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5.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9.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lockhart\OneDrive - Department for Education\Documents\Publication Files\"/>
    </mc:Choice>
  </mc:AlternateContent>
  <bookViews>
    <workbookView xWindow="0" yWindow="0" windowWidth="4830" windowHeight="735" tabRatio="838"/>
  </bookViews>
  <sheets>
    <sheet name="Title_&amp;_Contents" sheetId="68" r:id="rId1"/>
    <sheet name="Details" sheetId="69" r:id="rId2"/>
    <sheet name="Map_of_sheets" sheetId="288" r:id="rId3"/>
    <sheet name="Subject_groupings_defined" sheetId="51" r:id="rId4"/>
    <sheet name="FINAL_OUTPUTS_OF_ITT_PLACES" sheetId="212" r:id="rId5"/>
    <sheet name="USER_TESTING_TAB" sheetId="95" r:id="rId6"/>
    <sheet name="SUMMARY_OUTPUTS" sheetId="287" r:id="rId7"/>
    <sheet name="Entrant_need_charts_over_time" sheetId="103" r:id="rId8"/>
    <sheet name="Teacher_need_charts_over_time" sheetId="85" r:id="rId9"/>
    <sheet name="Pupil_Projections_scenarios" sheetId="155" r:id="rId10"/>
    <sheet name="RAW_DATA_INPUTS" sheetId="19" r:id="rId11"/>
    <sheet name="Policy_assumptions_PRIM" sheetId="91" r:id="rId12"/>
    <sheet name="Policy_assumptions_SEC" sheetId="105" r:id="rId13"/>
    <sheet name="Data_selected_by_user_testing" sheetId="108" r:id="rId14"/>
    <sheet name="Increased_EBacc_scenario_data" sheetId="225" r:id="rId15"/>
    <sheet name="Calc_PRIM_retirement_rates" sheetId="119" r:id="rId16"/>
    <sheet name="Calc_SEC_retirement_rates" sheetId="118" r:id="rId17"/>
    <sheet name="Calc_PRIM_death_rates" sheetId="120" r:id="rId18"/>
    <sheet name="Calc_SEC_death_rates" sheetId="117" r:id="rId19"/>
    <sheet name="Calculation_PRIM_wastage_rates" sheetId="121" r:id="rId20"/>
    <sheet name="Calculation_SEC_wastage_rates" sheetId="100" r:id="rId21"/>
    <sheet name="Projected_PRIM_wastage_rates" sheetId="123" r:id="rId22"/>
    <sheet name="Projected_SEC_wastage_rates" sheetId="124" r:id="rId23"/>
    <sheet name="Group_1_rates" sheetId="166" r:id="rId24"/>
    <sheet name="Group_2_rates" sheetId="167" r:id="rId25"/>
    <sheet name="Group_3_rates" sheetId="169" r:id="rId26"/>
    <sheet name="Stock_calculations" sheetId="96" r:id="rId27"/>
    <sheet name="Stock_ages_breakdowns" sheetId="111" r:id="rId28"/>
    <sheet name="Pupils_data_scenarios" sheetId="93" r:id="rId29"/>
    <sheet name="Calc_Primary_teacher_need" sheetId="104" r:id="rId30"/>
    <sheet name="Calc_overall_Sec_teacher_need" sheetId="113" r:id="rId31"/>
    <sheet name="Teacher_need_by_subject" sheetId="92" r:id="rId32"/>
    <sheet name="Forecast_stock_figures" sheetId="88" r:id="rId33"/>
    <sheet name="Entrant_age_breakdowns" sheetId="126" r:id="rId34"/>
    <sheet name="Primary_1" sheetId="140" r:id="rId35"/>
    <sheet name="Art_&amp;_Design_1" sheetId="86" r:id="rId36"/>
    <sheet name="Biology_1" sheetId="134" r:id="rId37"/>
    <sheet name="Business_Studies_1" sheetId="135" r:id="rId38"/>
    <sheet name="Chemistry_1" sheetId="136" r:id="rId39"/>
    <sheet name="Classics_1" sheetId="137" r:id="rId40"/>
    <sheet name="Computing_1" sheetId="138" r:id="rId41"/>
    <sheet name="Design_&amp;_Technology_1" sheetId="139" r:id="rId42"/>
    <sheet name="Drama_1" sheetId="141" r:id="rId43"/>
    <sheet name="English_1" sheetId="142" r:id="rId44"/>
    <sheet name="Food_1" sheetId="162" r:id="rId45"/>
    <sheet name="Geography_1" sheetId="143" r:id="rId46"/>
    <sheet name="History_1" sheetId="144" r:id="rId47"/>
    <sheet name="Mathematics_1" sheetId="145" r:id="rId48"/>
    <sheet name="Modern_Foreign_Languages_1" sheetId="146" r:id="rId49"/>
    <sheet name="Music_1" sheetId="147" r:id="rId50"/>
    <sheet name="Others_1" sheetId="148" r:id="rId51"/>
    <sheet name="Physical_Education_1" sheetId="149" r:id="rId52"/>
    <sheet name="Physics_1" sheetId="150" r:id="rId53"/>
    <sheet name="Religious_Education_1" sheetId="151" r:id="rId54"/>
    <sheet name="OUTPUTS_FOR_SECTION_2_OF_MODEL" sheetId="128" r:id="rId55"/>
    <sheet name="Calc_PRIM_entrant_rates" sheetId="181" r:id="rId56"/>
    <sheet name="Calc_SEC_entrant_rates" sheetId="182" r:id="rId57"/>
    <sheet name="Calc_PRIM_part-time_entrants" sheetId="183" r:id="rId58"/>
    <sheet name="Calc_SEC_part-time_entrants" sheetId="184" r:id="rId59"/>
    <sheet name="Primary_2" sheetId="185" r:id="rId60"/>
    <sheet name="Art_&amp;_Design_2" sheetId="186" r:id="rId61"/>
    <sheet name="Biology_2" sheetId="187" r:id="rId62"/>
    <sheet name="Business_Studies_2" sheetId="188" r:id="rId63"/>
    <sheet name="Chemistry_2" sheetId="189" r:id="rId64"/>
    <sheet name="Classics_2" sheetId="190" r:id="rId65"/>
    <sheet name="Computing_2" sheetId="191" r:id="rId66"/>
    <sheet name="Design_&amp;_Technology_2" sheetId="192" r:id="rId67"/>
    <sheet name="Drama_2" sheetId="193" r:id="rId68"/>
    <sheet name="English_2" sheetId="194" r:id="rId69"/>
    <sheet name="Food_2" sheetId="195" r:id="rId70"/>
    <sheet name="Geography_2" sheetId="196" r:id="rId71"/>
    <sheet name="History_2" sheetId="197" r:id="rId72"/>
    <sheet name="Mathematics_2" sheetId="198" r:id="rId73"/>
    <sheet name="Modern_Foreign_Languages_2" sheetId="199" r:id="rId74"/>
    <sheet name="Music_2" sheetId="200" r:id="rId75"/>
    <sheet name="Others_2" sheetId="201" r:id="rId76"/>
    <sheet name="Physical_Education_2" sheetId="202" r:id="rId77"/>
    <sheet name="Physics_2" sheetId="203" r:id="rId78"/>
    <sheet name="Religious_Education_2" sheetId="204" r:id="rId79"/>
    <sheet name="Re-entrants_expected" sheetId="205" r:id="rId80"/>
    <sheet name="New_to_SF_sector_expected" sheetId="206" r:id="rId81"/>
    <sheet name="Total_NQT_entrants_required" sheetId="207" r:id="rId82"/>
    <sheet name="Entrants_via_other_initiatives" sheetId="303" r:id="rId83"/>
    <sheet name="Check_of_all_entrant_numbers" sheetId="208" r:id="rId84"/>
    <sheet name="Calc_nonPGITT_NQT_entrants" sheetId="209" r:id="rId85"/>
    <sheet name="Outputs_for_conversion_rates" sheetId="210" r:id="rId86"/>
    <sheet name="Conversion_rates_table" sheetId="211" r:id="rId87"/>
    <sheet name="Assumptions_data" sheetId="152" r:id="rId88"/>
    <sheet name="Teacher_need_figures" sheetId="127" r:id="rId89"/>
    <sheet name="Entrant_need_figures" sheetId="102" r:id="rId90"/>
    <sheet name="Wastage_over_time" sheetId="132" r:id="rId91"/>
    <sheet name="Retirements_over_time" sheetId="131" r:id="rId92"/>
    <sheet name="Deaths_over_time" sheetId="133" r:id="rId93"/>
    <sheet name="Leavers_over_time" sheetId="130" r:id="rId94"/>
    <sheet name="Outputs_with_historical_data" sheetId="217" r:id="rId95"/>
    <sheet name="Comparison_of_pupil_projns" sheetId="227" r:id="rId96"/>
    <sheet name="Historical_and_projected_ITT" sheetId="218" r:id="rId97"/>
    <sheet name="Changes_in_subject_teaching_hrs" sheetId="226" r:id="rId98"/>
  </sheets>
  <externalReferences>
    <externalReference r:id="rId99"/>
  </externalReferences>
  <definedNames>
    <definedName name="__123Graph_ADUMMY" localSheetId="52" hidden="1">[1]weekly!#REF!</definedName>
    <definedName name="__123Graph_ADUMMY" hidden="1">[1]weekly!#REF!</definedName>
    <definedName name="__123Graph_ADUMMY2" hidden="1">[1]weekly!#REF!</definedName>
    <definedName name="__123Graph_AMAIN" hidden="1">[1]weekly!#REF!</definedName>
    <definedName name="__123Graph_AMONTHLY" hidden="1">[1]weekly!#REF!</definedName>
    <definedName name="__123Graph_AMONTHLY2" hidden="1">[1]weekly!#REF!</definedName>
    <definedName name="__123Graph_BDUMMY" localSheetId="17" hidden="1">[1]weekly!#REF!</definedName>
    <definedName name="__123Graph_BDUMMY" localSheetId="55" hidden="1">[1]weekly!#REF!</definedName>
    <definedName name="__123Graph_BDUMMY" localSheetId="57" hidden="1">[1]weekly!#REF!</definedName>
    <definedName name="__123Graph_BDUMMY" localSheetId="15" hidden="1">[1]weekly!#REF!</definedName>
    <definedName name="__123Graph_BDUMMY" localSheetId="18" hidden="1">[1]weekly!#REF!</definedName>
    <definedName name="__123Graph_BDUMMY" localSheetId="56" hidden="1">[1]weekly!#REF!</definedName>
    <definedName name="__123Graph_BDUMMY" localSheetId="58" hidden="1">[1]weekly!#REF!</definedName>
    <definedName name="__123Graph_BDUMMY" localSheetId="16" hidden="1">[1]weekly!#REF!</definedName>
    <definedName name="__123Graph_BDUMMY" localSheetId="19" hidden="1">[1]weekly!#REF!</definedName>
    <definedName name="__123Graph_BDUMMY" localSheetId="83" hidden="1">[1]weekly!#REF!</definedName>
    <definedName name="__123Graph_BDUMMY" localSheetId="38" hidden="1">[1]weekly!#REF!</definedName>
    <definedName name="__123Graph_BDUMMY" localSheetId="39" hidden="1">[1]weekly!#REF!</definedName>
    <definedName name="__123Graph_BDUMMY" localSheetId="95" hidden="1">[1]weekly!#REF!</definedName>
    <definedName name="__123Graph_BDUMMY" localSheetId="40" hidden="1">[1]weekly!#REF!</definedName>
    <definedName name="__123Graph_BDUMMY" localSheetId="92" hidden="1">[1]weekly!#REF!</definedName>
    <definedName name="__123Graph_BDUMMY" localSheetId="41" hidden="1">[1]weekly!#REF!</definedName>
    <definedName name="__123Graph_BDUMMY" localSheetId="42" hidden="1">[1]weekly!#REF!</definedName>
    <definedName name="__123Graph_BDUMMY" localSheetId="43" hidden="1">[1]weekly!#REF!</definedName>
    <definedName name="__123Graph_BDUMMY" localSheetId="33" hidden="1">[1]weekly!#REF!</definedName>
    <definedName name="__123Graph_BDUMMY" localSheetId="82" hidden="1">[1]weekly!#REF!</definedName>
    <definedName name="__123Graph_BDUMMY" localSheetId="44" hidden="1">[1]weekly!#REF!</definedName>
    <definedName name="__123Graph_BDUMMY" localSheetId="69" hidden="1">[1]weekly!#REF!</definedName>
    <definedName name="__123Graph_BDUMMY" localSheetId="45" hidden="1">[1]weekly!#REF!</definedName>
    <definedName name="__123Graph_BDUMMY" localSheetId="24" hidden="1">[1]weekly!#REF!</definedName>
    <definedName name="__123Graph_BDUMMY" localSheetId="25" hidden="1">[1]weekly!#REF!</definedName>
    <definedName name="__123Graph_BDUMMY" localSheetId="46" hidden="1">[1]weekly!#REF!</definedName>
    <definedName name="__123Graph_BDUMMY" localSheetId="14" hidden="1">[1]weekly!#REF!</definedName>
    <definedName name="__123Graph_BDUMMY" localSheetId="93" hidden="1">[1]weekly!#REF!</definedName>
    <definedName name="__123Graph_BDUMMY" localSheetId="47" hidden="1">[1]weekly!#REF!</definedName>
    <definedName name="__123Graph_BDUMMY" localSheetId="48" hidden="1">[1]weekly!#REF!</definedName>
    <definedName name="__123Graph_BDUMMY" localSheetId="49" hidden="1">[1]weekly!#REF!</definedName>
    <definedName name="__123Graph_BDUMMY" localSheetId="50" hidden="1">[1]weekly!#REF!</definedName>
    <definedName name="__123Graph_BDUMMY" localSheetId="54" hidden="1">[1]weekly!#REF!</definedName>
    <definedName name="__123Graph_BDUMMY" localSheetId="51" hidden="1">[1]weekly!#REF!</definedName>
    <definedName name="__123Graph_BDUMMY" localSheetId="52" hidden="1">[1]weekly!#REF!</definedName>
    <definedName name="__123Graph_BDUMMY" localSheetId="34" hidden="1">[1]weekly!#REF!</definedName>
    <definedName name="__123Graph_BDUMMY" localSheetId="59" hidden="1">[1]weekly!#REF!</definedName>
    <definedName name="__123Graph_BDUMMY" localSheetId="21" hidden="1">[1]weekly!#REF!</definedName>
    <definedName name="__123Graph_BDUMMY" localSheetId="22" hidden="1">[1]weekly!#REF!</definedName>
    <definedName name="__123Graph_BDUMMY" localSheetId="53" hidden="1">[1]weekly!#REF!</definedName>
    <definedName name="__123Graph_BDUMMY" localSheetId="91" hidden="1">[1]weekly!#REF!</definedName>
    <definedName name="__123Graph_BDUMMY" localSheetId="27" hidden="1">[1]weekly!#REF!</definedName>
    <definedName name="__123Graph_BDUMMY" localSheetId="88" hidden="1">[1]weekly!#REF!</definedName>
    <definedName name="__123Graph_BDUMMY" localSheetId="90" hidden="1">[1]weekly!#REF!</definedName>
    <definedName name="__123Graph_BDUMMY" hidden="1">[1]weekly!#REF!</definedName>
    <definedName name="__123Graph_BMAIN" localSheetId="60" hidden="1">[1]weekly!#REF!</definedName>
    <definedName name="__123Graph_BMAIN" localSheetId="87" hidden="1">[1]weekly!#REF!</definedName>
    <definedName name="__123Graph_BMAIN" localSheetId="36" hidden="1">[1]weekly!#REF!</definedName>
    <definedName name="__123Graph_BMAIN" localSheetId="61" hidden="1">[1]weekly!#REF!</definedName>
    <definedName name="__123Graph_BMAIN" localSheetId="37" hidden="1">[1]weekly!#REF!</definedName>
    <definedName name="__123Graph_BMAIN" localSheetId="30" hidden="1">[1]weekly!#REF!</definedName>
    <definedName name="__123Graph_BMAIN" localSheetId="17" hidden="1">[1]weekly!#REF!</definedName>
    <definedName name="__123Graph_BMAIN" localSheetId="55" hidden="1">[1]weekly!#REF!</definedName>
    <definedName name="__123Graph_BMAIN" localSheetId="57" hidden="1">[1]weekly!#REF!</definedName>
    <definedName name="__123Graph_BMAIN" localSheetId="15" hidden="1">[1]weekly!#REF!</definedName>
    <definedName name="__123Graph_BMAIN" localSheetId="18" hidden="1">[1]weekly!#REF!</definedName>
    <definedName name="__123Graph_BMAIN" localSheetId="56" hidden="1">[1]weekly!#REF!</definedName>
    <definedName name="__123Graph_BMAIN" localSheetId="58" hidden="1">[1]weekly!#REF!</definedName>
    <definedName name="__123Graph_BMAIN" localSheetId="16" hidden="1">[1]weekly!#REF!</definedName>
    <definedName name="__123Graph_BMAIN" localSheetId="19" hidden="1">[1]weekly!#REF!</definedName>
    <definedName name="__123Graph_BMAIN" localSheetId="83" hidden="1">[1]weekly!#REF!</definedName>
    <definedName name="__123Graph_BMAIN" localSheetId="38" hidden="1">[1]weekly!#REF!</definedName>
    <definedName name="__123Graph_BMAIN" localSheetId="39" hidden="1">[1]weekly!#REF!</definedName>
    <definedName name="__123Graph_BMAIN" localSheetId="95" hidden="1">[1]weekly!#REF!</definedName>
    <definedName name="__123Graph_BMAIN" localSheetId="40" hidden="1">[1]weekly!#REF!</definedName>
    <definedName name="__123Graph_BMAIN" localSheetId="92" hidden="1">[1]weekly!#REF!</definedName>
    <definedName name="__123Graph_BMAIN" localSheetId="41" hidden="1">[1]weekly!#REF!</definedName>
    <definedName name="__123Graph_BMAIN" localSheetId="42" hidden="1">[1]weekly!#REF!</definedName>
    <definedName name="__123Graph_BMAIN" localSheetId="43" hidden="1">[1]weekly!#REF!</definedName>
    <definedName name="__123Graph_BMAIN" localSheetId="33" hidden="1">[1]weekly!#REF!</definedName>
    <definedName name="__123Graph_BMAIN" localSheetId="82" hidden="1">[1]weekly!#REF!</definedName>
    <definedName name="__123Graph_BMAIN" localSheetId="44" hidden="1">[1]weekly!#REF!</definedName>
    <definedName name="__123Graph_BMAIN" localSheetId="69" hidden="1">[1]weekly!#REF!</definedName>
    <definedName name="__123Graph_BMAIN" localSheetId="45" hidden="1">[1]weekly!#REF!</definedName>
    <definedName name="__123Graph_BMAIN" localSheetId="24" hidden="1">[1]weekly!#REF!</definedName>
    <definedName name="__123Graph_BMAIN" localSheetId="25" hidden="1">[1]weekly!#REF!</definedName>
    <definedName name="__123Graph_BMAIN" localSheetId="46" hidden="1">[1]weekly!#REF!</definedName>
    <definedName name="__123Graph_BMAIN" localSheetId="14" hidden="1">[1]weekly!#REF!</definedName>
    <definedName name="__123Graph_BMAIN" localSheetId="93" hidden="1">[1]weekly!#REF!</definedName>
    <definedName name="__123Graph_BMAIN" localSheetId="47" hidden="1">[1]weekly!#REF!</definedName>
    <definedName name="__123Graph_BMAIN" localSheetId="48" hidden="1">[1]weekly!#REF!</definedName>
    <definedName name="__123Graph_BMAIN" localSheetId="49" hidden="1">[1]weekly!#REF!</definedName>
    <definedName name="__123Graph_BMAIN" localSheetId="50" hidden="1">[1]weekly!#REF!</definedName>
    <definedName name="__123Graph_BMAIN" localSheetId="54" hidden="1">[1]weekly!#REF!</definedName>
    <definedName name="__123Graph_BMAIN" localSheetId="51" hidden="1">[1]weekly!#REF!</definedName>
    <definedName name="__123Graph_BMAIN" localSheetId="52" hidden="1">[1]weekly!#REF!</definedName>
    <definedName name="__123Graph_BMAIN" localSheetId="34" hidden="1">[1]weekly!#REF!</definedName>
    <definedName name="__123Graph_BMAIN" localSheetId="59" hidden="1">[1]weekly!#REF!</definedName>
    <definedName name="__123Graph_BMAIN" localSheetId="21" hidden="1">[1]weekly!#REF!</definedName>
    <definedName name="__123Graph_BMAIN" localSheetId="22" hidden="1">[1]weekly!#REF!</definedName>
    <definedName name="__123Graph_BMAIN" localSheetId="53" hidden="1">[1]weekly!#REF!</definedName>
    <definedName name="__123Graph_BMAIN" localSheetId="91" hidden="1">[1]weekly!#REF!</definedName>
    <definedName name="__123Graph_BMAIN" localSheetId="27" hidden="1">[1]weekly!#REF!</definedName>
    <definedName name="__123Graph_BMAIN" localSheetId="88" hidden="1">[1]weekly!#REF!</definedName>
    <definedName name="__123Graph_BMAIN" localSheetId="90" hidden="1">[1]weekly!#REF!</definedName>
    <definedName name="__123Graph_BMAIN" hidden="1">[1]weekly!#REF!</definedName>
    <definedName name="__123Graph_BMONTHLY" localSheetId="60" hidden="1">[1]weekly!#REF!</definedName>
    <definedName name="__123Graph_BMONTHLY" localSheetId="87" hidden="1">[1]weekly!#REF!</definedName>
    <definedName name="__123Graph_BMONTHLY" localSheetId="36" hidden="1">[1]weekly!#REF!</definedName>
    <definedName name="__123Graph_BMONTHLY" localSheetId="61" hidden="1">[1]weekly!#REF!</definedName>
    <definedName name="__123Graph_BMONTHLY" localSheetId="37" hidden="1">[1]weekly!#REF!</definedName>
    <definedName name="__123Graph_BMONTHLY" localSheetId="30" hidden="1">[1]weekly!#REF!</definedName>
    <definedName name="__123Graph_BMONTHLY" localSheetId="17" hidden="1">[1]weekly!#REF!</definedName>
    <definedName name="__123Graph_BMONTHLY" localSheetId="55" hidden="1">[1]weekly!#REF!</definedName>
    <definedName name="__123Graph_BMONTHLY" localSheetId="57" hidden="1">[1]weekly!#REF!</definedName>
    <definedName name="__123Graph_BMONTHLY" localSheetId="15" hidden="1">[1]weekly!#REF!</definedName>
    <definedName name="__123Graph_BMONTHLY" localSheetId="18" hidden="1">[1]weekly!#REF!</definedName>
    <definedName name="__123Graph_BMONTHLY" localSheetId="56" hidden="1">[1]weekly!#REF!</definedName>
    <definedName name="__123Graph_BMONTHLY" localSheetId="58" hidden="1">[1]weekly!#REF!</definedName>
    <definedName name="__123Graph_BMONTHLY" localSheetId="16" hidden="1">[1]weekly!#REF!</definedName>
    <definedName name="__123Graph_BMONTHLY" localSheetId="19" hidden="1">[1]weekly!#REF!</definedName>
    <definedName name="__123Graph_BMONTHLY" localSheetId="83" hidden="1">[1]weekly!#REF!</definedName>
    <definedName name="__123Graph_BMONTHLY" localSheetId="38" hidden="1">[1]weekly!#REF!</definedName>
    <definedName name="__123Graph_BMONTHLY" localSheetId="39" hidden="1">[1]weekly!#REF!</definedName>
    <definedName name="__123Graph_BMONTHLY" localSheetId="95" hidden="1">[1]weekly!#REF!</definedName>
    <definedName name="__123Graph_BMONTHLY" localSheetId="40" hidden="1">[1]weekly!#REF!</definedName>
    <definedName name="__123Graph_BMONTHLY" localSheetId="92" hidden="1">[1]weekly!#REF!</definedName>
    <definedName name="__123Graph_BMONTHLY" localSheetId="41" hidden="1">[1]weekly!#REF!</definedName>
    <definedName name="__123Graph_BMONTHLY" localSheetId="42" hidden="1">[1]weekly!#REF!</definedName>
    <definedName name="__123Graph_BMONTHLY" localSheetId="43" hidden="1">[1]weekly!#REF!</definedName>
    <definedName name="__123Graph_BMONTHLY" localSheetId="33" hidden="1">[1]weekly!#REF!</definedName>
    <definedName name="__123Graph_BMONTHLY" localSheetId="82" hidden="1">[1]weekly!#REF!</definedName>
    <definedName name="__123Graph_BMONTHLY" localSheetId="44" hidden="1">[1]weekly!#REF!</definedName>
    <definedName name="__123Graph_BMONTHLY" localSheetId="69" hidden="1">[1]weekly!#REF!</definedName>
    <definedName name="__123Graph_BMONTHLY" localSheetId="45" hidden="1">[1]weekly!#REF!</definedName>
    <definedName name="__123Graph_BMONTHLY" localSheetId="24" hidden="1">[1]weekly!#REF!</definedName>
    <definedName name="__123Graph_BMONTHLY" localSheetId="25" hidden="1">[1]weekly!#REF!</definedName>
    <definedName name="__123Graph_BMONTHLY" localSheetId="46" hidden="1">[1]weekly!#REF!</definedName>
    <definedName name="__123Graph_BMONTHLY" localSheetId="14" hidden="1">[1]weekly!#REF!</definedName>
    <definedName name="__123Graph_BMONTHLY" localSheetId="93" hidden="1">[1]weekly!#REF!</definedName>
    <definedName name="__123Graph_BMONTHLY" localSheetId="47" hidden="1">[1]weekly!#REF!</definedName>
    <definedName name="__123Graph_BMONTHLY" localSheetId="48" hidden="1">[1]weekly!#REF!</definedName>
    <definedName name="__123Graph_BMONTHLY" localSheetId="49" hidden="1">[1]weekly!#REF!</definedName>
    <definedName name="__123Graph_BMONTHLY" localSheetId="50" hidden="1">[1]weekly!#REF!</definedName>
    <definedName name="__123Graph_BMONTHLY" localSheetId="54" hidden="1">[1]weekly!#REF!</definedName>
    <definedName name="__123Graph_BMONTHLY" localSheetId="51" hidden="1">[1]weekly!#REF!</definedName>
    <definedName name="__123Graph_BMONTHLY" localSheetId="52" hidden="1">[1]weekly!#REF!</definedName>
    <definedName name="__123Graph_BMONTHLY" localSheetId="34" hidden="1">[1]weekly!#REF!</definedName>
    <definedName name="__123Graph_BMONTHLY" localSheetId="59" hidden="1">[1]weekly!#REF!</definedName>
    <definedName name="__123Graph_BMONTHLY" localSheetId="21" hidden="1">[1]weekly!#REF!</definedName>
    <definedName name="__123Graph_BMONTHLY" localSheetId="22" hidden="1">[1]weekly!#REF!</definedName>
    <definedName name="__123Graph_BMONTHLY" localSheetId="53" hidden="1">[1]weekly!#REF!</definedName>
    <definedName name="__123Graph_BMONTHLY" localSheetId="91" hidden="1">[1]weekly!#REF!</definedName>
    <definedName name="__123Graph_BMONTHLY" localSheetId="27" hidden="1">[1]weekly!#REF!</definedName>
    <definedName name="__123Graph_BMONTHLY" localSheetId="88" hidden="1">[1]weekly!#REF!</definedName>
    <definedName name="__123Graph_BMONTHLY" localSheetId="90" hidden="1">[1]weekly!#REF!</definedName>
    <definedName name="__123Graph_BMONTHLY" hidden="1">[1]weekly!#REF!</definedName>
    <definedName name="__123Graph_BMONTHLY2" localSheetId="60" hidden="1">[1]weekly!#REF!</definedName>
    <definedName name="__123Graph_BMONTHLY2" localSheetId="87" hidden="1">[1]weekly!#REF!</definedName>
    <definedName name="__123Graph_BMONTHLY2" localSheetId="36" hidden="1">[1]weekly!#REF!</definedName>
    <definedName name="__123Graph_BMONTHLY2" localSheetId="61" hidden="1">[1]weekly!#REF!</definedName>
    <definedName name="__123Graph_BMONTHLY2" localSheetId="37" hidden="1">[1]weekly!#REF!</definedName>
    <definedName name="__123Graph_BMONTHLY2" localSheetId="30" hidden="1">[1]weekly!#REF!</definedName>
    <definedName name="__123Graph_BMONTHLY2" localSheetId="17" hidden="1">[1]weekly!#REF!</definedName>
    <definedName name="__123Graph_BMONTHLY2" localSheetId="55" hidden="1">[1]weekly!#REF!</definedName>
    <definedName name="__123Graph_BMONTHLY2" localSheetId="57" hidden="1">[1]weekly!#REF!</definedName>
    <definedName name="__123Graph_BMONTHLY2" localSheetId="15" hidden="1">[1]weekly!#REF!</definedName>
    <definedName name="__123Graph_BMONTHLY2" localSheetId="18" hidden="1">[1]weekly!#REF!</definedName>
    <definedName name="__123Graph_BMONTHLY2" localSheetId="56" hidden="1">[1]weekly!#REF!</definedName>
    <definedName name="__123Graph_BMONTHLY2" localSheetId="58" hidden="1">[1]weekly!#REF!</definedName>
    <definedName name="__123Graph_BMONTHLY2" localSheetId="16" hidden="1">[1]weekly!#REF!</definedName>
    <definedName name="__123Graph_BMONTHLY2" localSheetId="19" hidden="1">[1]weekly!#REF!</definedName>
    <definedName name="__123Graph_BMONTHLY2" localSheetId="83" hidden="1">[1]weekly!#REF!</definedName>
    <definedName name="__123Graph_BMONTHLY2" localSheetId="38" hidden="1">[1]weekly!#REF!</definedName>
    <definedName name="__123Graph_BMONTHLY2" localSheetId="39" hidden="1">[1]weekly!#REF!</definedName>
    <definedName name="__123Graph_BMONTHLY2" localSheetId="95" hidden="1">[1]weekly!#REF!</definedName>
    <definedName name="__123Graph_BMONTHLY2" localSheetId="40" hidden="1">[1]weekly!#REF!</definedName>
    <definedName name="__123Graph_BMONTHLY2" localSheetId="92" hidden="1">[1]weekly!#REF!</definedName>
    <definedName name="__123Graph_BMONTHLY2" localSheetId="41" hidden="1">[1]weekly!#REF!</definedName>
    <definedName name="__123Graph_BMONTHLY2" localSheetId="42" hidden="1">[1]weekly!#REF!</definedName>
    <definedName name="__123Graph_BMONTHLY2" localSheetId="43" hidden="1">[1]weekly!#REF!</definedName>
    <definedName name="__123Graph_BMONTHLY2" localSheetId="33" hidden="1">[1]weekly!#REF!</definedName>
    <definedName name="__123Graph_BMONTHLY2" localSheetId="82" hidden="1">[1]weekly!#REF!</definedName>
    <definedName name="__123Graph_BMONTHLY2" localSheetId="44" hidden="1">[1]weekly!#REF!</definedName>
    <definedName name="__123Graph_BMONTHLY2" localSheetId="69" hidden="1">[1]weekly!#REF!</definedName>
    <definedName name="__123Graph_BMONTHLY2" localSheetId="45" hidden="1">[1]weekly!#REF!</definedName>
    <definedName name="__123Graph_BMONTHLY2" localSheetId="24" hidden="1">[1]weekly!#REF!</definedName>
    <definedName name="__123Graph_BMONTHLY2" localSheetId="25" hidden="1">[1]weekly!#REF!</definedName>
    <definedName name="__123Graph_BMONTHLY2" localSheetId="46" hidden="1">[1]weekly!#REF!</definedName>
    <definedName name="__123Graph_BMONTHLY2" localSheetId="14" hidden="1">[1]weekly!#REF!</definedName>
    <definedName name="__123Graph_BMONTHLY2" localSheetId="93" hidden="1">[1]weekly!#REF!</definedName>
    <definedName name="__123Graph_BMONTHLY2" localSheetId="47" hidden="1">[1]weekly!#REF!</definedName>
    <definedName name="__123Graph_BMONTHLY2" localSheetId="48" hidden="1">[1]weekly!#REF!</definedName>
    <definedName name="__123Graph_BMONTHLY2" localSheetId="49" hidden="1">[1]weekly!#REF!</definedName>
    <definedName name="__123Graph_BMONTHLY2" localSheetId="50" hidden="1">[1]weekly!#REF!</definedName>
    <definedName name="__123Graph_BMONTHLY2" localSheetId="54" hidden="1">[1]weekly!#REF!</definedName>
    <definedName name="__123Graph_BMONTHLY2" localSheetId="51" hidden="1">[1]weekly!#REF!</definedName>
    <definedName name="__123Graph_BMONTHLY2" localSheetId="52" hidden="1">[1]weekly!#REF!</definedName>
    <definedName name="__123Graph_BMONTHLY2" localSheetId="34" hidden="1">[1]weekly!#REF!</definedName>
    <definedName name="__123Graph_BMONTHLY2" localSheetId="59" hidden="1">[1]weekly!#REF!</definedName>
    <definedName name="__123Graph_BMONTHLY2" localSheetId="21" hidden="1">[1]weekly!#REF!</definedName>
    <definedName name="__123Graph_BMONTHLY2" localSheetId="22" hidden="1">[1]weekly!#REF!</definedName>
    <definedName name="__123Graph_BMONTHLY2" localSheetId="53" hidden="1">[1]weekly!#REF!</definedName>
    <definedName name="__123Graph_BMONTHLY2" localSheetId="91" hidden="1">[1]weekly!#REF!</definedName>
    <definedName name="__123Graph_BMONTHLY2" localSheetId="27" hidden="1">[1]weekly!#REF!</definedName>
    <definedName name="__123Graph_BMONTHLY2" localSheetId="88" hidden="1">[1]weekly!#REF!</definedName>
    <definedName name="__123Graph_BMONTHLY2" localSheetId="90" hidden="1">[1]weekly!#REF!</definedName>
    <definedName name="__123Graph_BMONTHLY2" hidden="1">[1]weekly!#REF!</definedName>
    <definedName name="__123Graph_CDUMMY" localSheetId="60" hidden="1">[1]weekly!#REF!</definedName>
    <definedName name="__123Graph_CDUMMY" localSheetId="87" hidden="1">[1]weekly!#REF!</definedName>
    <definedName name="__123Graph_CDUMMY" localSheetId="36" hidden="1">[1]weekly!#REF!</definedName>
    <definedName name="__123Graph_CDUMMY" localSheetId="61" hidden="1">[1]weekly!#REF!</definedName>
    <definedName name="__123Graph_CDUMMY" localSheetId="37" hidden="1">[1]weekly!#REF!</definedName>
    <definedName name="__123Graph_CDUMMY" localSheetId="30" hidden="1">[1]weekly!#REF!</definedName>
    <definedName name="__123Graph_CDUMMY" localSheetId="17" hidden="1">[1]weekly!#REF!</definedName>
    <definedName name="__123Graph_CDUMMY" localSheetId="55" hidden="1">[1]weekly!#REF!</definedName>
    <definedName name="__123Graph_CDUMMY" localSheetId="57" hidden="1">[1]weekly!#REF!</definedName>
    <definedName name="__123Graph_CDUMMY" localSheetId="15" hidden="1">[1]weekly!#REF!</definedName>
    <definedName name="__123Graph_CDUMMY" localSheetId="18" hidden="1">[1]weekly!#REF!</definedName>
    <definedName name="__123Graph_CDUMMY" localSheetId="56" hidden="1">[1]weekly!#REF!</definedName>
    <definedName name="__123Graph_CDUMMY" localSheetId="58" hidden="1">[1]weekly!#REF!</definedName>
    <definedName name="__123Graph_CDUMMY" localSheetId="16" hidden="1">[1]weekly!#REF!</definedName>
    <definedName name="__123Graph_CDUMMY" localSheetId="19" hidden="1">[1]weekly!#REF!</definedName>
    <definedName name="__123Graph_CDUMMY" localSheetId="83" hidden="1">[1]weekly!#REF!</definedName>
    <definedName name="__123Graph_CDUMMY" localSheetId="38" hidden="1">[1]weekly!#REF!</definedName>
    <definedName name="__123Graph_CDUMMY" localSheetId="39" hidden="1">[1]weekly!#REF!</definedName>
    <definedName name="__123Graph_CDUMMY" localSheetId="95" hidden="1">[1]weekly!#REF!</definedName>
    <definedName name="__123Graph_CDUMMY" localSheetId="40" hidden="1">[1]weekly!#REF!</definedName>
    <definedName name="__123Graph_CDUMMY" localSheetId="92" hidden="1">[1]weekly!#REF!</definedName>
    <definedName name="__123Graph_CDUMMY" localSheetId="41" hidden="1">[1]weekly!#REF!</definedName>
    <definedName name="__123Graph_CDUMMY" localSheetId="42" hidden="1">[1]weekly!#REF!</definedName>
    <definedName name="__123Graph_CDUMMY" localSheetId="43" hidden="1">[1]weekly!#REF!</definedName>
    <definedName name="__123Graph_CDUMMY" localSheetId="33" hidden="1">[1]weekly!#REF!</definedName>
    <definedName name="__123Graph_CDUMMY" localSheetId="82" hidden="1">[1]weekly!#REF!</definedName>
    <definedName name="__123Graph_CDUMMY" localSheetId="44" hidden="1">[1]weekly!#REF!</definedName>
    <definedName name="__123Graph_CDUMMY" localSheetId="69" hidden="1">[1]weekly!#REF!</definedName>
    <definedName name="__123Graph_CDUMMY" localSheetId="45" hidden="1">[1]weekly!#REF!</definedName>
    <definedName name="__123Graph_CDUMMY" localSheetId="24" hidden="1">[1]weekly!#REF!</definedName>
    <definedName name="__123Graph_CDUMMY" localSheetId="25" hidden="1">[1]weekly!#REF!</definedName>
    <definedName name="__123Graph_CDUMMY" localSheetId="46" hidden="1">[1]weekly!#REF!</definedName>
    <definedName name="__123Graph_CDUMMY" localSheetId="14" hidden="1">[1]weekly!#REF!</definedName>
    <definedName name="__123Graph_CDUMMY" localSheetId="93" hidden="1">[1]weekly!#REF!</definedName>
    <definedName name="__123Graph_CDUMMY" localSheetId="47" hidden="1">[1]weekly!#REF!</definedName>
    <definedName name="__123Graph_CDUMMY" localSheetId="48" hidden="1">[1]weekly!#REF!</definedName>
    <definedName name="__123Graph_CDUMMY" localSheetId="49" hidden="1">[1]weekly!#REF!</definedName>
    <definedName name="__123Graph_CDUMMY" localSheetId="50" hidden="1">[1]weekly!#REF!</definedName>
    <definedName name="__123Graph_CDUMMY" localSheetId="54" hidden="1">[1]weekly!#REF!</definedName>
    <definedName name="__123Graph_CDUMMY" localSheetId="51" hidden="1">[1]weekly!#REF!</definedName>
    <definedName name="__123Graph_CDUMMY" localSheetId="52" hidden="1">[1]weekly!#REF!</definedName>
    <definedName name="__123Graph_CDUMMY" localSheetId="34" hidden="1">[1]weekly!#REF!</definedName>
    <definedName name="__123Graph_CDUMMY" localSheetId="59" hidden="1">[1]weekly!#REF!</definedName>
    <definedName name="__123Graph_CDUMMY" localSheetId="21" hidden="1">[1]weekly!#REF!</definedName>
    <definedName name="__123Graph_CDUMMY" localSheetId="22" hidden="1">[1]weekly!#REF!</definedName>
    <definedName name="__123Graph_CDUMMY" localSheetId="53" hidden="1">[1]weekly!#REF!</definedName>
    <definedName name="__123Graph_CDUMMY" localSheetId="91" hidden="1">[1]weekly!#REF!</definedName>
    <definedName name="__123Graph_CDUMMY" localSheetId="27" hidden="1">[1]weekly!#REF!</definedName>
    <definedName name="__123Graph_CDUMMY" localSheetId="88" hidden="1">[1]weekly!#REF!</definedName>
    <definedName name="__123Graph_CDUMMY" localSheetId="90" hidden="1">[1]weekly!#REF!</definedName>
    <definedName name="__123Graph_CDUMMY" hidden="1">[1]weekly!#REF!</definedName>
    <definedName name="__123Graph_CMONTHLY" localSheetId="60" hidden="1">[1]weekly!#REF!</definedName>
    <definedName name="__123Graph_CMONTHLY" localSheetId="87" hidden="1">[1]weekly!#REF!</definedName>
    <definedName name="__123Graph_CMONTHLY" localSheetId="36" hidden="1">[1]weekly!#REF!</definedName>
    <definedName name="__123Graph_CMONTHLY" localSheetId="61" hidden="1">[1]weekly!#REF!</definedName>
    <definedName name="__123Graph_CMONTHLY" localSheetId="37" hidden="1">[1]weekly!#REF!</definedName>
    <definedName name="__123Graph_CMONTHLY" localSheetId="30" hidden="1">[1]weekly!#REF!</definedName>
    <definedName name="__123Graph_CMONTHLY" localSheetId="17" hidden="1">[1]weekly!#REF!</definedName>
    <definedName name="__123Graph_CMONTHLY" localSheetId="55" hidden="1">[1]weekly!#REF!</definedName>
    <definedName name="__123Graph_CMONTHLY" localSheetId="57" hidden="1">[1]weekly!#REF!</definedName>
    <definedName name="__123Graph_CMONTHLY" localSheetId="15" hidden="1">[1]weekly!#REF!</definedName>
    <definedName name="__123Graph_CMONTHLY" localSheetId="18" hidden="1">[1]weekly!#REF!</definedName>
    <definedName name="__123Graph_CMONTHLY" localSheetId="56" hidden="1">[1]weekly!#REF!</definedName>
    <definedName name="__123Graph_CMONTHLY" localSheetId="58" hidden="1">[1]weekly!#REF!</definedName>
    <definedName name="__123Graph_CMONTHLY" localSheetId="16" hidden="1">[1]weekly!#REF!</definedName>
    <definedName name="__123Graph_CMONTHLY" localSheetId="19" hidden="1">[1]weekly!#REF!</definedName>
    <definedName name="__123Graph_CMONTHLY" localSheetId="83" hidden="1">[1]weekly!#REF!</definedName>
    <definedName name="__123Graph_CMONTHLY" localSheetId="38" hidden="1">[1]weekly!#REF!</definedName>
    <definedName name="__123Graph_CMONTHLY" localSheetId="39" hidden="1">[1]weekly!#REF!</definedName>
    <definedName name="__123Graph_CMONTHLY" localSheetId="95" hidden="1">[1]weekly!#REF!</definedName>
    <definedName name="__123Graph_CMONTHLY" localSheetId="40" hidden="1">[1]weekly!#REF!</definedName>
    <definedName name="__123Graph_CMONTHLY" localSheetId="92" hidden="1">[1]weekly!#REF!</definedName>
    <definedName name="__123Graph_CMONTHLY" localSheetId="41" hidden="1">[1]weekly!#REF!</definedName>
    <definedName name="__123Graph_CMONTHLY" localSheetId="42" hidden="1">[1]weekly!#REF!</definedName>
    <definedName name="__123Graph_CMONTHLY" localSheetId="43" hidden="1">[1]weekly!#REF!</definedName>
    <definedName name="__123Graph_CMONTHLY" localSheetId="33" hidden="1">[1]weekly!#REF!</definedName>
    <definedName name="__123Graph_CMONTHLY" localSheetId="82" hidden="1">[1]weekly!#REF!</definedName>
    <definedName name="__123Graph_CMONTHLY" localSheetId="44" hidden="1">[1]weekly!#REF!</definedName>
    <definedName name="__123Graph_CMONTHLY" localSheetId="69" hidden="1">[1]weekly!#REF!</definedName>
    <definedName name="__123Graph_CMONTHLY" localSheetId="45" hidden="1">[1]weekly!#REF!</definedName>
    <definedName name="__123Graph_CMONTHLY" localSheetId="24" hidden="1">[1]weekly!#REF!</definedName>
    <definedName name="__123Graph_CMONTHLY" localSheetId="25" hidden="1">[1]weekly!#REF!</definedName>
    <definedName name="__123Graph_CMONTHLY" localSheetId="46" hidden="1">[1]weekly!#REF!</definedName>
    <definedName name="__123Graph_CMONTHLY" localSheetId="14" hidden="1">[1]weekly!#REF!</definedName>
    <definedName name="__123Graph_CMONTHLY" localSheetId="93" hidden="1">[1]weekly!#REF!</definedName>
    <definedName name="__123Graph_CMONTHLY" localSheetId="47" hidden="1">[1]weekly!#REF!</definedName>
    <definedName name="__123Graph_CMONTHLY" localSheetId="48" hidden="1">[1]weekly!#REF!</definedName>
    <definedName name="__123Graph_CMONTHLY" localSheetId="49" hidden="1">[1]weekly!#REF!</definedName>
    <definedName name="__123Graph_CMONTHLY" localSheetId="50" hidden="1">[1]weekly!#REF!</definedName>
    <definedName name="__123Graph_CMONTHLY" localSheetId="54" hidden="1">[1]weekly!#REF!</definedName>
    <definedName name="__123Graph_CMONTHLY" localSheetId="51" hidden="1">[1]weekly!#REF!</definedName>
    <definedName name="__123Graph_CMONTHLY" localSheetId="52" hidden="1">[1]weekly!#REF!</definedName>
    <definedName name="__123Graph_CMONTHLY" localSheetId="34" hidden="1">[1]weekly!#REF!</definedName>
    <definedName name="__123Graph_CMONTHLY" localSheetId="59" hidden="1">[1]weekly!#REF!</definedName>
    <definedName name="__123Graph_CMONTHLY" localSheetId="21" hidden="1">[1]weekly!#REF!</definedName>
    <definedName name="__123Graph_CMONTHLY" localSheetId="22" hidden="1">[1]weekly!#REF!</definedName>
    <definedName name="__123Graph_CMONTHLY" localSheetId="53" hidden="1">[1]weekly!#REF!</definedName>
    <definedName name="__123Graph_CMONTHLY" localSheetId="91" hidden="1">[1]weekly!#REF!</definedName>
    <definedName name="__123Graph_CMONTHLY" localSheetId="27" hidden="1">[1]weekly!#REF!</definedName>
    <definedName name="__123Graph_CMONTHLY" localSheetId="88" hidden="1">[1]weekly!#REF!</definedName>
    <definedName name="__123Graph_CMONTHLY" localSheetId="90" hidden="1">[1]weekly!#REF!</definedName>
    <definedName name="__123Graph_CMONTHLY" hidden="1">[1]weekly!#REF!</definedName>
    <definedName name="__123Graph_CMONTHLY2" localSheetId="60" hidden="1">[1]weekly!#REF!</definedName>
    <definedName name="__123Graph_CMONTHLY2" localSheetId="87" hidden="1">[1]weekly!#REF!</definedName>
    <definedName name="__123Graph_CMONTHLY2" localSheetId="36" hidden="1">[1]weekly!#REF!</definedName>
    <definedName name="__123Graph_CMONTHLY2" localSheetId="61" hidden="1">[1]weekly!#REF!</definedName>
    <definedName name="__123Graph_CMONTHLY2" localSheetId="37" hidden="1">[1]weekly!#REF!</definedName>
    <definedName name="__123Graph_CMONTHLY2" localSheetId="30" hidden="1">[1]weekly!#REF!</definedName>
    <definedName name="__123Graph_CMONTHLY2" localSheetId="17" hidden="1">[1]weekly!#REF!</definedName>
    <definedName name="__123Graph_CMONTHLY2" localSheetId="55" hidden="1">[1]weekly!#REF!</definedName>
    <definedName name="__123Graph_CMONTHLY2" localSheetId="57" hidden="1">[1]weekly!#REF!</definedName>
    <definedName name="__123Graph_CMONTHLY2" localSheetId="15" hidden="1">[1]weekly!#REF!</definedName>
    <definedName name="__123Graph_CMONTHLY2" localSheetId="18" hidden="1">[1]weekly!#REF!</definedName>
    <definedName name="__123Graph_CMONTHLY2" localSheetId="56" hidden="1">[1]weekly!#REF!</definedName>
    <definedName name="__123Graph_CMONTHLY2" localSheetId="58" hidden="1">[1]weekly!#REF!</definedName>
    <definedName name="__123Graph_CMONTHLY2" localSheetId="16" hidden="1">[1]weekly!#REF!</definedName>
    <definedName name="__123Graph_CMONTHLY2" localSheetId="19" hidden="1">[1]weekly!#REF!</definedName>
    <definedName name="__123Graph_CMONTHLY2" localSheetId="83" hidden="1">[1]weekly!#REF!</definedName>
    <definedName name="__123Graph_CMONTHLY2" localSheetId="38" hidden="1">[1]weekly!#REF!</definedName>
    <definedName name="__123Graph_CMONTHLY2" localSheetId="39" hidden="1">[1]weekly!#REF!</definedName>
    <definedName name="__123Graph_CMONTHLY2" localSheetId="95" hidden="1">[1]weekly!#REF!</definedName>
    <definedName name="__123Graph_CMONTHLY2" localSheetId="40" hidden="1">[1]weekly!#REF!</definedName>
    <definedName name="__123Graph_CMONTHLY2" localSheetId="92" hidden="1">[1]weekly!#REF!</definedName>
    <definedName name="__123Graph_CMONTHLY2" localSheetId="41" hidden="1">[1]weekly!#REF!</definedName>
    <definedName name="__123Graph_CMONTHLY2" localSheetId="42" hidden="1">[1]weekly!#REF!</definedName>
    <definedName name="__123Graph_CMONTHLY2" localSheetId="43" hidden="1">[1]weekly!#REF!</definedName>
    <definedName name="__123Graph_CMONTHLY2" localSheetId="33" hidden="1">[1]weekly!#REF!</definedName>
    <definedName name="__123Graph_CMONTHLY2" localSheetId="82" hidden="1">[1]weekly!#REF!</definedName>
    <definedName name="__123Graph_CMONTHLY2" localSheetId="44" hidden="1">[1]weekly!#REF!</definedName>
    <definedName name="__123Graph_CMONTHLY2" localSheetId="69" hidden="1">[1]weekly!#REF!</definedName>
    <definedName name="__123Graph_CMONTHLY2" localSheetId="45" hidden="1">[1]weekly!#REF!</definedName>
    <definedName name="__123Graph_CMONTHLY2" localSheetId="24" hidden="1">[1]weekly!#REF!</definedName>
    <definedName name="__123Graph_CMONTHLY2" localSheetId="25" hidden="1">[1]weekly!#REF!</definedName>
    <definedName name="__123Graph_CMONTHLY2" localSheetId="46" hidden="1">[1]weekly!#REF!</definedName>
    <definedName name="__123Graph_CMONTHLY2" localSheetId="14" hidden="1">[1]weekly!#REF!</definedName>
    <definedName name="__123Graph_CMONTHLY2" localSheetId="93" hidden="1">[1]weekly!#REF!</definedName>
    <definedName name="__123Graph_CMONTHLY2" localSheetId="47" hidden="1">[1]weekly!#REF!</definedName>
    <definedName name="__123Graph_CMONTHLY2" localSheetId="48" hidden="1">[1]weekly!#REF!</definedName>
    <definedName name="__123Graph_CMONTHLY2" localSheetId="49" hidden="1">[1]weekly!#REF!</definedName>
    <definedName name="__123Graph_CMONTHLY2" localSheetId="50" hidden="1">[1]weekly!#REF!</definedName>
    <definedName name="__123Graph_CMONTHLY2" localSheetId="54" hidden="1">[1]weekly!#REF!</definedName>
    <definedName name="__123Graph_CMONTHLY2" localSheetId="51" hidden="1">[1]weekly!#REF!</definedName>
    <definedName name="__123Graph_CMONTHLY2" localSheetId="52" hidden="1">[1]weekly!#REF!</definedName>
    <definedName name="__123Graph_CMONTHLY2" localSheetId="34" hidden="1">[1]weekly!#REF!</definedName>
    <definedName name="__123Graph_CMONTHLY2" localSheetId="59" hidden="1">[1]weekly!#REF!</definedName>
    <definedName name="__123Graph_CMONTHLY2" localSheetId="21" hidden="1">[1]weekly!#REF!</definedName>
    <definedName name="__123Graph_CMONTHLY2" localSheetId="22" hidden="1">[1]weekly!#REF!</definedName>
    <definedName name="__123Graph_CMONTHLY2" localSheetId="53" hidden="1">[1]weekly!#REF!</definedName>
    <definedName name="__123Graph_CMONTHLY2" localSheetId="91" hidden="1">[1]weekly!#REF!</definedName>
    <definedName name="__123Graph_CMONTHLY2" localSheetId="27" hidden="1">[1]weekly!#REF!</definedName>
    <definedName name="__123Graph_CMONTHLY2" localSheetId="88" hidden="1">[1]weekly!#REF!</definedName>
    <definedName name="__123Graph_CMONTHLY2" localSheetId="90" hidden="1">[1]weekly!#REF!</definedName>
    <definedName name="__123Graph_CMONTHLY2" hidden="1">[1]weekly!#REF!</definedName>
    <definedName name="__123Graph_DMONTHLY2" localSheetId="60" hidden="1">[1]weekly!#REF!</definedName>
    <definedName name="__123Graph_DMONTHLY2" localSheetId="87" hidden="1">[1]weekly!#REF!</definedName>
    <definedName name="__123Graph_DMONTHLY2" localSheetId="36" hidden="1">[1]weekly!#REF!</definedName>
    <definedName name="__123Graph_DMONTHLY2" localSheetId="61" hidden="1">[1]weekly!#REF!</definedName>
    <definedName name="__123Graph_DMONTHLY2" localSheetId="37" hidden="1">[1]weekly!#REF!</definedName>
    <definedName name="__123Graph_DMONTHLY2" localSheetId="30" hidden="1">[1]weekly!#REF!</definedName>
    <definedName name="__123Graph_DMONTHLY2" localSheetId="17" hidden="1">[1]weekly!#REF!</definedName>
    <definedName name="__123Graph_DMONTHLY2" localSheetId="55" hidden="1">[1]weekly!#REF!</definedName>
    <definedName name="__123Graph_DMONTHLY2" localSheetId="57" hidden="1">[1]weekly!#REF!</definedName>
    <definedName name="__123Graph_DMONTHLY2" localSheetId="15" hidden="1">[1]weekly!#REF!</definedName>
    <definedName name="__123Graph_DMONTHLY2" localSheetId="18" hidden="1">[1]weekly!#REF!</definedName>
    <definedName name="__123Graph_DMONTHLY2" localSheetId="56" hidden="1">[1]weekly!#REF!</definedName>
    <definedName name="__123Graph_DMONTHLY2" localSheetId="58" hidden="1">[1]weekly!#REF!</definedName>
    <definedName name="__123Graph_DMONTHLY2" localSheetId="16" hidden="1">[1]weekly!#REF!</definedName>
    <definedName name="__123Graph_DMONTHLY2" localSheetId="19" hidden="1">[1]weekly!#REF!</definedName>
    <definedName name="__123Graph_DMONTHLY2" localSheetId="83" hidden="1">[1]weekly!#REF!</definedName>
    <definedName name="__123Graph_DMONTHLY2" localSheetId="38" hidden="1">[1]weekly!#REF!</definedName>
    <definedName name="__123Graph_DMONTHLY2" localSheetId="39" hidden="1">[1]weekly!#REF!</definedName>
    <definedName name="__123Graph_DMONTHLY2" localSheetId="95" hidden="1">[1]weekly!#REF!</definedName>
    <definedName name="__123Graph_DMONTHLY2" localSheetId="40" hidden="1">[1]weekly!#REF!</definedName>
    <definedName name="__123Graph_DMONTHLY2" localSheetId="92" hidden="1">[1]weekly!#REF!</definedName>
    <definedName name="__123Graph_DMONTHLY2" localSheetId="41" hidden="1">[1]weekly!#REF!</definedName>
    <definedName name="__123Graph_DMONTHLY2" localSheetId="42" hidden="1">[1]weekly!#REF!</definedName>
    <definedName name="__123Graph_DMONTHLY2" localSheetId="43" hidden="1">[1]weekly!#REF!</definedName>
    <definedName name="__123Graph_DMONTHLY2" localSheetId="33" hidden="1">[1]weekly!#REF!</definedName>
    <definedName name="__123Graph_DMONTHLY2" localSheetId="82" hidden="1">[1]weekly!#REF!</definedName>
    <definedName name="__123Graph_DMONTHLY2" localSheetId="44" hidden="1">[1]weekly!#REF!</definedName>
    <definedName name="__123Graph_DMONTHLY2" localSheetId="69" hidden="1">[1]weekly!#REF!</definedName>
    <definedName name="__123Graph_DMONTHLY2" localSheetId="45" hidden="1">[1]weekly!#REF!</definedName>
    <definedName name="__123Graph_DMONTHLY2" localSheetId="24" hidden="1">[1]weekly!#REF!</definedName>
    <definedName name="__123Graph_DMONTHLY2" localSheetId="25" hidden="1">[1]weekly!#REF!</definedName>
    <definedName name="__123Graph_DMONTHLY2" localSheetId="46" hidden="1">[1]weekly!#REF!</definedName>
    <definedName name="__123Graph_DMONTHLY2" localSheetId="14" hidden="1">[1]weekly!#REF!</definedName>
    <definedName name="__123Graph_DMONTHLY2" localSheetId="93" hidden="1">[1]weekly!#REF!</definedName>
    <definedName name="__123Graph_DMONTHLY2" localSheetId="47" hidden="1">[1]weekly!#REF!</definedName>
    <definedName name="__123Graph_DMONTHLY2" localSheetId="48" hidden="1">[1]weekly!#REF!</definedName>
    <definedName name="__123Graph_DMONTHLY2" localSheetId="49" hidden="1">[1]weekly!#REF!</definedName>
    <definedName name="__123Graph_DMONTHLY2" localSheetId="50" hidden="1">[1]weekly!#REF!</definedName>
    <definedName name="__123Graph_DMONTHLY2" localSheetId="54" hidden="1">[1]weekly!#REF!</definedName>
    <definedName name="__123Graph_DMONTHLY2" localSheetId="51" hidden="1">[1]weekly!#REF!</definedName>
    <definedName name="__123Graph_DMONTHLY2" localSheetId="52" hidden="1">[1]weekly!#REF!</definedName>
    <definedName name="__123Graph_DMONTHLY2" localSheetId="34" hidden="1">[1]weekly!#REF!</definedName>
    <definedName name="__123Graph_DMONTHLY2" localSheetId="59" hidden="1">[1]weekly!#REF!</definedName>
    <definedName name="__123Graph_DMONTHLY2" localSheetId="21" hidden="1">[1]weekly!#REF!</definedName>
    <definedName name="__123Graph_DMONTHLY2" localSheetId="22" hidden="1">[1]weekly!#REF!</definedName>
    <definedName name="__123Graph_DMONTHLY2" localSheetId="53" hidden="1">[1]weekly!#REF!</definedName>
    <definedName name="__123Graph_DMONTHLY2" localSheetId="91" hidden="1">[1]weekly!#REF!</definedName>
    <definedName name="__123Graph_DMONTHLY2" localSheetId="27" hidden="1">[1]weekly!#REF!</definedName>
    <definedName name="__123Graph_DMONTHLY2" localSheetId="88" hidden="1">[1]weekly!#REF!</definedName>
    <definedName name="__123Graph_DMONTHLY2" localSheetId="90" hidden="1">[1]weekly!#REF!</definedName>
    <definedName name="__123Graph_DMONTHLY2" hidden="1">[1]weekly!#REF!</definedName>
    <definedName name="__123Graph_EMONTHLY2" localSheetId="60" hidden="1">[1]weekly!#REF!</definedName>
    <definedName name="__123Graph_EMONTHLY2" localSheetId="87" hidden="1">[1]weekly!#REF!</definedName>
    <definedName name="__123Graph_EMONTHLY2" localSheetId="36" hidden="1">[1]weekly!#REF!</definedName>
    <definedName name="__123Graph_EMONTHLY2" localSheetId="61" hidden="1">[1]weekly!#REF!</definedName>
    <definedName name="__123Graph_EMONTHLY2" localSheetId="37" hidden="1">[1]weekly!#REF!</definedName>
    <definedName name="__123Graph_EMONTHLY2" localSheetId="30" hidden="1">[1]weekly!#REF!</definedName>
    <definedName name="__123Graph_EMONTHLY2" localSheetId="17" hidden="1">[1]weekly!#REF!</definedName>
    <definedName name="__123Graph_EMONTHLY2" localSheetId="55" hidden="1">[1]weekly!#REF!</definedName>
    <definedName name="__123Graph_EMONTHLY2" localSheetId="57" hidden="1">[1]weekly!#REF!</definedName>
    <definedName name="__123Graph_EMONTHLY2" localSheetId="15" hidden="1">[1]weekly!#REF!</definedName>
    <definedName name="__123Graph_EMONTHLY2" localSheetId="18" hidden="1">[1]weekly!#REF!</definedName>
    <definedName name="__123Graph_EMONTHLY2" localSheetId="56" hidden="1">[1]weekly!#REF!</definedName>
    <definedName name="__123Graph_EMONTHLY2" localSheetId="58" hidden="1">[1]weekly!#REF!</definedName>
    <definedName name="__123Graph_EMONTHLY2" localSheetId="16" hidden="1">[1]weekly!#REF!</definedName>
    <definedName name="__123Graph_EMONTHLY2" localSheetId="19" hidden="1">[1]weekly!#REF!</definedName>
    <definedName name="__123Graph_EMONTHLY2" localSheetId="83" hidden="1">[1]weekly!#REF!</definedName>
    <definedName name="__123Graph_EMONTHLY2" localSheetId="38" hidden="1">[1]weekly!#REF!</definedName>
    <definedName name="__123Graph_EMONTHLY2" localSheetId="39" hidden="1">[1]weekly!#REF!</definedName>
    <definedName name="__123Graph_EMONTHLY2" localSheetId="95" hidden="1">[1]weekly!#REF!</definedName>
    <definedName name="__123Graph_EMONTHLY2" localSheetId="40" hidden="1">[1]weekly!#REF!</definedName>
    <definedName name="__123Graph_EMONTHLY2" localSheetId="92" hidden="1">[1]weekly!#REF!</definedName>
    <definedName name="__123Graph_EMONTHLY2" localSheetId="41" hidden="1">[1]weekly!#REF!</definedName>
    <definedName name="__123Graph_EMONTHLY2" localSheetId="42" hidden="1">[1]weekly!#REF!</definedName>
    <definedName name="__123Graph_EMONTHLY2" localSheetId="43" hidden="1">[1]weekly!#REF!</definedName>
    <definedName name="__123Graph_EMONTHLY2" localSheetId="33" hidden="1">[1]weekly!#REF!</definedName>
    <definedName name="__123Graph_EMONTHLY2" localSheetId="82" hidden="1">[1]weekly!#REF!</definedName>
    <definedName name="__123Graph_EMONTHLY2" localSheetId="44" hidden="1">[1]weekly!#REF!</definedName>
    <definedName name="__123Graph_EMONTHLY2" localSheetId="69" hidden="1">[1]weekly!#REF!</definedName>
    <definedName name="__123Graph_EMONTHLY2" localSheetId="45" hidden="1">[1]weekly!#REF!</definedName>
    <definedName name="__123Graph_EMONTHLY2" localSheetId="24" hidden="1">[1]weekly!#REF!</definedName>
    <definedName name="__123Graph_EMONTHLY2" localSheetId="25" hidden="1">[1]weekly!#REF!</definedName>
    <definedName name="__123Graph_EMONTHLY2" localSheetId="46" hidden="1">[1]weekly!#REF!</definedName>
    <definedName name="__123Graph_EMONTHLY2" localSheetId="14" hidden="1">[1]weekly!#REF!</definedName>
    <definedName name="__123Graph_EMONTHLY2" localSheetId="93" hidden="1">[1]weekly!#REF!</definedName>
    <definedName name="__123Graph_EMONTHLY2" localSheetId="47" hidden="1">[1]weekly!#REF!</definedName>
    <definedName name="__123Graph_EMONTHLY2" localSheetId="48" hidden="1">[1]weekly!#REF!</definedName>
    <definedName name="__123Graph_EMONTHLY2" localSheetId="49" hidden="1">[1]weekly!#REF!</definedName>
    <definedName name="__123Graph_EMONTHLY2" localSheetId="50" hidden="1">[1]weekly!#REF!</definedName>
    <definedName name="__123Graph_EMONTHLY2" localSheetId="54" hidden="1">[1]weekly!#REF!</definedName>
    <definedName name="__123Graph_EMONTHLY2" localSheetId="51" hidden="1">[1]weekly!#REF!</definedName>
    <definedName name="__123Graph_EMONTHLY2" localSheetId="52" hidden="1">[1]weekly!#REF!</definedName>
    <definedName name="__123Graph_EMONTHLY2" localSheetId="34" hidden="1">[1]weekly!#REF!</definedName>
    <definedName name="__123Graph_EMONTHLY2" localSheetId="59" hidden="1">[1]weekly!#REF!</definedName>
    <definedName name="__123Graph_EMONTHLY2" localSheetId="21" hidden="1">[1]weekly!#REF!</definedName>
    <definedName name="__123Graph_EMONTHLY2" localSheetId="22" hidden="1">[1]weekly!#REF!</definedName>
    <definedName name="__123Graph_EMONTHLY2" localSheetId="53" hidden="1">[1]weekly!#REF!</definedName>
    <definedName name="__123Graph_EMONTHLY2" localSheetId="91" hidden="1">[1]weekly!#REF!</definedName>
    <definedName name="__123Graph_EMONTHLY2" localSheetId="27" hidden="1">[1]weekly!#REF!</definedName>
    <definedName name="__123Graph_EMONTHLY2" localSheetId="88" hidden="1">[1]weekly!#REF!</definedName>
    <definedName name="__123Graph_EMONTHLY2" localSheetId="90" hidden="1">[1]weekly!#REF!</definedName>
    <definedName name="__123Graph_EMONTHLY2" hidden="1">[1]weekly!#REF!</definedName>
    <definedName name="__123Graph_FMONTHLY2" localSheetId="60" hidden="1">[1]weekly!#REF!</definedName>
    <definedName name="__123Graph_FMONTHLY2" localSheetId="87" hidden="1">[1]weekly!#REF!</definedName>
    <definedName name="__123Graph_FMONTHLY2" localSheetId="36" hidden="1">[1]weekly!#REF!</definedName>
    <definedName name="__123Graph_FMONTHLY2" localSheetId="61" hidden="1">[1]weekly!#REF!</definedName>
    <definedName name="__123Graph_FMONTHLY2" localSheetId="37" hidden="1">[1]weekly!#REF!</definedName>
    <definedName name="__123Graph_FMONTHLY2" localSheetId="30" hidden="1">[1]weekly!#REF!</definedName>
    <definedName name="__123Graph_FMONTHLY2" localSheetId="17" hidden="1">[1]weekly!#REF!</definedName>
    <definedName name="__123Graph_FMONTHLY2" localSheetId="55" hidden="1">[1]weekly!#REF!</definedName>
    <definedName name="__123Graph_FMONTHLY2" localSheetId="57" hidden="1">[1]weekly!#REF!</definedName>
    <definedName name="__123Graph_FMONTHLY2" localSheetId="15" hidden="1">[1]weekly!#REF!</definedName>
    <definedName name="__123Graph_FMONTHLY2" localSheetId="18" hidden="1">[1]weekly!#REF!</definedName>
    <definedName name="__123Graph_FMONTHLY2" localSheetId="56" hidden="1">[1]weekly!#REF!</definedName>
    <definedName name="__123Graph_FMONTHLY2" localSheetId="58" hidden="1">[1]weekly!#REF!</definedName>
    <definedName name="__123Graph_FMONTHLY2" localSheetId="16" hidden="1">[1]weekly!#REF!</definedName>
    <definedName name="__123Graph_FMONTHLY2" localSheetId="19" hidden="1">[1]weekly!#REF!</definedName>
    <definedName name="__123Graph_FMONTHLY2" localSheetId="83" hidden="1">[1]weekly!#REF!</definedName>
    <definedName name="__123Graph_FMONTHLY2" localSheetId="38" hidden="1">[1]weekly!#REF!</definedName>
    <definedName name="__123Graph_FMONTHLY2" localSheetId="39" hidden="1">[1]weekly!#REF!</definedName>
    <definedName name="__123Graph_FMONTHLY2" localSheetId="95" hidden="1">[1]weekly!#REF!</definedName>
    <definedName name="__123Graph_FMONTHLY2" localSheetId="40" hidden="1">[1]weekly!#REF!</definedName>
    <definedName name="__123Graph_FMONTHLY2" localSheetId="92" hidden="1">[1]weekly!#REF!</definedName>
    <definedName name="__123Graph_FMONTHLY2" localSheetId="41" hidden="1">[1]weekly!#REF!</definedName>
    <definedName name="__123Graph_FMONTHLY2" localSheetId="42" hidden="1">[1]weekly!#REF!</definedName>
    <definedName name="__123Graph_FMONTHLY2" localSheetId="43" hidden="1">[1]weekly!#REF!</definedName>
    <definedName name="__123Graph_FMONTHLY2" localSheetId="33" hidden="1">[1]weekly!#REF!</definedName>
    <definedName name="__123Graph_FMONTHLY2" localSheetId="82" hidden="1">[1]weekly!#REF!</definedName>
    <definedName name="__123Graph_FMONTHLY2" localSheetId="44" hidden="1">[1]weekly!#REF!</definedName>
    <definedName name="__123Graph_FMONTHLY2" localSheetId="69" hidden="1">[1]weekly!#REF!</definedName>
    <definedName name="__123Graph_FMONTHLY2" localSheetId="45" hidden="1">[1]weekly!#REF!</definedName>
    <definedName name="__123Graph_FMONTHLY2" localSheetId="24" hidden="1">[1]weekly!#REF!</definedName>
    <definedName name="__123Graph_FMONTHLY2" localSheetId="25" hidden="1">[1]weekly!#REF!</definedName>
    <definedName name="__123Graph_FMONTHLY2" localSheetId="46" hidden="1">[1]weekly!#REF!</definedName>
    <definedName name="__123Graph_FMONTHLY2" localSheetId="14" hidden="1">[1]weekly!#REF!</definedName>
    <definedName name="__123Graph_FMONTHLY2" localSheetId="93" hidden="1">[1]weekly!#REF!</definedName>
    <definedName name="__123Graph_FMONTHLY2" localSheetId="47" hidden="1">[1]weekly!#REF!</definedName>
    <definedName name="__123Graph_FMONTHLY2" localSheetId="48" hidden="1">[1]weekly!#REF!</definedName>
    <definedName name="__123Graph_FMONTHLY2" localSheetId="49" hidden="1">[1]weekly!#REF!</definedName>
    <definedName name="__123Graph_FMONTHLY2" localSheetId="50" hidden="1">[1]weekly!#REF!</definedName>
    <definedName name="__123Graph_FMONTHLY2" localSheetId="54" hidden="1">[1]weekly!#REF!</definedName>
    <definedName name="__123Graph_FMONTHLY2" localSheetId="51" hidden="1">[1]weekly!#REF!</definedName>
    <definedName name="__123Graph_FMONTHLY2" localSheetId="52" hidden="1">[1]weekly!#REF!</definedName>
    <definedName name="__123Graph_FMONTHLY2" localSheetId="34" hidden="1">[1]weekly!#REF!</definedName>
    <definedName name="__123Graph_FMONTHLY2" localSheetId="59" hidden="1">[1]weekly!#REF!</definedName>
    <definedName name="__123Graph_FMONTHLY2" localSheetId="21" hidden="1">[1]weekly!#REF!</definedName>
    <definedName name="__123Graph_FMONTHLY2" localSheetId="22" hidden="1">[1]weekly!#REF!</definedName>
    <definedName name="__123Graph_FMONTHLY2" localSheetId="53" hidden="1">[1]weekly!#REF!</definedName>
    <definedName name="__123Graph_FMONTHLY2" localSheetId="91" hidden="1">[1]weekly!#REF!</definedName>
    <definedName name="__123Graph_FMONTHLY2" localSheetId="27" hidden="1">[1]weekly!#REF!</definedName>
    <definedName name="__123Graph_FMONTHLY2" localSheetId="88" hidden="1">[1]weekly!#REF!</definedName>
    <definedName name="__123Graph_FMONTHLY2" localSheetId="90" hidden="1">[1]weekly!#REF!</definedName>
    <definedName name="__123Graph_FMONTHLY2" hidden="1">[1]weekly!#REF!</definedName>
    <definedName name="__123Graph_XMAIN" localSheetId="60" hidden="1">[1]weekly!#REF!</definedName>
    <definedName name="__123Graph_XMAIN" localSheetId="87" hidden="1">[1]weekly!#REF!</definedName>
    <definedName name="__123Graph_XMAIN" localSheetId="36" hidden="1">[1]weekly!#REF!</definedName>
    <definedName name="__123Graph_XMAIN" localSheetId="61" hidden="1">[1]weekly!#REF!</definedName>
    <definedName name="__123Graph_XMAIN" localSheetId="37" hidden="1">[1]weekly!#REF!</definedName>
    <definedName name="__123Graph_XMAIN" localSheetId="30" hidden="1">[1]weekly!#REF!</definedName>
    <definedName name="__123Graph_XMAIN" localSheetId="17" hidden="1">[1]weekly!#REF!</definedName>
    <definedName name="__123Graph_XMAIN" localSheetId="55" hidden="1">[1]weekly!#REF!</definedName>
    <definedName name="__123Graph_XMAIN" localSheetId="57" hidden="1">[1]weekly!#REF!</definedName>
    <definedName name="__123Graph_XMAIN" localSheetId="15" hidden="1">[1]weekly!#REF!</definedName>
    <definedName name="__123Graph_XMAIN" localSheetId="18" hidden="1">[1]weekly!#REF!</definedName>
    <definedName name="__123Graph_XMAIN" localSheetId="56" hidden="1">[1]weekly!#REF!</definedName>
    <definedName name="__123Graph_XMAIN" localSheetId="58" hidden="1">[1]weekly!#REF!</definedName>
    <definedName name="__123Graph_XMAIN" localSheetId="16" hidden="1">[1]weekly!#REF!</definedName>
    <definedName name="__123Graph_XMAIN" localSheetId="19" hidden="1">[1]weekly!#REF!</definedName>
    <definedName name="__123Graph_XMAIN" localSheetId="83" hidden="1">[1]weekly!#REF!</definedName>
    <definedName name="__123Graph_XMAIN" localSheetId="38" hidden="1">[1]weekly!#REF!</definedName>
    <definedName name="__123Graph_XMAIN" localSheetId="39" hidden="1">[1]weekly!#REF!</definedName>
    <definedName name="__123Graph_XMAIN" localSheetId="95" hidden="1">[1]weekly!#REF!</definedName>
    <definedName name="__123Graph_XMAIN" localSheetId="40" hidden="1">[1]weekly!#REF!</definedName>
    <definedName name="__123Graph_XMAIN" localSheetId="92" hidden="1">[1]weekly!#REF!</definedName>
    <definedName name="__123Graph_XMAIN" localSheetId="41" hidden="1">[1]weekly!#REF!</definedName>
    <definedName name="__123Graph_XMAIN" localSheetId="42" hidden="1">[1]weekly!#REF!</definedName>
    <definedName name="__123Graph_XMAIN" localSheetId="43" hidden="1">[1]weekly!#REF!</definedName>
    <definedName name="__123Graph_XMAIN" localSheetId="33" hidden="1">[1]weekly!#REF!</definedName>
    <definedName name="__123Graph_XMAIN" localSheetId="82" hidden="1">[1]weekly!#REF!</definedName>
    <definedName name="__123Graph_XMAIN" localSheetId="44" hidden="1">[1]weekly!#REF!</definedName>
    <definedName name="__123Graph_XMAIN" localSheetId="69" hidden="1">[1]weekly!#REF!</definedName>
    <definedName name="__123Graph_XMAIN" localSheetId="45" hidden="1">[1]weekly!#REF!</definedName>
    <definedName name="__123Graph_XMAIN" localSheetId="24" hidden="1">[1]weekly!#REF!</definedName>
    <definedName name="__123Graph_XMAIN" localSheetId="25" hidden="1">[1]weekly!#REF!</definedName>
    <definedName name="__123Graph_XMAIN" localSheetId="46" hidden="1">[1]weekly!#REF!</definedName>
    <definedName name="__123Graph_XMAIN" localSheetId="14" hidden="1">[1]weekly!#REF!</definedName>
    <definedName name="__123Graph_XMAIN" localSheetId="93" hidden="1">[1]weekly!#REF!</definedName>
    <definedName name="__123Graph_XMAIN" localSheetId="47" hidden="1">[1]weekly!#REF!</definedName>
    <definedName name="__123Graph_XMAIN" localSheetId="48" hidden="1">[1]weekly!#REF!</definedName>
    <definedName name="__123Graph_XMAIN" localSheetId="49" hidden="1">[1]weekly!#REF!</definedName>
    <definedName name="__123Graph_XMAIN" localSheetId="50" hidden="1">[1]weekly!#REF!</definedName>
    <definedName name="__123Graph_XMAIN" localSheetId="54" hidden="1">[1]weekly!#REF!</definedName>
    <definedName name="__123Graph_XMAIN" localSheetId="51" hidden="1">[1]weekly!#REF!</definedName>
    <definedName name="__123Graph_XMAIN" localSheetId="52" hidden="1">[1]weekly!#REF!</definedName>
    <definedName name="__123Graph_XMAIN" localSheetId="34" hidden="1">[1]weekly!#REF!</definedName>
    <definedName name="__123Graph_XMAIN" localSheetId="59" hidden="1">[1]weekly!#REF!</definedName>
    <definedName name="__123Graph_XMAIN" localSheetId="21" hidden="1">[1]weekly!#REF!</definedName>
    <definedName name="__123Graph_XMAIN" localSheetId="22" hidden="1">[1]weekly!#REF!</definedName>
    <definedName name="__123Graph_XMAIN" localSheetId="53" hidden="1">[1]weekly!#REF!</definedName>
    <definedName name="__123Graph_XMAIN" localSheetId="91" hidden="1">[1]weekly!#REF!</definedName>
    <definedName name="__123Graph_XMAIN" localSheetId="27" hidden="1">[1]weekly!#REF!</definedName>
    <definedName name="__123Graph_XMAIN" localSheetId="88" hidden="1">[1]weekly!#REF!</definedName>
    <definedName name="__123Graph_XMAIN" localSheetId="90" hidden="1">[1]weekly!#REF!</definedName>
    <definedName name="__123Graph_XMAIN" hidden="1">[1]weekly!#REF!</definedName>
    <definedName name="__123Graph_XMONTHLY" localSheetId="60" hidden="1">[1]weekly!#REF!</definedName>
    <definedName name="__123Graph_XMONTHLY" localSheetId="87" hidden="1">[1]weekly!#REF!</definedName>
    <definedName name="__123Graph_XMONTHLY" localSheetId="36" hidden="1">[1]weekly!#REF!</definedName>
    <definedName name="__123Graph_XMONTHLY" localSheetId="61" hidden="1">[1]weekly!#REF!</definedName>
    <definedName name="__123Graph_XMONTHLY" localSheetId="37" hidden="1">[1]weekly!#REF!</definedName>
    <definedName name="__123Graph_XMONTHLY" localSheetId="30" hidden="1">[1]weekly!#REF!</definedName>
    <definedName name="__123Graph_XMONTHLY" localSheetId="17" hidden="1">[1]weekly!#REF!</definedName>
    <definedName name="__123Graph_XMONTHLY" localSheetId="55" hidden="1">[1]weekly!#REF!</definedName>
    <definedName name="__123Graph_XMONTHLY" localSheetId="57" hidden="1">[1]weekly!#REF!</definedName>
    <definedName name="__123Graph_XMONTHLY" localSheetId="15" hidden="1">[1]weekly!#REF!</definedName>
    <definedName name="__123Graph_XMONTHLY" localSheetId="18" hidden="1">[1]weekly!#REF!</definedName>
    <definedName name="__123Graph_XMONTHLY" localSheetId="56" hidden="1">[1]weekly!#REF!</definedName>
    <definedName name="__123Graph_XMONTHLY" localSheetId="58" hidden="1">[1]weekly!#REF!</definedName>
    <definedName name="__123Graph_XMONTHLY" localSheetId="16" hidden="1">[1]weekly!#REF!</definedName>
    <definedName name="__123Graph_XMONTHLY" localSheetId="19" hidden="1">[1]weekly!#REF!</definedName>
    <definedName name="__123Graph_XMONTHLY" localSheetId="83" hidden="1">[1]weekly!#REF!</definedName>
    <definedName name="__123Graph_XMONTHLY" localSheetId="38" hidden="1">[1]weekly!#REF!</definedName>
    <definedName name="__123Graph_XMONTHLY" localSheetId="39" hidden="1">[1]weekly!#REF!</definedName>
    <definedName name="__123Graph_XMONTHLY" localSheetId="95" hidden="1">[1]weekly!#REF!</definedName>
    <definedName name="__123Graph_XMONTHLY" localSheetId="40" hidden="1">[1]weekly!#REF!</definedName>
    <definedName name="__123Graph_XMONTHLY" localSheetId="92" hidden="1">[1]weekly!#REF!</definedName>
    <definedName name="__123Graph_XMONTHLY" localSheetId="41" hidden="1">[1]weekly!#REF!</definedName>
    <definedName name="__123Graph_XMONTHLY" localSheetId="42" hidden="1">[1]weekly!#REF!</definedName>
    <definedName name="__123Graph_XMONTHLY" localSheetId="43" hidden="1">[1]weekly!#REF!</definedName>
    <definedName name="__123Graph_XMONTHLY" localSheetId="33" hidden="1">[1]weekly!#REF!</definedName>
    <definedName name="__123Graph_XMONTHLY" localSheetId="82" hidden="1">[1]weekly!#REF!</definedName>
    <definedName name="__123Graph_XMONTHLY" localSheetId="44" hidden="1">[1]weekly!#REF!</definedName>
    <definedName name="__123Graph_XMONTHLY" localSheetId="69" hidden="1">[1]weekly!#REF!</definedName>
    <definedName name="__123Graph_XMONTHLY" localSheetId="45" hidden="1">[1]weekly!#REF!</definedName>
    <definedName name="__123Graph_XMONTHLY" localSheetId="24" hidden="1">[1]weekly!#REF!</definedName>
    <definedName name="__123Graph_XMONTHLY" localSheetId="25" hidden="1">[1]weekly!#REF!</definedName>
    <definedName name="__123Graph_XMONTHLY" localSheetId="46" hidden="1">[1]weekly!#REF!</definedName>
    <definedName name="__123Graph_XMONTHLY" localSheetId="14" hidden="1">[1]weekly!#REF!</definedName>
    <definedName name="__123Graph_XMONTHLY" localSheetId="93" hidden="1">[1]weekly!#REF!</definedName>
    <definedName name="__123Graph_XMONTHLY" localSheetId="47" hidden="1">[1]weekly!#REF!</definedName>
    <definedName name="__123Graph_XMONTHLY" localSheetId="48" hidden="1">[1]weekly!#REF!</definedName>
    <definedName name="__123Graph_XMONTHLY" localSheetId="49" hidden="1">[1]weekly!#REF!</definedName>
    <definedName name="__123Graph_XMONTHLY" localSheetId="50" hidden="1">[1]weekly!#REF!</definedName>
    <definedName name="__123Graph_XMONTHLY" localSheetId="54" hidden="1">[1]weekly!#REF!</definedName>
    <definedName name="__123Graph_XMONTHLY" localSheetId="51" hidden="1">[1]weekly!#REF!</definedName>
    <definedName name="__123Graph_XMONTHLY" localSheetId="52" hidden="1">[1]weekly!#REF!</definedName>
    <definedName name="__123Graph_XMONTHLY" localSheetId="34" hidden="1">[1]weekly!#REF!</definedName>
    <definedName name="__123Graph_XMONTHLY" localSheetId="59" hidden="1">[1]weekly!#REF!</definedName>
    <definedName name="__123Graph_XMONTHLY" localSheetId="21" hidden="1">[1]weekly!#REF!</definedName>
    <definedName name="__123Graph_XMONTHLY" localSheetId="22" hidden="1">[1]weekly!#REF!</definedName>
    <definedName name="__123Graph_XMONTHLY" localSheetId="53" hidden="1">[1]weekly!#REF!</definedName>
    <definedName name="__123Graph_XMONTHLY" localSheetId="91" hidden="1">[1]weekly!#REF!</definedName>
    <definedName name="__123Graph_XMONTHLY" localSheetId="27" hidden="1">[1]weekly!#REF!</definedName>
    <definedName name="__123Graph_XMONTHLY" localSheetId="88" hidden="1">[1]weekly!#REF!</definedName>
    <definedName name="__123Graph_XMONTHLY" localSheetId="90" hidden="1">[1]weekly!#REF!</definedName>
    <definedName name="__123Graph_XMONTHLY" hidden="1">[1]weekly!#REF!</definedName>
    <definedName name="__123Graph_XMONTHLY2" localSheetId="60" hidden="1">[1]weekly!#REF!</definedName>
    <definedName name="__123Graph_XMONTHLY2" localSheetId="87" hidden="1">[1]weekly!#REF!</definedName>
    <definedName name="__123Graph_XMONTHLY2" localSheetId="36" hidden="1">[1]weekly!#REF!</definedName>
    <definedName name="__123Graph_XMONTHLY2" localSheetId="61" hidden="1">[1]weekly!#REF!</definedName>
    <definedName name="__123Graph_XMONTHLY2" localSheetId="37" hidden="1">[1]weekly!#REF!</definedName>
    <definedName name="__123Graph_XMONTHLY2" localSheetId="30" hidden="1">[1]weekly!#REF!</definedName>
    <definedName name="__123Graph_XMONTHLY2" localSheetId="17" hidden="1">[1]weekly!#REF!</definedName>
    <definedName name="__123Graph_XMONTHLY2" localSheetId="55" hidden="1">[1]weekly!#REF!</definedName>
    <definedName name="__123Graph_XMONTHLY2" localSheetId="57" hidden="1">[1]weekly!#REF!</definedName>
    <definedName name="__123Graph_XMONTHLY2" localSheetId="15" hidden="1">[1]weekly!#REF!</definedName>
    <definedName name="__123Graph_XMONTHLY2" localSheetId="18" hidden="1">[1]weekly!#REF!</definedName>
    <definedName name="__123Graph_XMONTHLY2" localSheetId="56" hidden="1">[1]weekly!#REF!</definedName>
    <definedName name="__123Graph_XMONTHLY2" localSheetId="58" hidden="1">[1]weekly!#REF!</definedName>
    <definedName name="__123Graph_XMONTHLY2" localSheetId="16" hidden="1">[1]weekly!#REF!</definedName>
    <definedName name="__123Graph_XMONTHLY2" localSheetId="19" hidden="1">[1]weekly!#REF!</definedName>
    <definedName name="__123Graph_XMONTHLY2" localSheetId="83" hidden="1">[1]weekly!#REF!</definedName>
    <definedName name="__123Graph_XMONTHLY2" localSheetId="38" hidden="1">[1]weekly!#REF!</definedName>
    <definedName name="__123Graph_XMONTHLY2" localSheetId="39" hidden="1">[1]weekly!#REF!</definedName>
    <definedName name="__123Graph_XMONTHLY2" localSheetId="95" hidden="1">[1]weekly!#REF!</definedName>
    <definedName name="__123Graph_XMONTHLY2" localSheetId="40" hidden="1">[1]weekly!#REF!</definedName>
    <definedName name="__123Graph_XMONTHLY2" localSheetId="92" hidden="1">[1]weekly!#REF!</definedName>
    <definedName name="__123Graph_XMONTHLY2" localSheetId="41" hidden="1">[1]weekly!#REF!</definedName>
    <definedName name="__123Graph_XMONTHLY2" localSheetId="42" hidden="1">[1]weekly!#REF!</definedName>
    <definedName name="__123Graph_XMONTHLY2" localSheetId="43" hidden="1">[1]weekly!#REF!</definedName>
    <definedName name="__123Graph_XMONTHLY2" localSheetId="33" hidden="1">[1]weekly!#REF!</definedName>
    <definedName name="__123Graph_XMONTHLY2" localSheetId="82" hidden="1">[1]weekly!#REF!</definedName>
    <definedName name="__123Graph_XMONTHLY2" localSheetId="44" hidden="1">[1]weekly!#REF!</definedName>
    <definedName name="__123Graph_XMONTHLY2" localSheetId="69" hidden="1">[1]weekly!#REF!</definedName>
    <definedName name="__123Graph_XMONTHLY2" localSheetId="45" hidden="1">[1]weekly!#REF!</definedName>
    <definedName name="__123Graph_XMONTHLY2" localSheetId="24" hidden="1">[1]weekly!#REF!</definedName>
    <definedName name="__123Graph_XMONTHLY2" localSheetId="25" hidden="1">[1]weekly!#REF!</definedName>
    <definedName name="__123Graph_XMONTHLY2" localSheetId="46" hidden="1">[1]weekly!#REF!</definedName>
    <definedName name="__123Graph_XMONTHLY2" localSheetId="14" hidden="1">[1]weekly!#REF!</definedName>
    <definedName name="__123Graph_XMONTHLY2" localSheetId="93" hidden="1">[1]weekly!#REF!</definedName>
    <definedName name="__123Graph_XMONTHLY2" localSheetId="47" hidden="1">[1]weekly!#REF!</definedName>
    <definedName name="__123Graph_XMONTHLY2" localSheetId="48" hidden="1">[1]weekly!#REF!</definedName>
    <definedName name="__123Graph_XMONTHLY2" localSheetId="49" hidden="1">[1]weekly!#REF!</definedName>
    <definedName name="__123Graph_XMONTHLY2" localSheetId="50" hidden="1">[1]weekly!#REF!</definedName>
    <definedName name="__123Graph_XMONTHLY2" localSheetId="54" hidden="1">[1]weekly!#REF!</definedName>
    <definedName name="__123Graph_XMONTHLY2" localSheetId="51" hidden="1">[1]weekly!#REF!</definedName>
    <definedName name="__123Graph_XMONTHLY2" localSheetId="52" hidden="1">[1]weekly!#REF!</definedName>
    <definedName name="__123Graph_XMONTHLY2" localSheetId="34" hidden="1">[1]weekly!#REF!</definedName>
    <definedName name="__123Graph_XMONTHLY2" localSheetId="59" hidden="1">[1]weekly!#REF!</definedName>
    <definedName name="__123Graph_XMONTHLY2" localSheetId="21" hidden="1">[1]weekly!#REF!</definedName>
    <definedName name="__123Graph_XMONTHLY2" localSheetId="22" hidden="1">[1]weekly!#REF!</definedName>
    <definedName name="__123Graph_XMONTHLY2" localSheetId="53" hidden="1">[1]weekly!#REF!</definedName>
    <definedName name="__123Graph_XMONTHLY2" localSheetId="91" hidden="1">[1]weekly!#REF!</definedName>
    <definedName name="__123Graph_XMONTHLY2" localSheetId="27" hidden="1">[1]weekly!#REF!</definedName>
    <definedName name="__123Graph_XMONTHLY2" localSheetId="88" hidden="1">[1]weekly!#REF!</definedName>
    <definedName name="__123Graph_XMONTHLY2" localSheetId="90" hidden="1">[1]weekly!#REF!</definedName>
    <definedName name="__123Graph_XMONTHLY2" hidden="1">[1]weekly!#REF!</definedName>
    <definedName name="aaa" localSheetId="60" hidden="1">[1]weekly!#REF!</definedName>
    <definedName name="aaa" localSheetId="87" hidden="1">[1]weekly!#REF!</definedName>
    <definedName name="aaa" localSheetId="36" hidden="1">[1]weekly!#REF!</definedName>
    <definedName name="aaa" localSheetId="61" hidden="1">[1]weekly!#REF!</definedName>
    <definedName name="aaa" localSheetId="37" hidden="1">[1]weekly!#REF!</definedName>
    <definedName name="aaa" localSheetId="17" hidden="1">[1]weekly!#REF!</definedName>
    <definedName name="aaa" localSheetId="57" hidden="1">[1]weekly!#REF!</definedName>
    <definedName name="aaa" localSheetId="56" hidden="1">[1]weekly!#REF!</definedName>
    <definedName name="aaa" localSheetId="58" hidden="1">[1]weekly!#REF!</definedName>
    <definedName name="aaa" localSheetId="19" hidden="1">[1]weekly!#REF!</definedName>
    <definedName name="aaa" localSheetId="83" hidden="1">[1]weekly!#REF!</definedName>
    <definedName name="aaa" localSheetId="38" hidden="1">[1]weekly!#REF!</definedName>
    <definedName name="aaa" localSheetId="39" hidden="1">[1]weekly!#REF!</definedName>
    <definedName name="aaa" localSheetId="95" hidden="1">[1]weekly!#REF!</definedName>
    <definedName name="aaa" localSheetId="40" hidden="1">[1]weekly!#REF!</definedName>
    <definedName name="aaa" localSheetId="92" hidden="1">[1]weekly!#REF!</definedName>
    <definedName name="aaa" localSheetId="41" hidden="1">[1]weekly!#REF!</definedName>
    <definedName name="aaa" localSheetId="42" hidden="1">[1]weekly!#REF!</definedName>
    <definedName name="aaa" localSheetId="43" hidden="1">[1]weekly!#REF!</definedName>
    <definedName name="aaa" localSheetId="33" hidden="1">[1]weekly!#REF!</definedName>
    <definedName name="aaa" localSheetId="82" hidden="1">[1]weekly!#REF!</definedName>
    <definedName name="aaa" localSheetId="44" hidden="1">[1]weekly!#REF!</definedName>
    <definedName name="aaa" localSheetId="69" hidden="1">[1]weekly!#REF!</definedName>
    <definedName name="aaa" localSheetId="45" hidden="1">[1]weekly!#REF!</definedName>
    <definedName name="aaa" localSheetId="24" hidden="1">[1]weekly!#REF!</definedName>
    <definedName name="aaa" localSheetId="25" hidden="1">[1]weekly!#REF!</definedName>
    <definedName name="aaa" localSheetId="46" hidden="1">[1]weekly!#REF!</definedName>
    <definedName name="aaa" localSheetId="14" hidden="1">[1]weekly!#REF!</definedName>
    <definedName name="aaa" localSheetId="93" hidden="1">[1]weekly!#REF!</definedName>
    <definedName name="aaa" localSheetId="2" hidden="1">[1]weekly!#REF!</definedName>
    <definedName name="aaa" localSheetId="47" hidden="1">[1]weekly!#REF!</definedName>
    <definedName name="aaa" localSheetId="48" hidden="1">[1]weekly!#REF!</definedName>
    <definedName name="aaa" localSheetId="49" hidden="1">[1]weekly!#REF!</definedName>
    <definedName name="aaa" localSheetId="50" hidden="1">[1]weekly!#REF!</definedName>
    <definedName name="aaa" localSheetId="54" hidden="1">[1]weekly!#REF!</definedName>
    <definedName name="aaa" localSheetId="51" hidden="1">[1]weekly!#REF!</definedName>
    <definedName name="aaa" localSheetId="52" hidden="1">[1]weekly!#REF!</definedName>
    <definedName name="aaa" localSheetId="34" hidden="1">[1]weekly!#REF!</definedName>
    <definedName name="aaa" localSheetId="59" hidden="1">[1]weekly!#REF!</definedName>
    <definedName name="aaa" localSheetId="21" hidden="1">[1]weekly!#REF!</definedName>
    <definedName name="aaa" localSheetId="22" hidden="1">[1]weekly!#REF!</definedName>
    <definedName name="aaa" localSheetId="53" hidden="1">[1]weekly!#REF!</definedName>
    <definedName name="aaa" localSheetId="91" hidden="1">[1]weekly!#REF!</definedName>
    <definedName name="aaa" localSheetId="88" hidden="1">[1]weekly!#REF!</definedName>
    <definedName name="aaa" localSheetId="90" hidden="1">[1]weekly!#REF!</definedName>
    <definedName name="aaa" hidden="1">[1]weekly!#REF!</definedName>
    <definedName name="aaaaa" localSheetId="60" hidden="1">[1]weekly!#REF!</definedName>
    <definedName name="aaaaa" localSheetId="87" hidden="1">[1]weekly!#REF!</definedName>
    <definedName name="aaaaa" localSheetId="36" hidden="1">[1]weekly!#REF!</definedName>
    <definedName name="aaaaa" localSheetId="61" hidden="1">[1]weekly!#REF!</definedName>
    <definedName name="aaaaa" localSheetId="37" hidden="1">[1]weekly!#REF!</definedName>
    <definedName name="aaaaa" localSheetId="57" hidden="1">[1]weekly!#REF!</definedName>
    <definedName name="aaaaa" localSheetId="56" hidden="1">[1]weekly!#REF!</definedName>
    <definedName name="aaaaa" localSheetId="58" hidden="1">[1]weekly!#REF!</definedName>
    <definedName name="aaaaa" localSheetId="83" hidden="1">[1]weekly!#REF!</definedName>
    <definedName name="aaaaa" localSheetId="38" hidden="1">[1]weekly!#REF!</definedName>
    <definedName name="aaaaa" localSheetId="39" hidden="1">[1]weekly!#REF!</definedName>
    <definedName name="aaaaa" localSheetId="95" hidden="1">[1]weekly!#REF!</definedName>
    <definedName name="aaaaa" localSheetId="40" hidden="1">[1]weekly!#REF!</definedName>
    <definedName name="aaaaa" localSheetId="92" hidden="1">[1]weekly!#REF!</definedName>
    <definedName name="aaaaa" localSheetId="41" hidden="1">[1]weekly!#REF!</definedName>
    <definedName name="aaaaa" localSheetId="42" hidden="1">[1]weekly!#REF!</definedName>
    <definedName name="aaaaa" localSheetId="43" hidden="1">[1]weekly!#REF!</definedName>
    <definedName name="aaaaa" localSheetId="33" hidden="1">[1]weekly!#REF!</definedName>
    <definedName name="aaaaa" localSheetId="82" hidden="1">[1]weekly!#REF!</definedName>
    <definedName name="aaaaa" localSheetId="44" hidden="1">[1]weekly!#REF!</definedName>
    <definedName name="aaaaa" localSheetId="69" hidden="1">[1]weekly!#REF!</definedName>
    <definedName name="aaaaa" localSheetId="45" hidden="1">[1]weekly!#REF!</definedName>
    <definedName name="aaaaa" localSheetId="24" hidden="1">[1]weekly!#REF!</definedName>
    <definedName name="aaaaa" localSheetId="25" hidden="1">[1]weekly!#REF!</definedName>
    <definedName name="aaaaa" localSheetId="46" hidden="1">[1]weekly!#REF!</definedName>
    <definedName name="aaaaa" localSheetId="14" hidden="1">[1]weekly!#REF!</definedName>
    <definedName name="aaaaa" localSheetId="93" hidden="1">[1]weekly!#REF!</definedName>
    <definedName name="aaaaa" localSheetId="47" hidden="1">[1]weekly!#REF!</definedName>
    <definedName name="aaaaa" localSheetId="48" hidden="1">[1]weekly!#REF!</definedName>
    <definedName name="aaaaa" localSheetId="49" hidden="1">[1]weekly!#REF!</definedName>
    <definedName name="aaaaa" localSheetId="50" hidden="1">[1]weekly!#REF!</definedName>
    <definedName name="aaaaa" localSheetId="54" hidden="1">[1]weekly!#REF!</definedName>
    <definedName name="aaaaa" localSheetId="51" hidden="1">[1]weekly!#REF!</definedName>
    <definedName name="aaaaa" localSheetId="52" hidden="1">[1]weekly!#REF!</definedName>
    <definedName name="aaaaa" localSheetId="34" hidden="1">[1]weekly!#REF!</definedName>
    <definedName name="aaaaa" localSheetId="59" hidden="1">[1]weekly!#REF!</definedName>
    <definedName name="aaaaa" localSheetId="53" hidden="1">[1]weekly!#REF!</definedName>
    <definedName name="aaaaa" localSheetId="91" hidden="1">[1]weekly!#REF!</definedName>
    <definedName name="aaaaa" localSheetId="88" hidden="1">[1]weekly!#REF!</definedName>
    <definedName name="aaaaa" localSheetId="90" hidden="1">[1]weekly!#REF!</definedName>
    <definedName name="aaaaa" hidden="1">[1]weekly!#REF!</definedName>
    <definedName name="bb" localSheetId="60" hidden="1">[1]weekly!#REF!</definedName>
    <definedName name="bb" localSheetId="87" hidden="1">[1]weekly!#REF!</definedName>
    <definedName name="bb" localSheetId="36" hidden="1">[1]weekly!#REF!</definedName>
    <definedName name="bb" localSheetId="61" hidden="1">[1]weekly!#REF!</definedName>
    <definedName name="bb" localSheetId="37" hidden="1">[1]weekly!#REF!</definedName>
    <definedName name="bb" localSheetId="57" hidden="1">[1]weekly!#REF!</definedName>
    <definedName name="bb" localSheetId="56" hidden="1">[1]weekly!#REF!</definedName>
    <definedName name="bb" localSheetId="58" hidden="1">[1]weekly!#REF!</definedName>
    <definedName name="bb" localSheetId="83" hidden="1">[1]weekly!#REF!</definedName>
    <definedName name="bb" localSheetId="38" hidden="1">[1]weekly!#REF!</definedName>
    <definedName name="bb" localSheetId="39" hidden="1">[1]weekly!#REF!</definedName>
    <definedName name="bb" localSheetId="95" hidden="1">[1]weekly!#REF!</definedName>
    <definedName name="bb" localSheetId="40" hidden="1">[1]weekly!#REF!</definedName>
    <definedName name="bb" localSheetId="92" hidden="1">[1]weekly!#REF!</definedName>
    <definedName name="bb" localSheetId="41" hidden="1">[1]weekly!#REF!</definedName>
    <definedName name="bb" localSheetId="42" hidden="1">[1]weekly!#REF!</definedName>
    <definedName name="bb" localSheetId="43" hidden="1">[1]weekly!#REF!</definedName>
    <definedName name="bb" localSheetId="33" hidden="1">[1]weekly!#REF!</definedName>
    <definedName name="bb" localSheetId="82" hidden="1">[1]weekly!#REF!</definedName>
    <definedName name="bb" localSheetId="44" hidden="1">[1]weekly!#REF!</definedName>
    <definedName name="bb" localSheetId="69" hidden="1">[1]weekly!#REF!</definedName>
    <definedName name="bb" localSheetId="45" hidden="1">[1]weekly!#REF!</definedName>
    <definedName name="bb" localSheetId="24" hidden="1">[1]weekly!#REF!</definedName>
    <definedName name="bb" localSheetId="25" hidden="1">[1]weekly!#REF!</definedName>
    <definedName name="bb" localSheetId="46" hidden="1">[1]weekly!#REF!</definedName>
    <definedName name="bb" localSheetId="14" hidden="1">[1]weekly!#REF!</definedName>
    <definedName name="bb" localSheetId="93" hidden="1">[1]weekly!#REF!</definedName>
    <definedName name="bb" localSheetId="2" hidden="1">[1]weekly!#REF!</definedName>
    <definedName name="bb" localSheetId="47" hidden="1">[1]weekly!#REF!</definedName>
    <definedName name="bb" localSheetId="48" hidden="1">[1]weekly!#REF!</definedName>
    <definedName name="bb" localSheetId="49" hidden="1">[1]weekly!#REF!</definedName>
    <definedName name="bb" localSheetId="50" hidden="1">[1]weekly!#REF!</definedName>
    <definedName name="bb" localSheetId="54" hidden="1">[1]weekly!#REF!</definedName>
    <definedName name="bb" localSheetId="51" hidden="1">[1]weekly!#REF!</definedName>
    <definedName name="bb" localSheetId="52" hidden="1">[1]weekly!#REF!</definedName>
    <definedName name="bb" localSheetId="34" hidden="1">[1]weekly!#REF!</definedName>
    <definedName name="bb" localSheetId="59" hidden="1">[1]weekly!#REF!</definedName>
    <definedName name="bb" localSheetId="53" hidden="1">[1]weekly!#REF!</definedName>
    <definedName name="bb" localSheetId="91" hidden="1">[1]weekly!#REF!</definedName>
    <definedName name="bb" localSheetId="88" hidden="1">[1]weekly!#REF!</definedName>
    <definedName name="bb" localSheetId="90" hidden="1">[1]weekly!#REF!</definedName>
    <definedName name="bb" hidden="1">[1]weekly!#REF!</definedName>
    <definedName name="bbbb" localSheetId="60" hidden="1">[1]weekly!#REF!</definedName>
    <definedName name="bbbb" localSheetId="87" hidden="1">[1]weekly!#REF!</definedName>
    <definedName name="bbbb" localSheetId="36" hidden="1">[1]weekly!#REF!</definedName>
    <definedName name="bbbb" localSheetId="61" hidden="1">[1]weekly!#REF!</definedName>
    <definedName name="bbbb" localSheetId="37" hidden="1">[1]weekly!#REF!</definedName>
    <definedName name="bbbb" localSheetId="57" hidden="1">[1]weekly!#REF!</definedName>
    <definedName name="bbbb" localSheetId="56" hidden="1">[1]weekly!#REF!</definedName>
    <definedName name="bbbb" localSheetId="58" hidden="1">[1]weekly!#REF!</definedName>
    <definedName name="bbbb" localSheetId="83" hidden="1">[1]weekly!#REF!</definedName>
    <definedName name="bbbb" localSheetId="38" hidden="1">[1]weekly!#REF!</definedName>
    <definedName name="bbbb" localSheetId="39" hidden="1">[1]weekly!#REF!</definedName>
    <definedName name="bbbb" localSheetId="95" hidden="1">[1]weekly!#REF!</definedName>
    <definedName name="bbbb" localSheetId="40" hidden="1">[1]weekly!#REF!</definedName>
    <definedName name="bbbb" localSheetId="92" hidden="1">[1]weekly!#REF!</definedName>
    <definedName name="bbbb" localSheetId="41" hidden="1">[1]weekly!#REF!</definedName>
    <definedName name="bbbb" localSheetId="42" hidden="1">[1]weekly!#REF!</definedName>
    <definedName name="bbbb" localSheetId="43" hidden="1">[1]weekly!#REF!</definedName>
    <definedName name="bbbb" localSheetId="33" hidden="1">[1]weekly!#REF!</definedName>
    <definedName name="bbbb" localSheetId="82" hidden="1">[1]weekly!#REF!</definedName>
    <definedName name="bbbb" localSheetId="44" hidden="1">[1]weekly!#REF!</definedName>
    <definedName name="bbbb" localSheetId="69" hidden="1">[1]weekly!#REF!</definedName>
    <definedName name="bbbb" localSheetId="45" hidden="1">[1]weekly!#REF!</definedName>
    <definedName name="bbbb" localSheetId="24" hidden="1">[1]weekly!#REF!</definedName>
    <definedName name="bbbb" localSheetId="25" hidden="1">[1]weekly!#REF!</definedName>
    <definedName name="bbbb" localSheetId="46" hidden="1">[1]weekly!#REF!</definedName>
    <definedName name="bbbb" localSheetId="14" hidden="1">[1]weekly!#REF!</definedName>
    <definedName name="bbbb" localSheetId="93" hidden="1">[1]weekly!#REF!</definedName>
    <definedName name="bbbb" localSheetId="47" hidden="1">[1]weekly!#REF!</definedName>
    <definedName name="bbbb" localSheetId="48" hidden="1">[1]weekly!#REF!</definedName>
    <definedName name="bbbb" localSheetId="49" hidden="1">[1]weekly!#REF!</definedName>
    <definedName name="bbbb" localSheetId="50" hidden="1">[1]weekly!#REF!</definedName>
    <definedName name="bbbb" localSheetId="54" hidden="1">[1]weekly!#REF!</definedName>
    <definedName name="bbbb" localSheetId="51" hidden="1">[1]weekly!#REF!</definedName>
    <definedName name="bbbb" localSheetId="52" hidden="1">[1]weekly!#REF!</definedName>
    <definedName name="bbbb" localSheetId="34" hidden="1">[1]weekly!#REF!</definedName>
    <definedName name="bbbb" localSheetId="59" hidden="1">[1]weekly!#REF!</definedName>
    <definedName name="bbbb" localSheetId="53" hidden="1">[1]weekly!#REF!</definedName>
    <definedName name="bbbb" localSheetId="91" hidden="1">[1]weekly!#REF!</definedName>
    <definedName name="bbbb" localSheetId="88" hidden="1">[1]weekly!#REF!</definedName>
    <definedName name="bbbb" localSheetId="90" hidden="1">[1]weekly!#REF!</definedName>
    <definedName name="bbbb" hidden="1">[1]weekly!#REF!</definedName>
    <definedName name="cc" localSheetId="60" hidden="1">[1]weekly!#REF!</definedName>
    <definedName name="cc" localSheetId="87" hidden="1">[1]weekly!#REF!</definedName>
    <definedName name="cc" localSheetId="36" hidden="1">[1]weekly!#REF!</definedName>
    <definedName name="cc" localSheetId="61" hidden="1">[1]weekly!#REF!</definedName>
    <definedName name="cc" localSheetId="37" hidden="1">[1]weekly!#REF!</definedName>
    <definedName name="cc" localSheetId="57" hidden="1">[1]weekly!#REF!</definedName>
    <definedName name="cc" localSheetId="56" hidden="1">[1]weekly!#REF!</definedName>
    <definedName name="cc" localSheetId="58" hidden="1">[1]weekly!#REF!</definedName>
    <definedName name="cc" localSheetId="83" hidden="1">[1]weekly!#REF!</definedName>
    <definedName name="cc" localSheetId="38" hidden="1">[1]weekly!#REF!</definedName>
    <definedName name="cc" localSheetId="39" hidden="1">[1]weekly!#REF!</definedName>
    <definedName name="cc" localSheetId="95" hidden="1">[1]weekly!#REF!</definedName>
    <definedName name="cc" localSheetId="40" hidden="1">[1]weekly!#REF!</definedName>
    <definedName name="cc" localSheetId="92" hidden="1">[1]weekly!#REF!</definedName>
    <definedName name="cc" localSheetId="41" hidden="1">[1]weekly!#REF!</definedName>
    <definedName name="cc" localSheetId="42" hidden="1">[1]weekly!#REF!</definedName>
    <definedName name="cc" localSheetId="43" hidden="1">[1]weekly!#REF!</definedName>
    <definedName name="cc" localSheetId="33" hidden="1">[1]weekly!#REF!</definedName>
    <definedName name="cc" localSheetId="82" hidden="1">[1]weekly!#REF!</definedName>
    <definedName name="cc" localSheetId="44" hidden="1">[1]weekly!#REF!</definedName>
    <definedName name="cc" localSheetId="69" hidden="1">[1]weekly!#REF!</definedName>
    <definedName name="cc" localSheetId="45" hidden="1">[1]weekly!#REF!</definedName>
    <definedName name="cc" localSheetId="24" hidden="1">[1]weekly!#REF!</definedName>
    <definedName name="cc" localSheetId="25" hidden="1">[1]weekly!#REF!</definedName>
    <definedName name="cc" localSheetId="46" hidden="1">[1]weekly!#REF!</definedName>
    <definedName name="cc" localSheetId="14" hidden="1">[1]weekly!#REF!</definedName>
    <definedName name="cc" localSheetId="93" hidden="1">[1]weekly!#REF!</definedName>
    <definedName name="cc" localSheetId="2" hidden="1">[1]weekly!#REF!</definedName>
    <definedName name="cc" localSheetId="47" hidden="1">[1]weekly!#REF!</definedName>
    <definedName name="cc" localSheetId="48" hidden="1">[1]weekly!#REF!</definedName>
    <definedName name="cc" localSheetId="49" hidden="1">[1]weekly!#REF!</definedName>
    <definedName name="cc" localSheetId="50" hidden="1">[1]weekly!#REF!</definedName>
    <definedName name="cc" localSheetId="54" hidden="1">[1]weekly!#REF!</definedName>
    <definedName name="cc" localSheetId="51" hidden="1">[1]weekly!#REF!</definedName>
    <definedName name="cc" localSheetId="52" hidden="1">[1]weekly!#REF!</definedName>
    <definedName name="cc" localSheetId="34" hidden="1">[1]weekly!#REF!</definedName>
    <definedName name="cc" localSheetId="59" hidden="1">[1]weekly!#REF!</definedName>
    <definedName name="cc" localSheetId="53" hidden="1">[1]weekly!#REF!</definedName>
    <definedName name="cc" localSheetId="91" hidden="1">[1]weekly!#REF!</definedName>
    <definedName name="cc" localSheetId="88" hidden="1">[1]weekly!#REF!</definedName>
    <definedName name="cc" localSheetId="90" hidden="1">[1]weekly!#REF!</definedName>
    <definedName name="cc" hidden="1">[1]weekly!#REF!</definedName>
    <definedName name="cccc" localSheetId="60" hidden="1">[1]weekly!#REF!</definedName>
    <definedName name="cccc" localSheetId="87" hidden="1">[1]weekly!#REF!</definedName>
    <definedName name="cccc" localSheetId="36" hidden="1">[1]weekly!#REF!</definedName>
    <definedName name="cccc" localSheetId="61" hidden="1">[1]weekly!#REF!</definedName>
    <definedName name="cccc" localSheetId="37" hidden="1">[1]weekly!#REF!</definedName>
    <definedName name="cccc" localSheetId="57" hidden="1">[1]weekly!#REF!</definedName>
    <definedName name="cccc" localSheetId="56" hidden="1">[1]weekly!#REF!</definedName>
    <definedName name="cccc" localSheetId="58" hidden="1">[1]weekly!#REF!</definedName>
    <definedName name="cccc" localSheetId="83" hidden="1">[1]weekly!#REF!</definedName>
    <definedName name="cccc" localSheetId="38" hidden="1">[1]weekly!#REF!</definedName>
    <definedName name="cccc" localSheetId="39" hidden="1">[1]weekly!#REF!</definedName>
    <definedName name="cccc" localSheetId="95" hidden="1">[1]weekly!#REF!</definedName>
    <definedName name="cccc" localSheetId="40" hidden="1">[1]weekly!#REF!</definedName>
    <definedName name="cccc" localSheetId="92" hidden="1">[1]weekly!#REF!</definedName>
    <definedName name="cccc" localSheetId="41" hidden="1">[1]weekly!#REF!</definedName>
    <definedName name="cccc" localSheetId="42" hidden="1">[1]weekly!#REF!</definedName>
    <definedName name="cccc" localSheetId="43" hidden="1">[1]weekly!#REF!</definedName>
    <definedName name="cccc" localSheetId="33" hidden="1">[1]weekly!#REF!</definedName>
    <definedName name="cccc" localSheetId="82" hidden="1">[1]weekly!#REF!</definedName>
    <definedName name="cccc" localSheetId="44" hidden="1">[1]weekly!#REF!</definedName>
    <definedName name="cccc" localSheetId="69" hidden="1">[1]weekly!#REF!</definedName>
    <definedName name="cccc" localSheetId="45" hidden="1">[1]weekly!#REF!</definedName>
    <definedName name="cccc" localSheetId="24" hidden="1">[1]weekly!#REF!</definedName>
    <definedName name="cccc" localSheetId="25" hidden="1">[1]weekly!#REF!</definedName>
    <definedName name="cccc" localSheetId="46" hidden="1">[1]weekly!#REF!</definedName>
    <definedName name="cccc" localSheetId="14" hidden="1">[1]weekly!#REF!</definedName>
    <definedName name="cccc" localSheetId="93" hidden="1">[1]weekly!#REF!</definedName>
    <definedName name="cccc" localSheetId="47" hidden="1">[1]weekly!#REF!</definedName>
    <definedName name="cccc" localSheetId="48" hidden="1">[1]weekly!#REF!</definedName>
    <definedName name="cccc" localSheetId="49" hidden="1">[1]weekly!#REF!</definedName>
    <definedName name="cccc" localSheetId="50" hidden="1">[1]weekly!#REF!</definedName>
    <definedName name="cccc" localSheetId="54" hidden="1">[1]weekly!#REF!</definedName>
    <definedName name="cccc" localSheetId="51" hidden="1">[1]weekly!#REF!</definedName>
    <definedName name="cccc" localSheetId="52" hidden="1">[1]weekly!#REF!</definedName>
    <definedName name="cccc" localSheetId="34" hidden="1">[1]weekly!#REF!</definedName>
    <definedName name="cccc" localSheetId="59" hidden="1">[1]weekly!#REF!</definedName>
    <definedName name="cccc" localSheetId="53" hidden="1">[1]weekly!#REF!</definedName>
    <definedName name="cccc" localSheetId="91" hidden="1">[1]weekly!#REF!</definedName>
    <definedName name="cccc" localSheetId="88" hidden="1">[1]weekly!#REF!</definedName>
    <definedName name="cccc" localSheetId="90" hidden="1">[1]weekly!#REF!</definedName>
    <definedName name="cccc" hidden="1">[1]weekly!#REF!</definedName>
    <definedName name="CurrentVersion">Details!$G$76</definedName>
    <definedName name="d" localSheetId="60" hidden="1">[1]weekly!#REF!</definedName>
    <definedName name="d" localSheetId="87" hidden="1">[1]weekly!#REF!</definedName>
    <definedName name="d" localSheetId="36" hidden="1">[1]weekly!#REF!</definedName>
    <definedName name="d" localSheetId="61" hidden="1">[1]weekly!#REF!</definedName>
    <definedName name="d" localSheetId="37" hidden="1">[1]weekly!#REF!</definedName>
    <definedName name="d" localSheetId="57" hidden="1">[1]weekly!#REF!</definedName>
    <definedName name="d" localSheetId="56" hidden="1">[1]weekly!#REF!</definedName>
    <definedName name="d" localSheetId="58" hidden="1">[1]weekly!#REF!</definedName>
    <definedName name="d" localSheetId="83" hidden="1">[1]weekly!#REF!</definedName>
    <definedName name="d" localSheetId="38" hidden="1">[1]weekly!#REF!</definedName>
    <definedName name="d" localSheetId="39" hidden="1">[1]weekly!#REF!</definedName>
    <definedName name="d" localSheetId="95" hidden="1">[1]weekly!#REF!</definedName>
    <definedName name="d" localSheetId="40" hidden="1">[1]weekly!#REF!</definedName>
    <definedName name="d" localSheetId="92" hidden="1">[1]weekly!#REF!</definedName>
    <definedName name="d" localSheetId="41" hidden="1">[1]weekly!#REF!</definedName>
    <definedName name="d" localSheetId="42" hidden="1">[1]weekly!#REF!</definedName>
    <definedName name="d" localSheetId="43" hidden="1">[1]weekly!#REF!</definedName>
    <definedName name="d" localSheetId="33" hidden="1">[1]weekly!#REF!</definedName>
    <definedName name="d" localSheetId="82" hidden="1">[1]weekly!#REF!</definedName>
    <definedName name="d" localSheetId="44" hidden="1">[1]weekly!#REF!</definedName>
    <definedName name="d" localSheetId="69" hidden="1">[1]weekly!#REF!</definedName>
    <definedName name="d" localSheetId="45" hidden="1">[1]weekly!#REF!</definedName>
    <definedName name="d" localSheetId="24" hidden="1">[1]weekly!#REF!</definedName>
    <definedName name="d" localSheetId="25" hidden="1">[1]weekly!#REF!</definedName>
    <definedName name="d" localSheetId="46" hidden="1">[1]weekly!#REF!</definedName>
    <definedName name="d" localSheetId="14" hidden="1">[1]weekly!#REF!</definedName>
    <definedName name="d" localSheetId="93" hidden="1">[1]weekly!#REF!</definedName>
    <definedName name="d" localSheetId="2" hidden="1">[1]weekly!#REF!</definedName>
    <definedName name="d" localSheetId="47" hidden="1">[1]weekly!#REF!</definedName>
    <definedName name="d" localSheetId="48" hidden="1">[1]weekly!#REF!</definedName>
    <definedName name="d" localSheetId="49" hidden="1">[1]weekly!#REF!</definedName>
    <definedName name="d" localSheetId="50" hidden="1">[1]weekly!#REF!</definedName>
    <definedName name="d" localSheetId="54" hidden="1">[1]weekly!#REF!</definedName>
    <definedName name="d" localSheetId="51" hidden="1">[1]weekly!#REF!</definedName>
    <definedName name="d" localSheetId="52" hidden="1">[1]weekly!#REF!</definedName>
    <definedName name="d" localSheetId="34" hidden="1">[1]weekly!#REF!</definedName>
    <definedName name="d" localSheetId="59" hidden="1">[1]weekly!#REF!</definedName>
    <definedName name="d" localSheetId="53" hidden="1">[1]weekly!#REF!</definedName>
    <definedName name="d" localSheetId="91" hidden="1">[1]weekly!#REF!</definedName>
    <definedName name="d" localSheetId="88" hidden="1">[1]weekly!#REF!</definedName>
    <definedName name="d" localSheetId="90" hidden="1">[1]weekly!#REF!</definedName>
    <definedName name="d" hidden="1">[1]weekly!#REF!</definedName>
    <definedName name="dd" localSheetId="60" hidden="1">[1]weekly!#REF!</definedName>
    <definedName name="dd" localSheetId="87" hidden="1">[1]weekly!#REF!</definedName>
    <definedName name="dd" localSheetId="36" hidden="1">[1]weekly!#REF!</definedName>
    <definedName name="dd" localSheetId="61" hidden="1">[1]weekly!#REF!</definedName>
    <definedName name="dd" localSheetId="37" hidden="1">[1]weekly!#REF!</definedName>
    <definedName name="dd" localSheetId="57" hidden="1">[1]weekly!#REF!</definedName>
    <definedName name="dd" localSheetId="56" hidden="1">[1]weekly!#REF!</definedName>
    <definedName name="dd" localSheetId="58" hidden="1">[1]weekly!#REF!</definedName>
    <definedName name="dd" localSheetId="83" hidden="1">[1]weekly!#REF!</definedName>
    <definedName name="dd" localSheetId="38" hidden="1">[1]weekly!#REF!</definedName>
    <definedName name="dd" localSheetId="39" hidden="1">[1]weekly!#REF!</definedName>
    <definedName name="dd" localSheetId="95" hidden="1">[1]weekly!#REF!</definedName>
    <definedName name="dd" localSheetId="40" hidden="1">[1]weekly!#REF!</definedName>
    <definedName name="dd" localSheetId="92" hidden="1">[1]weekly!#REF!</definedName>
    <definedName name="dd" localSheetId="41" hidden="1">[1]weekly!#REF!</definedName>
    <definedName name="dd" localSheetId="42" hidden="1">[1]weekly!#REF!</definedName>
    <definedName name="dd" localSheetId="43" hidden="1">[1]weekly!#REF!</definedName>
    <definedName name="dd" localSheetId="33" hidden="1">[1]weekly!#REF!</definedName>
    <definedName name="dd" localSheetId="82" hidden="1">[1]weekly!#REF!</definedName>
    <definedName name="dd" localSheetId="44" hidden="1">[1]weekly!#REF!</definedName>
    <definedName name="dd" localSheetId="69" hidden="1">[1]weekly!#REF!</definedName>
    <definedName name="dd" localSheetId="45" hidden="1">[1]weekly!#REF!</definedName>
    <definedName name="dd" localSheetId="24" hidden="1">[1]weekly!#REF!</definedName>
    <definedName name="dd" localSheetId="25" hidden="1">[1]weekly!#REF!</definedName>
    <definedName name="dd" localSheetId="46" hidden="1">[1]weekly!#REF!</definedName>
    <definedName name="dd" localSheetId="14" hidden="1">[1]weekly!#REF!</definedName>
    <definedName name="dd" localSheetId="93" hidden="1">[1]weekly!#REF!</definedName>
    <definedName name="dd" localSheetId="2" hidden="1">[1]weekly!#REF!</definedName>
    <definedName name="dd" localSheetId="47" hidden="1">[1]weekly!#REF!</definedName>
    <definedName name="dd" localSheetId="48" hidden="1">[1]weekly!#REF!</definedName>
    <definedName name="dd" localSheetId="49" hidden="1">[1]weekly!#REF!</definedName>
    <definedName name="dd" localSheetId="50" hidden="1">[1]weekly!#REF!</definedName>
    <definedName name="dd" localSheetId="54" hidden="1">[1]weekly!#REF!</definedName>
    <definedName name="dd" localSheetId="51" hidden="1">[1]weekly!#REF!</definedName>
    <definedName name="dd" localSheetId="52" hidden="1">[1]weekly!#REF!</definedName>
    <definedName name="dd" localSheetId="34" hidden="1">[1]weekly!#REF!</definedName>
    <definedName name="dd" localSheetId="59" hidden="1">[1]weekly!#REF!</definedName>
    <definedName name="dd" localSheetId="53" hidden="1">[1]weekly!#REF!</definedName>
    <definedName name="dd" localSheetId="91" hidden="1">[1]weekly!#REF!</definedName>
    <definedName name="dd" localSheetId="88" hidden="1">[1]weekly!#REF!</definedName>
    <definedName name="dd" localSheetId="90" hidden="1">[1]weekly!#REF!</definedName>
    <definedName name="dd" hidden="1">[1]weekly!#REF!</definedName>
    <definedName name="dddd" localSheetId="60" hidden="1">[1]weekly!#REF!</definedName>
    <definedName name="dddd" localSheetId="87" hidden="1">[1]weekly!#REF!</definedName>
    <definedName name="dddd" localSheetId="36" hidden="1">[1]weekly!#REF!</definedName>
    <definedName name="dddd" localSheetId="61" hidden="1">[1]weekly!#REF!</definedName>
    <definedName name="dddd" localSheetId="37" hidden="1">[1]weekly!#REF!</definedName>
    <definedName name="dddd" localSheetId="17" hidden="1">[1]weekly!#REF!</definedName>
    <definedName name="dddd" localSheetId="57" hidden="1">[1]weekly!#REF!</definedName>
    <definedName name="dddd" localSheetId="56" hidden="1">[1]weekly!#REF!</definedName>
    <definedName name="dddd" localSheetId="58" hidden="1">[1]weekly!#REF!</definedName>
    <definedName name="dddd" localSheetId="19" hidden="1">[1]weekly!#REF!</definedName>
    <definedName name="dddd" localSheetId="83" hidden="1">[1]weekly!#REF!</definedName>
    <definedName name="dddd" localSheetId="38" hidden="1">[1]weekly!#REF!</definedName>
    <definedName name="dddd" localSheetId="39" hidden="1">[1]weekly!#REF!</definedName>
    <definedName name="dddd" localSheetId="95" hidden="1">[1]weekly!#REF!</definedName>
    <definedName name="dddd" localSheetId="40" hidden="1">[1]weekly!#REF!</definedName>
    <definedName name="dddd" localSheetId="92" hidden="1">[1]weekly!#REF!</definedName>
    <definedName name="dddd" localSheetId="41" hidden="1">[1]weekly!#REF!</definedName>
    <definedName name="dddd" localSheetId="42" hidden="1">[1]weekly!#REF!</definedName>
    <definedName name="dddd" localSheetId="43" hidden="1">[1]weekly!#REF!</definedName>
    <definedName name="dddd" localSheetId="33" hidden="1">[1]weekly!#REF!</definedName>
    <definedName name="dddd" localSheetId="82" hidden="1">[1]weekly!#REF!</definedName>
    <definedName name="dddd" localSheetId="44" hidden="1">[1]weekly!#REF!</definedName>
    <definedName name="dddd" localSheetId="69" hidden="1">[1]weekly!#REF!</definedName>
    <definedName name="dddd" localSheetId="45" hidden="1">[1]weekly!#REF!</definedName>
    <definedName name="dddd" localSheetId="24" hidden="1">[1]weekly!#REF!</definedName>
    <definedName name="dddd" localSheetId="25" hidden="1">[1]weekly!#REF!</definedName>
    <definedName name="dddd" localSheetId="46" hidden="1">[1]weekly!#REF!</definedName>
    <definedName name="dddd" localSheetId="14" hidden="1">[1]weekly!#REF!</definedName>
    <definedName name="dddd" localSheetId="93" hidden="1">[1]weekly!#REF!</definedName>
    <definedName name="dddd" localSheetId="47" hidden="1">[1]weekly!#REF!</definedName>
    <definedName name="dddd" localSheetId="48" hidden="1">[1]weekly!#REF!</definedName>
    <definedName name="dddd" localSheetId="49" hidden="1">[1]weekly!#REF!</definedName>
    <definedName name="dddd" localSheetId="50" hidden="1">[1]weekly!#REF!</definedName>
    <definedName name="dddd" localSheetId="54" hidden="1">[1]weekly!#REF!</definedName>
    <definedName name="dddd" localSheetId="51" hidden="1">[1]weekly!#REF!</definedName>
    <definedName name="dddd" localSheetId="52" hidden="1">[1]weekly!#REF!</definedName>
    <definedName name="dddd" localSheetId="34" hidden="1">[1]weekly!#REF!</definedName>
    <definedName name="dddd" localSheetId="59" hidden="1">[1]weekly!#REF!</definedName>
    <definedName name="dddd" localSheetId="21" hidden="1">[1]weekly!#REF!</definedName>
    <definedName name="dddd" localSheetId="22" hidden="1">[1]weekly!#REF!</definedName>
    <definedName name="dddd" localSheetId="53" hidden="1">[1]weekly!#REF!</definedName>
    <definedName name="dddd" localSheetId="91" hidden="1">[1]weekly!#REF!</definedName>
    <definedName name="dddd" localSheetId="88" hidden="1">[1]weekly!#REF!</definedName>
    <definedName name="dddd" localSheetId="90" hidden="1">[1]weekly!#REF!</definedName>
    <definedName name="dddd" hidden="1">[1]weekly!#REF!</definedName>
    <definedName name="ddddd" localSheetId="60" hidden="1">[1]weekly!#REF!</definedName>
    <definedName name="ddddd" localSheetId="87" hidden="1">[1]weekly!#REF!</definedName>
    <definedName name="ddddd" localSheetId="36" hidden="1">[1]weekly!#REF!</definedName>
    <definedName name="ddddd" localSheetId="61" hidden="1">[1]weekly!#REF!</definedName>
    <definedName name="ddddd" localSheetId="37" hidden="1">[1]weekly!#REF!</definedName>
    <definedName name="ddddd" localSheetId="17" hidden="1">[1]weekly!#REF!</definedName>
    <definedName name="ddddd" localSheetId="57" hidden="1">[1]weekly!#REF!</definedName>
    <definedName name="ddddd" localSheetId="56" hidden="1">[1]weekly!#REF!</definedName>
    <definedName name="ddddd" localSheetId="58" hidden="1">[1]weekly!#REF!</definedName>
    <definedName name="ddddd" localSheetId="19" hidden="1">[1]weekly!#REF!</definedName>
    <definedName name="ddddd" localSheetId="83" hidden="1">[1]weekly!#REF!</definedName>
    <definedName name="ddddd" localSheetId="38" hidden="1">[1]weekly!#REF!</definedName>
    <definedName name="ddddd" localSheetId="39" hidden="1">[1]weekly!#REF!</definedName>
    <definedName name="ddddd" localSheetId="95" hidden="1">[1]weekly!#REF!</definedName>
    <definedName name="ddddd" localSheetId="40" hidden="1">[1]weekly!#REF!</definedName>
    <definedName name="ddddd" localSheetId="92" hidden="1">[1]weekly!#REF!</definedName>
    <definedName name="ddddd" localSheetId="41" hidden="1">[1]weekly!#REF!</definedName>
    <definedName name="ddddd" localSheetId="42" hidden="1">[1]weekly!#REF!</definedName>
    <definedName name="ddddd" localSheetId="43" hidden="1">[1]weekly!#REF!</definedName>
    <definedName name="ddddd" localSheetId="33" hidden="1">[1]weekly!#REF!</definedName>
    <definedName name="ddddd" localSheetId="82" hidden="1">[1]weekly!#REF!</definedName>
    <definedName name="ddddd" localSheetId="44" hidden="1">[1]weekly!#REF!</definedName>
    <definedName name="ddddd" localSheetId="69" hidden="1">[1]weekly!#REF!</definedName>
    <definedName name="ddddd" localSheetId="45" hidden="1">[1]weekly!#REF!</definedName>
    <definedName name="ddddd" localSheetId="24" hidden="1">[1]weekly!#REF!</definedName>
    <definedName name="ddddd" localSheetId="25" hidden="1">[1]weekly!#REF!</definedName>
    <definedName name="ddddd" localSheetId="46" hidden="1">[1]weekly!#REF!</definedName>
    <definedName name="ddddd" localSheetId="14" hidden="1">[1]weekly!#REF!</definedName>
    <definedName name="ddddd" localSheetId="93" hidden="1">[1]weekly!#REF!</definedName>
    <definedName name="ddddd" localSheetId="47" hidden="1">[1]weekly!#REF!</definedName>
    <definedName name="ddddd" localSheetId="48" hidden="1">[1]weekly!#REF!</definedName>
    <definedName name="ddddd" localSheetId="49" hidden="1">[1]weekly!#REF!</definedName>
    <definedName name="ddddd" localSheetId="50" hidden="1">[1]weekly!#REF!</definedName>
    <definedName name="ddddd" localSheetId="54" hidden="1">[1]weekly!#REF!</definedName>
    <definedName name="ddddd" localSheetId="51" hidden="1">[1]weekly!#REF!</definedName>
    <definedName name="ddddd" localSheetId="52" hidden="1">[1]weekly!#REF!</definedName>
    <definedName name="ddddd" localSheetId="34" hidden="1">[1]weekly!#REF!</definedName>
    <definedName name="ddddd" localSheetId="59" hidden="1">[1]weekly!#REF!</definedName>
    <definedName name="ddddd" localSheetId="21" hidden="1">[1]weekly!#REF!</definedName>
    <definedName name="ddddd" localSheetId="22" hidden="1">[1]weekly!#REF!</definedName>
    <definedName name="ddddd" localSheetId="53" hidden="1">[1]weekly!#REF!</definedName>
    <definedName name="ddddd" localSheetId="91" hidden="1">[1]weekly!#REF!</definedName>
    <definedName name="ddddd" localSheetId="88" hidden="1">[1]weekly!#REF!</definedName>
    <definedName name="ddddd" localSheetId="90" hidden="1">[1]weekly!#REF!</definedName>
    <definedName name="ddddd" hidden="1">[1]weekly!#REF!</definedName>
    <definedName name="dddddddddddd" localSheetId="60" hidden="1">[1]weekly!#REF!</definedName>
    <definedName name="dddddddddddd" localSheetId="87" hidden="1">[1]weekly!#REF!</definedName>
    <definedName name="dddddddddddd" localSheetId="36" hidden="1">[1]weekly!#REF!</definedName>
    <definedName name="dddddddddddd" localSheetId="61" hidden="1">[1]weekly!#REF!</definedName>
    <definedName name="dddddddddddd" localSheetId="37" hidden="1">[1]weekly!#REF!</definedName>
    <definedName name="dddddddddddd" localSheetId="17" hidden="1">[1]weekly!#REF!</definedName>
    <definedName name="dddddddddddd" localSheetId="57" hidden="1">[1]weekly!#REF!</definedName>
    <definedName name="dddddddddddd" localSheetId="56" hidden="1">[1]weekly!#REF!</definedName>
    <definedName name="dddddddddddd" localSheetId="58" hidden="1">[1]weekly!#REF!</definedName>
    <definedName name="dddddddddddd" localSheetId="19" hidden="1">[1]weekly!#REF!</definedName>
    <definedName name="dddddddddddd" localSheetId="83" hidden="1">[1]weekly!#REF!</definedName>
    <definedName name="dddddddddddd" localSheetId="38" hidden="1">[1]weekly!#REF!</definedName>
    <definedName name="dddddddddddd" localSheetId="39" hidden="1">[1]weekly!#REF!</definedName>
    <definedName name="dddddddddddd" localSheetId="95" hidden="1">[1]weekly!#REF!</definedName>
    <definedName name="dddddddddddd" localSheetId="40" hidden="1">[1]weekly!#REF!</definedName>
    <definedName name="dddddddddddd" localSheetId="92" hidden="1">[1]weekly!#REF!</definedName>
    <definedName name="dddddddddddd" localSheetId="41" hidden="1">[1]weekly!#REF!</definedName>
    <definedName name="dddddddddddd" localSheetId="42" hidden="1">[1]weekly!#REF!</definedName>
    <definedName name="dddddddddddd" localSheetId="43" hidden="1">[1]weekly!#REF!</definedName>
    <definedName name="dddddddddddd" localSheetId="33" hidden="1">[1]weekly!#REF!</definedName>
    <definedName name="dddddddddddd" localSheetId="82" hidden="1">[1]weekly!#REF!</definedName>
    <definedName name="dddddddddddd" localSheetId="44" hidden="1">[1]weekly!#REF!</definedName>
    <definedName name="dddddddddddd" localSheetId="69" hidden="1">[1]weekly!#REF!</definedName>
    <definedName name="dddddddddddd" localSheetId="45" hidden="1">[1]weekly!#REF!</definedName>
    <definedName name="dddddddddddd" localSheetId="24" hidden="1">[1]weekly!#REF!</definedName>
    <definedName name="dddddddddddd" localSheetId="25" hidden="1">[1]weekly!#REF!</definedName>
    <definedName name="dddddddddddd" localSheetId="46" hidden="1">[1]weekly!#REF!</definedName>
    <definedName name="dddddddddddd" localSheetId="14" hidden="1">[1]weekly!#REF!</definedName>
    <definedName name="dddddddddddd" localSheetId="93" hidden="1">[1]weekly!#REF!</definedName>
    <definedName name="dddddddddddd" localSheetId="47" hidden="1">[1]weekly!#REF!</definedName>
    <definedName name="dddddddddddd" localSheetId="48" hidden="1">[1]weekly!#REF!</definedName>
    <definedName name="dddddddddddd" localSheetId="49" hidden="1">[1]weekly!#REF!</definedName>
    <definedName name="dddddddddddd" localSheetId="50" hidden="1">[1]weekly!#REF!</definedName>
    <definedName name="dddddddddddd" localSheetId="54" hidden="1">[1]weekly!#REF!</definedName>
    <definedName name="dddddddddddd" localSheetId="51" hidden="1">[1]weekly!#REF!</definedName>
    <definedName name="dddddddddddd" localSheetId="52" hidden="1">[1]weekly!#REF!</definedName>
    <definedName name="dddddddddddd" localSheetId="34" hidden="1">[1]weekly!#REF!</definedName>
    <definedName name="dddddddddddd" localSheetId="59" hidden="1">[1]weekly!#REF!</definedName>
    <definedName name="dddddddddddd" localSheetId="21" hidden="1">[1]weekly!#REF!</definedName>
    <definedName name="dddddddddddd" localSheetId="22" hidden="1">[1]weekly!#REF!</definedName>
    <definedName name="dddddddddddd" localSheetId="53" hidden="1">[1]weekly!#REF!</definedName>
    <definedName name="dddddddddddd" localSheetId="91" hidden="1">[1]weekly!#REF!</definedName>
    <definedName name="dddddddddddd" localSheetId="88" hidden="1">[1]weekly!#REF!</definedName>
    <definedName name="dddddddddddd" localSheetId="90" hidden="1">[1]weekly!#REF!</definedName>
    <definedName name="dddddddddddd" hidden="1">[1]weekly!#REF!</definedName>
    <definedName name="ddddddddddddddd" localSheetId="60" hidden="1">[1]weekly!#REF!</definedName>
    <definedName name="ddddddddddddddd" localSheetId="87" hidden="1">[1]weekly!#REF!</definedName>
    <definedName name="ddddddddddddddd" localSheetId="36" hidden="1">[1]weekly!#REF!</definedName>
    <definedName name="ddddddddddddddd" localSheetId="61" hidden="1">[1]weekly!#REF!</definedName>
    <definedName name="ddddddddddddddd" localSheetId="37" hidden="1">[1]weekly!#REF!</definedName>
    <definedName name="ddddddddddddddd" localSheetId="17" hidden="1">[1]weekly!#REF!</definedName>
    <definedName name="ddddddddddddddd" localSheetId="57" hidden="1">[1]weekly!#REF!</definedName>
    <definedName name="ddddddddddddddd" localSheetId="56" hidden="1">[1]weekly!#REF!</definedName>
    <definedName name="ddddddddddddddd" localSheetId="58" hidden="1">[1]weekly!#REF!</definedName>
    <definedName name="ddddddddddddddd" localSheetId="19" hidden="1">[1]weekly!#REF!</definedName>
    <definedName name="ddddddddddddddd" localSheetId="83" hidden="1">[1]weekly!#REF!</definedName>
    <definedName name="ddddddddddddddd" localSheetId="38" hidden="1">[1]weekly!#REF!</definedName>
    <definedName name="ddddddddddddddd" localSheetId="39" hidden="1">[1]weekly!#REF!</definedName>
    <definedName name="ddddddddddddddd" localSheetId="95" hidden="1">[1]weekly!#REF!</definedName>
    <definedName name="ddddddddddddddd" localSheetId="40" hidden="1">[1]weekly!#REF!</definedName>
    <definedName name="ddddddddddddddd" localSheetId="92" hidden="1">[1]weekly!#REF!</definedName>
    <definedName name="ddddddddddddddd" localSheetId="41" hidden="1">[1]weekly!#REF!</definedName>
    <definedName name="ddddddddddddddd" localSheetId="42" hidden="1">[1]weekly!#REF!</definedName>
    <definedName name="ddddddddddddddd" localSheetId="43" hidden="1">[1]weekly!#REF!</definedName>
    <definedName name="ddddddddddddddd" localSheetId="33" hidden="1">[1]weekly!#REF!</definedName>
    <definedName name="ddddddddddddddd" localSheetId="82" hidden="1">[1]weekly!#REF!</definedName>
    <definedName name="ddddddddddddddd" localSheetId="44" hidden="1">[1]weekly!#REF!</definedName>
    <definedName name="ddddddddddddddd" localSheetId="69" hidden="1">[1]weekly!#REF!</definedName>
    <definedName name="ddddddddddddddd" localSheetId="45" hidden="1">[1]weekly!#REF!</definedName>
    <definedName name="ddddddddddddddd" localSheetId="24" hidden="1">[1]weekly!#REF!</definedName>
    <definedName name="ddddddddddddddd" localSheetId="25" hidden="1">[1]weekly!#REF!</definedName>
    <definedName name="ddddddddddddddd" localSheetId="46" hidden="1">[1]weekly!#REF!</definedName>
    <definedName name="ddddddddddddddd" localSheetId="14" hidden="1">[1]weekly!#REF!</definedName>
    <definedName name="ddddddddddddddd" localSheetId="93" hidden="1">[1]weekly!#REF!</definedName>
    <definedName name="ddddddddddddddd" localSheetId="47" hidden="1">[1]weekly!#REF!</definedName>
    <definedName name="ddddddddddddddd" localSheetId="48" hidden="1">[1]weekly!#REF!</definedName>
    <definedName name="ddddddddddddddd" localSheetId="49" hidden="1">[1]weekly!#REF!</definedName>
    <definedName name="ddddddddddddddd" localSheetId="50" hidden="1">[1]weekly!#REF!</definedName>
    <definedName name="ddddddddddddddd" localSheetId="54" hidden="1">[1]weekly!#REF!</definedName>
    <definedName name="ddddddddddddddd" localSheetId="51" hidden="1">[1]weekly!#REF!</definedName>
    <definedName name="ddddddddddddddd" localSheetId="52" hidden="1">[1]weekly!#REF!</definedName>
    <definedName name="ddddddddddddddd" localSheetId="34" hidden="1">[1]weekly!#REF!</definedName>
    <definedName name="ddddddddddddddd" localSheetId="59" hidden="1">[1]weekly!#REF!</definedName>
    <definedName name="ddddddddddddddd" localSheetId="21" hidden="1">[1]weekly!#REF!</definedName>
    <definedName name="ddddddddddddddd" localSheetId="22" hidden="1">[1]weekly!#REF!</definedName>
    <definedName name="ddddddddddddddd" localSheetId="53" hidden="1">[1]weekly!#REF!</definedName>
    <definedName name="ddddddddddddddd" localSheetId="91" hidden="1">[1]weekly!#REF!</definedName>
    <definedName name="ddddddddddddddd" localSheetId="88" hidden="1">[1]weekly!#REF!</definedName>
    <definedName name="ddddddddddddddd" localSheetId="90" hidden="1">[1]weekly!#REF!</definedName>
    <definedName name="ddddddddddddddd" hidden="1">[1]weekly!#REF!</definedName>
    <definedName name="dddddddddddddddd" localSheetId="60" hidden="1">[1]weekly!#REF!</definedName>
    <definedName name="dddddddddddddddd" localSheetId="87" hidden="1">[1]weekly!#REF!</definedName>
    <definedName name="dddddddddddddddd" localSheetId="36" hidden="1">[1]weekly!#REF!</definedName>
    <definedName name="dddddddddddddddd" localSheetId="61" hidden="1">[1]weekly!#REF!</definedName>
    <definedName name="dddddddddddddddd" localSheetId="37" hidden="1">[1]weekly!#REF!</definedName>
    <definedName name="dddddddddddddddd" localSheetId="17" hidden="1">[1]weekly!#REF!</definedName>
    <definedName name="dddddddddddddddd" localSheetId="57" hidden="1">[1]weekly!#REF!</definedName>
    <definedName name="dddddddddddddddd" localSheetId="56" hidden="1">[1]weekly!#REF!</definedName>
    <definedName name="dddddddddddddddd" localSheetId="58" hidden="1">[1]weekly!#REF!</definedName>
    <definedName name="dddddddddddddddd" localSheetId="19" hidden="1">[1]weekly!#REF!</definedName>
    <definedName name="dddddddddddddddd" localSheetId="83" hidden="1">[1]weekly!#REF!</definedName>
    <definedName name="dddddddddddddddd" localSheetId="38" hidden="1">[1]weekly!#REF!</definedName>
    <definedName name="dddddddddddddddd" localSheetId="39" hidden="1">[1]weekly!#REF!</definedName>
    <definedName name="dddddddddddddddd" localSheetId="95" hidden="1">[1]weekly!#REF!</definedName>
    <definedName name="dddddddddddddddd" localSheetId="40" hidden="1">[1]weekly!#REF!</definedName>
    <definedName name="dddddddddddddddd" localSheetId="92" hidden="1">[1]weekly!#REF!</definedName>
    <definedName name="dddddddddddddddd" localSheetId="41" hidden="1">[1]weekly!#REF!</definedName>
    <definedName name="dddddddddddddddd" localSheetId="42" hidden="1">[1]weekly!#REF!</definedName>
    <definedName name="dddddddddddddddd" localSheetId="43" hidden="1">[1]weekly!#REF!</definedName>
    <definedName name="dddddddddddddddd" localSheetId="33" hidden="1">[1]weekly!#REF!</definedName>
    <definedName name="dddddddddddddddd" localSheetId="82" hidden="1">[1]weekly!#REF!</definedName>
    <definedName name="dddddddddddddddd" localSheetId="44" hidden="1">[1]weekly!#REF!</definedName>
    <definedName name="dddddddddddddddd" localSheetId="69" hidden="1">[1]weekly!#REF!</definedName>
    <definedName name="dddddddddddddddd" localSheetId="45" hidden="1">[1]weekly!#REF!</definedName>
    <definedName name="dddddddddddddddd" localSheetId="24" hidden="1">[1]weekly!#REF!</definedName>
    <definedName name="dddddddddddddddd" localSheetId="25" hidden="1">[1]weekly!#REF!</definedName>
    <definedName name="dddddddddddddddd" localSheetId="46" hidden="1">[1]weekly!#REF!</definedName>
    <definedName name="dddddddddddddddd" localSheetId="14" hidden="1">[1]weekly!#REF!</definedName>
    <definedName name="dddddddddddddddd" localSheetId="93" hidden="1">[1]weekly!#REF!</definedName>
    <definedName name="dddddddddddddddd" localSheetId="47" hidden="1">[1]weekly!#REF!</definedName>
    <definedName name="dddddddddddddddd" localSheetId="48" hidden="1">[1]weekly!#REF!</definedName>
    <definedName name="dddddddddddddddd" localSheetId="49" hidden="1">[1]weekly!#REF!</definedName>
    <definedName name="dddddddddddddddd" localSheetId="50" hidden="1">[1]weekly!#REF!</definedName>
    <definedName name="dddddddddddddddd" localSheetId="54" hidden="1">[1]weekly!#REF!</definedName>
    <definedName name="dddddddddddddddd" localSheetId="51" hidden="1">[1]weekly!#REF!</definedName>
    <definedName name="dddddddddddddddd" localSheetId="52" hidden="1">[1]weekly!#REF!</definedName>
    <definedName name="dddddddddddddddd" localSheetId="34" hidden="1">[1]weekly!#REF!</definedName>
    <definedName name="dddddddddddddddd" localSheetId="59" hidden="1">[1]weekly!#REF!</definedName>
    <definedName name="dddddddddddddddd" localSheetId="21" hidden="1">[1]weekly!#REF!</definedName>
    <definedName name="dddddddddddddddd" localSheetId="22" hidden="1">[1]weekly!#REF!</definedName>
    <definedName name="dddddddddddddddd" localSheetId="53" hidden="1">[1]weekly!#REF!</definedName>
    <definedName name="dddddddddddddddd" localSheetId="91" hidden="1">[1]weekly!#REF!</definedName>
    <definedName name="dddddddddddddddd" localSheetId="88" hidden="1">[1]weekly!#REF!</definedName>
    <definedName name="dddddddddddddddd" localSheetId="90" hidden="1">[1]weekly!#REF!</definedName>
    <definedName name="dddddddddddddddd" hidden="1">[1]weekly!#REF!</definedName>
    <definedName name="ddddddddddddddddd" localSheetId="60" hidden="1">[1]weekly!#REF!</definedName>
    <definedName name="ddddddddddddddddd" localSheetId="87" hidden="1">[1]weekly!#REF!</definedName>
    <definedName name="ddddddddddddddddd" localSheetId="36" hidden="1">[1]weekly!#REF!</definedName>
    <definedName name="ddddddddddddddddd" localSheetId="61" hidden="1">[1]weekly!#REF!</definedName>
    <definedName name="ddddddddddddddddd" localSheetId="37" hidden="1">[1]weekly!#REF!</definedName>
    <definedName name="ddddddddddddddddd" localSheetId="17" hidden="1">[1]weekly!#REF!</definedName>
    <definedName name="ddddddddddddddddd" localSheetId="57" hidden="1">[1]weekly!#REF!</definedName>
    <definedName name="ddddddddddddddddd" localSheetId="56" hidden="1">[1]weekly!#REF!</definedName>
    <definedName name="ddddddddddddddddd" localSheetId="58" hidden="1">[1]weekly!#REF!</definedName>
    <definedName name="ddddddddddddddddd" localSheetId="19" hidden="1">[1]weekly!#REF!</definedName>
    <definedName name="ddddddddddddddddd" localSheetId="83" hidden="1">[1]weekly!#REF!</definedName>
    <definedName name="ddddddddddddddddd" localSheetId="38" hidden="1">[1]weekly!#REF!</definedName>
    <definedName name="ddddddddddddddddd" localSheetId="39" hidden="1">[1]weekly!#REF!</definedName>
    <definedName name="ddddddddddddddddd" localSheetId="95" hidden="1">[1]weekly!#REF!</definedName>
    <definedName name="ddddddddddddddddd" localSheetId="40" hidden="1">[1]weekly!#REF!</definedName>
    <definedName name="ddddddddddddddddd" localSheetId="92" hidden="1">[1]weekly!#REF!</definedName>
    <definedName name="ddddddddddddddddd" localSheetId="41" hidden="1">[1]weekly!#REF!</definedName>
    <definedName name="ddddddddddddddddd" localSheetId="42" hidden="1">[1]weekly!#REF!</definedName>
    <definedName name="ddddddddddddddddd" localSheetId="43" hidden="1">[1]weekly!#REF!</definedName>
    <definedName name="ddddddddddddddddd" localSheetId="33" hidden="1">[1]weekly!#REF!</definedName>
    <definedName name="ddddddddddddddddd" localSheetId="82" hidden="1">[1]weekly!#REF!</definedName>
    <definedName name="ddddddddddddddddd" localSheetId="44" hidden="1">[1]weekly!#REF!</definedName>
    <definedName name="ddddddddddddddddd" localSheetId="69" hidden="1">[1]weekly!#REF!</definedName>
    <definedName name="ddddddddddddddddd" localSheetId="45" hidden="1">[1]weekly!#REF!</definedName>
    <definedName name="ddddddddddddddddd" localSheetId="24" hidden="1">[1]weekly!#REF!</definedName>
    <definedName name="ddddddddddddddddd" localSheetId="25" hidden="1">[1]weekly!#REF!</definedName>
    <definedName name="ddddddddddddddddd" localSheetId="46" hidden="1">[1]weekly!#REF!</definedName>
    <definedName name="ddddddddddddddddd" localSheetId="14" hidden="1">[1]weekly!#REF!</definedName>
    <definedName name="ddddddddddddddddd" localSheetId="93" hidden="1">[1]weekly!#REF!</definedName>
    <definedName name="ddddddddddddddddd" localSheetId="47" hidden="1">[1]weekly!#REF!</definedName>
    <definedName name="ddddddddddddddddd" localSheetId="48" hidden="1">[1]weekly!#REF!</definedName>
    <definedName name="ddddddddddddddddd" localSheetId="49" hidden="1">[1]weekly!#REF!</definedName>
    <definedName name="ddddddddddddddddd" localSheetId="50" hidden="1">[1]weekly!#REF!</definedName>
    <definedName name="ddddddddddddddddd" localSheetId="54" hidden="1">[1]weekly!#REF!</definedName>
    <definedName name="ddddddddddddddddd" localSheetId="51" hidden="1">[1]weekly!#REF!</definedName>
    <definedName name="ddddddddddddddddd" localSheetId="52" hidden="1">[1]weekly!#REF!</definedName>
    <definedName name="ddddddddddddddddd" localSheetId="34" hidden="1">[1]weekly!#REF!</definedName>
    <definedName name="ddddddddddddddddd" localSheetId="59" hidden="1">[1]weekly!#REF!</definedName>
    <definedName name="ddddddddddddddddd" localSheetId="21" hidden="1">[1]weekly!#REF!</definedName>
    <definedName name="ddddddddddddddddd" localSheetId="22" hidden="1">[1]weekly!#REF!</definedName>
    <definedName name="ddddddddddddddddd" localSheetId="53" hidden="1">[1]weekly!#REF!</definedName>
    <definedName name="ddddddddddddddddd" localSheetId="91" hidden="1">[1]weekly!#REF!</definedName>
    <definedName name="ddddddddddddddddd" localSheetId="88" hidden="1">[1]weekly!#REF!</definedName>
    <definedName name="ddddddddddddddddd" localSheetId="90" hidden="1">[1]weekly!#REF!</definedName>
    <definedName name="ddddddddddddddddd" hidden="1">[1]weekly!#REF!</definedName>
    <definedName name="ddddddddddddddddddd" localSheetId="60" hidden="1">[1]weekly!#REF!</definedName>
    <definedName name="ddddddddddddddddddd" localSheetId="87" hidden="1">[1]weekly!#REF!</definedName>
    <definedName name="ddddddddddddddddddd" localSheetId="36" hidden="1">[1]weekly!#REF!</definedName>
    <definedName name="ddddddddddddddddddd" localSheetId="61" hidden="1">[1]weekly!#REF!</definedName>
    <definedName name="ddddddddddddddddddd" localSheetId="37" hidden="1">[1]weekly!#REF!</definedName>
    <definedName name="ddddddddddddddddddd" localSheetId="17" hidden="1">[1]weekly!#REF!</definedName>
    <definedName name="ddddddddddddddddddd" localSheetId="57" hidden="1">[1]weekly!#REF!</definedName>
    <definedName name="ddddddddddddddddddd" localSheetId="56" hidden="1">[1]weekly!#REF!</definedName>
    <definedName name="ddddddddddddddddddd" localSheetId="58" hidden="1">[1]weekly!#REF!</definedName>
    <definedName name="ddddddddddddddddddd" localSheetId="19" hidden="1">[1]weekly!#REF!</definedName>
    <definedName name="ddddddddddddddddddd" localSheetId="83" hidden="1">[1]weekly!#REF!</definedName>
    <definedName name="ddddddddddddddddddd" localSheetId="38" hidden="1">[1]weekly!#REF!</definedName>
    <definedName name="ddddddddddddddddddd" localSheetId="39" hidden="1">[1]weekly!#REF!</definedName>
    <definedName name="ddddddddddddddddddd" localSheetId="95" hidden="1">[1]weekly!#REF!</definedName>
    <definedName name="ddddddddddddddddddd" localSheetId="40" hidden="1">[1]weekly!#REF!</definedName>
    <definedName name="ddddddddddddddddddd" localSheetId="92" hidden="1">[1]weekly!#REF!</definedName>
    <definedName name="ddddddddddddddddddd" localSheetId="41" hidden="1">[1]weekly!#REF!</definedName>
    <definedName name="ddddddddddddddddddd" localSheetId="42" hidden="1">[1]weekly!#REF!</definedName>
    <definedName name="ddddddddddddddddddd" localSheetId="43" hidden="1">[1]weekly!#REF!</definedName>
    <definedName name="ddddddddddddddddddd" localSheetId="33" hidden="1">[1]weekly!#REF!</definedName>
    <definedName name="ddddddddddddddddddd" localSheetId="82" hidden="1">[1]weekly!#REF!</definedName>
    <definedName name="ddddddddddddddddddd" localSheetId="44" hidden="1">[1]weekly!#REF!</definedName>
    <definedName name="ddddddddddddddddddd" localSheetId="69" hidden="1">[1]weekly!#REF!</definedName>
    <definedName name="ddddddddddddddddddd" localSheetId="45" hidden="1">[1]weekly!#REF!</definedName>
    <definedName name="ddddddddddddddddddd" localSheetId="24" hidden="1">[1]weekly!#REF!</definedName>
    <definedName name="ddddddddddddddddddd" localSheetId="25" hidden="1">[1]weekly!#REF!</definedName>
    <definedName name="ddddddddddddddddddd" localSheetId="46" hidden="1">[1]weekly!#REF!</definedName>
    <definedName name="ddddddddddddddddddd" localSheetId="14" hidden="1">[1]weekly!#REF!</definedName>
    <definedName name="ddddddddddddddddddd" localSheetId="93" hidden="1">[1]weekly!#REF!</definedName>
    <definedName name="ddddddddddddddddddd" localSheetId="47" hidden="1">[1]weekly!#REF!</definedName>
    <definedName name="ddddddddddddddddddd" localSheetId="48" hidden="1">[1]weekly!#REF!</definedName>
    <definedName name="ddddddddddddddddddd" localSheetId="49" hidden="1">[1]weekly!#REF!</definedName>
    <definedName name="ddddddddddddddddddd" localSheetId="50" hidden="1">[1]weekly!#REF!</definedName>
    <definedName name="ddddddddddddddddddd" localSheetId="54" hidden="1">[1]weekly!#REF!</definedName>
    <definedName name="ddddddddddddddddddd" localSheetId="51" hidden="1">[1]weekly!#REF!</definedName>
    <definedName name="ddddddddddddddddddd" localSheetId="52" hidden="1">[1]weekly!#REF!</definedName>
    <definedName name="ddddddddddddddddddd" localSheetId="34" hidden="1">[1]weekly!#REF!</definedName>
    <definedName name="ddddddddddddddddddd" localSheetId="59" hidden="1">[1]weekly!#REF!</definedName>
    <definedName name="ddddddddddddddddddd" localSheetId="21" hidden="1">[1]weekly!#REF!</definedName>
    <definedName name="ddddddddddddddddddd" localSheetId="22" hidden="1">[1]weekly!#REF!</definedName>
    <definedName name="ddddddddddddddddddd" localSheetId="53" hidden="1">[1]weekly!#REF!</definedName>
    <definedName name="ddddddddddddddddddd" localSheetId="91" hidden="1">[1]weekly!#REF!</definedName>
    <definedName name="ddddddddddddddddddd" localSheetId="88" hidden="1">[1]weekly!#REF!</definedName>
    <definedName name="ddddddddddddddddddd" localSheetId="90" hidden="1">[1]weekly!#REF!</definedName>
    <definedName name="ddddddddddddddddddd" hidden="1">[1]weekly!#REF!</definedName>
    <definedName name="dddddddddddddddddddddddddddddddd" localSheetId="60" hidden="1">[1]weekly!#REF!</definedName>
    <definedName name="dddddddddddddddddddddddddddddddd" localSheetId="87" hidden="1">[1]weekly!#REF!</definedName>
    <definedName name="dddddddddddddddddddddddddddddddd" localSheetId="36" hidden="1">[1]weekly!#REF!</definedName>
    <definedName name="dddddddddddddddddddddddddddddddd" localSheetId="61" hidden="1">[1]weekly!#REF!</definedName>
    <definedName name="dddddddddddddddddddddddddddddddd" localSheetId="37" hidden="1">[1]weekly!#REF!</definedName>
    <definedName name="dddddddddddddddddddddddddddddddd" localSheetId="17" hidden="1">[1]weekly!#REF!</definedName>
    <definedName name="dddddddddddddddddddddddddddddddd" localSheetId="57" hidden="1">[1]weekly!#REF!</definedName>
    <definedName name="dddddddddddddddddddddddddddddddd" localSheetId="56" hidden="1">[1]weekly!#REF!</definedName>
    <definedName name="dddddddddddddddddddddddddddddddd" localSheetId="58" hidden="1">[1]weekly!#REF!</definedName>
    <definedName name="dddddddddddddddddddddddddddddddd" localSheetId="19" hidden="1">[1]weekly!#REF!</definedName>
    <definedName name="dddddddddddddddddddddddddddddddd" localSheetId="83" hidden="1">[1]weekly!#REF!</definedName>
    <definedName name="dddddddddddddddddddddddddddddddd" localSheetId="38" hidden="1">[1]weekly!#REF!</definedName>
    <definedName name="dddddddddddddddddddddddddddddddd" localSheetId="39" hidden="1">[1]weekly!#REF!</definedName>
    <definedName name="dddddddddddddddddddddddddddddddd" localSheetId="95" hidden="1">[1]weekly!#REF!</definedName>
    <definedName name="dddddddddddddddddddddddddddddddd" localSheetId="40" hidden="1">[1]weekly!#REF!</definedName>
    <definedName name="dddddddddddddddddddddddddddddddd" localSheetId="92" hidden="1">[1]weekly!#REF!</definedName>
    <definedName name="dddddddddddddddddddddddddddddddd" localSheetId="41" hidden="1">[1]weekly!#REF!</definedName>
    <definedName name="dddddddddddddddddddddddddddddddd" localSheetId="42" hidden="1">[1]weekly!#REF!</definedName>
    <definedName name="dddddddddddddddddddddddddddddddd" localSheetId="43" hidden="1">[1]weekly!#REF!</definedName>
    <definedName name="dddddddddddddddddddddddddddddddd" localSheetId="33" hidden="1">[1]weekly!#REF!</definedName>
    <definedName name="dddddddddddddddddddddddddddddddd" localSheetId="82" hidden="1">[1]weekly!#REF!</definedName>
    <definedName name="dddddddddddddddddddddddddddddddd" localSheetId="44" hidden="1">[1]weekly!#REF!</definedName>
    <definedName name="dddddddddddddddddddddddddddddddd" localSheetId="69" hidden="1">[1]weekly!#REF!</definedName>
    <definedName name="dddddddddddddddddddddddddddddddd" localSheetId="45" hidden="1">[1]weekly!#REF!</definedName>
    <definedName name="dddddddddddddddddddddddddddddddd" localSheetId="24" hidden="1">[1]weekly!#REF!</definedName>
    <definedName name="dddddddddddddddddddddddddddddddd" localSheetId="25" hidden="1">[1]weekly!#REF!</definedName>
    <definedName name="dddddddddddddddddddddddddddddddd" localSheetId="46" hidden="1">[1]weekly!#REF!</definedName>
    <definedName name="dddddddddddddddddddddddddddddddd" localSheetId="14" hidden="1">[1]weekly!#REF!</definedName>
    <definedName name="dddddddddddddddddddddddddddddddd" localSheetId="93" hidden="1">[1]weekly!#REF!</definedName>
    <definedName name="dddddddddddddddddddddddddddddddd" localSheetId="47" hidden="1">[1]weekly!#REF!</definedName>
    <definedName name="dddddddddddddddddddddddddddddddd" localSheetId="48" hidden="1">[1]weekly!#REF!</definedName>
    <definedName name="dddddddddddddddddddddddddddddddd" localSheetId="49" hidden="1">[1]weekly!#REF!</definedName>
    <definedName name="dddddddddddddddddddddddddddddddd" localSheetId="50" hidden="1">[1]weekly!#REF!</definedName>
    <definedName name="dddddddddddddddddddddddddddddddd" localSheetId="54" hidden="1">[1]weekly!#REF!</definedName>
    <definedName name="dddddddddddddddddddddddddddddddd" localSheetId="51" hidden="1">[1]weekly!#REF!</definedName>
    <definedName name="dddddddddddddddddddddddddddddddd" localSheetId="52" hidden="1">[1]weekly!#REF!</definedName>
    <definedName name="dddddddddddddddddddddddddddddddd" localSheetId="34" hidden="1">[1]weekly!#REF!</definedName>
    <definedName name="dddddddddddddddddddddddddddddddd" localSheetId="59" hidden="1">[1]weekly!#REF!</definedName>
    <definedName name="dddddddddddddddddddddddddddddddd" localSheetId="21" hidden="1">[1]weekly!#REF!</definedName>
    <definedName name="dddddddddddddddddddddddddddddddd" localSheetId="22" hidden="1">[1]weekly!#REF!</definedName>
    <definedName name="dddddddddddddddddddddddddddddddd" localSheetId="53" hidden="1">[1]weekly!#REF!</definedName>
    <definedName name="dddddddddddddddddddddddddddddddd" localSheetId="91" hidden="1">[1]weekly!#REF!</definedName>
    <definedName name="dddddddddddddddddddddddddddddddd" localSheetId="88" hidden="1">[1]weekly!#REF!</definedName>
    <definedName name="dddddddddddddddddddddddddddddddd" localSheetId="90" hidden="1">[1]weekly!#REF!</definedName>
    <definedName name="dddddddddddddddddddddddddddddddd" hidden="1">[1]weekly!#REF!</definedName>
    <definedName name="dddddddddddddddddddddddddddddddddddddd" localSheetId="60" hidden="1">[1]weekly!#REF!</definedName>
    <definedName name="dddddddddddddddddddddddddddddddddddddd" localSheetId="87" hidden="1">[1]weekly!#REF!</definedName>
    <definedName name="dddddddddddddddddddddddddddddddddddddd" localSheetId="36" hidden="1">[1]weekly!#REF!</definedName>
    <definedName name="dddddddddddddddddddddddddddddddddddddd" localSheetId="61" hidden="1">[1]weekly!#REF!</definedName>
    <definedName name="dddddddddddddddddddddddddddddddddddddd" localSheetId="37" hidden="1">[1]weekly!#REF!</definedName>
    <definedName name="dddddddddddddddddddddddddddddddddddddd" localSheetId="17" hidden="1">[1]weekly!#REF!</definedName>
    <definedName name="dddddddddddddddddddddddddddddddddddddd" localSheetId="57" hidden="1">[1]weekly!#REF!</definedName>
    <definedName name="dddddddddddddddddddddddddddddddddddddd" localSheetId="56" hidden="1">[1]weekly!#REF!</definedName>
    <definedName name="dddddddddddddddddddddddddddddddddddddd" localSheetId="58" hidden="1">[1]weekly!#REF!</definedName>
    <definedName name="dddddddddddddddddddddddddddddddddddddd" localSheetId="19" hidden="1">[1]weekly!#REF!</definedName>
    <definedName name="dddddddddddddddddddddddddddddddddddddd" localSheetId="83" hidden="1">[1]weekly!#REF!</definedName>
    <definedName name="dddddddddddddddddddddddddddddddddddddd" localSheetId="38" hidden="1">[1]weekly!#REF!</definedName>
    <definedName name="dddddddddddddddddddddddddddddddddddddd" localSheetId="39" hidden="1">[1]weekly!#REF!</definedName>
    <definedName name="dddddddddddddddddddddddddddddddddddddd" localSheetId="95" hidden="1">[1]weekly!#REF!</definedName>
    <definedName name="dddddddddddddddddddddddddddddddddddddd" localSheetId="40" hidden="1">[1]weekly!#REF!</definedName>
    <definedName name="dddddddddddddddddddddddddddddddddddddd" localSheetId="92" hidden="1">[1]weekly!#REF!</definedName>
    <definedName name="dddddddddddddddddddddddddddddddddddddd" localSheetId="41" hidden="1">[1]weekly!#REF!</definedName>
    <definedName name="dddddddddddddddddddddddddddddddddddddd" localSheetId="42" hidden="1">[1]weekly!#REF!</definedName>
    <definedName name="dddddddddddddddddddddddddddddddddddddd" localSheetId="43" hidden="1">[1]weekly!#REF!</definedName>
    <definedName name="dddddddddddddddddddddddddddddddddddddd" localSheetId="33" hidden="1">[1]weekly!#REF!</definedName>
    <definedName name="dddddddddddddddddddddddddddddddddddddd" localSheetId="82" hidden="1">[1]weekly!#REF!</definedName>
    <definedName name="dddddddddddddddddddddddddddddddddddddd" localSheetId="44" hidden="1">[1]weekly!#REF!</definedName>
    <definedName name="dddddddddddddddddddddddddddddddddddddd" localSheetId="69" hidden="1">[1]weekly!#REF!</definedName>
    <definedName name="dddddddddddddddddddddddddddddddddddddd" localSheetId="45" hidden="1">[1]weekly!#REF!</definedName>
    <definedName name="dddddddddddddddddddddddddddddddddddddd" localSheetId="24" hidden="1">[1]weekly!#REF!</definedName>
    <definedName name="dddddddddddddddddddddddddddddddddddddd" localSheetId="25" hidden="1">[1]weekly!#REF!</definedName>
    <definedName name="dddddddddddddddddddddddddddddddddddddd" localSheetId="46" hidden="1">[1]weekly!#REF!</definedName>
    <definedName name="dddddddddddddddddddddddddddddddddddddd" localSheetId="14" hidden="1">[1]weekly!#REF!</definedName>
    <definedName name="dddddddddddddddddddddddddddddddddddddd" localSheetId="93" hidden="1">[1]weekly!#REF!</definedName>
    <definedName name="dddddddddddddddddddddddddddddddddddddd" localSheetId="47" hidden="1">[1]weekly!#REF!</definedName>
    <definedName name="dddddddddddddddddddddddddddddddddddddd" localSheetId="48" hidden="1">[1]weekly!#REF!</definedName>
    <definedName name="dddddddddddddddddddddddddddddddddddddd" localSheetId="49" hidden="1">[1]weekly!#REF!</definedName>
    <definedName name="dddddddddddddddddddddddddddddddddddddd" localSheetId="50" hidden="1">[1]weekly!#REF!</definedName>
    <definedName name="dddddddddddddddddddddddddddddddddddddd" localSheetId="54" hidden="1">[1]weekly!#REF!</definedName>
    <definedName name="dddddddddddddddddddddddddddddddddddddd" localSheetId="51" hidden="1">[1]weekly!#REF!</definedName>
    <definedName name="dddddddddddddddddddddddddddddddddddddd" localSheetId="52" hidden="1">[1]weekly!#REF!</definedName>
    <definedName name="dddddddddddddddddddddddddddddddddddddd" localSheetId="34" hidden="1">[1]weekly!#REF!</definedName>
    <definedName name="dddddddddddddddddddddddddddddddddddddd" localSheetId="59" hidden="1">[1]weekly!#REF!</definedName>
    <definedName name="dddddddddddddddddddddddddddddddddddddd" localSheetId="21" hidden="1">[1]weekly!#REF!</definedName>
    <definedName name="dddddddddddddddddddddddddddddddddddddd" localSheetId="22" hidden="1">[1]weekly!#REF!</definedName>
    <definedName name="dddddddddddddddddddddddddddddddddddddd" localSheetId="53" hidden="1">[1]weekly!#REF!</definedName>
    <definedName name="dddddddddddddddddddddddddddddddddddddd" localSheetId="91" hidden="1">[1]weekly!#REF!</definedName>
    <definedName name="dddddddddddddddddddddddddddddddddddddd" localSheetId="88" hidden="1">[1]weekly!#REF!</definedName>
    <definedName name="dddddddddddddddddddddddddddddddddddddd" localSheetId="90" hidden="1">[1]weekly!#REF!</definedName>
    <definedName name="dddddddddddddddddddddddddddddddddddddd" hidden="1">[1]weekly!#REF!</definedName>
    <definedName name="ddff" localSheetId="60" hidden="1">[1]weekly!#REF!</definedName>
    <definedName name="ddff" localSheetId="87" hidden="1">[1]weekly!#REF!</definedName>
    <definedName name="ddff" localSheetId="36" hidden="1">[1]weekly!#REF!</definedName>
    <definedName name="ddff" localSheetId="61" hidden="1">[1]weekly!#REF!</definedName>
    <definedName name="ddff" localSheetId="37" hidden="1">[1]weekly!#REF!</definedName>
    <definedName name="ddff" localSheetId="17" hidden="1">[1]weekly!#REF!</definedName>
    <definedName name="ddff" localSheetId="57" hidden="1">[1]weekly!#REF!</definedName>
    <definedName name="ddff" localSheetId="56" hidden="1">[1]weekly!#REF!</definedName>
    <definedName name="ddff" localSheetId="58" hidden="1">[1]weekly!#REF!</definedName>
    <definedName name="ddff" localSheetId="19" hidden="1">[1]weekly!#REF!</definedName>
    <definedName name="ddff" localSheetId="83" hidden="1">[1]weekly!#REF!</definedName>
    <definedName name="ddff" localSheetId="38" hidden="1">[1]weekly!#REF!</definedName>
    <definedName name="ddff" localSheetId="39" hidden="1">[1]weekly!#REF!</definedName>
    <definedName name="ddff" localSheetId="95" hidden="1">[1]weekly!#REF!</definedName>
    <definedName name="ddff" localSheetId="40" hidden="1">[1]weekly!#REF!</definedName>
    <definedName name="ddff" localSheetId="92" hidden="1">[1]weekly!#REF!</definedName>
    <definedName name="ddff" localSheetId="41" hidden="1">[1]weekly!#REF!</definedName>
    <definedName name="ddff" localSheetId="42" hidden="1">[1]weekly!#REF!</definedName>
    <definedName name="ddff" localSheetId="43" hidden="1">[1]weekly!#REF!</definedName>
    <definedName name="ddff" localSheetId="33" hidden="1">[1]weekly!#REF!</definedName>
    <definedName name="ddff" localSheetId="82" hidden="1">[1]weekly!#REF!</definedName>
    <definedName name="ddff" localSheetId="44" hidden="1">[1]weekly!#REF!</definedName>
    <definedName name="ddff" localSheetId="69" hidden="1">[1]weekly!#REF!</definedName>
    <definedName name="ddff" localSheetId="45" hidden="1">[1]weekly!#REF!</definedName>
    <definedName name="ddff" localSheetId="24" hidden="1">[1]weekly!#REF!</definedName>
    <definedName name="ddff" localSheetId="25" hidden="1">[1]weekly!#REF!</definedName>
    <definedName name="ddff" localSheetId="46" hidden="1">[1]weekly!#REF!</definedName>
    <definedName name="ddff" localSheetId="14" hidden="1">[1]weekly!#REF!</definedName>
    <definedName name="ddff" localSheetId="93" hidden="1">[1]weekly!#REF!</definedName>
    <definedName name="ddff" localSheetId="47" hidden="1">[1]weekly!#REF!</definedName>
    <definedName name="ddff" localSheetId="48" hidden="1">[1]weekly!#REF!</definedName>
    <definedName name="ddff" localSheetId="49" hidden="1">[1]weekly!#REF!</definedName>
    <definedName name="ddff" localSheetId="50" hidden="1">[1]weekly!#REF!</definedName>
    <definedName name="ddff" localSheetId="54" hidden="1">[1]weekly!#REF!</definedName>
    <definedName name="ddff" localSheetId="51" hidden="1">[1]weekly!#REF!</definedName>
    <definedName name="ddff" localSheetId="52" hidden="1">[1]weekly!#REF!</definedName>
    <definedName name="ddff" localSheetId="34" hidden="1">[1]weekly!#REF!</definedName>
    <definedName name="ddff" localSheetId="59" hidden="1">[1]weekly!#REF!</definedName>
    <definedName name="ddff" localSheetId="21" hidden="1">[1]weekly!#REF!</definedName>
    <definedName name="ddff" localSheetId="22" hidden="1">[1]weekly!#REF!</definedName>
    <definedName name="ddff" localSheetId="53" hidden="1">[1]weekly!#REF!</definedName>
    <definedName name="ddff" localSheetId="91" hidden="1">[1]weekly!#REF!</definedName>
    <definedName name="ddff" localSheetId="88" hidden="1">[1]weekly!#REF!</definedName>
    <definedName name="ddff" localSheetId="90" hidden="1">[1]weekly!#REF!</definedName>
    <definedName name="ddff" hidden="1">[1]weekly!#REF!</definedName>
    <definedName name="e" localSheetId="60" hidden="1">[1]weekly!#REF!</definedName>
    <definedName name="e" localSheetId="87" hidden="1">[1]weekly!#REF!</definedName>
    <definedName name="e" localSheetId="36" hidden="1">[1]weekly!#REF!</definedName>
    <definedName name="e" localSheetId="61" hidden="1">[1]weekly!#REF!</definedName>
    <definedName name="e" localSheetId="37" hidden="1">[1]weekly!#REF!</definedName>
    <definedName name="e" localSheetId="57" hidden="1">[1]weekly!#REF!</definedName>
    <definedName name="e" localSheetId="56" hidden="1">[1]weekly!#REF!</definedName>
    <definedName name="e" localSheetId="58" hidden="1">[1]weekly!#REF!</definedName>
    <definedName name="e" localSheetId="83" hidden="1">[1]weekly!#REF!</definedName>
    <definedName name="e" localSheetId="38" hidden="1">[1]weekly!#REF!</definedName>
    <definedName name="e" localSheetId="39" hidden="1">[1]weekly!#REF!</definedName>
    <definedName name="e" localSheetId="95" hidden="1">[1]weekly!#REF!</definedName>
    <definedName name="e" localSheetId="40" hidden="1">[1]weekly!#REF!</definedName>
    <definedName name="e" localSheetId="92" hidden="1">[1]weekly!#REF!</definedName>
    <definedName name="e" localSheetId="41" hidden="1">[1]weekly!#REF!</definedName>
    <definedName name="e" localSheetId="42" hidden="1">[1]weekly!#REF!</definedName>
    <definedName name="e" localSheetId="43" hidden="1">[1]weekly!#REF!</definedName>
    <definedName name="e" localSheetId="33" hidden="1">[1]weekly!#REF!</definedName>
    <definedName name="e" localSheetId="82" hidden="1">[1]weekly!#REF!</definedName>
    <definedName name="e" localSheetId="44" hidden="1">[1]weekly!#REF!</definedName>
    <definedName name="e" localSheetId="69" hidden="1">[1]weekly!#REF!</definedName>
    <definedName name="e" localSheetId="45" hidden="1">[1]weekly!#REF!</definedName>
    <definedName name="e" localSheetId="24" hidden="1">[1]weekly!#REF!</definedName>
    <definedName name="e" localSheetId="25" hidden="1">[1]weekly!#REF!</definedName>
    <definedName name="e" localSheetId="46" hidden="1">[1]weekly!#REF!</definedName>
    <definedName name="e" localSheetId="14" hidden="1">[1]weekly!#REF!</definedName>
    <definedName name="e" localSheetId="93" hidden="1">[1]weekly!#REF!</definedName>
    <definedName name="e" localSheetId="47" hidden="1">[1]weekly!#REF!</definedName>
    <definedName name="e" localSheetId="48" hidden="1">[1]weekly!#REF!</definedName>
    <definedName name="e" localSheetId="49" hidden="1">[1]weekly!#REF!</definedName>
    <definedName name="e" localSheetId="50" hidden="1">[1]weekly!#REF!</definedName>
    <definedName name="e" localSheetId="54" hidden="1">[1]weekly!#REF!</definedName>
    <definedName name="e" localSheetId="51" hidden="1">[1]weekly!#REF!</definedName>
    <definedName name="e" localSheetId="52" hidden="1">[1]weekly!#REF!</definedName>
    <definedName name="e" localSheetId="34" hidden="1">[1]weekly!#REF!</definedName>
    <definedName name="e" localSheetId="59" hidden="1">[1]weekly!#REF!</definedName>
    <definedName name="e" localSheetId="53" hidden="1">[1]weekly!#REF!</definedName>
    <definedName name="e" localSheetId="91" hidden="1">[1]weekly!#REF!</definedName>
    <definedName name="e" localSheetId="88" hidden="1">[1]weekly!#REF!</definedName>
    <definedName name="e" localSheetId="90" hidden="1">[1]weekly!#REF!</definedName>
    <definedName name="e" hidden="1">[1]weekly!#REF!</definedName>
    <definedName name="eee" localSheetId="60" hidden="1">[1]weekly!#REF!</definedName>
    <definedName name="eee" localSheetId="87" hidden="1">[1]weekly!#REF!</definedName>
    <definedName name="eee" localSheetId="36" hidden="1">[1]weekly!#REF!</definedName>
    <definedName name="eee" localSheetId="61" hidden="1">[1]weekly!#REF!</definedName>
    <definedName name="eee" localSheetId="37" hidden="1">[1]weekly!#REF!</definedName>
    <definedName name="eee" localSheetId="57" hidden="1">[1]weekly!#REF!</definedName>
    <definedName name="eee" localSheetId="56" hidden="1">[1]weekly!#REF!</definedName>
    <definedName name="eee" localSheetId="58" hidden="1">[1]weekly!#REF!</definedName>
    <definedName name="eee" localSheetId="83" hidden="1">[1]weekly!#REF!</definedName>
    <definedName name="eee" localSheetId="38" hidden="1">[1]weekly!#REF!</definedName>
    <definedName name="eee" localSheetId="39" hidden="1">[1]weekly!#REF!</definedName>
    <definedName name="eee" localSheetId="95" hidden="1">[1]weekly!#REF!</definedName>
    <definedName name="eee" localSheetId="40" hidden="1">[1]weekly!#REF!</definedName>
    <definedName name="eee" localSheetId="92" hidden="1">[1]weekly!#REF!</definedName>
    <definedName name="eee" localSheetId="41" hidden="1">[1]weekly!#REF!</definedName>
    <definedName name="eee" localSheetId="42" hidden="1">[1]weekly!#REF!</definedName>
    <definedName name="eee" localSheetId="43" hidden="1">[1]weekly!#REF!</definedName>
    <definedName name="eee" localSheetId="33" hidden="1">[1]weekly!#REF!</definedName>
    <definedName name="eee" localSheetId="82" hidden="1">[1]weekly!#REF!</definedName>
    <definedName name="eee" localSheetId="44" hidden="1">[1]weekly!#REF!</definedName>
    <definedName name="eee" localSheetId="69" hidden="1">[1]weekly!#REF!</definedName>
    <definedName name="eee" localSheetId="45" hidden="1">[1]weekly!#REF!</definedName>
    <definedName name="eee" localSheetId="24" hidden="1">[1]weekly!#REF!</definedName>
    <definedName name="eee" localSheetId="25" hidden="1">[1]weekly!#REF!</definedName>
    <definedName name="eee" localSheetId="46" hidden="1">[1]weekly!#REF!</definedName>
    <definedName name="eee" localSheetId="14" hidden="1">[1]weekly!#REF!</definedName>
    <definedName name="eee" localSheetId="93" hidden="1">[1]weekly!#REF!</definedName>
    <definedName name="eee" localSheetId="47" hidden="1">[1]weekly!#REF!</definedName>
    <definedName name="eee" localSheetId="48" hidden="1">[1]weekly!#REF!</definedName>
    <definedName name="eee" localSheetId="49" hidden="1">[1]weekly!#REF!</definedName>
    <definedName name="eee" localSheetId="50" hidden="1">[1]weekly!#REF!</definedName>
    <definedName name="eee" localSheetId="54" hidden="1">[1]weekly!#REF!</definedName>
    <definedName name="eee" localSheetId="51" hidden="1">[1]weekly!#REF!</definedName>
    <definedName name="eee" localSheetId="52" hidden="1">[1]weekly!#REF!</definedName>
    <definedName name="eee" localSheetId="34" hidden="1">[1]weekly!#REF!</definedName>
    <definedName name="eee" localSheetId="59" hidden="1">[1]weekly!#REF!</definedName>
    <definedName name="eee" localSheetId="53" hidden="1">[1]weekly!#REF!</definedName>
    <definedName name="eee" localSheetId="91" hidden="1">[1]weekly!#REF!</definedName>
    <definedName name="eee" localSheetId="88" hidden="1">[1]weekly!#REF!</definedName>
    <definedName name="eee" localSheetId="90" hidden="1">[1]weekly!#REF!</definedName>
    <definedName name="eee" hidden="1">[1]weekly!#REF!</definedName>
    <definedName name="eeeee" localSheetId="60" hidden="1">[1]weekly!#REF!</definedName>
    <definedName name="eeeee" localSheetId="87" hidden="1">[1]weekly!#REF!</definedName>
    <definedName name="eeeee" localSheetId="36" hidden="1">[1]weekly!#REF!</definedName>
    <definedName name="eeeee" localSheetId="61" hidden="1">[1]weekly!#REF!</definedName>
    <definedName name="eeeee" localSheetId="37" hidden="1">[1]weekly!#REF!</definedName>
    <definedName name="eeeee" localSheetId="17" hidden="1">[1]weekly!#REF!</definedName>
    <definedName name="eeeee" localSheetId="55" hidden="1">[1]weekly!#REF!</definedName>
    <definedName name="eeeee" localSheetId="57" hidden="1">[1]weekly!#REF!</definedName>
    <definedName name="eeeee" localSheetId="15" hidden="1">[1]weekly!#REF!</definedName>
    <definedName name="eeeee" localSheetId="56" hidden="1">[1]weekly!#REF!</definedName>
    <definedName name="eeeee" localSheetId="58" hidden="1">[1]weekly!#REF!</definedName>
    <definedName name="eeeee" localSheetId="19" hidden="1">[1]weekly!#REF!</definedName>
    <definedName name="eeeee" localSheetId="83" hidden="1">[1]weekly!#REF!</definedName>
    <definedName name="eeeee" localSheetId="38" hidden="1">[1]weekly!#REF!</definedName>
    <definedName name="eeeee" localSheetId="39" hidden="1">[1]weekly!#REF!</definedName>
    <definedName name="eeeee" localSheetId="95" hidden="1">[1]weekly!#REF!</definedName>
    <definedName name="eeeee" localSheetId="40" hidden="1">[1]weekly!#REF!</definedName>
    <definedName name="eeeee" localSheetId="92" hidden="1">[1]weekly!#REF!</definedName>
    <definedName name="eeeee" localSheetId="41" hidden="1">[1]weekly!#REF!</definedName>
    <definedName name="eeeee" localSheetId="42" hidden="1">[1]weekly!#REF!</definedName>
    <definedName name="eeeee" localSheetId="43" hidden="1">[1]weekly!#REF!</definedName>
    <definedName name="eeeee" localSheetId="33" hidden="1">[1]weekly!#REF!</definedName>
    <definedName name="eeeee" localSheetId="82" hidden="1">[1]weekly!#REF!</definedName>
    <definedName name="eeeee" localSheetId="44" hidden="1">[1]weekly!#REF!</definedName>
    <definedName name="eeeee" localSheetId="69" hidden="1">[1]weekly!#REF!</definedName>
    <definedName name="eeeee" localSheetId="45" hidden="1">[1]weekly!#REF!</definedName>
    <definedName name="eeeee" localSheetId="24" hidden="1">[1]weekly!#REF!</definedName>
    <definedName name="eeeee" localSheetId="25" hidden="1">[1]weekly!#REF!</definedName>
    <definedName name="eeeee" localSheetId="46" hidden="1">[1]weekly!#REF!</definedName>
    <definedName name="eeeee" localSheetId="14" hidden="1">[1]weekly!#REF!</definedName>
    <definedName name="eeeee" localSheetId="93" hidden="1">[1]weekly!#REF!</definedName>
    <definedName name="eeeee" localSheetId="47" hidden="1">[1]weekly!#REF!</definedName>
    <definedName name="eeeee" localSheetId="48" hidden="1">[1]weekly!#REF!</definedName>
    <definedName name="eeeee" localSheetId="49" hidden="1">[1]weekly!#REF!</definedName>
    <definedName name="eeeee" localSheetId="50" hidden="1">[1]weekly!#REF!</definedName>
    <definedName name="eeeee" localSheetId="54" hidden="1">[1]weekly!#REF!</definedName>
    <definedName name="eeeee" localSheetId="51" hidden="1">[1]weekly!#REF!</definedName>
    <definedName name="eeeee" localSheetId="52" hidden="1">[1]weekly!#REF!</definedName>
    <definedName name="eeeee" localSheetId="34" hidden="1">[1]weekly!#REF!</definedName>
    <definedName name="eeeee" localSheetId="59" hidden="1">[1]weekly!#REF!</definedName>
    <definedName name="eeeee" localSheetId="21" hidden="1">[1]weekly!#REF!</definedName>
    <definedName name="eeeee" localSheetId="22" hidden="1">[1]weekly!#REF!</definedName>
    <definedName name="eeeee" localSheetId="53" hidden="1">[1]weekly!#REF!</definedName>
    <definedName name="eeeee" localSheetId="91" hidden="1">[1]weekly!#REF!</definedName>
    <definedName name="eeeee" localSheetId="88" hidden="1">[1]weekly!#REF!</definedName>
    <definedName name="eeeee" localSheetId="90" hidden="1">[1]weekly!#REF!</definedName>
    <definedName name="eeeee" hidden="1">[1]weekly!#REF!</definedName>
    <definedName name="eeeeee" localSheetId="60" hidden="1">[1]weekly!#REF!</definedName>
    <definedName name="eeeeee" localSheetId="87" hidden="1">[1]weekly!#REF!</definedName>
    <definedName name="eeeeee" localSheetId="36" hidden="1">[1]weekly!#REF!</definedName>
    <definedName name="eeeeee" localSheetId="61" hidden="1">[1]weekly!#REF!</definedName>
    <definedName name="eeeeee" localSheetId="37" hidden="1">[1]weekly!#REF!</definedName>
    <definedName name="eeeeee" localSheetId="17" hidden="1">[1]weekly!#REF!</definedName>
    <definedName name="eeeeee" localSheetId="55" hidden="1">[1]weekly!#REF!</definedName>
    <definedName name="eeeeee" localSheetId="57" hidden="1">[1]weekly!#REF!</definedName>
    <definedName name="eeeeee" localSheetId="15" hidden="1">[1]weekly!#REF!</definedName>
    <definedName name="eeeeee" localSheetId="56" hidden="1">[1]weekly!#REF!</definedName>
    <definedName name="eeeeee" localSheetId="58" hidden="1">[1]weekly!#REF!</definedName>
    <definedName name="eeeeee" localSheetId="19" hidden="1">[1]weekly!#REF!</definedName>
    <definedName name="eeeeee" localSheetId="83" hidden="1">[1]weekly!#REF!</definedName>
    <definedName name="eeeeee" localSheetId="38" hidden="1">[1]weekly!#REF!</definedName>
    <definedName name="eeeeee" localSheetId="39" hidden="1">[1]weekly!#REF!</definedName>
    <definedName name="eeeeee" localSheetId="95" hidden="1">[1]weekly!#REF!</definedName>
    <definedName name="eeeeee" localSheetId="40" hidden="1">[1]weekly!#REF!</definedName>
    <definedName name="eeeeee" localSheetId="92" hidden="1">[1]weekly!#REF!</definedName>
    <definedName name="eeeeee" localSheetId="41" hidden="1">[1]weekly!#REF!</definedName>
    <definedName name="eeeeee" localSheetId="42" hidden="1">[1]weekly!#REF!</definedName>
    <definedName name="eeeeee" localSheetId="43" hidden="1">[1]weekly!#REF!</definedName>
    <definedName name="eeeeee" localSheetId="33" hidden="1">[1]weekly!#REF!</definedName>
    <definedName name="eeeeee" localSheetId="82" hidden="1">[1]weekly!#REF!</definedName>
    <definedName name="eeeeee" localSheetId="44" hidden="1">[1]weekly!#REF!</definedName>
    <definedName name="eeeeee" localSheetId="69" hidden="1">[1]weekly!#REF!</definedName>
    <definedName name="eeeeee" localSheetId="45" hidden="1">[1]weekly!#REF!</definedName>
    <definedName name="eeeeee" localSheetId="24" hidden="1">[1]weekly!#REF!</definedName>
    <definedName name="eeeeee" localSheetId="25" hidden="1">[1]weekly!#REF!</definedName>
    <definedName name="eeeeee" localSheetId="46" hidden="1">[1]weekly!#REF!</definedName>
    <definedName name="eeeeee" localSheetId="14" hidden="1">[1]weekly!#REF!</definedName>
    <definedName name="eeeeee" localSheetId="93" hidden="1">[1]weekly!#REF!</definedName>
    <definedName name="eeeeee" localSheetId="47" hidden="1">[1]weekly!#REF!</definedName>
    <definedName name="eeeeee" localSheetId="48" hidden="1">[1]weekly!#REF!</definedName>
    <definedName name="eeeeee" localSheetId="49" hidden="1">[1]weekly!#REF!</definedName>
    <definedName name="eeeeee" localSheetId="50" hidden="1">[1]weekly!#REF!</definedName>
    <definedName name="eeeeee" localSheetId="54" hidden="1">[1]weekly!#REF!</definedName>
    <definedName name="eeeeee" localSheetId="51" hidden="1">[1]weekly!#REF!</definedName>
    <definedName name="eeeeee" localSheetId="52" hidden="1">[1]weekly!#REF!</definedName>
    <definedName name="eeeeee" localSheetId="34" hidden="1">[1]weekly!#REF!</definedName>
    <definedName name="eeeeee" localSheetId="59" hidden="1">[1]weekly!#REF!</definedName>
    <definedName name="eeeeee" localSheetId="21" hidden="1">[1]weekly!#REF!</definedName>
    <definedName name="eeeeee" localSheetId="22" hidden="1">[1]weekly!#REF!</definedName>
    <definedName name="eeeeee" localSheetId="53" hidden="1">[1]weekly!#REF!</definedName>
    <definedName name="eeeeee" localSheetId="91" hidden="1">[1]weekly!#REF!</definedName>
    <definedName name="eeeeee" localSheetId="88" hidden="1">[1]weekly!#REF!</definedName>
    <definedName name="eeeeee" localSheetId="90" hidden="1">[1]weekly!#REF!</definedName>
    <definedName name="eeeeee" hidden="1">[1]weekly!#REF!</definedName>
    <definedName name="eeeeeeeeeeeeeeeee" localSheetId="60" hidden="1">[1]weekly!#REF!</definedName>
    <definedName name="eeeeeeeeeeeeeeeee" localSheetId="87" hidden="1">[1]weekly!#REF!</definedName>
    <definedName name="eeeeeeeeeeeeeeeee" localSheetId="36" hidden="1">[1]weekly!#REF!</definedName>
    <definedName name="eeeeeeeeeeeeeeeee" localSheetId="61" hidden="1">[1]weekly!#REF!</definedName>
    <definedName name="eeeeeeeeeeeeeeeee" localSheetId="37" hidden="1">[1]weekly!#REF!</definedName>
    <definedName name="eeeeeeeeeeeeeeeee" localSheetId="17" hidden="1">[1]weekly!#REF!</definedName>
    <definedName name="eeeeeeeeeeeeeeeee" localSheetId="55" hidden="1">[1]weekly!#REF!</definedName>
    <definedName name="eeeeeeeeeeeeeeeee" localSheetId="57" hidden="1">[1]weekly!#REF!</definedName>
    <definedName name="eeeeeeeeeeeeeeeee" localSheetId="15" hidden="1">[1]weekly!#REF!</definedName>
    <definedName name="eeeeeeeeeeeeeeeee" localSheetId="56" hidden="1">[1]weekly!#REF!</definedName>
    <definedName name="eeeeeeeeeeeeeeeee" localSheetId="58" hidden="1">[1]weekly!#REF!</definedName>
    <definedName name="eeeeeeeeeeeeeeeee" localSheetId="19" hidden="1">[1]weekly!#REF!</definedName>
    <definedName name="eeeeeeeeeeeeeeeee" localSheetId="83" hidden="1">[1]weekly!#REF!</definedName>
    <definedName name="eeeeeeeeeeeeeeeee" localSheetId="38" hidden="1">[1]weekly!#REF!</definedName>
    <definedName name="eeeeeeeeeeeeeeeee" localSheetId="39" hidden="1">[1]weekly!#REF!</definedName>
    <definedName name="eeeeeeeeeeeeeeeee" localSheetId="95" hidden="1">[1]weekly!#REF!</definedName>
    <definedName name="eeeeeeeeeeeeeeeee" localSheetId="40" hidden="1">[1]weekly!#REF!</definedName>
    <definedName name="eeeeeeeeeeeeeeeee" localSheetId="92" hidden="1">[1]weekly!#REF!</definedName>
    <definedName name="eeeeeeeeeeeeeeeee" localSheetId="41" hidden="1">[1]weekly!#REF!</definedName>
    <definedName name="eeeeeeeeeeeeeeeee" localSheetId="42" hidden="1">[1]weekly!#REF!</definedName>
    <definedName name="eeeeeeeeeeeeeeeee" localSheetId="43" hidden="1">[1]weekly!#REF!</definedName>
    <definedName name="eeeeeeeeeeeeeeeee" localSheetId="33" hidden="1">[1]weekly!#REF!</definedName>
    <definedName name="eeeeeeeeeeeeeeeee" localSheetId="82" hidden="1">[1]weekly!#REF!</definedName>
    <definedName name="eeeeeeeeeeeeeeeee" localSheetId="44" hidden="1">[1]weekly!#REF!</definedName>
    <definedName name="eeeeeeeeeeeeeeeee" localSheetId="69" hidden="1">[1]weekly!#REF!</definedName>
    <definedName name="eeeeeeeeeeeeeeeee" localSheetId="45" hidden="1">[1]weekly!#REF!</definedName>
    <definedName name="eeeeeeeeeeeeeeeee" localSheetId="24" hidden="1">[1]weekly!#REF!</definedName>
    <definedName name="eeeeeeeeeeeeeeeee" localSheetId="25" hidden="1">[1]weekly!#REF!</definedName>
    <definedName name="eeeeeeeeeeeeeeeee" localSheetId="46" hidden="1">[1]weekly!#REF!</definedName>
    <definedName name="eeeeeeeeeeeeeeeee" localSheetId="14" hidden="1">[1]weekly!#REF!</definedName>
    <definedName name="eeeeeeeeeeeeeeeee" localSheetId="93" hidden="1">[1]weekly!#REF!</definedName>
    <definedName name="eeeeeeeeeeeeeeeee" localSheetId="47" hidden="1">[1]weekly!#REF!</definedName>
    <definedName name="eeeeeeeeeeeeeeeee" localSheetId="48" hidden="1">[1]weekly!#REF!</definedName>
    <definedName name="eeeeeeeeeeeeeeeee" localSheetId="49" hidden="1">[1]weekly!#REF!</definedName>
    <definedName name="eeeeeeeeeeeeeeeee" localSheetId="50" hidden="1">[1]weekly!#REF!</definedName>
    <definedName name="eeeeeeeeeeeeeeeee" localSheetId="54" hidden="1">[1]weekly!#REF!</definedName>
    <definedName name="eeeeeeeeeeeeeeeee" localSheetId="51" hidden="1">[1]weekly!#REF!</definedName>
    <definedName name="eeeeeeeeeeeeeeeee" localSheetId="52" hidden="1">[1]weekly!#REF!</definedName>
    <definedName name="eeeeeeeeeeeeeeeee" localSheetId="34" hidden="1">[1]weekly!#REF!</definedName>
    <definedName name="eeeeeeeeeeeeeeeee" localSheetId="59" hidden="1">[1]weekly!#REF!</definedName>
    <definedName name="eeeeeeeeeeeeeeeee" localSheetId="21" hidden="1">[1]weekly!#REF!</definedName>
    <definedName name="eeeeeeeeeeeeeeeee" localSheetId="22" hidden="1">[1]weekly!#REF!</definedName>
    <definedName name="eeeeeeeeeeeeeeeee" localSheetId="53" hidden="1">[1]weekly!#REF!</definedName>
    <definedName name="eeeeeeeeeeeeeeeee" localSheetId="91" hidden="1">[1]weekly!#REF!</definedName>
    <definedName name="eeeeeeeeeeeeeeeee" localSheetId="88" hidden="1">[1]weekly!#REF!</definedName>
    <definedName name="eeeeeeeeeeeeeeeee" localSheetId="90" hidden="1">[1]weekly!#REF!</definedName>
    <definedName name="eeeeeeeeeeeeeeeee" hidden="1">[1]weekly!#REF!</definedName>
    <definedName name="eeeeeeeeeeeeeeeeeeeeee" localSheetId="60" hidden="1">[1]weekly!#REF!</definedName>
    <definedName name="eeeeeeeeeeeeeeeeeeeeee" localSheetId="87" hidden="1">[1]weekly!#REF!</definedName>
    <definedName name="eeeeeeeeeeeeeeeeeeeeee" localSheetId="36" hidden="1">[1]weekly!#REF!</definedName>
    <definedName name="eeeeeeeeeeeeeeeeeeeeee" localSheetId="61" hidden="1">[1]weekly!#REF!</definedName>
    <definedName name="eeeeeeeeeeeeeeeeeeeeee" localSheetId="37" hidden="1">[1]weekly!#REF!</definedName>
    <definedName name="eeeeeeeeeeeeeeeeeeeeee" localSheetId="17" hidden="1">[1]weekly!#REF!</definedName>
    <definedName name="eeeeeeeeeeeeeeeeeeeeee" localSheetId="55" hidden="1">[1]weekly!#REF!</definedName>
    <definedName name="eeeeeeeeeeeeeeeeeeeeee" localSheetId="57" hidden="1">[1]weekly!#REF!</definedName>
    <definedName name="eeeeeeeeeeeeeeeeeeeeee" localSheetId="15" hidden="1">[1]weekly!#REF!</definedName>
    <definedName name="eeeeeeeeeeeeeeeeeeeeee" localSheetId="56" hidden="1">[1]weekly!#REF!</definedName>
    <definedName name="eeeeeeeeeeeeeeeeeeeeee" localSheetId="58" hidden="1">[1]weekly!#REF!</definedName>
    <definedName name="eeeeeeeeeeeeeeeeeeeeee" localSheetId="19" hidden="1">[1]weekly!#REF!</definedName>
    <definedName name="eeeeeeeeeeeeeeeeeeeeee" localSheetId="83" hidden="1">[1]weekly!#REF!</definedName>
    <definedName name="eeeeeeeeeeeeeeeeeeeeee" localSheetId="38" hidden="1">[1]weekly!#REF!</definedName>
    <definedName name="eeeeeeeeeeeeeeeeeeeeee" localSheetId="39" hidden="1">[1]weekly!#REF!</definedName>
    <definedName name="eeeeeeeeeeeeeeeeeeeeee" localSheetId="95" hidden="1">[1]weekly!#REF!</definedName>
    <definedName name="eeeeeeeeeeeeeeeeeeeeee" localSheetId="40" hidden="1">[1]weekly!#REF!</definedName>
    <definedName name="eeeeeeeeeeeeeeeeeeeeee" localSheetId="92" hidden="1">[1]weekly!#REF!</definedName>
    <definedName name="eeeeeeeeeeeeeeeeeeeeee" localSheetId="41" hidden="1">[1]weekly!#REF!</definedName>
    <definedName name="eeeeeeeeeeeeeeeeeeeeee" localSheetId="42" hidden="1">[1]weekly!#REF!</definedName>
    <definedName name="eeeeeeeeeeeeeeeeeeeeee" localSheetId="43" hidden="1">[1]weekly!#REF!</definedName>
    <definedName name="eeeeeeeeeeeeeeeeeeeeee" localSheetId="33" hidden="1">[1]weekly!#REF!</definedName>
    <definedName name="eeeeeeeeeeeeeeeeeeeeee" localSheetId="82" hidden="1">[1]weekly!#REF!</definedName>
    <definedName name="eeeeeeeeeeeeeeeeeeeeee" localSheetId="44" hidden="1">[1]weekly!#REF!</definedName>
    <definedName name="eeeeeeeeeeeeeeeeeeeeee" localSheetId="69" hidden="1">[1]weekly!#REF!</definedName>
    <definedName name="eeeeeeeeeeeeeeeeeeeeee" localSheetId="45" hidden="1">[1]weekly!#REF!</definedName>
    <definedName name="eeeeeeeeeeeeeeeeeeeeee" localSheetId="24" hidden="1">[1]weekly!#REF!</definedName>
    <definedName name="eeeeeeeeeeeeeeeeeeeeee" localSheetId="25" hidden="1">[1]weekly!#REF!</definedName>
    <definedName name="eeeeeeeeeeeeeeeeeeeeee" localSheetId="46" hidden="1">[1]weekly!#REF!</definedName>
    <definedName name="eeeeeeeeeeeeeeeeeeeeee" localSheetId="14" hidden="1">[1]weekly!#REF!</definedName>
    <definedName name="eeeeeeeeeeeeeeeeeeeeee" localSheetId="93" hidden="1">[1]weekly!#REF!</definedName>
    <definedName name="eeeeeeeeeeeeeeeeeeeeee" localSheetId="47" hidden="1">[1]weekly!#REF!</definedName>
    <definedName name="eeeeeeeeeeeeeeeeeeeeee" localSheetId="48" hidden="1">[1]weekly!#REF!</definedName>
    <definedName name="eeeeeeeeeeeeeeeeeeeeee" localSheetId="49" hidden="1">[1]weekly!#REF!</definedName>
    <definedName name="eeeeeeeeeeeeeeeeeeeeee" localSheetId="50" hidden="1">[1]weekly!#REF!</definedName>
    <definedName name="eeeeeeeeeeeeeeeeeeeeee" localSheetId="54" hidden="1">[1]weekly!#REF!</definedName>
    <definedName name="eeeeeeeeeeeeeeeeeeeeee" localSheetId="51" hidden="1">[1]weekly!#REF!</definedName>
    <definedName name="eeeeeeeeeeeeeeeeeeeeee" localSheetId="52" hidden="1">[1]weekly!#REF!</definedName>
    <definedName name="eeeeeeeeeeeeeeeeeeeeee" localSheetId="34" hidden="1">[1]weekly!#REF!</definedName>
    <definedName name="eeeeeeeeeeeeeeeeeeeeee" localSheetId="59" hidden="1">[1]weekly!#REF!</definedName>
    <definedName name="eeeeeeeeeeeeeeeeeeeeee" localSheetId="21" hidden="1">[1]weekly!#REF!</definedName>
    <definedName name="eeeeeeeeeeeeeeeeeeeeee" localSheetId="22" hidden="1">[1]weekly!#REF!</definedName>
    <definedName name="eeeeeeeeeeeeeeeeeeeeee" localSheetId="53" hidden="1">[1]weekly!#REF!</definedName>
    <definedName name="eeeeeeeeeeeeeeeeeeeeee" localSheetId="91" hidden="1">[1]weekly!#REF!</definedName>
    <definedName name="eeeeeeeeeeeeeeeeeeeeee" localSheetId="88" hidden="1">[1]weekly!#REF!</definedName>
    <definedName name="eeeeeeeeeeeeeeeeeeeeee" localSheetId="90" hidden="1">[1]weekly!#REF!</definedName>
    <definedName name="eeeeeeeeeeeeeeeeeeeeee" hidden="1">[1]weekly!#REF!</definedName>
    <definedName name="efeef" localSheetId="60" hidden="1">[1]weekly!#REF!</definedName>
    <definedName name="efeef" localSheetId="87" hidden="1">[1]weekly!#REF!</definedName>
    <definedName name="efeef" localSheetId="36" hidden="1">[1]weekly!#REF!</definedName>
    <definedName name="efeef" localSheetId="61" hidden="1">[1]weekly!#REF!</definedName>
    <definedName name="efeef" localSheetId="37" hidden="1">[1]weekly!#REF!</definedName>
    <definedName name="efeef" localSheetId="17" hidden="1">[1]weekly!#REF!</definedName>
    <definedName name="efeef" localSheetId="57" hidden="1">[1]weekly!#REF!</definedName>
    <definedName name="efeef" localSheetId="56" hidden="1">[1]weekly!#REF!</definedName>
    <definedName name="efeef" localSheetId="58" hidden="1">[1]weekly!#REF!</definedName>
    <definedName name="efeef" localSheetId="19" hidden="1">[1]weekly!#REF!</definedName>
    <definedName name="efeef" localSheetId="83" hidden="1">[1]weekly!#REF!</definedName>
    <definedName name="efeef" localSheetId="38" hidden="1">[1]weekly!#REF!</definedName>
    <definedName name="efeef" localSheetId="39" hidden="1">[1]weekly!#REF!</definedName>
    <definedName name="efeef" localSheetId="95" hidden="1">[1]weekly!#REF!</definedName>
    <definedName name="efeef" localSheetId="40" hidden="1">[1]weekly!#REF!</definedName>
    <definedName name="efeef" localSheetId="92" hidden="1">[1]weekly!#REF!</definedName>
    <definedName name="efeef" localSheetId="41" hidden="1">[1]weekly!#REF!</definedName>
    <definedName name="efeef" localSheetId="42" hidden="1">[1]weekly!#REF!</definedName>
    <definedName name="efeef" localSheetId="43" hidden="1">[1]weekly!#REF!</definedName>
    <definedName name="efeef" localSheetId="33" hidden="1">[1]weekly!#REF!</definedName>
    <definedName name="efeef" localSheetId="82" hidden="1">[1]weekly!#REF!</definedName>
    <definedName name="efeef" localSheetId="44" hidden="1">[1]weekly!#REF!</definedName>
    <definedName name="efeef" localSheetId="69" hidden="1">[1]weekly!#REF!</definedName>
    <definedName name="efeef" localSheetId="45" hidden="1">[1]weekly!#REF!</definedName>
    <definedName name="efeef" localSheetId="24" hidden="1">[1]weekly!#REF!</definedName>
    <definedName name="efeef" localSheetId="25" hidden="1">[1]weekly!#REF!</definedName>
    <definedName name="efeef" localSheetId="46" hidden="1">[1]weekly!#REF!</definedName>
    <definedName name="efeef" localSheetId="14" hidden="1">[1]weekly!#REF!</definedName>
    <definedName name="efeef" localSheetId="93" hidden="1">[1]weekly!#REF!</definedName>
    <definedName name="efeef" localSheetId="47" hidden="1">[1]weekly!#REF!</definedName>
    <definedName name="efeef" localSheetId="48" hidden="1">[1]weekly!#REF!</definedName>
    <definedName name="efeef" localSheetId="49" hidden="1">[1]weekly!#REF!</definedName>
    <definedName name="efeef" localSheetId="50" hidden="1">[1]weekly!#REF!</definedName>
    <definedName name="efeef" localSheetId="54" hidden="1">[1]weekly!#REF!</definedName>
    <definedName name="efeef" localSheetId="51" hidden="1">[1]weekly!#REF!</definedName>
    <definedName name="efeef" localSheetId="52" hidden="1">[1]weekly!#REF!</definedName>
    <definedName name="efeef" localSheetId="34" hidden="1">[1]weekly!#REF!</definedName>
    <definedName name="efeef" localSheetId="59" hidden="1">[1]weekly!#REF!</definedName>
    <definedName name="efeef" localSheetId="21" hidden="1">[1]weekly!#REF!</definedName>
    <definedName name="efeef" localSheetId="22" hidden="1">[1]weekly!#REF!</definedName>
    <definedName name="efeef" localSheetId="53" hidden="1">[1]weekly!#REF!</definedName>
    <definedName name="efeef" localSheetId="91" hidden="1">[1]weekly!#REF!</definedName>
    <definedName name="efeef" localSheetId="88" hidden="1">[1]weekly!#REF!</definedName>
    <definedName name="efeef" localSheetId="90" hidden="1">[1]weekly!#REF!</definedName>
    <definedName name="efeef" hidden="1">[1]weekly!#REF!</definedName>
    <definedName name="efefefefe" localSheetId="60" hidden="1">[1]weekly!#REF!</definedName>
    <definedName name="efefefefe" localSheetId="87" hidden="1">[1]weekly!#REF!</definedName>
    <definedName name="efefefefe" localSheetId="36" hidden="1">[1]weekly!#REF!</definedName>
    <definedName name="efefefefe" localSheetId="61" hidden="1">[1]weekly!#REF!</definedName>
    <definedName name="efefefefe" localSheetId="37" hidden="1">[1]weekly!#REF!</definedName>
    <definedName name="efefefefe" localSheetId="17" hidden="1">[1]weekly!#REF!</definedName>
    <definedName name="efefefefe" localSheetId="57" hidden="1">[1]weekly!#REF!</definedName>
    <definedName name="efefefefe" localSheetId="56" hidden="1">[1]weekly!#REF!</definedName>
    <definedName name="efefefefe" localSheetId="58" hidden="1">[1]weekly!#REF!</definedName>
    <definedName name="efefefefe" localSheetId="19" hidden="1">[1]weekly!#REF!</definedName>
    <definedName name="efefefefe" localSheetId="83" hidden="1">[1]weekly!#REF!</definedName>
    <definedName name="efefefefe" localSheetId="38" hidden="1">[1]weekly!#REF!</definedName>
    <definedName name="efefefefe" localSheetId="39" hidden="1">[1]weekly!#REF!</definedName>
    <definedName name="efefefefe" localSheetId="95" hidden="1">[1]weekly!#REF!</definedName>
    <definedName name="efefefefe" localSheetId="40" hidden="1">[1]weekly!#REF!</definedName>
    <definedName name="efefefefe" localSheetId="92" hidden="1">[1]weekly!#REF!</definedName>
    <definedName name="efefefefe" localSheetId="41" hidden="1">[1]weekly!#REF!</definedName>
    <definedName name="efefefefe" localSheetId="42" hidden="1">[1]weekly!#REF!</definedName>
    <definedName name="efefefefe" localSheetId="43" hidden="1">[1]weekly!#REF!</definedName>
    <definedName name="efefefefe" localSheetId="33" hidden="1">[1]weekly!#REF!</definedName>
    <definedName name="efefefefe" localSheetId="82" hidden="1">[1]weekly!#REF!</definedName>
    <definedName name="efefefefe" localSheetId="44" hidden="1">[1]weekly!#REF!</definedName>
    <definedName name="efefefefe" localSheetId="69" hidden="1">[1]weekly!#REF!</definedName>
    <definedName name="efefefefe" localSheetId="45" hidden="1">[1]weekly!#REF!</definedName>
    <definedName name="efefefefe" localSheetId="24" hidden="1">[1]weekly!#REF!</definedName>
    <definedName name="efefefefe" localSheetId="25" hidden="1">[1]weekly!#REF!</definedName>
    <definedName name="efefefefe" localSheetId="46" hidden="1">[1]weekly!#REF!</definedName>
    <definedName name="efefefefe" localSheetId="14" hidden="1">[1]weekly!#REF!</definedName>
    <definedName name="efefefefe" localSheetId="93" hidden="1">[1]weekly!#REF!</definedName>
    <definedName name="efefefefe" localSheetId="47" hidden="1">[1]weekly!#REF!</definedName>
    <definedName name="efefefefe" localSheetId="48" hidden="1">[1]weekly!#REF!</definedName>
    <definedName name="efefefefe" localSheetId="49" hidden="1">[1]weekly!#REF!</definedName>
    <definedName name="efefefefe" localSheetId="50" hidden="1">[1]weekly!#REF!</definedName>
    <definedName name="efefefefe" localSheetId="54" hidden="1">[1]weekly!#REF!</definedName>
    <definedName name="efefefefe" localSheetId="51" hidden="1">[1]weekly!#REF!</definedName>
    <definedName name="efefefefe" localSheetId="52" hidden="1">[1]weekly!#REF!</definedName>
    <definedName name="efefefefe" localSheetId="34" hidden="1">[1]weekly!#REF!</definedName>
    <definedName name="efefefefe" localSheetId="59" hidden="1">[1]weekly!#REF!</definedName>
    <definedName name="efefefefe" localSheetId="21" hidden="1">[1]weekly!#REF!</definedName>
    <definedName name="efefefefe" localSheetId="22" hidden="1">[1]weekly!#REF!</definedName>
    <definedName name="efefefefe" localSheetId="53" hidden="1">[1]weekly!#REF!</definedName>
    <definedName name="efefefefe" localSheetId="91" hidden="1">[1]weekly!#REF!</definedName>
    <definedName name="efefefefe" localSheetId="88" hidden="1">[1]weekly!#REF!</definedName>
    <definedName name="efefefefe" localSheetId="90" hidden="1">[1]weekly!#REF!</definedName>
    <definedName name="efefefefe" hidden="1">[1]weekly!#REF!</definedName>
    <definedName name="efefefefefe" localSheetId="60" hidden="1">[1]weekly!#REF!</definedName>
    <definedName name="efefefefefe" localSheetId="87" hidden="1">[1]weekly!#REF!</definedName>
    <definedName name="efefefefefe" localSheetId="36" hidden="1">[1]weekly!#REF!</definedName>
    <definedName name="efefefefefe" localSheetId="61" hidden="1">[1]weekly!#REF!</definedName>
    <definedName name="efefefefefe" localSheetId="37" hidden="1">[1]weekly!#REF!</definedName>
    <definedName name="efefefefefe" localSheetId="17" hidden="1">[1]weekly!#REF!</definedName>
    <definedName name="efefefefefe" localSheetId="57" hidden="1">[1]weekly!#REF!</definedName>
    <definedName name="efefefefefe" localSheetId="56" hidden="1">[1]weekly!#REF!</definedName>
    <definedName name="efefefefefe" localSheetId="58" hidden="1">[1]weekly!#REF!</definedName>
    <definedName name="efefefefefe" localSheetId="19" hidden="1">[1]weekly!#REF!</definedName>
    <definedName name="efefefefefe" localSheetId="83" hidden="1">[1]weekly!#REF!</definedName>
    <definedName name="efefefefefe" localSheetId="38" hidden="1">[1]weekly!#REF!</definedName>
    <definedName name="efefefefefe" localSheetId="39" hidden="1">[1]weekly!#REF!</definedName>
    <definedName name="efefefefefe" localSheetId="95" hidden="1">[1]weekly!#REF!</definedName>
    <definedName name="efefefefefe" localSheetId="40" hidden="1">[1]weekly!#REF!</definedName>
    <definedName name="efefefefefe" localSheetId="92" hidden="1">[1]weekly!#REF!</definedName>
    <definedName name="efefefefefe" localSheetId="41" hidden="1">[1]weekly!#REF!</definedName>
    <definedName name="efefefefefe" localSheetId="42" hidden="1">[1]weekly!#REF!</definedName>
    <definedName name="efefefefefe" localSheetId="43" hidden="1">[1]weekly!#REF!</definedName>
    <definedName name="efefefefefe" localSheetId="33" hidden="1">[1]weekly!#REF!</definedName>
    <definedName name="efefefefefe" localSheetId="82" hidden="1">[1]weekly!#REF!</definedName>
    <definedName name="efefefefefe" localSheetId="44" hidden="1">[1]weekly!#REF!</definedName>
    <definedName name="efefefefefe" localSheetId="69" hidden="1">[1]weekly!#REF!</definedName>
    <definedName name="efefefefefe" localSheetId="45" hidden="1">[1]weekly!#REF!</definedName>
    <definedName name="efefefefefe" localSheetId="24" hidden="1">[1]weekly!#REF!</definedName>
    <definedName name="efefefefefe" localSheetId="25" hidden="1">[1]weekly!#REF!</definedName>
    <definedName name="efefefefefe" localSheetId="46" hidden="1">[1]weekly!#REF!</definedName>
    <definedName name="efefefefefe" localSheetId="14" hidden="1">[1]weekly!#REF!</definedName>
    <definedName name="efefefefefe" localSheetId="93" hidden="1">[1]weekly!#REF!</definedName>
    <definedName name="efefefefefe" localSheetId="47" hidden="1">[1]weekly!#REF!</definedName>
    <definedName name="efefefefefe" localSheetId="48" hidden="1">[1]weekly!#REF!</definedName>
    <definedName name="efefefefefe" localSheetId="49" hidden="1">[1]weekly!#REF!</definedName>
    <definedName name="efefefefefe" localSheetId="50" hidden="1">[1]weekly!#REF!</definedName>
    <definedName name="efefefefefe" localSheetId="54" hidden="1">[1]weekly!#REF!</definedName>
    <definedName name="efefefefefe" localSheetId="51" hidden="1">[1]weekly!#REF!</definedName>
    <definedName name="efefefefefe" localSheetId="52" hidden="1">[1]weekly!#REF!</definedName>
    <definedName name="efefefefefe" localSheetId="34" hidden="1">[1]weekly!#REF!</definedName>
    <definedName name="efefefefefe" localSheetId="59" hidden="1">[1]weekly!#REF!</definedName>
    <definedName name="efefefefefe" localSheetId="21" hidden="1">[1]weekly!#REF!</definedName>
    <definedName name="efefefefefe" localSheetId="22" hidden="1">[1]weekly!#REF!</definedName>
    <definedName name="efefefefefe" localSheetId="53" hidden="1">[1]weekly!#REF!</definedName>
    <definedName name="efefefefefe" localSheetId="91" hidden="1">[1]weekly!#REF!</definedName>
    <definedName name="efefefefefe" localSheetId="88" hidden="1">[1]weekly!#REF!</definedName>
    <definedName name="efefefefefe" localSheetId="90" hidden="1">[1]weekly!#REF!</definedName>
    <definedName name="efefefefefe" hidden="1">[1]weekly!#REF!</definedName>
    <definedName name="efefeffefefefefefefe" localSheetId="60" hidden="1">[1]weekly!#REF!</definedName>
    <definedName name="efefeffefefefefefefe" localSheetId="87" hidden="1">[1]weekly!#REF!</definedName>
    <definedName name="efefeffefefefefefefe" localSheetId="36" hidden="1">[1]weekly!#REF!</definedName>
    <definedName name="efefeffefefefefefefe" localSheetId="61" hidden="1">[1]weekly!#REF!</definedName>
    <definedName name="efefeffefefefefefefe" localSheetId="37" hidden="1">[1]weekly!#REF!</definedName>
    <definedName name="efefeffefefefefefefe" localSheetId="17" hidden="1">[1]weekly!#REF!</definedName>
    <definedName name="efefeffefefefefefefe" localSheetId="57" hidden="1">[1]weekly!#REF!</definedName>
    <definedName name="efefeffefefefefefefe" localSheetId="56" hidden="1">[1]weekly!#REF!</definedName>
    <definedName name="efefeffefefefefefefe" localSheetId="58" hidden="1">[1]weekly!#REF!</definedName>
    <definedName name="efefeffefefefefefefe" localSheetId="19" hidden="1">[1]weekly!#REF!</definedName>
    <definedName name="efefeffefefefefefefe" localSheetId="83" hidden="1">[1]weekly!#REF!</definedName>
    <definedName name="efefeffefefefefefefe" localSheetId="38" hidden="1">[1]weekly!#REF!</definedName>
    <definedName name="efefeffefefefefefefe" localSheetId="39" hidden="1">[1]weekly!#REF!</definedName>
    <definedName name="efefeffefefefefefefe" localSheetId="95" hidden="1">[1]weekly!#REF!</definedName>
    <definedName name="efefeffefefefefefefe" localSheetId="40" hidden="1">[1]weekly!#REF!</definedName>
    <definedName name="efefeffefefefefefefe" localSheetId="92" hidden="1">[1]weekly!#REF!</definedName>
    <definedName name="efefeffefefefefefefe" localSheetId="41" hidden="1">[1]weekly!#REF!</definedName>
    <definedName name="efefeffefefefefefefe" localSheetId="42" hidden="1">[1]weekly!#REF!</definedName>
    <definedName name="efefeffefefefefefefe" localSheetId="43" hidden="1">[1]weekly!#REF!</definedName>
    <definedName name="efefeffefefefefefefe" localSheetId="33" hidden="1">[1]weekly!#REF!</definedName>
    <definedName name="efefeffefefefefefefe" localSheetId="82" hidden="1">[1]weekly!#REF!</definedName>
    <definedName name="efefeffefefefefefefe" localSheetId="44" hidden="1">[1]weekly!#REF!</definedName>
    <definedName name="efefeffefefefefefefe" localSheetId="69" hidden="1">[1]weekly!#REF!</definedName>
    <definedName name="efefeffefefefefefefe" localSheetId="45" hidden="1">[1]weekly!#REF!</definedName>
    <definedName name="efefeffefefefefefefe" localSheetId="24" hidden="1">[1]weekly!#REF!</definedName>
    <definedName name="efefeffefefefefefefe" localSheetId="25" hidden="1">[1]weekly!#REF!</definedName>
    <definedName name="efefeffefefefefefefe" localSheetId="46" hidden="1">[1]weekly!#REF!</definedName>
    <definedName name="efefeffefefefefefefe" localSheetId="14" hidden="1">[1]weekly!#REF!</definedName>
    <definedName name="efefeffefefefefefefe" localSheetId="93" hidden="1">[1]weekly!#REF!</definedName>
    <definedName name="efefeffefefefefefefe" localSheetId="47" hidden="1">[1]weekly!#REF!</definedName>
    <definedName name="efefeffefefefefefefe" localSheetId="48" hidden="1">[1]weekly!#REF!</definedName>
    <definedName name="efefeffefefefefefefe" localSheetId="49" hidden="1">[1]weekly!#REF!</definedName>
    <definedName name="efefeffefefefefefefe" localSheetId="50" hidden="1">[1]weekly!#REF!</definedName>
    <definedName name="efefeffefefefefefefe" localSheetId="54" hidden="1">[1]weekly!#REF!</definedName>
    <definedName name="efefeffefefefefefefe" localSheetId="51" hidden="1">[1]weekly!#REF!</definedName>
    <definedName name="efefeffefefefefefefe" localSheetId="52" hidden="1">[1]weekly!#REF!</definedName>
    <definedName name="efefeffefefefefefefe" localSheetId="34" hidden="1">[1]weekly!#REF!</definedName>
    <definedName name="efefeffefefefefefefe" localSheetId="59" hidden="1">[1]weekly!#REF!</definedName>
    <definedName name="efefeffefefefefefefe" localSheetId="21" hidden="1">[1]weekly!#REF!</definedName>
    <definedName name="efefeffefefefefefefe" localSheetId="22" hidden="1">[1]weekly!#REF!</definedName>
    <definedName name="efefeffefefefefefefe" localSheetId="53" hidden="1">[1]weekly!#REF!</definedName>
    <definedName name="efefeffefefefefefefe" localSheetId="91" hidden="1">[1]weekly!#REF!</definedName>
    <definedName name="efefeffefefefefefefe" localSheetId="88" hidden="1">[1]weekly!#REF!</definedName>
    <definedName name="efefeffefefefefefefe" localSheetId="90" hidden="1">[1]weekly!#REF!</definedName>
    <definedName name="efefeffefefefefefefe" hidden="1">[1]weekly!#REF!</definedName>
    <definedName name="f" localSheetId="60" hidden="1">[1]weekly!#REF!</definedName>
    <definedName name="f" localSheetId="87" hidden="1">[1]weekly!#REF!</definedName>
    <definedName name="f" localSheetId="36" hidden="1">[1]weekly!#REF!</definedName>
    <definedName name="f" localSheetId="61" hidden="1">[1]weekly!#REF!</definedName>
    <definedName name="f" localSheetId="37" hidden="1">[1]weekly!#REF!</definedName>
    <definedName name="f" localSheetId="57" hidden="1">[1]weekly!#REF!</definedName>
    <definedName name="f" localSheetId="56" hidden="1">[1]weekly!#REF!</definedName>
    <definedName name="f" localSheetId="58" hidden="1">[1]weekly!#REF!</definedName>
    <definedName name="f" localSheetId="83" hidden="1">[1]weekly!#REF!</definedName>
    <definedName name="f" localSheetId="38" hidden="1">[1]weekly!#REF!</definedName>
    <definedName name="f" localSheetId="39" hidden="1">[1]weekly!#REF!</definedName>
    <definedName name="f" localSheetId="95" hidden="1">[1]weekly!#REF!</definedName>
    <definedName name="f" localSheetId="40" hidden="1">[1]weekly!#REF!</definedName>
    <definedName name="f" localSheetId="92" hidden="1">[1]weekly!#REF!</definedName>
    <definedName name="f" localSheetId="41" hidden="1">[1]weekly!#REF!</definedName>
    <definedName name="f" localSheetId="42" hidden="1">[1]weekly!#REF!</definedName>
    <definedName name="f" localSheetId="43" hidden="1">[1]weekly!#REF!</definedName>
    <definedName name="f" localSheetId="33" hidden="1">[1]weekly!#REF!</definedName>
    <definedName name="f" localSheetId="82" hidden="1">[1]weekly!#REF!</definedName>
    <definedName name="f" localSheetId="44" hidden="1">[1]weekly!#REF!</definedName>
    <definedName name="f" localSheetId="69" hidden="1">[1]weekly!#REF!</definedName>
    <definedName name="f" localSheetId="45" hidden="1">[1]weekly!#REF!</definedName>
    <definedName name="f" localSheetId="24" hidden="1">[1]weekly!#REF!</definedName>
    <definedName name="f" localSheetId="25" hidden="1">[1]weekly!#REF!</definedName>
    <definedName name="f" localSheetId="46" hidden="1">[1]weekly!#REF!</definedName>
    <definedName name="f" localSheetId="14" hidden="1">[1]weekly!#REF!</definedName>
    <definedName name="f" localSheetId="93" hidden="1">[1]weekly!#REF!</definedName>
    <definedName name="f" localSheetId="47" hidden="1">[1]weekly!#REF!</definedName>
    <definedName name="f" localSheetId="48" hidden="1">[1]weekly!#REF!</definedName>
    <definedName name="f" localSheetId="49" hidden="1">[1]weekly!#REF!</definedName>
    <definedName name="f" localSheetId="50" hidden="1">[1]weekly!#REF!</definedName>
    <definedName name="f" localSheetId="54" hidden="1">[1]weekly!#REF!</definedName>
    <definedName name="f" localSheetId="51" hidden="1">[1]weekly!#REF!</definedName>
    <definedName name="f" localSheetId="52" hidden="1">[1]weekly!#REF!</definedName>
    <definedName name="f" localSheetId="34" hidden="1">[1]weekly!#REF!</definedName>
    <definedName name="f" localSheetId="59" hidden="1">[1]weekly!#REF!</definedName>
    <definedName name="f" localSheetId="53" hidden="1">[1]weekly!#REF!</definedName>
    <definedName name="f" localSheetId="91" hidden="1">[1]weekly!#REF!</definedName>
    <definedName name="f" localSheetId="88" hidden="1">[1]weekly!#REF!</definedName>
    <definedName name="f" localSheetId="90" hidden="1">[1]weekly!#REF!</definedName>
    <definedName name="f" hidden="1">[1]weekly!#REF!</definedName>
    <definedName name="feefe" localSheetId="60" hidden="1">[1]weekly!#REF!</definedName>
    <definedName name="feefe" localSheetId="87" hidden="1">[1]weekly!#REF!</definedName>
    <definedName name="feefe" localSheetId="36" hidden="1">[1]weekly!#REF!</definedName>
    <definedName name="feefe" localSheetId="61" hidden="1">[1]weekly!#REF!</definedName>
    <definedName name="feefe" localSheetId="37" hidden="1">[1]weekly!#REF!</definedName>
    <definedName name="feefe" localSheetId="17" hidden="1">[1]weekly!#REF!</definedName>
    <definedName name="feefe" localSheetId="57" hidden="1">[1]weekly!#REF!</definedName>
    <definedName name="feefe" localSheetId="56" hidden="1">[1]weekly!#REF!</definedName>
    <definedName name="feefe" localSheetId="58" hidden="1">[1]weekly!#REF!</definedName>
    <definedName name="feefe" localSheetId="19" hidden="1">[1]weekly!#REF!</definedName>
    <definedName name="feefe" localSheetId="83" hidden="1">[1]weekly!#REF!</definedName>
    <definedName name="feefe" localSheetId="38" hidden="1">[1]weekly!#REF!</definedName>
    <definedName name="feefe" localSheetId="39" hidden="1">[1]weekly!#REF!</definedName>
    <definedName name="feefe" localSheetId="95" hidden="1">[1]weekly!#REF!</definedName>
    <definedName name="feefe" localSheetId="40" hidden="1">[1]weekly!#REF!</definedName>
    <definedName name="feefe" localSheetId="92" hidden="1">[1]weekly!#REF!</definedName>
    <definedName name="feefe" localSheetId="41" hidden="1">[1]weekly!#REF!</definedName>
    <definedName name="feefe" localSheetId="42" hidden="1">[1]weekly!#REF!</definedName>
    <definedName name="feefe" localSheetId="43" hidden="1">[1]weekly!#REF!</definedName>
    <definedName name="feefe" localSheetId="33" hidden="1">[1]weekly!#REF!</definedName>
    <definedName name="feefe" localSheetId="82" hidden="1">[1]weekly!#REF!</definedName>
    <definedName name="feefe" localSheetId="44" hidden="1">[1]weekly!#REF!</definedName>
    <definedName name="feefe" localSheetId="69" hidden="1">[1]weekly!#REF!</definedName>
    <definedName name="feefe" localSheetId="45" hidden="1">[1]weekly!#REF!</definedName>
    <definedName name="feefe" localSheetId="24" hidden="1">[1]weekly!#REF!</definedName>
    <definedName name="feefe" localSheetId="25" hidden="1">[1]weekly!#REF!</definedName>
    <definedName name="feefe" localSheetId="46" hidden="1">[1]weekly!#REF!</definedName>
    <definedName name="feefe" localSheetId="14" hidden="1">[1]weekly!#REF!</definedName>
    <definedName name="feefe" localSheetId="93" hidden="1">[1]weekly!#REF!</definedName>
    <definedName name="feefe" localSheetId="47" hidden="1">[1]weekly!#REF!</definedName>
    <definedName name="feefe" localSheetId="48" hidden="1">[1]weekly!#REF!</definedName>
    <definedName name="feefe" localSheetId="49" hidden="1">[1]weekly!#REF!</definedName>
    <definedName name="feefe" localSheetId="50" hidden="1">[1]weekly!#REF!</definedName>
    <definedName name="feefe" localSheetId="54" hidden="1">[1]weekly!#REF!</definedName>
    <definedName name="feefe" localSheetId="51" hidden="1">[1]weekly!#REF!</definedName>
    <definedName name="feefe" localSheetId="52" hidden="1">[1]weekly!#REF!</definedName>
    <definedName name="feefe" localSheetId="34" hidden="1">[1]weekly!#REF!</definedName>
    <definedName name="feefe" localSheetId="59" hidden="1">[1]weekly!#REF!</definedName>
    <definedName name="feefe" localSheetId="21" hidden="1">[1]weekly!#REF!</definedName>
    <definedName name="feefe" localSheetId="22" hidden="1">[1]weekly!#REF!</definedName>
    <definedName name="feefe" localSheetId="53" hidden="1">[1]weekly!#REF!</definedName>
    <definedName name="feefe" localSheetId="91" hidden="1">[1]weekly!#REF!</definedName>
    <definedName name="feefe" localSheetId="88" hidden="1">[1]weekly!#REF!</definedName>
    <definedName name="feefe" localSheetId="90" hidden="1">[1]weekly!#REF!</definedName>
    <definedName name="feefe" hidden="1">[1]weekly!#REF!</definedName>
    <definedName name="fefefefeef" localSheetId="60" hidden="1">[1]weekly!#REF!</definedName>
    <definedName name="fefefefeef" localSheetId="87" hidden="1">[1]weekly!#REF!</definedName>
    <definedName name="fefefefeef" localSheetId="36" hidden="1">[1]weekly!#REF!</definedName>
    <definedName name="fefefefeef" localSheetId="61" hidden="1">[1]weekly!#REF!</definedName>
    <definedName name="fefefefeef" localSheetId="37" hidden="1">[1]weekly!#REF!</definedName>
    <definedName name="fefefefeef" localSheetId="17" hidden="1">[1]weekly!#REF!</definedName>
    <definedName name="fefefefeef" localSheetId="57" hidden="1">[1]weekly!#REF!</definedName>
    <definedName name="fefefefeef" localSheetId="56" hidden="1">[1]weekly!#REF!</definedName>
    <definedName name="fefefefeef" localSheetId="58" hidden="1">[1]weekly!#REF!</definedName>
    <definedName name="fefefefeef" localSheetId="19" hidden="1">[1]weekly!#REF!</definedName>
    <definedName name="fefefefeef" localSheetId="83" hidden="1">[1]weekly!#REF!</definedName>
    <definedName name="fefefefeef" localSheetId="38" hidden="1">[1]weekly!#REF!</definedName>
    <definedName name="fefefefeef" localSheetId="39" hidden="1">[1]weekly!#REF!</definedName>
    <definedName name="fefefefeef" localSheetId="95" hidden="1">[1]weekly!#REF!</definedName>
    <definedName name="fefefefeef" localSheetId="40" hidden="1">[1]weekly!#REF!</definedName>
    <definedName name="fefefefeef" localSheetId="92" hidden="1">[1]weekly!#REF!</definedName>
    <definedName name="fefefefeef" localSheetId="41" hidden="1">[1]weekly!#REF!</definedName>
    <definedName name="fefefefeef" localSheetId="42" hidden="1">[1]weekly!#REF!</definedName>
    <definedName name="fefefefeef" localSheetId="43" hidden="1">[1]weekly!#REF!</definedName>
    <definedName name="fefefefeef" localSheetId="33" hidden="1">[1]weekly!#REF!</definedName>
    <definedName name="fefefefeef" localSheetId="82" hidden="1">[1]weekly!#REF!</definedName>
    <definedName name="fefefefeef" localSheetId="44" hidden="1">[1]weekly!#REF!</definedName>
    <definedName name="fefefefeef" localSheetId="69" hidden="1">[1]weekly!#REF!</definedName>
    <definedName name="fefefefeef" localSheetId="45" hidden="1">[1]weekly!#REF!</definedName>
    <definedName name="fefefefeef" localSheetId="24" hidden="1">[1]weekly!#REF!</definedName>
    <definedName name="fefefefeef" localSheetId="25" hidden="1">[1]weekly!#REF!</definedName>
    <definedName name="fefefefeef" localSheetId="46" hidden="1">[1]weekly!#REF!</definedName>
    <definedName name="fefefefeef" localSheetId="14" hidden="1">[1]weekly!#REF!</definedName>
    <definedName name="fefefefeef" localSheetId="93" hidden="1">[1]weekly!#REF!</definedName>
    <definedName name="fefefefeef" localSheetId="47" hidden="1">[1]weekly!#REF!</definedName>
    <definedName name="fefefefeef" localSheetId="48" hidden="1">[1]weekly!#REF!</definedName>
    <definedName name="fefefefeef" localSheetId="49" hidden="1">[1]weekly!#REF!</definedName>
    <definedName name="fefefefeef" localSheetId="50" hidden="1">[1]weekly!#REF!</definedName>
    <definedName name="fefefefeef" localSheetId="54" hidden="1">[1]weekly!#REF!</definedName>
    <definedName name="fefefefeef" localSheetId="51" hidden="1">[1]weekly!#REF!</definedName>
    <definedName name="fefefefeef" localSheetId="52" hidden="1">[1]weekly!#REF!</definedName>
    <definedName name="fefefefeef" localSheetId="34" hidden="1">[1]weekly!#REF!</definedName>
    <definedName name="fefefefeef" localSheetId="59" hidden="1">[1]weekly!#REF!</definedName>
    <definedName name="fefefefeef" localSheetId="21" hidden="1">[1]weekly!#REF!</definedName>
    <definedName name="fefefefeef" localSheetId="22" hidden="1">[1]weekly!#REF!</definedName>
    <definedName name="fefefefeef" localSheetId="53" hidden="1">[1]weekly!#REF!</definedName>
    <definedName name="fefefefeef" localSheetId="91" hidden="1">[1]weekly!#REF!</definedName>
    <definedName name="fefefefeef" localSheetId="88" hidden="1">[1]weekly!#REF!</definedName>
    <definedName name="fefefefeef" localSheetId="90" hidden="1">[1]weekly!#REF!</definedName>
    <definedName name="fefefefeef" hidden="1">[1]weekly!#REF!</definedName>
    <definedName name="fefefefef" localSheetId="60" hidden="1">[1]weekly!#REF!</definedName>
    <definedName name="fefefefef" localSheetId="87" hidden="1">[1]weekly!#REF!</definedName>
    <definedName name="fefefefef" localSheetId="36" hidden="1">[1]weekly!#REF!</definedName>
    <definedName name="fefefefef" localSheetId="61" hidden="1">[1]weekly!#REF!</definedName>
    <definedName name="fefefefef" localSheetId="37" hidden="1">[1]weekly!#REF!</definedName>
    <definedName name="fefefefef" localSheetId="17" hidden="1">[1]weekly!#REF!</definedName>
    <definedName name="fefefefef" localSheetId="57" hidden="1">[1]weekly!#REF!</definedName>
    <definedName name="fefefefef" localSheetId="56" hidden="1">[1]weekly!#REF!</definedName>
    <definedName name="fefefefef" localSheetId="58" hidden="1">[1]weekly!#REF!</definedName>
    <definedName name="fefefefef" localSheetId="19" hidden="1">[1]weekly!#REF!</definedName>
    <definedName name="fefefefef" localSheetId="83" hidden="1">[1]weekly!#REF!</definedName>
    <definedName name="fefefefef" localSheetId="38" hidden="1">[1]weekly!#REF!</definedName>
    <definedName name="fefefefef" localSheetId="39" hidden="1">[1]weekly!#REF!</definedName>
    <definedName name="fefefefef" localSheetId="95" hidden="1">[1]weekly!#REF!</definedName>
    <definedName name="fefefefef" localSheetId="40" hidden="1">[1]weekly!#REF!</definedName>
    <definedName name="fefefefef" localSheetId="92" hidden="1">[1]weekly!#REF!</definedName>
    <definedName name="fefefefef" localSheetId="41" hidden="1">[1]weekly!#REF!</definedName>
    <definedName name="fefefefef" localSheetId="42" hidden="1">[1]weekly!#REF!</definedName>
    <definedName name="fefefefef" localSheetId="43" hidden="1">[1]weekly!#REF!</definedName>
    <definedName name="fefefefef" localSheetId="33" hidden="1">[1]weekly!#REF!</definedName>
    <definedName name="fefefefef" localSheetId="82" hidden="1">[1]weekly!#REF!</definedName>
    <definedName name="fefefefef" localSheetId="44" hidden="1">[1]weekly!#REF!</definedName>
    <definedName name="fefefefef" localSheetId="69" hidden="1">[1]weekly!#REF!</definedName>
    <definedName name="fefefefef" localSheetId="45" hidden="1">[1]weekly!#REF!</definedName>
    <definedName name="fefefefef" localSheetId="24" hidden="1">[1]weekly!#REF!</definedName>
    <definedName name="fefefefef" localSheetId="25" hidden="1">[1]weekly!#REF!</definedName>
    <definedName name="fefefefef" localSheetId="46" hidden="1">[1]weekly!#REF!</definedName>
    <definedName name="fefefefef" localSheetId="14" hidden="1">[1]weekly!#REF!</definedName>
    <definedName name="fefefefef" localSheetId="93" hidden="1">[1]weekly!#REF!</definedName>
    <definedName name="fefefefef" localSheetId="47" hidden="1">[1]weekly!#REF!</definedName>
    <definedName name="fefefefef" localSheetId="48" hidden="1">[1]weekly!#REF!</definedName>
    <definedName name="fefefefef" localSheetId="49" hidden="1">[1]weekly!#REF!</definedName>
    <definedName name="fefefefef" localSheetId="50" hidden="1">[1]weekly!#REF!</definedName>
    <definedName name="fefefefef" localSheetId="54" hidden="1">[1]weekly!#REF!</definedName>
    <definedName name="fefefefef" localSheetId="51" hidden="1">[1]weekly!#REF!</definedName>
    <definedName name="fefefefef" localSheetId="52" hidden="1">[1]weekly!#REF!</definedName>
    <definedName name="fefefefef" localSheetId="34" hidden="1">[1]weekly!#REF!</definedName>
    <definedName name="fefefefef" localSheetId="59" hidden="1">[1]weekly!#REF!</definedName>
    <definedName name="fefefefef" localSheetId="21" hidden="1">[1]weekly!#REF!</definedName>
    <definedName name="fefefefef" localSheetId="22" hidden="1">[1]weekly!#REF!</definedName>
    <definedName name="fefefefef" localSheetId="53" hidden="1">[1]weekly!#REF!</definedName>
    <definedName name="fefefefef" localSheetId="91" hidden="1">[1]weekly!#REF!</definedName>
    <definedName name="fefefefef" localSheetId="88" hidden="1">[1]weekly!#REF!</definedName>
    <definedName name="fefefefef" localSheetId="90" hidden="1">[1]weekly!#REF!</definedName>
    <definedName name="fefefefef" hidden="1">[1]weekly!#REF!</definedName>
    <definedName name="fefefefefefe" localSheetId="60" hidden="1">[1]weekly!#REF!</definedName>
    <definedName name="fefefefefefe" localSheetId="87" hidden="1">[1]weekly!#REF!</definedName>
    <definedName name="fefefefefefe" localSheetId="36" hidden="1">[1]weekly!#REF!</definedName>
    <definedName name="fefefefefefe" localSheetId="61" hidden="1">[1]weekly!#REF!</definedName>
    <definedName name="fefefefefefe" localSheetId="37" hidden="1">[1]weekly!#REF!</definedName>
    <definedName name="fefefefefefe" localSheetId="17" hidden="1">[1]weekly!#REF!</definedName>
    <definedName name="fefefefefefe" localSheetId="57" hidden="1">[1]weekly!#REF!</definedName>
    <definedName name="fefefefefefe" localSheetId="56" hidden="1">[1]weekly!#REF!</definedName>
    <definedName name="fefefefefefe" localSheetId="58" hidden="1">[1]weekly!#REF!</definedName>
    <definedName name="fefefefefefe" localSheetId="19" hidden="1">[1]weekly!#REF!</definedName>
    <definedName name="fefefefefefe" localSheetId="83" hidden="1">[1]weekly!#REF!</definedName>
    <definedName name="fefefefefefe" localSheetId="38" hidden="1">[1]weekly!#REF!</definedName>
    <definedName name="fefefefefefe" localSheetId="39" hidden="1">[1]weekly!#REF!</definedName>
    <definedName name="fefefefefefe" localSheetId="95" hidden="1">[1]weekly!#REF!</definedName>
    <definedName name="fefefefefefe" localSheetId="40" hidden="1">[1]weekly!#REF!</definedName>
    <definedName name="fefefefefefe" localSheetId="92" hidden="1">[1]weekly!#REF!</definedName>
    <definedName name="fefefefefefe" localSheetId="41" hidden="1">[1]weekly!#REF!</definedName>
    <definedName name="fefefefefefe" localSheetId="42" hidden="1">[1]weekly!#REF!</definedName>
    <definedName name="fefefefefefe" localSheetId="43" hidden="1">[1]weekly!#REF!</definedName>
    <definedName name="fefefefefefe" localSheetId="33" hidden="1">[1]weekly!#REF!</definedName>
    <definedName name="fefefefefefe" localSheetId="82" hidden="1">[1]weekly!#REF!</definedName>
    <definedName name="fefefefefefe" localSheetId="44" hidden="1">[1]weekly!#REF!</definedName>
    <definedName name="fefefefefefe" localSheetId="69" hidden="1">[1]weekly!#REF!</definedName>
    <definedName name="fefefefefefe" localSheetId="45" hidden="1">[1]weekly!#REF!</definedName>
    <definedName name="fefefefefefe" localSheetId="24" hidden="1">[1]weekly!#REF!</definedName>
    <definedName name="fefefefefefe" localSheetId="25" hidden="1">[1]weekly!#REF!</definedName>
    <definedName name="fefefefefefe" localSheetId="46" hidden="1">[1]weekly!#REF!</definedName>
    <definedName name="fefefefefefe" localSheetId="14" hidden="1">[1]weekly!#REF!</definedName>
    <definedName name="fefefefefefe" localSheetId="93" hidden="1">[1]weekly!#REF!</definedName>
    <definedName name="fefefefefefe" localSheetId="47" hidden="1">[1]weekly!#REF!</definedName>
    <definedName name="fefefefefefe" localSheetId="48" hidden="1">[1]weekly!#REF!</definedName>
    <definedName name="fefefefefefe" localSheetId="49" hidden="1">[1]weekly!#REF!</definedName>
    <definedName name="fefefefefefe" localSheetId="50" hidden="1">[1]weekly!#REF!</definedName>
    <definedName name="fefefefefefe" localSheetId="54" hidden="1">[1]weekly!#REF!</definedName>
    <definedName name="fefefefefefe" localSheetId="51" hidden="1">[1]weekly!#REF!</definedName>
    <definedName name="fefefefefefe" localSheetId="52" hidden="1">[1]weekly!#REF!</definedName>
    <definedName name="fefefefefefe" localSheetId="34" hidden="1">[1]weekly!#REF!</definedName>
    <definedName name="fefefefefefe" localSheetId="59" hidden="1">[1]weekly!#REF!</definedName>
    <definedName name="fefefefefefe" localSheetId="21" hidden="1">[1]weekly!#REF!</definedName>
    <definedName name="fefefefefefe" localSheetId="22" hidden="1">[1]weekly!#REF!</definedName>
    <definedName name="fefefefefefe" localSheetId="53" hidden="1">[1]weekly!#REF!</definedName>
    <definedName name="fefefefefefe" localSheetId="91" hidden="1">[1]weekly!#REF!</definedName>
    <definedName name="fefefefefefe" localSheetId="88" hidden="1">[1]weekly!#REF!</definedName>
    <definedName name="fefefefefefe" localSheetId="90" hidden="1">[1]weekly!#REF!</definedName>
    <definedName name="fefefefefefe" hidden="1">[1]weekly!#REF!</definedName>
    <definedName name="ff" localSheetId="60" hidden="1">[1]weekly!#REF!</definedName>
    <definedName name="ff" localSheetId="87" hidden="1">[1]weekly!#REF!</definedName>
    <definedName name="ff" localSheetId="36" hidden="1">[1]weekly!#REF!</definedName>
    <definedName name="ff" localSheetId="61" hidden="1">[1]weekly!#REF!</definedName>
    <definedName name="ff" localSheetId="37" hidden="1">[1]weekly!#REF!</definedName>
    <definedName name="ff" localSheetId="57" hidden="1">[1]weekly!#REF!</definedName>
    <definedName name="ff" localSheetId="56" hidden="1">[1]weekly!#REF!</definedName>
    <definedName name="ff" localSheetId="58" hidden="1">[1]weekly!#REF!</definedName>
    <definedName name="ff" localSheetId="83" hidden="1">[1]weekly!#REF!</definedName>
    <definedName name="ff" localSheetId="38" hidden="1">[1]weekly!#REF!</definedName>
    <definedName name="ff" localSheetId="39" hidden="1">[1]weekly!#REF!</definedName>
    <definedName name="ff" localSheetId="95" hidden="1">[1]weekly!#REF!</definedName>
    <definedName name="ff" localSheetId="40" hidden="1">[1]weekly!#REF!</definedName>
    <definedName name="ff" localSheetId="92" hidden="1">[1]weekly!#REF!</definedName>
    <definedName name="ff" localSheetId="41" hidden="1">[1]weekly!#REF!</definedName>
    <definedName name="ff" localSheetId="42" hidden="1">[1]weekly!#REF!</definedName>
    <definedName name="ff" localSheetId="43" hidden="1">[1]weekly!#REF!</definedName>
    <definedName name="ff" localSheetId="33" hidden="1">[1]weekly!#REF!</definedName>
    <definedName name="ff" localSheetId="82" hidden="1">[1]weekly!#REF!</definedName>
    <definedName name="ff" localSheetId="44" hidden="1">[1]weekly!#REF!</definedName>
    <definedName name="ff" localSheetId="69" hidden="1">[1]weekly!#REF!</definedName>
    <definedName name="ff" localSheetId="45" hidden="1">[1]weekly!#REF!</definedName>
    <definedName name="ff" localSheetId="24" hidden="1">[1]weekly!#REF!</definedName>
    <definedName name="ff" localSheetId="25" hidden="1">[1]weekly!#REF!</definedName>
    <definedName name="ff" localSheetId="46" hidden="1">[1]weekly!#REF!</definedName>
    <definedName name="ff" localSheetId="14" hidden="1">[1]weekly!#REF!</definedName>
    <definedName name="ff" localSheetId="93" hidden="1">[1]weekly!#REF!</definedName>
    <definedName name="ff" localSheetId="2" hidden="1">[1]weekly!#REF!</definedName>
    <definedName name="ff" localSheetId="47" hidden="1">[1]weekly!#REF!</definedName>
    <definedName name="ff" localSheetId="48" hidden="1">[1]weekly!#REF!</definedName>
    <definedName name="ff" localSheetId="49" hidden="1">[1]weekly!#REF!</definedName>
    <definedName name="ff" localSheetId="50" hidden="1">[1]weekly!#REF!</definedName>
    <definedName name="ff" localSheetId="54" hidden="1">[1]weekly!#REF!</definedName>
    <definedName name="ff" localSheetId="51" hidden="1">[1]weekly!#REF!</definedName>
    <definedName name="ff" localSheetId="52" hidden="1">[1]weekly!#REF!</definedName>
    <definedName name="ff" localSheetId="34" hidden="1">[1]weekly!#REF!</definedName>
    <definedName name="ff" localSheetId="59" hidden="1">[1]weekly!#REF!</definedName>
    <definedName name="ff" localSheetId="53" hidden="1">[1]weekly!#REF!</definedName>
    <definedName name="ff" localSheetId="91" hidden="1">[1]weekly!#REF!</definedName>
    <definedName name="ff" localSheetId="88" hidden="1">[1]weekly!#REF!</definedName>
    <definedName name="ff" localSheetId="90" hidden="1">[1]weekly!#REF!</definedName>
    <definedName name="ff" hidden="1">[1]weekly!#REF!</definedName>
    <definedName name="fff" localSheetId="60" hidden="1">[1]weekly!#REF!</definedName>
    <definedName name="fff" localSheetId="87" hidden="1">[1]weekly!#REF!</definedName>
    <definedName name="fff" localSheetId="36" hidden="1">[1]weekly!#REF!</definedName>
    <definedName name="fff" localSheetId="61" hidden="1">[1]weekly!#REF!</definedName>
    <definedName name="fff" localSheetId="37" hidden="1">[1]weekly!#REF!</definedName>
    <definedName name="fff" localSheetId="57" hidden="1">[1]weekly!#REF!</definedName>
    <definedName name="fff" localSheetId="56" hidden="1">[1]weekly!#REF!</definedName>
    <definedName name="fff" localSheetId="58" hidden="1">[1]weekly!#REF!</definedName>
    <definedName name="fff" localSheetId="83" hidden="1">[1]weekly!#REF!</definedName>
    <definedName name="fff" localSheetId="38" hidden="1">[1]weekly!#REF!</definedName>
    <definedName name="fff" localSheetId="39" hidden="1">[1]weekly!#REF!</definedName>
    <definedName name="fff" localSheetId="95" hidden="1">[1]weekly!#REF!</definedName>
    <definedName name="fff" localSheetId="40" hidden="1">[1]weekly!#REF!</definedName>
    <definedName name="fff" localSheetId="92" hidden="1">[1]weekly!#REF!</definedName>
    <definedName name="fff" localSheetId="41" hidden="1">[1]weekly!#REF!</definedName>
    <definedName name="fff" localSheetId="42" hidden="1">[1]weekly!#REF!</definedName>
    <definedName name="fff" localSheetId="43" hidden="1">[1]weekly!#REF!</definedName>
    <definedName name="fff" localSheetId="33" hidden="1">[1]weekly!#REF!</definedName>
    <definedName name="fff" localSheetId="82" hidden="1">[1]weekly!#REF!</definedName>
    <definedName name="fff" localSheetId="44" hidden="1">[1]weekly!#REF!</definedName>
    <definedName name="fff" localSheetId="69" hidden="1">[1]weekly!#REF!</definedName>
    <definedName name="fff" localSheetId="45" hidden="1">[1]weekly!#REF!</definedName>
    <definedName name="fff" localSheetId="24" hidden="1">[1]weekly!#REF!</definedName>
    <definedName name="fff" localSheetId="25" hidden="1">[1]weekly!#REF!</definedName>
    <definedName name="fff" localSheetId="46" hidden="1">[1]weekly!#REF!</definedName>
    <definedName name="fff" localSheetId="14" hidden="1">[1]weekly!#REF!</definedName>
    <definedName name="fff" localSheetId="93" hidden="1">[1]weekly!#REF!</definedName>
    <definedName name="fff" localSheetId="47" hidden="1">[1]weekly!#REF!</definedName>
    <definedName name="fff" localSheetId="48" hidden="1">[1]weekly!#REF!</definedName>
    <definedName name="fff" localSheetId="49" hidden="1">[1]weekly!#REF!</definedName>
    <definedName name="fff" localSheetId="50" hidden="1">[1]weekly!#REF!</definedName>
    <definedName name="fff" localSheetId="54" hidden="1">[1]weekly!#REF!</definedName>
    <definedName name="fff" localSheetId="51" hidden="1">[1]weekly!#REF!</definedName>
    <definedName name="fff" localSheetId="52" hidden="1">[1]weekly!#REF!</definedName>
    <definedName name="fff" localSheetId="34" hidden="1">[1]weekly!#REF!</definedName>
    <definedName name="fff" localSheetId="59" hidden="1">[1]weekly!#REF!</definedName>
    <definedName name="fff" localSheetId="53" hidden="1">[1]weekly!#REF!</definedName>
    <definedName name="fff" localSheetId="91" hidden="1">[1]weekly!#REF!</definedName>
    <definedName name="fff" localSheetId="88" hidden="1">[1]weekly!#REF!</definedName>
    <definedName name="fff" localSheetId="90" hidden="1">[1]weekly!#REF!</definedName>
    <definedName name="fff" hidden="1">[1]weekly!#REF!</definedName>
    <definedName name="ffff" localSheetId="60" hidden="1">[1]weekly!#REF!</definedName>
    <definedName name="ffff" localSheetId="87" hidden="1">[1]weekly!#REF!</definedName>
    <definedName name="ffff" localSheetId="36" hidden="1">[1]weekly!#REF!</definedName>
    <definedName name="ffff" localSheetId="61" hidden="1">[1]weekly!#REF!</definedName>
    <definedName name="ffff" localSheetId="37" hidden="1">[1]weekly!#REF!</definedName>
    <definedName name="ffff" localSheetId="17" hidden="1">[1]weekly!#REF!</definedName>
    <definedName name="ffff" localSheetId="55" hidden="1">[1]weekly!#REF!</definedName>
    <definedName name="ffff" localSheetId="57" hidden="1">[1]weekly!#REF!</definedName>
    <definedName name="ffff" localSheetId="15" hidden="1">[1]weekly!#REF!</definedName>
    <definedName name="ffff" localSheetId="56" hidden="1">[1]weekly!#REF!</definedName>
    <definedName name="ffff" localSheetId="58" hidden="1">[1]weekly!#REF!</definedName>
    <definedName name="ffff" localSheetId="16" hidden="1">[1]weekly!#REF!</definedName>
    <definedName name="ffff" localSheetId="19" hidden="1">[1]weekly!#REF!</definedName>
    <definedName name="ffff" localSheetId="83" hidden="1">[1]weekly!#REF!</definedName>
    <definedName name="ffff" localSheetId="38" hidden="1">[1]weekly!#REF!</definedName>
    <definedName name="ffff" localSheetId="39" hidden="1">[1]weekly!#REF!</definedName>
    <definedName name="ffff" localSheetId="95" hidden="1">[1]weekly!#REF!</definedName>
    <definedName name="ffff" localSheetId="40" hidden="1">[1]weekly!#REF!</definedName>
    <definedName name="ffff" localSheetId="92" hidden="1">[1]weekly!#REF!</definedName>
    <definedName name="ffff" localSheetId="41" hidden="1">[1]weekly!#REF!</definedName>
    <definedName name="ffff" localSheetId="42" hidden="1">[1]weekly!#REF!</definedName>
    <definedName name="ffff" localSheetId="43" hidden="1">[1]weekly!#REF!</definedName>
    <definedName name="ffff" localSheetId="33" hidden="1">[1]weekly!#REF!</definedName>
    <definedName name="ffff" localSheetId="82" hidden="1">[1]weekly!#REF!</definedName>
    <definedName name="ffff" localSheetId="44" hidden="1">[1]weekly!#REF!</definedName>
    <definedName name="ffff" localSheetId="69" hidden="1">[1]weekly!#REF!</definedName>
    <definedName name="ffff" localSheetId="45" hidden="1">[1]weekly!#REF!</definedName>
    <definedName name="ffff" localSheetId="24" hidden="1">[1]weekly!#REF!</definedName>
    <definedName name="ffff" localSheetId="25" hidden="1">[1]weekly!#REF!</definedName>
    <definedName name="ffff" localSheetId="46" hidden="1">[1]weekly!#REF!</definedName>
    <definedName name="ffff" localSheetId="14" hidden="1">[1]weekly!#REF!</definedName>
    <definedName name="ffff" localSheetId="93" hidden="1">[1]weekly!#REF!</definedName>
    <definedName name="ffff" localSheetId="47" hidden="1">[1]weekly!#REF!</definedName>
    <definedName name="ffff" localSheetId="48" hidden="1">[1]weekly!#REF!</definedName>
    <definedName name="ffff" localSheetId="49" hidden="1">[1]weekly!#REF!</definedName>
    <definedName name="ffff" localSheetId="50" hidden="1">[1]weekly!#REF!</definedName>
    <definedName name="ffff" localSheetId="54" hidden="1">[1]weekly!#REF!</definedName>
    <definedName name="ffff" localSheetId="51" hidden="1">[1]weekly!#REF!</definedName>
    <definedName name="ffff" localSheetId="52" hidden="1">[1]weekly!#REF!</definedName>
    <definedName name="ffff" localSheetId="34" hidden="1">[1]weekly!#REF!</definedName>
    <definedName name="ffff" localSheetId="59" hidden="1">[1]weekly!#REF!</definedName>
    <definedName name="ffff" localSheetId="21" hidden="1">[1]weekly!#REF!</definedName>
    <definedName name="ffff" localSheetId="22" hidden="1">[1]weekly!#REF!</definedName>
    <definedName name="ffff" localSheetId="53" hidden="1">[1]weekly!#REF!</definedName>
    <definedName name="ffff" localSheetId="91" hidden="1">[1]weekly!#REF!</definedName>
    <definedName name="ffff" localSheetId="88" hidden="1">[1]weekly!#REF!</definedName>
    <definedName name="ffff" localSheetId="90" hidden="1">[1]weekly!#REF!</definedName>
    <definedName name="ffff" hidden="1">[1]weekly!#REF!</definedName>
    <definedName name="fffffffffffffffffffffffff" localSheetId="60" hidden="1">[1]weekly!#REF!</definedName>
    <definedName name="fffffffffffffffffffffffff" localSheetId="87" hidden="1">[1]weekly!#REF!</definedName>
    <definedName name="fffffffffffffffffffffffff" localSheetId="36" hidden="1">[1]weekly!#REF!</definedName>
    <definedName name="fffffffffffffffffffffffff" localSheetId="61" hidden="1">[1]weekly!#REF!</definedName>
    <definedName name="fffffffffffffffffffffffff" localSheetId="37" hidden="1">[1]weekly!#REF!</definedName>
    <definedName name="fffffffffffffffffffffffff" localSheetId="17" hidden="1">[1]weekly!#REF!</definedName>
    <definedName name="fffffffffffffffffffffffff" localSheetId="55" hidden="1">[1]weekly!#REF!</definedName>
    <definedName name="fffffffffffffffffffffffff" localSheetId="57" hidden="1">[1]weekly!#REF!</definedName>
    <definedName name="fffffffffffffffffffffffff" localSheetId="15" hidden="1">[1]weekly!#REF!</definedName>
    <definedName name="fffffffffffffffffffffffff" localSheetId="56" hidden="1">[1]weekly!#REF!</definedName>
    <definedName name="fffffffffffffffffffffffff" localSheetId="58" hidden="1">[1]weekly!#REF!</definedName>
    <definedName name="fffffffffffffffffffffffff" localSheetId="19" hidden="1">[1]weekly!#REF!</definedName>
    <definedName name="fffffffffffffffffffffffff" localSheetId="83" hidden="1">[1]weekly!#REF!</definedName>
    <definedName name="fffffffffffffffffffffffff" localSheetId="38" hidden="1">[1]weekly!#REF!</definedName>
    <definedName name="fffffffffffffffffffffffff" localSheetId="39" hidden="1">[1]weekly!#REF!</definedName>
    <definedName name="fffffffffffffffffffffffff" localSheetId="95" hidden="1">[1]weekly!#REF!</definedName>
    <definedName name="fffffffffffffffffffffffff" localSheetId="40" hidden="1">[1]weekly!#REF!</definedName>
    <definedName name="fffffffffffffffffffffffff" localSheetId="92" hidden="1">[1]weekly!#REF!</definedName>
    <definedName name="fffffffffffffffffffffffff" localSheetId="41" hidden="1">[1]weekly!#REF!</definedName>
    <definedName name="fffffffffffffffffffffffff" localSheetId="42" hidden="1">[1]weekly!#REF!</definedName>
    <definedName name="fffffffffffffffffffffffff" localSheetId="43" hidden="1">[1]weekly!#REF!</definedName>
    <definedName name="fffffffffffffffffffffffff" localSheetId="33" hidden="1">[1]weekly!#REF!</definedName>
    <definedName name="fffffffffffffffffffffffff" localSheetId="82" hidden="1">[1]weekly!#REF!</definedName>
    <definedName name="fffffffffffffffffffffffff" localSheetId="44" hidden="1">[1]weekly!#REF!</definedName>
    <definedName name="fffffffffffffffffffffffff" localSheetId="69" hidden="1">[1]weekly!#REF!</definedName>
    <definedName name="fffffffffffffffffffffffff" localSheetId="45" hidden="1">[1]weekly!#REF!</definedName>
    <definedName name="fffffffffffffffffffffffff" localSheetId="24" hidden="1">[1]weekly!#REF!</definedName>
    <definedName name="fffffffffffffffffffffffff" localSheetId="25" hidden="1">[1]weekly!#REF!</definedName>
    <definedName name="fffffffffffffffffffffffff" localSheetId="46" hidden="1">[1]weekly!#REF!</definedName>
    <definedName name="fffffffffffffffffffffffff" localSheetId="14" hidden="1">[1]weekly!#REF!</definedName>
    <definedName name="fffffffffffffffffffffffff" localSheetId="93" hidden="1">[1]weekly!#REF!</definedName>
    <definedName name="fffffffffffffffffffffffff" localSheetId="47" hidden="1">[1]weekly!#REF!</definedName>
    <definedName name="fffffffffffffffffffffffff" localSheetId="48" hidden="1">[1]weekly!#REF!</definedName>
    <definedName name="fffffffffffffffffffffffff" localSheetId="49" hidden="1">[1]weekly!#REF!</definedName>
    <definedName name="fffffffffffffffffffffffff" localSheetId="50" hidden="1">[1]weekly!#REF!</definedName>
    <definedName name="fffffffffffffffffffffffff" localSheetId="54" hidden="1">[1]weekly!#REF!</definedName>
    <definedName name="fffffffffffffffffffffffff" localSheetId="51" hidden="1">[1]weekly!#REF!</definedName>
    <definedName name="fffffffffffffffffffffffff" localSheetId="52" hidden="1">[1]weekly!#REF!</definedName>
    <definedName name="fffffffffffffffffffffffff" localSheetId="34" hidden="1">[1]weekly!#REF!</definedName>
    <definedName name="fffffffffffffffffffffffff" localSheetId="59" hidden="1">[1]weekly!#REF!</definedName>
    <definedName name="fffffffffffffffffffffffff" localSheetId="21" hidden="1">[1]weekly!#REF!</definedName>
    <definedName name="fffffffffffffffffffffffff" localSheetId="22" hidden="1">[1]weekly!#REF!</definedName>
    <definedName name="fffffffffffffffffffffffff" localSheetId="53" hidden="1">[1]weekly!#REF!</definedName>
    <definedName name="fffffffffffffffffffffffff" localSheetId="91" hidden="1">[1]weekly!#REF!</definedName>
    <definedName name="fffffffffffffffffffffffff" localSheetId="88" hidden="1">[1]weekly!#REF!</definedName>
    <definedName name="fffffffffffffffffffffffff" localSheetId="90" hidden="1">[1]weekly!#REF!</definedName>
    <definedName name="fffffffffffffffffffffffff" hidden="1">[1]weekly!#REF!</definedName>
    <definedName name="fffffffffffffffffffffffffffffffffffffffffffffffffffffffffffffff" localSheetId="60" hidden="1">[1]weekly!#REF!</definedName>
    <definedName name="fffffffffffffffffffffffffffffffffffffffffffffffffffffffffffffff" localSheetId="87" hidden="1">[1]weekly!#REF!</definedName>
    <definedName name="fffffffffffffffffffffffffffffffffffffffffffffffffffffffffffffff" localSheetId="36" hidden="1">[1]weekly!#REF!</definedName>
    <definedName name="fffffffffffffffffffffffffffffffffffffffffffffffffffffffffffffff" localSheetId="61" hidden="1">[1]weekly!#REF!</definedName>
    <definedName name="fffffffffffffffffffffffffffffffffffffffffffffffffffffffffffffff" localSheetId="37" hidden="1">[1]weekly!#REF!</definedName>
    <definedName name="fffffffffffffffffffffffffffffffffffffffffffffffffffffffffffffff" localSheetId="17" hidden="1">[1]weekly!#REF!</definedName>
    <definedName name="fffffffffffffffffffffffffffffffffffffffffffffffffffffffffffffff" localSheetId="57" hidden="1">[1]weekly!#REF!</definedName>
    <definedName name="fffffffffffffffffffffffffffffffffffffffffffffffffffffffffffffff" localSheetId="56" hidden="1">[1]weekly!#REF!</definedName>
    <definedName name="fffffffffffffffffffffffffffffffffffffffffffffffffffffffffffffff" localSheetId="58" hidden="1">[1]weekly!#REF!</definedName>
    <definedName name="fffffffffffffffffffffffffffffffffffffffffffffffffffffffffffffff" localSheetId="19" hidden="1">[1]weekly!#REF!</definedName>
    <definedName name="fffffffffffffffffffffffffffffffffffffffffffffffffffffffffffffff" localSheetId="83" hidden="1">[1]weekly!#REF!</definedName>
    <definedName name="fffffffffffffffffffffffffffffffffffffffffffffffffffffffffffffff" localSheetId="38" hidden="1">[1]weekly!#REF!</definedName>
    <definedName name="fffffffffffffffffffffffffffffffffffffffffffffffffffffffffffffff" localSheetId="39" hidden="1">[1]weekly!#REF!</definedName>
    <definedName name="fffffffffffffffffffffffffffffffffffffffffffffffffffffffffffffff" localSheetId="95" hidden="1">[1]weekly!#REF!</definedName>
    <definedName name="fffffffffffffffffffffffffffffffffffffffffffffffffffffffffffffff" localSheetId="40" hidden="1">[1]weekly!#REF!</definedName>
    <definedName name="fffffffffffffffffffffffffffffffffffffffffffffffffffffffffffffff" localSheetId="92" hidden="1">[1]weekly!#REF!</definedName>
    <definedName name="fffffffffffffffffffffffffffffffffffffffffffffffffffffffffffffff" localSheetId="41" hidden="1">[1]weekly!#REF!</definedName>
    <definedName name="fffffffffffffffffffffffffffffffffffffffffffffffffffffffffffffff" localSheetId="42" hidden="1">[1]weekly!#REF!</definedName>
    <definedName name="fffffffffffffffffffffffffffffffffffffffffffffffffffffffffffffff" localSheetId="43" hidden="1">[1]weekly!#REF!</definedName>
    <definedName name="fffffffffffffffffffffffffffffffffffffffffffffffffffffffffffffff" localSheetId="33" hidden="1">[1]weekly!#REF!</definedName>
    <definedName name="fffffffffffffffffffffffffffffffffffffffffffffffffffffffffffffff" localSheetId="82" hidden="1">[1]weekly!#REF!</definedName>
    <definedName name="fffffffffffffffffffffffffffffffffffffffffffffffffffffffffffffff" localSheetId="44" hidden="1">[1]weekly!#REF!</definedName>
    <definedName name="fffffffffffffffffffffffffffffffffffffffffffffffffffffffffffffff" localSheetId="69" hidden="1">[1]weekly!#REF!</definedName>
    <definedName name="fffffffffffffffffffffffffffffffffffffffffffffffffffffffffffffff" localSheetId="45" hidden="1">[1]weekly!#REF!</definedName>
    <definedName name="fffffffffffffffffffffffffffffffffffffffffffffffffffffffffffffff" localSheetId="24" hidden="1">[1]weekly!#REF!</definedName>
    <definedName name="fffffffffffffffffffffffffffffffffffffffffffffffffffffffffffffff" localSheetId="25" hidden="1">[1]weekly!#REF!</definedName>
    <definedName name="fffffffffffffffffffffffffffffffffffffffffffffffffffffffffffffff" localSheetId="46" hidden="1">[1]weekly!#REF!</definedName>
    <definedName name="fffffffffffffffffffffffffffffffffffffffffffffffffffffffffffffff" localSheetId="14" hidden="1">[1]weekly!#REF!</definedName>
    <definedName name="fffffffffffffffffffffffffffffffffffffffffffffffffffffffffffffff" localSheetId="93" hidden="1">[1]weekly!#REF!</definedName>
    <definedName name="fffffffffffffffffffffffffffffffffffffffffffffffffffffffffffffff" localSheetId="47" hidden="1">[1]weekly!#REF!</definedName>
    <definedName name="fffffffffffffffffffffffffffffffffffffffffffffffffffffffffffffff" localSheetId="48" hidden="1">[1]weekly!#REF!</definedName>
    <definedName name="fffffffffffffffffffffffffffffffffffffffffffffffffffffffffffffff" localSheetId="49" hidden="1">[1]weekly!#REF!</definedName>
    <definedName name="fffffffffffffffffffffffffffffffffffffffffffffffffffffffffffffff" localSheetId="50" hidden="1">[1]weekly!#REF!</definedName>
    <definedName name="fffffffffffffffffffffffffffffffffffffffffffffffffffffffffffffff" localSheetId="54" hidden="1">[1]weekly!#REF!</definedName>
    <definedName name="fffffffffffffffffffffffffffffffffffffffffffffffffffffffffffffff" localSheetId="51" hidden="1">[1]weekly!#REF!</definedName>
    <definedName name="fffffffffffffffffffffffffffffffffffffffffffffffffffffffffffffff" localSheetId="52" hidden="1">[1]weekly!#REF!</definedName>
    <definedName name="fffffffffffffffffffffffffffffffffffffffffffffffffffffffffffffff" localSheetId="34" hidden="1">[1]weekly!#REF!</definedName>
    <definedName name="fffffffffffffffffffffffffffffffffffffffffffffffffffffffffffffff" localSheetId="59" hidden="1">[1]weekly!#REF!</definedName>
    <definedName name="fffffffffffffffffffffffffffffffffffffffffffffffffffffffffffffff" localSheetId="21" hidden="1">[1]weekly!#REF!</definedName>
    <definedName name="fffffffffffffffffffffffffffffffffffffffffffffffffffffffffffffff" localSheetId="22" hidden="1">[1]weekly!#REF!</definedName>
    <definedName name="fffffffffffffffffffffffffffffffffffffffffffffffffffffffffffffff" localSheetId="53" hidden="1">[1]weekly!#REF!</definedName>
    <definedName name="fffffffffffffffffffffffffffffffffffffffffffffffffffffffffffffff" localSheetId="91" hidden="1">[1]weekly!#REF!</definedName>
    <definedName name="fffffffffffffffffffffffffffffffffffffffffffffffffffffffffffffff" localSheetId="88" hidden="1">[1]weekly!#REF!</definedName>
    <definedName name="fffffffffffffffffffffffffffffffffffffffffffffffffffffffffffffff" localSheetId="90" hidden="1">[1]weekly!#REF!</definedName>
    <definedName name="fffffffffffffffffffffffffffffffffffffffffffffffffffffffffffffff" hidden="1">[1]weekly!#REF!</definedName>
    <definedName name="fjfijeijf" localSheetId="60" hidden="1">[1]weekly!#REF!</definedName>
    <definedName name="fjfijeijf" localSheetId="87" hidden="1">[1]weekly!#REF!</definedName>
    <definedName name="fjfijeijf" localSheetId="36" hidden="1">[1]weekly!#REF!</definedName>
    <definedName name="fjfijeijf" localSheetId="61" hidden="1">[1]weekly!#REF!</definedName>
    <definedName name="fjfijeijf" localSheetId="37" hidden="1">[1]weekly!#REF!</definedName>
    <definedName name="fjfijeijf" localSheetId="17" hidden="1">[1]weekly!#REF!</definedName>
    <definedName name="fjfijeijf" localSheetId="55" hidden="1">[1]weekly!#REF!</definedName>
    <definedName name="fjfijeijf" localSheetId="57" hidden="1">[1]weekly!#REF!</definedName>
    <definedName name="fjfijeijf" localSheetId="15" hidden="1">[1]weekly!#REF!</definedName>
    <definedName name="fjfijeijf" localSheetId="56" hidden="1">[1]weekly!#REF!</definedName>
    <definedName name="fjfijeijf" localSheetId="58" hidden="1">[1]weekly!#REF!</definedName>
    <definedName name="fjfijeijf" localSheetId="16" hidden="1">[1]weekly!#REF!</definedName>
    <definedName name="fjfijeijf" localSheetId="19" hidden="1">[1]weekly!#REF!</definedName>
    <definedName name="fjfijeijf" localSheetId="83" hidden="1">[1]weekly!#REF!</definedName>
    <definedName name="fjfijeijf" localSheetId="38" hidden="1">[1]weekly!#REF!</definedName>
    <definedName name="fjfijeijf" localSheetId="39" hidden="1">[1]weekly!#REF!</definedName>
    <definedName name="fjfijeijf" localSheetId="95" hidden="1">[1]weekly!#REF!</definedName>
    <definedName name="fjfijeijf" localSheetId="40" hidden="1">[1]weekly!#REF!</definedName>
    <definedName name="fjfijeijf" localSheetId="92" hidden="1">[1]weekly!#REF!</definedName>
    <definedName name="fjfijeijf" localSheetId="41" hidden="1">[1]weekly!#REF!</definedName>
    <definedName name="fjfijeijf" localSheetId="42" hidden="1">[1]weekly!#REF!</definedName>
    <definedName name="fjfijeijf" localSheetId="43" hidden="1">[1]weekly!#REF!</definedName>
    <definedName name="fjfijeijf" localSheetId="33" hidden="1">[1]weekly!#REF!</definedName>
    <definedName name="fjfijeijf" localSheetId="82" hidden="1">[1]weekly!#REF!</definedName>
    <definedName name="fjfijeijf" localSheetId="44" hidden="1">[1]weekly!#REF!</definedName>
    <definedName name="fjfijeijf" localSheetId="69" hidden="1">[1]weekly!#REF!</definedName>
    <definedName name="fjfijeijf" localSheetId="45" hidden="1">[1]weekly!#REF!</definedName>
    <definedName name="fjfijeijf" localSheetId="24" hidden="1">[1]weekly!#REF!</definedName>
    <definedName name="fjfijeijf" localSheetId="25" hidden="1">[1]weekly!#REF!</definedName>
    <definedName name="fjfijeijf" localSheetId="46" hidden="1">[1]weekly!#REF!</definedName>
    <definedName name="fjfijeijf" localSheetId="14" hidden="1">[1]weekly!#REF!</definedName>
    <definedName name="fjfijeijf" localSheetId="93" hidden="1">[1]weekly!#REF!</definedName>
    <definedName name="fjfijeijf" localSheetId="2" hidden="1">[1]weekly!#REF!</definedName>
    <definedName name="fjfijeijf" localSheetId="47" hidden="1">[1]weekly!#REF!</definedName>
    <definedName name="fjfijeijf" localSheetId="48" hidden="1">[1]weekly!#REF!</definedName>
    <definedName name="fjfijeijf" localSheetId="49" hidden="1">[1]weekly!#REF!</definedName>
    <definedName name="fjfijeijf" localSheetId="50" hidden="1">[1]weekly!#REF!</definedName>
    <definedName name="fjfijeijf" localSheetId="54" hidden="1">[1]weekly!#REF!</definedName>
    <definedName name="fjfijeijf" localSheetId="51" hidden="1">[1]weekly!#REF!</definedName>
    <definedName name="fjfijeijf" localSheetId="52" hidden="1">[1]weekly!#REF!</definedName>
    <definedName name="fjfijeijf" localSheetId="34" hidden="1">[1]weekly!#REF!</definedName>
    <definedName name="fjfijeijf" localSheetId="59" hidden="1">[1]weekly!#REF!</definedName>
    <definedName name="fjfijeijf" localSheetId="21" hidden="1">[1]weekly!#REF!</definedName>
    <definedName name="fjfijeijf" localSheetId="22" hidden="1">[1]weekly!#REF!</definedName>
    <definedName name="fjfijeijf" localSheetId="53" hidden="1">[1]weekly!#REF!</definedName>
    <definedName name="fjfijeijf" localSheetId="91" hidden="1">[1]weekly!#REF!</definedName>
    <definedName name="fjfijeijf" localSheetId="88" hidden="1">[1]weekly!#REF!</definedName>
    <definedName name="fjfijeijf" localSheetId="90" hidden="1">[1]weekly!#REF!</definedName>
    <definedName name="fjfijeijf" hidden="1">[1]weekly!#REF!</definedName>
    <definedName name="fjiejfiejfoi" localSheetId="60" hidden="1">[1]weekly!#REF!</definedName>
    <definedName name="fjiejfiejfoi" localSheetId="87" hidden="1">[1]weekly!#REF!</definedName>
    <definedName name="fjiejfiejfoi" localSheetId="36" hidden="1">[1]weekly!#REF!</definedName>
    <definedName name="fjiejfiejfoi" localSheetId="61" hidden="1">[1]weekly!#REF!</definedName>
    <definedName name="fjiejfiejfoi" localSheetId="37" hidden="1">[1]weekly!#REF!</definedName>
    <definedName name="fjiejfiejfoi" localSheetId="17" hidden="1">[1]weekly!#REF!</definedName>
    <definedName name="fjiejfiejfoi" localSheetId="55" hidden="1">[1]weekly!#REF!</definedName>
    <definedName name="fjiejfiejfoi" localSheetId="57" hidden="1">[1]weekly!#REF!</definedName>
    <definedName name="fjiejfiejfoi" localSheetId="15" hidden="1">[1]weekly!#REF!</definedName>
    <definedName name="fjiejfiejfoi" localSheetId="56" hidden="1">[1]weekly!#REF!</definedName>
    <definedName name="fjiejfiejfoi" localSheetId="58" hidden="1">[1]weekly!#REF!</definedName>
    <definedName name="fjiejfiejfoi" localSheetId="16" hidden="1">[1]weekly!#REF!</definedName>
    <definedName name="fjiejfiejfoi" localSheetId="19" hidden="1">[1]weekly!#REF!</definedName>
    <definedName name="fjiejfiejfoi" localSheetId="83" hidden="1">[1]weekly!#REF!</definedName>
    <definedName name="fjiejfiejfoi" localSheetId="38" hidden="1">[1]weekly!#REF!</definedName>
    <definedName name="fjiejfiejfoi" localSheetId="39" hidden="1">[1]weekly!#REF!</definedName>
    <definedName name="fjiejfiejfoi" localSheetId="95" hidden="1">[1]weekly!#REF!</definedName>
    <definedName name="fjiejfiejfoi" localSheetId="40" hidden="1">[1]weekly!#REF!</definedName>
    <definedName name="fjiejfiejfoi" localSheetId="92" hidden="1">[1]weekly!#REF!</definedName>
    <definedName name="fjiejfiejfoi" localSheetId="41" hidden="1">[1]weekly!#REF!</definedName>
    <definedName name="fjiejfiejfoi" localSheetId="42" hidden="1">[1]weekly!#REF!</definedName>
    <definedName name="fjiejfiejfoi" localSheetId="43" hidden="1">[1]weekly!#REF!</definedName>
    <definedName name="fjiejfiejfoi" localSheetId="33" hidden="1">[1]weekly!#REF!</definedName>
    <definedName name="fjiejfiejfoi" localSheetId="82" hidden="1">[1]weekly!#REF!</definedName>
    <definedName name="fjiejfiejfoi" localSheetId="44" hidden="1">[1]weekly!#REF!</definedName>
    <definedName name="fjiejfiejfoi" localSheetId="69" hidden="1">[1]weekly!#REF!</definedName>
    <definedName name="fjiejfiejfoi" localSheetId="45" hidden="1">[1]weekly!#REF!</definedName>
    <definedName name="fjiejfiejfoi" localSheetId="24" hidden="1">[1]weekly!#REF!</definedName>
    <definedName name="fjiejfiejfoi" localSheetId="25" hidden="1">[1]weekly!#REF!</definedName>
    <definedName name="fjiejfiejfoi" localSheetId="46" hidden="1">[1]weekly!#REF!</definedName>
    <definedName name="fjiejfiejfoi" localSheetId="14" hidden="1">[1]weekly!#REF!</definedName>
    <definedName name="fjiejfiejfoi" localSheetId="93" hidden="1">[1]weekly!#REF!</definedName>
    <definedName name="fjiejfiejfoi" localSheetId="47" hidden="1">[1]weekly!#REF!</definedName>
    <definedName name="fjiejfiejfoi" localSheetId="48" hidden="1">[1]weekly!#REF!</definedName>
    <definedName name="fjiejfiejfoi" localSheetId="49" hidden="1">[1]weekly!#REF!</definedName>
    <definedName name="fjiejfiejfoi" localSheetId="50" hidden="1">[1]weekly!#REF!</definedName>
    <definedName name="fjiejfiejfoi" localSheetId="54" hidden="1">[1]weekly!#REF!</definedName>
    <definedName name="fjiejfiejfoi" localSheetId="51" hidden="1">[1]weekly!#REF!</definedName>
    <definedName name="fjiejfiejfoi" localSheetId="52" hidden="1">[1]weekly!#REF!</definedName>
    <definedName name="fjiejfiejfoi" localSheetId="34" hidden="1">[1]weekly!#REF!</definedName>
    <definedName name="fjiejfiejfoi" localSheetId="59" hidden="1">[1]weekly!#REF!</definedName>
    <definedName name="fjiejfiejfoi" localSheetId="21" hidden="1">[1]weekly!#REF!</definedName>
    <definedName name="fjiejfiejfoi" localSheetId="22" hidden="1">[1]weekly!#REF!</definedName>
    <definedName name="fjiejfiejfoi" localSheetId="53" hidden="1">[1]weekly!#REF!</definedName>
    <definedName name="fjiejfiejfoi" localSheetId="91" hidden="1">[1]weekly!#REF!</definedName>
    <definedName name="fjiejfiejfoi" localSheetId="88" hidden="1">[1]weekly!#REF!</definedName>
    <definedName name="fjiejfiejfoi" localSheetId="90" hidden="1">[1]weekly!#REF!</definedName>
    <definedName name="fjiejfiejfoi" hidden="1">[1]weekly!#REF!</definedName>
    <definedName name="fjiejfieojfioe" localSheetId="60" hidden="1">[1]weekly!#REF!</definedName>
    <definedName name="fjiejfieojfioe" localSheetId="87" hidden="1">[1]weekly!#REF!</definedName>
    <definedName name="fjiejfieojfioe" localSheetId="36" hidden="1">[1]weekly!#REF!</definedName>
    <definedName name="fjiejfieojfioe" localSheetId="61" hidden="1">[1]weekly!#REF!</definedName>
    <definedName name="fjiejfieojfioe" localSheetId="37" hidden="1">[1]weekly!#REF!</definedName>
    <definedName name="fjiejfieojfioe" localSheetId="17" hidden="1">[1]weekly!#REF!</definedName>
    <definedName name="fjiejfieojfioe" localSheetId="55" hidden="1">[1]weekly!#REF!</definedName>
    <definedName name="fjiejfieojfioe" localSheetId="57" hidden="1">[1]weekly!#REF!</definedName>
    <definedName name="fjiejfieojfioe" localSheetId="15" hidden="1">[1]weekly!#REF!</definedName>
    <definedName name="fjiejfieojfioe" localSheetId="56" hidden="1">[1]weekly!#REF!</definedName>
    <definedName name="fjiejfieojfioe" localSheetId="58" hidden="1">[1]weekly!#REF!</definedName>
    <definedName name="fjiejfieojfioe" localSheetId="16" hidden="1">[1]weekly!#REF!</definedName>
    <definedName name="fjiejfieojfioe" localSheetId="19" hidden="1">[1]weekly!#REF!</definedName>
    <definedName name="fjiejfieojfioe" localSheetId="83" hidden="1">[1]weekly!#REF!</definedName>
    <definedName name="fjiejfieojfioe" localSheetId="38" hidden="1">[1]weekly!#REF!</definedName>
    <definedName name="fjiejfieojfioe" localSheetId="39" hidden="1">[1]weekly!#REF!</definedName>
    <definedName name="fjiejfieojfioe" localSheetId="95" hidden="1">[1]weekly!#REF!</definedName>
    <definedName name="fjiejfieojfioe" localSheetId="40" hidden="1">[1]weekly!#REF!</definedName>
    <definedName name="fjiejfieojfioe" localSheetId="92" hidden="1">[1]weekly!#REF!</definedName>
    <definedName name="fjiejfieojfioe" localSheetId="41" hidden="1">[1]weekly!#REF!</definedName>
    <definedName name="fjiejfieojfioe" localSheetId="42" hidden="1">[1]weekly!#REF!</definedName>
    <definedName name="fjiejfieojfioe" localSheetId="43" hidden="1">[1]weekly!#REF!</definedName>
    <definedName name="fjiejfieojfioe" localSheetId="33" hidden="1">[1]weekly!#REF!</definedName>
    <definedName name="fjiejfieojfioe" localSheetId="82" hidden="1">[1]weekly!#REF!</definedName>
    <definedName name="fjiejfieojfioe" localSheetId="44" hidden="1">[1]weekly!#REF!</definedName>
    <definedName name="fjiejfieojfioe" localSheetId="69" hidden="1">[1]weekly!#REF!</definedName>
    <definedName name="fjiejfieojfioe" localSheetId="45" hidden="1">[1]weekly!#REF!</definedName>
    <definedName name="fjiejfieojfioe" localSheetId="24" hidden="1">[1]weekly!#REF!</definedName>
    <definedName name="fjiejfieojfioe" localSheetId="25" hidden="1">[1]weekly!#REF!</definedName>
    <definedName name="fjiejfieojfioe" localSheetId="46" hidden="1">[1]weekly!#REF!</definedName>
    <definedName name="fjiejfieojfioe" localSheetId="14" hidden="1">[1]weekly!#REF!</definedName>
    <definedName name="fjiejfieojfioe" localSheetId="93" hidden="1">[1]weekly!#REF!</definedName>
    <definedName name="fjiejfieojfioe" localSheetId="47" hidden="1">[1]weekly!#REF!</definedName>
    <definedName name="fjiejfieojfioe" localSheetId="48" hidden="1">[1]weekly!#REF!</definedName>
    <definedName name="fjiejfieojfioe" localSheetId="49" hidden="1">[1]weekly!#REF!</definedName>
    <definedName name="fjiejfieojfioe" localSheetId="50" hidden="1">[1]weekly!#REF!</definedName>
    <definedName name="fjiejfieojfioe" localSheetId="54" hidden="1">[1]weekly!#REF!</definedName>
    <definedName name="fjiejfieojfioe" localSheetId="51" hidden="1">[1]weekly!#REF!</definedName>
    <definedName name="fjiejfieojfioe" localSheetId="52" hidden="1">[1]weekly!#REF!</definedName>
    <definedName name="fjiejfieojfioe" localSheetId="34" hidden="1">[1]weekly!#REF!</definedName>
    <definedName name="fjiejfieojfioe" localSheetId="59" hidden="1">[1]weekly!#REF!</definedName>
    <definedName name="fjiejfieojfioe" localSheetId="21" hidden="1">[1]weekly!#REF!</definedName>
    <definedName name="fjiejfieojfioe" localSheetId="22" hidden="1">[1]weekly!#REF!</definedName>
    <definedName name="fjiejfieojfioe" localSheetId="53" hidden="1">[1]weekly!#REF!</definedName>
    <definedName name="fjiejfieojfioe" localSheetId="91" hidden="1">[1]weekly!#REF!</definedName>
    <definedName name="fjiejfieojfioe" localSheetId="88" hidden="1">[1]weekly!#REF!</definedName>
    <definedName name="fjiejfieojfioe" localSheetId="90" hidden="1">[1]weekly!#REF!</definedName>
    <definedName name="fjiejfieojfioe" hidden="1">[1]weekly!#REF!</definedName>
    <definedName name="fjiejifjeio" localSheetId="60" hidden="1">[1]weekly!#REF!</definedName>
    <definedName name="fjiejifjeio" localSheetId="87" hidden="1">[1]weekly!#REF!</definedName>
    <definedName name="fjiejifjeio" localSheetId="36" hidden="1">[1]weekly!#REF!</definedName>
    <definedName name="fjiejifjeio" localSheetId="61" hidden="1">[1]weekly!#REF!</definedName>
    <definedName name="fjiejifjeio" localSheetId="37" hidden="1">[1]weekly!#REF!</definedName>
    <definedName name="fjiejifjeio" localSheetId="17" hidden="1">[1]weekly!#REF!</definedName>
    <definedName name="fjiejifjeio" localSheetId="55" hidden="1">[1]weekly!#REF!</definedName>
    <definedName name="fjiejifjeio" localSheetId="57" hidden="1">[1]weekly!#REF!</definedName>
    <definedName name="fjiejifjeio" localSheetId="15" hidden="1">[1]weekly!#REF!</definedName>
    <definedName name="fjiejifjeio" localSheetId="56" hidden="1">[1]weekly!#REF!</definedName>
    <definedName name="fjiejifjeio" localSheetId="58" hidden="1">[1]weekly!#REF!</definedName>
    <definedName name="fjiejifjeio" localSheetId="16" hidden="1">[1]weekly!#REF!</definedName>
    <definedName name="fjiejifjeio" localSheetId="19" hidden="1">[1]weekly!#REF!</definedName>
    <definedName name="fjiejifjeio" localSheetId="83" hidden="1">[1]weekly!#REF!</definedName>
    <definedName name="fjiejifjeio" localSheetId="38" hidden="1">[1]weekly!#REF!</definedName>
    <definedName name="fjiejifjeio" localSheetId="39" hidden="1">[1]weekly!#REF!</definedName>
    <definedName name="fjiejifjeio" localSheetId="95" hidden="1">[1]weekly!#REF!</definedName>
    <definedName name="fjiejifjeio" localSheetId="40" hidden="1">[1]weekly!#REF!</definedName>
    <definedName name="fjiejifjeio" localSheetId="92" hidden="1">[1]weekly!#REF!</definedName>
    <definedName name="fjiejifjeio" localSheetId="41" hidden="1">[1]weekly!#REF!</definedName>
    <definedName name="fjiejifjeio" localSheetId="42" hidden="1">[1]weekly!#REF!</definedName>
    <definedName name="fjiejifjeio" localSheetId="43" hidden="1">[1]weekly!#REF!</definedName>
    <definedName name="fjiejifjeio" localSheetId="33" hidden="1">[1]weekly!#REF!</definedName>
    <definedName name="fjiejifjeio" localSheetId="82" hidden="1">[1]weekly!#REF!</definedName>
    <definedName name="fjiejifjeio" localSheetId="44" hidden="1">[1]weekly!#REF!</definedName>
    <definedName name="fjiejifjeio" localSheetId="69" hidden="1">[1]weekly!#REF!</definedName>
    <definedName name="fjiejifjeio" localSheetId="45" hidden="1">[1]weekly!#REF!</definedName>
    <definedName name="fjiejifjeio" localSheetId="24" hidden="1">[1]weekly!#REF!</definedName>
    <definedName name="fjiejifjeio" localSheetId="25" hidden="1">[1]weekly!#REF!</definedName>
    <definedName name="fjiejifjeio" localSheetId="46" hidden="1">[1]weekly!#REF!</definedName>
    <definedName name="fjiejifjeio" localSheetId="14" hidden="1">[1]weekly!#REF!</definedName>
    <definedName name="fjiejifjeio" localSheetId="93" hidden="1">[1]weekly!#REF!</definedName>
    <definedName name="fjiejifjeio" localSheetId="47" hidden="1">[1]weekly!#REF!</definedName>
    <definedName name="fjiejifjeio" localSheetId="48" hidden="1">[1]weekly!#REF!</definedName>
    <definedName name="fjiejifjeio" localSheetId="49" hidden="1">[1]weekly!#REF!</definedName>
    <definedName name="fjiejifjeio" localSheetId="50" hidden="1">[1]weekly!#REF!</definedName>
    <definedName name="fjiejifjeio" localSheetId="54" hidden="1">[1]weekly!#REF!</definedName>
    <definedName name="fjiejifjeio" localSheetId="51" hidden="1">[1]weekly!#REF!</definedName>
    <definedName name="fjiejifjeio" localSheetId="52" hidden="1">[1]weekly!#REF!</definedName>
    <definedName name="fjiejifjeio" localSheetId="34" hidden="1">[1]weekly!#REF!</definedName>
    <definedName name="fjiejifjeio" localSheetId="59" hidden="1">[1]weekly!#REF!</definedName>
    <definedName name="fjiejifjeio" localSheetId="21" hidden="1">[1]weekly!#REF!</definedName>
    <definedName name="fjiejifjeio" localSheetId="22" hidden="1">[1]weekly!#REF!</definedName>
    <definedName name="fjiejifjeio" localSheetId="53" hidden="1">[1]weekly!#REF!</definedName>
    <definedName name="fjiejifjeio" localSheetId="91" hidden="1">[1]weekly!#REF!</definedName>
    <definedName name="fjiejifjeio" localSheetId="88" hidden="1">[1]weekly!#REF!</definedName>
    <definedName name="fjiejifjeio" localSheetId="90" hidden="1">[1]weekly!#REF!</definedName>
    <definedName name="fjiejifjeio" hidden="1">[1]weekly!#REF!</definedName>
    <definedName name="fjiejifjeoi" localSheetId="60" hidden="1">[1]weekly!#REF!</definedName>
    <definedName name="fjiejifjeoi" localSheetId="87" hidden="1">[1]weekly!#REF!</definedName>
    <definedName name="fjiejifjeoi" localSheetId="36" hidden="1">[1]weekly!#REF!</definedName>
    <definedName name="fjiejifjeoi" localSheetId="61" hidden="1">[1]weekly!#REF!</definedName>
    <definedName name="fjiejifjeoi" localSheetId="37" hidden="1">[1]weekly!#REF!</definedName>
    <definedName name="fjiejifjeoi" localSheetId="17" hidden="1">[1]weekly!#REF!</definedName>
    <definedName name="fjiejifjeoi" localSheetId="55" hidden="1">[1]weekly!#REF!</definedName>
    <definedName name="fjiejifjeoi" localSheetId="57" hidden="1">[1]weekly!#REF!</definedName>
    <definedName name="fjiejifjeoi" localSheetId="15" hidden="1">[1]weekly!#REF!</definedName>
    <definedName name="fjiejifjeoi" localSheetId="56" hidden="1">[1]weekly!#REF!</definedName>
    <definedName name="fjiejifjeoi" localSheetId="58" hidden="1">[1]weekly!#REF!</definedName>
    <definedName name="fjiejifjeoi" localSheetId="16" hidden="1">[1]weekly!#REF!</definedName>
    <definedName name="fjiejifjeoi" localSheetId="19" hidden="1">[1]weekly!#REF!</definedName>
    <definedName name="fjiejifjeoi" localSheetId="83" hidden="1">[1]weekly!#REF!</definedName>
    <definedName name="fjiejifjeoi" localSheetId="38" hidden="1">[1]weekly!#REF!</definedName>
    <definedName name="fjiejifjeoi" localSheetId="39" hidden="1">[1]weekly!#REF!</definedName>
    <definedName name="fjiejifjeoi" localSheetId="95" hidden="1">[1]weekly!#REF!</definedName>
    <definedName name="fjiejifjeoi" localSheetId="40" hidden="1">[1]weekly!#REF!</definedName>
    <definedName name="fjiejifjeoi" localSheetId="92" hidden="1">[1]weekly!#REF!</definedName>
    <definedName name="fjiejifjeoi" localSheetId="41" hidden="1">[1]weekly!#REF!</definedName>
    <definedName name="fjiejifjeoi" localSheetId="42" hidden="1">[1]weekly!#REF!</definedName>
    <definedName name="fjiejifjeoi" localSheetId="43" hidden="1">[1]weekly!#REF!</definedName>
    <definedName name="fjiejifjeoi" localSheetId="33" hidden="1">[1]weekly!#REF!</definedName>
    <definedName name="fjiejifjeoi" localSheetId="82" hidden="1">[1]weekly!#REF!</definedName>
    <definedName name="fjiejifjeoi" localSheetId="44" hidden="1">[1]weekly!#REF!</definedName>
    <definedName name="fjiejifjeoi" localSheetId="69" hidden="1">[1]weekly!#REF!</definedName>
    <definedName name="fjiejifjeoi" localSheetId="45" hidden="1">[1]weekly!#REF!</definedName>
    <definedName name="fjiejifjeoi" localSheetId="24" hidden="1">[1]weekly!#REF!</definedName>
    <definedName name="fjiejifjeoi" localSheetId="25" hidden="1">[1]weekly!#REF!</definedName>
    <definedName name="fjiejifjeoi" localSheetId="46" hidden="1">[1]weekly!#REF!</definedName>
    <definedName name="fjiejifjeoi" localSheetId="14" hidden="1">[1]weekly!#REF!</definedName>
    <definedName name="fjiejifjeoi" localSheetId="93" hidden="1">[1]weekly!#REF!</definedName>
    <definedName name="fjiejifjeoi" localSheetId="47" hidden="1">[1]weekly!#REF!</definedName>
    <definedName name="fjiejifjeoi" localSheetId="48" hidden="1">[1]weekly!#REF!</definedName>
    <definedName name="fjiejifjeoi" localSheetId="49" hidden="1">[1]weekly!#REF!</definedName>
    <definedName name="fjiejifjeoi" localSheetId="50" hidden="1">[1]weekly!#REF!</definedName>
    <definedName name="fjiejifjeoi" localSheetId="54" hidden="1">[1]weekly!#REF!</definedName>
    <definedName name="fjiejifjeoi" localSheetId="51" hidden="1">[1]weekly!#REF!</definedName>
    <definedName name="fjiejifjeoi" localSheetId="52" hidden="1">[1]weekly!#REF!</definedName>
    <definedName name="fjiejifjeoi" localSheetId="34" hidden="1">[1]weekly!#REF!</definedName>
    <definedName name="fjiejifjeoi" localSheetId="59" hidden="1">[1]weekly!#REF!</definedName>
    <definedName name="fjiejifjeoi" localSheetId="21" hidden="1">[1]weekly!#REF!</definedName>
    <definedName name="fjiejifjeoi" localSheetId="22" hidden="1">[1]weekly!#REF!</definedName>
    <definedName name="fjiejifjeoi" localSheetId="53" hidden="1">[1]weekly!#REF!</definedName>
    <definedName name="fjiejifjeoi" localSheetId="91" hidden="1">[1]weekly!#REF!</definedName>
    <definedName name="fjiejifjeoi" localSheetId="88" hidden="1">[1]weekly!#REF!</definedName>
    <definedName name="fjiejifjeoi" localSheetId="90" hidden="1">[1]weekly!#REF!</definedName>
    <definedName name="fjiejifjeoi" hidden="1">[1]weekly!#REF!</definedName>
    <definedName name="g" localSheetId="60" hidden="1">[1]weekly!#REF!</definedName>
    <definedName name="g" localSheetId="87" hidden="1">[1]weekly!#REF!</definedName>
    <definedName name="g" localSheetId="36" hidden="1">[1]weekly!#REF!</definedName>
    <definedName name="g" localSheetId="61" hidden="1">[1]weekly!#REF!</definedName>
    <definedName name="g" localSheetId="37" hidden="1">[1]weekly!#REF!</definedName>
    <definedName name="g" localSheetId="57" hidden="1">[1]weekly!#REF!</definedName>
    <definedName name="g" localSheetId="56" hidden="1">[1]weekly!#REF!</definedName>
    <definedName name="g" localSheetId="58" hidden="1">[1]weekly!#REF!</definedName>
    <definedName name="g" localSheetId="83" hidden="1">[1]weekly!#REF!</definedName>
    <definedName name="g" localSheetId="38" hidden="1">[1]weekly!#REF!</definedName>
    <definedName name="g" localSheetId="39" hidden="1">[1]weekly!#REF!</definedName>
    <definedName name="g" localSheetId="95" hidden="1">[1]weekly!#REF!</definedName>
    <definedName name="g" localSheetId="40" hidden="1">[1]weekly!#REF!</definedName>
    <definedName name="g" localSheetId="92" hidden="1">[1]weekly!#REF!</definedName>
    <definedName name="g" localSheetId="41" hidden="1">[1]weekly!#REF!</definedName>
    <definedName name="g" localSheetId="42" hidden="1">[1]weekly!#REF!</definedName>
    <definedName name="g" localSheetId="43" hidden="1">[1]weekly!#REF!</definedName>
    <definedName name="g" localSheetId="33" hidden="1">[1]weekly!#REF!</definedName>
    <definedName name="g" localSheetId="82" hidden="1">[1]weekly!#REF!</definedName>
    <definedName name="g" localSheetId="44" hidden="1">[1]weekly!#REF!</definedName>
    <definedName name="g" localSheetId="69" hidden="1">[1]weekly!#REF!</definedName>
    <definedName name="g" localSheetId="45" hidden="1">[1]weekly!#REF!</definedName>
    <definedName name="g" localSheetId="24" hidden="1">[1]weekly!#REF!</definedName>
    <definedName name="g" localSheetId="25" hidden="1">[1]weekly!#REF!</definedName>
    <definedName name="g" localSheetId="46" hidden="1">[1]weekly!#REF!</definedName>
    <definedName name="g" localSheetId="14" hidden="1">[1]weekly!#REF!</definedName>
    <definedName name="g" localSheetId="93" hidden="1">[1]weekly!#REF!</definedName>
    <definedName name="g" localSheetId="47" hidden="1">[1]weekly!#REF!</definedName>
    <definedName name="g" localSheetId="48" hidden="1">[1]weekly!#REF!</definedName>
    <definedName name="g" localSheetId="49" hidden="1">[1]weekly!#REF!</definedName>
    <definedName name="g" localSheetId="50" hidden="1">[1]weekly!#REF!</definedName>
    <definedName name="g" localSheetId="54" hidden="1">[1]weekly!#REF!</definedName>
    <definedName name="g" localSheetId="51" hidden="1">[1]weekly!#REF!</definedName>
    <definedName name="g" localSheetId="52" hidden="1">[1]weekly!#REF!</definedName>
    <definedName name="g" localSheetId="34" hidden="1">[1]weekly!#REF!</definedName>
    <definedName name="g" localSheetId="59" hidden="1">[1]weekly!#REF!</definedName>
    <definedName name="g" localSheetId="53" hidden="1">[1]weekly!#REF!</definedName>
    <definedName name="g" localSheetId="91" hidden="1">[1]weekly!#REF!</definedName>
    <definedName name="g" localSheetId="88" hidden="1">[1]weekly!#REF!</definedName>
    <definedName name="g" localSheetId="90" hidden="1">[1]weekly!#REF!</definedName>
    <definedName name="g" hidden="1">[1]weekly!#REF!</definedName>
    <definedName name="gg" localSheetId="60" hidden="1">[1]weekly!#REF!</definedName>
    <definedName name="gg" localSheetId="87" hidden="1">[1]weekly!#REF!</definedName>
    <definedName name="gg" localSheetId="36" hidden="1">[1]weekly!#REF!</definedName>
    <definedName name="gg" localSheetId="61" hidden="1">[1]weekly!#REF!</definedName>
    <definedName name="gg" localSheetId="37" hidden="1">[1]weekly!#REF!</definedName>
    <definedName name="gg" localSheetId="57" hidden="1">[1]weekly!#REF!</definedName>
    <definedName name="gg" localSheetId="56" hidden="1">[1]weekly!#REF!</definedName>
    <definedName name="gg" localSheetId="58" hidden="1">[1]weekly!#REF!</definedName>
    <definedName name="gg" localSheetId="83" hidden="1">[1]weekly!#REF!</definedName>
    <definedName name="gg" localSheetId="38" hidden="1">[1]weekly!#REF!</definedName>
    <definedName name="gg" localSheetId="39" hidden="1">[1]weekly!#REF!</definedName>
    <definedName name="gg" localSheetId="95" hidden="1">[1]weekly!#REF!</definedName>
    <definedName name="gg" localSheetId="40" hidden="1">[1]weekly!#REF!</definedName>
    <definedName name="gg" localSheetId="92" hidden="1">[1]weekly!#REF!</definedName>
    <definedName name="gg" localSheetId="41" hidden="1">[1]weekly!#REF!</definedName>
    <definedName name="gg" localSheetId="42" hidden="1">[1]weekly!#REF!</definedName>
    <definedName name="gg" localSheetId="43" hidden="1">[1]weekly!#REF!</definedName>
    <definedName name="gg" localSheetId="33" hidden="1">[1]weekly!#REF!</definedName>
    <definedName name="gg" localSheetId="82" hidden="1">[1]weekly!#REF!</definedName>
    <definedName name="gg" localSheetId="44" hidden="1">[1]weekly!#REF!</definedName>
    <definedName name="gg" localSheetId="69" hidden="1">[1]weekly!#REF!</definedName>
    <definedName name="gg" localSheetId="45" hidden="1">[1]weekly!#REF!</definedName>
    <definedName name="gg" localSheetId="24" hidden="1">[1]weekly!#REF!</definedName>
    <definedName name="gg" localSheetId="25" hidden="1">[1]weekly!#REF!</definedName>
    <definedName name="gg" localSheetId="46" hidden="1">[1]weekly!#REF!</definedName>
    <definedName name="gg" localSheetId="14" hidden="1">[1]weekly!#REF!</definedName>
    <definedName name="gg" localSheetId="93" hidden="1">[1]weekly!#REF!</definedName>
    <definedName name="gg" localSheetId="2" hidden="1">[1]weekly!#REF!</definedName>
    <definedName name="gg" localSheetId="47" hidden="1">[1]weekly!#REF!</definedName>
    <definedName name="gg" localSheetId="48" hidden="1">[1]weekly!#REF!</definedName>
    <definedName name="gg" localSheetId="49" hidden="1">[1]weekly!#REF!</definedName>
    <definedName name="gg" localSheetId="50" hidden="1">[1]weekly!#REF!</definedName>
    <definedName name="gg" localSheetId="54" hidden="1">[1]weekly!#REF!</definedName>
    <definedName name="gg" localSheetId="51" hidden="1">[1]weekly!#REF!</definedName>
    <definedName name="gg" localSheetId="52" hidden="1">[1]weekly!#REF!</definedName>
    <definedName name="gg" localSheetId="34" hidden="1">[1]weekly!#REF!</definedName>
    <definedName name="gg" localSheetId="59" hidden="1">[1]weekly!#REF!</definedName>
    <definedName name="gg" localSheetId="53" hidden="1">[1]weekly!#REF!</definedName>
    <definedName name="gg" localSheetId="91" hidden="1">[1]weekly!#REF!</definedName>
    <definedName name="gg" localSheetId="88" hidden="1">[1]weekly!#REF!</definedName>
    <definedName name="gg" localSheetId="90" hidden="1">[1]weekly!#REF!</definedName>
    <definedName name="gg" hidden="1">[1]weekly!#REF!</definedName>
    <definedName name="ggggg" localSheetId="60" hidden="1">[1]weekly!#REF!</definedName>
    <definedName name="ggggg" localSheetId="87" hidden="1">[1]weekly!#REF!</definedName>
    <definedName name="ggggg" localSheetId="36" hidden="1">[1]weekly!#REF!</definedName>
    <definedName name="ggggg" localSheetId="61" hidden="1">[1]weekly!#REF!</definedName>
    <definedName name="ggggg" localSheetId="37" hidden="1">[1]weekly!#REF!</definedName>
    <definedName name="ggggg" localSheetId="57" hidden="1">[1]weekly!#REF!</definedName>
    <definedName name="ggggg" localSheetId="56" hidden="1">[1]weekly!#REF!</definedName>
    <definedName name="ggggg" localSheetId="58" hidden="1">[1]weekly!#REF!</definedName>
    <definedName name="ggggg" localSheetId="83" hidden="1">[1]weekly!#REF!</definedName>
    <definedName name="ggggg" localSheetId="38" hidden="1">[1]weekly!#REF!</definedName>
    <definedName name="ggggg" localSheetId="39" hidden="1">[1]weekly!#REF!</definedName>
    <definedName name="ggggg" localSheetId="95" hidden="1">[1]weekly!#REF!</definedName>
    <definedName name="ggggg" localSheetId="40" hidden="1">[1]weekly!#REF!</definedName>
    <definedName name="ggggg" localSheetId="92" hidden="1">[1]weekly!#REF!</definedName>
    <definedName name="ggggg" localSheetId="41" hidden="1">[1]weekly!#REF!</definedName>
    <definedName name="ggggg" localSheetId="42" hidden="1">[1]weekly!#REF!</definedName>
    <definedName name="ggggg" localSheetId="43" hidden="1">[1]weekly!#REF!</definedName>
    <definedName name="ggggg" localSheetId="33" hidden="1">[1]weekly!#REF!</definedName>
    <definedName name="ggggg" localSheetId="82" hidden="1">[1]weekly!#REF!</definedName>
    <definedName name="ggggg" localSheetId="44" hidden="1">[1]weekly!#REF!</definedName>
    <definedName name="ggggg" localSheetId="69" hidden="1">[1]weekly!#REF!</definedName>
    <definedName name="ggggg" localSheetId="45" hidden="1">[1]weekly!#REF!</definedName>
    <definedName name="ggggg" localSheetId="24" hidden="1">[1]weekly!#REF!</definedName>
    <definedName name="ggggg" localSheetId="25" hidden="1">[1]weekly!#REF!</definedName>
    <definedName name="ggggg" localSheetId="46" hidden="1">[1]weekly!#REF!</definedName>
    <definedName name="ggggg" localSheetId="14" hidden="1">[1]weekly!#REF!</definedName>
    <definedName name="ggggg" localSheetId="93" hidden="1">[1]weekly!#REF!</definedName>
    <definedName name="ggggg" localSheetId="47" hidden="1">[1]weekly!#REF!</definedName>
    <definedName name="ggggg" localSheetId="48" hidden="1">[1]weekly!#REF!</definedName>
    <definedName name="ggggg" localSheetId="49" hidden="1">[1]weekly!#REF!</definedName>
    <definedName name="ggggg" localSheetId="50" hidden="1">[1]weekly!#REF!</definedName>
    <definedName name="ggggg" localSheetId="54" hidden="1">[1]weekly!#REF!</definedName>
    <definedName name="ggggg" localSheetId="51" hidden="1">[1]weekly!#REF!</definedName>
    <definedName name="ggggg" localSheetId="52" hidden="1">[1]weekly!#REF!</definedName>
    <definedName name="ggggg" localSheetId="34" hidden="1">[1]weekly!#REF!</definedName>
    <definedName name="ggggg" localSheetId="59" hidden="1">[1]weekly!#REF!</definedName>
    <definedName name="ggggg" localSheetId="53" hidden="1">[1]weekly!#REF!</definedName>
    <definedName name="ggggg" localSheetId="91" hidden="1">[1]weekly!#REF!</definedName>
    <definedName name="ggggg" localSheetId="88" hidden="1">[1]weekly!#REF!</definedName>
    <definedName name="ggggg" localSheetId="90" hidden="1">[1]weekly!#REF!</definedName>
    <definedName name="ggggg" hidden="1">[1]weekly!#REF!</definedName>
    <definedName name="ggggggggg" localSheetId="60" hidden="1">[1]weekly!#REF!</definedName>
    <definedName name="ggggggggg" localSheetId="87" hidden="1">[1]weekly!#REF!</definedName>
    <definedName name="ggggggggg" localSheetId="36" hidden="1">[1]weekly!#REF!</definedName>
    <definedName name="ggggggggg" localSheetId="61" hidden="1">[1]weekly!#REF!</definedName>
    <definedName name="ggggggggg" localSheetId="37" hidden="1">[1]weekly!#REF!</definedName>
    <definedName name="ggggggggg" localSheetId="17" hidden="1">[1]weekly!#REF!</definedName>
    <definedName name="ggggggggg" localSheetId="55" hidden="1">[1]weekly!#REF!</definedName>
    <definedName name="ggggggggg" localSheetId="57" hidden="1">[1]weekly!#REF!</definedName>
    <definedName name="ggggggggg" localSheetId="15" hidden="1">[1]weekly!#REF!</definedName>
    <definedName name="ggggggggg" localSheetId="56" hidden="1">[1]weekly!#REF!</definedName>
    <definedName name="ggggggggg" localSheetId="58" hidden="1">[1]weekly!#REF!</definedName>
    <definedName name="ggggggggg" localSheetId="19" hidden="1">[1]weekly!#REF!</definedName>
    <definedName name="ggggggggg" localSheetId="83" hidden="1">[1]weekly!#REF!</definedName>
    <definedName name="ggggggggg" localSheetId="38" hidden="1">[1]weekly!#REF!</definedName>
    <definedName name="ggggggggg" localSheetId="39" hidden="1">[1]weekly!#REF!</definedName>
    <definedName name="ggggggggg" localSheetId="95" hidden="1">[1]weekly!#REF!</definedName>
    <definedName name="ggggggggg" localSheetId="40" hidden="1">[1]weekly!#REF!</definedName>
    <definedName name="ggggggggg" localSheetId="92" hidden="1">[1]weekly!#REF!</definedName>
    <definedName name="ggggggggg" localSheetId="41" hidden="1">[1]weekly!#REF!</definedName>
    <definedName name="ggggggggg" localSheetId="42" hidden="1">[1]weekly!#REF!</definedName>
    <definedName name="ggggggggg" localSheetId="43" hidden="1">[1]weekly!#REF!</definedName>
    <definedName name="ggggggggg" localSheetId="33" hidden="1">[1]weekly!#REF!</definedName>
    <definedName name="ggggggggg" localSheetId="82" hidden="1">[1]weekly!#REF!</definedName>
    <definedName name="ggggggggg" localSheetId="44" hidden="1">[1]weekly!#REF!</definedName>
    <definedName name="ggggggggg" localSheetId="69" hidden="1">[1]weekly!#REF!</definedName>
    <definedName name="ggggggggg" localSheetId="45" hidden="1">[1]weekly!#REF!</definedName>
    <definedName name="ggggggggg" localSheetId="24" hidden="1">[1]weekly!#REF!</definedName>
    <definedName name="ggggggggg" localSheetId="25" hidden="1">[1]weekly!#REF!</definedName>
    <definedName name="ggggggggg" localSheetId="46" hidden="1">[1]weekly!#REF!</definedName>
    <definedName name="ggggggggg" localSheetId="14" hidden="1">[1]weekly!#REF!</definedName>
    <definedName name="ggggggggg" localSheetId="93" hidden="1">[1]weekly!#REF!</definedName>
    <definedName name="ggggggggg" localSheetId="47" hidden="1">[1]weekly!#REF!</definedName>
    <definedName name="ggggggggg" localSheetId="48" hidden="1">[1]weekly!#REF!</definedName>
    <definedName name="ggggggggg" localSheetId="49" hidden="1">[1]weekly!#REF!</definedName>
    <definedName name="ggggggggg" localSheetId="50" hidden="1">[1]weekly!#REF!</definedName>
    <definedName name="ggggggggg" localSheetId="54" hidden="1">[1]weekly!#REF!</definedName>
    <definedName name="ggggggggg" localSheetId="51" hidden="1">[1]weekly!#REF!</definedName>
    <definedName name="ggggggggg" localSheetId="52" hidden="1">[1]weekly!#REF!</definedName>
    <definedName name="ggggggggg" localSheetId="34" hidden="1">[1]weekly!#REF!</definedName>
    <definedName name="ggggggggg" localSheetId="59" hidden="1">[1]weekly!#REF!</definedName>
    <definedName name="ggggggggg" localSheetId="21" hidden="1">[1]weekly!#REF!</definedName>
    <definedName name="ggggggggg" localSheetId="22" hidden="1">[1]weekly!#REF!</definedName>
    <definedName name="ggggggggg" localSheetId="53" hidden="1">[1]weekly!#REF!</definedName>
    <definedName name="ggggggggg" localSheetId="91" hidden="1">[1]weekly!#REF!</definedName>
    <definedName name="ggggggggg" localSheetId="88" hidden="1">[1]weekly!#REF!</definedName>
    <definedName name="ggggggggg" localSheetId="90" hidden="1">[1]weekly!#REF!</definedName>
    <definedName name="ggggggggg" hidden="1">[1]weekly!#REF!</definedName>
    <definedName name="gggggggggggg" localSheetId="60" hidden="1">[1]weekly!#REF!</definedName>
    <definedName name="gggggggggggg" localSheetId="87" hidden="1">[1]weekly!#REF!</definedName>
    <definedName name="gggggggggggg" localSheetId="36" hidden="1">[1]weekly!#REF!</definedName>
    <definedName name="gggggggggggg" localSheetId="61" hidden="1">[1]weekly!#REF!</definedName>
    <definedName name="gggggggggggg" localSheetId="37" hidden="1">[1]weekly!#REF!</definedName>
    <definedName name="gggggggggggg" localSheetId="17" hidden="1">[1]weekly!#REF!</definedName>
    <definedName name="gggggggggggg" localSheetId="55" hidden="1">[1]weekly!#REF!</definedName>
    <definedName name="gggggggggggg" localSheetId="57" hidden="1">[1]weekly!#REF!</definedName>
    <definedName name="gggggggggggg" localSheetId="15" hidden="1">[1]weekly!#REF!</definedName>
    <definedName name="gggggggggggg" localSheetId="56" hidden="1">[1]weekly!#REF!</definedName>
    <definedName name="gggggggggggg" localSheetId="58" hidden="1">[1]weekly!#REF!</definedName>
    <definedName name="gggggggggggg" localSheetId="19" hidden="1">[1]weekly!#REF!</definedName>
    <definedName name="gggggggggggg" localSheetId="83" hidden="1">[1]weekly!#REF!</definedName>
    <definedName name="gggggggggggg" localSheetId="38" hidden="1">[1]weekly!#REF!</definedName>
    <definedName name="gggggggggggg" localSheetId="39" hidden="1">[1]weekly!#REF!</definedName>
    <definedName name="gggggggggggg" localSheetId="95" hidden="1">[1]weekly!#REF!</definedName>
    <definedName name="gggggggggggg" localSheetId="40" hidden="1">[1]weekly!#REF!</definedName>
    <definedName name="gggggggggggg" localSheetId="92" hidden="1">[1]weekly!#REF!</definedName>
    <definedName name="gggggggggggg" localSheetId="41" hidden="1">[1]weekly!#REF!</definedName>
    <definedName name="gggggggggggg" localSheetId="42" hidden="1">[1]weekly!#REF!</definedName>
    <definedName name="gggggggggggg" localSheetId="43" hidden="1">[1]weekly!#REF!</definedName>
    <definedName name="gggggggggggg" localSheetId="33" hidden="1">[1]weekly!#REF!</definedName>
    <definedName name="gggggggggggg" localSheetId="82" hidden="1">[1]weekly!#REF!</definedName>
    <definedName name="gggggggggggg" localSheetId="44" hidden="1">[1]weekly!#REF!</definedName>
    <definedName name="gggggggggggg" localSheetId="69" hidden="1">[1]weekly!#REF!</definedName>
    <definedName name="gggggggggggg" localSheetId="45" hidden="1">[1]weekly!#REF!</definedName>
    <definedName name="gggggggggggg" localSheetId="24" hidden="1">[1]weekly!#REF!</definedName>
    <definedName name="gggggggggggg" localSheetId="25" hidden="1">[1]weekly!#REF!</definedName>
    <definedName name="gggggggggggg" localSheetId="46" hidden="1">[1]weekly!#REF!</definedName>
    <definedName name="gggggggggggg" localSheetId="14" hidden="1">[1]weekly!#REF!</definedName>
    <definedName name="gggggggggggg" localSheetId="93" hidden="1">[1]weekly!#REF!</definedName>
    <definedName name="gggggggggggg" localSheetId="47" hidden="1">[1]weekly!#REF!</definedName>
    <definedName name="gggggggggggg" localSheetId="48" hidden="1">[1]weekly!#REF!</definedName>
    <definedName name="gggggggggggg" localSheetId="49" hidden="1">[1]weekly!#REF!</definedName>
    <definedName name="gggggggggggg" localSheetId="50" hidden="1">[1]weekly!#REF!</definedName>
    <definedName name="gggggggggggg" localSheetId="54" hidden="1">[1]weekly!#REF!</definedName>
    <definedName name="gggggggggggg" localSheetId="51" hidden="1">[1]weekly!#REF!</definedName>
    <definedName name="gggggggggggg" localSheetId="52" hidden="1">[1]weekly!#REF!</definedName>
    <definedName name="gggggggggggg" localSheetId="34" hidden="1">[1]weekly!#REF!</definedName>
    <definedName name="gggggggggggg" localSheetId="59" hidden="1">[1]weekly!#REF!</definedName>
    <definedName name="gggggggggggg" localSheetId="21" hidden="1">[1]weekly!#REF!</definedName>
    <definedName name="gggggggggggg" localSheetId="22" hidden="1">[1]weekly!#REF!</definedName>
    <definedName name="gggggggggggg" localSheetId="53" hidden="1">[1]weekly!#REF!</definedName>
    <definedName name="gggggggggggg" localSheetId="91" hidden="1">[1]weekly!#REF!</definedName>
    <definedName name="gggggggggggg" localSheetId="88" hidden="1">[1]weekly!#REF!</definedName>
    <definedName name="gggggggggggg" localSheetId="90" hidden="1">[1]weekly!#REF!</definedName>
    <definedName name="gggggggggggg" hidden="1">[1]weekly!#REF!</definedName>
    <definedName name="ggggggggggggggggg" localSheetId="60" hidden="1">[1]weekly!#REF!</definedName>
    <definedName name="ggggggggggggggggg" localSheetId="87" hidden="1">[1]weekly!#REF!</definedName>
    <definedName name="ggggggggggggggggg" localSheetId="36" hidden="1">[1]weekly!#REF!</definedName>
    <definedName name="ggggggggggggggggg" localSheetId="61" hidden="1">[1]weekly!#REF!</definedName>
    <definedName name="ggggggggggggggggg" localSheetId="37" hidden="1">[1]weekly!#REF!</definedName>
    <definedName name="ggggggggggggggggg" localSheetId="17" hidden="1">[1]weekly!#REF!</definedName>
    <definedName name="ggggggggggggggggg" localSheetId="55" hidden="1">[1]weekly!#REF!</definedName>
    <definedName name="ggggggggggggggggg" localSheetId="57" hidden="1">[1]weekly!#REF!</definedName>
    <definedName name="ggggggggggggggggg" localSheetId="15" hidden="1">[1]weekly!#REF!</definedName>
    <definedName name="ggggggggggggggggg" localSheetId="56" hidden="1">[1]weekly!#REF!</definedName>
    <definedName name="ggggggggggggggggg" localSheetId="58" hidden="1">[1]weekly!#REF!</definedName>
    <definedName name="ggggggggggggggggg" localSheetId="19" hidden="1">[1]weekly!#REF!</definedName>
    <definedName name="ggggggggggggggggg" localSheetId="83" hidden="1">[1]weekly!#REF!</definedName>
    <definedName name="ggggggggggggggggg" localSheetId="38" hidden="1">[1]weekly!#REF!</definedName>
    <definedName name="ggggggggggggggggg" localSheetId="39" hidden="1">[1]weekly!#REF!</definedName>
    <definedName name="ggggggggggggggggg" localSheetId="95" hidden="1">[1]weekly!#REF!</definedName>
    <definedName name="ggggggggggggggggg" localSheetId="40" hidden="1">[1]weekly!#REF!</definedName>
    <definedName name="ggggggggggggggggg" localSheetId="92" hidden="1">[1]weekly!#REF!</definedName>
    <definedName name="ggggggggggggggggg" localSheetId="41" hidden="1">[1]weekly!#REF!</definedName>
    <definedName name="ggggggggggggggggg" localSheetId="42" hidden="1">[1]weekly!#REF!</definedName>
    <definedName name="ggggggggggggggggg" localSheetId="43" hidden="1">[1]weekly!#REF!</definedName>
    <definedName name="ggggggggggggggggg" localSheetId="33" hidden="1">[1]weekly!#REF!</definedName>
    <definedName name="ggggggggggggggggg" localSheetId="82" hidden="1">[1]weekly!#REF!</definedName>
    <definedName name="ggggggggggggggggg" localSheetId="44" hidden="1">[1]weekly!#REF!</definedName>
    <definedName name="ggggggggggggggggg" localSheetId="69" hidden="1">[1]weekly!#REF!</definedName>
    <definedName name="ggggggggggggggggg" localSheetId="45" hidden="1">[1]weekly!#REF!</definedName>
    <definedName name="ggggggggggggggggg" localSheetId="24" hidden="1">[1]weekly!#REF!</definedName>
    <definedName name="ggggggggggggggggg" localSheetId="25" hidden="1">[1]weekly!#REF!</definedName>
    <definedName name="ggggggggggggggggg" localSheetId="46" hidden="1">[1]weekly!#REF!</definedName>
    <definedName name="ggggggggggggggggg" localSheetId="14" hidden="1">[1]weekly!#REF!</definedName>
    <definedName name="ggggggggggggggggg" localSheetId="93" hidden="1">[1]weekly!#REF!</definedName>
    <definedName name="ggggggggggggggggg" localSheetId="47" hidden="1">[1]weekly!#REF!</definedName>
    <definedName name="ggggggggggggggggg" localSheetId="48" hidden="1">[1]weekly!#REF!</definedName>
    <definedName name="ggggggggggggggggg" localSheetId="49" hidden="1">[1]weekly!#REF!</definedName>
    <definedName name="ggggggggggggggggg" localSheetId="50" hidden="1">[1]weekly!#REF!</definedName>
    <definedName name="ggggggggggggggggg" localSheetId="54" hidden="1">[1]weekly!#REF!</definedName>
    <definedName name="ggggggggggggggggg" localSheetId="51" hidden="1">[1]weekly!#REF!</definedName>
    <definedName name="ggggggggggggggggg" localSheetId="52" hidden="1">[1]weekly!#REF!</definedName>
    <definedName name="ggggggggggggggggg" localSheetId="34" hidden="1">[1]weekly!#REF!</definedName>
    <definedName name="ggggggggggggggggg" localSheetId="59" hidden="1">[1]weekly!#REF!</definedName>
    <definedName name="ggggggggggggggggg" localSheetId="21" hidden="1">[1]weekly!#REF!</definedName>
    <definedName name="ggggggggggggggggg" localSheetId="22" hidden="1">[1]weekly!#REF!</definedName>
    <definedName name="ggggggggggggggggg" localSheetId="53" hidden="1">[1]weekly!#REF!</definedName>
    <definedName name="ggggggggggggggggg" localSheetId="91" hidden="1">[1]weekly!#REF!</definedName>
    <definedName name="ggggggggggggggggg" localSheetId="88" hidden="1">[1]weekly!#REF!</definedName>
    <definedName name="ggggggggggggggggg" localSheetId="90" hidden="1">[1]weekly!#REF!</definedName>
    <definedName name="ggggggggggggggggg" hidden="1">[1]weekly!#REF!</definedName>
    <definedName name="gggggggggggggggggg" localSheetId="60" hidden="1">[1]weekly!#REF!</definedName>
    <definedName name="gggggggggggggggggg" localSheetId="87" hidden="1">[1]weekly!#REF!</definedName>
    <definedName name="gggggggggggggggggg" localSheetId="36" hidden="1">[1]weekly!#REF!</definedName>
    <definedName name="gggggggggggggggggg" localSheetId="61" hidden="1">[1]weekly!#REF!</definedName>
    <definedName name="gggggggggggggggggg" localSheetId="37" hidden="1">[1]weekly!#REF!</definedName>
    <definedName name="gggggggggggggggggg" localSheetId="17" hidden="1">[1]weekly!#REF!</definedName>
    <definedName name="gggggggggggggggggg" localSheetId="55" hidden="1">[1]weekly!#REF!</definedName>
    <definedName name="gggggggggggggggggg" localSheetId="57" hidden="1">[1]weekly!#REF!</definedName>
    <definedName name="gggggggggggggggggg" localSheetId="15" hidden="1">[1]weekly!#REF!</definedName>
    <definedName name="gggggggggggggggggg" localSheetId="56" hidden="1">[1]weekly!#REF!</definedName>
    <definedName name="gggggggggggggggggg" localSheetId="58" hidden="1">[1]weekly!#REF!</definedName>
    <definedName name="gggggggggggggggggg" localSheetId="19" hidden="1">[1]weekly!#REF!</definedName>
    <definedName name="gggggggggggggggggg" localSheetId="83" hidden="1">[1]weekly!#REF!</definedName>
    <definedName name="gggggggggggggggggg" localSheetId="38" hidden="1">[1]weekly!#REF!</definedName>
    <definedName name="gggggggggggggggggg" localSheetId="39" hidden="1">[1]weekly!#REF!</definedName>
    <definedName name="gggggggggggggggggg" localSheetId="95" hidden="1">[1]weekly!#REF!</definedName>
    <definedName name="gggggggggggggggggg" localSheetId="40" hidden="1">[1]weekly!#REF!</definedName>
    <definedName name="gggggggggggggggggg" localSheetId="92" hidden="1">[1]weekly!#REF!</definedName>
    <definedName name="gggggggggggggggggg" localSheetId="41" hidden="1">[1]weekly!#REF!</definedName>
    <definedName name="gggggggggggggggggg" localSheetId="42" hidden="1">[1]weekly!#REF!</definedName>
    <definedName name="gggggggggggggggggg" localSheetId="43" hidden="1">[1]weekly!#REF!</definedName>
    <definedName name="gggggggggggggggggg" localSheetId="33" hidden="1">[1]weekly!#REF!</definedName>
    <definedName name="gggggggggggggggggg" localSheetId="82" hidden="1">[1]weekly!#REF!</definedName>
    <definedName name="gggggggggggggggggg" localSheetId="44" hidden="1">[1]weekly!#REF!</definedName>
    <definedName name="gggggggggggggggggg" localSheetId="69" hidden="1">[1]weekly!#REF!</definedName>
    <definedName name="gggggggggggggggggg" localSheetId="45" hidden="1">[1]weekly!#REF!</definedName>
    <definedName name="gggggggggggggggggg" localSheetId="24" hidden="1">[1]weekly!#REF!</definedName>
    <definedName name="gggggggggggggggggg" localSheetId="25" hidden="1">[1]weekly!#REF!</definedName>
    <definedName name="gggggggggggggggggg" localSheetId="46" hidden="1">[1]weekly!#REF!</definedName>
    <definedName name="gggggggggggggggggg" localSheetId="14" hidden="1">[1]weekly!#REF!</definedName>
    <definedName name="gggggggggggggggggg" localSheetId="93" hidden="1">[1]weekly!#REF!</definedName>
    <definedName name="gggggggggggggggggg" localSheetId="47" hidden="1">[1]weekly!#REF!</definedName>
    <definedName name="gggggggggggggggggg" localSheetId="48" hidden="1">[1]weekly!#REF!</definedName>
    <definedName name="gggggggggggggggggg" localSheetId="49" hidden="1">[1]weekly!#REF!</definedName>
    <definedName name="gggggggggggggggggg" localSheetId="50" hidden="1">[1]weekly!#REF!</definedName>
    <definedName name="gggggggggggggggggg" localSheetId="54" hidden="1">[1]weekly!#REF!</definedName>
    <definedName name="gggggggggggggggggg" localSheetId="51" hidden="1">[1]weekly!#REF!</definedName>
    <definedName name="gggggggggggggggggg" localSheetId="52" hidden="1">[1]weekly!#REF!</definedName>
    <definedName name="gggggggggggggggggg" localSheetId="34" hidden="1">[1]weekly!#REF!</definedName>
    <definedName name="gggggggggggggggggg" localSheetId="59" hidden="1">[1]weekly!#REF!</definedName>
    <definedName name="gggggggggggggggggg" localSheetId="21" hidden="1">[1]weekly!#REF!</definedName>
    <definedName name="gggggggggggggggggg" localSheetId="22" hidden="1">[1]weekly!#REF!</definedName>
    <definedName name="gggggggggggggggggg" localSheetId="53" hidden="1">[1]weekly!#REF!</definedName>
    <definedName name="gggggggggggggggggg" localSheetId="91" hidden="1">[1]weekly!#REF!</definedName>
    <definedName name="gggggggggggggggggg" localSheetId="88" hidden="1">[1]weekly!#REF!</definedName>
    <definedName name="gggggggggggggggggg" localSheetId="90" hidden="1">[1]weekly!#REF!</definedName>
    <definedName name="gggggggggggggggggg" hidden="1">[1]weekly!#REF!</definedName>
    <definedName name="h" localSheetId="60" hidden="1">[1]weekly!#REF!</definedName>
    <definedName name="h" localSheetId="87" hidden="1">[1]weekly!#REF!</definedName>
    <definedName name="h" localSheetId="36" hidden="1">[1]weekly!#REF!</definedName>
    <definedName name="h" localSheetId="61" hidden="1">[1]weekly!#REF!</definedName>
    <definedName name="h" localSheetId="37" hidden="1">[1]weekly!#REF!</definedName>
    <definedName name="h" localSheetId="57" hidden="1">[1]weekly!#REF!</definedName>
    <definedName name="h" localSheetId="56" hidden="1">[1]weekly!#REF!</definedName>
    <definedName name="h" localSheetId="58" hidden="1">[1]weekly!#REF!</definedName>
    <definedName name="h" localSheetId="83" hidden="1">[1]weekly!#REF!</definedName>
    <definedName name="h" localSheetId="38" hidden="1">[1]weekly!#REF!</definedName>
    <definedName name="h" localSheetId="39" hidden="1">[1]weekly!#REF!</definedName>
    <definedName name="h" localSheetId="95" hidden="1">[1]weekly!#REF!</definedName>
    <definedName name="h" localSheetId="40" hidden="1">[1]weekly!#REF!</definedName>
    <definedName name="h" localSheetId="92" hidden="1">[1]weekly!#REF!</definedName>
    <definedName name="h" localSheetId="41" hidden="1">[1]weekly!#REF!</definedName>
    <definedName name="h" localSheetId="42" hidden="1">[1]weekly!#REF!</definedName>
    <definedName name="h" localSheetId="43" hidden="1">[1]weekly!#REF!</definedName>
    <definedName name="h" localSheetId="33" hidden="1">[1]weekly!#REF!</definedName>
    <definedName name="h" localSheetId="82" hidden="1">[1]weekly!#REF!</definedName>
    <definedName name="h" localSheetId="44" hidden="1">[1]weekly!#REF!</definedName>
    <definedName name="h" localSheetId="69" hidden="1">[1]weekly!#REF!</definedName>
    <definedName name="h" localSheetId="45" hidden="1">[1]weekly!#REF!</definedName>
    <definedName name="h" localSheetId="24" hidden="1">[1]weekly!#REF!</definedName>
    <definedName name="h" localSheetId="25" hidden="1">[1]weekly!#REF!</definedName>
    <definedName name="h" localSheetId="46" hidden="1">[1]weekly!#REF!</definedName>
    <definedName name="h" localSheetId="14" hidden="1">[1]weekly!#REF!</definedName>
    <definedName name="h" localSheetId="93" hidden="1">[1]weekly!#REF!</definedName>
    <definedName name="h" localSheetId="47" hidden="1">[1]weekly!#REF!</definedName>
    <definedName name="h" localSheetId="48" hidden="1">[1]weekly!#REF!</definedName>
    <definedName name="h" localSheetId="49" hidden="1">[1]weekly!#REF!</definedName>
    <definedName name="h" localSheetId="50" hidden="1">[1]weekly!#REF!</definedName>
    <definedName name="h" localSheetId="54" hidden="1">[1]weekly!#REF!</definedName>
    <definedName name="h" localSheetId="51" hidden="1">[1]weekly!#REF!</definedName>
    <definedName name="h" localSheetId="52" hidden="1">[1]weekly!#REF!</definedName>
    <definedName name="h" localSheetId="34" hidden="1">[1]weekly!#REF!</definedName>
    <definedName name="h" localSheetId="59" hidden="1">[1]weekly!#REF!</definedName>
    <definedName name="h" localSheetId="53" hidden="1">[1]weekly!#REF!</definedName>
    <definedName name="h" localSheetId="91" hidden="1">[1]weekly!#REF!</definedName>
    <definedName name="h" localSheetId="88" hidden="1">[1]weekly!#REF!</definedName>
    <definedName name="h" localSheetId="90" hidden="1">[1]weekly!#REF!</definedName>
    <definedName name="h" hidden="1">[1]weekly!#REF!</definedName>
    <definedName name="hh" localSheetId="60" hidden="1">[1]weekly!#REF!</definedName>
    <definedName name="hh" localSheetId="87" hidden="1">[1]weekly!#REF!</definedName>
    <definedName name="hh" localSheetId="36" hidden="1">[1]weekly!#REF!</definedName>
    <definedName name="hh" localSheetId="61" hidden="1">[1]weekly!#REF!</definedName>
    <definedName name="hh" localSheetId="37" hidden="1">[1]weekly!#REF!</definedName>
    <definedName name="hh" localSheetId="57" hidden="1">[1]weekly!#REF!</definedName>
    <definedName name="hh" localSheetId="56" hidden="1">[1]weekly!#REF!</definedName>
    <definedName name="hh" localSheetId="58" hidden="1">[1]weekly!#REF!</definedName>
    <definedName name="hh" localSheetId="83" hidden="1">[1]weekly!#REF!</definedName>
    <definedName name="hh" localSheetId="38" hidden="1">[1]weekly!#REF!</definedName>
    <definedName name="hh" localSheetId="39" hidden="1">[1]weekly!#REF!</definedName>
    <definedName name="hh" localSheetId="95" hidden="1">[1]weekly!#REF!</definedName>
    <definedName name="hh" localSheetId="40" hidden="1">[1]weekly!#REF!</definedName>
    <definedName name="hh" localSheetId="92" hidden="1">[1]weekly!#REF!</definedName>
    <definedName name="hh" localSheetId="41" hidden="1">[1]weekly!#REF!</definedName>
    <definedName name="hh" localSheetId="42" hidden="1">[1]weekly!#REF!</definedName>
    <definedName name="hh" localSheetId="43" hidden="1">[1]weekly!#REF!</definedName>
    <definedName name="hh" localSheetId="33" hidden="1">[1]weekly!#REF!</definedName>
    <definedName name="hh" localSheetId="82" hidden="1">[1]weekly!#REF!</definedName>
    <definedName name="hh" localSheetId="44" hidden="1">[1]weekly!#REF!</definedName>
    <definedName name="hh" localSheetId="69" hidden="1">[1]weekly!#REF!</definedName>
    <definedName name="hh" localSheetId="45" hidden="1">[1]weekly!#REF!</definedName>
    <definedName name="hh" localSheetId="24" hidden="1">[1]weekly!#REF!</definedName>
    <definedName name="hh" localSheetId="25" hidden="1">[1]weekly!#REF!</definedName>
    <definedName name="hh" localSheetId="46" hidden="1">[1]weekly!#REF!</definedName>
    <definedName name="hh" localSheetId="14" hidden="1">[1]weekly!#REF!</definedName>
    <definedName name="hh" localSheetId="93" hidden="1">[1]weekly!#REF!</definedName>
    <definedName name="hh" localSheetId="47" hidden="1">[1]weekly!#REF!</definedName>
    <definedName name="hh" localSheetId="48" hidden="1">[1]weekly!#REF!</definedName>
    <definedName name="hh" localSheetId="49" hidden="1">[1]weekly!#REF!</definedName>
    <definedName name="hh" localSheetId="50" hidden="1">[1]weekly!#REF!</definedName>
    <definedName name="hh" localSheetId="54" hidden="1">[1]weekly!#REF!</definedName>
    <definedName name="hh" localSheetId="51" hidden="1">[1]weekly!#REF!</definedName>
    <definedName name="hh" localSheetId="52" hidden="1">[1]weekly!#REF!</definedName>
    <definedName name="hh" localSheetId="34" hidden="1">[1]weekly!#REF!</definedName>
    <definedName name="hh" localSheetId="59" hidden="1">[1]weekly!#REF!</definedName>
    <definedName name="hh" localSheetId="53" hidden="1">[1]weekly!#REF!</definedName>
    <definedName name="hh" localSheetId="91" hidden="1">[1]weekly!#REF!</definedName>
    <definedName name="hh" localSheetId="88" hidden="1">[1]weekly!#REF!</definedName>
    <definedName name="hh" localSheetId="90" hidden="1">[1]weekly!#REF!</definedName>
    <definedName name="hh" hidden="1">[1]weekly!#REF!</definedName>
    <definedName name="hhhhh" localSheetId="60" hidden="1">[1]weekly!#REF!</definedName>
    <definedName name="hhhhh" localSheetId="87" hidden="1">[1]weekly!#REF!</definedName>
    <definedName name="hhhhh" localSheetId="36" hidden="1">[1]weekly!#REF!</definedName>
    <definedName name="hhhhh" localSheetId="61" hidden="1">[1]weekly!#REF!</definedName>
    <definedName name="hhhhh" localSheetId="37" hidden="1">[1]weekly!#REF!</definedName>
    <definedName name="hhhhh" localSheetId="57" hidden="1">[1]weekly!#REF!</definedName>
    <definedName name="hhhhh" localSheetId="56" hidden="1">[1]weekly!#REF!</definedName>
    <definedName name="hhhhh" localSheetId="58" hidden="1">[1]weekly!#REF!</definedName>
    <definedName name="hhhhh" localSheetId="83" hidden="1">[1]weekly!#REF!</definedName>
    <definedName name="hhhhh" localSheetId="38" hidden="1">[1]weekly!#REF!</definedName>
    <definedName name="hhhhh" localSheetId="39" hidden="1">[1]weekly!#REF!</definedName>
    <definedName name="hhhhh" localSheetId="95" hidden="1">[1]weekly!#REF!</definedName>
    <definedName name="hhhhh" localSheetId="40" hidden="1">[1]weekly!#REF!</definedName>
    <definedName name="hhhhh" localSheetId="92" hidden="1">[1]weekly!#REF!</definedName>
    <definedName name="hhhhh" localSheetId="41" hidden="1">[1]weekly!#REF!</definedName>
    <definedName name="hhhhh" localSheetId="42" hidden="1">[1]weekly!#REF!</definedName>
    <definedName name="hhhhh" localSheetId="43" hidden="1">[1]weekly!#REF!</definedName>
    <definedName name="hhhhh" localSheetId="33" hidden="1">[1]weekly!#REF!</definedName>
    <definedName name="hhhhh" localSheetId="82" hidden="1">[1]weekly!#REF!</definedName>
    <definedName name="hhhhh" localSheetId="44" hidden="1">[1]weekly!#REF!</definedName>
    <definedName name="hhhhh" localSheetId="69" hidden="1">[1]weekly!#REF!</definedName>
    <definedName name="hhhhh" localSheetId="45" hidden="1">[1]weekly!#REF!</definedName>
    <definedName name="hhhhh" localSheetId="24" hidden="1">[1]weekly!#REF!</definedName>
    <definedName name="hhhhh" localSheetId="25" hidden="1">[1]weekly!#REF!</definedName>
    <definedName name="hhhhh" localSheetId="46" hidden="1">[1]weekly!#REF!</definedName>
    <definedName name="hhhhh" localSheetId="14" hidden="1">[1]weekly!#REF!</definedName>
    <definedName name="hhhhh" localSheetId="93" hidden="1">[1]weekly!#REF!</definedName>
    <definedName name="hhhhh" localSheetId="47" hidden="1">[1]weekly!#REF!</definedName>
    <definedName name="hhhhh" localSheetId="48" hidden="1">[1]weekly!#REF!</definedName>
    <definedName name="hhhhh" localSheetId="49" hidden="1">[1]weekly!#REF!</definedName>
    <definedName name="hhhhh" localSheetId="50" hidden="1">[1]weekly!#REF!</definedName>
    <definedName name="hhhhh" localSheetId="54" hidden="1">[1]weekly!#REF!</definedName>
    <definedName name="hhhhh" localSheetId="51" hidden="1">[1]weekly!#REF!</definedName>
    <definedName name="hhhhh" localSheetId="52" hidden="1">[1]weekly!#REF!</definedName>
    <definedName name="hhhhh" localSheetId="34" hidden="1">[1]weekly!#REF!</definedName>
    <definedName name="hhhhh" localSheetId="59" hidden="1">[1]weekly!#REF!</definedName>
    <definedName name="hhhhh" localSheetId="53" hidden="1">[1]weekly!#REF!</definedName>
    <definedName name="hhhhh" localSheetId="91" hidden="1">[1]weekly!#REF!</definedName>
    <definedName name="hhhhh" localSheetId="88" hidden="1">[1]weekly!#REF!</definedName>
    <definedName name="hhhhh" localSheetId="90" hidden="1">[1]weekly!#REF!</definedName>
    <definedName name="hhhhh" hidden="1">[1]weekly!#REF!</definedName>
    <definedName name="i" localSheetId="60" hidden="1">[1]weekly!#REF!</definedName>
    <definedName name="i" localSheetId="87" hidden="1">[1]weekly!#REF!</definedName>
    <definedName name="i" localSheetId="36" hidden="1">[1]weekly!#REF!</definedName>
    <definedName name="i" localSheetId="61" hidden="1">[1]weekly!#REF!</definedName>
    <definedName name="i" localSheetId="37" hidden="1">[1]weekly!#REF!</definedName>
    <definedName name="i" localSheetId="57" hidden="1">[1]weekly!#REF!</definedName>
    <definedName name="i" localSheetId="56" hidden="1">[1]weekly!#REF!</definedName>
    <definedName name="i" localSheetId="58" hidden="1">[1]weekly!#REF!</definedName>
    <definedName name="i" localSheetId="83" hidden="1">[1]weekly!#REF!</definedName>
    <definedName name="i" localSheetId="38" hidden="1">[1]weekly!#REF!</definedName>
    <definedName name="i" localSheetId="39" hidden="1">[1]weekly!#REF!</definedName>
    <definedName name="i" localSheetId="95" hidden="1">[1]weekly!#REF!</definedName>
    <definedName name="i" localSheetId="40" hidden="1">[1]weekly!#REF!</definedName>
    <definedName name="i" localSheetId="92" hidden="1">[1]weekly!#REF!</definedName>
    <definedName name="i" localSheetId="41" hidden="1">[1]weekly!#REF!</definedName>
    <definedName name="i" localSheetId="42" hidden="1">[1]weekly!#REF!</definedName>
    <definedName name="i" localSheetId="43" hidden="1">[1]weekly!#REF!</definedName>
    <definedName name="i" localSheetId="33" hidden="1">[1]weekly!#REF!</definedName>
    <definedName name="i" localSheetId="82" hidden="1">[1]weekly!#REF!</definedName>
    <definedName name="i" localSheetId="44" hidden="1">[1]weekly!#REF!</definedName>
    <definedName name="i" localSheetId="69" hidden="1">[1]weekly!#REF!</definedName>
    <definedName name="i" localSheetId="45" hidden="1">[1]weekly!#REF!</definedName>
    <definedName name="i" localSheetId="24" hidden="1">[1]weekly!#REF!</definedName>
    <definedName name="i" localSheetId="25" hidden="1">[1]weekly!#REF!</definedName>
    <definedName name="i" localSheetId="46" hidden="1">[1]weekly!#REF!</definedName>
    <definedName name="i" localSheetId="14" hidden="1">[1]weekly!#REF!</definedName>
    <definedName name="i" localSheetId="93" hidden="1">[1]weekly!#REF!</definedName>
    <definedName name="i" localSheetId="2" hidden="1">[1]weekly!#REF!</definedName>
    <definedName name="i" localSheetId="47" hidden="1">[1]weekly!#REF!</definedName>
    <definedName name="i" localSheetId="48" hidden="1">[1]weekly!#REF!</definedName>
    <definedName name="i" localSheetId="49" hidden="1">[1]weekly!#REF!</definedName>
    <definedName name="i" localSheetId="50" hidden="1">[1]weekly!#REF!</definedName>
    <definedName name="i" localSheetId="54" hidden="1">[1]weekly!#REF!</definedName>
    <definedName name="i" localSheetId="51" hidden="1">[1]weekly!#REF!</definedName>
    <definedName name="i" localSheetId="52" hidden="1">[1]weekly!#REF!</definedName>
    <definedName name="i" localSheetId="34" hidden="1">[1]weekly!#REF!</definedName>
    <definedName name="i" localSheetId="59" hidden="1">[1]weekly!#REF!</definedName>
    <definedName name="i" localSheetId="53" hidden="1">[1]weekly!#REF!</definedName>
    <definedName name="i" localSheetId="91" hidden="1">[1]weekly!#REF!</definedName>
    <definedName name="i" localSheetId="88" hidden="1">[1]weekly!#REF!</definedName>
    <definedName name="i" localSheetId="90" hidden="1">[1]weekly!#REF!</definedName>
    <definedName name="i" hidden="1">[1]weekly!#REF!</definedName>
    <definedName name="ii" localSheetId="60" hidden="1">[1]weekly!#REF!</definedName>
    <definedName name="ii" localSheetId="87" hidden="1">[1]weekly!#REF!</definedName>
    <definedName name="ii" localSheetId="36" hidden="1">[1]weekly!#REF!</definedName>
    <definedName name="ii" localSheetId="61" hidden="1">[1]weekly!#REF!</definedName>
    <definedName name="ii" localSheetId="37" hidden="1">[1]weekly!#REF!</definedName>
    <definedName name="ii" localSheetId="57" hidden="1">[1]weekly!#REF!</definedName>
    <definedName name="ii" localSheetId="56" hidden="1">[1]weekly!#REF!</definedName>
    <definedName name="ii" localSheetId="58" hidden="1">[1]weekly!#REF!</definedName>
    <definedName name="ii" localSheetId="83" hidden="1">[1]weekly!#REF!</definedName>
    <definedName name="ii" localSheetId="38" hidden="1">[1]weekly!#REF!</definedName>
    <definedName name="ii" localSheetId="39" hidden="1">[1]weekly!#REF!</definedName>
    <definedName name="ii" localSheetId="95" hidden="1">[1]weekly!#REF!</definedName>
    <definedName name="ii" localSheetId="40" hidden="1">[1]weekly!#REF!</definedName>
    <definedName name="ii" localSheetId="92" hidden="1">[1]weekly!#REF!</definedName>
    <definedName name="ii" localSheetId="41" hidden="1">[1]weekly!#REF!</definedName>
    <definedName name="ii" localSheetId="42" hidden="1">[1]weekly!#REF!</definedName>
    <definedName name="ii" localSheetId="43" hidden="1">[1]weekly!#REF!</definedName>
    <definedName name="ii" localSheetId="33" hidden="1">[1]weekly!#REF!</definedName>
    <definedName name="ii" localSheetId="82" hidden="1">[1]weekly!#REF!</definedName>
    <definedName name="ii" localSheetId="44" hidden="1">[1]weekly!#REF!</definedName>
    <definedName name="ii" localSheetId="69" hidden="1">[1]weekly!#REF!</definedName>
    <definedName name="ii" localSheetId="45" hidden="1">[1]weekly!#REF!</definedName>
    <definedName name="ii" localSheetId="24" hidden="1">[1]weekly!#REF!</definedName>
    <definedName name="ii" localSheetId="25" hidden="1">[1]weekly!#REF!</definedName>
    <definedName name="ii" localSheetId="46" hidden="1">[1]weekly!#REF!</definedName>
    <definedName name="ii" localSheetId="14" hidden="1">[1]weekly!#REF!</definedName>
    <definedName name="ii" localSheetId="93" hidden="1">[1]weekly!#REF!</definedName>
    <definedName name="ii" localSheetId="47" hidden="1">[1]weekly!#REF!</definedName>
    <definedName name="ii" localSheetId="48" hidden="1">[1]weekly!#REF!</definedName>
    <definedName name="ii" localSheetId="49" hidden="1">[1]weekly!#REF!</definedName>
    <definedName name="ii" localSheetId="50" hidden="1">[1]weekly!#REF!</definedName>
    <definedName name="ii" localSheetId="54" hidden="1">[1]weekly!#REF!</definedName>
    <definedName name="ii" localSheetId="51" hidden="1">[1]weekly!#REF!</definedName>
    <definedName name="ii" localSheetId="52" hidden="1">[1]weekly!#REF!</definedName>
    <definedName name="ii" localSheetId="34" hidden="1">[1]weekly!#REF!</definedName>
    <definedName name="ii" localSheetId="59" hidden="1">[1]weekly!#REF!</definedName>
    <definedName name="ii" localSheetId="53" hidden="1">[1]weekly!#REF!</definedName>
    <definedName name="ii" localSheetId="91" hidden="1">[1]weekly!#REF!</definedName>
    <definedName name="ii" localSheetId="88" hidden="1">[1]weekly!#REF!</definedName>
    <definedName name="ii" localSheetId="90" hidden="1">[1]weekly!#REF!</definedName>
    <definedName name="ii" hidden="1">[1]weekly!#REF!</definedName>
    <definedName name="iii" localSheetId="60" hidden="1">[1]weekly!#REF!</definedName>
    <definedName name="iii" localSheetId="87" hidden="1">[1]weekly!#REF!</definedName>
    <definedName name="iii" localSheetId="36" hidden="1">[1]weekly!#REF!</definedName>
    <definedName name="iii" localSheetId="61" hidden="1">[1]weekly!#REF!</definedName>
    <definedName name="iii" localSheetId="37" hidden="1">[1]weekly!#REF!</definedName>
    <definedName name="iii" localSheetId="57" hidden="1">[1]weekly!#REF!</definedName>
    <definedName name="iii" localSheetId="56" hidden="1">[1]weekly!#REF!</definedName>
    <definedName name="iii" localSheetId="58" hidden="1">[1]weekly!#REF!</definedName>
    <definedName name="iii" localSheetId="83" hidden="1">[1]weekly!#REF!</definedName>
    <definedName name="iii" localSheetId="38" hidden="1">[1]weekly!#REF!</definedName>
    <definedName name="iii" localSheetId="39" hidden="1">[1]weekly!#REF!</definedName>
    <definedName name="iii" localSheetId="95" hidden="1">[1]weekly!#REF!</definedName>
    <definedName name="iii" localSheetId="40" hidden="1">[1]weekly!#REF!</definedName>
    <definedName name="iii" localSheetId="92" hidden="1">[1]weekly!#REF!</definedName>
    <definedName name="iii" localSheetId="41" hidden="1">[1]weekly!#REF!</definedName>
    <definedName name="iii" localSheetId="42" hidden="1">[1]weekly!#REF!</definedName>
    <definedName name="iii" localSheetId="43" hidden="1">[1]weekly!#REF!</definedName>
    <definedName name="iii" localSheetId="33" hidden="1">[1]weekly!#REF!</definedName>
    <definedName name="iii" localSheetId="82" hidden="1">[1]weekly!#REF!</definedName>
    <definedName name="iii" localSheetId="44" hidden="1">[1]weekly!#REF!</definedName>
    <definedName name="iii" localSheetId="69" hidden="1">[1]weekly!#REF!</definedName>
    <definedName name="iii" localSheetId="45" hidden="1">[1]weekly!#REF!</definedName>
    <definedName name="iii" localSheetId="24" hidden="1">[1]weekly!#REF!</definedName>
    <definedName name="iii" localSheetId="25" hidden="1">[1]weekly!#REF!</definedName>
    <definedName name="iii" localSheetId="46" hidden="1">[1]weekly!#REF!</definedName>
    <definedName name="iii" localSheetId="14" hidden="1">[1]weekly!#REF!</definedName>
    <definedName name="iii" localSheetId="93" hidden="1">[1]weekly!#REF!</definedName>
    <definedName name="iii" localSheetId="47" hidden="1">[1]weekly!#REF!</definedName>
    <definedName name="iii" localSheetId="48" hidden="1">[1]weekly!#REF!</definedName>
    <definedName name="iii" localSheetId="49" hidden="1">[1]weekly!#REF!</definedName>
    <definedName name="iii" localSheetId="50" hidden="1">[1]weekly!#REF!</definedName>
    <definedName name="iii" localSheetId="54" hidden="1">[1]weekly!#REF!</definedName>
    <definedName name="iii" localSheetId="51" hidden="1">[1]weekly!#REF!</definedName>
    <definedName name="iii" localSheetId="52" hidden="1">[1]weekly!#REF!</definedName>
    <definedName name="iii" localSheetId="34" hidden="1">[1]weekly!#REF!</definedName>
    <definedName name="iii" localSheetId="59" hidden="1">[1]weekly!#REF!</definedName>
    <definedName name="iii" localSheetId="53" hidden="1">[1]weekly!#REF!</definedName>
    <definedName name="iii" localSheetId="91" hidden="1">[1]weekly!#REF!</definedName>
    <definedName name="iii" localSheetId="88" hidden="1">[1]weekly!#REF!</definedName>
    <definedName name="iii" localSheetId="90" hidden="1">[1]weekly!#REF!</definedName>
    <definedName name="iii" hidden="1">[1]weekly!#REF!</definedName>
    <definedName name="iiiii" localSheetId="60" hidden="1">[1]weekly!#REF!</definedName>
    <definedName name="iiiii" localSheetId="87" hidden="1">[1]weekly!#REF!</definedName>
    <definedName name="iiiii" localSheetId="36" hidden="1">[1]weekly!#REF!</definedName>
    <definedName name="iiiii" localSheetId="61" hidden="1">[1]weekly!#REF!</definedName>
    <definedName name="iiiii" localSheetId="37" hidden="1">[1]weekly!#REF!</definedName>
    <definedName name="iiiii" localSheetId="57" hidden="1">[1]weekly!#REF!</definedName>
    <definedName name="iiiii" localSheetId="56" hidden="1">[1]weekly!#REF!</definedName>
    <definedName name="iiiii" localSheetId="58" hidden="1">[1]weekly!#REF!</definedName>
    <definedName name="iiiii" localSheetId="83" hidden="1">[1]weekly!#REF!</definedName>
    <definedName name="iiiii" localSheetId="38" hidden="1">[1]weekly!#REF!</definedName>
    <definedName name="iiiii" localSheetId="39" hidden="1">[1]weekly!#REF!</definedName>
    <definedName name="iiiii" localSheetId="95" hidden="1">[1]weekly!#REF!</definedName>
    <definedName name="iiiii" localSheetId="40" hidden="1">[1]weekly!#REF!</definedName>
    <definedName name="iiiii" localSheetId="92" hidden="1">[1]weekly!#REF!</definedName>
    <definedName name="iiiii" localSheetId="41" hidden="1">[1]weekly!#REF!</definedName>
    <definedName name="iiiii" localSheetId="42" hidden="1">[1]weekly!#REF!</definedName>
    <definedName name="iiiii" localSheetId="43" hidden="1">[1]weekly!#REF!</definedName>
    <definedName name="iiiii" localSheetId="33" hidden="1">[1]weekly!#REF!</definedName>
    <definedName name="iiiii" localSheetId="82" hidden="1">[1]weekly!#REF!</definedName>
    <definedName name="iiiii" localSheetId="44" hidden="1">[1]weekly!#REF!</definedName>
    <definedName name="iiiii" localSheetId="69" hidden="1">[1]weekly!#REF!</definedName>
    <definedName name="iiiii" localSheetId="45" hidden="1">[1]weekly!#REF!</definedName>
    <definedName name="iiiii" localSheetId="24" hidden="1">[1]weekly!#REF!</definedName>
    <definedName name="iiiii" localSheetId="25" hidden="1">[1]weekly!#REF!</definedName>
    <definedName name="iiiii" localSheetId="46" hidden="1">[1]weekly!#REF!</definedName>
    <definedName name="iiiii" localSheetId="14" hidden="1">[1]weekly!#REF!</definedName>
    <definedName name="iiiii" localSheetId="93" hidden="1">[1]weekly!#REF!</definedName>
    <definedName name="iiiii" localSheetId="47" hidden="1">[1]weekly!#REF!</definedName>
    <definedName name="iiiii" localSheetId="48" hidden="1">[1]weekly!#REF!</definedName>
    <definedName name="iiiii" localSheetId="49" hidden="1">[1]weekly!#REF!</definedName>
    <definedName name="iiiii" localSheetId="50" hidden="1">[1]weekly!#REF!</definedName>
    <definedName name="iiiii" localSheetId="54" hidden="1">[1]weekly!#REF!</definedName>
    <definedName name="iiiii" localSheetId="51" hidden="1">[1]weekly!#REF!</definedName>
    <definedName name="iiiii" localSheetId="52" hidden="1">[1]weekly!#REF!</definedName>
    <definedName name="iiiii" localSheetId="34" hidden="1">[1]weekly!#REF!</definedName>
    <definedName name="iiiii" localSheetId="59" hidden="1">[1]weekly!#REF!</definedName>
    <definedName name="iiiii" localSheetId="53" hidden="1">[1]weekly!#REF!</definedName>
    <definedName name="iiiii" localSheetId="91" hidden="1">[1]weekly!#REF!</definedName>
    <definedName name="iiiii" localSheetId="88" hidden="1">[1]weekly!#REF!</definedName>
    <definedName name="iiiii" localSheetId="90" hidden="1">[1]weekly!#REF!</definedName>
    <definedName name="iiiii" hidden="1">[1]weekly!#REF!</definedName>
    <definedName name="j" localSheetId="60" hidden="1">[1]weekly!#REF!</definedName>
    <definedName name="j" localSheetId="87" hidden="1">[1]weekly!#REF!</definedName>
    <definedName name="j" localSheetId="36" hidden="1">[1]weekly!#REF!</definedName>
    <definedName name="j" localSheetId="61" hidden="1">[1]weekly!#REF!</definedName>
    <definedName name="j" localSheetId="37" hidden="1">[1]weekly!#REF!</definedName>
    <definedName name="j" localSheetId="57" hidden="1">[1]weekly!#REF!</definedName>
    <definedName name="j" localSheetId="56" hidden="1">[1]weekly!#REF!</definedName>
    <definedName name="j" localSheetId="58" hidden="1">[1]weekly!#REF!</definedName>
    <definedName name="j" localSheetId="83" hidden="1">[1]weekly!#REF!</definedName>
    <definedName name="j" localSheetId="38" hidden="1">[1]weekly!#REF!</definedName>
    <definedName name="j" localSheetId="39" hidden="1">[1]weekly!#REF!</definedName>
    <definedName name="j" localSheetId="95" hidden="1">[1]weekly!#REF!</definedName>
    <definedName name="j" localSheetId="40" hidden="1">[1]weekly!#REF!</definedName>
    <definedName name="j" localSheetId="92" hidden="1">[1]weekly!#REF!</definedName>
    <definedName name="j" localSheetId="41" hidden="1">[1]weekly!#REF!</definedName>
    <definedName name="j" localSheetId="42" hidden="1">[1]weekly!#REF!</definedName>
    <definedName name="j" localSheetId="43" hidden="1">[1]weekly!#REF!</definedName>
    <definedName name="j" localSheetId="33" hidden="1">[1]weekly!#REF!</definedName>
    <definedName name="j" localSheetId="82" hidden="1">[1]weekly!#REF!</definedName>
    <definedName name="j" localSheetId="44" hidden="1">[1]weekly!#REF!</definedName>
    <definedName name="j" localSheetId="69" hidden="1">[1]weekly!#REF!</definedName>
    <definedName name="j" localSheetId="45" hidden="1">[1]weekly!#REF!</definedName>
    <definedName name="j" localSheetId="24" hidden="1">[1]weekly!#REF!</definedName>
    <definedName name="j" localSheetId="25" hidden="1">[1]weekly!#REF!</definedName>
    <definedName name="j" localSheetId="46" hidden="1">[1]weekly!#REF!</definedName>
    <definedName name="j" localSheetId="14" hidden="1">[1]weekly!#REF!</definedName>
    <definedName name="j" localSheetId="93" hidden="1">[1]weekly!#REF!</definedName>
    <definedName name="j" localSheetId="2" hidden="1">[1]weekly!#REF!</definedName>
    <definedName name="j" localSheetId="47" hidden="1">[1]weekly!#REF!</definedName>
    <definedName name="j" localSheetId="48" hidden="1">[1]weekly!#REF!</definedName>
    <definedName name="j" localSheetId="49" hidden="1">[1]weekly!#REF!</definedName>
    <definedName name="j" localSheetId="50" hidden="1">[1]weekly!#REF!</definedName>
    <definedName name="j" localSheetId="54" hidden="1">[1]weekly!#REF!</definedName>
    <definedName name="j" localSheetId="51" hidden="1">[1]weekly!#REF!</definedName>
    <definedName name="j" localSheetId="52" hidden="1">[1]weekly!#REF!</definedName>
    <definedName name="j" localSheetId="34" hidden="1">[1]weekly!#REF!</definedName>
    <definedName name="j" localSheetId="59" hidden="1">[1]weekly!#REF!</definedName>
    <definedName name="j" localSheetId="53" hidden="1">[1]weekly!#REF!</definedName>
    <definedName name="j" localSheetId="91" hidden="1">[1]weekly!#REF!</definedName>
    <definedName name="j" localSheetId="88" hidden="1">[1]weekly!#REF!</definedName>
    <definedName name="j" localSheetId="90" hidden="1">[1]weekly!#REF!</definedName>
    <definedName name="j" hidden="1">[1]weekly!#REF!</definedName>
    <definedName name="jgigigjgejigjei" localSheetId="60" hidden="1">[1]weekly!#REF!</definedName>
    <definedName name="jgigigjgejigjei" localSheetId="87" hidden="1">[1]weekly!#REF!</definedName>
    <definedName name="jgigigjgejigjei" localSheetId="36" hidden="1">[1]weekly!#REF!</definedName>
    <definedName name="jgigigjgejigjei" localSheetId="61" hidden="1">[1]weekly!#REF!</definedName>
    <definedName name="jgigigjgejigjei" localSheetId="37" hidden="1">[1]weekly!#REF!</definedName>
    <definedName name="jgigigjgejigjei" localSheetId="17" hidden="1">[1]weekly!#REF!</definedName>
    <definedName name="jgigigjgejigjei" localSheetId="55" hidden="1">[1]weekly!#REF!</definedName>
    <definedName name="jgigigjgejigjei" localSheetId="57" hidden="1">[1]weekly!#REF!</definedName>
    <definedName name="jgigigjgejigjei" localSheetId="15" hidden="1">[1]weekly!#REF!</definedName>
    <definedName name="jgigigjgejigjei" localSheetId="56" hidden="1">[1]weekly!#REF!</definedName>
    <definedName name="jgigigjgejigjei" localSheetId="58" hidden="1">[1]weekly!#REF!</definedName>
    <definedName name="jgigigjgejigjei" localSheetId="16" hidden="1">[1]weekly!#REF!</definedName>
    <definedName name="jgigigjgejigjei" localSheetId="19" hidden="1">[1]weekly!#REF!</definedName>
    <definedName name="jgigigjgejigjei" localSheetId="83" hidden="1">[1]weekly!#REF!</definedName>
    <definedName name="jgigigjgejigjei" localSheetId="38" hidden="1">[1]weekly!#REF!</definedName>
    <definedName name="jgigigjgejigjei" localSheetId="39" hidden="1">[1]weekly!#REF!</definedName>
    <definedName name="jgigigjgejigjei" localSheetId="95" hidden="1">[1]weekly!#REF!</definedName>
    <definedName name="jgigigjgejigjei" localSheetId="40" hidden="1">[1]weekly!#REF!</definedName>
    <definedName name="jgigigjgejigjei" localSheetId="92" hidden="1">[1]weekly!#REF!</definedName>
    <definedName name="jgigigjgejigjei" localSheetId="41" hidden="1">[1]weekly!#REF!</definedName>
    <definedName name="jgigigjgejigjei" localSheetId="42" hidden="1">[1]weekly!#REF!</definedName>
    <definedName name="jgigigjgejigjei" localSheetId="43" hidden="1">[1]weekly!#REF!</definedName>
    <definedName name="jgigigjgejigjei" localSheetId="33" hidden="1">[1]weekly!#REF!</definedName>
    <definedName name="jgigigjgejigjei" localSheetId="82" hidden="1">[1]weekly!#REF!</definedName>
    <definedName name="jgigigjgejigjei" localSheetId="44" hidden="1">[1]weekly!#REF!</definedName>
    <definedName name="jgigigjgejigjei" localSheetId="69" hidden="1">[1]weekly!#REF!</definedName>
    <definedName name="jgigigjgejigjei" localSheetId="45" hidden="1">[1]weekly!#REF!</definedName>
    <definedName name="jgigigjgejigjei" localSheetId="24" hidden="1">[1]weekly!#REF!</definedName>
    <definedName name="jgigigjgejigjei" localSheetId="25" hidden="1">[1]weekly!#REF!</definedName>
    <definedName name="jgigigjgejigjei" localSheetId="46" hidden="1">[1]weekly!#REF!</definedName>
    <definedName name="jgigigjgejigjei" localSheetId="14" hidden="1">[1]weekly!#REF!</definedName>
    <definedName name="jgigigjgejigjei" localSheetId="93" hidden="1">[1]weekly!#REF!</definedName>
    <definedName name="jgigigjgejigjei" localSheetId="2" hidden="1">[1]weekly!#REF!</definedName>
    <definedName name="jgigigjgejigjei" localSheetId="47" hidden="1">[1]weekly!#REF!</definedName>
    <definedName name="jgigigjgejigjei" localSheetId="48" hidden="1">[1]weekly!#REF!</definedName>
    <definedName name="jgigigjgejigjei" localSheetId="49" hidden="1">[1]weekly!#REF!</definedName>
    <definedName name="jgigigjgejigjei" localSheetId="50" hidden="1">[1]weekly!#REF!</definedName>
    <definedName name="jgigigjgejigjei" localSheetId="54" hidden="1">[1]weekly!#REF!</definedName>
    <definedName name="jgigigjgejigjei" localSheetId="51" hidden="1">[1]weekly!#REF!</definedName>
    <definedName name="jgigigjgejigjei" localSheetId="52" hidden="1">[1]weekly!#REF!</definedName>
    <definedName name="jgigigjgejigjei" localSheetId="34" hidden="1">[1]weekly!#REF!</definedName>
    <definedName name="jgigigjgejigjei" localSheetId="59" hidden="1">[1]weekly!#REF!</definedName>
    <definedName name="jgigigjgejigjei" localSheetId="21" hidden="1">[1]weekly!#REF!</definedName>
    <definedName name="jgigigjgejigjei" localSheetId="22" hidden="1">[1]weekly!#REF!</definedName>
    <definedName name="jgigigjgejigjei" localSheetId="53" hidden="1">[1]weekly!#REF!</definedName>
    <definedName name="jgigigjgejigjei" localSheetId="91" hidden="1">[1]weekly!#REF!</definedName>
    <definedName name="jgigigjgejigjei" localSheetId="88" hidden="1">[1]weekly!#REF!</definedName>
    <definedName name="jgigigjgejigjei" localSheetId="90" hidden="1">[1]weekly!#REF!</definedName>
    <definedName name="jgigigjgejigjei" hidden="1">[1]weekly!#REF!</definedName>
    <definedName name="jifjeijeio" localSheetId="60" hidden="1">[1]weekly!#REF!</definedName>
    <definedName name="jifjeijeio" localSheetId="87" hidden="1">[1]weekly!#REF!</definedName>
    <definedName name="jifjeijeio" localSheetId="36" hidden="1">[1]weekly!#REF!</definedName>
    <definedName name="jifjeijeio" localSheetId="61" hidden="1">[1]weekly!#REF!</definedName>
    <definedName name="jifjeijeio" localSheetId="37" hidden="1">[1]weekly!#REF!</definedName>
    <definedName name="jifjeijeio" localSheetId="17" hidden="1">[1]weekly!#REF!</definedName>
    <definedName name="jifjeijeio" localSheetId="55" hidden="1">[1]weekly!#REF!</definedName>
    <definedName name="jifjeijeio" localSheetId="57" hidden="1">[1]weekly!#REF!</definedName>
    <definedName name="jifjeijeio" localSheetId="15" hidden="1">[1]weekly!#REF!</definedName>
    <definedName name="jifjeijeio" localSheetId="56" hidden="1">[1]weekly!#REF!</definedName>
    <definedName name="jifjeijeio" localSheetId="58" hidden="1">[1]weekly!#REF!</definedName>
    <definedName name="jifjeijeio" localSheetId="16" hidden="1">[1]weekly!#REF!</definedName>
    <definedName name="jifjeijeio" localSheetId="19" hidden="1">[1]weekly!#REF!</definedName>
    <definedName name="jifjeijeio" localSheetId="83" hidden="1">[1]weekly!#REF!</definedName>
    <definedName name="jifjeijeio" localSheetId="38" hidden="1">[1]weekly!#REF!</definedName>
    <definedName name="jifjeijeio" localSheetId="39" hidden="1">[1]weekly!#REF!</definedName>
    <definedName name="jifjeijeio" localSheetId="95" hidden="1">[1]weekly!#REF!</definedName>
    <definedName name="jifjeijeio" localSheetId="40" hidden="1">[1]weekly!#REF!</definedName>
    <definedName name="jifjeijeio" localSheetId="92" hidden="1">[1]weekly!#REF!</definedName>
    <definedName name="jifjeijeio" localSheetId="41" hidden="1">[1]weekly!#REF!</definedName>
    <definedName name="jifjeijeio" localSheetId="42" hidden="1">[1]weekly!#REF!</definedName>
    <definedName name="jifjeijeio" localSheetId="43" hidden="1">[1]weekly!#REF!</definedName>
    <definedName name="jifjeijeio" localSheetId="33" hidden="1">[1]weekly!#REF!</definedName>
    <definedName name="jifjeijeio" localSheetId="82" hidden="1">[1]weekly!#REF!</definedName>
    <definedName name="jifjeijeio" localSheetId="44" hidden="1">[1]weekly!#REF!</definedName>
    <definedName name="jifjeijeio" localSheetId="69" hidden="1">[1]weekly!#REF!</definedName>
    <definedName name="jifjeijeio" localSheetId="45" hidden="1">[1]weekly!#REF!</definedName>
    <definedName name="jifjeijeio" localSheetId="24" hidden="1">[1]weekly!#REF!</definedName>
    <definedName name="jifjeijeio" localSheetId="25" hidden="1">[1]weekly!#REF!</definedName>
    <definedName name="jifjeijeio" localSheetId="46" hidden="1">[1]weekly!#REF!</definedName>
    <definedName name="jifjeijeio" localSheetId="14" hidden="1">[1]weekly!#REF!</definedName>
    <definedName name="jifjeijeio" localSheetId="93" hidden="1">[1]weekly!#REF!</definedName>
    <definedName name="jifjeijeio" localSheetId="47" hidden="1">[1]weekly!#REF!</definedName>
    <definedName name="jifjeijeio" localSheetId="48" hidden="1">[1]weekly!#REF!</definedName>
    <definedName name="jifjeijeio" localSheetId="49" hidden="1">[1]weekly!#REF!</definedName>
    <definedName name="jifjeijeio" localSheetId="50" hidden="1">[1]weekly!#REF!</definedName>
    <definedName name="jifjeijeio" localSheetId="54" hidden="1">[1]weekly!#REF!</definedName>
    <definedName name="jifjeijeio" localSheetId="51" hidden="1">[1]weekly!#REF!</definedName>
    <definedName name="jifjeijeio" localSheetId="52" hidden="1">[1]weekly!#REF!</definedName>
    <definedName name="jifjeijeio" localSheetId="34" hidden="1">[1]weekly!#REF!</definedName>
    <definedName name="jifjeijeio" localSheetId="59" hidden="1">[1]weekly!#REF!</definedName>
    <definedName name="jifjeijeio" localSheetId="21" hidden="1">[1]weekly!#REF!</definedName>
    <definedName name="jifjeijeio" localSheetId="22" hidden="1">[1]weekly!#REF!</definedName>
    <definedName name="jifjeijeio" localSheetId="53" hidden="1">[1]weekly!#REF!</definedName>
    <definedName name="jifjeijeio" localSheetId="91" hidden="1">[1]weekly!#REF!</definedName>
    <definedName name="jifjeijeio" localSheetId="88" hidden="1">[1]weekly!#REF!</definedName>
    <definedName name="jifjeijeio" localSheetId="90" hidden="1">[1]weekly!#REF!</definedName>
    <definedName name="jifjeijeio" hidden="1">[1]weekly!#REF!</definedName>
    <definedName name="jj" localSheetId="60" hidden="1">[1]weekly!#REF!</definedName>
    <definedName name="jj" localSheetId="87" hidden="1">[1]weekly!#REF!</definedName>
    <definedName name="jj" localSheetId="36" hidden="1">[1]weekly!#REF!</definedName>
    <definedName name="jj" localSheetId="61" hidden="1">[1]weekly!#REF!</definedName>
    <definedName name="jj" localSheetId="37" hidden="1">[1]weekly!#REF!</definedName>
    <definedName name="jj" localSheetId="57" hidden="1">[1]weekly!#REF!</definedName>
    <definedName name="jj" localSheetId="56" hidden="1">[1]weekly!#REF!</definedName>
    <definedName name="jj" localSheetId="58" hidden="1">[1]weekly!#REF!</definedName>
    <definedName name="jj" localSheetId="83" hidden="1">[1]weekly!#REF!</definedName>
    <definedName name="jj" localSheetId="38" hidden="1">[1]weekly!#REF!</definedName>
    <definedName name="jj" localSheetId="39" hidden="1">[1]weekly!#REF!</definedName>
    <definedName name="jj" localSheetId="95" hidden="1">[1]weekly!#REF!</definedName>
    <definedName name="jj" localSheetId="40" hidden="1">[1]weekly!#REF!</definedName>
    <definedName name="jj" localSheetId="92" hidden="1">[1]weekly!#REF!</definedName>
    <definedName name="jj" localSheetId="41" hidden="1">[1]weekly!#REF!</definedName>
    <definedName name="jj" localSheetId="42" hidden="1">[1]weekly!#REF!</definedName>
    <definedName name="jj" localSheetId="43" hidden="1">[1]weekly!#REF!</definedName>
    <definedName name="jj" localSheetId="33" hidden="1">[1]weekly!#REF!</definedName>
    <definedName name="jj" localSheetId="82" hidden="1">[1]weekly!#REF!</definedName>
    <definedName name="jj" localSheetId="44" hidden="1">[1]weekly!#REF!</definedName>
    <definedName name="jj" localSheetId="69" hidden="1">[1]weekly!#REF!</definedName>
    <definedName name="jj" localSheetId="45" hidden="1">[1]weekly!#REF!</definedName>
    <definedName name="jj" localSheetId="24" hidden="1">[1]weekly!#REF!</definedName>
    <definedName name="jj" localSheetId="25" hidden="1">[1]weekly!#REF!</definedName>
    <definedName name="jj" localSheetId="46" hidden="1">[1]weekly!#REF!</definedName>
    <definedName name="jj" localSheetId="14" hidden="1">[1]weekly!#REF!</definedName>
    <definedName name="jj" localSheetId="93" hidden="1">[1]weekly!#REF!</definedName>
    <definedName name="jj" localSheetId="47" hidden="1">[1]weekly!#REF!</definedName>
    <definedName name="jj" localSheetId="48" hidden="1">[1]weekly!#REF!</definedName>
    <definedName name="jj" localSheetId="49" hidden="1">[1]weekly!#REF!</definedName>
    <definedName name="jj" localSheetId="50" hidden="1">[1]weekly!#REF!</definedName>
    <definedName name="jj" localSheetId="54" hidden="1">[1]weekly!#REF!</definedName>
    <definedName name="jj" localSheetId="51" hidden="1">[1]weekly!#REF!</definedName>
    <definedName name="jj" localSheetId="52" hidden="1">[1]weekly!#REF!</definedName>
    <definedName name="jj" localSheetId="34" hidden="1">[1]weekly!#REF!</definedName>
    <definedName name="jj" localSheetId="59" hidden="1">[1]weekly!#REF!</definedName>
    <definedName name="jj" localSheetId="53" hidden="1">[1]weekly!#REF!</definedName>
    <definedName name="jj" localSheetId="91" hidden="1">[1]weekly!#REF!</definedName>
    <definedName name="jj" localSheetId="88" hidden="1">[1]weekly!#REF!</definedName>
    <definedName name="jj" localSheetId="90" hidden="1">[1]weekly!#REF!</definedName>
    <definedName name="jj" hidden="1">[1]weekly!#REF!</definedName>
    <definedName name="jjjjj" localSheetId="60" hidden="1">[1]weekly!#REF!</definedName>
    <definedName name="jjjjj" localSheetId="87" hidden="1">[1]weekly!#REF!</definedName>
    <definedName name="jjjjj" localSheetId="36" hidden="1">[1]weekly!#REF!</definedName>
    <definedName name="jjjjj" localSheetId="61" hidden="1">[1]weekly!#REF!</definedName>
    <definedName name="jjjjj" localSheetId="37" hidden="1">[1]weekly!#REF!</definedName>
    <definedName name="jjjjj" localSheetId="57" hidden="1">[1]weekly!#REF!</definedName>
    <definedName name="jjjjj" localSheetId="56" hidden="1">[1]weekly!#REF!</definedName>
    <definedName name="jjjjj" localSheetId="58" hidden="1">[1]weekly!#REF!</definedName>
    <definedName name="jjjjj" localSheetId="83" hidden="1">[1]weekly!#REF!</definedName>
    <definedName name="jjjjj" localSheetId="38" hidden="1">[1]weekly!#REF!</definedName>
    <definedName name="jjjjj" localSheetId="39" hidden="1">[1]weekly!#REF!</definedName>
    <definedName name="jjjjj" localSheetId="95" hidden="1">[1]weekly!#REF!</definedName>
    <definedName name="jjjjj" localSheetId="40" hidden="1">[1]weekly!#REF!</definedName>
    <definedName name="jjjjj" localSheetId="92" hidden="1">[1]weekly!#REF!</definedName>
    <definedName name="jjjjj" localSheetId="41" hidden="1">[1]weekly!#REF!</definedName>
    <definedName name="jjjjj" localSheetId="42" hidden="1">[1]weekly!#REF!</definedName>
    <definedName name="jjjjj" localSheetId="43" hidden="1">[1]weekly!#REF!</definedName>
    <definedName name="jjjjj" localSheetId="33" hidden="1">[1]weekly!#REF!</definedName>
    <definedName name="jjjjj" localSheetId="82" hidden="1">[1]weekly!#REF!</definedName>
    <definedName name="jjjjj" localSheetId="44" hidden="1">[1]weekly!#REF!</definedName>
    <definedName name="jjjjj" localSheetId="69" hidden="1">[1]weekly!#REF!</definedName>
    <definedName name="jjjjj" localSheetId="45" hidden="1">[1]weekly!#REF!</definedName>
    <definedName name="jjjjj" localSheetId="24" hidden="1">[1]weekly!#REF!</definedName>
    <definedName name="jjjjj" localSheetId="25" hidden="1">[1]weekly!#REF!</definedName>
    <definedName name="jjjjj" localSheetId="46" hidden="1">[1]weekly!#REF!</definedName>
    <definedName name="jjjjj" localSheetId="14" hidden="1">[1]weekly!#REF!</definedName>
    <definedName name="jjjjj" localSheetId="93" hidden="1">[1]weekly!#REF!</definedName>
    <definedName name="jjjjj" localSheetId="47" hidden="1">[1]weekly!#REF!</definedName>
    <definedName name="jjjjj" localSheetId="48" hidden="1">[1]weekly!#REF!</definedName>
    <definedName name="jjjjj" localSheetId="49" hidden="1">[1]weekly!#REF!</definedName>
    <definedName name="jjjjj" localSheetId="50" hidden="1">[1]weekly!#REF!</definedName>
    <definedName name="jjjjj" localSheetId="54" hidden="1">[1]weekly!#REF!</definedName>
    <definedName name="jjjjj" localSheetId="51" hidden="1">[1]weekly!#REF!</definedName>
    <definedName name="jjjjj" localSheetId="52" hidden="1">[1]weekly!#REF!</definedName>
    <definedName name="jjjjj" localSheetId="34" hidden="1">[1]weekly!#REF!</definedName>
    <definedName name="jjjjj" localSheetId="59" hidden="1">[1]weekly!#REF!</definedName>
    <definedName name="jjjjj" localSheetId="53" hidden="1">[1]weekly!#REF!</definedName>
    <definedName name="jjjjj" localSheetId="91" hidden="1">[1]weekly!#REF!</definedName>
    <definedName name="jjjjj" localSheetId="88" hidden="1">[1]weekly!#REF!</definedName>
    <definedName name="jjjjj" localSheetId="90" hidden="1">[1]weekly!#REF!</definedName>
    <definedName name="jjjjj" hidden="1">[1]weekly!#REF!</definedName>
    <definedName name="k" localSheetId="60" hidden="1">[1]weekly!#REF!</definedName>
    <definedName name="k" localSheetId="87" hidden="1">[1]weekly!#REF!</definedName>
    <definedName name="k" localSheetId="36" hidden="1">[1]weekly!#REF!</definedName>
    <definedName name="k" localSheetId="61" hidden="1">[1]weekly!#REF!</definedName>
    <definedName name="k" localSheetId="37" hidden="1">[1]weekly!#REF!</definedName>
    <definedName name="k" localSheetId="57" hidden="1">[1]weekly!#REF!</definedName>
    <definedName name="k" localSheetId="56" hidden="1">[1]weekly!#REF!</definedName>
    <definedName name="k" localSheetId="58" hidden="1">[1]weekly!#REF!</definedName>
    <definedName name="k" localSheetId="83" hidden="1">[1]weekly!#REF!</definedName>
    <definedName name="k" localSheetId="38" hidden="1">[1]weekly!#REF!</definedName>
    <definedName name="k" localSheetId="39" hidden="1">[1]weekly!#REF!</definedName>
    <definedName name="k" localSheetId="95" hidden="1">[1]weekly!#REF!</definedName>
    <definedName name="k" localSheetId="40" hidden="1">[1]weekly!#REF!</definedName>
    <definedName name="k" localSheetId="92" hidden="1">[1]weekly!#REF!</definedName>
    <definedName name="k" localSheetId="41" hidden="1">[1]weekly!#REF!</definedName>
    <definedName name="k" localSheetId="42" hidden="1">[1]weekly!#REF!</definedName>
    <definedName name="k" localSheetId="43" hidden="1">[1]weekly!#REF!</definedName>
    <definedName name="k" localSheetId="33" hidden="1">[1]weekly!#REF!</definedName>
    <definedName name="k" localSheetId="82" hidden="1">[1]weekly!#REF!</definedName>
    <definedName name="k" localSheetId="44" hidden="1">[1]weekly!#REF!</definedName>
    <definedName name="k" localSheetId="69" hidden="1">[1]weekly!#REF!</definedName>
    <definedName name="k" localSheetId="45" hidden="1">[1]weekly!#REF!</definedName>
    <definedName name="k" localSheetId="24" hidden="1">[1]weekly!#REF!</definedName>
    <definedName name="k" localSheetId="25" hidden="1">[1]weekly!#REF!</definedName>
    <definedName name="k" localSheetId="46" hidden="1">[1]weekly!#REF!</definedName>
    <definedName name="k" localSheetId="14" hidden="1">[1]weekly!#REF!</definedName>
    <definedName name="k" localSheetId="93" hidden="1">[1]weekly!#REF!</definedName>
    <definedName name="k" localSheetId="47" hidden="1">[1]weekly!#REF!</definedName>
    <definedName name="k" localSheetId="48" hidden="1">[1]weekly!#REF!</definedName>
    <definedName name="k" localSheetId="49" hidden="1">[1]weekly!#REF!</definedName>
    <definedName name="k" localSheetId="50" hidden="1">[1]weekly!#REF!</definedName>
    <definedName name="k" localSheetId="54" hidden="1">[1]weekly!#REF!</definedName>
    <definedName name="k" localSheetId="51" hidden="1">[1]weekly!#REF!</definedName>
    <definedName name="k" localSheetId="52" hidden="1">[1]weekly!#REF!</definedName>
    <definedName name="k" localSheetId="34" hidden="1">[1]weekly!#REF!</definedName>
    <definedName name="k" localSheetId="59" hidden="1">[1]weekly!#REF!</definedName>
    <definedName name="k" localSheetId="53" hidden="1">[1]weekly!#REF!</definedName>
    <definedName name="k" localSheetId="91" hidden="1">[1]weekly!#REF!</definedName>
    <definedName name="k" localSheetId="88" hidden="1">[1]weekly!#REF!</definedName>
    <definedName name="k" localSheetId="90" hidden="1">[1]weekly!#REF!</definedName>
    <definedName name="k" hidden="1">[1]weekly!#REF!</definedName>
    <definedName name="kk" localSheetId="60" hidden="1">[1]weekly!#REF!</definedName>
    <definedName name="kk" localSheetId="87" hidden="1">[1]weekly!#REF!</definedName>
    <definedName name="kk" localSheetId="36" hidden="1">[1]weekly!#REF!</definedName>
    <definedName name="kk" localSheetId="61" hidden="1">[1]weekly!#REF!</definedName>
    <definedName name="kk" localSheetId="37" hidden="1">[1]weekly!#REF!</definedName>
    <definedName name="kk" localSheetId="57" hidden="1">[1]weekly!#REF!</definedName>
    <definedName name="kk" localSheetId="56" hidden="1">[1]weekly!#REF!</definedName>
    <definedName name="kk" localSheetId="58" hidden="1">[1]weekly!#REF!</definedName>
    <definedName name="kk" localSheetId="83" hidden="1">[1]weekly!#REF!</definedName>
    <definedName name="kk" localSheetId="38" hidden="1">[1]weekly!#REF!</definedName>
    <definedName name="kk" localSheetId="39" hidden="1">[1]weekly!#REF!</definedName>
    <definedName name="kk" localSheetId="95" hidden="1">[1]weekly!#REF!</definedName>
    <definedName name="kk" localSheetId="40" hidden="1">[1]weekly!#REF!</definedName>
    <definedName name="kk" localSheetId="92" hidden="1">[1]weekly!#REF!</definedName>
    <definedName name="kk" localSheetId="41" hidden="1">[1]weekly!#REF!</definedName>
    <definedName name="kk" localSheetId="42" hidden="1">[1]weekly!#REF!</definedName>
    <definedName name="kk" localSheetId="43" hidden="1">[1]weekly!#REF!</definedName>
    <definedName name="kk" localSheetId="33" hidden="1">[1]weekly!#REF!</definedName>
    <definedName name="kk" localSheetId="82" hidden="1">[1]weekly!#REF!</definedName>
    <definedName name="kk" localSheetId="44" hidden="1">[1]weekly!#REF!</definedName>
    <definedName name="kk" localSheetId="69" hidden="1">[1]weekly!#REF!</definedName>
    <definedName name="kk" localSheetId="45" hidden="1">[1]weekly!#REF!</definedName>
    <definedName name="kk" localSheetId="24" hidden="1">[1]weekly!#REF!</definedName>
    <definedName name="kk" localSheetId="25" hidden="1">[1]weekly!#REF!</definedName>
    <definedName name="kk" localSheetId="46" hidden="1">[1]weekly!#REF!</definedName>
    <definedName name="kk" localSheetId="14" hidden="1">[1]weekly!#REF!</definedName>
    <definedName name="kk" localSheetId="93" hidden="1">[1]weekly!#REF!</definedName>
    <definedName name="kk" localSheetId="47" hidden="1">[1]weekly!#REF!</definedName>
    <definedName name="kk" localSheetId="48" hidden="1">[1]weekly!#REF!</definedName>
    <definedName name="kk" localSheetId="49" hidden="1">[1]weekly!#REF!</definedName>
    <definedName name="kk" localSheetId="50" hidden="1">[1]weekly!#REF!</definedName>
    <definedName name="kk" localSheetId="54" hidden="1">[1]weekly!#REF!</definedName>
    <definedName name="kk" localSheetId="51" hidden="1">[1]weekly!#REF!</definedName>
    <definedName name="kk" localSheetId="52" hidden="1">[1]weekly!#REF!</definedName>
    <definedName name="kk" localSheetId="34" hidden="1">[1]weekly!#REF!</definedName>
    <definedName name="kk" localSheetId="59" hidden="1">[1]weekly!#REF!</definedName>
    <definedName name="kk" localSheetId="53" hidden="1">[1]weekly!#REF!</definedName>
    <definedName name="kk" localSheetId="91" hidden="1">[1]weekly!#REF!</definedName>
    <definedName name="kk" localSheetId="88" hidden="1">[1]weekly!#REF!</definedName>
    <definedName name="kk" localSheetId="90" hidden="1">[1]weekly!#REF!</definedName>
    <definedName name="kk" hidden="1">[1]weekly!#REF!</definedName>
    <definedName name="kkk" localSheetId="60" hidden="1">[1]weekly!#REF!</definedName>
    <definedName name="kkk" localSheetId="87" hidden="1">[1]weekly!#REF!</definedName>
    <definedName name="kkk" localSheetId="36" hidden="1">[1]weekly!#REF!</definedName>
    <definedName name="kkk" localSheetId="61" hidden="1">[1]weekly!#REF!</definedName>
    <definedName name="kkk" localSheetId="37" hidden="1">[1]weekly!#REF!</definedName>
    <definedName name="kkk" localSheetId="57" hidden="1">[1]weekly!#REF!</definedName>
    <definedName name="kkk" localSheetId="56" hidden="1">[1]weekly!#REF!</definedName>
    <definedName name="kkk" localSheetId="58" hidden="1">[1]weekly!#REF!</definedName>
    <definedName name="kkk" localSheetId="83" hidden="1">[1]weekly!#REF!</definedName>
    <definedName name="kkk" localSheetId="38" hidden="1">[1]weekly!#REF!</definedName>
    <definedName name="kkk" localSheetId="39" hidden="1">[1]weekly!#REF!</definedName>
    <definedName name="kkk" localSheetId="95" hidden="1">[1]weekly!#REF!</definedName>
    <definedName name="kkk" localSheetId="40" hidden="1">[1]weekly!#REF!</definedName>
    <definedName name="kkk" localSheetId="92" hidden="1">[1]weekly!#REF!</definedName>
    <definedName name="kkk" localSheetId="41" hidden="1">[1]weekly!#REF!</definedName>
    <definedName name="kkk" localSheetId="42" hidden="1">[1]weekly!#REF!</definedName>
    <definedName name="kkk" localSheetId="43" hidden="1">[1]weekly!#REF!</definedName>
    <definedName name="kkk" localSheetId="33" hidden="1">[1]weekly!#REF!</definedName>
    <definedName name="kkk" localSheetId="82" hidden="1">[1]weekly!#REF!</definedName>
    <definedName name="kkk" localSheetId="44" hidden="1">[1]weekly!#REF!</definedName>
    <definedName name="kkk" localSheetId="69" hidden="1">[1]weekly!#REF!</definedName>
    <definedName name="kkk" localSheetId="45" hidden="1">[1]weekly!#REF!</definedName>
    <definedName name="kkk" localSheetId="24" hidden="1">[1]weekly!#REF!</definedName>
    <definedName name="kkk" localSheetId="25" hidden="1">[1]weekly!#REF!</definedName>
    <definedName name="kkk" localSheetId="46" hidden="1">[1]weekly!#REF!</definedName>
    <definedName name="kkk" localSheetId="14" hidden="1">[1]weekly!#REF!</definedName>
    <definedName name="kkk" localSheetId="93" hidden="1">[1]weekly!#REF!</definedName>
    <definedName name="kkk" localSheetId="47" hidden="1">[1]weekly!#REF!</definedName>
    <definedName name="kkk" localSheetId="48" hidden="1">[1]weekly!#REF!</definedName>
    <definedName name="kkk" localSheetId="49" hidden="1">[1]weekly!#REF!</definedName>
    <definedName name="kkk" localSheetId="50" hidden="1">[1]weekly!#REF!</definedName>
    <definedName name="kkk" localSheetId="54" hidden="1">[1]weekly!#REF!</definedName>
    <definedName name="kkk" localSheetId="51" hidden="1">[1]weekly!#REF!</definedName>
    <definedName name="kkk" localSheetId="52" hidden="1">[1]weekly!#REF!</definedName>
    <definedName name="kkk" localSheetId="34" hidden="1">[1]weekly!#REF!</definedName>
    <definedName name="kkk" localSheetId="59" hidden="1">[1]weekly!#REF!</definedName>
    <definedName name="kkk" localSheetId="53" hidden="1">[1]weekly!#REF!</definedName>
    <definedName name="kkk" localSheetId="91" hidden="1">[1]weekly!#REF!</definedName>
    <definedName name="kkk" localSheetId="88" hidden="1">[1]weekly!#REF!</definedName>
    <definedName name="kkk" localSheetId="90" hidden="1">[1]weekly!#REF!</definedName>
    <definedName name="kkk" hidden="1">[1]weekly!#REF!</definedName>
    <definedName name="kkkkk" localSheetId="60" hidden="1">[1]weekly!#REF!</definedName>
    <definedName name="kkkkk" localSheetId="87" hidden="1">[1]weekly!#REF!</definedName>
    <definedName name="kkkkk" localSheetId="36" hidden="1">[1]weekly!#REF!</definedName>
    <definedName name="kkkkk" localSheetId="61" hidden="1">[1]weekly!#REF!</definedName>
    <definedName name="kkkkk" localSheetId="37" hidden="1">[1]weekly!#REF!</definedName>
    <definedName name="kkkkk" localSheetId="57" hidden="1">[1]weekly!#REF!</definedName>
    <definedName name="kkkkk" localSheetId="56" hidden="1">[1]weekly!#REF!</definedName>
    <definedName name="kkkkk" localSheetId="58" hidden="1">[1]weekly!#REF!</definedName>
    <definedName name="kkkkk" localSheetId="83" hidden="1">[1]weekly!#REF!</definedName>
    <definedName name="kkkkk" localSheetId="38" hidden="1">[1]weekly!#REF!</definedName>
    <definedName name="kkkkk" localSheetId="39" hidden="1">[1]weekly!#REF!</definedName>
    <definedName name="kkkkk" localSheetId="95" hidden="1">[1]weekly!#REF!</definedName>
    <definedName name="kkkkk" localSheetId="40" hidden="1">[1]weekly!#REF!</definedName>
    <definedName name="kkkkk" localSheetId="92" hidden="1">[1]weekly!#REF!</definedName>
    <definedName name="kkkkk" localSheetId="41" hidden="1">[1]weekly!#REF!</definedName>
    <definedName name="kkkkk" localSheetId="42" hidden="1">[1]weekly!#REF!</definedName>
    <definedName name="kkkkk" localSheetId="43" hidden="1">[1]weekly!#REF!</definedName>
    <definedName name="kkkkk" localSheetId="33" hidden="1">[1]weekly!#REF!</definedName>
    <definedName name="kkkkk" localSheetId="82" hidden="1">[1]weekly!#REF!</definedName>
    <definedName name="kkkkk" localSheetId="44" hidden="1">[1]weekly!#REF!</definedName>
    <definedName name="kkkkk" localSheetId="69" hidden="1">[1]weekly!#REF!</definedName>
    <definedName name="kkkkk" localSheetId="45" hidden="1">[1]weekly!#REF!</definedName>
    <definedName name="kkkkk" localSheetId="24" hidden="1">[1]weekly!#REF!</definedName>
    <definedName name="kkkkk" localSheetId="25" hidden="1">[1]weekly!#REF!</definedName>
    <definedName name="kkkkk" localSheetId="46" hidden="1">[1]weekly!#REF!</definedName>
    <definedName name="kkkkk" localSheetId="14" hidden="1">[1]weekly!#REF!</definedName>
    <definedName name="kkkkk" localSheetId="93" hidden="1">[1]weekly!#REF!</definedName>
    <definedName name="kkkkk" localSheetId="47" hidden="1">[1]weekly!#REF!</definedName>
    <definedName name="kkkkk" localSheetId="48" hidden="1">[1]weekly!#REF!</definedName>
    <definedName name="kkkkk" localSheetId="49" hidden="1">[1]weekly!#REF!</definedName>
    <definedName name="kkkkk" localSheetId="50" hidden="1">[1]weekly!#REF!</definedName>
    <definedName name="kkkkk" localSheetId="54" hidden="1">[1]weekly!#REF!</definedName>
    <definedName name="kkkkk" localSheetId="51" hidden="1">[1]weekly!#REF!</definedName>
    <definedName name="kkkkk" localSheetId="52" hidden="1">[1]weekly!#REF!</definedName>
    <definedName name="kkkkk" localSheetId="34" hidden="1">[1]weekly!#REF!</definedName>
    <definedName name="kkkkk" localSheetId="59" hidden="1">[1]weekly!#REF!</definedName>
    <definedName name="kkkkk" localSheetId="53" hidden="1">[1]weekly!#REF!</definedName>
    <definedName name="kkkkk" localSheetId="91" hidden="1">[1]weekly!#REF!</definedName>
    <definedName name="kkkkk" localSheetId="88" hidden="1">[1]weekly!#REF!</definedName>
    <definedName name="kkkkk" localSheetId="90" hidden="1">[1]weekly!#REF!</definedName>
    <definedName name="kkkkk" hidden="1">[1]weekly!#REF!</definedName>
    <definedName name="l" localSheetId="60" hidden="1">[1]weekly!#REF!</definedName>
    <definedName name="l" localSheetId="87" hidden="1">[1]weekly!#REF!</definedName>
    <definedName name="l" localSheetId="36" hidden="1">[1]weekly!#REF!</definedName>
    <definedName name="l" localSheetId="61" hidden="1">[1]weekly!#REF!</definedName>
    <definedName name="l" localSheetId="37" hidden="1">[1]weekly!#REF!</definedName>
    <definedName name="l" localSheetId="57" hidden="1">[1]weekly!#REF!</definedName>
    <definedName name="l" localSheetId="56" hidden="1">[1]weekly!#REF!</definedName>
    <definedName name="l" localSheetId="58" hidden="1">[1]weekly!#REF!</definedName>
    <definedName name="l" localSheetId="83" hidden="1">[1]weekly!#REF!</definedName>
    <definedName name="l" localSheetId="38" hidden="1">[1]weekly!#REF!</definedName>
    <definedName name="l" localSheetId="39" hidden="1">[1]weekly!#REF!</definedName>
    <definedName name="l" localSheetId="95" hidden="1">[1]weekly!#REF!</definedName>
    <definedName name="l" localSheetId="40" hidden="1">[1]weekly!#REF!</definedName>
    <definedName name="l" localSheetId="92" hidden="1">[1]weekly!#REF!</definedName>
    <definedName name="l" localSheetId="41" hidden="1">[1]weekly!#REF!</definedName>
    <definedName name="l" localSheetId="42" hidden="1">[1]weekly!#REF!</definedName>
    <definedName name="l" localSheetId="43" hidden="1">[1]weekly!#REF!</definedName>
    <definedName name="l" localSheetId="33" hidden="1">[1]weekly!#REF!</definedName>
    <definedName name="l" localSheetId="82" hidden="1">[1]weekly!#REF!</definedName>
    <definedName name="l" localSheetId="44" hidden="1">[1]weekly!#REF!</definedName>
    <definedName name="l" localSheetId="69" hidden="1">[1]weekly!#REF!</definedName>
    <definedName name="l" localSheetId="45" hidden="1">[1]weekly!#REF!</definedName>
    <definedName name="l" localSheetId="24" hidden="1">[1]weekly!#REF!</definedName>
    <definedName name="l" localSheetId="25" hidden="1">[1]weekly!#REF!</definedName>
    <definedName name="l" localSheetId="46" hidden="1">[1]weekly!#REF!</definedName>
    <definedName name="l" localSheetId="14" hidden="1">[1]weekly!#REF!</definedName>
    <definedName name="l" localSheetId="93" hidden="1">[1]weekly!#REF!</definedName>
    <definedName name="l" localSheetId="47" hidden="1">[1]weekly!#REF!</definedName>
    <definedName name="l" localSheetId="48" hidden="1">[1]weekly!#REF!</definedName>
    <definedName name="l" localSheetId="49" hidden="1">[1]weekly!#REF!</definedName>
    <definedName name="l" localSheetId="50" hidden="1">[1]weekly!#REF!</definedName>
    <definedName name="l" localSheetId="54" hidden="1">[1]weekly!#REF!</definedName>
    <definedName name="l" localSheetId="51" hidden="1">[1]weekly!#REF!</definedName>
    <definedName name="l" localSheetId="52" hidden="1">[1]weekly!#REF!</definedName>
    <definedName name="l" localSheetId="34" hidden="1">[1]weekly!#REF!</definedName>
    <definedName name="l" localSheetId="59" hidden="1">[1]weekly!#REF!</definedName>
    <definedName name="l" localSheetId="53" hidden="1">[1]weekly!#REF!</definedName>
    <definedName name="l" localSheetId="91" hidden="1">[1]weekly!#REF!</definedName>
    <definedName name="l" localSheetId="88" hidden="1">[1]weekly!#REF!</definedName>
    <definedName name="l" localSheetId="90" hidden="1">[1]weekly!#REF!</definedName>
    <definedName name="l" hidden="1">[1]weekly!#REF!</definedName>
    <definedName name="ll" localSheetId="60" hidden="1">[1]weekly!#REF!</definedName>
    <definedName name="ll" localSheetId="87" hidden="1">[1]weekly!#REF!</definedName>
    <definedName name="ll" localSheetId="36" hidden="1">[1]weekly!#REF!</definedName>
    <definedName name="ll" localSheetId="61" hidden="1">[1]weekly!#REF!</definedName>
    <definedName name="ll" localSheetId="37" hidden="1">[1]weekly!#REF!</definedName>
    <definedName name="ll" localSheetId="57" hidden="1">[1]weekly!#REF!</definedName>
    <definedName name="ll" localSheetId="56" hidden="1">[1]weekly!#REF!</definedName>
    <definedName name="ll" localSheetId="58" hidden="1">[1]weekly!#REF!</definedName>
    <definedName name="ll" localSheetId="83" hidden="1">[1]weekly!#REF!</definedName>
    <definedName name="ll" localSheetId="38" hidden="1">[1]weekly!#REF!</definedName>
    <definedName name="ll" localSheetId="39" hidden="1">[1]weekly!#REF!</definedName>
    <definedName name="ll" localSheetId="95" hidden="1">[1]weekly!#REF!</definedName>
    <definedName name="ll" localSheetId="40" hidden="1">[1]weekly!#REF!</definedName>
    <definedName name="ll" localSheetId="92" hidden="1">[1]weekly!#REF!</definedName>
    <definedName name="ll" localSheetId="41" hidden="1">[1]weekly!#REF!</definedName>
    <definedName name="ll" localSheetId="42" hidden="1">[1]weekly!#REF!</definedName>
    <definedName name="ll" localSheetId="43" hidden="1">[1]weekly!#REF!</definedName>
    <definedName name="ll" localSheetId="33" hidden="1">[1]weekly!#REF!</definedName>
    <definedName name="ll" localSheetId="82" hidden="1">[1]weekly!#REF!</definedName>
    <definedName name="ll" localSheetId="44" hidden="1">[1]weekly!#REF!</definedName>
    <definedName name="ll" localSheetId="69" hidden="1">[1]weekly!#REF!</definedName>
    <definedName name="ll" localSheetId="45" hidden="1">[1]weekly!#REF!</definedName>
    <definedName name="ll" localSheetId="24" hidden="1">[1]weekly!#REF!</definedName>
    <definedName name="ll" localSheetId="25" hidden="1">[1]weekly!#REF!</definedName>
    <definedName name="ll" localSheetId="46" hidden="1">[1]weekly!#REF!</definedName>
    <definedName name="ll" localSheetId="14" hidden="1">[1]weekly!#REF!</definedName>
    <definedName name="ll" localSheetId="93" hidden="1">[1]weekly!#REF!</definedName>
    <definedName name="ll" localSheetId="2" hidden="1">[1]weekly!#REF!</definedName>
    <definedName name="ll" localSheetId="47" hidden="1">[1]weekly!#REF!</definedName>
    <definedName name="ll" localSheetId="48" hidden="1">[1]weekly!#REF!</definedName>
    <definedName name="ll" localSheetId="49" hidden="1">[1]weekly!#REF!</definedName>
    <definedName name="ll" localSheetId="50" hidden="1">[1]weekly!#REF!</definedName>
    <definedName name="ll" localSheetId="54" hidden="1">[1]weekly!#REF!</definedName>
    <definedName name="ll" localSheetId="51" hidden="1">[1]weekly!#REF!</definedName>
    <definedName name="ll" localSheetId="52" hidden="1">[1]weekly!#REF!</definedName>
    <definedName name="ll" localSheetId="34" hidden="1">[1]weekly!#REF!</definedName>
    <definedName name="ll" localSheetId="59" hidden="1">[1]weekly!#REF!</definedName>
    <definedName name="ll" localSheetId="53" hidden="1">[1]weekly!#REF!</definedName>
    <definedName name="ll" localSheetId="91" hidden="1">[1]weekly!#REF!</definedName>
    <definedName name="ll" localSheetId="88" hidden="1">[1]weekly!#REF!</definedName>
    <definedName name="ll" localSheetId="90" hidden="1">[1]weekly!#REF!</definedName>
    <definedName name="ll" hidden="1">[1]weekly!#REF!</definedName>
    <definedName name="lll" localSheetId="60" hidden="1">[1]weekly!#REF!</definedName>
    <definedName name="lll" localSheetId="87" hidden="1">[1]weekly!#REF!</definedName>
    <definedName name="lll" localSheetId="36" hidden="1">[1]weekly!#REF!</definedName>
    <definedName name="lll" localSheetId="61" hidden="1">[1]weekly!#REF!</definedName>
    <definedName name="lll" localSheetId="37" hidden="1">[1]weekly!#REF!</definedName>
    <definedName name="lll" localSheetId="57" hidden="1">[1]weekly!#REF!</definedName>
    <definedName name="lll" localSheetId="56" hidden="1">[1]weekly!#REF!</definedName>
    <definedName name="lll" localSheetId="58" hidden="1">[1]weekly!#REF!</definedName>
    <definedName name="lll" localSheetId="83" hidden="1">[1]weekly!#REF!</definedName>
    <definedName name="lll" localSheetId="38" hidden="1">[1]weekly!#REF!</definedName>
    <definedName name="lll" localSheetId="39" hidden="1">[1]weekly!#REF!</definedName>
    <definedName name="lll" localSheetId="95" hidden="1">[1]weekly!#REF!</definedName>
    <definedName name="lll" localSheetId="40" hidden="1">[1]weekly!#REF!</definedName>
    <definedName name="lll" localSheetId="92" hidden="1">[1]weekly!#REF!</definedName>
    <definedName name="lll" localSheetId="41" hidden="1">[1]weekly!#REF!</definedName>
    <definedName name="lll" localSheetId="42" hidden="1">[1]weekly!#REF!</definedName>
    <definedName name="lll" localSheetId="43" hidden="1">[1]weekly!#REF!</definedName>
    <definedName name="lll" localSheetId="33" hidden="1">[1]weekly!#REF!</definedName>
    <definedName name="lll" localSheetId="82" hidden="1">[1]weekly!#REF!</definedName>
    <definedName name="lll" localSheetId="44" hidden="1">[1]weekly!#REF!</definedName>
    <definedName name="lll" localSheetId="69" hidden="1">[1]weekly!#REF!</definedName>
    <definedName name="lll" localSheetId="45" hidden="1">[1]weekly!#REF!</definedName>
    <definedName name="lll" localSheetId="24" hidden="1">[1]weekly!#REF!</definedName>
    <definedName name="lll" localSheetId="25" hidden="1">[1]weekly!#REF!</definedName>
    <definedName name="lll" localSheetId="46" hidden="1">[1]weekly!#REF!</definedName>
    <definedName name="lll" localSheetId="14" hidden="1">[1]weekly!#REF!</definedName>
    <definedName name="lll" localSheetId="93" hidden="1">[1]weekly!#REF!</definedName>
    <definedName name="lll" localSheetId="47" hidden="1">[1]weekly!#REF!</definedName>
    <definedName name="lll" localSheetId="48" hidden="1">[1]weekly!#REF!</definedName>
    <definedName name="lll" localSheetId="49" hidden="1">[1]weekly!#REF!</definedName>
    <definedName name="lll" localSheetId="50" hidden="1">[1]weekly!#REF!</definedName>
    <definedName name="lll" localSheetId="54" hidden="1">[1]weekly!#REF!</definedName>
    <definedName name="lll" localSheetId="51" hidden="1">[1]weekly!#REF!</definedName>
    <definedName name="lll" localSheetId="52" hidden="1">[1]weekly!#REF!</definedName>
    <definedName name="lll" localSheetId="34" hidden="1">[1]weekly!#REF!</definedName>
    <definedName name="lll" localSheetId="59" hidden="1">[1]weekly!#REF!</definedName>
    <definedName name="lll" localSheetId="53" hidden="1">[1]weekly!#REF!</definedName>
    <definedName name="lll" localSheetId="91" hidden="1">[1]weekly!#REF!</definedName>
    <definedName name="lll" localSheetId="88" hidden="1">[1]weekly!#REF!</definedName>
    <definedName name="lll" localSheetId="90" hidden="1">[1]weekly!#REF!</definedName>
    <definedName name="lll" hidden="1">[1]weekly!#REF!</definedName>
    <definedName name="mm" localSheetId="60" hidden="1">[1]weekly!#REF!</definedName>
    <definedName name="mm" localSheetId="87" hidden="1">[1]weekly!#REF!</definedName>
    <definedName name="mm" localSheetId="36" hidden="1">[1]weekly!#REF!</definedName>
    <definedName name="mm" localSheetId="61" hidden="1">[1]weekly!#REF!</definedName>
    <definedName name="mm" localSheetId="37" hidden="1">[1]weekly!#REF!</definedName>
    <definedName name="mm" localSheetId="57" hidden="1">[1]weekly!#REF!</definedName>
    <definedName name="mm" localSheetId="56" hidden="1">[1]weekly!#REF!</definedName>
    <definedName name="mm" localSheetId="58" hidden="1">[1]weekly!#REF!</definedName>
    <definedName name="mm" localSheetId="83" hidden="1">[1]weekly!#REF!</definedName>
    <definedName name="mm" localSheetId="38" hidden="1">[1]weekly!#REF!</definedName>
    <definedName name="mm" localSheetId="39" hidden="1">[1]weekly!#REF!</definedName>
    <definedName name="mm" localSheetId="95" hidden="1">[1]weekly!#REF!</definedName>
    <definedName name="mm" localSheetId="40" hidden="1">[1]weekly!#REF!</definedName>
    <definedName name="mm" localSheetId="92" hidden="1">[1]weekly!#REF!</definedName>
    <definedName name="mm" localSheetId="41" hidden="1">[1]weekly!#REF!</definedName>
    <definedName name="mm" localSheetId="42" hidden="1">[1]weekly!#REF!</definedName>
    <definedName name="mm" localSheetId="43" hidden="1">[1]weekly!#REF!</definedName>
    <definedName name="mm" localSheetId="33" hidden="1">[1]weekly!#REF!</definedName>
    <definedName name="mm" localSheetId="82" hidden="1">[1]weekly!#REF!</definedName>
    <definedName name="mm" localSheetId="44" hidden="1">[1]weekly!#REF!</definedName>
    <definedName name="mm" localSheetId="69" hidden="1">[1]weekly!#REF!</definedName>
    <definedName name="mm" localSheetId="45" hidden="1">[1]weekly!#REF!</definedName>
    <definedName name="mm" localSheetId="24" hidden="1">[1]weekly!#REF!</definedName>
    <definedName name="mm" localSheetId="25" hidden="1">[1]weekly!#REF!</definedName>
    <definedName name="mm" localSheetId="46" hidden="1">[1]weekly!#REF!</definedName>
    <definedName name="mm" localSheetId="14" hidden="1">[1]weekly!#REF!</definedName>
    <definedName name="mm" localSheetId="93" hidden="1">[1]weekly!#REF!</definedName>
    <definedName name="mm" localSheetId="47" hidden="1">[1]weekly!#REF!</definedName>
    <definedName name="mm" localSheetId="48" hidden="1">[1]weekly!#REF!</definedName>
    <definedName name="mm" localSheetId="49" hidden="1">[1]weekly!#REF!</definedName>
    <definedName name="mm" localSheetId="50" hidden="1">[1]weekly!#REF!</definedName>
    <definedName name="mm" localSheetId="54" hidden="1">[1]weekly!#REF!</definedName>
    <definedName name="mm" localSheetId="51" hidden="1">[1]weekly!#REF!</definedName>
    <definedName name="mm" localSheetId="52" hidden="1">[1]weekly!#REF!</definedName>
    <definedName name="mm" localSheetId="34" hidden="1">[1]weekly!#REF!</definedName>
    <definedName name="mm" localSheetId="59" hidden="1">[1]weekly!#REF!</definedName>
    <definedName name="mm" localSheetId="53" hidden="1">[1]weekly!#REF!</definedName>
    <definedName name="mm" localSheetId="91" hidden="1">[1]weekly!#REF!</definedName>
    <definedName name="mm" localSheetId="88" hidden="1">[1]weekly!#REF!</definedName>
    <definedName name="mm" localSheetId="90" hidden="1">[1]weekly!#REF!</definedName>
    <definedName name="mm" hidden="1">[1]weekly!#REF!</definedName>
    <definedName name="mmmm" localSheetId="60" hidden="1">[1]weekly!#REF!</definedName>
    <definedName name="mmmm" localSheetId="87" hidden="1">[1]weekly!#REF!</definedName>
    <definedName name="mmmm" localSheetId="36" hidden="1">[1]weekly!#REF!</definedName>
    <definedName name="mmmm" localSheetId="61" hidden="1">[1]weekly!#REF!</definedName>
    <definedName name="mmmm" localSheetId="37" hidden="1">[1]weekly!#REF!</definedName>
    <definedName name="mmmm" localSheetId="57" hidden="1">[1]weekly!#REF!</definedName>
    <definedName name="mmmm" localSheetId="56" hidden="1">[1]weekly!#REF!</definedName>
    <definedName name="mmmm" localSheetId="58" hidden="1">[1]weekly!#REF!</definedName>
    <definedName name="mmmm" localSheetId="83" hidden="1">[1]weekly!#REF!</definedName>
    <definedName name="mmmm" localSheetId="38" hidden="1">[1]weekly!#REF!</definedName>
    <definedName name="mmmm" localSheetId="39" hidden="1">[1]weekly!#REF!</definedName>
    <definedName name="mmmm" localSheetId="95" hidden="1">[1]weekly!#REF!</definedName>
    <definedName name="mmmm" localSheetId="40" hidden="1">[1]weekly!#REF!</definedName>
    <definedName name="mmmm" localSheetId="92" hidden="1">[1]weekly!#REF!</definedName>
    <definedName name="mmmm" localSheetId="41" hidden="1">[1]weekly!#REF!</definedName>
    <definedName name="mmmm" localSheetId="42" hidden="1">[1]weekly!#REF!</definedName>
    <definedName name="mmmm" localSheetId="43" hidden="1">[1]weekly!#REF!</definedName>
    <definedName name="mmmm" localSheetId="33" hidden="1">[1]weekly!#REF!</definedName>
    <definedName name="mmmm" localSheetId="82" hidden="1">[1]weekly!#REF!</definedName>
    <definedName name="mmmm" localSheetId="44" hidden="1">[1]weekly!#REF!</definedName>
    <definedName name="mmmm" localSheetId="69" hidden="1">[1]weekly!#REF!</definedName>
    <definedName name="mmmm" localSheetId="45" hidden="1">[1]weekly!#REF!</definedName>
    <definedName name="mmmm" localSheetId="24" hidden="1">[1]weekly!#REF!</definedName>
    <definedName name="mmmm" localSheetId="25" hidden="1">[1]weekly!#REF!</definedName>
    <definedName name="mmmm" localSheetId="46" hidden="1">[1]weekly!#REF!</definedName>
    <definedName name="mmmm" localSheetId="14" hidden="1">[1]weekly!#REF!</definedName>
    <definedName name="mmmm" localSheetId="93" hidden="1">[1]weekly!#REF!</definedName>
    <definedName name="mmmm" localSheetId="47" hidden="1">[1]weekly!#REF!</definedName>
    <definedName name="mmmm" localSheetId="48" hidden="1">[1]weekly!#REF!</definedName>
    <definedName name="mmmm" localSheetId="49" hidden="1">[1]weekly!#REF!</definedName>
    <definedName name="mmmm" localSheetId="50" hidden="1">[1]weekly!#REF!</definedName>
    <definedName name="mmmm" localSheetId="54" hidden="1">[1]weekly!#REF!</definedName>
    <definedName name="mmmm" localSheetId="51" hidden="1">[1]weekly!#REF!</definedName>
    <definedName name="mmmm" localSheetId="52" hidden="1">[1]weekly!#REF!</definedName>
    <definedName name="mmmm" localSheetId="34" hidden="1">[1]weekly!#REF!</definedName>
    <definedName name="mmmm" localSheetId="59" hidden="1">[1]weekly!#REF!</definedName>
    <definedName name="mmmm" localSheetId="53" hidden="1">[1]weekly!#REF!</definedName>
    <definedName name="mmmm" localSheetId="91" hidden="1">[1]weekly!#REF!</definedName>
    <definedName name="mmmm" localSheetId="88" hidden="1">[1]weekly!#REF!</definedName>
    <definedName name="mmmm" localSheetId="90" hidden="1">[1]weekly!#REF!</definedName>
    <definedName name="mmmm" hidden="1">[1]weekly!#REF!</definedName>
    <definedName name="ModelBanner">Details!$G$77</definedName>
    <definedName name="ModelName">Details!$G$75</definedName>
    <definedName name="nn" localSheetId="60" hidden="1">[1]weekly!#REF!</definedName>
    <definedName name="nn" localSheetId="87" hidden="1">[1]weekly!#REF!</definedName>
    <definedName name="nn" localSheetId="36" hidden="1">[1]weekly!#REF!</definedName>
    <definedName name="nn" localSheetId="61" hidden="1">[1]weekly!#REF!</definedName>
    <definedName name="nn" localSheetId="37" hidden="1">[1]weekly!#REF!</definedName>
    <definedName name="nn" localSheetId="57" hidden="1">[1]weekly!#REF!</definedName>
    <definedName name="nn" localSheetId="56" hidden="1">[1]weekly!#REF!</definedName>
    <definedName name="nn" localSheetId="58" hidden="1">[1]weekly!#REF!</definedName>
    <definedName name="nn" localSheetId="83" hidden="1">[1]weekly!#REF!</definedName>
    <definedName name="nn" localSheetId="38" hidden="1">[1]weekly!#REF!</definedName>
    <definedName name="nn" localSheetId="39" hidden="1">[1]weekly!#REF!</definedName>
    <definedName name="nn" localSheetId="95" hidden="1">[1]weekly!#REF!</definedName>
    <definedName name="nn" localSheetId="40" hidden="1">[1]weekly!#REF!</definedName>
    <definedName name="nn" localSheetId="92" hidden="1">[1]weekly!#REF!</definedName>
    <definedName name="nn" localSheetId="41" hidden="1">[1]weekly!#REF!</definedName>
    <definedName name="nn" localSheetId="42" hidden="1">[1]weekly!#REF!</definedName>
    <definedName name="nn" localSheetId="43" hidden="1">[1]weekly!#REF!</definedName>
    <definedName name="nn" localSheetId="33" hidden="1">[1]weekly!#REF!</definedName>
    <definedName name="nn" localSheetId="82" hidden="1">[1]weekly!#REF!</definedName>
    <definedName name="nn" localSheetId="44" hidden="1">[1]weekly!#REF!</definedName>
    <definedName name="nn" localSheetId="69" hidden="1">[1]weekly!#REF!</definedName>
    <definedName name="nn" localSheetId="45" hidden="1">[1]weekly!#REF!</definedName>
    <definedName name="nn" localSheetId="24" hidden="1">[1]weekly!#REF!</definedName>
    <definedName name="nn" localSheetId="25" hidden="1">[1]weekly!#REF!</definedName>
    <definedName name="nn" localSheetId="46" hidden="1">[1]weekly!#REF!</definedName>
    <definedName name="nn" localSheetId="14" hidden="1">[1]weekly!#REF!</definedName>
    <definedName name="nn" localSheetId="93" hidden="1">[1]weekly!#REF!</definedName>
    <definedName name="nn" localSheetId="2" hidden="1">[1]weekly!#REF!</definedName>
    <definedName name="nn" localSheetId="47" hidden="1">[1]weekly!#REF!</definedName>
    <definedName name="nn" localSheetId="48" hidden="1">[1]weekly!#REF!</definedName>
    <definedName name="nn" localSheetId="49" hidden="1">[1]weekly!#REF!</definedName>
    <definedName name="nn" localSheetId="50" hidden="1">[1]weekly!#REF!</definedName>
    <definedName name="nn" localSheetId="54" hidden="1">[1]weekly!#REF!</definedName>
    <definedName name="nn" localSheetId="51" hidden="1">[1]weekly!#REF!</definedName>
    <definedName name="nn" localSheetId="52" hidden="1">[1]weekly!#REF!</definedName>
    <definedName name="nn" localSheetId="34" hidden="1">[1]weekly!#REF!</definedName>
    <definedName name="nn" localSheetId="59" hidden="1">[1]weekly!#REF!</definedName>
    <definedName name="nn" localSheetId="53" hidden="1">[1]weekly!#REF!</definedName>
    <definedName name="nn" localSheetId="91" hidden="1">[1]weekly!#REF!</definedName>
    <definedName name="nn" localSheetId="88" hidden="1">[1]weekly!#REF!</definedName>
    <definedName name="nn" localSheetId="90" hidden="1">[1]weekly!#REF!</definedName>
    <definedName name="nn" hidden="1">[1]weekly!#REF!</definedName>
    <definedName name="nnnn" localSheetId="60" hidden="1">[1]weekly!#REF!</definedName>
    <definedName name="nnnn" localSheetId="87" hidden="1">[1]weekly!#REF!</definedName>
    <definedName name="nnnn" localSheetId="36" hidden="1">[1]weekly!#REF!</definedName>
    <definedName name="nnnn" localSheetId="61" hidden="1">[1]weekly!#REF!</definedName>
    <definedName name="nnnn" localSheetId="37" hidden="1">[1]weekly!#REF!</definedName>
    <definedName name="nnnn" localSheetId="57" hidden="1">[1]weekly!#REF!</definedName>
    <definedName name="nnnn" localSheetId="56" hidden="1">[1]weekly!#REF!</definedName>
    <definedName name="nnnn" localSheetId="58" hidden="1">[1]weekly!#REF!</definedName>
    <definedName name="nnnn" localSheetId="83" hidden="1">[1]weekly!#REF!</definedName>
    <definedName name="nnnn" localSheetId="38" hidden="1">[1]weekly!#REF!</definedName>
    <definedName name="nnnn" localSheetId="39" hidden="1">[1]weekly!#REF!</definedName>
    <definedName name="nnnn" localSheetId="95" hidden="1">[1]weekly!#REF!</definedName>
    <definedName name="nnnn" localSheetId="40" hidden="1">[1]weekly!#REF!</definedName>
    <definedName name="nnnn" localSheetId="92" hidden="1">[1]weekly!#REF!</definedName>
    <definedName name="nnnn" localSheetId="41" hidden="1">[1]weekly!#REF!</definedName>
    <definedName name="nnnn" localSheetId="42" hidden="1">[1]weekly!#REF!</definedName>
    <definedName name="nnnn" localSheetId="43" hidden="1">[1]weekly!#REF!</definedName>
    <definedName name="nnnn" localSheetId="33" hidden="1">[1]weekly!#REF!</definedName>
    <definedName name="nnnn" localSheetId="82" hidden="1">[1]weekly!#REF!</definedName>
    <definedName name="nnnn" localSheetId="44" hidden="1">[1]weekly!#REF!</definedName>
    <definedName name="nnnn" localSheetId="69" hidden="1">[1]weekly!#REF!</definedName>
    <definedName name="nnnn" localSheetId="45" hidden="1">[1]weekly!#REF!</definedName>
    <definedName name="nnnn" localSheetId="24" hidden="1">[1]weekly!#REF!</definedName>
    <definedName name="nnnn" localSheetId="25" hidden="1">[1]weekly!#REF!</definedName>
    <definedName name="nnnn" localSheetId="46" hidden="1">[1]weekly!#REF!</definedName>
    <definedName name="nnnn" localSheetId="14" hidden="1">[1]weekly!#REF!</definedName>
    <definedName name="nnnn" localSheetId="93" hidden="1">[1]weekly!#REF!</definedName>
    <definedName name="nnnn" localSheetId="47" hidden="1">[1]weekly!#REF!</definedName>
    <definedName name="nnnn" localSheetId="48" hidden="1">[1]weekly!#REF!</definedName>
    <definedName name="nnnn" localSheetId="49" hidden="1">[1]weekly!#REF!</definedName>
    <definedName name="nnnn" localSheetId="50" hidden="1">[1]weekly!#REF!</definedName>
    <definedName name="nnnn" localSheetId="54" hidden="1">[1]weekly!#REF!</definedName>
    <definedName name="nnnn" localSheetId="51" hidden="1">[1]weekly!#REF!</definedName>
    <definedName name="nnnn" localSheetId="52" hidden="1">[1]weekly!#REF!</definedName>
    <definedName name="nnnn" localSheetId="34" hidden="1">[1]weekly!#REF!</definedName>
    <definedName name="nnnn" localSheetId="59" hidden="1">[1]weekly!#REF!</definedName>
    <definedName name="nnnn" localSheetId="53" hidden="1">[1]weekly!#REF!</definedName>
    <definedName name="nnnn" localSheetId="91" hidden="1">[1]weekly!#REF!</definedName>
    <definedName name="nnnn" localSheetId="88" hidden="1">[1]weekly!#REF!</definedName>
    <definedName name="nnnn" localSheetId="90" hidden="1">[1]weekly!#REF!</definedName>
    <definedName name="nnnn" hidden="1">[1]weekly!#REF!</definedName>
    <definedName name="o" localSheetId="60" hidden="1">[1]weekly!#REF!</definedName>
    <definedName name="o" localSheetId="87" hidden="1">[1]weekly!#REF!</definedName>
    <definedName name="o" localSheetId="36" hidden="1">[1]weekly!#REF!</definedName>
    <definedName name="o" localSheetId="61" hidden="1">[1]weekly!#REF!</definedName>
    <definedName name="o" localSheetId="37" hidden="1">[1]weekly!#REF!</definedName>
    <definedName name="o" localSheetId="57" hidden="1">[1]weekly!#REF!</definedName>
    <definedName name="o" localSheetId="56" hidden="1">[1]weekly!#REF!</definedName>
    <definedName name="o" localSheetId="58" hidden="1">[1]weekly!#REF!</definedName>
    <definedName name="o" localSheetId="83" hidden="1">[1]weekly!#REF!</definedName>
    <definedName name="o" localSheetId="38" hidden="1">[1]weekly!#REF!</definedName>
    <definedName name="o" localSheetId="39" hidden="1">[1]weekly!#REF!</definedName>
    <definedName name="o" localSheetId="95" hidden="1">[1]weekly!#REF!</definedName>
    <definedName name="o" localSheetId="40" hidden="1">[1]weekly!#REF!</definedName>
    <definedName name="o" localSheetId="92" hidden="1">[1]weekly!#REF!</definedName>
    <definedName name="o" localSheetId="41" hidden="1">[1]weekly!#REF!</definedName>
    <definedName name="o" localSheetId="42" hidden="1">[1]weekly!#REF!</definedName>
    <definedName name="o" localSheetId="43" hidden="1">[1]weekly!#REF!</definedName>
    <definedName name="o" localSheetId="33" hidden="1">[1]weekly!#REF!</definedName>
    <definedName name="o" localSheetId="82" hidden="1">[1]weekly!#REF!</definedName>
    <definedName name="o" localSheetId="44" hidden="1">[1]weekly!#REF!</definedName>
    <definedName name="o" localSheetId="69" hidden="1">[1]weekly!#REF!</definedName>
    <definedName name="o" localSheetId="45" hidden="1">[1]weekly!#REF!</definedName>
    <definedName name="o" localSheetId="24" hidden="1">[1]weekly!#REF!</definedName>
    <definedName name="o" localSheetId="25" hidden="1">[1]weekly!#REF!</definedName>
    <definedName name="o" localSheetId="46" hidden="1">[1]weekly!#REF!</definedName>
    <definedName name="o" localSheetId="14" hidden="1">[1]weekly!#REF!</definedName>
    <definedName name="o" localSheetId="93" hidden="1">[1]weekly!#REF!</definedName>
    <definedName name="o" localSheetId="47" hidden="1">[1]weekly!#REF!</definedName>
    <definedName name="o" localSheetId="48" hidden="1">[1]weekly!#REF!</definedName>
    <definedName name="o" localSheetId="49" hidden="1">[1]weekly!#REF!</definedName>
    <definedName name="o" localSheetId="50" hidden="1">[1]weekly!#REF!</definedName>
    <definedName name="o" localSheetId="54" hidden="1">[1]weekly!#REF!</definedName>
    <definedName name="o" localSheetId="51" hidden="1">[1]weekly!#REF!</definedName>
    <definedName name="o" localSheetId="52" hidden="1">[1]weekly!#REF!</definedName>
    <definedName name="o" localSheetId="34" hidden="1">[1]weekly!#REF!</definedName>
    <definedName name="o" localSheetId="59" hidden="1">[1]weekly!#REF!</definedName>
    <definedName name="o" localSheetId="53" hidden="1">[1]weekly!#REF!</definedName>
    <definedName name="o" localSheetId="91" hidden="1">[1]weekly!#REF!</definedName>
    <definedName name="o" localSheetId="88" hidden="1">[1]weekly!#REF!</definedName>
    <definedName name="o" localSheetId="90" hidden="1">[1]weekly!#REF!</definedName>
    <definedName name="o" hidden="1">[1]weekly!#REF!</definedName>
    <definedName name="oo" localSheetId="60" hidden="1">[1]weekly!#REF!</definedName>
    <definedName name="oo" localSheetId="87" hidden="1">[1]weekly!#REF!</definedName>
    <definedName name="oo" localSheetId="36" hidden="1">[1]weekly!#REF!</definedName>
    <definedName name="oo" localSheetId="61" hidden="1">[1]weekly!#REF!</definedName>
    <definedName name="oo" localSheetId="37" hidden="1">[1]weekly!#REF!</definedName>
    <definedName name="oo" localSheetId="57" hidden="1">[1]weekly!#REF!</definedName>
    <definedName name="oo" localSheetId="56" hidden="1">[1]weekly!#REF!</definedName>
    <definedName name="oo" localSheetId="58" hidden="1">[1]weekly!#REF!</definedName>
    <definedName name="oo" localSheetId="83" hidden="1">[1]weekly!#REF!</definedName>
    <definedName name="oo" localSheetId="38" hidden="1">[1]weekly!#REF!</definedName>
    <definedName name="oo" localSheetId="39" hidden="1">[1]weekly!#REF!</definedName>
    <definedName name="oo" localSheetId="95" hidden="1">[1]weekly!#REF!</definedName>
    <definedName name="oo" localSheetId="40" hidden="1">[1]weekly!#REF!</definedName>
    <definedName name="oo" localSheetId="92" hidden="1">[1]weekly!#REF!</definedName>
    <definedName name="oo" localSheetId="41" hidden="1">[1]weekly!#REF!</definedName>
    <definedName name="oo" localSheetId="42" hidden="1">[1]weekly!#REF!</definedName>
    <definedName name="oo" localSheetId="43" hidden="1">[1]weekly!#REF!</definedName>
    <definedName name="oo" localSheetId="33" hidden="1">[1]weekly!#REF!</definedName>
    <definedName name="oo" localSheetId="82" hidden="1">[1]weekly!#REF!</definedName>
    <definedName name="oo" localSheetId="44" hidden="1">[1]weekly!#REF!</definedName>
    <definedName name="oo" localSheetId="69" hidden="1">[1]weekly!#REF!</definedName>
    <definedName name="oo" localSheetId="45" hidden="1">[1]weekly!#REF!</definedName>
    <definedName name="oo" localSheetId="24" hidden="1">[1]weekly!#REF!</definedName>
    <definedName name="oo" localSheetId="25" hidden="1">[1]weekly!#REF!</definedName>
    <definedName name="oo" localSheetId="46" hidden="1">[1]weekly!#REF!</definedName>
    <definedName name="oo" localSheetId="14" hidden="1">[1]weekly!#REF!</definedName>
    <definedName name="oo" localSheetId="93" hidden="1">[1]weekly!#REF!</definedName>
    <definedName name="oo" localSheetId="47" hidden="1">[1]weekly!#REF!</definedName>
    <definedName name="oo" localSheetId="48" hidden="1">[1]weekly!#REF!</definedName>
    <definedName name="oo" localSheetId="49" hidden="1">[1]weekly!#REF!</definedName>
    <definedName name="oo" localSheetId="50" hidden="1">[1]weekly!#REF!</definedName>
    <definedName name="oo" localSheetId="54" hidden="1">[1]weekly!#REF!</definedName>
    <definedName name="oo" localSheetId="51" hidden="1">[1]weekly!#REF!</definedName>
    <definedName name="oo" localSheetId="52" hidden="1">[1]weekly!#REF!</definedName>
    <definedName name="oo" localSheetId="34" hidden="1">[1]weekly!#REF!</definedName>
    <definedName name="oo" localSheetId="59" hidden="1">[1]weekly!#REF!</definedName>
    <definedName name="oo" localSheetId="53" hidden="1">[1]weekly!#REF!</definedName>
    <definedName name="oo" localSheetId="91" hidden="1">[1]weekly!#REF!</definedName>
    <definedName name="oo" localSheetId="88" hidden="1">[1]weekly!#REF!</definedName>
    <definedName name="oo" localSheetId="90" hidden="1">[1]weekly!#REF!</definedName>
    <definedName name="oo" hidden="1">[1]weekly!#REF!</definedName>
    <definedName name="p" localSheetId="60" hidden="1">[1]weekly!#REF!</definedName>
    <definedName name="p" localSheetId="87" hidden="1">[1]weekly!#REF!</definedName>
    <definedName name="p" localSheetId="36" hidden="1">[1]weekly!#REF!</definedName>
    <definedName name="p" localSheetId="61" hidden="1">[1]weekly!#REF!</definedName>
    <definedName name="p" localSheetId="37" hidden="1">[1]weekly!#REF!</definedName>
    <definedName name="p" localSheetId="57" hidden="1">[1]weekly!#REF!</definedName>
    <definedName name="p" localSheetId="56" hidden="1">[1]weekly!#REF!</definedName>
    <definedName name="p" localSheetId="58" hidden="1">[1]weekly!#REF!</definedName>
    <definedName name="p" localSheetId="83" hidden="1">[1]weekly!#REF!</definedName>
    <definedName name="p" localSheetId="38" hidden="1">[1]weekly!#REF!</definedName>
    <definedName name="p" localSheetId="39" hidden="1">[1]weekly!#REF!</definedName>
    <definedName name="p" localSheetId="95" hidden="1">[1]weekly!#REF!</definedName>
    <definedName name="p" localSheetId="40" hidden="1">[1]weekly!#REF!</definedName>
    <definedName name="p" localSheetId="92" hidden="1">[1]weekly!#REF!</definedName>
    <definedName name="p" localSheetId="41" hidden="1">[1]weekly!#REF!</definedName>
    <definedName name="p" localSheetId="42" hidden="1">[1]weekly!#REF!</definedName>
    <definedName name="p" localSheetId="43" hidden="1">[1]weekly!#REF!</definedName>
    <definedName name="p" localSheetId="33" hidden="1">[1]weekly!#REF!</definedName>
    <definedName name="p" localSheetId="82" hidden="1">[1]weekly!#REF!</definedName>
    <definedName name="p" localSheetId="44" hidden="1">[1]weekly!#REF!</definedName>
    <definedName name="p" localSheetId="69" hidden="1">[1]weekly!#REF!</definedName>
    <definedName name="p" localSheetId="45" hidden="1">[1]weekly!#REF!</definedName>
    <definedName name="p" localSheetId="24" hidden="1">[1]weekly!#REF!</definedName>
    <definedName name="p" localSheetId="25" hidden="1">[1]weekly!#REF!</definedName>
    <definedName name="p" localSheetId="46" hidden="1">[1]weekly!#REF!</definedName>
    <definedName name="p" localSheetId="14" hidden="1">[1]weekly!#REF!</definedName>
    <definedName name="p" localSheetId="93" hidden="1">[1]weekly!#REF!</definedName>
    <definedName name="p" localSheetId="2" hidden="1">[1]weekly!#REF!</definedName>
    <definedName name="p" localSheetId="47" hidden="1">[1]weekly!#REF!</definedName>
    <definedName name="p" localSheetId="48" hidden="1">[1]weekly!#REF!</definedName>
    <definedName name="p" localSheetId="49" hidden="1">[1]weekly!#REF!</definedName>
    <definedName name="p" localSheetId="50" hidden="1">[1]weekly!#REF!</definedName>
    <definedName name="p" localSheetId="54" hidden="1">[1]weekly!#REF!</definedName>
    <definedName name="p" localSheetId="51" hidden="1">[1]weekly!#REF!</definedName>
    <definedName name="p" localSheetId="52" hidden="1">[1]weekly!#REF!</definedName>
    <definedName name="p" localSheetId="34" hidden="1">[1]weekly!#REF!</definedName>
    <definedName name="p" localSheetId="59" hidden="1">[1]weekly!#REF!</definedName>
    <definedName name="p" localSheetId="53" hidden="1">[1]weekly!#REF!</definedName>
    <definedName name="p" localSheetId="91" hidden="1">[1]weekly!#REF!</definedName>
    <definedName name="p" localSheetId="88" hidden="1">[1]weekly!#REF!</definedName>
    <definedName name="p" localSheetId="90" hidden="1">[1]weekly!#REF!</definedName>
    <definedName name="p" hidden="1">[1]weekly!#REF!</definedName>
    <definedName name="pp" localSheetId="60" hidden="1">[1]weekly!#REF!</definedName>
    <definedName name="pp" localSheetId="87" hidden="1">[1]weekly!#REF!</definedName>
    <definedName name="pp" localSheetId="36" hidden="1">[1]weekly!#REF!</definedName>
    <definedName name="pp" localSheetId="61" hidden="1">[1]weekly!#REF!</definedName>
    <definedName name="pp" localSheetId="37" hidden="1">[1]weekly!#REF!</definedName>
    <definedName name="pp" localSheetId="57" hidden="1">[1]weekly!#REF!</definedName>
    <definedName name="pp" localSheetId="56" hidden="1">[1]weekly!#REF!</definedName>
    <definedName name="pp" localSheetId="58" hidden="1">[1]weekly!#REF!</definedName>
    <definedName name="pp" localSheetId="83" hidden="1">[1]weekly!#REF!</definedName>
    <definedName name="pp" localSheetId="38" hidden="1">[1]weekly!#REF!</definedName>
    <definedName name="pp" localSheetId="39" hidden="1">[1]weekly!#REF!</definedName>
    <definedName name="pp" localSheetId="95" hidden="1">[1]weekly!#REF!</definedName>
    <definedName name="pp" localSheetId="40" hidden="1">[1]weekly!#REF!</definedName>
    <definedName name="pp" localSheetId="92" hidden="1">[1]weekly!#REF!</definedName>
    <definedName name="pp" localSheetId="41" hidden="1">[1]weekly!#REF!</definedName>
    <definedName name="pp" localSheetId="42" hidden="1">[1]weekly!#REF!</definedName>
    <definedName name="pp" localSheetId="43" hidden="1">[1]weekly!#REF!</definedName>
    <definedName name="pp" localSheetId="33" hidden="1">[1]weekly!#REF!</definedName>
    <definedName name="pp" localSheetId="82" hidden="1">[1]weekly!#REF!</definedName>
    <definedName name="pp" localSheetId="44" hidden="1">[1]weekly!#REF!</definedName>
    <definedName name="pp" localSheetId="69" hidden="1">[1]weekly!#REF!</definedName>
    <definedName name="pp" localSheetId="45" hidden="1">[1]weekly!#REF!</definedName>
    <definedName name="pp" localSheetId="24" hidden="1">[1]weekly!#REF!</definedName>
    <definedName name="pp" localSheetId="25" hidden="1">[1]weekly!#REF!</definedName>
    <definedName name="pp" localSheetId="46" hidden="1">[1]weekly!#REF!</definedName>
    <definedName name="pp" localSheetId="14" hidden="1">[1]weekly!#REF!</definedName>
    <definedName name="pp" localSheetId="93" hidden="1">[1]weekly!#REF!</definedName>
    <definedName name="pp" localSheetId="2" hidden="1">[1]weekly!#REF!</definedName>
    <definedName name="pp" localSheetId="47" hidden="1">[1]weekly!#REF!</definedName>
    <definedName name="pp" localSheetId="48" hidden="1">[1]weekly!#REF!</definedName>
    <definedName name="pp" localSheetId="49" hidden="1">[1]weekly!#REF!</definedName>
    <definedName name="pp" localSheetId="50" hidden="1">[1]weekly!#REF!</definedName>
    <definedName name="pp" localSheetId="54" hidden="1">[1]weekly!#REF!</definedName>
    <definedName name="pp" localSheetId="51" hidden="1">[1]weekly!#REF!</definedName>
    <definedName name="pp" localSheetId="52" hidden="1">[1]weekly!#REF!</definedName>
    <definedName name="pp" localSheetId="34" hidden="1">[1]weekly!#REF!</definedName>
    <definedName name="pp" localSheetId="59" hidden="1">[1]weekly!#REF!</definedName>
    <definedName name="pp" localSheetId="53" hidden="1">[1]weekly!#REF!</definedName>
    <definedName name="pp" localSheetId="91" hidden="1">[1]weekly!#REF!</definedName>
    <definedName name="pp" localSheetId="88" hidden="1">[1]weekly!#REF!</definedName>
    <definedName name="pp" localSheetId="90" hidden="1">[1]weekly!#REF!</definedName>
    <definedName name="pp" hidden="1">[1]weekly!#REF!</definedName>
    <definedName name="ppppp" localSheetId="60" hidden="1">[1]weekly!#REF!</definedName>
    <definedName name="ppppp" localSheetId="87" hidden="1">[1]weekly!#REF!</definedName>
    <definedName name="ppppp" localSheetId="36" hidden="1">[1]weekly!#REF!</definedName>
    <definedName name="ppppp" localSheetId="61" hidden="1">[1]weekly!#REF!</definedName>
    <definedName name="ppppp" localSheetId="37" hidden="1">[1]weekly!#REF!</definedName>
    <definedName name="ppppp" localSheetId="57" hidden="1">[1]weekly!#REF!</definedName>
    <definedName name="ppppp" localSheetId="56" hidden="1">[1]weekly!#REF!</definedName>
    <definedName name="ppppp" localSheetId="58" hidden="1">[1]weekly!#REF!</definedName>
    <definedName name="ppppp" localSheetId="83" hidden="1">[1]weekly!#REF!</definedName>
    <definedName name="ppppp" localSheetId="38" hidden="1">[1]weekly!#REF!</definedName>
    <definedName name="ppppp" localSheetId="39" hidden="1">[1]weekly!#REF!</definedName>
    <definedName name="ppppp" localSheetId="95" hidden="1">[1]weekly!#REF!</definedName>
    <definedName name="ppppp" localSheetId="40" hidden="1">[1]weekly!#REF!</definedName>
    <definedName name="ppppp" localSheetId="92" hidden="1">[1]weekly!#REF!</definedName>
    <definedName name="ppppp" localSheetId="41" hidden="1">[1]weekly!#REF!</definedName>
    <definedName name="ppppp" localSheetId="42" hidden="1">[1]weekly!#REF!</definedName>
    <definedName name="ppppp" localSheetId="43" hidden="1">[1]weekly!#REF!</definedName>
    <definedName name="ppppp" localSheetId="33" hidden="1">[1]weekly!#REF!</definedName>
    <definedName name="ppppp" localSheetId="82" hidden="1">[1]weekly!#REF!</definedName>
    <definedName name="ppppp" localSheetId="44" hidden="1">[1]weekly!#REF!</definedName>
    <definedName name="ppppp" localSheetId="69" hidden="1">[1]weekly!#REF!</definedName>
    <definedName name="ppppp" localSheetId="45" hidden="1">[1]weekly!#REF!</definedName>
    <definedName name="ppppp" localSheetId="24" hidden="1">[1]weekly!#REF!</definedName>
    <definedName name="ppppp" localSheetId="25" hidden="1">[1]weekly!#REF!</definedName>
    <definedName name="ppppp" localSheetId="46" hidden="1">[1]weekly!#REF!</definedName>
    <definedName name="ppppp" localSheetId="14" hidden="1">[1]weekly!#REF!</definedName>
    <definedName name="ppppp" localSheetId="93" hidden="1">[1]weekly!#REF!</definedName>
    <definedName name="ppppp" localSheetId="47" hidden="1">[1]weekly!#REF!</definedName>
    <definedName name="ppppp" localSheetId="48" hidden="1">[1]weekly!#REF!</definedName>
    <definedName name="ppppp" localSheetId="49" hidden="1">[1]weekly!#REF!</definedName>
    <definedName name="ppppp" localSheetId="50" hidden="1">[1]weekly!#REF!</definedName>
    <definedName name="ppppp" localSheetId="54" hidden="1">[1]weekly!#REF!</definedName>
    <definedName name="ppppp" localSheetId="51" hidden="1">[1]weekly!#REF!</definedName>
    <definedName name="ppppp" localSheetId="52" hidden="1">[1]weekly!#REF!</definedName>
    <definedName name="ppppp" localSheetId="34" hidden="1">[1]weekly!#REF!</definedName>
    <definedName name="ppppp" localSheetId="59" hidden="1">[1]weekly!#REF!</definedName>
    <definedName name="ppppp" localSheetId="53" hidden="1">[1]weekly!#REF!</definedName>
    <definedName name="ppppp" localSheetId="91" hidden="1">[1]weekly!#REF!</definedName>
    <definedName name="ppppp" localSheetId="88" hidden="1">[1]weekly!#REF!</definedName>
    <definedName name="ppppp" localSheetId="90" hidden="1">[1]weekly!#REF!</definedName>
    <definedName name="ppppp" hidden="1">[1]weekly!#REF!</definedName>
    <definedName name="q" localSheetId="60" hidden="1">[1]weekly!#REF!</definedName>
    <definedName name="q" localSheetId="87" hidden="1">[1]weekly!#REF!</definedName>
    <definedName name="q" localSheetId="36" hidden="1">[1]weekly!#REF!</definedName>
    <definedName name="q" localSheetId="61" hidden="1">[1]weekly!#REF!</definedName>
    <definedName name="q" localSheetId="37" hidden="1">[1]weekly!#REF!</definedName>
    <definedName name="q" localSheetId="57" hidden="1">[1]weekly!#REF!</definedName>
    <definedName name="q" localSheetId="56" hidden="1">[1]weekly!#REF!</definedName>
    <definedName name="q" localSheetId="58" hidden="1">[1]weekly!#REF!</definedName>
    <definedName name="q" localSheetId="83" hidden="1">[1]weekly!#REF!</definedName>
    <definedName name="q" localSheetId="38" hidden="1">[1]weekly!#REF!</definedName>
    <definedName name="q" localSheetId="39" hidden="1">[1]weekly!#REF!</definedName>
    <definedName name="q" localSheetId="95" hidden="1">[1]weekly!#REF!</definedName>
    <definedName name="q" localSheetId="40" hidden="1">[1]weekly!#REF!</definedName>
    <definedName name="q" localSheetId="92" hidden="1">[1]weekly!#REF!</definedName>
    <definedName name="q" localSheetId="41" hidden="1">[1]weekly!#REF!</definedName>
    <definedName name="q" localSheetId="42" hidden="1">[1]weekly!#REF!</definedName>
    <definedName name="q" localSheetId="43" hidden="1">[1]weekly!#REF!</definedName>
    <definedName name="q" localSheetId="33" hidden="1">[1]weekly!#REF!</definedName>
    <definedName name="q" localSheetId="82" hidden="1">[1]weekly!#REF!</definedName>
    <definedName name="q" localSheetId="44" hidden="1">[1]weekly!#REF!</definedName>
    <definedName name="q" localSheetId="69" hidden="1">[1]weekly!#REF!</definedName>
    <definedName name="q" localSheetId="45" hidden="1">[1]weekly!#REF!</definedName>
    <definedName name="q" localSheetId="24" hidden="1">[1]weekly!#REF!</definedName>
    <definedName name="q" localSheetId="25" hidden="1">[1]weekly!#REF!</definedName>
    <definedName name="q" localSheetId="46" hidden="1">[1]weekly!#REF!</definedName>
    <definedName name="q" localSheetId="14" hidden="1">[1]weekly!#REF!</definedName>
    <definedName name="q" localSheetId="93" hidden="1">[1]weekly!#REF!</definedName>
    <definedName name="q" localSheetId="2" hidden="1">[1]weekly!#REF!</definedName>
    <definedName name="q" localSheetId="47" hidden="1">[1]weekly!#REF!</definedName>
    <definedName name="q" localSheetId="48" hidden="1">[1]weekly!#REF!</definedName>
    <definedName name="q" localSheetId="49" hidden="1">[1]weekly!#REF!</definedName>
    <definedName name="q" localSheetId="50" hidden="1">[1]weekly!#REF!</definedName>
    <definedName name="q" localSheetId="54" hidden="1">[1]weekly!#REF!</definedName>
    <definedName name="q" localSheetId="51" hidden="1">[1]weekly!#REF!</definedName>
    <definedName name="q" localSheetId="52" hidden="1">[1]weekly!#REF!</definedName>
    <definedName name="q" localSheetId="34" hidden="1">[1]weekly!#REF!</definedName>
    <definedName name="q" localSheetId="59" hidden="1">[1]weekly!#REF!</definedName>
    <definedName name="q" localSheetId="53" hidden="1">[1]weekly!#REF!</definedName>
    <definedName name="q" localSheetId="91" hidden="1">[1]weekly!#REF!</definedName>
    <definedName name="q" localSheetId="88" hidden="1">[1]weekly!#REF!</definedName>
    <definedName name="q" localSheetId="90" hidden="1">[1]weekly!#REF!</definedName>
    <definedName name="q" hidden="1">[1]weekly!#REF!</definedName>
    <definedName name="qq" localSheetId="60" hidden="1">[1]weekly!#REF!</definedName>
    <definedName name="qq" localSheetId="87" hidden="1">[1]weekly!#REF!</definedName>
    <definedName name="qq" localSheetId="36" hidden="1">[1]weekly!#REF!</definedName>
    <definedName name="qq" localSheetId="61" hidden="1">[1]weekly!#REF!</definedName>
    <definedName name="qq" localSheetId="37" hidden="1">[1]weekly!#REF!</definedName>
    <definedName name="qq" localSheetId="17" hidden="1">[1]weekly!#REF!</definedName>
    <definedName name="qq" localSheetId="57" hidden="1">[1]weekly!#REF!</definedName>
    <definedName name="qq" localSheetId="56" hidden="1">[1]weekly!#REF!</definedName>
    <definedName name="qq" localSheetId="58" hidden="1">[1]weekly!#REF!</definedName>
    <definedName name="qq" localSheetId="19" hidden="1">[1]weekly!#REF!</definedName>
    <definedName name="qq" localSheetId="83" hidden="1">[1]weekly!#REF!</definedName>
    <definedName name="qq" localSheetId="38" hidden="1">[1]weekly!#REF!</definedName>
    <definedName name="qq" localSheetId="39" hidden="1">[1]weekly!#REF!</definedName>
    <definedName name="qq" localSheetId="95" hidden="1">[1]weekly!#REF!</definedName>
    <definedName name="qq" localSheetId="40" hidden="1">[1]weekly!#REF!</definedName>
    <definedName name="qq" localSheetId="92" hidden="1">[1]weekly!#REF!</definedName>
    <definedName name="qq" localSheetId="41" hidden="1">[1]weekly!#REF!</definedName>
    <definedName name="qq" localSheetId="42" hidden="1">[1]weekly!#REF!</definedName>
    <definedName name="qq" localSheetId="43" hidden="1">[1]weekly!#REF!</definedName>
    <definedName name="qq" localSheetId="33" hidden="1">[1]weekly!#REF!</definedName>
    <definedName name="qq" localSheetId="82" hidden="1">[1]weekly!#REF!</definedName>
    <definedName name="qq" localSheetId="44" hidden="1">[1]weekly!#REF!</definedName>
    <definedName name="qq" localSheetId="69" hidden="1">[1]weekly!#REF!</definedName>
    <definedName name="qq" localSheetId="45" hidden="1">[1]weekly!#REF!</definedName>
    <definedName name="qq" localSheetId="24" hidden="1">[1]weekly!#REF!</definedName>
    <definedName name="qq" localSheetId="25" hidden="1">[1]weekly!#REF!</definedName>
    <definedName name="qq" localSheetId="46" hidden="1">[1]weekly!#REF!</definedName>
    <definedName name="qq" localSheetId="14" hidden="1">[1]weekly!#REF!</definedName>
    <definedName name="qq" localSheetId="93" hidden="1">[1]weekly!#REF!</definedName>
    <definedName name="qq" localSheetId="47" hidden="1">[1]weekly!#REF!</definedName>
    <definedName name="qq" localSheetId="48" hidden="1">[1]weekly!#REF!</definedName>
    <definedName name="qq" localSheetId="49" hidden="1">[1]weekly!#REF!</definedName>
    <definedName name="qq" localSheetId="50" hidden="1">[1]weekly!#REF!</definedName>
    <definedName name="qq" localSheetId="54" hidden="1">[1]weekly!#REF!</definedName>
    <definedName name="qq" localSheetId="51" hidden="1">[1]weekly!#REF!</definedName>
    <definedName name="qq" localSheetId="52" hidden="1">[1]weekly!#REF!</definedName>
    <definedName name="qq" localSheetId="34" hidden="1">[1]weekly!#REF!</definedName>
    <definedName name="qq" localSheetId="59" hidden="1">[1]weekly!#REF!</definedName>
    <definedName name="qq" localSheetId="21" hidden="1">[1]weekly!#REF!</definedName>
    <definedName name="qq" localSheetId="22" hidden="1">[1]weekly!#REF!</definedName>
    <definedName name="qq" localSheetId="53" hidden="1">[1]weekly!#REF!</definedName>
    <definedName name="qq" localSheetId="91" hidden="1">[1]weekly!#REF!</definedName>
    <definedName name="qq" localSheetId="88" hidden="1">[1]weekly!#REF!</definedName>
    <definedName name="qq" localSheetId="90" hidden="1">[1]weekly!#REF!</definedName>
    <definedName name="qq" hidden="1">[1]weekly!#REF!</definedName>
    <definedName name="qqq" localSheetId="60" hidden="1">[1]weekly!#REF!</definedName>
    <definedName name="qqq" localSheetId="87" hidden="1">[1]weekly!#REF!</definedName>
    <definedName name="qqq" localSheetId="36" hidden="1">[1]weekly!#REF!</definedName>
    <definedName name="qqq" localSheetId="61" hidden="1">[1]weekly!#REF!</definedName>
    <definedName name="qqq" localSheetId="37" hidden="1">[1]weekly!#REF!</definedName>
    <definedName name="qqq" localSheetId="57" hidden="1">[1]weekly!#REF!</definedName>
    <definedName name="qqq" localSheetId="56" hidden="1">[1]weekly!#REF!</definedName>
    <definedName name="qqq" localSheetId="58" hidden="1">[1]weekly!#REF!</definedName>
    <definedName name="qqq" localSheetId="83" hidden="1">[1]weekly!#REF!</definedName>
    <definedName name="qqq" localSheetId="38" hidden="1">[1]weekly!#REF!</definedName>
    <definedName name="qqq" localSheetId="39" hidden="1">[1]weekly!#REF!</definedName>
    <definedName name="qqq" localSheetId="95" hidden="1">[1]weekly!#REF!</definedName>
    <definedName name="qqq" localSheetId="40" hidden="1">[1]weekly!#REF!</definedName>
    <definedName name="qqq" localSheetId="92" hidden="1">[1]weekly!#REF!</definedName>
    <definedName name="qqq" localSheetId="41" hidden="1">[1]weekly!#REF!</definedName>
    <definedName name="qqq" localSheetId="42" hidden="1">[1]weekly!#REF!</definedName>
    <definedName name="qqq" localSheetId="43" hidden="1">[1]weekly!#REF!</definedName>
    <definedName name="qqq" localSheetId="33" hidden="1">[1]weekly!#REF!</definedName>
    <definedName name="qqq" localSheetId="82" hidden="1">[1]weekly!#REF!</definedName>
    <definedName name="qqq" localSheetId="44" hidden="1">[1]weekly!#REF!</definedName>
    <definedName name="qqq" localSheetId="69" hidden="1">[1]weekly!#REF!</definedName>
    <definedName name="qqq" localSheetId="45" hidden="1">[1]weekly!#REF!</definedName>
    <definedName name="qqq" localSheetId="24" hidden="1">[1]weekly!#REF!</definedName>
    <definedName name="qqq" localSheetId="25" hidden="1">[1]weekly!#REF!</definedName>
    <definedName name="qqq" localSheetId="46" hidden="1">[1]weekly!#REF!</definedName>
    <definedName name="qqq" localSheetId="14" hidden="1">[1]weekly!#REF!</definedName>
    <definedName name="qqq" localSheetId="93" hidden="1">[1]weekly!#REF!</definedName>
    <definedName name="qqq" localSheetId="47" hidden="1">[1]weekly!#REF!</definedName>
    <definedName name="qqq" localSheetId="48" hidden="1">[1]weekly!#REF!</definedName>
    <definedName name="qqq" localSheetId="49" hidden="1">[1]weekly!#REF!</definedName>
    <definedName name="qqq" localSheetId="50" hidden="1">[1]weekly!#REF!</definedName>
    <definedName name="qqq" localSheetId="54" hidden="1">[1]weekly!#REF!</definedName>
    <definedName name="qqq" localSheetId="51" hidden="1">[1]weekly!#REF!</definedName>
    <definedName name="qqq" localSheetId="52" hidden="1">[1]weekly!#REF!</definedName>
    <definedName name="qqq" localSheetId="34" hidden="1">[1]weekly!#REF!</definedName>
    <definedName name="qqq" localSheetId="59" hidden="1">[1]weekly!#REF!</definedName>
    <definedName name="qqq" localSheetId="53" hidden="1">[1]weekly!#REF!</definedName>
    <definedName name="qqq" localSheetId="91" hidden="1">[1]weekly!#REF!</definedName>
    <definedName name="qqq" localSheetId="88" hidden="1">[1]weekly!#REF!</definedName>
    <definedName name="qqq" localSheetId="90" hidden="1">[1]weekly!#REF!</definedName>
    <definedName name="qqq" hidden="1">[1]weekly!#REF!</definedName>
    <definedName name="qqqqq" localSheetId="60" hidden="1">[1]weekly!#REF!</definedName>
    <definedName name="qqqqq" localSheetId="87" hidden="1">[1]weekly!#REF!</definedName>
    <definedName name="qqqqq" localSheetId="36" hidden="1">[1]weekly!#REF!</definedName>
    <definedName name="qqqqq" localSheetId="61" hidden="1">[1]weekly!#REF!</definedName>
    <definedName name="qqqqq" localSheetId="37" hidden="1">[1]weekly!#REF!</definedName>
    <definedName name="qqqqq" localSheetId="57" hidden="1">[1]weekly!#REF!</definedName>
    <definedName name="qqqqq" localSheetId="56" hidden="1">[1]weekly!#REF!</definedName>
    <definedName name="qqqqq" localSheetId="58" hidden="1">[1]weekly!#REF!</definedName>
    <definedName name="qqqqq" localSheetId="83" hidden="1">[1]weekly!#REF!</definedName>
    <definedName name="qqqqq" localSheetId="38" hidden="1">[1]weekly!#REF!</definedName>
    <definedName name="qqqqq" localSheetId="39" hidden="1">[1]weekly!#REF!</definedName>
    <definedName name="qqqqq" localSheetId="95" hidden="1">[1]weekly!#REF!</definedName>
    <definedName name="qqqqq" localSheetId="40" hidden="1">[1]weekly!#REF!</definedName>
    <definedName name="qqqqq" localSheetId="92" hidden="1">[1]weekly!#REF!</definedName>
    <definedName name="qqqqq" localSheetId="41" hidden="1">[1]weekly!#REF!</definedName>
    <definedName name="qqqqq" localSheetId="42" hidden="1">[1]weekly!#REF!</definedName>
    <definedName name="qqqqq" localSheetId="43" hidden="1">[1]weekly!#REF!</definedName>
    <definedName name="qqqqq" localSheetId="33" hidden="1">[1]weekly!#REF!</definedName>
    <definedName name="qqqqq" localSheetId="82" hidden="1">[1]weekly!#REF!</definedName>
    <definedName name="qqqqq" localSheetId="44" hidden="1">[1]weekly!#REF!</definedName>
    <definedName name="qqqqq" localSheetId="69" hidden="1">[1]weekly!#REF!</definedName>
    <definedName name="qqqqq" localSheetId="45" hidden="1">[1]weekly!#REF!</definedName>
    <definedName name="qqqqq" localSheetId="24" hidden="1">[1]weekly!#REF!</definedName>
    <definedName name="qqqqq" localSheetId="25" hidden="1">[1]weekly!#REF!</definedName>
    <definedName name="qqqqq" localSheetId="46" hidden="1">[1]weekly!#REF!</definedName>
    <definedName name="qqqqq" localSheetId="14" hidden="1">[1]weekly!#REF!</definedName>
    <definedName name="qqqqq" localSheetId="93" hidden="1">[1]weekly!#REF!</definedName>
    <definedName name="qqqqq" localSheetId="47" hidden="1">[1]weekly!#REF!</definedName>
    <definedName name="qqqqq" localSheetId="48" hidden="1">[1]weekly!#REF!</definedName>
    <definedName name="qqqqq" localSheetId="49" hidden="1">[1]weekly!#REF!</definedName>
    <definedName name="qqqqq" localSheetId="50" hidden="1">[1]weekly!#REF!</definedName>
    <definedName name="qqqqq" localSheetId="54" hidden="1">[1]weekly!#REF!</definedName>
    <definedName name="qqqqq" localSheetId="51" hidden="1">[1]weekly!#REF!</definedName>
    <definedName name="qqqqq" localSheetId="52" hidden="1">[1]weekly!#REF!</definedName>
    <definedName name="qqqqq" localSheetId="34" hidden="1">[1]weekly!#REF!</definedName>
    <definedName name="qqqqq" localSheetId="59" hidden="1">[1]weekly!#REF!</definedName>
    <definedName name="qqqqq" localSheetId="53" hidden="1">[1]weekly!#REF!</definedName>
    <definedName name="qqqqq" localSheetId="91" hidden="1">[1]weekly!#REF!</definedName>
    <definedName name="qqqqq" localSheetId="88" hidden="1">[1]weekly!#REF!</definedName>
    <definedName name="qqqqq" localSheetId="90" hidden="1">[1]weekly!#REF!</definedName>
    <definedName name="qqqqq" hidden="1">[1]weekly!#REF!</definedName>
    <definedName name="qqqqqqqqqq" localSheetId="60" hidden="1">[1]weekly!#REF!</definedName>
    <definedName name="qqqqqqqqqq" localSheetId="87" hidden="1">[1]weekly!#REF!</definedName>
    <definedName name="qqqqqqqqqq" localSheetId="36" hidden="1">[1]weekly!#REF!</definedName>
    <definedName name="qqqqqqqqqq" localSheetId="61" hidden="1">[1]weekly!#REF!</definedName>
    <definedName name="qqqqqqqqqq" localSheetId="37" hidden="1">[1]weekly!#REF!</definedName>
    <definedName name="qqqqqqqqqq" localSheetId="17" hidden="1">[1]weekly!#REF!</definedName>
    <definedName name="qqqqqqqqqq" localSheetId="55" hidden="1">[1]weekly!#REF!</definedName>
    <definedName name="qqqqqqqqqq" localSheetId="57" hidden="1">[1]weekly!#REF!</definedName>
    <definedName name="qqqqqqqqqq" localSheetId="15" hidden="1">[1]weekly!#REF!</definedName>
    <definedName name="qqqqqqqqqq" localSheetId="56" hidden="1">[1]weekly!#REF!</definedName>
    <definedName name="qqqqqqqqqq" localSheetId="58" hidden="1">[1]weekly!#REF!</definedName>
    <definedName name="qqqqqqqqqq" localSheetId="19" hidden="1">[1]weekly!#REF!</definedName>
    <definedName name="qqqqqqqqqq" localSheetId="83" hidden="1">[1]weekly!#REF!</definedName>
    <definedName name="qqqqqqqqqq" localSheetId="38" hidden="1">[1]weekly!#REF!</definedName>
    <definedName name="qqqqqqqqqq" localSheetId="39" hidden="1">[1]weekly!#REF!</definedName>
    <definedName name="qqqqqqqqqq" localSheetId="95" hidden="1">[1]weekly!#REF!</definedName>
    <definedName name="qqqqqqqqqq" localSheetId="40" hidden="1">[1]weekly!#REF!</definedName>
    <definedName name="qqqqqqqqqq" localSheetId="92" hidden="1">[1]weekly!#REF!</definedName>
    <definedName name="qqqqqqqqqq" localSheetId="41" hidden="1">[1]weekly!#REF!</definedName>
    <definedName name="qqqqqqqqqq" localSheetId="42" hidden="1">[1]weekly!#REF!</definedName>
    <definedName name="qqqqqqqqqq" localSheetId="43" hidden="1">[1]weekly!#REF!</definedName>
    <definedName name="qqqqqqqqqq" localSheetId="33" hidden="1">[1]weekly!#REF!</definedName>
    <definedName name="qqqqqqqqqq" localSheetId="82" hidden="1">[1]weekly!#REF!</definedName>
    <definedName name="qqqqqqqqqq" localSheetId="44" hidden="1">[1]weekly!#REF!</definedName>
    <definedName name="qqqqqqqqqq" localSheetId="69" hidden="1">[1]weekly!#REF!</definedName>
    <definedName name="qqqqqqqqqq" localSheetId="45" hidden="1">[1]weekly!#REF!</definedName>
    <definedName name="qqqqqqqqqq" localSheetId="24" hidden="1">[1]weekly!#REF!</definedName>
    <definedName name="qqqqqqqqqq" localSheetId="25" hidden="1">[1]weekly!#REF!</definedName>
    <definedName name="qqqqqqqqqq" localSheetId="46" hidden="1">[1]weekly!#REF!</definedName>
    <definedName name="qqqqqqqqqq" localSheetId="14" hidden="1">[1]weekly!#REF!</definedName>
    <definedName name="qqqqqqqqqq" localSheetId="93" hidden="1">[1]weekly!#REF!</definedName>
    <definedName name="qqqqqqqqqq" localSheetId="47" hidden="1">[1]weekly!#REF!</definedName>
    <definedName name="qqqqqqqqqq" localSheetId="48" hidden="1">[1]weekly!#REF!</definedName>
    <definedName name="qqqqqqqqqq" localSheetId="49" hidden="1">[1]weekly!#REF!</definedName>
    <definedName name="qqqqqqqqqq" localSheetId="50" hidden="1">[1]weekly!#REF!</definedName>
    <definedName name="qqqqqqqqqq" localSheetId="54" hidden="1">[1]weekly!#REF!</definedName>
    <definedName name="qqqqqqqqqq" localSheetId="51" hidden="1">[1]weekly!#REF!</definedName>
    <definedName name="qqqqqqqqqq" localSheetId="52" hidden="1">[1]weekly!#REF!</definedName>
    <definedName name="qqqqqqqqqq" localSheetId="34" hidden="1">[1]weekly!#REF!</definedName>
    <definedName name="qqqqqqqqqq" localSheetId="59" hidden="1">[1]weekly!#REF!</definedName>
    <definedName name="qqqqqqqqqq" localSheetId="21" hidden="1">[1]weekly!#REF!</definedName>
    <definedName name="qqqqqqqqqq" localSheetId="22" hidden="1">[1]weekly!#REF!</definedName>
    <definedName name="qqqqqqqqqq" localSheetId="53" hidden="1">[1]weekly!#REF!</definedName>
    <definedName name="qqqqqqqqqq" localSheetId="91" hidden="1">[1]weekly!#REF!</definedName>
    <definedName name="qqqqqqqqqq" localSheetId="88" hidden="1">[1]weekly!#REF!</definedName>
    <definedName name="qqqqqqqqqq" localSheetId="90" hidden="1">[1]weekly!#REF!</definedName>
    <definedName name="qqqqqqqqqq" hidden="1">[1]weekly!#REF!</definedName>
    <definedName name="qqqqqqqqqqqqqqqq" localSheetId="60" hidden="1">[1]weekly!#REF!</definedName>
    <definedName name="qqqqqqqqqqqqqqqq" localSheetId="87" hidden="1">[1]weekly!#REF!</definedName>
    <definedName name="qqqqqqqqqqqqqqqq" localSheetId="36" hidden="1">[1]weekly!#REF!</definedName>
    <definedName name="qqqqqqqqqqqqqqqq" localSheetId="61" hidden="1">[1]weekly!#REF!</definedName>
    <definedName name="qqqqqqqqqqqqqqqq" localSheetId="37" hidden="1">[1]weekly!#REF!</definedName>
    <definedName name="qqqqqqqqqqqqqqqq" localSheetId="17" hidden="1">[1]weekly!#REF!</definedName>
    <definedName name="qqqqqqqqqqqqqqqq" localSheetId="57" hidden="1">[1]weekly!#REF!</definedName>
    <definedName name="qqqqqqqqqqqqqqqq" localSheetId="56" hidden="1">[1]weekly!#REF!</definedName>
    <definedName name="qqqqqqqqqqqqqqqq" localSheetId="58" hidden="1">[1]weekly!#REF!</definedName>
    <definedName name="qqqqqqqqqqqqqqqq" localSheetId="19" hidden="1">[1]weekly!#REF!</definedName>
    <definedName name="qqqqqqqqqqqqqqqq" localSheetId="83" hidden="1">[1]weekly!#REF!</definedName>
    <definedName name="qqqqqqqqqqqqqqqq" localSheetId="38" hidden="1">[1]weekly!#REF!</definedName>
    <definedName name="qqqqqqqqqqqqqqqq" localSheetId="39" hidden="1">[1]weekly!#REF!</definedName>
    <definedName name="qqqqqqqqqqqqqqqq" localSheetId="95" hidden="1">[1]weekly!#REF!</definedName>
    <definedName name="qqqqqqqqqqqqqqqq" localSheetId="40" hidden="1">[1]weekly!#REF!</definedName>
    <definedName name="qqqqqqqqqqqqqqqq" localSheetId="92" hidden="1">[1]weekly!#REF!</definedName>
    <definedName name="qqqqqqqqqqqqqqqq" localSheetId="41" hidden="1">[1]weekly!#REF!</definedName>
    <definedName name="qqqqqqqqqqqqqqqq" localSheetId="42" hidden="1">[1]weekly!#REF!</definedName>
    <definedName name="qqqqqqqqqqqqqqqq" localSheetId="43" hidden="1">[1]weekly!#REF!</definedName>
    <definedName name="qqqqqqqqqqqqqqqq" localSheetId="33" hidden="1">[1]weekly!#REF!</definedName>
    <definedName name="qqqqqqqqqqqqqqqq" localSheetId="82" hidden="1">[1]weekly!#REF!</definedName>
    <definedName name="qqqqqqqqqqqqqqqq" localSheetId="44" hidden="1">[1]weekly!#REF!</definedName>
    <definedName name="qqqqqqqqqqqqqqqq" localSheetId="69" hidden="1">[1]weekly!#REF!</definedName>
    <definedName name="qqqqqqqqqqqqqqqq" localSheetId="45" hidden="1">[1]weekly!#REF!</definedName>
    <definedName name="qqqqqqqqqqqqqqqq" localSheetId="24" hidden="1">[1]weekly!#REF!</definedName>
    <definedName name="qqqqqqqqqqqqqqqq" localSheetId="25" hidden="1">[1]weekly!#REF!</definedName>
    <definedName name="qqqqqqqqqqqqqqqq" localSheetId="46" hidden="1">[1]weekly!#REF!</definedName>
    <definedName name="qqqqqqqqqqqqqqqq" localSheetId="14" hidden="1">[1]weekly!#REF!</definedName>
    <definedName name="qqqqqqqqqqqqqqqq" localSheetId="93" hidden="1">[1]weekly!#REF!</definedName>
    <definedName name="qqqqqqqqqqqqqqqq" localSheetId="47" hidden="1">[1]weekly!#REF!</definedName>
    <definedName name="qqqqqqqqqqqqqqqq" localSheetId="48" hidden="1">[1]weekly!#REF!</definedName>
    <definedName name="qqqqqqqqqqqqqqqq" localSheetId="49" hidden="1">[1]weekly!#REF!</definedName>
    <definedName name="qqqqqqqqqqqqqqqq" localSheetId="50" hidden="1">[1]weekly!#REF!</definedName>
    <definedName name="qqqqqqqqqqqqqqqq" localSheetId="54" hidden="1">[1]weekly!#REF!</definedName>
    <definedName name="qqqqqqqqqqqqqqqq" localSheetId="51" hidden="1">[1]weekly!#REF!</definedName>
    <definedName name="qqqqqqqqqqqqqqqq" localSheetId="52" hidden="1">[1]weekly!#REF!</definedName>
    <definedName name="qqqqqqqqqqqqqqqq" localSheetId="34" hidden="1">[1]weekly!#REF!</definedName>
    <definedName name="qqqqqqqqqqqqqqqq" localSheetId="59" hidden="1">[1]weekly!#REF!</definedName>
    <definedName name="qqqqqqqqqqqqqqqq" localSheetId="21" hidden="1">[1]weekly!#REF!</definedName>
    <definedName name="qqqqqqqqqqqqqqqq" localSheetId="22" hidden="1">[1]weekly!#REF!</definedName>
    <definedName name="qqqqqqqqqqqqqqqq" localSheetId="53" hidden="1">[1]weekly!#REF!</definedName>
    <definedName name="qqqqqqqqqqqqqqqq" localSheetId="91" hidden="1">[1]weekly!#REF!</definedName>
    <definedName name="qqqqqqqqqqqqqqqq" localSheetId="88" hidden="1">[1]weekly!#REF!</definedName>
    <definedName name="qqqqqqqqqqqqqqqq" localSheetId="90" hidden="1">[1]weekly!#REF!</definedName>
    <definedName name="qqqqqqqqqqqqqqqq" hidden="1">[1]weekly!#REF!</definedName>
    <definedName name="qqqqqqqqqqqqqqqqq" localSheetId="60" hidden="1">[1]weekly!#REF!</definedName>
    <definedName name="qqqqqqqqqqqqqqqqq" localSheetId="87" hidden="1">[1]weekly!#REF!</definedName>
    <definedName name="qqqqqqqqqqqqqqqqq" localSheetId="36" hidden="1">[1]weekly!#REF!</definedName>
    <definedName name="qqqqqqqqqqqqqqqqq" localSheetId="61" hidden="1">[1]weekly!#REF!</definedName>
    <definedName name="qqqqqqqqqqqqqqqqq" localSheetId="37" hidden="1">[1]weekly!#REF!</definedName>
    <definedName name="qqqqqqqqqqqqqqqqq" localSheetId="17" hidden="1">[1]weekly!#REF!</definedName>
    <definedName name="qqqqqqqqqqqqqqqqq" localSheetId="57" hidden="1">[1]weekly!#REF!</definedName>
    <definedName name="qqqqqqqqqqqqqqqqq" localSheetId="56" hidden="1">[1]weekly!#REF!</definedName>
    <definedName name="qqqqqqqqqqqqqqqqq" localSheetId="58" hidden="1">[1]weekly!#REF!</definedName>
    <definedName name="qqqqqqqqqqqqqqqqq" localSheetId="19" hidden="1">[1]weekly!#REF!</definedName>
    <definedName name="qqqqqqqqqqqqqqqqq" localSheetId="83" hidden="1">[1]weekly!#REF!</definedName>
    <definedName name="qqqqqqqqqqqqqqqqq" localSheetId="38" hidden="1">[1]weekly!#REF!</definedName>
    <definedName name="qqqqqqqqqqqqqqqqq" localSheetId="39" hidden="1">[1]weekly!#REF!</definedName>
    <definedName name="qqqqqqqqqqqqqqqqq" localSheetId="95" hidden="1">[1]weekly!#REF!</definedName>
    <definedName name="qqqqqqqqqqqqqqqqq" localSheetId="40" hidden="1">[1]weekly!#REF!</definedName>
    <definedName name="qqqqqqqqqqqqqqqqq" localSheetId="92" hidden="1">[1]weekly!#REF!</definedName>
    <definedName name="qqqqqqqqqqqqqqqqq" localSheetId="41" hidden="1">[1]weekly!#REF!</definedName>
    <definedName name="qqqqqqqqqqqqqqqqq" localSheetId="42" hidden="1">[1]weekly!#REF!</definedName>
    <definedName name="qqqqqqqqqqqqqqqqq" localSheetId="43" hidden="1">[1]weekly!#REF!</definedName>
    <definedName name="qqqqqqqqqqqqqqqqq" localSheetId="33" hidden="1">[1]weekly!#REF!</definedName>
    <definedName name="qqqqqqqqqqqqqqqqq" localSheetId="82" hidden="1">[1]weekly!#REF!</definedName>
    <definedName name="qqqqqqqqqqqqqqqqq" localSheetId="44" hidden="1">[1]weekly!#REF!</definedName>
    <definedName name="qqqqqqqqqqqqqqqqq" localSheetId="69" hidden="1">[1]weekly!#REF!</definedName>
    <definedName name="qqqqqqqqqqqqqqqqq" localSheetId="45" hidden="1">[1]weekly!#REF!</definedName>
    <definedName name="qqqqqqqqqqqqqqqqq" localSheetId="24" hidden="1">[1]weekly!#REF!</definedName>
    <definedName name="qqqqqqqqqqqqqqqqq" localSheetId="25" hidden="1">[1]weekly!#REF!</definedName>
    <definedName name="qqqqqqqqqqqqqqqqq" localSheetId="46" hidden="1">[1]weekly!#REF!</definedName>
    <definedName name="qqqqqqqqqqqqqqqqq" localSheetId="14" hidden="1">[1]weekly!#REF!</definedName>
    <definedName name="qqqqqqqqqqqqqqqqq" localSheetId="93" hidden="1">[1]weekly!#REF!</definedName>
    <definedName name="qqqqqqqqqqqqqqqqq" localSheetId="47" hidden="1">[1]weekly!#REF!</definedName>
    <definedName name="qqqqqqqqqqqqqqqqq" localSheetId="48" hidden="1">[1]weekly!#REF!</definedName>
    <definedName name="qqqqqqqqqqqqqqqqq" localSheetId="49" hidden="1">[1]weekly!#REF!</definedName>
    <definedName name="qqqqqqqqqqqqqqqqq" localSheetId="50" hidden="1">[1]weekly!#REF!</definedName>
    <definedName name="qqqqqqqqqqqqqqqqq" localSheetId="54" hidden="1">[1]weekly!#REF!</definedName>
    <definedName name="qqqqqqqqqqqqqqqqq" localSheetId="51" hidden="1">[1]weekly!#REF!</definedName>
    <definedName name="qqqqqqqqqqqqqqqqq" localSheetId="52" hidden="1">[1]weekly!#REF!</definedName>
    <definedName name="qqqqqqqqqqqqqqqqq" localSheetId="34" hidden="1">[1]weekly!#REF!</definedName>
    <definedName name="qqqqqqqqqqqqqqqqq" localSheetId="59" hidden="1">[1]weekly!#REF!</definedName>
    <definedName name="qqqqqqqqqqqqqqqqq" localSheetId="21" hidden="1">[1]weekly!#REF!</definedName>
    <definedName name="qqqqqqqqqqqqqqqqq" localSheetId="22" hidden="1">[1]weekly!#REF!</definedName>
    <definedName name="qqqqqqqqqqqqqqqqq" localSheetId="53" hidden="1">[1]weekly!#REF!</definedName>
    <definedName name="qqqqqqqqqqqqqqqqq" localSheetId="91" hidden="1">[1]weekly!#REF!</definedName>
    <definedName name="qqqqqqqqqqqqqqqqq" localSheetId="88" hidden="1">[1]weekly!#REF!</definedName>
    <definedName name="qqqqqqqqqqqqqqqqq" localSheetId="90" hidden="1">[1]weekly!#REF!</definedName>
    <definedName name="qqqqqqqqqqqqqqqqq" hidden="1">[1]weekly!#REF!</definedName>
    <definedName name="rrr" localSheetId="60" hidden="1">[1]weekly!#REF!</definedName>
    <definedName name="rrr" localSheetId="87" hidden="1">[1]weekly!#REF!</definedName>
    <definedName name="rrr" localSheetId="36" hidden="1">[1]weekly!#REF!</definedName>
    <definedName name="rrr" localSheetId="61" hidden="1">[1]weekly!#REF!</definedName>
    <definedName name="rrr" localSheetId="37" hidden="1">[1]weekly!#REF!</definedName>
    <definedName name="rrr" localSheetId="57" hidden="1">[1]weekly!#REF!</definedName>
    <definedName name="rrr" localSheetId="56" hidden="1">[1]weekly!#REF!</definedName>
    <definedName name="rrr" localSheetId="58" hidden="1">[1]weekly!#REF!</definedName>
    <definedName name="rrr" localSheetId="83" hidden="1">[1]weekly!#REF!</definedName>
    <definedName name="rrr" localSheetId="38" hidden="1">[1]weekly!#REF!</definedName>
    <definedName name="rrr" localSheetId="39" hidden="1">[1]weekly!#REF!</definedName>
    <definedName name="rrr" localSheetId="95" hidden="1">[1]weekly!#REF!</definedName>
    <definedName name="rrr" localSheetId="40" hidden="1">[1]weekly!#REF!</definedName>
    <definedName name="rrr" localSheetId="92" hidden="1">[1]weekly!#REF!</definedName>
    <definedName name="rrr" localSheetId="41" hidden="1">[1]weekly!#REF!</definedName>
    <definedName name="rrr" localSheetId="42" hidden="1">[1]weekly!#REF!</definedName>
    <definedName name="rrr" localSheetId="43" hidden="1">[1]weekly!#REF!</definedName>
    <definedName name="rrr" localSheetId="33" hidden="1">[1]weekly!#REF!</definedName>
    <definedName name="rrr" localSheetId="82" hidden="1">[1]weekly!#REF!</definedName>
    <definedName name="rrr" localSheetId="44" hidden="1">[1]weekly!#REF!</definedName>
    <definedName name="rrr" localSheetId="69" hidden="1">[1]weekly!#REF!</definedName>
    <definedName name="rrr" localSheetId="45" hidden="1">[1]weekly!#REF!</definedName>
    <definedName name="rrr" localSheetId="24" hidden="1">[1]weekly!#REF!</definedName>
    <definedName name="rrr" localSheetId="25" hidden="1">[1]weekly!#REF!</definedName>
    <definedName name="rrr" localSheetId="46" hidden="1">[1]weekly!#REF!</definedName>
    <definedName name="rrr" localSheetId="14" hidden="1">[1]weekly!#REF!</definedName>
    <definedName name="rrr" localSheetId="93" hidden="1">[1]weekly!#REF!</definedName>
    <definedName name="rrr" localSheetId="2" hidden="1">[1]weekly!#REF!</definedName>
    <definedName name="rrr" localSheetId="47" hidden="1">[1]weekly!#REF!</definedName>
    <definedName name="rrr" localSheetId="48" hidden="1">[1]weekly!#REF!</definedName>
    <definedName name="rrr" localSheetId="49" hidden="1">[1]weekly!#REF!</definedName>
    <definedName name="rrr" localSheetId="50" hidden="1">[1]weekly!#REF!</definedName>
    <definedName name="rrr" localSheetId="54" hidden="1">[1]weekly!#REF!</definedName>
    <definedName name="rrr" localSheetId="51" hidden="1">[1]weekly!#REF!</definedName>
    <definedName name="rrr" localSheetId="52" hidden="1">[1]weekly!#REF!</definedName>
    <definedName name="rrr" localSheetId="34" hidden="1">[1]weekly!#REF!</definedName>
    <definedName name="rrr" localSheetId="59" hidden="1">[1]weekly!#REF!</definedName>
    <definedName name="rrr" localSheetId="53" hidden="1">[1]weekly!#REF!</definedName>
    <definedName name="rrr" localSheetId="91" hidden="1">[1]weekly!#REF!</definedName>
    <definedName name="rrr" localSheetId="88" hidden="1">[1]weekly!#REF!</definedName>
    <definedName name="rrr" localSheetId="90" hidden="1">[1]weekly!#REF!</definedName>
    <definedName name="rrr" hidden="1">[1]weekly!#REF!</definedName>
    <definedName name="rrrrr" localSheetId="60" hidden="1">[1]weekly!#REF!</definedName>
    <definedName name="rrrrr" localSheetId="87" hidden="1">[1]weekly!#REF!</definedName>
    <definedName name="rrrrr" localSheetId="36" hidden="1">[1]weekly!#REF!</definedName>
    <definedName name="rrrrr" localSheetId="61" hidden="1">[1]weekly!#REF!</definedName>
    <definedName name="rrrrr" localSheetId="37" hidden="1">[1]weekly!#REF!</definedName>
    <definedName name="rrrrr" localSheetId="57" hidden="1">[1]weekly!#REF!</definedName>
    <definedName name="rrrrr" localSheetId="56" hidden="1">[1]weekly!#REF!</definedName>
    <definedName name="rrrrr" localSheetId="58" hidden="1">[1]weekly!#REF!</definedName>
    <definedName name="rrrrr" localSheetId="83" hidden="1">[1]weekly!#REF!</definedName>
    <definedName name="rrrrr" localSheetId="38" hidden="1">[1]weekly!#REF!</definedName>
    <definedName name="rrrrr" localSheetId="39" hidden="1">[1]weekly!#REF!</definedName>
    <definedName name="rrrrr" localSheetId="95" hidden="1">[1]weekly!#REF!</definedName>
    <definedName name="rrrrr" localSheetId="40" hidden="1">[1]weekly!#REF!</definedName>
    <definedName name="rrrrr" localSheetId="92" hidden="1">[1]weekly!#REF!</definedName>
    <definedName name="rrrrr" localSheetId="41" hidden="1">[1]weekly!#REF!</definedName>
    <definedName name="rrrrr" localSheetId="42" hidden="1">[1]weekly!#REF!</definedName>
    <definedName name="rrrrr" localSheetId="43" hidden="1">[1]weekly!#REF!</definedName>
    <definedName name="rrrrr" localSheetId="33" hidden="1">[1]weekly!#REF!</definedName>
    <definedName name="rrrrr" localSheetId="82" hidden="1">[1]weekly!#REF!</definedName>
    <definedName name="rrrrr" localSheetId="44" hidden="1">[1]weekly!#REF!</definedName>
    <definedName name="rrrrr" localSheetId="69" hidden="1">[1]weekly!#REF!</definedName>
    <definedName name="rrrrr" localSheetId="45" hidden="1">[1]weekly!#REF!</definedName>
    <definedName name="rrrrr" localSheetId="24" hidden="1">[1]weekly!#REF!</definedName>
    <definedName name="rrrrr" localSheetId="25" hidden="1">[1]weekly!#REF!</definedName>
    <definedName name="rrrrr" localSheetId="46" hidden="1">[1]weekly!#REF!</definedName>
    <definedName name="rrrrr" localSheetId="14" hidden="1">[1]weekly!#REF!</definedName>
    <definedName name="rrrrr" localSheetId="93" hidden="1">[1]weekly!#REF!</definedName>
    <definedName name="rrrrr" localSheetId="47" hidden="1">[1]weekly!#REF!</definedName>
    <definedName name="rrrrr" localSheetId="48" hidden="1">[1]weekly!#REF!</definedName>
    <definedName name="rrrrr" localSheetId="49" hidden="1">[1]weekly!#REF!</definedName>
    <definedName name="rrrrr" localSheetId="50" hidden="1">[1]weekly!#REF!</definedName>
    <definedName name="rrrrr" localSheetId="54" hidden="1">[1]weekly!#REF!</definedName>
    <definedName name="rrrrr" localSheetId="51" hidden="1">[1]weekly!#REF!</definedName>
    <definedName name="rrrrr" localSheetId="52" hidden="1">[1]weekly!#REF!</definedName>
    <definedName name="rrrrr" localSheetId="34" hidden="1">[1]weekly!#REF!</definedName>
    <definedName name="rrrrr" localSheetId="59" hidden="1">[1]weekly!#REF!</definedName>
    <definedName name="rrrrr" localSheetId="53" hidden="1">[1]weekly!#REF!</definedName>
    <definedName name="rrrrr" localSheetId="91" hidden="1">[1]weekly!#REF!</definedName>
    <definedName name="rrrrr" localSheetId="88" hidden="1">[1]weekly!#REF!</definedName>
    <definedName name="rrrrr" localSheetId="90" hidden="1">[1]weekly!#REF!</definedName>
    <definedName name="rrrrr" hidden="1">[1]weekly!#REF!</definedName>
    <definedName name="s" localSheetId="60" hidden="1">[1]weekly!#REF!</definedName>
    <definedName name="s" localSheetId="87" hidden="1">[1]weekly!#REF!</definedName>
    <definedName name="s" localSheetId="36" hidden="1">[1]weekly!#REF!</definedName>
    <definedName name="s" localSheetId="61" hidden="1">[1]weekly!#REF!</definedName>
    <definedName name="s" localSheetId="37" hidden="1">[1]weekly!#REF!</definedName>
    <definedName name="s" localSheetId="57" hidden="1">[1]weekly!#REF!</definedName>
    <definedName name="s" localSheetId="56" hidden="1">[1]weekly!#REF!</definedName>
    <definedName name="s" localSheetId="58" hidden="1">[1]weekly!#REF!</definedName>
    <definedName name="s" localSheetId="83" hidden="1">[1]weekly!#REF!</definedName>
    <definedName name="s" localSheetId="38" hidden="1">[1]weekly!#REF!</definedName>
    <definedName name="s" localSheetId="39" hidden="1">[1]weekly!#REF!</definedName>
    <definedName name="s" localSheetId="95" hidden="1">[1]weekly!#REF!</definedName>
    <definedName name="s" localSheetId="40" hidden="1">[1]weekly!#REF!</definedName>
    <definedName name="s" localSheetId="92" hidden="1">[1]weekly!#REF!</definedName>
    <definedName name="s" localSheetId="41" hidden="1">[1]weekly!#REF!</definedName>
    <definedName name="s" localSheetId="42" hidden="1">[1]weekly!#REF!</definedName>
    <definedName name="s" localSheetId="43" hidden="1">[1]weekly!#REF!</definedName>
    <definedName name="s" localSheetId="33" hidden="1">[1]weekly!#REF!</definedName>
    <definedName name="s" localSheetId="82" hidden="1">[1]weekly!#REF!</definedName>
    <definedName name="s" localSheetId="44" hidden="1">[1]weekly!#REF!</definedName>
    <definedName name="s" localSheetId="69" hidden="1">[1]weekly!#REF!</definedName>
    <definedName name="s" localSheetId="45" hidden="1">[1]weekly!#REF!</definedName>
    <definedName name="s" localSheetId="24" hidden="1">[1]weekly!#REF!</definedName>
    <definedName name="s" localSheetId="25" hidden="1">[1]weekly!#REF!</definedName>
    <definedName name="s" localSheetId="46" hidden="1">[1]weekly!#REF!</definedName>
    <definedName name="s" localSheetId="14" hidden="1">[1]weekly!#REF!</definedName>
    <definedName name="s" localSheetId="93" hidden="1">[1]weekly!#REF!</definedName>
    <definedName name="s" localSheetId="47" hidden="1">[1]weekly!#REF!</definedName>
    <definedName name="s" localSheetId="48" hidden="1">[1]weekly!#REF!</definedName>
    <definedName name="s" localSheetId="49" hidden="1">[1]weekly!#REF!</definedName>
    <definedName name="s" localSheetId="50" hidden="1">[1]weekly!#REF!</definedName>
    <definedName name="s" localSheetId="54" hidden="1">[1]weekly!#REF!</definedName>
    <definedName name="s" localSheetId="51" hidden="1">[1]weekly!#REF!</definedName>
    <definedName name="s" localSheetId="52" hidden="1">[1]weekly!#REF!</definedName>
    <definedName name="s" localSheetId="34" hidden="1">[1]weekly!#REF!</definedName>
    <definedName name="s" localSheetId="59" hidden="1">[1]weekly!#REF!</definedName>
    <definedName name="s" localSheetId="53" hidden="1">[1]weekly!#REF!</definedName>
    <definedName name="s" localSheetId="91" hidden="1">[1]weekly!#REF!</definedName>
    <definedName name="s" localSheetId="88" hidden="1">[1]weekly!#REF!</definedName>
    <definedName name="s" localSheetId="90" hidden="1">[1]weekly!#REF!</definedName>
    <definedName name="s" hidden="1">[1]weekly!#REF!</definedName>
    <definedName name="ss" localSheetId="60" hidden="1">[1]weekly!#REF!</definedName>
    <definedName name="ss" localSheetId="87" hidden="1">[1]weekly!#REF!</definedName>
    <definedName name="ss" localSheetId="36" hidden="1">[1]weekly!#REF!</definedName>
    <definedName name="ss" localSheetId="61" hidden="1">[1]weekly!#REF!</definedName>
    <definedName name="ss" localSheetId="37" hidden="1">[1]weekly!#REF!</definedName>
    <definedName name="ss" localSheetId="57" hidden="1">[1]weekly!#REF!</definedName>
    <definedName name="ss" localSheetId="56" hidden="1">[1]weekly!#REF!</definedName>
    <definedName name="ss" localSheetId="58" hidden="1">[1]weekly!#REF!</definedName>
    <definedName name="ss" localSheetId="83" hidden="1">[1]weekly!#REF!</definedName>
    <definedName name="ss" localSheetId="38" hidden="1">[1]weekly!#REF!</definedName>
    <definedName name="ss" localSheetId="39" hidden="1">[1]weekly!#REF!</definedName>
    <definedName name="ss" localSheetId="95" hidden="1">[1]weekly!#REF!</definedName>
    <definedName name="ss" localSheetId="40" hidden="1">[1]weekly!#REF!</definedName>
    <definedName name="ss" localSheetId="92" hidden="1">[1]weekly!#REF!</definedName>
    <definedName name="ss" localSheetId="41" hidden="1">[1]weekly!#REF!</definedName>
    <definedName name="ss" localSheetId="42" hidden="1">[1]weekly!#REF!</definedName>
    <definedName name="ss" localSheetId="43" hidden="1">[1]weekly!#REF!</definedName>
    <definedName name="ss" localSheetId="33" hidden="1">[1]weekly!#REF!</definedName>
    <definedName name="ss" localSheetId="82" hidden="1">[1]weekly!#REF!</definedName>
    <definedName name="ss" localSheetId="44" hidden="1">[1]weekly!#REF!</definedName>
    <definedName name="ss" localSheetId="69" hidden="1">[1]weekly!#REF!</definedName>
    <definedName name="ss" localSheetId="45" hidden="1">[1]weekly!#REF!</definedName>
    <definedName name="ss" localSheetId="24" hidden="1">[1]weekly!#REF!</definedName>
    <definedName name="ss" localSheetId="25" hidden="1">[1]weekly!#REF!</definedName>
    <definedName name="ss" localSheetId="46" hidden="1">[1]weekly!#REF!</definedName>
    <definedName name="ss" localSheetId="14" hidden="1">[1]weekly!#REF!</definedName>
    <definedName name="ss" localSheetId="93" hidden="1">[1]weekly!#REF!</definedName>
    <definedName name="ss" localSheetId="2" hidden="1">[1]weekly!#REF!</definedName>
    <definedName name="ss" localSheetId="47" hidden="1">[1]weekly!#REF!</definedName>
    <definedName name="ss" localSheetId="48" hidden="1">[1]weekly!#REF!</definedName>
    <definedName name="ss" localSheetId="49" hidden="1">[1]weekly!#REF!</definedName>
    <definedName name="ss" localSheetId="50" hidden="1">[1]weekly!#REF!</definedName>
    <definedName name="ss" localSheetId="54" hidden="1">[1]weekly!#REF!</definedName>
    <definedName name="ss" localSheetId="51" hidden="1">[1]weekly!#REF!</definedName>
    <definedName name="ss" localSheetId="52" hidden="1">[1]weekly!#REF!</definedName>
    <definedName name="ss" localSheetId="34" hidden="1">[1]weekly!#REF!</definedName>
    <definedName name="ss" localSheetId="59" hidden="1">[1]weekly!#REF!</definedName>
    <definedName name="ss" localSheetId="53" hidden="1">[1]weekly!#REF!</definedName>
    <definedName name="ss" localSheetId="91" hidden="1">[1]weekly!#REF!</definedName>
    <definedName name="ss" localSheetId="88" hidden="1">[1]weekly!#REF!</definedName>
    <definedName name="ss" localSheetId="90" hidden="1">[1]weekly!#REF!</definedName>
    <definedName name="ss" hidden="1">[1]weekly!#REF!</definedName>
    <definedName name="t" localSheetId="60" hidden="1">[1]weekly!#REF!</definedName>
    <definedName name="t" localSheetId="87" hidden="1">[1]weekly!#REF!</definedName>
    <definedName name="t" localSheetId="36" hidden="1">[1]weekly!#REF!</definedName>
    <definedName name="t" localSheetId="61" hidden="1">[1]weekly!#REF!</definedName>
    <definedName name="t" localSheetId="37" hidden="1">[1]weekly!#REF!</definedName>
    <definedName name="t" localSheetId="57" hidden="1">[1]weekly!#REF!</definedName>
    <definedName name="t" localSheetId="56" hidden="1">[1]weekly!#REF!</definedName>
    <definedName name="t" localSheetId="58" hidden="1">[1]weekly!#REF!</definedName>
    <definedName name="t" localSheetId="83" hidden="1">[1]weekly!#REF!</definedName>
    <definedName name="t" localSheetId="38" hidden="1">[1]weekly!#REF!</definedName>
    <definedName name="t" localSheetId="39" hidden="1">[1]weekly!#REF!</definedName>
    <definedName name="t" localSheetId="95" hidden="1">[1]weekly!#REF!</definedName>
    <definedName name="t" localSheetId="40" hidden="1">[1]weekly!#REF!</definedName>
    <definedName name="t" localSheetId="92" hidden="1">[1]weekly!#REF!</definedName>
    <definedName name="t" localSheetId="41" hidden="1">[1]weekly!#REF!</definedName>
    <definedName name="t" localSheetId="42" hidden="1">[1]weekly!#REF!</definedName>
    <definedName name="t" localSheetId="43" hidden="1">[1]weekly!#REF!</definedName>
    <definedName name="t" localSheetId="33" hidden="1">[1]weekly!#REF!</definedName>
    <definedName name="t" localSheetId="82" hidden="1">[1]weekly!#REF!</definedName>
    <definedName name="t" localSheetId="44" hidden="1">[1]weekly!#REF!</definedName>
    <definedName name="t" localSheetId="69" hidden="1">[1]weekly!#REF!</definedName>
    <definedName name="t" localSheetId="45" hidden="1">[1]weekly!#REF!</definedName>
    <definedName name="t" localSheetId="24" hidden="1">[1]weekly!#REF!</definedName>
    <definedName name="t" localSheetId="25" hidden="1">[1]weekly!#REF!</definedName>
    <definedName name="t" localSheetId="46" hidden="1">[1]weekly!#REF!</definedName>
    <definedName name="t" localSheetId="14" hidden="1">[1]weekly!#REF!</definedName>
    <definedName name="t" localSheetId="93" hidden="1">[1]weekly!#REF!</definedName>
    <definedName name="t" localSheetId="2" hidden="1">[1]weekly!#REF!</definedName>
    <definedName name="t" localSheetId="47" hidden="1">[1]weekly!#REF!</definedName>
    <definedName name="t" localSheetId="48" hidden="1">[1]weekly!#REF!</definedName>
    <definedName name="t" localSheetId="49" hidden="1">[1]weekly!#REF!</definedName>
    <definedName name="t" localSheetId="50" hidden="1">[1]weekly!#REF!</definedName>
    <definedName name="t" localSheetId="54" hidden="1">[1]weekly!#REF!</definedName>
    <definedName name="t" localSheetId="51" hidden="1">[1]weekly!#REF!</definedName>
    <definedName name="t" localSheetId="52" hidden="1">[1]weekly!#REF!</definedName>
    <definedName name="t" localSheetId="34" hidden="1">[1]weekly!#REF!</definedName>
    <definedName name="t" localSheetId="59" hidden="1">[1]weekly!#REF!</definedName>
    <definedName name="t" localSheetId="53" hidden="1">[1]weekly!#REF!</definedName>
    <definedName name="t" localSheetId="91" hidden="1">[1]weekly!#REF!</definedName>
    <definedName name="t" localSheetId="88" hidden="1">[1]weekly!#REF!</definedName>
    <definedName name="t" localSheetId="90" hidden="1">[1]weekly!#REF!</definedName>
    <definedName name="t" hidden="1">[1]weekly!#REF!</definedName>
    <definedName name="ttt" localSheetId="60" hidden="1">[1]weekly!#REF!</definedName>
    <definedName name="ttt" localSheetId="87" hidden="1">[1]weekly!#REF!</definedName>
    <definedName name="ttt" localSheetId="36" hidden="1">[1]weekly!#REF!</definedName>
    <definedName name="ttt" localSheetId="61" hidden="1">[1]weekly!#REF!</definedName>
    <definedName name="ttt" localSheetId="37" hidden="1">[1]weekly!#REF!</definedName>
    <definedName name="ttt" localSheetId="57" hidden="1">[1]weekly!#REF!</definedName>
    <definedName name="ttt" localSheetId="56" hidden="1">[1]weekly!#REF!</definedName>
    <definedName name="ttt" localSheetId="58" hidden="1">[1]weekly!#REF!</definedName>
    <definedName name="ttt" localSheetId="83" hidden="1">[1]weekly!#REF!</definedName>
    <definedName name="ttt" localSheetId="38" hidden="1">[1]weekly!#REF!</definedName>
    <definedName name="ttt" localSheetId="39" hidden="1">[1]weekly!#REF!</definedName>
    <definedName name="ttt" localSheetId="95" hidden="1">[1]weekly!#REF!</definedName>
    <definedName name="ttt" localSheetId="40" hidden="1">[1]weekly!#REF!</definedName>
    <definedName name="ttt" localSheetId="92" hidden="1">[1]weekly!#REF!</definedName>
    <definedName name="ttt" localSheetId="41" hidden="1">[1]weekly!#REF!</definedName>
    <definedName name="ttt" localSheetId="42" hidden="1">[1]weekly!#REF!</definedName>
    <definedName name="ttt" localSheetId="43" hidden="1">[1]weekly!#REF!</definedName>
    <definedName name="ttt" localSheetId="33" hidden="1">[1]weekly!#REF!</definedName>
    <definedName name="ttt" localSheetId="82" hidden="1">[1]weekly!#REF!</definedName>
    <definedName name="ttt" localSheetId="44" hidden="1">[1]weekly!#REF!</definedName>
    <definedName name="ttt" localSheetId="69" hidden="1">[1]weekly!#REF!</definedName>
    <definedName name="ttt" localSheetId="45" hidden="1">[1]weekly!#REF!</definedName>
    <definedName name="ttt" localSheetId="24" hidden="1">[1]weekly!#REF!</definedName>
    <definedName name="ttt" localSheetId="25" hidden="1">[1]weekly!#REF!</definedName>
    <definedName name="ttt" localSheetId="46" hidden="1">[1]weekly!#REF!</definedName>
    <definedName name="ttt" localSheetId="14" hidden="1">[1]weekly!#REF!</definedName>
    <definedName name="ttt" localSheetId="93" hidden="1">[1]weekly!#REF!</definedName>
    <definedName name="ttt" localSheetId="2" hidden="1">[1]weekly!#REF!</definedName>
    <definedName name="ttt" localSheetId="47" hidden="1">[1]weekly!#REF!</definedName>
    <definedName name="ttt" localSheetId="48" hidden="1">[1]weekly!#REF!</definedName>
    <definedName name="ttt" localSheetId="49" hidden="1">[1]weekly!#REF!</definedName>
    <definedName name="ttt" localSheetId="50" hidden="1">[1]weekly!#REF!</definedName>
    <definedName name="ttt" localSheetId="54" hidden="1">[1]weekly!#REF!</definedName>
    <definedName name="ttt" localSheetId="51" hidden="1">[1]weekly!#REF!</definedName>
    <definedName name="ttt" localSheetId="52" hidden="1">[1]weekly!#REF!</definedName>
    <definedName name="ttt" localSheetId="34" hidden="1">[1]weekly!#REF!</definedName>
    <definedName name="ttt" localSheetId="59" hidden="1">[1]weekly!#REF!</definedName>
    <definedName name="ttt" localSheetId="53" hidden="1">[1]weekly!#REF!</definedName>
    <definedName name="ttt" localSheetId="91" hidden="1">[1]weekly!#REF!</definedName>
    <definedName name="ttt" localSheetId="88" hidden="1">[1]weekly!#REF!</definedName>
    <definedName name="ttt" localSheetId="90" hidden="1">[1]weekly!#REF!</definedName>
    <definedName name="ttt" hidden="1">[1]weekly!#REF!</definedName>
    <definedName name="ttttt" localSheetId="60" hidden="1">[1]weekly!#REF!</definedName>
    <definedName name="ttttt" localSheetId="87" hidden="1">[1]weekly!#REF!</definedName>
    <definedName name="ttttt" localSheetId="36" hidden="1">[1]weekly!#REF!</definedName>
    <definedName name="ttttt" localSheetId="61" hidden="1">[1]weekly!#REF!</definedName>
    <definedName name="ttttt" localSheetId="37" hidden="1">[1]weekly!#REF!</definedName>
    <definedName name="ttttt" localSheetId="57" hidden="1">[1]weekly!#REF!</definedName>
    <definedName name="ttttt" localSheetId="56" hidden="1">[1]weekly!#REF!</definedName>
    <definedName name="ttttt" localSheetId="58" hidden="1">[1]weekly!#REF!</definedName>
    <definedName name="ttttt" localSheetId="83" hidden="1">[1]weekly!#REF!</definedName>
    <definedName name="ttttt" localSheetId="38" hidden="1">[1]weekly!#REF!</definedName>
    <definedName name="ttttt" localSheetId="39" hidden="1">[1]weekly!#REF!</definedName>
    <definedName name="ttttt" localSheetId="95" hidden="1">[1]weekly!#REF!</definedName>
    <definedName name="ttttt" localSheetId="40" hidden="1">[1]weekly!#REF!</definedName>
    <definedName name="ttttt" localSheetId="92" hidden="1">[1]weekly!#REF!</definedName>
    <definedName name="ttttt" localSheetId="41" hidden="1">[1]weekly!#REF!</definedName>
    <definedName name="ttttt" localSheetId="42" hidden="1">[1]weekly!#REF!</definedName>
    <definedName name="ttttt" localSheetId="43" hidden="1">[1]weekly!#REF!</definedName>
    <definedName name="ttttt" localSheetId="33" hidden="1">[1]weekly!#REF!</definedName>
    <definedName name="ttttt" localSheetId="82" hidden="1">[1]weekly!#REF!</definedName>
    <definedName name="ttttt" localSheetId="44" hidden="1">[1]weekly!#REF!</definedName>
    <definedName name="ttttt" localSheetId="69" hidden="1">[1]weekly!#REF!</definedName>
    <definedName name="ttttt" localSheetId="45" hidden="1">[1]weekly!#REF!</definedName>
    <definedName name="ttttt" localSheetId="24" hidden="1">[1]weekly!#REF!</definedName>
    <definedName name="ttttt" localSheetId="25" hidden="1">[1]weekly!#REF!</definedName>
    <definedName name="ttttt" localSheetId="46" hidden="1">[1]weekly!#REF!</definedName>
    <definedName name="ttttt" localSheetId="14" hidden="1">[1]weekly!#REF!</definedName>
    <definedName name="ttttt" localSheetId="93" hidden="1">[1]weekly!#REF!</definedName>
    <definedName name="ttttt" localSheetId="47" hidden="1">[1]weekly!#REF!</definedName>
    <definedName name="ttttt" localSheetId="48" hidden="1">[1]weekly!#REF!</definedName>
    <definedName name="ttttt" localSheetId="49" hidden="1">[1]weekly!#REF!</definedName>
    <definedName name="ttttt" localSheetId="50" hidden="1">[1]weekly!#REF!</definedName>
    <definedName name="ttttt" localSheetId="54" hidden="1">[1]weekly!#REF!</definedName>
    <definedName name="ttttt" localSheetId="51" hidden="1">[1]weekly!#REF!</definedName>
    <definedName name="ttttt" localSheetId="52" hidden="1">[1]weekly!#REF!</definedName>
    <definedName name="ttttt" localSheetId="34" hidden="1">[1]weekly!#REF!</definedName>
    <definedName name="ttttt" localSheetId="59" hidden="1">[1]weekly!#REF!</definedName>
    <definedName name="ttttt" localSheetId="53" hidden="1">[1]weekly!#REF!</definedName>
    <definedName name="ttttt" localSheetId="91" hidden="1">[1]weekly!#REF!</definedName>
    <definedName name="ttttt" localSheetId="88" hidden="1">[1]weekly!#REF!</definedName>
    <definedName name="ttttt" localSheetId="90" hidden="1">[1]weekly!#REF!</definedName>
    <definedName name="ttttt" hidden="1">[1]weekly!#REF!</definedName>
    <definedName name="u" localSheetId="60" hidden="1">[1]weekly!#REF!</definedName>
    <definedName name="u" localSheetId="87" hidden="1">[1]weekly!#REF!</definedName>
    <definedName name="u" localSheetId="36" hidden="1">[1]weekly!#REF!</definedName>
    <definedName name="u" localSheetId="61" hidden="1">[1]weekly!#REF!</definedName>
    <definedName name="u" localSheetId="37" hidden="1">[1]weekly!#REF!</definedName>
    <definedName name="u" localSheetId="57" hidden="1">[1]weekly!#REF!</definedName>
    <definedName name="u" localSheetId="56" hidden="1">[1]weekly!#REF!</definedName>
    <definedName name="u" localSheetId="58" hidden="1">[1]weekly!#REF!</definedName>
    <definedName name="u" localSheetId="83" hidden="1">[1]weekly!#REF!</definedName>
    <definedName name="u" localSheetId="38" hidden="1">[1]weekly!#REF!</definedName>
    <definedName name="u" localSheetId="39" hidden="1">[1]weekly!#REF!</definedName>
    <definedName name="u" localSheetId="95" hidden="1">[1]weekly!#REF!</definedName>
    <definedName name="u" localSheetId="40" hidden="1">[1]weekly!#REF!</definedName>
    <definedName name="u" localSheetId="92" hidden="1">[1]weekly!#REF!</definedName>
    <definedName name="u" localSheetId="41" hidden="1">[1]weekly!#REF!</definedName>
    <definedName name="u" localSheetId="42" hidden="1">[1]weekly!#REF!</definedName>
    <definedName name="u" localSheetId="43" hidden="1">[1]weekly!#REF!</definedName>
    <definedName name="u" localSheetId="33" hidden="1">[1]weekly!#REF!</definedName>
    <definedName name="u" localSheetId="82" hidden="1">[1]weekly!#REF!</definedName>
    <definedName name="u" localSheetId="44" hidden="1">[1]weekly!#REF!</definedName>
    <definedName name="u" localSheetId="69" hidden="1">[1]weekly!#REF!</definedName>
    <definedName name="u" localSheetId="45" hidden="1">[1]weekly!#REF!</definedName>
    <definedName name="u" localSheetId="24" hidden="1">[1]weekly!#REF!</definedName>
    <definedName name="u" localSheetId="25" hidden="1">[1]weekly!#REF!</definedName>
    <definedName name="u" localSheetId="46" hidden="1">[1]weekly!#REF!</definedName>
    <definedName name="u" localSheetId="14" hidden="1">[1]weekly!#REF!</definedName>
    <definedName name="u" localSheetId="93" hidden="1">[1]weekly!#REF!</definedName>
    <definedName name="u" localSheetId="47" hidden="1">[1]weekly!#REF!</definedName>
    <definedName name="u" localSheetId="48" hidden="1">[1]weekly!#REF!</definedName>
    <definedName name="u" localSheetId="49" hidden="1">[1]weekly!#REF!</definedName>
    <definedName name="u" localSheetId="50" hidden="1">[1]weekly!#REF!</definedName>
    <definedName name="u" localSheetId="54" hidden="1">[1]weekly!#REF!</definedName>
    <definedName name="u" localSheetId="51" hidden="1">[1]weekly!#REF!</definedName>
    <definedName name="u" localSheetId="52" hidden="1">[1]weekly!#REF!</definedName>
    <definedName name="u" localSheetId="34" hidden="1">[1]weekly!#REF!</definedName>
    <definedName name="u" localSheetId="59" hidden="1">[1]weekly!#REF!</definedName>
    <definedName name="u" localSheetId="53" hidden="1">[1]weekly!#REF!</definedName>
    <definedName name="u" localSheetId="91" hidden="1">[1]weekly!#REF!</definedName>
    <definedName name="u" localSheetId="88" hidden="1">[1]weekly!#REF!</definedName>
    <definedName name="u" localSheetId="90" hidden="1">[1]weekly!#REF!</definedName>
    <definedName name="u" hidden="1">[1]weekly!#REF!</definedName>
    <definedName name="uuu" localSheetId="60" hidden="1">[1]weekly!#REF!</definedName>
    <definedName name="uuu" localSheetId="87" hidden="1">[1]weekly!#REF!</definedName>
    <definedName name="uuu" localSheetId="36" hidden="1">[1]weekly!#REF!</definedName>
    <definedName name="uuu" localSheetId="61" hidden="1">[1]weekly!#REF!</definedName>
    <definedName name="uuu" localSheetId="37" hidden="1">[1]weekly!#REF!</definedName>
    <definedName name="uuu" localSheetId="57" hidden="1">[1]weekly!#REF!</definedName>
    <definedName name="uuu" localSheetId="56" hidden="1">[1]weekly!#REF!</definedName>
    <definedName name="uuu" localSheetId="58" hidden="1">[1]weekly!#REF!</definedName>
    <definedName name="uuu" localSheetId="83" hidden="1">[1]weekly!#REF!</definedName>
    <definedName name="uuu" localSheetId="38" hidden="1">[1]weekly!#REF!</definedName>
    <definedName name="uuu" localSheetId="39" hidden="1">[1]weekly!#REF!</definedName>
    <definedName name="uuu" localSheetId="95" hidden="1">[1]weekly!#REF!</definedName>
    <definedName name="uuu" localSheetId="40" hidden="1">[1]weekly!#REF!</definedName>
    <definedName name="uuu" localSheetId="92" hidden="1">[1]weekly!#REF!</definedName>
    <definedName name="uuu" localSheetId="41" hidden="1">[1]weekly!#REF!</definedName>
    <definedName name="uuu" localSheetId="42" hidden="1">[1]weekly!#REF!</definedName>
    <definedName name="uuu" localSheetId="43" hidden="1">[1]weekly!#REF!</definedName>
    <definedName name="uuu" localSheetId="33" hidden="1">[1]weekly!#REF!</definedName>
    <definedName name="uuu" localSheetId="82" hidden="1">[1]weekly!#REF!</definedName>
    <definedName name="uuu" localSheetId="44" hidden="1">[1]weekly!#REF!</definedName>
    <definedName name="uuu" localSheetId="69" hidden="1">[1]weekly!#REF!</definedName>
    <definedName name="uuu" localSheetId="45" hidden="1">[1]weekly!#REF!</definedName>
    <definedName name="uuu" localSheetId="24" hidden="1">[1]weekly!#REF!</definedName>
    <definedName name="uuu" localSheetId="25" hidden="1">[1]weekly!#REF!</definedName>
    <definedName name="uuu" localSheetId="46" hidden="1">[1]weekly!#REF!</definedName>
    <definedName name="uuu" localSheetId="14" hidden="1">[1]weekly!#REF!</definedName>
    <definedName name="uuu" localSheetId="93" hidden="1">[1]weekly!#REF!</definedName>
    <definedName name="uuu" localSheetId="47" hidden="1">[1]weekly!#REF!</definedName>
    <definedName name="uuu" localSheetId="48" hidden="1">[1]weekly!#REF!</definedName>
    <definedName name="uuu" localSheetId="49" hidden="1">[1]weekly!#REF!</definedName>
    <definedName name="uuu" localSheetId="50" hidden="1">[1]weekly!#REF!</definedName>
    <definedName name="uuu" localSheetId="54" hidden="1">[1]weekly!#REF!</definedName>
    <definedName name="uuu" localSheetId="51" hidden="1">[1]weekly!#REF!</definedName>
    <definedName name="uuu" localSheetId="52" hidden="1">[1]weekly!#REF!</definedName>
    <definedName name="uuu" localSheetId="34" hidden="1">[1]weekly!#REF!</definedName>
    <definedName name="uuu" localSheetId="59" hidden="1">[1]weekly!#REF!</definedName>
    <definedName name="uuu" localSheetId="53" hidden="1">[1]weekly!#REF!</definedName>
    <definedName name="uuu" localSheetId="91" hidden="1">[1]weekly!#REF!</definedName>
    <definedName name="uuu" localSheetId="88" hidden="1">[1]weekly!#REF!</definedName>
    <definedName name="uuu" localSheetId="90" hidden="1">[1]weekly!#REF!</definedName>
    <definedName name="uuu" hidden="1">[1]weekly!#REF!</definedName>
    <definedName name="uuuuu" localSheetId="60" hidden="1">[1]weekly!#REF!</definedName>
    <definedName name="uuuuu" localSheetId="87" hidden="1">[1]weekly!#REF!</definedName>
    <definedName name="uuuuu" localSheetId="36" hidden="1">[1]weekly!#REF!</definedName>
    <definedName name="uuuuu" localSheetId="61" hidden="1">[1]weekly!#REF!</definedName>
    <definedName name="uuuuu" localSheetId="37" hidden="1">[1]weekly!#REF!</definedName>
    <definedName name="uuuuu" localSheetId="57" hidden="1">[1]weekly!#REF!</definedName>
    <definedName name="uuuuu" localSheetId="56" hidden="1">[1]weekly!#REF!</definedName>
    <definedName name="uuuuu" localSheetId="58" hidden="1">[1]weekly!#REF!</definedName>
    <definedName name="uuuuu" localSheetId="83" hidden="1">[1]weekly!#REF!</definedName>
    <definedName name="uuuuu" localSheetId="38" hidden="1">[1]weekly!#REF!</definedName>
    <definedName name="uuuuu" localSheetId="39" hidden="1">[1]weekly!#REF!</definedName>
    <definedName name="uuuuu" localSheetId="95" hidden="1">[1]weekly!#REF!</definedName>
    <definedName name="uuuuu" localSheetId="40" hidden="1">[1]weekly!#REF!</definedName>
    <definedName name="uuuuu" localSheetId="92" hidden="1">[1]weekly!#REF!</definedName>
    <definedName name="uuuuu" localSheetId="41" hidden="1">[1]weekly!#REF!</definedName>
    <definedName name="uuuuu" localSheetId="42" hidden="1">[1]weekly!#REF!</definedName>
    <definedName name="uuuuu" localSheetId="43" hidden="1">[1]weekly!#REF!</definedName>
    <definedName name="uuuuu" localSheetId="33" hidden="1">[1]weekly!#REF!</definedName>
    <definedName name="uuuuu" localSheetId="82" hidden="1">[1]weekly!#REF!</definedName>
    <definedName name="uuuuu" localSheetId="44" hidden="1">[1]weekly!#REF!</definedName>
    <definedName name="uuuuu" localSheetId="69" hidden="1">[1]weekly!#REF!</definedName>
    <definedName name="uuuuu" localSheetId="45" hidden="1">[1]weekly!#REF!</definedName>
    <definedName name="uuuuu" localSheetId="24" hidden="1">[1]weekly!#REF!</definedName>
    <definedName name="uuuuu" localSheetId="25" hidden="1">[1]weekly!#REF!</definedName>
    <definedName name="uuuuu" localSheetId="46" hidden="1">[1]weekly!#REF!</definedName>
    <definedName name="uuuuu" localSheetId="14" hidden="1">[1]weekly!#REF!</definedName>
    <definedName name="uuuuu" localSheetId="93" hidden="1">[1]weekly!#REF!</definedName>
    <definedName name="uuuuu" localSheetId="47" hidden="1">[1]weekly!#REF!</definedName>
    <definedName name="uuuuu" localSheetId="48" hidden="1">[1]weekly!#REF!</definedName>
    <definedName name="uuuuu" localSheetId="49" hidden="1">[1]weekly!#REF!</definedName>
    <definedName name="uuuuu" localSheetId="50" hidden="1">[1]weekly!#REF!</definedName>
    <definedName name="uuuuu" localSheetId="54" hidden="1">[1]weekly!#REF!</definedName>
    <definedName name="uuuuu" localSheetId="51" hidden="1">[1]weekly!#REF!</definedName>
    <definedName name="uuuuu" localSheetId="52" hidden="1">[1]weekly!#REF!</definedName>
    <definedName name="uuuuu" localSheetId="34" hidden="1">[1]weekly!#REF!</definedName>
    <definedName name="uuuuu" localSheetId="59" hidden="1">[1]weekly!#REF!</definedName>
    <definedName name="uuuuu" localSheetId="53" hidden="1">[1]weekly!#REF!</definedName>
    <definedName name="uuuuu" localSheetId="91" hidden="1">[1]weekly!#REF!</definedName>
    <definedName name="uuuuu" localSheetId="88" hidden="1">[1]weekly!#REF!</definedName>
    <definedName name="uuuuu" localSheetId="90" hidden="1">[1]weekly!#REF!</definedName>
    <definedName name="uuuuu" hidden="1">[1]weekly!#REF!</definedName>
    <definedName name="v" localSheetId="60" hidden="1">[1]weekly!#REF!</definedName>
    <definedName name="v" localSheetId="87" hidden="1">[1]weekly!#REF!</definedName>
    <definedName name="v" localSheetId="36" hidden="1">[1]weekly!#REF!</definedName>
    <definedName name="v" localSheetId="61" hidden="1">[1]weekly!#REF!</definedName>
    <definedName name="v" localSheetId="37" hidden="1">[1]weekly!#REF!</definedName>
    <definedName name="v" localSheetId="57" hidden="1">[1]weekly!#REF!</definedName>
    <definedName name="v" localSheetId="56" hidden="1">[1]weekly!#REF!</definedName>
    <definedName name="v" localSheetId="58" hidden="1">[1]weekly!#REF!</definedName>
    <definedName name="v" localSheetId="83" hidden="1">[1]weekly!#REF!</definedName>
    <definedName name="v" localSheetId="38" hidden="1">[1]weekly!#REF!</definedName>
    <definedName name="v" localSheetId="39" hidden="1">[1]weekly!#REF!</definedName>
    <definedName name="v" localSheetId="95" hidden="1">[1]weekly!#REF!</definedName>
    <definedName name="v" localSheetId="40" hidden="1">[1]weekly!#REF!</definedName>
    <definedName name="v" localSheetId="92" hidden="1">[1]weekly!#REF!</definedName>
    <definedName name="v" localSheetId="41" hidden="1">[1]weekly!#REF!</definedName>
    <definedName name="v" localSheetId="42" hidden="1">[1]weekly!#REF!</definedName>
    <definedName name="v" localSheetId="43" hidden="1">[1]weekly!#REF!</definedName>
    <definedName name="v" localSheetId="33" hidden="1">[1]weekly!#REF!</definedName>
    <definedName name="v" localSheetId="82" hidden="1">[1]weekly!#REF!</definedName>
    <definedName name="v" localSheetId="44" hidden="1">[1]weekly!#REF!</definedName>
    <definedName name="v" localSheetId="69" hidden="1">[1]weekly!#REF!</definedName>
    <definedName name="v" localSheetId="45" hidden="1">[1]weekly!#REF!</definedName>
    <definedName name="v" localSheetId="24" hidden="1">[1]weekly!#REF!</definedName>
    <definedName name="v" localSheetId="25" hidden="1">[1]weekly!#REF!</definedName>
    <definedName name="v" localSheetId="46" hidden="1">[1]weekly!#REF!</definedName>
    <definedName name="v" localSheetId="14" hidden="1">[1]weekly!#REF!</definedName>
    <definedName name="v" localSheetId="93" hidden="1">[1]weekly!#REF!</definedName>
    <definedName name="v" localSheetId="47" hidden="1">[1]weekly!#REF!</definedName>
    <definedName name="v" localSheetId="48" hidden="1">[1]weekly!#REF!</definedName>
    <definedName name="v" localSheetId="49" hidden="1">[1]weekly!#REF!</definedName>
    <definedName name="v" localSheetId="50" hidden="1">[1]weekly!#REF!</definedName>
    <definedName name="v" localSheetId="54" hidden="1">[1]weekly!#REF!</definedName>
    <definedName name="v" localSheetId="51" hidden="1">[1]weekly!#REF!</definedName>
    <definedName name="v" localSheetId="52" hidden="1">[1]weekly!#REF!</definedName>
    <definedName name="v" localSheetId="34" hidden="1">[1]weekly!#REF!</definedName>
    <definedName name="v" localSheetId="59" hidden="1">[1]weekly!#REF!</definedName>
    <definedName name="v" localSheetId="53" hidden="1">[1]weekly!#REF!</definedName>
    <definedName name="v" localSheetId="91" hidden="1">[1]weekly!#REF!</definedName>
    <definedName name="v" localSheetId="88" hidden="1">[1]weekly!#REF!</definedName>
    <definedName name="v" localSheetId="90" hidden="1">[1]weekly!#REF!</definedName>
    <definedName name="v" hidden="1">[1]weekly!#REF!</definedName>
    <definedName name="vv" localSheetId="60" hidden="1">[1]weekly!#REF!</definedName>
    <definedName name="vv" localSheetId="87" hidden="1">[1]weekly!#REF!</definedName>
    <definedName name="vv" localSheetId="36" hidden="1">[1]weekly!#REF!</definedName>
    <definedName name="vv" localSheetId="61" hidden="1">[1]weekly!#REF!</definedName>
    <definedName name="vv" localSheetId="37" hidden="1">[1]weekly!#REF!</definedName>
    <definedName name="vv" localSheetId="57" hidden="1">[1]weekly!#REF!</definedName>
    <definedName name="vv" localSheetId="56" hidden="1">[1]weekly!#REF!</definedName>
    <definedName name="vv" localSheetId="58" hidden="1">[1]weekly!#REF!</definedName>
    <definedName name="vv" localSheetId="83" hidden="1">[1]weekly!#REF!</definedName>
    <definedName name="vv" localSheetId="38" hidden="1">[1]weekly!#REF!</definedName>
    <definedName name="vv" localSheetId="39" hidden="1">[1]weekly!#REF!</definedName>
    <definedName name="vv" localSheetId="95" hidden="1">[1]weekly!#REF!</definedName>
    <definedName name="vv" localSheetId="40" hidden="1">[1]weekly!#REF!</definedName>
    <definedName name="vv" localSheetId="92" hidden="1">[1]weekly!#REF!</definedName>
    <definedName name="vv" localSheetId="41" hidden="1">[1]weekly!#REF!</definedName>
    <definedName name="vv" localSheetId="42" hidden="1">[1]weekly!#REF!</definedName>
    <definedName name="vv" localSheetId="43" hidden="1">[1]weekly!#REF!</definedName>
    <definedName name="vv" localSheetId="33" hidden="1">[1]weekly!#REF!</definedName>
    <definedName name="vv" localSheetId="82" hidden="1">[1]weekly!#REF!</definedName>
    <definedName name="vv" localSheetId="44" hidden="1">[1]weekly!#REF!</definedName>
    <definedName name="vv" localSheetId="69" hidden="1">[1]weekly!#REF!</definedName>
    <definedName name="vv" localSheetId="45" hidden="1">[1]weekly!#REF!</definedName>
    <definedName name="vv" localSheetId="24" hidden="1">[1]weekly!#REF!</definedName>
    <definedName name="vv" localSheetId="25" hidden="1">[1]weekly!#REF!</definedName>
    <definedName name="vv" localSheetId="46" hidden="1">[1]weekly!#REF!</definedName>
    <definedName name="vv" localSheetId="14" hidden="1">[1]weekly!#REF!</definedName>
    <definedName name="vv" localSheetId="93" hidden="1">[1]weekly!#REF!</definedName>
    <definedName name="vv" localSheetId="47" hidden="1">[1]weekly!#REF!</definedName>
    <definedName name="vv" localSheetId="48" hidden="1">[1]weekly!#REF!</definedName>
    <definedName name="vv" localSheetId="49" hidden="1">[1]weekly!#REF!</definedName>
    <definedName name="vv" localSheetId="50" hidden="1">[1]weekly!#REF!</definedName>
    <definedName name="vv" localSheetId="54" hidden="1">[1]weekly!#REF!</definedName>
    <definedName name="vv" localSheetId="51" hidden="1">[1]weekly!#REF!</definedName>
    <definedName name="vv" localSheetId="52" hidden="1">[1]weekly!#REF!</definedName>
    <definedName name="vv" localSheetId="34" hidden="1">[1]weekly!#REF!</definedName>
    <definedName name="vv" localSheetId="59" hidden="1">[1]weekly!#REF!</definedName>
    <definedName name="vv" localSheetId="53" hidden="1">[1]weekly!#REF!</definedName>
    <definedName name="vv" localSheetId="91" hidden="1">[1]weekly!#REF!</definedName>
    <definedName name="vv" localSheetId="88" hidden="1">[1]weekly!#REF!</definedName>
    <definedName name="vv" localSheetId="90" hidden="1">[1]weekly!#REF!</definedName>
    <definedName name="vv" hidden="1">[1]weekly!#REF!</definedName>
    <definedName name="vvvv" localSheetId="60" hidden="1">[1]weekly!#REF!</definedName>
    <definedName name="vvvv" localSheetId="87" hidden="1">[1]weekly!#REF!</definedName>
    <definedName name="vvvv" localSheetId="36" hidden="1">[1]weekly!#REF!</definedName>
    <definedName name="vvvv" localSheetId="61" hidden="1">[1]weekly!#REF!</definedName>
    <definedName name="vvvv" localSheetId="37" hidden="1">[1]weekly!#REF!</definedName>
    <definedName name="vvvv" localSheetId="57" hidden="1">[1]weekly!#REF!</definedName>
    <definedName name="vvvv" localSheetId="56" hidden="1">[1]weekly!#REF!</definedName>
    <definedName name="vvvv" localSheetId="58" hidden="1">[1]weekly!#REF!</definedName>
    <definedName name="vvvv" localSheetId="83" hidden="1">[1]weekly!#REF!</definedName>
    <definedName name="vvvv" localSheetId="38" hidden="1">[1]weekly!#REF!</definedName>
    <definedName name="vvvv" localSheetId="39" hidden="1">[1]weekly!#REF!</definedName>
    <definedName name="vvvv" localSheetId="95" hidden="1">[1]weekly!#REF!</definedName>
    <definedName name="vvvv" localSheetId="40" hidden="1">[1]weekly!#REF!</definedName>
    <definedName name="vvvv" localSheetId="92" hidden="1">[1]weekly!#REF!</definedName>
    <definedName name="vvvv" localSheetId="41" hidden="1">[1]weekly!#REF!</definedName>
    <definedName name="vvvv" localSheetId="42" hidden="1">[1]weekly!#REF!</definedName>
    <definedName name="vvvv" localSheetId="43" hidden="1">[1]weekly!#REF!</definedName>
    <definedName name="vvvv" localSheetId="33" hidden="1">[1]weekly!#REF!</definedName>
    <definedName name="vvvv" localSheetId="82" hidden="1">[1]weekly!#REF!</definedName>
    <definedName name="vvvv" localSheetId="44" hidden="1">[1]weekly!#REF!</definedName>
    <definedName name="vvvv" localSheetId="69" hidden="1">[1]weekly!#REF!</definedName>
    <definedName name="vvvv" localSheetId="45" hidden="1">[1]weekly!#REF!</definedName>
    <definedName name="vvvv" localSheetId="24" hidden="1">[1]weekly!#REF!</definedName>
    <definedName name="vvvv" localSheetId="25" hidden="1">[1]weekly!#REF!</definedName>
    <definedName name="vvvv" localSheetId="46" hidden="1">[1]weekly!#REF!</definedName>
    <definedName name="vvvv" localSheetId="14" hidden="1">[1]weekly!#REF!</definedName>
    <definedName name="vvvv" localSheetId="93" hidden="1">[1]weekly!#REF!</definedName>
    <definedName name="vvvv" localSheetId="47" hidden="1">[1]weekly!#REF!</definedName>
    <definedName name="vvvv" localSheetId="48" hidden="1">[1]weekly!#REF!</definedName>
    <definedName name="vvvv" localSheetId="49" hidden="1">[1]weekly!#REF!</definedName>
    <definedName name="vvvv" localSheetId="50" hidden="1">[1]weekly!#REF!</definedName>
    <definedName name="vvvv" localSheetId="54" hidden="1">[1]weekly!#REF!</definedName>
    <definedName name="vvvv" localSheetId="51" hidden="1">[1]weekly!#REF!</definedName>
    <definedName name="vvvv" localSheetId="52" hidden="1">[1]weekly!#REF!</definedName>
    <definedName name="vvvv" localSheetId="34" hidden="1">[1]weekly!#REF!</definedName>
    <definedName name="vvvv" localSheetId="59" hidden="1">[1]weekly!#REF!</definedName>
    <definedName name="vvvv" localSheetId="53" hidden="1">[1]weekly!#REF!</definedName>
    <definedName name="vvvv" localSheetId="91" hidden="1">[1]weekly!#REF!</definedName>
    <definedName name="vvvv" localSheetId="88" hidden="1">[1]weekly!#REF!</definedName>
    <definedName name="vvvv" localSheetId="90" hidden="1">[1]weekly!#REF!</definedName>
    <definedName name="vvvv" hidden="1">[1]weekly!#REF!</definedName>
    <definedName name="w" localSheetId="60" hidden="1">[1]weekly!#REF!</definedName>
    <definedName name="w" localSheetId="87" hidden="1">[1]weekly!#REF!</definedName>
    <definedName name="w" localSheetId="36" hidden="1">[1]weekly!#REF!</definedName>
    <definedName name="w" localSheetId="61" hidden="1">[1]weekly!#REF!</definedName>
    <definedName name="w" localSheetId="37" hidden="1">[1]weekly!#REF!</definedName>
    <definedName name="w" localSheetId="57" hidden="1">[1]weekly!#REF!</definedName>
    <definedName name="w" localSheetId="56" hidden="1">[1]weekly!#REF!</definedName>
    <definedName name="w" localSheetId="58" hidden="1">[1]weekly!#REF!</definedName>
    <definedName name="w" localSheetId="83" hidden="1">[1]weekly!#REF!</definedName>
    <definedName name="w" localSheetId="38" hidden="1">[1]weekly!#REF!</definedName>
    <definedName name="w" localSheetId="39" hidden="1">[1]weekly!#REF!</definedName>
    <definedName name="w" localSheetId="95" hidden="1">[1]weekly!#REF!</definedName>
    <definedName name="w" localSheetId="40" hidden="1">[1]weekly!#REF!</definedName>
    <definedName name="w" localSheetId="92" hidden="1">[1]weekly!#REF!</definedName>
    <definedName name="w" localSheetId="41" hidden="1">[1]weekly!#REF!</definedName>
    <definedName name="w" localSheetId="42" hidden="1">[1]weekly!#REF!</definedName>
    <definedName name="w" localSheetId="43" hidden="1">[1]weekly!#REF!</definedName>
    <definedName name="w" localSheetId="33" hidden="1">[1]weekly!#REF!</definedName>
    <definedName name="w" localSheetId="82" hidden="1">[1]weekly!#REF!</definedName>
    <definedName name="w" localSheetId="44" hidden="1">[1]weekly!#REF!</definedName>
    <definedName name="w" localSheetId="69" hidden="1">[1]weekly!#REF!</definedName>
    <definedName name="w" localSheetId="45" hidden="1">[1]weekly!#REF!</definedName>
    <definedName name="w" localSheetId="24" hidden="1">[1]weekly!#REF!</definedName>
    <definedName name="w" localSheetId="25" hidden="1">[1]weekly!#REF!</definedName>
    <definedName name="w" localSheetId="46" hidden="1">[1]weekly!#REF!</definedName>
    <definedName name="w" localSheetId="14" hidden="1">[1]weekly!#REF!</definedName>
    <definedName name="w" localSheetId="93" hidden="1">[1]weekly!#REF!</definedName>
    <definedName name="w" localSheetId="47" hidden="1">[1]weekly!#REF!</definedName>
    <definedName name="w" localSheetId="48" hidden="1">[1]weekly!#REF!</definedName>
    <definedName name="w" localSheetId="49" hidden="1">[1]weekly!#REF!</definedName>
    <definedName name="w" localSheetId="50" hidden="1">[1]weekly!#REF!</definedName>
    <definedName name="w" localSheetId="54" hidden="1">[1]weekly!#REF!</definedName>
    <definedName name="w" localSheetId="51" hidden="1">[1]weekly!#REF!</definedName>
    <definedName name="w" localSheetId="52" hidden="1">[1]weekly!#REF!</definedName>
    <definedName name="w" localSheetId="34" hidden="1">[1]weekly!#REF!</definedName>
    <definedName name="w" localSheetId="59" hidden="1">[1]weekly!#REF!</definedName>
    <definedName name="w" localSheetId="53" hidden="1">[1]weekly!#REF!</definedName>
    <definedName name="w" localSheetId="91" hidden="1">[1]weekly!#REF!</definedName>
    <definedName name="w" localSheetId="88" hidden="1">[1]weekly!#REF!</definedName>
    <definedName name="w" localSheetId="90" hidden="1">[1]weekly!#REF!</definedName>
    <definedName name="w" hidden="1">[1]weekly!#REF!</definedName>
    <definedName name="ww" localSheetId="60" hidden="1">[1]weekly!#REF!</definedName>
    <definedName name="ww" localSheetId="87" hidden="1">[1]weekly!#REF!</definedName>
    <definedName name="ww" localSheetId="36" hidden="1">[1]weekly!#REF!</definedName>
    <definedName name="ww" localSheetId="61" hidden="1">[1]weekly!#REF!</definedName>
    <definedName name="ww" localSheetId="37" hidden="1">[1]weekly!#REF!</definedName>
    <definedName name="ww" localSheetId="17" hidden="1">[1]weekly!#REF!</definedName>
    <definedName name="ww" localSheetId="55" hidden="1">[1]weekly!#REF!</definedName>
    <definedName name="ww" localSheetId="57" hidden="1">[1]weekly!#REF!</definedName>
    <definedName name="ww" localSheetId="15" hidden="1">[1]weekly!#REF!</definedName>
    <definedName name="ww" localSheetId="56" hidden="1">[1]weekly!#REF!</definedName>
    <definedName name="ww" localSheetId="58" hidden="1">[1]weekly!#REF!</definedName>
    <definedName name="ww" localSheetId="19" hidden="1">[1]weekly!#REF!</definedName>
    <definedName name="ww" localSheetId="83" hidden="1">[1]weekly!#REF!</definedName>
    <definedName name="ww" localSheetId="38" hidden="1">[1]weekly!#REF!</definedName>
    <definedName name="ww" localSheetId="39" hidden="1">[1]weekly!#REF!</definedName>
    <definedName name="ww" localSheetId="95" hidden="1">[1]weekly!#REF!</definedName>
    <definedName name="ww" localSheetId="40" hidden="1">[1]weekly!#REF!</definedName>
    <definedName name="ww" localSheetId="92" hidden="1">[1]weekly!#REF!</definedName>
    <definedName name="ww" localSheetId="41" hidden="1">[1]weekly!#REF!</definedName>
    <definedName name="ww" localSheetId="42" hidden="1">[1]weekly!#REF!</definedName>
    <definedName name="ww" localSheetId="43" hidden="1">[1]weekly!#REF!</definedName>
    <definedName name="ww" localSheetId="33" hidden="1">[1]weekly!#REF!</definedName>
    <definedName name="ww" localSheetId="82" hidden="1">[1]weekly!#REF!</definedName>
    <definedName name="ww" localSheetId="44" hidden="1">[1]weekly!#REF!</definedName>
    <definedName name="ww" localSheetId="69" hidden="1">[1]weekly!#REF!</definedName>
    <definedName name="ww" localSheetId="45" hidden="1">[1]weekly!#REF!</definedName>
    <definedName name="ww" localSheetId="24" hidden="1">[1]weekly!#REF!</definedName>
    <definedName name="ww" localSheetId="25" hidden="1">[1]weekly!#REF!</definedName>
    <definedName name="ww" localSheetId="46" hidden="1">[1]weekly!#REF!</definedName>
    <definedName name="ww" localSheetId="14" hidden="1">[1]weekly!#REF!</definedName>
    <definedName name="ww" localSheetId="93" hidden="1">[1]weekly!#REF!</definedName>
    <definedName name="ww" localSheetId="2" hidden="1">[1]weekly!#REF!</definedName>
    <definedName name="ww" localSheetId="47" hidden="1">[1]weekly!#REF!</definedName>
    <definedName name="ww" localSheetId="48" hidden="1">[1]weekly!#REF!</definedName>
    <definedName name="ww" localSheetId="49" hidden="1">[1]weekly!#REF!</definedName>
    <definedName name="ww" localSheetId="50" hidden="1">[1]weekly!#REF!</definedName>
    <definedName name="ww" localSheetId="54" hidden="1">[1]weekly!#REF!</definedName>
    <definedName name="ww" localSheetId="51" hidden="1">[1]weekly!#REF!</definedName>
    <definedName name="ww" localSheetId="52" hidden="1">[1]weekly!#REF!</definedName>
    <definedName name="ww" localSheetId="34" hidden="1">[1]weekly!#REF!</definedName>
    <definedName name="ww" localSheetId="59" hidden="1">[1]weekly!#REF!</definedName>
    <definedName name="ww" localSheetId="21" hidden="1">[1]weekly!#REF!</definedName>
    <definedName name="ww" localSheetId="22" hidden="1">[1]weekly!#REF!</definedName>
    <definedName name="ww" localSheetId="53" hidden="1">[1]weekly!#REF!</definedName>
    <definedName name="ww" localSheetId="91" hidden="1">[1]weekly!#REF!</definedName>
    <definedName name="ww" localSheetId="88" hidden="1">[1]weekly!#REF!</definedName>
    <definedName name="ww" localSheetId="90" hidden="1">[1]weekly!#REF!</definedName>
    <definedName name="ww" hidden="1">[1]weekly!#REF!</definedName>
    <definedName name="wwww" localSheetId="60" hidden="1">[1]weekly!#REF!</definedName>
    <definedName name="wwww" localSheetId="87" hidden="1">[1]weekly!#REF!</definedName>
    <definedName name="wwww" localSheetId="36" hidden="1">[1]weekly!#REF!</definedName>
    <definedName name="wwww" localSheetId="61" hidden="1">[1]weekly!#REF!</definedName>
    <definedName name="wwww" localSheetId="37" hidden="1">[1]weekly!#REF!</definedName>
    <definedName name="wwww" localSheetId="17" hidden="1">[1]weekly!#REF!</definedName>
    <definedName name="wwww" localSheetId="55" hidden="1">[1]weekly!#REF!</definedName>
    <definedName name="wwww" localSheetId="57" hidden="1">[1]weekly!#REF!</definedName>
    <definedName name="wwww" localSheetId="15" hidden="1">[1]weekly!#REF!</definedName>
    <definedName name="wwww" localSheetId="56" hidden="1">[1]weekly!#REF!</definedName>
    <definedName name="wwww" localSheetId="58" hidden="1">[1]weekly!#REF!</definedName>
    <definedName name="wwww" localSheetId="19" hidden="1">[1]weekly!#REF!</definedName>
    <definedName name="wwww" localSheetId="83" hidden="1">[1]weekly!#REF!</definedName>
    <definedName name="wwww" localSheetId="38" hidden="1">[1]weekly!#REF!</definedName>
    <definedName name="wwww" localSheetId="39" hidden="1">[1]weekly!#REF!</definedName>
    <definedName name="wwww" localSheetId="95" hidden="1">[1]weekly!#REF!</definedName>
    <definedName name="wwww" localSheetId="40" hidden="1">[1]weekly!#REF!</definedName>
    <definedName name="wwww" localSheetId="92" hidden="1">[1]weekly!#REF!</definedName>
    <definedName name="wwww" localSheetId="41" hidden="1">[1]weekly!#REF!</definedName>
    <definedName name="wwww" localSheetId="42" hidden="1">[1]weekly!#REF!</definedName>
    <definedName name="wwww" localSheetId="43" hidden="1">[1]weekly!#REF!</definedName>
    <definedName name="wwww" localSheetId="33" hidden="1">[1]weekly!#REF!</definedName>
    <definedName name="wwww" localSheetId="82" hidden="1">[1]weekly!#REF!</definedName>
    <definedName name="wwww" localSheetId="44" hidden="1">[1]weekly!#REF!</definedName>
    <definedName name="wwww" localSheetId="69" hidden="1">[1]weekly!#REF!</definedName>
    <definedName name="wwww" localSheetId="45" hidden="1">[1]weekly!#REF!</definedName>
    <definedName name="wwww" localSheetId="24" hidden="1">[1]weekly!#REF!</definedName>
    <definedName name="wwww" localSheetId="25" hidden="1">[1]weekly!#REF!</definedName>
    <definedName name="wwww" localSheetId="46" hidden="1">[1]weekly!#REF!</definedName>
    <definedName name="wwww" localSheetId="14" hidden="1">[1]weekly!#REF!</definedName>
    <definedName name="wwww" localSheetId="93" hidden="1">[1]weekly!#REF!</definedName>
    <definedName name="wwww" localSheetId="47" hidden="1">[1]weekly!#REF!</definedName>
    <definedName name="wwww" localSheetId="48" hidden="1">[1]weekly!#REF!</definedName>
    <definedName name="wwww" localSheetId="49" hidden="1">[1]weekly!#REF!</definedName>
    <definedName name="wwww" localSheetId="50" hidden="1">[1]weekly!#REF!</definedName>
    <definedName name="wwww" localSheetId="54" hidden="1">[1]weekly!#REF!</definedName>
    <definedName name="wwww" localSheetId="51" hidden="1">[1]weekly!#REF!</definedName>
    <definedName name="wwww" localSheetId="52" hidden="1">[1]weekly!#REF!</definedName>
    <definedName name="wwww" localSheetId="34" hidden="1">[1]weekly!#REF!</definedName>
    <definedName name="wwww" localSheetId="59" hidden="1">[1]weekly!#REF!</definedName>
    <definedName name="wwww" localSheetId="21" hidden="1">[1]weekly!#REF!</definedName>
    <definedName name="wwww" localSheetId="22" hidden="1">[1]weekly!#REF!</definedName>
    <definedName name="wwww" localSheetId="53" hidden="1">[1]weekly!#REF!</definedName>
    <definedName name="wwww" localSheetId="91" hidden="1">[1]weekly!#REF!</definedName>
    <definedName name="wwww" localSheetId="88" hidden="1">[1]weekly!#REF!</definedName>
    <definedName name="wwww" localSheetId="90" hidden="1">[1]weekly!#REF!</definedName>
    <definedName name="wwww" hidden="1">[1]weekly!#REF!</definedName>
    <definedName name="wwwwwwwwww" localSheetId="60" hidden="1">[1]weekly!#REF!</definedName>
    <definedName name="wwwwwwwwww" localSheetId="87" hidden="1">[1]weekly!#REF!</definedName>
    <definedName name="wwwwwwwwww" localSheetId="36" hidden="1">[1]weekly!#REF!</definedName>
    <definedName name="wwwwwwwwww" localSheetId="61" hidden="1">[1]weekly!#REF!</definedName>
    <definedName name="wwwwwwwwww" localSheetId="37" hidden="1">[1]weekly!#REF!</definedName>
    <definedName name="wwwwwwwwww" localSheetId="17" hidden="1">[1]weekly!#REF!</definedName>
    <definedName name="wwwwwwwwww" localSheetId="55" hidden="1">[1]weekly!#REF!</definedName>
    <definedName name="wwwwwwwwww" localSheetId="57" hidden="1">[1]weekly!#REF!</definedName>
    <definedName name="wwwwwwwwww" localSheetId="15" hidden="1">[1]weekly!#REF!</definedName>
    <definedName name="wwwwwwwwww" localSheetId="56" hidden="1">[1]weekly!#REF!</definedName>
    <definedName name="wwwwwwwwww" localSheetId="58" hidden="1">[1]weekly!#REF!</definedName>
    <definedName name="wwwwwwwwww" localSheetId="19" hidden="1">[1]weekly!#REF!</definedName>
    <definedName name="wwwwwwwwww" localSheetId="83" hidden="1">[1]weekly!#REF!</definedName>
    <definedName name="wwwwwwwwww" localSheetId="38" hidden="1">[1]weekly!#REF!</definedName>
    <definedName name="wwwwwwwwww" localSheetId="39" hidden="1">[1]weekly!#REF!</definedName>
    <definedName name="wwwwwwwwww" localSheetId="95" hidden="1">[1]weekly!#REF!</definedName>
    <definedName name="wwwwwwwwww" localSheetId="40" hidden="1">[1]weekly!#REF!</definedName>
    <definedName name="wwwwwwwwww" localSheetId="92" hidden="1">[1]weekly!#REF!</definedName>
    <definedName name="wwwwwwwwww" localSheetId="41" hidden="1">[1]weekly!#REF!</definedName>
    <definedName name="wwwwwwwwww" localSheetId="42" hidden="1">[1]weekly!#REF!</definedName>
    <definedName name="wwwwwwwwww" localSheetId="43" hidden="1">[1]weekly!#REF!</definedName>
    <definedName name="wwwwwwwwww" localSheetId="33" hidden="1">[1]weekly!#REF!</definedName>
    <definedName name="wwwwwwwwww" localSheetId="82" hidden="1">[1]weekly!#REF!</definedName>
    <definedName name="wwwwwwwwww" localSheetId="44" hidden="1">[1]weekly!#REF!</definedName>
    <definedName name="wwwwwwwwww" localSheetId="69" hidden="1">[1]weekly!#REF!</definedName>
    <definedName name="wwwwwwwwww" localSheetId="45" hidden="1">[1]weekly!#REF!</definedName>
    <definedName name="wwwwwwwwww" localSheetId="24" hidden="1">[1]weekly!#REF!</definedName>
    <definedName name="wwwwwwwwww" localSheetId="25" hidden="1">[1]weekly!#REF!</definedName>
    <definedName name="wwwwwwwwww" localSheetId="46" hidden="1">[1]weekly!#REF!</definedName>
    <definedName name="wwwwwwwwww" localSheetId="14" hidden="1">[1]weekly!#REF!</definedName>
    <definedName name="wwwwwwwwww" localSheetId="93" hidden="1">[1]weekly!#REF!</definedName>
    <definedName name="wwwwwwwwww" localSheetId="47" hidden="1">[1]weekly!#REF!</definedName>
    <definedName name="wwwwwwwwww" localSheetId="48" hidden="1">[1]weekly!#REF!</definedName>
    <definedName name="wwwwwwwwww" localSheetId="49" hidden="1">[1]weekly!#REF!</definedName>
    <definedName name="wwwwwwwwww" localSheetId="50" hidden="1">[1]weekly!#REF!</definedName>
    <definedName name="wwwwwwwwww" localSheetId="54" hidden="1">[1]weekly!#REF!</definedName>
    <definedName name="wwwwwwwwww" localSheetId="51" hidden="1">[1]weekly!#REF!</definedName>
    <definedName name="wwwwwwwwww" localSheetId="52" hidden="1">[1]weekly!#REF!</definedName>
    <definedName name="wwwwwwwwww" localSheetId="34" hidden="1">[1]weekly!#REF!</definedName>
    <definedName name="wwwwwwwwww" localSheetId="59" hidden="1">[1]weekly!#REF!</definedName>
    <definedName name="wwwwwwwwww" localSheetId="21" hidden="1">[1]weekly!#REF!</definedName>
    <definedName name="wwwwwwwwww" localSheetId="22" hidden="1">[1]weekly!#REF!</definedName>
    <definedName name="wwwwwwwwww" localSheetId="53" hidden="1">[1]weekly!#REF!</definedName>
    <definedName name="wwwwwwwwww" localSheetId="91" hidden="1">[1]weekly!#REF!</definedName>
    <definedName name="wwwwwwwwww" localSheetId="88" hidden="1">[1]weekly!#REF!</definedName>
    <definedName name="wwwwwwwwww" localSheetId="90" hidden="1">[1]weekly!#REF!</definedName>
    <definedName name="wwwwwwwwww" hidden="1">[1]weekly!#REF!</definedName>
    <definedName name="wwwwwwwwwww" localSheetId="60" hidden="1">[1]weekly!#REF!</definedName>
    <definedName name="wwwwwwwwwww" localSheetId="87" hidden="1">[1]weekly!#REF!</definedName>
    <definedName name="wwwwwwwwwww" localSheetId="36" hidden="1">[1]weekly!#REF!</definedName>
    <definedName name="wwwwwwwwwww" localSheetId="61" hidden="1">[1]weekly!#REF!</definedName>
    <definedName name="wwwwwwwwwww" localSheetId="37" hidden="1">[1]weekly!#REF!</definedName>
    <definedName name="wwwwwwwwwww" localSheetId="17" hidden="1">[1]weekly!#REF!</definedName>
    <definedName name="wwwwwwwwwww" localSheetId="55" hidden="1">[1]weekly!#REF!</definedName>
    <definedName name="wwwwwwwwwww" localSheetId="57" hidden="1">[1]weekly!#REF!</definedName>
    <definedName name="wwwwwwwwwww" localSheetId="15" hidden="1">[1]weekly!#REF!</definedName>
    <definedName name="wwwwwwwwwww" localSheetId="56" hidden="1">[1]weekly!#REF!</definedName>
    <definedName name="wwwwwwwwwww" localSheetId="58" hidden="1">[1]weekly!#REF!</definedName>
    <definedName name="wwwwwwwwwww" localSheetId="19" hidden="1">[1]weekly!#REF!</definedName>
    <definedName name="wwwwwwwwwww" localSheetId="83" hidden="1">[1]weekly!#REF!</definedName>
    <definedName name="wwwwwwwwwww" localSheetId="38" hidden="1">[1]weekly!#REF!</definedName>
    <definedName name="wwwwwwwwwww" localSheetId="39" hidden="1">[1]weekly!#REF!</definedName>
    <definedName name="wwwwwwwwwww" localSheetId="95" hidden="1">[1]weekly!#REF!</definedName>
    <definedName name="wwwwwwwwwww" localSheetId="40" hidden="1">[1]weekly!#REF!</definedName>
    <definedName name="wwwwwwwwwww" localSheetId="92" hidden="1">[1]weekly!#REF!</definedName>
    <definedName name="wwwwwwwwwww" localSheetId="41" hidden="1">[1]weekly!#REF!</definedName>
    <definedName name="wwwwwwwwwww" localSheetId="42" hidden="1">[1]weekly!#REF!</definedName>
    <definedName name="wwwwwwwwwww" localSheetId="43" hidden="1">[1]weekly!#REF!</definedName>
    <definedName name="wwwwwwwwwww" localSheetId="33" hidden="1">[1]weekly!#REF!</definedName>
    <definedName name="wwwwwwwwwww" localSheetId="82" hidden="1">[1]weekly!#REF!</definedName>
    <definedName name="wwwwwwwwwww" localSheetId="44" hidden="1">[1]weekly!#REF!</definedName>
    <definedName name="wwwwwwwwwww" localSheetId="69" hidden="1">[1]weekly!#REF!</definedName>
    <definedName name="wwwwwwwwwww" localSheetId="45" hidden="1">[1]weekly!#REF!</definedName>
    <definedName name="wwwwwwwwwww" localSheetId="24" hidden="1">[1]weekly!#REF!</definedName>
    <definedName name="wwwwwwwwwww" localSheetId="25" hidden="1">[1]weekly!#REF!</definedName>
    <definedName name="wwwwwwwwwww" localSheetId="46" hidden="1">[1]weekly!#REF!</definedName>
    <definedName name="wwwwwwwwwww" localSheetId="14" hidden="1">[1]weekly!#REF!</definedName>
    <definedName name="wwwwwwwwwww" localSheetId="93" hidden="1">[1]weekly!#REF!</definedName>
    <definedName name="wwwwwwwwwww" localSheetId="47" hidden="1">[1]weekly!#REF!</definedName>
    <definedName name="wwwwwwwwwww" localSheetId="48" hidden="1">[1]weekly!#REF!</definedName>
    <definedName name="wwwwwwwwwww" localSheetId="49" hidden="1">[1]weekly!#REF!</definedName>
    <definedName name="wwwwwwwwwww" localSheetId="50" hidden="1">[1]weekly!#REF!</definedName>
    <definedName name="wwwwwwwwwww" localSheetId="54" hidden="1">[1]weekly!#REF!</definedName>
    <definedName name="wwwwwwwwwww" localSheetId="51" hidden="1">[1]weekly!#REF!</definedName>
    <definedName name="wwwwwwwwwww" localSheetId="52" hidden="1">[1]weekly!#REF!</definedName>
    <definedName name="wwwwwwwwwww" localSheetId="34" hidden="1">[1]weekly!#REF!</definedName>
    <definedName name="wwwwwwwwwww" localSheetId="59" hidden="1">[1]weekly!#REF!</definedName>
    <definedName name="wwwwwwwwwww" localSheetId="21" hidden="1">[1]weekly!#REF!</definedName>
    <definedName name="wwwwwwwwwww" localSheetId="22" hidden="1">[1]weekly!#REF!</definedName>
    <definedName name="wwwwwwwwwww" localSheetId="53" hidden="1">[1]weekly!#REF!</definedName>
    <definedName name="wwwwwwwwwww" localSheetId="91" hidden="1">[1]weekly!#REF!</definedName>
    <definedName name="wwwwwwwwwww" localSheetId="88" hidden="1">[1]weekly!#REF!</definedName>
    <definedName name="wwwwwwwwwww" localSheetId="90" hidden="1">[1]weekly!#REF!</definedName>
    <definedName name="wwwwwwwwwww" hidden="1">[1]weekly!#REF!</definedName>
    <definedName name="wwwwwwwwwwwwwwwww" localSheetId="60" hidden="1">[1]weekly!#REF!</definedName>
    <definedName name="wwwwwwwwwwwwwwwww" localSheetId="87" hidden="1">[1]weekly!#REF!</definedName>
    <definedName name="wwwwwwwwwwwwwwwww" localSheetId="36" hidden="1">[1]weekly!#REF!</definedName>
    <definedName name="wwwwwwwwwwwwwwwww" localSheetId="61" hidden="1">[1]weekly!#REF!</definedName>
    <definedName name="wwwwwwwwwwwwwwwww" localSheetId="37" hidden="1">[1]weekly!#REF!</definedName>
    <definedName name="wwwwwwwwwwwwwwwww" localSheetId="17" hidden="1">[1]weekly!#REF!</definedName>
    <definedName name="wwwwwwwwwwwwwwwww" localSheetId="55" hidden="1">[1]weekly!#REF!</definedName>
    <definedName name="wwwwwwwwwwwwwwwww" localSheetId="57" hidden="1">[1]weekly!#REF!</definedName>
    <definedName name="wwwwwwwwwwwwwwwww" localSheetId="15" hidden="1">[1]weekly!#REF!</definedName>
    <definedName name="wwwwwwwwwwwwwwwww" localSheetId="56" hidden="1">[1]weekly!#REF!</definedName>
    <definedName name="wwwwwwwwwwwwwwwww" localSheetId="58" hidden="1">[1]weekly!#REF!</definedName>
    <definedName name="wwwwwwwwwwwwwwwww" localSheetId="19" hidden="1">[1]weekly!#REF!</definedName>
    <definedName name="wwwwwwwwwwwwwwwww" localSheetId="83" hidden="1">[1]weekly!#REF!</definedName>
    <definedName name="wwwwwwwwwwwwwwwww" localSheetId="38" hidden="1">[1]weekly!#REF!</definedName>
    <definedName name="wwwwwwwwwwwwwwwww" localSheetId="39" hidden="1">[1]weekly!#REF!</definedName>
    <definedName name="wwwwwwwwwwwwwwwww" localSheetId="95" hidden="1">[1]weekly!#REF!</definedName>
    <definedName name="wwwwwwwwwwwwwwwww" localSheetId="40" hidden="1">[1]weekly!#REF!</definedName>
    <definedName name="wwwwwwwwwwwwwwwww" localSheetId="92" hidden="1">[1]weekly!#REF!</definedName>
    <definedName name="wwwwwwwwwwwwwwwww" localSheetId="41" hidden="1">[1]weekly!#REF!</definedName>
    <definedName name="wwwwwwwwwwwwwwwww" localSheetId="42" hidden="1">[1]weekly!#REF!</definedName>
    <definedName name="wwwwwwwwwwwwwwwww" localSheetId="43" hidden="1">[1]weekly!#REF!</definedName>
    <definedName name="wwwwwwwwwwwwwwwww" localSheetId="33" hidden="1">[1]weekly!#REF!</definedName>
    <definedName name="wwwwwwwwwwwwwwwww" localSheetId="82" hidden="1">[1]weekly!#REF!</definedName>
    <definedName name="wwwwwwwwwwwwwwwww" localSheetId="44" hidden="1">[1]weekly!#REF!</definedName>
    <definedName name="wwwwwwwwwwwwwwwww" localSheetId="69" hidden="1">[1]weekly!#REF!</definedName>
    <definedName name="wwwwwwwwwwwwwwwww" localSheetId="45" hidden="1">[1]weekly!#REF!</definedName>
    <definedName name="wwwwwwwwwwwwwwwww" localSheetId="24" hidden="1">[1]weekly!#REF!</definedName>
    <definedName name="wwwwwwwwwwwwwwwww" localSheetId="25" hidden="1">[1]weekly!#REF!</definedName>
    <definedName name="wwwwwwwwwwwwwwwww" localSheetId="46" hidden="1">[1]weekly!#REF!</definedName>
    <definedName name="wwwwwwwwwwwwwwwww" localSheetId="14" hidden="1">[1]weekly!#REF!</definedName>
    <definedName name="wwwwwwwwwwwwwwwww" localSheetId="93" hidden="1">[1]weekly!#REF!</definedName>
    <definedName name="wwwwwwwwwwwwwwwww" localSheetId="47" hidden="1">[1]weekly!#REF!</definedName>
    <definedName name="wwwwwwwwwwwwwwwww" localSheetId="48" hidden="1">[1]weekly!#REF!</definedName>
    <definedName name="wwwwwwwwwwwwwwwww" localSheetId="49" hidden="1">[1]weekly!#REF!</definedName>
    <definedName name="wwwwwwwwwwwwwwwww" localSheetId="50" hidden="1">[1]weekly!#REF!</definedName>
    <definedName name="wwwwwwwwwwwwwwwww" localSheetId="54" hidden="1">[1]weekly!#REF!</definedName>
    <definedName name="wwwwwwwwwwwwwwwww" localSheetId="51" hidden="1">[1]weekly!#REF!</definedName>
    <definedName name="wwwwwwwwwwwwwwwww" localSheetId="52" hidden="1">[1]weekly!#REF!</definedName>
    <definedName name="wwwwwwwwwwwwwwwww" localSheetId="34" hidden="1">[1]weekly!#REF!</definedName>
    <definedName name="wwwwwwwwwwwwwwwww" localSheetId="59" hidden="1">[1]weekly!#REF!</definedName>
    <definedName name="wwwwwwwwwwwwwwwww" localSheetId="21" hidden="1">[1]weekly!#REF!</definedName>
    <definedName name="wwwwwwwwwwwwwwwww" localSheetId="22" hidden="1">[1]weekly!#REF!</definedName>
    <definedName name="wwwwwwwwwwwwwwwww" localSheetId="53" hidden="1">[1]weekly!#REF!</definedName>
    <definedName name="wwwwwwwwwwwwwwwww" localSheetId="91" hidden="1">[1]weekly!#REF!</definedName>
    <definedName name="wwwwwwwwwwwwwwwww" localSheetId="88" hidden="1">[1]weekly!#REF!</definedName>
    <definedName name="wwwwwwwwwwwwwwwww" localSheetId="90" hidden="1">[1]weekly!#REF!</definedName>
    <definedName name="wwwwwwwwwwwwwwwww" hidden="1">[1]weekly!#REF!</definedName>
    <definedName name="xx" localSheetId="60" hidden="1">[1]weekly!#REF!</definedName>
    <definedName name="xx" localSheetId="87" hidden="1">[1]weekly!#REF!</definedName>
    <definedName name="xx" localSheetId="36" hidden="1">[1]weekly!#REF!</definedName>
    <definedName name="xx" localSheetId="61" hidden="1">[1]weekly!#REF!</definedName>
    <definedName name="xx" localSheetId="37" hidden="1">[1]weekly!#REF!</definedName>
    <definedName name="xx" localSheetId="57" hidden="1">[1]weekly!#REF!</definedName>
    <definedName name="xx" localSheetId="56" hidden="1">[1]weekly!#REF!</definedName>
    <definedName name="xx" localSheetId="58" hidden="1">[1]weekly!#REF!</definedName>
    <definedName name="xx" localSheetId="83" hidden="1">[1]weekly!#REF!</definedName>
    <definedName name="xx" localSheetId="38" hidden="1">[1]weekly!#REF!</definedName>
    <definedName name="xx" localSheetId="39" hidden="1">[1]weekly!#REF!</definedName>
    <definedName name="xx" localSheetId="95" hidden="1">[1]weekly!#REF!</definedName>
    <definedName name="xx" localSheetId="40" hidden="1">[1]weekly!#REF!</definedName>
    <definedName name="xx" localSheetId="92" hidden="1">[1]weekly!#REF!</definedName>
    <definedName name="xx" localSheetId="41" hidden="1">[1]weekly!#REF!</definedName>
    <definedName name="xx" localSheetId="42" hidden="1">[1]weekly!#REF!</definedName>
    <definedName name="xx" localSheetId="43" hidden="1">[1]weekly!#REF!</definedName>
    <definedName name="xx" localSheetId="33" hidden="1">[1]weekly!#REF!</definedName>
    <definedName name="xx" localSheetId="82" hidden="1">[1]weekly!#REF!</definedName>
    <definedName name="xx" localSheetId="44" hidden="1">[1]weekly!#REF!</definedName>
    <definedName name="xx" localSheetId="69" hidden="1">[1]weekly!#REF!</definedName>
    <definedName name="xx" localSheetId="45" hidden="1">[1]weekly!#REF!</definedName>
    <definedName name="xx" localSheetId="24" hidden="1">[1]weekly!#REF!</definedName>
    <definedName name="xx" localSheetId="25" hidden="1">[1]weekly!#REF!</definedName>
    <definedName name="xx" localSheetId="46" hidden="1">[1]weekly!#REF!</definedName>
    <definedName name="xx" localSheetId="14" hidden="1">[1]weekly!#REF!</definedName>
    <definedName name="xx" localSheetId="93" hidden="1">[1]weekly!#REF!</definedName>
    <definedName name="xx" localSheetId="47" hidden="1">[1]weekly!#REF!</definedName>
    <definedName name="xx" localSheetId="48" hidden="1">[1]weekly!#REF!</definedName>
    <definedName name="xx" localSheetId="49" hidden="1">[1]weekly!#REF!</definedName>
    <definedName name="xx" localSheetId="50" hidden="1">[1]weekly!#REF!</definedName>
    <definedName name="xx" localSheetId="54" hidden="1">[1]weekly!#REF!</definedName>
    <definedName name="xx" localSheetId="51" hidden="1">[1]weekly!#REF!</definedName>
    <definedName name="xx" localSheetId="52" hidden="1">[1]weekly!#REF!</definedName>
    <definedName name="xx" localSheetId="34" hidden="1">[1]weekly!#REF!</definedName>
    <definedName name="xx" localSheetId="59" hidden="1">[1]weekly!#REF!</definedName>
    <definedName name="xx" localSheetId="53" hidden="1">[1]weekly!#REF!</definedName>
    <definedName name="xx" localSheetId="91" hidden="1">[1]weekly!#REF!</definedName>
    <definedName name="xx" localSheetId="88" hidden="1">[1]weekly!#REF!</definedName>
    <definedName name="xx" localSheetId="90" hidden="1">[1]weekly!#REF!</definedName>
    <definedName name="xx" hidden="1">[1]weekly!#REF!</definedName>
    <definedName name="xxxx" localSheetId="60" hidden="1">[1]weekly!#REF!</definedName>
    <definedName name="xxxx" localSheetId="87" hidden="1">[1]weekly!#REF!</definedName>
    <definedName name="xxxx" localSheetId="36" hidden="1">[1]weekly!#REF!</definedName>
    <definedName name="xxxx" localSheetId="61" hidden="1">[1]weekly!#REF!</definedName>
    <definedName name="xxxx" localSheetId="37" hidden="1">[1]weekly!#REF!</definedName>
    <definedName name="xxxx" localSheetId="57" hidden="1">[1]weekly!#REF!</definedName>
    <definedName name="xxxx" localSheetId="56" hidden="1">[1]weekly!#REF!</definedName>
    <definedName name="xxxx" localSheetId="58" hidden="1">[1]weekly!#REF!</definedName>
    <definedName name="xxxx" localSheetId="83" hidden="1">[1]weekly!#REF!</definedName>
    <definedName name="xxxx" localSheetId="38" hidden="1">[1]weekly!#REF!</definedName>
    <definedName name="xxxx" localSheetId="39" hidden="1">[1]weekly!#REF!</definedName>
    <definedName name="xxxx" localSheetId="95" hidden="1">[1]weekly!#REF!</definedName>
    <definedName name="xxxx" localSheetId="40" hidden="1">[1]weekly!#REF!</definedName>
    <definedName name="xxxx" localSheetId="92" hidden="1">[1]weekly!#REF!</definedName>
    <definedName name="xxxx" localSheetId="41" hidden="1">[1]weekly!#REF!</definedName>
    <definedName name="xxxx" localSheetId="42" hidden="1">[1]weekly!#REF!</definedName>
    <definedName name="xxxx" localSheetId="43" hidden="1">[1]weekly!#REF!</definedName>
    <definedName name="xxxx" localSheetId="33" hidden="1">[1]weekly!#REF!</definedName>
    <definedName name="xxxx" localSheetId="82" hidden="1">[1]weekly!#REF!</definedName>
    <definedName name="xxxx" localSheetId="44" hidden="1">[1]weekly!#REF!</definedName>
    <definedName name="xxxx" localSheetId="69" hidden="1">[1]weekly!#REF!</definedName>
    <definedName name="xxxx" localSheetId="45" hidden="1">[1]weekly!#REF!</definedName>
    <definedName name="xxxx" localSheetId="24" hidden="1">[1]weekly!#REF!</definedName>
    <definedName name="xxxx" localSheetId="25" hidden="1">[1]weekly!#REF!</definedName>
    <definedName name="xxxx" localSheetId="46" hidden="1">[1]weekly!#REF!</definedName>
    <definedName name="xxxx" localSheetId="14" hidden="1">[1]weekly!#REF!</definedName>
    <definedName name="xxxx" localSheetId="93" hidden="1">[1]weekly!#REF!</definedName>
    <definedName name="xxxx" localSheetId="47" hidden="1">[1]weekly!#REF!</definedName>
    <definedName name="xxxx" localSheetId="48" hidden="1">[1]weekly!#REF!</definedName>
    <definedName name="xxxx" localSheetId="49" hidden="1">[1]weekly!#REF!</definedName>
    <definedName name="xxxx" localSheetId="50" hidden="1">[1]weekly!#REF!</definedName>
    <definedName name="xxxx" localSheetId="54" hidden="1">[1]weekly!#REF!</definedName>
    <definedName name="xxxx" localSheetId="51" hidden="1">[1]weekly!#REF!</definedName>
    <definedName name="xxxx" localSheetId="52" hidden="1">[1]weekly!#REF!</definedName>
    <definedName name="xxxx" localSheetId="34" hidden="1">[1]weekly!#REF!</definedName>
    <definedName name="xxxx" localSheetId="59" hidden="1">[1]weekly!#REF!</definedName>
    <definedName name="xxxx" localSheetId="53" hidden="1">[1]weekly!#REF!</definedName>
    <definedName name="xxxx" localSheetId="91" hidden="1">[1]weekly!#REF!</definedName>
    <definedName name="xxxx" localSheetId="88" hidden="1">[1]weekly!#REF!</definedName>
    <definedName name="xxxx" localSheetId="90" hidden="1">[1]weekly!#REF!</definedName>
    <definedName name="xxxx" hidden="1">[1]weekly!#REF!</definedName>
    <definedName name="y" localSheetId="60" hidden="1">[1]weekly!#REF!</definedName>
    <definedName name="y" localSheetId="87" hidden="1">[1]weekly!#REF!</definedName>
    <definedName name="y" localSheetId="36" hidden="1">[1]weekly!#REF!</definedName>
    <definedName name="y" localSheetId="61" hidden="1">[1]weekly!#REF!</definedName>
    <definedName name="y" localSheetId="37" hidden="1">[1]weekly!#REF!</definedName>
    <definedName name="y" localSheetId="57" hidden="1">[1]weekly!#REF!</definedName>
    <definedName name="y" localSheetId="56" hidden="1">[1]weekly!#REF!</definedName>
    <definedName name="y" localSheetId="58" hidden="1">[1]weekly!#REF!</definedName>
    <definedName name="y" localSheetId="83" hidden="1">[1]weekly!#REF!</definedName>
    <definedName name="y" localSheetId="38" hidden="1">[1]weekly!#REF!</definedName>
    <definedName name="y" localSheetId="39" hidden="1">[1]weekly!#REF!</definedName>
    <definedName name="y" localSheetId="95" hidden="1">[1]weekly!#REF!</definedName>
    <definedName name="y" localSheetId="40" hidden="1">[1]weekly!#REF!</definedName>
    <definedName name="y" localSheetId="92" hidden="1">[1]weekly!#REF!</definedName>
    <definedName name="y" localSheetId="41" hidden="1">[1]weekly!#REF!</definedName>
    <definedName name="y" localSheetId="42" hidden="1">[1]weekly!#REF!</definedName>
    <definedName name="y" localSheetId="43" hidden="1">[1]weekly!#REF!</definedName>
    <definedName name="y" localSheetId="33" hidden="1">[1]weekly!#REF!</definedName>
    <definedName name="y" localSheetId="82" hidden="1">[1]weekly!#REF!</definedName>
    <definedName name="y" localSheetId="44" hidden="1">[1]weekly!#REF!</definedName>
    <definedName name="y" localSheetId="69" hidden="1">[1]weekly!#REF!</definedName>
    <definedName name="y" localSheetId="45" hidden="1">[1]weekly!#REF!</definedName>
    <definedName name="y" localSheetId="24" hidden="1">[1]weekly!#REF!</definedName>
    <definedName name="y" localSheetId="25" hidden="1">[1]weekly!#REF!</definedName>
    <definedName name="y" localSheetId="46" hidden="1">[1]weekly!#REF!</definedName>
    <definedName name="y" localSheetId="14" hidden="1">[1]weekly!#REF!</definedName>
    <definedName name="y" localSheetId="93" hidden="1">[1]weekly!#REF!</definedName>
    <definedName name="y" localSheetId="47" hidden="1">[1]weekly!#REF!</definedName>
    <definedName name="y" localSheetId="48" hidden="1">[1]weekly!#REF!</definedName>
    <definedName name="y" localSheetId="49" hidden="1">[1]weekly!#REF!</definedName>
    <definedName name="y" localSheetId="50" hidden="1">[1]weekly!#REF!</definedName>
    <definedName name="y" localSheetId="54" hidden="1">[1]weekly!#REF!</definedName>
    <definedName name="y" localSheetId="51" hidden="1">[1]weekly!#REF!</definedName>
    <definedName name="y" localSheetId="52" hidden="1">[1]weekly!#REF!</definedName>
    <definedName name="y" localSheetId="34" hidden="1">[1]weekly!#REF!</definedName>
    <definedName name="y" localSheetId="59" hidden="1">[1]weekly!#REF!</definedName>
    <definedName name="y" localSheetId="53" hidden="1">[1]weekly!#REF!</definedName>
    <definedName name="y" localSheetId="91" hidden="1">[1]weekly!#REF!</definedName>
    <definedName name="y" localSheetId="88" hidden="1">[1]weekly!#REF!</definedName>
    <definedName name="y" localSheetId="90" hidden="1">[1]weekly!#REF!</definedName>
    <definedName name="y" hidden="1">[1]weekly!#REF!</definedName>
    <definedName name="z" localSheetId="60" hidden="1">[1]weekly!#REF!</definedName>
    <definedName name="z" localSheetId="87" hidden="1">[1]weekly!#REF!</definedName>
    <definedName name="z" localSheetId="36" hidden="1">[1]weekly!#REF!</definedName>
    <definedName name="z" localSheetId="61" hidden="1">[1]weekly!#REF!</definedName>
    <definedName name="z" localSheetId="37" hidden="1">[1]weekly!#REF!</definedName>
    <definedName name="z" localSheetId="57" hidden="1">[1]weekly!#REF!</definedName>
    <definedName name="z" localSheetId="56" hidden="1">[1]weekly!#REF!</definedName>
    <definedName name="z" localSheetId="58" hidden="1">[1]weekly!#REF!</definedName>
    <definedName name="z" localSheetId="83" hidden="1">[1]weekly!#REF!</definedName>
    <definedName name="z" localSheetId="38" hidden="1">[1]weekly!#REF!</definedName>
    <definedName name="z" localSheetId="39" hidden="1">[1]weekly!#REF!</definedName>
    <definedName name="z" localSheetId="95" hidden="1">[1]weekly!#REF!</definedName>
    <definedName name="z" localSheetId="40" hidden="1">[1]weekly!#REF!</definedName>
    <definedName name="z" localSheetId="92" hidden="1">[1]weekly!#REF!</definedName>
    <definedName name="z" localSheetId="41" hidden="1">[1]weekly!#REF!</definedName>
    <definedName name="z" localSheetId="42" hidden="1">[1]weekly!#REF!</definedName>
    <definedName name="z" localSheetId="43" hidden="1">[1]weekly!#REF!</definedName>
    <definedName name="z" localSheetId="33" hidden="1">[1]weekly!#REF!</definedName>
    <definedName name="z" localSheetId="82" hidden="1">[1]weekly!#REF!</definedName>
    <definedName name="z" localSheetId="44" hidden="1">[1]weekly!#REF!</definedName>
    <definedName name="z" localSheetId="69" hidden="1">[1]weekly!#REF!</definedName>
    <definedName name="z" localSheetId="45" hidden="1">[1]weekly!#REF!</definedName>
    <definedName name="z" localSheetId="24" hidden="1">[1]weekly!#REF!</definedName>
    <definedName name="z" localSheetId="25" hidden="1">[1]weekly!#REF!</definedName>
    <definedName name="z" localSheetId="46" hidden="1">[1]weekly!#REF!</definedName>
    <definedName name="z" localSheetId="14" hidden="1">[1]weekly!#REF!</definedName>
    <definedName name="z" localSheetId="93" hidden="1">[1]weekly!#REF!</definedName>
    <definedName name="z" localSheetId="2" hidden="1">[1]weekly!#REF!</definedName>
    <definedName name="z" localSheetId="47" hidden="1">[1]weekly!#REF!</definedName>
    <definedName name="z" localSheetId="48" hidden="1">[1]weekly!#REF!</definedName>
    <definedName name="z" localSheetId="49" hidden="1">[1]weekly!#REF!</definedName>
    <definedName name="z" localSheetId="50" hidden="1">[1]weekly!#REF!</definedName>
    <definedName name="z" localSheetId="54" hidden="1">[1]weekly!#REF!</definedName>
    <definedName name="z" localSheetId="51" hidden="1">[1]weekly!#REF!</definedName>
    <definedName name="z" localSheetId="52" hidden="1">[1]weekly!#REF!</definedName>
    <definedName name="z" localSheetId="34" hidden="1">[1]weekly!#REF!</definedName>
    <definedName name="z" localSheetId="59" hidden="1">[1]weekly!#REF!</definedName>
    <definedName name="z" localSheetId="53" hidden="1">[1]weekly!#REF!</definedName>
    <definedName name="z" localSheetId="91" hidden="1">[1]weekly!#REF!</definedName>
    <definedName name="z" localSheetId="88" hidden="1">[1]weekly!#REF!</definedName>
    <definedName name="z" localSheetId="90" hidden="1">[1]weekly!#REF!</definedName>
    <definedName name="z" hidden="1">[1]weekly!#REF!</definedName>
    <definedName name="zz" localSheetId="60" hidden="1">[1]weekly!#REF!</definedName>
    <definedName name="zz" localSheetId="87" hidden="1">[1]weekly!#REF!</definedName>
    <definedName name="zz" localSheetId="36" hidden="1">[1]weekly!#REF!</definedName>
    <definedName name="zz" localSheetId="61" hidden="1">[1]weekly!#REF!</definedName>
    <definedName name="zz" localSheetId="37" hidden="1">[1]weekly!#REF!</definedName>
    <definedName name="zz" localSheetId="57" hidden="1">[1]weekly!#REF!</definedName>
    <definedName name="zz" localSheetId="56" hidden="1">[1]weekly!#REF!</definedName>
    <definedName name="zz" localSheetId="58" hidden="1">[1]weekly!#REF!</definedName>
    <definedName name="zz" localSheetId="83" hidden="1">[1]weekly!#REF!</definedName>
    <definedName name="zz" localSheetId="38" hidden="1">[1]weekly!#REF!</definedName>
    <definedName name="zz" localSheetId="39" hidden="1">[1]weekly!#REF!</definedName>
    <definedName name="zz" localSheetId="95" hidden="1">[1]weekly!#REF!</definedName>
    <definedName name="zz" localSheetId="40" hidden="1">[1]weekly!#REF!</definedName>
    <definedName name="zz" localSheetId="92" hidden="1">[1]weekly!#REF!</definedName>
    <definedName name="zz" localSheetId="41" hidden="1">[1]weekly!#REF!</definedName>
    <definedName name="zz" localSheetId="42" hidden="1">[1]weekly!#REF!</definedName>
    <definedName name="zz" localSheetId="43" hidden="1">[1]weekly!#REF!</definedName>
    <definedName name="zz" localSheetId="33" hidden="1">[1]weekly!#REF!</definedName>
    <definedName name="zz" localSheetId="82" hidden="1">[1]weekly!#REF!</definedName>
    <definedName name="zz" localSheetId="44" hidden="1">[1]weekly!#REF!</definedName>
    <definedName name="zz" localSheetId="69" hidden="1">[1]weekly!#REF!</definedName>
    <definedName name="zz" localSheetId="45" hidden="1">[1]weekly!#REF!</definedName>
    <definedName name="zz" localSheetId="24" hidden="1">[1]weekly!#REF!</definedName>
    <definedName name="zz" localSheetId="25" hidden="1">[1]weekly!#REF!</definedName>
    <definedName name="zz" localSheetId="46" hidden="1">[1]weekly!#REF!</definedName>
    <definedName name="zz" localSheetId="14" hidden="1">[1]weekly!#REF!</definedName>
    <definedName name="zz" localSheetId="93" hidden="1">[1]weekly!#REF!</definedName>
    <definedName name="zz" localSheetId="47" hidden="1">[1]weekly!#REF!</definedName>
    <definedName name="zz" localSheetId="48" hidden="1">[1]weekly!#REF!</definedName>
    <definedName name="zz" localSheetId="49" hidden="1">[1]weekly!#REF!</definedName>
    <definedName name="zz" localSheetId="50" hidden="1">[1]weekly!#REF!</definedName>
    <definedName name="zz" localSheetId="54" hidden="1">[1]weekly!#REF!</definedName>
    <definedName name="zz" localSheetId="51" hidden="1">[1]weekly!#REF!</definedName>
    <definedName name="zz" localSheetId="52" hidden="1">[1]weekly!#REF!</definedName>
    <definedName name="zz" localSheetId="34" hidden="1">[1]weekly!#REF!</definedName>
    <definedName name="zz" localSheetId="59" hidden="1">[1]weekly!#REF!</definedName>
    <definedName name="zz" localSheetId="53" hidden="1">[1]weekly!#REF!</definedName>
    <definedName name="zz" localSheetId="91" hidden="1">[1]weekly!#REF!</definedName>
    <definedName name="zz" localSheetId="88" hidden="1">[1]weekly!#REF!</definedName>
    <definedName name="zz" localSheetId="90" hidden="1">[1]weekly!#REF!</definedName>
    <definedName name="zz" hidden="1">[1]weekly!#REF!</definedName>
  </definedNames>
  <calcPr calcId="162913"/>
</workbook>
</file>

<file path=xl/calcChain.xml><?xml version="1.0" encoding="utf-8"?>
<calcChain xmlns="http://schemas.openxmlformats.org/spreadsheetml/2006/main">
  <c r="A1" i="190" l="1"/>
  <c r="B26" i="105" l="1"/>
  <c r="H555" i="217" l="1"/>
  <c r="H556" i="217"/>
  <c r="H557" i="217"/>
  <c r="H558" i="217"/>
  <c r="H559" i="217"/>
  <c r="H560" i="217"/>
  <c r="H561" i="217"/>
  <c r="H562" i="217"/>
  <c r="H563" i="217"/>
  <c r="H554" i="217"/>
  <c r="C20" i="185" l="1"/>
  <c r="G106" i="19"/>
  <c r="B81" i="287"/>
  <c r="K88" i="95"/>
  <c r="J588" i="217" l="1"/>
  <c r="I588" i="217"/>
  <c r="J529" i="217"/>
  <c r="I529" i="217"/>
  <c r="C529" i="217"/>
  <c r="K523" i="217"/>
  <c r="K528" i="217" s="1"/>
  <c r="K522" i="217"/>
  <c r="K581" i="217" s="1"/>
  <c r="K586" i="217" s="1"/>
  <c r="K521" i="217"/>
  <c r="K526" i="217" s="1"/>
  <c r="K520" i="217"/>
  <c r="K525" i="217" s="1"/>
  <c r="K519" i="217"/>
  <c r="K524" i="217" s="1"/>
  <c r="K513" i="217"/>
  <c r="K572" i="217" s="1"/>
  <c r="K577" i="217" s="1"/>
  <c r="K512" i="217"/>
  <c r="K511" i="217"/>
  <c r="K516" i="217" s="1"/>
  <c r="K510" i="217"/>
  <c r="K509" i="217"/>
  <c r="K514" i="217" s="1"/>
  <c r="K569" i="217" l="1"/>
  <c r="K574" i="217" s="1"/>
  <c r="K571" i="217"/>
  <c r="K576" i="217" s="1"/>
  <c r="K527" i="217"/>
  <c r="K570" i="217"/>
  <c r="K575" i="217" s="1"/>
  <c r="K580" i="217"/>
  <c r="K585" i="217" s="1"/>
  <c r="K515" i="217"/>
  <c r="K568" i="217"/>
  <c r="K579" i="217"/>
  <c r="K584" i="217" s="1"/>
  <c r="K518" i="217"/>
  <c r="K582" i="217"/>
  <c r="K587" i="217" s="1"/>
  <c r="K578" i="217"/>
  <c r="K583" i="217" s="1"/>
  <c r="K517" i="217"/>
  <c r="J553" i="217"/>
  <c r="K553" i="217"/>
  <c r="L553" i="217"/>
  <c r="M553" i="217"/>
  <c r="N553" i="217"/>
  <c r="O553" i="217"/>
  <c r="P553" i="217"/>
  <c r="Q553" i="217"/>
  <c r="R553" i="217"/>
  <c r="S553" i="217"/>
  <c r="I553" i="217"/>
  <c r="K573" i="217" l="1"/>
  <c r="K588" i="217" s="1"/>
  <c r="B23" i="105"/>
  <c r="B21" i="105"/>
  <c r="G443" i="217" l="1"/>
  <c r="H443" i="217"/>
  <c r="I443" i="217"/>
  <c r="G445" i="217"/>
  <c r="H445" i="217"/>
  <c r="I445" i="217"/>
  <c r="J445" i="217"/>
  <c r="J443" i="217"/>
  <c r="G414" i="217"/>
  <c r="H414" i="217"/>
  <c r="I414" i="217"/>
  <c r="G416" i="217"/>
  <c r="H416" i="217"/>
  <c r="I416" i="217"/>
  <c r="J416" i="217"/>
  <c r="J414" i="217"/>
  <c r="G385" i="217"/>
  <c r="H385" i="217"/>
  <c r="I385" i="217"/>
  <c r="G387" i="217"/>
  <c r="H387" i="217"/>
  <c r="I387" i="217"/>
  <c r="J385" i="217"/>
  <c r="J472" i="217" s="1"/>
  <c r="J387" i="217"/>
  <c r="J480" i="217" s="1"/>
  <c r="G329" i="217"/>
  <c r="H329" i="217"/>
  <c r="I329" i="217"/>
  <c r="J329" i="217"/>
  <c r="J621" i="217" s="1"/>
  <c r="G327" i="217"/>
  <c r="H327" i="217"/>
  <c r="I327" i="217"/>
  <c r="J327" i="217"/>
  <c r="J615" i="217" s="1"/>
  <c r="H210" i="217"/>
  <c r="I210" i="217"/>
  <c r="J210" i="217"/>
  <c r="J239" i="217" s="1"/>
  <c r="H212" i="217"/>
  <c r="I212" i="217"/>
  <c r="J212" i="217"/>
  <c r="J241" i="217" s="1"/>
  <c r="G212" i="217"/>
  <c r="G210" i="217"/>
  <c r="H153" i="217"/>
  <c r="I153" i="217"/>
  <c r="J153" i="217"/>
  <c r="J182" i="217" s="1"/>
  <c r="G153" i="217"/>
  <c r="H151" i="217"/>
  <c r="I151" i="217"/>
  <c r="J151" i="217"/>
  <c r="J180" i="217" s="1"/>
  <c r="G151" i="217"/>
  <c r="G89" i="217"/>
  <c r="H89" i="217"/>
  <c r="I89" i="217"/>
  <c r="J89" i="217"/>
  <c r="J120" i="217" s="1"/>
  <c r="J482" i="217" l="1"/>
  <c r="J476" i="217"/>
  <c r="J478" i="217"/>
  <c r="J271" i="217"/>
  <c r="J474" i="217"/>
  <c r="J358" i="217"/>
  <c r="J356" i="217"/>
  <c r="J623" i="217" l="1"/>
  <c r="J625" i="217" s="1"/>
  <c r="J300" i="217"/>
  <c r="G87" i="217"/>
  <c r="H87" i="217"/>
  <c r="I87" i="217"/>
  <c r="J87" i="217"/>
  <c r="K27" i="217"/>
  <c r="K57" i="217" s="1"/>
  <c r="K25" i="217"/>
  <c r="K26" i="217" s="1"/>
  <c r="K28" i="217" l="1"/>
  <c r="K530" i="217" s="1"/>
  <c r="K529" i="217"/>
  <c r="K53" i="217"/>
  <c r="J118" i="217"/>
  <c r="J91" i="217"/>
  <c r="J122" i="217" s="1"/>
  <c r="J269" i="217"/>
  <c r="J617" i="217" l="1"/>
  <c r="J619" i="217" s="1"/>
  <c r="J298" i="217"/>
  <c r="F34" i="212" l="1"/>
  <c r="B50" i="211" l="1"/>
  <c r="B49" i="211"/>
  <c r="B48" i="211"/>
  <c r="B47" i="211"/>
  <c r="E50" i="211"/>
  <c r="E49" i="211"/>
  <c r="E48" i="211"/>
  <c r="I46" i="124" l="1"/>
  <c r="I54" i="124" s="1"/>
  <c r="I69" i="124" s="1"/>
  <c r="I198" i="19"/>
  <c r="I199" i="19"/>
  <c r="I200" i="19"/>
  <c r="I201" i="19"/>
  <c r="I202" i="19"/>
  <c r="I203" i="19"/>
  <c r="AL35" i="95" l="1"/>
  <c r="AL34" i="95"/>
  <c r="D196" i="108" l="1"/>
  <c r="E248" i="209" l="1"/>
  <c r="F248" i="209" s="1"/>
  <c r="G248" i="209" s="1"/>
  <c r="H248" i="209" s="1"/>
  <c r="I248" i="209" s="1"/>
  <c r="J248" i="209" s="1"/>
  <c r="K248" i="209" s="1"/>
  <c r="E249" i="209"/>
  <c r="F249" i="209" s="1"/>
  <c r="G249" i="209" s="1"/>
  <c r="H249" i="209" s="1"/>
  <c r="I249" i="209" s="1"/>
  <c r="J249" i="209" s="1"/>
  <c r="K249" i="209" s="1"/>
  <c r="E250" i="209"/>
  <c r="F250" i="209"/>
  <c r="G250" i="209" s="1"/>
  <c r="H250" i="209" s="1"/>
  <c r="I250" i="209" s="1"/>
  <c r="J250" i="209" s="1"/>
  <c r="K250" i="209" s="1"/>
  <c r="E251" i="209"/>
  <c r="F251" i="209" s="1"/>
  <c r="G251" i="209" s="1"/>
  <c r="H251" i="209" s="1"/>
  <c r="I251" i="209" s="1"/>
  <c r="J251" i="209" s="1"/>
  <c r="K251" i="209" s="1"/>
  <c r="E252" i="209"/>
  <c r="F252" i="209"/>
  <c r="G252" i="209" s="1"/>
  <c r="H252" i="209" s="1"/>
  <c r="I252" i="209" s="1"/>
  <c r="J252" i="209" s="1"/>
  <c r="K252" i="209" s="1"/>
  <c r="E253" i="209"/>
  <c r="F253" i="209" s="1"/>
  <c r="G253" i="209" s="1"/>
  <c r="H253" i="209" s="1"/>
  <c r="I253" i="209" s="1"/>
  <c r="J253" i="209" s="1"/>
  <c r="K253" i="209" s="1"/>
  <c r="E254" i="209"/>
  <c r="F254" i="209"/>
  <c r="G254" i="209" s="1"/>
  <c r="H254" i="209" s="1"/>
  <c r="I254" i="209" s="1"/>
  <c r="J254" i="209" s="1"/>
  <c r="K254" i="209" s="1"/>
  <c r="E255" i="209"/>
  <c r="F255" i="209" s="1"/>
  <c r="G255" i="209" s="1"/>
  <c r="H255" i="209" s="1"/>
  <c r="I255" i="209" s="1"/>
  <c r="J255" i="209" s="1"/>
  <c r="K255" i="209" s="1"/>
  <c r="E256" i="209"/>
  <c r="F256" i="209"/>
  <c r="G256" i="209" s="1"/>
  <c r="H256" i="209" s="1"/>
  <c r="I256" i="209" s="1"/>
  <c r="J256" i="209" s="1"/>
  <c r="K256" i="209" s="1"/>
  <c r="E257" i="209"/>
  <c r="F257" i="209" s="1"/>
  <c r="G257" i="209" s="1"/>
  <c r="H257" i="209" s="1"/>
  <c r="I257" i="209" s="1"/>
  <c r="J257" i="209" s="1"/>
  <c r="K257" i="209" s="1"/>
  <c r="E259" i="209"/>
  <c r="F259" i="209" s="1"/>
  <c r="G259" i="209" s="1"/>
  <c r="H259" i="209" s="1"/>
  <c r="I259" i="209" s="1"/>
  <c r="J259" i="209" s="1"/>
  <c r="K259" i="209" s="1"/>
  <c r="E260" i="209"/>
  <c r="F260" i="209"/>
  <c r="G260" i="209" s="1"/>
  <c r="H260" i="209" s="1"/>
  <c r="I260" i="209" s="1"/>
  <c r="J260" i="209" s="1"/>
  <c r="K260" i="209" s="1"/>
  <c r="E261" i="209"/>
  <c r="F261" i="209" s="1"/>
  <c r="G261" i="209" s="1"/>
  <c r="H261" i="209" s="1"/>
  <c r="I261" i="209" s="1"/>
  <c r="J261" i="209" s="1"/>
  <c r="K261" i="209" s="1"/>
  <c r="E262" i="209"/>
  <c r="F262" i="209"/>
  <c r="G262" i="209" s="1"/>
  <c r="H262" i="209" s="1"/>
  <c r="I262" i="209" s="1"/>
  <c r="J262" i="209" s="1"/>
  <c r="K262" i="209" s="1"/>
  <c r="E263" i="209"/>
  <c r="F263" i="209" s="1"/>
  <c r="G263" i="209" s="1"/>
  <c r="H263" i="209" s="1"/>
  <c r="I263" i="209" s="1"/>
  <c r="J263" i="209" s="1"/>
  <c r="K263" i="209" s="1"/>
  <c r="E264" i="209"/>
  <c r="F264" i="209"/>
  <c r="G264" i="209" s="1"/>
  <c r="H264" i="209" s="1"/>
  <c r="I264" i="209" s="1"/>
  <c r="J264" i="209" s="1"/>
  <c r="K264" i="209" s="1"/>
  <c r="E265" i="209"/>
  <c r="F265" i="209" s="1"/>
  <c r="G265" i="209" s="1"/>
  <c r="H265" i="209" s="1"/>
  <c r="I265" i="209" s="1"/>
  <c r="J265" i="209" s="1"/>
  <c r="K265" i="209" s="1"/>
  <c r="E266" i="209"/>
  <c r="F266" i="209"/>
  <c r="G266" i="209" s="1"/>
  <c r="H266" i="209" s="1"/>
  <c r="I266" i="209" s="1"/>
  <c r="J266" i="209" s="1"/>
  <c r="K266" i="209" s="1"/>
  <c r="E267" i="209"/>
  <c r="F267" i="209" s="1"/>
  <c r="G267" i="209" s="1"/>
  <c r="H267" i="209" s="1"/>
  <c r="I267" i="209" s="1"/>
  <c r="J267" i="209" s="1"/>
  <c r="K267" i="209" s="1"/>
  <c r="D249" i="209"/>
  <c r="D250" i="209"/>
  <c r="D251" i="209"/>
  <c r="D252" i="209"/>
  <c r="D253" i="209"/>
  <c r="D254" i="209"/>
  <c r="D255" i="209"/>
  <c r="D256" i="209"/>
  <c r="D257" i="209"/>
  <c r="D258" i="209"/>
  <c r="D268" i="209" s="1"/>
  <c r="D269" i="209" s="1"/>
  <c r="D259" i="209"/>
  <c r="D260" i="209"/>
  <c r="D261" i="209"/>
  <c r="D262" i="209"/>
  <c r="D263" i="209"/>
  <c r="D264" i="209"/>
  <c r="D265" i="209"/>
  <c r="D266" i="209"/>
  <c r="D267" i="209"/>
  <c r="D248" i="209"/>
  <c r="C268" i="209"/>
  <c r="C269" i="209" s="1"/>
  <c r="E258" i="209" l="1"/>
  <c r="E268" i="209" l="1"/>
  <c r="E269" i="209" s="1"/>
  <c r="F258" i="209"/>
  <c r="G258" i="209" l="1"/>
  <c r="F268" i="209"/>
  <c r="F269" i="209" s="1"/>
  <c r="K58" i="218"/>
  <c r="K59" i="218"/>
  <c r="K60" i="218"/>
  <c r="F138" i="199"/>
  <c r="H258" i="209" l="1"/>
  <c r="G268" i="209"/>
  <c r="G269" i="209" s="1"/>
  <c r="Y88" i="227"/>
  <c r="Z88" i="227"/>
  <c r="Z89" i="227"/>
  <c r="Z90" i="227"/>
  <c r="Z92" i="227" s="1"/>
  <c r="Z91" i="227"/>
  <c r="Z93" i="227" s="1"/>
  <c r="AB40" i="227"/>
  <c r="AB38" i="227"/>
  <c r="I258" i="209" l="1"/>
  <c r="H268" i="209"/>
  <c r="H269" i="209" s="1"/>
  <c r="F138" i="196"/>
  <c r="J258" i="209" l="1"/>
  <c r="I268" i="209"/>
  <c r="I269" i="209" s="1"/>
  <c r="K258" i="209" l="1"/>
  <c r="K268" i="209" s="1"/>
  <c r="K269" i="209" s="1"/>
  <c r="J268" i="209"/>
  <c r="J269" i="209" s="1"/>
  <c r="G107" i="19"/>
  <c r="H45" i="113" l="1"/>
  <c r="H55" i="113" s="1"/>
  <c r="L45" i="113"/>
  <c r="L55" i="113" s="1"/>
  <c r="P45" i="113"/>
  <c r="P55" i="113" s="1"/>
  <c r="T45" i="113"/>
  <c r="T55" i="113" s="1"/>
  <c r="X45" i="113"/>
  <c r="X55" i="113" s="1"/>
  <c r="AB45" i="113"/>
  <c r="AB55" i="113" s="1"/>
  <c r="D18" i="113"/>
  <c r="E18" i="113"/>
  <c r="E45" i="113" s="1"/>
  <c r="E55" i="113" s="1"/>
  <c r="F18" i="113"/>
  <c r="F45" i="113" s="1"/>
  <c r="F55" i="113" s="1"/>
  <c r="G18" i="113"/>
  <c r="G45" i="113" s="1"/>
  <c r="G55" i="113" s="1"/>
  <c r="H18" i="113"/>
  <c r="I18" i="113"/>
  <c r="I45" i="113" s="1"/>
  <c r="I55" i="113" s="1"/>
  <c r="J18" i="113"/>
  <c r="J45" i="113" s="1"/>
  <c r="J55" i="113" s="1"/>
  <c r="K18" i="113"/>
  <c r="K45" i="113" s="1"/>
  <c r="K55" i="113" s="1"/>
  <c r="L18" i="113"/>
  <c r="M18" i="113"/>
  <c r="M45" i="113" s="1"/>
  <c r="M55" i="113" s="1"/>
  <c r="N18" i="113"/>
  <c r="N45" i="113" s="1"/>
  <c r="N55" i="113" s="1"/>
  <c r="O18" i="113"/>
  <c r="O45" i="113" s="1"/>
  <c r="O55" i="113" s="1"/>
  <c r="P18" i="113"/>
  <c r="Q18" i="113"/>
  <c r="Q45" i="113" s="1"/>
  <c r="Q55" i="113" s="1"/>
  <c r="R18" i="113"/>
  <c r="R45" i="113" s="1"/>
  <c r="R55" i="113" s="1"/>
  <c r="S18" i="113"/>
  <c r="S45" i="113" s="1"/>
  <c r="S55" i="113" s="1"/>
  <c r="T18" i="113"/>
  <c r="U18" i="113"/>
  <c r="U45" i="113" s="1"/>
  <c r="U55" i="113" s="1"/>
  <c r="V18" i="113"/>
  <c r="V45" i="113" s="1"/>
  <c r="V55" i="113" s="1"/>
  <c r="W18" i="113"/>
  <c r="W45" i="113" s="1"/>
  <c r="W55" i="113" s="1"/>
  <c r="X18" i="113"/>
  <c r="Y18" i="113"/>
  <c r="Y45" i="113" s="1"/>
  <c r="Y55" i="113" s="1"/>
  <c r="Z18" i="113"/>
  <c r="Z45" i="113" s="1"/>
  <c r="Z55" i="113" s="1"/>
  <c r="AA18" i="113"/>
  <c r="AA45" i="113" s="1"/>
  <c r="AA55" i="113" s="1"/>
  <c r="AB18" i="113"/>
  <c r="H45" i="104"/>
  <c r="H62" i="104" s="1"/>
  <c r="L45" i="104"/>
  <c r="L62" i="104" s="1"/>
  <c r="P45" i="104"/>
  <c r="P62" i="104" s="1"/>
  <c r="T45" i="104"/>
  <c r="T62" i="104" s="1"/>
  <c r="X45" i="104"/>
  <c r="X62" i="104" s="1"/>
  <c r="AB45" i="104"/>
  <c r="AB62" i="104" s="1"/>
  <c r="E18" i="104"/>
  <c r="E45" i="104" s="1"/>
  <c r="E62" i="104" s="1"/>
  <c r="F18" i="104"/>
  <c r="F45" i="104" s="1"/>
  <c r="F62" i="104" s="1"/>
  <c r="G18" i="104"/>
  <c r="G45" i="104" s="1"/>
  <c r="G62" i="104" s="1"/>
  <c r="H18" i="104"/>
  <c r="I18" i="104"/>
  <c r="I45" i="104" s="1"/>
  <c r="I62" i="104" s="1"/>
  <c r="J18" i="104"/>
  <c r="J45" i="104" s="1"/>
  <c r="J62" i="104" s="1"/>
  <c r="K18" i="104"/>
  <c r="K45" i="104" s="1"/>
  <c r="K62" i="104" s="1"/>
  <c r="L18" i="104"/>
  <c r="M18" i="104"/>
  <c r="M45" i="104" s="1"/>
  <c r="M62" i="104" s="1"/>
  <c r="N18" i="104"/>
  <c r="N45" i="104" s="1"/>
  <c r="N62" i="104" s="1"/>
  <c r="O18" i="104"/>
  <c r="O45" i="104" s="1"/>
  <c r="O62" i="104" s="1"/>
  <c r="P18" i="104"/>
  <c r="Q18" i="104"/>
  <c r="Q45" i="104" s="1"/>
  <c r="Q62" i="104" s="1"/>
  <c r="R18" i="104"/>
  <c r="R45" i="104" s="1"/>
  <c r="R62" i="104" s="1"/>
  <c r="S18" i="104"/>
  <c r="S45" i="104" s="1"/>
  <c r="S62" i="104" s="1"/>
  <c r="T18" i="104"/>
  <c r="U18" i="104"/>
  <c r="U45" i="104" s="1"/>
  <c r="U62" i="104" s="1"/>
  <c r="V18" i="104"/>
  <c r="V45" i="104" s="1"/>
  <c r="V62" i="104" s="1"/>
  <c r="W18" i="104"/>
  <c r="W45" i="104" s="1"/>
  <c r="W62" i="104" s="1"/>
  <c r="X18" i="104"/>
  <c r="Y18" i="104"/>
  <c r="Y45" i="104" s="1"/>
  <c r="Y62" i="104" s="1"/>
  <c r="Z18" i="104"/>
  <c r="Z45" i="104" s="1"/>
  <c r="Z62" i="104" s="1"/>
  <c r="AA18" i="104"/>
  <c r="AA45" i="104" s="1"/>
  <c r="AA62" i="104" s="1"/>
  <c r="AB18" i="104"/>
  <c r="C49" i="93" l="1"/>
  <c r="Q42" i="93"/>
  <c r="Q31" i="93"/>
  <c r="Q20" i="93"/>
  <c r="C52" i="93" s="1"/>
  <c r="E28" i="108" l="1"/>
  <c r="E614" i="19" l="1"/>
  <c r="E615" i="19" s="1"/>
  <c r="D615" i="19" l="1"/>
  <c r="A615" i="19" s="1"/>
  <c r="G158" i="95"/>
  <c r="H158" i="95"/>
  <c r="I158" i="95"/>
  <c r="J158" i="95"/>
  <c r="E54" i="212" l="1"/>
  <c r="C271" i="217" l="1"/>
  <c r="C623" i="217" s="1"/>
  <c r="C269" i="217"/>
  <c r="C298" i="217" s="1"/>
  <c r="C300" i="217"/>
  <c r="C120" i="217"/>
  <c r="C118" i="217"/>
  <c r="B127" i="95"/>
  <c r="C617" i="217" l="1"/>
  <c r="A10" i="123"/>
  <c r="D54" i="212" l="1"/>
  <c r="D56" i="212"/>
  <c r="K153" i="19" l="1"/>
  <c r="AO63" i="19"/>
  <c r="AO62" i="19"/>
  <c r="AN63" i="19"/>
  <c r="AN62" i="19"/>
  <c r="AN47" i="19"/>
  <c r="AN46" i="19"/>
  <c r="AP46" i="19" s="1"/>
  <c r="AO47" i="19"/>
  <c r="AO46" i="19"/>
  <c r="C91" i="217" l="1"/>
  <c r="C553" i="19" l="1"/>
  <c r="A553" i="19" s="1"/>
  <c r="AO48" i="19"/>
  <c r="AN48" i="19" l="1"/>
  <c r="AP48" i="19" s="1"/>
  <c r="AP62" i="19"/>
  <c r="AN64" i="19"/>
  <c r="AP47" i="19"/>
  <c r="AP63" i="19" l="1"/>
  <c r="AO64" i="19"/>
  <c r="AP64" i="19" s="1"/>
  <c r="A46" i="19" l="1"/>
  <c r="C136" i="19"/>
  <c r="H34" i="212"/>
  <c r="K34" i="212" s="1"/>
  <c r="L61" i="218" s="1"/>
  <c r="K270" i="19" l="1"/>
  <c r="F45" i="212" l="1"/>
  <c r="D57" i="225" l="1"/>
  <c r="E57" i="225"/>
  <c r="F57" i="225"/>
  <c r="G57" i="225"/>
  <c r="H57" i="225"/>
  <c r="I57" i="225"/>
  <c r="J57" i="225"/>
  <c r="K57" i="225"/>
  <c r="L57" i="225"/>
  <c r="M57" i="225"/>
  <c r="N57" i="225"/>
  <c r="D58" i="225"/>
  <c r="E58" i="225"/>
  <c r="F58" i="225"/>
  <c r="G58" i="225"/>
  <c r="H58" i="225"/>
  <c r="I58" i="225"/>
  <c r="J58" i="225"/>
  <c r="K58" i="225"/>
  <c r="L58" i="225"/>
  <c r="M58" i="225"/>
  <c r="N58" i="225"/>
  <c r="D59" i="225"/>
  <c r="E59" i="225"/>
  <c r="F59" i="225"/>
  <c r="G59" i="225"/>
  <c r="H59" i="225"/>
  <c r="I59" i="225"/>
  <c r="J59" i="225"/>
  <c r="K59" i="225"/>
  <c r="L59" i="225"/>
  <c r="M59" i="225"/>
  <c r="N59" i="225"/>
  <c r="D60" i="225"/>
  <c r="E60" i="225"/>
  <c r="F60" i="225"/>
  <c r="G60" i="225"/>
  <c r="H60" i="225"/>
  <c r="I60" i="225"/>
  <c r="J60" i="225"/>
  <c r="K60" i="225"/>
  <c r="L60" i="225"/>
  <c r="M60" i="225"/>
  <c r="N60" i="225"/>
  <c r="D61" i="225"/>
  <c r="E61" i="225"/>
  <c r="F61" i="225"/>
  <c r="G61" i="225"/>
  <c r="H61" i="225"/>
  <c r="I61" i="225"/>
  <c r="J61" i="225"/>
  <c r="K61" i="225"/>
  <c r="L61" i="225"/>
  <c r="M61" i="225"/>
  <c r="N61" i="225"/>
  <c r="D62" i="225"/>
  <c r="E62" i="225"/>
  <c r="F62" i="225"/>
  <c r="G62" i="225"/>
  <c r="H62" i="225"/>
  <c r="I62" i="225"/>
  <c r="J62" i="225"/>
  <c r="K62" i="225"/>
  <c r="L62" i="225"/>
  <c r="M62" i="225"/>
  <c r="N62" i="225"/>
  <c r="D63" i="225"/>
  <c r="E63" i="225"/>
  <c r="F63" i="225"/>
  <c r="G63" i="225"/>
  <c r="H63" i="225"/>
  <c r="I63" i="225"/>
  <c r="J63" i="225"/>
  <c r="K63" i="225"/>
  <c r="L63" i="225"/>
  <c r="M63" i="225"/>
  <c r="N63" i="225"/>
  <c r="D64" i="225"/>
  <c r="E64" i="225"/>
  <c r="F64" i="225"/>
  <c r="G64" i="225"/>
  <c r="H64" i="225"/>
  <c r="I64" i="225"/>
  <c r="J64" i="225"/>
  <c r="K64" i="225"/>
  <c r="L64" i="225"/>
  <c r="M64" i="225"/>
  <c r="N64" i="225"/>
  <c r="D65" i="225"/>
  <c r="E65" i="225"/>
  <c r="F65" i="225"/>
  <c r="G65" i="225"/>
  <c r="H65" i="225"/>
  <c r="I65" i="225"/>
  <c r="J65" i="225"/>
  <c r="K65" i="225"/>
  <c r="L65" i="225"/>
  <c r="M65" i="225"/>
  <c r="N65" i="225"/>
  <c r="D66" i="225"/>
  <c r="E66" i="225"/>
  <c r="F66" i="225"/>
  <c r="G66" i="225"/>
  <c r="H66" i="225"/>
  <c r="I66" i="225"/>
  <c r="J66" i="225"/>
  <c r="K66" i="225"/>
  <c r="L66" i="225"/>
  <c r="M66" i="225"/>
  <c r="N66" i="225"/>
  <c r="D67" i="225"/>
  <c r="E67" i="225"/>
  <c r="F67" i="225"/>
  <c r="G67" i="225"/>
  <c r="H67" i="225"/>
  <c r="I67" i="225"/>
  <c r="J67" i="225"/>
  <c r="K67" i="225"/>
  <c r="L67" i="225"/>
  <c r="M67" i="225"/>
  <c r="N67" i="225"/>
  <c r="D68" i="225"/>
  <c r="E68" i="225"/>
  <c r="F68" i="225"/>
  <c r="G68" i="225"/>
  <c r="H68" i="225"/>
  <c r="I68" i="225"/>
  <c r="J68" i="225"/>
  <c r="K68" i="225"/>
  <c r="L68" i="225"/>
  <c r="M68" i="225"/>
  <c r="N68" i="225"/>
  <c r="D69" i="225"/>
  <c r="E69" i="225"/>
  <c r="F69" i="225"/>
  <c r="G69" i="225"/>
  <c r="H69" i="225"/>
  <c r="I69" i="225"/>
  <c r="J69" i="225"/>
  <c r="K69" i="225"/>
  <c r="L69" i="225"/>
  <c r="M69" i="225"/>
  <c r="N69" i="225"/>
  <c r="D70" i="225"/>
  <c r="E70" i="225"/>
  <c r="F70" i="225"/>
  <c r="G70" i="225"/>
  <c r="H70" i="225"/>
  <c r="I70" i="225"/>
  <c r="J70" i="225"/>
  <c r="K70" i="225"/>
  <c r="L70" i="225"/>
  <c r="M70" i="225"/>
  <c r="N70" i="225"/>
  <c r="D71" i="225"/>
  <c r="E71" i="225"/>
  <c r="F71" i="225"/>
  <c r="G71" i="225"/>
  <c r="H71" i="225"/>
  <c r="I71" i="225"/>
  <c r="J71" i="225"/>
  <c r="K71" i="225"/>
  <c r="L71" i="225"/>
  <c r="M71" i="225"/>
  <c r="N71" i="225"/>
  <c r="D72" i="225"/>
  <c r="E72" i="225"/>
  <c r="F72" i="225"/>
  <c r="G72" i="225"/>
  <c r="H72" i="225"/>
  <c r="I72" i="225"/>
  <c r="J72" i="225"/>
  <c r="K72" i="225"/>
  <c r="L72" i="225"/>
  <c r="M72" i="225"/>
  <c r="N72" i="225"/>
  <c r="D73" i="225"/>
  <c r="E73" i="225"/>
  <c r="F73" i="225"/>
  <c r="G73" i="225"/>
  <c r="H73" i="225"/>
  <c r="I73" i="225"/>
  <c r="J73" i="225"/>
  <c r="K73" i="225"/>
  <c r="L73" i="225"/>
  <c r="M73" i="225"/>
  <c r="N73" i="225"/>
  <c r="D74" i="225"/>
  <c r="E74" i="225"/>
  <c r="F74" i="225"/>
  <c r="G74" i="225"/>
  <c r="H74" i="225"/>
  <c r="I74" i="225"/>
  <c r="J74" i="225"/>
  <c r="K74" i="225"/>
  <c r="L74" i="225"/>
  <c r="M74" i="225"/>
  <c r="N74" i="225"/>
  <c r="E56" i="225"/>
  <c r="F56" i="225"/>
  <c r="G56" i="225"/>
  <c r="H56" i="225"/>
  <c r="I56" i="225"/>
  <c r="J56" i="225"/>
  <c r="K56" i="225"/>
  <c r="L56" i="225"/>
  <c r="M56" i="225"/>
  <c r="N56" i="225"/>
  <c r="D56" i="225"/>
  <c r="H51" i="212" l="1"/>
  <c r="C154" i="108" l="1"/>
  <c r="B196" i="108" s="1"/>
  <c r="C222" i="108" s="1"/>
  <c r="C227" i="108" s="1"/>
  <c r="C107" i="19" l="1"/>
  <c r="C106" i="19"/>
  <c r="D57" i="212"/>
  <c r="H9" i="68" l="1"/>
  <c r="E3" i="68" l="1"/>
  <c r="G37" i="226" l="1"/>
  <c r="H37" i="226"/>
  <c r="I37" i="226"/>
  <c r="J60" i="218" l="1"/>
  <c r="J59" i="218"/>
  <c r="J58" i="218"/>
  <c r="AA40" i="227" l="1"/>
  <c r="AA38" i="227"/>
  <c r="Z40" i="227"/>
  <c r="Z38" i="227"/>
  <c r="AB23" i="227" l="1"/>
  <c r="AB18" i="227"/>
  <c r="AB13" i="227"/>
  <c r="AB37" i="227" s="1"/>
  <c r="E621" i="217" l="1"/>
  <c r="E615" i="217"/>
  <c r="F614" i="217"/>
  <c r="E614" i="217"/>
  <c r="E529" i="217"/>
  <c r="E582" i="217"/>
  <c r="E581" i="217"/>
  <c r="E580" i="217"/>
  <c r="E579" i="217"/>
  <c r="E578" i="217"/>
  <c r="E572" i="217"/>
  <c r="E571" i="217"/>
  <c r="E570" i="217"/>
  <c r="E569" i="217"/>
  <c r="E568" i="217"/>
  <c r="E567" i="217"/>
  <c r="E508" i="217"/>
  <c r="F508" i="217"/>
  <c r="E482" i="217"/>
  <c r="E480" i="217"/>
  <c r="E478" i="217"/>
  <c r="E476" i="217"/>
  <c r="E474" i="217"/>
  <c r="E472" i="217"/>
  <c r="E471" i="217"/>
  <c r="F471" i="217"/>
  <c r="G471" i="217"/>
  <c r="E442" i="217"/>
  <c r="F442" i="217"/>
  <c r="G442" i="217"/>
  <c r="E413" i="217"/>
  <c r="F413" i="217"/>
  <c r="E384" i="217"/>
  <c r="E358" i="217"/>
  <c r="E356" i="217"/>
  <c r="E355" i="217"/>
  <c r="F355" i="217"/>
  <c r="G355" i="217"/>
  <c r="E326" i="217"/>
  <c r="F326" i="217"/>
  <c r="E297" i="217"/>
  <c r="F297" i="217"/>
  <c r="E271" i="217"/>
  <c r="E300" i="217" s="1"/>
  <c r="E269" i="217"/>
  <c r="D268" i="217"/>
  <c r="E268" i="217"/>
  <c r="F268" i="217"/>
  <c r="D241" i="217"/>
  <c r="E241" i="217"/>
  <c r="E239" i="217"/>
  <c r="E238" i="217"/>
  <c r="F238" i="217"/>
  <c r="E209" i="217"/>
  <c r="F209" i="217"/>
  <c r="E182" i="217"/>
  <c r="E180" i="217"/>
  <c r="E179" i="217"/>
  <c r="F150" i="217"/>
  <c r="E150" i="217"/>
  <c r="E120" i="217"/>
  <c r="D120" i="217"/>
  <c r="E118" i="217"/>
  <c r="D118" i="217"/>
  <c r="E91" i="217"/>
  <c r="E122" i="217" s="1"/>
  <c r="D57" i="217"/>
  <c r="E57" i="217"/>
  <c r="E52" i="217"/>
  <c r="E86" i="217" s="1"/>
  <c r="E117" i="217" s="1"/>
  <c r="F52" i="217"/>
  <c r="F86" i="217" s="1"/>
  <c r="F117" i="217" s="1"/>
  <c r="G52" i="217"/>
  <c r="H52" i="217"/>
  <c r="I52" i="217"/>
  <c r="J52" i="217"/>
  <c r="K52" i="217"/>
  <c r="L52" i="217"/>
  <c r="M52" i="217"/>
  <c r="N52" i="217"/>
  <c r="O52" i="217"/>
  <c r="P52" i="217"/>
  <c r="Q52" i="217"/>
  <c r="R52" i="217"/>
  <c r="S52" i="217"/>
  <c r="E53" i="217"/>
  <c r="E623" i="217" l="1"/>
  <c r="E625" i="217" s="1"/>
  <c r="E298" i="217"/>
  <c r="E617" i="217"/>
  <c r="E619" i="217" s="1"/>
  <c r="E588" i="217"/>
  <c r="AC46" i="108"/>
  <c r="AB46" i="108"/>
  <c r="AC45" i="108"/>
  <c r="AB45" i="108"/>
  <c r="AC36" i="108"/>
  <c r="AB36" i="108"/>
  <c r="AB43" i="93"/>
  <c r="AB41" i="93"/>
  <c r="AB40" i="93"/>
  <c r="AB39" i="93"/>
  <c r="AB38" i="93"/>
  <c r="P42" i="93"/>
  <c r="M78" i="92" l="1"/>
  <c r="AB29" i="152"/>
  <c r="P31" i="93"/>
  <c r="AB32" i="93"/>
  <c r="AB30" i="93"/>
  <c r="AB29" i="93"/>
  <c r="AB28" i="93"/>
  <c r="AB27" i="93"/>
  <c r="AB21" i="93"/>
  <c r="AB19" i="93"/>
  <c r="AB18" i="93"/>
  <c r="AB17" i="93"/>
  <c r="P20" i="93"/>
  <c r="AC51" i="108" l="1"/>
  <c r="AC50" i="108"/>
  <c r="AC37" i="108" s="1"/>
  <c r="AC49" i="108"/>
  <c r="AC47" i="108"/>
  <c r="AC43" i="108"/>
  <c r="AC42" i="108"/>
  <c r="AC35" i="108" s="1"/>
  <c r="AB19" i="104" s="1"/>
  <c r="AC41" i="108"/>
  <c r="AB28" i="152" l="1"/>
  <c r="AB30" i="152"/>
  <c r="AB346" i="19"/>
  <c r="AC34" i="108" l="1"/>
  <c r="AB27" i="152" s="1"/>
  <c r="AB12" i="227"/>
  <c r="AB355" i="19"/>
  <c r="AB364" i="19" s="1"/>
  <c r="L161" i="95"/>
  <c r="L160" i="95"/>
  <c r="AB53" i="155"/>
  <c r="AB52" i="155"/>
  <c r="AB80" i="155" s="1"/>
  <c r="AB51" i="155"/>
  <c r="AB47" i="155"/>
  <c r="AB46" i="155"/>
  <c r="AB45" i="155"/>
  <c r="AB41" i="155"/>
  <c r="AB40" i="155"/>
  <c r="AB69" i="155" s="1"/>
  <c r="AB39" i="155"/>
  <c r="AB38" i="155"/>
  <c r="AB44" i="155" s="1"/>
  <c r="AB50" i="155" s="1"/>
  <c r="AB56" i="155" s="1"/>
  <c r="Z81" i="227" l="1"/>
  <c r="AB17" i="227"/>
  <c r="AB22" i="227" s="1"/>
  <c r="AB27" i="227" s="1"/>
  <c r="AB74" i="155"/>
  <c r="V56" i="217" s="1"/>
  <c r="AB78" i="155"/>
  <c r="AB68" i="155"/>
  <c r="AB72" i="155" s="1"/>
  <c r="AA122" i="155" s="1"/>
  <c r="AB62" i="155"/>
  <c r="AB36" i="227" l="1"/>
  <c r="AB32" i="227"/>
  <c r="P35" i="226"/>
  <c r="O36" i="226"/>
  <c r="B37" i="226"/>
  <c r="Q36" i="226"/>
  <c r="J36" i="226"/>
  <c r="E36" i="226"/>
  <c r="D36" i="226"/>
  <c r="C36" i="226"/>
  <c r="B36" i="226"/>
  <c r="Q35" i="226"/>
  <c r="O35" i="226"/>
  <c r="J35" i="226"/>
  <c r="E35" i="226"/>
  <c r="D35" i="226"/>
  <c r="C35" i="226"/>
  <c r="B35" i="226"/>
  <c r="Q34" i="226"/>
  <c r="J34" i="226"/>
  <c r="E34" i="226"/>
  <c r="D34" i="226"/>
  <c r="C34" i="226"/>
  <c r="B34" i="226"/>
  <c r="Q33" i="226"/>
  <c r="O33" i="226"/>
  <c r="J33" i="226"/>
  <c r="E33" i="226"/>
  <c r="D33" i="226"/>
  <c r="C33" i="226"/>
  <c r="B33" i="226"/>
  <c r="Q32" i="226"/>
  <c r="J32" i="226"/>
  <c r="E32" i="226"/>
  <c r="D32" i="226"/>
  <c r="C32" i="226"/>
  <c r="B32" i="226"/>
  <c r="Q31" i="226"/>
  <c r="O31" i="226"/>
  <c r="J31" i="226"/>
  <c r="E31" i="226"/>
  <c r="D31" i="226"/>
  <c r="C31" i="226"/>
  <c r="B31" i="226"/>
  <c r="Q30" i="226"/>
  <c r="J30" i="226"/>
  <c r="E30" i="226"/>
  <c r="D30" i="226"/>
  <c r="C30" i="226"/>
  <c r="B30" i="226"/>
  <c r="Q29" i="226"/>
  <c r="J29" i="226"/>
  <c r="E29" i="226"/>
  <c r="D29" i="226"/>
  <c r="C29" i="226"/>
  <c r="B29" i="226"/>
  <c r="Q28" i="226"/>
  <c r="J28" i="226"/>
  <c r="E28" i="226"/>
  <c r="D28" i="226"/>
  <c r="C28" i="226"/>
  <c r="B28" i="226"/>
  <c r="Q27" i="226"/>
  <c r="O27" i="226"/>
  <c r="J27" i="226"/>
  <c r="E27" i="226"/>
  <c r="D27" i="226"/>
  <c r="C27" i="226"/>
  <c r="B27" i="226"/>
  <c r="Q26" i="226"/>
  <c r="J26" i="226"/>
  <c r="E26" i="226"/>
  <c r="D26" i="226"/>
  <c r="C26" i="226"/>
  <c r="B26" i="226"/>
  <c r="Q25" i="226"/>
  <c r="O25" i="226"/>
  <c r="J25" i="226"/>
  <c r="E25" i="226"/>
  <c r="D25" i="226"/>
  <c r="C25" i="226"/>
  <c r="B25" i="226"/>
  <c r="Q24" i="226"/>
  <c r="J24" i="226"/>
  <c r="E24" i="226"/>
  <c r="D24" i="226"/>
  <c r="C24" i="226"/>
  <c r="B24" i="226"/>
  <c r="Q23" i="226"/>
  <c r="O23" i="226"/>
  <c r="J23" i="226"/>
  <c r="E23" i="226"/>
  <c r="D23" i="226"/>
  <c r="C23" i="226"/>
  <c r="B23" i="226"/>
  <c r="Q22" i="226"/>
  <c r="O22" i="226"/>
  <c r="J22" i="226"/>
  <c r="E22" i="226"/>
  <c r="D22" i="226"/>
  <c r="C22" i="226"/>
  <c r="B22" i="226"/>
  <c r="Q21" i="226"/>
  <c r="O21" i="226"/>
  <c r="J21" i="226"/>
  <c r="E21" i="226"/>
  <c r="D21" i="226"/>
  <c r="C21" i="226"/>
  <c r="B21" i="226"/>
  <c r="Q20" i="226"/>
  <c r="O20" i="226"/>
  <c r="J20" i="226"/>
  <c r="E20" i="226"/>
  <c r="D20" i="226"/>
  <c r="C20" i="226"/>
  <c r="B20" i="226"/>
  <c r="Q19" i="226"/>
  <c r="O19" i="226"/>
  <c r="J19" i="226"/>
  <c r="E19" i="226"/>
  <c r="D19" i="226"/>
  <c r="C19" i="226"/>
  <c r="B19" i="226"/>
  <c r="Q18" i="226"/>
  <c r="O18" i="226"/>
  <c r="J18" i="226"/>
  <c r="E18" i="226"/>
  <c r="D18" i="226"/>
  <c r="C18" i="226"/>
  <c r="B18" i="226"/>
  <c r="E17" i="226"/>
  <c r="I17" i="226" s="1"/>
  <c r="M17" i="226" s="1"/>
  <c r="Q17" i="226" s="1"/>
  <c r="U17" i="226" s="1"/>
  <c r="D17" i="226"/>
  <c r="H17" i="226" s="1"/>
  <c r="L17" i="226" s="1"/>
  <c r="P17" i="226" s="1"/>
  <c r="T17" i="226" s="1"/>
  <c r="C17" i="226"/>
  <c r="G17" i="226" s="1"/>
  <c r="K17" i="226" s="1"/>
  <c r="O17" i="226" s="1"/>
  <c r="S17" i="226" s="1"/>
  <c r="C16" i="226"/>
  <c r="B15" i="226"/>
  <c r="I60" i="218"/>
  <c r="H60" i="218"/>
  <c r="G60" i="218"/>
  <c r="F60" i="218"/>
  <c r="E60" i="218"/>
  <c r="D60" i="218"/>
  <c r="C60" i="218"/>
  <c r="I59" i="218"/>
  <c r="H59" i="218"/>
  <c r="G59" i="218"/>
  <c r="F59" i="218"/>
  <c r="E59" i="218"/>
  <c r="D59" i="218"/>
  <c r="C59" i="218"/>
  <c r="I58" i="218"/>
  <c r="H58" i="218"/>
  <c r="G58" i="218"/>
  <c r="F58" i="218"/>
  <c r="A10" i="218"/>
  <c r="Y40" i="227"/>
  <c r="Y89" i="227" s="1"/>
  <c r="Y91" i="227" s="1"/>
  <c r="Y93" i="227" s="1"/>
  <c r="X40" i="227"/>
  <c r="W40" i="227"/>
  <c r="V40" i="227"/>
  <c r="U40" i="227"/>
  <c r="T40" i="227"/>
  <c r="S40" i="227"/>
  <c r="R40" i="227"/>
  <c r="Q40" i="227"/>
  <c r="P40" i="227"/>
  <c r="O40" i="227"/>
  <c r="N40" i="227"/>
  <c r="M40" i="227"/>
  <c r="L40" i="227"/>
  <c r="K40" i="227"/>
  <c r="J40" i="227"/>
  <c r="I40" i="227"/>
  <c r="H40" i="227"/>
  <c r="G40" i="227"/>
  <c r="F40" i="227"/>
  <c r="E40" i="227"/>
  <c r="D40" i="227"/>
  <c r="C40" i="227"/>
  <c r="Y38" i="227"/>
  <c r="Y90" i="227" s="1"/>
  <c r="Y92" i="227" s="1"/>
  <c r="X38" i="227"/>
  <c r="W88" i="227" s="1"/>
  <c r="W90" i="227" s="1"/>
  <c r="W92" i="227" s="1"/>
  <c r="W38" i="227"/>
  <c r="V38" i="227"/>
  <c r="U38" i="227"/>
  <c r="T38" i="227"/>
  <c r="S88" i="227" s="1"/>
  <c r="S90" i="227" s="1"/>
  <c r="S92" i="227" s="1"/>
  <c r="S38" i="227"/>
  <c r="R38" i="227"/>
  <c r="Q38" i="227"/>
  <c r="P38" i="227"/>
  <c r="O88" i="227" s="1"/>
  <c r="O90" i="227" s="1"/>
  <c r="O92" i="227" s="1"/>
  <c r="O38" i="227"/>
  <c r="N38" i="227"/>
  <c r="M38" i="227"/>
  <c r="L38" i="227"/>
  <c r="K88" i="227" s="1"/>
  <c r="K90" i="227" s="1"/>
  <c r="K92" i="227" s="1"/>
  <c r="K38" i="227"/>
  <c r="J38" i="227"/>
  <c r="I38" i="227"/>
  <c r="H38" i="227"/>
  <c r="G88" i="227" s="1"/>
  <c r="G90" i="227" s="1"/>
  <c r="G92" i="227" s="1"/>
  <c r="G38" i="227"/>
  <c r="F38" i="227"/>
  <c r="E38" i="227"/>
  <c r="D38" i="227"/>
  <c r="C88" i="227" s="1"/>
  <c r="C90" i="227" s="1"/>
  <c r="C92" i="227" s="1"/>
  <c r="C38" i="227"/>
  <c r="P28" i="227"/>
  <c r="AA23" i="227"/>
  <c r="Z23" i="227"/>
  <c r="Y23" i="227"/>
  <c r="X23" i="227"/>
  <c r="W23" i="227"/>
  <c r="V23" i="227"/>
  <c r="U23" i="227"/>
  <c r="T23" i="227"/>
  <c r="S23" i="227"/>
  <c r="R23" i="227"/>
  <c r="Q23" i="227"/>
  <c r="P23" i="227"/>
  <c r="O23" i="227"/>
  <c r="N23" i="227"/>
  <c r="M23" i="227"/>
  <c r="L23" i="227"/>
  <c r="K23" i="227"/>
  <c r="J23" i="227"/>
  <c r="I23" i="227"/>
  <c r="H23" i="227"/>
  <c r="G23" i="227"/>
  <c r="F23" i="227"/>
  <c r="E23" i="227"/>
  <c r="D23" i="227"/>
  <c r="C23" i="227"/>
  <c r="AA18" i="227"/>
  <c r="Z18" i="227"/>
  <c r="Y18" i="227"/>
  <c r="X18" i="227"/>
  <c r="W18" i="227"/>
  <c r="V18" i="227"/>
  <c r="U18" i="227"/>
  <c r="T18" i="227"/>
  <c r="S18" i="227"/>
  <c r="R18" i="227"/>
  <c r="Q18" i="227"/>
  <c r="P18" i="227"/>
  <c r="O18" i="227"/>
  <c r="N18" i="227"/>
  <c r="M18" i="227"/>
  <c r="L18" i="227"/>
  <c r="K18" i="227"/>
  <c r="J18" i="227"/>
  <c r="I18" i="227"/>
  <c r="H18" i="227"/>
  <c r="G18" i="227"/>
  <c r="F18" i="227"/>
  <c r="E18" i="227"/>
  <c r="D18" i="227"/>
  <c r="C18" i="227"/>
  <c r="AA13" i="227"/>
  <c r="Z13" i="227"/>
  <c r="Z37" i="227" s="1"/>
  <c r="Y13" i="227"/>
  <c r="Y37" i="227" s="1"/>
  <c r="X13" i="227"/>
  <c r="X37" i="227" s="1"/>
  <c r="W13" i="227"/>
  <c r="W37" i="227" s="1"/>
  <c r="V82" i="227" s="1"/>
  <c r="V84" i="227" s="1"/>
  <c r="V86" i="227" s="1"/>
  <c r="V13" i="227"/>
  <c r="V37" i="227" s="1"/>
  <c r="U13" i="227"/>
  <c r="U37" i="227" s="1"/>
  <c r="T13" i="227"/>
  <c r="T37" i="227" s="1"/>
  <c r="S13" i="227"/>
  <c r="S37" i="227" s="1"/>
  <c r="R82" i="227" s="1"/>
  <c r="R84" i="227" s="1"/>
  <c r="R86" i="227" s="1"/>
  <c r="R13" i="227"/>
  <c r="R37" i="227" s="1"/>
  <c r="Q13" i="227"/>
  <c r="Q37" i="227" s="1"/>
  <c r="P13" i="227"/>
  <c r="P37" i="227" s="1"/>
  <c r="O13" i="227"/>
  <c r="O37" i="227" s="1"/>
  <c r="N82" i="227" s="1"/>
  <c r="N84" i="227" s="1"/>
  <c r="N86" i="227" s="1"/>
  <c r="N13" i="227"/>
  <c r="N37" i="227" s="1"/>
  <c r="M13" i="227"/>
  <c r="M37" i="227" s="1"/>
  <c r="L13" i="227"/>
  <c r="L37" i="227" s="1"/>
  <c r="K13" i="227"/>
  <c r="K37" i="227" s="1"/>
  <c r="J82" i="227" s="1"/>
  <c r="J84" i="227" s="1"/>
  <c r="J86" i="227" s="1"/>
  <c r="J13" i="227"/>
  <c r="J37" i="227" s="1"/>
  <c r="I13" i="227"/>
  <c r="I37" i="227" s="1"/>
  <c r="H13" i="227"/>
  <c r="H37" i="227" s="1"/>
  <c r="G13" i="227"/>
  <c r="G37" i="227" s="1"/>
  <c r="F82" i="227" s="1"/>
  <c r="F84" i="227" s="1"/>
  <c r="F86" i="227" s="1"/>
  <c r="F13" i="227"/>
  <c r="F37" i="227" s="1"/>
  <c r="E13" i="227"/>
  <c r="E37" i="227" s="1"/>
  <c r="D13" i="227"/>
  <c r="D37" i="227" s="1"/>
  <c r="C13" i="227"/>
  <c r="C37" i="227" s="1"/>
  <c r="AA12" i="227"/>
  <c r="Y81" i="227" s="1"/>
  <c r="Z12" i="227"/>
  <c r="X81" i="227" s="1"/>
  <c r="Y12" i="227"/>
  <c r="Y17" i="227" s="1"/>
  <c r="Y22" i="227" s="1"/>
  <c r="Y27" i="227" s="1"/>
  <c r="D621" i="217"/>
  <c r="C621" i="217"/>
  <c r="C625" i="217" s="1"/>
  <c r="D615" i="217"/>
  <c r="C615" i="217"/>
  <c r="C619" i="217" s="1"/>
  <c r="V614" i="217"/>
  <c r="U614" i="217"/>
  <c r="T614" i="217"/>
  <c r="S614" i="217"/>
  <c r="R614" i="217"/>
  <c r="Q614" i="217"/>
  <c r="P614" i="217"/>
  <c r="O614" i="217"/>
  <c r="N614" i="217"/>
  <c r="M614" i="217"/>
  <c r="L614" i="217"/>
  <c r="K614" i="217"/>
  <c r="J614" i="217"/>
  <c r="I614" i="217"/>
  <c r="H614" i="217"/>
  <c r="G614" i="217"/>
  <c r="D614" i="217"/>
  <c r="C614" i="217"/>
  <c r="D582" i="217"/>
  <c r="C582" i="217"/>
  <c r="D581" i="217"/>
  <c r="C581" i="217"/>
  <c r="D580" i="217"/>
  <c r="C580" i="217"/>
  <c r="D579" i="217"/>
  <c r="C579" i="217"/>
  <c r="D578" i="217"/>
  <c r="C578" i="217"/>
  <c r="D572" i="217"/>
  <c r="C572" i="217"/>
  <c r="D571" i="217"/>
  <c r="C571" i="217"/>
  <c r="D570" i="217"/>
  <c r="C570" i="217"/>
  <c r="D569" i="217"/>
  <c r="C569" i="217"/>
  <c r="D568" i="217"/>
  <c r="D588" i="217" s="1"/>
  <c r="C568" i="217"/>
  <c r="V567" i="217"/>
  <c r="U567" i="217"/>
  <c r="T567" i="217"/>
  <c r="S567" i="217"/>
  <c r="R567" i="217"/>
  <c r="Q567" i="217"/>
  <c r="P567" i="217"/>
  <c r="O567" i="217"/>
  <c r="N567" i="217"/>
  <c r="M567" i="217"/>
  <c r="L567" i="217"/>
  <c r="K567" i="217"/>
  <c r="J567" i="217"/>
  <c r="I567" i="217"/>
  <c r="H567" i="217"/>
  <c r="G567" i="217"/>
  <c r="F567" i="217"/>
  <c r="D567" i="217"/>
  <c r="C567" i="217"/>
  <c r="D529" i="217"/>
  <c r="V508" i="217"/>
  <c r="U508" i="217"/>
  <c r="T508" i="217"/>
  <c r="S508" i="217"/>
  <c r="R508" i="217"/>
  <c r="Q508" i="217"/>
  <c r="P508" i="217"/>
  <c r="O508" i="217"/>
  <c r="N508" i="217"/>
  <c r="M508" i="217"/>
  <c r="L508" i="217"/>
  <c r="K508" i="217"/>
  <c r="J508" i="217"/>
  <c r="I508" i="217"/>
  <c r="H508" i="217"/>
  <c r="G508" i="217"/>
  <c r="D508" i="217"/>
  <c r="C508" i="217"/>
  <c r="D482" i="217"/>
  <c r="C482" i="217"/>
  <c r="D480" i="217"/>
  <c r="C480" i="217"/>
  <c r="D478" i="217"/>
  <c r="C478" i="217"/>
  <c r="D476" i="217"/>
  <c r="C476" i="217"/>
  <c r="D474" i="217"/>
  <c r="C474" i="217"/>
  <c r="D472" i="217"/>
  <c r="C472" i="217"/>
  <c r="V471" i="217"/>
  <c r="U471" i="217"/>
  <c r="T471" i="217"/>
  <c r="S471" i="217"/>
  <c r="R471" i="217"/>
  <c r="Q471" i="217"/>
  <c r="P471" i="217"/>
  <c r="O471" i="217"/>
  <c r="N471" i="217"/>
  <c r="M471" i="217"/>
  <c r="L471" i="217"/>
  <c r="K471" i="217"/>
  <c r="J471" i="217"/>
  <c r="I471" i="217"/>
  <c r="H471" i="217"/>
  <c r="D471" i="217"/>
  <c r="C471" i="217"/>
  <c r="V442" i="217"/>
  <c r="U442" i="217"/>
  <c r="T442" i="217"/>
  <c r="S442" i="217"/>
  <c r="R442" i="217"/>
  <c r="Q442" i="217"/>
  <c r="P442" i="217"/>
  <c r="O442" i="217"/>
  <c r="N442" i="217"/>
  <c r="M442" i="217"/>
  <c r="L442" i="217"/>
  <c r="K442" i="217"/>
  <c r="J442" i="217"/>
  <c r="I442" i="217"/>
  <c r="H442" i="217"/>
  <c r="D442" i="217"/>
  <c r="C442" i="217"/>
  <c r="H482" i="217"/>
  <c r="V413" i="217"/>
  <c r="U413" i="217"/>
  <c r="T413" i="217"/>
  <c r="S413" i="217"/>
  <c r="R413" i="217"/>
  <c r="Q413" i="217"/>
  <c r="P413" i="217"/>
  <c r="O413" i="217"/>
  <c r="N413" i="217"/>
  <c r="M413" i="217"/>
  <c r="L413" i="217"/>
  <c r="K413" i="217"/>
  <c r="J413" i="217"/>
  <c r="I413" i="217"/>
  <c r="H413" i="217"/>
  <c r="G413" i="217"/>
  <c r="D413" i="217"/>
  <c r="C413" i="217"/>
  <c r="I480" i="217"/>
  <c r="G480" i="217"/>
  <c r="V384" i="217"/>
  <c r="U384" i="217"/>
  <c r="T384" i="217"/>
  <c r="S384" i="217"/>
  <c r="R384" i="217"/>
  <c r="Q384" i="217"/>
  <c r="P384" i="217"/>
  <c r="O384" i="217"/>
  <c r="N384" i="217"/>
  <c r="M384" i="217"/>
  <c r="L384" i="217"/>
  <c r="K384" i="217"/>
  <c r="J384" i="217"/>
  <c r="I384" i="217"/>
  <c r="H384" i="217"/>
  <c r="G384" i="217"/>
  <c r="F384" i="217"/>
  <c r="D384" i="217"/>
  <c r="C384" i="217"/>
  <c r="D358" i="217"/>
  <c r="C358" i="217"/>
  <c r="D356" i="217"/>
  <c r="C356" i="217"/>
  <c r="V355" i="217"/>
  <c r="U355" i="217"/>
  <c r="T355" i="217"/>
  <c r="S355" i="217"/>
  <c r="R355" i="217"/>
  <c r="Q355" i="217"/>
  <c r="P355" i="217"/>
  <c r="O355" i="217"/>
  <c r="N355" i="217"/>
  <c r="M355" i="217"/>
  <c r="L355" i="217"/>
  <c r="K355" i="217"/>
  <c r="J355" i="217"/>
  <c r="I355" i="217"/>
  <c r="H355" i="217"/>
  <c r="D355" i="217"/>
  <c r="C355" i="217"/>
  <c r="I621" i="217"/>
  <c r="H621" i="217"/>
  <c r="G621" i="217"/>
  <c r="F621" i="217"/>
  <c r="V326" i="217"/>
  <c r="U326" i="217"/>
  <c r="T326" i="217"/>
  <c r="S326" i="217"/>
  <c r="R326" i="217"/>
  <c r="Q326" i="217"/>
  <c r="P326" i="217"/>
  <c r="O326" i="217"/>
  <c r="N326" i="217"/>
  <c r="M326" i="217"/>
  <c r="L326" i="217"/>
  <c r="K326" i="217"/>
  <c r="J326" i="217"/>
  <c r="I326" i="217"/>
  <c r="H326" i="217"/>
  <c r="G326" i="217"/>
  <c r="D326" i="217"/>
  <c r="C326" i="217"/>
  <c r="V297" i="217"/>
  <c r="U297" i="217"/>
  <c r="T297" i="217"/>
  <c r="S297" i="217"/>
  <c r="R297" i="217"/>
  <c r="Q297" i="217"/>
  <c r="P297" i="217"/>
  <c r="O297" i="217"/>
  <c r="N297" i="217"/>
  <c r="M297" i="217"/>
  <c r="L297" i="217"/>
  <c r="K297" i="217"/>
  <c r="J297" i="217"/>
  <c r="I297" i="217"/>
  <c r="H297" i="217"/>
  <c r="G297" i="217"/>
  <c r="D297" i="217"/>
  <c r="C297" i="217"/>
  <c r="D271" i="217"/>
  <c r="D623" i="217" s="1"/>
  <c r="D269" i="217"/>
  <c r="V268" i="217"/>
  <c r="U268" i="217"/>
  <c r="T268" i="217"/>
  <c r="S268" i="217"/>
  <c r="R268" i="217"/>
  <c r="Q268" i="217"/>
  <c r="P268" i="217"/>
  <c r="O268" i="217"/>
  <c r="N268" i="217"/>
  <c r="M268" i="217"/>
  <c r="L268" i="217"/>
  <c r="K268" i="217"/>
  <c r="J268" i="217"/>
  <c r="I268" i="217"/>
  <c r="H268" i="217"/>
  <c r="G268" i="217"/>
  <c r="C268" i="217"/>
  <c r="C241" i="217"/>
  <c r="D239" i="217"/>
  <c r="C239" i="217"/>
  <c r="V238" i="217"/>
  <c r="U238" i="217"/>
  <c r="T238" i="217"/>
  <c r="S238" i="217"/>
  <c r="R238" i="217"/>
  <c r="Q238" i="217"/>
  <c r="P238" i="217"/>
  <c r="O238" i="217"/>
  <c r="N238" i="217"/>
  <c r="M238" i="217"/>
  <c r="L238" i="217"/>
  <c r="K238" i="217"/>
  <c r="J238" i="217"/>
  <c r="I238" i="217"/>
  <c r="H238" i="217"/>
  <c r="G238" i="217"/>
  <c r="D238" i="217"/>
  <c r="C238" i="217"/>
  <c r="F239" i="217"/>
  <c r="V209" i="217"/>
  <c r="U209" i="217"/>
  <c r="T209" i="217"/>
  <c r="S209" i="217"/>
  <c r="R209" i="217"/>
  <c r="Q209" i="217"/>
  <c r="P209" i="217"/>
  <c r="O209" i="217"/>
  <c r="N209" i="217"/>
  <c r="M209" i="217"/>
  <c r="L209" i="217"/>
  <c r="K209" i="217"/>
  <c r="J209" i="217"/>
  <c r="I209" i="217"/>
  <c r="H209" i="217"/>
  <c r="G209" i="217"/>
  <c r="D209" i="217"/>
  <c r="C209" i="217"/>
  <c r="D182" i="217"/>
  <c r="C182" i="217"/>
  <c r="D180" i="217"/>
  <c r="C180" i="217"/>
  <c r="V179" i="217"/>
  <c r="U179" i="217"/>
  <c r="T179" i="217"/>
  <c r="S179" i="217"/>
  <c r="R179" i="217"/>
  <c r="Q179" i="217"/>
  <c r="P179" i="217"/>
  <c r="O179" i="217"/>
  <c r="N179" i="217"/>
  <c r="M179" i="217"/>
  <c r="L179" i="217"/>
  <c r="K179" i="217"/>
  <c r="J179" i="217"/>
  <c r="I179" i="217"/>
  <c r="H179" i="217"/>
  <c r="G179" i="217"/>
  <c r="F179" i="217"/>
  <c r="D179" i="217"/>
  <c r="C179" i="217"/>
  <c r="F180" i="217"/>
  <c r="V150" i="217"/>
  <c r="U150" i="217"/>
  <c r="T150" i="217"/>
  <c r="S150" i="217"/>
  <c r="R150" i="217"/>
  <c r="Q150" i="217"/>
  <c r="P150" i="217"/>
  <c r="O150" i="217"/>
  <c r="N150" i="217"/>
  <c r="M150" i="217"/>
  <c r="L150" i="217"/>
  <c r="K150" i="217"/>
  <c r="J150" i="217"/>
  <c r="I150" i="217"/>
  <c r="H150" i="217"/>
  <c r="G150" i="217"/>
  <c r="D150" i="217"/>
  <c r="C150" i="217"/>
  <c r="C122" i="217"/>
  <c r="D91" i="217"/>
  <c r="D122" i="217" s="1"/>
  <c r="H86" i="217"/>
  <c r="H117" i="217" s="1"/>
  <c r="C57" i="217"/>
  <c r="F53" i="217"/>
  <c r="D53" i="217"/>
  <c r="C53" i="217"/>
  <c r="V52" i="217"/>
  <c r="V86" i="217" s="1"/>
  <c r="V117" i="217" s="1"/>
  <c r="U52" i="217"/>
  <c r="U86" i="217" s="1"/>
  <c r="U117" i="217" s="1"/>
  <c r="T52" i="217"/>
  <c r="T86" i="217" s="1"/>
  <c r="T117" i="217" s="1"/>
  <c r="S86" i="217"/>
  <c r="S117" i="217" s="1"/>
  <c r="R86" i="217"/>
  <c r="R117" i="217" s="1"/>
  <c r="Q86" i="217"/>
  <c r="Q117" i="217" s="1"/>
  <c r="P86" i="217"/>
  <c r="P117" i="217" s="1"/>
  <c r="O86" i="217"/>
  <c r="O117" i="217" s="1"/>
  <c r="N86" i="217"/>
  <c r="N117" i="217" s="1"/>
  <c r="M86" i="217"/>
  <c r="M117" i="217" s="1"/>
  <c r="L86" i="217"/>
  <c r="L117" i="217" s="1"/>
  <c r="K86" i="217"/>
  <c r="K117" i="217" s="1"/>
  <c r="J86" i="217"/>
  <c r="J117" i="217" s="1"/>
  <c r="I86" i="217"/>
  <c r="I117" i="217" s="1"/>
  <c r="G86" i="217"/>
  <c r="G117" i="217" s="1"/>
  <c r="D52" i="217"/>
  <c r="D86" i="217" s="1"/>
  <c r="D117" i="217" s="1"/>
  <c r="C52" i="217"/>
  <c r="C86" i="217" s="1"/>
  <c r="C117" i="217" s="1"/>
  <c r="B33" i="130"/>
  <c r="B32" i="130"/>
  <c r="B31" i="130"/>
  <c r="B30" i="130"/>
  <c r="B29" i="130"/>
  <c r="B28" i="130"/>
  <c r="B27" i="130"/>
  <c r="B26" i="130"/>
  <c r="B25" i="130"/>
  <c r="B24" i="130"/>
  <c r="B23" i="130"/>
  <c r="B22" i="130"/>
  <c r="B21" i="130"/>
  <c r="B20" i="130"/>
  <c r="B19" i="130"/>
  <c r="B18" i="130"/>
  <c r="B17" i="130"/>
  <c r="B16" i="130"/>
  <c r="B15" i="130"/>
  <c r="B14" i="130"/>
  <c r="A10" i="130"/>
  <c r="B33" i="133"/>
  <c r="B32" i="133"/>
  <c r="B31" i="133"/>
  <c r="B30" i="133"/>
  <c r="B29" i="133"/>
  <c r="B28" i="133"/>
  <c r="B27" i="133"/>
  <c r="B26" i="133"/>
  <c r="B25" i="133"/>
  <c r="B24" i="133"/>
  <c r="B23" i="133"/>
  <c r="B22" i="133"/>
  <c r="B21" i="133"/>
  <c r="B20" i="133"/>
  <c r="B19" i="133"/>
  <c r="B18" i="133"/>
  <c r="B17" i="133"/>
  <c r="B16" i="133"/>
  <c r="B15" i="133"/>
  <c r="B14" i="133"/>
  <c r="A10" i="133"/>
  <c r="B33" i="131"/>
  <c r="B32" i="131"/>
  <c r="B31" i="131"/>
  <c r="B30" i="131"/>
  <c r="B29" i="131"/>
  <c r="B28" i="131"/>
  <c r="B27" i="131"/>
  <c r="B26" i="131"/>
  <c r="B25" i="131"/>
  <c r="B24" i="131"/>
  <c r="B23" i="131"/>
  <c r="B22" i="131"/>
  <c r="B21" i="131"/>
  <c r="B20" i="131"/>
  <c r="B19" i="131"/>
  <c r="B18" i="131"/>
  <c r="B17" i="131"/>
  <c r="B16" i="131"/>
  <c r="B15" i="131"/>
  <c r="B14" i="131"/>
  <c r="A10" i="131"/>
  <c r="B33" i="132"/>
  <c r="B32" i="132"/>
  <c r="B31" i="132"/>
  <c r="B30" i="132"/>
  <c r="B29" i="132"/>
  <c r="B28" i="132"/>
  <c r="B27" i="132"/>
  <c r="B26" i="132"/>
  <c r="B25" i="132"/>
  <c r="B24" i="132"/>
  <c r="B23" i="132"/>
  <c r="B22" i="132"/>
  <c r="B21" i="132"/>
  <c r="B20" i="132"/>
  <c r="B19" i="132"/>
  <c r="B18" i="132"/>
  <c r="B17" i="132"/>
  <c r="B16" i="132"/>
  <c r="B15" i="132"/>
  <c r="B14" i="132"/>
  <c r="A10" i="132"/>
  <c r="M130" i="102"/>
  <c r="L130" i="102"/>
  <c r="K130" i="102"/>
  <c r="J130" i="102"/>
  <c r="I130" i="102"/>
  <c r="H130" i="102"/>
  <c r="G130" i="102"/>
  <c r="F130" i="102"/>
  <c r="E130" i="102"/>
  <c r="D130" i="102"/>
  <c r="C130" i="102"/>
  <c r="B130" i="102"/>
  <c r="M129" i="102"/>
  <c r="L129" i="102"/>
  <c r="K129" i="102"/>
  <c r="J129" i="102"/>
  <c r="I129" i="102"/>
  <c r="H129" i="102"/>
  <c r="G129" i="102"/>
  <c r="F129" i="102"/>
  <c r="E129" i="102"/>
  <c r="D129" i="102"/>
  <c r="C129" i="102"/>
  <c r="B129" i="102"/>
  <c r="M128" i="102"/>
  <c r="L128" i="102"/>
  <c r="K128" i="102"/>
  <c r="J128" i="102"/>
  <c r="I128" i="102"/>
  <c r="H128" i="102"/>
  <c r="G128" i="102"/>
  <c r="F128" i="102"/>
  <c r="E128" i="102"/>
  <c r="D128" i="102"/>
  <c r="C128" i="102"/>
  <c r="B128" i="102"/>
  <c r="M127" i="102"/>
  <c r="L127" i="102"/>
  <c r="K127" i="102"/>
  <c r="J127" i="102"/>
  <c r="I127" i="102"/>
  <c r="H127" i="102"/>
  <c r="G127" i="102"/>
  <c r="F127" i="102"/>
  <c r="E127" i="102"/>
  <c r="D127" i="102"/>
  <c r="C127" i="102"/>
  <c r="B127" i="102"/>
  <c r="M126" i="102"/>
  <c r="L126" i="102"/>
  <c r="K126" i="102"/>
  <c r="J126" i="102"/>
  <c r="I126" i="102"/>
  <c r="H126" i="102"/>
  <c r="G126" i="102"/>
  <c r="F126" i="102"/>
  <c r="E126" i="102"/>
  <c r="D126" i="102"/>
  <c r="C126" i="102"/>
  <c r="B126" i="102"/>
  <c r="M125" i="102"/>
  <c r="L125" i="102"/>
  <c r="K125" i="102"/>
  <c r="J125" i="102"/>
  <c r="I125" i="102"/>
  <c r="H125" i="102"/>
  <c r="G125" i="102"/>
  <c r="F125" i="102"/>
  <c r="E125" i="102"/>
  <c r="D125" i="102"/>
  <c r="C125" i="102"/>
  <c r="B125" i="102"/>
  <c r="M124" i="102"/>
  <c r="L124" i="102"/>
  <c r="K124" i="102"/>
  <c r="J124" i="102"/>
  <c r="I124" i="102"/>
  <c r="H124" i="102"/>
  <c r="G124" i="102"/>
  <c r="F124" i="102"/>
  <c r="E124" i="102"/>
  <c r="D124" i="102"/>
  <c r="C124" i="102"/>
  <c r="B124" i="102"/>
  <c r="M123" i="102"/>
  <c r="L123" i="102"/>
  <c r="K123" i="102"/>
  <c r="J123" i="102"/>
  <c r="I123" i="102"/>
  <c r="H123" i="102"/>
  <c r="G123" i="102"/>
  <c r="F123" i="102"/>
  <c r="E123" i="102"/>
  <c r="D123" i="102"/>
  <c r="C123" i="102"/>
  <c r="B123" i="102"/>
  <c r="M122" i="102"/>
  <c r="L122" i="102"/>
  <c r="K122" i="102"/>
  <c r="J122" i="102"/>
  <c r="I122" i="102"/>
  <c r="H122" i="102"/>
  <c r="G122" i="102"/>
  <c r="F122" i="102"/>
  <c r="E122" i="102"/>
  <c r="D122" i="102"/>
  <c r="C122" i="102"/>
  <c r="B122" i="102"/>
  <c r="M121" i="102"/>
  <c r="L121" i="102"/>
  <c r="K121" i="102"/>
  <c r="J121" i="102"/>
  <c r="I121" i="102"/>
  <c r="H121" i="102"/>
  <c r="G121" i="102"/>
  <c r="F121" i="102"/>
  <c r="E121" i="102"/>
  <c r="D121" i="102"/>
  <c r="C121" i="102"/>
  <c r="B121" i="102"/>
  <c r="M120" i="102"/>
  <c r="L120" i="102"/>
  <c r="K120" i="102"/>
  <c r="J120" i="102"/>
  <c r="I120" i="102"/>
  <c r="H120" i="102"/>
  <c r="G120" i="102"/>
  <c r="F120" i="102"/>
  <c r="E120" i="102"/>
  <c r="D120" i="102"/>
  <c r="C120" i="102"/>
  <c r="B120" i="102"/>
  <c r="M119" i="102"/>
  <c r="L119" i="102"/>
  <c r="K119" i="102"/>
  <c r="J119" i="102"/>
  <c r="I119" i="102"/>
  <c r="H119" i="102"/>
  <c r="G119" i="102"/>
  <c r="F119" i="102"/>
  <c r="E119" i="102"/>
  <c r="D119" i="102"/>
  <c r="C119" i="102"/>
  <c r="B119" i="102"/>
  <c r="M118" i="102"/>
  <c r="L118" i="102"/>
  <c r="K118" i="102"/>
  <c r="J118" i="102"/>
  <c r="I118" i="102"/>
  <c r="H118" i="102"/>
  <c r="G118" i="102"/>
  <c r="F118" i="102"/>
  <c r="E118" i="102"/>
  <c r="D118" i="102"/>
  <c r="C118" i="102"/>
  <c r="B118" i="102"/>
  <c r="M117" i="102"/>
  <c r="L117" i="102"/>
  <c r="K117" i="102"/>
  <c r="J117" i="102"/>
  <c r="I117" i="102"/>
  <c r="H117" i="102"/>
  <c r="G117" i="102"/>
  <c r="F117" i="102"/>
  <c r="E117" i="102"/>
  <c r="D117" i="102"/>
  <c r="C117" i="102"/>
  <c r="B117" i="102"/>
  <c r="M116" i="102"/>
  <c r="L116" i="102"/>
  <c r="K116" i="102"/>
  <c r="J116" i="102"/>
  <c r="I116" i="102"/>
  <c r="H116" i="102"/>
  <c r="G116" i="102"/>
  <c r="F116" i="102"/>
  <c r="E116" i="102"/>
  <c r="D116" i="102"/>
  <c r="C116" i="102"/>
  <c r="B116" i="102"/>
  <c r="M115" i="102"/>
  <c r="L115" i="102"/>
  <c r="K115" i="102"/>
  <c r="J115" i="102"/>
  <c r="I115" i="102"/>
  <c r="H115" i="102"/>
  <c r="G115" i="102"/>
  <c r="F115" i="102"/>
  <c r="E115" i="102"/>
  <c r="D115" i="102"/>
  <c r="C115" i="102"/>
  <c r="B115" i="102"/>
  <c r="M114" i="102"/>
  <c r="L114" i="102"/>
  <c r="K114" i="102"/>
  <c r="J114" i="102"/>
  <c r="I114" i="102"/>
  <c r="H114" i="102"/>
  <c r="G114" i="102"/>
  <c r="F114" i="102"/>
  <c r="E114" i="102"/>
  <c r="D114" i="102"/>
  <c r="C114" i="102"/>
  <c r="B114" i="102"/>
  <c r="M113" i="102"/>
  <c r="L113" i="102"/>
  <c r="K113" i="102"/>
  <c r="J113" i="102"/>
  <c r="I113" i="102"/>
  <c r="H113" i="102"/>
  <c r="G113" i="102"/>
  <c r="F113" i="102"/>
  <c r="E113" i="102"/>
  <c r="D113" i="102"/>
  <c r="C113" i="102"/>
  <c r="B113" i="102"/>
  <c r="M112" i="102"/>
  <c r="L112" i="102"/>
  <c r="K112" i="102"/>
  <c r="J112" i="102"/>
  <c r="I112" i="102"/>
  <c r="H112" i="102"/>
  <c r="G112" i="102"/>
  <c r="F112" i="102"/>
  <c r="E112" i="102"/>
  <c r="D112" i="102"/>
  <c r="C112" i="102"/>
  <c r="B112" i="102"/>
  <c r="M111" i="102"/>
  <c r="L111" i="102"/>
  <c r="K111" i="102"/>
  <c r="J111" i="102"/>
  <c r="I111" i="102"/>
  <c r="H111" i="102"/>
  <c r="G111" i="102"/>
  <c r="F111" i="102"/>
  <c r="E111" i="102"/>
  <c r="D111" i="102"/>
  <c r="C111" i="102"/>
  <c r="B111" i="102"/>
  <c r="M110" i="102"/>
  <c r="L110" i="102"/>
  <c r="K110" i="102"/>
  <c r="J110" i="102"/>
  <c r="I110" i="102"/>
  <c r="H110" i="102"/>
  <c r="G110" i="102"/>
  <c r="F110" i="102"/>
  <c r="E110" i="102"/>
  <c r="D110" i="102"/>
  <c r="C110" i="102"/>
  <c r="B110" i="102"/>
  <c r="B34" i="102"/>
  <c r="B53" i="95" s="1"/>
  <c r="C38" i="208" s="1"/>
  <c r="B33" i="102"/>
  <c r="B32" i="102"/>
  <c r="B31" i="102"/>
  <c r="B80" i="128" s="1"/>
  <c r="B15" i="201" s="1"/>
  <c r="B30" i="102"/>
  <c r="B79" i="128" s="1"/>
  <c r="B15" i="200" s="1"/>
  <c r="B29" i="102"/>
  <c r="B28" i="102"/>
  <c r="B27" i="102"/>
  <c r="B76" i="128" s="1"/>
  <c r="B15" i="197" s="1"/>
  <c r="B26" i="102"/>
  <c r="B25" i="128" s="1"/>
  <c r="B50" i="128" s="1"/>
  <c r="B25" i="102"/>
  <c r="B24" i="102"/>
  <c r="B23" i="128" s="1"/>
  <c r="B48" i="128" s="1"/>
  <c r="B23" i="102"/>
  <c r="B22" i="128" s="1"/>
  <c r="B47" i="128" s="1"/>
  <c r="B22" i="102"/>
  <c r="B21" i="128" s="1"/>
  <c r="B46" i="128" s="1"/>
  <c r="B21" i="102"/>
  <c r="B20" i="102"/>
  <c r="B69" i="128" s="1"/>
  <c r="B15" i="190" s="1"/>
  <c r="B19" i="102"/>
  <c r="B68" i="128" s="1"/>
  <c r="B15" i="189" s="1"/>
  <c r="B18" i="102"/>
  <c r="B67" i="128" s="1"/>
  <c r="B15" i="188" s="1"/>
  <c r="B17" i="102"/>
  <c r="B16" i="102"/>
  <c r="B65" i="128" s="1"/>
  <c r="B15" i="186" s="1"/>
  <c r="B15" i="102"/>
  <c r="B83" i="128" s="1"/>
  <c r="B15" i="185" s="1"/>
  <c r="A10" i="102"/>
  <c r="M112" i="68" s="1"/>
  <c r="B59" i="127"/>
  <c r="B58" i="127"/>
  <c r="B57" i="127"/>
  <c r="B56" i="127"/>
  <c r="B55" i="127"/>
  <c r="B54" i="127"/>
  <c r="B53" i="127"/>
  <c r="B52" i="127"/>
  <c r="B51" i="127"/>
  <c r="B50" i="127"/>
  <c r="B49" i="127"/>
  <c r="B48" i="127"/>
  <c r="B47" i="127"/>
  <c r="B46" i="127"/>
  <c r="B45" i="127"/>
  <c r="B44" i="127"/>
  <c r="B43" i="127"/>
  <c r="B42" i="127"/>
  <c r="B41" i="127"/>
  <c r="B40" i="127"/>
  <c r="B39" i="127"/>
  <c r="C391" i="152"/>
  <c r="C390" i="152"/>
  <c r="C389" i="152"/>
  <c r="C388" i="152"/>
  <c r="C387" i="152"/>
  <c r="C386" i="152"/>
  <c r="C385" i="152"/>
  <c r="C384" i="152"/>
  <c r="C383" i="152"/>
  <c r="C382" i="152"/>
  <c r="C381" i="152"/>
  <c r="B381" i="152"/>
  <c r="C380" i="152"/>
  <c r="C379" i="152"/>
  <c r="C378" i="152"/>
  <c r="C377" i="152"/>
  <c r="C376" i="152"/>
  <c r="C375" i="152"/>
  <c r="C374" i="152"/>
  <c r="C373" i="152"/>
  <c r="C372" i="152"/>
  <c r="B371" i="152"/>
  <c r="C367" i="152"/>
  <c r="B367" i="152"/>
  <c r="B391" i="152" s="1"/>
  <c r="C366" i="152"/>
  <c r="B366" i="152"/>
  <c r="B390" i="152" s="1"/>
  <c r="C365" i="152"/>
  <c r="B365" i="152"/>
  <c r="B389" i="152" s="1"/>
  <c r="C364" i="152"/>
  <c r="B364" i="152"/>
  <c r="B388" i="152" s="1"/>
  <c r="C363" i="152"/>
  <c r="B363" i="152"/>
  <c r="B387" i="152" s="1"/>
  <c r="C362" i="152"/>
  <c r="B362" i="152"/>
  <c r="B386" i="152" s="1"/>
  <c r="C361" i="152"/>
  <c r="B361" i="152"/>
  <c r="B385" i="152" s="1"/>
  <c r="C360" i="152"/>
  <c r="B360" i="152"/>
  <c r="B384" i="152" s="1"/>
  <c r="C359" i="152"/>
  <c r="B359" i="152"/>
  <c r="B383" i="152" s="1"/>
  <c r="C358" i="152"/>
  <c r="B358" i="152"/>
  <c r="B382" i="152" s="1"/>
  <c r="C357" i="152"/>
  <c r="C356" i="152"/>
  <c r="B356" i="152"/>
  <c r="B380" i="152" s="1"/>
  <c r="C355" i="152"/>
  <c r="B355" i="152"/>
  <c r="B379" i="152" s="1"/>
  <c r="C354" i="152"/>
  <c r="B354" i="152"/>
  <c r="B378" i="152" s="1"/>
  <c r="C353" i="152"/>
  <c r="B353" i="152"/>
  <c r="B377" i="152" s="1"/>
  <c r="C352" i="152"/>
  <c r="B352" i="152"/>
  <c r="B376" i="152" s="1"/>
  <c r="C351" i="152"/>
  <c r="B351" i="152"/>
  <c r="B375" i="152" s="1"/>
  <c r="C350" i="152"/>
  <c r="B350" i="152"/>
  <c r="B374" i="152" s="1"/>
  <c r="C349" i="152"/>
  <c r="B349" i="152"/>
  <c r="B373" i="152" s="1"/>
  <c r="C348" i="152"/>
  <c r="B348" i="152"/>
  <c r="B372" i="152" s="1"/>
  <c r="C327" i="152"/>
  <c r="B327" i="152"/>
  <c r="C326" i="152"/>
  <c r="B326" i="152"/>
  <c r="C325" i="152"/>
  <c r="B325" i="152"/>
  <c r="B321" i="152"/>
  <c r="B314" i="152"/>
  <c r="K259" i="152"/>
  <c r="K265" i="152" s="1"/>
  <c r="G259" i="152"/>
  <c r="G265" i="152" s="1"/>
  <c r="C259" i="152"/>
  <c r="C265" i="152" s="1"/>
  <c r="D233" i="152"/>
  <c r="C233" i="152"/>
  <c r="B233" i="152"/>
  <c r="O169" i="152"/>
  <c r="N169" i="152"/>
  <c r="M169" i="152"/>
  <c r="L169" i="152"/>
  <c r="K169" i="152"/>
  <c r="J169" i="152"/>
  <c r="C146" i="152"/>
  <c r="D110" i="152"/>
  <c r="D131" i="152" s="1"/>
  <c r="D146" i="152" s="1"/>
  <c r="C110" i="152"/>
  <c r="D74" i="152"/>
  <c r="C74" i="152"/>
  <c r="B31" i="152"/>
  <c r="B30" i="152"/>
  <c r="AA29" i="152"/>
  <c r="B29" i="152"/>
  <c r="B28" i="152"/>
  <c r="B19" i="152"/>
  <c r="B18" i="152"/>
  <c r="B277" i="211"/>
  <c r="E51" i="211"/>
  <c r="E47" i="211"/>
  <c r="E46" i="211"/>
  <c r="E45" i="211"/>
  <c r="E41" i="211"/>
  <c r="C151" i="211" s="1"/>
  <c r="D151" i="211" s="1"/>
  <c r="E151" i="211" s="1"/>
  <c r="F151" i="211" s="1"/>
  <c r="G151" i="211" s="1"/>
  <c r="H151" i="211" s="1"/>
  <c r="I151" i="211" s="1"/>
  <c r="J151" i="211" s="1"/>
  <c r="K151" i="211" s="1"/>
  <c r="D41" i="211"/>
  <c r="C127" i="211" s="1"/>
  <c r="D127" i="211" s="1"/>
  <c r="E127" i="211" s="1"/>
  <c r="F127" i="211" s="1"/>
  <c r="G127" i="211" s="1"/>
  <c r="H127" i="211" s="1"/>
  <c r="I127" i="211" s="1"/>
  <c r="J127" i="211" s="1"/>
  <c r="K127" i="211" s="1"/>
  <c r="C41" i="211"/>
  <c r="C103" i="211" s="1"/>
  <c r="D103" i="211" s="1"/>
  <c r="E103" i="211" s="1"/>
  <c r="F103" i="211" s="1"/>
  <c r="G103" i="211" s="1"/>
  <c r="H103" i="211" s="1"/>
  <c r="I103" i="211" s="1"/>
  <c r="J103" i="211" s="1"/>
  <c r="K103" i="211" s="1"/>
  <c r="E40" i="211"/>
  <c r="C150" i="211" s="1"/>
  <c r="D150" i="211" s="1"/>
  <c r="E150" i="211" s="1"/>
  <c r="F150" i="211" s="1"/>
  <c r="G150" i="211" s="1"/>
  <c r="H150" i="211" s="1"/>
  <c r="I150" i="211" s="1"/>
  <c r="J150" i="211" s="1"/>
  <c r="K150" i="211" s="1"/>
  <c r="D40" i="211"/>
  <c r="C126" i="211" s="1"/>
  <c r="D126" i="211" s="1"/>
  <c r="E126" i="211" s="1"/>
  <c r="F126" i="211" s="1"/>
  <c r="G126" i="211" s="1"/>
  <c r="H126" i="211" s="1"/>
  <c r="I126" i="211" s="1"/>
  <c r="J126" i="211" s="1"/>
  <c r="K126" i="211" s="1"/>
  <c r="C40" i="211"/>
  <c r="C102" i="211" s="1"/>
  <c r="D102" i="211" s="1"/>
  <c r="E102" i="211" s="1"/>
  <c r="F102" i="211" s="1"/>
  <c r="G102" i="211" s="1"/>
  <c r="H102" i="211" s="1"/>
  <c r="I102" i="211" s="1"/>
  <c r="J102" i="211" s="1"/>
  <c r="K102" i="211" s="1"/>
  <c r="E39" i="211"/>
  <c r="C149" i="211" s="1"/>
  <c r="D149" i="211" s="1"/>
  <c r="E149" i="211" s="1"/>
  <c r="F149" i="211" s="1"/>
  <c r="G149" i="211" s="1"/>
  <c r="H149" i="211" s="1"/>
  <c r="I149" i="211" s="1"/>
  <c r="J149" i="211" s="1"/>
  <c r="K149" i="211" s="1"/>
  <c r="D39" i="211"/>
  <c r="C125" i="211" s="1"/>
  <c r="D125" i="211" s="1"/>
  <c r="E125" i="211" s="1"/>
  <c r="F125" i="211" s="1"/>
  <c r="G125" i="211" s="1"/>
  <c r="H125" i="211" s="1"/>
  <c r="I125" i="211" s="1"/>
  <c r="J125" i="211" s="1"/>
  <c r="K125" i="211" s="1"/>
  <c r="C39" i="211"/>
  <c r="C101" i="211" s="1"/>
  <c r="D101" i="211" s="1"/>
  <c r="E101" i="211" s="1"/>
  <c r="F101" i="211" s="1"/>
  <c r="G101" i="211" s="1"/>
  <c r="H101" i="211" s="1"/>
  <c r="I101" i="211" s="1"/>
  <c r="J101" i="211" s="1"/>
  <c r="K101" i="211" s="1"/>
  <c r="E38" i="211"/>
  <c r="C148" i="211" s="1"/>
  <c r="D148" i="211" s="1"/>
  <c r="E148" i="211" s="1"/>
  <c r="F148" i="211" s="1"/>
  <c r="G148" i="211" s="1"/>
  <c r="H148" i="211" s="1"/>
  <c r="I148" i="211" s="1"/>
  <c r="J148" i="211" s="1"/>
  <c r="K148" i="211" s="1"/>
  <c r="D38" i="211"/>
  <c r="C124" i="211" s="1"/>
  <c r="D124" i="211" s="1"/>
  <c r="E124" i="211" s="1"/>
  <c r="F124" i="211" s="1"/>
  <c r="G124" i="211" s="1"/>
  <c r="H124" i="211" s="1"/>
  <c r="I124" i="211" s="1"/>
  <c r="J124" i="211" s="1"/>
  <c r="K124" i="211" s="1"/>
  <c r="C38" i="211"/>
  <c r="C100" i="211" s="1"/>
  <c r="D100" i="211" s="1"/>
  <c r="E100" i="211" s="1"/>
  <c r="F100" i="211" s="1"/>
  <c r="G100" i="211" s="1"/>
  <c r="H100" i="211" s="1"/>
  <c r="I100" i="211" s="1"/>
  <c r="J100" i="211" s="1"/>
  <c r="K100" i="211" s="1"/>
  <c r="E37" i="211"/>
  <c r="C147" i="211" s="1"/>
  <c r="D147" i="211" s="1"/>
  <c r="E147" i="211" s="1"/>
  <c r="F147" i="211" s="1"/>
  <c r="G147" i="211" s="1"/>
  <c r="H147" i="211" s="1"/>
  <c r="I147" i="211" s="1"/>
  <c r="J147" i="211" s="1"/>
  <c r="K147" i="211" s="1"/>
  <c r="D37" i="211"/>
  <c r="C123" i="211" s="1"/>
  <c r="D123" i="211" s="1"/>
  <c r="E123" i="211" s="1"/>
  <c r="F123" i="211" s="1"/>
  <c r="G123" i="211" s="1"/>
  <c r="H123" i="211" s="1"/>
  <c r="I123" i="211" s="1"/>
  <c r="J123" i="211" s="1"/>
  <c r="K123" i="211" s="1"/>
  <c r="C37" i="211"/>
  <c r="C99" i="211" s="1"/>
  <c r="D99" i="211" s="1"/>
  <c r="E99" i="211" s="1"/>
  <c r="F99" i="211" s="1"/>
  <c r="G99" i="211" s="1"/>
  <c r="H99" i="211" s="1"/>
  <c r="I99" i="211" s="1"/>
  <c r="J99" i="211" s="1"/>
  <c r="K99" i="211" s="1"/>
  <c r="E36" i="211"/>
  <c r="C146" i="211" s="1"/>
  <c r="D146" i="211" s="1"/>
  <c r="E146" i="211" s="1"/>
  <c r="F146" i="211" s="1"/>
  <c r="G146" i="211" s="1"/>
  <c r="H146" i="211" s="1"/>
  <c r="I146" i="211" s="1"/>
  <c r="J146" i="211" s="1"/>
  <c r="K146" i="211" s="1"/>
  <c r="D36" i="211"/>
  <c r="C122" i="211" s="1"/>
  <c r="D122" i="211" s="1"/>
  <c r="E122" i="211" s="1"/>
  <c r="F122" i="211" s="1"/>
  <c r="G122" i="211" s="1"/>
  <c r="H122" i="211" s="1"/>
  <c r="I122" i="211" s="1"/>
  <c r="J122" i="211" s="1"/>
  <c r="K122" i="211" s="1"/>
  <c r="C36" i="211"/>
  <c r="C98" i="211" s="1"/>
  <c r="D98" i="211" s="1"/>
  <c r="E98" i="211" s="1"/>
  <c r="F98" i="211" s="1"/>
  <c r="G98" i="211" s="1"/>
  <c r="H98" i="211" s="1"/>
  <c r="I98" i="211" s="1"/>
  <c r="J98" i="211" s="1"/>
  <c r="K98" i="211" s="1"/>
  <c r="E35" i="211"/>
  <c r="C145" i="211" s="1"/>
  <c r="D145" i="211" s="1"/>
  <c r="E145" i="211" s="1"/>
  <c r="F145" i="211" s="1"/>
  <c r="G145" i="211" s="1"/>
  <c r="H145" i="211" s="1"/>
  <c r="I145" i="211" s="1"/>
  <c r="J145" i="211" s="1"/>
  <c r="K145" i="211" s="1"/>
  <c r="D35" i="211"/>
  <c r="C121" i="211" s="1"/>
  <c r="D121" i="211" s="1"/>
  <c r="E121" i="211" s="1"/>
  <c r="F121" i="211" s="1"/>
  <c r="G121" i="211" s="1"/>
  <c r="H121" i="211" s="1"/>
  <c r="I121" i="211" s="1"/>
  <c r="J121" i="211" s="1"/>
  <c r="K121" i="211" s="1"/>
  <c r="C35" i="211"/>
  <c r="C97" i="211" s="1"/>
  <c r="D97" i="211" s="1"/>
  <c r="E97" i="211" s="1"/>
  <c r="F97" i="211" s="1"/>
  <c r="G97" i="211" s="1"/>
  <c r="H97" i="211" s="1"/>
  <c r="I97" i="211" s="1"/>
  <c r="J97" i="211" s="1"/>
  <c r="K97" i="211" s="1"/>
  <c r="E34" i="211"/>
  <c r="C144" i="211" s="1"/>
  <c r="D144" i="211" s="1"/>
  <c r="E144" i="211" s="1"/>
  <c r="F144" i="211" s="1"/>
  <c r="G144" i="211" s="1"/>
  <c r="H144" i="211" s="1"/>
  <c r="I144" i="211" s="1"/>
  <c r="J144" i="211" s="1"/>
  <c r="K144" i="211" s="1"/>
  <c r="D34" i="211"/>
  <c r="C120" i="211" s="1"/>
  <c r="D120" i="211" s="1"/>
  <c r="E120" i="211" s="1"/>
  <c r="F120" i="211" s="1"/>
  <c r="G120" i="211" s="1"/>
  <c r="H120" i="211" s="1"/>
  <c r="I120" i="211" s="1"/>
  <c r="J120" i="211" s="1"/>
  <c r="K120" i="211" s="1"/>
  <c r="C34" i="211"/>
  <c r="C96" i="211" s="1"/>
  <c r="D96" i="211" s="1"/>
  <c r="E96" i="211" s="1"/>
  <c r="F96" i="211" s="1"/>
  <c r="G96" i="211" s="1"/>
  <c r="H96" i="211" s="1"/>
  <c r="I96" i="211" s="1"/>
  <c r="J96" i="211" s="1"/>
  <c r="K96" i="211" s="1"/>
  <c r="E33" i="211"/>
  <c r="C143" i="211" s="1"/>
  <c r="D143" i="211" s="1"/>
  <c r="E143" i="211" s="1"/>
  <c r="F143" i="211" s="1"/>
  <c r="G143" i="211" s="1"/>
  <c r="H143" i="211" s="1"/>
  <c r="I143" i="211" s="1"/>
  <c r="J143" i="211" s="1"/>
  <c r="K143" i="211" s="1"/>
  <c r="D33" i="211"/>
  <c r="C119" i="211" s="1"/>
  <c r="D119" i="211" s="1"/>
  <c r="E119" i="211" s="1"/>
  <c r="F119" i="211" s="1"/>
  <c r="G119" i="211" s="1"/>
  <c r="H119" i="211" s="1"/>
  <c r="I119" i="211" s="1"/>
  <c r="J119" i="211" s="1"/>
  <c r="K119" i="211" s="1"/>
  <c r="C33" i="211"/>
  <c r="C95" i="211" s="1"/>
  <c r="D95" i="211" s="1"/>
  <c r="E95" i="211" s="1"/>
  <c r="F95" i="211" s="1"/>
  <c r="G95" i="211" s="1"/>
  <c r="H95" i="211" s="1"/>
  <c r="I95" i="211" s="1"/>
  <c r="J95" i="211" s="1"/>
  <c r="K95" i="211" s="1"/>
  <c r="E32" i="211"/>
  <c r="C142" i="211" s="1"/>
  <c r="D142" i="211" s="1"/>
  <c r="E142" i="211" s="1"/>
  <c r="F142" i="211" s="1"/>
  <c r="G142" i="211" s="1"/>
  <c r="H142" i="211" s="1"/>
  <c r="I142" i="211" s="1"/>
  <c r="J142" i="211" s="1"/>
  <c r="K142" i="211" s="1"/>
  <c r="D32" i="211"/>
  <c r="C118" i="211" s="1"/>
  <c r="D118" i="211" s="1"/>
  <c r="E118" i="211" s="1"/>
  <c r="F118" i="211" s="1"/>
  <c r="G118" i="211" s="1"/>
  <c r="H118" i="211" s="1"/>
  <c r="I118" i="211" s="1"/>
  <c r="J118" i="211" s="1"/>
  <c r="K118" i="211" s="1"/>
  <c r="C32" i="211"/>
  <c r="C94" i="211" s="1"/>
  <c r="D94" i="211" s="1"/>
  <c r="E94" i="211" s="1"/>
  <c r="F94" i="211" s="1"/>
  <c r="G94" i="211" s="1"/>
  <c r="H94" i="211" s="1"/>
  <c r="I94" i="211" s="1"/>
  <c r="J94" i="211" s="1"/>
  <c r="K94" i="211" s="1"/>
  <c r="E31" i="211"/>
  <c r="C141" i="211" s="1"/>
  <c r="D141" i="211" s="1"/>
  <c r="E141" i="211" s="1"/>
  <c r="F141" i="211" s="1"/>
  <c r="G141" i="211" s="1"/>
  <c r="H141" i="211" s="1"/>
  <c r="I141" i="211" s="1"/>
  <c r="J141" i="211" s="1"/>
  <c r="K141" i="211" s="1"/>
  <c r="D31" i="211"/>
  <c r="C117" i="211" s="1"/>
  <c r="D117" i="211" s="1"/>
  <c r="E117" i="211" s="1"/>
  <c r="F117" i="211" s="1"/>
  <c r="G117" i="211" s="1"/>
  <c r="H117" i="211" s="1"/>
  <c r="I117" i="211" s="1"/>
  <c r="J117" i="211" s="1"/>
  <c r="K117" i="211" s="1"/>
  <c r="C31" i="211"/>
  <c r="C93" i="211" s="1"/>
  <c r="D93" i="211" s="1"/>
  <c r="E93" i="211" s="1"/>
  <c r="F93" i="211" s="1"/>
  <c r="G93" i="211" s="1"/>
  <c r="H93" i="211" s="1"/>
  <c r="I93" i="211" s="1"/>
  <c r="J93" i="211" s="1"/>
  <c r="K93" i="211" s="1"/>
  <c r="E30" i="211"/>
  <c r="C140" i="211" s="1"/>
  <c r="D140" i="211" s="1"/>
  <c r="E140" i="211" s="1"/>
  <c r="F140" i="211" s="1"/>
  <c r="G140" i="211" s="1"/>
  <c r="H140" i="211" s="1"/>
  <c r="I140" i="211" s="1"/>
  <c r="J140" i="211" s="1"/>
  <c r="K140" i="211" s="1"/>
  <c r="D30" i="211"/>
  <c r="C116" i="211" s="1"/>
  <c r="D116" i="211" s="1"/>
  <c r="E116" i="211" s="1"/>
  <c r="F116" i="211" s="1"/>
  <c r="G116" i="211" s="1"/>
  <c r="H116" i="211" s="1"/>
  <c r="I116" i="211" s="1"/>
  <c r="J116" i="211" s="1"/>
  <c r="K116" i="211" s="1"/>
  <c r="C30" i="211"/>
  <c r="C92" i="211" s="1"/>
  <c r="D92" i="211" s="1"/>
  <c r="E92" i="211" s="1"/>
  <c r="F92" i="211" s="1"/>
  <c r="G92" i="211" s="1"/>
  <c r="H92" i="211" s="1"/>
  <c r="I92" i="211" s="1"/>
  <c r="J92" i="211" s="1"/>
  <c r="K92" i="211" s="1"/>
  <c r="E29" i="211"/>
  <c r="C139" i="211" s="1"/>
  <c r="D139" i="211" s="1"/>
  <c r="E139" i="211" s="1"/>
  <c r="F139" i="211" s="1"/>
  <c r="G139" i="211" s="1"/>
  <c r="H139" i="211" s="1"/>
  <c r="I139" i="211" s="1"/>
  <c r="J139" i="211" s="1"/>
  <c r="K139" i="211" s="1"/>
  <c r="D29" i="211"/>
  <c r="C115" i="211" s="1"/>
  <c r="D115" i="211" s="1"/>
  <c r="E115" i="211" s="1"/>
  <c r="F115" i="211" s="1"/>
  <c r="G115" i="211" s="1"/>
  <c r="H115" i="211" s="1"/>
  <c r="I115" i="211" s="1"/>
  <c r="J115" i="211" s="1"/>
  <c r="K115" i="211" s="1"/>
  <c r="C29" i="211"/>
  <c r="C91" i="211" s="1"/>
  <c r="D91" i="211" s="1"/>
  <c r="E91" i="211" s="1"/>
  <c r="F91" i="211" s="1"/>
  <c r="G91" i="211" s="1"/>
  <c r="H91" i="211" s="1"/>
  <c r="I91" i="211" s="1"/>
  <c r="J91" i="211" s="1"/>
  <c r="K91" i="211" s="1"/>
  <c r="E28" i="211"/>
  <c r="C138" i="211" s="1"/>
  <c r="D138" i="211" s="1"/>
  <c r="E138" i="211" s="1"/>
  <c r="F138" i="211" s="1"/>
  <c r="G138" i="211" s="1"/>
  <c r="H138" i="211" s="1"/>
  <c r="I138" i="211" s="1"/>
  <c r="J138" i="211" s="1"/>
  <c r="K138" i="211" s="1"/>
  <c r="D28" i="211"/>
  <c r="C114" i="211" s="1"/>
  <c r="D114" i="211" s="1"/>
  <c r="E114" i="211" s="1"/>
  <c r="F114" i="211" s="1"/>
  <c r="G114" i="211" s="1"/>
  <c r="H114" i="211" s="1"/>
  <c r="I114" i="211" s="1"/>
  <c r="J114" i="211" s="1"/>
  <c r="K114" i="211" s="1"/>
  <c r="C28" i="211"/>
  <c r="C90" i="211" s="1"/>
  <c r="D90" i="211" s="1"/>
  <c r="E90" i="211" s="1"/>
  <c r="F90" i="211" s="1"/>
  <c r="G90" i="211" s="1"/>
  <c r="H90" i="211" s="1"/>
  <c r="I90" i="211" s="1"/>
  <c r="J90" i="211" s="1"/>
  <c r="K90" i="211" s="1"/>
  <c r="E27" i="211"/>
  <c r="C137" i="211" s="1"/>
  <c r="D137" i="211" s="1"/>
  <c r="E137" i="211" s="1"/>
  <c r="F137" i="211" s="1"/>
  <c r="G137" i="211" s="1"/>
  <c r="H137" i="211" s="1"/>
  <c r="I137" i="211" s="1"/>
  <c r="J137" i="211" s="1"/>
  <c r="K137" i="211" s="1"/>
  <c r="D27" i="211"/>
  <c r="C113" i="211" s="1"/>
  <c r="D113" i="211" s="1"/>
  <c r="E113" i="211" s="1"/>
  <c r="F113" i="211" s="1"/>
  <c r="G113" i="211" s="1"/>
  <c r="H113" i="211" s="1"/>
  <c r="I113" i="211" s="1"/>
  <c r="J113" i="211" s="1"/>
  <c r="K113" i="211" s="1"/>
  <c r="C27" i="211"/>
  <c r="C89" i="211" s="1"/>
  <c r="D89" i="211" s="1"/>
  <c r="E89" i="211" s="1"/>
  <c r="F89" i="211" s="1"/>
  <c r="G89" i="211" s="1"/>
  <c r="H89" i="211" s="1"/>
  <c r="I89" i="211" s="1"/>
  <c r="J89" i="211" s="1"/>
  <c r="K89" i="211" s="1"/>
  <c r="E26" i="211"/>
  <c r="C136" i="211" s="1"/>
  <c r="D136" i="211" s="1"/>
  <c r="E136" i="211" s="1"/>
  <c r="F136" i="211" s="1"/>
  <c r="G136" i="211" s="1"/>
  <c r="H136" i="211" s="1"/>
  <c r="I136" i="211" s="1"/>
  <c r="J136" i="211" s="1"/>
  <c r="K136" i="211" s="1"/>
  <c r="D26" i="211"/>
  <c r="C112" i="211" s="1"/>
  <c r="D112" i="211" s="1"/>
  <c r="E112" i="211" s="1"/>
  <c r="F112" i="211" s="1"/>
  <c r="G112" i="211" s="1"/>
  <c r="H112" i="211" s="1"/>
  <c r="I112" i="211" s="1"/>
  <c r="J112" i="211" s="1"/>
  <c r="K112" i="211" s="1"/>
  <c r="C26" i="211"/>
  <c r="C88" i="211" s="1"/>
  <c r="D88" i="211" s="1"/>
  <c r="E88" i="211" s="1"/>
  <c r="F88" i="211" s="1"/>
  <c r="G88" i="211" s="1"/>
  <c r="H88" i="211" s="1"/>
  <c r="I88" i="211" s="1"/>
  <c r="J88" i="211" s="1"/>
  <c r="K88" i="211" s="1"/>
  <c r="E25" i="211"/>
  <c r="C135" i="211" s="1"/>
  <c r="D135" i="211" s="1"/>
  <c r="E135" i="211" s="1"/>
  <c r="F135" i="211" s="1"/>
  <c r="G135" i="211" s="1"/>
  <c r="H135" i="211" s="1"/>
  <c r="I135" i="211" s="1"/>
  <c r="J135" i="211" s="1"/>
  <c r="K135" i="211" s="1"/>
  <c r="D25" i="211"/>
  <c r="C111" i="211" s="1"/>
  <c r="D111" i="211" s="1"/>
  <c r="E111" i="211" s="1"/>
  <c r="F111" i="211" s="1"/>
  <c r="G111" i="211" s="1"/>
  <c r="H111" i="211" s="1"/>
  <c r="I111" i="211" s="1"/>
  <c r="J111" i="211" s="1"/>
  <c r="K111" i="211" s="1"/>
  <c r="C25" i="211"/>
  <c r="C87" i="211" s="1"/>
  <c r="D87" i="211" s="1"/>
  <c r="E87" i="211" s="1"/>
  <c r="F87" i="211" s="1"/>
  <c r="G87" i="211" s="1"/>
  <c r="H87" i="211" s="1"/>
  <c r="I87" i="211" s="1"/>
  <c r="J87" i="211" s="1"/>
  <c r="K87" i="211" s="1"/>
  <c r="E24" i="211"/>
  <c r="C134" i="211" s="1"/>
  <c r="D134" i="211" s="1"/>
  <c r="E134" i="211" s="1"/>
  <c r="F134" i="211" s="1"/>
  <c r="G134" i="211" s="1"/>
  <c r="H134" i="211" s="1"/>
  <c r="I134" i="211" s="1"/>
  <c r="J134" i="211" s="1"/>
  <c r="K134" i="211" s="1"/>
  <c r="D24" i="211"/>
  <c r="C110" i="211" s="1"/>
  <c r="D110" i="211" s="1"/>
  <c r="E110" i="211" s="1"/>
  <c r="F110" i="211" s="1"/>
  <c r="G110" i="211" s="1"/>
  <c r="H110" i="211" s="1"/>
  <c r="I110" i="211" s="1"/>
  <c r="J110" i="211" s="1"/>
  <c r="K110" i="211" s="1"/>
  <c r="C24" i="211"/>
  <c r="C86" i="211" s="1"/>
  <c r="D86" i="211" s="1"/>
  <c r="E86" i="211" s="1"/>
  <c r="F86" i="211" s="1"/>
  <c r="G86" i="211" s="1"/>
  <c r="H86" i="211" s="1"/>
  <c r="I86" i="211" s="1"/>
  <c r="J86" i="211" s="1"/>
  <c r="K86" i="211" s="1"/>
  <c r="E23" i="211"/>
  <c r="C133" i="211" s="1"/>
  <c r="D133" i="211" s="1"/>
  <c r="E133" i="211" s="1"/>
  <c r="F133" i="211" s="1"/>
  <c r="G133" i="211" s="1"/>
  <c r="H133" i="211" s="1"/>
  <c r="I133" i="211" s="1"/>
  <c r="J133" i="211" s="1"/>
  <c r="K133" i="211" s="1"/>
  <c r="D23" i="211"/>
  <c r="C109" i="211" s="1"/>
  <c r="D109" i="211" s="1"/>
  <c r="E109" i="211" s="1"/>
  <c r="F109" i="211" s="1"/>
  <c r="G109" i="211" s="1"/>
  <c r="H109" i="211" s="1"/>
  <c r="I109" i="211" s="1"/>
  <c r="J109" i="211" s="1"/>
  <c r="K109" i="211" s="1"/>
  <c r="C23" i="211"/>
  <c r="C85" i="211" s="1"/>
  <c r="D85" i="211" s="1"/>
  <c r="E85" i="211" s="1"/>
  <c r="F85" i="211" s="1"/>
  <c r="G85" i="211" s="1"/>
  <c r="H85" i="211" s="1"/>
  <c r="I85" i="211" s="1"/>
  <c r="J85" i="211" s="1"/>
  <c r="K85" i="211" s="1"/>
  <c r="E22" i="211"/>
  <c r="C132" i="211" s="1"/>
  <c r="D132" i="211" s="1"/>
  <c r="E132" i="211" s="1"/>
  <c r="F132" i="211" s="1"/>
  <c r="G132" i="211" s="1"/>
  <c r="H132" i="211" s="1"/>
  <c r="I132" i="211" s="1"/>
  <c r="J132" i="211" s="1"/>
  <c r="K132" i="211" s="1"/>
  <c r="D22" i="211"/>
  <c r="C108" i="211" s="1"/>
  <c r="D108" i="211" s="1"/>
  <c r="E108" i="211" s="1"/>
  <c r="F108" i="211" s="1"/>
  <c r="G108" i="211" s="1"/>
  <c r="H108" i="211" s="1"/>
  <c r="I108" i="211" s="1"/>
  <c r="J108" i="211" s="1"/>
  <c r="K108" i="211" s="1"/>
  <c r="C22" i="211"/>
  <c r="C84" i="211" s="1"/>
  <c r="D84" i="211" s="1"/>
  <c r="E84" i="211" s="1"/>
  <c r="F84" i="211" s="1"/>
  <c r="G84" i="211" s="1"/>
  <c r="H84" i="211" s="1"/>
  <c r="I84" i="211" s="1"/>
  <c r="J84" i="211" s="1"/>
  <c r="K84" i="211" s="1"/>
  <c r="A10" i="211"/>
  <c r="M97" i="68" s="1"/>
  <c r="B15" i="210"/>
  <c r="B56" i="211" s="1"/>
  <c r="B83" i="211" s="1"/>
  <c r="B107" i="211" s="1"/>
  <c r="B131" i="211" s="1"/>
  <c r="B157" i="211" s="1"/>
  <c r="B181" i="211" s="1"/>
  <c r="B205" i="211" s="1"/>
  <c r="B229" i="211" s="1"/>
  <c r="B256" i="211" s="1"/>
  <c r="B189" i="209"/>
  <c r="B241" i="209" s="1"/>
  <c r="B295" i="209" s="1"/>
  <c r="B36" i="210" s="1"/>
  <c r="B77" i="211" s="1"/>
  <c r="B164" i="209"/>
  <c r="B216" i="209" s="1"/>
  <c r="B163" i="209"/>
  <c r="B215" i="209" s="1"/>
  <c r="C114" i="209"/>
  <c r="D114" i="209" s="1"/>
  <c r="E114" i="209" s="1"/>
  <c r="F114" i="209" s="1"/>
  <c r="G114" i="209" s="1"/>
  <c r="H114" i="209" s="1"/>
  <c r="I114" i="209" s="1"/>
  <c r="J114" i="209" s="1"/>
  <c r="K114" i="209" s="1"/>
  <c r="C113" i="209"/>
  <c r="D113" i="209" s="1"/>
  <c r="E113" i="209" s="1"/>
  <c r="F113" i="209" s="1"/>
  <c r="G113" i="209" s="1"/>
  <c r="H113" i="209" s="1"/>
  <c r="I113" i="209" s="1"/>
  <c r="J113" i="209" s="1"/>
  <c r="K113" i="209" s="1"/>
  <c r="C112" i="209"/>
  <c r="D112" i="209" s="1"/>
  <c r="E112" i="209" s="1"/>
  <c r="F112" i="209" s="1"/>
  <c r="G112" i="209" s="1"/>
  <c r="H112" i="209" s="1"/>
  <c r="I112" i="209" s="1"/>
  <c r="J112" i="209" s="1"/>
  <c r="K112" i="209" s="1"/>
  <c r="C111" i="209"/>
  <c r="D111" i="209" s="1"/>
  <c r="E111" i="209" s="1"/>
  <c r="F111" i="209" s="1"/>
  <c r="G111" i="209" s="1"/>
  <c r="H111" i="209" s="1"/>
  <c r="I111" i="209" s="1"/>
  <c r="J111" i="209" s="1"/>
  <c r="K111" i="209" s="1"/>
  <c r="C110" i="209"/>
  <c r="D110" i="209" s="1"/>
  <c r="E110" i="209" s="1"/>
  <c r="F110" i="209" s="1"/>
  <c r="G110" i="209" s="1"/>
  <c r="H110" i="209" s="1"/>
  <c r="I110" i="209" s="1"/>
  <c r="J110" i="209" s="1"/>
  <c r="K110" i="209" s="1"/>
  <c r="C109" i="209"/>
  <c r="D109" i="209" s="1"/>
  <c r="E109" i="209" s="1"/>
  <c r="F109" i="209" s="1"/>
  <c r="G109" i="209" s="1"/>
  <c r="H109" i="209" s="1"/>
  <c r="I109" i="209" s="1"/>
  <c r="J109" i="209" s="1"/>
  <c r="K109" i="209" s="1"/>
  <c r="C108" i="209"/>
  <c r="D108" i="209" s="1"/>
  <c r="E108" i="209" s="1"/>
  <c r="F108" i="209" s="1"/>
  <c r="G108" i="209" s="1"/>
  <c r="H108" i="209" s="1"/>
  <c r="I108" i="209" s="1"/>
  <c r="J108" i="209" s="1"/>
  <c r="K108" i="209" s="1"/>
  <c r="C107" i="209"/>
  <c r="D107" i="209" s="1"/>
  <c r="E107" i="209" s="1"/>
  <c r="F107" i="209" s="1"/>
  <c r="G107" i="209" s="1"/>
  <c r="H107" i="209" s="1"/>
  <c r="I107" i="209" s="1"/>
  <c r="J107" i="209" s="1"/>
  <c r="K107" i="209" s="1"/>
  <c r="C106" i="209"/>
  <c r="D106" i="209" s="1"/>
  <c r="E106" i="209" s="1"/>
  <c r="F106" i="209" s="1"/>
  <c r="G106" i="209" s="1"/>
  <c r="H106" i="209" s="1"/>
  <c r="I106" i="209" s="1"/>
  <c r="J106" i="209" s="1"/>
  <c r="K106" i="209" s="1"/>
  <c r="C105" i="209"/>
  <c r="D105" i="209" s="1"/>
  <c r="E105" i="209" s="1"/>
  <c r="F105" i="209" s="1"/>
  <c r="G105" i="209" s="1"/>
  <c r="H105" i="209" s="1"/>
  <c r="I105" i="209" s="1"/>
  <c r="J105" i="209" s="1"/>
  <c r="K105" i="209" s="1"/>
  <c r="C104" i="209"/>
  <c r="D104" i="209" s="1"/>
  <c r="E104" i="209" s="1"/>
  <c r="F104" i="209" s="1"/>
  <c r="G104" i="209" s="1"/>
  <c r="H104" i="209" s="1"/>
  <c r="I104" i="209" s="1"/>
  <c r="J104" i="209" s="1"/>
  <c r="K104" i="209" s="1"/>
  <c r="C103" i="209"/>
  <c r="D103" i="209" s="1"/>
  <c r="E103" i="209" s="1"/>
  <c r="F103" i="209" s="1"/>
  <c r="G103" i="209" s="1"/>
  <c r="H103" i="209" s="1"/>
  <c r="I103" i="209" s="1"/>
  <c r="J103" i="209" s="1"/>
  <c r="K103" i="209" s="1"/>
  <c r="C102" i="209"/>
  <c r="D102" i="209" s="1"/>
  <c r="E102" i="209" s="1"/>
  <c r="F102" i="209" s="1"/>
  <c r="G102" i="209" s="1"/>
  <c r="H102" i="209" s="1"/>
  <c r="I102" i="209" s="1"/>
  <c r="J102" i="209" s="1"/>
  <c r="K102" i="209" s="1"/>
  <c r="C101" i="209"/>
  <c r="D101" i="209" s="1"/>
  <c r="E101" i="209" s="1"/>
  <c r="F101" i="209" s="1"/>
  <c r="G101" i="209" s="1"/>
  <c r="H101" i="209" s="1"/>
  <c r="I101" i="209" s="1"/>
  <c r="J101" i="209" s="1"/>
  <c r="K101" i="209" s="1"/>
  <c r="C100" i="209"/>
  <c r="D100" i="209" s="1"/>
  <c r="E100" i="209" s="1"/>
  <c r="F100" i="209" s="1"/>
  <c r="G100" i="209" s="1"/>
  <c r="H100" i="209" s="1"/>
  <c r="I100" i="209" s="1"/>
  <c r="J100" i="209" s="1"/>
  <c r="K100" i="209" s="1"/>
  <c r="C99" i="209"/>
  <c r="D99" i="209" s="1"/>
  <c r="E99" i="209" s="1"/>
  <c r="F99" i="209" s="1"/>
  <c r="G99" i="209" s="1"/>
  <c r="H99" i="209" s="1"/>
  <c r="I99" i="209" s="1"/>
  <c r="J99" i="209" s="1"/>
  <c r="K99" i="209" s="1"/>
  <c r="C98" i="209"/>
  <c r="D98" i="209" s="1"/>
  <c r="E98" i="209" s="1"/>
  <c r="F98" i="209" s="1"/>
  <c r="G98" i="209" s="1"/>
  <c r="H98" i="209" s="1"/>
  <c r="I98" i="209" s="1"/>
  <c r="J98" i="209" s="1"/>
  <c r="K98" i="209" s="1"/>
  <c r="C97" i="209"/>
  <c r="D97" i="209" s="1"/>
  <c r="E97" i="209" s="1"/>
  <c r="F97" i="209" s="1"/>
  <c r="G97" i="209" s="1"/>
  <c r="H97" i="209" s="1"/>
  <c r="I97" i="209" s="1"/>
  <c r="J97" i="209" s="1"/>
  <c r="K97" i="209" s="1"/>
  <c r="C96" i="209"/>
  <c r="D96" i="209" s="1"/>
  <c r="E96" i="209" s="1"/>
  <c r="F96" i="209" s="1"/>
  <c r="G96" i="209" s="1"/>
  <c r="H96" i="209" s="1"/>
  <c r="I96" i="209" s="1"/>
  <c r="J96" i="209" s="1"/>
  <c r="K96" i="209" s="1"/>
  <c r="C95" i="209"/>
  <c r="D95" i="209" s="1"/>
  <c r="E95" i="209" s="1"/>
  <c r="F95" i="209" s="1"/>
  <c r="G95" i="209" s="1"/>
  <c r="H95" i="209" s="1"/>
  <c r="I95" i="209" s="1"/>
  <c r="J95" i="209" s="1"/>
  <c r="K95" i="209" s="1"/>
  <c r="B87" i="209"/>
  <c r="C60" i="209"/>
  <c r="C59" i="209"/>
  <c r="C58" i="209"/>
  <c r="D58" i="209" s="1"/>
  <c r="E58" i="209" s="1"/>
  <c r="C57" i="209"/>
  <c r="C56" i="209"/>
  <c r="C55" i="209"/>
  <c r="C54" i="209"/>
  <c r="C53" i="209"/>
  <c r="C52" i="209"/>
  <c r="C51" i="209"/>
  <c r="C50" i="209"/>
  <c r="C49" i="209"/>
  <c r="C48" i="209"/>
  <c r="C47" i="209"/>
  <c r="D47" i="209" s="1"/>
  <c r="C46" i="209"/>
  <c r="C45" i="209"/>
  <c r="C44" i="209"/>
  <c r="C43" i="209"/>
  <c r="D43" i="209" s="1"/>
  <c r="C42" i="209"/>
  <c r="C41" i="209"/>
  <c r="C39" i="209"/>
  <c r="C87" i="208"/>
  <c r="H38" i="208"/>
  <c r="H37" i="208"/>
  <c r="H36" i="208"/>
  <c r="H35" i="208"/>
  <c r="H34" i="208"/>
  <c r="H32" i="208"/>
  <c r="H31" i="208"/>
  <c r="H30" i="208"/>
  <c r="H29" i="208"/>
  <c r="H28" i="208"/>
  <c r="H27" i="208"/>
  <c r="H26" i="208"/>
  <c r="H25" i="208"/>
  <c r="H24" i="208"/>
  <c r="H23" i="208"/>
  <c r="H22" i="208"/>
  <c r="H21" i="208"/>
  <c r="H20" i="208"/>
  <c r="H19" i="208"/>
  <c r="H13" i="208"/>
  <c r="K35" i="303"/>
  <c r="J35" i="303"/>
  <c r="I35" i="303"/>
  <c r="H35" i="303"/>
  <c r="G35" i="303"/>
  <c r="F35" i="303"/>
  <c r="E35" i="303"/>
  <c r="D35" i="303"/>
  <c r="C35" i="303"/>
  <c r="K28" i="303"/>
  <c r="K36" i="303" s="1"/>
  <c r="K37" i="303" s="1"/>
  <c r="J28" i="303"/>
  <c r="J36" i="303" s="1"/>
  <c r="J37" i="303" s="1"/>
  <c r="I28" i="303"/>
  <c r="I36" i="303" s="1"/>
  <c r="I37" i="303" s="1"/>
  <c r="H28" i="303"/>
  <c r="G28" i="303"/>
  <c r="G36" i="303" s="1"/>
  <c r="G37" i="303" s="1"/>
  <c r="F28" i="303"/>
  <c r="F36" i="303" s="1"/>
  <c r="F37" i="303" s="1"/>
  <c r="E28" i="303"/>
  <c r="E36" i="303" s="1"/>
  <c r="E37" i="303" s="1"/>
  <c r="D28" i="303"/>
  <c r="C28" i="303"/>
  <c r="H33" i="208" s="1"/>
  <c r="B33" i="207"/>
  <c r="B34" i="209" s="1"/>
  <c r="B32" i="207"/>
  <c r="B33" i="209" s="1"/>
  <c r="B31" i="207"/>
  <c r="B32" i="209" s="1"/>
  <c r="B30" i="207"/>
  <c r="B31" i="209" s="1"/>
  <c r="B29" i="207"/>
  <c r="B30" i="209" s="1"/>
  <c r="B28" i="207"/>
  <c r="B29" i="209" s="1"/>
  <c r="B27" i="207"/>
  <c r="B28" i="209" s="1"/>
  <c r="B24" i="207"/>
  <c r="B25" i="209" s="1"/>
  <c r="B23" i="207"/>
  <c r="B24" i="209" s="1"/>
  <c r="B22" i="207"/>
  <c r="B23" i="209" s="1"/>
  <c r="B21" i="207"/>
  <c r="B22" i="209" s="1"/>
  <c r="B20" i="207"/>
  <c r="B21" i="209" s="1"/>
  <c r="B19" i="207"/>
  <c r="B20" i="209" s="1"/>
  <c r="B18" i="207"/>
  <c r="B19" i="209" s="1"/>
  <c r="B17" i="207"/>
  <c r="B18" i="209" s="1"/>
  <c r="B16" i="207"/>
  <c r="B17" i="209" s="1"/>
  <c r="B15" i="207"/>
  <c r="B16" i="209" s="1"/>
  <c r="B14" i="207"/>
  <c r="B15" i="209" s="1"/>
  <c r="B33" i="206"/>
  <c r="B32" i="206"/>
  <c r="B31" i="206"/>
  <c r="B30" i="206"/>
  <c r="B29" i="206"/>
  <c r="B27" i="206"/>
  <c r="B24" i="206"/>
  <c r="B23" i="206"/>
  <c r="B22" i="206"/>
  <c r="B21" i="206"/>
  <c r="B20" i="206"/>
  <c r="B19" i="206"/>
  <c r="B18" i="206"/>
  <c r="B17" i="206"/>
  <c r="B16" i="206"/>
  <c r="B15" i="206"/>
  <c r="B14" i="206"/>
  <c r="B33" i="205"/>
  <c r="B32" i="205"/>
  <c r="B31" i="205"/>
  <c r="B30" i="205"/>
  <c r="B29" i="205"/>
  <c r="B27" i="205"/>
  <c r="B24" i="205"/>
  <c r="B23" i="205"/>
  <c r="B22" i="205"/>
  <c r="B21" i="205"/>
  <c r="B20" i="205"/>
  <c r="B19" i="205"/>
  <c r="B18" i="205"/>
  <c r="B17" i="205"/>
  <c r="B16" i="205"/>
  <c r="B15" i="205"/>
  <c r="B14" i="205"/>
  <c r="C39" i="204"/>
  <c r="B20" i="204"/>
  <c r="C39" i="203"/>
  <c r="B20" i="203"/>
  <c r="C39" i="202"/>
  <c r="B20" i="202"/>
  <c r="C39" i="201"/>
  <c r="B20" i="201"/>
  <c r="C39" i="200"/>
  <c r="B20" i="200"/>
  <c r="B151" i="199"/>
  <c r="B156" i="199" s="1"/>
  <c r="B150" i="199"/>
  <c r="B155" i="199" s="1"/>
  <c r="B149" i="199"/>
  <c r="B154" i="199" s="1"/>
  <c r="B28" i="205" s="1"/>
  <c r="B148" i="199"/>
  <c r="B153" i="199" s="1"/>
  <c r="B28" i="206" s="1"/>
  <c r="B142" i="199"/>
  <c r="B141" i="199"/>
  <c r="F137" i="199"/>
  <c r="B53" i="199"/>
  <c r="C39" i="199"/>
  <c r="B35" i="199"/>
  <c r="B20" i="199"/>
  <c r="C39" i="198"/>
  <c r="B20" i="198"/>
  <c r="B151" i="197"/>
  <c r="B156" i="197" s="1"/>
  <c r="B150" i="197"/>
  <c r="B155" i="197" s="1"/>
  <c r="B26" i="207" s="1"/>
  <c r="B27" i="209" s="1"/>
  <c r="B149" i="197"/>
  <c r="B154" i="197" s="1"/>
  <c r="B26" i="205" s="1"/>
  <c r="B148" i="197"/>
  <c r="B153" i="197" s="1"/>
  <c r="B26" i="206" s="1"/>
  <c r="B142" i="197"/>
  <c r="B141" i="197"/>
  <c r="F138" i="197"/>
  <c r="F137" i="197"/>
  <c r="C39" i="197"/>
  <c r="B20" i="197"/>
  <c r="B151" i="196"/>
  <c r="B156" i="196" s="1"/>
  <c r="B150" i="196"/>
  <c r="B155" i="196" s="1"/>
  <c r="B25" i="207" s="1"/>
  <c r="B26" i="209" s="1"/>
  <c r="B149" i="196"/>
  <c r="B154" i="196" s="1"/>
  <c r="B25" i="205" s="1"/>
  <c r="B148" i="196"/>
  <c r="B153" i="196" s="1"/>
  <c r="B25" i="206" s="1"/>
  <c r="B142" i="196"/>
  <c r="B141" i="196"/>
  <c r="F137" i="196"/>
  <c r="C39" i="196"/>
  <c r="B20" i="196"/>
  <c r="C39" i="195"/>
  <c r="B20" i="195"/>
  <c r="C39" i="194"/>
  <c r="B20" i="194"/>
  <c r="C39" i="193"/>
  <c r="B20" i="193"/>
  <c r="C39" i="192"/>
  <c r="B20" i="192"/>
  <c r="C39" i="191"/>
  <c r="B20" i="191"/>
  <c r="C39" i="190"/>
  <c r="B20" i="190"/>
  <c r="C39" i="189"/>
  <c r="B20" i="189"/>
  <c r="C39" i="188"/>
  <c r="B20" i="188"/>
  <c r="C39" i="187"/>
  <c r="B20" i="187"/>
  <c r="C39" i="186"/>
  <c r="B20" i="186"/>
  <c r="C39" i="185"/>
  <c r="B20" i="185"/>
  <c r="C38" i="184"/>
  <c r="B33" i="184"/>
  <c r="F32" i="184"/>
  <c r="E32" i="184"/>
  <c r="D32" i="184"/>
  <c r="C32" i="184"/>
  <c r="F31" i="184"/>
  <c r="E31" i="184"/>
  <c r="D31" i="184"/>
  <c r="C31" i="184"/>
  <c r="F30" i="184"/>
  <c r="E30" i="184"/>
  <c r="D30" i="184"/>
  <c r="C30" i="184"/>
  <c r="B28" i="184"/>
  <c r="B38" i="184" s="1"/>
  <c r="B46" i="184" s="1"/>
  <c r="B23" i="184"/>
  <c r="F22" i="184"/>
  <c r="E22" i="184"/>
  <c r="D22" i="184"/>
  <c r="C22" i="184"/>
  <c r="F21" i="184"/>
  <c r="E21" i="184"/>
  <c r="D21" i="184"/>
  <c r="C21" i="184"/>
  <c r="F20" i="184"/>
  <c r="E20" i="184"/>
  <c r="D20" i="184"/>
  <c r="C20" i="184"/>
  <c r="B18" i="184"/>
  <c r="C38" i="183"/>
  <c r="B33" i="183"/>
  <c r="F32" i="183"/>
  <c r="E32" i="183"/>
  <c r="D32" i="183"/>
  <c r="C32" i="183"/>
  <c r="F31" i="183"/>
  <c r="E31" i="183"/>
  <c r="D31" i="183"/>
  <c r="C31" i="183"/>
  <c r="F30" i="183"/>
  <c r="E30" i="183"/>
  <c r="D30" i="183"/>
  <c r="C30" i="183"/>
  <c r="B28" i="183"/>
  <c r="B38" i="183" s="1"/>
  <c r="B46" i="183" s="1"/>
  <c r="B333" i="152" s="1"/>
  <c r="B340" i="152" s="1"/>
  <c r="B23" i="183"/>
  <c r="F22" i="183"/>
  <c r="E22" i="183"/>
  <c r="D22" i="183"/>
  <c r="C22" i="183"/>
  <c r="F21" i="183"/>
  <c r="E21" i="183"/>
  <c r="D21" i="183"/>
  <c r="C21" i="183"/>
  <c r="F20" i="183"/>
  <c r="E20" i="183"/>
  <c r="D20" i="183"/>
  <c r="C20" i="183"/>
  <c r="B18" i="183"/>
  <c r="B52" i="182"/>
  <c r="C38" i="182"/>
  <c r="B28" i="182"/>
  <c r="B38" i="182" s="1"/>
  <c r="B47" i="182" s="1"/>
  <c r="F24" i="182"/>
  <c r="F32" i="182" s="1"/>
  <c r="E24" i="182"/>
  <c r="E32" i="182" s="1"/>
  <c r="D24" i="182"/>
  <c r="D32" i="182" s="1"/>
  <c r="C24" i="182"/>
  <c r="C32" i="182" s="1"/>
  <c r="B24" i="182"/>
  <c r="B32" i="182" s="1"/>
  <c r="B22" i="183" s="1"/>
  <c r="F23" i="182"/>
  <c r="F31" i="182" s="1"/>
  <c r="E23" i="182"/>
  <c r="E31" i="182" s="1"/>
  <c r="D23" i="182"/>
  <c r="D31" i="182" s="1"/>
  <c r="C23" i="182"/>
  <c r="C31" i="182" s="1"/>
  <c r="B23" i="182"/>
  <c r="B31" i="182" s="1"/>
  <c r="F22" i="182"/>
  <c r="F30" i="182" s="1"/>
  <c r="E22" i="182"/>
  <c r="E30" i="182" s="1"/>
  <c r="D22" i="182"/>
  <c r="D30" i="182" s="1"/>
  <c r="C22" i="182"/>
  <c r="C30" i="182" s="1"/>
  <c r="B22" i="182"/>
  <c r="B30" i="182" s="1"/>
  <c r="B20" i="182"/>
  <c r="B51" i="181"/>
  <c r="C38" i="181"/>
  <c r="B28" i="181"/>
  <c r="B38" i="181" s="1"/>
  <c r="B47" i="181" s="1"/>
  <c r="F24" i="181"/>
  <c r="F32" i="181" s="1"/>
  <c r="E24" i="181"/>
  <c r="E32" i="181" s="1"/>
  <c r="D24" i="181"/>
  <c r="D32" i="181" s="1"/>
  <c r="C24" i="181"/>
  <c r="C32" i="181" s="1"/>
  <c r="B24" i="181"/>
  <c r="B32" i="181" s="1"/>
  <c r="B42" i="181" s="1"/>
  <c r="B50" i="181" s="1"/>
  <c r="F23" i="181"/>
  <c r="F31" i="181" s="1"/>
  <c r="E23" i="181"/>
  <c r="E31" i="181" s="1"/>
  <c r="D23" i="181"/>
  <c r="D31" i="181" s="1"/>
  <c r="C23" i="181"/>
  <c r="C31" i="181" s="1"/>
  <c r="B23" i="181"/>
  <c r="B31" i="181" s="1"/>
  <c r="B41" i="181" s="1"/>
  <c r="B49" i="181" s="1"/>
  <c r="F22" i="181"/>
  <c r="F30" i="181" s="1"/>
  <c r="E22" i="181"/>
  <c r="E30" i="181" s="1"/>
  <c r="D22" i="181"/>
  <c r="D30" i="181" s="1"/>
  <c r="C22" i="181"/>
  <c r="C30" i="181" s="1"/>
  <c r="B22" i="181"/>
  <c r="B30" i="181" s="1"/>
  <c r="B40" i="181" s="1"/>
  <c r="B48" i="181" s="1"/>
  <c r="B20" i="181"/>
  <c r="B82" i="128"/>
  <c r="B15" i="203" s="1"/>
  <c r="B81" i="128"/>
  <c r="B15" i="202" s="1"/>
  <c r="B78" i="128"/>
  <c r="B15" i="199" s="1"/>
  <c r="B77" i="128"/>
  <c r="B15" i="198" s="1"/>
  <c r="B74" i="128"/>
  <c r="B15" i="195" s="1"/>
  <c r="B73" i="128"/>
  <c r="B15" i="194" s="1"/>
  <c r="B70" i="128"/>
  <c r="B15" i="191" s="1"/>
  <c r="B66" i="128"/>
  <c r="B15" i="187" s="1"/>
  <c r="B35" i="128"/>
  <c r="B34" i="128"/>
  <c r="B59" i="128" s="1"/>
  <c r="B32" i="128"/>
  <c r="B57" i="128" s="1"/>
  <c r="B31" i="128"/>
  <c r="B56" i="128" s="1"/>
  <c r="B30" i="128"/>
  <c r="B55" i="128" s="1"/>
  <c r="B29" i="128"/>
  <c r="B54" i="128" s="1"/>
  <c r="B28" i="128"/>
  <c r="B53" i="128" s="1"/>
  <c r="B27" i="128"/>
  <c r="B52" i="128" s="1"/>
  <c r="B24" i="128"/>
  <c r="B49" i="128" s="1"/>
  <c r="B20" i="128"/>
  <c r="B45" i="128" s="1"/>
  <c r="B19" i="128"/>
  <c r="B44" i="128" s="1"/>
  <c r="B16" i="128"/>
  <c r="B41" i="128" s="1"/>
  <c r="B15" i="128"/>
  <c r="B40" i="128" s="1"/>
  <c r="A10" i="128"/>
  <c r="B31" i="151"/>
  <c r="B53" i="151" s="1"/>
  <c r="B14" i="151"/>
  <c r="B35" i="151" s="1"/>
  <c r="B31" i="150"/>
  <c r="B53" i="150" s="1"/>
  <c r="B14" i="150"/>
  <c r="B35" i="150" s="1"/>
  <c r="B53" i="149"/>
  <c r="B87" i="149" s="1"/>
  <c r="B31" i="149"/>
  <c r="B14" i="149"/>
  <c r="B35" i="149" s="1"/>
  <c r="B53" i="148"/>
  <c r="B87" i="148" s="1"/>
  <c r="B35" i="148"/>
  <c r="B31" i="148"/>
  <c r="B14" i="148"/>
  <c r="B31" i="147"/>
  <c r="B53" i="147" s="1"/>
  <c r="B14" i="147"/>
  <c r="B35" i="147" s="1"/>
  <c r="B31" i="146"/>
  <c r="B53" i="146" s="1"/>
  <c r="B14" i="146"/>
  <c r="B35" i="146" s="1"/>
  <c r="B53" i="145"/>
  <c r="B87" i="145" s="1"/>
  <c r="B31" i="145"/>
  <c r="B14" i="145"/>
  <c r="B35" i="145" s="1"/>
  <c r="B53" i="144"/>
  <c r="B87" i="144" s="1"/>
  <c r="B31" i="144"/>
  <c r="B14" i="144"/>
  <c r="B35" i="144" s="1"/>
  <c r="B31" i="143"/>
  <c r="B53" i="143" s="1"/>
  <c r="B14" i="143"/>
  <c r="B35" i="143" s="1"/>
  <c r="B31" i="162"/>
  <c r="B53" i="162" s="1"/>
  <c r="B14" i="162"/>
  <c r="B35" i="162" s="1"/>
  <c r="B53" i="142"/>
  <c r="B87" i="142" s="1"/>
  <c r="B31" i="142"/>
  <c r="B14" i="142"/>
  <c r="B35" i="142" s="1"/>
  <c r="B31" i="141"/>
  <c r="B53" i="141" s="1"/>
  <c r="B14" i="141"/>
  <c r="B35" i="141" s="1"/>
  <c r="B53" i="139"/>
  <c r="B87" i="139" s="1"/>
  <c r="B31" i="139"/>
  <c r="B14" i="139"/>
  <c r="B35" i="139" s="1"/>
  <c r="B87" i="138"/>
  <c r="B121" i="138" s="1"/>
  <c r="B53" i="138"/>
  <c r="B69" i="138" s="1"/>
  <c r="B31" i="138"/>
  <c r="B14" i="138"/>
  <c r="B35" i="138" s="1"/>
  <c r="B31" i="137"/>
  <c r="B53" i="137" s="1"/>
  <c r="B14" i="137"/>
  <c r="B35" i="137" s="1"/>
  <c r="B69" i="136"/>
  <c r="B53" i="136"/>
  <c r="B87" i="136" s="1"/>
  <c r="B31" i="136"/>
  <c r="B14" i="136"/>
  <c r="B35" i="136" s="1"/>
  <c r="B31" i="135"/>
  <c r="B53" i="135" s="1"/>
  <c r="B14" i="135"/>
  <c r="B35" i="135" s="1"/>
  <c r="B31" i="134"/>
  <c r="B53" i="134" s="1"/>
  <c r="B14" i="134"/>
  <c r="B35" i="134" s="1"/>
  <c r="B53" i="86"/>
  <c r="B87" i="86" s="1"/>
  <c r="B31" i="86"/>
  <c r="B14" i="86"/>
  <c r="B35" i="86" s="1"/>
  <c r="B53" i="140"/>
  <c r="B87" i="140" s="1"/>
  <c r="B31" i="140"/>
  <c r="B15" i="140"/>
  <c r="B36" i="140" s="1"/>
  <c r="B14" i="140"/>
  <c r="B35" i="140" s="1"/>
  <c r="F50" i="126"/>
  <c r="F86" i="126" s="1"/>
  <c r="E50" i="126"/>
  <c r="E86" i="126" s="1"/>
  <c r="D50" i="126"/>
  <c r="C50" i="126"/>
  <c r="B50" i="126"/>
  <c r="B69" i="126" s="1"/>
  <c r="F49" i="126"/>
  <c r="F85" i="126" s="1"/>
  <c r="J85" i="126" s="1"/>
  <c r="E49" i="126"/>
  <c r="D49" i="126"/>
  <c r="C49" i="126"/>
  <c r="B49" i="126"/>
  <c r="B68" i="126" s="1"/>
  <c r="F48" i="126"/>
  <c r="F84" i="126" s="1"/>
  <c r="J84" i="126" s="1"/>
  <c r="E48" i="126"/>
  <c r="D48" i="126"/>
  <c r="C48" i="126"/>
  <c r="B48" i="126"/>
  <c r="B67" i="126" s="1"/>
  <c r="F47" i="126"/>
  <c r="F83" i="126" s="1"/>
  <c r="J83" i="126" s="1"/>
  <c r="E47" i="126"/>
  <c r="D47" i="126"/>
  <c r="C47" i="126"/>
  <c r="B47" i="126"/>
  <c r="B66" i="126" s="1"/>
  <c r="F46" i="126"/>
  <c r="F82" i="126" s="1"/>
  <c r="J82" i="126" s="1"/>
  <c r="E46" i="126"/>
  <c r="E82" i="126" s="1"/>
  <c r="I82" i="126" s="1"/>
  <c r="D46" i="126"/>
  <c r="D82" i="126" s="1"/>
  <c r="H82" i="126" s="1"/>
  <c r="C46" i="126"/>
  <c r="C82" i="126" s="1"/>
  <c r="G82" i="126" s="1"/>
  <c r="K82" i="126" s="1"/>
  <c r="B46" i="126"/>
  <c r="B65" i="126" s="1"/>
  <c r="F45" i="126"/>
  <c r="F81" i="126" s="1"/>
  <c r="J81" i="126" s="1"/>
  <c r="E45" i="126"/>
  <c r="D45" i="126"/>
  <c r="C45" i="126"/>
  <c r="B45" i="126"/>
  <c r="B64" i="126" s="1"/>
  <c r="F44" i="126"/>
  <c r="F80" i="126" s="1"/>
  <c r="J80" i="126" s="1"/>
  <c r="E44" i="126"/>
  <c r="D44" i="126"/>
  <c r="C44" i="126"/>
  <c r="B44" i="126"/>
  <c r="B63" i="126" s="1"/>
  <c r="F43" i="126"/>
  <c r="F79" i="126" s="1"/>
  <c r="J79" i="126" s="1"/>
  <c r="E43" i="126"/>
  <c r="D43" i="126"/>
  <c r="C43" i="126"/>
  <c r="B43" i="126"/>
  <c r="B62" i="126" s="1"/>
  <c r="F42" i="126"/>
  <c r="F78" i="126" s="1"/>
  <c r="J78" i="126" s="1"/>
  <c r="E42" i="126"/>
  <c r="E78" i="126" s="1"/>
  <c r="I78" i="126" s="1"/>
  <c r="D42" i="126"/>
  <c r="D78" i="126" s="1"/>
  <c r="H78" i="126" s="1"/>
  <c r="C42" i="126"/>
  <c r="C78" i="126" s="1"/>
  <c r="G78" i="126" s="1"/>
  <c r="K78" i="126" s="1"/>
  <c r="B42" i="126"/>
  <c r="B61" i="126" s="1"/>
  <c r="F41" i="126"/>
  <c r="F77" i="126" s="1"/>
  <c r="J77" i="126" s="1"/>
  <c r="E41" i="126"/>
  <c r="D41" i="126"/>
  <c r="C41" i="126"/>
  <c r="B41" i="126"/>
  <c r="B60" i="126" s="1"/>
  <c r="F40" i="126"/>
  <c r="F76" i="126" s="1"/>
  <c r="J76" i="126" s="1"/>
  <c r="E40" i="126"/>
  <c r="D40" i="126"/>
  <c r="C40" i="126"/>
  <c r="B40" i="126"/>
  <c r="B59" i="126" s="1"/>
  <c r="C38" i="126"/>
  <c r="B38" i="126"/>
  <c r="B57" i="126" s="1"/>
  <c r="F33" i="126"/>
  <c r="F69" i="126" s="1"/>
  <c r="E33" i="126"/>
  <c r="E69" i="126" s="1"/>
  <c r="D33" i="126"/>
  <c r="D69" i="126" s="1"/>
  <c r="C33" i="126"/>
  <c r="C69" i="126" s="1"/>
  <c r="C70" i="126" s="1"/>
  <c r="B33" i="126"/>
  <c r="F32" i="126"/>
  <c r="E32" i="126"/>
  <c r="D32" i="126"/>
  <c r="C32" i="126"/>
  <c r="B32" i="126"/>
  <c r="F31" i="126"/>
  <c r="E31" i="126"/>
  <c r="D31" i="126"/>
  <c r="C31" i="126"/>
  <c r="C67" i="126" s="1"/>
  <c r="G67" i="126" s="1"/>
  <c r="B31" i="126"/>
  <c r="F30" i="126"/>
  <c r="E30" i="126"/>
  <c r="D30" i="126"/>
  <c r="C30" i="126"/>
  <c r="B30" i="126"/>
  <c r="F29" i="126"/>
  <c r="F65" i="126" s="1"/>
  <c r="J65" i="126" s="1"/>
  <c r="E29" i="126"/>
  <c r="E65" i="126" s="1"/>
  <c r="I65" i="126" s="1"/>
  <c r="D29" i="126"/>
  <c r="D65" i="126" s="1"/>
  <c r="H65" i="126" s="1"/>
  <c r="C29" i="126"/>
  <c r="C65" i="126" s="1"/>
  <c r="G65" i="126" s="1"/>
  <c r="B29" i="126"/>
  <c r="F28" i="126"/>
  <c r="E28" i="126"/>
  <c r="D28" i="126"/>
  <c r="C28" i="126"/>
  <c r="B28" i="126"/>
  <c r="F27" i="126"/>
  <c r="E27" i="126"/>
  <c r="D27" i="126"/>
  <c r="C27" i="126"/>
  <c r="C63" i="126" s="1"/>
  <c r="G63" i="126" s="1"/>
  <c r="B27" i="126"/>
  <c r="F26" i="126"/>
  <c r="E26" i="126"/>
  <c r="D26" i="126"/>
  <c r="C26" i="126"/>
  <c r="B26" i="126"/>
  <c r="F25" i="126"/>
  <c r="F61" i="126" s="1"/>
  <c r="J61" i="126" s="1"/>
  <c r="E25" i="126"/>
  <c r="E61" i="126" s="1"/>
  <c r="I61" i="126" s="1"/>
  <c r="D25" i="126"/>
  <c r="D61" i="126" s="1"/>
  <c r="H61" i="126" s="1"/>
  <c r="C25" i="126"/>
  <c r="C61" i="126" s="1"/>
  <c r="G61" i="126" s="1"/>
  <c r="B25" i="126"/>
  <c r="F24" i="126"/>
  <c r="E24" i="126"/>
  <c r="D24" i="126"/>
  <c r="C24" i="126"/>
  <c r="C60" i="126" s="1"/>
  <c r="G60" i="126" s="1"/>
  <c r="B24" i="126"/>
  <c r="F23" i="126"/>
  <c r="E23" i="126"/>
  <c r="D23" i="126"/>
  <c r="C23" i="126"/>
  <c r="C59" i="126" s="1"/>
  <c r="G59" i="126" s="1"/>
  <c r="B23" i="126"/>
  <c r="B21" i="126"/>
  <c r="C61" i="88"/>
  <c r="C39" i="88"/>
  <c r="C15" i="140" s="1"/>
  <c r="B39" i="88"/>
  <c r="B38" i="88"/>
  <c r="C605" i="92"/>
  <c r="M525" i="92"/>
  <c r="L525" i="92"/>
  <c r="K525" i="92"/>
  <c r="J525" i="92"/>
  <c r="I525" i="92"/>
  <c r="H525" i="92"/>
  <c r="G525" i="92"/>
  <c r="F525" i="92"/>
  <c r="E525" i="92"/>
  <c r="D525" i="92"/>
  <c r="C525" i="92"/>
  <c r="B464" i="92"/>
  <c r="B488" i="92" s="1"/>
  <c r="B439" i="92"/>
  <c r="B463" i="92" s="1"/>
  <c r="B487" i="92" s="1"/>
  <c r="B438" i="92"/>
  <c r="B462" i="92" s="1"/>
  <c r="B486" i="92" s="1"/>
  <c r="B437" i="92"/>
  <c r="B461" i="92" s="1"/>
  <c r="B485" i="92" s="1"/>
  <c r="B436" i="92"/>
  <c r="B460" i="92" s="1"/>
  <c r="B484" i="92" s="1"/>
  <c r="B435" i="92"/>
  <c r="B459" i="92" s="1"/>
  <c r="B483" i="92" s="1"/>
  <c r="B434" i="92"/>
  <c r="B458" i="92" s="1"/>
  <c r="B482" i="92" s="1"/>
  <c r="B433" i="92"/>
  <c r="B457" i="92" s="1"/>
  <c r="B481" i="92" s="1"/>
  <c r="B432" i="92"/>
  <c r="B456" i="92" s="1"/>
  <c r="B480" i="92" s="1"/>
  <c r="B431" i="92"/>
  <c r="B455" i="92" s="1"/>
  <c r="B479" i="92" s="1"/>
  <c r="B430" i="92"/>
  <c r="B454" i="92" s="1"/>
  <c r="B478" i="92" s="1"/>
  <c r="B429" i="92"/>
  <c r="B453" i="92" s="1"/>
  <c r="B477" i="92" s="1"/>
  <c r="B428" i="92"/>
  <c r="B452" i="92" s="1"/>
  <c r="B476" i="92" s="1"/>
  <c r="B427" i="92"/>
  <c r="B451" i="92" s="1"/>
  <c r="B475" i="92" s="1"/>
  <c r="B426" i="92"/>
  <c r="B450" i="92" s="1"/>
  <c r="B474" i="92" s="1"/>
  <c r="B425" i="92"/>
  <c r="B449" i="92" s="1"/>
  <c r="B473" i="92" s="1"/>
  <c r="B424" i="92"/>
  <c r="B448" i="92" s="1"/>
  <c r="B472" i="92" s="1"/>
  <c r="B423" i="92"/>
  <c r="B447" i="92" s="1"/>
  <c r="B471" i="92" s="1"/>
  <c r="B422" i="92"/>
  <c r="B446" i="92" s="1"/>
  <c r="B470" i="92" s="1"/>
  <c r="B421" i="92"/>
  <c r="B445" i="92" s="1"/>
  <c r="B469" i="92" s="1"/>
  <c r="B420" i="92"/>
  <c r="B444" i="92" s="1"/>
  <c r="B468" i="92" s="1"/>
  <c r="B369" i="92"/>
  <c r="B393" i="92" s="1"/>
  <c r="B495" i="92" s="1"/>
  <c r="B364" i="92"/>
  <c r="B344" i="92"/>
  <c r="B338" i="92"/>
  <c r="B283" i="92"/>
  <c r="J171" i="92"/>
  <c r="E171" i="92"/>
  <c r="D171" i="92"/>
  <c r="J170" i="92"/>
  <c r="E170" i="92"/>
  <c r="D170" i="92"/>
  <c r="J169" i="92"/>
  <c r="E169" i="92"/>
  <c r="D169" i="92"/>
  <c r="E168" i="92"/>
  <c r="J167" i="92"/>
  <c r="E167" i="92"/>
  <c r="D167" i="92"/>
  <c r="J166" i="92"/>
  <c r="E166" i="92"/>
  <c r="D166" i="92"/>
  <c r="E165" i="92"/>
  <c r="E164" i="92"/>
  <c r="J163" i="92"/>
  <c r="E163" i="92"/>
  <c r="D163" i="92"/>
  <c r="C163" i="92"/>
  <c r="J162" i="92"/>
  <c r="E162" i="92"/>
  <c r="D162" i="92"/>
  <c r="D46" i="92"/>
  <c r="E40" i="92"/>
  <c r="D40" i="92"/>
  <c r="C40" i="92"/>
  <c r="B40" i="92"/>
  <c r="B69" i="92" s="1"/>
  <c r="E39" i="92"/>
  <c r="D39" i="92"/>
  <c r="C39" i="92"/>
  <c r="B39" i="92"/>
  <c r="B68" i="92" s="1"/>
  <c r="E38" i="92"/>
  <c r="D38" i="92"/>
  <c r="C38" i="92"/>
  <c r="B38" i="92"/>
  <c r="B67" i="92" s="1"/>
  <c r="E37" i="92"/>
  <c r="D37" i="92"/>
  <c r="C37" i="92"/>
  <c r="B37" i="92"/>
  <c r="B66" i="92" s="1"/>
  <c r="E36" i="92"/>
  <c r="D36" i="92"/>
  <c r="C36" i="92"/>
  <c r="B36" i="92"/>
  <c r="B65" i="92" s="1"/>
  <c r="E35" i="92"/>
  <c r="D35" i="92"/>
  <c r="C35" i="92"/>
  <c r="B35" i="92"/>
  <c r="B64" i="92" s="1"/>
  <c r="E34" i="92"/>
  <c r="D34" i="92"/>
  <c r="C34" i="92"/>
  <c r="B34" i="92"/>
  <c r="B63" i="92" s="1"/>
  <c r="E33" i="92"/>
  <c r="D33" i="92"/>
  <c r="C33" i="92"/>
  <c r="B33" i="92"/>
  <c r="B62" i="92" s="1"/>
  <c r="E32" i="92"/>
  <c r="D32" i="92"/>
  <c r="C32" i="92"/>
  <c r="B32" i="92"/>
  <c r="B61" i="92" s="1"/>
  <c r="E31" i="92"/>
  <c r="D31" i="92"/>
  <c r="C31" i="92"/>
  <c r="B31" i="92"/>
  <c r="B60" i="92" s="1"/>
  <c r="E30" i="92"/>
  <c r="D30" i="92"/>
  <c r="C30" i="92"/>
  <c r="B30" i="92"/>
  <c r="B59" i="92" s="1"/>
  <c r="E29" i="92"/>
  <c r="D29" i="92"/>
  <c r="C29" i="92"/>
  <c r="B29" i="92"/>
  <c r="B58" i="92" s="1"/>
  <c r="E28" i="92"/>
  <c r="D28" i="92"/>
  <c r="C28" i="92"/>
  <c r="B28" i="92"/>
  <c r="B57" i="92" s="1"/>
  <c r="E27" i="92"/>
  <c r="D27" i="92"/>
  <c r="C27" i="92"/>
  <c r="B27" i="92"/>
  <c r="B56" i="92" s="1"/>
  <c r="E26" i="92"/>
  <c r="D26" i="92"/>
  <c r="C26" i="92"/>
  <c r="B26" i="92"/>
  <c r="B55" i="92" s="1"/>
  <c r="E25" i="92"/>
  <c r="D25" i="92"/>
  <c r="C25" i="92"/>
  <c r="B25" i="92"/>
  <c r="B54" i="92" s="1"/>
  <c r="E24" i="92"/>
  <c r="D24" i="92"/>
  <c r="C24" i="92"/>
  <c r="B24" i="92"/>
  <c r="B53" i="92" s="1"/>
  <c r="E23" i="92"/>
  <c r="D23" i="92"/>
  <c r="C23" i="92"/>
  <c r="B23" i="92"/>
  <c r="B52" i="92" s="1"/>
  <c r="E22" i="92"/>
  <c r="D22" i="92"/>
  <c r="C22" i="92"/>
  <c r="B22" i="92"/>
  <c r="B51" i="92" s="1"/>
  <c r="E21" i="92"/>
  <c r="D21" i="92"/>
  <c r="C21" i="92"/>
  <c r="B21" i="92"/>
  <c r="B50" i="92" s="1"/>
  <c r="B56" i="113"/>
  <c r="B15" i="92" s="1"/>
  <c r="Q27" i="113"/>
  <c r="Q26" i="113"/>
  <c r="B24" i="113"/>
  <c r="B23" i="113"/>
  <c r="B19" i="113"/>
  <c r="X14" i="92"/>
  <c r="M77" i="92" s="1"/>
  <c r="M84" i="92" s="1"/>
  <c r="M110" i="92" s="1"/>
  <c r="M136" i="92" s="1"/>
  <c r="W14" i="92"/>
  <c r="L77" i="92" s="1"/>
  <c r="L84" i="92" s="1"/>
  <c r="L110" i="92" s="1"/>
  <c r="L136" i="92" s="1"/>
  <c r="V14" i="92"/>
  <c r="K77" i="92" s="1"/>
  <c r="K84" i="92" s="1"/>
  <c r="K110" i="92" s="1"/>
  <c r="K136" i="92" s="1"/>
  <c r="U14" i="92"/>
  <c r="J77" i="92" s="1"/>
  <c r="J84" i="92" s="1"/>
  <c r="J110" i="92" s="1"/>
  <c r="J136" i="92" s="1"/>
  <c r="T14" i="92"/>
  <c r="I77" i="92" s="1"/>
  <c r="I84" i="92" s="1"/>
  <c r="I110" i="92" s="1"/>
  <c r="I136" i="92" s="1"/>
  <c r="S14" i="92"/>
  <c r="H77" i="92" s="1"/>
  <c r="H84" i="92" s="1"/>
  <c r="H110" i="92" s="1"/>
  <c r="H136" i="92" s="1"/>
  <c r="R14" i="92"/>
  <c r="G77" i="92" s="1"/>
  <c r="G84" i="92" s="1"/>
  <c r="G110" i="92" s="1"/>
  <c r="G136" i="92" s="1"/>
  <c r="Q14" i="92"/>
  <c r="F77" i="92" s="1"/>
  <c r="F84" i="92" s="1"/>
  <c r="F110" i="92" s="1"/>
  <c r="F136" i="92" s="1"/>
  <c r="P14" i="92"/>
  <c r="E77" i="92" s="1"/>
  <c r="E84" i="92" s="1"/>
  <c r="E110" i="92" s="1"/>
  <c r="E136" i="92" s="1"/>
  <c r="O14" i="92"/>
  <c r="D77" i="92" s="1"/>
  <c r="D84" i="92" s="1"/>
  <c r="D110" i="92" s="1"/>
  <c r="D136" i="92" s="1"/>
  <c r="N14" i="92"/>
  <c r="C77" i="92" s="1"/>
  <c r="C84" i="92" s="1"/>
  <c r="C110" i="92" s="1"/>
  <c r="C136" i="92" s="1"/>
  <c r="M14" i="92"/>
  <c r="L14" i="92"/>
  <c r="K14" i="92"/>
  <c r="J14" i="92"/>
  <c r="I14" i="92"/>
  <c r="H14" i="92"/>
  <c r="G14" i="92"/>
  <c r="F14" i="92"/>
  <c r="E14" i="92"/>
  <c r="D14" i="92"/>
  <c r="D45" i="113"/>
  <c r="D55" i="113" s="1"/>
  <c r="C18" i="113"/>
  <c r="C45" i="113" s="1"/>
  <c r="C55" i="113" s="1"/>
  <c r="C14" i="92" s="1"/>
  <c r="B18" i="113"/>
  <c r="B45" i="113" s="1"/>
  <c r="B55" i="113" s="1"/>
  <c r="B14" i="92" s="1"/>
  <c r="T16" i="113"/>
  <c r="A10" i="113"/>
  <c r="B63" i="104"/>
  <c r="Q27" i="104"/>
  <c r="Q26" i="104"/>
  <c r="B24" i="104"/>
  <c r="B23" i="104"/>
  <c r="N259" i="152"/>
  <c r="N265" i="152" s="1"/>
  <c r="M259" i="152"/>
  <c r="M265" i="152" s="1"/>
  <c r="L259" i="152"/>
  <c r="L265" i="152" s="1"/>
  <c r="J259" i="152"/>
  <c r="J265" i="152" s="1"/>
  <c r="I259" i="152"/>
  <c r="I265" i="152" s="1"/>
  <c r="H259" i="152"/>
  <c r="H265" i="152" s="1"/>
  <c r="F259" i="152"/>
  <c r="F265" i="152" s="1"/>
  <c r="E259" i="152"/>
  <c r="E265" i="152" s="1"/>
  <c r="D259" i="152"/>
  <c r="D265" i="152" s="1"/>
  <c r="D18" i="104"/>
  <c r="C18" i="104"/>
  <c r="C45" i="104" s="1"/>
  <c r="C62" i="104" s="1"/>
  <c r="B18" i="104"/>
  <c r="B45" i="104" s="1"/>
  <c r="B62" i="104" s="1"/>
  <c r="T16" i="104"/>
  <c r="C234" i="152" s="1"/>
  <c r="A10" i="104"/>
  <c r="M47" i="68" s="1"/>
  <c r="B44" i="93"/>
  <c r="AA43" i="93"/>
  <c r="Z43" i="93"/>
  <c r="Y43" i="93"/>
  <c r="X43" i="93"/>
  <c r="W43" i="93"/>
  <c r="V43" i="93"/>
  <c r="U43" i="93"/>
  <c r="T43" i="93"/>
  <c r="S43" i="93"/>
  <c r="R43" i="93"/>
  <c r="Q43" i="93"/>
  <c r="P43" i="93"/>
  <c r="O43" i="93"/>
  <c r="N43" i="93"/>
  <c r="M43" i="93"/>
  <c r="L43" i="93"/>
  <c r="K43" i="93"/>
  <c r="J43" i="93"/>
  <c r="I43" i="93"/>
  <c r="H43" i="93"/>
  <c r="G43" i="93"/>
  <c r="F43" i="93"/>
  <c r="E43" i="93"/>
  <c r="D43" i="93"/>
  <c r="C43" i="93"/>
  <c r="B43" i="93"/>
  <c r="O42" i="93"/>
  <c r="P53" i="108" s="1"/>
  <c r="N42" i="93"/>
  <c r="M42" i="93"/>
  <c r="N53" i="108" s="1"/>
  <c r="L42" i="93"/>
  <c r="L57" i="155" s="1"/>
  <c r="K42" i="93"/>
  <c r="K57" i="155" s="1"/>
  <c r="J42" i="93"/>
  <c r="I42" i="93"/>
  <c r="I57" i="155" s="1"/>
  <c r="H42" i="93"/>
  <c r="H57" i="155" s="1"/>
  <c r="G42" i="93"/>
  <c r="H53" i="108" s="1"/>
  <c r="F42" i="93"/>
  <c r="E42" i="93"/>
  <c r="E57" i="155" s="1"/>
  <c r="D42" i="93"/>
  <c r="D57" i="155" s="1"/>
  <c r="C42" i="93"/>
  <c r="D53" i="108" s="1"/>
  <c r="B42" i="93"/>
  <c r="AA41" i="93"/>
  <c r="Z41" i="93"/>
  <c r="Y41" i="93"/>
  <c r="X41" i="93"/>
  <c r="W41" i="93"/>
  <c r="V41" i="93"/>
  <c r="U41" i="93"/>
  <c r="T41" i="93"/>
  <c r="S41" i="93"/>
  <c r="R41" i="93"/>
  <c r="Q41" i="93"/>
  <c r="P41" i="93"/>
  <c r="O41" i="93"/>
  <c r="N41" i="93"/>
  <c r="M41" i="93"/>
  <c r="L41" i="93"/>
  <c r="K41" i="93"/>
  <c r="J41" i="93"/>
  <c r="I41" i="93"/>
  <c r="H41" i="93"/>
  <c r="G41" i="93"/>
  <c r="F41" i="93"/>
  <c r="E41" i="93"/>
  <c r="D41" i="93"/>
  <c r="C41" i="93"/>
  <c r="B41" i="93"/>
  <c r="AA40" i="93"/>
  <c r="Z40" i="93"/>
  <c r="Y40" i="93"/>
  <c r="X40" i="93"/>
  <c r="W40" i="93"/>
  <c r="V40" i="93"/>
  <c r="U40" i="93"/>
  <c r="T40" i="93"/>
  <c r="S40" i="93"/>
  <c r="R40" i="93"/>
  <c r="Q40" i="93"/>
  <c r="P40" i="93"/>
  <c r="O40" i="93"/>
  <c r="N40" i="93"/>
  <c r="M40" i="93"/>
  <c r="L40" i="93"/>
  <c r="K40" i="93"/>
  <c r="J40" i="93"/>
  <c r="I40" i="93"/>
  <c r="H40" i="93"/>
  <c r="G40" i="93"/>
  <c r="F40" i="93"/>
  <c r="E40" i="93"/>
  <c r="D40" i="93"/>
  <c r="C40" i="93"/>
  <c r="B40" i="93"/>
  <c r="AA39"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AA38" i="93"/>
  <c r="Z38" i="93"/>
  <c r="Y38" i="93"/>
  <c r="X38" i="93"/>
  <c r="W38" i="93"/>
  <c r="V38" i="93"/>
  <c r="U38" i="93"/>
  <c r="T38" i="93"/>
  <c r="S38" i="93"/>
  <c r="R38" i="93"/>
  <c r="Q38" i="93"/>
  <c r="P38" i="93"/>
  <c r="O38" i="93"/>
  <c r="N38" i="93"/>
  <c r="M38" i="93"/>
  <c r="L38" i="93"/>
  <c r="K38" i="93"/>
  <c r="J38" i="93"/>
  <c r="I38" i="93"/>
  <c r="H38" i="93"/>
  <c r="G38" i="93"/>
  <c r="F38" i="93"/>
  <c r="E38" i="93"/>
  <c r="D38" i="93"/>
  <c r="C38" i="93"/>
  <c r="B38" i="93"/>
  <c r="B33"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O31" i="93"/>
  <c r="N31" i="93"/>
  <c r="O55" i="108" s="1"/>
  <c r="M31" i="93"/>
  <c r="N55" i="108" s="1"/>
  <c r="L31" i="93"/>
  <c r="L59" i="155" s="1"/>
  <c r="K31" i="93"/>
  <c r="J31" i="93"/>
  <c r="J59" i="155" s="1"/>
  <c r="I31" i="93"/>
  <c r="J55" i="108" s="1"/>
  <c r="H31" i="93"/>
  <c r="I55" i="108" s="1"/>
  <c r="G31" i="93"/>
  <c r="F31" i="93"/>
  <c r="G55" i="108" s="1"/>
  <c r="E31" i="93"/>
  <c r="F55" i="108" s="1"/>
  <c r="D31" i="93"/>
  <c r="D59" i="155" s="1"/>
  <c r="C31" i="93"/>
  <c r="B31"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AA29" i="93"/>
  <c r="Z29" i="93"/>
  <c r="Y29" i="93"/>
  <c r="X29" i="93"/>
  <c r="W29" i="93"/>
  <c r="V29" i="93"/>
  <c r="U29" i="93"/>
  <c r="T29" i="93"/>
  <c r="S29" i="93"/>
  <c r="R29" i="93"/>
  <c r="Q29" i="93"/>
  <c r="P29" i="93"/>
  <c r="O29" i="93"/>
  <c r="N29" i="93"/>
  <c r="M29" i="93"/>
  <c r="L29" i="93"/>
  <c r="K29" i="93"/>
  <c r="J29" i="93"/>
  <c r="I29" i="93"/>
  <c r="H29" i="93"/>
  <c r="G29" i="93"/>
  <c r="F29" i="93"/>
  <c r="E29" i="93"/>
  <c r="D29" i="93"/>
  <c r="C29" i="93"/>
  <c r="B29"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A27"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AA21" i="93"/>
  <c r="Z21" i="93"/>
  <c r="Y21" i="93"/>
  <c r="X21" i="93"/>
  <c r="W21" i="93"/>
  <c r="V21" i="93"/>
  <c r="U21" i="93"/>
  <c r="T21" i="93"/>
  <c r="S21" i="93"/>
  <c r="R21" i="93"/>
  <c r="Q21" i="93"/>
  <c r="Q23" i="93" s="1"/>
  <c r="P21" i="93"/>
  <c r="P23" i="93" s="1"/>
  <c r="O21" i="93"/>
  <c r="N21" i="93"/>
  <c r="M21" i="93"/>
  <c r="L21" i="93"/>
  <c r="K21" i="93"/>
  <c r="J21" i="93"/>
  <c r="I21" i="93"/>
  <c r="H21" i="93"/>
  <c r="G21" i="93"/>
  <c r="F21" i="93"/>
  <c r="E21" i="93"/>
  <c r="D21" i="93"/>
  <c r="C21" i="93"/>
  <c r="B21" i="93"/>
  <c r="O20" i="93"/>
  <c r="O28" i="227" s="1"/>
  <c r="N20" i="93"/>
  <c r="N58" i="155" s="1"/>
  <c r="N81" i="155" s="1"/>
  <c r="M20" i="93"/>
  <c r="M28" i="227" s="1"/>
  <c r="L20" i="93"/>
  <c r="L28" i="227" s="1"/>
  <c r="K20" i="93"/>
  <c r="K28" i="227" s="1"/>
  <c r="J20" i="93"/>
  <c r="J58" i="155" s="1"/>
  <c r="J81" i="155" s="1"/>
  <c r="I20" i="93"/>
  <c r="I28" i="227" s="1"/>
  <c r="H20" i="93"/>
  <c r="H28" i="227" s="1"/>
  <c r="G20" i="93"/>
  <c r="G28" i="227" s="1"/>
  <c r="F20" i="93"/>
  <c r="E20" i="93"/>
  <c r="D20" i="93"/>
  <c r="D28" i="227" s="1"/>
  <c r="C20" i="93"/>
  <c r="C28" i="227" s="1"/>
  <c r="B20" i="93"/>
  <c r="B52" i="93" s="1"/>
  <c r="C46" i="92" s="1"/>
  <c r="AA19" i="93"/>
  <c r="Z19" i="93"/>
  <c r="Y19" i="93"/>
  <c r="X19" i="93"/>
  <c r="W19" i="93"/>
  <c r="V19" i="93"/>
  <c r="U19" i="93"/>
  <c r="T19" i="93"/>
  <c r="S19" i="93"/>
  <c r="R19" i="93"/>
  <c r="Q19" i="93"/>
  <c r="C51" i="93" s="1"/>
  <c r="P19" i="93"/>
  <c r="O19" i="93"/>
  <c r="N19" i="93"/>
  <c r="M19" i="93"/>
  <c r="L19" i="93"/>
  <c r="K19" i="93"/>
  <c r="J19" i="93"/>
  <c r="I19" i="93"/>
  <c r="H19" i="93"/>
  <c r="G19" i="93"/>
  <c r="F19" i="93"/>
  <c r="E19" i="93"/>
  <c r="D19" i="93"/>
  <c r="C19" i="93"/>
  <c r="B19" i="93"/>
  <c r="B51" i="93" s="1"/>
  <c r="C45" i="92" s="1"/>
  <c r="AA18" i="93"/>
  <c r="Z18" i="93"/>
  <c r="Y18" i="93"/>
  <c r="X18" i="93"/>
  <c r="W18" i="93"/>
  <c r="V18" i="93"/>
  <c r="U18" i="93"/>
  <c r="T18" i="93"/>
  <c r="S18" i="93"/>
  <c r="R18" i="93"/>
  <c r="Q18" i="93"/>
  <c r="C50" i="93" s="1"/>
  <c r="P18" i="93"/>
  <c r="O18" i="93"/>
  <c r="N18" i="93"/>
  <c r="M18" i="93"/>
  <c r="L18" i="93"/>
  <c r="K18" i="93"/>
  <c r="J18" i="93"/>
  <c r="I18" i="93"/>
  <c r="H18" i="93"/>
  <c r="G18" i="93"/>
  <c r="F18" i="93"/>
  <c r="E18" i="93"/>
  <c r="D18" i="93"/>
  <c r="C18" i="93"/>
  <c r="B18" i="93"/>
  <c r="B50" i="93" s="1"/>
  <c r="C44" i="92" s="1"/>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B19" i="104" s="1"/>
  <c r="A10" i="93"/>
  <c r="AR47" i="111"/>
  <c r="AQ47" i="111"/>
  <c r="AP47" i="111"/>
  <c r="AO47" i="111"/>
  <c r="AN47" i="111"/>
  <c r="AM47" i="111"/>
  <c r="AL47" i="111"/>
  <c r="AK47" i="111"/>
  <c r="AJ47" i="111"/>
  <c r="AI47" i="111"/>
  <c r="AH47" i="111"/>
  <c r="AG47" i="111"/>
  <c r="AF47" i="111"/>
  <c r="AE47" i="111"/>
  <c r="AD47" i="111"/>
  <c r="AC47" i="111"/>
  <c r="AB47" i="111"/>
  <c r="AA47" i="111"/>
  <c r="Z47" i="111"/>
  <c r="Y47" i="111"/>
  <c r="X47" i="111"/>
  <c r="W47" i="111"/>
  <c r="V47" i="111"/>
  <c r="U47" i="111"/>
  <c r="T47" i="111"/>
  <c r="S47" i="111"/>
  <c r="R47" i="111"/>
  <c r="Q47" i="111"/>
  <c r="P47" i="111"/>
  <c r="O47" i="111"/>
  <c r="N47" i="111"/>
  <c r="M47" i="111"/>
  <c r="L47" i="111"/>
  <c r="K47" i="111"/>
  <c r="J47" i="111"/>
  <c r="I47" i="111"/>
  <c r="H47" i="111"/>
  <c r="G47" i="111"/>
  <c r="F47" i="111"/>
  <c r="E47" i="111"/>
  <c r="D47" i="111"/>
  <c r="C47" i="111"/>
  <c r="B47" i="111"/>
  <c r="B64" i="111" s="1"/>
  <c r="AR46" i="111"/>
  <c r="AQ46" i="111"/>
  <c r="AP46" i="111"/>
  <c r="AO46" i="111"/>
  <c r="AN46" i="111"/>
  <c r="AM46" i="111"/>
  <c r="AL46" i="111"/>
  <c r="AK46" i="111"/>
  <c r="AJ46" i="111"/>
  <c r="AI46" i="111"/>
  <c r="AH46" i="111"/>
  <c r="AG46" i="111"/>
  <c r="AF46" i="111"/>
  <c r="AE46" i="111"/>
  <c r="AD46" i="111"/>
  <c r="AC46" i="111"/>
  <c r="AB46" i="111"/>
  <c r="AA46" i="111"/>
  <c r="Z46" i="111"/>
  <c r="Y46" i="111"/>
  <c r="X46" i="111"/>
  <c r="W46" i="111"/>
  <c r="V46" i="111"/>
  <c r="U46" i="111"/>
  <c r="T46" i="111"/>
  <c r="S46" i="111"/>
  <c r="R46" i="111"/>
  <c r="Q46" i="111"/>
  <c r="P46" i="111"/>
  <c r="O46" i="111"/>
  <c r="N46" i="111"/>
  <c r="M46" i="111"/>
  <c r="L46" i="111"/>
  <c r="K46" i="111"/>
  <c r="J46" i="111"/>
  <c r="I46" i="111"/>
  <c r="H46" i="111"/>
  <c r="G46" i="111"/>
  <c r="F46" i="111"/>
  <c r="E46" i="111"/>
  <c r="D46" i="111"/>
  <c r="C46" i="111"/>
  <c r="B46" i="111"/>
  <c r="B63" i="111" s="1"/>
  <c r="B84" i="111" s="1"/>
  <c r="AR45" i="111"/>
  <c r="AQ45" i="111"/>
  <c r="AP45" i="111"/>
  <c r="AO45" i="111"/>
  <c r="AN45" i="111"/>
  <c r="AM45" i="111"/>
  <c r="AL45" i="111"/>
  <c r="AK45" i="111"/>
  <c r="AJ45" i="111"/>
  <c r="AI45" i="111"/>
  <c r="AH45" i="111"/>
  <c r="AG45" i="111"/>
  <c r="AF45" i="111"/>
  <c r="AE45" i="111"/>
  <c r="AD45" i="111"/>
  <c r="AC45" i="111"/>
  <c r="AB45" i="111"/>
  <c r="AA45" i="111"/>
  <c r="Z45" i="111"/>
  <c r="Y45" i="111"/>
  <c r="X45" i="111"/>
  <c r="W45" i="111"/>
  <c r="V45" i="111"/>
  <c r="U45" i="111"/>
  <c r="T45" i="111"/>
  <c r="S45" i="111"/>
  <c r="R45" i="111"/>
  <c r="Q45" i="111"/>
  <c r="P45" i="111"/>
  <c r="O45" i="111"/>
  <c r="N45" i="111"/>
  <c r="M45" i="111"/>
  <c r="L45" i="111"/>
  <c r="K45" i="111"/>
  <c r="J45" i="111"/>
  <c r="I45" i="111"/>
  <c r="H45" i="111"/>
  <c r="G45" i="111"/>
  <c r="F45" i="111"/>
  <c r="E45" i="111"/>
  <c r="D45" i="111"/>
  <c r="C45" i="111"/>
  <c r="B45" i="111"/>
  <c r="B62" i="111" s="1"/>
  <c r="B83" i="111" s="1"/>
  <c r="AR44" i="111"/>
  <c r="AQ44" i="111"/>
  <c r="AP44" i="111"/>
  <c r="AO44" i="111"/>
  <c r="AN44" i="111"/>
  <c r="AM44" i="111"/>
  <c r="AL44" i="111"/>
  <c r="AK44" i="111"/>
  <c r="AJ44" i="111"/>
  <c r="AI44" i="111"/>
  <c r="AH44" i="111"/>
  <c r="AG44" i="111"/>
  <c r="AF44" i="111"/>
  <c r="AE44" i="111"/>
  <c r="AD44" i="111"/>
  <c r="AC44" i="111"/>
  <c r="AB44" i="111"/>
  <c r="AA44" i="111"/>
  <c r="Z44" i="111"/>
  <c r="Y44" i="111"/>
  <c r="X44" i="111"/>
  <c r="W44" i="111"/>
  <c r="V44" i="111"/>
  <c r="U44" i="111"/>
  <c r="T44" i="111"/>
  <c r="S44" i="111"/>
  <c r="R44" i="111"/>
  <c r="Q44" i="111"/>
  <c r="P44" i="111"/>
  <c r="O44" i="111"/>
  <c r="N44" i="111"/>
  <c r="M44" i="111"/>
  <c r="L44" i="111"/>
  <c r="K44" i="111"/>
  <c r="J44" i="111"/>
  <c r="I44" i="111"/>
  <c r="H44" i="111"/>
  <c r="G44" i="111"/>
  <c r="F44" i="111"/>
  <c r="E44" i="111"/>
  <c r="D44" i="111"/>
  <c r="C44" i="111"/>
  <c r="B44" i="111"/>
  <c r="B61" i="111" s="1"/>
  <c r="B82" i="111" s="1"/>
  <c r="AR43" i="111"/>
  <c r="AQ43" i="111"/>
  <c r="AP43" i="111"/>
  <c r="AO43" i="111"/>
  <c r="AN43" i="111"/>
  <c r="AM43" i="111"/>
  <c r="AL43" i="111"/>
  <c r="AK43" i="111"/>
  <c r="AJ43" i="111"/>
  <c r="AI43" i="111"/>
  <c r="AH43" i="111"/>
  <c r="AG43" i="111"/>
  <c r="AF43" i="111"/>
  <c r="AE43" i="111"/>
  <c r="AD43" i="111"/>
  <c r="AC43" i="111"/>
  <c r="AB43" i="111"/>
  <c r="AA43" i="111"/>
  <c r="Z43" i="111"/>
  <c r="Y43" i="111"/>
  <c r="X43" i="111"/>
  <c r="W43" i="111"/>
  <c r="V43" i="111"/>
  <c r="U43" i="111"/>
  <c r="T43" i="111"/>
  <c r="S43" i="111"/>
  <c r="R43" i="111"/>
  <c r="Q43" i="111"/>
  <c r="P43" i="111"/>
  <c r="O43" i="111"/>
  <c r="N43" i="111"/>
  <c r="M43" i="111"/>
  <c r="L43" i="111"/>
  <c r="K43" i="111"/>
  <c r="J43" i="111"/>
  <c r="I43" i="111"/>
  <c r="H43" i="111"/>
  <c r="G43" i="111"/>
  <c r="F43" i="111"/>
  <c r="E43" i="111"/>
  <c r="D43" i="111"/>
  <c r="C43" i="111"/>
  <c r="B43" i="111"/>
  <c r="B60" i="111" s="1"/>
  <c r="B81" i="111" s="1"/>
  <c r="AR42" i="111"/>
  <c r="AQ42" i="111"/>
  <c r="AP42" i="111"/>
  <c r="AO42" i="111"/>
  <c r="AN42" i="111"/>
  <c r="AM42" i="111"/>
  <c r="AL42" i="111"/>
  <c r="AK42" i="111"/>
  <c r="AJ42" i="111"/>
  <c r="AI42" i="111"/>
  <c r="AH42" i="111"/>
  <c r="AG42" i="111"/>
  <c r="AF42" i="111"/>
  <c r="AE42" i="111"/>
  <c r="AD42" i="111"/>
  <c r="AC42" i="111"/>
  <c r="AB42" i="111"/>
  <c r="AA42" i="111"/>
  <c r="Z42" i="111"/>
  <c r="Y42" i="111"/>
  <c r="X42" i="111"/>
  <c r="W42" i="111"/>
  <c r="V42" i="111"/>
  <c r="U42" i="111"/>
  <c r="T42" i="111"/>
  <c r="S42" i="111"/>
  <c r="R42" i="111"/>
  <c r="Q42" i="111"/>
  <c r="P42" i="111"/>
  <c r="O42" i="111"/>
  <c r="N42" i="111"/>
  <c r="M42" i="111"/>
  <c r="L42" i="111"/>
  <c r="K42" i="111"/>
  <c r="J42" i="111"/>
  <c r="I42" i="111"/>
  <c r="H42" i="111"/>
  <c r="G42" i="111"/>
  <c r="F42" i="111"/>
  <c r="E42" i="111"/>
  <c r="D42" i="111"/>
  <c r="C42" i="111"/>
  <c r="B42" i="111"/>
  <c r="B59" i="111" s="1"/>
  <c r="B80" i="111" s="1"/>
  <c r="AR41"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G41" i="111"/>
  <c r="F41" i="111"/>
  <c r="E41" i="111"/>
  <c r="D41" i="111"/>
  <c r="C41" i="111"/>
  <c r="B41" i="111"/>
  <c r="B58" i="111" s="1"/>
  <c r="B79" i="111" s="1"/>
  <c r="AR40" i="111"/>
  <c r="AQ40" i="111"/>
  <c r="AP40" i="111"/>
  <c r="AO40" i="111"/>
  <c r="AN40" i="111"/>
  <c r="AM40" i="111"/>
  <c r="AL40" i="111"/>
  <c r="AK40" i="111"/>
  <c r="AJ40" i="111"/>
  <c r="AI40" i="111"/>
  <c r="AH40" i="111"/>
  <c r="AG40" i="111"/>
  <c r="AF40" i="111"/>
  <c r="AE40" i="111"/>
  <c r="AD40" i="111"/>
  <c r="AC40" i="111"/>
  <c r="AB40" i="111"/>
  <c r="AA40" i="111"/>
  <c r="Z40" i="111"/>
  <c r="Y40" i="111"/>
  <c r="X40" i="111"/>
  <c r="W40" i="111"/>
  <c r="V40" i="111"/>
  <c r="U40" i="111"/>
  <c r="T40" i="111"/>
  <c r="S40" i="111"/>
  <c r="R40" i="111"/>
  <c r="Q40" i="111"/>
  <c r="P40" i="111"/>
  <c r="O40" i="111"/>
  <c r="N40" i="111"/>
  <c r="M40" i="111"/>
  <c r="L40" i="111"/>
  <c r="K40" i="111"/>
  <c r="J40" i="111"/>
  <c r="I40" i="111"/>
  <c r="H40" i="111"/>
  <c r="G40" i="111"/>
  <c r="F40" i="111"/>
  <c r="E40" i="111"/>
  <c r="D40" i="111"/>
  <c r="C40" i="111"/>
  <c r="B40" i="111"/>
  <c r="B57" i="111" s="1"/>
  <c r="B78" i="111" s="1"/>
  <c r="AR39" i="111"/>
  <c r="AQ39" i="111"/>
  <c r="AP39" i="111"/>
  <c r="AO39" i="111"/>
  <c r="AN39" i="111"/>
  <c r="AM39" i="111"/>
  <c r="AL39" i="111"/>
  <c r="AK39" i="111"/>
  <c r="AJ39" i="111"/>
  <c r="AI39" i="111"/>
  <c r="AH39" i="111"/>
  <c r="AG39" i="111"/>
  <c r="AF39" i="111"/>
  <c r="AE39" i="111"/>
  <c r="AD39" i="111"/>
  <c r="AC39" i="111"/>
  <c r="AB39" i="111"/>
  <c r="AA39" i="111"/>
  <c r="Z39" i="111"/>
  <c r="Y39" i="111"/>
  <c r="X39" i="111"/>
  <c r="W39" i="111"/>
  <c r="V39" i="111"/>
  <c r="U39" i="111"/>
  <c r="T39" i="111"/>
  <c r="S39" i="111"/>
  <c r="R39" i="111"/>
  <c r="Q39" i="111"/>
  <c r="P39" i="111"/>
  <c r="O39" i="111"/>
  <c r="N39" i="111"/>
  <c r="M39" i="111"/>
  <c r="L39" i="111"/>
  <c r="K39" i="111"/>
  <c r="J39" i="111"/>
  <c r="I39" i="111"/>
  <c r="H39" i="111"/>
  <c r="G39" i="111"/>
  <c r="F39" i="111"/>
  <c r="E39" i="111"/>
  <c r="D39" i="111"/>
  <c r="C39" i="111"/>
  <c r="B39" i="111"/>
  <c r="B56" i="111" s="1"/>
  <c r="B77" i="111" s="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B55" i="111" s="1"/>
  <c r="B76" i="111" s="1"/>
  <c r="AR37" i="111"/>
  <c r="AQ37" i="111"/>
  <c r="AP37" i="111"/>
  <c r="AO37" i="111"/>
  <c r="AN37" i="111"/>
  <c r="AM37" i="111"/>
  <c r="AL37" i="111"/>
  <c r="AK37" i="111"/>
  <c r="AJ37" i="111"/>
  <c r="AI37" i="111"/>
  <c r="AH37" i="111"/>
  <c r="AG37" i="111"/>
  <c r="AF37" i="111"/>
  <c r="AE37" i="111"/>
  <c r="AD37" i="111"/>
  <c r="AC37" i="111"/>
  <c r="AB37" i="111"/>
  <c r="AA37" i="111"/>
  <c r="Z37" i="111"/>
  <c r="Y37" i="111"/>
  <c r="X37" i="111"/>
  <c r="W37" i="111"/>
  <c r="V37" i="111"/>
  <c r="U37" i="111"/>
  <c r="T37" i="111"/>
  <c r="S37" i="111"/>
  <c r="R37" i="111"/>
  <c r="Q37" i="111"/>
  <c r="P37" i="111"/>
  <c r="O37" i="111"/>
  <c r="N37" i="111"/>
  <c r="M37" i="111"/>
  <c r="L37" i="111"/>
  <c r="K37" i="111"/>
  <c r="J37" i="111"/>
  <c r="I37" i="111"/>
  <c r="H37" i="111"/>
  <c r="G37" i="111"/>
  <c r="F37" i="111"/>
  <c r="E37" i="111"/>
  <c r="D37" i="111"/>
  <c r="C37" i="111"/>
  <c r="B37" i="111"/>
  <c r="B54" i="111" s="1"/>
  <c r="B75" i="111" s="1"/>
  <c r="AR36" i="111"/>
  <c r="AR53" i="111" s="1"/>
  <c r="AR74" i="111" s="1"/>
  <c r="AQ36" i="111"/>
  <c r="AQ53" i="111" s="1"/>
  <c r="AQ74" i="111" s="1"/>
  <c r="AP36" i="111"/>
  <c r="AP53" i="111" s="1"/>
  <c r="AP74" i="111" s="1"/>
  <c r="AP91" i="111" s="1"/>
  <c r="AO36" i="111"/>
  <c r="AO53" i="111" s="1"/>
  <c r="AO74" i="111" s="1"/>
  <c r="AO91" i="111" s="1"/>
  <c r="AN36" i="111"/>
  <c r="AN53" i="111" s="1"/>
  <c r="AN74" i="111" s="1"/>
  <c r="AM36" i="111"/>
  <c r="AM53" i="111" s="1"/>
  <c r="AM74" i="111" s="1"/>
  <c r="AL36" i="111"/>
  <c r="AL53" i="111" s="1"/>
  <c r="AL74" i="111" s="1"/>
  <c r="AK36" i="111"/>
  <c r="AK53" i="111" s="1"/>
  <c r="AK74" i="111" s="1"/>
  <c r="AJ36" i="111"/>
  <c r="AJ53" i="111" s="1"/>
  <c r="AJ74" i="111" s="1"/>
  <c r="AI36" i="111"/>
  <c r="AI53" i="111" s="1"/>
  <c r="AI74" i="111" s="1"/>
  <c r="AH36" i="111"/>
  <c r="AH53" i="111" s="1"/>
  <c r="AH74" i="111" s="1"/>
  <c r="AG36" i="111"/>
  <c r="AG53" i="111" s="1"/>
  <c r="AG74" i="111" s="1"/>
  <c r="AF36" i="111"/>
  <c r="AF53" i="111" s="1"/>
  <c r="AF74" i="111" s="1"/>
  <c r="AE36" i="111"/>
  <c r="AE53" i="111" s="1"/>
  <c r="AE74" i="111" s="1"/>
  <c r="AD36" i="111"/>
  <c r="AD53" i="111" s="1"/>
  <c r="AD74" i="111" s="1"/>
  <c r="AC36" i="111"/>
  <c r="AC53" i="111" s="1"/>
  <c r="AC74" i="111" s="1"/>
  <c r="AB36" i="111"/>
  <c r="AB53" i="111" s="1"/>
  <c r="AB74" i="111" s="1"/>
  <c r="AA36" i="111"/>
  <c r="AA53" i="111" s="1"/>
  <c r="AA74" i="111" s="1"/>
  <c r="Z36" i="111"/>
  <c r="Z53" i="111" s="1"/>
  <c r="Z74" i="111" s="1"/>
  <c r="Y36" i="111"/>
  <c r="Y53" i="111" s="1"/>
  <c r="Y74" i="111" s="1"/>
  <c r="X36" i="111"/>
  <c r="X53" i="111" s="1"/>
  <c r="X74" i="111" s="1"/>
  <c r="W36" i="111"/>
  <c r="W53" i="111" s="1"/>
  <c r="W74" i="111" s="1"/>
  <c r="V36" i="111"/>
  <c r="V53" i="111" s="1"/>
  <c r="V74" i="111" s="1"/>
  <c r="V91" i="111" s="1"/>
  <c r="U36" i="111"/>
  <c r="U53" i="111" s="1"/>
  <c r="U74" i="111" s="1"/>
  <c r="U91" i="111" s="1"/>
  <c r="T36" i="111"/>
  <c r="T53" i="111" s="1"/>
  <c r="T74" i="111" s="1"/>
  <c r="S36" i="111"/>
  <c r="S53" i="111" s="1"/>
  <c r="S74" i="111" s="1"/>
  <c r="R36" i="111"/>
  <c r="R53" i="111" s="1"/>
  <c r="R74" i="111" s="1"/>
  <c r="Q36" i="111"/>
  <c r="Q53" i="111" s="1"/>
  <c r="Q74" i="111" s="1"/>
  <c r="P36" i="111"/>
  <c r="P53" i="111" s="1"/>
  <c r="P74" i="111" s="1"/>
  <c r="P91" i="111" s="1"/>
  <c r="O36" i="111"/>
  <c r="O53" i="111" s="1"/>
  <c r="O74" i="111" s="1"/>
  <c r="N36" i="111"/>
  <c r="N53" i="111" s="1"/>
  <c r="N74" i="111" s="1"/>
  <c r="M36" i="111"/>
  <c r="M53" i="111" s="1"/>
  <c r="M74" i="111" s="1"/>
  <c r="L36" i="111"/>
  <c r="L53" i="111" s="1"/>
  <c r="L74" i="111" s="1"/>
  <c r="K36" i="111"/>
  <c r="K53" i="111" s="1"/>
  <c r="K74" i="111" s="1"/>
  <c r="J36" i="111"/>
  <c r="J53" i="111" s="1"/>
  <c r="J74" i="111" s="1"/>
  <c r="I36" i="111"/>
  <c r="I53" i="111" s="1"/>
  <c r="I74" i="111" s="1"/>
  <c r="H36" i="111"/>
  <c r="H53" i="111" s="1"/>
  <c r="H74" i="111" s="1"/>
  <c r="G36" i="111"/>
  <c r="G53" i="111" s="1"/>
  <c r="G74" i="111" s="1"/>
  <c r="F36" i="111"/>
  <c r="F53" i="111" s="1"/>
  <c r="F74" i="111" s="1"/>
  <c r="F91" i="111" s="1"/>
  <c r="E36" i="111"/>
  <c r="E53" i="111" s="1"/>
  <c r="E74" i="111" s="1"/>
  <c r="D36" i="111"/>
  <c r="D53" i="111" s="1"/>
  <c r="D74" i="111" s="1"/>
  <c r="C36" i="111"/>
  <c r="C53" i="111" s="1"/>
  <c r="C74" i="111" s="1"/>
  <c r="U35" i="111"/>
  <c r="U52" i="111" s="1"/>
  <c r="U73" i="111" s="1"/>
  <c r="B35" i="111"/>
  <c r="B52" i="111" s="1"/>
  <c r="B73" i="111" s="1"/>
  <c r="B33" i="111"/>
  <c r="AR30" i="111"/>
  <c r="D31" i="140" s="1"/>
  <c r="AQ30" i="111"/>
  <c r="C31" i="140" s="1"/>
  <c r="AP30" i="111"/>
  <c r="AO30" i="111"/>
  <c r="AN30" i="111"/>
  <c r="D31" i="151" s="1"/>
  <c r="AM30" i="111"/>
  <c r="C31" i="151" s="1"/>
  <c r="AL30" i="111"/>
  <c r="AK30" i="111"/>
  <c r="C31" i="150" s="1"/>
  <c r="AJ30" i="111"/>
  <c r="D31" i="149" s="1"/>
  <c r="AI30" i="111"/>
  <c r="C31" i="149" s="1"/>
  <c r="AH30" i="111"/>
  <c r="AG30" i="111"/>
  <c r="C31" i="148" s="1"/>
  <c r="AF30" i="111"/>
  <c r="D31" i="147" s="1"/>
  <c r="AE30" i="111"/>
  <c r="C31" i="147" s="1"/>
  <c r="AD30" i="111"/>
  <c r="AC30" i="111"/>
  <c r="C31" i="146" s="1"/>
  <c r="AB30" i="111"/>
  <c r="D31" i="145" s="1"/>
  <c r="AA30" i="111"/>
  <c r="C31" i="145" s="1"/>
  <c r="Z30" i="111"/>
  <c r="Y30" i="111"/>
  <c r="C31" i="144" s="1"/>
  <c r="X30" i="111"/>
  <c r="D31" i="143" s="1"/>
  <c r="W30" i="111"/>
  <c r="C31" i="143" s="1"/>
  <c r="V30" i="111"/>
  <c r="U30" i="111"/>
  <c r="C31" i="162" s="1"/>
  <c r="T30" i="111"/>
  <c r="D31" i="142" s="1"/>
  <c r="S30" i="111"/>
  <c r="C31" i="142" s="1"/>
  <c r="R30" i="111"/>
  <c r="Q30" i="111"/>
  <c r="C31" i="141" s="1"/>
  <c r="P30" i="111"/>
  <c r="D31" i="139" s="1"/>
  <c r="O30" i="111"/>
  <c r="C31" i="139" s="1"/>
  <c r="N30" i="111"/>
  <c r="M30" i="111"/>
  <c r="C31" i="138" s="1"/>
  <c r="L30" i="111"/>
  <c r="D31" i="137" s="1"/>
  <c r="K30" i="111"/>
  <c r="C31" i="137" s="1"/>
  <c r="J30" i="111"/>
  <c r="I30" i="111"/>
  <c r="H30" i="111"/>
  <c r="D31" i="135" s="1"/>
  <c r="G30" i="111"/>
  <c r="C31" i="135" s="1"/>
  <c r="F30" i="111"/>
  <c r="E30" i="111"/>
  <c r="C31" i="134" s="1"/>
  <c r="D30" i="111"/>
  <c r="C30" i="111"/>
  <c r="C31" i="86" s="1"/>
  <c r="B30" i="111"/>
  <c r="AR29" i="111"/>
  <c r="D30" i="140" s="1"/>
  <c r="C68" i="140" s="1"/>
  <c r="AQ29" i="111"/>
  <c r="C30" i="140" s="1"/>
  <c r="C52" i="140" s="1"/>
  <c r="AP29" i="111"/>
  <c r="AO29" i="111"/>
  <c r="AN29" i="111"/>
  <c r="D30" i="151" s="1"/>
  <c r="C68" i="151" s="1"/>
  <c r="AM29" i="111"/>
  <c r="C30" i="151" s="1"/>
  <c r="C52" i="151" s="1"/>
  <c r="AL29" i="111"/>
  <c r="D30" i="150" s="1"/>
  <c r="C68" i="150" s="1"/>
  <c r="AK29" i="111"/>
  <c r="AJ29" i="111"/>
  <c r="D30" i="149" s="1"/>
  <c r="C68" i="149" s="1"/>
  <c r="AI29" i="111"/>
  <c r="C30" i="149" s="1"/>
  <c r="C52" i="149" s="1"/>
  <c r="AH29" i="111"/>
  <c r="D30" i="148" s="1"/>
  <c r="C68" i="148" s="1"/>
  <c r="AG29" i="111"/>
  <c r="AF29" i="111"/>
  <c r="D30" i="147" s="1"/>
  <c r="C68" i="147" s="1"/>
  <c r="AE29" i="111"/>
  <c r="C30" i="147" s="1"/>
  <c r="C52" i="147" s="1"/>
  <c r="AD29" i="111"/>
  <c r="D30" i="146" s="1"/>
  <c r="C68" i="146" s="1"/>
  <c r="AC29" i="111"/>
  <c r="AB29" i="111"/>
  <c r="D30" i="145" s="1"/>
  <c r="C68" i="145" s="1"/>
  <c r="AA29" i="111"/>
  <c r="C30" i="145" s="1"/>
  <c r="C52" i="145" s="1"/>
  <c r="Z29" i="111"/>
  <c r="D30" i="144" s="1"/>
  <c r="C68" i="144" s="1"/>
  <c r="Y29" i="111"/>
  <c r="X29" i="111"/>
  <c r="D30" i="143" s="1"/>
  <c r="C68" i="143" s="1"/>
  <c r="W29" i="111"/>
  <c r="C30" i="143" s="1"/>
  <c r="C52" i="143" s="1"/>
  <c r="V29" i="111"/>
  <c r="D30" i="162" s="1"/>
  <c r="C68" i="162" s="1"/>
  <c r="U29" i="111"/>
  <c r="T29" i="111"/>
  <c r="D30" i="142" s="1"/>
  <c r="C68" i="142" s="1"/>
  <c r="S29" i="111"/>
  <c r="C30" i="142" s="1"/>
  <c r="C52" i="142" s="1"/>
  <c r="R29" i="111"/>
  <c r="D30" i="141" s="1"/>
  <c r="C68" i="141" s="1"/>
  <c r="Q29" i="111"/>
  <c r="P29" i="111"/>
  <c r="D30" i="139" s="1"/>
  <c r="C68" i="139" s="1"/>
  <c r="O29" i="111"/>
  <c r="C30" i="139" s="1"/>
  <c r="C52" i="139" s="1"/>
  <c r="N29" i="111"/>
  <c r="D30" i="138" s="1"/>
  <c r="C68" i="138" s="1"/>
  <c r="M29" i="111"/>
  <c r="L29" i="111"/>
  <c r="D30" i="137" s="1"/>
  <c r="C68" i="137" s="1"/>
  <c r="K29" i="111"/>
  <c r="C30" i="137" s="1"/>
  <c r="C52" i="137" s="1"/>
  <c r="J29" i="111"/>
  <c r="D30" i="136" s="1"/>
  <c r="C68" i="136" s="1"/>
  <c r="I29" i="111"/>
  <c r="H29" i="111"/>
  <c r="D30" i="135" s="1"/>
  <c r="C68" i="135" s="1"/>
  <c r="G29" i="111"/>
  <c r="C30" i="135" s="1"/>
  <c r="C52" i="135" s="1"/>
  <c r="F29" i="111"/>
  <c r="D30" i="134" s="1"/>
  <c r="C68" i="134" s="1"/>
  <c r="E29" i="111"/>
  <c r="D29" i="111"/>
  <c r="D30" i="86" s="1"/>
  <c r="C68" i="86" s="1"/>
  <c r="C29" i="111"/>
  <c r="C30" i="86" s="1"/>
  <c r="C52" i="86" s="1"/>
  <c r="B29" i="111"/>
  <c r="AR28" i="111"/>
  <c r="AQ28" i="111"/>
  <c r="C29" i="140" s="1"/>
  <c r="C51" i="140" s="1"/>
  <c r="AP28" i="111"/>
  <c r="AO28" i="111"/>
  <c r="AN28" i="111"/>
  <c r="AM28" i="111"/>
  <c r="C29" i="151" s="1"/>
  <c r="C51" i="151" s="1"/>
  <c r="AL28" i="111"/>
  <c r="D29" i="150" s="1"/>
  <c r="C67" i="150" s="1"/>
  <c r="AK28" i="111"/>
  <c r="C29" i="150" s="1"/>
  <c r="C51" i="150" s="1"/>
  <c r="AJ28" i="111"/>
  <c r="AI28" i="111"/>
  <c r="C29" i="149" s="1"/>
  <c r="C51" i="149" s="1"/>
  <c r="AH28" i="111"/>
  <c r="D29" i="148" s="1"/>
  <c r="C67" i="148" s="1"/>
  <c r="AG28" i="111"/>
  <c r="C29" i="148" s="1"/>
  <c r="C51" i="148" s="1"/>
  <c r="AF28" i="111"/>
  <c r="AE28" i="111"/>
  <c r="C29" i="147" s="1"/>
  <c r="C51" i="147" s="1"/>
  <c r="AD28" i="111"/>
  <c r="D29" i="146" s="1"/>
  <c r="C67" i="146" s="1"/>
  <c r="AC28" i="111"/>
  <c r="C29" i="146" s="1"/>
  <c r="C51" i="146" s="1"/>
  <c r="AB28" i="111"/>
  <c r="AA28" i="111"/>
  <c r="C29" i="145" s="1"/>
  <c r="C51" i="145" s="1"/>
  <c r="Z28" i="111"/>
  <c r="D29" i="144" s="1"/>
  <c r="C67" i="144" s="1"/>
  <c r="Y28" i="111"/>
  <c r="C29" i="144" s="1"/>
  <c r="C51" i="144" s="1"/>
  <c r="X28" i="111"/>
  <c r="W28" i="111"/>
  <c r="C29" i="143" s="1"/>
  <c r="C51" i="143" s="1"/>
  <c r="V28" i="111"/>
  <c r="D29" i="162" s="1"/>
  <c r="C67" i="162" s="1"/>
  <c r="U28" i="111"/>
  <c r="C29" i="162" s="1"/>
  <c r="C51" i="162" s="1"/>
  <c r="T28" i="111"/>
  <c r="S28" i="111"/>
  <c r="C29" i="142" s="1"/>
  <c r="C51" i="142" s="1"/>
  <c r="R28" i="111"/>
  <c r="D29" i="141" s="1"/>
  <c r="C67" i="141" s="1"/>
  <c r="Q28" i="111"/>
  <c r="C29" i="141" s="1"/>
  <c r="C51" i="141" s="1"/>
  <c r="P28" i="111"/>
  <c r="O28" i="111"/>
  <c r="C29" i="139" s="1"/>
  <c r="C51" i="139" s="1"/>
  <c r="N28" i="111"/>
  <c r="D29" i="138" s="1"/>
  <c r="C67" i="138" s="1"/>
  <c r="M28" i="111"/>
  <c r="C29" i="138" s="1"/>
  <c r="C51" i="138" s="1"/>
  <c r="L28" i="111"/>
  <c r="K28" i="111"/>
  <c r="C29" i="137" s="1"/>
  <c r="C51" i="137" s="1"/>
  <c r="J28" i="111"/>
  <c r="D29" i="136" s="1"/>
  <c r="C67" i="136" s="1"/>
  <c r="I28" i="111"/>
  <c r="C29" i="136" s="1"/>
  <c r="C51" i="136" s="1"/>
  <c r="H28" i="111"/>
  <c r="G28" i="111"/>
  <c r="C29" i="135" s="1"/>
  <c r="C51" i="135" s="1"/>
  <c r="F28" i="111"/>
  <c r="D29" i="134" s="1"/>
  <c r="C67" i="134" s="1"/>
  <c r="E28" i="111"/>
  <c r="C29" i="134" s="1"/>
  <c r="C51" i="134" s="1"/>
  <c r="D28" i="111"/>
  <c r="C28" i="111"/>
  <c r="C29" i="86" s="1"/>
  <c r="C51" i="86" s="1"/>
  <c r="B28" i="111"/>
  <c r="AR27" i="111"/>
  <c r="AQ27" i="111"/>
  <c r="AP27" i="111"/>
  <c r="AO27" i="111"/>
  <c r="AN27" i="111"/>
  <c r="D28" i="151" s="1"/>
  <c r="C66" i="151" s="1"/>
  <c r="AM27" i="111"/>
  <c r="AL27" i="111"/>
  <c r="D28" i="150" s="1"/>
  <c r="C66" i="150" s="1"/>
  <c r="AK27" i="111"/>
  <c r="C28" i="150" s="1"/>
  <c r="C50" i="150" s="1"/>
  <c r="AJ27" i="111"/>
  <c r="D28" i="149" s="1"/>
  <c r="C66" i="149" s="1"/>
  <c r="AI27" i="111"/>
  <c r="AH27" i="111"/>
  <c r="D28" i="148" s="1"/>
  <c r="C66" i="148" s="1"/>
  <c r="AG27" i="111"/>
  <c r="C28" i="148" s="1"/>
  <c r="C50" i="148" s="1"/>
  <c r="AF27" i="111"/>
  <c r="D28" i="147" s="1"/>
  <c r="C66" i="147" s="1"/>
  <c r="AE27" i="111"/>
  <c r="AD27" i="111"/>
  <c r="D28" i="146" s="1"/>
  <c r="C66" i="146" s="1"/>
  <c r="AC27" i="111"/>
  <c r="C28" i="146" s="1"/>
  <c r="C50" i="146" s="1"/>
  <c r="AB27" i="111"/>
  <c r="D28" i="145" s="1"/>
  <c r="C66" i="145" s="1"/>
  <c r="AA27" i="111"/>
  <c r="Z27" i="111"/>
  <c r="D28" i="144" s="1"/>
  <c r="C66" i="144" s="1"/>
  <c r="Y27" i="111"/>
  <c r="C28" i="144" s="1"/>
  <c r="C50" i="144" s="1"/>
  <c r="X27" i="111"/>
  <c r="D28" i="143" s="1"/>
  <c r="C66" i="143" s="1"/>
  <c r="W27" i="111"/>
  <c r="V27" i="111"/>
  <c r="D28" i="162" s="1"/>
  <c r="C66" i="162" s="1"/>
  <c r="U27" i="111"/>
  <c r="C28" i="162" s="1"/>
  <c r="C50" i="162" s="1"/>
  <c r="T27" i="111"/>
  <c r="D28" i="142" s="1"/>
  <c r="C66" i="142" s="1"/>
  <c r="S27" i="111"/>
  <c r="R27" i="111"/>
  <c r="D28" i="141" s="1"/>
  <c r="C66" i="141" s="1"/>
  <c r="Q27" i="111"/>
  <c r="C28" i="141" s="1"/>
  <c r="C50" i="141" s="1"/>
  <c r="P27" i="111"/>
  <c r="D28" i="139" s="1"/>
  <c r="C66" i="139" s="1"/>
  <c r="O27" i="111"/>
  <c r="N27" i="111"/>
  <c r="D28" i="138" s="1"/>
  <c r="C66" i="138" s="1"/>
  <c r="M27" i="111"/>
  <c r="C28" i="138" s="1"/>
  <c r="C50" i="138" s="1"/>
  <c r="L27" i="111"/>
  <c r="D28" i="137" s="1"/>
  <c r="C66" i="137" s="1"/>
  <c r="K27" i="111"/>
  <c r="J27" i="111"/>
  <c r="D28" i="136" s="1"/>
  <c r="C66" i="136" s="1"/>
  <c r="I27" i="111"/>
  <c r="C28" i="136" s="1"/>
  <c r="C50" i="136" s="1"/>
  <c r="H27" i="111"/>
  <c r="D28" i="135" s="1"/>
  <c r="C66" i="135" s="1"/>
  <c r="G27" i="111"/>
  <c r="F27" i="111"/>
  <c r="D28" i="134" s="1"/>
  <c r="C66" i="134" s="1"/>
  <c r="E27" i="111"/>
  <c r="C28" i="134" s="1"/>
  <c r="C50" i="134" s="1"/>
  <c r="D27" i="111"/>
  <c r="D28" i="86" s="1"/>
  <c r="C66" i="86" s="1"/>
  <c r="C27" i="111"/>
  <c r="B27" i="111"/>
  <c r="AR26" i="111"/>
  <c r="D27" i="140" s="1"/>
  <c r="C65" i="140" s="1"/>
  <c r="AQ26" i="111"/>
  <c r="C27" i="140" s="1"/>
  <c r="C49" i="140" s="1"/>
  <c r="AP26" i="111"/>
  <c r="AO26" i="111"/>
  <c r="AN26" i="111"/>
  <c r="D27" i="151" s="1"/>
  <c r="C65" i="151" s="1"/>
  <c r="AM26" i="111"/>
  <c r="C27" i="151" s="1"/>
  <c r="C49" i="151" s="1"/>
  <c r="AL26" i="111"/>
  <c r="AK26" i="111"/>
  <c r="C27" i="150" s="1"/>
  <c r="C49" i="150" s="1"/>
  <c r="AJ26" i="111"/>
  <c r="D27" i="149" s="1"/>
  <c r="C65" i="149" s="1"/>
  <c r="AI26" i="111"/>
  <c r="C27" i="149" s="1"/>
  <c r="C49" i="149" s="1"/>
  <c r="AH26" i="111"/>
  <c r="AG26" i="111"/>
  <c r="C27" i="148" s="1"/>
  <c r="C49" i="148" s="1"/>
  <c r="AF26" i="111"/>
  <c r="D27" i="147" s="1"/>
  <c r="C65" i="147" s="1"/>
  <c r="AE26" i="111"/>
  <c r="C27" i="147" s="1"/>
  <c r="C49" i="147" s="1"/>
  <c r="AD26" i="111"/>
  <c r="AC26" i="111"/>
  <c r="C27" i="146" s="1"/>
  <c r="C49" i="146" s="1"/>
  <c r="AB26" i="111"/>
  <c r="D27" i="145" s="1"/>
  <c r="C65" i="145" s="1"/>
  <c r="AA26" i="111"/>
  <c r="C27" i="145" s="1"/>
  <c r="C49" i="145" s="1"/>
  <c r="Z26" i="111"/>
  <c r="Y26" i="111"/>
  <c r="C27" i="144" s="1"/>
  <c r="C49" i="144" s="1"/>
  <c r="X26" i="111"/>
  <c r="D27" i="143" s="1"/>
  <c r="C65" i="143" s="1"/>
  <c r="W26" i="111"/>
  <c r="C27" i="143" s="1"/>
  <c r="C49" i="143" s="1"/>
  <c r="V26" i="111"/>
  <c r="U26" i="111"/>
  <c r="C27" i="162" s="1"/>
  <c r="C49" i="162" s="1"/>
  <c r="T26" i="111"/>
  <c r="D27" i="142" s="1"/>
  <c r="C65" i="142" s="1"/>
  <c r="S26" i="111"/>
  <c r="C27" i="142" s="1"/>
  <c r="C49" i="142" s="1"/>
  <c r="R26" i="111"/>
  <c r="Q26" i="111"/>
  <c r="C27" i="141" s="1"/>
  <c r="C49" i="141" s="1"/>
  <c r="P26" i="111"/>
  <c r="D27" i="139" s="1"/>
  <c r="C65" i="139" s="1"/>
  <c r="O26" i="111"/>
  <c r="C27" i="139" s="1"/>
  <c r="C49" i="139" s="1"/>
  <c r="N26" i="111"/>
  <c r="M26" i="111"/>
  <c r="C27" i="138" s="1"/>
  <c r="C49" i="138" s="1"/>
  <c r="L26" i="111"/>
  <c r="D27" i="137" s="1"/>
  <c r="C65" i="137" s="1"/>
  <c r="K26" i="111"/>
  <c r="C27" i="137" s="1"/>
  <c r="C49" i="137" s="1"/>
  <c r="J26" i="111"/>
  <c r="I26" i="111"/>
  <c r="C27" i="136" s="1"/>
  <c r="C49" i="136" s="1"/>
  <c r="H26" i="111"/>
  <c r="D27" i="135" s="1"/>
  <c r="C65" i="135" s="1"/>
  <c r="G26" i="111"/>
  <c r="C27" i="135" s="1"/>
  <c r="C49" i="135" s="1"/>
  <c r="F26" i="111"/>
  <c r="E26" i="111"/>
  <c r="C27" i="134" s="1"/>
  <c r="C49" i="134" s="1"/>
  <c r="D26" i="111"/>
  <c r="D27" i="86" s="1"/>
  <c r="C65" i="86" s="1"/>
  <c r="C26" i="111"/>
  <c r="C27" i="86" s="1"/>
  <c r="C49" i="86" s="1"/>
  <c r="B26" i="111"/>
  <c r="AR25" i="111"/>
  <c r="D26" i="140" s="1"/>
  <c r="C64" i="140" s="1"/>
  <c r="AQ25" i="111"/>
  <c r="C26" i="140" s="1"/>
  <c r="C48" i="140" s="1"/>
  <c r="AP25" i="111"/>
  <c r="AO25" i="111"/>
  <c r="AN25" i="111"/>
  <c r="D26" i="151" s="1"/>
  <c r="C64" i="151" s="1"/>
  <c r="AM25" i="111"/>
  <c r="C26" i="151" s="1"/>
  <c r="C48" i="151" s="1"/>
  <c r="AL25" i="111"/>
  <c r="D26" i="150" s="1"/>
  <c r="C64" i="150" s="1"/>
  <c r="AK25" i="111"/>
  <c r="AJ25" i="111"/>
  <c r="D26" i="149" s="1"/>
  <c r="C64" i="149" s="1"/>
  <c r="AI25" i="111"/>
  <c r="C26" i="149" s="1"/>
  <c r="C48" i="149" s="1"/>
  <c r="AH25" i="111"/>
  <c r="D26" i="148" s="1"/>
  <c r="C64" i="148" s="1"/>
  <c r="AG25" i="111"/>
  <c r="AF25" i="111"/>
  <c r="D26" i="147" s="1"/>
  <c r="C64" i="147" s="1"/>
  <c r="AE25" i="111"/>
  <c r="C26" i="147" s="1"/>
  <c r="C48" i="147" s="1"/>
  <c r="AD25" i="111"/>
  <c r="D26" i="146" s="1"/>
  <c r="C64" i="146" s="1"/>
  <c r="AC25" i="111"/>
  <c r="AB25" i="111"/>
  <c r="D26" i="145" s="1"/>
  <c r="C64" i="145" s="1"/>
  <c r="AA25" i="111"/>
  <c r="C26" i="145" s="1"/>
  <c r="C48" i="145" s="1"/>
  <c r="Z25" i="111"/>
  <c r="D26" i="144" s="1"/>
  <c r="C64" i="144" s="1"/>
  <c r="Y25" i="111"/>
  <c r="X25" i="111"/>
  <c r="D26" i="143" s="1"/>
  <c r="C64" i="143" s="1"/>
  <c r="W25" i="111"/>
  <c r="C26" i="143" s="1"/>
  <c r="C48" i="143" s="1"/>
  <c r="V25" i="111"/>
  <c r="D26" i="162" s="1"/>
  <c r="C64" i="162" s="1"/>
  <c r="U25" i="111"/>
  <c r="T25" i="111"/>
  <c r="D26" i="142" s="1"/>
  <c r="C64" i="142" s="1"/>
  <c r="S25" i="111"/>
  <c r="C26" i="142" s="1"/>
  <c r="C48" i="142" s="1"/>
  <c r="R25" i="111"/>
  <c r="D26" i="141" s="1"/>
  <c r="C64" i="141" s="1"/>
  <c r="Q25" i="111"/>
  <c r="P25" i="111"/>
  <c r="D26" i="139" s="1"/>
  <c r="C64" i="139" s="1"/>
  <c r="O25" i="111"/>
  <c r="C26" i="139" s="1"/>
  <c r="C48" i="139" s="1"/>
  <c r="N25" i="111"/>
  <c r="D26" i="138" s="1"/>
  <c r="C64" i="138" s="1"/>
  <c r="M25" i="111"/>
  <c r="L25" i="111"/>
  <c r="D26" i="137" s="1"/>
  <c r="C64" i="137" s="1"/>
  <c r="K25" i="111"/>
  <c r="C26" i="137" s="1"/>
  <c r="C48" i="137" s="1"/>
  <c r="J25" i="111"/>
  <c r="D26" i="136" s="1"/>
  <c r="C64" i="136" s="1"/>
  <c r="I25" i="111"/>
  <c r="H25" i="111"/>
  <c r="D26" i="135" s="1"/>
  <c r="C64" i="135" s="1"/>
  <c r="G25" i="111"/>
  <c r="C26" i="135" s="1"/>
  <c r="C48" i="135" s="1"/>
  <c r="F25" i="111"/>
  <c r="D26" i="134" s="1"/>
  <c r="C64" i="134" s="1"/>
  <c r="E25" i="111"/>
  <c r="D25" i="111"/>
  <c r="D26" i="86" s="1"/>
  <c r="C64" i="86" s="1"/>
  <c r="C25" i="111"/>
  <c r="C26" i="86" s="1"/>
  <c r="C48" i="86" s="1"/>
  <c r="B25" i="111"/>
  <c r="AR24" i="111"/>
  <c r="AQ24" i="111"/>
  <c r="C25" i="140" s="1"/>
  <c r="C47" i="140" s="1"/>
  <c r="AP24" i="111"/>
  <c r="AO24" i="111"/>
  <c r="AN24" i="111"/>
  <c r="AM24" i="111"/>
  <c r="C25" i="151" s="1"/>
  <c r="C47" i="151" s="1"/>
  <c r="AL24" i="111"/>
  <c r="D25" i="150" s="1"/>
  <c r="C63" i="150" s="1"/>
  <c r="AK24" i="111"/>
  <c r="C25" i="150" s="1"/>
  <c r="C47" i="150" s="1"/>
  <c r="AJ24" i="111"/>
  <c r="AI24" i="111"/>
  <c r="C25" i="149" s="1"/>
  <c r="C47" i="149" s="1"/>
  <c r="AH24" i="111"/>
  <c r="D25" i="148" s="1"/>
  <c r="C63" i="148" s="1"/>
  <c r="AG24" i="111"/>
  <c r="C25" i="148" s="1"/>
  <c r="C47" i="148" s="1"/>
  <c r="AF24" i="111"/>
  <c r="AE24" i="111"/>
  <c r="C25" i="147" s="1"/>
  <c r="C47" i="147" s="1"/>
  <c r="AD24" i="111"/>
  <c r="D25" i="146" s="1"/>
  <c r="C63" i="146" s="1"/>
  <c r="AC24" i="111"/>
  <c r="C25" i="146" s="1"/>
  <c r="C47" i="146" s="1"/>
  <c r="AB24" i="111"/>
  <c r="AA24" i="111"/>
  <c r="C25" i="145" s="1"/>
  <c r="C47" i="145" s="1"/>
  <c r="Z24" i="111"/>
  <c r="D25" i="144" s="1"/>
  <c r="C63" i="144" s="1"/>
  <c r="Y24" i="111"/>
  <c r="C25" i="144" s="1"/>
  <c r="C47" i="144" s="1"/>
  <c r="X24" i="111"/>
  <c r="W24" i="111"/>
  <c r="C25" i="143" s="1"/>
  <c r="C47" i="143" s="1"/>
  <c r="V24" i="111"/>
  <c r="D25" i="162" s="1"/>
  <c r="C63" i="162" s="1"/>
  <c r="U24" i="111"/>
  <c r="C25" i="162" s="1"/>
  <c r="C47" i="162" s="1"/>
  <c r="T24" i="111"/>
  <c r="S24" i="111"/>
  <c r="C25" i="142" s="1"/>
  <c r="C47" i="142" s="1"/>
  <c r="R24" i="111"/>
  <c r="D25" i="141" s="1"/>
  <c r="C63" i="141" s="1"/>
  <c r="Q24" i="111"/>
  <c r="C25" i="141" s="1"/>
  <c r="C47" i="141" s="1"/>
  <c r="P24" i="111"/>
  <c r="O24" i="111"/>
  <c r="C25" i="139" s="1"/>
  <c r="C47" i="139" s="1"/>
  <c r="N24" i="111"/>
  <c r="D25" i="138" s="1"/>
  <c r="C63" i="138" s="1"/>
  <c r="M24" i="111"/>
  <c r="C25" i="138" s="1"/>
  <c r="C47" i="138" s="1"/>
  <c r="L24" i="111"/>
  <c r="K24" i="111"/>
  <c r="C25" i="137" s="1"/>
  <c r="C47" i="137" s="1"/>
  <c r="J24" i="111"/>
  <c r="D25" i="136" s="1"/>
  <c r="C63" i="136" s="1"/>
  <c r="I24" i="111"/>
  <c r="C25" i="136" s="1"/>
  <c r="C47" i="136" s="1"/>
  <c r="H24" i="111"/>
  <c r="G24" i="111"/>
  <c r="C25" i="135" s="1"/>
  <c r="C47" i="135" s="1"/>
  <c r="F24" i="111"/>
  <c r="D25" i="134" s="1"/>
  <c r="C63" i="134" s="1"/>
  <c r="E24" i="111"/>
  <c r="C25" i="134" s="1"/>
  <c r="C47" i="134" s="1"/>
  <c r="D24" i="111"/>
  <c r="C24" i="111"/>
  <c r="C25" i="86" s="1"/>
  <c r="C47" i="86" s="1"/>
  <c r="B24" i="111"/>
  <c r="AR23" i="111"/>
  <c r="D24" i="140" s="1"/>
  <c r="C62" i="140" s="1"/>
  <c r="AQ23" i="111"/>
  <c r="AP23" i="111"/>
  <c r="AO23" i="111"/>
  <c r="AN23" i="111"/>
  <c r="D24" i="151" s="1"/>
  <c r="C62" i="151" s="1"/>
  <c r="AM23" i="111"/>
  <c r="AL23" i="111"/>
  <c r="D24" i="150" s="1"/>
  <c r="C62" i="150" s="1"/>
  <c r="AK23" i="111"/>
  <c r="C24" i="150" s="1"/>
  <c r="C46" i="150" s="1"/>
  <c r="AJ23" i="111"/>
  <c r="D24" i="149" s="1"/>
  <c r="C62" i="149" s="1"/>
  <c r="AI23" i="111"/>
  <c r="AH23" i="111"/>
  <c r="D24" i="148" s="1"/>
  <c r="C62" i="148" s="1"/>
  <c r="AG23" i="111"/>
  <c r="C24" i="148" s="1"/>
  <c r="C46" i="148" s="1"/>
  <c r="AF23" i="111"/>
  <c r="D24" i="147" s="1"/>
  <c r="C62" i="147" s="1"/>
  <c r="AE23" i="111"/>
  <c r="AD23" i="111"/>
  <c r="D24" i="146" s="1"/>
  <c r="C62" i="146" s="1"/>
  <c r="AC23" i="111"/>
  <c r="C24" i="146" s="1"/>
  <c r="C46" i="146" s="1"/>
  <c r="AB23" i="111"/>
  <c r="D24" i="145" s="1"/>
  <c r="C62" i="145" s="1"/>
  <c r="AA23" i="111"/>
  <c r="Z23" i="111"/>
  <c r="D24" i="144" s="1"/>
  <c r="C62" i="144" s="1"/>
  <c r="Y23" i="111"/>
  <c r="C24" i="144" s="1"/>
  <c r="C46" i="144" s="1"/>
  <c r="X23" i="111"/>
  <c r="D24" i="143" s="1"/>
  <c r="C62" i="143" s="1"/>
  <c r="W23" i="111"/>
  <c r="V23" i="111"/>
  <c r="D24" i="162" s="1"/>
  <c r="C62" i="162" s="1"/>
  <c r="U23" i="111"/>
  <c r="C24" i="162" s="1"/>
  <c r="C46" i="162" s="1"/>
  <c r="T23" i="111"/>
  <c r="D24" i="142" s="1"/>
  <c r="C62" i="142" s="1"/>
  <c r="S23" i="111"/>
  <c r="R23" i="111"/>
  <c r="D24" i="141" s="1"/>
  <c r="C62" i="141" s="1"/>
  <c r="Q23" i="111"/>
  <c r="C24" i="141" s="1"/>
  <c r="C46" i="141" s="1"/>
  <c r="P23" i="111"/>
  <c r="D24" i="139" s="1"/>
  <c r="C62" i="139" s="1"/>
  <c r="O23" i="111"/>
  <c r="N23" i="111"/>
  <c r="D24" i="138" s="1"/>
  <c r="C62" i="138" s="1"/>
  <c r="M23" i="111"/>
  <c r="C24" i="138" s="1"/>
  <c r="C46" i="138" s="1"/>
  <c r="L23" i="111"/>
  <c r="D24" i="137" s="1"/>
  <c r="C62" i="137" s="1"/>
  <c r="K23" i="111"/>
  <c r="J23" i="111"/>
  <c r="D24" i="136" s="1"/>
  <c r="C62" i="136" s="1"/>
  <c r="I23" i="111"/>
  <c r="C24" i="136" s="1"/>
  <c r="C46" i="136" s="1"/>
  <c r="H23" i="111"/>
  <c r="D24" i="135" s="1"/>
  <c r="C62" i="135" s="1"/>
  <c r="G23" i="111"/>
  <c r="F23" i="111"/>
  <c r="D24" i="134" s="1"/>
  <c r="C62" i="134" s="1"/>
  <c r="E23" i="111"/>
  <c r="C24" i="134" s="1"/>
  <c r="C46" i="134" s="1"/>
  <c r="D23" i="111"/>
  <c r="D24" i="86" s="1"/>
  <c r="C62" i="86" s="1"/>
  <c r="C23" i="111"/>
  <c r="B23" i="111"/>
  <c r="AR22" i="111"/>
  <c r="D23" i="140" s="1"/>
  <c r="C61" i="140" s="1"/>
  <c r="AQ22" i="111"/>
  <c r="AP22" i="111"/>
  <c r="AO22" i="111"/>
  <c r="AN22" i="111"/>
  <c r="D23" i="151" s="1"/>
  <c r="C61" i="151" s="1"/>
  <c r="AM22" i="111"/>
  <c r="C23" i="151" s="1"/>
  <c r="C45" i="151" s="1"/>
  <c r="AL22" i="111"/>
  <c r="AK22" i="111"/>
  <c r="C23" i="150" s="1"/>
  <c r="C45" i="150" s="1"/>
  <c r="AJ22" i="111"/>
  <c r="D23" i="149" s="1"/>
  <c r="C61" i="149" s="1"/>
  <c r="AI22" i="111"/>
  <c r="C23" i="149" s="1"/>
  <c r="C45" i="149" s="1"/>
  <c r="AH22" i="111"/>
  <c r="AG22" i="111"/>
  <c r="C23" i="148" s="1"/>
  <c r="C45" i="148" s="1"/>
  <c r="AF22" i="111"/>
  <c r="D23" i="147" s="1"/>
  <c r="C61" i="147" s="1"/>
  <c r="AE22" i="111"/>
  <c r="C23" i="147" s="1"/>
  <c r="C45" i="147" s="1"/>
  <c r="AD22" i="111"/>
  <c r="AC22" i="111"/>
  <c r="C23" i="146" s="1"/>
  <c r="C45" i="146" s="1"/>
  <c r="AB22" i="111"/>
  <c r="D23" i="145" s="1"/>
  <c r="C61" i="145" s="1"/>
  <c r="AA22" i="111"/>
  <c r="C23" i="145" s="1"/>
  <c r="C45" i="145" s="1"/>
  <c r="Z22" i="111"/>
  <c r="Y22" i="111"/>
  <c r="C23" i="144" s="1"/>
  <c r="C45" i="144" s="1"/>
  <c r="X22" i="111"/>
  <c r="D23" i="143" s="1"/>
  <c r="C61" i="143" s="1"/>
  <c r="W22" i="111"/>
  <c r="C23" i="143" s="1"/>
  <c r="C45" i="143" s="1"/>
  <c r="V22" i="111"/>
  <c r="U22" i="111"/>
  <c r="C23" i="162" s="1"/>
  <c r="C45" i="162" s="1"/>
  <c r="T22" i="111"/>
  <c r="D23" i="142" s="1"/>
  <c r="C61" i="142" s="1"/>
  <c r="S22" i="111"/>
  <c r="C23" i="142" s="1"/>
  <c r="C45" i="142" s="1"/>
  <c r="R22" i="111"/>
  <c r="Q22" i="111"/>
  <c r="C23" i="141" s="1"/>
  <c r="C45" i="141" s="1"/>
  <c r="P22" i="111"/>
  <c r="D23" i="139" s="1"/>
  <c r="C61" i="139" s="1"/>
  <c r="O22" i="111"/>
  <c r="C23" i="139" s="1"/>
  <c r="C45" i="139" s="1"/>
  <c r="N22" i="111"/>
  <c r="M22" i="111"/>
  <c r="C23" i="138" s="1"/>
  <c r="C45" i="138" s="1"/>
  <c r="L22" i="111"/>
  <c r="D23" i="137" s="1"/>
  <c r="C61" i="137" s="1"/>
  <c r="K22" i="111"/>
  <c r="C23" i="137" s="1"/>
  <c r="C45" i="137" s="1"/>
  <c r="J22" i="111"/>
  <c r="I22" i="111"/>
  <c r="C23" i="136" s="1"/>
  <c r="C45" i="136" s="1"/>
  <c r="H22" i="111"/>
  <c r="D23" i="135" s="1"/>
  <c r="C61" i="135" s="1"/>
  <c r="G22" i="111"/>
  <c r="C23" i="135" s="1"/>
  <c r="C45" i="135" s="1"/>
  <c r="F22" i="111"/>
  <c r="E22" i="111"/>
  <c r="C23" i="134" s="1"/>
  <c r="C45" i="134" s="1"/>
  <c r="D22" i="111"/>
  <c r="D23" i="86" s="1"/>
  <c r="C61" i="86" s="1"/>
  <c r="C22" i="111"/>
  <c r="C23" i="86" s="1"/>
  <c r="C45" i="86" s="1"/>
  <c r="B22" i="111"/>
  <c r="AR21" i="111"/>
  <c r="D22" i="140" s="1"/>
  <c r="C60" i="140" s="1"/>
  <c r="AQ21" i="111"/>
  <c r="C22" i="140" s="1"/>
  <c r="C44" i="140" s="1"/>
  <c r="AP21" i="111"/>
  <c r="AO21" i="111"/>
  <c r="AN21" i="111"/>
  <c r="D22" i="151" s="1"/>
  <c r="C60" i="151" s="1"/>
  <c r="AM21" i="111"/>
  <c r="C22" i="151" s="1"/>
  <c r="C44" i="151" s="1"/>
  <c r="AL21" i="111"/>
  <c r="D22" i="150" s="1"/>
  <c r="C60" i="150" s="1"/>
  <c r="AK21" i="111"/>
  <c r="AJ21" i="111"/>
  <c r="D22" i="149" s="1"/>
  <c r="C60" i="149" s="1"/>
  <c r="AI21" i="111"/>
  <c r="C22" i="149" s="1"/>
  <c r="C44" i="149" s="1"/>
  <c r="AH21" i="111"/>
  <c r="D22" i="148" s="1"/>
  <c r="C60" i="148" s="1"/>
  <c r="AG21" i="111"/>
  <c r="AF21" i="111"/>
  <c r="D22" i="147" s="1"/>
  <c r="C60" i="147" s="1"/>
  <c r="AE21" i="111"/>
  <c r="C22" i="147" s="1"/>
  <c r="C44" i="147" s="1"/>
  <c r="AD21" i="111"/>
  <c r="D22" i="146" s="1"/>
  <c r="C60" i="146" s="1"/>
  <c r="AC21" i="111"/>
  <c r="AB21" i="111"/>
  <c r="D22" i="145" s="1"/>
  <c r="C60" i="145" s="1"/>
  <c r="AA21" i="111"/>
  <c r="C22" i="145" s="1"/>
  <c r="C44" i="145" s="1"/>
  <c r="Z21" i="111"/>
  <c r="D22" i="144" s="1"/>
  <c r="C60" i="144" s="1"/>
  <c r="Y21" i="111"/>
  <c r="X21" i="111"/>
  <c r="D22" i="143" s="1"/>
  <c r="C60" i="143" s="1"/>
  <c r="W21" i="111"/>
  <c r="C22" i="143" s="1"/>
  <c r="C44" i="143" s="1"/>
  <c r="V21" i="111"/>
  <c r="D22" i="162" s="1"/>
  <c r="C60" i="162" s="1"/>
  <c r="U21" i="111"/>
  <c r="T21" i="111"/>
  <c r="D22" i="142" s="1"/>
  <c r="C60" i="142" s="1"/>
  <c r="S21" i="111"/>
  <c r="C22" i="142" s="1"/>
  <c r="C44" i="142" s="1"/>
  <c r="R21" i="111"/>
  <c r="D22" i="141" s="1"/>
  <c r="C60" i="141" s="1"/>
  <c r="Q21" i="111"/>
  <c r="P21" i="111"/>
  <c r="D22" i="139" s="1"/>
  <c r="C60" i="139" s="1"/>
  <c r="O21" i="111"/>
  <c r="C22" i="139" s="1"/>
  <c r="C44" i="139" s="1"/>
  <c r="N21" i="111"/>
  <c r="D22" i="138" s="1"/>
  <c r="C60" i="138" s="1"/>
  <c r="M21" i="111"/>
  <c r="L21" i="111"/>
  <c r="D22" i="137" s="1"/>
  <c r="C60" i="137" s="1"/>
  <c r="K21" i="111"/>
  <c r="C22" i="137" s="1"/>
  <c r="C44" i="137" s="1"/>
  <c r="J21" i="111"/>
  <c r="D22" i="136" s="1"/>
  <c r="C60" i="136" s="1"/>
  <c r="I21" i="111"/>
  <c r="H21" i="111"/>
  <c r="D22" i="135" s="1"/>
  <c r="C60" i="135" s="1"/>
  <c r="G21" i="111"/>
  <c r="C22" i="135" s="1"/>
  <c r="C44" i="135" s="1"/>
  <c r="F21" i="111"/>
  <c r="D22" i="134" s="1"/>
  <c r="C60" i="134" s="1"/>
  <c r="E21" i="111"/>
  <c r="D21" i="111"/>
  <c r="D22" i="86" s="1"/>
  <c r="C60" i="86" s="1"/>
  <c r="C21" i="111"/>
  <c r="C22" i="86" s="1"/>
  <c r="C44" i="86" s="1"/>
  <c r="B21" i="111"/>
  <c r="AR20" i="111"/>
  <c r="AQ20" i="111"/>
  <c r="C21" i="140" s="1"/>
  <c r="C43" i="140" s="1"/>
  <c r="C77" i="140" s="1"/>
  <c r="AP20" i="111"/>
  <c r="AO20" i="111"/>
  <c r="AN20" i="111"/>
  <c r="AM20" i="111"/>
  <c r="C21" i="151" s="1"/>
  <c r="C43" i="151" s="1"/>
  <c r="C77" i="151" s="1"/>
  <c r="AL20" i="111"/>
  <c r="D21" i="150" s="1"/>
  <c r="C59" i="150" s="1"/>
  <c r="C93" i="150" s="1"/>
  <c r="AK20" i="111"/>
  <c r="C21" i="150" s="1"/>
  <c r="C43" i="150" s="1"/>
  <c r="C77" i="150" s="1"/>
  <c r="AJ20" i="111"/>
  <c r="AI20" i="111"/>
  <c r="C21" i="149" s="1"/>
  <c r="C43" i="149" s="1"/>
  <c r="C77" i="149" s="1"/>
  <c r="AH20" i="111"/>
  <c r="D21" i="148" s="1"/>
  <c r="C59" i="148" s="1"/>
  <c r="C93" i="148" s="1"/>
  <c r="AG20" i="111"/>
  <c r="C21" i="148" s="1"/>
  <c r="C43" i="148" s="1"/>
  <c r="C77" i="148" s="1"/>
  <c r="AF20" i="111"/>
  <c r="AE20" i="111"/>
  <c r="C21" i="147" s="1"/>
  <c r="C43" i="147" s="1"/>
  <c r="C77" i="147" s="1"/>
  <c r="AD20" i="111"/>
  <c r="D21" i="146" s="1"/>
  <c r="C59" i="146" s="1"/>
  <c r="C93" i="146" s="1"/>
  <c r="AC20" i="111"/>
  <c r="C21" i="146" s="1"/>
  <c r="C43" i="146" s="1"/>
  <c r="C77" i="146" s="1"/>
  <c r="AB20" i="111"/>
  <c r="AA20" i="111"/>
  <c r="C21" i="145" s="1"/>
  <c r="C43" i="145" s="1"/>
  <c r="C77" i="145" s="1"/>
  <c r="Z20" i="111"/>
  <c r="D21" i="144" s="1"/>
  <c r="C59" i="144" s="1"/>
  <c r="C93" i="144" s="1"/>
  <c r="Y20" i="111"/>
  <c r="C21" i="144" s="1"/>
  <c r="C43" i="144" s="1"/>
  <c r="C77" i="144" s="1"/>
  <c r="X20" i="111"/>
  <c r="W20" i="111"/>
  <c r="C21" i="143" s="1"/>
  <c r="C43" i="143" s="1"/>
  <c r="C77" i="143" s="1"/>
  <c r="V20" i="111"/>
  <c r="D21" i="162" s="1"/>
  <c r="C59" i="162" s="1"/>
  <c r="C93" i="162" s="1"/>
  <c r="U20" i="111"/>
  <c r="C21" i="162" s="1"/>
  <c r="C43" i="162" s="1"/>
  <c r="C77" i="162" s="1"/>
  <c r="T20" i="111"/>
  <c r="S20" i="111"/>
  <c r="C21" i="142" s="1"/>
  <c r="C43" i="142" s="1"/>
  <c r="C77" i="142" s="1"/>
  <c r="R20" i="111"/>
  <c r="D21" i="141" s="1"/>
  <c r="C59" i="141" s="1"/>
  <c r="C93" i="141" s="1"/>
  <c r="Q20" i="111"/>
  <c r="C21" i="141" s="1"/>
  <c r="C43" i="141" s="1"/>
  <c r="C77" i="141" s="1"/>
  <c r="P20" i="111"/>
  <c r="O20" i="111"/>
  <c r="C21" i="139" s="1"/>
  <c r="C43" i="139" s="1"/>
  <c r="C77" i="139" s="1"/>
  <c r="N20" i="111"/>
  <c r="D21" i="138" s="1"/>
  <c r="C59" i="138" s="1"/>
  <c r="C93" i="138" s="1"/>
  <c r="M20" i="111"/>
  <c r="C21" i="138" s="1"/>
  <c r="C43" i="138" s="1"/>
  <c r="C77" i="138" s="1"/>
  <c r="L20" i="111"/>
  <c r="K20" i="111"/>
  <c r="C21" i="137" s="1"/>
  <c r="C43" i="137" s="1"/>
  <c r="C77" i="137" s="1"/>
  <c r="J20" i="111"/>
  <c r="D21" i="136" s="1"/>
  <c r="C59" i="136" s="1"/>
  <c r="C93" i="136" s="1"/>
  <c r="I20" i="111"/>
  <c r="C21" i="136" s="1"/>
  <c r="C43" i="136" s="1"/>
  <c r="C77" i="136" s="1"/>
  <c r="H20" i="111"/>
  <c r="G20" i="111"/>
  <c r="C21" i="135" s="1"/>
  <c r="C43" i="135" s="1"/>
  <c r="C77" i="135" s="1"/>
  <c r="F20" i="111"/>
  <c r="D21" i="134" s="1"/>
  <c r="C59" i="134" s="1"/>
  <c r="C93" i="134" s="1"/>
  <c r="E20" i="111"/>
  <c r="C21" i="134" s="1"/>
  <c r="C43" i="134" s="1"/>
  <c r="C77" i="134" s="1"/>
  <c r="D20" i="111"/>
  <c r="C20" i="111"/>
  <c r="C21" i="86" s="1"/>
  <c r="C43" i="86" s="1"/>
  <c r="C77" i="86" s="1"/>
  <c r="B20" i="111"/>
  <c r="AR19" i="111"/>
  <c r="AQ19" i="111"/>
  <c r="AP19" i="111"/>
  <c r="AO19" i="111"/>
  <c r="AN19" i="111"/>
  <c r="AM19" i="111"/>
  <c r="AL19" i="111"/>
  <c r="AK19" i="111"/>
  <c r="AJ19" i="111"/>
  <c r="AI19" i="111"/>
  <c r="AH19" i="111"/>
  <c r="AG19" i="111"/>
  <c r="AF19" i="111"/>
  <c r="AE19" i="111"/>
  <c r="AD19" i="111"/>
  <c r="AC19" i="111"/>
  <c r="AB19" i="111"/>
  <c r="AA19" i="111"/>
  <c r="Z19" i="111"/>
  <c r="Y19" i="111"/>
  <c r="X19" i="111"/>
  <c r="W19" i="111"/>
  <c r="V19" i="111"/>
  <c r="U19" i="111"/>
  <c r="T19" i="111"/>
  <c r="S19" i="111"/>
  <c r="R19" i="111"/>
  <c r="Q19" i="111"/>
  <c r="P19" i="111"/>
  <c r="O19" i="111"/>
  <c r="N19" i="111"/>
  <c r="M19" i="111"/>
  <c r="L19" i="111"/>
  <c r="K19" i="111"/>
  <c r="J19" i="111"/>
  <c r="I19" i="111"/>
  <c r="H19" i="111"/>
  <c r="G19" i="111"/>
  <c r="F19" i="111"/>
  <c r="E19" i="111"/>
  <c r="D19" i="111"/>
  <c r="C19" i="111"/>
  <c r="AQ18" i="111"/>
  <c r="AO18" i="111"/>
  <c r="AM18" i="111"/>
  <c r="AK18" i="111"/>
  <c r="AI18" i="111"/>
  <c r="AG18" i="111"/>
  <c r="AE18" i="111"/>
  <c r="AC18" i="111"/>
  <c r="AA18" i="111"/>
  <c r="Y18" i="111"/>
  <c r="W18" i="111"/>
  <c r="U18" i="111"/>
  <c r="S18" i="111"/>
  <c r="Q18" i="111"/>
  <c r="O18" i="111"/>
  <c r="M18" i="111"/>
  <c r="K18" i="111"/>
  <c r="I18" i="111"/>
  <c r="G18" i="111"/>
  <c r="E18" i="111"/>
  <c r="C18" i="111"/>
  <c r="B18" i="111"/>
  <c r="J12" i="111"/>
  <c r="C71" i="111" s="1"/>
  <c r="I43" i="96"/>
  <c r="G43" i="96"/>
  <c r="U31" i="96"/>
  <c r="C62" i="96" s="1"/>
  <c r="C253" i="152" s="1"/>
  <c r="T31" i="96"/>
  <c r="C61" i="96" s="1"/>
  <c r="S31" i="96"/>
  <c r="C60" i="96" s="1"/>
  <c r="R31" i="96"/>
  <c r="C59" i="96" s="1"/>
  <c r="Q31" i="96"/>
  <c r="C58" i="96" s="1"/>
  <c r="P31" i="96"/>
  <c r="C57" i="96" s="1"/>
  <c r="C569" i="92" s="1"/>
  <c r="O31" i="96"/>
  <c r="C56" i="96" s="1"/>
  <c r="N31" i="96"/>
  <c r="C55" i="96" s="1"/>
  <c r="M31" i="96"/>
  <c r="C54" i="96" s="1"/>
  <c r="L31" i="96"/>
  <c r="C53" i="96" s="1"/>
  <c r="C565" i="92" s="1"/>
  <c r="K31" i="96"/>
  <c r="C52" i="96" s="1"/>
  <c r="J31" i="96"/>
  <c r="C51" i="96" s="1"/>
  <c r="I31" i="96"/>
  <c r="C50" i="96" s="1"/>
  <c r="H31" i="96"/>
  <c r="C49" i="96" s="1"/>
  <c r="G31" i="96"/>
  <c r="C48" i="96" s="1"/>
  <c r="F31" i="96"/>
  <c r="C47" i="96" s="1"/>
  <c r="E31" i="96"/>
  <c r="C46" i="96" s="1"/>
  <c r="D31" i="96"/>
  <c r="C45" i="96" s="1"/>
  <c r="C31" i="96"/>
  <c r="C44" i="96" s="1"/>
  <c r="U30" i="96"/>
  <c r="U96" i="111" s="1"/>
  <c r="T30" i="96"/>
  <c r="T96" i="111" s="1"/>
  <c r="S30" i="96"/>
  <c r="S96" i="111" s="1"/>
  <c r="R30" i="96"/>
  <c r="R96" i="111" s="1"/>
  <c r="Q30" i="96"/>
  <c r="Q96" i="111" s="1"/>
  <c r="P30" i="96"/>
  <c r="P96" i="111" s="1"/>
  <c r="O30" i="96"/>
  <c r="O96" i="111" s="1"/>
  <c r="N30" i="96"/>
  <c r="N96" i="111" s="1"/>
  <c r="M30" i="96"/>
  <c r="M96" i="111" s="1"/>
  <c r="L30" i="96"/>
  <c r="L96" i="111" s="1"/>
  <c r="K30" i="96"/>
  <c r="K96" i="111" s="1"/>
  <c r="J30" i="96"/>
  <c r="J96" i="111" s="1"/>
  <c r="I30" i="96"/>
  <c r="I96" i="111" s="1"/>
  <c r="H30" i="96"/>
  <c r="H96" i="111" s="1"/>
  <c r="G30" i="96"/>
  <c r="G96" i="111" s="1"/>
  <c r="F30" i="96"/>
  <c r="F96" i="111" s="1"/>
  <c r="E30" i="96"/>
  <c r="E96" i="111" s="1"/>
  <c r="D30" i="96"/>
  <c r="D96" i="111" s="1"/>
  <c r="C30" i="96"/>
  <c r="C96" i="111" s="1"/>
  <c r="AN25" i="96"/>
  <c r="AM25" i="96"/>
  <c r="AL25" i="96"/>
  <c r="AK25" i="96"/>
  <c r="AJ25" i="96"/>
  <c r="AI25" i="96"/>
  <c r="AH25" i="96"/>
  <c r="AG25" i="96"/>
  <c r="AF25" i="96"/>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C25" i="96"/>
  <c r="AN24" i="96"/>
  <c r="AM24" i="96"/>
  <c r="AL24"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AM22" i="96"/>
  <c r="AK22" i="96"/>
  <c r="AI22" i="96"/>
  <c r="AG22" i="96"/>
  <c r="AE22" i="96"/>
  <c r="AC22" i="96"/>
  <c r="AA22" i="96"/>
  <c r="Y22" i="96"/>
  <c r="W22" i="96"/>
  <c r="U22" i="96"/>
  <c r="S22" i="96"/>
  <c r="Q22" i="96"/>
  <c r="O22" i="96"/>
  <c r="M22" i="96"/>
  <c r="K22" i="96"/>
  <c r="I22" i="96"/>
  <c r="G22" i="96"/>
  <c r="E22" i="96"/>
  <c r="C22" i="96"/>
  <c r="C15" i="96"/>
  <c r="C17" i="96" s="1"/>
  <c r="Q24" i="104" s="1"/>
  <c r="C14" i="96"/>
  <c r="C16" i="96" s="1"/>
  <c r="Q23" i="104" s="1"/>
  <c r="B54" i="169"/>
  <c r="F39" i="169"/>
  <c r="F71" i="169" s="1"/>
  <c r="B39" i="169"/>
  <c r="H35" i="169"/>
  <c r="G35" i="169"/>
  <c r="F35" i="169"/>
  <c r="E35" i="169"/>
  <c r="D35" i="169"/>
  <c r="C35" i="169"/>
  <c r="B35" i="169"/>
  <c r="H34" i="169"/>
  <c r="G34" i="169"/>
  <c r="F34" i="169"/>
  <c r="E34" i="169"/>
  <c r="D34" i="169"/>
  <c r="C34" i="169"/>
  <c r="B34" i="169"/>
  <c r="H33" i="169"/>
  <c r="G33" i="169"/>
  <c r="F33" i="169"/>
  <c r="E33" i="169"/>
  <c r="D33" i="169"/>
  <c r="C33" i="169"/>
  <c r="B33" i="169"/>
  <c r="H32" i="169"/>
  <c r="G32" i="169"/>
  <c r="F32" i="169"/>
  <c r="E32" i="169"/>
  <c r="D32" i="169"/>
  <c r="C32" i="169"/>
  <c r="B32" i="169"/>
  <c r="H31" i="169"/>
  <c r="G31" i="169"/>
  <c r="F31" i="169"/>
  <c r="E31" i="169"/>
  <c r="D31" i="169"/>
  <c r="C31" i="169"/>
  <c r="B31" i="169"/>
  <c r="H30" i="169"/>
  <c r="G30" i="169"/>
  <c r="F30" i="169"/>
  <c r="E30" i="169"/>
  <c r="D30" i="169"/>
  <c r="C30" i="169"/>
  <c r="B30" i="169"/>
  <c r="H29" i="169"/>
  <c r="G29" i="169"/>
  <c r="F29" i="169"/>
  <c r="E29" i="169"/>
  <c r="D29" i="169"/>
  <c r="C29" i="169"/>
  <c r="B29" i="169"/>
  <c r="H28" i="169"/>
  <c r="G28" i="169"/>
  <c r="F28" i="169"/>
  <c r="E28" i="169"/>
  <c r="D28" i="169"/>
  <c r="C28" i="169"/>
  <c r="B28" i="169"/>
  <c r="H27" i="169"/>
  <c r="G27" i="169"/>
  <c r="F27" i="169"/>
  <c r="E27" i="169"/>
  <c r="D27" i="169"/>
  <c r="C27" i="169"/>
  <c r="B27" i="169"/>
  <c r="H26" i="169"/>
  <c r="G26" i="169"/>
  <c r="F26" i="169"/>
  <c r="E26" i="169"/>
  <c r="D26" i="169"/>
  <c r="C26" i="169"/>
  <c r="B26" i="169"/>
  <c r="H25" i="169"/>
  <c r="G25" i="169"/>
  <c r="F25" i="169"/>
  <c r="E25" i="169"/>
  <c r="D25" i="169"/>
  <c r="C25" i="169"/>
  <c r="B25" i="169"/>
  <c r="H24" i="169"/>
  <c r="G24" i="169"/>
  <c r="F24" i="169"/>
  <c r="E24" i="169"/>
  <c r="D24" i="169"/>
  <c r="C24" i="169"/>
  <c r="B24" i="169"/>
  <c r="F23" i="169"/>
  <c r="C23" i="169"/>
  <c r="C22" i="169"/>
  <c r="B18" i="169"/>
  <c r="A10" i="169"/>
  <c r="B54" i="167"/>
  <c r="F39" i="167"/>
  <c r="F71" i="167" s="1"/>
  <c r="B39" i="167"/>
  <c r="H35" i="167"/>
  <c r="G35" i="167"/>
  <c r="F35" i="167"/>
  <c r="E35" i="167"/>
  <c r="D35" i="167"/>
  <c r="C35" i="167"/>
  <c r="B35" i="167"/>
  <c r="H34" i="167"/>
  <c r="G34" i="167"/>
  <c r="F34" i="167"/>
  <c r="E34" i="167"/>
  <c r="D34" i="167"/>
  <c r="C34" i="167"/>
  <c r="B34" i="167"/>
  <c r="H33" i="167"/>
  <c r="G33" i="167"/>
  <c r="F33" i="167"/>
  <c r="E33" i="167"/>
  <c r="D33" i="167"/>
  <c r="C33" i="167"/>
  <c r="B33" i="167"/>
  <c r="H32" i="167"/>
  <c r="G32" i="167"/>
  <c r="F32" i="167"/>
  <c r="E32" i="167"/>
  <c r="D32" i="167"/>
  <c r="C32" i="167"/>
  <c r="B32" i="167"/>
  <c r="H31" i="167"/>
  <c r="G31" i="167"/>
  <c r="F31" i="167"/>
  <c r="E31" i="167"/>
  <c r="D31" i="167"/>
  <c r="C31" i="167"/>
  <c r="B31" i="167"/>
  <c r="H30" i="167"/>
  <c r="G30" i="167"/>
  <c r="F30" i="167"/>
  <c r="E30" i="167"/>
  <c r="D30" i="167"/>
  <c r="C30" i="167"/>
  <c r="B30" i="167"/>
  <c r="H29" i="167"/>
  <c r="G29" i="167"/>
  <c r="F29" i="167"/>
  <c r="E29" i="167"/>
  <c r="D29" i="167"/>
  <c r="C29" i="167"/>
  <c r="B29" i="167"/>
  <c r="H28" i="167"/>
  <c r="G28" i="167"/>
  <c r="F28" i="167"/>
  <c r="E28" i="167"/>
  <c r="D28" i="167"/>
  <c r="C28" i="167"/>
  <c r="B28" i="167"/>
  <c r="H27" i="167"/>
  <c r="G27" i="167"/>
  <c r="F27" i="167"/>
  <c r="E27" i="167"/>
  <c r="D27" i="167"/>
  <c r="C27" i="167"/>
  <c r="B27" i="167"/>
  <c r="H26" i="167"/>
  <c r="G26" i="167"/>
  <c r="F26" i="167"/>
  <c r="E26" i="167"/>
  <c r="D26" i="167"/>
  <c r="C26" i="167"/>
  <c r="B26" i="167"/>
  <c r="H25" i="167"/>
  <c r="G25" i="167"/>
  <c r="F25" i="167"/>
  <c r="E25" i="167"/>
  <c r="D25" i="167"/>
  <c r="C25" i="167"/>
  <c r="B25" i="167"/>
  <c r="H24" i="167"/>
  <c r="G24" i="167"/>
  <c r="F24" i="167"/>
  <c r="E24" i="167"/>
  <c r="D24" i="167"/>
  <c r="C24" i="167"/>
  <c r="B24" i="167"/>
  <c r="F23" i="167"/>
  <c r="C23" i="167"/>
  <c r="C22" i="167"/>
  <c r="B18" i="167"/>
  <c r="A10" i="167"/>
  <c r="B54" i="166"/>
  <c r="F39" i="166"/>
  <c r="F71" i="166" s="1"/>
  <c r="B39" i="166"/>
  <c r="H35" i="166"/>
  <c r="G35" i="166"/>
  <c r="F35" i="166"/>
  <c r="E35" i="166"/>
  <c r="D35" i="166"/>
  <c r="C35" i="166"/>
  <c r="B35" i="166"/>
  <c r="H34" i="166"/>
  <c r="G34" i="166"/>
  <c r="F34" i="166"/>
  <c r="E34" i="166"/>
  <c r="D34" i="166"/>
  <c r="C34" i="166"/>
  <c r="B34" i="166"/>
  <c r="H33" i="166"/>
  <c r="G33" i="166"/>
  <c r="F33" i="166"/>
  <c r="E33" i="166"/>
  <c r="D33" i="166"/>
  <c r="C33" i="166"/>
  <c r="B33" i="166"/>
  <c r="H32" i="166"/>
  <c r="G32" i="166"/>
  <c r="F32" i="166"/>
  <c r="E32" i="166"/>
  <c r="D32" i="166"/>
  <c r="C32" i="166"/>
  <c r="B32" i="166"/>
  <c r="H31" i="166"/>
  <c r="G31" i="166"/>
  <c r="F31" i="166"/>
  <c r="E31" i="166"/>
  <c r="D31" i="166"/>
  <c r="C31" i="166"/>
  <c r="B31" i="166"/>
  <c r="H30" i="166"/>
  <c r="G30" i="166"/>
  <c r="F30" i="166"/>
  <c r="E30" i="166"/>
  <c r="D30" i="166"/>
  <c r="C30" i="166"/>
  <c r="B30" i="166"/>
  <c r="H29" i="166"/>
  <c r="G29" i="166"/>
  <c r="F29" i="166"/>
  <c r="E29" i="166"/>
  <c r="D29" i="166"/>
  <c r="C29" i="166"/>
  <c r="B29" i="166"/>
  <c r="H28" i="166"/>
  <c r="G28" i="166"/>
  <c r="F28" i="166"/>
  <c r="E28" i="166"/>
  <c r="D28" i="166"/>
  <c r="C28" i="166"/>
  <c r="B28" i="166"/>
  <c r="H27" i="166"/>
  <c r="G27" i="166"/>
  <c r="F27" i="166"/>
  <c r="E27" i="166"/>
  <c r="D27" i="166"/>
  <c r="C27" i="166"/>
  <c r="B27" i="166"/>
  <c r="H26" i="166"/>
  <c r="G26" i="166"/>
  <c r="F26" i="166"/>
  <c r="E26" i="166"/>
  <c r="D26" i="166"/>
  <c r="C26" i="166"/>
  <c r="B26" i="166"/>
  <c r="H25" i="166"/>
  <c r="G25" i="166"/>
  <c r="F25" i="166"/>
  <c r="E25" i="166"/>
  <c r="D25" i="166"/>
  <c r="C25" i="166"/>
  <c r="B25" i="166"/>
  <c r="H24" i="166"/>
  <c r="G24" i="166"/>
  <c r="F24" i="166"/>
  <c r="E24" i="166"/>
  <c r="D24" i="166"/>
  <c r="C24" i="166"/>
  <c r="B24" i="166"/>
  <c r="F23" i="166"/>
  <c r="C23" i="166"/>
  <c r="C22" i="166"/>
  <c r="B18" i="166"/>
  <c r="A10" i="166"/>
  <c r="N69" i="124"/>
  <c r="N56" i="169" s="1"/>
  <c r="N73" i="169" s="1"/>
  <c r="N88" i="169" s="1"/>
  <c r="O54" i="124"/>
  <c r="O41" i="167" s="1"/>
  <c r="N54" i="124"/>
  <c r="N41" i="169" s="1"/>
  <c r="M54" i="124"/>
  <c r="M69" i="124" s="1"/>
  <c r="L54" i="124"/>
  <c r="L69" i="124" s="1"/>
  <c r="K54" i="124"/>
  <c r="K41" i="167" s="1"/>
  <c r="J54" i="124"/>
  <c r="J41" i="169" s="1"/>
  <c r="H46" i="124"/>
  <c r="H54" i="124" s="1"/>
  <c r="H41" i="169" s="1"/>
  <c r="G46" i="124"/>
  <c r="G54" i="124" s="1"/>
  <c r="F46" i="124"/>
  <c r="F54" i="124" s="1"/>
  <c r="E46" i="124"/>
  <c r="E54" i="124" s="1"/>
  <c r="D46" i="124"/>
  <c r="D54" i="124" s="1"/>
  <c r="D41" i="169" s="1"/>
  <c r="C46" i="124"/>
  <c r="C54" i="124" s="1"/>
  <c r="C31" i="124"/>
  <c r="B29" i="124"/>
  <c r="C16" i="124"/>
  <c r="B14" i="124"/>
  <c r="A10" i="124"/>
  <c r="O69" i="123"/>
  <c r="O184" i="152" s="1"/>
  <c r="O201" i="152" s="1"/>
  <c r="O216" i="152" s="1"/>
  <c r="N69" i="123"/>
  <c r="N184" i="152" s="1"/>
  <c r="N201" i="152" s="1"/>
  <c r="N216" i="152" s="1"/>
  <c r="M69" i="123"/>
  <c r="M184" i="152" s="1"/>
  <c r="M201" i="152" s="1"/>
  <c r="M216" i="152" s="1"/>
  <c r="L69" i="123"/>
  <c r="L184" i="152" s="1"/>
  <c r="L201" i="152" s="1"/>
  <c r="L216" i="152" s="1"/>
  <c r="K69" i="123"/>
  <c r="K184" i="152" s="1"/>
  <c r="K201" i="152" s="1"/>
  <c r="K216" i="152" s="1"/>
  <c r="J69" i="123"/>
  <c r="J184" i="152" s="1"/>
  <c r="J201" i="152" s="1"/>
  <c r="J216" i="152" s="1"/>
  <c r="B48" i="123"/>
  <c r="B48" i="124" s="1"/>
  <c r="B47" i="123"/>
  <c r="B47" i="124" s="1"/>
  <c r="I46" i="123"/>
  <c r="I69" i="123" s="1"/>
  <c r="I184" i="152" s="1"/>
  <c r="I201" i="152" s="1"/>
  <c r="I216" i="152" s="1"/>
  <c r="H46" i="123"/>
  <c r="H54" i="123" s="1"/>
  <c r="G46" i="123"/>
  <c r="G54" i="123" s="1"/>
  <c r="F46" i="123"/>
  <c r="F54" i="123" s="1"/>
  <c r="E46" i="123"/>
  <c r="E54" i="123" s="1"/>
  <c r="E169" i="152" s="1"/>
  <c r="D46" i="123"/>
  <c r="D54" i="123" s="1"/>
  <c r="C46" i="123"/>
  <c r="C54" i="123" s="1"/>
  <c r="C31" i="123"/>
  <c r="B29" i="123"/>
  <c r="C16" i="123"/>
  <c r="B14" i="123"/>
  <c r="F85" i="100"/>
  <c r="E85" i="100"/>
  <c r="D85" i="100"/>
  <c r="C85" i="100"/>
  <c r="F84" i="100"/>
  <c r="E84" i="100"/>
  <c r="D84" i="100"/>
  <c r="C84" i="100"/>
  <c r="F83" i="100"/>
  <c r="E83" i="100"/>
  <c r="D83" i="100"/>
  <c r="C83" i="100"/>
  <c r="F82" i="100"/>
  <c r="E82" i="100"/>
  <c r="D82" i="100"/>
  <c r="C82" i="100"/>
  <c r="F81" i="100"/>
  <c r="E81" i="100"/>
  <c r="D81" i="100"/>
  <c r="C81" i="100"/>
  <c r="F80" i="100"/>
  <c r="E80" i="100"/>
  <c r="D80" i="100"/>
  <c r="C80" i="100"/>
  <c r="F79" i="100"/>
  <c r="E79" i="100"/>
  <c r="D79" i="100"/>
  <c r="C79" i="100"/>
  <c r="F78" i="100"/>
  <c r="E78" i="100"/>
  <c r="D78" i="100"/>
  <c r="C78" i="100"/>
  <c r="F77" i="100"/>
  <c r="E77" i="100"/>
  <c r="D77" i="100"/>
  <c r="C77" i="100"/>
  <c r="F76" i="100"/>
  <c r="E76" i="100"/>
  <c r="D76" i="100"/>
  <c r="C76" i="100"/>
  <c r="F75" i="100"/>
  <c r="E75" i="100"/>
  <c r="D75" i="100"/>
  <c r="C75" i="100"/>
  <c r="F68" i="100"/>
  <c r="E68" i="100"/>
  <c r="D68" i="100"/>
  <c r="C68" i="100"/>
  <c r="F67" i="100"/>
  <c r="E67" i="100"/>
  <c r="D67" i="100"/>
  <c r="C67" i="100"/>
  <c r="F66" i="100"/>
  <c r="E66" i="100"/>
  <c r="D66" i="100"/>
  <c r="C66" i="100"/>
  <c r="F65" i="100"/>
  <c r="E65" i="100"/>
  <c r="D65" i="100"/>
  <c r="C65" i="100"/>
  <c r="F64" i="100"/>
  <c r="E64" i="100"/>
  <c r="D64" i="100"/>
  <c r="C64" i="100"/>
  <c r="F63" i="100"/>
  <c r="E63" i="100"/>
  <c r="D63" i="100"/>
  <c r="C63" i="100"/>
  <c r="F62" i="100"/>
  <c r="E62" i="100"/>
  <c r="D62" i="100"/>
  <c r="C62" i="100"/>
  <c r="F61" i="100"/>
  <c r="E61" i="100"/>
  <c r="D61" i="100"/>
  <c r="C61" i="100"/>
  <c r="F60" i="100"/>
  <c r="E60" i="100"/>
  <c r="D60" i="100"/>
  <c r="C60" i="100"/>
  <c r="F59" i="100"/>
  <c r="E59" i="100"/>
  <c r="D59" i="100"/>
  <c r="C59" i="100"/>
  <c r="F58" i="100"/>
  <c r="E58" i="100"/>
  <c r="D58" i="100"/>
  <c r="C58" i="100"/>
  <c r="B52" i="100"/>
  <c r="F49" i="100"/>
  <c r="E49" i="100"/>
  <c r="D49" i="100"/>
  <c r="C49" i="100"/>
  <c r="B49" i="100"/>
  <c r="B68" i="100" s="1"/>
  <c r="B85" i="100" s="1"/>
  <c r="B102" i="100" s="1"/>
  <c r="B118" i="100" s="1"/>
  <c r="B134" i="100" s="1"/>
  <c r="B150" i="100" s="1"/>
  <c r="F48" i="100"/>
  <c r="E48" i="100"/>
  <c r="D48" i="100"/>
  <c r="C48" i="100"/>
  <c r="B48" i="100"/>
  <c r="B67" i="100" s="1"/>
  <c r="B84" i="100" s="1"/>
  <c r="B101" i="100" s="1"/>
  <c r="B117" i="100" s="1"/>
  <c r="B133" i="100" s="1"/>
  <c r="B149" i="100" s="1"/>
  <c r="F47" i="100"/>
  <c r="E47" i="100"/>
  <c r="D47" i="100"/>
  <c r="C47" i="100"/>
  <c r="B47" i="100"/>
  <c r="B66" i="100" s="1"/>
  <c r="B83" i="100" s="1"/>
  <c r="B100" i="100" s="1"/>
  <c r="B116" i="100" s="1"/>
  <c r="B132" i="100" s="1"/>
  <c r="B148" i="100" s="1"/>
  <c r="F46" i="100"/>
  <c r="E46" i="100"/>
  <c r="D46" i="100"/>
  <c r="C46" i="100"/>
  <c r="B46" i="100"/>
  <c r="B65" i="100" s="1"/>
  <c r="B82" i="100" s="1"/>
  <c r="B99" i="100" s="1"/>
  <c r="B115" i="100" s="1"/>
  <c r="B131" i="100" s="1"/>
  <c r="B147" i="100" s="1"/>
  <c r="F45" i="100"/>
  <c r="E45" i="100"/>
  <c r="D45" i="100"/>
  <c r="C45" i="100"/>
  <c r="B45" i="100"/>
  <c r="B64" i="100" s="1"/>
  <c r="B81" i="100" s="1"/>
  <c r="B98" i="100" s="1"/>
  <c r="B114" i="100" s="1"/>
  <c r="B130" i="100" s="1"/>
  <c r="B146" i="100" s="1"/>
  <c r="F44" i="100"/>
  <c r="E44" i="100"/>
  <c r="D44" i="100"/>
  <c r="C44" i="100"/>
  <c r="B44" i="100"/>
  <c r="B63" i="100" s="1"/>
  <c r="B80" i="100" s="1"/>
  <c r="B97" i="100" s="1"/>
  <c r="B113" i="100" s="1"/>
  <c r="B129" i="100" s="1"/>
  <c r="B145" i="100" s="1"/>
  <c r="F43" i="100"/>
  <c r="E43" i="100"/>
  <c r="D43" i="100"/>
  <c r="C43" i="100"/>
  <c r="B43" i="100"/>
  <c r="B62" i="100" s="1"/>
  <c r="B79" i="100" s="1"/>
  <c r="B96" i="100" s="1"/>
  <c r="B112" i="100" s="1"/>
  <c r="B128" i="100" s="1"/>
  <c r="B144" i="100" s="1"/>
  <c r="F42" i="100"/>
  <c r="E42" i="100"/>
  <c r="D42" i="100"/>
  <c r="C42" i="100"/>
  <c r="B42" i="100"/>
  <c r="B61" i="100" s="1"/>
  <c r="B78" i="100" s="1"/>
  <c r="B95" i="100" s="1"/>
  <c r="B111" i="100" s="1"/>
  <c r="B127" i="100" s="1"/>
  <c r="B143" i="100" s="1"/>
  <c r="F41" i="100"/>
  <c r="E41" i="100"/>
  <c r="D41" i="100"/>
  <c r="C41" i="100"/>
  <c r="B41" i="100"/>
  <c r="B60" i="100" s="1"/>
  <c r="B77" i="100" s="1"/>
  <c r="B94" i="100" s="1"/>
  <c r="B110" i="100" s="1"/>
  <c r="B126" i="100" s="1"/>
  <c r="B142" i="100" s="1"/>
  <c r="F40" i="100"/>
  <c r="E40" i="100"/>
  <c r="D40" i="100"/>
  <c r="C40" i="100"/>
  <c r="B40" i="100"/>
  <c r="B59" i="100" s="1"/>
  <c r="B76" i="100" s="1"/>
  <c r="B93" i="100" s="1"/>
  <c r="B109" i="100" s="1"/>
  <c r="B125" i="100" s="1"/>
  <c r="B141" i="100" s="1"/>
  <c r="F39" i="100"/>
  <c r="E39" i="100"/>
  <c r="D39" i="100"/>
  <c r="C39" i="100"/>
  <c r="B39" i="100"/>
  <c r="B58" i="100" s="1"/>
  <c r="B75" i="100" s="1"/>
  <c r="B92" i="100" s="1"/>
  <c r="B108" i="100" s="1"/>
  <c r="B124" i="100" s="1"/>
  <c r="B140" i="100" s="1"/>
  <c r="C37" i="100"/>
  <c r="C56" i="100" s="1"/>
  <c r="C73" i="100" s="1"/>
  <c r="C90" i="100" s="1"/>
  <c r="C106" i="100" s="1"/>
  <c r="B37" i="100"/>
  <c r="B56" i="100" s="1"/>
  <c r="B73" i="100" s="1"/>
  <c r="B90" i="100" s="1"/>
  <c r="B106" i="100" s="1"/>
  <c r="B122" i="100" s="1"/>
  <c r="B138" i="100" s="1"/>
  <c r="B35" i="100"/>
  <c r="F32" i="100"/>
  <c r="E32" i="100"/>
  <c r="D32" i="100"/>
  <c r="C32" i="100"/>
  <c r="B32" i="100"/>
  <c r="F31" i="100"/>
  <c r="E31" i="100"/>
  <c r="D31" i="100"/>
  <c r="C31" i="100"/>
  <c r="B31" i="100"/>
  <c r="F30" i="100"/>
  <c r="E30" i="100"/>
  <c r="D30" i="100"/>
  <c r="C30" i="100"/>
  <c r="B30" i="100"/>
  <c r="F29" i="100"/>
  <c r="E29" i="100"/>
  <c r="D29" i="100"/>
  <c r="C29" i="100"/>
  <c r="B29" i="100"/>
  <c r="F28" i="100"/>
  <c r="E28" i="100"/>
  <c r="D28" i="100"/>
  <c r="C28" i="100"/>
  <c r="B28" i="100"/>
  <c r="F27" i="100"/>
  <c r="E27" i="100"/>
  <c r="D27" i="100"/>
  <c r="C27" i="100"/>
  <c r="B27" i="100"/>
  <c r="F26" i="100"/>
  <c r="E26" i="100"/>
  <c r="D26" i="100"/>
  <c r="C26" i="100"/>
  <c r="B26" i="100"/>
  <c r="F25" i="100"/>
  <c r="E25" i="100"/>
  <c r="D25" i="100"/>
  <c r="C25" i="100"/>
  <c r="B25" i="100"/>
  <c r="F24" i="100"/>
  <c r="E24" i="100"/>
  <c r="D24" i="100"/>
  <c r="C24" i="100"/>
  <c r="B24" i="100"/>
  <c r="F23" i="100"/>
  <c r="F93" i="100" s="1"/>
  <c r="F125" i="100" s="1"/>
  <c r="E23" i="100"/>
  <c r="D23" i="100"/>
  <c r="C23" i="100"/>
  <c r="B23" i="100"/>
  <c r="F22" i="100"/>
  <c r="E22" i="100"/>
  <c r="D22" i="100"/>
  <c r="C22" i="100"/>
  <c r="B22" i="100"/>
  <c r="F21" i="100"/>
  <c r="F38" i="100" s="1"/>
  <c r="E21" i="100"/>
  <c r="E38" i="100" s="1"/>
  <c r="D21" i="100"/>
  <c r="D38" i="100" s="1"/>
  <c r="C21" i="100"/>
  <c r="C38" i="100" s="1"/>
  <c r="B20" i="100"/>
  <c r="B18" i="100"/>
  <c r="K14" i="100"/>
  <c r="J14" i="100"/>
  <c r="I14" i="100"/>
  <c r="H14" i="100"/>
  <c r="F85" i="121"/>
  <c r="E85" i="121"/>
  <c r="D85" i="121"/>
  <c r="C85" i="121"/>
  <c r="F84" i="121"/>
  <c r="E84" i="121"/>
  <c r="D84" i="121"/>
  <c r="C84" i="121"/>
  <c r="F83" i="121"/>
  <c r="E83" i="121"/>
  <c r="D83" i="121"/>
  <c r="C83" i="121"/>
  <c r="F82" i="121"/>
  <c r="E82" i="121"/>
  <c r="D82" i="121"/>
  <c r="C82" i="121"/>
  <c r="F81" i="121"/>
  <c r="E81" i="121"/>
  <c r="D81" i="121"/>
  <c r="C81" i="121"/>
  <c r="F80" i="121"/>
  <c r="E80" i="121"/>
  <c r="D80" i="121"/>
  <c r="C80" i="121"/>
  <c r="F79" i="121"/>
  <c r="E79" i="121"/>
  <c r="D79" i="121"/>
  <c r="C79" i="121"/>
  <c r="F78" i="121"/>
  <c r="E78" i="121"/>
  <c r="D78" i="121"/>
  <c r="C78" i="121"/>
  <c r="F77" i="121"/>
  <c r="E77" i="121"/>
  <c r="D77" i="121"/>
  <c r="C77" i="121"/>
  <c r="F76" i="121"/>
  <c r="E76" i="121"/>
  <c r="D76" i="121"/>
  <c r="C76" i="121"/>
  <c r="F75" i="121"/>
  <c r="E75" i="121"/>
  <c r="D75" i="121"/>
  <c r="C75" i="121"/>
  <c r="F68" i="121"/>
  <c r="E68" i="121"/>
  <c r="D68" i="121"/>
  <c r="C68" i="121"/>
  <c r="F67" i="121"/>
  <c r="E67" i="121"/>
  <c r="D67" i="121"/>
  <c r="C67" i="121"/>
  <c r="F66" i="121"/>
  <c r="E66" i="121"/>
  <c r="D66" i="121"/>
  <c r="C66" i="121"/>
  <c r="F65" i="121"/>
  <c r="E65" i="121"/>
  <c r="D65" i="121"/>
  <c r="C65" i="121"/>
  <c r="F64" i="121"/>
  <c r="E64" i="121"/>
  <c r="D64" i="121"/>
  <c r="C64" i="121"/>
  <c r="F63" i="121"/>
  <c r="E63" i="121"/>
  <c r="D63" i="121"/>
  <c r="C63" i="121"/>
  <c r="F62" i="121"/>
  <c r="E62" i="121"/>
  <c r="D62" i="121"/>
  <c r="C62" i="121"/>
  <c r="F61" i="121"/>
  <c r="E61" i="121"/>
  <c r="D61" i="121"/>
  <c r="C61" i="121"/>
  <c r="F60" i="121"/>
  <c r="E60" i="121"/>
  <c r="D60" i="121"/>
  <c r="C60" i="121"/>
  <c r="F59" i="121"/>
  <c r="E59" i="121"/>
  <c r="D59" i="121"/>
  <c r="C59" i="121"/>
  <c r="F58" i="121"/>
  <c r="E58" i="121"/>
  <c r="D58" i="121"/>
  <c r="C58" i="121"/>
  <c r="F49" i="121"/>
  <c r="E49" i="121"/>
  <c r="D49" i="121"/>
  <c r="D118" i="121" s="1"/>
  <c r="D150" i="121" s="1"/>
  <c r="C49" i="121"/>
  <c r="B49" i="121"/>
  <c r="B68" i="121" s="1"/>
  <c r="B85" i="121" s="1"/>
  <c r="B102" i="121" s="1"/>
  <c r="B118" i="121" s="1"/>
  <c r="B134" i="121" s="1"/>
  <c r="B27" i="124" s="1"/>
  <c r="B65" i="124" s="1"/>
  <c r="F48" i="121"/>
  <c r="E48" i="121"/>
  <c r="D48" i="121"/>
  <c r="C48" i="121"/>
  <c r="B48" i="121"/>
  <c r="B67" i="121" s="1"/>
  <c r="B84" i="121" s="1"/>
  <c r="B101" i="121" s="1"/>
  <c r="B117" i="121" s="1"/>
  <c r="B133" i="121" s="1"/>
  <c r="F47" i="121"/>
  <c r="E47" i="121"/>
  <c r="D47" i="121"/>
  <c r="C47" i="121"/>
  <c r="B47" i="121"/>
  <c r="B66" i="121" s="1"/>
  <c r="B83" i="121" s="1"/>
  <c r="B100" i="121" s="1"/>
  <c r="B116" i="121" s="1"/>
  <c r="B132" i="121" s="1"/>
  <c r="F46" i="121"/>
  <c r="E46" i="121"/>
  <c r="D46" i="121"/>
  <c r="C46" i="121"/>
  <c r="B46" i="121"/>
  <c r="B65" i="121" s="1"/>
  <c r="B82" i="121" s="1"/>
  <c r="B99" i="121" s="1"/>
  <c r="B115" i="121" s="1"/>
  <c r="B131" i="121" s="1"/>
  <c r="B24" i="124" s="1"/>
  <c r="B62" i="124" s="1"/>
  <c r="F45" i="121"/>
  <c r="E45" i="121"/>
  <c r="D45" i="121"/>
  <c r="D114" i="121" s="1"/>
  <c r="D146" i="121" s="1"/>
  <c r="C45" i="121"/>
  <c r="B45" i="121"/>
  <c r="B64" i="121" s="1"/>
  <c r="B81" i="121" s="1"/>
  <c r="B98" i="121" s="1"/>
  <c r="B114" i="121" s="1"/>
  <c r="B130" i="121" s="1"/>
  <c r="F44" i="121"/>
  <c r="E44" i="121"/>
  <c r="D44" i="121"/>
  <c r="C44" i="121"/>
  <c r="B44" i="121"/>
  <c r="B63" i="121" s="1"/>
  <c r="B80" i="121" s="1"/>
  <c r="B97" i="121" s="1"/>
  <c r="B113" i="121" s="1"/>
  <c r="B129" i="121" s="1"/>
  <c r="F43" i="121"/>
  <c r="E43" i="121"/>
  <c r="D43" i="121"/>
  <c r="C43" i="121"/>
  <c r="B43" i="121"/>
  <c r="B62" i="121" s="1"/>
  <c r="B79" i="121" s="1"/>
  <c r="B96" i="121" s="1"/>
  <c r="B112" i="121" s="1"/>
  <c r="B128" i="121" s="1"/>
  <c r="F42" i="121"/>
  <c r="E42" i="121"/>
  <c r="D42" i="121"/>
  <c r="C42" i="121"/>
  <c r="B42" i="121"/>
  <c r="B61" i="121" s="1"/>
  <c r="B78" i="121" s="1"/>
  <c r="B95" i="121" s="1"/>
  <c r="B111" i="121" s="1"/>
  <c r="B127" i="121" s="1"/>
  <c r="F41" i="121"/>
  <c r="E41" i="121"/>
  <c r="D41" i="121"/>
  <c r="D110" i="121" s="1"/>
  <c r="D142" i="121" s="1"/>
  <c r="C41" i="121"/>
  <c r="B41" i="121"/>
  <c r="B60" i="121" s="1"/>
  <c r="B77" i="121" s="1"/>
  <c r="B94" i="121" s="1"/>
  <c r="B110" i="121" s="1"/>
  <c r="B126" i="121" s="1"/>
  <c r="F40" i="121"/>
  <c r="E40" i="121"/>
  <c r="D40" i="121"/>
  <c r="C40" i="121"/>
  <c r="B40" i="121"/>
  <c r="B59" i="121" s="1"/>
  <c r="B76" i="121" s="1"/>
  <c r="B93" i="121" s="1"/>
  <c r="B109" i="121" s="1"/>
  <c r="B125" i="121" s="1"/>
  <c r="F39" i="121"/>
  <c r="E39" i="121"/>
  <c r="D39" i="121"/>
  <c r="C39" i="121"/>
  <c r="B39" i="121"/>
  <c r="B58" i="121" s="1"/>
  <c r="B75" i="121" s="1"/>
  <c r="B92" i="121" s="1"/>
  <c r="B108" i="121" s="1"/>
  <c r="B124" i="121" s="1"/>
  <c r="C37" i="121"/>
  <c r="C56" i="121" s="1"/>
  <c r="C73" i="121" s="1"/>
  <c r="C90" i="121" s="1"/>
  <c r="C106" i="121" s="1"/>
  <c r="B37" i="121"/>
  <c r="B56" i="121" s="1"/>
  <c r="B73" i="121" s="1"/>
  <c r="B90" i="121" s="1"/>
  <c r="B106" i="121" s="1"/>
  <c r="B122" i="121" s="1"/>
  <c r="B35" i="121"/>
  <c r="F32" i="121"/>
  <c r="E32" i="121"/>
  <c r="D32" i="121"/>
  <c r="C32" i="121"/>
  <c r="B32" i="121"/>
  <c r="F31" i="121"/>
  <c r="E31" i="121"/>
  <c r="D31" i="121"/>
  <c r="C31" i="121"/>
  <c r="B31" i="121"/>
  <c r="F30" i="121"/>
  <c r="E30" i="121"/>
  <c r="D30" i="121"/>
  <c r="C30" i="121"/>
  <c r="B30" i="121"/>
  <c r="F29" i="121"/>
  <c r="E29" i="121"/>
  <c r="D29" i="121"/>
  <c r="C29" i="121"/>
  <c r="B29" i="121"/>
  <c r="F28" i="121"/>
  <c r="E28" i="121"/>
  <c r="D28" i="121"/>
  <c r="C28" i="121"/>
  <c r="B28" i="121"/>
  <c r="F27" i="121"/>
  <c r="E27" i="121"/>
  <c r="D27" i="121"/>
  <c r="C27" i="121"/>
  <c r="B27" i="121"/>
  <c r="F26" i="121"/>
  <c r="F96" i="121" s="1"/>
  <c r="F128" i="121" s="1"/>
  <c r="E26" i="121"/>
  <c r="D26" i="121"/>
  <c r="C26" i="121"/>
  <c r="B26" i="121"/>
  <c r="F25" i="121"/>
  <c r="E25" i="121"/>
  <c r="D25" i="121"/>
  <c r="C25" i="121"/>
  <c r="B25" i="121"/>
  <c r="F24" i="121"/>
  <c r="E24" i="121"/>
  <c r="D24" i="121"/>
  <c r="C24" i="121"/>
  <c r="B24" i="121"/>
  <c r="F23" i="121"/>
  <c r="E23" i="121"/>
  <c r="D23" i="121"/>
  <c r="C23" i="121"/>
  <c r="B23" i="121"/>
  <c r="F22" i="121"/>
  <c r="F92" i="121" s="1"/>
  <c r="F124" i="121" s="1"/>
  <c r="E22" i="121"/>
  <c r="D22" i="121"/>
  <c r="C22" i="121"/>
  <c r="C92" i="121" s="1"/>
  <c r="C124" i="121" s="1"/>
  <c r="B22" i="121"/>
  <c r="F21" i="121"/>
  <c r="F38" i="121" s="1"/>
  <c r="E21" i="121"/>
  <c r="E38" i="121" s="1"/>
  <c r="D21" i="121"/>
  <c r="D38" i="121" s="1"/>
  <c r="C21" i="121"/>
  <c r="C38" i="121" s="1"/>
  <c r="B20" i="121"/>
  <c r="B18" i="121"/>
  <c r="F85" i="117"/>
  <c r="E85" i="117"/>
  <c r="D85" i="117"/>
  <c r="C85" i="117"/>
  <c r="F84" i="117"/>
  <c r="E84" i="117"/>
  <c r="D84" i="117"/>
  <c r="C84" i="117"/>
  <c r="F83" i="117"/>
  <c r="E83" i="117"/>
  <c r="D83" i="117"/>
  <c r="C83" i="117"/>
  <c r="F82" i="117"/>
  <c r="E82" i="117"/>
  <c r="D82" i="117"/>
  <c r="C82" i="117"/>
  <c r="F81" i="117"/>
  <c r="E81" i="117"/>
  <c r="D81" i="117"/>
  <c r="C81" i="117"/>
  <c r="F80" i="117"/>
  <c r="E80" i="117"/>
  <c r="D80" i="117"/>
  <c r="C80" i="117"/>
  <c r="F79" i="117"/>
  <c r="E79" i="117"/>
  <c r="D79" i="117"/>
  <c r="C79" i="117"/>
  <c r="F78" i="117"/>
  <c r="E78" i="117"/>
  <c r="D78" i="117"/>
  <c r="C78" i="117"/>
  <c r="F77" i="117"/>
  <c r="E77" i="117"/>
  <c r="D77" i="117"/>
  <c r="C77" i="117"/>
  <c r="F76" i="117"/>
  <c r="E76" i="117"/>
  <c r="D76" i="117"/>
  <c r="C76" i="117"/>
  <c r="F75" i="117"/>
  <c r="E75" i="117"/>
  <c r="D75" i="117"/>
  <c r="C75" i="117"/>
  <c r="F68" i="117"/>
  <c r="E68" i="117"/>
  <c r="D68" i="117"/>
  <c r="C68" i="117"/>
  <c r="F67" i="117"/>
  <c r="E67" i="117"/>
  <c r="D67" i="117"/>
  <c r="C67" i="117"/>
  <c r="F66" i="117"/>
  <c r="E66" i="117"/>
  <c r="D66" i="117"/>
  <c r="C66" i="117"/>
  <c r="F65" i="117"/>
  <c r="E65" i="117"/>
  <c r="D65" i="117"/>
  <c r="C65" i="117"/>
  <c r="F64" i="117"/>
  <c r="E64" i="117"/>
  <c r="D64" i="117"/>
  <c r="C64" i="117"/>
  <c r="F63" i="117"/>
  <c r="E63" i="117"/>
  <c r="D63" i="117"/>
  <c r="C63" i="117"/>
  <c r="F62" i="117"/>
  <c r="E62" i="117"/>
  <c r="D62" i="117"/>
  <c r="C62" i="117"/>
  <c r="F61" i="117"/>
  <c r="E61" i="117"/>
  <c r="D61" i="117"/>
  <c r="C61" i="117"/>
  <c r="F60" i="117"/>
  <c r="E60" i="117"/>
  <c r="D60" i="117"/>
  <c r="C60" i="117"/>
  <c r="F59" i="117"/>
  <c r="E59" i="117"/>
  <c r="D59" i="117"/>
  <c r="C59" i="117"/>
  <c r="F58" i="117"/>
  <c r="E58" i="117"/>
  <c r="D58" i="117"/>
  <c r="C58" i="117"/>
  <c r="F49" i="117"/>
  <c r="E49" i="117"/>
  <c r="D49" i="117"/>
  <c r="C49" i="117"/>
  <c r="B49" i="117"/>
  <c r="B68" i="117" s="1"/>
  <c r="B85" i="117" s="1"/>
  <c r="B102" i="117" s="1"/>
  <c r="B118" i="117" s="1"/>
  <c r="B134" i="117" s="1"/>
  <c r="B150" i="117" s="1"/>
  <c r="F48" i="117"/>
  <c r="E48" i="117"/>
  <c r="D48" i="117"/>
  <c r="C48" i="117"/>
  <c r="B48" i="117"/>
  <c r="B67" i="117" s="1"/>
  <c r="B84" i="117" s="1"/>
  <c r="B101" i="117" s="1"/>
  <c r="B117" i="117" s="1"/>
  <c r="B133" i="117" s="1"/>
  <c r="B149" i="117" s="1"/>
  <c r="F47" i="117"/>
  <c r="E47" i="117"/>
  <c r="D47" i="117"/>
  <c r="C47" i="117"/>
  <c r="B47" i="117"/>
  <c r="B66" i="117" s="1"/>
  <c r="B83" i="117" s="1"/>
  <c r="B100" i="117" s="1"/>
  <c r="B116" i="117" s="1"/>
  <c r="B132" i="117" s="1"/>
  <c r="B148" i="117" s="1"/>
  <c r="F46" i="117"/>
  <c r="E46" i="117"/>
  <c r="D46" i="117"/>
  <c r="C46" i="117"/>
  <c r="B46" i="117"/>
  <c r="B65" i="117" s="1"/>
  <c r="B82" i="117" s="1"/>
  <c r="B99" i="117" s="1"/>
  <c r="B115" i="117" s="1"/>
  <c r="B131" i="117" s="1"/>
  <c r="B147" i="117" s="1"/>
  <c r="F45" i="117"/>
  <c r="F114" i="117" s="1"/>
  <c r="F146" i="117" s="1"/>
  <c r="E45" i="117"/>
  <c r="D45" i="117"/>
  <c r="D114" i="117" s="1"/>
  <c r="D146" i="117" s="1"/>
  <c r="C45" i="117"/>
  <c r="B45" i="117"/>
  <c r="B64" i="117" s="1"/>
  <c r="B81" i="117" s="1"/>
  <c r="B98" i="117" s="1"/>
  <c r="B114" i="117" s="1"/>
  <c r="B130" i="117" s="1"/>
  <c r="B146" i="117" s="1"/>
  <c r="F44" i="117"/>
  <c r="E44" i="117"/>
  <c r="D44" i="117"/>
  <c r="C44" i="117"/>
  <c r="B44" i="117"/>
  <c r="B63" i="117" s="1"/>
  <c r="B80" i="117" s="1"/>
  <c r="B97" i="117" s="1"/>
  <c r="B113" i="117" s="1"/>
  <c r="B129" i="117" s="1"/>
  <c r="B145" i="117" s="1"/>
  <c r="F43" i="117"/>
  <c r="E43" i="117"/>
  <c r="D43" i="117"/>
  <c r="C43" i="117"/>
  <c r="B43" i="117"/>
  <c r="B62" i="117" s="1"/>
  <c r="B79" i="117" s="1"/>
  <c r="B96" i="117" s="1"/>
  <c r="B112" i="117" s="1"/>
  <c r="B128" i="117" s="1"/>
  <c r="B144" i="117" s="1"/>
  <c r="F42" i="117"/>
  <c r="E42" i="117"/>
  <c r="D42" i="117"/>
  <c r="C42" i="117"/>
  <c r="B42" i="117"/>
  <c r="B61" i="117" s="1"/>
  <c r="B78" i="117" s="1"/>
  <c r="B95" i="117" s="1"/>
  <c r="B111" i="117" s="1"/>
  <c r="B127" i="117" s="1"/>
  <c r="B143" i="117" s="1"/>
  <c r="F41" i="117"/>
  <c r="F110" i="117" s="1"/>
  <c r="F142" i="117" s="1"/>
  <c r="E41" i="117"/>
  <c r="D41" i="117"/>
  <c r="D110" i="117" s="1"/>
  <c r="D142" i="117" s="1"/>
  <c r="C41" i="117"/>
  <c r="B41" i="117"/>
  <c r="B60" i="117" s="1"/>
  <c r="B77" i="117" s="1"/>
  <c r="B94" i="117" s="1"/>
  <c r="B110" i="117" s="1"/>
  <c r="B126" i="117" s="1"/>
  <c r="B142" i="117" s="1"/>
  <c r="F40" i="117"/>
  <c r="E40" i="117"/>
  <c r="D40" i="117"/>
  <c r="C40" i="117"/>
  <c r="B40" i="117"/>
  <c r="B59" i="117" s="1"/>
  <c r="B76" i="117" s="1"/>
  <c r="B93" i="117" s="1"/>
  <c r="B109" i="117" s="1"/>
  <c r="B125" i="117" s="1"/>
  <c r="B141" i="117" s="1"/>
  <c r="F39" i="117"/>
  <c r="E39" i="117"/>
  <c r="D39" i="117"/>
  <c r="C39" i="117"/>
  <c r="B39" i="117"/>
  <c r="B58" i="117" s="1"/>
  <c r="B75" i="117" s="1"/>
  <c r="B92" i="117" s="1"/>
  <c r="B108" i="117" s="1"/>
  <c r="B124" i="117" s="1"/>
  <c r="B140" i="117" s="1"/>
  <c r="C37" i="117"/>
  <c r="C56" i="117" s="1"/>
  <c r="C73" i="117" s="1"/>
  <c r="C90" i="117" s="1"/>
  <c r="C106" i="117" s="1"/>
  <c r="B37" i="117"/>
  <c r="B56" i="117" s="1"/>
  <c r="B73" i="117" s="1"/>
  <c r="B90" i="117" s="1"/>
  <c r="B106" i="117" s="1"/>
  <c r="B122" i="117" s="1"/>
  <c r="B138" i="117" s="1"/>
  <c r="B35" i="117"/>
  <c r="F32" i="117"/>
  <c r="E32" i="117"/>
  <c r="D32" i="117"/>
  <c r="C32" i="117"/>
  <c r="B32" i="117"/>
  <c r="F31" i="117"/>
  <c r="E31" i="117"/>
  <c r="D31" i="117"/>
  <c r="C31" i="117"/>
  <c r="B31" i="117"/>
  <c r="F30" i="117"/>
  <c r="F100" i="117" s="1"/>
  <c r="F132" i="117" s="1"/>
  <c r="E30" i="117"/>
  <c r="D30" i="117"/>
  <c r="C30" i="117"/>
  <c r="B30" i="117"/>
  <c r="F29" i="117"/>
  <c r="E29" i="117"/>
  <c r="D29" i="117"/>
  <c r="C29" i="117"/>
  <c r="B29" i="117"/>
  <c r="F28" i="117"/>
  <c r="E28" i="117"/>
  <c r="D28" i="117"/>
  <c r="C28" i="117"/>
  <c r="B28" i="117"/>
  <c r="F27" i="117"/>
  <c r="E27" i="117"/>
  <c r="D27" i="117"/>
  <c r="C27" i="117"/>
  <c r="B27" i="117"/>
  <c r="F26" i="117"/>
  <c r="F96" i="117" s="1"/>
  <c r="F128" i="117" s="1"/>
  <c r="E26" i="117"/>
  <c r="D26" i="117"/>
  <c r="C26" i="117"/>
  <c r="B26" i="117"/>
  <c r="F25" i="117"/>
  <c r="E25" i="117"/>
  <c r="D25" i="117"/>
  <c r="C25" i="117"/>
  <c r="B25" i="117"/>
  <c r="F24" i="117"/>
  <c r="E24" i="117"/>
  <c r="D24" i="117"/>
  <c r="C24" i="117"/>
  <c r="B24" i="117"/>
  <c r="F23" i="117"/>
  <c r="E23" i="117"/>
  <c r="D23" i="117"/>
  <c r="C23" i="117"/>
  <c r="B23" i="117"/>
  <c r="F22" i="117"/>
  <c r="F92" i="117" s="1"/>
  <c r="F124" i="117" s="1"/>
  <c r="E22" i="117"/>
  <c r="D22" i="117"/>
  <c r="D92" i="117" s="1"/>
  <c r="D124" i="117" s="1"/>
  <c r="C22" i="117"/>
  <c r="B22" i="117"/>
  <c r="F21" i="117"/>
  <c r="F38" i="117" s="1"/>
  <c r="E21" i="117"/>
  <c r="E38" i="117" s="1"/>
  <c r="D21" i="117"/>
  <c r="D38" i="117" s="1"/>
  <c r="C21" i="117"/>
  <c r="C38" i="117" s="1"/>
  <c r="B20" i="117"/>
  <c r="B18" i="117"/>
  <c r="K14" i="117"/>
  <c r="J14" i="117"/>
  <c r="I14" i="117"/>
  <c r="H14" i="117"/>
  <c r="F85" i="120"/>
  <c r="E85" i="120"/>
  <c r="D85" i="120"/>
  <c r="C85" i="120"/>
  <c r="F84" i="120"/>
  <c r="E84" i="120"/>
  <c r="D84" i="120"/>
  <c r="C84" i="120"/>
  <c r="F83" i="120"/>
  <c r="E83" i="120"/>
  <c r="D83" i="120"/>
  <c r="C83" i="120"/>
  <c r="F82" i="120"/>
  <c r="E82" i="120"/>
  <c r="D82" i="120"/>
  <c r="C82" i="120"/>
  <c r="F81" i="120"/>
  <c r="E81" i="120"/>
  <c r="D81" i="120"/>
  <c r="C81" i="120"/>
  <c r="F80" i="120"/>
  <c r="E80" i="120"/>
  <c r="D80" i="120"/>
  <c r="C80" i="120"/>
  <c r="F79" i="120"/>
  <c r="E79" i="120"/>
  <c r="D79" i="120"/>
  <c r="C79" i="120"/>
  <c r="F78" i="120"/>
  <c r="E78" i="120"/>
  <c r="D78" i="120"/>
  <c r="C78" i="120"/>
  <c r="F77" i="120"/>
  <c r="E77" i="120"/>
  <c r="D77" i="120"/>
  <c r="C77" i="120"/>
  <c r="F76" i="120"/>
  <c r="E76" i="120"/>
  <c r="D76" i="120"/>
  <c r="C76" i="120"/>
  <c r="F75" i="120"/>
  <c r="F86" i="120" s="1"/>
  <c r="E75" i="120"/>
  <c r="D75" i="120"/>
  <c r="C75" i="120"/>
  <c r="F68" i="120"/>
  <c r="E68" i="120"/>
  <c r="D68" i="120"/>
  <c r="C68" i="120"/>
  <c r="F67" i="120"/>
  <c r="E67" i="120"/>
  <c r="D67" i="120"/>
  <c r="C67" i="120"/>
  <c r="F66" i="120"/>
  <c r="E66" i="120"/>
  <c r="D66" i="120"/>
  <c r="C66" i="120"/>
  <c r="F65" i="120"/>
  <c r="E65" i="120"/>
  <c r="D65" i="120"/>
  <c r="C65" i="120"/>
  <c r="F64" i="120"/>
  <c r="E64" i="120"/>
  <c r="D64" i="120"/>
  <c r="C64" i="120"/>
  <c r="F63" i="120"/>
  <c r="E63" i="120"/>
  <c r="D63" i="120"/>
  <c r="C63" i="120"/>
  <c r="F62" i="120"/>
  <c r="E62" i="120"/>
  <c r="D62" i="120"/>
  <c r="C62" i="120"/>
  <c r="F61" i="120"/>
  <c r="E61" i="120"/>
  <c r="D61" i="120"/>
  <c r="C61" i="120"/>
  <c r="F60" i="120"/>
  <c r="E60" i="120"/>
  <c r="D60" i="120"/>
  <c r="C60" i="120"/>
  <c r="F59" i="120"/>
  <c r="E59" i="120"/>
  <c r="D59" i="120"/>
  <c r="C59" i="120"/>
  <c r="F58" i="120"/>
  <c r="E58" i="120"/>
  <c r="D58" i="120"/>
  <c r="C58" i="120"/>
  <c r="F49" i="120"/>
  <c r="E49" i="120"/>
  <c r="D49" i="120"/>
  <c r="C49" i="120"/>
  <c r="B49" i="120"/>
  <c r="B68" i="120" s="1"/>
  <c r="B85" i="120" s="1"/>
  <c r="B102" i="120" s="1"/>
  <c r="B118" i="120" s="1"/>
  <c r="B134" i="120" s="1"/>
  <c r="F48" i="120"/>
  <c r="E48" i="120"/>
  <c r="D48" i="120"/>
  <c r="C48" i="120"/>
  <c r="B48" i="120"/>
  <c r="B67" i="120" s="1"/>
  <c r="B84" i="120" s="1"/>
  <c r="B101" i="120" s="1"/>
  <c r="B117" i="120" s="1"/>
  <c r="B133" i="120" s="1"/>
  <c r="F47" i="120"/>
  <c r="E47" i="120"/>
  <c r="D47" i="120"/>
  <c r="C47" i="120"/>
  <c r="B47" i="120"/>
  <c r="B66" i="120" s="1"/>
  <c r="B83" i="120" s="1"/>
  <c r="B100" i="120" s="1"/>
  <c r="B116" i="120" s="1"/>
  <c r="B132" i="120" s="1"/>
  <c r="F46" i="120"/>
  <c r="E46" i="120"/>
  <c r="D46" i="120"/>
  <c r="C46" i="120"/>
  <c r="B46" i="120"/>
  <c r="B65" i="120" s="1"/>
  <c r="B82" i="120" s="1"/>
  <c r="B99" i="120" s="1"/>
  <c r="B115" i="120" s="1"/>
  <c r="B131" i="120" s="1"/>
  <c r="F45" i="120"/>
  <c r="F114" i="120" s="1"/>
  <c r="F146" i="120" s="1"/>
  <c r="E45" i="120"/>
  <c r="D45" i="120"/>
  <c r="C45" i="120"/>
  <c r="B45" i="120"/>
  <c r="B64" i="120" s="1"/>
  <c r="B81" i="120" s="1"/>
  <c r="B98" i="120" s="1"/>
  <c r="B114" i="120" s="1"/>
  <c r="B130" i="120" s="1"/>
  <c r="F44" i="120"/>
  <c r="E44" i="120"/>
  <c r="D44" i="120"/>
  <c r="C44" i="120"/>
  <c r="B44" i="120"/>
  <c r="B63" i="120" s="1"/>
  <c r="B80" i="120" s="1"/>
  <c r="B97" i="120" s="1"/>
  <c r="B113" i="120" s="1"/>
  <c r="B129" i="120" s="1"/>
  <c r="F43" i="120"/>
  <c r="E43" i="120"/>
  <c r="D43" i="120"/>
  <c r="C43" i="120"/>
  <c r="B43" i="120"/>
  <c r="B62" i="120" s="1"/>
  <c r="B79" i="120" s="1"/>
  <c r="B96" i="120" s="1"/>
  <c r="B112" i="120" s="1"/>
  <c r="B128" i="120" s="1"/>
  <c r="F42" i="120"/>
  <c r="E42" i="120"/>
  <c r="D42" i="120"/>
  <c r="C42" i="120"/>
  <c r="B42" i="120"/>
  <c r="B61" i="120" s="1"/>
  <c r="B78" i="120" s="1"/>
  <c r="B95" i="120" s="1"/>
  <c r="B111" i="120" s="1"/>
  <c r="B127" i="120" s="1"/>
  <c r="F41" i="120"/>
  <c r="F110" i="120" s="1"/>
  <c r="F142" i="120" s="1"/>
  <c r="E41" i="120"/>
  <c r="D41" i="120"/>
  <c r="C41" i="120"/>
  <c r="B41" i="120"/>
  <c r="B60" i="120" s="1"/>
  <c r="B77" i="120" s="1"/>
  <c r="B94" i="120" s="1"/>
  <c r="B110" i="120" s="1"/>
  <c r="B126" i="120" s="1"/>
  <c r="F40" i="120"/>
  <c r="E40" i="120"/>
  <c r="D40" i="120"/>
  <c r="C40" i="120"/>
  <c r="B40" i="120"/>
  <c r="B59" i="120" s="1"/>
  <c r="B76" i="120" s="1"/>
  <c r="B93" i="120" s="1"/>
  <c r="B109" i="120" s="1"/>
  <c r="B125" i="120" s="1"/>
  <c r="F39" i="120"/>
  <c r="E39" i="120"/>
  <c r="D39" i="120"/>
  <c r="C39" i="120"/>
  <c r="B39" i="120"/>
  <c r="B58" i="120" s="1"/>
  <c r="B75" i="120" s="1"/>
  <c r="B92" i="120" s="1"/>
  <c r="B108" i="120" s="1"/>
  <c r="B124" i="120" s="1"/>
  <c r="C37" i="120"/>
  <c r="C56" i="120" s="1"/>
  <c r="C73" i="120" s="1"/>
  <c r="C90" i="120" s="1"/>
  <c r="C106" i="120" s="1"/>
  <c r="B37" i="120"/>
  <c r="B56" i="120" s="1"/>
  <c r="B73" i="120" s="1"/>
  <c r="B90" i="120" s="1"/>
  <c r="B106" i="120" s="1"/>
  <c r="B122" i="120" s="1"/>
  <c r="B35" i="120"/>
  <c r="F32" i="120"/>
  <c r="E32" i="120"/>
  <c r="D32" i="120"/>
  <c r="C32" i="120"/>
  <c r="B32" i="120"/>
  <c r="F31" i="120"/>
  <c r="E31" i="120"/>
  <c r="D31" i="120"/>
  <c r="C31" i="120"/>
  <c r="B31" i="120"/>
  <c r="F30" i="120"/>
  <c r="F100" i="120" s="1"/>
  <c r="F132" i="120" s="1"/>
  <c r="E30" i="120"/>
  <c r="E100" i="120" s="1"/>
  <c r="E132" i="120" s="1"/>
  <c r="D30" i="120"/>
  <c r="C30" i="120"/>
  <c r="B30" i="120"/>
  <c r="F29" i="120"/>
  <c r="E29" i="120"/>
  <c r="D29" i="120"/>
  <c r="C29" i="120"/>
  <c r="B29" i="120"/>
  <c r="F28" i="120"/>
  <c r="E28" i="120"/>
  <c r="D28" i="120"/>
  <c r="C28" i="120"/>
  <c r="B28" i="120"/>
  <c r="F27" i="120"/>
  <c r="E27" i="120"/>
  <c r="D27" i="120"/>
  <c r="C27" i="120"/>
  <c r="B27" i="120"/>
  <c r="F26" i="120"/>
  <c r="F96" i="120" s="1"/>
  <c r="F128" i="120" s="1"/>
  <c r="E26" i="120"/>
  <c r="E96" i="120" s="1"/>
  <c r="E128" i="120" s="1"/>
  <c r="D26" i="120"/>
  <c r="C26" i="120"/>
  <c r="B26" i="120"/>
  <c r="F25" i="120"/>
  <c r="E25" i="120"/>
  <c r="D25" i="120"/>
  <c r="C25" i="120"/>
  <c r="B25" i="120"/>
  <c r="F24" i="120"/>
  <c r="E24" i="120"/>
  <c r="D24" i="120"/>
  <c r="C24" i="120"/>
  <c r="B24" i="120"/>
  <c r="F23" i="120"/>
  <c r="E23" i="120"/>
  <c r="D23" i="120"/>
  <c r="C23" i="120"/>
  <c r="B23" i="120"/>
  <c r="F22" i="120"/>
  <c r="F92" i="120" s="1"/>
  <c r="F124" i="120" s="1"/>
  <c r="E22" i="120"/>
  <c r="E92" i="120" s="1"/>
  <c r="E124" i="120" s="1"/>
  <c r="D22" i="120"/>
  <c r="C22" i="120"/>
  <c r="B22" i="120"/>
  <c r="F21" i="120"/>
  <c r="F38" i="120" s="1"/>
  <c r="E21" i="120"/>
  <c r="E38" i="120" s="1"/>
  <c r="D21" i="120"/>
  <c r="D38" i="120" s="1"/>
  <c r="C21" i="120"/>
  <c r="C38" i="120" s="1"/>
  <c r="B20" i="120"/>
  <c r="B18" i="120"/>
  <c r="F85" i="118"/>
  <c r="E85" i="118"/>
  <c r="D85" i="118"/>
  <c r="C85" i="118"/>
  <c r="F84" i="118"/>
  <c r="E84" i="118"/>
  <c r="D84" i="118"/>
  <c r="C84" i="118"/>
  <c r="F83" i="118"/>
  <c r="E83" i="118"/>
  <c r="D83" i="118"/>
  <c r="C83" i="118"/>
  <c r="F82" i="118"/>
  <c r="E82" i="118"/>
  <c r="D82" i="118"/>
  <c r="C82" i="118"/>
  <c r="F81" i="118"/>
  <c r="E81" i="118"/>
  <c r="D81" i="118"/>
  <c r="C81" i="118"/>
  <c r="F80" i="118"/>
  <c r="E80" i="118"/>
  <c r="D80" i="118"/>
  <c r="C80" i="118"/>
  <c r="F79" i="118"/>
  <c r="E79" i="118"/>
  <c r="D79" i="118"/>
  <c r="C79" i="118"/>
  <c r="F78" i="118"/>
  <c r="E78" i="118"/>
  <c r="D78" i="118"/>
  <c r="C78" i="118"/>
  <c r="F77" i="118"/>
  <c r="E77" i="118"/>
  <c r="D77" i="118"/>
  <c r="C77" i="118"/>
  <c r="F76" i="118"/>
  <c r="E76" i="118"/>
  <c r="D76" i="118"/>
  <c r="C76" i="118"/>
  <c r="F75" i="118"/>
  <c r="E75" i="118"/>
  <c r="D75" i="118"/>
  <c r="C75" i="118"/>
  <c r="F68" i="118"/>
  <c r="E68" i="118"/>
  <c r="D68" i="118"/>
  <c r="C68" i="118"/>
  <c r="F67" i="118"/>
  <c r="E67" i="118"/>
  <c r="D67" i="118"/>
  <c r="C67" i="118"/>
  <c r="F66" i="118"/>
  <c r="E66" i="118"/>
  <c r="D66" i="118"/>
  <c r="C66" i="118"/>
  <c r="F65" i="118"/>
  <c r="E65" i="118"/>
  <c r="D65" i="118"/>
  <c r="C65" i="118"/>
  <c r="F64" i="118"/>
  <c r="E64" i="118"/>
  <c r="D64" i="118"/>
  <c r="C64" i="118"/>
  <c r="F63" i="118"/>
  <c r="E63" i="118"/>
  <c r="D63" i="118"/>
  <c r="C63" i="118"/>
  <c r="F62" i="118"/>
  <c r="E62" i="118"/>
  <c r="D62" i="118"/>
  <c r="C62" i="118"/>
  <c r="F61" i="118"/>
  <c r="E61" i="118"/>
  <c r="D61" i="118"/>
  <c r="C61" i="118"/>
  <c r="F60" i="118"/>
  <c r="E60" i="118"/>
  <c r="D60" i="118"/>
  <c r="C60" i="118"/>
  <c r="F59" i="118"/>
  <c r="E59" i="118"/>
  <c r="D59" i="118"/>
  <c r="C59" i="118"/>
  <c r="F58" i="118"/>
  <c r="E58" i="118"/>
  <c r="D58" i="118"/>
  <c r="C58" i="118"/>
  <c r="F49" i="118"/>
  <c r="E49" i="118"/>
  <c r="D49" i="118"/>
  <c r="C49" i="118"/>
  <c r="B49" i="118"/>
  <c r="B68" i="118" s="1"/>
  <c r="B85" i="118" s="1"/>
  <c r="B102" i="118" s="1"/>
  <c r="B118" i="118" s="1"/>
  <c r="B134" i="118" s="1"/>
  <c r="B150" i="118" s="1"/>
  <c r="F48" i="118"/>
  <c r="E48" i="118"/>
  <c r="D48" i="118"/>
  <c r="C48" i="118"/>
  <c r="B48" i="118"/>
  <c r="B67" i="118" s="1"/>
  <c r="B84" i="118" s="1"/>
  <c r="B101" i="118" s="1"/>
  <c r="B117" i="118" s="1"/>
  <c r="B133" i="118" s="1"/>
  <c r="B149" i="118" s="1"/>
  <c r="F47" i="118"/>
  <c r="E47" i="118"/>
  <c r="D47" i="118"/>
  <c r="C47" i="118"/>
  <c r="B47" i="118"/>
  <c r="B66" i="118" s="1"/>
  <c r="B83" i="118" s="1"/>
  <c r="B100" i="118" s="1"/>
  <c r="B116" i="118" s="1"/>
  <c r="B132" i="118" s="1"/>
  <c r="B148" i="118" s="1"/>
  <c r="F46" i="118"/>
  <c r="E46" i="118"/>
  <c r="D46" i="118"/>
  <c r="C46" i="118"/>
  <c r="B46" i="118"/>
  <c r="B65" i="118" s="1"/>
  <c r="B82" i="118" s="1"/>
  <c r="B99" i="118" s="1"/>
  <c r="B115" i="118" s="1"/>
  <c r="B131" i="118" s="1"/>
  <c r="B147" i="118" s="1"/>
  <c r="F45" i="118"/>
  <c r="E45" i="118"/>
  <c r="D45" i="118"/>
  <c r="C45" i="118"/>
  <c r="B45" i="118"/>
  <c r="B64" i="118" s="1"/>
  <c r="B81" i="118" s="1"/>
  <c r="B98" i="118" s="1"/>
  <c r="B114" i="118" s="1"/>
  <c r="B130" i="118" s="1"/>
  <c r="B146" i="118" s="1"/>
  <c r="F44" i="118"/>
  <c r="E44" i="118"/>
  <c r="D44" i="118"/>
  <c r="C44" i="118"/>
  <c r="B44" i="118"/>
  <c r="B63" i="118" s="1"/>
  <c r="B80" i="118" s="1"/>
  <c r="B97" i="118" s="1"/>
  <c r="B113" i="118" s="1"/>
  <c r="B129" i="118" s="1"/>
  <c r="B145" i="118" s="1"/>
  <c r="F43" i="118"/>
  <c r="E43" i="118"/>
  <c r="D43" i="118"/>
  <c r="C43" i="118"/>
  <c r="B43" i="118"/>
  <c r="B62" i="118" s="1"/>
  <c r="B79" i="118" s="1"/>
  <c r="B96" i="118" s="1"/>
  <c r="B112" i="118" s="1"/>
  <c r="B128" i="118" s="1"/>
  <c r="B144" i="118" s="1"/>
  <c r="F42" i="118"/>
  <c r="E42" i="118"/>
  <c r="D42" i="118"/>
  <c r="C42" i="118"/>
  <c r="B42" i="118"/>
  <c r="B61" i="118" s="1"/>
  <c r="B78" i="118" s="1"/>
  <c r="B95" i="118" s="1"/>
  <c r="B111" i="118" s="1"/>
  <c r="B127" i="118" s="1"/>
  <c r="B143" i="118" s="1"/>
  <c r="F41" i="118"/>
  <c r="E41" i="118"/>
  <c r="D41" i="118"/>
  <c r="C41" i="118"/>
  <c r="B41" i="118"/>
  <c r="B60" i="118" s="1"/>
  <c r="B77" i="118" s="1"/>
  <c r="B94" i="118" s="1"/>
  <c r="B110" i="118" s="1"/>
  <c r="B126" i="118" s="1"/>
  <c r="B142" i="118" s="1"/>
  <c r="F40" i="118"/>
  <c r="E40" i="118"/>
  <c r="D40" i="118"/>
  <c r="C40" i="118"/>
  <c r="B40" i="118"/>
  <c r="B59" i="118" s="1"/>
  <c r="B76" i="118" s="1"/>
  <c r="B93" i="118" s="1"/>
  <c r="B109" i="118" s="1"/>
  <c r="B125" i="118" s="1"/>
  <c r="B141" i="118" s="1"/>
  <c r="F39" i="118"/>
  <c r="E39" i="118"/>
  <c r="D39" i="118"/>
  <c r="C39" i="118"/>
  <c r="B39" i="118"/>
  <c r="B58" i="118" s="1"/>
  <c r="B75" i="118" s="1"/>
  <c r="B92" i="118" s="1"/>
  <c r="B108" i="118" s="1"/>
  <c r="B124" i="118" s="1"/>
  <c r="B140" i="118" s="1"/>
  <c r="C37" i="118"/>
  <c r="C56" i="118" s="1"/>
  <c r="C73" i="118" s="1"/>
  <c r="C90" i="118" s="1"/>
  <c r="C106" i="118" s="1"/>
  <c r="B37" i="118"/>
  <c r="B56" i="118" s="1"/>
  <c r="B73" i="118" s="1"/>
  <c r="B90" i="118" s="1"/>
  <c r="B106" i="118" s="1"/>
  <c r="B122" i="118" s="1"/>
  <c r="B138" i="118" s="1"/>
  <c r="B35" i="118"/>
  <c r="F32" i="118"/>
  <c r="E32" i="118"/>
  <c r="D32" i="118"/>
  <c r="C32" i="118"/>
  <c r="B32" i="118"/>
  <c r="F31" i="118"/>
  <c r="E31" i="118"/>
  <c r="D31" i="118"/>
  <c r="C31" i="118"/>
  <c r="B31" i="118"/>
  <c r="F30" i="118"/>
  <c r="E30" i="118"/>
  <c r="D30" i="118"/>
  <c r="C30" i="118"/>
  <c r="B30" i="118"/>
  <c r="F29" i="118"/>
  <c r="E29" i="118"/>
  <c r="D29" i="118"/>
  <c r="C29" i="118"/>
  <c r="B29" i="118"/>
  <c r="F28" i="118"/>
  <c r="E28" i="118"/>
  <c r="D28" i="118"/>
  <c r="C28" i="118"/>
  <c r="B28" i="118"/>
  <c r="F27" i="118"/>
  <c r="E27" i="118"/>
  <c r="D27" i="118"/>
  <c r="C27" i="118"/>
  <c r="B27" i="118"/>
  <c r="F26" i="118"/>
  <c r="E26" i="118"/>
  <c r="D26" i="118"/>
  <c r="C26" i="118"/>
  <c r="C96" i="118" s="1"/>
  <c r="C128" i="118" s="1"/>
  <c r="B26" i="118"/>
  <c r="F25" i="118"/>
  <c r="E25" i="118"/>
  <c r="D25" i="118"/>
  <c r="C25" i="118"/>
  <c r="B25" i="118"/>
  <c r="F24" i="118"/>
  <c r="E24" i="118"/>
  <c r="D24" i="118"/>
  <c r="C24" i="118"/>
  <c r="B24" i="118"/>
  <c r="F23" i="118"/>
  <c r="E23" i="118"/>
  <c r="D23" i="118"/>
  <c r="C23" i="118"/>
  <c r="B23" i="118"/>
  <c r="F22" i="118"/>
  <c r="E22" i="118"/>
  <c r="D22" i="118"/>
  <c r="D92" i="118" s="1"/>
  <c r="D124" i="118" s="1"/>
  <c r="C22" i="118"/>
  <c r="C92" i="118" s="1"/>
  <c r="C124" i="118" s="1"/>
  <c r="B22" i="118"/>
  <c r="F21" i="118"/>
  <c r="F38" i="118" s="1"/>
  <c r="E21" i="118"/>
  <c r="E38" i="118" s="1"/>
  <c r="D21" i="118"/>
  <c r="D38" i="118" s="1"/>
  <c r="C21" i="118"/>
  <c r="C38" i="118" s="1"/>
  <c r="B20" i="118"/>
  <c r="B18" i="118"/>
  <c r="K14" i="118"/>
  <c r="J14" i="118"/>
  <c r="I14" i="118"/>
  <c r="H14" i="118"/>
  <c r="F85" i="119"/>
  <c r="E85" i="119"/>
  <c r="D85" i="119"/>
  <c r="C85" i="119"/>
  <c r="F84" i="119"/>
  <c r="E84" i="119"/>
  <c r="D84" i="119"/>
  <c r="C84" i="119"/>
  <c r="F83" i="119"/>
  <c r="E83" i="119"/>
  <c r="D83" i="119"/>
  <c r="C83" i="119"/>
  <c r="F82" i="119"/>
  <c r="E82" i="119"/>
  <c r="D82" i="119"/>
  <c r="C82" i="119"/>
  <c r="F81" i="119"/>
  <c r="E81" i="119"/>
  <c r="D81" i="119"/>
  <c r="C81" i="119"/>
  <c r="F80" i="119"/>
  <c r="E80" i="119"/>
  <c r="D80" i="119"/>
  <c r="C80" i="119"/>
  <c r="F79" i="119"/>
  <c r="E79" i="119"/>
  <c r="D79" i="119"/>
  <c r="C79" i="119"/>
  <c r="F78" i="119"/>
  <c r="E78" i="119"/>
  <c r="D78" i="119"/>
  <c r="C78" i="119"/>
  <c r="F77" i="119"/>
  <c r="E77" i="119"/>
  <c r="D77" i="119"/>
  <c r="C77" i="119"/>
  <c r="F76" i="119"/>
  <c r="E76" i="119"/>
  <c r="D76" i="119"/>
  <c r="C76" i="119"/>
  <c r="F75" i="119"/>
  <c r="E75" i="119"/>
  <c r="D75" i="119"/>
  <c r="C75" i="119"/>
  <c r="F68" i="119"/>
  <c r="E68" i="119"/>
  <c r="D68" i="119"/>
  <c r="C68" i="119"/>
  <c r="F67" i="119"/>
  <c r="E67" i="119"/>
  <c r="D67" i="119"/>
  <c r="C67" i="119"/>
  <c r="F66" i="119"/>
  <c r="E66" i="119"/>
  <c r="D66" i="119"/>
  <c r="C66" i="119"/>
  <c r="F65" i="119"/>
  <c r="E65" i="119"/>
  <c r="D65" i="119"/>
  <c r="C65" i="119"/>
  <c r="F64" i="119"/>
  <c r="E64" i="119"/>
  <c r="D64" i="119"/>
  <c r="C64" i="119"/>
  <c r="F63" i="119"/>
  <c r="E63" i="119"/>
  <c r="D63" i="119"/>
  <c r="C63" i="119"/>
  <c r="F62" i="119"/>
  <c r="E62" i="119"/>
  <c r="D62" i="119"/>
  <c r="C62" i="119"/>
  <c r="F61" i="119"/>
  <c r="E61" i="119"/>
  <c r="D61" i="119"/>
  <c r="C61" i="119"/>
  <c r="F60" i="119"/>
  <c r="E60" i="119"/>
  <c r="D60" i="119"/>
  <c r="C60" i="119"/>
  <c r="F59" i="119"/>
  <c r="E59" i="119"/>
  <c r="D59" i="119"/>
  <c r="C59" i="119"/>
  <c r="F58" i="119"/>
  <c r="E58" i="119"/>
  <c r="D58" i="119"/>
  <c r="C58" i="119"/>
  <c r="F49" i="119"/>
  <c r="E49" i="119"/>
  <c r="D49" i="119"/>
  <c r="C49" i="119"/>
  <c r="B49" i="119"/>
  <c r="B68" i="119" s="1"/>
  <c r="B85" i="119" s="1"/>
  <c r="B102" i="119" s="1"/>
  <c r="B118" i="119" s="1"/>
  <c r="B134" i="119" s="1"/>
  <c r="F48" i="119"/>
  <c r="E48" i="119"/>
  <c r="D48" i="119"/>
  <c r="C48" i="119"/>
  <c r="B48" i="119"/>
  <c r="B67" i="119" s="1"/>
  <c r="B84" i="119" s="1"/>
  <c r="B101" i="119" s="1"/>
  <c r="B117" i="119" s="1"/>
  <c r="B133" i="119" s="1"/>
  <c r="F47" i="119"/>
  <c r="E47" i="119"/>
  <c r="D47" i="119"/>
  <c r="C47" i="119"/>
  <c r="B47" i="119"/>
  <c r="B66" i="119" s="1"/>
  <c r="B83" i="119" s="1"/>
  <c r="B100" i="119" s="1"/>
  <c r="B116" i="119" s="1"/>
  <c r="B132" i="119" s="1"/>
  <c r="F46" i="119"/>
  <c r="E46" i="119"/>
  <c r="D46" i="119"/>
  <c r="C46" i="119"/>
  <c r="B46" i="119"/>
  <c r="B65" i="119" s="1"/>
  <c r="B82" i="119" s="1"/>
  <c r="B99" i="119" s="1"/>
  <c r="B115" i="119" s="1"/>
  <c r="B131" i="119" s="1"/>
  <c r="F45" i="119"/>
  <c r="E45" i="119"/>
  <c r="D45" i="119"/>
  <c r="C45" i="119"/>
  <c r="B45" i="119"/>
  <c r="B64" i="119" s="1"/>
  <c r="B81" i="119" s="1"/>
  <c r="B98" i="119" s="1"/>
  <c r="B114" i="119" s="1"/>
  <c r="B130" i="119" s="1"/>
  <c r="F44" i="119"/>
  <c r="E44" i="119"/>
  <c r="D44" i="119"/>
  <c r="C44" i="119"/>
  <c r="B44" i="119"/>
  <c r="B63" i="119" s="1"/>
  <c r="B80" i="119" s="1"/>
  <c r="B97" i="119" s="1"/>
  <c r="B113" i="119" s="1"/>
  <c r="B129" i="119" s="1"/>
  <c r="F43" i="119"/>
  <c r="E43" i="119"/>
  <c r="D43" i="119"/>
  <c r="C43" i="119"/>
  <c r="B43" i="119"/>
  <c r="B62" i="119" s="1"/>
  <c r="B79" i="119" s="1"/>
  <c r="B96" i="119" s="1"/>
  <c r="B112" i="119" s="1"/>
  <c r="B128" i="119" s="1"/>
  <c r="F42" i="119"/>
  <c r="E42" i="119"/>
  <c r="D42" i="119"/>
  <c r="C42" i="119"/>
  <c r="B42" i="119"/>
  <c r="B61" i="119" s="1"/>
  <c r="B78" i="119" s="1"/>
  <c r="B95" i="119" s="1"/>
  <c r="B111" i="119" s="1"/>
  <c r="B127" i="119" s="1"/>
  <c r="F41" i="119"/>
  <c r="E41" i="119"/>
  <c r="D41" i="119"/>
  <c r="C41" i="119"/>
  <c r="B41" i="119"/>
  <c r="B60" i="119" s="1"/>
  <c r="B77" i="119" s="1"/>
  <c r="B94" i="119" s="1"/>
  <c r="B110" i="119" s="1"/>
  <c r="B126" i="119" s="1"/>
  <c r="F40" i="119"/>
  <c r="E40" i="119"/>
  <c r="D40" i="119"/>
  <c r="C40" i="119"/>
  <c r="B40" i="119"/>
  <c r="B59" i="119" s="1"/>
  <c r="B76" i="119" s="1"/>
  <c r="B93" i="119" s="1"/>
  <c r="B109" i="119" s="1"/>
  <c r="B125" i="119" s="1"/>
  <c r="F39" i="119"/>
  <c r="E39" i="119"/>
  <c r="D39" i="119"/>
  <c r="C39" i="119"/>
  <c r="B39" i="119"/>
  <c r="B58" i="119" s="1"/>
  <c r="B75" i="119" s="1"/>
  <c r="B92" i="119" s="1"/>
  <c r="B108" i="119" s="1"/>
  <c r="B124" i="119" s="1"/>
  <c r="C37" i="119"/>
  <c r="C56" i="119" s="1"/>
  <c r="C73" i="119" s="1"/>
  <c r="C90" i="119" s="1"/>
  <c r="C106" i="119" s="1"/>
  <c r="B37" i="119"/>
  <c r="B56" i="119" s="1"/>
  <c r="B73" i="119" s="1"/>
  <c r="B90" i="119" s="1"/>
  <c r="B106" i="119" s="1"/>
  <c r="B122" i="119" s="1"/>
  <c r="B35" i="119"/>
  <c r="F32" i="119"/>
  <c r="E32" i="119"/>
  <c r="D32" i="119"/>
  <c r="C32" i="119"/>
  <c r="B32" i="119"/>
  <c r="F31" i="119"/>
  <c r="E31" i="119"/>
  <c r="D31" i="119"/>
  <c r="C31" i="119"/>
  <c r="B31" i="119"/>
  <c r="F30" i="119"/>
  <c r="E30" i="119"/>
  <c r="D30" i="119"/>
  <c r="C30" i="119"/>
  <c r="B30" i="119"/>
  <c r="F29" i="119"/>
  <c r="E29" i="119"/>
  <c r="D29" i="119"/>
  <c r="C29" i="119"/>
  <c r="B29" i="119"/>
  <c r="F28" i="119"/>
  <c r="E28" i="119"/>
  <c r="D28" i="119"/>
  <c r="C28" i="119"/>
  <c r="B28" i="119"/>
  <c r="F27" i="119"/>
  <c r="E27" i="119"/>
  <c r="D27" i="119"/>
  <c r="C27" i="119"/>
  <c r="B27" i="119"/>
  <c r="F26" i="119"/>
  <c r="E26" i="119"/>
  <c r="D26" i="119"/>
  <c r="C26" i="119"/>
  <c r="B26" i="119"/>
  <c r="F25" i="119"/>
  <c r="E25" i="119"/>
  <c r="D25" i="119"/>
  <c r="C25" i="119"/>
  <c r="B25" i="119"/>
  <c r="F24" i="119"/>
  <c r="E24" i="119"/>
  <c r="D24" i="119"/>
  <c r="C24" i="119"/>
  <c r="B24" i="119"/>
  <c r="F23" i="119"/>
  <c r="E23" i="119"/>
  <c r="D23" i="119"/>
  <c r="C23" i="119"/>
  <c r="B23" i="119"/>
  <c r="F22" i="119"/>
  <c r="E22" i="119"/>
  <c r="D22" i="119"/>
  <c r="C22" i="119"/>
  <c r="B22" i="119"/>
  <c r="F21" i="119"/>
  <c r="F38" i="119" s="1"/>
  <c r="E21" i="119"/>
  <c r="E38" i="119" s="1"/>
  <c r="D21" i="119"/>
  <c r="D38" i="119" s="1"/>
  <c r="C21" i="119"/>
  <c r="C38" i="119" s="1"/>
  <c r="B20" i="119"/>
  <c r="B18" i="119"/>
  <c r="N55" i="225"/>
  <c r="M55" i="225"/>
  <c r="M36" i="225" s="1"/>
  <c r="L439" i="92" s="1"/>
  <c r="L55" i="225"/>
  <c r="K55" i="225"/>
  <c r="J55" i="225"/>
  <c r="I55" i="225"/>
  <c r="I36" i="225" s="1"/>
  <c r="H439" i="92" s="1"/>
  <c r="H55" i="225"/>
  <c r="G55" i="225"/>
  <c r="G36" i="225" s="1"/>
  <c r="F439" i="92" s="1"/>
  <c r="F55" i="225"/>
  <c r="E55" i="225"/>
  <c r="E36" i="225" s="1"/>
  <c r="D439" i="92" s="1"/>
  <c r="D55" i="225"/>
  <c r="N54" i="225"/>
  <c r="N35" i="225" s="1"/>
  <c r="M438" i="92" s="1"/>
  <c r="M54" i="225"/>
  <c r="L54" i="225"/>
  <c r="L35" i="225" s="1"/>
  <c r="K438" i="92" s="1"/>
  <c r="K54" i="225"/>
  <c r="J54" i="225"/>
  <c r="J35" i="225" s="1"/>
  <c r="I438" i="92" s="1"/>
  <c r="I54" i="225"/>
  <c r="H54" i="225"/>
  <c r="H35" i="225" s="1"/>
  <c r="G438" i="92" s="1"/>
  <c r="G54" i="225"/>
  <c r="F54" i="225"/>
  <c r="F35" i="225" s="1"/>
  <c r="E438" i="92" s="1"/>
  <c r="E54" i="225"/>
  <c r="D54" i="225"/>
  <c r="D35" i="225" s="1"/>
  <c r="C438" i="92" s="1"/>
  <c r="N53" i="225"/>
  <c r="M53" i="225"/>
  <c r="M34" i="225" s="1"/>
  <c r="L437" i="92" s="1"/>
  <c r="L53" i="225"/>
  <c r="K53" i="225"/>
  <c r="K34" i="225" s="1"/>
  <c r="J437" i="92" s="1"/>
  <c r="J53" i="225"/>
  <c r="I53" i="225"/>
  <c r="I34" i="225" s="1"/>
  <c r="H437" i="92" s="1"/>
  <c r="H53" i="225"/>
  <c r="G53" i="225"/>
  <c r="G34" i="225" s="1"/>
  <c r="F437" i="92" s="1"/>
  <c r="F53" i="225"/>
  <c r="E53" i="225"/>
  <c r="E34" i="225" s="1"/>
  <c r="D437" i="92" s="1"/>
  <c r="D53" i="225"/>
  <c r="N52" i="225"/>
  <c r="N33" i="225" s="1"/>
  <c r="M436" i="92" s="1"/>
  <c r="M52" i="225"/>
  <c r="L52" i="225"/>
  <c r="L33" i="225" s="1"/>
  <c r="K436" i="92" s="1"/>
  <c r="K52" i="225"/>
  <c r="J52" i="225"/>
  <c r="J33" i="225" s="1"/>
  <c r="I436" i="92" s="1"/>
  <c r="I52" i="225"/>
  <c r="H52" i="225"/>
  <c r="H33" i="225" s="1"/>
  <c r="G436" i="92" s="1"/>
  <c r="G52" i="225"/>
  <c r="F52" i="225"/>
  <c r="F33" i="225" s="1"/>
  <c r="E436" i="92" s="1"/>
  <c r="E52" i="225"/>
  <c r="D52" i="225"/>
  <c r="D33" i="225" s="1"/>
  <c r="C436" i="92" s="1"/>
  <c r="N51" i="225"/>
  <c r="M51" i="225"/>
  <c r="M32" i="225" s="1"/>
  <c r="L435" i="92" s="1"/>
  <c r="L51" i="225"/>
  <c r="K51" i="225"/>
  <c r="K32" i="225" s="1"/>
  <c r="J435" i="92" s="1"/>
  <c r="J51" i="225"/>
  <c r="I51" i="225"/>
  <c r="I32" i="225" s="1"/>
  <c r="H435" i="92" s="1"/>
  <c r="H51" i="225"/>
  <c r="G51" i="225"/>
  <c r="G32" i="225" s="1"/>
  <c r="F435" i="92" s="1"/>
  <c r="F51" i="225"/>
  <c r="E51" i="225"/>
  <c r="E32" i="225" s="1"/>
  <c r="D435" i="92" s="1"/>
  <c r="D51" i="225"/>
  <c r="N50" i="225"/>
  <c r="N31" i="225" s="1"/>
  <c r="M434" i="92" s="1"/>
  <c r="M50" i="225"/>
  <c r="L50" i="225"/>
  <c r="L31" i="225" s="1"/>
  <c r="K434" i="92" s="1"/>
  <c r="K50" i="225"/>
  <c r="J50" i="225"/>
  <c r="J31" i="225" s="1"/>
  <c r="I434" i="92" s="1"/>
  <c r="I50" i="225"/>
  <c r="H50" i="225"/>
  <c r="H31" i="225" s="1"/>
  <c r="G434" i="92" s="1"/>
  <c r="G50" i="225"/>
  <c r="F50" i="225"/>
  <c r="F31" i="225" s="1"/>
  <c r="E434" i="92" s="1"/>
  <c r="E50" i="225"/>
  <c r="D50" i="225"/>
  <c r="D31" i="225" s="1"/>
  <c r="C434" i="92" s="1"/>
  <c r="N49" i="225"/>
  <c r="M49" i="225"/>
  <c r="L49" i="225"/>
  <c r="K49" i="225"/>
  <c r="K30" i="225" s="1"/>
  <c r="J433" i="92" s="1"/>
  <c r="J49" i="225"/>
  <c r="I49" i="225"/>
  <c r="I30" i="225" s="1"/>
  <c r="H433" i="92" s="1"/>
  <c r="H49" i="225"/>
  <c r="G49" i="225"/>
  <c r="G30" i="225" s="1"/>
  <c r="F433" i="92" s="1"/>
  <c r="F49" i="225"/>
  <c r="F30" i="225" s="1"/>
  <c r="E433" i="92" s="1"/>
  <c r="E49" i="225"/>
  <c r="E30" i="225" s="1"/>
  <c r="D433" i="92" s="1"/>
  <c r="D49" i="225"/>
  <c r="D30" i="225" s="1"/>
  <c r="C433" i="92" s="1"/>
  <c r="N48" i="225"/>
  <c r="N29" i="225" s="1"/>
  <c r="M432" i="92" s="1"/>
  <c r="M48" i="225"/>
  <c r="M29" i="225" s="1"/>
  <c r="L432" i="92" s="1"/>
  <c r="L48" i="225"/>
  <c r="L29" i="225" s="1"/>
  <c r="K432" i="92" s="1"/>
  <c r="K48" i="225"/>
  <c r="K29" i="225" s="1"/>
  <c r="J432" i="92" s="1"/>
  <c r="J48" i="225"/>
  <c r="J29" i="225" s="1"/>
  <c r="I432" i="92" s="1"/>
  <c r="I48" i="225"/>
  <c r="I29" i="225" s="1"/>
  <c r="H432" i="92" s="1"/>
  <c r="H48" i="225"/>
  <c r="H29" i="225" s="1"/>
  <c r="G432" i="92" s="1"/>
  <c r="G48" i="225"/>
  <c r="G29" i="225" s="1"/>
  <c r="F432" i="92" s="1"/>
  <c r="F48" i="225"/>
  <c r="F29" i="225" s="1"/>
  <c r="E432" i="92" s="1"/>
  <c r="E48" i="225"/>
  <c r="D48" i="225"/>
  <c r="D29" i="225" s="1"/>
  <c r="C432" i="92" s="1"/>
  <c r="N47" i="225"/>
  <c r="N28" i="225" s="1"/>
  <c r="M431" i="92" s="1"/>
  <c r="M47" i="225"/>
  <c r="M28" i="225" s="1"/>
  <c r="L431" i="92" s="1"/>
  <c r="L47" i="225"/>
  <c r="L28" i="225" s="1"/>
  <c r="K431" i="92" s="1"/>
  <c r="K47" i="225"/>
  <c r="K28" i="225" s="1"/>
  <c r="J431" i="92" s="1"/>
  <c r="J47" i="225"/>
  <c r="J28" i="225" s="1"/>
  <c r="I431" i="92" s="1"/>
  <c r="I47" i="225"/>
  <c r="I28" i="225" s="1"/>
  <c r="H431" i="92" s="1"/>
  <c r="H47" i="225"/>
  <c r="H28" i="225" s="1"/>
  <c r="G431" i="92" s="1"/>
  <c r="G47" i="225"/>
  <c r="G28" i="225" s="1"/>
  <c r="F431" i="92" s="1"/>
  <c r="F47" i="225"/>
  <c r="F28" i="225" s="1"/>
  <c r="E431" i="92" s="1"/>
  <c r="E47" i="225"/>
  <c r="E28" i="225" s="1"/>
  <c r="D431" i="92" s="1"/>
  <c r="D47" i="225"/>
  <c r="D28" i="225" s="1"/>
  <c r="C431" i="92" s="1"/>
  <c r="N46" i="225"/>
  <c r="N27" i="225" s="1"/>
  <c r="M430" i="92" s="1"/>
  <c r="M46" i="225"/>
  <c r="L46" i="225"/>
  <c r="L27" i="225" s="1"/>
  <c r="K430" i="92" s="1"/>
  <c r="K46" i="225"/>
  <c r="K27" i="225" s="1"/>
  <c r="J430" i="92" s="1"/>
  <c r="J46" i="225"/>
  <c r="J27" i="225" s="1"/>
  <c r="I430" i="92" s="1"/>
  <c r="I46" i="225"/>
  <c r="I27" i="225" s="1"/>
  <c r="H430" i="92" s="1"/>
  <c r="H46" i="225"/>
  <c r="H27" i="225" s="1"/>
  <c r="G430" i="92" s="1"/>
  <c r="G46" i="225"/>
  <c r="G27" i="225" s="1"/>
  <c r="F430" i="92" s="1"/>
  <c r="F46" i="225"/>
  <c r="F27" i="225" s="1"/>
  <c r="E430" i="92" s="1"/>
  <c r="E46" i="225"/>
  <c r="E27" i="225" s="1"/>
  <c r="D430" i="92" s="1"/>
  <c r="D46" i="225"/>
  <c r="N45" i="225"/>
  <c r="N26" i="225" s="1"/>
  <c r="M429" i="92" s="1"/>
  <c r="M45" i="225"/>
  <c r="M26" i="225" s="1"/>
  <c r="L429" i="92" s="1"/>
  <c r="L45" i="225"/>
  <c r="L26" i="225" s="1"/>
  <c r="K429" i="92" s="1"/>
  <c r="K45" i="225"/>
  <c r="K26" i="225" s="1"/>
  <c r="J429" i="92" s="1"/>
  <c r="J45" i="225"/>
  <c r="J26" i="225" s="1"/>
  <c r="I429" i="92" s="1"/>
  <c r="I45" i="225"/>
  <c r="I26" i="225" s="1"/>
  <c r="H429" i="92" s="1"/>
  <c r="H45" i="225"/>
  <c r="H26" i="225" s="1"/>
  <c r="G429" i="92" s="1"/>
  <c r="G45" i="225"/>
  <c r="G26" i="225" s="1"/>
  <c r="F429" i="92" s="1"/>
  <c r="F45" i="225"/>
  <c r="F26" i="225" s="1"/>
  <c r="E429" i="92" s="1"/>
  <c r="E45" i="225"/>
  <c r="E26" i="225" s="1"/>
  <c r="D429" i="92" s="1"/>
  <c r="D45" i="225"/>
  <c r="D26" i="225" s="1"/>
  <c r="C429" i="92" s="1"/>
  <c r="N44" i="225"/>
  <c r="N25" i="225" s="1"/>
  <c r="M428" i="92" s="1"/>
  <c r="M44" i="225"/>
  <c r="M25" i="225" s="1"/>
  <c r="L428" i="92" s="1"/>
  <c r="L44" i="225"/>
  <c r="L25" i="225" s="1"/>
  <c r="K428" i="92" s="1"/>
  <c r="K44" i="225"/>
  <c r="K25" i="225" s="1"/>
  <c r="J428" i="92" s="1"/>
  <c r="J44" i="225"/>
  <c r="J25" i="225" s="1"/>
  <c r="I428" i="92" s="1"/>
  <c r="I44" i="225"/>
  <c r="I25" i="225" s="1"/>
  <c r="H428" i="92" s="1"/>
  <c r="H44" i="225"/>
  <c r="H25" i="225" s="1"/>
  <c r="G428" i="92" s="1"/>
  <c r="G44" i="225"/>
  <c r="G25" i="225" s="1"/>
  <c r="F428" i="92" s="1"/>
  <c r="F44" i="225"/>
  <c r="F25" i="225" s="1"/>
  <c r="E428" i="92" s="1"/>
  <c r="E44" i="225"/>
  <c r="D44" i="225"/>
  <c r="D25" i="225" s="1"/>
  <c r="C428" i="92" s="1"/>
  <c r="N43" i="225"/>
  <c r="N24" i="225" s="1"/>
  <c r="M427" i="92" s="1"/>
  <c r="M43" i="225"/>
  <c r="M24" i="225" s="1"/>
  <c r="L427" i="92" s="1"/>
  <c r="L43" i="225"/>
  <c r="L24" i="225" s="1"/>
  <c r="K427" i="92" s="1"/>
  <c r="K43" i="225"/>
  <c r="K24" i="225" s="1"/>
  <c r="J427" i="92" s="1"/>
  <c r="J43" i="225"/>
  <c r="J24" i="225" s="1"/>
  <c r="I427" i="92" s="1"/>
  <c r="I43" i="225"/>
  <c r="I24" i="225" s="1"/>
  <c r="H427" i="92" s="1"/>
  <c r="H43" i="225"/>
  <c r="H24" i="225" s="1"/>
  <c r="G427" i="92" s="1"/>
  <c r="G43" i="225"/>
  <c r="G24" i="225" s="1"/>
  <c r="F427" i="92" s="1"/>
  <c r="F43" i="225"/>
  <c r="F24" i="225" s="1"/>
  <c r="E427" i="92" s="1"/>
  <c r="E43" i="225"/>
  <c r="E24" i="225" s="1"/>
  <c r="D427" i="92" s="1"/>
  <c r="D43" i="225"/>
  <c r="D24" i="225" s="1"/>
  <c r="C427" i="92" s="1"/>
  <c r="N42" i="225"/>
  <c r="N23" i="225" s="1"/>
  <c r="M426" i="92" s="1"/>
  <c r="M42" i="225"/>
  <c r="L42" i="225"/>
  <c r="L23" i="225" s="1"/>
  <c r="K426" i="92" s="1"/>
  <c r="K42" i="225"/>
  <c r="K23" i="225" s="1"/>
  <c r="J426" i="92" s="1"/>
  <c r="J42" i="225"/>
  <c r="J23" i="225" s="1"/>
  <c r="I426" i="92" s="1"/>
  <c r="I42" i="225"/>
  <c r="I23" i="225" s="1"/>
  <c r="H426" i="92" s="1"/>
  <c r="H42" i="225"/>
  <c r="H23" i="225" s="1"/>
  <c r="G426" i="92" s="1"/>
  <c r="G42" i="225"/>
  <c r="G23" i="225" s="1"/>
  <c r="F426" i="92" s="1"/>
  <c r="F42" i="225"/>
  <c r="F23" i="225" s="1"/>
  <c r="E426" i="92" s="1"/>
  <c r="E42" i="225"/>
  <c r="E23" i="225" s="1"/>
  <c r="D426" i="92" s="1"/>
  <c r="D42" i="225"/>
  <c r="D23" i="225" s="1"/>
  <c r="C426" i="92" s="1"/>
  <c r="N41" i="225"/>
  <c r="N22" i="225" s="1"/>
  <c r="M425" i="92" s="1"/>
  <c r="M41" i="225"/>
  <c r="M22" i="225" s="1"/>
  <c r="L425" i="92" s="1"/>
  <c r="L41" i="225"/>
  <c r="L22" i="225" s="1"/>
  <c r="K425" i="92" s="1"/>
  <c r="K41" i="225"/>
  <c r="K22" i="225" s="1"/>
  <c r="J425" i="92" s="1"/>
  <c r="J41" i="225"/>
  <c r="J22" i="225" s="1"/>
  <c r="I425" i="92" s="1"/>
  <c r="I41" i="225"/>
  <c r="I22" i="225" s="1"/>
  <c r="H425" i="92" s="1"/>
  <c r="H41" i="225"/>
  <c r="H22" i="225" s="1"/>
  <c r="G425" i="92" s="1"/>
  <c r="G41" i="225"/>
  <c r="G22" i="225" s="1"/>
  <c r="F425" i="92" s="1"/>
  <c r="F41" i="225"/>
  <c r="F22" i="225" s="1"/>
  <c r="E425" i="92" s="1"/>
  <c r="E41" i="225"/>
  <c r="E22" i="225" s="1"/>
  <c r="D425" i="92" s="1"/>
  <c r="D41" i="225"/>
  <c r="D22" i="225" s="1"/>
  <c r="C425" i="92" s="1"/>
  <c r="N40" i="225"/>
  <c r="N21" i="225" s="1"/>
  <c r="M424" i="92" s="1"/>
  <c r="M40" i="225"/>
  <c r="M21" i="225" s="1"/>
  <c r="L424" i="92" s="1"/>
  <c r="L40" i="225"/>
  <c r="L21" i="225" s="1"/>
  <c r="K424" i="92" s="1"/>
  <c r="K40" i="225"/>
  <c r="K21" i="225" s="1"/>
  <c r="J424" i="92" s="1"/>
  <c r="J40" i="225"/>
  <c r="J21" i="225" s="1"/>
  <c r="I424" i="92" s="1"/>
  <c r="I40" i="225"/>
  <c r="I21" i="225" s="1"/>
  <c r="H424" i="92" s="1"/>
  <c r="H40" i="225"/>
  <c r="H21" i="225" s="1"/>
  <c r="G424" i="92" s="1"/>
  <c r="G40" i="225"/>
  <c r="G21" i="225" s="1"/>
  <c r="F424" i="92" s="1"/>
  <c r="F40" i="225"/>
  <c r="F21" i="225" s="1"/>
  <c r="E424" i="92" s="1"/>
  <c r="E40" i="225"/>
  <c r="D40" i="225"/>
  <c r="D21" i="225" s="1"/>
  <c r="C424" i="92" s="1"/>
  <c r="N39" i="225"/>
  <c r="N20" i="225" s="1"/>
  <c r="M423" i="92" s="1"/>
  <c r="M39" i="225"/>
  <c r="M20" i="225" s="1"/>
  <c r="L423" i="92" s="1"/>
  <c r="L39" i="225"/>
  <c r="L20" i="225" s="1"/>
  <c r="K423" i="92" s="1"/>
  <c r="K39" i="225"/>
  <c r="K20" i="225" s="1"/>
  <c r="J423" i="92" s="1"/>
  <c r="J39" i="225"/>
  <c r="J20" i="225" s="1"/>
  <c r="I423" i="92" s="1"/>
  <c r="I39" i="225"/>
  <c r="I20" i="225" s="1"/>
  <c r="H423" i="92" s="1"/>
  <c r="H39" i="225"/>
  <c r="H20" i="225" s="1"/>
  <c r="G423" i="92" s="1"/>
  <c r="G39" i="225"/>
  <c r="G20" i="225" s="1"/>
  <c r="F423" i="92" s="1"/>
  <c r="F39" i="225"/>
  <c r="F20" i="225" s="1"/>
  <c r="E423" i="92" s="1"/>
  <c r="E39" i="225"/>
  <c r="E20" i="225" s="1"/>
  <c r="D423" i="92" s="1"/>
  <c r="D39" i="225"/>
  <c r="D20" i="225" s="1"/>
  <c r="C423" i="92" s="1"/>
  <c r="N38" i="225"/>
  <c r="N19" i="225" s="1"/>
  <c r="M422" i="92" s="1"/>
  <c r="M38" i="225"/>
  <c r="L38" i="225"/>
  <c r="L19" i="225" s="1"/>
  <c r="K422" i="92" s="1"/>
  <c r="K38" i="225"/>
  <c r="K19" i="225" s="1"/>
  <c r="J422" i="92" s="1"/>
  <c r="J38" i="225"/>
  <c r="J19" i="225" s="1"/>
  <c r="I422" i="92" s="1"/>
  <c r="I38" i="225"/>
  <c r="I19" i="225" s="1"/>
  <c r="H422" i="92" s="1"/>
  <c r="H38" i="225"/>
  <c r="H19" i="225" s="1"/>
  <c r="G422" i="92" s="1"/>
  <c r="G38" i="225"/>
  <c r="G19" i="225" s="1"/>
  <c r="F422" i="92" s="1"/>
  <c r="F38" i="225"/>
  <c r="F19" i="225" s="1"/>
  <c r="E422" i="92" s="1"/>
  <c r="E38" i="225"/>
  <c r="E19" i="225" s="1"/>
  <c r="D422" i="92" s="1"/>
  <c r="D38" i="225"/>
  <c r="D19" i="225" s="1"/>
  <c r="C422" i="92" s="1"/>
  <c r="N37" i="225"/>
  <c r="N18" i="225" s="1"/>
  <c r="M421" i="92" s="1"/>
  <c r="M37" i="225"/>
  <c r="M18" i="225" s="1"/>
  <c r="L421" i="92" s="1"/>
  <c r="L37" i="225"/>
  <c r="L18" i="225" s="1"/>
  <c r="K421" i="92" s="1"/>
  <c r="K37" i="225"/>
  <c r="K18" i="225" s="1"/>
  <c r="J421" i="92" s="1"/>
  <c r="J37" i="225"/>
  <c r="J18" i="225" s="1"/>
  <c r="I421" i="92" s="1"/>
  <c r="I37" i="225"/>
  <c r="I18" i="225" s="1"/>
  <c r="H421" i="92" s="1"/>
  <c r="H37" i="225"/>
  <c r="H18" i="225" s="1"/>
  <c r="G421" i="92" s="1"/>
  <c r="G37" i="225"/>
  <c r="G18" i="225" s="1"/>
  <c r="F421" i="92" s="1"/>
  <c r="F37" i="225"/>
  <c r="F18" i="225" s="1"/>
  <c r="E421" i="92" s="1"/>
  <c r="E37" i="225"/>
  <c r="E18" i="225" s="1"/>
  <c r="D421" i="92" s="1"/>
  <c r="D37" i="225"/>
  <c r="D18" i="225" s="1"/>
  <c r="C421" i="92" s="1"/>
  <c r="N36" i="225"/>
  <c r="M439" i="92" s="1"/>
  <c r="L36" i="225"/>
  <c r="K439" i="92" s="1"/>
  <c r="K36" i="225"/>
  <c r="J439" i="92" s="1"/>
  <c r="J36" i="225"/>
  <c r="I439" i="92" s="1"/>
  <c r="H36" i="225"/>
  <c r="G439" i="92" s="1"/>
  <c r="F36" i="225"/>
  <c r="E439" i="92" s="1"/>
  <c r="D36" i="225"/>
  <c r="C439" i="92" s="1"/>
  <c r="M35" i="225"/>
  <c r="L438" i="92" s="1"/>
  <c r="K35" i="225"/>
  <c r="J438" i="92" s="1"/>
  <c r="I35" i="225"/>
  <c r="H438" i="92" s="1"/>
  <c r="G35" i="225"/>
  <c r="F438" i="92" s="1"/>
  <c r="E35" i="225"/>
  <c r="D438" i="92" s="1"/>
  <c r="N34" i="225"/>
  <c r="M437" i="92" s="1"/>
  <c r="L34" i="225"/>
  <c r="K437" i="92" s="1"/>
  <c r="J34" i="225"/>
  <c r="I437" i="92" s="1"/>
  <c r="H34" i="225"/>
  <c r="G437" i="92" s="1"/>
  <c r="F34" i="225"/>
  <c r="E437" i="92" s="1"/>
  <c r="D34" i="225"/>
  <c r="C437" i="92" s="1"/>
  <c r="M33" i="225"/>
  <c r="L436" i="92" s="1"/>
  <c r="K33" i="225"/>
  <c r="J436" i="92" s="1"/>
  <c r="I33" i="225"/>
  <c r="H436" i="92" s="1"/>
  <c r="G33" i="225"/>
  <c r="F436" i="92" s="1"/>
  <c r="E33" i="225"/>
  <c r="D436" i="92" s="1"/>
  <c r="N32" i="225"/>
  <c r="M435" i="92" s="1"/>
  <c r="L32" i="225"/>
  <c r="K435" i="92" s="1"/>
  <c r="J32" i="225"/>
  <c r="I435" i="92" s="1"/>
  <c r="H32" i="225"/>
  <c r="G435" i="92" s="1"/>
  <c r="F32" i="225"/>
  <c r="E435" i="92" s="1"/>
  <c r="D32" i="225"/>
  <c r="C435" i="92" s="1"/>
  <c r="M31" i="225"/>
  <c r="L434" i="92" s="1"/>
  <c r="K31" i="225"/>
  <c r="J434" i="92" s="1"/>
  <c r="I31" i="225"/>
  <c r="H434" i="92" s="1"/>
  <c r="G31" i="225"/>
  <c r="F434" i="92" s="1"/>
  <c r="E31" i="225"/>
  <c r="D434" i="92" s="1"/>
  <c r="N30" i="225"/>
  <c r="M433" i="92" s="1"/>
  <c r="M30" i="225"/>
  <c r="L433" i="92" s="1"/>
  <c r="L30" i="225"/>
  <c r="K433" i="92" s="1"/>
  <c r="J30" i="225"/>
  <c r="I433" i="92" s="1"/>
  <c r="H30" i="225"/>
  <c r="G433" i="92" s="1"/>
  <c r="E29" i="225"/>
  <c r="D432" i="92" s="1"/>
  <c r="M27" i="225"/>
  <c r="L430" i="92" s="1"/>
  <c r="D27" i="225"/>
  <c r="C430" i="92" s="1"/>
  <c r="E25" i="225"/>
  <c r="D428" i="92" s="1"/>
  <c r="M23" i="225"/>
  <c r="L426" i="92" s="1"/>
  <c r="E21" i="225"/>
  <c r="D424" i="92" s="1"/>
  <c r="M19" i="225"/>
  <c r="L422" i="92" s="1"/>
  <c r="E287" i="108"/>
  <c r="D287" i="108"/>
  <c r="E286" i="108"/>
  <c r="D286" i="108" s="1"/>
  <c r="E285" i="108"/>
  <c r="D285" i="108"/>
  <c r="E284" i="108"/>
  <c r="D284" i="108" s="1"/>
  <c r="E283" i="108"/>
  <c r="D283" i="108" s="1"/>
  <c r="E282" i="108"/>
  <c r="D282" i="108" s="1"/>
  <c r="E281" i="108"/>
  <c r="D281" i="108" s="1"/>
  <c r="E280" i="108"/>
  <c r="D280" i="108" s="1"/>
  <c r="E279" i="108"/>
  <c r="D279" i="108" s="1"/>
  <c r="E278" i="108"/>
  <c r="D278" i="108" s="1"/>
  <c r="E277" i="108"/>
  <c r="D277" i="108" s="1"/>
  <c r="E276" i="108"/>
  <c r="D276" i="108" s="1"/>
  <c r="E275" i="108"/>
  <c r="D275" i="108" s="1"/>
  <c r="E274" i="108"/>
  <c r="D274" i="108"/>
  <c r="E273" i="108"/>
  <c r="D273" i="108" s="1"/>
  <c r="E272" i="108"/>
  <c r="D272" i="108" s="1"/>
  <c r="E271" i="108"/>
  <c r="D271" i="108" s="1"/>
  <c r="E270" i="108"/>
  <c r="D270" i="108" s="1"/>
  <c r="E269" i="108"/>
  <c r="D269" i="108" s="1"/>
  <c r="D230" i="108"/>
  <c r="D227" i="108"/>
  <c r="K214" i="108"/>
  <c r="J214" i="108"/>
  <c r="I214" i="108"/>
  <c r="H214" i="108"/>
  <c r="G214" i="108"/>
  <c r="F214" i="108"/>
  <c r="E214" i="108"/>
  <c r="D214" i="108"/>
  <c r="K213" i="108"/>
  <c r="J213" i="108"/>
  <c r="I213" i="108"/>
  <c r="H213" i="108"/>
  <c r="G213" i="108"/>
  <c r="F213" i="108"/>
  <c r="E213" i="108"/>
  <c r="D213" i="108"/>
  <c r="K212" i="108"/>
  <c r="J212" i="108"/>
  <c r="I212" i="108"/>
  <c r="H212" i="108"/>
  <c r="G212" i="108"/>
  <c r="F212" i="108"/>
  <c r="E212" i="108"/>
  <c r="D212" i="108"/>
  <c r="K211" i="108"/>
  <c r="J211" i="108"/>
  <c r="I211" i="108"/>
  <c r="H211" i="108"/>
  <c r="G211" i="108"/>
  <c r="F211" i="108"/>
  <c r="E211" i="108"/>
  <c r="D211" i="108"/>
  <c r="K210" i="108"/>
  <c r="J210" i="108"/>
  <c r="I210" i="108"/>
  <c r="H210" i="108"/>
  <c r="G210" i="108"/>
  <c r="F210" i="108"/>
  <c r="E210" i="108"/>
  <c r="D210" i="108"/>
  <c r="K209" i="108"/>
  <c r="J209" i="108"/>
  <c r="I209" i="108"/>
  <c r="H209" i="108"/>
  <c r="G209" i="108"/>
  <c r="F209" i="108"/>
  <c r="E209" i="108"/>
  <c r="D209" i="108"/>
  <c r="K208" i="108"/>
  <c r="J208" i="108"/>
  <c r="I208" i="108"/>
  <c r="H208" i="108"/>
  <c r="G208" i="108"/>
  <c r="F208" i="108"/>
  <c r="E208" i="108"/>
  <c r="D208" i="108"/>
  <c r="K207" i="108"/>
  <c r="J207" i="108"/>
  <c r="I207" i="108"/>
  <c r="H207" i="108"/>
  <c r="G207" i="108"/>
  <c r="F207" i="108"/>
  <c r="E207" i="108"/>
  <c r="D207" i="108"/>
  <c r="K206" i="108"/>
  <c r="J206" i="108"/>
  <c r="I206" i="108"/>
  <c r="H206" i="108"/>
  <c r="G206" i="108"/>
  <c r="F206" i="108"/>
  <c r="E206" i="108"/>
  <c r="D206" i="108"/>
  <c r="K205" i="108"/>
  <c r="J205" i="108"/>
  <c r="I205" i="108"/>
  <c r="H205" i="108"/>
  <c r="G205" i="108"/>
  <c r="F205" i="108"/>
  <c r="E205" i="108"/>
  <c r="D205" i="108"/>
  <c r="K204" i="108"/>
  <c r="J204" i="108"/>
  <c r="I204" i="108"/>
  <c r="H204" i="108"/>
  <c r="G204" i="108"/>
  <c r="F204" i="108"/>
  <c r="E204" i="108"/>
  <c r="D204" i="108"/>
  <c r="K203" i="108"/>
  <c r="J203" i="108"/>
  <c r="I203" i="108"/>
  <c r="H203" i="108"/>
  <c r="G203" i="108"/>
  <c r="F203" i="108"/>
  <c r="E203" i="108"/>
  <c r="D203" i="108"/>
  <c r="K202" i="108"/>
  <c r="J202" i="108"/>
  <c r="I202" i="108"/>
  <c r="H202" i="108"/>
  <c r="G202" i="108"/>
  <c r="F202" i="108"/>
  <c r="E202" i="108"/>
  <c r="D202" i="108"/>
  <c r="K201" i="108"/>
  <c r="J201" i="108"/>
  <c r="I201" i="108"/>
  <c r="H201" i="108"/>
  <c r="G201" i="108"/>
  <c r="F201" i="108"/>
  <c r="E201" i="108"/>
  <c r="D201" i="108"/>
  <c r="K200" i="108"/>
  <c r="J200" i="108"/>
  <c r="I200" i="108"/>
  <c r="H200" i="108"/>
  <c r="G200" i="108"/>
  <c r="F200" i="108"/>
  <c r="E200" i="108"/>
  <c r="D200" i="108"/>
  <c r="K199" i="108"/>
  <c r="J199" i="108"/>
  <c r="I199" i="108"/>
  <c r="H199" i="108"/>
  <c r="G199" i="108"/>
  <c r="F199" i="108"/>
  <c r="E199" i="108"/>
  <c r="D199" i="108"/>
  <c r="K198" i="108"/>
  <c r="J198" i="108"/>
  <c r="I198" i="108"/>
  <c r="H198" i="108"/>
  <c r="G198" i="108"/>
  <c r="F198" i="108"/>
  <c r="E198" i="108"/>
  <c r="D198" i="108"/>
  <c r="K197" i="108"/>
  <c r="J197" i="108"/>
  <c r="I197" i="108"/>
  <c r="H197" i="108"/>
  <c r="G197" i="108"/>
  <c r="F197" i="108"/>
  <c r="E197" i="108"/>
  <c r="D197" i="108"/>
  <c r="K196" i="108"/>
  <c r="J196" i="108"/>
  <c r="I196" i="108"/>
  <c r="H196" i="108"/>
  <c r="G196" i="108"/>
  <c r="F196" i="108"/>
  <c r="E196" i="108"/>
  <c r="D154" i="108"/>
  <c r="G149" i="108"/>
  <c r="F149" i="108"/>
  <c r="E149" i="108"/>
  <c r="D149" i="108"/>
  <c r="G146" i="108"/>
  <c r="G157" i="108" s="1"/>
  <c r="F146" i="108"/>
  <c r="F157" i="108" s="1"/>
  <c r="E146" i="108"/>
  <c r="E157" i="108" s="1"/>
  <c r="D146" i="108"/>
  <c r="D157" i="108" s="1"/>
  <c r="C133" i="108"/>
  <c r="C140" i="108" s="1"/>
  <c r="B320" i="152" s="1"/>
  <c r="D125" i="108"/>
  <c r="D115" i="108"/>
  <c r="D103" i="108"/>
  <c r="D97" i="108"/>
  <c r="D93" i="108"/>
  <c r="D87" i="108"/>
  <c r="C48" i="152" s="1"/>
  <c r="D81" i="108"/>
  <c r="D73" i="108"/>
  <c r="T12" i="113" s="1"/>
  <c r="D69" i="108"/>
  <c r="D61" i="108"/>
  <c r="C39" i="152" s="1"/>
  <c r="Q55" i="108"/>
  <c r="P55" i="108"/>
  <c r="L55" i="108"/>
  <c r="K55" i="108"/>
  <c r="H55" i="108"/>
  <c r="D55" i="108"/>
  <c r="C55" i="108"/>
  <c r="Q54" i="108"/>
  <c r="Q38" i="108" s="1"/>
  <c r="P31" i="152" s="1"/>
  <c r="P54" i="108"/>
  <c r="P38" i="108" s="1"/>
  <c r="O31" i="152" s="1"/>
  <c r="N54" i="108"/>
  <c r="N38" i="108" s="1"/>
  <c r="M31" i="152" s="1"/>
  <c r="L54" i="108"/>
  <c r="L38" i="108" s="1"/>
  <c r="K31" i="152" s="1"/>
  <c r="H54" i="108"/>
  <c r="H38" i="108" s="1"/>
  <c r="G31" i="152" s="1"/>
  <c r="D54" i="108"/>
  <c r="D38" i="108" s="1"/>
  <c r="C31" i="152" s="1"/>
  <c r="C54" i="108"/>
  <c r="O53" i="108"/>
  <c r="K53" i="108"/>
  <c r="J53" i="108"/>
  <c r="G53" i="108"/>
  <c r="C53" i="108"/>
  <c r="AB51" i="108"/>
  <c r="AA51" i="108"/>
  <c r="Z51" i="108"/>
  <c r="Y51" i="108"/>
  <c r="X51" i="108"/>
  <c r="W51" i="108"/>
  <c r="V51" i="108"/>
  <c r="U51" i="108"/>
  <c r="T51" i="108"/>
  <c r="S51" i="108"/>
  <c r="R51" i="108"/>
  <c r="Q51" i="108"/>
  <c r="P51" i="108"/>
  <c r="O51" i="108"/>
  <c r="N51" i="108"/>
  <c r="M51" i="108"/>
  <c r="L51" i="108"/>
  <c r="K51" i="108"/>
  <c r="J51" i="108"/>
  <c r="I51" i="108"/>
  <c r="H51" i="108"/>
  <c r="G51" i="108"/>
  <c r="F51" i="108"/>
  <c r="E51" i="108"/>
  <c r="D51" i="108"/>
  <c r="C51" i="108"/>
  <c r="AB50" i="108"/>
  <c r="AB37" i="108" s="1"/>
  <c r="AA50" i="108"/>
  <c r="AA37" i="108" s="1"/>
  <c r="L79" i="92" s="1"/>
  <c r="Z50" i="108"/>
  <c r="Z37" i="108" s="1"/>
  <c r="K79" i="92" s="1"/>
  <c r="Y50" i="108"/>
  <c r="Y37" i="108" s="1"/>
  <c r="J79" i="92" s="1"/>
  <c r="X50" i="108"/>
  <c r="X37" i="108" s="1"/>
  <c r="I79" i="92" s="1"/>
  <c r="W50" i="108"/>
  <c r="W37" i="108" s="1"/>
  <c r="H79" i="92" s="1"/>
  <c r="V50" i="108"/>
  <c r="V37" i="108" s="1"/>
  <c r="U50" i="108"/>
  <c r="U37" i="108" s="1"/>
  <c r="F79" i="92" s="1"/>
  <c r="T50" i="108"/>
  <c r="T37" i="108" s="1"/>
  <c r="E79" i="92" s="1"/>
  <c r="S50" i="108"/>
  <c r="S37" i="108" s="1"/>
  <c r="D79" i="92" s="1"/>
  <c r="R50" i="108"/>
  <c r="R37" i="108" s="1"/>
  <c r="Q50" i="108"/>
  <c r="Q37" i="108" s="1"/>
  <c r="P30" i="152" s="1"/>
  <c r="P50" i="108"/>
  <c r="P37" i="108" s="1"/>
  <c r="O30" i="152" s="1"/>
  <c r="O50" i="108"/>
  <c r="O37" i="108" s="1"/>
  <c r="N30" i="152" s="1"/>
  <c r="N50" i="108"/>
  <c r="N37" i="108" s="1"/>
  <c r="M30" i="152" s="1"/>
  <c r="M50" i="108"/>
  <c r="M37" i="108" s="1"/>
  <c r="L30" i="152" s="1"/>
  <c r="L50" i="108"/>
  <c r="L37" i="108" s="1"/>
  <c r="K30" i="152" s="1"/>
  <c r="K50" i="108"/>
  <c r="K37" i="108" s="1"/>
  <c r="J30" i="152" s="1"/>
  <c r="J50" i="108"/>
  <c r="J37" i="108" s="1"/>
  <c r="I30" i="152" s="1"/>
  <c r="I50" i="108"/>
  <c r="I37" i="108" s="1"/>
  <c r="H30" i="152" s="1"/>
  <c r="H50" i="108"/>
  <c r="H37" i="108" s="1"/>
  <c r="G30" i="152" s="1"/>
  <c r="G50" i="108"/>
  <c r="G37" i="108" s="1"/>
  <c r="F30" i="152" s="1"/>
  <c r="F50" i="108"/>
  <c r="F37" i="108" s="1"/>
  <c r="E30" i="152" s="1"/>
  <c r="E50" i="108"/>
  <c r="E37" i="108" s="1"/>
  <c r="D30" i="152" s="1"/>
  <c r="D50" i="108"/>
  <c r="D37" i="108" s="1"/>
  <c r="C30" i="152" s="1"/>
  <c r="C50" i="108"/>
  <c r="AB49" i="108"/>
  <c r="AA49" i="108"/>
  <c r="Z49"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AB47"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C47" i="108"/>
  <c r="AA46" i="108"/>
  <c r="AA36" i="108" s="1"/>
  <c r="Z46" i="108"/>
  <c r="Z36" i="108" s="1"/>
  <c r="Y46" i="108"/>
  <c r="Y36" i="108" s="1"/>
  <c r="X46" i="108"/>
  <c r="X36" i="108" s="1"/>
  <c r="W46" i="108"/>
  <c r="W36" i="108" s="1"/>
  <c r="V46" i="108"/>
  <c r="V36" i="108" s="1"/>
  <c r="U46" i="108"/>
  <c r="U36" i="108" s="1"/>
  <c r="T46" i="108"/>
  <c r="T36" i="108" s="1"/>
  <c r="S46" i="108"/>
  <c r="S36" i="108" s="1"/>
  <c r="R46" i="108"/>
  <c r="R36" i="108" s="1"/>
  <c r="Q46" i="108"/>
  <c r="Q36" i="108" s="1"/>
  <c r="P46" i="108"/>
  <c r="P36" i="108" s="1"/>
  <c r="O46" i="108"/>
  <c r="O36" i="108" s="1"/>
  <c r="N46" i="108"/>
  <c r="N36" i="108" s="1"/>
  <c r="M46" i="108"/>
  <c r="M36" i="108" s="1"/>
  <c r="L46" i="108"/>
  <c r="L36" i="108" s="1"/>
  <c r="K46" i="108"/>
  <c r="K36" i="108" s="1"/>
  <c r="J46" i="108"/>
  <c r="J36" i="108" s="1"/>
  <c r="I46" i="108"/>
  <c r="I36" i="108" s="1"/>
  <c r="H46" i="108"/>
  <c r="H36" i="108" s="1"/>
  <c r="G46" i="108"/>
  <c r="G36" i="108" s="1"/>
  <c r="F46" i="108"/>
  <c r="F36" i="108" s="1"/>
  <c r="E46" i="108"/>
  <c r="E36" i="108" s="1"/>
  <c r="D46" i="108"/>
  <c r="D36" i="108" s="1"/>
  <c r="C46" i="108"/>
  <c r="AA45" i="108"/>
  <c r="Z45"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AB43" i="108"/>
  <c r="AA43" i="108"/>
  <c r="Z43"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AB42" i="108"/>
  <c r="AB35" i="108" s="1"/>
  <c r="AA19" i="104" s="1"/>
  <c r="AA42" i="108"/>
  <c r="AA35" i="108" s="1"/>
  <c r="Z19" i="104" s="1"/>
  <c r="Z42" i="108"/>
  <c r="Z35" i="108" s="1"/>
  <c r="Y19" i="104" s="1"/>
  <c r="Y42" i="108"/>
  <c r="Y35" i="108" s="1"/>
  <c r="X19" i="104" s="1"/>
  <c r="X42" i="108"/>
  <c r="X35" i="108" s="1"/>
  <c r="W19" i="104" s="1"/>
  <c r="W42" i="108"/>
  <c r="W35" i="108" s="1"/>
  <c r="V19" i="104" s="1"/>
  <c r="V42" i="108"/>
  <c r="V35" i="108" s="1"/>
  <c r="U19" i="104" s="1"/>
  <c r="U42" i="108"/>
  <c r="U35" i="108" s="1"/>
  <c r="T19" i="104" s="1"/>
  <c r="T42" i="108"/>
  <c r="T35" i="108" s="1"/>
  <c r="S19" i="104" s="1"/>
  <c r="S42" i="108"/>
  <c r="S35" i="108" s="1"/>
  <c r="R19" i="104" s="1"/>
  <c r="R42" i="108"/>
  <c r="R35" i="108" s="1"/>
  <c r="Q19" i="104" s="1"/>
  <c r="Q42" i="108"/>
  <c r="Q35" i="108" s="1"/>
  <c r="P19" i="104" s="1"/>
  <c r="P42" i="108"/>
  <c r="P35" i="108" s="1"/>
  <c r="O19" i="104" s="1"/>
  <c r="O42" i="108"/>
  <c r="O35" i="108" s="1"/>
  <c r="N19" i="104" s="1"/>
  <c r="N42" i="108"/>
  <c r="N35" i="108" s="1"/>
  <c r="M19" i="104" s="1"/>
  <c r="M42" i="108"/>
  <c r="M35" i="108" s="1"/>
  <c r="L19" i="104" s="1"/>
  <c r="L42" i="108"/>
  <c r="L35" i="108" s="1"/>
  <c r="K19" i="104" s="1"/>
  <c r="K42" i="108"/>
  <c r="K35" i="108" s="1"/>
  <c r="J19" i="104" s="1"/>
  <c r="J42" i="108"/>
  <c r="J35" i="108" s="1"/>
  <c r="I19" i="104" s="1"/>
  <c r="I42" i="108"/>
  <c r="I35" i="108" s="1"/>
  <c r="H19" i="104" s="1"/>
  <c r="H42" i="108"/>
  <c r="H35" i="108" s="1"/>
  <c r="G19" i="104" s="1"/>
  <c r="G42" i="108"/>
  <c r="G35" i="108" s="1"/>
  <c r="F19" i="104" s="1"/>
  <c r="F42" i="108"/>
  <c r="F35" i="108" s="1"/>
  <c r="E19" i="104" s="1"/>
  <c r="E42" i="108"/>
  <c r="D42" i="108"/>
  <c r="D35" i="108" s="1"/>
  <c r="C42" i="108"/>
  <c r="AB41"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C41" i="108"/>
  <c r="E35" i="108"/>
  <c r="D19" i="104" s="1"/>
  <c r="AB34" i="108"/>
  <c r="AA27" i="152" s="1"/>
  <c r="AA34" i="108"/>
  <c r="Z27" i="152" s="1"/>
  <c r="Z34" i="108"/>
  <c r="Y27" i="152" s="1"/>
  <c r="J29" i="108"/>
  <c r="I29" i="108"/>
  <c r="H29" i="108"/>
  <c r="G29" i="108"/>
  <c r="F29" i="108"/>
  <c r="E29" i="108"/>
  <c r="D29" i="108"/>
  <c r="J28" i="108"/>
  <c r="I28" i="108"/>
  <c r="H28" i="108"/>
  <c r="G28" i="108"/>
  <c r="F28" i="108"/>
  <c r="D28" i="108"/>
  <c r="C28" i="108"/>
  <c r="J27" i="108"/>
  <c r="J17" i="108" s="1"/>
  <c r="I27" i="108"/>
  <c r="I17" i="108" s="1"/>
  <c r="H27" i="108"/>
  <c r="H17" i="108" s="1"/>
  <c r="G19" i="152" s="1"/>
  <c r="G27" i="108"/>
  <c r="G17" i="108" s="1"/>
  <c r="F19" i="152" s="1"/>
  <c r="F27" i="108"/>
  <c r="F17" i="108" s="1"/>
  <c r="E27" i="108"/>
  <c r="E17" i="108" s="1"/>
  <c r="D27" i="108"/>
  <c r="D17" i="108" s="1"/>
  <c r="C19" i="152" s="1"/>
  <c r="C27" i="108"/>
  <c r="J26" i="108"/>
  <c r="I26" i="108"/>
  <c r="H26" i="108"/>
  <c r="G26" i="108"/>
  <c r="F26" i="108"/>
  <c r="E26" i="108"/>
  <c r="D26" i="108"/>
  <c r="C26" i="108"/>
  <c r="J23" i="108"/>
  <c r="I23" i="108"/>
  <c r="H23" i="108"/>
  <c r="G23" i="108"/>
  <c r="F23" i="108"/>
  <c r="E23" i="108"/>
  <c r="D23" i="108"/>
  <c r="J22" i="108"/>
  <c r="I22" i="108"/>
  <c r="H22" i="108"/>
  <c r="G22" i="108"/>
  <c r="F22" i="108"/>
  <c r="E22" i="108"/>
  <c r="D22" i="108"/>
  <c r="C22" i="108"/>
  <c r="J21" i="108"/>
  <c r="J16" i="108" s="1"/>
  <c r="I21" i="108"/>
  <c r="I16" i="108" s="1"/>
  <c r="H18" i="152" s="1"/>
  <c r="H21" i="108"/>
  <c r="H16" i="108" s="1"/>
  <c r="G21" i="108"/>
  <c r="G16" i="108" s="1"/>
  <c r="F18" i="152" s="1"/>
  <c r="F21" i="108"/>
  <c r="F16" i="108" s="1"/>
  <c r="E21" i="108"/>
  <c r="E16" i="108" s="1"/>
  <c r="D18" i="152" s="1"/>
  <c r="D21" i="108"/>
  <c r="D16" i="108" s="1"/>
  <c r="C21" i="108"/>
  <c r="J20" i="108"/>
  <c r="I20" i="108"/>
  <c r="H20" i="108"/>
  <c r="G20" i="108"/>
  <c r="F20" i="108"/>
  <c r="E20" i="108"/>
  <c r="D20" i="108"/>
  <c r="C20" i="108"/>
  <c r="J19" i="108"/>
  <c r="I19" i="108"/>
  <c r="H19" i="108"/>
  <c r="G19" i="108"/>
  <c r="F19" i="108"/>
  <c r="E19" i="108"/>
  <c r="D19" i="108"/>
  <c r="J15" i="108"/>
  <c r="I15" i="108"/>
  <c r="K157" i="95" s="1"/>
  <c r="H15" i="108"/>
  <c r="G15" i="108"/>
  <c r="F15" i="108"/>
  <c r="E15" i="108"/>
  <c r="G157" i="95" s="1"/>
  <c r="D15" i="108"/>
  <c r="B20" i="105"/>
  <c r="C166" i="92" s="1"/>
  <c r="C565" i="19"/>
  <c r="C564" i="19"/>
  <c r="B520" i="19"/>
  <c r="B551" i="19" s="1"/>
  <c r="B519" i="19"/>
  <c r="B550" i="19" s="1"/>
  <c r="B518" i="19"/>
  <c r="B549" i="19" s="1"/>
  <c r="B517" i="19"/>
  <c r="B548" i="19" s="1"/>
  <c r="B516" i="19"/>
  <c r="B547" i="19" s="1"/>
  <c r="B515" i="19"/>
  <c r="B546" i="19" s="1"/>
  <c r="B514" i="19"/>
  <c r="B545" i="19" s="1"/>
  <c r="B513" i="19"/>
  <c r="B544" i="19" s="1"/>
  <c r="B512" i="19"/>
  <c r="B543" i="19" s="1"/>
  <c r="B511" i="19"/>
  <c r="B542" i="19" s="1"/>
  <c r="B510" i="19"/>
  <c r="B541" i="19" s="1"/>
  <c r="B509" i="19"/>
  <c r="B540" i="19" s="1"/>
  <c r="B508" i="19"/>
  <c r="B539" i="19" s="1"/>
  <c r="B507" i="19"/>
  <c r="B538" i="19" s="1"/>
  <c r="B506" i="19"/>
  <c r="B537" i="19" s="1"/>
  <c r="B505" i="19"/>
  <c r="B536" i="19" s="1"/>
  <c r="B504" i="19"/>
  <c r="B535" i="19" s="1"/>
  <c r="B503" i="19"/>
  <c r="B534" i="19" s="1"/>
  <c r="B502" i="19"/>
  <c r="B533" i="19" s="1"/>
  <c r="B501" i="19"/>
  <c r="B532" i="19" s="1"/>
  <c r="X346" i="19"/>
  <c r="X12" i="227" s="1"/>
  <c r="W346" i="19"/>
  <c r="W12" i="227" s="1"/>
  <c r="V346" i="19"/>
  <c r="V12" i="227" s="1"/>
  <c r="U346" i="19"/>
  <c r="U12" i="227" s="1"/>
  <c r="T346" i="19"/>
  <c r="T12" i="227" s="1"/>
  <c r="S346" i="19"/>
  <c r="S12" i="227" s="1"/>
  <c r="R346" i="19"/>
  <c r="R12" i="227" s="1"/>
  <c r="Q346" i="19"/>
  <c r="Q12" i="227" s="1"/>
  <c r="P346" i="19"/>
  <c r="P12" i="227" s="1"/>
  <c r="O346" i="19"/>
  <c r="O12" i="227" s="1"/>
  <c r="N346" i="19"/>
  <c r="N12" i="227" s="1"/>
  <c r="M346" i="19"/>
  <c r="M12" i="227" s="1"/>
  <c r="L346" i="19"/>
  <c r="L12" i="227" s="1"/>
  <c r="K346" i="19"/>
  <c r="K12" i="227" s="1"/>
  <c r="J346" i="19"/>
  <c r="J12" i="227" s="1"/>
  <c r="I346" i="19"/>
  <c r="I12" i="227" s="1"/>
  <c r="H346" i="19"/>
  <c r="H12" i="227" s="1"/>
  <c r="G346" i="19"/>
  <c r="G12" i="227" s="1"/>
  <c r="F346" i="19"/>
  <c r="F12" i="227" s="1"/>
  <c r="E346" i="19"/>
  <c r="E12" i="227" s="1"/>
  <c r="D346" i="19"/>
  <c r="D12" i="227" s="1"/>
  <c r="C346" i="19"/>
  <c r="C12" i="227" s="1"/>
  <c r="F333" i="19"/>
  <c r="E333" i="19"/>
  <c r="D333" i="19"/>
  <c r="C333" i="19"/>
  <c r="F317" i="19"/>
  <c r="E317" i="19"/>
  <c r="D317" i="19"/>
  <c r="C317" i="19"/>
  <c r="L287" i="19"/>
  <c r="K287" i="19"/>
  <c r="J287" i="19"/>
  <c r="I287" i="19"/>
  <c r="F287" i="19"/>
  <c r="E287" i="19"/>
  <c r="D287" i="19"/>
  <c r="C287" i="19"/>
  <c r="L270" i="19"/>
  <c r="J270" i="19"/>
  <c r="I270" i="19"/>
  <c r="F270" i="19"/>
  <c r="E270" i="19"/>
  <c r="D270" i="19"/>
  <c r="C270" i="19"/>
  <c r="L245" i="19"/>
  <c r="K245" i="19"/>
  <c r="J245" i="19"/>
  <c r="I245" i="19"/>
  <c r="F245" i="19"/>
  <c r="E245" i="19"/>
  <c r="D245" i="19"/>
  <c r="C245" i="19"/>
  <c r="L228" i="19"/>
  <c r="K228" i="19"/>
  <c r="J228" i="19"/>
  <c r="I228" i="19"/>
  <c r="F228" i="19"/>
  <c r="E228" i="19"/>
  <c r="D228" i="19"/>
  <c r="C228" i="19"/>
  <c r="L187" i="19"/>
  <c r="K187" i="19"/>
  <c r="J187" i="19"/>
  <c r="I187" i="19"/>
  <c r="F187" i="19"/>
  <c r="E187" i="19"/>
  <c r="D187" i="19"/>
  <c r="C187" i="19"/>
  <c r="L170" i="19"/>
  <c r="K170" i="19"/>
  <c r="J170" i="19"/>
  <c r="I170" i="19"/>
  <c r="F170" i="19"/>
  <c r="E170" i="19"/>
  <c r="D170" i="19"/>
  <c r="C170" i="19"/>
  <c r="L153" i="19"/>
  <c r="J153" i="19"/>
  <c r="I153" i="19"/>
  <c r="F153" i="19"/>
  <c r="E153" i="19"/>
  <c r="D153" i="19"/>
  <c r="C153" i="19"/>
  <c r="F141" i="19"/>
  <c r="F175" i="19" s="1"/>
  <c r="E141" i="19"/>
  <c r="E158" i="19" s="1"/>
  <c r="K158" i="19" s="1"/>
  <c r="D141" i="19"/>
  <c r="J141" i="19" s="1"/>
  <c r="D57" i="119" s="1"/>
  <c r="D74" i="119" s="1"/>
  <c r="C141" i="19"/>
  <c r="I141" i="19" s="1"/>
  <c r="C57" i="119" s="1"/>
  <c r="C74" i="119" s="1"/>
  <c r="L136" i="19"/>
  <c r="K136" i="19"/>
  <c r="J136" i="19"/>
  <c r="I136" i="19"/>
  <c r="F136" i="19"/>
  <c r="E136" i="19"/>
  <c r="D136" i="19"/>
  <c r="A108" i="19"/>
  <c r="E95" i="19"/>
  <c r="D95" i="19"/>
  <c r="C95" i="19"/>
  <c r="AQ49" i="19"/>
  <c r="AQ35" i="111" s="1"/>
  <c r="AQ52" i="111" s="1"/>
  <c r="AQ73" i="111" s="1"/>
  <c r="AO49" i="19"/>
  <c r="AO35" i="111" s="1"/>
  <c r="AO52" i="111" s="1"/>
  <c r="AO73" i="111" s="1"/>
  <c r="AO90" i="111" s="1"/>
  <c r="AM49" i="19"/>
  <c r="AM35" i="111" s="1"/>
  <c r="AM52" i="111" s="1"/>
  <c r="AM73" i="111" s="1"/>
  <c r="AK49" i="19"/>
  <c r="AK35" i="111" s="1"/>
  <c r="AK52" i="111" s="1"/>
  <c r="AK73" i="111" s="1"/>
  <c r="AI49" i="19"/>
  <c r="AI35" i="111" s="1"/>
  <c r="AI52" i="111" s="1"/>
  <c r="AI73" i="111" s="1"/>
  <c r="AG49" i="19"/>
  <c r="AG35" i="111" s="1"/>
  <c r="AG52" i="111" s="1"/>
  <c r="AG73" i="111" s="1"/>
  <c r="AE49" i="19"/>
  <c r="AE35" i="111" s="1"/>
  <c r="AE52" i="111" s="1"/>
  <c r="AE73" i="111" s="1"/>
  <c r="AC49" i="19"/>
  <c r="AC35" i="111" s="1"/>
  <c r="AC52" i="111" s="1"/>
  <c r="AC73" i="111" s="1"/>
  <c r="AA49" i="19"/>
  <c r="AA35" i="111" s="1"/>
  <c r="AA52" i="111" s="1"/>
  <c r="AA73" i="111" s="1"/>
  <c r="Y49" i="19"/>
  <c r="Y35" i="111" s="1"/>
  <c r="Y52" i="111" s="1"/>
  <c r="Y73" i="111" s="1"/>
  <c r="W49" i="19"/>
  <c r="W35" i="111" s="1"/>
  <c r="W52" i="111" s="1"/>
  <c r="W73" i="111" s="1"/>
  <c r="S49" i="19"/>
  <c r="S35" i="111" s="1"/>
  <c r="S52" i="111" s="1"/>
  <c r="S73" i="111" s="1"/>
  <c r="Q49" i="19"/>
  <c r="Q35" i="111" s="1"/>
  <c r="Q52" i="111" s="1"/>
  <c r="Q73" i="111" s="1"/>
  <c r="O49" i="19"/>
  <c r="O35" i="111" s="1"/>
  <c r="O52" i="111" s="1"/>
  <c r="O73" i="111" s="1"/>
  <c r="M49" i="19"/>
  <c r="M35" i="111" s="1"/>
  <c r="M52" i="111" s="1"/>
  <c r="M73" i="111" s="1"/>
  <c r="K49" i="19"/>
  <c r="K35" i="111" s="1"/>
  <c r="K52" i="111" s="1"/>
  <c r="K73" i="111" s="1"/>
  <c r="I49" i="19"/>
  <c r="I35" i="111" s="1"/>
  <c r="I52" i="111" s="1"/>
  <c r="I73" i="111" s="1"/>
  <c r="G49" i="19"/>
  <c r="G35" i="111" s="1"/>
  <c r="G52" i="111" s="1"/>
  <c r="G73" i="111" s="1"/>
  <c r="E49" i="19"/>
  <c r="E35" i="111" s="1"/>
  <c r="E52" i="111" s="1"/>
  <c r="E73" i="111" s="1"/>
  <c r="C49" i="19"/>
  <c r="C35" i="111" s="1"/>
  <c r="C52" i="111" s="1"/>
  <c r="C73" i="111" s="1"/>
  <c r="P59" i="155"/>
  <c r="O59" i="155"/>
  <c r="K59" i="155"/>
  <c r="G59" i="155"/>
  <c r="C59" i="155"/>
  <c r="P58" i="155"/>
  <c r="P81" i="155" s="1"/>
  <c r="O58" i="155"/>
  <c r="O81" i="155" s="1"/>
  <c r="K58" i="155"/>
  <c r="K81" i="155" s="1"/>
  <c r="G58" i="155"/>
  <c r="G81" i="155" s="1"/>
  <c r="E58" i="155"/>
  <c r="E81" i="155" s="1"/>
  <c r="C58" i="155"/>
  <c r="C81" i="155" s="1"/>
  <c r="N57" i="155"/>
  <c r="J57" i="155"/>
  <c r="F57" i="155"/>
  <c r="AA53" i="155"/>
  <c r="Z53" i="155"/>
  <c r="Y53" i="155"/>
  <c r="X53" i="155"/>
  <c r="W53" i="155"/>
  <c r="V53" i="155"/>
  <c r="U53" i="155"/>
  <c r="T53" i="155"/>
  <c r="S53" i="155"/>
  <c r="R53" i="155"/>
  <c r="Q53" i="155"/>
  <c r="P53" i="155"/>
  <c r="O53" i="155"/>
  <c r="N53" i="155"/>
  <c r="M53" i="155"/>
  <c r="L53" i="155"/>
  <c r="K53" i="155"/>
  <c r="J53" i="155"/>
  <c r="I53" i="155"/>
  <c r="H53" i="155"/>
  <c r="G53" i="155"/>
  <c r="F53" i="155"/>
  <c r="E53" i="155"/>
  <c r="D53" i="155"/>
  <c r="C53" i="155"/>
  <c r="AA52" i="155"/>
  <c r="AA80" i="155" s="1"/>
  <c r="Z52" i="155"/>
  <c r="Z80" i="155" s="1"/>
  <c r="Y52" i="155"/>
  <c r="Y80" i="155" s="1"/>
  <c r="X52" i="155"/>
  <c r="X80" i="155" s="1"/>
  <c r="W52" i="155"/>
  <c r="W80" i="155" s="1"/>
  <c r="V52" i="155"/>
  <c r="V80" i="155" s="1"/>
  <c r="U52" i="155"/>
  <c r="U80" i="155" s="1"/>
  <c r="T52" i="155"/>
  <c r="T80" i="155" s="1"/>
  <c r="S52" i="155"/>
  <c r="R52" i="155"/>
  <c r="Q52" i="155"/>
  <c r="Q79" i="155" s="1"/>
  <c r="P52" i="155"/>
  <c r="O52" i="155"/>
  <c r="N52" i="155"/>
  <c r="M52" i="155"/>
  <c r="L52" i="155"/>
  <c r="K52" i="155"/>
  <c r="J52" i="155"/>
  <c r="I52" i="155"/>
  <c r="H52" i="155"/>
  <c r="G52" i="155"/>
  <c r="F52" i="155"/>
  <c r="E52" i="155"/>
  <c r="D52" i="155"/>
  <c r="C52" i="155"/>
  <c r="AA51" i="155"/>
  <c r="Z51" i="155"/>
  <c r="Y51" i="155"/>
  <c r="X51" i="155"/>
  <c r="W51" i="155"/>
  <c r="V51" i="155"/>
  <c r="U51" i="155"/>
  <c r="T51" i="155"/>
  <c r="S51" i="155"/>
  <c r="R51" i="155"/>
  <c r="Q51" i="155"/>
  <c r="P51" i="155"/>
  <c r="O51" i="155"/>
  <c r="N51" i="155"/>
  <c r="M51" i="155"/>
  <c r="L51" i="155"/>
  <c r="K51" i="155"/>
  <c r="J51" i="155"/>
  <c r="I51" i="155"/>
  <c r="H51" i="155"/>
  <c r="G51" i="155"/>
  <c r="F51" i="155"/>
  <c r="E51" i="155"/>
  <c r="D51" i="155"/>
  <c r="C51" i="155"/>
  <c r="AA47" i="155"/>
  <c r="Z47" i="155"/>
  <c r="Y47" i="155"/>
  <c r="X47" i="155"/>
  <c r="W47" i="155"/>
  <c r="V47" i="155"/>
  <c r="U47" i="155"/>
  <c r="T47" i="155"/>
  <c r="S47" i="155"/>
  <c r="R47" i="155"/>
  <c r="Q47" i="155"/>
  <c r="P47" i="155"/>
  <c r="O47" i="155"/>
  <c r="N47" i="155"/>
  <c r="M47" i="155"/>
  <c r="L47" i="155"/>
  <c r="K47" i="155"/>
  <c r="J47" i="155"/>
  <c r="I47" i="155"/>
  <c r="H47" i="155"/>
  <c r="G47" i="155"/>
  <c r="F47" i="155"/>
  <c r="E47" i="155"/>
  <c r="D47" i="155"/>
  <c r="C47" i="155"/>
  <c r="AA46" i="155"/>
  <c r="AA78" i="155" s="1"/>
  <c r="Z46" i="155"/>
  <c r="Z78" i="155" s="1"/>
  <c r="Y46" i="155"/>
  <c r="Y78" i="155" s="1"/>
  <c r="X46" i="155"/>
  <c r="X78" i="155" s="1"/>
  <c r="W46" i="155"/>
  <c r="W78" i="155" s="1"/>
  <c r="V46" i="155"/>
  <c r="V78" i="155" s="1"/>
  <c r="U46" i="155"/>
  <c r="U78" i="155" s="1"/>
  <c r="T46" i="155"/>
  <c r="T78" i="155" s="1"/>
  <c r="S46" i="155"/>
  <c r="R46" i="155"/>
  <c r="Q46" i="155"/>
  <c r="Q77" i="155" s="1"/>
  <c r="P46" i="155"/>
  <c r="O46" i="155"/>
  <c r="N46" i="155"/>
  <c r="M46" i="155"/>
  <c r="L46" i="155"/>
  <c r="K46" i="155"/>
  <c r="J46" i="155"/>
  <c r="I46" i="155"/>
  <c r="H46" i="155"/>
  <c r="G46" i="155"/>
  <c r="F46" i="155"/>
  <c r="E46" i="155"/>
  <c r="D46" i="155"/>
  <c r="C46" i="155"/>
  <c r="AA45" i="155"/>
  <c r="Z45" i="155"/>
  <c r="Y45" i="155"/>
  <c r="X45" i="155"/>
  <c r="W45" i="155"/>
  <c r="V45" i="155"/>
  <c r="U45" i="155"/>
  <c r="T45" i="155"/>
  <c r="S45" i="155"/>
  <c r="R45" i="155"/>
  <c r="Q45" i="155"/>
  <c r="P45" i="155"/>
  <c r="O45" i="155"/>
  <c r="N45" i="155"/>
  <c r="M45" i="155"/>
  <c r="L45" i="155"/>
  <c r="K45" i="155"/>
  <c r="J45" i="155"/>
  <c r="I45" i="155"/>
  <c r="H45" i="155"/>
  <c r="G45" i="155"/>
  <c r="F45" i="155"/>
  <c r="E45" i="155"/>
  <c r="D45" i="155"/>
  <c r="C45" i="155"/>
  <c r="AA41" i="155"/>
  <c r="Z41" i="155"/>
  <c r="Y41" i="155"/>
  <c r="X41" i="155"/>
  <c r="W41" i="155"/>
  <c r="V41" i="155"/>
  <c r="U41" i="155"/>
  <c r="T41" i="155"/>
  <c r="S41" i="155"/>
  <c r="R41" i="155"/>
  <c r="Q41" i="155"/>
  <c r="P41" i="155"/>
  <c r="O41" i="155"/>
  <c r="N41" i="155"/>
  <c r="M41" i="155"/>
  <c r="L41" i="155"/>
  <c r="K41" i="155"/>
  <c r="J41" i="155"/>
  <c r="I41" i="155"/>
  <c r="H41" i="155"/>
  <c r="G41" i="155"/>
  <c r="F41" i="155"/>
  <c r="E41" i="155"/>
  <c r="D41" i="155"/>
  <c r="C41" i="155"/>
  <c r="AA40" i="155"/>
  <c r="AA69" i="155" s="1"/>
  <c r="Z40" i="155"/>
  <c r="Z69" i="155" s="1"/>
  <c r="Y40" i="155"/>
  <c r="Y69" i="155" s="1"/>
  <c r="X40" i="155"/>
  <c r="X69" i="155" s="1"/>
  <c r="W40" i="155"/>
  <c r="W69" i="155" s="1"/>
  <c r="V40" i="155"/>
  <c r="V69" i="155" s="1"/>
  <c r="U40" i="155"/>
  <c r="U69" i="155" s="1"/>
  <c r="T40" i="155"/>
  <c r="T69" i="155" s="1"/>
  <c r="S40" i="155"/>
  <c r="S69" i="155" s="1"/>
  <c r="R40" i="155"/>
  <c r="R69" i="155" s="1"/>
  <c r="Q40" i="155"/>
  <c r="Q69" i="155" s="1"/>
  <c r="Q73" i="155" s="1"/>
  <c r="K55" i="217" s="1"/>
  <c r="P40" i="155"/>
  <c r="P69" i="155" s="1"/>
  <c r="O40" i="155"/>
  <c r="O69" i="155" s="1"/>
  <c r="N40" i="155"/>
  <c r="N69" i="155" s="1"/>
  <c r="M40" i="155"/>
  <c r="M69" i="155" s="1"/>
  <c r="L40" i="155"/>
  <c r="L69" i="155" s="1"/>
  <c r="K40" i="155"/>
  <c r="K69" i="155" s="1"/>
  <c r="J40" i="155"/>
  <c r="J69" i="155" s="1"/>
  <c r="I40" i="155"/>
  <c r="I69" i="155" s="1"/>
  <c r="H40" i="155"/>
  <c r="H69" i="155" s="1"/>
  <c r="G40" i="155"/>
  <c r="G69" i="155" s="1"/>
  <c r="F40" i="155"/>
  <c r="F69" i="155" s="1"/>
  <c r="E40" i="155"/>
  <c r="E69" i="155" s="1"/>
  <c r="D40" i="155"/>
  <c r="D69" i="155" s="1"/>
  <c r="C40" i="155"/>
  <c r="AA39" i="155"/>
  <c r="Z39" i="155"/>
  <c r="Y39" i="155"/>
  <c r="X39" i="155"/>
  <c r="W39" i="155"/>
  <c r="V39" i="155"/>
  <c r="U39" i="155"/>
  <c r="T39" i="155"/>
  <c r="S39" i="155"/>
  <c r="R39" i="155"/>
  <c r="Q39" i="155"/>
  <c r="P39" i="155"/>
  <c r="O39" i="155"/>
  <c r="N39" i="155"/>
  <c r="M39" i="155"/>
  <c r="L39" i="155"/>
  <c r="K39" i="155"/>
  <c r="J39" i="155"/>
  <c r="I39" i="155"/>
  <c r="H39" i="155"/>
  <c r="G39" i="155"/>
  <c r="F39" i="155"/>
  <c r="E39" i="155"/>
  <c r="D39" i="155"/>
  <c r="C39" i="155"/>
  <c r="AA38" i="155"/>
  <c r="AA44" i="155" s="1"/>
  <c r="AA50" i="155" s="1"/>
  <c r="AA56" i="155" s="1"/>
  <c r="Z38" i="155"/>
  <c r="Z44" i="155" s="1"/>
  <c r="Z50" i="155" s="1"/>
  <c r="Z56" i="155" s="1"/>
  <c r="Y38" i="155"/>
  <c r="Y44" i="155" s="1"/>
  <c r="Y50" i="155" s="1"/>
  <c r="Y56" i="155" s="1"/>
  <c r="W38" i="155"/>
  <c r="W44" i="155" s="1"/>
  <c r="W50" i="155" s="1"/>
  <c r="W56" i="155" s="1"/>
  <c r="T38" i="155"/>
  <c r="T44" i="155" s="1"/>
  <c r="T50" i="155" s="1"/>
  <c r="T56" i="155" s="1"/>
  <c r="B71" i="287"/>
  <c r="B78" i="287" s="1"/>
  <c r="B70" i="287"/>
  <c r="B82" i="287" s="1"/>
  <c r="B69" i="287"/>
  <c r="J289" i="95"/>
  <c r="I289" i="95"/>
  <c r="H289" i="95"/>
  <c r="J288" i="95"/>
  <c r="K195" i="108" s="1"/>
  <c r="G195" i="108" s="1"/>
  <c r="I288" i="95"/>
  <c r="J195" i="108" s="1"/>
  <c r="F195" i="108" s="1"/>
  <c r="H288" i="95"/>
  <c r="I195" i="108" s="1"/>
  <c r="E195" i="108" s="1"/>
  <c r="G288" i="95"/>
  <c r="H195" i="108" s="1"/>
  <c r="D195" i="108" s="1"/>
  <c r="J287" i="95"/>
  <c r="G148" i="108" s="1"/>
  <c r="G147" i="108" s="1"/>
  <c r="H22" i="211" s="1"/>
  <c r="C206" i="211" s="1"/>
  <c r="D206" i="211" s="1"/>
  <c r="E206" i="211" s="1"/>
  <c r="F206" i="211" s="1"/>
  <c r="G206" i="211" s="1"/>
  <c r="H206" i="211" s="1"/>
  <c r="I206" i="211" s="1"/>
  <c r="J206" i="211" s="1"/>
  <c r="K206" i="211" s="1"/>
  <c r="I287" i="95"/>
  <c r="F148" i="108" s="1"/>
  <c r="F147" i="108" s="1"/>
  <c r="G22" i="211" s="1"/>
  <c r="C182" i="211" s="1"/>
  <c r="D182" i="211" s="1"/>
  <c r="E182" i="211" s="1"/>
  <c r="F182" i="211" s="1"/>
  <c r="G182" i="211" s="1"/>
  <c r="H182" i="211" s="1"/>
  <c r="I182" i="211" s="1"/>
  <c r="J182" i="211" s="1"/>
  <c r="K182" i="211" s="1"/>
  <c r="H287" i="95"/>
  <c r="E148" i="108" s="1"/>
  <c r="E147" i="108" s="1"/>
  <c r="F22" i="211" s="1"/>
  <c r="C158" i="211" s="1"/>
  <c r="D158" i="211" s="1"/>
  <c r="E158" i="211" s="1"/>
  <c r="F158" i="211" s="1"/>
  <c r="G158" i="211" s="1"/>
  <c r="H158" i="211" s="1"/>
  <c r="I158" i="211" s="1"/>
  <c r="J158" i="211" s="1"/>
  <c r="K158" i="211" s="1"/>
  <c r="G287" i="95"/>
  <c r="D148" i="108" s="1"/>
  <c r="J286" i="95"/>
  <c r="K194" i="108" s="1"/>
  <c r="G194" i="108" s="1"/>
  <c r="I286" i="95"/>
  <c r="J194" i="108" s="1"/>
  <c r="F194" i="108" s="1"/>
  <c r="H286" i="95"/>
  <c r="I194" i="108" s="1"/>
  <c r="E194" i="108" s="1"/>
  <c r="G286" i="95"/>
  <c r="H194" i="108" s="1"/>
  <c r="D194" i="108" s="1"/>
  <c r="J285" i="95"/>
  <c r="K193" i="108" s="1"/>
  <c r="G193" i="108" s="1"/>
  <c r="I285" i="95"/>
  <c r="J193" i="108" s="1"/>
  <c r="F193" i="108" s="1"/>
  <c r="H285" i="95"/>
  <c r="I193" i="108" s="1"/>
  <c r="E193" i="108" s="1"/>
  <c r="G285" i="95"/>
  <c r="H193" i="108" s="1"/>
  <c r="D193" i="108" s="1"/>
  <c r="J284" i="95"/>
  <c r="K192" i="108" s="1"/>
  <c r="G192" i="108" s="1"/>
  <c r="I284" i="95"/>
  <c r="J192" i="108" s="1"/>
  <c r="F192" i="108" s="1"/>
  <c r="H284" i="95"/>
  <c r="I192" i="108" s="1"/>
  <c r="E192" i="108" s="1"/>
  <c r="G284" i="95"/>
  <c r="H192" i="108" s="1"/>
  <c r="D192" i="108" s="1"/>
  <c r="J283" i="95"/>
  <c r="K191" i="108" s="1"/>
  <c r="G191" i="108" s="1"/>
  <c r="I283" i="95"/>
  <c r="J191" i="108" s="1"/>
  <c r="F191" i="108" s="1"/>
  <c r="H283" i="95"/>
  <c r="I191" i="108" s="1"/>
  <c r="E191" i="108" s="1"/>
  <c r="G283" i="95"/>
  <c r="H191" i="108" s="1"/>
  <c r="D191" i="108" s="1"/>
  <c r="J282" i="95"/>
  <c r="K190" i="108" s="1"/>
  <c r="G190" i="108" s="1"/>
  <c r="I282" i="95"/>
  <c r="J190" i="108" s="1"/>
  <c r="F190" i="108" s="1"/>
  <c r="H282" i="95"/>
  <c r="I190" i="108" s="1"/>
  <c r="E190" i="108" s="1"/>
  <c r="G282" i="95"/>
  <c r="H190" i="108" s="1"/>
  <c r="D190" i="108" s="1"/>
  <c r="J281" i="95"/>
  <c r="K189" i="108" s="1"/>
  <c r="G189" i="108" s="1"/>
  <c r="I281" i="95"/>
  <c r="J189" i="108" s="1"/>
  <c r="F189" i="108" s="1"/>
  <c r="H281" i="95"/>
  <c r="I189" i="108" s="1"/>
  <c r="E189" i="108" s="1"/>
  <c r="G281" i="95"/>
  <c r="H189" i="108" s="1"/>
  <c r="D189" i="108" s="1"/>
  <c r="J280" i="95"/>
  <c r="K188" i="108" s="1"/>
  <c r="G188" i="108" s="1"/>
  <c r="I280" i="95"/>
  <c r="J188" i="108" s="1"/>
  <c r="F188" i="108" s="1"/>
  <c r="H280" i="95"/>
  <c r="I188" i="108" s="1"/>
  <c r="E188" i="108" s="1"/>
  <c r="G280" i="95"/>
  <c r="H188" i="108" s="1"/>
  <c r="D188" i="108" s="1"/>
  <c r="J279" i="95"/>
  <c r="K187" i="108" s="1"/>
  <c r="G187" i="108" s="1"/>
  <c r="I279" i="95"/>
  <c r="J187" i="108" s="1"/>
  <c r="F187" i="108" s="1"/>
  <c r="H279" i="95"/>
  <c r="I187" i="108" s="1"/>
  <c r="E187" i="108" s="1"/>
  <c r="G279" i="95"/>
  <c r="H187" i="108" s="1"/>
  <c r="D187" i="108" s="1"/>
  <c r="J278" i="95"/>
  <c r="K186" i="108" s="1"/>
  <c r="G186" i="108" s="1"/>
  <c r="I278" i="95"/>
  <c r="J186" i="108" s="1"/>
  <c r="F186" i="108" s="1"/>
  <c r="H278" i="95"/>
  <c r="I186" i="108" s="1"/>
  <c r="E186" i="108" s="1"/>
  <c r="G278" i="95"/>
  <c r="H186" i="108" s="1"/>
  <c r="D186" i="108" s="1"/>
  <c r="J277" i="95"/>
  <c r="K185" i="108" s="1"/>
  <c r="G185" i="108" s="1"/>
  <c r="I277" i="95"/>
  <c r="J185" i="108" s="1"/>
  <c r="F185" i="108" s="1"/>
  <c r="H277" i="95"/>
  <c r="I185" i="108" s="1"/>
  <c r="E185" i="108" s="1"/>
  <c r="G277" i="95"/>
  <c r="H185" i="108" s="1"/>
  <c r="D185" i="108" s="1"/>
  <c r="J276" i="95"/>
  <c r="K184" i="108" s="1"/>
  <c r="G184" i="108" s="1"/>
  <c r="I276" i="95"/>
  <c r="J184" i="108" s="1"/>
  <c r="F184" i="108" s="1"/>
  <c r="H276" i="95"/>
  <c r="I184" i="108" s="1"/>
  <c r="E184" i="108" s="1"/>
  <c r="G276" i="95"/>
  <c r="H184" i="108" s="1"/>
  <c r="D184" i="108" s="1"/>
  <c r="J275" i="95"/>
  <c r="K183" i="108" s="1"/>
  <c r="G183" i="108" s="1"/>
  <c r="I275" i="95"/>
  <c r="J183" i="108" s="1"/>
  <c r="F183" i="108" s="1"/>
  <c r="H275" i="95"/>
  <c r="I183" i="108" s="1"/>
  <c r="E183" i="108" s="1"/>
  <c r="G275" i="95"/>
  <c r="H183" i="108" s="1"/>
  <c r="D183" i="108" s="1"/>
  <c r="J274" i="95"/>
  <c r="K182" i="108" s="1"/>
  <c r="G182" i="108" s="1"/>
  <c r="I274" i="95"/>
  <c r="J182" i="108" s="1"/>
  <c r="F182" i="108" s="1"/>
  <c r="H274" i="95"/>
  <c r="I182" i="108" s="1"/>
  <c r="E182" i="108" s="1"/>
  <c r="G274" i="95"/>
  <c r="H182" i="108" s="1"/>
  <c r="D182" i="108" s="1"/>
  <c r="J273" i="95"/>
  <c r="K181" i="108" s="1"/>
  <c r="G181" i="108" s="1"/>
  <c r="I273" i="95"/>
  <c r="J181" i="108" s="1"/>
  <c r="F181" i="108" s="1"/>
  <c r="H273" i="95"/>
  <c r="I181" i="108" s="1"/>
  <c r="E181" i="108" s="1"/>
  <c r="G273" i="95"/>
  <c r="H181" i="108" s="1"/>
  <c r="D181" i="108" s="1"/>
  <c r="J272" i="95"/>
  <c r="K180" i="108" s="1"/>
  <c r="G180" i="108" s="1"/>
  <c r="I272" i="95"/>
  <c r="J180" i="108" s="1"/>
  <c r="F180" i="108" s="1"/>
  <c r="H272" i="95"/>
  <c r="I180" i="108" s="1"/>
  <c r="E180" i="108" s="1"/>
  <c r="G272" i="95"/>
  <c r="H180" i="108" s="1"/>
  <c r="D180" i="108" s="1"/>
  <c r="J271" i="95"/>
  <c r="K179" i="108" s="1"/>
  <c r="G179" i="108" s="1"/>
  <c r="I271" i="95"/>
  <c r="J179" i="108" s="1"/>
  <c r="F179" i="108" s="1"/>
  <c r="H271" i="95"/>
  <c r="I179" i="108" s="1"/>
  <c r="E179" i="108" s="1"/>
  <c r="G271" i="95"/>
  <c r="H179" i="108" s="1"/>
  <c r="D179" i="108" s="1"/>
  <c r="J270" i="95"/>
  <c r="K178" i="108" s="1"/>
  <c r="G178" i="108" s="1"/>
  <c r="I270" i="95"/>
  <c r="J178" i="108" s="1"/>
  <c r="F178" i="108" s="1"/>
  <c r="H270" i="95"/>
  <c r="I178" i="108" s="1"/>
  <c r="E178" i="108" s="1"/>
  <c r="G270" i="95"/>
  <c r="H178" i="108" s="1"/>
  <c r="D178" i="108" s="1"/>
  <c r="J269" i="95"/>
  <c r="K177" i="108" s="1"/>
  <c r="G177" i="108" s="1"/>
  <c r="I269" i="95"/>
  <c r="J177" i="108" s="1"/>
  <c r="F177" i="108" s="1"/>
  <c r="H269" i="95"/>
  <c r="I177" i="108" s="1"/>
  <c r="E177" i="108" s="1"/>
  <c r="G269" i="95"/>
  <c r="H177" i="108" s="1"/>
  <c r="D177" i="108" s="1"/>
  <c r="D158" i="108" s="1"/>
  <c r="AL172" i="95"/>
  <c r="AK172" i="95"/>
  <c r="AJ172" i="95"/>
  <c r="AH172" i="95"/>
  <c r="AG172" i="95"/>
  <c r="AF172" i="95"/>
  <c r="AD172" i="95"/>
  <c r="AC172" i="95"/>
  <c r="AB172" i="95"/>
  <c r="V195" i="95"/>
  <c r="U195" i="95"/>
  <c r="T195" i="95"/>
  <c r="S195" i="95"/>
  <c r="R195" i="95"/>
  <c r="Q195" i="95"/>
  <c r="P195" i="95"/>
  <c r="O195" i="95"/>
  <c r="N195" i="95"/>
  <c r="M195" i="95"/>
  <c r="L195" i="95"/>
  <c r="K195" i="95"/>
  <c r="L159" i="95"/>
  <c r="K159" i="95"/>
  <c r="J159" i="95"/>
  <c r="I159" i="95"/>
  <c r="H159" i="95"/>
  <c r="G159" i="95"/>
  <c r="F159" i="95"/>
  <c r="L158" i="95"/>
  <c r="K158" i="95"/>
  <c r="F158" i="95"/>
  <c r="B54" i="95"/>
  <c r="B79" i="95" s="1"/>
  <c r="B52" i="95"/>
  <c r="B51" i="95"/>
  <c r="C36" i="208" s="1"/>
  <c r="B50" i="95"/>
  <c r="C35" i="208" s="1"/>
  <c r="B48" i="95"/>
  <c r="B47" i="95"/>
  <c r="C32" i="208" s="1"/>
  <c r="B44" i="95"/>
  <c r="B43" i="95"/>
  <c r="C28" i="208" s="1"/>
  <c r="B40" i="95"/>
  <c r="B36" i="95"/>
  <c r="AK35" i="95"/>
  <c r="AJ35" i="95"/>
  <c r="AI35" i="95"/>
  <c r="AH35" i="95"/>
  <c r="AG35" i="95"/>
  <c r="AF35" i="95"/>
  <c r="AE35" i="95"/>
  <c r="AD35" i="95"/>
  <c r="AC35" i="95"/>
  <c r="AB35" i="95"/>
  <c r="AK34" i="95"/>
  <c r="AJ34" i="95"/>
  <c r="AI34" i="95"/>
  <c r="AH34" i="95"/>
  <c r="AG34" i="95"/>
  <c r="AF34" i="95"/>
  <c r="AE34" i="95"/>
  <c r="AD34" i="95"/>
  <c r="AC34" i="95"/>
  <c r="AB34" i="95"/>
  <c r="L57" i="212"/>
  <c r="E57" i="212"/>
  <c r="L56" i="212"/>
  <c r="L54" i="212"/>
  <c r="H50" i="212"/>
  <c r="F50" i="212"/>
  <c r="H49" i="212"/>
  <c r="F49" i="212"/>
  <c r="H44" i="212"/>
  <c r="F44" i="212"/>
  <c r="H42" i="212"/>
  <c r="F42" i="212"/>
  <c r="H41" i="212"/>
  <c r="F41" i="212"/>
  <c r="H37" i="212"/>
  <c r="F37" i="212"/>
  <c r="H35" i="212"/>
  <c r="F35" i="212"/>
  <c r="G77" i="69"/>
  <c r="M122" i="68"/>
  <c r="M121" i="68"/>
  <c r="M119" i="68"/>
  <c r="M118" i="68"/>
  <c r="M117" i="68"/>
  <c r="M116" i="68"/>
  <c r="M115" i="68"/>
  <c r="M114" i="68"/>
  <c r="M113" i="68"/>
  <c r="M111" i="68"/>
  <c r="M110" i="68"/>
  <c r="M109" i="68"/>
  <c r="M107" i="68"/>
  <c r="M104" i="68"/>
  <c r="M103" i="68"/>
  <c r="M102" i="68"/>
  <c r="M101" i="68"/>
  <c r="M48" i="68"/>
  <c r="M46" i="68"/>
  <c r="M43" i="68"/>
  <c r="M42" i="68"/>
  <c r="M41" i="68"/>
  <c r="M40" i="68"/>
  <c r="M39" i="68"/>
  <c r="M29" i="68"/>
  <c r="M28" i="68"/>
  <c r="M27" i="68"/>
  <c r="M26" i="68"/>
  <c r="C16" i="68"/>
  <c r="H8" i="68"/>
  <c r="E2" i="68"/>
  <c r="B45" i="95" l="1"/>
  <c r="C30" i="208" s="1"/>
  <c r="B75" i="128"/>
  <c r="B15" i="196" s="1"/>
  <c r="I20" i="104"/>
  <c r="M20" i="104"/>
  <c r="Q20" i="104"/>
  <c r="U20" i="104"/>
  <c r="Y20" i="104"/>
  <c r="D45" i="92"/>
  <c r="E28" i="227"/>
  <c r="E23" i="93"/>
  <c r="C93" i="121"/>
  <c r="C125" i="121" s="1"/>
  <c r="Q34" i="93"/>
  <c r="Q45" i="93" s="1"/>
  <c r="F51" i="211"/>
  <c r="C69" i="155"/>
  <c r="C73" i="155" s="1"/>
  <c r="P19" i="113"/>
  <c r="M29" i="152"/>
  <c r="M19" i="113"/>
  <c r="Q29" i="152"/>
  <c r="I29" i="152"/>
  <c r="U29" i="152"/>
  <c r="G29" i="152"/>
  <c r="G19" i="113"/>
  <c r="K29" i="152"/>
  <c r="K19" i="113"/>
  <c r="O29" i="152"/>
  <c r="O19" i="113"/>
  <c r="S29" i="152"/>
  <c r="W29" i="152"/>
  <c r="V20" i="104"/>
  <c r="F20" i="104"/>
  <c r="R20" i="104"/>
  <c r="Z20" i="104"/>
  <c r="J69" i="124"/>
  <c r="J56" i="169" s="1"/>
  <c r="J73" i="169" s="1"/>
  <c r="J88" i="169" s="1"/>
  <c r="L41" i="166"/>
  <c r="L41" i="169"/>
  <c r="K69" i="124"/>
  <c r="K56" i="166" s="1"/>
  <c r="K73" i="166" s="1"/>
  <c r="K88" i="166" s="1"/>
  <c r="K104" i="166" s="1"/>
  <c r="O41" i="166"/>
  <c r="O41" i="169"/>
  <c r="L41" i="167"/>
  <c r="O69" i="124"/>
  <c r="O56" i="166" s="1"/>
  <c r="O73" i="166" s="1"/>
  <c r="O88" i="166" s="1"/>
  <c r="O104" i="166" s="1"/>
  <c r="K41" i="166"/>
  <c r="K41" i="169"/>
  <c r="Q25" i="104"/>
  <c r="R48" i="104" s="1"/>
  <c r="D319" i="95" s="1"/>
  <c r="D221" i="108" s="1"/>
  <c r="I17" i="152"/>
  <c r="L157" i="95"/>
  <c r="E17" i="152"/>
  <c r="H157" i="95"/>
  <c r="F17" i="152"/>
  <c r="I157" i="95"/>
  <c r="G17" i="152"/>
  <c r="J157" i="95"/>
  <c r="C17" i="152"/>
  <c r="F157" i="95"/>
  <c r="J20" i="104"/>
  <c r="E20" i="104"/>
  <c r="O20" i="104"/>
  <c r="N20" i="104"/>
  <c r="G20" i="104"/>
  <c r="K20" i="104"/>
  <c r="S20" i="104"/>
  <c r="W20" i="104"/>
  <c r="AA20" i="104"/>
  <c r="AB20" i="104"/>
  <c r="H20" i="104"/>
  <c r="L20" i="104"/>
  <c r="P20" i="104"/>
  <c r="T20" i="104"/>
  <c r="X20" i="104"/>
  <c r="H36" i="303"/>
  <c r="H37" i="303" s="1"/>
  <c r="B37" i="95"/>
  <c r="C22" i="208" s="1"/>
  <c r="B41" i="95"/>
  <c r="C26" i="208" s="1"/>
  <c r="B71" i="128"/>
  <c r="B15" i="192" s="1"/>
  <c r="B38" i="95"/>
  <c r="C23" i="208" s="1"/>
  <c r="B84" i="128"/>
  <c r="B15" i="204" s="1"/>
  <c r="B35" i="95"/>
  <c r="C20" i="208" s="1"/>
  <c r="B39" i="95"/>
  <c r="C24" i="208" s="1"/>
  <c r="B49" i="95"/>
  <c r="C34" i="208" s="1"/>
  <c r="B17" i="128"/>
  <c r="B42" i="128" s="1"/>
  <c r="H39" i="208"/>
  <c r="D36" i="303"/>
  <c r="D37" i="303" s="1"/>
  <c r="B87" i="151"/>
  <c r="B69" i="151"/>
  <c r="B69" i="150"/>
  <c r="B87" i="150"/>
  <c r="B103" i="149"/>
  <c r="B121" i="149"/>
  <c r="B69" i="149"/>
  <c r="B121" i="148"/>
  <c r="B103" i="148"/>
  <c r="B69" i="148"/>
  <c r="B69" i="147"/>
  <c r="B87" i="147"/>
  <c r="B87" i="146"/>
  <c r="B69" i="146"/>
  <c r="B103" i="145"/>
  <c r="B121" i="145"/>
  <c r="B69" i="145"/>
  <c r="B103" i="144"/>
  <c r="B121" i="144"/>
  <c r="B69" i="144"/>
  <c r="B26" i="128"/>
  <c r="B51" i="128" s="1"/>
  <c r="B46" i="95"/>
  <c r="C31" i="208" s="1"/>
  <c r="B87" i="143"/>
  <c r="B69" i="143"/>
  <c r="B87" i="162"/>
  <c r="B69" i="162"/>
  <c r="B103" i="142"/>
  <c r="B121" i="142"/>
  <c r="B69" i="142"/>
  <c r="B87" i="141"/>
  <c r="B69" i="141"/>
  <c r="B72" i="128"/>
  <c r="B15" i="193" s="1"/>
  <c r="B42" i="95"/>
  <c r="C27" i="208" s="1"/>
  <c r="B103" i="139"/>
  <c r="B121" i="139"/>
  <c r="B69" i="139"/>
  <c r="B137" i="138"/>
  <c r="B155" i="138"/>
  <c r="B103" i="138"/>
  <c r="B87" i="137"/>
  <c r="B69" i="137"/>
  <c r="B121" i="136"/>
  <c r="B103" i="136"/>
  <c r="B18" i="128"/>
  <c r="B43" i="128" s="1"/>
  <c r="B87" i="135"/>
  <c r="B69" i="135"/>
  <c r="B87" i="134"/>
  <c r="B69" i="134"/>
  <c r="B103" i="86"/>
  <c r="B121" i="86"/>
  <c r="B69" i="86"/>
  <c r="B103" i="140"/>
  <c r="B121" i="140"/>
  <c r="B69" i="140"/>
  <c r="B34" i="95"/>
  <c r="C19" i="208" s="1"/>
  <c r="B33" i="128"/>
  <c r="B58" i="128" s="1"/>
  <c r="D45" i="104"/>
  <c r="D62" i="104" s="1"/>
  <c r="L53" i="108"/>
  <c r="G57" i="155"/>
  <c r="J54" i="108"/>
  <c r="J38" i="108" s="1"/>
  <c r="I31" i="152" s="1"/>
  <c r="P34" i="93"/>
  <c r="P45" i="93" s="1"/>
  <c r="I54" i="108"/>
  <c r="I38" i="108" s="1"/>
  <c r="H31" i="152" s="1"/>
  <c r="C20" i="197"/>
  <c r="D41" i="197" s="1"/>
  <c r="G136" i="19"/>
  <c r="O57" i="155"/>
  <c r="L58" i="155"/>
  <c r="L81" i="155" s="1"/>
  <c r="H59" i="155"/>
  <c r="H65" i="155" s="1"/>
  <c r="E54" i="108"/>
  <c r="E38" i="108" s="1"/>
  <c r="D31" i="152" s="1"/>
  <c r="E55" i="108"/>
  <c r="D62" i="126"/>
  <c r="H62" i="126" s="1"/>
  <c r="D66" i="126"/>
  <c r="H66" i="126" s="1"/>
  <c r="C79" i="126"/>
  <c r="G79" i="126" s="1"/>
  <c r="C83" i="126"/>
  <c r="G83" i="126" s="1"/>
  <c r="C57" i="155"/>
  <c r="C63" i="155" s="1"/>
  <c r="H58" i="155"/>
  <c r="H81" i="155" s="1"/>
  <c r="M58" i="155"/>
  <c r="M81" i="155" s="1"/>
  <c r="F54" i="108"/>
  <c r="F38" i="108" s="1"/>
  <c r="E31" i="152" s="1"/>
  <c r="M55" i="108"/>
  <c r="F22" i="93"/>
  <c r="J22" i="93"/>
  <c r="N22" i="93"/>
  <c r="F23" i="93"/>
  <c r="F34" i="93" s="1"/>
  <c r="F45" i="93" s="1"/>
  <c r="E44" i="93"/>
  <c r="I44" i="93"/>
  <c r="M44" i="93"/>
  <c r="D59" i="126"/>
  <c r="H59" i="126" s="1"/>
  <c r="D63" i="126"/>
  <c r="H63" i="126" s="1"/>
  <c r="C76" i="126"/>
  <c r="G76" i="126" s="1"/>
  <c r="C80" i="126"/>
  <c r="G80" i="126" s="1"/>
  <c r="C84" i="126"/>
  <c r="G84" i="126" s="1"/>
  <c r="H38" i="155"/>
  <c r="H44" i="155" s="1"/>
  <c r="H50" i="155" s="1"/>
  <c r="H56" i="155" s="1"/>
  <c r="M57" i="155"/>
  <c r="M63" i="155" s="1"/>
  <c r="D58" i="155"/>
  <c r="D81" i="155" s="1"/>
  <c r="I58" i="155"/>
  <c r="I81" i="155" s="1"/>
  <c r="F59" i="155"/>
  <c r="F65" i="155" s="1"/>
  <c r="M54" i="108"/>
  <c r="M38" i="108" s="1"/>
  <c r="L31" i="152" s="1"/>
  <c r="C132" i="108"/>
  <c r="C139" i="108" s="1"/>
  <c r="B319" i="152" s="1"/>
  <c r="C101" i="118"/>
  <c r="C133" i="118" s="1"/>
  <c r="D94" i="117"/>
  <c r="D126" i="117" s="1"/>
  <c r="D112" i="117"/>
  <c r="D144" i="117" s="1"/>
  <c r="E94" i="121"/>
  <c r="E126" i="121" s="1"/>
  <c r="E98" i="121"/>
  <c r="E130" i="121" s="1"/>
  <c r="C22" i="93"/>
  <c r="G22" i="93"/>
  <c r="K22" i="93"/>
  <c r="O22" i="93"/>
  <c r="D60" i="126"/>
  <c r="H60" i="126" s="1"/>
  <c r="D64" i="126"/>
  <c r="H64" i="126" s="1"/>
  <c r="C77" i="126"/>
  <c r="G77" i="126" s="1"/>
  <c r="C81" i="126"/>
  <c r="G81" i="126" s="1"/>
  <c r="C85" i="126"/>
  <c r="G85" i="126" s="1"/>
  <c r="AP55" i="111"/>
  <c r="AQ56" i="111"/>
  <c r="AO58" i="111"/>
  <c r="AP59" i="111"/>
  <c r="AR61" i="111"/>
  <c r="AO62" i="111"/>
  <c r="AP63" i="111"/>
  <c r="A1" i="287"/>
  <c r="B76" i="287"/>
  <c r="F93" i="118"/>
  <c r="F125" i="118" s="1"/>
  <c r="F97" i="118"/>
  <c r="F129" i="118" s="1"/>
  <c r="E98" i="118"/>
  <c r="E130" i="118" s="1"/>
  <c r="D99" i="118"/>
  <c r="D131" i="118" s="1"/>
  <c r="E98" i="100"/>
  <c r="E130" i="100" s="1"/>
  <c r="E102" i="100"/>
  <c r="E134" i="100" s="1"/>
  <c r="C64" i="155"/>
  <c r="C70" i="155" s="1"/>
  <c r="C75" i="155" s="1"/>
  <c r="C77" i="155"/>
  <c r="M136" i="19"/>
  <c r="F99" i="120"/>
  <c r="F131" i="120" s="1"/>
  <c r="C117" i="117"/>
  <c r="C149" i="117" s="1"/>
  <c r="D99" i="121"/>
  <c r="D131" i="121" s="1"/>
  <c r="D96" i="100"/>
  <c r="D128" i="100" s="1"/>
  <c r="D100" i="100"/>
  <c r="D132" i="100" s="1"/>
  <c r="E65" i="96"/>
  <c r="F31" i="226"/>
  <c r="C151" i="209"/>
  <c r="C159" i="209"/>
  <c r="D147" i="108"/>
  <c r="C119" i="209" s="1"/>
  <c r="D625" i="217"/>
  <c r="D300" i="217"/>
  <c r="D298" i="217"/>
  <c r="D617" i="217"/>
  <c r="D619" i="217" s="1"/>
  <c r="S78" i="155"/>
  <c r="D79" i="155"/>
  <c r="H79" i="155"/>
  <c r="L79" i="155"/>
  <c r="P79" i="155"/>
  <c r="D77" i="155"/>
  <c r="E79" i="155"/>
  <c r="I79" i="155"/>
  <c r="M79" i="155"/>
  <c r="Q80" i="155"/>
  <c r="C17" i="227"/>
  <c r="C22" i="227" s="1"/>
  <c r="C27" i="227" s="1"/>
  <c r="C36" i="227" s="1"/>
  <c r="D44" i="92"/>
  <c r="E77" i="155"/>
  <c r="Q78" i="155"/>
  <c r="F79" i="155"/>
  <c r="J79" i="155"/>
  <c r="N79" i="155"/>
  <c r="R80" i="155"/>
  <c r="R78" i="155"/>
  <c r="C79" i="155"/>
  <c r="G79" i="155"/>
  <c r="K79" i="155"/>
  <c r="O79" i="155"/>
  <c r="S80" i="155"/>
  <c r="C101" i="117"/>
  <c r="C133" i="117" s="1"/>
  <c r="D93" i="121"/>
  <c r="D125" i="121" s="1"/>
  <c r="C94" i="121"/>
  <c r="C126" i="121" s="1"/>
  <c r="AO54" i="111"/>
  <c r="F95" i="120"/>
  <c r="F127" i="120" s="1"/>
  <c r="F69" i="117"/>
  <c r="C97" i="117"/>
  <c r="C129" i="117" s="1"/>
  <c r="C95" i="117"/>
  <c r="C127" i="117" s="1"/>
  <c r="C99" i="117"/>
  <c r="C131" i="117" s="1"/>
  <c r="C588" i="217"/>
  <c r="K35" i="212"/>
  <c r="L62" i="218" s="1"/>
  <c r="K41" i="212"/>
  <c r="L68" i="218" s="1"/>
  <c r="K44" i="212"/>
  <c r="L71" i="218" s="1"/>
  <c r="K50" i="212"/>
  <c r="L77" i="218" s="1"/>
  <c r="K37" i="212"/>
  <c r="L64" i="218" s="1"/>
  <c r="K42" i="212"/>
  <c r="L69" i="218" s="1"/>
  <c r="K49" i="212"/>
  <c r="L76" i="218" s="1"/>
  <c r="J35" i="212"/>
  <c r="K89" i="95" s="1"/>
  <c r="G160" i="108"/>
  <c r="H25" i="211" s="1"/>
  <c r="C209" i="211" s="1"/>
  <c r="D209" i="211" s="1"/>
  <c r="E209" i="211" s="1"/>
  <c r="F209" i="211" s="1"/>
  <c r="G209" i="211" s="1"/>
  <c r="H209" i="211" s="1"/>
  <c r="I209" i="211" s="1"/>
  <c r="J209" i="211" s="1"/>
  <c r="K209" i="211" s="1"/>
  <c r="G164" i="108"/>
  <c r="H29" i="211" s="1"/>
  <c r="C213" i="211" s="1"/>
  <c r="D213" i="211" s="1"/>
  <c r="E213" i="211" s="1"/>
  <c r="F213" i="211" s="1"/>
  <c r="G213" i="211" s="1"/>
  <c r="H213" i="211" s="1"/>
  <c r="I213" i="211" s="1"/>
  <c r="J213" i="211" s="1"/>
  <c r="K213" i="211" s="1"/>
  <c r="G168" i="108"/>
  <c r="H33" i="211" s="1"/>
  <c r="C217" i="211" s="1"/>
  <c r="D217" i="211" s="1"/>
  <c r="E217" i="211" s="1"/>
  <c r="F217" i="211" s="1"/>
  <c r="G217" i="211" s="1"/>
  <c r="H217" i="211" s="1"/>
  <c r="I217" i="211" s="1"/>
  <c r="J217" i="211" s="1"/>
  <c r="K217" i="211" s="1"/>
  <c r="G172" i="108"/>
  <c r="H37" i="211" s="1"/>
  <c r="C221" i="211" s="1"/>
  <c r="D221" i="211" s="1"/>
  <c r="E221" i="211" s="1"/>
  <c r="F221" i="211" s="1"/>
  <c r="G221" i="211" s="1"/>
  <c r="H221" i="211" s="1"/>
  <c r="I221" i="211" s="1"/>
  <c r="J221" i="211" s="1"/>
  <c r="K221" i="211" s="1"/>
  <c r="G176" i="108"/>
  <c r="H41" i="211" s="1"/>
  <c r="C225" i="211" s="1"/>
  <c r="D225" i="211" s="1"/>
  <c r="E225" i="211" s="1"/>
  <c r="F225" i="211" s="1"/>
  <c r="G225" i="211" s="1"/>
  <c r="H225" i="211" s="1"/>
  <c r="I225" i="211" s="1"/>
  <c r="J225" i="211" s="1"/>
  <c r="K225" i="211" s="1"/>
  <c r="F53" i="108"/>
  <c r="E111" i="117"/>
  <c r="E143" i="117" s="1"/>
  <c r="E115" i="117"/>
  <c r="E147" i="117" s="1"/>
  <c r="F93" i="121"/>
  <c r="F125" i="121" s="1"/>
  <c r="F97" i="121"/>
  <c r="F129" i="121" s="1"/>
  <c r="F94" i="100"/>
  <c r="F126" i="100" s="1"/>
  <c r="E95" i="100"/>
  <c r="E127" i="100" s="1"/>
  <c r="E99" i="100"/>
  <c r="E131" i="100" s="1"/>
  <c r="F271" i="217"/>
  <c r="F623" i="217" s="1"/>
  <c r="F625" i="217" s="1"/>
  <c r="F34" i="226"/>
  <c r="R38" i="155"/>
  <c r="N59" i="155"/>
  <c r="N65" i="155" s="1"/>
  <c r="F94" i="121"/>
  <c r="F126" i="121" s="1"/>
  <c r="E110" i="100"/>
  <c r="E142" i="100" s="1"/>
  <c r="D33" i="93"/>
  <c r="H33" i="93"/>
  <c r="L33" i="93"/>
  <c r="P33" i="93"/>
  <c r="C44" i="93"/>
  <c r="C150" i="209"/>
  <c r="C162" i="209"/>
  <c r="F95" i="121"/>
  <c r="F127" i="121" s="1"/>
  <c r="F99" i="121"/>
  <c r="F131" i="121" s="1"/>
  <c r="F60" i="126"/>
  <c r="J60" i="126" s="1"/>
  <c r="F64" i="126"/>
  <c r="J64" i="126" s="1"/>
  <c r="F68" i="126"/>
  <c r="J68" i="126" s="1"/>
  <c r="E77" i="126"/>
  <c r="I77" i="126" s="1"/>
  <c r="E81" i="126"/>
  <c r="I81" i="126" s="1"/>
  <c r="E85" i="126"/>
  <c r="I85" i="126" s="1"/>
  <c r="C143" i="209"/>
  <c r="D116" i="117"/>
  <c r="D148" i="117" s="1"/>
  <c r="L38" i="155"/>
  <c r="G63" i="155"/>
  <c r="K63" i="155"/>
  <c r="O63" i="155"/>
  <c r="D355" i="19"/>
  <c r="D364" i="19" s="1"/>
  <c r="D109" i="117"/>
  <c r="D141" i="117" s="1"/>
  <c r="D113" i="117"/>
  <c r="D145" i="117" s="1"/>
  <c r="D117" i="117"/>
  <c r="D149" i="117" s="1"/>
  <c r="D115" i="100"/>
  <c r="D147" i="100" s="1"/>
  <c r="P38" i="155"/>
  <c r="X38" i="155"/>
  <c r="X44" i="155" s="1"/>
  <c r="X50" i="155" s="1"/>
  <c r="X56" i="155" s="1"/>
  <c r="X62" i="155" s="1"/>
  <c r="T355" i="19"/>
  <c r="T364" i="19" s="1"/>
  <c r="F20" i="226"/>
  <c r="D38" i="155"/>
  <c r="A63" i="19"/>
  <c r="G187" i="19"/>
  <c r="M187" i="19"/>
  <c r="G245" i="19"/>
  <c r="M245" i="19"/>
  <c r="G287" i="19"/>
  <c r="M287" i="19"/>
  <c r="G317" i="19"/>
  <c r="A317" i="19" s="1"/>
  <c r="G333" i="19"/>
  <c r="A333" i="19" s="1"/>
  <c r="F98" i="119"/>
  <c r="F130" i="119" s="1"/>
  <c r="E117" i="119"/>
  <c r="E149" i="119" s="1"/>
  <c r="F94" i="118"/>
  <c r="F126" i="118" s="1"/>
  <c r="E95" i="118"/>
  <c r="E127" i="118" s="1"/>
  <c r="D100" i="118"/>
  <c r="D132" i="118" s="1"/>
  <c r="F102" i="118"/>
  <c r="F134" i="118" s="1"/>
  <c r="F108" i="118"/>
  <c r="F140" i="118" s="1"/>
  <c r="F112" i="118"/>
  <c r="F144" i="118" s="1"/>
  <c r="E117" i="118"/>
  <c r="E149" i="118" s="1"/>
  <c r="D97" i="117"/>
  <c r="D129" i="117" s="1"/>
  <c r="C102" i="117"/>
  <c r="C134" i="117" s="1"/>
  <c r="E97" i="121"/>
  <c r="E129" i="121" s="1"/>
  <c r="D98" i="121"/>
  <c r="D130" i="121" s="1"/>
  <c r="C99" i="121"/>
  <c r="C131" i="121" s="1"/>
  <c r="E94" i="100"/>
  <c r="E126" i="100" s="1"/>
  <c r="D95" i="100"/>
  <c r="D127" i="100" s="1"/>
  <c r="D99" i="100"/>
  <c r="D131" i="100" s="1"/>
  <c r="AO55" i="111"/>
  <c r="AP56" i="111"/>
  <c r="AO59" i="111"/>
  <c r="AP60" i="111"/>
  <c r="AO63" i="111"/>
  <c r="E33" i="93"/>
  <c r="I33" i="93"/>
  <c r="M33" i="93"/>
  <c r="D44" i="93"/>
  <c r="H44" i="93"/>
  <c r="L44" i="93"/>
  <c r="B585" i="19"/>
  <c r="B43" i="209"/>
  <c r="B145" i="209" s="1"/>
  <c r="B197" i="209" s="1"/>
  <c r="B597" i="19"/>
  <c r="B55" i="209"/>
  <c r="B157" i="209" s="1"/>
  <c r="B209" i="209" s="1"/>
  <c r="B44" i="209"/>
  <c r="B146" i="209" s="1"/>
  <c r="B198" i="209" s="1"/>
  <c r="B586" i="19"/>
  <c r="B48" i="209"/>
  <c r="B150" i="209" s="1"/>
  <c r="B202" i="209" s="1"/>
  <c r="B590" i="19"/>
  <c r="B52" i="209"/>
  <c r="B106" i="209" s="1"/>
  <c r="B130" i="209" s="1"/>
  <c r="B594" i="19"/>
  <c r="B56" i="209"/>
  <c r="B110" i="209" s="1"/>
  <c r="B134" i="209" s="1"/>
  <c r="B598" i="19"/>
  <c r="B41" i="209"/>
  <c r="B169" i="209" s="1"/>
  <c r="B221" i="209" s="1"/>
  <c r="B275" i="209" s="1"/>
  <c r="B16" i="210" s="1"/>
  <c r="B22" i="211" s="1"/>
  <c r="B602" i="19"/>
  <c r="B589" i="19"/>
  <c r="B47" i="209"/>
  <c r="B101" i="209" s="1"/>
  <c r="B125" i="209" s="1"/>
  <c r="B59" i="209"/>
  <c r="B161" i="209" s="1"/>
  <c r="B213" i="209" s="1"/>
  <c r="B601" i="19"/>
  <c r="B587" i="19"/>
  <c r="B45" i="209"/>
  <c r="B99" i="209" s="1"/>
  <c r="B123" i="209" s="1"/>
  <c r="B49" i="209"/>
  <c r="B151" i="209" s="1"/>
  <c r="B203" i="209" s="1"/>
  <c r="B591" i="19"/>
  <c r="B53" i="209"/>
  <c r="B181" i="209" s="1"/>
  <c r="B233" i="209" s="1"/>
  <c r="B287" i="209" s="1"/>
  <c r="B28" i="210" s="1"/>
  <c r="B34" i="211" s="1"/>
  <c r="B46" i="212" s="1"/>
  <c r="B595" i="19"/>
  <c r="B57" i="209"/>
  <c r="B83" i="209" s="1"/>
  <c r="B599" i="19"/>
  <c r="B60" i="209"/>
  <c r="B162" i="209" s="1"/>
  <c r="B214" i="209" s="1"/>
  <c r="B603" i="19"/>
  <c r="B51" i="209"/>
  <c r="B153" i="209" s="1"/>
  <c r="B205" i="209" s="1"/>
  <c r="B593" i="19"/>
  <c r="B42" i="209"/>
  <c r="B170" i="209" s="1"/>
  <c r="B222" i="209" s="1"/>
  <c r="B276" i="209" s="1"/>
  <c r="B17" i="210" s="1"/>
  <c r="B23" i="211" s="1"/>
  <c r="B35" i="212" s="1"/>
  <c r="B584" i="19"/>
  <c r="B46" i="209"/>
  <c r="B174" i="209" s="1"/>
  <c r="B226" i="209" s="1"/>
  <c r="B280" i="209" s="1"/>
  <c r="B21" i="210" s="1"/>
  <c r="B27" i="211" s="1"/>
  <c r="B39" i="212" s="1"/>
  <c r="B588" i="19"/>
  <c r="B592" i="19"/>
  <c r="B50" i="209"/>
  <c r="B596" i="19"/>
  <c r="B54" i="209"/>
  <c r="B182" i="209" s="1"/>
  <c r="B234" i="209" s="1"/>
  <c r="B288" i="209" s="1"/>
  <c r="B29" i="210" s="1"/>
  <c r="B600" i="19"/>
  <c r="B58" i="209"/>
  <c r="G38" i="155"/>
  <c r="C112" i="121"/>
  <c r="C144" i="121" s="1"/>
  <c r="F113" i="121"/>
  <c r="F145" i="121" s="1"/>
  <c r="C64" i="126"/>
  <c r="G64" i="126" s="1"/>
  <c r="D48" i="209"/>
  <c r="D150" i="209" s="1"/>
  <c r="F24" i="226"/>
  <c r="P22" i="93"/>
  <c r="S38" i="155"/>
  <c r="K141" i="19"/>
  <c r="E57" i="119" s="1"/>
  <c r="E74" i="119" s="1"/>
  <c r="E91" i="119" s="1"/>
  <c r="E107" i="119" s="1"/>
  <c r="E122" i="119" s="1"/>
  <c r="E138" i="119" s="1"/>
  <c r="G54" i="108"/>
  <c r="G38" i="108" s="1"/>
  <c r="F31" i="152" s="1"/>
  <c r="K54" i="108"/>
  <c r="K38" i="108" s="1"/>
  <c r="J31" i="152" s="1"/>
  <c r="O54" i="108"/>
  <c r="O38" i="108" s="1"/>
  <c r="N31" i="152" s="1"/>
  <c r="D22" i="93"/>
  <c r="C38" i="155"/>
  <c r="D65" i="155"/>
  <c r="F58" i="155"/>
  <c r="F81" i="155" s="1"/>
  <c r="D158" i="19"/>
  <c r="J158" i="19" s="1"/>
  <c r="L355" i="19"/>
  <c r="L364" i="19" s="1"/>
  <c r="C62" i="126"/>
  <c r="G62" i="126" s="1"/>
  <c r="J42" i="212"/>
  <c r="K96" i="95" s="1"/>
  <c r="H57" i="212"/>
  <c r="J44" i="212"/>
  <c r="K98" i="95" s="1"/>
  <c r="K57" i="212"/>
  <c r="J50" i="212"/>
  <c r="K104" i="95" s="1"/>
  <c r="F62" i="126"/>
  <c r="J62" i="126" s="1"/>
  <c r="F66" i="126"/>
  <c r="J66" i="126" s="1"/>
  <c r="F59" i="126"/>
  <c r="J59" i="126" s="1"/>
  <c r="F63" i="126"/>
  <c r="J63" i="126" s="1"/>
  <c r="F67" i="126"/>
  <c r="J67" i="126" s="1"/>
  <c r="E111" i="120"/>
  <c r="E143" i="120" s="1"/>
  <c r="E115" i="120"/>
  <c r="E147" i="120" s="1"/>
  <c r="E108" i="120"/>
  <c r="E140" i="120" s="1"/>
  <c r="E116" i="120"/>
  <c r="E148" i="120" s="1"/>
  <c r="G270" i="19"/>
  <c r="D93" i="120"/>
  <c r="D125" i="120" s="1"/>
  <c r="D101" i="120"/>
  <c r="D133" i="120" s="1"/>
  <c r="D94" i="120"/>
  <c r="D126" i="120" s="1"/>
  <c r="E97" i="120"/>
  <c r="E129" i="120" s="1"/>
  <c r="E101" i="120"/>
  <c r="E133" i="120" s="1"/>
  <c r="M270" i="19"/>
  <c r="D97" i="120"/>
  <c r="D129" i="120" s="1"/>
  <c r="D98" i="117"/>
  <c r="D130" i="117" s="1"/>
  <c r="E93" i="120"/>
  <c r="E125" i="120" s="1"/>
  <c r="E95" i="117"/>
  <c r="E127" i="117" s="1"/>
  <c r="D96" i="117"/>
  <c r="D128" i="117" s="1"/>
  <c r="D100" i="117"/>
  <c r="D132" i="117" s="1"/>
  <c r="F102" i="117"/>
  <c r="F134" i="117" s="1"/>
  <c r="E109" i="118"/>
  <c r="E141" i="118" s="1"/>
  <c r="E113" i="118"/>
  <c r="E145" i="118" s="1"/>
  <c r="D114" i="118"/>
  <c r="D146" i="118" s="1"/>
  <c r="C110" i="119"/>
  <c r="C142" i="119" s="1"/>
  <c r="C111" i="119"/>
  <c r="C143" i="119" s="1"/>
  <c r="F112" i="119"/>
  <c r="F144" i="119" s="1"/>
  <c r="F116" i="119"/>
  <c r="F148" i="119" s="1"/>
  <c r="C93" i="118"/>
  <c r="C125" i="118" s="1"/>
  <c r="E99" i="118"/>
  <c r="E131" i="118" s="1"/>
  <c r="C97" i="118"/>
  <c r="C129" i="118" s="1"/>
  <c r="F98" i="118"/>
  <c r="F130" i="118" s="1"/>
  <c r="C97" i="119"/>
  <c r="C129" i="119" s="1"/>
  <c r="E118" i="121"/>
  <c r="E150" i="121" s="1"/>
  <c r="C110" i="118"/>
  <c r="C142" i="118" s="1"/>
  <c r="F115" i="118"/>
  <c r="F147" i="118" s="1"/>
  <c r="C108" i="120"/>
  <c r="C140" i="120" s="1"/>
  <c r="C112" i="120"/>
  <c r="C144" i="120" s="1"/>
  <c r="C116" i="120"/>
  <c r="C148" i="120" s="1"/>
  <c r="E108" i="119"/>
  <c r="E140" i="119" s="1"/>
  <c r="E112" i="119"/>
  <c r="E144" i="119" s="1"/>
  <c r="E114" i="119"/>
  <c r="E146" i="119" s="1"/>
  <c r="D109" i="118"/>
  <c r="D141" i="118" s="1"/>
  <c r="D113" i="118"/>
  <c r="D145" i="118" s="1"/>
  <c r="C114" i="118"/>
  <c r="C146" i="118" s="1"/>
  <c r="D115" i="120"/>
  <c r="D147" i="120" s="1"/>
  <c r="F100" i="121"/>
  <c r="F132" i="121" s="1"/>
  <c r="F101" i="121"/>
  <c r="F133" i="121" s="1"/>
  <c r="E102" i="121"/>
  <c r="E134" i="121" s="1"/>
  <c r="D92" i="121"/>
  <c r="D124" i="121" s="1"/>
  <c r="E98" i="117"/>
  <c r="E130" i="117" s="1"/>
  <c r="F18" i="226"/>
  <c r="F41" i="184"/>
  <c r="F48" i="184" s="1"/>
  <c r="F42" i="184"/>
  <c r="F49" i="184" s="1"/>
  <c r="C41" i="184"/>
  <c r="C48" i="184" s="1"/>
  <c r="C41" i="183"/>
  <c r="C48" i="183" s="1"/>
  <c r="D40" i="183"/>
  <c r="D47" i="183" s="1"/>
  <c r="D42" i="183"/>
  <c r="D49" i="183" s="1"/>
  <c r="D33" i="182"/>
  <c r="D34" i="182" s="1"/>
  <c r="E42" i="183"/>
  <c r="E49" i="183" s="1"/>
  <c r="D41" i="185"/>
  <c r="C20" i="201"/>
  <c r="D41" i="201" s="1"/>
  <c r="C20" i="189"/>
  <c r="D41" i="189" s="1"/>
  <c r="C20" i="202"/>
  <c r="D41" i="202" s="1"/>
  <c r="C20" i="193"/>
  <c r="D41" i="193" s="1"/>
  <c r="E79" i="126"/>
  <c r="I79" i="126" s="1"/>
  <c r="E83" i="126"/>
  <c r="I83" i="126" s="1"/>
  <c r="E76" i="126"/>
  <c r="I76" i="126" s="1"/>
  <c r="E80" i="126"/>
  <c r="I80" i="126" s="1"/>
  <c r="E84" i="126"/>
  <c r="I84" i="126" s="1"/>
  <c r="F108" i="117"/>
  <c r="F140" i="117" s="1"/>
  <c r="E109" i="117"/>
  <c r="E141" i="117" s="1"/>
  <c r="F112" i="117"/>
  <c r="F144" i="117" s="1"/>
  <c r="E113" i="117"/>
  <c r="E145" i="117" s="1"/>
  <c r="F116" i="117"/>
  <c r="F148" i="117" s="1"/>
  <c r="E117" i="117"/>
  <c r="E149" i="117" s="1"/>
  <c r="D108" i="120"/>
  <c r="D140" i="120" s="1"/>
  <c r="C109" i="120"/>
  <c r="C141" i="120" s="1"/>
  <c r="D112" i="120"/>
  <c r="D144" i="120" s="1"/>
  <c r="C113" i="120"/>
  <c r="C145" i="120" s="1"/>
  <c r="D116" i="120"/>
  <c r="D148" i="120" s="1"/>
  <c r="E118" i="117"/>
  <c r="E150" i="117" s="1"/>
  <c r="C94" i="120"/>
  <c r="C126" i="120" s="1"/>
  <c r="C98" i="120"/>
  <c r="C130" i="120" s="1"/>
  <c r="C102" i="120"/>
  <c r="C134" i="120" s="1"/>
  <c r="F94" i="117"/>
  <c r="F126" i="117" s="1"/>
  <c r="E99" i="117"/>
  <c r="E131" i="117" s="1"/>
  <c r="C95" i="120"/>
  <c r="C127" i="120" s="1"/>
  <c r="C99" i="120"/>
  <c r="C131" i="120" s="1"/>
  <c r="F69" i="120"/>
  <c r="F95" i="117"/>
  <c r="F127" i="117" s="1"/>
  <c r="E96" i="117"/>
  <c r="E128" i="117" s="1"/>
  <c r="E110" i="119"/>
  <c r="E142" i="119" s="1"/>
  <c r="D110" i="118"/>
  <c r="D142" i="118" s="1"/>
  <c r="C111" i="118"/>
  <c r="C143" i="118" s="1"/>
  <c r="M228" i="19"/>
  <c r="D96" i="119"/>
  <c r="D128" i="119" s="1"/>
  <c r="E99" i="119"/>
  <c r="E131" i="119" s="1"/>
  <c r="G228" i="19"/>
  <c r="C100" i="118"/>
  <c r="C132" i="118" s="1"/>
  <c r="F109" i="100"/>
  <c r="F141" i="100" s="1"/>
  <c r="C114" i="119"/>
  <c r="C146" i="119" s="1"/>
  <c r="E108" i="118"/>
  <c r="E140" i="118" s="1"/>
  <c r="E110" i="120"/>
  <c r="E142" i="120" s="1"/>
  <c r="C118" i="120"/>
  <c r="C150" i="120" s="1"/>
  <c r="D113" i="120"/>
  <c r="D145" i="120" s="1"/>
  <c r="M170" i="19"/>
  <c r="D113" i="119"/>
  <c r="D145" i="119" s="1"/>
  <c r="D117" i="119"/>
  <c r="D149" i="119" s="1"/>
  <c r="F109" i="120"/>
  <c r="F141" i="120" s="1"/>
  <c r="F113" i="120"/>
  <c r="F145" i="120" s="1"/>
  <c r="F117" i="120"/>
  <c r="F149" i="120" s="1"/>
  <c r="D115" i="121"/>
  <c r="D147" i="121" s="1"/>
  <c r="D95" i="121"/>
  <c r="D127" i="121" s="1"/>
  <c r="C100" i="121"/>
  <c r="C132" i="121" s="1"/>
  <c r="G153" i="19"/>
  <c r="M153" i="19"/>
  <c r="A153" i="19" s="1"/>
  <c r="E95" i="121"/>
  <c r="E127" i="121" s="1"/>
  <c r="D96" i="121"/>
  <c r="D128" i="121" s="1"/>
  <c r="D100" i="121"/>
  <c r="D132" i="121" s="1"/>
  <c r="C101" i="121"/>
  <c r="C133" i="121" s="1"/>
  <c r="F102" i="121"/>
  <c r="F134" i="121" s="1"/>
  <c r="C92" i="100"/>
  <c r="C124" i="100" s="1"/>
  <c r="C96" i="100"/>
  <c r="C128" i="100" s="1"/>
  <c r="F97" i="100"/>
  <c r="F129" i="100" s="1"/>
  <c r="C100" i="100"/>
  <c r="C132" i="100" s="1"/>
  <c r="F101" i="100"/>
  <c r="F133" i="100" s="1"/>
  <c r="E96" i="121"/>
  <c r="E128" i="121" s="1"/>
  <c r="D97" i="121"/>
  <c r="D129" i="121" s="1"/>
  <c r="C98" i="121"/>
  <c r="C130" i="121" s="1"/>
  <c r="D101" i="121"/>
  <c r="D133" i="121" s="1"/>
  <c r="C102" i="121"/>
  <c r="C134" i="121" s="1"/>
  <c r="D92" i="100"/>
  <c r="D124" i="100" s="1"/>
  <c r="C97" i="100"/>
  <c r="C129" i="100" s="1"/>
  <c r="F98" i="100"/>
  <c r="F130" i="100" s="1"/>
  <c r="F102" i="100"/>
  <c r="F134" i="100" s="1"/>
  <c r="C94" i="100"/>
  <c r="C126" i="100" s="1"/>
  <c r="C92" i="117"/>
  <c r="C124" i="117" s="1"/>
  <c r="C102" i="100"/>
  <c r="C134" i="100" s="1"/>
  <c r="C100" i="117"/>
  <c r="C132" i="117" s="1"/>
  <c r="F95" i="100"/>
  <c r="F127" i="100" s="1"/>
  <c r="A136" i="19"/>
  <c r="F97" i="117"/>
  <c r="F129" i="117" s="1"/>
  <c r="E96" i="100"/>
  <c r="E128" i="100" s="1"/>
  <c r="F95" i="19"/>
  <c r="A95" i="19" s="1"/>
  <c r="F21" i="226"/>
  <c r="F19" i="226"/>
  <c r="AP54" i="111"/>
  <c r="AO57" i="111"/>
  <c r="AP58" i="111"/>
  <c r="AO61" i="111"/>
  <c r="AP62" i="111"/>
  <c r="D64" i="111"/>
  <c r="A62" i="19"/>
  <c r="O54" i="111"/>
  <c r="AE54" i="111"/>
  <c r="P55" i="111"/>
  <c r="AF55" i="111"/>
  <c r="Q56" i="111"/>
  <c r="AG56" i="111"/>
  <c r="F57" i="111"/>
  <c r="V57" i="111"/>
  <c r="AL57" i="111"/>
  <c r="G58" i="111"/>
  <c r="W58" i="111"/>
  <c r="AM58" i="111"/>
  <c r="H59" i="111"/>
  <c r="X59" i="111"/>
  <c r="AN59" i="111"/>
  <c r="I60" i="111"/>
  <c r="Y60" i="111"/>
  <c r="AO60" i="111"/>
  <c r="N61" i="111"/>
  <c r="AD61" i="111"/>
  <c r="O62" i="111"/>
  <c r="AE62" i="111"/>
  <c r="P63" i="111"/>
  <c r="AF63" i="111"/>
  <c r="Q64" i="111"/>
  <c r="AG64" i="111"/>
  <c r="F158" i="108"/>
  <c r="G23" i="211" s="1"/>
  <c r="C183" i="211" s="1"/>
  <c r="D183" i="211" s="1"/>
  <c r="E183" i="211" s="1"/>
  <c r="F183" i="211" s="1"/>
  <c r="G183" i="211" s="1"/>
  <c r="H183" i="211" s="1"/>
  <c r="I183" i="211" s="1"/>
  <c r="J183" i="211" s="1"/>
  <c r="K183" i="211" s="1"/>
  <c r="F159" i="108"/>
  <c r="G24" i="211" s="1"/>
  <c r="C184" i="211" s="1"/>
  <c r="D184" i="211" s="1"/>
  <c r="E184" i="211" s="1"/>
  <c r="F184" i="211" s="1"/>
  <c r="G184" i="211" s="1"/>
  <c r="H184" i="211" s="1"/>
  <c r="I184" i="211" s="1"/>
  <c r="J184" i="211" s="1"/>
  <c r="K184" i="211" s="1"/>
  <c r="F160" i="108"/>
  <c r="G25" i="211" s="1"/>
  <c r="C185" i="211" s="1"/>
  <c r="D185" i="211" s="1"/>
  <c r="E185" i="211" s="1"/>
  <c r="F185" i="211" s="1"/>
  <c r="G185" i="211" s="1"/>
  <c r="H185" i="211" s="1"/>
  <c r="I185" i="211" s="1"/>
  <c r="J185" i="211" s="1"/>
  <c r="K185" i="211" s="1"/>
  <c r="F161" i="108"/>
  <c r="G26" i="211" s="1"/>
  <c r="C186" i="211" s="1"/>
  <c r="D186" i="211" s="1"/>
  <c r="E186" i="211" s="1"/>
  <c r="F186" i="211" s="1"/>
  <c r="G186" i="211" s="1"/>
  <c r="H186" i="211" s="1"/>
  <c r="I186" i="211" s="1"/>
  <c r="J186" i="211" s="1"/>
  <c r="K186" i="211" s="1"/>
  <c r="F162" i="108"/>
  <c r="G27" i="211" s="1"/>
  <c r="C187" i="211" s="1"/>
  <c r="D187" i="211" s="1"/>
  <c r="E187" i="211" s="1"/>
  <c r="F187" i="211" s="1"/>
  <c r="G187" i="211" s="1"/>
  <c r="H187" i="211" s="1"/>
  <c r="I187" i="211" s="1"/>
  <c r="J187" i="211" s="1"/>
  <c r="K187" i="211" s="1"/>
  <c r="F163" i="108"/>
  <c r="G28" i="211" s="1"/>
  <c r="C188" i="211" s="1"/>
  <c r="D188" i="211" s="1"/>
  <c r="E188" i="211" s="1"/>
  <c r="F188" i="211" s="1"/>
  <c r="G188" i="211" s="1"/>
  <c r="H188" i="211" s="1"/>
  <c r="I188" i="211" s="1"/>
  <c r="J188" i="211" s="1"/>
  <c r="K188" i="211" s="1"/>
  <c r="F164" i="108"/>
  <c r="G29" i="211" s="1"/>
  <c r="C189" i="211" s="1"/>
  <c r="D189" i="211" s="1"/>
  <c r="E189" i="211" s="1"/>
  <c r="F189" i="211" s="1"/>
  <c r="G189" i="211" s="1"/>
  <c r="H189" i="211" s="1"/>
  <c r="I189" i="211" s="1"/>
  <c r="J189" i="211" s="1"/>
  <c r="K189" i="211" s="1"/>
  <c r="F165" i="108"/>
  <c r="G30" i="211" s="1"/>
  <c r="C190" i="211" s="1"/>
  <c r="D190" i="211" s="1"/>
  <c r="E190" i="211" s="1"/>
  <c r="F190" i="211" s="1"/>
  <c r="G190" i="211" s="1"/>
  <c r="H190" i="211" s="1"/>
  <c r="I190" i="211" s="1"/>
  <c r="J190" i="211" s="1"/>
  <c r="K190" i="211" s="1"/>
  <c r="F166" i="108"/>
  <c r="G31" i="211" s="1"/>
  <c r="C191" i="211" s="1"/>
  <c r="D191" i="211" s="1"/>
  <c r="E191" i="211" s="1"/>
  <c r="F191" i="211" s="1"/>
  <c r="G191" i="211" s="1"/>
  <c r="H191" i="211" s="1"/>
  <c r="I191" i="211" s="1"/>
  <c r="J191" i="211" s="1"/>
  <c r="K191" i="211" s="1"/>
  <c r="F167" i="108"/>
  <c r="G32" i="211" s="1"/>
  <c r="C192" i="211" s="1"/>
  <c r="D192" i="211" s="1"/>
  <c r="E192" i="211" s="1"/>
  <c r="F192" i="211" s="1"/>
  <c r="G192" i="211" s="1"/>
  <c r="H192" i="211" s="1"/>
  <c r="I192" i="211" s="1"/>
  <c r="J192" i="211" s="1"/>
  <c r="K192" i="211" s="1"/>
  <c r="F168" i="108"/>
  <c r="G33" i="211" s="1"/>
  <c r="C193" i="211" s="1"/>
  <c r="D193" i="211" s="1"/>
  <c r="E193" i="211" s="1"/>
  <c r="F193" i="211" s="1"/>
  <c r="G193" i="211" s="1"/>
  <c r="H193" i="211" s="1"/>
  <c r="I193" i="211" s="1"/>
  <c r="J193" i="211" s="1"/>
  <c r="K193" i="211" s="1"/>
  <c r="F169" i="108"/>
  <c r="G34" i="211" s="1"/>
  <c r="C194" i="211" s="1"/>
  <c r="D194" i="211" s="1"/>
  <c r="E194" i="211" s="1"/>
  <c r="F194" i="211" s="1"/>
  <c r="G194" i="211" s="1"/>
  <c r="H194" i="211" s="1"/>
  <c r="I194" i="211" s="1"/>
  <c r="J194" i="211" s="1"/>
  <c r="K194" i="211" s="1"/>
  <c r="F170" i="108"/>
  <c r="G35" i="211" s="1"/>
  <c r="C195" i="211" s="1"/>
  <c r="D195" i="211" s="1"/>
  <c r="E195" i="211" s="1"/>
  <c r="F195" i="211" s="1"/>
  <c r="G195" i="211" s="1"/>
  <c r="H195" i="211" s="1"/>
  <c r="I195" i="211" s="1"/>
  <c r="J195" i="211" s="1"/>
  <c r="K195" i="211" s="1"/>
  <c r="F171" i="108"/>
  <c r="G36" i="211" s="1"/>
  <c r="C196" i="211" s="1"/>
  <c r="D196" i="211" s="1"/>
  <c r="E196" i="211" s="1"/>
  <c r="F196" i="211" s="1"/>
  <c r="G196" i="211" s="1"/>
  <c r="H196" i="211" s="1"/>
  <c r="I196" i="211" s="1"/>
  <c r="J196" i="211" s="1"/>
  <c r="K196" i="211" s="1"/>
  <c r="F172" i="108"/>
  <c r="G37" i="211" s="1"/>
  <c r="C197" i="211" s="1"/>
  <c r="D197" i="211" s="1"/>
  <c r="E197" i="211" s="1"/>
  <c r="F197" i="211" s="1"/>
  <c r="G197" i="211" s="1"/>
  <c r="H197" i="211" s="1"/>
  <c r="I197" i="211" s="1"/>
  <c r="J197" i="211" s="1"/>
  <c r="K197" i="211" s="1"/>
  <c r="F173" i="108"/>
  <c r="G38" i="211" s="1"/>
  <c r="C198" i="211" s="1"/>
  <c r="D198" i="211" s="1"/>
  <c r="E198" i="211" s="1"/>
  <c r="F198" i="211" s="1"/>
  <c r="G198" i="211" s="1"/>
  <c r="H198" i="211" s="1"/>
  <c r="I198" i="211" s="1"/>
  <c r="J198" i="211" s="1"/>
  <c r="K198" i="211" s="1"/>
  <c r="F174" i="108"/>
  <c r="G39" i="211" s="1"/>
  <c r="C199" i="211" s="1"/>
  <c r="D199" i="211" s="1"/>
  <c r="E199" i="211" s="1"/>
  <c r="F199" i="211" s="1"/>
  <c r="G199" i="211" s="1"/>
  <c r="H199" i="211" s="1"/>
  <c r="I199" i="211" s="1"/>
  <c r="J199" i="211" s="1"/>
  <c r="K199" i="211" s="1"/>
  <c r="F175" i="108"/>
  <c r="G40" i="211" s="1"/>
  <c r="C200" i="211" s="1"/>
  <c r="D200" i="211" s="1"/>
  <c r="E200" i="211" s="1"/>
  <c r="F200" i="211" s="1"/>
  <c r="G200" i="211" s="1"/>
  <c r="H200" i="211" s="1"/>
  <c r="I200" i="211" s="1"/>
  <c r="J200" i="211" s="1"/>
  <c r="K200" i="211" s="1"/>
  <c r="F176" i="108"/>
  <c r="G41" i="211" s="1"/>
  <c r="C201" i="211" s="1"/>
  <c r="D201" i="211" s="1"/>
  <c r="E201" i="211" s="1"/>
  <c r="F201" i="211" s="1"/>
  <c r="G201" i="211" s="1"/>
  <c r="H201" i="211" s="1"/>
  <c r="I201" i="211" s="1"/>
  <c r="J201" i="211" s="1"/>
  <c r="K201" i="211" s="1"/>
  <c r="B68" i="95"/>
  <c r="B72" i="95"/>
  <c r="E158" i="108"/>
  <c r="F23" i="211" s="1"/>
  <c r="C159" i="211" s="1"/>
  <c r="D159" i="211" s="1"/>
  <c r="E159" i="211" s="1"/>
  <c r="F159" i="211" s="1"/>
  <c r="G159" i="211" s="1"/>
  <c r="H159" i="211" s="1"/>
  <c r="I159" i="211" s="1"/>
  <c r="J159" i="211" s="1"/>
  <c r="K159" i="211" s="1"/>
  <c r="E159" i="108"/>
  <c r="F24" i="211" s="1"/>
  <c r="C160" i="211" s="1"/>
  <c r="D160" i="211" s="1"/>
  <c r="E160" i="211" s="1"/>
  <c r="F160" i="211" s="1"/>
  <c r="G160" i="211" s="1"/>
  <c r="H160" i="211" s="1"/>
  <c r="I160" i="211" s="1"/>
  <c r="J160" i="211" s="1"/>
  <c r="K160" i="211" s="1"/>
  <c r="E160" i="108"/>
  <c r="F25" i="211" s="1"/>
  <c r="C161" i="211" s="1"/>
  <c r="D161" i="211" s="1"/>
  <c r="E161" i="211" s="1"/>
  <c r="F161" i="211" s="1"/>
  <c r="G161" i="211" s="1"/>
  <c r="H161" i="211" s="1"/>
  <c r="I161" i="211" s="1"/>
  <c r="J161" i="211" s="1"/>
  <c r="K161" i="211" s="1"/>
  <c r="E161" i="108"/>
  <c r="F26" i="211" s="1"/>
  <c r="C162" i="211" s="1"/>
  <c r="D162" i="211" s="1"/>
  <c r="E162" i="211" s="1"/>
  <c r="F162" i="211" s="1"/>
  <c r="G162" i="211" s="1"/>
  <c r="H162" i="211" s="1"/>
  <c r="I162" i="211" s="1"/>
  <c r="J162" i="211" s="1"/>
  <c r="K162" i="211" s="1"/>
  <c r="E162" i="108"/>
  <c r="F27" i="211" s="1"/>
  <c r="C163" i="211" s="1"/>
  <c r="D163" i="211" s="1"/>
  <c r="E163" i="211" s="1"/>
  <c r="F163" i="211" s="1"/>
  <c r="G163" i="211" s="1"/>
  <c r="H163" i="211" s="1"/>
  <c r="I163" i="211" s="1"/>
  <c r="J163" i="211" s="1"/>
  <c r="K163" i="211" s="1"/>
  <c r="E163" i="108"/>
  <c r="F28" i="211" s="1"/>
  <c r="C164" i="211" s="1"/>
  <c r="D164" i="211" s="1"/>
  <c r="E164" i="211" s="1"/>
  <c r="F164" i="211" s="1"/>
  <c r="G164" i="211" s="1"/>
  <c r="H164" i="211" s="1"/>
  <c r="I164" i="211" s="1"/>
  <c r="J164" i="211" s="1"/>
  <c r="K164" i="211" s="1"/>
  <c r="E164" i="108"/>
  <c r="F29" i="211" s="1"/>
  <c r="C165" i="211" s="1"/>
  <c r="D165" i="211" s="1"/>
  <c r="E165" i="211" s="1"/>
  <c r="F165" i="211" s="1"/>
  <c r="G165" i="211" s="1"/>
  <c r="H165" i="211" s="1"/>
  <c r="I165" i="211" s="1"/>
  <c r="J165" i="211" s="1"/>
  <c r="K165" i="211" s="1"/>
  <c r="E165" i="108"/>
  <c r="F30" i="211" s="1"/>
  <c r="C166" i="211" s="1"/>
  <c r="D166" i="211" s="1"/>
  <c r="E166" i="211" s="1"/>
  <c r="F166" i="211" s="1"/>
  <c r="G166" i="211" s="1"/>
  <c r="H166" i="211" s="1"/>
  <c r="I166" i="211" s="1"/>
  <c r="J166" i="211" s="1"/>
  <c r="K166" i="211" s="1"/>
  <c r="E166" i="108"/>
  <c r="F31" i="211" s="1"/>
  <c r="C167" i="211" s="1"/>
  <c r="D167" i="211" s="1"/>
  <c r="E167" i="211" s="1"/>
  <c r="F167" i="211" s="1"/>
  <c r="G167" i="211" s="1"/>
  <c r="H167" i="211" s="1"/>
  <c r="I167" i="211" s="1"/>
  <c r="J167" i="211" s="1"/>
  <c r="K167" i="211" s="1"/>
  <c r="E167" i="108"/>
  <c r="F32" i="211" s="1"/>
  <c r="C168" i="211" s="1"/>
  <c r="D168" i="211" s="1"/>
  <c r="E168" i="211" s="1"/>
  <c r="F168" i="211" s="1"/>
  <c r="G168" i="211" s="1"/>
  <c r="H168" i="211" s="1"/>
  <c r="I168" i="211" s="1"/>
  <c r="J168" i="211" s="1"/>
  <c r="K168" i="211" s="1"/>
  <c r="E168" i="108"/>
  <c r="F33" i="211" s="1"/>
  <c r="C169" i="211" s="1"/>
  <c r="D169" i="211" s="1"/>
  <c r="E169" i="211" s="1"/>
  <c r="F169" i="211" s="1"/>
  <c r="G169" i="211" s="1"/>
  <c r="H169" i="211" s="1"/>
  <c r="I169" i="211" s="1"/>
  <c r="J169" i="211" s="1"/>
  <c r="K169" i="211" s="1"/>
  <c r="E169" i="108"/>
  <c r="F34" i="211" s="1"/>
  <c r="C170" i="211" s="1"/>
  <c r="D170" i="211" s="1"/>
  <c r="E170" i="211" s="1"/>
  <c r="F170" i="211" s="1"/>
  <c r="G170" i="211" s="1"/>
  <c r="H170" i="211" s="1"/>
  <c r="I170" i="211" s="1"/>
  <c r="J170" i="211" s="1"/>
  <c r="K170" i="211" s="1"/>
  <c r="E170" i="108"/>
  <c r="F35" i="211" s="1"/>
  <c r="C171" i="211" s="1"/>
  <c r="D171" i="211" s="1"/>
  <c r="E171" i="211" s="1"/>
  <c r="F171" i="211" s="1"/>
  <c r="G171" i="211" s="1"/>
  <c r="H171" i="211" s="1"/>
  <c r="I171" i="211" s="1"/>
  <c r="J171" i="211" s="1"/>
  <c r="K171" i="211" s="1"/>
  <c r="E171" i="108"/>
  <c r="F36" i="211" s="1"/>
  <c r="C172" i="211" s="1"/>
  <c r="D172" i="211" s="1"/>
  <c r="E172" i="211" s="1"/>
  <c r="F172" i="211" s="1"/>
  <c r="G172" i="211" s="1"/>
  <c r="H172" i="211" s="1"/>
  <c r="I172" i="211" s="1"/>
  <c r="J172" i="211" s="1"/>
  <c r="K172" i="211" s="1"/>
  <c r="E172" i="108"/>
  <c r="F37" i="211" s="1"/>
  <c r="C173" i="211" s="1"/>
  <c r="D173" i="211" s="1"/>
  <c r="E173" i="211" s="1"/>
  <c r="F173" i="211" s="1"/>
  <c r="G173" i="211" s="1"/>
  <c r="H173" i="211" s="1"/>
  <c r="I173" i="211" s="1"/>
  <c r="J173" i="211" s="1"/>
  <c r="K173" i="211" s="1"/>
  <c r="E173" i="108"/>
  <c r="F38" i="211" s="1"/>
  <c r="C174" i="211" s="1"/>
  <c r="D174" i="211" s="1"/>
  <c r="E174" i="211" s="1"/>
  <c r="F174" i="211" s="1"/>
  <c r="G174" i="211" s="1"/>
  <c r="H174" i="211" s="1"/>
  <c r="I174" i="211" s="1"/>
  <c r="J174" i="211" s="1"/>
  <c r="K174" i="211" s="1"/>
  <c r="E174" i="108"/>
  <c r="F39" i="211" s="1"/>
  <c r="C175" i="211" s="1"/>
  <c r="D175" i="211" s="1"/>
  <c r="E175" i="211" s="1"/>
  <c r="F175" i="211" s="1"/>
  <c r="G175" i="211" s="1"/>
  <c r="H175" i="211" s="1"/>
  <c r="I175" i="211" s="1"/>
  <c r="J175" i="211" s="1"/>
  <c r="K175" i="211" s="1"/>
  <c r="E175" i="108"/>
  <c r="F40" i="211" s="1"/>
  <c r="C176" i="211" s="1"/>
  <c r="D176" i="211" s="1"/>
  <c r="E176" i="211" s="1"/>
  <c r="F176" i="211" s="1"/>
  <c r="G176" i="211" s="1"/>
  <c r="H176" i="211" s="1"/>
  <c r="I176" i="211" s="1"/>
  <c r="J176" i="211" s="1"/>
  <c r="K176" i="211" s="1"/>
  <c r="E176" i="108"/>
  <c r="F41" i="211" s="1"/>
  <c r="C177" i="211" s="1"/>
  <c r="D177" i="211" s="1"/>
  <c r="E177" i="211" s="1"/>
  <c r="F177" i="211" s="1"/>
  <c r="G177" i="211" s="1"/>
  <c r="H177" i="211" s="1"/>
  <c r="I177" i="211" s="1"/>
  <c r="J177" i="211" s="1"/>
  <c r="K177" i="211" s="1"/>
  <c r="B76" i="95"/>
  <c r="B41" i="182"/>
  <c r="B50" i="182" s="1"/>
  <c r="B21" i="183"/>
  <c r="B31" i="183" s="1"/>
  <c r="B41" i="183" s="1"/>
  <c r="B48" i="183" s="1"/>
  <c r="B335" i="152" s="1"/>
  <c r="B342" i="152" s="1"/>
  <c r="N38" i="155"/>
  <c r="G355" i="19"/>
  <c r="G364" i="19" s="1"/>
  <c r="I53" i="108"/>
  <c r="E118" i="118"/>
  <c r="E150" i="118" s="1"/>
  <c r="D98" i="120"/>
  <c r="D130" i="120" s="1"/>
  <c r="C117" i="120"/>
  <c r="C149" i="120" s="1"/>
  <c r="O355" i="19"/>
  <c r="O364" i="19" s="1"/>
  <c r="E53" i="108"/>
  <c r="M53" i="108"/>
  <c r="J38" i="155"/>
  <c r="O38" i="155"/>
  <c r="E63" i="155"/>
  <c r="C65" i="155"/>
  <c r="H355" i="19"/>
  <c r="H364" i="19" s="1"/>
  <c r="P355" i="19"/>
  <c r="P364" i="19" s="1"/>
  <c r="X355" i="19"/>
  <c r="X364" i="19" s="1"/>
  <c r="F111" i="119"/>
  <c r="F143" i="119" s="1"/>
  <c r="E116" i="119"/>
  <c r="E148" i="119" s="1"/>
  <c r="E94" i="118"/>
  <c r="E126" i="118" s="1"/>
  <c r="D95" i="118"/>
  <c r="D127" i="118" s="1"/>
  <c r="F101" i="118"/>
  <c r="F133" i="118" s="1"/>
  <c r="C116" i="117"/>
  <c r="C148" i="117" s="1"/>
  <c r="F117" i="117"/>
  <c r="F149" i="117" s="1"/>
  <c r="E115" i="100"/>
  <c r="E147" i="100" s="1"/>
  <c r="O32" i="96"/>
  <c r="O34" i="96" s="1"/>
  <c r="C147" i="209"/>
  <c r="D63" i="155"/>
  <c r="I63" i="155"/>
  <c r="W355" i="19"/>
  <c r="W364" i="19" s="1"/>
  <c r="I18" i="152"/>
  <c r="I47" i="123"/>
  <c r="I47" i="124" s="1"/>
  <c r="F38" i="155"/>
  <c r="K38" i="155"/>
  <c r="V38" i="155"/>
  <c r="V44" i="155" s="1"/>
  <c r="V50" i="155" s="1"/>
  <c r="V56" i="155" s="1"/>
  <c r="V62" i="155" s="1"/>
  <c r="F63" i="155"/>
  <c r="J63" i="155"/>
  <c r="N63" i="155"/>
  <c r="L65" i="155"/>
  <c r="E59" i="155"/>
  <c r="E65" i="155" s="1"/>
  <c r="C355" i="19"/>
  <c r="C364" i="19" s="1"/>
  <c r="K355" i="19"/>
  <c r="K364" i="19" s="1"/>
  <c r="S355" i="19"/>
  <c r="S364" i="19" s="1"/>
  <c r="C131" i="108"/>
  <c r="D92" i="119"/>
  <c r="D124" i="119" s="1"/>
  <c r="C93" i="119"/>
  <c r="C125" i="119" s="1"/>
  <c r="F94" i="119"/>
  <c r="F126" i="119" s="1"/>
  <c r="E95" i="119"/>
  <c r="E127" i="119" s="1"/>
  <c r="D100" i="119"/>
  <c r="D132" i="119" s="1"/>
  <c r="C101" i="119"/>
  <c r="C133" i="119" s="1"/>
  <c r="F102" i="119"/>
  <c r="F134" i="119" s="1"/>
  <c r="F108" i="119"/>
  <c r="F140" i="119" s="1"/>
  <c r="E109" i="119"/>
  <c r="E141" i="119" s="1"/>
  <c r="D110" i="119"/>
  <c r="D142" i="119" s="1"/>
  <c r="E113" i="119"/>
  <c r="E145" i="119" s="1"/>
  <c r="D114" i="119"/>
  <c r="D146" i="119" s="1"/>
  <c r="C115" i="119"/>
  <c r="C147" i="119" s="1"/>
  <c r="D109" i="119"/>
  <c r="D141" i="119" s="1"/>
  <c r="F115" i="119"/>
  <c r="F147" i="119" s="1"/>
  <c r="E118" i="119"/>
  <c r="E150" i="119" s="1"/>
  <c r="D96" i="118"/>
  <c r="D128" i="118" s="1"/>
  <c r="E110" i="118"/>
  <c r="E142" i="118" s="1"/>
  <c r="D69" i="120"/>
  <c r="C96" i="121"/>
  <c r="C128" i="121" s="1"/>
  <c r="C109" i="100"/>
  <c r="C141" i="100" s="1"/>
  <c r="F110" i="100"/>
  <c r="F142" i="100" s="1"/>
  <c r="E86" i="118"/>
  <c r="E112" i="118"/>
  <c r="E144" i="118" s="1"/>
  <c r="D117" i="118"/>
  <c r="D149" i="118" s="1"/>
  <c r="E112" i="120"/>
  <c r="E144" i="120" s="1"/>
  <c r="C69" i="120"/>
  <c r="F111" i="120"/>
  <c r="F143" i="120" s="1"/>
  <c r="E114" i="120"/>
  <c r="E146" i="120" s="1"/>
  <c r="D117" i="120"/>
  <c r="D149" i="120" s="1"/>
  <c r="D86" i="120"/>
  <c r="D108" i="117"/>
  <c r="D140" i="117" s="1"/>
  <c r="C109" i="117"/>
  <c r="C141" i="117" s="1"/>
  <c r="C113" i="117"/>
  <c r="C145" i="117" s="1"/>
  <c r="D95" i="117"/>
  <c r="D127" i="117" s="1"/>
  <c r="C96" i="117"/>
  <c r="C128" i="117" s="1"/>
  <c r="F101" i="117"/>
  <c r="F133" i="117" s="1"/>
  <c r="D111" i="117"/>
  <c r="D143" i="117" s="1"/>
  <c r="D115" i="117"/>
  <c r="D147" i="117" s="1"/>
  <c r="D111" i="121"/>
  <c r="D143" i="121" s="1"/>
  <c r="C116" i="121"/>
  <c r="C148" i="121" s="1"/>
  <c r="F117" i="121"/>
  <c r="F149" i="121" s="1"/>
  <c r="C93" i="100"/>
  <c r="C125" i="100" s="1"/>
  <c r="C101" i="100"/>
  <c r="C133" i="100" s="1"/>
  <c r="D93" i="100"/>
  <c r="D125" i="100" s="1"/>
  <c r="D101" i="100"/>
  <c r="D133" i="100" s="1"/>
  <c r="D108" i="100"/>
  <c r="D140" i="100" s="1"/>
  <c r="C113" i="100"/>
  <c r="C145" i="100" s="1"/>
  <c r="F114" i="100"/>
  <c r="F146" i="100" s="1"/>
  <c r="F118" i="100"/>
  <c r="F150" i="100" s="1"/>
  <c r="M32" i="96"/>
  <c r="M34" i="96" s="1"/>
  <c r="Q32" i="96"/>
  <c r="Q34" i="96" s="1"/>
  <c r="S32" i="96"/>
  <c r="S34" i="96" s="1"/>
  <c r="U32" i="96"/>
  <c r="U34" i="96" s="1"/>
  <c r="D33" i="96"/>
  <c r="D35" i="96" s="1"/>
  <c r="F33" i="96"/>
  <c r="H33" i="96"/>
  <c r="H35" i="96" s="1"/>
  <c r="J33" i="96"/>
  <c r="L33" i="96"/>
  <c r="N33" i="96"/>
  <c r="P33" i="96"/>
  <c r="P35" i="96" s="1"/>
  <c r="R33" i="96"/>
  <c r="R35" i="96" s="1"/>
  <c r="T33" i="96"/>
  <c r="H22" i="93"/>
  <c r="L22" i="93"/>
  <c r="E62" i="126"/>
  <c r="I62" i="126" s="1"/>
  <c r="E66" i="126"/>
  <c r="I66" i="126" s="1"/>
  <c r="D67" i="126"/>
  <c r="H67" i="126" s="1"/>
  <c r="D79" i="126"/>
  <c r="H79" i="126" s="1"/>
  <c r="D83" i="126"/>
  <c r="H83" i="126" s="1"/>
  <c r="G478" i="217"/>
  <c r="D82" i="227"/>
  <c r="D84" i="227" s="1"/>
  <c r="D86" i="227" s="1"/>
  <c r="F22" i="226"/>
  <c r="F30" i="226"/>
  <c r="C115" i="118"/>
  <c r="C147" i="118" s="1"/>
  <c r="F116" i="118"/>
  <c r="F148" i="118" s="1"/>
  <c r="F111" i="118"/>
  <c r="F143" i="118" s="1"/>
  <c r="E114" i="118"/>
  <c r="E146" i="118" s="1"/>
  <c r="E116" i="118"/>
  <c r="E148" i="118" s="1"/>
  <c r="C110" i="120"/>
  <c r="C142" i="120" s="1"/>
  <c r="C86" i="120"/>
  <c r="F115" i="120"/>
  <c r="F147" i="120" s="1"/>
  <c r="E118" i="120"/>
  <c r="E150" i="120" s="1"/>
  <c r="C93" i="117"/>
  <c r="C125" i="117" s="1"/>
  <c r="F98" i="117"/>
  <c r="F130" i="117" s="1"/>
  <c r="C50" i="117"/>
  <c r="E93" i="117"/>
  <c r="E125" i="117" s="1"/>
  <c r="E94" i="117"/>
  <c r="E126" i="117" s="1"/>
  <c r="D99" i="117"/>
  <c r="D131" i="117" s="1"/>
  <c r="E110" i="117"/>
  <c r="E142" i="117" s="1"/>
  <c r="E114" i="117"/>
  <c r="E146" i="117" s="1"/>
  <c r="E92" i="121"/>
  <c r="E124" i="121" s="1"/>
  <c r="E100" i="121"/>
  <c r="E132" i="121" s="1"/>
  <c r="E110" i="121"/>
  <c r="E142" i="121" s="1"/>
  <c r="E92" i="100"/>
  <c r="E124" i="100" s="1"/>
  <c r="C98" i="100"/>
  <c r="C130" i="100" s="1"/>
  <c r="F99" i="100"/>
  <c r="F131" i="100" s="1"/>
  <c r="E100" i="100"/>
  <c r="E132" i="100" s="1"/>
  <c r="D112" i="100"/>
  <c r="D144" i="100" s="1"/>
  <c r="C117" i="100"/>
  <c r="C149" i="100" s="1"/>
  <c r="E22" i="93"/>
  <c r="C33" i="93"/>
  <c r="F44" i="93"/>
  <c r="J44" i="93"/>
  <c r="N44" i="93"/>
  <c r="E59" i="126"/>
  <c r="I59" i="126" s="1"/>
  <c r="E63" i="126"/>
  <c r="I63" i="126" s="1"/>
  <c r="E67" i="126"/>
  <c r="I67" i="126" s="1"/>
  <c r="D68" i="126"/>
  <c r="H68" i="126" s="1"/>
  <c r="D76" i="126"/>
  <c r="H76" i="126" s="1"/>
  <c r="D80" i="126"/>
  <c r="H80" i="126" s="1"/>
  <c r="D84" i="126"/>
  <c r="H84" i="126" s="1"/>
  <c r="C42" i="183"/>
  <c r="C49" i="183" s="1"/>
  <c r="D40" i="184"/>
  <c r="D47" i="184" s="1"/>
  <c r="C148" i="209"/>
  <c r="B80" i="209"/>
  <c r="I568" i="217"/>
  <c r="H569" i="217"/>
  <c r="G570" i="217"/>
  <c r="F571" i="217"/>
  <c r="H578" i="217"/>
  <c r="I82" i="227"/>
  <c r="I84" i="227" s="1"/>
  <c r="I86" i="227" s="1"/>
  <c r="M82" i="227"/>
  <c r="M84" i="227" s="1"/>
  <c r="M86" i="227" s="1"/>
  <c r="Q82" i="227"/>
  <c r="Q84" i="227" s="1"/>
  <c r="Q86" i="227" s="1"/>
  <c r="U82" i="227"/>
  <c r="U84" i="227" s="1"/>
  <c r="U86" i="227" s="1"/>
  <c r="F26" i="226"/>
  <c r="F33" i="226"/>
  <c r="E69" i="120"/>
  <c r="D109" i="120"/>
  <c r="D141" i="120" s="1"/>
  <c r="D111" i="120"/>
  <c r="D143" i="120" s="1"/>
  <c r="C114" i="120"/>
  <c r="C146" i="120" s="1"/>
  <c r="C94" i="117"/>
  <c r="C126" i="117" s="1"/>
  <c r="C111" i="117"/>
  <c r="C143" i="117" s="1"/>
  <c r="C115" i="117"/>
  <c r="C147" i="117" s="1"/>
  <c r="F93" i="117"/>
  <c r="F125" i="117" s="1"/>
  <c r="C108" i="117"/>
  <c r="C140" i="117" s="1"/>
  <c r="F109" i="117"/>
  <c r="F141" i="117" s="1"/>
  <c r="E93" i="121"/>
  <c r="E125" i="121" s="1"/>
  <c r="D94" i="121"/>
  <c r="D126" i="121" s="1"/>
  <c r="C95" i="121"/>
  <c r="C127" i="121" s="1"/>
  <c r="E101" i="121"/>
  <c r="E133" i="121" s="1"/>
  <c r="D102" i="121"/>
  <c r="D134" i="121" s="1"/>
  <c r="C108" i="121"/>
  <c r="C140" i="121" s="1"/>
  <c r="F109" i="121"/>
  <c r="F141" i="121" s="1"/>
  <c r="E114" i="121"/>
  <c r="E146" i="121" s="1"/>
  <c r="C108" i="100"/>
  <c r="C140" i="100" s="1"/>
  <c r="C112" i="100"/>
  <c r="C144" i="100" s="1"/>
  <c r="F113" i="100"/>
  <c r="F145" i="100" s="1"/>
  <c r="E114" i="100"/>
  <c r="E146" i="100" s="1"/>
  <c r="C116" i="100"/>
  <c r="C148" i="100" s="1"/>
  <c r="F117" i="100"/>
  <c r="F149" i="100" s="1"/>
  <c r="E118" i="100"/>
  <c r="E150" i="100" s="1"/>
  <c r="D97" i="100"/>
  <c r="D129" i="100" s="1"/>
  <c r="E111" i="100"/>
  <c r="E143" i="100" s="1"/>
  <c r="D116" i="100"/>
  <c r="D148" i="100" s="1"/>
  <c r="E57" i="96"/>
  <c r="C53" i="88" s="1"/>
  <c r="C15" i="146" s="1"/>
  <c r="O33" i="96"/>
  <c r="S33" i="96"/>
  <c r="Q28" i="104"/>
  <c r="E60" i="126"/>
  <c r="I60" i="126" s="1"/>
  <c r="E64" i="126"/>
  <c r="I64" i="126" s="1"/>
  <c r="D77" i="126"/>
  <c r="H77" i="126" s="1"/>
  <c r="D81" i="126"/>
  <c r="H81" i="126" s="1"/>
  <c r="D85" i="126"/>
  <c r="H85" i="126" s="1"/>
  <c r="C23" i="183"/>
  <c r="C24" i="183" s="1"/>
  <c r="F42" i="183"/>
  <c r="F49" i="183" s="1"/>
  <c r="C42" i="184"/>
  <c r="C49" i="184" s="1"/>
  <c r="F23" i="226"/>
  <c r="B60" i="152"/>
  <c r="B75" i="152" s="1"/>
  <c r="B140" i="119"/>
  <c r="B67" i="152"/>
  <c r="B82" i="152" s="1"/>
  <c r="B147" i="119"/>
  <c r="B106" i="152"/>
  <c r="B121" i="152" s="1"/>
  <c r="B142" i="152" s="1"/>
  <c r="B157" i="152" s="1"/>
  <c r="B150" i="120"/>
  <c r="W62" i="155"/>
  <c r="W68" i="155"/>
  <c r="W72" i="155" s="1"/>
  <c r="V122" i="155" s="1"/>
  <c r="D123" i="155"/>
  <c r="D125" i="155" s="1"/>
  <c r="D127" i="155" s="1"/>
  <c r="E73" i="155"/>
  <c r="B61" i="152"/>
  <c r="B76" i="152" s="1"/>
  <c r="B141" i="119"/>
  <c r="B65" i="152"/>
  <c r="B80" i="152" s="1"/>
  <c r="B145" i="119"/>
  <c r="B69" i="152"/>
  <c r="B84" i="152" s="1"/>
  <c r="B149" i="119"/>
  <c r="B70" i="152"/>
  <c r="B85" i="152" s="1"/>
  <c r="B150" i="119"/>
  <c r="B99" i="152"/>
  <c r="B114" i="152" s="1"/>
  <c r="B135" i="152" s="1"/>
  <c r="B150" i="152" s="1"/>
  <c r="B143" i="120"/>
  <c r="B103" i="152"/>
  <c r="B118" i="152" s="1"/>
  <c r="B139" i="152" s="1"/>
  <c r="B154" i="152" s="1"/>
  <c r="B147" i="120"/>
  <c r="B95" i="152"/>
  <c r="B110" i="152" s="1"/>
  <c r="B131" i="152" s="1"/>
  <c r="B146" i="152" s="1"/>
  <c r="B138" i="120"/>
  <c r="B97" i="152"/>
  <c r="B112" i="152" s="1"/>
  <c r="B133" i="152" s="1"/>
  <c r="B148" i="152" s="1"/>
  <c r="B141" i="120"/>
  <c r="B17" i="123"/>
  <c r="B55" i="123" s="1"/>
  <c r="B170" i="152" s="1"/>
  <c r="B140" i="121"/>
  <c r="B17" i="124"/>
  <c r="B55" i="124" s="1"/>
  <c r="B21" i="123"/>
  <c r="B59" i="123" s="1"/>
  <c r="B174" i="152" s="1"/>
  <c r="B144" i="121"/>
  <c r="B21" i="124"/>
  <c r="B59" i="124" s="1"/>
  <c r="B64" i="152"/>
  <c r="B79" i="152" s="1"/>
  <c r="B144" i="119"/>
  <c r="B66" i="152"/>
  <c r="B81" i="152" s="1"/>
  <c r="B146" i="119"/>
  <c r="B23" i="124"/>
  <c r="B61" i="124" s="1"/>
  <c r="B146" i="121"/>
  <c r="B23" i="123"/>
  <c r="B61" i="123" s="1"/>
  <c r="B176" i="152" s="1"/>
  <c r="B63" i="152"/>
  <c r="B78" i="152" s="1"/>
  <c r="B143" i="119"/>
  <c r="B59" i="152"/>
  <c r="B74" i="152" s="1"/>
  <c r="B138" i="119"/>
  <c r="B96" i="152"/>
  <c r="B111" i="152" s="1"/>
  <c r="B132" i="152" s="1"/>
  <c r="B147" i="152" s="1"/>
  <c r="B140" i="120"/>
  <c r="B100" i="152"/>
  <c r="B115" i="152" s="1"/>
  <c r="B136" i="152" s="1"/>
  <c r="B151" i="152" s="1"/>
  <c r="B144" i="120"/>
  <c r="B104" i="152"/>
  <c r="B119" i="152" s="1"/>
  <c r="B140" i="152" s="1"/>
  <c r="B155" i="152" s="1"/>
  <c r="B148" i="120"/>
  <c r="B102" i="152"/>
  <c r="B117" i="152" s="1"/>
  <c r="B138" i="152" s="1"/>
  <c r="B153" i="152" s="1"/>
  <c r="B146" i="120"/>
  <c r="B101" i="152"/>
  <c r="B116" i="152" s="1"/>
  <c r="B137" i="152" s="1"/>
  <c r="B152" i="152" s="1"/>
  <c r="B145" i="120"/>
  <c r="B19" i="124"/>
  <c r="B57" i="124" s="1"/>
  <c r="B142" i="121"/>
  <c r="B19" i="123"/>
  <c r="B57" i="123" s="1"/>
  <c r="B172" i="152" s="1"/>
  <c r="B49" i="166"/>
  <c r="B49" i="167"/>
  <c r="B49" i="169"/>
  <c r="B68" i="152"/>
  <c r="B83" i="152" s="1"/>
  <c r="B148" i="119"/>
  <c r="B98" i="152"/>
  <c r="B113" i="152" s="1"/>
  <c r="B134" i="152" s="1"/>
  <c r="B149" i="152" s="1"/>
  <c r="B142" i="120"/>
  <c r="B22" i="123"/>
  <c r="B60" i="123" s="1"/>
  <c r="B175" i="152" s="1"/>
  <c r="B145" i="121"/>
  <c r="B22" i="124"/>
  <c r="B60" i="124" s="1"/>
  <c r="T62" i="155"/>
  <c r="T68" i="155"/>
  <c r="T72" i="155" s="1"/>
  <c r="S122" i="155" s="1"/>
  <c r="C123" i="155"/>
  <c r="C125" i="155" s="1"/>
  <c r="C127" i="155" s="1"/>
  <c r="B62" i="152"/>
  <c r="B77" i="152" s="1"/>
  <c r="B142" i="119"/>
  <c r="B105" i="152"/>
  <c r="B120" i="152" s="1"/>
  <c r="B141" i="152" s="1"/>
  <c r="B156" i="152" s="1"/>
  <c r="B149" i="120"/>
  <c r="D64" i="155"/>
  <c r="D70" i="155" s="1"/>
  <c r="E17" i="227"/>
  <c r="E22" i="227" s="1"/>
  <c r="E27" i="227" s="1"/>
  <c r="D81" i="227"/>
  <c r="Q17" i="227"/>
  <c r="Q22" i="227" s="1"/>
  <c r="Q27" i="227" s="1"/>
  <c r="P81" i="227"/>
  <c r="E19" i="152"/>
  <c r="E48" i="123"/>
  <c r="E48" i="124" s="1"/>
  <c r="C29" i="152"/>
  <c r="C19" i="113"/>
  <c r="D50" i="119"/>
  <c r="F86" i="119"/>
  <c r="D69" i="117"/>
  <c r="C118" i="117"/>
  <c r="C150" i="117" s="1"/>
  <c r="C19" i="145"/>
  <c r="AA90" i="111"/>
  <c r="D20" i="141"/>
  <c r="R91" i="111"/>
  <c r="D20" i="148"/>
  <c r="AH91" i="111"/>
  <c r="D20" i="150"/>
  <c r="AL91" i="111"/>
  <c r="B24" i="151"/>
  <c r="B46" i="151" s="1"/>
  <c r="B24" i="150"/>
  <c r="B46" i="150" s="1"/>
  <c r="B24" i="149"/>
  <c r="B46" i="149" s="1"/>
  <c r="B24" i="148"/>
  <c r="B46" i="148" s="1"/>
  <c r="B24" i="146"/>
  <c r="B46" i="146" s="1"/>
  <c r="B24" i="145"/>
  <c r="B46" i="145" s="1"/>
  <c r="B24" i="147"/>
  <c r="B46" i="147" s="1"/>
  <c r="B24" i="144"/>
  <c r="B46" i="144" s="1"/>
  <c r="B24" i="143"/>
  <c r="B46" i="143" s="1"/>
  <c r="B24" i="162"/>
  <c r="B46" i="162" s="1"/>
  <c r="B24" i="141"/>
  <c r="B46" i="141" s="1"/>
  <c r="B24" i="139"/>
  <c r="B46" i="139" s="1"/>
  <c r="B24" i="142"/>
  <c r="B46" i="142" s="1"/>
  <c r="B24" i="135"/>
  <c r="B46" i="135" s="1"/>
  <c r="B24" i="138"/>
  <c r="B46" i="138" s="1"/>
  <c r="B24" i="134"/>
  <c r="B46" i="134" s="1"/>
  <c r="B24" i="137"/>
  <c r="B46" i="137" s="1"/>
  <c r="B24" i="86"/>
  <c r="B46" i="86" s="1"/>
  <c r="B24" i="136"/>
  <c r="B46" i="136" s="1"/>
  <c r="B24" i="140"/>
  <c r="B46" i="140" s="1"/>
  <c r="B28" i="151"/>
  <c r="B50" i="151" s="1"/>
  <c r="B28" i="150"/>
  <c r="B50" i="150" s="1"/>
  <c r="B28" i="149"/>
  <c r="B50" i="149" s="1"/>
  <c r="B28" i="148"/>
  <c r="B50" i="148" s="1"/>
  <c r="B28" i="146"/>
  <c r="B50" i="146" s="1"/>
  <c r="B28" i="145"/>
  <c r="B50" i="145" s="1"/>
  <c r="B28" i="147"/>
  <c r="B50" i="147" s="1"/>
  <c r="B28" i="144"/>
  <c r="B50" i="144" s="1"/>
  <c r="B28" i="143"/>
  <c r="B50" i="143" s="1"/>
  <c r="B28" i="162"/>
  <c r="B50" i="162" s="1"/>
  <c r="B28" i="141"/>
  <c r="B50" i="141" s="1"/>
  <c r="B28" i="139"/>
  <c r="B50" i="139" s="1"/>
  <c r="B28" i="142"/>
  <c r="B50" i="142" s="1"/>
  <c r="B28" i="135"/>
  <c r="B50" i="135" s="1"/>
  <c r="B28" i="138"/>
  <c r="B50" i="138" s="1"/>
  <c r="B28" i="134"/>
  <c r="B50" i="134" s="1"/>
  <c r="B28" i="137"/>
  <c r="B50" i="137" s="1"/>
  <c r="B28" i="86"/>
  <c r="B50" i="86" s="1"/>
  <c r="B28" i="136"/>
  <c r="B50" i="136" s="1"/>
  <c r="B28" i="140"/>
  <c r="B50" i="140" s="1"/>
  <c r="B278" i="152"/>
  <c r="B293" i="152" s="1"/>
  <c r="B76" i="126"/>
  <c r="B282" i="152"/>
  <c r="B297" i="152" s="1"/>
  <c r="B80" i="126"/>
  <c r="B286" i="152"/>
  <c r="B301" i="152" s="1"/>
  <c r="B84" i="126"/>
  <c r="I17" i="227"/>
  <c r="I22" i="227" s="1"/>
  <c r="I27" i="227" s="1"/>
  <c r="H81" i="227"/>
  <c r="U17" i="227"/>
  <c r="U22" i="227" s="1"/>
  <c r="U27" i="227" s="1"/>
  <c r="T81" i="227"/>
  <c r="I19" i="152"/>
  <c r="I48" i="123"/>
  <c r="I48" i="124" s="1"/>
  <c r="N34" i="108"/>
  <c r="M27" i="152" s="1"/>
  <c r="D28" i="152"/>
  <c r="E33" i="118"/>
  <c r="F86" i="118"/>
  <c r="E112" i="117"/>
  <c r="E144" i="117" s="1"/>
  <c r="D86" i="117"/>
  <c r="B16" i="124"/>
  <c r="B54" i="124" s="1"/>
  <c r="B138" i="121"/>
  <c r="B52" i="169"/>
  <c r="B52" i="167"/>
  <c r="B52" i="166"/>
  <c r="C557" i="92"/>
  <c r="C236" i="152"/>
  <c r="C19" i="137"/>
  <c r="K90" i="111"/>
  <c r="C19" i="142"/>
  <c r="S90" i="111"/>
  <c r="C19" i="140"/>
  <c r="AQ90" i="111"/>
  <c r="D20" i="139"/>
  <c r="D20" i="138"/>
  <c r="N91" i="111"/>
  <c r="D20" i="146"/>
  <c r="AD91" i="111"/>
  <c r="E38" i="155"/>
  <c r="I38" i="155"/>
  <c r="M38" i="155"/>
  <c r="Q38" i="155"/>
  <c r="U38" i="155"/>
  <c r="U44" i="155" s="1"/>
  <c r="U50" i="155" s="1"/>
  <c r="U56" i="155" s="1"/>
  <c r="P65" i="155"/>
  <c r="E64" i="155"/>
  <c r="E70" i="155" s="1"/>
  <c r="D73" i="155"/>
  <c r="I77" i="155"/>
  <c r="F17" i="227"/>
  <c r="F22" i="227" s="1"/>
  <c r="F27" i="227" s="1"/>
  <c r="E81" i="227"/>
  <c r="J17" i="227"/>
  <c r="J22" i="227" s="1"/>
  <c r="J27" i="227" s="1"/>
  <c r="I81" i="227"/>
  <c r="N17" i="227"/>
  <c r="N22" i="227" s="1"/>
  <c r="N27" i="227" s="1"/>
  <c r="M81" i="227"/>
  <c r="R17" i="227"/>
  <c r="R22" i="227" s="1"/>
  <c r="R27" i="227" s="1"/>
  <c r="Q81" i="227"/>
  <c r="V17" i="227"/>
  <c r="V22" i="227" s="1"/>
  <c r="V27" i="227" s="1"/>
  <c r="U81" i="227"/>
  <c r="E18" i="152"/>
  <c r="E47" i="123"/>
  <c r="G34" i="108"/>
  <c r="F27" i="152" s="1"/>
  <c r="K34" i="108"/>
  <c r="J27" i="152" s="1"/>
  <c r="O34" i="108"/>
  <c r="N27" i="152" s="1"/>
  <c r="S34" i="108"/>
  <c r="R27" i="152" s="1"/>
  <c r="W34" i="108"/>
  <c r="V27" i="152" s="1"/>
  <c r="E28" i="152"/>
  <c r="D29" i="152"/>
  <c r="B28" i="204"/>
  <c r="B28" i="203"/>
  <c r="B28" i="202"/>
  <c r="B28" i="198"/>
  <c r="B28" i="201"/>
  <c r="B28" i="200"/>
  <c r="B28" i="195"/>
  <c r="B28" i="194"/>
  <c r="B28" i="193"/>
  <c r="B28" i="187"/>
  <c r="B28" i="186"/>
  <c r="B28" i="185"/>
  <c r="B28" i="192"/>
  <c r="B28" i="191"/>
  <c r="B28" i="190"/>
  <c r="E92" i="119"/>
  <c r="E124" i="119" s="1"/>
  <c r="D93" i="119"/>
  <c r="D125" i="119" s="1"/>
  <c r="C94" i="119"/>
  <c r="C126" i="119" s="1"/>
  <c r="F95" i="119"/>
  <c r="F127" i="119" s="1"/>
  <c r="E96" i="119"/>
  <c r="E128" i="119" s="1"/>
  <c r="D97" i="119"/>
  <c r="D129" i="119" s="1"/>
  <c r="C98" i="119"/>
  <c r="C130" i="119" s="1"/>
  <c r="F99" i="119"/>
  <c r="F131" i="119" s="1"/>
  <c r="E100" i="119"/>
  <c r="E132" i="119" s="1"/>
  <c r="D101" i="119"/>
  <c r="D133" i="119" s="1"/>
  <c r="C102" i="119"/>
  <c r="C134" i="119" s="1"/>
  <c r="C86" i="119"/>
  <c r="E86" i="119"/>
  <c r="C69" i="118"/>
  <c r="D69" i="118"/>
  <c r="C86" i="118"/>
  <c r="C118" i="118"/>
  <c r="C150" i="118" s="1"/>
  <c r="D33" i="120"/>
  <c r="F108" i="120"/>
  <c r="F140" i="120" s="1"/>
  <c r="E109" i="120"/>
  <c r="E141" i="120" s="1"/>
  <c r="D110" i="120"/>
  <c r="D142" i="120" s="1"/>
  <c r="C111" i="120"/>
  <c r="C143" i="120" s="1"/>
  <c r="F112" i="120"/>
  <c r="F144" i="120" s="1"/>
  <c r="E113" i="120"/>
  <c r="E145" i="120" s="1"/>
  <c r="D114" i="120"/>
  <c r="D146" i="120" s="1"/>
  <c r="C115" i="120"/>
  <c r="C147" i="120" s="1"/>
  <c r="F116" i="120"/>
  <c r="F148" i="120" s="1"/>
  <c r="E117" i="120"/>
  <c r="E149" i="120" s="1"/>
  <c r="E101" i="117"/>
  <c r="E133" i="117" s="1"/>
  <c r="E69" i="117"/>
  <c r="F111" i="117"/>
  <c r="F143" i="117" s="1"/>
  <c r="E116" i="117"/>
  <c r="E148" i="117" s="1"/>
  <c r="C97" i="121"/>
  <c r="C129" i="121" s="1"/>
  <c r="E99" i="121"/>
  <c r="E131" i="121" s="1"/>
  <c r="B24" i="123"/>
  <c r="B62" i="123" s="1"/>
  <c r="B177" i="152" s="1"/>
  <c r="B147" i="121"/>
  <c r="B26" i="123"/>
  <c r="B64" i="123" s="1"/>
  <c r="B179" i="152" s="1"/>
  <c r="B149" i="121"/>
  <c r="B26" i="124"/>
  <c r="B64" i="124" s="1"/>
  <c r="C561" i="92"/>
  <c r="C240" i="152"/>
  <c r="C19" i="134"/>
  <c r="E90" i="111"/>
  <c r="C19" i="138"/>
  <c r="M90" i="111"/>
  <c r="C19" i="162"/>
  <c r="U90" i="111"/>
  <c r="C19" i="146"/>
  <c r="AC90" i="111"/>
  <c r="C19" i="150"/>
  <c r="AK90" i="111"/>
  <c r="C20" i="86"/>
  <c r="C91" i="111"/>
  <c r="C20" i="135"/>
  <c r="G91" i="111"/>
  <c r="C20" i="137"/>
  <c r="K91" i="111"/>
  <c r="C20" i="139"/>
  <c r="O91" i="111"/>
  <c r="C20" i="162"/>
  <c r="C20" i="142"/>
  <c r="S91" i="111"/>
  <c r="C20" i="143"/>
  <c r="W91" i="111"/>
  <c r="C20" i="145"/>
  <c r="AA91" i="111"/>
  <c r="C20" i="147"/>
  <c r="AE91" i="111"/>
  <c r="C20" i="149"/>
  <c r="AI91" i="111"/>
  <c r="C20" i="151"/>
  <c r="AM91" i="111"/>
  <c r="C20" i="140"/>
  <c r="AQ91" i="111"/>
  <c r="B23" i="151"/>
  <c r="B45" i="151" s="1"/>
  <c r="B23" i="150"/>
  <c r="B45" i="150" s="1"/>
  <c r="B23" i="149"/>
  <c r="B45" i="149" s="1"/>
  <c r="B23" i="148"/>
  <c r="B45" i="148" s="1"/>
  <c r="B23" i="147"/>
  <c r="B45" i="147" s="1"/>
  <c r="B23" i="146"/>
  <c r="B45" i="146" s="1"/>
  <c r="B23" i="145"/>
  <c r="B45" i="145" s="1"/>
  <c r="B23" i="144"/>
  <c r="B45" i="144" s="1"/>
  <c r="B23" i="143"/>
  <c r="B45" i="143" s="1"/>
  <c r="B23" i="142"/>
  <c r="B45" i="142" s="1"/>
  <c r="B23" i="141"/>
  <c r="B45" i="141" s="1"/>
  <c r="B23" i="162"/>
  <c r="B45" i="162" s="1"/>
  <c r="B23" i="139"/>
  <c r="B45" i="139" s="1"/>
  <c r="B23" i="136"/>
  <c r="B45" i="136" s="1"/>
  <c r="B23" i="135"/>
  <c r="B45" i="135" s="1"/>
  <c r="B23" i="138"/>
  <c r="B45" i="138" s="1"/>
  <c r="B23" i="134"/>
  <c r="B45" i="134" s="1"/>
  <c r="B23" i="137"/>
  <c r="B45" i="137" s="1"/>
  <c r="B23" i="86"/>
  <c r="B45" i="86" s="1"/>
  <c r="B23" i="140"/>
  <c r="B45" i="140" s="1"/>
  <c r="B27" i="151"/>
  <c r="B49" i="151" s="1"/>
  <c r="B27" i="150"/>
  <c r="B49" i="150" s="1"/>
  <c r="B27" i="149"/>
  <c r="B49" i="149" s="1"/>
  <c r="B27" i="147"/>
  <c r="B49" i="147" s="1"/>
  <c r="B27" i="146"/>
  <c r="B49" i="146" s="1"/>
  <c r="B27" i="148"/>
  <c r="B49" i="148" s="1"/>
  <c r="B27" i="145"/>
  <c r="B49" i="145" s="1"/>
  <c r="B27" i="144"/>
  <c r="B49" i="144" s="1"/>
  <c r="B27" i="143"/>
  <c r="B49" i="143" s="1"/>
  <c r="B27" i="162"/>
  <c r="B49" i="162" s="1"/>
  <c r="B27" i="142"/>
  <c r="B49" i="142" s="1"/>
  <c r="B27" i="141"/>
  <c r="B49" i="141" s="1"/>
  <c r="B27" i="139"/>
  <c r="B49" i="139" s="1"/>
  <c r="B27" i="136"/>
  <c r="B49" i="136" s="1"/>
  <c r="B27" i="135"/>
  <c r="B49" i="135" s="1"/>
  <c r="B27" i="138"/>
  <c r="B49" i="138" s="1"/>
  <c r="B27" i="134"/>
  <c r="B49" i="134" s="1"/>
  <c r="B27" i="137"/>
  <c r="B49" i="137" s="1"/>
  <c r="B27" i="86"/>
  <c r="B49" i="86" s="1"/>
  <c r="B27" i="140"/>
  <c r="B49" i="140" s="1"/>
  <c r="B279" i="152"/>
  <c r="B294" i="152" s="1"/>
  <c r="B77" i="126"/>
  <c r="B283" i="152"/>
  <c r="B298" i="152" s="1"/>
  <c r="B81" i="126"/>
  <c r="B287" i="152"/>
  <c r="B302" i="152" s="1"/>
  <c r="B85" i="126"/>
  <c r="M17" i="227"/>
  <c r="M22" i="227" s="1"/>
  <c r="M27" i="227" s="1"/>
  <c r="L81" i="227"/>
  <c r="F34" i="108"/>
  <c r="E27" i="152" s="1"/>
  <c r="J34" i="108"/>
  <c r="I27" i="152" s="1"/>
  <c r="R34" i="108"/>
  <c r="Q27" i="152" s="1"/>
  <c r="V34" i="108"/>
  <c r="U27" i="152" s="1"/>
  <c r="B311" i="152"/>
  <c r="B27" i="204"/>
  <c r="B27" i="203"/>
  <c r="B27" i="202"/>
  <c r="B27" i="199"/>
  <c r="B27" i="198"/>
  <c r="B27" i="197"/>
  <c r="B27" i="201"/>
  <c r="B27" i="200"/>
  <c r="B27" i="192"/>
  <c r="B27" i="191"/>
  <c r="B27" i="190"/>
  <c r="B27" i="189"/>
  <c r="B27" i="196"/>
  <c r="B27" i="186"/>
  <c r="B27" i="193"/>
  <c r="B27" i="187"/>
  <c r="B27" i="194"/>
  <c r="B27" i="188"/>
  <c r="B27" i="195"/>
  <c r="B27" i="185"/>
  <c r="C69" i="119"/>
  <c r="D50" i="118"/>
  <c r="B25" i="123"/>
  <c r="B63" i="123" s="1"/>
  <c r="B178" i="152" s="1"/>
  <c r="B148" i="121"/>
  <c r="B25" i="124"/>
  <c r="B63" i="124" s="1"/>
  <c r="C19" i="86"/>
  <c r="C90" i="111"/>
  <c r="C19" i="149"/>
  <c r="AI90" i="111"/>
  <c r="D20" i="136"/>
  <c r="J91" i="111"/>
  <c r="D20" i="144"/>
  <c r="Z91" i="111"/>
  <c r="H63" i="155"/>
  <c r="L63" i="155"/>
  <c r="M77" i="155"/>
  <c r="F81" i="227"/>
  <c r="G17" i="227"/>
  <c r="G22" i="227" s="1"/>
  <c r="G27" i="227" s="1"/>
  <c r="J81" i="227"/>
  <c r="K17" i="227"/>
  <c r="K22" i="227" s="1"/>
  <c r="K27" i="227" s="1"/>
  <c r="N81" i="227"/>
  <c r="O17" i="227"/>
  <c r="O22" i="227" s="1"/>
  <c r="O27" i="227" s="1"/>
  <c r="R81" i="227"/>
  <c r="S17" i="227"/>
  <c r="S22" i="227" s="1"/>
  <c r="S27" i="227" s="1"/>
  <c r="V81" i="227"/>
  <c r="W17" i="227"/>
  <c r="W22" i="227" s="1"/>
  <c r="W27" i="227" s="1"/>
  <c r="E355" i="19"/>
  <c r="E364" i="19" s="1"/>
  <c r="I355" i="19"/>
  <c r="I364" i="19" s="1"/>
  <c r="M355" i="19"/>
  <c r="M364" i="19" s="1"/>
  <c r="Q355" i="19"/>
  <c r="Q364" i="19" s="1"/>
  <c r="U355" i="19"/>
  <c r="U364" i="19" s="1"/>
  <c r="D34" i="108"/>
  <c r="C27" i="152" s="1"/>
  <c r="H34" i="108"/>
  <c r="G27" i="152" s="1"/>
  <c r="L34" i="108"/>
  <c r="K27" i="152" s="1"/>
  <c r="P34" i="108"/>
  <c r="O27" i="152" s="1"/>
  <c r="T34" i="108"/>
  <c r="S27" i="152" s="1"/>
  <c r="X34" i="108"/>
  <c r="W27" i="152" s="1"/>
  <c r="E29" i="152"/>
  <c r="B313" i="152"/>
  <c r="B29" i="201"/>
  <c r="B29" i="200"/>
  <c r="B29" i="192"/>
  <c r="B29" i="191"/>
  <c r="B29" i="190"/>
  <c r="B29" i="189"/>
  <c r="B29" i="204"/>
  <c r="B29" i="203"/>
  <c r="B29" i="202"/>
  <c r="B29" i="198"/>
  <c r="B29" i="197"/>
  <c r="B29" i="193"/>
  <c r="B29" i="187"/>
  <c r="B29" i="194"/>
  <c r="B29" i="188"/>
  <c r="B29" i="195"/>
  <c r="B29" i="185"/>
  <c r="B29" i="196"/>
  <c r="B29" i="186"/>
  <c r="F92" i="119"/>
  <c r="F124" i="119" s="1"/>
  <c r="E93" i="119"/>
  <c r="E125" i="119" s="1"/>
  <c r="D94" i="119"/>
  <c r="D126" i="119" s="1"/>
  <c r="C95" i="119"/>
  <c r="C127" i="119" s="1"/>
  <c r="F96" i="119"/>
  <c r="F128" i="119" s="1"/>
  <c r="E97" i="119"/>
  <c r="E129" i="119" s="1"/>
  <c r="D98" i="119"/>
  <c r="D130" i="119" s="1"/>
  <c r="C99" i="119"/>
  <c r="C131" i="119" s="1"/>
  <c r="F100" i="119"/>
  <c r="F132" i="119" s="1"/>
  <c r="E101" i="119"/>
  <c r="E133" i="119" s="1"/>
  <c r="D102" i="119"/>
  <c r="D134" i="119" s="1"/>
  <c r="D69" i="119"/>
  <c r="E69" i="119"/>
  <c r="D86" i="119"/>
  <c r="C118" i="119"/>
  <c r="C150" i="119" s="1"/>
  <c r="E92" i="118"/>
  <c r="E124" i="118" s="1"/>
  <c r="D93" i="118"/>
  <c r="D125" i="118" s="1"/>
  <c r="C94" i="118"/>
  <c r="C126" i="118" s="1"/>
  <c r="F33" i="118"/>
  <c r="E96" i="118"/>
  <c r="E128" i="118" s="1"/>
  <c r="D97" i="118"/>
  <c r="D129" i="118" s="1"/>
  <c r="C98" i="118"/>
  <c r="C130" i="118" s="1"/>
  <c r="F99" i="118"/>
  <c r="F131" i="118" s="1"/>
  <c r="E100" i="118"/>
  <c r="E132" i="118" s="1"/>
  <c r="D101" i="118"/>
  <c r="D133" i="118" s="1"/>
  <c r="C102" i="118"/>
  <c r="C134" i="118" s="1"/>
  <c r="E69" i="118"/>
  <c r="D86" i="118"/>
  <c r="C92" i="120"/>
  <c r="C124" i="120" s="1"/>
  <c r="F93" i="120"/>
  <c r="F125" i="120" s="1"/>
  <c r="E94" i="120"/>
  <c r="E126" i="120" s="1"/>
  <c r="D95" i="120"/>
  <c r="D127" i="120" s="1"/>
  <c r="C96" i="120"/>
  <c r="C128" i="120" s="1"/>
  <c r="F97" i="120"/>
  <c r="F129" i="120" s="1"/>
  <c r="E98" i="120"/>
  <c r="E130" i="120" s="1"/>
  <c r="D99" i="120"/>
  <c r="D131" i="120" s="1"/>
  <c r="C100" i="120"/>
  <c r="C132" i="120" s="1"/>
  <c r="F101" i="120"/>
  <c r="F133" i="120" s="1"/>
  <c r="E33" i="120"/>
  <c r="E86" i="120"/>
  <c r="C110" i="117"/>
  <c r="C142" i="117" s="1"/>
  <c r="C112" i="117"/>
  <c r="C144" i="117" s="1"/>
  <c r="F113" i="117"/>
  <c r="F145" i="117" s="1"/>
  <c r="F115" i="117"/>
  <c r="F147" i="117" s="1"/>
  <c r="E86" i="117"/>
  <c r="F69" i="121"/>
  <c r="B16" i="123"/>
  <c r="B54" i="123" s="1"/>
  <c r="B169" i="152" s="1"/>
  <c r="B27" i="123"/>
  <c r="B65" i="123" s="1"/>
  <c r="B180" i="152" s="1"/>
  <c r="C19" i="135"/>
  <c r="G90" i="111"/>
  <c r="C19" i="139"/>
  <c r="O90" i="111"/>
  <c r="C19" i="143"/>
  <c r="W90" i="111"/>
  <c r="C19" i="147"/>
  <c r="AE90" i="111"/>
  <c r="C19" i="151"/>
  <c r="AM90" i="111"/>
  <c r="D20" i="134"/>
  <c r="D20" i="86"/>
  <c r="D91" i="111"/>
  <c r="D20" i="135"/>
  <c r="H91" i="111"/>
  <c r="D20" i="137"/>
  <c r="L91" i="111"/>
  <c r="D20" i="162"/>
  <c r="D20" i="142"/>
  <c r="T91" i="111"/>
  <c r="D20" i="143"/>
  <c r="X91" i="111"/>
  <c r="D20" i="145"/>
  <c r="AB91" i="111"/>
  <c r="D20" i="147"/>
  <c r="AF91" i="111"/>
  <c r="D20" i="149"/>
  <c r="AJ91" i="111"/>
  <c r="D20" i="151"/>
  <c r="AN91" i="111"/>
  <c r="D20" i="140"/>
  <c r="AR91" i="111"/>
  <c r="B22" i="151"/>
  <c r="B44" i="151" s="1"/>
  <c r="B22" i="149"/>
  <c r="B44" i="149" s="1"/>
  <c r="B22" i="148"/>
  <c r="B44" i="148" s="1"/>
  <c r="B22" i="150"/>
  <c r="B44" i="150" s="1"/>
  <c r="B22" i="147"/>
  <c r="B44" i="147" s="1"/>
  <c r="B22" i="146"/>
  <c r="B44" i="146" s="1"/>
  <c r="B22" i="145"/>
  <c r="B44" i="145" s="1"/>
  <c r="B22" i="143"/>
  <c r="B44" i="143" s="1"/>
  <c r="B22" i="162"/>
  <c r="B44" i="162" s="1"/>
  <c r="B22" i="144"/>
  <c r="B44" i="144" s="1"/>
  <c r="B22" i="142"/>
  <c r="B44" i="142" s="1"/>
  <c r="B22" i="141"/>
  <c r="B44" i="141" s="1"/>
  <c r="B22" i="139"/>
  <c r="B44" i="139" s="1"/>
  <c r="B22" i="137"/>
  <c r="B44" i="137" s="1"/>
  <c r="B22" i="86"/>
  <c r="B44" i="86" s="1"/>
  <c r="B22" i="136"/>
  <c r="B44" i="136" s="1"/>
  <c r="B22" i="135"/>
  <c r="B44" i="135" s="1"/>
  <c r="B22" i="138"/>
  <c r="B44" i="138" s="1"/>
  <c r="B22" i="134"/>
  <c r="B44" i="134" s="1"/>
  <c r="B22" i="140"/>
  <c r="B44" i="140" s="1"/>
  <c r="B26" i="151"/>
  <c r="B48" i="151" s="1"/>
  <c r="B26" i="150"/>
  <c r="B48" i="150" s="1"/>
  <c r="B26" i="149"/>
  <c r="B48" i="149" s="1"/>
  <c r="B26" i="148"/>
  <c r="B48" i="148" s="1"/>
  <c r="B26" i="147"/>
  <c r="B48" i="147" s="1"/>
  <c r="B26" i="146"/>
  <c r="B48" i="146" s="1"/>
  <c r="B26" i="145"/>
  <c r="B48" i="145" s="1"/>
  <c r="B26" i="143"/>
  <c r="B48" i="143" s="1"/>
  <c r="B26" i="162"/>
  <c r="B48" i="162" s="1"/>
  <c r="B26" i="144"/>
  <c r="B48" i="144" s="1"/>
  <c r="B26" i="142"/>
  <c r="B48" i="142" s="1"/>
  <c r="B26" i="141"/>
  <c r="B48" i="141" s="1"/>
  <c r="B26" i="139"/>
  <c r="B48" i="139" s="1"/>
  <c r="B26" i="137"/>
  <c r="B48" i="137" s="1"/>
  <c r="B26" i="86"/>
  <c r="B48" i="86" s="1"/>
  <c r="B26" i="136"/>
  <c r="B48" i="136" s="1"/>
  <c r="B26" i="135"/>
  <c r="B48" i="135" s="1"/>
  <c r="B26" i="138"/>
  <c r="B48" i="138" s="1"/>
  <c r="B26" i="134"/>
  <c r="B48" i="134" s="1"/>
  <c r="B26" i="140"/>
  <c r="B48" i="140" s="1"/>
  <c r="B30" i="151"/>
  <c r="B52" i="151" s="1"/>
  <c r="B30" i="150"/>
  <c r="B52" i="150" s="1"/>
  <c r="B30" i="149"/>
  <c r="B52" i="149" s="1"/>
  <c r="B30" i="148"/>
  <c r="B52" i="148" s="1"/>
  <c r="B30" i="147"/>
  <c r="B52" i="147" s="1"/>
  <c r="B30" i="146"/>
  <c r="B52" i="146" s="1"/>
  <c r="B30" i="145"/>
  <c r="B52" i="145" s="1"/>
  <c r="B30" i="143"/>
  <c r="B52" i="143" s="1"/>
  <c r="B30" i="162"/>
  <c r="B52" i="162" s="1"/>
  <c r="B30" i="144"/>
  <c r="B52" i="144" s="1"/>
  <c r="B30" i="142"/>
  <c r="B52" i="142" s="1"/>
  <c r="B30" i="141"/>
  <c r="B52" i="141" s="1"/>
  <c r="B30" i="139"/>
  <c r="B52" i="139" s="1"/>
  <c r="B30" i="137"/>
  <c r="B52" i="137" s="1"/>
  <c r="B30" i="86"/>
  <c r="B52" i="86" s="1"/>
  <c r="B30" i="136"/>
  <c r="B52" i="136" s="1"/>
  <c r="B30" i="135"/>
  <c r="B52" i="135" s="1"/>
  <c r="B30" i="138"/>
  <c r="B52" i="138" s="1"/>
  <c r="B30" i="134"/>
  <c r="B52" i="134" s="1"/>
  <c r="B30" i="140"/>
  <c r="B52" i="140" s="1"/>
  <c r="B277" i="152"/>
  <c r="B292" i="152" s="1"/>
  <c r="B74" i="126"/>
  <c r="B280" i="152"/>
  <c r="B295" i="152" s="1"/>
  <c r="B78" i="126"/>
  <c r="B284" i="152"/>
  <c r="B299" i="152" s="1"/>
  <c r="B82" i="126"/>
  <c r="B288" i="152"/>
  <c r="B303" i="152" s="1"/>
  <c r="B86" i="126"/>
  <c r="G65" i="155"/>
  <c r="K65" i="155"/>
  <c r="O65" i="155"/>
  <c r="J65" i="155"/>
  <c r="C81" i="227"/>
  <c r="D17" i="227"/>
  <c r="D22" i="227" s="1"/>
  <c r="D27" i="227" s="1"/>
  <c r="G81" i="227"/>
  <c r="H17" i="227"/>
  <c r="H22" i="227" s="1"/>
  <c r="H27" i="227" s="1"/>
  <c r="K81" i="227"/>
  <c r="L17" i="227"/>
  <c r="L22" i="227" s="1"/>
  <c r="L27" i="227" s="1"/>
  <c r="O81" i="227"/>
  <c r="P17" i="227"/>
  <c r="P22" i="227" s="1"/>
  <c r="P27" i="227" s="1"/>
  <c r="S81" i="227"/>
  <c r="T17" i="227"/>
  <c r="T22" i="227" s="1"/>
  <c r="T27" i="227" s="1"/>
  <c r="W81" i="227"/>
  <c r="X17" i="227"/>
  <c r="X22" i="227" s="1"/>
  <c r="X27" i="227" s="1"/>
  <c r="F355" i="19"/>
  <c r="F364" i="19" s="1"/>
  <c r="J355" i="19"/>
  <c r="J364" i="19" s="1"/>
  <c r="N355" i="19"/>
  <c r="N364" i="19" s="1"/>
  <c r="R355" i="19"/>
  <c r="R364" i="19" s="1"/>
  <c r="V355" i="19"/>
  <c r="V364" i="19" s="1"/>
  <c r="E34" i="108"/>
  <c r="D27" i="152" s="1"/>
  <c r="I34" i="108"/>
  <c r="H27" i="152" s="1"/>
  <c r="M34" i="108"/>
  <c r="L27" i="152" s="1"/>
  <c r="Q34" i="108"/>
  <c r="P27" i="152" s="1"/>
  <c r="U34" i="108"/>
  <c r="T27" i="152" s="1"/>
  <c r="Y34" i="108"/>
  <c r="X27" i="152" s="1"/>
  <c r="C28" i="152"/>
  <c r="C19" i="104"/>
  <c r="C138" i="108"/>
  <c r="B318" i="152" s="1"/>
  <c r="F69" i="119"/>
  <c r="C108" i="119"/>
  <c r="C140" i="119" s="1"/>
  <c r="F109" i="119"/>
  <c r="F141" i="119" s="1"/>
  <c r="D111" i="119"/>
  <c r="D143" i="119" s="1"/>
  <c r="C112" i="119"/>
  <c r="C144" i="119" s="1"/>
  <c r="F113" i="119"/>
  <c r="F145" i="119" s="1"/>
  <c r="D115" i="119"/>
  <c r="D147" i="119" s="1"/>
  <c r="C116" i="119"/>
  <c r="C148" i="119" s="1"/>
  <c r="F117" i="119"/>
  <c r="F149" i="119" s="1"/>
  <c r="D33" i="118"/>
  <c r="F69" i="118"/>
  <c r="C108" i="118"/>
  <c r="C140" i="118" s="1"/>
  <c r="F109" i="118"/>
  <c r="F141" i="118" s="1"/>
  <c r="D111" i="118"/>
  <c r="D143" i="118" s="1"/>
  <c r="C112" i="118"/>
  <c r="C144" i="118" s="1"/>
  <c r="F113" i="118"/>
  <c r="F145" i="118" s="1"/>
  <c r="D115" i="118"/>
  <c r="D147" i="118" s="1"/>
  <c r="C116" i="118"/>
  <c r="C148" i="118" s="1"/>
  <c r="F117" i="118"/>
  <c r="F149" i="118" s="1"/>
  <c r="D92" i="120"/>
  <c r="D124" i="120" s="1"/>
  <c r="C93" i="120"/>
  <c r="C125" i="120" s="1"/>
  <c r="F94" i="120"/>
  <c r="F126" i="120" s="1"/>
  <c r="E95" i="120"/>
  <c r="E127" i="120" s="1"/>
  <c r="D96" i="120"/>
  <c r="D128" i="120" s="1"/>
  <c r="C97" i="120"/>
  <c r="C129" i="120" s="1"/>
  <c r="F98" i="120"/>
  <c r="F130" i="120" s="1"/>
  <c r="E99" i="120"/>
  <c r="E131" i="120" s="1"/>
  <c r="D100" i="120"/>
  <c r="D132" i="120" s="1"/>
  <c r="C101" i="120"/>
  <c r="C133" i="120" s="1"/>
  <c r="F102" i="120"/>
  <c r="F134" i="120" s="1"/>
  <c r="E92" i="117"/>
  <c r="E124" i="117" s="1"/>
  <c r="D93" i="117"/>
  <c r="D125" i="117" s="1"/>
  <c r="C98" i="117"/>
  <c r="C130" i="117" s="1"/>
  <c r="F99" i="117"/>
  <c r="F131" i="117" s="1"/>
  <c r="E100" i="117"/>
  <c r="E132" i="117" s="1"/>
  <c r="G132" i="117" s="1"/>
  <c r="D104" i="152" s="1"/>
  <c r="D101" i="117"/>
  <c r="D133" i="117" s="1"/>
  <c r="F33" i="117"/>
  <c r="E97" i="117"/>
  <c r="E129" i="117" s="1"/>
  <c r="C69" i="117"/>
  <c r="E108" i="117"/>
  <c r="E140" i="117" s="1"/>
  <c r="C114" i="117"/>
  <c r="C146" i="117" s="1"/>
  <c r="F86" i="117"/>
  <c r="F50" i="121"/>
  <c r="B20" i="123"/>
  <c r="B58" i="123" s="1"/>
  <c r="B173" i="152" s="1"/>
  <c r="B143" i="121"/>
  <c r="B18" i="123"/>
  <c r="B56" i="123" s="1"/>
  <c r="B171" i="152" s="1"/>
  <c r="B141" i="121"/>
  <c r="B18" i="124"/>
  <c r="B56" i="124" s="1"/>
  <c r="B150" i="121"/>
  <c r="B20" i="124"/>
  <c r="B58" i="124" s="1"/>
  <c r="C567" i="92"/>
  <c r="C246" i="152"/>
  <c r="B19" i="151"/>
  <c r="B42" i="151" s="1"/>
  <c r="B19" i="150"/>
  <c r="B42" i="150" s="1"/>
  <c r="B19" i="149"/>
  <c r="B42" i="149" s="1"/>
  <c r="B19" i="147"/>
  <c r="B42" i="147" s="1"/>
  <c r="B19" i="148"/>
  <c r="B42" i="148" s="1"/>
  <c r="B19" i="146"/>
  <c r="B42" i="146" s="1"/>
  <c r="B19" i="144"/>
  <c r="B42" i="144" s="1"/>
  <c r="B19" i="143"/>
  <c r="B42" i="143" s="1"/>
  <c r="B19" i="145"/>
  <c r="B42" i="145" s="1"/>
  <c r="B19" i="139"/>
  <c r="B42" i="139" s="1"/>
  <c r="B19" i="162"/>
  <c r="B42" i="162" s="1"/>
  <c r="B19" i="142"/>
  <c r="B42" i="142" s="1"/>
  <c r="B19" i="141"/>
  <c r="B42" i="141" s="1"/>
  <c r="B19" i="138"/>
  <c r="B42" i="138" s="1"/>
  <c r="B19" i="134"/>
  <c r="B42" i="134" s="1"/>
  <c r="B19" i="137"/>
  <c r="B42" i="137" s="1"/>
  <c r="B19" i="86"/>
  <c r="B42" i="86" s="1"/>
  <c r="B19" i="136"/>
  <c r="B42" i="136" s="1"/>
  <c r="B19" i="135"/>
  <c r="B42" i="135" s="1"/>
  <c r="B19" i="140"/>
  <c r="B42" i="140" s="1"/>
  <c r="C19" i="136"/>
  <c r="I90" i="111"/>
  <c r="C19" i="141"/>
  <c r="Q90" i="111"/>
  <c r="C19" i="144"/>
  <c r="Y90" i="111"/>
  <c r="C19" i="148"/>
  <c r="AG90" i="111"/>
  <c r="C20" i="134"/>
  <c r="E91" i="111"/>
  <c r="C20" i="136"/>
  <c r="I91" i="111"/>
  <c r="C20" i="138"/>
  <c r="M91" i="111"/>
  <c r="C20" i="141"/>
  <c r="Q91" i="111"/>
  <c r="C20" i="144"/>
  <c r="Y91" i="111"/>
  <c r="C20" i="146"/>
  <c r="AC91" i="111"/>
  <c r="C20" i="148"/>
  <c r="AG91" i="111"/>
  <c r="C20" i="150"/>
  <c r="AK91" i="111"/>
  <c r="B21" i="151"/>
  <c r="B43" i="151" s="1"/>
  <c r="B21" i="150"/>
  <c r="B43" i="150" s="1"/>
  <c r="B21" i="149"/>
  <c r="B43" i="149" s="1"/>
  <c r="B21" i="148"/>
  <c r="B43" i="148" s="1"/>
  <c r="B21" i="147"/>
  <c r="B43" i="147" s="1"/>
  <c r="B21" i="146"/>
  <c r="B43" i="146" s="1"/>
  <c r="B21" i="144"/>
  <c r="B43" i="144" s="1"/>
  <c r="B21" i="145"/>
  <c r="B43" i="145" s="1"/>
  <c r="B21" i="143"/>
  <c r="B43" i="143" s="1"/>
  <c r="B21" i="139"/>
  <c r="B43" i="139" s="1"/>
  <c r="B21" i="142"/>
  <c r="B43" i="142" s="1"/>
  <c r="B21" i="162"/>
  <c r="B43" i="162" s="1"/>
  <c r="B21" i="141"/>
  <c r="B43" i="141" s="1"/>
  <c r="B21" i="138"/>
  <c r="B43" i="138" s="1"/>
  <c r="B21" i="134"/>
  <c r="B43" i="134" s="1"/>
  <c r="B21" i="137"/>
  <c r="B43" i="137" s="1"/>
  <c r="B21" i="86"/>
  <c r="B43" i="86" s="1"/>
  <c r="B21" i="136"/>
  <c r="B43" i="136" s="1"/>
  <c r="B21" i="135"/>
  <c r="B43" i="135" s="1"/>
  <c r="B21" i="140"/>
  <c r="B43" i="140" s="1"/>
  <c r="B25" i="151"/>
  <c r="B47" i="151" s="1"/>
  <c r="B25" i="150"/>
  <c r="B47" i="150" s="1"/>
  <c r="B25" i="149"/>
  <c r="B47" i="149" s="1"/>
  <c r="B25" i="147"/>
  <c r="B47" i="147" s="1"/>
  <c r="B25" i="148"/>
  <c r="B47" i="148" s="1"/>
  <c r="B25" i="146"/>
  <c r="B47" i="146" s="1"/>
  <c r="B25" i="144"/>
  <c r="B47" i="144" s="1"/>
  <c r="B25" i="143"/>
  <c r="B47" i="143" s="1"/>
  <c r="B25" i="145"/>
  <c r="B47" i="145" s="1"/>
  <c r="B25" i="139"/>
  <c r="B47" i="139" s="1"/>
  <c r="B25" i="162"/>
  <c r="B47" i="162" s="1"/>
  <c r="B25" i="142"/>
  <c r="B47" i="142" s="1"/>
  <c r="B25" i="141"/>
  <c r="B47" i="141" s="1"/>
  <c r="B25" i="138"/>
  <c r="B47" i="138" s="1"/>
  <c r="B25" i="134"/>
  <c r="B47" i="134" s="1"/>
  <c r="B25" i="137"/>
  <c r="B47" i="137" s="1"/>
  <c r="B25" i="86"/>
  <c r="B47" i="86" s="1"/>
  <c r="B25" i="136"/>
  <c r="B47" i="136" s="1"/>
  <c r="B25" i="135"/>
  <c r="B47" i="135" s="1"/>
  <c r="B25" i="140"/>
  <c r="B47" i="140" s="1"/>
  <c r="B29" i="151"/>
  <c r="B51" i="151" s="1"/>
  <c r="B29" i="149"/>
  <c r="B51" i="149" s="1"/>
  <c r="B29" i="150"/>
  <c r="B51" i="150" s="1"/>
  <c r="B29" i="148"/>
  <c r="B51" i="148" s="1"/>
  <c r="B29" i="147"/>
  <c r="B51" i="147" s="1"/>
  <c r="B29" i="146"/>
  <c r="B51" i="146" s="1"/>
  <c r="B29" i="144"/>
  <c r="B51" i="144" s="1"/>
  <c r="B29" i="145"/>
  <c r="B51" i="145" s="1"/>
  <c r="B29" i="143"/>
  <c r="B51" i="143" s="1"/>
  <c r="B29" i="139"/>
  <c r="B51" i="139" s="1"/>
  <c r="B29" i="142"/>
  <c r="B51" i="142" s="1"/>
  <c r="B29" i="162"/>
  <c r="B51" i="162" s="1"/>
  <c r="B29" i="141"/>
  <c r="B51" i="141" s="1"/>
  <c r="B29" i="138"/>
  <c r="B51" i="138" s="1"/>
  <c r="B29" i="134"/>
  <c r="B51" i="134" s="1"/>
  <c r="B29" i="137"/>
  <c r="B51" i="137" s="1"/>
  <c r="B29" i="86"/>
  <c r="B51" i="86" s="1"/>
  <c r="B29" i="136"/>
  <c r="B51" i="136" s="1"/>
  <c r="B29" i="135"/>
  <c r="B51" i="135" s="1"/>
  <c r="B29" i="140"/>
  <c r="B51" i="140" s="1"/>
  <c r="B281" i="152"/>
  <c r="B296" i="152" s="1"/>
  <c r="B79" i="126"/>
  <c r="B285" i="152"/>
  <c r="B300" i="152" s="1"/>
  <c r="B83" i="126"/>
  <c r="E102" i="117"/>
  <c r="E134" i="117" s="1"/>
  <c r="C69" i="121"/>
  <c r="E86" i="121"/>
  <c r="F86" i="121"/>
  <c r="F50" i="100"/>
  <c r="D69" i="100"/>
  <c r="F86" i="100"/>
  <c r="C86" i="100"/>
  <c r="E46" i="96"/>
  <c r="C42" i="88" s="1"/>
  <c r="C15" i="135" s="1"/>
  <c r="I32" i="96"/>
  <c r="E54" i="96"/>
  <c r="C50" i="88" s="1"/>
  <c r="C15" i="143" s="1"/>
  <c r="E50" i="96"/>
  <c r="C46" i="88" s="1"/>
  <c r="C15" i="139" s="1"/>
  <c r="C95" i="135"/>
  <c r="C80" i="136"/>
  <c r="C99" i="137"/>
  <c r="C84" i="136"/>
  <c r="E48" i="111"/>
  <c r="I48" i="111"/>
  <c r="M48" i="111"/>
  <c r="Q48" i="111"/>
  <c r="U48" i="111"/>
  <c r="Y48" i="111"/>
  <c r="AC48" i="111"/>
  <c r="AG48" i="111"/>
  <c r="AK48" i="111"/>
  <c r="AO48" i="111"/>
  <c r="D48" i="111"/>
  <c r="H48" i="111"/>
  <c r="L48" i="111"/>
  <c r="P48" i="111"/>
  <c r="T48" i="111"/>
  <c r="X48" i="111"/>
  <c r="AB48" i="111"/>
  <c r="AF48" i="111"/>
  <c r="AJ48" i="111"/>
  <c r="AN48" i="111"/>
  <c r="AR48" i="111"/>
  <c r="F33" i="93"/>
  <c r="J33" i="93"/>
  <c r="N33" i="93"/>
  <c r="G44" i="93"/>
  <c r="K44" i="93"/>
  <c r="O44" i="93"/>
  <c r="D51" i="126"/>
  <c r="D28" i="140"/>
  <c r="C66" i="140" s="1"/>
  <c r="C100" i="140" s="1"/>
  <c r="C86" i="121"/>
  <c r="C33" i="100"/>
  <c r="D33" i="100"/>
  <c r="E69" i="100"/>
  <c r="D86" i="100"/>
  <c r="C563" i="92"/>
  <c r="C242" i="152"/>
  <c r="E58" i="96"/>
  <c r="C54" i="88" s="1"/>
  <c r="C15" i="147" s="1"/>
  <c r="O31" i="111"/>
  <c r="C54" i="111"/>
  <c r="G54" i="111"/>
  <c r="K54" i="111"/>
  <c r="S54" i="111"/>
  <c r="W54" i="111"/>
  <c r="AA54" i="111"/>
  <c r="AI54" i="111"/>
  <c r="AM54" i="111"/>
  <c r="AQ54" i="111"/>
  <c r="D55" i="111"/>
  <c r="H55" i="111"/>
  <c r="L55" i="111"/>
  <c r="T55" i="111"/>
  <c r="X55" i="111"/>
  <c r="AB55" i="111"/>
  <c r="AJ55" i="111"/>
  <c r="AN55" i="111"/>
  <c r="AR55" i="111"/>
  <c r="E56" i="111"/>
  <c r="I56" i="111"/>
  <c r="M56" i="111"/>
  <c r="U56" i="111"/>
  <c r="Y56" i="111"/>
  <c r="AC56" i="111"/>
  <c r="AK56" i="111"/>
  <c r="AO56" i="111"/>
  <c r="J57" i="111"/>
  <c r="N57" i="111"/>
  <c r="R57" i="111"/>
  <c r="Z57" i="111"/>
  <c r="AD57" i="111"/>
  <c r="AH57" i="111"/>
  <c r="AP57" i="111"/>
  <c r="C58" i="111"/>
  <c r="K58" i="111"/>
  <c r="O58" i="111"/>
  <c r="S58" i="111"/>
  <c r="AA58" i="111"/>
  <c r="AE58" i="111"/>
  <c r="AI58" i="111"/>
  <c r="AQ58" i="111"/>
  <c r="D59" i="111"/>
  <c r="L59" i="111"/>
  <c r="P59" i="111"/>
  <c r="T59" i="111"/>
  <c r="AB59" i="111"/>
  <c r="AF59" i="111"/>
  <c r="AJ59" i="111"/>
  <c r="AR59" i="111"/>
  <c r="E60" i="111"/>
  <c r="M60" i="111"/>
  <c r="Q60" i="111"/>
  <c r="U60" i="111"/>
  <c r="AC60" i="111"/>
  <c r="AG60" i="111"/>
  <c r="AK60" i="111"/>
  <c r="F61" i="111"/>
  <c r="J61" i="111"/>
  <c r="R61" i="111"/>
  <c r="V61" i="111"/>
  <c r="Z61" i="111"/>
  <c r="AH61" i="111"/>
  <c r="AL61" i="111"/>
  <c r="AP61" i="111"/>
  <c r="C62" i="111"/>
  <c r="G62" i="111"/>
  <c r="K62" i="111"/>
  <c r="S62" i="111"/>
  <c r="W62" i="111"/>
  <c r="AA62" i="111"/>
  <c r="AI62" i="111"/>
  <c r="AM62" i="111"/>
  <c r="AQ62" i="111"/>
  <c r="D63" i="111"/>
  <c r="H63" i="111"/>
  <c r="L63" i="111"/>
  <c r="T63" i="111"/>
  <c r="X63" i="111"/>
  <c r="AB63" i="111"/>
  <c r="AJ63" i="111"/>
  <c r="AN63" i="111"/>
  <c r="AR63" i="111"/>
  <c r="E64" i="111"/>
  <c r="I64" i="111"/>
  <c r="M64" i="111"/>
  <c r="U64" i="111"/>
  <c r="Y64" i="111"/>
  <c r="AC64" i="111"/>
  <c r="AK64" i="111"/>
  <c r="AO64" i="111"/>
  <c r="J23" i="93"/>
  <c r="J34" i="93" s="1"/>
  <c r="J45" i="93" s="1"/>
  <c r="N23" i="93"/>
  <c r="N34" i="93" s="1"/>
  <c r="N45" i="93" s="1"/>
  <c r="G33" i="93"/>
  <c r="K33" i="93"/>
  <c r="O33" i="93"/>
  <c r="C68" i="126"/>
  <c r="G68" i="126" s="1"/>
  <c r="E33" i="117"/>
  <c r="C86" i="117"/>
  <c r="E108" i="121"/>
  <c r="E140" i="121" s="1"/>
  <c r="D109" i="121"/>
  <c r="D141" i="121" s="1"/>
  <c r="C110" i="121"/>
  <c r="C142" i="121" s="1"/>
  <c r="F111" i="121"/>
  <c r="F143" i="121" s="1"/>
  <c r="E112" i="121"/>
  <c r="E144" i="121" s="1"/>
  <c r="D113" i="121"/>
  <c r="D145" i="121" s="1"/>
  <c r="C114" i="121"/>
  <c r="C146" i="121" s="1"/>
  <c r="F115" i="121"/>
  <c r="F147" i="121" s="1"/>
  <c r="E116" i="121"/>
  <c r="E148" i="121" s="1"/>
  <c r="D117" i="121"/>
  <c r="D149" i="121" s="1"/>
  <c r="D69" i="121"/>
  <c r="E69" i="121"/>
  <c r="F108" i="121"/>
  <c r="F140" i="121" s="1"/>
  <c r="E109" i="121"/>
  <c r="E141" i="121" s="1"/>
  <c r="C111" i="121"/>
  <c r="C143" i="121" s="1"/>
  <c r="F112" i="121"/>
  <c r="F144" i="121" s="1"/>
  <c r="E113" i="121"/>
  <c r="E145" i="121" s="1"/>
  <c r="C115" i="121"/>
  <c r="C147" i="121" s="1"/>
  <c r="F116" i="121"/>
  <c r="F148" i="121" s="1"/>
  <c r="E117" i="121"/>
  <c r="E149" i="121" s="1"/>
  <c r="D86" i="121"/>
  <c r="F92" i="100"/>
  <c r="F124" i="100" s="1"/>
  <c r="E93" i="100"/>
  <c r="E125" i="100" s="1"/>
  <c r="D94" i="100"/>
  <c r="D126" i="100" s="1"/>
  <c r="C95" i="100"/>
  <c r="C127" i="100" s="1"/>
  <c r="F96" i="100"/>
  <c r="F128" i="100" s="1"/>
  <c r="E97" i="100"/>
  <c r="E129" i="100" s="1"/>
  <c r="D98" i="100"/>
  <c r="D130" i="100" s="1"/>
  <c r="C99" i="100"/>
  <c r="C131" i="100" s="1"/>
  <c r="F100" i="100"/>
  <c r="F132" i="100" s="1"/>
  <c r="E101" i="100"/>
  <c r="E133" i="100" s="1"/>
  <c r="D102" i="100"/>
  <c r="D134" i="100" s="1"/>
  <c r="F108" i="100"/>
  <c r="F140" i="100" s="1"/>
  <c r="E109" i="100"/>
  <c r="E141" i="100" s="1"/>
  <c r="D110" i="100"/>
  <c r="D142" i="100" s="1"/>
  <c r="C111" i="100"/>
  <c r="C143" i="100" s="1"/>
  <c r="F112" i="100"/>
  <c r="F144" i="100" s="1"/>
  <c r="E113" i="100"/>
  <c r="E145" i="100" s="1"/>
  <c r="D114" i="100"/>
  <c r="D146" i="100" s="1"/>
  <c r="C115" i="100"/>
  <c r="C147" i="100" s="1"/>
  <c r="F116" i="100"/>
  <c r="F148" i="100" s="1"/>
  <c r="E117" i="100"/>
  <c r="E149" i="100" s="1"/>
  <c r="D118" i="100"/>
  <c r="D150" i="100" s="1"/>
  <c r="F69" i="100"/>
  <c r="D111" i="100"/>
  <c r="D143" i="100" s="1"/>
  <c r="E86" i="100"/>
  <c r="E45" i="96"/>
  <c r="C41" i="88" s="1"/>
  <c r="C15" i="134" s="1"/>
  <c r="E49" i="96"/>
  <c r="C45" i="88" s="1"/>
  <c r="C15" i="138" s="1"/>
  <c r="L32" i="96"/>
  <c r="L34" i="96" s="1"/>
  <c r="P32" i="96"/>
  <c r="P34" i="96" s="1"/>
  <c r="T32" i="96"/>
  <c r="T34" i="96" s="1"/>
  <c r="E33" i="96"/>
  <c r="E35" i="96" s="1"/>
  <c r="G33" i="96"/>
  <c r="G35" i="96" s="1"/>
  <c r="I33" i="96"/>
  <c r="K33" i="96"/>
  <c r="K35" i="96" s="1"/>
  <c r="M33" i="96"/>
  <c r="M35" i="96" s="1"/>
  <c r="M36" i="96" s="1"/>
  <c r="D54" i="96" s="1"/>
  <c r="I54" i="96" s="1"/>
  <c r="D330" i="95" s="1"/>
  <c r="Q33" i="96"/>
  <c r="Q35" i="96" s="1"/>
  <c r="U33" i="96"/>
  <c r="U35" i="96" s="1"/>
  <c r="C32" i="96"/>
  <c r="C34" i="96" s="1"/>
  <c r="C31" i="111"/>
  <c r="S31" i="111"/>
  <c r="AI31" i="111"/>
  <c r="AE31" i="111"/>
  <c r="F48" i="111"/>
  <c r="J48" i="111"/>
  <c r="N48" i="111"/>
  <c r="R48" i="111"/>
  <c r="V48" i="111"/>
  <c r="Z48" i="111"/>
  <c r="AD48" i="111"/>
  <c r="AH48" i="111"/>
  <c r="AL48" i="111"/>
  <c r="AP48" i="111"/>
  <c r="C23" i="140"/>
  <c r="C45" i="140" s="1"/>
  <c r="C79" i="140" s="1"/>
  <c r="C94" i="136"/>
  <c r="C79" i="137"/>
  <c r="C96" i="140"/>
  <c r="C98" i="136"/>
  <c r="C83" i="135"/>
  <c r="C83" i="140"/>
  <c r="C102" i="136"/>
  <c r="C48" i="111"/>
  <c r="G48" i="111"/>
  <c r="K48" i="111"/>
  <c r="O48" i="111"/>
  <c r="S48" i="111"/>
  <c r="W48" i="111"/>
  <c r="AA48" i="111"/>
  <c r="AE48" i="111"/>
  <c r="AI48" i="111"/>
  <c r="AM48" i="111"/>
  <c r="AQ48" i="111"/>
  <c r="E34" i="93"/>
  <c r="E45" i="93" s="1"/>
  <c r="C66" i="126"/>
  <c r="G66" i="126" s="1"/>
  <c r="E68" i="126"/>
  <c r="I68" i="126" s="1"/>
  <c r="C51" i="126"/>
  <c r="C86" i="126"/>
  <c r="C87" i="126" s="1"/>
  <c r="B20" i="183"/>
  <c r="B40" i="182"/>
  <c r="B49" i="182" s="1"/>
  <c r="E33" i="183"/>
  <c r="E34" i="183" s="1"/>
  <c r="D41" i="183"/>
  <c r="D48" i="183" s="1"/>
  <c r="E42" i="184"/>
  <c r="E49" i="184" s="1"/>
  <c r="C33" i="184"/>
  <c r="C34" i="184" s="1"/>
  <c r="C40" i="184"/>
  <c r="C47" i="184" s="1"/>
  <c r="C23" i="184"/>
  <c r="C24" i="184" s="1"/>
  <c r="B21" i="184"/>
  <c r="B31" i="184" s="1"/>
  <c r="B41" i="184" s="1"/>
  <c r="B48" i="184" s="1"/>
  <c r="B42" i="182"/>
  <c r="B51" i="182" s="1"/>
  <c r="C40" i="183"/>
  <c r="C47" i="183" s="1"/>
  <c r="F41" i="183"/>
  <c r="F48" i="183" s="1"/>
  <c r="E33" i="184"/>
  <c r="E34" i="184" s="1"/>
  <c r="E40" i="184"/>
  <c r="E47" i="184" s="1"/>
  <c r="D41" i="184"/>
  <c r="D48" i="184" s="1"/>
  <c r="B32" i="183"/>
  <c r="B42" i="183" s="1"/>
  <c r="B49" i="183" s="1"/>
  <c r="B336" i="152" s="1"/>
  <c r="B343" i="152" s="1"/>
  <c r="B22" i="184"/>
  <c r="B32" i="184" s="1"/>
  <c r="B42" i="184" s="1"/>
  <c r="B49" i="184" s="1"/>
  <c r="B35" i="211"/>
  <c r="B47" i="212" s="1"/>
  <c r="B70" i="211"/>
  <c r="B97" i="211" s="1"/>
  <c r="B121" i="211" s="1"/>
  <c r="B145" i="211" s="1"/>
  <c r="B171" i="211" s="1"/>
  <c r="B195" i="211" s="1"/>
  <c r="B219" i="211" s="1"/>
  <c r="B243" i="211" s="1"/>
  <c r="B270" i="211" s="1"/>
  <c r="F33" i="183"/>
  <c r="F34" i="183" s="1"/>
  <c r="F33" i="184"/>
  <c r="F34" i="184" s="1"/>
  <c r="B75" i="209"/>
  <c r="B96" i="209"/>
  <c r="B120" i="209" s="1"/>
  <c r="B98" i="209"/>
  <c r="B122" i="209" s="1"/>
  <c r="B159" i="209"/>
  <c r="B211" i="209" s="1"/>
  <c r="B171" i="209"/>
  <c r="B223" i="209" s="1"/>
  <c r="B277" i="209" s="1"/>
  <c r="B18" i="210" s="1"/>
  <c r="F23" i="183"/>
  <c r="F24" i="183" s="1"/>
  <c r="E23" i="183"/>
  <c r="E24" i="183" s="1"/>
  <c r="D33" i="183"/>
  <c r="D34" i="183" s="1"/>
  <c r="F23" i="184"/>
  <c r="F24" i="184" s="1"/>
  <c r="D23" i="184"/>
  <c r="D24" i="184" s="1"/>
  <c r="D33" i="184"/>
  <c r="D34" i="184" s="1"/>
  <c r="C144" i="209"/>
  <c r="B69" i="209"/>
  <c r="B97" i="209"/>
  <c r="B121" i="209" s="1"/>
  <c r="C82" i="227"/>
  <c r="C84" i="227" s="1"/>
  <c r="C86" i="227" s="1"/>
  <c r="C39" i="227"/>
  <c r="G39" i="227"/>
  <c r="D39" i="227"/>
  <c r="E39" i="227"/>
  <c r="G482" i="217"/>
  <c r="M39" i="227"/>
  <c r="C33" i="227"/>
  <c r="F32" i="226"/>
  <c r="H82" i="227"/>
  <c r="H84" i="227" s="1"/>
  <c r="H86" i="227" s="1"/>
  <c r="L82" i="227"/>
  <c r="L84" i="227" s="1"/>
  <c r="L86" i="227" s="1"/>
  <c r="P82" i="227"/>
  <c r="P84" i="227" s="1"/>
  <c r="P86" i="227" s="1"/>
  <c r="D33" i="227"/>
  <c r="G180" i="217"/>
  <c r="G182" i="217"/>
  <c r="E82" i="227"/>
  <c r="E84" i="227" s="1"/>
  <c r="E86" i="227" s="1"/>
  <c r="K39" i="227"/>
  <c r="O39" i="227"/>
  <c r="H33" i="227"/>
  <c r="L33" i="227"/>
  <c r="P33" i="227"/>
  <c r="E33" i="227"/>
  <c r="F25" i="226"/>
  <c r="F580" i="217"/>
  <c r="I615" i="217"/>
  <c r="F27" i="226"/>
  <c r="F28" i="226"/>
  <c r="I440" i="92"/>
  <c r="D440" i="92"/>
  <c r="H440" i="92"/>
  <c r="L440" i="92"/>
  <c r="F440" i="92"/>
  <c r="J440" i="92"/>
  <c r="C440" i="92"/>
  <c r="G440" i="92"/>
  <c r="K440" i="92"/>
  <c r="C36" i="303"/>
  <c r="I59" i="155"/>
  <c r="I65" i="155" s="1"/>
  <c r="M59" i="155"/>
  <c r="M65" i="155" s="1"/>
  <c r="T28" i="152"/>
  <c r="H28" i="152"/>
  <c r="X28" i="152"/>
  <c r="L28" i="152"/>
  <c r="P28" i="152"/>
  <c r="I23" i="93"/>
  <c r="I34" i="93" s="1"/>
  <c r="I45" i="93" s="1"/>
  <c r="M23" i="93"/>
  <c r="M34" i="93" s="1"/>
  <c r="M45" i="93" s="1"/>
  <c r="N64" i="155"/>
  <c r="N70" i="155" s="1"/>
  <c r="H59" i="217" s="1"/>
  <c r="I123" i="155"/>
  <c r="I125" i="155" s="1"/>
  <c r="I127" i="155" s="1"/>
  <c r="J73" i="155"/>
  <c r="D55" i="217" s="1"/>
  <c r="G73" i="155"/>
  <c r="F123" i="155"/>
  <c r="F125" i="155" s="1"/>
  <c r="F127" i="155" s="1"/>
  <c r="K73" i="155"/>
  <c r="E55" i="217" s="1"/>
  <c r="J123" i="155"/>
  <c r="J125" i="155" s="1"/>
  <c r="J127" i="155" s="1"/>
  <c r="O73" i="155"/>
  <c r="I55" i="217" s="1"/>
  <c r="N123" i="155"/>
  <c r="N125" i="155" s="1"/>
  <c r="N127" i="155" s="1"/>
  <c r="S74" i="155"/>
  <c r="M56" i="217" s="1"/>
  <c r="R123" i="155"/>
  <c r="R125" i="155" s="1"/>
  <c r="R129" i="155" s="1"/>
  <c r="W74" i="155"/>
  <c r="Q56" i="217" s="1"/>
  <c r="V123" i="155"/>
  <c r="V125" i="155" s="1"/>
  <c r="V129" i="155" s="1"/>
  <c r="M123" i="155"/>
  <c r="M125" i="155" s="1"/>
  <c r="M127" i="155" s="1"/>
  <c r="N73" i="155"/>
  <c r="H55" i="217" s="1"/>
  <c r="G28" i="152"/>
  <c r="K28" i="152"/>
  <c r="O28" i="152"/>
  <c r="S28" i="152"/>
  <c r="W28" i="152"/>
  <c r="C79" i="92"/>
  <c r="Q30" i="152"/>
  <c r="G79" i="92"/>
  <c r="U30" i="152"/>
  <c r="H73" i="155"/>
  <c r="G123" i="155"/>
  <c r="G125" i="155" s="1"/>
  <c r="G127" i="155" s="1"/>
  <c r="K123" i="155"/>
  <c r="K125" i="155" s="1"/>
  <c r="K127" i="155" s="1"/>
  <c r="L73" i="155"/>
  <c r="F55" i="217" s="1"/>
  <c r="P73" i="155"/>
  <c r="J55" i="217" s="1"/>
  <c r="O123" i="155"/>
  <c r="O125" i="155" s="1"/>
  <c r="T74" i="155"/>
  <c r="N56" i="217" s="1"/>
  <c r="S123" i="155"/>
  <c r="S125" i="155" s="1"/>
  <c r="S129" i="155" s="1"/>
  <c r="W123" i="155"/>
  <c r="W125" i="155" s="1"/>
  <c r="W129" i="155" s="1"/>
  <c r="X74" i="155"/>
  <c r="R56" i="217" s="1"/>
  <c r="Q123" i="155"/>
  <c r="Q125" i="155" s="1"/>
  <c r="Q129" i="155" s="1"/>
  <c r="R74" i="155"/>
  <c r="L56" i="217" s="1"/>
  <c r="H123" i="155"/>
  <c r="H125" i="155" s="1"/>
  <c r="H127" i="155" s="1"/>
  <c r="I73" i="155"/>
  <c r="C55" i="217" s="1"/>
  <c r="L123" i="155"/>
  <c r="L125" i="155" s="1"/>
  <c r="L127" i="155" s="1"/>
  <c r="M73" i="155"/>
  <c r="G55" i="217" s="1"/>
  <c r="P123" i="155"/>
  <c r="P125" i="155" s="1"/>
  <c r="Q74" i="155"/>
  <c r="K56" i="217" s="1"/>
  <c r="T123" i="155"/>
  <c r="T125" i="155" s="1"/>
  <c r="T129" i="155" s="1"/>
  <c r="U74" i="155"/>
  <c r="O56" i="217" s="1"/>
  <c r="H77" i="155"/>
  <c r="L77" i="155"/>
  <c r="L64" i="155"/>
  <c r="L70" i="155" s="1"/>
  <c r="P77" i="155"/>
  <c r="J64" i="155"/>
  <c r="J70" i="155" s="1"/>
  <c r="D59" i="217" s="1"/>
  <c r="E123" i="155"/>
  <c r="E125" i="155" s="1"/>
  <c r="E127" i="155" s="1"/>
  <c r="F73" i="155"/>
  <c r="U123" i="155"/>
  <c r="U125" i="155" s="1"/>
  <c r="U129" i="155" s="1"/>
  <c r="V74" i="155"/>
  <c r="P56" i="217" s="1"/>
  <c r="H29" i="152"/>
  <c r="J29" i="152"/>
  <c r="H78" i="92"/>
  <c r="V29" i="152"/>
  <c r="L39" i="227"/>
  <c r="G64" i="155"/>
  <c r="G70" i="155" s="1"/>
  <c r="K64" i="155"/>
  <c r="K70" i="155" s="1"/>
  <c r="O64" i="155"/>
  <c r="O70" i="155" s="1"/>
  <c r="F77" i="155"/>
  <c r="J77" i="155"/>
  <c r="N77" i="155"/>
  <c r="F78" i="92"/>
  <c r="T29" i="152"/>
  <c r="I22" i="93"/>
  <c r="M22" i="93"/>
  <c r="G23" i="93"/>
  <c r="G34" i="93" s="1"/>
  <c r="G45" i="93" s="1"/>
  <c r="I39" i="227"/>
  <c r="G82" i="227"/>
  <c r="G84" i="227" s="1"/>
  <c r="G86" i="227" s="1"/>
  <c r="W82" i="227"/>
  <c r="W84" i="227" s="1"/>
  <c r="W86" i="227" s="1"/>
  <c r="J78" i="92"/>
  <c r="X29" i="152"/>
  <c r="F29" i="152"/>
  <c r="D78" i="92"/>
  <c r="R29" i="152"/>
  <c r="H39" i="227"/>
  <c r="G77" i="155"/>
  <c r="K77" i="155"/>
  <c r="O77" i="155"/>
  <c r="P29" i="152"/>
  <c r="K23" i="93"/>
  <c r="K34" i="93" s="1"/>
  <c r="K45" i="93" s="1"/>
  <c r="T82" i="227"/>
  <c r="T84" i="227" s="1"/>
  <c r="T86" i="227" s="1"/>
  <c r="K82" i="227"/>
  <c r="K84" i="227" s="1"/>
  <c r="K86" i="227" s="1"/>
  <c r="N29" i="152"/>
  <c r="S82" i="227"/>
  <c r="S84" i="227" s="1"/>
  <c r="S86" i="227" s="1"/>
  <c r="L29" i="152"/>
  <c r="O23" i="93"/>
  <c r="R23" i="93" s="1"/>
  <c r="X82" i="227"/>
  <c r="X84" i="227" s="1"/>
  <c r="X86" i="227" s="1"/>
  <c r="Z82" i="227"/>
  <c r="Z84" i="227" s="1"/>
  <c r="Z86" i="227" s="1"/>
  <c r="G33" i="227"/>
  <c r="K33" i="227"/>
  <c r="O33" i="227"/>
  <c r="O82" i="227"/>
  <c r="O84" i="227" s="1"/>
  <c r="O86" i="227" s="1"/>
  <c r="C78" i="92"/>
  <c r="G78" i="92"/>
  <c r="H23" i="93"/>
  <c r="H34" i="93" s="1"/>
  <c r="H45" i="93" s="1"/>
  <c r="L23" i="93"/>
  <c r="L34" i="93" s="1"/>
  <c r="L45" i="93" s="1"/>
  <c r="I28" i="152"/>
  <c r="M28" i="152"/>
  <c r="Q28" i="152"/>
  <c r="U28" i="152"/>
  <c r="R30" i="152"/>
  <c r="V30" i="152"/>
  <c r="AA37" i="227"/>
  <c r="Y82" i="227" s="1"/>
  <c r="Y84" i="227" s="1"/>
  <c r="Y86" i="227" s="1"/>
  <c r="F28" i="227"/>
  <c r="F39" i="227" s="1"/>
  <c r="J28" i="227"/>
  <c r="J39" i="227" s="1"/>
  <c r="N28" i="227"/>
  <c r="N33" i="227" s="1"/>
  <c r="I33" i="227"/>
  <c r="M33" i="227"/>
  <c r="E50" i="92"/>
  <c r="F28" i="152"/>
  <c r="J28" i="152"/>
  <c r="N28" i="152"/>
  <c r="R28" i="152"/>
  <c r="V28" i="152"/>
  <c r="S30" i="152"/>
  <c r="W30" i="152"/>
  <c r="E78" i="92"/>
  <c r="I78" i="92"/>
  <c r="T30" i="152"/>
  <c r="X30" i="152"/>
  <c r="P39" i="227"/>
  <c r="B86" i="92"/>
  <c r="B87" i="92"/>
  <c r="B90" i="92"/>
  <c r="B91" i="92"/>
  <c r="B94" i="92"/>
  <c r="B95" i="92"/>
  <c r="B98" i="92"/>
  <c r="B99" i="92"/>
  <c r="B102" i="92"/>
  <c r="B103" i="92"/>
  <c r="B88" i="92"/>
  <c r="B104" i="92"/>
  <c r="B156" i="92" s="1"/>
  <c r="B89" i="92"/>
  <c r="B93" i="92"/>
  <c r="B97" i="92"/>
  <c r="B101" i="92"/>
  <c r="B85" i="92"/>
  <c r="B100" i="92"/>
  <c r="B96" i="92"/>
  <c r="E69" i="92"/>
  <c r="B92" i="92"/>
  <c r="B578" i="92"/>
  <c r="B555" i="92"/>
  <c r="B605" i="92" s="1"/>
  <c r="B628" i="92" s="1"/>
  <c r="B528" i="92"/>
  <c r="E440" i="92"/>
  <c r="M440" i="92"/>
  <c r="C155" i="209"/>
  <c r="C154" i="209"/>
  <c r="C158" i="209"/>
  <c r="C152" i="209"/>
  <c r="C156" i="209"/>
  <c r="D149" i="209"/>
  <c r="D41" i="209"/>
  <c r="D143" i="209" s="1"/>
  <c r="D50" i="209"/>
  <c r="D53" i="209"/>
  <c r="D54" i="209"/>
  <c r="C145" i="209"/>
  <c r="D46" i="209"/>
  <c r="D52" i="209"/>
  <c r="E52" i="209" s="1"/>
  <c r="D57" i="209"/>
  <c r="D159" i="209" s="1"/>
  <c r="D60" i="209"/>
  <c r="E60" i="209" s="1"/>
  <c r="D42" i="209"/>
  <c r="D45" i="209"/>
  <c r="E45" i="209" s="1"/>
  <c r="D49" i="209"/>
  <c r="D51" i="209"/>
  <c r="C153" i="209"/>
  <c r="C146" i="209"/>
  <c r="D44" i="209"/>
  <c r="E160" i="209"/>
  <c r="F58" i="209"/>
  <c r="E47" i="209"/>
  <c r="C161" i="209"/>
  <c r="D59" i="209"/>
  <c r="E43" i="209"/>
  <c r="D56" i="209"/>
  <c r="D145" i="209"/>
  <c r="C157" i="209"/>
  <c r="D55" i="209"/>
  <c r="D160" i="209"/>
  <c r="C149" i="209"/>
  <c r="C61" i="209"/>
  <c r="C67" i="209" s="1"/>
  <c r="C160" i="209"/>
  <c r="B83" i="287"/>
  <c r="B77" i="287"/>
  <c r="E41" i="184"/>
  <c r="E48" i="184" s="1"/>
  <c r="C33" i="183"/>
  <c r="C34" i="183" s="1"/>
  <c r="E40" i="183"/>
  <c r="E47" i="183" s="1"/>
  <c r="F33" i="182"/>
  <c r="F42" i="182" s="1"/>
  <c r="F51" i="182" s="1"/>
  <c r="D42" i="182"/>
  <c r="D51" i="182" s="1"/>
  <c r="D40" i="182"/>
  <c r="D49" i="182" s="1"/>
  <c r="E33" i="182"/>
  <c r="E41" i="182" s="1"/>
  <c r="E50" i="182" s="1"/>
  <c r="C33" i="182"/>
  <c r="C41" i="182" s="1"/>
  <c r="C50" i="182" s="1"/>
  <c r="F480" i="217"/>
  <c r="F474" i="217"/>
  <c r="D42" i="184"/>
  <c r="D49" i="184" s="1"/>
  <c r="E23" i="184"/>
  <c r="E24" i="184" s="1"/>
  <c r="H474" i="217"/>
  <c r="I482" i="217"/>
  <c r="G474" i="217"/>
  <c r="F40" i="184"/>
  <c r="F47" i="184" s="1"/>
  <c r="I474" i="217"/>
  <c r="F482" i="217"/>
  <c r="E33" i="181"/>
  <c r="F33" i="181"/>
  <c r="C33" i="181"/>
  <c r="C42" i="181" s="1"/>
  <c r="C50" i="181" s="1"/>
  <c r="D33" i="181"/>
  <c r="D40" i="181" s="1"/>
  <c r="D48" i="181" s="1"/>
  <c r="I472" i="217"/>
  <c r="D23" i="183"/>
  <c r="D24" i="183" s="1"/>
  <c r="F40" i="183"/>
  <c r="F47" i="183" s="1"/>
  <c r="E41" i="183"/>
  <c r="E48" i="183" s="1"/>
  <c r="H476" i="217"/>
  <c r="F472" i="217"/>
  <c r="I478" i="217"/>
  <c r="G476" i="217"/>
  <c r="F478" i="217"/>
  <c r="I476" i="217"/>
  <c r="F476" i="217"/>
  <c r="H478" i="217"/>
  <c r="C559" i="92"/>
  <c r="C238" i="152"/>
  <c r="C571" i="92"/>
  <c r="C250" i="152"/>
  <c r="C235" i="152"/>
  <c r="C556" i="92"/>
  <c r="C560" i="92"/>
  <c r="C239" i="152"/>
  <c r="C243" i="152"/>
  <c r="C564" i="92"/>
  <c r="C247" i="152"/>
  <c r="C568" i="92"/>
  <c r="C572" i="92"/>
  <c r="C251" i="152"/>
  <c r="C252" i="152"/>
  <c r="C573" i="92"/>
  <c r="C237" i="152"/>
  <c r="C558" i="92"/>
  <c r="C241" i="152"/>
  <c r="C562" i="92"/>
  <c r="C566" i="92"/>
  <c r="C245" i="152"/>
  <c r="C249" i="152"/>
  <c r="C570" i="92"/>
  <c r="C244" i="152"/>
  <c r="I34" i="96"/>
  <c r="C20" i="186"/>
  <c r="D41" i="186" s="1"/>
  <c r="C20" i="190"/>
  <c r="D41" i="190" s="1"/>
  <c r="C20" i="194"/>
  <c r="D41" i="194" s="1"/>
  <c r="C20" i="198"/>
  <c r="D41" i="198" s="1"/>
  <c r="C20" i="203"/>
  <c r="D41" i="203" s="1"/>
  <c r="C574" i="92"/>
  <c r="C248" i="152"/>
  <c r="C20" i="187"/>
  <c r="D41" i="187" s="1"/>
  <c r="C20" i="191"/>
  <c r="D41" i="191" s="1"/>
  <c r="C20" i="195"/>
  <c r="D41" i="195" s="1"/>
  <c r="C20" i="199"/>
  <c r="D41" i="199" s="1"/>
  <c r="C20" i="200"/>
  <c r="D41" i="200" s="1"/>
  <c r="C20" i="204"/>
  <c r="D41" i="204" s="1"/>
  <c r="C20" i="188"/>
  <c r="D41" i="188" s="1"/>
  <c r="C20" i="192"/>
  <c r="D41" i="192" s="1"/>
  <c r="C20" i="196"/>
  <c r="D41" i="196" s="1"/>
  <c r="I86" i="126"/>
  <c r="E87" i="126"/>
  <c r="K76" i="126"/>
  <c r="C293" i="152" s="1"/>
  <c r="C295" i="152"/>
  <c r="J86" i="126"/>
  <c r="F87" i="126"/>
  <c r="C299" i="152"/>
  <c r="E51" i="126"/>
  <c r="F51" i="126"/>
  <c r="D86" i="126"/>
  <c r="D70" i="126"/>
  <c r="H69" i="126"/>
  <c r="I69" i="126"/>
  <c r="E70" i="126"/>
  <c r="K65" i="126"/>
  <c r="C284" i="152" s="1"/>
  <c r="J69" i="126"/>
  <c r="F70" i="126"/>
  <c r="K61" i="126"/>
  <c r="C280" i="152" s="1"/>
  <c r="C34" i="126"/>
  <c r="G69" i="126"/>
  <c r="H615" i="217"/>
  <c r="D34" i="126"/>
  <c r="E34" i="126"/>
  <c r="F615" i="217"/>
  <c r="F356" i="217"/>
  <c r="F34" i="126"/>
  <c r="G615" i="217"/>
  <c r="D108" i="119"/>
  <c r="D140" i="119" s="1"/>
  <c r="F110" i="119"/>
  <c r="F142" i="119" s="1"/>
  <c r="E111" i="119"/>
  <c r="E143" i="119" s="1"/>
  <c r="D112" i="119"/>
  <c r="D144" i="119" s="1"/>
  <c r="C113" i="119"/>
  <c r="C145" i="119" s="1"/>
  <c r="F114" i="119"/>
  <c r="F146" i="119" s="1"/>
  <c r="E115" i="119"/>
  <c r="E147" i="119" s="1"/>
  <c r="D116" i="119"/>
  <c r="D148" i="119" s="1"/>
  <c r="C117" i="119"/>
  <c r="C149" i="119" s="1"/>
  <c r="D108" i="118"/>
  <c r="D140" i="118" s="1"/>
  <c r="C109" i="118"/>
  <c r="C141" i="118" s="1"/>
  <c r="F110" i="118"/>
  <c r="F142" i="118" s="1"/>
  <c r="E111" i="118"/>
  <c r="E143" i="118" s="1"/>
  <c r="D112" i="118"/>
  <c r="D144" i="118" s="1"/>
  <c r="C113" i="118"/>
  <c r="C145" i="118" s="1"/>
  <c r="F114" i="118"/>
  <c r="F146" i="118" s="1"/>
  <c r="E115" i="118"/>
  <c r="E147" i="118" s="1"/>
  <c r="D116" i="118"/>
  <c r="D148" i="118" s="1"/>
  <c r="C117" i="118"/>
  <c r="C149" i="118" s="1"/>
  <c r="F118" i="118"/>
  <c r="F150" i="118" s="1"/>
  <c r="H269" i="217"/>
  <c r="C92" i="119"/>
  <c r="C124" i="119" s="1"/>
  <c r="F93" i="119"/>
  <c r="F125" i="119" s="1"/>
  <c r="E94" i="119"/>
  <c r="E126" i="119" s="1"/>
  <c r="D95" i="119"/>
  <c r="D127" i="119" s="1"/>
  <c r="C96" i="119"/>
  <c r="C128" i="119" s="1"/>
  <c r="F97" i="119"/>
  <c r="F129" i="119" s="1"/>
  <c r="E98" i="119"/>
  <c r="E130" i="119" s="1"/>
  <c r="D99" i="119"/>
  <c r="D131" i="119" s="1"/>
  <c r="C100" i="119"/>
  <c r="C132" i="119" s="1"/>
  <c r="F101" i="119"/>
  <c r="F133" i="119" s="1"/>
  <c r="E102" i="119"/>
  <c r="E134" i="119" s="1"/>
  <c r="F92" i="118"/>
  <c r="F124" i="118" s="1"/>
  <c r="E93" i="118"/>
  <c r="E125" i="118" s="1"/>
  <c r="D94" i="118"/>
  <c r="D126" i="118" s="1"/>
  <c r="C95" i="118"/>
  <c r="C127" i="118" s="1"/>
  <c r="F96" i="118"/>
  <c r="F128" i="118" s="1"/>
  <c r="E97" i="118"/>
  <c r="E129" i="118" s="1"/>
  <c r="D98" i="118"/>
  <c r="D130" i="118" s="1"/>
  <c r="C99" i="118"/>
  <c r="C131" i="118" s="1"/>
  <c r="F100" i="118"/>
  <c r="F132" i="118" s="1"/>
  <c r="E101" i="118"/>
  <c r="E133" i="118" s="1"/>
  <c r="G269" i="217"/>
  <c r="C109" i="121"/>
  <c r="C141" i="121" s="1"/>
  <c r="F110" i="121"/>
  <c r="F142" i="121" s="1"/>
  <c r="E111" i="121"/>
  <c r="E143" i="121" s="1"/>
  <c r="D112" i="121"/>
  <c r="D144" i="121" s="1"/>
  <c r="C113" i="121"/>
  <c r="C145" i="121" s="1"/>
  <c r="F114" i="121"/>
  <c r="F146" i="121" s="1"/>
  <c r="E115" i="121"/>
  <c r="E147" i="121" s="1"/>
  <c r="D116" i="121"/>
  <c r="D148" i="121" s="1"/>
  <c r="C117" i="121"/>
  <c r="C149" i="121" s="1"/>
  <c r="F118" i="121"/>
  <c r="F150" i="121" s="1"/>
  <c r="E108" i="100"/>
  <c r="E140" i="100" s="1"/>
  <c r="D109" i="100"/>
  <c r="D141" i="100" s="1"/>
  <c r="C110" i="100"/>
  <c r="C142" i="100" s="1"/>
  <c r="F111" i="100"/>
  <c r="F143" i="100" s="1"/>
  <c r="E112" i="100"/>
  <c r="E144" i="100" s="1"/>
  <c r="D113" i="100"/>
  <c r="D145" i="100" s="1"/>
  <c r="C114" i="100"/>
  <c r="C146" i="100" s="1"/>
  <c r="F115" i="100"/>
  <c r="F147" i="100" s="1"/>
  <c r="E116" i="100"/>
  <c r="E148" i="100" s="1"/>
  <c r="D117" i="100"/>
  <c r="D149" i="100" s="1"/>
  <c r="C118" i="100"/>
  <c r="C150" i="100" s="1"/>
  <c r="G118" i="217"/>
  <c r="G170" i="19"/>
  <c r="C109" i="119"/>
  <c r="C141" i="119" s="1"/>
  <c r="C50" i="119"/>
  <c r="F118" i="119"/>
  <c r="F150" i="119" s="1"/>
  <c r="F50" i="119"/>
  <c r="E50" i="119"/>
  <c r="E50" i="120"/>
  <c r="D118" i="119"/>
  <c r="D150" i="119" s="1"/>
  <c r="F50" i="118"/>
  <c r="D118" i="118"/>
  <c r="D150" i="118" s="1"/>
  <c r="D118" i="117"/>
  <c r="D150" i="117" s="1"/>
  <c r="D50" i="117"/>
  <c r="E50" i="117"/>
  <c r="C50" i="118"/>
  <c r="F118" i="120"/>
  <c r="F150" i="120" s="1"/>
  <c r="F50" i="120"/>
  <c r="E50" i="118"/>
  <c r="D50" i="120"/>
  <c r="D118" i="120"/>
  <c r="D150" i="120" s="1"/>
  <c r="C50" i="120"/>
  <c r="F118" i="117"/>
  <c r="F150" i="117" s="1"/>
  <c r="F50" i="117"/>
  <c r="D50" i="121"/>
  <c r="D108" i="121"/>
  <c r="D140" i="121" s="1"/>
  <c r="C50" i="100"/>
  <c r="C118" i="121"/>
  <c r="C150" i="121" s="1"/>
  <c r="C50" i="121"/>
  <c r="D50" i="100"/>
  <c r="E50" i="121"/>
  <c r="E50" i="100"/>
  <c r="F98" i="121"/>
  <c r="F130" i="121" s="1"/>
  <c r="F269" i="217"/>
  <c r="F118" i="217"/>
  <c r="I91" i="217"/>
  <c r="I122" i="217" s="1"/>
  <c r="H91" i="217"/>
  <c r="H122" i="217" s="1"/>
  <c r="I269" i="217"/>
  <c r="C69" i="100"/>
  <c r="F91" i="217"/>
  <c r="F122" i="217" s="1"/>
  <c r="G271" i="217"/>
  <c r="H271" i="217"/>
  <c r="E33" i="119"/>
  <c r="F33" i="119"/>
  <c r="C33" i="119"/>
  <c r="D33" i="119"/>
  <c r="F33" i="120"/>
  <c r="D102" i="120"/>
  <c r="D134" i="120" s="1"/>
  <c r="F33" i="121"/>
  <c r="I118" i="217"/>
  <c r="I572" i="217"/>
  <c r="C33" i="120"/>
  <c r="E102" i="120"/>
  <c r="E134" i="120" s="1"/>
  <c r="C33" i="121"/>
  <c r="H180" i="217"/>
  <c r="G239" i="217"/>
  <c r="I569" i="217"/>
  <c r="G571" i="217"/>
  <c r="F572" i="217"/>
  <c r="D33" i="121"/>
  <c r="G568" i="217"/>
  <c r="F569" i="217"/>
  <c r="I570" i="217"/>
  <c r="H571" i="217"/>
  <c r="G572" i="217"/>
  <c r="E33" i="121"/>
  <c r="H356" i="217"/>
  <c r="H118" i="217"/>
  <c r="H53" i="217"/>
  <c r="H568" i="217"/>
  <c r="G569" i="217"/>
  <c r="F570" i="217"/>
  <c r="I571" i="217"/>
  <c r="H572" i="217"/>
  <c r="F95" i="118"/>
  <c r="F127" i="118" s="1"/>
  <c r="H582" i="217"/>
  <c r="C33" i="118"/>
  <c r="D102" i="118"/>
  <c r="D134" i="118" s="1"/>
  <c r="E33" i="100"/>
  <c r="E102" i="118"/>
  <c r="E134" i="118" s="1"/>
  <c r="H358" i="217"/>
  <c r="H57" i="217"/>
  <c r="H529" i="217"/>
  <c r="H120" i="217"/>
  <c r="H241" i="217"/>
  <c r="D33" i="117"/>
  <c r="C33" i="117"/>
  <c r="D102" i="117"/>
  <c r="D134" i="117" s="1"/>
  <c r="F33" i="100"/>
  <c r="I57" i="217"/>
  <c r="I241" i="217"/>
  <c r="I120" i="217"/>
  <c r="H182" i="217"/>
  <c r="I358" i="217"/>
  <c r="I578" i="217"/>
  <c r="H579" i="217"/>
  <c r="G580" i="217"/>
  <c r="F581" i="217"/>
  <c r="I582" i="217"/>
  <c r="G529" i="217"/>
  <c r="F241" i="217"/>
  <c r="F358" i="217"/>
  <c r="F182" i="217"/>
  <c r="F120" i="217"/>
  <c r="F57" i="217"/>
  <c r="I182" i="217"/>
  <c r="F578" i="217"/>
  <c r="I579" i="217"/>
  <c r="H580" i="217"/>
  <c r="G581" i="217"/>
  <c r="F582" i="217"/>
  <c r="G358" i="217"/>
  <c r="G120" i="217"/>
  <c r="G57" i="217"/>
  <c r="G241" i="217"/>
  <c r="G578" i="217"/>
  <c r="F579" i="217"/>
  <c r="I580" i="217"/>
  <c r="H581" i="217"/>
  <c r="G582" i="217"/>
  <c r="F29" i="226"/>
  <c r="F35" i="226"/>
  <c r="F36" i="226"/>
  <c r="C37" i="226"/>
  <c r="K31" i="226" s="1"/>
  <c r="S31" i="226" s="1"/>
  <c r="D37" i="226"/>
  <c r="L26" i="226" s="1"/>
  <c r="D66" i="92"/>
  <c r="D127" i="92" s="1"/>
  <c r="D251" i="92" s="1"/>
  <c r="E37" i="226"/>
  <c r="M26" i="226" s="1"/>
  <c r="U26" i="226" s="1"/>
  <c r="J35" i="96"/>
  <c r="L35" i="96"/>
  <c r="T35" i="96"/>
  <c r="T36" i="96" s="1"/>
  <c r="D61" i="96" s="1"/>
  <c r="I61" i="96" s="1"/>
  <c r="D337" i="95" s="1"/>
  <c r="E267" i="108" s="1"/>
  <c r="D267" i="108" s="1"/>
  <c r="D248" i="108" s="1"/>
  <c r="C623" i="92" s="1"/>
  <c r="D252" i="152" s="1"/>
  <c r="C33" i="96"/>
  <c r="E47" i="96"/>
  <c r="C43" i="88" s="1"/>
  <c r="C15" i="136" s="1"/>
  <c r="F32" i="96"/>
  <c r="F34" i="96" s="1"/>
  <c r="E51" i="96"/>
  <c r="C47" i="88" s="1"/>
  <c r="C15" i="141" s="1"/>
  <c r="J32" i="96"/>
  <c r="J34" i="96" s="1"/>
  <c r="E55" i="96"/>
  <c r="C51" i="88" s="1"/>
  <c r="C15" i="144" s="1"/>
  <c r="N32" i="96"/>
  <c r="N34" i="96" s="1"/>
  <c r="E59" i="96"/>
  <c r="C55" i="88" s="1"/>
  <c r="C15" i="148" s="1"/>
  <c r="R32" i="96"/>
  <c r="R34" i="96" s="1"/>
  <c r="H32" i="96"/>
  <c r="H34" i="96" s="1"/>
  <c r="A47" i="19"/>
  <c r="D32" i="96"/>
  <c r="D34" i="96" s="1"/>
  <c r="E53" i="96"/>
  <c r="C49" i="88" s="1"/>
  <c r="C15" i="162" s="1"/>
  <c r="E61" i="96"/>
  <c r="C57" i="88" s="1"/>
  <c r="C15" i="150" s="1"/>
  <c r="I31" i="111"/>
  <c r="AO31" i="111"/>
  <c r="E44" i="96"/>
  <c r="E48" i="96"/>
  <c r="C44" i="88" s="1"/>
  <c r="C15" i="137" s="1"/>
  <c r="E52" i="96"/>
  <c r="C48" i="88" s="1"/>
  <c r="C15" i="142" s="1"/>
  <c r="E56" i="96"/>
  <c r="C52" i="88" s="1"/>
  <c r="C15" i="145" s="1"/>
  <c r="E60" i="96"/>
  <c r="C56" i="88" s="1"/>
  <c r="C15" i="149" s="1"/>
  <c r="E32" i="96"/>
  <c r="E34" i="96" s="1"/>
  <c r="K32" i="96"/>
  <c r="K34" i="96" s="1"/>
  <c r="E62" i="96"/>
  <c r="C58" i="88" s="1"/>
  <c r="C15" i="151" s="1"/>
  <c r="D21" i="86"/>
  <c r="C59" i="86" s="1"/>
  <c r="C93" i="86" s="1"/>
  <c r="D54" i="111"/>
  <c r="D21" i="135"/>
  <c r="C59" i="135" s="1"/>
  <c r="C93" i="135" s="1"/>
  <c r="H54" i="111"/>
  <c r="D21" i="137"/>
  <c r="C59" i="137" s="1"/>
  <c r="C93" i="137" s="1"/>
  <c r="L54" i="111"/>
  <c r="D21" i="139"/>
  <c r="C59" i="139" s="1"/>
  <c r="C93" i="139" s="1"/>
  <c r="P54" i="111"/>
  <c r="D21" i="142"/>
  <c r="C59" i="142" s="1"/>
  <c r="C93" i="142" s="1"/>
  <c r="T54" i="111"/>
  <c r="D21" i="143"/>
  <c r="C59" i="143" s="1"/>
  <c r="C93" i="143" s="1"/>
  <c r="X54" i="111"/>
  <c r="D21" i="145"/>
  <c r="C59" i="145" s="1"/>
  <c r="C93" i="145" s="1"/>
  <c r="AB54" i="111"/>
  <c r="D21" i="147"/>
  <c r="C59" i="147" s="1"/>
  <c r="C93" i="147" s="1"/>
  <c r="AF54" i="111"/>
  <c r="D21" i="149"/>
  <c r="C59" i="149" s="1"/>
  <c r="C93" i="149" s="1"/>
  <c r="AJ54" i="111"/>
  <c r="D21" i="151"/>
  <c r="C59" i="151" s="1"/>
  <c r="C93" i="151" s="1"/>
  <c r="AN54" i="111"/>
  <c r="D21" i="140"/>
  <c r="C59" i="140" s="1"/>
  <c r="C93" i="140" s="1"/>
  <c r="AR54" i="111"/>
  <c r="C22" i="134"/>
  <c r="C44" i="134" s="1"/>
  <c r="C78" i="134" s="1"/>
  <c r="E55" i="111"/>
  <c r="C22" i="136"/>
  <c r="C44" i="136" s="1"/>
  <c r="C78" i="136" s="1"/>
  <c r="I55" i="111"/>
  <c r="C22" i="138"/>
  <c r="C44" i="138" s="1"/>
  <c r="C78" i="138" s="1"/>
  <c r="M55" i="111"/>
  <c r="C22" i="141"/>
  <c r="C44" i="141" s="1"/>
  <c r="C78" i="141" s="1"/>
  <c r="Q55" i="111"/>
  <c r="C22" i="162"/>
  <c r="C44" i="162" s="1"/>
  <c r="C78" i="162" s="1"/>
  <c r="U55" i="111"/>
  <c r="C22" i="144"/>
  <c r="C44" i="144" s="1"/>
  <c r="C78" i="144" s="1"/>
  <c r="Y55" i="111"/>
  <c r="C22" i="146"/>
  <c r="C44" i="146" s="1"/>
  <c r="C78" i="146" s="1"/>
  <c r="AC55" i="111"/>
  <c r="C22" i="148"/>
  <c r="C44" i="148" s="1"/>
  <c r="C78" i="148" s="1"/>
  <c r="AG55" i="111"/>
  <c r="C22" i="150"/>
  <c r="C44" i="150" s="1"/>
  <c r="C78" i="150" s="1"/>
  <c r="AK55" i="111"/>
  <c r="D23" i="134"/>
  <c r="C61" i="134" s="1"/>
  <c r="C95" i="134" s="1"/>
  <c r="F56" i="111"/>
  <c r="D23" i="136"/>
  <c r="C61" i="136" s="1"/>
  <c r="C95" i="136" s="1"/>
  <c r="J56" i="111"/>
  <c r="D23" i="138"/>
  <c r="C61" i="138" s="1"/>
  <c r="C95" i="138" s="1"/>
  <c r="N56" i="111"/>
  <c r="D23" i="141"/>
  <c r="C61" i="141" s="1"/>
  <c r="C95" i="141" s="1"/>
  <c r="R56" i="111"/>
  <c r="D23" i="162"/>
  <c r="C61" i="162" s="1"/>
  <c r="C95" i="162" s="1"/>
  <c r="V56" i="111"/>
  <c r="D23" i="144"/>
  <c r="C61" i="144" s="1"/>
  <c r="C95" i="144" s="1"/>
  <c r="Z56" i="111"/>
  <c r="D23" i="146"/>
  <c r="C61" i="146" s="1"/>
  <c r="C95" i="146" s="1"/>
  <c r="AD56" i="111"/>
  <c r="D23" i="148"/>
  <c r="C61" i="148" s="1"/>
  <c r="C95" i="148" s="1"/>
  <c r="AH56" i="111"/>
  <c r="D23" i="150"/>
  <c r="C61" i="150" s="1"/>
  <c r="C95" i="150" s="1"/>
  <c r="AL56" i="111"/>
  <c r="C24" i="86"/>
  <c r="C46" i="86" s="1"/>
  <c r="C80" i="86" s="1"/>
  <c r="C57" i="111"/>
  <c r="C24" i="135"/>
  <c r="C46" i="135" s="1"/>
  <c r="C80" i="135" s="1"/>
  <c r="G57" i="111"/>
  <c r="C24" i="137"/>
  <c r="C46" i="137" s="1"/>
  <c r="C80" i="137" s="1"/>
  <c r="K57" i="111"/>
  <c r="C24" i="139"/>
  <c r="C46" i="139" s="1"/>
  <c r="C80" i="139" s="1"/>
  <c r="O57" i="111"/>
  <c r="C24" i="142"/>
  <c r="C46" i="142" s="1"/>
  <c r="C80" i="142" s="1"/>
  <c r="S57" i="111"/>
  <c r="C24" i="143"/>
  <c r="C46" i="143" s="1"/>
  <c r="C80" i="143" s="1"/>
  <c r="W57" i="111"/>
  <c r="C24" i="145"/>
  <c r="C46" i="145" s="1"/>
  <c r="C80" i="145" s="1"/>
  <c r="AA57" i="111"/>
  <c r="C24" i="147"/>
  <c r="C46" i="147" s="1"/>
  <c r="C80" i="147" s="1"/>
  <c r="AE57" i="111"/>
  <c r="C24" i="149"/>
  <c r="C46" i="149" s="1"/>
  <c r="C80" i="149" s="1"/>
  <c r="AI57" i="111"/>
  <c r="C24" i="151"/>
  <c r="C46" i="151" s="1"/>
  <c r="C80" i="151" s="1"/>
  <c r="AM57" i="111"/>
  <c r="C24" i="140"/>
  <c r="C46" i="140" s="1"/>
  <c r="C81" i="140" s="1"/>
  <c r="AQ57" i="111"/>
  <c r="D25" i="86"/>
  <c r="C63" i="86" s="1"/>
  <c r="C97" i="86" s="1"/>
  <c r="D58" i="111"/>
  <c r="D25" i="135"/>
  <c r="C63" i="135" s="1"/>
  <c r="C97" i="135" s="1"/>
  <c r="H58" i="111"/>
  <c r="D25" i="137"/>
  <c r="C63" i="137" s="1"/>
  <c r="C97" i="137" s="1"/>
  <c r="L58" i="111"/>
  <c r="D25" i="139"/>
  <c r="C63" i="139" s="1"/>
  <c r="C97" i="139" s="1"/>
  <c r="P58" i="111"/>
  <c r="D25" i="142"/>
  <c r="C63" i="142" s="1"/>
  <c r="C97" i="142" s="1"/>
  <c r="T58" i="111"/>
  <c r="D25" i="143"/>
  <c r="C63" i="143" s="1"/>
  <c r="C97" i="143" s="1"/>
  <c r="X58" i="111"/>
  <c r="D25" i="145"/>
  <c r="C63" i="145" s="1"/>
  <c r="C97" i="145" s="1"/>
  <c r="AB58" i="111"/>
  <c r="D25" i="147"/>
  <c r="C63" i="147" s="1"/>
  <c r="C97" i="147" s="1"/>
  <c r="AF58" i="111"/>
  <c r="D25" i="149"/>
  <c r="C63" i="149" s="1"/>
  <c r="C97" i="149" s="1"/>
  <c r="AJ58" i="111"/>
  <c r="D25" i="151"/>
  <c r="C63" i="151" s="1"/>
  <c r="C97" i="151" s="1"/>
  <c r="AN58" i="111"/>
  <c r="D25" i="140"/>
  <c r="C63" i="140" s="1"/>
  <c r="C97" i="140" s="1"/>
  <c r="AR58" i="111"/>
  <c r="C26" i="134"/>
  <c r="C48" i="134" s="1"/>
  <c r="C82" i="134" s="1"/>
  <c r="E59" i="111"/>
  <c r="C26" i="136"/>
  <c r="C48" i="136" s="1"/>
  <c r="C82" i="136" s="1"/>
  <c r="I59" i="111"/>
  <c r="C26" i="138"/>
  <c r="C48" i="138" s="1"/>
  <c r="C82" i="138" s="1"/>
  <c r="M59" i="111"/>
  <c r="C26" i="141"/>
  <c r="C48" i="141" s="1"/>
  <c r="C82" i="141" s="1"/>
  <c r="Q59" i="111"/>
  <c r="C26" i="162"/>
  <c r="C48" i="162" s="1"/>
  <c r="C82" i="162" s="1"/>
  <c r="U59" i="111"/>
  <c r="C26" i="144"/>
  <c r="C48" i="144" s="1"/>
  <c r="C82" i="144" s="1"/>
  <c r="Y59" i="111"/>
  <c r="C26" i="146"/>
  <c r="C48" i="146" s="1"/>
  <c r="C82" i="146" s="1"/>
  <c r="AC59" i="111"/>
  <c r="C26" i="148"/>
  <c r="C48" i="148" s="1"/>
  <c r="C82" i="148" s="1"/>
  <c r="AG59" i="111"/>
  <c r="C26" i="150"/>
  <c r="C48" i="150" s="1"/>
  <c r="C82" i="150" s="1"/>
  <c r="AK59" i="111"/>
  <c r="D27" i="134"/>
  <c r="C65" i="134" s="1"/>
  <c r="C99" i="134" s="1"/>
  <c r="F60" i="111"/>
  <c r="D27" i="136"/>
  <c r="C65" i="136" s="1"/>
  <c r="C99" i="136" s="1"/>
  <c r="J60" i="111"/>
  <c r="D27" i="138"/>
  <c r="C65" i="138" s="1"/>
  <c r="C99" i="138" s="1"/>
  <c r="N60" i="111"/>
  <c r="D27" i="141"/>
  <c r="C65" i="141" s="1"/>
  <c r="C99" i="141" s="1"/>
  <c r="R60" i="111"/>
  <c r="D27" i="162"/>
  <c r="C65" i="162" s="1"/>
  <c r="C99" i="162" s="1"/>
  <c r="V60" i="111"/>
  <c r="D27" i="144"/>
  <c r="C65" i="144" s="1"/>
  <c r="C99" i="144" s="1"/>
  <c r="Z60" i="111"/>
  <c r="D27" i="146"/>
  <c r="C65" i="146" s="1"/>
  <c r="C99" i="146" s="1"/>
  <c r="AD60" i="111"/>
  <c r="D27" i="148"/>
  <c r="C65" i="148" s="1"/>
  <c r="C99" i="148" s="1"/>
  <c r="AH60" i="111"/>
  <c r="D27" i="150"/>
  <c r="C65" i="150" s="1"/>
  <c r="C99" i="150" s="1"/>
  <c r="AL60" i="111"/>
  <c r="C28" i="86"/>
  <c r="C50" i="86" s="1"/>
  <c r="C84" i="86" s="1"/>
  <c r="C61" i="111"/>
  <c r="C28" i="135"/>
  <c r="C50" i="135" s="1"/>
  <c r="C84" i="135" s="1"/>
  <c r="G61" i="111"/>
  <c r="C28" i="137"/>
  <c r="C50" i="137" s="1"/>
  <c r="C84" i="137" s="1"/>
  <c r="K61" i="111"/>
  <c r="C28" i="139"/>
  <c r="C50" i="139" s="1"/>
  <c r="C84" i="139" s="1"/>
  <c r="O61" i="111"/>
  <c r="C28" i="142"/>
  <c r="C50" i="142" s="1"/>
  <c r="C84" i="142" s="1"/>
  <c r="S61" i="111"/>
  <c r="C28" i="143"/>
  <c r="C50" i="143" s="1"/>
  <c r="C84" i="143" s="1"/>
  <c r="W61" i="111"/>
  <c r="C28" i="145"/>
  <c r="C50" i="145" s="1"/>
  <c r="C84" i="145" s="1"/>
  <c r="AA61" i="111"/>
  <c r="C28" i="147"/>
  <c r="C50" i="147" s="1"/>
  <c r="C84" i="147" s="1"/>
  <c r="AE61" i="111"/>
  <c r="C28" i="149"/>
  <c r="C50" i="149" s="1"/>
  <c r="C84" i="149" s="1"/>
  <c r="AI61" i="111"/>
  <c r="C28" i="151"/>
  <c r="C50" i="151" s="1"/>
  <c r="C84" i="151" s="1"/>
  <c r="AM61" i="111"/>
  <c r="C28" i="140"/>
  <c r="C50" i="140" s="1"/>
  <c r="C84" i="140" s="1"/>
  <c r="AQ61" i="111"/>
  <c r="D29" i="86"/>
  <c r="C67" i="86" s="1"/>
  <c r="C101" i="86" s="1"/>
  <c r="D62" i="111"/>
  <c r="D29" i="135"/>
  <c r="C67" i="135" s="1"/>
  <c r="C101" i="135" s="1"/>
  <c r="H62" i="111"/>
  <c r="D29" i="137"/>
  <c r="C67" i="137" s="1"/>
  <c r="C101" i="137" s="1"/>
  <c r="L62" i="111"/>
  <c r="D29" i="139"/>
  <c r="C67" i="139" s="1"/>
  <c r="C101" i="139" s="1"/>
  <c r="P62" i="111"/>
  <c r="D29" i="142"/>
  <c r="C67" i="142" s="1"/>
  <c r="C101" i="142" s="1"/>
  <c r="T62" i="111"/>
  <c r="D29" i="143"/>
  <c r="C67" i="143" s="1"/>
  <c r="C101" i="143" s="1"/>
  <c r="X62" i="111"/>
  <c r="D29" i="145"/>
  <c r="C67" i="145" s="1"/>
  <c r="C101" i="145" s="1"/>
  <c r="AB62" i="111"/>
  <c r="D29" i="147"/>
  <c r="C67" i="147" s="1"/>
  <c r="C101" i="147" s="1"/>
  <c r="AF62" i="111"/>
  <c r="D29" i="149"/>
  <c r="C67" i="149" s="1"/>
  <c r="C101" i="149" s="1"/>
  <c r="AJ62" i="111"/>
  <c r="D29" i="151"/>
  <c r="C67" i="151" s="1"/>
  <c r="C101" i="151" s="1"/>
  <c r="AN62" i="111"/>
  <c r="D29" i="140"/>
  <c r="C67" i="140" s="1"/>
  <c r="C102" i="140" s="1"/>
  <c r="AR62" i="111"/>
  <c r="C30" i="134"/>
  <c r="C52" i="134" s="1"/>
  <c r="C86" i="134" s="1"/>
  <c r="E63" i="111"/>
  <c r="C30" i="136"/>
  <c r="C52" i="136" s="1"/>
  <c r="C86" i="136" s="1"/>
  <c r="I63" i="111"/>
  <c r="C30" i="138"/>
  <c r="C52" i="138" s="1"/>
  <c r="C86" i="138" s="1"/>
  <c r="M63" i="111"/>
  <c r="C30" i="141"/>
  <c r="C52" i="141" s="1"/>
  <c r="C86" i="141" s="1"/>
  <c r="Q63" i="111"/>
  <c r="C30" i="162"/>
  <c r="C52" i="162" s="1"/>
  <c r="C86" i="162" s="1"/>
  <c r="U63" i="111"/>
  <c r="C30" i="144"/>
  <c r="C52" i="144" s="1"/>
  <c r="C86" i="144" s="1"/>
  <c r="Y63" i="111"/>
  <c r="C30" i="146"/>
  <c r="C52" i="146" s="1"/>
  <c r="C86" i="146" s="1"/>
  <c r="AC63" i="111"/>
  <c r="C30" i="148"/>
  <c r="C52" i="148" s="1"/>
  <c r="C86" i="148" s="1"/>
  <c r="AG63" i="111"/>
  <c r="C30" i="150"/>
  <c r="C52" i="150" s="1"/>
  <c r="C86" i="150" s="1"/>
  <c r="AK63" i="111"/>
  <c r="D31" i="134"/>
  <c r="E31" i="134" s="1"/>
  <c r="G31" i="134" s="1"/>
  <c r="F31" i="111"/>
  <c r="F64" i="111"/>
  <c r="D31" i="136"/>
  <c r="J31" i="111"/>
  <c r="J64" i="111"/>
  <c r="I77" i="111" s="1"/>
  <c r="D31" i="138"/>
  <c r="E31" i="138" s="1"/>
  <c r="G31" i="138" s="1"/>
  <c r="N31" i="111"/>
  <c r="N64" i="111"/>
  <c r="D31" i="141"/>
  <c r="E31" i="141" s="1"/>
  <c r="G31" i="141" s="1"/>
  <c r="R31" i="111"/>
  <c r="R64" i="111"/>
  <c r="D31" i="162"/>
  <c r="E31" i="162" s="1"/>
  <c r="G31" i="162" s="1"/>
  <c r="V31" i="111"/>
  <c r="V64" i="111"/>
  <c r="D31" i="144"/>
  <c r="E31" i="144" s="1"/>
  <c r="G31" i="144" s="1"/>
  <c r="Z31" i="111"/>
  <c r="Z64" i="111"/>
  <c r="D31" i="146"/>
  <c r="E31" i="146" s="1"/>
  <c r="G31" i="146" s="1"/>
  <c r="AD31" i="111"/>
  <c r="AD64" i="111"/>
  <c r="D31" i="148"/>
  <c r="E31" i="148" s="1"/>
  <c r="G31" i="148" s="1"/>
  <c r="AH31" i="111"/>
  <c r="AH64" i="111"/>
  <c r="D31" i="150"/>
  <c r="E31" i="150" s="1"/>
  <c r="G31" i="150" s="1"/>
  <c r="AL31" i="111"/>
  <c r="AL64" i="111"/>
  <c r="AP31" i="111"/>
  <c r="AP64" i="111"/>
  <c r="G31" i="111"/>
  <c r="W31" i="111"/>
  <c r="AM31" i="111"/>
  <c r="G32" i="96"/>
  <c r="G34" i="96" s="1"/>
  <c r="K31" i="111"/>
  <c r="AA31" i="111"/>
  <c r="AQ31" i="111"/>
  <c r="C94" i="134"/>
  <c r="C94" i="138"/>
  <c r="C94" i="141"/>
  <c r="C94" i="162"/>
  <c r="C94" i="144"/>
  <c r="C94" i="146"/>
  <c r="C94" i="148"/>
  <c r="C94" i="150"/>
  <c r="C79" i="86"/>
  <c r="C79" i="135"/>
  <c r="C79" i="139"/>
  <c r="C79" i="142"/>
  <c r="C79" i="143"/>
  <c r="C79" i="145"/>
  <c r="C79" i="147"/>
  <c r="C79" i="149"/>
  <c r="C79" i="151"/>
  <c r="C96" i="86"/>
  <c r="C96" i="135"/>
  <c r="C96" i="137"/>
  <c r="C96" i="139"/>
  <c r="C96" i="142"/>
  <c r="C96" i="143"/>
  <c r="C96" i="145"/>
  <c r="C96" i="147"/>
  <c r="C96" i="149"/>
  <c r="C96" i="151"/>
  <c r="C81" i="134"/>
  <c r="C81" i="136"/>
  <c r="C81" i="138"/>
  <c r="C81" i="141"/>
  <c r="C81" i="162"/>
  <c r="C81" i="144"/>
  <c r="C81" i="146"/>
  <c r="C81" i="148"/>
  <c r="C81" i="150"/>
  <c r="C98" i="134"/>
  <c r="C98" i="138"/>
  <c r="C98" i="141"/>
  <c r="C98" i="162"/>
  <c r="C98" i="144"/>
  <c r="C98" i="146"/>
  <c r="C98" i="148"/>
  <c r="C98" i="150"/>
  <c r="C83" i="86"/>
  <c r="C83" i="137"/>
  <c r="C83" i="139"/>
  <c r="C83" i="142"/>
  <c r="C83" i="143"/>
  <c r="C83" i="145"/>
  <c r="C83" i="147"/>
  <c r="C83" i="149"/>
  <c r="C83" i="151"/>
  <c r="C100" i="86"/>
  <c r="C100" i="135"/>
  <c r="C100" i="137"/>
  <c r="C100" i="139"/>
  <c r="C100" i="142"/>
  <c r="C100" i="143"/>
  <c r="C100" i="145"/>
  <c r="C100" i="147"/>
  <c r="C100" i="149"/>
  <c r="C100" i="151"/>
  <c r="C85" i="134"/>
  <c r="C85" i="136"/>
  <c r="C85" i="138"/>
  <c r="C85" i="141"/>
  <c r="C85" i="162"/>
  <c r="C85" i="144"/>
  <c r="C85" i="146"/>
  <c r="C85" i="148"/>
  <c r="C85" i="150"/>
  <c r="C102" i="134"/>
  <c r="C102" i="138"/>
  <c r="C102" i="141"/>
  <c r="C102" i="162"/>
  <c r="C102" i="144"/>
  <c r="C102" i="146"/>
  <c r="C102" i="148"/>
  <c r="C102" i="150"/>
  <c r="C53" i="86"/>
  <c r="C53" i="135"/>
  <c r="E31" i="135"/>
  <c r="G31" i="135" s="1"/>
  <c r="C53" i="139"/>
  <c r="E31" i="139"/>
  <c r="G31" i="139" s="1"/>
  <c r="C53" i="142"/>
  <c r="E31" i="142"/>
  <c r="G31" i="142" s="1"/>
  <c r="C53" i="143"/>
  <c r="E31" i="143"/>
  <c r="G31" i="143" s="1"/>
  <c r="C53" i="145"/>
  <c r="E31" i="145"/>
  <c r="H31" i="145" s="1"/>
  <c r="C53" i="147"/>
  <c r="E31" i="147"/>
  <c r="G31" i="147" s="1"/>
  <c r="C53" i="149"/>
  <c r="E31" i="149"/>
  <c r="G31" i="149" s="1"/>
  <c r="C53" i="151"/>
  <c r="E31" i="151"/>
  <c r="G31" i="151" s="1"/>
  <c r="C53" i="140"/>
  <c r="E31" i="140"/>
  <c r="G31" i="140" s="1"/>
  <c r="D31" i="111"/>
  <c r="H31" i="111"/>
  <c r="L31" i="111"/>
  <c r="P31" i="111"/>
  <c r="T31" i="111"/>
  <c r="X31" i="111"/>
  <c r="AB31" i="111"/>
  <c r="AF31" i="111"/>
  <c r="AJ31" i="111"/>
  <c r="AN31" i="111"/>
  <c r="AR31" i="111"/>
  <c r="C31" i="136"/>
  <c r="C78" i="86"/>
  <c r="C78" i="135"/>
  <c r="C78" i="137"/>
  <c r="C78" i="139"/>
  <c r="C78" i="142"/>
  <c r="C78" i="143"/>
  <c r="C78" i="145"/>
  <c r="C78" i="147"/>
  <c r="C78" i="149"/>
  <c r="C78" i="151"/>
  <c r="C78" i="140"/>
  <c r="C95" i="86"/>
  <c r="C95" i="137"/>
  <c r="C95" i="139"/>
  <c r="C95" i="142"/>
  <c r="C95" i="143"/>
  <c r="C95" i="145"/>
  <c r="C95" i="147"/>
  <c r="C95" i="149"/>
  <c r="C95" i="151"/>
  <c r="C95" i="140"/>
  <c r="C80" i="134"/>
  <c r="C80" i="138"/>
  <c r="C80" i="141"/>
  <c r="C80" i="162"/>
  <c r="C80" i="144"/>
  <c r="C80" i="146"/>
  <c r="C80" i="148"/>
  <c r="C80" i="150"/>
  <c r="C97" i="134"/>
  <c r="C97" i="136"/>
  <c r="C97" i="138"/>
  <c r="C97" i="141"/>
  <c r="C97" i="162"/>
  <c r="C97" i="144"/>
  <c r="C97" i="146"/>
  <c r="C97" i="148"/>
  <c r="C97" i="150"/>
  <c r="C82" i="86"/>
  <c r="C82" i="135"/>
  <c r="C82" i="137"/>
  <c r="C82" i="139"/>
  <c r="C82" i="142"/>
  <c r="C82" i="143"/>
  <c r="C82" i="145"/>
  <c r="C82" i="147"/>
  <c r="C82" i="149"/>
  <c r="C82" i="151"/>
  <c r="C82" i="140"/>
  <c r="C99" i="86"/>
  <c r="C99" i="135"/>
  <c r="C99" i="139"/>
  <c r="C99" i="142"/>
  <c r="C99" i="143"/>
  <c r="C99" i="145"/>
  <c r="C99" i="147"/>
  <c r="C99" i="149"/>
  <c r="C99" i="151"/>
  <c r="C99" i="140"/>
  <c r="C84" i="134"/>
  <c r="C84" i="138"/>
  <c r="C84" i="141"/>
  <c r="C84" i="162"/>
  <c r="C84" i="144"/>
  <c r="C84" i="146"/>
  <c r="C84" i="148"/>
  <c r="C84" i="150"/>
  <c r="C101" i="134"/>
  <c r="C101" i="136"/>
  <c r="C101" i="138"/>
  <c r="C101" i="141"/>
  <c r="C101" i="162"/>
  <c r="C101" i="144"/>
  <c r="C101" i="146"/>
  <c r="C101" i="148"/>
  <c r="C101" i="150"/>
  <c r="C86" i="86"/>
  <c r="C86" i="135"/>
  <c r="C86" i="137"/>
  <c r="C86" i="139"/>
  <c r="C86" i="142"/>
  <c r="C86" i="143"/>
  <c r="C86" i="145"/>
  <c r="C86" i="147"/>
  <c r="C86" i="149"/>
  <c r="C86" i="151"/>
  <c r="C86" i="140"/>
  <c r="H31" i="135"/>
  <c r="C69" i="137"/>
  <c r="C69" i="139"/>
  <c r="C69" i="142"/>
  <c r="C69" i="143"/>
  <c r="C69" i="145"/>
  <c r="C69" i="147"/>
  <c r="C69" i="149"/>
  <c r="C69" i="151"/>
  <c r="C69" i="140"/>
  <c r="E31" i="111"/>
  <c r="M31" i="111"/>
  <c r="Q31" i="111"/>
  <c r="U31" i="111"/>
  <c r="Y31" i="111"/>
  <c r="AC31" i="111"/>
  <c r="AG31" i="111"/>
  <c r="AK31" i="111"/>
  <c r="E54" i="111"/>
  <c r="I54" i="111"/>
  <c r="M54" i="111"/>
  <c r="Q54" i="111"/>
  <c r="U54" i="111"/>
  <c r="Y54" i="111"/>
  <c r="AC54" i="111"/>
  <c r="AG54" i="111"/>
  <c r="AK54" i="111"/>
  <c r="F55" i="111"/>
  <c r="J55" i="111"/>
  <c r="N55" i="111"/>
  <c r="R55" i="111"/>
  <c r="V55" i="111"/>
  <c r="Z55" i="111"/>
  <c r="AD55" i="111"/>
  <c r="AH55" i="111"/>
  <c r="AL55" i="111"/>
  <c r="C56" i="111"/>
  <c r="G56" i="111"/>
  <c r="K56" i="111"/>
  <c r="O56" i="111"/>
  <c r="S56" i="111"/>
  <c r="W56" i="111"/>
  <c r="AA56" i="111"/>
  <c r="AE56" i="111"/>
  <c r="AI56" i="111"/>
  <c r="AM56" i="111"/>
  <c r="D57" i="111"/>
  <c r="H57" i="111"/>
  <c r="L57" i="111"/>
  <c r="P57" i="111"/>
  <c r="T57" i="111"/>
  <c r="X57" i="111"/>
  <c r="AB57" i="111"/>
  <c r="AF57" i="111"/>
  <c r="AJ57" i="111"/>
  <c r="AN57" i="111"/>
  <c r="AR57" i="111"/>
  <c r="E58" i="111"/>
  <c r="I58" i="111"/>
  <c r="M58" i="111"/>
  <c r="Q58" i="111"/>
  <c r="U58" i="111"/>
  <c r="Y58" i="111"/>
  <c r="AC58" i="111"/>
  <c r="AG58" i="111"/>
  <c r="AK58" i="111"/>
  <c r="F59" i="111"/>
  <c r="J59" i="111"/>
  <c r="N59" i="111"/>
  <c r="R59" i="111"/>
  <c r="V59" i="111"/>
  <c r="Z59" i="111"/>
  <c r="AD59" i="111"/>
  <c r="AH59" i="111"/>
  <c r="AL59" i="111"/>
  <c r="C60" i="111"/>
  <c r="G60" i="111"/>
  <c r="K60" i="111"/>
  <c r="O60" i="111"/>
  <c r="S60" i="111"/>
  <c r="W60" i="111"/>
  <c r="AA60" i="111"/>
  <c r="AE60" i="111"/>
  <c r="AI60" i="111"/>
  <c r="AM60" i="111"/>
  <c r="AQ60" i="111"/>
  <c r="D61" i="111"/>
  <c r="H61" i="111"/>
  <c r="L61" i="111"/>
  <c r="P61" i="111"/>
  <c r="T61" i="111"/>
  <c r="X61" i="111"/>
  <c r="AB61" i="111"/>
  <c r="AF61" i="111"/>
  <c r="AJ61" i="111"/>
  <c r="AN61" i="111"/>
  <c r="E62" i="111"/>
  <c r="I62" i="111"/>
  <c r="M62" i="111"/>
  <c r="Q62" i="111"/>
  <c r="U62" i="111"/>
  <c r="Y62" i="111"/>
  <c r="AC62" i="111"/>
  <c r="AG62" i="111"/>
  <c r="AK62" i="111"/>
  <c r="F63" i="111"/>
  <c r="J63" i="111"/>
  <c r="N63" i="111"/>
  <c r="R63" i="111"/>
  <c r="V63" i="111"/>
  <c r="Z63" i="111"/>
  <c r="AD63" i="111"/>
  <c r="AH63" i="111"/>
  <c r="AL63" i="111"/>
  <c r="C64" i="111"/>
  <c r="G64" i="111"/>
  <c r="K64" i="111"/>
  <c r="O64" i="111"/>
  <c r="S64" i="111"/>
  <c r="W64" i="111"/>
  <c r="AA64" i="111"/>
  <c r="AE64" i="111"/>
  <c r="AI64" i="111"/>
  <c r="AM64" i="111"/>
  <c r="AQ64" i="111"/>
  <c r="D31" i="86"/>
  <c r="C94" i="137"/>
  <c r="C96" i="162"/>
  <c r="C98" i="149"/>
  <c r="C85" i="139"/>
  <c r="C53" i="134"/>
  <c r="C53" i="138"/>
  <c r="C53" i="141"/>
  <c r="C53" i="162"/>
  <c r="C53" i="144"/>
  <c r="C53" i="146"/>
  <c r="C53" i="148"/>
  <c r="C53" i="150"/>
  <c r="F54" i="111"/>
  <c r="J54" i="111"/>
  <c r="N54" i="111"/>
  <c r="R54" i="111"/>
  <c r="V54" i="111"/>
  <c r="Z54" i="111"/>
  <c r="AD54" i="111"/>
  <c r="AH54" i="111"/>
  <c r="AL54" i="111"/>
  <c r="C55" i="111"/>
  <c r="G55" i="111"/>
  <c r="K55" i="111"/>
  <c r="O55" i="111"/>
  <c r="S55" i="111"/>
  <c r="W55" i="111"/>
  <c r="AA55" i="111"/>
  <c r="AE55" i="111"/>
  <c r="AI55" i="111"/>
  <c r="AM55" i="111"/>
  <c r="AQ55" i="111"/>
  <c r="D56" i="111"/>
  <c r="H56" i="111"/>
  <c r="L56" i="111"/>
  <c r="P56" i="111"/>
  <c r="T56" i="111"/>
  <c r="X56" i="111"/>
  <c r="AB56" i="111"/>
  <c r="AF56" i="111"/>
  <c r="AJ56" i="111"/>
  <c r="AN56" i="111"/>
  <c r="AR56" i="111"/>
  <c r="E57" i="111"/>
  <c r="I57" i="111"/>
  <c r="M57" i="111"/>
  <c r="Q57" i="111"/>
  <c r="U57" i="111"/>
  <c r="Y57" i="111"/>
  <c r="AC57" i="111"/>
  <c r="AG57" i="111"/>
  <c r="AK57" i="111"/>
  <c r="F58" i="111"/>
  <c r="J58" i="111"/>
  <c r="N58" i="111"/>
  <c r="R58" i="111"/>
  <c r="V58" i="111"/>
  <c r="Z58" i="111"/>
  <c r="AD58" i="111"/>
  <c r="AH58" i="111"/>
  <c r="AL58" i="111"/>
  <c r="C59" i="111"/>
  <c r="G59" i="111"/>
  <c r="K59" i="111"/>
  <c r="O59" i="111"/>
  <c r="S59" i="111"/>
  <c r="W59" i="111"/>
  <c r="AA59" i="111"/>
  <c r="AE59" i="111"/>
  <c r="AI59" i="111"/>
  <c r="AM59" i="111"/>
  <c r="AQ59" i="111"/>
  <c r="D60" i="111"/>
  <c r="H60" i="111"/>
  <c r="L60" i="111"/>
  <c r="P60" i="111"/>
  <c r="T60" i="111"/>
  <c r="X60" i="111"/>
  <c r="AB60" i="111"/>
  <c r="AF60" i="111"/>
  <c r="AJ60" i="111"/>
  <c r="AN60" i="111"/>
  <c r="AR60" i="111"/>
  <c r="E61" i="111"/>
  <c r="I61" i="111"/>
  <c r="M61" i="111"/>
  <c r="Q61" i="111"/>
  <c r="U61" i="111"/>
  <c r="Y61" i="111"/>
  <c r="AC61" i="111"/>
  <c r="AG61" i="111"/>
  <c r="AK61" i="111"/>
  <c r="F62" i="111"/>
  <c r="J62" i="111"/>
  <c r="N62" i="111"/>
  <c r="R62" i="111"/>
  <c r="V62" i="111"/>
  <c r="Z62" i="111"/>
  <c r="AD62" i="111"/>
  <c r="AH62" i="111"/>
  <c r="AL62" i="111"/>
  <c r="C63" i="111"/>
  <c r="G63" i="111"/>
  <c r="K63" i="111"/>
  <c r="O63" i="111"/>
  <c r="S63" i="111"/>
  <c r="W63" i="111"/>
  <c r="AA63" i="111"/>
  <c r="AE63" i="111"/>
  <c r="AI63" i="111"/>
  <c r="AM63" i="111"/>
  <c r="AQ63" i="111"/>
  <c r="H64" i="111"/>
  <c r="L64" i="111"/>
  <c r="P64" i="111"/>
  <c r="T64" i="111"/>
  <c r="X64" i="111"/>
  <c r="AB64" i="111"/>
  <c r="AF64" i="111"/>
  <c r="AJ64" i="111"/>
  <c r="AN64" i="111"/>
  <c r="AR64" i="111"/>
  <c r="E31" i="137"/>
  <c r="H31" i="137" s="1"/>
  <c r="C53" i="137"/>
  <c r="C69" i="135"/>
  <c r="J57" i="217"/>
  <c r="J569" i="217"/>
  <c r="J570" i="217"/>
  <c r="J580" i="217"/>
  <c r="J53" i="217"/>
  <c r="J581" i="217"/>
  <c r="J37" i="226"/>
  <c r="R26" i="226" s="1"/>
  <c r="O29" i="226"/>
  <c r="P18" i="226"/>
  <c r="P20" i="226"/>
  <c r="P22" i="226"/>
  <c r="P24" i="226"/>
  <c r="P26" i="226"/>
  <c r="P28" i="226"/>
  <c r="P30" i="226"/>
  <c r="P32" i="226"/>
  <c r="P34" i="226"/>
  <c r="P36" i="226"/>
  <c r="Q37" i="226"/>
  <c r="Q38" i="226" s="1"/>
  <c r="P19" i="226"/>
  <c r="P21" i="226"/>
  <c r="P23" i="226"/>
  <c r="P25" i="226"/>
  <c r="P27" i="226"/>
  <c r="P29" i="226"/>
  <c r="P31" i="226"/>
  <c r="P33" i="226"/>
  <c r="O24" i="226"/>
  <c r="O26" i="226"/>
  <c r="O28" i="226"/>
  <c r="O30" i="226"/>
  <c r="O32" i="226"/>
  <c r="O34" i="226"/>
  <c r="D89" i="227"/>
  <c r="D91" i="227" s="1"/>
  <c r="D93" i="227" s="1"/>
  <c r="H89" i="227"/>
  <c r="H91" i="227" s="1"/>
  <c r="H93" i="227" s="1"/>
  <c r="L89" i="227"/>
  <c r="L91" i="227" s="1"/>
  <c r="L93" i="227" s="1"/>
  <c r="X89" i="227"/>
  <c r="X91" i="227" s="1"/>
  <c r="X93" i="227" s="1"/>
  <c r="C89" i="227"/>
  <c r="C91" i="227" s="1"/>
  <c r="C93" i="227" s="1"/>
  <c r="G89" i="227"/>
  <c r="G91" i="227" s="1"/>
  <c r="G93" i="227" s="1"/>
  <c r="K89" i="227"/>
  <c r="K91" i="227" s="1"/>
  <c r="K93" i="227" s="1"/>
  <c r="O89" i="227"/>
  <c r="O91" i="227" s="1"/>
  <c r="O93" i="227" s="1"/>
  <c r="S89" i="227"/>
  <c r="S91" i="227" s="1"/>
  <c r="S93" i="227" s="1"/>
  <c r="W89" i="227"/>
  <c r="W91" i="227" s="1"/>
  <c r="W93" i="227" s="1"/>
  <c r="P89" i="227"/>
  <c r="P91" i="227" s="1"/>
  <c r="P93" i="227" s="1"/>
  <c r="T89" i="227"/>
  <c r="T91" i="227" s="1"/>
  <c r="T93" i="227" s="1"/>
  <c r="F89" i="227"/>
  <c r="F91" i="227" s="1"/>
  <c r="F93" i="227" s="1"/>
  <c r="J89" i="227"/>
  <c r="J91" i="227" s="1"/>
  <c r="J93" i="227" s="1"/>
  <c r="N89" i="227"/>
  <c r="N91" i="227" s="1"/>
  <c r="N93" i="227" s="1"/>
  <c r="R89" i="227"/>
  <c r="R91" i="227" s="1"/>
  <c r="R93" i="227" s="1"/>
  <c r="V89" i="227"/>
  <c r="V91" i="227" s="1"/>
  <c r="V93" i="227" s="1"/>
  <c r="E89" i="227"/>
  <c r="E91" i="227" s="1"/>
  <c r="E93" i="227" s="1"/>
  <c r="M89" i="227"/>
  <c r="M91" i="227" s="1"/>
  <c r="M93" i="227" s="1"/>
  <c r="Q89" i="227"/>
  <c r="Q91" i="227" s="1"/>
  <c r="Q93" i="227" s="1"/>
  <c r="I89" i="227"/>
  <c r="I91" i="227" s="1"/>
  <c r="I93" i="227" s="1"/>
  <c r="U89" i="227"/>
  <c r="U91" i="227" s="1"/>
  <c r="U93" i="227" s="1"/>
  <c r="Z68" i="155"/>
  <c r="Z72" i="155" s="1"/>
  <c r="Y122" i="155" s="1"/>
  <c r="Z62" i="155"/>
  <c r="AA68" i="155"/>
  <c r="AA72" i="155" s="1"/>
  <c r="Z122" i="155" s="1"/>
  <c r="AA62" i="155"/>
  <c r="Y74" i="155"/>
  <c r="S56" i="217" s="1"/>
  <c r="X123" i="155"/>
  <c r="X125" i="155" s="1"/>
  <c r="X129" i="155" s="1"/>
  <c r="Y123" i="155"/>
  <c r="Y125" i="155" s="1"/>
  <c r="Y129" i="155" s="1"/>
  <c r="Z74" i="155"/>
  <c r="T56" i="217" s="1"/>
  <c r="Y32" i="227"/>
  <c r="Y36" i="227"/>
  <c r="Y68" i="155"/>
  <c r="Y72" i="155" s="1"/>
  <c r="X122" i="155" s="1"/>
  <c r="Y62" i="155"/>
  <c r="AA123" i="155"/>
  <c r="AA125" i="155" s="1"/>
  <c r="AA129" i="155" s="1"/>
  <c r="AA74" i="155"/>
  <c r="U56" i="217" s="1"/>
  <c r="Z123" i="155"/>
  <c r="Z125" i="155" s="1"/>
  <c r="Z129" i="155" s="1"/>
  <c r="L78" i="92"/>
  <c r="Z29" i="152"/>
  <c r="AA17" i="227"/>
  <c r="AA22" i="227" s="1"/>
  <c r="AA27" i="227" s="1"/>
  <c r="M79" i="92"/>
  <c r="Y28" i="152"/>
  <c r="Y30" i="152"/>
  <c r="Z28" i="152"/>
  <c r="Z30" i="152"/>
  <c r="K78" i="92"/>
  <c r="AA28" i="152"/>
  <c r="Y29" i="152"/>
  <c r="Z17" i="227"/>
  <c r="Z22" i="227" s="1"/>
  <c r="Z27" i="227" s="1"/>
  <c r="F88" i="227"/>
  <c r="F90" i="227" s="1"/>
  <c r="F92" i="227" s="1"/>
  <c r="J88" i="227"/>
  <c r="J90" i="227" s="1"/>
  <c r="J92" i="227" s="1"/>
  <c r="N88" i="227"/>
  <c r="N90" i="227" s="1"/>
  <c r="N92" i="227" s="1"/>
  <c r="R88" i="227"/>
  <c r="R90" i="227" s="1"/>
  <c r="R92" i="227" s="1"/>
  <c r="V88" i="227"/>
  <c r="V90" i="227" s="1"/>
  <c r="V92" i="227" s="1"/>
  <c r="D88" i="227"/>
  <c r="D90" i="227" s="1"/>
  <c r="D92" i="227" s="1"/>
  <c r="H88" i="227"/>
  <c r="H90" i="227" s="1"/>
  <c r="H92" i="227" s="1"/>
  <c r="L88" i="227"/>
  <c r="L90" i="227" s="1"/>
  <c r="L92" i="227" s="1"/>
  <c r="P88" i="227"/>
  <c r="P90" i="227" s="1"/>
  <c r="P92" i="227" s="1"/>
  <c r="T88" i="227"/>
  <c r="T90" i="227" s="1"/>
  <c r="T92" i="227" s="1"/>
  <c r="E88" i="227"/>
  <c r="E90" i="227" s="1"/>
  <c r="E92" i="227" s="1"/>
  <c r="I88" i="227"/>
  <c r="I90" i="227" s="1"/>
  <c r="I92" i="227" s="1"/>
  <c r="M88" i="227"/>
  <c r="M90" i="227" s="1"/>
  <c r="M92" i="227" s="1"/>
  <c r="Q88" i="227"/>
  <c r="Q90" i="227" s="1"/>
  <c r="Q92" i="227" s="1"/>
  <c r="U88" i="227"/>
  <c r="U90" i="227" s="1"/>
  <c r="U92" i="227" s="1"/>
  <c r="X88" i="227"/>
  <c r="X90" i="227" s="1"/>
  <c r="X92" i="227" s="1"/>
  <c r="G53" i="217"/>
  <c r="H239" i="217"/>
  <c r="I271" i="217"/>
  <c r="H472" i="217"/>
  <c r="H480" i="217"/>
  <c r="J579" i="217"/>
  <c r="F529" i="217"/>
  <c r="F568" i="217"/>
  <c r="J568" i="217"/>
  <c r="H570" i="217"/>
  <c r="J572" i="217"/>
  <c r="J578" i="217"/>
  <c r="G579" i="217"/>
  <c r="I581" i="217"/>
  <c r="J582" i="217"/>
  <c r="I53" i="217"/>
  <c r="G91" i="217"/>
  <c r="G122" i="217" s="1"/>
  <c r="J571" i="217"/>
  <c r="I180" i="217"/>
  <c r="I239" i="217"/>
  <c r="I356" i="217"/>
  <c r="G356" i="217"/>
  <c r="G472" i="217"/>
  <c r="AA30" i="152"/>
  <c r="Q28" i="113"/>
  <c r="F369" i="92"/>
  <c r="F393" i="92" s="1"/>
  <c r="F495" i="92" s="1"/>
  <c r="F177" i="92"/>
  <c r="H369" i="92"/>
  <c r="H393" i="92" s="1"/>
  <c r="H495" i="92" s="1"/>
  <c r="H177" i="92"/>
  <c r="M369" i="92"/>
  <c r="M393" i="92" s="1"/>
  <c r="M495" i="92" s="1"/>
  <c r="M177" i="92"/>
  <c r="D369" i="92"/>
  <c r="D393" i="92" s="1"/>
  <c r="D495" i="92" s="1"/>
  <c r="D177" i="92"/>
  <c r="L369" i="92"/>
  <c r="L393" i="92" s="1"/>
  <c r="L495" i="92" s="1"/>
  <c r="L177" i="92"/>
  <c r="E177" i="92"/>
  <c r="E369" i="92"/>
  <c r="E393" i="92" s="1"/>
  <c r="E495" i="92" s="1"/>
  <c r="I177" i="92"/>
  <c r="I369" i="92"/>
  <c r="I393" i="92" s="1"/>
  <c r="I495" i="92" s="1"/>
  <c r="J369" i="92"/>
  <c r="J393" i="92" s="1"/>
  <c r="J495" i="92" s="1"/>
  <c r="J177" i="92"/>
  <c r="K369" i="92"/>
  <c r="K393" i="92" s="1"/>
  <c r="K495" i="92" s="1"/>
  <c r="K177" i="92"/>
  <c r="C40" i="152"/>
  <c r="C369" i="92"/>
  <c r="C393" i="92" s="1"/>
  <c r="C495" i="92" s="1"/>
  <c r="C177" i="92"/>
  <c r="G369" i="92"/>
  <c r="G393" i="92" s="1"/>
  <c r="G495" i="92" s="1"/>
  <c r="G177" i="92"/>
  <c r="AE172" i="95"/>
  <c r="AI172" i="95"/>
  <c r="AM172" i="95"/>
  <c r="E52" i="92"/>
  <c r="E54" i="92"/>
  <c r="E56" i="92"/>
  <c r="E58" i="92"/>
  <c r="E60" i="92"/>
  <c r="E62" i="92"/>
  <c r="E64" i="92"/>
  <c r="E66" i="92"/>
  <c r="E68" i="92"/>
  <c r="E51" i="92"/>
  <c r="E53" i="92"/>
  <c r="E55" i="92"/>
  <c r="E57" i="92"/>
  <c r="E59" i="92"/>
  <c r="E61" i="92"/>
  <c r="E63" i="92"/>
  <c r="E65" i="92"/>
  <c r="E67" i="92"/>
  <c r="D53" i="92"/>
  <c r="D57" i="92"/>
  <c r="D61" i="92"/>
  <c r="D65" i="92"/>
  <c r="D69" i="92"/>
  <c r="D52" i="92"/>
  <c r="D56" i="92"/>
  <c r="D60" i="92"/>
  <c r="D64" i="92"/>
  <c r="D68" i="92"/>
  <c r="D50" i="92"/>
  <c r="D51" i="92"/>
  <c r="D55" i="92"/>
  <c r="D59" i="92"/>
  <c r="D63" i="92"/>
  <c r="D67" i="92"/>
  <c r="D54" i="92"/>
  <c r="D58" i="92"/>
  <c r="D62" i="92"/>
  <c r="P44" i="93"/>
  <c r="Q53" i="108"/>
  <c r="P57" i="155"/>
  <c r="P63" i="155" s="1"/>
  <c r="O83" i="227"/>
  <c r="O85" i="227" s="1"/>
  <c r="O87" i="227" s="1"/>
  <c r="P64" i="155"/>
  <c r="P70" i="155" s="1"/>
  <c r="M56" i="169"/>
  <c r="M73" i="169" s="1"/>
  <c r="M88" i="169" s="1"/>
  <c r="M56" i="167"/>
  <c r="M73" i="167" s="1"/>
  <c r="M88" i="167" s="1"/>
  <c r="M56" i="166"/>
  <c r="M73" i="166" s="1"/>
  <c r="M88" i="166" s="1"/>
  <c r="M104" i="166" s="1"/>
  <c r="L56" i="166"/>
  <c r="L73" i="166" s="1"/>
  <c r="L88" i="166" s="1"/>
  <c r="L104" i="166" s="1"/>
  <c r="L56" i="169"/>
  <c r="L73" i="169" s="1"/>
  <c r="L88" i="169" s="1"/>
  <c r="L56" i="167"/>
  <c r="L73" i="167" s="1"/>
  <c r="L88" i="167" s="1"/>
  <c r="M41" i="166"/>
  <c r="M41" i="167"/>
  <c r="J41" i="166"/>
  <c r="N41" i="166"/>
  <c r="J56" i="166"/>
  <c r="J73" i="166" s="1"/>
  <c r="J88" i="166" s="1"/>
  <c r="J104" i="166" s="1"/>
  <c r="N56" i="166"/>
  <c r="N73" i="166" s="1"/>
  <c r="N88" i="166" s="1"/>
  <c r="N104" i="166" s="1"/>
  <c r="J41" i="167"/>
  <c r="N41" i="167"/>
  <c r="J56" i="167"/>
  <c r="J73" i="167" s="1"/>
  <c r="J88" i="167" s="1"/>
  <c r="N56" i="167"/>
  <c r="N73" i="167" s="1"/>
  <c r="N88" i="167" s="1"/>
  <c r="M41" i="169"/>
  <c r="I41" i="167"/>
  <c r="I41" i="166"/>
  <c r="I41" i="169"/>
  <c r="I169" i="152"/>
  <c r="F69" i="123"/>
  <c r="F184" i="152" s="1"/>
  <c r="F201" i="152" s="1"/>
  <c r="F216" i="152" s="1"/>
  <c r="F169" i="152"/>
  <c r="C69" i="123"/>
  <c r="C184" i="152" s="1"/>
  <c r="C201" i="152" s="1"/>
  <c r="C216" i="152" s="1"/>
  <c r="C169" i="152"/>
  <c r="G69" i="123"/>
  <c r="G184" i="152" s="1"/>
  <c r="G201" i="152" s="1"/>
  <c r="G216" i="152" s="1"/>
  <c r="G169" i="152"/>
  <c r="E41" i="167"/>
  <c r="E69" i="124"/>
  <c r="E41" i="169"/>
  <c r="E41" i="166"/>
  <c r="D169" i="152"/>
  <c r="D69" i="123"/>
  <c r="D184" i="152" s="1"/>
  <c r="D201" i="152" s="1"/>
  <c r="D216" i="152" s="1"/>
  <c r="H169" i="152"/>
  <c r="H69" i="123"/>
  <c r="H184" i="152" s="1"/>
  <c r="H201" i="152" s="1"/>
  <c r="H216" i="152" s="1"/>
  <c r="F41" i="169"/>
  <c r="F41" i="166"/>
  <c r="F41" i="167"/>
  <c r="F69" i="124"/>
  <c r="C41" i="169"/>
  <c r="C41" i="166"/>
  <c r="C41" i="167"/>
  <c r="C69" i="124"/>
  <c r="G41" i="169"/>
  <c r="G41" i="166"/>
  <c r="G41" i="167"/>
  <c r="G69" i="124"/>
  <c r="D17" i="152"/>
  <c r="H17" i="152"/>
  <c r="E69" i="123"/>
  <c r="E184" i="152" s="1"/>
  <c r="E201" i="152" s="1"/>
  <c r="E216" i="152" s="1"/>
  <c r="D69" i="124"/>
  <c r="H69" i="124"/>
  <c r="D41" i="167"/>
  <c r="H41" i="167"/>
  <c r="D41" i="166"/>
  <c r="H41" i="166"/>
  <c r="L175" i="19"/>
  <c r="F216" i="19"/>
  <c r="L141" i="19"/>
  <c r="F57" i="119" s="1"/>
  <c r="F74" i="119" s="1"/>
  <c r="F158" i="19"/>
  <c r="L158" i="19" s="1"/>
  <c r="E175" i="19"/>
  <c r="D91" i="119"/>
  <c r="D107" i="119" s="1"/>
  <c r="D122" i="119" s="1"/>
  <c r="D138" i="119" s="1"/>
  <c r="D57" i="118"/>
  <c r="D175" i="19"/>
  <c r="C175" i="19"/>
  <c r="C216" i="19" s="1"/>
  <c r="I216" i="19" s="1"/>
  <c r="C158" i="19"/>
  <c r="I158" i="19" s="1"/>
  <c r="C57" i="118"/>
  <c r="C91" i="119"/>
  <c r="C107" i="119" s="1"/>
  <c r="C122" i="119" s="1"/>
  <c r="C138" i="119" s="1"/>
  <c r="I175" i="19"/>
  <c r="A1" i="218"/>
  <c r="C120" i="209"/>
  <c r="D159" i="108"/>
  <c r="C121" i="209" s="1"/>
  <c r="D121" i="209" s="1"/>
  <c r="D160" i="108"/>
  <c r="C122" i="209" s="1"/>
  <c r="D122" i="209" s="1"/>
  <c r="D161" i="108"/>
  <c r="C123" i="209" s="1"/>
  <c r="D123" i="209" s="1"/>
  <c r="D162" i="108"/>
  <c r="C124" i="209" s="1"/>
  <c r="C200" i="209" s="1"/>
  <c r="D163" i="108"/>
  <c r="C125" i="209" s="1"/>
  <c r="D125" i="209" s="1"/>
  <c r="D164" i="108"/>
  <c r="C126" i="209" s="1"/>
  <c r="D165" i="108"/>
  <c r="C127" i="209" s="1"/>
  <c r="C203" i="209" s="1"/>
  <c r="D166" i="108"/>
  <c r="C128" i="209" s="1"/>
  <c r="D128" i="209" s="1"/>
  <c r="D167" i="108"/>
  <c r="C129" i="209" s="1"/>
  <c r="D129" i="209" s="1"/>
  <c r="D168" i="108"/>
  <c r="C130" i="209" s="1"/>
  <c r="C206" i="209" s="1"/>
  <c r="D169" i="108"/>
  <c r="C131" i="209" s="1"/>
  <c r="D131" i="209" s="1"/>
  <c r="D170" i="108"/>
  <c r="C132" i="209" s="1"/>
  <c r="D132" i="209" s="1"/>
  <c r="D171" i="108"/>
  <c r="C133" i="209" s="1"/>
  <c r="D133" i="209" s="1"/>
  <c r="D172" i="108"/>
  <c r="C134" i="209" s="1"/>
  <c r="D173" i="108"/>
  <c r="C135" i="209" s="1"/>
  <c r="D174" i="108"/>
  <c r="C136" i="209" s="1"/>
  <c r="D136" i="209" s="1"/>
  <c r="D175" i="108"/>
  <c r="C137" i="209" s="1"/>
  <c r="D137" i="209" s="1"/>
  <c r="D176" i="108"/>
  <c r="C138" i="209" s="1"/>
  <c r="G161" i="108"/>
  <c r="H26" i="211" s="1"/>
  <c r="C210" i="211" s="1"/>
  <c r="D210" i="211" s="1"/>
  <c r="E210" i="211" s="1"/>
  <c r="F210" i="211" s="1"/>
  <c r="G210" i="211" s="1"/>
  <c r="H210" i="211" s="1"/>
  <c r="I210" i="211" s="1"/>
  <c r="J210" i="211" s="1"/>
  <c r="K210" i="211" s="1"/>
  <c r="G165" i="108"/>
  <c r="H30" i="211" s="1"/>
  <c r="C214" i="211" s="1"/>
  <c r="D214" i="211" s="1"/>
  <c r="E214" i="211" s="1"/>
  <c r="F214" i="211" s="1"/>
  <c r="G214" i="211" s="1"/>
  <c r="H214" i="211" s="1"/>
  <c r="I214" i="211" s="1"/>
  <c r="J214" i="211" s="1"/>
  <c r="K214" i="211" s="1"/>
  <c r="G169" i="108"/>
  <c r="H34" i="211" s="1"/>
  <c r="C218" i="211" s="1"/>
  <c r="D218" i="211" s="1"/>
  <c r="E218" i="211" s="1"/>
  <c r="F218" i="211" s="1"/>
  <c r="G218" i="211" s="1"/>
  <c r="H218" i="211" s="1"/>
  <c r="I218" i="211" s="1"/>
  <c r="J218" i="211" s="1"/>
  <c r="K218" i="211" s="1"/>
  <c r="G173" i="108"/>
  <c r="H38" i="211" s="1"/>
  <c r="C222" i="211" s="1"/>
  <c r="D222" i="211" s="1"/>
  <c r="E222" i="211" s="1"/>
  <c r="F222" i="211" s="1"/>
  <c r="G222" i="211" s="1"/>
  <c r="H222" i="211" s="1"/>
  <c r="I222" i="211" s="1"/>
  <c r="J222" i="211" s="1"/>
  <c r="K222" i="211" s="1"/>
  <c r="G158" i="108"/>
  <c r="H23" i="211" s="1"/>
  <c r="C207" i="211" s="1"/>
  <c r="D207" i="211" s="1"/>
  <c r="E207" i="211" s="1"/>
  <c r="F207" i="211" s="1"/>
  <c r="G207" i="211" s="1"/>
  <c r="H207" i="211" s="1"/>
  <c r="I207" i="211" s="1"/>
  <c r="J207" i="211" s="1"/>
  <c r="K207" i="211" s="1"/>
  <c r="G162" i="108"/>
  <c r="H27" i="211" s="1"/>
  <c r="C211" i="211" s="1"/>
  <c r="D211" i="211" s="1"/>
  <c r="E211" i="211" s="1"/>
  <c r="F211" i="211" s="1"/>
  <c r="G211" i="211" s="1"/>
  <c r="H211" i="211" s="1"/>
  <c r="I211" i="211" s="1"/>
  <c r="J211" i="211" s="1"/>
  <c r="K211" i="211" s="1"/>
  <c r="G166" i="108"/>
  <c r="H31" i="211" s="1"/>
  <c r="C215" i="211" s="1"/>
  <c r="D215" i="211" s="1"/>
  <c r="E215" i="211" s="1"/>
  <c r="F215" i="211" s="1"/>
  <c r="G215" i="211" s="1"/>
  <c r="H215" i="211" s="1"/>
  <c r="I215" i="211" s="1"/>
  <c r="J215" i="211" s="1"/>
  <c r="K215" i="211" s="1"/>
  <c r="G170" i="108"/>
  <c r="H35" i="211" s="1"/>
  <c r="C219" i="211" s="1"/>
  <c r="D219" i="211" s="1"/>
  <c r="E219" i="211" s="1"/>
  <c r="F219" i="211" s="1"/>
  <c r="G219" i="211" s="1"/>
  <c r="H219" i="211" s="1"/>
  <c r="I219" i="211" s="1"/>
  <c r="J219" i="211" s="1"/>
  <c r="K219" i="211" s="1"/>
  <c r="G174" i="108"/>
  <c r="H39" i="211" s="1"/>
  <c r="C223" i="211" s="1"/>
  <c r="D223" i="211" s="1"/>
  <c r="E223" i="211" s="1"/>
  <c r="F223" i="211" s="1"/>
  <c r="G223" i="211" s="1"/>
  <c r="H223" i="211" s="1"/>
  <c r="I223" i="211" s="1"/>
  <c r="J223" i="211" s="1"/>
  <c r="K223" i="211" s="1"/>
  <c r="G159" i="108"/>
  <c r="H24" i="211" s="1"/>
  <c r="C208" i="211" s="1"/>
  <c r="D208" i="211" s="1"/>
  <c r="E208" i="211" s="1"/>
  <c r="F208" i="211" s="1"/>
  <c r="G208" i="211" s="1"/>
  <c r="H208" i="211" s="1"/>
  <c r="I208" i="211" s="1"/>
  <c r="J208" i="211" s="1"/>
  <c r="K208" i="211" s="1"/>
  <c r="G163" i="108"/>
  <c r="H28" i="211" s="1"/>
  <c r="C212" i="211" s="1"/>
  <c r="D212" i="211" s="1"/>
  <c r="E212" i="211" s="1"/>
  <c r="F212" i="211" s="1"/>
  <c r="G212" i="211" s="1"/>
  <c r="H212" i="211" s="1"/>
  <c r="I212" i="211" s="1"/>
  <c r="J212" i="211" s="1"/>
  <c r="K212" i="211" s="1"/>
  <c r="G167" i="108"/>
  <c r="H32" i="211" s="1"/>
  <c r="C216" i="211" s="1"/>
  <c r="D216" i="211" s="1"/>
  <c r="E216" i="211" s="1"/>
  <c r="F216" i="211" s="1"/>
  <c r="G216" i="211" s="1"/>
  <c r="H216" i="211" s="1"/>
  <c r="I216" i="211" s="1"/>
  <c r="J216" i="211" s="1"/>
  <c r="K216" i="211" s="1"/>
  <c r="G171" i="108"/>
  <c r="H36" i="211" s="1"/>
  <c r="C220" i="211" s="1"/>
  <c r="D220" i="211" s="1"/>
  <c r="E220" i="211" s="1"/>
  <c r="F220" i="211" s="1"/>
  <c r="G220" i="211" s="1"/>
  <c r="H220" i="211" s="1"/>
  <c r="I220" i="211" s="1"/>
  <c r="J220" i="211" s="1"/>
  <c r="K220" i="211" s="1"/>
  <c r="G175" i="108"/>
  <c r="H40" i="211" s="1"/>
  <c r="C224" i="211" s="1"/>
  <c r="D224" i="211" s="1"/>
  <c r="E224" i="211" s="1"/>
  <c r="F224" i="211" s="1"/>
  <c r="G224" i="211" s="1"/>
  <c r="H224" i="211" s="1"/>
  <c r="I224" i="211" s="1"/>
  <c r="J224" i="211" s="1"/>
  <c r="K224" i="211" s="1"/>
  <c r="C25" i="208"/>
  <c r="B65" i="95"/>
  <c r="C29" i="208"/>
  <c r="B69" i="95"/>
  <c r="C33" i="208"/>
  <c r="B73" i="95"/>
  <c r="C37" i="208"/>
  <c r="B77" i="95"/>
  <c r="C18" i="152"/>
  <c r="C47" i="123"/>
  <c r="G18" i="152"/>
  <c r="G47" i="123"/>
  <c r="D19" i="152"/>
  <c r="D48" i="123"/>
  <c r="H19" i="152"/>
  <c r="H48" i="123"/>
  <c r="T12" i="104"/>
  <c r="C49" i="152"/>
  <c r="O12" i="113"/>
  <c r="C21" i="208"/>
  <c r="B61" i="95"/>
  <c r="F47" i="123"/>
  <c r="F48" i="123"/>
  <c r="O12" i="104"/>
  <c r="B62" i="95"/>
  <c r="B70" i="95"/>
  <c r="B78" i="95"/>
  <c r="C48" i="123"/>
  <c r="G48" i="123"/>
  <c r="B67" i="95"/>
  <c r="B71" i="95"/>
  <c r="B75" i="95"/>
  <c r="D47" i="123"/>
  <c r="H47" i="123"/>
  <c r="J41" i="212"/>
  <c r="K95" i="95" s="1"/>
  <c r="J34" i="212"/>
  <c r="J49" i="212"/>
  <c r="K103" i="95" s="1"/>
  <c r="F57" i="212"/>
  <c r="J37" i="212"/>
  <c r="K91" i="95" s="1"/>
  <c r="A1" i="225"/>
  <c r="A1" i="118"/>
  <c r="A1" i="93"/>
  <c r="A1" i="113"/>
  <c r="A1" i="181"/>
  <c r="A1" i="184"/>
  <c r="A1" i="198"/>
  <c r="A1" i="199"/>
  <c r="A1" i="200"/>
  <c r="A1" i="201"/>
  <c r="A1" i="202"/>
  <c r="A1" i="203"/>
  <c r="A1" i="204"/>
  <c r="A1" i="205"/>
  <c r="A1" i="210"/>
  <c r="A1" i="127"/>
  <c r="A1" i="102"/>
  <c r="A1" i="227"/>
  <c r="B1" i="288"/>
  <c r="A1" i="19"/>
  <c r="A1" i="105"/>
  <c r="A1" i="119"/>
  <c r="A1" i="121"/>
  <c r="A1" i="169"/>
  <c r="A1" i="104"/>
  <c r="A1" i="88"/>
  <c r="A1" i="134"/>
  <c r="A1" i="136"/>
  <c r="A1" i="138"/>
  <c r="A1" i="141"/>
  <c r="A1" i="162"/>
  <c r="A1" i="144"/>
  <c r="A1" i="146"/>
  <c r="A1" i="147"/>
  <c r="A1" i="149"/>
  <c r="A1" i="151"/>
  <c r="A1" i="182"/>
  <c r="A1" i="206"/>
  <c r="A1" i="131"/>
  <c r="A1" i="130"/>
  <c r="A1" i="155"/>
  <c r="A1" i="51"/>
  <c r="A1" i="103"/>
  <c r="A1" i="108"/>
  <c r="A1" i="117"/>
  <c r="A1" i="111"/>
  <c r="A1" i="92"/>
  <c r="A1" i="126"/>
  <c r="A1" i="183"/>
  <c r="A1" i="185"/>
  <c r="A1" i="186"/>
  <c r="A1" i="187"/>
  <c r="A1" i="188"/>
  <c r="A1" i="189"/>
  <c r="A1" i="191"/>
  <c r="A1" i="192"/>
  <c r="A1" i="193"/>
  <c r="A1" i="194"/>
  <c r="A1" i="195"/>
  <c r="A1" i="196"/>
  <c r="A1" i="207"/>
  <c r="A1" i="208"/>
  <c r="A1" i="209"/>
  <c r="A1" i="152"/>
  <c r="A1" i="226"/>
  <c r="A1" i="91"/>
  <c r="A1" i="100"/>
  <c r="A1" i="123"/>
  <c r="A1" i="124"/>
  <c r="A1" i="140"/>
  <c r="B1" i="69"/>
  <c r="A1" i="212"/>
  <c r="A1" i="95"/>
  <c r="A1" i="85"/>
  <c r="A1" i="120"/>
  <c r="A1" i="166"/>
  <c r="A1" i="167"/>
  <c r="A1" i="96"/>
  <c r="A1" i="86"/>
  <c r="A1" i="135"/>
  <c r="A1" i="137"/>
  <c r="A1" i="139"/>
  <c r="A1" i="142"/>
  <c r="A1" i="143"/>
  <c r="A1" i="145"/>
  <c r="A1" i="148"/>
  <c r="A1" i="150"/>
  <c r="A1" i="128"/>
  <c r="A1" i="197"/>
  <c r="A1" i="303"/>
  <c r="A1" i="211"/>
  <c r="A1" i="132"/>
  <c r="A1" i="133"/>
  <c r="A1" i="217"/>
  <c r="C23" i="68"/>
  <c r="C31" i="68" s="1"/>
  <c r="B64" i="95" l="1"/>
  <c r="R34" i="93"/>
  <c r="R45" i="93" s="1"/>
  <c r="S23" i="93"/>
  <c r="I617" i="217"/>
  <c r="H617" i="217"/>
  <c r="K80" i="126"/>
  <c r="E38" i="96"/>
  <c r="C75" i="111"/>
  <c r="G36" i="96"/>
  <c r="P127" i="155"/>
  <c r="P129" i="155" s="1"/>
  <c r="X68" i="155"/>
  <c r="X72" i="155" s="1"/>
  <c r="W122" i="155" s="1"/>
  <c r="L19" i="113"/>
  <c r="M20" i="113" s="1"/>
  <c r="J19" i="113"/>
  <c r="K20" i="113" s="1"/>
  <c r="H19" i="113"/>
  <c r="F19" i="113"/>
  <c r="G20" i="113" s="1"/>
  <c r="D19" i="113"/>
  <c r="I19" i="113"/>
  <c r="N19" i="113"/>
  <c r="N20" i="113" s="1"/>
  <c r="E19" i="113"/>
  <c r="P20" i="113"/>
  <c r="H20" i="113"/>
  <c r="C75" i="104"/>
  <c r="I76" i="104" s="1"/>
  <c r="C68" i="113"/>
  <c r="I69" i="113" s="1"/>
  <c r="N440" i="92"/>
  <c r="A440" i="92" s="1"/>
  <c r="O56" i="167"/>
  <c r="O73" i="167" s="1"/>
  <c r="O88" i="167" s="1"/>
  <c r="O56" i="169"/>
  <c r="O73" i="169" s="1"/>
  <c r="O88" i="169" s="1"/>
  <c r="K56" i="167"/>
  <c r="K73" i="167" s="1"/>
  <c r="K88" i="167" s="1"/>
  <c r="K56" i="169"/>
  <c r="K73" i="169" s="1"/>
  <c r="K88" i="169" s="1"/>
  <c r="K85" i="126"/>
  <c r="F300" i="217"/>
  <c r="Z84" i="111"/>
  <c r="J84" i="111"/>
  <c r="C202" i="209"/>
  <c r="B156" i="209"/>
  <c r="B208" i="209" s="1"/>
  <c r="B108" i="209"/>
  <c r="B132" i="209" s="1"/>
  <c r="B176" i="209"/>
  <c r="B228" i="209" s="1"/>
  <c r="B282" i="209" s="1"/>
  <c r="B23" i="210" s="1"/>
  <c r="B64" i="211" s="1"/>
  <c r="B91" i="211" s="1"/>
  <c r="B115" i="211" s="1"/>
  <c r="B139" i="211" s="1"/>
  <c r="B165" i="211" s="1"/>
  <c r="B189" i="211" s="1"/>
  <c r="B213" i="211" s="1"/>
  <c r="B237" i="211" s="1"/>
  <c r="B264" i="211" s="1"/>
  <c r="B114" i="209"/>
  <c r="B138" i="209" s="1"/>
  <c r="C214" i="209"/>
  <c r="B102" i="209"/>
  <c r="B126" i="209" s="1"/>
  <c r="B155" i="209"/>
  <c r="B207" i="209" s="1"/>
  <c r="B58" i="211"/>
  <c r="B85" i="211" s="1"/>
  <c r="B109" i="211" s="1"/>
  <c r="B133" i="211" s="1"/>
  <c r="B159" i="211" s="1"/>
  <c r="B183" i="211" s="1"/>
  <c r="B207" i="211" s="1"/>
  <c r="B231" i="211" s="1"/>
  <c r="B258" i="211" s="1"/>
  <c r="B69" i="211"/>
  <c r="B96" i="211" s="1"/>
  <c r="B120" i="211" s="1"/>
  <c r="B144" i="211" s="1"/>
  <c r="B170" i="211" s="1"/>
  <c r="B194" i="211" s="1"/>
  <c r="B218" i="211" s="1"/>
  <c r="B242" i="211" s="1"/>
  <c r="B269" i="211" s="1"/>
  <c r="B74" i="209"/>
  <c r="B68" i="209"/>
  <c r="R21" i="226"/>
  <c r="B63" i="95"/>
  <c r="B74" i="95"/>
  <c r="B66" i="95"/>
  <c r="B60" i="95"/>
  <c r="B62" i="211"/>
  <c r="B89" i="211" s="1"/>
  <c r="B113" i="211" s="1"/>
  <c r="B137" i="211" s="1"/>
  <c r="B163" i="211" s="1"/>
  <c r="B187" i="211" s="1"/>
  <c r="B211" i="211" s="1"/>
  <c r="B235" i="211" s="1"/>
  <c r="B262" i="211" s="1"/>
  <c r="B105" i="209"/>
  <c r="B129" i="209" s="1"/>
  <c r="B154" i="209"/>
  <c r="B206" i="209" s="1"/>
  <c r="B103" i="151"/>
  <c r="B121" i="151"/>
  <c r="B121" i="150"/>
  <c r="B103" i="150"/>
  <c r="B155" i="149"/>
  <c r="B137" i="149"/>
  <c r="B155" i="148"/>
  <c r="B137" i="148"/>
  <c r="B121" i="147"/>
  <c r="B103" i="147"/>
  <c r="B121" i="146"/>
  <c r="B103" i="146"/>
  <c r="B155" i="145"/>
  <c r="B137" i="145"/>
  <c r="B155" i="144"/>
  <c r="B137" i="144"/>
  <c r="B121" i="143"/>
  <c r="B103" i="143"/>
  <c r="B103" i="162"/>
  <c r="B121" i="162"/>
  <c r="B155" i="142"/>
  <c r="B137" i="142"/>
  <c r="B121" i="141"/>
  <c r="B103" i="141"/>
  <c r="B155" i="139"/>
  <c r="B137" i="139"/>
  <c r="B189" i="138"/>
  <c r="B171" i="138"/>
  <c r="B121" i="137"/>
  <c r="B103" i="137"/>
  <c r="B155" i="136"/>
  <c r="B137" i="136"/>
  <c r="B121" i="135"/>
  <c r="B103" i="135"/>
  <c r="B121" i="134"/>
  <c r="B103" i="134"/>
  <c r="B155" i="86"/>
  <c r="B137" i="86"/>
  <c r="B155" i="140"/>
  <c r="B137" i="140"/>
  <c r="B59" i="95"/>
  <c r="D43" i="182"/>
  <c r="D52" i="182" s="1"/>
  <c r="K79" i="126"/>
  <c r="C296" i="152" s="1"/>
  <c r="K81" i="126"/>
  <c r="C298" i="152" s="1"/>
  <c r="K84" i="126"/>
  <c r="C301" i="152" s="1"/>
  <c r="C302" i="152"/>
  <c r="K63" i="126"/>
  <c r="C282" i="152" s="1"/>
  <c r="K64" i="126"/>
  <c r="C283" i="152" s="1"/>
  <c r="G142" i="100"/>
  <c r="C34" i="124" s="1"/>
  <c r="I72" i="124" s="1"/>
  <c r="G150" i="100"/>
  <c r="G126" i="121"/>
  <c r="C134" i="152" s="1"/>
  <c r="AC82" i="111"/>
  <c r="AC78" i="111"/>
  <c r="C100" i="150"/>
  <c r="C98" i="145"/>
  <c r="C96" i="138"/>
  <c r="C100" i="138"/>
  <c r="C81" i="147"/>
  <c r="C94" i="140"/>
  <c r="C83" i="148"/>
  <c r="C81" i="139"/>
  <c r="C87" i="139" s="1"/>
  <c r="C88" i="139" s="1"/>
  <c r="C94" i="149"/>
  <c r="H68" i="155"/>
  <c r="H72" i="155" s="1"/>
  <c r="G122" i="155" s="1"/>
  <c r="H62" i="155"/>
  <c r="G130" i="121"/>
  <c r="C23" i="123" s="1"/>
  <c r="B172" i="209"/>
  <c r="B224" i="209" s="1"/>
  <c r="B278" i="209" s="1"/>
  <c r="B19" i="210" s="1"/>
  <c r="B100" i="209"/>
  <c r="B124" i="209" s="1"/>
  <c r="B187" i="209"/>
  <c r="B239" i="209" s="1"/>
  <c r="B293" i="209" s="1"/>
  <c r="B34" i="210" s="1"/>
  <c r="B75" i="211" s="1"/>
  <c r="B102" i="211" s="1"/>
  <c r="B126" i="211" s="1"/>
  <c r="B150" i="211" s="1"/>
  <c r="B176" i="211" s="1"/>
  <c r="B200" i="211" s="1"/>
  <c r="B224" i="211" s="1"/>
  <c r="B248" i="211" s="1"/>
  <c r="B275" i="211" s="1"/>
  <c r="B67" i="209"/>
  <c r="G131" i="121"/>
  <c r="K77" i="126"/>
  <c r="C294" i="152" s="1"/>
  <c r="M64" i="155"/>
  <c r="M70" i="155" s="1"/>
  <c r="M75" i="155" s="1"/>
  <c r="C102" i="145"/>
  <c r="C100" i="146"/>
  <c r="C96" i="150"/>
  <c r="C94" i="145"/>
  <c r="C32" i="227"/>
  <c r="G129" i="121"/>
  <c r="C297" i="152"/>
  <c r="I64" i="155"/>
  <c r="I70" i="155" s="1"/>
  <c r="C59" i="217" s="1"/>
  <c r="B85" i="209"/>
  <c r="C83" i="141"/>
  <c r="C98" i="142"/>
  <c r="C79" i="148"/>
  <c r="G145" i="118"/>
  <c r="G143" i="119"/>
  <c r="C78" i="152" s="1"/>
  <c r="B77" i="209"/>
  <c r="B148" i="209"/>
  <c r="B200" i="209" s="1"/>
  <c r="B95" i="209"/>
  <c r="B119" i="209" s="1"/>
  <c r="B179" i="209"/>
  <c r="B231" i="209" s="1"/>
  <c r="B285" i="209" s="1"/>
  <c r="B26" i="210" s="1"/>
  <c r="B32" i="211" s="1"/>
  <c r="B44" i="212" s="1"/>
  <c r="B57" i="211"/>
  <c r="B84" i="211" s="1"/>
  <c r="B108" i="211" s="1"/>
  <c r="B132" i="211" s="1"/>
  <c r="B158" i="211" s="1"/>
  <c r="B182" i="211" s="1"/>
  <c r="B206" i="211" s="1"/>
  <c r="B230" i="211" s="1"/>
  <c r="B257" i="211" s="1"/>
  <c r="C85" i="147"/>
  <c r="C100" i="162"/>
  <c r="C103" i="162" s="1"/>
  <c r="C104" i="162" s="1"/>
  <c r="C98" i="140"/>
  <c r="C98" i="137"/>
  <c r="C96" i="146"/>
  <c r="C103" i="146" s="1"/>
  <c r="C104" i="146" s="1"/>
  <c r="C79" i="141"/>
  <c r="C94" i="142"/>
  <c r="H31" i="151"/>
  <c r="I31" i="151" s="1"/>
  <c r="A31" i="151" s="1"/>
  <c r="D41" i="182"/>
  <c r="D50" i="182" s="1"/>
  <c r="H64" i="155"/>
  <c r="H70" i="155" s="1"/>
  <c r="G124" i="155" s="1"/>
  <c r="G126" i="155" s="1"/>
  <c r="G128" i="155" s="1"/>
  <c r="F64" i="155"/>
  <c r="F70" i="155" s="1"/>
  <c r="F124" i="155" s="1"/>
  <c r="F126" i="155" s="1"/>
  <c r="F128" i="155" s="1"/>
  <c r="N75" i="155"/>
  <c r="B70" i="209"/>
  <c r="B73" i="209"/>
  <c r="B144" i="209"/>
  <c r="B196" i="209" s="1"/>
  <c r="B72" i="209"/>
  <c r="B143" i="209"/>
  <c r="B195" i="209" s="1"/>
  <c r="B79" i="209"/>
  <c r="Q36" i="96"/>
  <c r="D58" i="96" s="1"/>
  <c r="I58" i="96" s="1"/>
  <c r="D334" i="95" s="1"/>
  <c r="E264" i="108" s="1"/>
  <c r="D264" i="108" s="1"/>
  <c r="D245" i="108" s="1"/>
  <c r="C620" i="92" s="1"/>
  <c r="D249" i="152" s="1"/>
  <c r="B28" i="189"/>
  <c r="B28" i="197"/>
  <c r="B28" i="188"/>
  <c r="B28" i="196"/>
  <c r="B28" i="199"/>
  <c r="B312" i="152"/>
  <c r="G127" i="121"/>
  <c r="C20" i="123" s="1"/>
  <c r="G58" i="123" s="1"/>
  <c r="G173" i="152" s="1"/>
  <c r="B113" i="209"/>
  <c r="B137" i="209" s="1"/>
  <c r="B107" i="209"/>
  <c r="B131" i="209" s="1"/>
  <c r="G149" i="117"/>
  <c r="D120" i="152" s="1"/>
  <c r="E41" i="209"/>
  <c r="C211" i="209"/>
  <c r="C210" i="209"/>
  <c r="G128" i="100"/>
  <c r="C21" i="124" s="1"/>
  <c r="I59" i="124" s="1"/>
  <c r="G130" i="118"/>
  <c r="D66" i="152" s="1"/>
  <c r="H127" i="92"/>
  <c r="H251" i="92" s="1"/>
  <c r="M127" i="92"/>
  <c r="M251" i="92" s="1"/>
  <c r="I82" i="111"/>
  <c r="I78" i="111"/>
  <c r="AH78" i="111"/>
  <c r="I83" i="111"/>
  <c r="J83" i="111"/>
  <c r="J79" i="111"/>
  <c r="J75" i="111"/>
  <c r="C50" i="92"/>
  <c r="C69" i="92"/>
  <c r="E104" i="92" s="1"/>
  <c r="C55" i="92"/>
  <c r="L90" i="92" s="1"/>
  <c r="L183" i="92" s="1"/>
  <c r="C59" i="92"/>
  <c r="C63" i="92"/>
  <c r="L98" i="92" s="1"/>
  <c r="L191" i="92" s="1"/>
  <c r="L220" i="92" s="1"/>
  <c r="C67" i="92"/>
  <c r="C51" i="92"/>
  <c r="C52" i="92"/>
  <c r="I87" i="92" s="1"/>
  <c r="I180" i="92" s="1"/>
  <c r="C56" i="92"/>
  <c r="C60" i="92"/>
  <c r="C64" i="92"/>
  <c r="K99" i="92" s="1"/>
  <c r="K192" i="92" s="1"/>
  <c r="C68" i="92"/>
  <c r="C53" i="92"/>
  <c r="C57" i="92"/>
  <c r="C61" i="92"/>
  <c r="E96" i="92" s="1"/>
  <c r="E189" i="92" s="1"/>
  <c r="E218" i="92" s="1"/>
  <c r="C65" i="92"/>
  <c r="J100" i="92" s="1"/>
  <c r="J193" i="92" s="1"/>
  <c r="C54" i="92"/>
  <c r="C58" i="92"/>
  <c r="C62" i="92"/>
  <c r="L97" i="92" s="1"/>
  <c r="C66" i="92"/>
  <c r="H101" i="92" s="1"/>
  <c r="H194" i="92" s="1"/>
  <c r="G70" i="126"/>
  <c r="A70" i="126" s="1"/>
  <c r="D147" i="209"/>
  <c r="J75" i="155"/>
  <c r="H31" i="140"/>
  <c r="E64" i="96"/>
  <c r="R18" i="226"/>
  <c r="R36" i="226"/>
  <c r="R30" i="226"/>
  <c r="R28" i="226"/>
  <c r="R31" i="226"/>
  <c r="R25" i="226"/>
  <c r="R27" i="226"/>
  <c r="R23" i="226"/>
  <c r="R35" i="226"/>
  <c r="R32" i="226"/>
  <c r="R34" i="226"/>
  <c r="R19" i="226"/>
  <c r="R29" i="226"/>
  <c r="R22" i="226"/>
  <c r="R33" i="226"/>
  <c r="R24" i="226"/>
  <c r="R20" i="226"/>
  <c r="D119" i="209"/>
  <c r="D195" i="209" s="1"/>
  <c r="C195" i="209"/>
  <c r="M44" i="155"/>
  <c r="M50" i="155" s="1"/>
  <c r="M56" i="155" s="1"/>
  <c r="F44" i="155"/>
  <c r="F50" i="155" s="1"/>
  <c r="F56" i="155" s="1"/>
  <c r="F62" i="155" s="1"/>
  <c r="J44" i="155"/>
  <c r="J50" i="155" s="1"/>
  <c r="J56" i="155" s="1"/>
  <c r="J62" i="155" s="1"/>
  <c r="L44" i="155"/>
  <c r="L50" i="155" s="1"/>
  <c r="L56" i="155" s="1"/>
  <c r="L83" i="227"/>
  <c r="L85" i="227" s="1"/>
  <c r="L87" i="227" s="1"/>
  <c r="I44" i="155"/>
  <c r="I50" i="155" s="1"/>
  <c r="I56" i="155" s="1"/>
  <c r="C44" i="155"/>
  <c r="C50" i="155" s="1"/>
  <c r="C56" i="155" s="1"/>
  <c r="G44" i="155"/>
  <c r="G50" i="155" s="1"/>
  <c r="G56" i="155" s="1"/>
  <c r="G62" i="155" s="1"/>
  <c r="B34" i="212"/>
  <c r="B88" i="95" s="1"/>
  <c r="E44" i="155"/>
  <c r="E50" i="155" s="1"/>
  <c r="E56" i="155" s="1"/>
  <c r="S44" i="155"/>
  <c r="S50" i="155" s="1"/>
  <c r="S56" i="155" s="1"/>
  <c r="D44" i="155"/>
  <c r="D50" i="155" s="1"/>
  <c r="D56" i="155" s="1"/>
  <c r="P44" i="155"/>
  <c r="P50" i="155" s="1"/>
  <c r="P56" i="155" s="1"/>
  <c r="R44" i="155"/>
  <c r="R50" i="155" s="1"/>
  <c r="R56" i="155" s="1"/>
  <c r="Q44" i="155"/>
  <c r="Q50" i="155" s="1"/>
  <c r="Q56" i="155" s="1"/>
  <c r="Q62" i="155" s="1"/>
  <c r="K44" i="155"/>
  <c r="K50" i="155" s="1"/>
  <c r="K56" i="155" s="1"/>
  <c r="O44" i="155"/>
  <c r="O50" i="155" s="1"/>
  <c r="O56" i="155" s="1"/>
  <c r="N44" i="155"/>
  <c r="N50" i="155" s="1"/>
  <c r="N56" i="155" s="1"/>
  <c r="G146" i="120"/>
  <c r="C117" i="152" s="1"/>
  <c r="G142" i="117"/>
  <c r="D113" i="152" s="1"/>
  <c r="O35" i="96"/>
  <c r="O36" i="96" s="1"/>
  <c r="D56" i="96" s="1"/>
  <c r="I56" i="96" s="1"/>
  <c r="D332" i="95" s="1"/>
  <c r="E262" i="108" s="1"/>
  <c r="D262" i="108" s="1"/>
  <c r="D243" i="108" s="1"/>
  <c r="C618" i="92" s="1"/>
  <c r="D247" i="152" s="1"/>
  <c r="A64" i="19"/>
  <c r="A48" i="19"/>
  <c r="C102" i="137"/>
  <c r="C85" i="140"/>
  <c r="AC83" i="111"/>
  <c r="M83" i="111"/>
  <c r="C70" i="142"/>
  <c r="G134" i="117"/>
  <c r="D106" i="152" s="1"/>
  <c r="A170" i="19"/>
  <c r="B175" i="209"/>
  <c r="B227" i="209" s="1"/>
  <c r="B281" i="209" s="1"/>
  <c r="B22" i="210" s="1"/>
  <c r="B71" i="209"/>
  <c r="G125" i="121"/>
  <c r="C18" i="123" s="1"/>
  <c r="C56" i="123" s="1"/>
  <c r="C171" i="152" s="1"/>
  <c r="E57" i="118"/>
  <c r="E91" i="120" s="1"/>
  <c r="C100" i="148"/>
  <c r="C98" i="151"/>
  <c r="C79" i="150"/>
  <c r="E48" i="209"/>
  <c r="F48" i="209" s="1"/>
  <c r="B173" i="209"/>
  <c r="B225" i="209" s="1"/>
  <c r="B279" i="209" s="1"/>
  <c r="B20" i="210" s="1"/>
  <c r="B26" i="211" s="1"/>
  <c r="B38" i="212" s="1"/>
  <c r="B81" i="209"/>
  <c r="B147" i="209"/>
  <c r="B199" i="209" s="1"/>
  <c r="G124" i="100"/>
  <c r="C17" i="124" s="1"/>
  <c r="I55" i="124" s="1"/>
  <c r="G125" i="120"/>
  <c r="C97" i="152" s="1"/>
  <c r="F68" i="155"/>
  <c r="F72" i="155" s="1"/>
  <c r="E122" i="155" s="1"/>
  <c r="G141" i="117"/>
  <c r="D112" i="152" s="1"/>
  <c r="G127" i="117"/>
  <c r="D99" i="152" s="1"/>
  <c r="B109" i="209"/>
  <c r="B133" i="209" s="1"/>
  <c r="C85" i="142"/>
  <c r="C187" i="142" s="1"/>
  <c r="C83" i="162"/>
  <c r="C81" i="149"/>
  <c r="C70" i="145"/>
  <c r="C70" i="137"/>
  <c r="Q81" i="111"/>
  <c r="G148" i="119"/>
  <c r="B149" i="209"/>
  <c r="B201" i="209" s="1"/>
  <c r="B183" i="209"/>
  <c r="B235" i="209" s="1"/>
  <c r="B289" i="209" s="1"/>
  <c r="B30" i="210" s="1"/>
  <c r="B71" i="211" s="1"/>
  <c r="B98" i="211" s="1"/>
  <c r="B122" i="211" s="1"/>
  <c r="B146" i="211" s="1"/>
  <c r="B172" i="211" s="1"/>
  <c r="B196" i="211" s="1"/>
  <c r="B220" i="211" s="1"/>
  <c r="B244" i="211" s="1"/>
  <c r="B271" i="211" s="1"/>
  <c r="G131" i="100"/>
  <c r="D139" i="152" s="1"/>
  <c r="G127" i="100"/>
  <c r="D135" i="152" s="1"/>
  <c r="K60" i="126"/>
  <c r="C279" i="152" s="1"/>
  <c r="K59" i="126"/>
  <c r="C278" i="152" s="1"/>
  <c r="G128" i="121"/>
  <c r="C136" i="152" s="1"/>
  <c r="A245" i="19"/>
  <c r="D83" i="227"/>
  <c r="D85" i="227" s="1"/>
  <c r="D87" i="227" s="1"/>
  <c r="A69" i="120"/>
  <c r="A287" i="19"/>
  <c r="A187" i="19"/>
  <c r="C102" i="147"/>
  <c r="C102" i="135"/>
  <c r="C85" i="145"/>
  <c r="C100" i="141"/>
  <c r="C83" i="146"/>
  <c r="C98" i="143"/>
  <c r="C81" i="142"/>
  <c r="C87" i="142" s="1"/>
  <c r="C88" i="142" s="1"/>
  <c r="C96" i="148"/>
  <c r="C79" i="162"/>
  <c r="C94" i="151"/>
  <c r="C70" i="151"/>
  <c r="G149" i="121"/>
  <c r="C156" i="152" s="1"/>
  <c r="A86" i="121"/>
  <c r="G130" i="117"/>
  <c r="D102" i="152" s="1"/>
  <c r="B112" i="209"/>
  <c r="B136" i="209" s="1"/>
  <c r="B84" i="209"/>
  <c r="B186" i="209"/>
  <c r="B238" i="209" s="1"/>
  <c r="B292" i="209" s="1"/>
  <c r="B33" i="210" s="1"/>
  <c r="B160" i="209"/>
  <c r="B212" i="209" s="1"/>
  <c r="B104" i="209"/>
  <c r="B128" i="209" s="1"/>
  <c r="B152" i="209"/>
  <c r="B204" i="209" s="1"/>
  <c r="B76" i="209"/>
  <c r="B178" i="209"/>
  <c r="B230" i="209" s="1"/>
  <c r="B284" i="209" s="1"/>
  <c r="B25" i="210" s="1"/>
  <c r="K62" i="126"/>
  <c r="C281" i="152" s="1"/>
  <c r="G134" i="121"/>
  <c r="C142" i="152" s="1"/>
  <c r="G132" i="121"/>
  <c r="C25" i="123" s="1"/>
  <c r="H63" i="123" s="1"/>
  <c r="H178" i="152" s="1"/>
  <c r="B188" i="209"/>
  <c r="B240" i="209" s="1"/>
  <c r="B294" i="209" s="1"/>
  <c r="B35" i="210" s="1"/>
  <c r="B86" i="209"/>
  <c r="B82" i="209"/>
  <c r="B158" i="209"/>
  <c r="B210" i="209" s="1"/>
  <c r="B184" i="209"/>
  <c r="B236" i="209" s="1"/>
  <c r="B290" i="209" s="1"/>
  <c r="B31" i="210" s="1"/>
  <c r="G127" i="120"/>
  <c r="C99" i="152" s="1"/>
  <c r="C102" i="143"/>
  <c r="C85" i="149"/>
  <c r="C187" i="149" s="1"/>
  <c r="C83" i="150"/>
  <c r="C81" i="137"/>
  <c r="C79" i="138"/>
  <c r="C94" i="135"/>
  <c r="D84" i="111"/>
  <c r="AL80" i="111"/>
  <c r="V80" i="111"/>
  <c r="F80" i="111"/>
  <c r="AK75" i="111"/>
  <c r="U75" i="111"/>
  <c r="E75" i="111"/>
  <c r="F41" i="182"/>
  <c r="F50" i="182" s="1"/>
  <c r="D154" i="209"/>
  <c r="C83" i="227"/>
  <c r="D20" i="113"/>
  <c r="V68" i="155"/>
  <c r="V72" i="155" s="1"/>
  <c r="U122" i="155" s="1"/>
  <c r="G68" i="155"/>
  <c r="G72" i="155" s="1"/>
  <c r="F122" i="155" s="1"/>
  <c r="F42" i="181"/>
  <c r="F50" i="181" s="1"/>
  <c r="AO65" i="111"/>
  <c r="C70" i="135"/>
  <c r="C102" i="151"/>
  <c r="C85" i="137"/>
  <c r="C83" i="138"/>
  <c r="C151" i="138" s="1"/>
  <c r="C98" i="135"/>
  <c r="C81" i="145"/>
  <c r="C96" i="141"/>
  <c r="C79" i="146"/>
  <c r="C94" i="143"/>
  <c r="C70" i="147"/>
  <c r="C70" i="139"/>
  <c r="I83" i="227"/>
  <c r="I85" i="227" s="1"/>
  <c r="I87" i="227" s="1"/>
  <c r="B185" i="209"/>
  <c r="B237" i="209" s="1"/>
  <c r="B291" i="209" s="1"/>
  <c r="B32" i="210" s="1"/>
  <c r="B111" i="209"/>
  <c r="B135" i="209" s="1"/>
  <c r="B177" i="209"/>
  <c r="B229" i="209" s="1"/>
  <c r="B283" i="209" s="1"/>
  <c r="B24" i="210" s="1"/>
  <c r="B103" i="209"/>
  <c r="B127" i="209" s="1"/>
  <c r="B180" i="209"/>
  <c r="B232" i="209" s="1"/>
  <c r="B286" i="209" s="1"/>
  <c r="B27" i="210" s="1"/>
  <c r="B78" i="209"/>
  <c r="U36" i="96"/>
  <c r="D62" i="96" s="1"/>
  <c r="I62" i="96" s="1"/>
  <c r="D338" i="95" s="1"/>
  <c r="E268" i="108" s="1"/>
  <c r="D268" i="108" s="1"/>
  <c r="D249" i="108" s="1"/>
  <c r="C624" i="92" s="1"/>
  <c r="D253" i="152" s="1"/>
  <c r="A86" i="120"/>
  <c r="G146" i="117"/>
  <c r="D117" i="152" s="1"/>
  <c r="G133" i="120"/>
  <c r="C105" i="152" s="1"/>
  <c r="G129" i="120"/>
  <c r="C101" i="152" s="1"/>
  <c r="G126" i="120"/>
  <c r="C98" i="152" s="1"/>
  <c r="G133" i="117"/>
  <c r="D105" i="152" s="1"/>
  <c r="A270" i="19"/>
  <c r="A228" i="19"/>
  <c r="G148" i="100"/>
  <c r="D155" i="152" s="1"/>
  <c r="G145" i="120"/>
  <c r="C116" i="152" s="1"/>
  <c r="G146" i="118"/>
  <c r="D81" i="152" s="1"/>
  <c r="G146" i="119"/>
  <c r="C81" i="152" s="1"/>
  <c r="G124" i="121"/>
  <c r="C132" i="152" s="1"/>
  <c r="G126" i="118"/>
  <c r="D62" i="152" s="1"/>
  <c r="G129" i="119"/>
  <c r="C65" i="152" s="1"/>
  <c r="G128" i="117"/>
  <c r="D100" i="152" s="1"/>
  <c r="G133" i="119"/>
  <c r="C69" i="152" s="1"/>
  <c r="G129" i="100"/>
  <c r="D137" i="152" s="1"/>
  <c r="G125" i="100"/>
  <c r="D133" i="152" s="1"/>
  <c r="G133" i="121"/>
  <c r="C26" i="123" s="1"/>
  <c r="H64" i="123" s="1"/>
  <c r="H179" i="152" s="1"/>
  <c r="J127" i="92"/>
  <c r="J251" i="92" s="1"/>
  <c r="E127" i="92"/>
  <c r="E251" i="92" s="1"/>
  <c r="L127" i="92"/>
  <c r="L251" i="92" s="1"/>
  <c r="I127" i="92"/>
  <c r="I251" i="92" s="1"/>
  <c r="K127" i="92"/>
  <c r="K251" i="92" s="1"/>
  <c r="V83" i="111"/>
  <c r="V79" i="111"/>
  <c r="U79" i="111"/>
  <c r="V75" i="111"/>
  <c r="U82" i="111"/>
  <c r="E82" i="111"/>
  <c r="U78" i="111"/>
  <c r="E78" i="111"/>
  <c r="J76" i="111"/>
  <c r="AP80" i="111"/>
  <c r="AC81" i="111"/>
  <c r="V84" i="111"/>
  <c r="J80" i="111"/>
  <c r="V76" i="111"/>
  <c r="AP76" i="111"/>
  <c r="H31" i="142"/>
  <c r="I31" i="142" s="1"/>
  <c r="A31" i="142" s="1"/>
  <c r="G86" i="126"/>
  <c r="K83" i="126"/>
  <c r="C300" i="152" s="1"/>
  <c r="H619" i="217"/>
  <c r="G49" i="183"/>
  <c r="C336" i="152" s="1"/>
  <c r="G49" i="184"/>
  <c r="C35" i="199" s="1"/>
  <c r="G48" i="184"/>
  <c r="C34" i="186" s="1"/>
  <c r="Q30" i="104"/>
  <c r="Q34" i="104" s="1"/>
  <c r="I75" i="104" s="1"/>
  <c r="L36" i="96"/>
  <c r="D53" i="96" s="1"/>
  <c r="I53" i="96" s="1"/>
  <c r="D329" i="95" s="1"/>
  <c r="E259" i="108" s="1"/>
  <c r="D259" i="108" s="1"/>
  <c r="D240" i="108" s="1"/>
  <c r="C615" i="92" s="1"/>
  <c r="D244" i="152" s="1"/>
  <c r="K67" i="126"/>
  <c r="C286" i="152" s="1"/>
  <c r="K66" i="126"/>
  <c r="C285" i="152" s="1"/>
  <c r="G141" i="120"/>
  <c r="C112" i="152" s="1"/>
  <c r="G147" i="117"/>
  <c r="D118" i="152" s="1"/>
  <c r="G145" i="117"/>
  <c r="D116" i="152" s="1"/>
  <c r="G148" i="120"/>
  <c r="C119" i="152" s="1"/>
  <c r="G140" i="120"/>
  <c r="C111" i="152" s="1"/>
  <c r="G130" i="120"/>
  <c r="C102" i="152" s="1"/>
  <c r="G140" i="118"/>
  <c r="D75" i="152" s="1"/>
  <c r="G125" i="118"/>
  <c r="D61" i="152" s="1"/>
  <c r="G128" i="119"/>
  <c r="C64" i="152" s="1"/>
  <c r="H298" i="217"/>
  <c r="G142" i="121"/>
  <c r="C149" i="152" s="1"/>
  <c r="G146" i="121"/>
  <c r="C153" i="152" s="1"/>
  <c r="G144" i="100"/>
  <c r="C36" i="124" s="1"/>
  <c r="I74" i="124" s="1"/>
  <c r="G140" i="100"/>
  <c r="D147" i="152" s="1"/>
  <c r="G150" i="120"/>
  <c r="C121" i="152" s="1"/>
  <c r="G145" i="121"/>
  <c r="C152" i="152" s="1"/>
  <c r="G149" i="119"/>
  <c r="C84" i="152" s="1"/>
  <c r="G150" i="119"/>
  <c r="C85" i="152" s="1"/>
  <c r="G148" i="121"/>
  <c r="C155" i="152" s="1"/>
  <c r="G144" i="121"/>
  <c r="C36" i="123" s="1"/>
  <c r="G143" i="117"/>
  <c r="D114" i="152" s="1"/>
  <c r="G144" i="120"/>
  <c r="C115" i="152" s="1"/>
  <c r="G146" i="100"/>
  <c r="G141" i="121"/>
  <c r="C148" i="152" s="1"/>
  <c r="G147" i="118"/>
  <c r="D82" i="152" s="1"/>
  <c r="G148" i="118"/>
  <c r="G149" i="120"/>
  <c r="C120" i="152" s="1"/>
  <c r="G140" i="121"/>
  <c r="C147" i="152" s="1"/>
  <c r="G149" i="118"/>
  <c r="C170" i="136" s="1"/>
  <c r="G147" i="119"/>
  <c r="C82" i="152" s="1"/>
  <c r="G147" i="120"/>
  <c r="C118" i="152" s="1"/>
  <c r="G142" i="118"/>
  <c r="D77" i="152" s="1"/>
  <c r="G142" i="119"/>
  <c r="C77" i="152" s="1"/>
  <c r="I298" i="217"/>
  <c r="G126" i="100"/>
  <c r="D134" i="152" s="1"/>
  <c r="G129" i="117"/>
  <c r="D101" i="152" s="1"/>
  <c r="G124" i="117"/>
  <c r="C179" i="141" s="1"/>
  <c r="G132" i="120"/>
  <c r="C104" i="152" s="1"/>
  <c r="G128" i="120"/>
  <c r="C100" i="152" s="1"/>
  <c r="G124" i="120"/>
  <c r="C96" i="152" s="1"/>
  <c r="G130" i="100"/>
  <c r="D138" i="152" s="1"/>
  <c r="G126" i="117"/>
  <c r="G125" i="117"/>
  <c r="D97" i="152" s="1"/>
  <c r="G133" i="100"/>
  <c r="D141" i="152" s="1"/>
  <c r="G125" i="119"/>
  <c r="C61" i="152" s="1"/>
  <c r="G131" i="118"/>
  <c r="G134" i="100"/>
  <c r="D142" i="152" s="1"/>
  <c r="G126" i="119"/>
  <c r="C147" i="140" s="1"/>
  <c r="C22" i="124"/>
  <c r="I60" i="124" s="1"/>
  <c r="A33" i="120"/>
  <c r="G132" i="100"/>
  <c r="C25" i="124" s="1"/>
  <c r="I63" i="124" s="1"/>
  <c r="G131" i="117"/>
  <c r="D103" i="152" s="1"/>
  <c r="G131" i="120"/>
  <c r="C103" i="152" s="1"/>
  <c r="M27" i="226"/>
  <c r="U27" i="226" s="1"/>
  <c r="F127" i="92"/>
  <c r="F251" i="92" s="1"/>
  <c r="K32" i="226"/>
  <c r="S32" i="226" s="1"/>
  <c r="K19" i="226"/>
  <c r="S19" i="226" s="1"/>
  <c r="AO75" i="111"/>
  <c r="V78" i="111"/>
  <c r="I35" i="96"/>
  <c r="I36" i="96" s="1"/>
  <c r="D50" i="96" s="1"/>
  <c r="I50" i="96" s="1"/>
  <c r="D326" i="95" s="1"/>
  <c r="E256" i="108" s="1"/>
  <c r="D256" i="108" s="1"/>
  <c r="D237" i="108" s="1"/>
  <c r="C612" i="92" s="1"/>
  <c r="D241" i="152" s="1"/>
  <c r="AD84" i="111"/>
  <c r="AC79" i="111"/>
  <c r="A48" i="111"/>
  <c r="AL83" i="111"/>
  <c r="AL79" i="111"/>
  <c r="AL75" i="111"/>
  <c r="AD76" i="111"/>
  <c r="AH76" i="111"/>
  <c r="R76" i="111"/>
  <c r="AO79" i="111"/>
  <c r="H31" i="147"/>
  <c r="I31" i="147" s="1"/>
  <c r="A31" i="147" s="1"/>
  <c r="M81" i="111"/>
  <c r="AP78" i="111"/>
  <c r="C204" i="209"/>
  <c r="C199" i="209"/>
  <c r="D124" i="209"/>
  <c r="E124" i="209" s="1"/>
  <c r="AH83" i="111"/>
  <c r="AH79" i="111"/>
  <c r="R79" i="111"/>
  <c r="AH75" i="111"/>
  <c r="R75" i="111"/>
  <c r="I31" i="140"/>
  <c r="A31" i="140" s="1"/>
  <c r="H36" i="96"/>
  <c r="D49" i="96" s="1"/>
  <c r="I49" i="96" s="1"/>
  <c r="D325" i="95" s="1"/>
  <c r="E255" i="108" s="1"/>
  <c r="D255" i="108" s="1"/>
  <c r="D236" i="108" s="1"/>
  <c r="C611" i="92" s="1"/>
  <c r="D240" i="152" s="1"/>
  <c r="N35" i="96"/>
  <c r="N36" i="96" s="1"/>
  <c r="D55" i="96" s="1"/>
  <c r="I55" i="96" s="1"/>
  <c r="D331" i="95" s="1"/>
  <c r="F35" i="96"/>
  <c r="F36" i="96" s="1"/>
  <c r="D47" i="96" s="1"/>
  <c r="I47" i="96" s="1"/>
  <c r="D323" i="95" s="1"/>
  <c r="E253" i="108" s="1"/>
  <c r="D253" i="108" s="1"/>
  <c r="D234" i="108" s="1"/>
  <c r="C609" i="92" s="1"/>
  <c r="D238" i="152" s="1"/>
  <c r="S35" i="96"/>
  <c r="S36" i="96" s="1"/>
  <c r="D60" i="96" s="1"/>
  <c r="I60" i="96" s="1"/>
  <c r="D336" i="95" s="1"/>
  <c r="K30" i="226"/>
  <c r="S30" i="226" s="1"/>
  <c r="A33" i="100"/>
  <c r="G134" i="118"/>
  <c r="D70" i="152" s="1"/>
  <c r="I619" i="217"/>
  <c r="G141" i="119"/>
  <c r="C76" i="152" s="1"/>
  <c r="G149" i="100"/>
  <c r="C41" i="124" s="1"/>
  <c r="I79" i="124" s="1"/>
  <c r="G145" i="100"/>
  <c r="D152" i="152" s="1"/>
  <c r="G141" i="100"/>
  <c r="G132" i="118"/>
  <c r="D68" i="152" s="1"/>
  <c r="G128" i="118"/>
  <c r="D64" i="152" s="1"/>
  <c r="G124" i="118"/>
  <c r="G131" i="119"/>
  <c r="C67" i="152" s="1"/>
  <c r="G127" i="119"/>
  <c r="C63" i="152" s="1"/>
  <c r="G144" i="118"/>
  <c r="D79" i="152" s="1"/>
  <c r="G48" i="183"/>
  <c r="C335" i="152" s="1"/>
  <c r="G141" i="118"/>
  <c r="G144" i="119"/>
  <c r="C79" i="152" s="1"/>
  <c r="G144" i="117"/>
  <c r="D115" i="152" s="1"/>
  <c r="G143" i="120"/>
  <c r="A86" i="118"/>
  <c r="R83" i="111"/>
  <c r="AK82" i="111"/>
  <c r="AK78" i="111"/>
  <c r="AL84" i="111"/>
  <c r="AK79" i="111"/>
  <c r="N76" i="111"/>
  <c r="H31" i="149"/>
  <c r="I31" i="149" s="1"/>
  <c r="A31" i="149" s="1"/>
  <c r="AG81" i="111"/>
  <c r="AK81" i="111"/>
  <c r="D135" i="209"/>
  <c r="E135" i="209" s="1"/>
  <c r="D127" i="209"/>
  <c r="E127" i="209" s="1"/>
  <c r="AD83" i="111"/>
  <c r="N83" i="111"/>
  <c r="AD79" i="111"/>
  <c r="N79" i="111"/>
  <c r="AD75" i="111"/>
  <c r="N75" i="111"/>
  <c r="C102" i="149"/>
  <c r="C102" i="142"/>
  <c r="C85" i="151"/>
  <c r="C85" i="143"/>
  <c r="C187" i="143" s="1"/>
  <c r="C85" i="135"/>
  <c r="C187" i="135" s="1"/>
  <c r="C100" i="144"/>
  <c r="C100" i="136"/>
  <c r="C83" i="144"/>
  <c r="C83" i="136"/>
  <c r="C98" i="147"/>
  <c r="C98" i="139"/>
  <c r="C81" i="151"/>
  <c r="C81" i="143"/>
  <c r="C81" i="135"/>
  <c r="C96" i="144"/>
  <c r="C96" i="136"/>
  <c r="C79" i="144"/>
  <c r="C79" i="136"/>
  <c r="C94" i="147"/>
  <c r="C94" i="139"/>
  <c r="AK83" i="111"/>
  <c r="U83" i="111"/>
  <c r="AD80" i="111"/>
  <c r="N80" i="111"/>
  <c r="AC75" i="111"/>
  <c r="M75" i="111"/>
  <c r="C70" i="149"/>
  <c r="C70" i="143"/>
  <c r="H31" i="139"/>
  <c r="I31" i="139" s="1"/>
  <c r="A31" i="139" s="1"/>
  <c r="G31" i="145"/>
  <c r="I31" i="145" s="1"/>
  <c r="A31" i="145" s="1"/>
  <c r="AO77" i="111"/>
  <c r="AP84" i="111"/>
  <c r="D48" i="96"/>
  <c r="I48" i="96" s="1"/>
  <c r="D324" i="95" s="1"/>
  <c r="E254" i="108" s="1"/>
  <c r="D254" i="108" s="1"/>
  <c r="D235" i="108" s="1"/>
  <c r="C610" i="92" s="1"/>
  <c r="D239" i="152" s="1"/>
  <c r="E36" i="96"/>
  <c r="D46" i="96" s="1"/>
  <c r="I46" i="96" s="1"/>
  <c r="D322" i="95" s="1"/>
  <c r="R36" i="96"/>
  <c r="D59" i="96" s="1"/>
  <c r="I59" i="96" s="1"/>
  <c r="D335" i="95" s="1"/>
  <c r="E265" i="108" s="1"/>
  <c r="D265" i="108" s="1"/>
  <c r="D246" i="108" s="1"/>
  <c r="C621" i="92" s="1"/>
  <c r="D250" i="152" s="1"/>
  <c r="J36" i="96"/>
  <c r="D51" i="96" s="1"/>
  <c r="I51" i="96" s="1"/>
  <c r="D327" i="95" s="1"/>
  <c r="E327" i="95" s="1"/>
  <c r="K18" i="226"/>
  <c r="S18" i="226" s="1"/>
  <c r="K35" i="226"/>
  <c r="S35" i="226" s="1"/>
  <c r="A33" i="118"/>
  <c r="G134" i="120"/>
  <c r="C106" i="152" s="1"/>
  <c r="G150" i="121"/>
  <c r="C157" i="152" s="1"/>
  <c r="A50" i="117"/>
  <c r="G134" i="119"/>
  <c r="C70" i="152" s="1"/>
  <c r="G130" i="119"/>
  <c r="C66" i="152" s="1"/>
  <c r="G143" i="118"/>
  <c r="G145" i="119"/>
  <c r="C80" i="152" s="1"/>
  <c r="G140" i="119"/>
  <c r="C75" i="152" s="1"/>
  <c r="G47" i="183"/>
  <c r="C33" i="185" s="1"/>
  <c r="C40" i="182"/>
  <c r="C49" i="182" s="1"/>
  <c r="A34" i="183"/>
  <c r="J33" i="227"/>
  <c r="K83" i="227"/>
  <c r="K85" i="227" s="1"/>
  <c r="K87" i="227" s="1"/>
  <c r="F37" i="226"/>
  <c r="N20" i="226" s="1"/>
  <c r="A24" i="184"/>
  <c r="G47" i="184"/>
  <c r="A34" i="184"/>
  <c r="K68" i="126"/>
  <c r="C287" i="152" s="1"/>
  <c r="C181" i="140"/>
  <c r="P36" i="96"/>
  <c r="D57" i="96" s="1"/>
  <c r="I57" i="96" s="1"/>
  <c r="D333" i="95" s="1"/>
  <c r="E333" i="95" s="1"/>
  <c r="G147" i="100"/>
  <c r="C39" i="124" s="1"/>
  <c r="G143" i="100"/>
  <c r="G147" i="121"/>
  <c r="C39" i="123" s="1"/>
  <c r="G143" i="121"/>
  <c r="C150" i="152" s="1"/>
  <c r="A86" i="117"/>
  <c r="F82" i="111"/>
  <c r="AL82" i="111"/>
  <c r="AD78" i="111"/>
  <c r="A86" i="100"/>
  <c r="G140" i="117"/>
  <c r="D111" i="152" s="1"/>
  <c r="G142" i="120"/>
  <c r="C113" i="152" s="1"/>
  <c r="A86" i="119"/>
  <c r="G132" i="119"/>
  <c r="C68" i="152" s="1"/>
  <c r="G124" i="119"/>
  <c r="C60" i="152" s="1"/>
  <c r="C196" i="209"/>
  <c r="AQ83" i="111"/>
  <c r="M82" i="111"/>
  <c r="M78" i="111"/>
  <c r="N84" i="111"/>
  <c r="M79" i="111"/>
  <c r="AL76" i="111"/>
  <c r="U77" i="111"/>
  <c r="AP65" i="111"/>
  <c r="M77" i="111"/>
  <c r="D36" i="96"/>
  <c r="D45" i="96" s="1"/>
  <c r="I45" i="96" s="1"/>
  <c r="D321" i="95" s="1"/>
  <c r="E251" i="108" s="1"/>
  <c r="D251" i="108" s="1"/>
  <c r="D232" i="108" s="1"/>
  <c r="C607" i="92" s="1"/>
  <c r="D236" i="152" s="1"/>
  <c r="K23" i="226"/>
  <c r="S23" i="226" s="1"/>
  <c r="G150" i="117"/>
  <c r="D121" i="152" s="1"/>
  <c r="E42" i="182"/>
  <c r="E51" i="182" s="1"/>
  <c r="C84" i="209"/>
  <c r="C208" i="209"/>
  <c r="C207" i="209"/>
  <c r="F33" i="227"/>
  <c r="A69" i="117"/>
  <c r="G133" i="118"/>
  <c r="G129" i="118"/>
  <c r="D65" i="152" s="1"/>
  <c r="G148" i="117"/>
  <c r="D119" i="152" s="1"/>
  <c r="C195" i="136"/>
  <c r="A31" i="111"/>
  <c r="B85" i="140"/>
  <c r="B67" i="140"/>
  <c r="B85" i="145"/>
  <c r="B67" i="145"/>
  <c r="B81" i="137"/>
  <c r="B63" i="137"/>
  <c r="B81" i="143"/>
  <c r="B63" i="143"/>
  <c r="B77" i="137"/>
  <c r="B59" i="137"/>
  <c r="B77" i="145"/>
  <c r="B59" i="145"/>
  <c r="B76" i="143"/>
  <c r="B58" i="143"/>
  <c r="B43" i="169"/>
  <c r="B43" i="167"/>
  <c r="B43" i="166"/>
  <c r="B86" i="137"/>
  <c r="B68" i="137"/>
  <c r="B86" i="146"/>
  <c r="B68" i="146"/>
  <c r="B82" i="137"/>
  <c r="B64" i="137"/>
  <c r="B82" i="146"/>
  <c r="B64" i="146"/>
  <c r="B78" i="137"/>
  <c r="B60" i="137"/>
  <c r="B78" i="146"/>
  <c r="B60" i="146"/>
  <c r="B53" i="203"/>
  <c r="B35" i="203"/>
  <c r="B51" i="194"/>
  <c r="B33" i="194"/>
  <c r="B51" i="204"/>
  <c r="B33" i="204"/>
  <c r="B83" i="136"/>
  <c r="B65" i="136"/>
  <c r="B83" i="150"/>
  <c r="B65" i="150"/>
  <c r="B79" i="142"/>
  <c r="B61" i="142"/>
  <c r="B39" i="123"/>
  <c r="B77" i="123" s="1"/>
  <c r="B192" i="152" s="1"/>
  <c r="B209" i="152" s="1"/>
  <c r="B224" i="152" s="1"/>
  <c r="B39" i="124"/>
  <c r="B77" i="124" s="1"/>
  <c r="B52" i="187"/>
  <c r="B34" i="187"/>
  <c r="B52" i="204"/>
  <c r="B34" i="204"/>
  <c r="I68" i="155"/>
  <c r="I72" i="155" s="1"/>
  <c r="H122" i="155" s="1"/>
  <c r="I62" i="155"/>
  <c r="B84" i="145"/>
  <c r="B66" i="145"/>
  <c r="B80" i="135"/>
  <c r="B62" i="135"/>
  <c r="B80" i="145"/>
  <c r="B62" i="145"/>
  <c r="B37" i="123"/>
  <c r="B75" i="123" s="1"/>
  <c r="B190" i="152" s="1"/>
  <c r="B207" i="152" s="1"/>
  <c r="B222" i="152" s="1"/>
  <c r="B37" i="124"/>
  <c r="B75" i="124" s="1"/>
  <c r="B48" i="169"/>
  <c r="B48" i="167"/>
  <c r="B48" i="166"/>
  <c r="B36" i="124"/>
  <c r="B74" i="124" s="1"/>
  <c r="B36" i="123"/>
  <c r="B74" i="123" s="1"/>
  <c r="B189" i="152" s="1"/>
  <c r="B206" i="152" s="1"/>
  <c r="B221" i="152" s="1"/>
  <c r="E47" i="124"/>
  <c r="AG82" i="111"/>
  <c r="Q82" i="111"/>
  <c r="AG78" i="111"/>
  <c r="Q78" i="111"/>
  <c r="F84" i="111"/>
  <c r="Y83" i="111"/>
  <c r="AH80" i="111"/>
  <c r="R80" i="111"/>
  <c r="E79" i="111"/>
  <c r="AG75" i="111"/>
  <c r="Q75" i="111"/>
  <c r="F78" i="111"/>
  <c r="C80" i="140"/>
  <c r="K36" i="96"/>
  <c r="D52" i="96" s="1"/>
  <c r="I52" i="96" s="1"/>
  <c r="D328" i="95" s="1"/>
  <c r="M18" i="226"/>
  <c r="U18" i="226" s="1"/>
  <c r="L28" i="226"/>
  <c r="T28" i="226" s="1"/>
  <c r="L34" i="226"/>
  <c r="T34" i="226" s="1"/>
  <c r="L33" i="226"/>
  <c r="T33" i="226" s="1"/>
  <c r="K21" i="226"/>
  <c r="S21" i="226" s="1"/>
  <c r="G127" i="118"/>
  <c r="C148" i="134" s="1"/>
  <c r="A50" i="118"/>
  <c r="D162" i="209"/>
  <c r="B20" i="184"/>
  <c r="B30" i="184" s="1"/>
  <c r="B40" i="184" s="1"/>
  <c r="B47" i="184" s="1"/>
  <c r="B30" i="183"/>
  <c r="B40" i="183" s="1"/>
  <c r="B47" i="183" s="1"/>
  <c r="B334" i="152" s="1"/>
  <c r="B341" i="152" s="1"/>
  <c r="B85" i="135"/>
  <c r="B67" i="135"/>
  <c r="B85" i="134"/>
  <c r="B67" i="134"/>
  <c r="B85" i="142"/>
  <c r="B67" i="142"/>
  <c r="B85" i="144"/>
  <c r="B67" i="144"/>
  <c r="B85" i="150"/>
  <c r="B67" i="150"/>
  <c r="B81" i="135"/>
  <c r="B63" i="135"/>
  <c r="B81" i="134"/>
  <c r="B63" i="134"/>
  <c r="B81" i="162"/>
  <c r="B63" i="162"/>
  <c r="B81" i="144"/>
  <c r="B63" i="144"/>
  <c r="B81" i="149"/>
  <c r="B63" i="149"/>
  <c r="B77" i="135"/>
  <c r="B59" i="135"/>
  <c r="B77" i="134"/>
  <c r="B59" i="134"/>
  <c r="B77" i="142"/>
  <c r="B59" i="142"/>
  <c r="B77" i="144"/>
  <c r="B59" i="144"/>
  <c r="B77" i="149"/>
  <c r="B59" i="149"/>
  <c r="B76" i="135"/>
  <c r="B58" i="135"/>
  <c r="B76" i="134"/>
  <c r="B58" i="134"/>
  <c r="B76" i="162"/>
  <c r="B58" i="162"/>
  <c r="B76" i="144"/>
  <c r="B58" i="144"/>
  <c r="B76" i="149"/>
  <c r="B58" i="149"/>
  <c r="B33" i="123"/>
  <c r="B71" i="123" s="1"/>
  <c r="B186" i="152" s="1"/>
  <c r="B203" i="152" s="1"/>
  <c r="B218" i="152" s="1"/>
  <c r="B33" i="124"/>
  <c r="B71" i="124" s="1"/>
  <c r="T32" i="227"/>
  <c r="T36" i="227"/>
  <c r="L32" i="227"/>
  <c r="L36" i="227"/>
  <c r="D32" i="227"/>
  <c r="D36" i="227"/>
  <c r="B86" i="135"/>
  <c r="B68" i="135"/>
  <c r="B86" i="139"/>
  <c r="B68" i="139"/>
  <c r="B86" i="162"/>
  <c r="B68" i="162"/>
  <c r="B86" i="147"/>
  <c r="B68" i="147"/>
  <c r="B86" i="151"/>
  <c r="B68" i="151"/>
  <c r="B82" i="135"/>
  <c r="B64" i="135"/>
  <c r="B82" i="139"/>
  <c r="B64" i="139"/>
  <c r="B82" i="162"/>
  <c r="B64" i="162"/>
  <c r="B82" i="147"/>
  <c r="B64" i="147"/>
  <c r="B82" i="151"/>
  <c r="B64" i="151"/>
  <c r="B78" i="135"/>
  <c r="B60" i="135"/>
  <c r="B78" i="139"/>
  <c r="B60" i="139"/>
  <c r="B78" i="162"/>
  <c r="B60" i="162"/>
  <c r="B78" i="147"/>
  <c r="B60" i="147"/>
  <c r="B78" i="151"/>
  <c r="B60" i="151"/>
  <c r="B53" i="186"/>
  <c r="B35" i="186"/>
  <c r="B53" i="188"/>
  <c r="B35" i="188"/>
  <c r="B53" i="197"/>
  <c r="B35" i="197"/>
  <c r="B53" i="204"/>
  <c r="B35" i="204"/>
  <c r="B35" i="192"/>
  <c r="B53" i="192"/>
  <c r="S36" i="227"/>
  <c r="S32" i="227"/>
  <c r="K36" i="227"/>
  <c r="K32" i="227"/>
  <c r="B50" i="185"/>
  <c r="B33" i="185"/>
  <c r="B51" i="187"/>
  <c r="B33" i="187"/>
  <c r="B33" i="189"/>
  <c r="B51" i="189"/>
  <c r="B51" i="200"/>
  <c r="B33" i="200"/>
  <c r="B51" i="199"/>
  <c r="B33" i="199"/>
  <c r="B83" i="134"/>
  <c r="B65" i="134"/>
  <c r="B83" i="139"/>
  <c r="B65" i="139"/>
  <c r="B83" i="143"/>
  <c r="B65" i="143"/>
  <c r="B83" i="146"/>
  <c r="B65" i="146"/>
  <c r="B83" i="151"/>
  <c r="B65" i="151"/>
  <c r="B79" i="134"/>
  <c r="B61" i="134"/>
  <c r="B79" i="139"/>
  <c r="B61" i="139"/>
  <c r="B79" i="143"/>
  <c r="B61" i="143"/>
  <c r="B79" i="147"/>
  <c r="B61" i="147"/>
  <c r="B79" i="151"/>
  <c r="B61" i="151"/>
  <c r="B51" i="169"/>
  <c r="B51" i="167"/>
  <c r="B51" i="166"/>
  <c r="B52" i="197"/>
  <c r="B34" i="197"/>
  <c r="B34" i="188"/>
  <c r="B52" i="188"/>
  <c r="B52" i="196"/>
  <c r="B34" i="196"/>
  <c r="R36" i="227"/>
  <c r="R32" i="227"/>
  <c r="J36" i="227"/>
  <c r="J32" i="227"/>
  <c r="U68" i="155"/>
  <c r="U72" i="155" s="1"/>
  <c r="T122" i="155" s="1"/>
  <c r="U62" i="155"/>
  <c r="E68" i="155"/>
  <c r="E72" i="155" s="1"/>
  <c r="D122" i="155" s="1"/>
  <c r="E62" i="155"/>
  <c r="B84" i="137"/>
  <c r="B66" i="137"/>
  <c r="B84" i="142"/>
  <c r="B66" i="142"/>
  <c r="B84" i="143"/>
  <c r="B66" i="143"/>
  <c r="B84" i="146"/>
  <c r="B66" i="146"/>
  <c r="B84" i="151"/>
  <c r="B66" i="151"/>
  <c r="B80" i="137"/>
  <c r="B62" i="137"/>
  <c r="B80" i="142"/>
  <c r="B62" i="142"/>
  <c r="B80" i="143"/>
  <c r="B62" i="143"/>
  <c r="B80" i="146"/>
  <c r="B62" i="146"/>
  <c r="B80" i="151"/>
  <c r="B62" i="151"/>
  <c r="Q36" i="227"/>
  <c r="Q32" i="227"/>
  <c r="B67" i="211"/>
  <c r="B94" i="211" s="1"/>
  <c r="B118" i="211" s="1"/>
  <c r="B142" i="211" s="1"/>
  <c r="B168" i="211" s="1"/>
  <c r="B192" i="211" s="1"/>
  <c r="B216" i="211" s="1"/>
  <c r="B240" i="211" s="1"/>
  <c r="B267" i="211" s="1"/>
  <c r="B89" i="95"/>
  <c r="L35" i="212"/>
  <c r="B85" i="148"/>
  <c r="B67" i="148"/>
  <c r="B81" i="147"/>
  <c r="B63" i="147"/>
  <c r="B77" i="162"/>
  <c r="B59" i="162"/>
  <c r="B76" i="137"/>
  <c r="B58" i="137"/>
  <c r="B76" i="147"/>
  <c r="B58" i="147"/>
  <c r="B86" i="138"/>
  <c r="B68" i="138"/>
  <c r="B82" i="138"/>
  <c r="B64" i="138"/>
  <c r="B64" i="150"/>
  <c r="B82" i="150"/>
  <c r="B78" i="144"/>
  <c r="B60" i="144"/>
  <c r="B53" i="193"/>
  <c r="B35" i="193"/>
  <c r="A69" i="119"/>
  <c r="B51" i="198"/>
  <c r="B33" i="198"/>
  <c r="B83" i="148"/>
  <c r="B65" i="148"/>
  <c r="B79" i="136"/>
  <c r="B61" i="136"/>
  <c r="B79" i="150"/>
  <c r="B61" i="150"/>
  <c r="B52" i="192"/>
  <c r="B34" i="192"/>
  <c r="B52" i="198"/>
  <c r="B34" i="198"/>
  <c r="U36" i="227"/>
  <c r="U32" i="227"/>
  <c r="B84" i="135"/>
  <c r="B66" i="135"/>
  <c r="B66" i="150"/>
  <c r="B84" i="150"/>
  <c r="B80" i="150"/>
  <c r="B62" i="150"/>
  <c r="C84" i="111"/>
  <c r="Z83" i="111"/>
  <c r="C80" i="111"/>
  <c r="Z79" i="111"/>
  <c r="C76" i="111"/>
  <c r="Z75" i="111"/>
  <c r="AH84" i="111"/>
  <c r="R84" i="111"/>
  <c r="E83" i="111"/>
  <c r="AG79" i="111"/>
  <c r="Q79" i="111"/>
  <c r="Z76" i="111"/>
  <c r="C70" i="140"/>
  <c r="V82" i="111"/>
  <c r="N78" i="111"/>
  <c r="AH82" i="111"/>
  <c r="AK77" i="111"/>
  <c r="C201" i="137"/>
  <c r="L30" i="226"/>
  <c r="T30" i="226" s="1"/>
  <c r="C19" i="123"/>
  <c r="I57" i="123" s="1"/>
  <c r="I172" i="152" s="1"/>
  <c r="A69" i="100"/>
  <c r="G150" i="118"/>
  <c r="D85" i="152" s="1"/>
  <c r="A24" i="183"/>
  <c r="B59" i="211"/>
  <c r="B86" i="211" s="1"/>
  <c r="B110" i="211" s="1"/>
  <c r="B134" i="211" s="1"/>
  <c r="B160" i="211" s="1"/>
  <c r="B184" i="211" s="1"/>
  <c r="B208" i="211" s="1"/>
  <c r="B232" i="211" s="1"/>
  <c r="B259" i="211" s="1"/>
  <c r="B24" i="211"/>
  <c r="B36" i="212" s="1"/>
  <c r="B101" i="95"/>
  <c r="L47" i="212"/>
  <c r="B93" i="95"/>
  <c r="L39" i="212"/>
  <c r="A69" i="121"/>
  <c r="B85" i="136"/>
  <c r="B67" i="136"/>
  <c r="B85" i="138"/>
  <c r="B67" i="138"/>
  <c r="B85" i="139"/>
  <c r="B67" i="139"/>
  <c r="B85" i="146"/>
  <c r="B67" i="146"/>
  <c r="B85" i="149"/>
  <c r="B67" i="149"/>
  <c r="B81" i="136"/>
  <c r="B63" i="136"/>
  <c r="B81" i="138"/>
  <c r="B63" i="138"/>
  <c r="B81" i="139"/>
  <c r="B63" i="139"/>
  <c r="B81" i="146"/>
  <c r="B63" i="146"/>
  <c r="B81" i="150"/>
  <c r="B63" i="150"/>
  <c r="B77" i="136"/>
  <c r="B59" i="136"/>
  <c r="B77" i="138"/>
  <c r="B59" i="138"/>
  <c r="B77" i="139"/>
  <c r="B59" i="139"/>
  <c r="B77" i="146"/>
  <c r="B59" i="146"/>
  <c r="B77" i="150"/>
  <c r="B59" i="150"/>
  <c r="B76" i="136"/>
  <c r="B58" i="136"/>
  <c r="B76" i="138"/>
  <c r="B58" i="138"/>
  <c r="B76" i="139"/>
  <c r="B58" i="139"/>
  <c r="B76" i="146"/>
  <c r="B58" i="146"/>
  <c r="B58" i="150"/>
  <c r="B76" i="150"/>
  <c r="B45" i="166"/>
  <c r="B45" i="169"/>
  <c r="B45" i="167"/>
  <c r="B86" i="140"/>
  <c r="B68" i="140"/>
  <c r="B86" i="136"/>
  <c r="B68" i="136"/>
  <c r="B86" i="141"/>
  <c r="B68" i="141"/>
  <c r="B86" i="143"/>
  <c r="B68" i="143"/>
  <c r="B68" i="148"/>
  <c r="B86" i="148"/>
  <c r="B82" i="140"/>
  <c r="B64" i="140"/>
  <c r="B82" i="136"/>
  <c r="B64" i="136"/>
  <c r="B82" i="141"/>
  <c r="B64" i="141"/>
  <c r="B82" i="143"/>
  <c r="B64" i="143"/>
  <c r="B64" i="148"/>
  <c r="B82" i="148"/>
  <c r="B78" i="140"/>
  <c r="B60" i="140"/>
  <c r="B78" i="136"/>
  <c r="B60" i="136"/>
  <c r="B78" i="141"/>
  <c r="B60" i="141"/>
  <c r="B78" i="143"/>
  <c r="B60" i="143"/>
  <c r="B60" i="150"/>
  <c r="B78" i="150"/>
  <c r="B53" i="196"/>
  <c r="B35" i="196"/>
  <c r="B53" i="194"/>
  <c r="B35" i="194"/>
  <c r="B53" i="198"/>
  <c r="B35" i="198"/>
  <c r="B35" i="189"/>
  <c r="B53" i="189"/>
  <c r="B53" i="200"/>
  <c r="B35" i="200"/>
  <c r="B51" i="195"/>
  <c r="B33" i="195"/>
  <c r="B51" i="193"/>
  <c r="B33" i="193"/>
  <c r="B33" i="190"/>
  <c r="B51" i="190"/>
  <c r="B51" i="201"/>
  <c r="B33" i="201"/>
  <c r="B51" i="202"/>
  <c r="B33" i="202"/>
  <c r="B83" i="140"/>
  <c r="B65" i="140"/>
  <c r="B83" i="138"/>
  <c r="B65" i="138"/>
  <c r="B83" i="141"/>
  <c r="B65" i="141"/>
  <c r="B83" i="144"/>
  <c r="B65" i="144"/>
  <c r="B83" i="147"/>
  <c r="B65" i="147"/>
  <c r="B79" i="140"/>
  <c r="B61" i="140"/>
  <c r="B79" i="138"/>
  <c r="B61" i="138"/>
  <c r="B79" i="162"/>
  <c r="B61" i="162"/>
  <c r="B79" i="144"/>
  <c r="B61" i="144"/>
  <c r="B79" i="148"/>
  <c r="B61" i="148"/>
  <c r="B41" i="123"/>
  <c r="B79" i="123" s="1"/>
  <c r="B194" i="152" s="1"/>
  <c r="B211" i="152" s="1"/>
  <c r="B226" i="152" s="1"/>
  <c r="B41" i="124"/>
  <c r="B79" i="124" s="1"/>
  <c r="B52" i="190"/>
  <c r="B34" i="190"/>
  <c r="B34" i="185"/>
  <c r="B51" i="185"/>
  <c r="B52" i="193"/>
  <c r="B34" i="193"/>
  <c r="B52" i="200"/>
  <c r="B34" i="200"/>
  <c r="B52" i="202"/>
  <c r="B34" i="202"/>
  <c r="D124" i="155"/>
  <c r="D126" i="155" s="1"/>
  <c r="D128" i="155" s="1"/>
  <c r="E75" i="155"/>
  <c r="Q68" i="155"/>
  <c r="Q72" i="155" s="1"/>
  <c r="P122" i="155" s="1"/>
  <c r="D20" i="104"/>
  <c r="I36" i="227"/>
  <c r="I32" i="227"/>
  <c r="B84" i="140"/>
  <c r="B66" i="140"/>
  <c r="B84" i="134"/>
  <c r="B66" i="134"/>
  <c r="B84" i="139"/>
  <c r="B66" i="139"/>
  <c r="B84" i="144"/>
  <c r="B66" i="144"/>
  <c r="B84" i="148"/>
  <c r="B66" i="148"/>
  <c r="B80" i="140"/>
  <c r="B62" i="140"/>
  <c r="B80" i="134"/>
  <c r="B62" i="134"/>
  <c r="B80" i="139"/>
  <c r="B62" i="139"/>
  <c r="B80" i="144"/>
  <c r="B62" i="144"/>
  <c r="B62" i="148"/>
  <c r="B80" i="148"/>
  <c r="B34" i="123"/>
  <c r="B72" i="123" s="1"/>
  <c r="B187" i="152" s="1"/>
  <c r="B204" i="152" s="1"/>
  <c r="B219" i="152" s="1"/>
  <c r="B34" i="124"/>
  <c r="B72" i="124" s="1"/>
  <c r="B42" i="166"/>
  <c r="B42" i="169"/>
  <c r="B42" i="167"/>
  <c r="L46" i="212"/>
  <c r="B100" i="95"/>
  <c r="B85" i="137"/>
  <c r="B67" i="137"/>
  <c r="B85" i="162"/>
  <c r="B67" i="162"/>
  <c r="B81" i="140"/>
  <c r="B63" i="140"/>
  <c r="B81" i="142"/>
  <c r="B63" i="142"/>
  <c r="B77" i="140"/>
  <c r="B59" i="140"/>
  <c r="B77" i="148"/>
  <c r="B59" i="148"/>
  <c r="B76" i="140"/>
  <c r="B58" i="140"/>
  <c r="B76" i="142"/>
  <c r="B58" i="142"/>
  <c r="B86" i="144"/>
  <c r="B68" i="144"/>
  <c r="B68" i="150"/>
  <c r="B86" i="150"/>
  <c r="B82" i="144"/>
  <c r="B64" i="144"/>
  <c r="B78" i="138"/>
  <c r="B60" i="138"/>
  <c r="B78" i="149"/>
  <c r="B60" i="149"/>
  <c r="B53" i="195"/>
  <c r="B35" i="195"/>
  <c r="B35" i="191"/>
  <c r="B53" i="191"/>
  <c r="B40" i="124"/>
  <c r="B78" i="124" s="1"/>
  <c r="B40" i="123"/>
  <c r="B78" i="123" s="1"/>
  <c r="B193" i="152" s="1"/>
  <c r="B210" i="152" s="1"/>
  <c r="B225" i="152" s="1"/>
  <c r="B51" i="196"/>
  <c r="B33" i="196"/>
  <c r="B33" i="192"/>
  <c r="B51" i="192"/>
  <c r="B83" i="137"/>
  <c r="B65" i="137"/>
  <c r="B83" i="162"/>
  <c r="B65" i="162"/>
  <c r="B79" i="137"/>
  <c r="B61" i="137"/>
  <c r="B79" i="146"/>
  <c r="B61" i="146"/>
  <c r="B34" i="195"/>
  <c r="B52" i="195"/>
  <c r="B41" i="167"/>
  <c r="B41" i="166"/>
  <c r="B41" i="169"/>
  <c r="B84" i="86"/>
  <c r="B66" i="86"/>
  <c r="B84" i="162"/>
  <c r="B66" i="162"/>
  <c r="B80" i="86"/>
  <c r="B62" i="86"/>
  <c r="B80" i="162"/>
  <c r="B62" i="162"/>
  <c r="AN65" i="111"/>
  <c r="X65" i="111"/>
  <c r="H65" i="111"/>
  <c r="F83" i="111"/>
  <c r="Y82" i="111"/>
  <c r="D81" i="111"/>
  <c r="F79" i="111"/>
  <c r="Y78" i="111"/>
  <c r="D77" i="111"/>
  <c r="F75" i="111"/>
  <c r="AG83" i="111"/>
  <c r="Q83" i="111"/>
  <c r="Z80" i="111"/>
  <c r="F76" i="111"/>
  <c r="I31" i="135"/>
  <c r="A31" i="135" s="1"/>
  <c r="C101" i="140"/>
  <c r="C103" i="140" s="1"/>
  <c r="C104" i="140" s="1"/>
  <c r="M25" i="226"/>
  <c r="U25" i="226" s="1"/>
  <c r="L25" i="226"/>
  <c r="T25" i="226" s="1"/>
  <c r="A51" i="126"/>
  <c r="G83" i="227"/>
  <c r="G85" i="227" s="1"/>
  <c r="G87" i="227" s="1"/>
  <c r="B85" i="86"/>
  <c r="B67" i="86"/>
  <c r="B85" i="141"/>
  <c r="B67" i="141"/>
  <c r="B85" i="143"/>
  <c r="B67" i="143"/>
  <c r="B85" i="147"/>
  <c r="B67" i="147"/>
  <c r="B85" i="151"/>
  <c r="B67" i="151"/>
  <c r="B81" i="86"/>
  <c r="B63" i="86"/>
  <c r="B81" i="141"/>
  <c r="B63" i="141"/>
  <c r="B81" i="145"/>
  <c r="B63" i="145"/>
  <c r="B81" i="148"/>
  <c r="B63" i="148"/>
  <c r="B81" i="151"/>
  <c r="B63" i="151"/>
  <c r="B77" i="86"/>
  <c r="B59" i="86"/>
  <c r="B77" i="141"/>
  <c r="B59" i="141"/>
  <c r="B77" i="143"/>
  <c r="B59" i="143"/>
  <c r="B77" i="147"/>
  <c r="B59" i="147"/>
  <c r="B77" i="151"/>
  <c r="B59" i="151"/>
  <c r="B76" i="86"/>
  <c r="B58" i="86"/>
  <c r="B76" i="141"/>
  <c r="B58" i="141"/>
  <c r="B76" i="145"/>
  <c r="B58" i="145"/>
  <c r="B76" i="148"/>
  <c r="B58" i="148"/>
  <c r="B76" i="151"/>
  <c r="B58" i="151"/>
  <c r="B42" i="123"/>
  <c r="B80" i="123" s="1"/>
  <c r="B195" i="152" s="1"/>
  <c r="B212" i="152" s="1"/>
  <c r="B227" i="152" s="1"/>
  <c r="B42" i="124"/>
  <c r="B80" i="124" s="1"/>
  <c r="B35" i="123"/>
  <c r="B73" i="123" s="1"/>
  <c r="B188" i="152" s="1"/>
  <c r="B205" i="152" s="1"/>
  <c r="B220" i="152" s="1"/>
  <c r="B35" i="124"/>
  <c r="B73" i="124" s="1"/>
  <c r="X32" i="227"/>
  <c r="X36" i="227"/>
  <c r="P32" i="227"/>
  <c r="P36" i="227"/>
  <c r="H32" i="227"/>
  <c r="H36" i="227"/>
  <c r="B86" i="134"/>
  <c r="B68" i="134"/>
  <c r="B86" i="86"/>
  <c r="B68" i="86"/>
  <c r="B86" i="142"/>
  <c r="B68" i="142"/>
  <c r="B86" i="145"/>
  <c r="B68" i="145"/>
  <c r="B86" i="149"/>
  <c r="B68" i="149"/>
  <c r="B82" i="134"/>
  <c r="B64" i="134"/>
  <c r="B82" i="86"/>
  <c r="B64" i="86"/>
  <c r="B82" i="142"/>
  <c r="B64" i="142"/>
  <c r="B82" i="145"/>
  <c r="B64" i="145"/>
  <c r="B82" i="149"/>
  <c r="B64" i="149"/>
  <c r="B78" i="134"/>
  <c r="B60" i="134"/>
  <c r="B78" i="86"/>
  <c r="B60" i="86"/>
  <c r="B78" i="142"/>
  <c r="B60" i="142"/>
  <c r="B78" i="145"/>
  <c r="B60" i="145"/>
  <c r="B60" i="148"/>
  <c r="B78" i="148"/>
  <c r="B52" i="185"/>
  <c r="B35" i="185"/>
  <c r="B53" i="187"/>
  <c r="B35" i="187"/>
  <c r="B53" i="202"/>
  <c r="B35" i="202"/>
  <c r="B35" i="190"/>
  <c r="B53" i="190"/>
  <c r="B53" i="201"/>
  <c r="B35" i="201"/>
  <c r="W36" i="227"/>
  <c r="W32" i="227"/>
  <c r="O36" i="227"/>
  <c r="O32" i="227"/>
  <c r="G36" i="227"/>
  <c r="G32" i="227"/>
  <c r="B50" i="166"/>
  <c r="B50" i="169"/>
  <c r="B50" i="167"/>
  <c r="B51" i="188"/>
  <c r="B33" i="188"/>
  <c r="B51" i="186"/>
  <c r="B33" i="186"/>
  <c r="B33" i="191"/>
  <c r="B51" i="191"/>
  <c r="B51" i="197"/>
  <c r="B33" i="197"/>
  <c r="B51" i="203"/>
  <c r="B33" i="203"/>
  <c r="M36" i="227"/>
  <c r="M32" i="227"/>
  <c r="B83" i="86"/>
  <c r="B65" i="86"/>
  <c r="B83" i="135"/>
  <c r="B65" i="135"/>
  <c r="B83" i="142"/>
  <c r="B65" i="142"/>
  <c r="B83" i="145"/>
  <c r="B65" i="145"/>
  <c r="B83" i="149"/>
  <c r="B65" i="149"/>
  <c r="B79" i="86"/>
  <c r="B61" i="86"/>
  <c r="B79" i="135"/>
  <c r="B61" i="135"/>
  <c r="B79" i="141"/>
  <c r="B61" i="141"/>
  <c r="B79" i="145"/>
  <c r="B61" i="145"/>
  <c r="B79" i="149"/>
  <c r="B61" i="149"/>
  <c r="A69" i="118"/>
  <c r="B52" i="191"/>
  <c r="B34" i="191"/>
  <c r="B52" i="186"/>
  <c r="B34" i="186"/>
  <c r="B34" i="194"/>
  <c r="B52" i="194"/>
  <c r="B52" i="201"/>
  <c r="B34" i="201"/>
  <c r="B52" i="203"/>
  <c r="B34" i="203"/>
  <c r="V36" i="227"/>
  <c r="V32" i="227"/>
  <c r="N36" i="227"/>
  <c r="N32" i="227"/>
  <c r="F36" i="227"/>
  <c r="F32" i="227"/>
  <c r="B31" i="123"/>
  <c r="B69" i="123" s="1"/>
  <c r="B184" i="152" s="1"/>
  <c r="B201" i="152" s="1"/>
  <c r="B216" i="152" s="1"/>
  <c r="B31" i="124"/>
  <c r="B69" i="124" s="1"/>
  <c r="C124" i="155"/>
  <c r="C126" i="155" s="1"/>
  <c r="C128" i="155" s="1"/>
  <c r="D75" i="155"/>
  <c r="B84" i="136"/>
  <c r="B66" i="136"/>
  <c r="B84" i="138"/>
  <c r="B66" i="138"/>
  <c r="B84" i="141"/>
  <c r="B66" i="141"/>
  <c r="B84" i="147"/>
  <c r="B66" i="147"/>
  <c r="B84" i="149"/>
  <c r="B66" i="149"/>
  <c r="B80" i="136"/>
  <c r="B62" i="136"/>
  <c r="B80" i="138"/>
  <c r="B62" i="138"/>
  <c r="B80" i="141"/>
  <c r="B62" i="141"/>
  <c r="B80" i="147"/>
  <c r="B62" i="147"/>
  <c r="B80" i="149"/>
  <c r="B62" i="149"/>
  <c r="E36" i="227"/>
  <c r="E32" i="227"/>
  <c r="B47" i="169"/>
  <c r="B47" i="167"/>
  <c r="B47" i="166"/>
  <c r="B44" i="169"/>
  <c r="B44" i="167"/>
  <c r="B44" i="166"/>
  <c r="B38" i="123"/>
  <c r="B76" i="123" s="1"/>
  <c r="B191" i="152" s="1"/>
  <c r="B208" i="152" s="1"/>
  <c r="B223" i="152" s="1"/>
  <c r="B38" i="124"/>
  <c r="B76" i="124" s="1"/>
  <c r="B46" i="166"/>
  <c r="B46" i="169"/>
  <c r="B46" i="167"/>
  <c r="B32" i="124"/>
  <c r="B70" i="124" s="1"/>
  <c r="B32" i="123"/>
  <c r="B70" i="123" s="1"/>
  <c r="B185" i="152" s="1"/>
  <c r="B202" i="152" s="1"/>
  <c r="B217" i="152" s="1"/>
  <c r="L104" i="92"/>
  <c r="C127" i="92"/>
  <c r="C251" i="92" s="1"/>
  <c r="G127" i="92"/>
  <c r="G251" i="92" s="1"/>
  <c r="C37" i="303"/>
  <c r="H15" i="208"/>
  <c r="E83" i="227"/>
  <c r="E85" i="227" s="1"/>
  <c r="E87" i="227" s="1"/>
  <c r="F83" i="227"/>
  <c r="F85" i="227" s="1"/>
  <c r="F87" i="227" s="1"/>
  <c r="H83" i="227"/>
  <c r="H85" i="227" s="1"/>
  <c r="H87" i="227" s="1"/>
  <c r="P75" i="155"/>
  <c r="J59" i="217"/>
  <c r="O124" i="155"/>
  <c r="O126" i="155" s="1"/>
  <c r="F59" i="217"/>
  <c r="K124" i="155"/>
  <c r="K126" i="155" s="1"/>
  <c r="K128" i="155" s="1"/>
  <c r="L75" i="155"/>
  <c r="E59" i="217"/>
  <c r="J124" i="155"/>
  <c r="J126" i="155" s="1"/>
  <c r="J128" i="155" s="1"/>
  <c r="K75" i="155"/>
  <c r="J83" i="227"/>
  <c r="J85" i="227" s="1"/>
  <c r="J87" i="227" s="1"/>
  <c r="G75" i="155"/>
  <c r="O34" i="93"/>
  <c r="O45" i="93" s="1"/>
  <c r="N39" i="227"/>
  <c r="H75" i="155"/>
  <c r="O127" i="155"/>
  <c r="I59" i="217"/>
  <c r="N124" i="155"/>
  <c r="N126" i="155" s="1"/>
  <c r="N128" i="155" s="1"/>
  <c r="O75" i="155"/>
  <c r="B123" i="92"/>
  <c r="B149" i="92"/>
  <c r="B125" i="92"/>
  <c r="B151" i="92"/>
  <c r="B148" i="92"/>
  <c r="B122" i="92"/>
  <c r="B111" i="92"/>
  <c r="B137" i="92"/>
  <c r="B129" i="92"/>
  <c r="B155" i="92"/>
  <c r="B113" i="92"/>
  <c r="B139" i="92"/>
  <c r="B152" i="92"/>
  <c r="B126" i="92"/>
  <c r="B115" i="92"/>
  <c r="B141" i="92"/>
  <c r="B143" i="92"/>
  <c r="B117" i="92"/>
  <c r="B127" i="92"/>
  <c r="B153" i="92"/>
  <c r="B119" i="92"/>
  <c r="B145" i="92"/>
  <c r="B389" i="92"/>
  <c r="B413" i="92" s="1"/>
  <c r="B515" i="92" s="1"/>
  <c r="B197" i="92"/>
  <c r="B226" i="92" s="1"/>
  <c r="B154" i="92"/>
  <c r="B128" i="92"/>
  <c r="B150" i="92"/>
  <c r="B124" i="92"/>
  <c r="B146" i="92"/>
  <c r="B120" i="92"/>
  <c r="B142" i="92"/>
  <c r="B116" i="92"/>
  <c r="B138" i="92"/>
  <c r="B112" i="92"/>
  <c r="B147" i="92"/>
  <c r="B121" i="92"/>
  <c r="B118" i="92"/>
  <c r="B144" i="92"/>
  <c r="B114" i="92"/>
  <c r="B140" i="92"/>
  <c r="D120" i="209"/>
  <c r="D130" i="209"/>
  <c r="E130" i="209" s="1"/>
  <c r="C197" i="209"/>
  <c r="D138" i="209"/>
  <c r="E138" i="209" s="1"/>
  <c r="C213" i="209"/>
  <c r="D134" i="209"/>
  <c r="E134" i="209" s="1"/>
  <c r="D126" i="209"/>
  <c r="E126" i="209" s="1"/>
  <c r="C201" i="209"/>
  <c r="C79" i="209"/>
  <c r="C83" i="209"/>
  <c r="C80" i="209"/>
  <c r="C82" i="209"/>
  <c r="C77" i="209"/>
  <c r="C75" i="209"/>
  <c r="C72" i="209"/>
  <c r="C85" i="209"/>
  <c r="D152" i="209"/>
  <c r="E50" i="209"/>
  <c r="C68" i="209"/>
  <c r="C81" i="209"/>
  <c r="D151" i="209"/>
  <c r="E49" i="209"/>
  <c r="D156" i="209"/>
  <c r="D208" i="209" s="1"/>
  <c r="E54" i="209"/>
  <c r="E57" i="209"/>
  <c r="F57" i="209" s="1"/>
  <c r="D155" i="209"/>
  <c r="D207" i="209" s="1"/>
  <c r="E53" i="209"/>
  <c r="C69" i="209"/>
  <c r="D144" i="209"/>
  <c r="E42" i="209"/>
  <c r="D148" i="209"/>
  <c r="E46" i="209"/>
  <c r="C163" i="209"/>
  <c r="C179" i="209" s="1"/>
  <c r="D158" i="209"/>
  <c r="D210" i="209" s="1"/>
  <c r="E56" i="209"/>
  <c r="F41" i="209"/>
  <c r="E143" i="209"/>
  <c r="E149" i="209"/>
  <c r="F47" i="209"/>
  <c r="E154" i="209"/>
  <c r="F52" i="209"/>
  <c r="C164" i="209"/>
  <c r="E162" i="209"/>
  <c r="F60" i="209"/>
  <c r="D161" i="209"/>
  <c r="D213" i="209" s="1"/>
  <c r="E59" i="209"/>
  <c r="F160" i="209"/>
  <c r="G58" i="209"/>
  <c r="C212" i="209"/>
  <c r="C205" i="209"/>
  <c r="C86" i="209"/>
  <c r="C78" i="209"/>
  <c r="C74" i="209"/>
  <c r="C62" i="209"/>
  <c r="E145" i="209"/>
  <c r="F43" i="209"/>
  <c r="D61" i="209"/>
  <c r="D82" i="209" s="1"/>
  <c r="D146" i="209"/>
  <c r="E44" i="209"/>
  <c r="E51" i="209"/>
  <c r="D153" i="209"/>
  <c r="D205" i="209" s="1"/>
  <c r="C209" i="209"/>
  <c r="C71" i="209"/>
  <c r="C76" i="209"/>
  <c r="C73" i="209"/>
  <c r="D157" i="209"/>
  <c r="D209" i="209" s="1"/>
  <c r="E55" i="209"/>
  <c r="F45" i="209"/>
  <c r="E147" i="209"/>
  <c r="C70" i="209"/>
  <c r="C34" i="198"/>
  <c r="E43" i="182"/>
  <c r="E52" i="182" s="1"/>
  <c r="E34" i="182"/>
  <c r="F34" i="182"/>
  <c r="F43" i="182"/>
  <c r="F52" i="182" s="1"/>
  <c r="C33" i="196"/>
  <c r="C43" i="182"/>
  <c r="C52" i="182" s="1"/>
  <c r="C34" i="182"/>
  <c r="E40" i="182"/>
  <c r="E49" i="182" s="1"/>
  <c r="C42" i="182"/>
  <c r="C51" i="182" s="1"/>
  <c r="F40" i="182"/>
  <c r="F49" i="182" s="1"/>
  <c r="C43" i="181"/>
  <c r="C51" i="181" s="1"/>
  <c r="C34" i="181"/>
  <c r="F40" i="181"/>
  <c r="F48" i="181" s="1"/>
  <c r="D43" i="181"/>
  <c r="D51" i="181" s="1"/>
  <c r="D34" i="181"/>
  <c r="F41" i="181"/>
  <c r="F49" i="181" s="1"/>
  <c r="C40" i="181"/>
  <c r="C48" i="181" s="1"/>
  <c r="D42" i="181"/>
  <c r="D50" i="181" s="1"/>
  <c r="E43" i="181"/>
  <c r="E51" i="181" s="1"/>
  <c r="E34" i="181"/>
  <c r="F34" i="181"/>
  <c r="F43" i="181"/>
  <c r="F51" i="181" s="1"/>
  <c r="C41" i="181"/>
  <c r="C49" i="181" s="1"/>
  <c r="E42" i="181"/>
  <c r="E50" i="181" s="1"/>
  <c r="D41" i="181"/>
  <c r="D49" i="181" s="1"/>
  <c r="E41" i="181"/>
  <c r="E49" i="181" s="1"/>
  <c r="E40" i="181"/>
  <c r="E48" i="181" s="1"/>
  <c r="E337" i="95"/>
  <c r="D87" i="126"/>
  <c r="H86" i="126"/>
  <c r="A34" i="126"/>
  <c r="K69" i="126"/>
  <c r="C288" i="152" s="1"/>
  <c r="H300" i="217"/>
  <c r="H623" i="217"/>
  <c r="H625" i="217" s="1"/>
  <c r="C40" i="123"/>
  <c r="G78" i="123" s="1"/>
  <c r="G193" i="152" s="1"/>
  <c r="G623" i="217"/>
  <c r="G625" i="217" s="1"/>
  <c r="G300" i="217"/>
  <c r="C40" i="124"/>
  <c r="I78" i="124" s="1"/>
  <c r="H588" i="217"/>
  <c r="A50" i="100"/>
  <c r="A50" i="120"/>
  <c r="A50" i="119"/>
  <c r="D148" i="152"/>
  <c r="C33" i="124"/>
  <c r="I71" i="124" s="1"/>
  <c r="A50" i="121"/>
  <c r="F588" i="217"/>
  <c r="D157" i="152"/>
  <c r="C42" i="124"/>
  <c r="I80" i="124" s="1"/>
  <c r="F617" i="217"/>
  <c r="F619" i="217" s="1"/>
  <c r="F298" i="217"/>
  <c r="A33" i="121"/>
  <c r="C22" i="123"/>
  <c r="F60" i="123" s="1"/>
  <c r="F175" i="152" s="1"/>
  <c r="C137" i="152"/>
  <c r="A33" i="119"/>
  <c r="C135" i="152"/>
  <c r="G588" i="217"/>
  <c r="C19" i="124"/>
  <c r="I57" i="124" s="1"/>
  <c r="A33" i="117"/>
  <c r="T26" i="226"/>
  <c r="L23" i="226"/>
  <c r="T23" i="226" s="1"/>
  <c r="L22" i="226"/>
  <c r="T22" i="226" s="1"/>
  <c r="L21" i="226"/>
  <c r="T21" i="226" s="1"/>
  <c r="L20" i="226"/>
  <c r="T20" i="226" s="1"/>
  <c r="L19" i="226"/>
  <c r="T19" i="226" s="1"/>
  <c r="L36" i="226"/>
  <c r="T36" i="226" s="1"/>
  <c r="L35" i="226"/>
  <c r="T35" i="226" s="1"/>
  <c r="L29" i="226"/>
  <c r="T29" i="226" s="1"/>
  <c r="K34" i="226"/>
  <c r="S34" i="226" s="1"/>
  <c r="K33" i="226"/>
  <c r="S33" i="226" s="1"/>
  <c r="K28" i="226"/>
  <c r="S28" i="226" s="1"/>
  <c r="K27" i="226"/>
  <c r="S27" i="226" s="1"/>
  <c r="K26" i="226"/>
  <c r="S26" i="226" s="1"/>
  <c r="L32" i="226"/>
  <c r="T32" i="226" s="1"/>
  <c r="K29" i="226"/>
  <c r="S29" i="226" s="1"/>
  <c r="L24" i="226"/>
  <c r="T24" i="226" s="1"/>
  <c r="M31" i="226"/>
  <c r="U31" i="226" s="1"/>
  <c r="K22" i="226"/>
  <c r="S22" i="226" s="1"/>
  <c r="K36" i="226"/>
  <c r="S36" i="226" s="1"/>
  <c r="M30" i="226"/>
  <c r="U30" i="226" s="1"/>
  <c r="M19" i="226"/>
  <c r="U19" i="226" s="1"/>
  <c r="M24" i="226"/>
  <c r="U24" i="226" s="1"/>
  <c r="M23" i="226"/>
  <c r="U23" i="226" s="1"/>
  <c r="M22" i="226"/>
  <c r="U22" i="226" s="1"/>
  <c r="M21" i="226"/>
  <c r="U21" i="226" s="1"/>
  <c r="M20" i="226"/>
  <c r="U20" i="226" s="1"/>
  <c r="M36" i="226"/>
  <c r="U36" i="226" s="1"/>
  <c r="M28" i="226"/>
  <c r="U28" i="226" s="1"/>
  <c r="L31" i="226"/>
  <c r="T31" i="226" s="1"/>
  <c r="L18" i="226"/>
  <c r="T18" i="226" s="1"/>
  <c r="K25" i="226"/>
  <c r="S25" i="226" s="1"/>
  <c r="M35" i="226"/>
  <c r="U35" i="226" s="1"/>
  <c r="M32" i="226"/>
  <c r="U32" i="226" s="1"/>
  <c r="M33" i="226"/>
  <c r="U33" i="226" s="1"/>
  <c r="L27" i="226"/>
  <c r="T27" i="226" s="1"/>
  <c r="M34" i="226"/>
  <c r="U34" i="226" s="1"/>
  <c r="K24" i="226"/>
  <c r="S24" i="226" s="1"/>
  <c r="K20" i="226"/>
  <c r="S20" i="226" s="1"/>
  <c r="M29" i="226"/>
  <c r="U29" i="226" s="1"/>
  <c r="E260" i="108"/>
  <c r="D260" i="108" s="1"/>
  <c r="D241" i="108" s="1"/>
  <c r="C616" i="92" s="1"/>
  <c r="D245" i="152" s="1"/>
  <c r="E330" i="95"/>
  <c r="AI79" i="111"/>
  <c r="T80" i="111"/>
  <c r="Y79" i="111"/>
  <c r="I79" i="111"/>
  <c r="J78" i="111"/>
  <c r="AO84" i="111"/>
  <c r="AJ81" i="111"/>
  <c r="T81" i="111"/>
  <c r="AJ77" i="111"/>
  <c r="T77" i="111"/>
  <c r="AO80" i="111"/>
  <c r="C35" i="96"/>
  <c r="E39" i="96" s="1"/>
  <c r="AB76" i="111"/>
  <c r="K75" i="111"/>
  <c r="AF65" i="111"/>
  <c r="P65" i="111"/>
  <c r="AR81" i="111"/>
  <c r="AB81" i="111"/>
  <c r="L81" i="111"/>
  <c r="AR77" i="111"/>
  <c r="AB77" i="111"/>
  <c r="L77" i="111"/>
  <c r="AM75" i="111"/>
  <c r="X84" i="111"/>
  <c r="H84" i="111"/>
  <c r="C81" i="111"/>
  <c r="Y75" i="111"/>
  <c r="I75" i="111"/>
  <c r="E77" i="111"/>
  <c r="AL81" i="111"/>
  <c r="AD81" i="111"/>
  <c r="V81" i="111"/>
  <c r="N81" i="111"/>
  <c r="F81" i="111"/>
  <c r="F39" i="96"/>
  <c r="A39" i="96" s="1"/>
  <c r="AM84" i="111"/>
  <c r="W84" i="111"/>
  <c r="G84" i="111"/>
  <c r="AM80" i="111"/>
  <c r="W80" i="111"/>
  <c r="G80" i="111"/>
  <c r="AM76" i="111"/>
  <c r="W76" i="111"/>
  <c r="G76" i="111"/>
  <c r="C54" i="144"/>
  <c r="C54" i="162"/>
  <c r="C54" i="141"/>
  <c r="C187" i="151"/>
  <c r="C69" i="86"/>
  <c r="C70" i="86" s="1"/>
  <c r="AE65" i="111"/>
  <c r="O65" i="111"/>
  <c r="AF82" i="111"/>
  <c r="P82" i="111"/>
  <c r="AQ81" i="111"/>
  <c r="AA81" i="111"/>
  <c r="K81" i="111"/>
  <c r="AF78" i="111"/>
  <c r="P78" i="111"/>
  <c r="AM77" i="111"/>
  <c r="W77" i="111"/>
  <c r="G77" i="111"/>
  <c r="C169" i="138"/>
  <c r="C201" i="143"/>
  <c r="C150" i="147"/>
  <c r="C54" i="151"/>
  <c r="C290" i="151"/>
  <c r="C290" i="149"/>
  <c r="C54" i="149"/>
  <c r="C290" i="142"/>
  <c r="C54" i="142"/>
  <c r="G31" i="137"/>
  <c r="I31" i="137" s="1"/>
  <c r="A31" i="137" s="1"/>
  <c r="E31" i="86"/>
  <c r="G31" i="86" s="1"/>
  <c r="C187" i="148"/>
  <c r="C187" i="141"/>
  <c r="C168" i="135"/>
  <c r="G83" i="111"/>
  <c r="AE79" i="111"/>
  <c r="AQ77" i="111"/>
  <c r="AJ84" i="111"/>
  <c r="S83" i="111"/>
  <c r="L80" i="111"/>
  <c r="C69" i="148"/>
  <c r="C70" i="148" s="1"/>
  <c r="H31" i="148"/>
  <c r="I31" i="148" s="1"/>
  <c r="A31" i="148" s="1"/>
  <c r="Z65" i="111"/>
  <c r="C69" i="141"/>
  <c r="C70" i="141" s="1"/>
  <c r="H31" i="141"/>
  <c r="I31" i="141" s="1"/>
  <c r="A31" i="141" s="1"/>
  <c r="J65" i="111"/>
  <c r="C169" i="135"/>
  <c r="AH81" i="111"/>
  <c r="Z81" i="111"/>
  <c r="R81" i="111"/>
  <c r="J81" i="111"/>
  <c r="C150" i="136"/>
  <c r="AL77" i="111"/>
  <c r="AD77" i="111"/>
  <c r="V77" i="111"/>
  <c r="N77" i="111"/>
  <c r="F77" i="111"/>
  <c r="F38" i="96"/>
  <c r="A38" i="96" s="1"/>
  <c r="C40" i="88"/>
  <c r="E66" i="96"/>
  <c r="A66" i="96" s="1"/>
  <c r="AJ80" i="111"/>
  <c r="Q65" i="111"/>
  <c r="O83" i="111"/>
  <c r="Y81" i="111"/>
  <c r="H80" i="111"/>
  <c r="AL78" i="111"/>
  <c r="Q77" i="111"/>
  <c r="C102" i="139"/>
  <c r="C83" i="134"/>
  <c r="C79" i="134"/>
  <c r="Q23" i="113"/>
  <c r="M65" i="111"/>
  <c r="Z82" i="111"/>
  <c r="E81" i="111"/>
  <c r="C79" i="111"/>
  <c r="AO82" i="111"/>
  <c r="H76" i="111"/>
  <c r="AE75" i="111"/>
  <c r="AR65" i="111"/>
  <c r="AB65" i="111"/>
  <c r="L65" i="111"/>
  <c r="AI84" i="111"/>
  <c r="S84" i="111"/>
  <c r="AN81" i="111"/>
  <c r="X81" i="111"/>
  <c r="H81" i="111"/>
  <c r="AI80" i="111"/>
  <c r="S80" i="111"/>
  <c r="AN77" i="111"/>
  <c r="X77" i="111"/>
  <c r="H77" i="111"/>
  <c r="AI76" i="111"/>
  <c r="S76" i="111"/>
  <c r="C54" i="150"/>
  <c r="C54" i="134"/>
  <c r="C147" i="150"/>
  <c r="C196" i="140"/>
  <c r="AQ65" i="111"/>
  <c r="AA65" i="111"/>
  <c r="K65" i="111"/>
  <c r="AB82" i="111"/>
  <c r="L82" i="111"/>
  <c r="AM81" i="111"/>
  <c r="W81" i="111"/>
  <c r="G81" i="111"/>
  <c r="AR78" i="111"/>
  <c r="AB78" i="111"/>
  <c r="L78" i="111"/>
  <c r="AI77" i="111"/>
  <c r="S77" i="111"/>
  <c r="C77" i="111"/>
  <c r="C201" i="149"/>
  <c r="C53" i="136"/>
  <c r="E31" i="136"/>
  <c r="G31" i="136" s="1"/>
  <c r="C54" i="145"/>
  <c r="C290" i="145"/>
  <c r="C290" i="143"/>
  <c r="C54" i="143"/>
  <c r="C54" i="86"/>
  <c r="C187" i="146"/>
  <c r="C187" i="138"/>
  <c r="C147" i="135"/>
  <c r="Y65" i="111"/>
  <c r="O79" i="111"/>
  <c r="Y77" i="111"/>
  <c r="AR82" i="111"/>
  <c r="AK65" i="111"/>
  <c r="T84" i="111"/>
  <c r="C83" i="111"/>
  <c r="AQ79" i="111"/>
  <c r="Z78" i="111"/>
  <c r="H31" i="150"/>
  <c r="I31" i="150" s="1"/>
  <c r="A31" i="150" s="1"/>
  <c r="C69" i="150"/>
  <c r="C70" i="150" s="1"/>
  <c r="AD65" i="111"/>
  <c r="C69" i="162"/>
  <c r="C70" i="162" s="1"/>
  <c r="H31" i="162"/>
  <c r="I31" i="162" s="1"/>
  <c r="A31" i="162" s="1"/>
  <c r="N65" i="111"/>
  <c r="C69" i="134"/>
  <c r="C70" i="134" s="1"/>
  <c r="H31" i="134"/>
  <c r="I31" i="134" s="1"/>
  <c r="A31" i="134" s="1"/>
  <c r="AG84" i="111"/>
  <c r="Y84" i="111"/>
  <c r="Q84" i="111"/>
  <c r="I84" i="111"/>
  <c r="AR83" i="111"/>
  <c r="AJ83" i="111"/>
  <c r="AB83" i="111"/>
  <c r="T83" i="111"/>
  <c r="L83" i="111"/>
  <c r="D83" i="111"/>
  <c r="AM82" i="111"/>
  <c r="AE82" i="111"/>
  <c r="W82" i="111"/>
  <c r="O82" i="111"/>
  <c r="G82" i="111"/>
  <c r="AP81" i="111"/>
  <c r="AK80" i="111"/>
  <c r="AC80" i="111"/>
  <c r="U80" i="111"/>
  <c r="M80" i="111"/>
  <c r="E80" i="111"/>
  <c r="AN79" i="111"/>
  <c r="AF79" i="111"/>
  <c r="X79" i="111"/>
  <c r="P79" i="111"/>
  <c r="H79" i="111"/>
  <c r="AQ78" i="111"/>
  <c r="AI78" i="111"/>
  <c r="AA78" i="111"/>
  <c r="S78" i="111"/>
  <c r="K78" i="111"/>
  <c r="C78" i="111"/>
  <c r="C197" i="146"/>
  <c r="C197" i="134"/>
  <c r="AG76" i="111"/>
  <c r="Y76" i="111"/>
  <c r="Q76" i="111"/>
  <c r="I76" i="111"/>
  <c r="AR75" i="111"/>
  <c r="AJ75" i="111"/>
  <c r="AB75" i="111"/>
  <c r="T75" i="111"/>
  <c r="L75" i="111"/>
  <c r="D75" i="111"/>
  <c r="AF84" i="111"/>
  <c r="AD82" i="111"/>
  <c r="I81" i="111"/>
  <c r="AM79" i="111"/>
  <c r="C102" i="86"/>
  <c r="C98" i="86"/>
  <c r="C94" i="86"/>
  <c r="AR84" i="111"/>
  <c r="AA83" i="111"/>
  <c r="J82" i="111"/>
  <c r="D80" i="111"/>
  <c r="AR76" i="111"/>
  <c r="AP79" i="111"/>
  <c r="L76" i="111"/>
  <c r="AO83" i="111"/>
  <c r="O75" i="111"/>
  <c r="AE84" i="111"/>
  <c r="O84" i="111"/>
  <c r="AE80" i="111"/>
  <c r="O80" i="111"/>
  <c r="AE76" i="111"/>
  <c r="O76" i="111"/>
  <c r="C187" i="147"/>
  <c r="C187" i="139"/>
  <c r="C151" i="141"/>
  <c r="AM65" i="111"/>
  <c r="W65" i="111"/>
  <c r="G65" i="111"/>
  <c r="AN82" i="111"/>
  <c r="X82" i="111"/>
  <c r="H82" i="111"/>
  <c r="AI81" i="111"/>
  <c r="S81" i="111"/>
  <c r="AN78" i="111"/>
  <c r="X78" i="111"/>
  <c r="H78" i="111"/>
  <c r="AE77" i="111"/>
  <c r="O77" i="111"/>
  <c r="C150" i="143"/>
  <c r="C150" i="135"/>
  <c r="C182" i="141"/>
  <c r="C197" i="86"/>
  <c r="C290" i="140"/>
  <c r="C54" i="140"/>
  <c r="C290" i="147"/>
  <c r="C54" i="147"/>
  <c r="C54" i="139"/>
  <c r="C290" i="139"/>
  <c r="C54" i="135"/>
  <c r="C290" i="135"/>
  <c r="C170" i="144"/>
  <c r="C187" i="144"/>
  <c r="C187" i="136"/>
  <c r="C153" i="136"/>
  <c r="C151" i="86"/>
  <c r="C147" i="151"/>
  <c r="I65" i="111"/>
  <c r="AM83" i="111"/>
  <c r="AF80" i="111"/>
  <c r="U65" i="111"/>
  <c r="AR80" i="111"/>
  <c r="AA79" i="111"/>
  <c r="AH65" i="111"/>
  <c r="C69" i="144"/>
  <c r="C70" i="144" s="1"/>
  <c r="H31" i="144"/>
  <c r="I31" i="144" s="1"/>
  <c r="A31" i="144" s="1"/>
  <c r="R65" i="111"/>
  <c r="C69" i="136"/>
  <c r="C70" i="136" s="1"/>
  <c r="C188" i="148"/>
  <c r="C188" i="141"/>
  <c r="C150" i="162"/>
  <c r="C150" i="138"/>
  <c r="AH77" i="111"/>
  <c r="Z77" i="111"/>
  <c r="R77" i="111"/>
  <c r="J77" i="111"/>
  <c r="AO76" i="111"/>
  <c r="P84" i="111"/>
  <c r="N82" i="111"/>
  <c r="AN80" i="111"/>
  <c r="W79" i="111"/>
  <c r="C85" i="86"/>
  <c r="C81" i="86"/>
  <c r="AB84" i="111"/>
  <c r="K83" i="111"/>
  <c r="R78" i="111"/>
  <c r="D65" i="111"/>
  <c r="AO78" i="111"/>
  <c r="AQ75" i="111"/>
  <c r="AN76" i="111"/>
  <c r="W75" i="111"/>
  <c r="AF76" i="111"/>
  <c r="C290" i="137"/>
  <c r="C54" i="137"/>
  <c r="AJ65" i="111"/>
  <c r="T65" i="111"/>
  <c r="AQ84" i="111"/>
  <c r="AA84" i="111"/>
  <c r="K84" i="111"/>
  <c r="AF81" i="111"/>
  <c r="P81" i="111"/>
  <c r="AQ80" i="111"/>
  <c r="AA80" i="111"/>
  <c r="K80" i="111"/>
  <c r="AF77" i="111"/>
  <c r="P77" i="111"/>
  <c r="AQ76" i="111"/>
  <c r="AA76" i="111"/>
  <c r="K76" i="111"/>
  <c r="C54" i="148"/>
  <c r="C54" i="146"/>
  <c r="C54" i="138"/>
  <c r="C187" i="145"/>
  <c r="C87" i="145"/>
  <c r="C88" i="145" s="1"/>
  <c r="AI65" i="111"/>
  <c r="AJ76" i="111"/>
  <c r="AI75" i="111"/>
  <c r="S97" i="111" s="1"/>
  <c r="S65" i="111"/>
  <c r="T76" i="111"/>
  <c r="S75" i="111"/>
  <c r="C65" i="111"/>
  <c r="D76" i="111"/>
  <c r="AJ82" i="111"/>
  <c r="T82" i="111"/>
  <c r="D82" i="111"/>
  <c r="AE81" i="111"/>
  <c r="O81" i="111"/>
  <c r="AJ78" i="111"/>
  <c r="T78" i="111"/>
  <c r="D78" i="111"/>
  <c r="AA77" i="111"/>
  <c r="K77" i="111"/>
  <c r="H31" i="143"/>
  <c r="I31" i="143" s="1"/>
  <c r="A31" i="143" s="1"/>
  <c r="C201" i="140"/>
  <c r="C150" i="149"/>
  <c r="C197" i="149"/>
  <c r="C180" i="140"/>
  <c r="C170" i="150"/>
  <c r="C187" i="150"/>
  <c r="C187" i="162"/>
  <c r="C153" i="162"/>
  <c r="C187" i="134"/>
  <c r="C151" i="149"/>
  <c r="AN84" i="111"/>
  <c r="W83" i="111"/>
  <c r="P80" i="111"/>
  <c r="E65" i="111"/>
  <c r="AI83" i="111"/>
  <c r="R82" i="111"/>
  <c r="AB80" i="111"/>
  <c r="K79" i="111"/>
  <c r="AL65" i="111"/>
  <c r="C69" i="146"/>
  <c r="C70" i="146" s="1"/>
  <c r="H31" i="146"/>
  <c r="I31" i="146" s="1"/>
  <c r="A31" i="146" s="1"/>
  <c r="V65" i="111"/>
  <c r="C69" i="138"/>
  <c r="C70" i="138" s="1"/>
  <c r="H31" i="138"/>
  <c r="I31" i="138" s="1"/>
  <c r="A31" i="138" s="1"/>
  <c r="F65" i="111"/>
  <c r="AK84" i="111"/>
  <c r="AC84" i="111"/>
  <c r="U84" i="111"/>
  <c r="M84" i="111"/>
  <c r="E84" i="111"/>
  <c r="AN83" i="111"/>
  <c r="AF83" i="111"/>
  <c r="X83" i="111"/>
  <c r="P83" i="111"/>
  <c r="H83" i="111"/>
  <c r="AQ82" i="111"/>
  <c r="AI82" i="111"/>
  <c r="AA82" i="111"/>
  <c r="S82" i="111"/>
  <c r="K82" i="111"/>
  <c r="C82" i="111"/>
  <c r="AG80" i="111"/>
  <c r="Y80" i="111"/>
  <c r="Q80" i="111"/>
  <c r="I80" i="111"/>
  <c r="AR79" i="111"/>
  <c r="AJ79" i="111"/>
  <c r="AB79" i="111"/>
  <c r="T79" i="111"/>
  <c r="L79" i="111"/>
  <c r="D79" i="111"/>
  <c r="AM78" i="111"/>
  <c r="AE78" i="111"/>
  <c r="W78" i="111"/>
  <c r="O78" i="111"/>
  <c r="G78" i="111"/>
  <c r="AP77" i="111"/>
  <c r="C197" i="144"/>
  <c r="C197" i="141"/>
  <c r="AK76" i="111"/>
  <c r="AC76" i="111"/>
  <c r="U76" i="111"/>
  <c r="M76" i="111"/>
  <c r="E76" i="111"/>
  <c r="AN75" i="111"/>
  <c r="AF75" i="111"/>
  <c r="X75" i="111"/>
  <c r="P75" i="111"/>
  <c r="H75" i="111"/>
  <c r="AG65" i="111"/>
  <c r="AE83" i="111"/>
  <c r="AO81" i="111"/>
  <c r="X80" i="111"/>
  <c r="G79" i="111"/>
  <c r="AG77" i="111"/>
  <c r="C100" i="134"/>
  <c r="C96" i="134"/>
  <c r="AC65" i="111"/>
  <c r="L84" i="111"/>
  <c r="AP82" i="111"/>
  <c r="U81" i="111"/>
  <c r="S79" i="111"/>
  <c r="AC77" i="111"/>
  <c r="AP83" i="111"/>
  <c r="AP75" i="111"/>
  <c r="AA75" i="111"/>
  <c r="X76" i="111"/>
  <c r="G75" i="111"/>
  <c r="E97" i="111" s="1"/>
  <c r="P76" i="111"/>
  <c r="O37" i="226"/>
  <c r="O38" i="226" s="1"/>
  <c r="P37" i="226"/>
  <c r="P38" i="226" s="1"/>
  <c r="Z32" i="227"/>
  <c r="Z36" i="227"/>
  <c r="AA36" i="227"/>
  <c r="AA32" i="227"/>
  <c r="I623" i="217"/>
  <c r="I625" i="217" s="1"/>
  <c r="I300" i="217"/>
  <c r="G298" i="217"/>
  <c r="G617" i="217"/>
  <c r="G619" i="217" s="1"/>
  <c r="G234" i="92"/>
  <c r="G206" i="92"/>
  <c r="C578" i="92"/>
  <c r="C628" i="92" s="1"/>
  <c r="C528" i="92"/>
  <c r="C524" i="92" s="1"/>
  <c r="K234" i="92"/>
  <c r="K206" i="92"/>
  <c r="I578" i="92"/>
  <c r="I628" i="92" s="1"/>
  <c r="I528" i="92"/>
  <c r="I524" i="92" s="1"/>
  <c r="D234" i="92"/>
  <c r="D206" i="92"/>
  <c r="H234" i="92"/>
  <c r="H206" i="92"/>
  <c r="G578" i="92"/>
  <c r="G628" i="92" s="1"/>
  <c r="G528" i="92"/>
  <c r="G524" i="92" s="1"/>
  <c r="K578" i="92"/>
  <c r="K628" i="92" s="1"/>
  <c r="K528" i="92"/>
  <c r="K524" i="92" s="1"/>
  <c r="I206" i="92"/>
  <c r="I234" i="92"/>
  <c r="D578" i="92"/>
  <c r="D628" i="92" s="1"/>
  <c r="D528" i="92"/>
  <c r="D524" i="92" s="1"/>
  <c r="H578" i="92"/>
  <c r="H628" i="92" s="1"/>
  <c r="H528" i="92"/>
  <c r="H524" i="92" s="1"/>
  <c r="J234" i="92"/>
  <c r="J206" i="92"/>
  <c r="E578" i="92"/>
  <c r="E628" i="92" s="1"/>
  <c r="E528" i="92"/>
  <c r="E524" i="92" s="1"/>
  <c r="L234" i="92"/>
  <c r="L206" i="92"/>
  <c r="M234" i="92"/>
  <c r="M206" i="92"/>
  <c r="F234" i="92"/>
  <c r="F206" i="92"/>
  <c r="C234" i="92"/>
  <c r="C206" i="92"/>
  <c r="J578" i="92"/>
  <c r="J628" i="92" s="1"/>
  <c r="J528" i="92"/>
  <c r="J524" i="92" s="1"/>
  <c r="E206" i="92"/>
  <c r="E234" i="92"/>
  <c r="L578" i="92"/>
  <c r="L628" i="92" s="1"/>
  <c r="L528" i="92"/>
  <c r="L524" i="92" s="1"/>
  <c r="M578" i="92"/>
  <c r="M628" i="92" s="1"/>
  <c r="M528" i="92"/>
  <c r="M524" i="92" s="1"/>
  <c r="F578" i="92"/>
  <c r="F628" i="92" s="1"/>
  <c r="F528" i="92"/>
  <c r="F524" i="92" s="1"/>
  <c r="L123" i="92"/>
  <c r="H123" i="92"/>
  <c r="D123" i="92"/>
  <c r="K123" i="92"/>
  <c r="G123" i="92"/>
  <c r="C123" i="92"/>
  <c r="J123" i="92"/>
  <c r="F123" i="92"/>
  <c r="M123" i="92"/>
  <c r="I123" i="92"/>
  <c r="E123" i="92"/>
  <c r="K124" i="92"/>
  <c r="K248" i="92" s="1"/>
  <c r="K277" i="92" s="1"/>
  <c r="G124" i="92"/>
  <c r="G248" i="92" s="1"/>
  <c r="G277" i="92" s="1"/>
  <c r="C124" i="92"/>
  <c r="C248" i="92" s="1"/>
  <c r="C277" i="92" s="1"/>
  <c r="J124" i="92"/>
  <c r="J248" i="92" s="1"/>
  <c r="J277" i="92" s="1"/>
  <c r="F124" i="92"/>
  <c r="F248" i="92" s="1"/>
  <c r="F277" i="92" s="1"/>
  <c r="M124" i="92"/>
  <c r="M248" i="92" s="1"/>
  <c r="M277" i="92" s="1"/>
  <c r="I124" i="92"/>
  <c r="I248" i="92" s="1"/>
  <c r="I277" i="92" s="1"/>
  <c r="E124" i="92"/>
  <c r="E248" i="92" s="1"/>
  <c r="E277" i="92" s="1"/>
  <c r="L124" i="92"/>
  <c r="L248" i="92" s="1"/>
  <c r="L277" i="92" s="1"/>
  <c r="H124" i="92"/>
  <c r="H248" i="92" s="1"/>
  <c r="H277" i="92" s="1"/>
  <c r="D124" i="92"/>
  <c r="D248" i="92" s="1"/>
  <c r="D277" i="92" s="1"/>
  <c r="L111" i="92"/>
  <c r="L235" i="92" s="1"/>
  <c r="H111" i="92"/>
  <c r="H235" i="92" s="1"/>
  <c r="D111" i="92"/>
  <c r="D235" i="92" s="1"/>
  <c r="K111" i="92"/>
  <c r="K235" i="92" s="1"/>
  <c r="G111" i="92"/>
  <c r="G235" i="92" s="1"/>
  <c r="C111" i="92"/>
  <c r="C235" i="92" s="1"/>
  <c r="J111" i="92"/>
  <c r="J235" i="92" s="1"/>
  <c r="F111" i="92"/>
  <c r="F235" i="92" s="1"/>
  <c r="M111" i="92"/>
  <c r="M235" i="92" s="1"/>
  <c r="I111" i="92"/>
  <c r="I235" i="92" s="1"/>
  <c r="E111" i="92"/>
  <c r="E235" i="92" s="1"/>
  <c r="J117" i="92"/>
  <c r="J241" i="92" s="1"/>
  <c r="F117" i="92"/>
  <c r="F241" i="92" s="1"/>
  <c r="M117" i="92"/>
  <c r="M241" i="92" s="1"/>
  <c r="I117" i="92"/>
  <c r="I241" i="92" s="1"/>
  <c r="E117" i="92"/>
  <c r="E241" i="92" s="1"/>
  <c r="L117" i="92"/>
  <c r="L241" i="92" s="1"/>
  <c r="H117" i="92"/>
  <c r="H241" i="92" s="1"/>
  <c r="D117" i="92"/>
  <c r="D241" i="92" s="1"/>
  <c r="K117" i="92"/>
  <c r="K241" i="92" s="1"/>
  <c r="G117" i="92"/>
  <c r="G241" i="92" s="1"/>
  <c r="C117" i="92"/>
  <c r="C241" i="92" s="1"/>
  <c r="M122" i="92"/>
  <c r="M246" i="92" s="1"/>
  <c r="M275" i="92" s="1"/>
  <c r="I122" i="92"/>
  <c r="I246" i="92" s="1"/>
  <c r="I275" i="92" s="1"/>
  <c r="E122" i="92"/>
  <c r="E246" i="92" s="1"/>
  <c r="E275" i="92" s="1"/>
  <c r="L122" i="92"/>
  <c r="L246" i="92" s="1"/>
  <c r="L275" i="92" s="1"/>
  <c r="H122" i="92"/>
  <c r="H246" i="92" s="1"/>
  <c r="H275" i="92" s="1"/>
  <c r="D122" i="92"/>
  <c r="D246" i="92" s="1"/>
  <c r="D275" i="92" s="1"/>
  <c r="K122" i="92"/>
  <c r="K246" i="92" s="1"/>
  <c r="K275" i="92" s="1"/>
  <c r="G122" i="92"/>
  <c r="G246" i="92" s="1"/>
  <c r="G275" i="92" s="1"/>
  <c r="C122" i="92"/>
  <c r="C246" i="92" s="1"/>
  <c r="C275" i="92" s="1"/>
  <c r="J122" i="92"/>
  <c r="J246" i="92" s="1"/>
  <c r="J275" i="92" s="1"/>
  <c r="F122" i="92"/>
  <c r="F246" i="92" s="1"/>
  <c r="F275" i="92" s="1"/>
  <c r="L119" i="92"/>
  <c r="H119" i="92"/>
  <c r="D119" i="92"/>
  <c r="K119" i="92"/>
  <c r="G119" i="92"/>
  <c r="C119" i="92"/>
  <c r="J119" i="92"/>
  <c r="F119" i="92"/>
  <c r="M119" i="92"/>
  <c r="I119" i="92"/>
  <c r="E119" i="92"/>
  <c r="K120" i="92"/>
  <c r="K244" i="92" s="1"/>
  <c r="G120" i="92"/>
  <c r="G244" i="92" s="1"/>
  <c r="C120" i="92"/>
  <c r="C244" i="92" s="1"/>
  <c r="J120" i="92"/>
  <c r="J244" i="92" s="1"/>
  <c r="F120" i="92"/>
  <c r="F244" i="92" s="1"/>
  <c r="M120" i="92"/>
  <c r="M244" i="92" s="1"/>
  <c r="I120" i="92"/>
  <c r="I244" i="92" s="1"/>
  <c r="E120" i="92"/>
  <c r="E244" i="92" s="1"/>
  <c r="L120" i="92"/>
  <c r="L244" i="92" s="1"/>
  <c r="H120" i="92"/>
  <c r="H244" i="92" s="1"/>
  <c r="D120" i="92"/>
  <c r="D244" i="92" s="1"/>
  <c r="J129" i="92"/>
  <c r="J253" i="92" s="1"/>
  <c r="F129" i="92"/>
  <c r="F253" i="92" s="1"/>
  <c r="M129" i="92"/>
  <c r="M253" i="92" s="1"/>
  <c r="I129" i="92"/>
  <c r="I253" i="92" s="1"/>
  <c r="E129" i="92"/>
  <c r="E253" i="92" s="1"/>
  <c r="L129" i="92"/>
  <c r="L253" i="92" s="1"/>
  <c r="H129" i="92"/>
  <c r="H253" i="92" s="1"/>
  <c r="D129" i="92"/>
  <c r="D253" i="92" s="1"/>
  <c r="K129" i="92"/>
  <c r="K253" i="92" s="1"/>
  <c r="G129" i="92"/>
  <c r="G253" i="92" s="1"/>
  <c r="C129" i="92"/>
  <c r="C253" i="92" s="1"/>
  <c r="J113" i="92"/>
  <c r="J237" i="92" s="1"/>
  <c r="F113" i="92"/>
  <c r="F237" i="92" s="1"/>
  <c r="M113" i="92"/>
  <c r="M237" i="92" s="1"/>
  <c r="I113" i="92"/>
  <c r="I237" i="92" s="1"/>
  <c r="E113" i="92"/>
  <c r="E237" i="92" s="1"/>
  <c r="L113" i="92"/>
  <c r="L237" i="92" s="1"/>
  <c r="H113" i="92"/>
  <c r="H237" i="92" s="1"/>
  <c r="D113" i="92"/>
  <c r="D237" i="92" s="1"/>
  <c r="K113" i="92"/>
  <c r="K237" i="92" s="1"/>
  <c r="G113" i="92"/>
  <c r="G237" i="92" s="1"/>
  <c r="C113" i="92"/>
  <c r="C237" i="92" s="1"/>
  <c r="M118" i="92"/>
  <c r="M242" i="92" s="1"/>
  <c r="I118" i="92"/>
  <c r="I242" i="92" s="1"/>
  <c r="E118" i="92"/>
  <c r="E242" i="92" s="1"/>
  <c r="L118" i="92"/>
  <c r="L242" i="92" s="1"/>
  <c r="H118" i="92"/>
  <c r="H242" i="92" s="1"/>
  <c r="D118" i="92"/>
  <c r="D242" i="92" s="1"/>
  <c r="K118" i="92"/>
  <c r="K242" i="92" s="1"/>
  <c r="G118" i="92"/>
  <c r="G242" i="92" s="1"/>
  <c r="C118" i="92"/>
  <c r="C242" i="92" s="1"/>
  <c r="J118" i="92"/>
  <c r="J242" i="92" s="1"/>
  <c r="F118" i="92"/>
  <c r="F242" i="92" s="1"/>
  <c r="L115" i="92"/>
  <c r="L239" i="92" s="1"/>
  <c r="H115" i="92"/>
  <c r="H239" i="92" s="1"/>
  <c r="D115" i="92"/>
  <c r="D239" i="92" s="1"/>
  <c r="K115" i="92"/>
  <c r="K239" i="92" s="1"/>
  <c r="G115" i="92"/>
  <c r="G239" i="92" s="1"/>
  <c r="C115" i="92"/>
  <c r="C239" i="92" s="1"/>
  <c r="J115" i="92"/>
  <c r="J239" i="92" s="1"/>
  <c r="F115" i="92"/>
  <c r="F239" i="92" s="1"/>
  <c r="M115" i="92"/>
  <c r="M239" i="92" s="1"/>
  <c r="I115" i="92"/>
  <c r="I239" i="92" s="1"/>
  <c r="E115" i="92"/>
  <c r="E239" i="92" s="1"/>
  <c r="K116" i="92"/>
  <c r="K240" i="92" s="1"/>
  <c r="G116" i="92"/>
  <c r="G240" i="92" s="1"/>
  <c r="C116" i="92"/>
  <c r="C240" i="92" s="1"/>
  <c r="J116" i="92"/>
  <c r="J240" i="92" s="1"/>
  <c r="F116" i="92"/>
  <c r="F240" i="92" s="1"/>
  <c r="M116" i="92"/>
  <c r="M240" i="92" s="1"/>
  <c r="I116" i="92"/>
  <c r="I240" i="92" s="1"/>
  <c r="E116" i="92"/>
  <c r="E240" i="92" s="1"/>
  <c r="L116" i="92"/>
  <c r="L240" i="92" s="1"/>
  <c r="H116" i="92"/>
  <c r="H240" i="92" s="1"/>
  <c r="D116" i="92"/>
  <c r="D240" i="92" s="1"/>
  <c r="J125" i="92"/>
  <c r="J249" i="92" s="1"/>
  <c r="F125" i="92"/>
  <c r="F249" i="92" s="1"/>
  <c r="M125" i="92"/>
  <c r="M249" i="92" s="1"/>
  <c r="I125" i="92"/>
  <c r="I249" i="92" s="1"/>
  <c r="E125" i="92"/>
  <c r="E249" i="92" s="1"/>
  <c r="L125" i="92"/>
  <c r="L249" i="92" s="1"/>
  <c r="H125" i="92"/>
  <c r="H249" i="92" s="1"/>
  <c r="D125" i="92"/>
  <c r="D249" i="92" s="1"/>
  <c r="K125" i="92"/>
  <c r="K249" i="92" s="1"/>
  <c r="G125" i="92"/>
  <c r="G249" i="92" s="1"/>
  <c r="C125" i="92"/>
  <c r="C249" i="92" s="1"/>
  <c r="J130" i="92"/>
  <c r="F130" i="92"/>
  <c r="M130" i="92"/>
  <c r="I130" i="92"/>
  <c r="E130" i="92"/>
  <c r="L130" i="92"/>
  <c r="H130" i="92"/>
  <c r="D130" i="92"/>
  <c r="K130" i="92"/>
  <c r="G130" i="92"/>
  <c r="C130" i="92"/>
  <c r="M114" i="92"/>
  <c r="I114" i="92"/>
  <c r="E114" i="92"/>
  <c r="E238" i="92" s="1"/>
  <c r="L114" i="92"/>
  <c r="H114" i="92"/>
  <c r="D114" i="92"/>
  <c r="K114" i="92"/>
  <c r="K238" i="92" s="1"/>
  <c r="G114" i="92"/>
  <c r="G238" i="92" s="1"/>
  <c r="C114" i="92"/>
  <c r="J114" i="92"/>
  <c r="F114" i="92"/>
  <c r="F238" i="92" s="1"/>
  <c r="K128" i="92"/>
  <c r="K252" i="92" s="1"/>
  <c r="G128" i="92"/>
  <c r="G252" i="92" s="1"/>
  <c r="C128" i="92"/>
  <c r="C252" i="92" s="1"/>
  <c r="J128" i="92"/>
  <c r="F128" i="92"/>
  <c r="F252" i="92" s="1"/>
  <c r="M128" i="92"/>
  <c r="I128" i="92"/>
  <c r="E128" i="92"/>
  <c r="L128" i="92"/>
  <c r="L252" i="92" s="1"/>
  <c r="H128" i="92"/>
  <c r="D128" i="92"/>
  <c r="K112" i="92"/>
  <c r="K236" i="92" s="1"/>
  <c r="G112" i="92"/>
  <c r="G236" i="92" s="1"/>
  <c r="C112" i="92"/>
  <c r="C236" i="92" s="1"/>
  <c r="J112" i="92"/>
  <c r="J236" i="92" s="1"/>
  <c r="F112" i="92"/>
  <c r="F236" i="92" s="1"/>
  <c r="M112" i="92"/>
  <c r="I112" i="92"/>
  <c r="E112" i="92"/>
  <c r="E236" i="92" s="1"/>
  <c r="L112" i="92"/>
  <c r="L236" i="92" s="1"/>
  <c r="H112" i="92"/>
  <c r="D112" i="92"/>
  <c r="J121" i="92"/>
  <c r="J245" i="92" s="1"/>
  <c r="J274" i="92" s="1"/>
  <c r="F121" i="92"/>
  <c r="F245" i="92" s="1"/>
  <c r="F274" i="92" s="1"/>
  <c r="M121" i="92"/>
  <c r="M245" i="92" s="1"/>
  <c r="M274" i="92" s="1"/>
  <c r="I121" i="92"/>
  <c r="I245" i="92" s="1"/>
  <c r="I274" i="92" s="1"/>
  <c r="E121" i="92"/>
  <c r="E245" i="92" s="1"/>
  <c r="E274" i="92" s="1"/>
  <c r="L121" i="92"/>
  <c r="L245" i="92" s="1"/>
  <c r="L274" i="92" s="1"/>
  <c r="H121" i="92"/>
  <c r="H245" i="92" s="1"/>
  <c r="H274" i="92" s="1"/>
  <c r="D121" i="92"/>
  <c r="D245" i="92" s="1"/>
  <c r="D274" i="92" s="1"/>
  <c r="K121" i="92"/>
  <c r="K245" i="92" s="1"/>
  <c r="K274" i="92" s="1"/>
  <c r="G121" i="92"/>
  <c r="G245" i="92" s="1"/>
  <c r="G274" i="92" s="1"/>
  <c r="C121" i="92"/>
  <c r="C245" i="92" s="1"/>
  <c r="C274" i="92" s="1"/>
  <c r="M126" i="92"/>
  <c r="M250" i="92" s="1"/>
  <c r="I126" i="92"/>
  <c r="I250" i="92" s="1"/>
  <c r="E126" i="92"/>
  <c r="E250" i="92" s="1"/>
  <c r="L126" i="92"/>
  <c r="L250" i="92" s="1"/>
  <c r="H126" i="92"/>
  <c r="H250" i="92" s="1"/>
  <c r="D126" i="92"/>
  <c r="D250" i="92" s="1"/>
  <c r="K126" i="92"/>
  <c r="K250" i="92" s="1"/>
  <c r="G126" i="92"/>
  <c r="G250" i="92" s="1"/>
  <c r="C126" i="92"/>
  <c r="C250" i="92" s="1"/>
  <c r="J126" i="92"/>
  <c r="J250" i="92" s="1"/>
  <c r="F126" i="92"/>
  <c r="F250" i="92" s="1"/>
  <c r="K93" i="92"/>
  <c r="C89" i="92"/>
  <c r="C182" i="92" s="1"/>
  <c r="I89" i="92"/>
  <c r="I182" i="92" s="1"/>
  <c r="D96" i="92"/>
  <c r="D189" i="92" s="1"/>
  <c r="D218" i="92" s="1"/>
  <c r="K88" i="92"/>
  <c r="K98" i="92"/>
  <c r="K191" i="92" s="1"/>
  <c r="K220" i="92" s="1"/>
  <c r="F98" i="92"/>
  <c r="F191" i="92" s="1"/>
  <c r="F220" i="92" s="1"/>
  <c r="G103" i="92"/>
  <c r="G196" i="92" s="1"/>
  <c r="F91" i="92"/>
  <c r="F184" i="92" s="1"/>
  <c r="I56" i="166"/>
  <c r="I73" i="166" s="1"/>
  <c r="I88" i="166" s="1"/>
  <c r="I104" i="166" s="1"/>
  <c r="I56" i="167"/>
  <c r="I73" i="167" s="1"/>
  <c r="I88" i="167" s="1"/>
  <c r="I56" i="169"/>
  <c r="I73" i="169" s="1"/>
  <c r="I88" i="169" s="1"/>
  <c r="E56" i="169"/>
  <c r="E73" i="169" s="1"/>
  <c r="E88" i="169" s="1"/>
  <c r="E56" i="166"/>
  <c r="E73" i="166" s="1"/>
  <c r="E88" i="166" s="1"/>
  <c r="E104" i="166" s="1"/>
  <c r="E56" i="167"/>
  <c r="E73" i="167" s="1"/>
  <c r="E88" i="167" s="1"/>
  <c r="H56" i="169"/>
  <c r="H73" i="169" s="1"/>
  <c r="H88" i="169" s="1"/>
  <c r="H56" i="166"/>
  <c r="H73" i="166" s="1"/>
  <c r="H88" i="166" s="1"/>
  <c r="H104" i="166" s="1"/>
  <c r="H56" i="167"/>
  <c r="H73" i="167" s="1"/>
  <c r="H88" i="167" s="1"/>
  <c r="D56" i="169"/>
  <c r="D73" i="169" s="1"/>
  <c r="D88" i="169" s="1"/>
  <c r="D56" i="166"/>
  <c r="D73" i="166" s="1"/>
  <c r="D88" i="166" s="1"/>
  <c r="D104" i="166" s="1"/>
  <c r="D56" i="167"/>
  <c r="D73" i="167" s="1"/>
  <c r="D88" i="167" s="1"/>
  <c r="G56" i="167"/>
  <c r="G73" i="167" s="1"/>
  <c r="G88" i="167" s="1"/>
  <c r="G56" i="169"/>
  <c r="G73" i="169" s="1"/>
  <c r="G88" i="169" s="1"/>
  <c r="G56" i="166"/>
  <c r="G73" i="166" s="1"/>
  <c r="G88" i="166" s="1"/>
  <c r="G104" i="166" s="1"/>
  <c r="C56" i="167"/>
  <c r="C73" i="167" s="1"/>
  <c r="C88" i="167" s="1"/>
  <c r="C56" i="169"/>
  <c r="C73" i="169" s="1"/>
  <c r="C88" i="169" s="1"/>
  <c r="C56" i="166"/>
  <c r="C73" i="166" s="1"/>
  <c r="C88" i="166" s="1"/>
  <c r="C104" i="166" s="1"/>
  <c r="F56" i="167"/>
  <c r="F73" i="167" s="1"/>
  <c r="F88" i="167" s="1"/>
  <c r="F56" i="169"/>
  <c r="F73" i="169" s="1"/>
  <c r="F88" i="169" s="1"/>
  <c r="F56" i="166"/>
  <c r="F73" i="166" s="1"/>
  <c r="F88" i="166" s="1"/>
  <c r="F104" i="166" s="1"/>
  <c r="F57" i="118"/>
  <c r="F91" i="119"/>
  <c r="F107" i="119" s="1"/>
  <c r="F122" i="119" s="1"/>
  <c r="F138" i="119" s="1"/>
  <c r="F233" i="19"/>
  <c r="L216" i="19"/>
  <c r="K175" i="19"/>
  <c r="E216" i="19"/>
  <c r="D216" i="19"/>
  <c r="J175" i="19"/>
  <c r="D91" i="120"/>
  <c r="D74" i="118"/>
  <c r="D91" i="118" s="1"/>
  <c r="D107" i="118" s="1"/>
  <c r="D122" i="118" s="1"/>
  <c r="D138" i="118" s="1"/>
  <c r="C233" i="19"/>
  <c r="I233" i="19" s="1"/>
  <c r="I258" i="19" s="1"/>
  <c r="I275" i="19" s="1"/>
  <c r="C74" i="118"/>
  <c r="C91" i="118" s="1"/>
  <c r="C107" i="118" s="1"/>
  <c r="C122" i="118" s="1"/>
  <c r="C138" i="118" s="1"/>
  <c r="C91" i="120"/>
  <c r="C258" i="19"/>
  <c r="C198" i="209"/>
  <c r="G48" i="124"/>
  <c r="H47" i="124"/>
  <c r="C48" i="124"/>
  <c r="E137" i="209"/>
  <c r="E133" i="209"/>
  <c r="E131" i="209"/>
  <c r="E129" i="209"/>
  <c r="D201" i="209"/>
  <c r="E125" i="209"/>
  <c r="E123" i="209"/>
  <c r="D199" i="209"/>
  <c r="D197" i="209"/>
  <c r="E121" i="209"/>
  <c r="E122" i="209"/>
  <c r="C47" i="124"/>
  <c r="C57" i="123"/>
  <c r="C172" i="152" s="1"/>
  <c r="D47" i="124"/>
  <c r="F48" i="124"/>
  <c r="H48" i="124"/>
  <c r="G47" i="124"/>
  <c r="G57" i="123"/>
  <c r="G172" i="152" s="1"/>
  <c r="D48" i="124"/>
  <c r="F47" i="124"/>
  <c r="D212" i="209"/>
  <c r="E136" i="209"/>
  <c r="E132" i="209"/>
  <c r="D204" i="209"/>
  <c r="E128" i="209"/>
  <c r="C99" i="68"/>
  <c r="O20" i="113" l="1"/>
  <c r="I20" i="113"/>
  <c r="C87" i="147"/>
  <c r="C88" i="147" s="1"/>
  <c r="C103" i="138"/>
  <c r="C104" i="138" s="1"/>
  <c r="D97" i="111"/>
  <c r="C153" i="147"/>
  <c r="C147" i="148"/>
  <c r="R40" i="104"/>
  <c r="T23" i="93"/>
  <c r="T34" i="93" s="1"/>
  <c r="T45" i="93" s="1"/>
  <c r="S34" i="93"/>
  <c r="S45" i="93" s="1"/>
  <c r="C85" i="227"/>
  <c r="C87" i="227" s="1"/>
  <c r="C153" i="145"/>
  <c r="C87" i="140"/>
  <c r="C88" i="140" s="1"/>
  <c r="C97" i="111"/>
  <c r="J68" i="155"/>
  <c r="J72" i="155" s="1"/>
  <c r="I122" i="155" s="1"/>
  <c r="E243" i="92"/>
  <c r="J243" i="92"/>
  <c r="E252" i="92"/>
  <c r="J252" i="92"/>
  <c r="L20" i="113"/>
  <c r="F20" i="113"/>
  <c r="J20" i="113"/>
  <c r="E20" i="113"/>
  <c r="D236" i="92"/>
  <c r="D252" i="92"/>
  <c r="D243" i="92"/>
  <c r="E247" i="92"/>
  <c r="J247" i="92"/>
  <c r="D247" i="92"/>
  <c r="J238" i="92"/>
  <c r="D238" i="92"/>
  <c r="I238" i="92"/>
  <c r="I236" i="92"/>
  <c r="I252" i="92"/>
  <c r="R34" i="104"/>
  <c r="H236" i="92"/>
  <c r="M236" i="92"/>
  <c r="H252" i="92"/>
  <c r="H281" i="92" s="1"/>
  <c r="M252" i="92"/>
  <c r="C238" i="92"/>
  <c r="H238" i="92"/>
  <c r="M238" i="92"/>
  <c r="L238" i="92"/>
  <c r="C334" i="152"/>
  <c r="C35" i="201"/>
  <c r="C343" i="152"/>
  <c r="C195" i="86"/>
  <c r="C195" i="135"/>
  <c r="C195" i="145"/>
  <c r="C195" i="151"/>
  <c r="C184" i="136"/>
  <c r="C186" i="141"/>
  <c r="C186" i="138"/>
  <c r="C184" i="144"/>
  <c r="C145" i="140"/>
  <c r="C146" i="162"/>
  <c r="C146" i="86"/>
  <c r="C151" i="152"/>
  <c r="C195" i="149"/>
  <c r="E77" i="124"/>
  <c r="E224" i="152" s="1"/>
  <c r="I77" i="124"/>
  <c r="I64" i="166" s="1"/>
  <c r="I96" i="166" s="1"/>
  <c r="E80" i="124"/>
  <c r="E67" i="167" s="1"/>
  <c r="E99" i="167" s="1"/>
  <c r="E108" i="166" s="1"/>
  <c r="C161" i="142"/>
  <c r="C163" i="150"/>
  <c r="C195" i="143"/>
  <c r="C197" i="139"/>
  <c r="D149" i="152"/>
  <c r="C204" i="147"/>
  <c r="C195" i="137"/>
  <c r="C195" i="139"/>
  <c r="E71" i="124"/>
  <c r="E58" i="167" s="1"/>
  <c r="E90" i="167" s="1"/>
  <c r="C195" i="142"/>
  <c r="C197" i="145"/>
  <c r="C195" i="147"/>
  <c r="C195" i="162"/>
  <c r="C204" i="143"/>
  <c r="D136" i="152"/>
  <c r="C133" i="152"/>
  <c r="C151" i="139"/>
  <c r="C151" i="136"/>
  <c r="C151" i="143"/>
  <c r="C151" i="137"/>
  <c r="C154" i="140"/>
  <c r="C151" i="151"/>
  <c r="C151" i="145"/>
  <c r="C151" i="147"/>
  <c r="C151" i="150"/>
  <c r="C151" i="148"/>
  <c r="C151" i="142"/>
  <c r="C148" i="142"/>
  <c r="F90" i="92"/>
  <c r="F183" i="92" s="1"/>
  <c r="I243" i="92"/>
  <c r="C243" i="92"/>
  <c r="H243" i="92"/>
  <c r="I247" i="92"/>
  <c r="C247" i="92"/>
  <c r="C276" i="92" s="1"/>
  <c r="H247" i="92"/>
  <c r="M97" i="92"/>
  <c r="C267" i="92"/>
  <c r="M243" i="92"/>
  <c r="G243" i="92"/>
  <c r="G272" i="92" s="1"/>
  <c r="L243" i="92"/>
  <c r="M247" i="92"/>
  <c r="G247" i="92"/>
  <c r="L247" i="92"/>
  <c r="F243" i="92"/>
  <c r="K243" i="92"/>
  <c r="F247" i="92"/>
  <c r="K247" i="92"/>
  <c r="K276" i="92" s="1"/>
  <c r="C103" i="142"/>
  <c r="C104" i="142" s="1"/>
  <c r="C103" i="144"/>
  <c r="C104" i="144" s="1"/>
  <c r="B29" i="211"/>
  <c r="B41" i="212" s="1"/>
  <c r="B95" i="95" s="1"/>
  <c r="B36" i="211"/>
  <c r="B48" i="212" s="1"/>
  <c r="L48" i="212" s="1"/>
  <c r="B61" i="211"/>
  <c r="B88" i="211" s="1"/>
  <c r="B112" i="211" s="1"/>
  <c r="B136" i="211" s="1"/>
  <c r="B162" i="211" s="1"/>
  <c r="B186" i="211" s="1"/>
  <c r="B210" i="211" s="1"/>
  <c r="B234" i="211" s="1"/>
  <c r="B261" i="211" s="1"/>
  <c r="B40" i="211"/>
  <c r="B52" i="212" s="1"/>
  <c r="B106" i="95" s="1"/>
  <c r="B155" i="151"/>
  <c r="B137" i="151"/>
  <c r="C103" i="150"/>
  <c r="C104" i="150" s="1"/>
  <c r="B137" i="150"/>
  <c r="B155" i="150"/>
  <c r="B171" i="149"/>
  <c r="B189" i="149"/>
  <c r="B189" i="148"/>
  <c r="B171" i="148"/>
  <c r="B137" i="147"/>
  <c r="B155" i="147"/>
  <c r="B155" i="146"/>
  <c r="B137" i="146"/>
  <c r="B171" i="145"/>
  <c r="B189" i="145"/>
  <c r="B171" i="144"/>
  <c r="B189" i="144"/>
  <c r="B155" i="143"/>
  <c r="B137" i="143"/>
  <c r="B155" i="162"/>
  <c r="B137" i="162"/>
  <c r="B171" i="142"/>
  <c r="B189" i="142"/>
  <c r="B137" i="141"/>
  <c r="B155" i="141"/>
  <c r="B171" i="139"/>
  <c r="B189" i="139"/>
  <c r="B205" i="138"/>
  <c r="B223" i="138"/>
  <c r="B137" i="137"/>
  <c r="B155" i="137"/>
  <c r="B189" i="136"/>
  <c r="B171" i="136"/>
  <c r="B155" i="135"/>
  <c r="B137" i="135"/>
  <c r="B155" i="134"/>
  <c r="B137" i="134"/>
  <c r="B171" i="86"/>
  <c r="B189" i="86"/>
  <c r="B171" i="140"/>
  <c r="B189" i="140"/>
  <c r="K91" i="92"/>
  <c r="K184" i="92" s="1"/>
  <c r="E92" i="92"/>
  <c r="E185" i="92" s="1"/>
  <c r="H89" i="92"/>
  <c r="H182" i="92" s="1"/>
  <c r="E85" i="92"/>
  <c r="E178" i="92" s="1"/>
  <c r="D85" i="92"/>
  <c r="D178" i="92" s="1"/>
  <c r="F88" i="92"/>
  <c r="F102" i="92"/>
  <c r="F195" i="92" s="1"/>
  <c r="F224" i="92" s="1"/>
  <c r="F93" i="92"/>
  <c r="E91" i="92"/>
  <c r="E184" i="92" s="1"/>
  <c r="J91" i="92"/>
  <c r="J184" i="92" s="1"/>
  <c r="D91" i="92"/>
  <c r="D184" i="92" s="1"/>
  <c r="E98" i="92"/>
  <c r="E191" i="92" s="1"/>
  <c r="E220" i="92" s="1"/>
  <c r="J98" i="92"/>
  <c r="J191" i="92" s="1"/>
  <c r="J220" i="92" s="1"/>
  <c r="D98" i="92"/>
  <c r="D191" i="92" s="1"/>
  <c r="D220" i="92" s="1"/>
  <c r="E88" i="92"/>
  <c r="E181" i="92" s="1"/>
  <c r="J88" i="92"/>
  <c r="J181" i="92" s="1"/>
  <c r="D88" i="92"/>
  <c r="D181" i="92" s="1"/>
  <c r="M89" i="92"/>
  <c r="M182" i="92" s="1"/>
  <c r="G89" i="92"/>
  <c r="G182" i="92" s="1"/>
  <c r="L89" i="92"/>
  <c r="L182" i="92" s="1"/>
  <c r="G85" i="92"/>
  <c r="G178" i="92" s="1"/>
  <c r="M85" i="92"/>
  <c r="M178" i="92" s="1"/>
  <c r="J85" i="92"/>
  <c r="J178" i="92" s="1"/>
  <c r="K85" i="92"/>
  <c r="K178" i="92" s="1"/>
  <c r="I91" i="92"/>
  <c r="I184" i="92" s="1"/>
  <c r="C91" i="92"/>
  <c r="C184" i="92" s="1"/>
  <c r="H91" i="92"/>
  <c r="H184" i="92" s="1"/>
  <c r="I98" i="92"/>
  <c r="I191" i="92" s="1"/>
  <c r="I220" i="92" s="1"/>
  <c r="C98" i="92"/>
  <c r="C191" i="92" s="1"/>
  <c r="C220" i="92" s="1"/>
  <c r="H98" i="92"/>
  <c r="H191" i="92" s="1"/>
  <c r="H220" i="92" s="1"/>
  <c r="I88" i="92"/>
  <c r="I181" i="92" s="1"/>
  <c r="I210" i="92" s="1"/>
  <c r="C88" i="92"/>
  <c r="C181" i="92" s="1"/>
  <c r="C210" i="92" s="1"/>
  <c r="H88" i="92"/>
  <c r="F89" i="92"/>
  <c r="F182" i="92" s="1"/>
  <c r="K89" i="92"/>
  <c r="K182" i="92" s="1"/>
  <c r="L85" i="92"/>
  <c r="L178" i="92" s="1"/>
  <c r="H85" i="92"/>
  <c r="H178" i="92" s="1"/>
  <c r="C85" i="92"/>
  <c r="C178" i="92" s="1"/>
  <c r="F85" i="92"/>
  <c r="F178" i="92" s="1"/>
  <c r="M91" i="92"/>
  <c r="M184" i="92" s="1"/>
  <c r="G91" i="92"/>
  <c r="G184" i="92" s="1"/>
  <c r="L91" i="92"/>
  <c r="L184" i="92" s="1"/>
  <c r="M98" i="92"/>
  <c r="M191" i="92" s="1"/>
  <c r="M220" i="92" s="1"/>
  <c r="G98" i="92"/>
  <c r="G191" i="92" s="1"/>
  <c r="G220" i="92" s="1"/>
  <c r="M88" i="92"/>
  <c r="G88" i="92"/>
  <c r="L88" i="92"/>
  <c r="L181" i="92" s="1"/>
  <c r="L210" i="92" s="1"/>
  <c r="E89" i="92"/>
  <c r="E182" i="92" s="1"/>
  <c r="J89" i="92"/>
  <c r="J182" i="92" s="1"/>
  <c r="D89" i="92"/>
  <c r="D182" i="92" s="1"/>
  <c r="I85" i="92"/>
  <c r="I178" i="92" s="1"/>
  <c r="M99" i="92"/>
  <c r="M192" i="92" s="1"/>
  <c r="L99" i="92"/>
  <c r="L192" i="92" s="1"/>
  <c r="H96" i="92"/>
  <c r="H189" i="92" s="1"/>
  <c r="H218" i="92" s="1"/>
  <c r="C97" i="92"/>
  <c r="C190" i="92" s="1"/>
  <c r="C219" i="92" s="1"/>
  <c r="F95" i="92"/>
  <c r="F188" i="92" s="1"/>
  <c r="F217" i="92" s="1"/>
  <c r="F99" i="92"/>
  <c r="F192" i="92" s="1"/>
  <c r="J92" i="92"/>
  <c r="J185" i="92" s="1"/>
  <c r="J96" i="92"/>
  <c r="J189" i="92" s="1"/>
  <c r="J218" i="92" s="1"/>
  <c r="K90" i="92"/>
  <c r="K183" i="92" s="1"/>
  <c r="K102" i="92"/>
  <c r="K195" i="92" s="1"/>
  <c r="K224" i="92" s="1"/>
  <c r="G97" i="92"/>
  <c r="I75" i="155"/>
  <c r="L124" i="155"/>
  <c r="L126" i="155" s="1"/>
  <c r="L128" i="155" s="1"/>
  <c r="J86" i="92"/>
  <c r="J179" i="92" s="1"/>
  <c r="J208" i="92" s="1"/>
  <c r="I104" i="92"/>
  <c r="I96" i="92"/>
  <c r="I189" i="92" s="1"/>
  <c r="I218" i="92" s="1"/>
  <c r="J90" i="92"/>
  <c r="J183" i="92" s="1"/>
  <c r="M86" i="92"/>
  <c r="M179" i="92" s="1"/>
  <c r="M208" i="92" s="1"/>
  <c r="K95" i="92"/>
  <c r="K188" i="92" s="1"/>
  <c r="K217" i="92" s="1"/>
  <c r="G99" i="92"/>
  <c r="G192" i="92" s="1"/>
  <c r="D92" i="92"/>
  <c r="D185" i="92" s="1"/>
  <c r="C96" i="92"/>
  <c r="C189" i="92" s="1"/>
  <c r="C218" i="92" s="1"/>
  <c r="E90" i="92"/>
  <c r="E183" i="92" s="1"/>
  <c r="D90" i="92"/>
  <c r="D183" i="92" s="1"/>
  <c r="I97" i="92"/>
  <c r="I190" i="92" s="1"/>
  <c r="I219" i="92" s="1"/>
  <c r="H97" i="92"/>
  <c r="H190" i="92" s="1"/>
  <c r="H219" i="92" s="1"/>
  <c r="G59" i="217"/>
  <c r="D86" i="92"/>
  <c r="D179" i="92" s="1"/>
  <c r="D208" i="92" s="1"/>
  <c r="E86" i="92"/>
  <c r="E179" i="92" s="1"/>
  <c r="E208" i="92" s="1"/>
  <c r="G86" i="92"/>
  <c r="G179" i="92" s="1"/>
  <c r="G208" i="92" s="1"/>
  <c r="C86" i="92"/>
  <c r="C179" i="92" s="1"/>
  <c r="C208" i="92" s="1"/>
  <c r="F86" i="92"/>
  <c r="F179" i="92" s="1"/>
  <c r="F208" i="92" s="1"/>
  <c r="I124" i="155"/>
  <c r="I126" i="155" s="1"/>
  <c r="I128" i="155" s="1"/>
  <c r="C35" i="204"/>
  <c r="C35" i="197"/>
  <c r="C35" i="187"/>
  <c r="C34" i="197"/>
  <c r="C204" i="140"/>
  <c r="C204" i="134"/>
  <c r="C204" i="146"/>
  <c r="C204" i="141"/>
  <c r="C204" i="142"/>
  <c r="C180" i="143"/>
  <c r="C161" i="86"/>
  <c r="C161" i="144"/>
  <c r="C161" i="138"/>
  <c r="C161" i="149"/>
  <c r="C148" i="135"/>
  <c r="C148" i="136"/>
  <c r="C148" i="144"/>
  <c r="H78" i="123"/>
  <c r="H193" i="152" s="1"/>
  <c r="C34" i="123"/>
  <c r="G72" i="123" s="1"/>
  <c r="G187" i="152" s="1"/>
  <c r="C164" i="140"/>
  <c r="C202" i="140"/>
  <c r="C200" i="162"/>
  <c r="C204" i="162"/>
  <c r="C200" i="144"/>
  <c r="C200" i="145"/>
  <c r="C161" i="135"/>
  <c r="C161" i="143"/>
  <c r="C161" i="151"/>
  <c r="C204" i="148"/>
  <c r="C161" i="150"/>
  <c r="C161" i="134"/>
  <c r="C204" i="151"/>
  <c r="C204" i="145"/>
  <c r="C200" i="150"/>
  <c r="C161" i="137"/>
  <c r="C161" i="145"/>
  <c r="C204" i="144"/>
  <c r="C200" i="151"/>
  <c r="C200" i="138"/>
  <c r="C200" i="141"/>
  <c r="C200" i="147"/>
  <c r="C204" i="136"/>
  <c r="C161" i="141"/>
  <c r="C161" i="146"/>
  <c r="C161" i="136"/>
  <c r="C200" i="135"/>
  <c r="C204" i="137"/>
  <c r="C204" i="150"/>
  <c r="C204" i="138"/>
  <c r="C161" i="139"/>
  <c r="C161" i="147"/>
  <c r="C161" i="148"/>
  <c r="C161" i="162"/>
  <c r="C204" i="149"/>
  <c r="C204" i="135"/>
  <c r="I61" i="123"/>
  <c r="J61" i="123" s="1"/>
  <c r="J176" i="152" s="1"/>
  <c r="F61" i="123"/>
  <c r="F176" i="152" s="1"/>
  <c r="C138" i="152"/>
  <c r="C151" i="135"/>
  <c r="C147" i="138"/>
  <c r="C87" i="92"/>
  <c r="C180" i="92" s="1"/>
  <c r="K94" i="92"/>
  <c r="K187" i="92" s="1"/>
  <c r="C200" i="142"/>
  <c r="C87" i="148"/>
  <c r="C88" i="148" s="1"/>
  <c r="C87" i="149"/>
  <c r="C88" i="149" s="1"/>
  <c r="C103" i="148"/>
  <c r="C104" i="148" s="1"/>
  <c r="C166" i="147"/>
  <c r="C87" i="111"/>
  <c r="C145" i="138"/>
  <c r="C145" i="149"/>
  <c r="C152" i="148"/>
  <c r="C152" i="150"/>
  <c r="D83" i="152"/>
  <c r="C169" i="162"/>
  <c r="C169" i="145"/>
  <c r="C169" i="148"/>
  <c r="C169" i="151"/>
  <c r="C169" i="149"/>
  <c r="C169" i="139"/>
  <c r="D101" i="92"/>
  <c r="D194" i="92" s="1"/>
  <c r="J101" i="92"/>
  <c r="J194" i="92" s="1"/>
  <c r="E101" i="92"/>
  <c r="E194" i="92" s="1"/>
  <c r="L101" i="92"/>
  <c r="L194" i="92" s="1"/>
  <c r="K101" i="92"/>
  <c r="K194" i="92" s="1"/>
  <c r="F101" i="92"/>
  <c r="F194" i="92" s="1"/>
  <c r="G101" i="92"/>
  <c r="G194" i="92" s="1"/>
  <c r="M101" i="92"/>
  <c r="M194" i="92" s="1"/>
  <c r="H103" i="92"/>
  <c r="H196" i="92" s="1"/>
  <c r="C103" i="92"/>
  <c r="C196" i="92" s="1"/>
  <c r="I103" i="92"/>
  <c r="I196" i="92" s="1"/>
  <c r="K103" i="92"/>
  <c r="K196" i="92" s="1"/>
  <c r="D103" i="92"/>
  <c r="D196" i="92" s="1"/>
  <c r="J103" i="92"/>
  <c r="J196" i="92" s="1"/>
  <c r="E103" i="92"/>
  <c r="E196" i="92" s="1"/>
  <c r="F103" i="92"/>
  <c r="F196" i="92" s="1"/>
  <c r="B52" i="189"/>
  <c r="B34" i="189"/>
  <c r="B60" i="211"/>
  <c r="B87" i="211" s="1"/>
  <c r="B111" i="211" s="1"/>
  <c r="B135" i="211" s="1"/>
  <c r="B161" i="211" s="1"/>
  <c r="B185" i="211" s="1"/>
  <c r="B209" i="211" s="1"/>
  <c r="B233" i="211" s="1"/>
  <c r="B260" i="211" s="1"/>
  <c r="B25" i="211"/>
  <c r="B37" i="212" s="1"/>
  <c r="E87" i="92"/>
  <c r="E180" i="92" s="1"/>
  <c r="C169" i="134"/>
  <c r="C166" i="141"/>
  <c r="C35" i="185"/>
  <c r="C166" i="136"/>
  <c r="C103" i="145"/>
  <c r="C104" i="145" s="1"/>
  <c r="C166" i="162"/>
  <c r="C169" i="141"/>
  <c r="C169" i="86"/>
  <c r="F100" i="111"/>
  <c r="C167" i="137"/>
  <c r="C166" i="143"/>
  <c r="C83" i="152"/>
  <c r="C169" i="140"/>
  <c r="B28" i="211"/>
  <c r="B40" i="212" s="1"/>
  <c r="B94" i="95" s="1"/>
  <c r="B63" i="211"/>
  <c r="B90" i="211" s="1"/>
  <c r="B114" i="211" s="1"/>
  <c r="B138" i="211" s="1"/>
  <c r="B164" i="211" s="1"/>
  <c r="B188" i="211" s="1"/>
  <c r="B212" i="211" s="1"/>
  <c r="B236" i="211" s="1"/>
  <c r="B263" i="211" s="1"/>
  <c r="D98" i="152"/>
  <c r="C181" i="142"/>
  <c r="M68" i="155"/>
  <c r="M72" i="155" s="1"/>
  <c r="L122" i="155" s="1"/>
  <c r="M62" i="155"/>
  <c r="K100" i="92"/>
  <c r="K193" i="92" s="1"/>
  <c r="F100" i="92"/>
  <c r="F193" i="92" s="1"/>
  <c r="C100" i="92"/>
  <c r="C193" i="92" s="1"/>
  <c r="L100" i="92"/>
  <c r="L193" i="92" s="1"/>
  <c r="G100" i="92"/>
  <c r="G193" i="92" s="1"/>
  <c r="M100" i="92"/>
  <c r="M193" i="92" s="1"/>
  <c r="H100" i="92"/>
  <c r="H193" i="92" s="1"/>
  <c r="I100" i="92"/>
  <c r="I193" i="92" s="1"/>
  <c r="K87" i="92"/>
  <c r="K180" i="92" s="1"/>
  <c r="F87" i="92"/>
  <c r="F180" i="92" s="1"/>
  <c r="D87" i="92"/>
  <c r="D180" i="92" s="1"/>
  <c r="G87" i="92"/>
  <c r="G180" i="92" s="1"/>
  <c r="M87" i="92"/>
  <c r="M180" i="92" s="1"/>
  <c r="L87" i="92"/>
  <c r="L180" i="92" s="1"/>
  <c r="L94" i="92"/>
  <c r="L187" i="92" s="1"/>
  <c r="G94" i="92"/>
  <c r="G187" i="92" s="1"/>
  <c r="M94" i="92"/>
  <c r="M187" i="92" s="1"/>
  <c r="D94" i="92"/>
  <c r="D187" i="92" s="1"/>
  <c r="E94" i="92"/>
  <c r="E187" i="92" s="1"/>
  <c r="H94" i="92"/>
  <c r="H187" i="92" s="1"/>
  <c r="C94" i="92"/>
  <c r="C187" i="92" s="1"/>
  <c r="I94" i="92"/>
  <c r="I187" i="92" s="1"/>
  <c r="J94" i="92"/>
  <c r="J187" i="92" s="1"/>
  <c r="B52" i="199"/>
  <c r="B34" i="199"/>
  <c r="C147" i="141"/>
  <c r="C87" i="141"/>
  <c r="C88" i="141" s="1"/>
  <c r="D80" i="152"/>
  <c r="C166" i="139"/>
  <c r="C166" i="145"/>
  <c r="C166" i="151"/>
  <c r="C166" i="142"/>
  <c r="C166" i="134"/>
  <c r="C166" i="149"/>
  <c r="C166" i="148"/>
  <c r="C166" i="137"/>
  <c r="C166" i="138"/>
  <c r="C166" i="144"/>
  <c r="C166" i="150"/>
  <c r="C24" i="123"/>
  <c r="C62" i="123" s="1"/>
  <c r="C177" i="152" s="1"/>
  <c r="C139" i="152"/>
  <c r="H87" i="92"/>
  <c r="H180" i="92" s="1"/>
  <c r="L103" i="92"/>
  <c r="L196" i="92" s="1"/>
  <c r="E100" i="92"/>
  <c r="E193" i="92" s="1"/>
  <c r="C166" i="146"/>
  <c r="D69" i="152"/>
  <c r="C154" i="142"/>
  <c r="D150" i="152"/>
  <c r="C35" i="124"/>
  <c r="C33" i="190"/>
  <c r="C33" i="194"/>
  <c r="D78" i="152"/>
  <c r="C164" i="141"/>
  <c r="I101" i="92"/>
  <c r="I194" i="92" s="1"/>
  <c r="J87" i="92"/>
  <c r="J180" i="92" s="1"/>
  <c r="M103" i="92"/>
  <c r="M196" i="92" s="1"/>
  <c r="D100" i="92"/>
  <c r="D193" i="92" s="1"/>
  <c r="F94" i="92"/>
  <c r="F187" i="92" s="1"/>
  <c r="C101" i="92"/>
  <c r="C194" i="92" s="1"/>
  <c r="L99" i="111"/>
  <c r="C103" i="86"/>
  <c r="C104" i="86" s="1"/>
  <c r="E119" i="209"/>
  <c r="F119" i="209" s="1"/>
  <c r="H61" i="123"/>
  <c r="H176" i="152" s="1"/>
  <c r="E99" i="92"/>
  <c r="E192" i="92" s="1"/>
  <c r="J99" i="92"/>
  <c r="J192" i="92" s="1"/>
  <c r="D99" i="92"/>
  <c r="D192" i="92" s="1"/>
  <c r="M96" i="92"/>
  <c r="M189" i="92" s="1"/>
  <c r="M218" i="92" s="1"/>
  <c r="G96" i="92"/>
  <c r="G189" i="92" s="1"/>
  <c r="G218" i="92" s="1"/>
  <c r="L96" i="92"/>
  <c r="L189" i="92" s="1"/>
  <c r="L218" i="92" s="1"/>
  <c r="I90" i="92"/>
  <c r="I183" i="92" s="1"/>
  <c r="C90" i="92"/>
  <c r="C183" i="92" s="1"/>
  <c r="H90" i="92"/>
  <c r="H183" i="92" s="1"/>
  <c r="F97" i="92"/>
  <c r="F190" i="92" s="1"/>
  <c r="F219" i="92" s="1"/>
  <c r="K97" i="92"/>
  <c r="K190" i="92" s="1"/>
  <c r="K219" i="92" s="1"/>
  <c r="C197" i="148"/>
  <c r="C168" i="137"/>
  <c r="C188" i="145"/>
  <c r="C197" i="143"/>
  <c r="C197" i="138"/>
  <c r="C197" i="150"/>
  <c r="C168" i="151"/>
  <c r="C170" i="148"/>
  <c r="C197" i="147"/>
  <c r="C201" i="151"/>
  <c r="C147" i="136"/>
  <c r="C140" i="152"/>
  <c r="E334" i="95"/>
  <c r="L86" i="92"/>
  <c r="L179" i="92" s="1"/>
  <c r="L208" i="92" s="1"/>
  <c r="H124" i="155"/>
  <c r="H126" i="155" s="1"/>
  <c r="H128" i="155" s="1"/>
  <c r="K86" i="92"/>
  <c r="K179" i="92" s="1"/>
  <c r="K208" i="92" s="1"/>
  <c r="C195" i="146"/>
  <c r="C168" i="136"/>
  <c r="C103" i="143"/>
  <c r="C104" i="143" s="1"/>
  <c r="G61" i="123"/>
  <c r="G176" i="152" s="1"/>
  <c r="I99" i="92"/>
  <c r="I192" i="92" s="1"/>
  <c r="C99" i="92"/>
  <c r="C192" i="92" s="1"/>
  <c r="H99" i="92"/>
  <c r="H192" i="92" s="1"/>
  <c r="F96" i="92"/>
  <c r="F189" i="92" s="1"/>
  <c r="F218" i="92" s="1"/>
  <c r="K96" i="92"/>
  <c r="K189" i="92" s="1"/>
  <c r="K218" i="92" s="1"/>
  <c r="M90" i="92"/>
  <c r="M183" i="92" s="1"/>
  <c r="G90" i="92"/>
  <c r="G183" i="92" s="1"/>
  <c r="E97" i="92"/>
  <c r="E190" i="92" s="1"/>
  <c r="E219" i="92" s="1"/>
  <c r="J97" i="92"/>
  <c r="D97" i="92"/>
  <c r="C197" i="136"/>
  <c r="C147" i="149"/>
  <c r="C197" i="142"/>
  <c r="C147" i="143"/>
  <c r="C168" i="147"/>
  <c r="C197" i="151"/>
  <c r="C201" i="139"/>
  <c r="C197" i="162"/>
  <c r="C201" i="136"/>
  <c r="C197" i="137"/>
  <c r="C147" i="147"/>
  <c r="C170" i="142"/>
  <c r="C24" i="124"/>
  <c r="C197" i="135"/>
  <c r="E159" i="209"/>
  <c r="E211" i="209" s="1"/>
  <c r="M124" i="155"/>
  <c r="M126" i="155" s="1"/>
  <c r="M128" i="155" s="1"/>
  <c r="C162" i="145"/>
  <c r="G50" i="182"/>
  <c r="I86" i="92"/>
  <c r="I179" i="92" s="1"/>
  <c r="I208" i="92" s="1"/>
  <c r="H86" i="92"/>
  <c r="H179" i="92" s="1"/>
  <c r="H208" i="92" s="1"/>
  <c r="C175" i="209"/>
  <c r="D211" i="209"/>
  <c r="C152" i="139"/>
  <c r="C185" i="143"/>
  <c r="C154" i="135"/>
  <c r="C145" i="134"/>
  <c r="C154" i="141"/>
  <c r="C185" i="141"/>
  <c r="C185" i="150"/>
  <c r="C152" i="137"/>
  <c r="C154" i="162"/>
  <c r="C145" i="146"/>
  <c r="C185" i="149"/>
  <c r="C182" i="138"/>
  <c r="C182" i="142"/>
  <c r="C182" i="148"/>
  <c r="C185" i="145"/>
  <c r="C182" i="162"/>
  <c r="C185" i="139"/>
  <c r="C20" i="124"/>
  <c r="C147" i="162"/>
  <c r="C147" i="142"/>
  <c r="C182" i="146"/>
  <c r="C147" i="146"/>
  <c r="C182" i="86"/>
  <c r="C182" i="145"/>
  <c r="C185" i="86"/>
  <c r="C185" i="151"/>
  <c r="C185" i="148"/>
  <c r="C147" i="145"/>
  <c r="C153" i="138"/>
  <c r="C182" i="150"/>
  <c r="C188" i="142"/>
  <c r="C182" i="147"/>
  <c r="C184" i="147"/>
  <c r="D132" i="152"/>
  <c r="C179" i="145"/>
  <c r="C147" i="137"/>
  <c r="C149" i="162"/>
  <c r="C182" i="143"/>
  <c r="C185" i="146"/>
  <c r="C185" i="142"/>
  <c r="C184" i="142"/>
  <c r="C185" i="138"/>
  <c r="C182" i="137"/>
  <c r="C182" i="149"/>
  <c r="C147" i="86"/>
  <c r="C149" i="147"/>
  <c r="C185" i="137"/>
  <c r="C147" i="139"/>
  <c r="C185" i="147"/>
  <c r="C153" i="148"/>
  <c r="C182" i="134"/>
  <c r="C147" i="144"/>
  <c r="I92" i="92"/>
  <c r="I185" i="92" s="1"/>
  <c r="C92" i="92"/>
  <c r="C185" i="92" s="1"/>
  <c r="H92" i="92"/>
  <c r="H185" i="92" s="1"/>
  <c r="E102" i="92"/>
  <c r="J102" i="92"/>
  <c r="D102" i="92"/>
  <c r="E93" i="92"/>
  <c r="R216" i="92" s="1"/>
  <c r="J93" i="92"/>
  <c r="D93" i="92"/>
  <c r="G104" i="92"/>
  <c r="F104" i="92"/>
  <c r="G105" i="92" s="1"/>
  <c r="J95" i="92"/>
  <c r="J188" i="92" s="1"/>
  <c r="J217" i="92" s="1"/>
  <c r="I95" i="92"/>
  <c r="I188" i="92" s="1"/>
  <c r="I217" i="92" s="1"/>
  <c r="C95" i="92"/>
  <c r="C188" i="92" s="1"/>
  <c r="C217" i="92" s="1"/>
  <c r="H95" i="92"/>
  <c r="H188" i="92" s="1"/>
  <c r="H217" i="92" s="1"/>
  <c r="M92" i="92"/>
  <c r="M185" i="92" s="1"/>
  <c r="G92" i="92"/>
  <c r="G185" i="92" s="1"/>
  <c r="L92" i="92"/>
  <c r="L185" i="92" s="1"/>
  <c r="I102" i="92"/>
  <c r="V225" i="92" s="1"/>
  <c r="C102" i="92"/>
  <c r="H102" i="92"/>
  <c r="I93" i="92"/>
  <c r="I186" i="92" s="1"/>
  <c r="I215" i="92" s="1"/>
  <c r="C93" i="92"/>
  <c r="C186" i="92" s="1"/>
  <c r="C215" i="92" s="1"/>
  <c r="H93" i="92"/>
  <c r="J104" i="92"/>
  <c r="M104" i="92"/>
  <c r="C104" i="92"/>
  <c r="E95" i="92"/>
  <c r="E188" i="92" s="1"/>
  <c r="E217" i="92" s="1"/>
  <c r="D95" i="92"/>
  <c r="D188" i="92" s="1"/>
  <c r="D217" i="92" s="1"/>
  <c r="M95" i="92"/>
  <c r="M188" i="92" s="1"/>
  <c r="M217" i="92" s="1"/>
  <c r="G95" i="92"/>
  <c r="G188" i="92" s="1"/>
  <c r="G217" i="92" s="1"/>
  <c r="L95" i="92"/>
  <c r="L188" i="92" s="1"/>
  <c r="L217" i="92" s="1"/>
  <c r="F92" i="92"/>
  <c r="F185" i="92" s="1"/>
  <c r="K92" i="92"/>
  <c r="K185" i="92" s="1"/>
  <c r="M102" i="92"/>
  <c r="G102" i="92"/>
  <c r="L102" i="92"/>
  <c r="Y225" i="92" s="1"/>
  <c r="M93" i="92"/>
  <c r="M186" i="92" s="1"/>
  <c r="M215" i="92" s="1"/>
  <c r="G93" i="92"/>
  <c r="L93" i="92"/>
  <c r="K104" i="92"/>
  <c r="K105" i="92" s="1"/>
  <c r="D104" i="92"/>
  <c r="H104" i="92"/>
  <c r="U209" i="92" s="1"/>
  <c r="C166" i="135"/>
  <c r="C87" i="146"/>
  <c r="C88" i="146" s="1"/>
  <c r="C260" i="152"/>
  <c r="C87" i="162"/>
  <c r="C88" i="162" s="1"/>
  <c r="C151" i="146"/>
  <c r="C103" i="137"/>
  <c r="C104" i="137" s="1"/>
  <c r="L98" i="111"/>
  <c r="C185" i="135"/>
  <c r="C148" i="140"/>
  <c r="C87" i="138"/>
  <c r="C88" i="138" s="1"/>
  <c r="C185" i="144"/>
  <c r="D206" i="209"/>
  <c r="V20" i="226"/>
  <c r="R37" i="226"/>
  <c r="R38" i="226" s="1"/>
  <c r="E329" i="95"/>
  <c r="E323" i="95"/>
  <c r="D78" i="123"/>
  <c r="D193" i="152" s="1"/>
  <c r="C150" i="148"/>
  <c r="C32" i="124"/>
  <c r="F70" i="124" s="1"/>
  <c r="C35" i="189"/>
  <c r="C35" i="186"/>
  <c r="C35" i="200"/>
  <c r="C35" i="192"/>
  <c r="C35" i="190"/>
  <c r="C87" i="137"/>
  <c r="C88" i="137" s="1"/>
  <c r="C185" i="162"/>
  <c r="C87" i="150"/>
  <c r="C88" i="150" s="1"/>
  <c r="F78" i="123"/>
  <c r="F193" i="152" s="1"/>
  <c r="C150" i="86"/>
  <c r="C150" i="146"/>
  <c r="C169" i="137"/>
  <c r="C150" i="151"/>
  <c r="C169" i="150"/>
  <c r="C153" i="139"/>
  <c r="E257" i="108"/>
  <c r="D257" i="108" s="1"/>
  <c r="D238" i="108" s="1"/>
  <c r="C613" i="92" s="1"/>
  <c r="D242" i="152" s="1"/>
  <c r="P98" i="111"/>
  <c r="C153" i="146"/>
  <c r="C150" i="137"/>
  <c r="C169" i="136"/>
  <c r="C162" i="140"/>
  <c r="C182" i="135"/>
  <c r="C182" i="151"/>
  <c r="C150" i="141"/>
  <c r="C169" i="143"/>
  <c r="C153" i="141"/>
  <c r="C182" i="144"/>
  <c r="C169" i="146"/>
  <c r="C17" i="123"/>
  <c r="D55" i="123" s="1"/>
  <c r="D170" i="152" s="1"/>
  <c r="C21" i="123"/>
  <c r="C59" i="123" s="1"/>
  <c r="C174" i="152" s="1"/>
  <c r="C168" i="140"/>
  <c r="C35" i="194"/>
  <c r="C35" i="191"/>
  <c r="C35" i="188"/>
  <c r="C35" i="198"/>
  <c r="C35" i="195"/>
  <c r="E150" i="209"/>
  <c r="A10" i="183"/>
  <c r="M74" i="68" s="1"/>
  <c r="C200" i="136"/>
  <c r="L34" i="212"/>
  <c r="C186" i="136"/>
  <c r="C182" i="136"/>
  <c r="N68" i="155"/>
  <c r="N72" i="155" s="1"/>
  <c r="M122" i="155" s="1"/>
  <c r="N62" i="155"/>
  <c r="K62" i="155"/>
  <c r="K68" i="155"/>
  <c r="K72" i="155" s="1"/>
  <c r="J122" i="155" s="1"/>
  <c r="P62" i="155"/>
  <c r="P68" i="155"/>
  <c r="P72" i="155" s="1"/>
  <c r="O122" i="155" s="1"/>
  <c r="S68" i="155"/>
  <c r="S72" i="155" s="1"/>
  <c r="R122" i="155" s="1"/>
  <c r="S62" i="155"/>
  <c r="E78" i="124"/>
  <c r="E65" i="167" s="1"/>
  <c r="E97" i="167" s="1"/>
  <c r="C78" i="123"/>
  <c r="C193" i="152" s="1"/>
  <c r="C153" i="134"/>
  <c r="C153" i="150"/>
  <c r="C150" i="142"/>
  <c r="C200" i="149"/>
  <c r="C150" i="134"/>
  <c r="C150" i="150"/>
  <c r="C169" i="142"/>
  <c r="C200" i="134"/>
  <c r="C153" i="144"/>
  <c r="C200" i="143"/>
  <c r="C200" i="146"/>
  <c r="C150" i="145"/>
  <c r="C169" i="144"/>
  <c r="C200" i="137"/>
  <c r="C153" i="142"/>
  <c r="C182" i="139"/>
  <c r="C199" i="140"/>
  <c r="C150" i="144"/>
  <c r="C186" i="149"/>
  <c r="C169" i="147"/>
  <c r="C200" i="148"/>
  <c r="C150" i="139"/>
  <c r="C200" i="139"/>
  <c r="C153" i="151"/>
  <c r="C35" i="123"/>
  <c r="E73" i="123" s="1"/>
  <c r="C35" i="193"/>
  <c r="C35" i="196"/>
  <c r="C35" i="203"/>
  <c r="C35" i="202"/>
  <c r="L62" i="155"/>
  <c r="L68" i="155"/>
  <c r="L72" i="155" s="1"/>
  <c r="K122" i="155" s="1"/>
  <c r="O62" i="155"/>
  <c r="O68" i="155"/>
  <c r="O72" i="155" s="1"/>
  <c r="N122" i="155" s="1"/>
  <c r="R68" i="155"/>
  <c r="R72" i="155" s="1"/>
  <c r="Q122" i="155" s="1"/>
  <c r="R62" i="155"/>
  <c r="D62" i="155"/>
  <c r="D68" i="155"/>
  <c r="D72" i="155" s="1"/>
  <c r="C122" i="155" s="1"/>
  <c r="C68" i="155"/>
  <c r="C72" i="155" s="1"/>
  <c r="C62" i="155"/>
  <c r="C200" i="140"/>
  <c r="C201" i="162"/>
  <c r="C201" i="150"/>
  <c r="C201" i="134"/>
  <c r="C201" i="135"/>
  <c r="C201" i="141"/>
  <c r="C201" i="138"/>
  <c r="C201" i="144"/>
  <c r="C201" i="142"/>
  <c r="C201" i="86"/>
  <c r="C196" i="145"/>
  <c r="C198" i="86"/>
  <c r="C198" i="137"/>
  <c r="C198" i="149"/>
  <c r="C198" i="150"/>
  <c r="C198" i="141"/>
  <c r="C198" i="147"/>
  <c r="C196" i="141"/>
  <c r="C201" i="146"/>
  <c r="C201" i="145"/>
  <c r="C201" i="147"/>
  <c r="C201" i="148"/>
  <c r="C202" i="141"/>
  <c r="C202" i="142"/>
  <c r="C202" i="137"/>
  <c r="C202" i="143"/>
  <c r="C202" i="144"/>
  <c r="C202" i="147"/>
  <c r="C199" i="151"/>
  <c r="C199" i="146"/>
  <c r="C199" i="142"/>
  <c r="C199" i="135"/>
  <c r="C199" i="134"/>
  <c r="C196" i="143"/>
  <c r="C196" i="142"/>
  <c r="C196" i="134"/>
  <c r="C196" i="146"/>
  <c r="C185" i="140"/>
  <c r="C180" i="137"/>
  <c r="C180" i="139"/>
  <c r="C180" i="138"/>
  <c r="C180" i="144"/>
  <c r="C180" i="142"/>
  <c r="C180" i="146"/>
  <c r="C183" i="137"/>
  <c r="C183" i="141"/>
  <c r="C183" i="135"/>
  <c r="C183" i="143"/>
  <c r="C164" i="146"/>
  <c r="C164" i="139"/>
  <c r="C164" i="137"/>
  <c r="C164" i="135"/>
  <c r="C164" i="147"/>
  <c r="C164" i="142"/>
  <c r="C164" i="143"/>
  <c r="C164" i="144"/>
  <c r="C164" i="145"/>
  <c r="C164" i="149"/>
  <c r="C164" i="162"/>
  <c r="C164" i="151"/>
  <c r="C164" i="138"/>
  <c r="C164" i="86"/>
  <c r="C164" i="150"/>
  <c r="C154" i="137"/>
  <c r="C154" i="143"/>
  <c r="C154" i="145"/>
  <c r="C154" i="144"/>
  <c r="C154" i="139"/>
  <c r="C154" i="149"/>
  <c r="C154" i="134"/>
  <c r="C154" i="150"/>
  <c r="C154" i="151"/>
  <c r="C154" i="146"/>
  <c r="C154" i="136"/>
  <c r="C154" i="148"/>
  <c r="C154" i="147"/>
  <c r="C154" i="86"/>
  <c r="C154" i="138"/>
  <c r="C146" i="151"/>
  <c r="C146" i="144"/>
  <c r="C141" i="152"/>
  <c r="C103" i="147"/>
  <c r="C104" i="147" s="1"/>
  <c r="C170" i="147"/>
  <c r="P100" i="111"/>
  <c r="C153" i="137"/>
  <c r="I44" i="166"/>
  <c r="I76" i="166" s="1"/>
  <c r="I202" i="152"/>
  <c r="I207" i="152"/>
  <c r="D200" i="209"/>
  <c r="E74" i="118"/>
  <c r="E91" i="118" s="1"/>
  <c r="E107" i="118" s="1"/>
  <c r="E122" i="118" s="1"/>
  <c r="E138" i="118" s="1"/>
  <c r="C163" i="144"/>
  <c r="C183" i="162"/>
  <c r="C202" i="145"/>
  <c r="C167" i="140"/>
  <c r="C196" i="149"/>
  <c r="C198" i="138"/>
  <c r="C149" i="140"/>
  <c r="C187" i="137"/>
  <c r="C196" i="144"/>
  <c r="C183" i="136"/>
  <c r="C163" i="143"/>
  <c r="C203" i="134"/>
  <c r="C196" i="151"/>
  <c r="C183" i="147"/>
  <c r="C202" i="148"/>
  <c r="C163" i="162"/>
  <c r="C183" i="138"/>
  <c r="C202" i="149"/>
  <c r="C184" i="140"/>
  <c r="C149" i="142"/>
  <c r="C151" i="162"/>
  <c r="C202" i="162"/>
  <c r="C196" i="148"/>
  <c r="C183" i="148"/>
  <c r="N18" i="226"/>
  <c r="V18" i="226" s="1"/>
  <c r="N22" i="226"/>
  <c r="V22" i="226" s="1"/>
  <c r="E338" i="95"/>
  <c r="C179" i="142"/>
  <c r="D96" i="152"/>
  <c r="C196" i="139"/>
  <c r="C183" i="151"/>
  <c r="A9" i="19"/>
  <c r="M25" i="68" s="1"/>
  <c r="C163" i="136"/>
  <c r="C196" i="162"/>
  <c r="C198" i="145"/>
  <c r="C183" i="150"/>
  <c r="C202" i="138"/>
  <c r="C198" i="139"/>
  <c r="C149" i="144"/>
  <c r="C202" i="139"/>
  <c r="C164" i="148"/>
  <c r="C163" i="134"/>
  <c r="C198" i="142"/>
  <c r="C183" i="146"/>
  <c r="C163" i="137"/>
  <c r="C198" i="162"/>
  <c r="C183" i="142"/>
  <c r="C202" i="150"/>
  <c r="C198" i="143"/>
  <c r="C202" i="151"/>
  <c r="C198" i="144"/>
  <c r="C23" i="124"/>
  <c r="G87" i="126"/>
  <c r="C179" i="147"/>
  <c r="C27" i="123"/>
  <c r="I65" i="123" s="1"/>
  <c r="C196" i="136"/>
  <c r="C196" i="150"/>
  <c r="C183" i="134"/>
  <c r="C163" i="149"/>
  <c r="C198" i="146"/>
  <c r="C202" i="146"/>
  <c r="C183" i="144"/>
  <c r="C196" i="135"/>
  <c r="C183" i="139"/>
  <c r="C196" i="138"/>
  <c r="C202" i="86"/>
  <c r="C196" i="137"/>
  <c r="C183" i="149"/>
  <c r="C87" i="144"/>
  <c r="C88" i="144" s="1"/>
  <c r="C202" i="135"/>
  <c r="C196" i="147"/>
  <c r="C149" i="135"/>
  <c r="C202" i="136"/>
  <c r="A10" i="100"/>
  <c r="M38" i="68" s="1"/>
  <c r="C179" i="134"/>
  <c r="C195" i="141"/>
  <c r="C195" i="134"/>
  <c r="C195" i="150"/>
  <c r="C195" i="144"/>
  <c r="C103" i="141"/>
  <c r="C104" i="141" s="1"/>
  <c r="V85" i="111"/>
  <c r="V92" i="111" s="1"/>
  <c r="C183" i="145"/>
  <c r="C170" i="151"/>
  <c r="C103" i="135"/>
  <c r="C104" i="135" s="1"/>
  <c r="C195" i="148"/>
  <c r="C195" i="138"/>
  <c r="C87" i="136"/>
  <c r="C88" i="136" s="1"/>
  <c r="D203" i="209"/>
  <c r="A10" i="120"/>
  <c r="M35" i="68" s="1"/>
  <c r="C18" i="124"/>
  <c r="F74" i="123"/>
  <c r="F189" i="152" s="1"/>
  <c r="G74" i="123"/>
  <c r="G189" i="152" s="1"/>
  <c r="E72" i="124"/>
  <c r="E59" i="169" s="1"/>
  <c r="E91" i="169" s="1"/>
  <c r="C146" i="137"/>
  <c r="C181" i="138"/>
  <c r="C149" i="145"/>
  <c r="C103" i="149"/>
  <c r="C104" i="149" s="1"/>
  <c r="C195" i="140"/>
  <c r="C152" i="143"/>
  <c r="C146" i="139"/>
  <c r="C152" i="134"/>
  <c r="C181" i="148"/>
  <c r="C198" i="148"/>
  <c r="C149" i="138"/>
  <c r="C146" i="142"/>
  <c r="C152" i="146"/>
  <c r="C153" i="149"/>
  <c r="C146" i="134"/>
  <c r="C146" i="146"/>
  <c r="C152" i="142"/>
  <c r="C149" i="141"/>
  <c r="C146" i="135"/>
  <c r="C152" i="141"/>
  <c r="C203" i="138"/>
  <c r="C185" i="136"/>
  <c r="C153" i="135"/>
  <c r="N28" i="226"/>
  <c r="V28" i="226" s="1"/>
  <c r="N31" i="226"/>
  <c r="V31" i="226" s="1"/>
  <c r="N34" i="226"/>
  <c r="V34" i="226" s="1"/>
  <c r="N25" i="226"/>
  <c r="V25" i="226" s="1"/>
  <c r="N29" i="226"/>
  <c r="V29" i="226" s="1"/>
  <c r="N27" i="226"/>
  <c r="V27" i="226" s="1"/>
  <c r="C41" i="123"/>
  <c r="F79" i="123" s="1"/>
  <c r="F194" i="152" s="1"/>
  <c r="C38" i="123"/>
  <c r="C76" i="123" s="1"/>
  <c r="C191" i="152" s="1"/>
  <c r="B33" i="211"/>
  <c r="B45" i="212" s="1"/>
  <c r="B68" i="211"/>
  <c r="B95" i="211" s="1"/>
  <c r="B119" i="211" s="1"/>
  <c r="B143" i="211" s="1"/>
  <c r="B169" i="211" s="1"/>
  <c r="B193" i="211" s="1"/>
  <c r="B217" i="211" s="1"/>
  <c r="B241" i="211" s="1"/>
  <c r="B268" i="211" s="1"/>
  <c r="B38" i="211"/>
  <c r="B50" i="212" s="1"/>
  <c r="B73" i="211"/>
  <c r="B100" i="211" s="1"/>
  <c r="B124" i="211" s="1"/>
  <c r="B148" i="211" s="1"/>
  <c r="B174" i="211" s="1"/>
  <c r="B198" i="211" s="1"/>
  <c r="B222" i="211" s="1"/>
  <c r="B246" i="211" s="1"/>
  <c r="B273" i="211" s="1"/>
  <c r="B37" i="211"/>
  <c r="B49" i="212" s="1"/>
  <c r="B72" i="211"/>
  <c r="B99" i="211" s="1"/>
  <c r="B123" i="211" s="1"/>
  <c r="B147" i="211" s="1"/>
  <c r="B173" i="211" s="1"/>
  <c r="B197" i="211" s="1"/>
  <c r="B221" i="211" s="1"/>
  <c r="B245" i="211" s="1"/>
  <c r="B272" i="211" s="1"/>
  <c r="B41" i="211"/>
  <c r="B53" i="212" s="1"/>
  <c r="B76" i="211"/>
  <c r="B103" i="211" s="1"/>
  <c r="B127" i="211" s="1"/>
  <c r="B151" i="211" s="1"/>
  <c r="B177" i="211" s="1"/>
  <c r="B201" i="211" s="1"/>
  <c r="B225" i="211" s="1"/>
  <c r="B249" i="211" s="1"/>
  <c r="B276" i="211" s="1"/>
  <c r="B66" i="211"/>
  <c r="B93" i="211" s="1"/>
  <c r="B117" i="211" s="1"/>
  <c r="B141" i="211" s="1"/>
  <c r="B167" i="211" s="1"/>
  <c r="B191" i="211" s="1"/>
  <c r="B215" i="211" s="1"/>
  <c r="B239" i="211" s="1"/>
  <c r="B266" i="211" s="1"/>
  <c r="B31" i="211"/>
  <c r="B43" i="212" s="1"/>
  <c r="G50" i="181"/>
  <c r="D112" i="108" s="1"/>
  <c r="D113" i="108" s="1"/>
  <c r="C55" i="123"/>
  <c r="C170" i="152" s="1"/>
  <c r="F55" i="123"/>
  <c r="F170" i="152" s="1"/>
  <c r="K98" i="111"/>
  <c r="C149" i="134"/>
  <c r="C149" i="150"/>
  <c r="C167" i="135"/>
  <c r="C146" i="136"/>
  <c r="C146" i="148"/>
  <c r="C152" i="147"/>
  <c r="C149" i="136"/>
  <c r="C167" i="139"/>
  <c r="C152" i="144"/>
  <c r="C149" i="139"/>
  <c r="P99" i="111"/>
  <c r="C87" i="135"/>
  <c r="C88" i="135" s="1"/>
  <c r="C181" i="162"/>
  <c r="C149" i="149"/>
  <c r="C103" i="151"/>
  <c r="C104" i="151" s="1"/>
  <c r="C146" i="138"/>
  <c r="C152" i="145"/>
  <c r="C146" i="143"/>
  <c r="C149" i="143"/>
  <c r="N35" i="226"/>
  <c r="V35" i="226" s="1"/>
  <c r="N33" i="226"/>
  <c r="V33" i="226" s="1"/>
  <c r="N36" i="226"/>
  <c r="V36" i="226" s="1"/>
  <c r="N23" i="226"/>
  <c r="V23" i="226" s="1"/>
  <c r="N19" i="226"/>
  <c r="V19" i="226" s="1"/>
  <c r="N26" i="226"/>
  <c r="V26" i="226" s="1"/>
  <c r="N21" i="226"/>
  <c r="V21" i="226" s="1"/>
  <c r="A10" i="117"/>
  <c r="M36" i="68" s="1"/>
  <c r="C37" i="123"/>
  <c r="G75" i="123" s="1"/>
  <c r="G190" i="152" s="1"/>
  <c r="D196" i="209"/>
  <c r="B74" i="211"/>
  <c r="B101" i="211" s="1"/>
  <c r="B125" i="211" s="1"/>
  <c r="B149" i="211" s="1"/>
  <c r="B175" i="211" s="1"/>
  <c r="B199" i="211" s="1"/>
  <c r="B223" i="211" s="1"/>
  <c r="B247" i="211" s="1"/>
  <c r="B274" i="211" s="1"/>
  <c r="B39" i="211"/>
  <c r="B51" i="212" s="1"/>
  <c r="D202" i="209"/>
  <c r="H55" i="123"/>
  <c r="H170" i="152" s="1"/>
  <c r="T100" i="111"/>
  <c r="C146" i="145"/>
  <c r="C152" i="162"/>
  <c r="C188" i="140"/>
  <c r="C149" i="137"/>
  <c r="C87" i="86"/>
  <c r="C88" i="86" s="1"/>
  <c r="C146" i="141"/>
  <c r="C182" i="140"/>
  <c r="C152" i="135"/>
  <c r="C152" i="151"/>
  <c r="C146" i="147"/>
  <c r="C203" i="150"/>
  <c r="C87" i="143"/>
  <c r="C88" i="143" s="1"/>
  <c r="C149" i="146"/>
  <c r="C146" i="149"/>
  <c r="C150" i="140"/>
  <c r="C152" i="138"/>
  <c r="C146" i="150"/>
  <c r="C152" i="86"/>
  <c r="C152" i="149"/>
  <c r="C149" i="148"/>
  <c r="N24" i="226"/>
  <c r="V24" i="226" s="1"/>
  <c r="N30" i="226"/>
  <c r="V30" i="226" s="1"/>
  <c r="N32" i="226"/>
  <c r="V32" i="226" s="1"/>
  <c r="D156" i="152"/>
  <c r="I50" i="166"/>
  <c r="I82" i="166" s="1"/>
  <c r="B65" i="211"/>
  <c r="B92" i="211" s="1"/>
  <c r="B116" i="211" s="1"/>
  <c r="B140" i="211" s="1"/>
  <c r="B166" i="211" s="1"/>
  <c r="B190" i="211" s="1"/>
  <c r="B214" i="211" s="1"/>
  <c r="B238" i="211" s="1"/>
  <c r="B265" i="211" s="1"/>
  <c r="B30" i="211"/>
  <c r="B42" i="212" s="1"/>
  <c r="E124" i="155"/>
  <c r="E126" i="155" s="1"/>
  <c r="E128" i="155" s="1"/>
  <c r="F75" i="155"/>
  <c r="E324" i="95"/>
  <c r="C188" i="136"/>
  <c r="C188" i="134"/>
  <c r="C188" i="162"/>
  <c r="C188" i="143"/>
  <c r="C179" i="144"/>
  <c r="C179" i="151"/>
  <c r="C186" i="150"/>
  <c r="C188" i="137"/>
  <c r="C188" i="144"/>
  <c r="C184" i="143"/>
  <c r="C188" i="86"/>
  <c r="C188" i="149"/>
  <c r="C186" i="142"/>
  <c r="C186" i="140"/>
  <c r="C179" i="138"/>
  <c r="C179" i="136"/>
  <c r="C179" i="150"/>
  <c r="C179" i="146"/>
  <c r="C179" i="148"/>
  <c r="C188" i="147"/>
  <c r="C188" i="150"/>
  <c r="C179" i="135"/>
  <c r="C179" i="139"/>
  <c r="C179" i="137"/>
  <c r="C188" i="139"/>
  <c r="C184" i="145"/>
  <c r="C186" i="86"/>
  <c r="C188" i="138"/>
  <c r="C188" i="146"/>
  <c r="C188" i="135"/>
  <c r="C188" i="151"/>
  <c r="C179" i="149"/>
  <c r="C179" i="143"/>
  <c r="C179" i="162"/>
  <c r="C179" i="86"/>
  <c r="C167" i="138"/>
  <c r="C167" i="146"/>
  <c r="C162" i="144"/>
  <c r="C167" i="141"/>
  <c r="C167" i="148"/>
  <c r="C167" i="149"/>
  <c r="C162" i="148"/>
  <c r="C167" i="143"/>
  <c r="C167" i="145"/>
  <c r="C165" i="146"/>
  <c r="C167" i="147"/>
  <c r="C165" i="149"/>
  <c r="C165" i="134"/>
  <c r="C167" i="134"/>
  <c r="C167" i="162"/>
  <c r="C167" i="150"/>
  <c r="C165" i="136"/>
  <c r="C167" i="136"/>
  <c r="C167" i="144"/>
  <c r="C167" i="142"/>
  <c r="C167" i="86"/>
  <c r="C167" i="151"/>
  <c r="C37" i="124"/>
  <c r="H75" i="124" s="1"/>
  <c r="C32" i="123"/>
  <c r="E70" i="123" s="1"/>
  <c r="C164" i="136"/>
  <c r="V87" i="111"/>
  <c r="T99" i="111"/>
  <c r="C103" i="134"/>
  <c r="C104" i="134" s="1"/>
  <c r="H31" i="136"/>
  <c r="R100" i="111"/>
  <c r="C33" i="203"/>
  <c r="C33" i="195"/>
  <c r="C34" i="187"/>
  <c r="C33" i="202"/>
  <c r="C34" i="191"/>
  <c r="C34" i="190"/>
  <c r="C33" i="187"/>
  <c r="C341" i="152"/>
  <c r="C33" i="197"/>
  <c r="C33" i="193"/>
  <c r="C33" i="199"/>
  <c r="C34" i="199"/>
  <c r="C34" i="194"/>
  <c r="C34" i="195"/>
  <c r="C34" i="201"/>
  <c r="C34" i="192"/>
  <c r="C33" i="192"/>
  <c r="C33" i="186"/>
  <c r="C33" i="200"/>
  <c r="C33" i="201"/>
  <c r="C33" i="204"/>
  <c r="C34" i="193"/>
  <c r="C34" i="196"/>
  <c r="C34" i="203"/>
  <c r="C34" i="188"/>
  <c r="C34" i="202"/>
  <c r="C33" i="188"/>
  <c r="C33" i="198"/>
  <c r="C33" i="191"/>
  <c r="C33" i="189"/>
  <c r="C34" i="189"/>
  <c r="C342" i="152"/>
  <c r="C34" i="204"/>
  <c r="C34" i="200"/>
  <c r="C34" i="185"/>
  <c r="G51" i="182"/>
  <c r="D122" i="108" s="1"/>
  <c r="D121" i="108" s="1"/>
  <c r="G49" i="182"/>
  <c r="E326" i="95"/>
  <c r="E263" i="108"/>
  <c r="D263" i="108" s="1"/>
  <c r="D244" i="108" s="1"/>
  <c r="C619" i="92" s="1"/>
  <c r="D248" i="152" s="1"/>
  <c r="C199" i="136"/>
  <c r="C199" i="139"/>
  <c r="C203" i="140"/>
  <c r="C199" i="141"/>
  <c r="C199" i="145"/>
  <c r="C199" i="162"/>
  <c r="C199" i="144"/>
  <c r="C199" i="143"/>
  <c r="C199" i="138"/>
  <c r="C199" i="148"/>
  <c r="C199" i="86"/>
  <c r="C199" i="150"/>
  <c r="C199" i="147"/>
  <c r="C199" i="137"/>
  <c r="C199" i="149"/>
  <c r="C181" i="86"/>
  <c r="C181" i="151"/>
  <c r="C181" i="145"/>
  <c r="C181" i="139"/>
  <c r="C181" i="136"/>
  <c r="C181" i="137"/>
  <c r="C181" i="149"/>
  <c r="C181" i="146"/>
  <c r="C187" i="140"/>
  <c r="C181" i="141"/>
  <c r="C181" i="150"/>
  <c r="C181" i="143"/>
  <c r="C181" i="135"/>
  <c r="C181" i="147"/>
  <c r="C181" i="144"/>
  <c r="C162" i="150"/>
  <c r="C162" i="149"/>
  <c r="C165" i="135"/>
  <c r="C165" i="143"/>
  <c r="C165" i="151"/>
  <c r="C162" i="143"/>
  <c r="C162" i="146"/>
  <c r="C165" i="142"/>
  <c r="C162" i="136"/>
  <c r="C163" i="141"/>
  <c r="C163" i="148"/>
  <c r="C163" i="142"/>
  <c r="C165" i="144"/>
  <c r="C163" i="86"/>
  <c r="C163" i="151"/>
  <c r="C165" i="138"/>
  <c r="C163" i="138"/>
  <c r="C163" i="146"/>
  <c r="C163" i="145"/>
  <c r="C162" i="137"/>
  <c r="C165" i="86"/>
  <c r="C162" i="162"/>
  <c r="C162" i="142"/>
  <c r="C165" i="139"/>
  <c r="C165" i="147"/>
  <c r="C162" i="134"/>
  <c r="C162" i="135"/>
  <c r="C162" i="151"/>
  <c r="C170" i="140"/>
  <c r="C162" i="138"/>
  <c r="C165" i="148"/>
  <c r="C163" i="147"/>
  <c r="C165" i="150"/>
  <c r="C148" i="138"/>
  <c r="C148" i="86"/>
  <c r="C145" i="137"/>
  <c r="C145" i="147"/>
  <c r="D60" i="152"/>
  <c r="C148" i="141"/>
  <c r="C148" i="151"/>
  <c r="C145" i="148"/>
  <c r="C145" i="143"/>
  <c r="A10" i="118"/>
  <c r="M34" i="68" s="1"/>
  <c r="C146" i="140"/>
  <c r="C148" i="149"/>
  <c r="C148" i="162"/>
  <c r="C148" i="143"/>
  <c r="C145" i="136"/>
  <c r="C145" i="150"/>
  <c r="C62" i="152"/>
  <c r="F77" i="123"/>
  <c r="F192" i="152" s="1"/>
  <c r="D77" i="123"/>
  <c r="D192" i="152" s="1"/>
  <c r="E74" i="124"/>
  <c r="E61" i="169" s="1"/>
  <c r="E93" i="169" s="1"/>
  <c r="I221" i="152"/>
  <c r="C33" i="123"/>
  <c r="I71" i="123" s="1"/>
  <c r="C42" i="123"/>
  <c r="I80" i="123" s="1"/>
  <c r="C154" i="152"/>
  <c r="D151" i="152"/>
  <c r="H77" i="123"/>
  <c r="H192" i="152" s="1"/>
  <c r="C203" i="141"/>
  <c r="C203" i="86"/>
  <c r="C203" i="142"/>
  <c r="C203" i="149"/>
  <c r="C168" i="148"/>
  <c r="C170" i="145"/>
  <c r="C168" i="86"/>
  <c r="C168" i="149"/>
  <c r="C170" i="146"/>
  <c r="C163" i="140"/>
  <c r="C203" i="144"/>
  <c r="C168" i="162"/>
  <c r="C170" i="137"/>
  <c r="C203" i="135"/>
  <c r="C203" i="143"/>
  <c r="C203" i="151"/>
  <c r="D154" i="152"/>
  <c r="D84" i="152"/>
  <c r="C77" i="123"/>
  <c r="C192" i="152" s="1"/>
  <c r="G77" i="123"/>
  <c r="G192" i="152" s="1"/>
  <c r="C168" i="145"/>
  <c r="C170" i="162"/>
  <c r="C170" i="143"/>
  <c r="C161" i="140"/>
  <c r="C168" i="139"/>
  <c r="C203" i="162"/>
  <c r="C197" i="140"/>
  <c r="C165" i="141"/>
  <c r="C162" i="141"/>
  <c r="C168" i="143"/>
  <c r="C170" i="141"/>
  <c r="C163" i="139"/>
  <c r="C203" i="146"/>
  <c r="C162" i="147"/>
  <c r="C168" i="144"/>
  <c r="C170" i="149"/>
  <c r="D76" i="152"/>
  <c r="C163" i="135"/>
  <c r="D153" i="152"/>
  <c r="C38" i="124"/>
  <c r="C168" i="138"/>
  <c r="C203" i="148"/>
  <c r="C168" i="146"/>
  <c r="C203" i="137"/>
  <c r="C203" i="145"/>
  <c r="C170" i="134"/>
  <c r="C168" i="141"/>
  <c r="C170" i="135"/>
  <c r="C168" i="142"/>
  <c r="C170" i="138"/>
  <c r="C203" i="136"/>
  <c r="C166" i="140"/>
  <c r="C168" i="150"/>
  <c r="C165" i="137"/>
  <c r="C165" i="145"/>
  <c r="C165" i="140"/>
  <c r="C203" i="139"/>
  <c r="C203" i="147"/>
  <c r="C198" i="135"/>
  <c r="C198" i="151"/>
  <c r="C165" i="162"/>
  <c r="A10" i="119"/>
  <c r="M33" i="68" s="1"/>
  <c r="C60" i="123"/>
  <c r="C175" i="152" s="1"/>
  <c r="H56" i="123"/>
  <c r="H171" i="152" s="1"/>
  <c r="D60" i="123"/>
  <c r="D175" i="152" s="1"/>
  <c r="G56" i="123"/>
  <c r="G171" i="152" s="1"/>
  <c r="C26" i="124"/>
  <c r="D58" i="123"/>
  <c r="D173" i="152" s="1"/>
  <c r="H58" i="123"/>
  <c r="H173" i="152" s="1"/>
  <c r="C184" i="138"/>
  <c r="C186" i="143"/>
  <c r="C152" i="140"/>
  <c r="E61" i="123"/>
  <c r="E176" i="152" s="1"/>
  <c r="C151" i="140"/>
  <c r="C184" i="146"/>
  <c r="C186" i="151"/>
  <c r="F58" i="123"/>
  <c r="F173" i="152" s="1"/>
  <c r="D57" i="123"/>
  <c r="D172" i="152" s="1"/>
  <c r="C58" i="123"/>
  <c r="C173" i="152" s="1"/>
  <c r="C180" i="145"/>
  <c r="C184" i="86"/>
  <c r="C184" i="149"/>
  <c r="C186" i="162"/>
  <c r="C183" i="140"/>
  <c r="C180" i="141"/>
  <c r="C180" i="148"/>
  <c r="C148" i="137"/>
  <c r="C148" i="145"/>
  <c r="C180" i="147"/>
  <c r="C184" i="135"/>
  <c r="C184" i="151"/>
  <c r="C186" i="144"/>
  <c r="C180" i="86"/>
  <c r="C180" i="149"/>
  <c r="C184" i="137"/>
  <c r="C186" i="146"/>
  <c r="C184" i="141"/>
  <c r="C184" i="148"/>
  <c r="C186" i="137"/>
  <c r="C186" i="145"/>
  <c r="C180" i="135"/>
  <c r="C180" i="151"/>
  <c r="C184" i="139"/>
  <c r="C186" i="148"/>
  <c r="C27" i="124"/>
  <c r="D140" i="152"/>
  <c r="D63" i="152"/>
  <c r="C145" i="145"/>
  <c r="C145" i="144"/>
  <c r="C145" i="86"/>
  <c r="C145" i="139"/>
  <c r="C145" i="162"/>
  <c r="C179" i="140"/>
  <c r="D67" i="152"/>
  <c r="C152" i="136"/>
  <c r="C186" i="135"/>
  <c r="F57" i="123"/>
  <c r="F172" i="152" s="1"/>
  <c r="I176" i="152"/>
  <c r="D61" i="123"/>
  <c r="D176" i="152" s="1"/>
  <c r="C61" i="123"/>
  <c r="C176" i="152" s="1"/>
  <c r="H57" i="123"/>
  <c r="H172" i="152" s="1"/>
  <c r="C148" i="146"/>
  <c r="C153" i="140"/>
  <c r="C180" i="136"/>
  <c r="C184" i="134"/>
  <c r="C184" i="162"/>
  <c r="C184" i="150"/>
  <c r="C186" i="139"/>
  <c r="C186" i="147"/>
  <c r="C148" i="148"/>
  <c r="C186" i="134"/>
  <c r="C148" i="150"/>
  <c r="C180" i="134"/>
  <c r="C180" i="162"/>
  <c r="C180" i="150"/>
  <c r="C148" i="139"/>
  <c r="C148" i="147"/>
  <c r="C145" i="142"/>
  <c r="C145" i="141"/>
  <c r="C145" i="151"/>
  <c r="C145" i="135"/>
  <c r="L100" i="111"/>
  <c r="D98" i="111"/>
  <c r="T98" i="111"/>
  <c r="Q100" i="111"/>
  <c r="F98" i="111"/>
  <c r="S100" i="111"/>
  <c r="R99" i="111"/>
  <c r="AH85" i="111"/>
  <c r="AH92" i="111" s="1"/>
  <c r="J100" i="111"/>
  <c r="L97" i="111"/>
  <c r="J98" i="111"/>
  <c r="C87" i="151"/>
  <c r="C88" i="151" s="1"/>
  <c r="C103" i="139"/>
  <c r="C104" i="139" s="1"/>
  <c r="U97" i="111"/>
  <c r="S98" i="111"/>
  <c r="Y87" i="111"/>
  <c r="C99" i="111"/>
  <c r="H100" i="111"/>
  <c r="H99" i="111"/>
  <c r="AH87" i="111"/>
  <c r="H98" i="111"/>
  <c r="C162" i="139"/>
  <c r="C198" i="136"/>
  <c r="C149" i="151"/>
  <c r="C151" i="144"/>
  <c r="C153" i="143"/>
  <c r="E332" i="95"/>
  <c r="AK87" i="111"/>
  <c r="R98" i="111"/>
  <c r="C103" i="136"/>
  <c r="C104" i="136" s="1"/>
  <c r="I99" i="111"/>
  <c r="E325" i="95"/>
  <c r="E55" i="124"/>
  <c r="E42" i="166" s="1"/>
  <c r="E74" i="166" s="1"/>
  <c r="J57" i="123"/>
  <c r="J172" i="152" s="1"/>
  <c r="E120" i="209"/>
  <c r="F120" i="209" s="1"/>
  <c r="E59" i="124"/>
  <c r="E206" i="152" s="1"/>
  <c r="E335" i="95"/>
  <c r="E321" i="95"/>
  <c r="E57" i="124"/>
  <c r="E44" i="167" s="1"/>
  <c r="E76" i="167" s="1"/>
  <c r="E60" i="124"/>
  <c r="E47" i="167" s="1"/>
  <c r="E79" i="167" s="1"/>
  <c r="E261" i="108"/>
  <c r="D261" i="108" s="1"/>
  <c r="D242" i="108" s="1"/>
  <c r="C617" i="92" s="1"/>
  <c r="D246" i="152" s="1"/>
  <c r="E331" i="95"/>
  <c r="AL85" i="111"/>
  <c r="AL92" i="111" s="1"/>
  <c r="C114" i="152"/>
  <c r="C198" i="140"/>
  <c r="F85" i="111"/>
  <c r="F92" i="111" s="1"/>
  <c r="A10" i="184"/>
  <c r="M75" i="68" s="1"/>
  <c r="E252" i="108"/>
  <c r="D252" i="108" s="1"/>
  <c r="D233" i="108" s="1"/>
  <c r="C608" i="92" s="1"/>
  <c r="D237" i="152" s="1"/>
  <c r="E322" i="95"/>
  <c r="E266" i="108"/>
  <c r="D266" i="108" s="1"/>
  <c r="D247" i="108" s="1"/>
  <c r="C622" i="92" s="1"/>
  <c r="D251" i="152" s="1"/>
  <c r="E336" i="95"/>
  <c r="B113" i="141"/>
  <c r="B95" i="141"/>
  <c r="B117" i="135"/>
  <c r="B99" i="135"/>
  <c r="B67" i="169"/>
  <c r="B84" i="169" s="1"/>
  <c r="B99" i="169" s="1"/>
  <c r="B67" i="166"/>
  <c r="B84" i="166" s="1"/>
  <c r="B99" i="166" s="1"/>
  <c r="B67" i="167"/>
  <c r="B84" i="167" s="1"/>
  <c r="B99" i="167" s="1"/>
  <c r="B116" i="144"/>
  <c r="B98" i="144"/>
  <c r="B120" i="144"/>
  <c r="B102" i="144"/>
  <c r="B111" i="140"/>
  <c r="B93" i="140"/>
  <c r="B113" i="148"/>
  <c r="B95" i="148"/>
  <c r="B117" i="144"/>
  <c r="B99" i="144"/>
  <c r="B112" i="140"/>
  <c r="B94" i="140"/>
  <c r="B120" i="141"/>
  <c r="B102" i="141"/>
  <c r="B114" i="143"/>
  <c r="B96" i="143"/>
  <c r="B114" i="137"/>
  <c r="B96" i="137"/>
  <c r="B120" i="137"/>
  <c r="B102" i="137"/>
  <c r="F64" i="123"/>
  <c r="F179" i="152" s="1"/>
  <c r="C64" i="123"/>
  <c r="C179" i="152" s="1"/>
  <c r="E79" i="124"/>
  <c r="E66" i="169" s="1"/>
  <c r="E98" i="169" s="1"/>
  <c r="C74" i="123"/>
  <c r="C189" i="152" s="1"/>
  <c r="R87" i="111"/>
  <c r="Z85" i="111"/>
  <c r="Z92" i="111" s="1"/>
  <c r="V98" i="111"/>
  <c r="A34" i="182"/>
  <c r="A10" i="182" s="1"/>
  <c r="M73" i="68" s="1"/>
  <c r="B114" i="149"/>
  <c r="B96" i="149"/>
  <c r="B114" i="141"/>
  <c r="B96" i="141"/>
  <c r="B114" i="136"/>
  <c r="B96" i="136"/>
  <c r="B118" i="147"/>
  <c r="B100" i="147"/>
  <c r="B118" i="138"/>
  <c r="B100" i="138"/>
  <c r="B112" i="145"/>
  <c r="B94" i="145"/>
  <c r="B112" i="86"/>
  <c r="B94" i="86"/>
  <c r="B116" i="149"/>
  <c r="B98" i="149"/>
  <c r="B116" i="142"/>
  <c r="B98" i="142"/>
  <c r="B116" i="134"/>
  <c r="B98" i="134"/>
  <c r="B120" i="145"/>
  <c r="B102" i="145"/>
  <c r="B120" i="86"/>
  <c r="B102" i="86"/>
  <c r="B92" i="148"/>
  <c r="B110" i="148"/>
  <c r="B110" i="141"/>
  <c r="B92" i="141"/>
  <c r="B111" i="151"/>
  <c r="B93" i="151"/>
  <c r="B111" i="143"/>
  <c r="B93" i="143"/>
  <c r="B111" i="86"/>
  <c r="B93" i="86"/>
  <c r="B115" i="148"/>
  <c r="B97" i="148"/>
  <c r="B115" i="141"/>
  <c r="B97" i="141"/>
  <c r="B119" i="151"/>
  <c r="B101" i="151"/>
  <c r="B119" i="143"/>
  <c r="B101" i="143"/>
  <c r="B119" i="86"/>
  <c r="B101" i="86"/>
  <c r="B114" i="162"/>
  <c r="B96" i="162"/>
  <c r="B118" i="162"/>
  <c r="B100" i="162"/>
  <c r="B102" i="150"/>
  <c r="B120" i="150"/>
  <c r="C85" i="208"/>
  <c r="B125" i="95"/>
  <c r="B114" i="139"/>
  <c r="B96" i="139"/>
  <c r="B114" i="140"/>
  <c r="B96" i="140"/>
  <c r="B118" i="144"/>
  <c r="B100" i="144"/>
  <c r="B118" i="134"/>
  <c r="B100" i="134"/>
  <c r="B66" i="167"/>
  <c r="B83" i="167" s="1"/>
  <c r="B98" i="167" s="1"/>
  <c r="B66" i="169"/>
  <c r="B83" i="169" s="1"/>
  <c r="B98" i="169" s="1"/>
  <c r="B66" i="166"/>
  <c r="B83" i="166" s="1"/>
  <c r="B98" i="166" s="1"/>
  <c r="B98" i="148"/>
  <c r="B116" i="148"/>
  <c r="B110" i="139"/>
  <c r="B92" i="139"/>
  <c r="B110" i="136"/>
  <c r="B92" i="136"/>
  <c r="B111" i="146"/>
  <c r="B93" i="146"/>
  <c r="B111" i="138"/>
  <c r="B93" i="138"/>
  <c r="B115" i="150"/>
  <c r="B97" i="150"/>
  <c r="B115" i="139"/>
  <c r="B97" i="139"/>
  <c r="B115" i="136"/>
  <c r="B97" i="136"/>
  <c r="B119" i="146"/>
  <c r="B101" i="146"/>
  <c r="B119" i="138"/>
  <c r="B101" i="138"/>
  <c r="B112" i="144"/>
  <c r="B94" i="144"/>
  <c r="B116" i="138"/>
  <c r="B98" i="138"/>
  <c r="B110" i="147"/>
  <c r="B92" i="147"/>
  <c r="B111" i="162"/>
  <c r="B93" i="162"/>
  <c r="B119" i="148"/>
  <c r="B101" i="148"/>
  <c r="C73" i="208"/>
  <c r="B113" i="95"/>
  <c r="B113" i="151"/>
  <c r="B95" i="151"/>
  <c r="B113" i="143"/>
  <c r="B95" i="143"/>
  <c r="B113" i="134"/>
  <c r="B95" i="134"/>
  <c r="B117" i="146"/>
  <c r="B99" i="146"/>
  <c r="B117" i="139"/>
  <c r="B99" i="139"/>
  <c r="B112" i="151"/>
  <c r="B94" i="151"/>
  <c r="B112" i="162"/>
  <c r="B94" i="162"/>
  <c r="B112" i="135"/>
  <c r="B94" i="135"/>
  <c r="B116" i="147"/>
  <c r="B98" i="147"/>
  <c r="B116" i="139"/>
  <c r="B98" i="139"/>
  <c r="B120" i="151"/>
  <c r="B102" i="151"/>
  <c r="B120" i="162"/>
  <c r="B102" i="162"/>
  <c r="B120" i="135"/>
  <c r="B102" i="135"/>
  <c r="B110" i="144"/>
  <c r="B92" i="144"/>
  <c r="B110" i="134"/>
  <c r="B92" i="134"/>
  <c r="B111" i="149"/>
  <c r="B93" i="149"/>
  <c r="B111" i="142"/>
  <c r="B93" i="142"/>
  <c r="B111" i="135"/>
  <c r="B93" i="135"/>
  <c r="B115" i="144"/>
  <c r="B97" i="144"/>
  <c r="B115" i="134"/>
  <c r="B97" i="134"/>
  <c r="B119" i="150"/>
  <c r="B101" i="150"/>
  <c r="B119" i="142"/>
  <c r="B101" i="142"/>
  <c r="B119" i="135"/>
  <c r="B101" i="135"/>
  <c r="E258" i="108"/>
  <c r="D258" i="108" s="1"/>
  <c r="D239" i="108" s="1"/>
  <c r="C614" i="92" s="1"/>
  <c r="D243" i="152" s="1"/>
  <c r="E328" i="95"/>
  <c r="B61" i="167"/>
  <c r="B78" i="167" s="1"/>
  <c r="B93" i="167" s="1"/>
  <c r="B61" i="169"/>
  <c r="B78" i="169" s="1"/>
  <c r="B93" i="169" s="1"/>
  <c r="B61" i="166"/>
  <c r="B78" i="166" s="1"/>
  <c r="B93" i="166" s="1"/>
  <c r="B62" i="167"/>
  <c r="B79" i="167" s="1"/>
  <c r="B94" i="167" s="1"/>
  <c r="B62" i="169"/>
  <c r="B79" i="169" s="1"/>
  <c r="B94" i="169" s="1"/>
  <c r="B62" i="166"/>
  <c r="B79" i="166" s="1"/>
  <c r="B94" i="166" s="1"/>
  <c r="B110" i="143"/>
  <c r="B92" i="143"/>
  <c r="B111" i="137"/>
  <c r="B93" i="137"/>
  <c r="B115" i="137"/>
  <c r="B97" i="137"/>
  <c r="B119" i="140"/>
  <c r="B101" i="140"/>
  <c r="B113" i="86"/>
  <c r="B95" i="86"/>
  <c r="B113" i="137"/>
  <c r="B95" i="137"/>
  <c r="B112" i="149"/>
  <c r="B94" i="149"/>
  <c r="B119" i="137"/>
  <c r="B101" i="137"/>
  <c r="B113" i="140"/>
  <c r="B95" i="140"/>
  <c r="B117" i="138"/>
  <c r="B99" i="138"/>
  <c r="B116" i="143"/>
  <c r="B98" i="143"/>
  <c r="B110" i="150"/>
  <c r="B92" i="150"/>
  <c r="B113" i="136"/>
  <c r="B95" i="136"/>
  <c r="B114" i="151"/>
  <c r="B96" i="151"/>
  <c r="B118" i="146"/>
  <c r="B100" i="146"/>
  <c r="B58" i="167"/>
  <c r="B75" i="167" s="1"/>
  <c r="B90" i="167" s="1"/>
  <c r="B58" i="169"/>
  <c r="B75" i="169" s="1"/>
  <c r="B90" i="169" s="1"/>
  <c r="B58" i="166"/>
  <c r="B75" i="166" s="1"/>
  <c r="B90" i="166" s="1"/>
  <c r="C79" i="123"/>
  <c r="C194" i="152" s="1"/>
  <c r="M85" i="111"/>
  <c r="M92" i="111" s="1"/>
  <c r="Q99" i="111"/>
  <c r="F87" i="111"/>
  <c r="AL87" i="111"/>
  <c r="N100" i="111"/>
  <c r="H31" i="86"/>
  <c r="I31" i="86" s="1"/>
  <c r="A31" i="86" s="1"/>
  <c r="A10" i="121"/>
  <c r="M37" i="68" s="1"/>
  <c r="K86" i="126"/>
  <c r="C303" i="152" s="1"/>
  <c r="A34" i="181"/>
  <c r="A10" i="181" s="1"/>
  <c r="M72" i="68" s="1"/>
  <c r="B57" i="167"/>
  <c r="B74" i="167" s="1"/>
  <c r="B89" i="167" s="1"/>
  <c r="B57" i="166"/>
  <c r="B74" i="166" s="1"/>
  <c r="B89" i="166" s="1"/>
  <c r="B57" i="169"/>
  <c r="B74" i="169" s="1"/>
  <c r="B89" i="169" s="1"/>
  <c r="B63" i="169"/>
  <c r="B80" i="169" s="1"/>
  <c r="B95" i="169" s="1"/>
  <c r="B63" i="166"/>
  <c r="B80" i="166" s="1"/>
  <c r="B95" i="166" s="1"/>
  <c r="B63" i="167"/>
  <c r="B80" i="167" s="1"/>
  <c r="B95" i="167" s="1"/>
  <c r="B56" i="166"/>
  <c r="B73" i="166" s="1"/>
  <c r="B88" i="166" s="1"/>
  <c r="B56" i="169"/>
  <c r="B73" i="169" s="1"/>
  <c r="B88" i="169" s="1"/>
  <c r="B56" i="167"/>
  <c r="B73" i="167" s="1"/>
  <c r="B88" i="167" s="1"/>
  <c r="B113" i="145"/>
  <c r="B95" i="145"/>
  <c r="B113" i="135"/>
  <c r="B95" i="135"/>
  <c r="B117" i="149"/>
  <c r="B99" i="149"/>
  <c r="B117" i="142"/>
  <c r="B99" i="142"/>
  <c r="B117" i="86"/>
  <c r="B99" i="86"/>
  <c r="B94" i="148"/>
  <c r="B112" i="148"/>
  <c r="B60" i="169"/>
  <c r="B77" i="169" s="1"/>
  <c r="B92" i="169" s="1"/>
  <c r="B60" i="166"/>
  <c r="B77" i="166" s="1"/>
  <c r="B92" i="166" s="1"/>
  <c r="B60" i="167"/>
  <c r="B77" i="167" s="1"/>
  <c r="B92" i="167" s="1"/>
  <c r="B113" i="146"/>
  <c r="B95" i="146"/>
  <c r="B117" i="162"/>
  <c r="B99" i="162"/>
  <c r="B65" i="167"/>
  <c r="B82" i="167" s="1"/>
  <c r="B97" i="167" s="1"/>
  <c r="B65" i="169"/>
  <c r="B82" i="169" s="1"/>
  <c r="B97" i="169" s="1"/>
  <c r="B65" i="166"/>
  <c r="B82" i="166" s="1"/>
  <c r="B97" i="166" s="1"/>
  <c r="B112" i="138"/>
  <c r="B94" i="138"/>
  <c r="B110" i="142"/>
  <c r="B92" i="142"/>
  <c r="B111" i="148"/>
  <c r="B93" i="148"/>
  <c r="B115" i="142"/>
  <c r="B97" i="142"/>
  <c r="B119" i="162"/>
  <c r="B101" i="162"/>
  <c r="B59" i="169"/>
  <c r="B76" i="169" s="1"/>
  <c r="B91" i="169" s="1"/>
  <c r="B59" i="166"/>
  <c r="B76" i="166" s="1"/>
  <c r="B91" i="166" s="1"/>
  <c r="B59" i="167"/>
  <c r="B76" i="167" s="1"/>
  <c r="B91" i="167" s="1"/>
  <c r="B113" i="144"/>
  <c r="B95" i="144"/>
  <c r="B113" i="138"/>
  <c r="B95" i="138"/>
  <c r="B117" i="147"/>
  <c r="B99" i="147"/>
  <c r="B117" i="141"/>
  <c r="B99" i="141"/>
  <c r="B117" i="140"/>
  <c r="B99" i="140"/>
  <c r="B112" i="143"/>
  <c r="B94" i="143"/>
  <c r="B112" i="136"/>
  <c r="B94" i="136"/>
  <c r="B116" i="141"/>
  <c r="B98" i="141"/>
  <c r="B116" i="140"/>
  <c r="B98" i="140"/>
  <c r="B120" i="143"/>
  <c r="B102" i="143"/>
  <c r="B120" i="136"/>
  <c r="B102" i="136"/>
  <c r="C78" i="208"/>
  <c r="B118" i="95"/>
  <c r="C86" i="208"/>
  <c r="B126" i="95"/>
  <c r="B92" i="95"/>
  <c r="L38" i="212"/>
  <c r="E57" i="123"/>
  <c r="B96" i="150"/>
  <c r="B114" i="150"/>
  <c r="B118" i="135"/>
  <c r="B100" i="135"/>
  <c r="B113" i="150"/>
  <c r="B95" i="150"/>
  <c r="B117" i="148"/>
  <c r="B99" i="148"/>
  <c r="B98" i="150"/>
  <c r="B116" i="150"/>
  <c r="L44" i="212"/>
  <c r="B98" i="95"/>
  <c r="B114" i="146"/>
  <c r="B96" i="146"/>
  <c r="B114" i="142"/>
  <c r="B96" i="142"/>
  <c r="B118" i="151"/>
  <c r="B100" i="151"/>
  <c r="B118" i="143"/>
  <c r="B100" i="143"/>
  <c r="B118" i="137"/>
  <c r="B100" i="137"/>
  <c r="L41" i="212"/>
  <c r="B114" i="135"/>
  <c r="B96" i="135"/>
  <c r="B113" i="142"/>
  <c r="B95" i="142"/>
  <c r="B117" i="136"/>
  <c r="B99" i="136"/>
  <c r="B112" i="146"/>
  <c r="B94" i="146"/>
  <c r="B116" i="146"/>
  <c r="B98" i="146"/>
  <c r="B120" i="146"/>
  <c r="B102" i="146"/>
  <c r="B113" i="149"/>
  <c r="B95" i="149"/>
  <c r="B117" i="145"/>
  <c r="B99" i="145"/>
  <c r="B117" i="137"/>
  <c r="B99" i="137"/>
  <c r="B110" i="140"/>
  <c r="B92" i="140"/>
  <c r="B115" i="140"/>
  <c r="B97" i="140"/>
  <c r="B114" i="148"/>
  <c r="B96" i="148"/>
  <c r="B113" i="162"/>
  <c r="B95" i="162"/>
  <c r="B112" i="141"/>
  <c r="B94" i="141"/>
  <c r="B116" i="136"/>
  <c r="B98" i="136"/>
  <c r="B120" i="140"/>
  <c r="B102" i="140"/>
  <c r="B118" i="142"/>
  <c r="B100" i="142"/>
  <c r="B114" i="145"/>
  <c r="B96" i="145"/>
  <c r="B118" i="145"/>
  <c r="B100" i="145"/>
  <c r="B117" i="150"/>
  <c r="B99" i="150"/>
  <c r="B112" i="137"/>
  <c r="B94" i="137"/>
  <c r="B116" i="137"/>
  <c r="B98" i="137"/>
  <c r="D74" i="123"/>
  <c r="D189" i="152" s="1"/>
  <c r="G64" i="123"/>
  <c r="G179" i="152" s="1"/>
  <c r="H74" i="123"/>
  <c r="H189" i="152" s="1"/>
  <c r="D64" i="123"/>
  <c r="D179" i="152" s="1"/>
  <c r="V97" i="111"/>
  <c r="E98" i="111"/>
  <c r="D100" i="111"/>
  <c r="C290" i="148"/>
  <c r="J85" i="111"/>
  <c r="J92" i="111" s="1"/>
  <c r="I31" i="136"/>
  <c r="A31" i="136" s="1"/>
  <c r="D99" i="111"/>
  <c r="D164" i="209"/>
  <c r="B114" i="147"/>
  <c r="B96" i="147"/>
  <c r="B114" i="138"/>
  <c r="B96" i="138"/>
  <c r="B118" i="149"/>
  <c r="B100" i="149"/>
  <c r="B118" i="141"/>
  <c r="B100" i="141"/>
  <c r="B118" i="136"/>
  <c r="B100" i="136"/>
  <c r="B112" i="142"/>
  <c r="B94" i="142"/>
  <c r="B112" i="134"/>
  <c r="B94" i="134"/>
  <c r="B116" i="145"/>
  <c r="B98" i="145"/>
  <c r="B116" i="86"/>
  <c r="B98" i="86"/>
  <c r="B120" i="149"/>
  <c r="B102" i="149"/>
  <c r="B120" i="142"/>
  <c r="B102" i="142"/>
  <c r="B120" i="134"/>
  <c r="B102" i="134"/>
  <c r="B110" i="151"/>
  <c r="B92" i="151"/>
  <c r="B110" i="145"/>
  <c r="B92" i="145"/>
  <c r="B110" i="86"/>
  <c r="B92" i="86"/>
  <c r="B111" i="147"/>
  <c r="B93" i="147"/>
  <c r="B111" i="141"/>
  <c r="B93" i="141"/>
  <c r="B115" i="151"/>
  <c r="B97" i="151"/>
  <c r="B115" i="145"/>
  <c r="B97" i="145"/>
  <c r="B115" i="86"/>
  <c r="B97" i="86"/>
  <c r="B119" i="147"/>
  <c r="B101" i="147"/>
  <c r="B119" i="141"/>
  <c r="B101" i="141"/>
  <c r="B114" i="86"/>
  <c r="B96" i="86"/>
  <c r="B118" i="86"/>
  <c r="B100" i="86"/>
  <c r="B114" i="144"/>
  <c r="B96" i="144"/>
  <c r="B114" i="134"/>
  <c r="B96" i="134"/>
  <c r="B100" i="148"/>
  <c r="B118" i="148"/>
  <c r="B118" i="139"/>
  <c r="B100" i="139"/>
  <c r="B118" i="140"/>
  <c r="B100" i="140"/>
  <c r="B94" i="150"/>
  <c r="B112" i="150"/>
  <c r="B102" i="148"/>
  <c r="B120" i="148"/>
  <c r="B110" i="146"/>
  <c r="B92" i="146"/>
  <c r="B110" i="138"/>
  <c r="B92" i="138"/>
  <c r="B111" i="150"/>
  <c r="B93" i="150"/>
  <c r="B111" i="139"/>
  <c r="B93" i="139"/>
  <c r="B111" i="136"/>
  <c r="B93" i="136"/>
  <c r="B115" i="146"/>
  <c r="B97" i="146"/>
  <c r="B115" i="138"/>
  <c r="B97" i="138"/>
  <c r="B119" i="149"/>
  <c r="B101" i="149"/>
  <c r="B119" i="139"/>
  <c r="B101" i="139"/>
  <c r="B119" i="136"/>
  <c r="B101" i="136"/>
  <c r="L36" i="212"/>
  <c r="B90" i="95"/>
  <c r="B91" i="95"/>
  <c r="L37" i="212"/>
  <c r="B118" i="150"/>
  <c r="B100" i="150"/>
  <c r="B120" i="138"/>
  <c r="B102" i="138"/>
  <c r="B110" i="137"/>
  <c r="B92" i="137"/>
  <c r="B115" i="147"/>
  <c r="B97" i="147"/>
  <c r="C74" i="208"/>
  <c r="B114" i="95"/>
  <c r="B113" i="147"/>
  <c r="B95" i="147"/>
  <c r="B113" i="139"/>
  <c r="B95" i="139"/>
  <c r="B117" i="151"/>
  <c r="B99" i="151"/>
  <c r="B117" i="143"/>
  <c r="B99" i="143"/>
  <c r="B117" i="134"/>
  <c r="B99" i="134"/>
  <c r="B112" i="147"/>
  <c r="B94" i="147"/>
  <c r="B112" i="139"/>
  <c r="B94" i="139"/>
  <c r="B116" i="151"/>
  <c r="B98" i="151"/>
  <c r="B116" i="162"/>
  <c r="B98" i="162"/>
  <c r="B116" i="135"/>
  <c r="B98" i="135"/>
  <c r="B120" i="147"/>
  <c r="B102" i="147"/>
  <c r="B120" i="139"/>
  <c r="B102" i="139"/>
  <c r="B110" i="149"/>
  <c r="B92" i="149"/>
  <c r="B110" i="162"/>
  <c r="B92" i="162"/>
  <c r="B110" i="135"/>
  <c r="B92" i="135"/>
  <c r="B111" i="144"/>
  <c r="B93" i="144"/>
  <c r="B111" i="134"/>
  <c r="B93" i="134"/>
  <c r="B115" i="149"/>
  <c r="B97" i="149"/>
  <c r="B115" i="162"/>
  <c r="B97" i="162"/>
  <c r="B115" i="135"/>
  <c r="B97" i="135"/>
  <c r="B119" i="144"/>
  <c r="B101" i="144"/>
  <c r="B119" i="134"/>
  <c r="B101" i="134"/>
  <c r="B64" i="169"/>
  <c r="B81" i="169" s="1"/>
  <c r="B96" i="169" s="1"/>
  <c r="B64" i="166"/>
  <c r="B81" i="166" s="1"/>
  <c r="B96" i="166" s="1"/>
  <c r="B64" i="167"/>
  <c r="B81" i="167" s="1"/>
  <c r="B96" i="167" s="1"/>
  <c r="B111" i="145"/>
  <c r="B93" i="145"/>
  <c r="B115" i="143"/>
  <c r="B97" i="143"/>
  <c r="B119" i="145"/>
  <c r="B101" i="145"/>
  <c r="L265" i="92"/>
  <c r="L267" i="92"/>
  <c r="L281" i="92"/>
  <c r="M265" i="92"/>
  <c r="M267" i="92"/>
  <c r="M272" i="92"/>
  <c r="M281" i="92"/>
  <c r="L272" i="92"/>
  <c r="M276" i="92"/>
  <c r="H265" i="92"/>
  <c r="C265" i="92"/>
  <c r="I281" i="92"/>
  <c r="C272" i="92"/>
  <c r="H272" i="92"/>
  <c r="H105" i="92"/>
  <c r="F265" i="92"/>
  <c r="G265" i="92"/>
  <c r="F267" i="92"/>
  <c r="G267" i="92"/>
  <c r="F272" i="92"/>
  <c r="H276" i="92"/>
  <c r="H267" i="92"/>
  <c r="I276" i="92"/>
  <c r="D276" i="92"/>
  <c r="E265" i="92"/>
  <c r="J265" i="92"/>
  <c r="K265" i="92"/>
  <c r="F281" i="92"/>
  <c r="G281" i="92"/>
  <c r="J267" i="92"/>
  <c r="K267" i="92"/>
  <c r="E267" i="92"/>
  <c r="E272" i="92"/>
  <c r="J272" i="92"/>
  <c r="K272" i="92"/>
  <c r="F276" i="92"/>
  <c r="G276" i="92"/>
  <c r="L276" i="92"/>
  <c r="D265" i="92"/>
  <c r="I265" i="92"/>
  <c r="E281" i="92"/>
  <c r="J281" i="92"/>
  <c r="K281" i="92"/>
  <c r="D267" i="92"/>
  <c r="I267" i="92"/>
  <c r="I272" i="92"/>
  <c r="E276" i="92"/>
  <c r="J276" i="92"/>
  <c r="M83" i="227"/>
  <c r="M85" i="227" s="1"/>
  <c r="M87" i="227" s="1"/>
  <c r="N83" i="227"/>
  <c r="N85" i="227" s="1"/>
  <c r="N87" i="227" s="1"/>
  <c r="O128" i="155"/>
  <c r="B373" i="92"/>
  <c r="B397" i="92" s="1"/>
  <c r="B499" i="92" s="1"/>
  <c r="B181" i="92"/>
  <c r="B194" i="92"/>
  <c r="B386" i="92"/>
  <c r="B410" i="92" s="1"/>
  <c r="B512" i="92" s="1"/>
  <c r="B388" i="92"/>
  <c r="B412" i="92" s="1"/>
  <c r="B514" i="92" s="1"/>
  <c r="B196" i="92"/>
  <c r="B371" i="92"/>
  <c r="B395" i="92" s="1"/>
  <c r="B497" i="92" s="1"/>
  <c r="B179" i="92"/>
  <c r="B387" i="92"/>
  <c r="B411" i="92" s="1"/>
  <c r="B513" i="92" s="1"/>
  <c r="B195" i="92"/>
  <c r="B384" i="92"/>
  <c r="B408" i="92" s="1"/>
  <c r="B510" i="92" s="1"/>
  <c r="B192" i="92"/>
  <c r="B380" i="92"/>
  <c r="B404" i="92" s="1"/>
  <c r="B506" i="92" s="1"/>
  <c r="B188" i="92"/>
  <c r="B183" i="92"/>
  <c r="B375" i="92"/>
  <c r="B399" i="92" s="1"/>
  <c r="B501" i="92" s="1"/>
  <c r="B191" i="92"/>
  <c r="B383" i="92"/>
  <c r="B407" i="92" s="1"/>
  <c r="B509" i="92" s="1"/>
  <c r="B598" i="92"/>
  <c r="B548" i="92"/>
  <c r="B376" i="92"/>
  <c r="B400" i="92" s="1"/>
  <c r="B502" i="92" s="1"/>
  <c r="B184" i="92"/>
  <c r="B385" i="92"/>
  <c r="B409" i="92" s="1"/>
  <c r="B511" i="92" s="1"/>
  <c r="B193" i="92"/>
  <c r="B381" i="92"/>
  <c r="B405" i="92" s="1"/>
  <c r="B507" i="92" s="1"/>
  <c r="B189" i="92"/>
  <c r="B382" i="92"/>
  <c r="B406" i="92" s="1"/>
  <c r="B508" i="92" s="1"/>
  <c r="B190" i="92"/>
  <c r="B379" i="92"/>
  <c r="B403" i="92" s="1"/>
  <c r="B505" i="92" s="1"/>
  <c r="B187" i="92"/>
  <c r="B377" i="92"/>
  <c r="B401" i="92" s="1"/>
  <c r="B503" i="92" s="1"/>
  <c r="B185" i="92"/>
  <c r="B378" i="92"/>
  <c r="B402" i="92" s="1"/>
  <c r="B504" i="92" s="1"/>
  <c r="B186" i="92"/>
  <c r="B374" i="92"/>
  <c r="B398" i="92" s="1"/>
  <c r="B500" i="92" s="1"/>
  <c r="B182" i="92"/>
  <c r="B372" i="92"/>
  <c r="B396" i="92" s="1"/>
  <c r="B498" i="92" s="1"/>
  <c r="B180" i="92"/>
  <c r="B178" i="92"/>
  <c r="B370" i="92"/>
  <c r="B394" i="92" s="1"/>
  <c r="B496" i="92" s="1"/>
  <c r="C167" i="92"/>
  <c r="D214" i="209"/>
  <c r="D198" i="209"/>
  <c r="D163" i="209"/>
  <c r="D170" i="209" s="1"/>
  <c r="C215" i="209"/>
  <c r="C238" i="209" s="1"/>
  <c r="E152" i="209"/>
  <c r="E204" i="209" s="1"/>
  <c r="F50" i="209"/>
  <c r="E156" i="209"/>
  <c r="E208" i="209" s="1"/>
  <c r="F54" i="209"/>
  <c r="E155" i="209"/>
  <c r="F53" i="209"/>
  <c r="D81" i="209"/>
  <c r="D77" i="209"/>
  <c r="F46" i="209"/>
  <c r="E148" i="209"/>
  <c r="E200" i="209" s="1"/>
  <c r="C216" i="209"/>
  <c r="E144" i="209"/>
  <c r="F42" i="209"/>
  <c r="F49" i="209"/>
  <c r="E151" i="209"/>
  <c r="E203" i="209" s="1"/>
  <c r="C87" i="209"/>
  <c r="C88" i="209" s="1"/>
  <c r="D70" i="209"/>
  <c r="E161" i="209"/>
  <c r="F59" i="209"/>
  <c r="G41" i="209"/>
  <c r="F143" i="209"/>
  <c r="C188" i="209"/>
  <c r="C171" i="209"/>
  <c r="C180" i="209"/>
  <c r="C182" i="209"/>
  <c r="C178" i="209"/>
  <c r="C169" i="209"/>
  <c r="C181" i="209"/>
  <c r="C173" i="209"/>
  <c r="C170" i="209"/>
  <c r="C185" i="209"/>
  <c r="C184" i="209"/>
  <c r="C174" i="209"/>
  <c r="C176" i="209"/>
  <c r="C177" i="209"/>
  <c r="F44" i="209"/>
  <c r="E146" i="209"/>
  <c r="E198" i="209" s="1"/>
  <c r="F145" i="209"/>
  <c r="G43" i="209"/>
  <c r="G160" i="209"/>
  <c r="H58" i="209"/>
  <c r="C172" i="209"/>
  <c r="E61" i="209"/>
  <c r="E70" i="209" s="1"/>
  <c r="G45" i="209"/>
  <c r="F147" i="209"/>
  <c r="E157" i="209"/>
  <c r="E209" i="209" s="1"/>
  <c r="F55" i="209"/>
  <c r="D83" i="209"/>
  <c r="D79" i="209"/>
  <c r="D62" i="209"/>
  <c r="D75" i="209"/>
  <c r="D67" i="209"/>
  <c r="D74" i="209"/>
  <c r="D78" i="209"/>
  <c r="D73" i="209"/>
  <c r="D86" i="209"/>
  <c r="D80" i="209"/>
  <c r="D72" i="209"/>
  <c r="D69" i="209"/>
  <c r="D84" i="209"/>
  <c r="D71" i="209"/>
  <c r="D68" i="209"/>
  <c r="D76" i="209"/>
  <c r="F149" i="209"/>
  <c r="G47" i="209"/>
  <c r="F56" i="209"/>
  <c r="E158" i="209"/>
  <c r="E210" i="209" s="1"/>
  <c r="C183" i="209"/>
  <c r="G57" i="209"/>
  <c r="F159" i="209"/>
  <c r="E153" i="209"/>
  <c r="E205" i="209" s="1"/>
  <c r="F51" i="209"/>
  <c r="C187" i="209"/>
  <c r="D85" i="209"/>
  <c r="F162" i="209"/>
  <c r="G60" i="209"/>
  <c r="F154" i="209"/>
  <c r="G52" i="209"/>
  <c r="F150" i="209"/>
  <c r="G48" i="209"/>
  <c r="C186" i="209"/>
  <c r="G52" i="182"/>
  <c r="D119" i="108"/>
  <c r="D140" i="108" s="1"/>
  <c r="K235" i="95"/>
  <c r="D124" i="108"/>
  <c r="D114" i="108"/>
  <c r="D110" i="108"/>
  <c r="D111" i="108"/>
  <c r="G51" i="181"/>
  <c r="G49" i="181"/>
  <c r="G48" i="181"/>
  <c r="A87" i="126"/>
  <c r="A10" i="126" s="1"/>
  <c r="M51" i="68" s="1"/>
  <c r="E74" i="123"/>
  <c r="I74" i="123"/>
  <c r="I78" i="123"/>
  <c r="E78" i="123"/>
  <c r="I77" i="123"/>
  <c r="E77" i="123"/>
  <c r="E79" i="123"/>
  <c r="F56" i="123"/>
  <c r="F171" i="152" s="1"/>
  <c r="F63" i="123"/>
  <c r="F178" i="152" s="1"/>
  <c r="G60" i="123"/>
  <c r="G175" i="152" s="1"/>
  <c r="D63" i="123"/>
  <c r="D178" i="152" s="1"/>
  <c r="C63" i="123"/>
  <c r="C178" i="152" s="1"/>
  <c r="H60" i="123"/>
  <c r="H175" i="152" s="1"/>
  <c r="G63" i="123"/>
  <c r="G178" i="152" s="1"/>
  <c r="D56" i="123"/>
  <c r="D171" i="152" s="1"/>
  <c r="I64" i="123"/>
  <c r="E64" i="123"/>
  <c r="I63" i="123"/>
  <c r="E63" i="123"/>
  <c r="E56" i="123"/>
  <c r="I56" i="123"/>
  <c r="I60" i="123"/>
  <c r="E60" i="123"/>
  <c r="E58" i="123"/>
  <c r="I58" i="123"/>
  <c r="I55" i="123"/>
  <c r="E55" i="123"/>
  <c r="E63" i="124"/>
  <c r="E210" i="152" s="1"/>
  <c r="M37" i="226"/>
  <c r="M38" i="226" s="1"/>
  <c r="K37" i="226"/>
  <c r="K38" i="226" s="1"/>
  <c r="L37" i="226"/>
  <c r="L38" i="226" s="1"/>
  <c r="K85" i="111"/>
  <c r="K92" i="111" s="1"/>
  <c r="R85" i="111"/>
  <c r="R92" i="111" s="1"/>
  <c r="Q87" i="111"/>
  <c r="W100" i="111"/>
  <c r="AD85" i="111"/>
  <c r="AD92" i="111" s="1"/>
  <c r="Q24" i="113"/>
  <c r="Q25" i="113" s="1"/>
  <c r="C36" i="96"/>
  <c r="D44" i="96" s="1"/>
  <c r="I44" i="96" s="1"/>
  <c r="D320" i="95" s="1"/>
  <c r="P97" i="111"/>
  <c r="AG85" i="111"/>
  <c r="AG92" i="111" s="1"/>
  <c r="J99" i="111"/>
  <c r="AM87" i="111"/>
  <c r="AO85" i="111"/>
  <c r="AO92" i="111" s="1"/>
  <c r="C100" i="111"/>
  <c r="N87" i="111"/>
  <c r="C202" i="134"/>
  <c r="C168" i="134"/>
  <c r="V99" i="111"/>
  <c r="P87" i="111"/>
  <c r="P85" i="111"/>
  <c r="P92" i="111" s="1"/>
  <c r="M100" i="111"/>
  <c r="U87" i="111"/>
  <c r="AK85" i="111"/>
  <c r="AK92" i="111" s="1"/>
  <c r="N98" i="111"/>
  <c r="C85" i="111"/>
  <c r="C92" i="111" s="1"/>
  <c r="C290" i="146"/>
  <c r="AQ85" i="111"/>
  <c r="AQ92" i="111" s="1"/>
  <c r="AQ87" i="111"/>
  <c r="W97" i="111"/>
  <c r="G100" i="111"/>
  <c r="M98" i="111"/>
  <c r="I87" i="111"/>
  <c r="Y85" i="111"/>
  <c r="Y92" i="111" s="1"/>
  <c r="V100" i="111"/>
  <c r="C200" i="86"/>
  <c r="C166" i="86"/>
  <c r="T87" i="111"/>
  <c r="T85" i="111"/>
  <c r="T92" i="111" s="1"/>
  <c r="H97" i="111"/>
  <c r="E99" i="111"/>
  <c r="Z87" i="111"/>
  <c r="I100" i="111"/>
  <c r="C15" i="86"/>
  <c r="C290" i="86" s="1"/>
  <c r="C60" i="88"/>
  <c r="A61" i="88" s="1"/>
  <c r="A10" i="88" s="1"/>
  <c r="M50" i="68" s="1"/>
  <c r="Q85" i="111"/>
  <c r="Q92" i="111" s="1"/>
  <c r="R97" i="111"/>
  <c r="N85" i="111"/>
  <c r="N92" i="111" s="1"/>
  <c r="K87" i="111"/>
  <c r="E87" i="111"/>
  <c r="U85" i="111"/>
  <c r="U92" i="111" s="1"/>
  <c r="T97" i="111"/>
  <c r="I85" i="111"/>
  <c r="I92" i="111" s="1"/>
  <c r="N97" i="111"/>
  <c r="C204" i="86"/>
  <c r="C170" i="86"/>
  <c r="AB87" i="111"/>
  <c r="AB85" i="111"/>
  <c r="AB92" i="111" s="1"/>
  <c r="AC87" i="111"/>
  <c r="M99" i="111"/>
  <c r="C290" i="150"/>
  <c r="C181" i="134"/>
  <c r="C147" i="134"/>
  <c r="C87" i="134"/>
  <c r="C88" i="134" s="1"/>
  <c r="A10" i="96"/>
  <c r="M44" i="68" s="1"/>
  <c r="Q98" i="111"/>
  <c r="J97" i="111"/>
  <c r="G99" i="111"/>
  <c r="AD87" i="111"/>
  <c r="AM85" i="111"/>
  <c r="AM92" i="111" s="1"/>
  <c r="AA85" i="111"/>
  <c r="AA92" i="111" s="1"/>
  <c r="AA87" i="111"/>
  <c r="O97" i="111"/>
  <c r="X87" i="111"/>
  <c r="X85" i="111"/>
  <c r="X92" i="111" s="1"/>
  <c r="AP85" i="111"/>
  <c r="AP92" i="111" s="1"/>
  <c r="AP87" i="111"/>
  <c r="AF87" i="111"/>
  <c r="AF85" i="111"/>
  <c r="AF92" i="111" s="1"/>
  <c r="G98" i="111"/>
  <c r="E85" i="111"/>
  <c r="E92" i="111" s="1"/>
  <c r="A65" i="111"/>
  <c r="AI85" i="111"/>
  <c r="AI92" i="111" s="1"/>
  <c r="AI87" i="111"/>
  <c r="C290" i="138"/>
  <c r="W85" i="111"/>
  <c r="W92" i="111" s="1"/>
  <c r="M97" i="111"/>
  <c r="W87" i="111"/>
  <c r="C183" i="86"/>
  <c r="C149" i="86"/>
  <c r="AO87" i="111"/>
  <c r="U100" i="111"/>
  <c r="F97" i="111"/>
  <c r="K99" i="111"/>
  <c r="O100" i="111"/>
  <c r="U98" i="111"/>
  <c r="D87" i="111"/>
  <c r="D85" i="111"/>
  <c r="D92" i="111" s="1"/>
  <c r="AJ87" i="111"/>
  <c r="AJ85" i="111"/>
  <c r="AJ92" i="111" s="1"/>
  <c r="C54" i="136"/>
  <c r="C290" i="136"/>
  <c r="M87" i="111"/>
  <c r="AC85" i="111"/>
  <c r="AC92" i="111" s="1"/>
  <c r="U99" i="111"/>
  <c r="J87" i="111"/>
  <c r="AE85" i="111"/>
  <c r="AE92" i="111" s="1"/>
  <c r="Q97" i="111"/>
  <c r="AE87" i="111"/>
  <c r="C185" i="134"/>
  <c r="C151" i="134"/>
  <c r="K100" i="111"/>
  <c r="AG87" i="111"/>
  <c r="O99" i="111"/>
  <c r="C290" i="141"/>
  <c r="C290" i="144"/>
  <c r="G85" i="111"/>
  <c r="G92" i="111" s="1"/>
  <c r="G87" i="111"/>
  <c r="C198" i="134"/>
  <c r="C164" i="134"/>
  <c r="H87" i="111"/>
  <c r="H85" i="111"/>
  <c r="H92" i="111" s="1"/>
  <c r="AN87" i="111"/>
  <c r="AN85" i="111"/>
  <c r="AN92" i="111" s="1"/>
  <c r="S85" i="111"/>
  <c r="S92" i="111" s="1"/>
  <c r="S87" i="111"/>
  <c r="K97" i="111"/>
  <c r="C187" i="86"/>
  <c r="C153" i="86"/>
  <c r="O98" i="111"/>
  <c r="S99" i="111"/>
  <c r="S102" i="111" s="1"/>
  <c r="O85" i="111"/>
  <c r="O92" i="111" s="1"/>
  <c r="I97" i="111"/>
  <c r="O87" i="111"/>
  <c r="C196" i="86"/>
  <c r="C162" i="86"/>
  <c r="F99" i="111"/>
  <c r="F102" i="111" s="1"/>
  <c r="L87" i="111"/>
  <c r="L85" i="111"/>
  <c r="L92" i="111" s="1"/>
  <c r="AR87" i="111"/>
  <c r="AR85" i="111"/>
  <c r="AR92" i="111" s="1"/>
  <c r="W98" i="111"/>
  <c r="I98" i="111"/>
  <c r="C290" i="134"/>
  <c r="C98" i="111"/>
  <c r="C204" i="139"/>
  <c r="C170" i="139"/>
  <c r="N99" i="111"/>
  <c r="E100" i="111"/>
  <c r="W99" i="111"/>
  <c r="C290" i="162"/>
  <c r="G97" i="111"/>
  <c r="I289" i="92"/>
  <c r="I263" i="92"/>
  <c r="F14" i="88"/>
  <c r="G17" i="225"/>
  <c r="L14" i="88"/>
  <c r="M17" i="225"/>
  <c r="J14" i="88"/>
  <c r="K17" i="225"/>
  <c r="F263" i="92"/>
  <c r="F289" i="92"/>
  <c r="L289" i="92"/>
  <c r="L263" i="92"/>
  <c r="J289" i="92"/>
  <c r="J263" i="92"/>
  <c r="D14" i="88"/>
  <c r="E17" i="225"/>
  <c r="G14" i="88"/>
  <c r="H17" i="225"/>
  <c r="D289" i="92"/>
  <c r="D263" i="92"/>
  <c r="I14" i="88"/>
  <c r="J17" i="225"/>
  <c r="C14" i="88"/>
  <c r="D17" i="225"/>
  <c r="E289" i="92"/>
  <c r="E263" i="92"/>
  <c r="M14" i="88"/>
  <c r="N17" i="225"/>
  <c r="C289" i="92"/>
  <c r="C263" i="92"/>
  <c r="M289" i="92"/>
  <c r="M263" i="92"/>
  <c r="E14" i="88"/>
  <c r="F17" i="225"/>
  <c r="I17" i="225"/>
  <c r="H14" i="88"/>
  <c r="K14" i="88"/>
  <c r="L17" i="225"/>
  <c r="H289" i="92"/>
  <c r="H263" i="92"/>
  <c r="K289" i="92"/>
  <c r="K263" i="92"/>
  <c r="G289" i="92"/>
  <c r="G263" i="92"/>
  <c r="Y266" i="92"/>
  <c r="S266" i="92"/>
  <c r="T266" i="92"/>
  <c r="U282" i="92"/>
  <c r="Z282" i="92"/>
  <c r="P282" i="92"/>
  <c r="W268" i="92"/>
  <c r="X268" i="92"/>
  <c r="R268" i="92"/>
  <c r="C132" i="92"/>
  <c r="H132" i="92"/>
  <c r="H131" i="92"/>
  <c r="M131" i="92"/>
  <c r="M132" i="92"/>
  <c r="V273" i="92"/>
  <c r="Q273" i="92"/>
  <c r="V277" i="92"/>
  <c r="Q277" i="92"/>
  <c r="R266" i="92"/>
  <c r="W266" i="92"/>
  <c r="X266" i="92"/>
  <c r="Y282" i="92"/>
  <c r="S282" i="92"/>
  <c r="T282" i="92"/>
  <c r="Q268" i="92"/>
  <c r="V268" i="92"/>
  <c r="G131" i="92"/>
  <c r="G132" i="92"/>
  <c r="L132" i="92"/>
  <c r="L131" i="92"/>
  <c r="F132" i="92"/>
  <c r="F131" i="92"/>
  <c r="Z273" i="92"/>
  <c r="P273" i="92"/>
  <c r="U273" i="92"/>
  <c r="Z277" i="92"/>
  <c r="P277" i="92"/>
  <c r="U277" i="92"/>
  <c r="Q266" i="92"/>
  <c r="V266" i="92"/>
  <c r="R282" i="92"/>
  <c r="W282" i="92"/>
  <c r="X282" i="92"/>
  <c r="P268" i="92"/>
  <c r="U268" i="92"/>
  <c r="Z268" i="92"/>
  <c r="K132" i="92"/>
  <c r="K131" i="92"/>
  <c r="E132" i="92"/>
  <c r="E131" i="92"/>
  <c r="J132" i="92"/>
  <c r="J131" i="92"/>
  <c r="S273" i="92"/>
  <c r="T273" i="92"/>
  <c r="Y273" i="92"/>
  <c r="S277" i="92"/>
  <c r="T277" i="92"/>
  <c r="Y277" i="92"/>
  <c r="U266" i="92"/>
  <c r="Z266" i="92"/>
  <c r="P266" i="92"/>
  <c r="Q282" i="92"/>
  <c r="V282" i="92"/>
  <c r="S268" i="92"/>
  <c r="T268" i="92"/>
  <c r="Y268" i="92"/>
  <c r="D132" i="92"/>
  <c r="D131" i="92"/>
  <c r="I132" i="92"/>
  <c r="I131" i="92"/>
  <c r="R273" i="92"/>
  <c r="W273" i="92"/>
  <c r="X273" i="92"/>
  <c r="R277" i="92"/>
  <c r="W277" i="92"/>
  <c r="X277" i="92"/>
  <c r="D190" i="92"/>
  <c r="D219" i="92" s="1"/>
  <c r="M181" i="92"/>
  <c r="M210" i="92" s="1"/>
  <c r="C195" i="92"/>
  <c r="C224" i="92" s="1"/>
  <c r="U225" i="92"/>
  <c r="H195" i="92"/>
  <c r="H224" i="92" s="1"/>
  <c r="U216" i="92"/>
  <c r="H186" i="92"/>
  <c r="H215" i="92" s="1"/>
  <c r="D195" i="92"/>
  <c r="D224" i="92" s="1"/>
  <c r="F181" i="92"/>
  <c r="F210" i="92" s="1"/>
  <c r="K181" i="92"/>
  <c r="M195" i="92"/>
  <c r="M224" i="92" s="1"/>
  <c r="T225" i="92"/>
  <c r="G195" i="92"/>
  <c r="G224" i="92" s="1"/>
  <c r="T216" i="92"/>
  <c r="G186" i="92"/>
  <c r="G215" i="92" s="1"/>
  <c r="Y216" i="92"/>
  <c r="L186" i="92"/>
  <c r="L215" i="92" s="1"/>
  <c r="M190" i="92"/>
  <c r="M219" i="92" s="1"/>
  <c r="T220" i="92"/>
  <c r="G190" i="92"/>
  <c r="G219" i="92" s="1"/>
  <c r="Y220" i="92"/>
  <c r="L190" i="92"/>
  <c r="L219" i="92" s="1"/>
  <c r="R211" i="92"/>
  <c r="F186" i="92"/>
  <c r="F215" i="92" s="1"/>
  <c r="K186" i="92"/>
  <c r="K215" i="92" s="1"/>
  <c r="F258" i="19"/>
  <c r="L233" i="19"/>
  <c r="L258" i="19" s="1"/>
  <c r="L275" i="19" s="1"/>
  <c r="F91" i="120"/>
  <c r="F74" i="118"/>
  <c r="F91" i="118" s="1"/>
  <c r="F107" i="118" s="1"/>
  <c r="F122" i="118" s="1"/>
  <c r="F138" i="118" s="1"/>
  <c r="E107" i="120"/>
  <c r="E122" i="120" s="1"/>
  <c r="E138" i="120" s="1"/>
  <c r="E57" i="120"/>
  <c r="E233" i="19"/>
  <c r="K216" i="19"/>
  <c r="D57" i="120"/>
  <c r="D107" i="120"/>
  <c r="D122" i="120" s="1"/>
  <c r="D138" i="120" s="1"/>
  <c r="D233" i="19"/>
  <c r="J216" i="19"/>
  <c r="C305" i="19"/>
  <c r="C275" i="19"/>
  <c r="C57" i="120"/>
  <c r="C107" i="120"/>
  <c r="C122" i="120" s="1"/>
  <c r="C138" i="120" s="1"/>
  <c r="E206" i="209"/>
  <c r="F130" i="209"/>
  <c r="I206" i="152"/>
  <c r="J59" i="124"/>
  <c r="I46" i="169"/>
  <c r="I78" i="169" s="1"/>
  <c r="I46" i="166"/>
  <c r="I78" i="166" s="1"/>
  <c r="I46" i="167"/>
  <c r="I78" i="167" s="1"/>
  <c r="F132" i="209"/>
  <c r="H80" i="124"/>
  <c r="H76" i="124"/>
  <c r="H72" i="124"/>
  <c r="H77" i="124"/>
  <c r="H73" i="124"/>
  <c r="H78" i="124"/>
  <c r="H74" i="124"/>
  <c r="H79" i="124"/>
  <c r="H71" i="124"/>
  <c r="F78" i="124"/>
  <c r="F74" i="124"/>
  <c r="F79" i="124"/>
  <c r="F71" i="124"/>
  <c r="F80" i="124"/>
  <c r="F72" i="124"/>
  <c r="F77" i="124"/>
  <c r="F73" i="124"/>
  <c r="E214" i="209"/>
  <c r="F138" i="209"/>
  <c r="I218" i="152"/>
  <c r="J71" i="124"/>
  <c r="I58" i="169"/>
  <c r="I90" i="169" s="1"/>
  <c r="I58" i="166"/>
  <c r="I90" i="166" s="1"/>
  <c r="I58" i="167"/>
  <c r="I90" i="167" s="1"/>
  <c r="F123" i="209"/>
  <c r="E199" i="209"/>
  <c r="F127" i="209"/>
  <c r="F131" i="209"/>
  <c r="E207" i="209"/>
  <c r="F135" i="209"/>
  <c r="C79" i="124"/>
  <c r="C71" i="124"/>
  <c r="C80" i="124"/>
  <c r="C72" i="124"/>
  <c r="C77" i="124"/>
  <c r="C73" i="124"/>
  <c r="C78" i="124"/>
  <c r="C74" i="124"/>
  <c r="F136" i="209"/>
  <c r="E212" i="209"/>
  <c r="E202" i="209"/>
  <c r="F126" i="209"/>
  <c r="F128" i="209"/>
  <c r="F63" i="124"/>
  <c r="F59" i="124"/>
  <c r="F55" i="124"/>
  <c r="F60" i="124"/>
  <c r="F57" i="124"/>
  <c r="C60" i="124"/>
  <c r="C57" i="124"/>
  <c r="C59" i="124"/>
  <c r="C63" i="124"/>
  <c r="C55" i="124"/>
  <c r="F122" i="209"/>
  <c r="I219" i="152"/>
  <c r="I59" i="167"/>
  <c r="I91" i="167" s="1"/>
  <c r="J72" i="124"/>
  <c r="I59" i="166"/>
  <c r="I91" i="166" s="1"/>
  <c r="I59" i="169"/>
  <c r="I91" i="169" s="1"/>
  <c r="I225" i="152"/>
  <c r="J78" i="124"/>
  <c r="I65" i="169"/>
  <c r="I97" i="169" s="1"/>
  <c r="I65" i="166"/>
  <c r="I97" i="166" s="1"/>
  <c r="I65" i="167"/>
  <c r="I97" i="167" s="1"/>
  <c r="E197" i="209"/>
  <c r="F121" i="209"/>
  <c r="E201" i="209"/>
  <c r="F125" i="209"/>
  <c r="F129" i="209"/>
  <c r="F133" i="209"/>
  <c r="F137" i="209"/>
  <c r="G79" i="124"/>
  <c r="G71" i="124"/>
  <c r="G80" i="124"/>
  <c r="G72" i="124"/>
  <c r="G77" i="124"/>
  <c r="G73" i="124"/>
  <c r="G78" i="124"/>
  <c r="G74" i="124"/>
  <c r="D57" i="124"/>
  <c r="D63" i="124"/>
  <c r="D59" i="124"/>
  <c r="D55" i="124"/>
  <c r="D60" i="124"/>
  <c r="F124" i="209"/>
  <c r="D80" i="124"/>
  <c r="D72" i="124"/>
  <c r="D77" i="124"/>
  <c r="D73" i="124"/>
  <c r="D78" i="124"/>
  <c r="D74" i="124"/>
  <c r="D79" i="124"/>
  <c r="D71" i="124"/>
  <c r="G60" i="124"/>
  <c r="G57" i="124"/>
  <c r="G59" i="124"/>
  <c r="G63" i="124"/>
  <c r="G55" i="124"/>
  <c r="F134" i="209"/>
  <c r="I227" i="152"/>
  <c r="I67" i="167"/>
  <c r="I99" i="167" s="1"/>
  <c r="I108" i="166" s="1"/>
  <c r="J80" i="124"/>
  <c r="I67" i="166"/>
  <c r="I99" i="166" s="1"/>
  <c r="I106" i="166" s="1"/>
  <c r="I67" i="169"/>
  <c r="I99" i="169" s="1"/>
  <c r="I110" i="166" s="1"/>
  <c r="I226" i="152"/>
  <c r="J79" i="124"/>
  <c r="I66" i="169"/>
  <c r="I98" i="169" s="1"/>
  <c r="I66" i="166"/>
  <c r="I98" i="166" s="1"/>
  <c r="I66" i="167"/>
  <c r="I98" i="167" s="1"/>
  <c r="E64" i="169"/>
  <c r="E96" i="169" s="1"/>
  <c r="E64" i="166"/>
  <c r="E96" i="166" s="1"/>
  <c r="E64" i="167"/>
  <c r="E96" i="167" s="1"/>
  <c r="H57" i="124"/>
  <c r="H63" i="124"/>
  <c r="H59" i="124"/>
  <c r="H55" i="124"/>
  <c r="H60" i="124"/>
  <c r="Q211" i="92" l="1"/>
  <c r="Z209" i="92"/>
  <c r="Q30" i="113"/>
  <c r="R40" i="113" s="1"/>
  <c r="P225" i="92"/>
  <c r="T211" i="92"/>
  <c r="E58" i="166"/>
  <c r="E90" i="166" s="1"/>
  <c r="E58" i="169"/>
  <c r="E90" i="169" s="1"/>
  <c r="C128" i="151" s="1"/>
  <c r="C230" i="151" s="1"/>
  <c r="C264" i="151" s="1"/>
  <c r="E62" i="123"/>
  <c r="C118" i="140" s="1"/>
  <c r="C220" i="140" s="1"/>
  <c r="C254" i="140" s="1"/>
  <c r="E218" i="152"/>
  <c r="I70" i="123"/>
  <c r="I185" i="152" s="1"/>
  <c r="E227" i="152"/>
  <c r="I79" i="123"/>
  <c r="I194" i="152" s="1"/>
  <c r="G79" i="123"/>
  <c r="G194" i="152" s="1"/>
  <c r="H62" i="123"/>
  <c r="H177" i="152" s="1"/>
  <c r="G62" i="123"/>
  <c r="G177" i="152" s="1"/>
  <c r="H72" i="123"/>
  <c r="H187" i="152" s="1"/>
  <c r="I73" i="123"/>
  <c r="I188" i="152" s="1"/>
  <c r="D76" i="123"/>
  <c r="D191" i="152" s="1"/>
  <c r="F73" i="123"/>
  <c r="F188" i="152" s="1"/>
  <c r="D75" i="124"/>
  <c r="D222" i="152" s="1"/>
  <c r="C75" i="124"/>
  <c r="C62" i="166" s="1"/>
  <c r="C94" i="166" s="1"/>
  <c r="E67" i="166"/>
  <c r="E99" i="166" s="1"/>
  <c r="E106" i="166" s="1"/>
  <c r="F76" i="124"/>
  <c r="F223" i="152" s="1"/>
  <c r="I76" i="124"/>
  <c r="E67" i="169"/>
  <c r="E99" i="169" s="1"/>
  <c r="E110" i="166" s="1"/>
  <c r="I72" i="123"/>
  <c r="I187" i="152" s="1"/>
  <c r="C72" i="123"/>
  <c r="C187" i="152" s="1"/>
  <c r="D72" i="123"/>
  <c r="D187" i="152" s="1"/>
  <c r="D70" i="124"/>
  <c r="D57" i="167" s="1"/>
  <c r="D89" i="167" s="1"/>
  <c r="I70" i="124"/>
  <c r="E73" i="124"/>
  <c r="E60" i="167" s="1"/>
  <c r="E92" i="167" s="1"/>
  <c r="C130" i="144" s="1"/>
  <c r="C232" i="144" s="1"/>
  <c r="C266" i="144" s="1"/>
  <c r="I73" i="124"/>
  <c r="I60" i="167" s="1"/>
  <c r="I92" i="167" s="1"/>
  <c r="I75" i="124"/>
  <c r="I62" i="166" s="1"/>
  <c r="I94" i="166" s="1"/>
  <c r="E72" i="123"/>
  <c r="C129" i="140" s="1"/>
  <c r="C231" i="140" s="1"/>
  <c r="C265" i="140" s="1"/>
  <c r="H59" i="123"/>
  <c r="H174" i="152" s="1"/>
  <c r="E59" i="123"/>
  <c r="C115" i="140" s="1"/>
  <c r="C217" i="140" s="1"/>
  <c r="C251" i="140" s="1"/>
  <c r="G55" i="123"/>
  <c r="G170" i="152" s="1"/>
  <c r="C62" i="124"/>
  <c r="C49" i="167" s="1"/>
  <c r="C81" i="167" s="1"/>
  <c r="I62" i="124"/>
  <c r="I49" i="169" s="1"/>
  <c r="I81" i="169" s="1"/>
  <c r="D65" i="124"/>
  <c r="D52" i="167" s="1"/>
  <c r="D84" i="167" s="1"/>
  <c r="D107" i="166" s="1"/>
  <c r="I65" i="124"/>
  <c r="G59" i="123"/>
  <c r="G174" i="152" s="1"/>
  <c r="I61" i="124"/>
  <c r="I48" i="166" s="1"/>
  <c r="I80" i="166" s="1"/>
  <c r="E58" i="124"/>
  <c r="E205" i="152" s="1"/>
  <c r="I58" i="124"/>
  <c r="I205" i="152" s="1"/>
  <c r="D62" i="124"/>
  <c r="D49" i="169" s="1"/>
  <c r="D81" i="169" s="1"/>
  <c r="I59" i="123"/>
  <c r="I174" i="152" s="1"/>
  <c r="F59" i="123"/>
  <c r="F174" i="152" s="1"/>
  <c r="D64" i="124"/>
  <c r="D51" i="169" s="1"/>
  <c r="D83" i="169" s="1"/>
  <c r="I64" i="124"/>
  <c r="I211" i="152" s="1"/>
  <c r="D59" i="123"/>
  <c r="D174" i="152" s="1"/>
  <c r="I56" i="124"/>
  <c r="I43" i="169" s="1"/>
  <c r="I75" i="169" s="1"/>
  <c r="G181" i="92"/>
  <c r="G210" i="92" s="1"/>
  <c r="E186" i="92"/>
  <c r="E215" i="92" s="1"/>
  <c r="N132" i="92"/>
  <c r="A132" i="92" s="1"/>
  <c r="I105" i="92"/>
  <c r="U211" i="92"/>
  <c r="K61" i="123"/>
  <c r="K176" i="152" s="1"/>
  <c r="L52" i="212"/>
  <c r="B171" i="151"/>
  <c r="B189" i="151"/>
  <c r="B189" i="150"/>
  <c r="B171" i="150"/>
  <c r="B223" i="149"/>
  <c r="B205" i="149"/>
  <c r="B223" i="148"/>
  <c r="B205" i="148"/>
  <c r="B189" i="147"/>
  <c r="B171" i="147"/>
  <c r="B171" i="146"/>
  <c r="B189" i="146"/>
  <c r="B223" i="145"/>
  <c r="B205" i="145"/>
  <c r="B223" i="144"/>
  <c r="B205" i="144"/>
  <c r="B189" i="143"/>
  <c r="B171" i="143"/>
  <c r="B171" i="162"/>
  <c r="B189" i="162"/>
  <c r="B223" i="142"/>
  <c r="B205" i="142"/>
  <c r="B189" i="141"/>
  <c r="B171" i="141"/>
  <c r="B223" i="139"/>
  <c r="B205" i="139"/>
  <c r="B257" i="138"/>
  <c r="B273" i="138" s="1"/>
  <c r="B313" i="138" s="1"/>
  <c r="B329" i="138" s="1"/>
  <c r="B350" i="138" s="1"/>
  <c r="B366" i="138" s="1"/>
  <c r="B239" i="138"/>
  <c r="B189" i="137"/>
  <c r="B171" i="137"/>
  <c r="B205" i="136"/>
  <c r="B223" i="136"/>
  <c r="B171" i="135"/>
  <c r="B189" i="135"/>
  <c r="B189" i="134"/>
  <c r="B171" i="134"/>
  <c r="B223" i="86"/>
  <c r="B205" i="86"/>
  <c r="B223" i="140"/>
  <c r="B205" i="140"/>
  <c r="V211" i="92"/>
  <c r="Q225" i="92"/>
  <c r="T209" i="92"/>
  <c r="H181" i="92"/>
  <c r="H210" i="92" s="1"/>
  <c r="H225" i="92" s="1"/>
  <c r="W209" i="92"/>
  <c r="W211" i="92"/>
  <c r="Y211" i="92"/>
  <c r="R220" i="92"/>
  <c r="R209" i="92"/>
  <c r="W225" i="92"/>
  <c r="J105" i="92"/>
  <c r="P216" i="92"/>
  <c r="V209" i="92"/>
  <c r="W216" i="92"/>
  <c r="S220" i="92"/>
  <c r="U220" i="92"/>
  <c r="V220" i="92"/>
  <c r="Q209" i="92"/>
  <c r="D123" i="108"/>
  <c r="D120" i="108"/>
  <c r="D109" i="108"/>
  <c r="D133" i="108" s="1"/>
  <c r="D132" i="108" s="1"/>
  <c r="K234" i="95"/>
  <c r="G73" i="123"/>
  <c r="G188" i="152" s="1"/>
  <c r="C73" i="123"/>
  <c r="C188" i="152" s="1"/>
  <c r="F72" i="123"/>
  <c r="F187" i="152" s="1"/>
  <c r="E76" i="123"/>
  <c r="E191" i="152" s="1"/>
  <c r="G76" i="123"/>
  <c r="G191" i="152" s="1"/>
  <c r="F70" i="123"/>
  <c r="F185" i="152" s="1"/>
  <c r="E71" i="123"/>
  <c r="C128" i="140" s="1"/>
  <c r="C230" i="140" s="1"/>
  <c r="C264" i="140" s="1"/>
  <c r="I62" i="169"/>
  <c r="I94" i="169" s="1"/>
  <c r="F75" i="124"/>
  <c r="F62" i="169" s="1"/>
  <c r="F94" i="169" s="1"/>
  <c r="G75" i="124"/>
  <c r="G62" i="167" s="1"/>
  <c r="G94" i="167" s="1"/>
  <c r="E75" i="124"/>
  <c r="E62" i="167" s="1"/>
  <c r="E94" i="167" s="1"/>
  <c r="C132" i="137" s="1"/>
  <c r="C234" i="137" s="1"/>
  <c r="C268" i="137" s="1"/>
  <c r="D62" i="123"/>
  <c r="D177" i="152" s="1"/>
  <c r="I62" i="123"/>
  <c r="I177" i="152" s="1"/>
  <c r="F62" i="123"/>
  <c r="F177" i="152" s="1"/>
  <c r="I47" i="167"/>
  <c r="I79" i="167" s="1"/>
  <c r="E62" i="124"/>
  <c r="E49" i="167" s="1"/>
  <c r="E81" i="167" s="1"/>
  <c r="C118" i="142" s="1"/>
  <c r="C220" i="142" s="1"/>
  <c r="C254" i="142" s="1"/>
  <c r="F62" i="124"/>
  <c r="F209" i="152" s="1"/>
  <c r="I49" i="167"/>
  <c r="I81" i="167" s="1"/>
  <c r="H62" i="124"/>
  <c r="H49" i="169" s="1"/>
  <c r="H81" i="169" s="1"/>
  <c r="G62" i="124"/>
  <c r="G49" i="169" s="1"/>
  <c r="G81" i="169" s="1"/>
  <c r="D61" i="124"/>
  <c r="D48" i="169" s="1"/>
  <c r="D80" i="169" s="1"/>
  <c r="C61" i="124"/>
  <c r="C48" i="166" s="1"/>
  <c r="C80" i="166" s="1"/>
  <c r="E64" i="124"/>
  <c r="E211" i="152" s="1"/>
  <c r="H61" i="124"/>
  <c r="H48" i="169" s="1"/>
  <c r="H80" i="169" s="1"/>
  <c r="F61" i="124"/>
  <c r="F48" i="169" s="1"/>
  <c r="F80" i="169" s="1"/>
  <c r="G61" i="124"/>
  <c r="G48" i="169" s="1"/>
  <c r="G80" i="169" s="1"/>
  <c r="E207" i="152"/>
  <c r="E61" i="124"/>
  <c r="E48" i="167" s="1"/>
  <c r="E80" i="167" s="1"/>
  <c r="C117" i="142" s="1"/>
  <c r="C219" i="142" s="1"/>
  <c r="C253" i="142" s="1"/>
  <c r="Z220" i="92"/>
  <c r="M106" i="92"/>
  <c r="D106" i="92"/>
  <c r="L105" i="92"/>
  <c r="J186" i="92"/>
  <c r="J215" i="92" s="1"/>
  <c r="Q216" i="92"/>
  <c r="W220" i="92"/>
  <c r="R102" i="111"/>
  <c r="J102" i="111"/>
  <c r="A87" i="111"/>
  <c r="A10" i="111" s="1"/>
  <c r="M45" i="68" s="1"/>
  <c r="E195" i="209"/>
  <c r="S211" i="92"/>
  <c r="D186" i="92"/>
  <c r="D215" i="92" s="1"/>
  <c r="L40" i="212"/>
  <c r="P209" i="92"/>
  <c r="G70" i="124"/>
  <c r="G57" i="169" s="1"/>
  <c r="G89" i="169" s="1"/>
  <c r="F65" i="124"/>
  <c r="F52" i="166" s="1"/>
  <c r="F84" i="166" s="1"/>
  <c r="F105" i="166" s="1"/>
  <c r="C70" i="124"/>
  <c r="C57" i="166" s="1"/>
  <c r="C89" i="166" s="1"/>
  <c r="H70" i="124"/>
  <c r="H217" i="152" s="1"/>
  <c r="H106" i="92"/>
  <c r="J190" i="92"/>
  <c r="J219" i="92" s="1"/>
  <c r="J195" i="92"/>
  <c r="J224" i="92" s="1"/>
  <c r="L195" i="92"/>
  <c r="L224" i="92" s="1"/>
  <c r="G106" i="92"/>
  <c r="P211" i="92"/>
  <c r="P220" i="92"/>
  <c r="I195" i="92"/>
  <c r="I224" i="92" s="1"/>
  <c r="D105" i="92"/>
  <c r="E105" i="92"/>
  <c r="S209" i="92"/>
  <c r="S216" i="92"/>
  <c r="S225" i="92"/>
  <c r="Q220" i="92"/>
  <c r="F106" i="92"/>
  <c r="F105" i="92"/>
  <c r="I106" i="92"/>
  <c r="E106" i="92"/>
  <c r="D76" i="124"/>
  <c r="D63" i="169" s="1"/>
  <c r="D95" i="169" s="1"/>
  <c r="G76" i="124"/>
  <c r="G63" i="166" s="1"/>
  <c r="G95" i="166" s="1"/>
  <c r="C76" i="124"/>
  <c r="C63" i="169" s="1"/>
  <c r="C95" i="169" s="1"/>
  <c r="E65" i="166"/>
  <c r="E97" i="166" s="1"/>
  <c r="C135" i="150" s="1"/>
  <c r="C237" i="150" s="1"/>
  <c r="C271" i="150" s="1"/>
  <c r="X211" i="92"/>
  <c r="Y209" i="92"/>
  <c r="I44" i="169"/>
  <c r="I76" i="169" s="1"/>
  <c r="D58" i="124"/>
  <c r="D205" i="152" s="1"/>
  <c r="F58" i="124"/>
  <c r="F45" i="167" s="1"/>
  <c r="F77" i="167" s="1"/>
  <c r="C155" i="139"/>
  <c r="C156" i="139" s="1"/>
  <c r="C155" i="162"/>
  <c r="C156" i="162" s="1"/>
  <c r="H56" i="124"/>
  <c r="H203" i="152" s="1"/>
  <c r="H58" i="124"/>
  <c r="H45" i="169" s="1"/>
  <c r="H77" i="169" s="1"/>
  <c r="G58" i="124"/>
  <c r="G45" i="167" s="1"/>
  <c r="G77" i="167" s="1"/>
  <c r="G56" i="124"/>
  <c r="G43" i="166" s="1"/>
  <c r="G75" i="166" s="1"/>
  <c r="C58" i="124"/>
  <c r="C45" i="167" s="1"/>
  <c r="C77" i="167" s="1"/>
  <c r="L106" i="92"/>
  <c r="Z225" i="92"/>
  <c r="V216" i="92"/>
  <c r="X209" i="92"/>
  <c r="M105" i="92"/>
  <c r="X220" i="92"/>
  <c r="X216" i="92"/>
  <c r="K106" i="92"/>
  <c r="Z216" i="92"/>
  <c r="J106" i="92"/>
  <c r="E195" i="92"/>
  <c r="E224" i="92" s="1"/>
  <c r="C106" i="92"/>
  <c r="Z211" i="92"/>
  <c r="X225" i="92"/>
  <c r="R225" i="92"/>
  <c r="H102" i="111"/>
  <c r="C155" i="151"/>
  <c r="C156" i="151" s="1"/>
  <c r="L101" i="111"/>
  <c r="D172" i="209"/>
  <c r="J57" i="124"/>
  <c r="J44" i="167" s="1"/>
  <c r="J76" i="167" s="1"/>
  <c r="I204" i="152"/>
  <c r="I44" i="167"/>
  <c r="I76" i="167" s="1"/>
  <c r="I50" i="169"/>
  <c r="I82" i="169" s="1"/>
  <c r="I42" i="166"/>
  <c r="I74" i="166" s="1"/>
  <c r="I49" i="166"/>
  <c r="I81" i="166" s="1"/>
  <c r="D68" i="108"/>
  <c r="C68" i="108" s="1"/>
  <c r="AB174" i="95"/>
  <c r="E221" i="152"/>
  <c r="I42" i="169"/>
  <c r="I74" i="169" s="1"/>
  <c r="E65" i="169"/>
  <c r="E97" i="169" s="1"/>
  <c r="C135" i="149" s="1"/>
  <c r="C237" i="149" s="1"/>
  <c r="C271" i="149" s="1"/>
  <c r="E46" i="169"/>
  <c r="E78" i="169" s="1"/>
  <c r="C115" i="148" s="1"/>
  <c r="C217" i="148" s="1"/>
  <c r="C251" i="148" s="1"/>
  <c r="J55" i="124"/>
  <c r="J42" i="166" s="1"/>
  <c r="J74" i="166" s="1"/>
  <c r="E225" i="152"/>
  <c r="I60" i="166"/>
  <c r="I92" i="166" s="1"/>
  <c r="I42" i="167"/>
  <c r="I74" i="167" s="1"/>
  <c r="C117" i="140"/>
  <c r="C219" i="140" s="1"/>
  <c r="C253" i="140" s="1"/>
  <c r="E59" i="167"/>
  <c r="E91" i="167" s="1"/>
  <c r="C129" i="143" s="1"/>
  <c r="C231" i="143" s="1"/>
  <c r="C265" i="143" s="1"/>
  <c r="E47" i="169"/>
  <c r="E79" i="169" s="1"/>
  <c r="C116" i="147" s="1"/>
  <c r="C218" i="147" s="1"/>
  <c r="C252" i="147" s="1"/>
  <c r="E70" i="124"/>
  <c r="D56" i="124"/>
  <c r="D43" i="166" s="1"/>
  <c r="D75" i="166" s="1"/>
  <c r="F56" i="124"/>
  <c r="F43" i="169" s="1"/>
  <c r="F75" i="169" s="1"/>
  <c r="C102" i="111"/>
  <c r="E56" i="124"/>
  <c r="E43" i="169" s="1"/>
  <c r="E75" i="169" s="1"/>
  <c r="C112" i="148" s="1"/>
  <c r="C214" i="148" s="1"/>
  <c r="C248" i="148" s="1"/>
  <c r="L102" i="111"/>
  <c r="G65" i="123"/>
  <c r="G180" i="152" s="1"/>
  <c r="E44" i="166"/>
  <c r="E76" i="166" s="1"/>
  <c r="C113" i="136" s="1"/>
  <c r="C215" i="136" s="1"/>
  <c r="C249" i="136" s="1"/>
  <c r="C56" i="124"/>
  <c r="C203" i="152" s="1"/>
  <c r="E46" i="167"/>
  <c r="E78" i="167" s="1"/>
  <c r="C115" i="144" s="1"/>
  <c r="C217" i="144" s="1"/>
  <c r="C251" i="144" s="1"/>
  <c r="D73" i="123"/>
  <c r="D188" i="152" s="1"/>
  <c r="H73" i="123"/>
  <c r="H188" i="152" s="1"/>
  <c r="C205" i="149"/>
  <c r="C206" i="149" s="1"/>
  <c r="C205" i="146"/>
  <c r="C206" i="146" s="1"/>
  <c r="C205" i="145"/>
  <c r="C206" i="145" s="1"/>
  <c r="C205" i="147"/>
  <c r="C206" i="147" s="1"/>
  <c r="C205" i="142"/>
  <c r="C206" i="142" s="1"/>
  <c r="C205" i="148"/>
  <c r="C206" i="148" s="1"/>
  <c r="C205" i="138"/>
  <c r="C206" i="138" s="1"/>
  <c r="C205" i="150"/>
  <c r="C206" i="150" s="1"/>
  <c r="C189" i="142"/>
  <c r="C190" i="142" s="1"/>
  <c r="C189" i="150"/>
  <c r="C189" i="145"/>
  <c r="C190" i="145" s="1"/>
  <c r="C189" i="144"/>
  <c r="C190" i="144" s="1"/>
  <c r="C189" i="162"/>
  <c r="C190" i="162" s="1"/>
  <c r="C189" i="151"/>
  <c r="C190" i="151" s="1"/>
  <c r="C171" i="136"/>
  <c r="C172" i="136" s="1"/>
  <c r="C171" i="146"/>
  <c r="C172" i="146" s="1"/>
  <c r="C171" i="142"/>
  <c r="C172" i="142" s="1"/>
  <c r="C155" i="135"/>
  <c r="C156" i="135" s="1"/>
  <c r="C155" i="136"/>
  <c r="C156" i="136" s="1"/>
  <c r="C155" i="142"/>
  <c r="C156" i="142" s="1"/>
  <c r="C155" i="143"/>
  <c r="C156" i="143" s="1"/>
  <c r="C155" i="145"/>
  <c r="C156" i="145" s="1"/>
  <c r="C155" i="141"/>
  <c r="C156" i="141" s="1"/>
  <c r="P101" i="111"/>
  <c r="C155" i="137"/>
  <c r="C156" i="137" s="1"/>
  <c r="P102" i="111"/>
  <c r="C205" i="137"/>
  <c r="C206" i="137" s="1"/>
  <c r="I61" i="166"/>
  <c r="I93" i="166" s="1"/>
  <c r="I47" i="166"/>
  <c r="I79" i="166" s="1"/>
  <c r="E42" i="169"/>
  <c r="E74" i="169" s="1"/>
  <c r="C111" i="151" s="1"/>
  <c r="J60" i="124"/>
  <c r="J47" i="169" s="1"/>
  <c r="J79" i="169" s="1"/>
  <c r="I64" i="169"/>
  <c r="I96" i="169" s="1"/>
  <c r="I47" i="169"/>
  <c r="I79" i="169" s="1"/>
  <c r="E219" i="152"/>
  <c r="G64" i="124"/>
  <c r="G51" i="167" s="1"/>
  <c r="G83" i="167" s="1"/>
  <c r="E202" i="152"/>
  <c r="F64" i="124"/>
  <c r="F51" i="167" s="1"/>
  <c r="F83" i="167" s="1"/>
  <c r="J63" i="124"/>
  <c r="J210" i="152" s="1"/>
  <c r="J75" i="104"/>
  <c r="J76" i="104" s="1"/>
  <c r="H70" i="123"/>
  <c r="H185" i="152" s="1"/>
  <c r="E42" i="167"/>
  <c r="E74" i="167" s="1"/>
  <c r="C111" i="144" s="1"/>
  <c r="C64" i="124"/>
  <c r="C51" i="166" s="1"/>
  <c r="C83" i="166" s="1"/>
  <c r="I50" i="167"/>
  <c r="I82" i="167" s="1"/>
  <c r="I210" i="152"/>
  <c r="H64" i="124"/>
  <c r="H211" i="152" s="1"/>
  <c r="E59" i="166"/>
  <c r="E91" i="166" s="1"/>
  <c r="C129" i="136" s="1"/>
  <c r="C231" i="136" s="1"/>
  <c r="C265" i="136" s="1"/>
  <c r="C228" i="209"/>
  <c r="C189" i="140"/>
  <c r="C190" i="140" s="1"/>
  <c r="C171" i="135"/>
  <c r="C172" i="135" s="1"/>
  <c r="C205" i="162"/>
  <c r="C206" i="162" s="1"/>
  <c r="C155" i="149"/>
  <c r="C156" i="149" s="1"/>
  <c r="E65" i="123"/>
  <c r="E180" i="152" s="1"/>
  <c r="C65" i="123"/>
  <c r="C180" i="152" s="1"/>
  <c r="D65" i="123"/>
  <c r="D180" i="152" s="1"/>
  <c r="F65" i="123"/>
  <c r="F180" i="152" s="1"/>
  <c r="H65" i="123"/>
  <c r="H180" i="152" s="1"/>
  <c r="D216" i="209"/>
  <c r="C189" i="141"/>
  <c r="C190" i="141" s="1"/>
  <c r="C171" i="144"/>
  <c r="C172" i="144" s="1"/>
  <c r="C189" i="139"/>
  <c r="C190" i="139" s="1"/>
  <c r="C205" i="144"/>
  <c r="C206" i="144" s="1"/>
  <c r="C171" i="148"/>
  <c r="C172" i="148" s="1"/>
  <c r="C189" i="149"/>
  <c r="C190" i="149" s="1"/>
  <c r="C189" i="138"/>
  <c r="C189" i="137"/>
  <c r="C190" i="137" s="1"/>
  <c r="T102" i="111"/>
  <c r="C155" i="138"/>
  <c r="C156" i="138" s="1"/>
  <c r="C155" i="146"/>
  <c r="C156" i="146" s="1"/>
  <c r="C189" i="148"/>
  <c r="C190" i="148" s="1"/>
  <c r="B97" i="95"/>
  <c r="L43" i="212"/>
  <c r="E61" i="167"/>
  <c r="E93" i="167" s="1"/>
  <c r="C131" i="146" s="1"/>
  <c r="C233" i="146" s="1"/>
  <c r="C267" i="146" s="1"/>
  <c r="I102" i="111"/>
  <c r="I75" i="123"/>
  <c r="I190" i="152" s="1"/>
  <c r="D182" i="209"/>
  <c r="C171" i="150"/>
  <c r="C172" i="150" s="1"/>
  <c r="C171" i="151"/>
  <c r="C172" i="151" s="1"/>
  <c r="C171" i="149"/>
  <c r="C172" i="149" s="1"/>
  <c r="L49" i="212"/>
  <c r="B103" i="95"/>
  <c r="L45" i="212"/>
  <c r="B99" i="95"/>
  <c r="B105" i="95"/>
  <c r="L51" i="212"/>
  <c r="E61" i="166"/>
  <c r="E93" i="166" s="1"/>
  <c r="C131" i="150" s="1"/>
  <c r="C233" i="150" s="1"/>
  <c r="C267" i="150" s="1"/>
  <c r="N37" i="226"/>
  <c r="N38" i="226" s="1"/>
  <c r="A38" i="226" s="1"/>
  <c r="A9" i="226" s="1"/>
  <c r="M123" i="68" s="1"/>
  <c r="E75" i="123"/>
  <c r="C132" i="140" s="1"/>
  <c r="C234" i="140" s="1"/>
  <c r="C268" i="140" s="1"/>
  <c r="C75" i="123"/>
  <c r="C190" i="152" s="1"/>
  <c r="D171" i="209"/>
  <c r="E65" i="124"/>
  <c r="C155" i="144"/>
  <c r="C156" i="144" s="1"/>
  <c r="I76" i="123"/>
  <c r="H76" i="123"/>
  <c r="H191" i="152" s="1"/>
  <c r="F76" i="123"/>
  <c r="F191" i="152" s="1"/>
  <c r="C189" i="147"/>
  <c r="C190" i="147" s="1"/>
  <c r="H65" i="124"/>
  <c r="H212" i="152" s="1"/>
  <c r="G65" i="124"/>
  <c r="G52" i="167" s="1"/>
  <c r="G84" i="167" s="1"/>
  <c r="G107" i="166" s="1"/>
  <c r="T101" i="111"/>
  <c r="F75" i="123"/>
  <c r="F190" i="152" s="1"/>
  <c r="D169" i="209"/>
  <c r="H75" i="123"/>
  <c r="H190" i="152" s="1"/>
  <c r="D75" i="123"/>
  <c r="D190" i="152" s="1"/>
  <c r="B96" i="95"/>
  <c r="L42" i="212"/>
  <c r="L53" i="212"/>
  <c r="B107" i="95"/>
  <c r="B104" i="95"/>
  <c r="L50" i="212"/>
  <c r="D79" i="123"/>
  <c r="D194" i="152" s="1"/>
  <c r="H79" i="123"/>
  <c r="H194" i="152" s="1"/>
  <c r="C189" i="143"/>
  <c r="C190" i="143" s="1"/>
  <c r="G70" i="123"/>
  <c r="G185" i="152" s="1"/>
  <c r="C70" i="123"/>
  <c r="C185" i="152" s="1"/>
  <c r="D70" i="123"/>
  <c r="D185" i="152" s="1"/>
  <c r="E80" i="123"/>
  <c r="E195" i="152" s="1"/>
  <c r="C171" i="86"/>
  <c r="C172" i="86" s="1"/>
  <c r="C205" i="136"/>
  <c r="C206" i="136" s="1"/>
  <c r="C205" i="151"/>
  <c r="C206" i="151" s="1"/>
  <c r="C205" i="143"/>
  <c r="C206" i="143" s="1"/>
  <c r="C205" i="141"/>
  <c r="C206" i="141" s="1"/>
  <c r="C189" i="146"/>
  <c r="R101" i="111"/>
  <c r="K196" i="95"/>
  <c r="C261" i="152"/>
  <c r="C189" i="136"/>
  <c r="C190" i="136" s="1"/>
  <c r="C189" i="135"/>
  <c r="C190" i="135" s="1"/>
  <c r="C171" i="162"/>
  <c r="C172" i="162" s="1"/>
  <c r="C171" i="138"/>
  <c r="C172" i="138" s="1"/>
  <c r="C171" i="141"/>
  <c r="C172" i="141" s="1"/>
  <c r="C171" i="145"/>
  <c r="C172" i="145" s="1"/>
  <c r="C171" i="140"/>
  <c r="C172" i="140" s="1"/>
  <c r="C171" i="147"/>
  <c r="C172" i="147" s="1"/>
  <c r="C171" i="137"/>
  <c r="C172" i="137" s="1"/>
  <c r="C171" i="143"/>
  <c r="C172" i="143" s="1"/>
  <c r="D101" i="111"/>
  <c r="Q102" i="111"/>
  <c r="C155" i="150"/>
  <c r="C155" i="148"/>
  <c r="C155" i="147"/>
  <c r="C156" i="147" s="1"/>
  <c r="C205" i="134"/>
  <c r="C206" i="134" s="1"/>
  <c r="C205" i="140"/>
  <c r="C206" i="140" s="1"/>
  <c r="C205" i="139"/>
  <c r="C206" i="139" s="1"/>
  <c r="C205" i="135"/>
  <c r="C206" i="135" s="1"/>
  <c r="C155" i="140"/>
  <c r="C156" i="140" s="1"/>
  <c r="I61" i="169"/>
  <c r="I93" i="169" s="1"/>
  <c r="G71" i="123"/>
  <c r="G186" i="152" s="1"/>
  <c r="F71" i="123"/>
  <c r="F186" i="152" s="1"/>
  <c r="C71" i="123"/>
  <c r="C186" i="152" s="1"/>
  <c r="H71" i="123"/>
  <c r="H186" i="152" s="1"/>
  <c r="D71" i="123"/>
  <c r="D186" i="152" s="1"/>
  <c r="J74" i="124"/>
  <c r="J221" i="152" s="1"/>
  <c r="G80" i="123"/>
  <c r="G195" i="152" s="1"/>
  <c r="C80" i="123"/>
  <c r="C195" i="152" s="1"/>
  <c r="F80" i="123"/>
  <c r="F195" i="152" s="1"/>
  <c r="H80" i="123"/>
  <c r="H195" i="152" s="1"/>
  <c r="D80" i="123"/>
  <c r="D195" i="152" s="1"/>
  <c r="E226" i="152"/>
  <c r="I61" i="167"/>
  <c r="I93" i="167" s="1"/>
  <c r="E76" i="124"/>
  <c r="C65" i="124"/>
  <c r="C52" i="166" s="1"/>
  <c r="C84" i="166" s="1"/>
  <c r="C105" i="166" s="1"/>
  <c r="E47" i="166"/>
  <c r="E79" i="166" s="1"/>
  <c r="C116" i="136" s="1"/>
  <c r="C218" i="136" s="1"/>
  <c r="C252" i="136" s="1"/>
  <c r="E46" i="166"/>
  <c r="E78" i="166" s="1"/>
  <c r="C115" i="138" s="1"/>
  <c r="C217" i="138" s="1"/>
  <c r="C251" i="138" s="1"/>
  <c r="J65" i="123"/>
  <c r="I180" i="152"/>
  <c r="J101" i="111"/>
  <c r="H101" i="111"/>
  <c r="N102" i="111"/>
  <c r="G102" i="111"/>
  <c r="D102" i="111"/>
  <c r="C171" i="139"/>
  <c r="C172" i="139" s="1"/>
  <c r="K57" i="123"/>
  <c r="K172" i="152" s="1"/>
  <c r="E196" i="209"/>
  <c r="E44" i="169"/>
  <c r="E76" i="169" s="1"/>
  <c r="C113" i="149" s="1"/>
  <c r="C215" i="149" s="1"/>
  <c r="C249" i="149" s="1"/>
  <c r="E66" i="167"/>
  <c r="E98" i="167" s="1"/>
  <c r="C136" i="146" s="1"/>
  <c r="C238" i="146" s="1"/>
  <c r="C272" i="146" s="1"/>
  <c r="D215" i="209"/>
  <c r="D233" i="209" s="1"/>
  <c r="E66" i="166"/>
  <c r="E98" i="166" s="1"/>
  <c r="C136" i="134" s="1"/>
  <c r="C238" i="134" s="1"/>
  <c r="C272" i="134" s="1"/>
  <c r="E204" i="152"/>
  <c r="E50" i="167"/>
  <c r="E82" i="167" s="1"/>
  <c r="C119" i="146" s="1"/>
  <c r="C221" i="146" s="1"/>
  <c r="C255" i="146" s="1"/>
  <c r="E50" i="166"/>
  <c r="E82" i="166" s="1"/>
  <c r="C119" i="150" s="1"/>
  <c r="C221" i="150" s="1"/>
  <c r="C255" i="150" s="1"/>
  <c r="E50" i="169"/>
  <c r="E82" i="169" s="1"/>
  <c r="C119" i="149" s="1"/>
  <c r="C221" i="149" s="1"/>
  <c r="C255" i="149" s="1"/>
  <c r="E77" i="209"/>
  <c r="D177" i="209"/>
  <c r="D180" i="209"/>
  <c r="B149" i="135"/>
  <c r="B131" i="135"/>
  <c r="B144" i="162"/>
  <c r="B126" i="162"/>
  <c r="B150" i="151"/>
  <c r="B132" i="151"/>
  <c r="B153" i="149"/>
  <c r="B135" i="149"/>
  <c r="B145" i="139"/>
  <c r="B127" i="139"/>
  <c r="B152" i="140"/>
  <c r="B134" i="140"/>
  <c r="B148" i="86"/>
  <c r="B130" i="86"/>
  <c r="B145" i="141"/>
  <c r="B127" i="141"/>
  <c r="B144" i="151"/>
  <c r="B126" i="151"/>
  <c r="B152" i="136"/>
  <c r="B134" i="136"/>
  <c r="C79" i="208"/>
  <c r="B119" i="95"/>
  <c r="B146" i="141"/>
  <c r="B128" i="141"/>
  <c r="B154" i="146"/>
  <c r="B136" i="146"/>
  <c r="B147" i="142"/>
  <c r="B129" i="142"/>
  <c r="B152" i="137"/>
  <c r="B134" i="137"/>
  <c r="B145" i="148"/>
  <c r="B127" i="148"/>
  <c r="B146" i="138"/>
  <c r="B128" i="138"/>
  <c r="B151" i="142"/>
  <c r="B133" i="142"/>
  <c r="B148" i="140"/>
  <c r="B130" i="140"/>
  <c r="B153" i="151"/>
  <c r="B135" i="151"/>
  <c r="B149" i="148"/>
  <c r="B131" i="148"/>
  <c r="B154" i="86"/>
  <c r="B136" i="86"/>
  <c r="B146" i="145"/>
  <c r="B128" i="145"/>
  <c r="B148" i="143"/>
  <c r="B130" i="143"/>
  <c r="B151" i="144"/>
  <c r="B133" i="144"/>
  <c r="J77" i="124"/>
  <c r="K77" i="124" s="1"/>
  <c r="I224" i="152"/>
  <c r="W102" i="111"/>
  <c r="I101" i="111"/>
  <c r="O102" i="111"/>
  <c r="Q101" i="111"/>
  <c r="D179" i="209"/>
  <c r="D187" i="209"/>
  <c r="D188" i="209"/>
  <c r="D181" i="209"/>
  <c r="D185" i="209"/>
  <c r="B149" i="143"/>
  <c r="B131" i="143"/>
  <c r="B128" i="150"/>
  <c r="B146" i="150"/>
  <c r="C83" i="208"/>
  <c r="B123" i="95"/>
  <c r="C113" i="140"/>
  <c r="C215" i="140" s="1"/>
  <c r="C249" i="140" s="1"/>
  <c r="E172" i="152"/>
  <c r="B154" i="143"/>
  <c r="B136" i="143"/>
  <c r="B150" i="141"/>
  <c r="B132" i="141"/>
  <c r="B146" i="143"/>
  <c r="B128" i="143"/>
  <c r="B151" i="141"/>
  <c r="B133" i="141"/>
  <c r="B147" i="138"/>
  <c r="B129" i="138"/>
  <c r="B151" i="162"/>
  <c r="B133" i="162"/>
  <c r="B148" i="151"/>
  <c r="B130" i="151"/>
  <c r="B126" i="150"/>
  <c r="B144" i="150"/>
  <c r="B151" i="138"/>
  <c r="B133" i="138"/>
  <c r="B153" i="137"/>
  <c r="B135" i="137"/>
  <c r="B147" i="137"/>
  <c r="B129" i="137"/>
  <c r="B153" i="140"/>
  <c r="B135" i="140"/>
  <c r="B145" i="137"/>
  <c r="B127" i="137"/>
  <c r="B153" i="135"/>
  <c r="B135" i="135"/>
  <c r="B153" i="150"/>
  <c r="B135" i="150"/>
  <c r="B149" i="144"/>
  <c r="B131" i="144"/>
  <c r="B145" i="142"/>
  <c r="B127" i="142"/>
  <c r="B144" i="134"/>
  <c r="B126" i="134"/>
  <c r="B154" i="135"/>
  <c r="B136" i="135"/>
  <c r="B154" i="151"/>
  <c r="B136" i="151"/>
  <c r="B150" i="147"/>
  <c r="B132" i="147"/>
  <c r="B146" i="162"/>
  <c r="B128" i="162"/>
  <c r="B151" i="139"/>
  <c r="B133" i="139"/>
  <c r="B147" i="134"/>
  <c r="B129" i="134"/>
  <c r="B147" i="151"/>
  <c r="B129" i="151"/>
  <c r="B153" i="148"/>
  <c r="B135" i="148"/>
  <c r="B144" i="147"/>
  <c r="B126" i="147"/>
  <c r="B146" i="144"/>
  <c r="B128" i="144"/>
  <c r="B153" i="138"/>
  <c r="B135" i="138"/>
  <c r="B149" i="136"/>
  <c r="B131" i="136"/>
  <c r="B149" i="150"/>
  <c r="B131" i="150"/>
  <c r="B145" i="146"/>
  <c r="B127" i="146"/>
  <c r="B144" i="139"/>
  <c r="B126" i="139"/>
  <c r="B136" i="150"/>
  <c r="B154" i="150"/>
  <c r="B144" i="148"/>
  <c r="B126" i="148"/>
  <c r="B151" i="135"/>
  <c r="B133" i="135"/>
  <c r="B149" i="149"/>
  <c r="B131" i="149"/>
  <c r="B154" i="139"/>
  <c r="B136" i="139"/>
  <c r="B151" i="143"/>
  <c r="B133" i="143"/>
  <c r="B134" i="150"/>
  <c r="B152" i="150"/>
  <c r="B144" i="138"/>
  <c r="B126" i="138"/>
  <c r="B149" i="145"/>
  <c r="B131" i="145"/>
  <c r="B154" i="142"/>
  <c r="B136" i="142"/>
  <c r="B152" i="149"/>
  <c r="B134" i="149"/>
  <c r="B152" i="145"/>
  <c r="B134" i="145"/>
  <c r="B144" i="140"/>
  <c r="B126" i="140"/>
  <c r="B146" i="146"/>
  <c r="B128" i="146"/>
  <c r="B148" i="146"/>
  <c r="B130" i="146"/>
  <c r="B152" i="134"/>
  <c r="B134" i="134"/>
  <c r="B152" i="162"/>
  <c r="B134" i="162"/>
  <c r="B145" i="143"/>
  <c r="B127" i="143"/>
  <c r="B150" i="134"/>
  <c r="B132" i="134"/>
  <c r="B152" i="147"/>
  <c r="B134" i="147"/>
  <c r="B145" i="140"/>
  <c r="B127" i="140"/>
  <c r="I64" i="167"/>
  <c r="I96" i="167" s="1"/>
  <c r="C189" i="86"/>
  <c r="C190" i="86" s="1"/>
  <c r="D184" i="209"/>
  <c r="D183" i="209"/>
  <c r="D173" i="209"/>
  <c r="D175" i="209"/>
  <c r="D178" i="209"/>
  <c r="B153" i="144"/>
  <c r="B135" i="144"/>
  <c r="B149" i="162"/>
  <c r="B131" i="162"/>
  <c r="B145" i="134"/>
  <c r="B127" i="134"/>
  <c r="B144" i="135"/>
  <c r="B126" i="135"/>
  <c r="B144" i="149"/>
  <c r="B126" i="149"/>
  <c r="B154" i="147"/>
  <c r="B136" i="147"/>
  <c r="B150" i="162"/>
  <c r="B132" i="162"/>
  <c r="B146" i="139"/>
  <c r="B128" i="139"/>
  <c r="B151" i="134"/>
  <c r="B133" i="134"/>
  <c r="B151" i="151"/>
  <c r="B133" i="151"/>
  <c r="B147" i="147"/>
  <c r="B129" i="147"/>
  <c r="B149" i="147"/>
  <c r="B131" i="147"/>
  <c r="B154" i="138"/>
  <c r="B136" i="138"/>
  <c r="C76" i="208"/>
  <c r="B116" i="95"/>
  <c r="B153" i="139"/>
  <c r="B135" i="139"/>
  <c r="B149" i="138"/>
  <c r="B131" i="138"/>
  <c r="B145" i="136"/>
  <c r="B127" i="136"/>
  <c r="B145" i="150"/>
  <c r="B127" i="150"/>
  <c r="B144" i="146"/>
  <c r="B126" i="146"/>
  <c r="B152" i="139"/>
  <c r="B134" i="139"/>
  <c r="B148" i="134"/>
  <c r="B130" i="134"/>
  <c r="B152" i="86"/>
  <c r="B134" i="86"/>
  <c r="B153" i="141"/>
  <c r="B135" i="141"/>
  <c r="B149" i="86"/>
  <c r="B131" i="86"/>
  <c r="B149" i="151"/>
  <c r="B131" i="151"/>
  <c r="B145" i="147"/>
  <c r="B127" i="147"/>
  <c r="B144" i="145"/>
  <c r="B126" i="145"/>
  <c r="B154" i="134"/>
  <c r="B136" i="134"/>
  <c r="B154" i="149"/>
  <c r="B136" i="149"/>
  <c r="B150" i="145"/>
  <c r="B132" i="145"/>
  <c r="B146" i="142"/>
  <c r="B128" i="142"/>
  <c r="B152" i="141"/>
  <c r="B134" i="141"/>
  <c r="B148" i="138"/>
  <c r="B130" i="138"/>
  <c r="B150" i="137"/>
  <c r="B132" i="137"/>
  <c r="B151" i="150"/>
  <c r="B133" i="150"/>
  <c r="B148" i="145"/>
  <c r="B130" i="145"/>
  <c r="B152" i="142"/>
  <c r="B134" i="142"/>
  <c r="B150" i="136"/>
  <c r="B132" i="136"/>
  <c r="B147" i="162"/>
  <c r="B129" i="162"/>
  <c r="B149" i="140"/>
  <c r="B131" i="140"/>
  <c r="B151" i="137"/>
  <c r="B133" i="137"/>
  <c r="B147" i="149"/>
  <c r="B129" i="149"/>
  <c r="B150" i="146"/>
  <c r="B132" i="146"/>
  <c r="B151" i="136"/>
  <c r="B133" i="136"/>
  <c r="B148" i="135"/>
  <c r="B130" i="135"/>
  <c r="B152" i="143"/>
  <c r="B134" i="143"/>
  <c r="B148" i="142"/>
  <c r="B130" i="142"/>
  <c r="B151" i="148"/>
  <c r="B133" i="148"/>
  <c r="B152" i="135"/>
  <c r="B134" i="135"/>
  <c r="B149" i="142"/>
  <c r="B131" i="142"/>
  <c r="B144" i="142"/>
  <c r="B126" i="142"/>
  <c r="B151" i="86"/>
  <c r="B133" i="86"/>
  <c r="B151" i="149"/>
  <c r="B133" i="149"/>
  <c r="B147" i="145"/>
  <c r="B129" i="145"/>
  <c r="B132" i="148"/>
  <c r="B150" i="148"/>
  <c r="B152" i="144"/>
  <c r="B134" i="144"/>
  <c r="B148" i="139"/>
  <c r="B130" i="139"/>
  <c r="B148" i="162"/>
  <c r="B130" i="162"/>
  <c r="B153" i="143"/>
  <c r="B135" i="143"/>
  <c r="B149" i="141"/>
  <c r="B131" i="141"/>
  <c r="B145" i="86"/>
  <c r="B127" i="86"/>
  <c r="B145" i="151"/>
  <c r="B127" i="151"/>
  <c r="B154" i="145"/>
  <c r="B136" i="145"/>
  <c r="B150" i="142"/>
  <c r="B132" i="142"/>
  <c r="B146" i="86"/>
  <c r="B128" i="86"/>
  <c r="B152" i="138"/>
  <c r="B134" i="138"/>
  <c r="B148" i="136"/>
  <c r="B130" i="136"/>
  <c r="B148" i="149"/>
  <c r="B130" i="149"/>
  <c r="B148" i="137"/>
  <c r="B130" i="137"/>
  <c r="B146" i="140"/>
  <c r="B128" i="140"/>
  <c r="B147" i="148"/>
  <c r="B129" i="148"/>
  <c r="B154" i="144"/>
  <c r="B136" i="144"/>
  <c r="B153" i="134"/>
  <c r="B135" i="134"/>
  <c r="B145" i="144"/>
  <c r="B127" i="144"/>
  <c r="B150" i="135"/>
  <c r="B132" i="135"/>
  <c r="B146" i="147"/>
  <c r="B128" i="147"/>
  <c r="B147" i="139"/>
  <c r="B129" i="139"/>
  <c r="B144" i="137"/>
  <c r="B126" i="137"/>
  <c r="B153" i="136"/>
  <c r="B135" i="136"/>
  <c r="B149" i="146"/>
  <c r="B131" i="146"/>
  <c r="B148" i="144"/>
  <c r="B130" i="144"/>
  <c r="B153" i="147"/>
  <c r="B135" i="147"/>
  <c r="B144" i="86"/>
  <c r="B126" i="86"/>
  <c r="B150" i="86"/>
  <c r="B132" i="86"/>
  <c r="B146" i="134"/>
  <c r="B128" i="134"/>
  <c r="B148" i="147"/>
  <c r="B130" i="147"/>
  <c r="B146" i="137"/>
  <c r="B128" i="137"/>
  <c r="B154" i="140"/>
  <c r="B136" i="140"/>
  <c r="B130" i="148"/>
  <c r="B148" i="148"/>
  <c r="B151" i="145"/>
  <c r="B133" i="145"/>
  <c r="B152" i="151"/>
  <c r="B134" i="151"/>
  <c r="B147" i="150"/>
  <c r="B129" i="150"/>
  <c r="B153" i="162"/>
  <c r="B135" i="162"/>
  <c r="B147" i="135"/>
  <c r="B129" i="135"/>
  <c r="B153" i="86"/>
  <c r="B135" i="86"/>
  <c r="B144" i="141"/>
  <c r="B126" i="141"/>
  <c r="B150" i="149"/>
  <c r="B132" i="149"/>
  <c r="B148" i="141"/>
  <c r="B130" i="141"/>
  <c r="B154" i="137"/>
  <c r="B136" i="137"/>
  <c r="B154" i="141"/>
  <c r="B136" i="141"/>
  <c r="B150" i="144"/>
  <c r="B132" i="144"/>
  <c r="C205" i="86"/>
  <c r="C206" i="86" s="1"/>
  <c r="K101" i="111"/>
  <c r="D186" i="209"/>
  <c r="D176" i="209"/>
  <c r="D174" i="209"/>
  <c r="B153" i="145"/>
  <c r="B135" i="145"/>
  <c r="B145" i="145"/>
  <c r="B127" i="145"/>
  <c r="B115" i="95"/>
  <c r="C75" i="208"/>
  <c r="B136" i="148"/>
  <c r="B154" i="148"/>
  <c r="B152" i="148"/>
  <c r="B134" i="148"/>
  <c r="C80" i="208"/>
  <c r="B120" i="95"/>
  <c r="B132" i="150"/>
  <c r="B150" i="150"/>
  <c r="B148" i="150"/>
  <c r="B130" i="150"/>
  <c r="C77" i="208"/>
  <c r="B117" i="95"/>
  <c r="B154" i="136"/>
  <c r="B136" i="136"/>
  <c r="B150" i="140"/>
  <c r="B132" i="140"/>
  <c r="B146" i="136"/>
  <c r="B128" i="136"/>
  <c r="B151" i="140"/>
  <c r="B133" i="140"/>
  <c r="B151" i="147"/>
  <c r="B133" i="147"/>
  <c r="B147" i="144"/>
  <c r="B129" i="144"/>
  <c r="B147" i="146"/>
  <c r="B129" i="146"/>
  <c r="B128" i="148"/>
  <c r="B146" i="148"/>
  <c r="B152" i="146"/>
  <c r="B134" i="146"/>
  <c r="B147" i="136"/>
  <c r="B129" i="136"/>
  <c r="B150" i="143"/>
  <c r="B132" i="143"/>
  <c r="B147" i="140"/>
  <c r="B129" i="140"/>
  <c r="B146" i="149"/>
  <c r="B128" i="149"/>
  <c r="B147" i="86"/>
  <c r="B129" i="86"/>
  <c r="B149" i="137"/>
  <c r="B131" i="137"/>
  <c r="B144" i="143"/>
  <c r="B126" i="143"/>
  <c r="B153" i="142"/>
  <c r="B135" i="142"/>
  <c r="B149" i="134"/>
  <c r="B131" i="134"/>
  <c r="B145" i="135"/>
  <c r="B127" i="135"/>
  <c r="B145" i="149"/>
  <c r="B127" i="149"/>
  <c r="B144" i="144"/>
  <c r="B126" i="144"/>
  <c r="B154" i="162"/>
  <c r="B136" i="162"/>
  <c r="B150" i="139"/>
  <c r="B132" i="139"/>
  <c r="B146" i="135"/>
  <c r="B128" i="135"/>
  <c r="B146" i="151"/>
  <c r="B128" i="151"/>
  <c r="B151" i="146"/>
  <c r="B133" i="146"/>
  <c r="B147" i="143"/>
  <c r="B129" i="143"/>
  <c r="B145" i="162"/>
  <c r="B127" i="162"/>
  <c r="B150" i="138"/>
  <c r="B132" i="138"/>
  <c r="C91" i="208"/>
  <c r="B131" i="95"/>
  <c r="B153" i="146"/>
  <c r="B135" i="146"/>
  <c r="B149" i="139"/>
  <c r="B131" i="139"/>
  <c r="B145" i="138"/>
  <c r="B127" i="138"/>
  <c r="B144" i="136"/>
  <c r="B126" i="136"/>
  <c r="B147" i="141"/>
  <c r="B129" i="141"/>
  <c r="C281" i="92"/>
  <c r="C280" i="92" s="1"/>
  <c r="D281" i="92"/>
  <c r="D272" i="92"/>
  <c r="R20" i="93"/>
  <c r="R54" i="108"/>
  <c r="R38" i="108" s="1"/>
  <c r="Q19" i="113" s="1"/>
  <c r="Q28" i="227"/>
  <c r="Q58" i="155"/>
  <c r="Q81" i="155" s="1"/>
  <c r="Q22" i="93"/>
  <c r="B211" i="92"/>
  <c r="B294" i="92"/>
  <c r="B239" i="92"/>
  <c r="B268" i="92" s="1"/>
  <c r="B249" i="92"/>
  <c r="B278" i="92" s="1"/>
  <c r="B221" i="92"/>
  <c r="B304" i="92"/>
  <c r="M254" i="92"/>
  <c r="M255" i="92" s="1"/>
  <c r="D254" i="92"/>
  <c r="D255" i="92" s="1"/>
  <c r="B290" i="92"/>
  <c r="B235" i="92"/>
  <c r="B264" i="92" s="1"/>
  <c r="B207" i="92"/>
  <c r="B533" i="92"/>
  <c r="B560" i="92"/>
  <c r="B610" i="92" s="1"/>
  <c r="B633" i="92" s="1"/>
  <c r="B20" i="88" s="1"/>
  <c r="B583" i="92"/>
  <c r="B48" i="96" s="1"/>
  <c r="B586" i="92"/>
  <c r="B51" i="96" s="1"/>
  <c r="B563" i="92"/>
  <c r="B613" i="92" s="1"/>
  <c r="B636" i="92" s="1"/>
  <c r="B23" i="88" s="1"/>
  <c r="B536" i="92"/>
  <c r="B541" i="92"/>
  <c r="B568" i="92"/>
  <c r="B618" i="92" s="1"/>
  <c r="B641" i="92" s="1"/>
  <c r="B28" i="88" s="1"/>
  <c r="B591" i="92"/>
  <c r="B56" i="96" s="1"/>
  <c r="B594" i="92"/>
  <c r="B59" i="96" s="1"/>
  <c r="B571" i="92"/>
  <c r="B621" i="92" s="1"/>
  <c r="B644" i="92" s="1"/>
  <c r="B31" i="88" s="1"/>
  <c r="B544" i="92"/>
  <c r="B240" i="92"/>
  <c r="B269" i="92" s="1"/>
  <c r="B212" i="92"/>
  <c r="B295" i="92"/>
  <c r="B593" i="92"/>
  <c r="B58" i="96" s="1"/>
  <c r="B570" i="92"/>
  <c r="B620" i="92" s="1"/>
  <c r="B643" i="92" s="1"/>
  <c r="B30" i="88" s="1"/>
  <c r="B543" i="92"/>
  <c r="B580" i="92"/>
  <c r="B45" i="96" s="1"/>
  <c r="B530" i="92"/>
  <c r="B557" i="92"/>
  <c r="B607" i="92" s="1"/>
  <c r="B630" i="92" s="1"/>
  <c r="B17" i="88" s="1"/>
  <c r="B306" i="92"/>
  <c r="B251" i="92"/>
  <c r="B280" i="92" s="1"/>
  <c r="B223" i="92"/>
  <c r="B529" i="92"/>
  <c r="B579" i="92"/>
  <c r="B44" i="96" s="1"/>
  <c r="B556" i="92"/>
  <c r="B606" i="92" s="1"/>
  <c r="B629" i="92" s="1"/>
  <c r="B16" i="88" s="1"/>
  <c r="B219" i="92"/>
  <c r="B302" i="92"/>
  <c r="B247" i="92"/>
  <c r="B276" i="92" s="1"/>
  <c r="B561" i="92"/>
  <c r="B611" i="92" s="1"/>
  <c r="B634" i="92" s="1"/>
  <c r="B21" i="88" s="1"/>
  <c r="B534" i="92"/>
  <c r="B584" i="92"/>
  <c r="B49" i="96" s="1"/>
  <c r="B236" i="92"/>
  <c r="B265" i="92" s="1"/>
  <c r="B208" i="92"/>
  <c r="B291" i="92"/>
  <c r="C254" i="92"/>
  <c r="C255" i="92" s="1"/>
  <c r="B237" i="92"/>
  <c r="B266" i="92" s="1"/>
  <c r="B209" i="92"/>
  <c r="B292" i="92"/>
  <c r="B298" i="92"/>
  <c r="B243" i="92"/>
  <c r="B272" i="92" s="1"/>
  <c r="B215" i="92"/>
  <c r="B244" i="92"/>
  <c r="B273" i="92" s="1"/>
  <c r="B216" i="92"/>
  <c r="B299" i="92"/>
  <c r="B301" i="92"/>
  <c r="B246" i="92"/>
  <c r="B275" i="92" s="1"/>
  <c r="B218" i="92"/>
  <c r="B241" i="92"/>
  <c r="B270" i="92" s="1"/>
  <c r="B213" i="92"/>
  <c r="B296" i="92"/>
  <c r="B569" i="92"/>
  <c r="B619" i="92" s="1"/>
  <c r="B642" i="92" s="1"/>
  <c r="B29" i="88" s="1"/>
  <c r="B592" i="92"/>
  <c r="B57" i="96" s="1"/>
  <c r="B542" i="92"/>
  <c r="B245" i="92"/>
  <c r="B274" i="92" s="1"/>
  <c r="B217" i="92"/>
  <c r="B300" i="92"/>
  <c r="B252" i="92"/>
  <c r="B281" i="92" s="1"/>
  <c r="B224" i="92"/>
  <c r="B307" i="92"/>
  <c r="B253" i="92"/>
  <c r="B282" i="92" s="1"/>
  <c r="B225" i="92"/>
  <c r="B308" i="92"/>
  <c r="B293" i="92"/>
  <c r="B238" i="92"/>
  <c r="B267" i="92" s="1"/>
  <c r="B210" i="92"/>
  <c r="B297" i="92"/>
  <c r="B214" i="92"/>
  <c r="B242" i="92"/>
  <c r="B271" i="92" s="1"/>
  <c r="B305" i="92"/>
  <c r="B222" i="92"/>
  <c r="B250" i="92"/>
  <c r="B279" i="92" s="1"/>
  <c r="B545" i="92"/>
  <c r="B595" i="92"/>
  <c r="B60" i="96" s="1"/>
  <c r="B572" i="92"/>
  <c r="B622" i="92" s="1"/>
  <c r="B645" i="92" s="1"/>
  <c r="B32" i="88" s="1"/>
  <c r="F212" i="92"/>
  <c r="B581" i="92"/>
  <c r="B46" i="96" s="1"/>
  <c r="B558" i="92"/>
  <c r="B608" i="92" s="1"/>
  <c r="B631" i="92" s="1"/>
  <c r="B18" i="88" s="1"/>
  <c r="B531" i="92"/>
  <c r="B537" i="92"/>
  <c r="B587" i="92"/>
  <c r="B52" i="96" s="1"/>
  <c r="B564" i="92"/>
  <c r="B614" i="92" s="1"/>
  <c r="B637" i="92" s="1"/>
  <c r="B24" i="88" s="1"/>
  <c r="B588" i="92"/>
  <c r="B53" i="96" s="1"/>
  <c r="B538" i="92"/>
  <c r="B565" i="92"/>
  <c r="B615" i="92" s="1"/>
  <c r="B638" i="92" s="1"/>
  <c r="B25" i="88" s="1"/>
  <c r="B590" i="92"/>
  <c r="B55" i="96" s="1"/>
  <c r="B567" i="92"/>
  <c r="B617" i="92" s="1"/>
  <c r="B640" i="92" s="1"/>
  <c r="B27" i="88" s="1"/>
  <c r="B540" i="92"/>
  <c r="B585" i="92"/>
  <c r="B50" i="96" s="1"/>
  <c r="B562" i="92"/>
  <c r="B612" i="92" s="1"/>
  <c r="B635" i="92" s="1"/>
  <c r="B22" i="88" s="1"/>
  <c r="B535" i="92"/>
  <c r="B248" i="92"/>
  <c r="B277" i="92" s="1"/>
  <c r="B220" i="92"/>
  <c r="B303" i="92"/>
  <c r="B589" i="92"/>
  <c r="B54" i="96" s="1"/>
  <c r="B566" i="92"/>
  <c r="B616" i="92" s="1"/>
  <c r="B639" i="92" s="1"/>
  <c r="B26" i="88" s="1"/>
  <c r="B539" i="92"/>
  <c r="B596" i="92"/>
  <c r="B61" i="96" s="1"/>
  <c r="B546" i="92"/>
  <c r="B573" i="92"/>
  <c r="B623" i="92" s="1"/>
  <c r="B646" i="92" s="1"/>
  <c r="B33" i="88" s="1"/>
  <c r="B597" i="92"/>
  <c r="B62" i="96" s="1"/>
  <c r="B574" i="92"/>
  <c r="B624" i="92" s="1"/>
  <c r="B647" i="92" s="1"/>
  <c r="B34" i="88" s="1"/>
  <c r="B547" i="92"/>
  <c r="B582" i="92"/>
  <c r="B47" i="96" s="1"/>
  <c r="B559" i="92"/>
  <c r="B609" i="92" s="1"/>
  <c r="B632" i="92" s="1"/>
  <c r="B19" i="88" s="1"/>
  <c r="B532" i="92"/>
  <c r="B24" i="105"/>
  <c r="C169" i="92"/>
  <c r="C235" i="209"/>
  <c r="C226" i="209"/>
  <c r="C230" i="209"/>
  <c r="C233" i="209"/>
  <c r="C239" i="209"/>
  <c r="C227" i="209"/>
  <c r="C222" i="209"/>
  <c r="C224" i="209"/>
  <c r="C225" i="209"/>
  <c r="C231" i="209"/>
  <c r="C236" i="209"/>
  <c r="C234" i="209"/>
  <c r="C240" i="209"/>
  <c r="C221" i="209"/>
  <c r="C223" i="209"/>
  <c r="C229" i="209"/>
  <c r="C232" i="209"/>
  <c r="C237" i="209"/>
  <c r="E82" i="209"/>
  <c r="F152" i="209"/>
  <c r="F204" i="209" s="1"/>
  <c r="G50" i="209"/>
  <c r="F155" i="209"/>
  <c r="F207" i="209" s="1"/>
  <c r="G53" i="209"/>
  <c r="E81" i="209"/>
  <c r="G54" i="209"/>
  <c r="F156" i="209"/>
  <c r="F208" i="209" s="1"/>
  <c r="G49" i="209"/>
  <c r="F151" i="209"/>
  <c r="F203" i="209" s="1"/>
  <c r="F144" i="209"/>
  <c r="F196" i="209" s="1"/>
  <c r="G42" i="209"/>
  <c r="F148" i="209"/>
  <c r="F200" i="209" s="1"/>
  <c r="G46" i="209"/>
  <c r="E163" i="209"/>
  <c r="E178" i="209" s="1"/>
  <c r="G162" i="209"/>
  <c r="H60" i="209"/>
  <c r="G159" i="209"/>
  <c r="H57" i="209"/>
  <c r="F158" i="209"/>
  <c r="F210" i="209" s="1"/>
  <c r="G56" i="209"/>
  <c r="D87" i="209"/>
  <c r="D88" i="209" s="1"/>
  <c r="G145" i="209"/>
  <c r="H43" i="209"/>
  <c r="F146" i="209"/>
  <c r="F198" i="209" s="1"/>
  <c r="G44" i="209"/>
  <c r="C189" i="209"/>
  <c r="C190" i="209" s="1"/>
  <c r="F157" i="209"/>
  <c r="F209" i="209" s="1"/>
  <c r="G55" i="209"/>
  <c r="E213" i="209"/>
  <c r="G150" i="209"/>
  <c r="H48" i="209"/>
  <c r="G154" i="209"/>
  <c r="H52" i="209"/>
  <c r="G147" i="209"/>
  <c r="H45" i="209"/>
  <c r="E62" i="209"/>
  <c r="E79" i="209"/>
  <c r="E72" i="209"/>
  <c r="E84" i="209"/>
  <c r="E68" i="209"/>
  <c r="E76" i="209"/>
  <c r="E75" i="209"/>
  <c r="E80" i="209"/>
  <c r="E73" i="209"/>
  <c r="E67" i="209"/>
  <c r="E74" i="209"/>
  <c r="E78" i="209"/>
  <c r="E86" i="209"/>
  <c r="E69" i="209"/>
  <c r="E83" i="209"/>
  <c r="E71" i="209"/>
  <c r="G143" i="209"/>
  <c r="H41" i="209"/>
  <c r="F161" i="209"/>
  <c r="F213" i="209" s="1"/>
  <c r="G59" i="209"/>
  <c r="F153" i="209"/>
  <c r="F205" i="209" s="1"/>
  <c r="G51" i="209"/>
  <c r="E164" i="209"/>
  <c r="G149" i="209"/>
  <c r="H47" i="209"/>
  <c r="H160" i="209"/>
  <c r="I58" i="209"/>
  <c r="F61" i="209"/>
  <c r="F82" i="209" s="1"/>
  <c r="E85" i="209"/>
  <c r="D139" i="108"/>
  <c r="C29" i="203"/>
  <c r="C29" i="199"/>
  <c r="C29" i="192"/>
  <c r="C29" i="187"/>
  <c r="C29" i="195"/>
  <c r="C29" i="197"/>
  <c r="C29" i="190"/>
  <c r="C29" i="191"/>
  <c r="C320" i="152"/>
  <c r="C29" i="189"/>
  <c r="C29" i="188"/>
  <c r="C29" i="200"/>
  <c r="C29" i="198"/>
  <c r="C29" i="202"/>
  <c r="C29" i="194"/>
  <c r="C29" i="186"/>
  <c r="C29" i="204"/>
  <c r="C29" i="193"/>
  <c r="C29" i="201"/>
  <c r="C29" i="196"/>
  <c r="D138" i="108"/>
  <c r="C171" i="134"/>
  <c r="C172" i="134" s="1"/>
  <c r="J74" i="123"/>
  <c r="I189" i="152"/>
  <c r="E193" i="152"/>
  <c r="C135" i="140"/>
  <c r="C237" i="140" s="1"/>
  <c r="C271" i="140" s="1"/>
  <c r="E189" i="152"/>
  <c r="C131" i="140"/>
  <c r="C233" i="140" s="1"/>
  <c r="C267" i="140" s="1"/>
  <c r="I193" i="152"/>
  <c r="J78" i="123"/>
  <c r="E185" i="152"/>
  <c r="C127" i="140"/>
  <c r="I192" i="152"/>
  <c r="J77" i="123"/>
  <c r="I186" i="152"/>
  <c r="J71" i="123"/>
  <c r="J70" i="123"/>
  <c r="E188" i="152"/>
  <c r="C130" i="140"/>
  <c r="C232" i="140" s="1"/>
  <c r="C266" i="140" s="1"/>
  <c r="E194" i="152"/>
  <c r="C136" i="140"/>
  <c r="C238" i="140" s="1"/>
  <c r="C272" i="140" s="1"/>
  <c r="I195" i="152"/>
  <c r="J80" i="123"/>
  <c r="C134" i="140"/>
  <c r="C236" i="140" s="1"/>
  <c r="C270" i="140" s="1"/>
  <c r="E192" i="152"/>
  <c r="J59" i="123"/>
  <c r="C114" i="140"/>
  <c r="C216" i="140" s="1"/>
  <c r="C250" i="140" s="1"/>
  <c r="E173" i="152"/>
  <c r="C112" i="140"/>
  <c r="C214" i="140" s="1"/>
  <c r="C248" i="140" s="1"/>
  <c r="E171" i="152"/>
  <c r="I178" i="152"/>
  <c r="J63" i="123"/>
  <c r="C111" i="140"/>
  <c r="E170" i="152"/>
  <c r="C116" i="140"/>
  <c r="C218" i="140" s="1"/>
  <c r="C252" i="140" s="1"/>
  <c r="E175" i="152"/>
  <c r="E179" i="152"/>
  <c r="C120" i="140"/>
  <c r="C222" i="140" s="1"/>
  <c r="C256" i="140" s="1"/>
  <c r="I170" i="152"/>
  <c r="J55" i="123"/>
  <c r="J60" i="123"/>
  <c r="I175" i="152"/>
  <c r="J64" i="123"/>
  <c r="I179" i="152"/>
  <c r="I173" i="152"/>
  <c r="J58" i="123"/>
  <c r="I171" i="152"/>
  <c r="J56" i="123"/>
  <c r="E178" i="152"/>
  <c r="C119" i="140"/>
  <c r="C221" i="140" s="1"/>
  <c r="C255" i="140" s="1"/>
  <c r="C189" i="134"/>
  <c r="C190" i="134" s="1"/>
  <c r="C155" i="86"/>
  <c r="C225" i="92"/>
  <c r="F222" i="92"/>
  <c r="F223" i="92"/>
  <c r="F254" i="92"/>
  <c r="F255" i="92" s="1"/>
  <c r="U101" i="111"/>
  <c r="M101" i="111"/>
  <c r="E250" i="108"/>
  <c r="D250" i="108" s="1"/>
  <c r="D231" i="108" s="1"/>
  <c r="C606" i="92" s="1"/>
  <c r="E320" i="95"/>
  <c r="M102" i="111"/>
  <c r="V102" i="111"/>
  <c r="N101" i="111"/>
  <c r="G101" i="111"/>
  <c r="E102" i="111"/>
  <c r="C101" i="111"/>
  <c r="K102" i="111"/>
  <c r="E101" i="111"/>
  <c r="U102" i="111"/>
  <c r="F101" i="111"/>
  <c r="S101" i="111"/>
  <c r="O101" i="111"/>
  <c r="C155" i="134"/>
  <c r="W101" i="111"/>
  <c r="V101" i="111"/>
  <c r="I254" i="92"/>
  <c r="I255" i="92" s="1"/>
  <c r="K197" i="92"/>
  <c r="K198" i="92" s="1"/>
  <c r="F211" i="92"/>
  <c r="F214" i="92"/>
  <c r="F216" i="92"/>
  <c r="W36" i="225"/>
  <c r="K420" i="92"/>
  <c r="K444" i="92" s="1"/>
  <c r="K468" i="92" s="1"/>
  <c r="Q36" i="225"/>
  <c r="E420" i="92"/>
  <c r="E444" i="92" s="1"/>
  <c r="E468" i="92" s="1"/>
  <c r="C420" i="92"/>
  <c r="C444" i="92" s="1"/>
  <c r="C468" i="92" s="1"/>
  <c r="O36" i="225"/>
  <c r="P36" i="225"/>
  <c r="D420" i="92"/>
  <c r="D444" i="92" s="1"/>
  <c r="D468" i="92" s="1"/>
  <c r="J420" i="92"/>
  <c r="J444" i="92" s="1"/>
  <c r="J468" i="92" s="1"/>
  <c r="V36" i="225"/>
  <c r="F420" i="92"/>
  <c r="F444" i="92" s="1"/>
  <c r="F468" i="92" s="1"/>
  <c r="R36" i="225"/>
  <c r="G344" i="92"/>
  <c r="G318" i="92"/>
  <c r="K13" i="127"/>
  <c r="K38" i="88"/>
  <c r="E13" i="127"/>
  <c r="E38" i="88"/>
  <c r="C344" i="92"/>
  <c r="C318" i="92"/>
  <c r="C13" i="127"/>
  <c r="C38" i="88"/>
  <c r="D344" i="92"/>
  <c r="D318" i="92"/>
  <c r="D13" i="127"/>
  <c r="D38" i="88"/>
  <c r="L344" i="92"/>
  <c r="L318" i="92"/>
  <c r="J13" i="127"/>
  <c r="J38" i="88"/>
  <c r="F13" i="127"/>
  <c r="F38" i="88"/>
  <c r="H13" i="127"/>
  <c r="H38" i="88"/>
  <c r="Y36" i="225"/>
  <c r="M420" i="92"/>
  <c r="M444" i="92" s="1"/>
  <c r="M468" i="92" s="1"/>
  <c r="U36" i="225"/>
  <c r="I420" i="92"/>
  <c r="I444" i="92" s="1"/>
  <c r="I468" i="92" s="1"/>
  <c r="S36" i="225"/>
  <c r="G420" i="92"/>
  <c r="G444" i="92" s="1"/>
  <c r="G468" i="92" s="1"/>
  <c r="F318" i="92"/>
  <c r="F344" i="92"/>
  <c r="X36" i="225"/>
  <c r="L420" i="92"/>
  <c r="L444" i="92" s="1"/>
  <c r="L468" i="92" s="1"/>
  <c r="K344" i="92"/>
  <c r="K318" i="92"/>
  <c r="H344" i="92"/>
  <c r="H318" i="92"/>
  <c r="T36" i="225"/>
  <c r="H420" i="92"/>
  <c r="H444" i="92" s="1"/>
  <c r="H468" i="92" s="1"/>
  <c r="M344" i="92"/>
  <c r="M318" i="92"/>
  <c r="M13" i="127"/>
  <c r="M38" i="88"/>
  <c r="E344" i="92"/>
  <c r="E318" i="92"/>
  <c r="I13" i="127"/>
  <c r="I38" i="88"/>
  <c r="G13" i="127"/>
  <c r="G38" i="88"/>
  <c r="J318" i="92"/>
  <c r="J344" i="92"/>
  <c r="L13" i="127"/>
  <c r="L38" i="88"/>
  <c r="I344" i="92"/>
  <c r="I318" i="92"/>
  <c r="J254" i="92"/>
  <c r="J255" i="92" s="1"/>
  <c r="G254" i="92"/>
  <c r="G255" i="92" s="1"/>
  <c r="K254" i="92"/>
  <c r="K255" i="92" s="1"/>
  <c r="E254" i="92"/>
  <c r="E255" i="92" s="1"/>
  <c r="L254" i="92"/>
  <c r="L255" i="92" s="1"/>
  <c r="H254" i="92"/>
  <c r="H255" i="92" s="1"/>
  <c r="M216" i="92"/>
  <c r="L213" i="92"/>
  <c r="C211" i="92"/>
  <c r="G214" i="92"/>
  <c r="G209" i="92"/>
  <c r="L209" i="92"/>
  <c r="M207" i="92"/>
  <c r="L221" i="92"/>
  <c r="G211" i="92"/>
  <c r="G207" i="92"/>
  <c r="M213" i="92"/>
  <c r="C223" i="92"/>
  <c r="G222" i="92"/>
  <c r="M214" i="92"/>
  <c r="F207" i="92"/>
  <c r="F221" i="92"/>
  <c r="M209" i="92"/>
  <c r="C214" i="92"/>
  <c r="C213" i="92"/>
  <c r="C222" i="92"/>
  <c r="G213" i="92"/>
  <c r="G223" i="92"/>
  <c r="M211" i="92"/>
  <c r="M197" i="92"/>
  <c r="M198" i="92" s="1"/>
  <c r="L216" i="92"/>
  <c r="C207" i="92"/>
  <c r="M225" i="92"/>
  <c r="I223" i="92"/>
  <c r="C212" i="92"/>
  <c r="M222" i="92"/>
  <c r="G225" i="92"/>
  <c r="J210" i="92"/>
  <c r="D210" i="92"/>
  <c r="D225" i="92" s="1"/>
  <c r="D197" i="92"/>
  <c r="D198" i="92" s="1"/>
  <c r="E210" i="92"/>
  <c r="G212" i="92"/>
  <c r="G197" i="92"/>
  <c r="G198" i="92" s="1"/>
  <c r="C221" i="92"/>
  <c r="I213" i="92"/>
  <c r="C197" i="92"/>
  <c r="C198" i="92" s="1"/>
  <c r="C209" i="92"/>
  <c r="M223" i="92"/>
  <c r="I197" i="92"/>
  <c r="I198" i="92" s="1"/>
  <c r="G216" i="92"/>
  <c r="M212" i="92"/>
  <c r="K210" i="92"/>
  <c r="F197" i="92"/>
  <c r="F198" i="92" s="1"/>
  <c r="F209" i="92"/>
  <c r="G221" i="92"/>
  <c r="L197" i="92"/>
  <c r="L198" i="92" s="1"/>
  <c r="C216" i="92"/>
  <c r="F225" i="92"/>
  <c r="F213" i="92"/>
  <c r="M221" i="92"/>
  <c r="F107" i="120"/>
  <c r="F122" i="120" s="1"/>
  <c r="F138" i="120" s="1"/>
  <c r="F57" i="120"/>
  <c r="F275" i="19"/>
  <c r="F305" i="19"/>
  <c r="E258" i="19"/>
  <c r="K233" i="19"/>
  <c r="K258" i="19" s="1"/>
  <c r="K275" i="19" s="1"/>
  <c r="E74" i="120"/>
  <c r="E57" i="117"/>
  <c r="D57" i="117"/>
  <c r="D74" i="120"/>
  <c r="J233" i="19"/>
  <c r="J258" i="19" s="1"/>
  <c r="J275" i="19" s="1"/>
  <c r="D258" i="19"/>
  <c r="C57" i="117"/>
  <c r="C74" i="120"/>
  <c r="C22" i="126"/>
  <c r="C39" i="126" s="1"/>
  <c r="C57" i="126" s="1"/>
  <c r="C321" i="19"/>
  <c r="C429" i="19" s="1"/>
  <c r="H207" i="152"/>
  <c r="H47" i="169"/>
  <c r="H79" i="169" s="1"/>
  <c r="H47" i="166"/>
  <c r="H79" i="166" s="1"/>
  <c r="H47" i="167"/>
  <c r="H79" i="167" s="1"/>
  <c r="J227" i="152"/>
  <c r="K80" i="124"/>
  <c r="J67" i="169"/>
  <c r="J99" i="169" s="1"/>
  <c r="J110" i="166" s="1"/>
  <c r="J67" i="166"/>
  <c r="J99" i="166" s="1"/>
  <c r="J106" i="166" s="1"/>
  <c r="J67" i="167"/>
  <c r="J99" i="167" s="1"/>
  <c r="J108" i="166" s="1"/>
  <c r="G210" i="152"/>
  <c r="G50" i="169"/>
  <c r="G82" i="169" s="1"/>
  <c r="G50" i="166"/>
  <c r="G82" i="166" s="1"/>
  <c r="G50" i="167"/>
  <c r="G82" i="167" s="1"/>
  <c r="D218" i="152"/>
  <c r="D58" i="167"/>
  <c r="D90" i="167" s="1"/>
  <c r="D58" i="169"/>
  <c r="D90" i="169" s="1"/>
  <c r="D58" i="166"/>
  <c r="D90" i="166" s="1"/>
  <c r="D204" i="152"/>
  <c r="D44" i="169"/>
  <c r="D76" i="169" s="1"/>
  <c r="D44" i="166"/>
  <c r="D76" i="166" s="1"/>
  <c r="D44" i="167"/>
  <c r="D76" i="167" s="1"/>
  <c r="F202" i="152"/>
  <c r="F42" i="169"/>
  <c r="F74" i="169" s="1"/>
  <c r="F42" i="166"/>
  <c r="F74" i="166" s="1"/>
  <c r="F42" i="167"/>
  <c r="F74" i="167" s="1"/>
  <c r="F202" i="209"/>
  <c r="G126" i="209"/>
  <c r="C219" i="152"/>
  <c r="C59" i="169"/>
  <c r="C91" i="169" s="1"/>
  <c r="C59" i="166"/>
  <c r="C91" i="166" s="1"/>
  <c r="C59" i="167"/>
  <c r="C91" i="167" s="1"/>
  <c r="F218" i="152"/>
  <c r="F58" i="169"/>
  <c r="F90" i="169" s="1"/>
  <c r="F58" i="166"/>
  <c r="F90" i="166" s="1"/>
  <c r="F58" i="167"/>
  <c r="F90" i="167" s="1"/>
  <c r="C131" i="151"/>
  <c r="C233" i="151" s="1"/>
  <c r="C267" i="151" s="1"/>
  <c r="C131" i="149"/>
  <c r="C233" i="149" s="1"/>
  <c r="C267" i="149" s="1"/>
  <c r="C131" i="147"/>
  <c r="C233" i="147" s="1"/>
  <c r="C267" i="147" s="1"/>
  <c r="C131" i="162"/>
  <c r="C233" i="162" s="1"/>
  <c r="C267" i="162" s="1"/>
  <c r="C131" i="148"/>
  <c r="C233" i="148" s="1"/>
  <c r="C267" i="148" s="1"/>
  <c r="C131" i="141"/>
  <c r="C233" i="141" s="1"/>
  <c r="C267" i="141" s="1"/>
  <c r="C131" i="139"/>
  <c r="C233" i="139" s="1"/>
  <c r="C267" i="139" s="1"/>
  <c r="C131" i="135"/>
  <c r="C233" i="135" s="1"/>
  <c r="C267" i="135" s="1"/>
  <c r="C131" i="86"/>
  <c r="C233" i="86" s="1"/>
  <c r="C267" i="86" s="1"/>
  <c r="H210" i="152"/>
  <c r="H50" i="167"/>
  <c r="H82" i="167" s="1"/>
  <c r="H50" i="166"/>
  <c r="H82" i="166" s="1"/>
  <c r="H50" i="169"/>
  <c r="H82" i="169" s="1"/>
  <c r="C134" i="150"/>
  <c r="C236" i="150" s="1"/>
  <c r="C270" i="150" s="1"/>
  <c r="C134" i="145"/>
  <c r="C236" i="145" s="1"/>
  <c r="C270" i="145" s="1"/>
  <c r="C134" i="136"/>
  <c r="C236" i="136" s="1"/>
  <c r="C270" i="136" s="1"/>
  <c r="C134" i="138"/>
  <c r="C236" i="138" s="1"/>
  <c r="C270" i="138" s="1"/>
  <c r="C134" i="134"/>
  <c r="C236" i="134" s="1"/>
  <c r="C270" i="134" s="1"/>
  <c r="C129" i="151"/>
  <c r="C231" i="151" s="1"/>
  <c r="C265" i="151" s="1"/>
  <c r="C129" i="149"/>
  <c r="C231" i="149" s="1"/>
  <c r="C265" i="149" s="1"/>
  <c r="C129" i="148"/>
  <c r="C231" i="148" s="1"/>
  <c r="C265" i="148" s="1"/>
  <c r="C129" i="147"/>
  <c r="C231" i="147" s="1"/>
  <c r="C265" i="147" s="1"/>
  <c r="C129" i="162"/>
  <c r="C231" i="162" s="1"/>
  <c r="C265" i="162" s="1"/>
  <c r="C129" i="141"/>
  <c r="C231" i="141" s="1"/>
  <c r="C265" i="141" s="1"/>
  <c r="C129" i="139"/>
  <c r="C231" i="139" s="1"/>
  <c r="C265" i="139" s="1"/>
  <c r="C129" i="86"/>
  <c r="C231" i="86" s="1"/>
  <c r="C265" i="86" s="1"/>
  <c r="C129" i="135"/>
  <c r="C231" i="135" s="1"/>
  <c r="C265" i="135" s="1"/>
  <c r="G134" i="209"/>
  <c r="G206" i="152"/>
  <c r="G46" i="169"/>
  <c r="G78" i="169" s="1"/>
  <c r="G46" i="166"/>
  <c r="G78" i="166" s="1"/>
  <c r="G46" i="167"/>
  <c r="G78" i="167" s="1"/>
  <c r="D226" i="152"/>
  <c r="D66" i="167"/>
  <c r="D98" i="167" s="1"/>
  <c r="D66" i="166"/>
  <c r="D98" i="166" s="1"/>
  <c r="D66" i="169"/>
  <c r="D98" i="169" s="1"/>
  <c r="D220" i="152"/>
  <c r="D60" i="169"/>
  <c r="D92" i="169" s="1"/>
  <c r="D60" i="166"/>
  <c r="D92" i="166" s="1"/>
  <c r="D60" i="167"/>
  <c r="D92" i="167" s="1"/>
  <c r="D227" i="152"/>
  <c r="D67" i="169"/>
  <c r="D99" i="169" s="1"/>
  <c r="D110" i="166" s="1"/>
  <c r="D67" i="166"/>
  <c r="D99" i="166" s="1"/>
  <c r="D106" i="166" s="1"/>
  <c r="D67" i="167"/>
  <c r="D99" i="167" s="1"/>
  <c r="D108" i="166" s="1"/>
  <c r="D210" i="152"/>
  <c r="D50" i="167"/>
  <c r="D82" i="167" s="1"/>
  <c r="D50" i="166"/>
  <c r="D82" i="166" s="1"/>
  <c r="D50" i="169"/>
  <c r="D82" i="169" s="1"/>
  <c r="C111" i="150"/>
  <c r="C111" i="145"/>
  <c r="C111" i="136"/>
  <c r="C111" i="138"/>
  <c r="C111" i="134"/>
  <c r="G219" i="152"/>
  <c r="G59" i="169"/>
  <c r="G91" i="169" s="1"/>
  <c r="G59" i="166"/>
  <c r="G91" i="166" s="1"/>
  <c r="G59" i="167"/>
  <c r="G91" i="167" s="1"/>
  <c r="G133" i="209"/>
  <c r="G125" i="209"/>
  <c r="F201" i="209"/>
  <c r="C130" i="146"/>
  <c r="C232" i="146" s="1"/>
  <c r="C266" i="146" s="1"/>
  <c r="J225" i="152"/>
  <c r="J65" i="169"/>
  <c r="J97" i="169" s="1"/>
  <c r="J65" i="166"/>
  <c r="J97" i="166" s="1"/>
  <c r="J65" i="167"/>
  <c r="J97" i="167" s="1"/>
  <c r="K78" i="124"/>
  <c r="C205" i="152"/>
  <c r="C116" i="146"/>
  <c r="C218" i="146" s="1"/>
  <c r="C252" i="146" s="1"/>
  <c r="C116" i="143"/>
  <c r="C218" i="143" s="1"/>
  <c r="C252" i="143" s="1"/>
  <c r="C116" i="144"/>
  <c r="C218" i="144" s="1"/>
  <c r="C252" i="144" s="1"/>
  <c r="C116" i="137"/>
  <c r="C218" i="137" s="1"/>
  <c r="C252" i="137" s="1"/>
  <c r="C116" i="142"/>
  <c r="C218" i="142" s="1"/>
  <c r="C252" i="142" s="1"/>
  <c r="F206" i="152"/>
  <c r="F46" i="169"/>
  <c r="F78" i="169" s="1"/>
  <c r="F46" i="166"/>
  <c r="F78" i="166" s="1"/>
  <c r="F46" i="167"/>
  <c r="F78" i="167" s="1"/>
  <c r="F212" i="209"/>
  <c r="G136" i="209"/>
  <c r="C225" i="152"/>
  <c r="C65" i="167"/>
  <c r="C97" i="167" s="1"/>
  <c r="C65" i="166"/>
  <c r="C97" i="166" s="1"/>
  <c r="C65" i="169"/>
  <c r="C97" i="169" s="1"/>
  <c r="C226" i="152"/>
  <c r="C66" i="169"/>
  <c r="C98" i="169" s="1"/>
  <c r="C66" i="166"/>
  <c r="C98" i="166" s="1"/>
  <c r="C66" i="167"/>
  <c r="C98" i="167" s="1"/>
  <c r="G131" i="209"/>
  <c r="F199" i="209"/>
  <c r="G123" i="209"/>
  <c r="F219" i="152"/>
  <c r="F59" i="169"/>
  <c r="F91" i="169" s="1"/>
  <c r="F59" i="166"/>
  <c r="F91" i="166" s="1"/>
  <c r="F59" i="167"/>
  <c r="F91" i="167" s="1"/>
  <c r="F225" i="152"/>
  <c r="F65" i="169"/>
  <c r="F97" i="169" s="1"/>
  <c r="F65" i="166"/>
  <c r="F97" i="166" s="1"/>
  <c r="F65" i="167"/>
  <c r="F97" i="167" s="1"/>
  <c r="H218" i="152"/>
  <c r="H58" i="167"/>
  <c r="H90" i="167" s="1"/>
  <c r="H58" i="169"/>
  <c r="H90" i="169" s="1"/>
  <c r="H58" i="166"/>
  <c r="H90" i="166" s="1"/>
  <c r="H221" i="152"/>
  <c r="H61" i="169"/>
  <c r="H93" i="169" s="1"/>
  <c r="H61" i="166"/>
  <c r="H93" i="166" s="1"/>
  <c r="H61" i="167"/>
  <c r="H93" i="167" s="1"/>
  <c r="H219" i="152"/>
  <c r="H59" i="169"/>
  <c r="H91" i="169" s="1"/>
  <c r="H59" i="166"/>
  <c r="H91" i="166" s="1"/>
  <c r="H59" i="167"/>
  <c r="H91" i="167" s="1"/>
  <c r="G132" i="209"/>
  <c r="J206" i="152"/>
  <c r="J46" i="169"/>
  <c r="J78" i="169" s="1"/>
  <c r="J46" i="166"/>
  <c r="J78" i="166" s="1"/>
  <c r="J46" i="167"/>
  <c r="J78" i="167" s="1"/>
  <c r="K59" i="124"/>
  <c r="H206" i="152"/>
  <c r="H46" i="167"/>
  <c r="H78" i="167" s="1"/>
  <c r="H46" i="169"/>
  <c r="H78" i="169" s="1"/>
  <c r="H46" i="166"/>
  <c r="H78" i="166" s="1"/>
  <c r="C134" i="146"/>
  <c r="C236" i="146" s="1"/>
  <c r="C270" i="146" s="1"/>
  <c r="C134" i="144"/>
  <c r="C236" i="144" s="1"/>
  <c r="C270" i="144" s="1"/>
  <c r="C134" i="143"/>
  <c r="C236" i="143" s="1"/>
  <c r="C270" i="143" s="1"/>
  <c r="C134" i="137"/>
  <c r="C236" i="137" s="1"/>
  <c r="C270" i="137" s="1"/>
  <c r="C134" i="142"/>
  <c r="C236" i="142" s="1"/>
  <c r="C270" i="142" s="1"/>
  <c r="J226" i="152"/>
  <c r="K79" i="124"/>
  <c r="J66" i="169"/>
  <c r="J98" i="169" s="1"/>
  <c r="J66" i="166"/>
  <c r="J98" i="166" s="1"/>
  <c r="J66" i="167"/>
  <c r="J98" i="167" s="1"/>
  <c r="F195" i="209"/>
  <c r="G119" i="209"/>
  <c r="G204" i="152"/>
  <c r="G44" i="169"/>
  <c r="G76" i="169" s="1"/>
  <c r="G44" i="166"/>
  <c r="G76" i="166" s="1"/>
  <c r="G44" i="167"/>
  <c r="G76" i="167" s="1"/>
  <c r="D207" i="152"/>
  <c r="D47" i="169"/>
  <c r="D79" i="169" s="1"/>
  <c r="D47" i="166"/>
  <c r="D79" i="166" s="1"/>
  <c r="D47" i="167"/>
  <c r="D79" i="167" s="1"/>
  <c r="D206" i="152"/>
  <c r="D46" i="167"/>
  <c r="D78" i="167" s="1"/>
  <c r="D46" i="169"/>
  <c r="D78" i="169" s="1"/>
  <c r="D46" i="166"/>
  <c r="D78" i="166" s="1"/>
  <c r="G224" i="152"/>
  <c r="G64" i="169"/>
  <c r="G96" i="169" s="1"/>
  <c r="G64" i="166"/>
  <c r="G96" i="166" s="1"/>
  <c r="G64" i="167"/>
  <c r="G96" i="167" s="1"/>
  <c r="G218" i="152"/>
  <c r="G58" i="169"/>
  <c r="G90" i="169" s="1"/>
  <c r="G58" i="166"/>
  <c r="G90" i="166" s="1"/>
  <c r="G58" i="167"/>
  <c r="G90" i="167" s="1"/>
  <c r="F52" i="167"/>
  <c r="F84" i="167" s="1"/>
  <c r="F107" i="166" s="1"/>
  <c r="F224" i="152"/>
  <c r="F64" i="167"/>
  <c r="F96" i="167" s="1"/>
  <c r="F64" i="166"/>
  <c r="F96" i="166" s="1"/>
  <c r="F64" i="169"/>
  <c r="F96" i="169" s="1"/>
  <c r="F221" i="152"/>
  <c r="F61" i="169"/>
  <c r="F93" i="169" s="1"/>
  <c r="F61" i="166"/>
  <c r="F93" i="166" s="1"/>
  <c r="F61" i="167"/>
  <c r="F93" i="167" s="1"/>
  <c r="H224" i="152"/>
  <c r="H64" i="169"/>
  <c r="H96" i="169" s="1"/>
  <c r="H64" i="166"/>
  <c r="H96" i="166" s="1"/>
  <c r="H64" i="167"/>
  <c r="H96" i="167" s="1"/>
  <c r="C128" i="149"/>
  <c r="C230" i="149" s="1"/>
  <c r="C264" i="149" s="1"/>
  <c r="C128" i="148"/>
  <c r="C230" i="148" s="1"/>
  <c r="C264" i="148" s="1"/>
  <c r="C128" i="147"/>
  <c r="C230" i="147" s="1"/>
  <c r="C264" i="147" s="1"/>
  <c r="C128" i="139"/>
  <c r="C230" i="139" s="1"/>
  <c r="C264" i="139" s="1"/>
  <c r="C128" i="135"/>
  <c r="C230" i="135" s="1"/>
  <c r="C264" i="135" s="1"/>
  <c r="C128" i="141"/>
  <c r="C230" i="141" s="1"/>
  <c r="C264" i="141" s="1"/>
  <c r="C134" i="151"/>
  <c r="C236" i="151" s="1"/>
  <c r="C270" i="151" s="1"/>
  <c r="C134" i="148"/>
  <c r="C236" i="148" s="1"/>
  <c r="C270" i="148" s="1"/>
  <c r="C134" i="149"/>
  <c r="C236" i="149" s="1"/>
  <c r="C270" i="149" s="1"/>
  <c r="C134" i="147"/>
  <c r="C236" i="147" s="1"/>
  <c r="C270" i="147" s="1"/>
  <c r="C134" i="162"/>
  <c r="C236" i="162" s="1"/>
  <c r="C270" i="162" s="1"/>
  <c r="C134" i="141"/>
  <c r="C236" i="141" s="1"/>
  <c r="C270" i="141" s="1"/>
  <c r="C134" i="139"/>
  <c r="C236" i="139" s="1"/>
  <c r="C270" i="139" s="1"/>
  <c r="C134" i="135"/>
  <c r="C236" i="135" s="1"/>
  <c r="C270" i="135" s="1"/>
  <c r="C134" i="86"/>
  <c r="C236" i="86" s="1"/>
  <c r="C270" i="86" s="1"/>
  <c r="C113" i="146"/>
  <c r="C215" i="146" s="1"/>
  <c r="C249" i="146" s="1"/>
  <c r="C113" i="144"/>
  <c r="C215" i="144" s="1"/>
  <c r="C249" i="144" s="1"/>
  <c r="C113" i="143"/>
  <c r="C215" i="143" s="1"/>
  <c r="C249" i="143" s="1"/>
  <c r="C113" i="142"/>
  <c r="C215" i="142" s="1"/>
  <c r="C249" i="142" s="1"/>
  <c r="C113" i="137"/>
  <c r="C215" i="137" s="1"/>
  <c r="C249" i="137" s="1"/>
  <c r="D224" i="152"/>
  <c r="D64" i="169"/>
  <c r="D96" i="169" s="1"/>
  <c r="D64" i="166"/>
  <c r="D96" i="166" s="1"/>
  <c r="D64" i="167"/>
  <c r="D96" i="167" s="1"/>
  <c r="G124" i="209"/>
  <c r="G120" i="209"/>
  <c r="G225" i="152"/>
  <c r="G65" i="167"/>
  <c r="G97" i="167" s="1"/>
  <c r="G65" i="169"/>
  <c r="G97" i="169" s="1"/>
  <c r="G65" i="166"/>
  <c r="G97" i="166" s="1"/>
  <c r="G226" i="152"/>
  <c r="G66" i="169"/>
  <c r="G98" i="169" s="1"/>
  <c r="G66" i="166"/>
  <c r="G98" i="166" s="1"/>
  <c r="G66" i="167"/>
  <c r="G98" i="167" s="1"/>
  <c r="J219" i="152"/>
  <c r="K72" i="124"/>
  <c r="J59" i="169"/>
  <c r="J91" i="169" s="1"/>
  <c r="J59" i="166"/>
  <c r="J91" i="166" s="1"/>
  <c r="J59" i="167"/>
  <c r="J91" i="167" s="1"/>
  <c r="G122" i="209"/>
  <c r="C202" i="152"/>
  <c r="C42" i="169"/>
  <c r="C74" i="169" s="1"/>
  <c r="C42" i="166"/>
  <c r="C74" i="166" s="1"/>
  <c r="C42" i="167"/>
  <c r="C74" i="167" s="1"/>
  <c r="F204" i="152"/>
  <c r="F44" i="167"/>
  <c r="F76" i="167" s="1"/>
  <c r="F44" i="166"/>
  <c r="F76" i="166" s="1"/>
  <c r="F44" i="169"/>
  <c r="F76" i="169" s="1"/>
  <c r="F207" i="152"/>
  <c r="F47" i="169"/>
  <c r="F79" i="169" s="1"/>
  <c r="F47" i="166"/>
  <c r="F79" i="166" s="1"/>
  <c r="F47" i="167"/>
  <c r="F79" i="167" s="1"/>
  <c r="F210" i="152"/>
  <c r="F50" i="169"/>
  <c r="F82" i="169" s="1"/>
  <c r="F50" i="166"/>
  <c r="F82" i="166" s="1"/>
  <c r="F50" i="167"/>
  <c r="F82" i="167" s="1"/>
  <c r="G128" i="209"/>
  <c r="C220" i="152"/>
  <c r="C60" i="169"/>
  <c r="C92" i="169" s="1"/>
  <c r="C60" i="166"/>
  <c r="C92" i="166" s="1"/>
  <c r="C60" i="167"/>
  <c r="C92" i="167" s="1"/>
  <c r="C227" i="152"/>
  <c r="C67" i="169"/>
  <c r="C99" i="169" s="1"/>
  <c r="C110" i="166" s="1"/>
  <c r="C67" i="166"/>
  <c r="C99" i="166" s="1"/>
  <c r="C106" i="166" s="1"/>
  <c r="C67" i="167"/>
  <c r="C99" i="167" s="1"/>
  <c r="C108" i="166" s="1"/>
  <c r="C135" i="146"/>
  <c r="C237" i="146" s="1"/>
  <c r="C271" i="146" s="1"/>
  <c r="C135" i="144"/>
  <c r="C237" i="144" s="1"/>
  <c r="C271" i="144" s="1"/>
  <c r="C135" i="143"/>
  <c r="C237" i="143" s="1"/>
  <c r="C271" i="143" s="1"/>
  <c r="C135" i="142"/>
  <c r="C237" i="142" s="1"/>
  <c r="C271" i="142" s="1"/>
  <c r="C135" i="137"/>
  <c r="C237" i="137" s="1"/>
  <c r="C271" i="137" s="1"/>
  <c r="J218" i="152"/>
  <c r="K71" i="124"/>
  <c r="J58" i="169"/>
  <c r="J90" i="169" s="1"/>
  <c r="J58" i="166"/>
  <c r="J90" i="166" s="1"/>
  <c r="J58" i="167"/>
  <c r="J90" i="167" s="1"/>
  <c r="F63" i="167"/>
  <c r="F95" i="167" s="1"/>
  <c r="F226" i="152"/>
  <c r="F66" i="169"/>
  <c r="F98" i="169" s="1"/>
  <c r="F66" i="166"/>
  <c r="F98" i="166" s="1"/>
  <c r="F66" i="167"/>
  <c r="F98" i="167" s="1"/>
  <c r="H222" i="152"/>
  <c r="H62" i="167"/>
  <c r="H94" i="167" s="1"/>
  <c r="H62" i="166"/>
  <c r="H94" i="166" s="1"/>
  <c r="H62" i="169"/>
  <c r="H94" i="169" s="1"/>
  <c r="H225" i="152"/>
  <c r="H65" i="169"/>
  <c r="H97" i="169" s="1"/>
  <c r="H65" i="166"/>
  <c r="H97" i="166" s="1"/>
  <c r="H65" i="167"/>
  <c r="H97" i="167" s="1"/>
  <c r="H223" i="152"/>
  <c r="H63" i="169"/>
  <c r="H95" i="169" s="1"/>
  <c r="H63" i="166"/>
  <c r="H95" i="166" s="1"/>
  <c r="H63" i="167"/>
  <c r="H95" i="167" s="1"/>
  <c r="C128" i="144"/>
  <c r="C230" i="144" s="1"/>
  <c r="C264" i="144" s="1"/>
  <c r="C128" i="146"/>
  <c r="C230" i="146" s="1"/>
  <c r="C264" i="146" s="1"/>
  <c r="C128" i="142"/>
  <c r="C230" i="142" s="1"/>
  <c r="C264" i="142" s="1"/>
  <c r="C128" i="137"/>
  <c r="C230" i="137" s="1"/>
  <c r="C264" i="137" s="1"/>
  <c r="C128" i="143"/>
  <c r="C230" i="143" s="1"/>
  <c r="C264" i="143" s="1"/>
  <c r="H204" i="152"/>
  <c r="H44" i="169"/>
  <c r="H76" i="169" s="1"/>
  <c r="H44" i="166"/>
  <c r="H76" i="166" s="1"/>
  <c r="H44" i="167"/>
  <c r="H76" i="167" s="1"/>
  <c r="G207" i="152"/>
  <c r="G47" i="169"/>
  <c r="G79" i="169" s="1"/>
  <c r="G47" i="166"/>
  <c r="G79" i="166" s="1"/>
  <c r="G47" i="167"/>
  <c r="G79" i="167" s="1"/>
  <c r="D225" i="152"/>
  <c r="D65" i="169"/>
  <c r="D97" i="169" s="1"/>
  <c r="D65" i="166"/>
  <c r="D97" i="166" s="1"/>
  <c r="D65" i="167"/>
  <c r="D97" i="167" s="1"/>
  <c r="G221" i="152"/>
  <c r="G61" i="167"/>
  <c r="G93" i="167" s="1"/>
  <c r="G61" i="166"/>
  <c r="G93" i="166" s="1"/>
  <c r="G61" i="169"/>
  <c r="G93" i="169" s="1"/>
  <c r="C206" i="152"/>
  <c r="C46" i="169"/>
  <c r="C78" i="169" s="1"/>
  <c r="C46" i="166"/>
  <c r="C78" i="166" s="1"/>
  <c r="C46" i="167"/>
  <c r="C78" i="167" s="1"/>
  <c r="H202" i="152"/>
  <c r="H42" i="167"/>
  <c r="H74" i="167" s="1"/>
  <c r="H42" i="166"/>
  <c r="H74" i="166" s="1"/>
  <c r="H42" i="169"/>
  <c r="H74" i="169" s="1"/>
  <c r="G202" i="152"/>
  <c r="G42" i="169"/>
  <c r="G74" i="169" s="1"/>
  <c r="G42" i="166"/>
  <c r="G74" i="166" s="1"/>
  <c r="G42" i="167"/>
  <c r="G74" i="167" s="1"/>
  <c r="D221" i="152"/>
  <c r="D61" i="169"/>
  <c r="D93" i="169" s="1"/>
  <c r="D61" i="166"/>
  <c r="D93" i="166" s="1"/>
  <c r="D61" i="167"/>
  <c r="D93" i="167" s="1"/>
  <c r="D219" i="152"/>
  <c r="D59" i="169"/>
  <c r="D91" i="169" s="1"/>
  <c r="D59" i="166"/>
  <c r="D91" i="166" s="1"/>
  <c r="D59" i="167"/>
  <c r="D91" i="167" s="1"/>
  <c r="D202" i="152"/>
  <c r="D42" i="167"/>
  <c r="D74" i="167" s="1"/>
  <c r="D42" i="169"/>
  <c r="D74" i="169" s="1"/>
  <c r="D42" i="166"/>
  <c r="D74" i="166" s="1"/>
  <c r="D209" i="152"/>
  <c r="G220" i="152"/>
  <c r="G60" i="169"/>
  <c r="G92" i="169" s="1"/>
  <c r="G60" i="166"/>
  <c r="G92" i="166" s="1"/>
  <c r="G60" i="167"/>
  <c r="G92" i="167" s="1"/>
  <c r="G227" i="152"/>
  <c r="G67" i="169"/>
  <c r="G99" i="169" s="1"/>
  <c r="G110" i="166" s="1"/>
  <c r="G67" i="166"/>
  <c r="G99" i="166" s="1"/>
  <c r="G106" i="166" s="1"/>
  <c r="G67" i="167"/>
  <c r="G99" i="167" s="1"/>
  <c r="G108" i="166" s="1"/>
  <c r="G137" i="209"/>
  <c r="G129" i="209"/>
  <c r="G121" i="209"/>
  <c r="F197" i="209"/>
  <c r="C136" i="151"/>
  <c r="C238" i="151" s="1"/>
  <c r="C272" i="151" s="1"/>
  <c r="C136" i="149"/>
  <c r="C238" i="149" s="1"/>
  <c r="C272" i="149" s="1"/>
  <c r="C136" i="148"/>
  <c r="C238" i="148" s="1"/>
  <c r="C272" i="148" s="1"/>
  <c r="C136" i="147"/>
  <c r="C238" i="147" s="1"/>
  <c r="C272" i="147" s="1"/>
  <c r="C136" i="162"/>
  <c r="C238" i="162" s="1"/>
  <c r="C272" i="162" s="1"/>
  <c r="C136" i="139"/>
  <c r="C238" i="139" s="1"/>
  <c r="C272" i="139" s="1"/>
  <c r="C136" i="135"/>
  <c r="C238" i="135" s="1"/>
  <c r="C272" i="135" s="1"/>
  <c r="C136" i="141"/>
  <c r="C238" i="141" s="1"/>
  <c r="C272" i="141" s="1"/>
  <c r="C136" i="86"/>
  <c r="C238" i="86" s="1"/>
  <c r="C272" i="86" s="1"/>
  <c r="C210" i="152"/>
  <c r="C50" i="169"/>
  <c r="C82" i="169" s="1"/>
  <c r="C50" i="166"/>
  <c r="C82" i="166" s="1"/>
  <c r="C50" i="167"/>
  <c r="C82" i="167" s="1"/>
  <c r="C204" i="152"/>
  <c r="C44" i="169"/>
  <c r="C76" i="169" s="1"/>
  <c r="C44" i="166"/>
  <c r="C76" i="166" s="1"/>
  <c r="C44" i="167"/>
  <c r="C76" i="167" s="1"/>
  <c r="C207" i="152"/>
  <c r="C47" i="169"/>
  <c r="C79" i="169" s="1"/>
  <c r="C47" i="166"/>
  <c r="C79" i="166" s="1"/>
  <c r="C47" i="167"/>
  <c r="C79" i="167" s="1"/>
  <c r="F48" i="167"/>
  <c r="F80" i="167" s="1"/>
  <c r="C221" i="152"/>
  <c r="C61" i="167"/>
  <c r="C93" i="167" s="1"/>
  <c r="C61" i="169"/>
  <c r="C93" i="169" s="1"/>
  <c r="C61" i="166"/>
  <c r="C93" i="166" s="1"/>
  <c r="C224" i="152"/>
  <c r="C64" i="169"/>
  <c r="C96" i="169" s="1"/>
  <c r="C64" i="166"/>
  <c r="C96" i="166" s="1"/>
  <c r="C64" i="167"/>
  <c r="C96" i="167" s="1"/>
  <c r="C218" i="152"/>
  <c r="C58" i="169"/>
  <c r="C90" i="169" s="1"/>
  <c r="C58" i="166"/>
  <c r="C90" i="166" s="1"/>
  <c r="C58" i="167"/>
  <c r="C90" i="167" s="1"/>
  <c r="F211" i="209"/>
  <c r="G135" i="209"/>
  <c r="G127" i="209"/>
  <c r="C135" i="136"/>
  <c r="C237" i="136" s="1"/>
  <c r="C271" i="136" s="1"/>
  <c r="C135" i="138"/>
  <c r="C237" i="138" s="1"/>
  <c r="C271" i="138" s="1"/>
  <c r="F214" i="209"/>
  <c r="G138" i="209"/>
  <c r="F220" i="152"/>
  <c r="F60" i="167"/>
  <c r="F92" i="167" s="1"/>
  <c r="F60" i="169"/>
  <c r="F92" i="169" s="1"/>
  <c r="F60" i="166"/>
  <c r="F92" i="166" s="1"/>
  <c r="F227" i="152"/>
  <c r="F67" i="169"/>
  <c r="F99" i="169" s="1"/>
  <c r="F110" i="166" s="1"/>
  <c r="F67" i="166"/>
  <c r="F99" i="166" s="1"/>
  <c r="F106" i="166" s="1"/>
  <c r="F67" i="167"/>
  <c r="F99" i="167" s="1"/>
  <c r="F108" i="166" s="1"/>
  <c r="F217" i="152"/>
  <c r="F57" i="169"/>
  <c r="F89" i="169" s="1"/>
  <c r="F57" i="166"/>
  <c r="F89" i="166" s="1"/>
  <c r="F57" i="167"/>
  <c r="F89" i="167" s="1"/>
  <c r="H226" i="152"/>
  <c r="H66" i="167"/>
  <c r="H98" i="167" s="1"/>
  <c r="H66" i="169"/>
  <c r="H98" i="169" s="1"/>
  <c r="H66" i="166"/>
  <c r="H98" i="166" s="1"/>
  <c r="H220" i="152"/>
  <c r="H60" i="169"/>
  <c r="H92" i="169" s="1"/>
  <c r="H60" i="166"/>
  <c r="H92" i="166" s="1"/>
  <c r="H60" i="167"/>
  <c r="H92" i="167" s="1"/>
  <c r="H227" i="152"/>
  <c r="H67" i="169"/>
  <c r="H99" i="169" s="1"/>
  <c r="H110" i="166" s="1"/>
  <c r="H67" i="166"/>
  <c r="H99" i="166" s="1"/>
  <c r="H106" i="166" s="1"/>
  <c r="H67" i="167"/>
  <c r="H99" i="167" s="1"/>
  <c r="H108" i="166" s="1"/>
  <c r="C128" i="150"/>
  <c r="C230" i="150" s="1"/>
  <c r="C264" i="150" s="1"/>
  <c r="C128" i="145"/>
  <c r="C230" i="145" s="1"/>
  <c r="C264" i="145" s="1"/>
  <c r="C128" i="138"/>
  <c r="C230" i="138" s="1"/>
  <c r="C264" i="138" s="1"/>
  <c r="C128" i="134"/>
  <c r="C230" i="134" s="1"/>
  <c r="C264" i="134" s="1"/>
  <c r="C128" i="136"/>
  <c r="C230" i="136" s="1"/>
  <c r="C264" i="136" s="1"/>
  <c r="F206" i="209"/>
  <c r="G130" i="209"/>
  <c r="C266" i="152" l="1"/>
  <c r="E174" i="152"/>
  <c r="D52" i="169"/>
  <c r="D84" i="169" s="1"/>
  <c r="D109" i="166" s="1"/>
  <c r="I208" i="152"/>
  <c r="J61" i="124"/>
  <c r="K61" i="124" s="1"/>
  <c r="K208" i="152" s="1"/>
  <c r="I48" i="169"/>
  <c r="I80" i="169" s="1"/>
  <c r="D212" i="152"/>
  <c r="J79" i="123"/>
  <c r="K79" i="123" s="1"/>
  <c r="I60" i="169"/>
  <c r="I92" i="169" s="1"/>
  <c r="D62" i="166"/>
  <c r="D94" i="166" s="1"/>
  <c r="D52" i="166"/>
  <c r="D84" i="166" s="1"/>
  <c r="D105" i="166" s="1"/>
  <c r="E177" i="152"/>
  <c r="D131" i="108"/>
  <c r="C27" i="185" s="1"/>
  <c r="D45" i="167"/>
  <c r="D77" i="167" s="1"/>
  <c r="C128" i="86"/>
  <c r="C230" i="86" s="1"/>
  <c r="C264" i="86" s="1"/>
  <c r="C128" i="162"/>
  <c r="C230" i="162" s="1"/>
  <c r="C264" i="162" s="1"/>
  <c r="F62" i="167"/>
  <c r="F94" i="167" s="1"/>
  <c r="C48" i="169"/>
  <c r="C80" i="169" s="1"/>
  <c r="J62" i="123"/>
  <c r="I48" i="167"/>
  <c r="I80" i="167" s="1"/>
  <c r="Q20" i="113"/>
  <c r="Q34" i="113"/>
  <c r="L196" i="95"/>
  <c r="I51" i="167"/>
  <c r="I83" i="167" s="1"/>
  <c r="E187" i="152"/>
  <c r="D208" i="152"/>
  <c r="L61" i="123"/>
  <c r="M61" i="123" s="1"/>
  <c r="F49" i="167"/>
  <c r="F81" i="167" s="1"/>
  <c r="I51" i="166"/>
  <c r="I83" i="166" s="1"/>
  <c r="J64" i="124"/>
  <c r="J51" i="169" s="1"/>
  <c r="J83" i="169" s="1"/>
  <c r="C223" i="152"/>
  <c r="J73" i="124"/>
  <c r="J60" i="166" s="1"/>
  <c r="J92" i="166" s="1"/>
  <c r="E45" i="166"/>
  <c r="E77" i="166" s="1"/>
  <c r="C114" i="150" s="1"/>
  <c r="C216" i="150" s="1"/>
  <c r="C250" i="150" s="1"/>
  <c r="C63" i="167"/>
  <c r="C95" i="167" s="1"/>
  <c r="G43" i="169"/>
  <c r="G75" i="169" s="1"/>
  <c r="C116" i="149"/>
  <c r="C218" i="149" s="1"/>
  <c r="C252" i="149" s="1"/>
  <c r="C63" i="166"/>
  <c r="C95" i="166" s="1"/>
  <c r="G203" i="152"/>
  <c r="H208" i="152"/>
  <c r="F203" i="152"/>
  <c r="I62" i="167"/>
  <c r="I94" i="167" s="1"/>
  <c r="D57" i="166"/>
  <c r="D89" i="166" s="1"/>
  <c r="C62" i="169"/>
  <c r="C94" i="169" s="1"/>
  <c r="J73" i="123"/>
  <c r="J188" i="152" s="1"/>
  <c r="H209" i="152"/>
  <c r="C133" i="140"/>
  <c r="C235" i="140" s="1"/>
  <c r="C269" i="140" s="1"/>
  <c r="E62" i="166"/>
  <c r="E94" i="166" s="1"/>
  <c r="C132" i="150" s="1"/>
  <c r="C234" i="150" s="1"/>
  <c r="C268" i="150" s="1"/>
  <c r="D57" i="169"/>
  <c r="D89" i="169" s="1"/>
  <c r="C222" i="152"/>
  <c r="D223" i="152"/>
  <c r="D217" i="152"/>
  <c r="C62" i="167"/>
  <c r="C94" i="167" s="1"/>
  <c r="C57" i="167"/>
  <c r="C89" i="167" s="1"/>
  <c r="J75" i="124"/>
  <c r="J62" i="169" s="1"/>
  <c r="J94" i="169" s="1"/>
  <c r="D49" i="167"/>
  <c r="D81" i="167" s="1"/>
  <c r="C217" i="152"/>
  <c r="F45" i="166"/>
  <c r="F77" i="166" s="1"/>
  <c r="J72" i="123"/>
  <c r="K72" i="123" s="1"/>
  <c r="I51" i="169"/>
  <c r="I83" i="169" s="1"/>
  <c r="D49" i="166"/>
  <c r="D81" i="166" s="1"/>
  <c r="C209" i="152"/>
  <c r="K75" i="124"/>
  <c r="K62" i="167" s="1"/>
  <c r="K94" i="167" s="1"/>
  <c r="C57" i="169"/>
  <c r="C89" i="169" s="1"/>
  <c r="G208" i="152"/>
  <c r="D63" i="167"/>
  <c r="D95" i="167" s="1"/>
  <c r="C29" i="185"/>
  <c r="C86" i="185" s="1"/>
  <c r="C87" i="185" s="1"/>
  <c r="C313" i="152"/>
  <c r="C130" i="137"/>
  <c r="C232" i="137" s="1"/>
  <c r="C266" i="137" s="1"/>
  <c r="D62" i="169"/>
  <c r="D94" i="169" s="1"/>
  <c r="F222" i="152"/>
  <c r="I220" i="152"/>
  <c r="D62" i="167"/>
  <c r="D94" i="167" s="1"/>
  <c r="I222" i="152"/>
  <c r="F63" i="166"/>
  <c r="F95" i="166" s="1"/>
  <c r="C130" i="142"/>
  <c r="C232" i="142" s="1"/>
  <c r="C266" i="142" s="1"/>
  <c r="F63" i="169"/>
  <c r="F95" i="169" s="1"/>
  <c r="C130" i="143"/>
  <c r="C232" i="143" s="1"/>
  <c r="C266" i="143" s="1"/>
  <c r="E60" i="169"/>
  <c r="E92" i="169" s="1"/>
  <c r="E220" i="152"/>
  <c r="E60" i="166"/>
  <c r="E92" i="166" s="1"/>
  <c r="G49" i="167"/>
  <c r="G81" i="167" s="1"/>
  <c r="D211" i="152"/>
  <c r="H45" i="167"/>
  <c r="H77" i="167" s="1"/>
  <c r="F45" i="169"/>
  <c r="F77" i="169" s="1"/>
  <c r="G209" i="152"/>
  <c r="H205" i="152"/>
  <c r="H48" i="167"/>
  <c r="H80" i="167" s="1"/>
  <c r="E209" i="152"/>
  <c r="D51" i="167"/>
  <c r="D83" i="167" s="1"/>
  <c r="E51" i="169"/>
  <c r="E83" i="169" s="1"/>
  <c r="C120" i="147" s="1"/>
  <c r="C222" i="147" s="1"/>
  <c r="C256" i="147" s="1"/>
  <c r="I203" i="152"/>
  <c r="C49" i="166"/>
  <c r="C81" i="166" s="1"/>
  <c r="H49" i="166"/>
  <c r="H81" i="166" s="1"/>
  <c r="C49" i="169"/>
  <c r="C81" i="169" s="1"/>
  <c r="D51" i="166"/>
  <c r="D83" i="166" s="1"/>
  <c r="H43" i="167"/>
  <c r="H75" i="167" s="1"/>
  <c r="E51" i="167"/>
  <c r="E83" i="167" s="1"/>
  <c r="C120" i="137" s="1"/>
  <c r="C222" i="137" s="1"/>
  <c r="C256" i="137" s="1"/>
  <c r="E45" i="167"/>
  <c r="E77" i="167" s="1"/>
  <c r="C114" i="144" s="1"/>
  <c r="C216" i="144" s="1"/>
  <c r="C250" i="144" s="1"/>
  <c r="I43" i="166"/>
  <c r="I75" i="166" s="1"/>
  <c r="J56" i="124"/>
  <c r="J43" i="169" s="1"/>
  <c r="J75" i="169" s="1"/>
  <c r="I43" i="167"/>
  <c r="I75" i="167" s="1"/>
  <c r="H49" i="167"/>
  <c r="H81" i="167" s="1"/>
  <c r="E45" i="169"/>
  <c r="E77" i="169" s="1"/>
  <c r="C114" i="148" s="1"/>
  <c r="C216" i="148" s="1"/>
  <c r="C250" i="148" s="1"/>
  <c r="N106" i="92"/>
  <c r="A106" i="92" s="1"/>
  <c r="J44" i="166"/>
  <c r="J76" i="166" s="1"/>
  <c r="J62" i="166"/>
  <c r="J94" i="166" s="1"/>
  <c r="J204" i="152"/>
  <c r="K57" i="124"/>
  <c r="K44" i="169" s="1"/>
  <c r="K76" i="169" s="1"/>
  <c r="J44" i="169"/>
  <c r="J76" i="169" s="1"/>
  <c r="I45" i="167"/>
  <c r="I77" i="167" s="1"/>
  <c r="C117" i="143"/>
  <c r="C219" i="143" s="1"/>
  <c r="C253" i="143" s="1"/>
  <c r="G49" i="166"/>
  <c r="G81" i="166" s="1"/>
  <c r="C118" i="143"/>
  <c r="C220" i="143" s="1"/>
  <c r="C254" i="143" s="1"/>
  <c r="C129" i="146"/>
  <c r="C231" i="146" s="1"/>
  <c r="C265" i="146" s="1"/>
  <c r="H45" i="166"/>
  <c r="H77" i="166" s="1"/>
  <c r="F62" i="166"/>
  <c r="F94" i="166" s="1"/>
  <c r="F205" i="152"/>
  <c r="G62" i="166"/>
  <c r="G94" i="166" s="1"/>
  <c r="D48" i="166"/>
  <c r="D80" i="166" s="1"/>
  <c r="H48" i="166"/>
  <c r="H80" i="166" s="1"/>
  <c r="F49" i="169"/>
  <c r="F81" i="169" s="1"/>
  <c r="D63" i="166"/>
  <c r="D95" i="166" s="1"/>
  <c r="E49" i="169"/>
  <c r="E81" i="169" s="1"/>
  <c r="C118" i="148" s="1"/>
  <c r="C220" i="148" s="1"/>
  <c r="C254" i="148" s="1"/>
  <c r="C129" i="137"/>
  <c r="C231" i="137" s="1"/>
  <c r="C265" i="137" s="1"/>
  <c r="D48" i="167"/>
  <c r="D80" i="167" s="1"/>
  <c r="H57" i="167"/>
  <c r="H89" i="167" s="1"/>
  <c r="F49" i="166"/>
  <c r="F81" i="166" s="1"/>
  <c r="G63" i="169"/>
  <c r="G95" i="169" s="1"/>
  <c r="C129" i="144"/>
  <c r="C231" i="144" s="1"/>
  <c r="C265" i="144" s="1"/>
  <c r="G57" i="166"/>
  <c r="G89" i="166" s="1"/>
  <c r="E186" i="152"/>
  <c r="E208" i="152"/>
  <c r="D235" i="152"/>
  <c r="N255" i="92"/>
  <c r="A255" i="92" s="1"/>
  <c r="B223" i="151"/>
  <c r="B205" i="151"/>
  <c r="B205" i="150"/>
  <c r="B223" i="150"/>
  <c r="B239" i="149"/>
  <c r="B257" i="149"/>
  <c r="B273" i="149" s="1"/>
  <c r="B313" i="149" s="1"/>
  <c r="B329" i="149" s="1"/>
  <c r="B350" i="149" s="1"/>
  <c r="B366" i="149" s="1"/>
  <c r="B257" i="148"/>
  <c r="B273" i="148" s="1"/>
  <c r="B313" i="148" s="1"/>
  <c r="B329" i="148" s="1"/>
  <c r="B350" i="148" s="1"/>
  <c r="B366" i="148" s="1"/>
  <c r="B239" i="148"/>
  <c r="B205" i="147"/>
  <c r="B223" i="147"/>
  <c r="B223" i="146"/>
  <c r="B205" i="146"/>
  <c r="B239" i="145"/>
  <c r="B257" i="145"/>
  <c r="B273" i="145" s="1"/>
  <c r="B313" i="145" s="1"/>
  <c r="B329" i="145" s="1"/>
  <c r="B350" i="145" s="1"/>
  <c r="B366" i="145" s="1"/>
  <c r="B239" i="144"/>
  <c r="B257" i="144"/>
  <c r="B273" i="144" s="1"/>
  <c r="B313" i="144" s="1"/>
  <c r="B329" i="144" s="1"/>
  <c r="B350" i="144" s="1"/>
  <c r="B366" i="144" s="1"/>
  <c r="B223" i="143"/>
  <c r="B205" i="143"/>
  <c r="B223" i="162"/>
  <c r="B205" i="162"/>
  <c r="B239" i="142"/>
  <c r="B257" i="142"/>
  <c r="B273" i="142" s="1"/>
  <c r="B313" i="142" s="1"/>
  <c r="B329" i="142" s="1"/>
  <c r="B350" i="142" s="1"/>
  <c r="B366" i="142" s="1"/>
  <c r="B205" i="141"/>
  <c r="B223" i="141"/>
  <c r="B239" i="139"/>
  <c r="B257" i="139"/>
  <c r="B273" i="139" s="1"/>
  <c r="B313" i="139" s="1"/>
  <c r="B329" i="139" s="1"/>
  <c r="B350" i="139" s="1"/>
  <c r="B366" i="139" s="1"/>
  <c r="B223" i="137"/>
  <c r="B205" i="137"/>
  <c r="B257" i="136"/>
  <c r="B273" i="136" s="1"/>
  <c r="B313" i="136" s="1"/>
  <c r="B329" i="136" s="1"/>
  <c r="B350" i="136" s="1"/>
  <c r="B366" i="136" s="1"/>
  <c r="B239" i="136"/>
  <c r="B223" i="135"/>
  <c r="B205" i="135"/>
  <c r="B223" i="134"/>
  <c r="B205" i="134"/>
  <c r="B239" i="86"/>
  <c r="B257" i="86"/>
  <c r="B273" i="86" s="1"/>
  <c r="B313" i="86" s="1"/>
  <c r="B329" i="86" s="1"/>
  <c r="B350" i="86" s="1"/>
  <c r="B366" i="86" s="1"/>
  <c r="B239" i="140"/>
  <c r="B257" i="140"/>
  <c r="B273" i="140" s="1"/>
  <c r="B313" i="140" s="1"/>
  <c r="B329" i="140" s="1"/>
  <c r="B350" i="140" s="1"/>
  <c r="B366" i="140" s="1"/>
  <c r="C135" i="145"/>
  <c r="C237" i="145" s="1"/>
  <c r="C271" i="145" s="1"/>
  <c r="C118" i="137"/>
  <c r="C220" i="137" s="1"/>
  <c r="C254" i="137" s="1"/>
  <c r="C118" i="146"/>
  <c r="C220" i="146" s="1"/>
  <c r="C254" i="146" s="1"/>
  <c r="C129" i="142"/>
  <c r="C231" i="142" s="1"/>
  <c r="C265" i="142" s="1"/>
  <c r="C118" i="144"/>
  <c r="C220" i="144" s="1"/>
  <c r="C254" i="144" s="1"/>
  <c r="C135" i="134"/>
  <c r="C237" i="134" s="1"/>
  <c r="C271" i="134" s="1"/>
  <c r="C116" i="141"/>
  <c r="C218" i="141" s="1"/>
  <c r="C252" i="141" s="1"/>
  <c r="H197" i="92"/>
  <c r="H198" i="92" s="1"/>
  <c r="E197" i="92"/>
  <c r="E198" i="92" s="1"/>
  <c r="J197" i="92"/>
  <c r="J198" i="92" s="1"/>
  <c r="J216" i="92"/>
  <c r="C135" i="86"/>
  <c r="C237" i="86" s="1"/>
  <c r="C271" i="86" s="1"/>
  <c r="C135" i="148"/>
  <c r="C237" i="148" s="1"/>
  <c r="C271" i="148" s="1"/>
  <c r="C135" i="151"/>
  <c r="C237" i="151" s="1"/>
  <c r="C271" i="151" s="1"/>
  <c r="G223" i="152"/>
  <c r="G62" i="169"/>
  <c r="G94" i="169" s="1"/>
  <c r="G57" i="167"/>
  <c r="G89" i="167" s="1"/>
  <c r="H57" i="166"/>
  <c r="H89" i="166" s="1"/>
  <c r="G63" i="167"/>
  <c r="G95" i="167" s="1"/>
  <c r="G222" i="152"/>
  <c r="G217" i="152"/>
  <c r="H57" i="169"/>
  <c r="H89" i="169" s="1"/>
  <c r="E62" i="169"/>
  <c r="E94" i="169" s="1"/>
  <c r="E222" i="152"/>
  <c r="C129" i="145"/>
  <c r="C231" i="145" s="1"/>
  <c r="C265" i="145" s="1"/>
  <c r="C132" i="146"/>
  <c r="C234" i="146" s="1"/>
  <c r="C268" i="146" s="1"/>
  <c r="F208" i="152"/>
  <c r="C117" i="144"/>
  <c r="C219" i="144" s="1"/>
  <c r="C253" i="144" s="1"/>
  <c r="C43" i="167"/>
  <c r="C75" i="167" s="1"/>
  <c r="D45" i="166"/>
  <c r="D77" i="166" s="1"/>
  <c r="C45" i="169"/>
  <c r="C77" i="169" s="1"/>
  <c r="H43" i="166"/>
  <c r="H75" i="166" s="1"/>
  <c r="C208" i="152"/>
  <c r="C117" i="137"/>
  <c r="C219" i="137" s="1"/>
  <c r="C253" i="137" s="1"/>
  <c r="C112" i="139"/>
  <c r="C214" i="139" s="1"/>
  <c r="C248" i="139" s="1"/>
  <c r="J42" i="169"/>
  <c r="J74" i="169" s="1"/>
  <c r="D45" i="169"/>
  <c r="D77" i="169" s="1"/>
  <c r="C45" i="166"/>
  <c r="C77" i="166" s="1"/>
  <c r="H43" i="169"/>
  <c r="H75" i="169" s="1"/>
  <c r="C48" i="167"/>
  <c r="C80" i="167" s="1"/>
  <c r="E48" i="169"/>
  <c r="E80" i="169" s="1"/>
  <c r="C117" i="148" s="1"/>
  <c r="C219" i="148" s="1"/>
  <c r="C253" i="148" s="1"/>
  <c r="I209" i="152"/>
  <c r="F48" i="166"/>
  <c r="F80" i="166" s="1"/>
  <c r="C117" i="146"/>
  <c r="C219" i="146" s="1"/>
  <c r="C253" i="146" s="1"/>
  <c r="C112" i="147"/>
  <c r="C214" i="147" s="1"/>
  <c r="C248" i="147" s="1"/>
  <c r="D43" i="169"/>
  <c r="D75" i="169" s="1"/>
  <c r="E43" i="167"/>
  <c r="E75" i="167" s="1"/>
  <c r="C112" i="146" s="1"/>
  <c r="C214" i="146" s="1"/>
  <c r="C248" i="146" s="1"/>
  <c r="E48" i="166"/>
  <c r="E80" i="166" s="1"/>
  <c r="C117" i="138" s="1"/>
  <c r="C219" i="138" s="1"/>
  <c r="C253" i="138" s="1"/>
  <c r="J62" i="124"/>
  <c r="J49" i="167" s="1"/>
  <c r="J81" i="167" s="1"/>
  <c r="E49" i="166"/>
  <c r="E81" i="166" s="1"/>
  <c r="F212" i="152"/>
  <c r="G48" i="167"/>
  <c r="G80" i="167" s="1"/>
  <c r="J50" i="167"/>
  <c r="J82" i="167" s="1"/>
  <c r="H51" i="167"/>
  <c r="H83" i="167" s="1"/>
  <c r="F52" i="169"/>
  <c r="F84" i="169" s="1"/>
  <c r="F109" i="166" s="1"/>
  <c r="G48" i="166"/>
  <c r="G80" i="166" s="1"/>
  <c r="E51" i="166"/>
  <c r="E83" i="166" s="1"/>
  <c r="C120" i="145" s="1"/>
  <c r="C222" i="145" s="1"/>
  <c r="C256" i="145" s="1"/>
  <c r="G205" i="152"/>
  <c r="L214" i="92"/>
  <c r="I209" i="92"/>
  <c r="I211" i="92"/>
  <c r="L212" i="92"/>
  <c r="I222" i="92"/>
  <c r="L222" i="92"/>
  <c r="I212" i="92"/>
  <c r="I214" i="92"/>
  <c r="I225" i="92"/>
  <c r="L207" i="92"/>
  <c r="I216" i="92"/>
  <c r="I207" i="92"/>
  <c r="I221" i="92"/>
  <c r="L223" i="92"/>
  <c r="L211" i="92"/>
  <c r="L225" i="92"/>
  <c r="C281" i="146"/>
  <c r="C28" i="133" s="1"/>
  <c r="J58" i="124"/>
  <c r="J45" i="167" s="1"/>
  <c r="J77" i="167" s="1"/>
  <c r="C111" i="137"/>
  <c r="C213" i="137" s="1"/>
  <c r="G45" i="169"/>
  <c r="G77" i="169" s="1"/>
  <c r="G51" i="166"/>
  <c r="G83" i="166" s="1"/>
  <c r="J50" i="166"/>
  <c r="J82" i="166" s="1"/>
  <c r="C113" i="138"/>
  <c r="C215" i="138" s="1"/>
  <c r="C249" i="138" s="1"/>
  <c r="C111" i="146"/>
  <c r="C213" i="146" s="1"/>
  <c r="G45" i="166"/>
  <c r="G77" i="166" s="1"/>
  <c r="J50" i="169"/>
  <c r="J82" i="169" s="1"/>
  <c r="H52" i="167"/>
  <c r="H84" i="167" s="1"/>
  <c r="H107" i="166" s="1"/>
  <c r="K63" i="124"/>
  <c r="K50" i="166" s="1"/>
  <c r="K82" i="166" s="1"/>
  <c r="G43" i="167"/>
  <c r="G75" i="167" s="1"/>
  <c r="C112" i="141"/>
  <c r="C214" i="141" s="1"/>
  <c r="C248" i="141" s="1"/>
  <c r="C112" i="149"/>
  <c r="C214" i="149" s="1"/>
  <c r="C248" i="149" s="1"/>
  <c r="C43" i="166"/>
  <c r="C75" i="166" s="1"/>
  <c r="K55" i="124"/>
  <c r="K42" i="169" s="1"/>
  <c r="K74" i="169" s="1"/>
  <c r="J202" i="152"/>
  <c r="D203" i="152"/>
  <c r="C112" i="86"/>
  <c r="C214" i="86" s="1"/>
  <c r="C248" i="86" s="1"/>
  <c r="C112" i="162"/>
  <c r="C214" i="162" s="1"/>
  <c r="C248" i="162" s="1"/>
  <c r="C112" i="151"/>
  <c r="C214" i="151" s="1"/>
  <c r="C248" i="151" s="1"/>
  <c r="C43" i="169"/>
  <c r="C75" i="169" s="1"/>
  <c r="J42" i="167"/>
  <c r="J74" i="167" s="1"/>
  <c r="D43" i="167"/>
  <c r="D75" i="167" s="1"/>
  <c r="E203" i="152"/>
  <c r="I45" i="166"/>
  <c r="I77" i="166" s="1"/>
  <c r="I45" i="169"/>
  <c r="I77" i="169" s="1"/>
  <c r="C112" i="135"/>
  <c r="C214" i="135" s="1"/>
  <c r="C248" i="135" s="1"/>
  <c r="C51" i="169"/>
  <c r="C83" i="169" s="1"/>
  <c r="C280" i="162"/>
  <c r="C24" i="131" s="1"/>
  <c r="E43" i="166"/>
  <c r="E75" i="166" s="1"/>
  <c r="C112" i="136" s="1"/>
  <c r="C214" i="136" s="1"/>
  <c r="C248" i="136" s="1"/>
  <c r="C280" i="136"/>
  <c r="C18" i="131" s="1"/>
  <c r="C281" i="162"/>
  <c r="C24" i="133" s="1"/>
  <c r="C115" i="86"/>
  <c r="C217" i="86" s="1"/>
  <c r="C251" i="86" s="1"/>
  <c r="C115" i="146"/>
  <c r="C217" i="146" s="1"/>
  <c r="C251" i="146" s="1"/>
  <c r="C115" i="162"/>
  <c r="C217" i="162" s="1"/>
  <c r="C251" i="162" s="1"/>
  <c r="C115" i="137"/>
  <c r="C217" i="137" s="1"/>
  <c r="C251" i="137" s="1"/>
  <c r="C115" i="151"/>
  <c r="C217" i="151" s="1"/>
  <c r="C251" i="151" s="1"/>
  <c r="D261" i="152"/>
  <c r="C135" i="135"/>
  <c r="C237" i="135" s="1"/>
  <c r="C271" i="135" s="1"/>
  <c r="C135" i="162"/>
  <c r="C237" i="162" s="1"/>
  <c r="C271" i="162" s="1"/>
  <c r="C116" i="86"/>
  <c r="C218" i="86" s="1"/>
  <c r="C252" i="86" s="1"/>
  <c r="C116" i="162"/>
  <c r="C218" i="162" s="1"/>
  <c r="C252" i="162" s="1"/>
  <c r="C116" i="151"/>
  <c r="C218" i="151" s="1"/>
  <c r="C252" i="151" s="1"/>
  <c r="F43" i="167"/>
  <c r="F75" i="167" s="1"/>
  <c r="C116" i="134"/>
  <c r="C218" i="134" s="1"/>
  <c r="C252" i="134" s="1"/>
  <c r="C135" i="139"/>
  <c r="C237" i="139" s="1"/>
  <c r="C271" i="139" s="1"/>
  <c r="C135" i="147"/>
  <c r="C237" i="147" s="1"/>
  <c r="C271" i="147" s="1"/>
  <c r="C116" i="135"/>
  <c r="C218" i="135" s="1"/>
  <c r="C252" i="135" s="1"/>
  <c r="C116" i="148"/>
  <c r="C218" i="148" s="1"/>
  <c r="C252" i="148" s="1"/>
  <c r="F43" i="166"/>
  <c r="F75" i="166" s="1"/>
  <c r="AC174" i="95"/>
  <c r="C135" i="141"/>
  <c r="C237" i="141" s="1"/>
  <c r="C271" i="141" s="1"/>
  <c r="C116" i="139"/>
  <c r="C218" i="139" s="1"/>
  <c r="C252" i="139" s="1"/>
  <c r="E190" i="152"/>
  <c r="C113" i="162"/>
  <c r="C215" i="162" s="1"/>
  <c r="C249" i="162" s="1"/>
  <c r="C111" i="135"/>
  <c r="C213" i="135" s="1"/>
  <c r="C113" i="151"/>
  <c r="C215" i="151" s="1"/>
  <c r="C249" i="151" s="1"/>
  <c r="C119" i="141"/>
  <c r="C221" i="141" s="1"/>
  <c r="C255" i="141" s="1"/>
  <c r="C119" i="142"/>
  <c r="C221" i="142" s="1"/>
  <c r="C255" i="142" s="1"/>
  <c r="C113" i="141"/>
  <c r="C215" i="141" s="1"/>
  <c r="C249" i="141" s="1"/>
  <c r="C115" i="142"/>
  <c r="C217" i="142" s="1"/>
  <c r="C251" i="142" s="1"/>
  <c r="C115" i="135"/>
  <c r="C217" i="135" s="1"/>
  <c r="C251" i="135" s="1"/>
  <c r="C115" i="147"/>
  <c r="C217" i="147" s="1"/>
  <c r="C251" i="147" s="1"/>
  <c r="K60" i="124"/>
  <c r="K47" i="166" s="1"/>
  <c r="K79" i="166" s="1"/>
  <c r="C131" i="137"/>
  <c r="C233" i="137" s="1"/>
  <c r="C267" i="137" s="1"/>
  <c r="C115" i="143"/>
  <c r="C217" i="143" s="1"/>
  <c r="C251" i="143" s="1"/>
  <c r="C115" i="139"/>
  <c r="C217" i="139" s="1"/>
  <c r="C251" i="139" s="1"/>
  <c r="C115" i="149"/>
  <c r="C217" i="149" s="1"/>
  <c r="C251" i="149" s="1"/>
  <c r="S34" i="104"/>
  <c r="C115" i="141"/>
  <c r="C217" i="141" s="1"/>
  <c r="C251" i="141" s="1"/>
  <c r="F51" i="166"/>
  <c r="F83" i="166" s="1"/>
  <c r="C111" i="147"/>
  <c r="C213" i="147" s="1"/>
  <c r="F51" i="169"/>
  <c r="F83" i="169" s="1"/>
  <c r="C116" i="145"/>
  <c r="C218" i="145" s="1"/>
  <c r="C252" i="145" s="1"/>
  <c r="C113" i="145"/>
  <c r="C215" i="145" s="1"/>
  <c r="C249" i="145" s="1"/>
  <c r="C111" i="139"/>
  <c r="C213" i="139" s="1"/>
  <c r="C111" i="149"/>
  <c r="C213" i="149" s="1"/>
  <c r="C113" i="134"/>
  <c r="C215" i="134" s="1"/>
  <c r="C249" i="134" s="1"/>
  <c r="C113" i="150"/>
  <c r="C215" i="150" s="1"/>
  <c r="C249" i="150" s="1"/>
  <c r="C111" i="141"/>
  <c r="C213" i="141" s="1"/>
  <c r="C111" i="148"/>
  <c r="C213" i="148" s="1"/>
  <c r="J61" i="167"/>
  <c r="J93" i="167" s="1"/>
  <c r="F211" i="152"/>
  <c r="C116" i="150"/>
  <c r="C218" i="150" s="1"/>
  <c r="C252" i="150" s="1"/>
  <c r="C111" i="86"/>
  <c r="C213" i="86" s="1"/>
  <c r="C111" i="162"/>
  <c r="C213" i="162" s="1"/>
  <c r="J61" i="169"/>
  <c r="J93" i="169" s="1"/>
  <c r="E57" i="166"/>
  <c r="E89" i="166" s="1"/>
  <c r="E57" i="167"/>
  <c r="E89" i="167" s="1"/>
  <c r="E217" i="152"/>
  <c r="E57" i="169"/>
  <c r="E89" i="169" s="1"/>
  <c r="I57" i="169"/>
  <c r="I89" i="169" s="1"/>
  <c r="I57" i="166"/>
  <c r="I89" i="166" s="1"/>
  <c r="I217" i="152"/>
  <c r="I57" i="167"/>
  <c r="I89" i="167" s="1"/>
  <c r="J70" i="124"/>
  <c r="C281" i="142"/>
  <c r="C23" i="133" s="1"/>
  <c r="C281" i="138"/>
  <c r="C20" i="133" s="1"/>
  <c r="C281" i="150"/>
  <c r="C32" i="133" s="1"/>
  <c r="C281" i="140"/>
  <c r="C14" i="133" s="1"/>
  <c r="L211" i="217" s="1"/>
  <c r="C281" i="145"/>
  <c r="C27" i="133" s="1"/>
  <c r="C190" i="150"/>
  <c r="C281" i="148"/>
  <c r="C30" i="133" s="1"/>
  <c r="C281" i="144"/>
  <c r="C26" i="133" s="1"/>
  <c r="C281" i="141"/>
  <c r="C22" i="133" s="1"/>
  <c r="C281" i="147"/>
  <c r="C29" i="133" s="1"/>
  <c r="C281" i="135"/>
  <c r="C17" i="133" s="1"/>
  <c r="C190" i="138"/>
  <c r="C280" i="150"/>
  <c r="C32" i="131" s="1"/>
  <c r="C280" i="135"/>
  <c r="C17" i="131" s="1"/>
  <c r="C280" i="86"/>
  <c r="C15" i="131" s="1"/>
  <c r="C280" i="148"/>
  <c r="C30" i="131" s="1"/>
  <c r="C280" i="142"/>
  <c r="C23" i="131" s="1"/>
  <c r="C280" i="145"/>
  <c r="C27" i="131" s="1"/>
  <c r="R37" i="104"/>
  <c r="R41" i="104" s="1"/>
  <c r="C280" i="147"/>
  <c r="C29" i="131" s="1"/>
  <c r="C281" i="137"/>
  <c r="C19" i="133" s="1"/>
  <c r="M38" i="127"/>
  <c r="H38" i="127"/>
  <c r="J38" i="127"/>
  <c r="K38" i="127"/>
  <c r="L38" i="127"/>
  <c r="I38" i="127"/>
  <c r="J47" i="167"/>
  <c r="J79" i="167" s="1"/>
  <c r="J207" i="152"/>
  <c r="J47" i="166"/>
  <c r="J79" i="166" s="1"/>
  <c r="C129" i="138"/>
  <c r="C231" i="138" s="1"/>
  <c r="C265" i="138" s="1"/>
  <c r="G52" i="166"/>
  <c r="G84" i="166" s="1"/>
  <c r="G105" i="166" s="1"/>
  <c r="C211" i="152"/>
  <c r="C131" i="138"/>
  <c r="C233" i="138" s="1"/>
  <c r="C267" i="138" s="1"/>
  <c r="C129" i="134"/>
  <c r="C231" i="134" s="1"/>
  <c r="C265" i="134" s="1"/>
  <c r="C129" i="150"/>
  <c r="C231" i="150" s="1"/>
  <c r="C265" i="150" s="1"/>
  <c r="C51" i="167"/>
  <c r="C83" i="167" s="1"/>
  <c r="J61" i="166"/>
  <c r="J93" i="166" s="1"/>
  <c r="K74" i="124"/>
  <c r="K221" i="152" s="1"/>
  <c r="C131" i="143"/>
  <c r="C233" i="143" s="1"/>
  <c r="C267" i="143" s="1"/>
  <c r="G51" i="169"/>
  <c r="G83" i="169" s="1"/>
  <c r="C131" i="144"/>
  <c r="C233" i="144" s="1"/>
  <c r="C267" i="144" s="1"/>
  <c r="G211" i="152"/>
  <c r="C131" i="142"/>
  <c r="C233" i="142" s="1"/>
  <c r="C267" i="142" s="1"/>
  <c r="C111" i="142"/>
  <c r="C213" i="142" s="1"/>
  <c r="H52" i="166"/>
  <c r="H84" i="166" s="1"/>
  <c r="H105" i="166" s="1"/>
  <c r="H51" i="166"/>
  <c r="H83" i="166" s="1"/>
  <c r="L57" i="123"/>
  <c r="L172" i="152" s="1"/>
  <c r="C280" i="138"/>
  <c r="C20" i="131" s="1"/>
  <c r="C280" i="144"/>
  <c r="C26" i="131" s="1"/>
  <c r="C111" i="143"/>
  <c r="C213" i="143" s="1"/>
  <c r="H52" i="169"/>
  <c r="H84" i="169" s="1"/>
  <c r="H109" i="166" s="1"/>
  <c r="H51" i="169"/>
  <c r="H83" i="169" s="1"/>
  <c r="C281" i="149"/>
  <c r="C31" i="133" s="1"/>
  <c r="C280" i="141"/>
  <c r="C22" i="131" s="1"/>
  <c r="C52" i="169"/>
  <c r="C84" i="169" s="1"/>
  <c r="C109" i="166" s="1"/>
  <c r="G52" i="169"/>
  <c r="G84" i="169" s="1"/>
  <c r="G109" i="166" s="1"/>
  <c r="D225" i="209"/>
  <c r="C212" i="152"/>
  <c r="C280" i="146"/>
  <c r="C28" i="131" s="1"/>
  <c r="D236" i="209"/>
  <c r="C281" i="136"/>
  <c r="C18" i="133" s="1"/>
  <c r="C156" i="150"/>
  <c r="C131" i="145"/>
  <c r="C233" i="145" s="1"/>
  <c r="C267" i="145" s="1"/>
  <c r="G212" i="152"/>
  <c r="C52" i="167"/>
  <c r="C84" i="167" s="1"/>
  <c r="C107" i="166" s="1"/>
  <c r="D223" i="209"/>
  <c r="C131" i="136"/>
  <c r="C233" i="136" s="1"/>
  <c r="C267" i="136" s="1"/>
  <c r="C131" i="134"/>
  <c r="C233" i="134" s="1"/>
  <c r="C267" i="134" s="1"/>
  <c r="D232" i="209"/>
  <c r="C281" i="139"/>
  <c r="C21" i="133" s="1"/>
  <c r="C280" i="137"/>
  <c r="C19" i="131" s="1"/>
  <c r="D240" i="209"/>
  <c r="C280" i="151"/>
  <c r="C33" i="131" s="1"/>
  <c r="C190" i="146"/>
  <c r="E52" i="169"/>
  <c r="E84" i="169" s="1"/>
  <c r="E109" i="166" s="1"/>
  <c r="E212" i="152"/>
  <c r="E52" i="166"/>
  <c r="E84" i="166" s="1"/>
  <c r="E105" i="166" s="1"/>
  <c r="C90" i="208"/>
  <c r="B130" i="95"/>
  <c r="C132" i="144"/>
  <c r="C234" i="144" s="1"/>
  <c r="C268" i="144" s="1"/>
  <c r="C280" i="149"/>
  <c r="C31" i="131" s="1"/>
  <c r="C281" i="151"/>
  <c r="C33" i="133" s="1"/>
  <c r="E52" i="167"/>
  <c r="E84" i="167" s="1"/>
  <c r="E107" i="166" s="1"/>
  <c r="B128" i="95"/>
  <c r="C88" i="208"/>
  <c r="C89" i="208"/>
  <c r="B129" i="95"/>
  <c r="C132" i="143"/>
  <c r="C234" i="143" s="1"/>
  <c r="C268" i="143" s="1"/>
  <c r="C132" i="142"/>
  <c r="C234" i="142" s="1"/>
  <c r="C268" i="142" s="1"/>
  <c r="C280" i="143"/>
  <c r="C25" i="131" s="1"/>
  <c r="J75" i="123"/>
  <c r="K75" i="123" s="1"/>
  <c r="C156" i="148"/>
  <c r="C92" i="208"/>
  <c r="B132" i="95"/>
  <c r="B121" i="95"/>
  <c r="C81" i="208"/>
  <c r="I191" i="152"/>
  <c r="J76" i="123"/>
  <c r="C84" i="208"/>
  <c r="B124" i="95"/>
  <c r="C82" i="208"/>
  <c r="B122" i="95"/>
  <c r="C115" i="136"/>
  <c r="C217" i="136" s="1"/>
  <c r="C251" i="136" s="1"/>
  <c r="C281" i="143"/>
  <c r="C25" i="133" s="1"/>
  <c r="C136" i="138"/>
  <c r="C238" i="138" s="1"/>
  <c r="C272" i="138" s="1"/>
  <c r="C115" i="145"/>
  <c r="C217" i="145" s="1"/>
  <c r="C251" i="145" s="1"/>
  <c r="C114" i="138"/>
  <c r="C216" i="138" s="1"/>
  <c r="C250" i="138" s="1"/>
  <c r="C115" i="134"/>
  <c r="C217" i="134" s="1"/>
  <c r="C251" i="134" s="1"/>
  <c r="C115" i="150"/>
  <c r="C217" i="150" s="1"/>
  <c r="C251" i="150" s="1"/>
  <c r="C114" i="134"/>
  <c r="C216" i="134" s="1"/>
  <c r="C250" i="134" s="1"/>
  <c r="C280" i="140"/>
  <c r="C14" i="131" s="1"/>
  <c r="L152" i="217" s="1"/>
  <c r="C136" i="144"/>
  <c r="C238" i="144" s="1"/>
  <c r="C272" i="144" s="1"/>
  <c r="I63" i="166"/>
  <c r="I95" i="166" s="1"/>
  <c r="I223" i="152"/>
  <c r="I63" i="169"/>
  <c r="I95" i="169" s="1"/>
  <c r="I63" i="167"/>
  <c r="I95" i="167" s="1"/>
  <c r="J76" i="124"/>
  <c r="E223" i="152"/>
  <c r="E63" i="167"/>
  <c r="E95" i="167" s="1"/>
  <c r="E63" i="169"/>
  <c r="E95" i="169" s="1"/>
  <c r="E63" i="166"/>
  <c r="E95" i="166" s="1"/>
  <c r="C116" i="138"/>
  <c r="C218" i="138" s="1"/>
  <c r="C252" i="138" s="1"/>
  <c r="I52" i="166"/>
  <c r="I84" i="166" s="1"/>
  <c r="I105" i="166" s="1"/>
  <c r="I52" i="167"/>
  <c r="I84" i="167" s="1"/>
  <c r="I107" i="166" s="1"/>
  <c r="I212" i="152"/>
  <c r="J65" i="124"/>
  <c r="I52" i="169"/>
  <c r="I84" i="169" s="1"/>
  <c r="I109" i="166" s="1"/>
  <c r="J180" i="152"/>
  <c r="K65" i="123"/>
  <c r="C281" i="134"/>
  <c r="C16" i="133" s="1"/>
  <c r="AB176" i="95"/>
  <c r="C280" i="139"/>
  <c r="C21" i="131" s="1"/>
  <c r="C136" i="145"/>
  <c r="C238" i="145" s="1"/>
  <c r="C272" i="145" s="1"/>
  <c r="C113" i="86"/>
  <c r="C215" i="86" s="1"/>
  <c r="C249" i="86" s="1"/>
  <c r="C113" i="147"/>
  <c r="C215" i="147" s="1"/>
  <c r="C249" i="147" s="1"/>
  <c r="C119" i="148"/>
  <c r="C221" i="148" s="1"/>
  <c r="C255" i="148" s="1"/>
  <c r="E216" i="209"/>
  <c r="C119" i="143"/>
  <c r="C221" i="143" s="1"/>
  <c r="C255" i="143" s="1"/>
  <c r="C119" i="144"/>
  <c r="C221" i="144" s="1"/>
  <c r="C255" i="144" s="1"/>
  <c r="C136" i="136"/>
  <c r="C238" i="136" s="1"/>
  <c r="C272" i="136" s="1"/>
  <c r="C136" i="150"/>
  <c r="C238" i="150" s="1"/>
  <c r="C272" i="150" s="1"/>
  <c r="C113" i="135"/>
  <c r="C215" i="135" s="1"/>
  <c r="C249" i="135" s="1"/>
  <c r="C113" i="148"/>
  <c r="C215" i="148" s="1"/>
  <c r="C249" i="148" s="1"/>
  <c r="J64" i="167"/>
  <c r="J96" i="167" s="1"/>
  <c r="C119" i="137"/>
  <c r="C221" i="137" s="1"/>
  <c r="C255" i="137" s="1"/>
  <c r="C113" i="139"/>
  <c r="C215" i="139" s="1"/>
  <c r="C249" i="139" s="1"/>
  <c r="C136" i="143"/>
  <c r="C238" i="143" s="1"/>
  <c r="C272" i="143" s="1"/>
  <c r="C136" i="142"/>
  <c r="C238" i="142" s="1"/>
  <c r="C272" i="142" s="1"/>
  <c r="C136" i="137"/>
  <c r="C238" i="137" s="1"/>
  <c r="C272" i="137" s="1"/>
  <c r="D228" i="209"/>
  <c r="D229" i="209"/>
  <c r="D239" i="209"/>
  <c r="D234" i="209"/>
  <c r="D230" i="209"/>
  <c r="D231" i="209"/>
  <c r="D235" i="209"/>
  <c r="D222" i="209"/>
  <c r="D238" i="209"/>
  <c r="C119" i="138"/>
  <c r="C221" i="138" s="1"/>
  <c r="C255" i="138" s="1"/>
  <c r="D237" i="209"/>
  <c r="D226" i="209"/>
  <c r="D221" i="209"/>
  <c r="D224" i="209"/>
  <c r="D227" i="209"/>
  <c r="C119" i="136"/>
  <c r="C221" i="136" s="1"/>
  <c r="C255" i="136" s="1"/>
  <c r="C119" i="145"/>
  <c r="C221" i="145" s="1"/>
  <c r="C255" i="145" s="1"/>
  <c r="C119" i="134"/>
  <c r="C221" i="134" s="1"/>
  <c r="C255" i="134" s="1"/>
  <c r="J64" i="166"/>
  <c r="J96" i="166" s="1"/>
  <c r="C119" i="86"/>
  <c r="C221" i="86" s="1"/>
  <c r="C255" i="86" s="1"/>
  <c r="C119" i="162"/>
  <c r="C221" i="162" s="1"/>
  <c r="C255" i="162" s="1"/>
  <c r="C119" i="151"/>
  <c r="C221" i="151" s="1"/>
  <c r="C255" i="151" s="1"/>
  <c r="J64" i="169"/>
  <c r="J96" i="169" s="1"/>
  <c r="C119" i="135"/>
  <c r="C221" i="135" s="1"/>
  <c r="C255" i="135" s="1"/>
  <c r="C119" i="147"/>
  <c r="C221" i="147" s="1"/>
  <c r="C255" i="147" s="1"/>
  <c r="J224" i="152"/>
  <c r="C119" i="139"/>
  <c r="C221" i="139" s="1"/>
  <c r="C255" i="139" s="1"/>
  <c r="D189" i="209"/>
  <c r="D190" i="209" s="1"/>
  <c r="B183" i="139"/>
  <c r="B165" i="139"/>
  <c r="B185" i="146"/>
  <c r="B167" i="146"/>
  <c r="B188" i="162"/>
  <c r="B170" i="162"/>
  <c r="B183" i="134"/>
  <c r="B165" i="134"/>
  <c r="B181" i="86"/>
  <c r="B163" i="86"/>
  <c r="B185" i="140"/>
  <c r="B167" i="140"/>
  <c r="B187" i="145"/>
  <c r="B169" i="145"/>
  <c r="B184" i="149"/>
  <c r="B166" i="149"/>
  <c r="B186" i="151"/>
  <c r="B168" i="151"/>
  <c r="B182" i="144"/>
  <c r="B164" i="144"/>
  <c r="B181" i="139"/>
  <c r="B163" i="139"/>
  <c r="B187" i="134"/>
  <c r="B169" i="134"/>
  <c r="B182" i="136"/>
  <c r="B164" i="136"/>
  <c r="B179" i="86"/>
  <c r="B161" i="86"/>
  <c r="B185" i="86"/>
  <c r="B167" i="86"/>
  <c r="B186" i="143"/>
  <c r="B168" i="143"/>
  <c r="B185" i="136"/>
  <c r="B167" i="136"/>
  <c r="B184" i="136"/>
  <c r="B166" i="136"/>
  <c r="B186" i="141"/>
  <c r="B168" i="141"/>
  <c r="B179" i="147"/>
  <c r="B161" i="147"/>
  <c r="B185" i="151"/>
  <c r="B167" i="151"/>
  <c r="B178" i="135"/>
  <c r="B160" i="135"/>
  <c r="E184" i="209"/>
  <c r="E185" i="209"/>
  <c r="B170" i="148"/>
  <c r="B188" i="148"/>
  <c r="B186" i="147"/>
  <c r="B168" i="147"/>
  <c r="B179" i="143"/>
  <c r="B161" i="143"/>
  <c r="B186" i="134"/>
  <c r="B168" i="134"/>
  <c r="B180" i="146"/>
  <c r="B162" i="146"/>
  <c r="B186" i="145"/>
  <c r="B168" i="145"/>
  <c r="B188" i="142"/>
  <c r="B170" i="142"/>
  <c r="B178" i="138"/>
  <c r="B160" i="138"/>
  <c r="B185" i="143"/>
  <c r="B167" i="143"/>
  <c r="B183" i="149"/>
  <c r="B165" i="149"/>
  <c r="B160" i="148"/>
  <c r="B178" i="148"/>
  <c r="B178" i="139"/>
  <c r="B160" i="139"/>
  <c r="B183" i="150"/>
  <c r="B165" i="150"/>
  <c r="B187" i="138"/>
  <c r="B169" i="138"/>
  <c r="B178" i="147"/>
  <c r="B160" i="147"/>
  <c r="B181" i="151"/>
  <c r="B163" i="151"/>
  <c r="B185" i="139"/>
  <c r="B167" i="139"/>
  <c r="B184" i="147"/>
  <c r="B166" i="147"/>
  <c r="B188" i="135"/>
  <c r="B170" i="135"/>
  <c r="B179" i="142"/>
  <c r="B161" i="142"/>
  <c r="B187" i="150"/>
  <c r="B169" i="150"/>
  <c r="B179" i="137"/>
  <c r="B161" i="137"/>
  <c r="B181" i="137"/>
  <c r="B163" i="137"/>
  <c r="B185" i="138"/>
  <c r="B167" i="138"/>
  <c r="B182" i="151"/>
  <c r="B164" i="151"/>
  <c r="B181" i="138"/>
  <c r="B163" i="138"/>
  <c r="B180" i="143"/>
  <c r="B162" i="143"/>
  <c r="B188" i="143"/>
  <c r="B170" i="143"/>
  <c r="B183" i="143"/>
  <c r="B165" i="143"/>
  <c r="B182" i="143"/>
  <c r="B164" i="143"/>
  <c r="B188" i="86"/>
  <c r="B170" i="86"/>
  <c r="B187" i="151"/>
  <c r="B169" i="151"/>
  <c r="B185" i="142"/>
  <c r="B167" i="142"/>
  <c r="B179" i="148"/>
  <c r="B161" i="148"/>
  <c r="B181" i="142"/>
  <c r="B163" i="142"/>
  <c r="B180" i="141"/>
  <c r="B162" i="141"/>
  <c r="B186" i="136"/>
  <c r="B168" i="136"/>
  <c r="B179" i="141"/>
  <c r="B161" i="141"/>
  <c r="B186" i="140"/>
  <c r="B168" i="140"/>
  <c r="B187" i="149"/>
  <c r="B169" i="149"/>
  <c r="B178" i="162"/>
  <c r="B160" i="162"/>
  <c r="B178" i="136"/>
  <c r="B160" i="136"/>
  <c r="B179" i="162"/>
  <c r="B161" i="162"/>
  <c r="B179" i="149"/>
  <c r="B161" i="149"/>
  <c r="B181" i="136"/>
  <c r="B163" i="136"/>
  <c r="B184" i="140"/>
  <c r="B166" i="140"/>
  <c r="B168" i="148"/>
  <c r="B186" i="148"/>
  <c r="B184" i="144"/>
  <c r="B166" i="144"/>
  <c r="B187" i="86"/>
  <c r="B169" i="86"/>
  <c r="B178" i="86"/>
  <c r="B160" i="86"/>
  <c r="B181" i="148"/>
  <c r="B163" i="148"/>
  <c r="B188" i="145"/>
  <c r="B170" i="145"/>
  <c r="B182" i="139"/>
  <c r="B164" i="139"/>
  <c r="B183" i="142"/>
  <c r="B165" i="142"/>
  <c r="B181" i="149"/>
  <c r="B163" i="149"/>
  <c r="B182" i="145"/>
  <c r="B164" i="145"/>
  <c r="B184" i="145"/>
  <c r="B166" i="145"/>
  <c r="B183" i="86"/>
  <c r="B165" i="86"/>
  <c r="B179" i="150"/>
  <c r="B161" i="150"/>
  <c r="B180" i="139"/>
  <c r="B162" i="139"/>
  <c r="C281" i="86"/>
  <c r="C15" i="133" s="1"/>
  <c r="E183" i="209"/>
  <c r="E175" i="209"/>
  <c r="B181" i="141"/>
  <c r="B163" i="141"/>
  <c r="B179" i="138"/>
  <c r="B161" i="138"/>
  <c r="B187" i="146"/>
  <c r="B169" i="146"/>
  <c r="B184" i="138"/>
  <c r="B166" i="138"/>
  <c r="B181" i="143"/>
  <c r="B163" i="143"/>
  <c r="B180" i="151"/>
  <c r="B162" i="151"/>
  <c r="B184" i="139"/>
  <c r="B166" i="139"/>
  <c r="B178" i="144"/>
  <c r="B160" i="144"/>
  <c r="B179" i="135"/>
  <c r="B161" i="135"/>
  <c r="B187" i="142"/>
  <c r="B169" i="142"/>
  <c r="B183" i="137"/>
  <c r="B165" i="137"/>
  <c r="B180" i="149"/>
  <c r="B162" i="149"/>
  <c r="B184" i="143"/>
  <c r="B166" i="143"/>
  <c r="B186" i="146"/>
  <c r="B168" i="146"/>
  <c r="B181" i="146"/>
  <c r="B163" i="146"/>
  <c r="B185" i="147"/>
  <c r="B167" i="147"/>
  <c r="B180" i="136"/>
  <c r="B162" i="136"/>
  <c r="B188" i="136"/>
  <c r="B170" i="136"/>
  <c r="B164" i="150"/>
  <c r="B182" i="150"/>
  <c r="B179" i="145"/>
  <c r="B161" i="145"/>
  <c r="B188" i="141"/>
  <c r="B170" i="141"/>
  <c r="B182" i="141"/>
  <c r="B164" i="141"/>
  <c r="B178" i="141"/>
  <c r="B160" i="141"/>
  <c r="B181" i="135"/>
  <c r="B163" i="135"/>
  <c r="B181" i="150"/>
  <c r="B163" i="150"/>
  <c r="B185" i="145"/>
  <c r="B167" i="145"/>
  <c r="B188" i="140"/>
  <c r="B170" i="140"/>
  <c r="B182" i="147"/>
  <c r="B164" i="147"/>
  <c r="B184" i="86"/>
  <c r="B166" i="86"/>
  <c r="B187" i="147"/>
  <c r="B169" i="147"/>
  <c r="B183" i="146"/>
  <c r="B165" i="146"/>
  <c r="B178" i="137"/>
  <c r="B160" i="137"/>
  <c r="B180" i="147"/>
  <c r="B162" i="147"/>
  <c r="B179" i="144"/>
  <c r="B161" i="144"/>
  <c r="B188" i="144"/>
  <c r="B170" i="144"/>
  <c r="B180" i="140"/>
  <c r="B162" i="140"/>
  <c r="B182" i="149"/>
  <c r="B164" i="149"/>
  <c r="B186" i="138"/>
  <c r="B168" i="138"/>
  <c r="B184" i="142"/>
  <c r="B166" i="142"/>
  <c r="B179" i="151"/>
  <c r="B161" i="151"/>
  <c r="B183" i="141"/>
  <c r="B165" i="141"/>
  <c r="B182" i="162"/>
  <c r="B164" i="162"/>
  <c r="B186" i="144"/>
  <c r="B168" i="144"/>
  <c r="B185" i="149"/>
  <c r="B167" i="149"/>
  <c r="B178" i="142"/>
  <c r="B160" i="142"/>
  <c r="B186" i="135"/>
  <c r="B168" i="135"/>
  <c r="B182" i="142"/>
  <c r="B164" i="142"/>
  <c r="B182" i="135"/>
  <c r="B164" i="135"/>
  <c r="B184" i="146"/>
  <c r="B166" i="146"/>
  <c r="B185" i="137"/>
  <c r="B167" i="137"/>
  <c r="B181" i="162"/>
  <c r="B163" i="162"/>
  <c r="B186" i="142"/>
  <c r="B168" i="142"/>
  <c r="B185" i="150"/>
  <c r="B167" i="150"/>
  <c r="B182" i="138"/>
  <c r="B164" i="138"/>
  <c r="B180" i="142"/>
  <c r="B162" i="142"/>
  <c r="B188" i="149"/>
  <c r="B170" i="149"/>
  <c r="B178" i="145"/>
  <c r="B160" i="145"/>
  <c r="B183" i="151"/>
  <c r="B165" i="151"/>
  <c r="B187" i="141"/>
  <c r="B169" i="141"/>
  <c r="B182" i="134"/>
  <c r="B164" i="134"/>
  <c r="B178" i="146"/>
  <c r="B160" i="146"/>
  <c r="B179" i="136"/>
  <c r="B161" i="136"/>
  <c r="B187" i="139"/>
  <c r="B169" i="139"/>
  <c r="B188" i="138"/>
  <c r="B170" i="138"/>
  <c r="B181" i="147"/>
  <c r="B163" i="147"/>
  <c r="B185" i="134"/>
  <c r="B167" i="134"/>
  <c r="B184" i="162"/>
  <c r="B166" i="162"/>
  <c r="B178" i="149"/>
  <c r="B160" i="149"/>
  <c r="B179" i="134"/>
  <c r="B161" i="134"/>
  <c r="B187" i="144"/>
  <c r="B169" i="144"/>
  <c r="B186" i="150"/>
  <c r="B168" i="150"/>
  <c r="B170" i="150"/>
  <c r="B188" i="150"/>
  <c r="B178" i="150"/>
  <c r="B160" i="150"/>
  <c r="B162" i="150"/>
  <c r="B180" i="150"/>
  <c r="E171" i="209"/>
  <c r="B180" i="135"/>
  <c r="B162" i="135"/>
  <c r="B178" i="143"/>
  <c r="B160" i="143"/>
  <c r="B181" i="140"/>
  <c r="B163" i="140"/>
  <c r="B181" i="144"/>
  <c r="B163" i="144"/>
  <c r="B188" i="137"/>
  <c r="B170" i="137"/>
  <c r="B187" i="162"/>
  <c r="B169" i="162"/>
  <c r="B180" i="137"/>
  <c r="B162" i="137"/>
  <c r="B180" i="134"/>
  <c r="B162" i="134"/>
  <c r="B187" i="136"/>
  <c r="B169" i="136"/>
  <c r="B184" i="135"/>
  <c r="B166" i="135"/>
  <c r="B182" i="137"/>
  <c r="B164" i="137"/>
  <c r="B180" i="86"/>
  <c r="B162" i="86"/>
  <c r="B187" i="143"/>
  <c r="B169" i="143"/>
  <c r="B181" i="145"/>
  <c r="B163" i="145"/>
  <c r="B185" i="148"/>
  <c r="B167" i="148"/>
  <c r="B183" i="140"/>
  <c r="B165" i="140"/>
  <c r="B184" i="137"/>
  <c r="B166" i="137"/>
  <c r="B188" i="134"/>
  <c r="B170" i="134"/>
  <c r="B186" i="86"/>
  <c r="B168" i="86"/>
  <c r="B186" i="139"/>
  <c r="B168" i="139"/>
  <c r="B183" i="138"/>
  <c r="B165" i="138"/>
  <c r="B183" i="147"/>
  <c r="B165" i="147"/>
  <c r="B188" i="147"/>
  <c r="B170" i="147"/>
  <c r="B183" i="162"/>
  <c r="B165" i="162"/>
  <c r="E172" i="209"/>
  <c r="E179" i="209"/>
  <c r="E188" i="209"/>
  <c r="E170" i="209"/>
  <c r="C241" i="209"/>
  <c r="C242" i="209" s="1"/>
  <c r="B162" i="148"/>
  <c r="B180" i="148"/>
  <c r="B166" i="150"/>
  <c r="B184" i="150"/>
  <c r="B182" i="148"/>
  <c r="B164" i="148"/>
  <c r="B166" i="148"/>
  <c r="B184" i="148"/>
  <c r="B179" i="140"/>
  <c r="B161" i="140"/>
  <c r="B184" i="134"/>
  <c r="B166" i="134"/>
  <c r="B186" i="162"/>
  <c r="B168" i="162"/>
  <c r="B182" i="146"/>
  <c r="B164" i="146"/>
  <c r="B178" i="140"/>
  <c r="B160" i="140"/>
  <c r="B186" i="149"/>
  <c r="B168" i="149"/>
  <c r="B183" i="145"/>
  <c r="B165" i="145"/>
  <c r="B188" i="139"/>
  <c r="B170" i="139"/>
  <c r="B185" i="135"/>
  <c r="B167" i="135"/>
  <c r="B179" i="146"/>
  <c r="B161" i="146"/>
  <c r="B183" i="136"/>
  <c r="B165" i="136"/>
  <c r="B180" i="144"/>
  <c r="B162" i="144"/>
  <c r="B187" i="148"/>
  <c r="B169" i="148"/>
  <c r="B181" i="134"/>
  <c r="B163" i="134"/>
  <c r="B180" i="162"/>
  <c r="B162" i="162"/>
  <c r="B188" i="151"/>
  <c r="B170" i="151"/>
  <c r="B178" i="134"/>
  <c r="B160" i="134"/>
  <c r="B183" i="144"/>
  <c r="B165" i="144"/>
  <c r="B187" i="135"/>
  <c r="B169" i="135"/>
  <c r="B187" i="140"/>
  <c r="B169" i="140"/>
  <c r="B187" i="137"/>
  <c r="B169" i="137"/>
  <c r="B185" i="162"/>
  <c r="B167" i="162"/>
  <c r="B185" i="141"/>
  <c r="B167" i="141"/>
  <c r="B184" i="141"/>
  <c r="B166" i="141"/>
  <c r="B185" i="144"/>
  <c r="B167" i="144"/>
  <c r="B180" i="145"/>
  <c r="B162" i="145"/>
  <c r="B183" i="148"/>
  <c r="B165" i="148"/>
  <c r="B182" i="140"/>
  <c r="B164" i="140"/>
  <c r="B180" i="138"/>
  <c r="B162" i="138"/>
  <c r="B186" i="137"/>
  <c r="B168" i="137"/>
  <c r="B188" i="146"/>
  <c r="B170" i="146"/>
  <c r="B178" i="151"/>
  <c r="B160" i="151"/>
  <c r="B182" i="86"/>
  <c r="B164" i="86"/>
  <c r="B179" i="139"/>
  <c r="B161" i="139"/>
  <c r="B184" i="151"/>
  <c r="B166" i="151"/>
  <c r="B183" i="135"/>
  <c r="B165" i="135"/>
  <c r="H223" i="92"/>
  <c r="G279" i="92"/>
  <c r="M266" i="92"/>
  <c r="C270" i="92"/>
  <c r="C271" i="92"/>
  <c r="Q39" i="227"/>
  <c r="P83" i="227" s="1"/>
  <c r="P85" i="227" s="1"/>
  <c r="P87" i="227" s="1"/>
  <c r="Q33" i="227"/>
  <c r="C80" i="92"/>
  <c r="Q31" i="152"/>
  <c r="R28" i="227"/>
  <c r="R22" i="93"/>
  <c r="R58" i="155"/>
  <c r="S54" i="108"/>
  <c r="S38" i="108" s="1"/>
  <c r="R19" i="113" s="1"/>
  <c r="R20" i="113" s="1"/>
  <c r="Q44" i="93"/>
  <c r="R53" i="108"/>
  <c r="Q57" i="155"/>
  <c r="Q63" i="155" s="1"/>
  <c r="R31" i="93"/>
  <c r="R42" i="93"/>
  <c r="Q64" i="155"/>
  <c r="Q70" i="155" s="1"/>
  <c r="Q82" i="155"/>
  <c r="R55" i="108"/>
  <c r="Q33" i="93"/>
  <c r="Q59" i="155"/>
  <c r="Q65" i="155" s="1"/>
  <c r="S20" i="93"/>
  <c r="B238" i="152"/>
  <c r="G47" i="96"/>
  <c r="B15" i="143"/>
  <c r="B36" i="143" s="1"/>
  <c r="B50" i="88"/>
  <c r="B15" i="146"/>
  <c r="B36" i="146" s="1"/>
  <c r="B53" i="88"/>
  <c r="B240" i="152"/>
  <c r="G49" i="96"/>
  <c r="B15" i="147"/>
  <c r="B36" i="147" s="1"/>
  <c r="B54" i="88"/>
  <c r="B47" i="88"/>
  <c r="B15" i="141"/>
  <c r="B36" i="141" s="1"/>
  <c r="J264" i="92"/>
  <c r="B245" i="152"/>
  <c r="G54" i="96"/>
  <c r="B51" i="88"/>
  <c r="B15" i="144"/>
  <c r="B36" i="144" s="1"/>
  <c r="B244" i="152"/>
  <c r="G53" i="96"/>
  <c r="B56" i="88"/>
  <c r="B15" i="149"/>
  <c r="B36" i="149" s="1"/>
  <c r="B352" i="92"/>
  <c r="B326" i="92"/>
  <c r="B363" i="92"/>
  <c r="B337" i="92"/>
  <c r="B351" i="92"/>
  <c r="B325" i="92"/>
  <c r="B347" i="92"/>
  <c r="B321" i="92"/>
  <c r="B346" i="92"/>
  <c r="B320" i="92"/>
  <c r="B249" i="152"/>
  <c r="G58" i="96"/>
  <c r="B52" i="88"/>
  <c r="B15" i="145"/>
  <c r="B36" i="145" s="1"/>
  <c r="B242" i="152"/>
  <c r="G51" i="96"/>
  <c r="B15" i="150"/>
  <c r="B36" i="150" s="1"/>
  <c r="B57" i="88"/>
  <c r="B348" i="92"/>
  <c r="B322" i="92"/>
  <c r="B362" i="92"/>
  <c r="B336" i="92"/>
  <c r="B327" i="92"/>
  <c r="B353" i="92"/>
  <c r="B331" i="92"/>
  <c r="B357" i="92"/>
  <c r="B15" i="134"/>
  <c r="B36" i="134" s="1"/>
  <c r="B41" i="88"/>
  <c r="B247" i="152"/>
  <c r="G56" i="96"/>
  <c r="J223" i="92"/>
  <c r="B15" i="151"/>
  <c r="B36" i="151" s="1"/>
  <c r="B58" i="88"/>
  <c r="B252" i="152"/>
  <c r="G61" i="96"/>
  <c r="B358" i="92"/>
  <c r="B332" i="92"/>
  <c r="B15" i="139"/>
  <c r="B36" i="139" s="1"/>
  <c r="B46" i="88"/>
  <c r="B246" i="152"/>
  <c r="G55" i="96"/>
  <c r="B48" i="88"/>
  <c r="B15" i="142"/>
  <c r="B36" i="142" s="1"/>
  <c r="B15" i="135"/>
  <c r="B36" i="135" s="1"/>
  <c r="B42" i="88"/>
  <c r="G60" i="96"/>
  <c r="B251" i="152"/>
  <c r="B360" i="92"/>
  <c r="B334" i="92"/>
  <c r="B356" i="92"/>
  <c r="B330" i="92"/>
  <c r="B15" i="138"/>
  <c r="B36" i="138" s="1"/>
  <c r="B45" i="88"/>
  <c r="B40" i="88"/>
  <c r="B15" i="86"/>
  <c r="B36" i="86" s="1"/>
  <c r="B236" i="152"/>
  <c r="G45" i="96"/>
  <c r="B350" i="92"/>
  <c r="B324" i="92"/>
  <c r="B55" i="88"/>
  <c r="B15" i="148"/>
  <c r="B36" i="148" s="1"/>
  <c r="B239" i="152"/>
  <c r="G48" i="96"/>
  <c r="B359" i="92"/>
  <c r="B333" i="92"/>
  <c r="B323" i="92"/>
  <c r="B349" i="92"/>
  <c r="D280" i="92"/>
  <c r="I273" i="92"/>
  <c r="B43" i="88"/>
  <c r="B15" i="136"/>
  <c r="B36" i="136" s="1"/>
  <c r="B253" i="152"/>
  <c r="G62" i="96"/>
  <c r="B241" i="152"/>
  <c r="G50" i="96"/>
  <c r="B15" i="162"/>
  <c r="B36" i="162" s="1"/>
  <c r="B49" i="88"/>
  <c r="G52" i="96"/>
  <c r="B243" i="152"/>
  <c r="B237" i="152"/>
  <c r="G46" i="96"/>
  <c r="B355" i="92"/>
  <c r="B329" i="92"/>
  <c r="B248" i="152"/>
  <c r="G57" i="96"/>
  <c r="B354" i="92"/>
  <c r="B328" i="92"/>
  <c r="G44" i="96"/>
  <c r="B235" i="152"/>
  <c r="B335" i="92"/>
  <c r="B361" i="92"/>
  <c r="B250" i="152"/>
  <c r="G59" i="96"/>
  <c r="B44" i="88"/>
  <c r="B15" i="137"/>
  <c r="B36" i="137" s="1"/>
  <c r="B319" i="92"/>
  <c r="B345" i="92"/>
  <c r="B25" i="105"/>
  <c r="C170" i="92"/>
  <c r="E215" i="209"/>
  <c r="E230" i="209" s="1"/>
  <c r="E174" i="209"/>
  <c r="E173" i="209"/>
  <c r="E186" i="209"/>
  <c r="E187" i="209"/>
  <c r="E169" i="209"/>
  <c r="E180" i="209"/>
  <c r="E177" i="209"/>
  <c r="E176" i="209"/>
  <c r="E181" i="209"/>
  <c r="E182" i="209"/>
  <c r="H50" i="209"/>
  <c r="G152" i="209"/>
  <c r="G204" i="209" s="1"/>
  <c r="G151" i="209"/>
  <c r="G203" i="209" s="1"/>
  <c r="H49" i="209"/>
  <c r="H46" i="209"/>
  <c r="G148" i="209"/>
  <c r="G200" i="209" s="1"/>
  <c r="F164" i="209"/>
  <c r="G144" i="209"/>
  <c r="G196" i="209" s="1"/>
  <c r="H42" i="209"/>
  <c r="H53" i="209"/>
  <c r="G155" i="209"/>
  <c r="G207" i="209" s="1"/>
  <c r="H54" i="209"/>
  <c r="G156" i="209"/>
  <c r="G208" i="209" s="1"/>
  <c r="G153" i="209"/>
  <c r="H51" i="209"/>
  <c r="F85" i="209"/>
  <c r="G61" i="209"/>
  <c r="G77" i="209" s="1"/>
  <c r="H147" i="209"/>
  <c r="I45" i="209"/>
  <c r="F163" i="209"/>
  <c r="F179" i="209" s="1"/>
  <c r="F70" i="209"/>
  <c r="I160" i="209"/>
  <c r="J58" i="209"/>
  <c r="F77" i="209"/>
  <c r="G161" i="209"/>
  <c r="G213" i="209" s="1"/>
  <c r="H59" i="209"/>
  <c r="I48" i="209"/>
  <c r="H150" i="209"/>
  <c r="F81" i="209"/>
  <c r="F62" i="209"/>
  <c r="F76" i="209"/>
  <c r="F80" i="209"/>
  <c r="F75" i="209"/>
  <c r="F68" i="209"/>
  <c r="F79" i="209"/>
  <c r="F72" i="209"/>
  <c r="F84" i="209"/>
  <c r="F83" i="209"/>
  <c r="F78" i="209"/>
  <c r="F74" i="209"/>
  <c r="F67" i="209"/>
  <c r="F71" i="209"/>
  <c r="F69" i="209"/>
  <c r="F73" i="209"/>
  <c r="F86" i="209"/>
  <c r="H149" i="209"/>
  <c r="I47" i="209"/>
  <c r="E87" i="209"/>
  <c r="E88" i="209" s="1"/>
  <c r="H154" i="209"/>
  <c r="I52" i="209"/>
  <c r="H159" i="209"/>
  <c r="I57" i="209"/>
  <c r="H162" i="209"/>
  <c r="I60" i="209"/>
  <c r="H143" i="209"/>
  <c r="I41" i="209"/>
  <c r="G157" i="209"/>
  <c r="G209" i="209" s="1"/>
  <c r="H55" i="209"/>
  <c r="G146" i="209"/>
  <c r="H44" i="209"/>
  <c r="H145" i="209"/>
  <c r="I43" i="209"/>
  <c r="G158" i="209"/>
  <c r="G210" i="209" s="1"/>
  <c r="H56" i="209"/>
  <c r="C53" i="194"/>
  <c r="D53" i="194" s="1"/>
  <c r="D29" i="194"/>
  <c r="C87" i="194"/>
  <c r="C88" i="194" s="1"/>
  <c r="C87" i="188"/>
  <c r="C88" i="188" s="1"/>
  <c r="D29" i="188"/>
  <c r="C53" i="188"/>
  <c r="D53" i="188" s="1"/>
  <c r="D29" i="190"/>
  <c r="C87" i="190"/>
  <c r="C88" i="190" s="1"/>
  <c r="C53" i="190"/>
  <c r="D53" i="190" s="1"/>
  <c r="D29" i="189"/>
  <c r="C53" i="189"/>
  <c r="D53" i="189" s="1"/>
  <c r="C87" i="189"/>
  <c r="C88" i="189" s="1"/>
  <c r="C87" i="199"/>
  <c r="C88" i="199" s="1"/>
  <c r="D29" i="199"/>
  <c r="C53" i="199"/>
  <c r="D53" i="199" s="1"/>
  <c r="C27" i="201"/>
  <c r="C27" i="199"/>
  <c r="C27" i="195"/>
  <c r="C27" i="189"/>
  <c r="C27" i="197"/>
  <c r="C318" i="152"/>
  <c r="D141" i="108"/>
  <c r="C321" i="152" s="1"/>
  <c r="C27" i="202"/>
  <c r="C27" i="194"/>
  <c r="C27" i="191"/>
  <c r="C27" i="186"/>
  <c r="C27" i="187"/>
  <c r="C27" i="203"/>
  <c r="C27" i="188"/>
  <c r="C27" i="204"/>
  <c r="C27" i="190"/>
  <c r="C27" i="198"/>
  <c r="C27" i="192"/>
  <c r="C27" i="196"/>
  <c r="C27" i="200"/>
  <c r="C27" i="193"/>
  <c r="C87" i="204"/>
  <c r="C88" i="204" s="1"/>
  <c r="D29" i="204"/>
  <c r="C53" i="204"/>
  <c r="D53" i="204" s="1"/>
  <c r="C87" i="198"/>
  <c r="C88" i="198" s="1"/>
  <c r="C53" i="198"/>
  <c r="D53" i="198" s="1"/>
  <c r="D29" i="198"/>
  <c r="C53" i="195"/>
  <c r="D53" i="195" s="1"/>
  <c r="D29" i="195"/>
  <c r="C87" i="195"/>
  <c r="C88" i="195" s="1"/>
  <c r="C53" i="203"/>
  <c r="D53" i="203" s="1"/>
  <c r="C87" i="203"/>
  <c r="C88" i="203" s="1"/>
  <c r="D29" i="203"/>
  <c r="C87" i="201"/>
  <c r="C88" i="201" s="1"/>
  <c r="C53" i="201"/>
  <c r="D53" i="201" s="1"/>
  <c r="D29" i="201"/>
  <c r="D29" i="192"/>
  <c r="C87" i="192"/>
  <c r="C88" i="192" s="1"/>
  <c r="C53" i="192"/>
  <c r="D53" i="192" s="1"/>
  <c r="C53" i="193"/>
  <c r="D53" i="193" s="1"/>
  <c r="C87" i="193"/>
  <c r="C88" i="193" s="1"/>
  <c r="D29" i="193"/>
  <c r="C53" i="202"/>
  <c r="D53" i="202" s="1"/>
  <c r="C87" i="202"/>
  <c r="C88" i="202" s="1"/>
  <c r="D29" i="202"/>
  <c r="C53" i="197"/>
  <c r="D53" i="197" s="1"/>
  <c r="D29" i="197"/>
  <c r="C87" i="197"/>
  <c r="C88" i="197" s="1"/>
  <c r="D29" i="196"/>
  <c r="C53" i="196"/>
  <c r="D53" i="196" s="1"/>
  <c r="C87" i="196"/>
  <c r="C88" i="196" s="1"/>
  <c r="C87" i="186"/>
  <c r="C88" i="186" s="1"/>
  <c r="D29" i="186"/>
  <c r="C53" i="186"/>
  <c r="D53" i="186" s="1"/>
  <c r="C87" i="200"/>
  <c r="C88" i="200" s="1"/>
  <c r="D29" i="200"/>
  <c r="C53" i="200"/>
  <c r="D53" i="200" s="1"/>
  <c r="C53" i="191"/>
  <c r="D53" i="191" s="1"/>
  <c r="D29" i="191"/>
  <c r="C87" i="191"/>
  <c r="C88" i="191" s="1"/>
  <c r="C87" i="187"/>
  <c r="C88" i="187" s="1"/>
  <c r="D29" i="187"/>
  <c r="C53" i="187"/>
  <c r="D53" i="187" s="1"/>
  <c r="C319" i="152"/>
  <c r="C28" i="202"/>
  <c r="C28" i="199"/>
  <c r="C28" i="195"/>
  <c r="C28" i="197"/>
  <c r="C28" i="189"/>
  <c r="C28" i="190"/>
  <c r="C28" i="186"/>
  <c r="C28" i="203"/>
  <c r="C28" i="196"/>
  <c r="C28" i="198"/>
  <c r="C28" i="204"/>
  <c r="C28" i="193"/>
  <c r="C28" i="194"/>
  <c r="C28" i="192"/>
  <c r="C28" i="187"/>
  <c r="C28" i="200"/>
  <c r="C28" i="191"/>
  <c r="C28" i="201"/>
  <c r="C28" i="188"/>
  <c r="D134" i="108"/>
  <c r="C314" i="152" s="1"/>
  <c r="C28" i="185"/>
  <c r="C312" i="152"/>
  <c r="C267" i="152"/>
  <c r="I68" i="113"/>
  <c r="K197" i="95" s="1"/>
  <c r="J193" i="152"/>
  <c r="K78" i="123"/>
  <c r="J189" i="152"/>
  <c r="K74" i="123"/>
  <c r="K80" i="123"/>
  <c r="J195" i="152"/>
  <c r="J194" i="152"/>
  <c r="J186" i="152"/>
  <c r="K71" i="123"/>
  <c r="C229" i="140"/>
  <c r="K70" i="123"/>
  <c r="J185" i="152"/>
  <c r="J192" i="152"/>
  <c r="K77" i="123"/>
  <c r="J173" i="152"/>
  <c r="K58" i="123"/>
  <c r="K63" i="123"/>
  <c r="J178" i="152"/>
  <c r="J179" i="152"/>
  <c r="K64" i="123"/>
  <c r="K60" i="123"/>
  <c r="J175" i="152"/>
  <c r="J171" i="152"/>
  <c r="K56" i="123"/>
  <c r="K55" i="123"/>
  <c r="J170" i="152"/>
  <c r="K62" i="123"/>
  <c r="J177" i="152"/>
  <c r="J174" i="152"/>
  <c r="K59" i="123"/>
  <c r="C213" i="140"/>
  <c r="C121" i="140"/>
  <c r="C156" i="86"/>
  <c r="D213" i="92"/>
  <c r="D223" i="92"/>
  <c r="D214" i="92"/>
  <c r="J221" i="92"/>
  <c r="D207" i="92"/>
  <c r="J214" i="92"/>
  <c r="H278" i="92"/>
  <c r="J279" i="92"/>
  <c r="C156" i="134"/>
  <c r="C280" i="134"/>
  <c r="C16" i="131" s="1"/>
  <c r="M282" i="92"/>
  <c r="K271" i="92"/>
  <c r="J213" i="92"/>
  <c r="D216" i="92"/>
  <c r="H213" i="92"/>
  <c r="F279" i="92"/>
  <c r="H211" i="92"/>
  <c r="L270" i="92"/>
  <c r="F264" i="92"/>
  <c r="K280" i="92"/>
  <c r="H222" i="92"/>
  <c r="I268" i="92"/>
  <c r="E271" i="92"/>
  <c r="J266" i="92"/>
  <c r="I14" i="151"/>
  <c r="I35" i="151" s="1"/>
  <c r="I42" i="151" s="1"/>
  <c r="I14" i="150"/>
  <c r="I35" i="150" s="1"/>
  <c r="I42" i="150" s="1"/>
  <c r="I14" i="148"/>
  <c r="I35" i="148" s="1"/>
  <c r="I42" i="148" s="1"/>
  <c r="I14" i="149"/>
  <c r="I35" i="149" s="1"/>
  <c r="I42" i="149" s="1"/>
  <c r="I14" i="147"/>
  <c r="I35" i="147" s="1"/>
  <c r="I42" i="147" s="1"/>
  <c r="I14" i="146"/>
  <c r="I35" i="146" s="1"/>
  <c r="I42" i="146" s="1"/>
  <c r="I14" i="145"/>
  <c r="I35" i="145" s="1"/>
  <c r="I42" i="145" s="1"/>
  <c r="I14" i="144"/>
  <c r="I35" i="144" s="1"/>
  <c r="I42" i="144" s="1"/>
  <c r="I14" i="162"/>
  <c r="I35" i="162" s="1"/>
  <c r="I42" i="162" s="1"/>
  <c r="I14" i="141"/>
  <c r="I35" i="141" s="1"/>
  <c r="I42" i="141" s="1"/>
  <c r="I14" i="143"/>
  <c r="I35" i="143" s="1"/>
  <c r="I42" i="143" s="1"/>
  <c r="I14" i="142"/>
  <c r="I35" i="142" s="1"/>
  <c r="I42" i="142" s="1"/>
  <c r="I14" i="139"/>
  <c r="I35" i="139" s="1"/>
  <c r="I42" i="139" s="1"/>
  <c r="I14" i="137"/>
  <c r="I35" i="137" s="1"/>
  <c r="I42" i="137" s="1"/>
  <c r="I14" i="135"/>
  <c r="I35" i="135" s="1"/>
  <c r="I42" i="135" s="1"/>
  <c r="I14" i="86"/>
  <c r="I35" i="86" s="1"/>
  <c r="I42" i="86" s="1"/>
  <c r="I14" i="138"/>
  <c r="I35" i="138" s="1"/>
  <c r="I42" i="138" s="1"/>
  <c r="I14" i="134"/>
  <c r="I35" i="134" s="1"/>
  <c r="I42" i="134" s="1"/>
  <c r="I14" i="136"/>
  <c r="I35" i="136" s="1"/>
  <c r="I42" i="136" s="1"/>
  <c r="I14" i="140"/>
  <c r="I35" i="140" s="1"/>
  <c r="I42" i="140" s="1"/>
  <c r="M14" i="151"/>
  <c r="M35" i="151" s="1"/>
  <c r="M42" i="151" s="1"/>
  <c r="M14" i="150"/>
  <c r="M35" i="150" s="1"/>
  <c r="M42" i="150" s="1"/>
  <c r="M14" i="148"/>
  <c r="M35" i="148" s="1"/>
  <c r="M42" i="148" s="1"/>
  <c r="M14" i="149"/>
  <c r="M35" i="149" s="1"/>
  <c r="M42" i="149" s="1"/>
  <c r="M14" i="147"/>
  <c r="M35" i="147" s="1"/>
  <c r="M42" i="147" s="1"/>
  <c r="M14" i="146"/>
  <c r="M35" i="146" s="1"/>
  <c r="M42" i="146" s="1"/>
  <c r="M14" i="145"/>
  <c r="M35" i="145" s="1"/>
  <c r="M42" i="145" s="1"/>
  <c r="M14" i="144"/>
  <c r="M35" i="144" s="1"/>
  <c r="M42" i="144" s="1"/>
  <c r="M14" i="162"/>
  <c r="M35" i="162" s="1"/>
  <c r="M42" i="162" s="1"/>
  <c r="M14" i="141"/>
  <c r="M35" i="141" s="1"/>
  <c r="M42" i="141" s="1"/>
  <c r="M14" i="143"/>
  <c r="M35" i="143" s="1"/>
  <c r="M42" i="143" s="1"/>
  <c r="M14" i="142"/>
  <c r="M35" i="142" s="1"/>
  <c r="M42" i="142" s="1"/>
  <c r="M14" i="139"/>
  <c r="M35" i="139" s="1"/>
  <c r="M42" i="139" s="1"/>
  <c r="M14" i="137"/>
  <c r="M35" i="137" s="1"/>
  <c r="M42" i="137" s="1"/>
  <c r="M14" i="135"/>
  <c r="M35" i="135" s="1"/>
  <c r="M42" i="135" s="1"/>
  <c r="M14" i="86"/>
  <c r="M35" i="86" s="1"/>
  <c r="M42" i="86" s="1"/>
  <c r="M14" i="134"/>
  <c r="M35" i="134" s="1"/>
  <c r="M42" i="134" s="1"/>
  <c r="M14" i="136"/>
  <c r="M35" i="136" s="1"/>
  <c r="M42" i="136" s="1"/>
  <c r="M14" i="140"/>
  <c r="M35" i="140" s="1"/>
  <c r="M42" i="140" s="1"/>
  <c r="M14" i="138"/>
  <c r="M35" i="138" s="1"/>
  <c r="M42" i="138" s="1"/>
  <c r="H14" i="151"/>
  <c r="H35" i="151" s="1"/>
  <c r="H42" i="151" s="1"/>
  <c r="H14" i="150"/>
  <c r="H35" i="150" s="1"/>
  <c r="H42" i="150" s="1"/>
  <c r="H14" i="148"/>
  <c r="H35" i="148" s="1"/>
  <c r="H42" i="148" s="1"/>
  <c r="H14" i="147"/>
  <c r="H35" i="147" s="1"/>
  <c r="H42" i="147" s="1"/>
  <c r="H14" i="146"/>
  <c r="H35" i="146" s="1"/>
  <c r="H42" i="146" s="1"/>
  <c r="H14" i="145"/>
  <c r="H35" i="145" s="1"/>
  <c r="H42" i="145" s="1"/>
  <c r="H14" i="149"/>
  <c r="H35" i="149" s="1"/>
  <c r="H42" i="149" s="1"/>
  <c r="H14" i="162"/>
  <c r="H35" i="162" s="1"/>
  <c r="H42" i="162" s="1"/>
  <c r="H14" i="141"/>
  <c r="H35" i="141" s="1"/>
  <c r="H42" i="141" s="1"/>
  <c r="H14" i="144"/>
  <c r="H35" i="144" s="1"/>
  <c r="H42" i="144" s="1"/>
  <c r="H14" i="142"/>
  <c r="H35" i="142" s="1"/>
  <c r="H42" i="142" s="1"/>
  <c r="H14" i="138"/>
  <c r="H35" i="138" s="1"/>
  <c r="H42" i="138" s="1"/>
  <c r="H14" i="136"/>
  <c r="H35" i="136" s="1"/>
  <c r="H42" i="136" s="1"/>
  <c r="H14" i="134"/>
  <c r="H35" i="134" s="1"/>
  <c r="H42" i="134" s="1"/>
  <c r="H14" i="140"/>
  <c r="H35" i="140" s="1"/>
  <c r="H42" i="140" s="1"/>
  <c r="H14" i="143"/>
  <c r="H35" i="143" s="1"/>
  <c r="H42" i="143" s="1"/>
  <c r="H14" i="139"/>
  <c r="H35" i="139" s="1"/>
  <c r="H42" i="139" s="1"/>
  <c r="H14" i="137"/>
  <c r="H35" i="137" s="1"/>
  <c r="H42" i="137" s="1"/>
  <c r="H14" i="135"/>
  <c r="H35" i="135" s="1"/>
  <c r="H42" i="135" s="1"/>
  <c r="H14" i="86"/>
  <c r="H35" i="86" s="1"/>
  <c r="H42" i="86" s="1"/>
  <c r="J14" i="151"/>
  <c r="J35" i="151" s="1"/>
  <c r="J42" i="151" s="1"/>
  <c r="J14" i="149"/>
  <c r="J35" i="149" s="1"/>
  <c r="J42" i="149" s="1"/>
  <c r="J14" i="147"/>
  <c r="J35" i="147" s="1"/>
  <c r="J42" i="147" s="1"/>
  <c r="J14" i="148"/>
  <c r="J35" i="148" s="1"/>
  <c r="J42" i="148" s="1"/>
  <c r="J14" i="144"/>
  <c r="J35" i="144" s="1"/>
  <c r="J42" i="144" s="1"/>
  <c r="J14" i="150"/>
  <c r="J35" i="150" s="1"/>
  <c r="J42" i="150" s="1"/>
  <c r="J14" i="146"/>
  <c r="J35" i="146" s="1"/>
  <c r="J42" i="146" s="1"/>
  <c r="J14" i="143"/>
  <c r="J35" i="143" s="1"/>
  <c r="J42" i="143" s="1"/>
  <c r="J14" i="142"/>
  <c r="J35" i="142" s="1"/>
  <c r="J42" i="142" s="1"/>
  <c r="J14" i="145"/>
  <c r="J35" i="145" s="1"/>
  <c r="J42" i="145" s="1"/>
  <c r="J14" i="139"/>
  <c r="J35" i="139" s="1"/>
  <c r="J42" i="139" s="1"/>
  <c r="J14" i="137"/>
  <c r="J35" i="137" s="1"/>
  <c r="J42" i="137" s="1"/>
  <c r="J14" i="135"/>
  <c r="J35" i="135" s="1"/>
  <c r="J42" i="135" s="1"/>
  <c r="J14" i="86"/>
  <c r="J35" i="86" s="1"/>
  <c r="J42" i="86" s="1"/>
  <c r="J14" i="162"/>
  <c r="J35" i="162" s="1"/>
  <c r="J42" i="162" s="1"/>
  <c r="J14" i="138"/>
  <c r="J35" i="138" s="1"/>
  <c r="J42" i="138" s="1"/>
  <c r="J14" i="136"/>
  <c r="J35" i="136" s="1"/>
  <c r="J42" i="136" s="1"/>
  <c r="J14" i="134"/>
  <c r="J35" i="134" s="1"/>
  <c r="J42" i="134" s="1"/>
  <c r="J14" i="140"/>
  <c r="J35" i="140" s="1"/>
  <c r="J42" i="140" s="1"/>
  <c r="J14" i="141"/>
  <c r="J35" i="141" s="1"/>
  <c r="J42" i="141" s="1"/>
  <c r="D14" i="151"/>
  <c r="D35" i="151" s="1"/>
  <c r="D42" i="151" s="1"/>
  <c r="D14" i="150"/>
  <c r="D35" i="150" s="1"/>
  <c r="D42" i="150" s="1"/>
  <c r="D14" i="148"/>
  <c r="D35" i="148" s="1"/>
  <c r="D42" i="148" s="1"/>
  <c r="D14" i="147"/>
  <c r="D35" i="147" s="1"/>
  <c r="D42" i="147" s="1"/>
  <c r="D14" i="146"/>
  <c r="D35" i="146" s="1"/>
  <c r="D42" i="146" s="1"/>
  <c r="D14" i="145"/>
  <c r="D35" i="145" s="1"/>
  <c r="D42" i="145" s="1"/>
  <c r="D14" i="149"/>
  <c r="D35" i="149" s="1"/>
  <c r="D42" i="149" s="1"/>
  <c r="D14" i="162"/>
  <c r="D35" i="162" s="1"/>
  <c r="D42" i="162" s="1"/>
  <c r="D14" i="141"/>
  <c r="D35" i="141" s="1"/>
  <c r="D42" i="141" s="1"/>
  <c r="D14" i="144"/>
  <c r="D35" i="144" s="1"/>
  <c r="D42" i="144" s="1"/>
  <c r="D14" i="138"/>
  <c r="D35" i="138" s="1"/>
  <c r="D42" i="138" s="1"/>
  <c r="D14" i="136"/>
  <c r="D35" i="136" s="1"/>
  <c r="D42" i="136" s="1"/>
  <c r="D14" i="134"/>
  <c r="D35" i="134" s="1"/>
  <c r="D42" i="134" s="1"/>
  <c r="D14" i="140"/>
  <c r="D35" i="140" s="1"/>
  <c r="D42" i="140" s="1"/>
  <c r="D14" i="142"/>
  <c r="D35" i="142" s="1"/>
  <c r="D42" i="142" s="1"/>
  <c r="D14" i="139"/>
  <c r="D35" i="139" s="1"/>
  <c r="D42" i="139" s="1"/>
  <c r="D14" i="137"/>
  <c r="D35" i="137" s="1"/>
  <c r="D42" i="137" s="1"/>
  <c r="D14" i="135"/>
  <c r="D35" i="135" s="1"/>
  <c r="D42" i="135" s="1"/>
  <c r="D14" i="86"/>
  <c r="D35" i="86" s="1"/>
  <c r="D42" i="86" s="1"/>
  <c r="D14" i="143"/>
  <c r="D35" i="143" s="1"/>
  <c r="D42" i="143" s="1"/>
  <c r="C14" i="151"/>
  <c r="C35" i="151" s="1"/>
  <c r="C42" i="151" s="1"/>
  <c r="C14" i="149"/>
  <c r="C35" i="149" s="1"/>
  <c r="C42" i="149" s="1"/>
  <c r="C14" i="147"/>
  <c r="C35" i="147" s="1"/>
  <c r="C42" i="147" s="1"/>
  <c r="C14" i="150"/>
  <c r="C35" i="150" s="1"/>
  <c r="C42" i="150" s="1"/>
  <c r="C14" i="148"/>
  <c r="C35" i="148" s="1"/>
  <c r="C42" i="148" s="1"/>
  <c r="C14" i="144"/>
  <c r="C35" i="144" s="1"/>
  <c r="C42" i="144" s="1"/>
  <c r="C14" i="146"/>
  <c r="C35" i="146" s="1"/>
  <c r="C42" i="146" s="1"/>
  <c r="C14" i="145"/>
  <c r="C35" i="145" s="1"/>
  <c r="C42" i="145" s="1"/>
  <c r="C14" i="143"/>
  <c r="C35" i="143" s="1"/>
  <c r="C42" i="143" s="1"/>
  <c r="C14" i="142"/>
  <c r="C35" i="142" s="1"/>
  <c r="C42" i="142" s="1"/>
  <c r="C14" i="162"/>
  <c r="C35" i="162" s="1"/>
  <c r="C42" i="162" s="1"/>
  <c r="C14" i="141"/>
  <c r="C35" i="141" s="1"/>
  <c r="C42" i="141" s="1"/>
  <c r="C14" i="138"/>
  <c r="C35" i="138" s="1"/>
  <c r="C42" i="138" s="1"/>
  <c r="C14" i="136"/>
  <c r="C35" i="136" s="1"/>
  <c r="C42" i="136" s="1"/>
  <c r="C14" i="134"/>
  <c r="C35" i="134" s="1"/>
  <c r="C42" i="134" s="1"/>
  <c r="C14" i="140"/>
  <c r="C35" i="140" s="1"/>
  <c r="C42" i="140" s="1"/>
  <c r="C14" i="137"/>
  <c r="C35" i="137" s="1"/>
  <c r="C42" i="137" s="1"/>
  <c r="C14" i="86"/>
  <c r="C35" i="86" s="1"/>
  <c r="C42" i="86" s="1"/>
  <c r="C14" i="139"/>
  <c r="C35" i="139" s="1"/>
  <c r="C42" i="139" s="1"/>
  <c r="C14" i="135"/>
  <c r="C35" i="135" s="1"/>
  <c r="C42" i="135" s="1"/>
  <c r="K14" i="151"/>
  <c r="K35" i="151" s="1"/>
  <c r="K42" i="151" s="1"/>
  <c r="K14" i="149"/>
  <c r="K35" i="149" s="1"/>
  <c r="K42" i="149" s="1"/>
  <c r="K14" i="147"/>
  <c r="K35" i="147" s="1"/>
  <c r="K42" i="147" s="1"/>
  <c r="K14" i="150"/>
  <c r="K35" i="150" s="1"/>
  <c r="K42" i="150" s="1"/>
  <c r="K14" i="148"/>
  <c r="K35" i="148" s="1"/>
  <c r="K42" i="148" s="1"/>
  <c r="K14" i="144"/>
  <c r="K35" i="144" s="1"/>
  <c r="K42" i="144" s="1"/>
  <c r="K14" i="146"/>
  <c r="K35" i="146" s="1"/>
  <c r="K42" i="146" s="1"/>
  <c r="K14" i="145"/>
  <c r="K35" i="145" s="1"/>
  <c r="K42" i="145" s="1"/>
  <c r="K14" i="143"/>
  <c r="K35" i="143" s="1"/>
  <c r="K42" i="143" s="1"/>
  <c r="K14" i="142"/>
  <c r="K35" i="142" s="1"/>
  <c r="K42" i="142" s="1"/>
  <c r="K14" i="162"/>
  <c r="K35" i="162" s="1"/>
  <c r="K42" i="162" s="1"/>
  <c r="K14" i="141"/>
  <c r="K35" i="141" s="1"/>
  <c r="K42" i="141" s="1"/>
  <c r="K14" i="138"/>
  <c r="K35" i="138" s="1"/>
  <c r="K42" i="138" s="1"/>
  <c r="K14" i="136"/>
  <c r="K35" i="136" s="1"/>
  <c r="K42" i="136" s="1"/>
  <c r="K14" i="134"/>
  <c r="K35" i="134" s="1"/>
  <c r="K42" i="134" s="1"/>
  <c r="K14" i="140"/>
  <c r="K35" i="140" s="1"/>
  <c r="K42" i="140" s="1"/>
  <c r="K14" i="139"/>
  <c r="K35" i="139" s="1"/>
  <c r="K42" i="139" s="1"/>
  <c r="K14" i="135"/>
  <c r="K35" i="135" s="1"/>
  <c r="K42" i="135" s="1"/>
  <c r="K14" i="137"/>
  <c r="K35" i="137" s="1"/>
  <c r="K42" i="137" s="1"/>
  <c r="K14" i="86"/>
  <c r="K35" i="86" s="1"/>
  <c r="K42" i="86" s="1"/>
  <c r="D38" i="127"/>
  <c r="D21" i="287"/>
  <c r="I21" i="287" s="1"/>
  <c r="C38" i="127"/>
  <c r="C21" i="287"/>
  <c r="H21" i="287" s="1"/>
  <c r="L14" i="151"/>
  <c r="L35" i="151" s="1"/>
  <c r="L42" i="151" s="1"/>
  <c r="L14" i="150"/>
  <c r="L35" i="150" s="1"/>
  <c r="L42" i="150" s="1"/>
  <c r="L14" i="148"/>
  <c r="L35" i="148" s="1"/>
  <c r="L42" i="148" s="1"/>
  <c r="L14" i="149"/>
  <c r="L35" i="149" s="1"/>
  <c r="L42" i="149" s="1"/>
  <c r="L14" i="146"/>
  <c r="L35" i="146" s="1"/>
  <c r="L42" i="146" s="1"/>
  <c r="L14" i="145"/>
  <c r="L35" i="145" s="1"/>
  <c r="L42" i="145" s="1"/>
  <c r="L14" i="144"/>
  <c r="L35" i="144" s="1"/>
  <c r="L42" i="144" s="1"/>
  <c r="L14" i="162"/>
  <c r="L35" i="162" s="1"/>
  <c r="L42" i="162" s="1"/>
  <c r="L14" i="141"/>
  <c r="L35" i="141" s="1"/>
  <c r="L42" i="141" s="1"/>
  <c r="L14" i="147"/>
  <c r="L35" i="147" s="1"/>
  <c r="L42" i="147" s="1"/>
  <c r="L14" i="138"/>
  <c r="L35" i="138" s="1"/>
  <c r="L42" i="138" s="1"/>
  <c r="L14" i="136"/>
  <c r="L35" i="136" s="1"/>
  <c r="L42" i="136" s="1"/>
  <c r="L14" i="134"/>
  <c r="L35" i="134" s="1"/>
  <c r="L42" i="134" s="1"/>
  <c r="L14" i="140"/>
  <c r="L35" i="140" s="1"/>
  <c r="L42" i="140" s="1"/>
  <c r="L14" i="143"/>
  <c r="L35" i="143" s="1"/>
  <c r="L42" i="143" s="1"/>
  <c r="L14" i="139"/>
  <c r="L35" i="139" s="1"/>
  <c r="L42" i="139" s="1"/>
  <c r="L14" i="137"/>
  <c r="L35" i="137" s="1"/>
  <c r="L42" i="137" s="1"/>
  <c r="L14" i="135"/>
  <c r="L35" i="135" s="1"/>
  <c r="L42" i="135" s="1"/>
  <c r="L14" i="86"/>
  <c r="L35" i="86" s="1"/>
  <c r="L42" i="86" s="1"/>
  <c r="L14" i="142"/>
  <c r="L35" i="142" s="1"/>
  <c r="L42" i="142" s="1"/>
  <c r="G14" i="151"/>
  <c r="G35" i="151" s="1"/>
  <c r="G42" i="151" s="1"/>
  <c r="G14" i="149"/>
  <c r="G35" i="149" s="1"/>
  <c r="G42" i="149" s="1"/>
  <c r="G14" i="147"/>
  <c r="G35" i="147" s="1"/>
  <c r="G42" i="147" s="1"/>
  <c r="G14" i="150"/>
  <c r="G35" i="150" s="1"/>
  <c r="G42" i="150" s="1"/>
  <c r="G14" i="148"/>
  <c r="G35" i="148" s="1"/>
  <c r="G42" i="148" s="1"/>
  <c r="G14" i="144"/>
  <c r="G35" i="144" s="1"/>
  <c r="G42" i="144" s="1"/>
  <c r="G14" i="146"/>
  <c r="G35" i="146" s="1"/>
  <c r="G42" i="146" s="1"/>
  <c r="G14" i="145"/>
  <c r="G35" i="145" s="1"/>
  <c r="G42" i="145" s="1"/>
  <c r="G14" i="143"/>
  <c r="G35" i="143" s="1"/>
  <c r="G42" i="143" s="1"/>
  <c r="G14" i="142"/>
  <c r="G35" i="142" s="1"/>
  <c r="G42" i="142" s="1"/>
  <c r="G14" i="162"/>
  <c r="G35" i="162" s="1"/>
  <c r="G42" i="162" s="1"/>
  <c r="G14" i="141"/>
  <c r="G35" i="141" s="1"/>
  <c r="G42" i="141" s="1"/>
  <c r="G14" i="138"/>
  <c r="G35" i="138" s="1"/>
  <c r="G42" i="138" s="1"/>
  <c r="G14" i="136"/>
  <c r="G35" i="136" s="1"/>
  <c r="G42" i="136" s="1"/>
  <c r="G14" i="134"/>
  <c r="G35" i="134" s="1"/>
  <c r="G42" i="134" s="1"/>
  <c r="G14" i="140"/>
  <c r="G35" i="140" s="1"/>
  <c r="G42" i="140" s="1"/>
  <c r="G14" i="137"/>
  <c r="G35" i="137" s="1"/>
  <c r="G42" i="137" s="1"/>
  <c r="G14" i="139"/>
  <c r="G35" i="139" s="1"/>
  <c r="G42" i="139" s="1"/>
  <c r="G14" i="135"/>
  <c r="G35" i="135" s="1"/>
  <c r="G42" i="135" s="1"/>
  <c r="G14" i="86"/>
  <c r="G35" i="86" s="1"/>
  <c r="G42" i="86" s="1"/>
  <c r="F14" i="149"/>
  <c r="F35" i="149" s="1"/>
  <c r="F42" i="149" s="1"/>
  <c r="F14" i="147"/>
  <c r="F35" i="147" s="1"/>
  <c r="F42" i="147" s="1"/>
  <c r="F14" i="151"/>
  <c r="F35" i="151" s="1"/>
  <c r="F42" i="151" s="1"/>
  <c r="F14" i="150"/>
  <c r="F35" i="150" s="1"/>
  <c r="F42" i="150" s="1"/>
  <c r="F14" i="144"/>
  <c r="F35" i="144" s="1"/>
  <c r="F42" i="144" s="1"/>
  <c r="F14" i="148"/>
  <c r="F35" i="148" s="1"/>
  <c r="F42" i="148" s="1"/>
  <c r="F14" i="145"/>
  <c r="F35" i="145" s="1"/>
  <c r="F42" i="145" s="1"/>
  <c r="F14" i="143"/>
  <c r="F35" i="143" s="1"/>
  <c r="F42" i="143" s="1"/>
  <c r="F14" i="142"/>
  <c r="F35" i="142" s="1"/>
  <c r="F42" i="142" s="1"/>
  <c r="F14" i="146"/>
  <c r="F35" i="146" s="1"/>
  <c r="F42" i="146" s="1"/>
  <c r="F14" i="141"/>
  <c r="F35" i="141" s="1"/>
  <c r="F42" i="141" s="1"/>
  <c r="F14" i="139"/>
  <c r="F35" i="139" s="1"/>
  <c r="F42" i="139" s="1"/>
  <c r="F14" i="137"/>
  <c r="F35" i="137" s="1"/>
  <c r="F42" i="137" s="1"/>
  <c r="F14" i="135"/>
  <c r="F35" i="135" s="1"/>
  <c r="F42" i="135" s="1"/>
  <c r="F14" i="86"/>
  <c r="F35" i="86" s="1"/>
  <c r="F42" i="86" s="1"/>
  <c r="F14" i="162"/>
  <c r="F35" i="162" s="1"/>
  <c r="F42" i="162" s="1"/>
  <c r="F14" i="138"/>
  <c r="F35" i="138" s="1"/>
  <c r="F42" i="138" s="1"/>
  <c r="F14" i="136"/>
  <c r="F35" i="136" s="1"/>
  <c r="F42" i="136" s="1"/>
  <c r="F14" i="134"/>
  <c r="F35" i="134" s="1"/>
  <c r="F42" i="134" s="1"/>
  <c r="F14" i="140"/>
  <c r="F35" i="140" s="1"/>
  <c r="F42" i="140" s="1"/>
  <c r="E14" i="150"/>
  <c r="E35" i="150" s="1"/>
  <c r="E42" i="150" s="1"/>
  <c r="E14" i="148"/>
  <c r="E35" i="148" s="1"/>
  <c r="E42" i="148" s="1"/>
  <c r="E14" i="149"/>
  <c r="E35" i="149" s="1"/>
  <c r="E42" i="149" s="1"/>
  <c r="E14" i="147"/>
  <c r="E35" i="147" s="1"/>
  <c r="E42" i="147" s="1"/>
  <c r="E14" i="146"/>
  <c r="E35" i="146" s="1"/>
  <c r="E42" i="146" s="1"/>
  <c r="E14" i="145"/>
  <c r="E35" i="145" s="1"/>
  <c r="E42" i="145" s="1"/>
  <c r="E14" i="151"/>
  <c r="E35" i="151" s="1"/>
  <c r="E42" i="151" s="1"/>
  <c r="E14" i="144"/>
  <c r="E35" i="144" s="1"/>
  <c r="E42" i="144" s="1"/>
  <c r="E14" i="162"/>
  <c r="E35" i="162" s="1"/>
  <c r="E42" i="162" s="1"/>
  <c r="E14" i="141"/>
  <c r="E35" i="141" s="1"/>
  <c r="E42" i="141" s="1"/>
  <c r="E14" i="143"/>
  <c r="E35" i="143" s="1"/>
  <c r="E42" i="143" s="1"/>
  <c r="E14" i="142"/>
  <c r="E35" i="142" s="1"/>
  <c r="E42" i="142" s="1"/>
  <c r="E14" i="139"/>
  <c r="E35" i="139" s="1"/>
  <c r="E42" i="139" s="1"/>
  <c r="E14" i="137"/>
  <c r="E35" i="137" s="1"/>
  <c r="E42" i="137" s="1"/>
  <c r="E14" i="135"/>
  <c r="E35" i="135" s="1"/>
  <c r="E42" i="135" s="1"/>
  <c r="E14" i="86"/>
  <c r="E35" i="86" s="1"/>
  <c r="E42" i="86" s="1"/>
  <c r="E14" i="138"/>
  <c r="E35" i="138" s="1"/>
  <c r="E42" i="138" s="1"/>
  <c r="E14" i="134"/>
  <c r="E35" i="134" s="1"/>
  <c r="E42" i="134" s="1"/>
  <c r="E14" i="136"/>
  <c r="E35" i="136" s="1"/>
  <c r="E42" i="136" s="1"/>
  <c r="E14" i="140"/>
  <c r="E35" i="140" s="1"/>
  <c r="E42" i="140" s="1"/>
  <c r="G38" i="127"/>
  <c r="G21" i="287"/>
  <c r="L21" i="287" s="1"/>
  <c r="F38" i="127"/>
  <c r="F21" i="287"/>
  <c r="K21" i="287" s="1"/>
  <c r="E38" i="127"/>
  <c r="E21" i="287"/>
  <c r="J21" i="287" s="1"/>
  <c r="E280" i="92"/>
  <c r="L266" i="92"/>
  <c r="H279" i="92"/>
  <c r="H273" i="92"/>
  <c r="H264" i="92"/>
  <c r="M273" i="92"/>
  <c r="M264" i="92"/>
  <c r="M269" i="92"/>
  <c r="M271" i="92"/>
  <c r="G271" i="92"/>
  <c r="L282" i="92"/>
  <c r="M280" i="92"/>
  <c r="H269" i="92"/>
  <c r="M268" i="92"/>
  <c r="L278" i="92"/>
  <c r="J270" i="92"/>
  <c r="E282" i="92"/>
  <c r="I282" i="92"/>
  <c r="J280" i="92"/>
  <c r="E269" i="92"/>
  <c r="J273" i="92"/>
  <c r="H271" i="92"/>
  <c r="J282" i="92"/>
  <c r="G280" i="92"/>
  <c r="M270" i="92"/>
  <c r="G266" i="92"/>
  <c r="G268" i="92"/>
  <c r="I264" i="92"/>
  <c r="E270" i="92"/>
  <c r="M278" i="92"/>
  <c r="F271" i="92"/>
  <c r="L271" i="92"/>
  <c r="F266" i="92"/>
  <c r="C273" i="92"/>
  <c r="C269" i="92"/>
  <c r="C264" i="92"/>
  <c r="D278" i="92"/>
  <c r="G273" i="92"/>
  <c r="C268" i="92"/>
  <c r="G270" i="92"/>
  <c r="D279" i="92"/>
  <c r="I278" i="92"/>
  <c r="G264" i="92"/>
  <c r="C278" i="92"/>
  <c r="H282" i="92"/>
  <c r="G282" i="92"/>
  <c r="H270" i="92"/>
  <c r="K266" i="92"/>
  <c r="D271" i="92"/>
  <c r="L264" i="92"/>
  <c r="K269" i="92"/>
  <c r="F270" i="92"/>
  <c r="I269" i="92"/>
  <c r="K282" i="92"/>
  <c r="F273" i="92"/>
  <c r="E273" i="92"/>
  <c r="E266" i="92"/>
  <c r="K278" i="92"/>
  <c r="L279" i="92"/>
  <c r="F269" i="92"/>
  <c r="I271" i="92"/>
  <c r="E264" i="92"/>
  <c r="F278" i="92"/>
  <c r="C279" i="92"/>
  <c r="G269" i="92"/>
  <c r="J269" i="92"/>
  <c r="K273" i="92"/>
  <c r="I279" i="92"/>
  <c r="J278" i="92"/>
  <c r="C266" i="92"/>
  <c r="J271" i="92"/>
  <c r="G278" i="92"/>
  <c r="D270" i="92"/>
  <c r="D266" i="92"/>
  <c r="D273" i="92"/>
  <c r="D264" i="92"/>
  <c r="D269" i="92"/>
  <c r="I270" i="92"/>
  <c r="I266" i="92"/>
  <c r="L268" i="92"/>
  <c r="M279" i="92"/>
  <c r="L269" i="92"/>
  <c r="K279" i="92"/>
  <c r="F282" i="92"/>
  <c r="H280" i="92"/>
  <c r="K268" i="92"/>
  <c r="F280" i="92"/>
  <c r="D268" i="92"/>
  <c r="E279" i="92"/>
  <c r="C282" i="92"/>
  <c r="K264" i="92"/>
  <c r="F268" i="92"/>
  <c r="E278" i="92"/>
  <c r="L280" i="92"/>
  <c r="H266" i="92"/>
  <c r="H268" i="92"/>
  <c r="I280" i="92"/>
  <c r="K270" i="92"/>
  <c r="E268" i="92"/>
  <c r="L273" i="92"/>
  <c r="D282" i="92"/>
  <c r="J268" i="92"/>
  <c r="K213" i="92"/>
  <c r="K225" i="92"/>
  <c r="K209" i="92"/>
  <c r="K223" i="92"/>
  <c r="K221" i="92"/>
  <c r="E216" i="92"/>
  <c r="E211" i="92"/>
  <c r="E225" i="92"/>
  <c r="K222" i="92"/>
  <c r="K216" i="92"/>
  <c r="J207" i="92"/>
  <c r="D211" i="92"/>
  <c r="H221" i="92"/>
  <c r="E223" i="92"/>
  <c r="J212" i="92"/>
  <c r="K214" i="92"/>
  <c r="F226" i="92"/>
  <c r="K212" i="92"/>
  <c r="C226" i="92"/>
  <c r="E212" i="92"/>
  <c r="E214" i="92"/>
  <c r="M226" i="92"/>
  <c r="J211" i="92"/>
  <c r="E221" i="92"/>
  <c r="E222" i="92"/>
  <c r="H209" i="92"/>
  <c r="K207" i="92"/>
  <c r="H214" i="92"/>
  <c r="K211" i="92"/>
  <c r="E207" i="92"/>
  <c r="D209" i="92"/>
  <c r="D221" i="92"/>
  <c r="D222" i="92"/>
  <c r="H216" i="92"/>
  <c r="J225" i="92"/>
  <c r="E209" i="92"/>
  <c r="H212" i="92"/>
  <c r="E213" i="92"/>
  <c r="G226" i="92"/>
  <c r="J209" i="92"/>
  <c r="J222" i="92"/>
  <c r="H207" i="92"/>
  <c r="D212" i="92"/>
  <c r="F22" i="126"/>
  <c r="F39" i="126" s="1"/>
  <c r="F57" i="126" s="1"/>
  <c r="F321" i="19"/>
  <c r="F429" i="19" s="1"/>
  <c r="F57" i="117"/>
  <c r="F74" i="120"/>
  <c r="E57" i="121"/>
  <c r="E74" i="117"/>
  <c r="E91" i="117" s="1"/>
  <c r="E107" i="117" s="1"/>
  <c r="E122" i="117" s="1"/>
  <c r="E138" i="117" s="1"/>
  <c r="E275" i="19"/>
  <c r="E305" i="19"/>
  <c r="D305" i="19"/>
  <c r="D275" i="19"/>
  <c r="D57" i="121"/>
  <c r="D74" i="117"/>
  <c r="D91" i="117" s="1"/>
  <c r="D107" i="117" s="1"/>
  <c r="D122" i="117" s="1"/>
  <c r="D138" i="117" s="1"/>
  <c r="C19" i="183"/>
  <c r="C21" i="182"/>
  <c r="C21" i="181"/>
  <c r="C437" i="19"/>
  <c r="C19" i="184"/>
  <c r="G57" i="126"/>
  <c r="C74" i="126"/>
  <c r="G74" i="126" s="1"/>
  <c r="C57" i="121"/>
  <c r="C74" i="117"/>
  <c r="C91" i="117" s="1"/>
  <c r="C107" i="117" s="1"/>
  <c r="C122" i="117" s="1"/>
  <c r="C138" i="117" s="1"/>
  <c r="H121" i="209"/>
  <c r="G197" i="209"/>
  <c r="K226" i="152"/>
  <c r="K66" i="169"/>
  <c r="K98" i="169" s="1"/>
  <c r="K66" i="166"/>
  <c r="K98" i="166" s="1"/>
  <c r="K66" i="167"/>
  <c r="K98" i="167" s="1"/>
  <c r="L79" i="124"/>
  <c r="C213" i="136"/>
  <c r="H128" i="209"/>
  <c r="H122" i="209"/>
  <c r="G198" i="209"/>
  <c r="H124" i="209"/>
  <c r="G195" i="209"/>
  <c r="H119" i="209"/>
  <c r="K225" i="152"/>
  <c r="K65" i="167"/>
  <c r="K97" i="167" s="1"/>
  <c r="L78" i="124"/>
  <c r="K65" i="169"/>
  <c r="K97" i="169" s="1"/>
  <c r="K65" i="166"/>
  <c r="K97" i="166" s="1"/>
  <c r="H125" i="209"/>
  <c r="G201" i="209"/>
  <c r="C213" i="145"/>
  <c r="H126" i="209"/>
  <c r="G202" i="209"/>
  <c r="H120" i="209"/>
  <c r="H131" i="209"/>
  <c r="H138" i="209"/>
  <c r="G214" i="209"/>
  <c r="G211" i="209"/>
  <c r="H135" i="209"/>
  <c r="H129" i="209"/>
  <c r="G205" i="209"/>
  <c r="F215" i="209"/>
  <c r="F224" i="209" s="1"/>
  <c r="F216" i="209"/>
  <c r="K206" i="152"/>
  <c r="K46" i="169"/>
  <c r="K78" i="169" s="1"/>
  <c r="K46" i="166"/>
  <c r="K78" i="166" s="1"/>
  <c r="K46" i="167"/>
  <c r="K78" i="167" s="1"/>
  <c r="L59" i="124"/>
  <c r="H132" i="209"/>
  <c r="G199" i="209"/>
  <c r="H123" i="209"/>
  <c r="C213" i="134"/>
  <c r="C213" i="150"/>
  <c r="K227" i="152"/>
  <c r="L80" i="124"/>
  <c r="K67" i="169"/>
  <c r="K99" i="169" s="1"/>
  <c r="K110" i="166" s="1"/>
  <c r="K67" i="166"/>
  <c r="K99" i="166" s="1"/>
  <c r="K106" i="166" s="1"/>
  <c r="K67" i="167"/>
  <c r="K99" i="167" s="1"/>
  <c r="K108" i="166" s="1"/>
  <c r="H127" i="209"/>
  <c r="H137" i="209"/>
  <c r="H130" i="209"/>
  <c r="G206" i="209"/>
  <c r="K224" i="152"/>
  <c r="L77" i="124"/>
  <c r="K64" i="169"/>
  <c r="K96" i="169" s="1"/>
  <c r="K64" i="166"/>
  <c r="K96" i="166" s="1"/>
  <c r="K64" i="167"/>
  <c r="K96" i="167" s="1"/>
  <c r="C213" i="144"/>
  <c r="K218" i="152"/>
  <c r="K58" i="169"/>
  <c r="K90" i="169" s="1"/>
  <c r="K58" i="166"/>
  <c r="K90" i="166" s="1"/>
  <c r="K58" i="167"/>
  <c r="K90" i="167" s="1"/>
  <c r="L71" i="124"/>
  <c r="K219" i="152"/>
  <c r="L72" i="124"/>
  <c r="K59" i="169"/>
  <c r="K91" i="169" s="1"/>
  <c r="K59" i="166"/>
  <c r="K91" i="166" s="1"/>
  <c r="K59" i="167"/>
  <c r="K91" i="167" s="1"/>
  <c r="C213" i="151"/>
  <c r="K48" i="166"/>
  <c r="K80" i="166" s="1"/>
  <c r="G212" i="209"/>
  <c r="H136" i="209"/>
  <c r="H133" i="209"/>
  <c r="C213" i="138"/>
  <c r="H134" i="209"/>
  <c r="L176" i="152"/>
  <c r="J60" i="167" l="1"/>
  <c r="J92" i="167" s="1"/>
  <c r="K73" i="123"/>
  <c r="J220" i="152"/>
  <c r="K47" i="169"/>
  <c r="K79" i="169" s="1"/>
  <c r="J60" i="169"/>
  <c r="J92" i="169" s="1"/>
  <c r="K73" i="124"/>
  <c r="K60" i="166" s="1"/>
  <c r="K92" i="166" s="1"/>
  <c r="K59" i="217"/>
  <c r="Q75" i="155"/>
  <c r="K48" i="169"/>
  <c r="K80" i="169" s="1"/>
  <c r="C114" i="145"/>
  <c r="C216" i="145" s="1"/>
  <c r="C250" i="145" s="1"/>
  <c r="J208" i="152"/>
  <c r="L61" i="124"/>
  <c r="L48" i="169" s="1"/>
  <c r="L80" i="169" s="1"/>
  <c r="C311" i="152"/>
  <c r="J48" i="169"/>
  <c r="J80" i="169" s="1"/>
  <c r="K48" i="167"/>
  <c r="K80" i="167" s="1"/>
  <c r="C114" i="136"/>
  <c r="C216" i="136" s="1"/>
  <c r="C250" i="136" s="1"/>
  <c r="J48" i="166"/>
  <c r="J80" i="166" s="1"/>
  <c r="J48" i="167"/>
  <c r="J80" i="167" s="1"/>
  <c r="J51" i="166"/>
  <c r="J83" i="166" s="1"/>
  <c r="J211" i="152"/>
  <c r="K64" i="124"/>
  <c r="K51" i="166" s="1"/>
  <c r="K83" i="166" s="1"/>
  <c r="J51" i="167"/>
  <c r="J83" i="167" s="1"/>
  <c r="R34" i="113"/>
  <c r="R37" i="113" s="1"/>
  <c r="D80" i="108"/>
  <c r="C80" i="108" s="1"/>
  <c r="C114" i="149"/>
  <c r="C216" i="149" s="1"/>
  <c r="C250" i="149" s="1"/>
  <c r="L55" i="124"/>
  <c r="L202" i="152" s="1"/>
  <c r="J187" i="152"/>
  <c r="C137" i="140"/>
  <c r="C138" i="140" s="1"/>
  <c r="C52" i="185"/>
  <c r="D52" i="185" s="1"/>
  <c r="K62" i="166"/>
  <c r="K94" i="166" s="1"/>
  <c r="C120" i="148"/>
  <c r="C222" i="148" s="1"/>
  <c r="C256" i="148" s="1"/>
  <c r="C132" i="134"/>
  <c r="C234" i="134" s="1"/>
  <c r="C268" i="134" s="1"/>
  <c r="C132" i="136"/>
  <c r="C234" i="136" s="1"/>
  <c r="C268" i="136" s="1"/>
  <c r="D29" i="185"/>
  <c r="D86" i="185" s="1"/>
  <c r="D87" i="185" s="1"/>
  <c r="C132" i="145"/>
  <c r="C234" i="145" s="1"/>
  <c r="C268" i="145" s="1"/>
  <c r="C132" i="138"/>
  <c r="C234" i="138" s="1"/>
  <c r="C268" i="138" s="1"/>
  <c r="J222" i="152"/>
  <c r="C117" i="147"/>
  <c r="C219" i="147" s="1"/>
  <c r="C253" i="147" s="1"/>
  <c r="K62" i="124"/>
  <c r="K49" i="167" s="1"/>
  <c r="K81" i="167" s="1"/>
  <c r="C114" i="137"/>
  <c r="C216" i="137" s="1"/>
  <c r="C250" i="137" s="1"/>
  <c r="C120" i="86"/>
  <c r="C222" i="86" s="1"/>
  <c r="C256" i="86" s="1"/>
  <c r="N198" i="92"/>
  <c r="A198" i="92" s="1"/>
  <c r="C120" i="135"/>
  <c r="C222" i="135" s="1"/>
  <c r="C256" i="135" s="1"/>
  <c r="C120" i="141"/>
  <c r="C222" i="141" s="1"/>
  <c r="C256" i="141" s="1"/>
  <c r="C120" i="139"/>
  <c r="C222" i="139" s="1"/>
  <c r="C256" i="139" s="1"/>
  <c r="C120" i="151"/>
  <c r="C222" i="151" s="1"/>
  <c r="C256" i="151" s="1"/>
  <c r="C120" i="149"/>
  <c r="C222" i="149" s="1"/>
  <c r="C256" i="149" s="1"/>
  <c r="C120" i="162"/>
  <c r="C222" i="162" s="1"/>
  <c r="C256" i="162" s="1"/>
  <c r="C120" i="142"/>
  <c r="C222" i="142" s="1"/>
  <c r="C256" i="142" s="1"/>
  <c r="C120" i="143"/>
  <c r="C222" i="143" s="1"/>
  <c r="C256" i="143" s="1"/>
  <c r="C114" i="146"/>
  <c r="C216" i="146" s="1"/>
  <c r="C250" i="146" s="1"/>
  <c r="C117" i="145"/>
  <c r="C219" i="145" s="1"/>
  <c r="C253" i="145" s="1"/>
  <c r="C117" i="134"/>
  <c r="C219" i="134" s="1"/>
  <c r="C253" i="134" s="1"/>
  <c r="K42" i="167"/>
  <c r="K74" i="167" s="1"/>
  <c r="K62" i="169"/>
  <c r="K94" i="169" s="1"/>
  <c r="C112" i="143"/>
  <c r="C214" i="143" s="1"/>
  <c r="C248" i="143" s="1"/>
  <c r="K42" i="166"/>
  <c r="K74" i="166" s="1"/>
  <c r="L75" i="124"/>
  <c r="L62" i="167" s="1"/>
  <c r="L94" i="167" s="1"/>
  <c r="K222" i="152"/>
  <c r="K202" i="152"/>
  <c r="C120" i="146"/>
  <c r="C222" i="146" s="1"/>
  <c r="C256" i="146" s="1"/>
  <c r="C120" i="144"/>
  <c r="C222" i="144" s="1"/>
  <c r="C256" i="144" s="1"/>
  <c r="J62" i="167"/>
  <c r="J94" i="167" s="1"/>
  <c r="C117" i="162"/>
  <c r="C219" i="162" s="1"/>
  <c r="C253" i="162" s="1"/>
  <c r="C114" i="151"/>
  <c r="C216" i="151" s="1"/>
  <c r="C250" i="151" s="1"/>
  <c r="C114" i="141"/>
  <c r="C216" i="141" s="1"/>
  <c r="C250" i="141" s="1"/>
  <c r="C118" i="149"/>
  <c r="C220" i="149" s="1"/>
  <c r="C254" i="149" s="1"/>
  <c r="C114" i="147"/>
  <c r="C216" i="147" s="1"/>
  <c r="C250" i="147" s="1"/>
  <c r="C118" i="139"/>
  <c r="C220" i="139" s="1"/>
  <c r="C254" i="139" s="1"/>
  <c r="K60" i="169"/>
  <c r="K92" i="169" s="1"/>
  <c r="L73" i="124"/>
  <c r="L60" i="169" s="1"/>
  <c r="L92" i="169" s="1"/>
  <c r="C130" i="136"/>
  <c r="C232" i="136" s="1"/>
  <c r="C266" i="136" s="1"/>
  <c r="C130" i="138"/>
  <c r="C232" i="138" s="1"/>
  <c r="C266" i="138" s="1"/>
  <c r="C130" i="145"/>
  <c r="C232" i="145" s="1"/>
  <c r="C266" i="145" s="1"/>
  <c r="C130" i="150"/>
  <c r="C232" i="150" s="1"/>
  <c r="C266" i="150" s="1"/>
  <c r="C130" i="134"/>
  <c r="C232" i="134" s="1"/>
  <c r="C266" i="134" s="1"/>
  <c r="C130" i="151"/>
  <c r="C232" i="151" s="1"/>
  <c r="C266" i="151" s="1"/>
  <c r="C130" i="162"/>
  <c r="C232" i="162" s="1"/>
  <c r="C266" i="162" s="1"/>
  <c r="C130" i="86"/>
  <c r="C232" i="86" s="1"/>
  <c r="C266" i="86" s="1"/>
  <c r="C130" i="148"/>
  <c r="C232" i="148" s="1"/>
  <c r="C266" i="148" s="1"/>
  <c r="C130" i="141"/>
  <c r="C232" i="141" s="1"/>
  <c r="C266" i="141" s="1"/>
  <c r="C130" i="147"/>
  <c r="C232" i="147" s="1"/>
  <c r="C266" i="147" s="1"/>
  <c r="C130" i="135"/>
  <c r="C232" i="135" s="1"/>
  <c r="C266" i="135" s="1"/>
  <c r="C130" i="149"/>
  <c r="C232" i="149" s="1"/>
  <c r="C266" i="149" s="1"/>
  <c r="C130" i="139"/>
  <c r="C232" i="139" s="1"/>
  <c r="C266" i="139" s="1"/>
  <c r="L57" i="124"/>
  <c r="L204" i="152" s="1"/>
  <c r="K56" i="124"/>
  <c r="J203" i="152"/>
  <c r="C117" i="141"/>
  <c r="C219" i="141" s="1"/>
  <c r="C253" i="141" s="1"/>
  <c r="C114" i="139"/>
  <c r="C216" i="139" s="1"/>
  <c r="C250" i="139" s="1"/>
  <c r="C114" i="162"/>
  <c r="C216" i="162" s="1"/>
  <c r="C250" i="162" s="1"/>
  <c r="C120" i="150"/>
  <c r="C222" i="150" s="1"/>
  <c r="C256" i="150" s="1"/>
  <c r="J43" i="166"/>
  <c r="J75" i="166" s="1"/>
  <c r="C118" i="162"/>
  <c r="C220" i="162" s="1"/>
  <c r="C254" i="162" s="1"/>
  <c r="C118" i="141"/>
  <c r="C220" i="141" s="1"/>
  <c r="C254" i="141" s="1"/>
  <c r="C114" i="142"/>
  <c r="C216" i="142" s="1"/>
  <c r="C250" i="142" s="1"/>
  <c r="C114" i="143"/>
  <c r="C216" i="143" s="1"/>
  <c r="C250" i="143" s="1"/>
  <c r="C114" i="135"/>
  <c r="C216" i="135" s="1"/>
  <c r="C250" i="135" s="1"/>
  <c r="C114" i="86"/>
  <c r="C216" i="86" s="1"/>
  <c r="C250" i="86" s="1"/>
  <c r="J43" i="167"/>
  <c r="J75" i="167" s="1"/>
  <c r="C118" i="86"/>
  <c r="C220" i="86" s="1"/>
  <c r="C254" i="86" s="1"/>
  <c r="K44" i="167"/>
  <c r="K76" i="167" s="1"/>
  <c r="K204" i="152"/>
  <c r="K49" i="169"/>
  <c r="K81" i="169" s="1"/>
  <c r="K44" i="166"/>
  <c r="K76" i="166" s="1"/>
  <c r="J209" i="152"/>
  <c r="C112" i="150"/>
  <c r="C214" i="150" s="1"/>
  <c r="C248" i="150" s="1"/>
  <c r="C112" i="134"/>
  <c r="C214" i="134" s="1"/>
  <c r="C248" i="134" s="1"/>
  <c r="C112" i="138"/>
  <c r="C214" i="138" s="1"/>
  <c r="C248" i="138" s="1"/>
  <c r="C112" i="145"/>
  <c r="C214" i="145" s="1"/>
  <c r="C248" i="145" s="1"/>
  <c r="C118" i="151"/>
  <c r="C220" i="151" s="1"/>
  <c r="C254" i="151" s="1"/>
  <c r="C118" i="135"/>
  <c r="C220" i="135" s="1"/>
  <c r="C254" i="135" s="1"/>
  <c r="C118" i="147"/>
  <c r="C220" i="147" s="1"/>
  <c r="C254" i="147" s="1"/>
  <c r="B239" i="151"/>
  <c r="B257" i="151"/>
  <c r="B273" i="151" s="1"/>
  <c r="B313" i="151" s="1"/>
  <c r="B329" i="151" s="1"/>
  <c r="B350" i="151" s="1"/>
  <c r="B366" i="151" s="1"/>
  <c r="B257" i="150"/>
  <c r="B273" i="150" s="1"/>
  <c r="B313" i="150" s="1"/>
  <c r="B329" i="150" s="1"/>
  <c r="B350" i="150" s="1"/>
  <c r="B366" i="150" s="1"/>
  <c r="B239" i="150"/>
  <c r="B257" i="147"/>
  <c r="B273" i="147" s="1"/>
  <c r="B313" i="147" s="1"/>
  <c r="B329" i="147" s="1"/>
  <c r="B350" i="147" s="1"/>
  <c r="B366" i="147" s="1"/>
  <c r="B239" i="147"/>
  <c r="B257" i="146"/>
  <c r="B273" i="146" s="1"/>
  <c r="B313" i="146" s="1"/>
  <c r="B329" i="146" s="1"/>
  <c r="B350" i="146" s="1"/>
  <c r="B366" i="146" s="1"/>
  <c r="B239" i="146"/>
  <c r="B257" i="143"/>
  <c r="B273" i="143" s="1"/>
  <c r="B313" i="143" s="1"/>
  <c r="B329" i="143" s="1"/>
  <c r="B350" i="143" s="1"/>
  <c r="B366" i="143" s="1"/>
  <c r="B239" i="143"/>
  <c r="B239" i="162"/>
  <c r="B257" i="162"/>
  <c r="B273" i="162" s="1"/>
  <c r="B313" i="162" s="1"/>
  <c r="B329" i="162" s="1"/>
  <c r="B350" i="162" s="1"/>
  <c r="B366" i="162" s="1"/>
  <c r="B257" i="141"/>
  <c r="B273" i="141" s="1"/>
  <c r="B313" i="141" s="1"/>
  <c r="B329" i="141" s="1"/>
  <c r="B350" i="141" s="1"/>
  <c r="B366" i="141" s="1"/>
  <c r="B239" i="141"/>
  <c r="B257" i="137"/>
  <c r="B273" i="137" s="1"/>
  <c r="B313" i="137" s="1"/>
  <c r="B329" i="137" s="1"/>
  <c r="B350" i="137" s="1"/>
  <c r="B366" i="137" s="1"/>
  <c r="B239" i="137"/>
  <c r="B239" i="135"/>
  <c r="B257" i="135"/>
  <c r="B273" i="135" s="1"/>
  <c r="B313" i="135" s="1"/>
  <c r="B329" i="135" s="1"/>
  <c r="B350" i="135" s="1"/>
  <c r="B366" i="135" s="1"/>
  <c r="B257" i="134"/>
  <c r="B273" i="134" s="1"/>
  <c r="B313" i="134" s="1"/>
  <c r="B329" i="134" s="1"/>
  <c r="B350" i="134" s="1"/>
  <c r="B366" i="134" s="1"/>
  <c r="B239" i="134"/>
  <c r="C117" i="86"/>
  <c r="C219" i="86" s="1"/>
  <c r="C253" i="86" s="1"/>
  <c r="C120" i="138"/>
  <c r="C222" i="138" s="1"/>
  <c r="C256" i="138" s="1"/>
  <c r="C117" i="139"/>
  <c r="C219" i="139" s="1"/>
  <c r="C253" i="139" s="1"/>
  <c r="C117" i="135"/>
  <c r="C219" i="135" s="1"/>
  <c r="C253" i="135" s="1"/>
  <c r="C117" i="151"/>
  <c r="C219" i="151" s="1"/>
  <c r="C253" i="151" s="1"/>
  <c r="C117" i="149"/>
  <c r="C219" i="149" s="1"/>
  <c r="C253" i="149" s="1"/>
  <c r="C120" i="136"/>
  <c r="C222" i="136" s="1"/>
  <c r="C256" i="136" s="1"/>
  <c r="C120" i="134"/>
  <c r="C222" i="134" s="1"/>
  <c r="C256" i="134" s="1"/>
  <c r="I226" i="92"/>
  <c r="V224" i="92" s="1"/>
  <c r="L226" i="92"/>
  <c r="Y208" i="92" s="1"/>
  <c r="C112" i="142"/>
  <c r="C214" i="142" s="1"/>
  <c r="C248" i="142" s="1"/>
  <c r="C112" i="144"/>
  <c r="C214" i="144" s="1"/>
  <c r="C248" i="144" s="1"/>
  <c r="C112" i="137"/>
  <c r="C214" i="137" s="1"/>
  <c r="C248" i="137" s="1"/>
  <c r="C132" i="149"/>
  <c r="C234" i="149" s="1"/>
  <c r="C268" i="149" s="1"/>
  <c r="C132" i="139"/>
  <c r="C234" i="139" s="1"/>
  <c r="C268" i="139" s="1"/>
  <c r="C132" i="86"/>
  <c r="C234" i="86" s="1"/>
  <c r="C268" i="86" s="1"/>
  <c r="C132" i="148"/>
  <c r="C234" i="148" s="1"/>
  <c r="C268" i="148" s="1"/>
  <c r="C132" i="135"/>
  <c r="C234" i="135" s="1"/>
  <c r="C268" i="135" s="1"/>
  <c r="C132" i="162"/>
  <c r="C234" i="162" s="1"/>
  <c r="C268" i="162" s="1"/>
  <c r="C132" i="147"/>
  <c r="C234" i="147" s="1"/>
  <c r="C268" i="147" s="1"/>
  <c r="C132" i="141"/>
  <c r="C234" i="141" s="1"/>
  <c r="C268" i="141" s="1"/>
  <c r="C132" i="151"/>
  <c r="C234" i="151" s="1"/>
  <c r="C268" i="151" s="1"/>
  <c r="J205" i="152"/>
  <c r="J49" i="166"/>
  <c r="J81" i="166" s="1"/>
  <c r="J49" i="169"/>
  <c r="J81" i="169" s="1"/>
  <c r="C117" i="150"/>
  <c r="C219" i="150" s="1"/>
  <c r="C253" i="150" s="1"/>
  <c r="C117" i="136"/>
  <c r="C219" i="136" s="1"/>
  <c r="C253" i="136" s="1"/>
  <c r="C118" i="145"/>
  <c r="C220" i="145" s="1"/>
  <c r="C254" i="145" s="1"/>
  <c r="C118" i="138"/>
  <c r="C220" i="138" s="1"/>
  <c r="C254" i="138" s="1"/>
  <c r="C118" i="134"/>
  <c r="C220" i="134" s="1"/>
  <c r="C254" i="134" s="1"/>
  <c r="C118" i="136"/>
  <c r="C220" i="136" s="1"/>
  <c r="C254" i="136" s="1"/>
  <c r="C118" i="150"/>
  <c r="C220" i="150" s="1"/>
  <c r="C254" i="150" s="1"/>
  <c r="K58" i="124"/>
  <c r="K50" i="169"/>
  <c r="K82" i="169" s="1"/>
  <c r="J45" i="166"/>
  <c r="J77" i="166" s="1"/>
  <c r="J45" i="169"/>
  <c r="J77" i="169" s="1"/>
  <c r="L63" i="124"/>
  <c r="L50" i="166" s="1"/>
  <c r="L82" i="166" s="1"/>
  <c r="K210" i="152"/>
  <c r="K50" i="167"/>
  <c r="K82" i="167" s="1"/>
  <c r="K61" i="166"/>
  <c r="K93" i="166" s="1"/>
  <c r="L62" i="124"/>
  <c r="L49" i="166" s="1"/>
  <c r="L81" i="166" s="1"/>
  <c r="K51" i="169"/>
  <c r="K83" i="169" s="1"/>
  <c r="K60" i="167"/>
  <c r="K92" i="167" s="1"/>
  <c r="K220" i="152"/>
  <c r="M57" i="123"/>
  <c r="M172" i="152" s="1"/>
  <c r="L64" i="124"/>
  <c r="L51" i="167" s="1"/>
  <c r="L83" i="167" s="1"/>
  <c r="K211" i="152"/>
  <c r="K51" i="167"/>
  <c r="K83" i="167" s="1"/>
  <c r="L60" i="124"/>
  <c r="L207" i="152" s="1"/>
  <c r="K207" i="152"/>
  <c r="K47" i="167"/>
  <c r="K79" i="167" s="1"/>
  <c r="E236" i="209"/>
  <c r="K75" i="104"/>
  <c r="K76" i="104" s="1"/>
  <c r="AD174" i="95"/>
  <c r="S37" i="104"/>
  <c r="E261" i="152"/>
  <c r="T34" i="104"/>
  <c r="K61" i="167"/>
  <c r="K93" i="167" s="1"/>
  <c r="L74" i="124"/>
  <c r="M74" i="124" s="1"/>
  <c r="K61" i="169"/>
  <c r="K93" i="169" s="1"/>
  <c r="C127" i="162"/>
  <c r="C229" i="162" s="1"/>
  <c r="C263" i="162" s="1"/>
  <c r="C127" i="135"/>
  <c r="C229" i="135" s="1"/>
  <c r="C263" i="135" s="1"/>
  <c r="C127" i="151"/>
  <c r="C229" i="151" s="1"/>
  <c r="C263" i="151" s="1"/>
  <c r="C127" i="148"/>
  <c r="C229" i="148" s="1"/>
  <c r="C263" i="148" s="1"/>
  <c r="C127" i="86"/>
  <c r="C229" i="86" s="1"/>
  <c r="C263" i="86" s="1"/>
  <c r="C127" i="149"/>
  <c r="C229" i="149" s="1"/>
  <c r="C263" i="149" s="1"/>
  <c r="C127" i="141"/>
  <c r="C229" i="141" s="1"/>
  <c r="C263" i="141" s="1"/>
  <c r="C127" i="147"/>
  <c r="C229" i="147" s="1"/>
  <c r="C263" i="147" s="1"/>
  <c r="C127" i="139"/>
  <c r="C229" i="139" s="1"/>
  <c r="C263" i="139" s="1"/>
  <c r="C127" i="146"/>
  <c r="C229" i="146" s="1"/>
  <c r="C263" i="146" s="1"/>
  <c r="C127" i="142"/>
  <c r="C229" i="142" s="1"/>
  <c r="C263" i="142" s="1"/>
  <c r="C127" i="144"/>
  <c r="C229" i="144" s="1"/>
  <c r="C263" i="144" s="1"/>
  <c r="C127" i="143"/>
  <c r="C229" i="143" s="1"/>
  <c r="C263" i="143" s="1"/>
  <c r="C127" i="137"/>
  <c r="C229" i="137" s="1"/>
  <c r="C263" i="137" s="1"/>
  <c r="J217" i="152"/>
  <c r="K70" i="124"/>
  <c r="J57" i="169"/>
  <c r="J89" i="169" s="1"/>
  <c r="J57" i="166"/>
  <c r="J89" i="166" s="1"/>
  <c r="J57" i="167"/>
  <c r="J89" i="167" s="1"/>
  <c r="C127" i="138"/>
  <c r="C229" i="138" s="1"/>
  <c r="C263" i="138" s="1"/>
  <c r="C127" i="150"/>
  <c r="C229" i="150" s="1"/>
  <c r="C263" i="150" s="1"/>
  <c r="C127" i="134"/>
  <c r="C229" i="134" s="1"/>
  <c r="C263" i="134" s="1"/>
  <c r="C127" i="145"/>
  <c r="C229" i="145" s="1"/>
  <c r="C263" i="145" s="1"/>
  <c r="C127" i="136"/>
  <c r="C229" i="136" s="1"/>
  <c r="C263" i="136" s="1"/>
  <c r="D260" i="152"/>
  <c r="R46" i="104"/>
  <c r="C34" i="133"/>
  <c r="J190" i="152"/>
  <c r="G70" i="209"/>
  <c r="J191" i="152"/>
  <c r="K76" i="123"/>
  <c r="AC176" i="95"/>
  <c r="C34" i="131"/>
  <c r="C133" i="136"/>
  <c r="C235" i="136" s="1"/>
  <c r="C269" i="136" s="1"/>
  <c r="C133" i="145"/>
  <c r="C235" i="145" s="1"/>
  <c r="C269" i="145" s="1"/>
  <c r="C133" i="150"/>
  <c r="C235" i="150" s="1"/>
  <c r="C269" i="150" s="1"/>
  <c r="C133" i="134"/>
  <c r="C133" i="138"/>
  <c r="K76" i="124"/>
  <c r="J63" i="167"/>
  <c r="J95" i="167" s="1"/>
  <c r="J63" i="169"/>
  <c r="J95" i="169" s="1"/>
  <c r="J223" i="152"/>
  <c r="J63" i="166"/>
  <c r="J95" i="166" s="1"/>
  <c r="C133" i="149"/>
  <c r="C133" i="141"/>
  <c r="C133" i="148"/>
  <c r="C133" i="86"/>
  <c r="C133" i="147"/>
  <c r="C133" i="135"/>
  <c r="C133" i="151"/>
  <c r="C133" i="162"/>
  <c r="C133" i="139"/>
  <c r="C133" i="144"/>
  <c r="C133" i="137"/>
  <c r="C235" i="137" s="1"/>
  <c r="C269" i="137" s="1"/>
  <c r="C133" i="146"/>
  <c r="C133" i="143"/>
  <c r="C235" i="143" s="1"/>
  <c r="C269" i="143" s="1"/>
  <c r="C133" i="142"/>
  <c r="C235" i="142" s="1"/>
  <c r="C269" i="142" s="1"/>
  <c r="J212" i="152"/>
  <c r="J52" i="166"/>
  <c r="J84" i="166" s="1"/>
  <c r="J105" i="166" s="1"/>
  <c r="K65" i="124"/>
  <c r="J52" i="167"/>
  <c r="J84" i="167" s="1"/>
  <c r="J107" i="166" s="1"/>
  <c r="J52" i="169"/>
  <c r="J84" i="169" s="1"/>
  <c r="J109" i="166" s="1"/>
  <c r="K180" i="152"/>
  <c r="L65" i="123"/>
  <c r="D241" i="209"/>
  <c r="D242" i="209" s="1"/>
  <c r="E221" i="209"/>
  <c r="E225" i="209"/>
  <c r="E239" i="209"/>
  <c r="E224" i="209"/>
  <c r="E233" i="209"/>
  <c r="E235" i="209"/>
  <c r="E226" i="209"/>
  <c r="E232" i="209"/>
  <c r="E229" i="209"/>
  <c r="E238" i="209"/>
  <c r="E222" i="209"/>
  <c r="E240" i="209"/>
  <c r="E231" i="209"/>
  <c r="E228" i="209"/>
  <c r="E234" i="209"/>
  <c r="E223" i="209"/>
  <c r="E227" i="209"/>
  <c r="E237" i="209"/>
  <c r="L72" i="123"/>
  <c r="K187" i="152"/>
  <c r="B218" i="151"/>
  <c r="B200" i="151"/>
  <c r="B214" i="138"/>
  <c r="B196" i="138"/>
  <c r="B219" i="141"/>
  <c r="B201" i="141"/>
  <c r="B212" i="134"/>
  <c r="B194" i="134"/>
  <c r="B217" i="136"/>
  <c r="B199" i="136"/>
  <c r="B212" i="140"/>
  <c r="B194" i="140"/>
  <c r="B213" i="140"/>
  <c r="B195" i="140"/>
  <c r="B219" i="134"/>
  <c r="B201" i="134"/>
  <c r="B213" i="136"/>
  <c r="B195" i="136"/>
  <c r="B222" i="149"/>
  <c r="B204" i="149"/>
  <c r="B219" i="137"/>
  <c r="B201" i="137"/>
  <c r="B219" i="149"/>
  <c r="B201" i="149"/>
  <c r="B220" i="138"/>
  <c r="B202" i="138"/>
  <c r="B212" i="137"/>
  <c r="B194" i="137"/>
  <c r="B216" i="147"/>
  <c r="B198" i="147"/>
  <c r="B216" i="141"/>
  <c r="B198" i="141"/>
  <c r="B219" i="147"/>
  <c r="B201" i="147"/>
  <c r="B212" i="144"/>
  <c r="B194" i="144"/>
  <c r="B213" i="138"/>
  <c r="B195" i="138"/>
  <c r="B220" i="148"/>
  <c r="B202" i="148"/>
  <c r="B212" i="148"/>
  <c r="B194" i="148"/>
  <c r="B218" i="148"/>
  <c r="B200" i="148"/>
  <c r="B200" i="150"/>
  <c r="B218" i="150"/>
  <c r="B222" i="147"/>
  <c r="B204" i="147"/>
  <c r="B217" i="138"/>
  <c r="B199" i="138"/>
  <c r="B220" i="86"/>
  <c r="B202" i="86"/>
  <c r="B218" i="137"/>
  <c r="B200" i="137"/>
  <c r="B219" i="148"/>
  <c r="B201" i="148"/>
  <c r="B221" i="143"/>
  <c r="B203" i="143"/>
  <c r="B216" i="137"/>
  <c r="B198" i="137"/>
  <c r="B221" i="136"/>
  <c r="B203" i="136"/>
  <c r="B214" i="137"/>
  <c r="B196" i="137"/>
  <c r="B222" i="137"/>
  <c r="B204" i="137"/>
  <c r="B215" i="140"/>
  <c r="B197" i="140"/>
  <c r="B214" i="135"/>
  <c r="B196" i="135"/>
  <c r="B216" i="150"/>
  <c r="B198" i="150"/>
  <c r="B213" i="150"/>
  <c r="B195" i="150"/>
  <c r="B218" i="145"/>
  <c r="B200" i="145"/>
  <c r="B215" i="149"/>
  <c r="B197" i="149"/>
  <c r="B216" i="139"/>
  <c r="B198" i="139"/>
  <c r="B215" i="148"/>
  <c r="B197" i="148"/>
  <c r="B221" i="86"/>
  <c r="B203" i="86"/>
  <c r="B215" i="136"/>
  <c r="B197" i="136"/>
  <c r="B213" i="162"/>
  <c r="B195" i="162"/>
  <c r="B212" i="162"/>
  <c r="B194" i="162"/>
  <c r="B220" i="140"/>
  <c r="B202" i="140"/>
  <c r="B220" i="136"/>
  <c r="B202" i="136"/>
  <c r="B215" i="142"/>
  <c r="B197" i="142"/>
  <c r="B219" i="142"/>
  <c r="B201" i="142"/>
  <c r="B222" i="86"/>
  <c r="B204" i="86"/>
  <c r="B217" i="143"/>
  <c r="B199" i="143"/>
  <c r="B214" i="143"/>
  <c r="B196" i="143"/>
  <c r="B216" i="151"/>
  <c r="B198" i="151"/>
  <c r="B215" i="137"/>
  <c r="B197" i="137"/>
  <c r="B221" i="150"/>
  <c r="B203" i="150"/>
  <c r="B222" i="135"/>
  <c r="B204" i="135"/>
  <c r="B219" i="139"/>
  <c r="B201" i="139"/>
  <c r="B212" i="147"/>
  <c r="B194" i="147"/>
  <c r="B217" i="150"/>
  <c r="B199" i="150"/>
  <c r="B219" i="143"/>
  <c r="B201" i="143"/>
  <c r="B222" i="142"/>
  <c r="B204" i="142"/>
  <c r="B214" i="146"/>
  <c r="B196" i="146"/>
  <c r="B213" i="143"/>
  <c r="B195" i="143"/>
  <c r="B212" i="135"/>
  <c r="B194" i="135"/>
  <c r="B213" i="147"/>
  <c r="B195" i="147"/>
  <c r="B218" i="136"/>
  <c r="B200" i="136"/>
  <c r="B220" i="143"/>
  <c r="B202" i="143"/>
  <c r="B213" i="86"/>
  <c r="B195" i="86"/>
  <c r="B221" i="134"/>
  <c r="B203" i="134"/>
  <c r="B216" i="144"/>
  <c r="B198" i="144"/>
  <c r="B218" i="149"/>
  <c r="B200" i="149"/>
  <c r="B219" i="140"/>
  <c r="B201" i="140"/>
  <c r="B217" i="134"/>
  <c r="B199" i="134"/>
  <c r="B219" i="146"/>
  <c r="B201" i="146"/>
  <c r="B222" i="146"/>
  <c r="B204" i="146"/>
  <c r="B219" i="144"/>
  <c r="B201" i="144"/>
  <c r="B221" i="135"/>
  <c r="B203" i="135"/>
  <c r="B221" i="148"/>
  <c r="B203" i="148"/>
  <c r="B220" i="162"/>
  <c r="B202" i="162"/>
  <c r="B221" i="144"/>
  <c r="B203" i="144"/>
  <c r="B222" i="138"/>
  <c r="B204" i="138"/>
  <c r="B216" i="138"/>
  <c r="B198" i="138"/>
  <c r="B216" i="135"/>
  <c r="B198" i="135"/>
  <c r="B216" i="162"/>
  <c r="B198" i="162"/>
  <c r="B213" i="144"/>
  <c r="B195" i="144"/>
  <c r="B219" i="145"/>
  <c r="B201" i="145"/>
  <c r="B222" i="136"/>
  <c r="B204" i="136"/>
  <c r="B214" i="149"/>
  <c r="B196" i="149"/>
  <c r="B214" i="151"/>
  <c r="B196" i="151"/>
  <c r="B217" i="135"/>
  <c r="B199" i="135"/>
  <c r="B213" i="139"/>
  <c r="B195" i="139"/>
  <c r="B212" i="151"/>
  <c r="B194" i="151"/>
  <c r="B220" i="137"/>
  <c r="B202" i="137"/>
  <c r="B216" i="140"/>
  <c r="B198" i="140"/>
  <c r="B214" i="145"/>
  <c r="B196" i="145"/>
  <c r="B218" i="141"/>
  <c r="B200" i="141"/>
  <c r="B219" i="162"/>
  <c r="B201" i="162"/>
  <c r="B221" i="140"/>
  <c r="B203" i="140"/>
  <c r="B217" i="144"/>
  <c r="B199" i="144"/>
  <c r="B222" i="151"/>
  <c r="B204" i="151"/>
  <c r="B215" i="134"/>
  <c r="B197" i="134"/>
  <c r="B214" i="144"/>
  <c r="B196" i="144"/>
  <c r="B213" i="146"/>
  <c r="B195" i="146"/>
  <c r="B222" i="139"/>
  <c r="B204" i="139"/>
  <c r="B220" i="149"/>
  <c r="B202" i="149"/>
  <c r="B216" i="146"/>
  <c r="B198" i="146"/>
  <c r="B218" i="134"/>
  <c r="B200" i="134"/>
  <c r="B194" i="150"/>
  <c r="B212" i="150"/>
  <c r="B202" i="150"/>
  <c r="B220" i="150"/>
  <c r="B213" i="134"/>
  <c r="B195" i="134"/>
  <c r="B218" i="162"/>
  <c r="B200" i="162"/>
  <c r="B215" i="147"/>
  <c r="B197" i="147"/>
  <c r="B221" i="139"/>
  <c r="B203" i="139"/>
  <c r="B212" i="146"/>
  <c r="B194" i="146"/>
  <c r="B221" i="141"/>
  <c r="B203" i="141"/>
  <c r="B212" i="145"/>
  <c r="B194" i="145"/>
  <c r="B214" i="142"/>
  <c r="B196" i="142"/>
  <c r="B219" i="150"/>
  <c r="B201" i="150"/>
  <c r="B215" i="162"/>
  <c r="B197" i="162"/>
  <c r="B218" i="146"/>
  <c r="B200" i="146"/>
  <c r="B216" i="142"/>
  <c r="B198" i="142"/>
  <c r="B212" i="142"/>
  <c r="B194" i="142"/>
  <c r="B220" i="144"/>
  <c r="B202" i="144"/>
  <c r="B217" i="141"/>
  <c r="B199" i="141"/>
  <c r="B218" i="142"/>
  <c r="B200" i="142"/>
  <c r="B216" i="149"/>
  <c r="B198" i="149"/>
  <c r="B222" i="144"/>
  <c r="B204" i="144"/>
  <c r="B214" i="147"/>
  <c r="B196" i="147"/>
  <c r="B217" i="146"/>
  <c r="B199" i="146"/>
  <c r="B218" i="86"/>
  <c r="B200" i="86"/>
  <c r="B222" i="140"/>
  <c r="B204" i="140"/>
  <c r="B215" i="150"/>
  <c r="B197" i="150"/>
  <c r="B212" i="141"/>
  <c r="B194" i="141"/>
  <c r="B222" i="141"/>
  <c r="B204" i="141"/>
  <c r="B214" i="136"/>
  <c r="B196" i="136"/>
  <c r="B215" i="146"/>
  <c r="B197" i="146"/>
  <c r="B218" i="143"/>
  <c r="B200" i="143"/>
  <c r="B217" i="137"/>
  <c r="B199" i="137"/>
  <c r="B213" i="135"/>
  <c r="B195" i="135"/>
  <c r="B218" i="139"/>
  <c r="B200" i="139"/>
  <c r="B215" i="143"/>
  <c r="B197" i="143"/>
  <c r="B221" i="146"/>
  <c r="B203" i="146"/>
  <c r="B215" i="141"/>
  <c r="B197" i="141"/>
  <c r="B216" i="86"/>
  <c r="B198" i="86"/>
  <c r="B217" i="148"/>
  <c r="B199" i="148"/>
  <c r="B221" i="137"/>
  <c r="B203" i="137"/>
  <c r="B214" i="162"/>
  <c r="B196" i="162"/>
  <c r="B219" i="135"/>
  <c r="B201" i="135"/>
  <c r="B217" i="145"/>
  <c r="B199" i="145"/>
  <c r="B216" i="148"/>
  <c r="B198" i="148"/>
  <c r="B212" i="149"/>
  <c r="B194" i="149"/>
  <c r="B216" i="134"/>
  <c r="B198" i="134"/>
  <c r="B217" i="151"/>
  <c r="B199" i="151"/>
  <c r="B220" i="142"/>
  <c r="B202" i="142"/>
  <c r="B220" i="135"/>
  <c r="B202" i="135"/>
  <c r="B213" i="151"/>
  <c r="B195" i="151"/>
  <c r="B214" i="140"/>
  <c r="B196" i="140"/>
  <c r="B221" i="147"/>
  <c r="B203" i="147"/>
  <c r="B215" i="135"/>
  <c r="B197" i="135"/>
  <c r="B213" i="145"/>
  <c r="B195" i="145"/>
  <c r="B220" i="146"/>
  <c r="B202" i="146"/>
  <c r="B221" i="142"/>
  <c r="B203" i="142"/>
  <c r="B218" i="138"/>
  <c r="B200" i="138"/>
  <c r="B222" i="148"/>
  <c r="B204" i="148"/>
  <c r="B214" i="148"/>
  <c r="B196" i="148"/>
  <c r="B217" i="162"/>
  <c r="B199" i="162"/>
  <c r="B199" i="147"/>
  <c r="B217" i="147"/>
  <c r="B220" i="139"/>
  <c r="B202" i="139"/>
  <c r="B222" i="134"/>
  <c r="B204" i="134"/>
  <c r="B217" i="140"/>
  <c r="B199" i="140"/>
  <c r="B215" i="145"/>
  <c r="B197" i="145"/>
  <c r="B214" i="86"/>
  <c r="B196" i="86"/>
  <c r="B218" i="135"/>
  <c r="B200" i="135"/>
  <c r="B214" i="134"/>
  <c r="B196" i="134"/>
  <c r="B221" i="162"/>
  <c r="B203" i="162"/>
  <c r="B215" i="144"/>
  <c r="B197" i="144"/>
  <c r="B212" i="143"/>
  <c r="B194" i="143"/>
  <c r="B196" i="150"/>
  <c r="B214" i="150"/>
  <c r="B204" i="150"/>
  <c r="B222" i="150"/>
  <c r="B214" i="139"/>
  <c r="B196" i="139"/>
  <c r="B217" i="86"/>
  <c r="B199" i="86"/>
  <c r="B216" i="145"/>
  <c r="B198" i="145"/>
  <c r="B217" i="142"/>
  <c r="B199" i="142"/>
  <c r="B222" i="145"/>
  <c r="B204" i="145"/>
  <c r="B212" i="86"/>
  <c r="B194" i="86"/>
  <c r="B218" i="144"/>
  <c r="B200" i="144"/>
  <c r="B218" i="140"/>
  <c r="B200" i="140"/>
  <c r="B213" i="149"/>
  <c r="B195" i="149"/>
  <c r="B212" i="136"/>
  <c r="B194" i="136"/>
  <c r="B221" i="149"/>
  <c r="B203" i="149"/>
  <c r="B213" i="141"/>
  <c r="B195" i="141"/>
  <c r="B214" i="141"/>
  <c r="B196" i="141"/>
  <c r="B213" i="148"/>
  <c r="B195" i="148"/>
  <c r="B221" i="151"/>
  <c r="B203" i="151"/>
  <c r="B216" i="143"/>
  <c r="B198" i="143"/>
  <c r="B222" i="143"/>
  <c r="B204" i="143"/>
  <c r="B215" i="138"/>
  <c r="B197" i="138"/>
  <c r="B219" i="138"/>
  <c r="B201" i="138"/>
  <c r="B213" i="137"/>
  <c r="B195" i="137"/>
  <c r="B213" i="142"/>
  <c r="B195" i="142"/>
  <c r="B218" i="147"/>
  <c r="B200" i="147"/>
  <c r="B215" i="151"/>
  <c r="B197" i="151"/>
  <c r="B221" i="138"/>
  <c r="B203" i="138"/>
  <c r="B212" i="139"/>
  <c r="B194" i="139"/>
  <c r="B217" i="149"/>
  <c r="B199" i="149"/>
  <c r="B212" i="138"/>
  <c r="B194" i="138"/>
  <c r="B220" i="145"/>
  <c r="B202" i="145"/>
  <c r="B220" i="134"/>
  <c r="B202" i="134"/>
  <c r="B220" i="147"/>
  <c r="B202" i="147"/>
  <c r="B219" i="151"/>
  <c r="B201" i="151"/>
  <c r="B220" i="141"/>
  <c r="B202" i="141"/>
  <c r="B219" i="136"/>
  <c r="B201" i="136"/>
  <c r="B219" i="86"/>
  <c r="B201" i="86"/>
  <c r="B216" i="136"/>
  <c r="B198" i="136"/>
  <c r="B215" i="139"/>
  <c r="B197" i="139"/>
  <c r="B220" i="151"/>
  <c r="B202" i="151"/>
  <c r="B221" i="145"/>
  <c r="B203" i="145"/>
  <c r="B215" i="86"/>
  <c r="B197" i="86"/>
  <c r="B222" i="162"/>
  <c r="B204" i="162"/>
  <c r="B217" i="139"/>
  <c r="B199" i="139"/>
  <c r="V208" i="92"/>
  <c r="J68" i="113"/>
  <c r="J69" i="113" s="1"/>
  <c r="D267" i="152"/>
  <c r="T20" i="93"/>
  <c r="U23" i="93"/>
  <c r="T54" i="108"/>
  <c r="T38" i="108" s="1"/>
  <c r="S19" i="113" s="1"/>
  <c r="S20" i="113" s="1"/>
  <c r="S34" i="113" s="1"/>
  <c r="K68" i="113" s="1"/>
  <c r="K69" i="113" s="1"/>
  <c r="S22" i="93"/>
  <c r="S58" i="155"/>
  <c r="S28" i="227"/>
  <c r="R57" i="155"/>
  <c r="R63" i="155" s="1"/>
  <c r="R44" i="93"/>
  <c r="S53" i="108"/>
  <c r="C149" i="92"/>
  <c r="C156" i="92"/>
  <c r="C140" i="92"/>
  <c r="C147" i="92"/>
  <c r="C300" i="92" s="1"/>
  <c r="C138" i="92"/>
  <c r="C145" i="92"/>
  <c r="C152" i="92"/>
  <c r="C305" i="92" s="1"/>
  <c r="C146" i="92"/>
  <c r="C299" i="92" s="1"/>
  <c r="C143" i="92"/>
  <c r="C296" i="92" s="1"/>
  <c r="C154" i="92"/>
  <c r="C141" i="92"/>
  <c r="C294" i="92" s="1"/>
  <c r="C148" i="92"/>
  <c r="C301" i="92" s="1"/>
  <c r="C155" i="92"/>
  <c r="C308" i="92" s="1"/>
  <c r="C139" i="92"/>
  <c r="C292" i="92" s="1"/>
  <c r="C142" i="92"/>
  <c r="C295" i="92" s="1"/>
  <c r="C153" i="92"/>
  <c r="C306" i="92" s="1"/>
  <c r="C137" i="92"/>
  <c r="C290" i="92" s="1"/>
  <c r="C144" i="92"/>
  <c r="C297" i="92" s="1"/>
  <c r="C151" i="92"/>
  <c r="C304" i="92" s="1"/>
  <c r="C150" i="92"/>
  <c r="C303" i="92" s="1"/>
  <c r="R64" i="155"/>
  <c r="R70" i="155" s="1"/>
  <c r="R82" i="155"/>
  <c r="S42" i="93"/>
  <c r="S31" i="93"/>
  <c r="P124" i="155"/>
  <c r="P126" i="155" s="1"/>
  <c r="K60" i="217"/>
  <c r="Q76" i="155"/>
  <c r="R59" i="155"/>
  <c r="R65" i="155" s="1"/>
  <c r="R33" i="93"/>
  <c r="S55" i="108"/>
  <c r="R39" i="227"/>
  <c r="Q83" i="227" s="1"/>
  <c r="Q85" i="227" s="1"/>
  <c r="Q87" i="227" s="1"/>
  <c r="R33" i="227"/>
  <c r="D80" i="92"/>
  <c r="R31" i="152"/>
  <c r="C171" i="92"/>
  <c r="F239" i="209"/>
  <c r="E189" i="209"/>
  <c r="E190" i="209" s="1"/>
  <c r="F172" i="209"/>
  <c r="H152" i="209"/>
  <c r="H204" i="209" s="1"/>
  <c r="I50" i="209"/>
  <c r="H148" i="209"/>
  <c r="H200" i="209" s="1"/>
  <c r="I46" i="209"/>
  <c r="G81" i="209"/>
  <c r="G85" i="209"/>
  <c r="I49" i="209"/>
  <c r="H151" i="209"/>
  <c r="I53" i="209"/>
  <c r="H155" i="209"/>
  <c r="H207" i="209" s="1"/>
  <c r="H156" i="209"/>
  <c r="H208" i="209" s="1"/>
  <c r="I54" i="209"/>
  <c r="I42" i="209"/>
  <c r="H144" i="209"/>
  <c r="H196" i="209" s="1"/>
  <c r="F234" i="209"/>
  <c r="G82" i="209"/>
  <c r="I145" i="209"/>
  <c r="J43" i="209"/>
  <c r="I159" i="209"/>
  <c r="J57" i="209"/>
  <c r="G164" i="209"/>
  <c r="I149" i="209"/>
  <c r="J47" i="209"/>
  <c r="F87" i="209"/>
  <c r="F88" i="209" s="1"/>
  <c r="I147" i="209"/>
  <c r="J45" i="209"/>
  <c r="I143" i="209"/>
  <c r="J41" i="209"/>
  <c r="I59" i="209"/>
  <c r="H161" i="209"/>
  <c r="H213" i="209" s="1"/>
  <c r="F182" i="209"/>
  <c r="F178" i="209"/>
  <c r="F170" i="209"/>
  <c r="F177" i="209"/>
  <c r="F186" i="209"/>
  <c r="F181" i="209"/>
  <c r="F174" i="209"/>
  <c r="F169" i="209"/>
  <c r="F180" i="209"/>
  <c r="F176" i="209"/>
  <c r="F173" i="209"/>
  <c r="F185" i="209"/>
  <c r="F188" i="209"/>
  <c r="F175" i="209"/>
  <c r="F171" i="209"/>
  <c r="F183" i="209"/>
  <c r="I51" i="209"/>
  <c r="H153" i="209"/>
  <c r="H205" i="209" s="1"/>
  <c r="I44" i="209"/>
  <c r="H146" i="209"/>
  <c r="H198" i="209" s="1"/>
  <c r="H157" i="209"/>
  <c r="H209" i="209" s="1"/>
  <c r="I55" i="209"/>
  <c r="J60" i="209"/>
  <c r="I162" i="209"/>
  <c r="F187" i="209"/>
  <c r="J160" i="209"/>
  <c r="K58" i="209"/>
  <c r="F184" i="209"/>
  <c r="G62" i="209"/>
  <c r="G80" i="209"/>
  <c r="G76" i="209"/>
  <c r="G72" i="209"/>
  <c r="G84" i="209"/>
  <c r="G79" i="209"/>
  <c r="G75" i="209"/>
  <c r="G68" i="209"/>
  <c r="G86" i="209"/>
  <c r="G83" i="209"/>
  <c r="G78" i="209"/>
  <c r="G69" i="209"/>
  <c r="G74" i="209"/>
  <c r="G71" i="209"/>
  <c r="G67" i="209"/>
  <c r="G73" i="209"/>
  <c r="H158" i="209"/>
  <c r="H210" i="209" s="1"/>
  <c r="I56" i="209"/>
  <c r="H61" i="209"/>
  <c r="H70" i="209" s="1"/>
  <c r="I154" i="209"/>
  <c r="J52" i="209"/>
  <c r="G163" i="209"/>
  <c r="G187" i="209" s="1"/>
  <c r="J48" i="209"/>
  <c r="I150" i="209"/>
  <c r="C52" i="194"/>
  <c r="D52" i="194" s="1"/>
  <c r="C76" i="194"/>
  <c r="C77" i="194" s="1"/>
  <c r="D28" i="194"/>
  <c r="D28" i="189"/>
  <c r="C52" i="189"/>
  <c r="D52" i="189" s="1"/>
  <c r="C76" i="189"/>
  <c r="C77" i="189" s="1"/>
  <c r="F53" i="200"/>
  <c r="H53" i="200" s="1"/>
  <c r="D87" i="186"/>
  <c r="D88" i="186" s="1"/>
  <c r="E29" i="186"/>
  <c r="D87" i="196"/>
  <c r="D88" i="196" s="1"/>
  <c r="E29" i="196"/>
  <c r="E29" i="202"/>
  <c r="D87" i="202"/>
  <c r="D88" i="202" s="1"/>
  <c r="E29" i="192"/>
  <c r="D87" i="192"/>
  <c r="D88" i="192" s="1"/>
  <c r="E29" i="203"/>
  <c r="D87" i="203"/>
  <c r="D88" i="203" s="1"/>
  <c r="D87" i="195"/>
  <c r="D88" i="195" s="1"/>
  <c r="E29" i="195"/>
  <c r="C65" i="193"/>
  <c r="C66" i="193" s="1"/>
  <c r="D27" i="193"/>
  <c r="C51" i="193"/>
  <c r="D51" i="193" s="1"/>
  <c r="C65" i="203"/>
  <c r="C66" i="203" s="1"/>
  <c r="D27" i="203"/>
  <c r="C51" i="203"/>
  <c r="D51" i="203" s="1"/>
  <c r="C51" i="194"/>
  <c r="D51" i="194" s="1"/>
  <c r="D27" i="194"/>
  <c r="C65" i="194"/>
  <c r="C66" i="194" s="1"/>
  <c r="C68" i="194" s="1"/>
  <c r="C65" i="201"/>
  <c r="C66" i="201" s="1"/>
  <c r="D27" i="201"/>
  <c r="C51" i="201"/>
  <c r="D51" i="201" s="1"/>
  <c r="C90" i="190"/>
  <c r="C92" i="190" s="1"/>
  <c r="C76" i="200"/>
  <c r="C77" i="200" s="1"/>
  <c r="D28" i="200"/>
  <c r="C52" i="200"/>
  <c r="D52" i="200" s="1"/>
  <c r="C76" i="203"/>
  <c r="C77" i="203" s="1"/>
  <c r="C52" i="203"/>
  <c r="D52" i="203" s="1"/>
  <c r="D28" i="203"/>
  <c r="C90" i="186"/>
  <c r="C92" i="186" s="1"/>
  <c r="F53" i="193"/>
  <c r="H53" i="193" s="1"/>
  <c r="E29" i="201"/>
  <c r="D87" i="201"/>
  <c r="D88" i="201" s="1"/>
  <c r="F53" i="195"/>
  <c r="H53" i="195" s="1"/>
  <c r="C65" i="190"/>
  <c r="C66" i="190" s="1"/>
  <c r="C68" i="190" s="1"/>
  <c r="C51" i="190"/>
  <c r="D51" i="190" s="1"/>
  <c r="D27" i="190"/>
  <c r="F53" i="199"/>
  <c r="H53" i="199" s="1"/>
  <c r="C90" i="194"/>
  <c r="C92" i="194" s="1"/>
  <c r="C76" i="188"/>
  <c r="C77" i="188" s="1"/>
  <c r="C52" i="188"/>
  <c r="D52" i="188" s="1"/>
  <c r="D28" i="188"/>
  <c r="C76" i="187"/>
  <c r="C77" i="187" s="1"/>
  <c r="D28" i="187"/>
  <c r="C52" i="187"/>
  <c r="D52" i="187" s="1"/>
  <c r="C76" i="204"/>
  <c r="C77" i="204" s="1"/>
  <c r="C52" i="204"/>
  <c r="D52" i="204" s="1"/>
  <c r="D28" i="204"/>
  <c r="D28" i="186"/>
  <c r="C52" i="186"/>
  <c r="D52" i="186" s="1"/>
  <c r="C76" i="186"/>
  <c r="C77" i="186" s="1"/>
  <c r="D28" i="195"/>
  <c r="C76" i="195"/>
  <c r="C77" i="195" s="1"/>
  <c r="C52" i="195"/>
  <c r="D52" i="195" s="1"/>
  <c r="F53" i="187"/>
  <c r="H53" i="187" s="1"/>
  <c r="D87" i="191"/>
  <c r="D88" i="191" s="1"/>
  <c r="E29" i="191"/>
  <c r="C90" i="200"/>
  <c r="C92" i="200" s="1"/>
  <c r="C90" i="196"/>
  <c r="C92" i="196" s="1"/>
  <c r="E29" i="197"/>
  <c r="D87" i="197"/>
  <c r="D88" i="197" s="1"/>
  <c r="F53" i="202"/>
  <c r="H53" i="202" s="1"/>
  <c r="F53" i="192"/>
  <c r="H53" i="192" s="1"/>
  <c r="F53" i="201"/>
  <c r="H53" i="201" s="1"/>
  <c r="F53" i="203"/>
  <c r="H53" i="203" s="1"/>
  <c r="E29" i="198"/>
  <c r="D87" i="198"/>
  <c r="D88" i="198" s="1"/>
  <c r="D87" i="204"/>
  <c r="D88" i="204" s="1"/>
  <c r="E29" i="204"/>
  <c r="D27" i="196"/>
  <c r="C65" i="196"/>
  <c r="C66" i="196" s="1"/>
  <c r="C51" i="196"/>
  <c r="D51" i="196" s="1"/>
  <c r="D27" i="204"/>
  <c r="C65" i="204"/>
  <c r="C66" i="204" s="1"/>
  <c r="C51" i="204"/>
  <c r="D51" i="204" s="1"/>
  <c r="C65" i="186"/>
  <c r="C66" i="186" s="1"/>
  <c r="C51" i="186"/>
  <c r="D51" i="186" s="1"/>
  <c r="D27" i="186"/>
  <c r="C65" i="195"/>
  <c r="C66" i="195" s="1"/>
  <c r="C51" i="195"/>
  <c r="D51" i="195" s="1"/>
  <c r="D27" i="195"/>
  <c r="E29" i="199"/>
  <c r="D87" i="199"/>
  <c r="D88" i="199" s="1"/>
  <c r="E29" i="189"/>
  <c r="D87" i="189"/>
  <c r="D88" i="189" s="1"/>
  <c r="F53" i="188"/>
  <c r="H53" i="188" s="1"/>
  <c r="E29" i="194"/>
  <c r="D87" i="194"/>
  <c r="D88" i="194" s="1"/>
  <c r="D28" i="191"/>
  <c r="C52" i="191"/>
  <c r="D52" i="191" s="1"/>
  <c r="C76" i="191"/>
  <c r="C77" i="191" s="1"/>
  <c r="C76" i="196"/>
  <c r="C77" i="196" s="1"/>
  <c r="C52" i="196"/>
  <c r="D52" i="196" s="1"/>
  <c r="D28" i="196"/>
  <c r="C76" i="202"/>
  <c r="C77" i="202" s="1"/>
  <c r="D28" i="202"/>
  <c r="C52" i="202"/>
  <c r="D52" i="202" s="1"/>
  <c r="C90" i="187"/>
  <c r="C92" i="187" s="1"/>
  <c r="C90" i="193"/>
  <c r="C92" i="193" s="1"/>
  <c r="C90" i="198"/>
  <c r="C92" i="198" s="1"/>
  <c r="C65" i="198"/>
  <c r="C66" i="198" s="1"/>
  <c r="C68" i="198" s="1"/>
  <c r="C51" i="198"/>
  <c r="D51" i="198" s="1"/>
  <c r="D27" i="198"/>
  <c r="C51" i="197"/>
  <c r="D51" i="197" s="1"/>
  <c r="D27" i="197"/>
  <c r="C65" i="197"/>
  <c r="C66" i="197" s="1"/>
  <c r="C90" i="189"/>
  <c r="C92" i="189" s="1"/>
  <c r="C90" i="188"/>
  <c r="C92" i="188" s="1"/>
  <c r="C76" i="193"/>
  <c r="C77" i="193" s="1"/>
  <c r="C52" i="193"/>
  <c r="D52" i="193" s="1"/>
  <c r="D28" i="193"/>
  <c r="C76" i="197"/>
  <c r="C77" i="197" s="1"/>
  <c r="D28" i="197"/>
  <c r="C52" i="197"/>
  <c r="D52" i="197" s="1"/>
  <c r="C90" i="191"/>
  <c r="C92" i="191" s="1"/>
  <c r="E29" i="200"/>
  <c r="D87" i="200"/>
  <c r="D88" i="200" s="1"/>
  <c r="C90" i="197"/>
  <c r="C92" i="197" s="1"/>
  <c r="C90" i="202"/>
  <c r="C92" i="202" s="1"/>
  <c r="C90" i="203"/>
  <c r="C92" i="203" s="1"/>
  <c r="F53" i="204"/>
  <c r="H53" i="204" s="1"/>
  <c r="D27" i="200"/>
  <c r="C65" i="200"/>
  <c r="C66" i="200" s="1"/>
  <c r="C51" i="200"/>
  <c r="D51" i="200" s="1"/>
  <c r="C65" i="187"/>
  <c r="C66" i="187" s="1"/>
  <c r="D27" i="187"/>
  <c r="C51" i="187"/>
  <c r="D51" i="187" s="1"/>
  <c r="C65" i="202"/>
  <c r="C66" i="202" s="1"/>
  <c r="D27" i="202"/>
  <c r="C51" i="202"/>
  <c r="D51" i="202" s="1"/>
  <c r="D27" i="189"/>
  <c r="C51" i="189"/>
  <c r="D51" i="189" s="1"/>
  <c r="C65" i="189"/>
  <c r="C66" i="189" s="1"/>
  <c r="F53" i="189"/>
  <c r="H53" i="189" s="1"/>
  <c r="E29" i="190"/>
  <c r="D87" i="190"/>
  <c r="D88" i="190" s="1"/>
  <c r="D28" i="201"/>
  <c r="C52" i="201"/>
  <c r="D52" i="201" s="1"/>
  <c r="C76" i="201"/>
  <c r="C77" i="201" s="1"/>
  <c r="C76" i="192"/>
  <c r="C77" i="192" s="1"/>
  <c r="C52" i="192"/>
  <c r="D52" i="192" s="1"/>
  <c r="D28" i="192"/>
  <c r="C52" i="198"/>
  <c r="D52" i="198" s="1"/>
  <c r="D28" i="198"/>
  <c r="C76" i="198"/>
  <c r="C77" i="198" s="1"/>
  <c r="C76" i="190"/>
  <c r="C77" i="190" s="1"/>
  <c r="C52" i="190"/>
  <c r="D52" i="190" s="1"/>
  <c r="D28" i="190"/>
  <c r="C76" i="199"/>
  <c r="C77" i="199" s="1"/>
  <c r="D28" i="199"/>
  <c r="C52" i="199"/>
  <c r="D52" i="199" s="1"/>
  <c r="D87" i="187"/>
  <c r="D88" i="187" s="1"/>
  <c r="E29" i="187"/>
  <c r="F53" i="191"/>
  <c r="H53" i="191" s="1"/>
  <c r="F53" i="186"/>
  <c r="H53" i="186" s="1"/>
  <c r="F53" i="196"/>
  <c r="H53" i="196" s="1"/>
  <c r="F53" i="197"/>
  <c r="H53" i="197" s="1"/>
  <c r="E29" i="193"/>
  <c r="D87" i="193"/>
  <c r="D88" i="193" s="1"/>
  <c r="C90" i="192"/>
  <c r="C92" i="192" s="1"/>
  <c r="C90" i="201"/>
  <c r="C92" i="201" s="1"/>
  <c r="C90" i="195"/>
  <c r="C92" i="195" s="1"/>
  <c r="F53" i="198"/>
  <c r="H53" i="198" s="1"/>
  <c r="C90" i="204"/>
  <c r="C92" i="204" s="1"/>
  <c r="C65" i="192"/>
  <c r="C66" i="192" s="1"/>
  <c r="D27" i="192"/>
  <c r="C51" i="192"/>
  <c r="D51" i="192" s="1"/>
  <c r="D27" i="188"/>
  <c r="C51" i="188"/>
  <c r="D51" i="188" s="1"/>
  <c r="C65" i="188"/>
  <c r="C66" i="188" s="1"/>
  <c r="C51" i="191"/>
  <c r="D51" i="191" s="1"/>
  <c r="D27" i="191"/>
  <c r="C65" i="191"/>
  <c r="C66" i="191" s="1"/>
  <c r="C65" i="199"/>
  <c r="C66" i="199" s="1"/>
  <c r="C51" i="199"/>
  <c r="D51" i="199" s="1"/>
  <c r="D27" i="199"/>
  <c r="C90" i="199"/>
  <c r="C92" i="199" s="1"/>
  <c r="F53" i="190"/>
  <c r="H53" i="190" s="1"/>
  <c r="E29" i="188"/>
  <c r="D87" i="188"/>
  <c r="D88" i="188" s="1"/>
  <c r="F53" i="194"/>
  <c r="H53" i="194" s="1"/>
  <c r="C51" i="185"/>
  <c r="D51" i="185" s="1"/>
  <c r="C75" i="185"/>
  <c r="C76" i="185" s="1"/>
  <c r="D28" i="185"/>
  <c r="C89" i="185"/>
  <c r="C91" i="185" s="1"/>
  <c r="D27" i="185"/>
  <c r="C64" i="185"/>
  <c r="C65" i="185" s="1"/>
  <c r="C50" i="185"/>
  <c r="D50" i="185" s="1"/>
  <c r="F52" i="185"/>
  <c r="H52" i="185" s="1"/>
  <c r="K189" i="152"/>
  <c r="L74" i="123"/>
  <c r="L78" i="123"/>
  <c r="K193" i="152"/>
  <c r="L77" i="123"/>
  <c r="K192" i="152"/>
  <c r="K194" i="152"/>
  <c r="L79" i="123"/>
  <c r="L73" i="123"/>
  <c r="K188" i="152"/>
  <c r="C239" i="140"/>
  <c r="C240" i="140" s="1"/>
  <c r="C263" i="140"/>
  <c r="C273" i="140" s="1"/>
  <c r="C274" i="140" s="1"/>
  <c r="L71" i="123"/>
  <c r="K186" i="152"/>
  <c r="K185" i="152"/>
  <c r="L70" i="123"/>
  <c r="K190" i="152"/>
  <c r="L75" i="123"/>
  <c r="K195" i="152"/>
  <c r="L80" i="123"/>
  <c r="K174" i="152"/>
  <c r="L59" i="123"/>
  <c r="K170" i="152"/>
  <c r="L55" i="123"/>
  <c r="K175" i="152"/>
  <c r="L60" i="123"/>
  <c r="K178" i="152"/>
  <c r="L63" i="123"/>
  <c r="C122" i="140"/>
  <c r="K171" i="152"/>
  <c r="L56" i="123"/>
  <c r="K179" i="152"/>
  <c r="L64" i="123"/>
  <c r="L58" i="123"/>
  <c r="K173" i="152"/>
  <c r="C247" i="140"/>
  <c r="C257" i="140" s="1"/>
  <c r="C223" i="140"/>
  <c r="K177" i="152"/>
  <c r="L62" i="123"/>
  <c r="V219" i="92"/>
  <c r="I227" i="92"/>
  <c r="V210" i="92"/>
  <c r="V215" i="92"/>
  <c r="I228" i="92"/>
  <c r="J283" i="92"/>
  <c r="W276" i="92" s="1"/>
  <c r="F283" i="92"/>
  <c r="F284" i="92" s="1"/>
  <c r="D226" i="92"/>
  <c r="Q208" i="92" s="1"/>
  <c r="E76" i="140"/>
  <c r="E58" i="140"/>
  <c r="E76" i="86"/>
  <c r="E58" i="86"/>
  <c r="E58" i="142"/>
  <c r="E76" i="142"/>
  <c r="E76" i="144"/>
  <c r="E58" i="144"/>
  <c r="E58" i="147"/>
  <c r="E76" i="147"/>
  <c r="F76" i="140"/>
  <c r="F58" i="140"/>
  <c r="F76" i="162"/>
  <c r="F58" i="162"/>
  <c r="F76" i="139"/>
  <c r="F58" i="139"/>
  <c r="F76" i="143"/>
  <c r="F58" i="143"/>
  <c r="F76" i="150"/>
  <c r="F58" i="150"/>
  <c r="G76" i="86"/>
  <c r="G58" i="86"/>
  <c r="G76" i="140"/>
  <c r="G58" i="140"/>
  <c r="G76" i="141"/>
  <c r="G58" i="141"/>
  <c r="G76" i="145"/>
  <c r="G58" i="145"/>
  <c r="G76" i="150"/>
  <c r="G58" i="150"/>
  <c r="L76" i="142"/>
  <c r="L58" i="142"/>
  <c r="L58" i="139"/>
  <c r="L76" i="139"/>
  <c r="L76" i="136"/>
  <c r="L58" i="136"/>
  <c r="L76" i="162"/>
  <c r="L58" i="162"/>
  <c r="L76" i="149"/>
  <c r="L58" i="149"/>
  <c r="K76" i="86"/>
  <c r="K58" i="86"/>
  <c r="K76" i="140"/>
  <c r="K58" i="140"/>
  <c r="K58" i="141"/>
  <c r="K76" i="141"/>
  <c r="K58" i="145"/>
  <c r="K76" i="145"/>
  <c r="K58" i="150"/>
  <c r="K76" i="150"/>
  <c r="C76" i="135"/>
  <c r="C58" i="135"/>
  <c r="C76" i="140"/>
  <c r="C58" i="140"/>
  <c r="C58" i="141"/>
  <c r="C76" i="141"/>
  <c r="C58" i="145"/>
  <c r="C76" i="145"/>
  <c r="C58" i="150"/>
  <c r="C76" i="150"/>
  <c r="D76" i="143"/>
  <c r="D58" i="143"/>
  <c r="D58" i="139"/>
  <c r="D76" i="139"/>
  <c r="D76" i="136"/>
  <c r="D58" i="136"/>
  <c r="D76" i="162"/>
  <c r="D58" i="162"/>
  <c r="D76" i="147"/>
  <c r="D58" i="147"/>
  <c r="J76" i="141"/>
  <c r="J58" i="141"/>
  <c r="J58" i="138"/>
  <c r="J76" i="138"/>
  <c r="J76" i="137"/>
  <c r="J58" i="137"/>
  <c r="J76" i="143"/>
  <c r="J58" i="143"/>
  <c r="J76" i="148"/>
  <c r="J58" i="148"/>
  <c r="H76" i="86"/>
  <c r="H58" i="86"/>
  <c r="H76" i="143"/>
  <c r="H58" i="143"/>
  <c r="H76" i="138"/>
  <c r="H58" i="138"/>
  <c r="H76" i="162"/>
  <c r="H58" i="162"/>
  <c r="H76" i="147"/>
  <c r="H58" i="147"/>
  <c r="M76" i="138"/>
  <c r="M58" i="138"/>
  <c r="M76" i="86"/>
  <c r="M58" i="86"/>
  <c r="M76" i="142"/>
  <c r="M58" i="142"/>
  <c r="M58" i="144"/>
  <c r="M76" i="144"/>
  <c r="M58" i="149"/>
  <c r="M76" i="149"/>
  <c r="I76" i="140"/>
  <c r="I58" i="140"/>
  <c r="I76" i="86"/>
  <c r="I58" i="86"/>
  <c r="I58" i="142"/>
  <c r="I76" i="142"/>
  <c r="I58" i="144"/>
  <c r="I76" i="144"/>
  <c r="I58" i="149"/>
  <c r="I76" i="149"/>
  <c r="E76" i="136"/>
  <c r="E58" i="136"/>
  <c r="E76" i="135"/>
  <c r="E58" i="135"/>
  <c r="E76" i="143"/>
  <c r="E58" i="143"/>
  <c r="E58" i="151"/>
  <c r="E76" i="151"/>
  <c r="E76" i="149"/>
  <c r="E58" i="149"/>
  <c r="F58" i="134"/>
  <c r="F76" i="134"/>
  <c r="F76" i="86"/>
  <c r="F58" i="86"/>
  <c r="F76" i="141"/>
  <c r="F58" i="141"/>
  <c r="F76" i="145"/>
  <c r="F58" i="145"/>
  <c r="F76" i="151"/>
  <c r="F58" i="151"/>
  <c r="G76" i="135"/>
  <c r="G58" i="135"/>
  <c r="G76" i="134"/>
  <c r="G58" i="134"/>
  <c r="G58" i="162"/>
  <c r="G76" i="162"/>
  <c r="G58" i="146"/>
  <c r="G76" i="146"/>
  <c r="G76" i="147"/>
  <c r="G58" i="147"/>
  <c r="L76" i="86"/>
  <c r="L58" i="86"/>
  <c r="L76" i="143"/>
  <c r="L58" i="143"/>
  <c r="L76" i="138"/>
  <c r="L58" i="138"/>
  <c r="L76" i="144"/>
  <c r="L58" i="144"/>
  <c r="L76" i="148"/>
  <c r="L58" i="148"/>
  <c r="K76" i="137"/>
  <c r="K58" i="137"/>
  <c r="K76" i="134"/>
  <c r="K58" i="134"/>
  <c r="K58" i="162"/>
  <c r="K76" i="162"/>
  <c r="K58" i="146"/>
  <c r="K76" i="146"/>
  <c r="K76" i="147"/>
  <c r="K58" i="147"/>
  <c r="C76" i="139"/>
  <c r="C58" i="139"/>
  <c r="C76" i="134"/>
  <c r="C58" i="134"/>
  <c r="C58" i="162"/>
  <c r="C76" i="162"/>
  <c r="C58" i="146"/>
  <c r="C76" i="146"/>
  <c r="C76" i="147"/>
  <c r="C58" i="147"/>
  <c r="D58" i="86"/>
  <c r="D76" i="86"/>
  <c r="D76" i="142"/>
  <c r="D58" i="142"/>
  <c r="D76" i="138"/>
  <c r="D58" i="138"/>
  <c r="D76" i="149"/>
  <c r="D58" i="149"/>
  <c r="D76" i="148"/>
  <c r="D58" i="148"/>
  <c r="J76" i="140"/>
  <c r="J58" i="140"/>
  <c r="J76" i="162"/>
  <c r="J58" i="162"/>
  <c r="J76" i="139"/>
  <c r="J58" i="139"/>
  <c r="J76" i="146"/>
  <c r="J58" i="146"/>
  <c r="J76" i="147"/>
  <c r="J58" i="147"/>
  <c r="H58" i="135"/>
  <c r="H76" i="135"/>
  <c r="H76" i="140"/>
  <c r="H58" i="140"/>
  <c r="H76" i="142"/>
  <c r="H58" i="142"/>
  <c r="H76" i="149"/>
  <c r="H58" i="149"/>
  <c r="H76" i="148"/>
  <c r="H58" i="148"/>
  <c r="M76" i="140"/>
  <c r="M58" i="140"/>
  <c r="M76" i="135"/>
  <c r="M58" i="135"/>
  <c r="M76" i="143"/>
  <c r="M58" i="143"/>
  <c r="M76" i="145"/>
  <c r="M58" i="145"/>
  <c r="M76" i="148"/>
  <c r="M58" i="148"/>
  <c r="I76" i="136"/>
  <c r="I58" i="136"/>
  <c r="I76" i="135"/>
  <c r="I58" i="135"/>
  <c r="I76" i="143"/>
  <c r="I58" i="143"/>
  <c r="I76" i="145"/>
  <c r="I58" i="145"/>
  <c r="I76" i="148"/>
  <c r="I58" i="148"/>
  <c r="E76" i="134"/>
  <c r="E58" i="134"/>
  <c r="E76" i="137"/>
  <c r="E58" i="137"/>
  <c r="E76" i="141"/>
  <c r="E58" i="141"/>
  <c r="E76" i="145"/>
  <c r="E58" i="145"/>
  <c r="E76" i="148"/>
  <c r="E58" i="148"/>
  <c r="F76" i="136"/>
  <c r="F58" i="136"/>
  <c r="F76" i="135"/>
  <c r="F58" i="135"/>
  <c r="F76" i="146"/>
  <c r="F58" i="146"/>
  <c r="F76" i="148"/>
  <c r="F58" i="148"/>
  <c r="F76" i="147"/>
  <c r="F58" i="147"/>
  <c r="G76" i="139"/>
  <c r="G58" i="139"/>
  <c r="G76" i="136"/>
  <c r="G58" i="136"/>
  <c r="G76" i="142"/>
  <c r="G58" i="142"/>
  <c r="G76" i="144"/>
  <c r="G58" i="144"/>
  <c r="G76" i="149"/>
  <c r="G58" i="149"/>
  <c r="L58" i="135"/>
  <c r="L76" i="135"/>
  <c r="L76" i="140"/>
  <c r="L58" i="140"/>
  <c r="L76" i="147"/>
  <c r="L58" i="147"/>
  <c r="L76" i="145"/>
  <c r="L58" i="145"/>
  <c r="L76" i="150"/>
  <c r="L58" i="150"/>
  <c r="K76" i="135"/>
  <c r="K58" i="135"/>
  <c r="K76" i="136"/>
  <c r="K58" i="136"/>
  <c r="K76" i="142"/>
  <c r="K58" i="142"/>
  <c r="K76" i="144"/>
  <c r="K58" i="144"/>
  <c r="K76" i="149"/>
  <c r="K58" i="149"/>
  <c r="C76" i="86"/>
  <c r="C58" i="86"/>
  <c r="C76" i="136"/>
  <c r="C58" i="136"/>
  <c r="C76" i="142"/>
  <c r="C58" i="142"/>
  <c r="C76" i="144"/>
  <c r="C58" i="144"/>
  <c r="C76" i="149"/>
  <c r="C58" i="149"/>
  <c r="D76" i="135"/>
  <c r="D58" i="135"/>
  <c r="D76" i="140"/>
  <c r="D58" i="140"/>
  <c r="D76" i="144"/>
  <c r="D58" i="144"/>
  <c r="D76" i="145"/>
  <c r="D58" i="145"/>
  <c r="D76" i="150"/>
  <c r="D58" i="150"/>
  <c r="J58" i="134"/>
  <c r="J76" i="134"/>
  <c r="J76" i="86"/>
  <c r="J58" i="86"/>
  <c r="J76" i="145"/>
  <c r="J58" i="145"/>
  <c r="J76" i="150"/>
  <c r="J58" i="150"/>
  <c r="J76" i="149"/>
  <c r="J58" i="149"/>
  <c r="H76" i="137"/>
  <c r="H58" i="137"/>
  <c r="H76" i="134"/>
  <c r="H58" i="134"/>
  <c r="H76" i="144"/>
  <c r="H58" i="144"/>
  <c r="H76" i="145"/>
  <c r="H58" i="145"/>
  <c r="H76" i="150"/>
  <c r="H58" i="150"/>
  <c r="M76" i="136"/>
  <c r="M58" i="136"/>
  <c r="M76" i="137"/>
  <c r="M58" i="137"/>
  <c r="M76" i="141"/>
  <c r="M58" i="141"/>
  <c r="M76" i="146"/>
  <c r="M58" i="146"/>
  <c r="M76" i="150"/>
  <c r="M58" i="150"/>
  <c r="I76" i="134"/>
  <c r="I58" i="134"/>
  <c r="I76" i="137"/>
  <c r="I58" i="137"/>
  <c r="I76" i="141"/>
  <c r="I58" i="141"/>
  <c r="I76" i="146"/>
  <c r="I58" i="146"/>
  <c r="I76" i="150"/>
  <c r="I58" i="150"/>
  <c r="E76" i="138"/>
  <c r="E58" i="138"/>
  <c r="E76" i="139"/>
  <c r="E58" i="139"/>
  <c r="E76" i="162"/>
  <c r="E58" i="162"/>
  <c r="E76" i="146"/>
  <c r="E58" i="146"/>
  <c r="E76" i="150"/>
  <c r="E58" i="150"/>
  <c r="F58" i="138"/>
  <c r="F76" i="138"/>
  <c r="F76" i="137"/>
  <c r="F58" i="137"/>
  <c r="F76" i="142"/>
  <c r="F58" i="142"/>
  <c r="F76" i="144"/>
  <c r="F58" i="144"/>
  <c r="F76" i="149"/>
  <c r="F58" i="149"/>
  <c r="G76" i="137"/>
  <c r="G58" i="137"/>
  <c r="G76" i="138"/>
  <c r="G58" i="138"/>
  <c r="G58" i="143"/>
  <c r="G76" i="143"/>
  <c r="G58" i="148"/>
  <c r="G76" i="148"/>
  <c r="G76" i="151"/>
  <c r="G58" i="151"/>
  <c r="L76" i="137"/>
  <c r="L58" i="137"/>
  <c r="L76" i="134"/>
  <c r="L58" i="134"/>
  <c r="L76" i="141"/>
  <c r="L58" i="141"/>
  <c r="L76" i="146"/>
  <c r="L58" i="146"/>
  <c r="L76" i="151"/>
  <c r="L58" i="151"/>
  <c r="K76" i="139"/>
  <c r="K58" i="139"/>
  <c r="K76" i="138"/>
  <c r="K58" i="138"/>
  <c r="K58" i="143"/>
  <c r="K76" i="143"/>
  <c r="K58" i="148"/>
  <c r="K76" i="148"/>
  <c r="K76" i="151"/>
  <c r="K58" i="151"/>
  <c r="C76" i="137"/>
  <c r="C58" i="137"/>
  <c r="C76" i="138"/>
  <c r="C58" i="138"/>
  <c r="C58" i="143"/>
  <c r="C76" i="143"/>
  <c r="C58" i="148"/>
  <c r="C76" i="148"/>
  <c r="C76" i="151"/>
  <c r="C58" i="151"/>
  <c r="D58" i="137"/>
  <c r="D76" i="137"/>
  <c r="D76" i="134"/>
  <c r="D58" i="134"/>
  <c r="D76" i="141"/>
  <c r="D58" i="141"/>
  <c r="D76" i="146"/>
  <c r="D58" i="146"/>
  <c r="D76" i="151"/>
  <c r="D58" i="151"/>
  <c r="J76" i="136"/>
  <c r="J58" i="136"/>
  <c r="J76" i="135"/>
  <c r="J58" i="135"/>
  <c r="J76" i="142"/>
  <c r="J58" i="142"/>
  <c r="J76" i="144"/>
  <c r="J58" i="144"/>
  <c r="J76" i="151"/>
  <c r="J58" i="151"/>
  <c r="H58" i="139"/>
  <c r="H76" i="139"/>
  <c r="H76" i="136"/>
  <c r="H58" i="136"/>
  <c r="H76" i="141"/>
  <c r="H58" i="141"/>
  <c r="H76" i="146"/>
  <c r="H58" i="146"/>
  <c r="H76" i="151"/>
  <c r="H58" i="151"/>
  <c r="M76" i="134"/>
  <c r="M58" i="134"/>
  <c r="M76" i="139"/>
  <c r="M58" i="139"/>
  <c r="M76" i="162"/>
  <c r="M58" i="162"/>
  <c r="M76" i="147"/>
  <c r="M58" i="147"/>
  <c r="M58" i="151"/>
  <c r="M76" i="151"/>
  <c r="I76" i="138"/>
  <c r="I58" i="138"/>
  <c r="I76" i="139"/>
  <c r="I58" i="139"/>
  <c r="I76" i="162"/>
  <c r="I58" i="162"/>
  <c r="I58" i="147"/>
  <c r="I76" i="147"/>
  <c r="I58" i="151"/>
  <c r="I76" i="151"/>
  <c r="H283" i="92"/>
  <c r="D283" i="92"/>
  <c r="G283" i="92"/>
  <c r="M283" i="92"/>
  <c r="K283" i="92"/>
  <c r="E283" i="92"/>
  <c r="L283" i="92"/>
  <c r="I283" i="92"/>
  <c r="C283" i="92"/>
  <c r="G228" i="92"/>
  <c r="G227" i="92"/>
  <c r="T208" i="92"/>
  <c r="T210" i="92"/>
  <c r="T215" i="92"/>
  <c r="T219" i="92"/>
  <c r="T224" i="92"/>
  <c r="H226" i="92"/>
  <c r="K226" i="92"/>
  <c r="C228" i="92"/>
  <c r="C227" i="92"/>
  <c r="P208" i="92"/>
  <c r="P219" i="92"/>
  <c r="P210" i="92"/>
  <c r="P224" i="92"/>
  <c r="P215" i="92"/>
  <c r="F227" i="92"/>
  <c r="F228" i="92"/>
  <c r="S208" i="92"/>
  <c r="S215" i="92"/>
  <c r="S219" i="92"/>
  <c r="S210" i="92"/>
  <c r="S224" i="92"/>
  <c r="E226" i="92"/>
  <c r="M227" i="92"/>
  <c r="M228" i="92"/>
  <c r="Z208" i="92"/>
  <c r="Z210" i="92"/>
  <c r="Z224" i="92"/>
  <c r="Z219" i="92"/>
  <c r="Z215" i="92"/>
  <c r="J226" i="92"/>
  <c r="F57" i="121"/>
  <c r="F74" i="117"/>
  <c r="F91" i="117" s="1"/>
  <c r="F107" i="117" s="1"/>
  <c r="F122" i="117" s="1"/>
  <c r="F138" i="117" s="1"/>
  <c r="F19" i="183"/>
  <c r="F21" i="182"/>
  <c r="F21" i="181"/>
  <c r="F19" i="184"/>
  <c r="F437" i="19"/>
  <c r="F74" i="126"/>
  <c r="J74" i="126" s="1"/>
  <c r="J57" i="126"/>
  <c r="E57" i="100"/>
  <c r="E74" i="100" s="1"/>
  <c r="E91" i="100" s="1"/>
  <c r="E107" i="100" s="1"/>
  <c r="E122" i="100" s="1"/>
  <c r="E138" i="100" s="1"/>
  <c r="E74" i="121"/>
  <c r="E91" i="121" s="1"/>
  <c r="E107" i="121" s="1"/>
  <c r="E122" i="121" s="1"/>
  <c r="E138" i="121" s="1"/>
  <c r="E321" i="19"/>
  <c r="E429" i="19" s="1"/>
  <c r="E22" i="126"/>
  <c r="E39" i="126" s="1"/>
  <c r="E57" i="126" s="1"/>
  <c r="D22" i="126"/>
  <c r="D39" i="126" s="1"/>
  <c r="D57" i="126" s="1"/>
  <c r="D321" i="19"/>
  <c r="D429" i="19" s="1"/>
  <c r="D57" i="100"/>
  <c r="D74" i="100" s="1"/>
  <c r="D91" i="100" s="1"/>
  <c r="D107" i="100" s="1"/>
  <c r="D122" i="100" s="1"/>
  <c r="D138" i="100" s="1"/>
  <c r="D74" i="121"/>
  <c r="D91" i="121" s="1"/>
  <c r="D107" i="121" s="1"/>
  <c r="D122" i="121" s="1"/>
  <c r="D138" i="121" s="1"/>
  <c r="C57" i="100"/>
  <c r="C74" i="100" s="1"/>
  <c r="C91" i="100" s="1"/>
  <c r="C107" i="100" s="1"/>
  <c r="C122" i="100" s="1"/>
  <c r="C138" i="100" s="1"/>
  <c r="C74" i="121"/>
  <c r="C91" i="121" s="1"/>
  <c r="C107" i="121" s="1"/>
  <c r="C122" i="121" s="1"/>
  <c r="C138" i="121" s="1"/>
  <c r="C29" i="182"/>
  <c r="C39" i="182" s="1"/>
  <c r="C47" i="182" s="1"/>
  <c r="C29" i="181"/>
  <c r="C39" i="181" s="1"/>
  <c r="C47" i="181" s="1"/>
  <c r="C29" i="183"/>
  <c r="C39" i="183" s="1"/>
  <c r="C46" i="183" s="1"/>
  <c r="C29" i="184"/>
  <c r="C39" i="184" s="1"/>
  <c r="C46" i="184" s="1"/>
  <c r="C445" i="19"/>
  <c r="C453" i="19" s="1"/>
  <c r="I137" i="209"/>
  <c r="I127" i="209"/>
  <c r="H203" i="209"/>
  <c r="C247" i="134"/>
  <c r="C247" i="143"/>
  <c r="C247" i="145"/>
  <c r="F233" i="209"/>
  <c r="I119" i="209"/>
  <c r="H195" i="209"/>
  <c r="I134" i="209"/>
  <c r="C247" i="138"/>
  <c r="I133" i="209"/>
  <c r="F225" i="209"/>
  <c r="C247" i="151"/>
  <c r="C247" i="86"/>
  <c r="F223" i="209"/>
  <c r="F237" i="209"/>
  <c r="I132" i="209"/>
  <c r="F221" i="209"/>
  <c r="F230" i="209"/>
  <c r="I129" i="209"/>
  <c r="I138" i="209"/>
  <c r="H214" i="209"/>
  <c r="F229" i="209"/>
  <c r="L42" i="166"/>
  <c r="L74" i="166" s="1"/>
  <c r="L225" i="152"/>
  <c r="M78" i="124"/>
  <c r="L65" i="169"/>
  <c r="L97" i="169" s="1"/>
  <c r="L65" i="166"/>
  <c r="L97" i="166" s="1"/>
  <c r="L65" i="167"/>
  <c r="L97" i="167" s="1"/>
  <c r="G215" i="209"/>
  <c r="G236" i="209" s="1"/>
  <c r="G216" i="209"/>
  <c r="C247" i="149"/>
  <c r="C247" i="142"/>
  <c r="F231" i="209"/>
  <c r="C247" i="135"/>
  <c r="C247" i="137"/>
  <c r="I130" i="209"/>
  <c r="H206" i="209"/>
  <c r="C247" i="147"/>
  <c r="F222" i="209"/>
  <c r="I128" i="209"/>
  <c r="L219" i="152"/>
  <c r="L59" i="169"/>
  <c r="L91" i="169" s="1"/>
  <c r="L59" i="166"/>
  <c r="L91" i="166" s="1"/>
  <c r="L59" i="167"/>
  <c r="L91" i="167" s="1"/>
  <c r="M72" i="124"/>
  <c r="C247" i="144"/>
  <c r="L224" i="152"/>
  <c r="M77" i="124"/>
  <c r="L64" i="169"/>
  <c r="L96" i="169" s="1"/>
  <c r="L64" i="166"/>
  <c r="L96" i="166" s="1"/>
  <c r="L64" i="167"/>
  <c r="L96" i="167" s="1"/>
  <c r="F240" i="209"/>
  <c r="F236" i="209"/>
  <c r="F238" i="209"/>
  <c r="M73" i="124"/>
  <c r="C247" i="150"/>
  <c r="F226" i="209"/>
  <c r="C247" i="148"/>
  <c r="C257" i="148" s="1"/>
  <c r="C223" i="148"/>
  <c r="I135" i="209"/>
  <c r="H211" i="209"/>
  <c r="I131" i="209"/>
  <c r="F232" i="209"/>
  <c r="H201" i="209"/>
  <c r="I125" i="209"/>
  <c r="I124" i="209"/>
  <c r="C247" i="136"/>
  <c r="L226" i="152"/>
  <c r="L66" i="167"/>
  <c r="L98" i="167" s="1"/>
  <c r="M79" i="124"/>
  <c r="L66" i="169"/>
  <c r="L98" i="169" s="1"/>
  <c r="L66" i="166"/>
  <c r="L98" i="166" s="1"/>
  <c r="L222" i="152"/>
  <c r="H197" i="209"/>
  <c r="I121" i="209"/>
  <c r="L218" i="152"/>
  <c r="L58" i="167"/>
  <c r="L90" i="167" s="1"/>
  <c r="M71" i="124"/>
  <c r="L58" i="169"/>
  <c r="L90" i="169" s="1"/>
  <c r="L58" i="166"/>
  <c r="L90" i="166" s="1"/>
  <c r="I123" i="209"/>
  <c r="H199" i="209"/>
  <c r="M176" i="152"/>
  <c r="N61" i="123"/>
  <c r="H212" i="209"/>
  <c r="I136" i="209"/>
  <c r="C247" i="162"/>
  <c r="F227" i="209"/>
  <c r="C247" i="146"/>
  <c r="L227" i="152"/>
  <c r="L67" i="169"/>
  <c r="L99" i="169" s="1"/>
  <c r="L110" i="166" s="1"/>
  <c r="L67" i="166"/>
  <c r="L99" i="166" s="1"/>
  <c r="L106" i="166" s="1"/>
  <c r="L67" i="167"/>
  <c r="L99" i="167" s="1"/>
  <c r="L108" i="166" s="1"/>
  <c r="M80" i="124"/>
  <c r="F228" i="209"/>
  <c r="F235" i="209"/>
  <c r="L206" i="152"/>
  <c r="L46" i="167"/>
  <c r="L78" i="167" s="1"/>
  <c r="M59" i="124"/>
  <c r="L46" i="169"/>
  <c r="L78" i="169" s="1"/>
  <c r="L46" i="166"/>
  <c r="L78" i="166" s="1"/>
  <c r="C247" i="141"/>
  <c r="I120" i="209"/>
  <c r="I126" i="209"/>
  <c r="H202" i="209"/>
  <c r="C247" i="139"/>
  <c r="I122" i="209"/>
  <c r="L197" i="95" l="1"/>
  <c r="M197" i="95"/>
  <c r="M196" i="95"/>
  <c r="M61" i="124"/>
  <c r="L208" i="152"/>
  <c r="C223" i="146"/>
  <c r="K49" i="166"/>
  <c r="K81" i="166" s="1"/>
  <c r="C35" i="133"/>
  <c r="L213" i="217"/>
  <c r="C35" i="131"/>
  <c r="L154" i="217"/>
  <c r="P128" i="155"/>
  <c r="P130" i="155" s="1"/>
  <c r="L48" i="167"/>
  <c r="L80" i="167" s="1"/>
  <c r="C282" i="140"/>
  <c r="C14" i="132" s="1"/>
  <c r="L88" i="217" s="1"/>
  <c r="L48" i="166"/>
  <c r="L80" i="166" s="1"/>
  <c r="M55" i="124"/>
  <c r="M202" i="152" s="1"/>
  <c r="L42" i="167"/>
  <c r="L74" i="167" s="1"/>
  <c r="L42" i="169"/>
  <c r="L74" i="169" s="1"/>
  <c r="D266" i="152"/>
  <c r="R41" i="113"/>
  <c r="R46" i="113" s="1"/>
  <c r="R56" i="113" s="1"/>
  <c r="N15" i="92" s="1"/>
  <c r="C302" i="92"/>
  <c r="L62" i="166"/>
  <c r="L94" i="166" s="1"/>
  <c r="L44" i="167"/>
  <c r="L76" i="167" s="1"/>
  <c r="C121" i="148"/>
  <c r="C122" i="148" s="1"/>
  <c r="K209" i="152"/>
  <c r="L62" i="169"/>
  <c r="L94" i="169" s="1"/>
  <c r="L44" i="166"/>
  <c r="L76" i="166" s="1"/>
  <c r="E29" i="185"/>
  <c r="E86" i="185" s="1"/>
  <c r="E87" i="185" s="1"/>
  <c r="M75" i="124"/>
  <c r="N75" i="124" s="1"/>
  <c r="L44" i="169"/>
  <c r="L76" i="169" s="1"/>
  <c r="M57" i="124"/>
  <c r="M204" i="152" s="1"/>
  <c r="C258" i="148"/>
  <c r="C258" i="140"/>
  <c r="C121" i="142"/>
  <c r="C122" i="142" s="1"/>
  <c r="C257" i="146"/>
  <c r="C121" i="146"/>
  <c r="C122" i="146" s="1"/>
  <c r="L60" i="167"/>
  <c r="L92" i="167" s="1"/>
  <c r="L220" i="152"/>
  <c r="L60" i="166"/>
  <c r="L92" i="166" s="1"/>
  <c r="C257" i="162"/>
  <c r="C223" i="149"/>
  <c r="C224" i="149" s="1"/>
  <c r="C223" i="151"/>
  <c r="C257" i="149"/>
  <c r="C121" i="149"/>
  <c r="C122" i="149" s="1"/>
  <c r="C223" i="142"/>
  <c r="C224" i="142" s="1"/>
  <c r="C257" i="142"/>
  <c r="L61" i="167"/>
  <c r="L93" i="167" s="1"/>
  <c r="L221" i="152"/>
  <c r="C121" i="141"/>
  <c r="C122" i="141" s="1"/>
  <c r="C257" i="137"/>
  <c r="C223" i="141"/>
  <c r="C224" i="141" s="1"/>
  <c r="C223" i="143"/>
  <c r="C224" i="143" s="1"/>
  <c r="C121" i="86"/>
  <c r="C122" i="86" s="1"/>
  <c r="C121" i="147"/>
  <c r="C122" i="147" s="1"/>
  <c r="C121" i="137"/>
  <c r="C122" i="137" s="1"/>
  <c r="C257" i="141"/>
  <c r="C223" i="162"/>
  <c r="C224" i="162" s="1"/>
  <c r="M63" i="124"/>
  <c r="C257" i="143"/>
  <c r="C121" i="162"/>
  <c r="C122" i="162" s="1"/>
  <c r="C121" i="143"/>
  <c r="C122" i="143" s="1"/>
  <c r="K43" i="169"/>
  <c r="K75" i="169" s="1"/>
  <c r="K43" i="167"/>
  <c r="K75" i="167" s="1"/>
  <c r="K203" i="152"/>
  <c r="K43" i="166"/>
  <c r="K75" i="166" s="1"/>
  <c r="L56" i="124"/>
  <c r="C223" i="144"/>
  <c r="C224" i="144" s="1"/>
  <c r="C121" i="144"/>
  <c r="C122" i="144" s="1"/>
  <c r="C257" i="144"/>
  <c r="C223" i="147"/>
  <c r="C257" i="147"/>
  <c r="L50" i="167"/>
  <c r="L82" i="167" s="1"/>
  <c r="L50" i="169"/>
  <c r="L82" i="169" s="1"/>
  <c r="L210" i="152"/>
  <c r="C257" i="151"/>
  <c r="C223" i="86"/>
  <c r="C224" i="86" s="1"/>
  <c r="C121" i="151"/>
  <c r="C122" i="151" s="1"/>
  <c r="C121" i="135"/>
  <c r="C122" i="135" s="1"/>
  <c r="C257" i="86"/>
  <c r="C121" i="150"/>
  <c r="C122" i="150" s="1"/>
  <c r="C121" i="145"/>
  <c r="C122" i="145" s="1"/>
  <c r="C223" i="135"/>
  <c r="C224" i="135" s="1"/>
  <c r="C223" i="139"/>
  <c r="C224" i="139" s="1"/>
  <c r="C223" i="136"/>
  <c r="C224" i="136" s="1"/>
  <c r="C257" i="135"/>
  <c r="C121" i="139"/>
  <c r="C122" i="139" s="1"/>
  <c r="C121" i="136"/>
  <c r="C122" i="136" s="1"/>
  <c r="C257" i="139"/>
  <c r="C257" i="136"/>
  <c r="C223" i="137"/>
  <c r="C224" i="137" s="1"/>
  <c r="C121" i="138"/>
  <c r="C122" i="138" s="1"/>
  <c r="Y210" i="92"/>
  <c r="L228" i="92"/>
  <c r="Y219" i="92"/>
  <c r="L227" i="92"/>
  <c r="Y224" i="92"/>
  <c r="Y215" i="92"/>
  <c r="C223" i="145"/>
  <c r="C224" i="145" s="1"/>
  <c r="C257" i="145"/>
  <c r="C223" i="138"/>
  <c r="C224" i="138" s="1"/>
  <c r="C257" i="138"/>
  <c r="L61" i="166"/>
  <c r="L93" i="166" s="1"/>
  <c r="L61" i="169"/>
  <c r="L93" i="169" s="1"/>
  <c r="C223" i="150"/>
  <c r="C224" i="150" s="1"/>
  <c r="C257" i="150"/>
  <c r="C223" i="134"/>
  <c r="C224" i="134" s="1"/>
  <c r="C121" i="134"/>
  <c r="C122" i="134" s="1"/>
  <c r="C257" i="134"/>
  <c r="L51" i="166"/>
  <c r="L83" i="166" s="1"/>
  <c r="K45" i="169"/>
  <c r="K77" i="169" s="1"/>
  <c r="K205" i="152"/>
  <c r="K45" i="166"/>
  <c r="K77" i="166" s="1"/>
  <c r="L58" i="124"/>
  <c r="K45" i="167"/>
  <c r="K77" i="167" s="1"/>
  <c r="L47" i="167"/>
  <c r="L79" i="167" s="1"/>
  <c r="L49" i="169"/>
  <c r="L81" i="169" s="1"/>
  <c r="N57" i="123"/>
  <c r="N172" i="152" s="1"/>
  <c r="L49" i="167"/>
  <c r="L81" i="167" s="1"/>
  <c r="L209" i="152"/>
  <c r="L47" i="166"/>
  <c r="L79" i="166" s="1"/>
  <c r="M62" i="124"/>
  <c r="M49" i="166" s="1"/>
  <c r="M81" i="166" s="1"/>
  <c r="C137" i="150"/>
  <c r="C138" i="150" s="1"/>
  <c r="M64" i="124"/>
  <c r="M51" i="167" s="1"/>
  <c r="M83" i="167" s="1"/>
  <c r="L211" i="152"/>
  <c r="L47" i="169"/>
  <c r="L79" i="169" s="1"/>
  <c r="L51" i="169"/>
  <c r="L83" i="169" s="1"/>
  <c r="M60" i="124"/>
  <c r="M207" i="152" s="1"/>
  <c r="C137" i="136"/>
  <c r="C138" i="136" s="1"/>
  <c r="E260" i="152"/>
  <c r="S41" i="104"/>
  <c r="S46" i="104" s="1"/>
  <c r="S38" i="104"/>
  <c r="AE174" i="95"/>
  <c r="U34" i="104"/>
  <c r="F261" i="152"/>
  <c r="T37" i="104"/>
  <c r="L75" i="104"/>
  <c r="L76" i="104" s="1"/>
  <c r="K57" i="167"/>
  <c r="K89" i="167" s="1"/>
  <c r="L70" i="124"/>
  <c r="K57" i="169"/>
  <c r="K89" i="169" s="1"/>
  <c r="K217" i="152"/>
  <c r="K57" i="166"/>
  <c r="K89" i="166" s="1"/>
  <c r="C239" i="136"/>
  <c r="C240" i="136" s="1"/>
  <c r="C273" i="137"/>
  <c r="C274" i="137" s="1"/>
  <c r="C239" i="137"/>
  <c r="C240" i="137" s="1"/>
  <c r="C273" i="136"/>
  <c r="C274" i="136" s="1"/>
  <c r="K191" i="152"/>
  <c r="L76" i="123"/>
  <c r="C137" i="137"/>
  <c r="C138" i="137" s="1"/>
  <c r="C239" i="145"/>
  <c r="C240" i="145" s="1"/>
  <c r="C273" i="150"/>
  <c r="C274" i="150" s="1"/>
  <c r="C239" i="143"/>
  <c r="C240" i="143" s="1"/>
  <c r="C239" i="150"/>
  <c r="C240" i="150" s="1"/>
  <c r="C273" i="145"/>
  <c r="C274" i="145" s="1"/>
  <c r="C273" i="143"/>
  <c r="C274" i="143" s="1"/>
  <c r="C137" i="143"/>
  <c r="C138" i="143" s="1"/>
  <c r="C137" i="145"/>
  <c r="C138" i="145" s="1"/>
  <c r="C239" i="142"/>
  <c r="C240" i="142" s="1"/>
  <c r="C235" i="141"/>
  <c r="C137" i="141"/>
  <c r="C138" i="141" s="1"/>
  <c r="C235" i="139"/>
  <c r="C137" i="139"/>
  <c r="C235" i="147"/>
  <c r="C137" i="147"/>
  <c r="C138" i="147" s="1"/>
  <c r="C235" i="149"/>
  <c r="C137" i="149"/>
  <c r="C235" i="144"/>
  <c r="C137" i="144"/>
  <c r="C138" i="144" s="1"/>
  <c r="C235" i="134"/>
  <c r="C137" i="134"/>
  <c r="C138" i="134" s="1"/>
  <c r="C273" i="142"/>
  <c r="C274" i="142" s="1"/>
  <c r="C235" i="146"/>
  <c r="C137" i="146"/>
  <c r="C235" i="162"/>
  <c r="C137" i="162"/>
  <c r="C138" i="162" s="1"/>
  <c r="C235" i="86"/>
  <c r="C137" i="86"/>
  <c r="L76" i="124"/>
  <c r="K63" i="169"/>
  <c r="K95" i="169" s="1"/>
  <c r="K223" i="152"/>
  <c r="K63" i="166"/>
  <c r="K95" i="166" s="1"/>
  <c r="K63" i="167"/>
  <c r="K95" i="167" s="1"/>
  <c r="C235" i="135"/>
  <c r="C137" i="135"/>
  <c r="C138" i="135" s="1"/>
  <c r="C137" i="142"/>
  <c r="C138" i="142" s="1"/>
  <c r="C235" i="151"/>
  <c r="C137" i="151"/>
  <c r="C138" i="151" s="1"/>
  <c r="C235" i="148"/>
  <c r="C137" i="148"/>
  <c r="C235" i="138"/>
  <c r="C137" i="138"/>
  <c r="K212" i="152"/>
  <c r="K52" i="167"/>
  <c r="K84" i="167" s="1"/>
  <c r="K107" i="166" s="1"/>
  <c r="K52" i="166"/>
  <c r="K84" i="166" s="1"/>
  <c r="K105" i="166" s="1"/>
  <c r="L65" i="124"/>
  <c r="K52" i="169"/>
  <c r="K84" i="169" s="1"/>
  <c r="K109" i="166" s="1"/>
  <c r="L180" i="152"/>
  <c r="M65" i="123"/>
  <c r="Q281" i="92"/>
  <c r="Q272" i="92"/>
  <c r="AD176" i="95"/>
  <c r="E241" i="209"/>
  <c r="E242" i="209" s="1"/>
  <c r="E53" i="190"/>
  <c r="G53" i="190" s="1"/>
  <c r="I53" i="190" s="1"/>
  <c r="L187" i="152"/>
  <c r="M72" i="123"/>
  <c r="B230" i="150"/>
  <c r="B248" i="150"/>
  <c r="B264" i="150" s="1"/>
  <c r="B304" i="150" s="1"/>
  <c r="B320" i="150" s="1"/>
  <c r="B341" i="150" s="1"/>
  <c r="B357" i="150" s="1"/>
  <c r="B246" i="150"/>
  <c r="B262" i="150" s="1"/>
  <c r="B302" i="150" s="1"/>
  <c r="B318" i="150" s="1"/>
  <c r="B339" i="150" s="1"/>
  <c r="B355" i="150" s="1"/>
  <c r="B228" i="150"/>
  <c r="S37" i="113"/>
  <c r="C89" i="192"/>
  <c r="C91" i="192" s="1"/>
  <c r="C93" i="192" s="1"/>
  <c r="B251" i="139"/>
  <c r="B267" i="139" s="1"/>
  <c r="B307" i="139" s="1"/>
  <c r="B323" i="139" s="1"/>
  <c r="B344" i="139" s="1"/>
  <c r="B360" i="139" s="1"/>
  <c r="B233" i="139"/>
  <c r="B249" i="86"/>
  <c r="B265" i="86" s="1"/>
  <c r="B305" i="86" s="1"/>
  <c r="B321" i="86" s="1"/>
  <c r="B342" i="86" s="1"/>
  <c r="B358" i="86" s="1"/>
  <c r="B231" i="86"/>
  <c r="B254" i="151"/>
  <c r="B270" i="151" s="1"/>
  <c r="B310" i="151" s="1"/>
  <c r="B326" i="151" s="1"/>
  <c r="B347" i="151" s="1"/>
  <c r="B363" i="151" s="1"/>
  <c r="B236" i="151"/>
  <c r="B250" i="136"/>
  <c r="B266" i="136" s="1"/>
  <c r="B306" i="136" s="1"/>
  <c r="B322" i="136" s="1"/>
  <c r="B343" i="136" s="1"/>
  <c r="B359" i="136" s="1"/>
  <c r="B232" i="136"/>
  <c r="B253" i="136"/>
  <c r="B269" i="136" s="1"/>
  <c r="B309" i="136" s="1"/>
  <c r="B325" i="136" s="1"/>
  <c r="B346" i="136" s="1"/>
  <c r="B362" i="136" s="1"/>
  <c r="B235" i="136"/>
  <c r="B253" i="151"/>
  <c r="B269" i="151" s="1"/>
  <c r="B309" i="151" s="1"/>
  <c r="B325" i="151" s="1"/>
  <c r="B346" i="151" s="1"/>
  <c r="B362" i="151" s="1"/>
  <c r="B235" i="151"/>
  <c r="B254" i="134"/>
  <c r="B270" i="134" s="1"/>
  <c r="B310" i="134" s="1"/>
  <c r="B326" i="134" s="1"/>
  <c r="B347" i="134" s="1"/>
  <c r="B363" i="134" s="1"/>
  <c r="B236" i="134"/>
  <c r="B246" i="138"/>
  <c r="B262" i="138" s="1"/>
  <c r="B302" i="138" s="1"/>
  <c r="B318" i="138" s="1"/>
  <c r="B339" i="138" s="1"/>
  <c r="B355" i="138" s="1"/>
  <c r="B228" i="138"/>
  <c r="B246" i="139"/>
  <c r="B262" i="139" s="1"/>
  <c r="B302" i="139" s="1"/>
  <c r="B318" i="139" s="1"/>
  <c r="B339" i="139" s="1"/>
  <c r="B355" i="139" s="1"/>
  <c r="B228" i="139"/>
  <c r="B249" i="151"/>
  <c r="B265" i="151" s="1"/>
  <c r="B305" i="151" s="1"/>
  <c r="B321" i="151" s="1"/>
  <c r="B342" i="151" s="1"/>
  <c r="B358" i="151" s="1"/>
  <c r="B231" i="151"/>
  <c r="B247" i="142"/>
  <c r="B263" i="142" s="1"/>
  <c r="B303" i="142" s="1"/>
  <c r="B319" i="142" s="1"/>
  <c r="B340" i="142" s="1"/>
  <c r="B356" i="142" s="1"/>
  <c r="B229" i="142"/>
  <c r="B253" i="138"/>
  <c r="B269" i="138" s="1"/>
  <c r="B309" i="138" s="1"/>
  <c r="B325" i="138" s="1"/>
  <c r="B346" i="138" s="1"/>
  <c r="B362" i="138" s="1"/>
  <c r="B235" i="138"/>
  <c r="B256" i="143"/>
  <c r="B272" i="143" s="1"/>
  <c r="B312" i="143" s="1"/>
  <c r="B328" i="143" s="1"/>
  <c r="B349" i="143" s="1"/>
  <c r="B365" i="143" s="1"/>
  <c r="B238" i="143"/>
  <c r="B255" i="151"/>
  <c r="B271" i="151" s="1"/>
  <c r="B311" i="151" s="1"/>
  <c r="B327" i="151" s="1"/>
  <c r="B348" i="151" s="1"/>
  <c r="B364" i="151" s="1"/>
  <c r="B237" i="151"/>
  <c r="B248" i="141"/>
  <c r="B264" i="141" s="1"/>
  <c r="B304" i="141" s="1"/>
  <c r="B320" i="141" s="1"/>
  <c r="B341" i="141" s="1"/>
  <c r="B357" i="141" s="1"/>
  <c r="B230" i="141"/>
  <c r="B255" i="149"/>
  <c r="B271" i="149" s="1"/>
  <c r="B311" i="149" s="1"/>
  <c r="B327" i="149" s="1"/>
  <c r="B348" i="149" s="1"/>
  <c r="B364" i="149" s="1"/>
  <c r="B237" i="149"/>
  <c r="B247" i="149"/>
  <c r="B263" i="149" s="1"/>
  <c r="B303" i="149" s="1"/>
  <c r="B319" i="149" s="1"/>
  <c r="B340" i="149" s="1"/>
  <c r="B356" i="149" s="1"/>
  <c r="B229" i="149"/>
  <c r="B252" i="144"/>
  <c r="B268" i="144" s="1"/>
  <c r="B308" i="144" s="1"/>
  <c r="B324" i="144" s="1"/>
  <c r="B345" i="144" s="1"/>
  <c r="B361" i="144" s="1"/>
  <c r="B234" i="144"/>
  <c r="B256" i="145"/>
  <c r="B272" i="145" s="1"/>
  <c r="B312" i="145" s="1"/>
  <c r="B328" i="145" s="1"/>
  <c r="B349" i="145" s="1"/>
  <c r="B365" i="145" s="1"/>
  <c r="B238" i="145"/>
  <c r="B250" i="145"/>
  <c r="B266" i="145" s="1"/>
  <c r="B306" i="145" s="1"/>
  <c r="B322" i="145" s="1"/>
  <c r="B343" i="145" s="1"/>
  <c r="B359" i="145" s="1"/>
  <c r="B232" i="145"/>
  <c r="B248" i="139"/>
  <c r="B264" i="139" s="1"/>
  <c r="B304" i="139" s="1"/>
  <c r="B320" i="139" s="1"/>
  <c r="B341" i="139" s="1"/>
  <c r="B357" i="139" s="1"/>
  <c r="B230" i="139"/>
  <c r="B249" i="144"/>
  <c r="B265" i="144" s="1"/>
  <c r="B305" i="144" s="1"/>
  <c r="B321" i="144" s="1"/>
  <c r="B342" i="144" s="1"/>
  <c r="B358" i="144" s="1"/>
  <c r="B231" i="144"/>
  <c r="B248" i="134"/>
  <c r="B264" i="134" s="1"/>
  <c r="B304" i="134" s="1"/>
  <c r="B320" i="134" s="1"/>
  <c r="B341" i="134" s="1"/>
  <c r="B357" i="134" s="1"/>
  <c r="B230" i="134"/>
  <c r="B248" i="86"/>
  <c r="B264" i="86" s="1"/>
  <c r="B304" i="86" s="1"/>
  <c r="B320" i="86" s="1"/>
  <c r="B341" i="86" s="1"/>
  <c r="B357" i="86" s="1"/>
  <c r="B230" i="86"/>
  <c r="B251" i="140"/>
  <c r="B267" i="140" s="1"/>
  <c r="B307" i="140" s="1"/>
  <c r="B323" i="140" s="1"/>
  <c r="B344" i="140" s="1"/>
  <c r="B360" i="140" s="1"/>
  <c r="B233" i="140"/>
  <c r="B254" i="139"/>
  <c r="B270" i="139" s="1"/>
  <c r="B310" i="139" s="1"/>
  <c r="B326" i="139" s="1"/>
  <c r="B347" i="139" s="1"/>
  <c r="B363" i="139" s="1"/>
  <c r="B236" i="139"/>
  <c r="B251" i="162"/>
  <c r="B267" i="162" s="1"/>
  <c r="B307" i="162" s="1"/>
  <c r="B323" i="162" s="1"/>
  <c r="B344" i="162" s="1"/>
  <c r="B360" i="162" s="1"/>
  <c r="B233" i="162"/>
  <c r="B256" i="148"/>
  <c r="B272" i="148" s="1"/>
  <c r="B312" i="148" s="1"/>
  <c r="B328" i="148" s="1"/>
  <c r="B349" i="148" s="1"/>
  <c r="B365" i="148" s="1"/>
  <c r="B238" i="148"/>
  <c r="B255" i="142"/>
  <c r="B271" i="142" s="1"/>
  <c r="B311" i="142" s="1"/>
  <c r="B327" i="142" s="1"/>
  <c r="B348" i="142" s="1"/>
  <c r="B364" i="142" s="1"/>
  <c r="B237" i="142"/>
  <c r="B247" i="145"/>
  <c r="B263" i="145" s="1"/>
  <c r="B303" i="145" s="1"/>
  <c r="B319" i="145" s="1"/>
  <c r="B340" i="145" s="1"/>
  <c r="B356" i="145" s="1"/>
  <c r="B229" i="145"/>
  <c r="B255" i="147"/>
  <c r="B271" i="147" s="1"/>
  <c r="B311" i="147" s="1"/>
  <c r="B327" i="147" s="1"/>
  <c r="B348" i="147" s="1"/>
  <c r="B364" i="147" s="1"/>
  <c r="B237" i="147"/>
  <c r="B247" i="151"/>
  <c r="B263" i="151" s="1"/>
  <c r="B303" i="151" s="1"/>
  <c r="B319" i="151" s="1"/>
  <c r="B340" i="151" s="1"/>
  <c r="B356" i="151" s="1"/>
  <c r="B229" i="151"/>
  <c r="B254" i="142"/>
  <c r="B270" i="142" s="1"/>
  <c r="B310" i="142" s="1"/>
  <c r="B326" i="142" s="1"/>
  <c r="B347" i="142" s="1"/>
  <c r="B363" i="142" s="1"/>
  <c r="B236" i="142"/>
  <c r="B250" i="134"/>
  <c r="B266" i="134" s="1"/>
  <c r="B306" i="134" s="1"/>
  <c r="B322" i="134" s="1"/>
  <c r="B343" i="134" s="1"/>
  <c r="B359" i="134" s="1"/>
  <c r="B232" i="134"/>
  <c r="B250" i="148"/>
  <c r="B266" i="148" s="1"/>
  <c r="B306" i="148" s="1"/>
  <c r="B322" i="148" s="1"/>
  <c r="B343" i="148" s="1"/>
  <c r="B359" i="148" s="1"/>
  <c r="B232" i="148"/>
  <c r="B253" i="135"/>
  <c r="B269" i="135" s="1"/>
  <c r="B309" i="135" s="1"/>
  <c r="B325" i="135" s="1"/>
  <c r="B346" i="135" s="1"/>
  <c r="B362" i="135" s="1"/>
  <c r="B235" i="135"/>
  <c r="B255" i="137"/>
  <c r="B271" i="137" s="1"/>
  <c r="B311" i="137" s="1"/>
  <c r="B327" i="137" s="1"/>
  <c r="B348" i="137" s="1"/>
  <c r="B364" i="137" s="1"/>
  <c r="B237" i="137"/>
  <c r="B250" i="86"/>
  <c r="B266" i="86" s="1"/>
  <c r="B306" i="86" s="1"/>
  <c r="B322" i="86" s="1"/>
  <c r="B343" i="86" s="1"/>
  <c r="B359" i="86" s="1"/>
  <c r="B232" i="86"/>
  <c r="B255" i="146"/>
  <c r="B271" i="146" s="1"/>
  <c r="B311" i="146" s="1"/>
  <c r="B327" i="146" s="1"/>
  <c r="B348" i="146" s="1"/>
  <c r="B364" i="146" s="1"/>
  <c r="B237" i="146"/>
  <c r="B252" i="139"/>
  <c r="B268" i="139" s="1"/>
  <c r="B308" i="139" s="1"/>
  <c r="B324" i="139" s="1"/>
  <c r="B345" i="139" s="1"/>
  <c r="B361" i="139" s="1"/>
  <c r="B234" i="139"/>
  <c r="B251" i="137"/>
  <c r="B267" i="137" s="1"/>
  <c r="B307" i="137" s="1"/>
  <c r="B323" i="137" s="1"/>
  <c r="B344" i="137" s="1"/>
  <c r="B360" i="137" s="1"/>
  <c r="B233" i="137"/>
  <c r="B249" i="146"/>
  <c r="B265" i="146" s="1"/>
  <c r="B305" i="146" s="1"/>
  <c r="B321" i="146" s="1"/>
  <c r="B342" i="146" s="1"/>
  <c r="B358" i="146" s="1"/>
  <c r="B231" i="146"/>
  <c r="B256" i="141"/>
  <c r="B272" i="141" s="1"/>
  <c r="B312" i="141" s="1"/>
  <c r="B328" i="141" s="1"/>
  <c r="B349" i="141" s="1"/>
  <c r="B365" i="141" s="1"/>
  <c r="B238" i="141"/>
  <c r="B249" i="150"/>
  <c r="B265" i="150" s="1"/>
  <c r="B305" i="150" s="1"/>
  <c r="B321" i="150" s="1"/>
  <c r="B342" i="150" s="1"/>
  <c r="B358" i="150" s="1"/>
  <c r="B231" i="150"/>
  <c r="B252" i="86"/>
  <c r="B268" i="86" s="1"/>
  <c r="B308" i="86" s="1"/>
  <c r="B324" i="86" s="1"/>
  <c r="B345" i="86" s="1"/>
  <c r="B361" i="86" s="1"/>
  <c r="B234" i="86"/>
  <c r="B248" i="147"/>
  <c r="B264" i="147" s="1"/>
  <c r="B304" i="147" s="1"/>
  <c r="B320" i="147" s="1"/>
  <c r="B341" i="147" s="1"/>
  <c r="B357" i="147" s="1"/>
  <c r="B230" i="147"/>
  <c r="B250" i="149"/>
  <c r="B266" i="149" s="1"/>
  <c r="B306" i="149" s="1"/>
  <c r="B322" i="149" s="1"/>
  <c r="B343" i="149" s="1"/>
  <c r="B359" i="149" s="1"/>
  <c r="B232" i="149"/>
  <c r="B251" i="141"/>
  <c r="B267" i="141" s="1"/>
  <c r="B307" i="141" s="1"/>
  <c r="B323" i="141" s="1"/>
  <c r="B344" i="141" s="1"/>
  <c r="B360" i="141" s="1"/>
  <c r="B233" i="141"/>
  <c r="B246" i="142"/>
  <c r="B262" i="142" s="1"/>
  <c r="B302" i="142" s="1"/>
  <c r="B318" i="142" s="1"/>
  <c r="B339" i="142" s="1"/>
  <c r="B355" i="142" s="1"/>
  <c r="B228" i="142"/>
  <c r="B252" i="146"/>
  <c r="B268" i="146" s="1"/>
  <c r="B308" i="146" s="1"/>
  <c r="B324" i="146" s="1"/>
  <c r="B345" i="146" s="1"/>
  <c r="B361" i="146" s="1"/>
  <c r="B234" i="146"/>
  <c r="B253" i="150"/>
  <c r="B269" i="150" s="1"/>
  <c r="B309" i="150" s="1"/>
  <c r="B325" i="150" s="1"/>
  <c r="B346" i="150" s="1"/>
  <c r="B362" i="150" s="1"/>
  <c r="B235" i="150"/>
  <c r="B246" i="145"/>
  <c r="B262" i="145" s="1"/>
  <c r="B302" i="145" s="1"/>
  <c r="B318" i="145" s="1"/>
  <c r="B339" i="145" s="1"/>
  <c r="B355" i="145" s="1"/>
  <c r="B228" i="145"/>
  <c r="B246" i="146"/>
  <c r="B262" i="146" s="1"/>
  <c r="B302" i="146" s="1"/>
  <c r="B318" i="146" s="1"/>
  <c r="B339" i="146" s="1"/>
  <c r="B355" i="146" s="1"/>
  <c r="B228" i="146"/>
  <c r="B231" i="147"/>
  <c r="B249" i="147"/>
  <c r="B265" i="147" s="1"/>
  <c r="B305" i="147" s="1"/>
  <c r="B321" i="147" s="1"/>
  <c r="B342" i="147" s="1"/>
  <c r="B358" i="147" s="1"/>
  <c r="B247" i="134"/>
  <c r="B263" i="134" s="1"/>
  <c r="B303" i="134" s="1"/>
  <c r="B319" i="134" s="1"/>
  <c r="B340" i="134" s="1"/>
  <c r="B356" i="134" s="1"/>
  <c r="B229" i="134"/>
  <c r="B250" i="146"/>
  <c r="B266" i="146" s="1"/>
  <c r="B306" i="146" s="1"/>
  <c r="B322" i="146" s="1"/>
  <c r="B343" i="146" s="1"/>
  <c r="B359" i="146" s="1"/>
  <c r="B232" i="146"/>
  <c r="B256" i="139"/>
  <c r="B272" i="139" s="1"/>
  <c r="B312" i="139" s="1"/>
  <c r="B328" i="139" s="1"/>
  <c r="B349" i="139" s="1"/>
  <c r="B365" i="139" s="1"/>
  <c r="B238" i="139"/>
  <c r="B248" i="144"/>
  <c r="B264" i="144" s="1"/>
  <c r="B304" i="144" s="1"/>
  <c r="B320" i="144" s="1"/>
  <c r="B341" i="144" s="1"/>
  <c r="B357" i="144" s="1"/>
  <c r="B230" i="144"/>
  <c r="B256" i="151"/>
  <c r="B272" i="151" s="1"/>
  <c r="B312" i="151" s="1"/>
  <c r="B328" i="151" s="1"/>
  <c r="B349" i="151" s="1"/>
  <c r="B365" i="151" s="1"/>
  <c r="B238" i="151"/>
  <c r="B255" i="140"/>
  <c r="B271" i="140" s="1"/>
  <c r="B311" i="140" s="1"/>
  <c r="B327" i="140" s="1"/>
  <c r="B348" i="140" s="1"/>
  <c r="B364" i="140" s="1"/>
  <c r="B237" i="140"/>
  <c r="B252" i="141"/>
  <c r="B268" i="141" s="1"/>
  <c r="B308" i="141" s="1"/>
  <c r="B324" i="141" s="1"/>
  <c r="B345" i="141" s="1"/>
  <c r="B361" i="141" s="1"/>
  <c r="B234" i="141"/>
  <c r="B250" i="140"/>
  <c r="B266" i="140" s="1"/>
  <c r="B306" i="140" s="1"/>
  <c r="B322" i="140" s="1"/>
  <c r="B343" i="140" s="1"/>
  <c r="B359" i="140" s="1"/>
  <c r="B232" i="140"/>
  <c r="B246" i="151"/>
  <c r="B262" i="151" s="1"/>
  <c r="B302" i="151" s="1"/>
  <c r="B318" i="151" s="1"/>
  <c r="B339" i="151" s="1"/>
  <c r="B355" i="151" s="1"/>
  <c r="B228" i="151"/>
  <c r="B251" i="135"/>
  <c r="B267" i="135" s="1"/>
  <c r="B307" i="135" s="1"/>
  <c r="B323" i="135" s="1"/>
  <c r="B344" i="135" s="1"/>
  <c r="B360" i="135" s="1"/>
  <c r="B233" i="135"/>
  <c r="B248" i="149"/>
  <c r="B264" i="149" s="1"/>
  <c r="B304" i="149" s="1"/>
  <c r="B320" i="149" s="1"/>
  <c r="B341" i="149" s="1"/>
  <c r="B357" i="149" s="1"/>
  <c r="B230" i="149"/>
  <c r="B253" i="145"/>
  <c r="B269" i="145" s="1"/>
  <c r="B309" i="145" s="1"/>
  <c r="B325" i="145" s="1"/>
  <c r="B346" i="145" s="1"/>
  <c r="B362" i="145" s="1"/>
  <c r="B235" i="145"/>
  <c r="B250" i="162"/>
  <c r="B266" i="162" s="1"/>
  <c r="B306" i="162" s="1"/>
  <c r="B322" i="162" s="1"/>
  <c r="B343" i="162" s="1"/>
  <c r="B359" i="162" s="1"/>
  <c r="B232" i="162"/>
  <c r="B250" i="138"/>
  <c r="B266" i="138" s="1"/>
  <c r="B306" i="138" s="1"/>
  <c r="B322" i="138" s="1"/>
  <c r="B343" i="138" s="1"/>
  <c r="B359" i="138" s="1"/>
  <c r="B232" i="138"/>
  <c r="B255" i="144"/>
  <c r="B271" i="144" s="1"/>
  <c r="B311" i="144" s="1"/>
  <c r="B327" i="144" s="1"/>
  <c r="B348" i="144" s="1"/>
  <c r="B364" i="144" s="1"/>
  <c r="B237" i="144"/>
  <c r="B255" i="148"/>
  <c r="B271" i="148" s="1"/>
  <c r="B311" i="148" s="1"/>
  <c r="B327" i="148" s="1"/>
  <c r="B348" i="148" s="1"/>
  <c r="B364" i="148" s="1"/>
  <c r="B237" i="148"/>
  <c r="B253" i="144"/>
  <c r="B269" i="144" s="1"/>
  <c r="B309" i="144" s="1"/>
  <c r="B325" i="144" s="1"/>
  <c r="B346" i="144" s="1"/>
  <c r="B362" i="144" s="1"/>
  <c r="B235" i="144"/>
  <c r="B253" i="146"/>
  <c r="B269" i="146" s="1"/>
  <c r="B309" i="146" s="1"/>
  <c r="B325" i="146" s="1"/>
  <c r="B346" i="146" s="1"/>
  <c r="B362" i="146" s="1"/>
  <c r="B235" i="146"/>
  <c r="B253" i="140"/>
  <c r="B269" i="140" s="1"/>
  <c r="B309" i="140" s="1"/>
  <c r="B325" i="140" s="1"/>
  <c r="B346" i="140" s="1"/>
  <c r="B362" i="140" s="1"/>
  <c r="B235" i="140"/>
  <c r="B250" i="144"/>
  <c r="B266" i="144" s="1"/>
  <c r="B306" i="144" s="1"/>
  <c r="B322" i="144" s="1"/>
  <c r="B343" i="144" s="1"/>
  <c r="B359" i="144" s="1"/>
  <c r="B232" i="144"/>
  <c r="B247" i="86"/>
  <c r="B263" i="86" s="1"/>
  <c r="B303" i="86" s="1"/>
  <c r="B319" i="86" s="1"/>
  <c r="B340" i="86" s="1"/>
  <c r="B356" i="86" s="1"/>
  <c r="B229" i="86"/>
  <c r="B252" i="136"/>
  <c r="B268" i="136" s="1"/>
  <c r="B308" i="136" s="1"/>
  <c r="B324" i="136" s="1"/>
  <c r="B345" i="136" s="1"/>
  <c r="B361" i="136" s="1"/>
  <c r="B234" i="136"/>
  <c r="B246" i="135"/>
  <c r="B262" i="135" s="1"/>
  <c r="B302" i="135" s="1"/>
  <c r="B318" i="135" s="1"/>
  <c r="B339" i="135" s="1"/>
  <c r="B355" i="135" s="1"/>
  <c r="B228" i="135"/>
  <c r="B248" i="146"/>
  <c r="B264" i="146" s="1"/>
  <c r="B304" i="146" s="1"/>
  <c r="B320" i="146" s="1"/>
  <c r="B341" i="146" s="1"/>
  <c r="B357" i="146" s="1"/>
  <c r="B230" i="146"/>
  <c r="B253" i="143"/>
  <c r="B269" i="143" s="1"/>
  <c r="B309" i="143" s="1"/>
  <c r="B325" i="143" s="1"/>
  <c r="B346" i="143" s="1"/>
  <c r="B362" i="143" s="1"/>
  <c r="B235" i="143"/>
  <c r="B246" i="147"/>
  <c r="B262" i="147" s="1"/>
  <c r="B302" i="147" s="1"/>
  <c r="B318" i="147" s="1"/>
  <c r="B339" i="147" s="1"/>
  <c r="B355" i="147" s="1"/>
  <c r="B228" i="147"/>
  <c r="B256" i="135"/>
  <c r="B272" i="135" s="1"/>
  <c r="B312" i="135" s="1"/>
  <c r="B328" i="135" s="1"/>
  <c r="B349" i="135" s="1"/>
  <c r="B365" i="135" s="1"/>
  <c r="B238" i="135"/>
  <c r="B249" i="137"/>
  <c r="B265" i="137" s="1"/>
  <c r="B305" i="137" s="1"/>
  <c r="B321" i="137" s="1"/>
  <c r="B342" i="137" s="1"/>
  <c r="B358" i="137" s="1"/>
  <c r="B231" i="137"/>
  <c r="B248" i="143"/>
  <c r="B264" i="143" s="1"/>
  <c r="B304" i="143" s="1"/>
  <c r="B320" i="143" s="1"/>
  <c r="B341" i="143" s="1"/>
  <c r="B357" i="143" s="1"/>
  <c r="B230" i="143"/>
  <c r="B256" i="86"/>
  <c r="B272" i="86" s="1"/>
  <c r="B312" i="86" s="1"/>
  <c r="B328" i="86" s="1"/>
  <c r="B349" i="86" s="1"/>
  <c r="B365" i="86" s="1"/>
  <c r="B238" i="86"/>
  <c r="B249" i="142"/>
  <c r="B265" i="142" s="1"/>
  <c r="B305" i="142" s="1"/>
  <c r="B321" i="142" s="1"/>
  <c r="B342" i="142" s="1"/>
  <c r="B358" i="142" s="1"/>
  <c r="B231" i="142"/>
  <c r="B254" i="140"/>
  <c r="B270" i="140" s="1"/>
  <c r="B310" i="140" s="1"/>
  <c r="B326" i="140" s="1"/>
  <c r="B347" i="140" s="1"/>
  <c r="B363" i="140" s="1"/>
  <c r="B236" i="140"/>
  <c r="B247" i="162"/>
  <c r="B263" i="162" s="1"/>
  <c r="B303" i="162" s="1"/>
  <c r="B319" i="162" s="1"/>
  <c r="B340" i="162" s="1"/>
  <c r="B356" i="162" s="1"/>
  <c r="B229" i="162"/>
  <c r="B255" i="86"/>
  <c r="B271" i="86" s="1"/>
  <c r="B311" i="86" s="1"/>
  <c r="B327" i="86" s="1"/>
  <c r="B348" i="86" s="1"/>
  <c r="B364" i="86" s="1"/>
  <c r="B237" i="86"/>
  <c r="B250" i="139"/>
  <c r="B266" i="139" s="1"/>
  <c r="B306" i="139" s="1"/>
  <c r="B322" i="139" s="1"/>
  <c r="B343" i="139" s="1"/>
  <c r="B359" i="139" s="1"/>
  <c r="B232" i="139"/>
  <c r="B252" i="145"/>
  <c r="B268" i="145" s="1"/>
  <c r="B308" i="145" s="1"/>
  <c r="B324" i="145" s="1"/>
  <c r="B345" i="145" s="1"/>
  <c r="B361" i="145" s="1"/>
  <c r="B234" i="145"/>
  <c r="B232" i="150"/>
  <c r="B250" i="150"/>
  <c r="B266" i="150" s="1"/>
  <c r="B306" i="150" s="1"/>
  <c r="B322" i="150" s="1"/>
  <c r="B343" i="150" s="1"/>
  <c r="B359" i="150" s="1"/>
  <c r="B249" i="140"/>
  <c r="B265" i="140" s="1"/>
  <c r="B305" i="140" s="1"/>
  <c r="B321" i="140" s="1"/>
  <c r="B342" i="140" s="1"/>
  <c r="B358" i="140" s="1"/>
  <c r="B231" i="140"/>
  <c r="B248" i="137"/>
  <c r="B264" i="137" s="1"/>
  <c r="B304" i="137" s="1"/>
  <c r="B320" i="137" s="1"/>
  <c r="B341" i="137" s="1"/>
  <c r="B357" i="137" s="1"/>
  <c r="B230" i="137"/>
  <c r="B250" i="137"/>
  <c r="B266" i="137" s="1"/>
  <c r="B306" i="137" s="1"/>
  <c r="B322" i="137" s="1"/>
  <c r="B343" i="137" s="1"/>
  <c r="B359" i="137" s="1"/>
  <c r="B232" i="137"/>
  <c r="B253" i="148"/>
  <c r="B269" i="148" s="1"/>
  <c r="B309" i="148" s="1"/>
  <c r="B325" i="148" s="1"/>
  <c r="B346" i="148" s="1"/>
  <c r="B362" i="148" s="1"/>
  <c r="B235" i="148"/>
  <c r="B254" i="86"/>
  <c r="B270" i="86" s="1"/>
  <c r="B310" i="86" s="1"/>
  <c r="B326" i="86" s="1"/>
  <c r="B347" i="86" s="1"/>
  <c r="B363" i="86" s="1"/>
  <c r="B236" i="86"/>
  <c r="B256" i="147"/>
  <c r="B272" i="147" s="1"/>
  <c r="B312" i="147" s="1"/>
  <c r="B328" i="147" s="1"/>
  <c r="B349" i="147" s="1"/>
  <c r="B365" i="147" s="1"/>
  <c r="B238" i="147"/>
  <c r="B252" i="148"/>
  <c r="B268" i="148" s="1"/>
  <c r="B308" i="148" s="1"/>
  <c r="B324" i="148" s="1"/>
  <c r="B345" i="148" s="1"/>
  <c r="B361" i="148" s="1"/>
  <c r="B234" i="148"/>
  <c r="B254" i="148"/>
  <c r="B270" i="148" s="1"/>
  <c r="B310" i="148" s="1"/>
  <c r="B326" i="148" s="1"/>
  <c r="B347" i="148" s="1"/>
  <c r="B363" i="148" s="1"/>
  <c r="B236" i="148"/>
  <c r="B246" i="144"/>
  <c r="B262" i="144" s="1"/>
  <c r="B302" i="144" s="1"/>
  <c r="B318" i="144" s="1"/>
  <c r="B339" i="144" s="1"/>
  <c r="B355" i="144" s="1"/>
  <c r="B228" i="144"/>
  <c r="B250" i="141"/>
  <c r="B266" i="141" s="1"/>
  <c r="B306" i="141" s="1"/>
  <c r="B322" i="141" s="1"/>
  <c r="B343" i="141" s="1"/>
  <c r="B359" i="141" s="1"/>
  <c r="B232" i="141"/>
  <c r="B246" i="137"/>
  <c r="B262" i="137" s="1"/>
  <c r="B302" i="137" s="1"/>
  <c r="B318" i="137" s="1"/>
  <c r="B339" i="137" s="1"/>
  <c r="B355" i="137" s="1"/>
  <c r="B228" i="137"/>
  <c r="B253" i="149"/>
  <c r="B269" i="149" s="1"/>
  <c r="B309" i="149" s="1"/>
  <c r="B325" i="149" s="1"/>
  <c r="B346" i="149" s="1"/>
  <c r="B362" i="149" s="1"/>
  <c r="B235" i="149"/>
  <c r="B256" i="149"/>
  <c r="B272" i="149" s="1"/>
  <c r="B312" i="149" s="1"/>
  <c r="B328" i="149" s="1"/>
  <c r="B349" i="149" s="1"/>
  <c r="B365" i="149" s="1"/>
  <c r="B238" i="149"/>
  <c r="B253" i="134"/>
  <c r="B269" i="134" s="1"/>
  <c r="B309" i="134" s="1"/>
  <c r="B325" i="134" s="1"/>
  <c r="B346" i="134" s="1"/>
  <c r="B362" i="134" s="1"/>
  <c r="B235" i="134"/>
  <c r="B246" i="140"/>
  <c r="B262" i="140" s="1"/>
  <c r="B302" i="140" s="1"/>
  <c r="B318" i="140" s="1"/>
  <c r="B339" i="140" s="1"/>
  <c r="B355" i="140" s="1"/>
  <c r="B228" i="140"/>
  <c r="B246" i="134"/>
  <c r="B262" i="134" s="1"/>
  <c r="B302" i="134" s="1"/>
  <c r="B318" i="134" s="1"/>
  <c r="B339" i="134" s="1"/>
  <c r="B355" i="134" s="1"/>
  <c r="B228" i="134"/>
  <c r="B248" i="138"/>
  <c r="B264" i="138" s="1"/>
  <c r="B304" i="138" s="1"/>
  <c r="B320" i="138" s="1"/>
  <c r="B341" i="138" s="1"/>
  <c r="B357" i="138" s="1"/>
  <c r="B230" i="138"/>
  <c r="E267" i="152"/>
  <c r="B238" i="150"/>
  <c r="B256" i="150"/>
  <c r="B272" i="150" s="1"/>
  <c r="B312" i="150" s="1"/>
  <c r="B328" i="150" s="1"/>
  <c r="B349" i="150" s="1"/>
  <c r="B365" i="150" s="1"/>
  <c r="B233" i="147"/>
  <c r="B251" i="147"/>
  <c r="B267" i="147" s="1"/>
  <c r="B307" i="147" s="1"/>
  <c r="B323" i="147" s="1"/>
  <c r="B344" i="147" s="1"/>
  <c r="B360" i="147" s="1"/>
  <c r="B254" i="150"/>
  <c r="B270" i="150" s="1"/>
  <c r="B310" i="150" s="1"/>
  <c r="B326" i="150" s="1"/>
  <c r="B347" i="150" s="1"/>
  <c r="B363" i="150" s="1"/>
  <c r="B236" i="150"/>
  <c r="B234" i="150"/>
  <c r="B252" i="150"/>
  <c r="B268" i="150" s="1"/>
  <c r="B308" i="150" s="1"/>
  <c r="B324" i="150" s="1"/>
  <c r="B345" i="150" s="1"/>
  <c r="B361" i="150" s="1"/>
  <c r="C89" i="194"/>
  <c r="C91" i="194" s="1"/>
  <c r="C93" i="194" s="1"/>
  <c r="B256" i="162"/>
  <c r="B272" i="162" s="1"/>
  <c r="B312" i="162" s="1"/>
  <c r="B328" i="162" s="1"/>
  <c r="B349" i="162" s="1"/>
  <c r="B365" i="162" s="1"/>
  <c r="B238" i="162"/>
  <c r="B255" i="145"/>
  <c r="B271" i="145" s="1"/>
  <c r="B311" i="145" s="1"/>
  <c r="B327" i="145" s="1"/>
  <c r="B348" i="145" s="1"/>
  <c r="B364" i="145" s="1"/>
  <c r="B237" i="145"/>
  <c r="B249" i="139"/>
  <c r="B265" i="139" s="1"/>
  <c r="B305" i="139" s="1"/>
  <c r="B321" i="139" s="1"/>
  <c r="B342" i="139" s="1"/>
  <c r="B358" i="139" s="1"/>
  <c r="B231" i="139"/>
  <c r="B253" i="86"/>
  <c r="B269" i="86" s="1"/>
  <c r="B309" i="86" s="1"/>
  <c r="B325" i="86" s="1"/>
  <c r="B346" i="86" s="1"/>
  <c r="B362" i="86" s="1"/>
  <c r="B235" i="86"/>
  <c r="B254" i="141"/>
  <c r="B270" i="141" s="1"/>
  <c r="B310" i="141" s="1"/>
  <c r="B326" i="141" s="1"/>
  <c r="B347" i="141" s="1"/>
  <c r="B363" i="141" s="1"/>
  <c r="B236" i="141"/>
  <c r="B254" i="147"/>
  <c r="B270" i="147" s="1"/>
  <c r="B310" i="147" s="1"/>
  <c r="B326" i="147" s="1"/>
  <c r="B347" i="147" s="1"/>
  <c r="B363" i="147" s="1"/>
  <c r="B236" i="147"/>
  <c r="B254" i="145"/>
  <c r="B270" i="145" s="1"/>
  <c r="B310" i="145" s="1"/>
  <c r="B326" i="145" s="1"/>
  <c r="B347" i="145" s="1"/>
  <c r="B363" i="145" s="1"/>
  <c r="B236" i="145"/>
  <c r="B251" i="149"/>
  <c r="B267" i="149" s="1"/>
  <c r="B307" i="149" s="1"/>
  <c r="B323" i="149" s="1"/>
  <c r="B344" i="149" s="1"/>
  <c r="B360" i="149" s="1"/>
  <c r="B233" i="149"/>
  <c r="B255" i="138"/>
  <c r="B271" i="138" s="1"/>
  <c r="B311" i="138" s="1"/>
  <c r="B327" i="138" s="1"/>
  <c r="B348" i="138" s="1"/>
  <c r="B364" i="138" s="1"/>
  <c r="B237" i="138"/>
  <c r="B252" i="147"/>
  <c r="B268" i="147" s="1"/>
  <c r="B308" i="147" s="1"/>
  <c r="B324" i="147" s="1"/>
  <c r="B345" i="147" s="1"/>
  <c r="B361" i="147" s="1"/>
  <c r="B234" i="147"/>
  <c r="B247" i="137"/>
  <c r="B263" i="137" s="1"/>
  <c r="B303" i="137" s="1"/>
  <c r="B319" i="137" s="1"/>
  <c r="B340" i="137" s="1"/>
  <c r="B356" i="137" s="1"/>
  <c r="B229" i="137"/>
  <c r="B249" i="138"/>
  <c r="B265" i="138" s="1"/>
  <c r="B305" i="138" s="1"/>
  <c r="B321" i="138" s="1"/>
  <c r="B342" i="138" s="1"/>
  <c r="B358" i="138" s="1"/>
  <c r="B231" i="138"/>
  <c r="B250" i="143"/>
  <c r="B266" i="143" s="1"/>
  <c r="B306" i="143" s="1"/>
  <c r="B322" i="143" s="1"/>
  <c r="B343" i="143" s="1"/>
  <c r="B359" i="143" s="1"/>
  <c r="B232" i="143"/>
  <c r="B247" i="148"/>
  <c r="B263" i="148" s="1"/>
  <c r="B303" i="148" s="1"/>
  <c r="B319" i="148" s="1"/>
  <c r="B340" i="148" s="1"/>
  <c r="B356" i="148" s="1"/>
  <c r="B229" i="148"/>
  <c r="B247" i="141"/>
  <c r="B263" i="141" s="1"/>
  <c r="B303" i="141" s="1"/>
  <c r="B319" i="141" s="1"/>
  <c r="B340" i="141" s="1"/>
  <c r="B356" i="141" s="1"/>
  <c r="B229" i="141"/>
  <c r="B246" i="136"/>
  <c r="B262" i="136" s="1"/>
  <c r="B302" i="136" s="1"/>
  <c r="B318" i="136" s="1"/>
  <c r="B339" i="136" s="1"/>
  <c r="B355" i="136" s="1"/>
  <c r="B228" i="136"/>
  <c r="B252" i="140"/>
  <c r="B268" i="140" s="1"/>
  <c r="B308" i="140" s="1"/>
  <c r="B324" i="140" s="1"/>
  <c r="B345" i="140" s="1"/>
  <c r="B361" i="140" s="1"/>
  <c r="B234" i="140"/>
  <c r="B246" i="86"/>
  <c r="B262" i="86" s="1"/>
  <c r="B302" i="86" s="1"/>
  <c r="B318" i="86" s="1"/>
  <c r="B339" i="86" s="1"/>
  <c r="B355" i="86" s="1"/>
  <c r="B228" i="86"/>
  <c r="B251" i="142"/>
  <c r="B267" i="142" s="1"/>
  <c r="B307" i="142" s="1"/>
  <c r="B323" i="142" s="1"/>
  <c r="B344" i="142" s="1"/>
  <c r="B360" i="142" s="1"/>
  <c r="B233" i="142"/>
  <c r="B251" i="86"/>
  <c r="B267" i="86" s="1"/>
  <c r="B307" i="86" s="1"/>
  <c r="B323" i="86" s="1"/>
  <c r="B344" i="86" s="1"/>
  <c r="B360" i="86" s="1"/>
  <c r="B233" i="86"/>
  <c r="B246" i="143"/>
  <c r="B262" i="143" s="1"/>
  <c r="B302" i="143" s="1"/>
  <c r="B318" i="143" s="1"/>
  <c r="B339" i="143" s="1"/>
  <c r="B355" i="143" s="1"/>
  <c r="B228" i="143"/>
  <c r="B255" i="162"/>
  <c r="B271" i="162" s="1"/>
  <c r="B311" i="162" s="1"/>
  <c r="B327" i="162" s="1"/>
  <c r="B348" i="162" s="1"/>
  <c r="B364" i="162" s="1"/>
  <c r="B237" i="162"/>
  <c r="B252" i="135"/>
  <c r="B268" i="135" s="1"/>
  <c r="B308" i="135" s="1"/>
  <c r="B324" i="135" s="1"/>
  <c r="B345" i="135" s="1"/>
  <c r="B361" i="135" s="1"/>
  <c r="B234" i="135"/>
  <c r="B249" i="145"/>
  <c r="B265" i="145" s="1"/>
  <c r="B305" i="145" s="1"/>
  <c r="B321" i="145" s="1"/>
  <c r="B342" i="145" s="1"/>
  <c r="B358" i="145" s="1"/>
  <c r="B231" i="145"/>
  <c r="B256" i="134"/>
  <c r="B272" i="134" s="1"/>
  <c r="B312" i="134" s="1"/>
  <c r="B328" i="134" s="1"/>
  <c r="B349" i="134" s="1"/>
  <c r="B365" i="134" s="1"/>
  <c r="B238" i="134"/>
  <c r="B248" i="148"/>
  <c r="B264" i="148" s="1"/>
  <c r="B304" i="148" s="1"/>
  <c r="B320" i="148" s="1"/>
  <c r="B341" i="148" s="1"/>
  <c r="B357" i="148" s="1"/>
  <c r="B230" i="148"/>
  <c r="B252" i="138"/>
  <c r="B268" i="138" s="1"/>
  <c r="B308" i="138" s="1"/>
  <c r="B324" i="138" s="1"/>
  <c r="B345" i="138" s="1"/>
  <c r="B361" i="138" s="1"/>
  <c r="B234" i="138"/>
  <c r="B254" i="146"/>
  <c r="B270" i="146" s="1"/>
  <c r="B310" i="146" s="1"/>
  <c r="B326" i="146" s="1"/>
  <c r="B347" i="146" s="1"/>
  <c r="B363" i="146" s="1"/>
  <c r="B236" i="146"/>
  <c r="B249" i="135"/>
  <c r="B265" i="135" s="1"/>
  <c r="B305" i="135" s="1"/>
  <c r="B321" i="135" s="1"/>
  <c r="B342" i="135" s="1"/>
  <c r="B358" i="135" s="1"/>
  <c r="B231" i="135"/>
  <c r="B248" i="140"/>
  <c r="B264" i="140" s="1"/>
  <c r="B304" i="140" s="1"/>
  <c r="B320" i="140" s="1"/>
  <c r="B341" i="140" s="1"/>
  <c r="B357" i="140" s="1"/>
  <c r="B230" i="140"/>
  <c r="B254" i="135"/>
  <c r="B270" i="135" s="1"/>
  <c r="B310" i="135" s="1"/>
  <c r="B326" i="135" s="1"/>
  <c r="B347" i="135" s="1"/>
  <c r="B363" i="135" s="1"/>
  <c r="B236" i="135"/>
  <c r="B251" i="151"/>
  <c r="B267" i="151" s="1"/>
  <c r="B307" i="151" s="1"/>
  <c r="B323" i="151" s="1"/>
  <c r="B344" i="151" s="1"/>
  <c r="B360" i="151" s="1"/>
  <c r="B233" i="151"/>
  <c r="B246" i="149"/>
  <c r="B262" i="149" s="1"/>
  <c r="B302" i="149" s="1"/>
  <c r="B318" i="149" s="1"/>
  <c r="B339" i="149" s="1"/>
  <c r="B355" i="149" s="1"/>
  <c r="B228" i="149"/>
  <c r="B251" i="145"/>
  <c r="B267" i="145" s="1"/>
  <c r="B307" i="145" s="1"/>
  <c r="B323" i="145" s="1"/>
  <c r="B344" i="145" s="1"/>
  <c r="B360" i="145" s="1"/>
  <c r="B233" i="145"/>
  <c r="B248" i="162"/>
  <c r="B264" i="162" s="1"/>
  <c r="B304" i="162" s="1"/>
  <c r="B320" i="162" s="1"/>
  <c r="B341" i="162" s="1"/>
  <c r="B357" i="162" s="1"/>
  <c r="B230" i="162"/>
  <c r="B251" i="148"/>
  <c r="B267" i="148" s="1"/>
  <c r="B307" i="148" s="1"/>
  <c r="B323" i="148" s="1"/>
  <c r="B344" i="148" s="1"/>
  <c r="B360" i="148" s="1"/>
  <c r="B233" i="148"/>
  <c r="B249" i="141"/>
  <c r="B265" i="141" s="1"/>
  <c r="B305" i="141" s="1"/>
  <c r="B321" i="141" s="1"/>
  <c r="B342" i="141" s="1"/>
  <c r="B358" i="141" s="1"/>
  <c r="B231" i="141"/>
  <c r="B249" i="143"/>
  <c r="B265" i="143" s="1"/>
  <c r="B305" i="143" s="1"/>
  <c r="B321" i="143" s="1"/>
  <c r="B342" i="143" s="1"/>
  <c r="B358" i="143" s="1"/>
  <c r="B231" i="143"/>
  <c r="B247" i="135"/>
  <c r="B263" i="135" s="1"/>
  <c r="B303" i="135" s="1"/>
  <c r="B319" i="135" s="1"/>
  <c r="B340" i="135" s="1"/>
  <c r="B356" i="135" s="1"/>
  <c r="B229" i="135"/>
  <c r="B252" i="143"/>
  <c r="B268" i="143" s="1"/>
  <c r="B308" i="143" s="1"/>
  <c r="B324" i="143" s="1"/>
  <c r="B345" i="143" s="1"/>
  <c r="B361" i="143" s="1"/>
  <c r="B234" i="143"/>
  <c r="B248" i="136"/>
  <c r="B264" i="136" s="1"/>
  <c r="B304" i="136" s="1"/>
  <c r="B320" i="136" s="1"/>
  <c r="B341" i="136" s="1"/>
  <c r="B357" i="136" s="1"/>
  <c r="B230" i="136"/>
  <c r="B246" i="141"/>
  <c r="B262" i="141" s="1"/>
  <c r="B302" i="141" s="1"/>
  <c r="B318" i="141" s="1"/>
  <c r="B339" i="141" s="1"/>
  <c r="B355" i="141" s="1"/>
  <c r="B228" i="141"/>
  <c r="B256" i="140"/>
  <c r="B272" i="140" s="1"/>
  <c r="B312" i="140" s="1"/>
  <c r="B328" i="140" s="1"/>
  <c r="B349" i="140" s="1"/>
  <c r="B365" i="140" s="1"/>
  <c r="B238" i="140"/>
  <c r="B251" i="146"/>
  <c r="B267" i="146" s="1"/>
  <c r="B307" i="146" s="1"/>
  <c r="B323" i="146" s="1"/>
  <c r="B344" i="146" s="1"/>
  <c r="B360" i="146" s="1"/>
  <c r="B233" i="146"/>
  <c r="B256" i="144"/>
  <c r="B272" i="144" s="1"/>
  <c r="B312" i="144" s="1"/>
  <c r="B328" i="144" s="1"/>
  <c r="B349" i="144" s="1"/>
  <c r="B365" i="144" s="1"/>
  <c r="B238" i="144"/>
  <c r="B252" i="142"/>
  <c r="B268" i="142" s="1"/>
  <c r="B308" i="142" s="1"/>
  <c r="B324" i="142" s="1"/>
  <c r="B345" i="142" s="1"/>
  <c r="B361" i="142" s="1"/>
  <c r="B234" i="142"/>
  <c r="B254" i="144"/>
  <c r="B270" i="144" s="1"/>
  <c r="B310" i="144" s="1"/>
  <c r="B326" i="144" s="1"/>
  <c r="B347" i="144" s="1"/>
  <c r="B363" i="144" s="1"/>
  <c r="B236" i="144"/>
  <c r="B250" i="142"/>
  <c r="B266" i="142" s="1"/>
  <c r="B306" i="142" s="1"/>
  <c r="B322" i="142" s="1"/>
  <c r="B343" i="142" s="1"/>
  <c r="B359" i="142" s="1"/>
  <c r="B232" i="142"/>
  <c r="B249" i="162"/>
  <c r="B265" i="162" s="1"/>
  <c r="B305" i="162" s="1"/>
  <c r="B321" i="162" s="1"/>
  <c r="B342" i="162" s="1"/>
  <c r="B358" i="162" s="1"/>
  <c r="B231" i="162"/>
  <c r="B248" i="142"/>
  <c r="B264" i="142" s="1"/>
  <c r="B304" i="142" s="1"/>
  <c r="B320" i="142" s="1"/>
  <c r="B341" i="142" s="1"/>
  <c r="B357" i="142" s="1"/>
  <c r="B230" i="142"/>
  <c r="B255" i="141"/>
  <c r="B271" i="141" s="1"/>
  <c r="B311" i="141" s="1"/>
  <c r="B327" i="141" s="1"/>
  <c r="B348" i="141" s="1"/>
  <c r="B364" i="141" s="1"/>
  <c r="B237" i="141"/>
  <c r="B255" i="139"/>
  <c r="B271" i="139" s="1"/>
  <c r="B311" i="139" s="1"/>
  <c r="B327" i="139" s="1"/>
  <c r="B348" i="139" s="1"/>
  <c r="B364" i="139" s="1"/>
  <c r="B237" i="139"/>
  <c r="B252" i="162"/>
  <c r="B268" i="162" s="1"/>
  <c r="B308" i="162" s="1"/>
  <c r="B324" i="162" s="1"/>
  <c r="B345" i="162" s="1"/>
  <c r="B361" i="162" s="1"/>
  <c r="B234" i="162"/>
  <c r="B252" i="134"/>
  <c r="B268" i="134" s="1"/>
  <c r="B308" i="134" s="1"/>
  <c r="B324" i="134" s="1"/>
  <c r="B345" i="134" s="1"/>
  <c r="B361" i="134" s="1"/>
  <c r="B234" i="134"/>
  <c r="B254" i="149"/>
  <c r="B270" i="149" s="1"/>
  <c r="B310" i="149" s="1"/>
  <c r="B326" i="149" s="1"/>
  <c r="B347" i="149" s="1"/>
  <c r="B363" i="149" s="1"/>
  <c r="B236" i="149"/>
  <c r="B247" i="146"/>
  <c r="B263" i="146" s="1"/>
  <c r="B303" i="146" s="1"/>
  <c r="B319" i="146" s="1"/>
  <c r="B340" i="146" s="1"/>
  <c r="B356" i="146" s="1"/>
  <c r="B229" i="146"/>
  <c r="B249" i="134"/>
  <c r="B265" i="134" s="1"/>
  <c r="B305" i="134" s="1"/>
  <c r="B321" i="134" s="1"/>
  <c r="B342" i="134" s="1"/>
  <c r="B358" i="134" s="1"/>
  <c r="B231" i="134"/>
  <c r="B251" i="144"/>
  <c r="B267" i="144" s="1"/>
  <c r="B307" i="144" s="1"/>
  <c r="B323" i="144" s="1"/>
  <c r="B344" i="144" s="1"/>
  <c r="B360" i="144" s="1"/>
  <c r="B233" i="144"/>
  <c r="B253" i="162"/>
  <c r="B269" i="162" s="1"/>
  <c r="B309" i="162" s="1"/>
  <c r="B325" i="162" s="1"/>
  <c r="B346" i="162" s="1"/>
  <c r="B362" i="162" s="1"/>
  <c r="B235" i="162"/>
  <c r="B248" i="145"/>
  <c r="B264" i="145" s="1"/>
  <c r="B304" i="145" s="1"/>
  <c r="B320" i="145" s="1"/>
  <c r="B341" i="145" s="1"/>
  <c r="B357" i="145" s="1"/>
  <c r="B230" i="145"/>
  <c r="B254" i="137"/>
  <c r="B270" i="137" s="1"/>
  <c r="B310" i="137" s="1"/>
  <c r="B326" i="137" s="1"/>
  <c r="B347" i="137" s="1"/>
  <c r="B363" i="137" s="1"/>
  <c r="B236" i="137"/>
  <c r="B247" i="139"/>
  <c r="B263" i="139" s="1"/>
  <c r="B303" i="139" s="1"/>
  <c r="B319" i="139" s="1"/>
  <c r="B340" i="139" s="1"/>
  <c r="B356" i="139" s="1"/>
  <c r="B229" i="139"/>
  <c r="B248" i="151"/>
  <c r="B264" i="151" s="1"/>
  <c r="B304" i="151" s="1"/>
  <c r="B320" i="151" s="1"/>
  <c r="B341" i="151" s="1"/>
  <c r="B357" i="151" s="1"/>
  <c r="B230" i="151"/>
  <c r="B256" i="136"/>
  <c r="B272" i="136" s="1"/>
  <c r="B312" i="136" s="1"/>
  <c r="B328" i="136" s="1"/>
  <c r="B349" i="136" s="1"/>
  <c r="B365" i="136" s="1"/>
  <c r="B238" i="136"/>
  <c r="B247" i="144"/>
  <c r="B263" i="144" s="1"/>
  <c r="B303" i="144" s="1"/>
  <c r="B319" i="144" s="1"/>
  <c r="B340" i="144" s="1"/>
  <c r="B356" i="144" s="1"/>
  <c r="B229" i="144"/>
  <c r="B250" i="135"/>
  <c r="B266" i="135" s="1"/>
  <c r="B306" i="135" s="1"/>
  <c r="B322" i="135" s="1"/>
  <c r="B343" i="135" s="1"/>
  <c r="B359" i="135" s="1"/>
  <c r="B232" i="135"/>
  <c r="B256" i="138"/>
  <c r="B272" i="138" s="1"/>
  <c r="B312" i="138" s="1"/>
  <c r="B328" i="138" s="1"/>
  <c r="B349" i="138" s="1"/>
  <c r="B365" i="138" s="1"/>
  <c r="B238" i="138"/>
  <c r="B254" i="162"/>
  <c r="B270" i="162" s="1"/>
  <c r="B310" i="162" s="1"/>
  <c r="B326" i="162" s="1"/>
  <c r="B347" i="162" s="1"/>
  <c r="B363" i="162" s="1"/>
  <c r="B236" i="162"/>
  <c r="B255" i="135"/>
  <c r="B271" i="135" s="1"/>
  <c r="B311" i="135" s="1"/>
  <c r="B327" i="135" s="1"/>
  <c r="B348" i="135" s="1"/>
  <c r="B364" i="135" s="1"/>
  <c r="B237" i="135"/>
  <c r="B256" i="146"/>
  <c r="B272" i="146" s="1"/>
  <c r="B312" i="146" s="1"/>
  <c r="B328" i="146" s="1"/>
  <c r="B349" i="146" s="1"/>
  <c r="B365" i="146" s="1"/>
  <c r="B238" i="146"/>
  <c r="B251" i="134"/>
  <c r="B267" i="134" s="1"/>
  <c r="B307" i="134" s="1"/>
  <c r="B323" i="134" s="1"/>
  <c r="B344" i="134" s="1"/>
  <c r="B360" i="134" s="1"/>
  <c r="B233" i="134"/>
  <c r="B252" i="149"/>
  <c r="B268" i="149" s="1"/>
  <c r="B308" i="149" s="1"/>
  <c r="B324" i="149" s="1"/>
  <c r="B345" i="149" s="1"/>
  <c r="B361" i="149" s="1"/>
  <c r="B234" i="149"/>
  <c r="B255" i="134"/>
  <c r="B271" i="134" s="1"/>
  <c r="B311" i="134" s="1"/>
  <c r="B327" i="134" s="1"/>
  <c r="B348" i="134" s="1"/>
  <c r="B364" i="134" s="1"/>
  <c r="B237" i="134"/>
  <c r="B254" i="143"/>
  <c r="B270" i="143" s="1"/>
  <c r="B310" i="143" s="1"/>
  <c r="B326" i="143" s="1"/>
  <c r="B347" i="143" s="1"/>
  <c r="B363" i="143" s="1"/>
  <c r="B236" i="143"/>
  <c r="B247" i="147"/>
  <c r="B263" i="147" s="1"/>
  <c r="B303" i="147" s="1"/>
  <c r="B319" i="147" s="1"/>
  <c r="B340" i="147" s="1"/>
  <c r="B356" i="147" s="1"/>
  <c r="B229" i="147"/>
  <c r="B247" i="143"/>
  <c r="B263" i="143" s="1"/>
  <c r="B303" i="143" s="1"/>
  <c r="B319" i="143" s="1"/>
  <c r="B340" i="143" s="1"/>
  <c r="B356" i="143" s="1"/>
  <c r="B229" i="143"/>
  <c r="B256" i="142"/>
  <c r="B272" i="142" s="1"/>
  <c r="B312" i="142" s="1"/>
  <c r="B328" i="142" s="1"/>
  <c r="B349" i="142" s="1"/>
  <c r="B365" i="142" s="1"/>
  <c r="B238" i="142"/>
  <c r="B251" i="150"/>
  <c r="B267" i="150" s="1"/>
  <c r="B307" i="150" s="1"/>
  <c r="B323" i="150" s="1"/>
  <c r="B344" i="150" s="1"/>
  <c r="B360" i="150" s="1"/>
  <c r="B233" i="150"/>
  <c r="B253" i="139"/>
  <c r="B269" i="139" s="1"/>
  <c r="B309" i="139" s="1"/>
  <c r="B325" i="139" s="1"/>
  <c r="B346" i="139" s="1"/>
  <c r="B362" i="139" s="1"/>
  <c r="B235" i="139"/>
  <c r="B255" i="150"/>
  <c r="B271" i="150" s="1"/>
  <c r="B311" i="150" s="1"/>
  <c r="B327" i="150" s="1"/>
  <c r="B348" i="150" s="1"/>
  <c r="B364" i="150" s="1"/>
  <c r="B237" i="150"/>
  <c r="B250" i="151"/>
  <c r="B266" i="151" s="1"/>
  <c r="B306" i="151" s="1"/>
  <c r="B322" i="151" s="1"/>
  <c r="B343" i="151" s="1"/>
  <c r="B359" i="151" s="1"/>
  <c r="B232" i="151"/>
  <c r="B251" i="143"/>
  <c r="B267" i="143" s="1"/>
  <c r="B307" i="143" s="1"/>
  <c r="B323" i="143" s="1"/>
  <c r="B344" i="143" s="1"/>
  <c r="B360" i="143" s="1"/>
  <c r="B233" i="143"/>
  <c r="B253" i="142"/>
  <c r="B269" i="142" s="1"/>
  <c r="B309" i="142" s="1"/>
  <c r="B325" i="142" s="1"/>
  <c r="B346" i="142" s="1"/>
  <c r="B362" i="142" s="1"/>
  <c r="B235" i="142"/>
  <c r="B254" i="136"/>
  <c r="B270" i="136" s="1"/>
  <c r="B310" i="136" s="1"/>
  <c r="B326" i="136" s="1"/>
  <c r="B347" i="136" s="1"/>
  <c r="B363" i="136" s="1"/>
  <c r="B236" i="136"/>
  <c r="B246" i="162"/>
  <c r="B262" i="162" s="1"/>
  <c r="B302" i="162" s="1"/>
  <c r="B318" i="162" s="1"/>
  <c r="B339" i="162" s="1"/>
  <c r="B355" i="162" s="1"/>
  <c r="B228" i="162"/>
  <c r="B249" i="136"/>
  <c r="B265" i="136" s="1"/>
  <c r="B305" i="136" s="1"/>
  <c r="B321" i="136" s="1"/>
  <c r="B342" i="136" s="1"/>
  <c r="B358" i="136" s="1"/>
  <c r="B231" i="136"/>
  <c r="B249" i="148"/>
  <c r="B265" i="148" s="1"/>
  <c r="B305" i="148" s="1"/>
  <c r="B321" i="148" s="1"/>
  <c r="B342" i="148" s="1"/>
  <c r="B358" i="148" s="1"/>
  <c r="B231" i="148"/>
  <c r="B249" i="149"/>
  <c r="B265" i="149" s="1"/>
  <c r="B305" i="149" s="1"/>
  <c r="B321" i="149" s="1"/>
  <c r="B342" i="149" s="1"/>
  <c r="B358" i="149" s="1"/>
  <c r="B231" i="149"/>
  <c r="B247" i="150"/>
  <c r="B263" i="150" s="1"/>
  <c r="B303" i="150" s="1"/>
  <c r="B319" i="150" s="1"/>
  <c r="B340" i="150" s="1"/>
  <c r="B356" i="150" s="1"/>
  <c r="B229" i="150"/>
  <c r="B248" i="135"/>
  <c r="B264" i="135" s="1"/>
  <c r="B304" i="135" s="1"/>
  <c r="B320" i="135" s="1"/>
  <c r="B341" i="135" s="1"/>
  <c r="B357" i="135" s="1"/>
  <c r="B230" i="135"/>
  <c r="B256" i="137"/>
  <c r="B272" i="137" s="1"/>
  <c r="B312" i="137" s="1"/>
  <c r="B328" i="137" s="1"/>
  <c r="B349" i="137" s="1"/>
  <c r="B365" i="137" s="1"/>
  <c r="B238" i="137"/>
  <c r="B255" i="136"/>
  <c r="B271" i="136" s="1"/>
  <c r="B311" i="136" s="1"/>
  <c r="B327" i="136" s="1"/>
  <c r="B348" i="136" s="1"/>
  <c r="B364" i="136" s="1"/>
  <c r="B237" i="136"/>
  <c r="B255" i="143"/>
  <c r="B271" i="143" s="1"/>
  <c r="B311" i="143" s="1"/>
  <c r="B327" i="143" s="1"/>
  <c r="B348" i="143" s="1"/>
  <c r="B364" i="143" s="1"/>
  <c r="B237" i="143"/>
  <c r="B252" i="137"/>
  <c r="B268" i="137" s="1"/>
  <c r="B308" i="137" s="1"/>
  <c r="B324" i="137" s="1"/>
  <c r="B345" i="137" s="1"/>
  <c r="B361" i="137" s="1"/>
  <c r="B234" i="137"/>
  <c r="B251" i="138"/>
  <c r="B267" i="138" s="1"/>
  <c r="B307" i="138" s="1"/>
  <c r="B323" i="138" s="1"/>
  <c r="B344" i="138" s="1"/>
  <c r="B360" i="138" s="1"/>
  <c r="B233" i="138"/>
  <c r="B246" i="148"/>
  <c r="B262" i="148" s="1"/>
  <c r="B302" i="148" s="1"/>
  <c r="B318" i="148" s="1"/>
  <c r="B339" i="148" s="1"/>
  <c r="B355" i="148" s="1"/>
  <c r="B228" i="148"/>
  <c r="B247" i="138"/>
  <c r="B263" i="138" s="1"/>
  <c r="B303" i="138" s="1"/>
  <c r="B319" i="138" s="1"/>
  <c r="B340" i="138" s="1"/>
  <c r="B356" i="138" s="1"/>
  <c r="B229" i="138"/>
  <c r="B253" i="147"/>
  <c r="B269" i="147" s="1"/>
  <c r="B309" i="147" s="1"/>
  <c r="B325" i="147" s="1"/>
  <c r="B346" i="147" s="1"/>
  <c r="B362" i="147" s="1"/>
  <c r="B235" i="147"/>
  <c r="B250" i="147"/>
  <c r="B266" i="147" s="1"/>
  <c r="B306" i="147" s="1"/>
  <c r="B322" i="147" s="1"/>
  <c r="B343" i="147" s="1"/>
  <c r="B359" i="147" s="1"/>
  <c r="B232" i="147"/>
  <c r="B254" i="138"/>
  <c r="B270" i="138" s="1"/>
  <c r="B310" i="138" s="1"/>
  <c r="B326" i="138" s="1"/>
  <c r="B347" i="138" s="1"/>
  <c r="B363" i="138" s="1"/>
  <c r="B236" i="138"/>
  <c r="B253" i="137"/>
  <c r="B269" i="137" s="1"/>
  <c r="B309" i="137" s="1"/>
  <c r="B325" i="137" s="1"/>
  <c r="B346" i="137" s="1"/>
  <c r="B362" i="137" s="1"/>
  <c r="B235" i="137"/>
  <c r="B247" i="136"/>
  <c r="B263" i="136" s="1"/>
  <c r="B303" i="136" s="1"/>
  <c r="B319" i="136" s="1"/>
  <c r="B340" i="136" s="1"/>
  <c r="B356" i="136" s="1"/>
  <c r="B229" i="136"/>
  <c r="B247" i="140"/>
  <c r="B263" i="140" s="1"/>
  <c r="B303" i="140" s="1"/>
  <c r="B319" i="140" s="1"/>
  <c r="B340" i="140" s="1"/>
  <c r="B356" i="140" s="1"/>
  <c r="B229" i="140"/>
  <c r="B251" i="136"/>
  <c r="B267" i="136" s="1"/>
  <c r="B307" i="136" s="1"/>
  <c r="B323" i="136" s="1"/>
  <c r="B344" i="136" s="1"/>
  <c r="B360" i="136" s="1"/>
  <c r="B233" i="136"/>
  <c r="B253" i="141"/>
  <c r="B269" i="141" s="1"/>
  <c r="B309" i="141" s="1"/>
  <c r="B325" i="141" s="1"/>
  <c r="B346" i="141" s="1"/>
  <c r="B362" i="141" s="1"/>
  <c r="B235" i="141"/>
  <c r="B252" i="151"/>
  <c r="B268" i="151" s="1"/>
  <c r="B308" i="151" s="1"/>
  <c r="B324" i="151" s="1"/>
  <c r="B345" i="151" s="1"/>
  <c r="B361" i="151" s="1"/>
  <c r="B234" i="151"/>
  <c r="S265" i="92"/>
  <c r="W267" i="92"/>
  <c r="W272" i="92"/>
  <c r="D228" i="92"/>
  <c r="J285" i="92"/>
  <c r="D155" i="92"/>
  <c r="D308" i="92" s="1"/>
  <c r="D151" i="92"/>
  <c r="D304" i="92" s="1"/>
  <c r="D147" i="92"/>
  <c r="D300" i="92" s="1"/>
  <c r="D143" i="92"/>
  <c r="D296" i="92" s="1"/>
  <c r="D139" i="92"/>
  <c r="D292" i="92" s="1"/>
  <c r="D154" i="92"/>
  <c r="D150" i="92"/>
  <c r="D303" i="92" s="1"/>
  <c r="D146" i="92"/>
  <c r="D299" i="92" s="1"/>
  <c r="D142" i="92"/>
  <c r="D295" i="92" s="1"/>
  <c r="D138" i="92"/>
  <c r="D153" i="92"/>
  <c r="D306" i="92" s="1"/>
  <c r="D149" i="92"/>
  <c r="D145" i="92"/>
  <c r="D141" i="92"/>
  <c r="D294" i="92" s="1"/>
  <c r="D137" i="92"/>
  <c r="D290" i="92" s="1"/>
  <c r="D156" i="92"/>
  <c r="D152" i="92"/>
  <c r="D305" i="92" s="1"/>
  <c r="D148" i="92"/>
  <c r="D301" i="92" s="1"/>
  <c r="D144" i="92"/>
  <c r="D297" i="92" s="1"/>
  <c r="D140" i="92"/>
  <c r="L60" i="217"/>
  <c r="R76" i="155"/>
  <c r="Q124" i="155"/>
  <c r="Q126" i="155" s="1"/>
  <c r="Q130" i="155" s="1"/>
  <c r="P337" i="92"/>
  <c r="C307" i="92"/>
  <c r="C336" i="92" s="1"/>
  <c r="C298" i="92"/>
  <c r="C327" i="92" s="1"/>
  <c r="P328" i="92"/>
  <c r="C158" i="92"/>
  <c r="U20" i="93"/>
  <c r="U34" i="93"/>
  <c r="V23" i="93"/>
  <c r="P321" i="92"/>
  <c r="C291" i="92"/>
  <c r="C320" i="92" s="1"/>
  <c r="P332" i="92"/>
  <c r="C331" i="92"/>
  <c r="S33" i="227"/>
  <c r="S39" i="227"/>
  <c r="R83" i="227" s="1"/>
  <c r="R85" i="227" s="1"/>
  <c r="R87" i="227" s="1"/>
  <c r="T22" i="93"/>
  <c r="T58" i="155"/>
  <c r="U54" i="108"/>
  <c r="U38" i="108" s="1"/>
  <c r="T19" i="113" s="1"/>
  <c r="T20" i="113" s="1"/>
  <c r="T34" i="113" s="1"/>
  <c r="F267" i="152" s="1"/>
  <c r="T28" i="227"/>
  <c r="S59" i="155"/>
  <c r="S65" i="155" s="1"/>
  <c r="S33" i="93"/>
  <c r="T55" i="108"/>
  <c r="S82" i="155"/>
  <c r="S64" i="155"/>
  <c r="S70" i="155" s="1"/>
  <c r="E80" i="92"/>
  <c r="S31" i="152"/>
  <c r="T53" i="108"/>
  <c r="S57" i="155"/>
  <c r="S63" i="155" s="1"/>
  <c r="S44" i="93"/>
  <c r="P323" i="92"/>
  <c r="C293" i="92"/>
  <c r="C322" i="92" s="1"/>
  <c r="T42" i="93"/>
  <c r="T31" i="93"/>
  <c r="Q219" i="92"/>
  <c r="G234" i="209"/>
  <c r="G237" i="209"/>
  <c r="G235" i="209"/>
  <c r="H85" i="209"/>
  <c r="I152" i="209"/>
  <c r="I204" i="209" s="1"/>
  <c r="J50" i="209"/>
  <c r="H163" i="209"/>
  <c r="H182" i="209" s="1"/>
  <c r="I144" i="209"/>
  <c r="I196" i="209" s="1"/>
  <c r="J42" i="209"/>
  <c r="I155" i="209"/>
  <c r="I207" i="209" s="1"/>
  <c r="J53" i="209"/>
  <c r="J54" i="209"/>
  <c r="I156" i="209"/>
  <c r="I208" i="209" s="1"/>
  <c r="I148" i="209"/>
  <c r="I200" i="209" s="1"/>
  <c r="J46" i="209"/>
  <c r="G87" i="209"/>
  <c r="G88" i="209" s="1"/>
  <c r="I151" i="209"/>
  <c r="I203" i="209" s="1"/>
  <c r="J49" i="209"/>
  <c r="G223" i="209"/>
  <c r="H62" i="209"/>
  <c r="H76" i="209"/>
  <c r="H80" i="209"/>
  <c r="H75" i="209"/>
  <c r="H84" i="209"/>
  <c r="H79" i="209"/>
  <c r="H72" i="209"/>
  <c r="H68" i="209"/>
  <c r="H71" i="209"/>
  <c r="H73" i="209"/>
  <c r="H69" i="209"/>
  <c r="H74" i="209"/>
  <c r="H78" i="209"/>
  <c r="H67" i="209"/>
  <c r="H83" i="209"/>
  <c r="H86" i="209"/>
  <c r="H77" i="209"/>
  <c r="F189" i="209"/>
  <c r="F190" i="209" s="1"/>
  <c r="G184" i="209"/>
  <c r="J149" i="209"/>
  <c r="K47" i="209"/>
  <c r="J145" i="209"/>
  <c r="K43" i="209"/>
  <c r="J154" i="209"/>
  <c r="K52" i="209"/>
  <c r="G183" i="209"/>
  <c r="G179" i="209"/>
  <c r="J162" i="209"/>
  <c r="K60" i="209"/>
  <c r="K41" i="209"/>
  <c r="J143" i="209"/>
  <c r="H164" i="209"/>
  <c r="J150" i="209"/>
  <c r="K48" i="209"/>
  <c r="H82" i="209"/>
  <c r="H81" i="209"/>
  <c r="I153" i="209"/>
  <c r="I205" i="209" s="1"/>
  <c r="J51" i="209"/>
  <c r="I161" i="209"/>
  <c r="I213" i="209" s="1"/>
  <c r="J59" i="209"/>
  <c r="K45" i="209"/>
  <c r="J147" i="209"/>
  <c r="J159" i="209"/>
  <c r="K57" i="209"/>
  <c r="G178" i="209"/>
  <c r="G182" i="209"/>
  <c r="G177" i="209"/>
  <c r="G186" i="209"/>
  <c r="G181" i="209"/>
  <c r="G174" i="209"/>
  <c r="G170" i="209"/>
  <c r="G171" i="209"/>
  <c r="G175" i="209"/>
  <c r="G180" i="209"/>
  <c r="G185" i="209"/>
  <c r="G169" i="209"/>
  <c r="G173" i="209"/>
  <c r="G188" i="209"/>
  <c r="G176" i="209"/>
  <c r="I158" i="209"/>
  <c r="I210" i="209" s="1"/>
  <c r="J56" i="209"/>
  <c r="K160" i="209"/>
  <c r="I157" i="209"/>
  <c r="I209" i="209" s="1"/>
  <c r="J55" i="209"/>
  <c r="J44" i="209"/>
  <c r="I146" i="209"/>
  <c r="I198" i="209" s="1"/>
  <c r="I61" i="209"/>
  <c r="I81" i="209" s="1"/>
  <c r="G172" i="209"/>
  <c r="E53" i="198"/>
  <c r="G53" i="198" s="1"/>
  <c r="I53" i="198" s="1"/>
  <c r="C89" i="201"/>
  <c r="C91" i="201" s="1"/>
  <c r="C93" i="201" s="1"/>
  <c r="C89" i="202"/>
  <c r="C91" i="202" s="1"/>
  <c r="C93" i="202" s="1"/>
  <c r="E53" i="200"/>
  <c r="G53" i="200" s="1"/>
  <c r="I53" i="200" s="1"/>
  <c r="C89" i="204"/>
  <c r="C91" i="204" s="1"/>
  <c r="C93" i="204" s="1"/>
  <c r="C89" i="195"/>
  <c r="C91" i="195" s="1"/>
  <c r="C93" i="195" s="1"/>
  <c r="C89" i="193"/>
  <c r="C91" i="193" s="1"/>
  <c r="C93" i="193" s="1"/>
  <c r="C89" i="191"/>
  <c r="C91" i="191" s="1"/>
  <c r="C93" i="191" s="1"/>
  <c r="C89" i="189"/>
  <c r="C91" i="189" s="1"/>
  <c r="C93" i="189" s="1"/>
  <c r="C89" i="198"/>
  <c r="C91" i="198" s="1"/>
  <c r="C93" i="198" s="1"/>
  <c r="C89" i="187"/>
  <c r="C91" i="187" s="1"/>
  <c r="C93" i="187" s="1"/>
  <c r="E53" i="195"/>
  <c r="G53" i="195" s="1"/>
  <c r="I53" i="195" s="1"/>
  <c r="E53" i="193"/>
  <c r="G53" i="193" s="1"/>
  <c r="I53" i="193" s="1"/>
  <c r="E53" i="186"/>
  <c r="G53" i="186" s="1"/>
  <c r="I53" i="186" s="1"/>
  <c r="C89" i="200"/>
  <c r="C91" i="200" s="1"/>
  <c r="C93" i="200" s="1"/>
  <c r="E53" i="187"/>
  <c r="G53" i="187" s="1"/>
  <c r="I53" i="187" s="1"/>
  <c r="E27" i="199"/>
  <c r="D65" i="199"/>
  <c r="D66" i="199" s="1"/>
  <c r="D65" i="191"/>
  <c r="D66" i="191" s="1"/>
  <c r="E27" i="191"/>
  <c r="D65" i="188"/>
  <c r="D66" i="188" s="1"/>
  <c r="D68" i="188" s="1"/>
  <c r="E27" i="188"/>
  <c r="C79" i="199"/>
  <c r="C81" i="199" s="1"/>
  <c r="F52" i="192"/>
  <c r="H52" i="192" s="1"/>
  <c r="D65" i="187"/>
  <c r="D66" i="187" s="1"/>
  <c r="D68" i="187" s="1"/>
  <c r="E27" i="187"/>
  <c r="D65" i="200"/>
  <c r="D66" i="200" s="1"/>
  <c r="D68" i="200" s="1"/>
  <c r="E27" i="200"/>
  <c r="E28" i="193"/>
  <c r="D76" i="193"/>
  <c r="D77" i="193" s="1"/>
  <c r="E27" i="197"/>
  <c r="D65" i="197"/>
  <c r="D66" i="197" s="1"/>
  <c r="D68" i="197" s="1"/>
  <c r="C79" i="196"/>
  <c r="C81" i="196" s="1"/>
  <c r="D90" i="189"/>
  <c r="D92" i="189" s="1"/>
  <c r="D65" i="195"/>
  <c r="D66" i="195" s="1"/>
  <c r="E27" i="195"/>
  <c r="E27" i="204"/>
  <c r="D65" i="204"/>
  <c r="D66" i="204" s="1"/>
  <c r="D68" i="204" s="1"/>
  <c r="E87" i="204"/>
  <c r="E88" i="204" s="1"/>
  <c r="F29" i="204"/>
  <c r="D76" i="204"/>
  <c r="D77" i="204" s="1"/>
  <c r="E28" i="204"/>
  <c r="C79" i="188"/>
  <c r="C81" i="188" s="1"/>
  <c r="D76" i="203"/>
  <c r="D77" i="203" s="1"/>
  <c r="E28" i="203"/>
  <c r="E28" i="200"/>
  <c r="D76" i="200"/>
  <c r="D77" i="200" s="1"/>
  <c r="C68" i="203"/>
  <c r="C70" i="203" s="1"/>
  <c r="E53" i="194"/>
  <c r="G53" i="194" s="1"/>
  <c r="I53" i="194" s="1"/>
  <c r="F51" i="199"/>
  <c r="H51" i="199" s="1"/>
  <c r="D76" i="190"/>
  <c r="D77" i="190" s="1"/>
  <c r="E28" i="190"/>
  <c r="C79" i="192"/>
  <c r="C81" i="192" s="1"/>
  <c r="C68" i="189"/>
  <c r="C70" i="189" s="1"/>
  <c r="C68" i="187"/>
  <c r="C70" i="187" s="1"/>
  <c r="F52" i="197"/>
  <c r="H52" i="197" s="1"/>
  <c r="F52" i="193"/>
  <c r="H52" i="193" s="1"/>
  <c r="C79" i="202"/>
  <c r="C81" i="202" s="1"/>
  <c r="F29" i="194"/>
  <c r="E87" i="194"/>
  <c r="E88" i="194" s="1"/>
  <c r="C68" i="186"/>
  <c r="C70" i="186" s="1"/>
  <c r="F51" i="196"/>
  <c r="H51" i="196" s="1"/>
  <c r="E53" i="192"/>
  <c r="G53" i="192" s="1"/>
  <c r="I53" i="192" s="1"/>
  <c r="C79" i="186"/>
  <c r="C81" i="186" s="1"/>
  <c r="F52" i="204"/>
  <c r="H52" i="204" s="1"/>
  <c r="C79" i="187"/>
  <c r="C81" i="187" s="1"/>
  <c r="C79" i="200"/>
  <c r="C81" i="200" s="1"/>
  <c r="F51" i="194"/>
  <c r="H51" i="194" s="1"/>
  <c r="F51" i="193"/>
  <c r="H51" i="193" s="1"/>
  <c r="E87" i="192"/>
  <c r="E88" i="192" s="1"/>
  <c r="F29" i="192"/>
  <c r="D90" i="196"/>
  <c r="D92" i="196" s="1"/>
  <c r="E28" i="194"/>
  <c r="D76" i="194"/>
  <c r="D77" i="194" s="1"/>
  <c r="D90" i="188"/>
  <c r="D92" i="188" s="1"/>
  <c r="C89" i="199"/>
  <c r="C91" i="199" s="1"/>
  <c r="C93" i="199" s="1"/>
  <c r="C68" i="199"/>
  <c r="C70" i="199" s="1"/>
  <c r="C68" i="188"/>
  <c r="C70" i="188" s="1"/>
  <c r="E27" i="192"/>
  <c r="D65" i="192"/>
  <c r="D66" i="192" s="1"/>
  <c r="D68" i="192" s="1"/>
  <c r="D90" i="193"/>
  <c r="D92" i="193" s="1"/>
  <c r="E53" i="196"/>
  <c r="G53" i="196" s="1"/>
  <c r="I53" i="196" s="1"/>
  <c r="E53" i="191"/>
  <c r="G53" i="191" s="1"/>
  <c r="I53" i="191" s="1"/>
  <c r="F52" i="199"/>
  <c r="H52" i="199" s="1"/>
  <c r="F52" i="190"/>
  <c r="H52" i="190" s="1"/>
  <c r="F52" i="198"/>
  <c r="H52" i="198" s="1"/>
  <c r="C79" i="201"/>
  <c r="C81" i="201" s="1"/>
  <c r="F29" i="190"/>
  <c r="E87" i="190"/>
  <c r="E88" i="190" s="1"/>
  <c r="F51" i="189"/>
  <c r="H51" i="189" s="1"/>
  <c r="C68" i="202"/>
  <c r="C70" i="202" s="1"/>
  <c r="F51" i="200"/>
  <c r="H51" i="200" s="1"/>
  <c r="E53" i="204"/>
  <c r="G53" i="204" s="1"/>
  <c r="I53" i="204" s="1"/>
  <c r="E87" i="200"/>
  <c r="E88" i="200" s="1"/>
  <c r="F29" i="200"/>
  <c r="D76" i="197"/>
  <c r="D77" i="197" s="1"/>
  <c r="E28" i="197"/>
  <c r="C79" i="193"/>
  <c r="C81" i="193" s="1"/>
  <c r="E27" i="198"/>
  <c r="D65" i="198"/>
  <c r="D66" i="198" s="1"/>
  <c r="E28" i="196"/>
  <c r="D76" i="196"/>
  <c r="D77" i="196" s="1"/>
  <c r="F52" i="191"/>
  <c r="H52" i="191" s="1"/>
  <c r="E53" i="188"/>
  <c r="G53" i="188" s="1"/>
  <c r="I53" i="188" s="1"/>
  <c r="D90" i="199"/>
  <c r="D92" i="199" s="1"/>
  <c r="C68" i="195"/>
  <c r="C70" i="195" s="1"/>
  <c r="F51" i="204"/>
  <c r="H51" i="204" s="1"/>
  <c r="C68" i="196"/>
  <c r="C70" i="196" s="1"/>
  <c r="D90" i="198"/>
  <c r="D92" i="198" s="1"/>
  <c r="E53" i="201"/>
  <c r="G53" i="201" s="1"/>
  <c r="I53" i="201" s="1"/>
  <c r="E53" i="202"/>
  <c r="G53" i="202" s="1"/>
  <c r="I53" i="202" s="1"/>
  <c r="C89" i="196"/>
  <c r="C91" i="196" s="1"/>
  <c r="C93" i="196" s="1"/>
  <c r="F29" i="191"/>
  <c r="E87" i="191"/>
  <c r="E88" i="191" s="1"/>
  <c r="F52" i="195"/>
  <c r="H52" i="195" s="1"/>
  <c r="F52" i="186"/>
  <c r="H52" i="186" s="1"/>
  <c r="C79" i="204"/>
  <c r="C81" i="204" s="1"/>
  <c r="D76" i="188"/>
  <c r="D77" i="188" s="1"/>
  <c r="E28" i="188"/>
  <c r="F51" i="190"/>
  <c r="H51" i="190" s="1"/>
  <c r="D90" i="201"/>
  <c r="D92" i="201" s="1"/>
  <c r="C89" i="186"/>
  <c r="C91" i="186" s="1"/>
  <c r="C93" i="186" s="1"/>
  <c r="C79" i="203"/>
  <c r="C81" i="203" s="1"/>
  <c r="C89" i="190"/>
  <c r="C91" i="190" s="1"/>
  <c r="C93" i="190" s="1"/>
  <c r="C68" i="201"/>
  <c r="C70" i="201" s="1"/>
  <c r="F51" i="203"/>
  <c r="H51" i="203" s="1"/>
  <c r="E27" i="193"/>
  <c r="D65" i="193"/>
  <c r="D66" i="193" s="1"/>
  <c r="D90" i="203"/>
  <c r="D92" i="203" s="1"/>
  <c r="D90" i="202"/>
  <c r="D92" i="202" s="1"/>
  <c r="E87" i="186"/>
  <c r="E88" i="186" s="1"/>
  <c r="F29" i="186"/>
  <c r="C79" i="189"/>
  <c r="C81" i="189" s="1"/>
  <c r="C79" i="194"/>
  <c r="C81" i="194" s="1"/>
  <c r="E87" i="187"/>
  <c r="E88" i="187" s="1"/>
  <c r="F29" i="187"/>
  <c r="C79" i="198"/>
  <c r="C81" i="198" s="1"/>
  <c r="D76" i="201"/>
  <c r="D77" i="201" s="1"/>
  <c r="E28" i="201"/>
  <c r="F51" i="202"/>
  <c r="H51" i="202" s="1"/>
  <c r="C67" i="198"/>
  <c r="C69" i="198" s="1"/>
  <c r="C70" i="198"/>
  <c r="D76" i="202"/>
  <c r="D77" i="202" s="1"/>
  <c r="E28" i="202"/>
  <c r="D90" i="194"/>
  <c r="D92" i="194" s="1"/>
  <c r="F51" i="186"/>
  <c r="H51" i="186" s="1"/>
  <c r="D90" i="197"/>
  <c r="D92" i="197" s="1"/>
  <c r="E28" i="195"/>
  <c r="D76" i="195"/>
  <c r="D77" i="195" s="1"/>
  <c r="E28" i="187"/>
  <c r="D76" i="187"/>
  <c r="D77" i="187" s="1"/>
  <c r="F51" i="201"/>
  <c r="H51" i="201" s="1"/>
  <c r="D65" i="194"/>
  <c r="D66" i="194" s="1"/>
  <c r="D68" i="194" s="1"/>
  <c r="E27" i="194"/>
  <c r="E87" i="195"/>
  <c r="E88" i="195" s="1"/>
  <c r="F29" i="195"/>
  <c r="D90" i="192"/>
  <c r="D92" i="192" s="1"/>
  <c r="F29" i="196"/>
  <c r="E87" i="196"/>
  <c r="E88" i="196" s="1"/>
  <c r="D76" i="189"/>
  <c r="D77" i="189" s="1"/>
  <c r="E28" i="189"/>
  <c r="F51" i="191"/>
  <c r="H51" i="191" s="1"/>
  <c r="F51" i="192"/>
  <c r="H51" i="192" s="1"/>
  <c r="E53" i="197"/>
  <c r="G53" i="197" s="1"/>
  <c r="I53" i="197" s="1"/>
  <c r="D90" i="187"/>
  <c r="D92" i="187" s="1"/>
  <c r="D76" i="198"/>
  <c r="D77" i="198" s="1"/>
  <c r="E28" i="198"/>
  <c r="D90" i="190"/>
  <c r="D92" i="190" s="1"/>
  <c r="D65" i="202"/>
  <c r="D66" i="202" s="1"/>
  <c r="E27" i="202"/>
  <c r="D90" i="200"/>
  <c r="D92" i="200" s="1"/>
  <c r="F51" i="197"/>
  <c r="H51" i="197" s="1"/>
  <c r="C79" i="191"/>
  <c r="C81" i="191" s="1"/>
  <c r="F29" i="189"/>
  <c r="E87" i="189"/>
  <c r="E88" i="189" s="1"/>
  <c r="F51" i="195"/>
  <c r="H51" i="195" s="1"/>
  <c r="D90" i="204"/>
  <c r="D92" i="204" s="1"/>
  <c r="E53" i="203"/>
  <c r="G53" i="203" s="1"/>
  <c r="I53" i="203" s="1"/>
  <c r="F29" i="197"/>
  <c r="E87" i="197"/>
  <c r="E88" i="197" s="1"/>
  <c r="D65" i="190"/>
  <c r="D66" i="190" s="1"/>
  <c r="E27" i="190"/>
  <c r="F52" i="203"/>
  <c r="H52" i="203" s="1"/>
  <c r="D65" i="201"/>
  <c r="D66" i="201" s="1"/>
  <c r="D68" i="201" s="1"/>
  <c r="E27" i="201"/>
  <c r="D90" i="195"/>
  <c r="D92" i="195" s="1"/>
  <c r="F29" i="188"/>
  <c r="E87" i="188"/>
  <c r="E88" i="188" s="1"/>
  <c r="C68" i="191"/>
  <c r="C70" i="191" s="1"/>
  <c r="F51" i="188"/>
  <c r="H51" i="188" s="1"/>
  <c r="C68" i="192"/>
  <c r="C70" i="192" s="1"/>
  <c r="F29" i="193"/>
  <c r="E87" i="193"/>
  <c r="E88" i="193" s="1"/>
  <c r="D76" i="199"/>
  <c r="D77" i="199" s="1"/>
  <c r="E28" i="199"/>
  <c r="C79" i="190"/>
  <c r="C81" i="190" s="1"/>
  <c r="D76" i="192"/>
  <c r="D77" i="192" s="1"/>
  <c r="E28" i="192"/>
  <c r="F52" i="201"/>
  <c r="H52" i="201" s="1"/>
  <c r="E53" i="189"/>
  <c r="G53" i="189" s="1"/>
  <c r="I53" i="189" s="1"/>
  <c r="D65" i="189"/>
  <c r="D66" i="189" s="1"/>
  <c r="E27" i="189"/>
  <c r="F51" i="187"/>
  <c r="H51" i="187" s="1"/>
  <c r="C68" i="200"/>
  <c r="C70" i="200" s="1"/>
  <c r="C89" i="203"/>
  <c r="C91" i="203" s="1"/>
  <c r="C93" i="203" s="1"/>
  <c r="C89" i="197"/>
  <c r="C91" i="197" s="1"/>
  <c r="C93" i="197" s="1"/>
  <c r="C79" i="197"/>
  <c r="C81" i="197" s="1"/>
  <c r="C89" i="188"/>
  <c r="C91" i="188" s="1"/>
  <c r="C93" i="188" s="1"/>
  <c r="C68" i="197"/>
  <c r="C70" i="197" s="1"/>
  <c r="F51" i="198"/>
  <c r="H51" i="198" s="1"/>
  <c r="F52" i="202"/>
  <c r="H52" i="202" s="1"/>
  <c r="F52" i="196"/>
  <c r="H52" i="196" s="1"/>
  <c r="D76" i="191"/>
  <c r="D77" i="191" s="1"/>
  <c r="E28" i="191"/>
  <c r="E87" i="199"/>
  <c r="E88" i="199" s="1"/>
  <c r="F29" i="199"/>
  <c r="E27" i="186"/>
  <c r="D65" i="186"/>
  <c r="D66" i="186" s="1"/>
  <c r="C68" i="204"/>
  <c r="C70" i="204" s="1"/>
  <c r="D65" i="196"/>
  <c r="D66" i="196" s="1"/>
  <c r="D68" i="196" s="1"/>
  <c r="E27" i="196"/>
  <c r="E87" i="198"/>
  <c r="E88" i="198" s="1"/>
  <c r="F29" i="198"/>
  <c r="D90" i="191"/>
  <c r="D92" i="191" s="1"/>
  <c r="C79" i="195"/>
  <c r="C81" i="195" s="1"/>
  <c r="D76" i="186"/>
  <c r="D77" i="186" s="1"/>
  <c r="E28" i="186"/>
  <c r="F52" i="187"/>
  <c r="H52" i="187" s="1"/>
  <c r="F52" i="188"/>
  <c r="H52" i="188" s="1"/>
  <c r="E53" i="199"/>
  <c r="G53" i="199" s="1"/>
  <c r="I53" i="199" s="1"/>
  <c r="M151" i="199" s="1"/>
  <c r="C67" i="190"/>
  <c r="C69" i="190" s="1"/>
  <c r="C70" i="190"/>
  <c r="E87" i="201"/>
  <c r="E88" i="201" s="1"/>
  <c r="F29" i="201"/>
  <c r="F52" i="200"/>
  <c r="H52" i="200" s="1"/>
  <c r="C67" i="194"/>
  <c r="C69" i="194" s="1"/>
  <c r="C70" i="194"/>
  <c r="E27" i="203"/>
  <c r="D65" i="203"/>
  <c r="D66" i="203" s="1"/>
  <c r="C68" i="193"/>
  <c r="C70" i="193" s="1"/>
  <c r="E87" i="203"/>
  <c r="E88" i="203" s="1"/>
  <c r="F29" i="203"/>
  <c r="E87" i="202"/>
  <c r="E88" i="202" s="1"/>
  <c r="F29" i="202"/>
  <c r="D90" i="186"/>
  <c r="D92" i="186" s="1"/>
  <c r="F52" i="189"/>
  <c r="H52" i="189" s="1"/>
  <c r="F52" i="194"/>
  <c r="H52" i="194" s="1"/>
  <c r="D89" i="185"/>
  <c r="D91" i="185" s="1"/>
  <c r="E52" i="185"/>
  <c r="G52" i="185" s="1"/>
  <c r="I52" i="185" s="1"/>
  <c r="C88" i="185"/>
  <c r="C90" i="185" s="1"/>
  <c r="C92" i="185" s="1"/>
  <c r="D75" i="185"/>
  <c r="D76" i="185" s="1"/>
  <c r="E28" i="185"/>
  <c r="D64" i="185"/>
  <c r="D65" i="185" s="1"/>
  <c r="E27" i="185"/>
  <c r="F50" i="185"/>
  <c r="H50" i="185" s="1"/>
  <c r="C78" i="185"/>
  <c r="C80" i="185" s="1"/>
  <c r="C67" i="185"/>
  <c r="C69" i="185" s="1"/>
  <c r="F29" i="185"/>
  <c r="F51" i="185"/>
  <c r="H51" i="185" s="1"/>
  <c r="L193" i="152"/>
  <c r="M78" i="123"/>
  <c r="M74" i="123"/>
  <c r="L189" i="152"/>
  <c r="L195" i="152"/>
  <c r="M80" i="123"/>
  <c r="L185" i="152"/>
  <c r="M70" i="123"/>
  <c r="L194" i="152"/>
  <c r="M79" i="123"/>
  <c r="M75" i="123"/>
  <c r="L190" i="152"/>
  <c r="L186" i="152"/>
  <c r="M71" i="123"/>
  <c r="M73" i="123"/>
  <c r="L188" i="152"/>
  <c r="M77" i="123"/>
  <c r="L192" i="152"/>
  <c r="M62" i="123"/>
  <c r="L177" i="152"/>
  <c r="L171" i="152"/>
  <c r="M56" i="123"/>
  <c r="L178" i="152"/>
  <c r="M63" i="123"/>
  <c r="L170" i="152"/>
  <c r="M55" i="123"/>
  <c r="L173" i="152"/>
  <c r="M58" i="123"/>
  <c r="C279" i="140"/>
  <c r="C224" i="140"/>
  <c r="L179" i="152"/>
  <c r="M64" i="123"/>
  <c r="L175" i="152"/>
  <c r="M60" i="123"/>
  <c r="M59" i="123"/>
  <c r="L174" i="152"/>
  <c r="W265" i="92"/>
  <c r="J284" i="92"/>
  <c r="W281" i="92"/>
  <c r="Q215" i="92"/>
  <c r="D227" i="92"/>
  <c r="S272" i="92"/>
  <c r="S276" i="92"/>
  <c r="Q224" i="92"/>
  <c r="S267" i="92"/>
  <c r="F285" i="92"/>
  <c r="Q210" i="92"/>
  <c r="S281" i="92"/>
  <c r="I110" i="162"/>
  <c r="I92" i="162"/>
  <c r="I110" i="138"/>
  <c r="I92" i="138"/>
  <c r="M92" i="147"/>
  <c r="M110" i="147"/>
  <c r="M110" i="139"/>
  <c r="M92" i="139"/>
  <c r="H110" i="151"/>
  <c r="H92" i="151"/>
  <c r="H110" i="141"/>
  <c r="H92" i="141"/>
  <c r="J110" i="144"/>
  <c r="J92" i="144"/>
  <c r="J110" i="135"/>
  <c r="J92" i="135"/>
  <c r="D110" i="151"/>
  <c r="D92" i="151"/>
  <c r="D110" i="141"/>
  <c r="D92" i="141"/>
  <c r="C110" i="138"/>
  <c r="C92" i="138"/>
  <c r="K110" i="151"/>
  <c r="K92" i="151"/>
  <c r="K110" i="139"/>
  <c r="K92" i="139"/>
  <c r="L110" i="146"/>
  <c r="L92" i="146"/>
  <c r="L110" i="134"/>
  <c r="L92" i="134"/>
  <c r="G110" i="151"/>
  <c r="G92" i="151"/>
  <c r="G110" i="137"/>
  <c r="G92" i="137"/>
  <c r="F110" i="144"/>
  <c r="F92" i="144"/>
  <c r="F110" i="137"/>
  <c r="F92" i="137"/>
  <c r="E110" i="146"/>
  <c r="E92" i="146"/>
  <c r="E110" i="139"/>
  <c r="E92" i="139"/>
  <c r="I110" i="150"/>
  <c r="I92" i="150"/>
  <c r="I110" i="141"/>
  <c r="I92" i="141"/>
  <c r="I110" i="134"/>
  <c r="I92" i="134"/>
  <c r="M110" i="146"/>
  <c r="M92" i="146"/>
  <c r="M110" i="137"/>
  <c r="M92" i="137"/>
  <c r="H110" i="150"/>
  <c r="H92" i="150"/>
  <c r="H110" i="144"/>
  <c r="H92" i="144"/>
  <c r="H92" i="137"/>
  <c r="H110" i="137"/>
  <c r="J110" i="150"/>
  <c r="J92" i="150"/>
  <c r="J110" i="86"/>
  <c r="J92" i="86"/>
  <c r="D110" i="150"/>
  <c r="D92" i="150"/>
  <c r="D110" i="144"/>
  <c r="D92" i="144"/>
  <c r="D92" i="135"/>
  <c r="D110" i="135"/>
  <c r="C110" i="144"/>
  <c r="C92" i="144"/>
  <c r="C110" i="136"/>
  <c r="C92" i="136"/>
  <c r="K110" i="149"/>
  <c r="K92" i="149"/>
  <c r="K110" i="142"/>
  <c r="K92" i="142"/>
  <c r="K110" i="135"/>
  <c r="K92" i="135"/>
  <c r="L110" i="145"/>
  <c r="L92" i="145"/>
  <c r="L110" i="140"/>
  <c r="L92" i="140"/>
  <c r="G110" i="149"/>
  <c r="G92" i="149"/>
  <c r="G110" i="142"/>
  <c r="G92" i="142"/>
  <c r="G110" i="139"/>
  <c r="G92" i="139"/>
  <c r="F110" i="148"/>
  <c r="F92" i="148"/>
  <c r="F110" i="135"/>
  <c r="F92" i="135"/>
  <c r="E110" i="145"/>
  <c r="E92" i="145"/>
  <c r="E110" i="137"/>
  <c r="E92" i="137"/>
  <c r="H110" i="135"/>
  <c r="H92" i="135"/>
  <c r="D110" i="86"/>
  <c r="D92" i="86"/>
  <c r="C92" i="146"/>
  <c r="C110" i="146"/>
  <c r="K92" i="162"/>
  <c r="K110" i="162"/>
  <c r="G110" i="162"/>
  <c r="G92" i="162"/>
  <c r="E92" i="151"/>
  <c r="E110" i="151"/>
  <c r="I92" i="149"/>
  <c r="I110" i="149"/>
  <c r="I92" i="142"/>
  <c r="I110" i="142"/>
  <c r="M110" i="144"/>
  <c r="M92" i="144"/>
  <c r="J110" i="138"/>
  <c r="J92" i="138"/>
  <c r="C92" i="145"/>
  <c r="C110" i="145"/>
  <c r="K92" i="150"/>
  <c r="K110" i="150"/>
  <c r="K92" i="141"/>
  <c r="K110" i="141"/>
  <c r="L110" i="139"/>
  <c r="L92" i="139"/>
  <c r="I92" i="147"/>
  <c r="I110" i="147"/>
  <c r="M92" i="151"/>
  <c r="M110" i="151"/>
  <c r="C92" i="143"/>
  <c r="C110" i="143"/>
  <c r="K92" i="148"/>
  <c r="K110" i="148"/>
  <c r="G110" i="148"/>
  <c r="G92" i="148"/>
  <c r="F110" i="138"/>
  <c r="F92" i="138"/>
  <c r="J110" i="134"/>
  <c r="J92" i="134"/>
  <c r="L92" i="135"/>
  <c r="L110" i="135"/>
  <c r="I110" i="148"/>
  <c r="I92" i="148"/>
  <c r="I110" i="143"/>
  <c r="I92" i="143"/>
  <c r="I110" i="136"/>
  <c r="I92" i="136"/>
  <c r="M110" i="145"/>
  <c r="M92" i="145"/>
  <c r="M110" i="135"/>
  <c r="M92" i="135"/>
  <c r="H110" i="148"/>
  <c r="H92" i="148"/>
  <c r="H110" i="142"/>
  <c r="H92" i="142"/>
  <c r="J110" i="146"/>
  <c r="J92" i="146"/>
  <c r="J110" i="162"/>
  <c r="J92" i="162"/>
  <c r="D110" i="148"/>
  <c r="D92" i="148"/>
  <c r="D110" i="138"/>
  <c r="D92" i="138"/>
  <c r="C110" i="134"/>
  <c r="C92" i="134"/>
  <c r="K110" i="147"/>
  <c r="K92" i="147"/>
  <c r="K110" i="137"/>
  <c r="K92" i="137"/>
  <c r="L110" i="144"/>
  <c r="L92" i="144"/>
  <c r="L110" i="143"/>
  <c r="L92" i="143"/>
  <c r="G110" i="147"/>
  <c r="G92" i="147"/>
  <c r="G110" i="135"/>
  <c r="G92" i="135"/>
  <c r="F110" i="145"/>
  <c r="F92" i="145"/>
  <c r="F110" i="86"/>
  <c r="F92" i="86"/>
  <c r="E110" i="135"/>
  <c r="E92" i="135"/>
  <c r="I110" i="140"/>
  <c r="I92" i="140"/>
  <c r="M110" i="86"/>
  <c r="M92" i="86"/>
  <c r="H110" i="147"/>
  <c r="H92" i="147"/>
  <c r="H110" i="138"/>
  <c r="H92" i="138"/>
  <c r="H92" i="86"/>
  <c r="H110" i="86"/>
  <c r="J110" i="143"/>
  <c r="J92" i="143"/>
  <c r="D110" i="147"/>
  <c r="D92" i="147"/>
  <c r="D110" i="136"/>
  <c r="D92" i="136"/>
  <c r="D110" i="143"/>
  <c r="D92" i="143"/>
  <c r="C110" i="140"/>
  <c r="C92" i="140"/>
  <c r="K110" i="86"/>
  <c r="K92" i="86"/>
  <c r="L110" i="162"/>
  <c r="L92" i="162"/>
  <c r="G92" i="150"/>
  <c r="G110" i="150"/>
  <c r="G92" i="141"/>
  <c r="G110" i="141"/>
  <c r="G110" i="86"/>
  <c r="G92" i="86"/>
  <c r="F110" i="143"/>
  <c r="F92" i="143"/>
  <c r="F110" i="162"/>
  <c r="F92" i="162"/>
  <c r="E92" i="144"/>
  <c r="E110" i="144"/>
  <c r="E110" i="86"/>
  <c r="E92" i="86"/>
  <c r="I92" i="139"/>
  <c r="I110" i="139"/>
  <c r="M110" i="162"/>
  <c r="M92" i="162"/>
  <c r="M110" i="134"/>
  <c r="M92" i="134"/>
  <c r="H110" i="146"/>
  <c r="H92" i="146"/>
  <c r="H110" i="136"/>
  <c r="H92" i="136"/>
  <c r="J110" i="151"/>
  <c r="J92" i="151"/>
  <c r="J110" i="142"/>
  <c r="J92" i="142"/>
  <c r="J92" i="136"/>
  <c r="J110" i="136"/>
  <c r="D110" i="146"/>
  <c r="D92" i="146"/>
  <c r="D110" i="134"/>
  <c r="D92" i="134"/>
  <c r="C110" i="151"/>
  <c r="C92" i="151"/>
  <c r="C110" i="137"/>
  <c r="C92" i="137"/>
  <c r="K110" i="138"/>
  <c r="K92" i="138"/>
  <c r="L110" i="151"/>
  <c r="L92" i="151"/>
  <c r="L110" i="141"/>
  <c r="L92" i="141"/>
  <c r="L92" i="137"/>
  <c r="L110" i="137"/>
  <c r="G110" i="138"/>
  <c r="G92" i="138"/>
  <c r="F110" i="149"/>
  <c r="F92" i="149"/>
  <c r="F110" i="142"/>
  <c r="F92" i="142"/>
  <c r="E110" i="150"/>
  <c r="E92" i="150"/>
  <c r="E110" i="162"/>
  <c r="E92" i="162"/>
  <c r="E110" i="138"/>
  <c r="E92" i="138"/>
  <c r="I110" i="146"/>
  <c r="I92" i="146"/>
  <c r="I110" i="137"/>
  <c r="I92" i="137"/>
  <c r="M110" i="150"/>
  <c r="M92" i="150"/>
  <c r="M110" i="141"/>
  <c r="M92" i="141"/>
  <c r="M110" i="136"/>
  <c r="M92" i="136"/>
  <c r="H110" i="145"/>
  <c r="H92" i="145"/>
  <c r="H110" i="134"/>
  <c r="H92" i="134"/>
  <c r="J110" i="149"/>
  <c r="J92" i="149"/>
  <c r="J110" i="145"/>
  <c r="J92" i="145"/>
  <c r="D110" i="145"/>
  <c r="D92" i="145"/>
  <c r="D110" i="140"/>
  <c r="D92" i="140"/>
  <c r="C110" i="149"/>
  <c r="C92" i="149"/>
  <c r="C110" i="142"/>
  <c r="C92" i="142"/>
  <c r="C110" i="86"/>
  <c r="C92" i="86"/>
  <c r="K110" i="144"/>
  <c r="K92" i="144"/>
  <c r="K110" i="136"/>
  <c r="K92" i="136"/>
  <c r="L110" i="150"/>
  <c r="L92" i="150"/>
  <c r="L110" i="147"/>
  <c r="L92" i="147"/>
  <c r="G110" i="144"/>
  <c r="G92" i="144"/>
  <c r="G110" i="136"/>
  <c r="G92" i="136"/>
  <c r="F110" i="147"/>
  <c r="F92" i="147"/>
  <c r="F110" i="146"/>
  <c r="F92" i="146"/>
  <c r="F92" i="136"/>
  <c r="F110" i="136"/>
  <c r="E110" i="148"/>
  <c r="E92" i="148"/>
  <c r="E110" i="141"/>
  <c r="E92" i="141"/>
  <c r="E110" i="134"/>
  <c r="E92" i="134"/>
  <c r="C92" i="162"/>
  <c r="C110" i="162"/>
  <c r="K92" i="146"/>
  <c r="K110" i="146"/>
  <c r="G110" i="146"/>
  <c r="G92" i="146"/>
  <c r="F110" i="134"/>
  <c r="F92" i="134"/>
  <c r="I92" i="144"/>
  <c r="I110" i="144"/>
  <c r="M110" i="149"/>
  <c r="M92" i="149"/>
  <c r="D110" i="139"/>
  <c r="D92" i="139"/>
  <c r="C92" i="150"/>
  <c r="C110" i="150"/>
  <c r="C92" i="141"/>
  <c r="C110" i="141"/>
  <c r="K92" i="145"/>
  <c r="K110" i="145"/>
  <c r="E110" i="147"/>
  <c r="E92" i="147"/>
  <c r="E110" i="142"/>
  <c r="E92" i="142"/>
  <c r="I110" i="151"/>
  <c r="I92" i="151"/>
  <c r="H110" i="139"/>
  <c r="H92" i="139"/>
  <c r="D92" i="137"/>
  <c r="D110" i="137"/>
  <c r="C92" i="148"/>
  <c r="C110" i="148"/>
  <c r="K92" i="143"/>
  <c r="K110" i="143"/>
  <c r="G110" i="143"/>
  <c r="G92" i="143"/>
  <c r="I110" i="145"/>
  <c r="I92" i="145"/>
  <c r="I110" i="135"/>
  <c r="I92" i="135"/>
  <c r="M110" i="148"/>
  <c r="M92" i="148"/>
  <c r="M110" i="143"/>
  <c r="M92" i="143"/>
  <c r="M110" i="140"/>
  <c r="M92" i="140"/>
  <c r="H110" i="149"/>
  <c r="H92" i="149"/>
  <c r="H110" i="140"/>
  <c r="H92" i="140"/>
  <c r="J110" i="147"/>
  <c r="J92" i="147"/>
  <c r="J110" i="139"/>
  <c r="J92" i="139"/>
  <c r="J92" i="140"/>
  <c r="J110" i="140"/>
  <c r="D110" i="149"/>
  <c r="D92" i="149"/>
  <c r="D110" i="142"/>
  <c r="D92" i="142"/>
  <c r="C110" i="147"/>
  <c r="C92" i="147"/>
  <c r="C110" i="139"/>
  <c r="C92" i="139"/>
  <c r="K110" i="134"/>
  <c r="K92" i="134"/>
  <c r="L110" i="148"/>
  <c r="L92" i="148"/>
  <c r="L110" i="138"/>
  <c r="L92" i="138"/>
  <c r="L92" i="86"/>
  <c r="L110" i="86"/>
  <c r="G110" i="134"/>
  <c r="G92" i="134"/>
  <c r="F110" i="151"/>
  <c r="F92" i="151"/>
  <c r="F110" i="141"/>
  <c r="F92" i="141"/>
  <c r="E92" i="149"/>
  <c r="E110" i="149"/>
  <c r="E110" i="143"/>
  <c r="E92" i="143"/>
  <c r="E110" i="136"/>
  <c r="E92" i="136"/>
  <c r="I110" i="86"/>
  <c r="I92" i="86"/>
  <c r="M92" i="142"/>
  <c r="M110" i="142"/>
  <c r="M110" i="138"/>
  <c r="M92" i="138"/>
  <c r="H110" i="162"/>
  <c r="H92" i="162"/>
  <c r="H110" i="143"/>
  <c r="H92" i="143"/>
  <c r="J110" i="148"/>
  <c r="J92" i="148"/>
  <c r="J110" i="137"/>
  <c r="J92" i="137"/>
  <c r="J110" i="141"/>
  <c r="J92" i="141"/>
  <c r="D110" i="162"/>
  <c r="D92" i="162"/>
  <c r="C110" i="135"/>
  <c r="C92" i="135"/>
  <c r="K110" i="140"/>
  <c r="K92" i="140"/>
  <c r="L110" i="149"/>
  <c r="L92" i="149"/>
  <c r="L110" i="136"/>
  <c r="L92" i="136"/>
  <c r="L110" i="142"/>
  <c r="L92" i="142"/>
  <c r="G92" i="145"/>
  <c r="G110" i="145"/>
  <c r="G110" i="140"/>
  <c r="G92" i="140"/>
  <c r="F110" i="150"/>
  <c r="F92" i="150"/>
  <c r="F110" i="139"/>
  <c r="F92" i="139"/>
  <c r="F92" i="140"/>
  <c r="F110" i="140"/>
  <c r="E110" i="140"/>
  <c r="E92" i="140"/>
  <c r="I284" i="92"/>
  <c r="I285" i="92"/>
  <c r="V276" i="92"/>
  <c r="V267" i="92"/>
  <c r="V272" i="92"/>
  <c r="V265" i="92"/>
  <c r="V281" i="92"/>
  <c r="M284" i="92"/>
  <c r="M285" i="92"/>
  <c r="Z276" i="92"/>
  <c r="Z265" i="92"/>
  <c r="Z272" i="92"/>
  <c r="Z281" i="92"/>
  <c r="Z267" i="92"/>
  <c r="L285" i="92"/>
  <c r="L284" i="92"/>
  <c r="Y276" i="92"/>
  <c r="Y267" i="92"/>
  <c r="Y281" i="92"/>
  <c r="Y265" i="92"/>
  <c r="Y272" i="92"/>
  <c r="D285" i="92"/>
  <c r="D284" i="92"/>
  <c r="Q276" i="92"/>
  <c r="Q267" i="92"/>
  <c r="Q265" i="92"/>
  <c r="C285" i="92"/>
  <c r="C284" i="92"/>
  <c r="P272" i="92"/>
  <c r="P267" i="92"/>
  <c r="P276" i="92"/>
  <c r="P281" i="92"/>
  <c r="P265" i="92"/>
  <c r="E284" i="92"/>
  <c r="E285" i="92"/>
  <c r="R276" i="92"/>
  <c r="R272" i="92"/>
  <c r="R265" i="92"/>
  <c r="R281" i="92"/>
  <c r="R267" i="92"/>
  <c r="K285" i="92"/>
  <c r="K284" i="92"/>
  <c r="X276" i="92"/>
  <c r="X281" i="92"/>
  <c r="X265" i="92"/>
  <c r="X272" i="92"/>
  <c r="X267" i="92"/>
  <c r="G285" i="92"/>
  <c r="G284" i="92"/>
  <c r="T276" i="92"/>
  <c r="T265" i="92"/>
  <c r="T281" i="92"/>
  <c r="T272" i="92"/>
  <c r="T267" i="92"/>
  <c r="H285" i="92"/>
  <c r="H284" i="92"/>
  <c r="U276" i="92"/>
  <c r="U265" i="92"/>
  <c r="U267" i="92"/>
  <c r="U272" i="92"/>
  <c r="U281" i="92"/>
  <c r="J227" i="92"/>
  <c r="J228" i="92"/>
  <c r="W208" i="92"/>
  <c r="W219" i="92"/>
  <c r="W224" i="92"/>
  <c r="W215" i="92"/>
  <c r="W210" i="92"/>
  <c r="E227" i="92"/>
  <c r="E228" i="92"/>
  <c r="R208" i="92"/>
  <c r="R215" i="92"/>
  <c r="R219" i="92"/>
  <c r="R224" i="92"/>
  <c r="R210" i="92"/>
  <c r="K228" i="92"/>
  <c r="K227" i="92"/>
  <c r="X208" i="92"/>
  <c r="X215" i="92"/>
  <c r="X224" i="92"/>
  <c r="X219" i="92"/>
  <c r="X210" i="92"/>
  <c r="H227" i="92"/>
  <c r="H228" i="92"/>
  <c r="U208" i="92"/>
  <c r="U219" i="92"/>
  <c r="U215" i="92"/>
  <c r="U224" i="92"/>
  <c r="U210" i="92"/>
  <c r="F29" i="184"/>
  <c r="F39" i="184" s="1"/>
  <c r="F46" i="184" s="1"/>
  <c r="F445" i="19"/>
  <c r="F453" i="19" s="1"/>
  <c r="F29" i="182"/>
  <c r="F39" i="182" s="1"/>
  <c r="F47" i="182" s="1"/>
  <c r="F29" i="181"/>
  <c r="F39" i="181" s="1"/>
  <c r="F47" i="181" s="1"/>
  <c r="F29" i="183"/>
  <c r="F39" i="183" s="1"/>
  <c r="F46" i="183" s="1"/>
  <c r="F57" i="100"/>
  <c r="F74" i="100" s="1"/>
  <c r="F91" i="100" s="1"/>
  <c r="F107" i="100" s="1"/>
  <c r="F122" i="100" s="1"/>
  <c r="F138" i="100" s="1"/>
  <c r="F74" i="121"/>
  <c r="F91" i="121" s="1"/>
  <c r="F107" i="121" s="1"/>
  <c r="F122" i="121" s="1"/>
  <c r="F138" i="121" s="1"/>
  <c r="I57" i="126"/>
  <c r="E74" i="126"/>
  <c r="I74" i="126" s="1"/>
  <c r="E19" i="183"/>
  <c r="E21" i="182"/>
  <c r="E21" i="181"/>
  <c r="E437" i="19"/>
  <c r="E19" i="184"/>
  <c r="D19" i="183"/>
  <c r="D21" i="182"/>
  <c r="D21" i="181"/>
  <c r="D19" i="184"/>
  <c r="D437" i="19"/>
  <c r="D74" i="126"/>
  <c r="H74" i="126" s="1"/>
  <c r="H57" i="126"/>
  <c r="G226" i="209"/>
  <c r="G233" i="209"/>
  <c r="G239" i="209"/>
  <c r="G232" i="209"/>
  <c r="G221" i="209"/>
  <c r="G222" i="209"/>
  <c r="G230" i="209"/>
  <c r="G238" i="209"/>
  <c r="G231" i="209"/>
  <c r="G224" i="209"/>
  <c r="G228" i="209"/>
  <c r="G227" i="209"/>
  <c r="M218" i="152"/>
  <c r="N71" i="124"/>
  <c r="M58" i="169"/>
  <c r="M90" i="169" s="1"/>
  <c r="M58" i="166"/>
  <c r="M90" i="166" s="1"/>
  <c r="M58" i="167"/>
  <c r="M90" i="167" s="1"/>
  <c r="I214" i="209"/>
  <c r="J138" i="209"/>
  <c r="C224" i="151"/>
  <c r="C224" i="146"/>
  <c r="J128" i="209"/>
  <c r="I206" i="209"/>
  <c r="J130" i="209"/>
  <c r="M210" i="152"/>
  <c r="N63" i="124"/>
  <c r="M50" i="169"/>
  <c r="M82" i="169" s="1"/>
  <c r="M50" i="166"/>
  <c r="M82" i="166" s="1"/>
  <c r="M50" i="167"/>
  <c r="M82" i="167" s="1"/>
  <c r="J129" i="209"/>
  <c r="G225" i="209"/>
  <c r="J133" i="209"/>
  <c r="I195" i="209"/>
  <c r="J119" i="209"/>
  <c r="J127" i="209"/>
  <c r="I202" i="209"/>
  <c r="J126" i="209"/>
  <c r="J136" i="209"/>
  <c r="I212" i="209"/>
  <c r="N176" i="152"/>
  <c r="O61" i="123"/>
  <c r="M226" i="152"/>
  <c r="N79" i="124"/>
  <c r="M66" i="169"/>
  <c r="M98" i="169" s="1"/>
  <c r="M66" i="166"/>
  <c r="M98" i="166" s="1"/>
  <c r="M66" i="167"/>
  <c r="M98" i="167" s="1"/>
  <c r="J124" i="209"/>
  <c r="M49" i="169"/>
  <c r="M81" i="169" s="1"/>
  <c r="F241" i="209"/>
  <c r="F242" i="209" s="1"/>
  <c r="H216" i="209"/>
  <c r="H215" i="209"/>
  <c r="H226" i="209" s="1"/>
  <c r="M206" i="152"/>
  <c r="N59" i="124"/>
  <c r="M46" i="169"/>
  <c r="M78" i="169" s="1"/>
  <c r="M46" i="166"/>
  <c r="M78" i="166" s="1"/>
  <c r="M46" i="167"/>
  <c r="M78" i="167" s="1"/>
  <c r="M227" i="152"/>
  <c r="M67" i="167"/>
  <c r="M99" i="167" s="1"/>
  <c r="M108" i="166" s="1"/>
  <c r="N80" i="124"/>
  <c r="M67" i="166"/>
  <c r="M99" i="166" s="1"/>
  <c r="M106" i="166" s="1"/>
  <c r="M67" i="169"/>
  <c r="M99" i="169" s="1"/>
  <c r="M110" i="166" s="1"/>
  <c r="I199" i="209"/>
  <c r="J123" i="209"/>
  <c r="M222" i="152"/>
  <c r="I201" i="209"/>
  <c r="J125" i="209"/>
  <c r="I211" i="209"/>
  <c r="J135" i="209"/>
  <c r="C224" i="148"/>
  <c r="M220" i="152"/>
  <c r="M60" i="169"/>
  <c r="M92" i="169" s="1"/>
  <c r="M60" i="166"/>
  <c r="M92" i="166" s="1"/>
  <c r="M60" i="167"/>
  <c r="M92" i="167" s="1"/>
  <c r="N73" i="124"/>
  <c r="M224" i="152"/>
  <c r="M64" i="169"/>
  <c r="M96" i="169" s="1"/>
  <c r="M64" i="166"/>
  <c r="M96" i="166" s="1"/>
  <c r="M64" i="167"/>
  <c r="M96" i="167" s="1"/>
  <c r="N77" i="124"/>
  <c r="C224" i="147"/>
  <c r="M225" i="152"/>
  <c r="N78" i="124"/>
  <c r="M65" i="169"/>
  <c r="M97" i="169" s="1"/>
  <c r="M65" i="166"/>
  <c r="M97" i="166" s="1"/>
  <c r="M65" i="167"/>
  <c r="M97" i="167" s="1"/>
  <c r="J134" i="209"/>
  <c r="M221" i="152"/>
  <c r="N74" i="124"/>
  <c r="M61" i="169"/>
  <c r="M93" i="169" s="1"/>
  <c r="M61" i="166"/>
  <c r="M93" i="166" s="1"/>
  <c r="M61" i="167"/>
  <c r="M93" i="167" s="1"/>
  <c r="G240" i="209"/>
  <c r="J137" i="209"/>
  <c r="J120" i="209"/>
  <c r="J122" i="209"/>
  <c r="I197" i="209"/>
  <c r="J121" i="209"/>
  <c r="J131" i="209"/>
  <c r="M219" i="152"/>
  <c r="M59" i="167"/>
  <c r="M91" i="167" s="1"/>
  <c r="N72" i="124"/>
  <c r="M59" i="166"/>
  <c r="M91" i="166" s="1"/>
  <c r="M59" i="169"/>
  <c r="M91" i="169" s="1"/>
  <c r="M208" i="152"/>
  <c r="M48" i="169"/>
  <c r="M80" i="169" s="1"/>
  <c r="M48" i="166"/>
  <c r="M80" i="166" s="1"/>
  <c r="M48" i="167"/>
  <c r="M80" i="167" s="1"/>
  <c r="N61" i="124"/>
  <c r="J132" i="209"/>
  <c r="G229" i="209"/>
  <c r="N196" i="95" l="1"/>
  <c r="M44" i="167"/>
  <c r="M76" i="167" s="1"/>
  <c r="M42" i="166"/>
  <c r="M74" i="166" s="1"/>
  <c r="M42" i="169"/>
  <c r="M74" i="169" s="1"/>
  <c r="N55" i="124"/>
  <c r="N202" i="152" s="1"/>
  <c r="M42" i="167"/>
  <c r="M74" i="167" s="1"/>
  <c r="A228" i="92"/>
  <c r="M62" i="167"/>
  <c r="M94" i="167" s="1"/>
  <c r="M44" i="166"/>
  <c r="M76" i="166" s="1"/>
  <c r="M44" i="169"/>
  <c r="M76" i="169" s="1"/>
  <c r="N57" i="124"/>
  <c r="N204" i="152" s="1"/>
  <c r="M62" i="166"/>
  <c r="M94" i="166" s="1"/>
  <c r="M62" i="169"/>
  <c r="M94" i="169" s="1"/>
  <c r="O57" i="123"/>
  <c r="O172" i="152" s="1"/>
  <c r="C258" i="150"/>
  <c r="C258" i="138"/>
  <c r="C258" i="136"/>
  <c r="C258" i="135"/>
  <c r="C258" i="144"/>
  <c r="C258" i="134"/>
  <c r="C258" i="139"/>
  <c r="C258" i="141"/>
  <c r="C258" i="162"/>
  <c r="C258" i="145"/>
  <c r="C258" i="86"/>
  <c r="C258" i="151"/>
  <c r="C258" i="147"/>
  <c r="C258" i="143"/>
  <c r="C258" i="149"/>
  <c r="C258" i="146"/>
  <c r="E266" i="152"/>
  <c r="S41" i="113"/>
  <c r="C258" i="137"/>
  <c r="C258" i="142"/>
  <c r="A285" i="92"/>
  <c r="N227" i="92"/>
  <c r="A227" i="92" s="1"/>
  <c r="D302" i="92"/>
  <c r="M209" i="152"/>
  <c r="N62" i="124"/>
  <c r="N49" i="166" s="1"/>
  <c r="N81" i="166" s="1"/>
  <c r="M49" i="167"/>
  <c r="M81" i="167" s="1"/>
  <c r="L43" i="169"/>
  <c r="L75" i="169" s="1"/>
  <c r="L43" i="167"/>
  <c r="L75" i="167" s="1"/>
  <c r="L203" i="152"/>
  <c r="M56" i="124"/>
  <c r="L43" i="166"/>
  <c r="L75" i="166" s="1"/>
  <c r="M51" i="166"/>
  <c r="M83" i="166" s="1"/>
  <c r="M211" i="152"/>
  <c r="M47" i="166"/>
  <c r="M79" i="166" s="1"/>
  <c r="N284" i="92"/>
  <c r="A284" i="92" s="1"/>
  <c r="N60" i="124"/>
  <c r="N47" i="169" s="1"/>
  <c r="N79" i="169" s="1"/>
  <c r="M47" i="167"/>
  <c r="M79" i="167" s="1"/>
  <c r="M51" i="169"/>
  <c r="M83" i="169" s="1"/>
  <c r="N64" i="124"/>
  <c r="O64" i="124" s="1"/>
  <c r="M47" i="169"/>
  <c r="M79" i="169" s="1"/>
  <c r="L45" i="166"/>
  <c r="L77" i="166" s="1"/>
  <c r="L205" i="152"/>
  <c r="L45" i="167"/>
  <c r="L77" i="167" s="1"/>
  <c r="L45" i="169"/>
  <c r="L77" i="169" s="1"/>
  <c r="M58" i="124"/>
  <c r="C282" i="150"/>
  <c r="C32" i="132" s="1"/>
  <c r="C282" i="136"/>
  <c r="C18" i="132" s="1"/>
  <c r="C282" i="134"/>
  <c r="C16" i="132" s="1"/>
  <c r="C279" i="136"/>
  <c r="C18" i="130" s="1"/>
  <c r="C282" i="141"/>
  <c r="C22" i="132" s="1"/>
  <c r="F260" i="152"/>
  <c r="T38" i="104"/>
  <c r="T41" i="104"/>
  <c r="T46" i="104" s="1"/>
  <c r="V34" i="104"/>
  <c r="U37" i="104"/>
  <c r="G261" i="152"/>
  <c r="M75" i="104"/>
  <c r="M76" i="104" s="1"/>
  <c r="AF174" i="95"/>
  <c r="L57" i="169"/>
  <c r="L89" i="169" s="1"/>
  <c r="L57" i="166"/>
  <c r="L89" i="166" s="1"/>
  <c r="L217" i="152"/>
  <c r="L57" i="167"/>
  <c r="L89" i="167" s="1"/>
  <c r="M70" i="124"/>
  <c r="C279" i="137"/>
  <c r="C279" i="142"/>
  <c r="C23" i="130" s="1"/>
  <c r="C279" i="143"/>
  <c r="C25" i="130" s="1"/>
  <c r="C282" i="137"/>
  <c r="C19" i="132" s="1"/>
  <c r="C282" i="145"/>
  <c r="C27" i="132" s="1"/>
  <c r="C279" i="150"/>
  <c r="C279" i="145"/>
  <c r="C27" i="130" s="1"/>
  <c r="L191" i="152"/>
  <c r="M76" i="123"/>
  <c r="C282" i="151"/>
  <c r="C33" i="132" s="1"/>
  <c r="C282" i="147"/>
  <c r="C29" i="132" s="1"/>
  <c r="C282" i="142"/>
  <c r="C23" i="132" s="1"/>
  <c r="C282" i="143"/>
  <c r="C25" i="132" s="1"/>
  <c r="C282" i="135"/>
  <c r="C17" i="132" s="1"/>
  <c r="C138" i="138"/>
  <c r="C282" i="138"/>
  <c r="C20" i="132" s="1"/>
  <c r="C269" i="135"/>
  <c r="C273" i="135" s="1"/>
  <c r="C239" i="135"/>
  <c r="L63" i="166"/>
  <c r="L95" i="166" s="1"/>
  <c r="L63" i="169"/>
  <c r="L95" i="169" s="1"/>
  <c r="L63" i="167"/>
  <c r="L95" i="167" s="1"/>
  <c r="L223" i="152"/>
  <c r="M76" i="124"/>
  <c r="C269" i="162"/>
  <c r="C273" i="162" s="1"/>
  <c r="C239" i="162"/>
  <c r="C269" i="149"/>
  <c r="C273" i="149" s="1"/>
  <c r="C239" i="149"/>
  <c r="C269" i="139"/>
  <c r="C273" i="139" s="1"/>
  <c r="C239" i="139"/>
  <c r="C269" i="141"/>
  <c r="C273" i="141" s="1"/>
  <c r="C239" i="141"/>
  <c r="C269" i="138"/>
  <c r="C273" i="138" s="1"/>
  <c r="C239" i="138"/>
  <c r="C269" i="151"/>
  <c r="C273" i="151" s="1"/>
  <c r="C239" i="151"/>
  <c r="C138" i="86"/>
  <c r="C282" i="86"/>
  <c r="C15" i="132" s="1"/>
  <c r="C138" i="146"/>
  <c r="C282" i="146"/>
  <c r="C28" i="132" s="1"/>
  <c r="C269" i="144"/>
  <c r="C273" i="144" s="1"/>
  <c r="C239" i="144"/>
  <c r="C282" i="144"/>
  <c r="C26" i="132" s="1"/>
  <c r="C138" i="148"/>
  <c r="C282" i="148"/>
  <c r="C30" i="132" s="1"/>
  <c r="C269" i="86"/>
  <c r="C273" i="86" s="1"/>
  <c r="C239" i="86"/>
  <c r="C269" i="146"/>
  <c r="C273" i="146" s="1"/>
  <c r="C239" i="146"/>
  <c r="C282" i="162"/>
  <c r="C24" i="132" s="1"/>
  <c r="C269" i="147"/>
  <c r="C273" i="147" s="1"/>
  <c r="C239" i="147"/>
  <c r="C269" i="148"/>
  <c r="C273" i="148" s="1"/>
  <c r="C239" i="148"/>
  <c r="C269" i="134"/>
  <c r="C273" i="134" s="1"/>
  <c r="C239" i="134"/>
  <c r="C138" i="149"/>
  <c r="C282" i="149"/>
  <c r="C31" i="132" s="1"/>
  <c r="C138" i="139"/>
  <c r="C282" i="139"/>
  <c r="C21" i="132" s="1"/>
  <c r="L52" i="166"/>
  <c r="L84" i="166" s="1"/>
  <c r="L105" i="166" s="1"/>
  <c r="L212" i="152"/>
  <c r="L52" i="167"/>
  <c r="L84" i="167" s="1"/>
  <c r="L107" i="166" s="1"/>
  <c r="M65" i="124"/>
  <c r="L52" i="169"/>
  <c r="L84" i="169" s="1"/>
  <c r="L109" i="166" s="1"/>
  <c r="M180" i="152"/>
  <c r="N65" i="123"/>
  <c r="S46" i="113"/>
  <c r="S56" i="113" s="1"/>
  <c r="O15" i="92" s="1"/>
  <c r="H229" i="209"/>
  <c r="S38" i="113"/>
  <c r="E52" i="187"/>
  <c r="G52" i="187" s="1"/>
  <c r="I52" i="187" s="1"/>
  <c r="C78" i="195"/>
  <c r="C80" i="195" s="1"/>
  <c r="C82" i="195" s="1"/>
  <c r="C78" i="191"/>
  <c r="C80" i="191" s="1"/>
  <c r="C82" i="191" s="1"/>
  <c r="C67" i="192"/>
  <c r="C69" i="192" s="1"/>
  <c r="C71" i="192" s="1"/>
  <c r="C78" i="204"/>
  <c r="C80" i="204" s="1"/>
  <c r="C82" i="204" s="1"/>
  <c r="E52" i="201"/>
  <c r="G52" i="201" s="1"/>
  <c r="I52" i="201" s="1"/>
  <c r="C78" i="190"/>
  <c r="C80" i="190" s="1"/>
  <c r="C82" i="190" s="1"/>
  <c r="E51" i="188"/>
  <c r="G51" i="188" s="1"/>
  <c r="I51" i="188" s="1"/>
  <c r="E52" i="186"/>
  <c r="G52" i="186" s="1"/>
  <c r="I52" i="186" s="1"/>
  <c r="M187" i="152"/>
  <c r="N72" i="123"/>
  <c r="E52" i="202"/>
  <c r="G52" i="202" s="1"/>
  <c r="I52" i="202" s="1"/>
  <c r="D89" i="194"/>
  <c r="D91" i="194" s="1"/>
  <c r="D93" i="194" s="1"/>
  <c r="C71" i="198"/>
  <c r="D89" i="187"/>
  <c r="D91" i="187" s="1"/>
  <c r="D93" i="187" s="1"/>
  <c r="D89" i="197"/>
  <c r="D91" i="197" s="1"/>
  <c r="D93" i="197" s="1"/>
  <c r="C78" i="193"/>
  <c r="C80" i="193" s="1"/>
  <c r="C82" i="193" s="1"/>
  <c r="E51" i="200"/>
  <c r="G51" i="200" s="1"/>
  <c r="I51" i="200" s="1"/>
  <c r="E52" i="197"/>
  <c r="G52" i="197" s="1"/>
  <c r="I52" i="197" s="1"/>
  <c r="C78" i="192"/>
  <c r="C80" i="192" s="1"/>
  <c r="C82" i="192" s="1"/>
  <c r="T37" i="113"/>
  <c r="T38" i="113" s="1"/>
  <c r="E51" i="198"/>
  <c r="G51" i="198" s="1"/>
  <c r="I51" i="198" s="1"/>
  <c r="C67" i="200"/>
  <c r="C69" i="200" s="1"/>
  <c r="C71" i="200" s="1"/>
  <c r="D89" i="200"/>
  <c r="D91" i="200" s="1"/>
  <c r="D93" i="200" s="1"/>
  <c r="C67" i="195"/>
  <c r="C69" i="195" s="1"/>
  <c r="C71" i="195" s="1"/>
  <c r="E52" i="191"/>
  <c r="G52" i="191" s="1"/>
  <c r="I52" i="191" s="1"/>
  <c r="C67" i="199"/>
  <c r="C69" i="199" s="1"/>
  <c r="C71" i="199" s="1"/>
  <c r="C67" i="187"/>
  <c r="C69" i="187" s="1"/>
  <c r="C71" i="187" s="1"/>
  <c r="D331" i="92"/>
  <c r="C334" i="92"/>
  <c r="C360" i="92" s="1"/>
  <c r="C330" i="92"/>
  <c r="C381" i="92" s="1"/>
  <c r="C382" i="92"/>
  <c r="C357" i="92"/>
  <c r="C321" i="92"/>
  <c r="D158" i="92"/>
  <c r="D157" i="92"/>
  <c r="AE176" i="95"/>
  <c r="T44" i="93"/>
  <c r="T57" i="155"/>
  <c r="T63" i="155" s="1"/>
  <c r="U53" i="108"/>
  <c r="C323" i="92"/>
  <c r="E147" i="92"/>
  <c r="E300" i="92" s="1"/>
  <c r="E154" i="92"/>
  <c r="E146" i="92"/>
  <c r="E299" i="92" s="1"/>
  <c r="E138" i="92"/>
  <c r="E155" i="92"/>
  <c r="E308" i="92" s="1"/>
  <c r="E142" i="92"/>
  <c r="E295" i="92" s="1"/>
  <c r="E140" i="92"/>
  <c r="E143" i="92"/>
  <c r="E296" i="92" s="1"/>
  <c r="E152" i="92"/>
  <c r="E305" i="92" s="1"/>
  <c r="E144" i="92"/>
  <c r="E297" i="92" s="1"/>
  <c r="E151" i="92"/>
  <c r="E304" i="92" s="1"/>
  <c r="E149" i="92"/>
  <c r="E137" i="92"/>
  <c r="E290" i="92" s="1"/>
  <c r="E150" i="92"/>
  <c r="E303" i="92" s="1"/>
  <c r="E145" i="92"/>
  <c r="E153" i="92"/>
  <c r="E306" i="92" s="1"/>
  <c r="E148" i="92"/>
  <c r="E301" i="92" s="1"/>
  <c r="E141" i="92"/>
  <c r="E294" i="92" s="1"/>
  <c r="E156" i="92"/>
  <c r="E139" i="92"/>
  <c r="E292" i="92" s="1"/>
  <c r="M60" i="217"/>
  <c r="S76" i="155"/>
  <c r="R124" i="155"/>
  <c r="R126" i="155" s="1"/>
  <c r="R130" i="155" s="1"/>
  <c r="C335" i="92"/>
  <c r="C337" i="92"/>
  <c r="U45" i="93"/>
  <c r="U42" i="93" s="1"/>
  <c r="U31" i="93"/>
  <c r="C353" i="92"/>
  <c r="C378" i="92"/>
  <c r="T59" i="155"/>
  <c r="T65" i="155" s="1"/>
  <c r="T33" i="93"/>
  <c r="U55" i="108"/>
  <c r="Q332" i="92"/>
  <c r="L68" i="113"/>
  <c r="L69" i="113" s="1"/>
  <c r="C348" i="92"/>
  <c r="C373" i="92"/>
  <c r="C324" i="92"/>
  <c r="C326" i="92"/>
  <c r="C329" i="92"/>
  <c r="C332" i="92"/>
  <c r="T39" i="227"/>
  <c r="S83" i="227" s="1"/>
  <c r="S85" i="227" s="1"/>
  <c r="S87" i="227" s="1"/>
  <c r="T33" i="227"/>
  <c r="C346" i="92"/>
  <c r="C371" i="92"/>
  <c r="C319" i="92"/>
  <c r="U28" i="227"/>
  <c r="V54" i="108"/>
  <c r="V38" i="108" s="1"/>
  <c r="U19" i="113" s="1"/>
  <c r="U20" i="113" s="1"/>
  <c r="U34" i="113" s="1"/>
  <c r="U22" i="93"/>
  <c r="U58" i="155"/>
  <c r="C387" i="92"/>
  <c r="C362" i="92"/>
  <c r="D291" i="92"/>
  <c r="D320" i="92" s="1"/>
  <c r="Q321" i="92"/>
  <c r="Q337" i="92"/>
  <c r="D307" i="92"/>
  <c r="D336" i="92" s="1"/>
  <c r="T82" i="155"/>
  <c r="T64" i="155"/>
  <c r="T70" i="155" s="1"/>
  <c r="C325" i="92"/>
  <c r="W23" i="93"/>
  <c r="V20" i="93"/>
  <c r="V34" i="93"/>
  <c r="D293" i="92"/>
  <c r="D322" i="92" s="1"/>
  <c r="Q323" i="92"/>
  <c r="C333" i="92"/>
  <c r="C328" i="92"/>
  <c r="F80" i="92"/>
  <c r="T31" i="152"/>
  <c r="C309" i="92"/>
  <c r="C310" i="92" s="1"/>
  <c r="D298" i="92"/>
  <c r="D327" i="92" s="1"/>
  <c r="Q328" i="92"/>
  <c r="H172" i="209"/>
  <c r="H179" i="209"/>
  <c r="H187" i="209"/>
  <c r="H184" i="209"/>
  <c r="H169" i="209"/>
  <c r="H175" i="209"/>
  <c r="H174" i="209"/>
  <c r="H183" i="209"/>
  <c r="H176" i="209"/>
  <c r="H178" i="209"/>
  <c r="G241" i="209"/>
  <c r="G242" i="209" s="1"/>
  <c r="H188" i="209"/>
  <c r="H171" i="209"/>
  <c r="H186" i="209"/>
  <c r="H185" i="209"/>
  <c r="H170" i="209"/>
  <c r="H180" i="209"/>
  <c r="H173" i="209"/>
  <c r="H181" i="209"/>
  <c r="H177" i="209"/>
  <c r="J152" i="209"/>
  <c r="J204" i="209" s="1"/>
  <c r="K50" i="209"/>
  <c r="K49" i="209"/>
  <c r="J151" i="209"/>
  <c r="J203" i="209" s="1"/>
  <c r="H239" i="209"/>
  <c r="H227" i="209"/>
  <c r="H230" i="209"/>
  <c r="K42" i="209"/>
  <c r="J144" i="209"/>
  <c r="J196" i="209" s="1"/>
  <c r="J156" i="209"/>
  <c r="J208" i="209" s="1"/>
  <c r="K54" i="209"/>
  <c r="H232" i="209"/>
  <c r="K46" i="209"/>
  <c r="J148" i="209"/>
  <c r="J200" i="209" s="1"/>
  <c r="J155" i="209"/>
  <c r="K53" i="209"/>
  <c r="H233" i="209"/>
  <c r="J157" i="209"/>
  <c r="J209" i="209" s="1"/>
  <c r="K55" i="209"/>
  <c r="J158" i="209"/>
  <c r="J210" i="209" s="1"/>
  <c r="K56" i="209"/>
  <c r="K147" i="209"/>
  <c r="I77" i="209"/>
  <c r="K162" i="209"/>
  <c r="K149" i="209"/>
  <c r="I70" i="209"/>
  <c r="G189" i="209"/>
  <c r="G190" i="209" s="1"/>
  <c r="I164" i="209"/>
  <c r="J161" i="209"/>
  <c r="K59" i="209"/>
  <c r="K154" i="209"/>
  <c r="K145" i="209"/>
  <c r="H240" i="209"/>
  <c r="H228" i="209"/>
  <c r="H234" i="209"/>
  <c r="H235" i="209"/>
  <c r="H231" i="209"/>
  <c r="K150" i="209"/>
  <c r="K143" i="209"/>
  <c r="H87" i="209"/>
  <c r="H88" i="209" s="1"/>
  <c r="I62" i="209"/>
  <c r="I80" i="209"/>
  <c r="I76" i="209"/>
  <c r="I68" i="209"/>
  <c r="I72" i="209"/>
  <c r="I84" i="209"/>
  <c r="I79" i="209"/>
  <c r="I75" i="209"/>
  <c r="I86" i="209"/>
  <c r="I69" i="209"/>
  <c r="I83" i="209"/>
  <c r="I73" i="209"/>
  <c r="I71" i="209"/>
  <c r="I67" i="209"/>
  <c r="I78" i="209"/>
  <c r="I74" i="209"/>
  <c r="J146" i="209"/>
  <c r="J198" i="209" s="1"/>
  <c r="K44" i="209"/>
  <c r="I82" i="209"/>
  <c r="K159" i="209"/>
  <c r="I163" i="209"/>
  <c r="I179" i="209" s="1"/>
  <c r="I85" i="209"/>
  <c r="J153" i="209"/>
  <c r="J205" i="209" s="1"/>
  <c r="K51" i="209"/>
  <c r="J61" i="209"/>
  <c r="J85" i="209" s="1"/>
  <c r="C67" i="186"/>
  <c r="C69" i="186" s="1"/>
  <c r="C71" i="186" s="1"/>
  <c r="D89" i="189"/>
  <c r="D91" i="189" s="1"/>
  <c r="D93" i="189" s="1"/>
  <c r="C78" i="199"/>
  <c r="C80" i="199" s="1"/>
  <c r="C82" i="199" s="1"/>
  <c r="D89" i="192"/>
  <c r="D91" i="192" s="1"/>
  <c r="D93" i="192" s="1"/>
  <c r="E51" i="202"/>
  <c r="G51" i="202" s="1"/>
  <c r="I51" i="202" s="1"/>
  <c r="C78" i="198"/>
  <c r="C80" i="198" s="1"/>
  <c r="C82" i="198" s="1"/>
  <c r="C78" i="194"/>
  <c r="C80" i="194" s="1"/>
  <c r="C82" i="194" s="1"/>
  <c r="D89" i="201"/>
  <c r="D91" i="201" s="1"/>
  <c r="D93" i="201" s="1"/>
  <c r="C67" i="196"/>
  <c r="C69" i="196" s="1"/>
  <c r="C71" i="196" s="1"/>
  <c r="E52" i="190"/>
  <c r="G52" i="190" s="1"/>
  <c r="I52" i="190" s="1"/>
  <c r="E51" i="196"/>
  <c r="G51" i="196" s="1"/>
  <c r="I51" i="196" s="1"/>
  <c r="C67" i="203"/>
  <c r="C69" i="203" s="1"/>
  <c r="C71" i="203" s="1"/>
  <c r="E52" i="194"/>
  <c r="G52" i="194" s="1"/>
  <c r="I52" i="194" s="1"/>
  <c r="C67" i="193"/>
  <c r="C69" i="193" s="1"/>
  <c r="C71" i="193" s="1"/>
  <c r="C71" i="194"/>
  <c r="C95" i="194" s="1"/>
  <c r="E52" i="188"/>
  <c r="G52" i="188" s="1"/>
  <c r="I52" i="188" s="1"/>
  <c r="D89" i="191"/>
  <c r="D91" i="191" s="1"/>
  <c r="D93" i="191" s="1"/>
  <c r="C67" i="197"/>
  <c r="C69" i="197" s="1"/>
  <c r="C71" i="197" s="1"/>
  <c r="D89" i="195"/>
  <c r="D91" i="195" s="1"/>
  <c r="D93" i="195" s="1"/>
  <c r="E52" i="203"/>
  <c r="G52" i="203" s="1"/>
  <c r="I52" i="203" s="1"/>
  <c r="E51" i="203"/>
  <c r="G51" i="203" s="1"/>
  <c r="I51" i="203" s="1"/>
  <c r="C78" i="203"/>
  <c r="C80" i="203" s="1"/>
  <c r="C82" i="203" s="1"/>
  <c r="E51" i="189"/>
  <c r="G51" i="189" s="1"/>
  <c r="I51" i="189" s="1"/>
  <c r="C78" i="201"/>
  <c r="C80" i="201" s="1"/>
  <c r="C82" i="201" s="1"/>
  <c r="D89" i="188"/>
  <c r="D91" i="188" s="1"/>
  <c r="D93" i="188" s="1"/>
  <c r="D89" i="196"/>
  <c r="D91" i="196" s="1"/>
  <c r="D93" i="196" s="1"/>
  <c r="E52" i="189"/>
  <c r="G52" i="189" s="1"/>
  <c r="I52" i="189" s="1"/>
  <c r="C71" i="190"/>
  <c r="E51" i="187"/>
  <c r="G51" i="187" s="1"/>
  <c r="I51" i="187" s="1"/>
  <c r="C77" i="185"/>
  <c r="C79" i="185" s="1"/>
  <c r="C81" i="185" s="1"/>
  <c r="E50" i="185"/>
  <c r="G50" i="185" s="1"/>
  <c r="I50" i="185" s="1"/>
  <c r="D88" i="185"/>
  <c r="D90" i="185" s="1"/>
  <c r="D92" i="185" s="1"/>
  <c r="E90" i="201"/>
  <c r="E92" i="201" s="1"/>
  <c r="F28" i="186"/>
  <c r="E76" i="186"/>
  <c r="E77" i="186" s="1"/>
  <c r="E90" i="199"/>
  <c r="E92" i="199" s="1"/>
  <c r="D79" i="192"/>
  <c r="D81" i="192" s="1"/>
  <c r="E90" i="197"/>
  <c r="E92" i="197" s="1"/>
  <c r="G29" i="189"/>
  <c r="F87" i="189"/>
  <c r="F88" i="189" s="1"/>
  <c r="E65" i="187"/>
  <c r="E66" i="187" s="1"/>
  <c r="F27" i="187"/>
  <c r="F87" i="202"/>
  <c r="F88" i="202" s="1"/>
  <c r="G29" i="202"/>
  <c r="E52" i="200"/>
  <c r="G52" i="200" s="1"/>
  <c r="I52" i="200" s="1"/>
  <c r="D79" i="186"/>
  <c r="D81" i="186" s="1"/>
  <c r="E65" i="196"/>
  <c r="E66" i="196" s="1"/>
  <c r="F27" i="196"/>
  <c r="E90" i="193"/>
  <c r="E92" i="193" s="1"/>
  <c r="G29" i="197"/>
  <c r="F87" i="197"/>
  <c r="F88" i="197" s="1"/>
  <c r="F28" i="189"/>
  <c r="E76" i="189"/>
  <c r="E77" i="189" s="1"/>
  <c r="E65" i="194"/>
  <c r="E66" i="194" s="1"/>
  <c r="F27" i="194"/>
  <c r="D79" i="187"/>
  <c r="D81" i="187" s="1"/>
  <c r="G29" i="186"/>
  <c r="F87" i="186"/>
  <c r="F88" i="186" s="1"/>
  <c r="E76" i="188"/>
  <c r="E77" i="188" s="1"/>
  <c r="F28" i="188"/>
  <c r="E90" i="191"/>
  <c r="E92" i="191" s="1"/>
  <c r="E90" i="200"/>
  <c r="E92" i="200" s="1"/>
  <c r="D67" i="192"/>
  <c r="D69" i="192" s="1"/>
  <c r="D70" i="192"/>
  <c r="E51" i="193"/>
  <c r="G51" i="193" s="1"/>
  <c r="I51" i="193" s="1"/>
  <c r="C78" i="200"/>
  <c r="C80" i="200" s="1"/>
  <c r="C82" i="200" s="1"/>
  <c r="E52" i="204"/>
  <c r="G52" i="204" s="1"/>
  <c r="I52" i="204" s="1"/>
  <c r="E90" i="194"/>
  <c r="E92" i="194" s="1"/>
  <c r="F28" i="203"/>
  <c r="E76" i="203"/>
  <c r="E77" i="203" s="1"/>
  <c r="E76" i="204"/>
  <c r="E77" i="204" s="1"/>
  <c r="F28" i="204"/>
  <c r="D67" i="204"/>
  <c r="D69" i="204" s="1"/>
  <c r="D70" i="204"/>
  <c r="D67" i="197"/>
  <c r="D69" i="197" s="1"/>
  <c r="D70" i="197"/>
  <c r="D67" i="187"/>
  <c r="D69" i="187" s="1"/>
  <c r="D70" i="187"/>
  <c r="D68" i="191"/>
  <c r="D70" i="191" s="1"/>
  <c r="F27" i="203"/>
  <c r="E65" i="203"/>
  <c r="E66" i="203" s="1"/>
  <c r="E68" i="203" s="1"/>
  <c r="D68" i="202"/>
  <c r="D70" i="202" s="1"/>
  <c r="D79" i="198"/>
  <c r="D81" i="198" s="1"/>
  <c r="E90" i="195"/>
  <c r="E92" i="195" s="1"/>
  <c r="E76" i="195"/>
  <c r="E77" i="195" s="1"/>
  <c r="F28" i="195"/>
  <c r="D79" i="202"/>
  <c r="D81" i="202" s="1"/>
  <c r="E90" i="187"/>
  <c r="E92" i="187" s="1"/>
  <c r="G29" i="200"/>
  <c r="F87" i="200"/>
  <c r="F88" i="200" s="1"/>
  <c r="D68" i="195"/>
  <c r="D70" i="195" s="1"/>
  <c r="F28" i="193"/>
  <c r="E76" i="193"/>
  <c r="E77" i="193" s="1"/>
  <c r="F27" i="191"/>
  <c r="E65" i="191"/>
  <c r="E66" i="191" s="1"/>
  <c r="D68" i="186"/>
  <c r="D70" i="186" s="1"/>
  <c r="E90" i="202"/>
  <c r="E92" i="202" s="1"/>
  <c r="D67" i="196"/>
  <c r="D69" i="196" s="1"/>
  <c r="D70" i="196"/>
  <c r="F27" i="186"/>
  <c r="E65" i="186"/>
  <c r="E66" i="186" s="1"/>
  <c r="D79" i="191"/>
  <c r="D81" i="191" s="1"/>
  <c r="C78" i="197"/>
  <c r="C80" i="197" s="1"/>
  <c r="C82" i="197" s="1"/>
  <c r="F27" i="189"/>
  <c r="E65" i="189"/>
  <c r="E66" i="189" s="1"/>
  <c r="E68" i="189" s="1"/>
  <c r="G29" i="193"/>
  <c r="F87" i="193"/>
  <c r="F88" i="193" s="1"/>
  <c r="E90" i="188"/>
  <c r="E92" i="188" s="1"/>
  <c r="F27" i="201"/>
  <c r="E65" i="201"/>
  <c r="E66" i="201" s="1"/>
  <c r="F27" i="190"/>
  <c r="E65" i="190"/>
  <c r="E66" i="190" s="1"/>
  <c r="E51" i="195"/>
  <c r="G51" i="195" s="1"/>
  <c r="I51" i="195" s="1"/>
  <c r="D89" i="190"/>
  <c r="D91" i="190" s="1"/>
  <c r="D93" i="190" s="1"/>
  <c r="E51" i="192"/>
  <c r="G51" i="192" s="1"/>
  <c r="I51" i="192" s="1"/>
  <c r="D79" i="189"/>
  <c r="D81" i="189" s="1"/>
  <c r="D67" i="194"/>
  <c r="D69" i="194" s="1"/>
  <c r="D70" i="194"/>
  <c r="F28" i="187"/>
  <c r="E76" i="187"/>
  <c r="E77" i="187" s="1"/>
  <c r="E90" i="186"/>
  <c r="E92" i="186" s="1"/>
  <c r="D89" i="203"/>
  <c r="D91" i="203" s="1"/>
  <c r="D93" i="203" s="1"/>
  <c r="D79" i="188"/>
  <c r="D81" i="188" s="1"/>
  <c r="F87" i="191"/>
  <c r="F88" i="191" s="1"/>
  <c r="G29" i="191"/>
  <c r="D89" i="198"/>
  <c r="D91" i="198" s="1"/>
  <c r="D93" i="198" s="1"/>
  <c r="E51" i="204"/>
  <c r="G51" i="204" s="1"/>
  <c r="I51" i="204" s="1"/>
  <c r="D89" i="199"/>
  <c r="D91" i="199" s="1"/>
  <c r="D93" i="199" s="1"/>
  <c r="D68" i="198"/>
  <c r="D70" i="198" s="1"/>
  <c r="E76" i="197"/>
  <c r="E77" i="197" s="1"/>
  <c r="F28" i="197"/>
  <c r="C67" i="202"/>
  <c r="C69" i="202" s="1"/>
  <c r="C71" i="202" s="1"/>
  <c r="E90" i="190"/>
  <c r="E92" i="190" s="1"/>
  <c r="E52" i="198"/>
  <c r="G52" i="198" s="1"/>
  <c r="I52" i="198" s="1"/>
  <c r="E52" i="199"/>
  <c r="G52" i="199" s="1"/>
  <c r="I52" i="199" s="1"/>
  <c r="D89" i="193"/>
  <c r="D91" i="193" s="1"/>
  <c r="D93" i="193" s="1"/>
  <c r="E65" i="192"/>
  <c r="E66" i="192" s="1"/>
  <c r="F27" i="192"/>
  <c r="D79" i="194"/>
  <c r="D81" i="194" s="1"/>
  <c r="F87" i="192"/>
  <c r="F88" i="192" s="1"/>
  <c r="G29" i="192"/>
  <c r="E51" i="194"/>
  <c r="G51" i="194" s="1"/>
  <c r="I51" i="194" s="1"/>
  <c r="C78" i="187"/>
  <c r="C80" i="187" s="1"/>
  <c r="C82" i="187" s="1"/>
  <c r="C78" i="186"/>
  <c r="C80" i="186" s="1"/>
  <c r="C82" i="186" s="1"/>
  <c r="F87" i="194"/>
  <c r="F88" i="194" s="1"/>
  <c r="G29" i="194"/>
  <c r="E52" i="193"/>
  <c r="G52" i="193" s="1"/>
  <c r="I52" i="193" s="1"/>
  <c r="E51" i="199"/>
  <c r="G51" i="199" s="1"/>
  <c r="I51" i="199" s="1"/>
  <c r="D79" i="203"/>
  <c r="D81" i="203" s="1"/>
  <c r="D79" i="204"/>
  <c r="D81" i="204" s="1"/>
  <c r="F27" i="204"/>
  <c r="E65" i="204"/>
  <c r="E66" i="204" s="1"/>
  <c r="E65" i="197"/>
  <c r="E66" i="197" s="1"/>
  <c r="F27" i="197"/>
  <c r="E65" i="200"/>
  <c r="E66" i="200" s="1"/>
  <c r="F27" i="200"/>
  <c r="F27" i="188"/>
  <c r="E65" i="188"/>
  <c r="E66" i="188" s="1"/>
  <c r="E68" i="188" s="1"/>
  <c r="D68" i="199"/>
  <c r="D70" i="199" s="1"/>
  <c r="E90" i="203"/>
  <c r="E92" i="203" s="1"/>
  <c r="E90" i="198"/>
  <c r="E92" i="198" s="1"/>
  <c r="D79" i="199"/>
  <c r="D81" i="199" s="1"/>
  <c r="F87" i="196"/>
  <c r="F88" i="196" s="1"/>
  <c r="G29" i="196"/>
  <c r="D79" i="201"/>
  <c r="D81" i="201" s="1"/>
  <c r="F27" i="193"/>
  <c r="E65" i="193"/>
  <c r="E66" i="193" s="1"/>
  <c r="E76" i="196"/>
  <c r="E77" i="196" s="1"/>
  <c r="F28" i="196"/>
  <c r="D79" i="190"/>
  <c r="F28" i="200"/>
  <c r="E76" i="200"/>
  <c r="E77" i="200" s="1"/>
  <c r="E90" i="204"/>
  <c r="E92" i="204" s="1"/>
  <c r="E76" i="191"/>
  <c r="E77" i="191" s="1"/>
  <c r="F28" i="191"/>
  <c r="D89" i="186"/>
  <c r="D91" i="186" s="1"/>
  <c r="D93" i="186" s="1"/>
  <c r="G29" i="203"/>
  <c r="F87" i="203"/>
  <c r="F88" i="203" s="1"/>
  <c r="D68" i="203"/>
  <c r="D70" i="203" s="1"/>
  <c r="F87" i="201"/>
  <c r="F88" i="201" s="1"/>
  <c r="G29" i="201"/>
  <c r="G29" i="198"/>
  <c r="F87" i="198"/>
  <c r="F88" i="198" s="1"/>
  <c r="C67" i="204"/>
  <c r="C69" i="204" s="1"/>
  <c r="C71" i="204" s="1"/>
  <c r="F87" i="199"/>
  <c r="F88" i="199" s="1"/>
  <c r="G29" i="199"/>
  <c r="E52" i="196"/>
  <c r="G52" i="196" s="1"/>
  <c r="I52" i="196" s="1"/>
  <c r="D68" i="189"/>
  <c r="D70" i="189" s="1"/>
  <c r="E76" i="192"/>
  <c r="E77" i="192" s="1"/>
  <c r="F28" i="192"/>
  <c r="E76" i="199"/>
  <c r="E77" i="199" s="1"/>
  <c r="F28" i="199"/>
  <c r="C67" i="191"/>
  <c r="C69" i="191" s="1"/>
  <c r="C71" i="191" s="1"/>
  <c r="F87" i="188"/>
  <c r="F88" i="188" s="1"/>
  <c r="G29" i="188"/>
  <c r="D67" i="201"/>
  <c r="D69" i="201" s="1"/>
  <c r="D70" i="201"/>
  <c r="D68" i="190"/>
  <c r="D70" i="190" s="1"/>
  <c r="D89" i="204"/>
  <c r="D91" i="204" s="1"/>
  <c r="D93" i="204" s="1"/>
  <c r="E90" i="189"/>
  <c r="E51" i="197"/>
  <c r="G51" i="197" s="1"/>
  <c r="I51" i="197" s="1"/>
  <c r="E65" i="202"/>
  <c r="E66" i="202" s="1"/>
  <c r="E68" i="202" s="1"/>
  <c r="F27" i="202"/>
  <c r="F28" i="198"/>
  <c r="E76" i="198"/>
  <c r="E77" i="198" s="1"/>
  <c r="E51" i="191"/>
  <c r="G51" i="191" s="1"/>
  <c r="I51" i="191" s="1"/>
  <c r="E90" i="196"/>
  <c r="F87" i="195"/>
  <c r="F88" i="195" s="1"/>
  <c r="G29" i="195"/>
  <c r="E51" i="201"/>
  <c r="G51" i="201" s="1"/>
  <c r="I51" i="201" s="1"/>
  <c r="D79" i="195"/>
  <c r="D81" i="195" s="1"/>
  <c r="E51" i="186"/>
  <c r="G51" i="186" s="1"/>
  <c r="I51" i="186" s="1"/>
  <c r="F28" i="202"/>
  <c r="E76" i="202"/>
  <c r="E77" i="202" s="1"/>
  <c r="F28" i="201"/>
  <c r="E76" i="201"/>
  <c r="E77" i="201" s="1"/>
  <c r="G29" i="187"/>
  <c r="F87" i="187"/>
  <c r="F88" i="187" s="1"/>
  <c r="C78" i="189"/>
  <c r="C80" i="189" s="1"/>
  <c r="C82" i="189" s="1"/>
  <c r="D89" i="202"/>
  <c r="D91" i="202" s="1"/>
  <c r="D93" i="202" s="1"/>
  <c r="D68" i="193"/>
  <c r="D70" i="193" s="1"/>
  <c r="C67" i="201"/>
  <c r="C69" i="201" s="1"/>
  <c r="C71" i="201" s="1"/>
  <c r="E51" i="190"/>
  <c r="G51" i="190" s="1"/>
  <c r="I51" i="190" s="1"/>
  <c r="E52" i="195"/>
  <c r="G52" i="195" s="1"/>
  <c r="I52" i="195" s="1"/>
  <c r="D79" i="196"/>
  <c r="D81" i="196" s="1"/>
  <c r="E65" i="198"/>
  <c r="E66" i="198" s="1"/>
  <c r="F27" i="198"/>
  <c r="D79" i="197"/>
  <c r="D81" i="197" s="1"/>
  <c r="F87" i="190"/>
  <c r="F88" i="190" s="1"/>
  <c r="G29" i="190"/>
  <c r="C67" i="188"/>
  <c r="C69" i="188" s="1"/>
  <c r="C71" i="188" s="1"/>
  <c r="E76" i="194"/>
  <c r="E77" i="194" s="1"/>
  <c r="F28" i="194"/>
  <c r="E90" i="192"/>
  <c r="C78" i="202"/>
  <c r="C80" i="202" s="1"/>
  <c r="C82" i="202" s="1"/>
  <c r="C67" i="189"/>
  <c r="C69" i="189" s="1"/>
  <c r="C71" i="189" s="1"/>
  <c r="F28" i="190"/>
  <c r="E76" i="190"/>
  <c r="E77" i="190" s="1"/>
  <c r="D79" i="200"/>
  <c r="D81" i="200" s="1"/>
  <c r="C78" i="188"/>
  <c r="C80" i="188" s="1"/>
  <c r="C82" i="188" s="1"/>
  <c r="G29" i="204"/>
  <c r="F87" i="204"/>
  <c r="F88" i="204" s="1"/>
  <c r="E65" i="195"/>
  <c r="E66" i="195" s="1"/>
  <c r="F27" i="195"/>
  <c r="C78" i="196"/>
  <c r="C80" i="196" s="1"/>
  <c r="C82" i="196" s="1"/>
  <c r="D79" i="193"/>
  <c r="D81" i="193" s="1"/>
  <c r="D67" i="200"/>
  <c r="D69" i="200" s="1"/>
  <c r="D70" i="200"/>
  <c r="E52" i="192"/>
  <c r="G52" i="192" s="1"/>
  <c r="I52" i="192" s="1"/>
  <c r="D67" i="188"/>
  <c r="D69" i="188" s="1"/>
  <c r="D70" i="188"/>
  <c r="E65" i="199"/>
  <c r="E66" i="199" s="1"/>
  <c r="F27" i="199"/>
  <c r="E89" i="185"/>
  <c r="E91" i="185" s="1"/>
  <c r="D67" i="185"/>
  <c r="D69" i="185" s="1"/>
  <c r="G29" i="185"/>
  <c r="F86" i="185"/>
  <c r="F87" i="185" s="1"/>
  <c r="F27" i="185"/>
  <c r="E64" i="185"/>
  <c r="E65" i="185" s="1"/>
  <c r="E67" i="185" s="1"/>
  <c r="F28" i="185"/>
  <c r="E75" i="185"/>
  <c r="E76" i="185" s="1"/>
  <c r="E51" i="185"/>
  <c r="G51" i="185" s="1"/>
  <c r="I51" i="185" s="1"/>
  <c r="C66" i="185"/>
  <c r="C68" i="185" s="1"/>
  <c r="C70" i="185" s="1"/>
  <c r="D78" i="185"/>
  <c r="D80" i="185" s="1"/>
  <c r="M189" i="152"/>
  <c r="N74" i="123"/>
  <c r="N78" i="123"/>
  <c r="M193" i="152"/>
  <c r="M195" i="152"/>
  <c r="N80" i="123"/>
  <c r="M185" i="152"/>
  <c r="N70" i="123"/>
  <c r="M194" i="152"/>
  <c r="N79" i="123"/>
  <c r="N73" i="123"/>
  <c r="M188" i="152"/>
  <c r="M190" i="152"/>
  <c r="N75" i="123"/>
  <c r="M186" i="152"/>
  <c r="N71" i="123"/>
  <c r="N77" i="123"/>
  <c r="M192" i="152"/>
  <c r="M175" i="152"/>
  <c r="N60" i="123"/>
  <c r="M170" i="152"/>
  <c r="N55" i="123"/>
  <c r="M171" i="152"/>
  <c r="N56" i="123"/>
  <c r="C14" i="130"/>
  <c r="C283" i="140"/>
  <c r="M179" i="152"/>
  <c r="N64" i="123"/>
  <c r="N58" i="123"/>
  <c r="M173" i="152"/>
  <c r="M178" i="152"/>
  <c r="N63" i="123"/>
  <c r="M174" i="152"/>
  <c r="N59" i="123"/>
  <c r="M177" i="152"/>
  <c r="N62" i="123"/>
  <c r="E144" i="140"/>
  <c r="E126" i="140"/>
  <c r="F144" i="139"/>
  <c r="F126" i="139"/>
  <c r="G144" i="140"/>
  <c r="G126" i="140"/>
  <c r="L144" i="142"/>
  <c r="L126" i="142"/>
  <c r="L144" i="149"/>
  <c r="L126" i="149"/>
  <c r="C144" i="135"/>
  <c r="C126" i="135"/>
  <c r="J144" i="141"/>
  <c r="J126" i="141"/>
  <c r="J144" i="148"/>
  <c r="J126" i="148"/>
  <c r="H144" i="162"/>
  <c r="H126" i="162"/>
  <c r="E144" i="136"/>
  <c r="E126" i="136"/>
  <c r="F144" i="151"/>
  <c r="F126" i="151"/>
  <c r="L144" i="148"/>
  <c r="L126" i="148"/>
  <c r="C144" i="139"/>
  <c r="C126" i="139"/>
  <c r="D144" i="142"/>
  <c r="D126" i="142"/>
  <c r="J144" i="147"/>
  <c r="J126" i="147"/>
  <c r="H144" i="149"/>
  <c r="H126" i="149"/>
  <c r="M144" i="143"/>
  <c r="M126" i="143"/>
  <c r="I144" i="135"/>
  <c r="I126" i="135"/>
  <c r="I126" i="151"/>
  <c r="I144" i="151"/>
  <c r="E126" i="147"/>
  <c r="E144" i="147"/>
  <c r="D144" i="139"/>
  <c r="D126" i="139"/>
  <c r="G126" i="146"/>
  <c r="G144" i="146"/>
  <c r="E144" i="141"/>
  <c r="E126" i="141"/>
  <c r="F144" i="147"/>
  <c r="F126" i="147"/>
  <c r="G144" i="144"/>
  <c r="G126" i="144"/>
  <c r="L144" i="150"/>
  <c r="L126" i="150"/>
  <c r="K144" i="144"/>
  <c r="K126" i="144"/>
  <c r="C144" i="142"/>
  <c r="C126" i="142"/>
  <c r="D144" i="140"/>
  <c r="D126" i="140"/>
  <c r="J144" i="145"/>
  <c r="J126" i="145"/>
  <c r="H144" i="134"/>
  <c r="H126" i="134"/>
  <c r="M144" i="136"/>
  <c r="M126" i="136"/>
  <c r="M144" i="150"/>
  <c r="M126" i="150"/>
  <c r="I144" i="146"/>
  <c r="I126" i="146"/>
  <c r="E144" i="162"/>
  <c r="E126" i="162"/>
  <c r="F144" i="142"/>
  <c r="F126" i="142"/>
  <c r="G144" i="138"/>
  <c r="G126" i="138"/>
  <c r="L144" i="141"/>
  <c r="L126" i="141"/>
  <c r="K144" i="138"/>
  <c r="K126" i="138"/>
  <c r="C144" i="151"/>
  <c r="C126" i="151"/>
  <c r="D144" i="146"/>
  <c r="D126" i="146"/>
  <c r="J144" i="142"/>
  <c r="J126" i="142"/>
  <c r="H144" i="136"/>
  <c r="H126" i="136"/>
  <c r="M144" i="134"/>
  <c r="M126" i="134"/>
  <c r="F144" i="143"/>
  <c r="F126" i="143"/>
  <c r="L144" i="162"/>
  <c r="L126" i="162"/>
  <c r="C144" i="140"/>
  <c r="C126" i="140"/>
  <c r="D144" i="136"/>
  <c r="D126" i="136"/>
  <c r="J144" i="143"/>
  <c r="J126" i="143"/>
  <c r="H144" i="138"/>
  <c r="H126" i="138"/>
  <c r="M144" i="86"/>
  <c r="M126" i="86"/>
  <c r="E144" i="135"/>
  <c r="E126" i="135"/>
  <c r="F144" i="86"/>
  <c r="F126" i="86"/>
  <c r="G144" i="135"/>
  <c r="G126" i="135"/>
  <c r="L144" i="143"/>
  <c r="L126" i="143"/>
  <c r="K144" i="137"/>
  <c r="K126" i="137"/>
  <c r="C144" i="134"/>
  <c r="C126" i="134"/>
  <c r="D144" i="148"/>
  <c r="D126" i="148"/>
  <c r="J144" i="146"/>
  <c r="J126" i="146"/>
  <c r="H144" i="148"/>
  <c r="H126" i="148"/>
  <c r="M144" i="145"/>
  <c r="M126" i="145"/>
  <c r="I144" i="143"/>
  <c r="I126" i="143"/>
  <c r="F126" i="138"/>
  <c r="F144" i="138"/>
  <c r="M126" i="144"/>
  <c r="M144" i="144"/>
  <c r="G126" i="162"/>
  <c r="G144" i="162"/>
  <c r="H126" i="135"/>
  <c r="H144" i="135"/>
  <c r="E144" i="145"/>
  <c r="E126" i="145"/>
  <c r="F144" i="148"/>
  <c r="F126" i="148"/>
  <c r="G144" i="142"/>
  <c r="G126" i="142"/>
  <c r="L144" i="140"/>
  <c r="L126" i="140"/>
  <c r="K144" i="135"/>
  <c r="K126" i="135"/>
  <c r="K144" i="149"/>
  <c r="K126" i="149"/>
  <c r="C144" i="144"/>
  <c r="C126" i="144"/>
  <c r="D144" i="144"/>
  <c r="D126" i="144"/>
  <c r="J144" i="86"/>
  <c r="J126" i="86"/>
  <c r="H144" i="150"/>
  <c r="H126" i="150"/>
  <c r="M144" i="146"/>
  <c r="M126" i="146"/>
  <c r="I144" i="141"/>
  <c r="I126" i="141"/>
  <c r="E144" i="139"/>
  <c r="E126" i="139"/>
  <c r="F144" i="144"/>
  <c r="F126" i="144"/>
  <c r="G144" i="151"/>
  <c r="G126" i="151"/>
  <c r="L144" i="146"/>
  <c r="L126" i="146"/>
  <c r="K144" i="151"/>
  <c r="K126" i="151"/>
  <c r="D144" i="141"/>
  <c r="D126" i="141"/>
  <c r="J144" i="135"/>
  <c r="J126" i="135"/>
  <c r="H144" i="141"/>
  <c r="H126" i="141"/>
  <c r="M126" i="139"/>
  <c r="M144" i="139"/>
  <c r="I144" i="138"/>
  <c r="I126" i="138"/>
  <c r="F144" i="140"/>
  <c r="F126" i="140"/>
  <c r="G144" i="145"/>
  <c r="G126" i="145"/>
  <c r="C126" i="148"/>
  <c r="C144" i="148"/>
  <c r="K126" i="145"/>
  <c r="K144" i="145"/>
  <c r="C126" i="150"/>
  <c r="C144" i="150"/>
  <c r="K126" i="146"/>
  <c r="K144" i="146"/>
  <c r="L126" i="137"/>
  <c r="L144" i="137"/>
  <c r="J144" i="136"/>
  <c r="J126" i="136"/>
  <c r="G144" i="150"/>
  <c r="G126" i="150"/>
  <c r="H144" i="86"/>
  <c r="H126" i="86"/>
  <c r="C126" i="143"/>
  <c r="C144" i="143"/>
  <c r="I126" i="147"/>
  <c r="I144" i="147"/>
  <c r="K126" i="150"/>
  <c r="K144" i="150"/>
  <c r="I126" i="142"/>
  <c r="I144" i="142"/>
  <c r="E126" i="151"/>
  <c r="E144" i="151"/>
  <c r="K126" i="162"/>
  <c r="K144" i="162"/>
  <c r="D144" i="135"/>
  <c r="D126" i="135"/>
  <c r="M144" i="147"/>
  <c r="M126" i="147"/>
  <c r="F144" i="150"/>
  <c r="F126" i="150"/>
  <c r="L144" i="136"/>
  <c r="L126" i="136"/>
  <c r="K144" i="140"/>
  <c r="K126" i="140"/>
  <c r="D144" i="162"/>
  <c r="D126" i="162"/>
  <c r="J144" i="137"/>
  <c r="J126" i="137"/>
  <c r="H144" i="143"/>
  <c r="H126" i="143"/>
  <c r="M144" i="138"/>
  <c r="M126" i="138"/>
  <c r="I144" i="86"/>
  <c r="I126" i="86"/>
  <c r="E144" i="143"/>
  <c r="E126" i="143"/>
  <c r="F144" i="141"/>
  <c r="F126" i="141"/>
  <c r="G144" i="134"/>
  <c r="G126" i="134"/>
  <c r="L144" i="138"/>
  <c r="L126" i="138"/>
  <c r="K144" i="134"/>
  <c r="K126" i="134"/>
  <c r="C144" i="147"/>
  <c r="C126" i="147"/>
  <c r="D144" i="149"/>
  <c r="D126" i="149"/>
  <c r="J144" i="139"/>
  <c r="J126" i="139"/>
  <c r="H144" i="140"/>
  <c r="H126" i="140"/>
  <c r="M144" i="140"/>
  <c r="M126" i="140"/>
  <c r="M144" i="148"/>
  <c r="M126" i="148"/>
  <c r="I144" i="145"/>
  <c r="I126" i="145"/>
  <c r="G126" i="143"/>
  <c r="G144" i="143"/>
  <c r="H144" i="139"/>
  <c r="H126" i="139"/>
  <c r="E126" i="142"/>
  <c r="E144" i="142"/>
  <c r="M126" i="149"/>
  <c r="M144" i="149"/>
  <c r="F126" i="134"/>
  <c r="F144" i="134"/>
  <c r="E144" i="134"/>
  <c r="E126" i="134"/>
  <c r="E144" i="148"/>
  <c r="E126" i="148"/>
  <c r="F144" i="146"/>
  <c r="F126" i="146"/>
  <c r="G144" i="136"/>
  <c r="G126" i="136"/>
  <c r="L144" i="147"/>
  <c r="L126" i="147"/>
  <c r="K144" i="136"/>
  <c r="K126" i="136"/>
  <c r="C144" i="86"/>
  <c r="C126" i="86"/>
  <c r="C144" i="149"/>
  <c r="C126" i="149"/>
  <c r="D144" i="145"/>
  <c r="D126" i="145"/>
  <c r="J144" i="149"/>
  <c r="J126" i="149"/>
  <c r="H144" i="145"/>
  <c r="H126" i="145"/>
  <c r="M144" i="141"/>
  <c r="M126" i="141"/>
  <c r="I144" i="137"/>
  <c r="I126" i="137"/>
  <c r="E144" i="138"/>
  <c r="E126" i="138"/>
  <c r="E144" i="150"/>
  <c r="E126" i="150"/>
  <c r="F144" i="149"/>
  <c r="F126" i="149"/>
  <c r="L144" i="151"/>
  <c r="L126" i="151"/>
  <c r="C144" i="137"/>
  <c r="C126" i="137"/>
  <c r="D144" i="134"/>
  <c r="D126" i="134"/>
  <c r="J144" i="151"/>
  <c r="J126" i="151"/>
  <c r="H144" i="146"/>
  <c r="H126" i="146"/>
  <c r="M144" i="162"/>
  <c r="M126" i="162"/>
  <c r="E144" i="86"/>
  <c r="E126" i="86"/>
  <c r="F144" i="162"/>
  <c r="F126" i="162"/>
  <c r="G144" i="86"/>
  <c r="G126" i="86"/>
  <c r="K144" i="86"/>
  <c r="K126" i="86"/>
  <c r="D144" i="143"/>
  <c r="D126" i="143"/>
  <c r="D144" i="147"/>
  <c r="D126" i="147"/>
  <c r="H144" i="147"/>
  <c r="H126" i="147"/>
  <c r="I144" i="140"/>
  <c r="I126" i="140"/>
  <c r="F144" i="145"/>
  <c r="F126" i="145"/>
  <c r="G144" i="147"/>
  <c r="G126" i="147"/>
  <c r="L144" i="144"/>
  <c r="L126" i="144"/>
  <c r="K144" i="147"/>
  <c r="K126" i="147"/>
  <c r="D144" i="138"/>
  <c r="D126" i="138"/>
  <c r="J144" i="162"/>
  <c r="J126" i="162"/>
  <c r="H144" i="142"/>
  <c r="H126" i="142"/>
  <c r="M144" i="135"/>
  <c r="M126" i="135"/>
  <c r="I144" i="136"/>
  <c r="I126" i="136"/>
  <c r="I144" i="148"/>
  <c r="I126" i="148"/>
  <c r="J126" i="134"/>
  <c r="J144" i="134"/>
  <c r="G126" i="148"/>
  <c r="G144" i="148"/>
  <c r="L144" i="139"/>
  <c r="L126" i="139"/>
  <c r="J126" i="138"/>
  <c r="J144" i="138"/>
  <c r="D126" i="86"/>
  <c r="D144" i="86"/>
  <c r="E144" i="137"/>
  <c r="E126" i="137"/>
  <c r="F144" i="135"/>
  <c r="F126" i="135"/>
  <c r="G144" i="139"/>
  <c r="G126" i="139"/>
  <c r="G144" i="149"/>
  <c r="G126" i="149"/>
  <c r="L144" i="145"/>
  <c r="L126" i="145"/>
  <c r="K144" i="142"/>
  <c r="K126" i="142"/>
  <c r="C144" i="136"/>
  <c r="C126" i="136"/>
  <c r="D144" i="150"/>
  <c r="D126" i="150"/>
  <c r="J144" i="150"/>
  <c r="J126" i="150"/>
  <c r="H144" i="144"/>
  <c r="H126" i="144"/>
  <c r="M144" i="137"/>
  <c r="M126" i="137"/>
  <c r="I144" i="134"/>
  <c r="I126" i="134"/>
  <c r="I144" i="150"/>
  <c r="I126" i="150"/>
  <c r="E144" i="146"/>
  <c r="E126" i="146"/>
  <c r="F144" i="137"/>
  <c r="F126" i="137"/>
  <c r="G144" i="137"/>
  <c r="G126" i="137"/>
  <c r="L144" i="134"/>
  <c r="L126" i="134"/>
  <c r="K144" i="139"/>
  <c r="K126" i="139"/>
  <c r="C144" i="138"/>
  <c r="C126" i="138"/>
  <c r="D144" i="151"/>
  <c r="D126" i="151"/>
  <c r="J144" i="144"/>
  <c r="J126" i="144"/>
  <c r="H144" i="151"/>
  <c r="H126" i="151"/>
  <c r="I144" i="162"/>
  <c r="I126" i="162"/>
  <c r="M144" i="142"/>
  <c r="M126" i="142"/>
  <c r="E144" i="149"/>
  <c r="E126" i="149"/>
  <c r="L144" i="86"/>
  <c r="L126" i="86"/>
  <c r="J144" i="140"/>
  <c r="J126" i="140"/>
  <c r="K126" i="143"/>
  <c r="K144" i="143"/>
  <c r="D126" i="137"/>
  <c r="D144" i="137"/>
  <c r="C126" i="141"/>
  <c r="C144" i="141"/>
  <c r="I126" i="144"/>
  <c r="I144" i="144"/>
  <c r="C126" i="162"/>
  <c r="C144" i="162"/>
  <c r="F144" i="136"/>
  <c r="F126" i="136"/>
  <c r="I126" i="139"/>
  <c r="I144" i="139"/>
  <c r="E144" i="144"/>
  <c r="E126" i="144"/>
  <c r="G144" i="141"/>
  <c r="G126" i="141"/>
  <c r="L126" i="135"/>
  <c r="L144" i="135"/>
  <c r="K126" i="148"/>
  <c r="K144" i="148"/>
  <c r="M126" i="151"/>
  <c r="M144" i="151"/>
  <c r="K126" i="141"/>
  <c r="K144" i="141"/>
  <c r="C126" i="145"/>
  <c r="C144" i="145"/>
  <c r="I126" i="149"/>
  <c r="I144" i="149"/>
  <c r="C126" i="146"/>
  <c r="C144" i="146"/>
  <c r="H144" i="137"/>
  <c r="H126" i="137"/>
  <c r="E29" i="183"/>
  <c r="E39" i="183" s="1"/>
  <c r="E46" i="183" s="1"/>
  <c r="E445" i="19"/>
  <c r="E453" i="19" s="1"/>
  <c r="E29" i="184"/>
  <c r="E39" i="184" s="1"/>
  <c r="E46" i="184" s="1"/>
  <c r="E29" i="182"/>
  <c r="E39" i="182" s="1"/>
  <c r="E47" i="182" s="1"/>
  <c r="E29" i="181"/>
  <c r="E39" i="181" s="1"/>
  <c r="E47" i="181" s="1"/>
  <c r="D29" i="182"/>
  <c r="D39" i="182" s="1"/>
  <c r="D47" i="182" s="1"/>
  <c r="D29" i="181"/>
  <c r="D39" i="181" s="1"/>
  <c r="D47" i="181" s="1"/>
  <c r="D29" i="184"/>
  <c r="D39" i="184" s="1"/>
  <c r="D46" i="184" s="1"/>
  <c r="D445" i="19"/>
  <c r="D453" i="19" s="1"/>
  <c r="D29" i="183"/>
  <c r="D39" i="183" s="1"/>
  <c r="D46" i="183" s="1"/>
  <c r="H238" i="209"/>
  <c r="H223" i="209"/>
  <c r="H225" i="209"/>
  <c r="I215" i="209"/>
  <c r="I221" i="209" s="1"/>
  <c r="I216" i="209"/>
  <c r="K129" i="209"/>
  <c r="K128" i="209"/>
  <c r="N218" i="152"/>
  <c r="O71" i="124"/>
  <c r="N58" i="169"/>
  <c r="N90" i="169" s="1"/>
  <c r="N58" i="166"/>
  <c r="N90" i="166" s="1"/>
  <c r="N58" i="167"/>
  <c r="N90" i="167" s="1"/>
  <c r="K137" i="209"/>
  <c r="J213" i="209"/>
  <c r="K134" i="209"/>
  <c r="N225" i="152"/>
  <c r="N65" i="169"/>
  <c r="N97" i="169" s="1"/>
  <c r="N65" i="166"/>
  <c r="N97" i="166" s="1"/>
  <c r="N65" i="167"/>
  <c r="N97" i="167" s="1"/>
  <c r="O78" i="124"/>
  <c r="K125" i="209"/>
  <c r="J201" i="209"/>
  <c r="H236" i="209"/>
  <c r="H222" i="209"/>
  <c r="K122" i="209"/>
  <c r="N224" i="152"/>
  <c r="N64" i="167"/>
  <c r="N96" i="167" s="1"/>
  <c r="O77" i="124"/>
  <c r="N64" i="169"/>
  <c r="N96" i="169" s="1"/>
  <c r="N64" i="166"/>
  <c r="N96" i="166" s="1"/>
  <c r="J202" i="209"/>
  <c r="K126" i="209"/>
  <c r="K120" i="209"/>
  <c r="N221" i="152"/>
  <c r="N61" i="169"/>
  <c r="N93" i="169" s="1"/>
  <c r="N61" i="166"/>
  <c r="N93" i="166" s="1"/>
  <c r="N61" i="167"/>
  <c r="N93" i="167" s="1"/>
  <c r="O74" i="124"/>
  <c r="N220" i="152"/>
  <c r="N60" i="167"/>
  <c r="N92" i="167" s="1"/>
  <c r="O73" i="124"/>
  <c r="N60" i="166"/>
  <c r="N92" i="166" s="1"/>
  <c r="N60" i="169"/>
  <c r="N92" i="169" s="1"/>
  <c r="N222" i="152"/>
  <c r="O75" i="124"/>
  <c r="N62" i="169"/>
  <c r="N94" i="169" s="1"/>
  <c r="N62" i="166"/>
  <c r="N94" i="166" s="1"/>
  <c r="N62" i="167"/>
  <c r="N94" i="167" s="1"/>
  <c r="J199" i="209"/>
  <c r="K123" i="209"/>
  <c r="J212" i="209"/>
  <c r="K136" i="209"/>
  <c r="K133" i="209"/>
  <c r="J214" i="209"/>
  <c r="K138" i="209"/>
  <c r="K127" i="209"/>
  <c r="N219" i="152"/>
  <c r="O72" i="124"/>
  <c r="N59" i="169"/>
  <c r="N91" i="169" s="1"/>
  <c r="N59" i="166"/>
  <c r="N91" i="166" s="1"/>
  <c r="N59" i="167"/>
  <c r="N91" i="167" s="1"/>
  <c r="J207" i="209"/>
  <c r="K131" i="209"/>
  <c r="K132" i="209"/>
  <c r="N208" i="152"/>
  <c r="N48" i="167"/>
  <c r="N80" i="167" s="1"/>
  <c r="O61" i="124"/>
  <c r="N48" i="166"/>
  <c r="N80" i="166" s="1"/>
  <c r="N48" i="169"/>
  <c r="N80" i="169" s="1"/>
  <c r="K121" i="209"/>
  <c r="J197" i="209"/>
  <c r="J211" i="209"/>
  <c r="K135" i="209"/>
  <c r="N227" i="152"/>
  <c r="O80" i="124"/>
  <c r="N67" i="169"/>
  <c r="N99" i="169" s="1"/>
  <c r="N110" i="166" s="1"/>
  <c r="N67" i="166"/>
  <c r="N99" i="166" s="1"/>
  <c r="N106" i="166" s="1"/>
  <c r="N67" i="167"/>
  <c r="N99" i="167" s="1"/>
  <c r="N108" i="166" s="1"/>
  <c r="N206" i="152"/>
  <c r="N46" i="169"/>
  <c r="N78" i="169" s="1"/>
  <c r="N46" i="166"/>
  <c r="N78" i="166" s="1"/>
  <c r="N46" i="167"/>
  <c r="N78" i="167" s="1"/>
  <c r="O59" i="124"/>
  <c r="H224" i="209"/>
  <c r="H221" i="209"/>
  <c r="K124" i="209"/>
  <c r="N226" i="152"/>
  <c r="O79" i="124"/>
  <c r="N66" i="169"/>
  <c r="N98" i="169" s="1"/>
  <c r="N66" i="166"/>
  <c r="N98" i="166" s="1"/>
  <c r="N66" i="167"/>
  <c r="N98" i="167" s="1"/>
  <c r="O176" i="152"/>
  <c r="J195" i="209"/>
  <c r="K119" i="209"/>
  <c r="N210" i="152"/>
  <c r="N50" i="169"/>
  <c r="N82" i="169" s="1"/>
  <c r="N50" i="166"/>
  <c r="N82" i="166" s="1"/>
  <c r="N50" i="167"/>
  <c r="N82" i="167" s="1"/>
  <c r="O63" i="124"/>
  <c r="J206" i="209"/>
  <c r="K130" i="209"/>
  <c r="H237" i="209"/>
  <c r="N197" i="95" l="1"/>
  <c r="O196" i="95"/>
  <c r="N42" i="166"/>
  <c r="N74" i="166" s="1"/>
  <c r="N42" i="167"/>
  <c r="N74" i="167" s="1"/>
  <c r="N42" i="169"/>
  <c r="N74" i="169" s="1"/>
  <c r="O55" i="124"/>
  <c r="O42" i="167" s="1"/>
  <c r="O74" i="167" s="1"/>
  <c r="N44" i="169"/>
  <c r="N76" i="169" s="1"/>
  <c r="O60" i="124"/>
  <c r="O47" i="169" s="1"/>
  <c r="O79" i="169" s="1"/>
  <c r="O57" i="124"/>
  <c r="N44" i="167"/>
  <c r="N76" i="167" s="1"/>
  <c r="N44" i="166"/>
  <c r="N76" i="166" s="1"/>
  <c r="O62" i="124"/>
  <c r="O49" i="166" s="1"/>
  <c r="O81" i="166" s="1"/>
  <c r="N49" i="169"/>
  <c r="N81" i="169" s="1"/>
  <c r="N49" i="167"/>
  <c r="N81" i="167" s="1"/>
  <c r="N209" i="152"/>
  <c r="J50" i="185"/>
  <c r="C274" i="86"/>
  <c r="C274" i="135"/>
  <c r="C274" i="148"/>
  <c r="C274" i="144"/>
  <c r="C274" i="138"/>
  <c r="C274" i="139"/>
  <c r="C274" i="162"/>
  <c r="C274" i="146"/>
  <c r="M150" i="199"/>
  <c r="N156" i="199" s="1"/>
  <c r="C274" i="134"/>
  <c r="C274" i="147"/>
  <c r="C274" i="151"/>
  <c r="C274" i="141"/>
  <c r="C274" i="149"/>
  <c r="E302" i="92"/>
  <c r="M43" i="167"/>
  <c r="M75" i="167" s="1"/>
  <c r="N56" i="124"/>
  <c r="M203" i="152"/>
  <c r="M43" i="166"/>
  <c r="M75" i="166" s="1"/>
  <c r="M43" i="169"/>
  <c r="M75" i="169" s="1"/>
  <c r="N211" i="152"/>
  <c r="N207" i="152"/>
  <c r="N47" i="166"/>
  <c r="N79" i="166" s="1"/>
  <c r="N47" i="167"/>
  <c r="N79" i="167" s="1"/>
  <c r="N51" i="167"/>
  <c r="N83" i="167" s="1"/>
  <c r="C283" i="150"/>
  <c r="C95" i="190"/>
  <c r="J51" i="194"/>
  <c r="N51" i="166"/>
  <c r="N83" i="166" s="1"/>
  <c r="N51" i="169"/>
  <c r="N83" i="169" s="1"/>
  <c r="M45" i="166"/>
  <c r="M77" i="166" s="1"/>
  <c r="N58" i="124"/>
  <c r="M45" i="167"/>
  <c r="M77" i="167" s="1"/>
  <c r="M205" i="152"/>
  <c r="M45" i="169"/>
  <c r="M77" i="169" s="1"/>
  <c r="C283" i="136"/>
  <c r="C283" i="137"/>
  <c r="C19" i="130"/>
  <c r="V37" i="104"/>
  <c r="N75" i="104"/>
  <c r="N76" i="104" s="1"/>
  <c r="W34" i="104"/>
  <c r="H261" i="152"/>
  <c r="AG174" i="95"/>
  <c r="G260" i="152"/>
  <c r="U41" i="104"/>
  <c r="U46" i="104" s="1"/>
  <c r="U38" i="104"/>
  <c r="T41" i="113"/>
  <c r="T46" i="113" s="1"/>
  <c r="T56" i="113" s="1"/>
  <c r="T57" i="113" s="1"/>
  <c r="C283" i="143"/>
  <c r="N70" i="124"/>
  <c r="M57" i="169"/>
  <c r="M89" i="169" s="1"/>
  <c r="M57" i="166"/>
  <c r="M89" i="166" s="1"/>
  <c r="M217" i="152"/>
  <c r="M57" i="167"/>
  <c r="M89" i="167" s="1"/>
  <c r="C32" i="130"/>
  <c r="C283" i="145"/>
  <c r="C385" i="92"/>
  <c r="C460" i="92" s="1"/>
  <c r="C283" i="142"/>
  <c r="S57" i="113"/>
  <c r="I232" i="209"/>
  <c r="C95" i="201"/>
  <c r="N76" i="123"/>
  <c r="M191" i="152"/>
  <c r="J51" i="204"/>
  <c r="J51" i="203"/>
  <c r="J51" i="189"/>
  <c r="C95" i="193"/>
  <c r="C95" i="200"/>
  <c r="C95" i="189"/>
  <c r="J51" i="197"/>
  <c r="C95" i="191"/>
  <c r="J51" i="202"/>
  <c r="J51" i="188"/>
  <c r="C34" i="132"/>
  <c r="L90" i="217" s="1"/>
  <c r="C240" i="148"/>
  <c r="C279" i="148"/>
  <c r="C240" i="144"/>
  <c r="C279" i="144"/>
  <c r="C240" i="138"/>
  <c r="C279" i="138"/>
  <c r="C240" i="139"/>
  <c r="C279" i="139"/>
  <c r="C240" i="162"/>
  <c r="C279" i="162"/>
  <c r="C240" i="86"/>
  <c r="C279" i="86"/>
  <c r="C240" i="135"/>
  <c r="C279" i="135"/>
  <c r="C240" i="146"/>
  <c r="C279" i="146"/>
  <c r="C240" i="134"/>
  <c r="C279" i="134"/>
  <c r="C240" i="147"/>
  <c r="C279" i="147"/>
  <c r="C240" i="151"/>
  <c r="C279" i="151"/>
  <c r="C240" i="141"/>
  <c r="C279" i="141"/>
  <c r="C240" i="149"/>
  <c r="C279" i="149"/>
  <c r="M63" i="169"/>
  <c r="M95" i="169" s="1"/>
  <c r="M223" i="152"/>
  <c r="M63" i="166"/>
  <c r="M95" i="166" s="1"/>
  <c r="M63" i="167"/>
  <c r="M95" i="167" s="1"/>
  <c r="N76" i="124"/>
  <c r="M52" i="169"/>
  <c r="M84" i="169" s="1"/>
  <c r="M109" i="166" s="1"/>
  <c r="M212" i="152"/>
  <c r="M52" i="166"/>
  <c r="M84" i="166" s="1"/>
  <c r="M105" i="166" s="1"/>
  <c r="M52" i="167"/>
  <c r="M84" i="167" s="1"/>
  <c r="M107" i="166" s="1"/>
  <c r="N65" i="124"/>
  <c r="N180" i="152"/>
  <c r="O65" i="123"/>
  <c r="C95" i="204"/>
  <c r="C95" i="203"/>
  <c r="J51" i="187"/>
  <c r="J51" i="186"/>
  <c r="C95" i="192"/>
  <c r="J51" i="190"/>
  <c r="C95" i="197"/>
  <c r="C95" i="198"/>
  <c r="C95" i="195"/>
  <c r="F266" i="152"/>
  <c r="J51" i="199"/>
  <c r="J51" i="201"/>
  <c r="D78" i="188"/>
  <c r="D80" i="188" s="1"/>
  <c r="D82" i="188" s="1"/>
  <c r="J51" i="200"/>
  <c r="D78" i="189"/>
  <c r="D80" i="189" s="1"/>
  <c r="D82" i="189" s="1"/>
  <c r="I224" i="209"/>
  <c r="C94" i="185"/>
  <c r="C95" i="199"/>
  <c r="I226" i="209"/>
  <c r="J51" i="191"/>
  <c r="J51" i="198"/>
  <c r="N187" i="152"/>
  <c r="O72" i="123"/>
  <c r="D71" i="201"/>
  <c r="J51" i="196"/>
  <c r="D78" i="203"/>
  <c r="D80" i="203" s="1"/>
  <c r="D82" i="203" s="1"/>
  <c r="C95" i="187"/>
  <c r="D67" i="198"/>
  <c r="D69" i="198" s="1"/>
  <c r="D71" i="198" s="1"/>
  <c r="D78" i="200"/>
  <c r="D80" i="200" s="1"/>
  <c r="D82" i="200" s="1"/>
  <c r="D77" i="185"/>
  <c r="D79" i="185" s="1"/>
  <c r="D81" i="185" s="1"/>
  <c r="D78" i="196"/>
  <c r="D80" i="196" s="1"/>
  <c r="D82" i="196" s="1"/>
  <c r="D78" i="201"/>
  <c r="D80" i="201" s="1"/>
  <c r="D82" i="201" s="1"/>
  <c r="D95" i="201" s="1"/>
  <c r="D67" i="191"/>
  <c r="D69" i="191" s="1"/>
  <c r="D71" i="191" s="1"/>
  <c r="D71" i="197"/>
  <c r="E89" i="194"/>
  <c r="E91" i="194" s="1"/>
  <c r="E93" i="194" s="1"/>
  <c r="E89" i="200"/>
  <c r="E91" i="200" s="1"/>
  <c r="E93" i="200" s="1"/>
  <c r="E89" i="199"/>
  <c r="E91" i="199" s="1"/>
  <c r="E93" i="199" s="1"/>
  <c r="E89" i="201"/>
  <c r="E91" i="201" s="1"/>
  <c r="E93" i="201" s="1"/>
  <c r="C356" i="92"/>
  <c r="E331" i="92"/>
  <c r="D337" i="92"/>
  <c r="D388" i="92" s="1"/>
  <c r="D463" i="92" s="1"/>
  <c r="AF176" i="95"/>
  <c r="M68" i="113"/>
  <c r="M69" i="113" s="1"/>
  <c r="G267" i="152"/>
  <c r="N60" i="217"/>
  <c r="T76" i="155"/>
  <c r="S124" i="155"/>
  <c r="S126" i="155" s="1"/>
  <c r="S130" i="155" s="1"/>
  <c r="C355" i="92"/>
  <c r="C380" i="92"/>
  <c r="C386" i="92"/>
  <c r="C361" i="92"/>
  <c r="C349" i="92"/>
  <c r="C374" i="92"/>
  <c r="U37" i="113"/>
  <c r="G266" i="152" s="1"/>
  <c r="D321" i="92"/>
  <c r="D334" i="92"/>
  <c r="F142" i="92"/>
  <c r="F295" i="92" s="1"/>
  <c r="F137" i="92"/>
  <c r="F290" i="92" s="1"/>
  <c r="F149" i="92"/>
  <c r="F156" i="92"/>
  <c r="F150" i="92"/>
  <c r="F303" i="92" s="1"/>
  <c r="F144" i="92"/>
  <c r="F297" i="92" s="1"/>
  <c r="F151" i="92"/>
  <c r="F304" i="92" s="1"/>
  <c r="F152" i="92"/>
  <c r="F305" i="92" s="1"/>
  <c r="F147" i="92"/>
  <c r="F300" i="92" s="1"/>
  <c r="F139" i="92"/>
  <c r="F292" i="92" s="1"/>
  <c r="F138" i="92"/>
  <c r="F148" i="92"/>
  <c r="F301" i="92" s="1"/>
  <c r="F154" i="92"/>
  <c r="F307" i="92" s="1"/>
  <c r="F140" i="92"/>
  <c r="F145" i="92"/>
  <c r="F143" i="92"/>
  <c r="F296" i="92" s="1"/>
  <c r="F146" i="92"/>
  <c r="F299" i="92" s="1"/>
  <c r="F141" i="92"/>
  <c r="F294" i="92" s="1"/>
  <c r="F153" i="92"/>
  <c r="F306" i="92" s="1"/>
  <c r="F155" i="92"/>
  <c r="F308" i="92" s="1"/>
  <c r="D328" i="92"/>
  <c r="V22" i="93"/>
  <c r="V58" i="155"/>
  <c r="V28" i="227"/>
  <c r="W54" i="108"/>
  <c r="W38" i="108" s="1"/>
  <c r="V19" i="113" s="1"/>
  <c r="V20" i="113" s="1"/>
  <c r="D330" i="92"/>
  <c r="U64" i="155"/>
  <c r="U70" i="155" s="1"/>
  <c r="U82" i="155"/>
  <c r="C338" i="92"/>
  <c r="C370" i="92"/>
  <c r="C345" i="92"/>
  <c r="C377" i="92"/>
  <c r="C352" i="92"/>
  <c r="D332" i="92"/>
  <c r="D326" i="92"/>
  <c r="U59" i="155"/>
  <c r="U65" i="155" s="1"/>
  <c r="U33" i="93"/>
  <c r="V55" i="108"/>
  <c r="E157" i="92"/>
  <c r="E158" i="92"/>
  <c r="E298" i="92"/>
  <c r="E327" i="92" s="1"/>
  <c r="R328" i="92"/>
  <c r="E293" i="92"/>
  <c r="E322" i="92" s="1"/>
  <c r="R323" i="92"/>
  <c r="D325" i="92"/>
  <c r="C456" i="92"/>
  <c r="D323" i="92"/>
  <c r="R332" i="92"/>
  <c r="R321" i="92"/>
  <c r="E291" i="92"/>
  <c r="E320" i="92" s="1"/>
  <c r="D324" i="92"/>
  <c r="C379" i="92"/>
  <c r="C354" i="92"/>
  <c r="X23" i="93"/>
  <c r="W34" i="93"/>
  <c r="W20" i="93"/>
  <c r="C375" i="92"/>
  <c r="C350" i="92"/>
  <c r="D335" i="92"/>
  <c r="V53" i="108"/>
  <c r="U57" i="155"/>
  <c r="U63" i="155" s="1"/>
  <c r="U44" i="93"/>
  <c r="E307" i="92"/>
  <c r="E336" i="92" s="1"/>
  <c r="R337" i="92"/>
  <c r="D353" i="92"/>
  <c r="D378" i="92"/>
  <c r="V31" i="93"/>
  <c r="V45" i="93"/>
  <c r="V42" i="93" s="1"/>
  <c r="D387" i="92"/>
  <c r="D362" i="92"/>
  <c r="C462" i="92"/>
  <c r="U39" i="227"/>
  <c r="T83" i="227" s="1"/>
  <c r="T85" i="227" s="1"/>
  <c r="T87" i="227" s="1"/>
  <c r="U33" i="227"/>
  <c r="C448" i="92"/>
  <c r="D329" i="92"/>
  <c r="D319" i="92"/>
  <c r="C372" i="92"/>
  <c r="C347" i="92"/>
  <c r="C359" i="92"/>
  <c r="C384" i="92"/>
  <c r="D348" i="92"/>
  <c r="D373" i="92"/>
  <c r="C376" i="92"/>
  <c r="C451" i="92" s="1"/>
  <c r="C351" i="92"/>
  <c r="D333" i="92"/>
  <c r="D371" i="92"/>
  <c r="D346" i="92"/>
  <c r="G80" i="92"/>
  <c r="V34" i="113"/>
  <c r="U31" i="152"/>
  <c r="C446" i="92"/>
  <c r="C358" i="92"/>
  <c r="C383" i="92"/>
  <c r="D382" i="92"/>
  <c r="D357" i="92"/>
  <c r="D309" i="92"/>
  <c r="D310" i="92" s="1"/>
  <c r="C453" i="92"/>
  <c r="C388" i="92"/>
  <c r="C363" i="92"/>
  <c r="C457" i="92"/>
  <c r="H189" i="209"/>
  <c r="H190" i="209" s="1"/>
  <c r="K152" i="209"/>
  <c r="K204" i="209" s="1"/>
  <c r="J77" i="209"/>
  <c r="K148" i="209"/>
  <c r="K200" i="209" s="1"/>
  <c r="K155" i="209"/>
  <c r="K207" i="209" s="1"/>
  <c r="K144" i="209"/>
  <c r="K196" i="209" s="1"/>
  <c r="K61" i="209"/>
  <c r="K76" i="209" s="1"/>
  <c r="K156" i="209"/>
  <c r="K208" i="209" s="1"/>
  <c r="K151" i="209"/>
  <c r="K203" i="209" s="1"/>
  <c r="K153" i="209"/>
  <c r="K205" i="209" s="1"/>
  <c r="J70" i="209"/>
  <c r="I87" i="209"/>
  <c r="I88" i="209" s="1"/>
  <c r="J81" i="209"/>
  <c r="I182" i="209"/>
  <c r="I178" i="209"/>
  <c r="I186" i="209"/>
  <c r="I181" i="209"/>
  <c r="I170" i="209"/>
  <c r="I174" i="209"/>
  <c r="I177" i="209"/>
  <c r="I188" i="209"/>
  <c r="I169" i="209"/>
  <c r="I173" i="209"/>
  <c r="I185" i="209"/>
  <c r="I180" i="209"/>
  <c r="I175" i="209"/>
  <c r="I171" i="209"/>
  <c r="I176" i="209"/>
  <c r="K161" i="209"/>
  <c r="K213" i="209" s="1"/>
  <c r="J163" i="209"/>
  <c r="J179" i="209" s="1"/>
  <c r="J82" i="209"/>
  <c r="K157" i="209"/>
  <c r="K209" i="209" s="1"/>
  <c r="I183" i="209"/>
  <c r="I184" i="209"/>
  <c r="J164" i="209"/>
  <c r="J62" i="209"/>
  <c r="J76" i="209"/>
  <c r="J80" i="209"/>
  <c r="J84" i="209"/>
  <c r="J68" i="209"/>
  <c r="J75" i="209"/>
  <c r="J79" i="209"/>
  <c r="J72" i="209"/>
  <c r="J74" i="209"/>
  <c r="J71" i="209"/>
  <c r="J69" i="209"/>
  <c r="J78" i="209"/>
  <c r="J83" i="209"/>
  <c r="J73" i="209"/>
  <c r="J86" i="209"/>
  <c r="J67" i="209"/>
  <c r="K146" i="209"/>
  <c r="K198" i="209" s="1"/>
  <c r="I187" i="209"/>
  <c r="I172" i="209"/>
  <c r="K158" i="209"/>
  <c r="D71" i="188"/>
  <c r="C95" i="186"/>
  <c r="D71" i="194"/>
  <c r="D67" i="193"/>
  <c r="D69" i="193" s="1"/>
  <c r="D71" i="193" s="1"/>
  <c r="D78" i="194"/>
  <c r="D80" i="194" s="1"/>
  <c r="D82" i="194" s="1"/>
  <c r="E89" i="195"/>
  <c r="E91" i="195" s="1"/>
  <c r="E93" i="195" s="1"/>
  <c r="D71" i="187"/>
  <c r="D71" i="204"/>
  <c r="C95" i="202"/>
  <c r="D78" i="191"/>
  <c r="D80" i="191" s="1"/>
  <c r="D82" i="191" s="1"/>
  <c r="D71" i="196"/>
  <c r="D67" i="186"/>
  <c r="D69" i="186" s="1"/>
  <c r="D71" i="186" s="1"/>
  <c r="E89" i="191"/>
  <c r="E91" i="191" s="1"/>
  <c r="D78" i="187"/>
  <c r="D80" i="187" s="1"/>
  <c r="D82" i="187" s="1"/>
  <c r="E89" i="204"/>
  <c r="E91" i="204" s="1"/>
  <c r="E93" i="204" s="1"/>
  <c r="E89" i="203"/>
  <c r="E91" i="203" s="1"/>
  <c r="E93" i="203" s="1"/>
  <c r="D66" i="185"/>
  <c r="D68" i="185" s="1"/>
  <c r="F65" i="195"/>
  <c r="F66" i="195" s="1"/>
  <c r="F68" i="195" s="1"/>
  <c r="G27" i="195"/>
  <c r="G28" i="190"/>
  <c r="F76" i="190"/>
  <c r="F77" i="190" s="1"/>
  <c r="G87" i="203"/>
  <c r="G88" i="203" s="1"/>
  <c r="H29" i="203"/>
  <c r="F90" i="201"/>
  <c r="F92" i="201" s="1"/>
  <c r="E92" i="192"/>
  <c r="E89" i="192"/>
  <c r="E91" i="192" s="1"/>
  <c r="E92" i="196"/>
  <c r="E89" i="196"/>
  <c r="E91" i="196" s="1"/>
  <c r="E68" i="198"/>
  <c r="E70" i="198" s="1"/>
  <c r="G87" i="187"/>
  <c r="G88" i="187" s="1"/>
  <c r="H29" i="187"/>
  <c r="G28" i="202"/>
  <c r="F76" i="202"/>
  <c r="F77" i="202" s="1"/>
  <c r="G28" i="192"/>
  <c r="F76" i="192"/>
  <c r="F77" i="192" s="1"/>
  <c r="G27" i="202"/>
  <c r="F65" i="202"/>
  <c r="F66" i="202" s="1"/>
  <c r="D81" i="190"/>
  <c r="D78" i="190"/>
  <c r="D80" i="190" s="1"/>
  <c r="C95" i="188"/>
  <c r="E92" i="189"/>
  <c r="E89" i="189"/>
  <c r="E91" i="189" s="1"/>
  <c r="F76" i="196"/>
  <c r="F77" i="196" s="1"/>
  <c r="G28" i="196"/>
  <c r="E68" i="200"/>
  <c r="E70" i="200" s="1"/>
  <c r="E68" i="204"/>
  <c r="E70" i="204" s="1"/>
  <c r="F90" i="192"/>
  <c r="F92" i="192" s="1"/>
  <c r="F65" i="192"/>
  <c r="F66" i="192" s="1"/>
  <c r="G27" i="192"/>
  <c r="F76" i="197"/>
  <c r="F77" i="197" s="1"/>
  <c r="G28" i="197"/>
  <c r="F90" i="191"/>
  <c r="F92" i="191" s="1"/>
  <c r="E79" i="187"/>
  <c r="E81" i="187" s="1"/>
  <c r="J51" i="195"/>
  <c r="F65" i="201"/>
  <c r="F66" i="201" s="1"/>
  <c r="G27" i="201"/>
  <c r="H29" i="193"/>
  <c r="G87" i="193"/>
  <c r="G88" i="193" s="1"/>
  <c r="G27" i="186"/>
  <c r="F65" i="186"/>
  <c r="F66" i="186" s="1"/>
  <c r="E68" i="191"/>
  <c r="E70" i="191" s="1"/>
  <c r="F90" i="200"/>
  <c r="F92" i="200" s="1"/>
  <c r="E79" i="195"/>
  <c r="E81" i="195" s="1"/>
  <c r="G28" i="204"/>
  <c r="F76" i="204"/>
  <c r="F77" i="204" s="1"/>
  <c r="E68" i="194"/>
  <c r="E70" i="194" s="1"/>
  <c r="F90" i="197"/>
  <c r="F92" i="197" s="1"/>
  <c r="F90" i="202"/>
  <c r="F92" i="202" s="1"/>
  <c r="H29" i="189"/>
  <c r="G87" i="189"/>
  <c r="G88" i="189" s="1"/>
  <c r="F76" i="186"/>
  <c r="F77" i="186" s="1"/>
  <c r="G28" i="186"/>
  <c r="E68" i="195"/>
  <c r="E70" i="195" s="1"/>
  <c r="E79" i="201"/>
  <c r="E81" i="201" s="1"/>
  <c r="G87" i="195"/>
  <c r="G88" i="195" s="1"/>
  <c r="H29" i="195"/>
  <c r="E67" i="202"/>
  <c r="E69" i="202" s="1"/>
  <c r="E70" i="202"/>
  <c r="E79" i="192"/>
  <c r="E81" i="192" s="1"/>
  <c r="F90" i="198"/>
  <c r="F92" i="198" s="1"/>
  <c r="E79" i="196"/>
  <c r="E81" i="196" s="1"/>
  <c r="E67" i="188"/>
  <c r="E69" i="188" s="1"/>
  <c r="E70" i="188"/>
  <c r="G27" i="197"/>
  <c r="F65" i="197"/>
  <c r="F66" i="197" s="1"/>
  <c r="G27" i="204"/>
  <c r="F65" i="204"/>
  <c r="F66" i="204" s="1"/>
  <c r="E68" i="192"/>
  <c r="E70" i="192" s="1"/>
  <c r="E79" i="197"/>
  <c r="E81" i="197" s="1"/>
  <c r="F76" i="187"/>
  <c r="F77" i="187" s="1"/>
  <c r="G28" i="187"/>
  <c r="E68" i="190"/>
  <c r="E70" i="190" s="1"/>
  <c r="E67" i="189"/>
  <c r="E69" i="189" s="1"/>
  <c r="E70" i="189"/>
  <c r="E89" i="202"/>
  <c r="E91" i="202" s="1"/>
  <c r="E93" i="202" s="1"/>
  <c r="G27" i="191"/>
  <c r="F65" i="191"/>
  <c r="F66" i="191" s="1"/>
  <c r="D67" i="195"/>
  <c r="D69" i="195" s="1"/>
  <c r="D71" i="195" s="1"/>
  <c r="H29" i="200"/>
  <c r="G87" i="200"/>
  <c r="G88" i="200" s="1"/>
  <c r="E67" i="203"/>
  <c r="E69" i="203" s="1"/>
  <c r="E70" i="203"/>
  <c r="E79" i="204"/>
  <c r="E81" i="204" s="1"/>
  <c r="J51" i="193"/>
  <c r="E93" i="191"/>
  <c r="E79" i="189"/>
  <c r="E81" i="189" s="1"/>
  <c r="G87" i="197"/>
  <c r="G88" i="197" s="1"/>
  <c r="H29" i="197"/>
  <c r="G27" i="196"/>
  <c r="F65" i="196"/>
  <c r="F66" i="196" s="1"/>
  <c r="F65" i="187"/>
  <c r="F66" i="187" s="1"/>
  <c r="G27" i="187"/>
  <c r="G27" i="199"/>
  <c r="F65" i="199"/>
  <c r="F66" i="199" s="1"/>
  <c r="F68" i="199" s="1"/>
  <c r="D78" i="193"/>
  <c r="D80" i="193" s="1"/>
  <c r="D82" i="193" s="1"/>
  <c r="F90" i="204"/>
  <c r="F92" i="204" s="1"/>
  <c r="G28" i="194"/>
  <c r="F76" i="194"/>
  <c r="F77" i="194" s="1"/>
  <c r="H29" i="190"/>
  <c r="G87" i="190"/>
  <c r="G88" i="190" s="1"/>
  <c r="D78" i="197"/>
  <c r="D80" i="197" s="1"/>
  <c r="D82" i="197" s="1"/>
  <c r="G28" i="201"/>
  <c r="F76" i="201"/>
  <c r="F77" i="201" s="1"/>
  <c r="F90" i="195"/>
  <c r="F92" i="195" s="1"/>
  <c r="E79" i="198"/>
  <c r="E81" i="198" s="1"/>
  <c r="D67" i="190"/>
  <c r="D69" i="190" s="1"/>
  <c r="D71" i="190" s="1"/>
  <c r="H29" i="188"/>
  <c r="G87" i="188"/>
  <c r="G88" i="188" s="1"/>
  <c r="F76" i="199"/>
  <c r="F77" i="199" s="1"/>
  <c r="G28" i="199"/>
  <c r="D67" i="189"/>
  <c r="D69" i="189" s="1"/>
  <c r="D71" i="189" s="1"/>
  <c r="G87" i="199"/>
  <c r="G88" i="199" s="1"/>
  <c r="H29" i="199"/>
  <c r="G87" i="198"/>
  <c r="G88" i="198" s="1"/>
  <c r="H29" i="198"/>
  <c r="D67" i="203"/>
  <c r="D69" i="203" s="1"/>
  <c r="D71" i="203" s="1"/>
  <c r="G28" i="191"/>
  <c r="F76" i="191"/>
  <c r="F77" i="191" s="1"/>
  <c r="E79" i="200"/>
  <c r="E81" i="200" s="1"/>
  <c r="E68" i="193"/>
  <c r="E70" i="193" s="1"/>
  <c r="G87" i="196"/>
  <c r="G88" i="196" s="1"/>
  <c r="H29" i="196"/>
  <c r="D78" i="199"/>
  <c r="D80" i="199" s="1"/>
  <c r="D82" i="199" s="1"/>
  <c r="F65" i="188"/>
  <c r="F66" i="188" s="1"/>
  <c r="G27" i="188"/>
  <c r="E68" i="197"/>
  <c r="E70" i="197" s="1"/>
  <c r="D78" i="204"/>
  <c r="D80" i="204" s="1"/>
  <c r="D82" i="204" s="1"/>
  <c r="G87" i="194"/>
  <c r="G88" i="194" s="1"/>
  <c r="H29" i="194"/>
  <c r="E89" i="190"/>
  <c r="E91" i="190" s="1"/>
  <c r="E93" i="190" s="1"/>
  <c r="E89" i="186"/>
  <c r="E91" i="186" s="1"/>
  <c r="E93" i="186" s="1"/>
  <c r="J51" i="192"/>
  <c r="F65" i="190"/>
  <c r="F66" i="190" s="1"/>
  <c r="G27" i="190"/>
  <c r="E89" i="188"/>
  <c r="E91" i="188" s="1"/>
  <c r="E93" i="188" s="1"/>
  <c r="G27" i="189"/>
  <c r="F65" i="189"/>
  <c r="F66" i="189" s="1"/>
  <c r="E79" i="193"/>
  <c r="E81" i="193" s="1"/>
  <c r="D78" i="202"/>
  <c r="D80" i="202" s="1"/>
  <c r="D82" i="202" s="1"/>
  <c r="D67" i="202"/>
  <c r="D69" i="202" s="1"/>
  <c r="D71" i="202" s="1"/>
  <c r="F65" i="203"/>
  <c r="F66" i="203" s="1"/>
  <c r="G27" i="203"/>
  <c r="E79" i="203"/>
  <c r="E81" i="203" s="1"/>
  <c r="G28" i="188"/>
  <c r="F76" i="188"/>
  <c r="F77" i="188" s="1"/>
  <c r="F90" i="186"/>
  <c r="F92" i="186" s="1"/>
  <c r="G28" i="189"/>
  <c r="F76" i="189"/>
  <c r="F77" i="189" s="1"/>
  <c r="E68" i="196"/>
  <c r="E70" i="196" s="1"/>
  <c r="E68" i="187"/>
  <c r="E70" i="187" s="1"/>
  <c r="E89" i="197"/>
  <c r="E91" i="197" s="1"/>
  <c r="E93" i="197" s="1"/>
  <c r="E68" i="199"/>
  <c r="E70" i="199" s="1"/>
  <c r="D71" i="200"/>
  <c r="G87" i="204"/>
  <c r="G88" i="204" s="1"/>
  <c r="H29" i="204"/>
  <c r="E79" i="190"/>
  <c r="E81" i="190" s="1"/>
  <c r="E79" i="194"/>
  <c r="E81" i="194" s="1"/>
  <c r="F90" i="190"/>
  <c r="F92" i="190" s="1"/>
  <c r="G27" i="198"/>
  <c r="F65" i="198"/>
  <c r="F66" i="198" s="1"/>
  <c r="F68" i="198" s="1"/>
  <c r="F90" i="187"/>
  <c r="F92" i="187" s="1"/>
  <c r="E79" i="202"/>
  <c r="E81" i="202" s="1"/>
  <c r="D78" i="195"/>
  <c r="D80" i="195" s="1"/>
  <c r="D82" i="195" s="1"/>
  <c r="F76" i="198"/>
  <c r="F77" i="198" s="1"/>
  <c r="G28" i="198"/>
  <c r="F90" i="188"/>
  <c r="F92" i="188" s="1"/>
  <c r="E79" i="199"/>
  <c r="E81" i="199" s="1"/>
  <c r="F90" i="199"/>
  <c r="F92" i="199" s="1"/>
  <c r="H29" i="201"/>
  <c r="G87" i="201"/>
  <c r="G88" i="201" s="1"/>
  <c r="F90" i="203"/>
  <c r="F92" i="203" s="1"/>
  <c r="E79" i="191"/>
  <c r="E81" i="191" s="1"/>
  <c r="F76" i="200"/>
  <c r="F77" i="200" s="1"/>
  <c r="G28" i="200"/>
  <c r="G27" i="193"/>
  <c r="F65" i="193"/>
  <c r="F66" i="193" s="1"/>
  <c r="F90" i="196"/>
  <c r="F92" i="196" s="1"/>
  <c r="E89" i="198"/>
  <c r="E91" i="198" s="1"/>
  <c r="E93" i="198" s="1"/>
  <c r="D67" i="199"/>
  <c r="D69" i="199" s="1"/>
  <c r="D71" i="199" s="1"/>
  <c r="F65" i="200"/>
  <c r="F66" i="200" s="1"/>
  <c r="G27" i="200"/>
  <c r="F90" i="194"/>
  <c r="F92" i="194" s="1"/>
  <c r="H29" i="192"/>
  <c r="G87" i="192"/>
  <c r="G88" i="192" s="1"/>
  <c r="G87" i="191"/>
  <c r="G88" i="191" s="1"/>
  <c r="H29" i="191"/>
  <c r="E68" i="201"/>
  <c r="E70" i="201" s="1"/>
  <c r="F90" i="193"/>
  <c r="F92" i="193" s="1"/>
  <c r="E68" i="186"/>
  <c r="E70" i="186" s="1"/>
  <c r="F76" i="193"/>
  <c r="F77" i="193" s="1"/>
  <c r="G28" i="193"/>
  <c r="E89" i="187"/>
  <c r="E91" i="187" s="1"/>
  <c r="E93" i="187" s="1"/>
  <c r="F76" i="195"/>
  <c r="F77" i="195" s="1"/>
  <c r="G28" i="195"/>
  <c r="D78" i="198"/>
  <c r="D80" i="198" s="1"/>
  <c r="D82" i="198" s="1"/>
  <c r="F76" i="203"/>
  <c r="F77" i="203" s="1"/>
  <c r="G28" i="203"/>
  <c r="D71" i="192"/>
  <c r="C95" i="196"/>
  <c r="E79" i="188"/>
  <c r="E81" i="188" s="1"/>
  <c r="H29" i="186"/>
  <c r="G87" i="186"/>
  <c r="G88" i="186" s="1"/>
  <c r="G27" i="194"/>
  <c r="F65" i="194"/>
  <c r="F66" i="194" s="1"/>
  <c r="E89" i="193"/>
  <c r="E91" i="193" s="1"/>
  <c r="E93" i="193" s="1"/>
  <c r="D78" i="186"/>
  <c r="D80" i="186" s="1"/>
  <c r="D82" i="186" s="1"/>
  <c r="G87" i="202"/>
  <c r="G88" i="202" s="1"/>
  <c r="H29" i="202"/>
  <c r="F90" i="189"/>
  <c r="F92" i="189" s="1"/>
  <c r="D78" i="192"/>
  <c r="D80" i="192" s="1"/>
  <c r="D82" i="192" s="1"/>
  <c r="E79" i="186"/>
  <c r="E81" i="186" s="1"/>
  <c r="E78" i="185"/>
  <c r="E80" i="185" s="1"/>
  <c r="F75" i="185"/>
  <c r="F76" i="185" s="1"/>
  <c r="G28" i="185"/>
  <c r="G27" i="185"/>
  <c r="F64" i="185"/>
  <c r="F65" i="185" s="1"/>
  <c r="D70" i="185"/>
  <c r="E66" i="185"/>
  <c r="E68" i="185" s="1"/>
  <c r="E69" i="185"/>
  <c r="F89" i="185"/>
  <c r="F91" i="185" s="1"/>
  <c r="E88" i="185"/>
  <c r="E90" i="185" s="1"/>
  <c r="E92" i="185" s="1"/>
  <c r="G86" i="185"/>
  <c r="G87" i="185" s="1"/>
  <c r="H29" i="185"/>
  <c r="N193" i="152"/>
  <c r="O78" i="123"/>
  <c r="N189" i="152"/>
  <c r="O74" i="123"/>
  <c r="O71" i="123"/>
  <c r="N186" i="152"/>
  <c r="O73" i="123"/>
  <c r="N188" i="152"/>
  <c r="O75" i="123"/>
  <c r="N190" i="152"/>
  <c r="O79" i="123"/>
  <c r="N194" i="152"/>
  <c r="N195" i="152"/>
  <c r="O80" i="123"/>
  <c r="N185" i="152"/>
  <c r="O70" i="123"/>
  <c r="N192" i="152"/>
  <c r="O77" i="123"/>
  <c r="N174" i="152"/>
  <c r="O59" i="123"/>
  <c r="N170" i="152"/>
  <c r="O55" i="123"/>
  <c r="O58" i="123"/>
  <c r="N173" i="152"/>
  <c r="O62" i="123"/>
  <c r="N177" i="152"/>
  <c r="N178" i="152"/>
  <c r="O63" i="123"/>
  <c r="N179" i="152"/>
  <c r="O64" i="123"/>
  <c r="N171" i="152"/>
  <c r="O56" i="123"/>
  <c r="O60" i="123"/>
  <c r="N175" i="152"/>
  <c r="E160" i="144"/>
  <c r="E178" i="144"/>
  <c r="F160" i="136"/>
  <c r="F178" i="136"/>
  <c r="J160" i="140"/>
  <c r="J178" i="140"/>
  <c r="E160" i="149"/>
  <c r="E178" i="149"/>
  <c r="I178" i="162"/>
  <c r="I160" i="162"/>
  <c r="J178" i="144"/>
  <c r="J160" i="144"/>
  <c r="C178" i="138"/>
  <c r="C160" i="138"/>
  <c r="L178" i="134"/>
  <c r="L160" i="134"/>
  <c r="F178" i="137"/>
  <c r="F160" i="137"/>
  <c r="E178" i="146"/>
  <c r="E160" i="146"/>
  <c r="I178" i="134"/>
  <c r="I160" i="134"/>
  <c r="H178" i="144"/>
  <c r="H160" i="144"/>
  <c r="D178" i="150"/>
  <c r="D160" i="150"/>
  <c r="K178" i="142"/>
  <c r="K160" i="142"/>
  <c r="G178" i="149"/>
  <c r="G160" i="149"/>
  <c r="F178" i="135"/>
  <c r="F160" i="135"/>
  <c r="E178" i="137"/>
  <c r="E160" i="137"/>
  <c r="I178" i="148"/>
  <c r="I160" i="148"/>
  <c r="M178" i="135"/>
  <c r="M160" i="135"/>
  <c r="J178" i="162"/>
  <c r="J160" i="162"/>
  <c r="K178" i="147"/>
  <c r="K160" i="147"/>
  <c r="G178" i="147"/>
  <c r="G160" i="147"/>
  <c r="H178" i="147"/>
  <c r="H160" i="147"/>
  <c r="D178" i="143"/>
  <c r="D160" i="143"/>
  <c r="G178" i="86"/>
  <c r="G160" i="86"/>
  <c r="M178" i="162"/>
  <c r="M160" i="162"/>
  <c r="J178" i="151"/>
  <c r="J160" i="151"/>
  <c r="C178" i="137"/>
  <c r="C160" i="137"/>
  <c r="F178" i="149"/>
  <c r="F160" i="149"/>
  <c r="E178" i="150"/>
  <c r="E160" i="150"/>
  <c r="I178" i="137"/>
  <c r="I160" i="137"/>
  <c r="H178" i="145"/>
  <c r="H160" i="145"/>
  <c r="D178" i="145"/>
  <c r="D160" i="145"/>
  <c r="C178" i="86"/>
  <c r="C160" i="86"/>
  <c r="L178" i="147"/>
  <c r="L160" i="147"/>
  <c r="F178" i="146"/>
  <c r="F160" i="146"/>
  <c r="E178" i="148"/>
  <c r="E160" i="148"/>
  <c r="M178" i="148"/>
  <c r="M160" i="148"/>
  <c r="H178" i="140"/>
  <c r="H160" i="140"/>
  <c r="D178" i="149"/>
  <c r="D160" i="149"/>
  <c r="K178" i="134"/>
  <c r="K160" i="134"/>
  <c r="G178" i="134"/>
  <c r="G160" i="134"/>
  <c r="I178" i="86"/>
  <c r="I160" i="86"/>
  <c r="H178" i="143"/>
  <c r="H160" i="143"/>
  <c r="D178" i="162"/>
  <c r="D160" i="162"/>
  <c r="L178" i="136"/>
  <c r="L160" i="136"/>
  <c r="D160" i="135"/>
  <c r="D178" i="135"/>
  <c r="H160" i="86"/>
  <c r="H178" i="86"/>
  <c r="J160" i="136"/>
  <c r="J178" i="136"/>
  <c r="G160" i="145"/>
  <c r="G178" i="145"/>
  <c r="I178" i="138"/>
  <c r="I160" i="138"/>
  <c r="H178" i="141"/>
  <c r="H160" i="141"/>
  <c r="D178" i="141"/>
  <c r="D160" i="141"/>
  <c r="L178" i="146"/>
  <c r="L160" i="146"/>
  <c r="F178" i="144"/>
  <c r="F160" i="144"/>
  <c r="E160" i="139"/>
  <c r="E178" i="139"/>
  <c r="M178" i="146"/>
  <c r="M160" i="146"/>
  <c r="J178" i="86"/>
  <c r="J160" i="86"/>
  <c r="C178" i="144"/>
  <c r="C160" i="144"/>
  <c r="K178" i="135"/>
  <c r="K160" i="135"/>
  <c r="G178" i="142"/>
  <c r="G160" i="142"/>
  <c r="M178" i="145"/>
  <c r="M160" i="145"/>
  <c r="J178" i="146"/>
  <c r="J160" i="146"/>
  <c r="C178" i="134"/>
  <c r="C160" i="134"/>
  <c r="L178" i="143"/>
  <c r="L160" i="143"/>
  <c r="F178" i="86"/>
  <c r="F160" i="86"/>
  <c r="E178" i="135"/>
  <c r="E160" i="135"/>
  <c r="H178" i="138"/>
  <c r="H160" i="138"/>
  <c r="D178" i="136"/>
  <c r="D160" i="136"/>
  <c r="L178" i="162"/>
  <c r="L160" i="162"/>
  <c r="H178" i="136"/>
  <c r="H160" i="136"/>
  <c r="D178" i="146"/>
  <c r="D160" i="146"/>
  <c r="K178" i="138"/>
  <c r="K160" i="138"/>
  <c r="G178" i="138"/>
  <c r="G160" i="138"/>
  <c r="I178" i="146"/>
  <c r="I160" i="146"/>
  <c r="M178" i="136"/>
  <c r="M160" i="136"/>
  <c r="J178" i="145"/>
  <c r="J160" i="145"/>
  <c r="C178" i="142"/>
  <c r="C160" i="142"/>
  <c r="L178" i="150"/>
  <c r="L160" i="150"/>
  <c r="F178" i="147"/>
  <c r="F160" i="147"/>
  <c r="E178" i="141"/>
  <c r="E160" i="141"/>
  <c r="D178" i="139"/>
  <c r="D160" i="139"/>
  <c r="I178" i="135"/>
  <c r="I160" i="135"/>
  <c r="H178" i="149"/>
  <c r="H160" i="149"/>
  <c r="D178" i="142"/>
  <c r="D160" i="142"/>
  <c r="L178" i="148"/>
  <c r="L160" i="148"/>
  <c r="H178" i="162"/>
  <c r="H160" i="162"/>
  <c r="J178" i="141"/>
  <c r="J160" i="141"/>
  <c r="L178" i="149"/>
  <c r="L160" i="149"/>
  <c r="G178" i="140"/>
  <c r="G160" i="140"/>
  <c r="I160" i="149"/>
  <c r="I178" i="149"/>
  <c r="K160" i="141"/>
  <c r="K178" i="141"/>
  <c r="K160" i="148"/>
  <c r="K178" i="148"/>
  <c r="I160" i="139"/>
  <c r="I178" i="139"/>
  <c r="C160" i="162"/>
  <c r="C178" i="162"/>
  <c r="C160" i="141"/>
  <c r="C178" i="141"/>
  <c r="K160" i="143"/>
  <c r="K178" i="143"/>
  <c r="D178" i="86"/>
  <c r="D160" i="86"/>
  <c r="J160" i="134"/>
  <c r="J178" i="134"/>
  <c r="M178" i="149"/>
  <c r="M160" i="149"/>
  <c r="K160" i="162"/>
  <c r="K178" i="162"/>
  <c r="I160" i="142"/>
  <c r="I178" i="142"/>
  <c r="I160" i="147"/>
  <c r="I178" i="147"/>
  <c r="L160" i="137"/>
  <c r="L178" i="137"/>
  <c r="C160" i="150"/>
  <c r="C178" i="150"/>
  <c r="C160" i="148"/>
  <c r="C178" i="148"/>
  <c r="M178" i="139"/>
  <c r="M160" i="139"/>
  <c r="G178" i="162"/>
  <c r="G160" i="162"/>
  <c r="G178" i="146"/>
  <c r="G160" i="146"/>
  <c r="E178" i="147"/>
  <c r="E160" i="147"/>
  <c r="H160" i="137"/>
  <c r="H178" i="137"/>
  <c r="G160" i="141"/>
  <c r="G178" i="141"/>
  <c r="L160" i="86"/>
  <c r="L178" i="86"/>
  <c r="M160" i="142"/>
  <c r="M178" i="142"/>
  <c r="H178" i="151"/>
  <c r="H160" i="151"/>
  <c r="D178" i="151"/>
  <c r="D160" i="151"/>
  <c r="K178" i="139"/>
  <c r="K160" i="139"/>
  <c r="G178" i="137"/>
  <c r="G160" i="137"/>
  <c r="I178" i="150"/>
  <c r="I160" i="150"/>
  <c r="M178" i="137"/>
  <c r="M160" i="137"/>
  <c r="J178" i="150"/>
  <c r="J160" i="150"/>
  <c r="C178" i="136"/>
  <c r="C160" i="136"/>
  <c r="L178" i="145"/>
  <c r="L160" i="145"/>
  <c r="G178" i="139"/>
  <c r="G160" i="139"/>
  <c r="L178" i="139"/>
  <c r="L160" i="139"/>
  <c r="I178" i="136"/>
  <c r="I160" i="136"/>
  <c r="H178" i="142"/>
  <c r="H160" i="142"/>
  <c r="D178" i="138"/>
  <c r="D160" i="138"/>
  <c r="L178" i="144"/>
  <c r="L160" i="144"/>
  <c r="F178" i="145"/>
  <c r="F160" i="145"/>
  <c r="I178" i="140"/>
  <c r="I160" i="140"/>
  <c r="D178" i="147"/>
  <c r="D160" i="147"/>
  <c r="K178" i="86"/>
  <c r="K160" i="86"/>
  <c r="F178" i="162"/>
  <c r="F160" i="162"/>
  <c r="E178" i="86"/>
  <c r="E160" i="86"/>
  <c r="H178" i="146"/>
  <c r="H160" i="146"/>
  <c r="D178" i="134"/>
  <c r="D160" i="134"/>
  <c r="L178" i="151"/>
  <c r="L160" i="151"/>
  <c r="E178" i="138"/>
  <c r="E160" i="138"/>
  <c r="M178" i="141"/>
  <c r="M160" i="141"/>
  <c r="J178" i="149"/>
  <c r="J160" i="149"/>
  <c r="C178" i="149"/>
  <c r="C160" i="149"/>
  <c r="K178" i="136"/>
  <c r="K160" i="136"/>
  <c r="G178" i="136"/>
  <c r="G160" i="136"/>
  <c r="E178" i="134"/>
  <c r="E160" i="134"/>
  <c r="H178" i="139"/>
  <c r="H160" i="139"/>
  <c r="I178" i="145"/>
  <c r="I160" i="145"/>
  <c r="M178" i="140"/>
  <c r="M160" i="140"/>
  <c r="J178" i="139"/>
  <c r="J160" i="139"/>
  <c r="C178" i="147"/>
  <c r="C160" i="147"/>
  <c r="L178" i="138"/>
  <c r="L160" i="138"/>
  <c r="F178" i="141"/>
  <c r="F160" i="141"/>
  <c r="E178" i="143"/>
  <c r="E160" i="143"/>
  <c r="M178" i="138"/>
  <c r="M160" i="138"/>
  <c r="J178" i="137"/>
  <c r="J160" i="137"/>
  <c r="K178" i="140"/>
  <c r="K160" i="140"/>
  <c r="F178" i="150"/>
  <c r="F160" i="150"/>
  <c r="M160" i="147"/>
  <c r="M178" i="147"/>
  <c r="G160" i="150"/>
  <c r="G178" i="150"/>
  <c r="F160" i="140"/>
  <c r="F178" i="140"/>
  <c r="J178" i="135"/>
  <c r="J160" i="135"/>
  <c r="K178" i="151"/>
  <c r="K160" i="151"/>
  <c r="G178" i="151"/>
  <c r="G160" i="151"/>
  <c r="I178" i="141"/>
  <c r="I160" i="141"/>
  <c r="H178" i="150"/>
  <c r="H160" i="150"/>
  <c r="D178" i="144"/>
  <c r="D160" i="144"/>
  <c r="K178" i="149"/>
  <c r="K160" i="149"/>
  <c r="L178" i="140"/>
  <c r="L160" i="140"/>
  <c r="F178" i="148"/>
  <c r="F160" i="148"/>
  <c r="E178" i="145"/>
  <c r="E160" i="145"/>
  <c r="I178" i="143"/>
  <c r="I160" i="143"/>
  <c r="H178" i="148"/>
  <c r="H160" i="148"/>
  <c r="D178" i="148"/>
  <c r="D160" i="148"/>
  <c r="K178" i="137"/>
  <c r="K160" i="137"/>
  <c r="G178" i="135"/>
  <c r="G160" i="135"/>
  <c r="M178" i="86"/>
  <c r="M160" i="86"/>
  <c r="J178" i="143"/>
  <c r="J160" i="143"/>
  <c r="C178" i="140"/>
  <c r="C160" i="140"/>
  <c r="F178" i="143"/>
  <c r="F160" i="143"/>
  <c r="M178" i="134"/>
  <c r="M160" i="134"/>
  <c r="J178" i="142"/>
  <c r="J160" i="142"/>
  <c r="C178" i="151"/>
  <c r="C160" i="151"/>
  <c r="L178" i="141"/>
  <c r="L160" i="141"/>
  <c r="F178" i="142"/>
  <c r="F160" i="142"/>
  <c r="E178" i="162"/>
  <c r="E160" i="162"/>
  <c r="M178" i="150"/>
  <c r="M160" i="150"/>
  <c r="H178" i="134"/>
  <c r="H160" i="134"/>
  <c r="D178" i="140"/>
  <c r="D160" i="140"/>
  <c r="K178" i="144"/>
  <c r="K160" i="144"/>
  <c r="G178" i="144"/>
  <c r="G160" i="144"/>
  <c r="M178" i="143"/>
  <c r="M160" i="143"/>
  <c r="J178" i="147"/>
  <c r="J160" i="147"/>
  <c r="C178" i="139"/>
  <c r="C160" i="139"/>
  <c r="F178" i="151"/>
  <c r="F160" i="151"/>
  <c r="E178" i="136"/>
  <c r="E160" i="136"/>
  <c r="J178" i="148"/>
  <c r="J160" i="148"/>
  <c r="C178" i="135"/>
  <c r="C160" i="135"/>
  <c r="L178" i="142"/>
  <c r="L160" i="142"/>
  <c r="F178" i="139"/>
  <c r="F160" i="139"/>
  <c r="E178" i="140"/>
  <c r="E160" i="140"/>
  <c r="C160" i="146"/>
  <c r="C178" i="146"/>
  <c r="C160" i="145"/>
  <c r="C178" i="145"/>
  <c r="M160" i="151"/>
  <c r="M178" i="151"/>
  <c r="L178" i="135"/>
  <c r="L160" i="135"/>
  <c r="I160" i="144"/>
  <c r="I178" i="144"/>
  <c r="D160" i="137"/>
  <c r="D178" i="137"/>
  <c r="J160" i="138"/>
  <c r="J178" i="138"/>
  <c r="G178" i="148"/>
  <c r="G160" i="148"/>
  <c r="F178" i="134"/>
  <c r="F160" i="134"/>
  <c r="E178" i="142"/>
  <c r="E160" i="142"/>
  <c r="G178" i="143"/>
  <c r="G160" i="143"/>
  <c r="E160" i="151"/>
  <c r="E178" i="151"/>
  <c r="K160" i="150"/>
  <c r="K178" i="150"/>
  <c r="C160" i="143"/>
  <c r="C178" i="143"/>
  <c r="K160" i="146"/>
  <c r="K178" i="146"/>
  <c r="K160" i="145"/>
  <c r="K178" i="145"/>
  <c r="H178" i="135"/>
  <c r="H160" i="135"/>
  <c r="M178" i="144"/>
  <c r="M160" i="144"/>
  <c r="F178" i="138"/>
  <c r="F160" i="138"/>
  <c r="I178" i="151"/>
  <c r="I160" i="151"/>
  <c r="K195" i="209"/>
  <c r="O208" i="152"/>
  <c r="O48" i="169"/>
  <c r="O80" i="169" s="1"/>
  <c r="O48" i="166"/>
  <c r="O80" i="166" s="1"/>
  <c r="O48" i="167"/>
  <c r="O80" i="167" s="1"/>
  <c r="O204" i="152"/>
  <c r="O44" i="169"/>
  <c r="O76" i="169" s="1"/>
  <c r="O44" i="166"/>
  <c r="O76" i="166" s="1"/>
  <c r="O44" i="167"/>
  <c r="O76" i="167" s="1"/>
  <c r="I240" i="209"/>
  <c r="O210" i="152"/>
  <c r="O50" i="169"/>
  <c r="O82" i="169" s="1"/>
  <c r="O50" i="166"/>
  <c r="O82" i="166" s="1"/>
  <c r="O50" i="167"/>
  <c r="O82" i="167" s="1"/>
  <c r="O221" i="152"/>
  <c r="O61" i="167"/>
  <c r="O93" i="167" s="1"/>
  <c r="O61" i="169"/>
  <c r="O93" i="169" s="1"/>
  <c r="O61" i="166"/>
  <c r="O93" i="166" s="1"/>
  <c r="K210" i="209"/>
  <c r="I222" i="209"/>
  <c r="O42" i="166"/>
  <c r="O74" i="166" s="1"/>
  <c r="I227" i="209"/>
  <c r="I235" i="209"/>
  <c r="O226" i="152"/>
  <c r="O66" i="169"/>
  <c r="O98" i="169" s="1"/>
  <c r="O66" i="166"/>
  <c r="O98" i="166" s="1"/>
  <c r="O66" i="167"/>
  <c r="O98" i="167" s="1"/>
  <c r="H241" i="209"/>
  <c r="H242" i="209" s="1"/>
  <c r="O206" i="152"/>
  <c r="O46" i="169"/>
  <c r="O78" i="169" s="1"/>
  <c r="O46" i="166"/>
  <c r="O78" i="166" s="1"/>
  <c r="O46" i="167"/>
  <c r="O78" i="167" s="1"/>
  <c r="K197" i="209"/>
  <c r="I233" i="209"/>
  <c r="K199" i="209"/>
  <c r="K202" i="209"/>
  <c r="O224" i="152"/>
  <c r="O64" i="169"/>
  <c r="O96" i="169" s="1"/>
  <c r="O64" i="166"/>
  <c r="O96" i="166" s="1"/>
  <c r="O64" i="167"/>
  <c r="O96" i="167" s="1"/>
  <c r="I229" i="209"/>
  <c r="I238" i="209"/>
  <c r="K201" i="209"/>
  <c r="O211" i="152"/>
  <c r="O51" i="169"/>
  <c r="O83" i="169" s="1"/>
  <c r="O51" i="166"/>
  <c r="O83" i="166" s="1"/>
  <c r="O51" i="167"/>
  <c r="O83" i="167" s="1"/>
  <c r="K206" i="209"/>
  <c r="K212" i="209"/>
  <c r="O207" i="152"/>
  <c r="O218" i="152"/>
  <c r="O58" i="169"/>
  <c r="O90" i="169" s="1"/>
  <c r="O58" i="166"/>
  <c r="O90" i="166" s="1"/>
  <c r="O58" i="167"/>
  <c r="O90" i="167" s="1"/>
  <c r="J215" i="209"/>
  <c r="J240" i="209" s="1"/>
  <c r="J216" i="209"/>
  <c r="O227" i="152"/>
  <c r="O67" i="169"/>
  <c r="O99" i="169" s="1"/>
  <c r="O110" i="166" s="1"/>
  <c r="O67" i="166"/>
  <c r="O99" i="166" s="1"/>
  <c r="O106" i="166" s="1"/>
  <c r="O67" i="167"/>
  <c r="O99" i="167" s="1"/>
  <c r="O108" i="166" s="1"/>
  <c r="K211" i="209"/>
  <c r="O219" i="152"/>
  <c r="O59" i="169"/>
  <c r="O91" i="169" s="1"/>
  <c r="O59" i="166"/>
  <c r="O91" i="166" s="1"/>
  <c r="O59" i="167"/>
  <c r="O91" i="167" s="1"/>
  <c r="O222" i="152"/>
  <c r="O62" i="169"/>
  <c r="O94" i="169" s="1"/>
  <c r="O62" i="166"/>
  <c r="O94" i="166" s="1"/>
  <c r="O62" i="167"/>
  <c r="O94" i="167" s="1"/>
  <c r="I230" i="209"/>
  <c r="I225" i="209"/>
  <c r="I223" i="209"/>
  <c r="K214" i="209"/>
  <c r="O220" i="152"/>
  <c r="O60" i="169"/>
  <c r="O92" i="169" s="1"/>
  <c r="O60" i="166"/>
  <c r="O92" i="166" s="1"/>
  <c r="O60" i="167"/>
  <c r="O92" i="167" s="1"/>
  <c r="I236" i="209"/>
  <c r="I239" i="209"/>
  <c r="I234" i="209"/>
  <c r="I237" i="209"/>
  <c r="I231" i="209"/>
  <c r="I228" i="209"/>
  <c r="O225" i="152"/>
  <c r="O65" i="167"/>
  <c r="O97" i="167" s="1"/>
  <c r="O65" i="166"/>
  <c r="O97" i="166" s="1"/>
  <c r="O65" i="169"/>
  <c r="O97" i="169" s="1"/>
  <c r="O197" i="95" l="1"/>
  <c r="P196" i="95"/>
  <c r="O42" i="169"/>
  <c r="O74" i="169" s="1"/>
  <c r="O202" i="152"/>
  <c r="O47" i="166"/>
  <c r="O79" i="166" s="1"/>
  <c r="O47" i="167"/>
  <c r="O79" i="167" s="1"/>
  <c r="O49" i="169"/>
  <c r="O81" i="169" s="1"/>
  <c r="O49" i="167"/>
  <c r="O81" i="167" s="1"/>
  <c r="O209" i="152"/>
  <c r="M153" i="199"/>
  <c r="N158" i="199" s="1"/>
  <c r="F302" i="92"/>
  <c r="N203" i="152"/>
  <c r="N43" i="167"/>
  <c r="N75" i="167" s="1"/>
  <c r="O56" i="124"/>
  <c r="N43" i="169"/>
  <c r="N75" i="169" s="1"/>
  <c r="N43" i="166"/>
  <c r="N75" i="166" s="1"/>
  <c r="N45" i="166"/>
  <c r="N77" i="166" s="1"/>
  <c r="O58" i="124"/>
  <c r="N45" i="167"/>
  <c r="N77" i="167" s="1"/>
  <c r="N205" i="152"/>
  <c r="N45" i="169"/>
  <c r="N77" i="169" s="1"/>
  <c r="K82" i="209"/>
  <c r="K70" i="209"/>
  <c r="K81" i="209"/>
  <c r="P15" i="92"/>
  <c r="AH174" i="95"/>
  <c r="I261" i="152"/>
  <c r="X34" i="104"/>
  <c r="W37" i="104"/>
  <c r="O75" i="104"/>
  <c r="O76" i="104" s="1"/>
  <c r="V38" i="104"/>
  <c r="H260" i="152"/>
  <c r="V41" i="104"/>
  <c r="V46" i="104" s="1"/>
  <c r="D94" i="185"/>
  <c r="D95" i="197"/>
  <c r="N57" i="169"/>
  <c r="N89" i="169" s="1"/>
  <c r="N57" i="166"/>
  <c r="N89" i="166" s="1"/>
  <c r="N57" i="167"/>
  <c r="N89" i="167" s="1"/>
  <c r="N217" i="152"/>
  <c r="O70" i="124"/>
  <c r="N191" i="152"/>
  <c r="O76" i="123"/>
  <c r="U38" i="113"/>
  <c r="C35" i="132"/>
  <c r="D95" i="203"/>
  <c r="D95" i="196"/>
  <c r="D95" i="189"/>
  <c r="C283" i="162"/>
  <c r="C24" i="130"/>
  <c r="C33" i="130"/>
  <c r="C283" i="151"/>
  <c r="C16" i="130"/>
  <c r="C283" i="134"/>
  <c r="C20" i="130"/>
  <c r="C283" i="138"/>
  <c r="C283" i="141"/>
  <c r="C22" i="130"/>
  <c r="C29" i="130"/>
  <c r="C283" i="147"/>
  <c r="C28" i="130"/>
  <c r="C283" i="146"/>
  <c r="C15" i="130"/>
  <c r="C283" i="86"/>
  <c r="C21" i="130"/>
  <c r="C283" i="139"/>
  <c r="C283" i="144"/>
  <c r="C26" i="130"/>
  <c r="C283" i="149"/>
  <c r="C31" i="130"/>
  <c r="C17" i="130"/>
  <c r="C283" i="135"/>
  <c r="C30" i="130"/>
  <c r="C283" i="148"/>
  <c r="N63" i="169"/>
  <c r="N95" i="169" s="1"/>
  <c r="N63" i="166"/>
  <c r="N95" i="166" s="1"/>
  <c r="N223" i="152"/>
  <c r="N63" i="167"/>
  <c r="N95" i="167" s="1"/>
  <c r="O76" i="124"/>
  <c r="N52" i="167"/>
  <c r="N84" i="167" s="1"/>
  <c r="N107" i="166" s="1"/>
  <c r="O65" i="124"/>
  <c r="N52" i="169"/>
  <c r="N84" i="169" s="1"/>
  <c r="N109" i="166" s="1"/>
  <c r="N212" i="152"/>
  <c r="N52" i="166"/>
  <c r="N84" i="166" s="1"/>
  <c r="N105" i="166" s="1"/>
  <c r="O180" i="152"/>
  <c r="D95" i="194"/>
  <c r="J234" i="209"/>
  <c r="D95" i="191"/>
  <c r="E78" i="190"/>
  <c r="E80" i="190" s="1"/>
  <c r="E82" i="190" s="1"/>
  <c r="D95" i="200"/>
  <c r="E78" i="200"/>
  <c r="E80" i="200" s="1"/>
  <c r="E82" i="200" s="1"/>
  <c r="D95" i="188"/>
  <c r="E71" i="188"/>
  <c r="F89" i="188"/>
  <c r="F91" i="188" s="1"/>
  <c r="F93" i="188" s="1"/>
  <c r="E78" i="189"/>
  <c r="E80" i="189" s="1"/>
  <c r="E82" i="189" s="1"/>
  <c r="K73" i="209"/>
  <c r="U41" i="113"/>
  <c r="U46" i="113" s="1"/>
  <c r="U56" i="113" s="1"/>
  <c r="Q15" i="92" s="1"/>
  <c r="E93" i="189"/>
  <c r="K68" i="209"/>
  <c r="O187" i="152"/>
  <c r="K74" i="209"/>
  <c r="K84" i="209"/>
  <c r="E78" i="188"/>
  <c r="E80" i="188" s="1"/>
  <c r="E82" i="188" s="1"/>
  <c r="D95" i="199"/>
  <c r="E67" i="187"/>
  <c r="E69" i="187" s="1"/>
  <c r="E71" i="187" s="1"/>
  <c r="D95" i="204"/>
  <c r="K86" i="209"/>
  <c r="K62" i="209"/>
  <c r="E78" i="198"/>
  <c r="E80" i="198" s="1"/>
  <c r="E82" i="198" s="1"/>
  <c r="D95" i="195"/>
  <c r="K78" i="209"/>
  <c r="K72" i="209"/>
  <c r="E67" i="199"/>
  <c r="E69" i="199" s="1"/>
  <c r="E71" i="199" s="1"/>
  <c r="F89" i="200"/>
  <c r="F91" i="200" s="1"/>
  <c r="F93" i="200" s="1"/>
  <c r="D82" i="190"/>
  <c r="D95" i="190" s="1"/>
  <c r="F88" i="185"/>
  <c r="F90" i="185" s="1"/>
  <c r="F92" i="185" s="1"/>
  <c r="E78" i="191"/>
  <c r="E80" i="191" s="1"/>
  <c r="E82" i="191" s="1"/>
  <c r="D363" i="92"/>
  <c r="F331" i="92"/>
  <c r="AG176" i="95"/>
  <c r="N68" i="113"/>
  <c r="N69" i="113" s="1"/>
  <c r="E332" i="92"/>
  <c r="E358" i="92" s="1"/>
  <c r="E334" i="92"/>
  <c r="E385" i="92" s="1"/>
  <c r="E460" i="92" s="1"/>
  <c r="E321" i="92"/>
  <c r="E347" i="92" s="1"/>
  <c r="E335" i="92"/>
  <c r="E386" i="92" s="1"/>
  <c r="E461" i="92" s="1"/>
  <c r="C458" i="92"/>
  <c r="C459" i="92"/>
  <c r="V44" i="93"/>
  <c r="V57" i="155"/>
  <c r="V63" i="155" s="1"/>
  <c r="W53" i="108"/>
  <c r="E353" i="92"/>
  <c r="E378" i="92"/>
  <c r="E453" i="92" s="1"/>
  <c r="C339" i="92"/>
  <c r="C389" i="92"/>
  <c r="C340" i="92"/>
  <c r="P322" i="92"/>
  <c r="P327" i="92"/>
  <c r="P320" i="92"/>
  <c r="P336" i="92"/>
  <c r="P331" i="92"/>
  <c r="V33" i="227"/>
  <c r="V39" i="227"/>
  <c r="U83" i="227" s="1"/>
  <c r="U85" i="227" s="1"/>
  <c r="U87" i="227" s="1"/>
  <c r="F157" i="92"/>
  <c r="F158" i="92"/>
  <c r="V37" i="113"/>
  <c r="E309" i="92"/>
  <c r="E310" i="92" s="1"/>
  <c r="C463" i="92"/>
  <c r="D446" i="92"/>
  <c r="D338" i="92"/>
  <c r="D345" i="92"/>
  <c r="D370" i="92"/>
  <c r="W55" i="108"/>
  <c r="V59" i="155"/>
  <c r="V65" i="155" s="1"/>
  <c r="V33" i="93"/>
  <c r="E362" i="92"/>
  <c r="E387" i="92"/>
  <c r="E462" i="92" s="1"/>
  <c r="E323" i="92"/>
  <c r="D361" i="92"/>
  <c r="D386" i="92"/>
  <c r="W45" i="93"/>
  <c r="W42" i="93" s="1"/>
  <c r="W31" i="93"/>
  <c r="D350" i="92"/>
  <c r="D375" i="92"/>
  <c r="E325" i="92"/>
  <c r="D374" i="92"/>
  <c r="D349" i="92"/>
  <c r="E348" i="92"/>
  <c r="E373" i="92"/>
  <c r="E448" i="92" s="1"/>
  <c r="C452" i="92"/>
  <c r="O60" i="217"/>
  <c r="T124" i="155"/>
  <c r="T126" i="155" s="1"/>
  <c r="T130" i="155" s="1"/>
  <c r="U76" i="155"/>
  <c r="V82" i="155"/>
  <c r="V64" i="155"/>
  <c r="V70" i="155" s="1"/>
  <c r="F298" i="92"/>
  <c r="F327" i="92" s="1"/>
  <c r="S328" i="92"/>
  <c r="S321" i="92"/>
  <c r="F291" i="92"/>
  <c r="S332" i="92"/>
  <c r="D372" i="92"/>
  <c r="D347" i="92"/>
  <c r="C454" i="92"/>
  <c r="H267" i="152"/>
  <c r="E329" i="92"/>
  <c r="E319" i="92"/>
  <c r="G148" i="92"/>
  <c r="G301" i="92" s="1"/>
  <c r="G150" i="92"/>
  <c r="G303" i="92" s="1"/>
  <c r="G147" i="92"/>
  <c r="G300" i="92" s="1"/>
  <c r="G142" i="92"/>
  <c r="G295" i="92" s="1"/>
  <c r="G140" i="92"/>
  <c r="G146" i="92"/>
  <c r="G299" i="92" s="1"/>
  <c r="G156" i="92"/>
  <c r="G154" i="92"/>
  <c r="G307" i="92" s="1"/>
  <c r="G152" i="92"/>
  <c r="G305" i="92" s="1"/>
  <c r="G151" i="92"/>
  <c r="G304" i="92" s="1"/>
  <c r="G141" i="92"/>
  <c r="G294" i="92" s="1"/>
  <c r="G137" i="92"/>
  <c r="G290" i="92" s="1"/>
  <c r="G153" i="92"/>
  <c r="G306" i="92" s="1"/>
  <c r="G139" i="92"/>
  <c r="G292" i="92" s="1"/>
  <c r="G143" i="92"/>
  <c r="G296" i="92" s="1"/>
  <c r="G155" i="92"/>
  <c r="G308" i="92" s="1"/>
  <c r="G144" i="92"/>
  <c r="G297" i="92" s="1"/>
  <c r="G145" i="92"/>
  <c r="G138" i="92"/>
  <c r="G149" i="92"/>
  <c r="G302" i="92" s="1"/>
  <c r="D359" i="92"/>
  <c r="D384" i="92"/>
  <c r="D448" i="92"/>
  <c r="D355" i="92"/>
  <c r="D380" i="92"/>
  <c r="D453" i="92"/>
  <c r="E324" i="92"/>
  <c r="X20" i="93"/>
  <c r="Y23" i="93"/>
  <c r="X34" i="93"/>
  <c r="E357" i="92"/>
  <c r="E382" i="92"/>
  <c r="D351" i="92"/>
  <c r="D376" i="92"/>
  <c r="E333" i="92"/>
  <c r="D352" i="92"/>
  <c r="D377" i="92"/>
  <c r="C364" i="92"/>
  <c r="C365" i="92" s="1"/>
  <c r="S323" i="92"/>
  <c r="F293" i="92"/>
  <c r="F322" i="92" s="1"/>
  <c r="C461" i="92"/>
  <c r="W22" i="93"/>
  <c r="W58" i="155"/>
  <c r="X54" i="108"/>
  <c r="X38" i="108" s="1"/>
  <c r="W19" i="113" s="1"/>
  <c r="W20" i="113" s="1"/>
  <c r="W28" i="227"/>
  <c r="D356" i="92"/>
  <c r="D381" i="92"/>
  <c r="D360" i="92"/>
  <c r="D385" i="92"/>
  <c r="E337" i="92"/>
  <c r="E330" i="92"/>
  <c r="D457" i="92"/>
  <c r="C447" i="92"/>
  <c r="D462" i="92"/>
  <c r="E326" i="92"/>
  <c r="C450" i="92"/>
  <c r="E346" i="92"/>
  <c r="E371" i="92"/>
  <c r="E446" i="92" s="1"/>
  <c r="E328" i="92"/>
  <c r="D383" i="92"/>
  <c r="D358" i="92"/>
  <c r="C445" i="92"/>
  <c r="H80" i="92"/>
  <c r="V31" i="152"/>
  <c r="D379" i="92"/>
  <c r="D354" i="92"/>
  <c r="F336" i="92"/>
  <c r="S337" i="92"/>
  <c r="C449" i="92"/>
  <c r="C455" i="92"/>
  <c r="K77" i="209"/>
  <c r="K83" i="209"/>
  <c r="K69" i="209"/>
  <c r="K75" i="209"/>
  <c r="K80" i="209"/>
  <c r="J187" i="209"/>
  <c r="K85" i="209"/>
  <c r="K67" i="209"/>
  <c r="K71" i="209"/>
  <c r="K79" i="209"/>
  <c r="J87" i="209"/>
  <c r="J88" i="209" s="1"/>
  <c r="J183" i="209"/>
  <c r="K164" i="209"/>
  <c r="J182" i="209"/>
  <c r="J178" i="209"/>
  <c r="J186" i="209"/>
  <c r="J174" i="209"/>
  <c r="J170" i="209"/>
  <c r="J177" i="209"/>
  <c r="J181" i="209"/>
  <c r="J176" i="209"/>
  <c r="J185" i="209"/>
  <c r="J188" i="209"/>
  <c r="J180" i="209"/>
  <c r="J173" i="209"/>
  <c r="J175" i="209"/>
  <c r="J171" i="209"/>
  <c r="J169" i="209"/>
  <c r="I189" i="209"/>
  <c r="I190" i="209" s="1"/>
  <c r="K163" i="209"/>
  <c r="K187" i="209" s="1"/>
  <c r="J172" i="209"/>
  <c r="J184" i="209"/>
  <c r="E67" i="196"/>
  <c r="E69" i="196" s="1"/>
  <c r="E71" i="196" s="1"/>
  <c r="D95" i="202"/>
  <c r="E67" i="197"/>
  <c r="E69" i="197" s="1"/>
  <c r="E71" i="197" s="1"/>
  <c r="F89" i="202"/>
  <c r="F91" i="202" s="1"/>
  <c r="F93" i="202" s="1"/>
  <c r="E67" i="194"/>
  <c r="E69" i="194" s="1"/>
  <c r="E71" i="194" s="1"/>
  <c r="E67" i="191"/>
  <c r="E69" i="191" s="1"/>
  <c r="E71" i="191" s="1"/>
  <c r="D95" i="187"/>
  <c r="F89" i="194"/>
  <c r="F91" i="194" s="1"/>
  <c r="F93" i="194" s="1"/>
  <c r="F89" i="187"/>
  <c r="F91" i="187" s="1"/>
  <c r="F93" i="187" s="1"/>
  <c r="F89" i="190"/>
  <c r="F91" i="190" s="1"/>
  <c r="F93" i="190" s="1"/>
  <c r="E78" i="193"/>
  <c r="E80" i="193" s="1"/>
  <c r="E82" i="193" s="1"/>
  <c r="E78" i="204"/>
  <c r="E80" i="204" s="1"/>
  <c r="E82" i="204" s="1"/>
  <c r="E67" i="190"/>
  <c r="E69" i="190" s="1"/>
  <c r="E71" i="190" s="1"/>
  <c r="E78" i="196"/>
  <c r="E80" i="196" s="1"/>
  <c r="E82" i="196" s="1"/>
  <c r="F89" i="197"/>
  <c r="F91" i="197" s="1"/>
  <c r="F93" i="197" s="1"/>
  <c r="F89" i="201"/>
  <c r="F91" i="201" s="1"/>
  <c r="F93" i="201" s="1"/>
  <c r="F89" i="189"/>
  <c r="F91" i="189" s="1"/>
  <c r="F93" i="189" s="1"/>
  <c r="F89" i="203"/>
  <c r="F91" i="203" s="1"/>
  <c r="F93" i="203" s="1"/>
  <c r="E78" i="203"/>
  <c r="E80" i="203" s="1"/>
  <c r="E82" i="203" s="1"/>
  <c r="G90" i="186"/>
  <c r="G92" i="186" s="1"/>
  <c r="H28" i="193"/>
  <c r="G76" i="193"/>
  <c r="G77" i="193" s="1"/>
  <c r="G90" i="192"/>
  <c r="G92" i="192" s="1"/>
  <c r="G65" i="200"/>
  <c r="G66" i="200" s="1"/>
  <c r="G68" i="200" s="1"/>
  <c r="H27" i="200"/>
  <c r="G76" i="200"/>
  <c r="G77" i="200" s="1"/>
  <c r="H28" i="200"/>
  <c r="G76" i="198"/>
  <c r="G77" i="198" s="1"/>
  <c r="H28" i="198"/>
  <c r="F67" i="198"/>
  <c r="F69" i="198" s="1"/>
  <c r="F70" i="198"/>
  <c r="H87" i="204"/>
  <c r="H88" i="204" s="1"/>
  <c r="I29" i="204"/>
  <c r="G76" i="189"/>
  <c r="G77" i="189" s="1"/>
  <c r="H28" i="189"/>
  <c r="G76" i="188"/>
  <c r="G77" i="188" s="1"/>
  <c r="H28" i="188"/>
  <c r="G65" i="203"/>
  <c r="G66" i="203" s="1"/>
  <c r="H27" i="203"/>
  <c r="G90" i="194"/>
  <c r="G92" i="194" s="1"/>
  <c r="G65" i="188"/>
  <c r="G66" i="188" s="1"/>
  <c r="H27" i="188"/>
  <c r="I29" i="196"/>
  <c r="H87" i="196"/>
  <c r="H88" i="196" s="1"/>
  <c r="G90" i="199"/>
  <c r="G92" i="199" s="1"/>
  <c r="G90" i="188"/>
  <c r="G92" i="188" s="1"/>
  <c r="H28" i="201"/>
  <c r="G76" i="201"/>
  <c r="G77" i="201" s="1"/>
  <c r="F79" i="194"/>
  <c r="F81" i="194" s="1"/>
  <c r="H27" i="187"/>
  <c r="G65" i="187"/>
  <c r="G66" i="187" s="1"/>
  <c r="I29" i="197"/>
  <c r="H87" i="197"/>
  <c r="H88" i="197" s="1"/>
  <c r="G90" i="200"/>
  <c r="G92" i="200" s="1"/>
  <c r="H27" i="191"/>
  <c r="G65" i="191"/>
  <c r="G66" i="191" s="1"/>
  <c r="G76" i="187"/>
  <c r="G77" i="187" s="1"/>
  <c r="H28" i="187"/>
  <c r="F68" i="204"/>
  <c r="F70" i="204" s="1"/>
  <c r="G90" i="195"/>
  <c r="G92" i="195" s="1"/>
  <c r="H87" i="189"/>
  <c r="H88" i="189" s="1"/>
  <c r="I29" i="189"/>
  <c r="F79" i="204"/>
  <c r="F81" i="204" s="1"/>
  <c r="F68" i="186"/>
  <c r="F70" i="186" s="1"/>
  <c r="G65" i="201"/>
  <c r="G66" i="201" s="1"/>
  <c r="H27" i="201"/>
  <c r="F79" i="197"/>
  <c r="F81" i="197" s="1"/>
  <c r="F79" i="196"/>
  <c r="F81" i="196" s="1"/>
  <c r="F79" i="192"/>
  <c r="F81" i="192" s="1"/>
  <c r="H87" i="187"/>
  <c r="H88" i="187" s="1"/>
  <c r="I29" i="187"/>
  <c r="F79" i="190"/>
  <c r="F81" i="190" s="1"/>
  <c r="E78" i="186"/>
  <c r="E80" i="186" s="1"/>
  <c r="E82" i="186" s="1"/>
  <c r="H87" i="186"/>
  <c r="H88" i="186" s="1"/>
  <c r="I29" i="186"/>
  <c r="D95" i="192"/>
  <c r="H28" i="195"/>
  <c r="G76" i="195"/>
  <c r="G77" i="195" s="1"/>
  <c r="F79" i="193"/>
  <c r="F81" i="193" s="1"/>
  <c r="F89" i="193"/>
  <c r="F91" i="193" s="1"/>
  <c r="F93" i="193" s="1"/>
  <c r="H87" i="191"/>
  <c r="H88" i="191" s="1"/>
  <c r="I29" i="191"/>
  <c r="H87" i="192"/>
  <c r="H88" i="192" s="1"/>
  <c r="I29" i="192"/>
  <c r="F68" i="200"/>
  <c r="F70" i="200" s="1"/>
  <c r="F89" i="196"/>
  <c r="F91" i="196" s="1"/>
  <c r="F93" i="196" s="1"/>
  <c r="F79" i="200"/>
  <c r="F81" i="200" s="1"/>
  <c r="F89" i="199"/>
  <c r="F91" i="199" s="1"/>
  <c r="F93" i="199" s="1"/>
  <c r="F79" i="198"/>
  <c r="F81" i="198" s="1"/>
  <c r="G65" i="198"/>
  <c r="G66" i="198" s="1"/>
  <c r="H27" i="198"/>
  <c r="E78" i="194"/>
  <c r="E80" i="194" s="1"/>
  <c r="E82" i="194" s="1"/>
  <c r="G90" i="204"/>
  <c r="G92" i="204" s="1"/>
  <c r="F68" i="203"/>
  <c r="F70" i="203" s="1"/>
  <c r="G65" i="190"/>
  <c r="G66" i="190" s="1"/>
  <c r="G68" i="190" s="1"/>
  <c r="H27" i="190"/>
  <c r="F68" i="188"/>
  <c r="F70" i="188" s="1"/>
  <c r="G90" i="196"/>
  <c r="G92" i="196" s="1"/>
  <c r="I29" i="198"/>
  <c r="H87" i="198"/>
  <c r="H88" i="198" s="1"/>
  <c r="I29" i="188"/>
  <c r="H87" i="188"/>
  <c r="H88" i="188" s="1"/>
  <c r="F89" i="195"/>
  <c r="F91" i="195" s="1"/>
  <c r="F93" i="195" s="1"/>
  <c r="H28" i="194"/>
  <c r="G76" i="194"/>
  <c r="G77" i="194" s="1"/>
  <c r="F67" i="199"/>
  <c r="F69" i="199" s="1"/>
  <c r="F70" i="199"/>
  <c r="F68" i="187"/>
  <c r="F70" i="187" s="1"/>
  <c r="G90" i="197"/>
  <c r="G92" i="197" s="1"/>
  <c r="E71" i="203"/>
  <c r="I29" i="200"/>
  <c r="H87" i="200"/>
  <c r="H88" i="200" s="1"/>
  <c r="F79" i="187"/>
  <c r="F81" i="187" s="1"/>
  <c r="G65" i="204"/>
  <c r="G66" i="204" s="1"/>
  <c r="H27" i="204"/>
  <c r="F89" i="198"/>
  <c r="F91" i="198" s="1"/>
  <c r="F93" i="198" s="1"/>
  <c r="E71" i="202"/>
  <c r="E78" i="201"/>
  <c r="E80" i="201" s="1"/>
  <c r="E82" i="201" s="1"/>
  <c r="G76" i="186"/>
  <c r="G77" i="186" s="1"/>
  <c r="H28" i="186"/>
  <c r="H28" i="204"/>
  <c r="G76" i="204"/>
  <c r="G77" i="204" s="1"/>
  <c r="G65" i="186"/>
  <c r="G66" i="186" s="1"/>
  <c r="H27" i="186"/>
  <c r="F68" i="201"/>
  <c r="F70" i="201" s="1"/>
  <c r="H27" i="192"/>
  <c r="G65" i="192"/>
  <c r="G66" i="192" s="1"/>
  <c r="H28" i="192"/>
  <c r="G76" i="192"/>
  <c r="G77" i="192" s="1"/>
  <c r="G90" i="187"/>
  <c r="G92" i="187" s="1"/>
  <c r="E93" i="196"/>
  <c r="G76" i="190"/>
  <c r="G77" i="190" s="1"/>
  <c r="H28" i="190"/>
  <c r="H87" i="202"/>
  <c r="H88" i="202" s="1"/>
  <c r="I29" i="202"/>
  <c r="F68" i="194"/>
  <c r="F70" i="194" s="1"/>
  <c r="H28" i="203"/>
  <c r="G76" i="203"/>
  <c r="G77" i="203" s="1"/>
  <c r="F79" i="195"/>
  <c r="F81" i="195" s="1"/>
  <c r="D95" i="186"/>
  <c r="G90" i="191"/>
  <c r="G92" i="191" s="1"/>
  <c r="F68" i="193"/>
  <c r="F70" i="193" s="1"/>
  <c r="G90" i="201"/>
  <c r="G92" i="201" s="1"/>
  <c r="F89" i="186"/>
  <c r="F91" i="186" s="1"/>
  <c r="F93" i="186" s="1"/>
  <c r="F68" i="189"/>
  <c r="F70" i="189" s="1"/>
  <c r="F68" i="190"/>
  <c r="F70" i="190" s="1"/>
  <c r="F79" i="191"/>
  <c r="F81" i="191" s="1"/>
  <c r="G90" i="198"/>
  <c r="G92" i="198" s="1"/>
  <c r="H28" i="199"/>
  <c r="G76" i="199"/>
  <c r="G77" i="199" s="1"/>
  <c r="G90" i="190"/>
  <c r="G92" i="190" s="1"/>
  <c r="G65" i="199"/>
  <c r="G66" i="199" s="1"/>
  <c r="H27" i="199"/>
  <c r="F68" i="196"/>
  <c r="F70" i="196" s="1"/>
  <c r="F68" i="197"/>
  <c r="F70" i="197" s="1"/>
  <c r="F79" i="186"/>
  <c r="F81" i="186" s="1"/>
  <c r="G90" i="193"/>
  <c r="G92" i="193" s="1"/>
  <c r="F89" i="191"/>
  <c r="F91" i="191" s="1"/>
  <c r="F93" i="191" s="1"/>
  <c r="F68" i="192"/>
  <c r="F70" i="192" s="1"/>
  <c r="E67" i="204"/>
  <c r="E69" i="204" s="1"/>
  <c r="E71" i="204" s="1"/>
  <c r="F68" i="202"/>
  <c r="F70" i="202" s="1"/>
  <c r="F79" i="202"/>
  <c r="F81" i="202" s="1"/>
  <c r="E67" i="198"/>
  <c r="E69" i="198" s="1"/>
  <c r="E71" i="198" s="1"/>
  <c r="H87" i="203"/>
  <c r="H88" i="203" s="1"/>
  <c r="I29" i="203"/>
  <c r="G65" i="195"/>
  <c r="G66" i="195" s="1"/>
  <c r="H27" i="195"/>
  <c r="G90" i="202"/>
  <c r="G92" i="202" s="1"/>
  <c r="G65" i="194"/>
  <c r="G66" i="194" s="1"/>
  <c r="H27" i="194"/>
  <c r="F79" i="203"/>
  <c r="F81" i="203" s="1"/>
  <c r="E67" i="186"/>
  <c r="E69" i="186" s="1"/>
  <c r="E71" i="186" s="1"/>
  <c r="E67" i="201"/>
  <c r="E69" i="201" s="1"/>
  <c r="E71" i="201" s="1"/>
  <c r="D95" i="198"/>
  <c r="H27" i="193"/>
  <c r="G65" i="193"/>
  <c r="G66" i="193" s="1"/>
  <c r="H87" i="201"/>
  <c r="H88" i="201" s="1"/>
  <c r="I29" i="201"/>
  <c r="E78" i="199"/>
  <c r="E80" i="199" s="1"/>
  <c r="E82" i="199" s="1"/>
  <c r="E78" i="202"/>
  <c r="E80" i="202" s="1"/>
  <c r="E82" i="202" s="1"/>
  <c r="D95" i="193"/>
  <c r="F79" i="189"/>
  <c r="F81" i="189" s="1"/>
  <c r="F79" i="188"/>
  <c r="F81" i="188" s="1"/>
  <c r="H27" i="189"/>
  <c r="G65" i="189"/>
  <c r="G66" i="189" s="1"/>
  <c r="I29" i="194"/>
  <c r="H87" i="194"/>
  <c r="H88" i="194" s="1"/>
  <c r="E67" i="193"/>
  <c r="E69" i="193" s="1"/>
  <c r="E71" i="193" s="1"/>
  <c r="H28" i="191"/>
  <c r="G76" i="191"/>
  <c r="G77" i="191" s="1"/>
  <c r="H87" i="199"/>
  <c r="H88" i="199" s="1"/>
  <c r="I29" i="199"/>
  <c r="F79" i="199"/>
  <c r="F81" i="199" s="1"/>
  <c r="F79" i="201"/>
  <c r="F81" i="201" s="1"/>
  <c r="H87" i="190"/>
  <c r="H88" i="190" s="1"/>
  <c r="I29" i="190"/>
  <c r="F89" i="204"/>
  <c r="F91" i="204" s="1"/>
  <c r="F93" i="204" s="1"/>
  <c r="G65" i="196"/>
  <c r="G66" i="196" s="1"/>
  <c r="H27" i="196"/>
  <c r="F68" i="191"/>
  <c r="F70" i="191" s="1"/>
  <c r="E71" i="189"/>
  <c r="E78" i="197"/>
  <c r="E80" i="197" s="1"/>
  <c r="E82" i="197" s="1"/>
  <c r="E67" i="192"/>
  <c r="E69" i="192" s="1"/>
  <c r="E71" i="192" s="1"/>
  <c r="H27" i="197"/>
  <c r="G65" i="197"/>
  <c r="G66" i="197" s="1"/>
  <c r="E78" i="192"/>
  <c r="E80" i="192" s="1"/>
  <c r="E82" i="192" s="1"/>
  <c r="H87" i="195"/>
  <c r="H88" i="195" s="1"/>
  <c r="I29" i="195"/>
  <c r="E67" i="195"/>
  <c r="E69" i="195" s="1"/>
  <c r="E71" i="195" s="1"/>
  <c r="G90" i="189"/>
  <c r="G92" i="189" s="1"/>
  <c r="E78" i="195"/>
  <c r="E80" i="195" s="1"/>
  <c r="E82" i="195" s="1"/>
  <c r="H87" i="193"/>
  <c r="H88" i="193" s="1"/>
  <c r="I29" i="193"/>
  <c r="E78" i="187"/>
  <c r="E80" i="187" s="1"/>
  <c r="E82" i="187" s="1"/>
  <c r="H28" i="197"/>
  <c r="G76" i="197"/>
  <c r="G77" i="197" s="1"/>
  <c r="F89" i="192"/>
  <c r="F91" i="192" s="1"/>
  <c r="F93" i="192" s="1"/>
  <c r="E67" i="200"/>
  <c r="E69" i="200" s="1"/>
  <c r="E71" i="200" s="1"/>
  <c r="G76" i="196"/>
  <c r="G77" i="196" s="1"/>
  <c r="H28" i="196"/>
  <c r="H27" i="202"/>
  <c r="G65" i="202"/>
  <c r="G66" i="202" s="1"/>
  <c r="H28" i="202"/>
  <c r="G76" i="202"/>
  <c r="G77" i="202" s="1"/>
  <c r="E93" i="192"/>
  <c r="G90" i="203"/>
  <c r="G92" i="203" s="1"/>
  <c r="F67" i="195"/>
  <c r="F69" i="195" s="1"/>
  <c r="F70" i="195"/>
  <c r="F78" i="185"/>
  <c r="F80" i="185" s="1"/>
  <c r="H28" i="185"/>
  <c r="G75" i="185"/>
  <c r="G76" i="185" s="1"/>
  <c r="I29" i="185"/>
  <c r="H86" i="185"/>
  <c r="H87" i="185" s="1"/>
  <c r="F67" i="185"/>
  <c r="F69" i="185" s="1"/>
  <c r="E77" i="185"/>
  <c r="E79" i="185" s="1"/>
  <c r="E81" i="185" s="1"/>
  <c r="G89" i="185"/>
  <c r="G91" i="185" s="1"/>
  <c r="E70" i="185"/>
  <c r="H27" i="185"/>
  <c r="G64" i="185"/>
  <c r="G65" i="185" s="1"/>
  <c r="O189" i="152"/>
  <c r="O193" i="152"/>
  <c r="O185" i="152"/>
  <c r="O194" i="152"/>
  <c r="O188" i="152"/>
  <c r="O192" i="152"/>
  <c r="O195" i="152"/>
  <c r="O190" i="152"/>
  <c r="O186" i="152"/>
  <c r="O179" i="152"/>
  <c r="O170" i="152"/>
  <c r="O175" i="152"/>
  <c r="O177" i="152"/>
  <c r="O171" i="152"/>
  <c r="O178" i="152"/>
  <c r="O174" i="152"/>
  <c r="O173" i="152"/>
  <c r="H194" i="135"/>
  <c r="H212" i="135"/>
  <c r="F194" i="134"/>
  <c r="F212" i="134"/>
  <c r="F212" i="139"/>
  <c r="F194" i="139"/>
  <c r="C212" i="139"/>
  <c r="C194" i="139"/>
  <c r="D212" i="140"/>
  <c r="D194" i="140"/>
  <c r="C212" i="151"/>
  <c r="C194" i="151"/>
  <c r="M212" i="86"/>
  <c r="M194" i="86"/>
  <c r="I212" i="143"/>
  <c r="I194" i="143"/>
  <c r="L212" i="138"/>
  <c r="L194" i="138"/>
  <c r="E212" i="134"/>
  <c r="E194" i="134"/>
  <c r="M212" i="141"/>
  <c r="M194" i="141"/>
  <c r="E212" i="86"/>
  <c r="E194" i="86"/>
  <c r="L212" i="144"/>
  <c r="L194" i="144"/>
  <c r="G212" i="139"/>
  <c r="G194" i="139"/>
  <c r="H212" i="151"/>
  <c r="H194" i="151"/>
  <c r="G212" i="140"/>
  <c r="G194" i="140"/>
  <c r="J212" i="141"/>
  <c r="J194" i="141"/>
  <c r="D212" i="142"/>
  <c r="D194" i="142"/>
  <c r="I212" i="135"/>
  <c r="I194" i="135"/>
  <c r="E212" i="141"/>
  <c r="E194" i="141"/>
  <c r="L212" i="150"/>
  <c r="L194" i="150"/>
  <c r="I212" i="146"/>
  <c r="I194" i="146"/>
  <c r="G212" i="138"/>
  <c r="G194" i="138"/>
  <c r="D212" i="146"/>
  <c r="D194" i="146"/>
  <c r="D212" i="136"/>
  <c r="D194" i="136"/>
  <c r="E212" i="135"/>
  <c r="E194" i="135"/>
  <c r="L212" i="143"/>
  <c r="L194" i="143"/>
  <c r="J212" i="146"/>
  <c r="J194" i="146"/>
  <c r="K212" i="135"/>
  <c r="K194" i="135"/>
  <c r="J212" i="86"/>
  <c r="J194" i="86"/>
  <c r="L212" i="146"/>
  <c r="L194" i="146"/>
  <c r="H212" i="141"/>
  <c r="H194" i="141"/>
  <c r="D212" i="162"/>
  <c r="D194" i="162"/>
  <c r="I212" i="86"/>
  <c r="I194" i="86"/>
  <c r="G212" i="134"/>
  <c r="G194" i="134"/>
  <c r="D212" i="149"/>
  <c r="D194" i="149"/>
  <c r="M212" i="148"/>
  <c r="M194" i="148"/>
  <c r="F212" i="146"/>
  <c r="F194" i="146"/>
  <c r="C212" i="86"/>
  <c r="C194" i="86"/>
  <c r="H212" i="145"/>
  <c r="H194" i="145"/>
  <c r="E212" i="150"/>
  <c r="E194" i="150"/>
  <c r="C212" i="137"/>
  <c r="C194" i="137"/>
  <c r="M212" i="162"/>
  <c r="M194" i="162"/>
  <c r="G212" i="86"/>
  <c r="G194" i="86"/>
  <c r="H212" i="147"/>
  <c r="H194" i="147"/>
  <c r="G212" i="147"/>
  <c r="G194" i="147"/>
  <c r="J212" i="162"/>
  <c r="J194" i="162"/>
  <c r="I212" i="148"/>
  <c r="I194" i="148"/>
  <c r="F212" i="135"/>
  <c r="F194" i="135"/>
  <c r="K212" i="142"/>
  <c r="K194" i="142"/>
  <c r="H212" i="144"/>
  <c r="H194" i="144"/>
  <c r="E212" i="146"/>
  <c r="E194" i="146"/>
  <c r="L212" i="134"/>
  <c r="L194" i="134"/>
  <c r="J212" i="144"/>
  <c r="J194" i="144"/>
  <c r="K194" i="145"/>
  <c r="K212" i="145"/>
  <c r="C194" i="143"/>
  <c r="C212" i="143"/>
  <c r="E194" i="151"/>
  <c r="E212" i="151"/>
  <c r="D194" i="137"/>
  <c r="D212" i="137"/>
  <c r="C194" i="145"/>
  <c r="C212" i="145"/>
  <c r="G212" i="150"/>
  <c r="G194" i="150"/>
  <c r="M212" i="147"/>
  <c r="M194" i="147"/>
  <c r="M212" i="142"/>
  <c r="M194" i="142"/>
  <c r="G212" i="141"/>
  <c r="G194" i="141"/>
  <c r="C194" i="148"/>
  <c r="C212" i="148"/>
  <c r="L194" i="137"/>
  <c r="L212" i="137"/>
  <c r="I194" i="142"/>
  <c r="I212" i="142"/>
  <c r="C194" i="141"/>
  <c r="C212" i="141"/>
  <c r="I194" i="139"/>
  <c r="I212" i="139"/>
  <c r="K194" i="141"/>
  <c r="K212" i="141"/>
  <c r="J194" i="136"/>
  <c r="J212" i="136"/>
  <c r="D212" i="135"/>
  <c r="D194" i="135"/>
  <c r="J212" i="140"/>
  <c r="J194" i="140"/>
  <c r="E212" i="144"/>
  <c r="E194" i="144"/>
  <c r="F194" i="138"/>
  <c r="F212" i="138"/>
  <c r="E212" i="136"/>
  <c r="E194" i="136"/>
  <c r="G212" i="144"/>
  <c r="G194" i="144"/>
  <c r="M212" i="150"/>
  <c r="M194" i="150"/>
  <c r="M212" i="134"/>
  <c r="M194" i="134"/>
  <c r="G212" i="135"/>
  <c r="G194" i="135"/>
  <c r="F212" i="148"/>
  <c r="F194" i="148"/>
  <c r="K212" i="151"/>
  <c r="K194" i="151"/>
  <c r="F212" i="150"/>
  <c r="F194" i="150"/>
  <c r="E212" i="143"/>
  <c r="E194" i="143"/>
  <c r="I212" i="145"/>
  <c r="I194" i="145"/>
  <c r="C212" i="149"/>
  <c r="C194" i="149"/>
  <c r="D212" i="134"/>
  <c r="D194" i="134"/>
  <c r="I212" i="140"/>
  <c r="I194" i="140"/>
  <c r="L212" i="139"/>
  <c r="L194" i="139"/>
  <c r="M212" i="137"/>
  <c r="M194" i="137"/>
  <c r="M194" i="139"/>
  <c r="M212" i="139"/>
  <c r="J212" i="145"/>
  <c r="J194" i="145"/>
  <c r="I194" i="151"/>
  <c r="I212" i="151"/>
  <c r="M194" i="144"/>
  <c r="M212" i="144"/>
  <c r="E194" i="142"/>
  <c r="E212" i="142"/>
  <c r="G194" i="148"/>
  <c r="G212" i="148"/>
  <c r="L194" i="135"/>
  <c r="L212" i="135"/>
  <c r="E212" i="140"/>
  <c r="E194" i="140"/>
  <c r="L212" i="142"/>
  <c r="L194" i="142"/>
  <c r="J212" i="148"/>
  <c r="J194" i="148"/>
  <c r="F212" i="151"/>
  <c r="F194" i="151"/>
  <c r="J212" i="147"/>
  <c r="J194" i="147"/>
  <c r="K212" i="144"/>
  <c r="K194" i="144"/>
  <c r="H212" i="134"/>
  <c r="H194" i="134"/>
  <c r="E212" i="162"/>
  <c r="E194" i="162"/>
  <c r="L212" i="141"/>
  <c r="L194" i="141"/>
  <c r="J212" i="142"/>
  <c r="J194" i="142"/>
  <c r="F212" i="143"/>
  <c r="F194" i="143"/>
  <c r="J212" i="143"/>
  <c r="J194" i="143"/>
  <c r="K212" i="137"/>
  <c r="K194" i="137"/>
  <c r="H212" i="148"/>
  <c r="H194" i="148"/>
  <c r="E212" i="145"/>
  <c r="E194" i="145"/>
  <c r="L212" i="140"/>
  <c r="L194" i="140"/>
  <c r="D212" i="144"/>
  <c r="D194" i="144"/>
  <c r="I212" i="141"/>
  <c r="I194" i="141"/>
  <c r="G212" i="151"/>
  <c r="G194" i="151"/>
  <c r="J212" i="135"/>
  <c r="J194" i="135"/>
  <c r="K212" i="140"/>
  <c r="K194" i="140"/>
  <c r="M212" i="138"/>
  <c r="M194" i="138"/>
  <c r="F212" i="141"/>
  <c r="F194" i="141"/>
  <c r="C212" i="147"/>
  <c r="C194" i="147"/>
  <c r="M212" i="140"/>
  <c r="M194" i="140"/>
  <c r="H212" i="139"/>
  <c r="H194" i="139"/>
  <c r="K212" i="136"/>
  <c r="K194" i="136"/>
  <c r="J212" i="149"/>
  <c r="J194" i="149"/>
  <c r="E212" i="138"/>
  <c r="E194" i="138"/>
  <c r="L212" i="151"/>
  <c r="L194" i="151"/>
  <c r="H212" i="146"/>
  <c r="H194" i="146"/>
  <c r="F212" i="162"/>
  <c r="F194" i="162"/>
  <c r="D212" i="147"/>
  <c r="D194" i="147"/>
  <c r="F212" i="145"/>
  <c r="F194" i="145"/>
  <c r="D212" i="138"/>
  <c r="D194" i="138"/>
  <c r="I212" i="136"/>
  <c r="I194" i="136"/>
  <c r="L212" i="145"/>
  <c r="L194" i="145"/>
  <c r="J212" i="150"/>
  <c r="J194" i="150"/>
  <c r="I212" i="150"/>
  <c r="I194" i="150"/>
  <c r="G212" i="137"/>
  <c r="G194" i="137"/>
  <c r="D212" i="151"/>
  <c r="D194" i="151"/>
  <c r="G194" i="146"/>
  <c r="G212" i="146"/>
  <c r="G194" i="162"/>
  <c r="G212" i="162"/>
  <c r="M194" i="149"/>
  <c r="M212" i="149"/>
  <c r="D194" i="86"/>
  <c r="D212" i="86"/>
  <c r="L212" i="149"/>
  <c r="L194" i="149"/>
  <c r="H212" i="162"/>
  <c r="H194" i="162"/>
  <c r="L212" i="148"/>
  <c r="L194" i="148"/>
  <c r="H212" i="149"/>
  <c r="H194" i="149"/>
  <c r="D212" i="139"/>
  <c r="D194" i="139"/>
  <c r="F212" i="147"/>
  <c r="F194" i="147"/>
  <c r="C212" i="142"/>
  <c r="C194" i="142"/>
  <c r="M212" i="136"/>
  <c r="M194" i="136"/>
  <c r="K212" i="138"/>
  <c r="K194" i="138"/>
  <c r="H212" i="136"/>
  <c r="H194" i="136"/>
  <c r="L212" i="162"/>
  <c r="L194" i="162"/>
  <c r="H212" i="138"/>
  <c r="H194" i="138"/>
  <c r="F212" i="86"/>
  <c r="F194" i="86"/>
  <c r="C212" i="134"/>
  <c r="C194" i="134"/>
  <c r="M212" i="145"/>
  <c r="M194" i="145"/>
  <c r="G212" i="142"/>
  <c r="G194" i="142"/>
  <c r="C212" i="144"/>
  <c r="C194" i="144"/>
  <c r="M212" i="146"/>
  <c r="M194" i="146"/>
  <c r="F212" i="144"/>
  <c r="F194" i="144"/>
  <c r="D212" i="141"/>
  <c r="D194" i="141"/>
  <c r="I212" i="138"/>
  <c r="I194" i="138"/>
  <c r="L212" i="136"/>
  <c r="L194" i="136"/>
  <c r="H212" i="143"/>
  <c r="H194" i="143"/>
  <c r="K212" i="134"/>
  <c r="K194" i="134"/>
  <c r="H212" i="140"/>
  <c r="H194" i="140"/>
  <c r="E212" i="148"/>
  <c r="E194" i="148"/>
  <c r="L212" i="147"/>
  <c r="L194" i="147"/>
  <c r="D212" i="145"/>
  <c r="D194" i="145"/>
  <c r="I212" i="137"/>
  <c r="I194" i="137"/>
  <c r="F212" i="149"/>
  <c r="F194" i="149"/>
  <c r="J212" i="151"/>
  <c r="J194" i="151"/>
  <c r="D212" i="143"/>
  <c r="D194" i="143"/>
  <c r="K212" i="147"/>
  <c r="K194" i="147"/>
  <c r="M212" i="135"/>
  <c r="M194" i="135"/>
  <c r="E212" i="137"/>
  <c r="E194" i="137"/>
  <c r="G212" i="149"/>
  <c r="G194" i="149"/>
  <c r="D212" i="150"/>
  <c r="D194" i="150"/>
  <c r="I212" i="134"/>
  <c r="I194" i="134"/>
  <c r="F212" i="137"/>
  <c r="F194" i="137"/>
  <c r="C212" i="138"/>
  <c r="C194" i="138"/>
  <c r="I212" i="162"/>
  <c r="I194" i="162"/>
  <c r="G194" i="143"/>
  <c r="G212" i="143"/>
  <c r="C212" i="135"/>
  <c r="C194" i="135"/>
  <c r="M212" i="143"/>
  <c r="M194" i="143"/>
  <c r="F212" i="142"/>
  <c r="F194" i="142"/>
  <c r="C212" i="140"/>
  <c r="C194" i="140"/>
  <c r="D212" i="148"/>
  <c r="D194" i="148"/>
  <c r="K212" i="149"/>
  <c r="K194" i="149"/>
  <c r="H212" i="150"/>
  <c r="H194" i="150"/>
  <c r="J212" i="137"/>
  <c r="J194" i="137"/>
  <c r="J212" i="139"/>
  <c r="J194" i="139"/>
  <c r="G212" i="136"/>
  <c r="G194" i="136"/>
  <c r="K212" i="86"/>
  <c r="K194" i="86"/>
  <c r="H212" i="142"/>
  <c r="H194" i="142"/>
  <c r="C212" i="136"/>
  <c r="C194" i="136"/>
  <c r="K212" i="139"/>
  <c r="K194" i="139"/>
  <c r="E194" i="147"/>
  <c r="E212" i="147"/>
  <c r="K194" i="146"/>
  <c r="K212" i="146"/>
  <c r="K194" i="150"/>
  <c r="K212" i="150"/>
  <c r="J194" i="138"/>
  <c r="J212" i="138"/>
  <c r="I194" i="144"/>
  <c r="I212" i="144"/>
  <c r="M194" i="151"/>
  <c r="M212" i="151"/>
  <c r="C194" i="146"/>
  <c r="C212" i="146"/>
  <c r="F212" i="140"/>
  <c r="F194" i="140"/>
  <c r="L212" i="86"/>
  <c r="L194" i="86"/>
  <c r="H212" i="137"/>
  <c r="H194" i="137"/>
  <c r="C194" i="150"/>
  <c r="C212" i="150"/>
  <c r="I194" i="147"/>
  <c r="I212" i="147"/>
  <c r="K194" i="162"/>
  <c r="K212" i="162"/>
  <c r="J194" i="134"/>
  <c r="J212" i="134"/>
  <c r="K194" i="143"/>
  <c r="K212" i="143"/>
  <c r="C194" i="162"/>
  <c r="C212" i="162"/>
  <c r="K194" i="148"/>
  <c r="K212" i="148"/>
  <c r="I194" i="149"/>
  <c r="I212" i="149"/>
  <c r="E212" i="139"/>
  <c r="E194" i="139"/>
  <c r="G212" i="145"/>
  <c r="G194" i="145"/>
  <c r="H212" i="86"/>
  <c r="H194" i="86"/>
  <c r="E212" i="149"/>
  <c r="E194" i="149"/>
  <c r="F212" i="136"/>
  <c r="F194" i="136"/>
  <c r="J223" i="209"/>
  <c r="J235" i="209"/>
  <c r="J238" i="209"/>
  <c r="J221" i="209"/>
  <c r="J222" i="209"/>
  <c r="J226" i="209"/>
  <c r="J230" i="209"/>
  <c r="J239" i="209"/>
  <c r="J228" i="209"/>
  <c r="J225" i="209"/>
  <c r="I241" i="209"/>
  <c r="I242" i="209" s="1"/>
  <c r="J231" i="209"/>
  <c r="J236" i="209"/>
  <c r="J237" i="209"/>
  <c r="J232" i="209"/>
  <c r="J224" i="209"/>
  <c r="J229" i="209"/>
  <c r="J227" i="209"/>
  <c r="K215" i="209"/>
  <c r="K223" i="209" s="1"/>
  <c r="K216" i="209"/>
  <c r="J233" i="209"/>
  <c r="P197" i="95" l="1"/>
  <c r="Q196" i="95"/>
  <c r="E95" i="203"/>
  <c r="E95" i="188"/>
  <c r="O203" i="152"/>
  <c r="O43" i="169"/>
  <c r="O75" i="169" s="1"/>
  <c r="O43" i="166"/>
  <c r="O75" i="166" s="1"/>
  <c r="O43" i="167"/>
  <c r="O75" i="167" s="1"/>
  <c r="O205" i="152"/>
  <c r="O45" i="169"/>
  <c r="O77" i="169" s="1"/>
  <c r="O45" i="166"/>
  <c r="O77" i="166" s="1"/>
  <c r="O45" i="167"/>
  <c r="O77" i="167" s="1"/>
  <c r="E383" i="92"/>
  <c r="E458" i="92" s="1"/>
  <c r="C412" i="92"/>
  <c r="C391" i="92"/>
  <c r="C390" i="92"/>
  <c r="I260" i="152"/>
  <c r="W38" i="104"/>
  <c r="W41" i="104"/>
  <c r="W46" i="104" s="1"/>
  <c r="P75" i="104"/>
  <c r="P76" i="104" s="1"/>
  <c r="AI174" i="95"/>
  <c r="J261" i="152"/>
  <c r="Y34" i="104"/>
  <c r="X37" i="104"/>
  <c r="O57" i="166"/>
  <c r="O89" i="166" s="1"/>
  <c r="O217" i="152"/>
  <c r="O57" i="169"/>
  <c r="O89" i="169" s="1"/>
  <c r="O57" i="167"/>
  <c r="O89" i="167" s="1"/>
  <c r="O191" i="152"/>
  <c r="E95" i="193"/>
  <c r="E95" i="200"/>
  <c r="O63" i="169"/>
  <c r="O95" i="169" s="1"/>
  <c r="O63" i="166"/>
  <c r="O95" i="166" s="1"/>
  <c r="O223" i="152"/>
  <c r="O63" i="167"/>
  <c r="O95" i="167" s="1"/>
  <c r="C34" i="130"/>
  <c r="C35" i="130" s="1"/>
  <c r="O212" i="152"/>
  <c r="O52" i="167"/>
  <c r="O84" i="167" s="1"/>
  <c r="O107" i="166" s="1"/>
  <c r="O52" i="169"/>
  <c r="O84" i="169" s="1"/>
  <c r="O109" i="166" s="1"/>
  <c r="O52" i="166"/>
  <c r="O84" i="166" s="1"/>
  <c r="O105" i="166" s="1"/>
  <c r="U57" i="113"/>
  <c r="E95" i="204"/>
  <c r="E95" i="190"/>
  <c r="E95" i="189"/>
  <c r="E95" i="194"/>
  <c r="F78" i="187"/>
  <c r="F80" i="187" s="1"/>
  <c r="F82" i="187" s="1"/>
  <c r="F78" i="200"/>
  <c r="F80" i="200" s="1"/>
  <c r="F82" i="200" s="1"/>
  <c r="F78" i="192"/>
  <c r="F80" i="192" s="1"/>
  <c r="F82" i="192" s="1"/>
  <c r="E95" i="191"/>
  <c r="E95" i="199"/>
  <c r="E95" i="195"/>
  <c r="F78" i="199"/>
  <c r="F80" i="199" s="1"/>
  <c r="F82" i="199" s="1"/>
  <c r="F78" i="188"/>
  <c r="F80" i="188" s="1"/>
  <c r="F82" i="188" s="1"/>
  <c r="E95" i="198"/>
  <c r="E95" i="196"/>
  <c r="G89" i="200"/>
  <c r="G91" i="200" s="1"/>
  <c r="G93" i="200" s="1"/>
  <c r="G88" i="185"/>
  <c r="G90" i="185" s="1"/>
  <c r="G92" i="185" s="1"/>
  <c r="G89" i="203"/>
  <c r="G91" i="203" s="1"/>
  <c r="G93" i="203" s="1"/>
  <c r="F78" i="202"/>
  <c r="F80" i="202" s="1"/>
  <c r="F82" i="202" s="1"/>
  <c r="F67" i="196"/>
  <c r="F69" i="196" s="1"/>
  <c r="F71" i="196" s="1"/>
  <c r="F67" i="190"/>
  <c r="F69" i="190" s="1"/>
  <c r="F71" i="190" s="1"/>
  <c r="F71" i="199"/>
  <c r="F78" i="196"/>
  <c r="F80" i="196" s="1"/>
  <c r="F82" i="196" s="1"/>
  <c r="F78" i="204"/>
  <c r="F80" i="204" s="1"/>
  <c r="F82" i="204" s="1"/>
  <c r="F309" i="92"/>
  <c r="F310" i="92" s="1"/>
  <c r="E372" i="92"/>
  <c r="E447" i="92" s="1"/>
  <c r="G331" i="92"/>
  <c r="C398" i="92"/>
  <c r="C410" i="92"/>
  <c r="C403" i="92"/>
  <c r="E360" i="92"/>
  <c r="E361" i="92"/>
  <c r="X22" i="93"/>
  <c r="X58" i="155"/>
  <c r="X28" i="227"/>
  <c r="Y54" i="108"/>
  <c r="Y38" i="108" s="1"/>
  <c r="X19" i="113" s="1"/>
  <c r="F320" i="92"/>
  <c r="F334" i="92" s="1"/>
  <c r="V41" i="113"/>
  <c r="V46" i="113" s="1"/>
  <c r="V56" i="113" s="1"/>
  <c r="R15" i="92" s="1"/>
  <c r="H266" i="152"/>
  <c r="W34" i="113"/>
  <c r="W37" i="113" s="1"/>
  <c r="D459" i="92"/>
  <c r="G298" i="92"/>
  <c r="G327" i="92" s="1"/>
  <c r="T328" i="92"/>
  <c r="D447" i="92"/>
  <c r="E457" i="92"/>
  <c r="V38" i="113"/>
  <c r="E352" i="92"/>
  <c r="E377" i="92"/>
  <c r="D455" i="92"/>
  <c r="D364" i="92"/>
  <c r="D365" i="92" s="1"/>
  <c r="D458" i="92"/>
  <c r="E381" i="92"/>
  <c r="E356" i="92"/>
  <c r="E359" i="92"/>
  <c r="E384" i="92"/>
  <c r="G293" i="92"/>
  <c r="G322" i="92" s="1"/>
  <c r="T323" i="92"/>
  <c r="W59" i="155"/>
  <c r="W65" i="155" s="1"/>
  <c r="W33" i="93"/>
  <c r="X55" i="108"/>
  <c r="C400" i="92"/>
  <c r="C413" i="92"/>
  <c r="C411" i="92"/>
  <c r="C397" i="92"/>
  <c r="C405" i="92"/>
  <c r="C395" i="92"/>
  <c r="C402" i="92"/>
  <c r="C409" i="92"/>
  <c r="C406" i="92"/>
  <c r="D454" i="92"/>
  <c r="C394" i="92"/>
  <c r="E379" i="92"/>
  <c r="E354" i="92"/>
  <c r="C399" i="92"/>
  <c r="E363" i="92"/>
  <c r="E388" i="92"/>
  <c r="I80" i="92"/>
  <c r="W31" i="152"/>
  <c r="F373" i="92"/>
  <c r="F448" i="92" s="1"/>
  <c r="F348" i="92"/>
  <c r="D451" i="92"/>
  <c r="X31" i="93"/>
  <c r="X45" i="93"/>
  <c r="X42" i="93" s="1"/>
  <c r="T332" i="92"/>
  <c r="T337" i="92"/>
  <c r="G336" i="92"/>
  <c r="E345" i="92"/>
  <c r="E338" i="92"/>
  <c r="E370" i="92"/>
  <c r="E351" i="92"/>
  <c r="E376" i="92"/>
  <c r="W44" i="93"/>
  <c r="X53" i="108"/>
  <c r="W57" i="155"/>
  <c r="W63" i="155" s="1"/>
  <c r="C407" i="92"/>
  <c r="H151" i="92"/>
  <c r="H304" i="92" s="1"/>
  <c r="H146" i="92"/>
  <c r="H299" i="92" s="1"/>
  <c r="H138" i="92"/>
  <c r="H153" i="92"/>
  <c r="H306" i="92" s="1"/>
  <c r="H156" i="92"/>
  <c r="H152" i="92"/>
  <c r="H305" i="92" s="1"/>
  <c r="H149" i="92"/>
  <c r="H155" i="92"/>
  <c r="H308" i="92" s="1"/>
  <c r="H150" i="92"/>
  <c r="H303" i="92" s="1"/>
  <c r="H139" i="92"/>
  <c r="H292" i="92" s="1"/>
  <c r="H144" i="92"/>
  <c r="H297" i="92" s="1"/>
  <c r="H147" i="92"/>
  <c r="H300" i="92" s="1"/>
  <c r="H141" i="92"/>
  <c r="H294" i="92" s="1"/>
  <c r="H143" i="92"/>
  <c r="H296" i="92" s="1"/>
  <c r="H145" i="92"/>
  <c r="H154" i="92"/>
  <c r="H307" i="92" s="1"/>
  <c r="H140" i="92"/>
  <c r="H148" i="92"/>
  <c r="H301" i="92" s="1"/>
  <c r="H142" i="92"/>
  <c r="H295" i="92" s="1"/>
  <c r="H137" i="92"/>
  <c r="H290" i="92" s="1"/>
  <c r="W39" i="227"/>
  <c r="V83" i="227" s="1"/>
  <c r="V85" i="227" s="1"/>
  <c r="V87" i="227" s="1"/>
  <c r="W33" i="227"/>
  <c r="E350" i="92"/>
  <c r="E375" i="92"/>
  <c r="E450" i="92" s="1"/>
  <c r="F382" i="92"/>
  <c r="F457" i="92" s="1"/>
  <c r="F357" i="92"/>
  <c r="D449" i="92"/>
  <c r="E349" i="92"/>
  <c r="E374" i="92"/>
  <c r="Q327" i="92"/>
  <c r="D339" i="92"/>
  <c r="D340" i="92"/>
  <c r="D389" i="92"/>
  <c r="D403" i="92" s="1"/>
  <c r="Q320" i="92"/>
  <c r="Q336" i="92"/>
  <c r="Q322" i="92"/>
  <c r="Q331" i="92"/>
  <c r="C404" i="92"/>
  <c r="F387" i="92"/>
  <c r="F462" i="92" s="1"/>
  <c r="F362" i="92"/>
  <c r="C464" i="92"/>
  <c r="C476" i="92" s="1"/>
  <c r="C503" i="92" s="1"/>
  <c r="C536" i="92" s="1"/>
  <c r="C586" i="92" s="1"/>
  <c r="C636" i="92" s="1"/>
  <c r="C396" i="92"/>
  <c r="D460" i="92"/>
  <c r="D456" i="92"/>
  <c r="W64" i="155"/>
  <c r="W70" i="155" s="1"/>
  <c r="W82" i="155"/>
  <c r="D452" i="92"/>
  <c r="Y20" i="93"/>
  <c r="Y34" i="93"/>
  <c r="Z23" i="93"/>
  <c r="T321" i="92"/>
  <c r="G291" i="92"/>
  <c r="G320" i="92" s="1"/>
  <c r="G157" i="92"/>
  <c r="G158" i="92"/>
  <c r="E355" i="92"/>
  <c r="E380" i="92"/>
  <c r="F353" i="92"/>
  <c r="F378" i="92"/>
  <c r="F453" i="92" s="1"/>
  <c r="P60" i="217"/>
  <c r="U124" i="155"/>
  <c r="U126" i="155" s="1"/>
  <c r="U130" i="155" s="1"/>
  <c r="V76" i="155"/>
  <c r="C401" i="92"/>
  <c r="D450" i="92"/>
  <c r="D461" i="92"/>
  <c r="D445" i="92"/>
  <c r="C408" i="92"/>
  <c r="K226" i="209"/>
  <c r="K222" i="209"/>
  <c r="K224" i="209"/>
  <c r="K231" i="209"/>
  <c r="K234" i="209"/>
  <c r="K183" i="209"/>
  <c r="K87" i="209"/>
  <c r="K88" i="209" s="1"/>
  <c r="K179" i="209"/>
  <c r="J241" i="209"/>
  <c r="J242" i="209" s="1"/>
  <c r="K182" i="209"/>
  <c r="K178" i="209"/>
  <c r="K186" i="209"/>
  <c r="K181" i="209"/>
  <c r="K174" i="209"/>
  <c r="K170" i="209"/>
  <c r="K177" i="209"/>
  <c r="K169" i="209"/>
  <c r="K171" i="209"/>
  <c r="K173" i="209"/>
  <c r="K180" i="209"/>
  <c r="K176" i="209"/>
  <c r="K185" i="209"/>
  <c r="K175" i="209"/>
  <c r="K188" i="209"/>
  <c r="K184" i="209"/>
  <c r="K230" i="209"/>
  <c r="K235" i="209"/>
  <c r="K172" i="209"/>
  <c r="J189" i="209"/>
  <c r="J190" i="209" s="1"/>
  <c r="E95" i="186"/>
  <c r="G89" i="193"/>
  <c r="G91" i="193" s="1"/>
  <c r="G93" i="193" s="1"/>
  <c r="F67" i="189"/>
  <c r="F69" i="189" s="1"/>
  <c r="F71" i="189" s="1"/>
  <c r="G89" i="201"/>
  <c r="G91" i="201" s="1"/>
  <c r="G93" i="201" s="1"/>
  <c r="E95" i="192"/>
  <c r="E95" i="201"/>
  <c r="G89" i="198"/>
  <c r="G91" i="198" s="1"/>
  <c r="G93" i="198" s="1"/>
  <c r="G89" i="191"/>
  <c r="G91" i="191" s="1"/>
  <c r="F67" i="188"/>
  <c r="F69" i="188" s="1"/>
  <c r="F71" i="188" s="1"/>
  <c r="F95" i="188" s="1"/>
  <c r="F67" i="204"/>
  <c r="F69" i="204" s="1"/>
  <c r="F71" i="204" s="1"/>
  <c r="F77" i="185"/>
  <c r="F79" i="185" s="1"/>
  <c r="F81" i="185" s="1"/>
  <c r="F71" i="195"/>
  <c r="G68" i="202"/>
  <c r="G70" i="202" s="1"/>
  <c r="G89" i="189"/>
  <c r="G91" i="189" s="1"/>
  <c r="G93" i="189" s="1"/>
  <c r="H90" i="195"/>
  <c r="H92" i="195" s="1"/>
  <c r="F67" i="191"/>
  <c r="F69" i="191" s="1"/>
  <c r="F71" i="191" s="1"/>
  <c r="H90" i="199"/>
  <c r="H92" i="199" s="1"/>
  <c r="E95" i="197"/>
  <c r="I27" i="189"/>
  <c r="H65" i="189"/>
  <c r="H66" i="189" s="1"/>
  <c r="H90" i="201"/>
  <c r="H92" i="201" s="1"/>
  <c r="H65" i="194"/>
  <c r="H66" i="194" s="1"/>
  <c r="I27" i="194"/>
  <c r="H65" i="195"/>
  <c r="H66" i="195" s="1"/>
  <c r="I27" i="195"/>
  <c r="F67" i="197"/>
  <c r="F69" i="197" s="1"/>
  <c r="F71" i="197" s="1"/>
  <c r="G89" i="190"/>
  <c r="G91" i="190" s="1"/>
  <c r="G93" i="190" s="1"/>
  <c r="H76" i="199"/>
  <c r="H77" i="199" s="1"/>
  <c r="I28" i="199"/>
  <c r="G79" i="190"/>
  <c r="G81" i="190" s="1"/>
  <c r="G68" i="192"/>
  <c r="G70" i="192" s="1"/>
  <c r="G79" i="204"/>
  <c r="G81" i="204" s="1"/>
  <c r="G68" i="204"/>
  <c r="G70" i="204" s="1"/>
  <c r="I87" i="200"/>
  <c r="I88" i="200" s="1"/>
  <c r="J29" i="200"/>
  <c r="G79" i="194"/>
  <c r="G81" i="194" s="1"/>
  <c r="I87" i="188"/>
  <c r="I88" i="188" s="1"/>
  <c r="J29" i="188"/>
  <c r="G67" i="190"/>
  <c r="G69" i="190" s="1"/>
  <c r="G70" i="190"/>
  <c r="G89" i="204"/>
  <c r="G91" i="204" s="1"/>
  <c r="G93" i="204" s="1"/>
  <c r="G68" i="198"/>
  <c r="G70" i="198" s="1"/>
  <c r="I87" i="192"/>
  <c r="I88" i="192" s="1"/>
  <c r="J29" i="192"/>
  <c r="I28" i="195"/>
  <c r="H76" i="195"/>
  <c r="H77" i="195" s="1"/>
  <c r="I87" i="187"/>
  <c r="I88" i="187" s="1"/>
  <c r="J29" i="187"/>
  <c r="F78" i="197"/>
  <c r="F80" i="197" s="1"/>
  <c r="F82" i="197" s="1"/>
  <c r="F67" i="186"/>
  <c r="F69" i="186" s="1"/>
  <c r="F71" i="186" s="1"/>
  <c r="J29" i="189"/>
  <c r="I87" i="189"/>
  <c r="I88" i="189" s="1"/>
  <c r="G79" i="187"/>
  <c r="G81" i="187" s="1"/>
  <c r="I27" i="187"/>
  <c r="H65" i="187"/>
  <c r="H66" i="187" s="1"/>
  <c r="I28" i="201"/>
  <c r="H76" i="201"/>
  <c r="H77" i="201" s="1"/>
  <c r="G68" i="188"/>
  <c r="G70" i="188" s="1"/>
  <c r="G68" i="203"/>
  <c r="G70" i="203" s="1"/>
  <c r="G79" i="189"/>
  <c r="G81" i="189" s="1"/>
  <c r="I28" i="200"/>
  <c r="H76" i="200"/>
  <c r="H77" i="200" s="1"/>
  <c r="G67" i="200"/>
  <c r="G69" i="200" s="1"/>
  <c r="G70" i="200"/>
  <c r="G79" i="193"/>
  <c r="G81" i="193" s="1"/>
  <c r="H65" i="202"/>
  <c r="H66" i="202" s="1"/>
  <c r="I27" i="202"/>
  <c r="J29" i="193"/>
  <c r="I87" i="193"/>
  <c r="I88" i="193" s="1"/>
  <c r="I87" i="190"/>
  <c r="I88" i="190" s="1"/>
  <c r="J29" i="190"/>
  <c r="G79" i="191"/>
  <c r="G81" i="191" s="1"/>
  <c r="H90" i="194"/>
  <c r="H92" i="194" s="1"/>
  <c r="E95" i="187"/>
  <c r="G68" i="193"/>
  <c r="G70" i="193" s="1"/>
  <c r="G68" i="194"/>
  <c r="G70" i="194" s="1"/>
  <c r="G68" i="195"/>
  <c r="G70" i="195" s="1"/>
  <c r="H65" i="199"/>
  <c r="H66" i="199" s="1"/>
  <c r="I27" i="199"/>
  <c r="G93" i="191"/>
  <c r="G79" i="203"/>
  <c r="G81" i="203" s="1"/>
  <c r="I87" i="202"/>
  <c r="I88" i="202" s="1"/>
  <c r="J29" i="202"/>
  <c r="G79" i="192"/>
  <c r="G81" i="192" s="1"/>
  <c r="I27" i="192"/>
  <c r="H65" i="192"/>
  <c r="H66" i="192" s="1"/>
  <c r="H65" i="186"/>
  <c r="H66" i="186" s="1"/>
  <c r="I27" i="186"/>
  <c r="I28" i="204"/>
  <c r="H76" i="204"/>
  <c r="H77" i="204" s="1"/>
  <c r="E95" i="202"/>
  <c r="F67" i="187"/>
  <c r="F69" i="187" s="1"/>
  <c r="F71" i="187" s="1"/>
  <c r="H76" i="194"/>
  <c r="H77" i="194" s="1"/>
  <c r="I28" i="194"/>
  <c r="H90" i="198"/>
  <c r="H92" i="198" s="1"/>
  <c r="H90" i="192"/>
  <c r="H92" i="192" s="1"/>
  <c r="H90" i="187"/>
  <c r="H92" i="187" s="1"/>
  <c r="H90" i="189"/>
  <c r="H92" i="189" s="1"/>
  <c r="G68" i="191"/>
  <c r="G70" i="191" s="1"/>
  <c r="H90" i="197"/>
  <c r="H92" i="197" s="1"/>
  <c r="F78" i="194"/>
  <c r="F80" i="194" s="1"/>
  <c r="F82" i="194" s="1"/>
  <c r="G89" i="188"/>
  <c r="G91" i="188" s="1"/>
  <c r="G93" i="188" s="1"/>
  <c r="H90" i="196"/>
  <c r="H92" i="196" s="1"/>
  <c r="G89" i="194"/>
  <c r="G91" i="194" s="1"/>
  <c r="G93" i="194" s="1"/>
  <c r="I28" i="188"/>
  <c r="H76" i="188"/>
  <c r="H77" i="188" s="1"/>
  <c r="J29" i="204"/>
  <c r="I87" i="204"/>
  <c r="I88" i="204" s="1"/>
  <c r="H76" i="198"/>
  <c r="H77" i="198" s="1"/>
  <c r="I28" i="198"/>
  <c r="G79" i="200"/>
  <c r="G81" i="200" s="1"/>
  <c r="G89" i="192"/>
  <c r="G91" i="192" s="1"/>
  <c r="G93" i="192" s="1"/>
  <c r="H76" i="193"/>
  <c r="H77" i="193" s="1"/>
  <c r="I28" i="193"/>
  <c r="G79" i="202"/>
  <c r="G81" i="202" s="1"/>
  <c r="I28" i="196"/>
  <c r="H76" i="196"/>
  <c r="H77" i="196" s="1"/>
  <c r="G79" i="197"/>
  <c r="G81" i="197" s="1"/>
  <c r="H90" i="193"/>
  <c r="H92" i="193" s="1"/>
  <c r="G68" i="197"/>
  <c r="G70" i="197" s="1"/>
  <c r="H65" i="196"/>
  <c r="H66" i="196" s="1"/>
  <c r="I27" i="196"/>
  <c r="H90" i="190"/>
  <c r="H92" i="190" s="1"/>
  <c r="H76" i="191"/>
  <c r="H77" i="191" s="1"/>
  <c r="I28" i="191"/>
  <c r="J29" i="194"/>
  <c r="I87" i="194"/>
  <c r="I88" i="194" s="1"/>
  <c r="I27" i="193"/>
  <c r="H65" i="193"/>
  <c r="H66" i="193" s="1"/>
  <c r="G89" i="202"/>
  <c r="G91" i="202" s="1"/>
  <c r="G93" i="202" s="1"/>
  <c r="I87" i="203"/>
  <c r="I88" i="203" s="1"/>
  <c r="J29" i="203"/>
  <c r="F67" i="192"/>
  <c r="F69" i="192" s="1"/>
  <c r="F71" i="192" s="1"/>
  <c r="F78" i="186"/>
  <c r="F80" i="186" s="1"/>
  <c r="F82" i="186" s="1"/>
  <c r="G68" i="199"/>
  <c r="G70" i="199" s="1"/>
  <c r="I28" i="203"/>
  <c r="H76" i="203"/>
  <c r="H77" i="203" s="1"/>
  <c r="H90" i="202"/>
  <c r="H92" i="202" s="1"/>
  <c r="H76" i="192"/>
  <c r="H77" i="192" s="1"/>
  <c r="I28" i="192"/>
  <c r="G68" i="186"/>
  <c r="G70" i="186" s="1"/>
  <c r="I28" i="186"/>
  <c r="H76" i="186"/>
  <c r="H77" i="186" s="1"/>
  <c r="G89" i="197"/>
  <c r="G91" i="197" s="1"/>
  <c r="G93" i="197" s="1"/>
  <c r="I87" i="198"/>
  <c r="I88" i="198" s="1"/>
  <c r="J29" i="198"/>
  <c r="F67" i="203"/>
  <c r="F69" i="203" s="1"/>
  <c r="F71" i="203" s="1"/>
  <c r="F78" i="198"/>
  <c r="F80" i="198" s="1"/>
  <c r="F82" i="198" s="1"/>
  <c r="F67" i="200"/>
  <c r="F69" i="200" s="1"/>
  <c r="F71" i="200" s="1"/>
  <c r="I87" i="191"/>
  <c r="I88" i="191" s="1"/>
  <c r="J29" i="191"/>
  <c r="F78" i="193"/>
  <c r="F80" i="193" s="1"/>
  <c r="F82" i="193" s="1"/>
  <c r="I87" i="186"/>
  <c r="I88" i="186" s="1"/>
  <c r="J29" i="186"/>
  <c r="F78" i="190"/>
  <c r="F80" i="190" s="1"/>
  <c r="F82" i="190" s="1"/>
  <c r="I27" i="201"/>
  <c r="H65" i="201"/>
  <c r="H66" i="201" s="1"/>
  <c r="H68" i="201" s="1"/>
  <c r="H65" i="191"/>
  <c r="H66" i="191" s="1"/>
  <c r="H68" i="191" s="1"/>
  <c r="I27" i="191"/>
  <c r="I87" i="197"/>
  <c r="I88" i="197" s="1"/>
  <c r="J29" i="197"/>
  <c r="J29" i="196"/>
  <c r="I87" i="196"/>
  <c r="I88" i="196" s="1"/>
  <c r="G79" i="188"/>
  <c r="G81" i="188" s="1"/>
  <c r="H90" i="204"/>
  <c r="H92" i="204" s="1"/>
  <c r="G79" i="198"/>
  <c r="G81" i="198" s="1"/>
  <c r="H76" i="202"/>
  <c r="H77" i="202" s="1"/>
  <c r="I28" i="202"/>
  <c r="G79" i="196"/>
  <c r="G81" i="196" s="1"/>
  <c r="I28" i="197"/>
  <c r="H76" i="197"/>
  <c r="H77" i="197" s="1"/>
  <c r="I87" i="195"/>
  <c r="I88" i="195" s="1"/>
  <c r="J29" i="195"/>
  <c r="I27" i="197"/>
  <c r="H65" i="197"/>
  <c r="H66" i="197" s="1"/>
  <c r="G68" i="196"/>
  <c r="G70" i="196" s="1"/>
  <c r="F78" i="201"/>
  <c r="F80" i="201" s="1"/>
  <c r="F82" i="201" s="1"/>
  <c r="I87" i="199"/>
  <c r="I88" i="199" s="1"/>
  <c r="J29" i="199"/>
  <c r="G68" i="189"/>
  <c r="G70" i="189" s="1"/>
  <c r="F78" i="189"/>
  <c r="F80" i="189" s="1"/>
  <c r="F82" i="189" s="1"/>
  <c r="J29" i="201"/>
  <c r="I87" i="201"/>
  <c r="I88" i="201" s="1"/>
  <c r="F78" i="203"/>
  <c r="F80" i="203" s="1"/>
  <c r="F82" i="203" s="1"/>
  <c r="H90" i="203"/>
  <c r="H92" i="203" s="1"/>
  <c r="F67" i="202"/>
  <c r="F69" i="202" s="1"/>
  <c r="F71" i="202" s="1"/>
  <c r="G79" i="199"/>
  <c r="G81" i="199" s="1"/>
  <c r="F78" i="191"/>
  <c r="F80" i="191" s="1"/>
  <c r="F82" i="191" s="1"/>
  <c r="F67" i="193"/>
  <c r="F69" i="193" s="1"/>
  <c r="F71" i="193" s="1"/>
  <c r="F78" i="195"/>
  <c r="F80" i="195" s="1"/>
  <c r="F82" i="195" s="1"/>
  <c r="F67" i="194"/>
  <c r="F69" i="194" s="1"/>
  <c r="F71" i="194" s="1"/>
  <c r="H76" i="190"/>
  <c r="H77" i="190" s="1"/>
  <c r="I28" i="190"/>
  <c r="G89" i="187"/>
  <c r="G91" i="187" s="1"/>
  <c r="G93" i="187" s="1"/>
  <c r="F67" i="201"/>
  <c r="F69" i="201" s="1"/>
  <c r="F71" i="201" s="1"/>
  <c r="G79" i="186"/>
  <c r="G81" i="186" s="1"/>
  <c r="I27" i="204"/>
  <c r="H65" i="204"/>
  <c r="H66" i="204" s="1"/>
  <c r="H90" i="200"/>
  <c r="H92" i="200" s="1"/>
  <c r="H90" i="188"/>
  <c r="H92" i="188" s="1"/>
  <c r="G89" i="196"/>
  <c r="G91" i="196" s="1"/>
  <c r="G93" i="196" s="1"/>
  <c r="I27" i="190"/>
  <c r="H65" i="190"/>
  <c r="H66" i="190" s="1"/>
  <c r="I27" i="198"/>
  <c r="H65" i="198"/>
  <c r="H66" i="198" s="1"/>
  <c r="H90" i="191"/>
  <c r="H92" i="191" s="1"/>
  <c r="G79" i="195"/>
  <c r="G81" i="195" s="1"/>
  <c r="H90" i="186"/>
  <c r="H92" i="186" s="1"/>
  <c r="G68" i="201"/>
  <c r="G70" i="201" s="1"/>
  <c r="G89" i="195"/>
  <c r="G91" i="195" s="1"/>
  <c r="G93" i="195" s="1"/>
  <c r="H76" i="187"/>
  <c r="H77" i="187" s="1"/>
  <c r="I28" i="187"/>
  <c r="G68" i="187"/>
  <c r="G70" i="187" s="1"/>
  <c r="G79" i="201"/>
  <c r="G81" i="201" s="1"/>
  <c r="G89" i="199"/>
  <c r="G91" i="199" s="1"/>
  <c r="G93" i="199" s="1"/>
  <c r="I27" i="188"/>
  <c r="H65" i="188"/>
  <c r="H66" i="188" s="1"/>
  <c r="H68" i="188" s="1"/>
  <c r="I27" i="203"/>
  <c r="H65" i="203"/>
  <c r="H66" i="203" s="1"/>
  <c r="H76" i="189"/>
  <c r="H77" i="189" s="1"/>
  <c r="I28" i="189"/>
  <c r="F71" i="198"/>
  <c r="I27" i="200"/>
  <c r="H65" i="200"/>
  <c r="H66" i="200" s="1"/>
  <c r="G89" i="186"/>
  <c r="G91" i="186" s="1"/>
  <c r="G93" i="186" s="1"/>
  <c r="G78" i="185"/>
  <c r="G80" i="185" s="1"/>
  <c r="G67" i="185"/>
  <c r="G69" i="185" s="1"/>
  <c r="H75" i="185"/>
  <c r="H76" i="185" s="1"/>
  <c r="I28" i="185"/>
  <c r="I27" i="185"/>
  <c r="H64" i="185"/>
  <c r="H65" i="185" s="1"/>
  <c r="H67" i="185" s="1"/>
  <c r="H89" i="185"/>
  <c r="H91" i="185" s="1"/>
  <c r="E94" i="185"/>
  <c r="F66" i="185"/>
  <c r="F68" i="185" s="1"/>
  <c r="F70" i="185" s="1"/>
  <c r="I86" i="185"/>
  <c r="I87" i="185" s="1"/>
  <c r="J29" i="185"/>
  <c r="K228" i="143"/>
  <c r="K246" i="143"/>
  <c r="K262" i="143" s="1"/>
  <c r="C228" i="150"/>
  <c r="C246" i="150"/>
  <c r="C262" i="150" s="1"/>
  <c r="K228" i="146"/>
  <c r="K246" i="146"/>
  <c r="K262" i="146" s="1"/>
  <c r="D228" i="86"/>
  <c r="D246" i="86"/>
  <c r="D262" i="86" s="1"/>
  <c r="E246" i="142"/>
  <c r="E262" i="142" s="1"/>
  <c r="E228" i="142"/>
  <c r="C228" i="141"/>
  <c r="C246" i="141"/>
  <c r="C262" i="141" s="1"/>
  <c r="C228" i="145"/>
  <c r="C246" i="145"/>
  <c r="C262" i="145" s="1"/>
  <c r="K228" i="145"/>
  <c r="K246" i="145"/>
  <c r="K262" i="145" s="1"/>
  <c r="F246" i="134"/>
  <c r="F262" i="134" s="1"/>
  <c r="F228" i="134"/>
  <c r="F228" i="136"/>
  <c r="F246" i="136"/>
  <c r="F262" i="136" s="1"/>
  <c r="H228" i="86"/>
  <c r="H246" i="86"/>
  <c r="H262" i="86" s="1"/>
  <c r="E228" i="139"/>
  <c r="E246" i="139"/>
  <c r="E262" i="139" s="1"/>
  <c r="L228" i="86"/>
  <c r="L246" i="86"/>
  <c r="L262" i="86" s="1"/>
  <c r="F228" i="140"/>
  <c r="F246" i="140"/>
  <c r="F262" i="140" s="1"/>
  <c r="K246" i="139"/>
  <c r="K262" i="139" s="1"/>
  <c r="K228" i="139"/>
  <c r="H246" i="142"/>
  <c r="H262" i="142" s="1"/>
  <c r="H228" i="142"/>
  <c r="J246" i="139"/>
  <c r="J262" i="139" s="1"/>
  <c r="J228" i="139"/>
  <c r="H246" i="150"/>
  <c r="H262" i="150" s="1"/>
  <c r="H228" i="150"/>
  <c r="D246" i="148"/>
  <c r="D262" i="148" s="1"/>
  <c r="D228" i="148"/>
  <c r="F246" i="142"/>
  <c r="F262" i="142" s="1"/>
  <c r="F228" i="142"/>
  <c r="C246" i="135"/>
  <c r="C262" i="135" s="1"/>
  <c r="C228" i="135"/>
  <c r="I246" i="162"/>
  <c r="I262" i="162" s="1"/>
  <c r="I228" i="162"/>
  <c r="F246" i="137"/>
  <c r="F262" i="137" s="1"/>
  <c r="F228" i="137"/>
  <c r="D246" i="150"/>
  <c r="D262" i="150" s="1"/>
  <c r="D228" i="150"/>
  <c r="E246" i="137"/>
  <c r="E262" i="137" s="1"/>
  <c r="E228" i="137"/>
  <c r="K246" i="147"/>
  <c r="K262" i="147" s="1"/>
  <c r="K228" i="147"/>
  <c r="D246" i="143"/>
  <c r="D262" i="143" s="1"/>
  <c r="D228" i="143"/>
  <c r="J246" i="151"/>
  <c r="J262" i="151" s="1"/>
  <c r="J228" i="151"/>
  <c r="I246" i="137"/>
  <c r="I262" i="137" s="1"/>
  <c r="I228" i="137"/>
  <c r="L246" i="147"/>
  <c r="L262" i="147" s="1"/>
  <c r="L228" i="147"/>
  <c r="H246" i="140"/>
  <c r="H262" i="140" s="1"/>
  <c r="H228" i="140"/>
  <c r="L246" i="136"/>
  <c r="L262" i="136" s="1"/>
  <c r="L228" i="136"/>
  <c r="D246" i="141"/>
  <c r="D262" i="141" s="1"/>
  <c r="D228" i="141"/>
  <c r="M246" i="146"/>
  <c r="M262" i="146" s="1"/>
  <c r="M228" i="146"/>
  <c r="G246" i="142"/>
  <c r="G262" i="142" s="1"/>
  <c r="G228" i="142"/>
  <c r="C246" i="134"/>
  <c r="C262" i="134" s="1"/>
  <c r="C228" i="134"/>
  <c r="H246" i="138"/>
  <c r="H262" i="138" s="1"/>
  <c r="H228" i="138"/>
  <c r="H246" i="136"/>
  <c r="H262" i="136" s="1"/>
  <c r="H228" i="136"/>
  <c r="C246" i="142"/>
  <c r="C262" i="142" s="1"/>
  <c r="C228" i="142"/>
  <c r="D246" i="139"/>
  <c r="D262" i="139" s="1"/>
  <c r="D228" i="139"/>
  <c r="L246" i="148"/>
  <c r="L262" i="148" s="1"/>
  <c r="L228" i="148"/>
  <c r="L246" i="149"/>
  <c r="L262" i="149" s="1"/>
  <c r="L228" i="149"/>
  <c r="G246" i="137"/>
  <c r="G262" i="137" s="1"/>
  <c r="G228" i="137"/>
  <c r="J246" i="150"/>
  <c r="J262" i="150" s="1"/>
  <c r="J228" i="150"/>
  <c r="D246" i="138"/>
  <c r="D262" i="138" s="1"/>
  <c r="D228" i="138"/>
  <c r="D246" i="147"/>
  <c r="D262" i="147" s="1"/>
  <c r="D228" i="147"/>
  <c r="H246" i="146"/>
  <c r="H262" i="146" s="1"/>
  <c r="H228" i="146"/>
  <c r="E246" i="138"/>
  <c r="E262" i="138" s="1"/>
  <c r="E228" i="138"/>
  <c r="K246" i="136"/>
  <c r="K262" i="136" s="1"/>
  <c r="K228" i="136"/>
  <c r="H246" i="139"/>
  <c r="H262" i="139" s="1"/>
  <c r="H228" i="139"/>
  <c r="C246" i="147"/>
  <c r="C262" i="147" s="1"/>
  <c r="C228" i="147"/>
  <c r="M246" i="138"/>
  <c r="M262" i="138" s="1"/>
  <c r="M228" i="138"/>
  <c r="J246" i="135"/>
  <c r="J262" i="135" s="1"/>
  <c r="J228" i="135"/>
  <c r="I246" i="141"/>
  <c r="I262" i="141" s="1"/>
  <c r="I228" i="141"/>
  <c r="L246" i="140"/>
  <c r="L262" i="140" s="1"/>
  <c r="L228" i="140"/>
  <c r="H246" i="148"/>
  <c r="H262" i="148" s="1"/>
  <c r="H228" i="148"/>
  <c r="F246" i="143"/>
  <c r="F262" i="143" s="1"/>
  <c r="F228" i="143"/>
  <c r="L246" i="141"/>
  <c r="L262" i="141" s="1"/>
  <c r="L228" i="141"/>
  <c r="H246" i="134"/>
  <c r="H262" i="134" s="1"/>
  <c r="H228" i="134"/>
  <c r="F246" i="151"/>
  <c r="F262" i="151" s="1"/>
  <c r="F228" i="151"/>
  <c r="L246" i="142"/>
  <c r="L262" i="142" s="1"/>
  <c r="L228" i="142"/>
  <c r="J246" i="145"/>
  <c r="J262" i="145" s="1"/>
  <c r="J228" i="145"/>
  <c r="M246" i="137"/>
  <c r="M262" i="137" s="1"/>
  <c r="M228" i="137"/>
  <c r="I246" i="140"/>
  <c r="I262" i="140" s="1"/>
  <c r="I228" i="140"/>
  <c r="C246" i="149"/>
  <c r="C262" i="149" s="1"/>
  <c r="C228" i="149"/>
  <c r="E246" i="143"/>
  <c r="E262" i="143" s="1"/>
  <c r="E228" i="143"/>
  <c r="K246" i="151"/>
  <c r="K262" i="151" s="1"/>
  <c r="K228" i="151"/>
  <c r="G246" i="135"/>
  <c r="G262" i="135" s="1"/>
  <c r="G228" i="135"/>
  <c r="M246" i="150"/>
  <c r="M262" i="150" s="1"/>
  <c r="M228" i="150"/>
  <c r="E246" i="136"/>
  <c r="E262" i="136" s="1"/>
  <c r="E228" i="136"/>
  <c r="E228" i="144"/>
  <c r="E246" i="144"/>
  <c r="E262" i="144" s="1"/>
  <c r="D228" i="135"/>
  <c r="D246" i="135"/>
  <c r="D262" i="135" s="1"/>
  <c r="G228" i="141"/>
  <c r="G246" i="141"/>
  <c r="G262" i="141" s="1"/>
  <c r="M228" i="147"/>
  <c r="M246" i="147"/>
  <c r="M262" i="147" s="1"/>
  <c r="L246" i="134"/>
  <c r="L262" i="134" s="1"/>
  <c r="L228" i="134"/>
  <c r="H246" i="144"/>
  <c r="H262" i="144" s="1"/>
  <c r="H228" i="144"/>
  <c r="F246" i="135"/>
  <c r="F262" i="135" s="1"/>
  <c r="F228" i="135"/>
  <c r="J246" i="162"/>
  <c r="J262" i="162" s="1"/>
  <c r="J228" i="162"/>
  <c r="H246" i="147"/>
  <c r="H262" i="147" s="1"/>
  <c r="H228" i="147"/>
  <c r="M246" i="162"/>
  <c r="M262" i="162" s="1"/>
  <c r="M228" i="162"/>
  <c r="E246" i="150"/>
  <c r="E262" i="150" s="1"/>
  <c r="E228" i="150"/>
  <c r="C246" i="86"/>
  <c r="C262" i="86" s="1"/>
  <c r="C228" i="86"/>
  <c r="M246" i="148"/>
  <c r="M262" i="148" s="1"/>
  <c r="M228" i="148"/>
  <c r="G246" i="134"/>
  <c r="G262" i="134" s="1"/>
  <c r="G228" i="134"/>
  <c r="D246" i="162"/>
  <c r="D262" i="162" s="1"/>
  <c r="D228" i="162"/>
  <c r="H246" i="141"/>
  <c r="H262" i="141" s="1"/>
  <c r="H228" i="141"/>
  <c r="J246" i="86"/>
  <c r="J262" i="86" s="1"/>
  <c r="J228" i="86"/>
  <c r="L246" i="143"/>
  <c r="L262" i="143" s="1"/>
  <c r="L228" i="143"/>
  <c r="D246" i="136"/>
  <c r="D262" i="136" s="1"/>
  <c r="D228" i="136"/>
  <c r="D246" i="146"/>
  <c r="D262" i="146" s="1"/>
  <c r="D228" i="146"/>
  <c r="I246" i="146"/>
  <c r="I262" i="146" s="1"/>
  <c r="I228" i="146"/>
  <c r="E246" i="141"/>
  <c r="E262" i="141" s="1"/>
  <c r="E228" i="141"/>
  <c r="D246" i="142"/>
  <c r="D262" i="142" s="1"/>
  <c r="D228" i="142"/>
  <c r="J246" i="141"/>
  <c r="J262" i="141" s="1"/>
  <c r="J228" i="141"/>
  <c r="L246" i="144"/>
  <c r="L262" i="144" s="1"/>
  <c r="L228" i="144"/>
  <c r="M246" i="141"/>
  <c r="M262" i="141" s="1"/>
  <c r="M228" i="141"/>
  <c r="L246" i="138"/>
  <c r="L262" i="138" s="1"/>
  <c r="L228" i="138"/>
  <c r="I246" i="143"/>
  <c r="I262" i="143" s="1"/>
  <c r="I228" i="143"/>
  <c r="C246" i="151"/>
  <c r="C262" i="151" s="1"/>
  <c r="C228" i="151"/>
  <c r="C246" i="139"/>
  <c r="C262" i="139" s="1"/>
  <c r="C228" i="139"/>
  <c r="K228" i="148"/>
  <c r="K246" i="148"/>
  <c r="K262" i="148" s="1"/>
  <c r="K228" i="162"/>
  <c r="K246" i="162"/>
  <c r="K262" i="162" s="1"/>
  <c r="M228" i="151"/>
  <c r="M246" i="151"/>
  <c r="M262" i="151" s="1"/>
  <c r="J246" i="138"/>
  <c r="J262" i="138" s="1"/>
  <c r="J228" i="138"/>
  <c r="G246" i="162"/>
  <c r="G262" i="162" s="1"/>
  <c r="G228" i="162"/>
  <c r="L246" i="135"/>
  <c r="L262" i="135" s="1"/>
  <c r="L228" i="135"/>
  <c r="I246" i="151"/>
  <c r="I262" i="151" s="1"/>
  <c r="I228" i="151"/>
  <c r="K228" i="141"/>
  <c r="K246" i="141"/>
  <c r="K262" i="141" s="1"/>
  <c r="L228" i="137"/>
  <c r="L246" i="137"/>
  <c r="L262" i="137" s="1"/>
  <c r="E228" i="151"/>
  <c r="E246" i="151"/>
  <c r="E262" i="151" s="1"/>
  <c r="I228" i="149"/>
  <c r="I246" i="149"/>
  <c r="I262" i="149" s="1"/>
  <c r="C228" i="162"/>
  <c r="C246" i="162"/>
  <c r="C262" i="162" s="1"/>
  <c r="J228" i="134"/>
  <c r="J246" i="134"/>
  <c r="J262" i="134" s="1"/>
  <c r="I228" i="147"/>
  <c r="I246" i="147"/>
  <c r="I262" i="147" s="1"/>
  <c r="C228" i="146"/>
  <c r="C246" i="146"/>
  <c r="C262" i="146" s="1"/>
  <c r="I228" i="144"/>
  <c r="I246" i="144"/>
  <c r="I262" i="144" s="1"/>
  <c r="K228" i="150"/>
  <c r="K246" i="150"/>
  <c r="K262" i="150" s="1"/>
  <c r="E246" i="147"/>
  <c r="E262" i="147" s="1"/>
  <c r="E228" i="147"/>
  <c r="G246" i="143"/>
  <c r="G262" i="143" s="1"/>
  <c r="G228" i="143"/>
  <c r="M246" i="149"/>
  <c r="M262" i="149" s="1"/>
  <c r="M228" i="149"/>
  <c r="G246" i="146"/>
  <c r="G262" i="146" s="1"/>
  <c r="G228" i="146"/>
  <c r="G246" i="148"/>
  <c r="G262" i="148" s="1"/>
  <c r="G228" i="148"/>
  <c r="M246" i="144"/>
  <c r="M262" i="144" s="1"/>
  <c r="M228" i="144"/>
  <c r="M246" i="139"/>
  <c r="M262" i="139" s="1"/>
  <c r="M228" i="139"/>
  <c r="F246" i="138"/>
  <c r="F262" i="138" s="1"/>
  <c r="F228" i="138"/>
  <c r="J228" i="136"/>
  <c r="J246" i="136"/>
  <c r="J262" i="136" s="1"/>
  <c r="I228" i="139"/>
  <c r="I246" i="139"/>
  <c r="I262" i="139" s="1"/>
  <c r="I228" i="142"/>
  <c r="I246" i="142"/>
  <c r="I262" i="142" s="1"/>
  <c r="C228" i="148"/>
  <c r="C246" i="148"/>
  <c r="C262" i="148" s="1"/>
  <c r="D228" i="137"/>
  <c r="D246" i="137"/>
  <c r="D262" i="137" s="1"/>
  <c r="C228" i="143"/>
  <c r="C246" i="143"/>
  <c r="C262" i="143" s="1"/>
  <c r="H246" i="135"/>
  <c r="H262" i="135" s="1"/>
  <c r="H228" i="135"/>
  <c r="E228" i="149"/>
  <c r="E246" i="149"/>
  <c r="E262" i="149" s="1"/>
  <c r="G228" i="145"/>
  <c r="G246" i="145"/>
  <c r="G262" i="145" s="1"/>
  <c r="H228" i="137"/>
  <c r="H246" i="137"/>
  <c r="H262" i="137" s="1"/>
  <c r="C246" i="136"/>
  <c r="C262" i="136" s="1"/>
  <c r="C228" i="136"/>
  <c r="K246" i="86"/>
  <c r="K262" i="86" s="1"/>
  <c r="K228" i="86"/>
  <c r="G246" i="136"/>
  <c r="G262" i="136" s="1"/>
  <c r="G228" i="136"/>
  <c r="J246" i="137"/>
  <c r="J262" i="137" s="1"/>
  <c r="J228" i="137"/>
  <c r="K246" i="149"/>
  <c r="K262" i="149" s="1"/>
  <c r="K228" i="149"/>
  <c r="C246" i="140"/>
  <c r="C262" i="140" s="1"/>
  <c r="C228" i="140"/>
  <c r="M246" i="143"/>
  <c r="M262" i="143" s="1"/>
  <c r="M228" i="143"/>
  <c r="C246" i="138"/>
  <c r="C262" i="138" s="1"/>
  <c r="C228" i="138"/>
  <c r="I246" i="134"/>
  <c r="I262" i="134" s="1"/>
  <c r="I228" i="134"/>
  <c r="G246" i="149"/>
  <c r="G262" i="149" s="1"/>
  <c r="G228" i="149"/>
  <c r="M246" i="135"/>
  <c r="M262" i="135" s="1"/>
  <c r="M228" i="135"/>
  <c r="F246" i="149"/>
  <c r="F262" i="149" s="1"/>
  <c r="F228" i="149"/>
  <c r="D246" i="145"/>
  <c r="D262" i="145" s="1"/>
  <c r="D228" i="145"/>
  <c r="E246" i="148"/>
  <c r="E262" i="148" s="1"/>
  <c r="E228" i="148"/>
  <c r="K246" i="134"/>
  <c r="K262" i="134" s="1"/>
  <c r="K228" i="134"/>
  <c r="H246" i="143"/>
  <c r="H262" i="143" s="1"/>
  <c r="H228" i="143"/>
  <c r="I246" i="138"/>
  <c r="I262" i="138" s="1"/>
  <c r="I228" i="138"/>
  <c r="F246" i="144"/>
  <c r="F262" i="144" s="1"/>
  <c r="F228" i="144"/>
  <c r="C246" i="144"/>
  <c r="C262" i="144" s="1"/>
  <c r="C228" i="144"/>
  <c r="M246" i="145"/>
  <c r="M262" i="145" s="1"/>
  <c r="M228" i="145"/>
  <c r="F246" i="86"/>
  <c r="F262" i="86" s="1"/>
  <c r="F228" i="86"/>
  <c r="L246" i="162"/>
  <c r="L262" i="162" s="1"/>
  <c r="L228" i="162"/>
  <c r="K246" i="138"/>
  <c r="K262" i="138" s="1"/>
  <c r="K228" i="138"/>
  <c r="M246" i="136"/>
  <c r="M262" i="136" s="1"/>
  <c r="M228" i="136"/>
  <c r="F246" i="147"/>
  <c r="F262" i="147" s="1"/>
  <c r="F228" i="147"/>
  <c r="H246" i="149"/>
  <c r="H262" i="149" s="1"/>
  <c r="H228" i="149"/>
  <c r="H246" i="162"/>
  <c r="H262" i="162" s="1"/>
  <c r="H228" i="162"/>
  <c r="D246" i="151"/>
  <c r="D262" i="151" s="1"/>
  <c r="D228" i="151"/>
  <c r="I246" i="150"/>
  <c r="I262" i="150" s="1"/>
  <c r="I228" i="150"/>
  <c r="L246" i="145"/>
  <c r="L262" i="145" s="1"/>
  <c r="L228" i="145"/>
  <c r="I246" i="136"/>
  <c r="I262" i="136" s="1"/>
  <c r="I228" i="136"/>
  <c r="F246" i="145"/>
  <c r="F262" i="145" s="1"/>
  <c r="F228" i="145"/>
  <c r="F246" i="162"/>
  <c r="F262" i="162" s="1"/>
  <c r="F228" i="162"/>
  <c r="L246" i="151"/>
  <c r="L262" i="151" s="1"/>
  <c r="L228" i="151"/>
  <c r="J246" i="149"/>
  <c r="J262" i="149" s="1"/>
  <c r="J228" i="149"/>
  <c r="M246" i="140"/>
  <c r="M262" i="140" s="1"/>
  <c r="M228" i="140"/>
  <c r="F246" i="141"/>
  <c r="F262" i="141" s="1"/>
  <c r="F228" i="141"/>
  <c r="K246" i="140"/>
  <c r="K262" i="140" s="1"/>
  <c r="K228" i="140"/>
  <c r="G246" i="151"/>
  <c r="G262" i="151" s="1"/>
  <c r="G228" i="151"/>
  <c r="D246" i="144"/>
  <c r="D262" i="144" s="1"/>
  <c r="D228" i="144"/>
  <c r="E246" i="145"/>
  <c r="E262" i="145" s="1"/>
  <c r="E228" i="145"/>
  <c r="K246" i="137"/>
  <c r="K262" i="137" s="1"/>
  <c r="K228" i="137"/>
  <c r="J246" i="143"/>
  <c r="J262" i="143" s="1"/>
  <c r="J228" i="143"/>
  <c r="J246" i="142"/>
  <c r="J262" i="142" s="1"/>
  <c r="J228" i="142"/>
  <c r="E246" i="162"/>
  <c r="E262" i="162" s="1"/>
  <c r="E228" i="162"/>
  <c r="K246" i="144"/>
  <c r="K262" i="144" s="1"/>
  <c r="K228" i="144"/>
  <c r="J246" i="147"/>
  <c r="J262" i="147" s="1"/>
  <c r="J228" i="147"/>
  <c r="J246" i="148"/>
  <c r="J262" i="148" s="1"/>
  <c r="J228" i="148"/>
  <c r="E246" i="140"/>
  <c r="E262" i="140" s="1"/>
  <c r="E228" i="140"/>
  <c r="L246" i="139"/>
  <c r="L262" i="139" s="1"/>
  <c r="L228" i="139"/>
  <c r="D246" i="134"/>
  <c r="D262" i="134" s="1"/>
  <c r="D228" i="134"/>
  <c r="I246" i="145"/>
  <c r="I262" i="145" s="1"/>
  <c r="I228" i="145"/>
  <c r="F246" i="150"/>
  <c r="F262" i="150" s="1"/>
  <c r="F228" i="150"/>
  <c r="F246" i="148"/>
  <c r="F262" i="148" s="1"/>
  <c r="F228" i="148"/>
  <c r="M246" i="134"/>
  <c r="M262" i="134" s="1"/>
  <c r="M228" i="134"/>
  <c r="G246" i="144"/>
  <c r="G262" i="144" s="1"/>
  <c r="G228" i="144"/>
  <c r="J228" i="140"/>
  <c r="J246" i="140"/>
  <c r="J262" i="140" s="1"/>
  <c r="M228" i="142"/>
  <c r="M246" i="142"/>
  <c r="M262" i="142" s="1"/>
  <c r="G228" i="150"/>
  <c r="G246" i="150"/>
  <c r="G262" i="150" s="1"/>
  <c r="J246" i="144"/>
  <c r="J262" i="144" s="1"/>
  <c r="J228" i="144"/>
  <c r="E246" i="146"/>
  <c r="E262" i="146" s="1"/>
  <c r="E228" i="146"/>
  <c r="K246" i="142"/>
  <c r="K262" i="142" s="1"/>
  <c r="K228" i="142"/>
  <c r="I246" i="148"/>
  <c r="I262" i="148" s="1"/>
  <c r="I228" i="148"/>
  <c r="G246" i="147"/>
  <c r="G262" i="147" s="1"/>
  <c r="G228" i="147"/>
  <c r="G246" i="86"/>
  <c r="G262" i="86" s="1"/>
  <c r="G228" i="86"/>
  <c r="C246" i="137"/>
  <c r="C262" i="137" s="1"/>
  <c r="C228" i="137"/>
  <c r="H246" i="145"/>
  <c r="H262" i="145" s="1"/>
  <c r="H228" i="145"/>
  <c r="F246" i="146"/>
  <c r="F262" i="146" s="1"/>
  <c r="F228" i="146"/>
  <c r="D246" i="149"/>
  <c r="D262" i="149" s="1"/>
  <c r="D228" i="149"/>
  <c r="I246" i="86"/>
  <c r="I262" i="86" s="1"/>
  <c r="I228" i="86"/>
  <c r="L246" i="146"/>
  <c r="L262" i="146" s="1"/>
  <c r="L228" i="146"/>
  <c r="K246" i="135"/>
  <c r="K262" i="135" s="1"/>
  <c r="K228" i="135"/>
  <c r="J246" i="146"/>
  <c r="J262" i="146" s="1"/>
  <c r="J228" i="146"/>
  <c r="E246" i="135"/>
  <c r="E262" i="135" s="1"/>
  <c r="E228" i="135"/>
  <c r="G246" i="138"/>
  <c r="G262" i="138" s="1"/>
  <c r="G228" i="138"/>
  <c r="L246" i="150"/>
  <c r="L262" i="150" s="1"/>
  <c r="L228" i="150"/>
  <c r="I246" i="135"/>
  <c r="I262" i="135" s="1"/>
  <c r="I228" i="135"/>
  <c r="G246" i="140"/>
  <c r="G262" i="140" s="1"/>
  <c r="G228" i="140"/>
  <c r="H246" i="151"/>
  <c r="H262" i="151" s="1"/>
  <c r="H228" i="151"/>
  <c r="G246" i="139"/>
  <c r="G262" i="139" s="1"/>
  <c r="G228" i="139"/>
  <c r="E246" i="86"/>
  <c r="E262" i="86" s="1"/>
  <c r="E228" i="86"/>
  <c r="E246" i="134"/>
  <c r="E262" i="134" s="1"/>
  <c r="E228" i="134"/>
  <c r="M246" i="86"/>
  <c r="M262" i="86" s="1"/>
  <c r="M228" i="86"/>
  <c r="D246" i="140"/>
  <c r="D262" i="140" s="1"/>
  <c r="D228" i="140"/>
  <c r="F246" i="139"/>
  <c r="F262" i="139" s="1"/>
  <c r="F228" i="139"/>
  <c r="K227" i="209"/>
  <c r="K233" i="209"/>
  <c r="K221" i="209"/>
  <c r="K240" i="209"/>
  <c r="K239" i="209"/>
  <c r="K229" i="209"/>
  <c r="K238" i="209"/>
  <c r="K236" i="209"/>
  <c r="K225" i="209"/>
  <c r="K228" i="209"/>
  <c r="K237" i="209"/>
  <c r="K232" i="209"/>
  <c r="R196" i="95" l="1"/>
  <c r="X20" i="113"/>
  <c r="H302" i="92"/>
  <c r="H331" i="92" s="1"/>
  <c r="X38" i="104"/>
  <c r="X41" i="104"/>
  <c r="X46" i="104" s="1"/>
  <c r="J260" i="152"/>
  <c r="Z34" i="104"/>
  <c r="AJ174" i="95"/>
  <c r="Y37" i="104"/>
  <c r="K261" i="152"/>
  <c r="Q75" i="104"/>
  <c r="Q76" i="104" s="1"/>
  <c r="F95" i="187"/>
  <c r="F95" i="190"/>
  <c r="F94" i="185"/>
  <c r="F95" i="201"/>
  <c r="F95" i="200"/>
  <c r="F95" i="202"/>
  <c r="F95" i="199"/>
  <c r="F95" i="192"/>
  <c r="G67" i="186"/>
  <c r="G69" i="186" s="1"/>
  <c r="G71" i="186" s="1"/>
  <c r="H89" i="202"/>
  <c r="H91" i="202" s="1"/>
  <c r="H93" i="202" s="1"/>
  <c r="G67" i="197"/>
  <c r="G69" i="197" s="1"/>
  <c r="G71" i="197" s="1"/>
  <c r="G78" i="193"/>
  <c r="G80" i="193" s="1"/>
  <c r="G82" i="193" s="1"/>
  <c r="F95" i="204"/>
  <c r="G67" i="188"/>
  <c r="G69" i="188" s="1"/>
  <c r="G71" i="188" s="1"/>
  <c r="F95" i="203"/>
  <c r="F95" i="194"/>
  <c r="G67" i="203"/>
  <c r="G69" i="203" s="1"/>
  <c r="G71" i="203" s="1"/>
  <c r="F95" i="196"/>
  <c r="H89" i="192"/>
  <c r="H91" i="192" s="1"/>
  <c r="H93" i="192" s="1"/>
  <c r="G78" i="195"/>
  <c r="G80" i="195" s="1"/>
  <c r="G82" i="195" s="1"/>
  <c r="F95" i="193"/>
  <c r="G78" i="188"/>
  <c r="G80" i="188" s="1"/>
  <c r="G82" i="188" s="1"/>
  <c r="G78" i="200"/>
  <c r="G80" i="200" s="1"/>
  <c r="G82" i="200" s="1"/>
  <c r="F95" i="186"/>
  <c r="G78" i="204"/>
  <c r="G80" i="204" s="1"/>
  <c r="G82" i="204" s="1"/>
  <c r="G78" i="190"/>
  <c r="G80" i="190" s="1"/>
  <c r="G82" i="190" s="1"/>
  <c r="H88" i="185"/>
  <c r="H90" i="185" s="1"/>
  <c r="H92" i="185" s="1"/>
  <c r="G67" i="191"/>
  <c r="G69" i="191" s="1"/>
  <c r="G71" i="191" s="1"/>
  <c r="H89" i="187"/>
  <c r="H91" i="187" s="1"/>
  <c r="H93" i="187" s="1"/>
  <c r="F319" i="92"/>
  <c r="F370" i="92" s="1"/>
  <c r="H89" i="191"/>
  <c r="H91" i="191" s="1"/>
  <c r="H93" i="191" s="1"/>
  <c r="G67" i="204"/>
  <c r="G69" i="204" s="1"/>
  <c r="G71" i="204" s="1"/>
  <c r="F324" i="92"/>
  <c r="F375" i="92" s="1"/>
  <c r="F332" i="92"/>
  <c r="F383" i="92" s="1"/>
  <c r="F326" i="92"/>
  <c r="F377" i="92" s="1"/>
  <c r="F337" i="92"/>
  <c r="F388" i="92" s="1"/>
  <c r="G309" i="92"/>
  <c r="G310" i="92" s="1"/>
  <c r="D409" i="92"/>
  <c r="D410" i="92"/>
  <c r="F335" i="92"/>
  <c r="F386" i="92" s="1"/>
  <c r="F329" i="92"/>
  <c r="F355" i="92" s="1"/>
  <c r="F333" i="92"/>
  <c r="F359" i="92" s="1"/>
  <c r="F328" i="92"/>
  <c r="F379" i="92" s="1"/>
  <c r="F330" i="92"/>
  <c r="F356" i="92" s="1"/>
  <c r="F321" i="92"/>
  <c r="F347" i="92" s="1"/>
  <c r="W41" i="113"/>
  <c r="W46" i="113" s="1"/>
  <c r="W56" i="113" s="1"/>
  <c r="S15" i="92" s="1"/>
  <c r="W38" i="113"/>
  <c r="D401" i="92"/>
  <c r="I266" i="152"/>
  <c r="C482" i="92"/>
  <c r="C509" i="92" s="1"/>
  <c r="C542" i="92" s="1"/>
  <c r="C592" i="92" s="1"/>
  <c r="C642" i="92" s="1"/>
  <c r="C36" i="146" s="1"/>
  <c r="C478" i="92"/>
  <c r="C505" i="92" s="1"/>
  <c r="C538" i="92" s="1"/>
  <c r="C588" i="92" s="1"/>
  <c r="C638" i="92" s="1"/>
  <c r="C36" i="162" s="1"/>
  <c r="C483" i="92"/>
  <c r="C510" i="92" s="1"/>
  <c r="C543" i="92" s="1"/>
  <c r="C593" i="92" s="1"/>
  <c r="C643" i="92" s="1"/>
  <c r="D309" i="108" s="1"/>
  <c r="F309" i="108" s="1"/>
  <c r="L309" i="108" s="1"/>
  <c r="C54" i="128" s="1"/>
  <c r="C487" i="92"/>
  <c r="C514" i="92" s="1"/>
  <c r="C547" i="92" s="1"/>
  <c r="C597" i="92" s="1"/>
  <c r="C647" i="92" s="1"/>
  <c r="D313" i="108" s="1"/>
  <c r="F313" i="108" s="1"/>
  <c r="L313" i="108" s="1"/>
  <c r="C59" i="128" s="1"/>
  <c r="V57" i="113"/>
  <c r="D405" i="92"/>
  <c r="G334" i="92"/>
  <c r="G385" i="92" s="1"/>
  <c r="G460" i="92" s="1"/>
  <c r="D394" i="92"/>
  <c r="D399" i="92"/>
  <c r="G323" i="92"/>
  <c r="G349" i="92" s="1"/>
  <c r="C474" i="92"/>
  <c r="C501" i="92" s="1"/>
  <c r="C534" i="92" s="1"/>
  <c r="C584" i="92" s="1"/>
  <c r="C634" i="92" s="1"/>
  <c r="C21" i="88" s="1"/>
  <c r="C23" i="88"/>
  <c r="C36" i="141"/>
  <c r="D302" i="108"/>
  <c r="F302" i="108" s="1"/>
  <c r="L302" i="108" s="1"/>
  <c r="C47" i="128" s="1"/>
  <c r="Y28" i="227"/>
  <c r="Z54" i="108"/>
  <c r="Z38" i="108" s="1"/>
  <c r="Y19" i="113" s="1"/>
  <c r="Y20" i="113" s="1"/>
  <c r="Y22" i="93"/>
  <c r="Y58" i="155"/>
  <c r="G335" i="92"/>
  <c r="E452" i="92"/>
  <c r="F385" i="92"/>
  <c r="F360" i="92"/>
  <c r="G329" i="92"/>
  <c r="G325" i="92"/>
  <c r="Q60" i="217"/>
  <c r="V124" i="155"/>
  <c r="V126" i="155" s="1"/>
  <c r="V130" i="155" s="1"/>
  <c r="W76" i="155"/>
  <c r="C469" i="92"/>
  <c r="D412" i="92"/>
  <c r="D390" i="92"/>
  <c r="D391" i="92"/>
  <c r="D413" i="92"/>
  <c r="D411" i="92"/>
  <c r="D395" i="92"/>
  <c r="D397" i="92"/>
  <c r="D402" i="92"/>
  <c r="D406" i="92"/>
  <c r="E449" i="92"/>
  <c r="U323" i="92"/>
  <c r="H293" i="92"/>
  <c r="H322" i="92" s="1"/>
  <c r="H157" i="92"/>
  <c r="H158" i="92"/>
  <c r="E445" i="92"/>
  <c r="G337" i="92"/>
  <c r="X59" i="155"/>
  <c r="X65" i="155" s="1"/>
  <c r="Y55" i="108"/>
  <c r="X33" i="93"/>
  <c r="E463" i="92"/>
  <c r="C414" i="92"/>
  <c r="G326" i="92"/>
  <c r="E456" i="92"/>
  <c r="D396" i="92"/>
  <c r="G332" i="92"/>
  <c r="F371" i="92"/>
  <c r="F346" i="92"/>
  <c r="F323" i="92"/>
  <c r="F325" i="92"/>
  <c r="X82" i="155"/>
  <c r="X64" i="155"/>
  <c r="X70" i="155" s="1"/>
  <c r="D464" i="92"/>
  <c r="D485" i="92" s="1"/>
  <c r="D512" i="92" s="1"/>
  <c r="D545" i="92" s="1"/>
  <c r="D595" i="92" s="1"/>
  <c r="D645" i="92" s="1"/>
  <c r="G324" i="92"/>
  <c r="I156" i="92"/>
  <c r="I153" i="92"/>
  <c r="I306" i="92" s="1"/>
  <c r="I150" i="92"/>
  <c r="I303" i="92" s="1"/>
  <c r="I143" i="92"/>
  <c r="I296" i="92" s="1"/>
  <c r="I140" i="92"/>
  <c r="I137" i="92"/>
  <c r="I290" i="92" s="1"/>
  <c r="I152" i="92"/>
  <c r="I305" i="92" s="1"/>
  <c r="I148" i="92"/>
  <c r="I301" i="92" s="1"/>
  <c r="I146" i="92"/>
  <c r="I299" i="92" s="1"/>
  <c r="I138" i="92"/>
  <c r="I142" i="92"/>
  <c r="I295" i="92" s="1"/>
  <c r="I144" i="92"/>
  <c r="I297" i="92" s="1"/>
  <c r="I155" i="92"/>
  <c r="I308" i="92" s="1"/>
  <c r="I151" i="92"/>
  <c r="I304" i="92" s="1"/>
  <c r="I147" i="92"/>
  <c r="I300" i="92" s="1"/>
  <c r="I154" i="92"/>
  <c r="I307" i="92" s="1"/>
  <c r="I149" i="92"/>
  <c r="I302" i="92" s="1"/>
  <c r="I141" i="92"/>
  <c r="I294" i="92" s="1"/>
  <c r="I145" i="92"/>
  <c r="I139" i="92"/>
  <c r="I292" i="92" s="1"/>
  <c r="G371" i="92"/>
  <c r="G446" i="92" s="1"/>
  <c r="G346" i="92"/>
  <c r="Z20" i="93"/>
  <c r="AA23" i="93"/>
  <c r="Z34" i="93"/>
  <c r="C465" i="92"/>
  <c r="C481" i="92"/>
  <c r="C508" i="92" s="1"/>
  <c r="C541" i="92" s="1"/>
  <c r="C591" i="92" s="1"/>
  <c r="C641" i="92" s="1"/>
  <c r="C480" i="92"/>
  <c r="C507" i="92" s="1"/>
  <c r="C540" i="92" s="1"/>
  <c r="C590" i="92" s="1"/>
  <c r="C640" i="92" s="1"/>
  <c r="C484" i="92"/>
  <c r="C511" i="92" s="1"/>
  <c r="C544" i="92" s="1"/>
  <c r="C594" i="92" s="1"/>
  <c r="C644" i="92" s="1"/>
  <c r="C486" i="92"/>
  <c r="C513" i="92" s="1"/>
  <c r="C546" i="92" s="1"/>
  <c r="C596" i="92" s="1"/>
  <c r="C646" i="92" s="1"/>
  <c r="C470" i="92"/>
  <c r="C497" i="92" s="1"/>
  <c r="C530" i="92" s="1"/>
  <c r="C580" i="92" s="1"/>
  <c r="C630" i="92" s="1"/>
  <c r="C472" i="92"/>
  <c r="C499" i="92" s="1"/>
  <c r="C532" i="92" s="1"/>
  <c r="C582" i="92" s="1"/>
  <c r="C632" i="92" s="1"/>
  <c r="C475" i="92"/>
  <c r="C502" i="92" s="1"/>
  <c r="C535" i="92" s="1"/>
  <c r="C585" i="92" s="1"/>
  <c r="C635" i="92" s="1"/>
  <c r="C477" i="92"/>
  <c r="C504" i="92" s="1"/>
  <c r="C537" i="92" s="1"/>
  <c r="C587" i="92" s="1"/>
  <c r="C637" i="92" s="1"/>
  <c r="H336" i="92"/>
  <c r="U337" i="92"/>
  <c r="E451" i="92"/>
  <c r="E389" i="92"/>
  <c r="E408" i="92" s="1"/>
  <c r="R331" i="92"/>
  <c r="E340" i="92"/>
  <c r="E339" i="92"/>
  <c r="R336" i="92"/>
  <c r="R320" i="92"/>
  <c r="R322" i="92"/>
  <c r="R327" i="92"/>
  <c r="G319" i="92"/>
  <c r="G357" i="92"/>
  <c r="G382" i="92"/>
  <c r="G457" i="92" s="1"/>
  <c r="D400" i="92"/>
  <c r="E454" i="92"/>
  <c r="C473" i="92"/>
  <c r="C500" i="92" s="1"/>
  <c r="C533" i="92" s="1"/>
  <c r="C583" i="92" s="1"/>
  <c r="C633" i="92" s="1"/>
  <c r="E459" i="92"/>
  <c r="D407" i="92"/>
  <c r="D404" i="92"/>
  <c r="G328" i="92"/>
  <c r="G378" i="92"/>
  <c r="G453" i="92" s="1"/>
  <c r="G353" i="92"/>
  <c r="C471" i="92"/>
  <c r="C498" i="92" s="1"/>
  <c r="C531" i="92" s="1"/>
  <c r="C581" i="92" s="1"/>
  <c r="C631" i="92" s="1"/>
  <c r="G362" i="92"/>
  <c r="G387" i="92"/>
  <c r="G462" i="92" s="1"/>
  <c r="Y53" i="108"/>
  <c r="X44" i="93"/>
  <c r="X57" i="155"/>
  <c r="X63" i="155" s="1"/>
  <c r="G321" i="92"/>
  <c r="X33" i="227"/>
  <c r="X39" i="227"/>
  <c r="W83" i="227" s="1"/>
  <c r="W85" i="227" s="1"/>
  <c r="W87" i="227" s="1"/>
  <c r="E455" i="92"/>
  <c r="Y31" i="93"/>
  <c r="Y45" i="93"/>
  <c r="Y42" i="93" s="1"/>
  <c r="D398" i="92"/>
  <c r="G330" i="92"/>
  <c r="C485" i="92"/>
  <c r="C512" i="92" s="1"/>
  <c r="C545" i="92" s="1"/>
  <c r="C595" i="92" s="1"/>
  <c r="C645" i="92" s="1"/>
  <c r="U328" i="92"/>
  <c r="H298" i="92"/>
  <c r="U332" i="92"/>
  <c r="U321" i="92"/>
  <c r="H291" i="92"/>
  <c r="H320" i="92" s="1"/>
  <c r="E364" i="92"/>
  <c r="E365" i="92" s="1"/>
  <c r="G348" i="92"/>
  <c r="G373" i="92"/>
  <c r="G448" i="92" s="1"/>
  <c r="G333" i="92"/>
  <c r="D408" i="92"/>
  <c r="O68" i="113"/>
  <c r="O69" i="113" s="1"/>
  <c r="AH176" i="95"/>
  <c r="X34" i="113"/>
  <c r="I267" i="152"/>
  <c r="J80" i="92"/>
  <c r="X31" i="152"/>
  <c r="C479" i="92"/>
  <c r="C506" i="92" s="1"/>
  <c r="C539" i="92" s="1"/>
  <c r="C589" i="92" s="1"/>
  <c r="C639" i="92" s="1"/>
  <c r="A88" i="209"/>
  <c r="K189" i="209"/>
  <c r="K190" i="209" s="1"/>
  <c r="H89" i="200"/>
  <c r="H91" i="200" s="1"/>
  <c r="H93" i="200" s="1"/>
  <c r="G78" i="186"/>
  <c r="G80" i="186" s="1"/>
  <c r="G82" i="186" s="1"/>
  <c r="G78" i="197"/>
  <c r="G80" i="197" s="1"/>
  <c r="G82" i="197" s="1"/>
  <c r="G78" i="202"/>
  <c r="G80" i="202" s="1"/>
  <c r="G82" i="202" s="1"/>
  <c r="F95" i="197"/>
  <c r="H89" i="203"/>
  <c r="H91" i="203" s="1"/>
  <c r="H93" i="203" s="1"/>
  <c r="G67" i="194"/>
  <c r="G69" i="194" s="1"/>
  <c r="G71" i="194" s="1"/>
  <c r="H89" i="194"/>
  <c r="H91" i="194" s="1"/>
  <c r="H93" i="194" s="1"/>
  <c r="G78" i="194"/>
  <c r="G80" i="194" s="1"/>
  <c r="G82" i="194" s="1"/>
  <c r="G77" i="185"/>
  <c r="G79" i="185" s="1"/>
  <c r="G81" i="185" s="1"/>
  <c r="J27" i="188"/>
  <c r="I65" i="188"/>
  <c r="I66" i="188" s="1"/>
  <c r="I68" i="188" s="1"/>
  <c r="I76" i="190"/>
  <c r="I77" i="190" s="1"/>
  <c r="J28" i="190"/>
  <c r="H79" i="197"/>
  <c r="H81" i="197" s="1"/>
  <c r="I76" i="202"/>
  <c r="I77" i="202" s="1"/>
  <c r="J28" i="202"/>
  <c r="K29" i="196"/>
  <c r="J87" i="196"/>
  <c r="J88" i="196" s="1"/>
  <c r="H79" i="192"/>
  <c r="H81" i="192" s="1"/>
  <c r="I90" i="203"/>
  <c r="I92" i="203" s="1"/>
  <c r="H79" i="198"/>
  <c r="H81" i="198" s="1"/>
  <c r="H68" i="192"/>
  <c r="H70" i="192" s="1"/>
  <c r="H68" i="199"/>
  <c r="H70" i="199" s="1"/>
  <c r="H68" i="202"/>
  <c r="H70" i="202" s="1"/>
  <c r="H68" i="189"/>
  <c r="H70" i="189" s="1"/>
  <c r="J27" i="200"/>
  <c r="I65" i="200"/>
  <c r="I66" i="200" s="1"/>
  <c r="H68" i="203"/>
  <c r="H70" i="203" s="1"/>
  <c r="G67" i="187"/>
  <c r="G69" i="187" s="1"/>
  <c r="G71" i="187" s="1"/>
  <c r="H68" i="198"/>
  <c r="H70" i="198" s="1"/>
  <c r="H79" i="190"/>
  <c r="H81" i="190" s="1"/>
  <c r="I65" i="197"/>
  <c r="I66" i="197" s="1"/>
  <c r="J27" i="197"/>
  <c r="J28" i="197"/>
  <c r="I76" i="197"/>
  <c r="I77" i="197" s="1"/>
  <c r="H79" i="202"/>
  <c r="H81" i="202" s="1"/>
  <c r="G78" i="198"/>
  <c r="G80" i="198" s="1"/>
  <c r="G82" i="198" s="1"/>
  <c r="J87" i="197"/>
  <c r="J88" i="197" s="1"/>
  <c r="K29" i="197"/>
  <c r="J87" i="191"/>
  <c r="J88" i="191" s="1"/>
  <c r="K29" i="191"/>
  <c r="J87" i="194"/>
  <c r="J88" i="194" s="1"/>
  <c r="K29" i="194"/>
  <c r="H89" i="190"/>
  <c r="H91" i="190" s="1"/>
  <c r="H93" i="190" s="1"/>
  <c r="I90" i="204"/>
  <c r="I92" i="204" s="1"/>
  <c r="H79" i="194"/>
  <c r="H81" i="194" s="1"/>
  <c r="I76" i="204"/>
  <c r="I77" i="204" s="1"/>
  <c r="J28" i="204"/>
  <c r="J27" i="192"/>
  <c r="I65" i="192"/>
  <c r="I66" i="192" s="1"/>
  <c r="I90" i="202"/>
  <c r="I92" i="202" s="1"/>
  <c r="F95" i="189"/>
  <c r="J87" i="190"/>
  <c r="J88" i="190" s="1"/>
  <c r="K29" i="190"/>
  <c r="I90" i="193"/>
  <c r="I92" i="193" s="1"/>
  <c r="H79" i="200"/>
  <c r="H81" i="200" s="1"/>
  <c r="J27" i="187"/>
  <c r="I65" i="187"/>
  <c r="I66" i="187" s="1"/>
  <c r="J87" i="189"/>
  <c r="J88" i="189" s="1"/>
  <c r="K29" i="189"/>
  <c r="I90" i="187"/>
  <c r="I92" i="187" s="1"/>
  <c r="I90" i="192"/>
  <c r="I92" i="192" s="1"/>
  <c r="G71" i="190"/>
  <c r="I90" i="188"/>
  <c r="I92" i="188" s="1"/>
  <c r="J87" i="200"/>
  <c r="J88" i="200" s="1"/>
  <c r="K29" i="200"/>
  <c r="G67" i="192"/>
  <c r="G69" i="192" s="1"/>
  <c r="G71" i="192" s="1"/>
  <c r="J28" i="199"/>
  <c r="I76" i="199"/>
  <c r="I77" i="199" s="1"/>
  <c r="H68" i="194"/>
  <c r="H70" i="194" s="1"/>
  <c r="I65" i="189"/>
  <c r="I66" i="189" s="1"/>
  <c r="I68" i="189" s="1"/>
  <c r="J27" i="189"/>
  <c r="H79" i="189"/>
  <c r="H81" i="189" s="1"/>
  <c r="J27" i="190"/>
  <c r="I65" i="190"/>
  <c r="I66" i="190" s="1"/>
  <c r="H68" i="197"/>
  <c r="H70" i="197" s="1"/>
  <c r="I76" i="186"/>
  <c r="I77" i="186" s="1"/>
  <c r="J28" i="186"/>
  <c r="I76" i="203"/>
  <c r="I77" i="203" s="1"/>
  <c r="J28" i="203"/>
  <c r="J28" i="188"/>
  <c r="I76" i="188"/>
  <c r="I77" i="188" s="1"/>
  <c r="H79" i="204"/>
  <c r="H81" i="204" s="1"/>
  <c r="I90" i="189"/>
  <c r="I92" i="189" s="1"/>
  <c r="J87" i="192"/>
  <c r="J88" i="192" s="1"/>
  <c r="K29" i="192"/>
  <c r="J87" i="188"/>
  <c r="J88" i="188" s="1"/>
  <c r="K29" i="188"/>
  <c r="J27" i="194"/>
  <c r="I65" i="194"/>
  <c r="I66" i="194" s="1"/>
  <c r="I68" i="194" s="1"/>
  <c r="F95" i="198"/>
  <c r="I65" i="203"/>
  <c r="I66" i="203" s="1"/>
  <c r="I68" i="203" s="1"/>
  <c r="J27" i="203"/>
  <c r="G78" i="201"/>
  <c r="G80" i="201" s="1"/>
  <c r="G82" i="201" s="1"/>
  <c r="I76" i="187"/>
  <c r="I77" i="187" s="1"/>
  <c r="J28" i="187"/>
  <c r="G67" i="201"/>
  <c r="G69" i="201" s="1"/>
  <c r="G71" i="201" s="1"/>
  <c r="I65" i="198"/>
  <c r="I66" i="198" s="1"/>
  <c r="J27" i="198"/>
  <c r="H89" i="188"/>
  <c r="H91" i="188" s="1"/>
  <c r="H93" i="188" s="1"/>
  <c r="H68" i="204"/>
  <c r="H70" i="204" s="1"/>
  <c r="I90" i="201"/>
  <c r="I92" i="201" s="1"/>
  <c r="G67" i="189"/>
  <c r="G69" i="189" s="1"/>
  <c r="G71" i="189" s="1"/>
  <c r="G67" i="196"/>
  <c r="G69" i="196" s="1"/>
  <c r="G71" i="196" s="1"/>
  <c r="K29" i="195"/>
  <c r="J87" i="195"/>
  <c r="J88" i="195" s="1"/>
  <c r="G78" i="196"/>
  <c r="G80" i="196" s="1"/>
  <c r="G82" i="196" s="1"/>
  <c r="H89" i="204"/>
  <c r="H91" i="204" s="1"/>
  <c r="H93" i="204" s="1"/>
  <c r="I90" i="197"/>
  <c r="I92" i="197" s="1"/>
  <c r="K29" i="186"/>
  <c r="J87" i="186"/>
  <c r="J88" i="186" s="1"/>
  <c r="I90" i="191"/>
  <c r="I92" i="191" s="1"/>
  <c r="H68" i="193"/>
  <c r="H70" i="193" s="1"/>
  <c r="I76" i="191"/>
  <c r="I77" i="191" s="1"/>
  <c r="J28" i="191"/>
  <c r="I65" i="196"/>
  <c r="I66" i="196" s="1"/>
  <c r="J27" i="196"/>
  <c r="H89" i="193"/>
  <c r="H91" i="193" s="1"/>
  <c r="H93" i="193" s="1"/>
  <c r="H79" i="196"/>
  <c r="H81" i="196" s="1"/>
  <c r="J28" i="193"/>
  <c r="I76" i="193"/>
  <c r="I77" i="193" s="1"/>
  <c r="J87" i="204"/>
  <c r="J88" i="204" s="1"/>
  <c r="K29" i="204"/>
  <c r="H89" i="196"/>
  <c r="H91" i="196" s="1"/>
  <c r="H93" i="196" s="1"/>
  <c r="H89" i="197"/>
  <c r="H91" i="197" s="1"/>
  <c r="H93" i="197" s="1"/>
  <c r="H89" i="189"/>
  <c r="H91" i="189" s="1"/>
  <c r="H93" i="189" s="1"/>
  <c r="H89" i="198"/>
  <c r="H91" i="198" s="1"/>
  <c r="H93" i="198" s="1"/>
  <c r="J27" i="186"/>
  <c r="I65" i="186"/>
  <c r="I66" i="186" s="1"/>
  <c r="G78" i="192"/>
  <c r="G80" i="192" s="1"/>
  <c r="G82" i="192" s="1"/>
  <c r="G78" i="203"/>
  <c r="G80" i="203" s="1"/>
  <c r="G82" i="203" s="1"/>
  <c r="G67" i="195"/>
  <c r="G69" i="195" s="1"/>
  <c r="G71" i="195" s="1"/>
  <c r="G67" i="193"/>
  <c r="G69" i="193" s="1"/>
  <c r="G71" i="193" s="1"/>
  <c r="I90" i="190"/>
  <c r="I92" i="190" s="1"/>
  <c r="J87" i="193"/>
  <c r="J88" i="193" s="1"/>
  <c r="K29" i="193"/>
  <c r="J28" i="200"/>
  <c r="I76" i="200"/>
  <c r="I77" i="200" s="1"/>
  <c r="H79" i="201"/>
  <c r="H81" i="201" s="1"/>
  <c r="G78" i="187"/>
  <c r="G80" i="187" s="1"/>
  <c r="G82" i="187" s="1"/>
  <c r="H79" i="195"/>
  <c r="H81" i="195" s="1"/>
  <c r="G67" i="198"/>
  <c r="G69" i="198" s="1"/>
  <c r="G71" i="198" s="1"/>
  <c r="I90" i="200"/>
  <c r="I92" i="200" s="1"/>
  <c r="H79" i="199"/>
  <c r="H81" i="199" s="1"/>
  <c r="J27" i="195"/>
  <c r="I65" i="195"/>
  <c r="I66" i="195" s="1"/>
  <c r="H89" i="201"/>
  <c r="H91" i="201" s="1"/>
  <c r="H93" i="201" s="1"/>
  <c r="H89" i="195"/>
  <c r="H91" i="195" s="1"/>
  <c r="H93" i="195" s="1"/>
  <c r="G67" i="202"/>
  <c r="G69" i="202" s="1"/>
  <c r="G71" i="202" s="1"/>
  <c r="H68" i="200"/>
  <c r="H70" i="200" s="1"/>
  <c r="I90" i="199"/>
  <c r="I92" i="199" s="1"/>
  <c r="H67" i="191"/>
  <c r="H69" i="191" s="1"/>
  <c r="H70" i="191"/>
  <c r="J27" i="201"/>
  <c r="I65" i="201"/>
  <c r="I66" i="201" s="1"/>
  <c r="I68" i="201" s="1"/>
  <c r="I90" i="198"/>
  <c r="I92" i="198" s="1"/>
  <c r="I90" i="194"/>
  <c r="I92" i="194" s="1"/>
  <c r="I76" i="194"/>
  <c r="I77" i="194" s="1"/>
  <c r="J28" i="194"/>
  <c r="K29" i="202"/>
  <c r="J87" i="202"/>
  <c r="J88" i="202" s="1"/>
  <c r="H68" i="187"/>
  <c r="H70" i="187" s="1"/>
  <c r="J87" i="187"/>
  <c r="J88" i="187" s="1"/>
  <c r="K29" i="187"/>
  <c r="I76" i="189"/>
  <c r="I77" i="189" s="1"/>
  <c r="J28" i="189"/>
  <c r="H67" i="188"/>
  <c r="H69" i="188" s="1"/>
  <c r="H70" i="188"/>
  <c r="H79" i="187"/>
  <c r="H81" i="187" s="1"/>
  <c r="H89" i="186"/>
  <c r="H91" i="186" s="1"/>
  <c r="H93" i="186" s="1"/>
  <c r="H68" i="190"/>
  <c r="H70" i="190" s="1"/>
  <c r="J27" i="204"/>
  <c r="I65" i="204"/>
  <c r="I66" i="204" s="1"/>
  <c r="G78" i="199"/>
  <c r="G80" i="199" s="1"/>
  <c r="G82" i="199" s="1"/>
  <c r="J87" i="201"/>
  <c r="J88" i="201" s="1"/>
  <c r="K29" i="201"/>
  <c r="J87" i="199"/>
  <c r="J88" i="199" s="1"/>
  <c r="K29" i="199"/>
  <c r="I90" i="195"/>
  <c r="I92" i="195" s="1"/>
  <c r="I90" i="196"/>
  <c r="I92" i="196" s="1"/>
  <c r="J27" i="191"/>
  <c r="I65" i="191"/>
  <c r="I66" i="191" s="1"/>
  <c r="I68" i="191" s="1"/>
  <c r="H67" i="201"/>
  <c r="H69" i="201" s="1"/>
  <c r="H70" i="201"/>
  <c r="I90" i="186"/>
  <c r="I92" i="186" s="1"/>
  <c r="J87" i="198"/>
  <c r="J88" i="198" s="1"/>
  <c r="K29" i="198"/>
  <c r="H79" i="186"/>
  <c r="H81" i="186" s="1"/>
  <c r="J28" i="192"/>
  <c r="I76" i="192"/>
  <c r="I77" i="192" s="1"/>
  <c r="H79" i="203"/>
  <c r="H81" i="203" s="1"/>
  <c r="G67" i="199"/>
  <c r="G69" i="199" s="1"/>
  <c r="G71" i="199" s="1"/>
  <c r="K29" i="203"/>
  <c r="J87" i="203"/>
  <c r="J88" i="203" s="1"/>
  <c r="J27" i="193"/>
  <c r="I65" i="193"/>
  <c r="I66" i="193" s="1"/>
  <c r="H79" i="191"/>
  <c r="H81" i="191" s="1"/>
  <c r="H68" i="196"/>
  <c r="H70" i="196" s="1"/>
  <c r="I76" i="196"/>
  <c r="I77" i="196" s="1"/>
  <c r="J28" i="196"/>
  <c r="H79" i="193"/>
  <c r="H81" i="193" s="1"/>
  <c r="J28" i="198"/>
  <c r="I76" i="198"/>
  <c r="I77" i="198" s="1"/>
  <c r="H79" i="188"/>
  <c r="H81" i="188" s="1"/>
  <c r="H68" i="186"/>
  <c r="H70" i="186" s="1"/>
  <c r="I65" i="199"/>
  <c r="I66" i="199" s="1"/>
  <c r="J27" i="199"/>
  <c r="G78" i="191"/>
  <c r="G80" i="191" s="1"/>
  <c r="G82" i="191" s="1"/>
  <c r="F95" i="191"/>
  <c r="I65" i="202"/>
  <c r="I66" i="202" s="1"/>
  <c r="I68" i="202" s="1"/>
  <c r="J27" i="202"/>
  <c r="G71" i="200"/>
  <c r="G78" i="189"/>
  <c r="G80" i="189" s="1"/>
  <c r="G82" i="189" s="1"/>
  <c r="J28" i="201"/>
  <c r="I76" i="201"/>
  <c r="I77" i="201" s="1"/>
  <c r="I76" i="195"/>
  <c r="I77" i="195" s="1"/>
  <c r="J28" i="195"/>
  <c r="H68" i="195"/>
  <c r="H70" i="195" s="1"/>
  <c r="H89" i="199"/>
  <c r="H91" i="199" s="1"/>
  <c r="H93" i="199" s="1"/>
  <c r="F95" i="195"/>
  <c r="I89" i="185"/>
  <c r="I91" i="185" s="1"/>
  <c r="J28" i="185"/>
  <c r="I75" i="185"/>
  <c r="I76" i="185" s="1"/>
  <c r="G66" i="185"/>
  <c r="G68" i="185" s="1"/>
  <c r="G70" i="185" s="1"/>
  <c r="J86" i="185"/>
  <c r="J87" i="185" s="1"/>
  <c r="K29" i="185"/>
  <c r="H66" i="185"/>
  <c r="H68" i="185" s="1"/>
  <c r="H69" i="185"/>
  <c r="H78" i="185"/>
  <c r="H80" i="185" s="1"/>
  <c r="J27" i="185"/>
  <c r="I64" i="185"/>
  <c r="I65" i="185" s="1"/>
  <c r="F293" i="139"/>
  <c r="F302" i="139" s="1"/>
  <c r="F318" i="139" s="1"/>
  <c r="F339" i="139" s="1"/>
  <c r="F355" i="139" s="1"/>
  <c r="F278" i="139"/>
  <c r="F289" i="139" s="1"/>
  <c r="M293" i="86"/>
  <c r="M278" i="86"/>
  <c r="M289" i="86" s="1"/>
  <c r="E278" i="134"/>
  <c r="E289" i="134" s="1"/>
  <c r="E293" i="134"/>
  <c r="E302" i="134" s="1"/>
  <c r="E318" i="134" s="1"/>
  <c r="E339" i="134" s="1"/>
  <c r="E355" i="134" s="1"/>
  <c r="G278" i="139"/>
  <c r="G289" i="139" s="1"/>
  <c r="G293" i="139"/>
  <c r="G302" i="139" s="1"/>
  <c r="G318" i="139" s="1"/>
  <c r="G339" i="139" s="1"/>
  <c r="G355" i="139" s="1"/>
  <c r="G293" i="140"/>
  <c r="G302" i="140" s="1"/>
  <c r="G318" i="140" s="1"/>
  <c r="G339" i="140" s="1"/>
  <c r="G355" i="140" s="1"/>
  <c r="G278" i="140"/>
  <c r="G289" i="140" s="1"/>
  <c r="I293" i="135"/>
  <c r="I302" i="135" s="1"/>
  <c r="I318" i="135" s="1"/>
  <c r="I339" i="135" s="1"/>
  <c r="I355" i="135" s="1"/>
  <c r="I278" i="135"/>
  <c r="I289" i="135" s="1"/>
  <c r="G293" i="138"/>
  <c r="G302" i="138" s="1"/>
  <c r="G318" i="138" s="1"/>
  <c r="G339" i="138" s="1"/>
  <c r="G355" i="138" s="1"/>
  <c r="G278" i="138"/>
  <c r="G289" i="138" s="1"/>
  <c r="E293" i="135"/>
  <c r="E302" i="135" s="1"/>
  <c r="E318" i="135" s="1"/>
  <c r="E339" i="135" s="1"/>
  <c r="E355" i="135" s="1"/>
  <c r="E278" i="135"/>
  <c r="E289" i="135" s="1"/>
  <c r="K278" i="135"/>
  <c r="K289" i="135" s="1"/>
  <c r="K293" i="135"/>
  <c r="K302" i="135" s="1"/>
  <c r="K318" i="135" s="1"/>
  <c r="K339" i="135" s="1"/>
  <c r="K355" i="135" s="1"/>
  <c r="D278" i="149"/>
  <c r="D289" i="149" s="1"/>
  <c r="D293" i="149"/>
  <c r="D302" i="149" s="1"/>
  <c r="D318" i="149" s="1"/>
  <c r="D339" i="149" s="1"/>
  <c r="D355" i="149" s="1"/>
  <c r="H293" i="145"/>
  <c r="H302" i="145" s="1"/>
  <c r="H318" i="145" s="1"/>
  <c r="H339" i="145" s="1"/>
  <c r="H355" i="145" s="1"/>
  <c r="H278" i="145"/>
  <c r="H289" i="145" s="1"/>
  <c r="G278" i="86"/>
  <c r="G289" i="86" s="1"/>
  <c r="G293" i="86"/>
  <c r="I278" i="148"/>
  <c r="I289" i="148" s="1"/>
  <c r="I293" i="148"/>
  <c r="I302" i="148" s="1"/>
  <c r="I318" i="148" s="1"/>
  <c r="I339" i="148" s="1"/>
  <c r="I355" i="148" s="1"/>
  <c r="E293" i="146"/>
  <c r="E302" i="146" s="1"/>
  <c r="E318" i="146" s="1"/>
  <c r="E339" i="146" s="1"/>
  <c r="E355" i="146" s="1"/>
  <c r="E278" i="146"/>
  <c r="E289" i="146" s="1"/>
  <c r="M278" i="134"/>
  <c r="M289" i="134" s="1"/>
  <c r="M293" i="134"/>
  <c r="M302" i="134" s="1"/>
  <c r="M318" i="134" s="1"/>
  <c r="M339" i="134" s="1"/>
  <c r="M355" i="134" s="1"/>
  <c r="F278" i="150"/>
  <c r="F289" i="150" s="1"/>
  <c r="F293" i="150"/>
  <c r="F302" i="150" s="1"/>
  <c r="F318" i="150" s="1"/>
  <c r="F339" i="150" s="1"/>
  <c r="F355" i="150" s="1"/>
  <c r="D278" i="134"/>
  <c r="D289" i="134" s="1"/>
  <c r="D293" i="134"/>
  <c r="D302" i="134" s="1"/>
  <c r="D318" i="134" s="1"/>
  <c r="D339" i="134" s="1"/>
  <c r="D355" i="134" s="1"/>
  <c r="E278" i="140"/>
  <c r="E289" i="140" s="1"/>
  <c r="E293" i="140"/>
  <c r="E302" i="140" s="1"/>
  <c r="E318" i="140" s="1"/>
  <c r="E339" i="140" s="1"/>
  <c r="E355" i="140" s="1"/>
  <c r="J293" i="147"/>
  <c r="J302" i="147" s="1"/>
  <c r="J318" i="147" s="1"/>
  <c r="J339" i="147" s="1"/>
  <c r="J355" i="147" s="1"/>
  <c r="J278" i="147"/>
  <c r="J289" i="147" s="1"/>
  <c r="E278" i="162"/>
  <c r="E289" i="162" s="1"/>
  <c r="E293" i="162"/>
  <c r="E302" i="162" s="1"/>
  <c r="E318" i="162" s="1"/>
  <c r="E339" i="162" s="1"/>
  <c r="E355" i="162" s="1"/>
  <c r="J278" i="143"/>
  <c r="J289" i="143" s="1"/>
  <c r="J293" i="143"/>
  <c r="J302" i="143" s="1"/>
  <c r="J318" i="143" s="1"/>
  <c r="J339" i="143" s="1"/>
  <c r="J355" i="143" s="1"/>
  <c r="E293" i="145"/>
  <c r="E302" i="145" s="1"/>
  <c r="E318" i="145" s="1"/>
  <c r="E339" i="145" s="1"/>
  <c r="E355" i="145" s="1"/>
  <c r="E278" i="145"/>
  <c r="E289" i="145" s="1"/>
  <c r="G278" i="151"/>
  <c r="G289" i="151" s="1"/>
  <c r="G293" i="151"/>
  <c r="G302" i="151" s="1"/>
  <c r="G318" i="151" s="1"/>
  <c r="G339" i="151" s="1"/>
  <c r="G355" i="151" s="1"/>
  <c r="F278" i="141"/>
  <c r="F289" i="141" s="1"/>
  <c r="F293" i="141"/>
  <c r="F302" i="141" s="1"/>
  <c r="F318" i="141" s="1"/>
  <c r="F339" i="141" s="1"/>
  <c r="F355" i="141" s="1"/>
  <c r="L278" i="151"/>
  <c r="L289" i="151" s="1"/>
  <c r="L293" i="151"/>
  <c r="L302" i="151" s="1"/>
  <c r="L318" i="151" s="1"/>
  <c r="L339" i="151" s="1"/>
  <c r="L355" i="151" s="1"/>
  <c r="F293" i="145"/>
  <c r="F302" i="145" s="1"/>
  <c r="F318" i="145" s="1"/>
  <c r="F339" i="145" s="1"/>
  <c r="F355" i="145" s="1"/>
  <c r="F278" i="145"/>
  <c r="F289" i="145" s="1"/>
  <c r="L293" i="145"/>
  <c r="L302" i="145" s="1"/>
  <c r="L318" i="145" s="1"/>
  <c r="L339" i="145" s="1"/>
  <c r="L355" i="145" s="1"/>
  <c r="L278" i="145"/>
  <c r="L289" i="145" s="1"/>
  <c r="D278" i="151"/>
  <c r="D289" i="151" s="1"/>
  <c r="D293" i="151"/>
  <c r="D302" i="151" s="1"/>
  <c r="D318" i="151" s="1"/>
  <c r="D339" i="151" s="1"/>
  <c r="D355" i="151" s="1"/>
  <c r="H293" i="162"/>
  <c r="H302" i="162" s="1"/>
  <c r="H318" i="162" s="1"/>
  <c r="H339" i="162" s="1"/>
  <c r="H355" i="162" s="1"/>
  <c r="H278" i="162"/>
  <c r="H289" i="162" s="1"/>
  <c r="F293" i="147"/>
  <c r="F302" i="147" s="1"/>
  <c r="F318" i="147" s="1"/>
  <c r="F339" i="147" s="1"/>
  <c r="F355" i="147" s="1"/>
  <c r="F278" i="147"/>
  <c r="F289" i="147" s="1"/>
  <c r="K293" i="138"/>
  <c r="K302" i="138" s="1"/>
  <c r="K318" i="138" s="1"/>
  <c r="K339" i="138" s="1"/>
  <c r="K355" i="138" s="1"/>
  <c r="K278" i="138"/>
  <c r="K289" i="138" s="1"/>
  <c r="F278" i="86"/>
  <c r="F289" i="86" s="1"/>
  <c r="F293" i="86"/>
  <c r="C278" i="144"/>
  <c r="C289" i="144" s="1"/>
  <c r="C293" i="144"/>
  <c r="I278" i="138"/>
  <c r="I289" i="138" s="1"/>
  <c r="I293" i="138"/>
  <c r="I302" i="138" s="1"/>
  <c r="I318" i="138" s="1"/>
  <c r="I339" i="138" s="1"/>
  <c r="I355" i="138" s="1"/>
  <c r="K293" i="134"/>
  <c r="K302" i="134" s="1"/>
  <c r="K318" i="134" s="1"/>
  <c r="K339" i="134" s="1"/>
  <c r="K355" i="134" s="1"/>
  <c r="K278" i="134"/>
  <c r="K289" i="134" s="1"/>
  <c r="D293" i="145"/>
  <c r="D302" i="145" s="1"/>
  <c r="D318" i="145" s="1"/>
  <c r="D339" i="145" s="1"/>
  <c r="D355" i="145" s="1"/>
  <c r="D278" i="145"/>
  <c r="D289" i="145" s="1"/>
  <c r="M293" i="135"/>
  <c r="M302" i="135" s="1"/>
  <c r="M318" i="135" s="1"/>
  <c r="M339" i="135" s="1"/>
  <c r="M355" i="135" s="1"/>
  <c r="M278" i="135"/>
  <c r="M289" i="135" s="1"/>
  <c r="I278" i="134"/>
  <c r="I289" i="134" s="1"/>
  <c r="I293" i="134"/>
  <c r="I302" i="134" s="1"/>
  <c r="I318" i="134" s="1"/>
  <c r="I339" i="134" s="1"/>
  <c r="I355" i="134" s="1"/>
  <c r="M278" i="143"/>
  <c r="M289" i="143" s="1"/>
  <c r="M293" i="143"/>
  <c r="M302" i="143" s="1"/>
  <c r="M318" i="143" s="1"/>
  <c r="M339" i="143" s="1"/>
  <c r="M355" i="143" s="1"/>
  <c r="K278" i="149"/>
  <c r="K289" i="149" s="1"/>
  <c r="K293" i="149"/>
  <c r="K302" i="149" s="1"/>
  <c r="K318" i="149" s="1"/>
  <c r="K339" i="149" s="1"/>
  <c r="K355" i="149" s="1"/>
  <c r="G293" i="136"/>
  <c r="G302" i="136" s="1"/>
  <c r="G318" i="136" s="1"/>
  <c r="G339" i="136" s="1"/>
  <c r="G355" i="136" s="1"/>
  <c r="G278" i="136"/>
  <c r="G289" i="136" s="1"/>
  <c r="C293" i="136"/>
  <c r="C278" i="136"/>
  <c r="C289" i="136" s="1"/>
  <c r="D278" i="137"/>
  <c r="D289" i="137" s="1"/>
  <c r="D293" i="137"/>
  <c r="D302" i="137" s="1"/>
  <c r="D318" i="137" s="1"/>
  <c r="D339" i="137" s="1"/>
  <c r="D355" i="137" s="1"/>
  <c r="I278" i="142"/>
  <c r="I289" i="142" s="1"/>
  <c r="I293" i="142"/>
  <c r="I302" i="142" s="1"/>
  <c r="I318" i="142" s="1"/>
  <c r="I339" i="142" s="1"/>
  <c r="I355" i="142" s="1"/>
  <c r="J278" i="136"/>
  <c r="J289" i="136" s="1"/>
  <c r="J293" i="136"/>
  <c r="J302" i="136" s="1"/>
  <c r="J318" i="136" s="1"/>
  <c r="J339" i="136" s="1"/>
  <c r="J355" i="136" s="1"/>
  <c r="I278" i="144"/>
  <c r="I289" i="144" s="1"/>
  <c r="I293" i="144"/>
  <c r="I302" i="144" s="1"/>
  <c r="I318" i="144" s="1"/>
  <c r="I339" i="144" s="1"/>
  <c r="I355" i="144" s="1"/>
  <c r="I278" i="147"/>
  <c r="I289" i="147" s="1"/>
  <c r="I293" i="147"/>
  <c r="I302" i="147" s="1"/>
  <c r="I318" i="147" s="1"/>
  <c r="I339" i="147" s="1"/>
  <c r="I355" i="147" s="1"/>
  <c r="C278" i="162"/>
  <c r="C289" i="162" s="1"/>
  <c r="C293" i="162"/>
  <c r="L278" i="137"/>
  <c r="L289" i="137" s="1"/>
  <c r="L293" i="137"/>
  <c r="L302" i="137" s="1"/>
  <c r="L318" i="137" s="1"/>
  <c r="L339" i="137" s="1"/>
  <c r="L355" i="137" s="1"/>
  <c r="M278" i="151"/>
  <c r="M289" i="151" s="1"/>
  <c r="M293" i="151"/>
  <c r="M302" i="151" s="1"/>
  <c r="M318" i="151" s="1"/>
  <c r="M339" i="151" s="1"/>
  <c r="M355" i="151" s="1"/>
  <c r="K278" i="148"/>
  <c r="K289" i="148" s="1"/>
  <c r="K293" i="148"/>
  <c r="K302" i="148" s="1"/>
  <c r="K318" i="148" s="1"/>
  <c r="K339" i="148" s="1"/>
  <c r="K355" i="148" s="1"/>
  <c r="G278" i="141"/>
  <c r="G289" i="141" s="1"/>
  <c r="G293" i="141"/>
  <c r="G302" i="141" s="1"/>
  <c r="G318" i="141" s="1"/>
  <c r="G339" i="141" s="1"/>
  <c r="G355" i="141" s="1"/>
  <c r="E278" i="144"/>
  <c r="E289" i="144" s="1"/>
  <c r="E293" i="144"/>
  <c r="E302" i="144" s="1"/>
  <c r="E318" i="144" s="1"/>
  <c r="E339" i="144" s="1"/>
  <c r="E355" i="144" s="1"/>
  <c r="L278" i="86"/>
  <c r="L289" i="86" s="1"/>
  <c r="L293" i="86"/>
  <c r="H278" i="86"/>
  <c r="H289" i="86" s="1"/>
  <c r="H293" i="86"/>
  <c r="C278" i="145"/>
  <c r="C289" i="145" s="1"/>
  <c r="C293" i="145"/>
  <c r="D278" i="86"/>
  <c r="D289" i="86" s="1"/>
  <c r="D293" i="86"/>
  <c r="C278" i="150"/>
  <c r="C289" i="150" s="1"/>
  <c r="C293" i="150"/>
  <c r="M278" i="142"/>
  <c r="M289" i="142" s="1"/>
  <c r="M293" i="142"/>
  <c r="M302" i="142" s="1"/>
  <c r="M318" i="142" s="1"/>
  <c r="M339" i="142" s="1"/>
  <c r="M355" i="142" s="1"/>
  <c r="G278" i="145"/>
  <c r="G289" i="145" s="1"/>
  <c r="G293" i="145"/>
  <c r="G302" i="145" s="1"/>
  <c r="G318" i="145" s="1"/>
  <c r="G339" i="145" s="1"/>
  <c r="G355" i="145" s="1"/>
  <c r="H278" i="135"/>
  <c r="H289" i="135" s="1"/>
  <c r="H293" i="135"/>
  <c r="H302" i="135" s="1"/>
  <c r="H318" i="135" s="1"/>
  <c r="H339" i="135" s="1"/>
  <c r="H355" i="135" s="1"/>
  <c r="M278" i="139"/>
  <c r="M289" i="139" s="1"/>
  <c r="M293" i="139"/>
  <c r="M302" i="139" s="1"/>
  <c r="M318" i="139" s="1"/>
  <c r="M339" i="139" s="1"/>
  <c r="M355" i="139" s="1"/>
  <c r="G278" i="148"/>
  <c r="G289" i="148" s="1"/>
  <c r="G293" i="148"/>
  <c r="G302" i="148" s="1"/>
  <c r="G318" i="148" s="1"/>
  <c r="G339" i="148" s="1"/>
  <c r="G355" i="148" s="1"/>
  <c r="M278" i="149"/>
  <c r="M289" i="149" s="1"/>
  <c r="M293" i="149"/>
  <c r="M302" i="149" s="1"/>
  <c r="M318" i="149" s="1"/>
  <c r="M339" i="149" s="1"/>
  <c r="M355" i="149" s="1"/>
  <c r="E278" i="147"/>
  <c r="E289" i="147" s="1"/>
  <c r="E293" i="147"/>
  <c r="E302" i="147" s="1"/>
  <c r="E318" i="147" s="1"/>
  <c r="E339" i="147" s="1"/>
  <c r="E355" i="147" s="1"/>
  <c r="I278" i="151"/>
  <c r="I289" i="151" s="1"/>
  <c r="I293" i="151"/>
  <c r="I302" i="151" s="1"/>
  <c r="I318" i="151" s="1"/>
  <c r="I339" i="151" s="1"/>
  <c r="I355" i="151" s="1"/>
  <c r="G278" i="162"/>
  <c r="G289" i="162" s="1"/>
  <c r="G293" i="162"/>
  <c r="G302" i="162" s="1"/>
  <c r="G318" i="162" s="1"/>
  <c r="G339" i="162" s="1"/>
  <c r="G355" i="162" s="1"/>
  <c r="C278" i="151"/>
  <c r="C289" i="151" s="1"/>
  <c r="C293" i="151"/>
  <c r="L278" i="138"/>
  <c r="L289" i="138" s="1"/>
  <c r="L293" i="138"/>
  <c r="L302" i="138" s="1"/>
  <c r="L318" i="138" s="1"/>
  <c r="L339" i="138" s="1"/>
  <c r="L355" i="138" s="1"/>
  <c r="L278" i="144"/>
  <c r="L289" i="144" s="1"/>
  <c r="L293" i="144"/>
  <c r="L302" i="144" s="1"/>
  <c r="L318" i="144" s="1"/>
  <c r="L339" i="144" s="1"/>
  <c r="L355" i="144" s="1"/>
  <c r="J278" i="141"/>
  <c r="J289" i="141" s="1"/>
  <c r="J293" i="141"/>
  <c r="J302" i="141" s="1"/>
  <c r="J318" i="141" s="1"/>
  <c r="J339" i="141" s="1"/>
  <c r="J355" i="141" s="1"/>
  <c r="E278" i="141"/>
  <c r="E289" i="141" s="1"/>
  <c r="E293" i="141"/>
  <c r="E302" i="141" s="1"/>
  <c r="E318" i="141" s="1"/>
  <c r="E339" i="141" s="1"/>
  <c r="E355" i="141" s="1"/>
  <c r="D293" i="146"/>
  <c r="D302" i="146" s="1"/>
  <c r="D318" i="146" s="1"/>
  <c r="D339" i="146" s="1"/>
  <c r="D355" i="146" s="1"/>
  <c r="D278" i="146"/>
  <c r="D289" i="146" s="1"/>
  <c r="L293" i="143"/>
  <c r="L302" i="143" s="1"/>
  <c r="L318" i="143" s="1"/>
  <c r="L339" i="143" s="1"/>
  <c r="L355" i="143" s="1"/>
  <c r="L278" i="143"/>
  <c r="L289" i="143" s="1"/>
  <c r="J278" i="86"/>
  <c r="J289" i="86" s="1"/>
  <c r="J293" i="86"/>
  <c r="D293" i="162"/>
  <c r="D302" i="162" s="1"/>
  <c r="D318" i="162" s="1"/>
  <c r="D339" i="162" s="1"/>
  <c r="D355" i="162" s="1"/>
  <c r="D278" i="162"/>
  <c r="D289" i="162" s="1"/>
  <c r="M278" i="148"/>
  <c r="M289" i="148" s="1"/>
  <c r="M293" i="148"/>
  <c r="M302" i="148" s="1"/>
  <c r="M318" i="148" s="1"/>
  <c r="M339" i="148" s="1"/>
  <c r="M355" i="148" s="1"/>
  <c r="E278" i="150"/>
  <c r="E289" i="150" s="1"/>
  <c r="E293" i="150"/>
  <c r="E302" i="150" s="1"/>
  <c r="E318" i="150" s="1"/>
  <c r="E339" i="150" s="1"/>
  <c r="E355" i="150" s="1"/>
  <c r="H278" i="147"/>
  <c r="H289" i="147" s="1"/>
  <c r="H293" i="147"/>
  <c r="H302" i="147" s="1"/>
  <c r="H318" i="147" s="1"/>
  <c r="H339" i="147" s="1"/>
  <c r="H355" i="147" s="1"/>
  <c r="F278" i="135"/>
  <c r="F289" i="135" s="1"/>
  <c r="F293" i="135"/>
  <c r="F302" i="135" s="1"/>
  <c r="F318" i="135" s="1"/>
  <c r="F339" i="135" s="1"/>
  <c r="F355" i="135" s="1"/>
  <c r="L278" i="134"/>
  <c r="L289" i="134" s="1"/>
  <c r="L293" i="134"/>
  <c r="L302" i="134" s="1"/>
  <c r="L318" i="134" s="1"/>
  <c r="L339" i="134" s="1"/>
  <c r="L355" i="134" s="1"/>
  <c r="M278" i="150"/>
  <c r="M289" i="150" s="1"/>
  <c r="M293" i="150"/>
  <c r="M302" i="150" s="1"/>
  <c r="M318" i="150" s="1"/>
  <c r="M339" i="150" s="1"/>
  <c r="M355" i="150" s="1"/>
  <c r="K278" i="151"/>
  <c r="K289" i="151" s="1"/>
  <c r="K293" i="151"/>
  <c r="K302" i="151" s="1"/>
  <c r="K318" i="151" s="1"/>
  <c r="K339" i="151" s="1"/>
  <c r="K355" i="151" s="1"/>
  <c r="C278" i="149"/>
  <c r="C289" i="149" s="1"/>
  <c r="C293" i="149"/>
  <c r="M293" i="137"/>
  <c r="M302" i="137" s="1"/>
  <c r="M318" i="137" s="1"/>
  <c r="M339" i="137" s="1"/>
  <c r="M355" i="137" s="1"/>
  <c r="M278" i="137"/>
  <c r="M289" i="137" s="1"/>
  <c r="L278" i="142"/>
  <c r="L289" i="142" s="1"/>
  <c r="L293" i="142"/>
  <c r="L302" i="142" s="1"/>
  <c r="L318" i="142" s="1"/>
  <c r="L339" i="142" s="1"/>
  <c r="L355" i="142" s="1"/>
  <c r="L293" i="141"/>
  <c r="L302" i="141" s="1"/>
  <c r="L318" i="141" s="1"/>
  <c r="L339" i="141" s="1"/>
  <c r="L355" i="141" s="1"/>
  <c r="L278" i="141"/>
  <c r="L289" i="141" s="1"/>
  <c r="L278" i="140"/>
  <c r="L289" i="140" s="1"/>
  <c r="L293" i="140"/>
  <c r="L302" i="140" s="1"/>
  <c r="L318" i="140" s="1"/>
  <c r="L339" i="140" s="1"/>
  <c r="L355" i="140" s="1"/>
  <c r="J278" i="135"/>
  <c r="J289" i="135" s="1"/>
  <c r="J293" i="135"/>
  <c r="J302" i="135" s="1"/>
  <c r="J318" i="135" s="1"/>
  <c r="J339" i="135" s="1"/>
  <c r="J355" i="135" s="1"/>
  <c r="C278" i="147"/>
  <c r="C289" i="147" s="1"/>
  <c r="C293" i="147"/>
  <c r="K293" i="136"/>
  <c r="K302" i="136" s="1"/>
  <c r="K318" i="136" s="1"/>
  <c r="K339" i="136" s="1"/>
  <c r="K355" i="136" s="1"/>
  <c r="K278" i="136"/>
  <c r="K289" i="136" s="1"/>
  <c r="H293" i="146"/>
  <c r="H302" i="146" s="1"/>
  <c r="H318" i="146" s="1"/>
  <c r="H339" i="146" s="1"/>
  <c r="H355" i="146" s="1"/>
  <c r="H278" i="146"/>
  <c r="H289" i="146" s="1"/>
  <c r="D278" i="138"/>
  <c r="D289" i="138" s="1"/>
  <c r="D293" i="138"/>
  <c r="D302" i="138" s="1"/>
  <c r="D318" i="138" s="1"/>
  <c r="D339" i="138" s="1"/>
  <c r="D355" i="138" s="1"/>
  <c r="J278" i="150"/>
  <c r="J289" i="150" s="1"/>
  <c r="J293" i="150"/>
  <c r="J302" i="150" s="1"/>
  <c r="J318" i="150" s="1"/>
  <c r="J339" i="150" s="1"/>
  <c r="J355" i="150" s="1"/>
  <c r="L278" i="149"/>
  <c r="L289" i="149" s="1"/>
  <c r="L293" i="149"/>
  <c r="L302" i="149" s="1"/>
  <c r="L318" i="149" s="1"/>
  <c r="L339" i="149" s="1"/>
  <c r="L355" i="149" s="1"/>
  <c r="D278" i="139"/>
  <c r="D289" i="139" s="1"/>
  <c r="D293" i="139"/>
  <c r="D302" i="139" s="1"/>
  <c r="D318" i="139" s="1"/>
  <c r="D339" i="139" s="1"/>
  <c r="D355" i="139" s="1"/>
  <c r="H278" i="138"/>
  <c r="H289" i="138" s="1"/>
  <c r="H293" i="138"/>
  <c r="H302" i="138" s="1"/>
  <c r="H318" i="138" s="1"/>
  <c r="H339" i="138" s="1"/>
  <c r="H355" i="138" s="1"/>
  <c r="G278" i="142"/>
  <c r="G289" i="142" s="1"/>
  <c r="G293" i="142"/>
  <c r="G302" i="142" s="1"/>
  <c r="G318" i="142" s="1"/>
  <c r="G339" i="142" s="1"/>
  <c r="G355" i="142" s="1"/>
  <c r="D293" i="141"/>
  <c r="D302" i="141" s="1"/>
  <c r="D318" i="141" s="1"/>
  <c r="D339" i="141" s="1"/>
  <c r="D355" i="141" s="1"/>
  <c r="D278" i="141"/>
  <c r="D289" i="141" s="1"/>
  <c r="L278" i="147"/>
  <c r="L289" i="147" s="1"/>
  <c r="L293" i="147"/>
  <c r="L302" i="147" s="1"/>
  <c r="L318" i="147" s="1"/>
  <c r="L339" i="147" s="1"/>
  <c r="L355" i="147" s="1"/>
  <c r="J293" i="151"/>
  <c r="J302" i="151" s="1"/>
  <c r="J318" i="151" s="1"/>
  <c r="J339" i="151" s="1"/>
  <c r="J355" i="151" s="1"/>
  <c r="J278" i="151"/>
  <c r="J289" i="151" s="1"/>
  <c r="K278" i="147"/>
  <c r="K289" i="147" s="1"/>
  <c r="K293" i="147"/>
  <c r="K302" i="147" s="1"/>
  <c r="K318" i="147" s="1"/>
  <c r="K339" i="147" s="1"/>
  <c r="K355" i="147" s="1"/>
  <c r="D293" i="150"/>
  <c r="D302" i="150" s="1"/>
  <c r="D318" i="150" s="1"/>
  <c r="D339" i="150" s="1"/>
  <c r="D355" i="150" s="1"/>
  <c r="D278" i="150"/>
  <c r="D289" i="150" s="1"/>
  <c r="I278" i="162"/>
  <c r="I289" i="162" s="1"/>
  <c r="I293" i="162"/>
  <c r="I302" i="162" s="1"/>
  <c r="I318" i="162" s="1"/>
  <c r="I339" i="162" s="1"/>
  <c r="I355" i="162" s="1"/>
  <c r="F293" i="142"/>
  <c r="F302" i="142" s="1"/>
  <c r="F318" i="142" s="1"/>
  <c r="F339" i="142" s="1"/>
  <c r="F355" i="142" s="1"/>
  <c r="F278" i="142"/>
  <c r="F289" i="142" s="1"/>
  <c r="H293" i="150"/>
  <c r="H302" i="150" s="1"/>
  <c r="H318" i="150" s="1"/>
  <c r="H339" i="150" s="1"/>
  <c r="H355" i="150" s="1"/>
  <c r="H278" i="150"/>
  <c r="H289" i="150" s="1"/>
  <c r="K278" i="139"/>
  <c r="K289" i="139" s="1"/>
  <c r="K293" i="139"/>
  <c r="K302" i="139" s="1"/>
  <c r="K318" i="139" s="1"/>
  <c r="K339" i="139" s="1"/>
  <c r="K355" i="139" s="1"/>
  <c r="E278" i="142"/>
  <c r="E289" i="142" s="1"/>
  <c r="E293" i="142"/>
  <c r="E302" i="142" s="1"/>
  <c r="E318" i="142" s="1"/>
  <c r="E339" i="142" s="1"/>
  <c r="E355" i="142" s="1"/>
  <c r="D278" i="140"/>
  <c r="D289" i="140" s="1"/>
  <c r="D293" i="140"/>
  <c r="D302" i="140" s="1"/>
  <c r="D318" i="140" s="1"/>
  <c r="D339" i="140" s="1"/>
  <c r="D355" i="140" s="1"/>
  <c r="E293" i="86"/>
  <c r="E278" i="86"/>
  <c r="E289" i="86" s="1"/>
  <c r="H278" i="151"/>
  <c r="H289" i="151" s="1"/>
  <c r="H293" i="151"/>
  <c r="H302" i="151" s="1"/>
  <c r="H318" i="151" s="1"/>
  <c r="H339" i="151" s="1"/>
  <c r="H355" i="151" s="1"/>
  <c r="L293" i="150"/>
  <c r="L302" i="150" s="1"/>
  <c r="L318" i="150" s="1"/>
  <c r="L339" i="150" s="1"/>
  <c r="L355" i="150" s="1"/>
  <c r="L278" i="150"/>
  <c r="L289" i="150" s="1"/>
  <c r="J278" i="146"/>
  <c r="J289" i="146" s="1"/>
  <c r="J293" i="146"/>
  <c r="J302" i="146" s="1"/>
  <c r="J318" i="146" s="1"/>
  <c r="J339" i="146" s="1"/>
  <c r="J355" i="146" s="1"/>
  <c r="L293" i="146"/>
  <c r="L302" i="146" s="1"/>
  <c r="L318" i="146" s="1"/>
  <c r="L339" i="146" s="1"/>
  <c r="L355" i="146" s="1"/>
  <c r="L278" i="146"/>
  <c r="L289" i="146" s="1"/>
  <c r="I293" i="86"/>
  <c r="I278" i="86"/>
  <c r="I289" i="86" s="1"/>
  <c r="F293" i="146"/>
  <c r="F302" i="146" s="1"/>
  <c r="F318" i="146" s="1"/>
  <c r="F339" i="146" s="1"/>
  <c r="F355" i="146" s="1"/>
  <c r="F278" i="146"/>
  <c r="F289" i="146" s="1"/>
  <c r="C278" i="137"/>
  <c r="C289" i="137" s="1"/>
  <c r="C293" i="137"/>
  <c r="G278" i="147"/>
  <c r="G289" i="147" s="1"/>
  <c r="G293" i="147"/>
  <c r="G302" i="147" s="1"/>
  <c r="G318" i="147" s="1"/>
  <c r="G339" i="147" s="1"/>
  <c r="G355" i="147" s="1"/>
  <c r="K278" i="142"/>
  <c r="K289" i="142" s="1"/>
  <c r="K293" i="142"/>
  <c r="K302" i="142" s="1"/>
  <c r="K318" i="142" s="1"/>
  <c r="K339" i="142" s="1"/>
  <c r="K355" i="142" s="1"/>
  <c r="J293" i="144"/>
  <c r="J302" i="144" s="1"/>
  <c r="J318" i="144" s="1"/>
  <c r="J339" i="144" s="1"/>
  <c r="J355" i="144" s="1"/>
  <c r="J278" i="144"/>
  <c r="J289" i="144" s="1"/>
  <c r="G278" i="144"/>
  <c r="G289" i="144" s="1"/>
  <c r="G293" i="144"/>
  <c r="G302" i="144" s="1"/>
  <c r="G318" i="144" s="1"/>
  <c r="G339" i="144" s="1"/>
  <c r="G355" i="144" s="1"/>
  <c r="F278" i="148"/>
  <c r="F289" i="148" s="1"/>
  <c r="F293" i="148"/>
  <c r="F302" i="148" s="1"/>
  <c r="F318" i="148" s="1"/>
  <c r="F339" i="148" s="1"/>
  <c r="F355" i="148" s="1"/>
  <c r="I293" i="145"/>
  <c r="I302" i="145" s="1"/>
  <c r="I318" i="145" s="1"/>
  <c r="I339" i="145" s="1"/>
  <c r="I355" i="145" s="1"/>
  <c r="I278" i="145"/>
  <c r="I289" i="145" s="1"/>
  <c r="L278" i="139"/>
  <c r="L289" i="139" s="1"/>
  <c r="L293" i="139"/>
  <c r="L302" i="139" s="1"/>
  <c r="L318" i="139" s="1"/>
  <c r="L339" i="139" s="1"/>
  <c r="L355" i="139" s="1"/>
  <c r="J278" i="148"/>
  <c r="J289" i="148" s="1"/>
  <c r="J293" i="148"/>
  <c r="J302" i="148" s="1"/>
  <c r="J318" i="148" s="1"/>
  <c r="J339" i="148" s="1"/>
  <c r="J355" i="148" s="1"/>
  <c r="K278" i="144"/>
  <c r="K289" i="144" s="1"/>
  <c r="K293" i="144"/>
  <c r="K302" i="144" s="1"/>
  <c r="K318" i="144" s="1"/>
  <c r="K339" i="144" s="1"/>
  <c r="K355" i="144" s="1"/>
  <c r="J293" i="142"/>
  <c r="J302" i="142" s="1"/>
  <c r="J318" i="142" s="1"/>
  <c r="J339" i="142" s="1"/>
  <c r="J355" i="142" s="1"/>
  <c r="J278" i="142"/>
  <c r="J289" i="142" s="1"/>
  <c r="K278" i="137"/>
  <c r="K289" i="137" s="1"/>
  <c r="K293" i="137"/>
  <c r="K302" i="137" s="1"/>
  <c r="K318" i="137" s="1"/>
  <c r="K339" i="137" s="1"/>
  <c r="K355" i="137" s="1"/>
  <c r="D278" i="144"/>
  <c r="D289" i="144" s="1"/>
  <c r="D293" i="144"/>
  <c r="D302" i="144" s="1"/>
  <c r="D318" i="144" s="1"/>
  <c r="D339" i="144" s="1"/>
  <c r="D355" i="144" s="1"/>
  <c r="K293" i="140"/>
  <c r="K302" i="140" s="1"/>
  <c r="K318" i="140" s="1"/>
  <c r="K339" i="140" s="1"/>
  <c r="K355" i="140" s="1"/>
  <c r="K278" i="140"/>
  <c r="K289" i="140" s="1"/>
  <c r="M278" i="140"/>
  <c r="M289" i="140" s="1"/>
  <c r="M293" i="140"/>
  <c r="M302" i="140" s="1"/>
  <c r="M318" i="140" s="1"/>
  <c r="M339" i="140" s="1"/>
  <c r="M355" i="140" s="1"/>
  <c r="J293" i="149"/>
  <c r="J302" i="149" s="1"/>
  <c r="J318" i="149" s="1"/>
  <c r="J339" i="149" s="1"/>
  <c r="J355" i="149" s="1"/>
  <c r="J278" i="149"/>
  <c r="J289" i="149" s="1"/>
  <c r="F278" i="162"/>
  <c r="F289" i="162" s="1"/>
  <c r="F293" i="162"/>
  <c r="F302" i="162" s="1"/>
  <c r="F318" i="162" s="1"/>
  <c r="F339" i="162" s="1"/>
  <c r="F355" i="162" s="1"/>
  <c r="I278" i="136"/>
  <c r="I289" i="136" s="1"/>
  <c r="I293" i="136"/>
  <c r="I302" i="136" s="1"/>
  <c r="I318" i="136" s="1"/>
  <c r="I339" i="136" s="1"/>
  <c r="I355" i="136" s="1"/>
  <c r="I278" i="150"/>
  <c r="I289" i="150" s="1"/>
  <c r="I293" i="150"/>
  <c r="I302" i="150" s="1"/>
  <c r="I318" i="150" s="1"/>
  <c r="I339" i="150" s="1"/>
  <c r="I355" i="150" s="1"/>
  <c r="H278" i="149"/>
  <c r="H289" i="149" s="1"/>
  <c r="H293" i="149"/>
  <c r="H302" i="149" s="1"/>
  <c r="H318" i="149" s="1"/>
  <c r="H339" i="149" s="1"/>
  <c r="H355" i="149" s="1"/>
  <c r="M278" i="136"/>
  <c r="M289" i="136" s="1"/>
  <c r="M293" i="136"/>
  <c r="M302" i="136" s="1"/>
  <c r="M318" i="136" s="1"/>
  <c r="M339" i="136" s="1"/>
  <c r="M355" i="136" s="1"/>
  <c r="L293" i="162"/>
  <c r="L302" i="162" s="1"/>
  <c r="L318" i="162" s="1"/>
  <c r="L339" i="162" s="1"/>
  <c r="L355" i="162" s="1"/>
  <c r="L278" i="162"/>
  <c r="L289" i="162" s="1"/>
  <c r="M293" i="145"/>
  <c r="M302" i="145" s="1"/>
  <c r="M318" i="145" s="1"/>
  <c r="M339" i="145" s="1"/>
  <c r="M355" i="145" s="1"/>
  <c r="M278" i="145"/>
  <c r="M289" i="145" s="1"/>
  <c r="F293" i="144"/>
  <c r="F302" i="144" s="1"/>
  <c r="F318" i="144" s="1"/>
  <c r="F339" i="144" s="1"/>
  <c r="F355" i="144" s="1"/>
  <c r="F278" i="144"/>
  <c r="F289" i="144" s="1"/>
  <c r="H293" i="143"/>
  <c r="H302" i="143" s="1"/>
  <c r="H318" i="143" s="1"/>
  <c r="H339" i="143" s="1"/>
  <c r="H355" i="143" s="1"/>
  <c r="H278" i="143"/>
  <c r="H289" i="143" s="1"/>
  <c r="E278" i="148"/>
  <c r="E289" i="148" s="1"/>
  <c r="E293" i="148"/>
  <c r="E302" i="148" s="1"/>
  <c r="E318" i="148" s="1"/>
  <c r="E339" i="148" s="1"/>
  <c r="E355" i="148" s="1"/>
  <c r="F293" i="149"/>
  <c r="F302" i="149" s="1"/>
  <c r="F318" i="149" s="1"/>
  <c r="F339" i="149" s="1"/>
  <c r="F355" i="149" s="1"/>
  <c r="F278" i="149"/>
  <c r="F289" i="149" s="1"/>
  <c r="G278" i="149"/>
  <c r="G289" i="149" s="1"/>
  <c r="G293" i="149"/>
  <c r="G302" i="149" s="1"/>
  <c r="G318" i="149" s="1"/>
  <c r="G339" i="149" s="1"/>
  <c r="G355" i="149" s="1"/>
  <c r="C293" i="138"/>
  <c r="C278" i="138"/>
  <c r="C289" i="138" s="1"/>
  <c r="C293" i="140"/>
  <c r="C278" i="140"/>
  <c r="C289" i="140" s="1"/>
  <c r="J278" i="137"/>
  <c r="J289" i="137" s="1"/>
  <c r="J293" i="137"/>
  <c r="J302" i="137" s="1"/>
  <c r="J318" i="137" s="1"/>
  <c r="J339" i="137" s="1"/>
  <c r="J355" i="137" s="1"/>
  <c r="K278" i="86"/>
  <c r="K289" i="86" s="1"/>
  <c r="K293" i="86"/>
  <c r="C278" i="143"/>
  <c r="C289" i="143" s="1"/>
  <c r="C293" i="143"/>
  <c r="C278" i="148"/>
  <c r="C289" i="148" s="1"/>
  <c r="C293" i="148"/>
  <c r="I278" i="139"/>
  <c r="I289" i="139" s="1"/>
  <c r="I293" i="139"/>
  <c r="I302" i="139" s="1"/>
  <c r="I318" i="139" s="1"/>
  <c r="I339" i="139" s="1"/>
  <c r="I355" i="139" s="1"/>
  <c r="K278" i="150"/>
  <c r="K289" i="150" s="1"/>
  <c r="K293" i="150"/>
  <c r="K302" i="150" s="1"/>
  <c r="K318" i="150" s="1"/>
  <c r="K339" i="150" s="1"/>
  <c r="K355" i="150" s="1"/>
  <c r="C278" i="146"/>
  <c r="C289" i="146" s="1"/>
  <c r="C293" i="146"/>
  <c r="J278" i="134"/>
  <c r="J289" i="134" s="1"/>
  <c r="J293" i="134"/>
  <c r="J302" i="134" s="1"/>
  <c r="J318" i="134" s="1"/>
  <c r="J339" i="134" s="1"/>
  <c r="J355" i="134" s="1"/>
  <c r="I278" i="149"/>
  <c r="I289" i="149" s="1"/>
  <c r="I293" i="149"/>
  <c r="I302" i="149" s="1"/>
  <c r="I318" i="149" s="1"/>
  <c r="I339" i="149" s="1"/>
  <c r="I355" i="149" s="1"/>
  <c r="E278" i="151"/>
  <c r="E289" i="151" s="1"/>
  <c r="E293" i="151"/>
  <c r="E302" i="151" s="1"/>
  <c r="E318" i="151" s="1"/>
  <c r="E339" i="151" s="1"/>
  <c r="E355" i="151" s="1"/>
  <c r="K278" i="141"/>
  <c r="K289" i="141" s="1"/>
  <c r="K293" i="141"/>
  <c r="K302" i="141" s="1"/>
  <c r="K318" i="141" s="1"/>
  <c r="K339" i="141" s="1"/>
  <c r="K355" i="141" s="1"/>
  <c r="K278" i="162"/>
  <c r="K289" i="162" s="1"/>
  <c r="K293" i="162"/>
  <c r="K302" i="162" s="1"/>
  <c r="K318" i="162" s="1"/>
  <c r="K339" i="162" s="1"/>
  <c r="K355" i="162" s="1"/>
  <c r="M278" i="147"/>
  <c r="M289" i="147" s="1"/>
  <c r="M293" i="147"/>
  <c r="M302" i="147" s="1"/>
  <c r="M318" i="147" s="1"/>
  <c r="M339" i="147" s="1"/>
  <c r="M355" i="147" s="1"/>
  <c r="D278" i="135"/>
  <c r="D289" i="135" s="1"/>
  <c r="D293" i="135"/>
  <c r="D302" i="135" s="1"/>
  <c r="D318" i="135" s="1"/>
  <c r="D339" i="135" s="1"/>
  <c r="D355" i="135" s="1"/>
  <c r="F278" i="140"/>
  <c r="F289" i="140" s="1"/>
  <c r="F293" i="140"/>
  <c r="F302" i="140" s="1"/>
  <c r="F318" i="140" s="1"/>
  <c r="F339" i="140" s="1"/>
  <c r="F355" i="140" s="1"/>
  <c r="E278" i="139"/>
  <c r="E289" i="139" s="1"/>
  <c r="E293" i="139"/>
  <c r="E302" i="139" s="1"/>
  <c r="E318" i="139" s="1"/>
  <c r="E339" i="139" s="1"/>
  <c r="E355" i="139" s="1"/>
  <c r="F278" i="136"/>
  <c r="F289" i="136" s="1"/>
  <c r="F293" i="136"/>
  <c r="F302" i="136" s="1"/>
  <c r="F318" i="136" s="1"/>
  <c r="F339" i="136" s="1"/>
  <c r="F355" i="136" s="1"/>
  <c r="K278" i="145"/>
  <c r="K289" i="145" s="1"/>
  <c r="K293" i="145"/>
  <c r="K302" i="145" s="1"/>
  <c r="K318" i="145" s="1"/>
  <c r="K339" i="145" s="1"/>
  <c r="K355" i="145" s="1"/>
  <c r="C278" i="141"/>
  <c r="C289" i="141" s="1"/>
  <c r="C293" i="141"/>
  <c r="K278" i="146"/>
  <c r="K289" i="146" s="1"/>
  <c r="K293" i="146"/>
  <c r="K302" i="146" s="1"/>
  <c r="K318" i="146" s="1"/>
  <c r="K339" i="146" s="1"/>
  <c r="K355" i="146" s="1"/>
  <c r="K278" i="143"/>
  <c r="K289" i="143" s="1"/>
  <c r="K293" i="143"/>
  <c r="K302" i="143" s="1"/>
  <c r="K318" i="143" s="1"/>
  <c r="K339" i="143" s="1"/>
  <c r="K355" i="143" s="1"/>
  <c r="G278" i="150"/>
  <c r="G289" i="150" s="1"/>
  <c r="G293" i="150"/>
  <c r="G302" i="150" s="1"/>
  <c r="G318" i="150" s="1"/>
  <c r="G339" i="150" s="1"/>
  <c r="G355" i="150" s="1"/>
  <c r="J278" i="140"/>
  <c r="J289" i="140" s="1"/>
  <c r="J293" i="140"/>
  <c r="J302" i="140" s="1"/>
  <c r="J318" i="140" s="1"/>
  <c r="J339" i="140" s="1"/>
  <c r="J355" i="140" s="1"/>
  <c r="H278" i="137"/>
  <c r="H289" i="137" s="1"/>
  <c r="H293" i="137"/>
  <c r="H302" i="137" s="1"/>
  <c r="H318" i="137" s="1"/>
  <c r="H339" i="137" s="1"/>
  <c r="H355" i="137" s="1"/>
  <c r="E278" i="149"/>
  <c r="E289" i="149" s="1"/>
  <c r="E293" i="149"/>
  <c r="E302" i="149" s="1"/>
  <c r="E318" i="149" s="1"/>
  <c r="E339" i="149" s="1"/>
  <c r="E355" i="149" s="1"/>
  <c r="F278" i="138"/>
  <c r="F289" i="138" s="1"/>
  <c r="F293" i="138"/>
  <c r="F302" i="138" s="1"/>
  <c r="F318" i="138" s="1"/>
  <c r="F339" i="138" s="1"/>
  <c r="F355" i="138" s="1"/>
  <c r="M278" i="144"/>
  <c r="M289" i="144" s="1"/>
  <c r="M293" i="144"/>
  <c r="M302" i="144" s="1"/>
  <c r="M318" i="144" s="1"/>
  <c r="M339" i="144" s="1"/>
  <c r="M355" i="144" s="1"/>
  <c r="G278" i="146"/>
  <c r="G289" i="146" s="1"/>
  <c r="G293" i="146"/>
  <c r="G302" i="146" s="1"/>
  <c r="G318" i="146" s="1"/>
  <c r="G339" i="146" s="1"/>
  <c r="G355" i="146" s="1"/>
  <c r="G278" i="143"/>
  <c r="G289" i="143" s="1"/>
  <c r="G293" i="143"/>
  <c r="G302" i="143" s="1"/>
  <c r="G318" i="143" s="1"/>
  <c r="G339" i="143" s="1"/>
  <c r="G355" i="143" s="1"/>
  <c r="L278" i="135"/>
  <c r="L289" i="135" s="1"/>
  <c r="L293" i="135"/>
  <c r="L302" i="135" s="1"/>
  <c r="L318" i="135" s="1"/>
  <c r="L339" i="135" s="1"/>
  <c r="L355" i="135" s="1"/>
  <c r="J278" i="138"/>
  <c r="J289" i="138" s="1"/>
  <c r="J293" i="138"/>
  <c r="J302" i="138" s="1"/>
  <c r="J318" i="138" s="1"/>
  <c r="J339" i="138" s="1"/>
  <c r="J355" i="138" s="1"/>
  <c r="C278" i="139"/>
  <c r="C289" i="139" s="1"/>
  <c r="C293" i="139"/>
  <c r="I278" i="143"/>
  <c r="I289" i="143" s="1"/>
  <c r="I293" i="143"/>
  <c r="I302" i="143" s="1"/>
  <c r="I318" i="143" s="1"/>
  <c r="I339" i="143" s="1"/>
  <c r="I355" i="143" s="1"/>
  <c r="M278" i="141"/>
  <c r="M289" i="141" s="1"/>
  <c r="M293" i="141"/>
  <c r="M302" i="141" s="1"/>
  <c r="M318" i="141" s="1"/>
  <c r="M339" i="141" s="1"/>
  <c r="M355" i="141" s="1"/>
  <c r="D278" i="142"/>
  <c r="D289" i="142" s="1"/>
  <c r="D293" i="142"/>
  <c r="D302" i="142" s="1"/>
  <c r="D318" i="142" s="1"/>
  <c r="D339" i="142" s="1"/>
  <c r="D355" i="142" s="1"/>
  <c r="I278" i="146"/>
  <c r="I289" i="146" s="1"/>
  <c r="I293" i="146"/>
  <c r="I302" i="146" s="1"/>
  <c r="I318" i="146" s="1"/>
  <c r="I339" i="146" s="1"/>
  <c r="I355" i="146" s="1"/>
  <c r="D278" i="136"/>
  <c r="D289" i="136" s="1"/>
  <c r="D293" i="136"/>
  <c r="D302" i="136" s="1"/>
  <c r="D318" i="136" s="1"/>
  <c r="D339" i="136" s="1"/>
  <c r="D355" i="136" s="1"/>
  <c r="H293" i="141"/>
  <c r="H302" i="141" s="1"/>
  <c r="H318" i="141" s="1"/>
  <c r="H339" i="141" s="1"/>
  <c r="H355" i="141" s="1"/>
  <c r="H278" i="141"/>
  <c r="H289" i="141" s="1"/>
  <c r="G293" i="134"/>
  <c r="G302" i="134" s="1"/>
  <c r="G318" i="134" s="1"/>
  <c r="G339" i="134" s="1"/>
  <c r="G355" i="134" s="1"/>
  <c r="G278" i="134"/>
  <c r="G289" i="134" s="1"/>
  <c r="C278" i="86"/>
  <c r="C289" i="86" s="1"/>
  <c r="C293" i="86"/>
  <c r="M278" i="162"/>
  <c r="M289" i="162" s="1"/>
  <c r="M293" i="162"/>
  <c r="M302" i="162" s="1"/>
  <c r="M318" i="162" s="1"/>
  <c r="M339" i="162" s="1"/>
  <c r="M355" i="162" s="1"/>
  <c r="J278" i="162"/>
  <c r="J289" i="162" s="1"/>
  <c r="J293" i="162"/>
  <c r="J302" i="162" s="1"/>
  <c r="J318" i="162" s="1"/>
  <c r="J339" i="162" s="1"/>
  <c r="J355" i="162" s="1"/>
  <c r="H278" i="144"/>
  <c r="H289" i="144" s="1"/>
  <c r="H293" i="144"/>
  <c r="H302" i="144" s="1"/>
  <c r="H318" i="144" s="1"/>
  <c r="H339" i="144" s="1"/>
  <c r="H355" i="144" s="1"/>
  <c r="E278" i="136"/>
  <c r="E289" i="136" s="1"/>
  <c r="E293" i="136"/>
  <c r="E302" i="136" s="1"/>
  <c r="E318" i="136" s="1"/>
  <c r="E339" i="136" s="1"/>
  <c r="E355" i="136" s="1"/>
  <c r="G278" i="135"/>
  <c r="G289" i="135" s="1"/>
  <c r="G293" i="135"/>
  <c r="G302" i="135" s="1"/>
  <c r="G318" i="135" s="1"/>
  <c r="G339" i="135" s="1"/>
  <c r="G355" i="135" s="1"/>
  <c r="E278" i="143"/>
  <c r="E289" i="143" s="1"/>
  <c r="E293" i="143"/>
  <c r="E302" i="143" s="1"/>
  <c r="E318" i="143" s="1"/>
  <c r="E339" i="143" s="1"/>
  <c r="E355" i="143" s="1"/>
  <c r="I278" i="140"/>
  <c r="I289" i="140" s="1"/>
  <c r="I293" i="140"/>
  <c r="I302" i="140" s="1"/>
  <c r="I318" i="140" s="1"/>
  <c r="I339" i="140" s="1"/>
  <c r="I355" i="140" s="1"/>
  <c r="J293" i="145"/>
  <c r="J302" i="145" s="1"/>
  <c r="J318" i="145" s="1"/>
  <c r="J339" i="145" s="1"/>
  <c r="J355" i="145" s="1"/>
  <c r="J278" i="145"/>
  <c r="J289" i="145" s="1"/>
  <c r="F293" i="151"/>
  <c r="F302" i="151" s="1"/>
  <c r="F318" i="151" s="1"/>
  <c r="F339" i="151" s="1"/>
  <c r="F355" i="151" s="1"/>
  <c r="F278" i="151"/>
  <c r="F289" i="151" s="1"/>
  <c r="H278" i="134"/>
  <c r="H289" i="134" s="1"/>
  <c r="H293" i="134"/>
  <c r="H302" i="134" s="1"/>
  <c r="H318" i="134" s="1"/>
  <c r="H339" i="134" s="1"/>
  <c r="H355" i="134" s="1"/>
  <c r="F278" i="143"/>
  <c r="F289" i="143" s="1"/>
  <c r="F293" i="143"/>
  <c r="F302" i="143" s="1"/>
  <c r="F318" i="143" s="1"/>
  <c r="F339" i="143" s="1"/>
  <c r="F355" i="143" s="1"/>
  <c r="H293" i="148"/>
  <c r="H302" i="148" s="1"/>
  <c r="H318" i="148" s="1"/>
  <c r="H339" i="148" s="1"/>
  <c r="H355" i="148" s="1"/>
  <c r="H278" i="148"/>
  <c r="H289" i="148" s="1"/>
  <c r="I278" i="141"/>
  <c r="I289" i="141" s="1"/>
  <c r="I293" i="141"/>
  <c r="I302" i="141" s="1"/>
  <c r="I318" i="141" s="1"/>
  <c r="I339" i="141" s="1"/>
  <c r="I355" i="141" s="1"/>
  <c r="M278" i="138"/>
  <c r="M289" i="138" s="1"/>
  <c r="M293" i="138"/>
  <c r="M302" i="138" s="1"/>
  <c r="M318" i="138" s="1"/>
  <c r="M339" i="138" s="1"/>
  <c r="M355" i="138" s="1"/>
  <c r="H278" i="139"/>
  <c r="H289" i="139" s="1"/>
  <c r="H293" i="139"/>
  <c r="H302" i="139" s="1"/>
  <c r="H318" i="139" s="1"/>
  <c r="H339" i="139" s="1"/>
  <c r="H355" i="139" s="1"/>
  <c r="E278" i="138"/>
  <c r="E289" i="138" s="1"/>
  <c r="E293" i="138"/>
  <c r="E302" i="138" s="1"/>
  <c r="E318" i="138" s="1"/>
  <c r="E339" i="138" s="1"/>
  <c r="E355" i="138" s="1"/>
  <c r="D278" i="147"/>
  <c r="D289" i="147" s="1"/>
  <c r="D293" i="147"/>
  <c r="D302" i="147" s="1"/>
  <c r="D318" i="147" s="1"/>
  <c r="D339" i="147" s="1"/>
  <c r="D355" i="147" s="1"/>
  <c r="G278" i="137"/>
  <c r="G289" i="137" s="1"/>
  <c r="G293" i="137"/>
  <c r="G302" i="137" s="1"/>
  <c r="G318" i="137" s="1"/>
  <c r="G339" i="137" s="1"/>
  <c r="G355" i="137" s="1"/>
  <c r="L293" i="148"/>
  <c r="L302" i="148" s="1"/>
  <c r="L318" i="148" s="1"/>
  <c r="L339" i="148" s="1"/>
  <c r="L355" i="148" s="1"/>
  <c r="L278" i="148"/>
  <c r="L289" i="148" s="1"/>
  <c r="C278" i="142"/>
  <c r="C289" i="142" s="1"/>
  <c r="C293" i="142"/>
  <c r="H278" i="136"/>
  <c r="H289" i="136" s="1"/>
  <c r="H293" i="136"/>
  <c r="H302" i="136" s="1"/>
  <c r="H318" i="136" s="1"/>
  <c r="H339" i="136" s="1"/>
  <c r="H355" i="136" s="1"/>
  <c r="C293" i="134"/>
  <c r="C278" i="134"/>
  <c r="C289" i="134" s="1"/>
  <c r="M278" i="146"/>
  <c r="M289" i="146" s="1"/>
  <c r="M293" i="146"/>
  <c r="M302" i="146" s="1"/>
  <c r="M318" i="146" s="1"/>
  <c r="M339" i="146" s="1"/>
  <c r="M355" i="146" s="1"/>
  <c r="L278" i="136"/>
  <c r="L289" i="136" s="1"/>
  <c r="L293" i="136"/>
  <c r="L302" i="136" s="1"/>
  <c r="L318" i="136" s="1"/>
  <c r="L339" i="136" s="1"/>
  <c r="L355" i="136" s="1"/>
  <c r="H278" i="140"/>
  <c r="H289" i="140" s="1"/>
  <c r="H293" i="140"/>
  <c r="H302" i="140" s="1"/>
  <c r="H318" i="140" s="1"/>
  <c r="H339" i="140" s="1"/>
  <c r="H355" i="140" s="1"/>
  <c r="I293" i="137"/>
  <c r="I302" i="137" s="1"/>
  <c r="I318" i="137" s="1"/>
  <c r="I339" i="137" s="1"/>
  <c r="I355" i="137" s="1"/>
  <c r="I278" i="137"/>
  <c r="I289" i="137" s="1"/>
  <c r="D293" i="143"/>
  <c r="D302" i="143" s="1"/>
  <c r="D318" i="143" s="1"/>
  <c r="D339" i="143" s="1"/>
  <c r="D355" i="143" s="1"/>
  <c r="D278" i="143"/>
  <c r="D289" i="143" s="1"/>
  <c r="E293" i="137"/>
  <c r="E302" i="137" s="1"/>
  <c r="E318" i="137" s="1"/>
  <c r="E339" i="137" s="1"/>
  <c r="E355" i="137" s="1"/>
  <c r="E278" i="137"/>
  <c r="E289" i="137" s="1"/>
  <c r="F278" i="137"/>
  <c r="F289" i="137" s="1"/>
  <c r="F293" i="137"/>
  <c r="F302" i="137" s="1"/>
  <c r="F318" i="137" s="1"/>
  <c r="F339" i="137" s="1"/>
  <c r="F355" i="137" s="1"/>
  <c r="C278" i="135"/>
  <c r="C289" i="135" s="1"/>
  <c r="C293" i="135"/>
  <c r="D293" i="148"/>
  <c r="D302" i="148" s="1"/>
  <c r="D318" i="148" s="1"/>
  <c r="D339" i="148" s="1"/>
  <c r="D355" i="148" s="1"/>
  <c r="D278" i="148"/>
  <c r="D289" i="148" s="1"/>
  <c r="J293" i="139"/>
  <c r="J302" i="139" s="1"/>
  <c r="J318" i="139" s="1"/>
  <c r="J339" i="139" s="1"/>
  <c r="J355" i="139" s="1"/>
  <c r="J278" i="139"/>
  <c r="J289" i="139" s="1"/>
  <c r="H278" i="142"/>
  <c r="H289" i="142" s="1"/>
  <c r="H293" i="142"/>
  <c r="H302" i="142" s="1"/>
  <c r="H318" i="142" s="1"/>
  <c r="H339" i="142" s="1"/>
  <c r="H355" i="142" s="1"/>
  <c r="F278" i="134"/>
  <c r="F289" i="134" s="1"/>
  <c r="F293" i="134"/>
  <c r="F302" i="134" s="1"/>
  <c r="F318" i="134" s="1"/>
  <c r="F339" i="134" s="1"/>
  <c r="F355" i="134" s="1"/>
  <c r="K241" i="209"/>
  <c r="K242" i="209" s="1"/>
  <c r="Q197" i="95" l="1"/>
  <c r="S196" i="95"/>
  <c r="F345" i="92"/>
  <c r="G95" i="202"/>
  <c r="F350" i="92"/>
  <c r="F381" i="92"/>
  <c r="F456" i="92" s="1"/>
  <c r="F358" i="92"/>
  <c r="F354" i="92"/>
  <c r="AA34" i="104"/>
  <c r="Z37" i="104"/>
  <c r="R75" i="104"/>
  <c r="R76" i="104" s="1"/>
  <c r="AK174" i="95"/>
  <c r="L261" i="152"/>
  <c r="G95" i="198"/>
  <c r="K260" i="152"/>
  <c r="Y38" i="104"/>
  <c r="Y41" i="104"/>
  <c r="Y46" i="104" s="1"/>
  <c r="G95" i="193"/>
  <c r="W57" i="113"/>
  <c r="G95" i="191"/>
  <c r="G95" i="195"/>
  <c r="G95" i="204"/>
  <c r="G95" i="188"/>
  <c r="G95" i="190"/>
  <c r="I89" i="203"/>
  <c r="I91" i="203" s="1"/>
  <c r="I93" i="203" s="1"/>
  <c r="H78" i="204"/>
  <c r="H80" i="204" s="1"/>
  <c r="H82" i="204" s="1"/>
  <c r="G94" i="185"/>
  <c r="G95" i="186"/>
  <c r="G95" i="194"/>
  <c r="H67" i="193"/>
  <c r="H69" i="193" s="1"/>
  <c r="H71" i="193" s="1"/>
  <c r="H67" i="198"/>
  <c r="H69" i="198" s="1"/>
  <c r="H71" i="198" s="1"/>
  <c r="G95" i="200"/>
  <c r="G95" i="196"/>
  <c r="G95" i="197"/>
  <c r="H78" i="194"/>
  <c r="H80" i="194" s="1"/>
  <c r="H82" i="194" s="1"/>
  <c r="I89" i="198"/>
  <c r="I91" i="198" s="1"/>
  <c r="I93" i="198" s="1"/>
  <c r="H71" i="191"/>
  <c r="H67" i="200"/>
  <c r="H69" i="200" s="1"/>
  <c r="H71" i="200" s="1"/>
  <c r="H78" i="201"/>
  <c r="H80" i="201" s="1"/>
  <c r="H82" i="201" s="1"/>
  <c r="G95" i="201"/>
  <c r="H67" i="186"/>
  <c r="H69" i="186" s="1"/>
  <c r="H71" i="186" s="1"/>
  <c r="I89" i="195"/>
  <c r="I91" i="195" s="1"/>
  <c r="I93" i="195" s="1"/>
  <c r="H67" i="190"/>
  <c r="H69" i="190" s="1"/>
  <c r="H71" i="190" s="1"/>
  <c r="H78" i="187"/>
  <c r="H80" i="187" s="1"/>
  <c r="H82" i="187" s="1"/>
  <c r="H67" i="194"/>
  <c r="H69" i="194" s="1"/>
  <c r="H71" i="194" s="1"/>
  <c r="H67" i="203"/>
  <c r="H69" i="203" s="1"/>
  <c r="H71" i="203" s="1"/>
  <c r="H67" i="189"/>
  <c r="H69" i="189" s="1"/>
  <c r="H71" i="189" s="1"/>
  <c r="F352" i="92"/>
  <c r="F363" i="92"/>
  <c r="F384" i="92"/>
  <c r="F459" i="92" s="1"/>
  <c r="I331" i="92"/>
  <c r="H309" i="92"/>
  <c r="H310" i="92" s="1"/>
  <c r="G360" i="92"/>
  <c r="F380" i="92"/>
  <c r="F455" i="92" s="1"/>
  <c r="F361" i="92"/>
  <c r="D308" i="108"/>
  <c r="F308" i="108" s="1"/>
  <c r="L308" i="108" s="1"/>
  <c r="C53" i="128" s="1"/>
  <c r="C29" i="88"/>
  <c r="C28" i="127" s="1"/>
  <c r="C76" i="287" s="1"/>
  <c r="D483" i="92"/>
  <c r="D510" i="92" s="1"/>
  <c r="D543" i="92" s="1"/>
  <c r="D593" i="92" s="1"/>
  <c r="D643" i="92" s="1"/>
  <c r="D30" i="88" s="1"/>
  <c r="C34" i="88"/>
  <c r="D58" i="88" s="1"/>
  <c r="D15" i="151" s="1"/>
  <c r="D304" i="108"/>
  <c r="F304" i="108" s="1"/>
  <c r="L304" i="108" s="1"/>
  <c r="C49" i="128" s="1"/>
  <c r="C36" i="151"/>
  <c r="C294" i="151" s="1"/>
  <c r="D479" i="92"/>
  <c r="D506" i="92" s="1"/>
  <c r="D539" i="92" s="1"/>
  <c r="D589" i="92" s="1"/>
  <c r="D639" i="92" s="1"/>
  <c r="D26" i="88" s="1"/>
  <c r="D475" i="92"/>
  <c r="D502" i="92" s="1"/>
  <c r="D535" i="92" s="1"/>
  <c r="D585" i="92" s="1"/>
  <c r="D635" i="92" s="1"/>
  <c r="D36" i="139" s="1"/>
  <c r="D369" i="139" s="1"/>
  <c r="D480" i="92"/>
  <c r="D507" i="92" s="1"/>
  <c r="D540" i="92" s="1"/>
  <c r="D590" i="92" s="1"/>
  <c r="D640" i="92" s="1"/>
  <c r="D36" i="144" s="1"/>
  <c r="D369" i="144" s="1"/>
  <c r="C25" i="88"/>
  <c r="D49" i="88" s="1"/>
  <c r="D15" i="162" s="1"/>
  <c r="D482" i="92"/>
  <c r="D509" i="92" s="1"/>
  <c r="D542" i="92" s="1"/>
  <c r="D592" i="92" s="1"/>
  <c r="D642" i="92" s="1"/>
  <c r="D29" i="88" s="1"/>
  <c r="D474" i="92"/>
  <c r="D501" i="92" s="1"/>
  <c r="D534" i="92" s="1"/>
  <c r="D584" i="92" s="1"/>
  <c r="D634" i="92" s="1"/>
  <c r="D21" i="88" s="1"/>
  <c r="G374" i="92"/>
  <c r="G449" i="92" s="1"/>
  <c r="F338" i="92"/>
  <c r="F340" i="92" s="1"/>
  <c r="D473" i="92"/>
  <c r="D500" i="92" s="1"/>
  <c r="D533" i="92" s="1"/>
  <c r="D583" i="92" s="1"/>
  <c r="D633" i="92" s="1"/>
  <c r="D36" i="137" s="1"/>
  <c r="D369" i="137" s="1"/>
  <c r="D469" i="92"/>
  <c r="F372" i="92"/>
  <c r="F447" i="92" s="1"/>
  <c r="D471" i="92"/>
  <c r="D498" i="92" s="1"/>
  <c r="D531" i="92" s="1"/>
  <c r="D581" i="92" s="1"/>
  <c r="D631" i="92" s="1"/>
  <c r="D36" i="135" s="1"/>
  <c r="D369" i="135" s="1"/>
  <c r="D476" i="92"/>
  <c r="D503" i="92" s="1"/>
  <c r="D536" i="92" s="1"/>
  <c r="D586" i="92" s="1"/>
  <c r="D636" i="92" s="1"/>
  <c r="D23" i="88" s="1"/>
  <c r="C36" i="147"/>
  <c r="C294" i="147" s="1"/>
  <c r="D300" i="108"/>
  <c r="F300" i="108" s="1"/>
  <c r="L300" i="108" s="1"/>
  <c r="C45" i="128" s="1"/>
  <c r="C30" i="88"/>
  <c r="C29" i="127" s="1"/>
  <c r="C36" i="138"/>
  <c r="C369" i="138" s="1"/>
  <c r="H327" i="92"/>
  <c r="H319" i="92" s="1"/>
  <c r="D305" i="108"/>
  <c r="F305" i="108" s="1"/>
  <c r="L305" i="108" s="1"/>
  <c r="C50" i="128" s="1"/>
  <c r="C26" i="88"/>
  <c r="C36" i="143"/>
  <c r="F461" i="92"/>
  <c r="G356" i="92"/>
  <c r="G381" i="92"/>
  <c r="G456" i="92" s="1"/>
  <c r="Y33" i="93"/>
  <c r="Z55" i="108"/>
  <c r="Y59" i="155"/>
  <c r="Y65" i="155" s="1"/>
  <c r="G347" i="92"/>
  <c r="G372" i="92"/>
  <c r="D297" i="108"/>
  <c r="F297" i="108" s="1"/>
  <c r="L297" i="108" s="1"/>
  <c r="C42" i="128" s="1"/>
  <c r="C36" i="135"/>
  <c r="C18" i="88"/>
  <c r="F458" i="92"/>
  <c r="G370" i="92"/>
  <c r="G345" i="92"/>
  <c r="G338" i="92"/>
  <c r="E399" i="92"/>
  <c r="E391" i="92"/>
  <c r="E413" i="92"/>
  <c r="E411" i="92"/>
  <c r="E396" i="92"/>
  <c r="E390" i="92"/>
  <c r="E402" i="92"/>
  <c r="E407" i="92"/>
  <c r="E410" i="92"/>
  <c r="E397" i="92"/>
  <c r="E406" i="92"/>
  <c r="E409" i="92"/>
  <c r="E395" i="92"/>
  <c r="D298" i="108"/>
  <c r="F298" i="108" s="1"/>
  <c r="L298" i="108" s="1"/>
  <c r="C43" i="128" s="1"/>
  <c r="C36" i="136"/>
  <c r="C19" i="88"/>
  <c r="D306" i="108"/>
  <c r="F306" i="108" s="1"/>
  <c r="L306" i="108" s="1"/>
  <c r="C51" i="128" s="1"/>
  <c r="C27" i="88"/>
  <c r="C36" i="144"/>
  <c r="Z31" i="93"/>
  <c r="Z45" i="93"/>
  <c r="Z42" i="93" s="1"/>
  <c r="V337" i="92"/>
  <c r="I336" i="92"/>
  <c r="G375" i="92"/>
  <c r="G350" i="92"/>
  <c r="D496" i="92"/>
  <c r="F463" i="92"/>
  <c r="G383" i="92"/>
  <c r="G358" i="92"/>
  <c r="G352" i="92"/>
  <c r="G377" i="92"/>
  <c r="G363" i="92"/>
  <c r="G388" i="92"/>
  <c r="H373" i="92"/>
  <c r="H448" i="92" s="1"/>
  <c r="H348" i="92"/>
  <c r="E401" i="92"/>
  <c r="Y31" i="152"/>
  <c r="K80" i="92"/>
  <c r="E404" i="92"/>
  <c r="H328" i="92"/>
  <c r="E400" i="92"/>
  <c r="C17" i="88"/>
  <c r="C36" i="134"/>
  <c r="D296" i="108"/>
  <c r="F296" i="108" s="1"/>
  <c r="L296" i="108" s="1"/>
  <c r="C41" i="128" s="1"/>
  <c r="D307" i="108"/>
  <c r="F307" i="108" s="1"/>
  <c r="L307" i="108" s="1"/>
  <c r="C52" i="128" s="1"/>
  <c r="C28" i="88"/>
  <c r="C36" i="145"/>
  <c r="AB23" i="93"/>
  <c r="AA34" i="93"/>
  <c r="AA20" i="93"/>
  <c r="D32" i="88"/>
  <c r="D36" i="149"/>
  <c r="D369" i="149" s="1"/>
  <c r="I298" i="92"/>
  <c r="I327" i="92" s="1"/>
  <c r="V328" i="92"/>
  <c r="D465" i="92"/>
  <c r="D487" i="92"/>
  <c r="D514" i="92" s="1"/>
  <c r="D547" i="92" s="1"/>
  <c r="D597" i="92" s="1"/>
  <c r="D647" i="92" s="1"/>
  <c r="D486" i="92"/>
  <c r="D513" i="92" s="1"/>
  <c r="D546" i="92" s="1"/>
  <c r="D596" i="92" s="1"/>
  <c r="D646" i="92" s="1"/>
  <c r="D481" i="92"/>
  <c r="D508" i="92" s="1"/>
  <c r="D541" i="92" s="1"/>
  <c r="D591" i="92" s="1"/>
  <c r="D641" i="92" s="1"/>
  <c r="D470" i="92"/>
  <c r="D497" i="92" s="1"/>
  <c r="D530" i="92" s="1"/>
  <c r="D580" i="92" s="1"/>
  <c r="D630" i="92" s="1"/>
  <c r="D477" i="92"/>
  <c r="D504" i="92" s="1"/>
  <c r="D537" i="92" s="1"/>
  <c r="D587" i="92" s="1"/>
  <c r="D637" i="92" s="1"/>
  <c r="D472" i="92"/>
  <c r="D499" i="92" s="1"/>
  <c r="D532" i="92" s="1"/>
  <c r="D582" i="92" s="1"/>
  <c r="D632" i="92" s="1"/>
  <c r="F351" i="92"/>
  <c r="F376" i="92"/>
  <c r="F446" i="92"/>
  <c r="E394" i="92"/>
  <c r="D414" i="92"/>
  <c r="C496" i="92"/>
  <c r="C488" i="92"/>
  <c r="C489" i="92" s="1"/>
  <c r="F460" i="92"/>
  <c r="Y33" i="227"/>
  <c r="Y39" i="227"/>
  <c r="H382" i="92"/>
  <c r="H457" i="92" s="1"/>
  <c r="H357" i="92"/>
  <c r="G354" i="92"/>
  <c r="G379" i="92"/>
  <c r="D299" i="108"/>
  <c r="F299" i="108" s="1"/>
  <c r="L299" i="108" s="1"/>
  <c r="C44" i="128" s="1"/>
  <c r="C20" i="88"/>
  <c r="C36" i="137"/>
  <c r="D303" i="108"/>
  <c r="F303" i="108" s="1"/>
  <c r="L303" i="108" s="1"/>
  <c r="C48" i="128" s="1"/>
  <c r="C36" i="142"/>
  <c r="C24" i="88"/>
  <c r="C36" i="150"/>
  <c r="C33" i="88"/>
  <c r="D312" i="108"/>
  <c r="F312" i="108" s="1"/>
  <c r="L312" i="108" s="1"/>
  <c r="C57" i="128" s="1"/>
  <c r="Z28" i="227"/>
  <c r="AA54" i="108"/>
  <c r="AA38" i="108" s="1"/>
  <c r="Z19" i="113" s="1"/>
  <c r="Z20" i="113" s="1"/>
  <c r="Z22" i="93"/>
  <c r="Z58" i="155"/>
  <c r="V321" i="92"/>
  <c r="I291" i="92"/>
  <c r="I320" i="92" s="1"/>
  <c r="F374" i="92"/>
  <c r="F349" i="92"/>
  <c r="E405" i="92"/>
  <c r="D478" i="92"/>
  <c r="D505" i="92" s="1"/>
  <c r="D538" i="92" s="1"/>
  <c r="D588" i="92" s="1"/>
  <c r="D638" i="92" s="1"/>
  <c r="E464" i="92"/>
  <c r="E478" i="92" s="1"/>
  <c r="E505" i="92" s="1"/>
  <c r="E538" i="92" s="1"/>
  <c r="E588" i="92" s="1"/>
  <c r="E638" i="92" s="1"/>
  <c r="D484" i="92"/>
  <c r="D511" i="92" s="1"/>
  <c r="D544" i="92" s="1"/>
  <c r="D594" i="92" s="1"/>
  <c r="D644" i="92" s="1"/>
  <c r="G351" i="92"/>
  <c r="G376" i="92"/>
  <c r="F454" i="92"/>
  <c r="G386" i="92"/>
  <c r="G361" i="92"/>
  <c r="Y82" i="155"/>
  <c r="Y64" i="155"/>
  <c r="Y70" i="155" s="1"/>
  <c r="C369" i="141"/>
  <c r="C294" i="141"/>
  <c r="J146" i="92"/>
  <c r="J299" i="92" s="1"/>
  <c r="J147" i="92"/>
  <c r="J300" i="92" s="1"/>
  <c r="J139" i="92"/>
  <c r="J292" i="92" s="1"/>
  <c r="J138" i="92"/>
  <c r="J150" i="92"/>
  <c r="J303" i="92" s="1"/>
  <c r="J145" i="92"/>
  <c r="J141" i="92"/>
  <c r="J294" i="92" s="1"/>
  <c r="J143" i="92"/>
  <c r="J296" i="92" s="1"/>
  <c r="J148" i="92"/>
  <c r="J301" i="92" s="1"/>
  <c r="J154" i="92"/>
  <c r="J307" i="92" s="1"/>
  <c r="J149" i="92"/>
  <c r="J302" i="92" s="1"/>
  <c r="J156" i="92"/>
  <c r="J153" i="92"/>
  <c r="J306" i="92" s="1"/>
  <c r="J140" i="92"/>
  <c r="J151" i="92"/>
  <c r="J304" i="92" s="1"/>
  <c r="J152" i="92"/>
  <c r="J305" i="92" s="1"/>
  <c r="J142" i="92"/>
  <c r="J295" i="92" s="1"/>
  <c r="J137" i="92"/>
  <c r="J290" i="92" s="1"/>
  <c r="J155" i="92"/>
  <c r="J308" i="92" s="1"/>
  <c r="J144" i="92"/>
  <c r="J297" i="92" s="1"/>
  <c r="X37" i="113"/>
  <c r="Y34" i="113"/>
  <c r="J267" i="152"/>
  <c r="AI176" i="95"/>
  <c r="P68" i="113"/>
  <c r="P69" i="113" s="1"/>
  <c r="G359" i="92"/>
  <c r="G384" i="92"/>
  <c r="H371" i="92"/>
  <c r="H446" i="92" s="1"/>
  <c r="H346" i="92"/>
  <c r="C32" i="88"/>
  <c r="C36" i="149"/>
  <c r="D311" i="108"/>
  <c r="F311" i="108" s="1"/>
  <c r="L311" i="108" s="1"/>
  <c r="C56" i="128" s="1"/>
  <c r="Y57" i="155"/>
  <c r="Y63" i="155" s="1"/>
  <c r="Z53" i="108"/>
  <c r="Y44" i="93"/>
  <c r="C369" i="146"/>
  <c r="C294" i="146"/>
  <c r="F445" i="92"/>
  <c r="E403" i="92"/>
  <c r="H362" i="92"/>
  <c r="H387" i="92"/>
  <c r="H462" i="92" s="1"/>
  <c r="D301" i="108"/>
  <c r="F301" i="108" s="1"/>
  <c r="L301" i="108" s="1"/>
  <c r="C46" i="128" s="1"/>
  <c r="C36" i="139"/>
  <c r="C22" i="88"/>
  <c r="D310" i="108"/>
  <c r="F310" i="108" s="1"/>
  <c r="L310" i="108" s="1"/>
  <c r="C55" i="128" s="1"/>
  <c r="C36" i="148"/>
  <c r="C31" i="88"/>
  <c r="V332" i="92"/>
  <c r="V323" i="92"/>
  <c r="I293" i="92"/>
  <c r="I322" i="92" s="1"/>
  <c r="I157" i="92"/>
  <c r="I158" i="92"/>
  <c r="C20" i="127"/>
  <c r="D45" i="88"/>
  <c r="D15" i="138" s="1"/>
  <c r="R60" i="217"/>
  <c r="X76" i="155"/>
  <c r="W124" i="155"/>
  <c r="W126" i="155" s="1"/>
  <c r="W130" i="155" s="1"/>
  <c r="F450" i="92"/>
  <c r="F452" i="92"/>
  <c r="E412" i="92"/>
  <c r="E398" i="92"/>
  <c r="G355" i="92"/>
  <c r="G380" i="92"/>
  <c r="C369" i="162"/>
  <c r="C294" i="162"/>
  <c r="C22" i="127"/>
  <c r="D47" i="88"/>
  <c r="D15" i="141" s="1"/>
  <c r="A190" i="209"/>
  <c r="H78" i="188"/>
  <c r="H80" i="188" s="1"/>
  <c r="H82" i="188" s="1"/>
  <c r="H78" i="193"/>
  <c r="H80" i="193" s="1"/>
  <c r="H82" i="193" s="1"/>
  <c r="H67" i="196"/>
  <c r="H69" i="196" s="1"/>
  <c r="H71" i="196" s="1"/>
  <c r="H78" i="203"/>
  <c r="H80" i="203" s="1"/>
  <c r="H82" i="203" s="1"/>
  <c r="H71" i="201"/>
  <c r="I89" i="196"/>
  <c r="I91" i="196" s="1"/>
  <c r="I93" i="196" s="1"/>
  <c r="H71" i="188"/>
  <c r="G95" i="192"/>
  <c r="G95" i="187"/>
  <c r="H78" i="199"/>
  <c r="H80" i="199" s="1"/>
  <c r="H82" i="199" s="1"/>
  <c r="I89" i="197"/>
  <c r="I91" i="197" s="1"/>
  <c r="I93" i="197" s="1"/>
  <c r="H67" i="204"/>
  <c r="H69" i="204" s="1"/>
  <c r="H71" i="204" s="1"/>
  <c r="H67" i="199"/>
  <c r="H69" i="199" s="1"/>
  <c r="H71" i="199" s="1"/>
  <c r="H78" i="197"/>
  <c r="H80" i="197" s="1"/>
  <c r="H82" i="197" s="1"/>
  <c r="H78" i="196"/>
  <c r="H80" i="196" s="1"/>
  <c r="H82" i="196" s="1"/>
  <c r="I89" i="188"/>
  <c r="I91" i="188" s="1"/>
  <c r="I93" i="188" s="1"/>
  <c r="I89" i="187"/>
  <c r="I91" i="187" s="1"/>
  <c r="I93" i="187" s="1"/>
  <c r="G95" i="199"/>
  <c r="H78" i="198"/>
  <c r="H80" i="198" s="1"/>
  <c r="H82" i="198" s="1"/>
  <c r="H77" i="185"/>
  <c r="H79" i="185" s="1"/>
  <c r="H81" i="185" s="1"/>
  <c r="I79" i="195"/>
  <c r="I81" i="195" s="1"/>
  <c r="I79" i="196"/>
  <c r="I81" i="196" s="1"/>
  <c r="J90" i="201"/>
  <c r="J92" i="201" s="1"/>
  <c r="I68" i="196"/>
  <c r="I70" i="196" s="1"/>
  <c r="I79" i="201"/>
  <c r="I81" i="201" s="1"/>
  <c r="I68" i="199"/>
  <c r="I70" i="199" s="1"/>
  <c r="I68" i="193"/>
  <c r="I70" i="193" s="1"/>
  <c r="K28" i="192"/>
  <c r="J76" i="192"/>
  <c r="J77" i="192" s="1"/>
  <c r="J90" i="198"/>
  <c r="J92" i="198" s="1"/>
  <c r="K87" i="199"/>
  <c r="K88" i="199" s="1"/>
  <c r="K87" i="187"/>
  <c r="K88" i="187" s="1"/>
  <c r="J90" i="202"/>
  <c r="J92" i="202" s="1"/>
  <c r="K87" i="193"/>
  <c r="K88" i="193" s="1"/>
  <c r="J90" i="204"/>
  <c r="J92" i="204" s="1"/>
  <c r="J76" i="191"/>
  <c r="J77" i="191" s="1"/>
  <c r="K28" i="191"/>
  <c r="J90" i="186"/>
  <c r="J92" i="186" s="1"/>
  <c r="I68" i="198"/>
  <c r="I70" i="198" s="1"/>
  <c r="I67" i="194"/>
  <c r="I69" i="194" s="1"/>
  <c r="I70" i="194"/>
  <c r="K87" i="192"/>
  <c r="K88" i="192" s="1"/>
  <c r="K28" i="188"/>
  <c r="J76" i="188"/>
  <c r="J77" i="188" s="1"/>
  <c r="K28" i="186"/>
  <c r="J76" i="186"/>
  <c r="J77" i="186" s="1"/>
  <c r="I68" i="190"/>
  <c r="I70" i="190" s="1"/>
  <c r="H78" i="189"/>
  <c r="H80" i="189" s="1"/>
  <c r="H82" i="189" s="1"/>
  <c r="I68" i="187"/>
  <c r="I70" i="187" s="1"/>
  <c r="I68" i="192"/>
  <c r="I70" i="192" s="1"/>
  <c r="K87" i="191"/>
  <c r="K88" i="191" s="1"/>
  <c r="K28" i="197"/>
  <c r="J76" i="197"/>
  <c r="J77" i="197" s="1"/>
  <c r="H78" i="192"/>
  <c r="H80" i="192" s="1"/>
  <c r="H82" i="192" s="1"/>
  <c r="I79" i="202"/>
  <c r="I81" i="202" s="1"/>
  <c r="I79" i="190"/>
  <c r="I81" i="190" s="1"/>
  <c r="K27" i="199"/>
  <c r="J65" i="199"/>
  <c r="J66" i="199" s="1"/>
  <c r="J76" i="198"/>
  <c r="J77" i="198" s="1"/>
  <c r="K28" i="198"/>
  <c r="I79" i="192"/>
  <c r="I81" i="192" s="1"/>
  <c r="K87" i="204"/>
  <c r="K88" i="204" s="1"/>
  <c r="I79" i="187"/>
  <c r="I81" i="187" s="1"/>
  <c r="J90" i="188"/>
  <c r="J92" i="188" s="1"/>
  <c r="I79" i="203"/>
  <c r="I81" i="203" s="1"/>
  <c r="I67" i="189"/>
  <c r="I69" i="189" s="1"/>
  <c r="I70" i="189"/>
  <c r="J90" i="189"/>
  <c r="J92" i="189" s="1"/>
  <c r="J90" i="190"/>
  <c r="J92" i="190" s="1"/>
  <c r="J90" i="197"/>
  <c r="J92" i="197" s="1"/>
  <c r="K28" i="190"/>
  <c r="J76" i="190"/>
  <c r="J77" i="190" s="1"/>
  <c r="K28" i="201"/>
  <c r="J76" i="201"/>
  <c r="J77" i="201" s="1"/>
  <c r="K27" i="202"/>
  <c r="J65" i="202"/>
  <c r="J66" i="202" s="1"/>
  <c r="J65" i="193"/>
  <c r="J66" i="193" s="1"/>
  <c r="K27" i="193"/>
  <c r="I67" i="191"/>
  <c r="I69" i="191" s="1"/>
  <c r="I70" i="191"/>
  <c r="J90" i="199"/>
  <c r="J92" i="199" s="1"/>
  <c r="J76" i="189"/>
  <c r="J77" i="189" s="1"/>
  <c r="K28" i="189"/>
  <c r="J90" i="187"/>
  <c r="J92" i="187" s="1"/>
  <c r="K87" i="202"/>
  <c r="K88" i="202" s="1"/>
  <c r="I89" i="194"/>
  <c r="I91" i="194" s="1"/>
  <c r="I93" i="194" s="1"/>
  <c r="I67" i="201"/>
  <c r="I69" i="201" s="1"/>
  <c r="I70" i="201"/>
  <c r="I68" i="195"/>
  <c r="I70" i="195" s="1"/>
  <c r="H78" i="195"/>
  <c r="H80" i="195" s="1"/>
  <c r="H82" i="195" s="1"/>
  <c r="G95" i="203"/>
  <c r="J90" i="193"/>
  <c r="J92" i="193" s="1"/>
  <c r="I68" i="186"/>
  <c r="I70" i="186" s="1"/>
  <c r="I79" i="193"/>
  <c r="I81" i="193" s="1"/>
  <c r="I79" i="191"/>
  <c r="I81" i="191" s="1"/>
  <c r="K87" i="186"/>
  <c r="K88" i="186" s="1"/>
  <c r="J65" i="203"/>
  <c r="J66" i="203" s="1"/>
  <c r="K27" i="203"/>
  <c r="K27" i="194"/>
  <c r="J65" i="194"/>
  <c r="J66" i="194" s="1"/>
  <c r="J68" i="194" s="1"/>
  <c r="J90" i="192"/>
  <c r="J92" i="192" s="1"/>
  <c r="I79" i="186"/>
  <c r="I81" i="186" s="1"/>
  <c r="K27" i="190"/>
  <c r="J65" i="190"/>
  <c r="J66" i="190" s="1"/>
  <c r="K87" i="200"/>
  <c r="K88" i="200" s="1"/>
  <c r="J65" i="187"/>
  <c r="J66" i="187" s="1"/>
  <c r="J68" i="187" s="1"/>
  <c r="K27" i="187"/>
  <c r="I89" i="193"/>
  <c r="I91" i="193" s="1"/>
  <c r="I93" i="193" s="1"/>
  <c r="K27" i="192"/>
  <c r="J65" i="192"/>
  <c r="J66" i="192" s="1"/>
  <c r="J90" i="191"/>
  <c r="J92" i="191" s="1"/>
  <c r="H78" i="202"/>
  <c r="H80" i="202" s="1"/>
  <c r="H82" i="202" s="1"/>
  <c r="J65" i="197"/>
  <c r="J66" i="197" s="1"/>
  <c r="K27" i="197"/>
  <c r="H78" i="190"/>
  <c r="H80" i="190" s="1"/>
  <c r="H82" i="190" s="1"/>
  <c r="I68" i="200"/>
  <c r="I70" i="200" s="1"/>
  <c r="H67" i="202"/>
  <c r="H69" i="202" s="1"/>
  <c r="H71" i="202" s="1"/>
  <c r="H67" i="192"/>
  <c r="H69" i="192" s="1"/>
  <c r="H71" i="192" s="1"/>
  <c r="J90" i="196"/>
  <c r="J92" i="196" s="1"/>
  <c r="I67" i="188"/>
  <c r="I69" i="188" s="1"/>
  <c r="I70" i="188"/>
  <c r="K87" i="203"/>
  <c r="K88" i="203" s="1"/>
  <c r="K87" i="198"/>
  <c r="K88" i="198" s="1"/>
  <c r="J65" i="204"/>
  <c r="J66" i="204" s="1"/>
  <c r="K27" i="204"/>
  <c r="I79" i="194"/>
  <c r="I81" i="194" s="1"/>
  <c r="J76" i="200"/>
  <c r="J77" i="200" s="1"/>
  <c r="K28" i="200"/>
  <c r="K87" i="195"/>
  <c r="K88" i="195" s="1"/>
  <c r="K27" i="198"/>
  <c r="J65" i="198"/>
  <c r="J66" i="198" s="1"/>
  <c r="I79" i="188"/>
  <c r="I81" i="188" s="1"/>
  <c r="J76" i="199"/>
  <c r="J77" i="199" s="1"/>
  <c r="K28" i="199"/>
  <c r="I79" i="204"/>
  <c r="I81" i="204" s="1"/>
  <c r="J90" i="194"/>
  <c r="J92" i="194" s="1"/>
  <c r="I79" i="197"/>
  <c r="I81" i="197" s="1"/>
  <c r="G95" i="189"/>
  <c r="K28" i="202"/>
  <c r="J76" i="202"/>
  <c r="J77" i="202" s="1"/>
  <c r="H67" i="195"/>
  <c r="H69" i="195" s="1"/>
  <c r="H71" i="195" s="1"/>
  <c r="J76" i="195"/>
  <c r="J77" i="195" s="1"/>
  <c r="K28" i="195"/>
  <c r="I67" i="202"/>
  <c r="I69" i="202" s="1"/>
  <c r="I70" i="202"/>
  <c r="I79" i="198"/>
  <c r="I81" i="198" s="1"/>
  <c r="J76" i="196"/>
  <c r="J77" i="196" s="1"/>
  <c r="K28" i="196"/>
  <c r="H78" i="191"/>
  <c r="H80" i="191" s="1"/>
  <c r="H82" i="191" s="1"/>
  <c r="J90" i="203"/>
  <c r="J92" i="203" s="1"/>
  <c r="H78" i="186"/>
  <c r="H80" i="186" s="1"/>
  <c r="H82" i="186" s="1"/>
  <c r="I89" i="186"/>
  <c r="I91" i="186" s="1"/>
  <c r="I93" i="186" s="1"/>
  <c r="K27" i="191"/>
  <c r="J65" i="191"/>
  <c r="J66" i="191" s="1"/>
  <c r="K87" i="201"/>
  <c r="K88" i="201" s="1"/>
  <c r="I68" i="204"/>
  <c r="I70" i="204" s="1"/>
  <c r="I79" i="189"/>
  <c r="I81" i="189" s="1"/>
  <c r="H67" i="187"/>
  <c r="H69" i="187" s="1"/>
  <c r="H71" i="187" s="1"/>
  <c r="K28" i="194"/>
  <c r="J76" i="194"/>
  <c r="J77" i="194" s="1"/>
  <c r="K27" i="201"/>
  <c r="J65" i="201"/>
  <c r="J66" i="201" s="1"/>
  <c r="I89" i="199"/>
  <c r="I91" i="199" s="1"/>
  <c r="I93" i="199" s="1"/>
  <c r="J65" i="195"/>
  <c r="J66" i="195" s="1"/>
  <c r="K27" i="195"/>
  <c r="I89" i="200"/>
  <c r="I91" i="200" s="1"/>
  <c r="I93" i="200" s="1"/>
  <c r="I79" i="200"/>
  <c r="I81" i="200" s="1"/>
  <c r="I89" i="190"/>
  <c r="I91" i="190" s="1"/>
  <c r="I93" i="190" s="1"/>
  <c r="K27" i="186"/>
  <c r="J65" i="186"/>
  <c r="J66" i="186" s="1"/>
  <c r="K28" i="193"/>
  <c r="J76" i="193"/>
  <c r="J77" i="193" s="1"/>
  <c r="K27" i="196"/>
  <c r="J65" i="196"/>
  <c r="J66" i="196" s="1"/>
  <c r="J68" i="196" s="1"/>
  <c r="I89" i="191"/>
  <c r="I91" i="191" s="1"/>
  <c r="I93" i="191" s="1"/>
  <c r="J90" i="195"/>
  <c r="J92" i="195" s="1"/>
  <c r="I89" i="201"/>
  <c r="I91" i="201" s="1"/>
  <c r="I93" i="201" s="1"/>
  <c r="J76" i="187"/>
  <c r="J77" i="187" s="1"/>
  <c r="K28" i="187"/>
  <c r="I67" i="203"/>
  <c r="I69" i="203" s="1"/>
  <c r="I70" i="203"/>
  <c r="K87" i="188"/>
  <c r="K88" i="188" s="1"/>
  <c r="I89" i="189"/>
  <c r="I91" i="189" s="1"/>
  <c r="I93" i="189" s="1"/>
  <c r="K28" i="203"/>
  <c r="J76" i="203"/>
  <c r="J77" i="203" s="1"/>
  <c r="H67" i="197"/>
  <c r="H69" i="197" s="1"/>
  <c r="H71" i="197" s="1"/>
  <c r="J65" i="189"/>
  <c r="J66" i="189" s="1"/>
  <c r="K27" i="189"/>
  <c r="I79" i="199"/>
  <c r="I81" i="199" s="1"/>
  <c r="J90" i="200"/>
  <c r="J92" i="200" s="1"/>
  <c r="I89" i="192"/>
  <c r="I91" i="192" s="1"/>
  <c r="I93" i="192" s="1"/>
  <c r="K87" i="189"/>
  <c r="K88" i="189" s="1"/>
  <c r="H78" i="200"/>
  <c r="H80" i="200" s="1"/>
  <c r="H82" i="200" s="1"/>
  <c r="K87" i="190"/>
  <c r="K88" i="190" s="1"/>
  <c r="I89" i="202"/>
  <c r="I91" i="202" s="1"/>
  <c r="I93" i="202" s="1"/>
  <c r="K28" i="204"/>
  <c r="J76" i="204"/>
  <c r="J77" i="204" s="1"/>
  <c r="I89" i="204"/>
  <c r="I91" i="204" s="1"/>
  <c r="I93" i="204" s="1"/>
  <c r="K87" i="194"/>
  <c r="K88" i="194" s="1"/>
  <c r="K87" i="197"/>
  <c r="K88" i="197" s="1"/>
  <c r="I68" i="197"/>
  <c r="I70" i="197" s="1"/>
  <c r="K27" i="200"/>
  <c r="J65" i="200"/>
  <c r="J66" i="200" s="1"/>
  <c r="K87" i="196"/>
  <c r="K88" i="196" s="1"/>
  <c r="J65" i="188"/>
  <c r="J66" i="188" s="1"/>
  <c r="K27" i="188"/>
  <c r="K86" i="185"/>
  <c r="K87" i="185" s="1"/>
  <c r="J75" i="185"/>
  <c r="J76" i="185" s="1"/>
  <c r="K28" i="185"/>
  <c r="I78" i="185"/>
  <c r="I80" i="185" s="1"/>
  <c r="I67" i="185"/>
  <c r="I69" i="185" s="1"/>
  <c r="J89" i="185"/>
  <c r="J91" i="185" s="1"/>
  <c r="I88" i="185"/>
  <c r="I90" i="185" s="1"/>
  <c r="I92" i="185" s="1"/>
  <c r="K27" i="185"/>
  <c r="J64" i="185"/>
  <c r="J65" i="185" s="1"/>
  <c r="H70" i="185"/>
  <c r="C13" i="131"/>
  <c r="C13" i="133"/>
  <c r="C13" i="132"/>
  <c r="C13" i="130"/>
  <c r="C14" i="102"/>
  <c r="C64" i="128"/>
  <c r="C14" i="128"/>
  <c r="C318" i="86"/>
  <c r="C339" i="86" s="1"/>
  <c r="C355" i="86" s="1"/>
  <c r="C302" i="86"/>
  <c r="C318" i="139"/>
  <c r="C339" i="139" s="1"/>
  <c r="C355" i="139" s="1"/>
  <c r="C302" i="139"/>
  <c r="C318" i="148"/>
  <c r="C339" i="148" s="1"/>
  <c r="C355" i="148" s="1"/>
  <c r="C302" i="148"/>
  <c r="K13" i="131"/>
  <c r="K13" i="133"/>
  <c r="K13" i="132"/>
  <c r="K13" i="130"/>
  <c r="K14" i="102"/>
  <c r="K64" i="128"/>
  <c r="K14" i="128"/>
  <c r="K302" i="86"/>
  <c r="K318" i="86" s="1"/>
  <c r="K339" i="86" s="1"/>
  <c r="K355" i="86" s="1"/>
  <c r="J14" i="102"/>
  <c r="J13" i="131"/>
  <c r="J13" i="133"/>
  <c r="J13" i="132"/>
  <c r="J13" i="130"/>
  <c r="J64" i="128"/>
  <c r="J14" i="128"/>
  <c r="J302" i="86"/>
  <c r="J318" i="86" s="1"/>
  <c r="J339" i="86" s="1"/>
  <c r="J355" i="86" s="1"/>
  <c r="D13" i="133"/>
  <c r="D13" i="132"/>
  <c r="D13" i="130"/>
  <c r="D14" i="102"/>
  <c r="D13" i="131"/>
  <c r="D64" i="128"/>
  <c r="D14" i="128"/>
  <c r="C66" i="209" s="1"/>
  <c r="D302" i="86"/>
  <c r="D318" i="86" s="1"/>
  <c r="D339" i="86" s="1"/>
  <c r="D355" i="86" s="1"/>
  <c r="H13" i="133"/>
  <c r="H13" i="132"/>
  <c r="H13" i="130"/>
  <c r="H14" i="102"/>
  <c r="H13" i="131"/>
  <c r="H64" i="128"/>
  <c r="H14" i="128"/>
  <c r="H302" i="86"/>
  <c r="H318" i="86" s="1"/>
  <c r="H339" i="86" s="1"/>
  <c r="H355" i="86" s="1"/>
  <c r="F14" i="102"/>
  <c r="F13" i="131"/>
  <c r="F13" i="133"/>
  <c r="F13" i="132"/>
  <c r="F13" i="130"/>
  <c r="F64" i="128"/>
  <c r="F14" i="128"/>
  <c r="F302" i="86"/>
  <c r="F318" i="86" s="1"/>
  <c r="F339" i="86" s="1"/>
  <c r="F355" i="86" s="1"/>
  <c r="C302" i="140"/>
  <c r="C318" i="140"/>
  <c r="C339" i="140" s="1"/>
  <c r="C355" i="140" s="1"/>
  <c r="E13" i="130"/>
  <c r="E14" i="102"/>
  <c r="E13" i="131"/>
  <c r="E13" i="132"/>
  <c r="E14" i="128"/>
  <c r="E64" i="128"/>
  <c r="E13" i="133"/>
  <c r="E302" i="86"/>
  <c r="E318" i="86" s="1"/>
  <c r="E339" i="86" s="1"/>
  <c r="E355" i="86" s="1"/>
  <c r="M13" i="130"/>
  <c r="M14" i="102"/>
  <c r="M13" i="131"/>
  <c r="M13" i="133"/>
  <c r="M13" i="132"/>
  <c r="M14" i="128"/>
  <c r="M64" i="128"/>
  <c r="M302" i="86"/>
  <c r="M318" i="86" s="1"/>
  <c r="M339" i="86" s="1"/>
  <c r="M355" i="86" s="1"/>
  <c r="C318" i="135"/>
  <c r="C339" i="135" s="1"/>
  <c r="C355" i="135" s="1"/>
  <c r="C302" i="135"/>
  <c r="C318" i="142"/>
  <c r="C339" i="142" s="1"/>
  <c r="C355" i="142" s="1"/>
  <c r="C302" i="142"/>
  <c r="C318" i="141"/>
  <c r="C339" i="141" s="1"/>
  <c r="C355" i="141" s="1"/>
  <c r="C302" i="141"/>
  <c r="C318" i="146"/>
  <c r="C339" i="146" s="1"/>
  <c r="C355" i="146" s="1"/>
  <c r="C302" i="146"/>
  <c r="C318" i="143"/>
  <c r="C339" i="143" s="1"/>
  <c r="C355" i="143" s="1"/>
  <c r="C302" i="143"/>
  <c r="C318" i="137"/>
  <c r="C339" i="137" s="1"/>
  <c r="C355" i="137" s="1"/>
  <c r="C302" i="137"/>
  <c r="C318" i="147"/>
  <c r="C339" i="147" s="1"/>
  <c r="C355" i="147" s="1"/>
  <c r="C302" i="147"/>
  <c r="C318" i="149"/>
  <c r="C339" i="149" s="1"/>
  <c r="C355" i="149" s="1"/>
  <c r="C302" i="149"/>
  <c r="C318" i="151"/>
  <c r="C339" i="151" s="1"/>
  <c r="C355" i="151" s="1"/>
  <c r="C302" i="151"/>
  <c r="C318" i="150"/>
  <c r="C339" i="150" s="1"/>
  <c r="C355" i="150" s="1"/>
  <c r="C302" i="150"/>
  <c r="C318" i="145"/>
  <c r="C339" i="145" s="1"/>
  <c r="C355" i="145" s="1"/>
  <c r="C302" i="145"/>
  <c r="L13" i="133"/>
  <c r="L13" i="132"/>
  <c r="L13" i="130"/>
  <c r="L14" i="102"/>
  <c r="L64" i="128"/>
  <c r="L14" i="128"/>
  <c r="L302" i="86"/>
  <c r="L318" i="86" s="1"/>
  <c r="L339" i="86" s="1"/>
  <c r="L355" i="86" s="1"/>
  <c r="L13" i="131"/>
  <c r="C318" i="162"/>
  <c r="C339" i="162" s="1"/>
  <c r="C355" i="162" s="1"/>
  <c r="C302" i="162"/>
  <c r="C318" i="144"/>
  <c r="C339" i="144" s="1"/>
  <c r="C355" i="144" s="1"/>
  <c r="C302" i="144"/>
  <c r="G13" i="131"/>
  <c r="G13" i="133"/>
  <c r="G13" i="132"/>
  <c r="G13" i="130"/>
  <c r="G14" i="102"/>
  <c r="G64" i="128"/>
  <c r="G14" i="128"/>
  <c r="G302" i="86"/>
  <c r="G318" i="86" s="1"/>
  <c r="G339" i="86" s="1"/>
  <c r="G355" i="86" s="1"/>
  <c r="C318" i="134"/>
  <c r="C339" i="134" s="1"/>
  <c r="C355" i="134" s="1"/>
  <c r="C302" i="134"/>
  <c r="C318" i="138"/>
  <c r="C339" i="138" s="1"/>
  <c r="C355" i="138" s="1"/>
  <c r="C302" i="138"/>
  <c r="I13" i="130"/>
  <c r="I14" i="102"/>
  <c r="I13" i="131"/>
  <c r="I13" i="132"/>
  <c r="I13" i="133"/>
  <c r="I14" i="128"/>
  <c r="I64" i="128"/>
  <c r="I302" i="86"/>
  <c r="I318" i="86" s="1"/>
  <c r="I339" i="86" s="1"/>
  <c r="I355" i="86" s="1"/>
  <c r="C302" i="136"/>
  <c r="C318" i="136"/>
  <c r="C339" i="136" s="1"/>
  <c r="C355" i="136" s="1"/>
  <c r="R197" i="95" l="1"/>
  <c r="T196" i="95"/>
  <c r="H95" i="201"/>
  <c r="H95" i="190"/>
  <c r="L260" i="152"/>
  <c r="Z41" i="104"/>
  <c r="Z46" i="104" s="1"/>
  <c r="Z38" i="104"/>
  <c r="AA37" i="104"/>
  <c r="S75" i="104"/>
  <c r="S76" i="104" s="1"/>
  <c r="AB34" i="104"/>
  <c r="T75" i="104" s="1"/>
  <c r="T76" i="104" s="1"/>
  <c r="AL174" i="95"/>
  <c r="M261" i="152"/>
  <c r="H95" i="204"/>
  <c r="I78" i="195"/>
  <c r="I80" i="195" s="1"/>
  <c r="I82" i="195" s="1"/>
  <c r="H334" i="92"/>
  <c r="H385" i="92" s="1"/>
  <c r="H332" i="92"/>
  <c r="H383" i="92" s="1"/>
  <c r="J89" i="193"/>
  <c r="J91" i="193" s="1"/>
  <c r="J93" i="193" s="1"/>
  <c r="J89" i="192"/>
  <c r="J91" i="192" s="1"/>
  <c r="J93" i="192" s="1"/>
  <c r="I78" i="191"/>
  <c r="I80" i="191" s="1"/>
  <c r="I82" i="191" s="1"/>
  <c r="H95" i="193"/>
  <c r="J89" i="189"/>
  <c r="J91" i="189" s="1"/>
  <c r="J93" i="189" s="1"/>
  <c r="I78" i="203"/>
  <c r="I80" i="203" s="1"/>
  <c r="I82" i="203" s="1"/>
  <c r="H95" i="187"/>
  <c r="H95" i="203"/>
  <c r="H95" i="197"/>
  <c r="H95" i="198"/>
  <c r="H95" i="192"/>
  <c r="I78" i="190"/>
  <c r="I80" i="190" s="1"/>
  <c r="I82" i="190" s="1"/>
  <c r="H95" i="199"/>
  <c r="H95" i="196"/>
  <c r="H94" i="185"/>
  <c r="H95" i="200"/>
  <c r="H95" i="191"/>
  <c r="J88" i="185"/>
  <c r="J90" i="185" s="1"/>
  <c r="J92" i="185" s="1"/>
  <c r="H95" i="195"/>
  <c r="I67" i="197"/>
  <c r="I69" i="197" s="1"/>
  <c r="I71" i="197" s="1"/>
  <c r="J89" i="200"/>
  <c r="J91" i="200" s="1"/>
  <c r="J93" i="200" s="1"/>
  <c r="H95" i="202"/>
  <c r="I78" i="192"/>
  <c r="I80" i="192" s="1"/>
  <c r="I82" i="192" s="1"/>
  <c r="I67" i="192"/>
  <c r="I69" i="192" s="1"/>
  <c r="I71" i="192" s="1"/>
  <c r="A242" i="209"/>
  <c r="A10" i="209" s="1"/>
  <c r="M96" i="68" s="1"/>
  <c r="H95" i="194"/>
  <c r="I77" i="185"/>
  <c r="I79" i="185" s="1"/>
  <c r="I81" i="185" s="1"/>
  <c r="I71" i="203"/>
  <c r="I67" i="193"/>
  <c r="I69" i="193" s="1"/>
  <c r="I71" i="193" s="1"/>
  <c r="J89" i="187"/>
  <c r="J91" i="187" s="1"/>
  <c r="J93" i="187" s="1"/>
  <c r="I71" i="191"/>
  <c r="J89" i="186"/>
  <c r="J91" i="186" s="1"/>
  <c r="J93" i="186" s="1"/>
  <c r="J89" i="204"/>
  <c r="J91" i="204" s="1"/>
  <c r="J93" i="204" s="1"/>
  <c r="I78" i="201"/>
  <c r="I80" i="201" s="1"/>
  <c r="I82" i="201" s="1"/>
  <c r="H95" i="188"/>
  <c r="D20" i="88"/>
  <c r="D19" i="127" s="1"/>
  <c r="D36" i="143"/>
  <c r="D369" i="143" s="1"/>
  <c r="D36" i="147"/>
  <c r="D369" i="147" s="1"/>
  <c r="D53" i="88"/>
  <c r="D15" i="146" s="1"/>
  <c r="H333" i="92"/>
  <c r="H359" i="92" s="1"/>
  <c r="H330" i="92"/>
  <c r="H356" i="92" s="1"/>
  <c r="H326" i="92"/>
  <c r="H377" i="92" s="1"/>
  <c r="H452" i="92" s="1"/>
  <c r="C33" i="127"/>
  <c r="H337" i="92"/>
  <c r="H363" i="92" s="1"/>
  <c r="H321" i="92"/>
  <c r="H347" i="92" s="1"/>
  <c r="H329" i="92"/>
  <c r="H380" i="92" s="1"/>
  <c r="H323" i="92"/>
  <c r="H349" i="92" s="1"/>
  <c r="H335" i="92"/>
  <c r="H386" i="92" s="1"/>
  <c r="J331" i="92"/>
  <c r="H325" i="92"/>
  <c r="H351" i="92" s="1"/>
  <c r="H324" i="92"/>
  <c r="H375" i="92" s="1"/>
  <c r="I309" i="92"/>
  <c r="I310" i="92" s="1"/>
  <c r="E480" i="92"/>
  <c r="E507" i="92" s="1"/>
  <c r="E540" i="92" s="1"/>
  <c r="E590" i="92" s="1"/>
  <c r="E640" i="92" s="1"/>
  <c r="E36" i="144" s="1"/>
  <c r="E369" i="144" s="1"/>
  <c r="D36" i="146"/>
  <c r="D369" i="146" s="1"/>
  <c r="F364" i="92"/>
  <c r="F365" i="92" s="1"/>
  <c r="F389" i="92"/>
  <c r="F408" i="92" s="1"/>
  <c r="S320" i="92"/>
  <c r="F339" i="92"/>
  <c r="D27" i="88"/>
  <c r="E51" i="88" s="1"/>
  <c r="E15" i="144" s="1"/>
  <c r="C369" i="147"/>
  <c r="C369" i="151"/>
  <c r="D22" i="88"/>
  <c r="E46" i="88" s="1"/>
  <c r="E15" i="139" s="1"/>
  <c r="D36" i="138"/>
  <c r="D369" i="138" s="1"/>
  <c r="D36" i="141"/>
  <c r="D369" i="141" s="1"/>
  <c r="E469" i="92"/>
  <c r="E496" i="92" s="1"/>
  <c r="C24" i="127"/>
  <c r="D18" i="88"/>
  <c r="E42" i="88" s="1"/>
  <c r="E15" i="135" s="1"/>
  <c r="D54" i="88"/>
  <c r="D15" i="147" s="1"/>
  <c r="S322" i="92"/>
  <c r="S331" i="92"/>
  <c r="S327" i="92"/>
  <c r="S336" i="92"/>
  <c r="C294" i="138"/>
  <c r="C331" i="138" s="1"/>
  <c r="E25" i="88"/>
  <c r="E36" i="162"/>
  <c r="E369" i="162" s="1"/>
  <c r="I373" i="92"/>
  <c r="I448" i="92" s="1"/>
  <c r="I348" i="92"/>
  <c r="C296" i="146"/>
  <c r="C371" i="146"/>
  <c r="C31" i="127"/>
  <c r="D56" i="88"/>
  <c r="D15" i="149" s="1"/>
  <c r="G459" i="92"/>
  <c r="W332" i="92"/>
  <c r="G451" i="92"/>
  <c r="I323" i="92"/>
  <c r="Z39" i="227"/>
  <c r="X83" i="227" s="1"/>
  <c r="X85" i="227" s="1"/>
  <c r="X87" i="227" s="1"/>
  <c r="Z33" i="227"/>
  <c r="D48" i="88"/>
  <c r="D15" i="142" s="1"/>
  <c r="C23" i="127"/>
  <c r="C369" i="137"/>
  <c r="C294" i="137"/>
  <c r="F451" i="92"/>
  <c r="D17" i="88"/>
  <c r="D36" i="134"/>
  <c r="D369" i="134" s="1"/>
  <c r="I324" i="92"/>
  <c r="AB20" i="93"/>
  <c r="AB34" i="93"/>
  <c r="H354" i="92"/>
  <c r="H379" i="92"/>
  <c r="K148" i="92"/>
  <c r="K301" i="92" s="1"/>
  <c r="K143" i="92"/>
  <c r="K296" i="92" s="1"/>
  <c r="K140" i="92"/>
  <c r="K141" i="92"/>
  <c r="K294" i="92" s="1"/>
  <c r="K145" i="92"/>
  <c r="K139" i="92"/>
  <c r="K292" i="92" s="1"/>
  <c r="K149" i="92"/>
  <c r="K152" i="92"/>
  <c r="K305" i="92" s="1"/>
  <c r="K154" i="92"/>
  <c r="K307" i="92" s="1"/>
  <c r="K156" i="92"/>
  <c r="K153" i="92"/>
  <c r="K306" i="92" s="1"/>
  <c r="K144" i="92"/>
  <c r="K297" i="92" s="1"/>
  <c r="K146" i="92"/>
  <c r="K299" i="92" s="1"/>
  <c r="K155" i="92"/>
  <c r="K308" i="92" s="1"/>
  <c r="K150" i="92"/>
  <c r="K303" i="92" s="1"/>
  <c r="K151" i="92"/>
  <c r="K304" i="92" s="1"/>
  <c r="K138" i="92"/>
  <c r="K137" i="92"/>
  <c r="K290" i="92" s="1"/>
  <c r="K147" i="92"/>
  <c r="K300" i="92" s="1"/>
  <c r="K142" i="92"/>
  <c r="K295" i="92" s="1"/>
  <c r="E487" i="92"/>
  <c r="E514" i="92" s="1"/>
  <c r="E547" i="92" s="1"/>
  <c r="E597" i="92" s="1"/>
  <c r="E647" i="92" s="1"/>
  <c r="G458" i="92"/>
  <c r="D529" i="92"/>
  <c r="D515" i="92"/>
  <c r="D516" i="92" s="1"/>
  <c r="I330" i="92"/>
  <c r="I321" i="92"/>
  <c r="C26" i="127"/>
  <c r="D51" i="88"/>
  <c r="D15" i="144" s="1"/>
  <c r="G445" i="92"/>
  <c r="C17" i="127"/>
  <c r="D42" i="88"/>
  <c r="D15" i="135" s="1"/>
  <c r="D20" i="127"/>
  <c r="E45" i="88"/>
  <c r="E15" i="138" s="1"/>
  <c r="E50" i="88"/>
  <c r="E15" i="143" s="1"/>
  <c r="D25" i="127"/>
  <c r="G455" i="92"/>
  <c r="I357" i="92"/>
  <c r="I382" i="92"/>
  <c r="I457" i="92" s="1"/>
  <c r="D22" i="127"/>
  <c r="E47" i="88"/>
  <c r="E15" i="141" s="1"/>
  <c r="D46" i="88"/>
  <c r="D15" i="139" s="1"/>
  <c r="C21" i="127"/>
  <c r="D29" i="127"/>
  <c r="E54" i="88"/>
  <c r="E15" i="147" s="1"/>
  <c r="Q68" i="113"/>
  <c r="Q69" i="113" s="1"/>
  <c r="Y37" i="113"/>
  <c r="AJ176" i="95"/>
  <c r="K267" i="152"/>
  <c r="J293" i="92"/>
  <c r="J322" i="92" s="1"/>
  <c r="W323" i="92"/>
  <c r="W337" i="92"/>
  <c r="J336" i="92"/>
  <c r="W328" i="92"/>
  <c r="J298" i="92"/>
  <c r="J327" i="92" s="1"/>
  <c r="G461" i="92"/>
  <c r="I371" i="92"/>
  <c r="I446" i="92" s="1"/>
  <c r="I346" i="92"/>
  <c r="Z64" i="155"/>
  <c r="Z70" i="155" s="1"/>
  <c r="Z82" i="155"/>
  <c r="C369" i="142"/>
  <c r="C294" i="142"/>
  <c r="D44" i="88"/>
  <c r="D15" i="137" s="1"/>
  <c r="C19" i="127"/>
  <c r="D36" i="145"/>
  <c r="D369" i="145" s="1"/>
  <c r="D28" i="88"/>
  <c r="I329" i="92"/>
  <c r="D31" i="127"/>
  <c r="E56" i="88"/>
  <c r="E15" i="149" s="1"/>
  <c r="C369" i="145"/>
  <c r="C294" i="145"/>
  <c r="C369" i="134"/>
  <c r="C294" i="134"/>
  <c r="C296" i="147"/>
  <c r="C371" i="147"/>
  <c r="G452" i="92"/>
  <c r="I326" i="92"/>
  <c r="AA53" i="108"/>
  <c r="Z57" i="155"/>
  <c r="Z63" i="155" s="1"/>
  <c r="Z44" i="93"/>
  <c r="C369" i="135"/>
  <c r="C294" i="135"/>
  <c r="I328" i="92"/>
  <c r="D55" i="88"/>
  <c r="D15" i="148" s="1"/>
  <c r="C30" i="127"/>
  <c r="C369" i="139"/>
  <c r="C294" i="139"/>
  <c r="C296" i="151"/>
  <c r="C371" i="151"/>
  <c r="J266" i="152"/>
  <c r="X41" i="113"/>
  <c r="X46" i="113" s="1"/>
  <c r="X56" i="113" s="1"/>
  <c r="X38" i="113"/>
  <c r="S60" i="217"/>
  <c r="Y76" i="155"/>
  <c r="X124" i="155"/>
  <c r="X126" i="155" s="1"/>
  <c r="X130" i="155" s="1"/>
  <c r="D36" i="148"/>
  <c r="D369" i="148" s="1"/>
  <c r="D31" i="88"/>
  <c r="E465" i="92"/>
  <c r="E486" i="92"/>
  <c r="E513" i="92" s="1"/>
  <c r="E546" i="92" s="1"/>
  <c r="E596" i="92" s="1"/>
  <c r="E646" i="92" s="1"/>
  <c r="E470" i="92"/>
  <c r="E497" i="92" s="1"/>
  <c r="E530" i="92" s="1"/>
  <c r="E580" i="92" s="1"/>
  <c r="E630" i="92" s="1"/>
  <c r="E477" i="92"/>
  <c r="E504" i="92" s="1"/>
  <c r="E537" i="92" s="1"/>
  <c r="E587" i="92" s="1"/>
  <c r="E637" i="92" s="1"/>
  <c r="E471" i="92"/>
  <c r="E498" i="92" s="1"/>
  <c r="E531" i="92" s="1"/>
  <c r="E581" i="92" s="1"/>
  <c r="E631" i="92" s="1"/>
  <c r="E474" i="92"/>
  <c r="E501" i="92" s="1"/>
  <c r="E534" i="92" s="1"/>
  <c r="E584" i="92" s="1"/>
  <c r="E634" i="92" s="1"/>
  <c r="E472" i="92"/>
  <c r="E499" i="92" s="1"/>
  <c r="E532" i="92" s="1"/>
  <c r="E582" i="92" s="1"/>
  <c r="E632" i="92" s="1"/>
  <c r="E485" i="92"/>
  <c r="E512" i="92" s="1"/>
  <c r="E545" i="92" s="1"/>
  <c r="E595" i="92" s="1"/>
  <c r="E645" i="92" s="1"/>
  <c r="E481" i="92"/>
  <c r="E508" i="92" s="1"/>
  <c r="E541" i="92" s="1"/>
  <c r="E591" i="92" s="1"/>
  <c r="E641" i="92" s="1"/>
  <c r="E484" i="92"/>
  <c r="E511" i="92" s="1"/>
  <c r="E544" i="92" s="1"/>
  <c r="E594" i="92" s="1"/>
  <c r="E644" i="92" s="1"/>
  <c r="E482" i="92"/>
  <c r="E509" i="92" s="1"/>
  <c r="E542" i="92" s="1"/>
  <c r="E592" i="92" s="1"/>
  <c r="E642" i="92" s="1"/>
  <c r="F449" i="92"/>
  <c r="I335" i="92"/>
  <c r="C32" i="127"/>
  <c r="D57" i="88"/>
  <c r="D15" i="150" s="1"/>
  <c r="D36" i="136"/>
  <c r="D369" i="136" s="1"/>
  <c r="D19" i="88"/>
  <c r="D36" i="150"/>
  <c r="D369" i="150" s="1"/>
  <c r="D33" i="88"/>
  <c r="I332" i="92"/>
  <c r="AA28" i="227"/>
  <c r="AA58" i="155"/>
  <c r="AB54" i="108"/>
  <c r="AB38" i="108" s="1"/>
  <c r="AA19" i="113" s="1"/>
  <c r="AA22" i="93"/>
  <c r="C27" i="127"/>
  <c r="D52" i="88"/>
  <c r="D15" i="145" s="1"/>
  <c r="D41" i="88"/>
  <c r="D15" i="134" s="1"/>
  <c r="C16" i="127"/>
  <c r="E483" i="92"/>
  <c r="E510" i="92" s="1"/>
  <c r="E543" i="92" s="1"/>
  <c r="E593" i="92" s="1"/>
  <c r="E643" i="92" s="1"/>
  <c r="Z34" i="113"/>
  <c r="Z37" i="113" s="1"/>
  <c r="G463" i="92"/>
  <c r="G450" i="92"/>
  <c r="I362" i="92"/>
  <c r="I387" i="92"/>
  <c r="I462" i="92" s="1"/>
  <c r="Z33" i="93"/>
  <c r="AA55" i="108"/>
  <c r="Z59" i="155"/>
  <c r="Z65" i="155" s="1"/>
  <c r="D43" i="88"/>
  <c r="D15" i="136" s="1"/>
  <c r="C18" i="127"/>
  <c r="G339" i="92"/>
  <c r="G389" i="92"/>
  <c r="G408" i="92" s="1"/>
  <c r="T322" i="92"/>
  <c r="G340" i="92"/>
  <c r="T331" i="92"/>
  <c r="T320" i="92"/>
  <c r="T327" i="92"/>
  <c r="T336" i="92"/>
  <c r="C369" i="143"/>
  <c r="C294" i="143"/>
  <c r="H370" i="92"/>
  <c r="H345" i="92"/>
  <c r="C296" i="162"/>
  <c r="C371" i="162"/>
  <c r="I337" i="92"/>
  <c r="C369" i="148"/>
  <c r="C294" i="148"/>
  <c r="C369" i="149"/>
  <c r="C294" i="149"/>
  <c r="J157" i="92"/>
  <c r="J158" i="92"/>
  <c r="J291" i="92"/>
  <c r="J320" i="92" s="1"/>
  <c r="W321" i="92"/>
  <c r="C371" i="141"/>
  <c r="C296" i="141"/>
  <c r="E473" i="92"/>
  <c r="E500" i="92" s="1"/>
  <c r="E533" i="92" s="1"/>
  <c r="E583" i="92" s="1"/>
  <c r="E633" i="92" s="1"/>
  <c r="D36" i="162"/>
  <c r="D369" i="162" s="1"/>
  <c r="D25" i="88"/>
  <c r="I319" i="92"/>
  <c r="I333" i="92"/>
  <c r="L80" i="92"/>
  <c r="Z31" i="152"/>
  <c r="C369" i="150"/>
  <c r="C294" i="150"/>
  <c r="E475" i="92"/>
  <c r="E502" i="92" s="1"/>
  <c r="E535" i="92" s="1"/>
  <c r="E585" i="92" s="1"/>
  <c r="E635" i="92" s="1"/>
  <c r="G454" i="92"/>
  <c r="E479" i="92"/>
  <c r="E506" i="92" s="1"/>
  <c r="E539" i="92" s="1"/>
  <c r="E589" i="92" s="1"/>
  <c r="E639" i="92" s="1"/>
  <c r="E476" i="92"/>
  <c r="E503" i="92" s="1"/>
  <c r="E536" i="92" s="1"/>
  <c r="E586" i="92" s="1"/>
  <c r="E636" i="92" s="1"/>
  <c r="C529" i="92"/>
  <c r="C515" i="92"/>
  <c r="C516" i="92" s="1"/>
  <c r="D36" i="142"/>
  <c r="D369" i="142" s="1"/>
  <c r="D24" i="88"/>
  <c r="D34" i="88"/>
  <c r="D36" i="151"/>
  <c r="D369" i="151" s="1"/>
  <c r="I334" i="92"/>
  <c r="I378" i="92"/>
  <c r="I453" i="92" s="1"/>
  <c r="I353" i="92"/>
  <c r="AA45" i="93"/>
  <c r="AA42" i="93" s="1"/>
  <c r="AA31" i="93"/>
  <c r="D28" i="127"/>
  <c r="E53" i="88"/>
  <c r="E15" i="146" s="1"/>
  <c r="D488" i="92"/>
  <c r="D489" i="92" s="1"/>
  <c r="I325" i="92"/>
  <c r="C369" i="144"/>
  <c r="C294" i="144"/>
  <c r="C369" i="136"/>
  <c r="C294" i="136"/>
  <c r="E414" i="92"/>
  <c r="G364" i="92"/>
  <c r="G365" i="92" s="1"/>
  <c r="G447" i="92"/>
  <c r="D50" i="88"/>
  <c r="D15" i="143" s="1"/>
  <c r="C25" i="127"/>
  <c r="H353" i="92"/>
  <c r="H378" i="92"/>
  <c r="C83" i="211"/>
  <c r="C107" i="211" s="1"/>
  <c r="C131" i="211" s="1"/>
  <c r="C157" i="211" s="1"/>
  <c r="C181" i="211" s="1"/>
  <c r="C205" i="211" s="1"/>
  <c r="C229" i="211" s="1"/>
  <c r="C256" i="211" s="1"/>
  <c r="C94" i="209"/>
  <c r="C118" i="209" s="1"/>
  <c r="I78" i="199"/>
  <c r="I80" i="199" s="1"/>
  <c r="I82" i="199" s="1"/>
  <c r="I78" i="189"/>
  <c r="I80" i="189" s="1"/>
  <c r="I82" i="189" s="1"/>
  <c r="I71" i="202"/>
  <c r="J89" i="199"/>
  <c r="J91" i="199" s="1"/>
  <c r="J93" i="199" s="1"/>
  <c r="J89" i="190"/>
  <c r="J91" i="190" s="1"/>
  <c r="J93" i="190" s="1"/>
  <c r="I71" i="189"/>
  <c r="J89" i="196"/>
  <c r="J91" i="196" s="1"/>
  <c r="J93" i="196" s="1"/>
  <c r="I67" i="195"/>
  <c r="I69" i="195" s="1"/>
  <c r="I71" i="195" s="1"/>
  <c r="J89" i="191"/>
  <c r="J91" i="191" s="1"/>
  <c r="J93" i="191" s="1"/>
  <c r="I78" i="186"/>
  <c r="I80" i="186" s="1"/>
  <c r="I82" i="186" s="1"/>
  <c r="I71" i="201"/>
  <c r="J89" i="197"/>
  <c r="J91" i="197" s="1"/>
  <c r="J93" i="197" s="1"/>
  <c r="I67" i="187"/>
  <c r="I69" i="187" s="1"/>
  <c r="I71" i="187" s="1"/>
  <c r="I66" i="185"/>
  <c r="I68" i="185" s="1"/>
  <c r="I70" i="185" s="1"/>
  <c r="J68" i="188"/>
  <c r="J70" i="188" s="1"/>
  <c r="J68" i="200"/>
  <c r="J70" i="200" s="1"/>
  <c r="K90" i="189"/>
  <c r="K92" i="189" s="1"/>
  <c r="K76" i="187"/>
  <c r="K77" i="187" s="1"/>
  <c r="J67" i="196"/>
  <c r="J69" i="196" s="1"/>
  <c r="J70" i="196"/>
  <c r="J68" i="186"/>
  <c r="J70" i="186" s="1"/>
  <c r="K76" i="194"/>
  <c r="K77" i="194" s="1"/>
  <c r="K76" i="196"/>
  <c r="K77" i="196" s="1"/>
  <c r="H95" i="186"/>
  <c r="J79" i="195"/>
  <c r="J81" i="195" s="1"/>
  <c r="J68" i="204"/>
  <c r="J70" i="204" s="1"/>
  <c r="K65" i="192"/>
  <c r="K66" i="192" s="1"/>
  <c r="J68" i="190"/>
  <c r="J70" i="190" s="1"/>
  <c r="K65" i="203"/>
  <c r="K66" i="203" s="1"/>
  <c r="K68" i="203" s="1"/>
  <c r="J68" i="202"/>
  <c r="J70" i="202" s="1"/>
  <c r="J79" i="190"/>
  <c r="J81" i="190" s="1"/>
  <c r="K90" i="204"/>
  <c r="K92" i="204" s="1"/>
  <c r="K65" i="199"/>
  <c r="K66" i="199" s="1"/>
  <c r="K76" i="188"/>
  <c r="K77" i="188" s="1"/>
  <c r="K90" i="199"/>
  <c r="K92" i="199" s="1"/>
  <c r="K76" i="192"/>
  <c r="K77" i="192" s="1"/>
  <c r="K90" i="196"/>
  <c r="K92" i="196" s="1"/>
  <c r="K65" i="200"/>
  <c r="K66" i="200" s="1"/>
  <c r="K90" i="197"/>
  <c r="K92" i="197" s="1"/>
  <c r="J79" i="204"/>
  <c r="J81" i="204" s="1"/>
  <c r="K90" i="190"/>
  <c r="K92" i="190" s="1"/>
  <c r="J79" i="203"/>
  <c r="J81" i="203" s="1"/>
  <c r="K90" i="188"/>
  <c r="K92" i="188" s="1"/>
  <c r="J79" i="187"/>
  <c r="J81" i="187" s="1"/>
  <c r="K65" i="196"/>
  <c r="K66" i="196" s="1"/>
  <c r="K68" i="196" s="1"/>
  <c r="K65" i="186"/>
  <c r="K66" i="186" s="1"/>
  <c r="K68" i="186" s="1"/>
  <c r="J68" i="201"/>
  <c r="J70" i="201" s="1"/>
  <c r="I67" i="204"/>
  <c r="I69" i="204" s="1"/>
  <c r="I71" i="204" s="1"/>
  <c r="J68" i="191"/>
  <c r="J70" i="191" s="1"/>
  <c r="J79" i="196"/>
  <c r="J81" i="196" s="1"/>
  <c r="I78" i="204"/>
  <c r="I80" i="204" s="1"/>
  <c r="I82" i="204" s="1"/>
  <c r="K76" i="199"/>
  <c r="K77" i="199" s="1"/>
  <c r="J68" i="198"/>
  <c r="J70" i="198" s="1"/>
  <c r="I78" i="194"/>
  <c r="I80" i="194" s="1"/>
  <c r="I82" i="194" s="1"/>
  <c r="K90" i="198"/>
  <c r="K92" i="198" s="1"/>
  <c r="I71" i="188"/>
  <c r="K90" i="200"/>
  <c r="K92" i="200" s="1"/>
  <c r="K65" i="190"/>
  <c r="K66" i="190" s="1"/>
  <c r="J68" i="203"/>
  <c r="J70" i="203" s="1"/>
  <c r="I67" i="186"/>
  <c r="I69" i="186" s="1"/>
  <c r="I71" i="186" s="1"/>
  <c r="K76" i="189"/>
  <c r="K77" i="189" s="1"/>
  <c r="K65" i="193"/>
  <c r="K66" i="193" s="1"/>
  <c r="K65" i="202"/>
  <c r="K66" i="202" s="1"/>
  <c r="K76" i="190"/>
  <c r="K77" i="190" s="1"/>
  <c r="I78" i="187"/>
  <c r="I80" i="187" s="1"/>
  <c r="I82" i="187" s="1"/>
  <c r="K76" i="198"/>
  <c r="K77" i="198" s="1"/>
  <c r="J79" i="197"/>
  <c r="J81" i="197" s="1"/>
  <c r="J79" i="186"/>
  <c r="J81" i="186" s="1"/>
  <c r="I67" i="196"/>
  <c r="I69" i="196" s="1"/>
  <c r="I71" i="196" s="1"/>
  <c r="I78" i="196"/>
  <c r="I80" i="196" s="1"/>
  <c r="I82" i="196" s="1"/>
  <c r="K76" i="204"/>
  <c r="K77" i="204" s="1"/>
  <c r="K65" i="189"/>
  <c r="K66" i="189" s="1"/>
  <c r="K76" i="203"/>
  <c r="K77" i="203" s="1"/>
  <c r="J79" i="193"/>
  <c r="J81" i="193" s="1"/>
  <c r="K65" i="195"/>
  <c r="K66" i="195" s="1"/>
  <c r="K65" i="201"/>
  <c r="K66" i="201" s="1"/>
  <c r="K65" i="191"/>
  <c r="K66" i="191" s="1"/>
  <c r="J89" i="203"/>
  <c r="J91" i="203" s="1"/>
  <c r="J93" i="203" s="1"/>
  <c r="J79" i="202"/>
  <c r="J81" i="202" s="1"/>
  <c r="I78" i="197"/>
  <c r="I80" i="197" s="1"/>
  <c r="I82" i="197" s="1"/>
  <c r="J79" i="199"/>
  <c r="J81" i="199" s="1"/>
  <c r="K65" i="198"/>
  <c r="K66" i="198" s="1"/>
  <c r="K76" i="200"/>
  <c r="K77" i="200" s="1"/>
  <c r="K65" i="197"/>
  <c r="K66" i="197" s="1"/>
  <c r="K65" i="187"/>
  <c r="K66" i="187" s="1"/>
  <c r="J67" i="194"/>
  <c r="J69" i="194" s="1"/>
  <c r="J70" i="194"/>
  <c r="K90" i="186"/>
  <c r="K92" i="186" s="1"/>
  <c r="K90" i="202"/>
  <c r="K92" i="202" s="1"/>
  <c r="J79" i="189"/>
  <c r="J81" i="189" s="1"/>
  <c r="J68" i="193"/>
  <c r="J70" i="193" s="1"/>
  <c r="J79" i="201"/>
  <c r="J81" i="201" s="1"/>
  <c r="J79" i="198"/>
  <c r="J81" i="198" s="1"/>
  <c r="K76" i="197"/>
  <c r="K77" i="197" s="1"/>
  <c r="K76" i="186"/>
  <c r="K77" i="186" s="1"/>
  <c r="K90" i="192"/>
  <c r="K92" i="192" s="1"/>
  <c r="I67" i="198"/>
  <c r="I69" i="198" s="1"/>
  <c r="I71" i="198" s="1"/>
  <c r="K76" i="191"/>
  <c r="K77" i="191" s="1"/>
  <c r="K90" i="193"/>
  <c r="K92" i="193" s="1"/>
  <c r="K90" i="187"/>
  <c r="K92" i="187" s="1"/>
  <c r="J89" i="198"/>
  <c r="J91" i="198" s="1"/>
  <c r="J93" i="198" s="1"/>
  <c r="K65" i="188"/>
  <c r="K66" i="188" s="1"/>
  <c r="K90" i="194"/>
  <c r="K92" i="194" s="1"/>
  <c r="J68" i="189"/>
  <c r="J70" i="189" s="1"/>
  <c r="J89" i="195"/>
  <c r="J91" i="195" s="1"/>
  <c r="J93" i="195" s="1"/>
  <c r="K76" i="193"/>
  <c r="K77" i="193" s="1"/>
  <c r="I78" i="200"/>
  <c r="I80" i="200" s="1"/>
  <c r="I82" i="200" s="1"/>
  <c r="J68" i="195"/>
  <c r="J70" i="195" s="1"/>
  <c r="J79" i="194"/>
  <c r="J81" i="194" s="1"/>
  <c r="K90" i="201"/>
  <c r="K92" i="201" s="1"/>
  <c r="I78" i="198"/>
  <c r="I80" i="198" s="1"/>
  <c r="I82" i="198" s="1"/>
  <c r="K76" i="195"/>
  <c r="K77" i="195" s="1"/>
  <c r="K76" i="202"/>
  <c r="K77" i="202" s="1"/>
  <c r="J89" i="194"/>
  <c r="J91" i="194" s="1"/>
  <c r="J93" i="194" s="1"/>
  <c r="I78" i="188"/>
  <c r="I80" i="188" s="1"/>
  <c r="I82" i="188" s="1"/>
  <c r="K90" i="195"/>
  <c r="K92" i="195" s="1"/>
  <c r="J79" i="200"/>
  <c r="J81" i="200" s="1"/>
  <c r="K65" i="204"/>
  <c r="K66" i="204" s="1"/>
  <c r="K90" i="203"/>
  <c r="K92" i="203" s="1"/>
  <c r="I67" i="200"/>
  <c r="I69" i="200" s="1"/>
  <c r="I71" i="200" s="1"/>
  <c r="J68" i="197"/>
  <c r="J70" i="197" s="1"/>
  <c r="J68" i="192"/>
  <c r="J70" i="192" s="1"/>
  <c r="J67" i="187"/>
  <c r="J69" i="187" s="1"/>
  <c r="J70" i="187"/>
  <c r="K65" i="194"/>
  <c r="K66" i="194" s="1"/>
  <c r="I78" i="193"/>
  <c r="I80" i="193" s="1"/>
  <c r="I82" i="193" s="1"/>
  <c r="K76" i="201"/>
  <c r="K77" i="201" s="1"/>
  <c r="J89" i="188"/>
  <c r="J91" i="188" s="1"/>
  <c r="J93" i="188" s="1"/>
  <c r="J68" i="199"/>
  <c r="J70" i="199" s="1"/>
  <c r="I78" i="202"/>
  <c r="I80" i="202" s="1"/>
  <c r="I82" i="202" s="1"/>
  <c r="H95" i="189"/>
  <c r="K90" i="191"/>
  <c r="K92" i="191" s="1"/>
  <c r="I67" i="190"/>
  <c r="I69" i="190" s="1"/>
  <c r="I71" i="190" s="1"/>
  <c r="J79" i="188"/>
  <c r="J81" i="188" s="1"/>
  <c r="I71" i="194"/>
  <c r="J79" i="191"/>
  <c r="J81" i="191" s="1"/>
  <c r="J89" i="202"/>
  <c r="J91" i="202" s="1"/>
  <c r="J93" i="202" s="1"/>
  <c r="J79" i="192"/>
  <c r="J81" i="192" s="1"/>
  <c r="I67" i="199"/>
  <c r="I69" i="199" s="1"/>
  <c r="I71" i="199" s="1"/>
  <c r="J89" i="201"/>
  <c r="J91" i="201" s="1"/>
  <c r="J93" i="201" s="1"/>
  <c r="K75" i="185"/>
  <c r="K76" i="185" s="1"/>
  <c r="J78" i="185"/>
  <c r="J80" i="185" s="1"/>
  <c r="K64" i="185"/>
  <c r="K65" i="185" s="1"/>
  <c r="J67" i="185"/>
  <c r="J69" i="185" s="1"/>
  <c r="K89" i="185"/>
  <c r="K91" i="185" s="1"/>
  <c r="I42" i="102"/>
  <c r="I88" i="102" s="1"/>
  <c r="I37" i="102"/>
  <c r="I33" i="95"/>
  <c r="I75" i="287"/>
  <c r="I80" i="287"/>
  <c r="H42" i="102"/>
  <c r="H88" i="102" s="1"/>
  <c r="H37" i="102"/>
  <c r="H33" i="95"/>
  <c r="H80" i="287"/>
  <c r="H75" i="287"/>
  <c r="D42" i="102"/>
  <c r="D88" i="102" s="1"/>
  <c r="D37" i="102"/>
  <c r="D33" i="95"/>
  <c r="D80" i="287"/>
  <c r="D75" i="287"/>
  <c r="C37" i="102"/>
  <c r="C42" i="102"/>
  <c r="C88" i="102" s="1"/>
  <c r="C80" i="287"/>
  <c r="C75" i="287"/>
  <c r="C33" i="95"/>
  <c r="E14" i="203"/>
  <c r="E14" i="202"/>
  <c r="E14" i="204"/>
  <c r="E14" i="201"/>
  <c r="E14" i="197"/>
  <c r="E14" i="196"/>
  <c r="E14" i="200"/>
  <c r="E14" i="199"/>
  <c r="E14" i="195"/>
  <c r="E14" i="192"/>
  <c r="E14" i="188"/>
  <c r="E14" i="191"/>
  <c r="E14" i="198"/>
  <c r="E14" i="194"/>
  <c r="E14" i="190"/>
  <c r="E14" i="186"/>
  <c r="E14" i="185"/>
  <c r="E14" i="193"/>
  <c r="E14" i="189"/>
  <c r="E14" i="187"/>
  <c r="G42" i="102"/>
  <c r="G88" i="102" s="1"/>
  <c r="G37" i="102"/>
  <c r="G80" i="287"/>
  <c r="G75" i="287"/>
  <c r="G33" i="95"/>
  <c r="J14" i="202"/>
  <c r="J14" i="204"/>
  <c r="J14" i="203"/>
  <c r="J14" i="200"/>
  <c r="J14" i="196"/>
  <c r="J14" i="199"/>
  <c r="J14" i="195"/>
  <c r="J14" i="201"/>
  <c r="J14" i="198"/>
  <c r="J14" i="194"/>
  <c r="J14" i="197"/>
  <c r="J14" i="191"/>
  <c r="J14" i="190"/>
  <c r="J14" i="193"/>
  <c r="J14" i="189"/>
  <c r="J14" i="185"/>
  <c r="J14" i="192"/>
  <c r="J14" i="188"/>
  <c r="J14" i="187"/>
  <c r="J14" i="186"/>
  <c r="K14" i="204"/>
  <c r="K14" i="203"/>
  <c r="K14" i="202"/>
  <c r="K14" i="199"/>
  <c r="K14" i="195"/>
  <c r="K14" i="201"/>
  <c r="K14" i="198"/>
  <c r="K14" i="194"/>
  <c r="K14" i="200"/>
  <c r="K14" i="197"/>
  <c r="K14" i="190"/>
  <c r="K14" i="193"/>
  <c r="K14" i="189"/>
  <c r="K14" i="196"/>
  <c r="K14" i="192"/>
  <c r="K14" i="188"/>
  <c r="K14" i="187"/>
  <c r="K14" i="191"/>
  <c r="K14" i="186"/>
  <c r="K14" i="185"/>
  <c r="D14" i="204"/>
  <c r="D14" i="203"/>
  <c r="D14" i="202"/>
  <c r="D14" i="198"/>
  <c r="D14" i="197"/>
  <c r="D14" i="201"/>
  <c r="D14" i="196"/>
  <c r="D14" i="200"/>
  <c r="D14" i="193"/>
  <c r="D14" i="189"/>
  <c r="D14" i="199"/>
  <c r="D14" i="195"/>
  <c r="D14" i="192"/>
  <c r="D14" i="188"/>
  <c r="D14" i="191"/>
  <c r="D14" i="187"/>
  <c r="D14" i="194"/>
  <c r="D14" i="190"/>
  <c r="D14" i="186"/>
  <c r="D14" i="185"/>
  <c r="F14" i="202"/>
  <c r="F14" i="204"/>
  <c r="F14" i="200"/>
  <c r="F14" i="196"/>
  <c r="F14" i="201"/>
  <c r="F14" i="199"/>
  <c r="F14" i="195"/>
  <c r="F14" i="203"/>
  <c r="F14" i="198"/>
  <c r="F14" i="194"/>
  <c r="F14" i="191"/>
  <c r="F14" i="197"/>
  <c r="F14" i="190"/>
  <c r="F14" i="193"/>
  <c r="F14" i="189"/>
  <c r="F14" i="185"/>
  <c r="F14" i="187"/>
  <c r="F14" i="192"/>
  <c r="F14" i="188"/>
  <c r="F14" i="186"/>
  <c r="H14" i="204"/>
  <c r="H14" i="203"/>
  <c r="H14" i="202"/>
  <c r="H14" i="200"/>
  <c r="H14" i="198"/>
  <c r="H14" i="194"/>
  <c r="H14" i="197"/>
  <c r="H14" i="196"/>
  <c r="H14" i="201"/>
  <c r="H14" i="199"/>
  <c r="H14" i="195"/>
  <c r="H14" i="193"/>
  <c r="H14" i="189"/>
  <c r="H14" i="192"/>
  <c r="H14" i="188"/>
  <c r="H14" i="191"/>
  <c r="H14" i="190"/>
  <c r="H14" i="187"/>
  <c r="H14" i="186"/>
  <c r="H14" i="185"/>
  <c r="I14" i="203"/>
  <c r="I14" i="202"/>
  <c r="I14" i="204"/>
  <c r="I14" i="201"/>
  <c r="I14" i="197"/>
  <c r="I14" i="196"/>
  <c r="I14" i="199"/>
  <c r="I14" i="195"/>
  <c r="I14" i="192"/>
  <c r="I14" i="188"/>
  <c r="I14" i="198"/>
  <c r="I14" i="194"/>
  <c r="I14" i="191"/>
  <c r="I14" i="190"/>
  <c r="I14" i="186"/>
  <c r="I14" i="200"/>
  <c r="I14" i="193"/>
  <c r="I14" i="189"/>
  <c r="I14" i="185"/>
  <c r="I14" i="187"/>
  <c r="G14" i="204"/>
  <c r="G14" i="203"/>
  <c r="G14" i="201"/>
  <c r="G14" i="199"/>
  <c r="G14" i="195"/>
  <c r="G14" i="200"/>
  <c r="G14" i="198"/>
  <c r="G14" i="194"/>
  <c r="G14" i="197"/>
  <c r="G14" i="190"/>
  <c r="G14" i="193"/>
  <c r="G14" i="189"/>
  <c r="G14" i="202"/>
  <c r="G14" i="192"/>
  <c r="G14" i="188"/>
  <c r="G14" i="196"/>
  <c r="G14" i="187"/>
  <c r="G14" i="186"/>
  <c r="G14" i="185"/>
  <c r="G14" i="191"/>
  <c r="L42" i="102"/>
  <c r="L88" i="102" s="1"/>
  <c r="L37" i="102"/>
  <c r="L33" i="95"/>
  <c r="L80" i="287"/>
  <c r="L75" i="287"/>
  <c r="M42" i="102"/>
  <c r="M88" i="102" s="1"/>
  <c r="M37" i="102"/>
  <c r="M33" i="95"/>
  <c r="AL33" i="95" s="1"/>
  <c r="M75" i="287"/>
  <c r="M80" i="287"/>
  <c r="C14" i="204"/>
  <c r="C14" i="203"/>
  <c r="C14" i="202"/>
  <c r="C14" i="200"/>
  <c r="C14" i="199"/>
  <c r="C14" i="195"/>
  <c r="C14" i="198"/>
  <c r="C14" i="197"/>
  <c r="C14" i="196"/>
  <c r="C14" i="194"/>
  <c r="C14" i="190"/>
  <c r="C14" i="201"/>
  <c r="C14" i="193"/>
  <c r="C14" i="189"/>
  <c r="C14" i="192"/>
  <c r="C14" i="188"/>
  <c r="C14" i="191"/>
  <c r="C14" i="187"/>
  <c r="C14" i="186"/>
  <c r="C14" i="185"/>
  <c r="E42" i="102"/>
  <c r="E88" i="102" s="1"/>
  <c r="E37" i="102"/>
  <c r="E33" i="95"/>
  <c r="E75" i="287"/>
  <c r="E80" i="287"/>
  <c r="F42" i="102"/>
  <c r="F88" i="102" s="1"/>
  <c r="F37" i="102"/>
  <c r="F75" i="287"/>
  <c r="F33" i="95"/>
  <c r="F80" i="287"/>
  <c r="J42" i="102"/>
  <c r="J88" i="102" s="1"/>
  <c r="J37" i="102"/>
  <c r="J75" i="287"/>
  <c r="J80" i="287"/>
  <c r="J33" i="95"/>
  <c r="K37" i="102"/>
  <c r="K42" i="102"/>
  <c r="K88" i="102" s="1"/>
  <c r="K80" i="287"/>
  <c r="K75" i="287"/>
  <c r="K33" i="95"/>
  <c r="S197" i="95" l="1"/>
  <c r="U196" i="95"/>
  <c r="AA20" i="113"/>
  <c r="K302" i="92"/>
  <c r="K331" i="92" s="1"/>
  <c r="H352" i="92"/>
  <c r="H360" i="92"/>
  <c r="H381" i="92"/>
  <c r="H456" i="92" s="1"/>
  <c r="AM174" i="95"/>
  <c r="V196" i="95"/>
  <c r="N261" i="152"/>
  <c r="AB37" i="104"/>
  <c r="AA41" i="104"/>
  <c r="AA46" i="104" s="1"/>
  <c r="AA38" i="104"/>
  <c r="M260" i="152"/>
  <c r="I95" i="195"/>
  <c r="H358" i="92"/>
  <c r="H384" i="92"/>
  <c r="H459" i="92" s="1"/>
  <c r="H388" i="92"/>
  <c r="H463" i="92" s="1"/>
  <c r="H361" i="92"/>
  <c r="I95" i="191"/>
  <c r="E44" i="88"/>
  <c r="E15" i="137" s="1"/>
  <c r="I95" i="190"/>
  <c r="H372" i="92"/>
  <c r="H447" i="92" s="1"/>
  <c r="I95" i="203"/>
  <c r="I94" i="185"/>
  <c r="I95" i="192"/>
  <c r="I95" i="201"/>
  <c r="I95" i="187"/>
  <c r="I95" i="186"/>
  <c r="I95" i="199"/>
  <c r="I95" i="189"/>
  <c r="J78" i="200"/>
  <c r="J80" i="200" s="1"/>
  <c r="J82" i="200" s="1"/>
  <c r="I95" i="194"/>
  <c r="I95" i="196"/>
  <c r="J67" i="198"/>
  <c r="J69" i="198" s="1"/>
  <c r="J71" i="198" s="1"/>
  <c r="J78" i="203"/>
  <c r="J80" i="203" s="1"/>
  <c r="J82" i="203" s="1"/>
  <c r="J71" i="194"/>
  <c r="I95" i="202"/>
  <c r="I95" i="197"/>
  <c r="J78" i="198"/>
  <c r="J80" i="198" s="1"/>
  <c r="J82" i="198" s="1"/>
  <c r="J78" i="188"/>
  <c r="J80" i="188" s="1"/>
  <c r="J82" i="188" s="1"/>
  <c r="K89" i="202"/>
  <c r="K91" i="202" s="1"/>
  <c r="K93" i="202" s="1"/>
  <c r="K89" i="186"/>
  <c r="K91" i="186" s="1"/>
  <c r="K93" i="186" s="1"/>
  <c r="J67" i="203"/>
  <c r="J69" i="203" s="1"/>
  <c r="J71" i="203" s="1"/>
  <c r="K89" i="200"/>
  <c r="K91" i="200" s="1"/>
  <c r="K93" i="200" s="1"/>
  <c r="K89" i="198"/>
  <c r="K91" i="198" s="1"/>
  <c r="K93" i="198" s="1"/>
  <c r="J67" i="202"/>
  <c r="J69" i="202" s="1"/>
  <c r="J71" i="202" s="1"/>
  <c r="J67" i="190"/>
  <c r="J69" i="190" s="1"/>
  <c r="J71" i="190" s="1"/>
  <c r="H355" i="92"/>
  <c r="E27" i="88"/>
  <c r="F51" i="88" s="1"/>
  <c r="F15" i="144" s="1"/>
  <c r="H376" i="92"/>
  <c r="H451" i="92" s="1"/>
  <c r="H338" i="92"/>
  <c r="U327" i="92" s="1"/>
  <c r="H350" i="92"/>
  <c r="H374" i="92"/>
  <c r="H449" i="92" s="1"/>
  <c r="J309" i="92"/>
  <c r="J310" i="92" s="1"/>
  <c r="D26" i="127"/>
  <c r="D17" i="127"/>
  <c r="F390" i="92"/>
  <c r="F403" i="92"/>
  <c r="F405" i="92"/>
  <c r="F410" i="92"/>
  <c r="F398" i="92"/>
  <c r="F412" i="92"/>
  <c r="F411" i="92"/>
  <c r="F391" i="92"/>
  <c r="F394" i="92"/>
  <c r="F407" i="92"/>
  <c r="F406" i="92"/>
  <c r="F402" i="92"/>
  <c r="F400" i="92"/>
  <c r="F401" i="92"/>
  <c r="F395" i="92"/>
  <c r="F413" i="92"/>
  <c r="F397" i="92"/>
  <c r="F404" i="92"/>
  <c r="F396" i="92"/>
  <c r="F409" i="92"/>
  <c r="F399" i="92"/>
  <c r="D21" i="127"/>
  <c r="C371" i="138"/>
  <c r="C296" i="138"/>
  <c r="C306" i="138" s="1"/>
  <c r="C343" i="138" s="1"/>
  <c r="D46" i="138" s="1"/>
  <c r="G396" i="92"/>
  <c r="G403" i="92"/>
  <c r="J325" i="92"/>
  <c r="J351" i="92" s="1"/>
  <c r="F464" i="92"/>
  <c r="F480" i="92" s="1"/>
  <c r="F507" i="92" s="1"/>
  <c r="F540" i="92" s="1"/>
  <c r="F590" i="92" s="1"/>
  <c r="F640" i="92" s="1"/>
  <c r="J326" i="92"/>
  <c r="J352" i="92" s="1"/>
  <c r="Z38" i="113"/>
  <c r="Z41" i="113"/>
  <c r="Z46" i="113" s="1"/>
  <c r="Z56" i="113" s="1"/>
  <c r="L266" i="152"/>
  <c r="AA59" i="155"/>
  <c r="AA65" i="155" s="1"/>
  <c r="AA33" i="93"/>
  <c r="AB55" i="108"/>
  <c r="I360" i="92"/>
  <c r="I385" i="92"/>
  <c r="E23" i="88"/>
  <c r="E36" i="141"/>
  <c r="E369" i="141" s="1"/>
  <c r="E22" i="88"/>
  <c r="E36" i="139"/>
  <c r="E369" i="139" s="1"/>
  <c r="C371" i="149"/>
  <c r="C296" i="149"/>
  <c r="C371" i="148"/>
  <c r="C296" i="148"/>
  <c r="C329" i="162"/>
  <c r="C306" i="162"/>
  <c r="C343" i="162" s="1"/>
  <c r="D46" i="162" s="1"/>
  <c r="C313" i="162"/>
  <c r="C323" i="162"/>
  <c r="C360" i="162" s="1"/>
  <c r="D63" i="162" s="1"/>
  <c r="C304" i="162"/>
  <c r="C341" i="162" s="1"/>
  <c r="D44" i="162" s="1"/>
  <c r="C307" i="162"/>
  <c r="C344" i="162" s="1"/>
  <c r="D47" i="162" s="1"/>
  <c r="C325" i="162"/>
  <c r="C362" i="162" s="1"/>
  <c r="D65" i="162" s="1"/>
  <c r="C328" i="162"/>
  <c r="C365" i="162" s="1"/>
  <c r="D68" i="162" s="1"/>
  <c r="C309" i="162"/>
  <c r="C346" i="162" s="1"/>
  <c r="D49" i="162" s="1"/>
  <c r="C319" i="162"/>
  <c r="C356" i="162" s="1"/>
  <c r="C326" i="162"/>
  <c r="C363" i="162" s="1"/>
  <c r="D66" i="162" s="1"/>
  <c r="C303" i="162"/>
  <c r="C340" i="162" s="1"/>
  <c r="C321" i="162"/>
  <c r="C358" i="162" s="1"/>
  <c r="D61" i="162" s="1"/>
  <c r="C305" i="162"/>
  <c r="C342" i="162" s="1"/>
  <c r="D45" i="162" s="1"/>
  <c r="C322" i="162"/>
  <c r="C359" i="162" s="1"/>
  <c r="D62" i="162" s="1"/>
  <c r="C312" i="162"/>
  <c r="C349" i="162" s="1"/>
  <c r="D52" i="162" s="1"/>
  <c r="C331" i="162"/>
  <c r="C24" i="128"/>
  <c r="C74" i="128" s="1"/>
  <c r="C25" i="102" s="1"/>
  <c r="C32" i="287" s="1"/>
  <c r="H32" i="287" s="1"/>
  <c r="C320" i="162"/>
  <c r="C357" i="162" s="1"/>
  <c r="D60" i="162" s="1"/>
  <c r="C308" i="162"/>
  <c r="C345" i="162" s="1"/>
  <c r="D48" i="162" s="1"/>
  <c r="C310" i="162"/>
  <c r="C347" i="162" s="1"/>
  <c r="D50" i="162" s="1"/>
  <c r="C327" i="162"/>
  <c r="C364" i="162" s="1"/>
  <c r="D67" i="162" s="1"/>
  <c r="C311" i="162"/>
  <c r="C348" i="162" s="1"/>
  <c r="D51" i="162" s="1"/>
  <c r="C324" i="162"/>
  <c r="C361" i="162" s="1"/>
  <c r="D64" i="162" s="1"/>
  <c r="C371" i="143"/>
  <c r="C296" i="143"/>
  <c r="M80" i="92"/>
  <c r="AA31" i="152"/>
  <c r="E57" i="88"/>
  <c r="E15" i="150" s="1"/>
  <c r="D32" i="127"/>
  <c r="E36" i="149"/>
  <c r="E369" i="149" s="1"/>
  <c r="E32" i="88"/>
  <c r="E24" i="88"/>
  <c r="E36" i="142"/>
  <c r="E369" i="142" s="1"/>
  <c r="D30" i="127"/>
  <c r="E55" i="88"/>
  <c r="E15" i="148" s="1"/>
  <c r="J335" i="92"/>
  <c r="H461" i="92"/>
  <c r="I377" i="92"/>
  <c r="I352" i="92"/>
  <c r="H460" i="92"/>
  <c r="E488" i="92"/>
  <c r="E489" i="92" s="1"/>
  <c r="J329" i="92"/>
  <c r="J319" i="92"/>
  <c r="G394" i="92"/>
  <c r="I381" i="92"/>
  <c r="I356" i="92"/>
  <c r="K157" i="92"/>
  <c r="K158" i="92"/>
  <c r="AB28" i="227"/>
  <c r="AB58" i="155"/>
  <c r="AB22" i="93"/>
  <c r="AC54" i="108"/>
  <c r="AC38" i="108" s="1"/>
  <c r="AB19" i="113" s="1"/>
  <c r="AB20" i="113" s="1"/>
  <c r="I349" i="92"/>
  <c r="I374" i="92"/>
  <c r="G400" i="92"/>
  <c r="C331" i="136"/>
  <c r="C371" i="136"/>
  <c r="C296" i="136"/>
  <c r="I376" i="92"/>
  <c r="I451" i="92" s="1"/>
  <c r="I351" i="92"/>
  <c r="AA57" i="155"/>
  <c r="AA63" i="155" s="1"/>
  <c r="AA44" i="93"/>
  <c r="AB53" i="108"/>
  <c r="E26" i="88"/>
  <c r="E36" i="143"/>
  <c r="E369" i="143" s="1"/>
  <c r="C371" i="150"/>
  <c r="C296" i="150"/>
  <c r="L155" i="92"/>
  <c r="L308" i="92" s="1"/>
  <c r="L145" i="92"/>
  <c r="L152" i="92"/>
  <c r="L305" i="92" s="1"/>
  <c r="L146" i="92"/>
  <c r="L299" i="92" s="1"/>
  <c r="L138" i="92"/>
  <c r="L144" i="92"/>
  <c r="L297" i="92" s="1"/>
  <c r="L154" i="92"/>
  <c r="L307" i="92" s="1"/>
  <c r="L141" i="92"/>
  <c r="L294" i="92" s="1"/>
  <c r="L151" i="92"/>
  <c r="L304" i="92" s="1"/>
  <c r="L139" i="92"/>
  <c r="L292" i="92" s="1"/>
  <c r="L148" i="92"/>
  <c r="L301" i="92" s="1"/>
  <c r="L143" i="92"/>
  <c r="L296" i="92" s="1"/>
  <c r="L140" i="92"/>
  <c r="L153" i="92"/>
  <c r="L306" i="92" s="1"/>
  <c r="L137" i="92"/>
  <c r="L290" i="92" s="1"/>
  <c r="L150" i="92"/>
  <c r="L303" i="92" s="1"/>
  <c r="L147" i="92"/>
  <c r="L300" i="92" s="1"/>
  <c r="L142" i="92"/>
  <c r="L295" i="92" s="1"/>
  <c r="L149" i="92"/>
  <c r="L156" i="92"/>
  <c r="E36" i="137"/>
  <c r="E369" i="137" s="1"/>
  <c r="E20" i="88"/>
  <c r="AK176" i="95"/>
  <c r="L267" i="152"/>
  <c r="R68" i="113"/>
  <c r="R69" i="113" s="1"/>
  <c r="AA82" i="155"/>
  <c r="AA64" i="155"/>
  <c r="AA70" i="155" s="1"/>
  <c r="E36" i="146"/>
  <c r="E369" i="146" s="1"/>
  <c r="E29" i="88"/>
  <c r="E36" i="136"/>
  <c r="E369" i="136" s="1"/>
  <c r="E19" i="88"/>
  <c r="E17" i="88"/>
  <c r="E36" i="134"/>
  <c r="E369" i="134" s="1"/>
  <c r="J328" i="92"/>
  <c r="J324" i="92"/>
  <c r="C296" i="139"/>
  <c r="C371" i="139"/>
  <c r="C331" i="139"/>
  <c r="I354" i="92"/>
  <c r="I379" i="92"/>
  <c r="C324" i="147"/>
  <c r="C361" i="147" s="1"/>
  <c r="D64" i="147" s="1"/>
  <c r="C305" i="147"/>
  <c r="C342" i="147" s="1"/>
  <c r="D45" i="147" s="1"/>
  <c r="C312" i="147"/>
  <c r="C349" i="147" s="1"/>
  <c r="D52" i="147" s="1"/>
  <c r="C326" i="147"/>
  <c r="C363" i="147" s="1"/>
  <c r="D66" i="147" s="1"/>
  <c r="C303" i="147"/>
  <c r="C340" i="147" s="1"/>
  <c r="C310" i="147"/>
  <c r="C347" i="147" s="1"/>
  <c r="D50" i="147" s="1"/>
  <c r="C320" i="147"/>
  <c r="C357" i="147" s="1"/>
  <c r="D60" i="147" s="1"/>
  <c r="C327" i="147"/>
  <c r="C364" i="147" s="1"/>
  <c r="D67" i="147" s="1"/>
  <c r="C308" i="147"/>
  <c r="C345" i="147" s="1"/>
  <c r="D48" i="147" s="1"/>
  <c r="C322" i="147"/>
  <c r="C359" i="147" s="1"/>
  <c r="D62" i="147" s="1"/>
  <c r="C329" i="147"/>
  <c r="C306" i="147"/>
  <c r="C343" i="147" s="1"/>
  <c r="D46" i="147" s="1"/>
  <c r="C29" i="128"/>
  <c r="C79" i="128" s="1"/>
  <c r="C30" i="102" s="1"/>
  <c r="C37" i="287" s="1"/>
  <c r="H37" i="287" s="1"/>
  <c r="C323" i="147"/>
  <c r="C360" i="147" s="1"/>
  <c r="D63" i="147" s="1"/>
  <c r="C311" i="147"/>
  <c r="C348" i="147" s="1"/>
  <c r="D51" i="147" s="1"/>
  <c r="C313" i="147"/>
  <c r="C325" i="147"/>
  <c r="C362" i="147" s="1"/>
  <c r="D65" i="147" s="1"/>
  <c r="D99" i="147" s="1"/>
  <c r="C309" i="147"/>
  <c r="C346" i="147" s="1"/>
  <c r="D49" i="147" s="1"/>
  <c r="C321" i="147"/>
  <c r="C358" i="147" s="1"/>
  <c r="D61" i="147" s="1"/>
  <c r="D95" i="147" s="1"/>
  <c r="C328" i="147"/>
  <c r="C365" i="147" s="1"/>
  <c r="D68" i="147" s="1"/>
  <c r="C319" i="147"/>
  <c r="C356" i="147" s="1"/>
  <c r="C307" i="147"/>
  <c r="C344" i="147" s="1"/>
  <c r="D47" i="147" s="1"/>
  <c r="C304" i="147"/>
  <c r="C341" i="147" s="1"/>
  <c r="D44" i="147" s="1"/>
  <c r="C331" i="147"/>
  <c r="C371" i="134"/>
  <c r="C296" i="134"/>
  <c r="C331" i="134"/>
  <c r="T60" i="217"/>
  <c r="Y124" i="155"/>
  <c r="Y126" i="155" s="1"/>
  <c r="Y130" i="155" s="1"/>
  <c r="Z76" i="155"/>
  <c r="E529" i="92"/>
  <c r="E515" i="92"/>
  <c r="E516" i="92" s="1"/>
  <c r="J378" i="92"/>
  <c r="J453" i="92" s="1"/>
  <c r="J353" i="92"/>
  <c r="E36" i="151"/>
  <c r="E369" i="151" s="1"/>
  <c r="E34" i="88"/>
  <c r="X321" i="92"/>
  <c r="K291" i="92"/>
  <c r="K320" i="92" s="1"/>
  <c r="K336" i="92"/>
  <c r="X337" i="92"/>
  <c r="X328" i="92"/>
  <c r="K298" i="92"/>
  <c r="K327" i="92" s="1"/>
  <c r="I375" i="92"/>
  <c r="I350" i="92"/>
  <c r="J357" i="92"/>
  <c r="J382" i="92"/>
  <c r="J457" i="92" s="1"/>
  <c r="H453" i="92"/>
  <c r="D33" i="127"/>
  <c r="E58" i="88"/>
  <c r="E15" i="151" s="1"/>
  <c r="I359" i="92"/>
  <c r="I384" i="92"/>
  <c r="J371" i="92"/>
  <c r="J446" i="92" s="1"/>
  <c r="J346" i="92"/>
  <c r="J334" i="92"/>
  <c r="G405" i="92"/>
  <c r="G390" i="92"/>
  <c r="G409" i="92"/>
  <c r="G391" i="92"/>
  <c r="G395" i="92"/>
  <c r="G398" i="92"/>
  <c r="G413" i="92"/>
  <c r="G402" i="92"/>
  <c r="G406" i="92"/>
  <c r="G411" i="92"/>
  <c r="G397" i="92"/>
  <c r="G412" i="92"/>
  <c r="E30" i="88"/>
  <c r="E36" i="147"/>
  <c r="E369" i="147" s="1"/>
  <c r="AA39" i="227"/>
  <c r="Y83" i="227" s="1"/>
  <c r="Y85" i="227" s="1"/>
  <c r="Y87" i="227" s="1"/>
  <c r="AA33" i="227"/>
  <c r="E43" i="88"/>
  <c r="E15" i="136" s="1"/>
  <c r="D18" i="127"/>
  <c r="I386" i="92"/>
  <c r="I361" i="92"/>
  <c r="E31" i="88"/>
  <c r="E36" i="148"/>
  <c r="E369" i="148" s="1"/>
  <c r="E21" i="88"/>
  <c r="E36" i="138"/>
  <c r="E369" i="138" s="1"/>
  <c r="E33" i="88"/>
  <c r="E36" i="150"/>
  <c r="E369" i="150" s="1"/>
  <c r="J332" i="92"/>
  <c r="C34" i="128"/>
  <c r="C84" i="128" s="1"/>
  <c r="C34" i="102" s="1"/>
  <c r="C41" i="287" s="1"/>
  <c r="H41" i="287" s="1"/>
  <c r="C313" i="151"/>
  <c r="C323" i="151"/>
  <c r="C360" i="151" s="1"/>
  <c r="D63" i="151" s="1"/>
  <c r="C304" i="151"/>
  <c r="C341" i="151" s="1"/>
  <c r="D44" i="151" s="1"/>
  <c r="C306" i="151"/>
  <c r="C343" i="151" s="1"/>
  <c r="D46" i="151" s="1"/>
  <c r="C329" i="151"/>
  <c r="C328" i="151"/>
  <c r="C365" i="151" s="1"/>
  <c r="D68" i="151" s="1"/>
  <c r="C309" i="151"/>
  <c r="C346" i="151" s="1"/>
  <c r="D49" i="151" s="1"/>
  <c r="C319" i="151"/>
  <c r="C356" i="151" s="1"/>
  <c r="C326" i="151"/>
  <c r="C363" i="151" s="1"/>
  <c r="D66" i="151" s="1"/>
  <c r="C311" i="151"/>
  <c r="C348" i="151" s="1"/>
  <c r="D51" i="151" s="1"/>
  <c r="C321" i="151"/>
  <c r="C358" i="151" s="1"/>
  <c r="D61" i="151" s="1"/>
  <c r="C324" i="151"/>
  <c r="C361" i="151" s="1"/>
  <c r="D64" i="151" s="1"/>
  <c r="C312" i="151"/>
  <c r="C349" i="151" s="1"/>
  <c r="D52" i="151" s="1"/>
  <c r="C307" i="151"/>
  <c r="C344" i="151" s="1"/>
  <c r="D47" i="151" s="1"/>
  <c r="C322" i="151"/>
  <c r="C359" i="151" s="1"/>
  <c r="D62" i="151" s="1"/>
  <c r="C327" i="151"/>
  <c r="C364" i="151" s="1"/>
  <c r="D67" i="151" s="1"/>
  <c r="C310" i="151"/>
  <c r="C347" i="151" s="1"/>
  <c r="D50" i="151" s="1"/>
  <c r="C303" i="151"/>
  <c r="C340" i="151" s="1"/>
  <c r="C320" i="151"/>
  <c r="C357" i="151" s="1"/>
  <c r="D60" i="151" s="1"/>
  <c r="C308" i="151"/>
  <c r="C345" i="151" s="1"/>
  <c r="D48" i="151" s="1"/>
  <c r="C331" i="151"/>
  <c r="C305" i="151"/>
  <c r="C342" i="151" s="1"/>
  <c r="D45" i="151" s="1"/>
  <c r="C325" i="151"/>
  <c r="C362" i="151" s="1"/>
  <c r="D65" i="151" s="1"/>
  <c r="G401" i="92"/>
  <c r="E52" i="88"/>
  <c r="E15" i="145" s="1"/>
  <c r="D27" i="127"/>
  <c r="G410" i="92"/>
  <c r="J373" i="92"/>
  <c r="J448" i="92" s="1"/>
  <c r="J348" i="92"/>
  <c r="G404" i="92"/>
  <c r="D579" i="92"/>
  <c r="D629" i="92" s="1"/>
  <c r="D548" i="92"/>
  <c r="D549" i="92" s="1"/>
  <c r="H455" i="92"/>
  <c r="C371" i="137"/>
  <c r="C296" i="137"/>
  <c r="C331" i="137"/>
  <c r="J321" i="92"/>
  <c r="J333" i="92"/>
  <c r="C371" i="144"/>
  <c r="C296" i="144"/>
  <c r="D23" i="127"/>
  <c r="E48" i="88"/>
  <c r="E15" i="142" s="1"/>
  <c r="C579" i="92"/>
  <c r="C548" i="92"/>
  <c r="C549" i="92" s="1"/>
  <c r="AA34" i="113"/>
  <c r="I338" i="92"/>
  <c r="I370" i="92"/>
  <c r="I345" i="92"/>
  <c r="D24" i="127"/>
  <c r="E49" i="88"/>
  <c r="E15" i="162" s="1"/>
  <c r="C326" i="141"/>
  <c r="C363" i="141" s="1"/>
  <c r="D66" i="141" s="1"/>
  <c r="C327" i="141"/>
  <c r="C364" i="141" s="1"/>
  <c r="D67" i="141" s="1"/>
  <c r="C310" i="141"/>
  <c r="C347" i="141" s="1"/>
  <c r="D50" i="141" s="1"/>
  <c r="C304" i="141"/>
  <c r="C341" i="141" s="1"/>
  <c r="D44" i="141" s="1"/>
  <c r="C309" i="141"/>
  <c r="C346" i="141" s="1"/>
  <c r="D49" i="141" s="1"/>
  <c r="C325" i="141"/>
  <c r="C362" i="141" s="1"/>
  <c r="D65" i="141" s="1"/>
  <c r="C324" i="141"/>
  <c r="C361" i="141" s="1"/>
  <c r="D64" i="141" s="1"/>
  <c r="C303" i="141"/>
  <c r="C340" i="141" s="1"/>
  <c r="C308" i="141"/>
  <c r="C345" i="141" s="1"/>
  <c r="D48" i="141" s="1"/>
  <c r="C22" i="128"/>
  <c r="C72" i="128" s="1"/>
  <c r="C23" i="102" s="1"/>
  <c r="C30" i="287" s="1"/>
  <c r="H30" i="287" s="1"/>
  <c r="C311" i="141"/>
  <c r="C348" i="141" s="1"/>
  <c r="D51" i="141" s="1"/>
  <c r="C319" i="141"/>
  <c r="C356" i="141" s="1"/>
  <c r="C305" i="141"/>
  <c r="C342" i="141" s="1"/>
  <c r="D45" i="141" s="1"/>
  <c r="C321" i="141"/>
  <c r="C358" i="141" s="1"/>
  <c r="D61" i="141" s="1"/>
  <c r="C322" i="141"/>
  <c r="C359" i="141" s="1"/>
  <c r="D62" i="141" s="1"/>
  <c r="C313" i="141"/>
  <c r="C329" i="141"/>
  <c r="C331" i="141"/>
  <c r="C323" i="141"/>
  <c r="C360" i="141" s="1"/>
  <c r="D63" i="141" s="1"/>
  <c r="C312" i="141"/>
  <c r="C349" i="141" s="1"/>
  <c r="D52" i="141" s="1"/>
  <c r="C328" i="141"/>
  <c r="C365" i="141" s="1"/>
  <c r="D68" i="141" s="1"/>
  <c r="C320" i="141"/>
  <c r="C357" i="141" s="1"/>
  <c r="D60" i="141" s="1"/>
  <c r="C307" i="141"/>
  <c r="C344" i="141" s="1"/>
  <c r="D47" i="141" s="1"/>
  <c r="C306" i="141"/>
  <c r="C343" i="141" s="1"/>
  <c r="D46" i="141" s="1"/>
  <c r="I363" i="92"/>
  <c r="I388" i="92"/>
  <c r="H445" i="92"/>
  <c r="G399" i="92"/>
  <c r="C63" i="127"/>
  <c r="I383" i="92"/>
  <c r="I358" i="92"/>
  <c r="H450" i="92"/>
  <c r="E36" i="145"/>
  <c r="E369" i="145" s="1"/>
  <c r="E28" i="88"/>
  <c r="E18" i="88"/>
  <c r="E36" i="135"/>
  <c r="E369" i="135" s="1"/>
  <c r="J330" i="92"/>
  <c r="X57" i="113"/>
  <c r="T15" i="92"/>
  <c r="C296" i="135"/>
  <c r="C331" i="135"/>
  <c r="C371" i="135"/>
  <c r="C371" i="145"/>
  <c r="C296" i="145"/>
  <c r="I380" i="92"/>
  <c r="I355" i="92"/>
  <c r="C296" i="142"/>
  <c r="C371" i="142"/>
  <c r="J387" i="92"/>
  <c r="J462" i="92" s="1"/>
  <c r="J362" i="92"/>
  <c r="Y38" i="113"/>
  <c r="K266" i="152"/>
  <c r="Y41" i="113"/>
  <c r="Y46" i="113" s="1"/>
  <c r="Y56" i="113" s="1"/>
  <c r="G464" i="92"/>
  <c r="G487" i="92" s="1"/>
  <c r="G514" i="92" s="1"/>
  <c r="G547" i="92" s="1"/>
  <c r="G597" i="92" s="1"/>
  <c r="G647" i="92" s="1"/>
  <c r="I347" i="92"/>
  <c r="I372" i="92"/>
  <c r="G407" i="92"/>
  <c r="X332" i="92"/>
  <c r="X323" i="92"/>
  <c r="K293" i="92"/>
  <c r="K322" i="92" s="1"/>
  <c r="H454" i="92"/>
  <c r="AB45" i="93"/>
  <c r="AB42" i="93" s="1"/>
  <c r="AB31" i="93"/>
  <c r="D16" i="127"/>
  <c r="E41" i="88"/>
  <c r="E15" i="134" s="1"/>
  <c r="H458" i="92"/>
  <c r="J323" i="92"/>
  <c r="J337" i="92"/>
  <c r="C331" i="146"/>
  <c r="C307" i="146"/>
  <c r="C344" i="146" s="1"/>
  <c r="D47" i="146" s="1"/>
  <c r="C321" i="146"/>
  <c r="C358" i="146" s="1"/>
  <c r="D61" i="146" s="1"/>
  <c r="C324" i="146"/>
  <c r="C361" i="146" s="1"/>
  <c r="D64" i="146" s="1"/>
  <c r="C305" i="146"/>
  <c r="C342" i="146" s="1"/>
  <c r="D45" i="146" s="1"/>
  <c r="C312" i="146"/>
  <c r="C349" i="146" s="1"/>
  <c r="D52" i="146" s="1"/>
  <c r="C326" i="146"/>
  <c r="C363" i="146" s="1"/>
  <c r="D66" i="146" s="1"/>
  <c r="C303" i="146"/>
  <c r="C340" i="146" s="1"/>
  <c r="C310" i="146"/>
  <c r="C347" i="146" s="1"/>
  <c r="D50" i="146" s="1"/>
  <c r="C320" i="146"/>
  <c r="C357" i="146" s="1"/>
  <c r="D60" i="146" s="1"/>
  <c r="C327" i="146"/>
  <c r="C364" i="146" s="1"/>
  <c r="D67" i="146" s="1"/>
  <c r="C308" i="146"/>
  <c r="C345" i="146" s="1"/>
  <c r="D48" i="146" s="1"/>
  <c r="C322" i="146"/>
  <c r="C359" i="146" s="1"/>
  <c r="D62" i="146" s="1"/>
  <c r="C306" i="146"/>
  <c r="C343" i="146" s="1"/>
  <c r="D46" i="146" s="1"/>
  <c r="C323" i="146"/>
  <c r="C360" i="146" s="1"/>
  <c r="D63" i="146" s="1"/>
  <c r="C313" i="146"/>
  <c r="C28" i="128"/>
  <c r="C78" i="128" s="1"/>
  <c r="C29" i="102" s="1"/>
  <c r="C325" i="146"/>
  <c r="C362" i="146" s="1"/>
  <c r="D65" i="146" s="1"/>
  <c r="C309" i="146"/>
  <c r="C346" i="146" s="1"/>
  <c r="D49" i="146" s="1"/>
  <c r="C311" i="146"/>
  <c r="C348" i="146" s="1"/>
  <c r="D51" i="146" s="1"/>
  <c r="C328" i="146"/>
  <c r="C365" i="146" s="1"/>
  <c r="D68" i="146" s="1"/>
  <c r="C319" i="146"/>
  <c r="C356" i="146" s="1"/>
  <c r="C329" i="146"/>
  <c r="C304" i="146"/>
  <c r="C341" i="146" s="1"/>
  <c r="D44" i="146" s="1"/>
  <c r="E24" i="127"/>
  <c r="F49" i="88"/>
  <c r="F15" i="162" s="1"/>
  <c r="C168" i="209"/>
  <c r="C142" i="209"/>
  <c r="C194" i="209" s="1"/>
  <c r="C220" i="209" s="1"/>
  <c r="J78" i="192"/>
  <c r="J80" i="192" s="1"/>
  <c r="J82" i="192" s="1"/>
  <c r="J78" i="194"/>
  <c r="J80" i="194" s="1"/>
  <c r="J82" i="194" s="1"/>
  <c r="J67" i="189"/>
  <c r="J69" i="189" s="1"/>
  <c r="J71" i="189" s="1"/>
  <c r="J78" i="201"/>
  <c r="J80" i="201" s="1"/>
  <c r="J82" i="201" s="1"/>
  <c r="J78" i="186"/>
  <c r="J80" i="186" s="1"/>
  <c r="J82" i="186" s="1"/>
  <c r="J67" i="191"/>
  <c r="J69" i="191" s="1"/>
  <c r="J71" i="191" s="1"/>
  <c r="K89" i="196"/>
  <c r="K91" i="196" s="1"/>
  <c r="K93" i="196" s="1"/>
  <c r="J67" i="188"/>
  <c r="J69" i="188" s="1"/>
  <c r="J71" i="188" s="1"/>
  <c r="J78" i="191"/>
  <c r="J80" i="191" s="1"/>
  <c r="J82" i="191" s="1"/>
  <c r="J67" i="197"/>
  <c r="J69" i="197" s="1"/>
  <c r="J71" i="197" s="1"/>
  <c r="K89" i="201"/>
  <c r="K91" i="201" s="1"/>
  <c r="K93" i="201" s="1"/>
  <c r="J67" i="195"/>
  <c r="J69" i="195" s="1"/>
  <c r="J71" i="195" s="1"/>
  <c r="I95" i="198"/>
  <c r="I95" i="204"/>
  <c r="K89" i="188"/>
  <c r="K91" i="188" s="1"/>
  <c r="K93" i="188" s="1"/>
  <c r="K89" i="190"/>
  <c r="K91" i="190" s="1"/>
  <c r="K93" i="190" s="1"/>
  <c r="K89" i="191"/>
  <c r="K91" i="191" s="1"/>
  <c r="K93" i="191" s="1"/>
  <c r="J67" i="199"/>
  <c r="J69" i="199" s="1"/>
  <c r="J71" i="199" s="1"/>
  <c r="I95" i="200"/>
  <c r="J78" i="196"/>
  <c r="J80" i="196" s="1"/>
  <c r="J82" i="196" s="1"/>
  <c r="J67" i="201"/>
  <c r="J69" i="201" s="1"/>
  <c r="J71" i="201" s="1"/>
  <c r="J67" i="200"/>
  <c r="J69" i="200" s="1"/>
  <c r="J71" i="200" s="1"/>
  <c r="J66" i="185"/>
  <c r="J68" i="185" s="1"/>
  <c r="J70" i="185" s="1"/>
  <c r="J77" i="185"/>
  <c r="J79" i="185" s="1"/>
  <c r="J81" i="185" s="1"/>
  <c r="K79" i="201"/>
  <c r="K81" i="201" s="1"/>
  <c r="K68" i="194"/>
  <c r="K70" i="194" s="1"/>
  <c r="K79" i="202"/>
  <c r="K81" i="202" s="1"/>
  <c r="K89" i="194"/>
  <c r="K91" i="194" s="1"/>
  <c r="K93" i="194" s="1"/>
  <c r="K89" i="187"/>
  <c r="K91" i="187" s="1"/>
  <c r="K93" i="187" s="1"/>
  <c r="K79" i="191"/>
  <c r="K81" i="191" s="1"/>
  <c r="K79" i="186"/>
  <c r="K81" i="186" s="1"/>
  <c r="K68" i="197"/>
  <c r="K70" i="197" s="1"/>
  <c r="K79" i="200"/>
  <c r="K81" i="200" s="1"/>
  <c r="K68" i="190"/>
  <c r="K70" i="190" s="1"/>
  <c r="I95" i="188"/>
  <c r="K67" i="196"/>
  <c r="K69" i="196" s="1"/>
  <c r="K70" i="196"/>
  <c r="K67" i="203"/>
  <c r="K69" i="203" s="1"/>
  <c r="K70" i="203"/>
  <c r="K68" i="192"/>
  <c r="K70" i="192" s="1"/>
  <c r="J67" i="192"/>
  <c r="J69" i="192" s="1"/>
  <c r="J71" i="192" s="1"/>
  <c r="K68" i="204"/>
  <c r="K70" i="204" s="1"/>
  <c r="K89" i="195"/>
  <c r="K91" i="195" s="1"/>
  <c r="K93" i="195" s="1"/>
  <c r="K79" i="193"/>
  <c r="K81" i="193" s="1"/>
  <c r="I95" i="193"/>
  <c r="K68" i="198"/>
  <c r="K70" i="198" s="1"/>
  <c r="K68" i="191"/>
  <c r="K70" i="191" s="1"/>
  <c r="K68" i="201"/>
  <c r="K70" i="201" s="1"/>
  <c r="J78" i="197"/>
  <c r="J80" i="197" s="1"/>
  <c r="J82" i="197" s="1"/>
  <c r="K79" i="189"/>
  <c r="K81" i="189" s="1"/>
  <c r="K89" i="197"/>
  <c r="K91" i="197" s="1"/>
  <c r="K93" i="197" s="1"/>
  <c r="K79" i="192"/>
  <c r="K81" i="192" s="1"/>
  <c r="K89" i="204"/>
  <c r="K91" i="204" s="1"/>
  <c r="K93" i="204" s="1"/>
  <c r="J67" i="204"/>
  <c r="J69" i="204" s="1"/>
  <c r="J71" i="204" s="1"/>
  <c r="K79" i="196"/>
  <c r="K81" i="196" s="1"/>
  <c r="J71" i="187"/>
  <c r="K89" i="203"/>
  <c r="K91" i="203" s="1"/>
  <c r="K93" i="203" s="1"/>
  <c r="K79" i="195"/>
  <c r="K81" i="195" s="1"/>
  <c r="K89" i="193"/>
  <c r="K91" i="193" s="1"/>
  <c r="K93" i="193" s="1"/>
  <c r="K89" i="192"/>
  <c r="K91" i="192" s="1"/>
  <c r="K93" i="192" s="1"/>
  <c r="J78" i="189"/>
  <c r="J80" i="189" s="1"/>
  <c r="J82" i="189" s="1"/>
  <c r="K68" i="187"/>
  <c r="K70" i="187" s="1"/>
  <c r="J78" i="202"/>
  <c r="J80" i="202" s="1"/>
  <c r="J82" i="202" s="1"/>
  <c r="J78" i="193"/>
  <c r="J80" i="193" s="1"/>
  <c r="J82" i="193" s="1"/>
  <c r="K68" i="189"/>
  <c r="K70" i="189" s="1"/>
  <c r="K79" i="190"/>
  <c r="K81" i="190" s="1"/>
  <c r="K68" i="193"/>
  <c r="K70" i="193" s="1"/>
  <c r="K67" i="186"/>
  <c r="K69" i="186" s="1"/>
  <c r="K70" i="186"/>
  <c r="J78" i="187"/>
  <c r="J80" i="187" s="1"/>
  <c r="J82" i="187" s="1"/>
  <c r="J78" i="204"/>
  <c r="J80" i="204" s="1"/>
  <c r="J82" i="204" s="1"/>
  <c r="K68" i="200"/>
  <c r="K70" i="200" s="1"/>
  <c r="K89" i="199"/>
  <c r="K91" i="199" s="1"/>
  <c r="K93" i="199" s="1"/>
  <c r="K79" i="188"/>
  <c r="K81" i="188" s="1"/>
  <c r="J78" i="190"/>
  <c r="J80" i="190" s="1"/>
  <c r="J82" i="190" s="1"/>
  <c r="J78" i="195"/>
  <c r="J80" i="195" s="1"/>
  <c r="J82" i="195" s="1"/>
  <c r="J67" i="186"/>
  <c r="J69" i="186" s="1"/>
  <c r="J71" i="186" s="1"/>
  <c r="K89" i="189"/>
  <c r="K91" i="189" s="1"/>
  <c r="K93" i="189" s="1"/>
  <c r="K68" i="188"/>
  <c r="K70" i="188" s="1"/>
  <c r="K79" i="197"/>
  <c r="K81" i="197" s="1"/>
  <c r="J67" i="193"/>
  <c r="J69" i="193" s="1"/>
  <c r="J71" i="193" s="1"/>
  <c r="J78" i="199"/>
  <c r="J80" i="199" s="1"/>
  <c r="J82" i="199" s="1"/>
  <c r="K68" i="195"/>
  <c r="K70" i="195" s="1"/>
  <c r="K79" i="203"/>
  <c r="K81" i="203" s="1"/>
  <c r="K79" i="204"/>
  <c r="K81" i="204" s="1"/>
  <c r="K79" i="198"/>
  <c r="K81" i="198" s="1"/>
  <c r="K68" i="202"/>
  <c r="K70" i="202" s="1"/>
  <c r="K79" i="199"/>
  <c r="K81" i="199" s="1"/>
  <c r="K68" i="199"/>
  <c r="K70" i="199" s="1"/>
  <c r="K79" i="194"/>
  <c r="K81" i="194" s="1"/>
  <c r="J71" i="196"/>
  <c r="K79" i="187"/>
  <c r="K81" i="187" s="1"/>
  <c r="K67" i="185"/>
  <c r="K69" i="185" s="1"/>
  <c r="K88" i="185"/>
  <c r="K90" i="185" s="1"/>
  <c r="K92" i="185" s="1"/>
  <c r="K78" i="185"/>
  <c r="K80" i="185" s="1"/>
  <c r="K58" i="95"/>
  <c r="AJ33" i="95"/>
  <c r="F58" i="95"/>
  <c r="AE33" i="95"/>
  <c r="E58" i="95"/>
  <c r="AD33" i="95"/>
  <c r="C43" i="186"/>
  <c r="C103" i="186" s="1"/>
  <c r="C64" i="186"/>
  <c r="C75" i="186" s="1"/>
  <c r="C86" i="186" s="1"/>
  <c r="C26" i="186"/>
  <c r="C57" i="186" s="1"/>
  <c r="C43" i="192"/>
  <c r="C103" i="192" s="1"/>
  <c r="C64" i="192"/>
  <c r="C75" i="192" s="1"/>
  <c r="C86" i="192" s="1"/>
  <c r="C26" i="192"/>
  <c r="C57" i="192" s="1"/>
  <c r="C43" i="190"/>
  <c r="C103" i="190" s="1"/>
  <c r="C64" i="190"/>
  <c r="C75" i="190" s="1"/>
  <c r="C86" i="190" s="1"/>
  <c r="C26" i="190"/>
  <c r="C57" i="190" s="1"/>
  <c r="C64" i="198"/>
  <c r="C75" i="198" s="1"/>
  <c r="C86" i="198" s="1"/>
  <c r="C26" i="198"/>
  <c r="C57" i="198" s="1"/>
  <c r="C43" i="198"/>
  <c r="C103" i="198" s="1"/>
  <c r="C43" i="202"/>
  <c r="C103" i="202" s="1"/>
  <c r="C64" i="202"/>
  <c r="C75" i="202" s="1"/>
  <c r="C86" i="202" s="1"/>
  <c r="C26" i="202"/>
  <c r="C57" i="202" s="1"/>
  <c r="G64" i="187"/>
  <c r="G75" i="187" s="1"/>
  <c r="G86" i="187" s="1"/>
  <c r="G26" i="187"/>
  <c r="G57" i="187" s="1"/>
  <c r="G43" i="187"/>
  <c r="G103" i="187" s="1"/>
  <c r="G43" i="202"/>
  <c r="G103" i="202" s="1"/>
  <c r="G64" i="202"/>
  <c r="G75" i="202" s="1"/>
  <c r="G86" i="202" s="1"/>
  <c r="G26" i="202"/>
  <c r="G57" i="202" s="1"/>
  <c r="G43" i="197"/>
  <c r="G103" i="197" s="1"/>
  <c r="G140" i="197" s="1"/>
  <c r="G146" i="197" s="1"/>
  <c r="G64" i="197"/>
  <c r="G75" i="197" s="1"/>
  <c r="G86" i="197" s="1"/>
  <c r="G26" i="197"/>
  <c r="G57" i="197" s="1"/>
  <c r="G43" i="195"/>
  <c r="G103" i="195" s="1"/>
  <c r="G64" i="195"/>
  <c r="G75" i="195" s="1"/>
  <c r="G86" i="195" s="1"/>
  <c r="G26" i="195"/>
  <c r="G57" i="195" s="1"/>
  <c r="G64" i="204"/>
  <c r="G75" i="204" s="1"/>
  <c r="G86" i="204" s="1"/>
  <c r="G26" i="204"/>
  <c r="G57" i="204" s="1"/>
  <c r="G43" i="204"/>
  <c r="G103" i="204" s="1"/>
  <c r="I43" i="193"/>
  <c r="I103" i="193" s="1"/>
  <c r="I64" i="193"/>
  <c r="I75" i="193" s="1"/>
  <c r="I86" i="193" s="1"/>
  <c r="I26" i="193"/>
  <c r="I57" i="193" s="1"/>
  <c r="I64" i="191"/>
  <c r="I75" i="191" s="1"/>
  <c r="I86" i="191" s="1"/>
  <c r="I26" i="191"/>
  <c r="I57" i="191" s="1"/>
  <c r="I43" i="191"/>
  <c r="I103" i="191" s="1"/>
  <c r="I43" i="192"/>
  <c r="I103" i="192" s="1"/>
  <c r="I26" i="192"/>
  <c r="I57" i="192" s="1"/>
  <c r="I64" i="192"/>
  <c r="I75" i="192" s="1"/>
  <c r="I86" i="192" s="1"/>
  <c r="I43" i="197"/>
  <c r="I103" i="197" s="1"/>
  <c r="I140" i="197" s="1"/>
  <c r="I146" i="197" s="1"/>
  <c r="I64" i="197"/>
  <c r="I75" i="197" s="1"/>
  <c r="I86" i="197" s="1"/>
  <c r="I26" i="197"/>
  <c r="I57" i="197" s="1"/>
  <c r="I43" i="203"/>
  <c r="I103" i="203" s="1"/>
  <c r="I26" i="203"/>
  <c r="I57" i="203" s="1"/>
  <c r="I64" i="203"/>
  <c r="I75" i="203" s="1"/>
  <c r="I86" i="203" s="1"/>
  <c r="H43" i="190"/>
  <c r="H103" i="190" s="1"/>
  <c r="H64" i="190"/>
  <c r="H75" i="190" s="1"/>
  <c r="H86" i="190" s="1"/>
  <c r="H26" i="190"/>
  <c r="H57" i="190" s="1"/>
  <c r="H43" i="189"/>
  <c r="H103" i="189" s="1"/>
  <c r="H26" i="189"/>
  <c r="H57" i="189" s="1"/>
  <c r="H64" i="189"/>
  <c r="H75" i="189" s="1"/>
  <c r="H86" i="189" s="1"/>
  <c r="H64" i="201"/>
  <c r="H75" i="201" s="1"/>
  <c r="H86" i="201" s="1"/>
  <c r="H26" i="201"/>
  <c r="H57" i="201" s="1"/>
  <c r="H43" i="201"/>
  <c r="H103" i="201" s="1"/>
  <c r="H43" i="198"/>
  <c r="H103" i="198" s="1"/>
  <c r="H26" i="198"/>
  <c r="H57" i="198" s="1"/>
  <c r="H64" i="198"/>
  <c r="H75" i="198" s="1"/>
  <c r="H86" i="198" s="1"/>
  <c r="H43" i="204"/>
  <c r="H103" i="204" s="1"/>
  <c r="H26" i="204"/>
  <c r="H57" i="204" s="1"/>
  <c r="H64" i="204"/>
  <c r="H75" i="204" s="1"/>
  <c r="H86" i="204" s="1"/>
  <c r="F43" i="187"/>
  <c r="F103" i="187" s="1"/>
  <c r="F64" i="187"/>
  <c r="F75" i="187" s="1"/>
  <c r="F86" i="187" s="1"/>
  <c r="F26" i="187"/>
  <c r="F57" i="187" s="1"/>
  <c r="F64" i="190"/>
  <c r="F75" i="190" s="1"/>
  <c r="F86" i="190" s="1"/>
  <c r="F26" i="190"/>
  <c r="F57" i="190" s="1"/>
  <c r="F43" i="190"/>
  <c r="F103" i="190" s="1"/>
  <c r="F43" i="198"/>
  <c r="F103" i="198" s="1"/>
  <c r="F64" i="198"/>
  <c r="F75" i="198" s="1"/>
  <c r="F86" i="198" s="1"/>
  <c r="F26" i="198"/>
  <c r="F57" i="198" s="1"/>
  <c r="F43" i="201"/>
  <c r="F103" i="201" s="1"/>
  <c r="F64" i="201"/>
  <c r="F75" i="201" s="1"/>
  <c r="F86" i="201" s="1"/>
  <c r="F26" i="201"/>
  <c r="F57" i="201" s="1"/>
  <c r="F43" i="202"/>
  <c r="F103" i="202" s="1"/>
  <c r="F64" i="202"/>
  <c r="F75" i="202" s="1"/>
  <c r="F86" i="202" s="1"/>
  <c r="F26" i="202"/>
  <c r="F57" i="202" s="1"/>
  <c r="D43" i="194"/>
  <c r="D103" i="194" s="1"/>
  <c r="D26" i="194"/>
  <c r="D57" i="194" s="1"/>
  <c r="D64" i="194"/>
  <c r="D75" i="194" s="1"/>
  <c r="D86" i="194" s="1"/>
  <c r="D64" i="192"/>
  <c r="D75" i="192" s="1"/>
  <c r="D86" i="192" s="1"/>
  <c r="D26" i="192"/>
  <c r="D57" i="192" s="1"/>
  <c r="D43" i="192"/>
  <c r="D103" i="192" s="1"/>
  <c r="D43" i="193"/>
  <c r="D103" i="193" s="1"/>
  <c r="D26" i="193"/>
  <c r="D57" i="193" s="1"/>
  <c r="D64" i="193"/>
  <c r="D75" i="193" s="1"/>
  <c r="D86" i="193" s="1"/>
  <c r="D64" i="197"/>
  <c r="D75" i="197" s="1"/>
  <c r="D86" i="197" s="1"/>
  <c r="D26" i="197"/>
  <c r="D57" i="197" s="1"/>
  <c r="D43" i="197"/>
  <c r="D103" i="197" s="1"/>
  <c r="D140" i="197" s="1"/>
  <c r="D146" i="197" s="1"/>
  <c r="D43" i="204"/>
  <c r="D103" i="204" s="1"/>
  <c r="D26" i="204"/>
  <c r="D57" i="204" s="1"/>
  <c r="D64" i="204"/>
  <c r="D75" i="204" s="1"/>
  <c r="D86" i="204" s="1"/>
  <c r="K64" i="187"/>
  <c r="K75" i="187" s="1"/>
  <c r="K86" i="187" s="1"/>
  <c r="K26" i="187"/>
  <c r="K57" i="187" s="1"/>
  <c r="K43" i="187"/>
  <c r="K103" i="187" s="1"/>
  <c r="K64" i="189"/>
  <c r="K75" i="189" s="1"/>
  <c r="K86" i="189" s="1"/>
  <c r="K26" i="189"/>
  <c r="K57" i="189" s="1"/>
  <c r="K43" i="189"/>
  <c r="K103" i="189" s="1"/>
  <c r="K43" i="200"/>
  <c r="K103" i="200" s="1"/>
  <c r="K26" i="200"/>
  <c r="K57" i="200" s="1"/>
  <c r="K64" i="200"/>
  <c r="K75" i="200" s="1"/>
  <c r="K86" i="200" s="1"/>
  <c r="K43" i="195"/>
  <c r="K103" i="195" s="1"/>
  <c r="K64" i="195"/>
  <c r="K75" i="195" s="1"/>
  <c r="K86" i="195" s="1"/>
  <c r="K26" i="195"/>
  <c r="K57" i="195" s="1"/>
  <c r="K64" i="204"/>
  <c r="K75" i="204" s="1"/>
  <c r="K86" i="204" s="1"/>
  <c r="K26" i="204"/>
  <c r="K57" i="204" s="1"/>
  <c r="K43" i="204"/>
  <c r="K103" i="204" s="1"/>
  <c r="J43" i="192"/>
  <c r="J103" i="192" s="1"/>
  <c r="J64" i="192"/>
  <c r="J75" i="192" s="1"/>
  <c r="J86" i="192" s="1"/>
  <c r="J26" i="192"/>
  <c r="J57" i="192" s="1"/>
  <c r="J64" i="190"/>
  <c r="J75" i="190" s="1"/>
  <c r="J86" i="190" s="1"/>
  <c r="J26" i="190"/>
  <c r="J57" i="190" s="1"/>
  <c r="J43" i="190"/>
  <c r="J103" i="190" s="1"/>
  <c r="J43" i="198"/>
  <c r="J103" i="198" s="1"/>
  <c r="J64" i="198"/>
  <c r="J75" i="198" s="1"/>
  <c r="J86" i="198" s="1"/>
  <c r="J26" i="198"/>
  <c r="J57" i="198" s="1"/>
  <c r="J43" i="196"/>
  <c r="J103" i="196" s="1"/>
  <c r="J140" i="196" s="1"/>
  <c r="J146" i="196" s="1"/>
  <c r="J64" i="196"/>
  <c r="J75" i="196" s="1"/>
  <c r="J86" i="196" s="1"/>
  <c r="J26" i="196"/>
  <c r="J57" i="196" s="1"/>
  <c r="J43" i="202"/>
  <c r="J103" i="202" s="1"/>
  <c r="J64" i="202"/>
  <c r="J75" i="202" s="1"/>
  <c r="J86" i="202" s="1"/>
  <c r="J26" i="202"/>
  <c r="J57" i="202" s="1"/>
  <c r="E43" i="187"/>
  <c r="E103" i="187" s="1"/>
  <c r="E64" i="187"/>
  <c r="E75" i="187" s="1"/>
  <c r="E86" i="187" s="1"/>
  <c r="E26" i="187"/>
  <c r="E57" i="187" s="1"/>
  <c r="E43" i="186"/>
  <c r="E103" i="186" s="1"/>
  <c r="E26" i="186"/>
  <c r="E57" i="186" s="1"/>
  <c r="E64" i="186"/>
  <c r="E75" i="186" s="1"/>
  <c r="E86" i="186" s="1"/>
  <c r="E64" i="191"/>
  <c r="E75" i="191" s="1"/>
  <c r="E86" i="191" s="1"/>
  <c r="E26" i="191"/>
  <c r="E57" i="191" s="1"/>
  <c r="E43" i="191"/>
  <c r="E103" i="191" s="1"/>
  <c r="E64" i="199"/>
  <c r="E75" i="199" s="1"/>
  <c r="E86" i="199" s="1"/>
  <c r="E43" i="199"/>
  <c r="E103" i="199" s="1"/>
  <c r="E140" i="199" s="1"/>
  <c r="E146" i="199" s="1"/>
  <c r="E170" i="199" s="1"/>
  <c r="E26" i="199"/>
  <c r="E57" i="199" s="1"/>
  <c r="E43" i="201"/>
  <c r="E103" i="201" s="1"/>
  <c r="E26" i="201"/>
  <c r="E57" i="201" s="1"/>
  <c r="E64" i="201"/>
  <c r="E75" i="201" s="1"/>
  <c r="E86" i="201" s="1"/>
  <c r="C58" i="95"/>
  <c r="AB33" i="95"/>
  <c r="AG33" i="95"/>
  <c r="H58" i="95"/>
  <c r="C64" i="187"/>
  <c r="C75" i="187" s="1"/>
  <c r="C86" i="187" s="1"/>
  <c r="C26" i="187"/>
  <c r="C57" i="187" s="1"/>
  <c r="C43" i="187"/>
  <c r="C103" i="187" s="1"/>
  <c r="C64" i="189"/>
  <c r="C75" i="189" s="1"/>
  <c r="C86" i="189" s="1"/>
  <c r="C26" i="189"/>
  <c r="C57" i="189" s="1"/>
  <c r="C43" i="189"/>
  <c r="C103" i="189" s="1"/>
  <c r="C64" i="194"/>
  <c r="C75" i="194" s="1"/>
  <c r="C86" i="194" s="1"/>
  <c r="C26" i="194"/>
  <c r="C57" i="194" s="1"/>
  <c r="C43" i="194"/>
  <c r="C103" i="194" s="1"/>
  <c r="C43" i="195"/>
  <c r="C103" i="195" s="1"/>
  <c r="C64" i="195"/>
  <c r="C75" i="195" s="1"/>
  <c r="C86" i="195" s="1"/>
  <c r="C26" i="195"/>
  <c r="C57" i="195" s="1"/>
  <c r="C43" i="203"/>
  <c r="C103" i="203" s="1"/>
  <c r="C64" i="203"/>
  <c r="C75" i="203" s="1"/>
  <c r="C86" i="203" s="1"/>
  <c r="C26" i="203"/>
  <c r="C57" i="203" s="1"/>
  <c r="M58" i="95"/>
  <c r="G43" i="191"/>
  <c r="G103" i="191" s="1"/>
  <c r="G64" i="191"/>
  <c r="G75" i="191" s="1"/>
  <c r="G86" i="191" s="1"/>
  <c r="G26" i="191"/>
  <c r="G57" i="191" s="1"/>
  <c r="G43" i="196"/>
  <c r="G103" i="196" s="1"/>
  <c r="G140" i="196" s="1"/>
  <c r="G146" i="196" s="1"/>
  <c r="G64" i="196"/>
  <c r="G75" i="196" s="1"/>
  <c r="G86" i="196" s="1"/>
  <c r="G26" i="196"/>
  <c r="G57" i="196" s="1"/>
  <c r="G64" i="189"/>
  <c r="G75" i="189" s="1"/>
  <c r="G86" i="189" s="1"/>
  <c r="G26" i="189"/>
  <c r="G57" i="189" s="1"/>
  <c r="G43" i="189"/>
  <c r="G103" i="189" s="1"/>
  <c r="G64" i="194"/>
  <c r="G75" i="194" s="1"/>
  <c r="G86" i="194" s="1"/>
  <c r="G26" i="194"/>
  <c r="G57" i="194" s="1"/>
  <c r="G43" i="194"/>
  <c r="G103" i="194" s="1"/>
  <c r="G43" i="199"/>
  <c r="G103" i="199" s="1"/>
  <c r="G140" i="199" s="1"/>
  <c r="G146" i="199" s="1"/>
  <c r="G170" i="199" s="1"/>
  <c r="G26" i="199"/>
  <c r="G57" i="199" s="1"/>
  <c r="G64" i="199"/>
  <c r="G75" i="199" s="1"/>
  <c r="G86" i="199" s="1"/>
  <c r="I43" i="187"/>
  <c r="I103" i="187" s="1"/>
  <c r="I64" i="187"/>
  <c r="I75" i="187" s="1"/>
  <c r="I86" i="187" s="1"/>
  <c r="I26" i="187"/>
  <c r="I57" i="187" s="1"/>
  <c r="I64" i="200"/>
  <c r="I75" i="200" s="1"/>
  <c r="I86" i="200" s="1"/>
  <c r="I26" i="200"/>
  <c r="I57" i="200" s="1"/>
  <c r="I43" i="200"/>
  <c r="I103" i="200" s="1"/>
  <c r="I43" i="194"/>
  <c r="I103" i="194" s="1"/>
  <c r="I64" i="194"/>
  <c r="I75" i="194" s="1"/>
  <c r="I86" i="194" s="1"/>
  <c r="I26" i="194"/>
  <c r="I57" i="194" s="1"/>
  <c r="I43" i="195"/>
  <c r="I103" i="195" s="1"/>
  <c r="I64" i="195"/>
  <c r="I75" i="195" s="1"/>
  <c r="I86" i="195" s="1"/>
  <c r="I26" i="195"/>
  <c r="I57" i="195" s="1"/>
  <c r="I64" i="201"/>
  <c r="I75" i="201" s="1"/>
  <c r="I86" i="201" s="1"/>
  <c r="I26" i="201"/>
  <c r="I57" i="201" s="1"/>
  <c r="I43" i="201"/>
  <c r="I103" i="201" s="1"/>
  <c r="H43" i="185"/>
  <c r="H102" i="185" s="1"/>
  <c r="H63" i="185"/>
  <c r="H74" i="185" s="1"/>
  <c r="H85" i="185" s="1"/>
  <c r="H26" i="185"/>
  <c r="H56" i="185" s="1"/>
  <c r="H43" i="191"/>
  <c r="H103" i="191" s="1"/>
  <c r="H64" i="191"/>
  <c r="H75" i="191" s="1"/>
  <c r="H86" i="191" s="1"/>
  <c r="H26" i="191"/>
  <c r="H57" i="191" s="1"/>
  <c r="H43" i="193"/>
  <c r="H103" i="193" s="1"/>
  <c r="H26" i="193"/>
  <c r="H57" i="193" s="1"/>
  <c r="H64" i="193"/>
  <c r="H75" i="193" s="1"/>
  <c r="H86" i="193" s="1"/>
  <c r="H43" i="196"/>
  <c r="H103" i="196" s="1"/>
  <c r="H140" i="196" s="1"/>
  <c r="H146" i="196" s="1"/>
  <c r="H64" i="196"/>
  <c r="H75" i="196" s="1"/>
  <c r="H86" i="196" s="1"/>
  <c r="H26" i="196"/>
  <c r="H57" i="196" s="1"/>
  <c r="H43" i="200"/>
  <c r="H103" i="200" s="1"/>
  <c r="H64" i="200"/>
  <c r="H75" i="200" s="1"/>
  <c r="H86" i="200" s="1"/>
  <c r="H26" i="200"/>
  <c r="H57" i="200" s="1"/>
  <c r="F43" i="186"/>
  <c r="F103" i="186" s="1"/>
  <c r="F64" i="186"/>
  <c r="F75" i="186" s="1"/>
  <c r="F86" i="186" s="1"/>
  <c r="F26" i="186"/>
  <c r="F57" i="186" s="1"/>
  <c r="F43" i="185"/>
  <c r="F102" i="185" s="1"/>
  <c r="F26" i="185"/>
  <c r="F56" i="185" s="1"/>
  <c r="F63" i="185"/>
  <c r="F74" i="185" s="1"/>
  <c r="F85" i="185" s="1"/>
  <c r="F43" i="197"/>
  <c r="F103" i="197" s="1"/>
  <c r="F140" i="197" s="1"/>
  <c r="F146" i="197" s="1"/>
  <c r="F64" i="197"/>
  <c r="F75" i="197" s="1"/>
  <c r="F86" i="197" s="1"/>
  <c r="F26" i="197"/>
  <c r="F57" i="197" s="1"/>
  <c r="F43" i="203"/>
  <c r="F103" i="203" s="1"/>
  <c r="F64" i="203"/>
  <c r="F75" i="203" s="1"/>
  <c r="F86" i="203" s="1"/>
  <c r="F26" i="203"/>
  <c r="F57" i="203" s="1"/>
  <c r="F43" i="196"/>
  <c r="F103" i="196" s="1"/>
  <c r="F140" i="196" s="1"/>
  <c r="F146" i="196" s="1"/>
  <c r="F64" i="196"/>
  <c r="F75" i="196" s="1"/>
  <c r="F86" i="196" s="1"/>
  <c r="F26" i="196"/>
  <c r="F57" i="196" s="1"/>
  <c r="D43" i="185"/>
  <c r="D102" i="185" s="1"/>
  <c r="D63" i="185"/>
  <c r="D74" i="185" s="1"/>
  <c r="D85" i="185" s="1"/>
  <c r="D26" i="185"/>
  <c r="D56" i="185" s="1"/>
  <c r="D43" i="187"/>
  <c r="D103" i="187" s="1"/>
  <c r="D64" i="187"/>
  <c r="D75" i="187" s="1"/>
  <c r="D86" i="187" s="1"/>
  <c r="D26" i="187"/>
  <c r="D57" i="187" s="1"/>
  <c r="D43" i="195"/>
  <c r="D103" i="195" s="1"/>
  <c r="D64" i="195"/>
  <c r="D75" i="195" s="1"/>
  <c r="D86" i="195" s="1"/>
  <c r="D26" i="195"/>
  <c r="D57" i="195" s="1"/>
  <c r="D43" i="200"/>
  <c r="D103" i="200" s="1"/>
  <c r="D64" i="200"/>
  <c r="D75" i="200" s="1"/>
  <c r="D86" i="200" s="1"/>
  <c r="D26" i="200"/>
  <c r="D57" i="200" s="1"/>
  <c r="D43" i="198"/>
  <c r="D103" i="198" s="1"/>
  <c r="D26" i="198"/>
  <c r="D57" i="198" s="1"/>
  <c r="D64" i="198"/>
  <c r="D75" i="198" s="1"/>
  <c r="D86" i="198" s="1"/>
  <c r="K43" i="185"/>
  <c r="K102" i="185" s="1"/>
  <c r="K63" i="185"/>
  <c r="K74" i="185" s="1"/>
  <c r="K85" i="185" s="1"/>
  <c r="K26" i="185"/>
  <c r="K56" i="185" s="1"/>
  <c r="K43" i="188"/>
  <c r="K103" i="188" s="1"/>
  <c r="K64" i="188"/>
  <c r="K75" i="188" s="1"/>
  <c r="K86" i="188" s="1"/>
  <c r="K26" i="188"/>
  <c r="K57" i="188" s="1"/>
  <c r="K64" i="193"/>
  <c r="K75" i="193" s="1"/>
  <c r="K86" i="193" s="1"/>
  <c r="K26" i="193"/>
  <c r="K57" i="193" s="1"/>
  <c r="K43" i="193"/>
  <c r="K103" i="193" s="1"/>
  <c r="K64" i="194"/>
  <c r="K75" i="194" s="1"/>
  <c r="K86" i="194" s="1"/>
  <c r="K26" i="194"/>
  <c r="K57" i="194" s="1"/>
  <c r="K43" i="194"/>
  <c r="K103" i="194" s="1"/>
  <c r="K43" i="199"/>
  <c r="K103" i="199" s="1"/>
  <c r="K140" i="199" s="1"/>
  <c r="K146" i="199" s="1"/>
  <c r="K170" i="199" s="1"/>
  <c r="K26" i="199"/>
  <c r="K57" i="199" s="1"/>
  <c r="K64" i="199"/>
  <c r="K75" i="199" s="1"/>
  <c r="K86" i="199" s="1"/>
  <c r="J43" i="186"/>
  <c r="J103" i="186" s="1"/>
  <c r="J64" i="186"/>
  <c r="J75" i="186" s="1"/>
  <c r="J86" i="186" s="1"/>
  <c r="J26" i="186"/>
  <c r="J57" i="186" s="1"/>
  <c r="J43" i="185"/>
  <c r="J102" i="185" s="1"/>
  <c r="J63" i="185"/>
  <c r="J74" i="185" s="1"/>
  <c r="J85" i="185" s="1"/>
  <c r="J26" i="185"/>
  <c r="J56" i="185" s="1"/>
  <c r="J43" i="191"/>
  <c r="J103" i="191" s="1"/>
  <c r="J64" i="191"/>
  <c r="J75" i="191" s="1"/>
  <c r="J86" i="191" s="1"/>
  <c r="J26" i="191"/>
  <c r="J57" i="191" s="1"/>
  <c r="J43" i="201"/>
  <c r="J103" i="201" s="1"/>
  <c r="J64" i="201"/>
  <c r="J75" i="201" s="1"/>
  <c r="J86" i="201" s="1"/>
  <c r="J26" i="201"/>
  <c r="J57" i="201" s="1"/>
  <c r="J64" i="200"/>
  <c r="J75" i="200" s="1"/>
  <c r="J86" i="200" s="1"/>
  <c r="J26" i="200"/>
  <c r="J57" i="200" s="1"/>
  <c r="J43" i="200"/>
  <c r="J103" i="200" s="1"/>
  <c r="G58" i="95"/>
  <c r="AF33" i="95"/>
  <c r="E43" i="189"/>
  <c r="E103" i="189" s="1"/>
  <c r="E64" i="189"/>
  <c r="E75" i="189" s="1"/>
  <c r="E86" i="189" s="1"/>
  <c r="E26" i="189"/>
  <c r="E57" i="189" s="1"/>
  <c r="E43" i="190"/>
  <c r="E103" i="190" s="1"/>
  <c r="E64" i="190"/>
  <c r="E75" i="190" s="1"/>
  <c r="E86" i="190" s="1"/>
  <c r="E26" i="190"/>
  <c r="E57" i="190" s="1"/>
  <c r="E43" i="188"/>
  <c r="E103" i="188" s="1"/>
  <c r="E64" i="188"/>
  <c r="E75" i="188" s="1"/>
  <c r="E86" i="188" s="1"/>
  <c r="E26" i="188"/>
  <c r="E57" i="188" s="1"/>
  <c r="E64" i="200"/>
  <c r="E75" i="200" s="1"/>
  <c r="E86" i="200" s="1"/>
  <c r="E26" i="200"/>
  <c r="E57" i="200" s="1"/>
  <c r="E43" i="200"/>
  <c r="E103" i="200" s="1"/>
  <c r="E43" i="204"/>
  <c r="E103" i="204" s="1"/>
  <c r="E64" i="204"/>
  <c r="E75" i="204" s="1"/>
  <c r="E86" i="204" s="1"/>
  <c r="E26" i="204"/>
  <c r="E57" i="204" s="1"/>
  <c r="I58" i="95"/>
  <c r="AH33" i="95"/>
  <c r="J58" i="95"/>
  <c r="AI33" i="95"/>
  <c r="C43" i="191"/>
  <c r="C103" i="191" s="1"/>
  <c r="C64" i="191"/>
  <c r="C75" i="191" s="1"/>
  <c r="C86" i="191" s="1"/>
  <c r="C26" i="191"/>
  <c r="C57" i="191" s="1"/>
  <c r="C64" i="193"/>
  <c r="C75" i="193" s="1"/>
  <c r="C86" i="193" s="1"/>
  <c r="C26" i="193"/>
  <c r="C57" i="193" s="1"/>
  <c r="C43" i="193"/>
  <c r="C103" i="193" s="1"/>
  <c r="C43" i="196"/>
  <c r="C103" i="196" s="1"/>
  <c r="C140" i="196" s="1"/>
  <c r="C146" i="196" s="1"/>
  <c r="C64" i="196"/>
  <c r="C75" i="196" s="1"/>
  <c r="C86" i="196" s="1"/>
  <c r="C26" i="196"/>
  <c r="C57" i="196" s="1"/>
  <c r="C43" i="199"/>
  <c r="C103" i="199" s="1"/>
  <c r="C140" i="199" s="1"/>
  <c r="C146" i="199" s="1"/>
  <c r="C170" i="199" s="1"/>
  <c r="C26" i="199"/>
  <c r="C57" i="199" s="1"/>
  <c r="C64" i="199"/>
  <c r="C75" i="199" s="1"/>
  <c r="C86" i="199" s="1"/>
  <c r="C64" i="204"/>
  <c r="C75" i="204" s="1"/>
  <c r="C86" i="204" s="1"/>
  <c r="C26" i="204"/>
  <c r="C57" i="204" s="1"/>
  <c r="C43" i="204"/>
  <c r="C103" i="204" s="1"/>
  <c r="AK33" i="95"/>
  <c r="L58" i="95"/>
  <c r="G43" i="185"/>
  <c r="G102" i="185" s="1"/>
  <c r="G63" i="185"/>
  <c r="G74" i="185" s="1"/>
  <c r="G85" i="185" s="1"/>
  <c r="G26" i="185"/>
  <c r="G56" i="185" s="1"/>
  <c r="G43" i="188"/>
  <c r="G103" i="188" s="1"/>
  <c r="G64" i="188"/>
  <c r="G75" i="188" s="1"/>
  <c r="G86" i="188" s="1"/>
  <c r="G26" i="188"/>
  <c r="G57" i="188" s="1"/>
  <c r="G64" i="193"/>
  <c r="G75" i="193" s="1"/>
  <c r="G86" i="193" s="1"/>
  <c r="G26" i="193"/>
  <c r="G57" i="193" s="1"/>
  <c r="G43" i="193"/>
  <c r="G103" i="193" s="1"/>
  <c r="G64" i="198"/>
  <c r="G75" i="198" s="1"/>
  <c r="G86" i="198" s="1"/>
  <c r="G26" i="198"/>
  <c r="G57" i="198" s="1"/>
  <c r="G43" i="198"/>
  <c r="G103" i="198" s="1"/>
  <c r="G43" i="201"/>
  <c r="G103" i="201" s="1"/>
  <c r="G64" i="201"/>
  <c r="G75" i="201" s="1"/>
  <c r="G86" i="201" s="1"/>
  <c r="G26" i="201"/>
  <c r="G57" i="201" s="1"/>
  <c r="I63" i="185"/>
  <c r="I74" i="185" s="1"/>
  <c r="I85" i="185" s="1"/>
  <c r="I26" i="185"/>
  <c r="I56" i="185" s="1"/>
  <c r="I43" i="185"/>
  <c r="I102" i="185" s="1"/>
  <c r="I43" i="186"/>
  <c r="I103" i="186" s="1"/>
  <c r="I64" i="186"/>
  <c r="I75" i="186" s="1"/>
  <c r="I86" i="186" s="1"/>
  <c r="I26" i="186"/>
  <c r="I57" i="186" s="1"/>
  <c r="I43" i="198"/>
  <c r="I103" i="198" s="1"/>
  <c r="I64" i="198"/>
  <c r="I75" i="198" s="1"/>
  <c r="I86" i="198" s="1"/>
  <c r="I26" i="198"/>
  <c r="I57" i="198" s="1"/>
  <c r="I26" i="199"/>
  <c r="I57" i="199" s="1"/>
  <c r="I64" i="199"/>
  <c r="I75" i="199" s="1"/>
  <c r="I86" i="199" s="1"/>
  <c r="I43" i="199"/>
  <c r="I103" i="199" s="1"/>
  <c r="I140" i="199" s="1"/>
  <c r="I146" i="199" s="1"/>
  <c r="I170" i="199" s="1"/>
  <c r="I43" i="204"/>
  <c r="I103" i="204" s="1"/>
  <c r="I64" i="204"/>
  <c r="I75" i="204" s="1"/>
  <c r="I86" i="204" s="1"/>
  <c r="I26" i="204"/>
  <c r="I57" i="204" s="1"/>
  <c r="H64" i="186"/>
  <c r="H75" i="186" s="1"/>
  <c r="H86" i="186" s="1"/>
  <c r="H26" i="186"/>
  <c r="H57" i="186" s="1"/>
  <c r="H43" i="186"/>
  <c r="H103" i="186" s="1"/>
  <c r="H64" i="188"/>
  <c r="H75" i="188" s="1"/>
  <c r="H86" i="188" s="1"/>
  <c r="H26" i="188"/>
  <c r="H57" i="188" s="1"/>
  <c r="H43" i="188"/>
  <c r="H103" i="188" s="1"/>
  <c r="H43" i="195"/>
  <c r="H103" i="195" s="1"/>
  <c r="H64" i="195"/>
  <c r="H75" i="195" s="1"/>
  <c r="H86" i="195" s="1"/>
  <c r="H26" i="195"/>
  <c r="H57" i="195" s="1"/>
  <c r="H64" i="197"/>
  <c r="H75" i="197" s="1"/>
  <c r="H86" i="197" s="1"/>
  <c r="H26" i="197"/>
  <c r="H57" i="197" s="1"/>
  <c r="H43" i="197"/>
  <c r="H103" i="197" s="1"/>
  <c r="H140" i="197" s="1"/>
  <c r="H146" i="197" s="1"/>
  <c r="H43" i="202"/>
  <c r="H103" i="202" s="1"/>
  <c r="H64" i="202"/>
  <c r="H75" i="202" s="1"/>
  <c r="H86" i="202" s="1"/>
  <c r="H26" i="202"/>
  <c r="H57" i="202" s="1"/>
  <c r="F43" i="188"/>
  <c r="F103" i="188" s="1"/>
  <c r="F64" i="188"/>
  <c r="F75" i="188" s="1"/>
  <c r="F86" i="188" s="1"/>
  <c r="F26" i="188"/>
  <c r="F57" i="188" s="1"/>
  <c r="F43" i="189"/>
  <c r="F103" i="189" s="1"/>
  <c r="F64" i="189"/>
  <c r="F75" i="189" s="1"/>
  <c r="F86" i="189" s="1"/>
  <c r="F26" i="189"/>
  <c r="F57" i="189" s="1"/>
  <c r="F43" i="191"/>
  <c r="F103" i="191" s="1"/>
  <c r="F64" i="191"/>
  <c r="F75" i="191" s="1"/>
  <c r="F86" i="191" s="1"/>
  <c r="F26" i="191"/>
  <c r="F57" i="191" s="1"/>
  <c r="F64" i="195"/>
  <c r="F75" i="195" s="1"/>
  <c r="F86" i="195" s="1"/>
  <c r="F26" i="195"/>
  <c r="F57" i="195" s="1"/>
  <c r="F43" i="195"/>
  <c r="F103" i="195" s="1"/>
  <c r="F43" i="200"/>
  <c r="F103" i="200" s="1"/>
  <c r="F64" i="200"/>
  <c r="F75" i="200" s="1"/>
  <c r="F86" i="200" s="1"/>
  <c r="F26" i="200"/>
  <c r="F57" i="200" s="1"/>
  <c r="D64" i="186"/>
  <c r="D75" i="186" s="1"/>
  <c r="D86" i="186" s="1"/>
  <c r="D26" i="186"/>
  <c r="D57" i="186" s="1"/>
  <c r="D43" i="186"/>
  <c r="D103" i="186" s="1"/>
  <c r="D43" i="191"/>
  <c r="D103" i="191" s="1"/>
  <c r="D64" i="191"/>
  <c r="D75" i="191" s="1"/>
  <c r="D86" i="191" s="1"/>
  <c r="D26" i="191"/>
  <c r="D57" i="191" s="1"/>
  <c r="D64" i="199"/>
  <c r="D75" i="199" s="1"/>
  <c r="D86" i="199" s="1"/>
  <c r="D26" i="199"/>
  <c r="D57" i="199" s="1"/>
  <c r="D43" i="199"/>
  <c r="D103" i="199" s="1"/>
  <c r="D140" i="199" s="1"/>
  <c r="D146" i="199" s="1"/>
  <c r="D170" i="199" s="1"/>
  <c r="D43" i="196"/>
  <c r="D103" i="196" s="1"/>
  <c r="D140" i="196" s="1"/>
  <c r="D146" i="196" s="1"/>
  <c r="D64" i="196"/>
  <c r="D75" i="196" s="1"/>
  <c r="D86" i="196" s="1"/>
  <c r="D26" i="196"/>
  <c r="D57" i="196" s="1"/>
  <c r="D43" i="202"/>
  <c r="D103" i="202" s="1"/>
  <c r="D64" i="202"/>
  <c r="D75" i="202" s="1"/>
  <c r="D86" i="202" s="1"/>
  <c r="D26" i="202"/>
  <c r="D57" i="202" s="1"/>
  <c r="K43" i="186"/>
  <c r="K103" i="186" s="1"/>
  <c r="K64" i="186"/>
  <c r="K75" i="186" s="1"/>
  <c r="K86" i="186" s="1"/>
  <c r="K26" i="186"/>
  <c r="K57" i="186" s="1"/>
  <c r="K43" i="192"/>
  <c r="K103" i="192" s="1"/>
  <c r="K64" i="192"/>
  <c r="K75" i="192" s="1"/>
  <c r="K86" i="192" s="1"/>
  <c r="K26" i="192"/>
  <c r="K57" i="192" s="1"/>
  <c r="K43" i="190"/>
  <c r="K103" i="190" s="1"/>
  <c r="K64" i="190"/>
  <c r="K75" i="190" s="1"/>
  <c r="K86" i="190" s="1"/>
  <c r="K26" i="190"/>
  <c r="K57" i="190" s="1"/>
  <c r="K64" i="198"/>
  <c r="K75" i="198" s="1"/>
  <c r="K86" i="198" s="1"/>
  <c r="K26" i="198"/>
  <c r="K57" i="198" s="1"/>
  <c r="K43" i="198"/>
  <c r="K103" i="198" s="1"/>
  <c r="K43" i="202"/>
  <c r="K103" i="202" s="1"/>
  <c r="K64" i="202"/>
  <c r="K75" i="202" s="1"/>
  <c r="K86" i="202" s="1"/>
  <c r="K26" i="202"/>
  <c r="K57" i="202" s="1"/>
  <c r="J43" i="187"/>
  <c r="J103" i="187" s="1"/>
  <c r="J64" i="187"/>
  <c r="J75" i="187" s="1"/>
  <c r="J86" i="187" s="1"/>
  <c r="J26" i="187"/>
  <c r="J57" i="187" s="1"/>
  <c r="J43" i="189"/>
  <c r="J103" i="189" s="1"/>
  <c r="J64" i="189"/>
  <c r="J75" i="189" s="1"/>
  <c r="J86" i="189" s="1"/>
  <c r="J26" i="189"/>
  <c r="J57" i="189" s="1"/>
  <c r="J43" i="197"/>
  <c r="J103" i="197" s="1"/>
  <c r="J140" i="197" s="1"/>
  <c r="J146" i="197" s="1"/>
  <c r="J64" i="197"/>
  <c r="J75" i="197" s="1"/>
  <c r="J86" i="197" s="1"/>
  <c r="J26" i="197"/>
  <c r="J57" i="197" s="1"/>
  <c r="J64" i="195"/>
  <c r="J75" i="195" s="1"/>
  <c r="J86" i="195" s="1"/>
  <c r="J26" i="195"/>
  <c r="J57" i="195" s="1"/>
  <c r="J43" i="195"/>
  <c r="J103" i="195" s="1"/>
  <c r="J43" i="203"/>
  <c r="J103" i="203" s="1"/>
  <c r="J64" i="203"/>
  <c r="J75" i="203" s="1"/>
  <c r="J86" i="203" s="1"/>
  <c r="J26" i="203"/>
  <c r="J57" i="203" s="1"/>
  <c r="E43" i="193"/>
  <c r="E103" i="193" s="1"/>
  <c r="E64" i="193"/>
  <c r="E75" i="193" s="1"/>
  <c r="E86" i="193" s="1"/>
  <c r="E26" i="193"/>
  <c r="E57" i="193" s="1"/>
  <c r="E43" i="194"/>
  <c r="E103" i="194" s="1"/>
  <c r="E64" i="194"/>
  <c r="E75" i="194" s="1"/>
  <c r="E86" i="194" s="1"/>
  <c r="E26" i="194"/>
  <c r="E57" i="194" s="1"/>
  <c r="E43" i="192"/>
  <c r="E103" i="192" s="1"/>
  <c r="E64" i="192"/>
  <c r="E75" i="192" s="1"/>
  <c r="E86" i="192" s="1"/>
  <c r="E26" i="192"/>
  <c r="E57" i="192" s="1"/>
  <c r="E64" i="196"/>
  <c r="E75" i="196" s="1"/>
  <c r="E86" i="196" s="1"/>
  <c r="E26" i="196"/>
  <c r="E57" i="196" s="1"/>
  <c r="E43" i="196"/>
  <c r="E103" i="196" s="1"/>
  <c r="E140" i="196" s="1"/>
  <c r="E146" i="196" s="1"/>
  <c r="E64" i="202"/>
  <c r="E75" i="202" s="1"/>
  <c r="E86" i="202" s="1"/>
  <c r="E26" i="202"/>
  <c r="E57" i="202" s="1"/>
  <c r="E43" i="202"/>
  <c r="E103" i="202" s="1"/>
  <c r="C43" i="185"/>
  <c r="C102" i="185" s="1"/>
  <c r="C63" i="185"/>
  <c r="C74" i="185" s="1"/>
  <c r="C85" i="185" s="1"/>
  <c r="C26" i="185"/>
  <c r="C56" i="185" s="1"/>
  <c r="C43" i="188"/>
  <c r="C103" i="188" s="1"/>
  <c r="C64" i="188"/>
  <c r="C75" i="188" s="1"/>
  <c r="C86" i="188" s="1"/>
  <c r="C26" i="188"/>
  <c r="C57" i="188" s="1"/>
  <c r="C43" i="201"/>
  <c r="C103" i="201" s="1"/>
  <c r="C64" i="201"/>
  <c r="C75" i="201" s="1"/>
  <c r="C86" i="201" s="1"/>
  <c r="C26" i="201"/>
  <c r="C57" i="201" s="1"/>
  <c r="C43" i="197"/>
  <c r="C103" i="197" s="1"/>
  <c r="C140" i="197" s="1"/>
  <c r="C146" i="197" s="1"/>
  <c r="C64" i="197"/>
  <c r="C75" i="197" s="1"/>
  <c r="C86" i="197" s="1"/>
  <c r="C26" i="197"/>
  <c r="C57" i="197" s="1"/>
  <c r="C64" i="200"/>
  <c r="C75" i="200" s="1"/>
  <c r="C86" i="200" s="1"/>
  <c r="C26" i="200"/>
  <c r="C57" i="200" s="1"/>
  <c r="C43" i="200"/>
  <c r="C103" i="200" s="1"/>
  <c r="G43" i="186"/>
  <c r="G103" i="186" s="1"/>
  <c r="G64" i="186"/>
  <c r="G75" i="186" s="1"/>
  <c r="G86" i="186" s="1"/>
  <c r="G26" i="186"/>
  <c r="G57" i="186" s="1"/>
  <c r="G43" i="192"/>
  <c r="G103" i="192" s="1"/>
  <c r="G64" i="192"/>
  <c r="G75" i="192" s="1"/>
  <c r="G86" i="192" s="1"/>
  <c r="G26" i="192"/>
  <c r="G57" i="192" s="1"/>
  <c r="G43" i="190"/>
  <c r="G103" i="190" s="1"/>
  <c r="G64" i="190"/>
  <c r="G75" i="190" s="1"/>
  <c r="G86" i="190" s="1"/>
  <c r="G26" i="190"/>
  <c r="G57" i="190" s="1"/>
  <c r="G64" i="200"/>
  <c r="G75" i="200" s="1"/>
  <c r="G86" i="200" s="1"/>
  <c r="G26" i="200"/>
  <c r="G57" i="200" s="1"/>
  <c r="G43" i="200"/>
  <c r="G103" i="200" s="1"/>
  <c r="G43" i="203"/>
  <c r="G103" i="203" s="1"/>
  <c r="G64" i="203"/>
  <c r="G75" i="203" s="1"/>
  <c r="G86" i="203" s="1"/>
  <c r="G26" i="203"/>
  <c r="G57" i="203" s="1"/>
  <c r="I43" i="189"/>
  <c r="I103" i="189" s="1"/>
  <c r="I64" i="189"/>
  <c r="I75" i="189" s="1"/>
  <c r="I86" i="189" s="1"/>
  <c r="I26" i="189"/>
  <c r="I57" i="189" s="1"/>
  <c r="I43" i="190"/>
  <c r="I103" i="190" s="1"/>
  <c r="I64" i="190"/>
  <c r="I75" i="190" s="1"/>
  <c r="I86" i="190" s="1"/>
  <c r="I26" i="190"/>
  <c r="I57" i="190" s="1"/>
  <c r="I43" i="188"/>
  <c r="I103" i="188" s="1"/>
  <c r="I26" i="188"/>
  <c r="I57" i="188" s="1"/>
  <c r="I64" i="188"/>
  <c r="I75" i="188" s="1"/>
  <c r="I86" i="188" s="1"/>
  <c r="I64" i="196"/>
  <c r="I75" i="196" s="1"/>
  <c r="I86" i="196" s="1"/>
  <c r="I26" i="196"/>
  <c r="I57" i="196" s="1"/>
  <c r="I43" i="196"/>
  <c r="I103" i="196" s="1"/>
  <c r="I140" i="196" s="1"/>
  <c r="I146" i="196" s="1"/>
  <c r="I64" i="202"/>
  <c r="I75" i="202" s="1"/>
  <c r="I86" i="202" s="1"/>
  <c r="I26" i="202"/>
  <c r="I57" i="202" s="1"/>
  <c r="I43" i="202"/>
  <c r="I103" i="202" s="1"/>
  <c r="H43" i="187"/>
  <c r="H103" i="187" s="1"/>
  <c r="H64" i="187"/>
  <c r="H75" i="187" s="1"/>
  <c r="H86" i="187" s="1"/>
  <c r="H26" i="187"/>
  <c r="H57" i="187" s="1"/>
  <c r="H64" i="192"/>
  <c r="H75" i="192" s="1"/>
  <c r="H86" i="192" s="1"/>
  <c r="H26" i="192"/>
  <c r="H57" i="192" s="1"/>
  <c r="H43" i="192"/>
  <c r="H103" i="192" s="1"/>
  <c r="H64" i="199"/>
  <c r="H75" i="199" s="1"/>
  <c r="H86" i="199" s="1"/>
  <c r="H43" i="199"/>
  <c r="H103" i="199" s="1"/>
  <c r="H140" i="199" s="1"/>
  <c r="H146" i="199" s="1"/>
  <c r="H170" i="199" s="1"/>
  <c r="H26" i="199"/>
  <c r="H57" i="199" s="1"/>
  <c r="H43" i="194"/>
  <c r="H103" i="194" s="1"/>
  <c r="H26" i="194"/>
  <c r="H57" i="194" s="1"/>
  <c r="H64" i="194"/>
  <c r="H75" i="194" s="1"/>
  <c r="H86" i="194" s="1"/>
  <c r="H64" i="203"/>
  <c r="H75" i="203" s="1"/>
  <c r="H86" i="203" s="1"/>
  <c r="H26" i="203"/>
  <c r="H57" i="203" s="1"/>
  <c r="H43" i="203"/>
  <c r="H103" i="203" s="1"/>
  <c r="F43" i="192"/>
  <c r="F103" i="192" s="1"/>
  <c r="F64" i="192"/>
  <c r="F75" i="192" s="1"/>
  <c r="F86" i="192" s="1"/>
  <c r="F26" i="192"/>
  <c r="F57" i="192" s="1"/>
  <c r="F43" i="193"/>
  <c r="F103" i="193" s="1"/>
  <c r="F64" i="193"/>
  <c r="F75" i="193" s="1"/>
  <c r="F86" i="193" s="1"/>
  <c r="F26" i="193"/>
  <c r="F57" i="193" s="1"/>
  <c r="F43" i="194"/>
  <c r="F103" i="194" s="1"/>
  <c r="F64" i="194"/>
  <c r="F75" i="194" s="1"/>
  <c r="F86" i="194" s="1"/>
  <c r="F26" i="194"/>
  <c r="F57" i="194" s="1"/>
  <c r="F43" i="199"/>
  <c r="F103" i="199" s="1"/>
  <c r="F140" i="199" s="1"/>
  <c r="F146" i="199" s="1"/>
  <c r="F170" i="199" s="1"/>
  <c r="F26" i="199"/>
  <c r="F57" i="199" s="1"/>
  <c r="F64" i="199"/>
  <c r="F75" i="199" s="1"/>
  <c r="F86" i="199" s="1"/>
  <c r="F43" i="204"/>
  <c r="F103" i="204" s="1"/>
  <c r="F64" i="204"/>
  <c r="F75" i="204" s="1"/>
  <c r="F86" i="204" s="1"/>
  <c r="F26" i="204"/>
  <c r="F57" i="204" s="1"/>
  <c r="D43" i="190"/>
  <c r="D103" i="190" s="1"/>
  <c r="D64" i="190"/>
  <c r="D75" i="190" s="1"/>
  <c r="D86" i="190" s="1"/>
  <c r="D26" i="190"/>
  <c r="D57" i="190" s="1"/>
  <c r="D64" i="188"/>
  <c r="D75" i="188" s="1"/>
  <c r="D86" i="188" s="1"/>
  <c r="D26" i="188"/>
  <c r="D57" i="188" s="1"/>
  <c r="D43" i="188"/>
  <c r="D103" i="188" s="1"/>
  <c r="D43" i="189"/>
  <c r="D103" i="189" s="1"/>
  <c r="D26" i="189"/>
  <c r="D57" i="189" s="1"/>
  <c r="D64" i="189"/>
  <c r="D75" i="189" s="1"/>
  <c r="D86" i="189" s="1"/>
  <c r="D64" i="201"/>
  <c r="D75" i="201" s="1"/>
  <c r="D86" i="201" s="1"/>
  <c r="D26" i="201"/>
  <c r="D57" i="201" s="1"/>
  <c r="D43" i="201"/>
  <c r="D103" i="201" s="1"/>
  <c r="D64" i="203"/>
  <c r="D75" i="203" s="1"/>
  <c r="D86" i="203" s="1"/>
  <c r="D26" i="203"/>
  <c r="D57" i="203" s="1"/>
  <c r="D43" i="203"/>
  <c r="D103" i="203" s="1"/>
  <c r="K43" i="191"/>
  <c r="K103" i="191" s="1"/>
  <c r="K64" i="191"/>
  <c r="K75" i="191" s="1"/>
  <c r="K86" i="191" s="1"/>
  <c r="K26" i="191"/>
  <c r="K57" i="191" s="1"/>
  <c r="K43" i="196"/>
  <c r="K103" i="196" s="1"/>
  <c r="K140" i="196" s="1"/>
  <c r="K146" i="196" s="1"/>
  <c r="K64" i="196"/>
  <c r="K75" i="196" s="1"/>
  <c r="K86" i="196" s="1"/>
  <c r="K26" i="196"/>
  <c r="K57" i="196" s="1"/>
  <c r="K43" i="197"/>
  <c r="K103" i="197" s="1"/>
  <c r="K140" i="197" s="1"/>
  <c r="K146" i="197" s="1"/>
  <c r="K64" i="197"/>
  <c r="K75" i="197" s="1"/>
  <c r="K86" i="197" s="1"/>
  <c r="K26" i="197"/>
  <c r="K57" i="197" s="1"/>
  <c r="K43" i="201"/>
  <c r="K103" i="201" s="1"/>
  <c r="K64" i="201"/>
  <c r="K75" i="201" s="1"/>
  <c r="K86" i="201" s="1"/>
  <c r="K26" i="201"/>
  <c r="K57" i="201" s="1"/>
  <c r="K43" i="203"/>
  <c r="K103" i="203" s="1"/>
  <c r="K64" i="203"/>
  <c r="K75" i="203" s="1"/>
  <c r="K86" i="203" s="1"/>
  <c r="K26" i="203"/>
  <c r="K57" i="203" s="1"/>
  <c r="J43" i="188"/>
  <c r="J103" i="188" s="1"/>
  <c r="J64" i="188"/>
  <c r="J75" i="188" s="1"/>
  <c r="J86" i="188" s="1"/>
  <c r="J26" i="188"/>
  <c r="J57" i="188" s="1"/>
  <c r="J43" i="193"/>
  <c r="J103" i="193" s="1"/>
  <c r="J64" i="193"/>
  <c r="J75" i="193" s="1"/>
  <c r="J86" i="193" s="1"/>
  <c r="J26" i="193"/>
  <c r="J57" i="193" s="1"/>
  <c r="J43" i="194"/>
  <c r="J103" i="194" s="1"/>
  <c r="J64" i="194"/>
  <c r="J75" i="194" s="1"/>
  <c r="J86" i="194" s="1"/>
  <c r="J26" i="194"/>
  <c r="J57" i="194" s="1"/>
  <c r="J64" i="199"/>
  <c r="J75" i="199" s="1"/>
  <c r="J86" i="199" s="1"/>
  <c r="J43" i="199"/>
  <c r="J103" i="199" s="1"/>
  <c r="J140" i="199" s="1"/>
  <c r="J146" i="199" s="1"/>
  <c r="J170" i="199" s="1"/>
  <c r="J26" i="199"/>
  <c r="J57" i="199" s="1"/>
  <c r="J43" i="204"/>
  <c r="J103" i="204" s="1"/>
  <c r="J64" i="204"/>
  <c r="J75" i="204" s="1"/>
  <c r="J86" i="204" s="1"/>
  <c r="J26" i="204"/>
  <c r="J57" i="204" s="1"/>
  <c r="E63" i="185"/>
  <c r="E74" i="185" s="1"/>
  <c r="E85" i="185" s="1"/>
  <c r="E26" i="185"/>
  <c r="E56" i="185" s="1"/>
  <c r="E43" i="185"/>
  <c r="E102" i="185" s="1"/>
  <c r="E43" i="198"/>
  <c r="E103" i="198" s="1"/>
  <c r="E64" i="198"/>
  <c r="E75" i="198" s="1"/>
  <c r="E86" i="198" s="1"/>
  <c r="E26" i="198"/>
  <c r="E57" i="198" s="1"/>
  <c r="E43" i="195"/>
  <c r="E103" i="195" s="1"/>
  <c r="E64" i="195"/>
  <c r="E75" i="195" s="1"/>
  <c r="E86" i="195" s="1"/>
  <c r="E26" i="195"/>
  <c r="E57" i="195" s="1"/>
  <c r="E43" i="197"/>
  <c r="E103" i="197" s="1"/>
  <c r="E140" i="197" s="1"/>
  <c r="E146" i="197" s="1"/>
  <c r="E26" i="197"/>
  <c r="E57" i="197" s="1"/>
  <c r="E64" i="197"/>
  <c r="E75" i="197" s="1"/>
  <c r="E86" i="197" s="1"/>
  <c r="E43" i="203"/>
  <c r="E103" i="203" s="1"/>
  <c r="E64" i="203"/>
  <c r="E75" i="203" s="1"/>
  <c r="E86" i="203" s="1"/>
  <c r="E26" i="203"/>
  <c r="E57" i="203" s="1"/>
  <c r="AC33" i="95"/>
  <c r="D58" i="95"/>
  <c r="T197" i="95" l="1"/>
  <c r="L302" i="92"/>
  <c r="AB39" i="227"/>
  <c r="Z83" i="227" s="1"/>
  <c r="Z85" i="227" s="1"/>
  <c r="Z87" i="227" s="1"/>
  <c r="AB33" i="227"/>
  <c r="D84" i="162"/>
  <c r="D186" i="162" s="1"/>
  <c r="D85" i="141"/>
  <c r="D153" i="141" s="1"/>
  <c r="D101" i="147"/>
  <c r="D135" i="147" s="1"/>
  <c r="AB38" i="104"/>
  <c r="N260" i="152"/>
  <c r="AB41" i="104"/>
  <c r="AB46" i="104" s="1"/>
  <c r="D96" i="151"/>
  <c r="D130" i="151" s="1"/>
  <c r="D81" i="162"/>
  <c r="D115" i="162" s="1"/>
  <c r="D102" i="147"/>
  <c r="D204" i="147" s="1"/>
  <c r="D98" i="162"/>
  <c r="D132" i="162" s="1"/>
  <c r="D97" i="141"/>
  <c r="D165" i="141" s="1"/>
  <c r="D101" i="146"/>
  <c r="D169" i="146" s="1"/>
  <c r="H364" i="92"/>
  <c r="H365" i="92" s="1"/>
  <c r="F473" i="92"/>
  <c r="F500" i="92" s="1"/>
  <c r="F533" i="92" s="1"/>
  <c r="F583" i="92" s="1"/>
  <c r="F633" i="92" s="1"/>
  <c r="F20" i="88" s="1"/>
  <c r="F474" i="92"/>
  <c r="F501" i="92" s="1"/>
  <c r="F534" i="92" s="1"/>
  <c r="F584" i="92" s="1"/>
  <c r="F634" i="92" s="1"/>
  <c r="F36" i="138" s="1"/>
  <c r="F369" i="138" s="1"/>
  <c r="C36" i="287"/>
  <c r="H36" i="287" s="1"/>
  <c r="J95" i="194"/>
  <c r="J95" i="188"/>
  <c r="J376" i="92"/>
  <c r="J451" i="92" s="1"/>
  <c r="D100" i="162"/>
  <c r="D134" i="162" s="1"/>
  <c r="J95" i="196"/>
  <c r="J95" i="186"/>
  <c r="J95" i="195"/>
  <c r="J95" i="200"/>
  <c r="J95" i="192"/>
  <c r="J95" i="191"/>
  <c r="E26" i="127"/>
  <c r="J95" i="193"/>
  <c r="J95" i="197"/>
  <c r="K67" i="200"/>
  <c r="K69" i="200" s="1"/>
  <c r="K71" i="200" s="1"/>
  <c r="K71" i="186"/>
  <c r="J95" i="203"/>
  <c r="J95" i="198"/>
  <c r="K67" i="189"/>
  <c r="K69" i="189" s="1"/>
  <c r="K71" i="189" s="1"/>
  <c r="K77" i="185"/>
  <c r="K79" i="185" s="1"/>
  <c r="K81" i="185" s="1"/>
  <c r="J95" i="199"/>
  <c r="J94" i="185"/>
  <c r="K78" i="187"/>
  <c r="K80" i="187" s="1"/>
  <c r="K82" i="187" s="1"/>
  <c r="J95" i="187"/>
  <c r="K78" i="196"/>
  <c r="K80" i="196" s="1"/>
  <c r="K82" i="196" s="1"/>
  <c r="J95" i="201"/>
  <c r="K67" i="195"/>
  <c r="K69" i="195" s="1"/>
  <c r="K71" i="195" s="1"/>
  <c r="K78" i="198"/>
  <c r="K80" i="198" s="1"/>
  <c r="K82" i="198" s="1"/>
  <c r="K78" i="204"/>
  <c r="K80" i="204" s="1"/>
  <c r="K82" i="204" s="1"/>
  <c r="K67" i="188"/>
  <c r="K69" i="188" s="1"/>
  <c r="K71" i="188" s="1"/>
  <c r="K78" i="192"/>
  <c r="K80" i="192" s="1"/>
  <c r="K82" i="192" s="1"/>
  <c r="K71" i="196"/>
  <c r="K78" i="202"/>
  <c r="K80" i="202" s="1"/>
  <c r="K82" i="202" s="1"/>
  <c r="D97" i="147"/>
  <c r="D131" i="147" s="1"/>
  <c r="U320" i="92"/>
  <c r="C327" i="138"/>
  <c r="C364" i="138" s="1"/>
  <c r="D67" i="138" s="1"/>
  <c r="H389" i="92"/>
  <c r="H408" i="92" s="1"/>
  <c r="H339" i="92"/>
  <c r="H340" i="92"/>
  <c r="U322" i="92"/>
  <c r="U336" i="92"/>
  <c r="U331" i="92"/>
  <c r="C312" i="138"/>
  <c r="C349" i="138" s="1"/>
  <c r="D52" i="138" s="1"/>
  <c r="C322" i="138"/>
  <c r="C359" i="138" s="1"/>
  <c r="D62" i="138" s="1"/>
  <c r="C307" i="138"/>
  <c r="C344" i="138" s="1"/>
  <c r="D47" i="138" s="1"/>
  <c r="D81" i="138" s="1"/>
  <c r="D115" i="138" s="1"/>
  <c r="C303" i="138"/>
  <c r="C340" i="138" s="1"/>
  <c r="L331" i="92"/>
  <c r="D79" i="162"/>
  <c r="D113" i="162" s="1"/>
  <c r="K309" i="92"/>
  <c r="K310" i="92" s="1"/>
  <c r="F414" i="92"/>
  <c r="D81" i="151"/>
  <c r="D115" i="151" s="1"/>
  <c r="D99" i="151"/>
  <c r="D133" i="151" s="1"/>
  <c r="C321" i="138"/>
  <c r="C358" i="138" s="1"/>
  <c r="D61" i="138" s="1"/>
  <c r="C323" i="138"/>
  <c r="C360" i="138" s="1"/>
  <c r="D63" i="138" s="1"/>
  <c r="C308" i="138"/>
  <c r="C345" i="138" s="1"/>
  <c r="D48" i="138" s="1"/>
  <c r="C305" i="138"/>
  <c r="C342" i="138" s="1"/>
  <c r="D45" i="138" s="1"/>
  <c r="D80" i="138" s="1"/>
  <c r="C319" i="138"/>
  <c r="C356" i="138" s="1"/>
  <c r="C326" i="138"/>
  <c r="C363" i="138" s="1"/>
  <c r="D66" i="138" s="1"/>
  <c r="C304" i="138"/>
  <c r="C341" i="138" s="1"/>
  <c r="D44" i="138" s="1"/>
  <c r="C310" i="138"/>
  <c r="C347" i="138" s="1"/>
  <c r="D50" i="138" s="1"/>
  <c r="C324" i="138"/>
  <c r="C361" i="138" s="1"/>
  <c r="D64" i="138" s="1"/>
  <c r="C328" i="138"/>
  <c r="C365" i="138" s="1"/>
  <c r="D68" i="138" s="1"/>
  <c r="C309" i="138"/>
  <c r="C346" i="138" s="1"/>
  <c r="D49" i="138" s="1"/>
  <c r="C320" i="138"/>
  <c r="C357" i="138" s="1"/>
  <c r="D60" i="138" s="1"/>
  <c r="C20" i="128"/>
  <c r="C70" i="128" s="1"/>
  <c r="C21" i="102" s="1"/>
  <c r="C311" i="138"/>
  <c r="C348" i="138" s="1"/>
  <c r="D51" i="138" s="1"/>
  <c r="C325" i="138"/>
  <c r="C362" i="138" s="1"/>
  <c r="D65" i="138" s="1"/>
  <c r="D80" i="146"/>
  <c r="D182" i="146" s="1"/>
  <c r="J377" i="92"/>
  <c r="J452" i="92" s="1"/>
  <c r="D102" i="141"/>
  <c r="D204" i="141" s="1"/>
  <c r="D79" i="151"/>
  <c r="D147" i="151" s="1"/>
  <c r="F475" i="92"/>
  <c r="F502" i="92" s="1"/>
  <c r="F535" i="92" s="1"/>
  <c r="F585" i="92" s="1"/>
  <c r="F635" i="92" s="1"/>
  <c r="F22" i="88" s="1"/>
  <c r="F472" i="92"/>
  <c r="F499" i="92" s="1"/>
  <c r="F532" i="92" s="1"/>
  <c r="F582" i="92" s="1"/>
  <c r="F632" i="92" s="1"/>
  <c r="F36" i="136" s="1"/>
  <c r="F369" i="136" s="1"/>
  <c r="F481" i="92"/>
  <c r="F508" i="92" s="1"/>
  <c r="F541" i="92" s="1"/>
  <c r="F591" i="92" s="1"/>
  <c r="F641" i="92" s="1"/>
  <c r="F36" i="145" s="1"/>
  <c r="F369" i="145" s="1"/>
  <c r="F471" i="92"/>
  <c r="F498" i="92" s="1"/>
  <c r="F531" i="92" s="1"/>
  <c r="F581" i="92" s="1"/>
  <c r="F631" i="92" s="1"/>
  <c r="F18" i="88" s="1"/>
  <c r="F477" i="92"/>
  <c r="F504" i="92" s="1"/>
  <c r="F537" i="92" s="1"/>
  <c r="F587" i="92" s="1"/>
  <c r="F637" i="92" s="1"/>
  <c r="F24" i="88" s="1"/>
  <c r="F465" i="92"/>
  <c r="F469" i="92"/>
  <c r="F496" i="92" s="1"/>
  <c r="F478" i="92"/>
  <c r="F505" i="92" s="1"/>
  <c r="F538" i="92" s="1"/>
  <c r="F588" i="92" s="1"/>
  <c r="F638" i="92" s="1"/>
  <c r="F36" i="162" s="1"/>
  <c r="F369" i="162" s="1"/>
  <c r="F476" i="92"/>
  <c r="F503" i="92" s="1"/>
  <c r="F536" i="92" s="1"/>
  <c r="F586" i="92" s="1"/>
  <c r="F636" i="92" s="1"/>
  <c r="F23" i="88" s="1"/>
  <c r="F486" i="92"/>
  <c r="F513" i="92" s="1"/>
  <c r="F546" i="92" s="1"/>
  <c r="F596" i="92" s="1"/>
  <c r="F646" i="92" s="1"/>
  <c r="F36" i="150" s="1"/>
  <c r="F369" i="150" s="1"/>
  <c r="F485" i="92"/>
  <c r="F512" i="92" s="1"/>
  <c r="F545" i="92" s="1"/>
  <c r="F595" i="92" s="1"/>
  <c r="F645" i="92" s="1"/>
  <c r="F36" i="149" s="1"/>
  <c r="F369" i="149" s="1"/>
  <c r="F479" i="92"/>
  <c r="F506" i="92" s="1"/>
  <c r="F539" i="92" s="1"/>
  <c r="F589" i="92" s="1"/>
  <c r="F639" i="92" s="1"/>
  <c r="F36" i="143" s="1"/>
  <c r="F369" i="143" s="1"/>
  <c r="D83" i="146"/>
  <c r="D117" i="146" s="1"/>
  <c r="D99" i="146"/>
  <c r="D133" i="146" s="1"/>
  <c r="D101" i="151"/>
  <c r="D135" i="151" s="1"/>
  <c r="D81" i="147"/>
  <c r="D149" i="147" s="1"/>
  <c r="D85" i="162"/>
  <c r="D187" i="162" s="1"/>
  <c r="D96" i="162"/>
  <c r="D130" i="162" s="1"/>
  <c r="F36" i="144"/>
  <c r="F369" i="144" s="1"/>
  <c r="F27" i="88"/>
  <c r="G51" i="88" s="1"/>
  <c r="G15" i="144" s="1"/>
  <c r="D81" i="141"/>
  <c r="D183" i="141" s="1"/>
  <c r="F484" i="92"/>
  <c r="F511" i="92" s="1"/>
  <c r="F544" i="92" s="1"/>
  <c r="F594" i="92" s="1"/>
  <c r="F644" i="92" s="1"/>
  <c r="F31" i="88" s="1"/>
  <c r="F482" i="92"/>
  <c r="F509" i="92" s="1"/>
  <c r="F542" i="92" s="1"/>
  <c r="F592" i="92" s="1"/>
  <c r="F642" i="92" s="1"/>
  <c r="D97" i="146"/>
  <c r="D165" i="146" s="1"/>
  <c r="D101" i="141"/>
  <c r="D169" i="141" s="1"/>
  <c r="F487" i="92"/>
  <c r="F514" i="92" s="1"/>
  <c r="F547" i="92" s="1"/>
  <c r="F597" i="92" s="1"/>
  <c r="F647" i="92" s="1"/>
  <c r="F36" i="151" s="1"/>
  <c r="F369" i="151" s="1"/>
  <c r="F483" i="92"/>
  <c r="F510" i="92" s="1"/>
  <c r="F543" i="92" s="1"/>
  <c r="F593" i="92" s="1"/>
  <c r="F643" i="92" s="1"/>
  <c r="F30" i="88" s="1"/>
  <c r="F470" i="92"/>
  <c r="F497" i="92" s="1"/>
  <c r="F530" i="92" s="1"/>
  <c r="F580" i="92" s="1"/>
  <c r="F630" i="92" s="1"/>
  <c r="F17" i="88" s="1"/>
  <c r="D83" i="147"/>
  <c r="D117" i="147" s="1"/>
  <c r="D82" i="162"/>
  <c r="D184" i="162" s="1"/>
  <c r="K332" i="92"/>
  <c r="K383" i="92" s="1"/>
  <c r="K458" i="92" s="1"/>
  <c r="D102" i="146"/>
  <c r="D170" i="146" s="1"/>
  <c r="D96" i="146"/>
  <c r="D198" i="146" s="1"/>
  <c r="D99" i="141"/>
  <c r="D167" i="141" s="1"/>
  <c r="D84" i="151"/>
  <c r="D152" i="151" s="1"/>
  <c r="D86" i="151"/>
  <c r="D188" i="151" s="1"/>
  <c r="D101" i="162"/>
  <c r="D135" i="162" s="1"/>
  <c r="D82" i="146"/>
  <c r="D150" i="146" s="1"/>
  <c r="D79" i="141"/>
  <c r="D147" i="141" s="1"/>
  <c r="D82" i="151"/>
  <c r="D116" i="151" s="1"/>
  <c r="D98" i="151"/>
  <c r="D132" i="151" s="1"/>
  <c r="D80" i="147"/>
  <c r="D182" i="147" s="1"/>
  <c r="C330" i="146"/>
  <c r="D86" i="141"/>
  <c r="D120" i="141" s="1"/>
  <c r="D85" i="147"/>
  <c r="D119" i="147" s="1"/>
  <c r="G34" i="88"/>
  <c r="G36" i="151"/>
  <c r="G369" i="151" s="1"/>
  <c r="D59" i="146"/>
  <c r="D93" i="146" s="1"/>
  <c r="C366" i="146"/>
  <c r="D86" i="146"/>
  <c r="D81" i="146"/>
  <c r="AB33" i="93"/>
  <c r="AC55" i="108"/>
  <c r="AB59" i="155"/>
  <c r="AB65" i="155" s="1"/>
  <c r="K348" i="92"/>
  <c r="K373" i="92"/>
  <c r="K448" i="92" s="1"/>
  <c r="K335" i="92"/>
  <c r="I447" i="92"/>
  <c r="G479" i="92"/>
  <c r="G506" i="92" s="1"/>
  <c r="G539" i="92" s="1"/>
  <c r="G589" i="92" s="1"/>
  <c r="G639" i="92" s="1"/>
  <c r="G485" i="92"/>
  <c r="G512" i="92" s="1"/>
  <c r="G545" i="92" s="1"/>
  <c r="G595" i="92" s="1"/>
  <c r="G645" i="92" s="1"/>
  <c r="C303" i="142"/>
  <c r="C340" i="142" s="1"/>
  <c r="C308" i="142"/>
  <c r="C345" i="142" s="1"/>
  <c r="D48" i="142" s="1"/>
  <c r="C322" i="142"/>
  <c r="C359" i="142" s="1"/>
  <c r="D62" i="142" s="1"/>
  <c r="C323" i="142"/>
  <c r="C360" i="142" s="1"/>
  <c r="D63" i="142" s="1"/>
  <c r="C311" i="142"/>
  <c r="C348" i="142" s="1"/>
  <c r="D51" i="142" s="1"/>
  <c r="C319" i="142"/>
  <c r="C356" i="142" s="1"/>
  <c r="C310" i="142"/>
  <c r="C347" i="142" s="1"/>
  <c r="D50" i="142" s="1"/>
  <c r="C307" i="142"/>
  <c r="C344" i="142" s="1"/>
  <c r="D47" i="142" s="1"/>
  <c r="C329" i="142"/>
  <c r="C304" i="142"/>
  <c r="C341" i="142" s="1"/>
  <c r="D44" i="142" s="1"/>
  <c r="C325" i="142"/>
  <c r="C362" i="142" s="1"/>
  <c r="D65" i="142" s="1"/>
  <c r="C331" i="142"/>
  <c r="C320" i="142"/>
  <c r="C357" i="142" s="1"/>
  <c r="D60" i="142" s="1"/>
  <c r="C305" i="142"/>
  <c r="C342" i="142" s="1"/>
  <c r="D45" i="142" s="1"/>
  <c r="C306" i="142"/>
  <c r="C343" i="142" s="1"/>
  <c r="D46" i="142" s="1"/>
  <c r="C321" i="142"/>
  <c r="C358" i="142" s="1"/>
  <c r="D61" i="142" s="1"/>
  <c r="C328" i="142"/>
  <c r="C365" i="142" s="1"/>
  <c r="D68" i="142" s="1"/>
  <c r="C324" i="142"/>
  <c r="C361" i="142" s="1"/>
  <c r="D64" i="142" s="1"/>
  <c r="C326" i="142"/>
  <c r="C363" i="142" s="1"/>
  <c r="D66" i="142" s="1"/>
  <c r="C23" i="128"/>
  <c r="C73" i="128" s="1"/>
  <c r="C24" i="102" s="1"/>
  <c r="C31" i="287" s="1"/>
  <c r="H31" i="287" s="1"/>
  <c r="C327" i="142"/>
  <c r="C364" i="142" s="1"/>
  <c r="D67" i="142" s="1"/>
  <c r="C309" i="142"/>
  <c r="C346" i="142" s="1"/>
  <c r="D49" i="142" s="1"/>
  <c r="D83" i="142" s="1"/>
  <c r="C312" i="142"/>
  <c r="C349" i="142" s="1"/>
  <c r="D52" i="142" s="1"/>
  <c r="C313" i="142"/>
  <c r="C310" i="135"/>
  <c r="C347" i="135" s="1"/>
  <c r="D50" i="135" s="1"/>
  <c r="C320" i="135"/>
  <c r="C357" i="135" s="1"/>
  <c r="D60" i="135" s="1"/>
  <c r="C323" i="135"/>
  <c r="C360" i="135" s="1"/>
  <c r="D63" i="135" s="1"/>
  <c r="C304" i="135"/>
  <c r="C341" i="135" s="1"/>
  <c r="D44" i="135" s="1"/>
  <c r="C307" i="135"/>
  <c r="C344" i="135" s="1"/>
  <c r="D47" i="135" s="1"/>
  <c r="C17" i="128"/>
  <c r="C67" i="128" s="1"/>
  <c r="C18" i="102" s="1"/>
  <c r="C25" i="287" s="1"/>
  <c r="H25" i="287" s="1"/>
  <c r="C306" i="135"/>
  <c r="C343" i="135" s="1"/>
  <c r="D46" i="135" s="1"/>
  <c r="C309" i="135"/>
  <c r="C346" i="135" s="1"/>
  <c r="D49" i="135" s="1"/>
  <c r="C319" i="135"/>
  <c r="C326" i="135"/>
  <c r="C363" i="135" s="1"/>
  <c r="D66" i="135" s="1"/>
  <c r="C303" i="135"/>
  <c r="C328" i="135"/>
  <c r="C365" i="135" s="1"/>
  <c r="D68" i="135" s="1"/>
  <c r="C312" i="135"/>
  <c r="C349" i="135" s="1"/>
  <c r="D52" i="135" s="1"/>
  <c r="C305" i="135"/>
  <c r="C342" i="135" s="1"/>
  <c r="D45" i="135" s="1"/>
  <c r="C321" i="135"/>
  <c r="C358" i="135" s="1"/>
  <c r="D61" i="135" s="1"/>
  <c r="C311" i="135"/>
  <c r="C348" i="135" s="1"/>
  <c r="D51" i="135" s="1"/>
  <c r="C324" i="135"/>
  <c r="C361" i="135" s="1"/>
  <c r="D64" i="135" s="1"/>
  <c r="C308" i="135"/>
  <c r="C345" i="135" s="1"/>
  <c r="D48" i="135" s="1"/>
  <c r="C325" i="135"/>
  <c r="C362" i="135" s="1"/>
  <c r="D65" i="135" s="1"/>
  <c r="C322" i="135"/>
  <c r="C359" i="135" s="1"/>
  <c r="D62" i="135" s="1"/>
  <c r="C327" i="135"/>
  <c r="C364" i="135" s="1"/>
  <c r="D67" i="135" s="1"/>
  <c r="D95" i="141"/>
  <c r="C97" i="102"/>
  <c r="C42" i="95"/>
  <c r="C67" i="95" s="1"/>
  <c r="I364" i="92"/>
  <c r="I365" i="92" s="1"/>
  <c r="AL176" i="95"/>
  <c r="M267" i="152"/>
  <c r="S68" i="113"/>
  <c r="S69" i="113" s="1"/>
  <c r="J384" i="92"/>
  <c r="J359" i="92"/>
  <c r="K334" i="92"/>
  <c r="C366" i="151"/>
  <c r="D59" i="151"/>
  <c r="D93" i="151" s="1"/>
  <c r="D80" i="151"/>
  <c r="C53" i="95"/>
  <c r="C78" i="95" s="1"/>
  <c r="C108" i="102"/>
  <c r="I459" i="92"/>
  <c r="G475" i="92"/>
  <c r="G502" i="92" s="1"/>
  <c r="G535" i="92" s="1"/>
  <c r="G585" i="92" s="1"/>
  <c r="G635" i="92" s="1"/>
  <c r="K371" i="92"/>
  <c r="K446" i="92" s="1"/>
  <c r="K346" i="92"/>
  <c r="C332" i="147"/>
  <c r="C333" i="147" s="1"/>
  <c r="C314" i="147"/>
  <c r="D100" i="147"/>
  <c r="I454" i="92"/>
  <c r="C321" i="139"/>
  <c r="C358" i="139" s="1"/>
  <c r="D61" i="139" s="1"/>
  <c r="C324" i="139"/>
  <c r="C361" i="139" s="1"/>
  <c r="D64" i="139" s="1"/>
  <c r="C327" i="139"/>
  <c r="C364" i="139" s="1"/>
  <c r="D67" i="139" s="1"/>
  <c r="C308" i="139"/>
  <c r="C345" i="139" s="1"/>
  <c r="D48" i="139" s="1"/>
  <c r="C311" i="139"/>
  <c r="C348" i="139" s="1"/>
  <c r="D51" i="139" s="1"/>
  <c r="C310" i="139"/>
  <c r="C347" i="139" s="1"/>
  <c r="D50" i="139" s="1"/>
  <c r="C320" i="139"/>
  <c r="C357" i="139" s="1"/>
  <c r="D60" i="139" s="1"/>
  <c r="C323" i="139"/>
  <c r="C360" i="139" s="1"/>
  <c r="D63" i="139" s="1"/>
  <c r="C304" i="139"/>
  <c r="C341" i="139" s="1"/>
  <c r="D44" i="139" s="1"/>
  <c r="C307" i="139"/>
  <c r="C344" i="139" s="1"/>
  <c r="D47" i="139" s="1"/>
  <c r="C306" i="139"/>
  <c r="C343" i="139" s="1"/>
  <c r="D46" i="139" s="1"/>
  <c r="C319" i="139"/>
  <c r="C303" i="139"/>
  <c r="C309" i="139"/>
  <c r="C346" i="139" s="1"/>
  <c r="D49" i="139" s="1"/>
  <c r="C325" i="139"/>
  <c r="C362" i="139" s="1"/>
  <c r="D65" i="139" s="1"/>
  <c r="C305" i="139"/>
  <c r="C342" i="139" s="1"/>
  <c r="D45" i="139" s="1"/>
  <c r="C328" i="139"/>
  <c r="C365" i="139" s="1"/>
  <c r="D68" i="139" s="1"/>
  <c r="C312" i="139"/>
  <c r="C349" i="139" s="1"/>
  <c r="D52" i="139" s="1"/>
  <c r="C21" i="128"/>
  <c r="C71" i="128" s="1"/>
  <c r="C22" i="102" s="1"/>
  <c r="C29" i="287" s="1"/>
  <c r="H29" i="287" s="1"/>
  <c r="C326" i="139"/>
  <c r="C363" i="139" s="1"/>
  <c r="D66" i="139" s="1"/>
  <c r="C322" i="139"/>
  <c r="C359" i="139" s="1"/>
  <c r="D62" i="139" s="1"/>
  <c r="E16" i="127"/>
  <c r="F41" i="88"/>
  <c r="F15" i="134" s="1"/>
  <c r="U60" i="217"/>
  <c r="Z124" i="155"/>
  <c r="Z126" i="155" s="1"/>
  <c r="Z130" i="155" s="1"/>
  <c r="AA76" i="155"/>
  <c r="L157" i="92"/>
  <c r="L158" i="92"/>
  <c r="C32" i="128"/>
  <c r="C82" i="128" s="1"/>
  <c r="C33" i="102" s="1"/>
  <c r="C40" i="287" s="1"/>
  <c r="H40" i="287" s="1"/>
  <c r="C319" i="150"/>
  <c r="C356" i="150" s="1"/>
  <c r="C306" i="150"/>
  <c r="C343" i="150" s="1"/>
  <c r="D46" i="150" s="1"/>
  <c r="C320" i="150"/>
  <c r="C357" i="150" s="1"/>
  <c r="D60" i="150" s="1"/>
  <c r="C304" i="150"/>
  <c r="C341" i="150" s="1"/>
  <c r="D44" i="150" s="1"/>
  <c r="C313" i="150"/>
  <c r="C303" i="150"/>
  <c r="C340" i="150" s="1"/>
  <c r="C309" i="150"/>
  <c r="C346" i="150" s="1"/>
  <c r="D49" i="150" s="1"/>
  <c r="C331" i="150"/>
  <c r="C323" i="150"/>
  <c r="C360" i="150" s="1"/>
  <c r="D63" i="150" s="1"/>
  <c r="C324" i="150"/>
  <c r="C361" i="150" s="1"/>
  <c r="D64" i="150" s="1"/>
  <c r="C329" i="150"/>
  <c r="C310" i="150"/>
  <c r="C347" i="150" s="1"/>
  <c r="D50" i="150" s="1"/>
  <c r="C328" i="150"/>
  <c r="C365" i="150" s="1"/>
  <c r="D68" i="150" s="1"/>
  <c r="C327" i="150"/>
  <c r="C364" i="150" s="1"/>
  <c r="D67" i="150" s="1"/>
  <c r="C311" i="150"/>
  <c r="C348" i="150" s="1"/>
  <c r="D51" i="150" s="1"/>
  <c r="C312" i="150"/>
  <c r="C349" i="150" s="1"/>
  <c r="D52" i="150" s="1"/>
  <c r="C322" i="150"/>
  <c r="C359" i="150" s="1"/>
  <c r="D62" i="150" s="1"/>
  <c r="C305" i="150"/>
  <c r="C342" i="150" s="1"/>
  <c r="D45" i="150" s="1"/>
  <c r="C308" i="150"/>
  <c r="C345" i="150" s="1"/>
  <c r="D48" i="150" s="1"/>
  <c r="C321" i="150"/>
  <c r="C358" i="150" s="1"/>
  <c r="D61" i="150" s="1"/>
  <c r="C326" i="150"/>
  <c r="C363" i="150" s="1"/>
  <c r="D66" i="150" s="1"/>
  <c r="C307" i="150"/>
  <c r="C344" i="150" s="1"/>
  <c r="D47" i="150" s="1"/>
  <c r="D81" i="150" s="1"/>
  <c r="C325" i="150"/>
  <c r="C362" i="150" s="1"/>
  <c r="D65" i="150" s="1"/>
  <c r="G471" i="92"/>
  <c r="G498" i="92" s="1"/>
  <c r="G531" i="92" s="1"/>
  <c r="G581" i="92" s="1"/>
  <c r="G631" i="92" s="1"/>
  <c r="AB31" i="152"/>
  <c r="K325" i="92"/>
  <c r="K337" i="92"/>
  <c r="J355" i="92"/>
  <c r="J380" i="92"/>
  <c r="F56" i="88"/>
  <c r="F15" i="149" s="1"/>
  <c r="E31" i="127"/>
  <c r="G474" i="92"/>
  <c r="G501" i="92" s="1"/>
  <c r="G534" i="92" s="1"/>
  <c r="G584" i="92" s="1"/>
  <c r="G634" i="92" s="1"/>
  <c r="D99" i="162"/>
  <c r="C314" i="162"/>
  <c r="C332" i="162"/>
  <c r="C333" i="162" s="1"/>
  <c r="C321" i="148"/>
  <c r="C358" i="148" s="1"/>
  <c r="D61" i="148" s="1"/>
  <c r="C325" i="148"/>
  <c r="C362" i="148" s="1"/>
  <c r="D65" i="148" s="1"/>
  <c r="C303" i="148"/>
  <c r="C340" i="148" s="1"/>
  <c r="C327" i="148"/>
  <c r="C364" i="148" s="1"/>
  <c r="D67" i="148" s="1"/>
  <c r="C306" i="148"/>
  <c r="C343" i="148" s="1"/>
  <c r="D46" i="148" s="1"/>
  <c r="C328" i="148"/>
  <c r="C365" i="148" s="1"/>
  <c r="D68" i="148" s="1"/>
  <c r="C319" i="148"/>
  <c r="C356" i="148" s="1"/>
  <c r="C324" i="148"/>
  <c r="C361" i="148" s="1"/>
  <c r="D64" i="148" s="1"/>
  <c r="C30" i="128"/>
  <c r="C80" i="128" s="1"/>
  <c r="C31" i="102" s="1"/>
  <c r="C38" i="287" s="1"/>
  <c r="H38" i="287" s="1"/>
  <c r="C310" i="148"/>
  <c r="C347" i="148" s="1"/>
  <c r="D50" i="148" s="1"/>
  <c r="C308" i="148"/>
  <c r="C345" i="148" s="1"/>
  <c r="D48" i="148" s="1"/>
  <c r="C313" i="148"/>
  <c r="C331" i="148"/>
  <c r="C305" i="148"/>
  <c r="C342" i="148" s="1"/>
  <c r="D45" i="148" s="1"/>
  <c r="C312" i="148"/>
  <c r="C349" i="148" s="1"/>
  <c r="D52" i="148" s="1"/>
  <c r="C320" i="148"/>
  <c r="C357" i="148" s="1"/>
  <c r="D60" i="148" s="1"/>
  <c r="C322" i="148"/>
  <c r="C359" i="148" s="1"/>
  <c r="D62" i="148" s="1"/>
  <c r="C323" i="148"/>
  <c r="C360" i="148" s="1"/>
  <c r="D63" i="148" s="1"/>
  <c r="C326" i="148"/>
  <c r="C363" i="148" s="1"/>
  <c r="D66" i="148" s="1"/>
  <c r="C309" i="148"/>
  <c r="C346" i="148" s="1"/>
  <c r="D49" i="148" s="1"/>
  <c r="C307" i="148"/>
  <c r="C344" i="148" s="1"/>
  <c r="D47" i="148" s="1"/>
  <c r="D81" i="148" s="1"/>
  <c r="C329" i="148"/>
  <c r="C304" i="148"/>
  <c r="C341" i="148" s="1"/>
  <c r="D44" i="148" s="1"/>
  <c r="C311" i="148"/>
  <c r="C348" i="148" s="1"/>
  <c r="D51" i="148" s="1"/>
  <c r="I460" i="92"/>
  <c r="Z57" i="113"/>
  <c r="V15" i="92"/>
  <c r="C48" i="95"/>
  <c r="C73" i="95" s="1"/>
  <c r="C103" i="102"/>
  <c r="D84" i="146"/>
  <c r="D79" i="146"/>
  <c r="AB44" i="93"/>
  <c r="AC53" i="108"/>
  <c r="AB57" i="155"/>
  <c r="AB63" i="155" s="1"/>
  <c r="G476" i="92"/>
  <c r="G503" i="92" s="1"/>
  <c r="G536" i="92" s="1"/>
  <c r="G586" i="92" s="1"/>
  <c r="G636" i="92" s="1"/>
  <c r="E17" i="127"/>
  <c r="F42" i="88"/>
  <c r="F15" i="135" s="1"/>
  <c r="H464" i="92"/>
  <c r="H484" i="92" s="1"/>
  <c r="H511" i="92" s="1"/>
  <c r="H544" i="92" s="1"/>
  <c r="H594" i="92" s="1"/>
  <c r="H644" i="92" s="1"/>
  <c r="C330" i="141"/>
  <c r="D82" i="141"/>
  <c r="D83" i="141"/>
  <c r="D100" i="141"/>
  <c r="I445" i="92"/>
  <c r="G478" i="92"/>
  <c r="G505" i="92" s="1"/>
  <c r="G538" i="92" s="1"/>
  <c r="G588" i="92" s="1"/>
  <c r="G638" i="92" s="1"/>
  <c r="J347" i="92"/>
  <c r="J372" i="92"/>
  <c r="J447" i="92" s="1"/>
  <c r="K326" i="92"/>
  <c r="D598" i="92"/>
  <c r="D95" i="151"/>
  <c r="D83" i="151"/>
  <c r="J358" i="92"/>
  <c r="J383" i="92"/>
  <c r="F45" i="88"/>
  <c r="F15" i="138" s="1"/>
  <c r="E20" i="127"/>
  <c r="I461" i="92"/>
  <c r="G414" i="92"/>
  <c r="I450" i="92"/>
  <c r="E579" i="92"/>
  <c r="E548" i="92"/>
  <c r="E549" i="92" s="1"/>
  <c r="D197" i="147"/>
  <c r="D163" i="147"/>
  <c r="D129" i="147"/>
  <c r="C330" i="147"/>
  <c r="D86" i="147"/>
  <c r="J350" i="92"/>
  <c r="J375" i="92"/>
  <c r="F43" i="88"/>
  <c r="F15" i="136" s="1"/>
  <c r="E18" i="127"/>
  <c r="Y332" i="92"/>
  <c r="Y337" i="92"/>
  <c r="L336" i="92"/>
  <c r="C319" i="136"/>
  <c r="C320" i="136"/>
  <c r="C357" i="136" s="1"/>
  <c r="D60" i="136" s="1"/>
  <c r="C312" i="136"/>
  <c r="C349" i="136" s="1"/>
  <c r="D52" i="136" s="1"/>
  <c r="C304" i="136"/>
  <c r="C341" i="136" s="1"/>
  <c r="D44" i="136" s="1"/>
  <c r="C308" i="136"/>
  <c r="C345" i="136" s="1"/>
  <c r="D48" i="136" s="1"/>
  <c r="C326" i="136"/>
  <c r="C363" i="136" s="1"/>
  <c r="D66" i="136" s="1"/>
  <c r="C307" i="136"/>
  <c r="C344" i="136" s="1"/>
  <c r="D47" i="136" s="1"/>
  <c r="C322" i="136"/>
  <c r="C359" i="136" s="1"/>
  <c r="D62" i="136" s="1"/>
  <c r="C310" i="136"/>
  <c r="C347" i="136" s="1"/>
  <c r="D50" i="136" s="1"/>
  <c r="C311" i="136"/>
  <c r="C348" i="136" s="1"/>
  <c r="D51" i="136" s="1"/>
  <c r="C18" i="128"/>
  <c r="C68" i="128" s="1"/>
  <c r="C19" i="102" s="1"/>
  <c r="C26" i="287" s="1"/>
  <c r="H26" i="287" s="1"/>
  <c r="C303" i="136"/>
  <c r="C328" i="136"/>
  <c r="C365" i="136" s="1"/>
  <c r="D68" i="136" s="1"/>
  <c r="C325" i="136"/>
  <c r="C362" i="136" s="1"/>
  <c r="D65" i="136" s="1"/>
  <c r="C324" i="136"/>
  <c r="C361" i="136" s="1"/>
  <c r="D64" i="136" s="1"/>
  <c r="C321" i="136"/>
  <c r="C358" i="136" s="1"/>
  <c r="D61" i="136" s="1"/>
  <c r="C309" i="136"/>
  <c r="C346" i="136" s="1"/>
  <c r="D49" i="136" s="1"/>
  <c r="D83" i="136" s="1"/>
  <c r="C327" i="136"/>
  <c r="C364" i="136" s="1"/>
  <c r="D67" i="136" s="1"/>
  <c r="D101" i="136" s="1"/>
  <c r="C306" i="136"/>
  <c r="C343" i="136" s="1"/>
  <c r="D46" i="136" s="1"/>
  <c r="C305" i="136"/>
  <c r="C342" i="136" s="1"/>
  <c r="D45" i="136" s="1"/>
  <c r="D79" i="136" s="1"/>
  <c r="C323" i="136"/>
  <c r="C360" i="136" s="1"/>
  <c r="D63" i="136" s="1"/>
  <c r="K321" i="92"/>
  <c r="K319" i="92"/>
  <c r="I456" i="92"/>
  <c r="AB34" i="113"/>
  <c r="C25" i="128"/>
  <c r="C75" i="128" s="1"/>
  <c r="C26" i="102" s="1"/>
  <c r="C33" i="287" s="1"/>
  <c r="H33" i="287" s="1"/>
  <c r="C322" i="143"/>
  <c r="C359" i="143" s="1"/>
  <c r="D62" i="143" s="1"/>
  <c r="C329" i="143"/>
  <c r="C326" i="143"/>
  <c r="C363" i="143" s="1"/>
  <c r="D66" i="143" s="1"/>
  <c r="C321" i="143"/>
  <c r="C358" i="143" s="1"/>
  <c r="D61" i="143" s="1"/>
  <c r="C309" i="143"/>
  <c r="C346" i="143" s="1"/>
  <c r="D49" i="143" s="1"/>
  <c r="C325" i="143"/>
  <c r="C362" i="143" s="1"/>
  <c r="D65" i="143" s="1"/>
  <c r="C313" i="143"/>
  <c r="C327" i="143"/>
  <c r="C364" i="143" s="1"/>
  <c r="D67" i="143" s="1"/>
  <c r="C303" i="143"/>
  <c r="C340" i="143" s="1"/>
  <c r="C308" i="143"/>
  <c r="C345" i="143" s="1"/>
  <c r="D48" i="143" s="1"/>
  <c r="C320" i="143"/>
  <c r="C357" i="143" s="1"/>
  <c r="D60" i="143" s="1"/>
  <c r="C312" i="143"/>
  <c r="C349" i="143" s="1"/>
  <c r="D52" i="143" s="1"/>
  <c r="C307" i="143"/>
  <c r="C344" i="143" s="1"/>
  <c r="D47" i="143" s="1"/>
  <c r="C328" i="143"/>
  <c r="C365" i="143" s="1"/>
  <c r="D68" i="143" s="1"/>
  <c r="C311" i="143"/>
  <c r="C348" i="143" s="1"/>
  <c r="D51" i="143" s="1"/>
  <c r="C319" i="143"/>
  <c r="C356" i="143" s="1"/>
  <c r="C306" i="143"/>
  <c r="C343" i="143" s="1"/>
  <c r="D46" i="143" s="1"/>
  <c r="C310" i="143"/>
  <c r="C347" i="143" s="1"/>
  <c r="D50" i="143" s="1"/>
  <c r="C305" i="143"/>
  <c r="C342" i="143" s="1"/>
  <c r="D45" i="143" s="1"/>
  <c r="C331" i="143"/>
  <c r="C304" i="143"/>
  <c r="C341" i="143" s="1"/>
  <c r="D44" i="143" s="1"/>
  <c r="C324" i="143"/>
  <c r="C361" i="143" s="1"/>
  <c r="D64" i="143" s="1"/>
  <c r="C323" i="143"/>
  <c r="C360" i="143" s="1"/>
  <c r="D63" i="143" s="1"/>
  <c r="C99" i="102"/>
  <c r="C44" i="95"/>
  <c r="C69" i="95" s="1"/>
  <c r="C366" i="162"/>
  <c r="D59" i="162"/>
  <c r="D93" i="162" s="1"/>
  <c r="D80" i="162"/>
  <c r="E21" i="127"/>
  <c r="F46" i="88"/>
  <c r="F15" i="139" s="1"/>
  <c r="D85" i="146"/>
  <c r="C332" i="146"/>
  <c r="C333" i="146" s="1"/>
  <c r="C314" i="146"/>
  <c r="D43" i="146"/>
  <c r="D77" i="146" s="1"/>
  <c r="C350" i="146"/>
  <c r="D98" i="146"/>
  <c r="J363" i="92"/>
  <c r="J388" i="92"/>
  <c r="K357" i="92"/>
  <c r="K382" i="92"/>
  <c r="K457" i="92" s="1"/>
  <c r="K329" i="92"/>
  <c r="G469" i="92"/>
  <c r="Y57" i="113"/>
  <c r="U15" i="92"/>
  <c r="I455" i="92"/>
  <c r="E27" i="127"/>
  <c r="F52" i="88"/>
  <c r="F15" i="145" s="1"/>
  <c r="I463" i="92"/>
  <c r="D80" i="141"/>
  <c r="C314" i="141"/>
  <c r="C332" i="141"/>
  <c r="C333" i="141" s="1"/>
  <c r="D59" i="141"/>
  <c r="C366" i="141"/>
  <c r="C350" i="141"/>
  <c r="D43" i="141"/>
  <c r="I339" i="92"/>
  <c r="I389" i="92"/>
  <c r="I408" i="92" s="1"/>
  <c r="V331" i="92"/>
  <c r="V320" i="92"/>
  <c r="V322" i="92"/>
  <c r="I340" i="92"/>
  <c r="V327" i="92"/>
  <c r="V336" i="92"/>
  <c r="C322" i="144"/>
  <c r="C359" i="144" s="1"/>
  <c r="D62" i="144" s="1"/>
  <c r="C310" i="144"/>
  <c r="C347" i="144" s="1"/>
  <c r="D50" i="144" s="1"/>
  <c r="C305" i="144"/>
  <c r="C342" i="144" s="1"/>
  <c r="D45" i="144" s="1"/>
  <c r="C331" i="144"/>
  <c r="C309" i="144"/>
  <c r="C346" i="144" s="1"/>
  <c r="D49" i="144" s="1"/>
  <c r="C26" i="128"/>
  <c r="C76" i="128" s="1"/>
  <c r="C27" i="102" s="1"/>
  <c r="C34" i="287" s="1"/>
  <c r="H34" i="287" s="1"/>
  <c r="C306" i="144"/>
  <c r="C343" i="144" s="1"/>
  <c r="D46" i="144" s="1"/>
  <c r="C307" i="144"/>
  <c r="C344" i="144" s="1"/>
  <c r="D47" i="144" s="1"/>
  <c r="C308" i="144"/>
  <c r="C345" i="144" s="1"/>
  <c r="D48" i="144" s="1"/>
  <c r="C327" i="144"/>
  <c r="C364" i="144" s="1"/>
  <c r="D67" i="144" s="1"/>
  <c r="C324" i="144"/>
  <c r="C361" i="144" s="1"/>
  <c r="D64" i="144" s="1"/>
  <c r="C328" i="144"/>
  <c r="C365" i="144" s="1"/>
  <c r="D68" i="144" s="1"/>
  <c r="C304" i="144"/>
  <c r="C341" i="144" s="1"/>
  <c r="D44" i="144" s="1"/>
  <c r="C329" i="144"/>
  <c r="C303" i="144"/>
  <c r="C340" i="144" s="1"/>
  <c r="C326" i="144"/>
  <c r="C363" i="144" s="1"/>
  <c r="D66" i="144" s="1"/>
  <c r="C320" i="144"/>
  <c r="C357" i="144" s="1"/>
  <c r="D60" i="144" s="1"/>
  <c r="C321" i="144"/>
  <c r="C358" i="144" s="1"/>
  <c r="D61" i="144" s="1"/>
  <c r="C325" i="144"/>
  <c r="C362" i="144" s="1"/>
  <c r="D65" i="144" s="1"/>
  <c r="C323" i="144"/>
  <c r="C360" i="144" s="1"/>
  <c r="D63" i="144" s="1"/>
  <c r="C312" i="144"/>
  <c r="C349" i="144" s="1"/>
  <c r="D52" i="144" s="1"/>
  <c r="C313" i="144"/>
  <c r="C319" i="144"/>
  <c r="C356" i="144" s="1"/>
  <c r="C311" i="144"/>
  <c r="C348" i="144" s="1"/>
  <c r="D51" i="144" s="1"/>
  <c r="K333" i="92"/>
  <c r="C350" i="151"/>
  <c r="D43" i="151"/>
  <c r="D77" i="151" s="1"/>
  <c r="D85" i="151"/>
  <c r="D102" i="151"/>
  <c r="D97" i="151"/>
  <c r="K330" i="92"/>
  <c r="K387" i="92"/>
  <c r="K462" i="92" s="1"/>
  <c r="K362" i="92"/>
  <c r="E33" i="127"/>
  <c r="F58" i="88"/>
  <c r="F15" i="151" s="1"/>
  <c r="C322" i="134"/>
  <c r="C359" i="134" s="1"/>
  <c r="D62" i="134" s="1"/>
  <c r="C326" i="134"/>
  <c r="C363" i="134" s="1"/>
  <c r="D66" i="134" s="1"/>
  <c r="C327" i="134"/>
  <c r="C364" i="134" s="1"/>
  <c r="D67" i="134" s="1"/>
  <c r="C308" i="134"/>
  <c r="C345" i="134" s="1"/>
  <c r="D48" i="134" s="1"/>
  <c r="C307" i="134"/>
  <c r="C344" i="134" s="1"/>
  <c r="D47" i="134" s="1"/>
  <c r="C324" i="134"/>
  <c r="C361" i="134" s="1"/>
  <c r="D64" i="134" s="1"/>
  <c r="C325" i="134"/>
  <c r="C362" i="134" s="1"/>
  <c r="D65" i="134" s="1"/>
  <c r="C309" i="134"/>
  <c r="C346" i="134" s="1"/>
  <c r="D49" i="134" s="1"/>
  <c r="C328" i="134"/>
  <c r="C365" i="134" s="1"/>
  <c r="D68" i="134" s="1"/>
  <c r="C312" i="134"/>
  <c r="C349" i="134" s="1"/>
  <c r="D52" i="134" s="1"/>
  <c r="C16" i="128"/>
  <c r="C66" i="128" s="1"/>
  <c r="C17" i="102" s="1"/>
  <c r="C24" i="287" s="1"/>
  <c r="H24" i="287" s="1"/>
  <c r="C321" i="134"/>
  <c r="C358" i="134" s="1"/>
  <c r="D61" i="134" s="1"/>
  <c r="C304" i="134"/>
  <c r="C341" i="134" s="1"/>
  <c r="D44" i="134" s="1"/>
  <c r="C306" i="134"/>
  <c r="C343" i="134" s="1"/>
  <c r="D46" i="134" s="1"/>
  <c r="C323" i="134"/>
  <c r="C360" i="134" s="1"/>
  <c r="D63" i="134" s="1"/>
  <c r="C320" i="134"/>
  <c r="C357" i="134" s="1"/>
  <c r="D60" i="134" s="1"/>
  <c r="C319" i="134"/>
  <c r="C311" i="134"/>
  <c r="C348" i="134" s="1"/>
  <c r="D51" i="134" s="1"/>
  <c r="C305" i="134"/>
  <c r="C342" i="134" s="1"/>
  <c r="D45" i="134" s="1"/>
  <c r="C303" i="134"/>
  <c r="C310" i="134"/>
  <c r="C347" i="134" s="1"/>
  <c r="D50" i="134" s="1"/>
  <c r="D96" i="147"/>
  <c r="D84" i="147"/>
  <c r="D79" i="147"/>
  <c r="J379" i="92"/>
  <c r="J354" i="92"/>
  <c r="E19" i="127"/>
  <c r="F44" i="88"/>
  <c r="F15" i="137" s="1"/>
  <c r="Y328" i="92"/>
  <c r="L298" i="92"/>
  <c r="L327" i="92" s="1"/>
  <c r="I449" i="92"/>
  <c r="AB82" i="155"/>
  <c r="AB64" i="155"/>
  <c r="AB70" i="155" s="1"/>
  <c r="D95" i="162"/>
  <c r="D83" i="162"/>
  <c r="C330" i="162"/>
  <c r="C329" i="149"/>
  <c r="C304" i="149"/>
  <c r="C341" i="149" s="1"/>
  <c r="D44" i="149" s="1"/>
  <c r="C331" i="149"/>
  <c r="C309" i="149"/>
  <c r="C346" i="149" s="1"/>
  <c r="D49" i="149" s="1"/>
  <c r="C303" i="149"/>
  <c r="C340" i="149" s="1"/>
  <c r="C312" i="149"/>
  <c r="C349" i="149" s="1"/>
  <c r="D52" i="149" s="1"/>
  <c r="C306" i="149"/>
  <c r="C343" i="149" s="1"/>
  <c r="D46" i="149" s="1"/>
  <c r="C322" i="149"/>
  <c r="C359" i="149" s="1"/>
  <c r="D62" i="149" s="1"/>
  <c r="C307" i="149"/>
  <c r="C344" i="149" s="1"/>
  <c r="D47" i="149" s="1"/>
  <c r="C319" i="149"/>
  <c r="C356" i="149" s="1"/>
  <c r="C321" i="149"/>
  <c r="C358" i="149" s="1"/>
  <c r="D61" i="149" s="1"/>
  <c r="C31" i="128"/>
  <c r="C81" i="128" s="1"/>
  <c r="C32" i="102" s="1"/>
  <c r="C39" i="287" s="1"/>
  <c r="H39" i="287" s="1"/>
  <c r="C313" i="149"/>
  <c r="C320" i="149"/>
  <c r="C357" i="149" s="1"/>
  <c r="D60" i="149" s="1"/>
  <c r="C325" i="149"/>
  <c r="C362" i="149" s="1"/>
  <c r="D65" i="149" s="1"/>
  <c r="C310" i="149"/>
  <c r="C347" i="149" s="1"/>
  <c r="D50" i="149" s="1"/>
  <c r="C324" i="149"/>
  <c r="C361" i="149" s="1"/>
  <c r="D64" i="149" s="1"/>
  <c r="C327" i="149"/>
  <c r="C364" i="149" s="1"/>
  <c r="D67" i="149" s="1"/>
  <c r="C323" i="149"/>
  <c r="C360" i="149" s="1"/>
  <c r="D63" i="149" s="1"/>
  <c r="C305" i="149"/>
  <c r="C342" i="149" s="1"/>
  <c r="D45" i="149" s="1"/>
  <c r="C308" i="149"/>
  <c r="C345" i="149" s="1"/>
  <c r="D48" i="149" s="1"/>
  <c r="C328" i="149"/>
  <c r="C365" i="149" s="1"/>
  <c r="D68" i="149" s="1"/>
  <c r="D102" i="149" s="1"/>
  <c r="C311" i="149"/>
  <c r="C348" i="149" s="1"/>
  <c r="D51" i="149" s="1"/>
  <c r="C326" i="149"/>
  <c r="C363" i="149" s="1"/>
  <c r="D66" i="149" s="1"/>
  <c r="D100" i="146"/>
  <c r="D95" i="146"/>
  <c r="J374" i="92"/>
  <c r="J349" i="92"/>
  <c r="D63" i="127"/>
  <c r="G483" i="92"/>
  <c r="G510" i="92" s="1"/>
  <c r="G543" i="92" s="1"/>
  <c r="G593" i="92" s="1"/>
  <c r="G643" i="92" s="1"/>
  <c r="G473" i="92"/>
  <c r="G500" i="92" s="1"/>
  <c r="G533" i="92" s="1"/>
  <c r="G583" i="92" s="1"/>
  <c r="G633" i="92" s="1"/>
  <c r="G484" i="92"/>
  <c r="G511" i="92" s="1"/>
  <c r="G544" i="92" s="1"/>
  <c r="G594" i="92" s="1"/>
  <c r="G644" i="92" s="1"/>
  <c r="G472" i="92"/>
  <c r="G499" i="92" s="1"/>
  <c r="G532" i="92" s="1"/>
  <c r="G582" i="92" s="1"/>
  <c r="G632" i="92" s="1"/>
  <c r="G477" i="92"/>
  <c r="G504" i="92" s="1"/>
  <c r="G537" i="92" s="1"/>
  <c r="G587" i="92" s="1"/>
  <c r="G637" i="92" s="1"/>
  <c r="G486" i="92"/>
  <c r="G513" i="92" s="1"/>
  <c r="G546" i="92" s="1"/>
  <c r="G596" i="92" s="1"/>
  <c r="G646" i="92" s="1"/>
  <c r="G481" i="92"/>
  <c r="G508" i="92" s="1"/>
  <c r="G541" i="92" s="1"/>
  <c r="G591" i="92" s="1"/>
  <c r="G641" i="92" s="1"/>
  <c r="G465" i="92"/>
  <c r="G470" i="92"/>
  <c r="G497" i="92" s="1"/>
  <c r="G530" i="92" s="1"/>
  <c r="G580" i="92" s="1"/>
  <c r="G630" i="92" s="1"/>
  <c r="G480" i="92"/>
  <c r="G507" i="92" s="1"/>
  <c r="G540" i="92" s="1"/>
  <c r="G590" i="92" s="1"/>
  <c r="G640" i="92" s="1"/>
  <c r="C308" i="145"/>
  <c r="C345" i="145" s="1"/>
  <c r="D48" i="145" s="1"/>
  <c r="C324" i="145"/>
  <c r="C361" i="145" s="1"/>
  <c r="D64" i="145" s="1"/>
  <c r="C303" i="145"/>
  <c r="C340" i="145" s="1"/>
  <c r="C323" i="145"/>
  <c r="C360" i="145" s="1"/>
  <c r="D63" i="145" s="1"/>
  <c r="C328" i="145"/>
  <c r="C365" i="145" s="1"/>
  <c r="D68" i="145" s="1"/>
  <c r="C307" i="145"/>
  <c r="C344" i="145" s="1"/>
  <c r="D47" i="145" s="1"/>
  <c r="C310" i="145"/>
  <c r="C347" i="145" s="1"/>
  <c r="D50" i="145" s="1"/>
  <c r="C322" i="145"/>
  <c r="C359" i="145" s="1"/>
  <c r="D62" i="145" s="1"/>
  <c r="C305" i="145"/>
  <c r="C342" i="145" s="1"/>
  <c r="D45" i="145" s="1"/>
  <c r="C329" i="145"/>
  <c r="C304" i="145"/>
  <c r="C341" i="145" s="1"/>
  <c r="D44" i="145" s="1"/>
  <c r="C309" i="145"/>
  <c r="C346" i="145" s="1"/>
  <c r="D49" i="145" s="1"/>
  <c r="C320" i="145"/>
  <c r="C357" i="145" s="1"/>
  <c r="D60" i="145" s="1"/>
  <c r="C331" i="145"/>
  <c r="C312" i="145"/>
  <c r="C349" i="145" s="1"/>
  <c r="D52" i="145" s="1"/>
  <c r="C306" i="145"/>
  <c r="C343" i="145" s="1"/>
  <c r="D46" i="145" s="1"/>
  <c r="C311" i="145"/>
  <c r="C348" i="145" s="1"/>
  <c r="D51" i="145" s="1"/>
  <c r="C319" i="145"/>
  <c r="C356" i="145" s="1"/>
  <c r="C321" i="145"/>
  <c r="C358" i="145" s="1"/>
  <c r="D61" i="145" s="1"/>
  <c r="C27" i="128"/>
  <c r="C77" i="128" s="1"/>
  <c r="C28" i="102" s="1"/>
  <c r="C35" i="287" s="1"/>
  <c r="H35" i="287" s="1"/>
  <c r="C326" i="145"/>
  <c r="C363" i="145" s="1"/>
  <c r="D66" i="145" s="1"/>
  <c r="C313" i="145"/>
  <c r="C327" i="145"/>
  <c r="C364" i="145" s="1"/>
  <c r="D67" i="145" s="1"/>
  <c r="C325" i="145"/>
  <c r="C362" i="145" s="1"/>
  <c r="D65" i="145" s="1"/>
  <c r="J356" i="92"/>
  <c r="J381" i="92"/>
  <c r="I458" i="92"/>
  <c r="D96" i="141"/>
  <c r="D98" i="141"/>
  <c r="D84" i="141"/>
  <c r="AA37" i="113"/>
  <c r="C598" i="92"/>
  <c r="C599" i="92" s="1"/>
  <c r="C629" i="92"/>
  <c r="C327" i="137"/>
  <c r="C364" i="137" s="1"/>
  <c r="D67" i="137" s="1"/>
  <c r="C308" i="137"/>
  <c r="C345" i="137" s="1"/>
  <c r="D48" i="137" s="1"/>
  <c r="C311" i="137"/>
  <c r="C348" i="137" s="1"/>
  <c r="D51" i="137" s="1"/>
  <c r="C321" i="137"/>
  <c r="C358" i="137" s="1"/>
  <c r="D61" i="137" s="1"/>
  <c r="C324" i="137"/>
  <c r="C361" i="137" s="1"/>
  <c r="D64" i="137" s="1"/>
  <c r="C323" i="137"/>
  <c r="C360" i="137" s="1"/>
  <c r="D63" i="137" s="1"/>
  <c r="C304" i="137"/>
  <c r="C341" i="137" s="1"/>
  <c r="D44" i="137" s="1"/>
  <c r="C307" i="137"/>
  <c r="C344" i="137" s="1"/>
  <c r="D47" i="137" s="1"/>
  <c r="C310" i="137"/>
  <c r="C347" i="137" s="1"/>
  <c r="D50" i="137" s="1"/>
  <c r="C320" i="137"/>
  <c r="C357" i="137" s="1"/>
  <c r="D60" i="137" s="1"/>
  <c r="C319" i="137"/>
  <c r="C303" i="137"/>
  <c r="C309" i="137"/>
  <c r="C346" i="137" s="1"/>
  <c r="D49" i="137" s="1"/>
  <c r="C306" i="137"/>
  <c r="C343" i="137" s="1"/>
  <c r="D46" i="137" s="1"/>
  <c r="C19" i="128"/>
  <c r="C69" i="128" s="1"/>
  <c r="C20" i="102" s="1"/>
  <c r="C27" i="287" s="1"/>
  <c r="H27" i="287" s="1"/>
  <c r="C312" i="137"/>
  <c r="C349" i="137" s="1"/>
  <c r="D52" i="137" s="1"/>
  <c r="C325" i="137"/>
  <c r="C362" i="137" s="1"/>
  <c r="D65" i="137" s="1"/>
  <c r="C305" i="137"/>
  <c r="C342" i="137" s="1"/>
  <c r="D45" i="137" s="1"/>
  <c r="C326" i="137"/>
  <c r="C363" i="137" s="1"/>
  <c r="D66" i="137" s="1"/>
  <c r="C328" i="137"/>
  <c r="C365" i="137" s="1"/>
  <c r="D68" i="137" s="1"/>
  <c r="C322" i="137"/>
  <c r="C359" i="137" s="1"/>
  <c r="D62" i="137" s="1"/>
  <c r="K323" i="92"/>
  <c r="K324" i="92"/>
  <c r="D100" i="151"/>
  <c r="C330" i="151"/>
  <c r="C332" i="151"/>
  <c r="C333" i="151" s="1"/>
  <c r="C314" i="151"/>
  <c r="F57" i="88"/>
  <c r="F15" i="150" s="1"/>
  <c r="E32" i="127"/>
  <c r="F55" i="88"/>
  <c r="F15" i="148" s="1"/>
  <c r="E30" i="127"/>
  <c r="E29" i="127"/>
  <c r="F54" i="88"/>
  <c r="F15" i="147" s="1"/>
  <c r="J360" i="92"/>
  <c r="J385" i="92"/>
  <c r="K378" i="92"/>
  <c r="K453" i="92" s="1"/>
  <c r="K353" i="92"/>
  <c r="K328" i="92"/>
  <c r="C366" i="147"/>
  <c r="D59" i="147"/>
  <c r="D93" i="147" s="1"/>
  <c r="D133" i="147"/>
  <c r="D201" i="147"/>
  <c r="D167" i="147"/>
  <c r="C104" i="102"/>
  <c r="C49" i="95"/>
  <c r="C74" i="95" s="1"/>
  <c r="D82" i="147"/>
  <c r="C350" i="147"/>
  <c r="D43" i="147"/>
  <c r="D77" i="147" s="1"/>
  <c r="D98" i="147"/>
  <c r="E28" i="127"/>
  <c r="F53" i="88"/>
  <c r="F15" i="146" s="1"/>
  <c r="Y323" i="92"/>
  <c r="L293" i="92"/>
  <c r="L322" i="92" s="1"/>
  <c r="Y321" i="92"/>
  <c r="L291" i="92"/>
  <c r="L320" i="92" s="1"/>
  <c r="F50" i="88"/>
  <c r="F15" i="143" s="1"/>
  <c r="E25" i="127"/>
  <c r="G482" i="92"/>
  <c r="G509" i="92" s="1"/>
  <c r="G542" i="92" s="1"/>
  <c r="G592" i="92" s="1"/>
  <c r="G642" i="92" s="1"/>
  <c r="J338" i="92"/>
  <c r="J370" i="92"/>
  <c r="J345" i="92"/>
  <c r="I452" i="92"/>
  <c r="J386" i="92"/>
  <c r="J361" i="92"/>
  <c r="F48" i="88"/>
  <c r="F15" i="142" s="1"/>
  <c r="E23" i="127"/>
  <c r="M146" i="92"/>
  <c r="M299" i="92" s="1"/>
  <c r="M149" i="92"/>
  <c r="M144" i="92"/>
  <c r="M297" i="92" s="1"/>
  <c r="M137" i="92"/>
  <c r="M290" i="92" s="1"/>
  <c r="M138" i="92"/>
  <c r="M152" i="92"/>
  <c r="M305" i="92" s="1"/>
  <c r="M141" i="92"/>
  <c r="M294" i="92" s="1"/>
  <c r="M147" i="92"/>
  <c r="M300" i="92" s="1"/>
  <c r="M142" i="92"/>
  <c r="M295" i="92" s="1"/>
  <c r="M156" i="92"/>
  <c r="M155" i="92"/>
  <c r="M308" i="92" s="1"/>
  <c r="M148" i="92"/>
  <c r="M301" i="92" s="1"/>
  <c r="M143" i="92"/>
  <c r="M296" i="92" s="1"/>
  <c r="M145" i="92"/>
  <c r="M154" i="92"/>
  <c r="M307" i="92" s="1"/>
  <c r="M151" i="92"/>
  <c r="M304" i="92" s="1"/>
  <c r="M150" i="92"/>
  <c r="M303" i="92" s="1"/>
  <c r="M139" i="92"/>
  <c r="M292" i="92" s="1"/>
  <c r="M140" i="92"/>
  <c r="M153" i="92"/>
  <c r="M306" i="92" s="1"/>
  <c r="D86" i="162"/>
  <c r="D43" i="162"/>
  <c r="D77" i="162" s="1"/>
  <c r="C350" i="162"/>
  <c r="D102" i="162"/>
  <c r="D97" i="162"/>
  <c r="E22" i="127"/>
  <c r="F47" i="88"/>
  <c r="F15" i="141" s="1"/>
  <c r="K67" i="191"/>
  <c r="K69" i="191" s="1"/>
  <c r="K71" i="191" s="1"/>
  <c r="K78" i="199"/>
  <c r="K80" i="199" s="1"/>
  <c r="K82" i="199" s="1"/>
  <c r="K67" i="202"/>
  <c r="K69" i="202" s="1"/>
  <c r="K71" i="202" s="1"/>
  <c r="K78" i="203"/>
  <c r="K80" i="203" s="1"/>
  <c r="K82" i="203" s="1"/>
  <c r="J95" i="204"/>
  <c r="K78" i="200"/>
  <c r="K80" i="200" s="1"/>
  <c r="K82" i="200" s="1"/>
  <c r="K78" i="201"/>
  <c r="K80" i="201" s="1"/>
  <c r="K82" i="201" s="1"/>
  <c r="K71" i="203"/>
  <c r="K78" i="191"/>
  <c r="K80" i="191" s="1"/>
  <c r="K82" i="191" s="1"/>
  <c r="K67" i="199"/>
  <c r="K69" i="199" s="1"/>
  <c r="K71" i="199" s="1"/>
  <c r="K78" i="197"/>
  <c r="K80" i="197" s="1"/>
  <c r="K82" i="197" s="1"/>
  <c r="J95" i="190"/>
  <c r="K78" i="188"/>
  <c r="K80" i="188" s="1"/>
  <c r="K82" i="188" s="1"/>
  <c r="K78" i="190"/>
  <c r="K80" i="190" s="1"/>
  <c r="K82" i="190" s="1"/>
  <c r="K67" i="187"/>
  <c r="K69" i="187" s="1"/>
  <c r="K71" i="187" s="1"/>
  <c r="K78" i="195"/>
  <c r="K80" i="195" s="1"/>
  <c r="K82" i="195" s="1"/>
  <c r="K78" i="189"/>
  <c r="K80" i="189" s="1"/>
  <c r="K82" i="189" s="1"/>
  <c r="K78" i="193"/>
  <c r="K80" i="193" s="1"/>
  <c r="K82" i="193" s="1"/>
  <c r="K67" i="190"/>
  <c r="K69" i="190" s="1"/>
  <c r="K71" i="190" s="1"/>
  <c r="K78" i="186"/>
  <c r="K80" i="186" s="1"/>
  <c r="K82" i="186" s="1"/>
  <c r="J95" i="189"/>
  <c r="K78" i="194"/>
  <c r="K80" i="194" s="1"/>
  <c r="K82" i="194" s="1"/>
  <c r="K67" i="193"/>
  <c r="K69" i="193" s="1"/>
  <c r="K71" i="193" s="1"/>
  <c r="J95" i="202"/>
  <c r="K67" i="201"/>
  <c r="K69" i="201" s="1"/>
  <c r="K71" i="201" s="1"/>
  <c r="K67" i="198"/>
  <c r="K69" i="198" s="1"/>
  <c r="K71" i="198" s="1"/>
  <c r="K67" i="204"/>
  <c r="K69" i="204" s="1"/>
  <c r="K71" i="204" s="1"/>
  <c r="K67" i="192"/>
  <c r="K69" i="192" s="1"/>
  <c r="K71" i="192" s="1"/>
  <c r="K67" i="197"/>
  <c r="K69" i="197" s="1"/>
  <c r="K71" i="197" s="1"/>
  <c r="K67" i="194"/>
  <c r="K69" i="194" s="1"/>
  <c r="K71" i="194" s="1"/>
  <c r="K66" i="185"/>
  <c r="K68" i="185" s="1"/>
  <c r="K70" i="185" s="1"/>
  <c r="E13" i="303"/>
  <c r="E13" i="206"/>
  <c r="E13" i="207"/>
  <c r="E13" i="205"/>
  <c r="D13" i="206"/>
  <c r="D13" i="207"/>
  <c r="D13" i="205"/>
  <c r="D13" i="303"/>
  <c r="F13" i="303"/>
  <c r="F13" i="207"/>
  <c r="F13" i="205"/>
  <c r="F13" i="206"/>
  <c r="I13" i="207"/>
  <c r="I13" i="303"/>
  <c r="I13" i="206"/>
  <c r="I13" i="205"/>
  <c r="K13" i="303"/>
  <c r="K13" i="207"/>
  <c r="K13" i="205"/>
  <c r="K13" i="206"/>
  <c r="G13" i="303"/>
  <c r="G13" i="207"/>
  <c r="G13" i="205"/>
  <c r="G13" i="206"/>
  <c r="H13" i="207"/>
  <c r="H13" i="206"/>
  <c r="H13" i="303"/>
  <c r="H13" i="205"/>
  <c r="C13" i="303"/>
  <c r="C13" i="207"/>
  <c r="C13" i="205"/>
  <c r="C13" i="206"/>
  <c r="J13" i="303"/>
  <c r="J13" i="207"/>
  <c r="J13" i="205"/>
  <c r="J13" i="206"/>
  <c r="U197" i="95" l="1"/>
  <c r="D100" i="142"/>
  <c r="D118" i="162"/>
  <c r="D152" i="162"/>
  <c r="D79" i="142"/>
  <c r="D113" i="142" s="1"/>
  <c r="K95" i="203"/>
  <c r="M302" i="92"/>
  <c r="D599" i="92"/>
  <c r="D96" i="139"/>
  <c r="D130" i="139" s="1"/>
  <c r="D84" i="149"/>
  <c r="D186" i="149" s="1"/>
  <c r="K95" i="197"/>
  <c r="D187" i="141"/>
  <c r="D119" i="141"/>
  <c r="D169" i="147"/>
  <c r="D203" i="147"/>
  <c r="H395" i="92"/>
  <c r="D198" i="151"/>
  <c r="K95" i="187"/>
  <c r="D96" i="148"/>
  <c r="D198" i="148" s="1"/>
  <c r="D80" i="144"/>
  <c r="D148" i="144" s="1"/>
  <c r="D164" i="151"/>
  <c r="D232" i="151" s="1"/>
  <c r="D266" i="151" s="1"/>
  <c r="D183" i="162"/>
  <c r="D99" i="144"/>
  <c r="D201" i="144" s="1"/>
  <c r="D170" i="147"/>
  <c r="D83" i="138"/>
  <c r="D117" i="138" s="1"/>
  <c r="D136" i="147"/>
  <c r="D149" i="162"/>
  <c r="D82" i="149"/>
  <c r="D150" i="149" s="1"/>
  <c r="D166" i="162"/>
  <c r="D131" i="141"/>
  <c r="D199" i="141"/>
  <c r="D200" i="162"/>
  <c r="D99" i="137"/>
  <c r="D133" i="137" s="1"/>
  <c r="D135" i="146"/>
  <c r="D203" i="146"/>
  <c r="F36" i="137"/>
  <c r="F369" i="137" s="1"/>
  <c r="K95" i="202"/>
  <c r="F21" i="88"/>
  <c r="G45" i="88" s="1"/>
  <c r="G15" i="138" s="1"/>
  <c r="H413" i="92"/>
  <c r="K95" i="198"/>
  <c r="C95" i="102"/>
  <c r="C28" i="287"/>
  <c r="H28" i="287" s="1"/>
  <c r="D202" i="162"/>
  <c r="D168" i="162"/>
  <c r="D83" i="134"/>
  <c r="D117" i="134" s="1"/>
  <c r="K95" i="196"/>
  <c r="K94" i="185"/>
  <c r="K95" i="193"/>
  <c r="K95" i="199"/>
  <c r="D86" i="138"/>
  <c r="D120" i="138" s="1"/>
  <c r="K95" i="201"/>
  <c r="K95" i="194"/>
  <c r="K95" i="189"/>
  <c r="K95" i="186"/>
  <c r="K95" i="191"/>
  <c r="K95" i="195"/>
  <c r="K95" i="204"/>
  <c r="K95" i="188"/>
  <c r="K95" i="200"/>
  <c r="D165" i="147"/>
  <c r="D199" i="147"/>
  <c r="K95" i="192"/>
  <c r="K95" i="190"/>
  <c r="H402" i="92"/>
  <c r="H390" i="92"/>
  <c r="H406" i="92"/>
  <c r="H404" i="92"/>
  <c r="D149" i="151"/>
  <c r="H410" i="92"/>
  <c r="H396" i="92"/>
  <c r="H411" i="92"/>
  <c r="H401" i="92"/>
  <c r="D167" i="151"/>
  <c r="H405" i="92"/>
  <c r="D169" i="151"/>
  <c r="D148" i="146"/>
  <c r="H412" i="92"/>
  <c r="H394" i="92"/>
  <c r="H400" i="92"/>
  <c r="H409" i="92"/>
  <c r="H391" i="92"/>
  <c r="H397" i="92"/>
  <c r="H398" i="92"/>
  <c r="H403" i="92"/>
  <c r="D102" i="138"/>
  <c r="D170" i="138" s="1"/>
  <c r="D101" i="138"/>
  <c r="D135" i="138" s="1"/>
  <c r="F36" i="135"/>
  <c r="F369" i="135" s="1"/>
  <c r="D97" i="138"/>
  <c r="D165" i="138" s="1"/>
  <c r="H407" i="92"/>
  <c r="D95" i="138"/>
  <c r="D129" i="138" s="1"/>
  <c r="H399" i="92"/>
  <c r="D183" i="151"/>
  <c r="D96" i="138"/>
  <c r="D130" i="138" s="1"/>
  <c r="D85" i="138"/>
  <c r="D153" i="138" s="1"/>
  <c r="F36" i="148"/>
  <c r="F369" i="148" s="1"/>
  <c r="D181" i="162"/>
  <c r="D164" i="146"/>
  <c r="D79" i="138"/>
  <c r="D181" i="138" s="1"/>
  <c r="F36" i="139"/>
  <c r="F369" i="139" s="1"/>
  <c r="D185" i="147"/>
  <c r="D147" i="162"/>
  <c r="D201" i="151"/>
  <c r="D114" i="146"/>
  <c r="D120" i="151"/>
  <c r="D116" i="162"/>
  <c r="C40" i="95"/>
  <c r="C65" i="95" s="1"/>
  <c r="D82" i="138"/>
  <c r="D150" i="138" s="1"/>
  <c r="L309" i="92"/>
  <c r="L310" i="92" s="1"/>
  <c r="D98" i="138"/>
  <c r="D132" i="138" s="1"/>
  <c r="D170" i="141"/>
  <c r="D149" i="141"/>
  <c r="D131" i="146"/>
  <c r="D154" i="141"/>
  <c r="D136" i="141"/>
  <c r="D150" i="162"/>
  <c r="D115" i="141"/>
  <c r="D188" i="141"/>
  <c r="D203" i="151"/>
  <c r="D99" i="138"/>
  <c r="D133" i="138" s="1"/>
  <c r="D100" i="138"/>
  <c r="D202" i="138" s="1"/>
  <c r="C329" i="138"/>
  <c r="C330" i="138" s="1"/>
  <c r="D181" i="151"/>
  <c r="D86" i="142"/>
  <c r="D120" i="142" s="1"/>
  <c r="C313" i="138"/>
  <c r="D201" i="146"/>
  <c r="D84" i="138"/>
  <c r="H471" i="92"/>
  <c r="H498" i="92" s="1"/>
  <c r="H531" i="92" s="1"/>
  <c r="H581" i="92" s="1"/>
  <c r="H631" i="92" s="1"/>
  <c r="H36" i="135" s="1"/>
  <c r="H369" i="135" s="1"/>
  <c r="F32" i="88"/>
  <c r="G56" i="88" s="1"/>
  <c r="G15" i="149" s="1"/>
  <c r="D199" i="146"/>
  <c r="D113" i="151"/>
  <c r="D215" i="151" s="1"/>
  <c r="D249" i="151" s="1"/>
  <c r="D153" i="147"/>
  <c r="D200" i="151"/>
  <c r="D184" i="151"/>
  <c r="D94" i="146"/>
  <c r="D196" i="146" s="1"/>
  <c r="F36" i="141"/>
  <c r="F369" i="141" s="1"/>
  <c r="F36" i="142"/>
  <c r="F369" i="142" s="1"/>
  <c r="H480" i="92"/>
  <c r="H507" i="92" s="1"/>
  <c r="H540" i="92" s="1"/>
  <c r="H590" i="92" s="1"/>
  <c r="H640" i="92" s="1"/>
  <c r="H27" i="88" s="1"/>
  <c r="H477" i="92"/>
  <c r="H504" i="92" s="1"/>
  <c r="H537" i="92" s="1"/>
  <c r="H587" i="92" s="1"/>
  <c r="H637" i="92" s="1"/>
  <c r="H36" i="142" s="1"/>
  <c r="H369" i="142" s="1"/>
  <c r="D154" i="151"/>
  <c r="D183" i="138"/>
  <c r="D113" i="141"/>
  <c r="D130" i="146"/>
  <c r="D198" i="162"/>
  <c r="D167" i="146"/>
  <c r="D149" i="138"/>
  <c r="D102" i="143"/>
  <c r="D170" i="143" s="1"/>
  <c r="D181" i="141"/>
  <c r="D164" i="162"/>
  <c r="D94" i="151"/>
  <c r="D162" i="151" s="1"/>
  <c r="F26" i="127"/>
  <c r="F19" i="88"/>
  <c r="F18" i="127" s="1"/>
  <c r="F34" i="88"/>
  <c r="G58" i="88" s="1"/>
  <c r="G15" i="151" s="1"/>
  <c r="F36" i="147"/>
  <c r="F369" i="147" s="1"/>
  <c r="F28" i="88"/>
  <c r="F27" i="127" s="1"/>
  <c r="D204" i="146"/>
  <c r="D148" i="147"/>
  <c r="D151" i="146"/>
  <c r="D153" i="162"/>
  <c r="D83" i="139"/>
  <c r="D151" i="139" s="1"/>
  <c r="D186" i="151"/>
  <c r="D97" i="134"/>
  <c r="D199" i="134" s="1"/>
  <c r="D116" i="146"/>
  <c r="D102" i="148"/>
  <c r="D136" i="148" s="1"/>
  <c r="D185" i="146"/>
  <c r="D151" i="147"/>
  <c r="D184" i="146"/>
  <c r="D136" i="146"/>
  <c r="D119" i="162"/>
  <c r="D114" i="147"/>
  <c r="D135" i="141"/>
  <c r="D118" i="151"/>
  <c r="D203" i="141"/>
  <c r="D79" i="134"/>
  <c r="D181" i="134" s="1"/>
  <c r="D99" i="135"/>
  <c r="D167" i="135" s="1"/>
  <c r="D82" i="135"/>
  <c r="D116" i="135" s="1"/>
  <c r="D79" i="150"/>
  <c r="D147" i="150" s="1"/>
  <c r="D98" i="150"/>
  <c r="D200" i="150" s="1"/>
  <c r="D85" i="135"/>
  <c r="D153" i="135" s="1"/>
  <c r="F26" i="88"/>
  <c r="F25" i="127" s="1"/>
  <c r="F25" i="88"/>
  <c r="G49" i="88" s="1"/>
  <c r="G15" i="162" s="1"/>
  <c r="F33" i="88"/>
  <c r="F32" i="127" s="1"/>
  <c r="H475" i="92"/>
  <c r="H502" i="92" s="1"/>
  <c r="H535" i="92" s="1"/>
  <c r="H585" i="92" s="1"/>
  <c r="H635" i="92" s="1"/>
  <c r="H22" i="88" s="1"/>
  <c r="H478" i="92"/>
  <c r="H505" i="92" s="1"/>
  <c r="H538" i="92" s="1"/>
  <c r="H588" i="92" s="1"/>
  <c r="H638" i="92" s="1"/>
  <c r="H25" i="88" s="1"/>
  <c r="I407" i="92"/>
  <c r="H485" i="92"/>
  <c r="H512" i="92" s="1"/>
  <c r="H545" i="92" s="1"/>
  <c r="H595" i="92" s="1"/>
  <c r="H645" i="92" s="1"/>
  <c r="H36" i="149" s="1"/>
  <c r="H369" i="149" s="1"/>
  <c r="H479" i="92"/>
  <c r="H506" i="92" s="1"/>
  <c r="H539" i="92" s="1"/>
  <c r="H589" i="92" s="1"/>
  <c r="H639" i="92" s="1"/>
  <c r="H26" i="88" s="1"/>
  <c r="H483" i="92"/>
  <c r="H510" i="92" s="1"/>
  <c r="H543" i="92" s="1"/>
  <c r="H593" i="92" s="1"/>
  <c r="H643" i="92" s="1"/>
  <c r="H36" i="147" s="1"/>
  <c r="H369" i="147" s="1"/>
  <c r="D183" i="147"/>
  <c r="D97" i="148"/>
  <c r="D131" i="148" s="1"/>
  <c r="D99" i="145"/>
  <c r="D133" i="145" s="1"/>
  <c r="D79" i="149"/>
  <c r="D181" i="149" s="1"/>
  <c r="D102" i="134"/>
  <c r="D170" i="134" s="1"/>
  <c r="D187" i="147"/>
  <c r="D96" i="137"/>
  <c r="D198" i="137" s="1"/>
  <c r="D203" i="162"/>
  <c r="D95" i="135"/>
  <c r="D197" i="135" s="1"/>
  <c r="D95" i="142"/>
  <c r="D129" i="142" s="1"/>
  <c r="D86" i="137"/>
  <c r="D120" i="137" s="1"/>
  <c r="D97" i="144"/>
  <c r="D165" i="144" s="1"/>
  <c r="D85" i="136"/>
  <c r="D187" i="136" s="1"/>
  <c r="D100" i="148"/>
  <c r="D202" i="148" s="1"/>
  <c r="D99" i="150"/>
  <c r="D167" i="150" s="1"/>
  <c r="D86" i="139"/>
  <c r="D120" i="139" s="1"/>
  <c r="D101" i="135"/>
  <c r="D203" i="135" s="1"/>
  <c r="D79" i="137"/>
  <c r="D181" i="137" s="1"/>
  <c r="D80" i="145"/>
  <c r="D148" i="145" s="1"/>
  <c r="D83" i="145"/>
  <c r="D185" i="145" s="1"/>
  <c r="D101" i="145"/>
  <c r="D203" i="145" s="1"/>
  <c r="D95" i="145"/>
  <c r="D197" i="145" s="1"/>
  <c r="D80" i="142"/>
  <c r="D114" i="142" s="1"/>
  <c r="D102" i="137"/>
  <c r="D170" i="137" s="1"/>
  <c r="F488" i="92"/>
  <c r="F489" i="92" s="1"/>
  <c r="D169" i="162"/>
  <c r="K358" i="92"/>
  <c r="D166" i="151"/>
  <c r="F36" i="134"/>
  <c r="F369" i="134" s="1"/>
  <c r="D85" i="145"/>
  <c r="D119" i="145" s="1"/>
  <c r="D115" i="147"/>
  <c r="D97" i="143"/>
  <c r="D131" i="143" s="1"/>
  <c r="D99" i="136"/>
  <c r="D133" i="136" s="1"/>
  <c r="D79" i="135"/>
  <c r="D147" i="135" s="1"/>
  <c r="D98" i="142"/>
  <c r="D132" i="142" s="1"/>
  <c r="D100" i="149"/>
  <c r="D168" i="149" s="1"/>
  <c r="D84" i="143"/>
  <c r="D118" i="143" s="1"/>
  <c r="D97" i="136"/>
  <c r="D131" i="136" s="1"/>
  <c r="D85" i="148"/>
  <c r="D153" i="148" s="1"/>
  <c r="D99" i="149"/>
  <c r="D167" i="149" s="1"/>
  <c r="F36" i="146"/>
  <c r="F369" i="146" s="1"/>
  <c r="F29" i="88"/>
  <c r="D82" i="134"/>
  <c r="D116" i="134" s="1"/>
  <c r="D101" i="144"/>
  <c r="D135" i="144" s="1"/>
  <c r="D84" i="144"/>
  <c r="D152" i="144" s="1"/>
  <c r="D100" i="139"/>
  <c r="D168" i="139" s="1"/>
  <c r="D85" i="134"/>
  <c r="D187" i="134" s="1"/>
  <c r="D81" i="144"/>
  <c r="D149" i="144" s="1"/>
  <c r="D85" i="150"/>
  <c r="D153" i="150" s="1"/>
  <c r="D81" i="139"/>
  <c r="D149" i="139" s="1"/>
  <c r="D235" i="147"/>
  <c r="D269" i="147" s="1"/>
  <c r="D102" i="139"/>
  <c r="D170" i="139" s="1"/>
  <c r="J364" i="92"/>
  <c r="J365" i="92" s="1"/>
  <c r="D83" i="137"/>
  <c r="D185" i="137" s="1"/>
  <c r="D86" i="145"/>
  <c r="D188" i="145" s="1"/>
  <c r="D85" i="149"/>
  <c r="D153" i="149" s="1"/>
  <c r="D97" i="149"/>
  <c r="D131" i="149" s="1"/>
  <c r="D95" i="149"/>
  <c r="D197" i="149" s="1"/>
  <c r="D99" i="134"/>
  <c r="D167" i="134" s="1"/>
  <c r="D101" i="134"/>
  <c r="D135" i="134" s="1"/>
  <c r="D82" i="144"/>
  <c r="D116" i="144" s="1"/>
  <c r="D98" i="143"/>
  <c r="D166" i="143" s="1"/>
  <c r="D82" i="143"/>
  <c r="D116" i="143" s="1"/>
  <c r="H469" i="92"/>
  <c r="H496" i="92" s="1"/>
  <c r="C330" i="148"/>
  <c r="D79" i="148"/>
  <c r="D147" i="148" s="1"/>
  <c r="D101" i="150"/>
  <c r="D135" i="150" s="1"/>
  <c r="D85" i="139"/>
  <c r="D119" i="139" s="1"/>
  <c r="D95" i="139"/>
  <c r="D163" i="139" s="1"/>
  <c r="D150" i="151"/>
  <c r="D201" i="141"/>
  <c r="G41" i="88"/>
  <c r="G15" i="134" s="1"/>
  <c r="F16" i="127"/>
  <c r="I401" i="92"/>
  <c r="D85" i="144"/>
  <c r="D153" i="144" s="1"/>
  <c r="D95" i="136"/>
  <c r="D129" i="136" s="1"/>
  <c r="D133" i="141"/>
  <c r="D98" i="135"/>
  <c r="D166" i="135" s="1"/>
  <c r="D101" i="142"/>
  <c r="D203" i="142" s="1"/>
  <c r="L329" i="92"/>
  <c r="L380" i="92" s="1"/>
  <c r="L455" i="92" s="1"/>
  <c r="L337" i="92"/>
  <c r="L388" i="92" s="1"/>
  <c r="L463" i="92" s="1"/>
  <c r="I398" i="92"/>
  <c r="D86" i="143"/>
  <c r="D120" i="143" s="1"/>
  <c r="D101" i="143"/>
  <c r="D203" i="143" s="1"/>
  <c r="D231" i="147"/>
  <c r="D265" i="147" s="1"/>
  <c r="H474" i="92"/>
  <c r="H501" i="92" s="1"/>
  <c r="H534" i="92" s="1"/>
  <c r="H584" i="92" s="1"/>
  <c r="H634" i="92" s="1"/>
  <c r="H36" i="138" s="1"/>
  <c r="H369" i="138" s="1"/>
  <c r="D83" i="148"/>
  <c r="D151" i="148" s="1"/>
  <c r="D95" i="150"/>
  <c r="D163" i="150" s="1"/>
  <c r="D86" i="150"/>
  <c r="D188" i="150" s="1"/>
  <c r="D84" i="150"/>
  <c r="D118" i="150" s="1"/>
  <c r="D99" i="139"/>
  <c r="D133" i="139" s="1"/>
  <c r="D96" i="135"/>
  <c r="D198" i="135" s="1"/>
  <c r="D97" i="142"/>
  <c r="D131" i="142" s="1"/>
  <c r="H31" i="88"/>
  <c r="H36" i="148"/>
  <c r="H369" i="148" s="1"/>
  <c r="C368" i="162"/>
  <c r="C370" i="162" s="1"/>
  <c r="C351" i="162"/>
  <c r="D53" i="162"/>
  <c r="Z321" i="92"/>
  <c r="M291" i="92"/>
  <c r="M320" i="92" s="1"/>
  <c r="J461" i="92"/>
  <c r="D145" i="147"/>
  <c r="D179" i="147"/>
  <c r="D111" i="147"/>
  <c r="D127" i="147"/>
  <c r="D161" i="147"/>
  <c r="D195" i="147"/>
  <c r="D59" i="138"/>
  <c r="C366" i="138"/>
  <c r="D202" i="151"/>
  <c r="D134" i="151"/>
  <c r="D168" i="151"/>
  <c r="K374" i="92"/>
  <c r="K349" i="92"/>
  <c r="D80" i="137"/>
  <c r="D97" i="137"/>
  <c r="D82" i="137"/>
  <c r="AA38" i="113"/>
  <c r="M266" i="152"/>
  <c r="AA41" i="113"/>
  <c r="AA46" i="113" s="1"/>
  <c r="AA56" i="113" s="1"/>
  <c r="D100" i="145"/>
  <c r="D79" i="145"/>
  <c r="D102" i="145"/>
  <c r="D82" i="145"/>
  <c r="G36" i="145"/>
  <c r="G369" i="145" s="1"/>
  <c r="G28" i="88"/>
  <c r="G36" i="148"/>
  <c r="G369" i="148" s="1"/>
  <c r="G31" i="88"/>
  <c r="D129" i="146"/>
  <c r="D197" i="146"/>
  <c r="D163" i="146"/>
  <c r="D98" i="149"/>
  <c r="C314" i="149"/>
  <c r="C332" i="149"/>
  <c r="C333" i="149" s="1"/>
  <c r="D81" i="149"/>
  <c r="C350" i="149"/>
  <c r="D43" i="149"/>
  <c r="D77" i="149" s="1"/>
  <c r="C330" i="149"/>
  <c r="D197" i="162"/>
  <c r="D163" i="162"/>
  <c r="D129" i="162"/>
  <c r="L324" i="92"/>
  <c r="J454" i="92"/>
  <c r="D80" i="134"/>
  <c r="D86" i="134"/>
  <c r="D98" i="134"/>
  <c r="D100" i="134"/>
  <c r="D204" i="151"/>
  <c r="D136" i="151"/>
  <c r="D170" i="151"/>
  <c r="D100" i="144"/>
  <c r="D102" i="144"/>
  <c r="D77" i="141"/>
  <c r="D78" i="141"/>
  <c r="I412" i="92"/>
  <c r="I404" i="92"/>
  <c r="D53" i="146"/>
  <c r="C368" i="146"/>
  <c r="C370" i="146" s="1"/>
  <c r="C351" i="146"/>
  <c r="D78" i="146"/>
  <c r="D69" i="162"/>
  <c r="D70" i="162" s="1"/>
  <c r="C367" i="162"/>
  <c r="D59" i="143"/>
  <c r="D93" i="143" s="1"/>
  <c r="C366" i="143"/>
  <c r="D95" i="143"/>
  <c r="C100" i="102"/>
  <c r="C45" i="95"/>
  <c r="C70" i="95" s="1"/>
  <c r="D181" i="136"/>
  <c r="D113" i="136"/>
  <c r="D147" i="136"/>
  <c r="C340" i="136"/>
  <c r="C313" i="136"/>
  <c r="D96" i="136"/>
  <c r="L334" i="92"/>
  <c r="L319" i="92"/>
  <c r="J450" i="92"/>
  <c r="I399" i="92"/>
  <c r="I410" i="92"/>
  <c r="J458" i="92"/>
  <c r="D163" i="151"/>
  <c r="D129" i="151"/>
  <c r="D197" i="151"/>
  <c r="D36" i="86"/>
  <c r="D369" i="86" s="1"/>
  <c r="D16" i="88"/>
  <c r="D648" i="92"/>
  <c r="D202" i="141"/>
  <c r="D134" i="141"/>
  <c r="D168" i="141"/>
  <c r="F22" i="127"/>
  <c r="G47" i="88"/>
  <c r="G15" i="141" s="1"/>
  <c r="D113" i="146"/>
  <c r="D181" i="146"/>
  <c r="D147" i="146"/>
  <c r="I409" i="92"/>
  <c r="D84" i="148"/>
  <c r="D99" i="148"/>
  <c r="D133" i="162"/>
  <c r="D201" i="162"/>
  <c r="D167" i="162"/>
  <c r="K376" i="92"/>
  <c r="K351" i="92"/>
  <c r="G18" i="88"/>
  <c r="G36" i="135"/>
  <c r="G369" i="135" s="1"/>
  <c r="C107" i="102"/>
  <c r="C52" i="95"/>
  <c r="C77" i="95" s="1"/>
  <c r="L332" i="92"/>
  <c r="C41" i="95"/>
  <c r="C66" i="95" s="1"/>
  <c r="C96" i="102"/>
  <c r="D80" i="139"/>
  <c r="D101" i="139"/>
  <c r="D195" i="151"/>
  <c r="D127" i="151"/>
  <c r="D161" i="151"/>
  <c r="K360" i="92"/>
  <c r="K385" i="92"/>
  <c r="D86" i="135"/>
  <c r="C329" i="135"/>
  <c r="C330" i="135" s="1"/>
  <c r="C356" i="135"/>
  <c r="D81" i="135"/>
  <c r="D84" i="135"/>
  <c r="D102" i="142"/>
  <c r="C330" i="142"/>
  <c r="D85" i="142"/>
  <c r="C350" i="142"/>
  <c r="D43" i="142"/>
  <c r="D77" i="142" s="1"/>
  <c r="D154" i="146"/>
  <c r="D120" i="146"/>
  <c r="D188" i="146"/>
  <c r="C367" i="146"/>
  <c r="D69" i="146"/>
  <c r="D70" i="146" s="1"/>
  <c r="D179" i="162"/>
  <c r="D111" i="162"/>
  <c r="D145" i="162"/>
  <c r="J445" i="92"/>
  <c r="L333" i="92"/>
  <c r="D53" i="147"/>
  <c r="C351" i="147"/>
  <c r="C368" i="147"/>
  <c r="C370" i="147" s="1"/>
  <c r="D69" i="147"/>
  <c r="D70" i="147" s="1"/>
  <c r="C367" i="147"/>
  <c r="J460" i="92"/>
  <c r="D84" i="137"/>
  <c r="D98" i="137"/>
  <c r="D101" i="137"/>
  <c r="D118" i="141"/>
  <c r="D152" i="141"/>
  <c r="D186" i="141"/>
  <c r="C102" i="102"/>
  <c r="C47" i="95"/>
  <c r="C72" i="95" s="1"/>
  <c r="D96" i="145"/>
  <c r="D97" i="145"/>
  <c r="G27" i="88"/>
  <c r="G36" i="144"/>
  <c r="G369" i="144" s="1"/>
  <c r="G36" i="150"/>
  <c r="G369" i="150" s="1"/>
  <c r="G33" i="88"/>
  <c r="G20" i="88"/>
  <c r="G36" i="137"/>
  <c r="G369" i="137" s="1"/>
  <c r="D202" i="146"/>
  <c r="D134" i="146"/>
  <c r="D168" i="146"/>
  <c r="D152" i="149"/>
  <c r="C106" i="102"/>
  <c r="C51" i="95"/>
  <c r="C76" i="95" s="1"/>
  <c r="D96" i="149"/>
  <c r="D83" i="149"/>
  <c r="G44" i="88"/>
  <c r="G15" i="137" s="1"/>
  <c r="F19" i="127"/>
  <c r="L326" i="92"/>
  <c r="D113" i="147"/>
  <c r="D181" i="147"/>
  <c r="D147" i="147"/>
  <c r="D84" i="134"/>
  <c r="C356" i="134"/>
  <c r="C329" i="134"/>
  <c r="C330" i="134" s="1"/>
  <c r="D81" i="134"/>
  <c r="D119" i="151"/>
  <c r="D153" i="151"/>
  <c r="D187" i="151"/>
  <c r="D179" i="151"/>
  <c r="D111" i="151"/>
  <c r="D145" i="151"/>
  <c r="D59" i="144"/>
  <c r="D93" i="144" s="1"/>
  <c r="C366" i="144"/>
  <c r="D43" i="144"/>
  <c r="D77" i="144" s="1"/>
  <c r="C350" i="144"/>
  <c r="D98" i="144"/>
  <c r="C351" i="141"/>
  <c r="D53" i="141"/>
  <c r="C368" i="141"/>
  <c r="C370" i="141" s="1"/>
  <c r="D182" i="141"/>
  <c r="D148" i="141"/>
  <c r="D114" i="141"/>
  <c r="G496" i="92"/>
  <c r="G488" i="92"/>
  <c r="G489" i="92" s="1"/>
  <c r="J463" i="92"/>
  <c r="D111" i="146"/>
  <c r="D145" i="146"/>
  <c r="D179" i="146"/>
  <c r="D80" i="143"/>
  <c r="D79" i="143"/>
  <c r="D85" i="143"/>
  <c r="C332" i="143"/>
  <c r="C333" i="143" s="1"/>
  <c r="C314" i="143"/>
  <c r="D100" i="143"/>
  <c r="N267" i="152"/>
  <c r="AB37" i="113"/>
  <c r="T68" i="113"/>
  <c r="T69" i="113" s="1"/>
  <c r="AM176" i="95"/>
  <c r="K370" i="92"/>
  <c r="K345" i="92"/>
  <c r="K338" i="92"/>
  <c r="D80" i="136"/>
  <c r="D98" i="136"/>
  <c r="C93" i="102"/>
  <c r="C38" i="95"/>
  <c r="C63" i="95" s="1"/>
  <c r="D81" i="136"/>
  <c r="D86" i="136"/>
  <c r="L362" i="92"/>
  <c r="L387" i="92"/>
  <c r="L462" i="92" s="1"/>
  <c r="E629" i="92"/>
  <c r="E598" i="92"/>
  <c r="E599" i="92" s="1"/>
  <c r="F17" i="127"/>
  <c r="G42" i="88"/>
  <c r="G15" i="135" s="1"/>
  <c r="G25" i="88"/>
  <c r="G36" i="162"/>
  <c r="G369" i="162" s="1"/>
  <c r="D185" i="141"/>
  <c r="D151" i="141"/>
  <c r="D117" i="141"/>
  <c r="D186" i="146"/>
  <c r="D118" i="146"/>
  <c r="D152" i="146"/>
  <c r="D183" i="148"/>
  <c r="D115" i="148"/>
  <c r="D149" i="148"/>
  <c r="C50" i="95"/>
  <c r="C75" i="95" s="1"/>
  <c r="C105" i="102"/>
  <c r="D80" i="148"/>
  <c r="D95" i="148"/>
  <c r="J455" i="92"/>
  <c r="D83" i="150"/>
  <c r="D82" i="150"/>
  <c r="C330" i="150"/>
  <c r="L328" i="92"/>
  <c r="E63" i="127"/>
  <c r="D84" i="139"/>
  <c r="D98" i="139"/>
  <c r="D168" i="147"/>
  <c r="D134" i="147"/>
  <c r="D202" i="147"/>
  <c r="C367" i="151"/>
  <c r="D69" i="151"/>
  <c r="D70" i="151" s="1"/>
  <c r="D102" i="135"/>
  <c r="D83" i="135"/>
  <c r="C332" i="142"/>
  <c r="C333" i="142" s="1"/>
  <c r="C314" i="142"/>
  <c r="C43" i="95"/>
  <c r="C68" i="95" s="1"/>
  <c r="C98" i="102"/>
  <c r="D81" i="142"/>
  <c r="G36" i="149"/>
  <c r="G369" i="149" s="1"/>
  <c r="G32" i="88"/>
  <c r="K386" i="92"/>
  <c r="K361" i="92"/>
  <c r="D195" i="146"/>
  <c r="D127" i="146"/>
  <c r="D161" i="146"/>
  <c r="D199" i="162"/>
  <c r="D131" i="162"/>
  <c r="D165" i="162"/>
  <c r="D188" i="162"/>
  <c r="D120" i="162"/>
  <c r="D154" i="162"/>
  <c r="Z323" i="92"/>
  <c r="M293" i="92"/>
  <c r="M322" i="92" s="1"/>
  <c r="Z337" i="92"/>
  <c r="M336" i="92"/>
  <c r="W322" i="92"/>
  <c r="J389" i="92"/>
  <c r="J408" i="92" s="1"/>
  <c r="W331" i="92"/>
  <c r="W336" i="92"/>
  <c r="W320" i="92"/>
  <c r="J340" i="92"/>
  <c r="W327" i="92"/>
  <c r="J339" i="92"/>
  <c r="L373" i="92"/>
  <c r="L448" i="92" s="1"/>
  <c r="L348" i="92"/>
  <c r="D150" i="147"/>
  <c r="D116" i="147"/>
  <c r="D184" i="147"/>
  <c r="K379" i="92"/>
  <c r="K354" i="92"/>
  <c r="G46" i="88"/>
  <c r="G15" i="139" s="1"/>
  <c r="F21" i="127"/>
  <c r="C340" i="137"/>
  <c r="C313" i="137"/>
  <c r="D81" i="137"/>
  <c r="D95" i="137"/>
  <c r="C16" i="88"/>
  <c r="D295" i="108"/>
  <c r="F295" i="108" s="1"/>
  <c r="L295" i="108" s="1"/>
  <c r="C40" i="128" s="1"/>
  <c r="C36" i="86"/>
  <c r="C648" i="92"/>
  <c r="D132" i="141"/>
  <c r="D166" i="141"/>
  <c r="D200" i="141"/>
  <c r="D164" i="141"/>
  <c r="D198" i="141"/>
  <c r="D130" i="141"/>
  <c r="D84" i="145"/>
  <c r="D43" i="145"/>
  <c r="D77" i="145" s="1"/>
  <c r="C350" i="145"/>
  <c r="G17" i="88"/>
  <c r="G36" i="134"/>
  <c r="G369" i="134" s="1"/>
  <c r="G36" i="142"/>
  <c r="G369" i="142" s="1"/>
  <c r="G24" i="88"/>
  <c r="G36" i="147"/>
  <c r="G369" i="147" s="1"/>
  <c r="G30" i="88"/>
  <c r="D80" i="149"/>
  <c r="D78" i="162"/>
  <c r="V60" i="217"/>
  <c r="AB76" i="155"/>
  <c r="AA124" i="155"/>
  <c r="AA126" i="155" s="1"/>
  <c r="AA130" i="155" s="1"/>
  <c r="L321" i="92"/>
  <c r="D152" i="147"/>
  <c r="D118" i="147"/>
  <c r="D186" i="147"/>
  <c r="C340" i="134"/>
  <c r="C313" i="134"/>
  <c r="D96" i="134"/>
  <c r="D95" i="134"/>
  <c r="K381" i="92"/>
  <c r="K356" i="92"/>
  <c r="D43" i="138"/>
  <c r="C350" i="138"/>
  <c r="F529" i="92"/>
  <c r="F515" i="92"/>
  <c r="F516" i="92" s="1"/>
  <c r="C351" i="151"/>
  <c r="D53" i="151"/>
  <c r="C368" i="151"/>
  <c r="C370" i="151" s="1"/>
  <c r="K384" i="92"/>
  <c r="K359" i="92"/>
  <c r="C332" i="144"/>
  <c r="C333" i="144" s="1"/>
  <c r="C314" i="144"/>
  <c r="D96" i="144"/>
  <c r="D95" i="144"/>
  <c r="C330" i="144"/>
  <c r="C101" i="102"/>
  <c r="C46" i="95"/>
  <c r="C71" i="95" s="1"/>
  <c r="I400" i="92"/>
  <c r="I413" i="92"/>
  <c r="I411" i="92"/>
  <c r="I402" i="92"/>
  <c r="I406" i="92"/>
  <c r="I395" i="92"/>
  <c r="I390" i="92"/>
  <c r="I391" i="92"/>
  <c r="I397" i="92"/>
  <c r="D69" i="141"/>
  <c r="D70" i="141" s="1"/>
  <c r="C367" i="141"/>
  <c r="K355" i="92"/>
  <c r="K380" i="92"/>
  <c r="D99" i="143"/>
  <c r="C330" i="143"/>
  <c r="K372" i="92"/>
  <c r="K347" i="92"/>
  <c r="D135" i="136"/>
  <c r="D169" i="136"/>
  <c r="D203" i="136"/>
  <c r="D100" i="136"/>
  <c r="L382" i="92"/>
  <c r="L457" i="92" s="1"/>
  <c r="L357" i="92"/>
  <c r="D120" i="147"/>
  <c r="D188" i="147"/>
  <c r="D154" i="147"/>
  <c r="D78" i="151"/>
  <c r="K377" i="92"/>
  <c r="K352" i="92"/>
  <c r="I394" i="92"/>
  <c r="D150" i="141"/>
  <c r="D184" i="141"/>
  <c r="D116" i="141"/>
  <c r="C314" i="148"/>
  <c r="C332" i="148"/>
  <c r="C333" i="148" s="1"/>
  <c r="D98" i="148"/>
  <c r="D101" i="148"/>
  <c r="F29" i="127"/>
  <c r="G54" i="88"/>
  <c r="G15" i="147" s="1"/>
  <c r="D183" i="150"/>
  <c r="D115" i="150"/>
  <c r="D149" i="150"/>
  <c r="D43" i="150"/>
  <c r="D77" i="150" s="1"/>
  <c r="C350" i="150"/>
  <c r="D80" i="150"/>
  <c r="L323" i="92"/>
  <c r="D164" i="139"/>
  <c r="C340" i="139"/>
  <c r="C313" i="139"/>
  <c r="J459" i="92"/>
  <c r="C340" i="135"/>
  <c r="C313" i="135"/>
  <c r="D80" i="135"/>
  <c r="D97" i="135"/>
  <c r="D202" i="142"/>
  <c r="D134" i="142"/>
  <c r="D168" i="142"/>
  <c r="D99" i="142"/>
  <c r="D84" i="142"/>
  <c r="D96" i="142"/>
  <c r="G36" i="143"/>
  <c r="G369" i="143" s="1"/>
  <c r="G26" i="88"/>
  <c r="D170" i="162"/>
  <c r="D204" i="162"/>
  <c r="D136" i="162"/>
  <c r="Z328" i="92"/>
  <c r="M298" i="92"/>
  <c r="M327" i="92" s="1"/>
  <c r="M157" i="92"/>
  <c r="M158" i="92"/>
  <c r="N158" i="92" s="1"/>
  <c r="A158" i="92" s="1"/>
  <c r="Z332" i="92"/>
  <c r="M331" i="92"/>
  <c r="G29" i="88"/>
  <c r="G36" i="146"/>
  <c r="G369" i="146" s="1"/>
  <c r="L371" i="92"/>
  <c r="L446" i="92" s="1"/>
  <c r="L346" i="92"/>
  <c r="D132" i="147"/>
  <c r="D200" i="147"/>
  <c r="D166" i="147"/>
  <c r="K375" i="92"/>
  <c r="K350" i="92"/>
  <c r="D100" i="137"/>
  <c r="C39" i="95"/>
  <c r="C64" i="95" s="1"/>
  <c r="C94" i="102"/>
  <c r="C356" i="137"/>
  <c r="C329" i="137"/>
  <c r="C330" i="137" s="1"/>
  <c r="D85" i="137"/>
  <c r="J456" i="92"/>
  <c r="C314" i="145"/>
  <c r="C332" i="145"/>
  <c r="C333" i="145" s="1"/>
  <c r="C366" i="145"/>
  <c r="D59" i="145"/>
  <c r="D93" i="145" s="1"/>
  <c r="C330" i="145"/>
  <c r="D81" i="145"/>
  <c r="D98" i="145"/>
  <c r="G19" i="88"/>
  <c r="G36" i="136"/>
  <c r="G369" i="136" s="1"/>
  <c r="J449" i="92"/>
  <c r="D204" i="149"/>
  <c r="D136" i="149"/>
  <c r="D170" i="149"/>
  <c r="D101" i="149"/>
  <c r="D59" i="149"/>
  <c r="D93" i="149" s="1"/>
  <c r="C366" i="149"/>
  <c r="D86" i="149"/>
  <c r="D151" i="162"/>
  <c r="D185" i="162"/>
  <c r="D117" i="162"/>
  <c r="G55" i="88"/>
  <c r="G15" i="148" s="1"/>
  <c r="F30" i="127"/>
  <c r="L378" i="92"/>
  <c r="L453" i="92" s="1"/>
  <c r="L353" i="92"/>
  <c r="L335" i="92"/>
  <c r="D130" i="147"/>
  <c r="D164" i="147"/>
  <c r="D198" i="147"/>
  <c r="C36" i="95"/>
  <c r="C61" i="95" s="1"/>
  <c r="C91" i="102"/>
  <c r="C67" i="102"/>
  <c r="D165" i="151"/>
  <c r="D199" i="151"/>
  <c r="D131" i="151"/>
  <c r="D86" i="144"/>
  <c r="D79" i="144"/>
  <c r="D83" i="144"/>
  <c r="D94" i="141"/>
  <c r="D93" i="141"/>
  <c r="D200" i="146"/>
  <c r="D166" i="146"/>
  <c r="D132" i="146"/>
  <c r="D153" i="146"/>
  <c r="D119" i="146"/>
  <c r="D187" i="146"/>
  <c r="D182" i="162"/>
  <c r="D114" i="162"/>
  <c r="D148" i="162"/>
  <c r="D161" i="162"/>
  <c r="D195" i="162"/>
  <c r="D127" i="162"/>
  <c r="D81" i="143"/>
  <c r="D43" i="143"/>
  <c r="D77" i="143" s="1"/>
  <c r="C350" i="143"/>
  <c r="D83" i="143"/>
  <c r="D96" i="143"/>
  <c r="I405" i="92"/>
  <c r="D151" i="136"/>
  <c r="D117" i="136"/>
  <c r="D185" i="136"/>
  <c r="D102" i="136"/>
  <c r="D84" i="136"/>
  <c r="D82" i="136"/>
  <c r="C356" i="136"/>
  <c r="C329" i="136"/>
  <c r="C330" i="136" s="1"/>
  <c r="L330" i="92"/>
  <c r="D94" i="147"/>
  <c r="D78" i="147"/>
  <c r="D114" i="138"/>
  <c r="D148" i="138"/>
  <c r="D182" i="138"/>
  <c r="D185" i="151"/>
  <c r="D117" i="151"/>
  <c r="D151" i="151"/>
  <c r="I464" i="92"/>
  <c r="I478" i="92" s="1"/>
  <c r="I505" i="92" s="1"/>
  <c r="I538" i="92" s="1"/>
  <c r="I588" i="92" s="1"/>
  <c r="I638" i="92" s="1"/>
  <c r="H473" i="92"/>
  <c r="H500" i="92" s="1"/>
  <c r="H533" i="92" s="1"/>
  <c r="H583" i="92" s="1"/>
  <c r="H633" i="92" s="1"/>
  <c r="H486" i="92"/>
  <c r="H513" i="92" s="1"/>
  <c r="H546" i="92" s="1"/>
  <c r="H596" i="92" s="1"/>
  <c r="H646" i="92" s="1"/>
  <c r="H472" i="92"/>
  <c r="H499" i="92" s="1"/>
  <c r="H532" i="92" s="1"/>
  <c r="H582" i="92" s="1"/>
  <c r="H632" i="92" s="1"/>
  <c r="H465" i="92"/>
  <c r="H476" i="92"/>
  <c r="H503" i="92" s="1"/>
  <c r="H536" i="92" s="1"/>
  <c r="H586" i="92" s="1"/>
  <c r="H636" i="92" s="1"/>
  <c r="H481" i="92"/>
  <c r="H508" i="92" s="1"/>
  <c r="H541" i="92" s="1"/>
  <c r="H591" i="92" s="1"/>
  <c r="H641" i="92" s="1"/>
  <c r="H470" i="92"/>
  <c r="H497" i="92" s="1"/>
  <c r="H530" i="92" s="1"/>
  <c r="H580" i="92" s="1"/>
  <c r="H630" i="92" s="1"/>
  <c r="G23" i="88"/>
  <c r="G36" i="141"/>
  <c r="G369" i="141" s="1"/>
  <c r="H482" i="92"/>
  <c r="H509" i="92" s="1"/>
  <c r="H542" i="92" s="1"/>
  <c r="H592" i="92" s="1"/>
  <c r="H642" i="92" s="1"/>
  <c r="D86" i="148"/>
  <c r="D82" i="148"/>
  <c r="D59" i="148"/>
  <c r="D93" i="148" s="1"/>
  <c r="C366" i="148"/>
  <c r="C350" i="148"/>
  <c r="D43" i="148"/>
  <c r="D77" i="148" s="1"/>
  <c r="D94" i="162"/>
  <c r="D103" i="162" s="1"/>
  <c r="D104" i="162" s="1"/>
  <c r="G21" i="88"/>
  <c r="G36" i="138"/>
  <c r="G369" i="138" s="1"/>
  <c r="K388" i="92"/>
  <c r="K363" i="92"/>
  <c r="D100" i="150"/>
  <c r="D97" i="150"/>
  <c r="D96" i="150"/>
  <c r="D102" i="150"/>
  <c r="C332" i="150"/>
  <c r="C333" i="150" s="1"/>
  <c r="C314" i="150"/>
  <c r="D59" i="150"/>
  <c r="D93" i="150" s="1"/>
  <c r="C366" i="150"/>
  <c r="L325" i="92"/>
  <c r="D79" i="139"/>
  <c r="C329" i="139"/>
  <c r="C330" i="139" s="1"/>
  <c r="C356" i="139"/>
  <c r="D97" i="139"/>
  <c r="D82" i="139"/>
  <c r="I403" i="92"/>
  <c r="G36" i="139"/>
  <c r="G369" i="139" s="1"/>
  <c r="G22" i="88"/>
  <c r="D114" i="151"/>
  <c r="D182" i="151"/>
  <c r="D148" i="151"/>
  <c r="H487" i="92"/>
  <c r="H514" i="92" s="1"/>
  <c r="H547" i="92" s="1"/>
  <c r="H597" i="92" s="1"/>
  <c r="H647" i="92" s="1"/>
  <c r="D197" i="141"/>
  <c r="D129" i="141"/>
  <c r="D163" i="141"/>
  <c r="F23" i="127"/>
  <c r="G48" i="88"/>
  <c r="G15" i="142" s="1"/>
  <c r="D100" i="135"/>
  <c r="C37" i="95"/>
  <c r="C62" i="95" s="1"/>
  <c r="C92" i="102"/>
  <c r="C78" i="287" s="1"/>
  <c r="D185" i="142"/>
  <c r="D151" i="142"/>
  <c r="D117" i="142"/>
  <c r="D181" i="142"/>
  <c r="C366" i="142"/>
  <c r="D59" i="142"/>
  <c r="D93" i="142" s="1"/>
  <c r="D82" i="142"/>
  <c r="I396" i="92"/>
  <c r="D149" i="146"/>
  <c r="D115" i="146"/>
  <c r="D183" i="146"/>
  <c r="H58" i="88"/>
  <c r="H15" i="151" s="1"/>
  <c r="G33" i="127"/>
  <c r="F72" i="208"/>
  <c r="E14" i="209"/>
  <c r="K72" i="208"/>
  <c r="J14" i="209"/>
  <c r="C14" i="209"/>
  <c r="D72" i="208"/>
  <c r="G14" i="209"/>
  <c r="H72" i="208"/>
  <c r="K14" i="209"/>
  <c r="L72" i="208"/>
  <c r="G72" i="208"/>
  <c r="F14" i="209"/>
  <c r="E72" i="208"/>
  <c r="D14" i="209"/>
  <c r="I72" i="208"/>
  <c r="H14" i="209"/>
  <c r="J72" i="208"/>
  <c r="I14" i="209"/>
  <c r="D220" i="162" l="1"/>
  <c r="D254" i="162" s="1"/>
  <c r="V197" i="95"/>
  <c r="D147" i="142"/>
  <c r="D198" i="139"/>
  <c r="D118" i="149"/>
  <c r="D221" i="141"/>
  <c r="D255" i="141" s="1"/>
  <c r="D237" i="151"/>
  <c r="D271" i="151" s="1"/>
  <c r="D130" i="148"/>
  <c r="D164" i="148"/>
  <c r="D237" i="147"/>
  <c r="D271" i="147" s="1"/>
  <c r="D114" i="144"/>
  <c r="D182" i="144"/>
  <c r="D167" i="144"/>
  <c r="D185" i="138"/>
  <c r="D133" i="144"/>
  <c r="D238" i="147"/>
  <c r="D272" i="147" s="1"/>
  <c r="D217" i="162"/>
  <c r="D251" i="162" s="1"/>
  <c r="D151" i="138"/>
  <c r="D116" i="149"/>
  <c r="D184" i="149"/>
  <c r="D233" i="141"/>
  <c r="D267" i="141" s="1"/>
  <c r="D234" i="162"/>
  <c r="D268" i="162" s="1"/>
  <c r="D201" i="137"/>
  <c r="D167" i="137"/>
  <c r="D237" i="146"/>
  <c r="D271" i="146" s="1"/>
  <c r="D151" i="134"/>
  <c r="D185" i="134"/>
  <c r="F20" i="127"/>
  <c r="D236" i="162"/>
  <c r="D270" i="162" s="1"/>
  <c r="D219" i="147"/>
  <c r="D253" i="147" s="1"/>
  <c r="D154" i="138"/>
  <c r="D204" i="138"/>
  <c r="D136" i="138"/>
  <c r="D164" i="138"/>
  <c r="D201" i="136"/>
  <c r="D188" i="138"/>
  <c r="D203" i="138"/>
  <c r="D200" i="138"/>
  <c r="D169" i="138"/>
  <c r="D197" i="138"/>
  <c r="D217" i="151"/>
  <c r="D251" i="151" s="1"/>
  <c r="D199" i="138"/>
  <c r="D131" i="138"/>
  <c r="D216" i="146"/>
  <c r="D250" i="146" s="1"/>
  <c r="D222" i="151"/>
  <c r="D256" i="151" s="1"/>
  <c r="D215" i="162"/>
  <c r="D249" i="162" s="1"/>
  <c r="D233" i="147"/>
  <c r="D267" i="147" s="1"/>
  <c r="D218" i="162"/>
  <c r="D252" i="162" s="1"/>
  <c r="D168" i="138"/>
  <c r="D235" i="151"/>
  <c r="D269" i="151" s="1"/>
  <c r="D222" i="141"/>
  <c r="D256" i="141" s="1"/>
  <c r="H414" i="92"/>
  <c r="D147" i="138"/>
  <c r="H36" i="144"/>
  <c r="H369" i="144" s="1"/>
  <c r="D187" i="138"/>
  <c r="D119" i="138"/>
  <c r="D119" i="148"/>
  <c r="D134" i="138"/>
  <c r="D163" i="138"/>
  <c r="D198" i="138"/>
  <c r="D220" i="151"/>
  <c r="D254" i="151" s="1"/>
  <c r="D232" i="146"/>
  <c r="D266" i="146" s="1"/>
  <c r="D154" i="150"/>
  <c r="D184" i="138"/>
  <c r="D116" i="138"/>
  <c r="L363" i="92"/>
  <c r="D166" i="138"/>
  <c r="D188" i="142"/>
  <c r="D136" i="137"/>
  <c r="G57" i="88"/>
  <c r="G15" i="150" s="1"/>
  <c r="D113" i="138"/>
  <c r="D238" i="141"/>
  <c r="D272" i="141" s="1"/>
  <c r="G43" i="88"/>
  <c r="G15" i="136" s="1"/>
  <c r="H32" i="88"/>
  <c r="I56" i="88" s="1"/>
  <c r="I15" i="149" s="1"/>
  <c r="D128" i="146"/>
  <c r="D137" i="146" s="1"/>
  <c r="D138" i="146" s="1"/>
  <c r="D115" i="144"/>
  <c r="D162" i="146"/>
  <c r="D171" i="146" s="1"/>
  <c r="D172" i="146" s="1"/>
  <c r="D130" i="137"/>
  <c r="D129" i="150"/>
  <c r="D184" i="144"/>
  <c r="D201" i="138"/>
  <c r="D184" i="135"/>
  <c r="D129" i="139"/>
  <c r="D169" i="144"/>
  <c r="D103" i="151"/>
  <c r="D104" i="151" s="1"/>
  <c r="D217" i="141"/>
  <c r="D251" i="141" s="1"/>
  <c r="D154" i="142"/>
  <c r="D147" i="149"/>
  <c r="D237" i="162"/>
  <c r="D271" i="162" s="1"/>
  <c r="M309" i="92"/>
  <c r="M310" i="92" s="1"/>
  <c r="N310" i="92" s="1"/>
  <c r="A310" i="92" s="1"/>
  <c r="D136" i="143"/>
  <c r="D233" i="146"/>
  <c r="D267" i="146" s="1"/>
  <c r="D204" i="143"/>
  <c r="D199" i="144"/>
  <c r="H18" i="88"/>
  <c r="H17" i="127" s="1"/>
  <c r="D167" i="138"/>
  <c r="D235" i="146"/>
  <c r="D269" i="146" s="1"/>
  <c r="D196" i="151"/>
  <c r="D205" i="151" s="1"/>
  <c r="D206" i="151" s="1"/>
  <c r="D221" i="147"/>
  <c r="D255" i="147" s="1"/>
  <c r="D150" i="135"/>
  <c r="D182" i="142"/>
  <c r="D163" i="145"/>
  <c r="D165" i="142"/>
  <c r="D202" i="149"/>
  <c r="D167" i="145"/>
  <c r="D204" i="148"/>
  <c r="D128" i="151"/>
  <c r="D137" i="151" s="1"/>
  <c r="D138" i="151" s="1"/>
  <c r="D238" i="146"/>
  <c r="D272" i="146" s="1"/>
  <c r="D215" i="141"/>
  <c r="D249" i="141" s="1"/>
  <c r="D217" i="138"/>
  <c r="D251" i="138" s="1"/>
  <c r="C332" i="138"/>
  <c r="C333" i="138" s="1"/>
  <c r="H36" i="162"/>
  <c r="H369" i="162" s="1"/>
  <c r="D148" i="142"/>
  <c r="D216" i="142" s="1"/>
  <c r="D250" i="142" s="1"/>
  <c r="D103" i="146"/>
  <c r="D104" i="146" s="1"/>
  <c r="D133" i="150"/>
  <c r="D182" i="145"/>
  <c r="D197" i="136"/>
  <c r="D153" i="145"/>
  <c r="D147" i="137"/>
  <c r="D166" i="150"/>
  <c r="D169" i="145"/>
  <c r="D217" i="147"/>
  <c r="D251" i="147" s="1"/>
  <c r="D234" i="151"/>
  <c r="D268" i="151" s="1"/>
  <c r="D147" i="134"/>
  <c r="F31" i="127"/>
  <c r="D203" i="144"/>
  <c r="C314" i="138"/>
  <c r="D183" i="144"/>
  <c r="D152" i="138"/>
  <c r="D186" i="138"/>
  <c r="D118" i="138"/>
  <c r="D199" i="143"/>
  <c r="H30" i="88"/>
  <c r="I54" i="88" s="1"/>
  <c r="I15" i="147" s="1"/>
  <c r="G52" i="88"/>
  <c r="G15" i="145" s="1"/>
  <c r="D113" i="134"/>
  <c r="D113" i="135"/>
  <c r="D201" i="150"/>
  <c r="D113" i="149"/>
  <c r="D114" i="145"/>
  <c r="D131" i="144"/>
  <c r="D132" i="150"/>
  <c r="D221" i="162"/>
  <c r="D255" i="162" s="1"/>
  <c r="D134" i="139"/>
  <c r="D150" i="134"/>
  <c r="D120" i="145"/>
  <c r="D188" i="143"/>
  <c r="D218" i="151"/>
  <c r="D252" i="151" s="1"/>
  <c r="D216" i="147"/>
  <c r="D250" i="147" s="1"/>
  <c r="D232" i="162"/>
  <c r="D266" i="162" s="1"/>
  <c r="H24" i="88"/>
  <c r="H23" i="127" s="1"/>
  <c r="F33" i="127"/>
  <c r="D150" i="144"/>
  <c r="D197" i="139"/>
  <c r="D153" i="136"/>
  <c r="D152" i="143"/>
  <c r="D117" i="139"/>
  <c r="D186" i="150"/>
  <c r="D170" i="148"/>
  <c r="D119" i="144"/>
  <c r="D154" i="145"/>
  <c r="D185" i="139"/>
  <c r="D187" i="144"/>
  <c r="D237" i="141"/>
  <c r="D271" i="141" s="1"/>
  <c r="D133" i="135"/>
  <c r="G50" i="88"/>
  <c r="G15" i="143" s="1"/>
  <c r="F24" i="127"/>
  <c r="D218" i="146"/>
  <c r="D252" i="146" s="1"/>
  <c r="D219" i="146"/>
  <c r="D253" i="146" s="1"/>
  <c r="H36" i="139"/>
  <c r="H369" i="139" s="1"/>
  <c r="H36" i="143"/>
  <c r="H369" i="143" s="1"/>
  <c r="D181" i="150"/>
  <c r="D167" i="136"/>
  <c r="D184" i="143"/>
  <c r="D129" i="145"/>
  <c r="D188" i="137"/>
  <c r="D164" i="135"/>
  <c r="D201" i="145"/>
  <c r="D164" i="137"/>
  <c r="D113" i="137"/>
  <c r="D168" i="148"/>
  <c r="D134" i="148"/>
  <c r="D131" i="134"/>
  <c r="D113" i="150"/>
  <c r="D187" i="148"/>
  <c r="D165" i="149"/>
  <c r="D154" i="137"/>
  <c r="D165" i="134"/>
  <c r="D201" i="135"/>
  <c r="D133" i="149"/>
  <c r="D119" i="135"/>
  <c r="D130" i="135"/>
  <c r="D197" i="150"/>
  <c r="D153" i="134"/>
  <c r="D166" i="142"/>
  <c r="D78" i="149"/>
  <c r="D180" i="149" s="1"/>
  <c r="D129" i="135"/>
  <c r="D187" i="135"/>
  <c r="D115" i="139"/>
  <c r="D154" i="139"/>
  <c r="D117" i="145"/>
  <c r="D151" i="137"/>
  <c r="D199" i="148"/>
  <c r="D200" i="142"/>
  <c r="D163" i="135"/>
  <c r="D119" i="136"/>
  <c r="D186" i="143"/>
  <c r="D204" i="134"/>
  <c r="D151" i="145"/>
  <c r="D165" i="148"/>
  <c r="D203" i="134"/>
  <c r="D119" i="150"/>
  <c r="D78" i="144"/>
  <c r="D87" i="144" s="1"/>
  <c r="D88" i="144" s="1"/>
  <c r="D203" i="150"/>
  <c r="D187" i="150"/>
  <c r="D184" i="134"/>
  <c r="D135" i="142"/>
  <c r="D163" i="136"/>
  <c r="D154" i="143"/>
  <c r="H21" i="88"/>
  <c r="H20" i="127" s="1"/>
  <c r="J398" i="92"/>
  <c r="J405" i="92"/>
  <c r="D165" i="136"/>
  <c r="D204" i="139"/>
  <c r="D163" i="149"/>
  <c r="D183" i="139"/>
  <c r="D169" i="135"/>
  <c r="D202" i="139"/>
  <c r="D199" i="136"/>
  <c r="D169" i="134"/>
  <c r="D153" i="139"/>
  <c r="D136" i="139"/>
  <c r="D169" i="150"/>
  <c r="D117" i="148"/>
  <c r="D150" i="143"/>
  <c r="D201" i="149"/>
  <c r="D199" i="149"/>
  <c r="D197" i="142"/>
  <c r="D188" i="139"/>
  <c r="D94" i="143"/>
  <c r="D162" i="143" s="1"/>
  <c r="D165" i="143"/>
  <c r="D136" i="134"/>
  <c r="D169" i="142"/>
  <c r="D135" i="135"/>
  <c r="D152" i="150"/>
  <c r="D119" i="134"/>
  <c r="D135" i="145"/>
  <c r="D204" i="137"/>
  <c r="D163" i="142"/>
  <c r="D94" i="144"/>
  <c r="D196" i="144" s="1"/>
  <c r="D78" i="142"/>
  <c r="D112" i="142" s="1"/>
  <c r="D133" i="134"/>
  <c r="D200" i="143"/>
  <c r="D186" i="144"/>
  <c r="D187" i="149"/>
  <c r="D199" i="142"/>
  <c r="D134" i="149"/>
  <c r="D200" i="135"/>
  <c r="D120" i="150"/>
  <c r="D113" i="148"/>
  <c r="D187" i="145"/>
  <c r="D181" i="135"/>
  <c r="D201" i="134"/>
  <c r="D132" i="143"/>
  <c r="D118" i="144"/>
  <c r="D119" i="149"/>
  <c r="D132" i="135"/>
  <c r="D181" i="148"/>
  <c r="D215" i="136"/>
  <c r="D249" i="136" s="1"/>
  <c r="F28" i="127"/>
  <c r="G53" i="88"/>
  <c r="G15" i="146" s="1"/>
  <c r="D236" i="142"/>
  <c r="D270" i="142" s="1"/>
  <c r="M321" i="92"/>
  <c r="M372" i="92" s="1"/>
  <c r="M447" i="92" s="1"/>
  <c r="D234" i="141"/>
  <c r="D268" i="141" s="1"/>
  <c r="D235" i="141"/>
  <c r="D269" i="141" s="1"/>
  <c r="D222" i="147"/>
  <c r="D256" i="147" s="1"/>
  <c r="D231" i="151"/>
  <c r="D265" i="151" s="1"/>
  <c r="D221" i="146"/>
  <c r="D255" i="146" s="1"/>
  <c r="D185" i="148"/>
  <c r="D129" i="149"/>
  <c r="D117" i="137"/>
  <c r="D167" i="139"/>
  <c r="D169" i="143"/>
  <c r="D231" i="162"/>
  <c r="D265" i="162" s="1"/>
  <c r="L355" i="92"/>
  <c r="D217" i="146"/>
  <c r="D251" i="146" s="1"/>
  <c r="D78" i="143"/>
  <c r="D146" i="143" s="1"/>
  <c r="D187" i="139"/>
  <c r="D232" i="139"/>
  <c r="D266" i="139" s="1"/>
  <c r="D219" i="141"/>
  <c r="D253" i="141" s="1"/>
  <c r="D236" i="146"/>
  <c r="D270" i="146" s="1"/>
  <c r="D229" i="151"/>
  <c r="D263" i="151" s="1"/>
  <c r="D201" i="139"/>
  <c r="D135" i="143"/>
  <c r="D238" i="151"/>
  <c r="D272" i="151" s="1"/>
  <c r="D234" i="147"/>
  <c r="D268" i="147" s="1"/>
  <c r="M334" i="92"/>
  <c r="M385" i="92" s="1"/>
  <c r="M460" i="92" s="1"/>
  <c r="D235" i="162"/>
  <c r="D269" i="162" s="1"/>
  <c r="I25" i="88"/>
  <c r="I36" i="162"/>
  <c r="I369" i="162" s="1"/>
  <c r="D195" i="142"/>
  <c r="D161" i="142"/>
  <c r="D127" i="142"/>
  <c r="D116" i="139"/>
  <c r="D150" i="139"/>
  <c r="D184" i="139"/>
  <c r="D181" i="139"/>
  <c r="D147" i="139"/>
  <c r="D113" i="139"/>
  <c r="D195" i="150"/>
  <c r="D127" i="150"/>
  <c r="D161" i="150"/>
  <c r="D130" i="150"/>
  <c r="D164" i="150"/>
  <c r="D198" i="150"/>
  <c r="K463" i="92"/>
  <c r="D145" i="148"/>
  <c r="D111" i="148"/>
  <c r="D179" i="148"/>
  <c r="D116" i="148"/>
  <c r="D150" i="148"/>
  <c r="D184" i="148"/>
  <c r="H23" i="88"/>
  <c r="H36" i="141"/>
  <c r="H369" i="141" s="1"/>
  <c r="H36" i="137"/>
  <c r="H369" i="137" s="1"/>
  <c r="H20" i="88"/>
  <c r="D112" i="147"/>
  <c r="D121" i="147" s="1"/>
  <c r="D146" i="147"/>
  <c r="D155" i="147" s="1"/>
  <c r="D180" i="147"/>
  <c r="D189" i="147" s="1"/>
  <c r="D59" i="136"/>
  <c r="C366" i="136"/>
  <c r="D117" i="143"/>
  <c r="D185" i="143"/>
  <c r="D151" i="143"/>
  <c r="D181" i="144"/>
  <c r="D147" i="144"/>
  <c r="D113" i="144"/>
  <c r="H25" i="127"/>
  <c r="I50" i="88"/>
  <c r="I15" i="143" s="1"/>
  <c r="D69" i="149"/>
  <c r="D70" i="149" s="1"/>
  <c r="C367" i="149"/>
  <c r="D130" i="142"/>
  <c r="D164" i="142"/>
  <c r="D198" i="142"/>
  <c r="D131" i="135"/>
  <c r="D199" i="135"/>
  <c r="D165" i="135"/>
  <c r="D43" i="139"/>
  <c r="C350" i="139"/>
  <c r="D114" i="150"/>
  <c r="D148" i="150"/>
  <c r="D182" i="150"/>
  <c r="H515" i="92"/>
  <c r="H516" i="92" s="1"/>
  <c r="H529" i="92"/>
  <c r="K452" i="92"/>
  <c r="D168" i="136"/>
  <c r="D134" i="136"/>
  <c r="D202" i="136"/>
  <c r="D163" i="144"/>
  <c r="D129" i="144"/>
  <c r="D197" i="144"/>
  <c r="D77" i="138"/>
  <c r="D78" i="138"/>
  <c r="C332" i="134"/>
  <c r="C333" i="134" s="1"/>
  <c r="C314" i="134"/>
  <c r="D87" i="162"/>
  <c r="D88" i="162" s="1"/>
  <c r="D180" i="162"/>
  <c r="D189" i="162" s="1"/>
  <c r="D112" i="162"/>
  <c r="D121" i="162" s="1"/>
  <c r="D146" i="162"/>
  <c r="D155" i="162" s="1"/>
  <c r="H48" i="88"/>
  <c r="H15" i="142" s="1"/>
  <c r="G23" i="127"/>
  <c r="C368" i="145"/>
  <c r="C370" i="145" s="1"/>
  <c r="C351" i="145"/>
  <c r="D53" i="145"/>
  <c r="C649" i="92"/>
  <c r="D197" i="137"/>
  <c r="D163" i="137"/>
  <c r="D129" i="137"/>
  <c r="K454" i="92"/>
  <c r="J396" i="92"/>
  <c r="J390" i="92"/>
  <c r="J413" i="92"/>
  <c r="J395" i="92"/>
  <c r="J402" i="92"/>
  <c r="J397" i="92"/>
  <c r="J411" i="92"/>
  <c r="J391" i="92"/>
  <c r="J406" i="92"/>
  <c r="J400" i="92"/>
  <c r="J401" i="92"/>
  <c r="M323" i="92"/>
  <c r="M373" i="92"/>
  <c r="M448" i="92" s="1"/>
  <c r="M348" i="92"/>
  <c r="D222" i="162"/>
  <c r="D256" i="162" s="1"/>
  <c r="D233" i="162"/>
  <c r="D267" i="162" s="1"/>
  <c r="D149" i="142"/>
  <c r="D183" i="142"/>
  <c r="D115" i="142"/>
  <c r="D236" i="147"/>
  <c r="D270" i="147" s="1"/>
  <c r="D152" i="139"/>
  <c r="D186" i="139"/>
  <c r="D118" i="139"/>
  <c r="L354" i="92"/>
  <c r="L379" i="92"/>
  <c r="I484" i="92"/>
  <c r="I511" i="92" s="1"/>
  <c r="I544" i="92" s="1"/>
  <c r="I594" i="92" s="1"/>
  <c r="I644" i="92" s="1"/>
  <c r="D149" i="136"/>
  <c r="D115" i="136"/>
  <c r="D183" i="136"/>
  <c r="D114" i="136"/>
  <c r="D182" i="136"/>
  <c r="D148" i="136"/>
  <c r="J412" i="92"/>
  <c r="I479" i="92"/>
  <c r="I506" i="92" s="1"/>
  <c r="I539" i="92" s="1"/>
  <c r="I589" i="92" s="1"/>
  <c r="I639" i="92" s="1"/>
  <c r="C351" i="144"/>
  <c r="C368" i="144"/>
  <c r="C370" i="144" s="1"/>
  <c r="D53" i="144"/>
  <c r="D186" i="134"/>
  <c r="D118" i="134"/>
  <c r="D152" i="134"/>
  <c r="D215" i="147"/>
  <c r="D249" i="147" s="1"/>
  <c r="H57" i="88"/>
  <c r="H15" i="150" s="1"/>
  <c r="G32" i="127"/>
  <c r="D131" i="145"/>
  <c r="D165" i="145"/>
  <c r="D199" i="145"/>
  <c r="D169" i="137"/>
  <c r="D135" i="137"/>
  <c r="D203" i="137"/>
  <c r="L384" i="92"/>
  <c r="L359" i="92"/>
  <c r="M335" i="92"/>
  <c r="D222" i="146"/>
  <c r="D256" i="146" s="1"/>
  <c r="C351" i="142"/>
  <c r="D53" i="142"/>
  <c r="C368" i="142"/>
  <c r="C370" i="142" s="1"/>
  <c r="D204" i="142"/>
  <c r="D136" i="142"/>
  <c r="D170" i="142"/>
  <c r="D152" i="135"/>
  <c r="D186" i="135"/>
  <c r="D118" i="135"/>
  <c r="D120" i="135"/>
  <c r="D154" i="135"/>
  <c r="D188" i="135"/>
  <c r="K460" i="92"/>
  <c r="D15" i="127"/>
  <c r="E40" i="88"/>
  <c r="D171" i="151"/>
  <c r="D172" i="151" s="1"/>
  <c r="L385" i="92"/>
  <c r="L360" i="92"/>
  <c r="C350" i="136"/>
  <c r="D43" i="136"/>
  <c r="D182" i="134"/>
  <c r="D114" i="134"/>
  <c r="D148" i="134"/>
  <c r="J403" i="92"/>
  <c r="C351" i="149"/>
  <c r="C368" i="149"/>
  <c r="C370" i="149" s="1"/>
  <c r="D53" i="149"/>
  <c r="D200" i="149"/>
  <c r="D132" i="149"/>
  <c r="D166" i="149"/>
  <c r="G30" i="127"/>
  <c r="H55" i="88"/>
  <c r="H15" i="148" s="1"/>
  <c r="D184" i="145"/>
  <c r="D116" i="145"/>
  <c r="D150" i="145"/>
  <c r="W15" i="92"/>
  <c r="AA57" i="113"/>
  <c r="D165" i="137"/>
  <c r="D131" i="137"/>
  <c r="D199" i="137"/>
  <c r="D93" i="138"/>
  <c r="D94" i="138"/>
  <c r="D213" i="147"/>
  <c r="M371" i="92"/>
  <c r="M446" i="92" s="1"/>
  <c r="M346" i="92"/>
  <c r="M332" i="92"/>
  <c r="D69" i="142"/>
  <c r="D70" i="142" s="1"/>
  <c r="C367" i="142"/>
  <c r="D219" i="142"/>
  <c r="D253" i="142" s="1"/>
  <c r="H46" i="88"/>
  <c r="H15" i="139" s="1"/>
  <c r="G21" i="127"/>
  <c r="D165" i="139"/>
  <c r="D199" i="139"/>
  <c r="D131" i="139"/>
  <c r="D199" i="150"/>
  <c r="D165" i="150"/>
  <c r="D131" i="150"/>
  <c r="C368" i="148"/>
  <c r="C370" i="148" s="1"/>
  <c r="D53" i="148"/>
  <c r="C351" i="148"/>
  <c r="D120" i="148"/>
  <c r="D154" i="148"/>
  <c r="D188" i="148"/>
  <c r="D78" i="148"/>
  <c r="D87" i="148" s="1"/>
  <c r="D88" i="148" s="1"/>
  <c r="H47" i="88"/>
  <c r="H15" i="141" s="1"/>
  <c r="G22" i="127"/>
  <c r="D219" i="151"/>
  <c r="D253" i="151" s="1"/>
  <c r="D162" i="147"/>
  <c r="D171" i="147" s="1"/>
  <c r="D172" i="147" s="1"/>
  <c r="D128" i="147"/>
  <c r="D137" i="147" s="1"/>
  <c r="D138" i="147" s="1"/>
  <c r="D196" i="147"/>
  <c r="D184" i="136"/>
  <c r="D116" i="136"/>
  <c r="D150" i="136"/>
  <c r="D219" i="136"/>
  <c r="D253" i="136" s="1"/>
  <c r="C351" i="143"/>
  <c r="D53" i="143"/>
  <c r="C368" i="143"/>
  <c r="C370" i="143" s="1"/>
  <c r="D216" i="162"/>
  <c r="D250" i="162" s="1"/>
  <c r="D127" i="141"/>
  <c r="D103" i="141"/>
  <c r="D104" i="141" s="1"/>
  <c r="D195" i="141"/>
  <c r="D161" i="141"/>
  <c r="D161" i="149"/>
  <c r="D195" i="149"/>
  <c r="D127" i="149"/>
  <c r="H43" i="88"/>
  <c r="H15" i="136" s="1"/>
  <c r="G18" i="127"/>
  <c r="D161" i="145"/>
  <c r="D195" i="145"/>
  <c r="D127" i="145"/>
  <c r="D202" i="137"/>
  <c r="D168" i="137"/>
  <c r="D134" i="137"/>
  <c r="G28" i="127"/>
  <c r="H53" i="88"/>
  <c r="H15" i="146" s="1"/>
  <c r="D152" i="142"/>
  <c r="D186" i="142"/>
  <c r="D118" i="142"/>
  <c r="D148" i="135"/>
  <c r="D114" i="135"/>
  <c r="D182" i="135"/>
  <c r="C351" i="150"/>
  <c r="D53" i="150"/>
  <c r="D217" i="150"/>
  <c r="D251" i="150" s="1"/>
  <c r="D180" i="151"/>
  <c r="D189" i="151" s="1"/>
  <c r="D112" i="151"/>
  <c r="D146" i="151"/>
  <c r="D155" i="151" s="1"/>
  <c r="D201" i="143"/>
  <c r="D133" i="143"/>
  <c r="D167" i="143"/>
  <c r="I46" i="88"/>
  <c r="I15" i="139" s="1"/>
  <c r="H21" i="127"/>
  <c r="I414" i="92"/>
  <c r="D164" i="144"/>
  <c r="D130" i="144"/>
  <c r="D198" i="144"/>
  <c r="K459" i="92"/>
  <c r="D163" i="134"/>
  <c r="D197" i="134"/>
  <c r="D129" i="134"/>
  <c r="D43" i="134"/>
  <c r="C350" i="134"/>
  <c r="L372" i="92"/>
  <c r="L347" i="92"/>
  <c r="D114" i="149"/>
  <c r="D148" i="149"/>
  <c r="D182" i="149"/>
  <c r="D111" i="145"/>
  <c r="D145" i="145"/>
  <c r="D179" i="145"/>
  <c r="I482" i="92"/>
  <c r="I509" i="92" s="1"/>
  <c r="I542" i="92" s="1"/>
  <c r="I592" i="92" s="1"/>
  <c r="I642" i="92" s="1"/>
  <c r="C369" i="86"/>
  <c r="C294" i="86"/>
  <c r="D183" i="137"/>
  <c r="D149" i="137"/>
  <c r="D115" i="137"/>
  <c r="M337" i="92"/>
  <c r="D205" i="146"/>
  <c r="D206" i="146" s="1"/>
  <c r="D229" i="146"/>
  <c r="D151" i="135"/>
  <c r="D185" i="135"/>
  <c r="D117" i="135"/>
  <c r="D94" i="150"/>
  <c r="D103" i="150" s="1"/>
  <c r="D104" i="150" s="1"/>
  <c r="G24" i="127"/>
  <c r="H49" i="88"/>
  <c r="H15" i="162" s="1"/>
  <c r="K339" i="92"/>
  <c r="X322" i="92"/>
  <c r="X331" i="92"/>
  <c r="X327" i="92"/>
  <c r="X320" i="92"/>
  <c r="K389" i="92"/>
  <c r="K412" i="92" s="1"/>
  <c r="X336" i="92"/>
  <c r="K340" i="92"/>
  <c r="D202" i="143"/>
  <c r="D134" i="143"/>
  <c r="D168" i="143"/>
  <c r="D153" i="143"/>
  <c r="D119" i="143"/>
  <c r="D187" i="143"/>
  <c r="I487" i="92"/>
  <c r="I514" i="92" s="1"/>
  <c r="I547" i="92" s="1"/>
  <c r="I597" i="92" s="1"/>
  <c r="I647" i="92" s="1"/>
  <c r="D179" i="144"/>
  <c r="D111" i="144"/>
  <c r="D145" i="144"/>
  <c r="C367" i="144"/>
  <c r="D69" i="144"/>
  <c r="D70" i="144" s="1"/>
  <c r="D87" i="151"/>
  <c r="D88" i="151" s="1"/>
  <c r="D115" i="134"/>
  <c r="D149" i="134"/>
  <c r="D183" i="134"/>
  <c r="L352" i="92"/>
  <c r="L377" i="92"/>
  <c r="D117" i="149"/>
  <c r="D151" i="149"/>
  <c r="D185" i="149"/>
  <c r="D198" i="145"/>
  <c r="D164" i="145"/>
  <c r="D130" i="145"/>
  <c r="D166" i="137"/>
  <c r="D132" i="137"/>
  <c r="D200" i="137"/>
  <c r="J409" i="92"/>
  <c r="J464" i="92"/>
  <c r="J473" i="92" s="1"/>
  <c r="J500" i="92" s="1"/>
  <c r="J533" i="92" s="1"/>
  <c r="J583" i="92" s="1"/>
  <c r="J633" i="92" s="1"/>
  <c r="M329" i="92"/>
  <c r="D187" i="142"/>
  <c r="D153" i="142"/>
  <c r="D119" i="142"/>
  <c r="D183" i="135"/>
  <c r="D149" i="135"/>
  <c r="D115" i="135"/>
  <c r="D148" i="139"/>
  <c r="D114" i="139"/>
  <c r="D182" i="139"/>
  <c r="G17" i="127"/>
  <c r="H42" i="88"/>
  <c r="H15" i="135" s="1"/>
  <c r="J407" i="92"/>
  <c r="C367" i="143"/>
  <c r="D69" i="143"/>
  <c r="D70" i="143" s="1"/>
  <c r="D290" i="146"/>
  <c r="D54" i="146"/>
  <c r="D180" i="141"/>
  <c r="D112" i="141"/>
  <c r="D146" i="141"/>
  <c r="D202" i="134"/>
  <c r="D168" i="134"/>
  <c r="D134" i="134"/>
  <c r="D115" i="149"/>
  <c r="D183" i="149"/>
  <c r="D149" i="149"/>
  <c r="D170" i="145"/>
  <c r="D136" i="145"/>
  <c r="D204" i="145"/>
  <c r="D54" i="162"/>
  <c r="D290" i="162"/>
  <c r="D231" i="141"/>
  <c r="D265" i="141" s="1"/>
  <c r="D216" i="151"/>
  <c r="D250" i="151" s="1"/>
  <c r="D59" i="139"/>
  <c r="C366" i="139"/>
  <c r="L376" i="92"/>
  <c r="L351" i="92"/>
  <c r="D202" i="150"/>
  <c r="D134" i="150"/>
  <c r="D168" i="150"/>
  <c r="G20" i="127"/>
  <c r="H45" i="88"/>
  <c r="H15" i="138" s="1"/>
  <c r="D69" i="148"/>
  <c r="D70" i="148" s="1"/>
  <c r="C367" i="148"/>
  <c r="H17" i="88"/>
  <c r="H36" i="134"/>
  <c r="H369" i="134" s="1"/>
  <c r="H19" i="88"/>
  <c r="H36" i="136"/>
  <c r="H369" i="136" s="1"/>
  <c r="I469" i="92"/>
  <c r="D216" i="138"/>
  <c r="D250" i="138" s="1"/>
  <c r="L356" i="92"/>
  <c r="L381" i="92"/>
  <c r="D186" i="136"/>
  <c r="D118" i="136"/>
  <c r="D152" i="136"/>
  <c r="D179" i="143"/>
  <c r="D111" i="143"/>
  <c r="D145" i="143"/>
  <c r="D229" i="162"/>
  <c r="D234" i="146"/>
  <c r="D268" i="146" s="1"/>
  <c r="D128" i="141"/>
  <c r="D162" i="141"/>
  <c r="D196" i="141"/>
  <c r="D120" i="144"/>
  <c r="D188" i="144"/>
  <c r="D154" i="144"/>
  <c r="D233" i="151"/>
  <c r="D267" i="151" s="1"/>
  <c r="L361" i="92"/>
  <c r="L386" i="92"/>
  <c r="D94" i="149"/>
  <c r="D238" i="149"/>
  <c r="D272" i="149" s="1"/>
  <c r="D166" i="145"/>
  <c r="D132" i="145"/>
  <c r="D200" i="145"/>
  <c r="D69" i="145"/>
  <c r="D70" i="145" s="1"/>
  <c r="C367" i="145"/>
  <c r="D59" i="137"/>
  <c r="C366" i="137"/>
  <c r="M357" i="92"/>
  <c r="M382" i="92"/>
  <c r="M457" i="92" s="1"/>
  <c r="H50" i="88"/>
  <c r="H15" i="143" s="1"/>
  <c r="G25" i="127"/>
  <c r="D167" i="142"/>
  <c r="D133" i="142"/>
  <c r="D201" i="142"/>
  <c r="C314" i="135"/>
  <c r="C332" i="135"/>
  <c r="C333" i="135" s="1"/>
  <c r="D111" i="150"/>
  <c r="D145" i="150"/>
  <c r="D179" i="150"/>
  <c r="D169" i="148"/>
  <c r="D203" i="148"/>
  <c r="D135" i="148"/>
  <c r="D94" i="148"/>
  <c r="D103" i="148" s="1"/>
  <c r="D104" i="148" s="1"/>
  <c r="I51" i="88"/>
  <c r="I15" i="144" s="1"/>
  <c r="H26" i="127"/>
  <c r="K455" i="92"/>
  <c r="F548" i="92"/>
  <c r="F549" i="92" s="1"/>
  <c r="F579" i="92"/>
  <c r="K456" i="92"/>
  <c r="D198" i="134"/>
  <c r="D130" i="134"/>
  <c r="D164" i="134"/>
  <c r="I473" i="92"/>
  <c r="I500" i="92" s="1"/>
  <c r="I533" i="92" s="1"/>
  <c r="I583" i="92" s="1"/>
  <c r="I633" i="92" s="1"/>
  <c r="G29" i="127"/>
  <c r="H54" i="88"/>
  <c r="H15" i="147" s="1"/>
  <c r="D152" i="145"/>
  <c r="D118" i="145"/>
  <c r="D186" i="145"/>
  <c r="C332" i="137"/>
  <c r="C333" i="137" s="1"/>
  <c r="C314" i="137"/>
  <c r="D218" i="147"/>
  <c r="D252" i="147" s="1"/>
  <c r="I476" i="92"/>
  <c r="I503" i="92" s="1"/>
  <c r="I536" i="92" s="1"/>
  <c r="I586" i="92" s="1"/>
  <c r="I636" i="92" s="1"/>
  <c r="M362" i="92"/>
  <c r="M387" i="92"/>
  <c r="M462" i="92" s="1"/>
  <c r="K461" i="92"/>
  <c r="D170" i="135"/>
  <c r="D204" i="135"/>
  <c r="D136" i="135"/>
  <c r="D150" i="150"/>
  <c r="D184" i="150"/>
  <c r="D116" i="150"/>
  <c r="D163" i="148"/>
  <c r="D197" i="148"/>
  <c r="D129" i="148"/>
  <c r="D217" i="148"/>
  <c r="D251" i="148" s="1"/>
  <c r="D220" i="146"/>
  <c r="D254" i="146" s="1"/>
  <c r="K364" i="92"/>
  <c r="K365" i="92" s="1"/>
  <c r="AB38" i="113"/>
  <c r="N266" i="152"/>
  <c r="AB41" i="113"/>
  <c r="AB46" i="113" s="1"/>
  <c r="AB56" i="113" s="1"/>
  <c r="D147" i="143"/>
  <c r="D113" i="143"/>
  <c r="D181" i="143"/>
  <c r="D216" i="141"/>
  <c r="D250" i="141" s="1"/>
  <c r="D290" i="141"/>
  <c r="D54" i="141"/>
  <c r="D127" i="144"/>
  <c r="D161" i="144"/>
  <c r="D195" i="144"/>
  <c r="D213" i="151"/>
  <c r="D221" i="151"/>
  <c r="D255" i="151" s="1"/>
  <c r="D130" i="149"/>
  <c r="D198" i="149"/>
  <c r="D164" i="149"/>
  <c r="D220" i="149"/>
  <c r="D254" i="149" s="1"/>
  <c r="D118" i="137"/>
  <c r="D186" i="137"/>
  <c r="D152" i="137"/>
  <c r="J394" i="92"/>
  <c r="M330" i="92"/>
  <c r="I471" i="92"/>
  <c r="I498" i="92" s="1"/>
  <c r="I531" i="92" s="1"/>
  <c r="I581" i="92" s="1"/>
  <c r="I631" i="92" s="1"/>
  <c r="D59" i="135"/>
  <c r="C366" i="135"/>
  <c r="D78" i="150"/>
  <c r="D236" i="141"/>
  <c r="D270" i="141" s="1"/>
  <c r="D164" i="136"/>
  <c r="D130" i="136"/>
  <c r="D198" i="136"/>
  <c r="D129" i="143"/>
  <c r="D163" i="143"/>
  <c r="D197" i="143"/>
  <c r="D161" i="143"/>
  <c r="D195" i="143"/>
  <c r="D127" i="143"/>
  <c r="D87" i="146"/>
  <c r="D88" i="146" s="1"/>
  <c r="D180" i="146"/>
  <c r="D189" i="146" s="1"/>
  <c r="D146" i="146"/>
  <c r="D155" i="146" s="1"/>
  <c r="D112" i="146"/>
  <c r="D145" i="141"/>
  <c r="D87" i="141"/>
  <c r="D88" i="141" s="1"/>
  <c r="D179" i="141"/>
  <c r="D111" i="141"/>
  <c r="D170" i="144"/>
  <c r="D204" i="144"/>
  <c r="D136" i="144"/>
  <c r="D132" i="134"/>
  <c r="D166" i="134"/>
  <c r="D200" i="134"/>
  <c r="L375" i="92"/>
  <c r="L350" i="92"/>
  <c r="D231" i="146"/>
  <c r="D265" i="146" s="1"/>
  <c r="G27" i="127"/>
  <c r="H52" i="88"/>
  <c r="H15" i="145" s="1"/>
  <c r="D147" i="145"/>
  <c r="D113" i="145"/>
  <c r="D181" i="145"/>
  <c r="D114" i="137"/>
  <c r="D148" i="137"/>
  <c r="D182" i="137"/>
  <c r="D236" i="151"/>
  <c r="D270" i="151" s="1"/>
  <c r="D103" i="147"/>
  <c r="D104" i="147" s="1"/>
  <c r="J410" i="92"/>
  <c r="M324" i="92"/>
  <c r="D116" i="142"/>
  <c r="D184" i="142"/>
  <c r="D150" i="142"/>
  <c r="D215" i="142"/>
  <c r="D249" i="142" s="1"/>
  <c r="D202" i="135"/>
  <c r="D134" i="135"/>
  <c r="D168" i="135"/>
  <c r="H36" i="151"/>
  <c r="H369" i="151" s="1"/>
  <c r="H34" i="88"/>
  <c r="C368" i="150"/>
  <c r="C370" i="150" s="1"/>
  <c r="C367" i="150"/>
  <c r="D69" i="150"/>
  <c r="D70" i="150" s="1"/>
  <c r="D136" i="150"/>
  <c r="D170" i="150"/>
  <c r="D204" i="150"/>
  <c r="D162" i="162"/>
  <c r="D171" i="162" s="1"/>
  <c r="D172" i="162" s="1"/>
  <c r="D196" i="162"/>
  <c r="D128" i="162"/>
  <c r="D137" i="162" s="1"/>
  <c r="D138" i="162" s="1"/>
  <c r="D127" i="148"/>
  <c r="D161" i="148"/>
  <c r="D195" i="148"/>
  <c r="H29" i="88"/>
  <c r="H36" i="146"/>
  <c r="H369" i="146" s="1"/>
  <c r="H36" i="145"/>
  <c r="H369" i="145" s="1"/>
  <c r="H28" i="88"/>
  <c r="H33" i="88"/>
  <c r="H36" i="150"/>
  <c r="H369" i="150" s="1"/>
  <c r="I475" i="92"/>
  <c r="I502" i="92" s="1"/>
  <c r="I535" i="92" s="1"/>
  <c r="I585" i="92" s="1"/>
  <c r="I635" i="92" s="1"/>
  <c r="I465" i="92"/>
  <c r="I470" i="92"/>
  <c r="I497" i="92" s="1"/>
  <c r="I530" i="92" s="1"/>
  <c r="I580" i="92" s="1"/>
  <c r="I630" i="92" s="1"/>
  <c r="I486" i="92"/>
  <c r="I513" i="92" s="1"/>
  <c r="I546" i="92" s="1"/>
  <c r="I596" i="92" s="1"/>
  <c r="I646" i="92" s="1"/>
  <c r="I481" i="92"/>
  <c r="I508" i="92" s="1"/>
  <c r="I541" i="92" s="1"/>
  <c r="I591" i="92" s="1"/>
  <c r="I641" i="92" s="1"/>
  <c r="I477" i="92"/>
  <c r="I504" i="92" s="1"/>
  <c r="I537" i="92" s="1"/>
  <c r="I587" i="92" s="1"/>
  <c r="I637" i="92" s="1"/>
  <c r="I472" i="92"/>
  <c r="I499" i="92" s="1"/>
  <c r="I532" i="92" s="1"/>
  <c r="I582" i="92" s="1"/>
  <c r="I632" i="92" s="1"/>
  <c r="I474" i="92"/>
  <c r="I501" i="92" s="1"/>
  <c r="I534" i="92" s="1"/>
  <c r="I584" i="92" s="1"/>
  <c r="I634" i="92" s="1"/>
  <c r="D170" i="136"/>
  <c r="D136" i="136"/>
  <c r="D204" i="136"/>
  <c r="D198" i="143"/>
  <c r="D130" i="143"/>
  <c r="D164" i="143"/>
  <c r="D149" i="143"/>
  <c r="D115" i="143"/>
  <c r="D183" i="143"/>
  <c r="D117" i="144"/>
  <c r="D185" i="144"/>
  <c r="D151" i="144"/>
  <c r="D232" i="147"/>
  <c r="D266" i="147" s="1"/>
  <c r="D219" i="162"/>
  <c r="D253" i="162" s="1"/>
  <c r="D120" i="149"/>
  <c r="D154" i="149"/>
  <c r="D188" i="149"/>
  <c r="D135" i="149"/>
  <c r="D169" i="149"/>
  <c r="D203" i="149"/>
  <c r="I49" i="88"/>
  <c r="I15" i="162" s="1"/>
  <c r="H24" i="127"/>
  <c r="D149" i="145"/>
  <c r="D115" i="145"/>
  <c r="D183" i="145"/>
  <c r="D187" i="137"/>
  <c r="D153" i="137"/>
  <c r="D119" i="137"/>
  <c r="K450" i="92"/>
  <c r="M378" i="92"/>
  <c r="M453" i="92" s="1"/>
  <c r="M353" i="92"/>
  <c r="D238" i="162"/>
  <c r="D272" i="162" s="1"/>
  <c r="D43" i="135"/>
  <c r="C350" i="135"/>
  <c r="C332" i="139"/>
  <c r="C333" i="139" s="1"/>
  <c r="C314" i="139"/>
  <c r="L374" i="92"/>
  <c r="L449" i="92" s="1"/>
  <c r="L349" i="92"/>
  <c r="D200" i="148"/>
  <c r="D132" i="148"/>
  <c r="D166" i="148"/>
  <c r="H488" i="92"/>
  <c r="H489" i="92" s="1"/>
  <c r="D218" i="141"/>
  <c r="D252" i="141" s="1"/>
  <c r="D237" i="136"/>
  <c r="D271" i="136" s="1"/>
  <c r="K447" i="92"/>
  <c r="D290" i="151"/>
  <c r="D54" i="151"/>
  <c r="D53" i="138"/>
  <c r="C368" i="138"/>
  <c r="C370" i="138" s="1"/>
  <c r="C351" i="138"/>
  <c r="D220" i="147"/>
  <c r="D254" i="147" s="1"/>
  <c r="G16" i="127"/>
  <c r="H41" i="88"/>
  <c r="H15" i="134" s="1"/>
  <c r="D78" i="145"/>
  <c r="D232" i="141"/>
  <c r="D266" i="141" s="1"/>
  <c r="C15" i="127"/>
  <c r="D40" i="88"/>
  <c r="C350" i="137"/>
  <c r="D43" i="137"/>
  <c r="M326" i="92"/>
  <c r="G31" i="127"/>
  <c r="H56" i="88"/>
  <c r="H15" i="149" s="1"/>
  <c r="I483" i="92"/>
  <c r="I510" i="92" s="1"/>
  <c r="I543" i="92" s="1"/>
  <c r="I593" i="92" s="1"/>
  <c r="I643" i="92" s="1"/>
  <c r="D166" i="139"/>
  <c r="D132" i="139"/>
  <c r="D200" i="139"/>
  <c r="D151" i="150"/>
  <c r="D185" i="150"/>
  <c r="D117" i="150"/>
  <c r="J404" i="92"/>
  <c r="D114" i="148"/>
  <c r="D148" i="148"/>
  <c r="D182" i="148"/>
  <c r="I485" i="92"/>
  <c r="I512" i="92" s="1"/>
  <c r="I545" i="92" s="1"/>
  <c r="I595" i="92" s="1"/>
  <c r="I645" i="92" s="1"/>
  <c r="E648" i="92"/>
  <c r="E36" i="86"/>
  <c r="E369" i="86" s="1"/>
  <c r="E16" i="88"/>
  <c r="D154" i="136"/>
  <c r="D188" i="136"/>
  <c r="D120" i="136"/>
  <c r="D200" i="136"/>
  <c r="D166" i="136"/>
  <c r="D132" i="136"/>
  <c r="K445" i="92"/>
  <c r="D114" i="143"/>
  <c r="D148" i="143"/>
  <c r="D182" i="143"/>
  <c r="D213" i="146"/>
  <c r="G529" i="92"/>
  <c r="G515" i="92"/>
  <c r="G516" i="92" s="1"/>
  <c r="D132" i="144"/>
  <c r="D166" i="144"/>
  <c r="D200" i="144"/>
  <c r="D59" i="134"/>
  <c r="C366" i="134"/>
  <c r="H44" i="88"/>
  <c r="H15" i="137" s="1"/>
  <c r="G19" i="127"/>
  <c r="H51" i="88"/>
  <c r="H15" i="144" s="1"/>
  <c r="G26" i="127"/>
  <c r="D220" i="141"/>
  <c r="D254" i="141" s="1"/>
  <c r="D54" i="147"/>
  <c r="D290" i="147"/>
  <c r="M319" i="92"/>
  <c r="M333" i="92"/>
  <c r="D213" i="162"/>
  <c r="D145" i="142"/>
  <c r="D179" i="142"/>
  <c r="D111" i="142"/>
  <c r="D94" i="142"/>
  <c r="D103" i="142" s="1"/>
  <c r="D104" i="142" s="1"/>
  <c r="D135" i="139"/>
  <c r="D169" i="139"/>
  <c r="D203" i="139"/>
  <c r="L358" i="92"/>
  <c r="L383" i="92"/>
  <c r="K451" i="92"/>
  <c r="D133" i="148"/>
  <c r="D201" i="148"/>
  <c r="D167" i="148"/>
  <c r="D118" i="148"/>
  <c r="D152" i="148"/>
  <c r="D186" i="148"/>
  <c r="D215" i="146"/>
  <c r="D249" i="146" s="1"/>
  <c r="D649" i="92"/>
  <c r="J399" i="92"/>
  <c r="L370" i="92"/>
  <c r="L345" i="92"/>
  <c r="L338" i="92"/>
  <c r="C332" i="136"/>
  <c r="C333" i="136" s="1"/>
  <c r="C314" i="136"/>
  <c r="I480" i="92"/>
  <c r="I507" i="92" s="1"/>
  <c r="I540" i="92" s="1"/>
  <c r="I590" i="92" s="1"/>
  <c r="I640" i="92" s="1"/>
  <c r="D134" i="144"/>
  <c r="D168" i="144"/>
  <c r="D202" i="144"/>
  <c r="D120" i="134"/>
  <c r="D154" i="134"/>
  <c r="D188" i="134"/>
  <c r="D145" i="149"/>
  <c r="D111" i="149"/>
  <c r="D179" i="149"/>
  <c r="D94" i="145"/>
  <c r="D103" i="145" s="1"/>
  <c r="D104" i="145" s="1"/>
  <c r="D134" i="145"/>
  <c r="D202" i="145"/>
  <c r="D168" i="145"/>
  <c r="D150" i="137"/>
  <c r="D184" i="137"/>
  <c r="D116" i="137"/>
  <c r="K449" i="92"/>
  <c r="D69" i="138"/>
  <c r="D70" i="138" s="1"/>
  <c r="C367" i="138"/>
  <c r="D229" i="147"/>
  <c r="D87" i="147"/>
  <c r="D88" i="147" s="1"/>
  <c r="M328" i="92"/>
  <c r="M325" i="92"/>
  <c r="I55" i="88"/>
  <c r="I15" i="148" s="1"/>
  <c r="H30" i="127"/>
  <c r="I274" i="209"/>
  <c r="I15" i="210" s="1"/>
  <c r="I56" i="211" s="1"/>
  <c r="J83" i="211" s="1"/>
  <c r="J107" i="211" s="1"/>
  <c r="J131" i="211" s="1"/>
  <c r="J157" i="211" s="1"/>
  <c r="J181" i="211" s="1"/>
  <c r="J205" i="211" s="1"/>
  <c r="J229" i="211" s="1"/>
  <c r="J256" i="211" s="1"/>
  <c r="J40" i="209"/>
  <c r="J66" i="209" s="1"/>
  <c r="J94" i="209" s="1"/>
  <c r="J118" i="209" s="1"/>
  <c r="I40" i="209"/>
  <c r="I66" i="209" s="1"/>
  <c r="I94" i="209" s="1"/>
  <c r="I118" i="209" s="1"/>
  <c r="H274" i="209"/>
  <c r="H15" i="210" s="1"/>
  <c r="H56" i="211" s="1"/>
  <c r="I83" i="211" s="1"/>
  <c r="I107" i="211" s="1"/>
  <c r="I131" i="211" s="1"/>
  <c r="I157" i="211" s="1"/>
  <c r="I181" i="211" s="1"/>
  <c r="I205" i="211" s="1"/>
  <c r="I229" i="211" s="1"/>
  <c r="I256" i="211" s="1"/>
  <c r="G40" i="209"/>
  <c r="G66" i="209" s="1"/>
  <c r="G94" i="209" s="1"/>
  <c r="G118" i="209" s="1"/>
  <c r="F274" i="209"/>
  <c r="F15" i="210" s="1"/>
  <c r="F56" i="211" s="1"/>
  <c r="G83" i="211" s="1"/>
  <c r="G107" i="211" s="1"/>
  <c r="G131" i="211" s="1"/>
  <c r="G157" i="211" s="1"/>
  <c r="G181" i="211" s="1"/>
  <c r="G205" i="211" s="1"/>
  <c r="G229" i="211" s="1"/>
  <c r="G256" i="211" s="1"/>
  <c r="K40" i="209"/>
  <c r="K66" i="209" s="1"/>
  <c r="K94" i="209" s="1"/>
  <c r="K118" i="209" s="1"/>
  <c r="J274" i="209"/>
  <c r="J15" i="210" s="1"/>
  <c r="J56" i="211" s="1"/>
  <c r="K83" i="211" s="1"/>
  <c r="K107" i="211" s="1"/>
  <c r="K131" i="211" s="1"/>
  <c r="K157" i="211" s="1"/>
  <c r="K181" i="211" s="1"/>
  <c r="K205" i="211" s="1"/>
  <c r="K229" i="211" s="1"/>
  <c r="K256" i="211" s="1"/>
  <c r="H40" i="209"/>
  <c r="H66" i="209" s="1"/>
  <c r="H94" i="209" s="1"/>
  <c r="H118" i="209" s="1"/>
  <c r="G274" i="209"/>
  <c r="G15" i="210" s="1"/>
  <c r="G56" i="211" s="1"/>
  <c r="H83" i="211" s="1"/>
  <c r="H107" i="211" s="1"/>
  <c r="H131" i="211" s="1"/>
  <c r="H157" i="211" s="1"/>
  <c r="H181" i="211" s="1"/>
  <c r="H205" i="211" s="1"/>
  <c r="H229" i="211" s="1"/>
  <c r="H256" i="211" s="1"/>
  <c r="E40" i="209"/>
  <c r="E66" i="209" s="1"/>
  <c r="E94" i="209" s="1"/>
  <c r="E118" i="209" s="1"/>
  <c r="D274" i="209"/>
  <c r="D15" i="210" s="1"/>
  <c r="D56" i="211" s="1"/>
  <c r="E83" i="211" s="1"/>
  <c r="E107" i="211" s="1"/>
  <c r="E131" i="211" s="1"/>
  <c r="E157" i="211" s="1"/>
  <c r="E181" i="211" s="1"/>
  <c r="E205" i="211" s="1"/>
  <c r="E229" i="211" s="1"/>
  <c r="E256" i="211" s="1"/>
  <c r="E274" i="209"/>
  <c r="E15" i="210" s="1"/>
  <c r="E56" i="211" s="1"/>
  <c r="F83" i="211" s="1"/>
  <c r="F107" i="211" s="1"/>
  <c r="F131" i="211" s="1"/>
  <c r="F157" i="211" s="1"/>
  <c r="F181" i="211" s="1"/>
  <c r="F205" i="211" s="1"/>
  <c r="F229" i="211" s="1"/>
  <c r="F256" i="211" s="1"/>
  <c r="F40" i="209"/>
  <c r="F66" i="209" s="1"/>
  <c r="F94" i="209" s="1"/>
  <c r="F118" i="209" s="1"/>
  <c r="K274" i="209"/>
  <c r="K15" i="210" s="1"/>
  <c r="K56" i="211" s="1"/>
  <c r="D40" i="209"/>
  <c r="D66" i="209" s="1"/>
  <c r="D94" i="209" s="1"/>
  <c r="D118" i="209" s="1"/>
  <c r="C274" i="209"/>
  <c r="C15" i="210" s="1"/>
  <c r="C56" i="211" s="1"/>
  <c r="D83" i="211" s="1"/>
  <c r="D107" i="211" s="1"/>
  <c r="D131" i="211" s="1"/>
  <c r="D157" i="211" s="1"/>
  <c r="D181" i="211" s="1"/>
  <c r="D205" i="211" s="1"/>
  <c r="D229" i="211" s="1"/>
  <c r="D256" i="211" s="1"/>
  <c r="D219" i="138" l="1"/>
  <c r="D253" i="138" s="1"/>
  <c r="D232" i="148"/>
  <c r="D266" i="148" s="1"/>
  <c r="D216" i="144"/>
  <c r="D250" i="144" s="1"/>
  <c r="D215" i="150"/>
  <c r="D249" i="150" s="1"/>
  <c r="D235" i="144"/>
  <c r="D269" i="144" s="1"/>
  <c r="D218" i="149"/>
  <c r="D252" i="149" s="1"/>
  <c r="D235" i="137"/>
  <c r="D269" i="137" s="1"/>
  <c r="D231" i="135"/>
  <c r="D265" i="135" s="1"/>
  <c r="D235" i="136"/>
  <c r="D269" i="136" s="1"/>
  <c r="D219" i="134"/>
  <c r="D253" i="134" s="1"/>
  <c r="D221" i="149"/>
  <c r="D255" i="149" s="1"/>
  <c r="F63" i="127"/>
  <c r="D237" i="138"/>
  <c r="D271" i="138" s="1"/>
  <c r="D238" i="138"/>
  <c r="D272" i="138" s="1"/>
  <c r="D232" i="135"/>
  <c r="D266" i="135" s="1"/>
  <c r="D236" i="138"/>
  <c r="D270" i="138" s="1"/>
  <c r="D222" i="138"/>
  <c r="D256" i="138" s="1"/>
  <c r="D232" i="138"/>
  <c r="D266" i="138" s="1"/>
  <c r="D234" i="138"/>
  <c r="D268" i="138" s="1"/>
  <c r="D233" i="138"/>
  <c r="D267" i="138" s="1"/>
  <c r="D231" i="138"/>
  <c r="D265" i="138" s="1"/>
  <c r="D221" i="136"/>
  <c r="D255" i="136" s="1"/>
  <c r="D216" i="145"/>
  <c r="D250" i="145" s="1"/>
  <c r="D215" i="138"/>
  <c r="D249" i="138" s="1"/>
  <c r="D238" i="137"/>
  <c r="D272" i="137" s="1"/>
  <c r="D221" i="148"/>
  <c r="D255" i="148" s="1"/>
  <c r="D218" i="144"/>
  <c r="D252" i="144" s="1"/>
  <c r="D221" i="138"/>
  <c r="D255" i="138" s="1"/>
  <c r="D217" i="144"/>
  <c r="D251" i="144" s="1"/>
  <c r="D233" i="144"/>
  <c r="D267" i="144" s="1"/>
  <c r="D87" i="142"/>
  <c r="D88" i="142" s="1"/>
  <c r="D180" i="142"/>
  <c r="D189" i="142" s="1"/>
  <c r="D190" i="142" s="1"/>
  <c r="D222" i="142"/>
  <c r="D256" i="142" s="1"/>
  <c r="D218" i="138"/>
  <c r="D252" i="138" s="1"/>
  <c r="D222" i="150"/>
  <c r="D256" i="150" s="1"/>
  <c r="D237" i="144"/>
  <c r="D271" i="144" s="1"/>
  <c r="D231" i="150"/>
  <c r="D265" i="150" s="1"/>
  <c r="M347" i="92"/>
  <c r="H31" i="127"/>
  <c r="D146" i="144"/>
  <c r="D155" i="144" s="1"/>
  <c r="D230" i="146"/>
  <c r="D264" i="146" s="1"/>
  <c r="D235" i="150"/>
  <c r="D269" i="150" s="1"/>
  <c r="H29" i="127"/>
  <c r="D215" i="137"/>
  <c r="D249" i="137" s="1"/>
  <c r="D233" i="142"/>
  <c r="D267" i="142" s="1"/>
  <c r="D218" i="135"/>
  <c r="D252" i="135" s="1"/>
  <c r="D230" i="151"/>
  <c r="D264" i="151" s="1"/>
  <c r="D273" i="151" s="1"/>
  <c r="D274" i="151" s="1"/>
  <c r="D237" i="145"/>
  <c r="D271" i="145" s="1"/>
  <c r="D222" i="139"/>
  <c r="D256" i="139" s="1"/>
  <c r="I42" i="88"/>
  <c r="I15" i="135" s="1"/>
  <c r="D232" i="137"/>
  <c r="D266" i="137" s="1"/>
  <c r="D231" i="145"/>
  <c r="D265" i="145" s="1"/>
  <c r="D238" i="148"/>
  <c r="D272" i="148" s="1"/>
  <c r="D220" i="138"/>
  <c r="D254" i="138" s="1"/>
  <c r="D238" i="143"/>
  <c r="D272" i="143" s="1"/>
  <c r="D196" i="143"/>
  <c r="D205" i="143" s="1"/>
  <c r="D206" i="143" s="1"/>
  <c r="D221" i="145"/>
  <c r="D255" i="145" s="1"/>
  <c r="D235" i="135"/>
  <c r="D269" i="135" s="1"/>
  <c r="D215" i="149"/>
  <c r="D249" i="149" s="1"/>
  <c r="D235" i="138"/>
  <c r="D269" i="138" s="1"/>
  <c r="D231" i="139"/>
  <c r="D265" i="139" s="1"/>
  <c r="D215" i="135"/>
  <c r="D249" i="135" s="1"/>
  <c r="D237" i="134"/>
  <c r="D271" i="134" s="1"/>
  <c r="D215" i="134"/>
  <c r="D249" i="134" s="1"/>
  <c r="D236" i="149"/>
  <c r="D270" i="149" s="1"/>
  <c r="D233" i="143"/>
  <c r="D267" i="143" s="1"/>
  <c r="D235" i="145"/>
  <c r="D269" i="145" s="1"/>
  <c r="D217" i="139"/>
  <c r="D251" i="139" s="1"/>
  <c r="D231" i="136"/>
  <c r="D265" i="136" s="1"/>
  <c r="D218" i="134"/>
  <c r="D252" i="134" s="1"/>
  <c r="D234" i="150"/>
  <c r="D268" i="150" s="1"/>
  <c r="D233" i="149"/>
  <c r="D267" i="149" s="1"/>
  <c r="I48" i="88"/>
  <c r="I15" i="142" s="1"/>
  <c r="D236" i="139"/>
  <c r="D270" i="139" s="1"/>
  <c r="D238" i="139"/>
  <c r="D272" i="139" s="1"/>
  <c r="D236" i="148"/>
  <c r="D270" i="148" s="1"/>
  <c r="D219" i="139"/>
  <c r="D253" i="139" s="1"/>
  <c r="D222" i="145"/>
  <c r="D256" i="145" s="1"/>
  <c r="D221" i="144"/>
  <c r="D255" i="144" s="1"/>
  <c r="D103" i="143"/>
  <c r="D104" i="143" s="1"/>
  <c r="D220" i="143"/>
  <c r="D254" i="143" s="1"/>
  <c r="D180" i="144"/>
  <c r="D189" i="144" s="1"/>
  <c r="D155" i="141"/>
  <c r="D156" i="141" s="1"/>
  <c r="D222" i="143"/>
  <c r="D256" i="143" s="1"/>
  <c r="D112" i="144"/>
  <c r="D121" i="144" s="1"/>
  <c r="D112" i="149"/>
  <c r="D121" i="149" s="1"/>
  <c r="D128" i="143"/>
  <c r="D220" i="150"/>
  <c r="D254" i="150" s="1"/>
  <c r="I45" i="88"/>
  <c r="I15" i="138" s="1"/>
  <c r="D233" i="148"/>
  <c r="D267" i="148" s="1"/>
  <c r="D221" i="135"/>
  <c r="D255" i="135" s="1"/>
  <c r="D222" i="137"/>
  <c r="D256" i="137" s="1"/>
  <c r="D221" i="150"/>
  <c r="D255" i="150" s="1"/>
  <c r="D234" i="142"/>
  <c r="D268" i="142" s="1"/>
  <c r="D237" i="150"/>
  <c r="D271" i="150" s="1"/>
  <c r="D235" i="149"/>
  <c r="D269" i="149" s="1"/>
  <c r="D233" i="134"/>
  <c r="D267" i="134" s="1"/>
  <c r="D215" i="148"/>
  <c r="D249" i="148" s="1"/>
  <c r="D235" i="134"/>
  <c r="D269" i="134" s="1"/>
  <c r="D219" i="145"/>
  <c r="D253" i="145" s="1"/>
  <c r="D219" i="137"/>
  <c r="D253" i="137" s="1"/>
  <c r="D231" i="149"/>
  <c r="D265" i="149" s="1"/>
  <c r="D146" i="142"/>
  <c r="D237" i="142"/>
  <c r="D271" i="142" s="1"/>
  <c r="D218" i="143"/>
  <c r="D252" i="143" s="1"/>
  <c r="D237" i="135"/>
  <c r="D271" i="135" s="1"/>
  <c r="D233" i="136"/>
  <c r="D267" i="136" s="1"/>
  <c r="D221" i="134"/>
  <c r="D255" i="134" s="1"/>
  <c r="D103" i="144"/>
  <c r="D104" i="144" s="1"/>
  <c r="D146" i="149"/>
  <c r="D155" i="149" s="1"/>
  <c r="D156" i="149" s="1"/>
  <c r="D220" i="144"/>
  <c r="D254" i="144" s="1"/>
  <c r="D238" i="134"/>
  <c r="D272" i="134" s="1"/>
  <c r="D87" i="149"/>
  <c r="D88" i="149" s="1"/>
  <c r="D128" i="144"/>
  <c r="D137" i="144" s="1"/>
  <c r="D138" i="144" s="1"/>
  <c r="D189" i="149"/>
  <c r="D190" i="149" s="1"/>
  <c r="D162" i="144"/>
  <c r="D171" i="144" s="1"/>
  <c r="D172" i="144" s="1"/>
  <c r="D221" i="139"/>
  <c r="D255" i="139" s="1"/>
  <c r="J483" i="92"/>
  <c r="J510" i="92" s="1"/>
  <c r="J543" i="92" s="1"/>
  <c r="J593" i="92" s="1"/>
  <c r="J643" i="92" s="1"/>
  <c r="J30" i="88" s="1"/>
  <c r="K398" i="92"/>
  <c r="K396" i="92"/>
  <c r="K399" i="92"/>
  <c r="K405" i="92"/>
  <c r="K404" i="92"/>
  <c r="K400" i="92"/>
  <c r="K394" i="92"/>
  <c r="J482" i="92"/>
  <c r="J509" i="92" s="1"/>
  <c r="J542" i="92" s="1"/>
  <c r="J592" i="92" s="1"/>
  <c r="J642" i="92" s="1"/>
  <c r="J29" i="88" s="1"/>
  <c r="K410" i="92"/>
  <c r="D234" i="143"/>
  <c r="D268" i="143" s="1"/>
  <c r="D231" i="142"/>
  <c r="D265" i="142" s="1"/>
  <c r="D230" i="147"/>
  <c r="D264" i="147" s="1"/>
  <c r="D189" i="141"/>
  <c r="D190" i="141" s="1"/>
  <c r="D219" i="148"/>
  <c r="D253" i="148" s="1"/>
  <c r="D234" i="135"/>
  <c r="D268" i="135" s="1"/>
  <c r="D235" i="142"/>
  <c r="D269" i="142" s="1"/>
  <c r="D230" i="141"/>
  <c r="D264" i="141" s="1"/>
  <c r="D217" i="145"/>
  <c r="D251" i="145" s="1"/>
  <c r="D205" i="147"/>
  <c r="D206" i="147" s="1"/>
  <c r="D230" i="162"/>
  <c r="D264" i="162" s="1"/>
  <c r="D220" i="137"/>
  <c r="D254" i="137" s="1"/>
  <c r="D217" i="137"/>
  <c r="D251" i="137" s="1"/>
  <c r="D214" i="151"/>
  <c r="D248" i="151" s="1"/>
  <c r="D215" i="143"/>
  <c r="D249" i="143" s="1"/>
  <c r="D238" i="135"/>
  <c r="D272" i="135" s="1"/>
  <c r="D220" i="145"/>
  <c r="D254" i="145" s="1"/>
  <c r="D87" i="143"/>
  <c r="D88" i="143" s="1"/>
  <c r="D180" i="143"/>
  <c r="D189" i="143" s="1"/>
  <c r="D237" i="148"/>
  <c r="D271" i="148" s="1"/>
  <c r="D220" i="136"/>
  <c r="D254" i="136" s="1"/>
  <c r="D215" i="144"/>
  <c r="D249" i="144" s="1"/>
  <c r="D112" i="143"/>
  <c r="D219" i="143"/>
  <c r="D253" i="143" s="1"/>
  <c r="D218" i="148"/>
  <c r="D252" i="148" s="1"/>
  <c r="D218" i="139"/>
  <c r="D252" i="139" s="1"/>
  <c r="D235" i="139"/>
  <c r="D269" i="139" s="1"/>
  <c r="D237" i="143"/>
  <c r="D271" i="143" s="1"/>
  <c r="L364" i="92"/>
  <c r="L365" i="92" s="1"/>
  <c r="D238" i="145"/>
  <c r="D272" i="145" s="1"/>
  <c r="D231" i="134"/>
  <c r="D265" i="134" s="1"/>
  <c r="D236" i="137"/>
  <c r="D270" i="137" s="1"/>
  <c r="D216" i="136"/>
  <c r="D250" i="136" s="1"/>
  <c r="D216" i="150"/>
  <c r="D250" i="150" s="1"/>
  <c r="D233" i="135"/>
  <c r="D267" i="135" s="1"/>
  <c r="D218" i="137"/>
  <c r="D252" i="137" s="1"/>
  <c r="D236" i="145"/>
  <c r="D270" i="145" s="1"/>
  <c r="D216" i="143"/>
  <c r="D250" i="143" s="1"/>
  <c r="D216" i="148"/>
  <c r="D250" i="148" s="1"/>
  <c r="D238" i="136"/>
  <c r="D272" i="136" s="1"/>
  <c r="D238" i="150"/>
  <c r="D272" i="150" s="1"/>
  <c r="D121" i="151"/>
  <c r="D282" i="151" s="1"/>
  <c r="D33" i="132" s="1"/>
  <c r="D236" i="150"/>
  <c r="D270" i="150" s="1"/>
  <c r="D238" i="142"/>
  <c r="D272" i="142" s="1"/>
  <c r="M360" i="92"/>
  <c r="D232" i="149"/>
  <c r="D266" i="149" s="1"/>
  <c r="D217" i="135"/>
  <c r="D251" i="135" s="1"/>
  <c r="D216" i="149"/>
  <c r="D250" i="149" s="1"/>
  <c r="D216" i="135"/>
  <c r="D250" i="135" s="1"/>
  <c r="D218" i="136"/>
  <c r="D252" i="136" s="1"/>
  <c r="D214" i="162"/>
  <c r="D248" i="162" s="1"/>
  <c r="J20" i="88"/>
  <c r="J36" i="137"/>
  <c r="J369" i="137" s="1"/>
  <c r="M376" i="92"/>
  <c r="M351" i="92"/>
  <c r="D263" i="147"/>
  <c r="D236" i="144"/>
  <c r="D270" i="144" s="1"/>
  <c r="D235" i="148"/>
  <c r="D269" i="148" s="1"/>
  <c r="D121" i="142"/>
  <c r="D213" i="142"/>
  <c r="D122" i="162"/>
  <c r="D282" i="162"/>
  <c r="D24" i="132" s="1"/>
  <c r="D69" i="134"/>
  <c r="D70" i="134" s="1"/>
  <c r="C367" i="134"/>
  <c r="K464" i="92"/>
  <c r="K480" i="92" s="1"/>
  <c r="K507" i="92" s="1"/>
  <c r="K540" i="92" s="1"/>
  <c r="K590" i="92" s="1"/>
  <c r="K640" i="92" s="1"/>
  <c r="D222" i="136"/>
  <c r="D256" i="136" s="1"/>
  <c r="M352" i="92"/>
  <c r="M377" i="92"/>
  <c r="C64" i="127"/>
  <c r="C34" i="127"/>
  <c r="C368" i="135"/>
  <c r="C370" i="135" s="1"/>
  <c r="C351" i="135"/>
  <c r="D53" i="135"/>
  <c r="D222" i="149"/>
  <c r="D256" i="149" s="1"/>
  <c r="D217" i="143"/>
  <c r="D251" i="143" s="1"/>
  <c r="D232" i="143"/>
  <c r="D266" i="143" s="1"/>
  <c r="I21" i="88"/>
  <c r="I36" i="138"/>
  <c r="I369" i="138" s="1"/>
  <c r="I36" i="150"/>
  <c r="I369" i="150" s="1"/>
  <c r="I33" i="88"/>
  <c r="M350" i="92"/>
  <c r="M375" i="92"/>
  <c r="D215" i="145"/>
  <c r="D249" i="145" s="1"/>
  <c r="D234" i="134"/>
  <c r="D268" i="134" s="1"/>
  <c r="D238" i="144"/>
  <c r="D272" i="144" s="1"/>
  <c r="D281" i="146"/>
  <c r="D28" i="133" s="1"/>
  <c r="D190" i="146"/>
  <c r="D93" i="135"/>
  <c r="D94" i="135"/>
  <c r="D231" i="148"/>
  <c r="D265" i="148" s="1"/>
  <c r="I20" i="88"/>
  <c r="I36" i="137"/>
  <c r="I369" i="137" s="1"/>
  <c r="D69" i="137"/>
  <c r="D70" i="137" s="1"/>
  <c r="C367" i="137"/>
  <c r="D234" i="145"/>
  <c r="D268" i="145" s="1"/>
  <c r="D162" i="149"/>
  <c r="D171" i="149" s="1"/>
  <c r="D128" i="149"/>
  <c r="D137" i="149" s="1"/>
  <c r="D138" i="149" s="1"/>
  <c r="D196" i="149"/>
  <c r="D205" i="149" s="1"/>
  <c r="L461" i="92"/>
  <c r="D222" i="144"/>
  <c r="D256" i="144" s="1"/>
  <c r="H18" i="127"/>
  <c r="I43" i="88"/>
  <c r="I15" i="136" s="1"/>
  <c r="D69" i="139"/>
  <c r="D70" i="139" s="1"/>
  <c r="C367" i="139"/>
  <c r="D190" i="147"/>
  <c r="D214" i="141"/>
  <c r="D248" i="141" s="1"/>
  <c r="D221" i="142"/>
  <c r="D255" i="142" s="1"/>
  <c r="J469" i="92"/>
  <c r="L452" i="92"/>
  <c r="D217" i="134"/>
  <c r="D251" i="134" s="1"/>
  <c r="D221" i="143"/>
  <c r="D255" i="143" s="1"/>
  <c r="D236" i="143"/>
  <c r="D270" i="143" s="1"/>
  <c r="C296" i="86"/>
  <c r="C331" i="86"/>
  <c r="C371" i="86"/>
  <c r="C351" i="134"/>
  <c r="D53" i="134"/>
  <c r="C368" i="134"/>
  <c r="C370" i="134" s="1"/>
  <c r="D232" i="144"/>
  <c r="D266" i="144" s="1"/>
  <c r="D281" i="151"/>
  <c r="D33" i="133" s="1"/>
  <c r="D190" i="151"/>
  <c r="D229" i="145"/>
  <c r="D137" i="141"/>
  <c r="D138" i="141" s="1"/>
  <c r="D290" i="148"/>
  <c r="D54" i="148"/>
  <c r="D233" i="150"/>
  <c r="D267" i="150" s="1"/>
  <c r="D247" i="147"/>
  <c r="D103" i="138"/>
  <c r="D104" i="138" s="1"/>
  <c r="D161" i="138"/>
  <c r="D195" i="138"/>
  <c r="D127" i="138"/>
  <c r="D218" i="145"/>
  <c r="D252" i="145" s="1"/>
  <c r="D216" i="134"/>
  <c r="D250" i="134" s="1"/>
  <c r="D77" i="136"/>
  <c r="D78" i="136"/>
  <c r="J474" i="92"/>
  <c r="J501" i="92" s="1"/>
  <c r="J534" i="92" s="1"/>
  <c r="J584" i="92" s="1"/>
  <c r="J634" i="92" s="1"/>
  <c r="D220" i="135"/>
  <c r="D254" i="135" s="1"/>
  <c r="D237" i="137"/>
  <c r="D271" i="137" s="1"/>
  <c r="D233" i="145"/>
  <c r="D267" i="145" s="1"/>
  <c r="L454" i="92"/>
  <c r="D217" i="142"/>
  <c r="D251" i="142" s="1"/>
  <c r="M374" i="92"/>
  <c r="M449" i="92" s="1"/>
  <c r="M349" i="92"/>
  <c r="K403" i="92"/>
  <c r="D231" i="137"/>
  <c r="D265" i="137" s="1"/>
  <c r="D156" i="162"/>
  <c r="D280" i="162"/>
  <c r="D24" i="131" s="1"/>
  <c r="D231" i="144"/>
  <c r="D265" i="144" s="1"/>
  <c r="K401" i="92"/>
  <c r="D232" i="150"/>
  <c r="D266" i="150" s="1"/>
  <c r="D215" i="139"/>
  <c r="D249" i="139" s="1"/>
  <c r="M379" i="92"/>
  <c r="M354" i="92"/>
  <c r="L445" i="92"/>
  <c r="L458" i="92"/>
  <c r="D247" i="162"/>
  <c r="D93" i="134"/>
  <c r="D94" i="134"/>
  <c r="E649" i="92"/>
  <c r="D77" i="137"/>
  <c r="D78" i="137"/>
  <c r="G63" i="127"/>
  <c r="D77" i="135"/>
  <c r="D78" i="135"/>
  <c r="I36" i="136"/>
  <c r="I369" i="136" s="1"/>
  <c r="I19" i="88"/>
  <c r="I17" i="88"/>
  <c r="I36" i="134"/>
  <c r="I369" i="134" s="1"/>
  <c r="H32" i="127"/>
  <c r="I57" i="88"/>
  <c r="I15" i="150" s="1"/>
  <c r="H28" i="127"/>
  <c r="I53" i="88"/>
  <c r="I15" i="146" s="1"/>
  <c r="D229" i="143"/>
  <c r="D112" i="150"/>
  <c r="D121" i="150" s="1"/>
  <c r="D180" i="150"/>
  <c r="D189" i="150" s="1"/>
  <c r="D146" i="150"/>
  <c r="D155" i="150" s="1"/>
  <c r="I36" i="135"/>
  <c r="I369" i="135" s="1"/>
  <c r="I18" i="88"/>
  <c r="AB57" i="113"/>
  <c r="X15" i="92"/>
  <c r="D93" i="137"/>
  <c r="D94" i="137"/>
  <c r="D205" i="162"/>
  <c r="D206" i="162" s="1"/>
  <c r="D93" i="139"/>
  <c r="D94" i="139"/>
  <c r="J475" i="92"/>
  <c r="J502" i="92" s="1"/>
  <c r="J535" i="92" s="1"/>
  <c r="J585" i="92" s="1"/>
  <c r="J635" i="92" s="1"/>
  <c r="J486" i="92"/>
  <c r="J513" i="92" s="1"/>
  <c r="J546" i="92" s="1"/>
  <c r="J596" i="92" s="1"/>
  <c r="J646" i="92" s="1"/>
  <c r="J477" i="92"/>
  <c r="J504" i="92" s="1"/>
  <c r="J537" i="92" s="1"/>
  <c r="J587" i="92" s="1"/>
  <c r="J637" i="92" s="1"/>
  <c r="J471" i="92"/>
  <c r="J498" i="92" s="1"/>
  <c r="J531" i="92" s="1"/>
  <c r="J581" i="92" s="1"/>
  <c r="J631" i="92" s="1"/>
  <c r="J472" i="92"/>
  <c r="J499" i="92" s="1"/>
  <c r="J532" i="92" s="1"/>
  <c r="J582" i="92" s="1"/>
  <c r="J632" i="92" s="1"/>
  <c r="J470" i="92"/>
  <c r="J497" i="92" s="1"/>
  <c r="J530" i="92" s="1"/>
  <c r="J580" i="92" s="1"/>
  <c r="J630" i="92" s="1"/>
  <c r="J476" i="92"/>
  <c r="J503" i="92" s="1"/>
  <c r="J536" i="92" s="1"/>
  <c r="J586" i="92" s="1"/>
  <c r="J636" i="92" s="1"/>
  <c r="J465" i="92"/>
  <c r="J481" i="92"/>
  <c r="J508" i="92" s="1"/>
  <c r="J541" i="92" s="1"/>
  <c r="J591" i="92" s="1"/>
  <c r="J641" i="92" s="1"/>
  <c r="I36" i="151"/>
  <c r="I369" i="151" s="1"/>
  <c r="I34" i="88"/>
  <c r="D162" i="150"/>
  <c r="D171" i="150" s="1"/>
  <c r="D172" i="150" s="1"/>
  <c r="D196" i="150"/>
  <c r="D205" i="150" s="1"/>
  <c r="D206" i="150" s="1"/>
  <c r="D128" i="150"/>
  <c r="D137" i="150" s="1"/>
  <c r="D138" i="150" s="1"/>
  <c r="D263" i="146"/>
  <c r="D77" i="134"/>
  <c r="D78" i="134"/>
  <c r="D103" i="149"/>
  <c r="D104" i="149" s="1"/>
  <c r="D171" i="141"/>
  <c r="M358" i="92"/>
  <c r="M383" i="92"/>
  <c r="D282" i="147"/>
  <c r="D29" i="132" s="1"/>
  <c r="D122" i="147"/>
  <c r="C351" i="136"/>
  <c r="D53" i="136"/>
  <c r="C368" i="136"/>
  <c r="C370" i="136" s="1"/>
  <c r="L459" i="92"/>
  <c r="I36" i="148"/>
  <c r="I369" i="148" s="1"/>
  <c r="I31" i="88"/>
  <c r="J414" i="92"/>
  <c r="D156" i="147"/>
  <c r="D280" i="147"/>
  <c r="D29" i="131" s="1"/>
  <c r="D229" i="142"/>
  <c r="D213" i="149"/>
  <c r="D222" i="134"/>
  <c r="D256" i="134" s="1"/>
  <c r="D220" i="148"/>
  <c r="D254" i="148" s="1"/>
  <c r="M384" i="92"/>
  <c r="M359" i="92"/>
  <c r="D234" i="144"/>
  <c r="D268" i="144" s="1"/>
  <c r="G579" i="92"/>
  <c r="G548" i="92"/>
  <c r="G549" i="92" s="1"/>
  <c r="I36" i="149"/>
  <c r="I369" i="149" s="1"/>
  <c r="I32" i="88"/>
  <c r="I36" i="147"/>
  <c r="I369" i="147" s="1"/>
  <c r="I30" i="88"/>
  <c r="D53" i="137"/>
  <c r="C368" i="137"/>
  <c r="C370" i="137" s="1"/>
  <c r="C351" i="137"/>
  <c r="D219" i="144"/>
  <c r="D253" i="144" s="1"/>
  <c r="I24" i="88"/>
  <c r="I36" i="142"/>
  <c r="I369" i="142" s="1"/>
  <c r="H27" i="127"/>
  <c r="I52" i="88"/>
  <c r="I15" i="145" s="1"/>
  <c r="D229" i="148"/>
  <c r="D216" i="137"/>
  <c r="D250" i="137" s="1"/>
  <c r="L450" i="92"/>
  <c r="D213" i="141"/>
  <c r="D121" i="141"/>
  <c r="D121" i="146"/>
  <c r="D214" i="146"/>
  <c r="D248" i="146" s="1"/>
  <c r="D232" i="136"/>
  <c r="D266" i="136" s="1"/>
  <c r="M381" i="92"/>
  <c r="M356" i="92"/>
  <c r="D229" i="144"/>
  <c r="D205" i="144"/>
  <c r="D206" i="144" s="1"/>
  <c r="D218" i="150"/>
  <c r="D252" i="150" s="1"/>
  <c r="F629" i="92"/>
  <c r="F598" i="92"/>
  <c r="F599" i="92" s="1"/>
  <c r="D213" i="150"/>
  <c r="D263" i="162"/>
  <c r="D213" i="143"/>
  <c r="I496" i="92"/>
  <c r="I488" i="92"/>
  <c r="I489" i="92" s="1"/>
  <c r="H16" i="127"/>
  <c r="I41" i="88"/>
  <c r="I15" i="134" s="1"/>
  <c r="D217" i="149"/>
  <c r="D251" i="149" s="1"/>
  <c r="D236" i="134"/>
  <c r="D270" i="134" s="1"/>
  <c r="D216" i="139"/>
  <c r="D250" i="139" s="1"/>
  <c r="D232" i="145"/>
  <c r="D266" i="145" s="1"/>
  <c r="J487" i="92"/>
  <c r="J514" i="92" s="1"/>
  <c r="J547" i="92" s="1"/>
  <c r="J597" i="92" s="1"/>
  <c r="J647" i="92" s="1"/>
  <c r="D219" i="135"/>
  <c r="D253" i="135" s="1"/>
  <c r="I29" i="88"/>
  <c r="I36" i="146"/>
  <c r="I369" i="146" s="1"/>
  <c r="D213" i="145"/>
  <c r="K408" i="92"/>
  <c r="D235" i="143"/>
  <c r="D269" i="143" s="1"/>
  <c r="D280" i="151"/>
  <c r="D33" i="131" s="1"/>
  <c r="D156" i="151"/>
  <c r="D220" i="142"/>
  <c r="D254" i="142" s="1"/>
  <c r="J480" i="92"/>
  <c r="J507" i="92" s="1"/>
  <c r="J540" i="92" s="1"/>
  <c r="J590" i="92" s="1"/>
  <c r="J640" i="92" s="1"/>
  <c r="D229" i="141"/>
  <c r="D205" i="141"/>
  <c r="D222" i="148"/>
  <c r="D256" i="148" s="1"/>
  <c r="D233" i="139"/>
  <c r="D267" i="139" s="1"/>
  <c r="D233" i="137"/>
  <c r="D267" i="137" s="1"/>
  <c r="D234" i="149"/>
  <c r="D268" i="149" s="1"/>
  <c r="E15" i="86"/>
  <c r="K409" i="92"/>
  <c r="M361" i="92"/>
  <c r="M386" i="92"/>
  <c r="J484" i="92"/>
  <c r="J511" i="92" s="1"/>
  <c r="J544" i="92" s="1"/>
  <c r="J594" i="92" s="1"/>
  <c r="J644" i="92" s="1"/>
  <c r="I36" i="143"/>
  <c r="I369" i="143" s="1"/>
  <c r="I26" i="88"/>
  <c r="D171" i="143"/>
  <c r="D172" i="143" s="1"/>
  <c r="J479" i="92"/>
  <c r="J506" i="92" s="1"/>
  <c r="J539" i="92" s="1"/>
  <c r="J589" i="92" s="1"/>
  <c r="J639" i="92" s="1"/>
  <c r="D190" i="162"/>
  <c r="D180" i="138"/>
  <c r="D112" i="138"/>
  <c r="D146" i="138"/>
  <c r="H548" i="92"/>
  <c r="H549" i="92" s="1"/>
  <c r="H579" i="92"/>
  <c r="C368" i="139"/>
  <c r="C370" i="139" s="1"/>
  <c r="C351" i="139"/>
  <c r="D53" i="139"/>
  <c r="D155" i="143"/>
  <c r="D69" i="136"/>
  <c r="D70" i="136" s="1"/>
  <c r="C367" i="136"/>
  <c r="D214" i="147"/>
  <c r="D248" i="147" s="1"/>
  <c r="I47" i="88"/>
  <c r="I15" i="141" s="1"/>
  <c r="H22" i="127"/>
  <c r="D128" i="145"/>
  <c r="D137" i="145" s="1"/>
  <c r="D138" i="145" s="1"/>
  <c r="D162" i="145"/>
  <c r="D171" i="145" s="1"/>
  <c r="D172" i="145" s="1"/>
  <c r="D196" i="145"/>
  <c r="I27" i="88"/>
  <c r="I36" i="144"/>
  <c r="I369" i="144" s="1"/>
  <c r="Y336" i="92"/>
  <c r="L389" i="92"/>
  <c r="L403" i="92" s="1"/>
  <c r="Y322" i="92"/>
  <c r="Y320" i="92"/>
  <c r="L339" i="92"/>
  <c r="L340" i="92"/>
  <c r="Y331" i="92"/>
  <c r="Y327" i="92"/>
  <c r="D237" i="139"/>
  <c r="D271" i="139" s="1"/>
  <c r="D162" i="142"/>
  <c r="D171" i="142" s="1"/>
  <c r="D196" i="142"/>
  <c r="D128" i="142"/>
  <c r="D137" i="142" s="1"/>
  <c r="D138" i="142" s="1"/>
  <c r="M370" i="92"/>
  <c r="M345" i="92"/>
  <c r="M338" i="92"/>
  <c r="D247" i="146"/>
  <c r="D234" i="136"/>
  <c r="D268" i="136" s="1"/>
  <c r="E15" i="127"/>
  <c r="F40" i="88"/>
  <c r="D219" i="150"/>
  <c r="D253" i="150" s="1"/>
  <c r="D234" i="139"/>
  <c r="D268" i="139" s="1"/>
  <c r="D15" i="86"/>
  <c r="D180" i="145"/>
  <c r="D189" i="145" s="1"/>
  <c r="D112" i="145"/>
  <c r="D146" i="145"/>
  <c r="D155" i="145" s="1"/>
  <c r="D290" i="138"/>
  <c r="D54" i="138"/>
  <c r="D234" i="148"/>
  <c r="D268" i="148" s="1"/>
  <c r="D221" i="137"/>
  <c r="D255" i="137" s="1"/>
  <c r="D237" i="149"/>
  <c r="D271" i="149" s="1"/>
  <c r="I36" i="145"/>
  <c r="I369" i="145" s="1"/>
  <c r="I28" i="88"/>
  <c r="I22" i="88"/>
  <c r="I36" i="139"/>
  <c r="I369" i="139" s="1"/>
  <c r="I58" i="88"/>
  <c r="I15" i="151" s="1"/>
  <c r="H33" i="127"/>
  <c r="D236" i="135"/>
  <c r="D270" i="135" s="1"/>
  <c r="D218" i="142"/>
  <c r="D252" i="142" s="1"/>
  <c r="D280" i="146"/>
  <c r="D28" i="131" s="1"/>
  <c r="D156" i="146"/>
  <c r="D231" i="143"/>
  <c r="D265" i="143" s="1"/>
  <c r="C367" i="135"/>
  <c r="D69" i="135"/>
  <c r="D70" i="135" s="1"/>
  <c r="D247" i="151"/>
  <c r="I36" i="141"/>
  <c r="I369" i="141" s="1"/>
  <c r="I23" i="88"/>
  <c r="D232" i="134"/>
  <c r="D266" i="134" s="1"/>
  <c r="D162" i="148"/>
  <c r="D171" i="148" s="1"/>
  <c r="D172" i="148" s="1"/>
  <c r="D196" i="148"/>
  <c r="D128" i="148"/>
  <c r="D137" i="148" s="1"/>
  <c r="D138" i="148" s="1"/>
  <c r="D87" i="150"/>
  <c r="D88" i="150" s="1"/>
  <c r="L456" i="92"/>
  <c r="L451" i="92"/>
  <c r="J485" i="92"/>
  <c r="J512" i="92" s="1"/>
  <c r="J545" i="92" s="1"/>
  <c r="J595" i="92" s="1"/>
  <c r="J645" i="92" s="1"/>
  <c r="J478" i="92"/>
  <c r="J505" i="92" s="1"/>
  <c r="J538" i="92" s="1"/>
  <c r="J588" i="92" s="1"/>
  <c r="J638" i="92" s="1"/>
  <c r="M380" i="92"/>
  <c r="M355" i="92"/>
  <c r="D234" i="137"/>
  <c r="D268" i="137" s="1"/>
  <c r="D219" i="149"/>
  <c r="D253" i="149" s="1"/>
  <c r="D213" i="144"/>
  <c r="K407" i="92"/>
  <c r="K390" i="92"/>
  <c r="K402" i="92"/>
  <c r="K391" i="92"/>
  <c r="K406" i="92"/>
  <c r="K395" i="92"/>
  <c r="K397" i="92"/>
  <c r="K411" i="92"/>
  <c r="K413" i="92"/>
  <c r="M363" i="92"/>
  <c r="M388" i="92"/>
  <c r="D87" i="145"/>
  <c r="D88" i="145" s="1"/>
  <c r="L447" i="92"/>
  <c r="D54" i="150"/>
  <c r="D290" i="150"/>
  <c r="D229" i="149"/>
  <c r="D54" i="143"/>
  <c r="D290" i="143"/>
  <c r="D146" i="148"/>
  <c r="D155" i="148" s="1"/>
  <c r="D112" i="148"/>
  <c r="D121" i="148" s="1"/>
  <c r="D180" i="148"/>
  <c r="D189" i="148" s="1"/>
  <c r="D128" i="138"/>
  <c r="D162" i="138"/>
  <c r="D196" i="138"/>
  <c r="D290" i="149"/>
  <c r="D54" i="149"/>
  <c r="L460" i="92"/>
  <c r="D64" i="127"/>
  <c r="D34" i="127"/>
  <c r="M28" i="217" s="1"/>
  <c r="D222" i="135"/>
  <c r="D256" i="135" s="1"/>
  <c r="D290" i="142"/>
  <c r="D54" i="142"/>
  <c r="D220" i="134"/>
  <c r="D254" i="134" s="1"/>
  <c r="D290" i="144"/>
  <c r="D54" i="144"/>
  <c r="D217" i="136"/>
  <c r="D251" i="136" s="1"/>
  <c r="D220" i="139"/>
  <c r="D254" i="139" s="1"/>
  <c r="D290" i="145"/>
  <c r="D54" i="145"/>
  <c r="D111" i="138"/>
  <c r="D87" i="138"/>
  <c r="D88" i="138" s="1"/>
  <c r="D145" i="138"/>
  <c r="D179" i="138"/>
  <c r="D236" i="136"/>
  <c r="D270" i="136" s="1"/>
  <c r="D77" i="139"/>
  <c r="D78" i="139"/>
  <c r="D232" i="142"/>
  <c r="D266" i="142" s="1"/>
  <c r="D93" i="136"/>
  <c r="D94" i="136"/>
  <c r="H19" i="127"/>
  <c r="I44" i="88"/>
  <c r="I15" i="137" s="1"/>
  <c r="D213" i="148"/>
  <c r="D229" i="150"/>
  <c r="J49" i="88"/>
  <c r="J15" i="162" s="1"/>
  <c r="I24" i="127"/>
  <c r="E142" i="209"/>
  <c r="E194" i="209" s="1"/>
  <c r="E220" i="209" s="1"/>
  <c r="E168" i="209"/>
  <c r="F168" i="209"/>
  <c r="F142" i="209"/>
  <c r="F194" i="209" s="1"/>
  <c r="F220" i="209" s="1"/>
  <c r="K168" i="209"/>
  <c r="K142" i="209"/>
  <c r="K194" i="209" s="1"/>
  <c r="K220" i="209" s="1"/>
  <c r="I168" i="209"/>
  <c r="I142" i="209"/>
  <c r="I194" i="209" s="1"/>
  <c r="I220" i="209" s="1"/>
  <c r="D168" i="209"/>
  <c r="D142" i="209"/>
  <c r="D194" i="209" s="1"/>
  <c r="D220" i="209" s="1"/>
  <c r="H168" i="209"/>
  <c r="H142" i="209"/>
  <c r="H194" i="209" s="1"/>
  <c r="H220" i="209" s="1"/>
  <c r="J168" i="209"/>
  <c r="J142" i="209"/>
  <c r="J194" i="209" s="1"/>
  <c r="J220" i="209" s="1"/>
  <c r="G168" i="209"/>
  <c r="G142" i="209"/>
  <c r="G194" i="209" s="1"/>
  <c r="G220" i="209" s="1"/>
  <c r="E56" i="212"/>
  <c r="F48" i="212"/>
  <c r="F51" i="212"/>
  <c r="F47" i="212"/>
  <c r="F53" i="212"/>
  <c r="F39" i="212"/>
  <c r="F46" i="212"/>
  <c r="H46" i="212" s="1"/>
  <c r="F36" i="212"/>
  <c r="H36" i="212" s="1"/>
  <c r="F43" i="212"/>
  <c r="H43" i="212" s="1"/>
  <c r="F38" i="212"/>
  <c r="F52" i="212"/>
  <c r="H52" i="212" s="1"/>
  <c r="F40" i="212"/>
  <c r="H40" i="212" s="1"/>
  <c r="C65" i="127" l="1"/>
  <c r="L28" i="217"/>
  <c r="D214" i="143"/>
  <c r="D248" i="143" s="1"/>
  <c r="H53" i="212"/>
  <c r="D214" i="142"/>
  <c r="D248" i="142" s="1"/>
  <c r="D122" i="151"/>
  <c r="D273" i="146"/>
  <c r="D274" i="146" s="1"/>
  <c r="D239" i="146"/>
  <c r="D240" i="146" s="1"/>
  <c r="D239" i="162"/>
  <c r="D240" i="162" s="1"/>
  <c r="D239" i="151"/>
  <c r="D240" i="151" s="1"/>
  <c r="D273" i="147"/>
  <c r="D274" i="147" s="1"/>
  <c r="D230" i="143"/>
  <c r="D264" i="143" s="1"/>
  <c r="D155" i="142"/>
  <c r="D156" i="142" s="1"/>
  <c r="D273" i="162"/>
  <c r="D274" i="162" s="1"/>
  <c r="D214" i="144"/>
  <c r="D248" i="144" s="1"/>
  <c r="D281" i="147"/>
  <c r="D29" i="133" s="1"/>
  <c r="D214" i="149"/>
  <c r="D248" i="149" s="1"/>
  <c r="D239" i="147"/>
  <c r="D240" i="147" s="1"/>
  <c r="D121" i="143"/>
  <c r="D122" i="143" s="1"/>
  <c r="D257" i="146"/>
  <c r="D258" i="146" s="1"/>
  <c r="D223" i="146"/>
  <c r="D224" i="146" s="1"/>
  <c r="K478" i="92"/>
  <c r="K505" i="92" s="1"/>
  <c r="K538" i="92" s="1"/>
  <c r="K588" i="92" s="1"/>
  <c r="K638" i="92" s="1"/>
  <c r="K36" i="162" s="1"/>
  <c r="K369" i="162" s="1"/>
  <c r="D137" i="143"/>
  <c r="D138" i="143" s="1"/>
  <c r="D257" i="162"/>
  <c r="D258" i="162" s="1"/>
  <c r="D223" i="151"/>
  <c r="D224" i="151" s="1"/>
  <c r="D223" i="162"/>
  <c r="D224" i="162" s="1"/>
  <c r="J36" i="147"/>
  <c r="J369" i="147" s="1"/>
  <c r="L400" i="92"/>
  <c r="L409" i="92"/>
  <c r="L396" i="92"/>
  <c r="J36" i="146"/>
  <c r="J369" i="146" s="1"/>
  <c r="D155" i="138"/>
  <c r="D156" i="138" s="1"/>
  <c r="D230" i="144"/>
  <c r="D264" i="144" s="1"/>
  <c r="K487" i="92"/>
  <c r="K514" i="92" s="1"/>
  <c r="K547" i="92" s="1"/>
  <c r="K597" i="92" s="1"/>
  <c r="K647" i="92" s="1"/>
  <c r="K34" i="88" s="1"/>
  <c r="L405" i="92"/>
  <c r="D189" i="138"/>
  <c r="D190" i="138" s="1"/>
  <c r="D281" i="162"/>
  <c r="D24" i="133" s="1"/>
  <c r="D257" i="151"/>
  <c r="D258" i="151" s="1"/>
  <c r="D230" i="148"/>
  <c r="D264" i="148" s="1"/>
  <c r="D230" i="145"/>
  <c r="D264" i="145" s="1"/>
  <c r="K471" i="92"/>
  <c r="K498" i="92" s="1"/>
  <c r="K531" i="92" s="1"/>
  <c r="K581" i="92" s="1"/>
  <c r="K631" i="92" s="1"/>
  <c r="K36" i="135" s="1"/>
  <c r="K369" i="135" s="1"/>
  <c r="K484" i="92"/>
  <c r="K511" i="92" s="1"/>
  <c r="K544" i="92" s="1"/>
  <c r="K594" i="92" s="1"/>
  <c r="K644" i="92" s="1"/>
  <c r="K31" i="88" s="1"/>
  <c r="D230" i="138"/>
  <c r="D264" i="138" s="1"/>
  <c r="D214" i="148"/>
  <c r="D248" i="148" s="1"/>
  <c r="K483" i="92"/>
  <c r="K510" i="92" s="1"/>
  <c r="K543" i="92" s="1"/>
  <c r="K593" i="92" s="1"/>
  <c r="K643" i="92" s="1"/>
  <c r="K36" i="147" s="1"/>
  <c r="K369" i="147" s="1"/>
  <c r="K479" i="92"/>
  <c r="K506" i="92" s="1"/>
  <c r="K539" i="92" s="1"/>
  <c r="K589" i="92" s="1"/>
  <c r="K639" i="92" s="1"/>
  <c r="K36" i="143" s="1"/>
  <c r="K369" i="143" s="1"/>
  <c r="K485" i="92"/>
  <c r="K512" i="92" s="1"/>
  <c r="K545" i="92" s="1"/>
  <c r="K595" i="92" s="1"/>
  <c r="K645" i="92" s="1"/>
  <c r="K36" i="149" s="1"/>
  <c r="K369" i="149" s="1"/>
  <c r="K475" i="92"/>
  <c r="K502" i="92" s="1"/>
  <c r="K535" i="92" s="1"/>
  <c r="K585" i="92" s="1"/>
  <c r="K635" i="92" s="1"/>
  <c r="K22" i="88" s="1"/>
  <c r="D230" i="150"/>
  <c r="D264" i="150" s="1"/>
  <c r="D230" i="142"/>
  <c r="D264" i="142" s="1"/>
  <c r="K474" i="92"/>
  <c r="K501" i="92" s="1"/>
  <c r="K534" i="92" s="1"/>
  <c r="K584" i="92" s="1"/>
  <c r="K634" i="92" s="1"/>
  <c r="K21" i="88" s="1"/>
  <c r="K476" i="92"/>
  <c r="K503" i="92" s="1"/>
  <c r="K536" i="92" s="1"/>
  <c r="K586" i="92" s="1"/>
  <c r="K636" i="92" s="1"/>
  <c r="K36" i="141" s="1"/>
  <c r="K369" i="141" s="1"/>
  <c r="D230" i="149"/>
  <c r="D264" i="149" s="1"/>
  <c r="D280" i="145"/>
  <c r="D27" i="131" s="1"/>
  <c r="D156" i="145"/>
  <c r="D172" i="142"/>
  <c r="D190" i="145"/>
  <c r="D190" i="150"/>
  <c r="D281" i="150"/>
  <c r="D32" i="133" s="1"/>
  <c r="D282" i="148"/>
  <c r="D30" i="132" s="1"/>
  <c r="D122" i="148"/>
  <c r="D128" i="136"/>
  <c r="D162" i="136"/>
  <c r="D196" i="136"/>
  <c r="D87" i="139"/>
  <c r="D88" i="139" s="1"/>
  <c r="D145" i="139"/>
  <c r="D179" i="139"/>
  <c r="D111" i="139"/>
  <c r="D206" i="149"/>
  <c r="D281" i="149"/>
  <c r="D31" i="133" s="1"/>
  <c r="K414" i="92"/>
  <c r="J32" i="88"/>
  <c r="J36" i="149"/>
  <c r="J369" i="149" s="1"/>
  <c r="J47" i="88"/>
  <c r="J15" i="141" s="1"/>
  <c r="I22" i="127"/>
  <c r="I21" i="127"/>
  <c r="J46" i="88"/>
  <c r="J15" i="139" s="1"/>
  <c r="E34" i="127"/>
  <c r="E64" i="127"/>
  <c r="M339" i="92"/>
  <c r="N339" i="92" s="1"/>
  <c r="A339" i="92" s="1"/>
  <c r="Z322" i="92"/>
  <c r="Z331" i="92"/>
  <c r="Z320" i="92"/>
  <c r="M340" i="92"/>
  <c r="A340" i="92" s="1"/>
  <c r="M389" i="92"/>
  <c r="M407" i="92" s="1"/>
  <c r="Z327" i="92"/>
  <c r="Z336" i="92"/>
  <c r="D290" i="139"/>
  <c r="D54" i="139"/>
  <c r="D263" i="141"/>
  <c r="D273" i="141" s="1"/>
  <c r="D274" i="141" s="1"/>
  <c r="D239" i="141"/>
  <c r="D240" i="141" s="1"/>
  <c r="J27" i="88"/>
  <c r="J36" i="144"/>
  <c r="J369" i="144" s="1"/>
  <c r="D156" i="144"/>
  <c r="D280" i="144"/>
  <c r="D26" i="131" s="1"/>
  <c r="I515" i="92"/>
  <c r="I516" i="92" s="1"/>
  <c r="I529" i="92"/>
  <c r="F648" i="92"/>
  <c r="F36" i="86"/>
  <c r="F369" i="86" s="1"/>
  <c r="F16" i="88"/>
  <c r="D122" i="141"/>
  <c r="D282" i="141"/>
  <c r="D22" i="132" s="1"/>
  <c r="I31" i="127"/>
  <c r="J56" i="88"/>
  <c r="J15" i="149" s="1"/>
  <c r="D263" i="142"/>
  <c r="J55" i="88"/>
  <c r="J15" i="148" s="1"/>
  <c r="I30" i="127"/>
  <c r="D146" i="134"/>
  <c r="D112" i="134"/>
  <c r="D180" i="134"/>
  <c r="I33" i="127"/>
  <c r="J58" i="88"/>
  <c r="J15" i="151" s="1"/>
  <c r="J23" i="88"/>
  <c r="J36" i="141"/>
  <c r="J369" i="141" s="1"/>
  <c r="J36" i="142"/>
  <c r="J369" i="142" s="1"/>
  <c r="J24" i="88"/>
  <c r="D161" i="139"/>
  <c r="D195" i="139"/>
  <c r="D127" i="139"/>
  <c r="D103" i="139"/>
  <c r="D104" i="139" s="1"/>
  <c r="D156" i="150"/>
  <c r="D280" i="150"/>
  <c r="D32" i="131" s="1"/>
  <c r="I16" i="127"/>
  <c r="J41" i="88"/>
  <c r="J15" i="134" s="1"/>
  <c r="D87" i="135"/>
  <c r="D88" i="135" s="1"/>
  <c r="D145" i="135"/>
  <c r="D179" i="135"/>
  <c r="D111" i="135"/>
  <c r="L464" i="92"/>
  <c r="L471" i="92" s="1"/>
  <c r="L498" i="92" s="1"/>
  <c r="L531" i="92" s="1"/>
  <c r="L581" i="92" s="1"/>
  <c r="L631" i="92" s="1"/>
  <c r="D145" i="136"/>
  <c r="D111" i="136"/>
  <c r="D179" i="136"/>
  <c r="D87" i="136"/>
  <c r="D88" i="136" s="1"/>
  <c r="D137" i="138"/>
  <c r="D138" i="138" s="1"/>
  <c r="D257" i="147"/>
  <c r="D258" i="147" s="1"/>
  <c r="D205" i="145"/>
  <c r="D206" i="145" s="1"/>
  <c r="M450" i="92"/>
  <c r="K469" i="92"/>
  <c r="K470" i="92"/>
  <c r="K497" i="92" s="1"/>
  <c r="K530" i="92" s="1"/>
  <c r="K580" i="92" s="1"/>
  <c r="K630" i="92" s="1"/>
  <c r="K472" i="92"/>
  <c r="K499" i="92" s="1"/>
  <c r="K532" i="92" s="1"/>
  <c r="K582" i="92" s="1"/>
  <c r="K632" i="92" s="1"/>
  <c r="K477" i="92"/>
  <c r="K504" i="92" s="1"/>
  <c r="K537" i="92" s="1"/>
  <c r="K587" i="92" s="1"/>
  <c r="K637" i="92" s="1"/>
  <c r="K481" i="92"/>
  <c r="K508" i="92" s="1"/>
  <c r="K541" i="92" s="1"/>
  <c r="K591" i="92" s="1"/>
  <c r="K641" i="92" s="1"/>
  <c r="K465" i="92"/>
  <c r="K486" i="92"/>
  <c r="K513" i="92" s="1"/>
  <c r="K546" i="92" s="1"/>
  <c r="K596" i="92" s="1"/>
  <c r="K646" i="92" s="1"/>
  <c r="K482" i="92"/>
  <c r="K509" i="92" s="1"/>
  <c r="K542" i="92" s="1"/>
  <c r="K592" i="92" s="1"/>
  <c r="K642" i="92" s="1"/>
  <c r="D247" i="148"/>
  <c r="D161" i="136"/>
  <c r="D127" i="136"/>
  <c r="D195" i="136"/>
  <c r="D103" i="136"/>
  <c r="D104" i="136" s="1"/>
  <c r="D190" i="148"/>
  <c r="D282" i="144"/>
  <c r="D26" i="132" s="1"/>
  <c r="D122" i="144"/>
  <c r="D190" i="143"/>
  <c r="D281" i="143"/>
  <c r="D25" i="133" s="1"/>
  <c r="I27" i="127"/>
  <c r="J52" i="88"/>
  <c r="J15" i="145" s="1"/>
  <c r="D214" i="145"/>
  <c r="D248" i="145" s="1"/>
  <c r="M364" i="92"/>
  <c r="M365" i="92" s="1"/>
  <c r="N365" i="92" s="1"/>
  <c r="A365" i="92" s="1"/>
  <c r="I26" i="127"/>
  <c r="J51" i="88"/>
  <c r="J15" i="144" s="1"/>
  <c r="D214" i="138"/>
  <c r="D248" i="138" s="1"/>
  <c r="J36" i="143"/>
  <c r="J369" i="143" s="1"/>
  <c r="J26" i="88"/>
  <c r="J36" i="148"/>
  <c r="J369" i="148" s="1"/>
  <c r="J31" i="88"/>
  <c r="J53" i="88"/>
  <c r="J15" i="146" s="1"/>
  <c r="I28" i="127"/>
  <c r="D247" i="150"/>
  <c r="D223" i="141"/>
  <c r="D247" i="141"/>
  <c r="D257" i="141" s="1"/>
  <c r="D258" i="141" s="1"/>
  <c r="D263" i="148"/>
  <c r="D54" i="137"/>
  <c r="D290" i="137"/>
  <c r="D282" i="149"/>
  <c r="D31" i="132" s="1"/>
  <c r="D122" i="149"/>
  <c r="D290" i="136"/>
  <c r="D54" i="136"/>
  <c r="M458" i="92"/>
  <c r="D145" i="134"/>
  <c r="D179" i="134"/>
  <c r="D111" i="134"/>
  <c r="D87" i="134"/>
  <c r="D88" i="134" s="1"/>
  <c r="J36" i="134"/>
  <c r="J369" i="134" s="1"/>
  <c r="J17" i="88"/>
  <c r="J33" i="88"/>
  <c r="J36" i="150"/>
  <c r="J369" i="150" s="1"/>
  <c r="I18" i="127"/>
  <c r="J43" i="88"/>
  <c r="J15" i="136" s="1"/>
  <c r="D112" i="137"/>
  <c r="D146" i="137"/>
  <c r="D180" i="137"/>
  <c r="D128" i="134"/>
  <c r="D196" i="134"/>
  <c r="D162" i="134"/>
  <c r="L407" i="92"/>
  <c r="D229" i="138"/>
  <c r="D205" i="138"/>
  <c r="D206" i="138" s="1"/>
  <c r="D223" i="147"/>
  <c r="D290" i="134"/>
  <c r="D54" i="134"/>
  <c r="D190" i="144"/>
  <c r="D281" i="144"/>
  <c r="D26" i="133" s="1"/>
  <c r="J496" i="92"/>
  <c r="J488" i="92"/>
  <c r="J489" i="92" s="1"/>
  <c r="D196" i="135"/>
  <c r="D128" i="135"/>
  <c r="D162" i="135"/>
  <c r="M452" i="92"/>
  <c r="D247" i="142"/>
  <c r="K473" i="92"/>
  <c r="K500" i="92" s="1"/>
  <c r="K533" i="92" s="1"/>
  <c r="K583" i="92" s="1"/>
  <c r="K633" i="92" s="1"/>
  <c r="M451" i="92"/>
  <c r="D263" i="150"/>
  <c r="M463" i="92"/>
  <c r="D247" i="144"/>
  <c r="M455" i="92"/>
  <c r="J29" i="127"/>
  <c r="K54" i="88"/>
  <c r="K15" i="147" s="1"/>
  <c r="M445" i="92"/>
  <c r="L398" i="92"/>
  <c r="L404" i="92"/>
  <c r="L397" i="92"/>
  <c r="L395" i="92"/>
  <c r="L406" i="92"/>
  <c r="L390" i="92"/>
  <c r="L391" i="92"/>
  <c r="L413" i="92"/>
  <c r="L411" i="92"/>
  <c r="L402" i="92"/>
  <c r="L412" i="92"/>
  <c r="H598" i="92"/>
  <c r="H599" i="92" s="1"/>
  <c r="H629" i="92"/>
  <c r="M461" i="92"/>
  <c r="D121" i="145"/>
  <c r="H63" i="127"/>
  <c r="D247" i="143"/>
  <c r="D257" i="143" s="1"/>
  <c r="D258" i="143" s="1"/>
  <c r="D282" i="150"/>
  <c r="D32" i="132" s="1"/>
  <c r="D122" i="150"/>
  <c r="L399" i="92"/>
  <c r="D205" i="148"/>
  <c r="D206" i="148" s="1"/>
  <c r="J48" i="88"/>
  <c r="J15" i="142" s="1"/>
  <c r="I23" i="127"/>
  <c r="J54" i="88"/>
  <c r="J15" i="147" s="1"/>
  <c r="I29" i="127"/>
  <c r="M459" i="92"/>
  <c r="D247" i="149"/>
  <c r="L408" i="92"/>
  <c r="J36" i="145"/>
  <c r="J369" i="145" s="1"/>
  <c r="J28" i="88"/>
  <c r="J36" i="136"/>
  <c r="J369" i="136" s="1"/>
  <c r="J19" i="88"/>
  <c r="J22" i="88"/>
  <c r="J36" i="139"/>
  <c r="J369" i="139" s="1"/>
  <c r="D128" i="137"/>
  <c r="D162" i="137"/>
  <c r="D196" i="137"/>
  <c r="I17" i="127"/>
  <c r="J42" i="88"/>
  <c r="J15" i="135" s="1"/>
  <c r="D214" i="150"/>
  <c r="D248" i="150" s="1"/>
  <c r="D263" i="143"/>
  <c r="D87" i="137"/>
  <c r="D88" i="137" s="1"/>
  <c r="D145" i="137"/>
  <c r="D179" i="137"/>
  <c r="D111" i="137"/>
  <c r="D127" i="134"/>
  <c r="D195" i="134"/>
  <c r="D161" i="134"/>
  <c r="D103" i="134"/>
  <c r="D104" i="134" s="1"/>
  <c r="M454" i="92"/>
  <c r="J36" i="138"/>
  <c r="J369" i="138" s="1"/>
  <c r="J21" i="88"/>
  <c r="D171" i="138"/>
  <c r="D172" i="138" s="1"/>
  <c r="C305" i="86"/>
  <c r="C342" i="86" s="1"/>
  <c r="C324" i="86"/>
  <c r="C361" i="86" s="1"/>
  <c r="D64" i="86" s="1"/>
  <c r="C15" i="128"/>
  <c r="C65" i="128" s="1"/>
  <c r="C16" i="102" s="1"/>
  <c r="C23" i="287" s="1"/>
  <c r="H23" i="287" s="1"/>
  <c r="C312" i="86"/>
  <c r="C349" i="86" s="1"/>
  <c r="C309" i="86"/>
  <c r="C346" i="86" s="1"/>
  <c r="C323" i="86"/>
  <c r="C360" i="86" s="1"/>
  <c r="D63" i="86" s="1"/>
  <c r="C326" i="86"/>
  <c r="C363" i="86" s="1"/>
  <c r="D66" i="86" s="1"/>
  <c r="C306" i="86"/>
  <c r="C343" i="86" s="1"/>
  <c r="C303" i="86"/>
  <c r="C327" i="86"/>
  <c r="C364" i="86" s="1"/>
  <c r="D67" i="86" s="1"/>
  <c r="C321" i="86"/>
  <c r="C358" i="86" s="1"/>
  <c r="D61" i="86" s="1"/>
  <c r="C304" i="86"/>
  <c r="C341" i="86" s="1"/>
  <c r="C319" i="86"/>
  <c r="C320" i="86"/>
  <c r="C357" i="86" s="1"/>
  <c r="D60" i="86" s="1"/>
  <c r="C325" i="86"/>
  <c r="C362" i="86" s="1"/>
  <c r="D65" i="86" s="1"/>
  <c r="C308" i="86"/>
  <c r="C345" i="86" s="1"/>
  <c r="C328" i="86"/>
  <c r="C365" i="86" s="1"/>
  <c r="D68" i="86" s="1"/>
  <c r="C310" i="86"/>
  <c r="C347" i="86" s="1"/>
  <c r="C307" i="86"/>
  <c r="C344" i="86" s="1"/>
  <c r="C311" i="86"/>
  <c r="C348" i="86" s="1"/>
  <c r="C322" i="86"/>
  <c r="C359" i="86" s="1"/>
  <c r="D62" i="86" s="1"/>
  <c r="D161" i="135"/>
  <c r="D195" i="135"/>
  <c r="D127" i="135"/>
  <c r="D103" i="135"/>
  <c r="D104" i="135" s="1"/>
  <c r="J45" i="88"/>
  <c r="J15" i="138" s="1"/>
  <c r="I20" i="127"/>
  <c r="D290" i="135"/>
  <c r="D54" i="135"/>
  <c r="D122" i="142"/>
  <c r="D282" i="142"/>
  <c r="D23" i="132" s="1"/>
  <c r="D112" i="139"/>
  <c r="D146" i="139"/>
  <c r="D180" i="139"/>
  <c r="D213" i="138"/>
  <c r="D121" i="138"/>
  <c r="D65" i="127"/>
  <c r="D156" i="148"/>
  <c r="D280" i="148"/>
  <c r="D30" i="131" s="1"/>
  <c r="D263" i="149"/>
  <c r="J25" i="88"/>
  <c r="J36" i="162"/>
  <c r="J369" i="162" s="1"/>
  <c r="F15" i="86"/>
  <c r="D280" i="143"/>
  <c r="D25" i="131" s="1"/>
  <c r="D156" i="143"/>
  <c r="I25" i="127"/>
  <c r="J50" i="88"/>
  <c r="J15" i="143" s="1"/>
  <c r="D206" i="141"/>
  <c r="D281" i="141"/>
  <c r="D22" i="133" s="1"/>
  <c r="D247" i="145"/>
  <c r="J36" i="151"/>
  <c r="J369" i="151" s="1"/>
  <c r="J34" i="88"/>
  <c r="D263" i="144"/>
  <c r="M456" i="92"/>
  <c r="D122" i="146"/>
  <c r="D282" i="146"/>
  <c r="D28" i="132" s="1"/>
  <c r="G598" i="92"/>
  <c r="G599" i="92" s="1"/>
  <c r="G629" i="92"/>
  <c r="D205" i="142"/>
  <c r="D172" i="141"/>
  <c r="D280" i="141"/>
  <c r="D22" i="131" s="1"/>
  <c r="J18" i="88"/>
  <c r="J36" i="135"/>
  <c r="J369" i="135" s="1"/>
  <c r="D162" i="139"/>
  <c r="D128" i="139"/>
  <c r="D196" i="139"/>
  <c r="D195" i="137"/>
  <c r="D127" i="137"/>
  <c r="D103" i="137"/>
  <c r="D104" i="137" s="1"/>
  <c r="D161" i="137"/>
  <c r="K36" i="144"/>
  <c r="K369" i="144" s="1"/>
  <c r="K27" i="88"/>
  <c r="J28" i="127"/>
  <c r="K53" i="88"/>
  <c r="K15" i="146" s="1"/>
  <c r="D146" i="135"/>
  <c r="D180" i="135"/>
  <c r="D112" i="135"/>
  <c r="L394" i="92"/>
  <c r="D180" i="136"/>
  <c r="D146" i="136"/>
  <c r="D112" i="136"/>
  <c r="D263" i="145"/>
  <c r="L401" i="92"/>
  <c r="L410" i="92"/>
  <c r="D172" i="149"/>
  <c r="D280" i="149"/>
  <c r="D31" i="131" s="1"/>
  <c r="I19" i="127"/>
  <c r="J44" i="88"/>
  <c r="J15" i="137" s="1"/>
  <c r="I32" i="127"/>
  <c r="J57" i="88"/>
  <c r="J15" i="150" s="1"/>
  <c r="J19" i="127"/>
  <c r="K44" i="88"/>
  <c r="K15" i="137" s="1"/>
  <c r="J40" i="212"/>
  <c r="K94" i="95" s="1"/>
  <c r="K40" i="212"/>
  <c r="L67" i="218" s="1"/>
  <c r="K52" i="212"/>
  <c r="L79" i="218" s="1"/>
  <c r="J52" i="212"/>
  <c r="K106" i="95" s="1"/>
  <c r="K46" i="212"/>
  <c r="L73" i="218" s="1"/>
  <c r="J46" i="212"/>
  <c r="K100" i="95" s="1"/>
  <c r="J36" i="212"/>
  <c r="K90" i="95" s="1"/>
  <c r="K36" i="212"/>
  <c r="L63" i="218" s="1"/>
  <c r="J43" i="212"/>
  <c r="K97" i="95" s="1"/>
  <c r="K43" i="212"/>
  <c r="L70" i="218" s="1"/>
  <c r="J51" i="212"/>
  <c r="K105" i="95" s="1"/>
  <c r="K51" i="212"/>
  <c r="L78" i="218" s="1"/>
  <c r="H38" i="212"/>
  <c r="H47" i="212"/>
  <c r="F56" i="212"/>
  <c r="H45" i="212"/>
  <c r="H48" i="212"/>
  <c r="F54" i="212"/>
  <c r="H39" i="212"/>
  <c r="D223" i="143" l="1"/>
  <c r="N28" i="217"/>
  <c r="D239" i="143"/>
  <c r="D240" i="143" s="1"/>
  <c r="D223" i="142"/>
  <c r="D224" i="142" s="1"/>
  <c r="L58" i="217"/>
  <c r="D257" i="142"/>
  <c r="D258" i="142" s="1"/>
  <c r="K25" i="88"/>
  <c r="K24" i="127" s="1"/>
  <c r="D282" i="143"/>
  <c r="D25" i="132" s="1"/>
  <c r="D273" i="143"/>
  <c r="D274" i="143" s="1"/>
  <c r="D257" i="144"/>
  <c r="D258" i="144" s="1"/>
  <c r="M400" i="92"/>
  <c r="M399" i="92"/>
  <c r="M410" i="92"/>
  <c r="L476" i="92"/>
  <c r="L503" i="92" s="1"/>
  <c r="L536" i="92" s="1"/>
  <c r="L586" i="92" s="1"/>
  <c r="L636" i="92" s="1"/>
  <c r="L23" i="88" s="1"/>
  <c r="D280" i="142"/>
  <c r="D23" i="131" s="1"/>
  <c r="M405" i="92"/>
  <c r="M412" i="92"/>
  <c r="L483" i="92"/>
  <c r="L510" i="92" s="1"/>
  <c r="L543" i="92" s="1"/>
  <c r="L593" i="92" s="1"/>
  <c r="L643" i="92" s="1"/>
  <c r="L30" i="88" s="1"/>
  <c r="L474" i="92"/>
  <c r="L501" i="92" s="1"/>
  <c r="L534" i="92" s="1"/>
  <c r="L584" i="92" s="1"/>
  <c r="L634" i="92" s="1"/>
  <c r="L21" i="88" s="1"/>
  <c r="M408" i="92"/>
  <c r="M404" i="92"/>
  <c r="M403" i="92"/>
  <c r="K26" i="88"/>
  <c r="L50" i="88" s="1"/>
  <c r="L15" i="143" s="1"/>
  <c r="D223" i="144"/>
  <c r="D224" i="144" s="1"/>
  <c r="K36" i="148"/>
  <c r="K369" i="148" s="1"/>
  <c r="D279" i="151"/>
  <c r="D283" i="151" s="1"/>
  <c r="D223" i="149"/>
  <c r="D224" i="149" s="1"/>
  <c r="D257" i="149"/>
  <c r="D258" i="149" s="1"/>
  <c r="K36" i="139"/>
  <c r="K369" i="139" s="1"/>
  <c r="D273" i="144"/>
  <c r="D274" i="144" s="1"/>
  <c r="D279" i="146"/>
  <c r="D28" i="130" s="1"/>
  <c r="D189" i="134"/>
  <c r="D190" i="134" s="1"/>
  <c r="D137" i="135"/>
  <c r="D138" i="135" s="1"/>
  <c r="D171" i="134"/>
  <c r="D172" i="134" s="1"/>
  <c r="D239" i="144"/>
  <c r="D240" i="144" s="1"/>
  <c r="K36" i="151"/>
  <c r="K369" i="151" s="1"/>
  <c r="D137" i="136"/>
  <c r="D138" i="136" s="1"/>
  <c r="K18" i="88"/>
  <c r="L42" i="88" s="1"/>
  <c r="L15" i="135" s="1"/>
  <c r="M394" i="92"/>
  <c r="M401" i="92"/>
  <c r="D279" i="162"/>
  <c r="D294" i="162" s="1"/>
  <c r="L484" i="92"/>
  <c r="L511" i="92" s="1"/>
  <c r="L544" i="92" s="1"/>
  <c r="L594" i="92" s="1"/>
  <c r="L644" i="92" s="1"/>
  <c r="L36" i="148" s="1"/>
  <c r="L369" i="148" s="1"/>
  <c r="L478" i="92"/>
  <c r="L505" i="92" s="1"/>
  <c r="L538" i="92" s="1"/>
  <c r="L588" i="92" s="1"/>
  <c r="L638" i="92" s="1"/>
  <c r="L36" i="162" s="1"/>
  <c r="L369" i="162" s="1"/>
  <c r="L475" i="92"/>
  <c r="L502" i="92" s="1"/>
  <c r="L535" i="92" s="1"/>
  <c r="L585" i="92" s="1"/>
  <c r="L635" i="92" s="1"/>
  <c r="L22" i="88" s="1"/>
  <c r="L482" i="92"/>
  <c r="L509" i="92" s="1"/>
  <c r="L542" i="92" s="1"/>
  <c r="L592" i="92" s="1"/>
  <c r="L642" i="92" s="1"/>
  <c r="L36" i="146" s="1"/>
  <c r="L369" i="146" s="1"/>
  <c r="K30" i="88"/>
  <c r="L54" i="88" s="1"/>
  <c r="L15" i="147" s="1"/>
  <c r="D155" i="134"/>
  <c r="D137" i="137"/>
  <c r="D138" i="137" s="1"/>
  <c r="D257" i="145"/>
  <c r="D258" i="145" s="1"/>
  <c r="D223" i="145"/>
  <c r="D224" i="145" s="1"/>
  <c r="D155" i="137"/>
  <c r="D156" i="137" s="1"/>
  <c r="L485" i="92"/>
  <c r="L512" i="92" s="1"/>
  <c r="L545" i="92" s="1"/>
  <c r="L595" i="92" s="1"/>
  <c r="L645" i="92" s="1"/>
  <c r="L32" i="88" s="1"/>
  <c r="K32" i="88"/>
  <c r="L56" i="88" s="1"/>
  <c r="L15" i="149" s="1"/>
  <c r="K36" i="138"/>
  <c r="K369" i="138" s="1"/>
  <c r="D273" i="149"/>
  <c r="D274" i="149" s="1"/>
  <c r="D239" i="149"/>
  <c r="D240" i="149" s="1"/>
  <c r="D273" i="150"/>
  <c r="D274" i="150" s="1"/>
  <c r="D273" i="148"/>
  <c r="D274" i="148" s="1"/>
  <c r="D239" i="150"/>
  <c r="D240" i="150" s="1"/>
  <c r="D239" i="148"/>
  <c r="D240" i="148" s="1"/>
  <c r="D239" i="142"/>
  <c r="D240" i="142" s="1"/>
  <c r="D239" i="145"/>
  <c r="D240" i="145" s="1"/>
  <c r="D273" i="145"/>
  <c r="D274" i="145" s="1"/>
  <c r="D137" i="134"/>
  <c r="D138" i="134" s="1"/>
  <c r="D273" i="142"/>
  <c r="D274" i="142" s="1"/>
  <c r="D99" i="86"/>
  <c r="D167" i="86" s="1"/>
  <c r="K23" i="88"/>
  <c r="K22" i="127" s="1"/>
  <c r="D171" i="136"/>
  <c r="D172" i="136" s="1"/>
  <c r="D257" i="148"/>
  <c r="D258" i="148" s="1"/>
  <c r="D171" i="137"/>
  <c r="D172" i="137" s="1"/>
  <c r="D171" i="135"/>
  <c r="D172" i="135" s="1"/>
  <c r="D101" i="86"/>
  <c r="D169" i="86" s="1"/>
  <c r="D189" i="137"/>
  <c r="D190" i="137" s="1"/>
  <c r="D223" i="148"/>
  <c r="D214" i="139"/>
  <c r="D248" i="139" s="1"/>
  <c r="D96" i="86"/>
  <c r="D130" i="86" s="1"/>
  <c r="D214" i="136"/>
  <c r="D248" i="136" s="1"/>
  <c r="L18" i="88"/>
  <c r="L36" i="135"/>
  <c r="L369" i="135" s="1"/>
  <c r="D206" i="142"/>
  <c r="D281" i="142"/>
  <c r="D23" i="133" s="1"/>
  <c r="D282" i="138"/>
  <c r="D20" i="132" s="1"/>
  <c r="D122" i="138"/>
  <c r="I561" i="217"/>
  <c r="D50" i="86"/>
  <c r="D97" i="86"/>
  <c r="D98" i="86"/>
  <c r="K45" i="88"/>
  <c r="K15" i="138" s="1"/>
  <c r="J20" i="127"/>
  <c r="K43" i="88"/>
  <c r="K15" i="136" s="1"/>
  <c r="J18" i="127"/>
  <c r="D224" i="143"/>
  <c r="D257" i="150"/>
  <c r="D258" i="150" s="1"/>
  <c r="J25" i="127"/>
  <c r="K50" i="88"/>
  <c r="K15" i="143" s="1"/>
  <c r="D281" i="148"/>
  <c r="D30" i="133" s="1"/>
  <c r="D205" i="136"/>
  <c r="D206" i="136" s="1"/>
  <c r="D229" i="136"/>
  <c r="K36" i="145"/>
  <c r="K369" i="145" s="1"/>
  <c r="K28" i="88"/>
  <c r="K496" i="92"/>
  <c r="K488" i="92"/>
  <c r="K489" i="92" s="1"/>
  <c r="D189" i="136"/>
  <c r="D189" i="135"/>
  <c r="I63" i="127"/>
  <c r="J23" i="127"/>
  <c r="K48" i="88"/>
  <c r="K15" i="142" s="1"/>
  <c r="K20" i="127"/>
  <c r="L45" i="88"/>
  <c r="L15" i="138" s="1"/>
  <c r="D281" i="138"/>
  <c r="D20" i="133" s="1"/>
  <c r="D189" i="139"/>
  <c r="D229" i="137"/>
  <c r="D205" i="137"/>
  <c r="D206" i="137" s="1"/>
  <c r="G648" i="92"/>
  <c r="G36" i="86"/>
  <c r="G369" i="86" s="1"/>
  <c r="G16" i="88"/>
  <c r="L46" i="88"/>
  <c r="L15" i="139" s="1"/>
  <c r="K21" i="127"/>
  <c r="D223" i="138"/>
  <c r="D247" i="138"/>
  <c r="D257" i="138" s="1"/>
  <c r="D258" i="138" s="1"/>
  <c r="K33" i="127"/>
  <c r="L58" i="88"/>
  <c r="L15" i="151" s="1"/>
  <c r="D102" i="86"/>
  <c r="C356" i="86"/>
  <c r="C329" i="86"/>
  <c r="C330" i="86" s="1"/>
  <c r="C313" i="86"/>
  <c r="C340" i="86"/>
  <c r="I560" i="217"/>
  <c r="D49" i="86"/>
  <c r="D45" i="86"/>
  <c r="I556" i="217"/>
  <c r="H16" i="88"/>
  <c r="H648" i="92"/>
  <c r="H36" i="86"/>
  <c r="H369" i="86" s="1"/>
  <c r="K36" i="137"/>
  <c r="K369" i="137" s="1"/>
  <c r="K20" i="88"/>
  <c r="D239" i="138"/>
  <c r="D240" i="138" s="1"/>
  <c r="D263" i="138"/>
  <c r="D273" i="138" s="1"/>
  <c r="D274" i="138" s="1"/>
  <c r="D223" i="150"/>
  <c r="K36" i="146"/>
  <c r="K369" i="146" s="1"/>
  <c r="K29" i="88"/>
  <c r="K24" i="88"/>
  <c r="K36" i="142"/>
  <c r="K369" i="142" s="1"/>
  <c r="D121" i="136"/>
  <c r="D213" i="136"/>
  <c r="D155" i="135"/>
  <c r="D137" i="139"/>
  <c r="D138" i="139" s="1"/>
  <c r="F649" i="92"/>
  <c r="L480" i="92"/>
  <c r="L507" i="92" s="1"/>
  <c r="L540" i="92" s="1"/>
  <c r="L590" i="92" s="1"/>
  <c r="L640" i="92" s="1"/>
  <c r="D155" i="139"/>
  <c r="D214" i="135"/>
  <c r="D248" i="135" s="1"/>
  <c r="D230" i="139"/>
  <c r="D264" i="139" s="1"/>
  <c r="J17" i="127"/>
  <c r="K42" i="88"/>
  <c r="K15" i="135" s="1"/>
  <c r="K58" i="88"/>
  <c r="K15" i="151" s="1"/>
  <c r="J33" i="127"/>
  <c r="I562" i="217"/>
  <c r="D51" i="86"/>
  <c r="I559" i="217"/>
  <c r="D48" i="86"/>
  <c r="I555" i="217"/>
  <c r="D44" i="86"/>
  <c r="I557" i="217"/>
  <c r="D46" i="86"/>
  <c r="I563" i="217"/>
  <c r="D52" i="86"/>
  <c r="D121" i="137"/>
  <c r="D213" i="137"/>
  <c r="K52" i="88"/>
  <c r="K15" i="145" s="1"/>
  <c r="J27" i="127"/>
  <c r="D282" i="145"/>
  <c r="D27" i="132" s="1"/>
  <c r="D122" i="145"/>
  <c r="L414" i="92"/>
  <c r="D230" i="135"/>
  <c r="D264" i="135" s="1"/>
  <c r="J529" i="92"/>
  <c r="J515" i="92"/>
  <c r="J516" i="92" s="1"/>
  <c r="D230" i="134"/>
  <c r="D264" i="134" s="1"/>
  <c r="D214" i="137"/>
  <c r="D248" i="137" s="1"/>
  <c r="J32" i="127"/>
  <c r="K57" i="88"/>
  <c r="K15" i="150" s="1"/>
  <c r="K55" i="88"/>
  <c r="K15" i="148" s="1"/>
  <c r="J30" i="127"/>
  <c r="D280" i="138"/>
  <c r="D20" i="131" s="1"/>
  <c r="K36" i="150"/>
  <c r="K369" i="150" s="1"/>
  <c r="K33" i="88"/>
  <c r="K36" i="136"/>
  <c r="K369" i="136" s="1"/>
  <c r="K19" i="88"/>
  <c r="D155" i="136"/>
  <c r="D205" i="139"/>
  <c r="D206" i="139" s="1"/>
  <c r="D229" i="139"/>
  <c r="I579" i="92"/>
  <c r="I548" i="92"/>
  <c r="I549" i="92" s="1"/>
  <c r="M398" i="92"/>
  <c r="M409" i="92"/>
  <c r="M406" i="92"/>
  <c r="M402" i="92"/>
  <c r="M390" i="92"/>
  <c r="N390" i="92" s="1"/>
  <c r="A390" i="92" s="1"/>
  <c r="M397" i="92"/>
  <c r="M391" i="92"/>
  <c r="M411" i="92"/>
  <c r="M396" i="92"/>
  <c r="M395" i="92"/>
  <c r="M413" i="92"/>
  <c r="E65" i="127"/>
  <c r="L51" i="88"/>
  <c r="L15" i="144" s="1"/>
  <c r="K26" i="127"/>
  <c r="K49" i="88"/>
  <c r="K15" i="162" s="1"/>
  <c r="J24" i="127"/>
  <c r="K58" i="217"/>
  <c r="D229" i="135"/>
  <c r="D205" i="135"/>
  <c r="D206" i="135" s="1"/>
  <c r="I558" i="217"/>
  <c r="D47" i="86"/>
  <c r="D95" i="86"/>
  <c r="D100" i="86"/>
  <c r="C35" i="95"/>
  <c r="C60" i="95" s="1"/>
  <c r="C90" i="102"/>
  <c r="C68" i="102"/>
  <c r="C35" i="102"/>
  <c r="D229" i="134"/>
  <c r="D205" i="134"/>
  <c r="D206" i="134" s="1"/>
  <c r="D230" i="137"/>
  <c r="D264" i="137" s="1"/>
  <c r="K46" i="88"/>
  <c r="K15" i="139" s="1"/>
  <c r="J21" i="127"/>
  <c r="M464" i="92"/>
  <c r="M480" i="92" s="1"/>
  <c r="M507" i="92" s="1"/>
  <c r="M540" i="92" s="1"/>
  <c r="M590" i="92" s="1"/>
  <c r="M640" i="92" s="1"/>
  <c r="L55" i="88"/>
  <c r="L15" i="148" s="1"/>
  <c r="K30" i="127"/>
  <c r="D224" i="147"/>
  <c r="D279" i="147"/>
  <c r="J16" i="127"/>
  <c r="K41" i="88"/>
  <c r="K15" i="134" s="1"/>
  <c r="D213" i="134"/>
  <c r="D121" i="134"/>
  <c r="D224" i="141"/>
  <c r="D279" i="141"/>
  <c r="K36" i="134"/>
  <c r="K369" i="134" s="1"/>
  <c r="K17" i="88"/>
  <c r="L469" i="92"/>
  <c r="L473" i="92"/>
  <c r="L500" i="92" s="1"/>
  <c r="L533" i="92" s="1"/>
  <c r="L583" i="92" s="1"/>
  <c r="L633" i="92" s="1"/>
  <c r="L481" i="92"/>
  <c r="L508" i="92" s="1"/>
  <c r="L541" i="92" s="1"/>
  <c r="L591" i="92" s="1"/>
  <c r="L641" i="92" s="1"/>
  <c r="L486" i="92"/>
  <c r="L513" i="92" s="1"/>
  <c r="L546" i="92" s="1"/>
  <c r="L596" i="92" s="1"/>
  <c r="L646" i="92" s="1"/>
  <c r="L472" i="92"/>
  <c r="L499" i="92" s="1"/>
  <c r="L532" i="92" s="1"/>
  <c r="L582" i="92" s="1"/>
  <c r="L632" i="92" s="1"/>
  <c r="L477" i="92"/>
  <c r="L504" i="92" s="1"/>
  <c r="L537" i="92" s="1"/>
  <c r="L587" i="92" s="1"/>
  <c r="L637" i="92" s="1"/>
  <c r="L479" i="92"/>
  <c r="L506" i="92" s="1"/>
  <c r="L539" i="92" s="1"/>
  <c r="L589" i="92" s="1"/>
  <c r="L639" i="92" s="1"/>
  <c r="L470" i="92"/>
  <c r="L497" i="92" s="1"/>
  <c r="L530" i="92" s="1"/>
  <c r="L580" i="92" s="1"/>
  <c r="L630" i="92" s="1"/>
  <c r="L487" i="92"/>
  <c r="L514" i="92" s="1"/>
  <c r="L547" i="92" s="1"/>
  <c r="L597" i="92" s="1"/>
  <c r="L647" i="92" s="1"/>
  <c r="L465" i="92"/>
  <c r="D213" i="135"/>
  <c r="D121" i="135"/>
  <c r="D171" i="139"/>
  <c r="D172" i="139" s="1"/>
  <c r="J22" i="127"/>
  <c r="K47" i="88"/>
  <c r="K15" i="141" s="1"/>
  <c r="D214" i="134"/>
  <c r="D248" i="134" s="1"/>
  <c r="F15" i="127"/>
  <c r="G40" i="88"/>
  <c r="J26" i="127"/>
  <c r="K51" i="88"/>
  <c r="K15" i="144" s="1"/>
  <c r="J31" i="127"/>
  <c r="K56" i="88"/>
  <c r="K15" i="149" s="1"/>
  <c r="D213" i="139"/>
  <c r="D121" i="139"/>
  <c r="D230" i="136"/>
  <c r="D264" i="136" s="1"/>
  <c r="D281" i="145"/>
  <c r="D27" i="133" s="1"/>
  <c r="H56" i="212"/>
  <c r="K39" i="212"/>
  <c r="L66" i="218" s="1"/>
  <c r="J39" i="212"/>
  <c r="K93" i="95" s="1"/>
  <c r="K53" i="212"/>
  <c r="L80" i="218" s="1"/>
  <c r="J53" i="212"/>
  <c r="K107" i="95" s="1"/>
  <c r="K45" i="212"/>
  <c r="L72" i="218" s="1"/>
  <c r="J45" i="212"/>
  <c r="K99" i="95" s="1"/>
  <c r="H54" i="212"/>
  <c r="K48" i="212"/>
  <c r="L75" i="218" s="1"/>
  <c r="J48" i="212"/>
  <c r="K102" i="95" s="1"/>
  <c r="J38" i="212"/>
  <c r="K92" i="95" s="1"/>
  <c r="K38" i="212"/>
  <c r="L65" i="218" s="1"/>
  <c r="K47" i="212"/>
  <c r="L74" i="218" s="1"/>
  <c r="J47" i="212"/>
  <c r="K101" i="95" s="1"/>
  <c r="D279" i="143" l="1"/>
  <c r="C42" i="287"/>
  <c r="H42" i="287" s="1"/>
  <c r="L330" i="217"/>
  <c r="M58" i="217"/>
  <c r="K54" i="212"/>
  <c r="D86" i="86"/>
  <c r="D188" i="86" s="1"/>
  <c r="K25" i="127"/>
  <c r="L49" i="88"/>
  <c r="L15" i="162" s="1"/>
  <c r="K56" i="212"/>
  <c r="L36" i="138"/>
  <c r="L369" i="138" s="1"/>
  <c r="L36" i="141"/>
  <c r="L369" i="141" s="1"/>
  <c r="K17" i="127"/>
  <c r="L36" i="147"/>
  <c r="L369" i="147" s="1"/>
  <c r="D294" i="151"/>
  <c r="D296" i="151" s="1"/>
  <c r="D283" i="146"/>
  <c r="D279" i="144"/>
  <c r="D294" i="144" s="1"/>
  <c r="D201" i="86"/>
  <c r="D33" i="130"/>
  <c r="D280" i="134"/>
  <c r="D16" i="131" s="1"/>
  <c r="D156" i="134"/>
  <c r="D283" i="162"/>
  <c r="L36" i="139"/>
  <c r="L369" i="139" s="1"/>
  <c r="D294" i="146"/>
  <c r="D296" i="146" s="1"/>
  <c r="L36" i="149"/>
  <c r="L369" i="149" s="1"/>
  <c r="L25" i="88"/>
  <c r="M49" i="88" s="1"/>
  <c r="M15" i="162" s="1"/>
  <c r="D279" i="142"/>
  <c r="D294" i="142" s="1"/>
  <c r="D24" i="130"/>
  <c r="K29" i="127"/>
  <c r="L31" i="88"/>
  <c r="M55" i="88" s="1"/>
  <c r="M15" i="148" s="1"/>
  <c r="D135" i="86"/>
  <c r="D279" i="148"/>
  <c r="D30" i="130" s="1"/>
  <c r="D279" i="149"/>
  <c r="D283" i="149" s="1"/>
  <c r="K31" i="127"/>
  <c r="D281" i="137"/>
  <c r="D19" i="133" s="1"/>
  <c r="L29" i="88"/>
  <c r="L28" i="127" s="1"/>
  <c r="D85" i="86"/>
  <c r="D187" i="86" s="1"/>
  <c r="L526" i="217"/>
  <c r="D133" i="86"/>
  <c r="D81" i="86"/>
  <c r="D183" i="86" s="1"/>
  <c r="L47" i="88"/>
  <c r="L15" i="141" s="1"/>
  <c r="D279" i="145"/>
  <c r="D294" i="145" s="1"/>
  <c r="D164" i="86"/>
  <c r="D203" i="86"/>
  <c r="D198" i="86"/>
  <c r="L527" i="217"/>
  <c r="D224" i="148"/>
  <c r="M482" i="92"/>
  <c r="M509" i="92" s="1"/>
  <c r="M542" i="92" s="1"/>
  <c r="M592" i="92" s="1"/>
  <c r="M642" i="92" s="1"/>
  <c r="M36" i="146" s="1"/>
  <c r="M369" i="146" s="1"/>
  <c r="D80" i="86"/>
  <c r="D182" i="86" s="1"/>
  <c r="D280" i="137"/>
  <c r="D19" i="131" s="1"/>
  <c r="M478" i="92"/>
  <c r="M505" i="92" s="1"/>
  <c r="M538" i="92" s="1"/>
  <c r="M588" i="92" s="1"/>
  <c r="M638" i="92" s="1"/>
  <c r="M25" i="88" s="1"/>
  <c r="M469" i="92"/>
  <c r="M496" i="92" s="1"/>
  <c r="D223" i="139"/>
  <c r="D247" i="139"/>
  <c r="D257" i="139" s="1"/>
  <c r="D258" i="139" s="1"/>
  <c r="D223" i="135"/>
  <c r="D247" i="135"/>
  <c r="D257" i="135" s="1"/>
  <c r="D258" i="135" s="1"/>
  <c r="L36" i="143"/>
  <c r="L369" i="143" s="1"/>
  <c r="L26" i="88"/>
  <c r="L36" i="145"/>
  <c r="L369" i="145" s="1"/>
  <c r="L28" i="88"/>
  <c r="J63" i="127"/>
  <c r="M476" i="92"/>
  <c r="M503" i="92" s="1"/>
  <c r="M536" i="92" s="1"/>
  <c r="M586" i="92" s="1"/>
  <c r="M636" i="92" s="1"/>
  <c r="M473" i="92"/>
  <c r="M500" i="92" s="1"/>
  <c r="M533" i="92" s="1"/>
  <c r="M583" i="92" s="1"/>
  <c r="M633" i="92" s="1"/>
  <c r="M470" i="92"/>
  <c r="M497" i="92" s="1"/>
  <c r="M530" i="92" s="1"/>
  <c r="M580" i="92" s="1"/>
  <c r="M630" i="92" s="1"/>
  <c r="M471" i="92"/>
  <c r="M498" i="92" s="1"/>
  <c r="M531" i="92" s="1"/>
  <c r="M581" i="92" s="1"/>
  <c r="M631" i="92" s="1"/>
  <c r="M477" i="92"/>
  <c r="M504" i="92" s="1"/>
  <c r="M537" i="92" s="1"/>
  <c r="M587" i="92" s="1"/>
  <c r="M637" i="92" s="1"/>
  <c r="M465" i="92"/>
  <c r="A465" i="92" s="1"/>
  <c r="M481" i="92"/>
  <c r="M508" i="92" s="1"/>
  <c r="M541" i="92" s="1"/>
  <c r="M591" i="92" s="1"/>
  <c r="M641" i="92" s="1"/>
  <c r="M484" i="92"/>
  <c r="M511" i="92" s="1"/>
  <c r="M544" i="92" s="1"/>
  <c r="M594" i="92" s="1"/>
  <c r="M644" i="92" s="1"/>
  <c r="M472" i="92"/>
  <c r="M499" i="92" s="1"/>
  <c r="M532" i="92" s="1"/>
  <c r="M582" i="92" s="1"/>
  <c r="M632" i="92" s="1"/>
  <c r="M486" i="92"/>
  <c r="M513" i="92" s="1"/>
  <c r="M546" i="92" s="1"/>
  <c r="M596" i="92" s="1"/>
  <c r="M646" i="92" s="1"/>
  <c r="C54" i="95"/>
  <c r="C109" i="102"/>
  <c r="C69" i="102"/>
  <c r="D134" i="86"/>
  <c r="D202" i="86"/>
  <c r="D168" i="86"/>
  <c r="D239" i="135"/>
  <c r="D240" i="135" s="1"/>
  <c r="D263" i="135"/>
  <c r="D273" i="135" s="1"/>
  <c r="D274" i="135" s="1"/>
  <c r="M414" i="92"/>
  <c r="N414" i="92" s="1"/>
  <c r="A414" i="92" s="1"/>
  <c r="I598" i="92"/>
  <c r="I599" i="92" s="1"/>
  <c r="I629" i="92"/>
  <c r="L21" i="127"/>
  <c r="M46" i="88"/>
  <c r="M15" i="139" s="1"/>
  <c r="M483" i="92"/>
  <c r="M510" i="92" s="1"/>
  <c r="M543" i="92" s="1"/>
  <c r="M593" i="92" s="1"/>
  <c r="M643" i="92" s="1"/>
  <c r="D122" i="137"/>
  <c r="D282" i="137"/>
  <c r="D19" i="132" s="1"/>
  <c r="L27" i="88"/>
  <c r="L36" i="144"/>
  <c r="L369" i="144" s="1"/>
  <c r="D223" i="136"/>
  <c r="D247" i="136"/>
  <c r="D257" i="136" s="1"/>
  <c r="D258" i="136" s="1"/>
  <c r="H649" i="92"/>
  <c r="L525" i="217"/>
  <c r="I554" i="217"/>
  <c r="D43" i="86"/>
  <c r="D77" i="86" s="1"/>
  <c r="C350" i="86"/>
  <c r="D204" i="86"/>
  <c r="D170" i="86"/>
  <c r="D136" i="86"/>
  <c r="H40" i="88"/>
  <c r="G15" i="127"/>
  <c r="D239" i="137"/>
  <c r="D240" i="137" s="1"/>
  <c r="D263" i="137"/>
  <c r="D273" i="137" s="1"/>
  <c r="D274" i="137" s="1"/>
  <c r="D281" i="135"/>
  <c r="D17" i="133" s="1"/>
  <c r="D190" i="135"/>
  <c r="D281" i="136"/>
  <c r="D18" i="133" s="1"/>
  <c r="D190" i="136"/>
  <c r="M479" i="92"/>
  <c r="M506" i="92" s="1"/>
  <c r="M539" i="92" s="1"/>
  <c r="M589" i="92" s="1"/>
  <c r="M639" i="92" s="1"/>
  <c r="D166" i="86"/>
  <c r="D132" i="86"/>
  <c r="D200" i="86"/>
  <c r="G15" i="86"/>
  <c r="L36" i="142"/>
  <c r="L369" i="142" s="1"/>
  <c r="L24" i="88"/>
  <c r="L20" i="88"/>
  <c r="L36" i="137"/>
  <c r="L369" i="137" s="1"/>
  <c r="K16" i="127"/>
  <c r="L41" i="88"/>
  <c r="L15" i="134" s="1"/>
  <c r="D282" i="134"/>
  <c r="D16" i="132" s="1"/>
  <c r="D122" i="134"/>
  <c r="D294" i="147"/>
  <c r="D29" i="130"/>
  <c r="D283" i="147"/>
  <c r="D239" i="134"/>
  <c r="D240" i="134" s="1"/>
  <c r="D263" i="134"/>
  <c r="D273" i="134" s="1"/>
  <c r="D274" i="134" s="1"/>
  <c r="D129" i="86"/>
  <c r="D197" i="86"/>
  <c r="D163" i="86"/>
  <c r="M27" i="88"/>
  <c r="M36" i="144"/>
  <c r="M369" i="144" s="1"/>
  <c r="L29" i="127"/>
  <c r="M54" i="88"/>
  <c r="M15" i="147" s="1"/>
  <c r="D239" i="139"/>
  <c r="D240" i="139" s="1"/>
  <c r="D263" i="139"/>
  <c r="D273" i="139" s="1"/>
  <c r="D274" i="139" s="1"/>
  <c r="L22" i="127"/>
  <c r="M47" i="88"/>
  <c r="M15" i="141" s="1"/>
  <c r="L57" i="88"/>
  <c r="L15" i="150" s="1"/>
  <c r="K32" i="127"/>
  <c r="J579" i="92"/>
  <c r="J548" i="92"/>
  <c r="J549" i="92" s="1"/>
  <c r="L528" i="217"/>
  <c r="D122" i="136"/>
  <c r="D282" i="136"/>
  <c r="D18" i="132" s="1"/>
  <c r="K23" i="127"/>
  <c r="L48" i="88"/>
  <c r="L15" i="142" s="1"/>
  <c r="H15" i="127"/>
  <c r="I40" i="88"/>
  <c r="D79" i="86"/>
  <c r="C314" i="86"/>
  <c r="C332" i="86"/>
  <c r="C333" i="86" s="1"/>
  <c r="D190" i="139"/>
  <c r="D281" i="139"/>
  <c r="D21" i="133" s="1"/>
  <c r="M485" i="92"/>
  <c r="M512" i="92" s="1"/>
  <c r="M545" i="92" s="1"/>
  <c r="M595" i="92" s="1"/>
  <c r="M645" i="92" s="1"/>
  <c r="D131" i="86"/>
  <c r="D165" i="86"/>
  <c r="D199" i="86"/>
  <c r="F34" i="127"/>
  <c r="O28" i="217" s="1"/>
  <c r="F64" i="127"/>
  <c r="L36" i="151"/>
  <c r="L369" i="151" s="1"/>
  <c r="L34" i="88"/>
  <c r="L19" i="88"/>
  <c r="L36" i="136"/>
  <c r="L369" i="136" s="1"/>
  <c r="L496" i="92"/>
  <c r="L488" i="92"/>
  <c r="L489" i="92" s="1"/>
  <c r="D22" i="130"/>
  <c r="D283" i="141"/>
  <c r="D294" i="141"/>
  <c r="D223" i="134"/>
  <c r="D247" i="134"/>
  <c r="D257" i="134" s="1"/>
  <c r="D258" i="134" s="1"/>
  <c r="M474" i="92"/>
  <c r="M501" i="92" s="1"/>
  <c r="M534" i="92" s="1"/>
  <c r="M584" i="92" s="1"/>
  <c r="M634" i="92" s="1"/>
  <c r="D82" i="86"/>
  <c r="K28" i="127"/>
  <c r="L53" i="88"/>
  <c r="L15" i="146" s="1"/>
  <c r="D224" i="150"/>
  <c r="D279" i="150"/>
  <c r="D83" i="86"/>
  <c r="G649" i="92"/>
  <c r="K529" i="92"/>
  <c r="K515" i="92"/>
  <c r="K516" i="92" s="1"/>
  <c r="D281" i="134"/>
  <c r="D16" i="133" s="1"/>
  <c r="M475" i="92"/>
  <c r="M502" i="92" s="1"/>
  <c r="M535" i="92" s="1"/>
  <c r="M585" i="92" s="1"/>
  <c r="M635" i="92" s="1"/>
  <c r="D25" i="130"/>
  <c r="D283" i="143"/>
  <c r="D294" i="143"/>
  <c r="D84" i="86"/>
  <c r="D282" i="139"/>
  <c r="D21" i="132" s="1"/>
  <c r="D122" i="139"/>
  <c r="D282" i="135"/>
  <c r="D17" i="132" s="1"/>
  <c r="D122" i="135"/>
  <c r="L17" i="88"/>
  <c r="L36" i="134"/>
  <c r="L369" i="134" s="1"/>
  <c r="L36" i="150"/>
  <c r="L369" i="150" s="1"/>
  <c r="L33" i="88"/>
  <c r="L20" i="127"/>
  <c r="M45" i="88"/>
  <c r="M15" i="138" s="1"/>
  <c r="D156" i="136"/>
  <c r="D280" i="136"/>
  <c r="D18" i="131" s="1"/>
  <c r="K18" i="127"/>
  <c r="L43" i="88"/>
  <c r="L15" i="136" s="1"/>
  <c r="D223" i="137"/>
  <c r="D247" i="137"/>
  <c r="D257" i="137" s="1"/>
  <c r="D258" i="137" s="1"/>
  <c r="D156" i="139"/>
  <c r="D280" i="139"/>
  <c r="D21" i="131" s="1"/>
  <c r="D280" i="135"/>
  <c r="D17" i="131" s="1"/>
  <c r="D156" i="135"/>
  <c r="M56" i="88"/>
  <c r="M15" i="149" s="1"/>
  <c r="L31" i="127"/>
  <c r="K19" i="127"/>
  <c r="L44" i="88"/>
  <c r="L15" i="137" s="1"/>
  <c r="D59" i="86"/>
  <c r="C366" i="86"/>
  <c r="D279" i="138"/>
  <c r="D224" i="138"/>
  <c r="D296" i="162"/>
  <c r="D371" i="162"/>
  <c r="K27" i="127"/>
  <c r="L52" i="88"/>
  <c r="L15" i="145" s="1"/>
  <c r="D239" i="136"/>
  <c r="D240" i="136" s="1"/>
  <c r="D263" i="136"/>
  <c r="D273" i="136" s="1"/>
  <c r="D274" i="136" s="1"/>
  <c r="M487" i="92"/>
  <c r="M514" i="92" s="1"/>
  <c r="M547" i="92" s="1"/>
  <c r="M597" i="92" s="1"/>
  <c r="M647" i="92" s="1"/>
  <c r="M42" i="88"/>
  <c r="M15" i="135" s="1"/>
  <c r="L17" i="127"/>
  <c r="I564" i="217" l="1"/>
  <c r="L524" i="217"/>
  <c r="L530" i="217" s="1"/>
  <c r="D154" i="86"/>
  <c r="D120" i="86"/>
  <c r="D115" i="86"/>
  <c r="D371" i="151"/>
  <c r="D23" i="130"/>
  <c r="D283" i="144"/>
  <c r="D26" i="130"/>
  <c r="D294" i="149"/>
  <c r="D296" i="149" s="1"/>
  <c r="D235" i="86"/>
  <c r="D269" i="86" s="1"/>
  <c r="L24" i="127"/>
  <c r="D283" i="142"/>
  <c r="D283" i="148"/>
  <c r="D294" i="148"/>
  <c r="D296" i="148" s="1"/>
  <c r="D114" i="86"/>
  <c r="D237" i="86"/>
  <c r="D271" i="86" s="1"/>
  <c r="D371" i="146"/>
  <c r="L30" i="127"/>
  <c r="D27" i="130"/>
  <c r="D31" i="130"/>
  <c r="D153" i="86"/>
  <c r="D119" i="86"/>
  <c r="M53" i="88"/>
  <c r="M15" i="146" s="1"/>
  <c r="D283" i="145"/>
  <c r="D149" i="86"/>
  <c r="D232" i="86"/>
  <c r="D266" i="86" s="1"/>
  <c r="M36" i="162"/>
  <c r="M369" i="162" s="1"/>
  <c r="M29" i="88"/>
  <c r="D148" i="86"/>
  <c r="L585" i="217"/>
  <c r="L586" i="217"/>
  <c r="D236" i="86"/>
  <c r="D270" i="86" s="1"/>
  <c r="M36" i="151"/>
  <c r="M369" i="151" s="1"/>
  <c r="M34" i="88"/>
  <c r="D20" i="130"/>
  <c r="D294" i="138"/>
  <c r="D283" i="138"/>
  <c r="M488" i="92"/>
  <c r="M489" i="92" s="1"/>
  <c r="A489" i="92" s="1"/>
  <c r="D233" i="86"/>
  <c r="D267" i="86" s="1"/>
  <c r="M36" i="149"/>
  <c r="M369" i="149" s="1"/>
  <c r="M32" i="88"/>
  <c r="J598" i="92"/>
  <c r="J599" i="92" s="1"/>
  <c r="J629" i="92"/>
  <c r="D231" i="86"/>
  <c r="D265" i="86" s="1"/>
  <c r="K63" i="127"/>
  <c r="D234" i="86"/>
  <c r="D268" i="86" s="1"/>
  <c r="M36" i="143"/>
  <c r="M369" i="143" s="1"/>
  <c r="M26" i="88"/>
  <c r="G34" i="127"/>
  <c r="P28" i="217" s="1"/>
  <c r="G64" i="127"/>
  <c r="D238" i="86"/>
  <c r="D272" i="86" s="1"/>
  <c r="M36" i="148"/>
  <c r="M369" i="148" s="1"/>
  <c r="M31" i="88"/>
  <c r="M18" i="88"/>
  <c r="M36" i="135"/>
  <c r="M369" i="135" s="1"/>
  <c r="L27" i="127"/>
  <c r="M52" i="88"/>
  <c r="M15" i="145" s="1"/>
  <c r="D69" i="86"/>
  <c r="D70" i="86" s="1"/>
  <c r="C367" i="86"/>
  <c r="D279" i="137"/>
  <c r="D224" i="137"/>
  <c r="M515" i="92"/>
  <c r="M516" i="92" s="1"/>
  <c r="M529" i="92"/>
  <c r="M41" i="88"/>
  <c r="M15" i="134" s="1"/>
  <c r="L16" i="127"/>
  <c r="D152" i="86"/>
  <c r="D118" i="86"/>
  <c r="D186" i="86"/>
  <c r="M22" i="88"/>
  <c r="M36" i="139"/>
  <c r="M369" i="139" s="1"/>
  <c r="M21" i="88"/>
  <c r="M36" i="138"/>
  <c r="M369" i="138" s="1"/>
  <c r="M43" i="88"/>
  <c r="M15" i="136" s="1"/>
  <c r="L18" i="127"/>
  <c r="F65" i="127"/>
  <c r="D113" i="86"/>
  <c r="D147" i="86"/>
  <c r="D181" i="86"/>
  <c r="D296" i="144"/>
  <c r="D371" i="144"/>
  <c r="H15" i="86"/>
  <c r="C351" i="86"/>
  <c r="C368" i="86"/>
  <c r="C370" i="86" s="1"/>
  <c r="D53" i="86"/>
  <c r="M51" i="88"/>
  <c r="M15" i="144" s="1"/>
  <c r="L26" i="127"/>
  <c r="D78" i="86"/>
  <c r="D87" i="86" s="1"/>
  <c r="D88" i="86" s="1"/>
  <c r="AB37" i="95"/>
  <c r="C79" i="95"/>
  <c r="M36" i="145"/>
  <c r="M369" i="145" s="1"/>
  <c r="M28" i="88"/>
  <c r="M17" i="88"/>
  <c r="M36" i="134"/>
  <c r="M369" i="134" s="1"/>
  <c r="D224" i="135"/>
  <c r="D279" i="135"/>
  <c r="D309" i="162"/>
  <c r="D346" i="162" s="1"/>
  <c r="E49" i="162" s="1"/>
  <c r="D307" i="162"/>
  <c r="D344" i="162" s="1"/>
  <c r="E47" i="162" s="1"/>
  <c r="D327" i="162"/>
  <c r="D364" i="162" s="1"/>
  <c r="E67" i="162" s="1"/>
  <c r="D324" i="162"/>
  <c r="D361" i="162" s="1"/>
  <c r="E64" i="162" s="1"/>
  <c r="D305" i="162"/>
  <c r="D342" i="162" s="1"/>
  <c r="E45" i="162" s="1"/>
  <c r="D312" i="162"/>
  <c r="D349" i="162" s="1"/>
  <c r="E52" i="162" s="1"/>
  <c r="D326" i="162"/>
  <c r="D363" i="162" s="1"/>
  <c r="E66" i="162" s="1"/>
  <c r="D303" i="162"/>
  <c r="D340" i="162" s="1"/>
  <c r="D310" i="162"/>
  <c r="D347" i="162" s="1"/>
  <c r="E50" i="162" s="1"/>
  <c r="E84" i="162" s="1"/>
  <c r="D320" i="162"/>
  <c r="D357" i="162" s="1"/>
  <c r="E60" i="162" s="1"/>
  <c r="D329" i="162"/>
  <c r="D322" i="162"/>
  <c r="D359" i="162" s="1"/>
  <c r="E62" i="162" s="1"/>
  <c r="D24" i="128"/>
  <c r="D74" i="128" s="1"/>
  <c r="D25" i="102" s="1"/>
  <c r="D313" i="162"/>
  <c r="D323" i="162"/>
  <c r="D360" i="162" s="1"/>
  <c r="E63" i="162" s="1"/>
  <c r="D304" i="162"/>
  <c r="D341" i="162" s="1"/>
  <c r="E44" i="162" s="1"/>
  <c r="D311" i="162"/>
  <c r="D348" i="162" s="1"/>
  <c r="E51" i="162" s="1"/>
  <c r="E85" i="162" s="1"/>
  <c r="D325" i="162"/>
  <c r="D362" i="162" s="1"/>
  <c r="E65" i="162" s="1"/>
  <c r="D328" i="162"/>
  <c r="D365" i="162" s="1"/>
  <c r="E68" i="162" s="1"/>
  <c r="D319" i="162"/>
  <c r="D356" i="162" s="1"/>
  <c r="D331" i="162"/>
  <c r="D321" i="162"/>
  <c r="D358" i="162" s="1"/>
  <c r="E61" i="162" s="1"/>
  <c r="E95" i="162" s="1"/>
  <c r="D308" i="162"/>
  <c r="D345" i="162" s="1"/>
  <c r="E48" i="162" s="1"/>
  <c r="D306" i="162"/>
  <c r="D343" i="162" s="1"/>
  <c r="E46" i="162" s="1"/>
  <c r="D93" i="86"/>
  <c r="D94" i="86"/>
  <c r="L32" i="127"/>
  <c r="M57" i="88"/>
  <c r="M15" i="150" s="1"/>
  <c r="D371" i="143"/>
  <c r="D296" i="143"/>
  <c r="D371" i="145"/>
  <c r="D296" i="145"/>
  <c r="D117" i="86"/>
  <c r="D151" i="86"/>
  <c r="D185" i="86"/>
  <c r="D325" i="146"/>
  <c r="D362" i="146" s="1"/>
  <c r="E65" i="146" s="1"/>
  <c r="D328" i="146"/>
  <c r="D365" i="146" s="1"/>
  <c r="E68" i="146" s="1"/>
  <c r="D309" i="146"/>
  <c r="D346" i="146" s="1"/>
  <c r="E49" i="146" s="1"/>
  <c r="D319" i="146"/>
  <c r="D356" i="146" s="1"/>
  <c r="D331" i="146"/>
  <c r="D307" i="146"/>
  <c r="D344" i="146" s="1"/>
  <c r="E47" i="146" s="1"/>
  <c r="D321" i="146"/>
  <c r="D358" i="146" s="1"/>
  <c r="E61" i="146" s="1"/>
  <c r="D324" i="146"/>
  <c r="D361" i="146" s="1"/>
  <c r="E64" i="146" s="1"/>
  <c r="D305" i="146"/>
  <c r="D342" i="146" s="1"/>
  <c r="E45" i="146" s="1"/>
  <c r="D312" i="146"/>
  <c r="D349" i="146" s="1"/>
  <c r="E52" i="146" s="1"/>
  <c r="D326" i="146"/>
  <c r="D363" i="146" s="1"/>
  <c r="E66" i="146" s="1"/>
  <c r="D303" i="146"/>
  <c r="D340" i="146" s="1"/>
  <c r="D28" i="128"/>
  <c r="D78" i="128" s="1"/>
  <c r="D29" i="102" s="1"/>
  <c r="D310" i="146"/>
  <c r="D347" i="146" s="1"/>
  <c r="E50" i="146" s="1"/>
  <c r="D320" i="146"/>
  <c r="D357" i="146" s="1"/>
  <c r="E60" i="146" s="1"/>
  <c r="D327" i="146"/>
  <c r="D364" i="146" s="1"/>
  <c r="E67" i="146" s="1"/>
  <c r="D308" i="146"/>
  <c r="D345" i="146" s="1"/>
  <c r="E48" i="146" s="1"/>
  <c r="D322" i="146"/>
  <c r="D359" i="146" s="1"/>
  <c r="E62" i="146" s="1"/>
  <c r="D329" i="146"/>
  <c r="D306" i="146"/>
  <c r="D343" i="146" s="1"/>
  <c r="E46" i="146" s="1"/>
  <c r="D313" i="146"/>
  <c r="D323" i="146"/>
  <c r="D360" i="146" s="1"/>
  <c r="E63" i="146" s="1"/>
  <c r="E97" i="146" s="1"/>
  <c r="D304" i="146"/>
  <c r="D341" i="146" s="1"/>
  <c r="E44" i="146" s="1"/>
  <c r="D311" i="146"/>
  <c r="D348" i="146" s="1"/>
  <c r="E51" i="146" s="1"/>
  <c r="D224" i="134"/>
  <c r="D279" i="134"/>
  <c r="M58" i="88"/>
  <c r="M15" i="151" s="1"/>
  <c r="L33" i="127"/>
  <c r="I15" i="86"/>
  <c r="M24" i="127"/>
  <c r="M26" i="127"/>
  <c r="D371" i="147"/>
  <c r="D296" i="147"/>
  <c r="L19" i="127"/>
  <c r="M44" i="88"/>
  <c r="M15" i="137" s="1"/>
  <c r="D179" i="86"/>
  <c r="D111" i="86"/>
  <c r="D145" i="86"/>
  <c r="I16" i="88"/>
  <c r="I648" i="92"/>
  <c r="I36" i="86"/>
  <c r="I369" i="86" s="1"/>
  <c r="M33" i="88"/>
  <c r="M36" i="150"/>
  <c r="M369" i="150" s="1"/>
  <c r="M36" i="137"/>
  <c r="M369" i="137" s="1"/>
  <c r="M20" i="88"/>
  <c r="L25" i="127"/>
  <c r="M50" i="88"/>
  <c r="M15" i="143" s="1"/>
  <c r="K579" i="92"/>
  <c r="K548" i="92"/>
  <c r="K549" i="92" s="1"/>
  <c r="D283" i="150"/>
  <c r="D294" i="150"/>
  <c r="D32" i="130"/>
  <c r="D304" i="151"/>
  <c r="D341" i="151" s="1"/>
  <c r="E44" i="151" s="1"/>
  <c r="D305" i="151"/>
  <c r="D342" i="151" s="1"/>
  <c r="E45" i="151" s="1"/>
  <c r="D326" i="151"/>
  <c r="D363" i="151" s="1"/>
  <c r="E66" i="151" s="1"/>
  <c r="D310" i="151"/>
  <c r="D347" i="151" s="1"/>
  <c r="E50" i="151" s="1"/>
  <c r="D319" i="151"/>
  <c r="D356" i="151" s="1"/>
  <c r="D331" i="151"/>
  <c r="D307" i="151"/>
  <c r="D344" i="151" s="1"/>
  <c r="E47" i="151" s="1"/>
  <c r="D325" i="151"/>
  <c r="D362" i="151" s="1"/>
  <c r="E65" i="151" s="1"/>
  <c r="D303" i="151"/>
  <c r="D340" i="151" s="1"/>
  <c r="D306" i="151"/>
  <c r="D343" i="151" s="1"/>
  <c r="E46" i="151" s="1"/>
  <c r="D34" i="128"/>
  <c r="D84" i="128" s="1"/>
  <c r="D34" i="102" s="1"/>
  <c r="D309" i="151"/>
  <c r="D346" i="151" s="1"/>
  <c r="E49" i="151" s="1"/>
  <c r="D327" i="151"/>
  <c r="D364" i="151" s="1"/>
  <c r="E67" i="151" s="1"/>
  <c r="D308" i="151"/>
  <c r="D345" i="151" s="1"/>
  <c r="E48" i="151" s="1"/>
  <c r="D322" i="151"/>
  <c r="D359" i="151" s="1"/>
  <c r="E62" i="151" s="1"/>
  <c r="D329" i="151"/>
  <c r="D321" i="151"/>
  <c r="D358" i="151" s="1"/>
  <c r="E61" i="151" s="1"/>
  <c r="D313" i="151"/>
  <c r="D323" i="151"/>
  <c r="D360" i="151" s="1"/>
  <c r="E63" i="151" s="1"/>
  <c r="D311" i="151"/>
  <c r="D348" i="151" s="1"/>
  <c r="E51" i="151" s="1"/>
  <c r="D328" i="151"/>
  <c r="D365" i="151" s="1"/>
  <c r="E68" i="151" s="1"/>
  <c r="D320" i="151"/>
  <c r="D357" i="151" s="1"/>
  <c r="E60" i="151" s="1"/>
  <c r="D312" i="151"/>
  <c r="D349" i="151" s="1"/>
  <c r="E52" i="151" s="1"/>
  <c r="D324" i="151"/>
  <c r="D361" i="151" s="1"/>
  <c r="E64" i="151" s="1"/>
  <c r="D116" i="86"/>
  <c r="D184" i="86"/>
  <c r="D150" i="86"/>
  <c r="D371" i="142"/>
  <c r="D296" i="142"/>
  <c r="D371" i="141"/>
  <c r="D296" i="141"/>
  <c r="L529" i="92"/>
  <c r="L515" i="92"/>
  <c r="L516" i="92" s="1"/>
  <c r="H64" i="127"/>
  <c r="H34" i="127"/>
  <c r="Q28" i="217" s="1"/>
  <c r="M48" i="88"/>
  <c r="M15" i="142" s="1"/>
  <c r="L23" i="127"/>
  <c r="L587" i="217"/>
  <c r="L583" i="217"/>
  <c r="D224" i="136"/>
  <c r="D279" i="136"/>
  <c r="M36" i="147"/>
  <c r="M369" i="147" s="1"/>
  <c r="M30" i="88"/>
  <c r="M19" i="88"/>
  <c r="M36" i="136"/>
  <c r="M369" i="136" s="1"/>
  <c r="M36" i="142"/>
  <c r="M369" i="142" s="1"/>
  <c r="M24" i="88"/>
  <c r="M23" i="88"/>
  <c r="M36" i="141"/>
  <c r="M369" i="141" s="1"/>
  <c r="D224" i="139"/>
  <c r="D279" i="139"/>
  <c r="D222" i="86" l="1"/>
  <c r="D256" i="86" s="1"/>
  <c r="L584" i="217"/>
  <c r="E85" i="151"/>
  <c r="E187" i="151" s="1"/>
  <c r="N516" i="92"/>
  <c r="A516" i="92" s="1"/>
  <c r="I649" i="92"/>
  <c r="D371" i="149"/>
  <c r="D217" i="86"/>
  <c r="D251" i="86" s="1"/>
  <c r="E102" i="151"/>
  <c r="E136" i="151" s="1"/>
  <c r="N58" i="217"/>
  <c r="E102" i="162"/>
  <c r="E136" i="162" s="1"/>
  <c r="E80" i="151"/>
  <c r="E182" i="151" s="1"/>
  <c r="E97" i="151"/>
  <c r="E131" i="151" s="1"/>
  <c r="D371" i="148"/>
  <c r="D216" i="86"/>
  <c r="D250" i="86" s="1"/>
  <c r="D221" i="86"/>
  <c r="D255" i="86" s="1"/>
  <c r="M28" i="127"/>
  <c r="E82" i="146"/>
  <c r="E150" i="146" s="1"/>
  <c r="E80" i="162"/>
  <c r="E182" i="162" s="1"/>
  <c r="D218" i="86"/>
  <c r="D252" i="86" s="1"/>
  <c r="E101" i="151"/>
  <c r="E203" i="151" s="1"/>
  <c r="D215" i="86"/>
  <c r="D249" i="86" s="1"/>
  <c r="E95" i="151"/>
  <c r="E129" i="151" s="1"/>
  <c r="E99" i="146"/>
  <c r="E167" i="146" s="1"/>
  <c r="E96" i="162"/>
  <c r="E164" i="162" s="1"/>
  <c r="E79" i="146"/>
  <c r="E181" i="146" s="1"/>
  <c r="E98" i="162"/>
  <c r="E166" i="162" s="1"/>
  <c r="E98" i="151"/>
  <c r="E132" i="151" s="1"/>
  <c r="E101" i="146"/>
  <c r="E203" i="146" s="1"/>
  <c r="E82" i="162"/>
  <c r="E184" i="162" s="1"/>
  <c r="E96" i="146"/>
  <c r="E130" i="146" s="1"/>
  <c r="E84" i="146"/>
  <c r="E152" i="146" s="1"/>
  <c r="E86" i="146"/>
  <c r="E154" i="146" s="1"/>
  <c r="D219" i="86"/>
  <c r="D253" i="86" s="1"/>
  <c r="E83" i="151"/>
  <c r="E185" i="151" s="1"/>
  <c r="E81" i="151"/>
  <c r="E149" i="151" s="1"/>
  <c r="D309" i="142"/>
  <c r="D346" i="142" s="1"/>
  <c r="E49" i="142" s="1"/>
  <c r="D321" i="142"/>
  <c r="D358" i="142" s="1"/>
  <c r="E61" i="142" s="1"/>
  <c r="D311" i="142"/>
  <c r="D348" i="142" s="1"/>
  <c r="E51" i="142" s="1"/>
  <c r="D304" i="142"/>
  <c r="D341" i="142" s="1"/>
  <c r="E44" i="142" s="1"/>
  <c r="D320" i="142"/>
  <c r="D357" i="142" s="1"/>
  <c r="E60" i="142" s="1"/>
  <c r="D306" i="142"/>
  <c r="D343" i="142" s="1"/>
  <c r="E46" i="142" s="1"/>
  <c r="D319" i="142"/>
  <c r="D356" i="142" s="1"/>
  <c r="D324" i="142"/>
  <c r="D361" i="142" s="1"/>
  <c r="E64" i="142" s="1"/>
  <c r="D303" i="142"/>
  <c r="D340" i="142" s="1"/>
  <c r="D322" i="142"/>
  <c r="D359" i="142" s="1"/>
  <c r="E62" i="142" s="1"/>
  <c r="D327" i="142"/>
  <c r="D364" i="142" s="1"/>
  <c r="E67" i="142" s="1"/>
  <c r="D323" i="142"/>
  <c r="D360" i="142" s="1"/>
  <c r="E63" i="142" s="1"/>
  <c r="D325" i="142"/>
  <c r="D362" i="142" s="1"/>
  <c r="E65" i="142" s="1"/>
  <c r="D331" i="142"/>
  <c r="D305" i="142"/>
  <c r="D342" i="142" s="1"/>
  <c r="E45" i="142" s="1"/>
  <c r="D329" i="142"/>
  <c r="D23" i="128"/>
  <c r="D73" i="128" s="1"/>
  <c r="D24" i="102" s="1"/>
  <c r="D308" i="142"/>
  <c r="D345" i="142" s="1"/>
  <c r="E48" i="142" s="1"/>
  <c r="D328" i="142"/>
  <c r="D365" i="142" s="1"/>
  <c r="E68" i="142" s="1"/>
  <c r="D307" i="142"/>
  <c r="D344" i="142" s="1"/>
  <c r="E47" i="142" s="1"/>
  <c r="D312" i="142"/>
  <c r="D349" i="142" s="1"/>
  <c r="E52" i="142" s="1"/>
  <c r="D313" i="142"/>
  <c r="D310" i="142"/>
  <c r="D347" i="142" s="1"/>
  <c r="E50" i="142" s="1"/>
  <c r="D326" i="142"/>
  <c r="D363" i="142" s="1"/>
  <c r="E66" i="142" s="1"/>
  <c r="D350" i="151"/>
  <c r="E43" i="151"/>
  <c r="E77" i="151" s="1"/>
  <c r="E59" i="151"/>
  <c r="E93" i="151" s="1"/>
  <c r="D366" i="151"/>
  <c r="J40" i="88"/>
  <c r="I15" i="127"/>
  <c r="D213" i="86"/>
  <c r="D16" i="130"/>
  <c r="D283" i="134"/>
  <c r="D294" i="134"/>
  <c r="E165" i="146"/>
  <c r="E199" i="146"/>
  <c r="E131" i="146"/>
  <c r="E81" i="146"/>
  <c r="E102" i="146"/>
  <c r="D195" i="86"/>
  <c r="D161" i="86"/>
  <c r="D127" i="86"/>
  <c r="D103" i="86"/>
  <c r="D104" i="86" s="1"/>
  <c r="E153" i="162"/>
  <c r="E119" i="162"/>
  <c r="E187" i="162"/>
  <c r="D44" i="95"/>
  <c r="D69" i="95" s="1"/>
  <c r="D99" i="102"/>
  <c r="E186" i="162"/>
  <c r="E118" i="162"/>
  <c r="E152" i="162"/>
  <c r="E79" i="162"/>
  <c r="E83" i="162"/>
  <c r="M20" i="127"/>
  <c r="D220" i="86"/>
  <c r="D254" i="86" s="1"/>
  <c r="M548" i="92"/>
  <c r="M549" i="92" s="1"/>
  <c r="M579" i="92"/>
  <c r="J648" i="92"/>
  <c r="J649" i="92" s="1"/>
  <c r="J36" i="86"/>
  <c r="J369" i="86" s="1"/>
  <c r="J16" i="88"/>
  <c r="M31" i="127"/>
  <c r="M33" i="127"/>
  <c r="L579" i="92"/>
  <c r="L548" i="92"/>
  <c r="L549" i="92" s="1"/>
  <c r="D330" i="151"/>
  <c r="E99" i="151"/>
  <c r="E84" i="151"/>
  <c r="K598" i="92"/>
  <c r="K599" i="92" s="1"/>
  <c r="K629" i="92"/>
  <c r="M32" i="127"/>
  <c r="D314" i="146"/>
  <c r="D332" i="146"/>
  <c r="D333" i="146" s="1"/>
  <c r="D103" i="102"/>
  <c r="D76" i="287" s="1"/>
  <c r="D48" i="95"/>
  <c r="D73" i="95" s="1"/>
  <c r="D331" i="145"/>
  <c r="D323" i="145"/>
  <c r="D360" i="145" s="1"/>
  <c r="E63" i="145" s="1"/>
  <c r="D312" i="145"/>
  <c r="D349" i="145" s="1"/>
  <c r="E52" i="145" s="1"/>
  <c r="D313" i="145"/>
  <c r="D308" i="145"/>
  <c r="D345" i="145" s="1"/>
  <c r="E48" i="145" s="1"/>
  <c r="D325" i="145"/>
  <c r="D362" i="145" s="1"/>
  <c r="E65" i="145" s="1"/>
  <c r="D328" i="145"/>
  <c r="D365" i="145" s="1"/>
  <c r="E68" i="145" s="1"/>
  <c r="D307" i="145"/>
  <c r="D344" i="145" s="1"/>
  <c r="E47" i="145" s="1"/>
  <c r="D311" i="145"/>
  <c r="D348" i="145" s="1"/>
  <c r="E51" i="145" s="1"/>
  <c r="D326" i="145"/>
  <c r="D363" i="145" s="1"/>
  <c r="E66" i="145" s="1"/>
  <c r="D304" i="145"/>
  <c r="D341" i="145" s="1"/>
  <c r="E44" i="145" s="1"/>
  <c r="D322" i="145"/>
  <c r="D359" i="145" s="1"/>
  <c r="E62" i="145" s="1"/>
  <c r="D309" i="145"/>
  <c r="D346" i="145" s="1"/>
  <c r="E49" i="145" s="1"/>
  <c r="D321" i="145"/>
  <c r="D358" i="145" s="1"/>
  <c r="E61" i="145" s="1"/>
  <c r="D324" i="145"/>
  <c r="D361" i="145" s="1"/>
  <c r="E64" i="145" s="1"/>
  <c r="D303" i="145"/>
  <c r="D340" i="145" s="1"/>
  <c r="E43" i="145" s="1"/>
  <c r="D320" i="145"/>
  <c r="D357" i="145" s="1"/>
  <c r="E60" i="145" s="1"/>
  <c r="D329" i="145"/>
  <c r="D319" i="145"/>
  <c r="D356" i="145" s="1"/>
  <c r="E59" i="145" s="1"/>
  <c r="D27" i="128"/>
  <c r="D77" i="128" s="1"/>
  <c r="D28" i="102" s="1"/>
  <c r="D305" i="145"/>
  <c r="D342" i="145" s="1"/>
  <c r="E45" i="145" s="1"/>
  <c r="D310" i="145"/>
  <c r="D347" i="145" s="1"/>
  <c r="E50" i="145" s="1"/>
  <c r="D327" i="145"/>
  <c r="D364" i="145" s="1"/>
  <c r="E67" i="145" s="1"/>
  <c r="D306" i="145"/>
  <c r="D343" i="145" s="1"/>
  <c r="E46" i="145" s="1"/>
  <c r="D366" i="162"/>
  <c r="E59" i="162"/>
  <c r="E93" i="162" s="1"/>
  <c r="E43" i="162"/>
  <c r="E77" i="162" s="1"/>
  <c r="D350" i="162"/>
  <c r="D283" i="135"/>
  <c r="D294" i="135"/>
  <c r="D17" i="130"/>
  <c r="M17" i="127"/>
  <c r="D283" i="139"/>
  <c r="D294" i="139"/>
  <c r="D21" i="130"/>
  <c r="M22" i="127"/>
  <c r="M18" i="127"/>
  <c r="P58" i="217"/>
  <c r="H65" i="127"/>
  <c r="D304" i="141"/>
  <c r="D341" i="141" s="1"/>
  <c r="E44" i="141" s="1"/>
  <c r="D324" i="141"/>
  <c r="D361" i="141" s="1"/>
  <c r="E64" i="141" s="1"/>
  <c r="D22" i="128"/>
  <c r="D72" i="128" s="1"/>
  <c r="D23" i="102" s="1"/>
  <c r="D310" i="141"/>
  <c r="D347" i="141" s="1"/>
  <c r="E50" i="141" s="1"/>
  <c r="D322" i="141"/>
  <c r="D359" i="141" s="1"/>
  <c r="E62" i="141" s="1"/>
  <c r="D307" i="141"/>
  <c r="D344" i="141" s="1"/>
  <c r="E47" i="141" s="1"/>
  <c r="D311" i="141"/>
  <c r="D348" i="141" s="1"/>
  <c r="E51" i="141" s="1"/>
  <c r="D319" i="141"/>
  <c r="D356" i="141" s="1"/>
  <c r="E59" i="141" s="1"/>
  <c r="D312" i="141"/>
  <c r="D349" i="141" s="1"/>
  <c r="E52" i="141" s="1"/>
  <c r="D309" i="141"/>
  <c r="D346" i="141" s="1"/>
  <c r="E49" i="141" s="1"/>
  <c r="D329" i="141"/>
  <c r="D328" i="141"/>
  <c r="D365" i="141" s="1"/>
  <c r="E68" i="141" s="1"/>
  <c r="D325" i="141"/>
  <c r="D362" i="141" s="1"/>
  <c r="E65" i="141" s="1"/>
  <c r="D331" i="141"/>
  <c r="D326" i="141"/>
  <c r="D363" i="141" s="1"/>
  <c r="E66" i="141" s="1"/>
  <c r="D327" i="141"/>
  <c r="D364" i="141" s="1"/>
  <c r="E67" i="141" s="1"/>
  <c r="D306" i="141"/>
  <c r="D343" i="141" s="1"/>
  <c r="E46" i="141" s="1"/>
  <c r="D313" i="141"/>
  <c r="D323" i="141"/>
  <c r="D360" i="141" s="1"/>
  <c r="E63" i="141" s="1"/>
  <c r="D320" i="141"/>
  <c r="D357" i="141" s="1"/>
  <c r="E60" i="141" s="1"/>
  <c r="D321" i="141"/>
  <c r="D358" i="141" s="1"/>
  <c r="E61" i="141" s="1"/>
  <c r="D303" i="141"/>
  <c r="D340" i="141" s="1"/>
  <c r="D308" i="141"/>
  <c r="D345" i="141" s="1"/>
  <c r="E48" i="141" s="1"/>
  <c r="D305" i="141"/>
  <c r="D342" i="141" s="1"/>
  <c r="E45" i="141" s="1"/>
  <c r="E86" i="151"/>
  <c r="E96" i="151"/>
  <c r="D108" i="102"/>
  <c r="D53" i="95"/>
  <c r="D78" i="95" s="1"/>
  <c r="E100" i="151"/>
  <c r="D296" i="150"/>
  <c r="D371" i="150"/>
  <c r="M19" i="127"/>
  <c r="D327" i="147"/>
  <c r="D364" i="147" s="1"/>
  <c r="E67" i="147" s="1"/>
  <c r="D329" i="147"/>
  <c r="D321" i="147"/>
  <c r="D358" i="147" s="1"/>
  <c r="E61" i="147" s="1"/>
  <c r="D323" i="147"/>
  <c r="D360" i="147" s="1"/>
  <c r="E63" i="147" s="1"/>
  <c r="D304" i="147"/>
  <c r="D341" i="147" s="1"/>
  <c r="E44" i="147" s="1"/>
  <c r="D311" i="147"/>
  <c r="D348" i="147" s="1"/>
  <c r="E51" i="147" s="1"/>
  <c r="D325" i="147"/>
  <c r="D362" i="147" s="1"/>
  <c r="E65" i="147" s="1"/>
  <c r="D328" i="147"/>
  <c r="D365" i="147" s="1"/>
  <c r="E68" i="147" s="1"/>
  <c r="D309" i="147"/>
  <c r="D346" i="147" s="1"/>
  <c r="E49" i="147" s="1"/>
  <c r="D331" i="147"/>
  <c r="D324" i="147"/>
  <c r="D361" i="147" s="1"/>
  <c r="E64" i="147" s="1"/>
  <c r="D29" i="128"/>
  <c r="D79" i="128" s="1"/>
  <c r="D30" i="102" s="1"/>
  <c r="D312" i="147"/>
  <c r="D349" i="147" s="1"/>
  <c r="E52" i="147" s="1"/>
  <c r="D326" i="147"/>
  <c r="D363" i="147" s="1"/>
  <c r="E66" i="147" s="1"/>
  <c r="D303" i="147"/>
  <c r="D340" i="147" s="1"/>
  <c r="D310" i="147"/>
  <c r="D347" i="147" s="1"/>
  <c r="E50" i="147" s="1"/>
  <c r="D320" i="147"/>
  <c r="D357" i="147" s="1"/>
  <c r="E60" i="147" s="1"/>
  <c r="D308" i="147"/>
  <c r="D345" i="147" s="1"/>
  <c r="E48" i="147" s="1"/>
  <c r="D322" i="147"/>
  <c r="D359" i="147" s="1"/>
  <c r="E62" i="147" s="1"/>
  <c r="D306" i="147"/>
  <c r="D343" i="147" s="1"/>
  <c r="E46" i="147" s="1"/>
  <c r="D313" i="147"/>
  <c r="D319" i="147"/>
  <c r="D356" i="147" s="1"/>
  <c r="D307" i="147"/>
  <c r="D344" i="147" s="1"/>
  <c r="E47" i="147" s="1"/>
  <c r="D305" i="147"/>
  <c r="D342" i="147" s="1"/>
  <c r="E45" i="147" s="1"/>
  <c r="E85" i="146"/>
  <c r="E80" i="146"/>
  <c r="E43" i="146"/>
  <c r="E77" i="146" s="1"/>
  <c r="D350" i="146"/>
  <c r="E98" i="146"/>
  <c r="D366" i="146"/>
  <c r="E59" i="146"/>
  <c r="E93" i="146" s="1"/>
  <c r="E97" i="162"/>
  <c r="D330" i="162"/>
  <c r="E100" i="162"/>
  <c r="E101" i="162"/>
  <c r="M16" i="127"/>
  <c r="D320" i="144"/>
  <c r="D357" i="144" s="1"/>
  <c r="E60" i="144" s="1"/>
  <c r="D329" i="144"/>
  <c r="D304" i="144"/>
  <c r="D341" i="144" s="1"/>
  <c r="E44" i="144" s="1"/>
  <c r="D309" i="144"/>
  <c r="D346" i="144" s="1"/>
  <c r="E49" i="144" s="1"/>
  <c r="D321" i="144"/>
  <c r="D358" i="144" s="1"/>
  <c r="E61" i="144" s="1"/>
  <c r="D322" i="144"/>
  <c r="D359" i="144" s="1"/>
  <c r="E62" i="144" s="1"/>
  <c r="D327" i="144"/>
  <c r="D364" i="144" s="1"/>
  <c r="E67" i="144" s="1"/>
  <c r="D306" i="144"/>
  <c r="D343" i="144" s="1"/>
  <c r="E46" i="144" s="1"/>
  <c r="D307" i="144"/>
  <c r="D344" i="144" s="1"/>
  <c r="E47" i="144" s="1"/>
  <c r="D319" i="144"/>
  <c r="D356" i="144" s="1"/>
  <c r="D324" i="144"/>
  <c r="D361" i="144" s="1"/>
  <c r="E64" i="144" s="1"/>
  <c r="D331" i="144"/>
  <c r="D26" i="128"/>
  <c r="D76" i="128" s="1"/>
  <c r="D27" i="102" s="1"/>
  <c r="D308" i="144"/>
  <c r="D345" i="144" s="1"/>
  <c r="E48" i="144" s="1"/>
  <c r="D313" i="144"/>
  <c r="D325" i="144"/>
  <c r="D362" i="144" s="1"/>
  <c r="E65" i="144" s="1"/>
  <c r="D326" i="144"/>
  <c r="D363" i="144" s="1"/>
  <c r="E66" i="144" s="1"/>
  <c r="D305" i="144"/>
  <c r="D342" i="144" s="1"/>
  <c r="E45" i="144" s="1"/>
  <c r="D310" i="144"/>
  <c r="D347" i="144" s="1"/>
  <c r="E50" i="144" s="1"/>
  <c r="D311" i="144"/>
  <c r="D348" i="144" s="1"/>
  <c r="E51" i="144" s="1"/>
  <c r="D323" i="144"/>
  <c r="D360" i="144" s="1"/>
  <c r="E63" i="144" s="1"/>
  <c r="D328" i="144"/>
  <c r="D365" i="144" s="1"/>
  <c r="E68" i="144" s="1"/>
  <c r="D303" i="144"/>
  <c r="D340" i="144" s="1"/>
  <c r="D312" i="144"/>
  <c r="D349" i="144" s="1"/>
  <c r="E52" i="144" s="1"/>
  <c r="M21" i="127"/>
  <c r="L63" i="127"/>
  <c r="M30" i="127"/>
  <c r="G65" i="127"/>
  <c r="O58" i="217"/>
  <c r="D371" i="138"/>
  <c r="D331" i="138"/>
  <c r="D296" i="138"/>
  <c r="M23" i="127"/>
  <c r="M29" i="127"/>
  <c r="D294" i="136"/>
  <c r="D18" i="130"/>
  <c r="D283" i="136"/>
  <c r="D332" i="151"/>
  <c r="D333" i="151" s="1"/>
  <c r="D314" i="151"/>
  <c r="E82" i="151"/>
  <c r="E79" i="151"/>
  <c r="D330" i="146"/>
  <c r="E100" i="146"/>
  <c r="E95" i="146"/>
  <c r="E83" i="146"/>
  <c r="D308" i="143"/>
  <c r="D345" i="143" s="1"/>
  <c r="E48" i="143" s="1"/>
  <c r="D313" i="143"/>
  <c r="D319" i="143"/>
  <c r="D356" i="143" s="1"/>
  <c r="D321" i="143"/>
  <c r="D358" i="143" s="1"/>
  <c r="E61" i="143" s="1"/>
  <c r="D323" i="143"/>
  <c r="D360" i="143" s="1"/>
  <c r="E63" i="143" s="1"/>
  <c r="D304" i="143"/>
  <c r="D341" i="143" s="1"/>
  <c r="E44" i="143" s="1"/>
  <c r="D311" i="143"/>
  <c r="D348" i="143" s="1"/>
  <c r="E51" i="143" s="1"/>
  <c r="D325" i="143"/>
  <c r="D362" i="143" s="1"/>
  <c r="E65" i="143" s="1"/>
  <c r="D328" i="143"/>
  <c r="D365" i="143" s="1"/>
  <c r="E68" i="143" s="1"/>
  <c r="D309" i="143"/>
  <c r="D346" i="143" s="1"/>
  <c r="E49" i="143" s="1"/>
  <c r="D331" i="143"/>
  <c r="D324" i="143"/>
  <c r="D361" i="143" s="1"/>
  <c r="E64" i="143" s="1"/>
  <c r="D305" i="143"/>
  <c r="D342" i="143" s="1"/>
  <c r="E45" i="143" s="1"/>
  <c r="D25" i="128"/>
  <c r="D75" i="128" s="1"/>
  <c r="D26" i="102" s="1"/>
  <c r="D312" i="143"/>
  <c r="D349" i="143" s="1"/>
  <c r="E52" i="143" s="1"/>
  <c r="D326" i="143"/>
  <c r="D363" i="143" s="1"/>
  <c r="E66" i="143" s="1"/>
  <c r="D303" i="143"/>
  <c r="D340" i="143" s="1"/>
  <c r="D310" i="143"/>
  <c r="D347" i="143" s="1"/>
  <c r="E50" i="143" s="1"/>
  <c r="E84" i="143" s="1"/>
  <c r="D320" i="143"/>
  <c r="D357" i="143" s="1"/>
  <c r="E60" i="143" s="1"/>
  <c r="D327" i="143"/>
  <c r="D364" i="143" s="1"/>
  <c r="E67" i="143" s="1"/>
  <c r="D322" i="143"/>
  <c r="D359" i="143" s="1"/>
  <c r="E62" i="143" s="1"/>
  <c r="D329" i="143"/>
  <c r="D306" i="143"/>
  <c r="D343" i="143" s="1"/>
  <c r="E46" i="143" s="1"/>
  <c r="D307" i="143"/>
  <c r="D344" i="143" s="1"/>
  <c r="E47" i="143" s="1"/>
  <c r="D162" i="86"/>
  <c r="D196" i="86"/>
  <c r="D128" i="86"/>
  <c r="E197" i="162"/>
  <c r="E129" i="162"/>
  <c r="E163" i="162"/>
  <c r="E99" i="162"/>
  <c r="D332" i="162"/>
  <c r="D333" i="162" s="1"/>
  <c r="D314" i="162"/>
  <c r="E86" i="162"/>
  <c r="E81" i="162"/>
  <c r="M27" i="127"/>
  <c r="D112" i="86"/>
  <c r="D121" i="86" s="1"/>
  <c r="D180" i="86"/>
  <c r="D189" i="86" s="1"/>
  <c r="D146" i="86"/>
  <c r="D155" i="86" s="1"/>
  <c r="D290" i="86"/>
  <c r="D54" i="86"/>
  <c r="D19" i="130"/>
  <c r="D283" i="137"/>
  <c r="D294" i="137"/>
  <c r="M25" i="127"/>
  <c r="D320" i="149"/>
  <c r="D357" i="149" s="1"/>
  <c r="E60" i="149" s="1"/>
  <c r="D307" i="149"/>
  <c r="D344" i="149" s="1"/>
  <c r="E47" i="149" s="1"/>
  <c r="D328" i="149"/>
  <c r="D365" i="149" s="1"/>
  <c r="E68" i="149" s="1"/>
  <c r="D331" i="149"/>
  <c r="D308" i="149"/>
  <c r="D345" i="149" s="1"/>
  <c r="E48" i="149" s="1"/>
  <c r="D311" i="149"/>
  <c r="D348" i="149" s="1"/>
  <c r="E51" i="149" s="1"/>
  <c r="D324" i="149"/>
  <c r="D361" i="149" s="1"/>
  <c r="E64" i="149" s="1"/>
  <c r="D321" i="149"/>
  <c r="D358" i="149" s="1"/>
  <c r="E61" i="149" s="1"/>
  <c r="D310" i="149"/>
  <c r="D347" i="149" s="1"/>
  <c r="E50" i="149" s="1"/>
  <c r="D325" i="149"/>
  <c r="D362" i="149" s="1"/>
  <c r="E65" i="149" s="1"/>
  <c r="D31" i="128"/>
  <c r="D81" i="128" s="1"/>
  <c r="D32" i="102" s="1"/>
  <c r="D306" i="149"/>
  <c r="D343" i="149" s="1"/>
  <c r="E46" i="149" s="1"/>
  <c r="D309" i="149"/>
  <c r="D346" i="149" s="1"/>
  <c r="E49" i="149" s="1"/>
  <c r="D323" i="149"/>
  <c r="D360" i="149" s="1"/>
  <c r="E63" i="149" s="1"/>
  <c r="D313" i="149"/>
  <c r="D326" i="149"/>
  <c r="D363" i="149" s="1"/>
  <c r="E66" i="149" s="1"/>
  <c r="D305" i="149"/>
  <c r="D342" i="149" s="1"/>
  <c r="E45" i="149" s="1"/>
  <c r="D304" i="149"/>
  <c r="D341" i="149" s="1"/>
  <c r="E44" i="149" s="1"/>
  <c r="D322" i="149"/>
  <c r="D359" i="149" s="1"/>
  <c r="E62" i="149" s="1"/>
  <c r="D303" i="149"/>
  <c r="D340" i="149" s="1"/>
  <c r="D312" i="149"/>
  <c r="D349" i="149" s="1"/>
  <c r="E52" i="149" s="1"/>
  <c r="D319" i="149"/>
  <c r="D356" i="149" s="1"/>
  <c r="D327" i="149"/>
  <c r="D364" i="149" s="1"/>
  <c r="E67" i="149" s="1"/>
  <c r="D329" i="149"/>
  <c r="D324" i="148"/>
  <c r="D361" i="148" s="1"/>
  <c r="E64" i="148" s="1"/>
  <c r="D325" i="148"/>
  <c r="D362" i="148" s="1"/>
  <c r="E65" i="148" s="1"/>
  <c r="D310" i="148"/>
  <c r="D347" i="148" s="1"/>
  <c r="E50" i="148" s="1"/>
  <c r="D322" i="148"/>
  <c r="D359" i="148" s="1"/>
  <c r="E62" i="148" s="1"/>
  <c r="D323" i="148"/>
  <c r="D360" i="148" s="1"/>
  <c r="E63" i="148" s="1"/>
  <c r="D319" i="148"/>
  <c r="D356" i="148" s="1"/>
  <c r="E59" i="148" s="1"/>
  <c r="D331" i="148"/>
  <c r="D305" i="148"/>
  <c r="D342" i="148" s="1"/>
  <c r="E45" i="148" s="1"/>
  <c r="D309" i="148"/>
  <c r="D346" i="148" s="1"/>
  <c r="E49" i="148" s="1"/>
  <c r="D320" i="148"/>
  <c r="D357" i="148" s="1"/>
  <c r="E60" i="148" s="1"/>
  <c r="D329" i="148"/>
  <c r="D304" i="148"/>
  <c r="D341" i="148" s="1"/>
  <c r="E44" i="148" s="1"/>
  <c r="D307" i="148"/>
  <c r="D344" i="148" s="1"/>
  <c r="E47" i="148" s="1"/>
  <c r="D312" i="148"/>
  <c r="D349" i="148" s="1"/>
  <c r="E52" i="148" s="1"/>
  <c r="D326" i="148"/>
  <c r="D363" i="148" s="1"/>
  <c r="E66" i="148" s="1"/>
  <c r="D327" i="148"/>
  <c r="D364" i="148" s="1"/>
  <c r="E67" i="148" s="1"/>
  <c r="D306" i="148"/>
  <c r="D343" i="148" s="1"/>
  <c r="E46" i="148" s="1"/>
  <c r="D311" i="148"/>
  <c r="D348" i="148" s="1"/>
  <c r="E51" i="148" s="1"/>
  <c r="D321" i="148"/>
  <c r="D358" i="148" s="1"/>
  <c r="E61" i="148" s="1"/>
  <c r="D30" i="128"/>
  <c r="D80" i="128" s="1"/>
  <c r="D31" i="102" s="1"/>
  <c r="D303" i="148"/>
  <c r="D340" i="148" s="1"/>
  <c r="E43" i="148" s="1"/>
  <c r="D308" i="148"/>
  <c r="D345" i="148" s="1"/>
  <c r="E48" i="148" s="1"/>
  <c r="D313" i="148"/>
  <c r="D328" i="148"/>
  <c r="D365" i="148" s="1"/>
  <c r="E68" i="148" s="1"/>
  <c r="E119" i="151" l="1"/>
  <c r="E153" i="151"/>
  <c r="A549" i="92"/>
  <c r="E96" i="142"/>
  <c r="E130" i="142" s="1"/>
  <c r="E102" i="148"/>
  <c r="E136" i="148" s="1"/>
  <c r="E83" i="149"/>
  <c r="E185" i="149" s="1"/>
  <c r="E170" i="151"/>
  <c r="E204" i="151"/>
  <c r="E101" i="143"/>
  <c r="E135" i="143" s="1"/>
  <c r="E204" i="162"/>
  <c r="E148" i="151"/>
  <c r="E114" i="151"/>
  <c r="E170" i="162"/>
  <c r="E102" i="142"/>
  <c r="E170" i="142" s="1"/>
  <c r="E83" i="145"/>
  <c r="E185" i="145" s="1"/>
  <c r="E199" i="151"/>
  <c r="E165" i="151"/>
  <c r="E100" i="143"/>
  <c r="E202" i="143" s="1"/>
  <c r="E86" i="144"/>
  <c r="E154" i="144" s="1"/>
  <c r="E96" i="147"/>
  <c r="E130" i="147" s="1"/>
  <c r="E86" i="143"/>
  <c r="E154" i="143" s="1"/>
  <c r="E95" i="144"/>
  <c r="E197" i="144" s="1"/>
  <c r="E100" i="145"/>
  <c r="E202" i="145" s="1"/>
  <c r="E148" i="162"/>
  <c r="E114" i="162"/>
  <c r="E147" i="146"/>
  <c r="E150" i="162"/>
  <c r="E116" i="162"/>
  <c r="E113" i="146"/>
  <c r="E184" i="146"/>
  <c r="E79" i="142"/>
  <c r="E181" i="142" s="1"/>
  <c r="E116" i="146"/>
  <c r="E115" i="151"/>
  <c r="E118" i="146"/>
  <c r="E200" i="151"/>
  <c r="E183" i="151"/>
  <c r="E133" i="146"/>
  <c r="E186" i="146"/>
  <c r="E201" i="146"/>
  <c r="E166" i="151"/>
  <c r="E81" i="142"/>
  <c r="E183" i="142" s="1"/>
  <c r="E97" i="142"/>
  <c r="E131" i="142" s="1"/>
  <c r="E169" i="146"/>
  <c r="E198" i="162"/>
  <c r="E97" i="141"/>
  <c r="E131" i="141" s="1"/>
  <c r="E94" i="151"/>
  <c r="E196" i="151" s="1"/>
  <c r="E169" i="151"/>
  <c r="E82" i="148"/>
  <c r="E116" i="148" s="1"/>
  <c r="E85" i="148"/>
  <c r="E187" i="148" s="1"/>
  <c r="E94" i="146"/>
  <c r="E103" i="146" s="1"/>
  <c r="E104" i="146" s="1"/>
  <c r="E81" i="147"/>
  <c r="E183" i="147" s="1"/>
  <c r="E98" i="147"/>
  <c r="E132" i="147" s="1"/>
  <c r="E79" i="141"/>
  <c r="E101" i="145"/>
  <c r="E203" i="145" s="1"/>
  <c r="E98" i="145"/>
  <c r="E166" i="145" s="1"/>
  <c r="E101" i="148"/>
  <c r="E203" i="148" s="1"/>
  <c r="E97" i="144"/>
  <c r="E131" i="144" s="1"/>
  <c r="E132" i="162"/>
  <c r="E197" i="151"/>
  <c r="E135" i="146"/>
  <c r="E130" i="162"/>
  <c r="E120" i="146"/>
  <c r="E135" i="151"/>
  <c r="E95" i="149"/>
  <c r="E163" i="149" s="1"/>
  <c r="E188" i="146"/>
  <c r="E86" i="142"/>
  <c r="E120" i="142" s="1"/>
  <c r="E99" i="142"/>
  <c r="E167" i="142" s="1"/>
  <c r="E100" i="141"/>
  <c r="E134" i="141" s="1"/>
  <c r="E81" i="143"/>
  <c r="E115" i="143" s="1"/>
  <c r="E200" i="162"/>
  <c r="E163" i="151"/>
  <c r="E151" i="151"/>
  <c r="E164" i="146"/>
  <c r="E100" i="144"/>
  <c r="E168" i="144" s="1"/>
  <c r="E81" i="144"/>
  <c r="E115" i="144" s="1"/>
  <c r="E84" i="144"/>
  <c r="E118" i="144" s="1"/>
  <c r="D350" i="141"/>
  <c r="D351" i="141" s="1"/>
  <c r="D330" i="149"/>
  <c r="E100" i="149"/>
  <c r="E202" i="149" s="1"/>
  <c r="E80" i="143"/>
  <c r="E148" i="143" s="1"/>
  <c r="E78" i="146"/>
  <c r="E146" i="146" s="1"/>
  <c r="D366" i="141"/>
  <c r="E69" i="141" s="1"/>
  <c r="E70" i="141" s="1"/>
  <c r="D366" i="148"/>
  <c r="E69" i="148" s="1"/>
  <c r="E70" i="148" s="1"/>
  <c r="E95" i="148"/>
  <c r="E100" i="148"/>
  <c r="E168" i="148" s="1"/>
  <c r="E101" i="149"/>
  <c r="E203" i="149" s="1"/>
  <c r="E96" i="149"/>
  <c r="E130" i="149" s="1"/>
  <c r="E102" i="144"/>
  <c r="E204" i="144" s="1"/>
  <c r="E79" i="144"/>
  <c r="E113" i="144" s="1"/>
  <c r="E79" i="147"/>
  <c r="E181" i="147" s="1"/>
  <c r="E80" i="145"/>
  <c r="E148" i="145" s="1"/>
  <c r="E198" i="146"/>
  <c r="E100" i="142"/>
  <c r="E202" i="142" s="1"/>
  <c r="D350" i="148"/>
  <c r="D351" i="148" s="1"/>
  <c r="E94" i="162"/>
  <c r="E196" i="162" s="1"/>
  <c r="E86" i="145"/>
  <c r="E117" i="151"/>
  <c r="E84" i="142"/>
  <c r="E118" i="142" s="1"/>
  <c r="E43" i="141"/>
  <c r="E78" i="141" s="1"/>
  <c r="D366" i="145"/>
  <c r="E69" i="145" s="1"/>
  <c r="E70" i="145" s="1"/>
  <c r="D350" i="145"/>
  <c r="E53" i="145" s="1"/>
  <c r="E80" i="148"/>
  <c r="E114" i="148" s="1"/>
  <c r="E97" i="148"/>
  <c r="E165" i="148" s="1"/>
  <c r="E79" i="149"/>
  <c r="E147" i="149" s="1"/>
  <c r="E82" i="149"/>
  <c r="E184" i="149" s="1"/>
  <c r="E96" i="143"/>
  <c r="E198" i="143" s="1"/>
  <c r="E79" i="143"/>
  <c r="E181" i="143" s="1"/>
  <c r="E85" i="144"/>
  <c r="E119" i="144" s="1"/>
  <c r="E99" i="144"/>
  <c r="E167" i="144" s="1"/>
  <c r="E80" i="144"/>
  <c r="E182" i="144" s="1"/>
  <c r="E83" i="144"/>
  <c r="E185" i="144" s="1"/>
  <c r="E82" i="147"/>
  <c r="E184" i="147" s="1"/>
  <c r="E100" i="147"/>
  <c r="E168" i="147" s="1"/>
  <c r="E85" i="147"/>
  <c r="E153" i="147" s="1"/>
  <c r="E82" i="141"/>
  <c r="E85" i="141"/>
  <c r="E84" i="145"/>
  <c r="E95" i="145"/>
  <c r="E98" i="149"/>
  <c r="E132" i="149" s="1"/>
  <c r="D330" i="145"/>
  <c r="E97" i="145"/>
  <c r="E231" i="162"/>
  <c r="E265" i="162" s="1"/>
  <c r="E98" i="143"/>
  <c r="E132" i="143" s="1"/>
  <c r="E86" i="147"/>
  <c r="E154" i="147" s="1"/>
  <c r="E81" i="141"/>
  <c r="D156" i="86"/>
  <c r="D122" i="86"/>
  <c r="D190" i="86"/>
  <c r="E81" i="148"/>
  <c r="E83" i="148"/>
  <c r="E98" i="148"/>
  <c r="E84" i="149"/>
  <c r="D350" i="143"/>
  <c r="E43" i="143"/>
  <c r="E77" i="143" s="1"/>
  <c r="E102" i="143"/>
  <c r="E97" i="143"/>
  <c r="E82" i="143"/>
  <c r="D296" i="136"/>
  <c r="D331" i="136"/>
  <c r="D371" i="136"/>
  <c r="D46" i="95"/>
  <c r="D71" i="95" s="1"/>
  <c r="D101" i="102"/>
  <c r="E168" i="162"/>
  <c r="E202" i="162"/>
  <c r="E134" i="162"/>
  <c r="D368" i="146"/>
  <c r="D370" i="146" s="1"/>
  <c r="D351" i="146"/>
  <c r="E53" i="146"/>
  <c r="D350" i="147"/>
  <c r="E43" i="147"/>
  <c r="E77" i="147" s="1"/>
  <c r="E99" i="147"/>
  <c r="E95" i="147"/>
  <c r="D322" i="150"/>
  <c r="D359" i="150" s="1"/>
  <c r="E62" i="150" s="1"/>
  <c r="D324" i="150"/>
  <c r="D361" i="150" s="1"/>
  <c r="E64" i="150" s="1"/>
  <c r="D310" i="150"/>
  <c r="D347" i="150" s="1"/>
  <c r="E50" i="150" s="1"/>
  <c r="D304" i="150"/>
  <c r="D341" i="150" s="1"/>
  <c r="E44" i="150" s="1"/>
  <c r="D303" i="150"/>
  <c r="D340" i="150" s="1"/>
  <c r="D32" i="128"/>
  <c r="D82" i="128" s="1"/>
  <c r="D33" i="102" s="1"/>
  <c r="D311" i="150"/>
  <c r="D348" i="150" s="1"/>
  <c r="E51" i="150" s="1"/>
  <c r="D320" i="150"/>
  <c r="D357" i="150" s="1"/>
  <c r="E60" i="150" s="1"/>
  <c r="D327" i="150"/>
  <c r="D364" i="150" s="1"/>
  <c r="E67" i="150" s="1"/>
  <c r="D306" i="150"/>
  <c r="D343" i="150" s="1"/>
  <c r="E46" i="150" s="1"/>
  <c r="D329" i="150"/>
  <c r="D307" i="150"/>
  <c r="D344" i="150" s="1"/>
  <c r="E47" i="150" s="1"/>
  <c r="D313" i="150"/>
  <c r="D321" i="150"/>
  <c r="D358" i="150" s="1"/>
  <c r="E61" i="150" s="1"/>
  <c r="D326" i="150"/>
  <c r="D363" i="150" s="1"/>
  <c r="E66" i="150" s="1"/>
  <c r="D328" i="150"/>
  <c r="D365" i="150" s="1"/>
  <c r="E68" i="150" s="1"/>
  <c r="D309" i="150"/>
  <c r="D346" i="150" s="1"/>
  <c r="E49" i="150" s="1"/>
  <c r="D319" i="150"/>
  <c r="D356" i="150" s="1"/>
  <c r="D325" i="150"/>
  <c r="D362" i="150" s="1"/>
  <c r="E65" i="150" s="1"/>
  <c r="D312" i="150"/>
  <c r="D349" i="150" s="1"/>
  <c r="E52" i="150" s="1"/>
  <c r="D305" i="150"/>
  <c r="D342" i="150" s="1"/>
  <c r="E45" i="150" s="1"/>
  <c r="D308" i="150"/>
  <c r="D345" i="150" s="1"/>
  <c r="E48" i="150" s="1"/>
  <c r="D331" i="150"/>
  <c r="D323" i="150"/>
  <c r="D360" i="150" s="1"/>
  <c r="E63" i="150" s="1"/>
  <c r="E101" i="141"/>
  <c r="E102" i="141"/>
  <c r="E84" i="141"/>
  <c r="D296" i="135"/>
  <c r="D371" i="135"/>
  <c r="D331" i="135"/>
  <c r="E69" i="162"/>
  <c r="E70" i="162" s="1"/>
  <c r="D367" i="162"/>
  <c r="D47" i="95"/>
  <c r="D72" i="95" s="1"/>
  <c r="D102" i="102"/>
  <c r="E96" i="145"/>
  <c r="E81" i="145"/>
  <c r="D332" i="145"/>
  <c r="D333" i="145" s="1"/>
  <c r="D314" i="145"/>
  <c r="E147" i="162"/>
  <c r="E181" i="162"/>
  <c r="E113" i="162"/>
  <c r="D171" i="86"/>
  <c r="D172" i="86" s="1"/>
  <c r="D331" i="134"/>
  <c r="D296" i="134"/>
  <c r="D371" i="134"/>
  <c r="D367" i="151"/>
  <c r="E69" i="151"/>
  <c r="E70" i="151" s="1"/>
  <c r="D98" i="102"/>
  <c r="D43" i="95"/>
  <c r="D68" i="95" s="1"/>
  <c r="E43" i="142"/>
  <c r="D350" i="142"/>
  <c r="E83" i="142"/>
  <c r="E204" i="148"/>
  <c r="D105" i="102"/>
  <c r="D50" i="95"/>
  <c r="D75" i="95" s="1"/>
  <c r="E79" i="148"/>
  <c r="E96" i="148"/>
  <c r="E43" i="149"/>
  <c r="D350" i="149"/>
  <c r="E81" i="149"/>
  <c r="E80" i="149"/>
  <c r="E183" i="162"/>
  <c r="E115" i="162"/>
  <c r="E149" i="162"/>
  <c r="E99" i="143"/>
  <c r="E95" i="143"/>
  <c r="E185" i="146"/>
  <c r="E117" i="146"/>
  <c r="E151" i="146"/>
  <c r="E161" i="146"/>
  <c r="E195" i="146"/>
  <c r="E127" i="146"/>
  <c r="E111" i="146"/>
  <c r="E145" i="146"/>
  <c r="E179" i="146"/>
  <c r="E114" i="146"/>
  <c r="E148" i="146"/>
  <c r="E182" i="146"/>
  <c r="D366" i="147"/>
  <c r="E59" i="147"/>
  <c r="E93" i="147" s="1"/>
  <c r="D330" i="147"/>
  <c r="E202" i="151"/>
  <c r="E168" i="151"/>
  <c r="E134" i="151"/>
  <c r="D330" i="141"/>
  <c r="D42" i="95"/>
  <c r="D67" i="95" s="1"/>
  <c r="D97" i="102"/>
  <c r="E53" i="162"/>
  <c r="D368" i="162"/>
  <c r="D370" i="162" s="1"/>
  <c r="D351" i="162"/>
  <c r="E102" i="145"/>
  <c r="E118" i="151"/>
  <c r="E186" i="151"/>
  <c r="E152" i="151"/>
  <c r="D229" i="86"/>
  <c r="D205" i="86"/>
  <c r="D206" i="86" s="1"/>
  <c r="I34" i="127"/>
  <c r="R28" i="217" s="1"/>
  <c r="I64" i="127"/>
  <c r="E127" i="151"/>
  <c r="E161" i="151"/>
  <c r="E195" i="151"/>
  <c r="D330" i="142"/>
  <c r="E98" i="142"/>
  <c r="D332" i="148"/>
  <c r="D333" i="148" s="1"/>
  <c r="D314" i="148"/>
  <c r="D330" i="148"/>
  <c r="E84" i="148"/>
  <c r="D332" i="149"/>
  <c r="D333" i="149" s="1"/>
  <c r="D314" i="149"/>
  <c r="D106" i="102"/>
  <c r="D51" i="95"/>
  <c r="D76" i="95" s="1"/>
  <c r="E102" i="149"/>
  <c r="D214" i="86"/>
  <c r="D248" i="86" s="1"/>
  <c r="E188" i="162"/>
  <c r="E154" i="162"/>
  <c r="E120" i="162"/>
  <c r="E201" i="162"/>
  <c r="E133" i="162"/>
  <c r="E167" i="162"/>
  <c r="E85" i="143"/>
  <c r="E59" i="143"/>
  <c r="E93" i="143" s="1"/>
  <c r="D366" i="143"/>
  <c r="E163" i="146"/>
  <c r="E197" i="146"/>
  <c r="E129" i="146"/>
  <c r="E147" i="151"/>
  <c r="E113" i="151"/>
  <c r="E181" i="151"/>
  <c r="E116" i="151"/>
  <c r="E150" i="151"/>
  <c r="E184" i="151"/>
  <c r="D20" i="128"/>
  <c r="D70" i="128" s="1"/>
  <c r="D21" i="102" s="1"/>
  <c r="D306" i="138"/>
  <c r="D343" i="138" s="1"/>
  <c r="E46" i="138" s="1"/>
  <c r="D309" i="138"/>
  <c r="D346" i="138" s="1"/>
  <c r="E49" i="138" s="1"/>
  <c r="D319" i="138"/>
  <c r="D326" i="138"/>
  <c r="D363" i="138" s="1"/>
  <c r="E66" i="138" s="1"/>
  <c r="D303" i="138"/>
  <c r="D325" i="138"/>
  <c r="D362" i="138" s="1"/>
  <c r="E65" i="138" s="1"/>
  <c r="D328" i="138"/>
  <c r="D365" i="138" s="1"/>
  <c r="E68" i="138" s="1"/>
  <c r="D305" i="138"/>
  <c r="D342" i="138" s="1"/>
  <c r="E45" i="138" s="1"/>
  <c r="D312" i="138"/>
  <c r="D349" i="138" s="1"/>
  <c r="E52" i="138" s="1"/>
  <c r="D322" i="138"/>
  <c r="D359" i="138" s="1"/>
  <c r="E62" i="138" s="1"/>
  <c r="D321" i="138"/>
  <c r="D358" i="138" s="1"/>
  <c r="E61" i="138" s="1"/>
  <c r="D324" i="138"/>
  <c r="D361" i="138" s="1"/>
  <c r="E64" i="138" s="1"/>
  <c r="D327" i="138"/>
  <c r="D364" i="138" s="1"/>
  <c r="E67" i="138" s="1"/>
  <c r="D308" i="138"/>
  <c r="D345" i="138" s="1"/>
  <c r="E48" i="138" s="1"/>
  <c r="D311" i="138"/>
  <c r="D348" i="138" s="1"/>
  <c r="E51" i="138" s="1"/>
  <c r="D310" i="138"/>
  <c r="D347" i="138" s="1"/>
  <c r="E50" i="138" s="1"/>
  <c r="D320" i="138"/>
  <c r="D357" i="138" s="1"/>
  <c r="E60" i="138" s="1"/>
  <c r="D323" i="138"/>
  <c r="D360" i="138" s="1"/>
  <c r="E63" i="138" s="1"/>
  <c r="D304" i="138"/>
  <c r="D341" i="138" s="1"/>
  <c r="E44" i="138" s="1"/>
  <c r="D307" i="138"/>
  <c r="D344" i="138" s="1"/>
  <c r="E47" i="138" s="1"/>
  <c r="E43" i="144"/>
  <c r="E77" i="144" s="1"/>
  <c r="D350" i="144"/>
  <c r="D332" i="144"/>
  <c r="D333" i="144" s="1"/>
  <c r="D314" i="144"/>
  <c r="E98" i="144"/>
  <c r="E101" i="144"/>
  <c r="M63" i="127"/>
  <c r="E165" i="162"/>
  <c r="E131" i="162"/>
  <c r="E199" i="162"/>
  <c r="D367" i="146"/>
  <c r="E69" i="146"/>
  <c r="E70" i="146" s="1"/>
  <c r="E187" i="146"/>
  <c r="E119" i="146"/>
  <c r="E153" i="146"/>
  <c r="D332" i="147"/>
  <c r="D333" i="147" s="1"/>
  <c r="D314" i="147"/>
  <c r="E83" i="147"/>
  <c r="E101" i="147"/>
  <c r="D332" i="141"/>
  <c r="D333" i="141" s="1"/>
  <c r="D314" i="141"/>
  <c r="E83" i="141"/>
  <c r="E98" i="141"/>
  <c r="E179" i="162"/>
  <c r="E111" i="162"/>
  <c r="E145" i="162"/>
  <c r="E78" i="162"/>
  <c r="E99" i="145"/>
  <c r="E133" i="151"/>
  <c r="E167" i="151"/>
  <c r="E201" i="151"/>
  <c r="L629" i="92"/>
  <c r="L598" i="92"/>
  <c r="L599" i="92" s="1"/>
  <c r="M629" i="92"/>
  <c r="M598" i="92"/>
  <c r="M599" i="92" s="1"/>
  <c r="E220" i="162"/>
  <c r="E254" i="162" s="1"/>
  <c r="E204" i="146"/>
  <c r="E136" i="146"/>
  <c r="E170" i="146"/>
  <c r="E233" i="146"/>
  <c r="E267" i="146" s="1"/>
  <c r="J15" i="86"/>
  <c r="E145" i="151"/>
  <c r="E179" i="151"/>
  <c r="E111" i="151"/>
  <c r="E101" i="142"/>
  <c r="E59" i="142"/>
  <c r="D366" i="142"/>
  <c r="E85" i="142"/>
  <c r="E86" i="148"/>
  <c r="E99" i="148"/>
  <c r="E59" i="149"/>
  <c r="D366" i="149"/>
  <c r="E97" i="149"/>
  <c r="E99" i="149"/>
  <c r="E86" i="149"/>
  <c r="E85" i="149"/>
  <c r="D331" i="137"/>
  <c r="D296" i="137"/>
  <c r="D371" i="137"/>
  <c r="D230" i="86"/>
  <c r="D264" i="86" s="1"/>
  <c r="D330" i="143"/>
  <c r="E186" i="143"/>
  <c r="E118" i="143"/>
  <c r="E152" i="143"/>
  <c r="D100" i="102"/>
  <c r="D45" i="95"/>
  <c r="D70" i="95" s="1"/>
  <c r="E83" i="143"/>
  <c r="D332" i="143"/>
  <c r="D333" i="143" s="1"/>
  <c r="D314" i="143"/>
  <c r="E168" i="146"/>
  <c r="E134" i="146"/>
  <c r="E202" i="146"/>
  <c r="E82" i="144"/>
  <c r="E59" i="144"/>
  <c r="E93" i="144" s="1"/>
  <c r="D366" i="144"/>
  <c r="E96" i="144"/>
  <c r="D330" i="144"/>
  <c r="E203" i="162"/>
  <c r="E135" i="162"/>
  <c r="E169" i="162"/>
  <c r="E200" i="146"/>
  <c r="E132" i="146"/>
  <c r="E166" i="146"/>
  <c r="E80" i="147"/>
  <c r="E84" i="147"/>
  <c r="D104" i="102"/>
  <c r="D49" i="95"/>
  <c r="D74" i="95" s="1"/>
  <c r="E102" i="147"/>
  <c r="E97" i="147"/>
  <c r="E164" i="151"/>
  <c r="E130" i="151"/>
  <c r="E198" i="151"/>
  <c r="E188" i="151"/>
  <c r="E154" i="151"/>
  <c r="E120" i="151"/>
  <c r="E95" i="141"/>
  <c r="E80" i="141"/>
  <c r="E99" i="141"/>
  <c r="E86" i="141"/>
  <c r="E96" i="141"/>
  <c r="D296" i="139"/>
  <c r="D371" i="139"/>
  <c r="D331" i="139"/>
  <c r="E127" i="162"/>
  <c r="E161" i="162"/>
  <c r="E195" i="162"/>
  <c r="E79" i="145"/>
  <c r="E85" i="145"/>
  <c r="E82" i="145"/>
  <c r="K16" i="88"/>
  <c r="K648" i="92"/>
  <c r="K649" i="92" s="1"/>
  <c r="K36" i="86"/>
  <c r="K369" i="86" s="1"/>
  <c r="E221" i="151"/>
  <c r="E255" i="151" s="1"/>
  <c r="J15" i="127"/>
  <c r="K40" i="88"/>
  <c r="E151" i="162"/>
  <c r="E185" i="162"/>
  <c r="E117" i="162"/>
  <c r="E221" i="162"/>
  <c r="E255" i="162" s="1"/>
  <c r="D137" i="86"/>
  <c r="D138" i="86" s="1"/>
  <c r="E149" i="146"/>
  <c r="E183" i="146"/>
  <c r="E115" i="146"/>
  <c r="D247" i="86"/>
  <c r="E78" i="151"/>
  <c r="D351" i="151"/>
  <c r="D368" i="151"/>
  <c r="D370" i="151" s="1"/>
  <c r="E53" i="151"/>
  <c r="D332" i="142"/>
  <c r="D333" i="142" s="1"/>
  <c r="D314" i="142"/>
  <c r="E82" i="142"/>
  <c r="E164" i="142"/>
  <c r="E80" i="142"/>
  <c r="E95" i="142"/>
  <c r="E77" i="145"/>
  <c r="E78" i="145"/>
  <c r="E93" i="145"/>
  <c r="E94" i="145"/>
  <c r="E77" i="148"/>
  <c r="E78" i="148"/>
  <c r="E93" i="148"/>
  <c r="E94" i="148"/>
  <c r="E93" i="141"/>
  <c r="E94" i="141"/>
  <c r="E198" i="142" l="1"/>
  <c r="A599" i="92"/>
  <c r="E169" i="143"/>
  <c r="E170" i="148"/>
  <c r="E238" i="148" s="1"/>
  <c r="E272" i="148" s="1"/>
  <c r="E151" i="149"/>
  <c r="E117" i="149"/>
  <c r="E238" i="151"/>
  <c r="E272" i="151" s="1"/>
  <c r="E203" i="143"/>
  <c r="E151" i="145"/>
  <c r="E216" i="151"/>
  <c r="E250" i="151" s="1"/>
  <c r="E117" i="145"/>
  <c r="E238" i="162"/>
  <c r="E272" i="162" s="1"/>
  <c r="E168" i="143"/>
  <c r="E233" i="151"/>
  <c r="E267" i="151" s="1"/>
  <c r="E136" i="142"/>
  <c r="E134" i="143"/>
  <c r="E204" i="142"/>
  <c r="E120" i="144"/>
  <c r="E188" i="144"/>
  <c r="E97" i="138"/>
  <c r="E199" i="138" s="1"/>
  <c r="E188" i="143"/>
  <c r="E120" i="143"/>
  <c r="E85" i="150"/>
  <c r="E119" i="150" s="1"/>
  <c r="E198" i="147"/>
  <c r="E164" i="147"/>
  <c r="E237" i="146"/>
  <c r="E271" i="146" s="1"/>
  <c r="E168" i="145"/>
  <c r="E163" i="144"/>
  <c r="E129" i="144"/>
  <c r="E216" i="162"/>
  <c r="E250" i="162" s="1"/>
  <c r="E134" i="145"/>
  <c r="E218" i="162"/>
  <c r="E252" i="162" s="1"/>
  <c r="D367" i="148"/>
  <c r="E119" i="147"/>
  <c r="E148" i="144"/>
  <c r="E128" i="151"/>
  <c r="E137" i="151" s="1"/>
  <c r="E138" i="151" s="1"/>
  <c r="E149" i="144"/>
  <c r="E218" i="146"/>
  <c r="E252" i="146" s="1"/>
  <c r="E220" i="146"/>
  <c r="E254" i="146" s="1"/>
  <c r="E162" i="162"/>
  <c r="E171" i="162" s="1"/>
  <c r="E172" i="162" s="1"/>
  <c r="E78" i="147"/>
  <c r="E146" i="147" s="1"/>
  <c r="E217" i="151"/>
  <c r="E251" i="151" s="1"/>
  <c r="E215" i="146"/>
  <c r="E249" i="146" s="1"/>
  <c r="E182" i="145"/>
  <c r="E113" i="147"/>
  <c r="E202" i="144"/>
  <c r="E197" i="149"/>
  <c r="E78" i="143"/>
  <c r="E146" i="143" s="1"/>
  <c r="E200" i="149"/>
  <c r="E153" i="144"/>
  <c r="E129" i="149"/>
  <c r="E135" i="148"/>
  <c r="E200" i="147"/>
  <c r="E202" i="141"/>
  <c r="E113" i="149"/>
  <c r="E234" i="151"/>
  <c r="E268" i="151" s="1"/>
  <c r="E113" i="142"/>
  <c r="E165" i="142"/>
  <c r="E168" i="149"/>
  <c r="E154" i="142"/>
  <c r="E147" i="142"/>
  <c r="E199" i="142"/>
  <c r="E134" i="149"/>
  <c r="E186" i="142"/>
  <c r="E198" i="149"/>
  <c r="E81" i="138"/>
  <c r="E149" i="138" s="1"/>
  <c r="E182" i="143"/>
  <c r="E103" i="151"/>
  <c r="E104" i="151" s="1"/>
  <c r="E170" i="144"/>
  <c r="E186" i="144"/>
  <c r="E133" i="142"/>
  <c r="E149" i="147"/>
  <c r="E152" i="144"/>
  <c r="E114" i="143"/>
  <c r="E232" i="162"/>
  <c r="E266" i="162" s="1"/>
  <c r="E77" i="141"/>
  <c r="E145" i="141" s="1"/>
  <c r="E149" i="142"/>
  <c r="E117" i="144"/>
  <c r="E162" i="151"/>
  <c r="E149" i="143"/>
  <c r="E97" i="150"/>
  <c r="E131" i="150" s="1"/>
  <c r="E102" i="150"/>
  <c r="E170" i="150" s="1"/>
  <c r="E199" i="144"/>
  <c r="E115" i="142"/>
  <c r="E165" i="144"/>
  <c r="E119" i="148"/>
  <c r="E235" i="146"/>
  <c r="E269" i="146" s="1"/>
  <c r="E53" i="148"/>
  <c r="E290" i="148" s="1"/>
  <c r="E169" i="149"/>
  <c r="E153" i="148"/>
  <c r="E231" i="151"/>
  <c r="E265" i="151" s="1"/>
  <c r="D351" i="145"/>
  <c r="E147" i="147"/>
  <c r="E135" i="149"/>
  <c r="E188" i="142"/>
  <c r="E115" i="147"/>
  <c r="E237" i="151"/>
  <c r="E271" i="151" s="1"/>
  <c r="E232" i="146"/>
  <c r="E266" i="146" s="1"/>
  <c r="D368" i="148"/>
  <c r="D370" i="148" s="1"/>
  <c r="E81" i="150"/>
  <c r="E115" i="150" s="1"/>
  <c r="E132" i="145"/>
  <c r="E200" i="145"/>
  <c r="D367" i="145"/>
  <c r="E120" i="147"/>
  <c r="E168" i="141"/>
  <c r="E187" i="147"/>
  <c r="E114" i="144"/>
  <c r="E164" i="143"/>
  <c r="D368" i="145"/>
  <c r="D370" i="145" s="1"/>
  <c r="E188" i="147"/>
  <c r="E234" i="162"/>
  <c r="E268" i="162" s="1"/>
  <c r="E199" i="141"/>
  <c r="E165" i="141"/>
  <c r="E196" i="146"/>
  <c r="E205" i="146" s="1"/>
  <c r="E206" i="146" s="1"/>
  <c r="E182" i="148"/>
  <c r="E219" i="151"/>
  <c r="E253" i="151" s="1"/>
  <c r="E128" i="162"/>
  <c r="E137" i="162" s="1"/>
  <c r="E138" i="162" s="1"/>
  <c r="E180" i="146"/>
  <c r="E189" i="146" s="1"/>
  <c r="E166" i="149"/>
  <c r="E116" i="147"/>
  <c r="E87" i="146"/>
  <c r="E88" i="146" s="1"/>
  <c r="E187" i="144"/>
  <c r="E183" i="143"/>
  <c r="E181" i="149"/>
  <c r="E150" i="148"/>
  <c r="E136" i="144"/>
  <c r="E103" i="162"/>
  <c r="E104" i="162" s="1"/>
  <c r="E152" i="142"/>
  <c r="E112" i="146"/>
  <c r="E121" i="146" s="1"/>
  <c r="E150" i="147"/>
  <c r="E169" i="148"/>
  <c r="E166" i="147"/>
  <c r="E134" i="144"/>
  <c r="E184" i="148"/>
  <c r="E222" i="146"/>
  <c r="E256" i="146" s="1"/>
  <c r="E53" i="141"/>
  <c r="E290" i="141" s="1"/>
  <c r="E86" i="150"/>
  <c r="E154" i="150" s="1"/>
  <c r="E202" i="148"/>
  <c r="E168" i="142"/>
  <c r="E202" i="147"/>
  <c r="E133" i="144"/>
  <c r="E162" i="146"/>
  <c r="E171" i="146" s="1"/>
  <c r="E172" i="146" s="1"/>
  <c r="E113" i="141"/>
  <c r="E181" i="141"/>
  <c r="E147" i="141"/>
  <c r="E201" i="142"/>
  <c r="E128" i="146"/>
  <c r="E137" i="146" s="1"/>
  <c r="E138" i="146" s="1"/>
  <c r="E116" i="149"/>
  <c r="E135" i="145"/>
  <c r="E169" i="145"/>
  <c r="E147" i="144"/>
  <c r="E130" i="143"/>
  <c r="E148" i="148"/>
  <c r="E78" i="144"/>
  <c r="E180" i="144" s="1"/>
  <c r="E290" i="145"/>
  <c r="E99" i="150"/>
  <c r="E201" i="150" s="1"/>
  <c r="E234" i="146"/>
  <c r="E268" i="146" s="1"/>
  <c r="E237" i="162"/>
  <c r="E271" i="162" s="1"/>
  <c r="D367" i="141"/>
  <c r="E134" i="142"/>
  <c r="E201" i="144"/>
  <c r="E200" i="143"/>
  <c r="E183" i="144"/>
  <c r="E219" i="162"/>
  <c r="E253" i="162" s="1"/>
  <c r="E181" i="144"/>
  <c r="E84" i="138"/>
  <c r="E152" i="138" s="1"/>
  <c r="E134" i="147"/>
  <c r="E166" i="143"/>
  <c r="E150" i="149"/>
  <c r="D368" i="141"/>
  <c r="D370" i="141" s="1"/>
  <c r="E235" i="151"/>
  <c r="E269" i="151" s="1"/>
  <c r="E222" i="162"/>
  <c r="E256" i="162" s="1"/>
  <c r="E134" i="148"/>
  <c r="D257" i="86"/>
  <c r="D258" i="86" s="1"/>
  <c r="E164" i="149"/>
  <c r="E151" i="144"/>
  <c r="E114" i="145"/>
  <c r="E147" i="143"/>
  <c r="E131" i="148"/>
  <c r="E118" i="145"/>
  <c r="E152" i="145"/>
  <c r="E186" i="145"/>
  <c r="E154" i="145"/>
  <c r="E120" i="145"/>
  <c r="E188" i="145"/>
  <c r="E197" i="145"/>
  <c r="E129" i="145"/>
  <c r="E163" i="145"/>
  <c r="D223" i="86"/>
  <c r="D224" i="86" s="1"/>
  <c r="E213" i="162"/>
  <c r="E247" i="162" s="1"/>
  <c r="E94" i="147"/>
  <c r="E103" i="147" s="1"/>
  <c r="E104" i="147" s="1"/>
  <c r="E233" i="162"/>
  <c r="E267" i="162" s="1"/>
  <c r="E96" i="138"/>
  <c r="E164" i="138" s="1"/>
  <c r="E82" i="150"/>
  <c r="E184" i="150" s="1"/>
  <c r="E95" i="150"/>
  <c r="E197" i="150" s="1"/>
  <c r="E113" i="143"/>
  <c r="E199" i="148"/>
  <c r="E150" i="141"/>
  <c r="E184" i="141"/>
  <c r="E116" i="141"/>
  <c r="E236" i="146"/>
  <c r="E270" i="146" s="1"/>
  <c r="E79" i="150"/>
  <c r="E147" i="150" s="1"/>
  <c r="E119" i="141"/>
  <c r="E187" i="141"/>
  <c r="E153" i="141"/>
  <c r="E163" i="148"/>
  <c r="E129" i="148"/>
  <c r="E197" i="148"/>
  <c r="E79" i="138"/>
  <c r="E113" i="138" s="1"/>
  <c r="E229" i="151"/>
  <c r="E263" i="151" s="1"/>
  <c r="E115" i="141"/>
  <c r="E183" i="141"/>
  <c r="E149" i="141"/>
  <c r="E131" i="145"/>
  <c r="E199" i="145"/>
  <c r="E165" i="145"/>
  <c r="E220" i="143"/>
  <c r="E254" i="143" s="1"/>
  <c r="E84" i="150"/>
  <c r="E152" i="150" s="1"/>
  <c r="E163" i="142"/>
  <c r="E197" i="142"/>
  <c r="E129" i="142"/>
  <c r="E290" i="151"/>
  <c r="E54" i="151"/>
  <c r="K15" i="127"/>
  <c r="L40" i="88"/>
  <c r="E130" i="141"/>
  <c r="E164" i="141"/>
  <c r="E198" i="141"/>
  <c r="E163" i="141"/>
  <c r="E129" i="141"/>
  <c r="E197" i="141"/>
  <c r="E232" i="151"/>
  <c r="E266" i="151" s="1"/>
  <c r="E165" i="147"/>
  <c r="E199" i="147"/>
  <c r="E131" i="147"/>
  <c r="E186" i="147"/>
  <c r="E152" i="147"/>
  <c r="E118" i="147"/>
  <c r="E116" i="144"/>
  <c r="E150" i="144"/>
  <c r="E184" i="144"/>
  <c r="E119" i="149"/>
  <c r="E153" i="149"/>
  <c r="E187" i="149"/>
  <c r="E69" i="149"/>
  <c r="E70" i="149" s="1"/>
  <c r="D367" i="149"/>
  <c r="E187" i="142"/>
  <c r="E153" i="142"/>
  <c r="E119" i="142"/>
  <c r="L36" i="86"/>
  <c r="L369" i="86" s="1"/>
  <c r="L16" i="88"/>
  <c r="L648" i="92"/>
  <c r="L649" i="92" s="1"/>
  <c r="E167" i="145"/>
  <c r="E201" i="145"/>
  <c r="E133" i="145"/>
  <c r="E151" i="141"/>
  <c r="E117" i="141"/>
  <c r="E185" i="141"/>
  <c r="E221" i="146"/>
  <c r="E255" i="146" s="1"/>
  <c r="E85" i="138"/>
  <c r="E95" i="138"/>
  <c r="E102" i="138"/>
  <c r="D356" i="138"/>
  <c r="D329" i="138"/>
  <c r="D330" i="138" s="1"/>
  <c r="E215" i="151"/>
  <c r="E249" i="151" s="1"/>
  <c r="D367" i="143"/>
  <c r="E69" i="143"/>
  <c r="E70" i="143" s="1"/>
  <c r="E235" i="162"/>
  <c r="E269" i="162" s="1"/>
  <c r="E166" i="142"/>
  <c r="E132" i="142"/>
  <c r="E200" i="142"/>
  <c r="E217" i="162"/>
  <c r="E251" i="162" s="1"/>
  <c r="E130" i="148"/>
  <c r="E198" i="148"/>
  <c r="E164" i="148"/>
  <c r="E115" i="145"/>
  <c r="E149" i="145"/>
  <c r="E183" i="145"/>
  <c r="D328" i="135"/>
  <c r="D365" i="135" s="1"/>
  <c r="E68" i="135" s="1"/>
  <c r="D305" i="135"/>
  <c r="D342" i="135" s="1"/>
  <c r="E45" i="135" s="1"/>
  <c r="D312" i="135"/>
  <c r="D349" i="135" s="1"/>
  <c r="E52" i="135" s="1"/>
  <c r="D322" i="135"/>
  <c r="D359" i="135" s="1"/>
  <c r="E62" i="135" s="1"/>
  <c r="D325" i="135"/>
  <c r="D362" i="135" s="1"/>
  <c r="E65" i="135" s="1"/>
  <c r="D324" i="135"/>
  <c r="D361" i="135" s="1"/>
  <c r="E64" i="135" s="1"/>
  <c r="D327" i="135"/>
  <c r="D364" i="135" s="1"/>
  <c r="E67" i="135" s="1"/>
  <c r="D308" i="135"/>
  <c r="D345" i="135" s="1"/>
  <c r="E48" i="135" s="1"/>
  <c r="D311" i="135"/>
  <c r="D348" i="135" s="1"/>
  <c r="E51" i="135" s="1"/>
  <c r="D321" i="135"/>
  <c r="D358" i="135" s="1"/>
  <c r="E61" i="135" s="1"/>
  <c r="D320" i="135"/>
  <c r="D357" i="135" s="1"/>
  <c r="E60" i="135" s="1"/>
  <c r="D323" i="135"/>
  <c r="D360" i="135" s="1"/>
  <c r="E63" i="135" s="1"/>
  <c r="E97" i="135" s="1"/>
  <c r="D304" i="135"/>
  <c r="D341" i="135" s="1"/>
  <c r="E44" i="135" s="1"/>
  <c r="D307" i="135"/>
  <c r="D344" i="135" s="1"/>
  <c r="E47" i="135" s="1"/>
  <c r="D310" i="135"/>
  <c r="D347" i="135" s="1"/>
  <c r="E50" i="135" s="1"/>
  <c r="D17" i="128"/>
  <c r="D67" i="128" s="1"/>
  <c r="D18" i="102" s="1"/>
  <c r="D309" i="135"/>
  <c r="D346" i="135" s="1"/>
  <c r="E49" i="135" s="1"/>
  <c r="D319" i="135"/>
  <c r="D326" i="135"/>
  <c r="D363" i="135" s="1"/>
  <c r="E66" i="135" s="1"/>
  <c r="D303" i="135"/>
  <c r="D306" i="135"/>
  <c r="D343" i="135" s="1"/>
  <c r="E46" i="135" s="1"/>
  <c r="E199" i="143"/>
  <c r="E165" i="143"/>
  <c r="E131" i="143"/>
  <c r="E182" i="142"/>
  <c r="E114" i="142"/>
  <c r="E148" i="142"/>
  <c r="E116" i="142"/>
  <c r="E150" i="142"/>
  <c r="E184" i="142"/>
  <c r="E184" i="145"/>
  <c r="E116" i="145"/>
  <c r="E150" i="145"/>
  <c r="E229" i="162"/>
  <c r="E154" i="141"/>
  <c r="E188" i="141"/>
  <c r="E120" i="141"/>
  <c r="E222" i="151"/>
  <c r="E256" i="151" s="1"/>
  <c r="E170" i="147"/>
  <c r="E136" i="147"/>
  <c r="E204" i="147"/>
  <c r="E114" i="147"/>
  <c r="E148" i="147"/>
  <c r="E182" i="147"/>
  <c r="E130" i="144"/>
  <c r="E164" i="144"/>
  <c r="E198" i="144"/>
  <c r="E151" i="143"/>
  <c r="E117" i="143"/>
  <c r="E185" i="143"/>
  <c r="E205" i="162"/>
  <c r="E206" i="162" s="1"/>
  <c r="E188" i="149"/>
  <c r="E154" i="149"/>
  <c r="E120" i="149"/>
  <c r="E93" i="149"/>
  <c r="E94" i="149"/>
  <c r="E69" i="142"/>
  <c r="E70" i="142" s="1"/>
  <c r="D367" i="142"/>
  <c r="E146" i="162"/>
  <c r="E155" i="162" s="1"/>
  <c r="E180" i="162"/>
  <c r="E189" i="162" s="1"/>
  <c r="E112" i="162"/>
  <c r="E151" i="147"/>
  <c r="E117" i="147"/>
  <c r="E185" i="147"/>
  <c r="D368" i="144"/>
  <c r="D370" i="144" s="1"/>
  <c r="E53" i="144"/>
  <c r="D351" i="144"/>
  <c r="E82" i="138"/>
  <c r="E99" i="138"/>
  <c r="E83" i="138"/>
  <c r="E161" i="143"/>
  <c r="E195" i="143"/>
  <c r="E127" i="143"/>
  <c r="E170" i="149"/>
  <c r="E204" i="149"/>
  <c r="E136" i="149"/>
  <c r="E152" i="148"/>
  <c r="E118" i="148"/>
  <c r="E186" i="148"/>
  <c r="Q58" i="217"/>
  <c r="I65" i="127"/>
  <c r="E54" i="162"/>
  <c r="E290" i="162"/>
  <c r="E197" i="143"/>
  <c r="E129" i="143"/>
  <c r="E163" i="143"/>
  <c r="E148" i="149"/>
  <c r="E114" i="149"/>
  <c r="E182" i="149"/>
  <c r="E181" i="148"/>
  <c r="E147" i="148"/>
  <c r="E113" i="148"/>
  <c r="E151" i="142"/>
  <c r="E117" i="142"/>
  <c r="E185" i="142"/>
  <c r="D321" i="134"/>
  <c r="D358" i="134" s="1"/>
  <c r="E61" i="134" s="1"/>
  <c r="D324" i="134"/>
  <c r="D361" i="134" s="1"/>
  <c r="E64" i="134" s="1"/>
  <c r="D327" i="134"/>
  <c r="D364" i="134" s="1"/>
  <c r="E67" i="134" s="1"/>
  <c r="D308" i="134"/>
  <c r="D345" i="134" s="1"/>
  <c r="E48" i="134" s="1"/>
  <c r="D307" i="134"/>
  <c r="D344" i="134" s="1"/>
  <c r="E47" i="134" s="1"/>
  <c r="D310" i="134"/>
  <c r="D347" i="134" s="1"/>
  <c r="E50" i="134" s="1"/>
  <c r="D320" i="134"/>
  <c r="D357" i="134" s="1"/>
  <c r="E60" i="134" s="1"/>
  <c r="D323" i="134"/>
  <c r="D360" i="134" s="1"/>
  <c r="E63" i="134" s="1"/>
  <c r="D304" i="134"/>
  <c r="D341" i="134" s="1"/>
  <c r="E44" i="134" s="1"/>
  <c r="D326" i="134"/>
  <c r="D363" i="134" s="1"/>
  <c r="E66" i="134" s="1"/>
  <c r="D16" i="128"/>
  <c r="D66" i="128" s="1"/>
  <c r="D17" i="102" s="1"/>
  <c r="D306" i="134"/>
  <c r="D343" i="134" s="1"/>
  <c r="E46" i="134" s="1"/>
  <c r="D309" i="134"/>
  <c r="D346" i="134" s="1"/>
  <c r="E49" i="134" s="1"/>
  <c r="D319" i="134"/>
  <c r="D311" i="134"/>
  <c r="D348" i="134" s="1"/>
  <c r="E51" i="134" s="1"/>
  <c r="D322" i="134"/>
  <c r="D359" i="134" s="1"/>
  <c r="E62" i="134" s="1"/>
  <c r="D325" i="134"/>
  <c r="D362" i="134" s="1"/>
  <c r="E65" i="134" s="1"/>
  <c r="D328" i="134"/>
  <c r="D365" i="134" s="1"/>
  <c r="E68" i="134" s="1"/>
  <c r="D305" i="134"/>
  <c r="D342" i="134" s="1"/>
  <c r="E45" i="134" s="1"/>
  <c r="D312" i="134"/>
  <c r="D349" i="134" s="1"/>
  <c r="E52" i="134" s="1"/>
  <c r="D303" i="134"/>
  <c r="E130" i="145"/>
  <c r="E198" i="145"/>
  <c r="E164" i="145"/>
  <c r="E152" i="141"/>
  <c r="E186" i="141"/>
  <c r="E118" i="141"/>
  <c r="E100" i="150"/>
  <c r="D330" i="150"/>
  <c r="E163" i="147"/>
  <c r="E129" i="147"/>
  <c r="E197" i="147"/>
  <c r="E94" i="144"/>
  <c r="E103" i="144" s="1"/>
  <c r="E104" i="144" s="1"/>
  <c r="E204" i="143"/>
  <c r="E170" i="143"/>
  <c r="E136" i="143"/>
  <c r="E145" i="143"/>
  <c r="E179" i="143"/>
  <c r="E111" i="143"/>
  <c r="E152" i="149"/>
  <c r="E186" i="149"/>
  <c r="E118" i="149"/>
  <c r="E200" i="148"/>
  <c r="E132" i="148"/>
  <c r="E166" i="148"/>
  <c r="E117" i="148"/>
  <c r="E185" i="148"/>
  <c r="E151" i="148"/>
  <c r="D282" i="86"/>
  <c r="D15" i="132" s="1"/>
  <c r="E232" i="142"/>
  <c r="E266" i="142" s="1"/>
  <c r="E217" i="146"/>
  <c r="E251" i="146" s="1"/>
  <c r="K15" i="86"/>
  <c r="E153" i="145"/>
  <c r="E187" i="145"/>
  <c r="E119" i="145"/>
  <c r="E201" i="141"/>
  <c r="E133" i="141"/>
  <c r="E167" i="141"/>
  <c r="E69" i="144"/>
  <c r="E70" i="144" s="1"/>
  <c r="D367" i="144"/>
  <c r="D322" i="137"/>
  <c r="D359" i="137" s="1"/>
  <c r="E62" i="137" s="1"/>
  <c r="D325" i="137"/>
  <c r="D362" i="137" s="1"/>
  <c r="E65" i="137" s="1"/>
  <c r="D328" i="137"/>
  <c r="D365" i="137" s="1"/>
  <c r="E68" i="137" s="1"/>
  <c r="D305" i="137"/>
  <c r="D342" i="137" s="1"/>
  <c r="E45" i="137" s="1"/>
  <c r="D312" i="137"/>
  <c r="D349" i="137" s="1"/>
  <c r="E52" i="137" s="1"/>
  <c r="D311" i="137"/>
  <c r="D348" i="137" s="1"/>
  <c r="E51" i="137" s="1"/>
  <c r="D321" i="137"/>
  <c r="D358" i="137" s="1"/>
  <c r="E61" i="137" s="1"/>
  <c r="D324" i="137"/>
  <c r="D361" i="137" s="1"/>
  <c r="E64" i="137" s="1"/>
  <c r="D327" i="137"/>
  <c r="D364" i="137" s="1"/>
  <c r="E67" i="137" s="1"/>
  <c r="D308" i="137"/>
  <c r="D345" i="137" s="1"/>
  <c r="E48" i="137" s="1"/>
  <c r="D19" i="128"/>
  <c r="D69" i="128" s="1"/>
  <c r="D20" i="102" s="1"/>
  <c r="D307" i="137"/>
  <c r="D344" i="137" s="1"/>
  <c r="E47" i="137" s="1"/>
  <c r="D310" i="137"/>
  <c r="D347" i="137" s="1"/>
  <c r="E50" i="137" s="1"/>
  <c r="D320" i="137"/>
  <c r="D357" i="137" s="1"/>
  <c r="E60" i="137" s="1"/>
  <c r="D323" i="137"/>
  <c r="D360" i="137" s="1"/>
  <c r="E63" i="137" s="1"/>
  <c r="D304" i="137"/>
  <c r="D341" i="137" s="1"/>
  <c r="E44" i="137" s="1"/>
  <c r="D326" i="137"/>
  <c r="D363" i="137" s="1"/>
  <c r="E66" i="137" s="1"/>
  <c r="D303" i="137"/>
  <c r="D306" i="137"/>
  <c r="D343" i="137" s="1"/>
  <c r="E46" i="137" s="1"/>
  <c r="D309" i="137"/>
  <c r="D346" i="137" s="1"/>
  <c r="E49" i="137" s="1"/>
  <c r="D319" i="137"/>
  <c r="E201" i="149"/>
  <c r="E133" i="149"/>
  <c r="E167" i="149"/>
  <c r="E167" i="148"/>
  <c r="E133" i="148"/>
  <c r="E201" i="148"/>
  <c r="E93" i="142"/>
  <c r="E94" i="142"/>
  <c r="M36" i="86"/>
  <c r="M369" i="86" s="1"/>
  <c r="M16" i="88"/>
  <c r="M648" i="92"/>
  <c r="M649" i="92" s="1"/>
  <c r="E203" i="144"/>
  <c r="E169" i="144"/>
  <c r="E135" i="144"/>
  <c r="E179" i="144"/>
  <c r="E145" i="144"/>
  <c r="E111" i="144"/>
  <c r="E101" i="138"/>
  <c r="E86" i="138"/>
  <c r="D340" i="138"/>
  <c r="D313" i="138"/>
  <c r="E80" i="138"/>
  <c r="E218" i="151"/>
  <c r="E252" i="151" s="1"/>
  <c r="E231" i="146"/>
  <c r="E265" i="146" s="1"/>
  <c r="E187" i="143"/>
  <c r="E153" i="143"/>
  <c r="E119" i="143"/>
  <c r="E94" i="143"/>
  <c r="E204" i="145"/>
  <c r="E170" i="145"/>
  <c r="E136" i="145"/>
  <c r="E161" i="147"/>
  <c r="E195" i="147"/>
  <c r="E127" i="147"/>
  <c r="E216" i="146"/>
  <c r="E250" i="146" s="1"/>
  <c r="E155" i="146"/>
  <c r="E229" i="146"/>
  <c r="E201" i="143"/>
  <c r="E167" i="143"/>
  <c r="E133" i="143"/>
  <c r="E149" i="149"/>
  <c r="E183" i="149"/>
  <c r="E115" i="149"/>
  <c r="D351" i="149"/>
  <c r="D368" i="149"/>
  <c r="D370" i="149" s="1"/>
  <c r="E53" i="149"/>
  <c r="D351" i="142"/>
  <c r="D368" i="142"/>
  <c r="D370" i="142" s="1"/>
  <c r="E53" i="142"/>
  <c r="E215" i="162"/>
  <c r="E249" i="162" s="1"/>
  <c r="E204" i="141"/>
  <c r="E136" i="141"/>
  <c r="E170" i="141"/>
  <c r="E59" i="150"/>
  <c r="E93" i="150" s="1"/>
  <c r="D366" i="150"/>
  <c r="E80" i="150"/>
  <c r="D107" i="102"/>
  <c r="D52" i="95"/>
  <c r="D77" i="95" s="1"/>
  <c r="E98" i="150"/>
  <c r="E133" i="147"/>
  <c r="E201" i="147"/>
  <c r="E167" i="147"/>
  <c r="E179" i="147"/>
  <c r="E145" i="147"/>
  <c r="E111" i="147"/>
  <c r="E54" i="146"/>
  <c r="E290" i="146"/>
  <c r="D310" i="136"/>
  <c r="D347" i="136" s="1"/>
  <c r="E50" i="136" s="1"/>
  <c r="D319" i="136"/>
  <c r="D309" i="136"/>
  <c r="D346" i="136" s="1"/>
  <c r="E49" i="136" s="1"/>
  <c r="D312" i="136"/>
  <c r="D349" i="136" s="1"/>
  <c r="E52" i="136" s="1"/>
  <c r="D305" i="136"/>
  <c r="D342" i="136" s="1"/>
  <c r="E45" i="136" s="1"/>
  <c r="D323" i="136"/>
  <c r="D360" i="136" s="1"/>
  <c r="E63" i="136" s="1"/>
  <c r="D320" i="136"/>
  <c r="D357" i="136" s="1"/>
  <c r="E60" i="136" s="1"/>
  <c r="D326" i="136"/>
  <c r="D363" i="136" s="1"/>
  <c r="E66" i="136" s="1"/>
  <c r="D327" i="136"/>
  <c r="D364" i="136" s="1"/>
  <c r="E67" i="136" s="1"/>
  <c r="D322" i="136"/>
  <c r="D359" i="136" s="1"/>
  <c r="E62" i="136" s="1"/>
  <c r="D311" i="136"/>
  <c r="D348" i="136" s="1"/>
  <c r="E51" i="136" s="1"/>
  <c r="D304" i="136"/>
  <c r="D341" i="136" s="1"/>
  <c r="E44" i="136" s="1"/>
  <c r="D308" i="136"/>
  <c r="D345" i="136" s="1"/>
  <c r="E48" i="136" s="1"/>
  <c r="D303" i="136"/>
  <c r="D321" i="136"/>
  <c r="D358" i="136" s="1"/>
  <c r="E61" i="136" s="1"/>
  <c r="E95" i="136" s="1"/>
  <c r="D325" i="136"/>
  <c r="D362" i="136" s="1"/>
  <c r="E65" i="136" s="1"/>
  <c r="D307" i="136"/>
  <c r="D344" i="136" s="1"/>
  <c r="E47" i="136" s="1"/>
  <c r="D324" i="136"/>
  <c r="D361" i="136" s="1"/>
  <c r="E64" i="136" s="1"/>
  <c r="D306" i="136"/>
  <c r="D343" i="136" s="1"/>
  <c r="E46" i="136" s="1"/>
  <c r="D18" i="128"/>
  <c r="D68" i="128" s="1"/>
  <c r="D19" i="102" s="1"/>
  <c r="D328" i="136"/>
  <c r="D365" i="136" s="1"/>
  <c r="E68" i="136" s="1"/>
  <c r="E102" i="136" s="1"/>
  <c r="E53" i="143"/>
  <c r="D368" i="143"/>
  <c r="D370" i="143" s="1"/>
  <c r="D351" i="143"/>
  <c r="E149" i="148"/>
  <c r="E115" i="148"/>
  <c r="E183" i="148"/>
  <c r="D281" i="86"/>
  <c r="D15" i="133" s="1"/>
  <c r="D280" i="86"/>
  <c r="D15" i="131" s="1"/>
  <c r="E87" i="151"/>
  <c r="E88" i="151" s="1"/>
  <c r="E146" i="151"/>
  <c r="E155" i="151" s="1"/>
  <c r="E112" i="151"/>
  <c r="E180" i="151"/>
  <c r="E189" i="151" s="1"/>
  <c r="J34" i="127"/>
  <c r="S28" i="217" s="1"/>
  <c r="J64" i="127"/>
  <c r="E147" i="145"/>
  <c r="E181" i="145"/>
  <c r="E113" i="145"/>
  <c r="D324" i="139"/>
  <c r="D361" i="139" s="1"/>
  <c r="E64" i="139" s="1"/>
  <c r="D327" i="139"/>
  <c r="D364" i="139" s="1"/>
  <c r="E67" i="139" s="1"/>
  <c r="D308" i="139"/>
  <c r="D345" i="139" s="1"/>
  <c r="E48" i="139" s="1"/>
  <c r="D311" i="139"/>
  <c r="D348" i="139" s="1"/>
  <c r="E51" i="139" s="1"/>
  <c r="D321" i="139"/>
  <c r="D358" i="139" s="1"/>
  <c r="E61" i="139" s="1"/>
  <c r="D320" i="139"/>
  <c r="D357" i="139" s="1"/>
  <c r="E60" i="139" s="1"/>
  <c r="D323" i="139"/>
  <c r="D360" i="139" s="1"/>
  <c r="E63" i="139" s="1"/>
  <c r="D304" i="139"/>
  <c r="D341" i="139" s="1"/>
  <c r="E44" i="139" s="1"/>
  <c r="D307" i="139"/>
  <c r="D344" i="139" s="1"/>
  <c r="E47" i="139" s="1"/>
  <c r="D310" i="139"/>
  <c r="D347" i="139" s="1"/>
  <c r="E50" i="139" s="1"/>
  <c r="D21" i="128"/>
  <c r="D71" i="128" s="1"/>
  <c r="D22" i="102" s="1"/>
  <c r="D309" i="139"/>
  <c r="D346" i="139" s="1"/>
  <c r="E49" i="139" s="1"/>
  <c r="D319" i="139"/>
  <c r="D326" i="139"/>
  <c r="D363" i="139" s="1"/>
  <c r="E66" i="139" s="1"/>
  <c r="D303" i="139"/>
  <c r="D306" i="139"/>
  <c r="D343" i="139" s="1"/>
  <c r="E46" i="139" s="1"/>
  <c r="D328" i="139"/>
  <c r="D365" i="139" s="1"/>
  <c r="E68" i="139" s="1"/>
  <c r="D305" i="139"/>
  <c r="D342" i="139" s="1"/>
  <c r="E45" i="139" s="1"/>
  <c r="D312" i="139"/>
  <c r="D349" i="139" s="1"/>
  <c r="E52" i="139" s="1"/>
  <c r="D322" i="139"/>
  <c r="D359" i="139" s="1"/>
  <c r="E62" i="139" s="1"/>
  <c r="D325" i="139"/>
  <c r="D362" i="139" s="1"/>
  <c r="E65" i="139" s="1"/>
  <c r="E99" i="139" s="1"/>
  <c r="E182" i="141"/>
  <c r="E114" i="141"/>
  <c r="E148" i="141"/>
  <c r="E195" i="144"/>
  <c r="E127" i="144"/>
  <c r="E161" i="144"/>
  <c r="E165" i="149"/>
  <c r="E131" i="149"/>
  <c r="E199" i="149"/>
  <c r="E154" i="148"/>
  <c r="E120" i="148"/>
  <c r="E188" i="148"/>
  <c r="E203" i="142"/>
  <c r="E135" i="142"/>
  <c r="E169" i="142"/>
  <c r="E213" i="151"/>
  <c r="E238" i="146"/>
  <c r="E272" i="146" s="1"/>
  <c r="E87" i="162"/>
  <c r="E88" i="162" s="1"/>
  <c r="E132" i="141"/>
  <c r="E200" i="141"/>
  <c r="E166" i="141"/>
  <c r="E203" i="147"/>
  <c r="E135" i="147"/>
  <c r="E169" i="147"/>
  <c r="E200" i="144"/>
  <c r="E132" i="144"/>
  <c r="E166" i="144"/>
  <c r="E98" i="138"/>
  <c r="E100" i="138"/>
  <c r="D40" i="95"/>
  <c r="D65" i="95" s="1"/>
  <c r="D95" i="102"/>
  <c r="D239" i="86"/>
  <c r="D240" i="86" s="1"/>
  <c r="D263" i="86"/>
  <c r="D273" i="86" s="1"/>
  <c r="D274" i="86" s="1"/>
  <c r="E220" i="151"/>
  <c r="E254" i="151" s="1"/>
  <c r="E236" i="151"/>
  <c r="E270" i="151" s="1"/>
  <c r="D367" i="147"/>
  <c r="E69" i="147"/>
  <c r="E70" i="147" s="1"/>
  <c r="E213" i="146"/>
  <c r="E205" i="151"/>
  <c r="E206" i="151" s="1"/>
  <c r="E219" i="146"/>
  <c r="E253" i="146" s="1"/>
  <c r="E77" i="149"/>
  <c r="E78" i="149"/>
  <c r="E78" i="142"/>
  <c r="E77" i="142"/>
  <c r="E135" i="141"/>
  <c r="E169" i="141"/>
  <c r="E203" i="141"/>
  <c r="E83" i="150"/>
  <c r="D332" i="150"/>
  <c r="D333" i="150" s="1"/>
  <c r="D314" i="150"/>
  <c r="E101" i="150"/>
  <c r="D350" i="150"/>
  <c r="E43" i="150"/>
  <c r="E77" i="150" s="1"/>
  <c r="E96" i="150"/>
  <c r="D368" i="147"/>
  <c r="D370" i="147" s="1"/>
  <c r="E53" i="147"/>
  <c r="D351" i="147"/>
  <c r="E236" i="162"/>
  <c r="E270" i="162" s="1"/>
  <c r="E150" i="143"/>
  <c r="E116" i="143"/>
  <c r="E184" i="143"/>
  <c r="E54" i="145"/>
  <c r="E103" i="145"/>
  <c r="E104" i="145" s="1"/>
  <c r="E196" i="145"/>
  <c r="E128" i="145"/>
  <c r="E162" i="145"/>
  <c r="E111" i="145"/>
  <c r="E145" i="145"/>
  <c r="E179" i="145"/>
  <c r="E87" i="145"/>
  <c r="E88" i="145" s="1"/>
  <c r="E145" i="148"/>
  <c r="E179" i="148"/>
  <c r="E111" i="148"/>
  <c r="E128" i="148"/>
  <c r="E196" i="148"/>
  <c r="E162" i="148"/>
  <c r="E87" i="148"/>
  <c r="E88" i="148" s="1"/>
  <c r="E112" i="148"/>
  <c r="E146" i="148"/>
  <c r="E180" i="148"/>
  <c r="E195" i="145"/>
  <c r="E127" i="145"/>
  <c r="E161" i="145"/>
  <c r="E127" i="148"/>
  <c r="E161" i="148"/>
  <c r="E195" i="148"/>
  <c r="E103" i="148"/>
  <c r="E104" i="148" s="1"/>
  <c r="E146" i="145"/>
  <c r="E180" i="145"/>
  <c r="E112" i="145"/>
  <c r="E127" i="141"/>
  <c r="E161" i="141"/>
  <c r="E195" i="141"/>
  <c r="E103" i="141"/>
  <c r="E104" i="141" s="1"/>
  <c r="E112" i="141"/>
  <c r="E180" i="141"/>
  <c r="E146" i="141"/>
  <c r="E128" i="141"/>
  <c r="E196" i="141"/>
  <c r="E162" i="141"/>
  <c r="E217" i="147" l="1"/>
  <c r="E251" i="147" s="1"/>
  <c r="A649" i="92"/>
  <c r="E237" i="143"/>
  <c r="E271" i="143" s="1"/>
  <c r="E219" i="149"/>
  <c r="E253" i="149" s="1"/>
  <c r="E230" i="151"/>
  <c r="E264" i="151" s="1"/>
  <c r="E273" i="151" s="1"/>
  <c r="E274" i="151" s="1"/>
  <c r="E219" i="145"/>
  <c r="E253" i="145" s="1"/>
  <c r="E238" i="142"/>
  <c r="E272" i="142" s="1"/>
  <c r="E236" i="143"/>
  <c r="E270" i="143" s="1"/>
  <c r="E222" i="144"/>
  <c r="E256" i="144" s="1"/>
  <c r="E165" i="138"/>
  <c r="E131" i="138"/>
  <c r="E233" i="142"/>
  <c r="E267" i="142" s="1"/>
  <c r="E222" i="143"/>
  <c r="E256" i="143" s="1"/>
  <c r="E153" i="150"/>
  <c r="E187" i="150"/>
  <c r="E236" i="145"/>
  <c r="E270" i="145" s="1"/>
  <c r="E234" i="147"/>
  <c r="E268" i="147" s="1"/>
  <c r="E237" i="148"/>
  <c r="E271" i="148" s="1"/>
  <c r="E232" i="147"/>
  <c r="E266" i="147" s="1"/>
  <c r="E216" i="145"/>
  <c r="E250" i="145" s="1"/>
  <c r="E231" i="144"/>
  <c r="E265" i="144" s="1"/>
  <c r="E221" i="147"/>
  <c r="E255" i="147" s="1"/>
  <c r="E98" i="136"/>
  <c r="E166" i="136" s="1"/>
  <c r="E216" i="144"/>
  <c r="E250" i="144" s="1"/>
  <c r="E216" i="148"/>
  <c r="E250" i="148" s="1"/>
  <c r="E87" i="147"/>
  <c r="E88" i="147" s="1"/>
  <c r="E112" i="147"/>
  <c r="E121" i="147" s="1"/>
  <c r="E112" i="143"/>
  <c r="E121" i="143" s="1"/>
  <c r="E180" i="147"/>
  <c r="E189" i="147" s="1"/>
  <c r="E217" i="144"/>
  <c r="E251" i="144" s="1"/>
  <c r="E215" i="147"/>
  <c r="E249" i="147" s="1"/>
  <c r="E215" i="142"/>
  <c r="E249" i="142" s="1"/>
  <c r="E233" i="144"/>
  <c r="E267" i="144" s="1"/>
  <c r="E236" i="144"/>
  <c r="E270" i="144" s="1"/>
  <c r="E221" i="148"/>
  <c r="E255" i="148" s="1"/>
  <c r="E136" i="150"/>
  <c r="E183" i="138"/>
  <c r="E230" i="162"/>
  <c r="E264" i="162" s="1"/>
  <c r="E204" i="150"/>
  <c r="E115" i="138"/>
  <c r="E219" i="144"/>
  <c r="E253" i="144" s="1"/>
  <c r="E221" i="144"/>
  <c r="E255" i="144" s="1"/>
  <c r="E231" i="149"/>
  <c r="E265" i="149" s="1"/>
  <c r="E216" i="143"/>
  <c r="E250" i="143" s="1"/>
  <c r="E236" i="141"/>
  <c r="E270" i="141" s="1"/>
  <c r="E236" i="149"/>
  <c r="E270" i="149" s="1"/>
  <c r="E196" i="147"/>
  <c r="E205" i="147" s="1"/>
  <c r="E206" i="147" s="1"/>
  <c r="E220" i="144"/>
  <c r="E254" i="144" s="1"/>
  <c r="E171" i="151"/>
  <c r="E172" i="151" s="1"/>
  <c r="E236" i="147"/>
  <c r="E270" i="147" s="1"/>
  <c r="E235" i="142"/>
  <c r="E269" i="142" s="1"/>
  <c r="E215" i="149"/>
  <c r="E249" i="149" s="1"/>
  <c r="E218" i="149"/>
  <c r="E252" i="149" s="1"/>
  <c r="E234" i="145"/>
  <c r="E268" i="145" s="1"/>
  <c r="E87" i="143"/>
  <c r="E88" i="143" s="1"/>
  <c r="E180" i="143"/>
  <c r="E189" i="143" s="1"/>
  <c r="E129" i="150"/>
  <c r="E128" i="147"/>
  <c r="E137" i="147" s="1"/>
  <c r="E138" i="147" s="1"/>
  <c r="E234" i="149"/>
  <c r="E268" i="149" s="1"/>
  <c r="E163" i="150"/>
  <c r="E162" i="147"/>
  <c r="E171" i="147" s="1"/>
  <c r="E172" i="147" s="1"/>
  <c r="E233" i="148"/>
  <c r="E267" i="148" s="1"/>
  <c r="E232" i="149"/>
  <c r="E266" i="149" s="1"/>
  <c r="E237" i="149"/>
  <c r="E271" i="149" s="1"/>
  <c r="E235" i="144"/>
  <c r="E269" i="144" s="1"/>
  <c r="E222" i="142"/>
  <c r="E256" i="142" s="1"/>
  <c r="E111" i="141"/>
  <c r="E121" i="141" s="1"/>
  <c r="E100" i="135"/>
  <c r="E168" i="135" s="1"/>
  <c r="E220" i="142"/>
  <c r="E254" i="142" s="1"/>
  <c r="E232" i="143"/>
  <c r="E266" i="143" s="1"/>
  <c r="E238" i="144"/>
  <c r="E272" i="144" s="1"/>
  <c r="E146" i="144"/>
  <c r="E155" i="144" s="1"/>
  <c r="E156" i="144" s="1"/>
  <c r="E199" i="150"/>
  <c r="E118" i="150"/>
  <c r="E149" i="150"/>
  <c r="E165" i="150"/>
  <c r="E217" i="142"/>
  <c r="E251" i="142" s="1"/>
  <c r="E183" i="150"/>
  <c r="E222" i="147"/>
  <c r="E256" i="147" s="1"/>
  <c r="E150" i="150"/>
  <c r="E217" i="143"/>
  <c r="E251" i="143" s="1"/>
  <c r="E179" i="141"/>
  <c r="E87" i="141"/>
  <c r="E88" i="141" s="1"/>
  <c r="E54" i="148"/>
  <c r="E80" i="135"/>
  <c r="E148" i="135" s="1"/>
  <c r="E118" i="138"/>
  <c r="E234" i="143"/>
  <c r="E268" i="143" s="1"/>
  <c r="E218" i="148"/>
  <c r="E252" i="148" s="1"/>
  <c r="E218" i="147"/>
  <c r="E252" i="147" s="1"/>
  <c r="E116" i="150"/>
  <c r="E186" i="150"/>
  <c r="E97" i="137"/>
  <c r="E199" i="137" s="1"/>
  <c r="E96" i="134"/>
  <c r="E164" i="134" s="1"/>
  <c r="E218" i="141"/>
  <c r="E252" i="141" s="1"/>
  <c r="E215" i="143"/>
  <c r="E249" i="143" s="1"/>
  <c r="E236" i="142"/>
  <c r="E270" i="142" s="1"/>
  <c r="E113" i="150"/>
  <c r="E214" i="146"/>
  <c r="E248" i="146" s="1"/>
  <c r="E96" i="139"/>
  <c r="E198" i="139" s="1"/>
  <c r="E120" i="150"/>
  <c r="E230" i="146"/>
  <c r="E264" i="146" s="1"/>
  <c r="E233" i="141"/>
  <c r="E267" i="141" s="1"/>
  <c r="E147" i="138"/>
  <c r="E188" i="150"/>
  <c r="E215" i="144"/>
  <c r="E249" i="144" s="1"/>
  <c r="E186" i="138"/>
  <c r="E87" i="144"/>
  <c r="E88" i="144" s="1"/>
  <c r="E167" i="150"/>
  <c r="E102" i="134"/>
  <c r="E170" i="134" s="1"/>
  <c r="E237" i="145"/>
  <c r="E271" i="145" s="1"/>
  <c r="E54" i="141"/>
  <c r="E237" i="147"/>
  <c r="E271" i="147" s="1"/>
  <c r="E133" i="150"/>
  <c r="E130" i="138"/>
  <c r="E112" i="144"/>
  <c r="E236" i="148"/>
  <c r="E270" i="148" s="1"/>
  <c r="E215" i="141"/>
  <c r="E249" i="141" s="1"/>
  <c r="E86" i="134"/>
  <c r="E154" i="134" s="1"/>
  <c r="E81" i="136"/>
  <c r="E149" i="136" s="1"/>
  <c r="E99" i="135"/>
  <c r="E167" i="135" s="1"/>
  <c r="E222" i="148"/>
  <c r="E256" i="148" s="1"/>
  <c r="E181" i="150"/>
  <c r="E181" i="138"/>
  <c r="E84" i="136"/>
  <c r="E152" i="136" s="1"/>
  <c r="E238" i="141"/>
  <c r="E272" i="141" s="1"/>
  <c r="E80" i="137"/>
  <c r="E182" i="137" s="1"/>
  <c r="E99" i="134"/>
  <c r="E133" i="134" s="1"/>
  <c r="E79" i="139"/>
  <c r="E113" i="139" s="1"/>
  <c r="E100" i="139"/>
  <c r="E202" i="139" s="1"/>
  <c r="E84" i="139"/>
  <c r="E186" i="139" s="1"/>
  <c r="E99" i="136"/>
  <c r="E133" i="136" s="1"/>
  <c r="E189" i="144"/>
  <c r="E190" i="144" s="1"/>
  <c r="E82" i="137"/>
  <c r="E116" i="137" s="1"/>
  <c r="E238" i="143"/>
  <c r="E272" i="143" s="1"/>
  <c r="E82" i="134"/>
  <c r="E150" i="134" s="1"/>
  <c r="E189" i="148"/>
  <c r="E190" i="148" s="1"/>
  <c r="E80" i="136"/>
  <c r="E148" i="136" s="1"/>
  <c r="E100" i="137"/>
  <c r="E202" i="137" s="1"/>
  <c r="E86" i="137"/>
  <c r="E120" i="137" s="1"/>
  <c r="E79" i="134"/>
  <c r="E181" i="134" s="1"/>
  <c r="E198" i="138"/>
  <c r="E222" i="145"/>
  <c r="E256" i="145" s="1"/>
  <c r="E220" i="145"/>
  <c r="E254" i="145" s="1"/>
  <c r="E83" i="139"/>
  <c r="E117" i="139" s="1"/>
  <c r="E83" i="137"/>
  <c r="E151" i="137" s="1"/>
  <c r="E231" i="148"/>
  <c r="E265" i="148" s="1"/>
  <c r="E189" i="145"/>
  <c r="E190" i="145" s="1"/>
  <c r="E155" i="147"/>
  <c r="E156" i="147" s="1"/>
  <c r="E235" i="147"/>
  <c r="E269" i="147" s="1"/>
  <c r="E217" i="149"/>
  <c r="E251" i="149" s="1"/>
  <c r="E235" i="148"/>
  <c r="E269" i="148" s="1"/>
  <c r="E83" i="135"/>
  <c r="E185" i="135" s="1"/>
  <c r="E221" i="141"/>
  <c r="E255" i="141" s="1"/>
  <c r="E231" i="145"/>
  <c r="E265" i="145" s="1"/>
  <c r="E100" i="134"/>
  <c r="E134" i="134" s="1"/>
  <c r="E84" i="134"/>
  <c r="E186" i="134" s="1"/>
  <c r="E219" i="143"/>
  <c r="E253" i="143" s="1"/>
  <c r="E238" i="147"/>
  <c r="E272" i="147" s="1"/>
  <c r="E222" i="141"/>
  <c r="E256" i="141" s="1"/>
  <c r="E221" i="149"/>
  <c r="E255" i="149" s="1"/>
  <c r="E233" i="145"/>
  <c r="E267" i="145" s="1"/>
  <c r="E217" i="141"/>
  <c r="E251" i="141" s="1"/>
  <c r="E218" i="143"/>
  <c r="E252" i="143" s="1"/>
  <c r="E86" i="136"/>
  <c r="E154" i="136" s="1"/>
  <c r="E95" i="137"/>
  <c r="E197" i="137" s="1"/>
  <c r="E219" i="148"/>
  <c r="E253" i="148" s="1"/>
  <c r="E220" i="149"/>
  <c r="E254" i="149" s="1"/>
  <c r="E85" i="135"/>
  <c r="E153" i="135" s="1"/>
  <c r="E102" i="135"/>
  <c r="E204" i="135" s="1"/>
  <c r="E235" i="145"/>
  <c r="E269" i="145" s="1"/>
  <c r="E221" i="142"/>
  <c r="E255" i="142" s="1"/>
  <c r="E85" i="136"/>
  <c r="E153" i="136" s="1"/>
  <c r="E229" i="147"/>
  <c r="E263" i="147" s="1"/>
  <c r="E80" i="134"/>
  <c r="E114" i="134" s="1"/>
  <c r="E217" i="148"/>
  <c r="E251" i="148" s="1"/>
  <c r="E96" i="136"/>
  <c r="E198" i="136" s="1"/>
  <c r="E84" i="137"/>
  <c r="E118" i="137" s="1"/>
  <c r="E220" i="148"/>
  <c r="E254" i="148" s="1"/>
  <c r="E216" i="142"/>
  <c r="E250" i="142" s="1"/>
  <c r="E156" i="151"/>
  <c r="E179" i="150"/>
  <c r="E111" i="150"/>
  <c r="E145" i="150"/>
  <c r="E179" i="142"/>
  <c r="E87" i="142"/>
  <c r="E88" i="142" s="1"/>
  <c r="E145" i="142"/>
  <c r="E111" i="142"/>
  <c r="E145" i="149"/>
  <c r="E87" i="149"/>
  <c r="E88" i="149" s="1"/>
  <c r="E179" i="149"/>
  <c r="E111" i="149"/>
  <c r="E237" i="142"/>
  <c r="E271" i="142" s="1"/>
  <c r="E233" i="149"/>
  <c r="E267" i="149" s="1"/>
  <c r="E80" i="139"/>
  <c r="E85" i="139"/>
  <c r="E215" i="145"/>
  <c r="E249" i="145" s="1"/>
  <c r="R58" i="217"/>
  <c r="J65" i="127"/>
  <c r="E54" i="143"/>
  <c r="E290" i="143"/>
  <c r="D340" i="136"/>
  <c r="D313" i="136"/>
  <c r="E97" i="136"/>
  <c r="D329" i="136"/>
  <c r="D330" i="136" s="1"/>
  <c r="D356" i="136"/>
  <c r="E166" i="150"/>
  <c r="E200" i="150"/>
  <c r="E132" i="150"/>
  <c r="E161" i="150"/>
  <c r="E195" i="150"/>
  <c r="E127" i="150"/>
  <c r="E290" i="142"/>
  <c r="E54" i="142"/>
  <c r="E156" i="146"/>
  <c r="E280" i="146"/>
  <c r="E28" i="131" s="1"/>
  <c r="E120" i="138"/>
  <c r="E154" i="138"/>
  <c r="E188" i="138"/>
  <c r="M15" i="127"/>
  <c r="D94" i="102"/>
  <c r="D39" i="95"/>
  <c r="D64" i="95" s="1"/>
  <c r="E102" i="137"/>
  <c r="E128" i="144"/>
  <c r="E137" i="144" s="1"/>
  <c r="E138" i="144" s="1"/>
  <c r="E196" i="144"/>
  <c r="E205" i="144" s="1"/>
  <c r="E162" i="144"/>
  <c r="E171" i="144" s="1"/>
  <c r="D329" i="134"/>
  <c r="D330" i="134" s="1"/>
  <c r="D356" i="134"/>
  <c r="E98" i="134"/>
  <c r="E121" i="162"/>
  <c r="E214" i="162"/>
  <c r="E196" i="149"/>
  <c r="E128" i="149"/>
  <c r="E162" i="149"/>
  <c r="D279" i="86"/>
  <c r="E59" i="138"/>
  <c r="D366" i="138"/>
  <c r="E220" i="147"/>
  <c r="E254" i="147" s="1"/>
  <c r="E233" i="147"/>
  <c r="E267" i="147" s="1"/>
  <c r="E54" i="147"/>
  <c r="E290" i="147"/>
  <c r="D351" i="150"/>
  <c r="E53" i="150"/>
  <c r="D368" i="150"/>
  <c r="D370" i="150" s="1"/>
  <c r="E185" i="150"/>
  <c r="E117" i="150"/>
  <c r="E151" i="150"/>
  <c r="E237" i="141"/>
  <c r="E271" i="141" s="1"/>
  <c r="E180" i="142"/>
  <c r="E146" i="142"/>
  <c r="E112" i="142"/>
  <c r="E247" i="151"/>
  <c r="E216" i="141"/>
  <c r="E250" i="141" s="1"/>
  <c r="E86" i="139"/>
  <c r="D313" i="139"/>
  <c r="D340" i="139"/>
  <c r="D41" i="95"/>
  <c r="D66" i="95" s="1"/>
  <c r="D96" i="102"/>
  <c r="E97" i="139"/>
  <c r="E82" i="139"/>
  <c r="E281" i="151"/>
  <c r="E33" i="133" s="1"/>
  <c r="E190" i="151"/>
  <c r="E170" i="136"/>
  <c r="E136" i="136"/>
  <c r="E204" i="136"/>
  <c r="E82" i="136"/>
  <c r="E101" i="136"/>
  <c r="E79" i="136"/>
  <c r="E213" i="147"/>
  <c r="E235" i="143"/>
  <c r="E269" i="143" s="1"/>
  <c r="E238" i="145"/>
  <c r="E272" i="145" s="1"/>
  <c r="E182" i="138"/>
  <c r="E114" i="138"/>
  <c r="E148" i="138"/>
  <c r="E135" i="138"/>
  <c r="E169" i="138"/>
  <c r="E203" i="138"/>
  <c r="E237" i="144"/>
  <c r="E271" i="144" s="1"/>
  <c r="E235" i="149"/>
  <c r="E269" i="149" s="1"/>
  <c r="D340" i="137"/>
  <c r="D313" i="137"/>
  <c r="E85" i="137"/>
  <c r="E99" i="137"/>
  <c r="E235" i="141"/>
  <c r="E269" i="141" s="1"/>
  <c r="E213" i="143"/>
  <c r="E231" i="147"/>
  <c r="E265" i="147" s="1"/>
  <c r="D313" i="134"/>
  <c r="D340" i="134"/>
  <c r="E83" i="134"/>
  <c r="E81" i="134"/>
  <c r="E95" i="134"/>
  <c r="E215" i="148"/>
  <c r="E249" i="148" s="1"/>
  <c r="E216" i="149"/>
  <c r="E250" i="149" s="1"/>
  <c r="E231" i="143"/>
  <c r="E265" i="143" s="1"/>
  <c r="E117" i="138"/>
  <c r="E151" i="138"/>
  <c r="E185" i="138"/>
  <c r="E219" i="147"/>
  <c r="E253" i="147" s="1"/>
  <c r="E281" i="162"/>
  <c r="E24" i="133" s="1"/>
  <c r="E190" i="162"/>
  <c r="E195" i="149"/>
  <c r="E103" i="149"/>
  <c r="E104" i="149" s="1"/>
  <c r="E161" i="149"/>
  <c r="E127" i="149"/>
  <c r="E218" i="145"/>
  <c r="E252" i="145" s="1"/>
  <c r="D313" i="135"/>
  <c r="D340" i="135"/>
  <c r="D92" i="102"/>
  <c r="D78" i="287" s="1"/>
  <c r="D37" i="95"/>
  <c r="D62" i="95" s="1"/>
  <c r="E165" i="135"/>
  <c r="E199" i="135"/>
  <c r="E131" i="135"/>
  <c r="E82" i="135"/>
  <c r="E96" i="135"/>
  <c r="E204" i="138"/>
  <c r="E136" i="138"/>
  <c r="E170" i="138"/>
  <c r="M40" i="88"/>
  <c r="L15" i="127"/>
  <c r="L15" i="86"/>
  <c r="E203" i="150"/>
  <c r="E169" i="150"/>
  <c r="E135" i="150"/>
  <c r="E202" i="138"/>
  <c r="E134" i="138"/>
  <c r="E168" i="138"/>
  <c r="E132" i="138"/>
  <c r="E200" i="138"/>
  <c r="E166" i="138"/>
  <c r="E101" i="139"/>
  <c r="E121" i="151"/>
  <c r="E214" i="151"/>
  <c r="E248" i="151" s="1"/>
  <c r="D38" i="95"/>
  <c r="D63" i="95" s="1"/>
  <c r="D93" i="102"/>
  <c r="E100" i="136"/>
  <c r="E103" i="143"/>
  <c r="E104" i="143" s="1"/>
  <c r="E162" i="143"/>
  <c r="E171" i="143" s="1"/>
  <c r="E172" i="143" s="1"/>
  <c r="E196" i="143"/>
  <c r="E205" i="143" s="1"/>
  <c r="E206" i="143" s="1"/>
  <c r="E128" i="143"/>
  <c r="E137" i="143" s="1"/>
  <c r="E138" i="143" s="1"/>
  <c r="D314" i="138"/>
  <c r="D332" i="138"/>
  <c r="D333" i="138" s="1"/>
  <c r="E162" i="142"/>
  <c r="E128" i="142"/>
  <c r="E196" i="142"/>
  <c r="D329" i="137"/>
  <c r="D330" i="137" s="1"/>
  <c r="D356" i="137"/>
  <c r="E101" i="137"/>
  <c r="E96" i="137"/>
  <c r="E221" i="145"/>
  <c r="E255" i="145" s="1"/>
  <c r="E97" i="134"/>
  <c r="E201" i="138"/>
  <c r="E133" i="138"/>
  <c r="E167" i="138"/>
  <c r="E150" i="138"/>
  <c r="E184" i="138"/>
  <c r="E116" i="138"/>
  <c r="E280" i="162"/>
  <c r="E24" i="131" s="1"/>
  <c r="E156" i="162"/>
  <c r="E222" i="149"/>
  <c r="E256" i="149" s="1"/>
  <c r="E232" i="144"/>
  <c r="E266" i="144" s="1"/>
  <c r="E233" i="143"/>
  <c r="E267" i="143" s="1"/>
  <c r="E78" i="150"/>
  <c r="E87" i="150" s="1"/>
  <c r="E88" i="150" s="1"/>
  <c r="E84" i="135"/>
  <c r="E101" i="135"/>
  <c r="E86" i="135"/>
  <c r="E232" i="148"/>
  <c r="E266" i="148" s="1"/>
  <c r="E129" i="138"/>
  <c r="E163" i="138"/>
  <c r="E197" i="138"/>
  <c r="K64" i="127"/>
  <c r="K34" i="127"/>
  <c r="T28" i="217" s="1"/>
  <c r="E231" i="142"/>
  <c r="E265" i="142" s="1"/>
  <c r="E198" i="150"/>
  <c r="E130" i="150"/>
  <c r="E164" i="150"/>
  <c r="E180" i="149"/>
  <c r="E146" i="149"/>
  <c r="E112" i="149"/>
  <c r="E247" i="146"/>
  <c r="E122" i="146"/>
  <c r="E282" i="146"/>
  <c r="E28" i="132" s="1"/>
  <c r="E234" i="144"/>
  <c r="E268" i="144" s="1"/>
  <c r="E234" i="141"/>
  <c r="E268" i="141" s="1"/>
  <c r="E229" i="144"/>
  <c r="E167" i="139"/>
  <c r="E201" i="139"/>
  <c r="E133" i="139"/>
  <c r="E102" i="139"/>
  <c r="D356" i="139"/>
  <c r="D329" i="139"/>
  <c r="D330" i="139" s="1"/>
  <c r="E81" i="139"/>
  <c r="E95" i="139"/>
  <c r="E98" i="139"/>
  <c r="E163" i="136"/>
  <c r="E197" i="136"/>
  <c r="E129" i="136"/>
  <c r="E83" i="136"/>
  <c r="E182" i="150"/>
  <c r="E114" i="150"/>
  <c r="E148" i="150"/>
  <c r="D367" i="150"/>
  <c r="E69" i="150"/>
  <c r="E70" i="150" s="1"/>
  <c r="E290" i="149"/>
  <c r="E54" i="149"/>
  <c r="E263" i="146"/>
  <c r="E221" i="143"/>
  <c r="E255" i="143" s="1"/>
  <c r="E281" i="146"/>
  <c r="E28" i="133" s="1"/>
  <c r="E190" i="146"/>
  <c r="E43" i="138"/>
  <c r="D350" i="138"/>
  <c r="E213" i="144"/>
  <c r="E195" i="142"/>
  <c r="E103" i="142"/>
  <c r="E104" i="142" s="1"/>
  <c r="E161" i="142"/>
  <c r="E127" i="142"/>
  <c r="E81" i="137"/>
  <c r="E98" i="137"/>
  <c r="E79" i="137"/>
  <c r="E234" i="148"/>
  <c r="E268" i="148" s="1"/>
  <c r="E168" i="150"/>
  <c r="E202" i="150"/>
  <c r="E134" i="150"/>
  <c r="E220" i="141"/>
  <c r="E254" i="141" s="1"/>
  <c r="E232" i="145"/>
  <c r="E266" i="145" s="1"/>
  <c r="E85" i="134"/>
  <c r="D91" i="102"/>
  <c r="D36" i="95"/>
  <c r="D61" i="95" s="1"/>
  <c r="D67" i="102"/>
  <c r="E101" i="134"/>
  <c r="E219" i="142"/>
  <c r="E253" i="142" s="1"/>
  <c r="E238" i="149"/>
  <c r="E272" i="149" s="1"/>
  <c r="E229" i="143"/>
  <c r="E290" i="144"/>
  <c r="E54" i="144"/>
  <c r="A10" i="92"/>
  <c r="M49" i="68" s="1"/>
  <c r="E216" i="147"/>
  <c r="E250" i="147" s="1"/>
  <c r="E263" i="162"/>
  <c r="E218" i="142"/>
  <c r="E252" i="142" s="1"/>
  <c r="E94" i="150"/>
  <c r="D356" i="135"/>
  <c r="D329" i="135"/>
  <c r="D330" i="135" s="1"/>
  <c r="E81" i="135"/>
  <c r="E95" i="135"/>
  <c r="E98" i="135"/>
  <c r="E79" i="135"/>
  <c r="E217" i="145"/>
  <c r="E251" i="145" s="1"/>
  <c r="E234" i="142"/>
  <c r="E268" i="142" s="1"/>
  <c r="E119" i="138"/>
  <c r="E187" i="138"/>
  <c r="E153" i="138"/>
  <c r="E219" i="141"/>
  <c r="E253" i="141" s="1"/>
  <c r="E155" i="143"/>
  <c r="E218" i="144"/>
  <c r="E252" i="144" s="1"/>
  <c r="E231" i="141"/>
  <c r="E265" i="141" s="1"/>
  <c r="E232" i="141"/>
  <c r="E266" i="141" s="1"/>
  <c r="E137" i="148"/>
  <c r="E138" i="148" s="1"/>
  <c r="E155" i="148"/>
  <c r="E156" i="148" s="1"/>
  <c r="E171" i="148"/>
  <c r="E172" i="148" s="1"/>
  <c r="E171" i="145"/>
  <c r="E172" i="145" s="1"/>
  <c r="E205" i="148"/>
  <c r="E206" i="148" s="1"/>
  <c r="E229" i="148"/>
  <c r="E230" i="148"/>
  <c r="E264" i="148" s="1"/>
  <c r="E137" i="145"/>
  <c r="E138" i="145" s="1"/>
  <c r="E213" i="148"/>
  <c r="E121" i="148"/>
  <c r="E205" i="141"/>
  <c r="E206" i="141" s="1"/>
  <c r="E214" i="148"/>
  <c r="E248" i="148" s="1"/>
  <c r="E155" i="145"/>
  <c r="E205" i="145"/>
  <c r="E206" i="145" s="1"/>
  <c r="E230" i="145"/>
  <c r="E264" i="145" s="1"/>
  <c r="E121" i="145"/>
  <c r="E214" i="145"/>
  <c r="E248" i="145" s="1"/>
  <c r="E229" i="145"/>
  <c r="E213" i="145"/>
  <c r="E137" i="141"/>
  <c r="E138" i="141" s="1"/>
  <c r="E229" i="141"/>
  <c r="E263" i="141" s="1"/>
  <c r="E214" i="141"/>
  <c r="E248" i="141" s="1"/>
  <c r="E171" i="141"/>
  <c r="E172" i="141" s="1"/>
  <c r="E230" i="141"/>
  <c r="E264" i="141" s="1"/>
  <c r="E155" i="141"/>
  <c r="E239" i="151" l="1"/>
  <c r="E240" i="151" s="1"/>
  <c r="E233" i="138"/>
  <c r="E267" i="138" s="1"/>
  <c r="E214" i="144"/>
  <c r="E248" i="144" s="1"/>
  <c r="E221" i="150"/>
  <c r="E255" i="150" s="1"/>
  <c r="E200" i="136"/>
  <c r="E132" i="136"/>
  <c r="E217" i="138"/>
  <c r="E251" i="138" s="1"/>
  <c r="E273" i="162"/>
  <c r="E274" i="162" s="1"/>
  <c r="E239" i="162"/>
  <c r="E240" i="162" s="1"/>
  <c r="E214" i="147"/>
  <c r="E248" i="147" s="1"/>
  <c r="E214" i="143"/>
  <c r="E248" i="143" s="1"/>
  <c r="E238" i="150"/>
  <c r="E272" i="150" s="1"/>
  <c r="E202" i="135"/>
  <c r="E168" i="137"/>
  <c r="E232" i="138"/>
  <c r="E266" i="138" s="1"/>
  <c r="E213" i="141"/>
  <c r="E247" i="141" s="1"/>
  <c r="E257" i="141" s="1"/>
  <c r="E258" i="141" s="1"/>
  <c r="E201" i="135"/>
  <c r="E182" i="135"/>
  <c r="E280" i="151"/>
  <c r="E33" i="131" s="1"/>
  <c r="E233" i="150"/>
  <c r="E267" i="150" s="1"/>
  <c r="E231" i="150"/>
  <c r="E265" i="150" s="1"/>
  <c r="E183" i="136"/>
  <c r="E165" i="137"/>
  <c r="E134" i="135"/>
  <c r="E131" i="137"/>
  <c r="E117" i="135"/>
  <c r="E230" i="147"/>
  <c r="E264" i="147" s="1"/>
  <c r="E273" i="147" s="1"/>
  <c r="E274" i="147" s="1"/>
  <c r="E118" i="139"/>
  <c r="E148" i="137"/>
  <c r="E218" i="150"/>
  <c r="E252" i="150" s="1"/>
  <c r="E223" i="146"/>
  <c r="E224" i="146" s="1"/>
  <c r="E189" i="141"/>
  <c r="E281" i="141" s="1"/>
  <c r="E22" i="133" s="1"/>
  <c r="E220" i="150"/>
  <c r="E254" i="150" s="1"/>
  <c r="E164" i="139"/>
  <c r="E220" i="138"/>
  <c r="E254" i="138" s="1"/>
  <c r="E217" i="150"/>
  <c r="E251" i="150" s="1"/>
  <c r="E119" i="136"/>
  <c r="E119" i="135"/>
  <c r="E185" i="139"/>
  <c r="E113" i="134"/>
  <c r="E182" i="134"/>
  <c r="E181" i="139"/>
  <c r="E257" i="146"/>
  <c r="E258" i="146" s="1"/>
  <c r="E114" i="135"/>
  <c r="E198" i="134"/>
  <c r="E188" i="134"/>
  <c r="E168" i="139"/>
  <c r="E114" i="136"/>
  <c r="E120" i="134"/>
  <c r="E184" i="137"/>
  <c r="E151" i="135"/>
  <c r="E182" i="136"/>
  <c r="E134" i="139"/>
  <c r="E152" i="134"/>
  <c r="E130" i="139"/>
  <c r="E215" i="138"/>
  <c r="E249" i="138" s="1"/>
  <c r="E235" i="150"/>
  <c r="E269" i="150" s="1"/>
  <c r="E273" i="146"/>
  <c r="E274" i="146" s="1"/>
  <c r="E201" i="136"/>
  <c r="E222" i="150"/>
  <c r="E256" i="150" s="1"/>
  <c r="E239" i="146"/>
  <c r="E240" i="146" s="1"/>
  <c r="E130" i="134"/>
  <c r="E215" i="150"/>
  <c r="E249" i="150" s="1"/>
  <c r="E121" i="144"/>
  <c r="E282" i="144" s="1"/>
  <c r="E26" i="132" s="1"/>
  <c r="E120" i="136"/>
  <c r="E152" i="139"/>
  <c r="E115" i="136"/>
  <c r="E187" i="135"/>
  <c r="E114" i="137"/>
  <c r="E216" i="137" s="1"/>
  <c r="E250" i="137" s="1"/>
  <c r="E130" i="136"/>
  <c r="E151" i="139"/>
  <c r="E219" i="139" s="1"/>
  <c r="E253" i="139" s="1"/>
  <c r="E187" i="136"/>
  <c r="E134" i="137"/>
  <c r="E188" i="136"/>
  <c r="E164" i="136"/>
  <c r="E201" i="134"/>
  <c r="E186" i="136"/>
  <c r="E136" i="134"/>
  <c r="E204" i="134"/>
  <c r="E184" i="134"/>
  <c r="E188" i="137"/>
  <c r="E133" i="135"/>
  <c r="E147" i="134"/>
  <c r="E231" i="136"/>
  <c r="E265" i="136" s="1"/>
  <c r="E148" i="134"/>
  <c r="E147" i="139"/>
  <c r="E215" i="139" s="1"/>
  <c r="E249" i="139" s="1"/>
  <c r="E171" i="149"/>
  <c r="E172" i="149" s="1"/>
  <c r="E202" i="134"/>
  <c r="E168" i="134"/>
  <c r="E229" i="150"/>
  <c r="E263" i="150" s="1"/>
  <c r="E150" i="137"/>
  <c r="E230" i="149"/>
  <c r="E264" i="149" s="1"/>
  <c r="E118" i="134"/>
  <c r="E280" i="145"/>
  <c r="E27" i="131" s="1"/>
  <c r="E137" i="142"/>
  <c r="E138" i="142" s="1"/>
  <c r="E137" i="149"/>
  <c r="E138" i="149" s="1"/>
  <c r="E155" i="142"/>
  <c r="E156" i="142" s="1"/>
  <c r="E222" i="138"/>
  <c r="E256" i="138" s="1"/>
  <c r="E116" i="134"/>
  <c r="E167" i="134"/>
  <c r="E118" i="136"/>
  <c r="E230" i="144"/>
  <c r="E264" i="144" s="1"/>
  <c r="E117" i="137"/>
  <c r="E186" i="137"/>
  <c r="E167" i="136"/>
  <c r="E170" i="135"/>
  <c r="E163" i="137"/>
  <c r="E185" i="137"/>
  <c r="E171" i="142"/>
  <c r="E154" i="137"/>
  <c r="E152" i="137"/>
  <c r="E136" i="135"/>
  <c r="E129" i="137"/>
  <c r="E218" i="138"/>
  <c r="E252" i="138" s="1"/>
  <c r="E238" i="136"/>
  <c r="E272" i="136" s="1"/>
  <c r="E231" i="138"/>
  <c r="E265" i="138" s="1"/>
  <c r="E230" i="143"/>
  <c r="E264" i="143" s="1"/>
  <c r="E282" i="148"/>
  <c r="E30" i="132" s="1"/>
  <c r="E235" i="139"/>
  <c r="E269" i="139" s="1"/>
  <c r="E214" i="142"/>
  <c r="E248" i="142" s="1"/>
  <c r="E216" i="150"/>
  <c r="E250" i="150" s="1"/>
  <c r="E172" i="144"/>
  <c r="E280" i="144"/>
  <c r="E26" i="131" s="1"/>
  <c r="E221" i="138"/>
  <c r="E255" i="138" s="1"/>
  <c r="E132" i="135"/>
  <c r="E166" i="135"/>
  <c r="E200" i="135"/>
  <c r="E59" i="135"/>
  <c r="D366" i="135"/>
  <c r="E263" i="143"/>
  <c r="E187" i="134"/>
  <c r="E153" i="134"/>
  <c r="E119" i="134"/>
  <c r="E200" i="137"/>
  <c r="E132" i="137"/>
  <c r="E166" i="137"/>
  <c r="D368" i="138"/>
  <c r="D370" i="138" s="1"/>
  <c r="D351" i="138"/>
  <c r="E53" i="138"/>
  <c r="E214" i="149"/>
  <c r="E248" i="149" s="1"/>
  <c r="E199" i="134"/>
  <c r="E165" i="134"/>
  <c r="E131" i="134"/>
  <c r="E130" i="137"/>
  <c r="E164" i="137"/>
  <c r="E198" i="137"/>
  <c r="E135" i="137"/>
  <c r="E203" i="137"/>
  <c r="E169" i="137"/>
  <c r="E280" i="147"/>
  <c r="E29" i="131" s="1"/>
  <c r="M15" i="86"/>
  <c r="E198" i="135"/>
  <c r="E130" i="135"/>
  <c r="E164" i="135"/>
  <c r="D332" i="135"/>
  <c r="D333" i="135" s="1"/>
  <c r="D314" i="135"/>
  <c r="E187" i="137"/>
  <c r="E119" i="137"/>
  <c r="E153" i="137"/>
  <c r="E116" i="136"/>
  <c r="E184" i="136"/>
  <c r="E150" i="136"/>
  <c r="E54" i="150"/>
  <c r="E290" i="150"/>
  <c r="E93" i="138"/>
  <c r="E94" i="138"/>
  <c r="D366" i="134"/>
  <c r="E59" i="134"/>
  <c r="E204" i="137"/>
  <c r="E136" i="137"/>
  <c r="E170" i="137"/>
  <c r="D350" i="136"/>
  <c r="E43" i="136"/>
  <c r="E155" i="149"/>
  <c r="E189" i="142"/>
  <c r="E213" i="150"/>
  <c r="E190" i="147"/>
  <c r="E281" i="147"/>
  <c r="E29" i="133" s="1"/>
  <c r="E163" i="135"/>
  <c r="E129" i="135"/>
  <c r="E197" i="135"/>
  <c r="E103" i="150"/>
  <c r="E104" i="150" s="1"/>
  <c r="E128" i="150"/>
  <c r="E137" i="150" s="1"/>
  <c r="E138" i="150" s="1"/>
  <c r="E162" i="150"/>
  <c r="E171" i="150" s="1"/>
  <c r="E172" i="150" s="1"/>
  <c r="E196" i="150"/>
  <c r="E149" i="137"/>
  <c r="E183" i="137"/>
  <c r="E115" i="137"/>
  <c r="E229" i="142"/>
  <c r="E205" i="142"/>
  <c r="E206" i="142" s="1"/>
  <c r="E77" i="138"/>
  <c r="E78" i="138"/>
  <c r="E166" i="139"/>
  <c r="E200" i="139"/>
  <c r="E132" i="139"/>
  <c r="E59" i="139"/>
  <c r="D366" i="139"/>
  <c r="E232" i="150"/>
  <c r="E266" i="150" s="1"/>
  <c r="E190" i="143"/>
  <c r="E281" i="143"/>
  <c r="E25" i="133" s="1"/>
  <c r="E186" i="135"/>
  <c r="E118" i="135"/>
  <c r="E152" i="135"/>
  <c r="E230" i="142"/>
  <c r="E264" i="142" s="1"/>
  <c r="E168" i="136"/>
  <c r="E134" i="136"/>
  <c r="E202" i="136"/>
  <c r="E282" i="151"/>
  <c r="E33" i="132" s="1"/>
  <c r="E122" i="151"/>
  <c r="E237" i="150"/>
  <c r="E271" i="150" s="1"/>
  <c r="E150" i="135"/>
  <c r="E184" i="135"/>
  <c r="E116" i="135"/>
  <c r="E205" i="149"/>
  <c r="E206" i="149" s="1"/>
  <c r="E229" i="149"/>
  <c r="E185" i="134"/>
  <c r="E117" i="134"/>
  <c r="E151" i="134"/>
  <c r="E43" i="134"/>
  <c r="D350" i="134"/>
  <c r="E247" i="143"/>
  <c r="D332" i="137"/>
  <c r="D333" i="137" s="1"/>
  <c r="D314" i="137"/>
  <c r="E237" i="138"/>
  <c r="E271" i="138" s="1"/>
  <c r="E216" i="138"/>
  <c r="E250" i="138" s="1"/>
  <c r="E122" i="147"/>
  <c r="E282" i="147"/>
  <c r="E29" i="132" s="1"/>
  <c r="E150" i="139"/>
  <c r="E184" i="139"/>
  <c r="E116" i="139"/>
  <c r="D350" i="139"/>
  <c r="E43" i="139"/>
  <c r="E257" i="151"/>
  <c r="E258" i="151" s="1"/>
  <c r="E219" i="150"/>
  <c r="E253" i="150" s="1"/>
  <c r="D283" i="86"/>
  <c r="D294" i="86"/>
  <c r="D15" i="130"/>
  <c r="E248" i="162"/>
  <c r="E257" i="162" s="1"/>
  <c r="E258" i="162" s="1"/>
  <c r="E223" i="162"/>
  <c r="E132" i="134"/>
  <c r="E200" i="134"/>
  <c r="E166" i="134"/>
  <c r="M34" i="127"/>
  <c r="V28" i="217" s="1"/>
  <c r="M64" i="127"/>
  <c r="D366" i="136"/>
  <c r="E59" i="136"/>
  <c r="E153" i="139"/>
  <c r="E187" i="139"/>
  <c r="E119" i="139"/>
  <c r="E121" i="149"/>
  <c r="E213" i="149"/>
  <c r="E121" i="142"/>
  <c r="E213" i="142"/>
  <c r="E183" i="135"/>
  <c r="E115" i="135"/>
  <c r="E149" i="135"/>
  <c r="E185" i="136"/>
  <c r="E151" i="136"/>
  <c r="E117" i="136"/>
  <c r="E197" i="139"/>
  <c r="E163" i="139"/>
  <c r="E129" i="139"/>
  <c r="E136" i="139"/>
  <c r="E170" i="139"/>
  <c r="E204" i="139"/>
  <c r="E206" i="144"/>
  <c r="E281" i="144"/>
  <c r="E26" i="133" s="1"/>
  <c r="E188" i="135"/>
  <c r="E120" i="135"/>
  <c r="E154" i="135"/>
  <c r="E169" i="139"/>
  <c r="E203" i="139"/>
  <c r="E135" i="139"/>
  <c r="E122" i="143"/>
  <c r="E282" i="143"/>
  <c r="E25" i="132" s="1"/>
  <c r="E219" i="138"/>
  <c r="E253" i="138" s="1"/>
  <c r="E163" i="134"/>
  <c r="E197" i="134"/>
  <c r="E129" i="134"/>
  <c r="D314" i="134"/>
  <c r="D332" i="134"/>
  <c r="D333" i="134" s="1"/>
  <c r="E43" i="137"/>
  <c r="D350" i="137"/>
  <c r="E247" i="147"/>
  <c r="E147" i="136"/>
  <c r="E113" i="136"/>
  <c r="E181" i="136"/>
  <c r="E165" i="139"/>
  <c r="E199" i="139"/>
  <c r="E131" i="139"/>
  <c r="D332" i="139"/>
  <c r="D333" i="139" s="1"/>
  <c r="D314" i="139"/>
  <c r="E223" i="151"/>
  <c r="E282" i="162"/>
  <c r="E24" i="132" s="1"/>
  <c r="E122" i="162"/>
  <c r="E182" i="139"/>
  <c r="E148" i="139"/>
  <c r="E114" i="139"/>
  <c r="E189" i="149"/>
  <c r="E156" i="143"/>
  <c r="E280" i="143"/>
  <c r="E25" i="131" s="1"/>
  <c r="E181" i="135"/>
  <c r="E113" i="135"/>
  <c r="E147" i="135"/>
  <c r="E203" i="134"/>
  <c r="E169" i="134"/>
  <c r="E135" i="134"/>
  <c r="E236" i="150"/>
  <c r="E270" i="150" s="1"/>
  <c r="E181" i="137"/>
  <c r="E113" i="137"/>
  <c r="E147" i="137"/>
  <c r="E247" i="144"/>
  <c r="E257" i="144" s="1"/>
  <c r="E258" i="144" s="1"/>
  <c r="E115" i="139"/>
  <c r="E149" i="139"/>
  <c r="E183" i="139"/>
  <c r="E263" i="144"/>
  <c r="S58" i="217"/>
  <c r="K65" i="127"/>
  <c r="E203" i="135"/>
  <c r="E135" i="135"/>
  <c r="E169" i="135"/>
  <c r="E146" i="150"/>
  <c r="E155" i="150" s="1"/>
  <c r="E112" i="150"/>
  <c r="E180" i="150"/>
  <c r="E189" i="150" s="1"/>
  <c r="E235" i="138"/>
  <c r="E269" i="138" s="1"/>
  <c r="E59" i="137"/>
  <c r="D366" i="137"/>
  <c r="E234" i="138"/>
  <c r="E268" i="138" s="1"/>
  <c r="E236" i="138"/>
  <c r="E270" i="138" s="1"/>
  <c r="L34" i="127"/>
  <c r="U28" i="217" s="1"/>
  <c r="L64" i="127"/>
  <c r="E238" i="138"/>
  <c r="E272" i="138" s="1"/>
  <c r="E233" i="135"/>
  <c r="E267" i="135" s="1"/>
  <c r="E43" i="135"/>
  <c r="D350" i="135"/>
  <c r="E183" i="134"/>
  <c r="E149" i="134"/>
  <c r="E115" i="134"/>
  <c r="E167" i="137"/>
  <c r="E201" i="137"/>
  <c r="E133" i="137"/>
  <c r="E169" i="136"/>
  <c r="E203" i="136"/>
  <c r="E135" i="136"/>
  <c r="E120" i="139"/>
  <c r="E154" i="139"/>
  <c r="E188" i="139"/>
  <c r="D367" i="138"/>
  <c r="E69" i="138"/>
  <c r="E70" i="138" s="1"/>
  <c r="E234" i="150"/>
  <c r="E268" i="150" s="1"/>
  <c r="E165" i="136"/>
  <c r="E199" i="136"/>
  <c r="E131" i="136"/>
  <c r="D314" i="136"/>
  <c r="D332" i="136"/>
  <c r="D333" i="136" s="1"/>
  <c r="E282" i="141"/>
  <c r="E22" i="132" s="1"/>
  <c r="E280" i="148"/>
  <c r="E30" i="131" s="1"/>
  <c r="E282" i="145"/>
  <c r="E27" i="132" s="1"/>
  <c r="E281" i="148"/>
  <c r="E30" i="133" s="1"/>
  <c r="E122" i="148"/>
  <c r="E156" i="145"/>
  <c r="E223" i="145"/>
  <c r="E224" i="145" s="1"/>
  <c r="E247" i="145"/>
  <c r="E257" i="145" s="1"/>
  <c r="E258" i="145" s="1"/>
  <c r="E239" i="148"/>
  <c r="E240" i="148" s="1"/>
  <c r="E263" i="148"/>
  <c r="E273" i="148" s="1"/>
  <c r="E274" i="148" s="1"/>
  <c r="E122" i="145"/>
  <c r="E239" i="145"/>
  <c r="E240" i="145" s="1"/>
  <c r="E263" i="145"/>
  <c r="E273" i="145" s="1"/>
  <c r="E274" i="145" s="1"/>
  <c r="E223" i="148"/>
  <c r="E247" i="148"/>
  <c r="E257" i="148" s="1"/>
  <c r="E258" i="148" s="1"/>
  <c r="E281" i="145"/>
  <c r="E27" i="133" s="1"/>
  <c r="E273" i="141"/>
  <c r="E274" i="141" s="1"/>
  <c r="E280" i="141"/>
  <c r="E22" i="131" s="1"/>
  <c r="E122" i="141"/>
  <c r="E239" i="141"/>
  <c r="E240" i="141" s="1"/>
  <c r="E156" i="141"/>
  <c r="E216" i="134" l="1"/>
  <c r="E250" i="134" s="1"/>
  <c r="E223" i="144"/>
  <c r="E224" i="144" s="1"/>
  <c r="E234" i="136"/>
  <c r="E268" i="136" s="1"/>
  <c r="E223" i="147"/>
  <c r="E224" i="147" s="1"/>
  <c r="E239" i="147"/>
  <c r="E240" i="147" s="1"/>
  <c r="E257" i="143"/>
  <c r="E258" i="143" s="1"/>
  <c r="E257" i="147"/>
  <c r="E258" i="147" s="1"/>
  <c r="E223" i="143"/>
  <c r="E224" i="143" s="1"/>
  <c r="E223" i="141"/>
  <c r="E279" i="141" s="1"/>
  <c r="E218" i="134"/>
  <c r="E252" i="134" s="1"/>
  <c r="E216" i="135"/>
  <c r="E250" i="135" s="1"/>
  <c r="E220" i="134"/>
  <c r="E254" i="134" s="1"/>
  <c r="E236" i="135"/>
  <c r="E270" i="135" s="1"/>
  <c r="E236" i="137"/>
  <c r="E270" i="137" s="1"/>
  <c r="E217" i="136"/>
  <c r="E251" i="136" s="1"/>
  <c r="E219" i="135"/>
  <c r="E253" i="135" s="1"/>
  <c r="E235" i="135"/>
  <c r="E269" i="135" s="1"/>
  <c r="E216" i="136"/>
  <c r="E250" i="136" s="1"/>
  <c r="E233" i="137"/>
  <c r="E267" i="137" s="1"/>
  <c r="E122" i="144"/>
  <c r="E235" i="134"/>
  <c r="E269" i="134" s="1"/>
  <c r="E236" i="134"/>
  <c r="E270" i="134" s="1"/>
  <c r="E221" i="136"/>
  <c r="E255" i="136" s="1"/>
  <c r="E215" i="134"/>
  <c r="E249" i="134" s="1"/>
  <c r="E190" i="141"/>
  <c r="E220" i="139"/>
  <c r="E254" i="139" s="1"/>
  <c r="E232" i="134"/>
  <c r="E266" i="134" s="1"/>
  <c r="E221" i="135"/>
  <c r="E255" i="135" s="1"/>
  <c r="E222" i="136"/>
  <c r="E256" i="136" s="1"/>
  <c r="E222" i="134"/>
  <c r="E256" i="134" s="1"/>
  <c r="E218" i="137"/>
  <c r="E252" i="137" s="1"/>
  <c r="E238" i="134"/>
  <c r="E272" i="134" s="1"/>
  <c r="E232" i="136"/>
  <c r="E266" i="136" s="1"/>
  <c r="E232" i="139"/>
  <c r="E266" i="139" s="1"/>
  <c r="E222" i="137"/>
  <c r="E256" i="137" s="1"/>
  <c r="E236" i="139"/>
  <c r="E270" i="139" s="1"/>
  <c r="E235" i="136"/>
  <c r="E269" i="136" s="1"/>
  <c r="E279" i="146"/>
  <c r="E283" i="146" s="1"/>
  <c r="E219" i="137"/>
  <c r="E253" i="137" s="1"/>
  <c r="E220" i="136"/>
  <c r="E254" i="136" s="1"/>
  <c r="E273" i="143"/>
  <c r="E274" i="143" s="1"/>
  <c r="E238" i="135"/>
  <c r="E272" i="135" s="1"/>
  <c r="E231" i="137"/>
  <c r="E265" i="137" s="1"/>
  <c r="E239" i="143"/>
  <c r="E240" i="143" s="1"/>
  <c r="E220" i="137"/>
  <c r="E254" i="137" s="1"/>
  <c r="E273" i="144"/>
  <c r="E274" i="144" s="1"/>
  <c r="E216" i="139"/>
  <c r="E250" i="139" s="1"/>
  <c r="E238" i="139"/>
  <c r="E272" i="139" s="1"/>
  <c r="E218" i="139"/>
  <c r="E252" i="139" s="1"/>
  <c r="E218" i="135"/>
  <c r="E252" i="135" s="1"/>
  <c r="E239" i="144"/>
  <c r="E240" i="144" s="1"/>
  <c r="E217" i="134"/>
  <c r="E251" i="134" s="1"/>
  <c r="E215" i="137"/>
  <c r="E249" i="137" s="1"/>
  <c r="E215" i="136"/>
  <c r="E249" i="136" s="1"/>
  <c r="E222" i="135"/>
  <c r="E256" i="135" s="1"/>
  <c r="E219" i="134"/>
  <c r="E253" i="134" s="1"/>
  <c r="E237" i="137"/>
  <c r="E271" i="137" s="1"/>
  <c r="E221" i="134"/>
  <c r="E255" i="134" s="1"/>
  <c r="E233" i="136"/>
  <c r="E267" i="136" s="1"/>
  <c r="E237" i="136"/>
  <c r="E271" i="136" s="1"/>
  <c r="E217" i="137"/>
  <c r="E251" i="137" s="1"/>
  <c r="E172" i="142"/>
  <c r="E280" i="142"/>
  <c r="E23" i="131" s="1"/>
  <c r="E156" i="150"/>
  <c r="E280" i="150"/>
  <c r="E32" i="131" s="1"/>
  <c r="E235" i="137"/>
  <c r="E269" i="137" s="1"/>
  <c r="E237" i="134"/>
  <c r="E271" i="134" s="1"/>
  <c r="E224" i="151"/>
  <c r="E279" i="151"/>
  <c r="E233" i="139"/>
  <c r="E267" i="139" s="1"/>
  <c r="E77" i="137"/>
  <c r="E78" i="137"/>
  <c r="E231" i="134"/>
  <c r="E265" i="134" s="1"/>
  <c r="E231" i="139"/>
  <c r="E265" i="139" s="1"/>
  <c r="E217" i="135"/>
  <c r="E251" i="135" s="1"/>
  <c r="E223" i="149"/>
  <c r="E247" i="149"/>
  <c r="E257" i="149" s="1"/>
  <c r="E258" i="149" s="1"/>
  <c r="E234" i="134"/>
  <c r="E268" i="134" s="1"/>
  <c r="D351" i="134"/>
  <c r="E53" i="134"/>
  <c r="D368" i="134"/>
  <c r="D370" i="134" s="1"/>
  <c r="E93" i="139"/>
  <c r="E94" i="139"/>
  <c r="E112" i="138"/>
  <c r="E146" i="138"/>
  <c r="E180" i="138"/>
  <c r="E205" i="150"/>
  <c r="E206" i="150" s="1"/>
  <c r="E230" i="150"/>
  <c r="E231" i="135"/>
  <c r="E265" i="135" s="1"/>
  <c r="E77" i="136"/>
  <c r="E78" i="136"/>
  <c r="E93" i="134"/>
  <c r="E94" i="134"/>
  <c r="E218" i="136"/>
  <c r="E252" i="136" s="1"/>
  <c r="E232" i="135"/>
  <c r="E266" i="135" s="1"/>
  <c r="E233" i="134"/>
  <c r="E267" i="134" s="1"/>
  <c r="E234" i="137"/>
  <c r="E268" i="137" s="1"/>
  <c r="E69" i="135"/>
  <c r="E70" i="135" s="1"/>
  <c r="D367" i="135"/>
  <c r="E190" i="150"/>
  <c r="E122" i="149"/>
  <c r="E282" i="149"/>
  <c r="E31" i="132" s="1"/>
  <c r="E93" i="136"/>
  <c r="E94" i="136"/>
  <c r="U58" i="217"/>
  <c r="M65" i="127"/>
  <c r="D331" i="86"/>
  <c r="D371" i="86"/>
  <c r="D296" i="86"/>
  <c r="E77" i="139"/>
  <c r="E78" i="139"/>
  <c r="E77" i="134"/>
  <c r="E78" i="134"/>
  <c r="E239" i="149"/>
  <c r="E240" i="149" s="1"/>
  <c r="E263" i="149"/>
  <c r="E273" i="149" s="1"/>
  <c r="E274" i="149" s="1"/>
  <c r="E111" i="138"/>
  <c r="E87" i="138"/>
  <c r="E88" i="138" s="1"/>
  <c r="E145" i="138"/>
  <c r="E179" i="138"/>
  <c r="E247" i="150"/>
  <c r="D368" i="136"/>
  <c r="D370" i="136" s="1"/>
  <c r="D351" i="136"/>
  <c r="E53" i="136"/>
  <c r="D367" i="134"/>
  <c r="E69" i="134"/>
  <c r="E70" i="134" s="1"/>
  <c r="E93" i="135"/>
  <c r="E94" i="135"/>
  <c r="E53" i="135"/>
  <c r="D368" i="135"/>
  <c r="D370" i="135" s="1"/>
  <c r="D351" i="135"/>
  <c r="E69" i="137"/>
  <c r="E70" i="137" s="1"/>
  <c r="D367" i="137"/>
  <c r="E121" i="150"/>
  <c r="E214" i="150"/>
  <c r="E248" i="150" s="1"/>
  <c r="E237" i="135"/>
  <c r="E271" i="135" s="1"/>
  <c r="E215" i="135"/>
  <c r="E249" i="135" s="1"/>
  <c r="E190" i="149"/>
  <c r="E281" i="149"/>
  <c r="E31" i="133" s="1"/>
  <c r="E237" i="139"/>
  <c r="E271" i="139" s="1"/>
  <c r="E219" i="136"/>
  <c r="E253" i="136" s="1"/>
  <c r="E223" i="142"/>
  <c r="E247" i="142"/>
  <c r="E257" i="142" s="1"/>
  <c r="E258" i="142" s="1"/>
  <c r="E221" i="139"/>
  <c r="E255" i="139" s="1"/>
  <c r="D367" i="136"/>
  <c r="E69" i="136"/>
  <c r="E70" i="136" s="1"/>
  <c r="E224" i="162"/>
  <c r="E279" i="162"/>
  <c r="E53" i="139"/>
  <c r="D368" i="139"/>
  <c r="D370" i="139" s="1"/>
  <c r="D351" i="139"/>
  <c r="E220" i="135"/>
  <c r="E254" i="135" s="1"/>
  <c r="E234" i="139"/>
  <c r="E268" i="139" s="1"/>
  <c r="E190" i="142"/>
  <c r="E281" i="142"/>
  <c r="E23" i="133" s="1"/>
  <c r="E162" i="138"/>
  <c r="E128" i="138"/>
  <c r="E196" i="138"/>
  <c r="E221" i="137"/>
  <c r="E255" i="137" s="1"/>
  <c r="E234" i="135"/>
  <c r="E268" i="135" s="1"/>
  <c r="E222" i="139"/>
  <c r="E256" i="139" s="1"/>
  <c r="E77" i="135"/>
  <c r="E78" i="135"/>
  <c r="T58" i="217"/>
  <c r="L65" i="127"/>
  <c r="E93" i="137"/>
  <c r="E94" i="137"/>
  <c r="E217" i="139"/>
  <c r="E251" i="139" s="1"/>
  <c r="D368" i="137"/>
  <c r="D370" i="137" s="1"/>
  <c r="D351" i="137"/>
  <c r="E53" i="137"/>
  <c r="E282" i="142"/>
  <c r="E23" i="132" s="1"/>
  <c r="E122" i="142"/>
  <c r="E236" i="136"/>
  <c r="E270" i="136" s="1"/>
  <c r="D367" i="139"/>
  <c r="E69" i="139"/>
  <c r="E70" i="139" s="1"/>
  <c r="E263" i="142"/>
  <c r="E273" i="142" s="1"/>
  <c r="E274" i="142" s="1"/>
  <c r="E239" i="142"/>
  <c r="E240" i="142" s="1"/>
  <c r="E156" i="149"/>
  <c r="E280" i="149"/>
  <c r="E31" i="131" s="1"/>
  <c r="E238" i="137"/>
  <c r="E272" i="137" s="1"/>
  <c r="E103" i="138"/>
  <c r="E104" i="138" s="1"/>
  <c r="E161" i="138"/>
  <c r="E195" i="138"/>
  <c r="E127" i="138"/>
  <c r="E232" i="137"/>
  <c r="E266" i="137" s="1"/>
  <c r="E54" i="138"/>
  <c r="E290" i="138"/>
  <c r="V58" i="217"/>
  <c r="E224" i="148"/>
  <c r="E279" i="148"/>
  <c r="E279" i="145"/>
  <c r="E28" i="130" l="1"/>
  <c r="E224" i="141"/>
  <c r="E279" i="147"/>
  <c r="E283" i="147" s="1"/>
  <c r="E171" i="138"/>
  <c r="E172" i="138" s="1"/>
  <c r="E155" i="138"/>
  <c r="E156" i="138" s="1"/>
  <c r="E294" i="146"/>
  <c r="E371" i="146" s="1"/>
  <c r="E279" i="144"/>
  <c r="E283" i="144" s="1"/>
  <c r="E279" i="143"/>
  <c r="E283" i="143" s="1"/>
  <c r="E281" i="150"/>
  <c r="E32" i="133" s="1"/>
  <c r="E137" i="138"/>
  <c r="E138" i="138" s="1"/>
  <c r="E189" i="138"/>
  <c r="E190" i="138" s="1"/>
  <c r="E103" i="137"/>
  <c r="E104" i="137" s="1"/>
  <c r="E161" i="137"/>
  <c r="E195" i="137"/>
  <c r="E127" i="137"/>
  <c r="E87" i="135"/>
  <c r="E88" i="135" s="1"/>
  <c r="E145" i="135"/>
  <c r="E179" i="135"/>
  <c r="E111" i="135"/>
  <c r="E230" i="138"/>
  <c r="E264" i="138" s="1"/>
  <c r="E224" i="142"/>
  <c r="E279" i="142"/>
  <c r="E162" i="135"/>
  <c r="E196" i="135"/>
  <c r="E128" i="135"/>
  <c r="E290" i="136"/>
  <c r="E54" i="136"/>
  <c r="E223" i="150"/>
  <c r="E180" i="134"/>
  <c r="E146" i="134"/>
  <c r="E112" i="134"/>
  <c r="D326" i="86"/>
  <c r="D363" i="86" s="1"/>
  <c r="E66" i="86" s="1"/>
  <c r="D319" i="86"/>
  <c r="D311" i="86"/>
  <c r="D348" i="86" s="1"/>
  <c r="D307" i="86"/>
  <c r="D344" i="86" s="1"/>
  <c r="D312" i="86"/>
  <c r="D349" i="86" s="1"/>
  <c r="D328" i="86"/>
  <c r="D365" i="86" s="1"/>
  <c r="E68" i="86" s="1"/>
  <c r="D308" i="86"/>
  <c r="D345" i="86" s="1"/>
  <c r="D321" i="86"/>
  <c r="D358" i="86" s="1"/>
  <c r="E61" i="86" s="1"/>
  <c r="D309" i="86"/>
  <c r="D346" i="86" s="1"/>
  <c r="D322" i="86"/>
  <c r="D359" i="86" s="1"/>
  <c r="E62" i="86" s="1"/>
  <c r="D323" i="86"/>
  <c r="D360" i="86" s="1"/>
  <c r="E63" i="86" s="1"/>
  <c r="D304" i="86"/>
  <c r="D341" i="86" s="1"/>
  <c r="D303" i="86"/>
  <c r="D15" i="128"/>
  <c r="D65" i="128" s="1"/>
  <c r="D16" i="102" s="1"/>
  <c r="D310" i="86"/>
  <c r="D347" i="86" s="1"/>
  <c r="D327" i="86"/>
  <c r="D364" i="86" s="1"/>
  <c r="E67" i="86" s="1"/>
  <c r="D320" i="86"/>
  <c r="D357" i="86" s="1"/>
  <c r="E60" i="86" s="1"/>
  <c r="D324" i="86"/>
  <c r="D361" i="86" s="1"/>
  <c r="E64" i="86" s="1"/>
  <c r="D325" i="86"/>
  <c r="D362" i="86" s="1"/>
  <c r="E65" i="86" s="1"/>
  <c r="D306" i="86"/>
  <c r="D343" i="86" s="1"/>
  <c r="D305" i="86"/>
  <c r="D342" i="86" s="1"/>
  <c r="E162" i="134"/>
  <c r="E196" i="134"/>
  <c r="E128" i="134"/>
  <c r="E33" i="130"/>
  <c r="E294" i="151"/>
  <c r="E283" i="151"/>
  <c r="E54" i="139"/>
  <c r="E290" i="139"/>
  <c r="E195" i="135"/>
  <c r="E103" i="135"/>
  <c r="E104" i="135" s="1"/>
  <c r="E127" i="135"/>
  <c r="E161" i="135"/>
  <c r="E121" i="138"/>
  <c r="E213" i="138"/>
  <c r="E87" i="134"/>
  <c r="E88" i="134" s="1"/>
  <c r="E145" i="134"/>
  <c r="E111" i="134"/>
  <c r="E179" i="134"/>
  <c r="E128" i="136"/>
  <c r="E162" i="136"/>
  <c r="E196" i="136"/>
  <c r="E161" i="134"/>
  <c r="E127" i="134"/>
  <c r="E103" i="134"/>
  <c r="E104" i="134" s="1"/>
  <c r="E195" i="134"/>
  <c r="E264" i="150"/>
  <c r="E273" i="150" s="1"/>
  <c r="E274" i="150" s="1"/>
  <c r="E239" i="150"/>
  <c r="E240" i="150" s="1"/>
  <c r="E214" i="138"/>
  <c r="E248" i="138" s="1"/>
  <c r="E290" i="134"/>
  <c r="E54" i="134"/>
  <c r="E224" i="149"/>
  <c r="E279" i="149"/>
  <c r="E180" i="137"/>
  <c r="E112" i="137"/>
  <c r="E146" i="137"/>
  <c r="E290" i="137"/>
  <c r="E54" i="137"/>
  <c r="E24" i="130"/>
  <c r="E283" i="162"/>
  <c r="E294" i="162"/>
  <c r="E282" i="150"/>
  <c r="E32" i="132" s="1"/>
  <c r="E122" i="150"/>
  <c r="E146" i="139"/>
  <c r="E112" i="139"/>
  <c r="E180" i="139"/>
  <c r="E103" i="136"/>
  <c r="E104" i="136" s="1"/>
  <c r="E161" i="136"/>
  <c r="E195" i="136"/>
  <c r="E127" i="136"/>
  <c r="E112" i="136"/>
  <c r="E146" i="136"/>
  <c r="E180" i="136"/>
  <c r="E128" i="139"/>
  <c r="E162" i="139"/>
  <c r="E196" i="139"/>
  <c r="E145" i="137"/>
  <c r="E179" i="137"/>
  <c r="E111" i="137"/>
  <c r="E87" i="137"/>
  <c r="E88" i="137" s="1"/>
  <c r="E205" i="138"/>
  <c r="E206" i="138" s="1"/>
  <c r="E229" i="138"/>
  <c r="E128" i="137"/>
  <c r="E162" i="137"/>
  <c r="E196" i="137"/>
  <c r="E180" i="135"/>
  <c r="E112" i="135"/>
  <c r="E146" i="135"/>
  <c r="E54" i="135"/>
  <c r="E290" i="135"/>
  <c r="E257" i="150"/>
  <c r="E258" i="150" s="1"/>
  <c r="E111" i="139"/>
  <c r="E87" i="139"/>
  <c r="E88" i="139" s="1"/>
  <c r="E145" i="139"/>
  <c r="E179" i="139"/>
  <c r="E111" i="136"/>
  <c r="E87" i="136"/>
  <c r="E88" i="136" s="1"/>
  <c r="E179" i="136"/>
  <c r="E145" i="136"/>
  <c r="E103" i="139"/>
  <c r="E104" i="139" s="1"/>
  <c r="E195" i="139"/>
  <c r="E127" i="139"/>
  <c r="E161" i="139"/>
  <c r="E283" i="145"/>
  <c r="E27" i="130"/>
  <c r="E294" i="145"/>
  <c r="E283" i="148"/>
  <c r="E30" i="130"/>
  <c r="E294" i="148"/>
  <c r="E283" i="141"/>
  <c r="E294" i="141"/>
  <c r="E22" i="130"/>
  <c r="E29" i="130" l="1"/>
  <c r="E294" i="147"/>
  <c r="E371" i="147" s="1"/>
  <c r="E296" i="146"/>
  <c r="E324" i="146" s="1"/>
  <c r="E361" i="146" s="1"/>
  <c r="F64" i="146" s="1"/>
  <c r="E280" i="138"/>
  <c r="E20" i="131" s="1"/>
  <c r="E155" i="136"/>
  <c r="E156" i="136" s="1"/>
  <c r="E26" i="130"/>
  <c r="E294" i="144"/>
  <c r="E371" i="144" s="1"/>
  <c r="E294" i="143"/>
  <c r="E296" i="143" s="1"/>
  <c r="E25" i="130"/>
  <c r="E189" i="136"/>
  <c r="E190" i="136" s="1"/>
  <c r="E98" i="86"/>
  <c r="E166" i="86" s="1"/>
  <c r="E155" i="134"/>
  <c r="E156" i="134" s="1"/>
  <c r="E189" i="137"/>
  <c r="E190" i="137" s="1"/>
  <c r="E137" i="136"/>
  <c r="E138" i="136" s="1"/>
  <c r="E189" i="139"/>
  <c r="E190" i="139" s="1"/>
  <c r="E137" i="134"/>
  <c r="E138" i="134" s="1"/>
  <c r="E96" i="86"/>
  <c r="E164" i="86" s="1"/>
  <c r="E137" i="139"/>
  <c r="E138" i="139" s="1"/>
  <c r="E171" i="135"/>
  <c r="E172" i="135" s="1"/>
  <c r="E171" i="139"/>
  <c r="E172" i="139" s="1"/>
  <c r="E171" i="136"/>
  <c r="E172" i="136" s="1"/>
  <c r="E230" i="136"/>
  <c r="E264" i="136" s="1"/>
  <c r="E155" i="139"/>
  <c r="E137" i="135"/>
  <c r="E138" i="135" s="1"/>
  <c r="E214" i="134"/>
  <c r="E248" i="134" s="1"/>
  <c r="E171" i="134"/>
  <c r="E172" i="134" s="1"/>
  <c r="E230" i="135"/>
  <c r="E264" i="135" s="1"/>
  <c r="E155" i="137"/>
  <c r="E156" i="137" s="1"/>
  <c r="E189" i="134"/>
  <c r="E190" i="134" s="1"/>
  <c r="E214" i="137"/>
  <c r="E248" i="137" s="1"/>
  <c r="E213" i="136"/>
  <c r="E121" i="136"/>
  <c r="E239" i="138"/>
  <c r="E240" i="138" s="1"/>
  <c r="E263" i="138"/>
  <c r="E273" i="138" s="1"/>
  <c r="E274" i="138" s="1"/>
  <c r="E213" i="137"/>
  <c r="E121" i="137"/>
  <c r="E214" i="136"/>
  <c r="E248" i="136" s="1"/>
  <c r="E294" i="149"/>
  <c r="E283" i="149"/>
  <c r="E31" i="130"/>
  <c r="E229" i="134"/>
  <c r="E205" i="134"/>
  <c r="E206" i="134" s="1"/>
  <c r="E205" i="135"/>
  <c r="E206" i="135" s="1"/>
  <c r="E229" i="135"/>
  <c r="E296" i="151"/>
  <c r="E371" i="151"/>
  <c r="E200" i="86"/>
  <c r="D90" i="102"/>
  <c r="D35" i="102"/>
  <c r="M330" i="217" s="1"/>
  <c r="D68" i="102"/>
  <c r="D35" i="95"/>
  <c r="D60" i="95" s="1"/>
  <c r="D356" i="86"/>
  <c r="D329" i="86"/>
  <c r="D330" i="86" s="1"/>
  <c r="E189" i="135"/>
  <c r="E137" i="137"/>
  <c r="E138" i="137" s="1"/>
  <c r="E121" i="139"/>
  <c r="E213" i="139"/>
  <c r="E230" i="137"/>
  <c r="E264" i="137" s="1"/>
  <c r="E281" i="138"/>
  <c r="E20" i="133" s="1"/>
  <c r="E371" i="162"/>
  <c r="E296" i="162"/>
  <c r="E45" i="86"/>
  <c r="J556" i="217"/>
  <c r="E95" i="86"/>
  <c r="D340" i="86"/>
  <c r="D313" i="86"/>
  <c r="E49" i="86"/>
  <c r="J560" i="217"/>
  <c r="J563" i="217"/>
  <c r="E52" i="86"/>
  <c r="E224" i="150"/>
  <c r="E279" i="150"/>
  <c r="E155" i="135"/>
  <c r="E205" i="137"/>
  <c r="E206" i="137" s="1"/>
  <c r="E229" i="137"/>
  <c r="E229" i="139"/>
  <c r="E205" i="139"/>
  <c r="E206" i="139" s="1"/>
  <c r="E223" i="138"/>
  <c r="E247" i="138"/>
  <c r="E257" i="138" s="1"/>
  <c r="E258" i="138" s="1"/>
  <c r="J557" i="217"/>
  <c r="E46" i="86"/>
  <c r="E102" i="86"/>
  <c r="E101" i="86"/>
  <c r="E44" i="86"/>
  <c r="J555" i="217"/>
  <c r="J558" i="217"/>
  <c r="E47" i="86"/>
  <c r="E171" i="137"/>
  <c r="E172" i="137" s="1"/>
  <c r="E214" i="135"/>
  <c r="E248" i="135" s="1"/>
  <c r="E230" i="139"/>
  <c r="E264" i="139" s="1"/>
  <c r="E205" i="136"/>
  <c r="E206" i="136" s="1"/>
  <c r="E229" i="136"/>
  <c r="E214" i="139"/>
  <c r="E248" i="139" s="1"/>
  <c r="E121" i="134"/>
  <c r="E213" i="134"/>
  <c r="E282" i="138"/>
  <c r="E20" i="132" s="1"/>
  <c r="E122" i="138"/>
  <c r="E230" i="134"/>
  <c r="E264" i="134" s="1"/>
  <c r="E100" i="86"/>
  <c r="E99" i="86"/>
  <c r="E50" i="86"/>
  <c r="J561" i="217"/>
  <c r="E97" i="86"/>
  <c r="E48" i="86"/>
  <c r="J559" i="217"/>
  <c r="E51" i="86"/>
  <c r="J562" i="217"/>
  <c r="E294" i="142"/>
  <c r="E283" i="142"/>
  <c r="E23" i="130"/>
  <c r="E213" i="135"/>
  <c r="E121" i="135"/>
  <c r="E371" i="145"/>
  <c r="E296" i="145"/>
  <c r="E296" i="148"/>
  <c r="E371" i="148"/>
  <c r="E296" i="141"/>
  <c r="E371" i="141"/>
  <c r="E296" i="147" l="1"/>
  <c r="E29" i="128" s="1"/>
  <c r="E329" i="146"/>
  <c r="E328" i="146"/>
  <c r="E365" i="146" s="1"/>
  <c r="F68" i="146" s="1"/>
  <c r="E307" i="146"/>
  <c r="E344" i="146" s="1"/>
  <c r="F47" i="146" s="1"/>
  <c r="E323" i="146"/>
  <c r="E360" i="146" s="1"/>
  <c r="F63" i="146" s="1"/>
  <c r="F98" i="146" s="1"/>
  <c r="E310" i="146"/>
  <c r="E347" i="146" s="1"/>
  <c r="F50" i="146" s="1"/>
  <c r="E319" i="146"/>
  <c r="E356" i="146" s="1"/>
  <c r="F59" i="146" s="1"/>
  <c r="F93" i="146" s="1"/>
  <c r="E28" i="128"/>
  <c r="E78" i="128" s="1"/>
  <c r="C15" i="199" s="1"/>
  <c r="C44" i="199" s="1"/>
  <c r="C58" i="199" s="1"/>
  <c r="C99" i="199" s="1"/>
  <c r="C106" i="199" s="1"/>
  <c r="E312" i="146"/>
  <c r="E349" i="146" s="1"/>
  <c r="F52" i="146" s="1"/>
  <c r="E311" i="146"/>
  <c r="E348" i="146" s="1"/>
  <c r="F51" i="146" s="1"/>
  <c r="E327" i="146"/>
  <c r="E364" i="146" s="1"/>
  <c r="F67" i="146" s="1"/>
  <c r="E321" i="146"/>
  <c r="E358" i="146" s="1"/>
  <c r="F61" i="146" s="1"/>
  <c r="E309" i="146"/>
  <c r="E346" i="146" s="1"/>
  <c r="F49" i="146" s="1"/>
  <c r="E304" i="146"/>
  <c r="E341" i="146" s="1"/>
  <c r="F44" i="146" s="1"/>
  <c r="E306" i="146"/>
  <c r="E343" i="146" s="1"/>
  <c r="F46" i="146" s="1"/>
  <c r="E320" i="146"/>
  <c r="E357" i="146" s="1"/>
  <c r="F60" i="146" s="1"/>
  <c r="E305" i="146"/>
  <c r="E342" i="146" s="1"/>
  <c r="F45" i="146" s="1"/>
  <c r="E331" i="146"/>
  <c r="E325" i="146"/>
  <c r="E362" i="146" s="1"/>
  <c r="F65" i="146" s="1"/>
  <c r="E313" i="146"/>
  <c r="E322" i="146"/>
  <c r="E359" i="146" s="1"/>
  <c r="F62" i="146" s="1"/>
  <c r="E326" i="146"/>
  <c r="E363" i="146" s="1"/>
  <c r="F66" i="146" s="1"/>
  <c r="E308" i="146"/>
  <c r="E345" i="146" s="1"/>
  <c r="F48" i="146" s="1"/>
  <c r="E303" i="146"/>
  <c r="E340" i="146" s="1"/>
  <c r="F43" i="146" s="1"/>
  <c r="F77" i="146" s="1"/>
  <c r="E296" i="144"/>
  <c r="E312" i="144" s="1"/>
  <c r="E349" i="144" s="1"/>
  <c r="F52" i="144" s="1"/>
  <c r="E371" i="143"/>
  <c r="E132" i="86"/>
  <c r="E234" i="86" s="1"/>
  <c r="E268" i="86" s="1"/>
  <c r="E198" i="86"/>
  <c r="E280" i="136"/>
  <c r="E18" i="131" s="1"/>
  <c r="E130" i="86"/>
  <c r="M528" i="217"/>
  <c r="E280" i="139"/>
  <c r="E21" i="131" s="1"/>
  <c r="M526" i="217"/>
  <c r="E281" i="134"/>
  <c r="E16" i="133" s="1"/>
  <c r="E156" i="139"/>
  <c r="E80" i="86"/>
  <c r="E114" i="86" s="1"/>
  <c r="E84" i="86"/>
  <c r="E152" i="86" s="1"/>
  <c r="E81" i="86"/>
  <c r="E115" i="86" s="1"/>
  <c r="E280" i="134"/>
  <c r="E16" i="131" s="1"/>
  <c r="E82" i="86"/>
  <c r="E184" i="86" s="1"/>
  <c r="E85" i="86"/>
  <c r="E187" i="86" s="1"/>
  <c r="E281" i="139"/>
  <c r="E21" i="133" s="1"/>
  <c r="E282" i="134"/>
  <c r="E16" i="132" s="1"/>
  <c r="E122" i="134"/>
  <c r="E86" i="86"/>
  <c r="D332" i="86"/>
  <c r="D333" i="86" s="1"/>
  <c r="D314" i="86"/>
  <c r="M525" i="217"/>
  <c r="E239" i="135"/>
  <c r="E240" i="135" s="1"/>
  <c r="E263" i="135"/>
  <c r="E273" i="135" s="1"/>
  <c r="E274" i="135" s="1"/>
  <c r="E296" i="149"/>
  <c r="E371" i="149"/>
  <c r="E135" i="86"/>
  <c r="E203" i="86"/>
  <c r="E169" i="86"/>
  <c r="E156" i="135"/>
  <c r="E280" i="135"/>
  <c r="E17" i="131" s="1"/>
  <c r="D350" i="86"/>
  <c r="J554" i="217"/>
  <c r="J564" i="217" s="1"/>
  <c r="E43" i="86"/>
  <c r="E77" i="86" s="1"/>
  <c r="E79" i="86"/>
  <c r="E281" i="137"/>
  <c r="E19" i="133" s="1"/>
  <c r="E325" i="147"/>
  <c r="E362" i="147" s="1"/>
  <c r="F65" i="147" s="1"/>
  <c r="E312" i="147"/>
  <c r="E349" i="147" s="1"/>
  <c r="F52" i="147" s="1"/>
  <c r="E331" i="147"/>
  <c r="E324" i="147"/>
  <c r="E361" i="147" s="1"/>
  <c r="F64" i="147" s="1"/>
  <c r="E310" i="147"/>
  <c r="E347" i="147" s="1"/>
  <c r="F50" i="147" s="1"/>
  <c r="E320" i="147"/>
  <c r="E357" i="147" s="1"/>
  <c r="F60" i="147" s="1"/>
  <c r="E304" i="147"/>
  <c r="E341" i="147" s="1"/>
  <c r="F44" i="147" s="1"/>
  <c r="E313" i="147"/>
  <c r="E323" i="147"/>
  <c r="E360" i="147" s="1"/>
  <c r="F63" i="147" s="1"/>
  <c r="E190" i="135"/>
  <c r="E281" i="135"/>
  <c r="E17" i="133" s="1"/>
  <c r="D54" i="95"/>
  <c r="D69" i="102"/>
  <c r="D109" i="102"/>
  <c r="E239" i="134"/>
  <c r="E240" i="134" s="1"/>
  <c r="E263" i="134"/>
  <c r="E273" i="134" s="1"/>
  <c r="E274" i="134" s="1"/>
  <c r="E282" i="135"/>
  <c r="E17" i="132" s="1"/>
  <c r="E122" i="135"/>
  <c r="E296" i="142"/>
  <c r="E371" i="142"/>
  <c r="E167" i="86"/>
  <c r="E201" i="86"/>
  <c r="E133" i="86"/>
  <c r="E239" i="136"/>
  <c r="E240" i="136" s="1"/>
  <c r="E263" i="136"/>
  <c r="E273" i="136" s="1"/>
  <c r="E274" i="136" s="1"/>
  <c r="E204" i="86"/>
  <c r="E136" i="86"/>
  <c r="E170" i="86"/>
  <c r="E224" i="138"/>
  <c r="E279" i="138"/>
  <c r="E25" i="128"/>
  <c r="E311" i="143"/>
  <c r="E348" i="143" s="1"/>
  <c r="F51" i="143" s="1"/>
  <c r="E325" i="143"/>
  <c r="E362" i="143" s="1"/>
  <c r="F65" i="143" s="1"/>
  <c r="E328" i="143"/>
  <c r="E365" i="143" s="1"/>
  <c r="F68" i="143" s="1"/>
  <c r="E309" i="143"/>
  <c r="E346" i="143" s="1"/>
  <c r="F49" i="143" s="1"/>
  <c r="E319" i="143"/>
  <c r="E356" i="143" s="1"/>
  <c r="E331" i="143"/>
  <c r="E324" i="143"/>
  <c r="E361" i="143" s="1"/>
  <c r="F64" i="143" s="1"/>
  <c r="E312" i="143"/>
  <c r="E349" i="143" s="1"/>
  <c r="F52" i="143" s="1"/>
  <c r="E307" i="143"/>
  <c r="E344" i="143" s="1"/>
  <c r="F47" i="143" s="1"/>
  <c r="E321" i="143"/>
  <c r="E358" i="143" s="1"/>
  <c r="F61" i="143" s="1"/>
  <c r="E305" i="143"/>
  <c r="E342" i="143" s="1"/>
  <c r="F45" i="143" s="1"/>
  <c r="E326" i="143"/>
  <c r="E363" i="143" s="1"/>
  <c r="F66" i="143" s="1"/>
  <c r="E303" i="143"/>
  <c r="E340" i="143" s="1"/>
  <c r="E310" i="143"/>
  <c r="E347" i="143" s="1"/>
  <c r="F50" i="143" s="1"/>
  <c r="E320" i="143"/>
  <c r="E357" i="143" s="1"/>
  <c r="F60" i="143" s="1"/>
  <c r="E327" i="143"/>
  <c r="E364" i="143" s="1"/>
  <c r="F67" i="143" s="1"/>
  <c r="E308" i="143"/>
  <c r="E345" i="143" s="1"/>
  <c r="F48" i="143" s="1"/>
  <c r="E329" i="143"/>
  <c r="E313" i="143"/>
  <c r="E323" i="143"/>
  <c r="E360" i="143" s="1"/>
  <c r="F63" i="143" s="1"/>
  <c r="E322" i="143"/>
  <c r="E359" i="143" s="1"/>
  <c r="F62" i="143" s="1"/>
  <c r="E306" i="143"/>
  <c r="E343" i="143" s="1"/>
  <c r="F46" i="143" s="1"/>
  <c r="E304" i="143"/>
  <c r="E341" i="143" s="1"/>
  <c r="F44" i="143" s="1"/>
  <c r="E239" i="139"/>
  <c r="E240" i="139" s="1"/>
  <c r="E263" i="139"/>
  <c r="E273" i="139" s="1"/>
  <c r="E274" i="139" s="1"/>
  <c r="E294" i="150"/>
  <c r="E32" i="130"/>
  <c r="E283" i="150"/>
  <c r="M527" i="217"/>
  <c r="E319" i="162"/>
  <c r="E356" i="162" s="1"/>
  <c r="E331" i="162"/>
  <c r="E307" i="162"/>
  <c r="E344" i="162" s="1"/>
  <c r="F47" i="162" s="1"/>
  <c r="E321" i="162"/>
  <c r="E358" i="162" s="1"/>
  <c r="F61" i="162" s="1"/>
  <c r="E324" i="162"/>
  <c r="E361" i="162" s="1"/>
  <c r="F64" i="162" s="1"/>
  <c r="E305" i="162"/>
  <c r="E342" i="162" s="1"/>
  <c r="F45" i="162" s="1"/>
  <c r="E24" i="128"/>
  <c r="E326" i="162"/>
  <c r="E363" i="162" s="1"/>
  <c r="F66" i="162" s="1"/>
  <c r="E303" i="162"/>
  <c r="E340" i="162" s="1"/>
  <c r="E320" i="162"/>
  <c r="E357" i="162" s="1"/>
  <c r="F60" i="162" s="1"/>
  <c r="E312" i="162"/>
  <c r="E349" i="162" s="1"/>
  <c r="F52" i="162" s="1"/>
  <c r="E310" i="162"/>
  <c r="E347" i="162" s="1"/>
  <c r="F50" i="162" s="1"/>
  <c r="E327" i="162"/>
  <c r="E364" i="162" s="1"/>
  <c r="F67" i="162" s="1"/>
  <c r="E308" i="162"/>
  <c r="E345" i="162" s="1"/>
  <c r="F48" i="162" s="1"/>
  <c r="E322" i="162"/>
  <c r="E359" i="162" s="1"/>
  <c r="F62" i="162" s="1"/>
  <c r="E329" i="162"/>
  <c r="E306" i="162"/>
  <c r="E343" i="162" s="1"/>
  <c r="F46" i="162" s="1"/>
  <c r="E313" i="162"/>
  <c r="E323" i="162"/>
  <c r="E360" i="162" s="1"/>
  <c r="F63" i="162" s="1"/>
  <c r="E304" i="162"/>
  <c r="E341" i="162" s="1"/>
  <c r="F44" i="162" s="1"/>
  <c r="E311" i="162"/>
  <c r="E348" i="162" s="1"/>
  <c r="F51" i="162" s="1"/>
  <c r="E328" i="162"/>
  <c r="E365" i="162" s="1"/>
  <c r="F68" i="162" s="1"/>
  <c r="E309" i="162"/>
  <c r="E346" i="162" s="1"/>
  <c r="F49" i="162" s="1"/>
  <c r="E325" i="162"/>
  <c r="E362" i="162" s="1"/>
  <c r="F65" i="162" s="1"/>
  <c r="E223" i="139"/>
  <c r="E247" i="139"/>
  <c r="E257" i="139" s="1"/>
  <c r="E258" i="139" s="1"/>
  <c r="E282" i="137"/>
  <c r="E19" i="132" s="1"/>
  <c r="E122" i="137"/>
  <c r="E122" i="136"/>
  <c r="E282" i="136"/>
  <c r="E18" i="132" s="1"/>
  <c r="E223" i="135"/>
  <c r="E247" i="135"/>
  <c r="E257" i="135" s="1"/>
  <c r="E258" i="135" s="1"/>
  <c r="E199" i="86"/>
  <c r="E165" i="86"/>
  <c r="E131" i="86"/>
  <c r="E134" i="86"/>
  <c r="E202" i="86"/>
  <c r="E168" i="86"/>
  <c r="E223" i="134"/>
  <c r="E247" i="134"/>
  <c r="E257" i="134" s="1"/>
  <c r="E258" i="134" s="1"/>
  <c r="E280" i="137"/>
  <c r="E19" i="131" s="1"/>
  <c r="E281" i="136"/>
  <c r="E18" i="133" s="1"/>
  <c r="E239" i="137"/>
  <c r="E240" i="137" s="1"/>
  <c r="E263" i="137"/>
  <c r="E273" i="137" s="1"/>
  <c r="E274" i="137" s="1"/>
  <c r="E83" i="86"/>
  <c r="E197" i="86"/>
  <c r="E163" i="86"/>
  <c r="E129" i="86"/>
  <c r="E282" i="139"/>
  <c r="E21" i="132" s="1"/>
  <c r="E122" i="139"/>
  <c r="E59" i="86"/>
  <c r="D366" i="86"/>
  <c r="E326" i="151"/>
  <c r="E363" i="151" s="1"/>
  <c r="F66" i="151" s="1"/>
  <c r="E303" i="151"/>
  <c r="E340" i="151" s="1"/>
  <c r="E310" i="151"/>
  <c r="E347" i="151" s="1"/>
  <c r="F50" i="151" s="1"/>
  <c r="E327" i="151"/>
  <c r="E364" i="151" s="1"/>
  <c r="F67" i="151" s="1"/>
  <c r="E319" i="151"/>
  <c r="E356" i="151" s="1"/>
  <c r="E308" i="151"/>
  <c r="E345" i="151" s="1"/>
  <c r="F48" i="151" s="1"/>
  <c r="E322" i="151"/>
  <c r="E359" i="151" s="1"/>
  <c r="F62" i="151" s="1"/>
  <c r="E329" i="151"/>
  <c r="E306" i="151"/>
  <c r="E343" i="151" s="1"/>
  <c r="F46" i="151" s="1"/>
  <c r="E324" i="151"/>
  <c r="E361" i="151" s="1"/>
  <c r="F64" i="151" s="1"/>
  <c r="E313" i="151"/>
  <c r="E305" i="151"/>
  <c r="E342" i="151" s="1"/>
  <c r="F45" i="151" s="1"/>
  <c r="E311" i="151"/>
  <c r="E348" i="151" s="1"/>
  <c r="F51" i="151" s="1"/>
  <c r="E325" i="151"/>
  <c r="E362" i="151" s="1"/>
  <c r="F65" i="151" s="1"/>
  <c r="E34" i="128"/>
  <c r="E323" i="151"/>
  <c r="E360" i="151" s="1"/>
  <c r="F63" i="151" s="1"/>
  <c r="E312" i="151"/>
  <c r="E349" i="151" s="1"/>
  <c r="F52" i="151" s="1"/>
  <c r="E304" i="151"/>
  <c r="E341" i="151" s="1"/>
  <c r="F44" i="151" s="1"/>
  <c r="E331" i="151"/>
  <c r="E307" i="151"/>
  <c r="E344" i="151" s="1"/>
  <c r="F47" i="151" s="1"/>
  <c r="E321" i="151"/>
  <c r="E358" i="151" s="1"/>
  <c r="F61" i="151" s="1"/>
  <c r="E328" i="151"/>
  <c r="E365" i="151" s="1"/>
  <c r="F68" i="151" s="1"/>
  <c r="E320" i="151"/>
  <c r="E357" i="151" s="1"/>
  <c r="F60" i="151" s="1"/>
  <c r="E309" i="151"/>
  <c r="E346" i="151" s="1"/>
  <c r="F49" i="151" s="1"/>
  <c r="E223" i="137"/>
  <c r="E247" i="137"/>
  <c r="E257" i="137" s="1"/>
  <c r="E258" i="137" s="1"/>
  <c r="E223" i="136"/>
  <c r="E247" i="136"/>
  <c r="E257" i="136" s="1"/>
  <c r="E258" i="136" s="1"/>
  <c r="E321" i="148"/>
  <c r="E358" i="148" s="1"/>
  <c r="F61" i="148" s="1"/>
  <c r="E324" i="148"/>
  <c r="E361" i="148" s="1"/>
  <c r="F64" i="148" s="1"/>
  <c r="E305" i="148"/>
  <c r="E342" i="148" s="1"/>
  <c r="F45" i="148" s="1"/>
  <c r="E312" i="148"/>
  <c r="E349" i="148" s="1"/>
  <c r="F52" i="148" s="1"/>
  <c r="E326" i="148"/>
  <c r="E363" i="148" s="1"/>
  <c r="F66" i="148" s="1"/>
  <c r="E303" i="148"/>
  <c r="E307" i="148"/>
  <c r="E344" i="148" s="1"/>
  <c r="F47" i="148" s="1"/>
  <c r="E30" i="128"/>
  <c r="E310" i="148"/>
  <c r="E347" i="148" s="1"/>
  <c r="F50" i="148" s="1"/>
  <c r="E320" i="148"/>
  <c r="E357" i="148" s="1"/>
  <c r="F60" i="148" s="1"/>
  <c r="E327" i="148"/>
  <c r="E364" i="148" s="1"/>
  <c r="F67" i="148" s="1"/>
  <c r="E308" i="148"/>
  <c r="E345" i="148" s="1"/>
  <c r="F48" i="148" s="1"/>
  <c r="E322" i="148"/>
  <c r="E359" i="148" s="1"/>
  <c r="F62" i="148" s="1"/>
  <c r="E325" i="148"/>
  <c r="E362" i="148" s="1"/>
  <c r="F65" i="148" s="1"/>
  <c r="E328" i="148"/>
  <c r="E365" i="148" s="1"/>
  <c r="F68" i="148" s="1"/>
  <c r="E309" i="148"/>
  <c r="E346" i="148" s="1"/>
  <c r="F49" i="148" s="1"/>
  <c r="E331" i="148"/>
  <c r="E329" i="148"/>
  <c r="E306" i="148"/>
  <c r="E343" i="148" s="1"/>
  <c r="F46" i="148" s="1"/>
  <c r="E313" i="148"/>
  <c r="E323" i="148"/>
  <c r="E360" i="148" s="1"/>
  <c r="F63" i="148" s="1"/>
  <c r="E304" i="148"/>
  <c r="E341" i="148" s="1"/>
  <c r="F44" i="148" s="1"/>
  <c r="E311" i="148"/>
  <c r="E348" i="148" s="1"/>
  <c r="F51" i="148" s="1"/>
  <c r="E319" i="148"/>
  <c r="E327" i="145"/>
  <c r="E364" i="145" s="1"/>
  <c r="F67" i="145" s="1"/>
  <c r="E308" i="145"/>
  <c r="E345" i="145" s="1"/>
  <c r="F48" i="145" s="1"/>
  <c r="E322" i="145"/>
  <c r="E359" i="145" s="1"/>
  <c r="F62" i="145" s="1"/>
  <c r="E329" i="145"/>
  <c r="E306" i="145"/>
  <c r="E343" i="145" s="1"/>
  <c r="F46" i="145" s="1"/>
  <c r="E313" i="145"/>
  <c r="E27" i="128"/>
  <c r="E312" i="145"/>
  <c r="E349" i="145" s="1"/>
  <c r="F52" i="145" s="1"/>
  <c r="E303" i="145"/>
  <c r="E320" i="145"/>
  <c r="E357" i="145" s="1"/>
  <c r="F60" i="145" s="1"/>
  <c r="E323" i="145"/>
  <c r="E360" i="145" s="1"/>
  <c r="F63" i="145" s="1"/>
  <c r="E304" i="145"/>
  <c r="E341" i="145" s="1"/>
  <c r="F44" i="145" s="1"/>
  <c r="E311" i="145"/>
  <c r="E348" i="145" s="1"/>
  <c r="F51" i="145" s="1"/>
  <c r="E325" i="145"/>
  <c r="E362" i="145" s="1"/>
  <c r="F65" i="145" s="1"/>
  <c r="E328" i="145"/>
  <c r="E365" i="145" s="1"/>
  <c r="F68" i="145" s="1"/>
  <c r="E309" i="145"/>
  <c r="E346" i="145" s="1"/>
  <c r="F49" i="145" s="1"/>
  <c r="E319" i="145"/>
  <c r="E331" i="145"/>
  <c r="E307" i="145"/>
  <c r="E344" i="145" s="1"/>
  <c r="F47" i="145" s="1"/>
  <c r="E321" i="145"/>
  <c r="E358" i="145" s="1"/>
  <c r="F61" i="145" s="1"/>
  <c r="E324" i="145"/>
  <c r="E361" i="145" s="1"/>
  <c r="F64" i="145" s="1"/>
  <c r="E305" i="145"/>
  <c r="E342" i="145" s="1"/>
  <c r="F45" i="145" s="1"/>
  <c r="E326" i="145"/>
  <c r="E363" i="145" s="1"/>
  <c r="F66" i="145" s="1"/>
  <c r="E310" i="145"/>
  <c r="E347" i="145" s="1"/>
  <c r="F50" i="145" s="1"/>
  <c r="F84" i="145" s="1"/>
  <c r="E22" i="128"/>
  <c r="E311" i="141"/>
  <c r="E348" i="141" s="1"/>
  <c r="F51" i="141" s="1"/>
  <c r="E325" i="141"/>
  <c r="E362" i="141" s="1"/>
  <c r="F65" i="141" s="1"/>
  <c r="E328" i="141"/>
  <c r="E365" i="141" s="1"/>
  <c r="F68" i="141" s="1"/>
  <c r="E309" i="141"/>
  <c r="E346" i="141" s="1"/>
  <c r="F49" i="141" s="1"/>
  <c r="E323" i="141"/>
  <c r="E360" i="141" s="1"/>
  <c r="F63" i="141" s="1"/>
  <c r="E331" i="141"/>
  <c r="E321" i="141"/>
  <c r="E358" i="141" s="1"/>
  <c r="F61" i="141" s="1"/>
  <c r="E324" i="141"/>
  <c r="E361" i="141" s="1"/>
  <c r="F64" i="141" s="1"/>
  <c r="E305" i="141"/>
  <c r="E342" i="141" s="1"/>
  <c r="F45" i="141" s="1"/>
  <c r="E319" i="141"/>
  <c r="E322" i="141"/>
  <c r="E359" i="141" s="1"/>
  <c r="F62" i="141" s="1"/>
  <c r="E329" i="141"/>
  <c r="E304" i="141"/>
  <c r="E341" i="141" s="1"/>
  <c r="F44" i="141" s="1"/>
  <c r="E327" i="141"/>
  <c r="E364" i="141" s="1"/>
  <c r="F67" i="141" s="1"/>
  <c r="E307" i="141"/>
  <c r="E344" i="141" s="1"/>
  <c r="F47" i="141" s="1"/>
  <c r="E313" i="141"/>
  <c r="E326" i="141"/>
  <c r="E363" i="141" s="1"/>
  <c r="F66" i="141" s="1"/>
  <c r="E303" i="141"/>
  <c r="E310" i="141"/>
  <c r="E347" i="141" s="1"/>
  <c r="F50" i="141" s="1"/>
  <c r="E320" i="141"/>
  <c r="E357" i="141" s="1"/>
  <c r="F60" i="141" s="1"/>
  <c r="E308" i="141"/>
  <c r="E345" i="141" s="1"/>
  <c r="F48" i="141" s="1"/>
  <c r="E312" i="141"/>
  <c r="E349" i="141" s="1"/>
  <c r="F52" i="141" s="1"/>
  <c r="E306" i="141"/>
  <c r="E343" i="141" s="1"/>
  <c r="F46" i="141" s="1"/>
  <c r="E322" i="147" l="1"/>
  <c r="E359" i="147" s="1"/>
  <c r="F62" i="147" s="1"/>
  <c r="E305" i="147"/>
  <c r="E342" i="147" s="1"/>
  <c r="F45" i="147" s="1"/>
  <c r="E328" i="147"/>
  <c r="E365" i="147" s="1"/>
  <c r="F68" i="147" s="1"/>
  <c r="E323" i="144"/>
  <c r="E360" i="144" s="1"/>
  <c r="F63" i="144" s="1"/>
  <c r="E306" i="147"/>
  <c r="E343" i="147" s="1"/>
  <c r="F46" i="147" s="1"/>
  <c r="E308" i="147"/>
  <c r="E345" i="147" s="1"/>
  <c r="F48" i="147" s="1"/>
  <c r="E303" i="147"/>
  <c r="E340" i="147" s="1"/>
  <c r="E321" i="147"/>
  <c r="E358" i="147" s="1"/>
  <c r="F61" i="147" s="1"/>
  <c r="F95" i="147" s="1"/>
  <c r="F129" i="147" s="1"/>
  <c r="E319" i="147"/>
  <c r="E356" i="147" s="1"/>
  <c r="E311" i="147"/>
  <c r="E348" i="147" s="1"/>
  <c r="F51" i="147" s="1"/>
  <c r="F82" i="143"/>
  <c r="F184" i="143" s="1"/>
  <c r="E329" i="147"/>
  <c r="E332" i="147" s="1"/>
  <c r="E333" i="147" s="1"/>
  <c r="E327" i="147"/>
  <c r="E364" i="147" s="1"/>
  <c r="F67" i="147" s="1"/>
  <c r="E326" i="147"/>
  <c r="E363" i="147" s="1"/>
  <c r="F66" i="147" s="1"/>
  <c r="E307" i="147"/>
  <c r="E344" i="147" s="1"/>
  <c r="F47" i="147" s="1"/>
  <c r="E309" i="147"/>
  <c r="E346" i="147" s="1"/>
  <c r="F49" i="147" s="1"/>
  <c r="F84" i="147" s="1"/>
  <c r="F118" i="147" s="1"/>
  <c r="F102" i="146"/>
  <c r="F170" i="146" s="1"/>
  <c r="F99" i="148"/>
  <c r="E332" i="146"/>
  <c r="E333" i="146" s="1"/>
  <c r="F85" i="146"/>
  <c r="F187" i="146" s="1"/>
  <c r="M524" i="217"/>
  <c r="E332" i="141"/>
  <c r="E333" i="141" s="1"/>
  <c r="F95" i="146"/>
  <c r="F129" i="146" s="1"/>
  <c r="F82" i="146"/>
  <c r="F150" i="146" s="1"/>
  <c r="F81" i="146"/>
  <c r="F149" i="146" s="1"/>
  <c r="D53" i="128"/>
  <c r="F86" i="146"/>
  <c r="F154" i="146" s="1"/>
  <c r="F99" i="151"/>
  <c r="F201" i="151" s="1"/>
  <c r="F97" i="147"/>
  <c r="F131" i="147" s="1"/>
  <c r="F86" i="151"/>
  <c r="F154" i="151" s="1"/>
  <c r="F100" i="146"/>
  <c r="F134" i="146" s="1"/>
  <c r="F80" i="148"/>
  <c r="F148" i="148" s="1"/>
  <c r="F97" i="145"/>
  <c r="F165" i="145" s="1"/>
  <c r="F96" i="146"/>
  <c r="F164" i="146" s="1"/>
  <c r="F101" i="146"/>
  <c r="F169" i="146" s="1"/>
  <c r="F99" i="146"/>
  <c r="F201" i="146" s="1"/>
  <c r="F97" i="162"/>
  <c r="F131" i="162" s="1"/>
  <c r="F79" i="146"/>
  <c r="F113" i="146" s="1"/>
  <c r="F83" i="146"/>
  <c r="F185" i="146" s="1"/>
  <c r="F97" i="146"/>
  <c r="F199" i="146" s="1"/>
  <c r="F84" i="146"/>
  <c r="F118" i="146" s="1"/>
  <c r="E366" i="146"/>
  <c r="E367" i="146" s="1"/>
  <c r="E313" i="144"/>
  <c r="E330" i="146"/>
  <c r="F80" i="146"/>
  <c r="F182" i="146" s="1"/>
  <c r="E305" i="144"/>
  <c r="E342" i="144" s="1"/>
  <c r="F45" i="144" s="1"/>
  <c r="E319" i="144"/>
  <c r="E356" i="144" s="1"/>
  <c r="F59" i="144" s="1"/>
  <c r="F93" i="144" s="1"/>
  <c r="E328" i="144"/>
  <c r="E365" i="144" s="1"/>
  <c r="F68" i="144" s="1"/>
  <c r="E350" i="146"/>
  <c r="F53" i="146" s="1"/>
  <c r="E322" i="144"/>
  <c r="E359" i="144" s="1"/>
  <c r="F62" i="144" s="1"/>
  <c r="E326" i="144"/>
  <c r="E363" i="144" s="1"/>
  <c r="F66" i="144" s="1"/>
  <c r="E325" i="144"/>
  <c r="E362" i="144" s="1"/>
  <c r="F65" i="144" s="1"/>
  <c r="E327" i="144"/>
  <c r="E364" i="144" s="1"/>
  <c r="F67" i="144" s="1"/>
  <c r="F102" i="148"/>
  <c r="F170" i="148" s="1"/>
  <c r="E310" i="144"/>
  <c r="E347" i="144" s="1"/>
  <c r="F50" i="144" s="1"/>
  <c r="E307" i="144"/>
  <c r="E344" i="144" s="1"/>
  <c r="F47" i="144" s="1"/>
  <c r="E306" i="144"/>
  <c r="E343" i="144" s="1"/>
  <c r="F46" i="144" s="1"/>
  <c r="E329" i="144"/>
  <c r="E321" i="144"/>
  <c r="E358" i="144" s="1"/>
  <c r="F61" i="144" s="1"/>
  <c r="E303" i="144"/>
  <c r="E340" i="144" s="1"/>
  <c r="F43" i="144" s="1"/>
  <c r="F77" i="144" s="1"/>
  <c r="E304" i="144"/>
  <c r="E341" i="144" s="1"/>
  <c r="F44" i="144" s="1"/>
  <c r="E311" i="144"/>
  <c r="E348" i="144" s="1"/>
  <c r="F51" i="144" s="1"/>
  <c r="F86" i="144" s="1"/>
  <c r="E26" i="128"/>
  <c r="E76" i="128" s="1"/>
  <c r="C15" i="197" s="1"/>
  <c r="C44" i="197" s="1"/>
  <c r="C58" i="197" s="1"/>
  <c r="C99" i="197" s="1"/>
  <c r="E320" i="144"/>
  <c r="E357" i="144" s="1"/>
  <c r="F60" i="144" s="1"/>
  <c r="E309" i="144"/>
  <c r="E346" i="144" s="1"/>
  <c r="F49" i="144" s="1"/>
  <c r="E324" i="144"/>
  <c r="E361" i="144" s="1"/>
  <c r="F64" i="144" s="1"/>
  <c r="E308" i="144"/>
  <c r="E345" i="144" s="1"/>
  <c r="F48" i="144" s="1"/>
  <c r="E331" i="144"/>
  <c r="E314" i="146"/>
  <c r="F83" i="148"/>
  <c r="F185" i="148" s="1"/>
  <c r="F101" i="147"/>
  <c r="F135" i="147" s="1"/>
  <c r="E232" i="86"/>
  <c r="E266" i="86" s="1"/>
  <c r="F96" i="141"/>
  <c r="F130" i="141" s="1"/>
  <c r="E183" i="86"/>
  <c r="E182" i="86"/>
  <c r="F136" i="146"/>
  <c r="F101" i="143"/>
  <c r="F203" i="143" s="1"/>
  <c r="E148" i="86"/>
  <c r="F97" i="148"/>
  <c r="F165" i="148" s="1"/>
  <c r="F78" i="146"/>
  <c r="F146" i="146" s="1"/>
  <c r="E150" i="86"/>
  <c r="F94" i="146"/>
  <c r="F196" i="146" s="1"/>
  <c r="E116" i="86"/>
  <c r="E186" i="86"/>
  <c r="E118" i="86"/>
  <c r="F83" i="162"/>
  <c r="F151" i="162" s="1"/>
  <c r="E149" i="86"/>
  <c r="F83" i="151"/>
  <c r="F185" i="151" s="1"/>
  <c r="F80" i="143"/>
  <c r="F182" i="143" s="1"/>
  <c r="F80" i="151"/>
  <c r="F148" i="151" s="1"/>
  <c r="F85" i="162"/>
  <c r="F153" i="162" s="1"/>
  <c r="F101" i="162"/>
  <c r="F135" i="162" s="1"/>
  <c r="F96" i="162"/>
  <c r="F164" i="162" s="1"/>
  <c r="F95" i="143"/>
  <c r="F197" i="143" s="1"/>
  <c r="F99" i="143"/>
  <c r="F167" i="143" s="1"/>
  <c r="F84" i="151"/>
  <c r="F118" i="151" s="1"/>
  <c r="E231" i="86"/>
  <c r="E265" i="86" s="1"/>
  <c r="E236" i="86"/>
  <c r="E270" i="86" s="1"/>
  <c r="E233" i="86"/>
  <c r="E267" i="86" s="1"/>
  <c r="F80" i="162"/>
  <c r="F148" i="162" s="1"/>
  <c r="F97" i="143"/>
  <c r="F199" i="143" s="1"/>
  <c r="F100" i="143"/>
  <c r="F168" i="143" s="1"/>
  <c r="F86" i="143"/>
  <c r="F154" i="143" s="1"/>
  <c r="F83" i="143"/>
  <c r="F151" i="143" s="1"/>
  <c r="E235" i="86"/>
  <c r="E269" i="86" s="1"/>
  <c r="F80" i="147"/>
  <c r="F114" i="147" s="1"/>
  <c r="F85" i="147"/>
  <c r="F187" i="147" s="1"/>
  <c r="E153" i="86"/>
  <c r="F102" i="151"/>
  <c r="F136" i="151" s="1"/>
  <c r="F100" i="147"/>
  <c r="F134" i="147" s="1"/>
  <c r="E119" i="86"/>
  <c r="F95" i="151"/>
  <c r="F197" i="151" s="1"/>
  <c r="F85" i="151"/>
  <c r="F187" i="151" s="1"/>
  <c r="F100" i="151"/>
  <c r="F168" i="151" s="1"/>
  <c r="F98" i="151"/>
  <c r="F82" i="151"/>
  <c r="F43" i="151"/>
  <c r="F77" i="151" s="1"/>
  <c r="E350" i="151"/>
  <c r="E93" i="86"/>
  <c r="E94" i="86"/>
  <c r="E185" i="86"/>
  <c r="E117" i="86"/>
  <c r="E151" i="86"/>
  <c r="F99" i="162"/>
  <c r="E330" i="162"/>
  <c r="F84" i="162"/>
  <c r="F100" i="162"/>
  <c r="F95" i="162"/>
  <c r="E314" i="143"/>
  <c r="E332" i="143"/>
  <c r="E333" i="143" s="1"/>
  <c r="F79" i="143"/>
  <c r="F98" i="143"/>
  <c r="F102" i="143"/>
  <c r="E20" i="130"/>
  <c r="E283" i="138"/>
  <c r="E294" i="138"/>
  <c r="E238" i="86"/>
  <c r="E272" i="86" s="1"/>
  <c r="E79" i="128"/>
  <c r="C15" i="200" s="1"/>
  <c r="C44" i="200" s="1"/>
  <c r="C58" i="200" s="1"/>
  <c r="C99" i="200" s="1"/>
  <c r="D54" i="128"/>
  <c r="E53" i="86"/>
  <c r="D351" i="86"/>
  <c r="D368" i="86"/>
  <c r="D370" i="86" s="1"/>
  <c r="E237" i="86"/>
  <c r="E271" i="86" s="1"/>
  <c r="E279" i="137"/>
  <c r="E224" i="137"/>
  <c r="E366" i="151"/>
  <c r="F59" i="151"/>
  <c r="F93" i="151" s="1"/>
  <c r="E224" i="134"/>
  <c r="E279" i="134"/>
  <c r="E279" i="135"/>
  <c r="E224" i="135"/>
  <c r="F86" i="162"/>
  <c r="D49" i="128"/>
  <c r="E74" i="128"/>
  <c r="C15" i="195" s="1"/>
  <c r="C44" i="195" s="1"/>
  <c r="C58" i="195" s="1"/>
  <c r="C99" i="195" s="1"/>
  <c r="F81" i="162"/>
  <c r="E371" i="150"/>
  <c r="E296" i="150"/>
  <c r="E330" i="143"/>
  <c r="F84" i="143"/>
  <c r="F79" i="147"/>
  <c r="E147" i="86"/>
  <c r="E113" i="86"/>
  <c r="E181" i="86"/>
  <c r="E154" i="86"/>
  <c r="E120" i="86"/>
  <c r="E188" i="86"/>
  <c r="F81" i="151"/>
  <c r="F97" i="151"/>
  <c r="F79" i="151"/>
  <c r="E330" i="151"/>
  <c r="F101" i="151"/>
  <c r="F102" i="162"/>
  <c r="E332" i="162"/>
  <c r="E333" i="162" s="1"/>
  <c r="E314" i="162"/>
  <c r="F82" i="162"/>
  <c r="F79" i="162"/>
  <c r="F96" i="143"/>
  <c r="F43" i="143"/>
  <c r="F77" i="143" s="1"/>
  <c r="E350" i="143"/>
  <c r="F81" i="143"/>
  <c r="F59" i="143"/>
  <c r="F93" i="143" s="1"/>
  <c r="E366" i="143"/>
  <c r="F85" i="143"/>
  <c r="E324" i="142"/>
  <c r="E361" i="142" s="1"/>
  <c r="F64" i="142" s="1"/>
  <c r="E303" i="142"/>
  <c r="E340" i="142" s="1"/>
  <c r="E308" i="142"/>
  <c r="E345" i="142" s="1"/>
  <c r="F48" i="142" s="1"/>
  <c r="E23" i="128"/>
  <c r="E311" i="142"/>
  <c r="E348" i="142" s="1"/>
  <c r="F51" i="142" s="1"/>
  <c r="E319" i="142"/>
  <c r="E356" i="142" s="1"/>
  <c r="E305" i="142"/>
  <c r="E342" i="142" s="1"/>
  <c r="F45" i="142" s="1"/>
  <c r="E329" i="142"/>
  <c r="E322" i="142"/>
  <c r="E359" i="142" s="1"/>
  <c r="F62" i="142" s="1"/>
  <c r="E313" i="142"/>
  <c r="E306" i="142"/>
  <c r="E343" i="142" s="1"/>
  <c r="F46" i="142" s="1"/>
  <c r="E331" i="142"/>
  <c r="E312" i="142"/>
  <c r="E349" i="142" s="1"/>
  <c r="F52" i="142" s="1"/>
  <c r="E320" i="142"/>
  <c r="E357" i="142" s="1"/>
  <c r="F60" i="142" s="1"/>
  <c r="E310" i="142"/>
  <c r="E347" i="142" s="1"/>
  <c r="F50" i="142" s="1"/>
  <c r="E323" i="142"/>
  <c r="E360" i="142" s="1"/>
  <c r="F63" i="142" s="1"/>
  <c r="E328" i="142"/>
  <c r="E365" i="142" s="1"/>
  <c r="F68" i="142" s="1"/>
  <c r="E307" i="142"/>
  <c r="E344" i="142" s="1"/>
  <c r="F47" i="142" s="1"/>
  <c r="E326" i="142"/>
  <c r="E363" i="142" s="1"/>
  <c r="F66" i="142" s="1"/>
  <c r="E327" i="142"/>
  <c r="E364" i="142" s="1"/>
  <c r="F67" i="142" s="1"/>
  <c r="E321" i="142"/>
  <c r="E358" i="142" s="1"/>
  <c r="F61" i="142" s="1"/>
  <c r="E304" i="142"/>
  <c r="E341" i="142" s="1"/>
  <c r="F44" i="142" s="1"/>
  <c r="E309" i="142"/>
  <c r="E346" i="142" s="1"/>
  <c r="F49" i="142" s="1"/>
  <c r="F83" i="142" s="1"/>
  <c r="E325" i="142"/>
  <c r="E362" i="142" s="1"/>
  <c r="F65" i="142" s="1"/>
  <c r="AC37" i="95"/>
  <c r="D79" i="95"/>
  <c r="F98" i="147"/>
  <c r="F86" i="147"/>
  <c r="F99" i="147"/>
  <c r="F200" i="146"/>
  <c r="F132" i="146"/>
  <c r="F166" i="146"/>
  <c r="E179" i="86"/>
  <c r="E111" i="86"/>
  <c r="E145" i="86"/>
  <c r="E323" i="149"/>
  <c r="E360" i="149" s="1"/>
  <c r="F63" i="149" s="1"/>
  <c r="E306" i="149"/>
  <c r="E343" i="149" s="1"/>
  <c r="F46" i="149" s="1"/>
  <c r="E331" i="149"/>
  <c r="E327" i="149"/>
  <c r="E364" i="149" s="1"/>
  <c r="F67" i="149" s="1"/>
  <c r="E305" i="149"/>
  <c r="E342" i="149" s="1"/>
  <c r="F45" i="149" s="1"/>
  <c r="E310" i="149"/>
  <c r="E347" i="149" s="1"/>
  <c r="F50" i="149" s="1"/>
  <c r="E304" i="149"/>
  <c r="E341" i="149" s="1"/>
  <c r="F44" i="149" s="1"/>
  <c r="E328" i="149"/>
  <c r="E365" i="149" s="1"/>
  <c r="F68" i="149" s="1"/>
  <c r="E307" i="149"/>
  <c r="E344" i="149" s="1"/>
  <c r="F47" i="149" s="1"/>
  <c r="E308" i="149"/>
  <c r="E345" i="149" s="1"/>
  <c r="F48" i="149" s="1"/>
  <c r="E312" i="149"/>
  <c r="E349" i="149" s="1"/>
  <c r="F52" i="149" s="1"/>
  <c r="E322" i="149"/>
  <c r="E359" i="149" s="1"/>
  <c r="F62" i="149" s="1"/>
  <c r="E31" i="128"/>
  <c r="E311" i="149"/>
  <c r="E348" i="149" s="1"/>
  <c r="F51" i="149" s="1"/>
  <c r="E309" i="149"/>
  <c r="E346" i="149" s="1"/>
  <c r="F49" i="149" s="1"/>
  <c r="E321" i="149"/>
  <c r="E358" i="149" s="1"/>
  <c r="F61" i="149" s="1"/>
  <c r="E329" i="149"/>
  <c r="E326" i="149"/>
  <c r="E363" i="149" s="1"/>
  <c r="F66" i="149" s="1"/>
  <c r="E313" i="149"/>
  <c r="E325" i="149"/>
  <c r="E362" i="149" s="1"/>
  <c r="F65" i="149" s="1"/>
  <c r="E319" i="149"/>
  <c r="E356" i="149" s="1"/>
  <c r="E320" i="149"/>
  <c r="E357" i="149" s="1"/>
  <c r="F60" i="149" s="1"/>
  <c r="E324" i="149"/>
  <c r="E361" i="149" s="1"/>
  <c r="F64" i="149" s="1"/>
  <c r="E303" i="149"/>
  <c r="E340" i="149" s="1"/>
  <c r="E78" i="86"/>
  <c r="E224" i="136"/>
  <c r="E279" i="136"/>
  <c r="D59" i="128"/>
  <c r="E84" i="128"/>
  <c r="C15" i="204" s="1"/>
  <c r="C44" i="204" s="1"/>
  <c r="C58" i="204" s="1"/>
  <c r="C99" i="204" s="1"/>
  <c r="C104" i="204" s="1"/>
  <c r="E314" i="151"/>
  <c r="E332" i="151"/>
  <c r="E333" i="151" s="1"/>
  <c r="F96" i="151"/>
  <c r="E69" i="86"/>
  <c r="E70" i="86" s="1"/>
  <c r="D367" i="86"/>
  <c r="E279" i="139"/>
  <c r="E224" i="139"/>
  <c r="E350" i="162"/>
  <c r="F43" i="162"/>
  <c r="F77" i="162" s="1"/>
  <c r="F98" i="162"/>
  <c r="F59" i="162"/>
  <c r="F93" i="162" s="1"/>
  <c r="E366" i="162"/>
  <c r="E75" i="128"/>
  <c r="C15" i="196" s="1"/>
  <c r="C44" i="196" s="1"/>
  <c r="C58" i="196" s="1"/>
  <c r="C99" i="196" s="1"/>
  <c r="D50" i="128"/>
  <c r="L359" i="217"/>
  <c r="L622" i="217"/>
  <c r="F59" i="147"/>
  <c r="F93" i="147" s="1"/>
  <c r="F145" i="146"/>
  <c r="F179" i="146"/>
  <c r="F111" i="146"/>
  <c r="C104" i="199"/>
  <c r="C105" i="199"/>
  <c r="C150" i="199"/>
  <c r="F195" i="146"/>
  <c r="F127" i="146"/>
  <c r="F161" i="146"/>
  <c r="F98" i="145"/>
  <c r="F200" i="145" s="1"/>
  <c r="F86" i="141"/>
  <c r="F154" i="141" s="1"/>
  <c r="F79" i="145"/>
  <c r="F113" i="145" s="1"/>
  <c r="E332" i="145"/>
  <c r="E333" i="145" s="1"/>
  <c r="F82" i="148"/>
  <c r="F184" i="148" s="1"/>
  <c r="F96" i="148"/>
  <c r="F130" i="148" s="1"/>
  <c r="F98" i="141"/>
  <c r="F200" i="141" s="1"/>
  <c r="F95" i="145"/>
  <c r="F163" i="145" s="1"/>
  <c r="F83" i="145"/>
  <c r="F185" i="145" s="1"/>
  <c r="E332" i="148"/>
  <c r="E333" i="148" s="1"/>
  <c r="F80" i="141"/>
  <c r="F148" i="141" s="1"/>
  <c r="F100" i="145"/>
  <c r="F202" i="145" s="1"/>
  <c r="F81" i="145"/>
  <c r="F183" i="145" s="1"/>
  <c r="F102" i="145"/>
  <c r="F170" i="145" s="1"/>
  <c r="F85" i="148"/>
  <c r="F187" i="148" s="1"/>
  <c r="F101" i="148"/>
  <c r="F203" i="148" s="1"/>
  <c r="F118" i="145"/>
  <c r="F152" i="145"/>
  <c r="F186" i="145"/>
  <c r="F129" i="145"/>
  <c r="F86" i="145"/>
  <c r="E356" i="148"/>
  <c r="E330" i="148"/>
  <c r="E80" i="128"/>
  <c r="C15" i="201" s="1"/>
  <c r="C44" i="201" s="1"/>
  <c r="C58" i="201" s="1"/>
  <c r="C99" i="201" s="1"/>
  <c r="D55" i="128"/>
  <c r="F86" i="148"/>
  <c r="D52" i="128"/>
  <c r="E77" i="128"/>
  <c r="C15" i="198" s="1"/>
  <c r="C44" i="198" s="1"/>
  <c r="C58" i="198" s="1"/>
  <c r="C99" i="198" s="1"/>
  <c r="F96" i="145"/>
  <c r="F81" i="148"/>
  <c r="F79" i="148"/>
  <c r="F99" i="145"/>
  <c r="F82" i="145"/>
  <c r="F201" i="148"/>
  <c r="F167" i="148"/>
  <c r="F133" i="148"/>
  <c r="E340" i="148"/>
  <c r="E314" i="148"/>
  <c r="F98" i="148"/>
  <c r="E356" i="145"/>
  <c r="E330" i="145"/>
  <c r="F85" i="145"/>
  <c r="E340" i="145"/>
  <c r="E314" i="145"/>
  <c r="F80" i="145"/>
  <c r="F101" i="145"/>
  <c r="F84" i="148"/>
  <c r="F100" i="148"/>
  <c r="F95" i="148"/>
  <c r="F82" i="141"/>
  <c r="F184" i="141" s="1"/>
  <c r="F83" i="141"/>
  <c r="F185" i="141" s="1"/>
  <c r="F101" i="141"/>
  <c r="F135" i="141" s="1"/>
  <c r="F100" i="141"/>
  <c r="F79" i="141"/>
  <c r="F97" i="141"/>
  <c r="F85" i="141"/>
  <c r="E72" i="128"/>
  <c r="C15" i="193" s="1"/>
  <c r="C44" i="193" s="1"/>
  <c r="C58" i="193" s="1"/>
  <c r="C99" i="193" s="1"/>
  <c r="D47" i="128"/>
  <c r="F84" i="141"/>
  <c r="F81" i="141"/>
  <c r="F95" i="141"/>
  <c r="F102" i="141"/>
  <c r="E340" i="141"/>
  <c r="E314" i="141"/>
  <c r="E356" i="141"/>
  <c r="E330" i="141"/>
  <c r="F99" i="141"/>
  <c r="F82" i="147" l="1"/>
  <c r="F116" i="147" s="1"/>
  <c r="F150" i="143"/>
  <c r="F102" i="147"/>
  <c r="F83" i="147"/>
  <c r="F117" i="147" s="1"/>
  <c r="F98" i="144"/>
  <c r="F200" i="144" s="1"/>
  <c r="F97" i="144"/>
  <c r="F131" i="144" s="1"/>
  <c r="E366" i="147"/>
  <c r="F69" i="147" s="1"/>
  <c r="F70" i="147" s="1"/>
  <c r="F96" i="147"/>
  <c r="F130" i="147" s="1"/>
  <c r="E330" i="147"/>
  <c r="F81" i="147"/>
  <c r="F115" i="147" s="1"/>
  <c r="E350" i="147"/>
  <c r="F43" i="147"/>
  <c r="F77" i="147" s="1"/>
  <c r="F111" i="147" s="1"/>
  <c r="E314" i="147"/>
  <c r="F116" i="143"/>
  <c r="F218" i="143" s="1"/>
  <c r="F252" i="143" s="1"/>
  <c r="F204" i="146"/>
  <c r="F238" i="146" s="1"/>
  <c r="F272" i="146" s="1"/>
  <c r="M584" i="217"/>
  <c r="M530" i="217"/>
  <c r="F102" i="149"/>
  <c r="F204" i="149" s="1"/>
  <c r="F184" i="146"/>
  <c r="F197" i="146"/>
  <c r="F119" i="146"/>
  <c r="F153" i="146"/>
  <c r="F167" i="151"/>
  <c r="F188" i="146"/>
  <c r="F163" i="146"/>
  <c r="F135" i="146"/>
  <c r="F85" i="149"/>
  <c r="F119" i="149" s="1"/>
  <c r="F199" i="147"/>
  <c r="F116" i="146"/>
  <c r="F183" i="146"/>
  <c r="F115" i="146"/>
  <c r="F133" i="151"/>
  <c r="F131" i="145"/>
  <c r="F165" i="147"/>
  <c r="F120" i="146"/>
  <c r="F120" i="151"/>
  <c r="F188" i="151"/>
  <c r="F168" i="146"/>
  <c r="F182" i="148"/>
  <c r="F114" i="148"/>
  <c r="F202" i="146"/>
  <c r="F199" i="145"/>
  <c r="F165" i="162"/>
  <c r="F130" i="146"/>
  <c r="F198" i="146"/>
  <c r="F136" i="148"/>
  <c r="F181" i="146"/>
  <c r="F133" i="146"/>
  <c r="F167" i="146"/>
  <c r="F203" i="146"/>
  <c r="F165" i="146"/>
  <c r="F117" i="145"/>
  <c r="F199" i="162"/>
  <c r="F131" i="146"/>
  <c r="F204" i="148"/>
  <c r="F147" i="146"/>
  <c r="F80" i="144"/>
  <c r="F148" i="144" s="1"/>
  <c r="F151" i="148"/>
  <c r="F69" i="146"/>
  <c r="F70" i="146" s="1"/>
  <c r="F96" i="144"/>
  <c r="F164" i="144" s="1"/>
  <c r="D51" i="128"/>
  <c r="F151" i="146"/>
  <c r="E332" i="144"/>
  <c r="E333" i="144" s="1"/>
  <c r="F117" i="146"/>
  <c r="F94" i="144"/>
  <c r="F196" i="144" s="1"/>
  <c r="F100" i="144"/>
  <c r="F134" i="144" s="1"/>
  <c r="F152" i="146"/>
  <c r="F186" i="146"/>
  <c r="F148" i="146"/>
  <c r="F114" i="146"/>
  <c r="E351" i="146"/>
  <c r="F102" i="144"/>
  <c r="F170" i="144" s="1"/>
  <c r="E368" i="146"/>
  <c r="E370" i="146" s="1"/>
  <c r="F86" i="142"/>
  <c r="F188" i="142" s="1"/>
  <c r="F99" i="144"/>
  <c r="F133" i="144" s="1"/>
  <c r="F82" i="144"/>
  <c r="F150" i="144" s="1"/>
  <c r="F101" i="144"/>
  <c r="F203" i="144" s="1"/>
  <c r="F85" i="144"/>
  <c r="F187" i="144" s="1"/>
  <c r="F203" i="147"/>
  <c r="F169" i="147"/>
  <c r="E217" i="86"/>
  <c r="E251" i="86" s="1"/>
  <c r="F83" i="144"/>
  <c r="F185" i="144" s="1"/>
  <c r="F78" i="144"/>
  <c r="F112" i="144" s="1"/>
  <c r="F117" i="148"/>
  <c r="E330" i="144"/>
  <c r="F81" i="144"/>
  <c r="F95" i="144"/>
  <c r="F197" i="144" s="1"/>
  <c r="E314" i="144"/>
  <c r="F79" i="144"/>
  <c r="F181" i="144" s="1"/>
  <c r="E350" i="144"/>
  <c r="E351" i="144" s="1"/>
  <c r="E366" i="144"/>
  <c r="F69" i="144" s="1"/>
  <c r="F70" i="144" s="1"/>
  <c r="F84" i="144"/>
  <c r="F152" i="144" s="1"/>
  <c r="F198" i="141"/>
  <c r="F164" i="141"/>
  <c r="F80" i="142"/>
  <c r="F114" i="142" s="1"/>
  <c r="E216" i="86"/>
  <c r="E250" i="86" s="1"/>
  <c r="F180" i="146"/>
  <c r="F131" i="148"/>
  <c r="F112" i="146"/>
  <c r="F169" i="143"/>
  <c r="F135" i="143"/>
  <c r="F153" i="147"/>
  <c r="F114" i="162"/>
  <c r="F120" i="143"/>
  <c r="F199" i="148"/>
  <c r="F114" i="143"/>
  <c r="F87" i="146"/>
  <c r="F88" i="146" s="1"/>
  <c r="F203" i="162"/>
  <c r="F117" i="162"/>
  <c r="F133" i="143"/>
  <c r="F163" i="143"/>
  <c r="F147" i="145"/>
  <c r="F94" i="151"/>
  <c r="F103" i="151" s="1"/>
  <c r="F104" i="151" s="1"/>
  <c r="F114" i="151"/>
  <c r="F165" i="143"/>
  <c r="F186" i="147"/>
  <c r="F204" i="151"/>
  <c r="F131" i="143"/>
  <c r="F182" i="151"/>
  <c r="F119" i="147"/>
  <c r="F168" i="147"/>
  <c r="F152" i="147"/>
  <c r="F202" i="151"/>
  <c r="F153" i="151"/>
  <c r="E221" i="86"/>
  <c r="E255" i="86" s="1"/>
  <c r="E220" i="86"/>
  <c r="E254" i="86" s="1"/>
  <c r="F188" i="141"/>
  <c r="F162" i="146"/>
  <c r="F134" i="143"/>
  <c r="F128" i="146"/>
  <c r="F119" i="162"/>
  <c r="F103" i="146"/>
  <c r="F104" i="146" s="1"/>
  <c r="E218" i="86"/>
  <c r="E252" i="86" s="1"/>
  <c r="F182" i="147"/>
  <c r="F184" i="147"/>
  <c r="F148" i="147"/>
  <c r="F169" i="162"/>
  <c r="F182" i="162"/>
  <c r="F117" i="151"/>
  <c r="F129" i="143"/>
  <c r="F185" i="162"/>
  <c r="F188" i="143"/>
  <c r="F151" i="151"/>
  <c r="F181" i="145"/>
  <c r="F99" i="149"/>
  <c r="F167" i="149" s="1"/>
  <c r="F79" i="149"/>
  <c r="F147" i="149" s="1"/>
  <c r="F163" i="147"/>
  <c r="F150" i="147"/>
  <c r="F81" i="149"/>
  <c r="F115" i="149" s="1"/>
  <c r="E215" i="86"/>
  <c r="E249" i="86" s="1"/>
  <c r="F201" i="143"/>
  <c r="F148" i="143"/>
  <c r="F117" i="143"/>
  <c r="F116" i="141"/>
  <c r="F130" i="162"/>
  <c r="F202" i="147"/>
  <c r="F120" i="141"/>
  <c r="F202" i="143"/>
  <c r="F166" i="145"/>
  <c r="F187" i="162"/>
  <c r="F198" i="162"/>
  <c r="F119" i="151"/>
  <c r="F134" i="151"/>
  <c r="E219" i="86"/>
  <c r="E253" i="86" s="1"/>
  <c r="F197" i="147"/>
  <c r="F186" i="151"/>
  <c r="F95" i="142"/>
  <c r="F163" i="142" s="1"/>
  <c r="F163" i="151"/>
  <c r="F185" i="143"/>
  <c r="F152" i="151"/>
  <c r="F98" i="149"/>
  <c r="F200" i="149" s="1"/>
  <c r="F99" i="142"/>
  <c r="F133" i="142" s="1"/>
  <c r="F129" i="151"/>
  <c r="F170" i="151"/>
  <c r="F213" i="146"/>
  <c r="F247" i="146" s="1"/>
  <c r="F234" i="146"/>
  <c r="F268" i="146" s="1"/>
  <c r="F83" i="149"/>
  <c r="F117" i="149" s="1"/>
  <c r="F86" i="149"/>
  <c r="F154" i="149" s="1"/>
  <c r="F101" i="142"/>
  <c r="F203" i="142" s="1"/>
  <c r="F97" i="142"/>
  <c r="F131" i="142" s="1"/>
  <c r="F79" i="142"/>
  <c r="F113" i="142" s="1"/>
  <c r="F82" i="142"/>
  <c r="F116" i="142" s="1"/>
  <c r="F95" i="149"/>
  <c r="F163" i="149" s="1"/>
  <c r="F101" i="149"/>
  <c r="F169" i="149" s="1"/>
  <c r="C148" i="199"/>
  <c r="C141" i="199"/>
  <c r="C153" i="199" s="1"/>
  <c r="C107" i="199"/>
  <c r="F161" i="147"/>
  <c r="F195" i="147"/>
  <c r="F127" i="147"/>
  <c r="C105" i="196"/>
  <c r="C106" i="196"/>
  <c r="C150" i="196" s="1"/>
  <c r="C104" i="196"/>
  <c r="F127" i="162"/>
  <c r="F161" i="162"/>
  <c r="F195" i="162"/>
  <c r="E112" i="86"/>
  <c r="E121" i="86" s="1"/>
  <c r="E180" i="86"/>
  <c r="E189" i="86" s="1"/>
  <c r="E146" i="86"/>
  <c r="E155" i="86" s="1"/>
  <c r="F59" i="149"/>
  <c r="E366" i="149"/>
  <c r="E330" i="149"/>
  <c r="E81" i="128"/>
  <c r="C15" i="202" s="1"/>
  <c r="C44" i="202" s="1"/>
  <c r="C58" i="202" s="1"/>
  <c r="C99" i="202" s="1"/>
  <c r="D56" i="128"/>
  <c r="F97" i="149"/>
  <c r="E87" i="86"/>
  <c r="E88" i="86" s="1"/>
  <c r="F166" i="147"/>
  <c r="F200" i="147"/>
  <c r="F132" i="147"/>
  <c r="F102" i="142"/>
  <c r="F96" i="142"/>
  <c r="F85" i="142"/>
  <c r="F98" i="142"/>
  <c r="F149" i="143"/>
  <c r="F183" i="143"/>
  <c r="F115" i="143"/>
  <c r="F181" i="162"/>
  <c r="F113" i="162"/>
  <c r="F147" i="162"/>
  <c r="F132" i="144"/>
  <c r="F199" i="151"/>
  <c r="F165" i="151"/>
  <c r="F131" i="151"/>
  <c r="F94" i="147"/>
  <c r="E32" i="128"/>
  <c r="E310" i="150"/>
  <c r="E347" i="150" s="1"/>
  <c r="F50" i="150" s="1"/>
  <c r="E319" i="150"/>
  <c r="E356" i="150" s="1"/>
  <c r="E324" i="150"/>
  <c r="E361" i="150" s="1"/>
  <c r="F64" i="150" s="1"/>
  <c r="E303" i="150"/>
  <c r="E340" i="150" s="1"/>
  <c r="E309" i="150"/>
  <c r="E346" i="150" s="1"/>
  <c r="F49" i="150" s="1"/>
  <c r="E329" i="150"/>
  <c r="E312" i="150"/>
  <c r="E349" i="150" s="1"/>
  <c r="F52" i="150" s="1"/>
  <c r="E320" i="150"/>
  <c r="E357" i="150" s="1"/>
  <c r="F60" i="150" s="1"/>
  <c r="E322" i="150"/>
  <c r="E359" i="150" s="1"/>
  <c r="F62" i="150" s="1"/>
  <c r="E306" i="150"/>
  <c r="E343" i="150" s="1"/>
  <c r="F46" i="150" s="1"/>
  <c r="E331" i="150"/>
  <c r="E325" i="150"/>
  <c r="E362" i="150" s="1"/>
  <c r="F65" i="150" s="1"/>
  <c r="E327" i="150"/>
  <c r="E364" i="150" s="1"/>
  <c r="F67" i="150" s="1"/>
  <c r="E308" i="150"/>
  <c r="E345" i="150" s="1"/>
  <c r="F48" i="150" s="1"/>
  <c r="E311" i="150"/>
  <c r="E348" i="150" s="1"/>
  <c r="F51" i="150" s="1"/>
  <c r="E304" i="150"/>
  <c r="E341" i="150" s="1"/>
  <c r="F44" i="150" s="1"/>
  <c r="E305" i="150"/>
  <c r="E342" i="150" s="1"/>
  <c r="F45" i="150" s="1"/>
  <c r="E321" i="150"/>
  <c r="E358" i="150" s="1"/>
  <c r="F61" i="150" s="1"/>
  <c r="E323" i="150"/>
  <c r="E360" i="150" s="1"/>
  <c r="F63" i="150" s="1"/>
  <c r="E307" i="150"/>
  <c r="E344" i="150" s="1"/>
  <c r="F47" i="150" s="1"/>
  <c r="E313" i="150"/>
  <c r="E328" i="150"/>
  <c r="E365" i="150" s="1"/>
  <c r="F68" i="150" s="1"/>
  <c r="E326" i="150"/>
  <c r="E363" i="150" s="1"/>
  <c r="F66" i="150" s="1"/>
  <c r="C105" i="195"/>
  <c r="C24" i="205" s="1"/>
  <c r="C106" i="195"/>
  <c r="C24" i="207" s="1"/>
  <c r="C104" i="195"/>
  <c r="F127" i="151"/>
  <c r="F195" i="151"/>
  <c r="F161" i="151"/>
  <c r="F94" i="143"/>
  <c r="F103" i="143" s="1"/>
  <c r="F104" i="143" s="1"/>
  <c r="F168" i="162"/>
  <c r="F134" i="162"/>
  <c r="F202" i="162"/>
  <c r="F201" i="162"/>
  <c r="F167" i="162"/>
  <c r="F133" i="162"/>
  <c r="E351" i="151"/>
  <c r="F53" i="151"/>
  <c r="E368" i="151"/>
  <c r="E370" i="151" s="1"/>
  <c r="F229" i="146"/>
  <c r="F166" i="162"/>
  <c r="F200" i="162"/>
  <c r="F132" i="162"/>
  <c r="E294" i="136"/>
  <c r="E283" i="136"/>
  <c r="E18" i="130"/>
  <c r="E350" i="149"/>
  <c r="F43" i="149"/>
  <c r="F96" i="149"/>
  <c r="E213" i="86"/>
  <c r="E330" i="142"/>
  <c r="D48" i="128"/>
  <c r="E73" i="128"/>
  <c r="C15" i="194" s="1"/>
  <c r="C44" i="194" s="1"/>
  <c r="C58" i="194" s="1"/>
  <c r="C99" i="194" s="1"/>
  <c r="F187" i="143"/>
  <c r="F119" i="143"/>
  <c r="F153" i="143"/>
  <c r="F53" i="143"/>
  <c r="E368" i="143"/>
  <c r="E370" i="143" s="1"/>
  <c r="E351" i="143"/>
  <c r="F94" i="162"/>
  <c r="F204" i="162"/>
  <c r="F170" i="162"/>
  <c r="F136" i="162"/>
  <c r="F203" i="151"/>
  <c r="F169" i="151"/>
  <c r="F135" i="151"/>
  <c r="F183" i="151"/>
  <c r="F115" i="151"/>
  <c r="F149" i="151"/>
  <c r="E17" i="130"/>
  <c r="E283" i="135"/>
  <c r="E294" i="135"/>
  <c r="E367" i="151"/>
  <c r="F69" i="151"/>
  <c r="F70" i="151" s="1"/>
  <c r="F204" i="143"/>
  <c r="F136" i="143"/>
  <c r="F170" i="143"/>
  <c r="F186" i="162"/>
  <c r="F118" i="162"/>
  <c r="F152" i="162"/>
  <c r="F179" i="151"/>
  <c r="F111" i="151"/>
  <c r="F145" i="151"/>
  <c r="M587" i="217"/>
  <c r="M583" i="217"/>
  <c r="M585" i="217"/>
  <c r="F53" i="147"/>
  <c r="F179" i="162"/>
  <c r="F111" i="162"/>
  <c r="F145" i="162"/>
  <c r="E294" i="139"/>
  <c r="E21" i="130"/>
  <c r="E283" i="139"/>
  <c r="C106" i="204"/>
  <c r="C33" i="207" s="1"/>
  <c r="C105" i="204"/>
  <c r="C33" i="205" s="1"/>
  <c r="E314" i="149"/>
  <c r="E332" i="149"/>
  <c r="E333" i="149" s="1"/>
  <c r="F167" i="147"/>
  <c r="F201" i="147"/>
  <c r="F133" i="147"/>
  <c r="F117" i="142"/>
  <c r="F151" i="142"/>
  <c r="F185" i="142"/>
  <c r="F100" i="142"/>
  <c r="F84" i="142"/>
  <c r="E367" i="143"/>
  <c r="F69" i="143"/>
  <c r="F70" i="143" s="1"/>
  <c r="F145" i="143"/>
  <c r="F179" i="143"/>
  <c r="F111" i="143"/>
  <c r="F164" i="143"/>
  <c r="F198" i="143"/>
  <c r="F130" i="143"/>
  <c r="F150" i="162"/>
  <c r="F116" i="162"/>
  <c r="F184" i="162"/>
  <c r="F120" i="144"/>
  <c r="F188" i="144"/>
  <c r="F154" i="144"/>
  <c r="E222" i="86"/>
  <c r="E256" i="86" s="1"/>
  <c r="F204" i="147"/>
  <c r="F170" i="147"/>
  <c r="F136" i="147"/>
  <c r="F188" i="162"/>
  <c r="F120" i="162"/>
  <c r="F154" i="162"/>
  <c r="E283" i="134"/>
  <c r="E294" i="134"/>
  <c r="E16" i="130"/>
  <c r="C104" i="197"/>
  <c r="C106" i="197"/>
  <c r="C150" i="197" s="1"/>
  <c r="C105" i="197"/>
  <c r="E296" i="138"/>
  <c r="E371" i="138"/>
  <c r="E331" i="138"/>
  <c r="F200" i="143"/>
  <c r="F132" i="143"/>
  <c r="F166" i="143"/>
  <c r="E162" i="86"/>
  <c r="E128" i="86"/>
  <c r="E196" i="86"/>
  <c r="F150" i="151"/>
  <c r="F184" i="151"/>
  <c r="F116" i="151"/>
  <c r="F204" i="145"/>
  <c r="C142" i="199"/>
  <c r="C154" i="199" s="1"/>
  <c r="C28" i="205" s="1"/>
  <c r="E33" i="208" s="1"/>
  <c r="C149" i="199"/>
  <c r="E367" i="162"/>
  <c r="F69" i="162"/>
  <c r="F70" i="162" s="1"/>
  <c r="E368" i="162"/>
  <c r="E370" i="162" s="1"/>
  <c r="E351" i="162"/>
  <c r="F53" i="162"/>
  <c r="F198" i="151"/>
  <c r="F130" i="151"/>
  <c r="F164" i="151"/>
  <c r="F100" i="149"/>
  <c r="F82" i="149"/>
  <c r="F84" i="149"/>
  <c r="F80" i="149"/>
  <c r="F188" i="147"/>
  <c r="F120" i="147"/>
  <c r="F154" i="147"/>
  <c r="F81" i="142"/>
  <c r="E332" i="142"/>
  <c r="E333" i="142" s="1"/>
  <c r="E314" i="142"/>
  <c r="E366" i="142"/>
  <c r="F59" i="142"/>
  <c r="E350" i="142"/>
  <c r="F43" i="142"/>
  <c r="F195" i="143"/>
  <c r="F127" i="143"/>
  <c r="F161" i="143"/>
  <c r="M586" i="217"/>
  <c r="F147" i="151"/>
  <c r="F181" i="151"/>
  <c r="F113" i="151"/>
  <c r="F147" i="147"/>
  <c r="F181" i="147"/>
  <c r="F113" i="147"/>
  <c r="F186" i="143"/>
  <c r="F152" i="143"/>
  <c r="F118" i="143"/>
  <c r="F115" i="162"/>
  <c r="F183" i="162"/>
  <c r="F149" i="162"/>
  <c r="E283" i="137"/>
  <c r="E294" i="137"/>
  <c r="E19" i="130"/>
  <c r="E290" i="86"/>
  <c r="E54" i="86"/>
  <c r="F54" i="146"/>
  <c r="C106" i="200"/>
  <c r="C29" i="207" s="1"/>
  <c r="C105" i="200"/>
  <c r="C29" i="205" s="1"/>
  <c r="C104" i="200"/>
  <c r="F181" i="143"/>
  <c r="F113" i="143"/>
  <c r="F147" i="143"/>
  <c r="F78" i="143"/>
  <c r="F87" i="143" s="1"/>
  <c r="F88" i="143" s="1"/>
  <c r="F163" i="162"/>
  <c r="F197" i="162"/>
  <c r="F129" i="162"/>
  <c r="F78" i="162"/>
  <c r="F87" i="162" s="1"/>
  <c r="F88" i="162" s="1"/>
  <c r="E127" i="86"/>
  <c r="E161" i="86"/>
  <c r="E103" i="86"/>
  <c r="E104" i="86" s="1"/>
  <c r="E195" i="86"/>
  <c r="F132" i="151"/>
  <c r="F200" i="151"/>
  <c r="F166" i="151"/>
  <c r="F78" i="151"/>
  <c r="F132" i="145"/>
  <c r="F149" i="145"/>
  <c r="F150" i="148"/>
  <c r="F166" i="141"/>
  <c r="F169" i="148"/>
  <c r="F168" i="145"/>
  <c r="F135" i="148"/>
  <c r="F134" i="145"/>
  <c r="F116" i="148"/>
  <c r="F153" i="148"/>
  <c r="F164" i="148"/>
  <c r="F114" i="141"/>
  <c r="F119" i="148"/>
  <c r="F182" i="141"/>
  <c r="F198" i="148"/>
  <c r="F136" i="145"/>
  <c r="F151" i="141"/>
  <c r="F151" i="145"/>
  <c r="F169" i="141"/>
  <c r="F115" i="145"/>
  <c r="F203" i="141"/>
  <c r="F132" i="141"/>
  <c r="F197" i="145"/>
  <c r="F231" i="145" s="1"/>
  <c r="F265" i="145" s="1"/>
  <c r="F220" i="145"/>
  <c r="F254" i="145" s="1"/>
  <c r="C105" i="201"/>
  <c r="C30" i="205" s="1"/>
  <c r="C106" i="201"/>
  <c r="C30" i="207" s="1"/>
  <c r="C104" i="201"/>
  <c r="F186" i="148"/>
  <c r="F118" i="148"/>
  <c r="F152" i="148"/>
  <c r="F148" i="145"/>
  <c r="F182" i="145"/>
  <c r="F114" i="145"/>
  <c r="F115" i="148"/>
  <c r="F183" i="148"/>
  <c r="F149" i="148"/>
  <c r="F154" i="148"/>
  <c r="F188" i="148"/>
  <c r="F120" i="148"/>
  <c r="F154" i="145"/>
  <c r="F188" i="145"/>
  <c r="F120" i="145"/>
  <c r="E350" i="145"/>
  <c r="E351" i="145" s="1"/>
  <c r="F43" i="145"/>
  <c r="F59" i="145"/>
  <c r="E366" i="145"/>
  <c r="F69" i="145" s="1"/>
  <c r="F200" i="148"/>
  <c r="F166" i="148"/>
  <c r="F132" i="148"/>
  <c r="F150" i="145"/>
  <c r="F184" i="145"/>
  <c r="F116" i="145"/>
  <c r="F130" i="145"/>
  <c r="F198" i="145"/>
  <c r="F164" i="145"/>
  <c r="F163" i="148"/>
  <c r="F129" i="148"/>
  <c r="F197" i="148"/>
  <c r="C106" i="198"/>
  <c r="C27" i="207" s="1"/>
  <c r="C105" i="198"/>
  <c r="C27" i="205" s="1"/>
  <c r="C104" i="198"/>
  <c r="F134" i="148"/>
  <c r="F202" i="148"/>
  <c r="F168" i="148"/>
  <c r="F203" i="145"/>
  <c r="F135" i="145"/>
  <c r="F169" i="145"/>
  <c r="F153" i="145"/>
  <c r="F187" i="145"/>
  <c r="F119" i="145"/>
  <c r="E350" i="148"/>
  <c r="F43" i="148"/>
  <c r="F235" i="148"/>
  <c r="F269" i="148" s="1"/>
  <c r="F201" i="145"/>
  <c r="F167" i="145"/>
  <c r="F133" i="145"/>
  <c r="F181" i="148"/>
  <c r="F113" i="148"/>
  <c r="F147" i="148"/>
  <c r="F59" i="148"/>
  <c r="E366" i="148"/>
  <c r="F69" i="148" s="1"/>
  <c r="F117" i="141"/>
  <c r="F150" i="141"/>
  <c r="F167" i="141"/>
  <c r="F133" i="141"/>
  <c r="F201" i="141"/>
  <c r="F147" i="141"/>
  <c r="F181" i="141"/>
  <c r="F113" i="141"/>
  <c r="F204" i="141"/>
  <c r="F136" i="141"/>
  <c r="F170" i="141"/>
  <c r="F59" i="141"/>
  <c r="E366" i="141"/>
  <c r="F69" i="141" s="1"/>
  <c r="F163" i="141"/>
  <c r="F129" i="141"/>
  <c r="F197" i="141"/>
  <c r="F149" i="141"/>
  <c r="F183" i="141"/>
  <c r="F115" i="141"/>
  <c r="C106" i="193"/>
  <c r="C22" i="207" s="1"/>
  <c r="C105" i="193"/>
  <c r="C22" i="205" s="1"/>
  <c r="C104" i="193"/>
  <c r="F119" i="141"/>
  <c r="F153" i="141"/>
  <c r="F187" i="141"/>
  <c r="F168" i="141"/>
  <c r="F202" i="141"/>
  <c r="F134" i="141"/>
  <c r="F43" i="141"/>
  <c r="E350" i="141"/>
  <c r="E351" i="141" s="1"/>
  <c r="F152" i="141"/>
  <c r="F186" i="141"/>
  <c r="F118" i="141"/>
  <c r="F131" i="141"/>
  <c r="F165" i="141"/>
  <c r="F199" i="141"/>
  <c r="F195" i="144"/>
  <c r="F161" i="144"/>
  <c r="F127" i="144"/>
  <c r="F145" i="144"/>
  <c r="F179" i="144"/>
  <c r="F111" i="144"/>
  <c r="F145" i="147" l="1"/>
  <c r="F151" i="147"/>
  <c r="F198" i="147"/>
  <c r="F164" i="147"/>
  <c r="F179" i="147"/>
  <c r="F185" i="147"/>
  <c r="F78" i="147"/>
  <c r="F87" i="147" s="1"/>
  <c r="F88" i="147" s="1"/>
  <c r="F166" i="144"/>
  <c r="F234" i="144" s="1"/>
  <c r="F268" i="144" s="1"/>
  <c r="F183" i="147"/>
  <c r="F199" i="144"/>
  <c r="F165" i="144"/>
  <c r="F233" i="144" s="1"/>
  <c r="F267" i="144" s="1"/>
  <c r="F149" i="147"/>
  <c r="E368" i="147"/>
  <c r="E370" i="147" s="1"/>
  <c r="E351" i="147"/>
  <c r="E367" i="147"/>
  <c r="F136" i="149"/>
  <c r="F238" i="149" s="1"/>
  <c r="F272" i="149" s="1"/>
  <c r="F170" i="149"/>
  <c r="C155" i="199"/>
  <c r="C173" i="199" s="1"/>
  <c r="F218" i="146"/>
  <c r="F252" i="146" s="1"/>
  <c r="F221" i="146"/>
  <c r="F255" i="146" s="1"/>
  <c r="F231" i="146"/>
  <c r="F265" i="146" s="1"/>
  <c r="F222" i="146"/>
  <c r="F256" i="146" s="1"/>
  <c r="F235" i="151"/>
  <c r="F269" i="151" s="1"/>
  <c r="F187" i="149"/>
  <c r="F153" i="149"/>
  <c r="F222" i="151"/>
  <c r="F256" i="151" s="1"/>
  <c r="F233" i="147"/>
  <c r="F267" i="147" s="1"/>
  <c r="F217" i="146"/>
  <c r="F251" i="146" s="1"/>
  <c r="F233" i="145"/>
  <c r="F267" i="145" s="1"/>
  <c r="F236" i="146"/>
  <c r="F270" i="146" s="1"/>
  <c r="F216" i="148"/>
  <c r="F250" i="148" s="1"/>
  <c r="F232" i="146"/>
  <c r="F266" i="146" s="1"/>
  <c r="F205" i="146"/>
  <c r="F206" i="146" s="1"/>
  <c r="F220" i="151"/>
  <c r="F254" i="151" s="1"/>
  <c r="F233" i="162"/>
  <c r="F267" i="162" s="1"/>
  <c r="F238" i="148"/>
  <c r="F272" i="148" s="1"/>
  <c r="F219" i="145"/>
  <c r="F253" i="145" s="1"/>
  <c r="F215" i="146"/>
  <c r="F249" i="146" s="1"/>
  <c r="F162" i="144"/>
  <c r="F114" i="144"/>
  <c r="F237" i="146"/>
  <c r="F271" i="146" s="1"/>
  <c r="F171" i="146"/>
  <c r="F172" i="146" s="1"/>
  <c r="F233" i="146"/>
  <c r="F267" i="146" s="1"/>
  <c r="F235" i="146"/>
  <c r="F269" i="146" s="1"/>
  <c r="F168" i="144"/>
  <c r="F182" i="144"/>
  <c r="F220" i="146"/>
  <c r="F254" i="146" s="1"/>
  <c r="F290" i="146"/>
  <c r="F130" i="144"/>
  <c r="F198" i="144"/>
  <c r="F167" i="144"/>
  <c r="F180" i="144"/>
  <c r="F201" i="144"/>
  <c r="F202" i="144"/>
  <c r="F154" i="142"/>
  <c r="F155" i="146"/>
  <c r="F219" i="148"/>
  <c r="F253" i="148" s="1"/>
  <c r="F219" i="146"/>
  <c r="F253" i="146" s="1"/>
  <c r="F128" i="144"/>
  <c r="F216" i="146"/>
  <c r="F250" i="146" s="1"/>
  <c r="F120" i="142"/>
  <c r="F153" i="144"/>
  <c r="F121" i="146"/>
  <c r="F122" i="146" s="1"/>
  <c r="F136" i="144"/>
  <c r="F204" i="144"/>
  <c r="F184" i="144"/>
  <c r="F116" i="144"/>
  <c r="F135" i="144"/>
  <c r="F119" i="144"/>
  <c r="F237" i="147"/>
  <c r="F271" i="147" s="1"/>
  <c r="F146" i="144"/>
  <c r="F232" i="141"/>
  <c r="F266" i="141" s="1"/>
  <c r="F169" i="144"/>
  <c r="F113" i="144"/>
  <c r="F117" i="144"/>
  <c r="F151" i="144"/>
  <c r="F147" i="144"/>
  <c r="F222" i="143"/>
  <c r="F256" i="143" s="1"/>
  <c r="E367" i="144"/>
  <c r="F163" i="144"/>
  <c r="F216" i="143"/>
  <c r="F250" i="143" s="1"/>
  <c r="F231" i="143"/>
  <c r="F265" i="143" s="1"/>
  <c r="F103" i="144"/>
  <c r="F104" i="144" s="1"/>
  <c r="F129" i="144"/>
  <c r="F115" i="144"/>
  <c r="F149" i="144"/>
  <c r="F183" i="144"/>
  <c r="E368" i="144"/>
  <c r="E370" i="144" s="1"/>
  <c r="F53" i="144"/>
  <c r="F290" i="144" s="1"/>
  <c r="F186" i="144"/>
  <c r="F87" i="144"/>
  <c r="F88" i="144" s="1"/>
  <c r="F118" i="144"/>
  <c r="F148" i="142"/>
  <c r="F182" i="142"/>
  <c r="F219" i="162"/>
  <c r="F253" i="162" s="1"/>
  <c r="F237" i="143"/>
  <c r="F271" i="143" s="1"/>
  <c r="F214" i="146"/>
  <c r="F248" i="146" s="1"/>
  <c r="F189" i="146"/>
  <c r="F233" i="148"/>
  <c r="F267" i="148" s="1"/>
  <c r="F216" i="162"/>
  <c r="F250" i="162" s="1"/>
  <c r="F221" i="147"/>
  <c r="F255" i="147" s="1"/>
  <c r="F222" i="141"/>
  <c r="F256" i="141" s="1"/>
  <c r="F220" i="147"/>
  <c r="F254" i="147" s="1"/>
  <c r="F237" i="162"/>
  <c r="F271" i="162" s="1"/>
  <c r="F162" i="151"/>
  <c r="F171" i="151" s="1"/>
  <c r="F172" i="151" s="1"/>
  <c r="F215" i="145"/>
  <c r="F249" i="145" s="1"/>
  <c r="F196" i="151"/>
  <c r="F205" i="151" s="1"/>
  <c r="F206" i="151" s="1"/>
  <c r="F221" i="162"/>
  <c r="F255" i="162" s="1"/>
  <c r="F128" i="151"/>
  <c r="F137" i="151" s="1"/>
  <c r="F138" i="151" s="1"/>
  <c r="F235" i="143"/>
  <c r="F269" i="143" s="1"/>
  <c r="F181" i="149"/>
  <c r="F236" i="143"/>
  <c r="F270" i="143" s="1"/>
  <c r="F238" i="151"/>
  <c r="F272" i="151" s="1"/>
  <c r="F113" i="149"/>
  <c r="F233" i="143"/>
  <c r="F267" i="143" s="1"/>
  <c r="F231" i="147"/>
  <c r="F265" i="147" s="1"/>
  <c r="F219" i="151"/>
  <c r="F253" i="151" s="1"/>
  <c r="F216" i="151"/>
  <c r="F250" i="151" s="1"/>
  <c r="F221" i="151"/>
  <c r="F255" i="151" s="1"/>
  <c r="F216" i="147"/>
  <c r="F250" i="147" s="1"/>
  <c r="F236" i="147"/>
  <c r="F270" i="147" s="1"/>
  <c r="F236" i="151"/>
  <c r="F270" i="151" s="1"/>
  <c r="F232" i="162"/>
  <c r="F266" i="162" s="1"/>
  <c r="F234" i="145"/>
  <c r="F268" i="145" s="1"/>
  <c r="F150" i="142"/>
  <c r="F169" i="142"/>
  <c r="F203" i="149"/>
  <c r="F184" i="142"/>
  <c r="F135" i="142"/>
  <c r="F230" i="146"/>
  <c r="F264" i="146" s="1"/>
  <c r="F137" i="146"/>
  <c r="F138" i="146" s="1"/>
  <c r="F218" i="147"/>
  <c r="F252" i="147" s="1"/>
  <c r="F197" i="142"/>
  <c r="F147" i="142"/>
  <c r="F129" i="149"/>
  <c r="F120" i="149"/>
  <c r="F201" i="149"/>
  <c r="F183" i="149"/>
  <c r="F135" i="149"/>
  <c r="F231" i="151"/>
  <c r="F265" i="151" s="1"/>
  <c r="F221" i="148"/>
  <c r="F255" i="148" s="1"/>
  <c r="E171" i="86"/>
  <c r="E172" i="86" s="1"/>
  <c r="F133" i="149"/>
  <c r="F129" i="142"/>
  <c r="F149" i="149"/>
  <c r="F219" i="143"/>
  <c r="F253" i="143" s="1"/>
  <c r="F185" i="149"/>
  <c r="F238" i="145"/>
  <c r="F272" i="145" s="1"/>
  <c r="F181" i="142"/>
  <c r="F188" i="149"/>
  <c r="F167" i="142"/>
  <c r="F218" i="141"/>
  <c r="F252" i="141" s="1"/>
  <c r="F201" i="142"/>
  <c r="F234" i="141"/>
  <c r="F268" i="141" s="1"/>
  <c r="F97" i="150"/>
  <c r="F131" i="150" s="1"/>
  <c r="F85" i="150"/>
  <c r="F119" i="150" s="1"/>
  <c r="F151" i="149"/>
  <c r="F217" i="145"/>
  <c r="F251" i="145" s="1"/>
  <c r="E137" i="86"/>
  <c r="E138" i="86" s="1"/>
  <c r="F231" i="162"/>
  <c r="F265" i="162" s="1"/>
  <c r="F215" i="143"/>
  <c r="F249" i="143" s="1"/>
  <c r="F132" i="149"/>
  <c r="F165" i="142"/>
  <c r="F197" i="149"/>
  <c r="F166" i="149"/>
  <c r="F199" i="142"/>
  <c r="F102" i="150"/>
  <c r="F204" i="150" s="1"/>
  <c r="F81" i="150"/>
  <c r="F115" i="150" s="1"/>
  <c r="F99" i="150"/>
  <c r="F133" i="150" s="1"/>
  <c r="F234" i="147"/>
  <c r="F268" i="147" s="1"/>
  <c r="F229" i="147"/>
  <c r="F263" i="147" s="1"/>
  <c r="F236" i="162"/>
  <c r="F270" i="162" s="1"/>
  <c r="F95" i="150"/>
  <c r="F129" i="150" s="1"/>
  <c r="F218" i="148"/>
  <c r="F252" i="148" s="1"/>
  <c r="E230" i="86"/>
  <c r="E264" i="86" s="1"/>
  <c r="F238" i="147"/>
  <c r="F272" i="147" s="1"/>
  <c r="F222" i="144"/>
  <c r="F256" i="144" s="1"/>
  <c r="F219" i="142"/>
  <c r="F253" i="142" s="1"/>
  <c r="F217" i="151"/>
  <c r="F251" i="151" s="1"/>
  <c r="F219" i="147"/>
  <c r="F253" i="147" s="1"/>
  <c r="F220" i="143"/>
  <c r="F254" i="143" s="1"/>
  <c r="F222" i="162"/>
  <c r="F256" i="162" s="1"/>
  <c r="F218" i="162"/>
  <c r="F252" i="162" s="1"/>
  <c r="C29" i="206"/>
  <c r="F34" i="208" s="1"/>
  <c r="C107" i="200"/>
  <c r="E296" i="137"/>
  <c r="E371" i="137"/>
  <c r="E331" i="137"/>
  <c r="F217" i="162"/>
  <c r="F251" i="162" s="1"/>
  <c r="F215" i="147"/>
  <c r="F249" i="147" s="1"/>
  <c r="F77" i="142"/>
  <c r="F78" i="142"/>
  <c r="F222" i="147"/>
  <c r="F256" i="147" s="1"/>
  <c r="F152" i="149"/>
  <c r="F118" i="149"/>
  <c r="F186" i="149"/>
  <c r="F232" i="151"/>
  <c r="F266" i="151" s="1"/>
  <c r="C142" i="197"/>
  <c r="C149" i="197"/>
  <c r="E371" i="134"/>
  <c r="E331" i="134"/>
  <c r="E296" i="134"/>
  <c r="F118" i="142"/>
  <c r="F186" i="142"/>
  <c r="F152" i="142"/>
  <c r="E190" i="86"/>
  <c r="C107" i="204"/>
  <c r="C33" i="206"/>
  <c r="F38" i="208" s="1"/>
  <c r="F213" i="151"/>
  <c r="E296" i="135"/>
  <c r="E371" i="135"/>
  <c r="E331" i="135"/>
  <c r="F221" i="143"/>
  <c r="F255" i="143" s="1"/>
  <c r="E122" i="86"/>
  <c r="F234" i="162"/>
  <c r="F268" i="162" s="1"/>
  <c r="F213" i="147"/>
  <c r="F263" i="146"/>
  <c r="F100" i="150"/>
  <c r="F86" i="150"/>
  <c r="F98" i="150"/>
  <c r="F217" i="143"/>
  <c r="F251" i="143" s="1"/>
  <c r="F153" i="142"/>
  <c r="F119" i="142"/>
  <c r="F187" i="142"/>
  <c r="F69" i="149"/>
  <c r="F70" i="149" s="1"/>
  <c r="E367" i="149"/>
  <c r="E214" i="86"/>
  <c r="E248" i="86" s="1"/>
  <c r="C151" i="199"/>
  <c r="C112" i="199"/>
  <c r="F87" i="151"/>
  <c r="F88" i="151" s="1"/>
  <c r="F146" i="151"/>
  <c r="F155" i="151" s="1"/>
  <c r="F180" i="151"/>
  <c r="F189" i="151" s="1"/>
  <c r="F112" i="151"/>
  <c r="E34" i="208"/>
  <c r="E351" i="142"/>
  <c r="E368" i="142"/>
  <c r="E370" i="142" s="1"/>
  <c r="F53" i="142"/>
  <c r="F150" i="149"/>
  <c r="F116" i="149"/>
  <c r="F184" i="149"/>
  <c r="F134" i="149"/>
  <c r="F168" i="149"/>
  <c r="F202" i="149"/>
  <c r="F202" i="142"/>
  <c r="F134" i="142"/>
  <c r="F168" i="142"/>
  <c r="E38" i="208"/>
  <c r="F290" i="147"/>
  <c r="F54" i="147"/>
  <c r="F229" i="151"/>
  <c r="C107" i="195"/>
  <c r="C24" i="206"/>
  <c r="F29" i="208" s="1"/>
  <c r="F82" i="150"/>
  <c r="F80" i="150"/>
  <c r="E330" i="150"/>
  <c r="E366" i="150"/>
  <c r="F59" i="150"/>
  <c r="F93" i="150" s="1"/>
  <c r="F103" i="147"/>
  <c r="F104" i="147" s="1"/>
  <c r="F162" i="147"/>
  <c r="F128" i="147"/>
  <c r="F137" i="147" s="1"/>
  <c r="F138" i="147" s="1"/>
  <c r="F196" i="147"/>
  <c r="F233" i="151"/>
  <c r="F267" i="151" s="1"/>
  <c r="F130" i="142"/>
  <c r="F198" i="142"/>
  <c r="F164" i="142"/>
  <c r="F136" i="142"/>
  <c r="F204" i="142"/>
  <c r="F170" i="142"/>
  <c r="F93" i="149"/>
  <c r="F94" i="149"/>
  <c r="C149" i="196"/>
  <c r="C142" i="196"/>
  <c r="C28" i="206"/>
  <c r="F236" i="145"/>
  <c r="F270" i="145" s="1"/>
  <c r="F234" i="151"/>
  <c r="F268" i="151" s="1"/>
  <c r="E205" i="86"/>
  <c r="E206" i="86" s="1"/>
  <c r="E229" i="86"/>
  <c r="G34" i="208"/>
  <c r="C30" i="209"/>
  <c r="F93" i="142"/>
  <c r="F94" i="142"/>
  <c r="F183" i="142"/>
  <c r="F115" i="142"/>
  <c r="F149" i="142"/>
  <c r="E156" i="86"/>
  <c r="F218" i="151"/>
  <c r="F252" i="151" s="1"/>
  <c r="E328" i="138"/>
  <c r="E365" i="138" s="1"/>
  <c r="F68" i="138" s="1"/>
  <c r="E305" i="138"/>
  <c r="E342" i="138" s="1"/>
  <c r="F45" i="138" s="1"/>
  <c r="E312" i="138"/>
  <c r="E349" i="138" s="1"/>
  <c r="F52" i="138" s="1"/>
  <c r="E322" i="138"/>
  <c r="E359" i="138" s="1"/>
  <c r="F62" i="138" s="1"/>
  <c r="E325" i="138"/>
  <c r="E362" i="138" s="1"/>
  <c r="F65" i="138" s="1"/>
  <c r="E324" i="138"/>
  <c r="E361" i="138" s="1"/>
  <c r="F64" i="138" s="1"/>
  <c r="E327" i="138"/>
  <c r="E364" i="138" s="1"/>
  <c r="F67" i="138" s="1"/>
  <c r="E308" i="138"/>
  <c r="E345" i="138" s="1"/>
  <c r="F48" i="138" s="1"/>
  <c r="E311" i="138"/>
  <c r="E348" i="138" s="1"/>
  <c r="F51" i="138" s="1"/>
  <c r="E321" i="138"/>
  <c r="E358" i="138" s="1"/>
  <c r="F61" i="138" s="1"/>
  <c r="E320" i="138"/>
  <c r="E357" i="138" s="1"/>
  <c r="F60" i="138" s="1"/>
  <c r="E323" i="138"/>
  <c r="E360" i="138" s="1"/>
  <c r="F63" i="138" s="1"/>
  <c r="E304" i="138"/>
  <c r="E341" i="138" s="1"/>
  <c r="F44" i="138" s="1"/>
  <c r="E307" i="138"/>
  <c r="E344" i="138" s="1"/>
  <c r="F47" i="138" s="1"/>
  <c r="E310" i="138"/>
  <c r="E347" i="138" s="1"/>
  <c r="F50" i="138" s="1"/>
  <c r="E20" i="128"/>
  <c r="E309" i="138"/>
  <c r="E346" i="138" s="1"/>
  <c r="F49" i="138" s="1"/>
  <c r="E319" i="138"/>
  <c r="E326" i="138"/>
  <c r="E363" i="138" s="1"/>
  <c r="F66" i="138" s="1"/>
  <c r="E303" i="138"/>
  <c r="E306" i="138"/>
  <c r="E343" i="138" s="1"/>
  <c r="F46" i="138" s="1"/>
  <c r="C148" i="197"/>
  <c r="C141" i="197"/>
  <c r="C107" i="197"/>
  <c r="F232" i="143"/>
  <c r="F266" i="143" s="1"/>
  <c r="F213" i="143"/>
  <c r="F235" i="147"/>
  <c r="F269" i="147" s="1"/>
  <c r="G38" i="208"/>
  <c r="C34" i="209"/>
  <c r="E371" i="139"/>
  <c r="E331" i="139"/>
  <c r="E296" i="139"/>
  <c r="F213" i="162"/>
  <c r="F220" i="162"/>
  <c r="F254" i="162" s="1"/>
  <c r="F238" i="143"/>
  <c r="F272" i="143" s="1"/>
  <c r="F238" i="162"/>
  <c r="F272" i="162" s="1"/>
  <c r="F290" i="143"/>
  <c r="F54" i="143"/>
  <c r="C105" i="194"/>
  <c r="C23" i="205" s="1"/>
  <c r="C104" i="194"/>
  <c r="C106" i="194"/>
  <c r="C23" i="207" s="1"/>
  <c r="F78" i="149"/>
  <c r="F77" i="149"/>
  <c r="E331" i="136"/>
  <c r="E371" i="136"/>
  <c r="E296" i="136"/>
  <c r="F54" i="151"/>
  <c r="F290" i="151"/>
  <c r="F235" i="162"/>
  <c r="F269" i="162" s="1"/>
  <c r="C25" i="209"/>
  <c r="G29" i="208"/>
  <c r="E314" i="150"/>
  <c r="E332" i="150"/>
  <c r="E333" i="150" s="1"/>
  <c r="F79" i="150"/>
  <c r="F101" i="150"/>
  <c r="F96" i="150"/>
  <c r="F83" i="150"/>
  <c r="F84" i="150"/>
  <c r="F215" i="162"/>
  <c r="F249" i="162" s="1"/>
  <c r="F165" i="149"/>
  <c r="F199" i="149"/>
  <c r="F131" i="149"/>
  <c r="C106" i="202"/>
  <c r="C31" i="207" s="1"/>
  <c r="C105" i="202"/>
  <c r="C31" i="205" s="1"/>
  <c r="C104" i="202"/>
  <c r="F112" i="162"/>
  <c r="F146" i="162"/>
  <c r="F155" i="162" s="1"/>
  <c r="F180" i="162"/>
  <c r="F189" i="162" s="1"/>
  <c r="F180" i="143"/>
  <c r="F189" i="143" s="1"/>
  <c r="F112" i="143"/>
  <c r="F121" i="143" s="1"/>
  <c r="F146" i="143"/>
  <c r="F155" i="143" s="1"/>
  <c r="F215" i="151"/>
  <c r="F249" i="151" s="1"/>
  <c r="F229" i="143"/>
  <c r="F69" i="142"/>
  <c r="F70" i="142" s="1"/>
  <c r="E367" i="142"/>
  <c r="F114" i="149"/>
  <c r="F182" i="149"/>
  <c r="F148" i="149"/>
  <c r="F290" i="162"/>
  <c r="F54" i="162"/>
  <c r="F234" i="143"/>
  <c r="F268" i="143" s="1"/>
  <c r="F237" i="151"/>
  <c r="F271" i="151" s="1"/>
  <c r="F103" i="162"/>
  <c r="F104" i="162" s="1"/>
  <c r="F162" i="162"/>
  <c r="F171" i="162" s="1"/>
  <c r="F172" i="162" s="1"/>
  <c r="F196" i="162"/>
  <c r="F128" i="162"/>
  <c r="F137" i="162" s="1"/>
  <c r="F138" i="162" s="1"/>
  <c r="E247" i="86"/>
  <c r="F164" i="149"/>
  <c r="F130" i="149"/>
  <c r="F198" i="149"/>
  <c r="E351" i="149"/>
  <c r="E368" i="149"/>
  <c r="E370" i="149" s="1"/>
  <c r="F53" i="149"/>
  <c r="F162" i="143"/>
  <c r="F171" i="143" s="1"/>
  <c r="F172" i="143" s="1"/>
  <c r="F128" i="143"/>
  <c r="F137" i="143" s="1"/>
  <c r="F138" i="143" s="1"/>
  <c r="F196" i="143"/>
  <c r="E29" i="208"/>
  <c r="E350" i="150"/>
  <c r="F43" i="150"/>
  <c r="F77" i="150" s="1"/>
  <c r="E82" i="128"/>
  <c r="C15" i="203" s="1"/>
  <c r="C44" i="203" s="1"/>
  <c r="C58" i="203" s="1"/>
  <c r="C99" i="203" s="1"/>
  <c r="D57" i="128"/>
  <c r="F132" i="142"/>
  <c r="F200" i="142"/>
  <c r="F166" i="142"/>
  <c r="F229" i="162"/>
  <c r="C148" i="196"/>
  <c r="C141" i="196"/>
  <c r="C107" i="196"/>
  <c r="F70" i="148"/>
  <c r="F216" i="141"/>
  <c r="F250" i="141" s="1"/>
  <c r="F237" i="148"/>
  <c r="F271" i="148" s="1"/>
  <c r="F232" i="148"/>
  <c r="F266" i="148" s="1"/>
  <c r="F237" i="141"/>
  <c r="F271" i="141" s="1"/>
  <c r="F219" i="141"/>
  <c r="F253" i="141" s="1"/>
  <c r="F218" i="145"/>
  <c r="F252" i="145" s="1"/>
  <c r="F236" i="148"/>
  <c r="F270" i="148" s="1"/>
  <c r="F217" i="148"/>
  <c r="F251" i="148" s="1"/>
  <c r="F215" i="148"/>
  <c r="F249" i="148" s="1"/>
  <c r="F235" i="145"/>
  <c r="F269" i="145" s="1"/>
  <c r="F234" i="148"/>
  <c r="F268" i="148" s="1"/>
  <c r="E367" i="145"/>
  <c r="C28" i="209"/>
  <c r="G32" i="208"/>
  <c r="E367" i="148"/>
  <c r="F221" i="145"/>
  <c r="F255" i="145" s="1"/>
  <c r="F231" i="148"/>
  <c r="F265" i="148" s="1"/>
  <c r="E368" i="145"/>
  <c r="E370" i="145" s="1"/>
  <c r="F53" i="145"/>
  <c r="F290" i="145" s="1"/>
  <c r="C30" i="206"/>
  <c r="F35" i="208" s="1"/>
  <c r="C107" i="201"/>
  <c r="F53" i="148"/>
  <c r="F290" i="148" s="1"/>
  <c r="E368" i="148"/>
  <c r="E370" i="148" s="1"/>
  <c r="F93" i="145"/>
  <c r="F94" i="145"/>
  <c r="F77" i="145"/>
  <c r="F54" i="145"/>
  <c r="F78" i="145"/>
  <c r="F220" i="141"/>
  <c r="F254" i="141" s="1"/>
  <c r="E351" i="148"/>
  <c r="F237" i="145"/>
  <c r="F271" i="145" s="1"/>
  <c r="C27" i="206"/>
  <c r="F32" i="208" s="1"/>
  <c r="C107" i="198"/>
  <c r="F222" i="145"/>
  <c r="F256" i="145" s="1"/>
  <c r="F222" i="148"/>
  <c r="F256" i="148" s="1"/>
  <c r="F216" i="145"/>
  <c r="F250" i="145" s="1"/>
  <c r="G35" i="208"/>
  <c r="C31" i="209"/>
  <c r="F70" i="141"/>
  <c r="F93" i="148"/>
  <c r="F94" i="148"/>
  <c r="F77" i="148"/>
  <c r="F78" i="148"/>
  <c r="E32" i="208"/>
  <c r="F232" i="145"/>
  <c r="F266" i="145" s="1"/>
  <c r="F70" i="145"/>
  <c r="F220" i="148"/>
  <c r="F254" i="148" s="1"/>
  <c r="E35" i="208"/>
  <c r="F217" i="141"/>
  <c r="F251" i="141" s="1"/>
  <c r="F236" i="141"/>
  <c r="F270" i="141" s="1"/>
  <c r="F221" i="141"/>
  <c r="F255" i="141" s="1"/>
  <c r="F215" i="141"/>
  <c r="F249" i="141" s="1"/>
  <c r="F238" i="141"/>
  <c r="F272" i="141" s="1"/>
  <c r="C23" i="209"/>
  <c r="G27" i="208"/>
  <c r="F231" i="141"/>
  <c r="F265" i="141" s="1"/>
  <c r="E367" i="141"/>
  <c r="F235" i="141"/>
  <c r="F269" i="141" s="1"/>
  <c r="F53" i="141"/>
  <c r="F290" i="141" s="1"/>
  <c r="E368" i="141"/>
  <c r="E370" i="141" s="1"/>
  <c r="C22" i="206"/>
  <c r="F27" i="208" s="1"/>
  <c r="C107" i="193"/>
  <c r="F93" i="141"/>
  <c r="F94" i="141"/>
  <c r="F233" i="141"/>
  <c r="F267" i="141" s="1"/>
  <c r="F77" i="141"/>
  <c r="F78" i="141"/>
  <c r="E27" i="208"/>
  <c r="F229" i="144"/>
  <c r="F213" i="144"/>
  <c r="F217" i="147" l="1"/>
  <c r="F251" i="147" s="1"/>
  <c r="F232" i="147"/>
  <c r="F266" i="147" s="1"/>
  <c r="F171" i="147"/>
  <c r="F172" i="147" s="1"/>
  <c r="F180" i="147"/>
  <c r="F189" i="147" s="1"/>
  <c r="F146" i="147"/>
  <c r="F155" i="147" s="1"/>
  <c r="F112" i="147"/>
  <c r="F121" i="147" s="1"/>
  <c r="C160" i="199"/>
  <c r="F233" i="142"/>
  <c r="F267" i="142" s="1"/>
  <c r="C154" i="197"/>
  <c r="C26" i="205" s="1"/>
  <c r="E31" i="208" s="1"/>
  <c r="C154" i="196"/>
  <c r="C25" i="205" s="1"/>
  <c r="E30" i="208" s="1"/>
  <c r="C153" i="196"/>
  <c r="C25" i="206" s="1"/>
  <c r="F30" i="208" s="1"/>
  <c r="C153" i="197"/>
  <c r="C26" i="206" s="1"/>
  <c r="F31" i="208" s="1"/>
  <c r="C290" i="209"/>
  <c r="C31" i="210" s="1"/>
  <c r="C72" i="211" s="1"/>
  <c r="C288" i="209"/>
  <c r="C29" i="210" s="1"/>
  <c r="C70" i="211" s="1"/>
  <c r="C285" i="209"/>
  <c r="C26" i="210" s="1"/>
  <c r="C67" i="211" s="1"/>
  <c r="C294" i="209"/>
  <c r="C35" i="210" s="1"/>
  <c r="C76" i="211" s="1"/>
  <c r="C283" i="209"/>
  <c r="C24" i="210" s="1"/>
  <c r="C65" i="211" s="1"/>
  <c r="C291" i="209"/>
  <c r="C32" i="210" s="1"/>
  <c r="C73" i="211" s="1"/>
  <c r="F221" i="149"/>
  <c r="F255" i="149" s="1"/>
  <c r="F281" i="146"/>
  <c r="F28" i="133" s="1"/>
  <c r="F230" i="144"/>
  <c r="F264" i="144" s="1"/>
  <c r="F216" i="144"/>
  <c r="F250" i="144" s="1"/>
  <c r="F280" i="146"/>
  <c r="F28" i="131" s="1"/>
  <c r="F156" i="146"/>
  <c r="F236" i="144"/>
  <c r="F270" i="144" s="1"/>
  <c r="F232" i="144"/>
  <c r="F266" i="144" s="1"/>
  <c r="F219" i="149"/>
  <c r="F253" i="149" s="1"/>
  <c r="F231" i="144"/>
  <c r="F265" i="144" s="1"/>
  <c r="F214" i="144"/>
  <c r="F248" i="144" s="1"/>
  <c r="F235" i="144"/>
  <c r="F269" i="144" s="1"/>
  <c r="F257" i="146"/>
  <c r="F258" i="146" s="1"/>
  <c r="F205" i="144"/>
  <c r="F206" i="144" s="1"/>
  <c r="F222" i="142"/>
  <c r="F256" i="142" s="1"/>
  <c r="F238" i="144"/>
  <c r="F272" i="144" s="1"/>
  <c r="F218" i="144"/>
  <c r="F252" i="144" s="1"/>
  <c r="F237" i="144"/>
  <c r="F271" i="144" s="1"/>
  <c r="F137" i="144"/>
  <c r="F138" i="144" s="1"/>
  <c r="F221" i="144"/>
  <c r="F255" i="144" s="1"/>
  <c r="F171" i="144"/>
  <c r="F172" i="144" s="1"/>
  <c r="F215" i="144"/>
  <c r="F249" i="144" s="1"/>
  <c r="F219" i="144"/>
  <c r="F253" i="144" s="1"/>
  <c r="F220" i="144"/>
  <c r="F254" i="144" s="1"/>
  <c r="F155" i="144"/>
  <c r="F156" i="144" s="1"/>
  <c r="F216" i="142"/>
  <c r="F250" i="142" s="1"/>
  <c r="F121" i="144"/>
  <c r="F282" i="144" s="1"/>
  <c r="F26" i="132" s="1"/>
  <c r="F54" i="144"/>
  <c r="F189" i="144"/>
  <c r="F190" i="144" s="1"/>
  <c r="F217" i="144"/>
  <c r="F251" i="144" s="1"/>
  <c r="F97" i="138"/>
  <c r="F131" i="138" s="1"/>
  <c r="F223" i="146"/>
  <c r="F224" i="146" s="1"/>
  <c r="F234" i="149"/>
  <c r="F268" i="149" s="1"/>
  <c r="F190" i="146"/>
  <c r="F215" i="149"/>
  <c r="F249" i="149" s="1"/>
  <c r="F230" i="151"/>
  <c r="F264" i="151" s="1"/>
  <c r="F239" i="146"/>
  <c r="F240" i="146" s="1"/>
  <c r="F237" i="149"/>
  <c r="F271" i="149" s="1"/>
  <c r="C28" i="207"/>
  <c r="D87" i="208" s="1"/>
  <c r="F231" i="149"/>
  <c r="F265" i="149" s="1"/>
  <c r="F282" i="146"/>
  <c r="F28" i="132" s="1"/>
  <c r="F235" i="149"/>
  <c r="F269" i="149" s="1"/>
  <c r="C156" i="199"/>
  <c r="F153" i="150"/>
  <c r="F237" i="142"/>
  <c r="F271" i="142" s="1"/>
  <c r="F187" i="150"/>
  <c r="E282" i="86"/>
  <c r="E15" i="132" s="1"/>
  <c r="F231" i="142"/>
  <c r="F265" i="142" s="1"/>
  <c r="F218" i="142"/>
  <c r="F252" i="142" s="1"/>
  <c r="F273" i="146"/>
  <c r="F274" i="146" s="1"/>
  <c r="F235" i="142"/>
  <c r="F269" i="142" s="1"/>
  <c r="F217" i="149"/>
  <c r="F251" i="149" s="1"/>
  <c r="F215" i="142"/>
  <c r="F249" i="142" s="1"/>
  <c r="F170" i="150"/>
  <c r="F222" i="149"/>
  <c r="F256" i="149" s="1"/>
  <c r="E25" i="102"/>
  <c r="D83" i="208"/>
  <c r="E280" i="86"/>
  <c r="E15" i="131" s="1"/>
  <c r="F199" i="150"/>
  <c r="F197" i="150"/>
  <c r="F201" i="150"/>
  <c r="F163" i="150"/>
  <c r="E30" i="102"/>
  <c r="F165" i="150"/>
  <c r="F167" i="150"/>
  <c r="F136" i="150"/>
  <c r="D88" i="208"/>
  <c r="F83" i="138"/>
  <c r="F185" i="138" s="1"/>
  <c r="F94" i="150"/>
  <c r="F128" i="150" s="1"/>
  <c r="F149" i="150"/>
  <c r="F80" i="138"/>
  <c r="F148" i="138" s="1"/>
  <c r="F99" i="138"/>
  <c r="F201" i="138" s="1"/>
  <c r="F183" i="150"/>
  <c r="F82" i="138"/>
  <c r="F116" i="138" s="1"/>
  <c r="F96" i="138"/>
  <c r="F198" i="138" s="1"/>
  <c r="D89" i="208"/>
  <c r="E257" i="86"/>
  <c r="E258" i="86" s="1"/>
  <c r="E223" i="86"/>
  <c r="E224" i="86" s="1"/>
  <c r="F233" i="149"/>
  <c r="F267" i="149" s="1"/>
  <c r="E34" i="102"/>
  <c r="I29" i="208"/>
  <c r="D92" i="208"/>
  <c r="F100" i="138"/>
  <c r="F134" i="138" s="1"/>
  <c r="F238" i="142"/>
  <c r="F272" i="142" s="1"/>
  <c r="F236" i="142"/>
  <c r="F270" i="142" s="1"/>
  <c r="F221" i="142"/>
  <c r="F255" i="142" s="1"/>
  <c r="F220" i="142"/>
  <c r="F254" i="142" s="1"/>
  <c r="F84" i="138"/>
  <c r="F186" i="138" s="1"/>
  <c r="F86" i="138"/>
  <c r="F154" i="138" s="1"/>
  <c r="F190" i="143"/>
  <c r="F280" i="143"/>
  <c r="F25" i="131" s="1"/>
  <c r="F156" i="143"/>
  <c r="C112" i="196"/>
  <c r="D30" i="208"/>
  <c r="C151" i="196"/>
  <c r="F78" i="150"/>
  <c r="F87" i="150" s="1"/>
  <c r="F88" i="150" s="1"/>
  <c r="F232" i="149"/>
  <c r="F266" i="149" s="1"/>
  <c r="F214" i="143"/>
  <c r="F248" i="143" s="1"/>
  <c r="F121" i="162"/>
  <c r="F214" i="162"/>
  <c r="F248" i="162" s="1"/>
  <c r="F118" i="150"/>
  <c r="F152" i="150"/>
  <c r="F186" i="150"/>
  <c r="F181" i="150"/>
  <c r="F113" i="150"/>
  <c r="F147" i="150"/>
  <c r="C24" i="209"/>
  <c r="G28" i="208"/>
  <c r="F247" i="143"/>
  <c r="E329" i="138"/>
  <c r="E330" i="138" s="1"/>
  <c r="E356" i="138"/>
  <c r="F81" i="138"/>
  <c r="F95" i="138"/>
  <c r="F98" i="138"/>
  <c r="F79" i="138"/>
  <c r="F195" i="142"/>
  <c r="F103" i="142"/>
  <c r="F104" i="142" s="1"/>
  <c r="F161" i="142"/>
  <c r="F127" i="142"/>
  <c r="E239" i="86"/>
  <c r="E240" i="86" s="1"/>
  <c r="E263" i="86"/>
  <c r="E273" i="86" s="1"/>
  <c r="E274" i="86" s="1"/>
  <c r="F182" i="150"/>
  <c r="F114" i="150"/>
  <c r="F148" i="150"/>
  <c r="I38" i="208"/>
  <c r="F236" i="149"/>
  <c r="F270" i="149" s="1"/>
  <c r="F218" i="149"/>
  <c r="F252" i="149" s="1"/>
  <c r="F214" i="151"/>
  <c r="F248" i="151" s="1"/>
  <c r="C113" i="199"/>
  <c r="C114" i="199"/>
  <c r="C116" i="199" s="1"/>
  <c r="F200" i="150"/>
  <c r="F132" i="150"/>
  <c r="F166" i="150"/>
  <c r="F168" i="150"/>
  <c r="F134" i="150"/>
  <c r="F202" i="150"/>
  <c r="F247" i="151"/>
  <c r="E281" i="86"/>
  <c r="E15" i="133" s="1"/>
  <c r="D34" i="208"/>
  <c r="C112" i="200"/>
  <c r="C105" i="203"/>
  <c r="C32" i="205" s="1"/>
  <c r="C106" i="203"/>
  <c r="C32" i="207" s="1"/>
  <c r="C104" i="203"/>
  <c r="F290" i="149"/>
  <c r="F54" i="149"/>
  <c r="F263" i="143"/>
  <c r="C107" i="202"/>
  <c r="C31" i="206"/>
  <c r="F36" i="208" s="1"/>
  <c r="F151" i="150"/>
  <c r="F185" i="150"/>
  <c r="F117" i="150"/>
  <c r="F179" i="149"/>
  <c r="F87" i="149"/>
  <c r="F88" i="149" s="1"/>
  <c r="F145" i="149"/>
  <c r="F111" i="149"/>
  <c r="C107" i="194"/>
  <c r="C23" i="206"/>
  <c r="F28" i="208" s="1"/>
  <c r="F85" i="138"/>
  <c r="F102" i="138"/>
  <c r="F217" i="142"/>
  <c r="F251" i="142" s="1"/>
  <c r="F33" i="208"/>
  <c r="F196" i="149"/>
  <c r="F162" i="149"/>
  <c r="F128" i="149"/>
  <c r="F205" i="147"/>
  <c r="F206" i="147" s="1"/>
  <c r="F230" i="147"/>
  <c r="F161" i="150"/>
  <c r="F195" i="150"/>
  <c r="F127" i="150"/>
  <c r="F116" i="150"/>
  <c r="F150" i="150"/>
  <c r="F184" i="150"/>
  <c r="C112" i="195"/>
  <c r="D29" i="208"/>
  <c r="F190" i="151"/>
  <c r="F281" i="151"/>
  <c r="F33" i="133" s="1"/>
  <c r="F154" i="150"/>
  <c r="F188" i="150"/>
  <c r="F120" i="150"/>
  <c r="F247" i="147"/>
  <c r="F146" i="142"/>
  <c r="F112" i="142"/>
  <c r="F180" i="142"/>
  <c r="F234" i="142"/>
  <c r="F268" i="142" s="1"/>
  <c r="F111" i="150"/>
  <c r="F145" i="150"/>
  <c r="F179" i="150"/>
  <c r="F190" i="147"/>
  <c r="F216" i="149"/>
  <c r="F250" i="149" s="1"/>
  <c r="F190" i="162"/>
  <c r="E36" i="208"/>
  <c r="F164" i="150"/>
  <c r="F198" i="150"/>
  <c r="F130" i="150"/>
  <c r="E320" i="136"/>
  <c r="E357" i="136" s="1"/>
  <c r="F60" i="136" s="1"/>
  <c r="E321" i="136"/>
  <c r="E358" i="136" s="1"/>
  <c r="F61" i="136" s="1"/>
  <c r="E306" i="136"/>
  <c r="E343" i="136" s="1"/>
  <c r="F46" i="136" s="1"/>
  <c r="E325" i="136"/>
  <c r="E362" i="136" s="1"/>
  <c r="F65" i="136" s="1"/>
  <c r="E324" i="136"/>
  <c r="E361" i="136" s="1"/>
  <c r="F64" i="136" s="1"/>
  <c r="E18" i="128"/>
  <c r="E323" i="136"/>
  <c r="E360" i="136" s="1"/>
  <c r="F63" i="136" s="1"/>
  <c r="E327" i="136"/>
  <c r="E364" i="136" s="1"/>
  <c r="F67" i="136" s="1"/>
  <c r="E309" i="136"/>
  <c r="E346" i="136" s="1"/>
  <c r="F49" i="136" s="1"/>
  <c r="E328" i="136"/>
  <c r="E365" i="136" s="1"/>
  <c r="F68" i="136" s="1"/>
  <c r="E308" i="136"/>
  <c r="E345" i="136" s="1"/>
  <c r="F48" i="136" s="1"/>
  <c r="E307" i="136"/>
  <c r="E344" i="136" s="1"/>
  <c r="F47" i="136" s="1"/>
  <c r="E304" i="136"/>
  <c r="E341" i="136" s="1"/>
  <c r="F44" i="136" s="1"/>
  <c r="E326" i="136"/>
  <c r="E363" i="136" s="1"/>
  <c r="F66" i="136" s="1"/>
  <c r="E319" i="136"/>
  <c r="E305" i="136"/>
  <c r="E342" i="136" s="1"/>
  <c r="F45" i="136" s="1"/>
  <c r="E310" i="136"/>
  <c r="E347" i="136" s="1"/>
  <c r="F50" i="136" s="1"/>
  <c r="E311" i="136"/>
  <c r="E348" i="136" s="1"/>
  <c r="F51" i="136" s="1"/>
  <c r="E303" i="136"/>
  <c r="E322" i="136"/>
  <c r="E359" i="136" s="1"/>
  <c r="F62" i="136" s="1"/>
  <c r="E312" i="136"/>
  <c r="E349" i="136" s="1"/>
  <c r="F52" i="136" s="1"/>
  <c r="F112" i="149"/>
  <c r="F180" i="149"/>
  <c r="F146" i="149"/>
  <c r="E28" i="208"/>
  <c r="F247" i="162"/>
  <c r="D31" i="208"/>
  <c r="C151" i="197"/>
  <c r="C112" i="197"/>
  <c r="E313" i="138"/>
  <c r="E340" i="138"/>
  <c r="D45" i="128"/>
  <c r="E70" i="128"/>
  <c r="C15" i="191" s="1"/>
  <c r="C44" i="191" s="1"/>
  <c r="C58" i="191" s="1"/>
  <c r="C99" i="191" s="1"/>
  <c r="F103" i="149"/>
  <c r="F104" i="149" s="1"/>
  <c r="F161" i="149"/>
  <c r="F195" i="149"/>
  <c r="F127" i="149"/>
  <c r="F232" i="142"/>
  <c r="F266" i="142" s="1"/>
  <c r="F69" i="150"/>
  <c r="F70" i="150" s="1"/>
  <c r="E367" i="150"/>
  <c r="F263" i="151"/>
  <c r="F290" i="142"/>
  <c r="F54" i="142"/>
  <c r="F280" i="151"/>
  <c r="F33" i="131" s="1"/>
  <c r="F156" i="151"/>
  <c r="E319" i="135"/>
  <c r="E326" i="135"/>
  <c r="E363" i="135" s="1"/>
  <c r="F66" i="135" s="1"/>
  <c r="E303" i="135"/>
  <c r="E306" i="135"/>
  <c r="E343" i="135" s="1"/>
  <c r="F46" i="135" s="1"/>
  <c r="E309" i="135"/>
  <c r="E346" i="135" s="1"/>
  <c r="F49" i="135" s="1"/>
  <c r="E17" i="128"/>
  <c r="E312" i="135"/>
  <c r="E349" i="135" s="1"/>
  <c r="F52" i="135" s="1"/>
  <c r="E322" i="135"/>
  <c r="E359" i="135" s="1"/>
  <c r="F62" i="135" s="1"/>
  <c r="E325" i="135"/>
  <c r="E362" i="135" s="1"/>
  <c r="F65" i="135" s="1"/>
  <c r="E328" i="135"/>
  <c r="E365" i="135" s="1"/>
  <c r="F68" i="135" s="1"/>
  <c r="E305" i="135"/>
  <c r="E342" i="135" s="1"/>
  <c r="F45" i="135" s="1"/>
  <c r="E327" i="135"/>
  <c r="E364" i="135" s="1"/>
  <c r="F67" i="135" s="1"/>
  <c r="E308" i="135"/>
  <c r="E345" i="135" s="1"/>
  <c r="F48" i="135" s="1"/>
  <c r="E311" i="135"/>
  <c r="E348" i="135" s="1"/>
  <c r="F51" i="135" s="1"/>
  <c r="E321" i="135"/>
  <c r="E358" i="135" s="1"/>
  <c r="F61" i="135" s="1"/>
  <c r="E324" i="135"/>
  <c r="E361" i="135" s="1"/>
  <c r="F64" i="135" s="1"/>
  <c r="E323" i="135"/>
  <c r="E360" i="135" s="1"/>
  <c r="F63" i="135" s="1"/>
  <c r="E304" i="135"/>
  <c r="E341" i="135" s="1"/>
  <c r="F44" i="135" s="1"/>
  <c r="E307" i="135"/>
  <c r="E344" i="135" s="1"/>
  <c r="F47" i="135" s="1"/>
  <c r="E310" i="135"/>
  <c r="E347" i="135" s="1"/>
  <c r="F50" i="135" s="1"/>
  <c r="E320" i="135"/>
  <c r="E357" i="135" s="1"/>
  <c r="F60" i="135" s="1"/>
  <c r="C112" i="204"/>
  <c r="D38" i="208"/>
  <c r="E320" i="134"/>
  <c r="E357" i="134" s="1"/>
  <c r="F60" i="134" s="1"/>
  <c r="E323" i="134"/>
  <c r="E360" i="134" s="1"/>
  <c r="F63" i="134" s="1"/>
  <c r="E304" i="134"/>
  <c r="E341" i="134" s="1"/>
  <c r="F44" i="134" s="1"/>
  <c r="E307" i="134"/>
  <c r="E344" i="134" s="1"/>
  <c r="F47" i="134" s="1"/>
  <c r="E310" i="134"/>
  <c r="E347" i="134" s="1"/>
  <c r="F50" i="134" s="1"/>
  <c r="E16" i="128"/>
  <c r="E309" i="134"/>
  <c r="E346" i="134" s="1"/>
  <c r="F49" i="134" s="1"/>
  <c r="E319" i="134"/>
  <c r="E326" i="134"/>
  <c r="E363" i="134" s="1"/>
  <c r="F66" i="134" s="1"/>
  <c r="E303" i="134"/>
  <c r="E325" i="134"/>
  <c r="E362" i="134" s="1"/>
  <c r="F65" i="134" s="1"/>
  <c r="E328" i="134"/>
  <c r="E365" i="134" s="1"/>
  <c r="F68" i="134" s="1"/>
  <c r="E305" i="134"/>
  <c r="E342" i="134" s="1"/>
  <c r="F45" i="134" s="1"/>
  <c r="E312" i="134"/>
  <c r="E349" i="134" s="1"/>
  <c r="F52" i="134" s="1"/>
  <c r="E322" i="134"/>
  <c r="E359" i="134" s="1"/>
  <c r="F62" i="134" s="1"/>
  <c r="E306" i="134"/>
  <c r="E343" i="134" s="1"/>
  <c r="F46" i="134" s="1"/>
  <c r="E324" i="134"/>
  <c r="E361" i="134" s="1"/>
  <c r="F64" i="134" s="1"/>
  <c r="E327" i="134"/>
  <c r="E364" i="134" s="1"/>
  <c r="F67" i="134" s="1"/>
  <c r="E308" i="134"/>
  <c r="E345" i="134" s="1"/>
  <c r="F48" i="134" s="1"/>
  <c r="E311" i="134"/>
  <c r="E348" i="134" s="1"/>
  <c r="F51" i="134" s="1"/>
  <c r="E321" i="134"/>
  <c r="E358" i="134" s="1"/>
  <c r="F61" i="134" s="1"/>
  <c r="F95" i="134" s="1"/>
  <c r="F220" i="149"/>
  <c r="F254" i="149" s="1"/>
  <c r="F145" i="142"/>
  <c r="F111" i="142"/>
  <c r="F87" i="142"/>
  <c r="F88" i="142" s="1"/>
  <c r="F179" i="142"/>
  <c r="F263" i="162"/>
  <c r="F53" i="150"/>
  <c r="E368" i="150"/>
  <c r="E370" i="150" s="1"/>
  <c r="E351" i="150"/>
  <c r="F205" i="143"/>
  <c r="F206" i="143" s="1"/>
  <c r="F230" i="143"/>
  <c r="F264" i="143" s="1"/>
  <c r="F205" i="162"/>
  <c r="F206" i="162" s="1"/>
  <c r="F230" i="162"/>
  <c r="F264" i="162" s="1"/>
  <c r="F280" i="162"/>
  <c r="F24" i="131" s="1"/>
  <c r="F156" i="162"/>
  <c r="C32" i="209"/>
  <c r="G36" i="208"/>
  <c r="F203" i="150"/>
  <c r="F135" i="150"/>
  <c r="F169" i="150"/>
  <c r="E327" i="139"/>
  <c r="E364" i="139" s="1"/>
  <c r="F67" i="139" s="1"/>
  <c r="E308" i="139"/>
  <c r="E345" i="139" s="1"/>
  <c r="F48" i="139" s="1"/>
  <c r="E311" i="139"/>
  <c r="E348" i="139" s="1"/>
  <c r="F51" i="139" s="1"/>
  <c r="E321" i="139"/>
  <c r="E358" i="139" s="1"/>
  <c r="F61" i="139" s="1"/>
  <c r="E324" i="139"/>
  <c r="E361" i="139" s="1"/>
  <c r="F64" i="139" s="1"/>
  <c r="E323" i="139"/>
  <c r="E360" i="139" s="1"/>
  <c r="F63" i="139" s="1"/>
  <c r="E304" i="139"/>
  <c r="E341" i="139" s="1"/>
  <c r="F44" i="139" s="1"/>
  <c r="E307" i="139"/>
  <c r="E344" i="139" s="1"/>
  <c r="F47" i="139" s="1"/>
  <c r="E310" i="139"/>
  <c r="E347" i="139" s="1"/>
  <c r="F50" i="139" s="1"/>
  <c r="E320" i="139"/>
  <c r="E357" i="139" s="1"/>
  <c r="F60" i="139" s="1"/>
  <c r="E319" i="139"/>
  <c r="E326" i="139"/>
  <c r="E363" i="139" s="1"/>
  <c r="F66" i="139" s="1"/>
  <c r="E303" i="139"/>
  <c r="E306" i="139"/>
  <c r="E343" i="139" s="1"/>
  <c r="F46" i="139" s="1"/>
  <c r="E309" i="139"/>
  <c r="E346" i="139" s="1"/>
  <c r="F49" i="139" s="1"/>
  <c r="E21" i="128"/>
  <c r="E312" i="139"/>
  <c r="E349" i="139" s="1"/>
  <c r="F52" i="139" s="1"/>
  <c r="E322" i="139"/>
  <c r="E359" i="139" s="1"/>
  <c r="F62" i="139" s="1"/>
  <c r="E325" i="139"/>
  <c r="E362" i="139" s="1"/>
  <c r="F65" i="139" s="1"/>
  <c r="E328" i="139"/>
  <c r="E365" i="139" s="1"/>
  <c r="F68" i="139" s="1"/>
  <c r="E305" i="139"/>
  <c r="E342" i="139" s="1"/>
  <c r="F45" i="139" s="1"/>
  <c r="F282" i="143"/>
  <c r="F25" i="132" s="1"/>
  <c r="F122" i="143"/>
  <c r="F101" i="138"/>
  <c r="F196" i="142"/>
  <c r="F162" i="142"/>
  <c r="F128" i="142"/>
  <c r="I34" i="208"/>
  <c r="F121" i="151"/>
  <c r="E19" i="128"/>
  <c r="E306" i="137"/>
  <c r="E343" i="137" s="1"/>
  <c r="F46" i="137" s="1"/>
  <c r="E309" i="137"/>
  <c r="E346" i="137" s="1"/>
  <c r="F49" i="137" s="1"/>
  <c r="E319" i="137"/>
  <c r="E326" i="137"/>
  <c r="E363" i="137" s="1"/>
  <c r="F66" i="137" s="1"/>
  <c r="E303" i="137"/>
  <c r="E325" i="137"/>
  <c r="E362" i="137" s="1"/>
  <c r="F65" i="137" s="1"/>
  <c r="E328" i="137"/>
  <c r="E365" i="137" s="1"/>
  <c r="F68" i="137" s="1"/>
  <c r="E305" i="137"/>
  <c r="E342" i="137" s="1"/>
  <c r="F45" i="137" s="1"/>
  <c r="E312" i="137"/>
  <c r="E349" i="137" s="1"/>
  <c r="F52" i="137" s="1"/>
  <c r="E322" i="137"/>
  <c r="E359" i="137" s="1"/>
  <c r="F62" i="137" s="1"/>
  <c r="E321" i="137"/>
  <c r="E358" i="137" s="1"/>
  <c r="F61" i="137" s="1"/>
  <c r="E324" i="137"/>
  <c r="E361" i="137" s="1"/>
  <c r="F64" i="137" s="1"/>
  <c r="E327" i="137"/>
  <c r="E364" i="137" s="1"/>
  <c r="F67" i="137" s="1"/>
  <c r="E308" i="137"/>
  <c r="E345" i="137" s="1"/>
  <c r="F48" i="137" s="1"/>
  <c r="E311" i="137"/>
  <c r="E348" i="137" s="1"/>
  <c r="F51" i="137" s="1"/>
  <c r="E310" i="137"/>
  <c r="E347" i="137" s="1"/>
  <c r="F50" i="137" s="1"/>
  <c r="E320" i="137"/>
  <c r="E357" i="137" s="1"/>
  <c r="F60" i="137" s="1"/>
  <c r="E323" i="137"/>
  <c r="E360" i="137" s="1"/>
  <c r="F63" i="137" s="1"/>
  <c r="E304" i="137"/>
  <c r="E341" i="137" s="1"/>
  <c r="F44" i="137" s="1"/>
  <c r="E307" i="137"/>
  <c r="E344" i="137" s="1"/>
  <c r="F47" i="137" s="1"/>
  <c r="E31" i="102"/>
  <c r="F54" i="148"/>
  <c r="F54" i="141"/>
  <c r="I35" i="208"/>
  <c r="E28" i="102"/>
  <c r="E35" i="287" s="1"/>
  <c r="J35" i="287" s="1"/>
  <c r="F145" i="148"/>
  <c r="F179" i="148"/>
  <c r="F111" i="148"/>
  <c r="F146" i="145"/>
  <c r="F180" i="145"/>
  <c r="F112" i="145"/>
  <c r="F161" i="145"/>
  <c r="F195" i="145"/>
  <c r="F127" i="145"/>
  <c r="D86" i="208"/>
  <c r="I32" i="208"/>
  <c r="F162" i="148"/>
  <c r="F128" i="148"/>
  <c r="F196" i="148"/>
  <c r="F103" i="145"/>
  <c r="F104" i="145" s="1"/>
  <c r="F128" i="145"/>
  <c r="F162" i="145"/>
  <c r="F196" i="145"/>
  <c r="D35" i="208"/>
  <c r="C112" i="201"/>
  <c r="F87" i="148"/>
  <c r="F88" i="148" s="1"/>
  <c r="F146" i="148"/>
  <c r="F180" i="148"/>
  <c r="F112" i="148"/>
  <c r="F161" i="148"/>
  <c r="F195" i="148"/>
  <c r="F127" i="148"/>
  <c r="F103" i="148"/>
  <c r="F104" i="148" s="1"/>
  <c r="D32" i="208"/>
  <c r="C112" i="198"/>
  <c r="F145" i="145"/>
  <c r="F87" i="145"/>
  <c r="F88" i="145" s="1"/>
  <c r="F179" i="145"/>
  <c r="F111" i="145"/>
  <c r="E23" i="102"/>
  <c r="I27" i="208"/>
  <c r="F195" i="141"/>
  <c r="F127" i="141"/>
  <c r="F161" i="141"/>
  <c r="F112" i="141"/>
  <c r="F146" i="141"/>
  <c r="F180" i="141"/>
  <c r="D27" i="208"/>
  <c r="C112" i="193"/>
  <c r="D81" i="208"/>
  <c r="F145" i="141"/>
  <c r="F179" i="141"/>
  <c r="F111" i="141"/>
  <c r="F87" i="141"/>
  <c r="F88" i="141" s="1"/>
  <c r="F103" i="141"/>
  <c r="F104" i="141" s="1"/>
  <c r="F128" i="141"/>
  <c r="F162" i="141"/>
  <c r="F196" i="141"/>
  <c r="F247" i="144"/>
  <c r="F263" i="144"/>
  <c r="F280" i="147" l="1"/>
  <c r="F29" i="131" s="1"/>
  <c r="F156" i="147"/>
  <c r="F214" i="147"/>
  <c r="F248" i="147" s="1"/>
  <c r="F257" i="147" s="1"/>
  <c r="F258" i="147" s="1"/>
  <c r="C155" i="196"/>
  <c r="C159" i="196" s="1"/>
  <c r="D33" i="208"/>
  <c r="C155" i="197"/>
  <c r="C26" i="207" s="1"/>
  <c r="C276" i="211"/>
  <c r="C53" i="212" s="1"/>
  <c r="C249" i="211"/>
  <c r="C267" i="211"/>
  <c r="C44" i="212" s="1"/>
  <c r="C240" i="211"/>
  <c r="C273" i="211"/>
  <c r="C50" i="212" s="1"/>
  <c r="C246" i="211"/>
  <c r="C270" i="211"/>
  <c r="C47" i="212" s="1"/>
  <c r="C243" i="211"/>
  <c r="C265" i="211"/>
  <c r="C42" i="212" s="1"/>
  <c r="C238" i="211"/>
  <c r="C272" i="211"/>
  <c r="C49" i="212" s="1"/>
  <c r="C245" i="211"/>
  <c r="C292" i="209"/>
  <c r="C33" i="210" s="1"/>
  <c r="C74" i="211" s="1"/>
  <c r="C284" i="209"/>
  <c r="C25" i="210" s="1"/>
  <c r="C66" i="211" s="1"/>
  <c r="F97" i="137"/>
  <c r="F131" i="137" s="1"/>
  <c r="F273" i="144"/>
  <c r="F274" i="144" s="1"/>
  <c r="F239" i="144"/>
  <c r="F240" i="144" s="1"/>
  <c r="F280" i="144"/>
  <c r="F26" i="131" s="1"/>
  <c r="F84" i="136"/>
  <c r="F152" i="136" s="1"/>
  <c r="F122" i="144"/>
  <c r="F257" i="144"/>
  <c r="F258" i="144" s="1"/>
  <c r="F281" i="144"/>
  <c r="F26" i="133" s="1"/>
  <c r="F223" i="144"/>
  <c r="F224" i="144" s="1"/>
  <c r="F165" i="138"/>
  <c r="F199" i="138"/>
  <c r="E42" i="95"/>
  <c r="E67" i="95" s="1"/>
  <c r="E30" i="287"/>
  <c r="J30" i="287" s="1"/>
  <c r="E105" i="102"/>
  <c r="E38" i="287"/>
  <c r="J38" i="287" s="1"/>
  <c r="E104" i="102"/>
  <c r="E37" i="287"/>
  <c r="J37" i="287" s="1"/>
  <c r="E108" i="102"/>
  <c r="E41" i="287"/>
  <c r="J41" i="287" s="1"/>
  <c r="E99" i="102"/>
  <c r="E32" i="287"/>
  <c r="J32" i="287" s="1"/>
  <c r="E97" i="102"/>
  <c r="F239" i="151"/>
  <c r="F240" i="151" s="1"/>
  <c r="F273" i="151"/>
  <c r="F274" i="151" s="1"/>
  <c r="F279" i="146"/>
  <c r="F283" i="146" s="1"/>
  <c r="G33" i="208"/>
  <c r="E29" i="102"/>
  <c r="C29" i="209"/>
  <c r="E44" i="95"/>
  <c r="E69" i="95" s="1"/>
  <c r="F221" i="150"/>
  <c r="F255" i="150" s="1"/>
  <c r="F188" i="138"/>
  <c r="E49" i="95"/>
  <c r="E74" i="95" s="1"/>
  <c r="E53" i="95"/>
  <c r="E78" i="95" s="1"/>
  <c r="F189" i="142"/>
  <c r="F190" i="142" s="1"/>
  <c r="F137" i="149"/>
  <c r="F138" i="149" s="1"/>
  <c r="E24" i="102"/>
  <c r="J34" i="208"/>
  <c r="J27" i="208"/>
  <c r="F233" i="150"/>
  <c r="F267" i="150" s="1"/>
  <c r="I28" i="208"/>
  <c r="F118" i="138"/>
  <c r="F223" i="147"/>
  <c r="F224" i="147" s="1"/>
  <c r="F196" i="150"/>
  <c r="F205" i="150" s="1"/>
  <c r="F206" i="150" s="1"/>
  <c r="F238" i="150"/>
  <c r="F272" i="150" s="1"/>
  <c r="F151" i="138"/>
  <c r="F257" i="143"/>
  <c r="F258" i="143" s="1"/>
  <c r="F155" i="142"/>
  <c r="F156" i="142" s="1"/>
  <c r="F133" i="138"/>
  <c r="F117" i="138"/>
  <c r="F137" i="141"/>
  <c r="F138" i="141" s="1"/>
  <c r="F231" i="150"/>
  <c r="F265" i="150" s="1"/>
  <c r="F150" i="138"/>
  <c r="F81" i="136"/>
  <c r="F115" i="136" s="1"/>
  <c r="F235" i="150"/>
  <c r="F269" i="150" s="1"/>
  <c r="F152" i="138"/>
  <c r="F184" i="138"/>
  <c r="F257" i="151"/>
  <c r="F258" i="151" s="1"/>
  <c r="F223" i="151"/>
  <c r="F224" i="151" s="1"/>
  <c r="F223" i="143"/>
  <c r="F224" i="143" s="1"/>
  <c r="D90" i="208"/>
  <c r="F82" i="134"/>
  <c r="F150" i="134" s="1"/>
  <c r="E32" i="102"/>
  <c r="J29" i="208"/>
  <c r="F162" i="150"/>
  <c r="F171" i="150" s="1"/>
  <c r="F172" i="150" s="1"/>
  <c r="F79" i="136"/>
  <c r="F147" i="136" s="1"/>
  <c r="F99" i="136"/>
  <c r="F133" i="136" s="1"/>
  <c r="F103" i="150"/>
  <c r="F104" i="150" s="1"/>
  <c r="F99" i="139"/>
  <c r="F133" i="139" s="1"/>
  <c r="F83" i="139"/>
  <c r="F151" i="139" s="1"/>
  <c r="F79" i="134"/>
  <c r="F113" i="134" s="1"/>
  <c r="F217" i="150"/>
  <c r="F251" i="150" s="1"/>
  <c r="F202" i="138"/>
  <c r="F114" i="138"/>
  <c r="F164" i="138"/>
  <c r="F101" i="137"/>
  <c r="F169" i="137" s="1"/>
  <c r="F120" i="138"/>
  <c r="F168" i="138"/>
  <c r="F85" i="134"/>
  <c r="F153" i="134" s="1"/>
  <c r="F81" i="135"/>
  <c r="F149" i="135" s="1"/>
  <c r="F130" i="138"/>
  <c r="F86" i="136"/>
  <c r="F188" i="136" s="1"/>
  <c r="F182" i="138"/>
  <c r="F84" i="137"/>
  <c r="F118" i="137" s="1"/>
  <c r="F79" i="139"/>
  <c r="F181" i="139" s="1"/>
  <c r="F96" i="136"/>
  <c r="F198" i="136" s="1"/>
  <c r="F102" i="139"/>
  <c r="F170" i="139" s="1"/>
  <c r="F101" i="134"/>
  <c r="F169" i="134" s="1"/>
  <c r="F86" i="134"/>
  <c r="F120" i="134" s="1"/>
  <c r="F97" i="135"/>
  <c r="F199" i="135" s="1"/>
  <c r="F82" i="135"/>
  <c r="F116" i="135" s="1"/>
  <c r="F99" i="135"/>
  <c r="F133" i="135" s="1"/>
  <c r="F171" i="149"/>
  <c r="F172" i="149" s="1"/>
  <c r="F257" i="162"/>
  <c r="F258" i="162" s="1"/>
  <c r="E50" i="95"/>
  <c r="E75" i="95" s="1"/>
  <c r="F81" i="137"/>
  <c r="F115" i="137" s="1"/>
  <c r="F98" i="134"/>
  <c r="F166" i="134" s="1"/>
  <c r="F223" i="162"/>
  <c r="F224" i="162" s="1"/>
  <c r="F167" i="138"/>
  <c r="F96" i="139"/>
  <c r="F130" i="139" s="1"/>
  <c r="F86" i="139"/>
  <c r="F154" i="139" s="1"/>
  <c r="F83" i="136"/>
  <c r="F117" i="136" s="1"/>
  <c r="F98" i="136"/>
  <c r="F132" i="136" s="1"/>
  <c r="F101" i="136"/>
  <c r="F169" i="136" s="1"/>
  <c r="F171" i="141"/>
  <c r="F172" i="141" s="1"/>
  <c r="F171" i="148"/>
  <c r="F172" i="148" s="1"/>
  <c r="F96" i="137"/>
  <c r="F198" i="137" s="1"/>
  <c r="F82" i="139"/>
  <c r="F116" i="139" s="1"/>
  <c r="F237" i="150"/>
  <c r="F271" i="150" s="1"/>
  <c r="F86" i="137"/>
  <c r="F188" i="137" s="1"/>
  <c r="F80" i="137"/>
  <c r="F114" i="137" s="1"/>
  <c r="F101" i="139"/>
  <c r="F169" i="139" s="1"/>
  <c r="F273" i="162"/>
  <c r="F274" i="162" s="1"/>
  <c r="F85" i="135"/>
  <c r="F153" i="135" s="1"/>
  <c r="F102" i="135"/>
  <c r="F170" i="135" s="1"/>
  <c r="F215" i="150"/>
  <c r="F249" i="150" s="1"/>
  <c r="F82" i="137"/>
  <c r="F99" i="137"/>
  <c r="F83" i="137"/>
  <c r="F230" i="142"/>
  <c r="F264" i="142" s="1"/>
  <c r="E356" i="139"/>
  <c r="E329" i="139"/>
  <c r="E330" i="139" s="1"/>
  <c r="F85" i="139"/>
  <c r="F96" i="134"/>
  <c r="F99" i="134"/>
  <c r="F83" i="134"/>
  <c r="C113" i="204"/>
  <c r="C114" i="204"/>
  <c r="C116" i="204" s="1"/>
  <c r="E67" i="128"/>
  <c r="C15" i="188" s="1"/>
  <c r="C44" i="188" s="1"/>
  <c r="C58" i="188" s="1"/>
  <c r="C99" i="188" s="1"/>
  <c r="D42" i="128"/>
  <c r="F100" i="135"/>
  <c r="F205" i="149"/>
  <c r="F206" i="149" s="1"/>
  <c r="F229" i="149"/>
  <c r="F43" i="138"/>
  <c r="E350" i="138"/>
  <c r="C114" i="195"/>
  <c r="C116" i="195" s="1"/>
  <c r="C113" i="195"/>
  <c r="F264" i="147"/>
  <c r="F273" i="147" s="1"/>
  <c r="F274" i="147" s="1"/>
  <c r="F239" i="147"/>
  <c r="F240" i="147" s="1"/>
  <c r="F230" i="149"/>
  <c r="F264" i="149" s="1"/>
  <c r="F136" i="138"/>
  <c r="F170" i="138"/>
  <c r="F204" i="138"/>
  <c r="F119" i="138"/>
  <c r="F153" i="138"/>
  <c r="F187" i="138"/>
  <c r="F239" i="143"/>
  <c r="F240" i="143" s="1"/>
  <c r="F234" i="150"/>
  <c r="F268" i="150" s="1"/>
  <c r="F216" i="150"/>
  <c r="F250" i="150" s="1"/>
  <c r="F197" i="138"/>
  <c r="F129" i="138"/>
  <c r="F163" i="138"/>
  <c r="D82" i="208"/>
  <c r="E340" i="137"/>
  <c r="E313" i="137"/>
  <c r="F80" i="139"/>
  <c r="F97" i="139"/>
  <c r="F54" i="150"/>
  <c r="F290" i="150"/>
  <c r="E313" i="134"/>
  <c r="E340" i="134"/>
  <c r="E66" i="128"/>
  <c r="C15" i="187" s="1"/>
  <c r="C44" i="187" s="1"/>
  <c r="C58" i="187" s="1"/>
  <c r="C99" i="187" s="1"/>
  <c r="D41" i="128"/>
  <c r="F97" i="134"/>
  <c r="F83" i="135"/>
  <c r="E356" i="135"/>
  <c r="E329" i="135"/>
  <c r="E330" i="135" s="1"/>
  <c r="E314" i="138"/>
  <c r="E332" i="138"/>
  <c r="E333" i="138" s="1"/>
  <c r="I36" i="208"/>
  <c r="C112" i="194"/>
  <c r="D28" i="208"/>
  <c r="F189" i="149"/>
  <c r="C32" i="206"/>
  <c r="F37" i="208" s="1"/>
  <c r="C107" i="203"/>
  <c r="F229" i="142"/>
  <c r="F205" i="142"/>
  <c r="F183" i="138"/>
  <c r="F115" i="138"/>
  <c r="F149" i="138"/>
  <c r="F220" i="150"/>
  <c r="F254" i="150" s="1"/>
  <c r="E279" i="86"/>
  <c r="C114" i="196"/>
  <c r="C116" i="196" s="1"/>
  <c r="C113" i="196"/>
  <c r="F98" i="137"/>
  <c r="F79" i="137"/>
  <c r="F100" i="137"/>
  <c r="E69" i="128"/>
  <c r="C15" i="190" s="1"/>
  <c r="C44" i="190" s="1"/>
  <c r="C58" i="190" s="1"/>
  <c r="C99" i="190" s="1"/>
  <c r="D44" i="128"/>
  <c r="F203" i="138"/>
  <c r="F169" i="138"/>
  <c r="F135" i="138"/>
  <c r="E313" i="139"/>
  <c r="E340" i="139"/>
  <c r="F84" i="139"/>
  <c r="F98" i="139"/>
  <c r="F163" i="134"/>
  <c r="F129" i="134"/>
  <c r="F197" i="134"/>
  <c r="F100" i="134"/>
  <c r="F84" i="134"/>
  <c r="F84" i="135"/>
  <c r="F98" i="135"/>
  <c r="F101" i="135"/>
  <c r="F96" i="135"/>
  <c r="F80" i="135"/>
  <c r="C106" i="191"/>
  <c r="C20" i="207" s="1"/>
  <c r="C104" i="191"/>
  <c r="C105" i="191"/>
  <c r="C20" i="205" s="1"/>
  <c r="C113" i="197"/>
  <c r="C114" i="197"/>
  <c r="C116" i="197" s="1"/>
  <c r="E340" i="136"/>
  <c r="E313" i="136"/>
  <c r="E356" i="136"/>
  <c r="E329" i="136"/>
  <c r="E330" i="136" s="1"/>
  <c r="F82" i="136"/>
  <c r="F97" i="136"/>
  <c r="F80" i="136"/>
  <c r="F232" i="150"/>
  <c r="F266" i="150" s="1"/>
  <c r="F281" i="147"/>
  <c r="F29" i="133" s="1"/>
  <c r="F214" i="142"/>
  <c r="F248" i="142" s="1"/>
  <c r="F222" i="150"/>
  <c r="F256" i="150" s="1"/>
  <c r="F229" i="150"/>
  <c r="F213" i="149"/>
  <c r="F121" i="149"/>
  <c r="F219" i="150"/>
  <c r="F253" i="150" s="1"/>
  <c r="D36" i="208"/>
  <c r="C112" i="202"/>
  <c r="C33" i="209"/>
  <c r="G37" i="208"/>
  <c r="C114" i="200"/>
  <c r="C116" i="200" s="1"/>
  <c r="C113" i="200"/>
  <c r="C115" i="199"/>
  <c r="C117" i="199" s="1"/>
  <c r="C119" i="199" s="1"/>
  <c r="C118" i="199"/>
  <c r="J38" i="208"/>
  <c r="F137" i="142"/>
  <c r="F138" i="142" s="1"/>
  <c r="F181" i="138"/>
  <c r="F113" i="138"/>
  <c r="F147" i="138"/>
  <c r="F59" i="138"/>
  <c r="E366" i="138"/>
  <c r="F112" i="150"/>
  <c r="F121" i="150" s="1"/>
  <c r="F146" i="150"/>
  <c r="F155" i="150" s="1"/>
  <c r="F180" i="150"/>
  <c r="F281" i="143"/>
  <c r="F25" i="133" s="1"/>
  <c r="F85" i="137"/>
  <c r="F95" i="137"/>
  <c r="F102" i="137"/>
  <c r="E329" i="137"/>
  <c r="E330" i="137" s="1"/>
  <c r="E356" i="137"/>
  <c r="F282" i="151"/>
  <c r="F33" i="132" s="1"/>
  <c r="F122" i="151"/>
  <c r="E71" i="128"/>
  <c r="C15" i="192" s="1"/>
  <c r="C44" i="192" s="1"/>
  <c r="C58" i="192" s="1"/>
  <c r="C99" i="192" s="1"/>
  <c r="D46" i="128"/>
  <c r="F100" i="139"/>
  <c r="F81" i="139"/>
  <c r="F95" i="139"/>
  <c r="F239" i="162"/>
  <c r="F240" i="162" s="1"/>
  <c r="F213" i="142"/>
  <c r="F121" i="142"/>
  <c r="F80" i="134"/>
  <c r="F102" i="134"/>
  <c r="E356" i="134"/>
  <c r="E329" i="134"/>
  <c r="E330" i="134" s="1"/>
  <c r="F81" i="134"/>
  <c r="F95" i="135"/>
  <c r="F79" i="135"/>
  <c r="F86" i="135"/>
  <c r="E340" i="135"/>
  <c r="E313" i="135"/>
  <c r="F214" i="149"/>
  <c r="F248" i="149" s="1"/>
  <c r="F85" i="136"/>
  <c r="F100" i="136"/>
  <c r="F102" i="136"/>
  <c r="E68" i="128"/>
  <c r="C15" i="189" s="1"/>
  <c r="C44" i="189" s="1"/>
  <c r="C58" i="189" s="1"/>
  <c r="C99" i="189" s="1"/>
  <c r="D43" i="128"/>
  <c r="F95" i="136"/>
  <c r="F281" i="162"/>
  <c r="F24" i="133" s="1"/>
  <c r="F213" i="150"/>
  <c r="F218" i="150"/>
  <c r="F252" i="150" s="1"/>
  <c r="F155" i="149"/>
  <c r="F273" i="143"/>
  <c r="F274" i="143" s="1"/>
  <c r="E37" i="208"/>
  <c r="F236" i="150"/>
  <c r="F270" i="150" s="1"/>
  <c r="F282" i="147"/>
  <c r="F29" i="132" s="1"/>
  <c r="F122" i="147"/>
  <c r="F171" i="142"/>
  <c r="F132" i="138"/>
  <c r="F166" i="138"/>
  <c r="F200" i="138"/>
  <c r="F282" i="162"/>
  <c r="F24" i="132" s="1"/>
  <c r="F122" i="162"/>
  <c r="F137" i="150"/>
  <c r="F138" i="150" s="1"/>
  <c r="J35" i="208"/>
  <c r="F189" i="145"/>
  <c r="F190" i="145" s="1"/>
  <c r="F155" i="148"/>
  <c r="F156" i="148" s="1"/>
  <c r="F214" i="145"/>
  <c r="F248" i="145" s="1"/>
  <c r="F230" i="145"/>
  <c r="F264" i="145" s="1"/>
  <c r="F171" i="145"/>
  <c r="F172" i="145" s="1"/>
  <c r="F189" i="148"/>
  <c r="F190" i="148" s="1"/>
  <c r="F137" i="145"/>
  <c r="F138" i="145" s="1"/>
  <c r="F229" i="148"/>
  <c r="F137" i="148"/>
  <c r="F138" i="148" s="1"/>
  <c r="E47" i="95"/>
  <c r="E72" i="95" s="1"/>
  <c r="E102" i="102"/>
  <c r="F155" i="145"/>
  <c r="F213" i="148"/>
  <c r="F213" i="145"/>
  <c r="F121" i="145"/>
  <c r="F122" i="145" s="1"/>
  <c r="C113" i="198"/>
  <c r="C114" i="198"/>
  <c r="C116" i="198" s="1"/>
  <c r="F121" i="148"/>
  <c r="F214" i="148"/>
  <c r="F248" i="148" s="1"/>
  <c r="J32" i="208"/>
  <c r="C114" i="201"/>
  <c r="C116" i="201" s="1"/>
  <c r="C113" i="201"/>
  <c r="F205" i="148"/>
  <c r="F206" i="148" s="1"/>
  <c r="F230" i="148"/>
  <c r="F264" i="148" s="1"/>
  <c r="F229" i="145"/>
  <c r="F205" i="145"/>
  <c r="C113" i="193"/>
  <c r="C114" i="193"/>
  <c r="C116" i="193" s="1"/>
  <c r="F214" i="141"/>
  <c r="F248" i="141" s="1"/>
  <c r="F213" i="141"/>
  <c r="F121" i="141"/>
  <c r="F229" i="141"/>
  <c r="F205" i="141"/>
  <c r="F206" i="141" s="1"/>
  <c r="F189" i="141"/>
  <c r="F230" i="141"/>
  <c r="F264" i="141" s="1"/>
  <c r="F155" i="141"/>
  <c r="C25" i="207" l="1"/>
  <c r="E26" i="102" s="1"/>
  <c r="C156" i="196"/>
  <c r="C157" i="196" s="1"/>
  <c r="C159" i="197"/>
  <c r="C156" i="197"/>
  <c r="C157" i="197" s="1"/>
  <c r="I33" i="208"/>
  <c r="J33" i="208" s="1"/>
  <c r="G49" i="212"/>
  <c r="D37" i="287" s="1"/>
  <c r="I37" i="287" s="1"/>
  <c r="G47" i="212"/>
  <c r="D35" i="287" s="1"/>
  <c r="I35" i="287" s="1"/>
  <c r="G44" i="212"/>
  <c r="D32" i="287" s="1"/>
  <c r="I32" i="287" s="1"/>
  <c r="G42" i="212"/>
  <c r="D30" i="287" s="1"/>
  <c r="I30" i="287" s="1"/>
  <c r="G50" i="212"/>
  <c r="D38" i="287" s="1"/>
  <c r="I38" i="287" s="1"/>
  <c r="G53" i="212"/>
  <c r="D41" i="287" s="1"/>
  <c r="I41" i="287" s="1"/>
  <c r="C274" i="211"/>
  <c r="C51" i="212" s="1"/>
  <c r="C247" i="211"/>
  <c r="C266" i="211"/>
  <c r="C43" i="212" s="1"/>
  <c r="C239" i="211"/>
  <c r="C293" i="209"/>
  <c r="C34" i="210" s="1"/>
  <c r="C75" i="211" s="1"/>
  <c r="C289" i="209"/>
  <c r="C30" i="210" s="1"/>
  <c r="C71" i="211" s="1"/>
  <c r="F199" i="137"/>
  <c r="F165" i="137"/>
  <c r="F186" i="136"/>
  <c r="F118" i="136"/>
  <c r="F219" i="138"/>
  <c r="F253" i="138" s="1"/>
  <c r="F233" i="138"/>
  <c r="F267" i="138" s="1"/>
  <c r="F279" i="144"/>
  <c r="F294" i="144" s="1"/>
  <c r="C107" i="95"/>
  <c r="D132" i="95" s="1"/>
  <c r="E36" i="287"/>
  <c r="J36" i="287" s="1"/>
  <c r="E106" i="102"/>
  <c r="E39" i="287"/>
  <c r="J39" i="287" s="1"/>
  <c r="E100" i="102"/>
  <c r="E33" i="287"/>
  <c r="J33" i="287" s="1"/>
  <c r="E98" i="102"/>
  <c r="E31" i="287"/>
  <c r="J31" i="287" s="1"/>
  <c r="E103" i="102"/>
  <c r="E76" i="287" s="1"/>
  <c r="F28" i="130"/>
  <c r="F294" i="146"/>
  <c r="F296" i="146" s="1"/>
  <c r="E48" i="95"/>
  <c r="E73" i="95" s="1"/>
  <c r="C26" i="209"/>
  <c r="F117" i="139"/>
  <c r="F201" i="136"/>
  <c r="F222" i="138"/>
  <c r="F256" i="138" s="1"/>
  <c r="F201" i="139"/>
  <c r="F200" i="134"/>
  <c r="F181" i="136"/>
  <c r="F164" i="137"/>
  <c r="F184" i="134"/>
  <c r="F220" i="138"/>
  <c r="F254" i="138" s="1"/>
  <c r="F181" i="134"/>
  <c r="F282" i="141"/>
  <c r="F22" i="132" s="1"/>
  <c r="F279" i="151"/>
  <c r="F294" i="151" s="1"/>
  <c r="F147" i="134"/>
  <c r="F165" i="135"/>
  <c r="E43" i="95"/>
  <c r="E68" i="95" s="1"/>
  <c r="F167" i="136"/>
  <c r="F130" i="136"/>
  <c r="E51" i="95"/>
  <c r="E76" i="95" s="1"/>
  <c r="F136" i="135"/>
  <c r="F120" i="136"/>
  <c r="J28" i="208"/>
  <c r="F150" i="135"/>
  <c r="F135" i="139"/>
  <c r="F151" i="136"/>
  <c r="F230" i="150"/>
  <c r="F264" i="150" s="1"/>
  <c r="F166" i="136"/>
  <c r="F218" i="138"/>
  <c r="F252" i="138" s="1"/>
  <c r="F216" i="138"/>
  <c r="F250" i="138" s="1"/>
  <c r="F235" i="138"/>
  <c r="F269" i="138" s="1"/>
  <c r="F152" i="137"/>
  <c r="F201" i="135"/>
  <c r="F203" i="134"/>
  <c r="F167" i="139"/>
  <c r="F198" i="139"/>
  <c r="F203" i="137"/>
  <c r="F147" i="139"/>
  <c r="F149" i="136"/>
  <c r="F113" i="136"/>
  <c r="F188" i="134"/>
  <c r="F154" i="137"/>
  <c r="F116" i="134"/>
  <c r="F185" i="139"/>
  <c r="G30" i="208"/>
  <c r="I30" i="208" s="1"/>
  <c r="J30" i="208" s="1"/>
  <c r="E45" i="95"/>
  <c r="E70" i="95" s="1"/>
  <c r="F132" i="134"/>
  <c r="F234" i="134" s="1"/>
  <c r="F268" i="134" s="1"/>
  <c r="F113" i="139"/>
  <c r="F183" i="136"/>
  <c r="F154" i="134"/>
  <c r="F120" i="137"/>
  <c r="F130" i="137"/>
  <c r="D84" i="208"/>
  <c r="F187" i="134"/>
  <c r="F136" i="139"/>
  <c r="F185" i="136"/>
  <c r="F280" i="141"/>
  <c r="F22" i="131" s="1"/>
  <c r="F119" i="134"/>
  <c r="F204" i="139"/>
  <c r="F184" i="135"/>
  <c r="F204" i="135"/>
  <c r="F232" i="138"/>
  <c r="F266" i="138" s="1"/>
  <c r="F236" i="138"/>
  <c r="F270" i="138" s="1"/>
  <c r="F183" i="135"/>
  <c r="F203" i="139"/>
  <c r="F237" i="139" s="1"/>
  <c r="F271" i="139" s="1"/>
  <c r="F149" i="137"/>
  <c r="F167" i="135"/>
  <c r="F135" i="134"/>
  <c r="F135" i="137"/>
  <c r="F237" i="137" s="1"/>
  <c r="F271" i="137" s="1"/>
  <c r="F115" i="135"/>
  <c r="F186" i="137"/>
  <c r="F183" i="137"/>
  <c r="F164" i="139"/>
  <c r="F200" i="136"/>
  <c r="F164" i="136"/>
  <c r="F232" i="136" s="1"/>
  <c r="F266" i="136" s="1"/>
  <c r="F131" i="135"/>
  <c r="F150" i="139"/>
  <c r="F154" i="136"/>
  <c r="F222" i="136" s="1"/>
  <c r="F256" i="136" s="1"/>
  <c r="F120" i="139"/>
  <c r="F280" i="145"/>
  <c r="F27" i="131" s="1"/>
  <c r="F188" i="139"/>
  <c r="F203" i="136"/>
  <c r="E33" i="102"/>
  <c r="F135" i="136"/>
  <c r="F238" i="138"/>
  <c r="F272" i="138" s="1"/>
  <c r="F119" i="135"/>
  <c r="I37" i="208"/>
  <c r="D91" i="208"/>
  <c r="F182" i="137"/>
  <c r="F279" i="143"/>
  <c r="F25" i="130" s="1"/>
  <c r="F279" i="147"/>
  <c r="F294" i="147" s="1"/>
  <c r="F148" i="137"/>
  <c r="F187" i="135"/>
  <c r="F184" i="139"/>
  <c r="F217" i="138"/>
  <c r="F251" i="138" s="1"/>
  <c r="F156" i="150"/>
  <c r="F280" i="150"/>
  <c r="F32" i="131" s="1"/>
  <c r="F280" i="149"/>
  <c r="F31" i="131" s="1"/>
  <c r="F156" i="149"/>
  <c r="F247" i="150"/>
  <c r="C105" i="189"/>
  <c r="C18" i="205" s="1"/>
  <c r="C104" i="189"/>
  <c r="C106" i="189"/>
  <c r="C18" i="207" s="1"/>
  <c r="E350" i="135"/>
  <c r="F43" i="135"/>
  <c r="F247" i="142"/>
  <c r="F257" i="142" s="1"/>
  <c r="F258" i="142" s="1"/>
  <c r="F223" i="142"/>
  <c r="F149" i="139"/>
  <c r="F183" i="139"/>
  <c r="F115" i="139"/>
  <c r="F214" i="150"/>
  <c r="F248" i="150" s="1"/>
  <c r="F93" i="138"/>
  <c r="F94" i="138"/>
  <c r="F279" i="162"/>
  <c r="E25" i="208"/>
  <c r="F182" i="135"/>
  <c r="F114" i="135"/>
  <c r="F148" i="135"/>
  <c r="F186" i="135"/>
  <c r="F118" i="135"/>
  <c r="F152" i="135"/>
  <c r="F132" i="139"/>
  <c r="F166" i="139"/>
  <c r="F200" i="139"/>
  <c r="F134" i="137"/>
  <c r="F202" i="137"/>
  <c r="F168" i="137"/>
  <c r="E283" i="86"/>
  <c r="E294" i="86"/>
  <c r="E15" i="130"/>
  <c r="C104" i="187"/>
  <c r="C105" i="187"/>
  <c r="C16" i="205" s="1"/>
  <c r="C106" i="187"/>
  <c r="C16" i="207" s="1"/>
  <c r="F182" i="139"/>
  <c r="F114" i="139"/>
  <c r="F148" i="139"/>
  <c r="E314" i="137"/>
  <c r="E332" i="137"/>
  <c r="E333" i="137" s="1"/>
  <c r="C27" i="209"/>
  <c r="D85" i="208"/>
  <c r="G31" i="208"/>
  <c r="I31" i="208" s="1"/>
  <c r="J31" i="208" s="1"/>
  <c r="E27" i="102"/>
  <c r="E34" i="287" s="1"/>
  <c r="J34" i="287" s="1"/>
  <c r="F231" i="138"/>
  <c r="F265" i="138" s="1"/>
  <c r="F168" i="135"/>
  <c r="F202" i="135"/>
  <c r="F134" i="135"/>
  <c r="F59" i="139"/>
  <c r="E366" i="139"/>
  <c r="F201" i="137"/>
  <c r="F133" i="137"/>
  <c r="F167" i="137"/>
  <c r="F184" i="137"/>
  <c r="F116" i="137"/>
  <c r="F150" i="137"/>
  <c r="F172" i="142"/>
  <c r="F280" i="142"/>
  <c r="F23" i="131" s="1"/>
  <c r="F204" i="136"/>
  <c r="F170" i="136"/>
  <c r="F136" i="136"/>
  <c r="F154" i="135"/>
  <c r="F188" i="135"/>
  <c r="F120" i="135"/>
  <c r="E366" i="134"/>
  <c r="F59" i="134"/>
  <c r="F134" i="139"/>
  <c r="F202" i="139"/>
  <c r="F168" i="139"/>
  <c r="F170" i="137"/>
  <c r="F136" i="137"/>
  <c r="F204" i="137"/>
  <c r="F148" i="136"/>
  <c r="F114" i="136"/>
  <c r="F182" i="136"/>
  <c r="F59" i="136"/>
  <c r="E366" i="136"/>
  <c r="C20" i="206"/>
  <c r="F25" i="208" s="1"/>
  <c r="C107" i="191"/>
  <c r="F164" i="135"/>
  <c r="F130" i="135"/>
  <c r="F198" i="135"/>
  <c r="F152" i="139"/>
  <c r="F186" i="139"/>
  <c r="F118" i="139"/>
  <c r="F237" i="138"/>
  <c r="F271" i="138" s="1"/>
  <c r="F181" i="137"/>
  <c r="F113" i="137"/>
  <c r="F147" i="137"/>
  <c r="C115" i="196"/>
  <c r="C117" i="196" s="1"/>
  <c r="C119" i="196" s="1"/>
  <c r="C118" i="196"/>
  <c r="F206" i="142"/>
  <c r="F281" i="142"/>
  <c r="F23" i="133" s="1"/>
  <c r="C113" i="194"/>
  <c r="C114" i="194"/>
  <c r="C116" i="194" s="1"/>
  <c r="F43" i="134"/>
  <c r="E350" i="134"/>
  <c r="F43" i="137"/>
  <c r="E350" i="137"/>
  <c r="C115" i="195"/>
  <c r="C117" i="195" s="1"/>
  <c r="C119" i="195" s="1"/>
  <c r="C118" i="195"/>
  <c r="F53" i="138"/>
  <c r="E368" i="138"/>
  <c r="E370" i="138" s="1"/>
  <c r="E351" i="138"/>
  <c r="F151" i="134"/>
  <c r="F185" i="134"/>
  <c r="F117" i="134"/>
  <c r="F119" i="139"/>
  <c r="F153" i="139"/>
  <c r="F187" i="139"/>
  <c r="F234" i="138"/>
  <c r="F268" i="138" s="1"/>
  <c r="F129" i="136"/>
  <c r="F197" i="136"/>
  <c r="F163" i="136"/>
  <c r="F168" i="136"/>
  <c r="F134" i="136"/>
  <c r="F202" i="136"/>
  <c r="F181" i="135"/>
  <c r="F113" i="135"/>
  <c r="F147" i="135"/>
  <c r="F170" i="134"/>
  <c r="F204" i="134"/>
  <c r="F136" i="134"/>
  <c r="F163" i="137"/>
  <c r="F129" i="137"/>
  <c r="F197" i="137"/>
  <c r="F215" i="138"/>
  <c r="F249" i="138" s="1"/>
  <c r="C118" i="200"/>
  <c r="C115" i="200"/>
  <c r="C117" i="200" s="1"/>
  <c r="C119" i="200" s="1"/>
  <c r="F282" i="149"/>
  <c r="F31" i="132" s="1"/>
  <c r="F122" i="149"/>
  <c r="F199" i="136"/>
  <c r="F131" i="136"/>
  <c r="F165" i="136"/>
  <c r="E332" i="136"/>
  <c r="E333" i="136" s="1"/>
  <c r="E314" i="136"/>
  <c r="G25" i="208"/>
  <c r="C21" i="209"/>
  <c r="F169" i="135"/>
  <c r="F203" i="135"/>
  <c r="F135" i="135"/>
  <c r="F186" i="134"/>
  <c r="F118" i="134"/>
  <c r="F152" i="134"/>
  <c r="F231" i="134"/>
  <c r="F265" i="134" s="1"/>
  <c r="E350" i="139"/>
  <c r="F43" i="139"/>
  <c r="F166" i="137"/>
  <c r="F132" i="137"/>
  <c r="F200" i="137"/>
  <c r="F263" i="142"/>
  <c r="F273" i="142" s="1"/>
  <c r="F274" i="142" s="1"/>
  <c r="F239" i="142"/>
  <c r="F240" i="142" s="1"/>
  <c r="F189" i="150"/>
  <c r="F59" i="135"/>
  <c r="E366" i="135"/>
  <c r="F165" i="134"/>
  <c r="F131" i="134"/>
  <c r="F199" i="134"/>
  <c r="E332" i="134"/>
  <c r="E333" i="134" s="1"/>
  <c r="E314" i="134"/>
  <c r="F165" i="139"/>
  <c r="F199" i="139"/>
  <c r="F131" i="139"/>
  <c r="F221" i="138"/>
  <c r="F255" i="138" s="1"/>
  <c r="F77" i="138"/>
  <c r="F78" i="138"/>
  <c r="F263" i="149"/>
  <c r="F273" i="149" s="1"/>
  <c r="F274" i="149" s="1"/>
  <c r="F239" i="149"/>
  <c r="F240" i="149" s="1"/>
  <c r="C104" i="188"/>
  <c r="C105" i="188"/>
  <c r="C17" i="205" s="1"/>
  <c r="C106" i="188"/>
  <c r="C17" i="207" s="1"/>
  <c r="F167" i="134"/>
  <c r="F133" i="134"/>
  <c r="F201" i="134"/>
  <c r="F122" i="150"/>
  <c r="F282" i="150"/>
  <c r="F32" i="132" s="1"/>
  <c r="F153" i="136"/>
  <c r="F119" i="136"/>
  <c r="F187" i="136"/>
  <c r="E332" i="135"/>
  <c r="E333" i="135" s="1"/>
  <c r="E314" i="135"/>
  <c r="F129" i="135"/>
  <c r="F163" i="135"/>
  <c r="F197" i="135"/>
  <c r="F183" i="134"/>
  <c r="F149" i="134"/>
  <c r="F115" i="134"/>
  <c r="F148" i="134"/>
  <c r="F114" i="134"/>
  <c r="F182" i="134"/>
  <c r="F282" i="142"/>
  <c r="F23" i="132" s="1"/>
  <c r="F122" i="142"/>
  <c r="F163" i="139"/>
  <c r="F197" i="139"/>
  <c r="F129" i="139"/>
  <c r="C105" i="192"/>
  <c r="C21" i="205" s="1"/>
  <c r="C106" i="192"/>
  <c r="C21" i="207" s="1"/>
  <c r="C104" i="192"/>
  <c r="F59" i="137"/>
  <c r="E366" i="137"/>
  <c r="F153" i="137"/>
  <c r="F119" i="137"/>
  <c r="F187" i="137"/>
  <c r="F69" i="138"/>
  <c r="F70" i="138" s="1"/>
  <c r="E367" i="138"/>
  <c r="C114" i="202"/>
  <c r="C116" i="202" s="1"/>
  <c r="C113" i="202"/>
  <c r="F247" i="149"/>
  <c r="F257" i="149" s="1"/>
  <c r="F258" i="149" s="1"/>
  <c r="F223" i="149"/>
  <c r="F263" i="150"/>
  <c r="F184" i="136"/>
  <c r="F150" i="136"/>
  <c r="F116" i="136"/>
  <c r="E350" i="136"/>
  <c r="F43" i="136"/>
  <c r="C115" i="197"/>
  <c r="C117" i="197" s="1"/>
  <c r="C119" i="197" s="1"/>
  <c r="C118" i="197"/>
  <c r="F200" i="135"/>
  <c r="F166" i="135"/>
  <c r="F132" i="135"/>
  <c r="F202" i="134"/>
  <c r="F168" i="134"/>
  <c r="F134" i="134"/>
  <c r="E332" i="139"/>
  <c r="E333" i="139" s="1"/>
  <c r="E314" i="139"/>
  <c r="C105" i="190"/>
  <c r="C19" i="205" s="1"/>
  <c r="C106" i="190"/>
  <c r="C19" i="207" s="1"/>
  <c r="C104" i="190"/>
  <c r="D37" i="208"/>
  <c r="C112" i="203"/>
  <c r="F281" i="149"/>
  <c r="F31" i="133" s="1"/>
  <c r="F190" i="149"/>
  <c r="J36" i="208"/>
  <c r="F185" i="135"/>
  <c r="F117" i="135"/>
  <c r="F151" i="135"/>
  <c r="C118" i="204"/>
  <c r="C115" i="204"/>
  <c r="C117" i="204" s="1"/>
  <c r="C119" i="204" s="1"/>
  <c r="F198" i="134"/>
  <c r="F164" i="134"/>
  <c r="F130" i="134"/>
  <c r="F117" i="137"/>
  <c r="F151" i="137"/>
  <c r="F185" i="137"/>
  <c r="F282" i="148"/>
  <c r="F30" i="132" s="1"/>
  <c r="F280" i="148"/>
  <c r="F30" i="131" s="1"/>
  <c r="F281" i="145"/>
  <c r="F27" i="133" s="1"/>
  <c r="F281" i="141"/>
  <c r="F22" i="133" s="1"/>
  <c r="F281" i="148"/>
  <c r="F30" i="133" s="1"/>
  <c r="F206" i="145"/>
  <c r="F282" i="145"/>
  <c r="F27" i="132" s="1"/>
  <c r="F156" i="145"/>
  <c r="C118" i="201"/>
  <c r="C115" i="201"/>
  <c r="C117" i="201" s="1"/>
  <c r="C119" i="201" s="1"/>
  <c r="F223" i="148"/>
  <c r="F224" i="148" s="1"/>
  <c r="F247" i="148"/>
  <c r="F257" i="148" s="1"/>
  <c r="F258" i="148" s="1"/>
  <c r="F239" i="145"/>
  <c r="F240" i="145" s="1"/>
  <c r="F263" i="145"/>
  <c r="F273" i="145" s="1"/>
  <c r="F274" i="145" s="1"/>
  <c r="F239" i="148"/>
  <c r="F240" i="148" s="1"/>
  <c r="F263" i="148"/>
  <c r="F273" i="148" s="1"/>
  <c r="F274" i="148" s="1"/>
  <c r="F223" i="145"/>
  <c r="F247" i="145"/>
  <c r="F257" i="145" s="1"/>
  <c r="F258" i="145" s="1"/>
  <c r="C115" i="198"/>
  <c r="C117" i="198" s="1"/>
  <c r="C119" i="198" s="1"/>
  <c r="C118" i="198"/>
  <c r="F122" i="148"/>
  <c r="F156" i="141"/>
  <c r="F190" i="141"/>
  <c r="F223" i="141"/>
  <c r="F247" i="141"/>
  <c r="F257" i="141" s="1"/>
  <c r="F258" i="141" s="1"/>
  <c r="F239" i="141"/>
  <c r="F240" i="141" s="1"/>
  <c r="F263" i="141"/>
  <c r="F273" i="141" s="1"/>
  <c r="F274" i="141" s="1"/>
  <c r="F122" i="141"/>
  <c r="C118" i="193"/>
  <c r="C115" i="193"/>
  <c r="C117" i="193" s="1"/>
  <c r="C119" i="193" s="1"/>
  <c r="I50" i="212" l="1"/>
  <c r="J104" i="95" s="1"/>
  <c r="C103" i="95"/>
  <c r="D128" i="95" s="1"/>
  <c r="F238" i="135"/>
  <c r="F272" i="135" s="1"/>
  <c r="I42" i="212"/>
  <c r="J96" i="95" s="1"/>
  <c r="I44" i="212"/>
  <c r="J98" i="95" s="1"/>
  <c r="I49" i="212"/>
  <c r="J103" i="95" s="1"/>
  <c r="C104" i="95"/>
  <c r="D129" i="95" s="1"/>
  <c r="C98" i="95"/>
  <c r="D123" i="95" s="1"/>
  <c r="I53" i="212"/>
  <c r="J107" i="95" s="1"/>
  <c r="C101" i="95"/>
  <c r="D126" i="95" s="1"/>
  <c r="C96" i="95"/>
  <c r="D121" i="95" s="1"/>
  <c r="I47" i="212"/>
  <c r="J101" i="95" s="1"/>
  <c r="G43" i="212"/>
  <c r="D31" i="287" s="1"/>
  <c r="I31" i="287" s="1"/>
  <c r="G51" i="212"/>
  <c r="D39" i="287" s="1"/>
  <c r="I39" i="287" s="1"/>
  <c r="F215" i="136"/>
  <c r="F249" i="136" s="1"/>
  <c r="C244" i="211"/>
  <c r="C271" i="211"/>
  <c r="C48" i="212" s="1"/>
  <c r="C275" i="211"/>
  <c r="C52" i="212" s="1"/>
  <c r="C248" i="211"/>
  <c r="C287" i="209"/>
  <c r="C28" i="210" s="1"/>
  <c r="C69" i="211" s="1"/>
  <c r="C281" i="209"/>
  <c r="C22" i="210" s="1"/>
  <c r="C63" i="211" s="1"/>
  <c r="C286" i="209"/>
  <c r="C27" i="210" s="1"/>
  <c r="C68" i="211" s="1"/>
  <c r="F233" i="137"/>
  <c r="F267" i="137" s="1"/>
  <c r="F220" i="136"/>
  <c r="F254" i="136" s="1"/>
  <c r="F26" i="130"/>
  <c r="F221" i="134"/>
  <c r="F255" i="134" s="1"/>
  <c r="F283" i="144"/>
  <c r="F371" i="146"/>
  <c r="E52" i="95"/>
  <c r="E77" i="95" s="1"/>
  <c r="E40" i="287"/>
  <c r="J40" i="287" s="1"/>
  <c r="F235" i="139"/>
  <c r="F269" i="139" s="1"/>
  <c r="F238" i="139"/>
  <c r="F272" i="139" s="1"/>
  <c r="D79" i="208"/>
  <c r="F283" i="151"/>
  <c r="F219" i="139"/>
  <c r="F253" i="139" s="1"/>
  <c r="F233" i="135"/>
  <c r="F267" i="135" s="1"/>
  <c r="F215" i="134"/>
  <c r="F249" i="134" s="1"/>
  <c r="F235" i="136"/>
  <c r="F269" i="136" s="1"/>
  <c r="F232" i="137"/>
  <c r="F266" i="137" s="1"/>
  <c r="F235" i="135"/>
  <c r="F269" i="135" s="1"/>
  <c r="F33" i="130"/>
  <c r="F218" i="134"/>
  <c r="F252" i="134" s="1"/>
  <c r="F273" i="150"/>
  <c r="F274" i="150" s="1"/>
  <c r="F216" i="137"/>
  <c r="F250" i="137" s="1"/>
  <c r="F218" i="135"/>
  <c r="F252" i="135" s="1"/>
  <c r="F220" i="137"/>
  <c r="F254" i="137" s="1"/>
  <c r="F239" i="150"/>
  <c r="F240" i="150" s="1"/>
  <c r="F283" i="143"/>
  <c r="F283" i="147"/>
  <c r="F237" i="136"/>
  <c r="F271" i="136" s="1"/>
  <c r="F234" i="136"/>
  <c r="F268" i="136" s="1"/>
  <c r="F217" i="135"/>
  <c r="F251" i="135" s="1"/>
  <c r="F215" i="139"/>
  <c r="F249" i="139" s="1"/>
  <c r="F219" i="136"/>
  <c r="F253" i="136" s="1"/>
  <c r="F232" i="139"/>
  <c r="F266" i="139" s="1"/>
  <c r="F294" i="143"/>
  <c r="F296" i="143" s="1"/>
  <c r="F222" i="137"/>
  <c r="F256" i="137" s="1"/>
  <c r="F237" i="134"/>
  <c r="F271" i="134" s="1"/>
  <c r="F218" i="139"/>
  <c r="F252" i="139" s="1"/>
  <c r="F217" i="136"/>
  <c r="F251" i="136" s="1"/>
  <c r="F222" i="134"/>
  <c r="F256" i="134" s="1"/>
  <c r="F217" i="137"/>
  <c r="F251" i="137" s="1"/>
  <c r="F29" i="130"/>
  <c r="F222" i="139"/>
  <c r="F256" i="139" s="1"/>
  <c r="J37" i="208"/>
  <c r="E107" i="102"/>
  <c r="F221" i="135"/>
  <c r="F255" i="135" s="1"/>
  <c r="F215" i="135"/>
  <c r="F249" i="135" s="1"/>
  <c r="F217" i="139"/>
  <c r="F251" i="139" s="1"/>
  <c r="F234" i="135"/>
  <c r="F268" i="135" s="1"/>
  <c r="F217" i="134"/>
  <c r="F251" i="134" s="1"/>
  <c r="F235" i="134"/>
  <c r="F269" i="134" s="1"/>
  <c r="F236" i="136"/>
  <c r="F270" i="136" s="1"/>
  <c r="F231" i="136"/>
  <c r="F265" i="136" s="1"/>
  <c r="F216" i="139"/>
  <c r="F250" i="139" s="1"/>
  <c r="F216" i="134"/>
  <c r="F250" i="134" s="1"/>
  <c r="F219" i="134"/>
  <c r="F253" i="134" s="1"/>
  <c r="F220" i="139"/>
  <c r="F254" i="139" s="1"/>
  <c r="F232" i="135"/>
  <c r="F266" i="135" s="1"/>
  <c r="F216" i="136"/>
  <c r="F250" i="136" s="1"/>
  <c r="F238" i="136"/>
  <c r="F272" i="136" s="1"/>
  <c r="F218" i="137"/>
  <c r="F252" i="137" s="1"/>
  <c r="F236" i="135"/>
  <c r="F270" i="135" s="1"/>
  <c r="F236" i="137"/>
  <c r="F270" i="137" s="1"/>
  <c r="F216" i="135"/>
  <c r="F250" i="135" s="1"/>
  <c r="F237" i="135"/>
  <c r="F271" i="135" s="1"/>
  <c r="F223" i="150"/>
  <c r="F279" i="150" s="1"/>
  <c r="F232" i="134"/>
  <c r="F266" i="134" s="1"/>
  <c r="F219" i="135"/>
  <c r="F253" i="135" s="1"/>
  <c r="C20" i="209"/>
  <c r="G24" i="208"/>
  <c r="F77" i="136"/>
  <c r="F78" i="136"/>
  <c r="F69" i="137"/>
  <c r="F70" i="137" s="1"/>
  <c r="E367" i="137"/>
  <c r="E26" i="208"/>
  <c r="F231" i="135"/>
  <c r="F265" i="135" s="1"/>
  <c r="F233" i="139"/>
  <c r="F267" i="139" s="1"/>
  <c r="F233" i="134"/>
  <c r="F267" i="134" s="1"/>
  <c r="F93" i="135"/>
  <c r="F94" i="135"/>
  <c r="F190" i="150"/>
  <c r="F281" i="150"/>
  <c r="F32" i="133" s="1"/>
  <c r="F231" i="137"/>
  <c r="F265" i="137" s="1"/>
  <c r="F238" i="134"/>
  <c r="F272" i="134" s="1"/>
  <c r="F221" i="139"/>
  <c r="F255" i="139" s="1"/>
  <c r="C115" i="194"/>
  <c r="C117" i="194" s="1"/>
  <c r="C119" i="194" s="1"/>
  <c r="C118" i="194"/>
  <c r="D25" i="208"/>
  <c r="C112" i="191"/>
  <c r="F238" i="137"/>
  <c r="F272" i="137" s="1"/>
  <c r="F236" i="139"/>
  <c r="F270" i="139" s="1"/>
  <c r="F222" i="135"/>
  <c r="F256" i="135" s="1"/>
  <c r="E101" i="102"/>
  <c r="E46" i="95"/>
  <c r="E71" i="95" s="1"/>
  <c r="C16" i="206"/>
  <c r="F21" i="208" s="1"/>
  <c r="C107" i="187"/>
  <c r="E331" i="86"/>
  <c r="E371" i="86"/>
  <c r="E296" i="86"/>
  <c r="I25" i="208"/>
  <c r="J25" i="208" s="1"/>
  <c r="C107" i="189"/>
  <c r="C18" i="206"/>
  <c r="F23" i="208" s="1"/>
  <c r="C114" i="203"/>
  <c r="C116" i="203" s="1"/>
  <c r="C113" i="203"/>
  <c r="E24" i="208"/>
  <c r="E351" i="136"/>
  <c r="F53" i="136"/>
  <c r="E368" i="136"/>
  <c r="E370" i="136" s="1"/>
  <c r="C115" i="202"/>
  <c r="C117" i="202" s="1"/>
  <c r="C119" i="202" s="1"/>
  <c r="C118" i="202"/>
  <c r="F93" i="137"/>
  <c r="F94" i="137"/>
  <c r="C18" i="209"/>
  <c r="G22" i="208"/>
  <c r="F323" i="146"/>
  <c r="F360" i="146" s="1"/>
  <c r="G63" i="146" s="1"/>
  <c r="F304" i="146"/>
  <c r="F341" i="146" s="1"/>
  <c r="G44" i="146" s="1"/>
  <c r="F311" i="146"/>
  <c r="F348" i="146" s="1"/>
  <c r="G51" i="146" s="1"/>
  <c r="F325" i="146"/>
  <c r="F362" i="146" s="1"/>
  <c r="G65" i="146" s="1"/>
  <c r="F328" i="146"/>
  <c r="F365" i="146" s="1"/>
  <c r="G68" i="146" s="1"/>
  <c r="F309" i="146"/>
  <c r="F346" i="146" s="1"/>
  <c r="G49" i="146" s="1"/>
  <c r="F319" i="146"/>
  <c r="F356" i="146" s="1"/>
  <c r="F331" i="146"/>
  <c r="F307" i="146"/>
  <c r="F344" i="146" s="1"/>
  <c r="G47" i="146" s="1"/>
  <c r="F321" i="146"/>
  <c r="F358" i="146" s="1"/>
  <c r="G61" i="146" s="1"/>
  <c r="F324" i="146"/>
  <c r="F361" i="146" s="1"/>
  <c r="G64" i="146" s="1"/>
  <c r="F305" i="146"/>
  <c r="F342" i="146" s="1"/>
  <c r="G45" i="146" s="1"/>
  <c r="F28" i="128"/>
  <c r="F78" i="128" s="1"/>
  <c r="D15" i="199" s="1"/>
  <c r="D44" i="199" s="1"/>
  <c r="D58" i="199" s="1"/>
  <c r="D99" i="199" s="1"/>
  <c r="F312" i="146"/>
  <c r="F349" i="146" s="1"/>
  <c r="G52" i="146" s="1"/>
  <c r="F326" i="146"/>
  <c r="F363" i="146" s="1"/>
  <c r="G66" i="146" s="1"/>
  <c r="F303" i="146"/>
  <c r="F340" i="146" s="1"/>
  <c r="F310" i="146"/>
  <c r="F347" i="146" s="1"/>
  <c r="G50" i="146" s="1"/>
  <c r="F320" i="146"/>
  <c r="F357" i="146" s="1"/>
  <c r="G60" i="146" s="1"/>
  <c r="F327" i="146"/>
  <c r="F364" i="146" s="1"/>
  <c r="G67" i="146" s="1"/>
  <c r="F308" i="146"/>
  <c r="F345" i="146" s="1"/>
  <c r="G48" i="146" s="1"/>
  <c r="F322" i="146"/>
  <c r="F359" i="146" s="1"/>
  <c r="G62" i="146" s="1"/>
  <c r="F329" i="146"/>
  <c r="F306" i="146"/>
  <c r="F343" i="146" s="1"/>
  <c r="G46" i="146" s="1"/>
  <c r="F313" i="146"/>
  <c r="F53" i="137"/>
  <c r="E368" i="137"/>
  <c r="E370" i="137" s="1"/>
  <c r="E351" i="137"/>
  <c r="E368" i="134"/>
  <c r="E370" i="134" s="1"/>
  <c r="E351" i="134"/>
  <c r="F53" i="134"/>
  <c r="F235" i="137"/>
  <c r="F269" i="137" s="1"/>
  <c r="F234" i="139"/>
  <c r="F268" i="139" s="1"/>
  <c r="F283" i="162"/>
  <c r="F294" i="162"/>
  <c r="F24" i="130"/>
  <c r="F77" i="135"/>
  <c r="F78" i="135"/>
  <c r="E23" i="208"/>
  <c r="F236" i="134"/>
  <c r="F270" i="134" s="1"/>
  <c r="F218" i="136"/>
  <c r="F252" i="136" s="1"/>
  <c r="F221" i="137"/>
  <c r="F255" i="137" s="1"/>
  <c r="C21" i="206"/>
  <c r="F26" i="208" s="1"/>
  <c r="C107" i="192"/>
  <c r="F231" i="139"/>
  <c r="F265" i="139" s="1"/>
  <c r="F221" i="136"/>
  <c r="F255" i="136" s="1"/>
  <c r="E22" i="208"/>
  <c r="F112" i="138"/>
  <c r="F146" i="138"/>
  <c r="F180" i="138"/>
  <c r="F77" i="139"/>
  <c r="F78" i="139"/>
  <c r="F220" i="134"/>
  <c r="F254" i="134" s="1"/>
  <c r="F233" i="136"/>
  <c r="F267" i="136" s="1"/>
  <c r="F290" i="138"/>
  <c r="F54" i="138"/>
  <c r="F77" i="137"/>
  <c r="F78" i="137"/>
  <c r="F77" i="134"/>
  <c r="F78" i="134"/>
  <c r="F215" i="137"/>
  <c r="F249" i="137" s="1"/>
  <c r="E367" i="136"/>
  <c r="F69" i="136"/>
  <c r="F70" i="136" s="1"/>
  <c r="F371" i="151"/>
  <c r="F296" i="151"/>
  <c r="F93" i="134"/>
  <c r="F94" i="134"/>
  <c r="F69" i="139"/>
  <c r="F70" i="139" s="1"/>
  <c r="E367" i="139"/>
  <c r="C17" i="209"/>
  <c r="G21" i="208"/>
  <c r="F296" i="147"/>
  <c r="F371" i="147"/>
  <c r="F220" i="135"/>
  <c r="F254" i="135" s="1"/>
  <c r="F196" i="138"/>
  <c r="F128" i="138"/>
  <c r="F162" i="138"/>
  <c r="F224" i="142"/>
  <c r="F279" i="142"/>
  <c r="E351" i="135"/>
  <c r="F53" i="135"/>
  <c r="E368" i="135"/>
  <c r="E370" i="135" s="1"/>
  <c r="F257" i="150"/>
  <c r="F258" i="150" s="1"/>
  <c r="F219" i="137"/>
  <c r="F253" i="137" s="1"/>
  <c r="C19" i="206"/>
  <c r="F24" i="208" s="1"/>
  <c r="C107" i="190"/>
  <c r="F279" i="149"/>
  <c r="F224" i="149"/>
  <c r="C22" i="209"/>
  <c r="G26" i="208"/>
  <c r="C107" i="188"/>
  <c r="C17" i="206"/>
  <c r="F22" i="208" s="1"/>
  <c r="F87" i="138"/>
  <c r="F88" i="138" s="1"/>
  <c r="F145" i="138"/>
  <c r="F179" i="138"/>
  <c r="F111" i="138"/>
  <c r="E367" i="135"/>
  <c r="F69" i="135"/>
  <c r="F70" i="135" s="1"/>
  <c r="F234" i="137"/>
  <c r="F268" i="137" s="1"/>
  <c r="F53" i="139"/>
  <c r="E368" i="139"/>
  <c r="E370" i="139" s="1"/>
  <c r="E351" i="139"/>
  <c r="F93" i="136"/>
  <c r="F94" i="136"/>
  <c r="F69" i="134"/>
  <c r="F70" i="134" s="1"/>
  <c r="E367" i="134"/>
  <c r="F93" i="139"/>
  <c r="F94" i="139"/>
  <c r="E21" i="208"/>
  <c r="E21" i="102"/>
  <c r="E28" i="287" s="1"/>
  <c r="J28" i="287" s="1"/>
  <c r="F161" i="138"/>
  <c r="F127" i="138"/>
  <c r="F195" i="138"/>
  <c r="F103" i="138"/>
  <c r="F104" i="138" s="1"/>
  <c r="C19" i="209"/>
  <c r="G23" i="208"/>
  <c r="F279" i="145"/>
  <c r="F27" i="130" s="1"/>
  <c r="F224" i="145"/>
  <c r="F279" i="148"/>
  <c r="F224" i="141"/>
  <c r="F279" i="141"/>
  <c r="F371" i="144"/>
  <c r="F296" i="144"/>
  <c r="I43" i="212" l="1"/>
  <c r="J97" i="95" s="1"/>
  <c r="C97" i="95"/>
  <c r="D122" i="95" s="1"/>
  <c r="I51" i="212"/>
  <c r="J105" i="95" s="1"/>
  <c r="C105" i="95"/>
  <c r="D130" i="95" s="1"/>
  <c r="G52" i="212"/>
  <c r="D40" i="287" s="1"/>
  <c r="I40" i="287" s="1"/>
  <c r="G48" i="212"/>
  <c r="D36" i="287" s="1"/>
  <c r="I36" i="287" s="1"/>
  <c r="F371" i="143"/>
  <c r="C263" i="211"/>
  <c r="C40" i="212" s="1"/>
  <c r="C236" i="211"/>
  <c r="C269" i="211"/>
  <c r="C46" i="212" s="1"/>
  <c r="C242" i="211"/>
  <c r="C268" i="211"/>
  <c r="C45" i="212" s="1"/>
  <c r="C241" i="211"/>
  <c r="C278" i="209"/>
  <c r="C19" i="210" s="1"/>
  <c r="C60" i="211" s="1"/>
  <c r="C279" i="209"/>
  <c r="C20" i="210" s="1"/>
  <c r="C61" i="211" s="1"/>
  <c r="C282" i="209"/>
  <c r="C23" i="210" s="1"/>
  <c r="C64" i="211" s="1"/>
  <c r="C280" i="209"/>
  <c r="C21" i="210" s="1"/>
  <c r="C62" i="211" s="1"/>
  <c r="C262" i="211" s="1"/>
  <c r="C39" i="212" s="1"/>
  <c r="C277" i="209"/>
  <c r="C18" i="210" s="1"/>
  <c r="C59" i="211" s="1"/>
  <c r="G101" i="146"/>
  <c r="G203" i="146" s="1"/>
  <c r="D75" i="208"/>
  <c r="D80" i="208"/>
  <c r="F189" i="138"/>
  <c r="F190" i="138" s="1"/>
  <c r="F171" i="138"/>
  <c r="F172" i="138" s="1"/>
  <c r="E17" i="102"/>
  <c r="I21" i="208"/>
  <c r="G96" i="146"/>
  <c r="G164" i="146" s="1"/>
  <c r="G84" i="146"/>
  <c r="G118" i="146" s="1"/>
  <c r="F224" i="150"/>
  <c r="G100" i="146"/>
  <c r="G168" i="146" s="1"/>
  <c r="E19" i="102"/>
  <c r="G86" i="146"/>
  <c r="G154" i="146" s="1"/>
  <c r="F294" i="145"/>
  <c r="F296" i="145" s="1"/>
  <c r="G80" i="146"/>
  <c r="G148" i="146" s="1"/>
  <c r="D77" i="208"/>
  <c r="G98" i="146"/>
  <c r="G200" i="146" s="1"/>
  <c r="G83" i="146"/>
  <c r="G185" i="146" s="1"/>
  <c r="F283" i="145"/>
  <c r="F32" i="130"/>
  <c r="F294" i="150"/>
  <c r="F283" i="150"/>
  <c r="F137" i="138"/>
  <c r="F138" i="138" s="1"/>
  <c r="F161" i="139"/>
  <c r="F195" i="139"/>
  <c r="F127" i="139"/>
  <c r="F103" i="139"/>
  <c r="F104" i="139" s="1"/>
  <c r="F195" i="136"/>
  <c r="F103" i="136"/>
  <c r="F104" i="136" s="1"/>
  <c r="F127" i="136"/>
  <c r="F161" i="136"/>
  <c r="F121" i="138"/>
  <c r="F213" i="138"/>
  <c r="F54" i="135"/>
  <c r="F290" i="135"/>
  <c r="F180" i="134"/>
  <c r="F146" i="134"/>
  <c r="F112" i="134"/>
  <c r="I22" i="208"/>
  <c r="F290" i="137"/>
  <c r="F54" i="137"/>
  <c r="F330" i="146"/>
  <c r="G95" i="146"/>
  <c r="E20" i="102"/>
  <c r="E27" i="287" s="1"/>
  <c r="J27" i="287" s="1"/>
  <c r="I23" i="208"/>
  <c r="F196" i="135"/>
  <c r="F128" i="135"/>
  <c r="F162" i="135"/>
  <c r="D22" i="208"/>
  <c r="C112" i="188"/>
  <c r="F29" i="128"/>
  <c r="F79" i="128" s="1"/>
  <c r="D15" i="200" s="1"/>
  <c r="D44" i="200" s="1"/>
  <c r="D58" i="200" s="1"/>
  <c r="D99" i="200" s="1"/>
  <c r="F310" i="147"/>
  <c r="F347" i="147" s="1"/>
  <c r="G50" i="147" s="1"/>
  <c r="F320" i="147"/>
  <c r="F357" i="147" s="1"/>
  <c r="G60" i="147" s="1"/>
  <c r="F327" i="147"/>
  <c r="F364" i="147" s="1"/>
  <c r="G67" i="147" s="1"/>
  <c r="F308" i="147"/>
  <c r="F345" i="147" s="1"/>
  <c r="G48" i="147" s="1"/>
  <c r="F311" i="147"/>
  <c r="F348" i="147" s="1"/>
  <c r="G51" i="147" s="1"/>
  <c r="F329" i="147"/>
  <c r="F306" i="147"/>
  <c r="F343" i="147" s="1"/>
  <c r="G46" i="147" s="1"/>
  <c r="F313" i="147"/>
  <c r="F323" i="147"/>
  <c r="F360" i="147" s="1"/>
  <c r="G63" i="147" s="1"/>
  <c r="F304" i="147"/>
  <c r="F341" i="147" s="1"/>
  <c r="G44" i="147" s="1"/>
  <c r="F307" i="147"/>
  <c r="F344" i="147" s="1"/>
  <c r="G47" i="147" s="1"/>
  <c r="G81" i="147" s="1"/>
  <c r="F325" i="147"/>
  <c r="F362" i="147" s="1"/>
  <c r="G65" i="147" s="1"/>
  <c r="F328" i="147"/>
  <c r="F365" i="147" s="1"/>
  <c r="G68" i="147" s="1"/>
  <c r="F309" i="147"/>
  <c r="F346" i="147" s="1"/>
  <c r="G49" i="147" s="1"/>
  <c r="F319" i="147"/>
  <c r="F356" i="147" s="1"/>
  <c r="F326" i="147"/>
  <c r="F363" i="147" s="1"/>
  <c r="G66" i="147" s="1"/>
  <c r="G100" i="147" s="1"/>
  <c r="F303" i="147"/>
  <c r="F340" i="147" s="1"/>
  <c r="F321" i="147"/>
  <c r="F358" i="147" s="1"/>
  <c r="G61" i="147" s="1"/>
  <c r="F324" i="147"/>
  <c r="F361" i="147" s="1"/>
  <c r="G64" i="147" s="1"/>
  <c r="F305" i="147"/>
  <c r="F342" i="147" s="1"/>
  <c r="G45" i="147" s="1"/>
  <c r="F312" i="147"/>
  <c r="F349" i="147" s="1"/>
  <c r="G52" i="147" s="1"/>
  <c r="G86" i="147" s="1"/>
  <c r="F322" i="147"/>
  <c r="F359" i="147" s="1"/>
  <c r="G62" i="147" s="1"/>
  <c r="F331" i="147"/>
  <c r="F162" i="134"/>
  <c r="F196" i="134"/>
  <c r="F128" i="134"/>
  <c r="F179" i="134"/>
  <c r="F145" i="134"/>
  <c r="F111" i="134"/>
  <c r="F87" i="134"/>
  <c r="F88" i="134" s="1"/>
  <c r="F296" i="162"/>
  <c r="F371" i="162"/>
  <c r="F325" i="143"/>
  <c r="F362" i="143" s="1"/>
  <c r="G65" i="143" s="1"/>
  <c r="F328" i="143"/>
  <c r="F365" i="143" s="1"/>
  <c r="G68" i="143" s="1"/>
  <c r="F309" i="143"/>
  <c r="F346" i="143" s="1"/>
  <c r="G49" i="143" s="1"/>
  <c r="F319" i="143"/>
  <c r="F356" i="143" s="1"/>
  <c r="F326" i="143"/>
  <c r="F363" i="143" s="1"/>
  <c r="G66" i="143" s="1"/>
  <c r="F303" i="143"/>
  <c r="F340" i="143" s="1"/>
  <c r="F321" i="143"/>
  <c r="F358" i="143" s="1"/>
  <c r="G61" i="143" s="1"/>
  <c r="F324" i="143"/>
  <c r="F361" i="143" s="1"/>
  <c r="G64" i="143" s="1"/>
  <c r="F305" i="143"/>
  <c r="F342" i="143" s="1"/>
  <c r="G45" i="143" s="1"/>
  <c r="F312" i="143"/>
  <c r="F349" i="143" s="1"/>
  <c r="G52" i="143" s="1"/>
  <c r="F322" i="143"/>
  <c r="F359" i="143" s="1"/>
  <c r="G62" i="143" s="1"/>
  <c r="F331" i="143"/>
  <c r="F25" i="128"/>
  <c r="F75" i="128" s="1"/>
  <c r="D15" i="196" s="1"/>
  <c r="D44" i="196" s="1"/>
  <c r="D58" i="196" s="1"/>
  <c r="D99" i="196" s="1"/>
  <c r="F310" i="143"/>
  <c r="F347" i="143" s="1"/>
  <c r="G50" i="143" s="1"/>
  <c r="F320" i="143"/>
  <c r="F357" i="143" s="1"/>
  <c r="G60" i="143" s="1"/>
  <c r="F327" i="143"/>
  <c r="F364" i="143" s="1"/>
  <c r="G67" i="143" s="1"/>
  <c r="F308" i="143"/>
  <c r="F345" i="143" s="1"/>
  <c r="G48" i="143" s="1"/>
  <c r="F311" i="143"/>
  <c r="F348" i="143" s="1"/>
  <c r="G51" i="143" s="1"/>
  <c r="G85" i="143" s="1"/>
  <c r="F329" i="143"/>
  <c r="F306" i="143"/>
  <c r="F343" i="143" s="1"/>
  <c r="G46" i="143" s="1"/>
  <c r="F313" i="143"/>
  <c r="F323" i="143"/>
  <c r="F360" i="143" s="1"/>
  <c r="G63" i="143" s="1"/>
  <c r="F304" i="143"/>
  <c r="F341" i="143" s="1"/>
  <c r="G44" i="143" s="1"/>
  <c r="F307" i="143"/>
  <c r="F344" i="143" s="1"/>
  <c r="G47" i="143" s="1"/>
  <c r="D106" i="199"/>
  <c r="D150" i="199" s="1"/>
  <c r="D104" i="199"/>
  <c r="D105" i="199"/>
  <c r="G81" i="146"/>
  <c r="G102" i="146"/>
  <c r="G97" i="146"/>
  <c r="F162" i="137"/>
  <c r="F196" i="137"/>
  <c r="F128" i="137"/>
  <c r="I24" i="208"/>
  <c r="C112" i="189"/>
  <c r="D23" i="208"/>
  <c r="C113" i="191"/>
  <c r="C114" i="191"/>
  <c r="C116" i="191" s="1"/>
  <c r="F161" i="135"/>
  <c r="F195" i="135"/>
  <c r="F127" i="135"/>
  <c r="F103" i="135"/>
  <c r="F104" i="135" s="1"/>
  <c r="E22" i="102"/>
  <c r="E29" i="287" s="1"/>
  <c r="J29" i="287" s="1"/>
  <c r="F180" i="136"/>
  <c r="F146" i="136"/>
  <c r="F112" i="136"/>
  <c r="E95" i="102"/>
  <c r="E40" i="95"/>
  <c r="E65" i="95" s="1"/>
  <c r="F155" i="138"/>
  <c r="F294" i="149"/>
  <c r="F283" i="149"/>
  <c r="F31" i="130"/>
  <c r="F294" i="142"/>
  <c r="F23" i="130"/>
  <c r="F283" i="142"/>
  <c r="F230" i="138"/>
  <c r="F264" i="138" s="1"/>
  <c r="F103" i="134"/>
  <c r="F104" i="134" s="1"/>
  <c r="F195" i="134"/>
  <c r="F161" i="134"/>
  <c r="F127" i="134"/>
  <c r="F146" i="137"/>
  <c r="F180" i="137"/>
  <c r="F112" i="137"/>
  <c r="F146" i="139"/>
  <c r="F180" i="139"/>
  <c r="F112" i="139"/>
  <c r="F214" i="138"/>
  <c r="F248" i="138" s="1"/>
  <c r="F146" i="135"/>
  <c r="F180" i="135"/>
  <c r="F112" i="135"/>
  <c r="F332" i="146"/>
  <c r="F333" i="146" s="1"/>
  <c r="F314" i="146"/>
  <c r="G82" i="146"/>
  <c r="F350" i="146"/>
  <c r="G43" i="146"/>
  <c r="G77" i="146" s="1"/>
  <c r="G79" i="146"/>
  <c r="G99" i="146"/>
  <c r="D76" i="208"/>
  <c r="F127" i="137"/>
  <c r="F103" i="137"/>
  <c r="F104" i="137" s="1"/>
  <c r="F161" i="137"/>
  <c r="F195" i="137"/>
  <c r="F54" i="136"/>
  <c r="F290" i="136"/>
  <c r="C115" i="203"/>
  <c r="C117" i="203" s="1"/>
  <c r="C119" i="203" s="1"/>
  <c r="C118" i="203"/>
  <c r="D21" i="208"/>
  <c r="C112" i="187"/>
  <c r="I26" i="208"/>
  <c r="F111" i="136"/>
  <c r="F145" i="136"/>
  <c r="F179" i="136"/>
  <c r="F87" i="136"/>
  <c r="F88" i="136" s="1"/>
  <c r="F229" i="138"/>
  <c r="F205" i="138"/>
  <c r="F206" i="138" s="1"/>
  <c r="F196" i="139"/>
  <c r="F128" i="139"/>
  <c r="F162" i="139"/>
  <c r="F162" i="136"/>
  <c r="F128" i="136"/>
  <c r="F196" i="136"/>
  <c r="F54" i="139"/>
  <c r="F290" i="139"/>
  <c r="D24" i="208"/>
  <c r="C112" i="190"/>
  <c r="F325" i="151"/>
  <c r="F362" i="151" s="1"/>
  <c r="G65" i="151" s="1"/>
  <c r="F34" i="128"/>
  <c r="F84" i="128" s="1"/>
  <c r="D15" i="204" s="1"/>
  <c r="D44" i="204" s="1"/>
  <c r="D58" i="204" s="1"/>
  <c r="D99" i="204" s="1"/>
  <c r="F313" i="151"/>
  <c r="F323" i="151"/>
  <c r="F360" i="151" s="1"/>
  <c r="G63" i="151" s="1"/>
  <c r="F331" i="151"/>
  <c r="F303" i="151"/>
  <c r="F340" i="151" s="1"/>
  <c r="F321" i="151"/>
  <c r="F358" i="151" s="1"/>
  <c r="G61" i="151" s="1"/>
  <c r="F328" i="151"/>
  <c r="F365" i="151" s="1"/>
  <c r="G68" i="151" s="1"/>
  <c r="F309" i="151"/>
  <c r="F346" i="151" s="1"/>
  <c r="G49" i="151" s="1"/>
  <c r="F319" i="151"/>
  <c r="F356" i="151" s="1"/>
  <c r="F312" i="151"/>
  <c r="F349" i="151" s="1"/>
  <c r="G52" i="151" s="1"/>
  <c r="F322" i="151"/>
  <c r="F359" i="151" s="1"/>
  <c r="G62" i="151" s="1"/>
  <c r="F310" i="151"/>
  <c r="F347" i="151" s="1"/>
  <c r="G50" i="151" s="1"/>
  <c r="F324" i="151"/>
  <c r="F361" i="151" s="1"/>
  <c r="G64" i="151" s="1"/>
  <c r="F305" i="151"/>
  <c r="F342" i="151" s="1"/>
  <c r="G45" i="151" s="1"/>
  <c r="F311" i="151"/>
  <c r="F348" i="151" s="1"/>
  <c r="G51" i="151" s="1"/>
  <c r="F308" i="151"/>
  <c r="F345" i="151" s="1"/>
  <c r="G48" i="151" s="1"/>
  <c r="F326" i="151"/>
  <c r="F363" i="151" s="1"/>
  <c r="G66" i="151" s="1"/>
  <c r="F329" i="151"/>
  <c r="F306" i="151"/>
  <c r="F343" i="151" s="1"/>
  <c r="G46" i="151" s="1"/>
  <c r="F320" i="151"/>
  <c r="F357" i="151" s="1"/>
  <c r="G60" i="151" s="1"/>
  <c r="F327" i="151"/>
  <c r="F364" i="151" s="1"/>
  <c r="G67" i="151" s="1"/>
  <c r="F307" i="151"/>
  <c r="F344" i="151" s="1"/>
  <c r="G47" i="151" s="1"/>
  <c r="F304" i="151"/>
  <c r="F341" i="151" s="1"/>
  <c r="G44" i="151" s="1"/>
  <c r="F87" i="137"/>
  <c r="F88" i="137" s="1"/>
  <c r="F145" i="137"/>
  <c r="F179" i="137"/>
  <c r="F111" i="137"/>
  <c r="F111" i="139"/>
  <c r="F145" i="139"/>
  <c r="F87" i="139"/>
  <c r="F88" i="139" s="1"/>
  <c r="F179" i="139"/>
  <c r="E18" i="102"/>
  <c r="E25" i="287" s="1"/>
  <c r="J25" i="287" s="1"/>
  <c r="D26" i="208"/>
  <c r="C112" i="192"/>
  <c r="F111" i="135"/>
  <c r="F145" i="135"/>
  <c r="F87" i="135"/>
  <c r="F88" i="135" s="1"/>
  <c r="F179" i="135"/>
  <c r="F290" i="134"/>
  <c r="F54" i="134"/>
  <c r="F366" i="146"/>
  <c r="G59" i="146"/>
  <c r="G93" i="146" s="1"/>
  <c r="G85" i="146"/>
  <c r="E324" i="86"/>
  <c r="E361" i="86" s="1"/>
  <c r="F64" i="86" s="1"/>
  <c r="E304" i="86"/>
  <c r="E341" i="86" s="1"/>
  <c r="E15" i="128"/>
  <c r="E320" i="86"/>
  <c r="E357" i="86" s="1"/>
  <c r="F60" i="86" s="1"/>
  <c r="E307" i="86"/>
  <c r="E344" i="86" s="1"/>
  <c r="E309" i="86"/>
  <c r="E346" i="86" s="1"/>
  <c r="E322" i="86"/>
  <c r="E359" i="86" s="1"/>
  <c r="F62" i="86" s="1"/>
  <c r="E328" i="86"/>
  <c r="E365" i="86" s="1"/>
  <c r="F68" i="86" s="1"/>
  <c r="E308" i="86"/>
  <c r="E345" i="86" s="1"/>
  <c r="E312" i="86"/>
  <c r="E349" i="86" s="1"/>
  <c r="E305" i="86"/>
  <c r="E342" i="86" s="1"/>
  <c r="E321" i="86"/>
  <c r="E358" i="86" s="1"/>
  <c r="F61" i="86" s="1"/>
  <c r="E326" i="86"/>
  <c r="E363" i="86" s="1"/>
  <c r="F66" i="86" s="1"/>
  <c r="E319" i="86"/>
  <c r="E327" i="86"/>
  <c r="E364" i="86" s="1"/>
  <c r="F67" i="86" s="1"/>
  <c r="E306" i="86"/>
  <c r="E343" i="86" s="1"/>
  <c r="E325" i="86"/>
  <c r="E362" i="86" s="1"/>
  <c r="F65" i="86" s="1"/>
  <c r="F99" i="86" s="1"/>
  <c r="E310" i="86"/>
  <c r="E347" i="86" s="1"/>
  <c r="E303" i="86"/>
  <c r="E323" i="86"/>
  <c r="E360" i="86" s="1"/>
  <c r="F63" i="86" s="1"/>
  <c r="E311" i="86"/>
  <c r="E348" i="86" s="1"/>
  <c r="D78" i="208"/>
  <c r="F294" i="148"/>
  <c r="F30" i="130"/>
  <c r="F283" i="148"/>
  <c r="F22" i="130"/>
  <c r="F283" i="141"/>
  <c r="F294" i="141"/>
  <c r="F327" i="144"/>
  <c r="F364" i="144" s="1"/>
  <c r="G67" i="144" s="1"/>
  <c r="F308" i="144"/>
  <c r="F345" i="144" s="1"/>
  <c r="G48" i="144" s="1"/>
  <c r="F322" i="144"/>
  <c r="F359" i="144" s="1"/>
  <c r="G62" i="144" s="1"/>
  <c r="F329" i="144"/>
  <c r="F306" i="144"/>
  <c r="F343" i="144" s="1"/>
  <c r="G46" i="144" s="1"/>
  <c r="F313" i="144"/>
  <c r="F312" i="144"/>
  <c r="F349" i="144" s="1"/>
  <c r="G52" i="144" s="1"/>
  <c r="F303" i="144"/>
  <c r="F320" i="144"/>
  <c r="F357" i="144" s="1"/>
  <c r="G60" i="144" s="1"/>
  <c r="F323" i="144"/>
  <c r="F360" i="144" s="1"/>
  <c r="G63" i="144" s="1"/>
  <c r="F304" i="144"/>
  <c r="F341" i="144" s="1"/>
  <c r="G44" i="144" s="1"/>
  <c r="F311" i="144"/>
  <c r="F348" i="144" s="1"/>
  <c r="G51" i="144" s="1"/>
  <c r="F325" i="144"/>
  <c r="F362" i="144" s="1"/>
  <c r="G65" i="144" s="1"/>
  <c r="F328" i="144"/>
  <c r="F365" i="144" s="1"/>
  <c r="G68" i="144" s="1"/>
  <c r="F309" i="144"/>
  <c r="F346" i="144" s="1"/>
  <c r="G49" i="144" s="1"/>
  <c r="F319" i="144"/>
  <c r="F331" i="144"/>
  <c r="F307" i="144"/>
  <c r="F344" i="144" s="1"/>
  <c r="G47" i="144" s="1"/>
  <c r="F321" i="144"/>
  <c r="F358" i="144" s="1"/>
  <c r="G61" i="144" s="1"/>
  <c r="F324" i="144"/>
  <c r="F361" i="144" s="1"/>
  <c r="G64" i="144" s="1"/>
  <c r="F305" i="144"/>
  <c r="F342" i="144" s="1"/>
  <c r="G45" i="144" s="1"/>
  <c r="F26" i="128"/>
  <c r="F76" i="128" s="1"/>
  <c r="D15" i="197" s="1"/>
  <c r="D44" i="197" s="1"/>
  <c r="D58" i="197" s="1"/>
  <c r="D99" i="197" s="1"/>
  <c r="F326" i="144"/>
  <c r="F363" i="144" s="1"/>
  <c r="G66" i="144" s="1"/>
  <c r="F310" i="144"/>
  <c r="F347" i="144" s="1"/>
  <c r="G50" i="144" s="1"/>
  <c r="C106" i="95" l="1"/>
  <c r="D131" i="95" s="1"/>
  <c r="C102" i="95"/>
  <c r="D127" i="95" s="1"/>
  <c r="I48" i="212"/>
  <c r="J102" i="95" s="1"/>
  <c r="I52" i="212"/>
  <c r="J106" i="95" s="1"/>
  <c r="G45" i="212"/>
  <c r="D33" i="287" s="1"/>
  <c r="I33" i="287" s="1"/>
  <c r="G40" i="212"/>
  <c r="D28" i="287" s="1"/>
  <c r="I28" i="287" s="1"/>
  <c r="G46" i="212"/>
  <c r="D34" i="287" s="1"/>
  <c r="I34" i="287" s="1"/>
  <c r="G169" i="146"/>
  <c r="C235" i="211"/>
  <c r="C261" i="211"/>
  <c r="C38" i="212" s="1"/>
  <c r="C234" i="211"/>
  <c r="C260" i="211"/>
  <c r="C37" i="212" s="1"/>
  <c r="C233" i="211"/>
  <c r="C264" i="211"/>
  <c r="C41" i="212" s="1"/>
  <c r="C237" i="211"/>
  <c r="C259" i="211"/>
  <c r="C36" i="212" s="1"/>
  <c r="C232" i="211"/>
  <c r="G81" i="143"/>
  <c r="G149" i="143" s="1"/>
  <c r="G100" i="143"/>
  <c r="G202" i="143" s="1"/>
  <c r="G135" i="146"/>
  <c r="F95" i="86"/>
  <c r="F163" i="86" s="1"/>
  <c r="G96" i="143"/>
  <c r="G198" i="143" s="1"/>
  <c r="F189" i="136"/>
  <c r="F190" i="136" s="1"/>
  <c r="C100" i="95"/>
  <c r="D125" i="95" s="1"/>
  <c r="G96" i="147"/>
  <c r="G130" i="147" s="1"/>
  <c r="G39" i="212"/>
  <c r="D27" i="287" s="1"/>
  <c r="I27" i="287" s="1"/>
  <c r="G85" i="147"/>
  <c r="G119" i="147" s="1"/>
  <c r="G95" i="147"/>
  <c r="G163" i="147" s="1"/>
  <c r="E38" i="95"/>
  <c r="E63" i="95" s="1"/>
  <c r="E26" i="287"/>
  <c r="J26" i="287" s="1"/>
  <c r="E91" i="102"/>
  <c r="E24" i="287"/>
  <c r="J24" i="287" s="1"/>
  <c r="G84" i="151"/>
  <c r="G152" i="151" s="1"/>
  <c r="G182" i="146"/>
  <c r="G202" i="146"/>
  <c r="G114" i="146"/>
  <c r="G134" i="146"/>
  <c r="F189" i="134"/>
  <c r="F190" i="134" s="1"/>
  <c r="G101" i="151"/>
  <c r="G203" i="151" s="1"/>
  <c r="G166" i="146"/>
  <c r="F189" i="135"/>
  <c r="F190" i="135" s="1"/>
  <c r="G186" i="146"/>
  <c r="G188" i="146"/>
  <c r="G152" i="146"/>
  <c r="G120" i="146"/>
  <c r="G132" i="146"/>
  <c r="E36" i="95"/>
  <c r="E61" i="95" s="1"/>
  <c r="G79" i="147"/>
  <c r="G113" i="147" s="1"/>
  <c r="E93" i="102"/>
  <c r="E67" i="102"/>
  <c r="F137" i="134"/>
  <c r="F138" i="134" s="1"/>
  <c r="J21" i="208"/>
  <c r="F155" i="139"/>
  <c r="F156" i="139" s="1"/>
  <c r="F155" i="135"/>
  <c r="F137" i="135"/>
  <c r="F138" i="135" s="1"/>
  <c r="G198" i="146"/>
  <c r="G130" i="146"/>
  <c r="F189" i="137"/>
  <c r="F190" i="137" s="1"/>
  <c r="F171" i="134"/>
  <c r="F172" i="134" s="1"/>
  <c r="F171" i="135"/>
  <c r="F172" i="135" s="1"/>
  <c r="G97" i="144"/>
  <c r="G199" i="144" s="1"/>
  <c r="G117" i="146"/>
  <c r="F97" i="86"/>
  <c r="F165" i="86" s="1"/>
  <c r="F155" i="137"/>
  <c r="F156" i="137" s="1"/>
  <c r="G151" i="146"/>
  <c r="F371" i="145"/>
  <c r="G82" i="151"/>
  <c r="G116" i="151" s="1"/>
  <c r="F155" i="136"/>
  <c r="F156" i="136" s="1"/>
  <c r="F137" i="137"/>
  <c r="F138" i="137" s="1"/>
  <c r="F214" i="137"/>
  <c r="F248" i="137" s="1"/>
  <c r="G82" i="143"/>
  <c r="G150" i="143" s="1"/>
  <c r="G102" i="147"/>
  <c r="G170" i="147" s="1"/>
  <c r="F189" i="139"/>
  <c r="F190" i="139" s="1"/>
  <c r="F214" i="135"/>
  <c r="F248" i="135" s="1"/>
  <c r="G99" i="147"/>
  <c r="G167" i="147" s="1"/>
  <c r="G82" i="147"/>
  <c r="G150" i="147" s="1"/>
  <c r="G80" i="143"/>
  <c r="G182" i="143" s="1"/>
  <c r="G101" i="143"/>
  <c r="G203" i="143" s="1"/>
  <c r="F155" i="134"/>
  <c r="G81" i="151"/>
  <c r="G183" i="151" s="1"/>
  <c r="F171" i="137"/>
  <c r="F172" i="137" s="1"/>
  <c r="G98" i="147"/>
  <c r="G132" i="147" s="1"/>
  <c r="G98" i="151"/>
  <c r="G200" i="151" s="1"/>
  <c r="G99" i="151"/>
  <c r="G201" i="151" s="1"/>
  <c r="F214" i="139"/>
  <c r="F248" i="139" s="1"/>
  <c r="G79" i="151"/>
  <c r="G147" i="151" s="1"/>
  <c r="G86" i="151"/>
  <c r="G188" i="151" s="1"/>
  <c r="F330" i="143"/>
  <c r="J22" i="208"/>
  <c r="F214" i="134"/>
  <c r="F248" i="134" s="1"/>
  <c r="F46" i="86"/>
  <c r="K557" i="217"/>
  <c r="F102" i="86"/>
  <c r="F213" i="137"/>
  <c r="F121" i="137"/>
  <c r="G80" i="151"/>
  <c r="G85" i="151"/>
  <c r="G96" i="151"/>
  <c r="G102" i="151"/>
  <c r="G97" i="151"/>
  <c r="C113" i="190"/>
  <c r="C114" i="190"/>
  <c r="C116" i="190" s="1"/>
  <c r="G147" i="146"/>
  <c r="G113" i="146"/>
  <c r="G181" i="146"/>
  <c r="F371" i="142"/>
  <c r="F296" i="142"/>
  <c r="F156" i="138"/>
  <c r="F280" i="138"/>
  <c r="F20" i="131" s="1"/>
  <c r="J24" i="208"/>
  <c r="G165" i="146"/>
  <c r="G199" i="146"/>
  <c r="G131" i="146"/>
  <c r="D107" i="199"/>
  <c r="D148" i="199"/>
  <c r="D141" i="199"/>
  <c r="D153" i="199" s="1"/>
  <c r="G98" i="143"/>
  <c r="G59" i="143"/>
  <c r="G93" i="143" s="1"/>
  <c r="F366" i="143"/>
  <c r="F213" i="134"/>
  <c r="F121" i="134"/>
  <c r="F230" i="134"/>
  <c r="F264" i="134" s="1"/>
  <c r="G120" i="147"/>
  <c r="G188" i="147"/>
  <c r="G154" i="147"/>
  <c r="G43" i="147"/>
  <c r="G77" i="147" s="1"/>
  <c r="F350" i="147"/>
  <c r="G97" i="147"/>
  <c r="G84" i="147"/>
  <c r="F281" i="138"/>
  <c r="F20" i="133" s="1"/>
  <c r="F230" i="135"/>
  <c r="F264" i="135" s="1"/>
  <c r="E39" i="95"/>
  <c r="E64" i="95" s="1"/>
  <c r="E94" i="102"/>
  <c r="F282" i="138"/>
  <c r="F20" i="132" s="1"/>
  <c r="F122" i="138"/>
  <c r="F137" i="139"/>
  <c r="F138" i="139" s="1"/>
  <c r="E340" i="86"/>
  <c r="E313" i="86"/>
  <c r="F45" i="86"/>
  <c r="K556" i="217"/>
  <c r="F96" i="86"/>
  <c r="D40" i="128"/>
  <c r="E65" i="128"/>
  <c r="C15" i="186" s="1"/>
  <c r="C44" i="186" s="1"/>
  <c r="C58" i="186" s="1"/>
  <c r="C99" i="186" s="1"/>
  <c r="G187" i="146"/>
  <c r="G119" i="146"/>
  <c r="G153" i="146"/>
  <c r="E92" i="102"/>
  <c r="E78" i="287" s="1"/>
  <c r="E37" i="95"/>
  <c r="E62" i="95" s="1"/>
  <c r="F330" i="151"/>
  <c r="G95" i="151"/>
  <c r="F314" i="151"/>
  <c r="F332" i="151"/>
  <c r="F333" i="151" s="1"/>
  <c r="F230" i="136"/>
  <c r="F264" i="136" s="1"/>
  <c r="F121" i="136"/>
  <c r="F213" i="136"/>
  <c r="G145" i="146"/>
  <c r="G179" i="146"/>
  <c r="G111" i="146"/>
  <c r="C115" i="191"/>
  <c r="C117" i="191" s="1"/>
  <c r="C119" i="191" s="1"/>
  <c r="C118" i="191"/>
  <c r="G170" i="146"/>
  <c r="G136" i="146"/>
  <c r="G204" i="146"/>
  <c r="G95" i="143"/>
  <c r="G83" i="143"/>
  <c r="F329" i="162"/>
  <c r="F306" i="162"/>
  <c r="F343" i="162" s="1"/>
  <c r="G46" i="162" s="1"/>
  <c r="F323" i="162"/>
  <c r="F360" i="162" s="1"/>
  <c r="G63" i="162" s="1"/>
  <c r="F304" i="162"/>
  <c r="F341" i="162" s="1"/>
  <c r="G44" i="162" s="1"/>
  <c r="F24" i="128"/>
  <c r="F74" i="128" s="1"/>
  <c r="D15" i="195" s="1"/>
  <c r="D44" i="195" s="1"/>
  <c r="D58" i="195" s="1"/>
  <c r="D99" i="195" s="1"/>
  <c r="F311" i="162"/>
  <c r="F348" i="162" s="1"/>
  <c r="G51" i="162" s="1"/>
  <c r="F325" i="162"/>
  <c r="F362" i="162" s="1"/>
  <c r="G65" i="162" s="1"/>
  <c r="F328" i="162"/>
  <c r="F365" i="162" s="1"/>
  <c r="G68" i="162" s="1"/>
  <c r="F309" i="162"/>
  <c r="F346" i="162" s="1"/>
  <c r="G49" i="162" s="1"/>
  <c r="F319" i="162"/>
  <c r="F356" i="162" s="1"/>
  <c r="F331" i="162"/>
  <c r="F307" i="162"/>
  <c r="F344" i="162" s="1"/>
  <c r="G47" i="162" s="1"/>
  <c r="F321" i="162"/>
  <c r="F358" i="162" s="1"/>
  <c r="G61" i="162" s="1"/>
  <c r="F324" i="162"/>
  <c r="F361" i="162" s="1"/>
  <c r="G64" i="162" s="1"/>
  <c r="F305" i="162"/>
  <c r="F342" i="162" s="1"/>
  <c r="G45" i="162" s="1"/>
  <c r="F312" i="162"/>
  <c r="F349" i="162" s="1"/>
  <c r="G52" i="162" s="1"/>
  <c r="F326" i="162"/>
  <c r="F363" i="162" s="1"/>
  <c r="G66" i="162" s="1"/>
  <c r="F303" i="162"/>
  <c r="F340" i="162" s="1"/>
  <c r="F310" i="162"/>
  <c r="F347" i="162" s="1"/>
  <c r="G50" i="162" s="1"/>
  <c r="F320" i="162"/>
  <c r="F357" i="162" s="1"/>
  <c r="G60" i="162" s="1"/>
  <c r="F327" i="162"/>
  <c r="F364" i="162" s="1"/>
  <c r="G67" i="162" s="1"/>
  <c r="F308" i="162"/>
  <c r="F345" i="162" s="1"/>
  <c r="G48" i="162" s="1"/>
  <c r="F322" i="162"/>
  <c r="F359" i="162" s="1"/>
  <c r="G62" i="162" s="1"/>
  <c r="F313" i="162"/>
  <c r="G202" i="147"/>
  <c r="G168" i="147"/>
  <c r="G134" i="147"/>
  <c r="F332" i="147"/>
  <c r="F333" i="147" s="1"/>
  <c r="F314" i="147"/>
  <c r="D106" i="200"/>
  <c r="D29" i="207" s="1"/>
  <c r="D30" i="209" s="1"/>
  <c r="D105" i="200"/>
  <c r="D29" i="205" s="1"/>
  <c r="D104" i="200"/>
  <c r="F229" i="136"/>
  <c r="F205" i="136"/>
  <c r="F206" i="136" s="1"/>
  <c r="F229" i="139"/>
  <c r="F205" i="139"/>
  <c r="F206" i="139" s="1"/>
  <c r="F296" i="150"/>
  <c r="F371" i="150"/>
  <c r="F50" i="86"/>
  <c r="K561" i="217"/>
  <c r="E356" i="86"/>
  <c r="E329" i="86"/>
  <c r="E330" i="86" s="1"/>
  <c r="F52" i="86"/>
  <c r="K563" i="217"/>
  <c r="F49" i="86"/>
  <c r="K560" i="217"/>
  <c r="K555" i="217"/>
  <c r="F44" i="86"/>
  <c r="G195" i="146"/>
  <c r="G127" i="146"/>
  <c r="G161" i="146"/>
  <c r="F121" i="135"/>
  <c r="F213" i="135"/>
  <c r="F121" i="139"/>
  <c r="F213" i="139"/>
  <c r="G100" i="151"/>
  <c r="F366" i="151"/>
  <c r="G59" i="151"/>
  <c r="G93" i="151" s="1"/>
  <c r="G43" i="151"/>
  <c r="G77" i="151" s="1"/>
  <c r="F350" i="151"/>
  <c r="D105" i="204"/>
  <c r="D33" i="205" s="1"/>
  <c r="D106" i="204"/>
  <c r="D33" i="207" s="1"/>
  <c r="D104" i="204"/>
  <c r="F230" i="139"/>
  <c r="F264" i="139" s="1"/>
  <c r="J26" i="208"/>
  <c r="F229" i="137"/>
  <c r="F205" i="137"/>
  <c r="F206" i="137" s="1"/>
  <c r="F368" i="146"/>
  <c r="F370" i="146" s="1"/>
  <c r="G53" i="146"/>
  <c r="F351" i="146"/>
  <c r="E41" i="95"/>
  <c r="E66" i="95" s="1"/>
  <c r="E96" i="102"/>
  <c r="F205" i="135"/>
  <c r="F206" i="135" s="1"/>
  <c r="F229" i="135"/>
  <c r="F230" i="137"/>
  <c r="F264" i="137" s="1"/>
  <c r="G149" i="146"/>
  <c r="G183" i="146"/>
  <c r="G115" i="146"/>
  <c r="G97" i="143"/>
  <c r="G187" i="143"/>
  <c r="G119" i="143"/>
  <c r="G153" i="143"/>
  <c r="G84" i="143"/>
  <c r="G86" i="143"/>
  <c r="G43" i="143"/>
  <c r="G77" i="143" s="1"/>
  <c r="F350" i="143"/>
  <c r="G102" i="143"/>
  <c r="F366" i="147"/>
  <c r="G59" i="147"/>
  <c r="G93" i="147" s="1"/>
  <c r="G149" i="147"/>
  <c r="G115" i="147"/>
  <c r="G183" i="147"/>
  <c r="G80" i="147"/>
  <c r="G101" i="147"/>
  <c r="C113" i="188"/>
  <c r="C114" i="188"/>
  <c r="C116" i="188" s="1"/>
  <c r="F171" i="136"/>
  <c r="F172" i="136" s="1"/>
  <c r="F171" i="139"/>
  <c r="F172" i="139" s="1"/>
  <c r="K562" i="217"/>
  <c r="F51" i="86"/>
  <c r="F133" i="86"/>
  <c r="F167" i="86"/>
  <c r="F201" i="86"/>
  <c r="F101" i="86"/>
  <c r="F100" i="86"/>
  <c r="K559" i="217"/>
  <c r="F48" i="86"/>
  <c r="F47" i="86"/>
  <c r="K558" i="217"/>
  <c r="F98" i="86"/>
  <c r="F367" i="146"/>
  <c r="G69" i="146"/>
  <c r="G70" i="146" s="1"/>
  <c r="C114" i="192"/>
  <c r="C116" i="192" s="1"/>
  <c r="C113" i="192"/>
  <c r="G83" i="151"/>
  <c r="F239" i="138"/>
  <c r="F240" i="138" s="1"/>
  <c r="F263" i="138"/>
  <c r="F273" i="138" s="1"/>
  <c r="F274" i="138" s="1"/>
  <c r="C113" i="187"/>
  <c r="C114" i="187"/>
  <c r="C116" i="187" s="1"/>
  <c r="G167" i="146"/>
  <c r="G201" i="146"/>
  <c r="G133" i="146"/>
  <c r="G184" i="146"/>
  <c r="G150" i="146"/>
  <c r="G116" i="146"/>
  <c r="F205" i="134"/>
  <c r="F206" i="134" s="1"/>
  <c r="F229" i="134"/>
  <c r="F371" i="149"/>
  <c r="F296" i="149"/>
  <c r="F214" i="136"/>
  <c r="F248" i="136" s="1"/>
  <c r="C113" i="189"/>
  <c r="C114" i="189"/>
  <c r="C116" i="189" s="1"/>
  <c r="D149" i="199"/>
  <c r="D142" i="199"/>
  <c r="D154" i="199" s="1"/>
  <c r="D28" i="205" s="1"/>
  <c r="F314" i="143"/>
  <c r="F332" i="143"/>
  <c r="F333" i="143" s="1"/>
  <c r="D105" i="196"/>
  <c r="D106" i="196"/>
  <c r="D150" i="196" s="1"/>
  <c r="D104" i="196"/>
  <c r="G79" i="143"/>
  <c r="G99" i="143"/>
  <c r="G83" i="147"/>
  <c r="F330" i="147"/>
  <c r="J23" i="208"/>
  <c r="G78" i="146"/>
  <c r="G197" i="146"/>
  <c r="G129" i="146"/>
  <c r="G163" i="146"/>
  <c r="G94" i="146"/>
  <c r="G103" i="146" s="1"/>
  <c r="G104" i="146" s="1"/>
  <c r="F223" i="138"/>
  <c r="F247" i="138"/>
  <c r="F257" i="138" s="1"/>
  <c r="F258" i="138" s="1"/>
  <c r="F137" i="136"/>
  <c r="F138" i="136" s="1"/>
  <c r="G79" i="144"/>
  <c r="G113" i="144" s="1"/>
  <c r="F371" i="148"/>
  <c r="F296" i="148"/>
  <c r="G99" i="144"/>
  <c r="G201" i="144" s="1"/>
  <c r="F322" i="145"/>
  <c r="F359" i="145" s="1"/>
  <c r="G62" i="145" s="1"/>
  <c r="F329" i="145"/>
  <c r="F306" i="145"/>
  <c r="F343" i="145" s="1"/>
  <c r="G46" i="145" s="1"/>
  <c r="F313" i="145"/>
  <c r="F323" i="145"/>
  <c r="F360" i="145" s="1"/>
  <c r="G63" i="145" s="1"/>
  <c r="F304" i="145"/>
  <c r="F341" i="145" s="1"/>
  <c r="G44" i="145" s="1"/>
  <c r="F303" i="145"/>
  <c r="F27" i="128"/>
  <c r="F77" i="128" s="1"/>
  <c r="D15" i="198" s="1"/>
  <c r="D44" i="198" s="1"/>
  <c r="D58" i="198" s="1"/>
  <c r="D99" i="198" s="1"/>
  <c r="F311" i="145"/>
  <c r="F348" i="145" s="1"/>
  <c r="G51" i="145" s="1"/>
  <c r="F325" i="145"/>
  <c r="F362" i="145" s="1"/>
  <c r="G65" i="145" s="1"/>
  <c r="F328" i="145"/>
  <c r="F365" i="145" s="1"/>
  <c r="G68" i="145" s="1"/>
  <c r="F309" i="145"/>
  <c r="F346" i="145" s="1"/>
  <c r="G49" i="145" s="1"/>
  <c r="F319" i="145"/>
  <c r="F320" i="145"/>
  <c r="F357" i="145" s="1"/>
  <c r="G60" i="145" s="1"/>
  <c r="F331" i="145"/>
  <c r="F307" i="145"/>
  <c r="F344" i="145" s="1"/>
  <c r="G47" i="145" s="1"/>
  <c r="F321" i="145"/>
  <c r="F358" i="145" s="1"/>
  <c r="G61" i="145" s="1"/>
  <c r="F324" i="145"/>
  <c r="F361" i="145" s="1"/>
  <c r="G64" i="145" s="1"/>
  <c r="F305" i="145"/>
  <c r="F342" i="145" s="1"/>
  <c r="G45" i="145" s="1"/>
  <c r="F312" i="145"/>
  <c r="F349" i="145" s="1"/>
  <c r="G52" i="145" s="1"/>
  <c r="F326" i="145"/>
  <c r="F363" i="145" s="1"/>
  <c r="G66" i="145" s="1"/>
  <c r="F310" i="145"/>
  <c r="F347" i="145" s="1"/>
  <c r="G50" i="145" s="1"/>
  <c r="F308" i="145"/>
  <c r="F345" i="145" s="1"/>
  <c r="G48" i="145" s="1"/>
  <c r="F327" i="145"/>
  <c r="F364" i="145" s="1"/>
  <c r="G67" i="145" s="1"/>
  <c r="F332" i="144"/>
  <c r="F333" i="144" s="1"/>
  <c r="G101" i="144"/>
  <c r="G203" i="144" s="1"/>
  <c r="F296" i="141"/>
  <c r="F371" i="141"/>
  <c r="G98" i="144"/>
  <c r="G166" i="144" s="1"/>
  <c r="G83" i="144"/>
  <c r="G185" i="144" s="1"/>
  <c r="G86" i="144"/>
  <c r="G120" i="144" s="1"/>
  <c r="G167" i="144"/>
  <c r="G84" i="144"/>
  <c r="F356" i="144"/>
  <c r="F330" i="144"/>
  <c r="G85" i="144"/>
  <c r="F340" i="144"/>
  <c r="F314" i="144"/>
  <c r="G100" i="144"/>
  <c r="G95" i="144"/>
  <c r="G96" i="144"/>
  <c r="G80" i="144"/>
  <c r="D104" i="197"/>
  <c r="D106" i="197"/>
  <c r="D150" i="197" s="1"/>
  <c r="D105" i="197"/>
  <c r="G81" i="144"/>
  <c r="G102" i="144"/>
  <c r="G82" i="144"/>
  <c r="I46" i="212" l="1"/>
  <c r="J100" i="95" s="1"/>
  <c r="I45" i="212"/>
  <c r="J99" i="95" s="1"/>
  <c r="C99" i="95"/>
  <c r="D124" i="95" s="1"/>
  <c r="I40" i="212"/>
  <c r="J94" i="95" s="1"/>
  <c r="C94" i="95"/>
  <c r="D119" i="95" s="1"/>
  <c r="G36" i="212"/>
  <c r="D24" i="287" s="1"/>
  <c r="I24" i="287" s="1"/>
  <c r="G37" i="212"/>
  <c r="D25" i="287" s="1"/>
  <c r="I25" i="287" s="1"/>
  <c r="G41" i="212"/>
  <c r="D29" i="287" s="1"/>
  <c r="I29" i="287" s="1"/>
  <c r="G38" i="212"/>
  <c r="D26" i="287" s="1"/>
  <c r="I26" i="287" s="1"/>
  <c r="D155" i="199"/>
  <c r="D173" i="199" s="1"/>
  <c r="D28" i="207" s="1"/>
  <c r="G237" i="146"/>
  <c r="G271" i="146" s="1"/>
  <c r="G115" i="143"/>
  <c r="D290" i="209"/>
  <c r="D31" i="210" s="1"/>
  <c r="D72" i="211" s="1"/>
  <c r="G134" i="143"/>
  <c r="G183" i="143"/>
  <c r="G168" i="143"/>
  <c r="G101" i="162"/>
  <c r="G169" i="162" s="1"/>
  <c r="F197" i="86"/>
  <c r="F129" i="86"/>
  <c r="G164" i="143"/>
  <c r="G130" i="143"/>
  <c r="G164" i="147"/>
  <c r="G198" i="147"/>
  <c r="G169" i="151"/>
  <c r="G135" i="151"/>
  <c r="G187" i="147"/>
  <c r="G153" i="147"/>
  <c r="I39" i="212"/>
  <c r="J93" i="95" s="1"/>
  <c r="C93" i="95"/>
  <c r="D118" i="95" s="1"/>
  <c r="G129" i="147"/>
  <c r="G197" i="147"/>
  <c r="G118" i="151"/>
  <c r="G186" i="151"/>
  <c r="G236" i="146"/>
  <c r="G270" i="146" s="1"/>
  <c r="G133" i="151"/>
  <c r="G184" i="147"/>
  <c r="G220" i="146"/>
  <c r="G254" i="146" s="1"/>
  <c r="G216" i="146"/>
  <c r="G250" i="146" s="1"/>
  <c r="G167" i="151"/>
  <c r="G181" i="147"/>
  <c r="G165" i="144"/>
  <c r="G147" i="147"/>
  <c r="G114" i="143"/>
  <c r="G131" i="144"/>
  <c r="G149" i="151"/>
  <c r="G148" i="143"/>
  <c r="G97" i="145"/>
  <c r="G131" i="145" s="1"/>
  <c r="F281" i="139"/>
  <c r="F21" i="133" s="1"/>
  <c r="G232" i="146"/>
  <c r="G266" i="146" s="1"/>
  <c r="G222" i="146"/>
  <c r="G256" i="146" s="1"/>
  <c r="G200" i="147"/>
  <c r="F280" i="137"/>
  <c r="F19" i="131" s="1"/>
  <c r="G219" i="146"/>
  <c r="G253" i="146" s="1"/>
  <c r="F280" i="135"/>
  <c r="F17" i="131" s="1"/>
  <c r="G234" i="146"/>
  <c r="G268" i="146" s="1"/>
  <c r="G166" i="147"/>
  <c r="F156" i="135"/>
  <c r="G135" i="143"/>
  <c r="G169" i="143"/>
  <c r="F281" i="136"/>
  <c r="F18" i="133" s="1"/>
  <c r="G150" i="151"/>
  <c r="N525" i="217"/>
  <c r="F280" i="134"/>
  <c r="F16" i="131" s="1"/>
  <c r="F281" i="135"/>
  <c r="F17" i="133" s="1"/>
  <c r="F131" i="86"/>
  <c r="F81" i="86"/>
  <c r="F115" i="86" s="1"/>
  <c r="G86" i="162"/>
  <c r="G188" i="162" s="1"/>
  <c r="G81" i="162"/>
  <c r="G149" i="162" s="1"/>
  <c r="G184" i="143"/>
  <c r="G94" i="151"/>
  <c r="G196" i="151" s="1"/>
  <c r="F199" i="86"/>
  <c r="G166" i="151"/>
  <c r="G136" i="147"/>
  <c r="G116" i="147"/>
  <c r="G154" i="151"/>
  <c r="G204" i="147"/>
  <c r="F84" i="86"/>
  <c r="F186" i="86" s="1"/>
  <c r="G117" i="144"/>
  <c r="G116" i="143"/>
  <c r="G184" i="151"/>
  <c r="G132" i="151"/>
  <c r="G201" i="147"/>
  <c r="G98" i="162"/>
  <c r="G200" i="162" s="1"/>
  <c r="G113" i="151"/>
  <c r="G133" i="147"/>
  <c r="F156" i="134"/>
  <c r="G100" i="162"/>
  <c r="G134" i="162" s="1"/>
  <c r="G83" i="162"/>
  <c r="G151" i="162" s="1"/>
  <c r="G222" i="147"/>
  <c r="G256" i="147" s="1"/>
  <c r="G120" i="151"/>
  <c r="F85" i="86"/>
  <c r="F187" i="86" s="1"/>
  <c r="G94" i="143"/>
  <c r="G196" i="143" s="1"/>
  <c r="G181" i="151"/>
  <c r="G115" i="151"/>
  <c r="G78" i="147"/>
  <c r="G146" i="147" s="1"/>
  <c r="G215" i="146"/>
  <c r="G249" i="146" s="1"/>
  <c r="G147" i="144"/>
  <c r="G181" i="144"/>
  <c r="G217" i="146"/>
  <c r="G251" i="146" s="1"/>
  <c r="G98" i="145"/>
  <c r="G200" i="145" s="1"/>
  <c r="G231" i="146"/>
  <c r="G265" i="146" s="1"/>
  <c r="G238" i="146"/>
  <c r="G272" i="146" s="1"/>
  <c r="G133" i="144"/>
  <c r="G235" i="144" s="1"/>
  <c r="G269" i="144" s="1"/>
  <c r="G185" i="147"/>
  <c r="G117" i="147"/>
  <c r="G151" i="147"/>
  <c r="D107" i="196"/>
  <c r="D148" i="196"/>
  <c r="D141" i="196"/>
  <c r="C118" i="187"/>
  <c r="C115" i="187"/>
  <c r="C117" i="187" s="1"/>
  <c r="C119" i="187" s="1"/>
  <c r="G151" i="151"/>
  <c r="G185" i="151"/>
  <c r="G117" i="151"/>
  <c r="F166" i="86"/>
  <c r="F200" i="86"/>
  <c r="F132" i="86"/>
  <c r="F235" i="86"/>
  <c r="F269" i="86" s="1"/>
  <c r="F367" i="147"/>
  <c r="G69" i="147"/>
  <c r="G70" i="147" s="1"/>
  <c r="F281" i="134"/>
  <c r="F16" i="133" s="1"/>
  <c r="G111" i="143"/>
  <c r="G145" i="143"/>
  <c r="G179" i="143"/>
  <c r="G221" i="143"/>
  <c r="G255" i="143" s="1"/>
  <c r="G290" i="146"/>
  <c r="G54" i="146"/>
  <c r="F367" i="151"/>
  <c r="G69" i="151"/>
  <c r="G70" i="151" s="1"/>
  <c r="G168" i="151"/>
  <c r="G134" i="151"/>
  <c r="G202" i="151"/>
  <c r="F223" i="135"/>
  <c r="F247" i="135"/>
  <c r="F257" i="135" s="1"/>
  <c r="F258" i="135" s="1"/>
  <c r="N527" i="217"/>
  <c r="D107" i="200"/>
  <c r="D112" i="200" s="1"/>
  <c r="D29" i="206"/>
  <c r="E88" i="208" s="1"/>
  <c r="G96" i="162"/>
  <c r="G84" i="162"/>
  <c r="G79" i="162"/>
  <c r="G99" i="162"/>
  <c r="G97" i="162"/>
  <c r="G163" i="143"/>
  <c r="G197" i="143"/>
  <c r="G129" i="143"/>
  <c r="E314" i="86"/>
  <c r="E332" i="86"/>
  <c r="E333" i="86" s="1"/>
  <c r="F282" i="134"/>
  <c r="F16" i="132" s="1"/>
  <c r="F122" i="134"/>
  <c r="G132" i="143"/>
  <c r="G166" i="143"/>
  <c r="G200" i="143"/>
  <c r="D151" i="199"/>
  <c r="D112" i="199"/>
  <c r="F331" i="142"/>
  <c r="F313" i="142"/>
  <c r="F303" i="142"/>
  <c r="F340" i="142" s="1"/>
  <c r="G43" i="142" s="1"/>
  <c r="F308" i="142"/>
  <c r="F345" i="142" s="1"/>
  <c r="G48" i="142" s="1"/>
  <c r="F320" i="142"/>
  <c r="F357" i="142" s="1"/>
  <c r="G60" i="142" s="1"/>
  <c r="F325" i="142"/>
  <c r="F362" i="142" s="1"/>
  <c r="G65" i="142" s="1"/>
  <c r="F307" i="142"/>
  <c r="F344" i="142" s="1"/>
  <c r="G47" i="142" s="1"/>
  <c r="F23" i="128"/>
  <c r="F73" i="128" s="1"/>
  <c r="D15" i="194" s="1"/>
  <c r="D44" i="194" s="1"/>
  <c r="D58" i="194" s="1"/>
  <c r="D99" i="194" s="1"/>
  <c r="F310" i="142"/>
  <c r="F347" i="142" s="1"/>
  <c r="G50" i="142" s="1"/>
  <c r="F322" i="142"/>
  <c r="F359" i="142" s="1"/>
  <c r="G62" i="142" s="1"/>
  <c r="F323" i="142"/>
  <c r="F360" i="142" s="1"/>
  <c r="G63" i="142" s="1"/>
  <c r="F305" i="142"/>
  <c r="F342" i="142" s="1"/>
  <c r="G45" i="142" s="1"/>
  <c r="F321" i="142"/>
  <c r="F358" i="142" s="1"/>
  <c r="G61" i="142" s="1"/>
  <c r="G95" i="142" s="1"/>
  <c r="G197" i="142" s="1"/>
  <c r="F312" i="142"/>
  <c r="F349" i="142" s="1"/>
  <c r="G52" i="142" s="1"/>
  <c r="F324" i="142"/>
  <c r="F361" i="142" s="1"/>
  <c r="G64" i="142" s="1"/>
  <c r="F329" i="142"/>
  <c r="F304" i="142"/>
  <c r="F341" i="142" s="1"/>
  <c r="G44" i="142" s="1"/>
  <c r="F309" i="142"/>
  <c r="F346" i="142" s="1"/>
  <c r="G49" i="142" s="1"/>
  <c r="F319" i="142"/>
  <c r="F356" i="142" s="1"/>
  <c r="G59" i="142" s="1"/>
  <c r="F328" i="142"/>
  <c r="F365" i="142" s="1"/>
  <c r="G68" i="142" s="1"/>
  <c r="F326" i="142"/>
  <c r="F363" i="142" s="1"/>
  <c r="G66" i="142" s="1"/>
  <c r="F327" i="142"/>
  <c r="F364" i="142" s="1"/>
  <c r="G67" i="142" s="1"/>
  <c r="F306" i="142"/>
  <c r="F343" i="142" s="1"/>
  <c r="G46" i="142" s="1"/>
  <c r="F311" i="142"/>
  <c r="F348" i="142" s="1"/>
  <c r="G51" i="142" s="1"/>
  <c r="C115" i="190"/>
  <c r="C117" i="190" s="1"/>
  <c r="C119" i="190" s="1"/>
  <c r="C118" i="190"/>
  <c r="G187" i="151"/>
  <c r="G119" i="151"/>
  <c r="G153" i="151"/>
  <c r="F223" i="137"/>
  <c r="F247" i="137"/>
  <c r="F257" i="137" s="1"/>
  <c r="F258" i="137" s="1"/>
  <c r="F80" i="86"/>
  <c r="G94" i="147"/>
  <c r="F304" i="149"/>
  <c r="F341" i="149" s="1"/>
  <c r="G44" i="149" s="1"/>
  <c r="F309" i="149"/>
  <c r="F346" i="149" s="1"/>
  <c r="G49" i="149" s="1"/>
  <c r="F319" i="149"/>
  <c r="F356" i="149" s="1"/>
  <c r="F324" i="149"/>
  <c r="F361" i="149" s="1"/>
  <c r="G64" i="149" s="1"/>
  <c r="F31" i="128"/>
  <c r="F81" i="128" s="1"/>
  <c r="D15" i="202" s="1"/>
  <c r="D44" i="202" s="1"/>
  <c r="D58" i="202" s="1"/>
  <c r="D99" i="202" s="1"/>
  <c r="F310" i="149"/>
  <c r="F347" i="149" s="1"/>
  <c r="G50" i="149" s="1"/>
  <c r="F311" i="149"/>
  <c r="F348" i="149" s="1"/>
  <c r="G51" i="149" s="1"/>
  <c r="F327" i="149"/>
  <c r="F364" i="149" s="1"/>
  <c r="G67" i="149" s="1"/>
  <c r="F331" i="149"/>
  <c r="F305" i="149"/>
  <c r="F342" i="149" s="1"/>
  <c r="G45" i="149" s="1"/>
  <c r="F312" i="149"/>
  <c r="F349" i="149" s="1"/>
  <c r="G52" i="149" s="1"/>
  <c r="F320" i="149"/>
  <c r="F357" i="149" s="1"/>
  <c r="G60" i="149" s="1"/>
  <c r="F325" i="149"/>
  <c r="F362" i="149" s="1"/>
  <c r="G65" i="149" s="1"/>
  <c r="F322" i="149"/>
  <c r="F359" i="149" s="1"/>
  <c r="G62" i="149" s="1"/>
  <c r="F307" i="149"/>
  <c r="F344" i="149" s="1"/>
  <c r="G47" i="149" s="1"/>
  <c r="F308" i="149"/>
  <c r="F345" i="149" s="1"/>
  <c r="G48" i="149" s="1"/>
  <c r="F326" i="149"/>
  <c r="F363" i="149" s="1"/>
  <c r="G66" i="149" s="1"/>
  <c r="F329" i="149"/>
  <c r="F323" i="149"/>
  <c r="F360" i="149" s="1"/>
  <c r="G63" i="149" s="1"/>
  <c r="F328" i="149"/>
  <c r="F365" i="149" s="1"/>
  <c r="G68" i="149" s="1"/>
  <c r="F313" i="149"/>
  <c r="F321" i="149"/>
  <c r="F358" i="149" s="1"/>
  <c r="G61" i="149" s="1"/>
  <c r="F306" i="149"/>
  <c r="F343" i="149" s="1"/>
  <c r="G46" i="149" s="1"/>
  <c r="F303" i="149"/>
  <c r="F340" i="149" s="1"/>
  <c r="G218" i="146"/>
  <c r="G252" i="146" s="1"/>
  <c r="G235" i="146"/>
  <c r="G269" i="146" s="1"/>
  <c r="N526" i="217"/>
  <c r="F202" i="86"/>
  <c r="F134" i="86"/>
  <c r="F168" i="86"/>
  <c r="C118" i="188"/>
  <c r="C115" i="188"/>
  <c r="C117" i="188" s="1"/>
  <c r="C119" i="188" s="1"/>
  <c r="G217" i="147"/>
  <c r="G251" i="147" s="1"/>
  <c r="G188" i="143"/>
  <c r="G120" i="143"/>
  <c r="G154" i="143"/>
  <c r="G53" i="151"/>
  <c r="F368" i="151"/>
  <c r="F370" i="151" s="1"/>
  <c r="F351" i="151"/>
  <c r="F122" i="135"/>
  <c r="F282" i="135"/>
  <c r="F17" i="132" s="1"/>
  <c r="G229" i="146"/>
  <c r="E366" i="86"/>
  <c r="F59" i="86"/>
  <c r="F313" i="150"/>
  <c r="F326" i="150"/>
  <c r="F363" i="150" s="1"/>
  <c r="G66" i="150" s="1"/>
  <c r="F327" i="150"/>
  <c r="F364" i="150" s="1"/>
  <c r="G67" i="150" s="1"/>
  <c r="F306" i="150"/>
  <c r="F343" i="150" s="1"/>
  <c r="G46" i="150" s="1"/>
  <c r="F329" i="150"/>
  <c r="F308" i="150"/>
  <c r="F345" i="150" s="1"/>
  <c r="G48" i="150" s="1"/>
  <c r="F328" i="150"/>
  <c r="F365" i="150" s="1"/>
  <c r="G68" i="150" s="1"/>
  <c r="F309" i="150"/>
  <c r="F346" i="150" s="1"/>
  <c r="G49" i="150" s="1"/>
  <c r="F322" i="150"/>
  <c r="F359" i="150" s="1"/>
  <c r="G62" i="150" s="1"/>
  <c r="F323" i="150"/>
  <c r="F360" i="150" s="1"/>
  <c r="G63" i="150" s="1"/>
  <c r="F303" i="150"/>
  <c r="F340" i="150" s="1"/>
  <c r="F325" i="150"/>
  <c r="F362" i="150" s="1"/>
  <c r="G65" i="150" s="1"/>
  <c r="F324" i="150"/>
  <c r="F361" i="150" s="1"/>
  <c r="G64" i="150" s="1"/>
  <c r="F305" i="150"/>
  <c r="F342" i="150" s="1"/>
  <c r="G45" i="150" s="1"/>
  <c r="F311" i="150"/>
  <c r="F348" i="150" s="1"/>
  <c r="G51" i="150" s="1"/>
  <c r="F319" i="150"/>
  <c r="F356" i="150" s="1"/>
  <c r="F304" i="150"/>
  <c r="F341" i="150" s="1"/>
  <c r="G44" i="150" s="1"/>
  <c r="F321" i="150"/>
  <c r="F358" i="150" s="1"/>
  <c r="G61" i="150" s="1"/>
  <c r="F320" i="150"/>
  <c r="F357" i="150" s="1"/>
  <c r="G60" i="150" s="1"/>
  <c r="F331" i="150"/>
  <c r="F307" i="150"/>
  <c r="F344" i="150" s="1"/>
  <c r="G47" i="150" s="1"/>
  <c r="F310" i="150"/>
  <c r="F347" i="150" s="1"/>
  <c r="G50" i="150" s="1"/>
  <c r="F32" i="128"/>
  <c r="F82" i="128" s="1"/>
  <c r="D15" i="203" s="1"/>
  <c r="D44" i="203" s="1"/>
  <c r="D58" i="203" s="1"/>
  <c r="D99" i="203" s="1"/>
  <c r="F312" i="150"/>
  <c r="F349" i="150" s="1"/>
  <c r="G52" i="150" s="1"/>
  <c r="F239" i="136"/>
  <c r="F240" i="136" s="1"/>
  <c r="F263" i="136"/>
  <c r="F273" i="136" s="1"/>
  <c r="F274" i="136" s="1"/>
  <c r="G236" i="147"/>
  <c r="G270" i="147" s="1"/>
  <c r="G82" i="162"/>
  <c r="G43" i="162"/>
  <c r="G77" i="162" s="1"/>
  <c r="F350" i="162"/>
  <c r="G59" i="162"/>
  <c r="G93" i="162" s="1"/>
  <c r="F366" i="162"/>
  <c r="G85" i="162"/>
  <c r="G80" i="162"/>
  <c r="G78" i="143"/>
  <c r="F223" i="136"/>
  <c r="F247" i="136"/>
  <c r="F257" i="136" s="1"/>
  <c r="F258" i="136" s="1"/>
  <c r="F281" i="137"/>
  <c r="F19" i="133" s="1"/>
  <c r="G221" i="146"/>
  <c r="G255" i="146" s="1"/>
  <c r="F164" i="86"/>
  <c r="F130" i="86"/>
  <c r="F198" i="86"/>
  <c r="K554" i="217"/>
  <c r="K564" i="217" s="1"/>
  <c r="E350" i="86"/>
  <c r="F43" i="86"/>
  <c r="F77" i="86" s="1"/>
  <c r="F223" i="134"/>
  <c r="F247" i="134"/>
  <c r="F257" i="134" s="1"/>
  <c r="F258" i="134" s="1"/>
  <c r="F280" i="136"/>
  <c r="F18" i="131" s="1"/>
  <c r="G131" i="151"/>
  <c r="G165" i="151"/>
  <c r="G199" i="151"/>
  <c r="G114" i="151"/>
  <c r="G148" i="151"/>
  <c r="G182" i="151"/>
  <c r="F279" i="138"/>
  <c r="F224" i="138"/>
  <c r="D149" i="196"/>
  <c r="D142" i="196"/>
  <c r="C115" i="192"/>
  <c r="C117" i="192" s="1"/>
  <c r="C119" i="192" s="1"/>
  <c r="C118" i="192"/>
  <c r="F169" i="86"/>
  <c r="F135" i="86"/>
  <c r="F203" i="86"/>
  <c r="G203" i="147"/>
  <c r="G169" i="147"/>
  <c r="G135" i="147"/>
  <c r="G170" i="143"/>
  <c r="G136" i="143"/>
  <c r="G204" i="143"/>
  <c r="G152" i="143"/>
  <c r="G118" i="143"/>
  <c r="G186" i="143"/>
  <c r="G131" i="143"/>
  <c r="G165" i="143"/>
  <c r="G199" i="143"/>
  <c r="D33" i="206"/>
  <c r="F34" i="102" s="1"/>
  <c r="F41" i="287" s="1"/>
  <c r="K41" i="287" s="1"/>
  <c r="D107" i="204"/>
  <c r="D112" i="204" s="1"/>
  <c r="G145" i="151"/>
  <c r="G179" i="151"/>
  <c r="G111" i="151"/>
  <c r="F223" i="139"/>
  <c r="F247" i="139"/>
  <c r="F257" i="139" s="1"/>
  <c r="F258" i="139" s="1"/>
  <c r="F79" i="86"/>
  <c r="N528" i="217"/>
  <c r="G95" i="162"/>
  <c r="D106" i="195"/>
  <c r="D24" i="207" s="1"/>
  <c r="D25" i="209" s="1"/>
  <c r="D105" i="195"/>
  <c r="D24" i="205" s="1"/>
  <c r="D104" i="195"/>
  <c r="F330" i="162"/>
  <c r="G213" i="146"/>
  <c r="F282" i="136"/>
  <c r="F18" i="132" s="1"/>
  <c r="F122" i="136"/>
  <c r="G197" i="151"/>
  <c r="G129" i="151"/>
  <c r="G163" i="151"/>
  <c r="G186" i="147"/>
  <c r="G118" i="147"/>
  <c r="G152" i="147"/>
  <c r="G199" i="147"/>
  <c r="G165" i="147"/>
  <c r="G131" i="147"/>
  <c r="G53" i="147"/>
  <c r="F368" i="147"/>
  <c r="F370" i="147" s="1"/>
  <c r="F351" i="147"/>
  <c r="F367" i="143"/>
  <c r="G69" i="143"/>
  <c r="G70" i="143" s="1"/>
  <c r="D28" i="206"/>
  <c r="G233" i="146"/>
  <c r="G267" i="146" s="1"/>
  <c r="G136" i="151"/>
  <c r="G170" i="151"/>
  <c r="G204" i="151"/>
  <c r="G78" i="151"/>
  <c r="G87" i="151" s="1"/>
  <c r="G88" i="151" s="1"/>
  <c r="G128" i="146"/>
  <c r="G137" i="146" s="1"/>
  <c r="G138" i="146" s="1"/>
  <c r="G196" i="146"/>
  <c r="G162" i="146"/>
  <c r="G171" i="146" s="1"/>
  <c r="G172" i="146" s="1"/>
  <c r="G87" i="146"/>
  <c r="G88" i="146" s="1"/>
  <c r="G180" i="146"/>
  <c r="G189" i="146" s="1"/>
  <c r="G112" i="146"/>
  <c r="G121" i="146" s="1"/>
  <c r="G146" i="146"/>
  <c r="G155" i="146" s="1"/>
  <c r="G133" i="143"/>
  <c r="G167" i="143"/>
  <c r="G201" i="143"/>
  <c r="G181" i="143"/>
  <c r="G113" i="143"/>
  <c r="G147" i="143"/>
  <c r="C115" i="189"/>
  <c r="C117" i="189" s="1"/>
  <c r="C119" i="189" s="1"/>
  <c r="C118" i="189"/>
  <c r="F239" i="134"/>
  <c r="F240" i="134" s="1"/>
  <c r="F263" i="134"/>
  <c r="F273" i="134" s="1"/>
  <c r="F274" i="134" s="1"/>
  <c r="F83" i="86"/>
  <c r="F82" i="86"/>
  <c r="G182" i="147"/>
  <c r="G148" i="147"/>
  <c r="G114" i="147"/>
  <c r="G195" i="147"/>
  <c r="G161" i="147"/>
  <c r="G127" i="147"/>
  <c r="F351" i="143"/>
  <c r="G53" i="143"/>
  <c r="F368" i="143"/>
  <c r="F370" i="143" s="1"/>
  <c r="F239" i="135"/>
  <c r="F240" i="135" s="1"/>
  <c r="F263" i="135"/>
  <c r="F273" i="135" s="1"/>
  <c r="F274" i="135" s="1"/>
  <c r="F239" i="137"/>
  <c r="F240" i="137" s="1"/>
  <c r="F263" i="137"/>
  <c r="F273" i="137" s="1"/>
  <c r="F274" i="137" s="1"/>
  <c r="D34" i="209"/>
  <c r="G195" i="151"/>
  <c r="G127" i="151"/>
  <c r="G161" i="151"/>
  <c r="F122" i="139"/>
  <c r="F282" i="139"/>
  <c r="F21" i="132" s="1"/>
  <c r="F86" i="86"/>
  <c r="F239" i="139"/>
  <c r="F240" i="139" s="1"/>
  <c r="F263" i="139"/>
  <c r="F273" i="139" s="1"/>
  <c r="F274" i="139" s="1"/>
  <c r="F332" i="162"/>
  <c r="F333" i="162" s="1"/>
  <c r="F314" i="162"/>
  <c r="G102" i="162"/>
  <c r="G151" i="143"/>
  <c r="G117" i="143"/>
  <c r="G185" i="143"/>
  <c r="F280" i="139"/>
  <c r="F21" i="131" s="1"/>
  <c r="C105" i="186"/>
  <c r="C15" i="205" s="1"/>
  <c r="C104" i="186"/>
  <c r="C106" i="186"/>
  <c r="C15" i="207" s="1"/>
  <c r="G145" i="147"/>
  <c r="G111" i="147"/>
  <c r="G179" i="147"/>
  <c r="G195" i="143"/>
  <c r="G127" i="143"/>
  <c r="G161" i="143"/>
  <c r="G164" i="151"/>
  <c r="G198" i="151"/>
  <c r="G130" i="151"/>
  <c r="F282" i="137"/>
  <c r="F19" i="132" s="1"/>
  <c r="F122" i="137"/>
  <c r="F170" i="86"/>
  <c r="F204" i="86"/>
  <c r="F136" i="86"/>
  <c r="G101" i="145"/>
  <c r="G135" i="145" s="1"/>
  <c r="G86" i="145"/>
  <c r="G154" i="145" s="1"/>
  <c r="G100" i="145"/>
  <c r="G134" i="145" s="1"/>
  <c r="G95" i="145"/>
  <c r="G163" i="145" s="1"/>
  <c r="F332" i="145"/>
  <c r="F333" i="145" s="1"/>
  <c r="G82" i="145"/>
  <c r="G150" i="145" s="1"/>
  <c r="G79" i="145"/>
  <c r="G181" i="145" s="1"/>
  <c r="G102" i="145"/>
  <c r="G204" i="145" s="1"/>
  <c r="G80" i="145"/>
  <c r="G151" i="144"/>
  <c r="G84" i="145"/>
  <c r="G99" i="145"/>
  <c r="F328" i="148"/>
  <c r="F365" i="148" s="1"/>
  <c r="G68" i="148" s="1"/>
  <c r="F309" i="148"/>
  <c r="F346" i="148" s="1"/>
  <c r="G49" i="148" s="1"/>
  <c r="F319" i="148"/>
  <c r="F331" i="148"/>
  <c r="F307" i="148"/>
  <c r="F344" i="148" s="1"/>
  <c r="G47" i="148" s="1"/>
  <c r="F321" i="148"/>
  <c r="F358" i="148" s="1"/>
  <c r="G61" i="148" s="1"/>
  <c r="F327" i="148"/>
  <c r="F364" i="148" s="1"/>
  <c r="G67" i="148" s="1"/>
  <c r="F322" i="148"/>
  <c r="F359" i="148" s="1"/>
  <c r="G62" i="148" s="1"/>
  <c r="F306" i="148"/>
  <c r="F343" i="148" s="1"/>
  <c r="G46" i="148" s="1"/>
  <c r="F30" i="128"/>
  <c r="F80" i="128" s="1"/>
  <c r="D15" i="201" s="1"/>
  <c r="D44" i="201" s="1"/>
  <c r="D58" i="201" s="1"/>
  <c r="D99" i="201" s="1"/>
  <c r="F304" i="148"/>
  <c r="F341" i="148" s="1"/>
  <c r="G44" i="148" s="1"/>
  <c r="F324" i="148"/>
  <c r="F361" i="148" s="1"/>
  <c r="G64" i="148" s="1"/>
  <c r="F305" i="148"/>
  <c r="F342" i="148" s="1"/>
  <c r="G45" i="148" s="1"/>
  <c r="F312" i="148"/>
  <c r="F349" i="148" s="1"/>
  <c r="G52" i="148" s="1"/>
  <c r="F326" i="148"/>
  <c r="F363" i="148" s="1"/>
  <c r="G66" i="148" s="1"/>
  <c r="F303" i="148"/>
  <c r="F310" i="148"/>
  <c r="F347" i="148" s="1"/>
  <c r="G50" i="148" s="1"/>
  <c r="F320" i="148"/>
  <c r="F357" i="148" s="1"/>
  <c r="G60" i="148" s="1"/>
  <c r="F308" i="148"/>
  <c r="F345" i="148" s="1"/>
  <c r="G48" i="148" s="1"/>
  <c r="F329" i="148"/>
  <c r="F313" i="148"/>
  <c r="F311" i="148"/>
  <c r="F348" i="148" s="1"/>
  <c r="G51" i="148" s="1"/>
  <c r="F323" i="148"/>
  <c r="F360" i="148" s="1"/>
  <c r="G63" i="148" s="1"/>
  <c r="F325" i="148"/>
  <c r="F362" i="148" s="1"/>
  <c r="G65" i="148" s="1"/>
  <c r="F340" i="145"/>
  <c r="F314" i="145"/>
  <c r="G169" i="144"/>
  <c r="F356" i="145"/>
  <c r="F330" i="145"/>
  <c r="G85" i="145"/>
  <c r="G96" i="145"/>
  <c r="G135" i="144"/>
  <c r="G81" i="145"/>
  <c r="G83" i="145"/>
  <c r="D104" i="198"/>
  <c r="D106" i="198"/>
  <c r="D27" i="207" s="1"/>
  <c r="D105" i="198"/>
  <c r="D27" i="205" s="1"/>
  <c r="G188" i="144"/>
  <c r="G132" i="144"/>
  <c r="G154" i="144"/>
  <c r="G200" i="144"/>
  <c r="F325" i="141"/>
  <c r="F362" i="141" s="1"/>
  <c r="G65" i="141" s="1"/>
  <c r="F328" i="141"/>
  <c r="F365" i="141" s="1"/>
  <c r="G68" i="141" s="1"/>
  <c r="F309" i="141"/>
  <c r="F346" i="141" s="1"/>
  <c r="G49" i="141" s="1"/>
  <c r="F319" i="141"/>
  <c r="F331" i="141"/>
  <c r="F307" i="141"/>
  <c r="F344" i="141" s="1"/>
  <c r="G47" i="141" s="1"/>
  <c r="F321" i="141"/>
  <c r="F358" i="141" s="1"/>
  <c r="G61" i="141" s="1"/>
  <c r="F324" i="141"/>
  <c r="F361" i="141" s="1"/>
  <c r="G64" i="141" s="1"/>
  <c r="F305" i="141"/>
  <c r="F342" i="141" s="1"/>
  <c r="G45" i="141" s="1"/>
  <c r="F312" i="141"/>
  <c r="F349" i="141" s="1"/>
  <c r="G52" i="141" s="1"/>
  <c r="F326" i="141"/>
  <c r="F363" i="141" s="1"/>
  <c r="G66" i="141" s="1"/>
  <c r="F303" i="141"/>
  <c r="F22" i="128"/>
  <c r="F72" i="128" s="1"/>
  <c r="D15" i="193" s="1"/>
  <c r="D44" i="193" s="1"/>
  <c r="D58" i="193" s="1"/>
  <c r="D99" i="193" s="1"/>
  <c r="F310" i="141"/>
  <c r="F347" i="141" s="1"/>
  <c r="G50" i="141" s="1"/>
  <c r="F320" i="141"/>
  <c r="F357" i="141" s="1"/>
  <c r="G60" i="141" s="1"/>
  <c r="F327" i="141"/>
  <c r="F364" i="141" s="1"/>
  <c r="G67" i="141" s="1"/>
  <c r="F308" i="141"/>
  <c r="F345" i="141" s="1"/>
  <c r="G48" i="141" s="1"/>
  <c r="F322" i="141"/>
  <c r="F359" i="141" s="1"/>
  <c r="G62" i="141" s="1"/>
  <c r="F329" i="141"/>
  <c r="F306" i="141"/>
  <c r="F343" i="141" s="1"/>
  <c r="G46" i="141" s="1"/>
  <c r="F313" i="141"/>
  <c r="F323" i="141"/>
  <c r="F360" i="141" s="1"/>
  <c r="G63" i="141" s="1"/>
  <c r="F304" i="141"/>
  <c r="F341" i="141" s="1"/>
  <c r="G44" i="141" s="1"/>
  <c r="F311" i="141"/>
  <c r="F348" i="141" s="1"/>
  <c r="G51" i="141" s="1"/>
  <c r="G170" i="144"/>
  <c r="G204" i="144"/>
  <c r="G136" i="144"/>
  <c r="G149" i="144"/>
  <c r="G115" i="144"/>
  <c r="G183" i="144"/>
  <c r="G153" i="144"/>
  <c r="G119" i="144"/>
  <c r="G187" i="144"/>
  <c r="D141" i="197"/>
  <c r="D107" i="197"/>
  <c r="D148" i="197"/>
  <c r="D149" i="197"/>
  <c r="D142" i="197"/>
  <c r="G182" i="144"/>
  <c r="G148" i="144"/>
  <c r="G114" i="144"/>
  <c r="G164" i="144"/>
  <c r="G198" i="144"/>
  <c r="G130" i="144"/>
  <c r="G163" i="144"/>
  <c r="G129" i="144"/>
  <c r="G197" i="144"/>
  <c r="F350" i="144"/>
  <c r="G43" i="144"/>
  <c r="G150" i="144"/>
  <c r="G184" i="144"/>
  <c r="G116" i="144"/>
  <c r="G134" i="144"/>
  <c r="G202" i="144"/>
  <c r="G168" i="144"/>
  <c r="F366" i="144"/>
  <c r="G69" i="144" s="1"/>
  <c r="G59" i="144"/>
  <c r="G186" i="144"/>
  <c r="G152" i="144"/>
  <c r="G118" i="144"/>
  <c r="I37" i="212" l="1"/>
  <c r="J91" i="95" s="1"/>
  <c r="I38" i="212"/>
  <c r="J92" i="95" s="1"/>
  <c r="C91" i="95"/>
  <c r="D116" i="95" s="1"/>
  <c r="C92" i="95"/>
  <c r="D117" i="95" s="1"/>
  <c r="C90" i="95"/>
  <c r="D115" i="95" s="1"/>
  <c r="I36" i="212"/>
  <c r="J90" i="95" s="1"/>
  <c r="I41" i="212"/>
  <c r="J95" i="95" s="1"/>
  <c r="C95" i="95"/>
  <c r="D120" i="95" s="1"/>
  <c r="D153" i="197"/>
  <c r="D26" i="206" s="1"/>
  <c r="D154" i="196"/>
  <c r="D25" i="205" s="1"/>
  <c r="D153" i="196"/>
  <c r="D25" i="206" s="1"/>
  <c r="D154" i="197"/>
  <c r="D26" i="205" s="1"/>
  <c r="G217" i="143"/>
  <c r="G251" i="143" s="1"/>
  <c r="G236" i="143"/>
  <c r="G270" i="143" s="1"/>
  <c r="D272" i="211"/>
  <c r="M76" i="218" s="1"/>
  <c r="D245" i="211"/>
  <c r="D294" i="209"/>
  <c r="D35" i="210" s="1"/>
  <c r="D76" i="211" s="1"/>
  <c r="D285" i="209"/>
  <c r="D26" i="210" s="1"/>
  <c r="D67" i="211" s="1"/>
  <c r="G102" i="149"/>
  <c r="G204" i="149" s="1"/>
  <c r="G99" i="148"/>
  <c r="G167" i="148" s="1"/>
  <c r="G135" i="162"/>
  <c r="G203" i="162"/>
  <c r="F231" i="86"/>
  <c r="F265" i="86" s="1"/>
  <c r="G232" i="147"/>
  <c r="G266" i="147" s="1"/>
  <c r="G86" i="149"/>
  <c r="G120" i="149" s="1"/>
  <c r="G232" i="143"/>
  <c r="G266" i="143" s="1"/>
  <c r="G221" i="147"/>
  <c r="G255" i="147" s="1"/>
  <c r="G235" i="151"/>
  <c r="G269" i="151" s="1"/>
  <c r="G237" i="151"/>
  <c r="G271" i="151" s="1"/>
  <c r="G231" i="147"/>
  <c r="G265" i="147" s="1"/>
  <c r="G220" i="151"/>
  <c r="G254" i="151" s="1"/>
  <c r="G97" i="141"/>
  <c r="G165" i="141" s="1"/>
  <c r="G100" i="149"/>
  <c r="G202" i="149" s="1"/>
  <c r="G98" i="142"/>
  <c r="G132" i="142" s="1"/>
  <c r="G218" i="147"/>
  <c r="G252" i="147" s="1"/>
  <c r="G84" i="149"/>
  <c r="G186" i="149" s="1"/>
  <c r="G218" i="151"/>
  <c r="G252" i="151" s="1"/>
  <c r="G199" i="145"/>
  <c r="G165" i="145"/>
  <c r="G222" i="151"/>
  <c r="G256" i="151" s="1"/>
  <c r="G216" i="143"/>
  <c r="G250" i="143" s="1"/>
  <c r="G215" i="147"/>
  <c r="G249" i="147" s="1"/>
  <c r="G233" i="144"/>
  <c r="G267" i="144" s="1"/>
  <c r="G102" i="150"/>
  <c r="G170" i="150" s="1"/>
  <c r="G217" i="151"/>
  <c r="G251" i="151" s="1"/>
  <c r="G234" i="147"/>
  <c r="G268" i="147" s="1"/>
  <c r="G162" i="143"/>
  <c r="G171" i="143" s="1"/>
  <c r="G172" i="143" s="1"/>
  <c r="D160" i="199"/>
  <c r="G234" i="151"/>
  <c r="G268" i="151" s="1"/>
  <c r="G237" i="143"/>
  <c r="G271" i="143" s="1"/>
  <c r="G202" i="162"/>
  <c r="G166" i="162"/>
  <c r="G115" i="162"/>
  <c r="F152" i="86"/>
  <c r="G117" i="162"/>
  <c r="G185" i="162"/>
  <c r="G81" i="150"/>
  <c r="G149" i="150" s="1"/>
  <c r="G80" i="149"/>
  <c r="G182" i="149" s="1"/>
  <c r="G128" i="143"/>
  <c r="G137" i="143" s="1"/>
  <c r="G138" i="143" s="1"/>
  <c r="G163" i="142"/>
  <c r="G129" i="142"/>
  <c r="G188" i="145"/>
  <c r="F118" i="86"/>
  <c r="G162" i="151"/>
  <c r="G171" i="151" s="1"/>
  <c r="G172" i="151" s="1"/>
  <c r="F183" i="86"/>
  <c r="G103" i="151"/>
  <c r="G104" i="151" s="1"/>
  <c r="G128" i="151"/>
  <c r="G137" i="151" s="1"/>
  <c r="G138" i="151" s="1"/>
  <c r="F149" i="86"/>
  <c r="G166" i="145"/>
  <c r="D156" i="199"/>
  <c r="G84" i="150"/>
  <c r="G118" i="150" s="1"/>
  <c r="G83" i="142"/>
  <c r="G117" i="142" s="1"/>
  <c r="G219" i="144"/>
  <c r="G253" i="144" s="1"/>
  <c r="G202" i="145"/>
  <c r="G183" i="162"/>
  <c r="G169" i="145"/>
  <c r="G180" i="147"/>
  <c r="G189" i="147" s="1"/>
  <c r="F153" i="86"/>
  <c r="F233" i="86"/>
  <c r="F267" i="86" s="1"/>
  <c r="G203" i="145"/>
  <c r="G101" i="142"/>
  <c r="G169" i="142" s="1"/>
  <c r="G103" i="143"/>
  <c r="G104" i="143" s="1"/>
  <c r="G215" i="144"/>
  <c r="G249" i="144" s="1"/>
  <c r="G215" i="151"/>
  <c r="G249" i="151" s="1"/>
  <c r="G197" i="145"/>
  <c r="G85" i="142"/>
  <c r="G218" i="143"/>
  <c r="G252" i="143" s="1"/>
  <c r="G238" i="147"/>
  <c r="G272" i="147" s="1"/>
  <c r="G120" i="162"/>
  <c r="F366" i="142"/>
  <c r="G69" i="142" s="1"/>
  <c r="G70" i="142" s="1"/>
  <c r="G154" i="162"/>
  <c r="F29" i="102"/>
  <c r="G101" i="150"/>
  <c r="G169" i="150" s="1"/>
  <c r="G99" i="149"/>
  <c r="G133" i="149" s="1"/>
  <c r="G112" i="147"/>
  <c r="F119" i="86"/>
  <c r="G132" i="162"/>
  <c r="G78" i="162"/>
  <c r="G180" i="162" s="1"/>
  <c r="G168" i="162"/>
  <c r="G79" i="142"/>
  <c r="G147" i="142" s="1"/>
  <c r="G87" i="147"/>
  <c r="G88" i="147" s="1"/>
  <c r="F78" i="86"/>
  <c r="F146" i="86" s="1"/>
  <c r="G96" i="142"/>
  <c r="G164" i="142" s="1"/>
  <c r="G235" i="147"/>
  <c r="G269" i="147" s="1"/>
  <c r="G231" i="143"/>
  <c r="G265" i="143" s="1"/>
  <c r="F350" i="142"/>
  <c r="F351" i="142" s="1"/>
  <c r="G129" i="145"/>
  <c r="G132" i="145"/>
  <c r="G238" i="143"/>
  <c r="G272" i="143" s="1"/>
  <c r="G233" i="151"/>
  <c r="G267" i="151" s="1"/>
  <c r="G79" i="149"/>
  <c r="G181" i="149" s="1"/>
  <c r="G213" i="151"/>
  <c r="G247" i="151" s="1"/>
  <c r="F237" i="86"/>
  <c r="F271" i="86" s="1"/>
  <c r="F232" i="86"/>
  <c r="F266" i="86" s="1"/>
  <c r="F30" i="102"/>
  <c r="G155" i="147"/>
  <c r="G156" i="147" s="1"/>
  <c r="G94" i="162"/>
  <c r="G128" i="162" s="1"/>
  <c r="E92" i="208"/>
  <c r="G79" i="150"/>
  <c r="G147" i="150" s="1"/>
  <c r="G97" i="150"/>
  <c r="G131" i="150" s="1"/>
  <c r="G82" i="149"/>
  <c r="G150" i="149" s="1"/>
  <c r="G219" i="151"/>
  <c r="G253" i="151" s="1"/>
  <c r="G95" i="150"/>
  <c r="G129" i="150" s="1"/>
  <c r="F236" i="86"/>
  <c r="F270" i="86" s="1"/>
  <c r="G221" i="151"/>
  <c r="G255" i="151" s="1"/>
  <c r="G102" i="142"/>
  <c r="G82" i="142"/>
  <c r="G184" i="145"/>
  <c r="G82" i="150"/>
  <c r="G184" i="150" s="1"/>
  <c r="G98" i="149"/>
  <c r="G166" i="149" s="1"/>
  <c r="G215" i="143"/>
  <c r="G249" i="143" s="1"/>
  <c r="G238" i="151"/>
  <c r="G272" i="151" s="1"/>
  <c r="G220" i="147"/>
  <c r="G254" i="147" s="1"/>
  <c r="G99" i="142"/>
  <c r="G133" i="142" s="1"/>
  <c r="G99" i="150"/>
  <c r="G167" i="150" s="1"/>
  <c r="G95" i="149"/>
  <c r="G129" i="149" s="1"/>
  <c r="G100" i="142"/>
  <c r="G236" i="151"/>
  <c r="G270" i="151" s="1"/>
  <c r="G122" i="146"/>
  <c r="G282" i="146"/>
  <c r="G28" i="132" s="1"/>
  <c r="F188" i="86"/>
  <c r="F154" i="86"/>
  <c r="F120" i="86"/>
  <c r="G229" i="151"/>
  <c r="G205" i="151"/>
  <c r="G206" i="151" s="1"/>
  <c r="G54" i="143"/>
  <c r="G290" i="143"/>
  <c r="G156" i="146"/>
  <c r="G280" i="146"/>
  <c r="G28" i="131" s="1"/>
  <c r="F113" i="86"/>
  <c r="F147" i="86"/>
  <c r="F181" i="86"/>
  <c r="D114" i="204"/>
  <c r="D116" i="204" s="1"/>
  <c r="D113" i="204"/>
  <c r="F20" i="130"/>
  <c r="F283" i="138"/>
  <c r="F294" i="138"/>
  <c r="N524" i="217"/>
  <c r="F279" i="136"/>
  <c r="F224" i="136"/>
  <c r="F367" i="162"/>
  <c r="G69" i="162"/>
  <c r="G70" i="162" s="1"/>
  <c r="G86" i="150"/>
  <c r="F366" i="150"/>
  <c r="G59" i="150"/>
  <c r="G93" i="150" s="1"/>
  <c r="G83" i="150"/>
  <c r="G80" i="150"/>
  <c r="F93" i="86"/>
  <c r="F94" i="86"/>
  <c r="G54" i="151"/>
  <c r="G290" i="151"/>
  <c r="F330" i="149"/>
  <c r="G96" i="149"/>
  <c r="G83" i="149"/>
  <c r="F224" i="137"/>
  <c r="F279" i="137"/>
  <c r="G86" i="142"/>
  <c r="F314" i="142"/>
  <c r="F332" i="142"/>
  <c r="F333" i="142" s="1"/>
  <c r="G113" i="162"/>
  <c r="G147" i="162"/>
  <c r="G181" i="162"/>
  <c r="F234" i="86"/>
  <c r="F268" i="86" s="1"/>
  <c r="F238" i="86"/>
  <c r="F272" i="86" s="1"/>
  <c r="C16" i="209"/>
  <c r="C276" i="209" s="1"/>
  <c r="G20" i="208"/>
  <c r="G136" i="162"/>
  <c r="G170" i="162"/>
  <c r="G204" i="162"/>
  <c r="G229" i="147"/>
  <c r="F116" i="86"/>
  <c r="F184" i="86"/>
  <c r="F150" i="86"/>
  <c r="G214" i="146"/>
  <c r="G248" i="146" s="1"/>
  <c r="G205" i="146"/>
  <c r="G206" i="146" s="1"/>
  <c r="G230" i="146"/>
  <c r="G264" i="146" s="1"/>
  <c r="G231" i="151"/>
  <c r="G265" i="151" s="1"/>
  <c r="G247" i="146"/>
  <c r="G163" i="162"/>
  <c r="G129" i="162"/>
  <c r="G197" i="162"/>
  <c r="F108" i="102"/>
  <c r="F53" i="95"/>
  <c r="F78" i="95" s="1"/>
  <c r="G237" i="147"/>
  <c r="G271" i="147" s="1"/>
  <c r="F279" i="134"/>
  <c r="F224" i="134"/>
  <c r="G180" i="143"/>
  <c r="G189" i="143" s="1"/>
  <c r="G146" i="143"/>
  <c r="G155" i="143" s="1"/>
  <c r="G112" i="143"/>
  <c r="G121" i="143" s="1"/>
  <c r="G195" i="162"/>
  <c r="G127" i="162"/>
  <c r="G161" i="162"/>
  <c r="G53" i="162"/>
  <c r="F368" i="162"/>
  <c r="F370" i="162" s="1"/>
  <c r="F351" i="162"/>
  <c r="D106" i="203"/>
  <c r="D32" i="207" s="1"/>
  <c r="D33" i="209" s="1"/>
  <c r="D105" i="203"/>
  <c r="D32" i="205" s="1"/>
  <c r="D104" i="203"/>
  <c r="G85" i="150"/>
  <c r="F350" i="150"/>
  <c r="G43" i="150"/>
  <c r="G77" i="150" s="1"/>
  <c r="F69" i="86"/>
  <c r="F70" i="86" s="1"/>
  <c r="E367" i="86"/>
  <c r="F314" i="149"/>
  <c r="F332" i="149"/>
  <c r="F333" i="149" s="1"/>
  <c r="D106" i="202"/>
  <c r="D31" i="207" s="1"/>
  <c r="D105" i="202"/>
  <c r="D31" i="205" s="1"/>
  <c r="D104" i="202"/>
  <c r="G103" i="147"/>
  <c r="G104" i="147" s="1"/>
  <c r="G128" i="147"/>
  <c r="G137" i="147" s="1"/>
  <c r="G138" i="147" s="1"/>
  <c r="G196" i="147"/>
  <c r="G162" i="147"/>
  <c r="G171" i="147" s="1"/>
  <c r="G172" i="147" s="1"/>
  <c r="G84" i="142"/>
  <c r="G234" i="143"/>
  <c r="G268" i="143" s="1"/>
  <c r="G118" i="162"/>
  <c r="G152" i="162"/>
  <c r="G186" i="162"/>
  <c r="D113" i="200"/>
  <c r="D114" i="200"/>
  <c r="D116" i="200" s="1"/>
  <c r="F224" i="135"/>
  <c r="F279" i="135"/>
  <c r="D112" i="196"/>
  <c r="D151" i="196"/>
  <c r="G116" i="145"/>
  <c r="G232" i="151"/>
  <c r="G266" i="151" s="1"/>
  <c r="C15" i="206"/>
  <c r="F20" i="208" s="1"/>
  <c r="C107" i="186"/>
  <c r="G219" i="143"/>
  <c r="G253" i="143" s="1"/>
  <c r="G216" i="147"/>
  <c r="G250" i="147" s="1"/>
  <c r="F185" i="86"/>
  <c r="F151" i="86"/>
  <c r="F117" i="86"/>
  <c r="G235" i="143"/>
  <c r="G269" i="143" s="1"/>
  <c r="G190" i="146"/>
  <c r="G233" i="147"/>
  <c r="G267" i="147" s="1"/>
  <c r="F279" i="139"/>
  <c r="F224" i="139"/>
  <c r="G233" i="143"/>
  <c r="G267" i="143" s="1"/>
  <c r="G220" i="143"/>
  <c r="G254" i="143" s="1"/>
  <c r="F145" i="86"/>
  <c r="F179" i="86"/>
  <c r="F111" i="86"/>
  <c r="G148" i="162"/>
  <c r="G114" i="162"/>
  <c r="G182" i="162"/>
  <c r="G145" i="162"/>
  <c r="G179" i="162"/>
  <c r="G111" i="162"/>
  <c r="G100" i="150"/>
  <c r="G263" i="146"/>
  <c r="G222" i="143"/>
  <c r="G256" i="143" s="1"/>
  <c r="G43" i="149"/>
  <c r="F350" i="149"/>
  <c r="G101" i="149"/>
  <c r="F148" i="86"/>
  <c r="F182" i="86"/>
  <c r="F114" i="86"/>
  <c r="F330" i="142"/>
  <c r="D106" i="194"/>
  <c r="D23" i="207" s="1"/>
  <c r="D24" i="209" s="1"/>
  <c r="D105" i="194"/>
  <c r="D23" i="205" s="1"/>
  <c r="D104" i="194"/>
  <c r="D114" i="199"/>
  <c r="D116" i="199" s="1"/>
  <c r="D113" i="199"/>
  <c r="G199" i="162"/>
  <c r="G131" i="162"/>
  <c r="G165" i="162"/>
  <c r="G130" i="162"/>
  <c r="G164" i="162"/>
  <c r="G198" i="162"/>
  <c r="G213" i="143"/>
  <c r="E87" i="208"/>
  <c r="D29" i="209"/>
  <c r="G229" i="143"/>
  <c r="G205" i="143"/>
  <c r="G206" i="143" s="1"/>
  <c r="G213" i="147"/>
  <c r="E20" i="208"/>
  <c r="G146" i="151"/>
  <c r="G155" i="151" s="1"/>
  <c r="G180" i="151"/>
  <c r="G189" i="151" s="1"/>
  <c r="G112" i="151"/>
  <c r="G54" i="147"/>
  <c r="G290" i="147"/>
  <c r="D24" i="206"/>
  <c r="E83" i="208" s="1"/>
  <c r="D107" i="195"/>
  <c r="D112" i="195" s="1"/>
  <c r="G216" i="151"/>
  <c r="G250" i="151" s="1"/>
  <c r="E351" i="86"/>
  <c r="F53" i="86"/>
  <c r="E368" i="86"/>
  <c r="E370" i="86" s="1"/>
  <c r="G119" i="162"/>
  <c r="G153" i="162"/>
  <c r="G187" i="162"/>
  <c r="G116" i="162"/>
  <c r="G150" i="162"/>
  <c r="G184" i="162"/>
  <c r="G98" i="150"/>
  <c r="G96" i="150"/>
  <c r="F330" i="150"/>
  <c r="F332" i="150"/>
  <c r="F333" i="150" s="1"/>
  <c r="F314" i="150"/>
  <c r="G97" i="149"/>
  <c r="G81" i="149"/>
  <c r="G85" i="149"/>
  <c r="G59" i="149"/>
  <c r="F366" i="149"/>
  <c r="G80" i="142"/>
  <c r="G97" i="142"/>
  <c r="G81" i="142"/>
  <c r="G133" i="162"/>
  <c r="G167" i="162"/>
  <c r="G201" i="162"/>
  <c r="G87" i="143"/>
  <c r="G88" i="143" s="1"/>
  <c r="G219" i="147"/>
  <c r="G253" i="147" s="1"/>
  <c r="G136" i="145"/>
  <c r="G222" i="144"/>
  <c r="G256" i="144" s="1"/>
  <c r="G120" i="145"/>
  <c r="G82" i="148"/>
  <c r="G116" i="148" s="1"/>
  <c r="G170" i="145"/>
  <c r="G85" i="148"/>
  <c r="G187" i="148" s="1"/>
  <c r="G82" i="141"/>
  <c r="G150" i="141" s="1"/>
  <c r="G168" i="145"/>
  <c r="G84" i="148"/>
  <c r="G118" i="148" s="1"/>
  <c r="G85" i="141"/>
  <c r="G187" i="141" s="1"/>
  <c r="G70" i="144"/>
  <c r="G234" i="144"/>
  <c r="G268" i="144" s="1"/>
  <c r="G80" i="141"/>
  <c r="G148" i="141" s="1"/>
  <c r="G237" i="144"/>
  <c r="G271" i="144" s="1"/>
  <c r="G113" i="145"/>
  <c r="G97" i="148"/>
  <c r="G131" i="148" s="1"/>
  <c r="G100" i="148"/>
  <c r="G168" i="148" s="1"/>
  <c r="G147" i="145"/>
  <c r="F332" i="148"/>
  <c r="F333" i="148" s="1"/>
  <c r="G185" i="145"/>
  <c r="G117" i="145"/>
  <c r="G151" i="145"/>
  <c r="F366" i="145"/>
  <c r="G69" i="145" s="1"/>
  <c r="G59" i="145"/>
  <c r="G86" i="148"/>
  <c r="D104" i="201"/>
  <c r="D106" i="201"/>
  <c r="D30" i="207" s="1"/>
  <c r="D105" i="201"/>
  <c r="D30" i="205" s="1"/>
  <c r="G95" i="148"/>
  <c r="G83" i="148"/>
  <c r="G152" i="145"/>
  <c r="G186" i="145"/>
  <c r="G118" i="145"/>
  <c r="D27" i="206"/>
  <c r="F28" i="102" s="1"/>
  <c r="F35" i="287" s="1"/>
  <c r="K35" i="287" s="1"/>
  <c r="D107" i="198"/>
  <c r="D112" i="198" s="1"/>
  <c r="G101" i="148"/>
  <c r="G201" i="145"/>
  <c r="G133" i="145"/>
  <c r="G167" i="145"/>
  <c r="G149" i="145"/>
  <c r="G183" i="145"/>
  <c r="G115" i="145"/>
  <c r="G79" i="148"/>
  <c r="G80" i="148"/>
  <c r="G81" i="148"/>
  <c r="G102" i="148"/>
  <c r="F356" i="148"/>
  <c r="F330" i="148"/>
  <c r="G148" i="145"/>
  <c r="G182" i="145"/>
  <c r="G114" i="145"/>
  <c r="G217" i="144"/>
  <c r="G251" i="144" s="1"/>
  <c r="D28" i="209"/>
  <c r="G198" i="145"/>
  <c r="G130" i="145"/>
  <c r="G164" i="145"/>
  <c r="G153" i="145"/>
  <c r="G119" i="145"/>
  <c r="G187" i="145"/>
  <c r="G43" i="145"/>
  <c r="F350" i="145"/>
  <c r="F351" i="145" s="1"/>
  <c r="F340" i="148"/>
  <c r="F314" i="148"/>
  <c r="G98" i="148"/>
  <c r="G96" i="148"/>
  <c r="G99" i="141"/>
  <c r="G167" i="141" s="1"/>
  <c r="G96" i="141"/>
  <c r="G130" i="141" s="1"/>
  <c r="G84" i="141"/>
  <c r="G186" i="141" s="1"/>
  <c r="F332" i="141"/>
  <c r="F333" i="141" s="1"/>
  <c r="G101" i="141"/>
  <c r="G135" i="141" s="1"/>
  <c r="G79" i="141"/>
  <c r="G113" i="141" s="1"/>
  <c r="G98" i="141"/>
  <c r="G132" i="141" s="1"/>
  <c r="F367" i="144"/>
  <c r="G236" i="144"/>
  <c r="G270" i="144" s="1"/>
  <c r="G238" i="144"/>
  <c r="G272" i="144" s="1"/>
  <c r="G100" i="141"/>
  <c r="G95" i="141"/>
  <c r="G83" i="141"/>
  <c r="G86" i="141"/>
  <c r="G81" i="141"/>
  <c r="G102" i="141"/>
  <c r="D106" i="193"/>
  <c r="D22" i="207" s="1"/>
  <c r="D23" i="209" s="1"/>
  <c r="D105" i="193"/>
  <c r="D22" i="205" s="1"/>
  <c r="D104" i="193"/>
  <c r="F340" i="141"/>
  <c r="F314" i="141"/>
  <c r="F356" i="141"/>
  <c r="F330" i="141"/>
  <c r="D151" i="197"/>
  <c r="D112" i="197"/>
  <c r="G220" i="144"/>
  <c r="G254" i="144" s="1"/>
  <c r="G93" i="144"/>
  <c r="G94" i="144"/>
  <c r="G53" i="144"/>
  <c r="G290" i="144" s="1"/>
  <c r="F368" i="144"/>
  <c r="F370" i="144" s="1"/>
  <c r="G216" i="144"/>
  <c r="G250" i="144" s="1"/>
  <c r="G77" i="144"/>
  <c r="G78" i="144"/>
  <c r="G218" i="144"/>
  <c r="G252" i="144" s="1"/>
  <c r="F351" i="144"/>
  <c r="G231" i="144"/>
  <c r="G265" i="144" s="1"/>
  <c r="G232" i="144"/>
  <c r="G266" i="144" s="1"/>
  <c r="G221" i="144"/>
  <c r="G255" i="144" s="1"/>
  <c r="G93" i="142"/>
  <c r="G94" i="142"/>
  <c r="G77" i="142"/>
  <c r="G78" i="142"/>
  <c r="N585" i="217" l="1"/>
  <c r="N530" i="217"/>
  <c r="D155" i="196"/>
  <c r="D25" i="207" s="1"/>
  <c r="F26" i="102" s="1"/>
  <c r="G201" i="148"/>
  <c r="D155" i="197"/>
  <c r="D159" i="197" s="1"/>
  <c r="G133" i="148"/>
  <c r="G170" i="149"/>
  <c r="G136" i="149"/>
  <c r="D267" i="211"/>
  <c r="M71" i="218" s="1"/>
  <c r="D240" i="211"/>
  <c r="D276" i="211"/>
  <c r="M80" i="218" s="1"/>
  <c r="D249" i="211"/>
  <c r="D288" i="209"/>
  <c r="D29" i="210" s="1"/>
  <c r="D70" i="211" s="1"/>
  <c r="D293" i="209"/>
  <c r="D34" i="210" s="1"/>
  <c r="D75" i="211" s="1"/>
  <c r="D284" i="209"/>
  <c r="D25" i="210" s="1"/>
  <c r="D66" i="211" s="1"/>
  <c r="D283" i="209"/>
  <c r="D24" i="210" s="1"/>
  <c r="D65" i="211" s="1"/>
  <c r="D289" i="209"/>
  <c r="D30" i="210" s="1"/>
  <c r="D71" i="211" s="1"/>
  <c r="C17" i="210"/>
  <c r="C58" i="211" s="1"/>
  <c r="G237" i="162"/>
  <c r="G271" i="162" s="1"/>
  <c r="G188" i="149"/>
  <c r="G154" i="149"/>
  <c r="G165" i="148"/>
  <c r="G237" i="145"/>
  <c r="G271" i="145" s="1"/>
  <c r="G200" i="142"/>
  <c r="G166" i="142"/>
  <c r="G131" i="141"/>
  <c r="G185" i="142"/>
  <c r="G199" i="141"/>
  <c r="G134" i="149"/>
  <c r="G168" i="149"/>
  <c r="G230" i="143"/>
  <c r="G264" i="143" s="1"/>
  <c r="F36" i="287"/>
  <c r="K36" i="287" s="1"/>
  <c r="F104" i="102"/>
  <c r="F37" i="287"/>
  <c r="K37" i="287" s="1"/>
  <c r="F48" i="95"/>
  <c r="F73" i="95" s="1"/>
  <c r="G152" i="149"/>
  <c r="G118" i="149"/>
  <c r="G152" i="148"/>
  <c r="G233" i="145"/>
  <c r="G267" i="145" s="1"/>
  <c r="G113" i="150"/>
  <c r="G136" i="150"/>
  <c r="G204" i="150"/>
  <c r="G163" i="150"/>
  <c r="F49" i="95"/>
  <c r="F74" i="95" s="1"/>
  <c r="G181" i="150"/>
  <c r="G186" i="150"/>
  <c r="G113" i="149"/>
  <c r="G197" i="150"/>
  <c r="G135" i="142"/>
  <c r="G147" i="149"/>
  <c r="G219" i="162"/>
  <c r="G253" i="162" s="1"/>
  <c r="G234" i="162"/>
  <c r="G268" i="162" s="1"/>
  <c r="G236" i="162"/>
  <c r="G270" i="162" s="1"/>
  <c r="G214" i="147"/>
  <c r="G248" i="147" s="1"/>
  <c r="G217" i="162"/>
  <c r="G251" i="162" s="1"/>
  <c r="F217" i="86"/>
  <c r="F251" i="86" s="1"/>
  <c r="G151" i="142"/>
  <c r="G234" i="145"/>
  <c r="G268" i="145" s="1"/>
  <c r="G148" i="149"/>
  <c r="G115" i="150"/>
  <c r="F367" i="142"/>
  <c r="G183" i="150"/>
  <c r="F180" i="86"/>
  <c r="F189" i="86" s="1"/>
  <c r="G222" i="145"/>
  <c r="G256" i="145" s="1"/>
  <c r="G231" i="142"/>
  <c r="G265" i="142" s="1"/>
  <c r="G114" i="149"/>
  <c r="G121" i="147"/>
  <c r="G122" i="147" s="1"/>
  <c r="F220" i="86"/>
  <c r="F254" i="86" s="1"/>
  <c r="F112" i="86"/>
  <c r="F121" i="86" s="1"/>
  <c r="F221" i="86"/>
  <c r="F255" i="86" s="1"/>
  <c r="G239" i="146"/>
  <c r="G240" i="146" s="1"/>
  <c r="F87" i="86"/>
  <c r="F88" i="86" s="1"/>
  <c r="G273" i="146"/>
  <c r="G274" i="146" s="1"/>
  <c r="G230" i="151"/>
  <c r="G264" i="151" s="1"/>
  <c r="G116" i="150"/>
  <c r="G181" i="142"/>
  <c r="G197" i="149"/>
  <c r="G236" i="145"/>
  <c r="G270" i="145" s="1"/>
  <c r="G116" i="149"/>
  <c r="G198" i="142"/>
  <c r="G53" i="142"/>
  <c r="G290" i="142" s="1"/>
  <c r="G203" i="141"/>
  <c r="G152" i="150"/>
  <c r="G133" i="150"/>
  <c r="G196" i="162"/>
  <c r="G238" i="145"/>
  <c r="G272" i="145" s="1"/>
  <c r="G78" i="150"/>
  <c r="G146" i="150" s="1"/>
  <c r="G222" i="162"/>
  <c r="G256" i="162" s="1"/>
  <c r="G135" i="150"/>
  <c r="G203" i="142"/>
  <c r="G162" i="162"/>
  <c r="G171" i="162" s="1"/>
  <c r="G172" i="162" s="1"/>
  <c r="G113" i="142"/>
  <c r="G184" i="149"/>
  <c r="G203" i="150"/>
  <c r="G103" i="162"/>
  <c r="G104" i="162" s="1"/>
  <c r="G231" i="145"/>
  <c r="G265" i="145" s="1"/>
  <c r="N587" i="217"/>
  <c r="G218" i="145"/>
  <c r="G252" i="145" s="1"/>
  <c r="G94" i="150"/>
  <c r="G196" i="150" s="1"/>
  <c r="F103" i="102"/>
  <c r="F76" i="287" s="1"/>
  <c r="G167" i="142"/>
  <c r="N586" i="217"/>
  <c r="G201" i="142"/>
  <c r="F368" i="142"/>
  <c r="F370" i="142" s="1"/>
  <c r="G167" i="149"/>
  <c r="G163" i="149"/>
  <c r="G119" i="142"/>
  <c r="G187" i="142"/>
  <c r="G153" i="142"/>
  <c r="G150" i="150"/>
  <c r="G201" i="149"/>
  <c r="G112" i="162"/>
  <c r="G121" i="162" s="1"/>
  <c r="G130" i="142"/>
  <c r="G186" i="148"/>
  <c r="G87" i="162"/>
  <c r="G88" i="162" s="1"/>
  <c r="G146" i="162"/>
  <c r="G155" i="162" s="1"/>
  <c r="G199" i="148"/>
  <c r="G201" i="150"/>
  <c r="D159" i="196"/>
  <c r="F215" i="86"/>
  <c r="F249" i="86" s="1"/>
  <c r="G132" i="149"/>
  <c r="G199" i="150"/>
  <c r="G281" i="146"/>
  <c r="G28" i="133" s="1"/>
  <c r="E16" i="102"/>
  <c r="G200" i="149"/>
  <c r="G234" i="149" s="1"/>
  <c r="G268" i="149" s="1"/>
  <c r="G165" i="150"/>
  <c r="I20" i="208"/>
  <c r="G232" i="162"/>
  <c r="G266" i="162" s="1"/>
  <c r="G213" i="162"/>
  <c r="G247" i="162" s="1"/>
  <c r="G216" i="162"/>
  <c r="G250" i="162" s="1"/>
  <c r="G231" i="162"/>
  <c r="G265" i="162" s="1"/>
  <c r="F222" i="86"/>
  <c r="F256" i="86" s="1"/>
  <c r="G204" i="142"/>
  <c r="G136" i="142"/>
  <c r="G170" i="142"/>
  <c r="F218" i="86"/>
  <c r="F252" i="86" s="1"/>
  <c r="G202" i="142"/>
  <c r="G134" i="142"/>
  <c r="G168" i="142"/>
  <c r="G150" i="142"/>
  <c r="G184" i="142"/>
  <c r="G116" i="142"/>
  <c r="G190" i="143"/>
  <c r="G281" i="143"/>
  <c r="G25" i="133" s="1"/>
  <c r="G114" i="142"/>
  <c r="G182" i="142"/>
  <c r="G148" i="142"/>
  <c r="G165" i="149"/>
  <c r="G199" i="149"/>
  <c r="G131" i="149"/>
  <c r="G200" i="150"/>
  <c r="G132" i="150"/>
  <c r="G166" i="150"/>
  <c r="F290" i="86"/>
  <c r="F54" i="86"/>
  <c r="G280" i="151"/>
  <c r="G33" i="131" s="1"/>
  <c r="G156" i="151"/>
  <c r="F216" i="86"/>
  <c r="F250" i="86" s="1"/>
  <c r="F21" i="130"/>
  <c r="F283" i="139"/>
  <c r="F294" i="139"/>
  <c r="F219" i="86"/>
  <c r="F253" i="86" s="1"/>
  <c r="D114" i="196"/>
  <c r="D116" i="196" s="1"/>
  <c r="D113" i="196"/>
  <c r="D115" i="200"/>
  <c r="D117" i="200" s="1"/>
  <c r="D119" i="200" s="1"/>
  <c r="D118" i="200"/>
  <c r="G205" i="147"/>
  <c r="G206" i="147" s="1"/>
  <c r="G230" i="147"/>
  <c r="G264" i="147" s="1"/>
  <c r="G187" i="150"/>
  <c r="G119" i="150"/>
  <c r="G153" i="150"/>
  <c r="G156" i="143"/>
  <c r="G280" i="143"/>
  <c r="G25" i="131" s="1"/>
  <c r="G238" i="162"/>
  <c r="G272" i="162" s="1"/>
  <c r="G151" i="150"/>
  <c r="G185" i="150"/>
  <c r="G117" i="150"/>
  <c r="G195" i="150"/>
  <c r="G127" i="150"/>
  <c r="G161" i="150"/>
  <c r="N583" i="217"/>
  <c r="N584" i="217"/>
  <c r="G263" i="151"/>
  <c r="G69" i="149"/>
  <c r="G70" i="149" s="1"/>
  <c r="F367" i="149"/>
  <c r="G263" i="143"/>
  <c r="D23" i="206"/>
  <c r="D107" i="194"/>
  <c r="D112" i="194" s="1"/>
  <c r="F351" i="149"/>
  <c r="F368" i="149"/>
  <c r="F370" i="149" s="1"/>
  <c r="G53" i="149"/>
  <c r="F213" i="86"/>
  <c r="F17" i="130"/>
  <c r="F283" i="135"/>
  <c r="F294" i="135"/>
  <c r="D32" i="209"/>
  <c r="G290" i="162"/>
  <c r="G54" i="162"/>
  <c r="G188" i="142"/>
  <c r="G154" i="142"/>
  <c r="G120" i="142"/>
  <c r="F19" i="130"/>
  <c r="F283" i="137"/>
  <c r="F294" i="137"/>
  <c r="F196" i="86"/>
  <c r="F162" i="86"/>
  <c r="F128" i="86"/>
  <c r="G69" i="150"/>
  <c r="G70" i="150" s="1"/>
  <c r="F367" i="150"/>
  <c r="D115" i="204"/>
  <c r="D117" i="204" s="1"/>
  <c r="D119" i="204" s="1"/>
  <c r="D118" i="204"/>
  <c r="G235" i="162"/>
  <c r="G269" i="162" s="1"/>
  <c r="G183" i="142"/>
  <c r="G115" i="142"/>
  <c r="G149" i="142"/>
  <c r="G93" i="149"/>
  <c r="G94" i="149"/>
  <c r="G218" i="162"/>
  <c r="G252" i="162" s="1"/>
  <c r="G221" i="162"/>
  <c r="G255" i="162" s="1"/>
  <c r="D114" i="195"/>
  <c r="D116" i="195" s="1"/>
  <c r="D113" i="195"/>
  <c r="G121" i="151"/>
  <c r="G214" i="151"/>
  <c r="G247" i="147"/>
  <c r="G282" i="143"/>
  <c r="G25" i="132" s="1"/>
  <c r="G122" i="143"/>
  <c r="G233" i="162"/>
  <c r="G267" i="162" s="1"/>
  <c r="G169" i="149"/>
  <c r="G203" i="149"/>
  <c r="G135" i="149"/>
  <c r="G77" i="149"/>
  <c r="G78" i="149"/>
  <c r="G190" i="147"/>
  <c r="G152" i="142"/>
  <c r="G186" i="142"/>
  <c r="G118" i="142"/>
  <c r="G145" i="150"/>
  <c r="G179" i="150"/>
  <c r="G111" i="150"/>
  <c r="D107" i="203"/>
  <c r="D112" i="203" s="1"/>
  <c r="D32" i="206"/>
  <c r="E91" i="208" s="1"/>
  <c r="G229" i="162"/>
  <c r="G223" i="146"/>
  <c r="G263" i="147"/>
  <c r="D74" i="208"/>
  <c r="G215" i="162"/>
  <c r="G249" i="162" s="1"/>
  <c r="G164" i="149"/>
  <c r="G130" i="149"/>
  <c r="G198" i="149"/>
  <c r="F195" i="86"/>
  <c r="F103" i="86"/>
  <c r="F104" i="86" s="1"/>
  <c r="F161" i="86"/>
  <c r="F127" i="86"/>
  <c r="G188" i="150"/>
  <c r="G120" i="150"/>
  <c r="G154" i="150"/>
  <c r="F371" i="138"/>
  <c r="F331" i="138"/>
  <c r="F296" i="138"/>
  <c r="F25" i="102"/>
  <c r="F32" i="287" s="1"/>
  <c r="K32" i="287" s="1"/>
  <c r="G137" i="162"/>
  <c r="G138" i="162" s="1"/>
  <c r="G280" i="147"/>
  <c r="G29" i="131" s="1"/>
  <c r="G199" i="142"/>
  <c r="G131" i="142"/>
  <c r="G165" i="142"/>
  <c r="G187" i="149"/>
  <c r="G153" i="149"/>
  <c r="G119" i="149"/>
  <c r="G149" i="149"/>
  <c r="G183" i="149"/>
  <c r="G115" i="149"/>
  <c r="G164" i="150"/>
  <c r="G198" i="150"/>
  <c r="G130" i="150"/>
  <c r="G190" i="151"/>
  <c r="G281" i="151"/>
  <c r="G33" i="133" s="1"/>
  <c r="G247" i="143"/>
  <c r="D115" i="199"/>
  <c r="D117" i="199" s="1"/>
  <c r="D119" i="199" s="1"/>
  <c r="D118" i="199"/>
  <c r="G202" i="150"/>
  <c r="G134" i="150"/>
  <c r="G168" i="150"/>
  <c r="F155" i="86"/>
  <c r="D20" i="208"/>
  <c r="C112" i="186"/>
  <c r="G220" i="162"/>
  <c r="G254" i="162" s="1"/>
  <c r="D107" i="202"/>
  <c r="D112" i="202" s="1"/>
  <c r="D31" i="206"/>
  <c r="F32" i="102" s="1"/>
  <c r="F39" i="287" s="1"/>
  <c r="K39" i="287" s="1"/>
  <c r="F351" i="150"/>
  <c r="F368" i="150"/>
  <c r="F370" i="150" s="1"/>
  <c r="G53" i="150"/>
  <c r="G214" i="143"/>
  <c r="G248" i="143" s="1"/>
  <c r="F283" i="134"/>
  <c r="F294" i="134"/>
  <c r="F16" i="130"/>
  <c r="G257" i="146"/>
  <c r="G258" i="146" s="1"/>
  <c r="G151" i="149"/>
  <c r="G117" i="149"/>
  <c r="G185" i="149"/>
  <c r="G182" i="150"/>
  <c r="G148" i="150"/>
  <c r="G114" i="150"/>
  <c r="F283" i="136"/>
  <c r="F294" i="136"/>
  <c r="F18" i="130"/>
  <c r="G189" i="162"/>
  <c r="G153" i="148"/>
  <c r="G200" i="141"/>
  <c r="G119" i="141"/>
  <c r="G119" i="148"/>
  <c r="G133" i="141"/>
  <c r="G201" i="141"/>
  <c r="G184" i="148"/>
  <c r="G116" i="141"/>
  <c r="G152" i="141"/>
  <c r="G182" i="141"/>
  <c r="G184" i="141"/>
  <c r="G150" i="148"/>
  <c r="G114" i="141"/>
  <c r="G70" i="145"/>
  <c r="G153" i="141"/>
  <c r="G221" i="141" s="1"/>
  <c r="G255" i="141" s="1"/>
  <c r="G147" i="141"/>
  <c r="G164" i="141"/>
  <c r="G181" i="141"/>
  <c r="G198" i="141"/>
  <c r="G54" i="144"/>
  <c r="E86" i="208"/>
  <c r="G134" i="148"/>
  <c r="F367" i="145"/>
  <c r="G219" i="145"/>
  <c r="G253" i="145" s="1"/>
  <c r="G202" i="148"/>
  <c r="G215" i="145"/>
  <c r="G249" i="145" s="1"/>
  <c r="G221" i="145"/>
  <c r="G255" i="145" s="1"/>
  <c r="G181" i="148"/>
  <c r="G147" i="148"/>
  <c r="G113" i="148"/>
  <c r="G169" i="148"/>
  <c r="G203" i="148"/>
  <c r="G135" i="148"/>
  <c r="F102" i="102"/>
  <c r="F47" i="95"/>
  <c r="F72" i="95" s="1"/>
  <c r="G151" i="148"/>
  <c r="G185" i="148"/>
  <c r="G117" i="148"/>
  <c r="D107" i="201"/>
  <c r="D112" i="201" s="1"/>
  <c r="D30" i="206"/>
  <c r="F31" i="102" s="1"/>
  <c r="F38" i="287" s="1"/>
  <c r="K38" i="287" s="1"/>
  <c r="G43" i="148"/>
  <c r="F350" i="148"/>
  <c r="F351" i="148" s="1"/>
  <c r="G170" i="148"/>
  <c r="G204" i="148"/>
  <c r="G136" i="148"/>
  <c r="G220" i="145"/>
  <c r="G254" i="145" s="1"/>
  <c r="G197" i="148"/>
  <c r="G163" i="148"/>
  <c r="G129" i="148"/>
  <c r="G154" i="148"/>
  <c r="G188" i="148"/>
  <c r="G120" i="148"/>
  <c r="G164" i="148"/>
  <c r="G198" i="148"/>
  <c r="G130" i="148"/>
  <c r="G53" i="145"/>
  <c r="G290" i="145" s="1"/>
  <c r="F368" i="145"/>
  <c r="F370" i="145" s="1"/>
  <c r="G232" i="145"/>
  <c r="G266" i="145" s="1"/>
  <c r="G183" i="148"/>
  <c r="G115" i="148"/>
  <c r="G149" i="148"/>
  <c r="G217" i="145"/>
  <c r="G251" i="145" s="1"/>
  <c r="G166" i="148"/>
  <c r="G200" i="148"/>
  <c r="G132" i="148"/>
  <c r="G77" i="145"/>
  <c r="G78" i="145"/>
  <c r="G216" i="145"/>
  <c r="G250" i="145" s="1"/>
  <c r="F366" i="148"/>
  <c r="G69" i="148" s="1"/>
  <c r="G59" i="148"/>
  <c r="G148" i="148"/>
  <c r="G114" i="148"/>
  <c r="G182" i="148"/>
  <c r="G235" i="145"/>
  <c r="G269" i="145" s="1"/>
  <c r="D114" i="198"/>
  <c r="D116" i="198" s="1"/>
  <c r="D113" i="198"/>
  <c r="D31" i="209"/>
  <c r="G93" i="145"/>
  <c r="G94" i="145"/>
  <c r="G166" i="141"/>
  <c r="G118" i="141"/>
  <c r="G169" i="141"/>
  <c r="G117" i="141"/>
  <c r="G151" i="141"/>
  <c r="G185" i="141"/>
  <c r="G204" i="141"/>
  <c r="G136" i="141"/>
  <c r="G170" i="141"/>
  <c r="G197" i="141"/>
  <c r="G129" i="141"/>
  <c r="G163" i="141"/>
  <c r="G59" i="141"/>
  <c r="F366" i="141"/>
  <c r="G69" i="141" s="1"/>
  <c r="G183" i="141"/>
  <c r="G115" i="141"/>
  <c r="G149" i="141"/>
  <c r="G134" i="141"/>
  <c r="G202" i="141"/>
  <c r="G168" i="141"/>
  <c r="G43" i="141"/>
  <c r="F350" i="141"/>
  <c r="F351" i="141" s="1"/>
  <c r="D22" i="206"/>
  <c r="E81" i="208" s="1"/>
  <c r="D107" i="193"/>
  <c r="D112" i="193" s="1"/>
  <c r="G188" i="141"/>
  <c r="G120" i="141"/>
  <c r="G154" i="141"/>
  <c r="D26" i="207"/>
  <c r="D113" i="197"/>
  <c r="D114" i="197"/>
  <c r="D116" i="197" s="1"/>
  <c r="G111" i="144"/>
  <c r="G179" i="144"/>
  <c r="G145" i="144"/>
  <c r="G87" i="144"/>
  <c r="G88" i="144" s="1"/>
  <c r="G146" i="144"/>
  <c r="G180" i="144"/>
  <c r="G112" i="144"/>
  <c r="G162" i="144"/>
  <c r="G128" i="144"/>
  <c r="G196" i="144"/>
  <c r="G195" i="144"/>
  <c r="G127" i="144"/>
  <c r="G161" i="144"/>
  <c r="G103" i="144"/>
  <c r="G104" i="144" s="1"/>
  <c r="G146" i="142"/>
  <c r="G180" i="142"/>
  <c r="G112" i="142"/>
  <c r="G103" i="142"/>
  <c r="G104" i="142" s="1"/>
  <c r="G196" i="142"/>
  <c r="G128" i="142"/>
  <c r="G162" i="142"/>
  <c r="G145" i="142"/>
  <c r="G111" i="142"/>
  <c r="G179" i="142"/>
  <c r="G87" i="142"/>
  <c r="G88" i="142" s="1"/>
  <c r="G161" i="142"/>
  <c r="G195" i="142"/>
  <c r="G127" i="142"/>
  <c r="D26" i="209" l="1"/>
  <c r="D286" i="209" s="1"/>
  <c r="D27" i="210" s="1"/>
  <c r="D68" i="211" s="1"/>
  <c r="E84" i="208"/>
  <c r="D156" i="196"/>
  <c r="D157" i="196" s="1"/>
  <c r="D156" i="197"/>
  <c r="D157" i="197" s="1"/>
  <c r="G235" i="148"/>
  <c r="G269" i="148" s="1"/>
  <c r="G238" i="149"/>
  <c r="G272" i="149" s="1"/>
  <c r="D265" i="211"/>
  <c r="M69" i="218" s="1"/>
  <c r="D238" i="211"/>
  <c r="D266" i="211"/>
  <c r="M70" i="218" s="1"/>
  <c r="D239" i="211"/>
  <c r="C258" i="211"/>
  <c r="C35" i="212" s="1"/>
  <c r="C231" i="211"/>
  <c r="D275" i="211"/>
  <c r="M79" i="218" s="1"/>
  <c r="D248" i="211"/>
  <c r="D271" i="211"/>
  <c r="M75" i="218" s="1"/>
  <c r="D244" i="211"/>
  <c r="D270" i="211"/>
  <c r="M74" i="218" s="1"/>
  <c r="D243" i="211"/>
  <c r="D291" i="209"/>
  <c r="D32" i="210" s="1"/>
  <c r="D73" i="211" s="1"/>
  <c r="D292" i="209"/>
  <c r="D33" i="210" s="1"/>
  <c r="D74" i="211" s="1"/>
  <c r="J20" i="208"/>
  <c r="G222" i="149"/>
  <c r="G256" i="149" s="1"/>
  <c r="G233" i="148"/>
  <c r="G267" i="148" s="1"/>
  <c r="G216" i="149"/>
  <c r="G250" i="149" s="1"/>
  <c r="G219" i="142"/>
  <c r="G253" i="142" s="1"/>
  <c r="G234" i="142"/>
  <c r="G268" i="142" s="1"/>
  <c r="G239" i="143"/>
  <c r="G240" i="143" s="1"/>
  <c r="G233" i="141"/>
  <c r="G267" i="141" s="1"/>
  <c r="G273" i="143"/>
  <c r="G274" i="143" s="1"/>
  <c r="G236" i="149"/>
  <c r="G270" i="149" s="1"/>
  <c r="G235" i="150"/>
  <c r="G269" i="150" s="1"/>
  <c r="E68" i="102"/>
  <c r="E23" i="287"/>
  <c r="J23" i="287" s="1"/>
  <c r="F45" i="95"/>
  <c r="F70" i="95" s="1"/>
  <c r="F33" i="287"/>
  <c r="K33" i="287" s="1"/>
  <c r="G215" i="150"/>
  <c r="G249" i="150" s="1"/>
  <c r="G220" i="149"/>
  <c r="G254" i="149" s="1"/>
  <c r="G220" i="148"/>
  <c r="G254" i="148" s="1"/>
  <c r="G238" i="150"/>
  <c r="G272" i="150" s="1"/>
  <c r="G215" i="149"/>
  <c r="G249" i="149" s="1"/>
  <c r="G231" i="150"/>
  <c r="G265" i="150" s="1"/>
  <c r="G237" i="142"/>
  <c r="G271" i="142" s="1"/>
  <c r="G220" i="150"/>
  <c r="G254" i="150" s="1"/>
  <c r="G257" i="147"/>
  <c r="G258" i="147" s="1"/>
  <c r="G223" i="147"/>
  <c r="G224" i="147" s="1"/>
  <c r="G87" i="150"/>
  <c r="G88" i="150" s="1"/>
  <c r="G217" i="150"/>
  <c r="G251" i="150" s="1"/>
  <c r="G282" i="147"/>
  <c r="G29" i="132" s="1"/>
  <c r="F214" i="86"/>
  <c r="F248" i="86" s="1"/>
  <c r="G214" i="162"/>
  <c r="G248" i="162" s="1"/>
  <c r="G257" i="162" s="1"/>
  <c r="G258" i="162" s="1"/>
  <c r="G231" i="149"/>
  <c r="G265" i="149" s="1"/>
  <c r="G218" i="150"/>
  <c r="G252" i="150" s="1"/>
  <c r="G112" i="150"/>
  <c r="G121" i="150" s="1"/>
  <c r="G218" i="149"/>
  <c r="G252" i="149" s="1"/>
  <c r="G237" i="150"/>
  <c r="G271" i="150" s="1"/>
  <c r="G180" i="150"/>
  <c r="G273" i="151"/>
  <c r="G274" i="151" s="1"/>
  <c r="G235" i="142"/>
  <c r="G269" i="142" s="1"/>
  <c r="G239" i="151"/>
  <c r="G240" i="151" s="1"/>
  <c r="G162" i="150"/>
  <c r="G128" i="150"/>
  <c r="G137" i="150" s="1"/>
  <c r="G138" i="150" s="1"/>
  <c r="G103" i="150"/>
  <c r="G104" i="150" s="1"/>
  <c r="G232" i="142"/>
  <c r="G266" i="142" s="1"/>
  <c r="F100" i="102"/>
  <c r="G215" i="142"/>
  <c r="G249" i="142" s="1"/>
  <c r="G237" i="141"/>
  <c r="G271" i="141" s="1"/>
  <c r="G235" i="149"/>
  <c r="G269" i="149" s="1"/>
  <c r="G230" i="162"/>
  <c r="G264" i="162" s="1"/>
  <c r="G54" i="142"/>
  <c r="G205" i="162"/>
  <c r="G206" i="162" s="1"/>
  <c r="F137" i="86"/>
  <c r="F138" i="86" s="1"/>
  <c r="F171" i="86"/>
  <c r="F172" i="86" s="1"/>
  <c r="G273" i="147"/>
  <c r="G274" i="147" s="1"/>
  <c r="G239" i="147"/>
  <c r="G240" i="147" s="1"/>
  <c r="E35" i="95"/>
  <c r="E60" i="95" s="1"/>
  <c r="G221" i="142"/>
  <c r="G255" i="142" s="1"/>
  <c r="G234" i="141"/>
  <c r="G268" i="141" s="1"/>
  <c r="F33" i="102"/>
  <c r="G233" i="150"/>
  <c r="G267" i="150" s="1"/>
  <c r="G281" i="147"/>
  <c r="G29" i="133" s="1"/>
  <c r="G232" i="149"/>
  <c r="G266" i="149" s="1"/>
  <c r="G221" i="148"/>
  <c r="G255" i="148" s="1"/>
  <c r="G216" i="150"/>
  <c r="G250" i="150" s="1"/>
  <c r="G220" i="142"/>
  <c r="G254" i="142" s="1"/>
  <c r="E90" i="102"/>
  <c r="E35" i="102"/>
  <c r="N330" i="217" s="1"/>
  <c r="G234" i="150"/>
  <c r="G268" i="150" s="1"/>
  <c r="G236" i="142"/>
  <c r="G270" i="142" s="1"/>
  <c r="G218" i="141"/>
  <c r="G252" i="141" s="1"/>
  <c r="G238" i="142"/>
  <c r="G272" i="142" s="1"/>
  <c r="G221" i="149"/>
  <c r="G255" i="149" s="1"/>
  <c r="G237" i="149"/>
  <c r="G271" i="149" s="1"/>
  <c r="G216" i="141"/>
  <c r="G250" i="141" s="1"/>
  <c r="G219" i="150"/>
  <c r="G253" i="150" s="1"/>
  <c r="G218" i="142"/>
  <c r="G252" i="142" s="1"/>
  <c r="G218" i="148"/>
  <c r="G252" i="148" s="1"/>
  <c r="F371" i="136"/>
  <c r="F331" i="136"/>
  <c r="F296" i="136"/>
  <c r="D113" i="202"/>
  <c r="D114" i="202"/>
  <c r="D116" i="202" s="1"/>
  <c r="F156" i="86"/>
  <c r="G232" i="150"/>
  <c r="G266" i="150" s="1"/>
  <c r="F205" i="86"/>
  <c r="F206" i="86" s="1"/>
  <c r="F229" i="86"/>
  <c r="G224" i="146"/>
  <c r="G279" i="146"/>
  <c r="D113" i="203"/>
  <c r="D114" i="203"/>
  <c r="D116" i="203" s="1"/>
  <c r="G146" i="149"/>
  <c r="G112" i="149"/>
  <c r="G180" i="149"/>
  <c r="D118" i="195"/>
  <c r="D115" i="195"/>
  <c r="D117" i="195" s="1"/>
  <c r="D119" i="195" s="1"/>
  <c r="G217" i="142"/>
  <c r="G251" i="142" s="1"/>
  <c r="F230" i="86"/>
  <c r="F264" i="86" s="1"/>
  <c r="G222" i="142"/>
  <c r="G256" i="142" s="1"/>
  <c r="D114" i="194"/>
  <c r="D116" i="194" s="1"/>
  <c r="D113" i="194"/>
  <c r="G229" i="150"/>
  <c r="D115" i="196"/>
  <c r="D117" i="196" s="1"/>
  <c r="D119" i="196" s="1"/>
  <c r="D118" i="196"/>
  <c r="G156" i="162"/>
  <c r="G280" i="162"/>
  <c r="G24" i="131" s="1"/>
  <c r="G257" i="143"/>
  <c r="G258" i="143" s="1"/>
  <c r="F99" i="102"/>
  <c r="F44" i="95"/>
  <c r="F69" i="95" s="1"/>
  <c r="G179" i="149"/>
  <c r="G145" i="149"/>
  <c r="G111" i="149"/>
  <c r="G87" i="149"/>
  <c r="G88" i="149" s="1"/>
  <c r="G128" i="149"/>
  <c r="G162" i="149"/>
  <c r="G196" i="149"/>
  <c r="F371" i="137"/>
  <c r="F331" i="137"/>
  <c r="F296" i="137"/>
  <c r="E90" i="208"/>
  <c r="G290" i="149"/>
  <c r="G54" i="149"/>
  <c r="E82" i="208"/>
  <c r="F24" i="102"/>
  <c r="F31" i="287" s="1"/>
  <c r="K31" i="287" s="1"/>
  <c r="G155" i="150"/>
  <c r="G190" i="162"/>
  <c r="G219" i="149"/>
  <c r="G253" i="149" s="1"/>
  <c r="F371" i="134"/>
  <c r="F331" i="134"/>
  <c r="F296" i="134"/>
  <c r="G290" i="150"/>
  <c r="G54" i="150"/>
  <c r="C114" i="186"/>
  <c r="C116" i="186" s="1"/>
  <c r="C113" i="186"/>
  <c r="G223" i="143"/>
  <c r="G217" i="149"/>
  <c r="G251" i="149" s="1"/>
  <c r="G233" i="142"/>
  <c r="G267" i="142" s="1"/>
  <c r="F327" i="138"/>
  <c r="F364" i="138" s="1"/>
  <c r="G67" i="138" s="1"/>
  <c r="F308" i="138"/>
  <c r="F345" i="138" s="1"/>
  <c r="G48" i="138" s="1"/>
  <c r="F311" i="138"/>
  <c r="F348" i="138" s="1"/>
  <c r="G51" i="138" s="1"/>
  <c r="F321" i="138"/>
  <c r="F358" i="138" s="1"/>
  <c r="G61" i="138" s="1"/>
  <c r="F324" i="138"/>
  <c r="F361" i="138" s="1"/>
  <c r="G64" i="138" s="1"/>
  <c r="F323" i="138"/>
  <c r="F360" i="138" s="1"/>
  <c r="G63" i="138" s="1"/>
  <c r="F304" i="138"/>
  <c r="F341" i="138" s="1"/>
  <c r="G44" i="138" s="1"/>
  <c r="F307" i="138"/>
  <c r="F344" i="138" s="1"/>
  <c r="G47" i="138" s="1"/>
  <c r="F310" i="138"/>
  <c r="F347" i="138" s="1"/>
  <c r="G50" i="138" s="1"/>
  <c r="F320" i="138"/>
  <c r="F357" i="138" s="1"/>
  <c r="G60" i="138" s="1"/>
  <c r="F319" i="138"/>
  <c r="F326" i="138"/>
  <c r="F363" i="138" s="1"/>
  <c r="G66" i="138" s="1"/>
  <c r="F303" i="138"/>
  <c r="F306" i="138"/>
  <c r="F343" i="138" s="1"/>
  <c r="G46" i="138" s="1"/>
  <c r="F309" i="138"/>
  <c r="F346" i="138" s="1"/>
  <c r="G49" i="138" s="1"/>
  <c r="F20" i="128"/>
  <c r="F70" i="128" s="1"/>
  <c r="D15" i="191" s="1"/>
  <c r="D44" i="191" s="1"/>
  <c r="D58" i="191" s="1"/>
  <c r="D99" i="191" s="1"/>
  <c r="F312" i="138"/>
  <c r="F349" i="138" s="1"/>
  <c r="G52" i="138" s="1"/>
  <c r="F322" i="138"/>
  <c r="F359" i="138" s="1"/>
  <c r="G62" i="138" s="1"/>
  <c r="F325" i="138"/>
  <c r="F362" i="138" s="1"/>
  <c r="G65" i="138" s="1"/>
  <c r="F328" i="138"/>
  <c r="F365" i="138" s="1"/>
  <c r="G68" i="138" s="1"/>
  <c r="F305" i="138"/>
  <c r="F342" i="138" s="1"/>
  <c r="G45" i="138" s="1"/>
  <c r="G222" i="150"/>
  <c r="G256" i="150" s="1"/>
  <c r="G263" i="162"/>
  <c r="G213" i="150"/>
  <c r="F190" i="86"/>
  <c r="G248" i="151"/>
  <c r="G257" i="151" s="1"/>
  <c r="G258" i="151" s="1"/>
  <c r="G223" i="151"/>
  <c r="G127" i="149"/>
  <c r="G195" i="149"/>
  <c r="G103" i="149"/>
  <c r="G104" i="149" s="1"/>
  <c r="G161" i="149"/>
  <c r="F122" i="86"/>
  <c r="G282" i="162"/>
  <c r="G24" i="132" s="1"/>
  <c r="G122" i="162"/>
  <c r="G221" i="150"/>
  <c r="G255" i="150" s="1"/>
  <c r="F51" i="95"/>
  <c r="F76" i="95" s="1"/>
  <c r="F106" i="102"/>
  <c r="G236" i="150"/>
  <c r="G270" i="150" s="1"/>
  <c r="G122" i="151"/>
  <c r="G282" i="151"/>
  <c r="G33" i="132" s="1"/>
  <c r="G205" i="150"/>
  <c r="G206" i="150" s="1"/>
  <c r="F371" i="135"/>
  <c r="F296" i="135"/>
  <c r="F331" i="135"/>
  <c r="F247" i="86"/>
  <c r="F296" i="139"/>
  <c r="F331" i="139"/>
  <c r="F371" i="139"/>
  <c r="G233" i="149"/>
  <c r="G267" i="149" s="1"/>
  <c r="G216" i="142"/>
  <c r="G250" i="142" s="1"/>
  <c r="G70" i="141"/>
  <c r="G215" i="141"/>
  <c r="G249" i="141" s="1"/>
  <c r="G220" i="141"/>
  <c r="G254" i="141" s="1"/>
  <c r="G232" i="141"/>
  <c r="G266" i="141" s="1"/>
  <c r="G235" i="141"/>
  <c r="G269" i="141" s="1"/>
  <c r="G236" i="148"/>
  <c r="G270" i="148" s="1"/>
  <c r="E89" i="208"/>
  <c r="G70" i="148"/>
  <c r="G234" i="148"/>
  <c r="G268" i="148" s="1"/>
  <c r="G217" i="148"/>
  <c r="G251" i="148" s="1"/>
  <c r="G222" i="148"/>
  <c r="G256" i="148" s="1"/>
  <c r="G237" i="148"/>
  <c r="G271" i="148" s="1"/>
  <c r="F367" i="148"/>
  <c r="G162" i="145"/>
  <c r="G196" i="145"/>
  <c r="G128" i="145"/>
  <c r="D115" i="198"/>
  <c r="D117" i="198" s="1"/>
  <c r="D119" i="198" s="1"/>
  <c r="D118" i="198"/>
  <c r="G216" i="148"/>
  <c r="G250" i="148" s="1"/>
  <c r="G93" i="148"/>
  <c r="G94" i="148"/>
  <c r="G54" i="145"/>
  <c r="G231" i="148"/>
  <c r="G265" i="148" s="1"/>
  <c r="G238" i="148"/>
  <c r="G272" i="148" s="1"/>
  <c r="D114" i="201"/>
  <c r="D116" i="201" s="1"/>
  <c r="D113" i="201"/>
  <c r="G127" i="145"/>
  <c r="G161" i="145"/>
  <c r="G195" i="145"/>
  <c r="G103" i="145"/>
  <c r="G104" i="145" s="1"/>
  <c r="G111" i="145"/>
  <c r="G145" i="145"/>
  <c r="G179" i="145"/>
  <c r="G232" i="148"/>
  <c r="G266" i="148" s="1"/>
  <c r="G53" i="148"/>
  <c r="G290" i="148" s="1"/>
  <c r="F368" i="148"/>
  <c r="F370" i="148" s="1"/>
  <c r="G219" i="148"/>
  <c r="G253" i="148" s="1"/>
  <c r="G215" i="148"/>
  <c r="G249" i="148" s="1"/>
  <c r="G77" i="148"/>
  <c r="G78" i="148"/>
  <c r="G87" i="145"/>
  <c r="G88" i="145" s="1"/>
  <c r="G146" i="145"/>
  <c r="G180" i="145"/>
  <c r="G112" i="145"/>
  <c r="F105" i="102"/>
  <c r="F50" i="95"/>
  <c r="F75" i="95" s="1"/>
  <c r="G231" i="141"/>
  <c r="G265" i="141" s="1"/>
  <c r="G219" i="141"/>
  <c r="G253" i="141" s="1"/>
  <c r="G236" i="141"/>
  <c r="G270" i="141" s="1"/>
  <c r="G217" i="141"/>
  <c r="G251" i="141" s="1"/>
  <c r="D114" i="193"/>
  <c r="D116" i="193" s="1"/>
  <c r="D113" i="193"/>
  <c r="G77" i="141"/>
  <c r="G78" i="141"/>
  <c r="F367" i="141"/>
  <c r="G238" i="141"/>
  <c r="G272" i="141" s="1"/>
  <c r="G222" i="141"/>
  <c r="G256" i="141" s="1"/>
  <c r="G93" i="141"/>
  <c r="G94" i="141"/>
  <c r="G155" i="144"/>
  <c r="G156" i="144" s="1"/>
  <c r="G53" i="141"/>
  <c r="G290" i="141" s="1"/>
  <c r="F368" i="141"/>
  <c r="F370" i="141" s="1"/>
  <c r="F23" i="102"/>
  <c r="F30" i="287" s="1"/>
  <c r="K30" i="287" s="1"/>
  <c r="G229" i="144"/>
  <c r="G205" i="144"/>
  <c r="G206" i="144" s="1"/>
  <c r="G171" i="144"/>
  <c r="G172" i="144" s="1"/>
  <c r="G213" i="144"/>
  <c r="G121" i="144"/>
  <c r="G214" i="144"/>
  <c r="G248" i="144" s="1"/>
  <c r="E85" i="208"/>
  <c r="D27" i="209"/>
  <c r="G137" i="144"/>
  <c r="G138" i="144" s="1"/>
  <c r="G230" i="144"/>
  <c r="G264" i="144" s="1"/>
  <c r="G189" i="144"/>
  <c r="D118" i="197"/>
  <c r="D115" i="197"/>
  <c r="D117" i="197" s="1"/>
  <c r="D119" i="197" s="1"/>
  <c r="F27" i="102"/>
  <c r="F34" i="287" s="1"/>
  <c r="K34" i="287" s="1"/>
  <c r="G137" i="142"/>
  <c r="G138" i="142" s="1"/>
  <c r="G121" i="142"/>
  <c r="G122" i="142" s="1"/>
  <c r="G214" i="142"/>
  <c r="G248" i="142" s="1"/>
  <c r="G205" i="142"/>
  <c r="G206" i="142" s="1"/>
  <c r="G230" i="142"/>
  <c r="G264" i="142" s="1"/>
  <c r="G189" i="142"/>
  <c r="G229" i="142"/>
  <c r="G155" i="142"/>
  <c r="G213" i="142"/>
  <c r="G171" i="142"/>
  <c r="G172" i="142" s="1"/>
  <c r="G35" i="212" l="1"/>
  <c r="D23" i="287" s="1"/>
  <c r="I23" i="287" s="1"/>
  <c r="D274" i="211"/>
  <c r="M78" i="218" s="1"/>
  <c r="D247" i="211"/>
  <c r="D273" i="211"/>
  <c r="M77" i="218" s="1"/>
  <c r="D246" i="211"/>
  <c r="D268" i="211"/>
  <c r="M72" i="218" s="1"/>
  <c r="D241" i="211"/>
  <c r="D287" i="209"/>
  <c r="D28" i="210" s="1"/>
  <c r="D69" i="211" s="1"/>
  <c r="G155" i="145"/>
  <c r="G156" i="145" s="1"/>
  <c r="G56" i="212"/>
  <c r="I35" i="212"/>
  <c r="J89" i="95" s="1"/>
  <c r="C89" i="95"/>
  <c r="D114" i="95" s="1"/>
  <c r="D134" i="95" s="1"/>
  <c r="E54" i="95"/>
  <c r="E79" i="95" s="1"/>
  <c r="E42" i="287"/>
  <c r="J42" i="287" s="1"/>
  <c r="F52" i="95"/>
  <c r="F77" i="95" s="1"/>
  <c r="F40" i="287"/>
  <c r="K40" i="287" s="1"/>
  <c r="F223" i="86"/>
  <c r="F224" i="86" s="1"/>
  <c r="G223" i="162"/>
  <c r="G224" i="162" s="1"/>
  <c r="F280" i="86"/>
  <c r="F15" i="131" s="1"/>
  <c r="F257" i="86"/>
  <c r="F258" i="86" s="1"/>
  <c r="G273" i="162"/>
  <c r="G274" i="162" s="1"/>
  <c r="G214" i="150"/>
  <c r="G248" i="150" s="1"/>
  <c r="F107" i="102"/>
  <c r="G230" i="150"/>
  <c r="G264" i="150" s="1"/>
  <c r="G189" i="150"/>
  <c r="G281" i="150" s="1"/>
  <c r="G32" i="133" s="1"/>
  <c r="F282" i="86"/>
  <c r="F15" i="132" s="1"/>
  <c r="G171" i="150"/>
  <c r="G172" i="150" s="1"/>
  <c r="G279" i="147"/>
  <c r="G29" i="130" s="1"/>
  <c r="E109" i="102"/>
  <c r="G281" i="162"/>
  <c r="G24" i="133" s="1"/>
  <c r="G239" i="162"/>
  <c r="G240" i="162" s="1"/>
  <c r="M622" i="217"/>
  <c r="G189" i="149"/>
  <c r="G190" i="149" s="1"/>
  <c r="E69" i="102"/>
  <c r="G137" i="149"/>
  <c r="G138" i="149" s="1"/>
  <c r="F281" i="86"/>
  <c r="F15" i="133" s="1"/>
  <c r="G83" i="138"/>
  <c r="G185" i="138" s="1"/>
  <c r="G102" i="138"/>
  <c r="G170" i="138" s="1"/>
  <c r="G99" i="138"/>
  <c r="G167" i="138" s="1"/>
  <c r="G171" i="149"/>
  <c r="G172" i="149" s="1"/>
  <c r="G79" i="138"/>
  <c r="G147" i="138" s="1"/>
  <c r="G86" i="138"/>
  <c r="G120" i="138" s="1"/>
  <c r="G98" i="138"/>
  <c r="G132" i="138" s="1"/>
  <c r="G96" i="138"/>
  <c r="G198" i="138" s="1"/>
  <c r="G155" i="149"/>
  <c r="G84" i="138"/>
  <c r="G186" i="138" s="1"/>
  <c r="G81" i="138"/>
  <c r="G115" i="138" s="1"/>
  <c r="G229" i="149"/>
  <c r="G205" i="149"/>
  <c r="G136" i="138"/>
  <c r="D105" i="191"/>
  <c r="D20" i="205" s="1"/>
  <c r="D106" i="191"/>
  <c r="D20" i="207" s="1"/>
  <c r="D21" i="209" s="1"/>
  <c r="D104" i="191"/>
  <c r="G100" i="138"/>
  <c r="G95" i="138"/>
  <c r="C118" i="186"/>
  <c r="C115" i="186"/>
  <c r="C117" i="186" s="1"/>
  <c r="C119" i="186" s="1"/>
  <c r="F319" i="134"/>
  <c r="F326" i="134"/>
  <c r="F363" i="134" s="1"/>
  <c r="G66" i="134" s="1"/>
  <c r="F303" i="134"/>
  <c r="F306" i="134"/>
  <c r="F343" i="134" s="1"/>
  <c r="G46" i="134" s="1"/>
  <c r="F324" i="134"/>
  <c r="F361" i="134" s="1"/>
  <c r="G64" i="134" s="1"/>
  <c r="F16" i="128"/>
  <c r="F66" i="128" s="1"/>
  <c r="D15" i="187" s="1"/>
  <c r="D44" i="187" s="1"/>
  <c r="D58" i="187" s="1"/>
  <c r="D99" i="187" s="1"/>
  <c r="F312" i="134"/>
  <c r="F349" i="134" s="1"/>
  <c r="G52" i="134" s="1"/>
  <c r="F322" i="134"/>
  <c r="F359" i="134" s="1"/>
  <c r="G62" i="134" s="1"/>
  <c r="F325" i="134"/>
  <c r="F362" i="134" s="1"/>
  <c r="G65" i="134" s="1"/>
  <c r="G99" i="134" s="1"/>
  <c r="F328" i="134"/>
  <c r="F365" i="134" s="1"/>
  <c r="G68" i="134" s="1"/>
  <c r="F305" i="134"/>
  <c r="F342" i="134" s="1"/>
  <c r="G45" i="134" s="1"/>
  <c r="F327" i="134"/>
  <c r="F364" i="134" s="1"/>
  <c r="G67" i="134" s="1"/>
  <c r="F308" i="134"/>
  <c r="F345" i="134" s="1"/>
  <c r="G48" i="134" s="1"/>
  <c r="F311" i="134"/>
  <c r="F348" i="134" s="1"/>
  <c r="G51" i="134" s="1"/>
  <c r="F321" i="134"/>
  <c r="F358" i="134" s="1"/>
  <c r="G61" i="134" s="1"/>
  <c r="F320" i="134"/>
  <c r="F357" i="134" s="1"/>
  <c r="G60" i="134" s="1"/>
  <c r="F323" i="134"/>
  <c r="F360" i="134" s="1"/>
  <c r="G63" i="134" s="1"/>
  <c r="F304" i="134"/>
  <c r="F341" i="134" s="1"/>
  <c r="G44" i="134" s="1"/>
  <c r="F307" i="134"/>
  <c r="F344" i="134" s="1"/>
  <c r="G47" i="134" s="1"/>
  <c r="F310" i="134"/>
  <c r="F347" i="134" s="1"/>
  <c r="G50" i="134" s="1"/>
  <c r="F309" i="134"/>
  <c r="F346" i="134" s="1"/>
  <c r="G49" i="134" s="1"/>
  <c r="G230" i="149"/>
  <c r="G264" i="149" s="1"/>
  <c r="D115" i="194"/>
  <c r="D117" i="194" s="1"/>
  <c r="D119" i="194" s="1"/>
  <c r="D118" i="194"/>
  <c r="F321" i="136"/>
  <c r="F358" i="136" s="1"/>
  <c r="G61" i="136" s="1"/>
  <c r="F311" i="136"/>
  <c r="F348" i="136" s="1"/>
  <c r="G51" i="136" s="1"/>
  <c r="F323" i="136"/>
  <c r="F360" i="136" s="1"/>
  <c r="G63" i="136" s="1"/>
  <c r="F328" i="136"/>
  <c r="F365" i="136" s="1"/>
  <c r="G68" i="136" s="1"/>
  <c r="F309" i="136"/>
  <c r="F346" i="136" s="1"/>
  <c r="G49" i="136" s="1"/>
  <c r="F305" i="136"/>
  <c r="F342" i="136" s="1"/>
  <c r="G45" i="136" s="1"/>
  <c r="F324" i="136"/>
  <c r="F361" i="136" s="1"/>
  <c r="G64" i="136" s="1"/>
  <c r="F312" i="136"/>
  <c r="F349" i="136" s="1"/>
  <c r="G52" i="136" s="1"/>
  <c r="F304" i="136"/>
  <c r="F341" i="136" s="1"/>
  <c r="G44" i="136" s="1"/>
  <c r="F322" i="136"/>
  <c r="F359" i="136" s="1"/>
  <c r="G62" i="136" s="1"/>
  <c r="F319" i="136"/>
  <c r="F327" i="136"/>
  <c r="F364" i="136" s="1"/>
  <c r="G67" i="136" s="1"/>
  <c r="F310" i="136"/>
  <c r="F347" i="136" s="1"/>
  <c r="G50" i="136" s="1"/>
  <c r="G84" i="136" s="1"/>
  <c r="F307" i="136"/>
  <c r="F344" i="136" s="1"/>
  <c r="G47" i="136" s="1"/>
  <c r="F18" i="128"/>
  <c r="F68" i="128" s="1"/>
  <c r="D15" i="189" s="1"/>
  <c r="D44" i="189" s="1"/>
  <c r="D58" i="189" s="1"/>
  <c r="D99" i="189" s="1"/>
  <c r="F326" i="136"/>
  <c r="F363" i="136" s="1"/>
  <c r="G66" i="136" s="1"/>
  <c r="F308" i="136"/>
  <c r="F345" i="136" s="1"/>
  <c r="G48" i="136" s="1"/>
  <c r="F320" i="136"/>
  <c r="F357" i="136" s="1"/>
  <c r="G60" i="136" s="1"/>
  <c r="F325" i="136"/>
  <c r="F362" i="136" s="1"/>
  <c r="G65" i="136" s="1"/>
  <c r="F306" i="136"/>
  <c r="F343" i="136" s="1"/>
  <c r="G46" i="136" s="1"/>
  <c r="F303" i="136"/>
  <c r="F322" i="135"/>
  <c r="F359" i="135" s="1"/>
  <c r="G62" i="135" s="1"/>
  <c r="F325" i="135"/>
  <c r="F362" i="135" s="1"/>
  <c r="G65" i="135" s="1"/>
  <c r="F328" i="135"/>
  <c r="F365" i="135" s="1"/>
  <c r="G68" i="135" s="1"/>
  <c r="F305" i="135"/>
  <c r="F342" i="135" s="1"/>
  <c r="G45" i="135" s="1"/>
  <c r="F312" i="135"/>
  <c r="F349" i="135" s="1"/>
  <c r="G52" i="135" s="1"/>
  <c r="F311" i="135"/>
  <c r="F348" i="135" s="1"/>
  <c r="G51" i="135" s="1"/>
  <c r="F321" i="135"/>
  <c r="F358" i="135" s="1"/>
  <c r="G61" i="135" s="1"/>
  <c r="F324" i="135"/>
  <c r="F361" i="135" s="1"/>
  <c r="G64" i="135" s="1"/>
  <c r="F327" i="135"/>
  <c r="F364" i="135" s="1"/>
  <c r="G67" i="135" s="1"/>
  <c r="F308" i="135"/>
  <c r="F345" i="135" s="1"/>
  <c r="G48" i="135" s="1"/>
  <c r="F17" i="128"/>
  <c r="F67" i="128" s="1"/>
  <c r="D15" i="188" s="1"/>
  <c r="D44" i="188" s="1"/>
  <c r="D58" i="188" s="1"/>
  <c r="D99" i="188" s="1"/>
  <c r="F307" i="135"/>
  <c r="F344" i="135" s="1"/>
  <c r="G47" i="135" s="1"/>
  <c r="F310" i="135"/>
  <c r="F347" i="135" s="1"/>
  <c r="G50" i="135" s="1"/>
  <c r="F320" i="135"/>
  <c r="F357" i="135" s="1"/>
  <c r="G60" i="135" s="1"/>
  <c r="F323" i="135"/>
  <c r="F360" i="135" s="1"/>
  <c r="G63" i="135" s="1"/>
  <c r="F304" i="135"/>
  <c r="F341" i="135" s="1"/>
  <c r="G44" i="135" s="1"/>
  <c r="F326" i="135"/>
  <c r="F363" i="135" s="1"/>
  <c r="G66" i="135" s="1"/>
  <c r="F303" i="135"/>
  <c r="F306" i="135"/>
  <c r="F343" i="135" s="1"/>
  <c r="G46" i="135" s="1"/>
  <c r="F309" i="135"/>
  <c r="F346" i="135" s="1"/>
  <c r="G49" i="135" s="1"/>
  <c r="F319" i="135"/>
  <c r="F356" i="138"/>
  <c r="F329" i="138"/>
  <c r="F330" i="138" s="1"/>
  <c r="G85" i="138"/>
  <c r="F19" i="128"/>
  <c r="F69" i="128" s="1"/>
  <c r="D15" i="190" s="1"/>
  <c r="D44" i="190" s="1"/>
  <c r="D58" i="190" s="1"/>
  <c r="D99" i="190" s="1"/>
  <c r="F309" i="137"/>
  <c r="F346" i="137" s="1"/>
  <c r="G49" i="137" s="1"/>
  <c r="F319" i="137"/>
  <c r="F326" i="137"/>
  <c r="F363" i="137" s="1"/>
  <c r="G66" i="137" s="1"/>
  <c r="F303" i="137"/>
  <c r="F306" i="137"/>
  <c r="F343" i="137" s="1"/>
  <c r="G46" i="137" s="1"/>
  <c r="F328" i="137"/>
  <c r="F365" i="137" s="1"/>
  <c r="G68" i="137" s="1"/>
  <c r="F305" i="137"/>
  <c r="F342" i="137" s="1"/>
  <c r="G45" i="137" s="1"/>
  <c r="F312" i="137"/>
  <c r="F349" i="137" s="1"/>
  <c r="G52" i="137" s="1"/>
  <c r="F322" i="137"/>
  <c r="F359" i="137" s="1"/>
  <c r="G62" i="137" s="1"/>
  <c r="F325" i="137"/>
  <c r="F362" i="137" s="1"/>
  <c r="G65" i="137" s="1"/>
  <c r="F324" i="137"/>
  <c r="F361" i="137" s="1"/>
  <c r="G64" i="137" s="1"/>
  <c r="F327" i="137"/>
  <c r="F364" i="137" s="1"/>
  <c r="G67" i="137" s="1"/>
  <c r="F308" i="137"/>
  <c r="F345" i="137" s="1"/>
  <c r="G48" i="137" s="1"/>
  <c r="F311" i="137"/>
  <c r="F348" i="137" s="1"/>
  <c r="G51" i="137" s="1"/>
  <c r="F321" i="137"/>
  <c r="F358" i="137" s="1"/>
  <c r="G61" i="137" s="1"/>
  <c r="F320" i="137"/>
  <c r="F357" i="137" s="1"/>
  <c r="G60" i="137" s="1"/>
  <c r="F323" i="137"/>
  <c r="F360" i="137" s="1"/>
  <c r="G63" i="137" s="1"/>
  <c r="F304" i="137"/>
  <c r="F341" i="137" s="1"/>
  <c r="G44" i="137" s="1"/>
  <c r="F307" i="137"/>
  <c r="F344" i="137" s="1"/>
  <c r="G47" i="137" s="1"/>
  <c r="F310" i="137"/>
  <c r="F347" i="137" s="1"/>
  <c r="G50" i="137" s="1"/>
  <c r="F239" i="86"/>
  <c r="F240" i="86" s="1"/>
  <c r="F263" i="86"/>
  <c r="F273" i="86" s="1"/>
  <c r="F274" i="86" s="1"/>
  <c r="F21" i="128"/>
  <c r="F71" i="128" s="1"/>
  <c r="D15" i="192" s="1"/>
  <c r="D44" i="192" s="1"/>
  <c r="D58" i="192" s="1"/>
  <c r="D99" i="192" s="1"/>
  <c r="F307" i="139"/>
  <c r="F344" i="139" s="1"/>
  <c r="G47" i="139" s="1"/>
  <c r="F310" i="139"/>
  <c r="F347" i="139" s="1"/>
  <c r="G50" i="139" s="1"/>
  <c r="F320" i="139"/>
  <c r="F357" i="139" s="1"/>
  <c r="G60" i="139" s="1"/>
  <c r="F323" i="139"/>
  <c r="F360" i="139" s="1"/>
  <c r="G63" i="139" s="1"/>
  <c r="F304" i="139"/>
  <c r="F341" i="139" s="1"/>
  <c r="G44" i="139" s="1"/>
  <c r="F327" i="139"/>
  <c r="F364" i="139" s="1"/>
  <c r="G67" i="139" s="1"/>
  <c r="F326" i="139"/>
  <c r="F363" i="139" s="1"/>
  <c r="G66" i="139" s="1"/>
  <c r="F303" i="139"/>
  <c r="F306" i="139"/>
  <c r="F343" i="139" s="1"/>
  <c r="G46" i="139" s="1"/>
  <c r="F309" i="139"/>
  <c r="F346" i="139" s="1"/>
  <c r="G49" i="139" s="1"/>
  <c r="F319" i="139"/>
  <c r="F312" i="139"/>
  <c r="F349" i="139" s="1"/>
  <c r="G52" i="139" s="1"/>
  <c r="F321" i="139"/>
  <c r="F358" i="139" s="1"/>
  <c r="G61" i="139" s="1"/>
  <c r="F308" i="139"/>
  <c r="F345" i="139" s="1"/>
  <c r="G48" i="139" s="1"/>
  <c r="F322" i="139"/>
  <c r="F359" i="139" s="1"/>
  <c r="G62" i="139" s="1"/>
  <c r="F325" i="139"/>
  <c r="F362" i="139" s="1"/>
  <c r="G65" i="139" s="1"/>
  <c r="F328" i="139"/>
  <c r="F365" i="139" s="1"/>
  <c r="G68" i="139" s="1"/>
  <c r="F305" i="139"/>
  <c r="F342" i="139" s="1"/>
  <c r="G45" i="139" s="1"/>
  <c r="F324" i="139"/>
  <c r="F361" i="139" s="1"/>
  <c r="G64" i="139" s="1"/>
  <c r="F311" i="139"/>
  <c r="F348" i="139" s="1"/>
  <c r="G51" i="139" s="1"/>
  <c r="G224" i="151"/>
  <c r="G279" i="151"/>
  <c r="G282" i="150"/>
  <c r="G32" i="132" s="1"/>
  <c r="G122" i="150"/>
  <c r="G80" i="138"/>
  <c r="G97" i="138"/>
  <c r="G82" i="138"/>
  <c r="G224" i="143"/>
  <c r="G279" i="143"/>
  <c r="G156" i="150"/>
  <c r="G121" i="149"/>
  <c r="G213" i="149"/>
  <c r="G263" i="150"/>
  <c r="D118" i="203"/>
  <c r="D115" i="203"/>
  <c r="D117" i="203" s="1"/>
  <c r="D119" i="203" s="1"/>
  <c r="G247" i="150"/>
  <c r="F313" i="138"/>
  <c r="F340" i="138"/>
  <c r="G101" i="138"/>
  <c r="F43" i="95"/>
  <c r="F68" i="95" s="1"/>
  <c r="F98" i="102"/>
  <c r="G214" i="149"/>
  <c r="G248" i="149" s="1"/>
  <c r="G283" i="146"/>
  <c r="G28" i="130"/>
  <c r="G294" i="146"/>
  <c r="D115" i="202"/>
  <c r="D117" i="202" s="1"/>
  <c r="D119" i="202" s="1"/>
  <c r="D118" i="202"/>
  <c r="G54" i="148"/>
  <c r="G171" i="145"/>
  <c r="G172" i="145" s="1"/>
  <c r="G121" i="145"/>
  <c r="G122" i="145" s="1"/>
  <c r="G214" i="145"/>
  <c r="G248" i="145" s="1"/>
  <c r="G179" i="148"/>
  <c r="G111" i="148"/>
  <c r="G145" i="148"/>
  <c r="G87" i="148"/>
  <c r="G88" i="148" s="1"/>
  <c r="G229" i="145"/>
  <c r="G162" i="148"/>
  <c r="G128" i="148"/>
  <c r="G196" i="148"/>
  <c r="G189" i="145"/>
  <c r="G190" i="145" s="1"/>
  <c r="G213" i="145"/>
  <c r="G161" i="148"/>
  <c r="G195" i="148"/>
  <c r="G127" i="148"/>
  <c r="G103" i="148"/>
  <c r="G104" i="148" s="1"/>
  <c r="G137" i="145"/>
  <c r="G138" i="145" s="1"/>
  <c r="G180" i="148"/>
  <c r="G112" i="148"/>
  <c r="G146" i="148"/>
  <c r="G205" i="145"/>
  <c r="G206" i="145" s="1"/>
  <c r="G230" i="145"/>
  <c r="G264" i="145" s="1"/>
  <c r="D115" i="201"/>
  <c r="D117" i="201" s="1"/>
  <c r="D119" i="201" s="1"/>
  <c r="D118" i="201"/>
  <c r="G281" i="144"/>
  <c r="G26" i="133" s="1"/>
  <c r="G190" i="144"/>
  <c r="G54" i="141"/>
  <c r="G282" i="144"/>
  <c r="G26" i="132" s="1"/>
  <c r="F97" i="102"/>
  <c r="F42" i="95"/>
  <c r="F67" i="95" s="1"/>
  <c r="G128" i="141"/>
  <c r="G162" i="141"/>
  <c r="G196" i="141"/>
  <c r="G179" i="141"/>
  <c r="G111" i="141"/>
  <c r="G145" i="141"/>
  <c r="G87" i="141"/>
  <c r="G88" i="141" s="1"/>
  <c r="G127" i="141"/>
  <c r="G161" i="141"/>
  <c r="G195" i="141"/>
  <c r="G103" i="141"/>
  <c r="G104" i="141" s="1"/>
  <c r="D118" i="193"/>
  <c r="D115" i="193"/>
  <c r="D117" i="193" s="1"/>
  <c r="D119" i="193" s="1"/>
  <c r="G180" i="141"/>
  <c r="G112" i="141"/>
  <c r="G146" i="141"/>
  <c r="F101" i="102"/>
  <c r="F46" i="95"/>
  <c r="F71" i="95" s="1"/>
  <c r="G280" i="144"/>
  <c r="G26" i="131" s="1"/>
  <c r="G122" i="144"/>
  <c r="G223" i="144"/>
  <c r="G224" i="144" s="1"/>
  <c r="G247" i="144"/>
  <c r="G257" i="144" s="1"/>
  <c r="G258" i="144" s="1"/>
  <c r="G239" i="144"/>
  <c r="G240" i="144" s="1"/>
  <c r="G263" i="144"/>
  <c r="G273" i="144" s="1"/>
  <c r="G274" i="144" s="1"/>
  <c r="G282" i="142"/>
  <c r="G23" i="132" s="1"/>
  <c r="G281" i="142"/>
  <c r="G23" i="133" s="1"/>
  <c r="G280" i="142"/>
  <c r="G23" i="131" s="1"/>
  <c r="G239" i="142"/>
  <c r="G240" i="142" s="1"/>
  <c r="G263" i="142"/>
  <c r="G273" i="142" s="1"/>
  <c r="G274" i="142" s="1"/>
  <c r="G223" i="142"/>
  <c r="G247" i="142"/>
  <c r="G257" i="142" s="1"/>
  <c r="G258" i="142" s="1"/>
  <c r="G190" i="142"/>
  <c r="G156" i="142"/>
  <c r="D269" i="211" l="1"/>
  <c r="M73" i="218" s="1"/>
  <c r="D242" i="211"/>
  <c r="D281" i="209"/>
  <c r="D22" i="210" s="1"/>
  <c r="D63" i="211" s="1"/>
  <c r="G98" i="136"/>
  <c r="G132" i="136" s="1"/>
  <c r="G83" i="134"/>
  <c r="G185" i="134" s="1"/>
  <c r="AD37" i="95"/>
  <c r="G279" i="162"/>
  <c r="G283" i="162" s="1"/>
  <c r="G97" i="137"/>
  <c r="G165" i="137" s="1"/>
  <c r="G99" i="136"/>
  <c r="G201" i="136" s="1"/>
  <c r="G257" i="150"/>
  <c r="G258" i="150" s="1"/>
  <c r="G223" i="150"/>
  <c r="G224" i="150" s="1"/>
  <c r="G280" i="150"/>
  <c r="G32" i="131" s="1"/>
  <c r="G273" i="150"/>
  <c r="G274" i="150" s="1"/>
  <c r="G239" i="150"/>
  <c r="G240" i="150" s="1"/>
  <c r="G113" i="138"/>
  <c r="G117" i="138"/>
  <c r="G190" i="150"/>
  <c r="M359" i="217"/>
  <c r="G164" i="138"/>
  <c r="G294" i="147"/>
  <c r="G296" i="147" s="1"/>
  <c r="G130" i="138"/>
  <c r="G283" i="147"/>
  <c r="G280" i="149"/>
  <c r="G31" i="131" s="1"/>
  <c r="G151" i="138"/>
  <c r="G97" i="135"/>
  <c r="G165" i="135" s="1"/>
  <c r="G80" i="136"/>
  <c r="G182" i="136" s="1"/>
  <c r="G101" i="134"/>
  <c r="G135" i="134" s="1"/>
  <c r="G204" i="138"/>
  <c r="G238" i="138" s="1"/>
  <c r="G272" i="138" s="1"/>
  <c r="G188" i="138"/>
  <c r="G152" i="138"/>
  <c r="G154" i="138"/>
  <c r="G133" i="138"/>
  <c r="G96" i="139"/>
  <c r="G164" i="139" s="1"/>
  <c r="G79" i="139"/>
  <c r="G147" i="139" s="1"/>
  <c r="G82" i="139"/>
  <c r="G150" i="139" s="1"/>
  <c r="G200" i="138"/>
  <c r="G201" i="138"/>
  <c r="G183" i="138"/>
  <c r="F279" i="86"/>
  <c r="F15" i="130" s="1"/>
  <c r="G101" i="137"/>
  <c r="G203" i="137" s="1"/>
  <c r="G181" i="138"/>
  <c r="G100" i="136"/>
  <c r="G134" i="136" s="1"/>
  <c r="G86" i="136"/>
  <c r="G154" i="136" s="1"/>
  <c r="G96" i="134"/>
  <c r="G198" i="134" s="1"/>
  <c r="G80" i="134"/>
  <c r="G114" i="134" s="1"/>
  <c r="G84" i="137"/>
  <c r="G186" i="137" s="1"/>
  <c r="G80" i="135"/>
  <c r="G182" i="135" s="1"/>
  <c r="G84" i="134"/>
  <c r="G186" i="134" s="1"/>
  <c r="G149" i="138"/>
  <c r="G166" i="138"/>
  <c r="G81" i="137"/>
  <c r="G183" i="137" s="1"/>
  <c r="G82" i="135"/>
  <c r="G116" i="135" s="1"/>
  <c r="G99" i="135"/>
  <c r="G201" i="135" s="1"/>
  <c r="G98" i="139"/>
  <c r="G200" i="139" s="1"/>
  <c r="G96" i="136"/>
  <c r="G130" i="136" s="1"/>
  <c r="G118" i="138"/>
  <c r="G100" i="135"/>
  <c r="G134" i="135" s="1"/>
  <c r="G85" i="139"/>
  <c r="G187" i="139" s="1"/>
  <c r="G156" i="149"/>
  <c r="G83" i="135"/>
  <c r="G151" i="135" s="1"/>
  <c r="G101" i="139"/>
  <c r="G169" i="139" s="1"/>
  <c r="G95" i="137"/>
  <c r="G197" i="137" s="1"/>
  <c r="G79" i="137"/>
  <c r="G147" i="137" s="1"/>
  <c r="G100" i="137"/>
  <c r="G168" i="137" s="1"/>
  <c r="G81" i="134"/>
  <c r="G115" i="134" s="1"/>
  <c r="G95" i="139"/>
  <c r="G163" i="139" s="1"/>
  <c r="G84" i="135"/>
  <c r="G186" i="135" s="1"/>
  <c r="G86" i="135"/>
  <c r="G188" i="135" s="1"/>
  <c r="G99" i="139"/>
  <c r="G201" i="139" s="1"/>
  <c r="G97" i="139"/>
  <c r="G165" i="139" s="1"/>
  <c r="G296" i="146"/>
  <c r="G371" i="146"/>
  <c r="G43" i="138"/>
  <c r="F350" i="138"/>
  <c r="G150" i="138"/>
  <c r="G184" i="138"/>
  <c r="G116" i="138"/>
  <c r="F356" i="139"/>
  <c r="F329" i="139"/>
  <c r="F330" i="139" s="1"/>
  <c r="G100" i="139"/>
  <c r="G86" i="137"/>
  <c r="F313" i="137"/>
  <c r="F340" i="137"/>
  <c r="D106" i="190"/>
  <c r="D19" i="207" s="1"/>
  <c r="D105" i="190"/>
  <c r="D19" i="205" s="1"/>
  <c r="D104" i="190"/>
  <c r="G59" i="138"/>
  <c r="F366" i="138"/>
  <c r="G81" i="135"/>
  <c r="G98" i="135"/>
  <c r="G79" i="135"/>
  <c r="F340" i="136"/>
  <c r="F313" i="136"/>
  <c r="G82" i="136"/>
  <c r="G152" i="136"/>
  <c r="G186" i="136"/>
  <c r="G118" i="136"/>
  <c r="G83" i="136"/>
  <c r="G95" i="136"/>
  <c r="G97" i="134"/>
  <c r="G82" i="134"/>
  <c r="G201" i="134"/>
  <c r="G133" i="134"/>
  <c r="G167" i="134"/>
  <c r="G98" i="134"/>
  <c r="F356" i="134"/>
  <c r="F329" i="134"/>
  <c r="F330" i="134" s="1"/>
  <c r="D20" i="206"/>
  <c r="E79" i="208" s="1"/>
  <c r="D107" i="191"/>
  <c r="D112" i="191" s="1"/>
  <c r="G135" i="138"/>
  <c r="G203" i="138"/>
  <c r="G169" i="138"/>
  <c r="F314" i="138"/>
  <c r="F332" i="138"/>
  <c r="F333" i="138" s="1"/>
  <c r="G165" i="138"/>
  <c r="G199" i="138"/>
  <c r="G131" i="138"/>
  <c r="G294" i="151"/>
  <c r="G33" i="130"/>
  <c r="G283" i="151"/>
  <c r="G83" i="139"/>
  <c r="G84" i="139"/>
  <c r="G98" i="137"/>
  <c r="G187" i="138"/>
  <c r="G153" i="138"/>
  <c r="G119" i="138"/>
  <c r="D104" i="188"/>
  <c r="D105" i="188"/>
  <c r="D17" i="205" s="1"/>
  <c r="D106" i="188"/>
  <c r="D17" i="207" s="1"/>
  <c r="D18" i="209" s="1"/>
  <c r="G95" i="135"/>
  <c r="G102" i="135"/>
  <c r="G101" i="136"/>
  <c r="G102" i="136"/>
  <c r="G223" i="149"/>
  <c r="G247" i="149"/>
  <c r="G257" i="149" s="1"/>
  <c r="G258" i="149" s="1"/>
  <c r="G25" i="130"/>
  <c r="G294" i="143"/>
  <c r="G283" i="143"/>
  <c r="G102" i="139"/>
  <c r="G80" i="139"/>
  <c r="G81" i="139"/>
  <c r="G85" i="137"/>
  <c r="G99" i="137"/>
  <c r="G102" i="137"/>
  <c r="F356" i="137"/>
  <c r="F329" i="137"/>
  <c r="F330" i="137" s="1"/>
  <c r="F340" i="135"/>
  <c r="F313" i="135"/>
  <c r="G85" i="135"/>
  <c r="D104" i="189"/>
  <c r="D105" i="189"/>
  <c r="D18" i="205" s="1"/>
  <c r="D106" i="189"/>
  <c r="D18" i="207" s="1"/>
  <c r="D19" i="209" s="1"/>
  <c r="F329" i="136"/>
  <c r="F330" i="136" s="1"/>
  <c r="F356" i="136"/>
  <c r="G97" i="136"/>
  <c r="G95" i="134"/>
  <c r="G79" i="134"/>
  <c r="G86" i="134"/>
  <c r="F340" i="134"/>
  <c r="F313" i="134"/>
  <c r="G206" i="149"/>
  <c r="G281" i="149"/>
  <c r="G31" i="133" s="1"/>
  <c r="G282" i="149"/>
  <c r="G31" i="132" s="1"/>
  <c r="G122" i="149"/>
  <c r="G114" i="138"/>
  <c r="G148" i="138"/>
  <c r="G182" i="138"/>
  <c r="G86" i="139"/>
  <c r="F340" i="139"/>
  <c r="F313" i="139"/>
  <c r="D104" i="192"/>
  <c r="D106" i="192"/>
  <c r="D21" i="207" s="1"/>
  <c r="D22" i="209" s="1"/>
  <c r="D105" i="192"/>
  <c r="D21" i="205" s="1"/>
  <c r="G82" i="137"/>
  <c r="G96" i="137"/>
  <c r="G80" i="137"/>
  <c r="G83" i="137"/>
  <c r="F329" i="135"/>
  <c r="F330" i="135" s="1"/>
  <c r="F356" i="135"/>
  <c r="G101" i="135"/>
  <c r="G96" i="135"/>
  <c r="G81" i="136"/>
  <c r="G79" i="136"/>
  <c r="G85" i="136"/>
  <c r="G85" i="134"/>
  <c r="G102" i="134"/>
  <c r="D105" i="187"/>
  <c r="D16" i="205" s="1"/>
  <c r="D106" i="187"/>
  <c r="D16" i="207" s="1"/>
  <c r="D17" i="209" s="1"/>
  <c r="D104" i="187"/>
  <c r="G100" i="134"/>
  <c r="G197" i="138"/>
  <c r="G129" i="138"/>
  <c r="G163" i="138"/>
  <c r="G202" i="138"/>
  <c r="G168" i="138"/>
  <c r="G134" i="138"/>
  <c r="G263" i="149"/>
  <c r="G273" i="149" s="1"/>
  <c r="G274" i="149" s="1"/>
  <c r="G239" i="149"/>
  <c r="G240" i="149" s="1"/>
  <c r="G155" i="141"/>
  <c r="G156" i="141" s="1"/>
  <c r="G214" i="148"/>
  <c r="G248" i="148" s="1"/>
  <c r="G229" i="148"/>
  <c r="G263" i="148" s="1"/>
  <c r="G171" i="148"/>
  <c r="G172" i="148" s="1"/>
  <c r="G280" i="145"/>
  <c r="G27" i="131" s="1"/>
  <c r="G155" i="148"/>
  <c r="G156" i="148" s="1"/>
  <c r="G137" i="148"/>
  <c r="G138" i="148" s="1"/>
  <c r="G189" i="141"/>
  <c r="G190" i="141" s="1"/>
  <c r="G189" i="148"/>
  <c r="G190" i="148" s="1"/>
  <c r="G223" i="145"/>
  <c r="G224" i="145" s="1"/>
  <c r="G247" i="145"/>
  <c r="G257" i="145" s="1"/>
  <c r="G258" i="145" s="1"/>
  <c r="G281" i="145"/>
  <c r="G27" i="133" s="1"/>
  <c r="G239" i="145"/>
  <c r="G240" i="145" s="1"/>
  <c r="G263" i="145"/>
  <c r="G273" i="145" s="1"/>
  <c r="G274" i="145" s="1"/>
  <c r="G282" i="145"/>
  <c r="G27" i="132" s="1"/>
  <c r="G205" i="148"/>
  <c r="G206" i="148" s="1"/>
  <c r="G230" i="148"/>
  <c r="G264" i="148" s="1"/>
  <c r="G213" i="148"/>
  <c r="G121" i="148"/>
  <c r="G137" i="141"/>
  <c r="G138" i="141" s="1"/>
  <c r="G229" i="141"/>
  <c r="G263" i="141" s="1"/>
  <c r="G205" i="141"/>
  <c r="G206" i="141" s="1"/>
  <c r="G230" i="141"/>
  <c r="G264" i="141" s="1"/>
  <c r="G171" i="141"/>
  <c r="G172" i="141" s="1"/>
  <c r="G214" i="141"/>
  <c r="G248" i="141" s="1"/>
  <c r="G213" i="141"/>
  <c r="G121" i="141"/>
  <c r="G279" i="144"/>
  <c r="G224" i="142"/>
  <c r="G279" i="142"/>
  <c r="G166" i="136" l="1"/>
  <c r="G200" i="136"/>
  <c r="D263" i="211"/>
  <c r="M67" i="218" s="1"/>
  <c r="D236" i="211"/>
  <c r="D279" i="209"/>
  <c r="D20" i="210" s="1"/>
  <c r="D61" i="211" s="1"/>
  <c r="D278" i="209"/>
  <c r="D19" i="210" s="1"/>
  <c r="D60" i="211" s="1"/>
  <c r="D277" i="209"/>
  <c r="D18" i="210" s="1"/>
  <c r="D59" i="211" s="1"/>
  <c r="D282" i="209"/>
  <c r="D23" i="210" s="1"/>
  <c r="D64" i="211" s="1"/>
  <c r="G151" i="134"/>
  <c r="G294" i="162"/>
  <c r="G296" i="162" s="1"/>
  <c r="G117" i="134"/>
  <c r="G199" i="137"/>
  <c r="G24" i="130"/>
  <c r="G133" i="136"/>
  <c r="G131" i="137"/>
  <c r="G167" i="136"/>
  <c r="G279" i="150"/>
  <c r="G32" i="130" s="1"/>
  <c r="G219" i="138"/>
  <c r="G253" i="138" s="1"/>
  <c r="G183" i="134"/>
  <c r="G215" i="138"/>
  <c r="G249" i="138" s="1"/>
  <c r="G114" i="136"/>
  <c r="G134" i="137"/>
  <c r="G154" i="135"/>
  <c r="G371" i="147"/>
  <c r="G148" i="136"/>
  <c r="G168" i="136"/>
  <c r="G113" i="139"/>
  <c r="G130" i="139"/>
  <c r="G148" i="134"/>
  <c r="G131" i="135"/>
  <c r="G232" i="138"/>
  <c r="G266" i="138" s="1"/>
  <c r="G167" i="135"/>
  <c r="G198" i="139"/>
  <c r="G120" i="135"/>
  <c r="G152" i="134"/>
  <c r="G199" i="135"/>
  <c r="G117" i="135"/>
  <c r="G222" i="138"/>
  <c r="G256" i="138" s="1"/>
  <c r="G182" i="134"/>
  <c r="G150" i="135"/>
  <c r="G135" i="137"/>
  <c r="G169" i="134"/>
  <c r="G203" i="134"/>
  <c r="G115" i="137"/>
  <c r="G235" i="138"/>
  <c r="G269" i="138" s="1"/>
  <c r="G169" i="137"/>
  <c r="G234" i="138"/>
  <c r="G268" i="138" s="1"/>
  <c r="G282" i="141"/>
  <c r="G22" i="132" s="1"/>
  <c r="G116" i="139"/>
  <c r="G202" i="135"/>
  <c r="G181" i="139"/>
  <c r="G220" i="138"/>
  <c r="G254" i="138" s="1"/>
  <c r="G168" i="135"/>
  <c r="G167" i="139"/>
  <c r="G203" i="139"/>
  <c r="G118" i="137"/>
  <c r="F294" i="86"/>
  <c r="F371" i="86" s="1"/>
  <c r="G120" i="136"/>
  <c r="G163" i="137"/>
  <c r="G166" i="139"/>
  <c r="G184" i="139"/>
  <c r="G119" i="139"/>
  <c r="G129" i="139"/>
  <c r="G148" i="135"/>
  <c r="G129" i="137"/>
  <c r="G133" i="139"/>
  <c r="G153" i="139"/>
  <c r="F283" i="86"/>
  <c r="G149" i="134"/>
  <c r="G133" i="135"/>
  <c r="G188" i="136"/>
  <c r="G202" i="136"/>
  <c r="G114" i="135"/>
  <c r="G135" i="139"/>
  <c r="G152" i="137"/>
  <c r="G132" i="139"/>
  <c r="G217" i="138"/>
  <c r="G251" i="138" s="1"/>
  <c r="G130" i="134"/>
  <c r="G164" i="136"/>
  <c r="G152" i="135"/>
  <c r="G164" i="134"/>
  <c r="G198" i="136"/>
  <c r="G118" i="134"/>
  <c r="G149" i="137"/>
  <c r="G184" i="135"/>
  <c r="G202" i="137"/>
  <c r="G185" i="135"/>
  <c r="G118" i="135"/>
  <c r="G199" i="139"/>
  <c r="F21" i="102"/>
  <c r="G220" i="136"/>
  <c r="G254" i="136" s="1"/>
  <c r="G218" i="138"/>
  <c r="G252" i="138" s="1"/>
  <c r="G113" i="137"/>
  <c r="G131" i="139"/>
  <c r="G197" i="139"/>
  <c r="G231" i="139" s="1"/>
  <c r="G265" i="139" s="1"/>
  <c r="G181" i="137"/>
  <c r="G233" i="138"/>
  <c r="G267" i="138" s="1"/>
  <c r="G235" i="134"/>
  <c r="G269" i="134" s="1"/>
  <c r="G231" i="138"/>
  <c r="G265" i="138" s="1"/>
  <c r="G236" i="138"/>
  <c r="G270" i="138" s="1"/>
  <c r="G187" i="136"/>
  <c r="G119" i="136"/>
  <c r="G153" i="136"/>
  <c r="G151" i="137"/>
  <c r="G185" i="137"/>
  <c r="G117" i="137"/>
  <c r="G216" i="138"/>
  <c r="G250" i="138" s="1"/>
  <c r="G120" i="134"/>
  <c r="G154" i="134"/>
  <c r="G188" i="134"/>
  <c r="G167" i="137"/>
  <c r="G133" i="137"/>
  <c r="G201" i="137"/>
  <c r="G296" i="143"/>
  <c r="G371" i="143"/>
  <c r="G170" i="136"/>
  <c r="G204" i="136"/>
  <c r="G136" i="136"/>
  <c r="G203" i="136"/>
  <c r="G169" i="136"/>
  <c r="G135" i="136"/>
  <c r="G129" i="135"/>
  <c r="G197" i="135"/>
  <c r="G163" i="135"/>
  <c r="G237" i="138"/>
  <c r="G271" i="138" s="1"/>
  <c r="G151" i="136"/>
  <c r="G117" i="136"/>
  <c r="G185" i="136"/>
  <c r="G113" i="135"/>
  <c r="G147" i="135"/>
  <c r="G181" i="135"/>
  <c r="G69" i="138"/>
  <c r="G70" i="138" s="1"/>
  <c r="F367" i="138"/>
  <c r="D20" i="209"/>
  <c r="G134" i="139"/>
  <c r="G168" i="139"/>
  <c r="G202" i="139"/>
  <c r="G29" i="128"/>
  <c r="G79" i="128" s="1"/>
  <c r="E15" i="200" s="1"/>
  <c r="E44" i="200" s="1"/>
  <c r="E58" i="200" s="1"/>
  <c r="E99" i="200" s="1"/>
  <c r="G313" i="147"/>
  <c r="G323" i="147"/>
  <c r="G360" i="147" s="1"/>
  <c r="H63" i="147" s="1"/>
  <c r="G304" i="147"/>
  <c r="G341" i="147" s="1"/>
  <c r="H44" i="147" s="1"/>
  <c r="G311" i="147"/>
  <c r="G348" i="147" s="1"/>
  <c r="H51" i="147" s="1"/>
  <c r="G325" i="147"/>
  <c r="G362" i="147" s="1"/>
  <c r="H65" i="147" s="1"/>
  <c r="G328" i="147"/>
  <c r="G365" i="147" s="1"/>
  <c r="H68" i="147" s="1"/>
  <c r="G309" i="147"/>
  <c r="G346" i="147" s="1"/>
  <c r="H49" i="147" s="1"/>
  <c r="G319" i="147"/>
  <c r="G356" i="147" s="1"/>
  <c r="G331" i="147"/>
  <c r="G307" i="147"/>
  <c r="G344" i="147" s="1"/>
  <c r="H47" i="147" s="1"/>
  <c r="G321" i="147"/>
  <c r="G358" i="147" s="1"/>
  <c r="H61" i="147" s="1"/>
  <c r="G324" i="147"/>
  <c r="G361" i="147" s="1"/>
  <c r="H64" i="147" s="1"/>
  <c r="G305" i="147"/>
  <c r="G342" i="147" s="1"/>
  <c r="H45" i="147" s="1"/>
  <c r="G312" i="147"/>
  <c r="G349" i="147" s="1"/>
  <c r="H52" i="147" s="1"/>
  <c r="G326" i="147"/>
  <c r="G363" i="147" s="1"/>
  <c r="H66" i="147" s="1"/>
  <c r="G303" i="147"/>
  <c r="G340" i="147" s="1"/>
  <c r="G306" i="147"/>
  <c r="G343" i="147" s="1"/>
  <c r="H46" i="147" s="1"/>
  <c r="G320" i="147"/>
  <c r="G357" i="147" s="1"/>
  <c r="H60" i="147" s="1"/>
  <c r="G327" i="147"/>
  <c r="G364" i="147" s="1"/>
  <c r="H67" i="147" s="1"/>
  <c r="G308" i="147"/>
  <c r="G345" i="147" s="1"/>
  <c r="H48" i="147" s="1"/>
  <c r="G322" i="147"/>
  <c r="G359" i="147" s="1"/>
  <c r="H62" i="147" s="1"/>
  <c r="G329" i="147"/>
  <c r="G310" i="147"/>
  <c r="G347" i="147" s="1"/>
  <c r="H50" i="147" s="1"/>
  <c r="H84" i="147" s="1"/>
  <c r="G168" i="134"/>
  <c r="G202" i="134"/>
  <c r="G134" i="134"/>
  <c r="G204" i="134"/>
  <c r="G136" i="134"/>
  <c r="G170" i="134"/>
  <c r="G147" i="136"/>
  <c r="G113" i="136"/>
  <c r="G181" i="136"/>
  <c r="G183" i="136"/>
  <c r="G115" i="136"/>
  <c r="G149" i="136"/>
  <c r="G182" i="137"/>
  <c r="G114" i="137"/>
  <c r="G148" i="137"/>
  <c r="D21" i="206"/>
  <c r="E80" i="208" s="1"/>
  <c r="D107" i="192"/>
  <c r="D112" i="192" s="1"/>
  <c r="F314" i="139"/>
  <c r="F332" i="139"/>
  <c r="F333" i="139" s="1"/>
  <c r="G147" i="134"/>
  <c r="G113" i="134"/>
  <c r="G181" i="134"/>
  <c r="G153" i="135"/>
  <c r="G187" i="135"/>
  <c r="G119" i="135"/>
  <c r="G119" i="137"/>
  <c r="G153" i="137"/>
  <c r="G187" i="137"/>
  <c r="G148" i="139"/>
  <c r="G182" i="139"/>
  <c r="G114" i="139"/>
  <c r="G204" i="139"/>
  <c r="G170" i="139"/>
  <c r="G136" i="139"/>
  <c r="F366" i="134"/>
  <c r="G59" i="134"/>
  <c r="G150" i="136"/>
  <c r="G116" i="136"/>
  <c r="G184" i="136"/>
  <c r="G166" i="135"/>
  <c r="G200" i="135"/>
  <c r="G132" i="135"/>
  <c r="G93" i="138"/>
  <c r="G94" i="138"/>
  <c r="F350" i="137"/>
  <c r="G43" i="137"/>
  <c r="F351" i="138"/>
  <c r="G53" i="138"/>
  <c r="F368" i="138"/>
  <c r="F370" i="138" s="1"/>
  <c r="D16" i="206"/>
  <c r="E75" i="208" s="1"/>
  <c r="D107" i="187"/>
  <c r="D112" i="187" s="1"/>
  <c r="G153" i="134"/>
  <c r="G187" i="134"/>
  <c r="G119" i="134"/>
  <c r="F366" i="135"/>
  <c r="G59" i="135"/>
  <c r="G198" i="137"/>
  <c r="G130" i="137"/>
  <c r="G164" i="137"/>
  <c r="G43" i="139"/>
  <c r="F350" i="139"/>
  <c r="F314" i="134"/>
  <c r="F332" i="134"/>
  <c r="F333" i="134" s="1"/>
  <c r="G197" i="134"/>
  <c r="G163" i="134"/>
  <c r="G129" i="134"/>
  <c r="G165" i="136"/>
  <c r="G199" i="136"/>
  <c r="G131" i="136"/>
  <c r="F366" i="136"/>
  <c r="G59" i="136"/>
  <c r="D18" i="206"/>
  <c r="E77" i="208" s="1"/>
  <c r="D107" i="189"/>
  <c r="D112" i="189" s="1"/>
  <c r="F332" i="135"/>
  <c r="F333" i="135" s="1"/>
  <c r="F314" i="135"/>
  <c r="G59" i="137"/>
  <c r="F366" i="137"/>
  <c r="G221" i="138"/>
  <c r="G255" i="138" s="1"/>
  <c r="G186" i="139"/>
  <c r="G152" i="139"/>
  <c r="G118" i="139"/>
  <c r="G185" i="139"/>
  <c r="G117" i="139"/>
  <c r="G151" i="139"/>
  <c r="D113" i="191"/>
  <c r="D114" i="191"/>
  <c r="D116" i="191" s="1"/>
  <c r="G166" i="134"/>
  <c r="G132" i="134"/>
  <c r="G200" i="134"/>
  <c r="G150" i="134"/>
  <c r="G184" i="134"/>
  <c r="G116" i="134"/>
  <c r="F314" i="136"/>
  <c r="F332" i="136"/>
  <c r="F333" i="136" s="1"/>
  <c r="G149" i="135"/>
  <c r="G183" i="135"/>
  <c r="G115" i="135"/>
  <c r="D107" i="190"/>
  <c r="D112" i="190" s="1"/>
  <c r="D19" i="206"/>
  <c r="F20" i="102" s="1"/>
  <c r="F27" i="287" s="1"/>
  <c r="K27" i="287" s="1"/>
  <c r="F332" i="137"/>
  <c r="F333" i="137" s="1"/>
  <c r="F314" i="137"/>
  <c r="G59" i="139"/>
  <c r="F366" i="139"/>
  <c r="G77" i="138"/>
  <c r="G78" i="138"/>
  <c r="G130" i="135"/>
  <c r="G164" i="135"/>
  <c r="G198" i="135"/>
  <c r="G135" i="135"/>
  <c r="G203" i="135"/>
  <c r="G169" i="135"/>
  <c r="G116" i="137"/>
  <c r="G184" i="137"/>
  <c r="G150" i="137"/>
  <c r="G188" i="139"/>
  <c r="G154" i="139"/>
  <c r="G120" i="139"/>
  <c r="G43" i="134"/>
  <c r="F350" i="134"/>
  <c r="G43" i="135"/>
  <c r="F350" i="135"/>
  <c r="G204" i="137"/>
  <c r="G136" i="137"/>
  <c r="G170" i="137"/>
  <c r="G149" i="139"/>
  <c r="G115" i="139"/>
  <c r="G183" i="139"/>
  <c r="G224" i="149"/>
  <c r="G279" i="149"/>
  <c r="G136" i="135"/>
  <c r="G170" i="135"/>
  <c r="G204" i="135"/>
  <c r="D17" i="206"/>
  <c r="E76" i="208" s="1"/>
  <c r="D107" i="188"/>
  <c r="D112" i="188" s="1"/>
  <c r="G132" i="137"/>
  <c r="G166" i="137"/>
  <c r="G200" i="137"/>
  <c r="G371" i="151"/>
  <c r="G296" i="151"/>
  <c r="G165" i="134"/>
  <c r="G199" i="134"/>
  <c r="G131" i="134"/>
  <c r="G197" i="136"/>
  <c r="G129" i="136"/>
  <c r="G163" i="136"/>
  <c r="G43" i="136"/>
  <c r="F350" i="136"/>
  <c r="G154" i="137"/>
  <c r="G120" i="137"/>
  <c r="G188" i="137"/>
  <c r="G28" i="128"/>
  <c r="G78" i="128" s="1"/>
  <c r="E15" i="199" s="1"/>
  <c r="E44" i="199" s="1"/>
  <c r="E58" i="199" s="1"/>
  <c r="E99" i="199" s="1"/>
  <c r="G311" i="146"/>
  <c r="G348" i="146" s="1"/>
  <c r="H51" i="146" s="1"/>
  <c r="G325" i="146"/>
  <c r="G362" i="146" s="1"/>
  <c r="H65" i="146" s="1"/>
  <c r="G328" i="146"/>
  <c r="G365" i="146" s="1"/>
  <c r="H68" i="146" s="1"/>
  <c r="G309" i="146"/>
  <c r="G346" i="146" s="1"/>
  <c r="H49" i="146" s="1"/>
  <c r="G319" i="146"/>
  <c r="G356" i="146" s="1"/>
  <c r="G331" i="146"/>
  <c r="G307" i="146"/>
  <c r="G344" i="146" s="1"/>
  <c r="H47" i="146" s="1"/>
  <c r="G321" i="146"/>
  <c r="G358" i="146" s="1"/>
  <c r="H61" i="146" s="1"/>
  <c r="G324" i="146"/>
  <c r="G361" i="146" s="1"/>
  <c r="H64" i="146" s="1"/>
  <c r="G305" i="146"/>
  <c r="G342" i="146" s="1"/>
  <c r="H45" i="146" s="1"/>
  <c r="G312" i="146"/>
  <c r="G349" i="146" s="1"/>
  <c r="H52" i="146" s="1"/>
  <c r="G326" i="146"/>
  <c r="G363" i="146" s="1"/>
  <c r="H66" i="146" s="1"/>
  <c r="G303" i="146"/>
  <c r="G340" i="146" s="1"/>
  <c r="G310" i="146"/>
  <c r="G347" i="146" s="1"/>
  <c r="H50" i="146" s="1"/>
  <c r="G320" i="146"/>
  <c r="G357" i="146" s="1"/>
  <c r="H60" i="146" s="1"/>
  <c r="G327" i="146"/>
  <c r="G364" i="146" s="1"/>
  <c r="H67" i="146" s="1"/>
  <c r="G308" i="146"/>
  <c r="G345" i="146" s="1"/>
  <c r="H48" i="146" s="1"/>
  <c r="G322" i="146"/>
  <c r="G359" i="146" s="1"/>
  <c r="H62" i="146" s="1"/>
  <c r="G329" i="146"/>
  <c r="G306" i="146"/>
  <c r="G343" i="146" s="1"/>
  <c r="H46" i="146" s="1"/>
  <c r="G313" i="146"/>
  <c r="G323" i="146"/>
  <c r="G360" i="146" s="1"/>
  <c r="H63" i="146" s="1"/>
  <c r="G304" i="146"/>
  <c r="G341" i="146" s="1"/>
  <c r="H44" i="146" s="1"/>
  <c r="G273" i="148"/>
  <c r="G274" i="148" s="1"/>
  <c r="G282" i="148"/>
  <c r="G30" i="132" s="1"/>
  <c r="G280" i="148"/>
  <c r="G30" i="131" s="1"/>
  <c r="G273" i="141"/>
  <c r="G274" i="141" s="1"/>
  <c r="G223" i="148"/>
  <c r="G247" i="148"/>
  <c r="G257" i="148" s="1"/>
  <c r="G258" i="148" s="1"/>
  <c r="G279" i="145"/>
  <c r="G239" i="148"/>
  <c r="G240" i="148" s="1"/>
  <c r="G281" i="148"/>
  <c r="G30" i="133" s="1"/>
  <c r="G122" i="148"/>
  <c r="G239" i="141"/>
  <c r="G240" i="141" s="1"/>
  <c r="G223" i="141"/>
  <c r="G247" i="141"/>
  <c r="G257" i="141" s="1"/>
  <c r="G258" i="141" s="1"/>
  <c r="G280" i="141"/>
  <c r="G22" i="131" s="1"/>
  <c r="G122" i="141"/>
  <c r="G281" i="141"/>
  <c r="G22" i="133" s="1"/>
  <c r="G283" i="144"/>
  <c r="G294" i="144"/>
  <c r="G26" i="130"/>
  <c r="G23" i="130"/>
  <c r="G294" i="142"/>
  <c r="G283" i="142"/>
  <c r="G234" i="136" l="1"/>
  <c r="G268" i="136" s="1"/>
  <c r="D260" i="211"/>
  <c r="M64" i="218" s="1"/>
  <c r="D233" i="211"/>
  <c r="D261" i="211"/>
  <c r="M65" i="218" s="1"/>
  <c r="D234" i="211"/>
  <c r="D264" i="211"/>
  <c r="M68" i="218" s="1"/>
  <c r="D237" i="211"/>
  <c r="D259" i="211"/>
  <c r="M63" i="218" s="1"/>
  <c r="D232" i="211"/>
  <c r="D280" i="209"/>
  <c r="D21" i="210" s="1"/>
  <c r="D62" i="211" s="1"/>
  <c r="G234" i="139"/>
  <c r="G268" i="139" s="1"/>
  <c r="G217" i="137"/>
  <c r="G251" i="137" s="1"/>
  <c r="G219" i="134"/>
  <c r="G253" i="134" s="1"/>
  <c r="G218" i="139"/>
  <c r="G252" i="139" s="1"/>
  <c r="H97" i="146"/>
  <c r="H165" i="146" s="1"/>
  <c r="G371" i="162"/>
  <c r="G233" i="137"/>
  <c r="G267" i="137" s="1"/>
  <c r="G235" i="136"/>
  <c r="G269" i="136" s="1"/>
  <c r="G235" i="139"/>
  <c r="G269" i="139" s="1"/>
  <c r="G294" i="150"/>
  <c r="G296" i="150" s="1"/>
  <c r="G283" i="150"/>
  <c r="H101" i="146"/>
  <c r="H169" i="146" s="1"/>
  <c r="G215" i="139"/>
  <c r="G249" i="139" s="1"/>
  <c r="F40" i="95"/>
  <c r="F65" i="95" s="1"/>
  <c r="F28" i="287"/>
  <c r="K28" i="287" s="1"/>
  <c r="G216" i="136"/>
  <c r="G250" i="136" s="1"/>
  <c r="G236" i="137"/>
  <c r="G270" i="137" s="1"/>
  <c r="G217" i="134"/>
  <c r="G251" i="134" s="1"/>
  <c r="G236" i="136"/>
  <c r="G270" i="136" s="1"/>
  <c r="G233" i="135"/>
  <c r="G267" i="135" s="1"/>
  <c r="G237" i="134"/>
  <c r="G271" i="134" s="1"/>
  <c r="G232" i="139"/>
  <c r="G266" i="139" s="1"/>
  <c r="G222" i="135"/>
  <c r="G256" i="135" s="1"/>
  <c r="G219" i="135"/>
  <c r="G253" i="135" s="1"/>
  <c r="G216" i="134"/>
  <c r="G250" i="134" s="1"/>
  <c r="G237" i="137"/>
  <c r="G271" i="137" s="1"/>
  <c r="G220" i="134"/>
  <c r="G254" i="134" s="1"/>
  <c r="G235" i="135"/>
  <c r="G269" i="135" s="1"/>
  <c r="G218" i="135"/>
  <c r="G252" i="135" s="1"/>
  <c r="F296" i="86"/>
  <c r="F308" i="86" s="1"/>
  <c r="F345" i="86" s="1"/>
  <c r="G221" i="139"/>
  <c r="G255" i="139" s="1"/>
  <c r="F95" i="102"/>
  <c r="G232" i="134"/>
  <c r="G266" i="134" s="1"/>
  <c r="G236" i="135"/>
  <c r="G270" i="135" s="1"/>
  <c r="G222" i="136"/>
  <c r="G256" i="136" s="1"/>
  <c r="F331" i="86"/>
  <c r="F22" i="102"/>
  <c r="G232" i="136"/>
  <c r="G266" i="136" s="1"/>
  <c r="G220" i="137"/>
  <c r="G254" i="137" s="1"/>
  <c r="G231" i="137"/>
  <c r="G265" i="137" s="1"/>
  <c r="H101" i="147"/>
  <c r="H169" i="147" s="1"/>
  <c r="G215" i="137"/>
  <c r="G249" i="137" s="1"/>
  <c r="G233" i="139"/>
  <c r="G267" i="139" s="1"/>
  <c r="H82" i="146"/>
  <c r="H150" i="146" s="1"/>
  <c r="G237" i="139"/>
  <c r="G271" i="139" s="1"/>
  <c r="H82" i="147"/>
  <c r="H116" i="147" s="1"/>
  <c r="H98" i="147"/>
  <c r="H200" i="147" s="1"/>
  <c r="G216" i="135"/>
  <c r="G250" i="135" s="1"/>
  <c r="G220" i="135"/>
  <c r="G254" i="135" s="1"/>
  <c r="H86" i="146"/>
  <c r="H154" i="146" s="1"/>
  <c r="H80" i="147"/>
  <c r="H182" i="147" s="1"/>
  <c r="H86" i="147"/>
  <c r="H120" i="147" s="1"/>
  <c r="H80" i="146"/>
  <c r="H182" i="146" s="1"/>
  <c r="H100" i="146"/>
  <c r="H202" i="146" s="1"/>
  <c r="H96" i="147"/>
  <c r="H198" i="147" s="1"/>
  <c r="H79" i="147"/>
  <c r="H113" i="147" s="1"/>
  <c r="G238" i="139"/>
  <c r="G272" i="139" s="1"/>
  <c r="G218" i="136"/>
  <c r="G252" i="136" s="1"/>
  <c r="G219" i="136"/>
  <c r="G253" i="136" s="1"/>
  <c r="G221" i="136"/>
  <c r="G255" i="136" s="1"/>
  <c r="G330" i="146"/>
  <c r="G217" i="139"/>
  <c r="G251" i="139" s="1"/>
  <c r="G238" i="137"/>
  <c r="G272" i="137" s="1"/>
  <c r="G218" i="137"/>
  <c r="G252" i="137" s="1"/>
  <c r="G232" i="135"/>
  <c r="G266" i="135" s="1"/>
  <c r="H96" i="146"/>
  <c r="H130" i="146" s="1"/>
  <c r="H84" i="146"/>
  <c r="H186" i="146" s="1"/>
  <c r="G221" i="134"/>
  <c r="G255" i="134" s="1"/>
  <c r="H100" i="147"/>
  <c r="H202" i="147" s="1"/>
  <c r="G235" i="137"/>
  <c r="G269" i="137" s="1"/>
  <c r="G222" i="137"/>
  <c r="G256" i="137" s="1"/>
  <c r="G217" i="136"/>
  <c r="G251" i="136" s="1"/>
  <c r="G330" i="147"/>
  <c r="G221" i="137"/>
  <c r="G255" i="137" s="1"/>
  <c r="G231" i="135"/>
  <c r="G265" i="135" s="1"/>
  <c r="H98" i="146"/>
  <c r="H166" i="146" s="1"/>
  <c r="H85" i="146"/>
  <c r="H187" i="146" s="1"/>
  <c r="G233" i="134"/>
  <c r="G267" i="134" s="1"/>
  <c r="G234" i="137"/>
  <c r="G268" i="137" s="1"/>
  <c r="G237" i="135"/>
  <c r="G271" i="135" s="1"/>
  <c r="G218" i="134"/>
  <c r="G252" i="134" s="1"/>
  <c r="H81" i="147"/>
  <c r="H115" i="147" s="1"/>
  <c r="H95" i="146"/>
  <c r="H83" i="146"/>
  <c r="E106" i="199"/>
  <c r="E150" i="199" s="1"/>
  <c r="E105" i="199"/>
  <c r="E104" i="199"/>
  <c r="G320" i="151"/>
  <c r="G357" i="151" s="1"/>
  <c r="H60" i="151" s="1"/>
  <c r="G327" i="151"/>
  <c r="G364" i="151" s="1"/>
  <c r="H67" i="151" s="1"/>
  <c r="G308" i="151"/>
  <c r="G345" i="151" s="1"/>
  <c r="H48" i="151" s="1"/>
  <c r="G329" i="151"/>
  <c r="G322" i="151"/>
  <c r="G359" i="151" s="1"/>
  <c r="H62" i="151" s="1"/>
  <c r="G307" i="151"/>
  <c r="G344" i="151" s="1"/>
  <c r="H47" i="151" s="1"/>
  <c r="G34" i="128"/>
  <c r="G84" i="128" s="1"/>
  <c r="E15" i="204" s="1"/>
  <c r="E44" i="204" s="1"/>
  <c r="E58" i="204" s="1"/>
  <c r="E99" i="204" s="1"/>
  <c r="G313" i="151"/>
  <c r="G323" i="151"/>
  <c r="G360" i="151" s="1"/>
  <c r="H63" i="151" s="1"/>
  <c r="G304" i="151"/>
  <c r="G341" i="151" s="1"/>
  <c r="H44" i="151" s="1"/>
  <c r="G325" i="151"/>
  <c r="G362" i="151" s="1"/>
  <c r="H65" i="151" s="1"/>
  <c r="G310" i="151"/>
  <c r="G347" i="151" s="1"/>
  <c r="H50" i="151" s="1"/>
  <c r="G328" i="151"/>
  <c r="G365" i="151" s="1"/>
  <c r="H68" i="151" s="1"/>
  <c r="G309" i="151"/>
  <c r="G346" i="151" s="1"/>
  <c r="H49" i="151" s="1"/>
  <c r="G319" i="151"/>
  <c r="G356" i="151" s="1"/>
  <c r="G331" i="151"/>
  <c r="G321" i="151"/>
  <c r="G358" i="151" s="1"/>
  <c r="H61" i="151" s="1"/>
  <c r="H95" i="151" s="1"/>
  <c r="G306" i="151"/>
  <c r="G343" i="151" s="1"/>
  <c r="H46" i="151" s="1"/>
  <c r="G324" i="151"/>
  <c r="G361" i="151" s="1"/>
  <c r="H64" i="151" s="1"/>
  <c r="G305" i="151"/>
  <c r="G342" i="151" s="1"/>
  <c r="H45" i="151" s="1"/>
  <c r="G312" i="151"/>
  <c r="G349" i="151" s="1"/>
  <c r="H52" i="151" s="1"/>
  <c r="G303" i="151"/>
  <c r="G340" i="151" s="1"/>
  <c r="G326" i="151"/>
  <c r="G363" i="151" s="1"/>
  <c r="H66" i="151" s="1"/>
  <c r="G311" i="151"/>
  <c r="G348" i="151" s="1"/>
  <c r="H51" i="151" s="1"/>
  <c r="G238" i="135"/>
  <c r="G272" i="135" s="1"/>
  <c r="F368" i="134"/>
  <c r="F370" i="134" s="1"/>
  <c r="F351" i="134"/>
  <c r="G53" i="134"/>
  <c r="F367" i="139"/>
  <c r="G69" i="139"/>
  <c r="G70" i="139" s="1"/>
  <c r="F39" i="95"/>
  <c r="F64" i="95" s="1"/>
  <c r="F94" i="102"/>
  <c r="G219" i="139"/>
  <c r="G253" i="139" s="1"/>
  <c r="F18" i="102"/>
  <c r="F25" i="287" s="1"/>
  <c r="K25" i="287" s="1"/>
  <c r="G93" i="137"/>
  <c r="G94" i="137"/>
  <c r="G233" i="136"/>
  <c r="G267" i="136" s="1"/>
  <c r="G231" i="134"/>
  <c r="G265" i="134" s="1"/>
  <c r="F351" i="139"/>
  <c r="G53" i="139"/>
  <c r="F368" i="139"/>
  <c r="F370" i="139" s="1"/>
  <c r="G232" i="137"/>
  <c r="G266" i="137" s="1"/>
  <c r="F351" i="137"/>
  <c r="G53" i="137"/>
  <c r="F368" i="137"/>
  <c r="F370" i="137" s="1"/>
  <c r="G234" i="135"/>
  <c r="G268" i="135" s="1"/>
  <c r="G216" i="139"/>
  <c r="G250" i="139" s="1"/>
  <c r="G215" i="136"/>
  <c r="G249" i="136" s="1"/>
  <c r="G238" i="134"/>
  <c r="G272" i="134" s="1"/>
  <c r="H186" i="147"/>
  <c r="H152" i="147"/>
  <c r="H118" i="147"/>
  <c r="H95" i="147"/>
  <c r="H83" i="147"/>
  <c r="G236" i="139"/>
  <c r="G270" i="139" s="1"/>
  <c r="G238" i="136"/>
  <c r="G272" i="136" s="1"/>
  <c r="G25" i="128"/>
  <c r="G75" i="128" s="1"/>
  <c r="E15" i="196" s="1"/>
  <c r="E44" i="196" s="1"/>
  <c r="E58" i="196" s="1"/>
  <c r="E99" i="196" s="1"/>
  <c r="G313" i="143"/>
  <c r="G323" i="143"/>
  <c r="G360" i="143" s="1"/>
  <c r="H63" i="143" s="1"/>
  <c r="G304" i="143"/>
  <c r="G341" i="143" s="1"/>
  <c r="H44" i="143" s="1"/>
  <c r="G311" i="143"/>
  <c r="G348" i="143" s="1"/>
  <c r="H51" i="143" s="1"/>
  <c r="G325" i="143"/>
  <c r="G362" i="143" s="1"/>
  <c r="H65" i="143" s="1"/>
  <c r="G328" i="143"/>
  <c r="G365" i="143" s="1"/>
  <c r="H68" i="143" s="1"/>
  <c r="G309" i="143"/>
  <c r="G346" i="143" s="1"/>
  <c r="H49" i="143" s="1"/>
  <c r="G319" i="143"/>
  <c r="G356" i="143" s="1"/>
  <c r="G331" i="143"/>
  <c r="G307" i="143"/>
  <c r="G344" i="143" s="1"/>
  <c r="H47" i="143" s="1"/>
  <c r="G321" i="143"/>
  <c r="G358" i="143" s="1"/>
  <c r="H61" i="143" s="1"/>
  <c r="G324" i="143"/>
  <c r="G361" i="143" s="1"/>
  <c r="H64" i="143" s="1"/>
  <c r="G305" i="143"/>
  <c r="G342" i="143" s="1"/>
  <c r="H45" i="143" s="1"/>
  <c r="G312" i="143"/>
  <c r="G349" i="143" s="1"/>
  <c r="H52" i="143" s="1"/>
  <c r="G326" i="143"/>
  <c r="G363" i="143" s="1"/>
  <c r="H66" i="143" s="1"/>
  <c r="G303" i="143"/>
  <c r="G340" i="143" s="1"/>
  <c r="G310" i="143"/>
  <c r="G347" i="143" s="1"/>
  <c r="H50" i="143" s="1"/>
  <c r="G320" i="143"/>
  <c r="G357" i="143" s="1"/>
  <c r="H60" i="143" s="1"/>
  <c r="G327" i="143"/>
  <c r="G364" i="143" s="1"/>
  <c r="H67" i="143" s="1"/>
  <c r="G308" i="143"/>
  <c r="G345" i="143" s="1"/>
  <c r="H48" i="143" s="1"/>
  <c r="G322" i="143"/>
  <c r="G359" i="143" s="1"/>
  <c r="H62" i="143" s="1"/>
  <c r="G329" i="143"/>
  <c r="G306" i="143"/>
  <c r="G343" i="143" s="1"/>
  <c r="H46" i="143" s="1"/>
  <c r="L81" i="218"/>
  <c r="G222" i="134"/>
  <c r="G256" i="134" s="1"/>
  <c r="H81" i="146"/>
  <c r="H102" i="146"/>
  <c r="F368" i="136"/>
  <c r="F370" i="136" s="1"/>
  <c r="F351" i="136"/>
  <c r="G53" i="136"/>
  <c r="G231" i="136"/>
  <c r="G265" i="136" s="1"/>
  <c r="G31" i="130"/>
  <c r="G283" i="149"/>
  <c r="G294" i="149"/>
  <c r="G77" i="134"/>
  <c r="G78" i="134"/>
  <c r="G93" i="139"/>
  <c r="G94" i="139"/>
  <c r="D113" i="190"/>
  <c r="D114" i="190"/>
  <c r="D116" i="190" s="1"/>
  <c r="G93" i="136"/>
  <c r="G94" i="136"/>
  <c r="G77" i="139"/>
  <c r="G78" i="139"/>
  <c r="G93" i="135"/>
  <c r="G94" i="135"/>
  <c r="G54" i="138"/>
  <c r="G290" i="138"/>
  <c r="G196" i="138"/>
  <c r="G128" i="138"/>
  <c r="G162" i="138"/>
  <c r="G93" i="134"/>
  <c r="G94" i="134"/>
  <c r="F19" i="102"/>
  <c r="F26" i="287" s="1"/>
  <c r="K26" i="287" s="1"/>
  <c r="H102" i="147"/>
  <c r="H97" i="147"/>
  <c r="E78" i="208"/>
  <c r="H79" i="146"/>
  <c r="H99" i="146"/>
  <c r="G77" i="136"/>
  <c r="G78" i="136"/>
  <c r="D114" i="188"/>
  <c r="D116" i="188" s="1"/>
  <c r="D113" i="188"/>
  <c r="F368" i="135"/>
  <c r="F370" i="135" s="1"/>
  <c r="F351" i="135"/>
  <c r="G53" i="135"/>
  <c r="G222" i="139"/>
  <c r="G256" i="139" s="1"/>
  <c r="G112" i="138"/>
  <c r="G146" i="138"/>
  <c r="G180" i="138"/>
  <c r="G217" i="135"/>
  <c r="G251" i="135" s="1"/>
  <c r="G234" i="134"/>
  <c r="G268" i="134" s="1"/>
  <c r="D118" i="191"/>
  <c r="D115" i="191"/>
  <c r="D117" i="191" s="1"/>
  <c r="D119" i="191" s="1"/>
  <c r="G220" i="139"/>
  <c r="G254" i="139" s="1"/>
  <c r="G329" i="162"/>
  <c r="G306" i="162"/>
  <c r="G343" i="162" s="1"/>
  <c r="H46" i="162" s="1"/>
  <c r="G313" i="162"/>
  <c r="G323" i="162"/>
  <c r="G360" i="162" s="1"/>
  <c r="H63" i="162" s="1"/>
  <c r="G304" i="162"/>
  <c r="G341" i="162" s="1"/>
  <c r="H44" i="162" s="1"/>
  <c r="G303" i="162"/>
  <c r="G340" i="162" s="1"/>
  <c r="G325" i="162"/>
  <c r="G362" i="162" s="1"/>
  <c r="H65" i="162" s="1"/>
  <c r="G328" i="162"/>
  <c r="G365" i="162" s="1"/>
  <c r="H68" i="162" s="1"/>
  <c r="G309" i="162"/>
  <c r="G346" i="162" s="1"/>
  <c r="H49" i="162" s="1"/>
  <c r="G319" i="162"/>
  <c r="G356" i="162" s="1"/>
  <c r="G331" i="162"/>
  <c r="G326" i="162"/>
  <c r="G363" i="162" s="1"/>
  <c r="H66" i="162" s="1"/>
  <c r="G321" i="162"/>
  <c r="G358" i="162" s="1"/>
  <c r="H61" i="162" s="1"/>
  <c r="G324" i="162"/>
  <c r="G361" i="162" s="1"/>
  <c r="H64" i="162" s="1"/>
  <c r="G305" i="162"/>
  <c r="G342" i="162" s="1"/>
  <c r="H45" i="162" s="1"/>
  <c r="G312" i="162"/>
  <c r="G349" i="162" s="1"/>
  <c r="H52" i="162" s="1"/>
  <c r="G311" i="162"/>
  <c r="G348" i="162" s="1"/>
  <c r="H51" i="162" s="1"/>
  <c r="G322" i="162"/>
  <c r="G359" i="162" s="1"/>
  <c r="H62" i="162" s="1"/>
  <c r="G24" i="128"/>
  <c r="G74" i="128" s="1"/>
  <c r="E15" i="195" s="1"/>
  <c r="E44" i="195" s="1"/>
  <c r="E58" i="195" s="1"/>
  <c r="E99" i="195" s="1"/>
  <c r="G310" i="162"/>
  <c r="G347" i="162" s="1"/>
  <c r="H50" i="162" s="1"/>
  <c r="G320" i="162"/>
  <c r="G357" i="162" s="1"/>
  <c r="H60" i="162" s="1"/>
  <c r="G327" i="162"/>
  <c r="G364" i="162" s="1"/>
  <c r="H67" i="162" s="1"/>
  <c r="G308" i="162"/>
  <c r="G345" i="162" s="1"/>
  <c r="H48" i="162" s="1"/>
  <c r="G307" i="162"/>
  <c r="G344" i="162" s="1"/>
  <c r="H47" i="162" s="1"/>
  <c r="F367" i="136"/>
  <c r="G69" i="136"/>
  <c r="G70" i="136" s="1"/>
  <c r="G69" i="135"/>
  <c r="G70" i="135" s="1"/>
  <c r="F367" i="135"/>
  <c r="D114" i="187"/>
  <c r="D116" i="187" s="1"/>
  <c r="D113" i="187"/>
  <c r="G103" i="138"/>
  <c r="G104" i="138" s="1"/>
  <c r="G161" i="138"/>
  <c r="G195" i="138"/>
  <c r="G127" i="138"/>
  <c r="F367" i="134"/>
  <c r="G69" i="134"/>
  <c r="G70" i="134" s="1"/>
  <c r="G221" i="135"/>
  <c r="G255" i="135" s="1"/>
  <c r="G216" i="137"/>
  <c r="G250" i="137" s="1"/>
  <c r="G236" i="134"/>
  <c r="G270" i="134" s="1"/>
  <c r="H99" i="147"/>
  <c r="G332" i="147"/>
  <c r="G333" i="147" s="1"/>
  <c r="G314" i="147"/>
  <c r="G237" i="136"/>
  <c r="G271" i="136" s="1"/>
  <c r="G332" i="146"/>
  <c r="G333" i="146" s="1"/>
  <c r="G314" i="146"/>
  <c r="G350" i="146"/>
  <c r="H43" i="146"/>
  <c r="H77" i="146" s="1"/>
  <c r="G366" i="146"/>
  <c r="H59" i="146"/>
  <c r="H93" i="146" s="1"/>
  <c r="G77" i="135"/>
  <c r="G78" i="135"/>
  <c r="G87" i="138"/>
  <c r="G88" i="138" s="1"/>
  <c r="G145" i="138"/>
  <c r="G179" i="138"/>
  <c r="G111" i="138"/>
  <c r="G69" i="137"/>
  <c r="G70" i="137" s="1"/>
  <c r="F367" i="137"/>
  <c r="D113" i="189"/>
  <c r="D114" i="189"/>
  <c r="D116" i="189" s="1"/>
  <c r="G77" i="137"/>
  <c r="G78" i="137"/>
  <c r="G215" i="134"/>
  <c r="G249" i="134" s="1"/>
  <c r="D114" i="192"/>
  <c r="D116" i="192" s="1"/>
  <c r="D113" i="192"/>
  <c r="H43" i="147"/>
  <c r="H77" i="147" s="1"/>
  <c r="G350" i="147"/>
  <c r="G366" i="147"/>
  <c r="H59" i="147"/>
  <c r="H93" i="147" s="1"/>
  <c r="H85" i="147"/>
  <c r="E104" i="200"/>
  <c r="E106" i="200"/>
  <c r="E29" i="207" s="1"/>
  <c r="E30" i="209" s="1"/>
  <c r="E105" i="200"/>
  <c r="E29" i="205" s="1"/>
  <c r="G215" i="135"/>
  <c r="G249" i="135" s="1"/>
  <c r="G219" i="137"/>
  <c r="G253" i="137" s="1"/>
  <c r="F17" i="102"/>
  <c r="F24" i="287" s="1"/>
  <c r="K24" i="287" s="1"/>
  <c r="G27" i="130"/>
  <c r="G283" i="145"/>
  <c r="G294" i="145"/>
  <c r="G224" i="148"/>
  <c r="G279" i="148"/>
  <c r="G224" i="141"/>
  <c r="G279" i="141"/>
  <c r="G296" i="144"/>
  <c r="G371" i="144"/>
  <c r="G296" i="142"/>
  <c r="G371" i="142"/>
  <c r="H100" i="151" l="1"/>
  <c r="D262" i="211"/>
  <c r="M66" i="218" s="1"/>
  <c r="D235" i="211"/>
  <c r="E290" i="209"/>
  <c r="E31" i="210" s="1"/>
  <c r="E72" i="211" s="1"/>
  <c r="H131" i="146"/>
  <c r="H199" i="146"/>
  <c r="G371" i="150"/>
  <c r="H168" i="146"/>
  <c r="H203" i="146"/>
  <c r="H147" i="147"/>
  <c r="H135" i="146"/>
  <c r="F320" i="86"/>
  <c r="F357" i="86" s="1"/>
  <c r="G60" i="86" s="1"/>
  <c r="H85" i="151"/>
  <c r="H119" i="151" s="1"/>
  <c r="F96" i="102"/>
  <c r="F29" i="287"/>
  <c r="K29" i="287" s="1"/>
  <c r="H101" i="143"/>
  <c r="H203" i="143" s="1"/>
  <c r="H97" i="151"/>
  <c r="H131" i="151" s="1"/>
  <c r="H116" i="146"/>
  <c r="H184" i="146"/>
  <c r="F307" i="86"/>
  <c r="F344" i="86" s="1"/>
  <c r="G47" i="86" s="1"/>
  <c r="F325" i="86"/>
  <c r="F362" i="86" s="1"/>
  <c r="G65" i="86" s="1"/>
  <c r="F303" i="86"/>
  <c r="F340" i="86" s="1"/>
  <c r="H164" i="146"/>
  <c r="H203" i="147"/>
  <c r="H149" i="147"/>
  <c r="F319" i="86"/>
  <c r="F356" i="86" s="1"/>
  <c r="H188" i="146"/>
  <c r="H150" i="147"/>
  <c r="F321" i="86"/>
  <c r="F358" i="86" s="1"/>
  <c r="G61" i="86" s="1"/>
  <c r="F311" i="86"/>
  <c r="F348" i="86" s="1"/>
  <c r="G51" i="86" s="1"/>
  <c r="F327" i="86"/>
  <c r="F364" i="86" s="1"/>
  <c r="G67" i="86" s="1"/>
  <c r="F305" i="86"/>
  <c r="F342" i="86" s="1"/>
  <c r="G45" i="86" s="1"/>
  <c r="F15" i="128"/>
  <c r="F65" i="128" s="1"/>
  <c r="D15" i="186" s="1"/>
  <c r="D44" i="186" s="1"/>
  <c r="D58" i="186" s="1"/>
  <c r="D99" i="186" s="1"/>
  <c r="D105" i="186" s="1"/>
  <c r="D15" i="205" s="1"/>
  <c r="F306" i="86"/>
  <c r="F343" i="86" s="1"/>
  <c r="G46" i="86" s="1"/>
  <c r="H198" i="146"/>
  <c r="H183" i="147"/>
  <c r="H120" i="146"/>
  <c r="H184" i="147"/>
  <c r="F324" i="86"/>
  <c r="F361" i="86" s="1"/>
  <c r="G64" i="86" s="1"/>
  <c r="F326" i="86"/>
  <c r="F363" i="86" s="1"/>
  <c r="G66" i="86" s="1"/>
  <c r="F304" i="86"/>
  <c r="F341" i="86" s="1"/>
  <c r="F309" i="86"/>
  <c r="F346" i="86" s="1"/>
  <c r="G49" i="86" s="1"/>
  <c r="F312" i="86"/>
  <c r="F349" i="86" s="1"/>
  <c r="F328" i="86"/>
  <c r="F365" i="86" s="1"/>
  <c r="G68" i="86" s="1"/>
  <c r="F310" i="86"/>
  <c r="F347" i="86" s="1"/>
  <c r="G50" i="86" s="1"/>
  <c r="F323" i="86"/>
  <c r="F360" i="86" s="1"/>
  <c r="G63" i="86" s="1"/>
  <c r="F322" i="86"/>
  <c r="F359" i="86" s="1"/>
  <c r="G62" i="86" s="1"/>
  <c r="H134" i="146"/>
  <c r="H236" i="146" s="1"/>
  <c r="H270" i="146" s="1"/>
  <c r="H153" i="146"/>
  <c r="F41" i="95"/>
  <c r="F66" i="95" s="1"/>
  <c r="H135" i="147"/>
  <c r="H166" i="147"/>
  <c r="H96" i="143"/>
  <c r="H130" i="143" s="1"/>
  <c r="H84" i="143"/>
  <c r="H118" i="143" s="1"/>
  <c r="H79" i="143"/>
  <c r="H147" i="143" s="1"/>
  <c r="H114" i="147"/>
  <c r="H132" i="147"/>
  <c r="H148" i="147"/>
  <c r="G155" i="138"/>
  <c r="G156" i="138" s="1"/>
  <c r="H81" i="162"/>
  <c r="H183" i="162" s="1"/>
  <c r="H114" i="146"/>
  <c r="G171" i="138"/>
  <c r="G172" i="138" s="1"/>
  <c r="H134" i="147"/>
  <c r="H188" i="147"/>
  <c r="H102" i="151"/>
  <c r="H136" i="151" s="1"/>
  <c r="H154" i="147"/>
  <c r="H79" i="151"/>
  <c r="H113" i="151" s="1"/>
  <c r="H119" i="146"/>
  <c r="H168" i="147"/>
  <c r="H148" i="146"/>
  <c r="H98" i="151"/>
  <c r="H200" i="151" s="1"/>
  <c r="G189" i="138"/>
  <c r="G190" i="138" s="1"/>
  <c r="H130" i="147"/>
  <c r="H118" i="146"/>
  <c r="H83" i="151"/>
  <c r="H185" i="151" s="1"/>
  <c r="H164" i="147"/>
  <c r="H152" i="146"/>
  <c r="H181" i="147"/>
  <c r="H132" i="146"/>
  <c r="G214" i="138"/>
  <c r="G248" i="138" s="1"/>
  <c r="H200" i="146"/>
  <c r="H82" i="162"/>
  <c r="H116" i="162" s="1"/>
  <c r="G137" i="138"/>
  <c r="G138" i="138" s="1"/>
  <c r="H101" i="162"/>
  <c r="H169" i="162" s="1"/>
  <c r="H98" i="162"/>
  <c r="H200" i="162" s="1"/>
  <c r="H80" i="143"/>
  <c r="H148" i="143" s="1"/>
  <c r="H100" i="143"/>
  <c r="H134" i="143" s="1"/>
  <c r="H80" i="151"/>
  <c r="H182" i="151" s="1"/>
  <c r="H86" i="151"/>
  <c r="H188" i="151" s="1"/>
  <c r="H83" i="143"/>
  <c r="H117" i="143" s="1"/>
  <c r="H85" i="162"/>
  <c r="H153" i="162" s="1"/>
  <c r="H86" i="143"/>
  <c r="H188" i="143" s="1"/>
  <c r="H99" i="143"/>
  <c r="H201" i="143" s="1"/>
  <c r="H99" i="162"/>
  <c r="H201" i="162" s="1"/>
  <c r="H119" i="147"/>
  <c r="H187" i="147"/>
  <c r="H153" i="147"/>
  <c r="G367" i="146"/>
  <c r="H69" i="146"/>
  <c r="H70" i="146" s="1"/>
  <c r="H111" i="146"/>
  <c r="H145" i="146"/>
  <c r="H179" i="146"/>
  <c r="H133" i="147"/>
  <c r="H201" i="147"/>
  <c r="H167" i="147"/>
  <c r="D115" i="187"/>
  <c r="D117" i="187" s="1"/>
  <c r="D119" i="187" s="1"/>
  <c r="D118" i="187"/>
  <c r="H96" i="162"/>
  <c r="G366" i="162"/>
  <c r="H59" i="162"/>
  <c r="H93" i="162" s="1"/>
  <c r="H43" i="162"/>
  <c r="H77" i="162" s="1"/>
  <c r="G350" i="162"/>
  <c r="H80" i="162"/>
  <c r="D115" i="188"/>
  <c r="D117" i="188" s="1"/>
  <c r="D119" i="188" s="1"/>
  <c r="D118" i="188"/>
  <c r="G146" i="136"/>
  <c r="G112" i="136"/>
  <c r="G180" i="136"/>
  <c r="G196" i="134"/>
  <c r="G162" i="134"/>
  <c r="G128" i="134"/>
  <c r="G230" i="138"/>
  <c r="G264" i="138" s="1"/>
  <c r="G127" i="135"/>
  <c r="G103" i="135"/>
  <c r="G104" i="135" s="1"/>
  <c r="G161" i="135"/>
  <c r="G195" i="135"/>
  <c r="G195" i="136"/>
  <c r="G127" i="136"/>
  <c r="G161" i="136"/>
  <c r="G103" i="136"/>
  <c r="G104" i="136" s="1"/>
  <c r="G127" i="139"/>
  <c r="G103" i="139"/>
  <c r="G104" i="139" s="1"/>
  <c r="G161" i="139"/>
  <c r="G195" i="139"/>
  <c r="H78" i="146"/>
  <c r="G330" i="143"/>
  <c r="H81" i="143"/>
  <c r="H102" i="143"/>
  <c r="H97" i="143"/>
  <c r="F92" i="102"/>
  <c r="F78" i="287" s="1"/>
  <c r="F37" i="95"/>
  <c r="F62" i="95" s="1"/>
  <c r="G350" i="151"/>
  <c r="H43" i="151"/>
  <c r="H77" i="151" s="1"/>
  <c r="H81" i="151"/>
  <c r="H101" i="151"/>
  <c r="H127" i="147"/>
  <c r="H195" i="147"/>
  <c r="H161" i="147"/>
  <c r="D118" i="189"/>
  <c r="D115" i="189"/>
  <c r="D117" i="189" s="1"/>
  <c r="D119" i="189" s="1"/>
  <c r="G121" i="138"/>
  <c r="G213" i="138"/>
  <c r="G351" i="146"/>
  <c r="H53" i="146"/>
  <c r="G368" i="146"/>
  <c r="G370" i="146" s="1"/>
  <c r="G205" i="138"/>
  <c r="G206" i="138" s="1"/>
  <c r="G229" i="138"/>
  <c r="H95" i="162"/>
  <c r="H83" i="162"/>
  <c r="G330" i="162"/>
  <c r="G290" i="135"/>
  <c r="G54" i="135"/>
  <c r="G87" i="136"/>
  <c r="G88" i="136" s="1"/>
  <c r="G145" i="136"/>
  <c r="G179" i="136"/>
  <c r="G111" i="136"/>
  <c r="G195" i="134"/>
  <c r="G127" i="134"/>
  <c r="G103" i="134"/>
  <c r="G104" i="134" s="1"/>
  <c r="G161" i="134"/>
  <c r="G180" i="139"/>
  <c r="G112" i="139"/>
  <c r="G146" i="139"/>
  <c r="G146" i="134"/>
  <c r="G180" i="134"/>
  <c r="G112" i="134"/>
  <c r="G332" i="143"/>
  <c r="G333" i="143" s="1"/>
  <c r="G314" i="143"/>
  <c r="H78" i="147"/>
  <c r="H163" i="151"/>
  <c r="H197" i="151"/>
  <c r="H129" i="151"/>
  <c r="H96" i="151"/>
  <c r="H151" i="146"/>
  <c r="H185" i="146"/>
  <c r="H117" i="146"/>
  <c r="F91" i="102"/>
  <c r="F36" i="95"/>
  <c r="F61" i="95" s="1"/>
  <c r="F67" i="102"/>
  <c r="G367" i="147"/>
  <c r="H69" i="147"/>
  <c r="H70" i="147" s="1"/>
  <c r="G368" i="147"/>
  <c r="G370" i="147" s="1"/>
  <c r="G351" i="147"/>
  <c r="H53" i="147"/>
  <c r="G180" i="137"/>
  <c r="G112" i="137"/>
  <c r="G146" i="137"/>
  <c r="G146" i="135"/>
  <c r="G180" i="135"/>
  <c r="G112" i="135"/>
  <c r="H84" i="162"/>
  <c r="H86" i="162"/>
  <c r="H100" i="162"/>
  <c r="H102" i="162"/>
  <c r="H97" i="162"/>
  <c r="H167" i="146"/>
  <c r="H201" i="146"/>
  <c r="H133" i="146"/>
  <c r="H165" i="147"/>
  <c r="H199" i="147"/>
  <c r="H131" i="147"/>
  <c r="H94" i="147"/>
  <c r="H103" i="147" s="1"/>
  <c r="H104" i="147" s="1"/>
  <c r="G145" i="139"/>
  <c r="G179" i="139"/>
  <c r="G111" i="139"/>
  <c r="G87" i="139"/>
  <c r="G88" i="139" s="1"/>
  <c r="D115" i="190"/>
  <c r="D117" i="190" s="1"/>
  <c r="D119" i="190" s="1"/>
  <c r="D118" i="190"/>
  <c r="G179" i="134"/>
  <c r="G111" i="134"/>
  <c r="G87" i="134"/>
  <c r="G88" i="134" s="1"/>
  <c r="G145" i="134"/>
  <c r="H170" i="146"/>
  <c r="H204" i="146"/>
  <c r="H136" i="146"/>
  <c r="H82" i="143"/>
  <c r="H43" i="143"/>
  <c r="H77" i="143" s="1"/>
  <c r="G350" i="143"/>
  <c r="H98" i="143"/>
  <c r="G366" i="143"/>
  <c r="H59" i="143"/>
  <c r="H93" i="143" s="1"/>
  <c r="H85" i="143"/>
  <c r="E106" i="196"/>
  <c r="E150" i="196" s="1"/>
  <c r="E104" i="196"/>
  <c r="E105" i="196"/>
  <c r="H151" i="147"/>
  <c r="H117" i="147"/>
  <c r="H185" i="147"/>
  <c r="H220" i="147"/>
  <c r="H254" i="147" s="1"/>
  <c r="G54" i="137"/>
  <c r="G290" i="137"/>
  <c r="G290" i="139"/>
  <c r="G54" i="139"/>
  <c r="G162" i="137"/>
  <c r="G196" i="137"/>
  <c r="G128" i="137"/>
  <c r="G54" i="134"/>
  <c r="G290" i="134"/>
  <c r="H84" i="151"/>
  <c r="G314" i="151"/>
  <c r="G332" i="151"/>
  <c r="G333" i="151" s="1"/>
  <c r="G330" i="151"/>
  <c r="E141" i="199"/>
  <c r="E153" i="199" s="1"/>
  <c r="E107" i="199"/>
  <c r="E148" i="199"/>
  <c r="H197" i="146"/>
  <c r="H129" i="146"/>
  <c r="H163" i="146"/>
  <c r="E107" i="200"/>
  <c r="E112" i="200" s="1"/>
  <c r="E29" i="206"/>
  <c r="F88" i="208" s="1"/>
  <c r="H179" i="147"/>
  <c r="H145" i="147"/>
  <c r="H111" i="147"/>
  <c r="D115" i="192"/>
  <c r="D117" i="192" s="1"/>
  <c r="D119" i="192" s="1"/>
  <c r="D118" i="192"/>
  <c r="G87" i="137"/>
  <c r="G88" i="137" s="1"/>
  <c r="G145" i="137"/>
  <c r="G179" i="137"/>
  <c r="G111" i="137"/>
  <c r="G48" i="86"/>
  <c r="G87" i="135"/>
  <c r="G88" i="135" s="1"/>
  <c r="G145" i="135"/>
  <c r="G179" i="135"/>
  <c r="G111" i="135"/>
  <c r="H127" i="146"/>
  <c r="H161" i="146"/>
  <c r="H195" i="146"/>
  <c r="E105" i="195"/>
  <c r="E24" i="205" s="1"/>
  <c r="E104" i="195"/>
  <c r="E106" i="195"/>
  <c r="E24" i="207" s="1"/>
  <c r="E25" i="209" s="1"/>
  <c r="H79" i="162"/>
  <c r="G314" i="162"/>
  <c r="G332" i="162"/>
  <c r="G333" i="162" s="1"/>
  <c r="G327" i="150"/>
  <c r="G364" i="150" s="1"/>
  <c r="H67" i="150" s="1"/>
  <c r="G308" i="150"/>
  <c r="G345" i="150" s="1"/>
  <c r="H48" i="150" s="1"/>
  <c r="G325" i="150"/>
  <c r="G362" i="150" s="1"/>
  <c r="H65" i="150" s="1"/>
  <c r="G328" i="150"/>
  <c r="G365" i="150" s="1"/>
  <c r="H68" i="150" s="1"/>
  <c r="G307" i="150"/>
  <c r="G344" i="150" s="1"/>
  <c r="H47" i="150" s="1"/>
  <c r="G313" i="150"/>
  <c r="G323" i="150"/>
  <c r="G360" i="150" s="1"/>
  <c r="H63" i="150" s="1"/>
  <c r="G304" i="150"/>
  <c r="G341" i="150" s="1"/>
  <c r="H44" i="150" s="1"/>
  <c r="G321" i="150"/>
  <c r="G358" i="150" s="1"/>
  <c r="H61" i="150" s="1"/>
  <c r="G324" i="150"/>
  <c r="G361" i="150" s="1"/>
  <c r="H64" i="150" s="1"/>
  <c r="G331" i="150"/>
  <c r="G309" i="150"/>
  <c r="G346" i="150" s="1"/>
  <c r="H49" i="150" s="1"/>
  <c r="G319" i="150"/>
  <c r="G356" i="150" s="1"/>
  <c r="G32" i="128"/>
  <c r="G82" i="128" s="1"/>
  <c r="E15" i="203" s="1"/>
  <c r="E44" i="203" s="1"/>
  <c r="E58" i="203" s="1"/>
  <c r="E99" i="203" s="1"/>
  <c r="G310" i="150"/>
  <c r="G347" i="150" s="1"/>
  <c r="H50" i="150" s="1"/>
  <c r="G320" i="150"/>
  <c r="G357" i="150" s="1"/>
  <c r="H60" i="150" s="1"/>
  <c r="G326" i="150"/>
  <c r="G363" i="150" s="1"/>
  <c r="H66" i="150" s="1"/>
  <c r="G305" i="150"/>
  <c r="G342" i="150" s="1"/>
  <c r="H45" i="150" s="1"/>
  <c r="G312" i="150"/>
  <c r="G349" i="150" s="1"/>
  <c r="H52" i="150" s="1"/>
  <c r="G329" i="150"/>
  <c r="G306" i="150"/>
  <c r="G343" i="150" s="1"/>
  <c r="H46" i="150" s="1"/>
  <c r="G311" i="150"/>
  <c r="G348" i="150" s="1"/>
  <c r="H51" i="150" s="1"/>
  <c r="G322" i="150"/>
  <c r="G359" i="150" s="1"/>
  <c r="H62" i="150" s="1"/>
  <c r="G303" i="150"/>
  <c r="G340" i="150" s="1"/>
  <c r="H181" i="146"/>
  <c r="H113" i="146"/>
  <c r="H147" i="146"/>
  <c r="H170" i="147"/>
  <c r="H136" i="147"/>
  <c r="H204" i="147"/>
  <c r="F38" i="95"/>
  <c r="F63" i="95" s="1"/>
  <c r="F93" i="102"/>
  <c r="G196" i="135"/>
  <c r="G128" i="135"/>
  <c r="G162" i="135"/>
  <c r="G196" i="136"/>
  <c r="G128" i="136"/>
  <c r="G162" i="136"/>
  <c r="G196" i="139"/>
  <c r="G128" i="139"/>
  <c r="G162" i="139"/>
  <c r="G296" i="149"/>
  <c r="G371" i="149"/>
  <c r="G290" i="136"/>
  <c r="G54" i="136"/>
  <c r="H183" i="146"/>
  <c r="H115" i="146"/>
  <c r="H149" i="146"/>
  <c r="H94" i="146"/>
  <c r="H103" i="146" s="1"/>
  <c r="H104" i="146" s="1"/>
  <c r="H95" i="143"/>
  <c r="H129" i="147"/>
  <c r="H197" i="147"/>
  <c r="H163" i="147"/>
  <c r="G161" i="137"/>
  <c r="G195" i="137"/>
  <c r="G127" i="137"/>
  <c r="G103" i="137"/>
  <c r="G104" i="137" s="1"/>
  <c r="H168" i="151"/>
  <c r="H202" i="151"/>
  <c r="H134" i="151"/>
  <c r="H59" i="151"/>
  <c r="H93" i="151" s="1"/>
  <c r="G366" i="151"/>
  <c r="H99" i="151"/>
  <c r="E106" i="204"/>
  <c r="E33" i="207" s="1"/>
  <c r="E105" i="204"/>
  <c r="E33" i="205" s="1"/>
  <c r="E104" i="204"/>
  <c r="H82" i="151"/>
  <c r="E149" i="199"/>
  <c r="E142" i="199"/>
  <c r="E154" i="199" s="1"/>
  <c r="E28" i="205" s="1"/>
  <c r="G30" i="130"/>
  <c r="G283" i="148"/>
  <c r="G294" i="148"/>
  <c r="G296" i="145"/>
  <c r="G371" i="145"/>
  <c r="G22" i="130"/>
  <c r="G283" i="141"/>
  <c r="G294" i="141"/>
  <c r="G331" i="144"/>
  <c r="G307" i="144"/>
  <c r="G344" i="144" s="1"/>
  <c r="H47" i="144" s="1"/>
  <c r="G321" i="144"/>
  <c r="G358" i="144" s="1"/>
  <c r="H61" i="144" s="1"/>
  <c r="G324" i="144"/>
  <c r="G361" i="144" s="1"/>
  <c r="H64" i="144" s="1"/>
  <c r="G305" i="144"/>
  <c r="G342" i="144" s="1"/>
  <c r="H45" i="144" s="1"/>
  <c r="G323" i="144"/>
  <c r="G360" i="144" s="1"/>
  <c r="H63" i="144" s="1"/>
  <c r="G311" i="144"/>
  <c r="G348" i="144" s="1"/>
  <c r="H51" i="144" s="1"/>
  <c r="G309" i="144"/>
  <c r="G346" i="144" s="1"/>
  <c r="H49" i="144" s="1"/>
  <c r="G326" i="144"/>
  <c r="G363" i="144" s="1"/>
  <c r="H66" i="144" s="1"/>
  <c r="G303" i="144"/>
  <c r="G310" i="144"/>
  <c r="G347" i="144" s="1"/>
  <c r="H50" i="144" s="1"/>
  <c r="G320" i="144"/>
  <c r="G357" i="144" s="1"/>
  <c r="H60" i="144" s="1"/>
  <c r="G312" i="144"/>
  <c r="G349" i="144" s="1"/>
  <c r="H52" i="144" s="1"/>
  <c r="G327" i="144"/>
  <c r="G364" i="144" s="1"/>
  <c r="H67" i="144" s="1"/>
  <c r="G325" i="144"/>
  <c r="G362" i="144" s="1"/>
  <c r="H65" i="144" s="1"/>
  <c r="G304" i="144"/>
  <c r="G341" i="144" s="1"/>
  <c r="H44" i="144" s="1"/>
  <c r="G322" i="144"/>
  <c r="G359" i="144" s="1"/>
  <c r="H62" i="144" s="1"/>
  <c r="G329" i="144"/>
  <c r="G306" i="144"/>
  <c r="G343" i="144" s="1"/>
  <c r="H46" i="144" s="1"/>
  <c r="G313" i="144"/>
  <c r="G308" i="144"/>
  <c r="G345" i="144" s="1"/>
  <c r="H48" i="144" s="1"/>
  <c r="G319" i="144"/>
  <c r="G26" i="128"/>
  <c r="G76" i="128" s="1"/>
  <c r="E15" i="197" s="1"/>
  <c r="E44" i="197" s="1"/>
  <c r="E58" i="197" s="1"/>
  <c r="E99" i="197" s="1"/>
  <c r="G328" i="144"/>
  <c r="G365" i="144" s="1"/>
  <c r="H68" i="144" s="1"/>
  <c r="G331" i="142"/>
  <c r="G307" i="142"/>
  <c r="G344" i="142" s="1"/>
  <c r="H47" i="142" s="1"/>
  <c r="G321" i="142"/>
  <c r="G358" i="142" s="1"/>
  <c r="H61" i="142" s="1"/>
  <c r="G324" i="142"/>
  <c r="G361" i="142" s="1"/>
  <c r="H64" i="142" s="1"/>
  <c r="G305" i="142"/>
  <c r="G342" i="142" s="1"/>
  <c r="H45" i="142" s="1"/>
  <c r="G312" i="142"/>
  <c r="G349" i="142" s="1"/>
  <c r="H52" i="142" s="1"/>
  <c r="G304" i="142"/>
  <c r="G341" i="142" s="1"/>
  <c r="H44" i="142" s="1"/>
  <c r="G311" i="142"/>
  <c r="G348" i="142" s="1"/>
  <c r="H51" i="142" s="1"/>
  <c r="G328" i="142"/>
  <c r="G365" i="142" s="1"/>
  <c r="H68" i="142" s="1"/>
  <c r="G309" i="142"/>
  <c r="G346" i="142" s="1"/>
  <c r="H49" i="142" s="1"/>
  <c r="G326" i="142"/>
  <c r="G363" i="142" s="1"/>
  <c r="H66" i="142" s="1"/>
  <c r="G303" i="142"/>
  <c r="G310" i="142"/>
  <c r="G347" i="142" s="1"/>
  <c r="H50" i="142" s="1"/>
  <c r="G320" i="142"/>
  <c r="G357" i="142" s="1"/>
  <c r="H60" i="142" s="1"/>
  <c r="G327" i="142"/>
  <c r="G364" i="142" s="1"/>
  <c r="H67" i="142" s="1"/>
  <c r="G308" i="142"/>
  <c r="G345" i="142" s="1"/>
  <c r="H48" i="142" s="1"/>
  <c r="G323" i="142"/>
  <c r="G360" i="142" s="1"/>
  <c r="H63" i="142" s="1"/>
  <c r="G23" i="128"/>
  <c r="G73" i="128" s="1"/>
  <c r="E15" i="194" s="1"/>
  <c r="E44" i="194" s="1"/>
  <c r="E58" i="194" s="1"/>
  <c r="E99" i="194" s="1"/>
  <c r="G325" i="142"/>
  <c r="G362" i="142" s="1"/>
  <c r="H65" i="142" s="1"/>
  <c r="G319" i="142"/>
  <c r="G322" i="142"/>
  <c r="G359" i="142" s="1"/>
  <c r="H62" i="142" s="1"/>
  <c r="G329" i="142"/>
  <c r="G306" i="142"/>
  <c r="G343" i="142" s="1"/>
  <c r="H46" i="142" s="1"/>
  <c r="G313" i="142"/>
  <c r="E155" i="199" l="1"/>
  <c r="H233" i="146"/>
  <c r="H267" i="146" s="1"/>
  <c r="E272" i="211"/>
  <c r="N76" i="218" s="1"/>
  <c r="E245" i="211"/>
  <c r="E285" i="209"/>
  <c r="E26" i="210" s="1"/>
  <c r="E67" i="211" s="1"/>
  <c r="H215" i="147"/>
  <c r="H249" i="147" s="1"/>
  <c r="H153" i="151"/>
  <c r="H237" i="146"/>
  <c r="H271" i="146" s="1"/>
  <c r="L555" i="217"/>
  <c r="G95" i="86"/>
  <c r="G129" i="86" s="1"/>
  <c r="H187" i="151"/>
  <c r="H221" i="151" s="1"/>
  <c r="H255" i="151" s="1"/>
  <c r="H169" i="143"/>
  <c r="H221" i="146"/>
  <c r="H255" i="146" s="1"/>
  <c r="H135" i="143"/>
  <c r="H199" i="151"/>
  <c r="G44" i="86"/>
  <c r="G79" i="86" s="1"/>
  <c r="H165" i="151"/>
  <c r="H164" i="143"/>
  <c r="H170" i="151"/>
  <c r="D106" i="186"/>
  <c r="D15" i="207" s="1"/>
  <c r="D16" i="209" s="1"/>
  <c r="H152" i="143"/>
  <c r="H186" i="143"/>
  <c r="H204" i="151"/>
  <c r="H198" i="143"/>
  <c r="D104" i="186"/>
  <c r="D15" i="206" s="1"/>
  <c r="G96" i="86"/>
  <c r="G198" i="86" s="1"/>
  <c r="G99" i="86"/>
  <c r="G201" i="86" s="1"/>
  <c r="L560" i="217"/>
  <c r="G100" i="86"/>
  <c r="G168" i="86" s="1"/>
  <c r="H218" i="146"/>
  <c r="H252" i="146" s="1"/>
  <c r="H232" i="146"/>
  <c r="H266" i="146" s="1"/>
  <c r="L558" i="217"/>
  <c r="H147" i="151"/>
  <c r="H216" i="146"/>
  <c r="H250" i="146" s="1"/>
  <c r="H222" i="146"/>
  <c r="H256" i="146" s="1"/>
  <c r="H217" i="147"/>
  <c r="H251" i="147" s="1"/>
  <c r="H167" i="162"/>
  <c r="H115" i="162"/>
  <c r="H181" i="151"/>
  <c r="H218" i="147"/>
  <c r="H252" i="147" s="1"/>
  <c r="H232" i="147"/>
  <c r="H266" i="147" s="1"/>
  <c r="L561" i="217"/>
  <c r="H237" i="147"/>
  <c r="H271" i="147" s="1"/>
  <c r="L563" i="217"/>
  <c r="G102" i="86"/>
  <c r="G170" i="86" s="1"/>
  <c r="L556" i="217"/>
  <c r="H168" i="143"/>
  <c r="G52" i="86"/>
  <c r="G86" i="86" s="1"/>
  <c r="G120" i="86" s="1"/>
  <c r="G171" i="134"/>
  <c r="G172" i="134" s="1"/>
  <c r="L562" i="217"/>
  <c r="H182" i="143"/>
  <c r="L559" i="217"/>
  <c r="G101" i="86"/>
  <c r="G169" i="86" s="1"/>
  <c r="H154" i="143"/>
  <c r="G98" i="86"/>
  <c r="G132" i="86" s="1"/>
  <c r="H78" i="162"/>
  <c r="H180" i="162" s="1"/>
  <c r="L557" i="217"/>
  <c r="F313" i="86"/>
  <c r="F314" i="86" s="1"/>
  <c r="G97" i="86"/>
  <c r="H154" i="151"/>
  <c r="H166" i="162"/>
  <c r="F329" i="86"/>
  <c r="F330" i="86" s="1"/>
  <c r="H216" i="147"/>
  <c r="H250" i="147" s="1"/>
  <c r="H234" i="147"/>
  <c r="H268" i="147" s="1"/>
  <c r="H149" i="162"/>
  <c r="G197" i="86"/>
  <c r="H220" i="146"/>
  <c r="H254" i="146" s="1"/>
  <c r="G189" i="135"/>
  <c r="G190" i="135" s="1"/>
  <c r="G189" i="134"/>
  <c r="G190" i="134" s="1"/>
  <c r="G163" i="86"/>
  <c r="G189" i="137"/>
  <c r="G190" i="137" s="1"/>
  <c r="G189" i="139"/>
  <c r="H222" i="147"/>
  <c r="H256" i="147" s="1"/>
  <c r="H184" i="162"/>
  <c r="H120" i="151"/>
  <c r="H187" i="162"/>
  <c r="H150" i="162"/>
  <c r="H181" i="143"/>
  <c r="H119" i="162"/>
  <c r="H132" i="162"/>
  <c r="H96" i="150"/>
  <c r="H130" i="150" s="1"/>
  <c r="H113" i="143"/>
  <c r="H133" i="143"/>
  <c r="H236" i="147"/>
  <c r="H270" i="147" s="1"/>
  <c r="G171" i="137"/>
  <c r="G172" i="137" s="1"/>
  <c r="G84" i="86"/>
  <c r="G118" i="86" s="1"/>
  <c r="G280" i="138"/>
  <c r="G20" i="131" s="1"/>
  <c r="H167" i="143"/>
  <c r="G202" i="86"/>
  <c r="G281" i="138"/>
  <c r="G20" i="133" s="1"/>
  <c r="H114" i="151"/>
  <c r="H185" i="143"/>
  <c r="G134" i="86"/>
  <c r="H132" i="151"/>
  <c r="H166" i="151"/>
  <c r="H117" i="151"/>
  <c r="G189" i="136"/>
  <c r="G190" i="136" s="1"/>
  <c r="H94" i="162"/>
  <c r="H162" i="162" s="1"/>
  <c r="H234" i="146"/>
  <c r="H268" i="146" s="1"/>
  <c r="G137" i="134"/>
  <c r="G138" i="134" s="1"/>
  <c r="H114" i="143"/>
  <c r="H151" i="151"/>
  <c r="H120" i="143"/>
  <c r="H151" i="143"/>
  <c r="G155" i="134"/>
  <c r="G156" i="134" s="1"/>
  <c r="H203" i="162"/>
  <c r="H78" i="143"/>
  <c r="H87" i="143" s="1"/>
  <c r="H88" i="143" s="1"/>
  <c r="H100" i="150"/>
  <c r="H134" i="150" s="1"/>
  <c r="H148" i="151"/>
  <c r="H135" i="162"/>
  <c r="H236" i="151"/>
  <c r="H270" i="151" s="1"/>
  <c r="H83" i="150"/>
  <c r="H185" i="150" s="1"/>
  <c r="G155" i="135"/>
  <c r="G156" i="135" s="1"/>
  <c r="G82" i="86"/>
  <c r="G184" i="86" s="1"/>
  <c r="G155" i="137"/>
  <c r="G156" i="137" s="1"/>
  <c r="G155" i="139"/>
  <c r="G156" i="139" s="1"/>
  <c r="G155" i="136"/>
  <c r="G156" i="136" s="1"/>
  <c r="H202" i="143"/>
  <c r="H133" i="162"/>
  <c r="G137" i="137"/>
  <c r="G138" i="137" s="1"/>
  <c r="G80" i="86"/>
  <c r="G148" i="86" s="1"/>
  <c r="H238" i="146"/>
  <c r="H272" i="146" s="1"/>
  <c r="H231" i="146"/>
  <c r="H265" i="146" s="1"/>
  <c r="H217" i="146"/>
  <c r="H251" i="146" s="1"/>
  <c r="G230" i="139"/>
  <c r="G264" i="139" s="1"/>
  <c r="H86" i="150"/>
  <c r="H154" i="150" s="1"/>
  <c r="H84" i="150"/>
  <c r="H186" i="150" s="1"/>
  <c r="H99" i="150"/>
  <c r="H167" i="150" s="1"/>
  <c r="E173" i="199"/>
  <c r="E28" i="207" s="1"/>
  <c r="H231" i="151"/>
  <c r="H265" i="151" s="1"/>
  <c r="G214" i="134"/>
  <c r="G248" i="134" s="1"/>
  <c r="G214" i="139"/>
  <c r="G248" i="139" s="1"/>
  <c r="H79" i="150"/>
  <c r="H113" i="150" s="1"/>
  <c r="H219" i="146"/>
  <c r="H253" i="146" s="1"/>
  <c r="H231" i="147"/>
  <c r="H265" i="147" s="1"/>
  <c r="H80" i="150"/>
  <c r="H182" i="150" s="1"/>
  <c r="H95" i="150"/>
  <c r="H129" i="150" s="1"/>
  <c r="H195" i="151"/>
  <c r="H127" i="151"/>
  <c r="H161" i="151"/>
  <c r="G307" i="149"/>
  <c r="G344" i="149" s="1"/>
  <c r="H47" i="149" s="1"/>
  <c r="G312" i="149"/>
  <c r="G349" i="149" s="1"/>
  <c r="H52" i="149" s="1"/>
  <c r="G320" i="149"/>
  <c r="G357" i="149" s="1"/>
  <c r="H60" i="149" s="1"/>
  <c r="G325" i="149"/>
  <c r="G362" i="149" s="1"/>
  <c r="H65" i="149" s="1"/>
  <c r="G306" i="149"/>
  <c r="G343" i="149" s="1"/>
  <c r="H46" i="149" s="1"/>
  <c r="G31" i="128"/>
  <c r="G81" i="128" s="1"/>
  <c r="E15" i="202" s="1"/>
  <c r="E44" i="202" s="1"/>
  <c r="E58" i="202" s="1"/>
  <c r="E99" i="202" s="1"/>
  <c r="G321" i="149"/>
  <c r="G358" i="149" s="1"/>
  <c r="H61" i="149" s="1"/>
  <c r="H95" i="149" s="1"/>
  <c r="G326" i="149"/>
  <c r="G363" i="149" s="1"/>
  <c r="H66" i="149" s="1"/>
  <c r="G327" i="149"/>
  <c r="G364" i="149" s="1"/>
  <c r="H67" i="149" s="1"/>
  <c r="G309" i="149"/>
  <c r="G346" i="149" s="1"/>
  <c r="H49" i="149" s="1"/>
  <c r="G313" i="149"/>
  <c r="G328" i="149"/>
  <c r="G365" i="149" s="1"/>
  <c r="H68" i="149" s="1"/>
  <c r="G324" i="149"/>
  <c r="G361" i="149" s="1"/>
  <c r="H64" i="149" s="1"/>
  <c r="G303" i="149"/>
  <c r="G340" i="149" s="1"/>
  <c r="G308" i="149"/>
  <c r="G345" i="149" s="1"/>
  <c r="H48" i="149" s="1"/>
  <c r="G322" i="149"/>
  <c r="G359" i="149" s="1"/>
  <c r="H62" i="149" s="1"/>
  <c r="G323" i="149"/>
  <c r="G360" i="149" s="1"/>
  <c r="H63" i="149" s="1"/>
  <c r="G319" i="149"/>
  <c r="G356" i="149" s="1"/>
  <c r="G331" i="149"/>
  <c r="G305" i="149"/>
  <c r="G342" i="149" s="1"/>
  <c r="H45" i="149" s="1"/>
  <c r="G310" i="149"/>
  <c r="G347" i="149" s="1"/>
  <c r="H50" i="149" s="1"/>
  <c r="G311" i="149"/>
  <c r="G348" i="149" s="1"/>
  <c r="H51" i="149" s="1"/>
  <c r="G329" i="149"/>
  <c r="G304" i="149"/>
  <c r="G341" i="149" s="1"/>
  <c r="H44" i="149" s="1"/>
  <c r="H238" i="147"/>
  <c r="H272" i="147" s="1"/>
  <c r="H215" i="146"/>
  <c r="H249" i="146" s="1"/>
  <c r="H85" i="150"/>
  <c r="E106" i="203"/>
  <c r="E32" i="207" s="1"/>
  <c r="E105" i="203"/>
  <c r="E32" i="205" s="1"/>
  <c r="E104" i="203"/>
  <c r="H98" i="150"/>
  <c r="G332" i="150"/>
  <c r="G333" i="150" s="1"/>
  <c r="G314" i="150"/>
  <c r="H82" i="150"/>
  <c r="H213" i="147"/>
  <c r="E113" i="200"/>
  <c r="E114" i="200"/>
  <c r="E116" i="200" s="1"/>
  <c r="G230" i="137"/>
  <c r="G264" i="137" s="1"/>
  <c r="H219" i="147"/>
  <c r="H253" i="147" s="1"/>
  <c r="H200" i="143"/>
  <c r="H166" i="143"/>
  <c r="H132" i="143"/>
  <c r="G213" i="139"/>
  <c r="G121" i="139"/>
  <c r="H131" i="162"/>
  <c r="H165" i="162"/>
  <c r="H199" i="162"/>
  <c r="H152" i="162"/>
  <c r="H186" i="162"/>
  <c r="H118" i="162"/>
  <c r="G83" i="86"/>
  <c r="H87" i="147"/>
  <c r="H88" i="147" s="1"/>
  <c r="H146" i="147"/>
  <c r="H155" i="147" s="1"/>
  <c r="H112" i="147"/>
  <c r="H180" i="147"/>
  <c r="H189" i="147" s="1"/>
  <c r="H129" i="162"/>
  <c r="H163" i="162"/>
  <c r="H197" i="162"/>
  <c r="H54" i="146"/>
  <c r="H290" i="146"/>
  <c r="H229" i="147"/>
  <c r="H203" i="151"/>
  <c r="H135" i="151"/>
  <c r="H169" i="151"/>
  <c r="H183" i="143"/>
  <c r="H115" i="143"/>
  <c r="H149" i="143"/>
  <c r="H94" i="143"/>
  <c r="G205" i="139"/>
  <c r="G206" i="139" s="1"/>
  <c r="G229" i="139"/>
  <c r="G229" i="136"/>
  <c r="G205" i="136"/>
  <c r="G206" i="136" s="1"/>
  <c r="G214" i="136"/>
  <c r="G248" i="136" s="1"/>
  <c r="H148" i="162"/>
  <c r="H114" i="162"/>
  <c r="H182" i="162"/>
  <c r="G367" i="162"/>
  <c r="H69" i="162"/>
  <c r="H70" i="162" s="1"/>
  <c r="H198" i="162"/>
  <c r="H130" i="162"/>
  <c r="H164" i="162"/>
  <c r="H235" i="147"/>
  <c r="H269" i="147" s="1"/>
  <c r="G81" i="86"/>
  <c r="E34" i="209"/>
  <c r="H196" i="146"/>
  <c r="H205" i="146" s="1"/>
  <c r="H206" i="146" s="1"/>
  <c r="H128" i="146"/>
  <c r="H137" i="146" s="1"/>
  <c r="H138" i="146" s="1"/>
  <c r="H162" i="146"/>
  <c r="H171" i="146" s="1"/>
  <c r="H172" i="146" s="1"/>
  <c r="G230" i="135"/>
  <c r="G264" i="135" s="1"/>
  <c r="G366" i="150"/>
  <c r="H59" i="150"/>
  <c r="H93" i="150" s="1"/>
  <c r="H81" i="150"/>
  <c r="H101" i="150"/>
  <c r="E24" i="206"/>
  <c r="F83" i="208" s="1"/>
  <c r="E107" i="195"/>
  <c r="E112" i="195" s="1"/>
  <c r="H229" i="146"/>
  <c r="G213" i="135"/>
  <c r="G121" i="135"/>
  <c r="G213" i="137"/>
  <c r="G121" i="137"/>
  <c r="E112" i="199"/>
  <c r="E151" i="199"/>
  <c r="H119" i="143"/>
  <c r="H153" i="143"/>
  <c r="H187" i="143"/>
  <c r="H53" i="143"/>
  <c r="G368" i="143"/>
  <c r="G370" i="143" s="1"/>
  <c r="G351" i="143"/>
  <c r="H136" i="162"/>
  <c r="H170" i="162"/>
  <c r="H204" i="162"/>
  <c r="H54" i="147"/>
  <c r="H290" i="147"/>
  <c r="G229" i="134"/>
  <c r="G205" i="134"/>
  <c r="G206" i="134" s="1"/>
  <c r="G239" i="138"/>
  <c r="G240" i="138" s="1"/>
  <c r="G263" i="138"/>
  <c r="G273" i="138" s="1"/>
  <c r="G274" i="138" s="1"/>
  <c r="G85" i="86"/>
  <c r="G223" i="138"/>
  <c r="G247" i="138"/>
  <c r="G257" i="138" s="1"/>
  <c r="G258" i="138" s="1"/>
  <c r="H183" i="151"/>
  <c r="H115" i="151"/>
  <c r="H149" i="151"/>
  <c r="H145" i="151"/>
  <c r="H179" i="151"/>
  <c r="H111" i="151"/>
  <c r="G171" i="139"/>
  <c r="G172" i="139" s="1"/>
  <c r="G137" i="135"/>
  <c r="G138" i="135" s="1"/>
  <c r="G230" i="134"/>
  <c r="G264" i="134" s="1"/>
  <c r="H53" i="162"/>
  <c r="G368" i="162"/>
  <c r="G370" i="162" s="1"/>
  <c r="G351" i="162"/>
  <c r="G43" i="86"/>
  <c r="F350" i="86"/>
  <c r="L554" i="217"/>
  <c r="H150" i="151"/>
  <c r="H184" i="151"/>
  <c r="H116" i="151"/>
  <c r="H201" i="151"/>
  <c r="H133" i="151"/>
  <c r="H167" i="151"/>
  <c r="G229" i="137"/>
  <c r="G205" i="137"/>
  <c r="G206" i="137" s="1"/>
  <c r="G230" i="136"/>
  <c r="G264" i="136" s="1"/>
  <c r="H43" i="150"/>
  <c r="H77" i="150" s="1"/>
  <c r="G350" i="150"/>
  <c r="G330" i="150"/>
  <c r="H102" i="150"/>
  <c r="E28" i="206"/>
  <c r="H152" i="151"/>
  <c r="H186" i="151"/>
  <c r="H118" i="151"/>
  <c r="E142" i="196"/>
  <c r="E149" i="196"/>
  <c r="H161" i="143"/>
  <c r="H195" i="143"/>
  <c r="H127" i="143"/>
  <c r="H145" i="143"/>
  <c r="H179" i="143"/>
  <c r="H111" i="143"/>
  <c r="G213" i="134"/>
  <c r="G121" i="134"/>
  <c r="H233" i="147"/>
  <c r="H267" i="147" s="1"/>
  <c r="H235" i="146"/>
  <c r="H269" i="146" s="1"/>
  <c r="H202" i="162"/>
  <c r="H134" i="162"/>
  <c r="H168" i="162"/>
  <c r="G214" i="135"/>
  <c r="G248" i="135" s="1"/>
  <c r="G214" i="137"/>
  <c r="G248" i="137" s="1"/>
  <c r="H94" i="151"/>
  <c r="G122" i="138"/>
  <c r="G282" i="138"/>
  <c r="G20" i="132" s="1"/>
  <c r="G30" i="102"/>
  <c r="G37" i="287" s="1"/>
  <c r="L37" i="287" s="1"/>
  <c r="H78" i="151"/>
  <c r="G351" i="151"/>
  <c r="H53" i="151"/>
  <c r="G368" i="151"/>
  <c r="G370" i="151" s="1"/>
  <c r="H165" i="143"/>
  <c r="H199" i="143"/>
  <c r="H131" i="143"/>
  <c r="H180" i="146"/>
  <c r="H189" i="146" s="1"/>
  <c r="H112" i="146"/>
  <c r="H146" i="146"/>
  <c r="H155" i="146" s="1"/>
  <c r="G171" i="136"/>
  <c r="G172" i="136" s="1"/>
  <c r="G205" i="135"/>
  <c r="G206" i="135" s="1"/>
  <c r="G229" i="135"/>
  <c r="H179" i="162"/>
  <c r="H111" i="162"/>
  <c r="H145" i="162"/>
  <c r="H213" i="146"/>
  <c r="E107" i="204"/>
  <c r="E112" i="204" s="1"/>
  <c r="E33" i="206"/>
  <c r="G34" i="102" s="1"/>
  <c r="G41" i="287" s="1"/>
  <c r="L41" i="287" s="1"/>
  <c r="G367" i="151"/>
  <c r="H69" i="151"/>
  <c r="H70" i="151" s="1"/>
  <c r="H197" i="143"/>
  <c r="H129" i="143"/>
  <c r="H163" i="143"/>
  <c r="H97" i="150"/>
  <c r="H147" i="162"/>
  <c r="H113" i="162"/>
  <c r="H181" i="162"/>
  <c r="E148" i="196"/>
  <c r="E141" i="196"/>
  <c r="E107" i="196"/>
  <c r="H69" i="143"/>
  <c r="H70" i="143" s="1"/>
  <c r="G367" i="143"/>
  <c r="H116" i="143"/>
  <c r="H150" i="143"/>
  <c r="H184" i="143"/>
  <c r="H162" i="147"/>
  <c r="H171" i="147" s="1"/>
  <c r="H172" i="147" s="1"/>
  <c r="H196" i="147"/>
  <c r="H128" i="147"/>
  <c r="H137" i="147" s="1"/>
  <c r="H138" i="147" s="1"/>
  <c r="H188" i="162"/>
  <c r="H120" i="162"/>
  <c r="H154" i="162"/>
  <c r="H164" i="151"/>
  <c r="H198" i="151"/>
  <c r="H130" i="151"/>
  <c r="G213" i="136"/>
  <c r="G121" i="136"/>
  <c r="H185" i="162"/>
  <c r="H117" i="162"/>
  <c r="H151" i="162"/>
  <c r="H136" i="143"/>
  <c r="H170" i="143"/>
  <c r="H204" i="143"/>
  <c r="G137" i="139"/>
  <c r="G138" i="139" s="1"/>
  <c r="G137" i="136"/>
  <c r="G138" i="136" s="1"/>
  <c r="G171" i="135"/>
  <c r="G172" i="135" s="1"/>
  <c r="H195" i="162"/>
  <c r="H127" i="162"/>
  <c r="H161" i="162"/>
  <c r="H87" i="146"/>
  <c r="H88" i="146" s="1"/>
  <c r="G59" i="86"/>
  <c r="F366" i="86"/>
  <c r="H221" i="147"/>
  <c r="H255" i="147" s="1"/>
  <c r="H101" i="142"/>
  <c r="H169" i="142" s="1"/>
  <c r="H80" i="144"/>
  <c r="H182" i="144" s="1"/>
  <c r="G296" i="148"/>
  <c r="G371" i="148"/>
  <c r="G325" i="145"/>
  <c r="G362" i="145" s="1"/>
  <c r="H65" i="145" s="1"/>
  <c r="G328" i="145"/>
  <c r="G365" i="145" s="1"/>
  <c r="H68" i="145" s="1"/>
  <c r="G309" i="145"/>
  <c r="G346" i="145" s="1"/>
  <c r="H49" i="145" s="1"/>
  <c r="G319" i="145"/>
  <c r="G331" i="145"/>
  <c r="G326" i="145"/>
  <c r="G363" i="145" s="1"/>
  <c r="H66" i="145" s="1"/>
  <c r="G321" i="145"/>
  <c r="G358" i="145" s="1"/>
  <c r="H61" i="145" s="1"/>
  <c r="G324" i="145"/>
  <c r="G361" i="145" s="1"/>
  <c r="H64" i="145" s="1"/>
  <c r="G305" i="145"/>
  <c r="G342" i="145" s="1"/>
  <c r="H45" i="145" s="1"/>
  <c r="G312" i="145"/>
  <c r="G349" i="145" s="1"/>
  <c r="H52" i="145" s="1"/>
  <c r="G311" i="145"/>
  <c r="G348" i="145" s="1"/>
  <c r="H51" i="145" s="1"/>
  <c r="G322" i="145"/>
  <c r="G359" i="145" s="1"/>
  <c r="H62" i="145" s="1"/>
  <c r="G27" i="128"/>
  <c r="G77" i="128" s="1"/>
  <c r="E15" i="198" s="1"/>
  <c r="E44" i="198" s="1"/>
  <c r="E58" i="198" s="1"/>
  <c r="E99" i="198" s="1"/>
  <c r="G310" i="145"/>
  <c r="G347" i="145" s="1"/>
  <c r="H50" i="145" s="1"/>
  <c r="G320" i="145"/>
  <c r="G357" i="145" s="1"/>
  <c r="H60" i="145" s="1"/>
  <c r="G327" i="145"/>
  <c r="G364" i="145" s="1"/>
  <c r="H67" i="145" s="1"/>
  <c r="G308" i="145"/>
  <c r="G345" i="145" s="1"/>
  <c r="H48" i="145" s="1"/>
  <c r="G307" i="145"/>
  <c r="G344" i="145" s="1"/>
  <c r="H47" i="145" s="1"/>
  <c r="G329" i="145"/>
  <c r="G306" i="145"/>
  <c r="G343" i="145" s="1"/>
  <c r="H46" i="145" s="1"/>
  <c r="G313" i="145"/>
  <c r="G323" i="145"/>
  <c r="G360" i="145" s="1"/>
  <c r="H63" i="145" s="1"/>
  <c r="G304" i="145"/>
  <c r="G341" i="145" s="1"/>
  <c r="H44" i="145" s="1"/>
  <c r="G303" i="145"/>
  <c r="H99" i="144"/>
  <c r="H167" i="144" s="1"/>
  <c r="H82" i="142"/>
  <c r="H184" i="142" s="1"/>
  <c r="H101" i="144"/>
  <c r="H203" i="144" s="1"/>
  <c r="H82" i="144"/>
  <c r="H116" i="144" s="1"/>
  <c r="H102" i="144"/>
  <c r="H204" i="144" s="1"/>
  <c r="G296" i="141"/>
  <c r="G371" i="141"/>
  <c r="H84" i="144"/>
  <c r="H152" i="144" s="1"/>
  <c r="H85" i="144"/>
  <c r="H153" i="144" s="1"/>
  <c r="H95" i="144"/>
  <c r="H129" i="144" s="1"/>
  <c r="E106" i="197"/>
  <c r="E150" i="197" s="1"/>
  <c r="E105" i="197"/>
  <c r="E104" i="197"/>
  <c r="H99" i="142"/>
  <c r="H167" i="142" s="1"/>
  <c r="G356" i="144"/>
  <c r="G330" i="144"/>
  <c r="G340" i="144"/>
  <c r="G314" i="144"/>
  <c r="H97" i="144"/>
  <c r="H81" i="144"/>
  <c r="H96" i="144"/>
  <c r="H86" i="144"/>
  <c r="H100" i="144"/>
  <c r="H79" i="144"/>
  <c r="H133" i="144"/>
  <c r="G332" i="144"/>
  <c r="G333" i="144" s="1"/>
  <c r="H83" i="144"/>
  <c r="H98" i="144"/>
  <c r="H80" i="142"/>
  <c r="H148" i="142" s="1"/>
  <c r="H96" i="142"/>
  <c r="H130" i="142" s="1"/>
  <c r="H84" i="142"/>
  <c r="H152" i="142" s="1"/>
  <c r="H85" i="142"/>
  <c r="H153" i="142" s="1"/>
  <c r="G332" i="142"/>
  <c r="G333" i="142" s="1"/>
  <c r="G356" i="142"/>
  <c r="G330" i="142"/>
  <c r="G340" i="142"/>
  <c r="G314" i="142"/>
  <c r="H98" i="142"/>
  <c r="H100" i="142"/>
  <c r="H95" i="142"/>
  <c r="E105" i="194"/>
  <c r="E23" i="205" s="1"/>
  <c r="E106" i="194"/>
  <c r="E23" i="207" s="1"/>
  <c r="E24" i="209" s="1"/>
  <c r="E104" i="194"/>
  <c r="H83" i="142"/>
  <c r="H86" i="142"/>
  <c r="H81" i="142"/>
  <c r="H97" i="142"/>
  <c r="H102" i="142"/>
  <c r="H79" i="142"/>
  <c r="L564" i="217" l="1"/>
  <c r="E154" i="196"/>
  <c r="E25" i="205" s="1"/>
  <c r="E153" i="196"/>
  <c r="E25" i="206" s="1"/>
  <c r="H100" i="149"/>
  <c r="H168" i="149" s="1"/>
  <c r="E267" i="211"/>
  <c r="N71" i="218" s="1"/>
  <c r="E240" i="211"/>
  <c r="E294" i="209"/>
  <c r="E35" i="210" s="1"/>
  <c r="E76" i="211" s="1"/>
  <c r="D276" i="209"/>
  <c r="D17" i="210" s="1"/>
  <c r="D58" i="211" s="1"/>
  <c r="E284" i="209"/>
  <c r="E25" i="210" s="1"/>
  <c r="E66" i="211" s="1"/>
  <c r="G133" i="86"/>
  <c r="H147" i="150"/>
  <c r="H237" i="143"/>
  <c r="H271" i="143" s="1"/>
  <c r="H215" i="143"/>
  <c r="H249" i="143" s="1"/>
  <c r="F16" i="102"/>
  <c r="F23" i="287" s="1"/>
  <c r="K23" i="287" s="1"/>
  <c r="H238" i="151"/>
  <c r="H272" i="151" s="1"/>
  <c r="H233" i="151"/>
  <c r="H267" i="151" s="1"/>
  <c r="D107" i="186"/>
  <c r="D112" i="186" s="1"/>
  <c r="D113" i="186" s="1"/>
  <c r="H220" i="143"/>
  <c r="H254" i="143" s="1"/>
  <c r="G164" i="86"/>
  <c r="G130" i="86"/>
  <c r="H232" i="143"/>
  <c r="H266" i="143" s="1"/>
  <c r="G167" i="86"/>
  <c r="G235" i="86" s="1"/>
  <c r="G269" i="86" s="1"/>
  <c r="O526" i="217"/>
  <c r="H215" i="151"/>
  <c r="H249" i="151" s="1"/>
  <c r="O527" i="217"/>
  <c r="H217" i="162"/>
  <c r="H251" i="162" s="1"/>
  <c r="G200" i="86"/>
  <c r="G25" i="102"/>
  <c r="H235" i="162"/>
  <c r="H269" i="162" s="1"/>
  <c r="H236" i="143"/>
  <c r="H270" i="143" s="1"/>
  <c r="H216" i="143"/>
  <c r="H250" i="143" s="1"/>
  <c r="O528" i="217"/>
  <c r="H146" i="162"/>
  <c r="H112" i="162"/>
  <c r="H121" i="162" s="1"/>
  <c r="H87" i="162"/>
  <c r="H88" i="162" s="1"/>
  <c r="O525" i="217"/>
  <c r="H164" i="150"/>
  <c r="G136" i="86"/>
  <c r="H222" i="143"/>
  <c r="H256" i="143" s="1"/>
  <c r="G204" i="86"/>
  <c r="G135" i="86"/>
  <c r="H222" i="151"/>
  <c r="H256" i="151" s="1"/>
  <c r="G203" i="86"/>
  <c r="G166" i="86"/>
  <c r="H196" i="162"/>
  <c r="H205" i="162" s="1"/>
  <c r="H206" i="162" s="1"/>
  <c r="G152" i="86"/>
  <c r="G188" i="86"/>
  <c r="H103" i="162"/>
  <c r="H104" i="162" s="1"/>
  <c r="G186" i="86"/>
  <c r="G236" i="86"/>
  <c r="G270" i="86" s="1"/>
  <c r="G231" i="86"/>
  <c r="G265" i="86" s="1"/>
  <c r="H218" i="162"/>
  <c r="H252" i="162" s="1"/>
  <c r="F332" i="86"/>
  <c r="F333" i="86" s="1"/>
  <c r="H234" i="162"/>
  <c r="H268" i="162" s="1"/>
  <c r="G165" i="86"/>
  <c r="G199" i="86"/>
  <c r="G131" i="86"/>
  <c r="H221" i="162"/>
  <c r="H255" i="162" s="1"/>
  <c r="H234" i="151"/>
  <c r="H268" i="151" s="1"/>
  <c r="G281" i="139"/>
  <c r="G21" i="133" s="1"/>
  <c r="G280" i="137"/>
  <c r="G19" i="131" s="1"/>
  <c r="H120" i="150"/>
  <c r="H146" i="143"/>
  <c r="H155" i="143" s="1"/>
  <c r="G154" i="86"/>
  <c r="G150" i="86"/>
  <c r="H151" i="150"/>
  <c r="G190" i="139"/>
  <c r="H114" i="150"/>
  <c r="H128" i="162"/>
  <c r="H94" i="150"/>
  <c r="H103" i="150" s="1"/>
  <c r="H104" i="150" s="1"/>
  <c r="H197" i="150"/>
  <c r="H216" i="151"/>
  <c r="H250" i="151" s="1"/>
  <c r="H235" i="143"/>
  <c r="H269" i="143" s="1"/>
  <c r="H198" i="150"/>
  <c r="H219" i="151"/>
  <c r="H253" i="151" s="1"/>
  <c r="G280" i="139"/>
  <c r="G21" i="131" s="1"/>
  <c r="H135" i="142"/>
  <c r="H152" i="150"/>
  <c r="H96" i="149"/>
  <c r="H198" i="149" s="1"/>
  <c r="H118" i="150"/>
  <c r="G280" i="134"/>
  <c r="G16" i="131" s="1"/>
  <c r="H82" i="149"/>
  <c r="H150" i="149" s="1"/>
  <c r="H219" i="143"/>
  <c r="H253" i="143" s="1"/>
  <c r="H85" i="149"/>
  <c r="H119" i="149" s="1"/>
  <c r="H83" i="149"/>
  <c r="H185" i="149" s="1"/>
  <c r="H203" i="142"/>
  <c r="E74" i="208"/>
  <c r="H180" i="143"/>
  <c r="H189" i="143" s="1"/>
  <c r="H148" i="150"/>
  <c r="G116" i="86"/>
  <c r="E160" i="199"/>
  <c r="H112" i="143"/>
  <c r="E156" i="199"/>
  <c r="H181" i="150"/>
  <c r="H150" i="144"/>
  <c r="H117" i="150"/>
  <c r="H163" i="150"/>
  <c r="H168" i="150"/>
  <c r="H188" i="150"/>
  <c r="H202" i="150"/>
  <c r="H237" i="162"/>
  <c r="H271" i="162" s="1"/>
  <c r="H114" i="144"/>
  <c r="H133" i="150"/>
  <c r="H233" i="162"/>
  <c r="H267" i="162" s="1"/>
  <c r="G182" i="86"/>
  <c r="H201" i="150"/>
  <c r="H235" i="151"/>
  <c r="H269" i="151" s="1"/>
  <c r="H214" i="147"/>
  <c r="H248" i="147" s="1"/>
  <c r="G114" i="86"/>
  <c r="H102" i="149"/>
  <c r="H170" i="149" s="1"/>
  <c r="G281" i="134"/>
  <c r="G16" i="133" s="1"/>
  <c r="H216" i="162"/>
  <c r="H250" i="162" s="1"/>
  <c r="H148" i="144"/>
  <c r="G29" i="102"/>
  <c r="H238" i="162"/>
  <c r="H272" i="162" s="1"/>
  <c r="H84" i="149"/>
  <c r="H152" i="149" s="1"/>
  <c r="H218" i="151"/>
  <c r="H252" i="151" s="1"/>
  <c r="H217" i="151"/>
  <c r="H251" i="151" s="1"/>
  <c r="H231" i="143"/>
  <c r="H265" i="143" s="1"/>
  <c r="H233" i="143"/>
  <c r="H267" i="143" s="1"/>
  <c r="H218" i="143"/>
  <c r="H252" i="143" s="1"/>
  <c r="H220" i="151"/>
  <c r="H254" i="151" s="1"/>
  <c r="H100" i="145"/>
  <c r="H134" i="145" s="1"/>
  <c r="H232" i="151"/>
  <c r="H266" i="151" s="1"/>
  <c r="H222" i="162"/>
  <c r="H256" i="162" s="1"/>
  <c r="E112" i="196"/>
  <c r="E151" i="196"/>
  <c r="G280" i="135"/>
  <c r="G17" i="131" s="1"/>
  <c r="H215" i="162"/>
  <c r="H249" i="162" s="1"/>
  <c r="G108" i="102"/>
  <c r="G53" i="95"/>
  <c r="G78" i="95" s="1"/>
  <c r="H190" i="146"/>
  <c r="H281" i="146"/>
  <c r="H28" i="133" s="1"/>
  <c r="G104" i="102"/>
  <c r="G49" i="95"/>
  <c r="G74" i="95" s="1"/>
  <c r="H196" i="151"/>
  <c r="H205" i="151" s="1"/>
  <c r="H206" i="151" s="1"/>
  <c r="H128" i="151"/>
  <c r="H137" i="151" s="1"/>
  <c r="H138" i="151" s="1"/>
  <c r="H162" i="151"/>
  <c r="H171" i="151" s="1"/>
  <c r="H172" i="151" s="1"/>
  <c r="H236" i="162"/>
  <c r="H270" i="162" s="1"/>
  <c r="G281" i="137"/>
  <c r="G19" i="133" s="1"/>
  <c r="H78" i="150"/>
  <c r="G78" i="86"/>
  <c r="G77" i="86"/>
  <c r="H290" i="162"/>
  <c r="H54" i="162"/>
  <c r="G239" i="134"/>
  <c r="G240" i="134" s="1"/>
  <c r="G263" i="134"/>
  <c r="G273" i="134" s="1"/>
  <c r="G274" i="134" s="1"/>
  <c r="G122" i="137"/>
  <c r="G282" i="137"/>
  <c r="G19" i="132" s="1"/>
  <c r="H263" i="146"/>
  <c r="H169" i="150"/>
  <c r="H203" i="150"/>
  <c r="H135" i="150"/>
  <c r="H230" i="146"/>
  <c r="H264" i="146" s="1"/>
  <c r="H103" i="143"/>
  <c r="H104" i="143" s="1"/>
  <c r="H196" i="143"/>
  <c r="H205" i="143" s="1"/>
  <c r="H206" i="143" s="1"/>
  <c r="H162" i="143"/>
  <c r="H171" i="143" s="1"/>
  <c r="H172" i="143" s="1"/>
  <c r="H128" i="143"/>
  <c r="H137" i="143" s="1"/>
  <c r="H138" i="143" s="1"/>
  <c r="H263" i="147"/>
  <c r="H171" i="162"/>
  <c r="H172" i="162" s="1"/>
  <c r="H190" i="147"/>
  <c r="G282" i="139"/>
  <c r="G21" i="132" s="1"/>
  <c r="G122" i="139"/>
  <c r="E115" i="200"/>
  <c r="E117" i="200" s="1"/>
  <c r="E119" i="200" s="1"/>
  <c r="E118" i="200"/>
  <c r="H184" i="150"/>
  <c r="H116" i="150"/>
  <c r="H150" i="150"/>
  <c r="E107" i="203"/>
  <c r="E112" i="203" s="1"/>
  <c r="E32" i="206"/>
  <c r="G33" i="102" s="1"/>
  <c r="G40" i="287" s="1"/>
  <c r="L40" i="287" s="1"/>
  <c r="H97" i="149"/>
  <c r="H98" i="149"/>
  <c r="H101" i="149"/>
  <c r="H80" i="149"/>
  <c r="H81" i="149"/>
  <c r="H229" i="151"/>
  <c r="G69" i="86"/>
  <c r="G70" i="86" s="1"/>
  <c r="F367" i="86"/>
  <c r="G122" i="136"/>
  <c r="G282" i="136"/>
  <c r="G18" i="132" s="1"/>
  <c r="H199" i="150"/>
  <c r="H131" i="150"/>
  <c r="H165" i="150"/>
  <c r="E113" i="204"/>
  <c r="E114" i="204"/>
  <c r="E116" i="204" s="1"/>
  <c r="H247" i="146"/>
  <c r="H213" i="162"/>
  <c r="H290" i="151"/>
  <c r="H54" i="151"/>
  <c r="L82" i="218"/>
  <c r="G282" i="134"/>
  <c r="G16" i="132" s="1"/>
  <c r="G122" i="134"/>
  <c r="H213" i="143"/>
  <c r="G281" i="135"/>
  <c r="G17" i="133" s="1"/>
  <c r="H221" i="143"/>
  <c r="H255" i="143" s="1"/>
  <c r="G223" i="137"/>
  <c r="G247" i="137"/>
  <c r="G257" i="137" s="1"/>
  <c r="G258" i="137" s="1"/>
  <c r="G282" i="135"/>
  <c r="G17" i="132" s="1"/>
  <c r="G122" i="135"/>
  <c r="H183" i="150"/>
  <c r="H149" i="150"/>
  <c r="H115" i="150"/>
  <c r="H161" i="150"/>
  <c r="H195" i="150"/>
  <c r="H127" i="150"/>
  <c r="F92" i="208"/>
  <c r="H232" i="162"/>
  <c r="H266" i="162" s="1"/>
  <c r="G239" i="136"/>
  <c r="G240" i="136" s="1"/>
  <c r="G263" i="136"/>
  <c r="G273" i="136" s="1"/>
  <c r="G274" i="136" s="1"/>
  <c r="G281" i="136"/>
  <c r="G18" i="133" s="1"/>
  <c r="G185" i="86"/>
  <c r="G117" i="86"/>
  <c r="G151" i="86"/>
  <c r="G223" i="139"/>
  <c r="G247" i="139"/>
  <c r="G257" i="139" s="1"/>
  <c r="G258" i="139" s="1"/>
  <c r="H121" i="147"/>
  <c r="H79" i="149"/>
  <c r="H99" i="149"/>
  <c r="H103" i="151"/>
  <c r="H104" i="151" s="1"/>
  <c r="G93" i="86"/>
  <c r="G94" i="86"/>
  <c r="G223" i="136"/>
  <c r="G247" i="136"/>
  <c r="G257" i="136" s="1"/>
  <c r="G258" i="136" s="1"/>
  <c r="H280" i="146"/>
  <c r="H28" i="131" s="1"/>
  <c r="H156" i="146"/>
  <c r="G223" i="134"/>
  <c r="G247" i="134"/>
  <c r="G257" i="134" s="1"/>
  <c r="G258" i="134" s="1"/>
  <c r="H229" i="143"/>
  <c r="G368" i="150"/>
  <c r="G370" i="150" s="1"/>
  <c r="H53" i="150"/>
  <c r="G351" i="150"/>
  <c r="O524" i="217"/>
  <c r="H213" i="151"/>
  <c r="G224" i="138"/>
  <c r="G279" i="138"/>
  <c r="G280" i="136"/>
  <c r="G18" i="131" s="1"/>
  <c r="H54" i="143"/>
  <c r="H290" i="143"/>
  <c r="G223" i="135"/>
  <c r="G247" i="135"/>
  <c r="G257" i="135" s="1"/>
  <c r="G258" i="135" s="1"/>
  <c r="E113" i="195"/>
  <c r="E114" i="195"/>
  <c r="E116" i="195" s="1"/>
  <c r="H69" i="150"/>
  <c r="H70" i="150" s="1"/>
  <c r="G367" i="150"/>
  <c r="G239" i="139"/>
  <c r="G240" i="139" s="1"/>
  <c r="G263" i="139"/>
  <c r="G273" i="139" s="1"/>
  <c r="G274" i="139" s="1"/>
  <c r="H217" i="143"/>
  <c r="H251" i="143" s="1"/>
  <c r="G113" i="86"/>
  <c r="G181" i="86"/>
  <c r="G147" i="86"/>
  <c r="H231" i="162"/>
  <c r="H265" i="162" s="1"/>
  <c r="H280" i="147"/>
  <c r="H29" i="131" s="1"/>
  <c r="H156" i="147"/>
  <c r="H220" i="162"/>
  <c r="H254" i="162" s="1"/>
  <c r="H234" i="143"/>
  <c r="H268" i="143" s="1"/>
  <c r="H247" i="147"/>
  <c r="E33" i="209"/>
  <c r="H187" i="150"/>
  <c r="H119" i="150"/>
  <c r="H153" i="150"/>
  <c r="G330" i="149"/>
  <c r="G332" i="149"/>
  <c r="G333" i="149" s="1"/>
  <c r="G314" i="149"/>
  <c r="H197" i="149"/>
  <c r="H163" i="149"/>
  <c r="H129" i="149"/>
  <c r="H229" i="162"/>
  <c r="H238" i="143"/>
  <c r="H272" i="143" s="1"/>
  <c r="H219" i="162"/>
  <c r="H253" i="162" s="1"/>
  <c r="H205" i="147"/>
  <c r="H206" i="147" s="1"/>
  <c r="H230" i="147"/>
  <c r="H264" i="147" s="1"/>
  <c r="G239" i="135"/>
  <c r="G240" i="135" s="1"/>
  <c r="G263" i="135"/>
  <c r="G273" i="135" s="1"/>
  <c r="G274" i="135" s="1"/>
  <c r="H121" i="146"/>
  <c r="H214" i="146"/>
  <c r="H248" i="146" s="1"/>
  <c r="H87" i="151"/>
  <c r="H88" i="151" s="1"/>
  <c r="H180" i="151"/>
  <c r="H189" i="151" s="1"/>
  <c r="H112" i="151"/>
  <c r="H146" i="151"/>
  <c r="H155" i="151" s="1"/>
  <c r="H189" i="162"/>
  <c r="H170" i="150"/>
  <c r="H204" i="150"/>
  <c r="H136" i="150"/>
  <c r="H145" i="150"/>
  <c r="H179" i="150"/>
  <c r="H111" i="150"/>
  <c r="G239" i="137"/>
  <c r="G240" i="137" s="1"/>
  <c r="G263" i="137"/>
  <c r="G273" i="137" s="1"/>
  <c r="G274" i="137" s="1"/>
  <c r="F351" i="86"/>
  <c r="G53" i="86"/>
  <c r="F368" i="86"/>
  <c r="F370" i="86" s="1"/>
  <c r="G119" i="86"/>
  <c r="G187" i="86"/>
  <c r="G153" i="86"/>
  <c r="E113" i="199"/>
  <c r="E114" i="199"/>
  <c r="E116" i="199" s="1"/>
  <c r="G183" i="86"/>
  <c r="G149" i="86"/>
  <c r="G115" i="86"/>
  <c r="H237" i="151"/>
  <c r="H271" i="151" s="1"/>
  <c r="H166" i="150"/>
  <c r="H132" i="150"/>
  <c r="H200" i="150"/>
  <c r="H59" i="149"/>
  <c r="G366" i="149"/>
  <c r="H43" i="149"/>
  <c r="G350" i="149"/>
  <c r="E106" i="202"/>
  <c r="E31" i="207" s="1"/>
  <c r="E104" i="202"/>
  <c r="E105" i="202"/>
  <c r="E31" i="205" s="1"/>
  <c r="H86" i="149"/>
  <c r="F87" i="208"/>
  <c r="E29" i="209"/>
  <c r="H97" i="145"/>
  <c r="H199" i="145" s="1"/>
  <c r="H81" i="145"/>
  <c r="H183" i="145" s="1"/>
  <c r="H186" i="142"/>
  <c r="H136" i="144"/>
  <c r="H187" i="144"/>
  <c r="H169" i="144"/>
  <c r="H99" i="145"/>
  <c r="H201" i="145" s="1"/>
  <c r="H150" i="142"/>
  <c r="H170" i="144"/>
  <c r="H119" i="144"/>
  <c r="H82" i="145"/>
  <c r="H150" i="145" s="1"/>
  <c r="H198" i="142"/>
  <c r="H116" i="142"/>
  <c r="H201" i="144"/>
  <c r="H235" i="144" s="1"/>
  <c r="H269" i="144" s="1"/>
  <c r="H184" i="144"/>
  <c r="H80" i="145"/>
  <c r="H182" i="145" s="1"/>
  <c r="H101" i="145"/>
  <c r="H135" i="145" s="1"/>
  <c r="H118" i="144"/>
  <c r="H85" i="145"/>
  <c r="H187" i="145" s="1"/>
  <c r="H95" i="145"/>
  <c r="H129" i="145" s="1"/>
  <c r="H83" i="145"/>
  <c r="H117" i="145" s="1"/>
  <c r="H135" i="144"/>
  <c r="H84" i="145"/>
  <c r="H86" i="145"/>
  <c r="H102" i="145"/>
  <c r="G332" i="145"/>
  <c r="G333" i="145" s="1"/>
  <c r="E105" i="198"/>
  <c r="E27" i="205" s="1"/>
  <c r="E106" i="198"/>
  <c r="E27" i="207" s="1"/>
  <c r="E104" i="198"/>
  <c r="H79" i="145"/>
  <c r="H186" i="144"/>
  <c r="G340" i="145"/>
  <c r="G314" i="145"/>
  <c r="H96" i="145"/>
  <c r="H98" i="145"/>
  <c r="G356" i="145"/>
  <c r="G330" i="145"/>
  <c r="G30" i="128"/>
  <c r="G80" i="128" s="1"/>
  <c r="E15" i="201" s="1"/>
  <c r="E44" i="201" s="1"/>
  <c r="E58" i="201" s="1"/>
  <c r="E99" i="201" s="1"/>
  <c r="G312" i="148"/>
  <c r="G349" i="148" s="1"/>
  <c r="H52" i="148" s="1"/>
  <c r="G326" i="148"/>
  <c r="G363" i="148" s="1"/>
  <c r="H66" i="148" s="1"/>
  <c r="G303" i="148"/>
  <c r="G310" i="148"/>
  <c r="G347" i="148" s="1"/>
  <c r="H50" i="148" s="1"/>
  <c r="G320" i="148"/>
  <c r="G357" i="148" s="1"/>
  <c r="H60" i="148" s="1"/>
  <c r="G327" i="148"/>
  <c r="G364" i="148" s="1"/>
  <c r="H67" i="148" s="1"/>
  <c r="H101" i="148" s="1"/>
  <c r="G308" i="148"/>
  <c r="G345" i="148" s="1"/>
  <c r="H48" i="148" s="1"/>
  <c r="G322" i="148"/>
  <c r="G359" i="148" s="1"/>
  <c r="H62" i="148" s="1"/>
  <c r="G329" i="148"/>
  <c r="G306" i="148"/>
  <c r="G343" i="148" s="1"/>
  <c r="H46" i="148" s="1"/>
  <c r="G313" i="148"/>
  <c r="G323" i="148"/>
  <c r="G360" i="148" s="1"/>
  <c r="H63" i="148" s="1"/>
  <c r="G304" i="148"/>
  <c r="G341" i="148" s="1"/>
  <c r="H44" i="148" s="1"/>
  <c r="G311" i="148"/>
  <c r="G348" i="148" s="1"/>
  <c r="H51" i="148" s="1"/>
  <c r="G325" i="148"/>
  <c r="G362" i="148" s="1"/>
  <c r="H65" i="148" s="1"/>
  <c r="G328" i="148"/>
  <c r="G365" i="148" s="1"/>
  <c r="H68" i="148" s="1"/>
  <c r="G309" i="148"/>
  <c r="G346" i="148" s="1"/>
  <c r="H49" i="148" s="1"/>
  <c r="G319" i="148"/>
  <c r="G331" i="148"/>
  <c r="G307" i="148"/>
  <c r="G344" i="148" s="1"/>
  <c r="H47" i="148" s="1"/>
  <c r="G321" i="148"/>
  <c r="G358" i="148" s="1"/>
  <c r="H61" i="148" s="1"/>
  <c r="H95" i="148" s="1"/>
  <c r="G324" i="148"/>
  <c r="G361" i="148" s="1"/>
  <c r="H64" i="148" s="1"/>
  <c r="G305" i="148"/>
  <c r="G342" i="148" s="1"/>
  <c r="H45" i="148" s="1"/>
  <c r="H197" i="144"/>
  <c r="H164" i="142"/>
  <c r="H133" i="142"/>
  <c r="H163" i="144"/>
  <c r="G308" i="141"/>
  <c r="G345" i="141" s="1"/>
  <c r="H48" i="141" s="1"/>
  <c r="G304" i="141"/>
  <c r="G341" i="141" s="1"/>
  <c r="H44" i="141" s="1"/>
  <c r="G313" i="141"/>
  <c r="G328" i="141"/>
  <c r="G365" i="141" s="1"/>
  <c r="H68" i="141" s="1"/>
  <c r="G309" i="141"/>
  <c r="G346" i="141" s="1"/>
  <c r="H49" i="141" s="1"/>
  <c r="G319" i="141"/>
  <c r="G331" i="141"/>
  <c r="G307" i="141"/>
  <c r="G344" i="141" s="1"/>
  <c r="H47" i="141" s="1"/>
  <c r="G321" i="141"/>
  <c r="G358" i="141" s="1"/>
  <c r="H61" i="141" s="1"/>
  <c r="G329" i="141"/>
  <c r="G22" i="128"/>
  <c r="G72" i="128" s="1"/>
  <c r="E15" i="193" s="1"/>
  <c r="E44" i="193" s="1"/>
  <c r="E58" i="193" s="1"/>
  <c r="E99" i="193" s="1"/>
  <c r="G323" i="141"/>
  <c r="G360" i="141" s="1"/>
  <c r="H63" i="141" s="1"/>
  <c r="G325" i="141"/>
  <c r="G362" i="141" s="1"/>
  <c r="H65" i="141" s="1"/>
  <c r="G324" i="141"/>
  <c r="G361" i="141" s="1"/>
  <c r="H64" i="141" s="1"/>
  <c r="G305" i="141"/>
  <c r="G342" i="141" s="1"/>
  <c r="H45" i="141" s="1"/>
  <c r="G312" i="141"/>
  <c r="G349" i="141" s="1"/>
  <c r="H52" i="141" s="1"/>
  <c r="G326" i="141"/>
  <c r="G363" i="141" s="1"/>
  <c r="H66" i="141" s="1"/>
  <c r="G303" i="141"/>
  <c r="G310" i="141"/>
  <c r="G347" i="141" s="1"/>
  <c r="H50" i="141" s="1"/>
  <c r="G320" i="141"/>
  <c r="G357" i="141" s="1"/>
  <c r="H60" i="141" s="1"/>
  <c r="G327" i="141"/>
  <c r="G364" i="141" s="1"/>
  <c r="H67" i="141" s="1"/>
  <c r="G322" i="141"/>
  <c r="G359" i="141" s="1"/>
  <c r="H62" i="141" s="1"/>
  <c r="G306" i="141"/>
  <c r="G343" i="141" s="1"/>
  <c r="H46" i="141" s="1"/>
  <c r="H80" i="141" s="1"/>
  <c r="G311" i="141"/>
  <c r="G348" i="141" s="1"/>
  <c r="H51" i="141" s="1"/>
  <c r="H114" i="142"/>
  <c r="H181" i="144"/>
  <c r="H147" i="144"/>
  <c r="H113" i="144"/>
  <c r="H43" i="144"/>
  <c r="G350" i="144"/>
  <c r="E148" i="197"/>
  <c r="E141" i="197"/>
  <c r="E107" i="197"/>
  <c r="H201" i="142"/>
  <c r="H182" i="142"/>
  <c r="H168" i="144"/>
  <c r="H202" i="144"/>
  <c r="H134" i="144"/>
  <c r="H149" i="144"/>
  <c r="H115" i="144"/>
  <c r="H183" i="144"/>
  <c r="H59" i="144"/>
  <c r="G366" i="144"/>
  <c r="H69" i="144" s="1"/>
  <c r="E149" i="197"/>
  <c r="E142" i="197"/>
  <c r="H185" i="144"/>
  <c r="H117" i="144"/>
  <c r="H151" i="144"/>
  <c r="H164" i="144"/>
  <c r="H198" i="144"/>
  <c r="H130" i="144"/>
  <c r="H132" i="144"/>
  <c r="H200" i="144"/>
  <c r="H166" i="144"/>
  <c r="H188" i="144"/>
  <c r="H120" i="144"/>
  <c r="H154" i="144"/>
  <c r="H199" i="144"/>
  <c r="H131" i="144"/>
  <c r="H165" i="144"/>
  <c r="H119" i="142"/>
  <c r="H118" i="142"/>
  <c r="H187" i="142"/>
  <c r="H147" i="142"/>
  <c r="H181" i="142"/>
  <c r="H113" i="142"/>
  <c r="H163" i="142"/>
  <c r="H129" i="142"/>
  <c r="H197" i="142"/>
  <c r="H200" i="142"/>
  <c r="H166" i="142"/>
  <c r="H132" i="142"/>
  <c r="H204" i="142"/>
  <c r="H170" i="142"/>
  <c r="H136" i="142"/>
  <c r="H165" i="142"/>
  <c r="H131" i="142"/>
  <c r="H199" i="142"/>
  <c r="H183" i="142"/>
  <c r="H115" i="142"/>
  <c r="H149" i="142"/>
  <c r="E23" i="206"/>
  <c r="F82" i="208" s="1"/>
  <c r="E107" i="194"/>
  <c r="E112" i="194" s="1"/>
  <c r="G350" i="142"/>
  <c r="G351" i="142" s="1"/>
  <c r="H43" i="142"/>
  <c r="H188" i="142"/>
  <c r="H120" i="142"/>
  <c r="H154" i="142"/>
  <c r="H168" i="142"/>
  <c r="H202" i="142"/>
  <c r="H134" i="142"/>
  <c r="G366" i="142"/>
  <c r="H69" i="142" s="1"/>
  <c r="H59" i="142"/>
  <c r="H185" i="142"/>
  <c r="H117" i="142"/>
  <c r="H151" i="142"/>
  <c r="O530" i="217" l="1"/>
  <c r="E155" i="196"/>
  <c r="E159" i="196" s="1"/>
  <c r="H134" i="149"/>
  <c r="H202" i="149"/>
  <c r="E153" i="197"/>
  <c r="E26" i="206" s="1"/>
  <c r="E154" i="197"/>
  <c r="E26" i="205" s="1"/>
  <c r="D258" i="211"/>
  <c r="M62" i="218" s="1"/>
  <c r="D231" i="211"/>
  <c r="E276" i="211"/>
  <c r="N80" i="218" s="1"/>
  <c r="E249" i="211"/>
  <c r="E266" i="211"/>
  <c r="N70" i="218" s="1"/>
  <c r="E239" i="211"/>
  <c r="E289" i="209"/>
  <c r="E30" i="210" s="1"/>
  <c r="E71" i="211" s="1"/>
  <c r="E293" i="209"/>
  <c r="E34" i="210" s="1"/>
  <c r="E75" i="211" s="1"/>
  <c r="H215" i="150"/>
  <c r="H249" i="150" s="1"/>
  <c r="H97" i="148"/>
  <c r="H131" i="148" s="1"/>
  <c r="H100" i="141"/>
  <c r="H202" i="141" s="1"/>
  <c r="F68" i="102"/>
  <c r="F35" i="95"/>
  <c r="F60" i="95" s="1"/>
  <c r="F35" i="102"/>
  <c r="H83" i="141"/>
  <c r="H185" i="141" s="1"/>
  <c r="F90" i="102"/>
  <c r="D114" i="186"/>
  <c r="D116" i="186" s="1"/>
  <c r="G36" i="287"/>
  <c r="L36" i="287" s="1"/>
  <c r="G232" i="86"/>
  <c r="G266" i="86" s="1"/>
  <c r="G99" i="102"/>
  <c r="G32" i="287"/>
  <c r="L32" i="287" s="1"/>
  <c r="G103" i="102"/>
  <c r="G76" i="287" s="1"/>
  <c r="G234" i="86"/>
  <c r="G268" i="86" s="1"/>
  <c r="G44" i="95"/>
  <c r="G69" i="95" s="1"/>
  <c r="H196" i="150"/>
  <c r="H205" i="150" s="1"/>
  <c r="H206" i="150" s="1"/>
  <c r="H116" i="149"/>
  <c r="H128" i="150"/>
  <c r="H137" i="150" s="1"/>
  <c r="H138" i="150" s="1"/>
  <c r="H184" i="149"/>
  <c r="H222" i="150"/>
  <c r="H256" i="150" s="1"/>
  <c r="H162" i="150"/>
  <c r="H219" i="150"/>
  <c r="H253" i="150" s="1"/>
  <c r="H214" i="162"/>
  <c r="H248" i="162" s="1"/>
  <c r="H155" i="162"/>
  <c r="H156" i="162" s="1"/>
  <c r="G220" i="86"/>
  <c r="G254" i="86" s="1"/>
  <c r="O586" i="217"/>
  <c r="H232" i="150"/>
  <c r="H266" i="150" s="1"/>
  <c r="H223" i="147"/>
  <c r="H224" i="147" s="1"/>
  <c r="G238" i="86"/>
  <c r="G272" i="86" s="1"/>
  <c r="H230" i="162"/>
  <c r="H264" i="162" s="1"/>
  <c r="G237" i="86"/>
  <c r="G271" i="86" s="1"/>
  <c r="G216" i="86"/>
  <c r="G250" i="86" s="1"/>
  <c r="H101" i="141"/>
  <c r="H169" i="141" s="1"/>
  <c r="H164" i="149"/>
  <c r="G222" i="86"/>
  <c r="G256" i="86" s="1"/>
  <c r="H156" i="143"/>
  <c r="F91" i="208"/>
  <c r="H237" i="142"/>
  <c r="H271" i="142" s="1"/>
  <c r="G218" i="86"/>
  <c r="G252" i="86" s="1"/>
  <c r="H220" i="150"/>
  <c r="H254" i="150" s="1"/>
  <c r="G233" i="86"/>
  <c r="G267" i="86" s="1"/>
  <c r="H137" i="162"/>
  <c r="H138" i="162" s="1"/>
  <c r="H216" i="150"/>
  <c r="H250" i="150" s="1"/>
  <c r="H231" i="150"/>
  <c r="H265" i="150" s="1"/>
  <c r="H202" i="145"/>
  <c r="H130" i="149"/>
  <c r="H214" i="143"/>
  <c r="H248" i="143" s="1"/>
  <c r="H165" i="145"/>
  <c r="H187" i="149"/>
  <c r="H220" i="142"/>
  <c r="H254" i="142" s="1"/>
  <c r="H153" i="149"/>
  <c r="H119" i="145"/>
  <c r="H151" i="149"/>
  <c r="H121" i="143"/>
  <c r="H282" i="143" s="1"/>
  <c r="H25" i="132" s="1"/>
  <c r="H235" i="150"/>
  <c r="H269" i="150" s="1"/>
  <c r="H133" i="145"/>
  <c r="H117" i="149"/>
  <c r="H219" i="149" s="1"/>
  <c r="H253" i="149" s="1"/>
  <c r="H148" i="145"/>
  <c r="H236" i="150"/>
  <c r="H270" i="150" s="1"/>
  <c r="H232" i="142"/>
  <c r="H266" i="142" s="1"/>
  <c r="H168" i="145"/>
  <c r="H218" i="144"/>
  <c r="H252" i="144" s="1"/>
  <c r="H216" i="144"/>
  <c r="H250" i="144" s="1"/>
  <c r="H114" i="145"/>
  <c r="H115" i="145"/>
  <c r="E156" i="196"/>
  <c r="E157" i="196" s="1"/>
  <c r="H186" i="149"/>
  <c r="H149" i="145"/>
  <c r="H118" i="149"/>
  <c r="H257" i="147"/>
  <c r="H258" i="147" s="1"/>
  <c r="H79" i="148"/>
  <c r="H147" i="148" s="1"/>
  <c r="H184" i="145"/>
  <c r="G215" i="86"/>
  <c r="G249" i="86" s="1"/>
  <c r="G48" i="95"/>
  <c r="G73" i="95" s="1"/>
  <c r="H218" i="142"/>
  <c r="H252" i="142" s="1"/>
  <c r="H238" i="144"/>
  <c r="H272" i="144" s="1"/>
  <c r="H231" i="149"/>
  <c r="H265" i="149" s="1"/>
  <c r="H116" i="145"/>
  <c r="H131" i="145"/>
  <c r="H204" i="149"/>
  <c r="H136" i="149"/>
  <c r="H153" i="145"/>
  <c r="G217" i="86"/>
  <c r="G251" i="86" s="1"/>
  <c r="H273" i="146"/>
  <c r="H274" i="146" s="1"/>
  <c r="H238" i="150"/>
  <c r="H272" i="150" s="1"/>
  <c r="H218" i="150"/>
  <c r="H252" i="150" s="1"/>
  <c r="H214" i="151"/>
  <c r="H248" i="151" s="1"/>
  <c r="H120" i="149"/>
  <c r="H188" i="149"/>
  <c r="H154" i="149"/>
  <c r="H77" i="149"/>
  <c r="H78" i="149"/>
  <c r="G290" i="86"/>
  <c r="G54" i="86"/>
  <c r="H190" i="151"/>
  <c r="H281" i="151"/>
  <c r="H33" i="133" s="1"/>
  <c r="H280" i="143"/>
  <c r="H25" i="131" s="1"/>
  <c r="G224" i="135"/>
  <c r="G279" i="135"/>
  <c r="G20" i="130"/>
  <c r="G283" i="138"/>
  <c r="G294" i="138"/>
  <c r="H263" i="143"/>
  <c r="G161" i="86"/>
  <c r="G195" i="86"/>
  <c r="G103" i="86"/>
  <c r="G104" i="86" s="1"/>
  <c r="G127" i="86"/>
  <c r="H147" i="149"/>
  <c r="H113" i="149"/>
  <c r="H181" i="149"/>
  <c r="G224" i="139"/>
  <c r="G279" i="139"/>
  <c r="H229" i="150"/>
  <c r="G279" i="137"/>
  <c r="G224" i="137"/>
  <c r="H257" i="146"/>
  <c r="H258" i="146" s="1"/>
  <c r="H149" i="149"/>
  <c r="H183" i="149"/>
  <c r="H115" i="149"/>
  <c r="H165" i="149"/>
  <c r="H131" i="149"/>
  <c r="H199" i="149"/>
  <c r="G145" i="86"/>
  <c r="G111" i="86"/>
  <c r="G179" i="86"/>
  <c r="G87" i="86"/>
  <c r="G88" i="86" s="1"/>
  <c r="H69" i="149"/>
  <c r="H70" i="149" s="1"/>
  <c r="G367" i="149"/>
  <c r="H213" i="150"/>
  <c r="H190" i="162"/>
  <c r="H281" i="162"/>
  <c r="H24" i="133" s="1"/>
  <c r="H263" i="162"/>
  <c r="H221" i="150"/>
  <c r="H255" i="150" s="1"/>
  <c r="O583" i="217"/>
  <c r="O584" i="217"/>
  <c r="H281" i="143"/>
  <c r="H25" i="133" s="1"/>
  <c r="H190" i="143"/>
  <c r="O587" i="217"/>
  <c r="H223" i="146"/>
  <c r="H182" i="149"/>
  <c r="H148" i="149"/>
  <c r="H114" i="149"/>
  <c r="G107" i="102"/>
  <c r="G52" i="95"/>
  <c r="G77" i="95" s="1"/>
  <c r="H273" i="147"/>
  <c r="H274" i="147" s="1"/>
  <c r="H230" i="143"/>
  <c r="H264" i="143" s="1"/>
  <c r="H239" i="146"/>
  <c r="H240" i="146" s="1"/>
  <c r="G112" i="86"/>
  <c r="G180" i="86"/>
  <c r="G146" i="86"/>
  <c r="E107" i="202"/>
  <c r="E112" i="202" s="1"/>
  <c r="E31" i="206"/>
  <c r="G32" i="102" s="1"/>
  <c r="G39" i="287" s="1"/>
  <c r="L39" i="287" s="1"/>
  <c r="H93" i="149"/>
  <c r="H94" i="149"/>
  <c r="H234" i="150"/>
  <c r="H268" i="150" s="1"/>
  <c r="G221" i="86"/>
  <c r="G255" i="86" s="1"/>
  <c r="H156" i="151"/>
  <c r="H280" i="151"/>
  <c r="H33" i="131" s="1"/>
  <c r="E118" i="195"/>
  <c r="E115" i="195"/>
  <c r="E117" i="195" s="1"/>
  <c r="E119" i="195" s="1"/>
  <c r="H121" i="151"/>
  <c r="G279" i="136"/>
  <c r="G224" i="136"/>
  <c r="H201" i="149"/>
  <c r="H133" i="149"/>
  <c r="H167" i="149"/>
  <c r="H282" i="147"/>
  <c r="H29" i="132" s="1"/>
  <c r="H122" i="147"/>
  <c r="G219" i="86"/>
  <c r="G253" i="86" s="1"/>
  <c r="H217" i="150"/>
  <c r="H251" i="150" s="1"/>
  <c r="H122" i="162"/>
  <c r="H233" i="150"/>
  <c r="H267" i="150" s="1"/>
  <c r="H169" i="149"/>
  <c r="H203" i="149"/>
  <c r="H135" i="149"/>
  <c r="E113" i="203"/>
  <c r="E114" i="203"/>
  <c r="E116" i="203" s="1"/>
  <c r="H239" i="147"/>
  <c r="H240" i="147" s="1"/>
  <c r="H237" i="150"/>
  <c r="H271" i="150" s="1"/>
  <c r="H87" i="150"/>
  <c r="H88" i="150" s="1"/>
  <c r="H112" i="150"/>
  <c r="H121" i="150" s="1"/>
  <c r="H146" i="150"/>
  <c r="H155" i="150" s="1"/>
  <c r="H180" i="150"/>
  <c r="H189" i="150" s="1"/>
  <c r="O585" i="217"/>
  <c r="E32" i="209"/>
  <c r="G351" i="149"/>
  <c r="H53" i="149"/>
  <c r="G368" i="149"/>
  <c r="G370" i="149" s="1"/>
  <c r="E118" i="199"/>
  <c r="E115" i="199"/>
  <c r="E117" i="199" s="1"/>
  <c r="E119" i="199" s="1"/>
  <c r="H122" i="146"/>
  <c r="H282" i="146"/>
  <c r="H28" i="132" s="1"/>
  <c r="H247" i="151"/>
  <c r="H290" i="150"/>
  <c r="H54" i="150"/>
  <c r="G224" i="134"/>
  <c r="G279" i="134"/>
  <c r="G162" i="86"/>
  <c r="G196" i="86"/>
  <c r="G128" i="86"/>
  <c r="D115" i="186"/>
  <c r="H247" i="143"/>
  <c r="H247" i="162"/>
  <c r="E118" i="204"/>
  <c r="E115" i="204"/>
  <c r="E117" i="204" s="1"/>
  <c r="E119" i="204" s="1"/>
  <c r="H263" i="151"/>
  <c r="H166" i="149"/>
  <c r="H200" i="149"/>
  <c r="H132" i="149"/>
  <c r="H281" i="147"/>
  <c r="H29" i="133" s="1"/>
  <c r="H230" i="151"/>
  <c r="H264" i="151" s="1"/>
  <c r="E113" i="196"/>
  <c r="E114" i="196"/>
  <c r="E116" i="196" s="1"/>
  <c r="H169" i="145"/>
  <c r="H235" i="142"/>
  <c r="H269" i="142" s="1"/>
  <c r="H203" i="145"/>
  <c r="H163" i="145"/>
  <c r="H221" i="144"/>
  <c r="H255" i="144" s="1"/>
  <c r="H237" i="144"/>
  <c r="H271" i="144" s="1"/>
  <c r="H99" i="141"/>
  <c r="H133" i="141" s="1"/>
  <c r="H151" i="145"/>
  <c r="H81" i="148"/>
  <c r="H115" i="148" s="1"/>
  <c r="H102" i="148"/>
  <c r="H204" i="148" s="1"/>
  <c r="H185" i="145"/>
  <c r="H79" i="141"/>
  <c r="H181" i="141" s="1"/>
  <c r="H167" i="145"/>
  <c r="H197" i="145"/>
  <c r="H216" i="142"/>
  <c r="H250" i="142" s="1"/>
  <c r="H220" i="144"/>
  <c r="H254" i="144" s="1"/>
  <c r="H83" i="148"/>
  <c r="H185" i="148" s="1"/>
  <c r="H96" i="148"/>
  <c r="H198" i="148" s="1"/>
  <c r="H84" i="148"/>
  <c r="H118" i="148" s="1"/>
  <c r="H43" i="145"/>
  <c r="G350" i="145"/>
  <c r="G351" i="145" s="1"/>
  <c r="E28" i="209"/>
  <c r="H99" i="148"/>
  <c r="G332" i="148"/>
  <c r="G333" i="148" s="1"/>
  <c r="H82" i="148"/>
  <c r="G340" i="148"/>
  <c r="G314" i="148"/>
  <c r="E104" i="201"/>
  <c r="E105" i="201"/>
  <c r="E30" i="205" s="1"/>
  <c r="E106" i="201"/>
  <c r="E30" i="207" s="1"/>
  <c r="G24" i="102"/>
  <c r="H98" i="148"/>
  <c r="G356" i="148"/>
  <c r="G330" i="148"/>
  <c r="H85" i="148"/>
  <c r="H80" i="148"/>
  <c r="H135" i="148"/>
  <c r="H169" i="148"/>
  <c r="H203" i="148"/>
  <c r="H100" i="148"/>
  <c r="H59" i="145"/>
  <c r="G366" i="145"/>
  <c r="H69" i="145" s="1"/>
  <c r="H113" i="145"/>
  <c r="H181" i="145"/>
  <c r="H147" i="145"/>
  <c r="H204" i="145"/>
  <c r="H170" i="145"/>
  <c r="H136" i="145"/>
  <c r="H154" i="145"/>
  <c r="H188" i="145"/>
  <c r="H120" i="145"/>
  <c r="H164" i="145"/>
  <c r="H198" i="145"/>
  <c r="H130" i="145"/>
  <c r="H197" i="148"/>
  <c r="H129" i="148"/>
  <c r="H163" i="148"/>
  <c r="H86" i="148"/>
  <c r="H166" i="145"/>
  <c r="H132" i="145"/>
  <c r="H200" i="145"/>
  <c r="E27" i="206"/>
  <c r="G28" i="102" s="1"/>
  <c r="G35" i="287" s="1"/>
  <c r="L35" i="287" s="1"/>
  <c r="E107" i="198"/>
  <c r="E112" i="198" s="1"/>
  <c r="H186" i="145"/>
  <c r="H152" i="145"/>
  <c r="H118" i="145"/>
  <c r="H85" i="141"/>
  <c r="H153" i="141" s="1"/>
  <c r="H97" i="141"/>
  <c r="H165" i="141" s="1"/>
  <c r="H95" i="141"/>
  <c r="H197" i="141" s="1"/>
  <c r="H82" i="141"/>
  <c r="H116" i="141" s="1"/>
  <c r="H234" i="144"/>
  <c r="H268" i="144" s="1"/>
  <c r="H86" i="141"/>
  <c r="H81" i="141"/>
  <c r="H102" i="141"/>
  <c r="H114" i="141"/>
  <c r="H148" i="141"/>
  <c r="H182" i="141"/>
  <c r="H84" i="141"/>
  <c r="E104" i="193"/>
  <c r="E106" i="193"/>
  <c r="E22" i="207" s="1"/>
  <c r="E105" i="193"/>
  <c r="E22" i="205" s="1"/>
  <c r="G332" i="141"/>
  <c r="G333" i="141" s="1"/>
  <c r="H221" i="142"/>
  <c r="H255" i="142" s="1"/>
  <c r="H219" i="144"/>
  <c r="H253" i="144" s="1"/>
  <c r="G367" i="144"/>
  <c r="H236" i="144"/>
  <c r="H270" i="144" s="1"/>
  <c r="H96" i="141"/>
  <c r="G340" i="141"/>
  <c r="G314" i="141"/>
  <c r="H98" i="141"/>
  <c r="G356" i="141"/>
  <c r="G330" i="141"/>
  <c r="H231" i="144"/>
  <c r="H265" i="144" s="1"/>
  <c r="H93" i="144"/>
  <c r="H94" i="144"/>
  <c r="E112" i="197"/>
  <c r="E151" i="197"/>
  <c r="H222" i="144"/>
  <c r="H256" i="144" s="1"/>
  <c r="H77" i="144"/>
  <c r="H78" i="144"/>
  <c r="G368" i="144"/>
  <c r="G370" i="144" s="1"/>
  <c r="H53" i="144"/>
  <c r="H290" i="144" s="1"/>
  <c r="H233" i="144"/>
  <c r="H267" i="144" s="1"/>
  <c r="H232" i="144"/>
  <c r="H266" i="144" s="1"/>
  <c r="H70" i="144"/>
  <c r="H217" i="144"/>
  <c r="H251" i="144" s="1"/>
  <c r="G351" i="144"/>
  <c r="H215" i="144"/>
  <c r="H249" i="144" s="1"/>
  <c r="H70" i="142"/>
  <c r="H238" i="142"/>
  <c r="H272" i="142" s="1"/>
  <c r="H215" i="142"/>
  <c r="H249" i="142" s="1"/>
  <c r="H222" i="142"/>
  <c r="H256" i="142" s="1"/>
  <c r="H231" i="142"/>
  <c r="H265" i="142" s="1"/>
  <c r="G367" i="142"/>
  <c r="H233" i="142"/>
  <c r="H267" i="142" s="1"/>
  <c r="H219" i="142"/>
  <c r="H253" i="142" s="1"/>
  <c r="H93" i="142"/>
  <c r="H94" i="142"/>
  <c r="H236" i="142"/>
  <c r="H270" i="142" s="1"/>
  <c r="H77" i="142"/>
  <c r="H78" i="142"/>
  <c r="H53" i="142"/>
  <c r="H290" i="142" s="1"/>
  <c r="G368" i="142"/>
  <c r="G370" i="142" s="1"/>
  <c r="H217" i="142"/>
  <c r="H251" i="142" s="1"/>
  <c r="E113" i="194"/>
  <c r="E114" i="194"/>
  <c r="E116" i="194" s="1"/>
  <c r="H234" i="142"/>
  <c r="H268" i="142" s="1"/>
  <c r="H236" i="149" l="1"/>
  <c r="H270" i="149" s="1"/>
  <c r="F42" i="287"/>
  <c r="K42" i="287" s="1"/>
  <c r="O330" i="217"/>
  <c r="E25" i="207"/>
  <c r="G26" i="102" s="1"/>
  <c r="G33" i="287" s="1"/>
  <c r="L33" i="287" s="1"/>
  <c r="E155" i="197"/>
  <c r="E156" i="197" s="1"/>
  <c r="E157" i="197" s="1"/>
  <c r="H199" i="148"/>
  <c r="H165" i="148"/>
  <c r="E275" i="211"/>
  <c r="N79" i="218" s="1"/>
  <c r="E248" i="211"/>
  <c r="E271" i="211"/>
  <c r="N75" i="218" s="1"/>
  <c r="E244" i="211"/>
  <c r="E288" i="209"/>
  <c r="E29" i="210" s="1"/>
  <c r="E70" i="211" s="1"/>
  <c r="E292" i="209"/>
  <c r="E33" i="210" s="1"/>
  <c r="E74" i="211" s="1"/>
  <c r="H134" i="141"/>
  <c r="H168" i="141"/>
  <c r="D118" i="186"/>
  <c r="H187" i="141"/>
  <c r="D117" i="186"/>
  <c r="D119" i="186" s="1"/>
  <c r="F69" i="102"/>
  <c r="H117" i="141"/>
  <c r="F54" i="95"/>
  <c r="AE37" i="95" s="1"/>
  <c r="N622" i="217"/>
  <c r="H151" i="141"/>
  <c r="F109" i="102"/>
  <c r="G98" i="102"/>
  <c r="G31" i="287"/>
  <c r="L31" i="287" s="1"/>
  <c r="H135" i="141"/>
  <c r="H230" i="150"/>
  <c r="H264" i="150" s="1"/>
  <c r="H282" i="162"/>
  <c r="H24" i="132" s="1"/>
  <c r="H257" i="162"/>
  <c r="H258" i="162" s="1"/>
  <c r="H218" i="149"/>
  <c r="H252" i="149" s="1"/>
  <c r="H223" i="162"/>
  <c r="H224" i="162" s="1"/>
  <c r="H171" i="150"/>
  <c r="H172" i="150" s="1"/>
  <c r="H280" i="162"/>
  <c r="H24" i="131" s="1"/>
  <c r="H203" i="141"/>
  <c r="H273" i="162"/>
  <c r="H274" i="162" s="1"/>
  <c r="H239" i="162"/>
  <c r="H240" i="162" s="1"/>
  <c r="H122" i="143"/>
  <c r="H232" i="149"/>
  <c r="H266" i="149" s="1"/>
  <c r="H223" i="151"/>
  <c r="H224" i="151" s="1"/>
  <c r="G43" i="95"/>
  <c r="G68" i="95" s="1"/>
  <c r="H223" i="143"/>
  <c r="H224" i="143" s="1"/>
  <c r="H220" i="149"/>
  <c r="H254" i="149" s="1"/>
  <c r="H233" i="145"/>
  <c r="H267" i="145" s="1"/>
  <c r="H236" i="145"/>
  <c r="H270" i="145" s="1"/>
  <c r="H221" i="149"/>
  <c r="H255" i="149" s="1"/>
  <c r="H257" i="143"/>
  <c r="H258" i="143" s="1"/>
  <c r="H238" i="149"/>
  <c r="H272" i="149" s="1"/>
  <c r="H216" i="145"/>
  <c r="H250" i="145" s="1"/>
  <c r="H235" i="145"/>
  <c r="H269" i="145" s="1"/>
  <c r="H221" i="145"/>
  <c r="H255" i="145" s="1"/>
  <c r="H151" i="148"/>
  <c r="H257" i="151"/>
  <c r="H258" i="151" s="1"/>
  <c r="H218" i="145"/>
  <c r="H252" i="145" s="1"/>
  <c r="H113" i="141"/>
  <c r="H163" i="141"/>
  <c r="H217" i="145"/>
  <c r="H251" i="145" s="1"/>
  <c r="H113" i="148"/>
  <c r="H167" i="141"/>
  <c r="H181" i="148"/>
  <c r="H201" i="141"/>
  <c r="H147" i="141"/>
  <c r="H219" i="145"/>
  <c r="H253" i="145" s="1"/>
  <c r="F90" i="208"/>
  <c r="H222" i="149"/>
  <c r="H256" i="149" s="1"/>
  <c r="G214" i="86"/>
  <c r="G248" i="86" s="1"/>
  <c r="H234" i="149"/>
  <c r="H268" i="149" s="1"/>
  <c r="H282" i="150"/>
  <c r="H32" i="132" s="1"/>
  <c r="H122" i="150"/>
  <c r="H119" i="141"/>
  <c r="G230" i="86"/>
  <c r="G264" i="86" s="1"/>
  <c r="G283" i="134"/>
  <c r="G294" i="134"/>
  <c r="G16" i="130"/>
  <c r="H281" i="150"/>
  <c r="H32" i="133" s="1"/>
  <c r="H190" i="150"/>
  <c r="H237" i="149"/>
  <c r="H271" i="149" s="1"/>
  <c r="H161" i="149"/>
  <c r="H195" i="149"/>
  <c r="H127" i="149"/>
  <c r="H103" i="149"/>
  <c r="H104" i="149" s="1"/>
  <c r="H224" i="146"/>
  <c r="H279" i="146"/>
  <c r="G155" i="86"/>
  <c r="H217" i="149"/>
  <c r="H251" i="149" s="1"/>
  <c r="G171" i="86"/>
  <c r="G172" i="86" s="1"/>
  <c r="H145" i="149"/>
  <c r="H179" i="149"/>
  <c r="H87" i="149"/>
  <c r="H88" i="149" s="1"/>
  <c r="H111" i="149"/>
  <c r="H273" i="151"/>
  <c r="H274" i="151" s="1"/>
  <c r="H156" i="150"/>
  <c r="E118" i="203"/>
  <c r="E115" i="203"/>
  <c r="E117" i="203" s="1"/>
  <c r="E119" i="203" s="1"/>
  <c r="H235" i="149"/>
  <c r="H269" i="149" s="1"/>
  <c r="G18" i="130"/>
  <c r="G283" i="136"/>
  <c r="G294" i="136"/>
  <c r="G106" i="102"/>
  <c r="G51" i="95"/>
  <c r="G76" i="95" s="1"/>
  <c r="H216" i="149"/>
  <c r="H250" i="149" s="1"/>
  <c r="H247" i="150"/>
  <c r="H233" i="149"/>
  <c r="H267" i="149" s="1"/>
  <c r="G19" i="130"/>
  <c r="G283" i="137"/>
  <c r="G294" i="137"/>
  <c r="G137" i="86"/>
  <c r="G138" i="86" s="1"/>
  <c r="H273" i="143"/>
  <c r="H274" i="143" s="1"/>
  <c r="H231" i="145"/>
  <c r="H265" i="145" s="1"/>
  <c r="E118" i="196"/>
  <c r="E115" i="196"/>
  <c r="E117" i="196" s="1"/>
  <c r="E119" i="196" s="1"/>
  <c r="H239" i="151"/>
  <c r="H240" i="151" s="1"/>
  <c r="H214" i="150"/>
  <c r="H248" i="150" s="1"/>
  <c r="H282" i="151"/>
  <c r="H33" i="132" s="1"/>
  <c r="H122" i="151"/>
  <c r="H279" i="147"/>
  <c r="E113" i="202"/>
  <c r="E114" i="202"/>
  <c r="E116" i="202" s="1"/>
  <c r="G189" i="86"/>
  <c r="H263" i="150"/>
  <c r="H215" i="149"/>
  <c r="H249" i="149" s="1"/>
  <c r="H239" i="143"/>
  <c r="H240" i="143" s="1"/>
  <c r="G283" i="135"/>
  <c r="G294" i="135"/>
  <c r="G17" i="130"/>
  <c r="H290" i="149"/>
  <c r="H54" i="149"/>
  <c r="H196" i="149"/>
  <c r="H162" i="149"/>
  <c r="H128" i="149"/>
  <c r="G213" i="86"/>
  <c r="G121" i="86"/>
  <c r="G21" i="130"/>
  <c r="G283" i="139"/>
  <c r="G294" i="139"/>
  <c r="G205" i="86"/>
  <c r="G206" i="86" s="1"/>
  <c r="G229" i="86"/>
  <c r="G331" i="138"/>
  <c r="G296" i="138"/>
  <c r="G371" i="138"/>
  <c r="H146" i="149"/>
  <c r="H180" i="149"/>
  <c r="H112" i="149"/>
  <c r="H129" i="141"/>
  <c r="H149" i="148"/>
  <c r="H237" i="145"/>
  <c r="H271" i="145" s="1"/>
  <c r="H136" i="148"/>
  <c r="H170" i="148"/>
  <c r="H183" i="148"/>
  <c r="H70" i="145"/>
  <c r="H152" i="148"/>
  <c r="H186" i="148"/>
  <c r="H130" i="148"/>
  <c r="H117" i="148"/>
  <c r="H164" i="148"/>
  <c r="H184" i="141"/>
  <c r="H232" i="145"/>
  <c r="H266" i="145" s="1"/>
  <c r="H131" i="141"/>
  <c r="H238" i="145"/>
  <c r="H272" i="145" s="1"/>
  <c r="H220" i="145"/>
  <c r="H254" i="145" s="1"/>
  <c r="H154" i="148"/>
  <c r="H188" i="148"/>
  <c r="H120" i="148"/>
  <c r="H231" i="148"/>
  <c r="H265" i="148" s="1"/>
  <c r="H134" i="148"/>
  <c r="H202" i="148"/>
  <c r="H168" i="148"/>
  <c r="H114" i="148"/>
  <c r="H148" i="148"/>
  <c r="H182" i="148"/>
  <c r="H200" i="148"/>
  <c r="H132" i="148"/>
  <c r="H166" i="148"/>
  <c r="E30" i="206"/>
  <c r="G31" i="102" s="1"/>
  <c r="G38" i="287" s="1"/>
  <c r="L38" i="287" s="1"/>
  <c r="E107" i="201"/>
  <c r="E112" i="201" s="1"/>
  <c r="H150" i="148"/>
  <c r="H184" i="148"/>
  <c r="H116" i="148"/>
  <c r="H234" i="145"/>
  <c r="H268" i="145" s="1"/>
  <c r="G367" i="145"/>
  <c r="H237" i="148"/>
  <c r="H271" i="148" s="1"/>
  <c r="H187" i="148"/>
  <c r="H119" i="148"/>
  <c r="H153" i="148"/>
  <c r="E113" i="198"/>
  <c r="E114" i="198"/>
  <c r="E116" i="198" s="1"/>
  <c r="H222" i="145"/>
  <c r="H256" i="145" s="1"/>
  <c r="E31" i="209"/>
  <c r="H133" i="148"/>
  <c r="H201" i="148"/>
  <c r="H167" i="148"/>
  <c r="H53" i="145"/>
  <c r="H290" i="145" s="1"/>
  <c r="G368" i="145"/>
  <c r="G370" i="145" s="1"/>
  <c r="G102" i="102"/>
  <c r="G47" i="95"/>
  <c r="G72" i="95" s="1"/>
  <c r="H215" i="145"/>
  <c r="H249" i="145" s="1"/>
  <c r="H93" i="145"/>
  <c r="H94" i="145"/>
  <c r="G366" i="148"/>
  <c r="H69" i="148" s="1"/>
  <c r="H59" i="148"/>
  <c r="G350" i="148"/>
  <c r="G351" i="148" s="1"/>
  <c r="H43" i="148"/>
  <c r="F86" i="208"/>
  <c r="H77" i="145"/>
  <c r="H78" i="145"/>
  <c r="H150" i="141"/>
  <c r="H199" i="141"/>
  <c r="H166" i="141"/>
  <c r="H132" i="141"/>
  <c r="H200" i="141"/>
  <c r="H43" i="141"/>
  <c r="G350" i="141"/>
  <c r="G351" i="141" s="1"/>
  <c r="E23" i="209"/>
  <c r="H216" i="141"/>
  <c r="H250" i="141" s="1"/>
  <c r="H170" i="141"/>
  <c r="H136" i="141"/>
  <c r="H204" i="141"/>
  <c r="H59" i="141"/>
  <c r="G366" i="141"/>
  <c r="H69" i="141" s="1"/>
  <c r="H164" i="141"/>
  <c r="H198" i="141"/>
  <c r="H130" i="141"/>
  <c r="E107" i="193"/>
  <c r="E112" i="193" s="1"/>
  <c r="E22" i="206"/>
  <c r="G23" i="102" s="1"/>
  <c r="G30" i="287" s="1"/>
  <c r="L30" i="287" s="1"/>
  <c r="H186" i="141"/>
  <c r="H118" i="141"/>
  <c r="H152" i="141"/>
  <c r="H183" i="141"/>
  <c r="H115" i="141"/>
  <c r="H149" i="141"/>
  <c r="H120" i="141"/>
  <c r="H154" i="141"/>
  <c r="H188" i="141"/>
  <c r="H54" i="144"/>
  <c r="E114" i="197"/>
  <c r="E116" i="197" s="1"/>
  <c r="E113" i="197"/>
  <c r="H111" i="144"/>
  <c r="H145" i="144"/>
  <c r="H179" i="144"/>
  <c r="H87" i="144"/>
  <c r="H88" i="144" s="1"/>
  <c r="H196" i="144"/>
  <c r="H162" i="144"/>
  <c r="H128" i="144"/>
  <c r="H180" i="144"/>
  <c r="H146" i="144"/>
  <c r="H112" i="144"/>
  <c r="H195" i="144"/>
  <c r="H161" i="144"/>
  <c r="H127" i="144"/>
  <c r="H103" i="144"/>
  <c r="H104" i="144" s="1"/>
  <c r="H54" i="142"/>
  <c r="H127" i="142"/>
  <c r="H161" i="142"/>
  <c r="H195" i="142"/>
  <c r="E115" i="194"/>
  <c r="E117" i="194" s="1"/>
  <c r="E119" i="194" s="1"/>
  <c r="E118" i="194"/>
  <c r="H111" i="142"/>
  <c r="H145" i="142"/>
  <c r="H179" i="142"/>
  <c r="H87" i="142"/>
  <c r="H88" i="142" s="1"/>
  <c r="H180" i="142"/>
  <c r="H112" i="142"/>
  <c r="H146" i="142"/>
  <c r="H103" i="142"/>
  <c r="H104" i="142" s="1"/>
  <c r="H162" i="142"/>
  <c r="H128" i="142"/>
  <c r="H196" i="142"/>
  <c r="G100" i="102" l="1"/>
  <c r="E159" i="197"/>
  <c r="E26" i="207"/>
  <c r="E27" i="209" s="1"/>
  <c r="F84" i="208"/>
  <c r="E26" i="209"/>
  <c r="E286" i="209" s="1"/>
  <c r="E27" i="210" s="1"/>
  <c r="E68" i="211" s="1"/>
  <c r="G45" i="95"/>
  <c r="G70" i="95" s="1"/>
  <c r="H233" i="148"/>
  <c r="H267" i="148" s="1"/>
  <c r="E270" i="211"/>
  <c r="N74" i="218" s="1"/>
  <c r="E243" i="211"/>
  <c r="E274" i="211"/>
  <c r="N78" i="218" s="1"/>
  <c r="E247" i="211"/>
  <c r="E291" i="209"/>
  <c r="E32" i="210" s="1"/>
  <c r="E73" i="211" s="1"/>
  <c r="E283" i="209"/>
  <c r="E24" i="210" s="1"/>
  <c r="E65" i="211" s="1"/>
  <c r="H236" i="141"/>
  <c r="H270" i="141" s="1"/>
  <c r="H237" i="141"/>
  <c r="H271" i="141" s="1"/>
  <c r="F79" i="95"/>
  <c r="N359" i="217"/>
  <c r="H221" i="141"/>
  <c r="H255" i="141" s="1"/>
  <c r="H219" i="141"/>
  <c r="H253" i="141" s="1"/>
  <c r="H273" i="150"/>
  <c r="H274" i="150" s="1"/>
  <c r="H239" i="150"/>
  <c r="H240" i="150" s="1"/>
  <c r="H280" i="150"/>
  <c r="H32" i="131" s="1"/>
  <c r="H279" i="162"/>
  <c r="H294" i="162" s="1"/>
  <c r="H231" i="141"/>
  <c r="H265" i="141" s="1"/>
  <c r="H215" i="148"/>
  <c r="H249" i="148" s="1"/>
  <c r="H219" i="148"/>
  <c r="H253" i="148" s="1"/>
  <c r="H215" i="141"/>
  <c r="H249" i="141" s="1"/>
  <c r="H235" i="141"/>
  <c r="H269" i="141" s="1"/>
  <c r="H214" i="149"/>
  <c r="H248" i="149" s="1"/>
  <c r="H257" i="150"/>
  <c r="H258" i="150" s="1"/>
  <c r="H217" i="148"/>
  <c r="H251" i="148" s="1"/>
  <c r="G296" i="135"/>
  <c r="G371" i="135"/>
  <c r="G331" i="135"/>
  <c r="E118" i="202"/>
  <c r="E115" i="202"/>
  <c r="E117" i="202" s="1"/>
  <c r="E119" i="202" s="1"/>
  <c r="H223" i="150"/>
  <c r="G371" i="136"/>
  <c r="G331" i="136"/>
  <c r="G296" i="136"/>
  <c r="H279" i="151"/>
  <c r="G239" i="86"/>
  <c r="G240" i="86" s="1"/>
  <c r="G263" i="86"/>
  <c r="G273" i="86" s="1"/>
  <c r="G274" i="86" s="1"/>
  <c r="H294" i="147"/>
  <c r="H283" i="147"/>
  <c r="H29" i="130"/>
  <c r="H189" i="149"/>
  <c r="G156" i="86"/>
  <c r="G280" i="86"/>
  <c r="G15" i="131" s="1"/>
  <c r="H137" i="149"/>
  <c r="H138" i="149" s="1"/>
  <c r="G122" i="86"/>
  <c r="G282" i="86"/>
  <c r="G15" i="132" s="1"/>
  <c r="H230" i="149"/>
  <c r="H264" i="149" s="1"/>
  <c r="G190" i="86"/>
  <c r="G281" i="86"/>
  <c r="G15" i="133" s="1"/>
  <c r="H155" i="149"/>
  <c r="H294" i="146"/>
  <c r="H283" i="146"/>
  <c r="H28" i="130"/>
  <c r="H229" i="149"/>
  <c r="H205" i="149"/>
  <c r="H206" i="149" s="1"/>
  <c r="G296" i="134"/>
  <c r="G371" i="134"/>
  <c r="G331" i="134"/>
  <c r="H279" i="143"/>
  <c r="G20" i="128"/>
  <c r="G70" i="128" s="1"/>
  <c r="E15" i="191" s="1"/>
  <c r="E44" i="191" s="1"/>
  <c r="E58" i="191" s="1"/>
  <c r="E99" i="191" s="1"/>
  <c r="G320" i="138"/>
  <c r="G357" i="138" s="1"/>
  <c r="H60" i="138" s="1"/>
  <c r="G326" i="138"/>
  <c r="G363" i="138" s="1"/>
  <c r="H66" i="138" s="1"/>
  <c r="G303" i="138"/>
  <c r="G306" i="138"/>
  <c r="G343" i="138" s="1"/>
  <c r="H46" i="138" s="1"/>
  <c r="G309" i="138"/>
  <c r="G346" i="138" s="1"/>
  <c r="H49" i="138" s="1"/>
  <c r="G327" i="138"/>
  <c r="G364" i="138" s="1"/>
  <c r="H67" i="138" s="1"/>
  <c r="G322" i="138"/>
  <c r="G359" i="138" s="1"/>
  <c r="H62" i="138" s="1"/>
  <c r="G328" i="138"/>
  <c r="G365" i="138" s="1"/>
  <c r="H68" i="138" s="1"/>
  <c r="G305" i="138"/>
  <c r="G342" i="138" s="1"/>
  <c r="H45" i="138" s="1"/>
  <c r="G325" i="138"/>
  <c r="G362" i="138" s="1"/>
  <c r="H65" i="138" s="1"/>
  <c r="G319" i="138"/>
  <c r="G311" i="138"/>
  <c r="G348" i="138" s="1"/>
  <c r="H51" i="138" s="1"/>
  <c r="G321" i="138"/>
  <c r="G358" i="138" s="1"/>
  <c r="H61" i="138" s="1"/>
  <c r="H95" i="138" s="1"/>
  <c r="G324" i="138"/>
  <c r="G361" i="138" s="1"/>
  <c r="H64" i="138" s="1"/>
  <c r="G323" i="138"/>
  <c r="G360" i="138" s="1"/>
  <c r="H63" i="138" s="1"/>
  <c r="G312" i="138"/>
  <c r="G349" i="138" s="1"/>
  <c r="H52" i="138" s="1"/>
  <c r="G307" i="138"/>
  <c r="G344" i="138" s="1"/>
  <c r="H47" i="138" s="1"/>
  <c r="G310" i="138"/>
  <c r="G347" i="138" s="1"/>
  <c r="H50" i="138" s="1"/>
  <c r="G304" i="138"/>
  <c r="G341" i="138" s="1"/>
  <c r="H44" i="138" s="1"/>
  <c r="G308" i="138"/>
  <c r="G345" i="138" s="1"/>
  <c r="H48" i="138" s="1"/>
  <c r="G296" i="139"/>
  <c r="G371" i="139"/>
  <c r="G331" i="139"/>
  <c r="G223" i="86"/>
  <c r="G247" i="86"/>
  <c r="G257" i="86" s="1"/>
  <c r="G258" i="86" s="1"/>
  <c r="G331" i="137"/>
  <c r="G371" i="137"/>
  <c r="G296" i="137"/>
  <c r="H213" i="149"/>
  <c r="H121" i="149"/>
  <c r="H171" i="149"/>
  <c r="H172" i="149" s="1"/>
  <c r="H238" i="148"/>
  <c r="H272" i="148" s="1"/>
  <c r="H171" i="144"/>
  <c r="H172" i="144" s="1"/>
  <c r="H232" i="148"/>
  <c r="H266" i="148" s="1"/>
  <c r="H233" i="141"/>
  <c r="H267" i="141" s="1"/>
  <c r="H220" i="148"/>
  <c r="H254" i="148" s="1"/>
  <c r="H137" i="144"/>
  <c r="H138" i="144" s="1"/>
  <c r="H54" i="145"/>
  <c r="H218" i="141"/>
  <c r="H252" i="141" s="1"/>
  <c r="H234" i="148"/>
  <c r="H268" i="148" s="1"/>
  <c r="H218" i="148"/>
  <c r="H252" i="148" s="1"/>
  <c r="G367" i="148"/>
  <c r="H221" i="148"/>
  <c r="H255" i="148" s="1"/>
  <c r="H236" i="148"/>
  <c r="H270" i="148" s="1"/>
  <c r="H70" i="148"/>
  <c r="F89" i="208"/>
  <c r="H87" i="145"/>
  <c r="H88" i="145" s="1"/>
  <c r="H180" i="145"/>
  <c r="H112" i="145"/>
  <c r="H146" i="145"/>
  <c r="H93" i="148"/>
  <c r="H94" i="148"/>
  <c r="H222" i="148"/>
  <c r="H256" i="148" s="1"/>
  <c r="H77" i="148"/>
  <c r="H78" i="148"/>
  <c r="H235" i="148"/>
  <c r="H269" i="148" s="1"/>
  <c r="E118" i="198"/>
  <c r="E115" i="198"/>
  <c r="E117" i="198" s="1"/>
  <c r="E119" i="198" s="1"/>
  <c r="H216" i="148"/>
  <c r="H250" i="148" s="1"/>
  <c r="H145" i="145"/>
  <c r="H111" i="145"/>
  <c r="H179" i="145"/>
  <c r="G368" i="148"/>
  <c r="G370" i="148" s="1"/>
  <c r="H53" i="148"/>
  <c r="H290" i="148" s="1"/>
  <c r="H103" i="145"/>
  <c r="H104" i="145" s="1"/>
  <c r="H196" i="145"/>
  <c r="H128" i="145"/>
  <c r="H162" i="145"/>
  <c r="E113" i="201"/>
  <c r="E114" i="201"/>
  <c r="E116" i="201" s="1"/>
  <c r="H127" i="145"/>
  <c r="H195" i="145"/>
  <c r="H161" i="145"/>
  <c r="G105" i="102"/>
  <c r="G50" i="95"/>
  <c r="G75" i="95" s="1"/>
  <c r="H70" i="141"/>
  <c r="H137" i="142"/>
  <c r="H138" i="142" s="1"/>
  <c r="H189" i="144"/>
  <c r="H190" i="144" s="1"/>
  <c r="H238" i="141"/>
  <c r="H272" i="141" s="1"/>
  <c r="H77" i="141"/>
  <c r="H78" i="141"/>
  <c r="H217" i="141"/>
  <c r="H251" i="141" s="1"/>
  <c r="H232" i="141"/>
  <c r="H266" i="141" s="1"/>
  <c r="H93" i="141"/>
  <c r="H94" i="141"/>
  <c r="H189" i="142"/>
  <c r="H190" i="142" s="1"/>
  <c r="G97" i="102"/>
  <c r="G42" i="95"/>
  <c r="G67" i="95" s="1"/>
  <c r="H155" i="144"/>
  <c r="H230" i="144"/>
  <c r="H264" i="144" s="1"/>
  <c r="H222" i="141"/>
  <c r="H256" i="141" s="1"/>
  <c r="H220" i="141"/>
  <c r="H254" i="141" s="1"/>
  <c r="E113" i="193"/>
  <c r="E114" i="193"/>
  <c r="E116" i="193" s="1"/>
  <c r="G367" i="141"/>
  <c r="F81" i="208"/>
  <c r="H53" i="141"/>
  <c r="H290" i="141" s="1"/>
  <c r="G368" i="141"/>
  <c r="G370" i="141" s="1"/>
  <c r="H234" i="141"/>
  <c r="H268" i="141" s="1"/>
  <c r="H205" i="144"/>
  <c r="H206" i="144" s="1"/>
  <c r="H229" i="144"/>
  <c r="E118" i="197"/>
  <c r="E115" i="197"/>
  <c r="E117" i="197" s="1"/>
  <c r="E119" i="197" s="1"/>
  <c r="H121" i="144"/>
  <c r="H214" i="144"/>
  <c r="H248" i="144" s="1"/>
  <c r="H213" i="144"/>
  <c r="H171" i="142"/>
  <c r="H172" i="142" s="1"/>
  <c r="H229" i="142"/>
  <c r="H263" i="142" s="1"/>
  <c r="H155" i="142"/>
  <c r="H205" i="142"/>
  <c r="H206" i="142" s="1"/>
  <c r="H230" i="142"/>
  <c r="H264" i="142" s="1"/>
  <c r="H213" i="142"/>
  <c r="H121" i="142"/>
  <c r="H214" i="142"/>
  <c r="H248" i="142" s="1"/>
  <c r="G27" i="102" l="1"/>
  <c r="G34" i="287" s="1"/>
  <c r="L34" i="287" s="1"/>
  <c r="F85" i="208"/>
  <c r="H101" i="138"/>
  <c r="H169" i="138" s="1"/>
  <c r="E273" i="211"/>
  <c r="N77" i="218" s="1"/>
  <c r="E246" i="211"/>
  <c r="E265" i="211"/>
  <c r="N69" i="218" s="1"/>
  <c r="E238" i="211"/>
  <c r="E241" i="211"/>
  <c r="E268" i="211"/>
  <c r="N72" i="218" s="1"/>
  <c r="E287" i="209"/>
  <c r="E28" i="210" s="1"/>
  <c r="E69" i="211" s="1"/>
  <c r="H97" i="138"/>
  <c r="H131" i="138" s="1"/>
  <c r="H283" i="162"/>
  <c r="H24" i="130"/>
  <c r="H86" i="138"/>
  <c r="H120" i="138" s="1"/>
  <c r="H282" i="144"/>
  <c r="H26" i="132" s="1"/>
  <c r="H81" i="138"/>
  <c r="H149" i="138" s="1"/>
  <c r="H102" i="138"/>
  <c r="H170" i="138" s="1"/>
  <c r="H223" i="149"/>
  <c r="H247" i="149"/>
  <c r="H257" i="149" s="1"/>
  <c r="H258" i="149" s="1"/>
  <c r="G224" i="86"/>
  <c r="G279" i="86"/>
  <c r="H82" i="138"/>
  <c r="H85" i="138"/>
  <c r="H80" i="138"/>
  <c r="E106" i="191"/>
  <c r="E20" i="207" s="1"/>
  <c r="E21" i="209" s="1"/>
  <c r="E105" i="191"/>
  <c r="E20" i="205" s="1"/>
  <c r="E104" i="191"/>
  <c r="G16" i="128"/>
  <c r="G66" i="128" s="1"/>
  <c r="E15" i="187" s="1"/>
  <c r="E44" i="187" s="1"/>
  <c r="E58" i="187" s="1"/>
  <c r="E99" i="187" s="1"/>
  <c r="G320" i="134"/>
  <c r="G357" i="134" s="1"/>
  <c r="H60" i="134" s="1"/>
  <c r="G326" i="134"/>
  <c r="G363" i="134" s="1"/>
  <c r="H66" i="134" s="1"/>
  <c r="G303" i="134"/>
  <c r="G306" i="134"/>
  <c r="G343" i="134" s="1"/>
  <c r="H46" i="134" s="1"/>
  <c r="G309" i="134"/>
  <c r="G346" i="134" s="1"/>
  <c r="H49" i="134" s="1"/>
  <c r="G319" i="134"/>
  <c r="G322" i="134"/>
  <c r="G359" i="134" s="1"/>
  <c r="H62" i="134" s="1"/>
  <c r="G328" i="134"/>
  <c r="G365" i="134" s="1"/>
  <c r="H68" i="134" s="1"/>
  <c r="G305" i="134"/>
  <c r="G342" i="134" s="1"/>
  <c r="H45" i="134" s="1"/>
  <c r="G325" i="134"/>
  <c r="G362" i="134" s="1"/>
  <c r="H65" i="134" s="1"/>
  <c r="G312" i="134"/>
  <c r="G349" i="134" s="1"/>
  <c r="H52" i="134" s="1"/>
  <c r="G311" i="134"/>
  <c r="G348" i="134" s="1"/>
  <c r="H51" i="134" s="1"/>
  <c r="G321" i="134"/>
  <c r="G358" i="134" s="1"/>
  <c r="H61" i="134" s="1"/>
  <c r="H95" i="134" s="1"/>
  <c r="G324" i="134"/>
  <c r="G361" i="134" s="1"/>
  <c r="H64" i="134" s="1"/>
  <c r="G327" i="134"/>
  <c r="G364" i="134" s="1"/>
  <c r="H67" i="134" s="1"/>
  <c r="G308" i="134"/>
  <c r="G345" i="134" s="1"/>
  <c r="H48" i="134" s="1"/>
  <c r="G307" i="134"/>
  <c r="G344" i="134" s="1"/>
  <c r="H47" i="134" s="1"/>
  <c r="G310" i="134"/>
  <c r="G347" i="134" s="1"/>
  <c r="H50" i="134" s="1"/>
  <c r="G323" i="134"/>
  <c r="G360" i="134" s="1"/>
  <c r="H63" i="134" s="1"/>
  <c r="G304" i="134"/>
  <c r="G341" i="134" s="1"/>
  <c r="H44" i="134" s="1"/>
  <c r="G304" i="137"/>
  <c r="G341" i="137" s="1"/>
  <c r="H44" i="137" s="1"/>
  <c r="G328" i="137"/>
  <c r="G365" i="137" s="1"/>
  <c r="H68" i="137" s="1"/>
  <c r="G319" i="137"/>
  <c r="G326" i="137"/>
  <c r="G363" i="137" s="1"/>
  <c r="H66" i="137" s="1"/>
  <c r="G303" i="137"/>
  <c r="G306" i="137"/>
  <c r="G343" i="137" s="1"/>
  <c r="H46" i="137" s="1"/>
  <c r="G324" i="137"/>
  <c r="G361" i="137" s="1"/>
  <c r="H64" i="137" s="1"/>
  <c r="G19" i="128"/>
  <c r="G69" i="128" s="1"/>
  <c r="E15" i="190" s="1"/>
  <c r="E44" i="190" s="1"/>
  <c r="E58" i="190" s="1"/>
  <c r="E99" i="190" s="1"/>
  <c r="G322" i="137"/>
  <c r="G359" i="137" s="1"/>
  <c r="H62" i="137" s="1"/>
  <c r="G325" i="137"/>
  <c r="G362" i="137" s="1"/>
  <c r="H65" i="137" s="1"/>
  <c r="G320" i="137"/>
  <c r="G357" i="137" s="1"/>
  <c r="H60" i="137" s="1"/>
  <c r="G312" i="137"/>
  <c r="G349" i="137" s="1"/>
  <c r="H52" i="137" s="1"/>
  <c r="G309" i="137"/>
  <c r="G346" i="137" s="1"/>
  <c r="H49" i="137" s="1"/>
  <c r="G327" i="137"/>
  <c r="G364" i="137" s="1"/>
  <c r="H67" i="137" s="1"/>
  <c r="G308" i="137"/>
  <c r="G345" i="137" s="1"/>
  <c r="H48" i="137" s="1"/>
  <c r="G311" i="137"/>
  <c r="G348" i="137" s="1"/>
  <c r="H51" i="137" s="1"/>
  <c r="G321" i="137"/>
  <c r="G358" i="137" s="1"/>
  <c r="H61" i="137" s="1"/>
  <c r="G305" i="137"/>
  <c r="G342" i="137" s="1"/>
  <c r="H45" i="137" s="1"/>
  <c r="G323" i="137"/>
  <c r="G360" i="137" s="1"/>
  <c r="H63" i="137" s="1"/>
  <c r="G307" i="137"/>
  <c r="G344" i="137" s="1"/>
  <c r="H47" i="137" s="1"/>
  <c r="G310" i="137"/>
  <c r="G347" i="137" s="1"/>
  <c r="H50" i="137" s="1"/>
  <c r="H371" i="162"/>
  <c r="H296" i="162"/>
  <c r="G356" i="138"/>
  <c r="G329" i="138"/>
  <c r="G330" i="138" s="1"/>
  <c r="H96" i="138"/>
  <c r="G340" i="138"/>
  <c r="G313" i="138"/>
  <c r="H294" i="143"/>
  <c r="H25" i="130"/>
  <c r="H283" i="143"/>
  <c r="H296" i="146"/>
  <c r="H371" i="146"/>
  <c r="H294" i="151"/>
  <c r="H33" i="130"/>
  <c r="H283" i="151"/>
  <c r="H224" i="150"/>
  <c r="H279" i="150"/>
  <c r="H84" i="138"/>
  <c r="H98" i="138"/>
  <c r="H99" i="138"/>
  <c r="H100" i="138"/>
  <c r="H239" i="149"/>
  <c r="H240" i="149" s="1"/>
  <c r="H263" i="149"/>
  <c r="H273" i="149" s="1"/>
  <c r="H274" i="149" s="1"/>
  <c r="H280" i="149"/>
  <c r="H31" i="131" s="1"/>
  <c r="H156" i="149"/>
  <c r="H371" i="147"/>
  <c r="H296" i="147"/>
  <c r="G327" i="136"/>
  <c r="G364" i="136" s="1"/>
  <c r="H67" i="136" s="1"/>
  <c r="G328" i="136"/>
  <c r="G365" i="136" s="1"/>
  <c r="H68" i="136" s="1"/>
  <c r="G323" i="136"/>
  <c r="G360" i="136" s="1"/>
  <c r="H63" i="136" s="1"/>
  <c r="G312" i="136"/>
  <c r="G349" i="136" s="1"/>
  <c r="H52" i="136" s="1"/>
  <c r="G326" i="136"/>
  <c r="G363" i="136" s="1"/>
  <c r="H66" i="136" s="1"/>
  <c r="G308" i="136"/>
  <c r="G345" i="136" s="1"/>
  <c r="H48" i="136" s="1"/>
  <c r="G305" i="136"/>
  <c r="G342" i="136" s="1"/>
  <c r="H45" i="136" s="1"/>
  <c r="G304" i="136"/>
  <c r="G341" i="136" s="1"/>
  <c r="H44" i="136" s="1"/>
  <c r="G18" i="128"/>
  <c r="G68" i="128" s="1"/>
  <c r="E15" i="189" s="1"/>
  <c r="E44" i="189" s="1"/>
  <c r="E58" i="189" s="1"/>
  <c r="E99" i="189" s="1"/>
  <c r="G303" i="136"/>
  <c r="G311" i="136"/>
  <c r="G348" i="136" s="1"/>
  <c r="H51" i="136" s="1"/>
  <c r="G322" i="136"/>
  <c r="G359" i="136" s="1"/>
  <c r="H62" i="136" s="1"/>
  <c r="G307" i="136"/>
  <c r="G344" i="136" s="1"/>
  <c r="H47" i="136" s="1"/>
  <c r="G309" i="136"/>
  <c r="G346" i="136" s="1"/>
  <c r="H49" i="136" s="1"/>
  <c r="G306" i="136"/>
  <c r="G343" i="136" s="1"/>
  <c r="H46" i="136" s="1"/>
  <c r="H80" i="136" s="1"/>
  <c r="G324" i="136"/>
  <c r="G361" i="136" s="1"/>
  <c r="H64" i="136" s="1"/>
  <c r="G321" i="136"/>
  <c r="G358" i="136" s="1"/>
  <c r="H61" i="136" s="1"/>
  <c r="G320" i="136"/>
  <c r="G357" i="136" s="1"/>
  <c r="H60" i="136" s="1"/>
  <c r="G310" i="136"/>
  <c r="G347" i="136" s="1"/>
  <c r="H50" i="136" s="1"/>
  <c r="G319" i="136"/>
  <c r="G325" i="136"/>
  <c r="G362" i="136" s="1"/>
  <c r="H65" i="136" s="1"/>
  <c r="G328" i="135"/>
  <c r="G365" i="135" s="1"/>
  <c r="H68" i="135" s="1"/>
  <c r="G321" i="135"/>
  <c r="G358" i="135" s="1"/>
  <c r="H61" i="135" s="1"/>
  <c r="G324" i="135"/>
  <c r="G361" i="135" s="1"/>
  <c r="H64" i="135" s="1"/>
  <c r="G327" i="135"/>
  <c r="G364" i="135" s="1"/>
  <c r="H67" i="135" s="1"/>
  <c r="G308" i="135"/>
  <c r="G345" i="135" s="1"/>
  <c r="H48" i="135" s="1"/>
  <c r="G307" i="135"/>
  <c r="G344" i="135" s="1"/>
  <c r="H47" i="135" s="1"/>
  <c r="G320" i="135"/>
  <c r="G357" i="135" s="1"/>
  <c r="H60" i="135" s="1"/>
  <c r="G323" i="135"/>
  <c r="G360" i="135" s="1"/>
  <c r="H63" i="135" s="1"/>
  <c r="G326" i="135"/>
  <c r="G363" i="135" s="1"/>
  <c r="H66" i="135" s="1"/>
  <c r="G310" i="135"/>
  <c r="G347" i="135" s="1"/>
  <c r="H50" i="135" s="1"/>
  <c r="G304" i="135"/>
  <c r="G341" i="135" s="1"/>
  <c r="H44" i="135" s="1"/>
  <c r="G17" i="128"/>
  <c r="G67" i="128" s="1"/>
  <c r="E15" i="188" s="1"/>
  <c r="E44" i="188" s="1"/>
  <c r="E58" i="188" s="1"/>
  <c r="E99" i="188" s="1"/>
  <c r="G306" i="135"/>
  <c r="G343" i="135" s="1"/>
  <c r="H46" i="135" s="1"/>
  <c r="G309" i="135"/>
  <c r="G346" i="135" s="1"/>
  <c r="H49" i="135" s="1"/>
  <c r="G319" i="135"/>
  <c r="G322" i="135"/>
  <c r="G359" i="135" s="1"/>
  <c r="H62" i="135" s="1"/>
  <c r="G303" i="135"/>
  <c r="G325" i="135"/>
  <c r="G362" i="135" s="1"/>
  <c r="H65" i="135" s="1"/>
  <c r="G305" i="135"/>
  <c r="G342" i="135" s="1"/>
  <c r="H45" i="135" s="1"/>
  <c r="G312" i="135"/>
  <c r="G349" i="135" s="1"/>
  <c r="H52" i="135" s="1"/>
  <c r="G311" i="135"/>
  <c r="G348" i="135" s="1"/>
  <c r="H51" i="135" s="1"/>
  <c r="H122" i="149"/>
  <c r="H282" i="149"/>
  <c r="H31" i="132" s="1"/>
  <c r="G310" i="139"/>
  <c r="G347" i="139" s="1"/>
  <c r="H50" i="139" s="1"/>
  <c r="G304" i="139"/>
  <c r="G341" i="139" s="1"/>
  <c r="H44" i="139" s="1"/>
  <c r="G21" i="128"/>
  <c r="G71" i="128" s="1"/>
  <c r="E15" i="192" s="1"/>
  <c r="E44" i="192" s="1"/>
  <c r="E58" i="192" s="1"/>
  <c r="E99" i="192" s="1"/>
  <c r="G306" i="139"/>
  <c r="G343" i="139" s="1"/>
  <c r="H46" i="139" s="1"/>
  <c r="G309" i="139"/>
  <c r="G346" i="139" s="1"/>
  <c r="H49" i="139" s="1"/>
  <c r="G319" i="139"/>
  <c r="G326" i="139"/>
  <c r="G363" i="139" s="1"/>
  <c r="H66" i="139" s="1"/>
  <c r="G303" i="139"/>
  <c r="G325" i="139"/>
  <c r="G362" i="139" s="1"/>
  <c r="H65" i="139" s="1"/>
  <c r="G305" i="139"/>
  <c r="G342" i="139" s="1"/>
  <c r="H45" i="139" s="1"/>
  <c r="H79" i="139" s="1"/>
  <c r="G312" i="139"/>
  <c r="G349" i="139" s="1"/>
  <c r="H52" i="139" s="1"/>
  <c r="G328" i="139"/>
  <c r="G365" i="139" s="1"/>
  <c r="H68" i="139" s="1"/>
  <c r="G322" i="139"/>
  <c r="G359" i="139" s="1"/>
  <c r="H62" i="139" s="1"/>
  <c r="G321" i="139"/>
  <c r="G358" i="139" s="1"/>
  <c r="H61" i="139" s="1"/>
  <c r="G324" i="139"/>
  <c r="G361" i="139" s="1"/>
  <c r="H64" i="139" s="1"/>
  <c r="G327" i="139"/>
  <c r="G364" i="139" s="1"/>
  <c r="H67" i="139" s="1"/>
  <c r="G308" i="139"/>
  <c r="G345" i="139" s="1"/>
  <c r="H48" i="139" s="1"/>
  <c r="G311" i="139"/>
  <c r="G348" i="139" s="1"/>
  <c r="H51" i="139" s="1"/>
  <c r="G320" i="139"/>
  <c r="G357" i="139" s="1"/>
  <c r="H60" i="139" s="1"/>
  <c r="G323" i="139"/>
  <c r="G360" i="139" s="1"/>
  <c r="H63" i="139" s="1"/>
  <c r="G307" i="139"/>
  <c r="G344" i="139" s="1"/>
  <c r="H47" i="139" s="1"/>
  <c r="H163" i="138"/>
  <c r="H197" i="138"/>
  <c r="H129" i="138"/>
  <c r="H79" i="138"/>
  <c r="H83" i="138"/>
  <c r="H281" i="149"/>
  <c r="H31" i="133" s="1"/>
  <c r="H190" i="149"/>
  <c r="H280" i="144"/>
  <c r="H26" i="131" s="1"/>
  <c r="H156" i="144"/>
  <c r="H229" i="145"/>
  <c r="H263" i="145" s="1"/>
  <c r="H54" i="148"/>
  <c r="H171" i="145"/>
  <c r="H172" i="145" s="1"/>
  <c r="H213" i="145"/>
  <c r="H121" i="145"/>
  <c r="H122" i="145" s="1"/>
  <c r="H145" i="148"/>
  <c r="H179" i="148"/>
  <c r="H111" i="148"/>
  <c r="H155" i="145"/>
  <c r="H156" i="145" s="1"/>
  <c r="E118" i="201"/>
  <c r="E115" i="201"/>
  <c r="E117" i="201" s="1"/>
  <c r="E119" i="201" s="1"/>
  <c r="H137" i="145"/>
  <c r="H138" i="145" s="1"/>
  <c r="H214" i="145"/>
  <c r="H248" i="145" s="1"/>
  <c r="H205" i="145"/>
  <c r="H206" i="145" s="1"/>
  <c r="H230" i="145"/>
  <c r="H264" i="145" s="1"/>
  <c r="H87" i="148"/>
  <c r="H88" i="148" s="1"/>
  <c r="H146" i="148"/>
  <c r="H180" i="148"/>
  <c r="H112" i="148"/>
  <c r="H162" i="148"/>
  <c r="H196" i="148"/>
  <c r="H128" i="148"/>
  <c r="H189" i="145"/>
  <c r="H190" i="145" s="1"/>
  <c r="H161" i="148"/>
  <c r="H195" i="148"/>
  <c r="H127" i="148"/>
  <c r="H103" i="148"/>
  <c r="H104" i="148" s="1"/>
  <c r="H280" i="142"/>
  <c r="H23" i="131" s="1"/>
  <c r="H282" i="142"/>
  <c r="H23" i="132" s="1"/>
  <c r="E118" i="193"/>
  <c r="E115" i="193"/>
  <c r="E117" i="193" s="1"/>
  <c r="E119" i="193" s="1"/>
  <c r="H127" i="141"/>
  <c r="H161" i="141"/>
  <c r="H195" i="141"/>
  <c r="H103" i="141"/>
  <c r="H104" i="141" s="1"/>
  <c r="H87" i="141"/>
  <c r="H88" i="141" s="1"/>
  <c r="H180" i="141"/>
  <c r="H146" i="141"/>
  <c r="H112" i="141"/>
  <c r="H196" i="141"/>
  <c r="H162" i="141"/>
  <c r="H128" i="141"/>
  <c r="H54" i="141"/>
  <c r="H111" i="141"/>
  <c r="H145" i="141"/>
  <c r="H179" i="141"/>
  <c r="G101" i="102"/>
  <c r="H122" i="144"/>
  <c r="H223" i="144"/>
  <c r="H247" i="144"/>
  <c r="H257" i="144" s="1"/>
  <c r="H258" i="144" s="1"/>
  <c r="H281" i="144"/>
  <c r="H26" i="133" s="1"/>
  <c r="H239" i="144"/>
  <c r="H240" i="144" s="1"/>
  <c r="H263" i="144"/>
  <c r="H273" i="144" s="1"/>
  <c r="H274" i="144" s="1"/>
  <c r="H239" i="142"/>
  <c r="H240" i="142" s="1"/>
  <c r="H273" i="142"/>
  <c r="H274" i="142" s="1"/>
  <c r="H122" i="142"/>
  <c r="H281" i="142"/>
  <c r="H23" i="133" s="1"/>
  <c r="H156" i="142"/>
  <c r="H223" i="142"/>
  <c r="H247" i="142"/>
  <c r="H257" i="142" s="1"/>
  <c r="H258" i="142" s="1"/>
  <c r="G46" i="95" l="1"/>
  <c r="G71" i="95" s="1"/>
  <c r="H135" i="138"/>
  <c r="H203" i="138"/>
  <c r="H165" i="138"/>
  <c r="H199" i="138"/>
  <c r="E269" i="211"/>
  <c r="N73" i="218" s="1"/>
  <c r="E242" i="211"/>
  <c r="E281" i="209"/>
  <c r="E22" i="210" s="1"/>
  <c r="E63" i="211" s="1"/>
  <c r="H115" i="138"/>
  <c r="H79" i="135"/>
  <c r="H113" i="135" s="1"/>
  <c r="H171" i="141"/>
  <c r="H172" i="141" s="1"/>
  <c r="H84" i="137"/>
  <c r="H152" i="137" s="1"/>
  <c r="H97" i="134"/>
  <c r="H165" i="134" s="1"/>
  <c r="H183" i="138"/>
  <c r="H188" i="138"/>
  <c r="H154" i="138"/>
  <c r="H83" i="135"/>
  <c r="H151" i="135" s="1"/>
  <c r="H81" i="134"/>
  <c r="H149" i="134" s="1"/>
  <c r="H86" i="139"/>
  <c r="H188" i="139" s="1"/>
  <c r="H81" i="139"/>
  <c r="H115" i="139" s="1"/>
  <c r="H99" i="136"/>
  <c r="H167" i="136" s="1"/>
  <c r="H98" i="139"/>
  <c r="H166" i="139" s="1"/>
  <c r="H99" i="135"/>
  <c r="H133" i="135" s="1"/>
  <c r="H171" i="148"/>
  <c r="H172" i="148" s="1"/>
  <c r="H96" i="139"/>
  <c r="H130" i="139" s="1"/>
  <c r="H86" i="135"/>
  <c r="H154" i="135" s="1"/>
  <c r="H204" i="138"/>
  <c r="H273" i="145"/>
  <c r="H274" i="145" s="1"/>
  <c r="H101" i="137"/>
  <c r="H169" i="137" s="1"/>
  <c r="H136" i="138"/>
  <c r="H96" i="135"/>
  <c r="H130" i="135" s="1"/>
  <c r="H81" i="136"/>
  <c r="H149" i="136" s="1"/>
  <c r="H79" i="137"/>
  <c r="H181" i="137" s="1"/>
  <c r="H79" i="136"/>
  <c r="H147" i="136" s="1"/>
  <c r="H99" i="137"/>
  <c r="H167" i="137" s="1"/>
  <c r="H95" i="137"/>
  <c r="H129" i="137" s="1"/>
  <c r="H83" i="137"/>
  <c r="H117" i="137" s="1"/>
  <c r="H80" i="135"/>
  <c r="H114" i="135" s="1"/>
  <c r="H81" i="137"/>
  <c r="H149" i="137" s="1"/>
  <c r="H85" i="134"/>
  <c r="H153" i="134" s="1"/>
  <c r="H84" i="134"/>
  <c r="H186" i="134" s="1"/>
  <c r="H85" i="137"/>
  <c r="H119" i="137" s="1"/>
  <c r="H82" i="134"/>
  <c r="H150" i="134" s="1"/>
  <c r="H102" i="134"/>
  <c r="H136" i="134" s="1"/>
  <c r="H97" i="137"/>
  <c r="H131" i="137" s="1"/>
  <c r="H98" i="134"/>
  <c r="H132" i="134" s="1"/>
  <c r="H81" i="135"/>
  <c r="H183" i="135" s="1"/>
  <c r="H95" i="135"/>
  <c r="H129" i="135" s="1"/>
  <c r="H97" i="136"/>
  <c r="H131" i="136" s="1"/>
  <c r="H80" i="134"/>
  <c r="H148" i="134" s="1"/>
  <c r="H101" i="135"/>
  <c r="H203" i="135" s="1"/>
  <c r="H95" i="136"/>
  <c r="H129" i="136" s="1"/>
  <c r="H181" i="138"/>
  <c r="H113" i="138"/>
  <c r="H147" i="138"/>
  <c r="H97" i="139"/>
  <c r="H101" i="139"/>
  <c r="H102" i="139"/>
  <c r="G313" i="139"/>
  <c r="G340" i="139"/>
  <c r="H80" i="139"/>
  <c r="H147" i="135"/>
  <c r="G329" i="135"/>
  <c r="G330" i="135" s="1"/>
  <c r="G356" i="135"/>
  <c r="H98" i="135"/>
  <c r="G329" i="136"/>
  <c r="G330" i="136" s="1"/>
  <c r="G356" i="136"/>
  <c r="H98" i="136"/>
  <c r="H96" i="136"/>
  <c r="H86" i="136"/>
  <c r="H319" i="147"/>
  <c r="H356" i="147" s="1"/>
  <c r="H331" i="147"/>
  <c r="H307" i="147"/>
  <c r="H344" i="147" s="1"/>
  <c r="I47" i="147" s="1"/>
  <c r="H321" i="147"/>
  <c r="H358" i="147" s="1"/>
  <c r="I61" i="147" s="1"/>
  <c r="H309" i="147"/>
  <c r="H346" i="147" s="1"/>
  <c r="I49" i="147" s="1"/>
  <c r="H328" i="147"/>
  <c r="H365" i="147" s="1"/>
  <c r="I68" i="147" s="1"/>
  <c r="H29" i="128"/>
  <c r="H79" i="128" s="1"/>
  <c r="F15" i="200" s="1"/>
  <c r="F44" i="200" s="1"/>
  <c r="F58" i="200" s="1"/>
  <c r="F99" i="200" s="1"/>
  <c r="H312" i="147"/>
  <c r="H349" i="147" s="1"/>
  <c r="I52" i="147" s="1"/>
  <c r="H326" i="147"/>
  <c r="H363" i="147" s="1"/>
  <c r="I66" i="147" s="1"/>
  <c r="H303" i="147"/>
  <c r="H340" i="147" s="1"/>
  <c r="H310" i="147"/>
  <c r="H347" i="147" s="1"/>
  <c r="I50" i="147" s="1"/>
  <c r="H305" i="147"/>
  <c r="H342" i="147" s="1"/>
  <c r="I45" i="147" s="1"/>
  <c r="H327" i="147"/>
  <c r="H364" i="147" s="1"/>
  <c r="I67" i="147" s="1"/>
  <c r="H308" i="147"/>
  <c r="H345" i="147" s="1"/>
  <c r="I48" i="147" s="1"/>
  <c r="H322" i="147"/>
  <c r="H359" i="147" s="1"/>
  <c r="I62" i="147" s="1"/>
  <c r="H329" i="147"/>
  <c r="H306" i="147"/>
  <c r="H343" i="147" s="1"/>
  <c r="I46" i="147" s="1"/>
  <c r="H324" i="147"/>
  <c r="H361" i="147" s="1"/>
  <c r="I64" i="147" s="1"/>
  <c r="H323" i="147"/>
  <c r="H360" i="147" s="1"/>
  <c r="I63" i="147" s="1"/>
  <c r="H304" i="147"/>
  <c r="H341" i="147" s="1"/>
  <c r="I44" i="147" s="1"/>
  <c r="H311" i="147"/>
  <c r="H348" i="147" s="1"/>
  <c r="I51" i="147" s="1"/>
  <c r="H325" i="147"/>
  <c r="H362" i="147" s="1"/>
  <c r="I65" i="147" s="1"/>
  <c r="I99" i="147" s="1"/>
  <c r="H313" i="147"/>
  <c r="H320" i="147"/>
  <c r="H357" i="147" s="1"/>
  <c r="I60" i="147" s="1"/>
  <c r="H186" i="138"/>
  <c r="H118" i="138"/>
  <c r="H152" i="138"/>
  <c r="H43" i="138"/>
  <c r="G350" i="138"/>
  <c r="H24" i="128"/>
  <c r="H74" i="128" s="1"/>
  <c r="F15" i="195" s="1"/>
  <c r="F44" i="195" s="1"/>
  <c r="F58" i="195" s="1"/>
  <c r="F99" i="195" s="1"/>
  <c r="H306" i="162"/>
  <c r="H343" i="162" s="1"/>
  <c r="I46" i="162" s="1"/>
  <c r="H327" i="162"/>
  <c r="H364" i="162" s="1"/>
  <c r="I67" i="162" s="1"/>
  <c r="H329" i="162"/>
  <c r="H303" i="162"/>
  <c r="H340" i="162" s="1"/>
  <c r="H324" i="162"/>
  <c r="H361" i="162" s="1"/>
  <c r="I64" i="162" s="1"/>
  <c r="H307" i="162"/>
  <c r="H344" i="162" s="1"/>
  <c r="I47" i="162" s="1"/>
  <c r="H328" i="162"/>
  <c r="H365" i="162" s="1"/>
  <c r="I68" i="162" s="1"/>
  <c r="H325" i="162"/>
  <c r="H362" i="162" s="1"/>
  <c r="I65" i="162" s="1"/>
  <c r="H313" i="162"/>
  <c r="H320" i="162"/>
  <c r="H357" i="162" s="1"/>
  <c r="I60" i="162" s="1"/>
  <c r="H322" i="162"/>
  <c r="H359" i="162" s="1"/>
  <c r="I62" i="162" s="1"/>
  <c r="H326" i="162"/>
  <c r="H363" i="162" s="1"/>
  <c r="I66" i="162" s="1"/>
  <c r="H331" i="162"/>
  <c r="H311" i="162"/>
  <c r="H348" i="162" s="1"/>
  <c r="I51" i="162" s="1"/>
  <c r="H308" i="162"/>
  <c r="H345" i="162" s="1"/>
  <c r="I48" i="162" s="1"/>
  <c r="H312" i="162"/>
  <c r="H349" i="162" s="1"/>
  <c r="I52" i="162" s="1"/>
  <c r="H319" i="162"/>
  <c r="H356" i="162" s="1"/>
  <c r="H304" i="162"/>
  <c r="H341" i="162" s="1"/>
  <c r="I44" i="162" s="1"/>
  <c r="H310" i="162"/>
  <c r="H347" i="162" s="1"/>
  <c r="I50" i="162" s="1"/>
  <c r="H305" i="162"/>
  <c r="H342" i="162" s="1"/>
  <c r="I45" i="162" s="1"/>
  <c r="H321" i="162"/>
  <c r="H358" i="162" s="1"/>
  <c r="I61" i="162" s="1"/>
  <c r="H309" i="162"/>
  <c r="H346" i="162" s="1"/>
  <c r="I49" i="162" s="1"/>
  <c r="H323" i="162"/>
  <c r="H360" i="162" s="1"/>
  <c r="I63" i="162" s="1"/>
  <c r="H82" i="137"/>
  <c r="H98" i="137"/>
  <c r="G356" i="137"/>
  <c r="G329" i="137"/>
  <c r="G330" i="137" s="1"/>
  <c r="H101" i="134"/>
  <c r="H86" i="134"/>
  <c r="H96" i="134"/>
  <c r="G340" i="134"/>
  <c r="G313" i="134"/>
  <c r="E20" i="206"/>
  <c r="F79" i="208" s="1"/>
  <c r="E107" i="191"/>
  <c r="E112" i="191" s="1"/>
  <c r="G283" i="86"/>
  <c r="G294" i="86"/>
  <c r="G15" i="130"/>
  <c r="H100" i="139"/>
  <c r="E105" i="192"/>
  <c r="E21" i="205" s="1"/>
  <c r="E106" i="192"/>
  <c r="E21" i="207" s="1"/>
  <c r="E22" i="209" s="1"/>
  <c r="E104" i="192"/>
  <c r="H84" i="135"/>
  <c r="H182" i="136"/>
  <c r="H148" i="136"/>
  <c r="H114" i="136"/>
  <c r="H85" i="136"/>
  <c r="H294" i="150"/>
  <c r="H32" i="130"/>
  <c r="H283" i="150"/>
  <c r="H371" i="151"/>
  <c r="H296" i="151"/>
  <c r="H198" i="138"/>
  <c r="H130" i="138"/>
  <c r="H164" i="138"/>
  <c r="H80" i="137"/>
  <c r="H102" i="137"/>
  <c r="H99" i="134"/>
  <c r="G356" i="134"/>
  <c r="G329" i="134"/>
  <c r="G330" i="134" s="1"/>
  <c r="H100" i="134"/>
  <c r="H231" i="138"/>
  <c r="H265" i="138" s="1"/>
  <c r="H85" i="139"/>
  <c r="H95" i="139"/>
  <c r="H147" i="139"/>
  <c r="H181" i="139"/>
  <c r="H113" i="139"/>
  <c r="G329" i="139"/>
  <c r="G330" i="139" s="1"/>
  <c r="G356" i="139"/>
  <c r="H85" i="135"/>
  <c r="G340" i="135"/>
  <c r="G313" i="135"/>
  <c r="H100" i="135"/>
  <c r="H82" i="135"/>
  <c r="H102" i="135"/>
  <c r="H84" i="136"/>
  <c r="H83" i="136"/>
  <c r="G313" i="136"/>
  <c r="G340" i="136"/>
  <c r="H82" i="136"/>
  <c r="H102" i="136"/>
  <c r="H168" i="138"/>
  <c r="H202" i="138"/>
  <c r="H134" i="138"/>
  <c r="H167" i="138"/>
  <c r="H201" i="138"/>
  <c r="H133" i="138"/>
  <c r="H371" i="143"/>
  <c r="H296" i="143"/>
  <c r="H96" i="137"/>
  <c r="G340" i="137"/>
  <c r="G313" i="137"/>
  <c r="H163" i="134"/>
  <c r="H197" i="134"/>
  <c r="H129" i="134"/>
  <c r="H79" i="134"/>
  <c r="H83" i="134"/>
  <c r="H185" i="138"/>
  <c r="H117" i="138"/>
  <c r="H151" i="138"/>
  <c r="H82" i="139"/>
  <c r="H99" i="139"/>
  <c r="H83" i="139"/>
  <c r="H84" i="139"/>
  <c r="E106" i="188"/>
  <c r="E17" i="207" s="1"/>
  <c r="E18" i="209" s="1"/>
  <c r="E105" i="188"/>
  <c r="E17" i="205" s="1"/>
  <c r="E104" i="188"/>
  <c r="H97" i="135"/>
  <c r="E106" i="189"/>
  <c r="E18" i="207" s="1"/>
  <c r="E105" i="189"/>
  <c r="E18" i="205" s="1"/>
  <c r="E104" i="189"/>
  <c r="H100" i="136"/>
  <c r="H101" i="136"/>
  <c r="H132" i="138"/>
  <c r="H166" i="138"/>
  <c r="H200" i="138"/>
  <c r="H321" i="146"/>
  <c r="H358" i="146" s="1"/>
  <c r="I61" i="146" s="1"/>
  <c r="H324" i="146"/>
  <c r="H361" i="146" s="1"/>
  <c r="I64" i="146" s="1"/>
  <c r="H305" i="146"/>
  <c r="H342" i="146" s="1"/>
  <c r="I45" i="146" s="1"/>
  <c r="H312" i="146"/>
  <c r="H349" i="146" s="1"/>
  <c r="I52" i="146" s="1"/>
  <c r="H322" i="146"/>
  <c r="H359" i="146" s="1"/>
  <c r="I62" i="146" s="1"/>
  <c r="H331" i="146"/>
  <c r="H28" i="128"/>
  <c r="H78" i="128" s="1"/>
  <c r="F15" i="199" s="1"/>
  <c r="F44" i="199" s="1"/>
  <c r="F58" i="199" s="1"/>
  <c r="F99" i="199" s="1"/>
  <c r="H310" i="146"/>
  <c r="H347" i="146" s="1"/>
  <c r="I50" i="146" s="1"/>
  <c r="H320" i="146"/>
  <c r="H357" i="146" s="1"/>
  <c r="I60" i="146" s="1"/>
  <c r="H327" i="146"/>
  <c r="H364" i="146" s="1"/>
  <c r="I67" i="146" s="1"/>
  <c r="H308" i="146"/>
  <c r="H345" i="146" s="1"/>
  <c r="I48" i="146" s="1"/>
  <c r="H311" i="146"/>
  <c r="H348" i="146" s="1"/>
  <c r="I51" i="146" s="1"/>
  <c r="I85" i="146" s="1"/>
  <c r="H329" i="146"/>
  <c r="H306" i="146"/>
  <c r="H343" i="146" s="1"/>
  <c r="I46" i="146" s="1"/>
  <c r="H313" i="146"/>
  <c r="H323" i="146"/>
  <c r="H360" i="146" s="1"/>
  <c r="I63" i="146" s="1"/>
  <c r="H304" i="146"/>
  <c r="H341" i="146" s="1"/>
  <c r="I44" i="146" s="1"/>
  <c r="H307" i="146"/>
  <c r="H344" i="146" s="1"/>
  <c r="I47" i="146" s="1"/>
  <c r="H325" i="146"/>
  <c r="H362" i="146" s="1"/>
  <c r="I65" i="146" s="1"/>
  <c r="H328" i="146"/>
  <c r="H365" i="146" s="1"/>
  <c r="I68" i="146" s="1"/>
  <c r="H309" i="146"/>
  <c r="H346" i="146" s="1"/>
  <c r="I49" i="146" s="1"/>
  <c r="H319" i="146"/>
  <c r="H356" i="146" s="1"/>
  <c r="H326" i="146"/>
  <c r="H363" i="146" s="1"/>
  <c r="I66" i="146" s="1"/>
  <c r="H303" i="146"/>
  <c r="H340" i="146" s="1"/>
  <c r="G314" i="138"/>
  <c r="G332" i="138"/>
  <c r="G333" i="138" s="1"/>
  <c r="G366" i="138"/>
  <c r="H59" i="138"/>
  <c r="H86" i="137"/>
  <c r="E105" i="190"/>
  <c r="E19" i="205" s="1"/>
  <c r="E106" i="190"/>
  <c r="E19" i="207" s="1"/>
  <c r="E20" i="209" s="1"/>
  <c r="E104" i="190"/>
  <c r="H100" i="137"/>
  <c r="E104" i="187"/>
  <c r="E106" i="187"/>
  <c r="E16" i="207" s="1"/>
  <c r="E105" i="187"/>
  <c r="E16" i="205" s="1"/>
  <c r="H148" i="138"/>
  <c r="H182" i="138"/>
  <c r="H114" i="138"/>
  <c r="H187" i="138"/>
  <c r="H119" i="138"/>
  <c r="H153" i="138"/>
  <c r="H150" i="138"/>
  <c r="H184" i="138"/>
  <c r="H116" i="138"/>
  <c r="H224" i="149"/>
  <c r="H279" i="149"/>
  <c r="H155" i="148"/>
  <c r="H189" i="148"/>
  <c r="H190" i="148" s="1"/>
  <c r="H280" i="145"/>
  <c r="H27" i="131" s="1"/>
  <c r="H229" i="148"/>
  <c r="H263" i="148" s="1"/>
  <c r="H137" i="148"/>
  <c r="H138" i="148" s="1"/>
  <c r="H239" i="145"/>
  <c r="H240" i="145" s="1"/>
  <c r="H223" i="145"/>
  <c r="H247" i="145"/>
  <c r="H257" i="145" s="1"/>
  <c r="H258" i="145" s="1"/>
  <c r="H281" i="145"/>
  <c r="H27" i="133" s="1"/>
  <c r="H214" i="148"/>
  <c r="H248" i="148" s="1"/>
  <c r="H205" i="148"/>
  <c r="H206" i="148" s="1"/>
  <c r="H230" i="148"/>
  <c r="H264" i="148" s="1"/>
  <c r="H213" i="148"/>
  <c r="H121" i="148"/>
  <c r="H282" i="145"/>
  <c r="H27" i="132" s="1"/>
  <c r="H137" i="141"/>
  <c r="H138" i="141" s="1"/>
  <c r="H214" i="141"/>
  <c r="H248" i="141" s="1"/>
  <c r="H213" i="141"/>
  <c r="H121" i="141"/>
  <c r="H155" i="141"/>
  <c r="H189" i="141"/>
  <c r="H190" i="141" s="1"/>
  <c r="H205" i="141"/>
  <c r="H206" i="141" s="1"/>
  <c r="H229" i="141"/>
  <c r="H279" i="142"/>
  <c r="H283" i="142" s="1"/>
  <c r="H230" i="141"/>
  <c r="H264" i="141" s="1"/>
  <c r="H224" i="142"/>
  <c r="H224" i="144"/>
  <c r="H279" i="144"/>
  <c r="H237" i="138" l="1"/>
  <c r="H271" i="138" s="1"/>
  <c r="H181" i="135"/>
  <c r="H215" i="135" s="1"/>
  <c r="H249" i="135" s="1"/>
  <c r="H233" i="138"/>
  <c r="H267" i="138" s="1"/>
  <c r="H280" i="141"/>
  <c r="H22" i="131" s="1"/>
  <c r="E263" i="211"/>
  <c r="N67" i="218" s="1"/>
  <c r="E236" i="211"/>
  <c r="E280" i="209"/>
  <c r="E21" i="210" s="1"/>
  <c r="E62" i="211" s="1"/>
  <c r="E282" i="209"/>
  <c r="E23" i="210" s="1"/>
  <c r="E64" i="211" s="1"/>
  <c r="E278" i="209"/>
  <c r="E19" i="210" s="1"/>
  <c r="E60" i="211" s="1"/>
  <c r="H217" i="138"/>
  <c r="H251" i="138" s="1"/>
  <c r="H186" i="137"/>
  <c r="I101" i="147"/>
  <c r="I169" i="147" s="1"/>
  <c r="H118" i="137"/>
  <c r="H131" i="134"/>
  <c r="H199" i="134"/>
  <c r="I96" i="146"/>
  <c r="I130" i="146" s="1"/>
  <c r="H115" i="134"/>
  <c r="H183" i="134"/>
  <c r="I97" i="147"/>
  <c r="I131" i="147" s="1"/>
  <c r="H185" i="135"/>
  <c r="I81" i="146"/>
  <c r="I149" i="146" s="1"/>
  <c r="H154" i="139"/>
  <c r="H222" i="138"/>
  <c r="H256" i="138" s="1"/>
  <c r="H198" i="139"/>
  <c r="H203" i="137"/>
  <c r="H135" i="137"/>
  <c r="H113" i="137"/>
  <c r="H117" i="135"/>
  <c r="H133" i="136"/>
  <c r="H164" i="139"/>
  <c r="H147" i="137"/>
  <c r="H120" i="139"/>
  <c r="H280" i="148"/>
  <c r="H30" i="131" s="1"/>
  <c r="H149" i="139"/>
  <c r="H183" i="139"/>
  <c r="H201" i="136"/>
  <c r="H200" i="139"/>
  <c r="H153" i="137"/>
  <c r="H120" i="135"/>
  <c r="H188" i="135"/>
  <c r="H182" i="135"/>
  <c r="H132" i="139"/>
  <c r="H113" i="136"/>
  <c r="H201" i="135"/>
  <c r="H167" i="135"/>
  <c r="H115" i="137"/>
  <c r="H169" i="135"/>
  <c r="H133" i="137"/>
  <c r="H116" i="134"/>
  <c r="H198" i="135"/>
  <c r="H115" i="135"/>
  <c r="H164" i="135"/>
  <c r="H201" i="137"/>
  <c r="H163" i="135"/>
  <c r="H238" i="138"/>
  <c r="H272" i="138" s="1"/>
  <c r="H119" i="134"/>
  <c r="H163" i="136"/>
  <c r="H197" i="137"/>
  <c r="H183" i="136"/>
  <c r="H184" i="134"/>
  <c r="H183" i="137"/>
  <c r="H115" i="136"/>
  <c r="H135" i="135"/>
  <c r="H197" i="136"/>
  <c r="H170" i="134"/>
  <c r="H197" i="135"/>
  <c r="H114" i="134"/>
  <c r="H166" i="134"/>
  <c r="H181" i="136"/>
  <c r="I100" i="146"/>
  <c r="I168" i="146" s="1"/>
  <c r="I85" i="147"/>
  <c r="I187" i="147" s="1"/>
  <c r="H151" i="137"/>
  <c r="H204" i="134"/>
  <c r="H187" i="134"/>
  <c r="I80" i="146"/>
  <c r="I182" i="146" s="1"/>
  <c r="H163" i="137"/>
  <c r="H152" i="134"/>
  <c r="I83" i="146"/>
  <c r="I185" i="146" s="1"/>
  <c r="H118" i="134"/>
  <c r="H200" i="134"/>
  <c r="H234" i="134" s="1"/>
  <c r="H268" i="134" s="1"/>
  <c r="H182" i="134"/>
  <c r="H187" i="137"/>
  <c r="H221" i="137" s="1"/>
  <c r="H255" i="137" s="1"/>
  <c r="H148" i="135"/>
  <c r="I102" i="146"/>
  <c r="I136" i="146" s="1"/>
  <c r="I97" i="146"/>
  <c r="I165" i="146" s="1"/>
  <c r="I84" i="146"/>
  <c r="I152" i="146" s="1"/>
  <c r="H234" i="138"/>
  <c r="H268" i="138" s="1"/>
  <c r="H185" i="137"/>
  <c r="H235" i="138"/>
  <c r="H269" i="138" s="1"/>
  <c r="H199" i="136"/>
  <c r="H165" i="137"/>
  <c r="G21" i="102"/>
  <c r="H199" i="137"/>
  <c r="I96" i="147"/>
  <c r="I164" i="147" s="1"/>
  <c r="H149" i="135"/>
  <c r="H219" i="135"/>
  <c r="H253" i="135" s="1"/>
  <c r="H282" i="148"/>
  <c r="H30" i="132" s="1"/>
  <c r="I82" i="147"/>
  <c r="I184" i="147" s="1"/>
  <c r="H218" i="138"/>
  <c r="H252" i="138" s="1"/>
  <c r="H221" i="138"/>
  <c r="H255" i="138" s="1"/>
  <c r="H165" i="136"/>
  <c r="I95" i="162"/>
  <c r="I163" i="162" s="1"/>
  <c r="I86" i="147"/>
  <c r="I188" i="147" s="1"/>
  <c r="I101" i="146"/>
  <c r="I203" i="146" s="1"/>
  <c r="I86" i="162"/>
  <c r="I154" i="162" s="1"/>
  <c r="I84" i="147"/>
  <c r="I118" i="147" s="1"/>
  <c r="H216" i="138"/>
  <c r="H250" i="138" s="1"/>
  <c r="I84" i="162"/>
  <c r="I186" i="162" s="1"/>
  <c r="I82" i="162"/>
  <c r="I116" i="162" s="1"/>
  <c r="I96" i="162"/>
  <c r="I164" i="162" s="1"/>
  <c r="I102" i="162"/>
  <c r="I170" i="162" s="1"/>
  <c r="H220" i="138"/>
  <c r="H254" i="138" s="1"/>
  <c r="I98" i="147"/>
  <c r="I166" i="147" s="1"/>
  <c r="I102" i="147"/>
  <c r="I204" i="147" s="1"/>
  <c r="E16" i="206"/>
  <c r="G17" i="102" s="1"/>
  <c r="G24" i="287" s="1"/>
  <c r="L24" i="287" s="1"/>
  <c r="E107" i="187"/>
  <c r="E112" i="187" s="1"/>
  <c r="H330" i="146"/>
  <c r="I95" i="146"/>
  <c r="H135" i="136"/>
  <c r="H169" i="136"/>
  <c r="H203" i="136"/>
  <c r="E19" i="209"/>
  <c r="H117" i="139"/>
  <c r="H151" i="139"/>
  <c r="H185" i="139"/>
  <c r="H147" i="134"/>
  <c r="H113" i="134"/>
  <c r="H181" i="134"/>
  <c r="G314" i="137"/>
  <c r="G332" i="137"/>
  <c r="G333" i="137" s="1"/>
  <c r="H319" i="143"/>
  <c r="H356" i="143" s="1"/>
  <c r="H324" i="143"/>
  <c r="H361" i="143" s="1"/>
  <c r="I64" i="143" s="1"/>
  <c r="H25" i="128"/>
  <c r="H75" i="128" s="1"/>
  <c r="F15" i="196" s="1"/>
  <c r="F44" i="196" s="1"/>
  <c r="F58" i="196" s="1"/>
  <c r="F99" i="196" s="1"/>
  <c r="H312" i="143"/>
  <c r="H349" i="143" s="1"/>
  <c r="I52" i="143" s="1"/>
  <c r="H326" i="143"/>
  <c r="H363" i="143" s="1"/>
  <c r="I66" i="143" s="1"/>
  <c r="H303" i="143"/>
  <c r="H340" i="143" s="1"/>
  <c r="H310" i="143"/>
  <c r="H347" i="143" s="1"/>
  <c r="I50" i="143" s="1"/>
  <c r="H320" i="143"/>
  <c r="H357" i="143" s="1"/>
  <c r="I60" i="143" s="1"/>
  <c r="H327" i="143"/>
  <c r="H364" i="143" s="1"/>
  <c r="I67" i="143" s="1"/>
  <c r="H322" i="143"/>
  <c r="H359" i="143" s="1"/>
  <c r="I62" i="143" s="1"/>
  <c r="H329" i="143"/>
  <c r="H313" i="143"/>
  <c r="H308" i="143"/>
  <c r="H345" i="143" s="1"/>
  <c r="I48" i="143" s="1"/>
  <c r="H306" i="143"/>
  <c r="H343" i="143" s="1"/>
  <c r="I46" i="143" s="1"/>
  <c r="H323" i="143"/>
  <c r="H360" i="143" s="1"/>
  <c r="I63" i="143" s="1"/>
  <c r="H304" i="143"/>
  <c r="H341" i="143" s="1"/>
  <c r="I44" i="143" s="1"/>
  <c r="H311" i="143"/>
  <c r="H348" i="143" s="1"/>
  <c r="I51" i="143" s="1"/>
  <c r="H325" i="143"/>
  <c r="H362" i="143" s="1"/>
  <c r="I65" i="143" s="1"/>
  <c r="I99" i="143" s="1"/>
  <c r="H328" i="143"/>
  <c r="H365" i="143" s="1"/>
  <c r="I68" i="143" s="1"/>
  <c r="H309" i="143"/>
  <c r="H346" i="143" s="1"/>
  <c r="I49" i="143" s="1"/>
  <c r="H331" i="143"/>
  <c r="H307" i="143"/>
  <c r="H344" i="143" s="1"/>
  <c r="I47" i="143" s="1"/>
  <c r="I81" i="143" s="1"/>
  <c r="H321" i="143"/>
  <c r="H358" i="143" s="1"/>
  <c r="I61" i="143" s="1"/>
  <c r="H305" i="143"/>
  <c r="H342" i="143" s="1"/>
  <c r="I45" i="143" s="1"/>
  <c r="H170" i="136"/>
  <c r="H136" i="136"/>
  <c r="H204" i="136"/>
  <c r="H185" i="136"/>
  <c r="H117" i="136"/>
  <c r="H151" i="136"/>
  <c r="H184" i="135"/>
  <c r="H116" i="135"/>
  <c r="H150" i="135"/>
  <c r="H202" i="134"/>
  <c r="H134" i="134"/>
  <c r="H168" i="134"/>
  <c r="H327" i="151"/>
  <c r="H364" i="151" s="1"/>
  <c r="I67" i="151" s="1"/>
  <c r="H322" i="151"/>
  <c r="H359" i="151" s="1"/>
  <c r="I62" i="151" s="1"/>
  <c r="H321" i="151"/>
  <c r="H358" i="151" s="1"/>
  <c r="I61" i="151" s="1"/>
  <c r="H323" i="151"/>
  <c r="H360" i="151" s="1"/>
  <c r="I63" i="151" s="1"/>
  <c r="H304" i="151"/>
  <c r="H341" i="151" s="1"/>
  <c r="I44" i="151" s="1"/>
  <c r="H311" i="151"/>
  <c r="H348" i="151" s="1"/>
  <c r="I51" i="151" s="1"/>
  <c r="H328" i="151"/>
  <c r="H365" i="151" s="1"/>
  <c r="I68" i="151" s="1"/>
  <c r="H320" i="151"/>
  <c r="H357" i="151" s="1"/>
  <c r="I60" i="151" s="1"/>
  <c r="H306" i="151"/>
  <c r="H343" i="151" s="1"/>
  <c r="I46" i="151" s="1"/>
  <c r="H319" i="151"/>
  <c r="H356" i="151" s="1"/>
  <c r="H331" i="151"/>
  <c r="H325" i="151"/>
  <c r="H362" i="151" s="1"/>
  <c r="I65" i="151" s="1"/>
  <c r="H313" i="151"/>
  <c r="H307" i="151"/>
  <c r="H344" i="151" s="1"/>
  <c r="I47" i="151" s="1"/>
  <c r="H305" i="151"/>
  <c r="H342" i="151" s="1"/>
  <c r="I45" i="151" s="1"/>
  <c r="H312" i="151"/>
  <c r="H349" i="151" s="1"/>
  <c r="I52" i="151" s="1"/>
  <c r="H326" i="151"/>
  <c r="H363" i="151" s="1"/>
  <c r="I66" i="151" s="1"/>
  <c r="H34" i="128"/>
  <c r="H84" i="128" s="1"/>
  <c r="F15" i="204" s="1"/>
  <c r="F44" i="204" s="1"/>
  <c r="F58" i="204" s="1"/>
  <c r="F99" i="204" s="1"/>
  <c r="H324" i="151"/>
  <c r="H361" i="151" s="1"/>
  <c r="I64" i="151" s="1"/>
  <c r="H310" i="151"/>
  <c r="H347" i="151" s="1"/>
  <c r="I50" i="151" s="1"/>
  <c r="H303" i="151"/>
  <c r="H340" i="151" s="1"/>
  <c r="H308" i="151"/>
  <c r="H345" i="151" s="1"/>
  <c r="I48" i="151" s="1"/>
  <c r="I82" i="151" s="1"/>
  <c r="H329" i="151"/>
  <c r="H309" i="151"/>
  <c r="H346" i="151" s="1"/>
  <c r="I49" i="151" s="1"/>
  <c r="H296" i="150"/>
  <c r="H371" i="150"/>
  <c r="H187" i="136"/>
  <c r="H153" i="136"/>
  <c r="H119" i="136"/>
  <c r="H202" i="139"/>
  <c r="H168" i="139"/>
  <c r="H134" i="139"/>
  <c r="H43" i="134"/>
  <c r="G350" i="134"/>
  <c r="H59" i="137"/>
  <c r="G366" i="137"/>
  <c r="I83" i="162"/>
  <c r="I85" i="162"/>
  <c r="I81" i="162"/>
  <c r="H53" i="138"/>
  <c r="G368" i="138"/>
  <c r="G370" i="138" s="1"/>
  <c r="G351" i="138"/>
  <c r="I80" i="147"/>
  <c r="I100" i="147"/>
  <c r="I83" i="147"/>
  <c r="H366" i="147"/>
  <c r="I59" i="147"/>
  <c r="I93" i="147" s="1"/>
  <c r="H166" i="136"/>
  <c r="H132" i="136"/>
  <c r="H200" i="136"/>
  <c r="H43" i="139"/>
  <c r="G350" i="139"/>
  <c r="H199" i="139"/>
  <c r="H131" i="139"/>
  <c r="H165" i="139"/>
  <c r="H93" i="138"/>
  <c r="H94" i="138"/>
  <c r="H350" i="146"/>
  <c r="I43" i="146"/>
  <c r="I77" i="146" s="1"/>
  <c r="I119" i="146"/>
  <c r="I153" i="146"/>
  <c r="I187" i="146"/>
  <c r="I86" i="146"/>
  <c r="H168" i="136"/>
  <c r="H202" i="136"/>
  <c r="H134" i="136"/>
  <c r="H199" i="135"/>
  <c r="H131" i="135"/>
  <c r="H165" i="135"/>
  <c r="H133" i="139"/>
  <c r="H167" i="139"/>
  <c r="H201" i="139"/>
  <c r="H184" i="139"/>
  <c r="H116" i="139"/>
  <c r="H150" i="139"/>
  <c r="G350" i="137"/>
  <c r="H43" i="137"/>
  <c r="H150" i="136"/>
  <c r="H116" i="136"/>
  <c r="H184" i="136"/>
  <c r="H152" i="136"/>
  <c r="H118" i="136"/>
  <c r="H186" i="136"/>
  <c r="H202" i="135"/>
  <c r="H168" i="135"/>
  <c r="H134" i="135"/>
  <c r="G314" i="135"/>
  <c r="G332" i="135"/>
  <c r="G333" i="135" s="1"/>
  <c r="G366" i="139"/>
  <c r="H59" i="139"/>
  <c r="H216" i="136"/>
  <c r="H250" i="136" s="1"/>
  <c r="E21" i="206"/>
  <c r="F80" i="208" s="1"/>
  <c r="E107" i="192"/>
  <c r="E112" i="192" s="1"/>
  <c r="G296" i="86"/>
  <c r="G371" i="86"/>
  <c r="G331" i="86"/>
  <c r="E113" i="191"/>
  <c r="E114" i="191"/>
  <c r="E116" i="191" s="1"/>
  <c r="H198" i="134"/>
  <c r="H130" i="134"/>
  <c r="H164" i="134"/>
  <c r="H200" i="137"/>
  <c r="H132" i="137"/>
  <c r="H166" i="137"/>
  <c r="I59" i="162"/>
  <c r="I93" i="162" s="1"/>
  <c r="H366" i="162"/>
  <c r="H332" i="162"/>
  <c r="H333" i="162" s="1"/>
  <c r="H314" i="162"/>
  <c r="H77" i="138"/>
  <c r="H78" i="138"/>
  <c r="H330" i="147"/>
  <c r="I79" i="147"/>
  <c r="I95" i="147"/>
  <c r="H154" i="136"/>
  <c r="H120" i="136"/>
  <c r="H188" i="136"/>
  <c r="G366" i="136"/>
  <c r="H59" i="136"/>
  <c r="G314" i="139"/>
  <c r="G332" i="139"/>
  <c r="G333" i="139" s="1"/>
  <c r="H168" i="137"/>
  <c r="H134" i="137"/>
  <c r="H202" i="137"/>
  <c r="H188" i="137"/>
  <c r="H120" i="137"/>
  <c r="H154" i="137"/>
  <c r="G367" i="138"/>
  <c r="H69" i="138"/>
  <c r="H70" i="138" s="1"/>
  <c r="I99" i="146"/>
  <c r="H314" i="146"/>
  <c r="H332" i="146"/>
  <c r="H333" i="146" s="1"/>
  <c r="I82" i="146"/>
  <c r="F105" i="199"/>
  <c r="F106" i="199"/>
  <c r="F150" i="199" s="1"/>
  <c r="F104" i="199"/>
  <c r="I79" i="146"/>
  <c r="E18" i="206"/>
  <c r="F77" i="208" s="1"/>
  <c r="E107" i="189"/>
  <c r="E112" i="189" s="1"/>
  <c r="E17" i="206"/>
  <c r="F76" i="208" s="1"/>
  <c r="E107" i="188"/>
  <c r="E112" i="188" s="1"/>
  <c r="H219" i="138"/>
  <c r="H253" i="138" s="1"/>
  <c r="H231" i="134"/>
  <c r="H265" i="134" s="1"/>
  <c r="H164" i="137"/>
  <c r="H130" i="137"/>
  <c r="H198" i="137"/>
  <c r="H236" i="138"/>
  <c r="H270" i="138" s="1"/>
  <c r="G350" i="136"/>
  <c r="H43" i="136"/>
  <c r="G350" i="135"/>
  <c r="H43" i="135"/>
  <c r="H197" i="139"/>
  <c r="H163" i="139"/>
  <c r="H129" i="139"/>
  <c r="G366" i="134"/>
  <c r="H59" i="134"/>
  <c r="H204" i="137"/>
  <c r="H170" i="137"/>
  <c r="H136" i="137"/>
  <c r="H152" i="135"/>
  <c r="H186" i="135"/>
  <c r="H118" i="135"/>
  <c r="H154" i="134"/>
  <c r="H120" i="134"/>
  <c r="H188" i="134"/>
  <c r="I80" i="162"/>
  <c r="I79" i="162"/>
  <c r="I101" i="162"/>
  <c r="I100" i="162"/>
  <c r="I99" i="162"/>
  <c r="I43" i="162"/>
  <c r="I77" i="162" s="1"/>
  <c r="H350" i="162"/>
  <c r="F105" i="195"/>
  <c r="F24" i="205" s="1"/>
  <c r="F106" i="195"/>
  <c r="F24" i="207" s="1"/>
  <c r="F25" i="209" s="1"/>
  <c r="F104" i="195"/>
  <c r="H314" i="147"/>
  <c r="H332" i="147"/>
  <c r="H333" i="147" s="1"/>
  <c r="F106" i="200"/>
  <c r="F29" i="207" s="1"/>
  <c r="F105" i="200"/>
  <c r="F29" i="205" s="1"/>
  <c r="F104" i="200"/>
  <c r="I81" i="147"/>
  <c r="G366" i="135"/>
  <c r="H59" i="135"/>
  <c r="H170" i="139"/>
  <c r="H204" i="139"/>
  <c r="H136" i="139"/>
  <c r="H215" i="138"/>
  <c r="H249" i="138" s="1"/>
  <c r="H294" i="149"/>
  <c r="H283" i="149"/>
  <c r="H31" i="130"/>
  <c r="E17" i="209"/>
  <c r="E19" i="206"/>
  <c r="F78" i="208" s="1"/>
  <c r="E107" i="190"/>
  <c r="E112" i="190" s="1"/>
  <c r="I59" i="146"/>
  <c r="I93" i="146" s="1"/>
  <c r="H366" i="146"/>
  <c r="I98" i="146"/>
  <c r="H152" i="139"/>
  <c r="H186" i="139"/>
  <c r="H118" i="139"/>
  <c r="H117" i="134"/>
  <c r="H185" i="134"/>
  <c r="H151" i="134"/>
  <c r="G314" i="136"/>
  <c r="G332" i="136"/>
  <c r="G333" i="136" s="1"/>
  <c r="H136" i="135"/>
  <c r="H204" i="135"/>
  <c r="H170" i="135"/>
  <c r="H119" i="135"/>
  <c r="H153" i="135"/>
  <c r="H187" i="135"/>
  <c r="H215" i="139"/>
  <c r="H249" i="139" s="1"/>
  <c r="H187" i="139"/>
  <c r="H153" i="139"/>
  <c r="H119" i="139"/>
  <c r="H167" i="134"/>
  <c r="H201" i="134"/>
  <c r="H133" i="134"/>
  <c r="H148" i="137"/>
  <c r="H182" i="137"/>
  <c r="H114" i="137"/>
  <c r="H232" i="138"/>
  <c r="H266" i="138" s="1"/>
  <c r="G332" i="134"/>
  <c r="G333" i="134" s="1"/>
  <c r="G314" i="134"/>
  <c r="H135" i="134"/>
  <c r="H169" i="134"/>
  <c r="H203" i="134"/>
  <c r="H150" i="137"/>
  <c r="H184" i="137"/>
  <c r="H116" i="137"/>
  <c r="I98" i="162"/>
  <c r="I97" i="162"/>
  <c r="H330" i="162"/>
  <c r="I201" i="147"/>
  <c r="I167" i="147"/>
  <c r="I133" i="147"/>
  <c r="H350" i="147"/>
  <c r="I43" i="147"/>
  <c r="I77" i="147" s="1"/>
  <c r="H164" i="136"/>
  <c r="H130" i="136"/>
  <c r="H198" i="136"/>
  <c r="H166" i="135"/>
  <c r="H200" i="135"/>
  <c r="H132" i="135"/>
  <c r="H148" i="139"/>
  <c r="H182" i="139"/>
  <c r="H114" i="139"/>
  <c r="H203" i="139"/>
  <c r="H135" i="139"/>
  <c r="H169" i="139"/>
  <c r="H156" i="148"/>
  <c r="H282" i="141"/>
  <c r="H22" i="132" s="1"/>
  <c r="H273" i="148"/>
  <c r="H274" i="148" s="1"/>
  <c r="H279" i="145"/>
  <c r="H283" i="145" s="1"/>
  <c r="H122" i="148"/>
  <c r="H239" i="148"/>
  <c r="H240" i="148" s="1"/>
  <c r="H224" i="145"/>
  <c r="H223" i="148"/>
  <c r="H247" i="148"/>
  <c r="H257" i="148" s="1"/>
  <c r="H258" i="148" s="1"/>
  <c r="H281" i="148"/>
  <c r="H30" i="133" s="1"/>
  <c r="H156" i="141"/>
  <c r="H294" i="142"/>
  <c r="H371" i="142" s="1"/>
  <c r="H23" i="130"/>
  <c r="H281" i="141"/>
  <c r="H22" i="133" s="1"/>
  <c r="H122" i="141"/>
  <c r="H239" i="141"/>
  <c r="H240" i="141" s="1"/>
  <c r="H263" i="141"/>
  <c r="H273" i="141" s="1"/>
  <c r="H274" i="141" s="1"/>
  <c r="H223" i="141"/>
  <c r="H224" i="141" s="1"/>
  <c r="H247" i="141"/>
  <c r="H257" i="141" s="1"/>
  <c r="H258" i="141" s="1"/>
  <c r="H26" i="130"/>
  <c r="H283" i="144"/>
  <c r="H294" i="144"/>
  <c r="H231" i="135" l="1"/>
  <c r="H265" i="135" s="1"/>
  <c r="I79" i="143"/>
  <c r="E264" i="211"/>
  <c r="N68" i="218" s="1"/>
  <c r="E237" i="211"/>
  <c r="E262" i="211"/>
  <c r="N66" i="218" s="1"/>
  <c r="E235" i="211"/>
  <c r="E260" i="211"/>
  <c r="N64" i="218" s="1"/>
  <c r="E233" i="211"/>
  <c r="E277" i="209"/>
  <c r="E18" i="210" s="1"/>
  <c r="E59" i="211" s="1"/>
  <c r="F285" i="209"/>
  <c r="F26" i="210" s="1"/>
  <c r="F67" i="211" s="1"/>
  <c r="E279" i="209"/>
  <c r="E20" i="210" s="1"/>
  <c r="E61" i="211" s="1"/>
  <c r="H220" i="137"/>
  <c r="H254" i="137" s="1"/>
  <c r="I135" i="147"/>
  <c r="I203" i="147"/>
  <c r="H233" i="134"/>
  <c r="H267" i="134" s="1"/>
  <c r="I164" i="146"/>
  <c r="I198" i="146"/>
  <c r="H217" i="134"/>
  <c r="H251" i="134" s="1"/>
  <c r="I199" i="147"/>
  <c r="I165" i="147"/>
  <c r="I115" i="146"/>
  <c r="I183" i="146"/>
  <c r="H237" i="137"/>
  <c r="H271" i="137" s="1"/>
  <c r="G95" i="102"/>
  <c r="G28" i="287"/>
  <c r="L28" i="287" s="1"/>
  <c r="H222" i="139"/>
  <c r="H256" i="139" s="1"/>
  <c r="H232" i="139"/>
  <c r="H266" i="139" s="1"/>
  <c r="H217" i="139"/>
  <c r="H251" i="139" s="1"/>
  <c r="H215" i="137"/>
  <c r="H249" i="137" s="1"/>
  <c r="H235" i="136"/>
  <c r="H269" i="136" s="1"/>
  <c r="I101" i="143"/>
  <c r="I203" i="143" s="1"/>
  <c r="H216" i="135"/>
  <c r="H250" i="135" s="1"/>
  <c r="H237" i="135"/>
  <c r="H271" i="135" s="1"/>
  <c r="H234" i="139"/>
  <c r="H268" i="139" s="1"/>
  <c r="H235" i="137"/>
  <c r="H269" i="137" s="1"/>
  <c r="H235" i="135"/>
  <c r="H269" i="135" s="1"/>
  <c r="H232" i="135"/>
  <c r="H266" i="135" s="1"/>
  <c r="H217" i="137"/>
  <c r="H251" i="137" s="1"/>
  <c r="H222" i="135"/>
  <c r="H256" i="135" s="1"/>
  <c r="I116" i="147"/>
  <c r="H215" i="136"/>
  <c r="H249" i="136" s="1"/>
  <c r="I154" i="147"/>
  <c r="I184" i="162"/>
  <c r="I152" i="147"/>
  <c r="I119" i="147"/>
  <c r="H218" i="134"/>
  <c r="H252" i="134" s="1"/>
  <c r="I150" i="162"/>
  <c r="I130" i="147"/>
  <c r="I153" i="147"/>
  <c r="I132" i="147"/>
  <c r="H216" i="134"/>
  <c r="H250" i="134" s="1"/>
  <c r="I200" i="147"/>
  <c r="I94" i="147"/>
  <c r="I196" i="147" s="1"/>
  <c r="H217" i="135"/>
  <c r="H251" i="135" s="1"/>
  <c r="H219" i="137"/>
  <c r="H253" i="137" s="1"/>
  <c r="H231" i="136"/>
  <c r="H265" i="136" s="1"/>
  <c r="H233" i="137"/>
  <c r="H267" i="137" s="1"/>
  <c r="H221" i="134"/>
  <c r="H255" i="134" s="1"/>
  <c r="H238" i="134"/>
  <c r="H272" i="134" s="1"/>
  <c r="H217" i="136"/>
  <c r="H251" i="136" s="1"/>
  <c r="H231" i="137"/>
  <c r="H265" i="137" s="1"/>
  <c r="I136" i="162"/>
  <c r="I204" i="162"/>
  <c r="G18" i="102"/>
  <c r="I120" i="162"/>
  <c r="I134" i="146"/>
  <c r="I151" i="146"/>
  <c r="I202" i="146"/>
  <c r="I118" i="146"/>
  <c r="I117" i="146"/>
  <c r="F75" i="208"/>
  <c r="I129" i="162"/>
  <c r="I100" i="151"/>
  <c r="I168" i="151" s="1"/>
  <c r="G40" i="95"/>
  <c r="G65" i="95" s="1"/>
  <c r="I95" i="143"/>
  <c r="I197" i="143" s="1"/>
  <c r="I97" i="143"/>
  <c r="I199" i="143" s="1"/>
  <c r="I170" i="147"/>
  <c r="G19" i="102"/>
  <c r="G26" i="287" s="1"/>
  <c r="L26" i="287" s="1"/>
  <c r="I198" i="162"/>
  <c r="I131" i="146"/>
  <c r="I86" i="151"/>
  <c r="I188" i="151" s="1"/>
  <c r="I97" i="151"/>
  <c r="I131" i="151" s="1"/>
  <c r="H220" i="134"/>
  <c r="H254" i="134" s="1"/>
  <c r="I199" i="146"/>
  <c r="I233" i="146" s="1"/>
  <c r="I267" i="146" s="1"/>
  <c r="H233" i="136"/>
  <c r="H267" i="136" s="1"/>
  <c r="I148" i="146"/>
  <c r="I186" i="147"/>
  <c r="I120" i="147"/>
  <c r="I114" i="146"/>
  <c r="I198" i="147"/>
  <c r="I152" i="162"/>
  <c r="H238" i="139"/>
  <c r="H272" i="139" s="1"/>
  <c r="I150" i="147"/>
  <c r="I118" i="162"/>
  <c r="G22" i="102"/>
  <c r="I169" i="146"/>
  <c r="I204" i="146"/>
  <c r="H219" i="134"/>
  <c r="H253" i="134" s="1"/>
  <c r="I135" i="146"/>
  <c r="I170" i="146"/>
  <c r="H221" i="136"/>
  <c r="H255" i="136" s="1"/>
  <c r="I80" i="151"/>
  <c r="I114" i="151" s="1"/>
  <c r="H236" i="134"/>
  <c r="H270" i="134" s="1"/>
  <c r="H238" i="136"/>
  <c r="H272" i="136" s="1"/>
  <c r="I102" i="143"/>
  <c r="I204" i="143" s="1"/>
  <c r="H237" i="139"/>
  <c r="H271" i="139" s="1"/>
  <c r="I130" i="162"/>
  <c r="I197" i="162"/>
  <c r="I188" i="162"/>
  <c r="I136" i="147"/>
  <c r="I186" i="146"/>
  <c r="I98" i="151"/>
  <c r="I166" i="151" s="1"/>
  <c r="H219" i="136"/>
  <c r="H253" i="136" s="1"/>
  <c r="I85" i="143"/>
  <c r="I153" i="143" s="1"/>
  <c r="H236" i="136"/>
  <c r="H270" i="136" s="1"/>
  <c r="I221" i="146"/>
  <c r="I255" i="146" s="1"/>
  <c r="H237" i="136"/>
  <c r="H271" i="136" s="1"/>
  <c r="H330" i="151"/>
  <c r="I95" i="151"/>
  <c r="I163" i="151" s="1"/>
  <c r="I82" i="143"/>
  <c r="I150" i="143" s="1"/>
  <c r="I100" i="143"/>
  <c r="I202" i="143" s="1"/>
  <c r="I84" i="143"/>
  <c r="I186" i="143" s="1"/>
  <c r="H219" i="139"/>
  <c r="H253" i="139" s="1"/>
  <c r="H218" i="136"/>
  <c r="H252" i="136" s="1"/>
  <c r="H232" i="136"/>
  <c r="H266" i="136" s="1"/>
  <c r="I235" i="147"/>
  <c r="I269" i="147" s="1"/>
  <c r="H218" i="137"/>
  <c r="H252" i="137" s="1"/>
  <c r="H221" i="135"/>
  <c r="H255" i="135" s="1"/>
  <c r="G367" i="135"/>
  <c r="H69" i="135"/>
  <c r="H70" i="135" s="1"/>
  <c r="F30" i="209"/>
  <c r="F24" i="206"/>
  <c r="G83" i="208" s="1"/>
  <c r="F107" i="195"/>
  <c r="F112" i="195" s="1"/>
  <c r="I145" i="162"/>
  <c r="I179" i="162"/>
  <c r="I111" i="162"/>
  <c r="I148" i="162"/>
  <c r="I182" i="162"/>
  <c r="I114" i="162"/>
  <c r="H222" i="134"/>
  <c r="H256" i="134" s="1"/>
  <c r="H238" i="137"/>
  <c r="H272" i="137" s="1"/>
  <c r="H77" i="136"/>
  <c r="H78" i="136"/>
  <c r="H232" i="137"/>
  <c r="H266" i="137" s="1"/>
  <c r="I113" i="146"/>
  <c r="I181" i="146"/>
  <c r="I147" i="146"/>
  <c r="I184" i="146"/>
  <c r="I116" i="146"/>
  <c r="I150" i="146"/>
  <c r="H236" i="137"/>
  <c r="H270" i="137" s="1"/>
  <c r="H69" i="136"/>
  <c r="H70" i="136" s="1"/>
  <c r="G367" i="136"/>
  <c r="I197" i="147"/>
  <c r="I163" i="147"/>
  <c r="I129" i="147"/>
  <c r="I147" i="147"/>
  <c r="I113" i="147"/>
  <c r="I181" i="147"/>
  <c r="H112" i="138"/>
  <c r="H146" i="138"/>
  <c r="H180" i="138"/>
  <c r="H367" i="162"/>
  <c r="I69" i="162"/>
  <c r="I70" i="162" s="1"/>
  <c r="E118" i="191"/>
  <c r="E115" i="191"/>
  <c r="E117" i="191" s="1"/>
  <c r="E119" i="191" s="1"/>
  <c r="E114" i="192"/>
  <c r="E116" i="192" s="1"/>
  <c r="E113" i="192"/>
  <c r="H93" i="139"/>
  <c r="H94" i="139"/>
  <c r="H220" i="136"/>
  <c r="H254" i="136" s="1"/>
  <c r="H218" i="139"/>
  <c r="H252" i="139" s="1"/>
  <c r="I111" i="146"/>
  <c r="I145" i="146"/>
  <c r="I179" i="146"/>
  <c r="G20" i="102"/>
  <c r="G27" i="287" s="1"/>
  <c r="L27" i="287" s="1"/>
  <c r="G351" i="139"/>
  <c r="H53" i="139"/>
  <c r="G368" i="139"/>
  <c r="G370" i="139" s="1"/>
  <c r="I185" i="147"/>
  <c r="I117" i="147"/>
  <c r="I151" i="147"/>
  <c r="I115" i="162"/>
  <c r="I149" i="162"/>
  <c r="I183" i="162"/>
  <c r="I151" i="162"/>
  <c r="I117" i="162"/>
  <c r="I185" i="162"/>
  <c r="H77" i="134"/>
  <c r="H78" i="134"/>
  <c r="I116" i="151"/>
  <c r="I150" i="151"/>
  <c r="I184" i="151"/>
  <c r="F105" i="204"/>
  <c r="F33" i="205" s="1"/>
  <c r="F104" i="204"/>
  <c r="F106" i="204"/>
  <c r="F33" i="207" s="1"/>
  <c r="I81" i="151"/>
  <c r="I59" i="151"/>
  <c r="I93" i="151" s="1"/>
  <c r="H366" i="151"/>
  <c r="I85" i="151"/>
  <c r="I96" i="151"/>
  <c r="H218" i="135"/>
  <c r="H252" i="135" s="1"/>
  <c r="I181" i="143"/>
  <c r="I147" i="143"/>
  <c r="I113" i="143"/>
  <c r="I83" i="143"/>
  <c r="H332" i="143"/>
  <c r="H333" i="143" s="1"/>
  <c r="H314" i="143"/>
  <c r="I86" i="143"/>
  <c r="H215" i="134"/>
  <c r="H249" i="134" s="1"/>
  <c r="I197" i="146"/>
  <c r="I163" i="146"/>
  <c r="I129" i="146"/>
  <c r="I94" i="146"/>
  <c r="I103" i="146" s="1"/>
  <c r="I104" i="146" s="1"/>
  <c r="H367" i="146"/>
  <c r="I69" i="146"/>
  <c r="I70" i="146" s="1"/>
  <c r="I149" i="147"/>
  <c r="I183" i="147"/>
  <c r="I115" i="147"/>
  <c r="I201" i="162"/>
  <c r="I133" i="162"/>
  <c r="I167" i="162"/>
  <c r="H93" i="134"/>
  <c r="H94" i="134"/>
  <c r="H231" i="139"/>
  <c r="H265" i="139" s="1"/>
  <c r="G368" i="136"/>
  <c r="G370" i="136" s="1"/>
  <c r="G351" i="136"/>
  <c r="H53" i="136"/>
  <c r="F107" i="199"/>
  <c r="F141" i="199"/>
  <c r="F153" i="199" s="1"/>
  <c r="F148" i="199"/>
  <c r="H87" i="138"/>
  <c r="H88" i="138" s="1"/>
  <c r="H145" i="138"/>
  <c r="H179" i="138"/>
  <c r="H111" i="138"/>
  <c r="I195" i="162"/>
  <c r="I127" i="162"/>
  <c r="I161" i="162"/>
  <c r="G367" i="139"/>
  <c r="H69" i="139"/>
  <c r="H70" i="139" s="1"/>
  <c r="H77" i="137"/>
  <c r="H78" i="137"/>
  <c r="H368" i="146"/>
  <c r="H370" i="146" s="1"/>
  <c r="H351" i="146"/>
  <c r="I53" i="146"/>
  <c r="H77" i="139"/>
  <c r="H78" i="139"/>
  <c r="I168" i="147"/>
  <c r="I134" i="147"/>
  <c r="I202" i="147"/>
  <c r="I182" i="147"/>
  <c r="I148" i="147"/>
  <c r="I114" i="147"/>
  <c r="I94" i="162"/>
  <c r="G367" i="137"/>
  <c r="H69" i="137"/>
  <c r="H70" i="137" s="1"/>
  <c r="H326" i="150"/>
  <c r="H363" i="150" s="1"/>
  <c r="I66" i="150" s="1"/>
  <c r="H328" i="150"/>
  <c r="H365" i="150" s="1"/>
  <c r="I68" i="150" s="1"/>
  <c r="H309" i="150"/>
  <c r="H346" i="150" s="1"/>
  <c r="I49" i="150" s="1"/>
  <c r="H325" i="150"/>
  <c r="H362" i="150" s="1"/>
  <c r="I65" i="150" s="1"/>
  <c r="H303" i="150"/>
  <c r="H340" i="150" s="1"/>
  <c r="H319" i="150"/>
  <c r="H356" i="150" s="1"/>
  <c r="H322" i="150"/>
  <c r="H359" i="150" s="1"/>
  <c r="I62" i="150" s="1"/>
  <c r="H324" i="150"/>
  <c r="H361" i="150" s="1"/>
  <c r="I64" i="150" s="1"/>
  <c r="H305" i="150"/>
  <c r="H342" i="150" s="1"/>
  <c r="I45" i="150" s="1"/>
  <c r="H321" i="150"/>
  <c r="H358" i="150" s="1"/>
  <c r="I61" i="150" s="1"/>
  <c r="H323" i="150"/>
  <c r="H360" i="150" s="1"/>
  <c r="I63" i="150" s="1"/>
  <c r="H310" i="150"/>
  <c r="H347" i="150" s="1"/>
  <c r="I50" i="150" s="1"/>
  <c r="H32" i="128"/>
  <c r="H82" i="128" s="1"/>
  <c r="F15" i="203" s="1"/>
  <c r="F44" i="203" s="1"/>
  <c r="F58" i="203" s="1"/>
  <c r="F99" i="203" s="1"/>
  <c r="H311" i="150"/>
  <c r="H348" i="150" s="1"/>
  <c r="I51" i="150" s="1"/>
  <c r="H320" i="150"/>
  <c r="H357" i="150" s="1"/>
  <c r="I60" i="150" s="1"/>
  <c r="H304" i="150"/>
  <c r="H341" i="150" s="1"/>
  <c r="I44" i="150" s="1"/>
  <c r="H312" i="150"/>
  <c r="H349" i="150" s="1"/>
  <c r="I52" i="150" s="1"/>
  <c r="H306" i="150"/>
  <c r="H343" i="150" s="1"/>
  <c r="I46" i="150" s="1"/>
  <c r="H331" i="150"/>
  <c r="H307" i="150"/>
  <c r="H344" i="150" s="1"/>
  <c r="I47" i="150" s="1"/>
  <c r="H313" i="150"/>
  <c r="H329" i="150"/>
  <c r="H308" i="150"/>
  <c r="H345" i="150" s="1"/>
  <c r="I48" i="150" s="1"/>
  <c r="H327" i="150"/>
  <c r="H364" i="150" s="1"/>
  <c r="I67" i="150" s="1"/>
  <c r="H350" i="151"/>
  <c r="I43" i="151"/>
  <c r="I77" i="151" s="1"/>
  <c r="H332" i="151"/>
  <c r="H333" i="151" s="1"/>
  <c r="H314" i="151"/>
  <c r="I101" i="151"/>
  <c r="H330" i="143"/>
  <c r="F105" i="196"/>
  <c r="F104" i="196"/>
  <c r="F106" i="196"/>
  <c r="F150" i="196" s="1"/>
  <c r="H216" i="139"/>
  <c r="H250" i="139" s="1"/>
  <c r="H234" i="135"/>
  <c r="H268" i="135" s="1"/>
  <c r="I145" i="147"/>
  <c r="I111" i="147"/>
  <c r="I179" i="147"/>
  <c r="I165" i="162"/>
  <c r="I131" i="162"/>
  <c r="I199" i="162"/>
  <c r="H216" i="137"/>
  <c r="H250" i="137" s="1"/>
  <c r="H235" i="134"/>
  <c r="H269" i="134" s="1"/>
  <c r="H221" i="139"/>
  <c r="H255" i="139" s="1"/>
  <c r="H238" i="135"/>
  <c r="H272" i="135" s="1"/>
  <c r="H220" i="139"/>
  <c r="H254" i="139" s="1"/>
  <c r="I161" i="146"/>
  <c r="I195" i="146"/>
  <c r="I127" i="146"/>
  <c r="H371" i="149"/>
  <c r="H296" i="149"/>
  <c r="F107" i="200"/>
  <c r="F112" i="200" s="1"/>
  <c r="F29" i="206"/>
  <c r="H30" i="102" s="1"/>
  <c r="I202" i="162"/>
  <c r="I134" i="162"/>
  <c r="I168" i="162"/>
  <c r="H220" i="135"/>
  <c r="H254" i="135" s="1"/>
  <c r="G367" i="134"/>
  <c r="H69" i="134"/>
  <c r="H70" i="134" s="1"/>
  <c r="H77" i="135"/>
  <c r="H78" i="135"/>
  <c r="E113" i="188"/>
  <c r="E114" i="188"/>
  <c r="E116" i="188" s="1"/>
  <c r="E114" i="189"/>
  <c r="E116" i="189" s="1"/>
  <c r="E113" i="189"/>
  <c r="H222" i="137"/>
  <c r="H256" i="137" s="1"/>
  <c r="H222" i="136"/>
  <c r="H256" i="136" s="1"/>
  <c r="I78" i="147"/>
  <c r="H234" i="137"/>
  <c r="H268" i="137" s="1"/>
  <c r="H232" i="134"/>
  <c r="H266" i="134" s="1"/>
  <c r="H236" i="135"/>
  <c r="H270" i="135" s="1"/>
  <c r="H53" i="137"/>
  <c r="G368" i="137"/>
  <c r="G370" i="137" s="1"/>
  <c r="G351" i="137"/>
  <c r="H235" i="139"/>
  <c r="H269" i="139" s="1"/>
  <c r="H162" i="138"/>
  <c r="H196" i="138"/>
  <c r="H128" i="138"/>
  <c r="I127" i="147"/>
  <c r="I161" i="147"/>
  <c r="I195" i="147"/>
  <c r="I187" i="162"/>
  <c r="I153" i="162"/>
  <c r="I119" i="162"/>
  <c r="H93" i="137"/>
  <c r="H94" i="137"/>
  <c r="I83" i="151"/>
  <c r="I84" i="151"/>
  <c r="I99" i="151"/>
  <c r="I115" i="143"/>
  <c r="I149" i="143"/>
  <c r="I183" i="143"/>
  <c r="I167" i="143"/>
  <c r="I201" i="143"/>
  <c r="I133" i="143"/>
  <c r="I80" i="143"/>
  <c r="I96" i="143"/>
  <c r="H350" i="143"/>
  <c r="I43" i="143"/>
  <c r="I77" i="143" s="1"/>
  <c r="I98" i="143"/>
  <c r="I78" i="146"/>
  <c r="E113" i="187"/>
  <c r="E114" i="187"/>
  <c r="E116" i="187" s="1"/>
  <c r="H368" i="147"/>
  <c r="H370" i="147" s="1"/>
  <c r="H351" i="147"/>
  <c r="I53" i="147"/>
  <c r="I166" i="162"/>
  <c r="I200" i="162"/>
  <c r="I132" i="162"/>
  <c r="H237" i="134"/>
  <c r="H271" i="134" s="1"/>
  <c r="I132" i="146"/>
  <c r="I166" i="146"/>
  <c r="I200" i="146"/>
  <c r="E113" i="190"/>
  <c r="E114" i="190"/>
  <c r="E116" i="190" s="1"/>
  <c r="H93" i="135"/>
  <c r="H94" i="135"/>
  <c r="H351" i="162"/>
  <c r="I53" i="162"/>
  <c r="H368" i="162"/>
  <c r="H370" i="162" s="1"/>
  <c r="I169" i="162"/>
  <c r="I135" i="162"/>
  <c r="I203" i="162"/>
  <c r="I181" i="162"/>
  <c r="I147" i="162"/>
  <c r="I113" i="162"/>
  <c r="G351" i="135"/>
  <c r="H53" i="135"/>
  <c r="G368" i="135"/>
  <c r="G370" i="135" s="1"/>
  <c r="F149" i="199"/>
  <c r="F142" i="199"/>
  <c r="F154" i="199" s="1"/>
  <c r="F28" i="205" s="1"/>
  <c r="I133" i="146"/>
  <c r="I167" i="146"/>
  <c r="I201" i="146"/>
  <c r="H93" i="136"/>
  <c r="H94" i="136"/>
  <c r="G328" i="86"/>
  <c r="G365" i="86" s="1"/>
  <c r="H68" i="86" s="1"/>
  <c r="G321" i="86"/>
  <c r="G358" i="86" s="1"/>
  <c r="H61" i="86" s="1"/>
  <c r="G15" i="128"/>
  <c r="G65" i="128" s="1"/>
  <c r="E15" i="186" s="1"/>
  <c r="E44" i="186" s="1"/>
  <c r="E58" i="186" s="1"/>
  <c r="E99" i="186" s="1"/>
  <c r="G319" i="86"/>
  <c r="G320" i="86"/>
  <c r="G357" i="86" s="1"/>
  <c r="H60" i="86" s="1"/>
  <c r="G305" i="86"/>
  <c r="G342" i="86" s="1"/>
  <c r="G303" i="86"/>
  <c r="G306" i="86"/>
  <c r="G343" i="86" s="1"/>
  <c r="G326" i="86"/>
  <c r="G363" i="86" s="1"/>
  <c r="H66" i="86" s="1"/>
  <c r="G307" i="86"/>
  <c r="G344" i="86" s="1"/>
  <c r="G323" i="86"/>
  <c r="G360" i="86" s="1"/>
  <c r="H63" i="86" s="1"/>
  <c r="G309" i="86"/>
  <c r="G346" i="86" s="1"/>
  <c r="G324" i="86"/>
  <c r="G361" i="86" s="1"/>
  <c r="H64" i="86" s="1"/>
  <c r="G325" i="86"/>
  <c r="G362" i="86" s="1"/>
  <c r="H65" i="86" s="1"/>
  <c r="G312" i="86"/>
  <c r="G349" i="86" s="1"/>
  <c r="G310" i="86"/>
  <c r="G347" i="86" s="1"/>
  <c r="G304" i="86"/>
  <c r="G341" i="86" s="1"/>
  <c r="G308" i="86"/>
  <c r="G345" i="86" s="1"/>
  <c r="G322" i="86"/>
  <c r="G359" i="86" s="1"/>
  <c r="H62" i="86" s="1"/>
  <c r="G311" i="86"/>
  <c r="G348" i="86" s="1"/>
  <c r="G327" i="86"/>
  <c r="G364" i="86" s="1"/>
  <c r="H67" i="86" s="1"/>
  <c r="H101" i="86" s="1"/>
  <c r="H233" i="135"/>
  <c r="H267" i="135" s="1"/>
  <c r="I154" i="146"/>
  <c r="I120" i="146"/>
  <c r="I188" i="146"/>
  <c r="H103" i="138"/>
  <c r="H104" i="138" s="1"/>
  <c r="H161" i="138"/>
  <c r="H195" i="138"/>
  <c r="H127" i="138"/>
  <c r="H233" i="139"/>
  <c r="H267" i="139" s="1"/>
  <c r="H234" i="136"/>
  <c r="H268" i="136" s="1"/>
  <c r="I69" i="147"/>
  <c r="I70" i="147" s="1"/>
  <c r="H367" i="147"/>
  <c r="H290" i="138"/>
  <c r="H54" i="138"/>
  <c r="I78" i="162"/>
  <c r="H53" i="134"/>
  <c r="G368" i="134"/>
  <c r="G370" i="134" s="1"/>
  <c r="G351" i="134"/>
  <c r="H236" i="139"/>
  <c r="H270" i="139" s="1"/>
  <c r="I79" i="151"/>
  <c r="I102" i="151"/>
  <c r="I59" i="143"/>
  <c r="I93" i="143" s="1"/>
  <c r="H366" i="143"/>
  <c r="G36" i="95"/>
  <c r="G61" i="95" s="1"/>
  <c r="G91" i="102"/>
  <c r="H294" i="145"/>
  <c r="H296" i="145" s="1"/>
  <c r="H27" i="130"/>
  <c r="H296" i="142"/>
  <c r="H324" i="142" s="1"/>
  <c r="H361" i="142" s="1"/>
  <c r="I64" i="142" s="1"/>
  <c r="H224" i="148"/>
  <c r="H279" i="148"/>
  <c r="H279" i="141"/>
  <c r="H296" i="144"/>
  <c r="H371" i="144"/>
  <c r="F155" i="199" l="1"/>
  <c r="F156" i="199" s="1"/>
  <c r="F267" i="211"/>
  <c r="O71" i="218" s="1"/>
  <c r="F240" i="211"/>
  <c r="E261" i="211"/>
  <c r="N65" i="218" s="1"/>
  <c r="E234" i="211"/>
  <c r="E259" i="211"/>
  <c r="N63" i="218" s="1"/>
  <c r="E232" i="211"/>
  <c r="F290" i="209"/>
  <c r="F31" i="210" s="1"/>
  <c r="F72" i="211" s="1"/>
  <c r="I218" i="162"/>
  <c r="I252" i="162" s="1"/>
  <c r="I237" i="147"/>
  <c r="I271" i="147" s="1"/>
  <c r="I232" i="146"/>
  <c r="I266" i="146" s="1"/>
  <c r="I233" i="147"/>
  <c r="I267" i="147" s="1"/>
  <c r="I217" i="146"/>
  <c r="I251" i="146" s="1"/>
  <c r="G96" i="102"/>
  <c r="G29" i="287"/>
  <c r="L29" i="287" s="1"/>
  <c r="G37" i="95"/>
  <c r="G62" i="95" s="1"/>
  <c r="G25" i="287"/>
  <c r="L25" i="287" s="1"/>
  <c r="I169" i="143"/>
  <c r="I134" i="151"/>
  <c r="I135" i="143"/>
  <c r="I220" i="147"/>
  <c r="I254" i="147" s="1"/>
  <c r="I232" i="147"/>
  <c r="I266" i="147" s="1"/>
  <c r="I218" i="147"/>
  <c r="I252" i="147" s="1"/>
  <c r="I162" i="147"/>
  <c r="I171" i="147" s="1"/>
  <c r="I172" i="147" s="1"/>
  <c r="I221" i="147"/>
  <c r="I255" i="147" s="1"/>
  <c r="I148" i="151"/>
  <c r="I222" i="147"/>
  <c r="I256" i="147" s="1"/>
  <c r="I163" i="143"/>
  <c r="I128" i="147"/>
  <c r="I137" i="147" s="1"/>
  <c r="I138" i="147" s="1"/>
  <c r="I103" i="147"/>
  <c r="I104" i="147" s="1"/>
  <c r="G41" i="95"/>
  <c r="G66" i="95" s="1"/>
  <c r="I129" i="143"/>
  <c r="I182" i="151"/>
  <c r="I232" i="162"/>
  <c r="I266" i="162" s="1"/>
  <c r="I168" i="143"/>
  <c r="I234" i="147"/>
  <c r="I268" i="147" s="1"/>
  <c r="H137" i="138"/>
  <c r="H138" i="138" s="1"/>
  <c r="G92" i="102"/>
  <c r="G78" i="287" s="1"/>
  <c r="I220" i="162"/>
  <c r="I254" i="162" s="1"/>
  <c r="I219" i="146"/>
  <c r="I253" i="146" s="1"/>
  <c r="I238" i="162"/>
  <c r="I272" i="162" s="1"/>
  <c r="I132" i="151"/>
  <c r="H155" i="138"/>
  <c r="H156" i="138" s="1"/>
  <c r="I129" i="151"/>
  <c r="I136" i="143"/>
  <c r="I199" i="151"/>
  <c r="I134" i="143"/>
  <c r="I165" i="143"/>
  <c r="I154" i="151"/>
  <c r="I131" i="143"/>
  <c r="H189" i="138"/>
  <c r="H190" i="138" s="1"/>
  <c r="I222" i="162"/>
  <c r="I256" i="162" s="1"/>
  <c r="I202" i="151"/>
  <c r="I220" i="146"/>
  <c r="I254" i="146" s="1"/>
  <c r="I231" i="162"/>
  <c r="I265" i="162" s="1"/>
  <c r="I236" i="146"/>
  <c r="I270" i="146" s="1"/>
  <c r="G67" i="102"/>
  <c r="G93" i="102"/>
  <c r="I152" i="143"/>
  <c r="I170" i="143"/>
  <c r="I101" i="150"/>
  <c r="I169" i="150" s="1"/>
  <c r="I197" i="151"/>
  <c r="I165" i="151"/>
  <c r="G38" i="95"/>
  <c r="G63" i="95" s="1"/>
  <c r="I118" i="143"/>
  <c r="I80" i="150"/>
  <c r="I182" i="150" s="1"/>
  <c r="H25" i="102"/>
  <c r="H44" i="95" s="1"/>
  <c r="H69" i="95" s="1"/>
  <c r="I216" i="146"/>
  <c r="I250" i="146" s="1"/>
  <c r="I120" i="151"/>
  <c r="I238" i="147"/>
  <c r="I272" i="147" s="1"/>
  <c r="I119" i="143"/>
  <c r="I116" i="143"/>
  <c r="I94" i="151"/>
  <c r="I128" i="151" s="1"/>
  <c r="I97" i="150"/>
  <c r="I131" i="150" s="1"/>
  <c r="I237" i="146"/>
  <c r="I271" i="146" s="1"/>
  <c r="I238" i="146"/>
  <c r="I272" i="146" s="1"/>
  <c r="I184" i="143"/>
  <c r="I187" i="143"/>
  <c r="I200" i="151"/>
  <c r="H171" i="138"/>
  <c r="H172" i="138" s="1"/>
  <c r="I85" i="150"/>
  <c r="I119" i="150" s="1"/>
  <c r="H99" i="86"/>
  <c r="H133" i="86" s="1"/>
  <c r="I236" i="147"/>
  <c r="I270" i="147" s="1"/>
  <c r="H321" i="142"/>
  <c r="H358" i="142" s="1"/>
  <c r="I61" i="142" s="1"/>
  <c r="H95" i="86"/>
  <c r="H163" i="86" s="1"/>
  <c r="I235" i="146"/>
  <c r="I269" i="146" s="1"/>
  <c r="I234" i="146"/>
  <c r="I268" i="146" s="1"/>
  <c r="I81" i="150"/>
  <c r="I115" i="150" s="1"/>
  <c r="I84" i="150"/>
  <c r="I118" i="150" s="1"/>
  <c r="H98" i="86"/>
  <c r="H166" i="86" s="1"/>
  <c r="I216" i="162"/>
  <c r="I250" i="162" s="1"/>
  <c r="I233" i="162"/>
  <c r="I267" i="162" s="1"/>
  <c r="I215" i="162"/>
  <c r="I249" i="162" s="1"/>
  <c r="I234" i="162"/>
  <c r="I268" i="162" s="1"/>
  <c r="I221" i="162"/>
  <c r="I255" i="162" s="1"/>
  <c r="H330" i="150"/>
  <c r="I95" i="150"/>
  <c r="I163" i="150" s="1"/>
  <c r="I217" i="147"/>
  <c r="I251" i="147" s="1"/>
  <c r="I219" i="147"/>
  <c r="I253" i="147" s="1"/>
  <c r="I218" i="146"/>
  <c r="I252" i="146" s="1"/>
  <c r="H371" i="145"/>
  <c r="I98" i="150"/>
  <c r="I166" i="150" s="1"/>
  <c r="I222" i="146"/>
  <c r="I256" i="146" s="1"/>
  <c r="I69" i="143"/>
  <c r="I70" i="143" s="1"/>
  <c r="H367" i="143"/>
  <c r="H96" i="86"/>
  <c r="H52" i="86"/>
  <c r="M563" i="217"/>
  <c r="H97" i="86"/>
  <c r="G313" i="86"/>
  <c r="G340" i="86"/>
  <c r="E104" i="186"/>
  <c r="E106" i="186"/>
  <c r="E15" i="207" s="1"/>
  <c r="E16" i="209" s="1"/>
  <c r="E105" i="186"/>
  <c r="E15" i="205" s="1"/>
  <c r="H161" i="136"/>
  <c r="H195" i="136"/>
  <c r="H127" i="136"/>
  <c r="H103" i="136"/>
  <c r="H104" i="136" s="1"/>
  <c r="I237" i="162"/>
  <c r="I271" i="162" s="1"/>
  <c r="I54" i="162"/>
  <c r="I290" i="162"/>
  <c r="I290" i="147"/>
  <c r="I54" i="147"/>
  <c r="E118" i="187"/>
  <c r="E115" i="187"/>
  <c r="E117" i="187" s="1"/>
  <c r="E119" i="187" s="1"/>
  <c r="H351" i="143"/>
  <c r="I53" i="143"/>
  <c r="H368" i="143"/>
  <c r="H370" i="143" s="1"/>
  <c r="I235" i="143"/>
  <c r="I269" i="143" s="1"/>
  <c r="I217" i="143"/>
  <c r="I251" i="143" s="1"/>
  <c r="H103" i="137"/>
  <c r="H104" i="137" s="1"/>
  <c r="H161" i="137"/>
  <c r="H195" i="137"/>
  <c r="H127" i="137"/>
  <c r="H54" i="137"/>
  <c r="H290" i="137"/>
  <c r="I87" i="147"/>
  <c r="I88" i="147" s="1"/>
  <c r="I146" i="147"/>
  <c r="I155" i="147" s="1"/>
  <c r="I180" i="147"/>
  <c r="I189" i="147" s="1"/>
  <c r="I112" i="147"/>
  <c r="E118" i="189"/>
  <c r="E115" i="189"/>
  <c r="E117" i="189" s="1"/>
  <c r="E119" i="189" s="1"/>
  <c r="H180" i="135"/>
  <c r="H112" i="135"/>
  <c r="H146" i="135"/>
  <c r="I229" i="146"/>
  <c r="F107" i="196"/>
  <c r="F148" i="196"/>
  <c r="F141" i="196"/>
  <c r="I78" i="151"/>
  <c r="I87" i="151" s="1"/>
  <c r="I88" i="151" s="1"/>
  <c r="I82" i="150"/>
  <c r="I96" i="150"/>
  <c r="I83" i="150"/>
  <c r="H146" i="139"/>
  <c r="H180" i="139"/>
  <c r="H112" i="139"/>
  <c r="F28" i="206"/>
  <c r="I231" i="146"/>
  <c r="I265" i="146" s="1"/>
  <c r="I120" i="143"/>
  <c r="I154" i="143"/>
  <c r="I188" i="143"/>
  <c r="I78" i="143"/>
  <c r="I87" i="143" s="1"/>
  <c r="I88" i="143" s="1"/>
  <c r="I69" i="151"/>
  <c r="I70" i="151" s="1"/>
  <c r="H367" i="151"/>
  <c r="F107" i="204"/>
  <c r="F112" i="204" s="1"/>
  <c r="F33" i="206"/>
  <c r="H34" i="102" s="1"/>
  <c r="I218" i="151"/>
  <c r="I252" i="151" s="1"/>
  <c r="I219" i="162"/>
  <c r="I253" i="162" s="1"/>
  <c r="I217" i="162"/>
  <c r="I251" i="162" s="1"/>
  <c r="G94" i="102"/>
  <c r="G39" i="95"/>
  <c r="G64" i="95" s="1"/>
  <c r="H162" i="139"/>
  <c r="H196" i="139"/>
  <c r="H128" i="139"/>
  <c r="I215" i="147"/>
  <c r="I249" i="147" s="1"/>
  <c r="I231" i="147"/>
  <c r="I265" i="147" s="1"/>
  <c r="H179" i="136"/>
  <c r="H111" i="136"/>
  <c r="H87" i="136"/>
  <c r="H88" i="136" s="1"/>
  <c r="H145" i="136"/>
  <c r="I213" i="162"/>
  <c r="I161" i="143"/>
  <c r="I195" i="143"/>
  <c r="I127" i="143"/>
  <c r="I170" i="151"/>
  <c r="I204" i="151"/>
  <c r="I136" i="151"/>
  <c r="H290" i="134"/>
  <c r="H54" i="134"/>
  <c r="H48" i="86"/>
  <c r="M559" i="217"/>
  <c r="H47" i="86"/>
  <c r="M558" i="217"/>
  <c r="H45" i="86"/>
  <c r="M556" i="217"/>
  <c r="I146" i="146"/>
  <c r="I155" i="146" s="1"/>
  <c r="I112" i="146"/>
  <c r="I180" i="146"/>
  <c r="I189" i="146" s="1"/>
  <c r="I198" i="143"/>
  <c r="I164" i="143"/>
  <c r="I130" i="143"/>
  <c r="I133" i="151"/>
  <c r="I167" i="151"/>
  <c r="I201" i="151"/>
  <c r="I152" i="151"/>
  <c r="I118" i="151"/>
  <c r="I186" i="151"/>
  <c r="H87" i="135"/>
  <c r="H88" i="135" s="1"/>
  <c r="H145" i="135"/>
  <c r="H179" i="135"/>
  <c r="H111" i="135"/>
  <c r="H49" i="95"/>
  <c r="H74" i="95" s="1"/>
  <c r="H104" i="102"/>
  <c r="F142" i="196"/>
  <c r="F149" i="196"/>
  <c r="I111" i="151"/>
  <c r="I145" i="151"/>
  <c r="I179" i="151"/>
  <c r="H366" i="150"/>
  <c r="I59" i="150"/>
  <c r="I93" i="150" s="1"/>
  <c r="I102" i="150"/>
  <c r="I196" i="162"/>
  <c r="I162" i="162"/>
  <c r="I171" i="162" s="1"/>
  <c r="I172" i="162" s="1"/>
  <c r="I128" i="162"/>
  <c r="I137" i="162" s="1"/>
  <c r="I138" i="162" s="1"/>
  <c r="H111" i="139"/>
  <c r="H87" i="139"/>
  <c r="H88" i="139" s="1"/>
  <c r="H145" i="139"/>
  <c r="H179" i="139"/>
  <c r="H146" i="137"/>
  <c r="H180" i="137"/>
  <c r="H112" i="137"/>
  <c r="I229" i="162"/>
  <c r="F112" i="199"/>
  <c r="F151" i="199"/>
  <c r="I196" i="146"/>
  <c r="I128" i="146"/>
  <c r="I137" i="146" s="1"/>
  <c r="I138" i="146" s="1"/>
  <c r="I162" i="146"/>
  <c r="I171" i="146" s="1"/>
  <c r="I172" i="146" s="1"/>
  <c r="I94" i="143"/>
  <c r="I103" i="143" s="1"/>
  <c r="I104" i="143" s="1"/>
  <c r="I185" i="143"/>
  <c r="I151" i="143"/>
  <c r="I117" i="143"/>
  <c r="I195" i="151"/>
  <c r="I127" i="151"/>
  <c r="I161" i="151"/>
  <c r="H112" i="134"/>
  <c r="H180" i="134"/>
  <c r="H146" i="134"/>
  <c r="I213" i="146"/>
  <c r="H161" i="139"/>
  <c r="H195" i="139"/>
  <c r="H127" i="139"/>
  <c r="H103" i="139"/>
  <c r="H104" i="139" s="1"/>
  <c r="I215" i="146"/>
  <c r="I249" i="146" s="1"/>
  <c r="I147" i="151"/>
  <c r="I113" i="151"/>
  <c r="I181" i="151"/>
  <c r="I146" i="162"/>
  <c r="I155" i="162" s="1"/>
  <c r="I180" i="162"/>
  <c r="I189" i="162" s="1"/>
  <c r="I112" i="162"/>
  <c r="H203" i="86"/>
  <c r="H135" i="86"/>
  <c r="H169" i="86"/>
  <c r="H44" i="86"/>
  <c r="M555" i="217"/>
  <c r="H100" i="86"/>
  <c r="H102" i="86"/>
  <c r="H162" i="135"/>
  <c r="H196" i="135"/>
  <c r="H128" i="135"/>
  <c r="I166" i="143"/>
  <c r="I132" i="143"/>
  <c r="I200" i="143"/>
  <c r="I182" i="143"/>
  <c r="I114" i="143"/>
  <c r="I148" i="143"/>
  <c r="I151" i="151"/>
  <c r="I185" i="151"/>
  <c r="I117" i="151"/>
  <c r="I229" i="147"/>
  <c r="H230" i="138"/>
  <c r="H264" i="138" s="1"/>
  <c r="I236" i="162"/>
  <c r="I270" i="162" s="1"/>
  <c r="F113" i="200"/>
  <c r="F114" i="200"/>
  <c r="F116" i="200" s="1"/>
  <c r="I213" i="147"/>
  <c r="H368" i="151"/>
  <c r="H370" i="151" s="1"/>
  <c r="H351" i="151"/>
  <c r="I53" i="151"/>
  <c r="H332" i="150"/>
  <c r="H333" i="150" s="1"/>
  <c r="H314" i="150"/>
  <c r="I86" i="150"/>
  <c r="F106" i="203"/>
  <c r="F32" i="207" s="1"/>
  <c r="F33" i="209" s="1"/>
  <c r="F105" i="203"/>
  <c r="F32" i="205" s="1"/>
  <c r="F104" i="203"/>
  <c r="I79" i="150"/>
  <c r="I43" i="150"/>
  <c r="I77" i="150" s="1"/>
  <c r="H350" i="150"/>
  <c r="I100" i="150"/>
  <c r="I216" i="147"/>
  <c r="I250" i="147" s="1"/>
  <c r="I290" i="146"/>
  <c r="I54" i="146"/>
  <c r="H111" i="137"/>
  <c r="H87" i="137"/>
  <c r="H88" i="137" s="1"/>
  <c r="H145" i="137"/>
  <c r="H179" i="137"/>
  <c r="I103" i="162"/>
  <c r="I104" i="162" s="1"/>
  <c r="H54" i="136"/>
  <c r="H290" i="136"/>
  <c r="H196" i="134"/>
  <c r="H162" i="134"/>
  <c r="H128" i="134"/>
  <c r="I235" i="162"/>
  <c r="I269" i="162" s="1"/>
  <c r="M81" i="218"/>
  <c r="I215" i="143"/>
  <c r="I249" i="143" s="1"/>
  <c r="I130" i="151"/>
  <c r="I164" i="151"/>
  <c r="I198" i="151"/>
  <c r="I183" i="151"/>
  <c r="I115" i="151"/>
  <c r="I149" i="151"/>
  <c r="H111" i="134"/>
  <c r="H87" i="134"/>
  <c r="H88" i="134" s="1"/>
  <c r="H145" i="134"/>
  <c r="H179" i="134"/>
  <c r="H290" i="139"/>
  <c r="H54" i="139"/>
  <c r="I87" i="146"/>
  <c r="I88" i="146" s="1"/>
  <c r="E115" i="192"/>
  <c r="E117" i="192" s="1"/>
  <c r="E119" i="192" s="1"/>
  <c r="E118" i="192"/>
  <c r="H214" i="138"/>
  <c r="H248" i="138" s="1"/>
  <c r="H205" i="138"/>
  <c r="H206" i="138" s="1"/>
  <c r="H229" i="138"/>
  <c r="H51" i="86"/>
  <c r="M562" i="217"/>
  <c r="H50" i="86"/>
  <c r="M561" i="217"/>
  <c r="H49" i="86"/>
  <c r="M560" i="217"/>
  <c r="H46" i="86"/>
  <c r="M557" i="217"/>
  <c r="G356" i="86"/>
  <c r="G329" i="86"/>
  <c r="G330" i="86" s="1"/>
  <c r="I205" i="147"/>
  <c r="I206" i="147" s="1"/>
  <c r="H162" i="136"/>
  <c r="H196" i="136"/>
  <c r="H128" i="136"/>
  <c r="H290" i="135"/>
  <c r="H54" i="135"/>
  <c r="H103" i="135"/>
  <c r="H104" i="135" s="1"/>
  <c r="H161" i="135"/>
  <c r="H195" i="135"/>
  <c r="H127" i="135"/>
  <c r="E115" i="190"/>
  <c r="E117" i="190" s="1"/>
  <c r="E119" i="190" s="1"/>
  <c r="E118" i="190"/>
  <c r="I145" i="143"/>
  <c r="I111" i="143"/>
  <c r="I179" i="143"/>
  <c r="H196" i="137"/>
  <c r="H128" i="137"/>
  <c r="H162" i="137"/>
  <c r="E115" i="188"/>
  <c r="E117" i="188" s="1"/>
  <c r="E119" i="188" s="1"/>
  <c r="E118" i="188"/>
  <c r="H305" i="149"/>
  <c r="H342" i="149" s="1"/>
  <c r="I45" i="149" s="1"/>
  <c r="H308" i="149"/>
  <c r="H345" i="149" s="1"/>
  <c r="I48" i="149" s="1"/>
  <c r="H319" i="149"/>
  <c r="H356" i="149" s="1"/>
  <c r="H321" i="149"/>
  <c r="H358" i="149" s="1"/>
  <c r="I61" i="149" s="1"/>
  <c r="H309" i="149"/>
  <c r="H346" i="149" s="1"/>
  <c r="I49" i="149" s="1"/>
  <c r="H312" i="149"/>
  <c r="H349" i="149" s="1"/>
  <c r="I52" i="149" s="1"/>
  <c r="H326" i="149"/>
  <c r="H363" i="149" s="1"/>
  <c r="I66" i="149" s="1"/>
  <c r="H303" i="149"/>
  <c r="H340" i="149" s="1"/>
  <c r="H307" i="149"/>
  <c r="H344" i="149" s="1"/>
  <c r="I47" i="149" s="1"/>
  <c r="H310" i="149"/>
  <c r="H347" i="149" s="1"/>
  <c r="I50" i="149" s="1"/>
  <c r="H304" i="149"/>
  <c r="H341" i="149" s="1"/>
  <c r="I44" i="149" s="1"/>
  <c r="H328" i="149"/>
  <c r="H365" i="149" s="1"/>
  <c r="I68" i="149" s="1"/>
  <c r="H311" i="149"/>
  <c r="H348" i="149" s="1"/>
  <c r="I51" i="149" s="1"/>
  <c r="H325" i="149"/>
  <c r="H362" i="149" s="1"/>
  <c r="I65" i="149" s="1"/>
  <c r="H323" i="149"/>
  <c r="H360" i="149" s="1"/>
  <c r="I63" i="149" s="1"/>
  <c r="H306" i="149"/>
  <c r="H343" i="149" s="1"/>
  <c r="I46" i="149" s="1"/>
  <c r="H322" i="149"/>
  <c r="H359" i="149" s="1"/>
  <c r="I62" i="149" s="1"/>
  <c r="H329" i="149"/>
  <c r="H31" i="128"/>
  <c r="H81" i="128" s="1"/>
  <c r="F15" i="202" s="1"/>
  <c r="F44" i="202" s="1"/>
  <c r="F58" i="202" s="1"/>
  <c r="F99" i="202" s="1"/>
  <c r="H313" i="149"/>
  <c r="H331" i="149"/>
  <c r="H327" i="149"/>
  <c r="H364" i="149" s="1"/>
  <c r="I67" i="149" s="1"/>
  <c r="H324" i="149"/>
  <c r="H361" i="149" s="1"/>
  <c r="I64" i="149" s="1"/>
  <c r="H320" i="149"/>
  <c r="H357" i="149" s="1"/>
  <c r="I60" i="149" s="1"/>
  <c r="I135" i="151"/>
  <c r="I169" i="151"/>
  <c r="I203" i="151"/>
  <c r="I99" i="150"/>
  <c r="H213" i="138"/>
  <c r="H121" i="138"/>
  <c r="H103" i="134"/>
  <c r="H104" i="134" s="1"/>
  <c r="H195" i="134"/>
  <c r="H161" i="134"/>
  <c r="H127" i="134"/>
  <c r="I119" i="151"/>
  <c r="I153" i="151"/>
  <c r="I187" i="151"/>
  <c r="F34" i="209"/>
  <c r="H146" i="136"/>
  <c r="H112" i="136"/>
  <c r="H180" i="136"/>
  <c r="I87" i="162"/>
  <c r="I88" i="162" s="1"/>
  <c r="F114" i="195"/>
  <c r="F116" i="195" s="1"/>
  <c r="F113" i="195"/>
  <c r="G88" i="208"/>
  <c r="H304" i="142"/>
  <c r="H341" i="142" s="1"/>
  <c r="I44" i="142" s="1"/>
  <c r="H320" i="142"/>
  <c r="H357" i="142" s="1"/>
  <c r="I60" i="142" s="1"/>
  <c r="H307" i="142"/>
  <c r="H344" i="142" s="1"/>
  <c r="I47" i="142" s="1"/>
  <c r="H323" i="142"/>
  <c r="H360" i="142" s="1"/>
  <c r="I63" i="142" s="1"/>
  <c r="I98" i="142" s="1"/>
  <c r="H310" i="142"/>
  <c r="H347" i="142" s="1"/>
  <c r="I50" i="142" s="1"/>
  <c r="H309" i="142"/>
  <c r="H346" i="142" s="1"/>
  <c r="I49" i="142" s="1"/>
  <c r="H329" i="142"/>
  <c r="H326" i="142"/>
  <c r="H363" i="142" s="1"/>
  <c r="I66" i="142" s="1"/>
  <c r="H328" i="142"/>
  <c r="H365" i="142" s="1"/>
  <c r="I68" i="142" s="1"/>
  <c r="H322" i="142"/>
  <c r="H359" i="142" s="1"/>
  <c r="I62" i="142" s="1"/>
  <c r="H312" i="142"/>
  <c r="H349" i="142" s="1"/>
  <c r="I52" i="142" s="1"/>
  <c r="H331" i="142"/>
  <c r="H325" i="142"/>
  <c r="H362" i="142" s="1"/>
  <c r="I65" i="142" s="1"/>
  <c r="I99" i="142" s="1"/>
  <c r="H313" i="142"/>
  <c r="H308" i="142"/>
  <c r="H345" i="142" s="1"/>
  <c r="I48" i="142" s="1"/>
  <c r="H23" i="128"/>
  <c r="H73" i="128" s="1"/>
  <c r="F15" i="194" s="1"/>
  <c r="F44" i="194" s="1"/>
  <c r="F58" i="194" s="1"/>
  <c r="F99" i="194" s="1"/>
  <c r="F106" i="194" s="1"/>
  <c r="F23" i="207" s="1"/>
  <c r="F24" i="209" s="1"/>
  <c r="H305" i="142"/>
  <c r="H342" i="142" s="1"/>
  <c r="I45" i="142" s="1"/>
  <c r="H319" i="142"/>
  <c r="H356" i="142" s="1"/>
  <c r="H311" i="142"/>
  <c r="H348" i="142" s="1"/>
  <c r="I51" i="142" s="1"/>
  <c r="H306" i="142"/>
  <c r="H343" i="142" s="1"/>
  <c r="I46" i="142" s="1"/>
  <c r="H327" i="142"/>
  <c r="H364" i="142" s="1"/>
  <c r="I67" i="142" s="1"/>
  <c r="H303" i="142"/>
  <c r="H340" i="142" s="1"/>
  <c r="H324" i="145"/>
  <c r="H361" i="145" s="1"/>
  <c r="I64" i="145" s="1"/>
  <c r="H305" i="145"/>
  <c r="H342" i="145" s="1"/>
  <c r="I45" i="145" s="1"/>
  <c r="H312" i="145"/>
  <c r="H349" i="145" s="1"/>
  <c r="I52" i="145" s="1"/>
  <c r="H326" i="145"/>
  <c r="H363" i="145" s="1"/>
  <c r="I66" i="145" s="1"/>
  <c r="H303" i="145"/>
  <c r="H306" i="145"/>
  <c r="H343" i="145" s="1"/>
  <c r="I46" i="145" s="1"/>
  <c r="H320" i="145"/>
  <c r="H357" i="145" s="1"/>
  <c r="I60" i="145" s="1"/>
  <c r="H327" i="145"/>
  <c r="H364" i="145" s="1"/>
  <c r="I67" i="145" s="1"/>
  <c r="H308" i="145"/>
  <c r="H345" i="145" s="1"/>
  <c r="I48" i="145" s="1"/>
  <c r="H322" i="145"/>
  <c r="H359" i="145" s="1"/>
  <c r="I62" i="145" s="1"/>
  <c r="H329" i="145"/>
  <c r="H310" i="145"/>
  <c r="H347" i="145" s="1"/>
  <c r="I50" i="145" s="1"/>
  <c r="H27" i="128"/>
  <c r="H77" i="128" s="1"/>
  <c r="F15" i="198" s="1"/>
  <c r="F44" i="198" s="1"/>
  <c r="F58" i="198" s="1"/>
  <c r="F99" i="198" s="1"/>
  <c r="H313" i="145"/>
  <c r="H323" i="145"/>
  <c r="H360" i="145" s="1"/>
  <c r="I63" i="145" s="1"/>
  <c r="H304" i="145"/>
  <c r="H341" i="145" s="1"/>
  <c r="I44" i="145" s="1"/>
  <c r="H311" i="145"/>
  <c r="H348" i="145" s="1"/>
  <c r="I51" i="145" s="1"/>
  <c r="H325" i="145"/>
  <c r="H362" i="145" s="1"/>
  <c r="I65" i="145" s="1"/>
  <c r="H328" i="145"/>
  <c r="H365" i="145" s="1"/>
  <c r="I68" i="145" s="1"/>
  <c r="H309" i="145"/>
  <c r="H346" i="145" s="1"/>
  <c r="I49" i="145" s="1"/>
  <c r="H319" i="145"/>
  <c r="H331" i="145"/>
  <c r="H307" i="145"/>
  <c r="H344" i="145" s="1"/>
  <c r="I47" i="145" s="1"/>
  <c r="H321" i="145"/>
  <c r="H358" i="145" s="1"/>
  <c r="I61" i="145" s="1"/>
  <c r="H283" i="148"/>
  <c r="H30" i="130"/>
  <c r="H294" i="148"/>
  <c r="H294" i="141"/>
  <c r="H22" i="130"/>
  <c r="H283" i="141"/>
  <c r="H325" i="144"/>
  <c r="H362" i="144" s="1"/>
  <c r="I65" i="144" s="1"/>
  <c r="H328" i="144"/>
  <c r="H365" i="144" s="1"/>
  <c r="I68" i="144" s="1"/>
  <c r="H309" i="144"/>
  <c r="H346" i="144" s="1"/>
  <c r="I49" i="144" s="1"/>
  <c r="H319" i="144"/>
  <c r="H331" i="144"/>
  <c r="H307" i="144"/>
  <c r="H344" i="144" s="1"/>
  <c r="I47" i="144" s="1"/>
  <c r="H323" i="144"/>
  <c r="H360" i="144" s="1"/>
  <c r="I63" i="144" s="1"/>
  <c r="H321" i="144"/>
  <c r="H358" i="144" s="1"/>
  <c r="I61" i="144" s="1"/>
  <c r="H324" i="144"/>
  <c r="H361" i="144" s="1"/>
  <c r="I64" i="144" s="1"/>
  <c r="H305" i="144"/>
  <c r="H342" i="144" s="1"/>
  <c r="I45" i="144" s="1"/>
  <c r="H312" i="144"/>
  <c r="H349" i="144" s="1"/>
  <c r="I52" i="144" s="1"/>
  <c r="H326" i="144"/>
  <c r="H363" i="144" s="1"/>
  <c r="I66" i="144" s="1"/>
  <c r="H311" i="144"/>
  <c r="H348" i="144" s="1"/>
  <c r="I51" i="144" s="1"/>
  <c r="H306" i="144"/>
  <c r="H343" i="144" s="1"/>
  <c r="I46" i="144" s="1"/>
  <c r="H26" i="128"/>
  <c r="H76" i="128" s="1"/>
  <c r="F15" i="197" s="1"/>
  <c r="F44" i="197" s="1"/>
  <c r="F58" i="197" s="1"/>
  <c r="F99" i="197" s="1"/>
  <c r="H310" i="144"/>
  <c r="H347" i="144" s="1"/>
  <c r="I50" i="144" s="1"/>
  <c r="H320" i="144"/>
  <c r="H357" i="144" s="1"/>
  <c r="I60" i="144" s="1"/>
  <c r="H327" i="144"/>
  <c r="H364" i="144" s="1"/>
  <c r="I67" i="144" s="1"/>
  <c r="H308" i="144"/>
  <c r="H345" i="144" s="1"/>
  <c r="I48" i="144" s="1"/>
  <c r="H322" i="144"/>
  <c r="H359" i="144" s="1"/>
  <c r="I62" i="144" s="1"/>
  <c r="I96" i="144" s="1"/>
  <c r="H329" i="144"/>
  <c r="H313" i="144"/>
  <c r="H304" i="144"/>
  <c r="H341" i="144" s="1"/>
  <c r="I44" i="144" s="1"/>
  <c r="H303" i="144"/>
  <c r="I102" i="142"/>
  <c r="I170" i="142" s="1"/>
  <c r="F154" i="196" l="1"/>
  <c r="F25" i="205" s="1"/>
  <c r="F153" i="196"/>
  <c r="F272" i="211"/>
  <c r="O76" i="218" s="1"/>
  <c r="F245" i="211"/>
  <c r="E276" i="209"/>
  <c r="E17" i="210" s="1"/>
  <c r="E58" i="211" s="1"/>
  <c r="F284" i="209"/>
  <c r="F25" i="210" s="1"/>
  <c r="F66" i="211" s="1"/>
  <c r="F294" i="209"/>
  <c r="F35" i="210" s="1"/>
  <c r="F76" i="211" s="1"/>
  <c r="F293" i="209"/>
  <c r="F34" i="210" s="1"/>
  <c r="F75" i="211" s="1"/>
  <c r="I79" i="142"/>
  <c r="I113" i="142" s="1"/>
  <c r="I236" i="151"/>
  <c r="I270" i="151" s="1"/>
  <c r="I80" i="145"/>
  <c r="I148" i="145" s="1"/>
  <c r="I222" i="151"/>
  <c r="I256" i="151" s="1"/>
  <c r="I237" i="143"/>
  <c r="I271" i="143" s="1"/>
  <c r="H83" i="86"/>
  <c r="H151" i="86" s="1"/>
  <c r="H171" i="139"/>
  <c r="H172" i="139" s="1"/>
  <c r="I231" i="143"/>
  <c r="I265" i="143" s="1"/>
  <c r="I216" i="151"/>
  <c r="I250" i="151" s="1"/>
  <c r="H155" i="139"/>
  <c r="H156" i="139" s="1"/>
  <c r="I230" i="147"/>
  <c r="I264" i="147" s="1"/>
  <c r="I80" i="144"/>
  <c r="I182" i="144" s="1"/>
  <c r="I236" i="143"/>
  <c r="I270" i="143" s="1"/>
  <c r="I98" i="149"/>
  <c r="I132" i="149" s="1"/>
  <c r="H167" i="86"/>
  <c r="I101" i="145"/>
  <c r="I203" i="145" s="1"/>
  <c r="H171" i="135"/>
  <c r="H172" i="135" s="1"/>
  <c r="I234" i="151"/>
  <c r="I268" i="151" s="1"/>
  <c r="H189" i="137"/>
  <c r="H190" i="137" s="1"/>
  <c r="I231" i="151"/>
  <c r="I265" i="151" s="1"/>
  <c r="I233" i="143"/>
  <c r="I267" i="143" s="1"/>
  <c r="I238" i="143"/>
  <c r="I272" i="143" s="1"/>
  <c r="I233" i="151"/>
  <c r="I267" i="151" s="1"/>
  <c r="H137" i="134"/>
  <c r="H138" i="134" s="1"/>
  <c r="H99" i="102"/>
  <c r="I148" i="150"/>
  <c r="I114" i="150"/>
  <c r="I199" i="150"/>
  <c r="F160" i="199"/>
  <c r="I96" i="142"/>
  <c r="I164" i="142" s="1"/>
  <c r="I95" i="142"/>
  <c r="I129" i="142" s="1"/>
  <c r="I149" i="150"/>
  <c r="I220" i="143"/>
  <c r="I254" i="143" s="1"/>
  <c r="I221" i="143"/>
  <c r="I255" i="143" s="1"/>
  <c r="G92" i="208"/>
  <c r="I78" i="150"/>
  <c r="I87" i="150" s="1"/>
  <c r="I88" i="150" s="1"/>
  <c r="I203" i="150"/>
  <c r="I103" i="151"/>
  <c r="I104" i="151" s="1"/>
  <c r="I197" i="150"/>
  <c r="I196" i="151"/>
  <c r="I205" i="151" s="1"/>
  <c r="I206" i="151" s="1"/>
  <c r="I183" i="150"/>
  <c r="I135" i="150"/>
  <c r="I129" i="150"/>
  <c r="H201" i="86"/>
  <c r="I162" i="151"/>
  <c r="I171" i="151" s="1"/>
  <c r="I172" i="151" s="1"/>
  <c r="I165" i="150"/>
  <c r="I152" i="150"/>
  <c r="I218" i="143"/>
  <c r="I252" i="143" s="1"/>
  <c r="I187" i="150"/>
  <c r="H129" i="86"/>
  <c r="I95" i="145"/>
  <c r="I129" i="145" s="1"/>
  <c r="H332" i="142"/>
  <c r="H333" i="142" s="1"/>
  <c r="H137" i="139"/>
  <c r="H138" i="139" s="1"/>
  <c r="I132" i="150"/>
  <c r="F173" i="199"/>
  <c r="F28" i="207" s="1"/>
  <c r="H29" i="102" s="1"/>
  <c r="I200" i="150"/>
  <c r="H155" i="134"/>
  <c r="H156" i="134" s="1"/>
  <c r="I186" i="150"/>
  <c r="H280" i="138"/>
  <c r="H20" i="131" s="1"/>
  <c r="H155" i="135"/>
  <c r="H156" i="135" s="1"/>
  <c r="P528" i="217"/>
  <c r="H189" i="139"/>
  <c r="H190" i="139" s="1"/>
  <c r="H80" i="86"/>
  <c r="H148" i="86" s="1"/>
  <c r="H132" i="86"/>
  <c r="H189" i="135"/>
  <c r="H190" i="135" s="1"/>
  <c r="I220" i="151"/>
  <c r="I254" i="151" s="1"/>
  <c r="H197" i="86"/>
  <c r="P527" i="217"/>
  <c r="H189" i="134"/>
  <c r="H190" i="134" s="1"/>
  <c r="H200" i="86"/>
  <c r="I153" i="150"/>
  <c r="I85" i="142"/>
  <c r="I119" i="142" s="1"/>
  <c r="H171" i="134"/>
  <c r="H172" i="134" s="1"/>
  <c r="H137" i="135"/>
  <c r="H138" i="135" s="1"/>
  <c r="I216" i="143"/>
  <c r="I250" i="143" s="1"/>
  <c r="P526" i="217"/>
  <c r="H85" i="86"/>
  <c r="H153" i="86" s="1"/>
  <c r="H214" i="135"/>
  <c r="H248" i="135" s="1"/>
  <c r="H237" i="86"/>
  <c r="H271" i="86" s="1"/>
  <c r="I97" i="149"/>
  <c r="I199" i="149" s="1"/>
  <c r="I100" i="149"/>
  <c r="I134" i="149" s="1"/>
  <c r="I234" i="143"/>
  <c r="I268" i="143" s="1"/>
  <c r="H230" i="135"/>
  <c r="H264" i="135" s="1"/>
  <c r="I230" i="162"/>
  <c r="I264" i="162" s="1"/>
  <c r="H82" i="86"/>
  <c r="H184" i="86" s="1"/>
  <c r="I238" i="151"/>
  <c r="I272" i="151" s="1"/>
  <c r="I229" i="151"/>
  <c r="I263" i="151" s="1"/>
  <c r="I205" i="162"/>
  <c r="I206" i="162" s="1"/>
  <c r="I222" i="143"/>
  <c r="I256" i="143" s="1"/>
  <c r="I96" i="149"/>
  <c r="I198" i="149" s="1"/>
  <c r="I85" i="149"/>
  <c r="I119" i="149" s="1"/>
  <c r="I81" i="149"/>
  <c r="I149" i="149" s="1"/>
  <c r="I83" i="149"/>
  <c r="I185" i="149" s="1"/>
  <c r="I280" i="146"/>
  <c r="I28" i="131" s="1"/>
  <c r="I156" i="146"/>
  <c r="I190" i="162"/>
  <c r="F115" i="195"/>
  <c r="F117" i="195" s="1"/>
  <c r="F119" i="195" s="1"/>
  <c r="F118" i="195"/>
  <c r="H214" i="136"/>
  <c r="H248" i="136" s="1"/>
  <c r="H282" i="138"/>
  <c r="H20" i="132" s="1"/>
  <c r="H122" i="138"/>
  <c r="I101" i="149"/>
  <c r="H330" i="149"/>
  <c r="I99" i="149"/>
  <c r="I84" i="149"/>
  <c r="I86" i="149"/>
  <c r="I82" i="149"/>
  <c r="H229" i="135"/>
  <c r="H205" i="135"/>
  <c r="H206" i="135" s="1"/>
  <c r="H239" i="138"/>
  <c r="H240" i="138" s="1"/>
  <c r="H263" i="138"/>
  <c r="H273" i="138" s="1"/>
  <c r="H274" i="138" s="1"/>
  <c r="I217" i="151"/>
  <c r="I251" i="151" s="1"/>
  <c r="H155" i="137"/>
  <c r="I179" i="150"/>
  <c r="I111" i="150"/>
  <c r="I145" i="150"/>
  <c r="I290" i="151"/>
  <c r="I54" i="151"/>
  <c r="I263" i="147"/>
  <c r="I214" i="162"/>
  <c r="I248" i="162" s="1"/>
  <c r="I215" i="151"/>
  <c r="I249" i="151" s="1"/>
  <c r="I219" i="143"/>
  <c r="I253" i="143" s="1"/>
  <c r="F113" i="199"/>
  <c r="F114" i="199"/>
  <c r="F116" i="199" s="1"/>
  <c r="I263" i="162"/>
  <c r="H213" i="139"/>
  <c r="H121" i="139"/>
  <c r="I136" i="150"/>
  <c r="I170" i="150"/>
  <c r="I204" i="150"/>
  <c r="I213" i="151"/>
  <c r="I121" i="146"/>
  <c r="I214" i="146"/>
  <c r="I248" i="146" s="1"/>
  <c r="H81" i="86"/>
  <c r="H189" i="136"/>
  <c r="H230" i="139"/>
  <c r="H264" i="139" s="1"/>
  <c r="H108" i="102"/>
  <c r="H53" i="95"/>
  <c r="H78" i="95" s="1"/>
  <c r="I146" i="143"/>
  <c r="I155" i="143" s="1"/>
  <c r="I112" i="143"/>
  <c r="I121" i="143" s="1"/>
  <c r="I180" i="143"/>
  <c r="I189" i="143" s="1"/>
  <c r="F151" i="196"/>
  <c r="F112" i="196"/>
  <c r="H137" i="137"/>
  <c r="H138" i="137" s="1"/>
  <c r="H171" i="136"/>
  <c r="H172" i="136" s="1"/>
  <c r="G350" i="86"/>
  <c r="H43" i="86"/>
  <c r="H77" i="86" s="1"/>
  <c r="M554" i="217"/>
  <c r="M564" i="217" s="1"/>
  <c r="H86" i="86"/>
  <c r="H223" i="138"/>
  <c r="H247" i="138"/>
  <c r="H257" i="138" s="1"/>
  <c r="H258" i="138" s="1"/>
  <c r="I237" i="151"/>
  <c r="I271" i="151" s="1"/>
  <c r="I79" i="149"/>
  <c r="H84" i="86"/>
  <c r="I147" i="150"/>
  <c r="I113" i="150"/>
  <c r="I181" i="150"/>
  <c r="I154" i="150"/>
  <c r="I120" i="150"/>
  <c r="I188" i="150"/>
  <c r="F118" i="200"/>
  <c r="F115" i="200"/>
  <c r="F117" i="200" s="1"/>
  <c r="F119" i="200" s="1"/>
  <c r="I219" i="151"/>
  <c r="I253" i="151" s="1"/>
  <c r="H204" i="86"/>
  <c r="H170" i="86"/>
  <c r="H136" i="86"/>
  <c r="H205" i="139"/>
  <c r="H206" i="139" s="1"/>
  <c r="H229" i="139"/>
  <c r="H214" i="137"/>
  <c r="H248" i="137" s="1"/>
  <c r="I195" i="150"/>
  <c r="I161" i="150"/>
  <c r="I127" i="150"/>
  <c r="I235" i="151"/>
  <c r="I269" i="151" s="1"/>
  <c r="P525" i="217"/>
  <c r="H155" i="136"/>
  <c r="F113" i="204"/>
  <c r="F114" i="204"/>
  <c r="F116" i="204" s="1"/>
  <c r="I185" i="150"/>
  <c r="I117" i="150"/>
  <c r="I151" i="150"/>
  <c r="I112" i="151"/>
  <c r="I180" i="151"/>
  <c r="I189" i="151" s="1"/>
  <c r="I146" i="151"/>
  <c r="I155" i="151" s="1"/>
  <c r="I263" i="146"/>
  <c r="I121" i="147"/>
  <c r="I214" i="147"/>
  <c r="I248" i="147" s="1"/>
  <c r="H229" i="137"/>
  <c r="H205" i="137"/>
  <c r="H206" i="137" s="1"/>
  <c r="G314" i="86"/>
  <c r="G332" i="86"/>
  <c r="G333" i="86" s="1"/>
  <c r="H130" i="86"/>
  <c r="H164" i="86"/>
  <c r="H198" i="86"/>
  <c r="I83" i="142"/>
  <c r="I151" i="142" s="1"/>
  <c r="I84" i="142"/>
  <c r="I118" i="142" s="1"/>
  <c r="I221" i="151"/>
  <c r="I255" i="151" s="1"/>
  <c r="H229" i="134"/>
  <c r="H205" i="134"/>
  <c r="H206" i="134" s="1"/>
  <c r="H314" i="149"/>
  <c r="H332" i="149"/>
  <c r="H333" i="149" s="1"/>
  <c r="I80" i="149"/>
  <c r="I102" i="149"/>
  <c r="H350" i="149"/>
  <c r="I43" i="149"/>
  <c r="I95" i="149"/>
  <c r="H230" i="137"/>
  <c r="H264" i="137" s="1"/>
  <c r="I213" i="143"/>
  <c r="H230" i="136"/>
  <c r="H264" i="136" s="1"/>
  <c r="H121" i="134"/>
  <c r="H213" i="134"/>
  <c r="I232" i="151"/>
  <c r="I266" i="151" s="1"/>
  <c r="H230" i="134"/>
  <c r="H264" i="134" s="1"/>
  <c r="H121" i="137"/>
  <c r="H213" i="137"/>
  <c r="I202" i="150"/>
  <c r="I134" i="150"/>
  <c r="I168" i="150"/>
  <c r="F107" i="203"/>
  <c r="F112" i="203" s="1"/>
  <c r="F32" i="206"/>
  <c r="G91" i="208" s="1"/>
  <c r="H214" i="134"/>
  <c r="H248" i="134" s="1"/>
  <c r="I137" i="151"/>
  <c r="I138" i="151" s="1"/>
  <c r="I205" i="146"/>
  <c r="I206" i="146" s="1"/>
  <c r="I230" i="146"/>
  <c r="I264" i="146" s="1"/>
  <c r="H367" i="150"/>
  <c r="I69" i="150"/>
  <c r="I70" i="150" s="1"/>
  <c r="H121" i="135"/>
  <c r="H213" i="135"/>
  <c r="I232" i="143"/>
  <c r="I266" i="143" s="1"/>
  <c r="H79" i="86"/>
  <c r="I229" i="143"/>
  <c r="I121" i="162"/>
  <c r="H214" i="139"/>
  <c r="H248" i="139" s="1"/>
  <c r="I164" i="150"/>
  <c r="I198" i="150"/>
  <c r="I130" i="150"/>
  <c r="I94" i="150"/>
  <c r="F25" i="206"/>
  <c r="I281" i="147"/>
  <c r="I29" i="133" s="1"/>
  <c r="I190" i="147"/>
  <c r="H171" i="137"/>
  <c r="H172" i="137" s="1"/>
  <c r="I54" i="143"/>
  <c r="I290" i="143"/>
  <c r="H137" i="136"/>
  <c r="H138" i="136" s="1"/>
  <c r="M82" i="218"/>
  <c r="H199" i="86"/>
  <c r="H131" i="86"/>
  <c r="H165" i="86"/>
  <c r="I201" i="150"/>
  <c r="I133" i="150"/>
  <c r="I167" i="150"/>
  <c r="F104" i="202"/>
  <c r="F106" i="202"/>
  <c r="F31" i="207" s="1"/>
  <c r="F32" i="209" s="1"/>
  <c r="F105" i="202"/>
  <c r="F31" i="205" s="1"/>
  <c r="I59" i="149"/>
  <c r="H366" i="149"/>
  <c r="G366" i="86"/>
  <c r="H59" i="86"/>
  <c r="I280" i="162"/>
  <c r="I24" i="131" s="1"/>
  <c r="I156" i="162"/>
  <c r="H351" i="150"/>
  <c r="I53" i="150"/>
  <c r="H368" i="150"/>
  <c r="H370" i="150" s="1"/>
  <c r="I247" i="147"/>
  <c r="H202" i="86"/>
  <c r="H134" i="86"/>
  <c r="H168" i="86"/>
  <c r="I247" i="146"/>
  <c r="I196" i="143"/>
  <c r="I128" i="143"/>
  <c r="I137" i="143" s="1"/>
  <c r="I138" i="143" s="1"/>
  <c r="I162" i="143"/>
  <c r="I171" i="143" s="1"/>
  <c r="I172" i="143" s="1"/>
  <c r="I190" i="146"/>
  <c r="I247" i="162"/>
  <c r="H121" i="136"/>
  <c r="H213" i="136"/>
  <c r="H281" i="138"/>
  <c r="H20" i="133" s="1"/>
  <c r="I116" i="150"/>
  <c r="I150" i="150"/>
  <c r="I184" i="150"/>
  <c r="I156" i="147"/>
  <c r="I280" i="147"/>
  <c r="I29" i="131" s="1"/>
  <c r="H205" i="136"/>
  <c r="H206" i="136" s="1"/>
  <c r="H229" i="136"/>
  <c r="E15" i="206"/>
  <c r="F74" i="208" s="1"/>
  <c r="E107" i="186"/>
  <c r="E112" i="186" s="1"/>
  <c r="I100" i="142"/>
  <c r="I134" i="142" s="1"/>
  <c r="I133" i="142"/>
  <c r="I201" i="142"/>
  <c r="I101" i="142"/>
  <c r="I169" i="142" s="1"/>
  <c r="I102" i="145"/>
  <c r="I204" i="145" s="1"/>
  <c r="H332" i="145"/>
  <c r="H333" i="145" s="1"/>
  <c r="I81" i="142"/>
  <c r="I183" i="142" s="1"/>
  <c r="I82" i="144"/>
  <c r="I150" i="144" s="1"/>
  <c r="I85" i="145"/>
  <c r="I187" i="145" s="1"/>
  <c r="H330" i="142"/>
  <c r="I96" i="145"/>
  <c r="I164" i="145" s="1"/>
  <c r="I97" i="142"/>
  <c r="I82" i="142"/>
  <c r="I184" i="142" s="1"/>
  <c r="I99" i="145"/>
  <c r="I133" i="145" s="1"/>
  <c r="H314" i="142"/>
  <c r="F104" i="194"/>
  <c r="F23" i="206" s="1"/>
  <c r="I86" i="142"/>
  <c r="I188" i="142" s="1"/>
  <c r="I80" i="142"/>
  <c r="I83" i="145"/>
  <c r="I185" i="145" s="1"/>
  <c r="F105" i="194"/>
  <c r="F23" i="205" s="1"/>
  <c r="I81" i="145"/>
  <c r="I149" i="145" s="1"/>
  <c r="I97" i="145"/>
  <c r="I199" i="145" s="1"/>
  <c r="I84" i="145"/>
  <c r="I100" i="145"/>
  <c r="H371" i="148"/>
  <c r="H296" i="148"/>
  <c r="I86" i="145"/>
  <c r="I79" i="145"/>
  <c r="H356" i="145"/>
  <c r="H330" i="145"/>
  <c r="F104" i="198"/>
  <c r="F106" i="198"/>
  <c r="F27" i="207" s="1"/>
  <c r="F28" i="209" s="1"/>
  <c r="F105" i="198"/>
  <c r="F27" i="205" s="1"/>
  <c r="I82" i="145"/>
  <c r="H340" i="145"/>
  <c r="H314" i="145"/>
  <c r="I98" i="145"/>
  <c r="I98" i="144"/>
  <c r="I166" i="144" s="1"/>
  <c r="I84" i="144"/>
  <c r="I186" i="144" s="1"/>
  <c r="I101" i="144"/>
  <c r="I169" i="144" s="1"/>
  <c r="I85" i="144"/>
  <c r="I153" i="144" s="1"/>
  <c r="I97" i="144"/>
  <c r="I199" i="144" s="1"/>
  <c r="H296" i="141"/>
  <c r="H371" i="141"/>
  <c r="I99" i="144"/>
  <c r="H340" i="144"/>
  <c r="H314" i="144"/>
  <c r="I198" i="144"/>
  <c r="I164" i="144"/>
  <c r="I130" i="144"/>
  <c r="I100" i="144"/>
  <c r="I95" i="144"/>
  <c r="H356" i="144"/>
  <c r="H330" i="144"/>
  <c r="F106" i="197"/>
  <c r="F150" i="197" s="1"/>
  <c r="F105" i="197"/>
  <c r="F104" i="197"/>
  <c r="I86" i="144"/>
  <c r="I83" i="144"/>
  <c r="I204" i="142"/>
  <c r="H332" i="144"/>
  <c r="H333" i="144" s="1"/>
  <c r="I79" i="144"/>
  <c r="I81" i="144"/>
  <c r="I102" i="144"/>
  <c r="I136" i="142"/>
  <c r="I167" i="142"/>
  <c r="H366" i="142"/>
  <c r="I69" i="142" s="1"/>
  <c r="I59" i="142"/>
  <c r="H350" i="142"/>
  <c r="H351" i="142" s="1"/>
  <c r="I43" i="142"/>
  <c r="I132" i="142"/>
  <c r="I200" i="142"/>
  <c r="I166" i="142"/>
  <c r="F155" i="196" l="1"/>
  <c r="F159" i="196" s="1"/>
  <c r="I182" i="145"/>
  <c r="F275" i="211"/>
  <c r="O79" i="218" s="1"/>
  <c r="F248" i="211"/>
  <c r="F266" i="211"/>
  <c r="O70" i="218" s="1"/>
  <c r="F239" i="211"/>
  <c r="E258" i="211"/>
  <c r="N62" i="218" s="1"/>
  <c r="E231" i="211"/>
  <c r="F276" i="211"/>
  <c r="O80" i="218" s="1"/>
  <c r="F249" i="211"/>
  <c r="F288" i="209"/>
  <c r="F29" i="210" s="1"/>
  <c r="F70" i="211" s="1"/>
  <c r="F292" i="209"/>
  <c r="F33" i="210" s="1"/>
  <c r="F74" i="211" s="1"/>
  <c r="I181" i="142"/>
  <c r="I147" i="142"/>
  <c r="I114" i="145"/>
  <c r="I148" i="144"/>
  <c r="H185" i="86"/>
  <c r="H117" i="86"/>
  <c r="I151" i="149"/>
  <c r="I114" i="144"/>
  <c r="H280" i="139"/>
  <c r="H21" i="131" s="1"/>
  <c r="I273" i="147"/>
  <c r="I274" i="147" s="1"/>
  <c r="I239" i="147"/>
  <c r="I240" i="147" s="1"/>
  <c r="H235" i="86"/>
  <c r="H269" i="86" s="1"/>
  <c r="I257" i="147"/>
  <c r="I258" i="147" s="1"/>
  <c r="I166" i="149"/>
  <c r="I200" i="149"/>
  <c r="I135" i="145"/>
  <c r="I169" i="145"/>
  <c r="I223" i="162"/>
  <c r="I224" i="162" s="1"/>
  <c r="I112" i="150"/>
  <c r="I121" i="150" s="1"/>
  <c r="I130" i="142"/>
  <c r="I223" i="147"/>
  <c r="I224" i="147" s="1"/>
  <c r="H150" i="86"/>
  <c r="I198" i="142"/>
  <c r="I202" i="149"/>
  <c r="I216" i="150"/>
  <c r="I250" i="150" s="1"/>
  <c r="I197" i="142"/>
  <c r="I163" i="142"/>
  <c r="I180" i="150"/>
  <c r="I189" i="150" s="1"/>
  <c r="I146" i="150"/>
  <c r="I155" i="150" s="1"/>
  <c r="I233" i="150"/>
  <c r="I267" i="150" s="1"/>
  <c r="I217" i="150"/>
  <c r="I251" i="150" s="1"/>
  <c r="I187" i="142"/>
  <c r="I230" i="151"/>
  <c r="I264" i="151" s="1"/>
  <c r="I273" i="151" s="1"/>
  <c r="I274" i="151" s="1"/>
  <c r="I237" i="150"/>
  <c r="I271" i="150" s="1"/>
  <c r="I231" i="150"/>
  <c r="I265" i="150" s="1"/>
  <c r="I220" i="150"/>
  <c r="I254" i="150" s="1"/>
  <c r="I197" i="145"/>
  <c r="I117" i="149"/>
  <c r="I257" i="162"/>
  <c r="I258" i="162" s="1"/>
  <c r="H231" i="86"/>
  <c r="H265" i="86" s="1"/>
  <c r="I153" i="142"/>
  <c r="I221" i="150"/>
  <c r="I255" i="150" s="1"/>
  <c r="I164" i="149"/>
  <c r="I281" i="146"/>
  <c r="I28" i="133" s="1"/>
  <c r="I153" i="145"/>
  <c r="I234" i="150"/>
  <c r="I268" i="150" s="1"/>
  <c r="H103" i="102"/>
  <c r="H76" i="287" s="1"/>
  <c r="H48" i="95"/>
  <c r="H73" i="95" s="1"/>
  <c r="I163" i="145"/>
  <c r="I152" i="142"/>
  <c r="F29" i="209"/>
  <c r="I187" i="149"/>
  <c r="G87" i="208"/>
  <c r="I131" i="149"/>
  <c r="I168" i="149"/>
  <c r="I153" i="149"/>
  <c r="H281" i="139"/>
  <c r="H21" i="133" s="1"/>
  <c r="H33" i="102"/>
  <c r="H52" i="95" s="1"/>
  <c r="H77" i="95" s="1"/>
  <c r="H281" i="137"/>
  <c r="H19" i="133" s="1"/>
  <c r="I165" i="145"/>
  <c r="I257" i="146"/>
  <c r="I258" i="146" s="1"/>
  <c r="H116" i="86"/>
  <c r="H234" i="86"/>
  <c r="H268" i="86" s="1"/>
  <c r="I223" i="146"/>
  <c r="I224" i="146" s="1"/>
  <c r="H280" i="134"/>
  <c r="H16" i="131" s="1"/>
  <c r="G82" i="208"/>
  <c r="I185" i="142"/>
  <c r="H119" i="86"/>
  <c r="I165" i="149"/>
  <c r="H114" i="86"/>
  <c r="I130" i="149"/>
  <c r="H280" i="135"/>
  <c r="H17" i="131" s="1"/>
  <c r="I273" i="162"/>
  <c r="I274" i="162" s="1"/>
  <c r="I117" i="142"/>
  <c r="H281" i="135"/>
  <c r="H17" i="133" s="1"/>
  <c r="H281" i="134"/>
  <c r="H16" i="133" s="1"/>
  <c r="H187" i="86"/>
  <c r="H182" i="86"/>
  <c r="I239" i="162"/>
  <c r="I240" i="162" s="1"/>
  <c r="I115" i="149"/>
  <c r="I202" i="142"/>
  <c r="I186" i="142"/>
  <c r="I168" i="142"/>
  <c r="I170" i="145"/>
  <c r="I214" i="143"/>
  <c r="I248" i="143" s="1"/>
  <c r="I187" i="144"/>
  <c r="I119" i="144"/>
  <c r="I132" i="144"/>
  <c r="I119" i="145"/>
  <c r="I183" i="149"/>
  <c r="H236" i="86"/>
  <c r="H270" i="86" s="1"/>
  <c r="I203" i="144"/>
  <c r="I131" i="144"/>
  <c r="I281" i="162"/>
  <c r="I24" i="133" s="1"/>
  <c r="I130" i="145"/>
  <c r="I218" i="150"/>
  <c r="I252" i="150" s="1"/>
  <c r="H232" i="86"/>
  <c r="H266" i="86" s="1"/>
  <c r="I236" i="150"/>
  <c r="I270" i="150" s="1"/>
  <c r="I222" i="150"/>
  <c r="I256" i="150" s="1"/>
  <c r="H239" i="136"/>
  <c r="H240" i="136" s="1"/>
  <c r="H263" i="136"/>
  <c r="H273" i="136" s="1"/>
  <c r="H274" i="136" s="1"/>
  <c r="H69" i="86"/>
  <c r="H70" i="86" s="1"/>
  <c r="G367" i="86"/>
  <c r="F31" i="206"/>
  <c r="G90" i="208" s="1"/>
  <c r="F107" i="202"/>
  <c r="F112" i="202" s="1"/>
  <c r="I232" i="150"/>
  <c r="I266" i="150" s="1"/>
  <c r="I263" i="143"/>
  <c r="H282" i="135"/>
  <c r="H17" i="132" s="1"/>
  <c r="H122" i="135"/>
  <c r="I204" i="149"/>
  <c r="I136" i="149"/>
  <c r="I170" i="149"/>
  <c r="I273" i="146"/>
  <c r="I274" i="146" s="1"/>
  <c r="I214" i="151"/>
  <c r="I248" i="151" s="1"/>
  <c r="H186" i="86"/>
  <c r="H152" i="86"/>
  <c r="H118" i="86"/>
  <c r="I147" i="149"/>
  <c r="I181" i="149"/>
  <c r="I113" i="149"/>
  <c r="P524" i="217"/>
  <c r="P530" i="217" s="1"/>
  <c r="H190" i="136"/>
  <c r="H281" i="136"/>
  <c r="H18" i="133" s="1"/>
  <c r="I238" i="150"/>
  <c r="I272" i="150" s="1"/>
  <c r="H223" i="139"/>
  <c r="H247" i="139"/>
  <c r="H257" i="139" s="1"/>
  <c r="H258" i="139" s="1"/>
  <c r="F115" i="199"/>
  <c r="F117" i="199" s="1"/>
  <c r="F119" i="199" s="1"/>
  <c r="F118" i="199"/>
  <c r="H78" i="86"/>
  <c r="H87" i="86" s="1"/>
  <c r="H88" i="86" s="1"/>
  <c r="H156" i="137"/>
  <c r="H280" i="137"/>
  <c r="H19" i="131" s="1"/>
  <c r="I150" i="149"/>
  <c r="I116" i="149"/>
  <c r="I184" i="149"/>
  <c r="I205" i="143"/>
  <c r="I206" i="143" s="1"/>
  <c r="I230" i="143"/>
  <c r="I264" i="143" s="1"/>
  <c r="I290" i="150"/>
  <c r="I54" i="150"/>
  <c r="I280" i="143"/>
  <c r="I25" i="131" s="1"/>
  <c r="I156" i="143"/>
  <c r="H181" i="86"/>
  <c r="H147" i="86"/>
  <c r="H113" i="86"/>
  <c r="F114" i="203"/>
  <c r="F116" i="203" s="1"/>
  <c r="F113" i="203"/>
  <c r="H223" i="137"/>
  <c r="H247" i="137"/>
  <c r="H257" i="137" s="1"/>
  <c r="H258" i="137" s="1"/>
  <c r="H223" i="134"/>
  <c r="H247" i="134"/>
  <c r="H257" i="134" s="1"/>
  <c r="H258" i="134" s="1"/>
  <c r="I197" i="149"/>
  <c r="I129" i="149"/>
  <c r="I163" i="149"/>
  <c r="I182" i="149"/>
  <c r="I114" i="149"/>
  <c r="I148" i="149"/>
  <c r="H239" i="134"/>
  <c r="H240" i="134" s="1"/>
  <c r="H263" i="134"/>
  <c r="H273" i="134" s="1"/>
  <c r="H274" i="134" s="1"/>
  <c r="H239" i="137"/>
  <c r="H240" i="137" s="1"/>
  <c r="H263" i="137"/>
  <c r="H273" i="137" s="1"/>
  <c r="H274" i="137" s="1"/>
  <c r="I239" i="146"/>
  <c r="I240" i="146" s="1"/>
  <c r="H224" i="138"/>
  <c r="H279" i="138"/>
  <c r="H179" i="86"/>
  <c r="H111" i="86"/>
  <c r="H145" i="86"/>
  <c r="H115" i="86"/>
  <c r="H183" i="86"/>
  <c r="H149" i="86"/>
  <c r="I120" i="149"/>
  <c r="I188" i="149"/>
  <c r="I154" i="149"/>
  <c r="I169" i="149"/>
  <c r="I203" i="149"/>
  <c r="I135" i="149"/>
  <c r="I198" i="145"/>
  <c r="I135" i="142"/>
  <c r="E113" i="186"/>
  <c r="E114" i="186"/>
  <c r="E116" i="186" s="1"/>
  <c r="H223" i="136"/>
  <c r="H247" i="136"/>
  <c r="H257" i="136" s="1"/>
  <c r="H258" i="136" s="1"/>
  <c r="I69" i="149"/>
  <c r="I70" i="149" s="1"/>
  <c r="H367" i="149"/>
  <c r="I235" i="150"/>
  <c r="I269" i="150" s="1"/>
  <c r="I128" i="150"/>
  <c r="I137" i="150" s="1"/>
  <c r="I138" i="150" s="1"/>
  <c r="I196" i="150"/>
  <c r="I205" i="150" s="1"/>
  <c r="I206" i="150" s="1"/>
  <c r="I162" i="150"/>
  <c r="I171" i="150" s="1"/>
  <c r="I172" i="150" s="1"/>
  <c r="I281" i="151"/>
  <c r="I33" i="133" s="1"/>
  <c r="I190" i="151"/>
  <c r="H122" i="137"/>
  <c r="H282" i="137"/>
  <c r="H19" i="132" s="1"/>
  <c r="H282" i="134"/>
  <c r="H16" i="132" s="1"/>
  <c r="H122" i="134"/>
  <c r="I122" i="143"/>
  <c r="I282" i="143"/>
  <c r="I25" i="132" s="1"/>
  <c r="I77" i="149"/>
  <c r="I78" i="149"/>
  <c r="G16" i="102"/>
  <c r="G23" i="287" s="1"/>
  <c r="L23" i="287" s="1"/>
  <c r="I156" i="151"/>
  <c r="I280" i="151"/>
  <c r="I33" i="131" s="1"/>
  <c r="I219" i="150"/>
  <c r="I253" i="150" s="1"/>
  <c r="F118" i="204"/>
  <c r="F115" i="204"/>
  <c r="F117" i="204" s="1"/>
  <c r="F119" i="204" s="1"/>
  <c r="I229" i="150"/>
  <c r="H239" i="139"/>
  <c r="H240" i="139" s="1"/>
  <c r="H263" i="139"/>
  <c r="H273" i="139" s="1"/>
  <c r="H274" i="139" s="1"/>
  <c r="H238" i="86"/>
  <c r="H272" i="86" s="1"/>
  <c r="I215" i="150"/>
  <c r="I249" i="150" s="1"/>
  <c r="G351" i="86"/>
  <c r="G368" i="86"/>
  <c r="G370" i="86" s="1"/>
  <c r="H53" i="86"/>
  <c r="I190" i="143"/>
  <c r="I121" i="151"/>
  <c r="I213" i="150"/>
  <c r="I118" i="149"/>
  <c r="I186" i="149"/>
  <c r="I152" i="149"/>
  <c r="H122" i="136"/>
  <c r="H282" i="136"/>
  <c r="H18" i="132" s="1"/>
  <c r="H93" i="86"/>
  <c r="H94" i="86"/>
  <c r="I93" i="149"/>
  <c r="I94" i="149"/>
  <c r="H233" i="86"/>
  <c r="H267" i="86" s="1"/>
  <c r="I122" i="162"/>
  <c r="I282" i="162"/>
  <c r="I24" i="132" s="1"/>
  <c r="H223" i="135"/>
  <c r="H247" i="135"/>
  <c r="H257" i="135" s="1"/>
  <c r="H258" i="135" s="1"/>
  <c r="I247" i="143"/>
  <c r="I53" i="149"/>
  <c r="H368" i="149"/>
  <c r="H370" i="149" s="1"/>
  <c r="H351" i="149"/>
  <c r="I282" i="147"/>
  <c r="I29" i="132" s="1"/>
  <c r="I122" i="147"/>
  <c r="H156" i="136"/>
  <c r="H280" i="136"/>
  <c r="H18" i="131" s="1"/>
  <c r="I103" i="150"/>
  <c r="I104" i="150" s="1"/>
  <c r="H154" i="86"/>
  <c r="H120" i="86"/>
  <c r="H188" i="86"/>
  <c r="F113" i="196"/>
  <c r="F114" i="196"/>
  <c r="F116" i="196" s="1"/>
  <c r="I122" i="146"/>
  <c r="I282" i="146"/>
  <c r="I28" i="132" s="1"/>
  <c r="I247" i="151"/>
  <c r="H282" i="139"/>
  <c r="H21" i="132" s="1"/>
  <c r="H122" i="139"/>
  <c r="H239" i="135"/>
  <c r="H240" i="135" s="1"/>
  <c r="H263" i="135"/>
  <c r="H273" i="135" s="1"/>
  <c r="H274" i="135" s="1"/>
  <c r="I167" i="149"/>
  <c r="I201" i="149"/>
  <c r="I133" i="149"/>
  <c r="I149" i="142"/>
  <c r="I235" i="142"/>
  <c r="I269" i="142" s="1"/>
  <c r="I115" i="142"/>
  <c r="I116" i="144"/>
  <c r="I203" i="142"/>
  <c r="I184" i="144"/>
  <c r="I136" i="145"/>
  <c r="I201" i="145"/>
  <c r="I200" i="144"/>
  <c r="I167" i="145"/>
  <c r="I131" i="145"/>
  <c r="I150" i="142"/>
  <c r="I116" i="142"/>
  <c r="I165" i="142"/>
  <c r="I199" i="142"/>
  <c r="I131" i="142"/>
  <c r="I135" i="144"/>
  <c r="I115" i="145"/>
  <c r="I151" i="145"/>
  <c r="I117" i="145"/>
  <c r="I183" i="145"/>
  <c r="F107" i="194"/>
  <c r="F112" i="194" s="1"/>
  <c r="F113" i="194" s="1"/>
  <c r="I120" i="142"/>
  <c r="I154" i="142"/>
  <c r="I114" i="142"/>
  <c r="I148" i="142"/>
  <c r="I182" i="142"/>
  <c r="I166" i="145"/>
  <c r="I200" i="145"/>
  <c r="I132" i="145"/>
  <c r="I113" i="145"/>
  <c r="I147" i="145"/>
  <c r="I181" i="145"/>
  <c r="I134" i="145"/>
  <c r="I168" i="145"/>
  <c r="I202" i="145"/>
  <c r="I118" i="145"/>
  <c r="I152" i="145"/>
  <c r="I186" i="145"/>
  <c r="H350" i="145"/>
  <c r="H351" i="145" s="1"/>
  <c r="I43" i="145"/>
  <c r="F27" i="206"/>
  <c r="G86" i="208" s="1"/>
  <c r="F107" i="198"/>
  <c r="F112" i="198" s="1"/>
  <c r="H322" i="148"/>
  <c r="H359" i="148" s="1"/>
  <c r="I62" i="148" s="1"/>
  <c r="H329" i="148"/>
  <c r="H306" i="148"/>
  <c r="H343" i="148" s="1"/>
  <c r="I46" i="148" s="1"/>
  <c r="H313" i="148"/>
  <c r="H323" i="148"/>
  <c r="H360" i="148" s="1"/>
  <c r="I63" i="148" s="1"/>
  <c r="H304" i="148"/>
  <c r="H341" i="148" s="1"/>
  <c r="I44" i="148" s="1"/>
  <c r="H326" i="148"/>
  <c r="H363" i="148" s="1"/>
  <c r="I66" i="148" s="1"/>
  <c r="H310" i="148"/>
  <c r="H347" i="148" s="1"/>
  <c r="I50" i="148" s="1"/>
  <c r="H327" i="148"/>
  <c r="H364" i="148" s="1"/>
  <c r="I67" i="148" s="1"/>
  <c r="H30" i="128"/>
  <c r="H80" i="128" s="1"/>
  <c r="F15" i="201" s="1"/>
  <c r="F44" i="201" s="1"/>
  <c r="F58" i="201" s="1"/>
  <c r="F99" i="201" s="1"/>
  <c r="H311" i="148"/>
  <c r="H348" i="148" s="1"/>
  <c r="I51" i="148" s="1"/>
  <c r="H325" i="148"/>
  <c r="H362" i="148" s="1"/>
  <c r="I65" i="148" s="1"/>
  <c r="H328" i="148"/>
  <c r="H365" i="148" s="1"/>
  <c r="I68" i="148" s="1"/>
  <c r="H309" i="148"/>
  <c r="H346" i="148" s="1"/>
  <c r="I49" i="148" s="1"/>
  <c r="H319" i="148"/>
  <c r="H303" i="148"/>
  <c r="H308" i="148"/>
  <c r="H345" i="148" s="1"/>
  <c r="I48" i="148" s="1"/>
  <c r="H331" i="148"/>
  <c r="H307" i="148"/>
  <c r="H344" i="148" s="1"/>
  <c r="I47" i="148" s="1"/>
  <c r="H321" i="148"/>
  <c r="H358" i="148" s="1"/>
  <c r="I61" i="148" s="1"/>
  <c r="H324" i="148"/>
  <c r="H361" i="148" s="1"/>
  <c r="I64" i="148" s="1"/>
  <c r="I98" i="148" s="1"/>
  <c r="H305" i="148"/>
  <c r="H342" i="148" s="1"/>
  <c r="I45" i="148" s="1"/>
  <c r="I79" i="148" s="1"/>
  <c r="H312" i="148"/>
  <c r="H349" i="148" s="1"/>
  <c r="I52" i="148" s="1"/>
  <c r="H320" i="148"/>
  <c r="H357" i="148" s="1"/>
  <c r="I60" i="148" s="1"/>
  <c r="I150" i="145"/>
  <c r="I116" i="145"/>
  <c r="I184" i="145"/>
  <c r="H366" i="145"/>
  <c r="I69" i="145" s="1"/>
  <c r="I59" i="145"/>
  <c r="I154" i="145"/>
  <c r="I120" i="145"/>
  <c r="I188" i="145"/>
  <c r="I118" i="144"/>
  <c r="I152" i="144"/>
  <c r="I165" i="144"/>
  <c r="I238" i="142"/>
  <c r="I272" i="142" s="1"/>
  <c r="H22" i="128"/>
  <c r="H72" i="128" s="1"/>
  <c r="F15" i="193" s="1"/>
  <c r="F44" i="193" s="1"/>
  <c r="F58" i="193" s="1"/>
  <c r="F99" i="193" s="1"/>
  <c r="H312" i="141"/>
  <c r="H349" i="141" s="1"/>
  <c r="I52" i="141" s="1"/>
  <c r="H326" i="141"/>
  <c r="H363" i="141" s="1"/>
  <c r="I66" i="141" s="1"/>
  <c r="H303" i="141"/>
  <c r="H310" i="141"/>
  <c r="H347" i="141" s="1"/>
  <c r="I50" i="141" s="1"/>
  <c r="H320" i="141"/>
  <c r="H357" i="141" s="1"/>
  <c r="I60" i="141" s="1"/>
  <c r="H307" i="141"/>
  <c r="H344" i="141" s="1"/>
  <c r="I47" i="141" s="1"/>
  <c r="H324" i="141"/>
  <c r="H361" i="141" s="1"/>
  <c r="I64" i="141" s="1"/>
  <c r="H327" i="141"/>
  <c r="H364" i="141" s="1"/>
  <c r="I67" i="141" s="1"/>
  <c r="H308" i="141"/>
  <c r="H345" i="141" s="1"/>
  <c r="I48" i="141" s="1"/>
  <c r="H322" i="141"/>
  <c r="H359" i="141" s="1"/>
  <c r="I62" i="141" s="1"/>
  <c r="H329" i="141"/>
  <c r="H306" i="141"/>
  <c r="H343" i="141" s="1"/>
  <c r="I46" i="141" s="1"/>
  <c r="H313" i="141"/>
  <c r="H321" i="141"/>
  <c r="H358" i="141" s="1"/>
  <c r="I61" i="141" s="1"/>
  <c r="H323" i="141"/>
  <c r="H360" i="141" s="1"/>
  <c r="I63" i="141" s="1"/>
  <c r="H304" i="141"/>
  <c r="H341" i="141" s="1"/>
  <c r="I44" i="141" s="1"/>
  <c r="H311" i="141"/>
  <c r="H348" i="141" s="1"/>
  <c r="I51" i="141" s="1"/>
  <c r="H325" i="141"/>
  <c r="H362" i="141" s="1"/>
  <c r="I65" i="141" s="1"/>
  <c r="H328" i="141"/>
  <c r="H365" i="141" s="1"/>
  <c r="I68" i="141" s="1"/>
  <c r="H309" i="141"/>
  <c r="H346" i="141" s="1"/>
  <c r="I49" i="141" s="1"/>
  <c r="H319" i="141"/>
  <c r="H331" i="141"/>
  <c r="H305" i="141"/>
  <c r="H342" i="141" s="1"/>
  <c r="I45" i="141" s="1"/>
  <c r="F142" i="197"/>
  <c r="F149" i="197"/>
  <c r="I147" i="144"/>
  <c r="I113" i="144"/>
  <c r="I181" i="144"/>
  <c r="I168" i="144"/>
  <c r="I134" i="144"/>
  <c r="I202" i="144"/>
  <c r="I43" i="144"/>
  <c r="H350" i="144"/>
  <c r="H351" i="144" s="1"/>
  <c r="I197" i="144"/>
  <c r="I129" i="144"/>
  <c r="I163" i="144"/>
  <c r="I185" i="144"/>
  <c r="I117" i="144"/>
  <c r="I151" i="144"/>
  <c r="I188" i="144"/>
  <c r="I154" i="144"/>
  <c r="I120" i="144"/>
  <c r="I133" i="144"/>
  <c r="I201" i="144"/>
  <c r="I167" i="144"/>
  <c r="I115" i="144"/>
  <c r="I183" i="144"/>
  <c r="I149" i="144"/>
  <c r="I170" i="144"/>
  <c r="I204" i="144"/>
  <c r="I136" i="144"/>
  <c r="F107" i="197"/>
  <c r="F148" i="197"/>
  <c r="F141" i="197"/>
  <c r="H366" i="144"/>
  <c r="I69" i="144" s="1"/>
  <c r="I59" i="144"/>
  <c r="I232" i="144"/>
  <c r="I266" i="144" s="1"/>
  <c r="H367" i="142"/>
  <c r="H24" i="102"/>
  <c r="I234" i="142"/>
  <c r="I268" i="142" s="1"/>
  <c r="I77" i="142"/>
  <c r="I78" i="142"/>
  <c r="H368" i="142"/>
  <c r="H370" i="142" s="1"/>
  <c r="I53" i="142"/>
  <c r="I290" i="142" s="1"/>
  <c r="I93" i="142"/>
  <c r="I94" i="142"/>
  <c r="I70" i="142"/>
  <c r="F156" i="196" l="1"/>
  <c r="F157" i="196" s="1"/>
  <c r="I219" i="149"/>
  <c r="I253" i="149" s="1"/>
  <c r="F25" i="207"/>
  <c r="H26" i="102" s="1"/>
  <c r="H45" i="95" s="1"/>
  <c r="H70" i="95" s="1"/>
  <c r="F153" i="197"/>
  <c r="I216" i="145"/>
  <c r="I250" i="145" s="1"/>
  <c r="F154" i="197"/>
  <c r="F26" i="205" s="1"/>
  <c r="I215" i="142"/>
  <c r="I249" i="142" s="1"/>
  <c r="F270" i="211"/>
  <c r="O74" i="218" s="1"/>
  <c r="F243" i="211"/>
  <c r="F274" i="211"/>
  <c r="O78" i="218" s="1"/>
  <c r="F247" i="211"/>
  <c r="F289" i="209"/>
  <c r="F30" i="210" s="1"/>
  <c r="F71" i="211" s="1"/>
  <c r="I216" i="144"/>
  <c r="I250" i="144" s="1"/>
  <c r="I86" i="148"/>
  <c r="I120" i="148" s="1"/>
  <c r="I221" i="149"/>
  <c r="I255" i="149" s="1"/>
  <c r="I81" i="148"/>
  <c r="I183" i="148" s="1"/>
  <c r="I97" i="148"/>
  <c r="I199" i="148" s="1"/>
  <c r="I102" i="148"/>
  <c r="I204" i="148" s="1"/>
  <c r="H219" i="86"/>
  <c r="H253" i="86" s="1"/>
  <c r="I279" i="147"/>
  <c r="I294" i="147" s="1"/>
  <c r="I234" i="149"/>
  <c r="I268" i="149" s="1"/>
  <c r="I237" i="145"/>
  <c r="I271" i="145" s="1"/>
  <c r="I214" i="150"/>
  <c r="I248" i="150" s="1"/>
  <c r="I232" i="142"/>
  <c r="I266" i="142" s="1"/>
  <c r="I233" i="149"/>
  <c r="I267" i="149" s="1"/>
  <c r="I236" i="149"/>
  <c r="I270" i="149" s="1"/>
  <c r="I221" i="142"/>
  <c r="I255" i="142" s="1"/>
  <c r="H218" i="86"/>
  <c r="H252" i="86" s="1"/>
  <c r="I231" i="142"/>
  <c r="I265" i="142" s="1"/>
  <c r="I239" i="151"/>
  <c r="I240" i="151" s="1"/>
  <c r="I279" i="162"/>
  <c r="I283" i="162" s="1"/>
  <c r="I221" i="144"/>
  <c r="I255" i="144" s="1"/>
  <c r="I233" i="144"/>
  <c r="I267" i="144" s="1"/>
  <c r="I231" i="145"/>
  <c r="I265" i="145" s="1"/>
  <c r="I233" i="145"/>
  <c r="I267" i="145" s="1"/>
  <c r="I219" i="142"/>
  <c r="I253" i="142" s="1"/>
  <c r="I238" i="145"/>
  <c r="I272" i="145" s="1"/>
  <c r="I221" i="145"/>
  <c r="I255" i="145" s="1"/>
  <c r="H221" i="86"/>
  <c r="H255" i="86" s="1"/>
  <c r="I232" i="149"/>
  <c r="I266" i="149" s="1"/>
  <c r="I257" i="151"/>
  <c r="I258" i="151" s="1"/>
  <c r="I223" i="151"/>
  <c r="I224" i="151" s="1"/>
  <c r="I281" i="143"/>
  <c r="I25" i="133" s="1"/>
  <c r="H107" i="102"/>
  <c r="I220" i="142"/>
  <c r="I254" i="142" s="1"/>
  <c r="I257" i="143"/>
  <c r="I258" i="143" s="1"/>
  <c r="I232" i="145"/>
  <c r="I266" i="145" s="1"/>
  <c r="I223" i="143"/>
  <c r="I224" i="143" s="1"/>
  <c r="I217" i="149"/>
  <c r="I251" i="149" s="1"/>
  <c r="H216" i="86"/>
  <c r="H250" i="86" s="1"/>
  <c r="I234" i="144"/>
  <c r="I268" i="144" s="1"/>
  <c r="I237" i="142"/>
  <c r="I271" i="142" s="1"/>
  <c r="I236" i="142"/>
  <c r="I270" i="142" s="1"/>
  <c r="I237" i="144"/>
  <c r="I271" i="144" s="1"/>
  <c r="H32" i="102"/>
  <c r="H51" i="95" s="1"/>
  <c r="H76" i="95" s="1"/>
  <c r="I217" i="142"/>
  <c r="I251" i="142" s="1"/>
  <c r="I235" i="145"/>
  <c r="I269" i="145" s="1"/>
  <c r="I218" i="144"/>
  <c r="I252" i="144" s="1"/>
  <c r="I235" i="149"/>
  <c r="I269" i="149" s="1"/>
  <c r="I216" i="149"/>
  <c r="I250" i="149" s="1"/>
  <c r="I231" i="149"/>
  <c r="I265" i="149" s="1"/>
  <c r="I218" i="142"/>
  <c r="I252" i="142" s="1"/>
  <c r="I222" i="149"/>
  <c r="I256" i="149" s="1"/>
  <c r="I220" i="149"/>
  <c r="I254" i="149" s="1"/>
  <c r="F118" i="196"/>
  <c r="F115" i="196"/>
  <c r="F117" i="196" s="1"/>
  <c r="F119" i="196" s="1"/>
  <c r="I290" i="149"/>
  <c r="I54" i="149"/>
  <c r="H224" i="135"/>
  <c r="H279" i="135"/>
  <c r="I103" i="149"/>
  <c r="I104" i="149" s="1"/>
  <c r="I127" i="149"/>
  <c r="I195" i="149"/>
  <c r="I161" i="149"/>
  <c r="I263" i="150"/>
  <c r="I112" i="149"/>
  <c r="I146" i="149"/>
  <c r="I180" i="149"/>
  <c r="E115" i="186"/>
  <c r="E117" i="186" s="1"/>
  <c r="E119" i="186" s="1"/>
  <c r="E118" i="186"/>
  <c r="I237" i="149"/>
  <c r="I271" i="149" s="1"/>
  <c r="H217" i="86"/>
  <c r="H251" i="86" s="1"/>
  <c r="H215" i="86"/>
  <c r="H249" i="86" s="1"/>
  <c r="I215" i="149"/>
  <c r="I249" i="149" s="1"/>
  <c r="I238" i="149"/>
  <c r="I272" i="149" s="1"/>
  <c r="I239" i="143"/>
  <c r="I240" i="143" s="1"/>
  <c r="H196" i="86"/>
  <c r="H162" i="86"/>
  <c r="H128" i="86"/>
  <c r="I87" i="149"/>
  <c r="I88" i="149" s="1"/>
  <c r="I179" i="149"/>
  <c r="I111" i="149"/>
  <c r="I145" i="149"/>
  <c r="I155" i="149" s="1"/>
  <c r="I156" i="150"/>
  <c r="I280" i="150"/>
  <c r="I32" i="131" s="1"/>
  <c r="H224" i="137"/>
  <c r="H279" i="137"/>
  <c r="H222" i="86"/>
  <c r="H256" i="86" s="1"/>
  <c r="H127" i="86"/>
  <c r="H161" i="86"/>
  <c r="H103" i="86"/>
  <c r="H104" i="86" s="1"/>
  <c r="H195" i="86"/>
  <c r="I247" i="150"/>
  <c r="H290" i="86"/>
  <c r="H54" i="86"/>
  <c r="G68" i="102"/>
  <c r="G90" i="102"/>
  <c r="G35" i="95"/>
  <c r="G60" i="95" s="1"/>
  <c r="G35" i="102"/>
  <c r="I230" i="150"/>
  <c r="I264" i="150" s="1"/>
  <c r="H224" i="136"/>
  <c r="H279" i="136"/>
  <c r="H283" i="138"/>
  <c r="H294" i="138"/>
  <c r="H20" i="130"/>
  <c r="F118" i="203"/>
  <c r="F115" i="203"/>
  <c r="F117" i="203" s="1"/>
  <c r="F119" i="203" s="1"/>
  <c r="I218" i="149"/>
  <c r="I252" i="149" s="1"/>
  <c r="H146" i="86"/>
  <c r="H155" i="86" s="1"/>
  <c r="H180" i="86"/>
  <c r="H189" i="86" s="1"/>
  <c r="H112" i="86"/>
  <c r="H121" i="86" s="1"/>
  <c r="H224" i="139"/>
  <c r="H279" i="139"/>
  <c r="F113" i="202"/>
  <c r="F114" i="202"/>
  <c r="F116" i="202" s="1"/>
  <c r="I196" i="149"/>
  <c r="I162" i="149"/>
  <c r="I128" i="149"/>
  <c r="I282" i="151"/>
  <c r="I33" i="132" s="1"/>
  <c r="I122" i="151"/>
  <c r="I281" i="150"/>
  <c r="I32" i="133" s="1"/>
  <c r="I190" i="150"/>
  <c r="H213" i="86"/>
  <c r="I282" i="150"/>
  <c r="I32" i="132" s="1"/>
  <c r="I122" i="150"/>
  <c r="H279" i="134"/>
  <c r="H224" i="134"/>
  <c r="I279" i="146"/>
  <c r="P583" i="217"/>
  <c r="P587" i="217"/>
  <c r="P585" i="217"/>
  <c r="P586" i="217"/>
  <c r="H220" i="86"/>
  <c r="H254" i="86" s="1"/>
  <c r="P584" i="217"/>
  <c r="I273" i="143"/>
  <c r="I274" i="143" s="1"/>
  <c r="I233" i="142"/>
  <c r="I267" i="142" s="1"/>
  <c r="I222" i="142"/>
  <c r="I256" i="142" s="1"/>
  <c r="I219" i="145"/>
  <c r="I253" i="145" s="1"/>
  <c r="I217" i="145"/>
  <c r="I251" i="145" s="1"/>
  <c r="I220" i="144"/>
  <c r="I254" i="144" s="1"/>
  <c r="F114" i="194"/>
  <c r="F116" i="194" s="1"/>
  <c r="I85" i="148"/>
  <c r="I187" i="148" s="1"/>
  <c r="I100" i="148"/>
  <c r="I168" i="148" s="1"/>
  <c r="H367" i="145"/>
  <c r="H332" i="148"/>
  <c r="H333" i="148" s="1"/>
  <c r="I218" i="145"/>
  <c r="I252" i="145" s="1"/>
  <c r="I80" i="148"/>
  <c r="I182" i="148" s="1"/>
  <c r="I236" i="145"/>
  <c r="I270" i="145" s="1"/>
  <c r="H28" i="102"/>
  <c r="H47" i="95" s="1"/>
  <c r="H72" i="95" s="1"/>
  <c r="I99" i="141"/>
  <c r="I167" i="141" s="1"/>
  <c r="I222" i="145"/>
  <c r="I256" i="145" s="1"/>
  <c r="I70" i="145"/>
  <c r="I234" i="145"/>
  <c r="I268" i="145" s="1"/>
  <c r="I216" i="142"/>
  <c r="I250" i="142" s="1"/>
  <c r="H356" i="148"/>
  <c r="H330" i="148"/>
  <c r="I77" i="145"/>
  <c r="I78" i="145"/>
  <c r="I93" i="145"/>
  <c r="I94" i="145"/>
  <c r="I181" i="148"/>
  <c r="I113" i="148"/>
  <c r="I147" i="148"/>
  <c r="I83" i="148"/>
  <c r="F106" i="201"/>
  <c r="F30" i="207" s="1"/>
  <c r="F31" i="209" s="1"/>
  <c r="F104" i="201"/>
  <c r="F105" i="201"/>
  <c r="F30" i="205" s="1"/>
  <c r="F114" i="198"/>
  <c r="F116" i="198" s="1"/>
  <c r="F113" i="198"/>
  <c r="I53" i="145"/>
  <c r="I290" i="145" s="1"/>
  <c r="H368" i="145"/>
  <c r="H370" i="145" s="1"/>
  <c r="I220" i="145"/>
  <c r="I254" i="145" s="1"/>
  <c r="I200" i="148"/>
  <c r="I132" i="148"/>
  <c r="I166" i="148"/>
  <c r="I82" i="148"/>
  <c r="I101" i="148"/>
  <c r="I96" i="148"/>
  <c r="I215" i="145"/>
  <c r="I249" i="145" s="1"/>
  <c r="I95" i="148"/>
  <c r="H340" i="148"/>
  <c r="H314" i="148"/>
  <c r="I99" i="148"/>
  <c r="I84" i="148"/>
  <c r="I83" i="141"/>
  <c r="I117" i="141" s="1"/>
  <c r="I95" i="141"/>
  <c r="I197" i="141" s="1"/>
  <c r="I85" i="141"/>
  <c r="I153" i="141" s="1"/>
  <c r="I80" i="141"/>
  <c r="I148" i="141" s="1"/>
  <c r="I96" i="141"/>
  <c r="I130" i="141" s="1"/>
  <c r="I81" i="141"/>
  <c r="I149" i="141" s="1"/>
  <c r="H332" i="141"/>
  <c r="H333" i="141" s="1"/>
  <c r="H356" i="141"/>
  <c r="H330" i="141"/>
  <c r="I82" i="141"/>
  <c r="I86" i="141"/>
  <c r="I100" i="141"/>
  <c r="I101" i="141"/>
  <c r="I84" i="141"/>
  <c r="F104" i="193"/>
  <c r="F106" i="193"/>
  <c r="F22" i="207" s="1"/>
  <c r="F23" i="209" s="1"/>
  <c r="F105" i="193"/>
  <c r="F22" i="205" s="1"/>
  <c r="H367" i="144"/>
  <c r="I217" i="144"/>
  <c r="I251" i="144" s="1"/>
  <c r="I79" i="141"/>
  <c r="I102" i="141"/>
  <c r="I97" i="141"/>
  <c r="I98" i="141"/>
  <c r="H340" i="141"/>
  <c r="H314" i="141"/>
  <c r="F112" i="197"/>
  <c r="F151" i="197"/>
  <c r="I70" i="144"/>
  <c r="I235" i="144"/>
  <c r="I269" i="144" s="1"/>
  <c r="I222" i="144"/>
  <c r="I256" i="144" s="1"/>
  <c r="I219" i="144"/>
  <c r="I253" i="144" s="1"/>
  <c r="I231" i="144"/>
  <c r="I265" i="144" s="1"/>
  <c r="I236" i="144"/>
  <c r="I270" i="144" s="1"/>
  <c r="F26" i="206"/>
  <c r="I93" i="144"/>
  <c r="I94" i="144"/>
  <c r="I77" i="144"/>
  <c r="I78" i="144"/>
  <c r="I238" i="144"/>
  <c r="I272" i="144" s="1"/>
  <c r="H368" i="144"/>
  <c r="H370" i="144" s="1"/>
  <c r="I53" i="144"/>
  <c r="I290" i="144" s="1"/>
  <c r="I215" i="144"/>
  <c r="I249" i="144" s="1"/>
  <c r="I195" i="142"/>
  <c r="I161" i="142"/>
  <c r="I127" i="142"/>
  <c r="I103" i="142"/>
  <c r="I104" i="142" s="1"/>
  <c r="I179" i="142"/>
  <c r="I111" i="142"/>
  <c r="I145" i="142"/>
  <c r="I87" i="142"/>
  <c r="I88" i="142" s="1"/>
  <c r="F115" i="194"/>
  <c r="I146" i="142"/>
  <c r="I112" i="142"/>
  <c r="I180" i="142"/>
  <c r="I196" i="142"/>
  <c r="I128" i="142"/>
  <c r="I162" i="142"/>
  <c r="I54" i="142"/>
  <c r="H98" i="102"/>
  <c r="H43" i="95"/>
  <c r="H68" i="95" s="1"/>
  <c r="H100" i="102" l="1"/>
  <c r="G84" i="208"/>
  <c r="F26" i="209"/>
  <c r="F286" i="209" s="1"/>
  <c r="F27" i="210" s="1"/>
  <c r="F68" i="211" s="1"/>
  <c r="G42" i="287"/>
  <c r="L42" i="287" s="1"/>
  <c r="P330" i="217"/>
  <c r="F155" i="197"/>
  <c r="F26" i="207" s="1"/>
  <c r="G85" i="208" s="1"/>
  <c r="F244" i="211"/>
  <c r="F271" i="211"/>
  <c r="O75" i="218" s="1"/>
  <c r="F283" i="209"/>
  <c r="F24" i="210" s="1"/>
  <c r="F65" i="211" s="1"/>
  <c r="F291" i="209"/>
  <c r="F32" i="210" s="1"/>
  <c r="F73" i="211" s="1"/>
  <c r="I188" i="148"/>
  <c r="I154" i="148"/>
  <c r="I170" i="148"/>
  <c r="I149" i="148"/>
  <c r="I115" i="148"/>
  <c r="I136" i="148"/>
  <c r="I189" i="142"/>
  <c r="I190" i="142" s="1"/>
  <c r="F118" i="194"/>
  <c r="I165" i="148"/>
  <c r="I131" i="148"/>
  <c r="I294" i="162"/>
  <c r="I296" i="162" s="1"/>
  <c r="I223" i="150"/>
  <c r="I224" i="150" s="1"/>
  <c r="I29" i="130"/>
  <c r="I283" i="147"/>
  <c r="I257" i="150"/>
  <c r="I258" i="150" s="1"/>
  <c r="I24" i="130"/>
  <c r="H106" i="102"/>
  <c r="I279" i="151"/>
  <c r="I294" i="151" s="1"/>
  <c r="H137" i="86"/>
  <c r="H138" i="86" s="1"/>
  <c r="F117" i="194"/>
  <c r="F119" i="194" s="1"/>
  <c r="H171" i="86"/>
  <c r="H172" i="86" s="1"/>
  <c r="I156" i="149"/>
  <c r="I279" i="143"/>
  <c r="I25" i="130" s="1"/>
  <c r="I189" i="149"/>
  <c r="I190" i="149" s="1"/>
  <c r="H230" i="86"/>
  <c r="H264" i="86" s="1"/>
  <c r="I214" i="149"/>
  <c r="I248" i="149" s="1"/>
  <c r="H190" i="86"/>
  <c r="H156" i="86"/>
  <c r="H214" i="86"/>
  <c r="H248" i="86" s="1"/>
  <c r="H229" i="86"/>
  <c r="H205" i="86"/>
  <c r="H206" i="86" s="1"/>
  <c r="I171" i="149"/>
  <c r="H17" i="130"/>
  <c r="H283" i="135"/>
  <c r="H294" i="135"/>
  <c r="I294" i="146"/>
  <c r="I28" i="130"/>
  <c r="I283" i="146"/>
  <c r="I296" i="147"/>
  <c r="I371" i="147"/>
  <c r="F115" i="202"/>
  <c r="F117" i="202" s="1"/>
  <c r="F119" i="202" s="1"/>
  <c r="F118" i="202"/>
  <c r="G109" i="102"/>
  <c r="G69" i="102"/>
  <c r="G54" i="95"/>
  <c r="I213" i="149"/>
  <c r="I121" i="149"/>
  <c r="I205" i="149"/>
  <c r="I229" i="149"/>
  <c r="H122" i="86"/>
  <c r="H21" i="130"/>
  <c r="H283" i="139"/>
  <c r="H294" i="139"/>
  <c r="H294" i="136"/>
  <c r="H283" i="136"/>
  <c r="H18" i="130"/>
  <c r="I273" i="150"/>
  <c r="I274" i="150" s="1"/>
  <c r="I137" i="149"/>
  <c r="I138" i="149" s="1"/>
  <c r="H16" i="130"/>
  <c r="H283" i="134"/>
  <c r="H294" i="134"/>
  <c r="H247" i="86"/>
  <c r="I230" i="149"/>
  <c r="I264" i="149" s="1"/>
  <c r="H296" i="138"/>
  <c r="H371" i="138"/>
  <c r="H331" i="138"/>
  <c r="H294" i="137"/>
  <c r="H283" i="137"/>
  <c r="H19" i="130"/>
  <c r="I239" i="150"/>
  <c r="I240" i="150" s="1"/>
  <c r="I114" i="141"/>
  <c r="I134" i="148"/>
  <c r="H102" i="102"/>
  <c r="I202" i="148"/>
  <c r="I153" i="148"/>
  <c r="I129" i="141"/>
  <c r="I114" i="148"/>
  <c r="I185" i="141"/>
  <c r="I148" i="148"/>
  <c r="I119" i="148"/>
  <c r="I133" i="141"/>
  <c r="I201" i="141"/>
  <c r="I163" i="141"/>
  <c r="I119" i="141"/>
  <c r="I182" i="141"/>
  <c r="I198" i="141"/>
  <c r="I186" i="148"/>
  <c r="I118" i="148"/>
  <c r="I152" i="148"/>
  <c r="I163" i="148"/>
  <c r="I197" i="148"/>
  <c r="I129" i="148"/>
  <c r="I185" i="148"/>
  <c r="I117" i="148"/>
  <c r="I151" i="148"/>
  <c r="I162" i="145"/>
  <c r="I128" i="145"/>
  <c r="I196" i="145"/>
  <c r="I112" i="145"/>
  <c r="I180" i="145"/>
  <c r="I146" i="145"/>
  <c r="I195" i="145"/>
  <c r="I127" i="145"/>
  <c r="I161" i="145"/>
  <c r="I103" i="145"/>
  <c r="I104" i="145" s="1"/>
  <c r="I234" i="148"/>
  <c r="I268" i="148" s="1"/>
  <c r="F115" i="198"/>
  <c r="F117" i="198" s="1"/>
  <c r="F119" i="198" s="1"/>
  <c r="F118" i="198"/>
  <c r="F107" i="201"/>
  <c r="F112" i="201" s="1"/>
  <c r="F30" i="206"/>
  <c r="G89" i="208" s="1"/>
  <c r="I215" i="148"/>
  <c r="I249" i="148" s="1"/>
  <c r="I179" i="145"/>
  <c r="I111" i="145"/>
  <c r="I145" i="145"/>
  <c r="I87" i="145"/>
  <c r="I88" i="145" s="1"/>
  <c r="I201" i="148"/>
  <c r="I167" i="148"/>
  <c r="I133" i="148"/>
  <c r="I54" i="145"/>
  <c r="I59" i="148"/>
  <c r="H366" i="148"/>
  <c r="I69" i="148" s="1"/>
  <c r="H350" i="148"/>
  <c r="H351" i="148" s="1"/>
  <c r="I43" i="148"/>
  <c r="I164" i="148"/>
  <c r="I130" i="148"/>
  <c r="I198" i="148"/>
  <c r="I135" i="148"/>
  <c r="I169" i="148"/>
  <c r="I203" i="148"/>
  <c r="I116" i="148"/>
  <c r="I150" i="148"/>
  <c r="I184" i="148"/>
  <c r="I187" i="141"/>
  <c r="I115" i="141"/>
  <c r="I151" i="141"/>
  <c r="I183" i="141"/>
  <c r="I164" i="141"/>
  <c r="I54" i="144"/>
  <c r="I204" i="141"/>
  <c r="I136" i="141"/>
  <c r="I170" i="141"/>
  <c r="H350" i="141"/>
  <c r="H351" i="141" s="1"/>
  <c r="I43" i="141"/>
  <c r="I147" i="141"/>
  <c r="I113" i="141"/>
  <c r="I181" i="141"/>
  <c r="I168" i="141"/>
  <c r="I202" i="141"/>
  <c r="I134" i="141"/>
  <c r="I154" i="141"/>
  <c r="I188" i="141"/>
  <c r="I120" i="141"/>
  <c r="H366" i="141"/>
  <c r="I69" i="141" s="1"/>
  <c r="I59" i="141"/>
  <c r="I132" i="141"/>
  <c r="I200" i="141"/>
  <c r="I166" i="141"/>
  <c r="F22" i="206"/>
  <c r="G81" i="208" s="1"/>
  <c r="F107" i="193"/>
  <c r="F112" i="193" s="1"/>
  <c r="I169" i="141"/>
  <c r="I203" i="141"/>
  <c r="I135" i="141"/>
  <c r="I199" i="141"/>
  <c r="I131" i="141"/>
  <c r="I165" i="141"/>
  <c r="I186" i="141"/>
  <c r="I118" i="141"/>
  <c r="I152" i="141"/>
  <c r="I184" i="141"/>
  <c r="I116" i="141"/>
  <c r="I150" i="141"/>
  <c r="I196" i="144"/>
  <c r="I128" i="144"/>
  <c r="I162" i="144"/>
  <c r="I87" i="144"/>
  <c r="I88" i="144" s="1"/>
  <c r="I112" i="144"/>
  <c r="I180" i="144"/>
  <c r="I146" i="144"/>
  <c r="I195" i="144"/>
  <c r="I161" i="144"/>
  <c r="I127" i="144"/>
  <c r="I103" i="144"/>
  <c r="I104" i="144" s="1"/>
  <c r="F27" i="209"/>
  <c r="I145" i="144"/>
  <c r="I111" i="144"/>
  <c r="I179" i="144"/>
  <c r="F113" i="197"/>
  <c r="F114" i="197"/>
  <c r="F116" i="197" s="1"/>
  <c r="I155" i="142"/>
  <c r="I156" i="142" s="1"/>
  <c r="I213" i="142"/>
  <c r="I137" i="142"/>
  <c r="I138" i="142" s="1"/>
  <c r="I121" i="142"/>
  <c r="I214" i="142"/>
  <c r="I248" i="142" s="1"/>
  <c r="I171" i="142"/>
  <c r="I172" i="142" s="1"/>
  <c r="I230" i="142"/>
  <c r="I264" i="142" s="1"/>
  <c r="I229" i="142"/>
  <c r="I205" i="142"/>
  <c r="I206" i="142" s="1"/>
  <c r="F159" i="197" l="1"/>
  <c r="H27" i="102"/>
  <c r="H46" i="95" s="1"/>
  <c r="H71" i="95" s="1"/>
  <c r="F156" i="197"/>
  <c r="F157" i="197" s="1"/>
  <c r="F265" i="211"/>
  <c r="O69" i="218" s="1"/>
  <c r="F238" i="211"/>
  <c r="F268" i="211"/>
  <c r="O72" i="218" s="1"/>
  <c r="F241" i="211"/>
  <c r="F273" i="211"/>
  <c r="O77" i="218" s="1"/>
  <c r="F246" i="211"/>
  <c r="F287" i="209"/>
  <c r="F28" i="210" s="1"/>
  <c r="F69" i="211" s="1"/>
  <c r="I222" i="148"/>
  <c r="I256" i="148" s="1"/>
  <c r="I238" i="148"/>
  <c r="I272" i="148" s="1"/>
  <c r="I217" i="148"/>
  <c r="I251" i="148" s="1"/>
  <c r="I233" i="148"/>
  <c r="I267" i="148" s="1"/>
  <c r="I371" i="162"/>
  <c r="I33" i="130"/>
  <c r="H282" i="86"/>
  <c r="H15" i="132" s="1"/>
  <c r="I283" i="143"/>
  <c r="H280" i="86"/>
  <c r="H15" i="131" s="1"/>
  <c r="I283" i="151"/>
  <c r="I294" i="143"/>
  <c r="I296" i="143" s="1"/>
  <c r="I216" i="141"/>
  <c r="I250" i="141" s="1"/>
  <c r="H257" i="86"/>
  <c r="H258" i="86" s="1"/>
  <c r="H223" i="86"/>
  <c r="H224" i="86" s="1"/>
  <c r="I221" i="148"/>
  <c r="I255" i="148" s="1"/>
  <c r="I137" i="145"/>
  <c r="I138" i="145" s="1"/>
  <c r="I231" i="141"/>
  <c r="I265" i="141" s="1"/>
  <c r="H296" i="137"/>
  <c r="H371" i="137"/>
  <c r="H331" i="137"/>
  <c r="I279" i="150"/>
  <c r="H296" i="139"/>
  <c r="H371" i="139"/>
  <c r="H331" i="139"/>
  <c r="I223" i="149"/>
  <c r="I247" i="149"/>
  <c r="I257" i="149" s="1"/>
  <c r="I258" i="149" s="1"/>
  <c r="I331" i="147"/>
  <c r="I325" i="147"/>
  <c r="I362" i="147" s="1"/>
  <c r="J65" i="147" s="1"/>
  <c r="I319" i="147"/>
  <c r="I356" i="147" s="1"/>
  <c r="I326" i="147"/>
  <c r="I363" i="147" s="1"/>
  <c r="J66" i="147" s="1"/>
  <c r="I303" i="147"/>
  <c r="I340" i="147" s="1"/>
  <c r="I321" i="147"/>
  <c r="I358" i="147" s="1"/>
  <c r="J61" i="147" s="1"/>
  <c r="I324" i="147"/>
  <c r="I361" i="147" s="1"/>
  <c r="J64" i="147" s="1"/>
  <c r="I305" i="147"/>
  <c r="I342" i="147" s="1"/>
  <c r="J45" i="147" s="1"/>
  <c r="I312" i="147"/>
  <c r="I349" i="147" s="1"/>
  <c r="J52" i="147" s="1"/>
  <c r="I322" i="147"/>
  <c r="I359" i="147" s="1"/>
  <c r="J62" i="147" s="1"/>
  <c r="I29" i="128"/>
  <c r="I79" i="128" s="1"/>
  <c r="G15" i="200" s="1"/>
  <c r="G44" i="200" s="1"/>
  <c r="G58" i="200" s="1"/>
  <c r="G99" i="200" s="1"/>
  <c r="I310" i="147"/>
  <c r="I347" i="147" s="1"/>
  <c r="J50" i="147" s="1"/>
  <c r="I320" i="147"/>
  <c r="I357" i="147" s="1"/>
  <c r="J60" i="147" s="1"/>
  <c r="I327" i="147"/>
  <c r="I364" i="147" s="1"/>
  <c r="J67" i="147" s="1"/>
  <c r="I304" i="147"/>
  <c r="I341" i="147" s="1"/>
  <c r="J44" i="147" s="1"/>
  <c r="I311" i="147"/>
  <c r="I348" i="147" s="1"/>
  <c r="J51" i="147" s="1"/>
  <c r="I329" i="147"/>
  <c r="I306" i="147"/>
  <c r="I343" i="147" s="1"/>
  <c r="J46" i="147" s="1"/>
  <c r="I313" i="147"/>
  <c r="I323" i="147"/>
  <c r="I360" i="147" s="1"/>
  <c r="J63" i="147" s="1"/>
  <c r="I308" i="147"/>
  <c r="I345" i="147" s="1"/>
  <c r="J48" i="147" s="1"/>
  <c r="I307" i="147"/>
  <c r="I344" i="147" s="1"/>
  <c r="J47" i="147" s="1"/>
  <c r="I328" i="147"/>
  <c r="I365" i="147" s="1"/>
  <c r="J68" i="147" s="1"/>
  <c r="I309" i="147"/>
  <c r="I346" i="147" s="1"/>
  <c r="J49" i="147" s="1"/>
  <c r="H331" i="135"/>
  <c r="H296" i="135"/>
  <c r="H371" i="135"/>
  <c r="H239" i="86"/>
  <c r="H240" i="86" s="1"/>
  <c r="H263" i="86"/>
  <c r="H273" i="86" s="1"/>
  <c r="H274" i="86" s="1"/>
  <c r="I239" i="149"/>
  <c r="I240" i="149" s="1"/>
  <c r="I263" i="149"/>
  <c r="I273" i="149" s="1"/>
  <c r="I274" i="149" s="1"/>
  <c r="AF37" i="95"/>
  <c r="G79" i="95"/>
  <c r="I206" i="149"/>
  <c r="I281" i="149"/>
  <c r="I31" i="133" s="1"/>
  <c r="O359" i="217"/>
  <c r="O622" i="217"/>
  <c r="H281" i="86"/>
  <c r="H15" i="133" s="1"/>
  <c r="H328" i="138"/>
  <c r="H365" i="138" s="1"/>
  <c r="I68" i="138" s="1"/>
  <c r="H305" i="138"/>
  <c r="H342" i="138" s="1"/>
  <c r="I45" i="138" s="1"/>
  <c r="H312" i="138"/>
  <c r="H349" i="138" s="1"/>
  <c r="I52" i="138" s="1"/>
  <c r="H307" i="138"/>
  <c r="H344" i="138" s="1"/>
  <c r="I47" i="138" s="1"/>
  <c r="H321" i="138"/>
  <c r="H358" i="138" s="1"/>
  <c r="I61" i="138" s="1"/>
  <c r="H324" i="138"/>
  <c r="H361" i="138" s="1"/>
  <c r="I64" i="138" s="1"/>
  <c r="H327" i="138"/>
  <c r="H364" i="138" s="1"/>
  <c r="I67" i="138" s="1"/>
  <c r="H308" i="138"/>
  <c r="H345" i="138" s="1"/>
  <c r="I48" i="138" s="1"/>
  <c r="H322" i="138"/>
  <c r="H359" i="138" s="1"/>
  <c r="I62" i="138" s="1"/>
  <c r="H310" i="138"/>
  <c r="H347" i="138" s="1"/>
  <c r="I50" i="138" s="1"/>
  <c r="H320" i="138"/>
  <c r="H357" i="138" s="1"/>
  <c r="I60" i="138" s="1"/>
  <c r="H323" i="138"/>
  <c r="H360" i="138" s="1"/>
  <c r="I63" i="138" s="1"/>
  <c r="H304" i="138"/>
  <c r="H341" i="138" s="1"/>
  <c r="I44" i="138" s="1"/>
  <c r="H311" i="138"/>
  <c r="H348" i="138" s="1"/>
  <c r="I51" i="138" s="1"/>
  <c r="H20" i="128"/>
  <c r="H70" i="128" s="1"/>
  <c r="F15" i="191" s="1"/>
  <c r="F44" i="191" s="1"/>
  <c r="F58" i="191" s="1"/>
  <c r="F99" i="191" s="1"/>
  <c r="H306" i="138"/>
  <c r="H343" i="138" s="1"/>
  <c r="I46" i="138" s="1"/>
  <c r="H309" i="138"/>
  <c r="H346" i="138" s="1"/>
  <c r="I49" i="138" s="1"/>
  <c r="H319" i="138"/>
  <c r="H326" i="138"/>
  <c r="H363" i="138" s="1"/>
  <c r="I66" i="138" s="1"/>
  <c r="H303" i="138"/>
  <c r="H325" i="138"/>
  <c r="H362" i="138" s="1"/>
  <c r="I65" i="138" s="1"/>
  <c r="H296" i="134"/>
  <c r="H371" i="134"/>
  <c r="H331" i="134"/>
  <c r="I296" i="151"/>
  <c r="I371" i="151"/>
  <c r="H296" i="136"/>
  <c r="H371" i="136"/>
  <c r="H331" i="136"/>
  <c r="I282" i="149"/>
  <c r="I31" i="132" s="1"/>
  <c r="I122" i="149"/>
  <c r="I296" i="146"/>
  <c r="I371" i="146"/>
  <c r="I172" i="149"/>
  <c r="I280" i="149"/>
  <c r="I31" i="131" s="1"/>
  <c r="I323" i="162"/>
  <c r="I360" i="162" s="1"/>
  <c r="J63" i="162" s="1"/>
  <c r="I311" i="162"/>
  <c r="I348" i="162" s="1"/>
  <c r="J51" i="162" s="1"/>
  <c r="I313" i="162"/>
  <c r="I319" i="162"/>
  <c r="I356" i="162" s="1"/>
  <c r="I331" i="162"/>
  <c r="I307" i="162"/>
  <c r="I344" i="162" s="1"/>
  <c r="J47" i="162" s="1"/>
  <c r="I321" i="162"/>
  <c r="I358" i="162" s="1"/>
  <c r="J61" i="162" s="1"/>
  <c r="I309" i="162"/>
  <c r="I346" i="162" s="1"/>
  <c r="J49" i="162" s="1"/>
  <c r="I320" i="162"/>
  <c r="I357" i="162" s="1"/>
  <c r="J60" i="162" s="1"/>
  <c r="I326" i="162"/>
  <c r="I363" i="162" s="1"/>
  <c r="J66" i="162" s="1"/>
  <c r="I305" i="162"/>
  <c r="I342" i="162" s="1"/>
  <c r="J45" i="162" s="1"/>
  <c r="I24" i="128"/>
  <c r="I74" i="128" s="1"/>
  <c r="G15" i="195" s="1"/>
  <c r="G44" i="195" s="1"/>
  <c r="G58" i="195" s="1"/>
  <c r="G99" i="195" s="1"/>
  <c r="I312" i="162"/>
  <c r="I349" i="162" s="1"/>
  <c r="J52" i="162" s="1"/>
  <c r="I303" i="162"/>
  <c r="I340" i="162" s="1"/>
  <c r="I310" i="162"/>
  <c r="I347" i="162" s="1"/>
  <c r="J50" i="162" s="1"/>
  <c r="I327" i="162"/>
  <c r="I364" i="162" s="1"/>
  <c r="J67" i="162" s="1"/>
  <c r="I308" i="162"/>
  <c r="I345" i="162" s="1"/>
  <c r="J48" i="162" s="1"/>
  <c r="I322" i="162"/>
  <c r="I359" i="162" s="1"/>
  <c r="J62" i="162" s="1"/>
  <c r="I329" i="162"/>
  <c r="I306" i="162"/>
  <c r="I343" i="162" s="1"/>
  <c r="J46" i="162" s="1"/>
  <c r="I328" i="162"/>
  <c r="I365" i="162" s="1"/>
  <c r="J68" i="162" s="1"/>
  <c r="I304" i="162"/>
  <c r="I341" i="162" s="1"/>
  <c r="J44" i="162" s="1"/>
  <c r="I325" i="162"/>
  <c r="I362" i="162" s="1"/>
  <c r="J65" i="162" s="1"/>
  <c r="I324" i="162"/>
  <c r="I361" i="162" s="1"/>
  <c r="J64" i="162" s="1"/>
  <c r="I236" i="148"/>
  <c r="I270" i="148" s="1"/>
  <c r="I216" i="148"/>
  <c r="I250" i="148" s="1"/>
  <c r="I217" i="141"/>
  <c r="I251" i="141" s="1"/>
  <c r="I219" i="141"/>
  <c r="I253" i="141" s="1"/>
  <c r="I221" i="141"/>
  <c r="I255" i="141" s="1"/>
  <c r="I235" i="141"/>
  <c r="I269" i="141" s="1"/>
  <c r="H367" i="148"/>
  <c r="I155" i="145"/>
  <c r="I156" i="145" s="1"/>
  <c r="I232" i="141"/>
  <c r="I266" i="141" s="1"/>
  <c r="I229" i="145"/>
  <c r="I263" i="145" s="1"/>
  <c r="I189" i="145"/>
  <c r="I190" i="145" s="1"/>
  <c r="I235" i="148"/>
  <c r="I269" i="148" s="1"/>
  <c r="H31" i="102"/>
  <c r="I121" i="145"/>
  <c r="I213" i="145"/>
  <c r="F113" i="201"/>
  <c r="F114" i="201"/>
  <c r="F116" i="201" s="1"/>
  <c r="I220" i="148"/>
  <c r="I254" i="148" s="1"/>
  <c r="I218" i="148"/>
  <c r="I252" i="148" s="1"/>
  <c r="I232" i="148"/>
  <c r="I266" i="148" s="1"/>
  <c r="I77" i="148"/>
  <c r="I78" i="148"/>
  <c r="I70" i="148"/>
  <c r="I171" i="145"/>
  <c r="I172" i="145" s="1"/>
  <c r="I205" i="145"/>
  <c r="I206" i="145" s="1"/>
  <c r="I230" i="145"/>
  <c r="I264" i="145" s="1"/>
  <c r="I219" i="148"/>
  <c r="I253" i="148" s="1"/>
  <c r="I231" i="148"/>
  <c r="I265" i="148" s="1"/>
  <c r="I237" i="148"/>
  <c r="I271" i="148" s="1"/>
  <c r="I53" i="148"/>
  <c r="I290" i="148" s="1"/>
  <c r="H368" i="148"/>
  <c r="H370" i="148" s="1"/>
  <c r="I93" i="148"/>
  <c r="I94" i="148"/>
  <c r="I214" i="145"/>
  <c r="I248" i="145" s="1"/>
  <c r="I218" i="141"/>
  <c r="I252" i="141" s="1"/>
  <c r="I220" i="141"/>
  <c r="I254" i="141" s="1"/>
  <c r="I237" i="141"/>
  <c r="I271" i="141" s="1"/>
  <c r="I236" i="141"/>
  <c r="I270" i="141" s="1"/>
  <c r="H367" i="141"/>
  <c r="I171" i="144"/>
  <c r="I172" i="144" s="1"/>
  <c r="H23" i="102"/>
  <c r="H97" i="102" s="1"/>
  <c r="I214" i="144"/>
  <c r="I248" i="144" s="1"/>
  <c r="F114" i="193"/>
  <c r="F116" i="193" s="1"/>
  <c r="F113" i="193"/>
  <c r="I70" i="141"/>
  <c r="I222" i="141"/>
  <c r="I256" i="141" s="1"/>
  <c r="I77" i="141"/>
  <c r="I78" i="141"/>
  <c r="I93" i="141"/>
  <c r="I94" i="141"/>
  <c r="I137" i="144"/>
  <c r="I138" i="144" s="1"/>
  <c r="I233" i="141"/>
  <c r="I267" i="141" s="1"/>
  <c r="I234" i="141"/>
  <c r="I268" i="141" s="1"/>
  <c r="I215" i="141"/>
  <c r="I249" i="141" s="1"/>
  <c r="H368" i="141"/>
  <c r="H370" i="141" s="1"/>
  <c r="I53" i="141"/>
  <c r="I290" i="141" s="1"/>
  <c r="I238" i="141"/>
  <c r="I272" i="141" s="1"/>
  <c r="F118" i="197"/>
  <c r="F115" i="197"/>
  <c r="F117" i="197" s="1"/>
  <c r="F119" i="197" s="1"/>
  <c r="I229" i="144"/>
  <c r="I205" i="144"/>
  <c r="I206" i="144" s="1"/>
  <c r="I155" i="144"/>
  <c r="I213" i="144"/>
  <c r="I121" i="144"/>
  <c r="I189" i="144"/>
  <c r="I230" i="144"/>
  <c r="I264" i="144" s="1"/>
  <c r="I282" i="142"/>
  <c r="I23" i="132" s="1"/>
  <c r="I281" i="142"/>
  <c r="I23" i="133" s="1"/>
  <c r="I239" i="142"/>
  <c r="I240" i="142" s="1"/>
  <c r="I263" i="142"/>
  <c r="I273" i="142" s="1"/>
  <c r="I274" i="142" s="1"/>
  <c r="I223" i="142"/>
  <c r="I247" i="142"/>
  <c r="I257" i="142" s="1"/>
  <c r="I258" i="142" s="1"/>
  <c r="I122" i="142"/>
  <c r="I280" i="142"/>
  <c r="I23" i="131" s="1"/>
  <c r="I85" i="138" l="1"/>
  <c r="I187" i="138" s="1"/>
  <c r="H101" i="102"/>
  <c r="F269" i="211"/>
  <c r="O73" i="218" s="1"/>
  <c r="F242" i="211"/>
  <c r="J96" i="147"/>
  <c r="J198" i="147" s="1"/>
  <c r="I96" i="138"/>
  <c r="I198" i="138" s="1"/>
  <c r="J81" i="147"/>
  <c r="J149" i="147" s="1"/>
  <c r="J85" i="147"/>
  <c r="J119" i="147" s="1"/>
  <c r="J80" i="162"/>
  <c r="J148" i="162" s="1"/>
  <c r="I371" i="143"/>
  <c r="J102" i="147"/>
  <c r="J170" i="147" s="1"/>
  <c r="I282" i="145"/>
  <c r="I27" i="132" s="1"/>
  <c r="J97" i="147"/>
  <c r="J131" i="147" s="1"/>
  <c r="I82" i="138"/>
  <c r="I184" i="138" s="1"/>
  <c r="J101" i="162"/>
  <c r="J203" i="162" s="1"/>
  <c r="J96" i="162"/>
  <c r="J130" i="162" s="1"/>
  <c r="I99" i="138"/>
  <c r="I167" i="138" s="1"/>
  <c r="I80" i="138"/>
  <c r="I114" i="138" s="1"/>
  <c r="J98" i="162"/>
  <c r="J200" i="162" s="1"/>
  <c r="J83" i="147"/>
  <c r="J117" i="147" s="1"/>
  <c r="I83" i="138"/>
  <c r="I185" i="138" s="1"/>
  <c r="I95" i="138"/>
  <c r="I163" i="138" s="1"/>
  <c r="I102" i="138"/>
  <c r="I170" i="138" s="1"/>
  <c r="J80" i="147"/>
  <c r="J114" i="147" s="1"/>
  <c r="J101" i="147"/>
  <c r="J169" i="147" s="1"/>
  <c r="H279" i="86"/>
  <c r="H283" i="86" s="1"/>
  <c r="J100" i="147"/>
  <c r="J168" i="147" s="1"/>
  <c r="J82" i="162"/>
  <c r="J116" i="162" s="1"/>
  <c r="J86" i="162"/>
  <c r="J188" i="162" s="1"/>
  <c r="J84" i="162"/>
  <c r="J186" i="162" s="1"/>
  <c r="J95" i="147"/>
  <c r="J163" i="147" s="1"/>
  <c r="J99" i="147"/>
  <c r="J201" i="147" s="1"/>
  <c r="J43" i="162"/>
  <c r="J77" i="162" s="1"/>
  <c r="I350" i="162"/>
  <c r="J100" i="162"/>
  <c r="J81" i="162"/>
  <c r="J85" i="162"/>
  <c r="I311" i="151"/>
  <c r="I348" i="151" s="1"/>
  <c r="J51" i="151" s="1"/>
  <c r="I325" i="151"/>
  <c r="I362" i="151" s="1"/>
  <c r="J65" i="151" s="1"/>
  <c r="I313" i="151"/>
  <c r="I319" i="151"/>
  <c r="I356" i="151" s="1"/>
  <c r="I320" i="151"/>
  <c r="I357" i="151" s="1"/>
  <c r="J60" i="151" s="1"/>
  <c r="I331" i="151"/>
  <c r="I307" i="151"/>
  <c r="I344" i="151" s="1"/>
  <c r="J47" i="151" s="1"/>
  <c r="I321" i="151"/>
  <c r="I358" i="151" s="1"/>
  <c r="J61" i="151" s="1"/>
  <c r="I312" i="151"/>
  <c r="I349" i="151" s="1"/>
  <c r="J52" i="151" s="1"/>
  <c r="J86" i="151" s="1"/>
  <c r="I304" i="151"/>
  <c r="I341" i="151" s="1"/>
  <c r="J44" i="151" s="1"/>
  <c r="I34" i="128"/>
  <c r="I84" i="128" s="1"/>
  <c r="G15" i="204" s="1"/>
  <c r="G44" i="204" s="1"/>
  <c r="G58" i="204" s="1"/>
  <c r="G99" i="204" s="1"/>
  <c r="I303" i="151"/>
  <c r="I340" i="151" s="1"/>
  <c r="I309" i="151"/>
  <c r="I346" i="151" s="1"/>
  <c r="J49" i="151" s="1"/>
  <c r="I327" i="151"/>
  <c r="I364" i="151" s="1"/>
  <c r="J67" i="151" s="1"/>
  <c r="I326" i="151"/>
  <c r="I363" i="151" s="1"/>
  <c r="J66" i="151" s="1"/>
  <c r="I310" i="151"/>
  <c r="I347" i="151" s="1"/>
  <c r="J50" i="151" s="1"/>
  <c r="I322" i="151"/>
  <c r="I359" i="151" s="1"/>
  <c r="J62" i="151" s="1"/>
  <c r="I329" i="151"/>
  <c r="I306" i="151"/>
  <c r="I343" i="151" s="1"/>
  <c r="J46" i="151" s="1"/>
  <c r="I308" i="151"/>
  <c r="I345" i="151" s="1"/>
  <c r="J48" i="151" s="1"/>
  <c r="I324" i="151"/>
  <c r="I361" i="151" s="1"/>
  <c r="J64" i="151" s="1"/>
  <c r="I323" i="151"/>
  <c r="I360" i="151" s="1"/>
  <c r="J63" i="151" s="1"/>
  <c r="I305" i="151"/>
  <c r="I342" i="151" s="1"/>
  <c r="J45" i="151" s="1"/>
  <c r="I328" i="151"/>
  <c r="I365" i="151" s="1"/>
  <c r="J68" i="151" s="1"/>
  <c r="I164" i="138"/>
  <c r="I314" i="147"/>
  <c r="I332" i="147"/>
  <c r="I333" i="147" s="1"/>
  <c r="G105" i="200"/>
  <c r="G29" i="205" s="1"/>
  <c r="G104" i="200"/>
  <c r="G106" i="200"/>
  <c r="G29" i="207" s="1"/>
  <c r="J98" i="147"/>
  <c r="I366" i="147"/>
  <c r="J59" i="147"/>
  <c r="J93" i="147" s="1"/>
  <c r="I279" i="149"/>
  <c r="I224" i="149"/>
  <c r="I283" i="150"/>
  <c r="I294" i="150"/>
  <c r="I32" i="130"/>
  <c r="J102" i="162"/>
  <c r="J97" i="162"/>
  <c r="I324" i="146"/>
  <c r="I361" i="146" s="1"/>
  <c r="J64" i="146" s="1"/>
  <c r="I305" i="146"/>
  <c r="I342" i="146" s="1"/>
  <c r="J45" i="146" s="1"/>
  <c r="I312" i="146"/>
  <c r="I349" i="146" s="1"/>
  <c r="J52" i="146" s="1"/>
  <c r="I326" i="146"/>
  <c r="I363" i="146" s="1"/>
  <c r="J66" i="146" s="1"/>
  <c r="I303" i="146"/>
  <c r="I340" i="146" s="1"/>
  <c r="I310" i="146"/>
  <c r="I347" i="146" s="1"/>
  <c r="J50" i="146" s="1"/>
  <c r="I320" i="146"/>
  <c r="I357" i="146" s="1"/>
  <c r="J60" i="146" s="1"/>
  <c r="I327" i="146"/>
  <c r="I364" i="146" s="1"/>
  <c r="J67" i="146" s="1"/>
  <c r="I308" i="146"/>
  <c r="I345" i="146" s="1"/>
  <c r="J48" i="146" s="1"/>
  <c r="I322" i="146"/>
  <c r="I359" i="146" s="1"/>
  <c r="J62" i="146" s="1"/>
  <c r="I329" i="146"/>
  <c r="I306" i="146"/>
  <c r="I343" i="146" s="1"/>
  <c r="J46" i="146" s="1"/>
  <c r="I28" i="128"/>
  <c r="I78" i="128" s="1"/>
  <c r="G15" i="199" s="1"/>
  <c r="G44" i="199" s="1"/>
  <c r="G58" i="199" s="1"/>
  <c r="G99" i="199" s="1"/>
  <c r="I313" i="146"/>
  <c r="I323" i="146"/>
  <c r="I360" i="146" s="1"/>
  <c r="J63" i="146" s="1"/>
  <c r="I304" i="146"/>
  <c r="I341" i="146" s="1"/>
  <c r="J44" i="146" s="1"/>
  <c r="I311" i="146"/>
  <c r="I348" i="146" s="1"/>
  <c r="J51" i="146" s="1"/>
  <c r="I325" i="146"/>
  <c r="I362" i="146" s="1"/>
  <c r="J65" i="146" s="1"/>
  <c r="I328" i="146"/>
  <c r="I365" i="146" s="1"/>
  <c r="J68" i="146" s="1"/>
  <c r="I309" i="146"/>
  <c r="I346" i="146" s="1"/>
  <c r="J49" i="146" s="1"/>
  <c r="I319" i="146"/>
  <c r="I356" i="146" s="1"/>
  <c r="I331" i="146"/>
  <c r="I307" i="146"/>
  <c r="I344" i="146" s="1"/>
  <c r="J47" i="146" s="1"/>
  <c r="I321" i="146"/>
  <c r="I358" i="146" s="1"/>
  <c r="J61" i="146" s="1"/>
  <c r="H340" i="138"/>
  <c r="H313" i="138"/>
  <c r="I97" i="138"/>
  <c r="I81" i="138"/>
  <c r="H304" i="135"/>
  <c r="H341" i="135" s="1"/>
  <c r="I44" i="135" s="1"/>
  <c r="H17" i="128"/>
  <c r="H67" i="128" s="1"/>
  <c r="F15" i="188" s="1"/>
  <c r="F44" i="188" s="1"/>
  <c r="F58" i="188" s="1"/>
  <c r="F99" i="188" s="1"/>
  <c r="H309" i="135"/>
  <c r="H346" i="135" s="1"/>
  <c r="I49" i="135" s="1"/>
  <c r="H319" i="135"/>
  <c r="H326" i="135"/>
  <c r="H363" i="135" s="1"/>
  <c r="I66" i="135" s="1"/>
  <c r="H303" i="135"/>
  <c r="H306" i="135"/>
  <c r="H343" i="135" s="1"/>
  <c r="I46" i="135" s="1"/>
  <c r="H305" i="135"/>
  <c r="H342" i="135" s="1"/>
  <c r="I45" i="135" s="1"/>
  <c r="H312" i="135"/>
  <c r="H349" i="135" s="1"/>
  <c r="I52" i="135" s="1"/>
  <c r="H322" i="135"/>
  <c r="H359" i="135" s="1"/>
  <c r="I62" i="135" s="1"/>
  <c r="H325" i="135"/>
  <c r="H362" i="135" s="1"/>
  <c r="I65" i="135" s="1"/>
  <c r="H307" i="135"/>
  <c r="H344" i="135" s="1"/>
  <c r="I47" i="135" s="1"/>
  <c r="H328" i="135"/>
  <c r="H365" i="135" s="1"/>
  <c r="I68" i="135" s="1"/>
  <c r="H323" i="135"/>
  <c r="H360" i="135" s="1"/>
  <c r="I63" i="135" s="1"/>
  <c r="H324" i="135"/>
  <c r="H361" i="135" s="1"/>
  <c r="I64" i="135" s="1"/>
  <c r="H327" i="135"/>
  <c r="H364" i="135" s="1"/>
  <c r="I67" i="135" s="1"/>
  <c r="H308" i="135"/>
  <c r="H345" i="135" s="1"/>
  <c r="I48" i="135" s="1"/>
  <c r="H311" i="135"/>
  <c r="H348" i="135" s="1"/>
  <c r="I51" i="135" s="1"/>
  <c r="H310" i="135"/>
  <c r="H347" i="135" s="1"/>
  <c r="I50" i="135" s="1"/>
  <c r="H320" i="135"/>
  <c r="H357" i="135" s="1"/>
  <c r="I60" i="135" s="1"/>
  <c r="H321" i="135"/>
  <c r="H358" i="135" s="1"/>
  <c r="I61" i="135" s="1"/>
  <c r="I281" i="145"/>
  <c r="I27" i="133" s="1"/>
  <c r="G106" i="195"/>
  <c r="G24" i="207" s="1"/>
  <c r="G25" i="209" s="1"/>
  <c r="G104" i="195"/>
  <c r="G105" i="195"/>
  <c r="G24" i="205" s="1"/>
  <c r="J83" i="162"/>
  <c r="J59" i="162"/>
  <c r="J93" i="162" s="1"/>
  <c r="I366" i="162"/>
  <c r="H18" i="128"/>
  <c r="H68" i="128" s="1"/>
  <c r="F15" i="189" s="1"/>
  <c r="F44" i="189" s="1"/>
  <c r="F58" i="189" s="1"/>
  <c r="F99" i="189" s="1"/>
  <c r="H328" i="136"/>
  <c r="H365" i="136" s="1"/>
  <c r="I68" i="136" s="1"/>
  <c r="H306" i="136"/>
  <c r="H343" i="136" s="1"/>
  <c r="I46" i="136" s="1"/>
  <c r="H311" i="136"/>
  <c r="H348" i="136" s="1"/>
  <c r="I51" i="136" s="1"/>
  <c r="H304" i="136"/>
  <c r="H341" i="136" s="1"/>
  <c r="I44" i="136" s="1"/>
  <c r="H303" i="136"/>
  <c r="H312" i="136"/>
  <c r="H349" i="136" s="1"/>
  <c r="I52" i="136" s="1"/>
  <c r="H305" i="136"/>
  <c r="H342" i="136" s="1"/>
  <c r="I45" i="136" s="1"/>
  <c r="H309" i="136"/>
  <c r="H346" i="136" s="1"/>
  <c r="I49" i="136" s="1"/>
  <c r="H321" i="136"/>
  <c r="H358" i="136" s="1"/>
  <c r="I61" i="136" s="1"/>
  <c r="H307" i="136"/>
  <c r="H344" i="136" s="1"/>
  <c r="I47" i="136" s="1"/>
  <c r="H322" i="136"/>
  <c r="H359" i="136" s="1"/>
  <c r="I62" i="136" s="1"/>
  <c r="H319" i="136"/>
  <c r="H327" i="136"/>
  <c r="H364" i="136" s="1"/>
  <c r="I67" i="136" s="1"/>
  <c r="H324" i="136"/>
  <c r="H361" i="136" s="1"/>
  <c r="I64" i="136" s="1"/>
  <c r="H310" i="136"/>
  <c r="H347" i="136" s="1"/>
  <c r="I50" i="136" s="1"/>
  <c r="H325" i="136"/>
  <c r="H362" i="136" s="1"/>
  <c r="I65" i="136" s="1"/>
  <c r="H326" i="136"/>
  <c r="H363" i="136" s="1"/>
  <c r="I66" i="136" s="1"/>
  <c r="H308" i="136"/>
  <c r="H345" i="136" s="1"/>
  <c r="I48" i="136" s="1"/>
  <c r="H323" i="136"/>
  <c r="H360" i="136" s="1"/>
  <c r="I63" i="136" s="1"/>
  <c r="I97" i="136" s="1"/>
  <c r="H320" i="136"/>
  <c r="H357" i="136" s="1"/>
  <c r="I60" i="136" s="1"/>
  <c r="I100" i="138"/>
  <c r="F106" i="191"/>
  <c r="F20" i="207" s="1"/>
  <c r="F21" i="209" s="1"/>
  <c r="F105" i="191"/>
  <c r="F20" i="205" s="1"/>
  <c r="F104" i="191"/>
  <c r="I101" i="138"/>
  <c r="I86" i="138"/>
  <c r="J82" i="147"/>
  <c r="I330" i="147"/>
  <c r="J86" i="147"/>
  <c r="I350" i="147"/>
  <c r="J43" i="147"/>
  <c r="J77" i="147" s="1"/>
  <c r="J99" i="162"/>
  <c r="I330" i="162"/>
  <c r="J79" i="162"/>
  <c r="J95" i="162"/>
  <c r="I314" i="162"/>
  <c r="I332" i="162"/>
  <c r="I333" i="162" s="1"/>
  <c r="H325" i="134"/>
  <c r="H362" i="134" s="1"/>
  <c r="I65" i="134" s="1"/>
  <c r="H328" i="134"/>
  <c r="H365" i="134" s="1"/>
  <c r="I68" i="134" s="1"/>
  <c r="H305" i="134"/>
  <c r="H342" i="134" s="1"/>
  <c r="I45" i="134" s="1"/>
  <c r="H312" i="134"/>
  <c r="H349" i="134" s="1"/>
  <c r="I52" i="134" s="1"/>
  <c r="H322" i="134"/>
  <c r="H359" i="134" s="1"/>
  <c r="I62" i="134" s="1"/>
  <c r="H321" i="134"/>
  <c r="H358" i="134" s="1"/>
  <c r="I61" i="134" s="1"/>
  <c r="H324" i="134"/>
  <c r="H361" i="134" s="1"/>
  <c r="I64" i="134" s="1"/>
  <c r="H327" i="134"/>
  <c r="H364" i="134" s="1"/>
  <c r="I67" i="134" s="1"/>
  <c r="H308" i="134"/>
  <c r="H345" i="134" s="1"/>
  <c r="I48" i="134" s="1"/>
  <c r="H311" i="134"/>
  <c r="H348" i="134" s="1"/>
  <c r="I51" i="134" s="1"/>
  <c r="H310" i="134"/>
  <c r="H347" i="134" s="1"/>
  <c r="I50" i="134" s="1"/>
  <c r="H320" i="134"/>
  <c r="H357" i="134" s="1"/>
  <c r="I60" i="134" s="1"/>
  <c r="H323" i="134"/>
  <c r="H360" i="134" s="1"/>
  <c r="I63" i="134" s="1"/>
  <c r="I97" i="134" s="1"/>
  <c r="H304" i="134"/>
  <c r="H341" i="134" s="1"/>
  <c r="I44" i="134" s="1"/>
  <c r="H307" i="134"/>
  <c r="H344" i="134" s="1"/>
  <c r="I47" i="134" s="1"/>
  <c r="H16" i="128"/>
  <c r="H66" i="128" s="1"/>
  <c r="F15" i="187" s="1"/>
  <c r="F44" i="187" s="1"/>
  <c r="F58" i="187" s="1"/>
  <c r="F99" i="187" s="1"/>
  <c r="H306" i="134"/>
  <c r="H343" i="134" s="1"/>
  <c r="I46" i="134" s="1"/>
  <c r="H309" i="134"/>
  <c r="H346" i="134" s="1"/>
  <c r="I49" i="134" s="1"/>
  <c r="H319" i="134"/>
  <c r="H326" i="134"/>
  <c r="H363" i="134" s="1"/>
  <c r="I66" i="134" s="1"/>
  <c r="H303" i="134"/>
  <c r="H329" i="138"/>
  <c r="H330" i="138" s="1"/>
  <c r="H356" i="138"/>
  <c r="I153" i="138"/>
  <c r="I84" i="138"/>
  <c r="I98" i="138"/>
  <c r="I79" i="138"/>
  <c r="I326" i="143"/>
  <c r="I363" i="143" s="1"/>
  <c r="J66" i="143" s="1"/>
  <c r="I327" i="143"/>
  <c r="I364" i="143" s="1"/>
  <c r="J67" i="143" s="1"/>
  <c r="I322" i="143"/>
  <c r="I359" i="143" s="1"/>
  <c r="J62" i="143" s="1"/>
  <c r="I329" i="143"/>
  <c r="I306" i="143"/>
  <c r="I343" i="143" s="1"/>
  <c r="J46" i="143" s="1"/>
  <c r="I313" i="143"/>
  <c r="I323" i="143"/>
  <c r="I360" i="143" s="1"/>
  <c r="J63" i="143" s="1"/>
  <c r="I304" i="143"/>
  <c r="I341" i="143" s="1"/>
  <c r="J44" i="143" s="1"/>
  <c r="I25" i="128"/>
  <c r="I75" i="128" s="1"/>
  <c r="G15" i="196" s="1"/>
  <c r="G44" i="196" s="1"/>
  <c r="G58" i="196" s="1"/>
  <c r="G99" i="196" s="1"/>
  <c r="I325" i="143"/>
  <c r="I362" i="143" s="1"/>
  <c r="J65" i="143" s="1"/>
  <c r="I309" i="143"/>
  <c r="I346" i="143" s="1"/>
  <c r="J49" i="143" s="1"/>
  <c r="I311" i="143"/>
  <c r="I348" i="143" s="1"/>
  <c r="J51" i="143" s="1"/>
  <c r="I328" i="143"/>
  <c r="I365" i="143" s="1"/>
  <c r="J68" i="143" s="1"/>
  <c r="I319" i="143"/>
  <c r="I356" i="143" s="1"/>
  <c r="I331" i="143"/>
  <c r="I307" i="143"/>
  <c r="I344" i="143" s="1"/>
  <c r="J47" i="143" s="1"/>
  <c r="I321" i="143"/>
  <c r="I358" i="143" s="1"/>
  <c r="J61" i="143" s="1"/>
  <c r="I324" i="143"/>
  <c r="I361" i="143" s="1"/>
  <c r="J64" i="143" s="1"/>
  <c r="I305" i="143"/>
  <c r="I342" i="143" s="1"/>
  <c r="J45" i="143" s="1"/>
  <c r="I312" i="143"/>
  <c r="I349" i="143" s="1"/>
  <c r="J52" i="143" s="1"/>
  <c r="I303" i="143"/>
  <c r="I340" i="143" s="1"/>
  <c r="I310" i="143"/>
  <c r="I347" i="143" s="1"/>
  <c r="J50" i="143" s="1"/>
  <c r="I320" i="143"/>
  <c r="I357" i="143" s="1"/>
  <c r="J60" i="143" s="1"/>
  <c r="I308" i="143"/>
  <c r="I345" i="143" s="1"/>
  <c r="J48" i="143" s="1"/>
  <c r="J84" i="147"/>
  <c r="J79" i="147"/>
  <c r="H320" i="139"/>
  <c r="H357" i="139" s="1"/>
  <c r="I60" i="139" s="1"/>
  <c r="H310" i="139"/>
  <c r="H347" i="139" s="1"/>
  <c r="I50" i="139" s="1"/>
  <c r="H21" i="128"/>
  <c r="H71" i="128" s="1"/>
  <c r="F15" i="192" s="1"/>
  <c r="F44" i="192" s="1"/>
  <c r="F58" i="192" s="1"/>
  <c r="F99" i="192" s="1"/>
  <c r="H309" i="139"/>
  <c r="H346" i="139" s="1"/>
  <c r="I49" i="139" s="1"/>
  <c r="H319" i="139"/>
  <c r="H326" i="139"/>
  <c r="H363" i="139" s="1"/>
  <c r="I66" i="139" s="1"/>
  <c r="H303" i="139"/>
  <c r="H306" i="139"/>
  <c r="H343" i="139" s="1"/>
  <c r="I46" i="139" s="1"/>
  <c r="H305" i="139"/>
  <c r="H342" i="139" s="1"/>
  <c r="I45" i="139" s="1"/>
  <c r="H312" i="139"/>
  <c r="H349" i="139" s="1"/>
  <c r="I52" i="139" s="1"/>
  <c r="H322" i="139"/>
  <c r="H359" i="139" s="1"/>
  <c r="I62" i="139" s="1"/>
  <c r="H323" i="139"/>
  <c r="H360" i="139" s="1"/>
  <c r="I63" i="139" s="1"/>
  <c r="H328" i="139"/>
  <c r="H365" i="139" s="1"/>
  <c r="I68" i="139" s="1"/>
  <c r="H325" i="139"/>
  <c r="H362" i="139" s="1"/>
  <c r="I65" i="139" s="1"/>
  <c r="H307" i="139"/>
  <c r="H344" i="139" s="1"/>
  <c r="I47" i="139" s="1"/>
  <c r="H324" i="139"/>
  <c r="H361" i="139" s="1"/>
  <c r="I64" i="139" s="1"/>
  <c r="H327" i="139"/>
  <c r="H364" i="139" s="1"/>
  <c r="I67" i="139" s="1"/>
  <c r="H308" i="139"/>
  <c r="H345" i="139" s="1"/>
  <c r="I48" i="139" s="1"/>
  <c r="H311" i="139"/>
  <c r="H348" i="139" s="1"/>
  <c r="I51" i="139" s="1"/>
  <c r="H321" i="139"/>
  <c r="H358" i="139" s="1"/>
  <c r="I61" i="139" s="1"/>
  <c r="H304" i="139"/>
  <c r="H341" i="139" s="1"/>
  <c r="I44" i="139" s="1"/>
  <c r="H305" i="137"/>
  <c r="H342" i="137" s="1"/>
  <c r="I45" i="137" s="1"/>
  <c r="H311" i="137"/>
  <c r="H348" i="137" s="1"/>
  <c r="I51" i="137" s="1"/>
  <c r="H321" i="137"/>
  <c r="H358" i="137" s="1"/>
  <c r="I61" i="137" s="1"/>
  <c r="H324" i="137"/>
  <c r="H361" i="137" s="1"/>
  <c r="I64" i="137" s="1"/>
  <c r="H312" i="137"/>
  <c r="H349" i="137" s="1"/>
  <c r="I52" i="137" s="1"/>
  <c r="H327" i="137"/>
  <c r="H364" i="137" s="1"/>
  <c r="I67" i="137" s="1"/>
  <c r="H307" i="137"/>
  <c r="H344" i="137" s="1"/>
  <c r="I47" i="137" s="1"/>
  <c r="H310" i="137"/>
  <c r="H347" i="137" s="1"/>
  <c r="I50" i="137" s="1"/>
  <c r="H320" i="137"/>
  <c r="H357" i="137" s="1"/>
  <c r="I60" i="137" s="1"/>
  <c r="H323" i="137"/>
  <c r="H360" i="137" s="1"/>
  <c r="I63" i="137" s="1"/>
  <c r="H325" i="137"/>
  <c r="H362" i="137" s="1"/>
  <c r="I65" i="137" s="1"/>
  <c r="H319" i="137"/>
  <c r="H19" i="128"/>
  <c r="H69" i="128" s="1"/>
  <c r="F15" i="190" s="1"/>
  <c r="F44" i="190" s="1"/>
  <c r="F58" i="190" s="1"/>
  <c r="F99" i="190" s="1"/>
  <c r="H308" i="137"/>
  <c r="H345" i="137" s="1"/>
  <c r="I48" i="137" s="1"/>
  <c r="H322" i="137"/>
  <c r="H359" i="137" s="1"/>
  <c r="I62" i="137" s="1"/>
  <c r="I96" i="137" s="1"/>
  <c r="H326" i="137"/>
  <c r="H363" i="137" s="1"/>
  <c r="I66" i="137" s="1"/>
  <c r="H303" i="137"/>
  <c r="H306" i="137"/>
  <c r="H343" i="137" s="1"/>
  <c r="I46" i="137" s="1"/>
  <c r="H309" i="137"/>
  <c r="H346" i="137" s="1"/>
  <c r="I49" i="137" s="1"/>
  <c r="H304" i="137"/>
  <c r="H341" i="137" s="1"/>
  <c r="I44" i="137" s="1"/>
  <c r="H328" i="137"/>
  <c r="H365" i="137" s="1"/>
  <c r="I68" i="137" s="1"/>
  <c r="I273" i="145"/>
  <c r="I274" i="145" s="1"/>
  <c r="I239" i="145"/>
  <c r="I240" i="145" s="1"/>
  <c r="I122" i="145"/>
  <c r="I196" i="148"/>
  <c r="I162" i="148"/>
  <c r="I128" i="148"/>
  <c r="I195" i="148"/>
  <c r="I127" i="148"/>
  <c r="I161" i="148"/>
  <c r="I103" i="148"/>
  <c r="I104" i="148" s="1"/>
  <c r="I223" i="145"/>
  <c r="I247" i="145"/>
  <c r="I257" i="145" s="1"/>
  <c r="I258" i="145" s="1"/>
  <c r="I180" i="148"/>
  <c r="I112" i="148"/>
  <c r="I146" i="148"/>
  <c r="I280" i="145"/>
  <c r="I27" i="131" s="1"/>
  <c r="I111" i="148"/>
  <c r="I145" i="148"/>
  <c r="I179" i="148"/>
  <c r="I87" i="148"/>
  <c r="I88" i="148" s="1"/>
  <c r="I54" i="148"/>
  <c r="F115" i="201"/>
  <c r="F117" i="201" s="1"/>
  <c r="F119" i="201" s="1"/>
  <c r="F118" i="201"/>
  <c r="H105" i="102"/>
  <c r="H50" i="95"/>
  <c r="H75" i="95" s="1"/>
  <c r="H42" i="95"/>
  <c r="H67" i="95" s="1"/>
  <c r="I282" i="144"/>
  <c r="I26" i="132" s="1"/>
  <c r="I280" i="144"/>
  <c r="I26" i="131" s="1"/>
  <c r="I281" i="144"/>
  <c r="I26" i="133" s="1"/>
  <c r="I195" i="141"/>
  <c r="I127" i="141"/>
  <c r="I161" i="141"/>
  <c r="I87" i="141"/>
  <c r="I88" i="141" s="1"/>
  <c r="I112" i="141"/>
  <c r="I146" i="141"/>
  <c r="I180" i="141"/>
  <c r="I54" i="141"/>
  <c r="F115" i="193"/>
  <c r="F117" i="193" s="1"/>
  <c r="F119" i="193" s="1"/>
  <c r="F118" i="193"/>
  <c r="I122" i="144"/>
  <c r="I156" i="144"/>
  <c r="I103" i="141"/>
  <c r="I104" i="141" s="1"/>
  <c r="I196" i="141"/>
  <c r="I128" i="141"/>
  <c r="I162" i="141"/>
  <c r="I145" i="141"/>
  <c r="I179" i="141"/>
  <c r="I111" i="141"/>
  <c r="I279" i="142"/>
  <c r="I23" i="130" s="1"/>
  <c r="I223" i="144"/>
  <c r="I247" i="144"/>
  <c r="I257" i="144" s="1"/>
  <c r="I258" i="144" s="1"/>
  <c r="I190" i="144"/>
  <c r="I239" i="144"/>
  <c r="I240" i="144" s="1"/>
  <c r="I263" i="144"/>
  <c r="I273" i="144" s="1"/>
  <c r="I274" i="144" s="1"/>
  <c r="I224" i="142"/>
  <c r="I119" i="138" l="1"/>
  <c r="I82" i="136"/>
  <c r="I84" i="135"/>
  <c r="I118" i="135" s="1"/>
  <c r="J101" i="146"/>
  <c r="J203" i="146" s="1"/>
  <c r="J130" i="147"/>
  <c r="J164" i="147"/>
  <c r="I130" i="138"/>
  <c r="I232" i="138" s="1"/>
  <c r="I266" i="138" s="1"/>
  <c r="F281" i="209"/>
  <c r="F22" i="210" s="1"/>
  <c r="F63" i="211" s="1"/>
  <c r="G285" i="209"/>
  <c r="G26" i="210" s="1"/>
  <c r="G67" i="211" s="1"/>
  <c r="J183" i="147"/>
  <c r="I97" i="135"/>
  <c r="I131" i="135" s="1"/>
  <c r="J187" i="147"/>
  <c r="J153" i="147"/>
  <c r="J114" i="162"/>
  <c r="J86" i="143"/>
  <c r="J154" i="143" s="1"/>
  <c r="J115" i="147"/>
  <c r="J182" i="162"/>
  <c r="I116" i="138"/>
  <c r="J135" i="162"/>
  <c r="J136" i="147"/>
  <c r="J82" i="143"/>
  <c r="J184" i="143" s="1"/>
  <c r="J199" i="147"/>
  <c r="J204" i="147"/>
  <c r="J165" i="147"/>
  <c r="J169" i="162"/>
  <c r="I136" i="138"/>
  <c r="J148" i="147"/>
  <c r="I150" i="138"/>
  <c r="I129" i="138"/>
  <c r="J151" i="147"/>
  <c r="J133" i="147"/>
  <c r="J182" i="147"/>
  <c r="J150" i="162"/>
  <c r="J185" i="147"/>
  <c r="J184" i="162"/>
  <c r="J198" i="162"/>
  <c r="I201" i="138"/>
  <c r="J164" i="162"/>
  <c r="I151" i="138"/>
  <c r="I117" i="138"/>
  <c r="I133" i="138"/>
  <c r="J118" i="162"/>
  <c r="I182" i="138"/>
  <c r="I98" i="139"/>
  <c r="I166" i="139" s="1"/>
  <c r="I148" i="138"/>
  <c r="H294" i="86"/>
  <c r="H371" i="86" s="1"/>
  <c r="J94" i="147"/>
  <c r="J196" i="147" s="1"/>
  <c r="I81" i="136"/>
  <c r="I183" i="136" s="1"/>
  <c r="J197" i="147"/>
  <c r="I80" i="134"/>
  <c r="I148" i="134" s="1"/>
  <c r="I95" i="139"/>
  <c r="I197" i="139" s="1"/>
  <c r="J134" i="147"/>
  <c r="J166" i="162"/>
  <c r="J202" i="147"/>
  <c r="J95" i="143"/>
  <c r="J197" i="143" s="1"/>
  <c r="J132" i="162"/>
  <c r="J129" i="147"/>
  <c r="I204" i="138"/>
  <c r="J97" i="143"/>
  <c r="J199" i="143" s="1"/>
  <c r="J82" i="151"/>
  <c r="J116" i="151" s="1"/>
  <c r="J79" i="143"/>
  <c r="J181" i="143" s="1"/>
  <c r="H15" i="130"/>
  <c r="J152" i="162"/>
  <c r="J98" i="151"/>
  <c r="J200" i="151" s="1"/>
  <c r="I197" i="138"/>
  <c r="J102" i="151"/>
  <c r="J204" i="151" s="1"/>
  <c r="I80" i="137"/>
  <c r="I114" i="137" s="1"/>
  <c r="I101" i="137"/>
  <c r="I169" i="137" s="1"/>
  <c r="I85" i="137"/>
  <c r="I153" i="137" s="1"/>
  <c r="I85" i="139"/>
  <c r="I187" i="139" s="1"/>
  <c r="J79" i="151"/>
  <c r="J147" i="151" s="1"/>
  <c r="J100" i="151"/>
  <c r="J202" i="151" s="1"/>
  <c r="J81" i="146"/>
  <c r="J149" i="146" s="1"/>
  <c r="J102" i="146"/>
  <c r="J204" i="146" s="1"/>
  <c r="J154" i="162"/>
  <c r="J135" i="147"/>
  <c r="I98" i="135"/>
  <c r="I132" i="135" s="1"/>
  <c r="J81" i="143"/>
  <c r="J183" i="143" s="1"/>
  <c r="I100" i="134"/>
  <c r="I202" i="134" s="1"/>
  <c r="I80" i="135"/>
  <c r="I182" i="135" s="1"/>
  <c r="J85" i="146"/>
  <c r="J119" i="146" s="1"/>
  <c r="J120" i="162"/>
  <c r="J203" i="147"/>
  <c r="J80" i="146"/>
  <c r="J148" i="146" s="1"/>
  <c r="I95" i="135"/>
  <c r="I129" i="135" s="1"/>
  <c r="I82" i="135"/>
  <c r="I184" i="135" s="1"/>
  <c r="I102" i="135"/>
  <c r="I170" i="135" s="1"/>
  <c r="I84" i="136"/>
  <c r="I186" i="136" s="1"/>
  <c r="I79" i="136"/>
  <c r="I181" i="136" s="1"/>
  <c r="I100" i="136"/>
  <c r="I134" i="136" s="1"/>
  <c r="I82" i="137"/>
  <c r="I150" i="137" s="1"/>
  <c r="I97" i="137"/>
  <c r="I199" i="137" s="1"/>
  <c r="I81" i="139"/>
  <c r="I183" i="139" s="1"/>
  <c r="I96" i="139"/>
  <c r="I198" i="139" s="1"/>
  <c r="J102" i="143"/>
  <c r="J204" i="143" s="1"/>
  <c r="J100" i="143"/>
  <c r="J168" i="143" s="1"/>
  <c r="I221" i="138"/>
  <c r="I255" i="138" s="1"/>
  <c r="I96" i="134"/>
  <c r="I164" i="134" s="1"/>
  <c r="J167" i="147"/>
  <c r="I99" i="139"/>
  <c r="I133" i="139" s="1"/>
  <c r="I84" i="139"/>
  <c r="I186" i="139" s="1"/>
  <c r="I100" i="137"/>
  <c r="I202" i="137" s="1"/>
  <c r="J96" i="151"/>
  <c r="J198" i="151" s="1"/>
  <c r="I102" i="137"/>
  <c r="I136" i="137" s="1"/>
  <c r="J85" i="143"/>
  <c r="J187" i="143" s="1"/>
  <c r="J97" i="146"/>
  <c r="J165" i="146" s="1"/>
  <c r="I86" i="134"/>
  <c r="I154" i="134" s="1"/>
  <c r="I95" i="136"/>
  <c r="I197" i="136" s="1"/>
  <c r="I86" i="135"/>
  <c r="I154" i="135" s="1"/>
  <c r="I84" i="137"/>
  <c r="I118" i="137" s="1"/>
  <c r="I101" i="139"/>
  <c r="I135" i="139" s="1"/>
  <c r="I84" i="134"/>
  <c r="I186" i="134" s="1"/>
  <c r="I79" i="134"/>
  <c r="I181" i="134" s="1"/>
  <c r="J83" i="151"/>
  <c r="J117" i="151" s="1"/>
  <c r="H313" i="137"/>
  <c r="H340" i="137"/>
  <c r="F106" i="190"/>
  <c r="F19" i="207" s="1"/>
  <c r="F105" i="190"/>
  <c r="F19" i="205" s="1"/>
  <c r="F104" i="190"/>
  <c r="I86" i="137"/>
  <c r="I79" i="137"/>
  <c r="I82" i="139"/>
  <c r="I86" i="139"/>
  <c r="I100" i="139"/>
  <c r="I330" i="143"/>
  <c r="I200" i="138"/>
  <c r="I132" i="138"/>
  <c r="I166" i="138"/>
  <c r="F106" i="187"/>
  <c r="F16" i="207" s="1"/>
  <c r="F17" i="209" s="1"/>
  <c r="F105" i="187"/>
  <c r="F16" i="205" s="1"/>
  <c r="F104" i="187"/>
  <c r="I101" i="134"/>
  <c r="J133" i="162"/>
  <c r="J167" i="162"/>
  <c r="J201" i="162"/>
  <c r="I203" i="138"/>
  <c r="I169" i="138"/>
  <c r="I135" i="138"/>
  <c r="I150" i="136"/>
  <c r="I184" i="136"/>
  <c r="I116" i="136"/>
  <c r="I98" i="136"/>
  <c r="I86" i="136"/>
  <c r="I80" i="136"/>
  <c r="J161" i="162"/>
  <c r="J195" i="162"/>
  <c r="J127" i="162"/>
  <c r="I85" i="135"/>
  <c r="I96" i="135"/>
  <c r="H313" i="135"/>
  <c r="H340" i="135"/>
  <c r="F104" i="188"/>
  <c r="F105" i="188"/>
  <c r="F17" i="205" s="1"/>
  <c r="F106" i="188"/>
  <c r="F17" i="207" s="1"/>
  <c r="F18" i="209" s="1"/>
  <c r="J95" i="146"/>
  <c r="J83" i="146"/>
  <c r="J100" i="146"/>
  <c r="J165" i="162"/>
  <c r="J199" i="162"/>
  <c r="J131" i="162"/>
  <c r="J170" i="162"/>
  <c r="J204" i="162"/>
  <c r="J136" i="162"/>
  <c r="J200" i="147"/>
  <c r="J166" i="147"/>
  <c r="J132" i="147"/>
  <c r="J78" i="147"/>
  <c r="J97" i="151"/>
  <c r="I330" i="151"/>
  <c r="J101" i="151"/>
  <c r="J99" i="151"/>
  <c r="J168" i="162"/>
  <c r="J134" i="162"/>
  <c r="J202" i="162"/>
  <c r="H356" i="137"/>
  <c r="H329" i="137"/>
  <c r="H330" i="137" s="1"/>
  <c r="I98" i="137"/>
  <c r="I102" i="139"/>
  <c r="I79" i="139"/>
  <c r="H356" i="139"/>
  <c r="H329" i="139"/>
  <c r="H330" i="139" s="1"/>
  <c r="J181" i="147"/>
  <c r="J147" i="147"/>
  <c r="J113" i="147"/>
  <c r="J83" i="143"/>
  <c r="J96" i="143"/>
  <c r="I186" i="138"/>
  <c r="I118" i="138"/>
  <c r="I152" i="138"/>
  <c r="I59" i="138"/>
  <c r="H366" i="138"/>
  <c r="H329" i="134"/>
  <c r="H330" i="134" s="1"/>
  <c r="H356" i="134"/>
  <c r="I81" i="134"/>
  <c r="I98" i="134"/>
  <c r="J111" i="147"/>
  <c r="J145" i="147"/>
  <c r="J179" i="147"/>
  <c r="I134" i="138"/>
  <c r="I202" i="138"/>
  <c r="I168" i="138"/>
  <c r="I101" i="136"/>
  <c r="H340" i="136"/>
  <c r="H313" i="136"/>
  <c r="I102" i="136"/>
  <c r="J185" i="162"/>
  <c r="J117" i="162"/>
  <c r="J151" i="162"/>
  <c r="I100" i="135"/>
  <c r="I330" i="146"/>
  <c r="J86" i="146"/>
  <c r="J94" i="162"/>
  <c r="I283" i="149"/>
  <c r="I294" i="149"/>
  <c r="I31" i="130"/>
  <c r="G30" i="209"/>
  <c r="J120" i="151"/>
  <c r="J188" i="151"/>
  <c r="J154" i="151"/>
  <c r="J85" i="151"/>
  <c r="I351" i="162"/>
  <c r="J53" i="162"/>
  <c r="I368" i="162"/>
  <c r="I370" i="162" s="1"/>
  <c r="I83" i="137"/>
  <c r="I130" i="137"/>
  <c r="I164" i="137"/>
  <c r="I198" i="137"/>
  <c r="I99" i="137"/>
  <c r="I81" i="137"/>
  <c r="I95" i="137"/>
  <c r="I97" i="139"/>
  <c r="I80" i="139"/>
  <c r="I83" i="139"/>
  <c r="J152" i="147"/>
  <c r="J118" i="147"/>
  <c r="J186" i="147"/>
  <c r="J84" i="143"/>
  <c r="J98" i="143"/>
  <c r="J59" i="143"/>
  <c r="J93" i="143" s="1"/>
  <c r="I366" i="143"/>
  <c r="J99" i="143"/>
  <c r="I332" i="143"/>
  <c r="I333" i="143" s="1"/>
  <c r="I314" i="143"/>
  <c r="J101" i="143"/>
  <c r="I83" i="134"/>
  <c r="I85" i="134"/>
  <c r="I95" i="134"/>
  <c r="I102" i="134"/>
  <c r="J197" i="162"/>
  <c r="J129" i="162"/>
  <c r="J163" i="162"/>
  <c r="J53" i="147"/>
  <c r="I368" i="147"/>
  <c r="I370" i="147" s="1"/>
  <c r="I351" i="147"/>
  <c r="J184" i="147"/>
  <c r="J150" i="147"/>
  <c r="J116" i="147"/>
  <c r="F20" i="206"/>
  <c r="G79" i="208" s="1"/>
  <c r="F107" i="191"/>
  <c r="F112" i="191" s="1"/>
  <c r="I99" i="136"/>
  <c r="H356" i="136"/>
  <c r="H329" i="136"/>
  <c r="H330" i="136" s="1"/>
  <c r="I83" i="136"/>
  <c r="F105" i="189"/>
  <c r="F18" i="205" s="1"/>
  <c r="F106" i="189"/>
  <c r="F18" i="207" s="1"/>
  <c r="F104" i="189"/>
  <c r="I101" i="135"/>
  <c r="I81" i="135"/>
  <c r="I79" i="135"/>
  <c r="H356" i="135"/>
  <c r="H329" i="135"/>
  <c r="H330" i="135" s="1"/>
  <c r="I115" i="138"/>
  <c r="I149" i="138"/>
  <c r="I183" i="138"/>
  <c r="I131" i="138"/>
  <c r="I165" i="138"/>
  <c r="I199" i="138"/>
  <c r="H314" i="138"/>
  <c r="H332" i="138"/>
  <c r="H333" i="138" s="1"/>
  <c r="J99" i="146"/>
  <c r="I332" i="146"/>
  <c r="I333" i="146" s="1"/>
  <c r="I314" i="146"/>
  <c r="J96" i="146"/>
  <c r="J84" i="146"/>
  <c r="J79" i="146"/>
  <c r="I371" i="150"/>
  <c r="I296" i="150"/>
  <c r="J195" i="147"/>
  <c r="J161" i="147"/>
  <c r="J127" i="147"/>
  <c r="G107" i="200"/>
  <c r="G112" i="200" s="1"/>
  <c r="G29" i="206"/>
  <c r="I30" i="102" s="1"/>
  <c r="J84" i="151"/>
  <c r="J43" i="151"/>
  <c r="J77" i="151" s="1"/>
  <c r="I350" i="151"/>
  <c r="J95" i="151"/>
  <c r="J59" i="151"/>
  <c r="J93" i="151" s="1"/>
  <c r="I366" i="151"/>
  <c r="J187" i="162"/>
  <c r="J153" i="162"/>
  <c r="J119" i="162"/>
  <c r="J111" i="162"/>
  <c r="J145" i="162"/>
  <c r="J179" i="162"/>
  <c r="J78" i="162"/>
  <c r="H313" i="139"/>
  <c r="H340" i="139"/>
  <c r="F105" i="192"/>
  <c r="F21" i="205" s="1"/>
  <c r="F104" i="192"/>
  <c r="F106" i="192"/>
  <c r="F21" i="207" s="1"/>
  <c r="F22" i="209" s="1"/>
  <c r="J43" i="143"/>
  <c r="J77" i="143" s="1"/>
  <c r="I350" i="143"/>
  <c r="G104" i="196"/>
  <c r="G105" i="196"/>
  <c r="G106" i="196"/>
  <c r="G150" i="196" s="1"/>
  <c r="J80" i="143"/>
  <c r="I147" i="138"/>
  <c r="I113" i="138"/>
  <c r="I181" i="138"/>
  <c r="H340" i="134"/>
  <c r="H313" i="134"/>
  <c r="I131" i="134"/>
  <c r="I199" i="134"/>
  <c r="I165" i="134"/>
  <c r="I82" i="134"/>
  <c r="I99" i="134"/>
  <c r="J181" i="162"/>
  <c r="J147" i="162"/>
  <c r="J113" i="162"/>
  <c r="J188" i="147"/>
  <c r="J120" i="147"/>
  <c r="J154" i="147"/>
  <c r="I120" i="138"/>
  <c r="I154" i="138"/>
  <c r="I188" i="138"/>
  <c r="I165" i="136"/>
  <c r="I199" i="136"/>
  <c r="I131" i="136"/>
  <c r="I96" i="136"/>
  <c r="I85" i="136"/>
  <c r="J69" i="162"/>
  <c r="J70" i="162" s="1"/>
  <c r="I367" i="162"/>
  <c r="G24" i="206"/>
  <c r="H83" i="208" s="1"/>
  <c r="G107" i="195"/>
  <c r="G112" i="195" s="1"/>
  <c r="I99" i="135"/>
  <c r="I83" i="135"/>
  <c r="I43" i="138"/>
  <c r="H350" i="138"/>
  <c r="J59" i="146"/>
  <c r="J93" i="146" s="1"/>
  <c r="I366" i="146"/>
  <c r="G106" i="199"/>
  <c r="G150" i="199" s="1"/>
  <c r="G105" i="199"/>
  <c r="G104" i="199"/>
  <c r="J82" i="146"/>
  <c r="I350" i="146"/>
  <c r="J43" i="146"/>
  <c r="J77" i="146" s="1"/>
  <c r="J98" i="146"/>
  <c r="I367" i="147"/>
  <c r="J69" i="147"/>
  <c r="J70" i="147" s="1"/>
  <c r="J80" i="151"/>
  <c r="G105" i="204"/>
  <c r="G33" i="205" s="1"/>
  <c r="G104" i="204"/>
  <c r="G106" i="204"/>
  <c r="G33" i="207" s="1"/>
  <c r="G34" i="209" s="1"/>
  <c r="J81" i="151"/>
  <c r="I332" i="151"/>
  <c r="I333" i="151" s="1"/>
  <c r="I314" i="151"/>
  <c r="J149" i="162"/>
  <c r="J115" i="162"/>
  <c r="J183" i="162"/>
  <c r="I171" i="141"/>
  <c r="I172" i="141" s="1"/>
  <c r="I279" i="145"/>
  <c r="I283" i="145" s="1"/>
  <c r="I155" i="148"/>
  <c r="I156" i="148" s="1"/>
  <c r="I224" i="145"/>
  <c r="I230" i="148"/>
  <c r="I264" i="148" s="1"/>
  <c r="I283" i="142"/>
  <c r="I171" i="148"/>
  <c r="I172" i="148" s="1"/>
  <c r="I137" i="148"/>
  <c r="I138" i="148" s="1"/>
  <c r="I294" i="142"/>
  <c r="I296" i="142" s="1"/>
  <c r="I121" i="148"/>
  <c r="I122" i="148" s="1"/>
  <c r="I214" i="148"/>
  <c r="I248" i="148" s="1"/>
  <c r="I213" i="148"/>
  <c r="I189" i="148"/>
  <c r="I229" i="148"/>
  <c r="I205" i="148"/>
  <c r="I206" i="148" s="1"/>
  <c r="I137" i="141"/>
  <c r="I138" i="141" s="1"/>
  <c r="I205" i="141"/>
  <c r="I206" i="141" s="1"/>
  <c r="I230" i="141"/>
  <c r="I264" i="141" s="1"/>
  <c r="I155" i="141"/>
  <c r="I214" i="141"/>
  <c r="I248" i="141" s="1"/>
  <c r="I189" i="141"/>
  <c r="I213" i="141"/>
  <c r="I121" i="141"/>
  <c r="I229" i="141"/>
  <c r="I224" i="144"/>
  <c r="I279" i="144"/>
  <c r="J135" i="146" l="1"/>
  <c r="J169" i="146"/>
  <c r="I186" i="135"/>
  <c r="I152" i="135"/>
  <c r="J232" i="147"/>
  <c r="J266" i="147" s="1"/>
  <c r="I165" i="135"/>
  <c r="I199" i="135"/>
  <c r="G267" i="211"/>
  <c r="P71" i="218" s="1"/>
  <c r="G240" i="211"/>
  <c r="F263" i="211"/>
  <c r="O67" i="218" s="1"/>
  <c r="F236" i="211"/>
  <c r="G294" i="209"/>
  <c r="G35" i="210" s="1"/>
  <c r="G76" i="211" s="1"/>
  <c r="F282" i="209"/>
  <c r="F23" i="210" s="1"/>
  <c r="F64" i="211" s="1"/>
  <c r="F277" i="209"/>
  <c r="F18" i="210" s="1"/>
  <c r="F59" i="211" s="1"/>
  <c r="F278" i="209"/>
  <c r="F19" i="210" s="1"/>
  <c r="F60" i="211" s="1"/>
  <c r="G290" i="209"/>
  <c r="G31" i="210" s="1"/>
  <c r="G72" i="211" s="1"/>
  <c r="J217" i="147"/>
  <c r="J251" i="147" s="1"/>
  <c r="I281" i="141"/>
  <c r="I22" i="133" s="1"/>
  <c r="J221" i="147"/>
  <c r="J255" i="147" s="1"/>
  <c r="J188" i="143"/>
  <c r="J120" i="143"/>
  <c r="J216" i="162"/>
  <c r="J250" i="162" s="1"/>
  <c r="I238" i="138"/>
  <c r="I272" i="138" s="1"/>
  <c r="J150" i="143"/>
  <c r="J116" i="143"/>
  <c r="I218" i="138"/>
  <c r="I252" i="138" s="1"/>
  <c r="J238" i="147"/>
  <c r="J272" i="147" s="1"/>
  <c r="J237" i="162"/>
  <c r="J271" i="162" s="1"/>
  <c r="J233" i="147"/>
  <c r="J267" i="147" s="1"/>
  <c r="I231" i="138"/>
  <c r="I265" i="138" s="1"/>
  <c r="J235" i="147"/>
  <c r="J269" i="147" s="1"/>
  <c r="J216" i="147"/>
  <c r="J250" i="147" s="1"/>
  <c r="J237" i="147"/>
  <c r="J271" i="147" s="1"/>
  <c r="J222" i="162"/>
  <c r="J256" i="162" s="1"/>
  <c r="J218" i="162"/>
  <c r="J252" i="162" s="1"/>
  <c r="J219" i="147"/>
  <c r="J253" i="147" s="1"/>
  <c r="J232" i="162"/>
  <c r="J266" i="162" s="1"/>
  <c r="I235" i="138"/>
  <c r="I269" i="138" s="1"/>
  <c r="I219" i="138"/>
  <c r="I253" i="138" s="1"/>
  <c r="I216" i="138"/>
  <c r="I250" i="138" s="1"/>
  <c r="I115" i="136"/>
  <c r="I200" i="139"/>
  <c r="I132" i="139"/>
  <c r="H296" i="86"/>
  <c r="H321" i="86" s="1"/>
  <c r="H358" i="86" s="1"/>
  <c r="I61" i="86" s="1"/>
  <c r="I114" i="134"/>
  <c r="I200" i="135"/>
  <c r="J115" i="146"/>
  <c r="H331" i="86"/>
  <c r="J134" i="143"/>
  <c r="I167" i="139"/>
  <c r="J220" i="162"/>
  <c r="J254" i="162" s="1"/>
  <c r="J113" i="143"/>
  <c r="J231" i="147"/>
  <c r="J265" i="147" s="1"/>
  <c r="I187" i="137"/>
  <c r="J168" i="151"/>
  <c r="I168" i="134"/>
  <c r="J134" i="151"/>
  <c r="I119" i="137"/>
  <c r="I221" i="137" s="1"/>
  <c r="I255" i="137" s="1"/>
  <c r="J147" i="143"/>
  <c r="J234" i="162"/>
  <c r="J268" i="162" s="1"/>
  <c r="I136" i="135"/>
  <c r="J199" i="146"/>
  <c r="I152" i="137"/>
  <c r="J162" i="147"/>
  <c r="J171" i="147" s="1"/>
  <c r="J172" i="147" s="1"/>
  <c r="J119" i="143"/>
  <c r="I371" i="142"/>
  <c r="J184" i="151"/>
  <c r="J185" i="151"/>
  <c r="J130" i="151"/>
  <c r="I130" i="134"/>
  <c r="J150" i="151"/>
  <c r="J218" i="151" s="1"/>
  <c r="J252" i="151" s="1"/>
  <c r="I147" i="134"/>
  <c r="I149" i="136"/>
  <c r="J128" i="147"/>
  <c r="J137" i="147" s="1"/>
  <c r="J138" i="147" s="1"/>
  <c r="J236" i="147"/>
  <c r="J270" i="147" s="1"/>
  <c r="I130" i="139"/>
  <c r="J149" i="143"/>
  <c r="J103" i="147"/>
  <c r="J104" i="147" s="1"/>
  <c r="J166" i="151"/>
  <c r="I202" i="136"/>
  <c r="J187" i="146"/>
  <c r="J165" i="143"/>
  <c r="J163" i="143"/>
  <c r="I148" i="137"/>
  <c r="I168" i="137"/>
  <c r="J170" i="146"/>
  <c r="I197" i="135"/>
  <c r="I149" i="139"/>
  <c r="I182" i="137"/>
  <c r="J131" i="143"/>
  <c r="I148" i="135"/>
  <c r="I152" i="136"/>
  <c r="I182" i="134"/>
  <c r="J129" i="143"/>
  <c r="I153" i="139"/>
  <c r="I131" i="137"/>
  <c r="J170" i="151"/>
  <c r="I163" i="139"/>
  <c r="J136" i="146"/>
  <c r="I152" i="134"/>
  <c r="I118" i="139"/>
  <c r="I204" i="137"/>
  <c r="I129" i="139"/>
  <c r="I129" i="136"/>
  <c r="I169" i="139"/>
  <c r="I114" i="135"/>
  <c r="I166" i="135"/>
  <c r="I118" i="136"/>
  <c r="I220" i="136" s="1"/>
  <c r="I254" i="136" s="1"/>
  <c r="J170" i="143"/>
  <c r="I119" i="139"/>
  <c r="J136" i="151"/>
  <c r="J151" i="151"/>
  <c r="J183" i="146"/>
  <c r="J114" i="146"/>
  <c r="J136" i="143"/>
  <c r="I165" i="137"/>
  <c r="J164" i="151"/>
  <c r="J232" i="151" s="1"/>
  <c r="J266" i="151" s="1"/>
  <c r="J131" i="146"/>
  <c r="J233" i="146" s="1"/>
  <c r="J267" i="146" s="1"/>
  <c r="I186" i="137"/>
  <c r="J182" i="146"/>
  <c r="J113" i="151"/>
  <c r="I164" i="139"/>
  <c r="I203" i="137"/>
  <c r="J132" i="151"/>
  <c r="I150" i="135"/>
  <c r="I163" i="136"/>
  <c r="I168" i="136"/>
  <c r="I134" i="137"/>
  <c r="J115" i="143"/>
  <c r="J217" i="143" s="1"/>
  <c r="J251" i="143" s="1"/>
  <c r="I170" i="137"/>
  <c r="J181" i="151"/>
  <c r="I135" i="137"/>
  <c r="I116" i="135"/>
  <c r="I218" i="135" s="1"/>
  <c r="I252" i="135" s="1"/>
  <c r="I118" i="134"/>
  <c r="I152" i="139"/>
  <c r="I282" i="141"/>
  <c r="I22" i="132" s="1"/>
  <c r="I198" i="134"/>
  <c r="I116" i="137"/>
  <c r="I188" i="135"/>
  <c r="I204" i="135"/>
  <c r="I134" i="134"/>
  <c r="I184" i="137"/>
  <c r="I120" i="135"/>
  <c r="I222" i="135" s="1"/>
  <c r="I256" i="135" s="1"/>
  <c r="I113" i="134"/>
  <c r="J153" i="143"/>
  <c r="J221" i="143" s="1"/>
  <c r="J255" i="143" s="1"/>
  <c r="J221" i="162"/>
  <c r="J255" i="162" s="1"/>
  <c r="I232" i="137"/>
  <c r="I266" i="137" s="1"/>
  <c r="I113" i="136"/>
  <c r="J202" i="143"/>
  <c r="J236" i="143" s="1"/>
  <c r="J270" i="143" s="1"/>
  <c r="I115" i="139"/>
  <c r="I163" i="135"/>
  <c r="I203" i="139"/>
  <c r="I188" i="134"/>
  <c r="I201" i="139"/>
  <c r="I235" i="139" s="1"/>
  <c r="I269" i="139" s="1"/>
  <c r="J153" i="146"/>
  <c r="I147" i="136"/>
  <c r="I120" i="134"/>
  <c r="I217" i="138"/>
  <c r="I251" i="138" s="1"/>
  <c r="I222" i="138"/>
  <c r="I256" i="138" s="1"/>
  <c r="J215" i="162"/>
  <c r="J249" i="162" s="1"/>
  <c r="I27" i="130"/>
  <c r="H21" i="102"/>
  <c r="H95" i="102" s="1"/>
  <c r="J220" i="147"/>
  <c r="J254" i="147" s="1"/>
  <c r="J219" i="162"/>
  <c r="J253" i="162" s="1"/>
  <c r="I218" i="136"/>
  <c r="I252" i="136" s="1"/>
  <c r="I282" i="148"/>
  <c r="I30" i="132" s="1"/>
  <c r="I236" i="138"/>
  <c r="I270" i="138" s="1"/>
  <c r="J238" i="162"/>
  <c r="J272" i="162" s="1"/>
  <c r="J233" i="162"/>
  <c r="J267" i="162" s="1"/>
  <c r="J237" i="146"/>
  <c r="J271" i="146" s="1"/>
  <c r="J217" i="162"/>
  <c r="J251" i="162" s="1"/>
  <c r="J183" i="151"/>
  <c r="J149" i="151"/>
  <c r="J115" i="151"/>
  <c r="I351" i="146"/>
  <c r="J53" i="146"/>
  <c r="I368" i="146"/>
  <c r="I370" i="146" s="1"/>
  <c r="J69" i="146"/>
  <c r="J70" i="146" s="1"/>
  <c r="I367" i="146"/>
  <c r="I117" i="135"/>
  <c r="I151" i="135"/>
  <c r="I185" i="135"/>
  <c r="I133" i="135"/>
  <c r="I201" i="135"/>
  <c r="I167" i="135"/>
  <c r="I233" i="136"/>
  <c r="I267" i="136" s="1"/>
  <c r="I167" i="134"/>
  <c r="I133" i="134"/>
  <c r="I201" i="134"/>
  <c r="I150" i="134"/>
  <c r="I116" i="134"/>
  <c r="I184" i="134"/>
  <c r="H350" i="134"/>
  <c r="I43" i="134"/>
  <c r="F21" i="206"/>
  <c r="G80" i="208" s="1"/>
  <c r="F107" i="192"/>
  <c r="F112" i="192" s="1"/>
  <c r="J87" i="162"/>
  <c r="J88" i="162" s="1"/>
  <c r="J146" i="162"/>
  <c r="J155" i="162" s="1"/>
  <c r="J180" i="162"/>
  <c r="J189" i="162" s="1"/>
  <c r="J112" i="162"/>
  <c r="J213" i="162"/>
  <c r="I367" i="151"/>
  <c r="J69" i="151"/>
  <c r="J70" i="151" s="1"/>
  <c r="J179" i="151"/>
  <c r="J111" i="151"/>
  <c r="J145" i="151"/>
  <c r="I331" i="150"/>
  <c r="I304" i="150"/>
  <c r="I341" i="150" s="1"/>
  <c r="J44" i="150" s="1"/>
  <c r="I32" i="128"/>
  <c r="I82" i="128" s="1"/>
  <c r="G15" i="203" s="1"/>
  <c r="G44" i="203" s="1"/>
  <c r="G58" i="203" s="1"/>
  <c r="G99" i="203" s="1"/>
  <c r="I310" i="150"/>
  <c r="I347" i="150" s="1"/>
  <c r="J50" i="150" s="1"/>
  <c r="I319" i="150"/>
  <c r="I356" i="150" s="1"/>
  <c r="I326" i="150"/>
  <c r="I363" i="150" s="1"/>
  <c r="J66" i="150" s="1"/>
  <c r="I305" i="150"/>
  <c r="I342" i="150" s="1"/>
  <c r="J45" i="150" s="1"/>
  <c r="I311" i="150"/>
  <c r="I348" i="150" s="1"/>
  <c r="J51" i="150" s="1"/>
  <c r="J85" i="150" s="1"/>
  <c r="I329" i="150"/>
  <c r="I312" i="150"/>
  <c r="I349" i="150" s="1"/>
  <c r="J52" i="150" s="1"/>
  <c r="I322" i="150"/>
  <c r="I359" i="150" s="1"/>
  <c r="J62" i="150" s="1"/>
  <c r="I324" i="150"/>
  <c r="I361" i="150" s="1"/>
  <c r="J64" i="150" s="1"/>
  <c r="I306" i="150"/>
  <c r="I343" i="150" s="1"/>
  <c r="J46" i="150" s="1"/>
  <c r="I303" i="150"/>
  <c r="I340" i="150" s="1"/>
  <c r="I325" i="150"/>
  <c r="I362" i="150" s="1"/>
  <c r="J65" i="150" s="1"/>
  <c r="I327" i="150"/>
  <c r="I364" i="150" s="1"/>
  <c r="J67" i="150" s="1"/>
  <c r="I308" i="150"/>
  <c r="I345" i="150" s="1"/>
  <c r="J48" i="150" s="1"/>
  <c r="I313" i="150"/>
  <c r="I328" i="150"/>
  <c r="I365" i="150" s="1"/>
  <c r="J68" i="150" s="1"/>
  <c r="I307" i="150"/>
  <c r="I344" i="150" s="1"/>
  <c r="J47" i="150" s="1"/>
  <c r="I321" i="150"/>
  <c r="I358" i="150" s="1"/>
  <c r="J61" i="150" s="1"/>
  <c r="I323" i="150"/>
  <c r="I360" i="150" s="1"/>
  <c r="J63" i="150" s="1"/>
  <c r="I309" i="150"/>
  <c r="I346" i="150" s="1"/>
  <c r="J49" i="150" s="1"/>
  <c r="I320" i="150"/>
  <c r="I357" i="150" s="1"/>
  <c r="J60" i="150" s="1"/>
  <c r="J130" i="146"/>
  <c r="J198" i="146"/>
  <c r="J164" i="146"/>
  <c r="I169" i="135"/>
  <c r="I135" i="135"/>
  <c r="I203" i="135"/>
  <c r="F19" i="209"/>
  <c r="F113" i="191"/>
  <c r="F114" i="191"/>
  <c r="F116" i="191" s="1"/>
  <c r="I129" i="134"/>
  <c r="I163" i="134"/>
  <c r="I197" i="134"/>
  <c r="J203" i="143"/>
  <c r="J135" i="143"/>
  <c r="J169" i="143"/>
  <c r="I367" i="143"/>
  <c r="J69" i="143"/>
  <c r="J70" i="143" s="1"/>
  <c r="I182" i="139"/>
  <c r="I114" i="139"/>
  <c r="I148" i="139"/>
  <c r="I129" i="137"/>
  <c r="I163" i="137"/>
  <c r="I197" i="137"/>
  <c r="J54" i="162"/>
  <c r="J290" i="162"/>
  <c r="J222" i="151"/>
  <c r="J256" i="151" s="1"/>
  <c r="I296" i="149"/>
  <c r="I371" i="149"/>
  <c r="J94" i="146"/>
  <c r="J103" i="146" s="1"/>
  <c r="J104" i="146" s="1"/>
  <c r="I168" i="135"/>
  <c r="I202" i="135"/>
  <c r="I134" i="135"/>
  <c r="I136" i="136"/>
  <c r="I204" i="136"/>
  <c r="I170" i="136"/>
  <c r="J213" i="147"/>
  <c r="I166" i="134"/>
  <c r="I200" i="134"/>
  <c r="I132" i="134"/>
  <c r="I115" i="134"/>
  <c r="I183" i="134"/>
  <c r="I149" i="134"/>
  <c r="I93" i="138"/>
  <c r="I94" i="138"/>
  <c r="J164" i="143"/>
  <c r="J130" i="143"/>
  <c r="J198" i="143"/>
  <c r="J185" i="143"/>
  <c r="J117" i="143"/>
  <c r="J151" i="143"/>
  <c r="J94" i="143"/>
  <c r="J103" i="143" s="1"/>
  <c r="J104" i="143" s="1"/>
  <c r="I147" i="139"/>
  <c r="I113" i="139"/>
  <c r="I181" i="139"/>
  <c r="J236" i="162"/>
  <c r="J270" i="162" s="1"/>
  <c r="J78" i="151"/>
  <c r="J87" i="147"/>
  <c r="J88" i="147" s="1"/>
  <c r="J146" i="147"/>
  <c r="J155" i="147" s="1"/>
  <c r="J180" i="147"/>
  <c r="J189" i="147" s="1"/>
  <c r="J112" i="147"/>
  <c r="J163" i="146"/>
  <c r="J197" i="146"/>
  <c r="J129" i="146"/>
  <c r="F17" i="206"/>
  <c r="G76" i="208" s="1"/>
  <c r="F107" i="188"/>
  <c r="F112" i="188" s="1"/>
  <c r="I154" i="136"/>
  <c r="I120" i="136"/>
  <c r="I188" i="136"/>
  <c r="I166" i="136"/>
  <c r="I200" i="136"/>
  <c r="I132" i="136"/>
  <c r="I237" i="138"/>
  <c r="I271" i="138" s="1"/>
  <c r="J235" i="162"/>
  <c r="J269" i="162" s="1"/>
  <c r="I188" i="139"/>
  <c r="I120" i="139"/>
  <c r="I154" i="139"/>
  <c r="I184" i="139"/>
  <c r="I116" i="139"/>
  <c r="I150" i="139"/>
  <c r="F19" i="206"/>
  <c r="H20" i="102" s="1"/>
  <c r="F107" i="190"/>
  <c r="F112" i="190" s="1"/>
  <c r="H314" i="137"/>
  <c r="H332" i="137"/>
  <c r="H333" i="137" s="1"/>
  <c r="J184" i="146"/>
  <c r="J150" i="146"/>
  <c r="J116" i="146"/>
  <c r="J195" i="146"/>
  <c r="J127" i="146"/>
  <c r="J161" i="146"/>
  <c r="G142" i="196"/>
  <c r="G149" i="196"/>
  <c r="J53" i="143"/>
  <c r="I368" i="143"/>
  <c r="I370" i="143" s="1"/>
  <c r="I351" i="143"/>
  <c r="J195" i="151"/>
  <c r="J127" i="151"/>
  <c r="J161" i="151"/>
  <c r="J186" i="151"/>
  <c r="J152" i="151"/>
  <c r="J118" i="151"/>
  <c r="I104" i="102"/>
  <c r="I49" i="95"/>
  <c r="I74" i="95" s="1"/>
  <c r="H366" i="135"/>
  <c r="I59" i="135"/>
  <c r="I59" i="136"/>
  <c r="H366" i="136"/>
  <c r="I153" i="134"/>
  <c r="I119" i="134"/>
  <c r="I187" i="134"/>
  <c r="J195" i="143"/>
  <c r="J127" i="143"/>
  <c r="J161" i="143"/>
  <c r="I199" i="139"/>
  <c r="I131" i="139"/>
  <c r="I165" i="139"/>
  <c r="I183" i="137"/>
  <c r="I149" i="137"/>
  <c r="I115" i="137"/>
  <c r="H88" i="208"/>
  <c r="H332" i="136"/>
  <c r="H333" i="136" s="1"/>
  <c r="H314" i="136"/>
  <c r="H366" i="134"/>
  <c r="I59" i="134"/>
  <c r="I136" i="139"/>
  <c r="I204" i="139"/>
  <c r="I170" i="139"/>
  <c r="J135" i="151"/>
  <c r="J169" i="151"/>
  <c r="J203" i="151"/>
  <c r="I43" i="135"/>
  <c r="H350" i="135"/>
  <c r="J229" i="162"/>
  <c r="F107" i="187"/>
  <c r="F112" i="187" s="1"/>
  <c r="F16" i="206"/>
  <c r="G75" i="208" s="1"/>
  <c r="I234" i="138"/>
  <c r="I268" i="138" s="1"/>
  <c r="I181" i="137"/>
  <c r="I113" i="137"/>
  <c r="I147" i="137"/>
  <c r="G107" i="204"/>
  <c r="G112" i="204" s="1"/>
  <c r="G33" i="206"/>
  <c r="H92" i="208" s="1"/>
  <c r="J200" i="146"/>
  <c r="J132" i="146"/>
  <c r="J166" i="146"/>
  <c r="G107" i="199"/>
  <c r="G148" i="199"/>
  <c r="G141" i="199"/>
  <c r="G153" i="199" s="1"/>
  <c r="H368" i="138"/>
  <c r="H370" i="138" s="1"/>
  <c r="H351" i="138"/>
  <c r="I53" i="138"/>
  <c r="I220" i="135"/>
  <c r="I254" i="135" s="1"/>
  <c r="J222" i="147"/>
  <c r="J256" i="147" s="1"/>
  <c r="I233" i="134"/>
  <c r="I267" i="134" s="1"/>
  <c r="I215" i="138"/>
  <c r="I249" i="138" s="1"/>
  <c r="G148" i="196"/>
  <c r="G107" i="196"/>
  <c r="G141" i="196"/>
  <c r="J111" i="143"/>
  <c r="J145" i="143"/>
  <c r="J179" i="143"/>
  <c r="I43" i="139"/>
  <c r="H350" i="139"/>
  <c r="J129" i="151"/>
  <c r="J163" i="151"/>
  <c r="J197" i="151"/>
  <c r="G113" i="200"/>
  <c r="G114" i="200"/>
  <c r="G116" i="200" s="1"/>
  <c r="J181" i="146"/>
  <c r="J113" i="146"/>
  <c r="J147" i="146"/>
  <c r="I233" i="138"/>
  <c r="I267" i="138" s="1"/>
  <c r="I113" i="135"/>
  <c r="I147" i="135"/>
  <c r="I181" i="135"/>
  <c r="I25" i="102"/>
  <c r="I201" i="136"/>
  <c r="I167" i="136"/>
  <c r="I133" i="136"/>
  <c r="J218" i="147"/>
  <c r="J252" i="147" s="1"/>
  <c r="J231" i="162"/>
  <c r="J265" i="162" s="1"/>
  <c r="J200" i="143"/>
  <c r="J132" i="143"/>
  <c r="J166" i="143"/>
  <c r="I133" i="137"/>
  <c r="I201" i="137"/>
  <c r="I167" i="137"/>
  <c r="I151" i="137"/>
  <c r="I185" i="137"/>
  <c r="I117" i="137"/>
  <c r="J119" i="151"/>
  <c r="J153" i="151"/>
  <c r="J187" i="151"/>
  <c r="J103" i="162"/>
  <c r="J104" i="162" s="1"/>
  <c r="J196" i="162"/>
  <c r="J205" i="162" s="1"/>
  <c r="J206" i="162" s="1"/>
  <c r="J128" i="162"/>
  <c r="J137" i="162" s="1"/>
  <c r="J138" i="162" s="1"/>
  <c r="J162" i="162"/>
  <c r="J171" i="162" s="1"/>
  <c r="J172" i="162" s="1"/>
  <c r="I43" i="136"/>
  <c r="H350" i="136"/>
  <c r="I135" i="136"/>
  <c r="I169" i="136"/>
  <c r="I203" i="136"/>
  <c r="I220" i="138"/>
  <c r="I254" i="138" s="1"/>
  <c r="J215" i="147"/>
  <c r="J249" i="147" s="1"/>
  <c r="I200" i="137"/>
  <c r="I132" i="137"/>
  <c r="I166" i="137"/>
  <c r="J78" i="146"/>
  <c r="J87" i="146" s="1"/>
  <c r="J88" i="146" s="1"/>
  <c r="H314" i="135"/>
  <c r="H332" i="135"/>
  <c r="H333" i="135" s="1"/>
  <c r="J205" i="147"/>
  <c r="J206" i="147" s="1"/>
  <c r="J78" i="143"/>
  <c r="I188" i="137"/>
  <c r="I120" i="137"/>
  <c r="I154" i="137"/>
  <c r="F20" i="209"/>
  <c r="J182" i="151"/>
  <c r="J114" i="151"/>
  <c r="J148" i="151"/>
  <c r="J179" i="146"/>
  <c r="J111" i="146"/>
  <c r="J145" i="146"/>
  <c r="G149" i="199"/>
  <c r="G142" i="199"/>
  <c r="G154" i="199" s="1"/>
  <c r="G28" i="205" s="1"/>
  <c r="I77" i="138"/>
  <c r="I78" i="138"/>
  <c r="G114" i="195"/>
  <c r="G116" i="195" s="1"/>
  <c r="G113" i="195"/>
  <c r="I119" i="136"/>
  <c r="I153" i="136"/>
  <c r="I187" i="136"/>
  <c r="I164" i="136"/>
  <c r="I130" i="136"/>
  <c r="I198" i="136"/>
  <c r="H314" i="134"/>
  <c r="H332" i="134"/>
  <c r="H333" i="134" s="1"/>
  <c r="J182" i="143"/>
  <c r="J114" i="143"/>
  <c r="J148" i="143"/>
  <c r="H332" i="139"/>
  <c r="H333" i="139" s="1"/>
  <c r="H314" i="139"/>
  <c r="I351" i="151"/>
  <c r="J53" i="151"/>
  <c r="I368" i="151"/>
  <c r="I370" i="151" s="1"/>
  <c r="J229" i="147"/>
  <c r="J118" i="146"/>
  <c r="J186" i="146"/>
  <c r="J152" i="146"/>
  <c r="J133" i="146"/>
  <c r="J201" i="146"/>
  <c r="J167" i="146"/>
  <c r="I115" i="135"/>
  <c r="I149" i="135"/>
  <c r="I183" i="135"/>
  <c r="F18" i="206"/>
  <c r="H19" i="102" s="1"/>
  <c r="F107" i="189"/>
  <c r="F112" i="189" s="1"/>
  <c r="I151" i="136"/>
  <c r="I117" i="136"/>
  <c r="I185" i="136"/>
  <c r="J290" i="147"/>
  <c r="J54" i="147"/>
  <c r="I204" i="134"/>
  <c r="I170" i="134"/>
  <c r="I136" i="134"/>
  <c r="I151" i="134"/>
  <c r="I117" i="134"/>
  <c r="I185" i="134"/>
  <c r="J201" i="143"/>
  <c r="J133" i="143"/>
  <c r="J167" i="143"/>
  <c r="J186" i="143"/>
  <c r="J118" i="143"/>
  <c r="J152" i="143"/>
  <c r="I185" i="139"/>
  <c r="I117" i="139"/>
  <c r="I151" i="139"/>
  <c r="J94" i="151"/>
  <c r="J188" i="146"/>
  <c r="J120" i="146"/>
  <c r="J154" i="146"/>
  <c r="I69" i="138"/>
  <c r="I70" i="138" s="1"/>
  <c r="H367" i="138"/>
  <c r="H366" i="139"/>
  <c r="I59" i="139"/>
  <c r="I59" i="137"/>
  <c r="H366" i="137"/>
  <c r="J133" i="151"/>
  <c r="J167" i="151"/>
  <c r="J201" i="151"/>
  <c r="J131" i="151"/>
  <c r="J165" i="151"/>
  <c r="J199" i="151"/>
  <c r="J234" i="147"/>
  <c r="J268" i="147" s="1"/>
  <c r="J134" i="146"/>
  <c r="J168" i="146"/>
  <c r="J202" i="146"/>
  <c r="J185" i="146"/>
  <c r="J117" i="146"/>
  <c r="J151" i="146"/>
  <c r="I164" i="135"/>
  <c r="I198" i="135"/>
  <c r="I130" i="135"/>
  <c r="I119" i="135"/>
  <c r="I153" i="135"/>
  <c r="I187" i="135"/>
  <c r="I114" i="136"/>
  <c r="I148" i="136"/>
  <c r="I182" i="136"/>
  <c r="I203" i="134"/>
  <c r="I169" i="134"/>
  <c r="I135" i="134"/>
  <c r="I202" i="139"/>
  <c r="I134" i="139"/>
  <c r="I168" i="139"/>
  <c r="I43" i="137"/>
  <c r="H350" i="137"/>
  <c r="I280" i="141"/>
  <c r="I22" i="131" s="1"/>
  <c r="I294" i="145"/>
  <c r="I296" i="145" s="1"/>
  <c r="I280" i="148"/>
  <c r="I30" i="131" s="1"/>
  <c r="I281" i="148"/>
  <c r="I30" i="133" s="1"/>
  <c r="I223" i="148"/>
  <c r="I224" i="148" s="1"/>
  <c r="I247" i="148"/>
  <c r="I257" i="148" s="1"/>
  <c r="I258" i="148" s="1"/>
  <c r="I190" i="148"/>
  <c r="I239" i="148"/>
  <c r="I240" i="148" s="1"/>
  <c r="I263" i="148"/>
  <c r="I273" i="148" s="1"/>
  <c r="I274" i="148" s="1"/>
  <c r="I190" i="141"/>
  <c r="I122" i="141"/>
  <c r="I239" i="141"/>
  <c r="I240" i="141" s="1"/>
  <c r="I263" i="141"/>
  <c r="I273" i="141" s="1"/>
  <c r="I274" i="141" s="1"/>
  <c r="I156" i="141"/>
  <c r="I223" i="141"/>
  <c r="I247" i="141"/>
  <c r="I257" i="141" s="1"/>
  <c r="I258" i="141" s="1"/>
  <c r="I294" i="144"/>
  <c r="I26" i="130"/>
  <c r="I283" i="144"/>
  <c r="I328" i="142"/>
  <c r="I365" i="142" s="1"/>
  <c r="J68" i="142" s="1"/>
  <c r="I309" i="142"/>
  <c r="I346" i="142" s="1"/>
  <c r="J49" i="142" s="1"/>
  <c r="I319" i="142"/>
  <c r="I331" i="142"/>
  <c r="I307" i="142"/>
  <c r="I344" i="142" s="1"/>
  <c r="J47" i="142" s="1"/>
  <c r="I321" i="142"/>
  <c r="I358" i="142" s="1"/>
  <c r="J61" i="142" s="1"/>
  <c r="I324" i="142"/>
  <c r="I361" i="142" s="1"/>
  <c r="J64" i="142" s="1"/>
  <c r="I305" i="142"/>
  <c r="I342" i="142" s="1"/>
  <c r="J45" i="142" s="1"/>
  <c r="I312" i="142"/>
  <c r="I349" i="142" s="1"/>
  <c r="J52" i="142" s="1"/>
  <c r="I326" i="142"/>
  <c r="I363" i="142" s="1"/>
  <c r="J66" i="142" s="1"/>
  <c r="I303" i="142"/>
  <c r="I310" i="142"/>
  <c r="I347" i="142" s="1"/>
  <c r="J50" i="142" s="1"/>
  <c r="I320" i="142"/>
  <c r="I357" i="142" s="1"/>
  <c r="J60" i="142" s="1"/>
  <c r="I327" i="142"/>
  <c r="I364" i="142" s="1"/>
  <c r="J67" i="142" s="1"/>
  <c r="I308" i="142"/>
  <c r="I345" i="142" s="1"/>
  <c r="J48" i="142" s="1"/>
  <c r="I322" i="142"/>
  <c r="I359" i="142" s="1"/>
  <c r="J62" i="142" s="1"/>
  <c r="I329" i="142"/>
  <c r="I306" i="142"/>
  <c r="I343" i="142" s="1"/>
  <c r="J46" i="142" s="1"/>
  <c r="I23" i="128"/>
  <c r="I73" i="128" s="1"/>
  <c r="G15" i="194" s="1"/>
  <c r="G44" i="194" s="1"/>
  <c r="G58" i="194" s="1"/>
  <c r="G99" i="194" s="1"/>
  <c r="I313" i="142"/>
  <c r="I323" i="142"/>
  <c r="I360" i="142" s="1"/>
  <c r="J63" i="142" s="1"/>
  <c r="I304" i="142"/>
  <c r="I341" i="142" s="1"/>
  <c r="J44" i="142" s="1"/>
  <c r="I311" i="142"/>
  <c r="I348" i="142" s="1"/>
  <c r="J51" i="142" s="1"/>
  <c r="I325" i="142"/>
  <c r="I362" i="142" s="1"/>
  <c r="J65" i="142" s="1"/>
  <c r="I233" i="135" l="1"/>
  <c r="I267" i="135" s="1"/>
  <c r="G155" i="199"/>
  <c r="G154" i="196"/>
  <c r="G25" i="205" s="1"/>
  <c r="G153" i="196"/>
  <c r="G25" i="206" s="1"/>
  <c r="G276" i="211"/>
  <c r="P80" i="218" s="1"/>
  <c r="G249" i="211"/>
  <c r="G272" i="211"/>
  <c r="P76" i="218" s="1"/>
  <c r="G245" i="211"/>
  <c r="F259" i="211"/>
  <c r="O63" i="218" s="1"/>
  <c r="F232" i="211"/>
  <c r="F264" i="211"/>
  <c r="O68" i="218" s="1"/>
  <c r="F237" i="211"/>
  <c r="F260" i="211"/>
  <c r="O64" i="218" s="1"/>
  <c r="F233" i="211"/>
  <c r="F279" i="209"/>
  <c r="F20" i="210" s="1"/>
  <c r="F61" i="211" s="1"/>
  <c r="F280" i="209"/>
  <c r="F21" i="210" s="1"/>
  <c r="F62" i="211" s="1"/>
  <c r="I233" i="137"/>
  <c r="I267" i="137" s="1"/>
  <c r="I222" i="134"/>
  <c r="I256" i="134" s="1"/>
  <c r="I371" i="145"/>
  <c r="J222" i="143"/>
  <c r="J256" i="143" s="1"/>
  <c r="J218" i="143"/>
  <c r="J252" i="143" s="1"/>
  <c r="J101" i="142"/>
  <c r="J135" i="142" s="1"/>
  <c r="I215" i="134"/>
  <c r="I249" i="134" s="1"/>
  <c r="J219" i="151"/>
  <c r="J253" i="151" s="1"/>
  <c r="I216" i="134"/>
  <c r="I250" i="134" s="1"/>
  <c r="I217" i="136"/>
  <c r="I251" i="136" s="1"/>
  <c r="I234" i="139"/>
  <c r="I268" i="139" s="1"/>
  <c r="I234" i="135"/>
  <c r="I268" i="135" s="1"/>
  <c r="H307" i="86"/>
  <c r="H344" i="86" s="1"/>
  <c r="I47" i="86" s="1"/>
  <c r="H303" i="86"/>
  <c r="H340" i="86" s="1"/>
  <c r="H15" i="128"/>
  <c r="H65" i="128" s="1"/>
  <c r="F15" i="186" s="1"/>
  <c r="F44" i="186" s="1"/>
  <c r="F58" i="186" s="1"/>
  <c r="F99" i="186" s="1"/>
  <c r="F105" i="186" s="1"/>
  <c r="F15" i="205" s="1"/>
  <c r="H309" i="86"/>
  <c r="H346" i="86" s="1"/>
  <c r="I49" i="86" s="1"/>
  <c r="H304" i="86"/>
  <c r="H341" i="86" s="1"/>
  <c r="I44" i="86" s="1"/>
  <c r="H327" i="86"/>
  <c r="H364" i="86" s="1"/>
  <c r="I67" i="86" s="1"/>
  <c r="H325" i="86"/>
  <c r="H362" i="86" s="1"/>
  <c r="I65" i="86" s="1"/>
  <c r="H328" i="86"/>
  <c r="H365" i="86" s="1"/>
  <c r="I68" i="86" s="1"/>
  <c r="H324" i="86"/>
  <c r="H361" i="86" s="1"/>
  <c r="I64" i="86" s="1"/>
  <c r="H308" i="86"/>
  <c r="H345" i="86" s="1"/>
  <c r="I48" i="86" s="1"/>
  <c r="H319" i="86"/>
  <c r="H356" i="86" s="1"/>
  <c r="H312" i="86"/>
  <c r="H349" i="86" s="1"/>
  <c r="I52" i="86" s="1"/>
  <c r="H320" i="86"/>
  <c r="H357" i="86" s="1"/>
  <c r="I60" i="86" s="1"/>
  <c r="I95" i="86" s="1"/>
  <c r="H323" i="86"/>
  <c r="H360" i="86" s="1"/>
  <c r="I63" i="86" s="1"/>
  <c r="H306" i="86"/>
  <c r="H343" i="86" s="1"/>
  <c r="I46" i="86" s="1"/>
  <c r="H326" i="86"/>
  <c r="H363" i="86" s="1"/>
  <c r="I66" i="86" s="1"/>
  <c r="H311" i="86"/>
  <c r="H348" i="86" s="1"/>
  <c r="I51" i="86" s="1"/>
  <c r="H305" i="86"/>
  <c r="H342" i="86" s="1"/>
  <c r="I45" i="86" s="1"/>
  <c r="H310" i="86"/>
  <c r="H347" i="86" s="1"/>
  <c r="I50" i="86" s="1"/>
  <c r="H322" i="86"/>
  <c r="H359" i="86" s="1"/>
  <c r="I62" i="86" s="1"/>
  <c r="I96" i="86" s="1"/>
  <c r="I130" i="86" s="1"/>
  <c r="I237" i="139"/>
  <c r="I271" i="139" s="1"/>
  <c r="J217" i="146"/>
  <c r="J251" i="146" s="1"/>
  <c r="J215" i="143"/>
  <c r="J249" i="143" s="1"/>
  <c r="I236" i="134"/>
  <c r="I270" i="134" s="1"/>
  <c r="I220" i="137"/>
  <c r="I254" i="137" s="1"/>
  <c r="J236" i="151"/>
  <c r="J270" i="151" s="1"/>
  <c r="I238" i="135"/>
  <c r="I272" i="135" s="1"/>
  <c r="I216" i="135"/>
  <c r="I250" i="135" s="1"/>
  <c r="J231" i="143"/>
  <c r="J265" i="143" s="1"/>
  <c r="J233" i="143"/>
  <c r="J267" i="143" s="1"/>
  <c r="I231" i="135"/>
  <c r="I265" i="135" s="1"/>
  <c r="J234" i="151"/>
  <c r="J268" i="151" s="1"/>
  <c r="I238" i="137"/>
  <c r="I272" i="137" s="1"/>
  <c r="I218" i="137"/>
  <c r="I252" i="137" s="1"/>
  <c r="J230" i="147"/>
  <c r="J264" i="147" s="1"/>
  <c r="I232" i="134"/>
  <c r="I266" i="134" s="1"/>
  <c r="J216" i="146"/>
  <c r="J250" i="146" s="1"/>
  <c r="I220" i="139"/>
  <c r="I254" i="139" s="1"/>
  <c r="I220" i="134"/>
  <c r="I254" i="134" s="1"/>
  <c r="I232" i="139"/>
  <c r="I266" i="139" s="1"/>
  <c r="I236" i="136"/>
  <c r="I270" i="136" s="1"/>
  <c r="J221" i="146"/>
  <c r="J255" i="146" s="1"/>
  <c r="H40" i="95"/>
  <c r="H65" i="95" s="1"/>
  <c r="J86" i="150"/>
  <c r="J120" i="150" s="1"/>
  <c r="I34" i="102"/>
  <c r="I108" i="102" s="1"/>
  <c r="I217" i="139"/>
  <c r="I251" i="139" s="1"/>
  <c r="I231" i="139"/>
  <c r="I265" i="139" s="1"/>
  <c r="J238" i="146"/>
  <c r="J272" i="146" s="1"/>
  <c r="I231" i="136"/>
  <c r="I265" i="136" s="1"/>
  <c r="I216" i="137"/>
  <c r="I250" i="137" s="1"/>
  <c r="I236" i="137"/>
  <c r="I270" i="137" s="1"/>
  <c r="J238" i="151"/>
  <c r="J272" i="151" s="1"/>
  <c r="I221" i="139"/>
  <c r="I255" i="139" s="1"/>
  <c r="J102" i="150"/>
  <c r="J204" i="150" s="1"/>
  <c r="J215" i="151"/>
  <c r="J249" i="151" s="1"/>
  <c r="J99" i="150"/>
  <c r="J201" i="150" s="1"/>
  <c r="I215" i="136"/>
  <c r="I249" i="136" s="1"/>
  <c r="J238" i="143"/>
  <c r="J272" i="143" s="1"/>
  <c r="H17" i="102"/>
  <c r="H91" i="102" s="1"/>
  <c r="I237" i="137"/>
  <c r="I271" i="137" s="1"/>
  <c r="G78" i="208"/>
  <c r="H22" i="102"/>
  <c r="H96" i="102" s="1"/>
  <c r="I234" i="136"/>
  <c r="I268" i="136" s="1"/>
  <c r="J231" i="146"/>
  <c r="J265" i="146" s="1"/>
  <c r="J79" i="150"/>
  <c r="J147" i="150" s="1"/>
  <c r="J83" i="150"/>
  <c r="J185" i="150" s="1"/>
  <c r="H18" i="102"/>
  <c r="H92" i="102" s="1"/>
  <c r="H78" i="287" s="1"/>
  <c r="I222" i="139"/>
  <c r="I256" i="139" s="1"/>
  <c r="I232" i="135"/>
  <c r="I266" i="135" s="1"/>
  <c r="J219" i="146"/>
  <c r="J253" i="146" s="1"/>
  <c r="I219" i="134"/>
  <c r="I253" i="134" s="1"/>
  <c r="I219" i="136"/>
  <c r="I253" i="136" s="1"/>
  <c r="J235" i="146"/>
  <c r="J269" i="146" s="1"/>
  <c r="J101" i="150"/>
  <c r="J169" i="150" s="1"/>
  <c r="I279" i="141"/>
  <c r="I283" i="141" s="1"/>
  <c r="I215" i="139"/>
  <c r="I249" i="139" s="1"/>
  <c r="J213" i="151"/>
  <c r="J247" i="151" s="1"/>
  <c r="I238" i="134"/>
  <c r="I272" i="134" s="1"/>
  <c r="J220" i="146"/>
  <c r="J254" i="146" s="1"/>
  <c r="J222" i="146"/>
  <c r="J256" i="146" s="1"/>
  <c r="J220" i="143"/>
  <c r="J254" i="143" s="1"/>
  <c r="I222" i="137"/>
  <c r="I256" i="137" s="1"/>
  <c r="J221" i="151"/>
  <c r="J255" i="151" s="1"/>
  <c r="G173" i="199"/>
  <c r="G28" i="207" s="1"/>
  <c r="I221" i="134"/>
  <c r="I255" i="134" s="1"/>
  <c r="I235" i="135"/>
  <c r="I269" i="135" s="1"/>
  <c r="I238" i="139"/>
  <c r="I272" i="139" s="1"/>
  <c r="I217" i="137"/>
  <c r="I251" i="137" s="1"/>
  <c r="J214" i="147"/>
  <c r="J248" i="147" s="1"/>
  <c r="J95" i="150"/>
  <c r="J163" i="150" s="1"/>
  <c r="J82" i="150"/>
  <c r="J116" i="150" s="1"/>
  <c r="J80" i="150"/>
  <c r="J148" i="150" s="1"/>
  <c r="I221" i="136"/>
  <c r="I255" i="136" s="1"/>
  <c r="J216" i="151"/>
  <c r="J250" i="151" s="1"/>
  <c r="J215" i="146"/>
  <c r="J249" i="146" s="1"/>
  <c r="H93" i="102"/>
  <c r="H38" i="95"/>
  <c r="H63" i="95" s="1"/>
  <c r="H367" i="137"/>
  <c r="I69" i="137"/>
  <c r="I70" i="137" s="1"/>
  <c r="J103" i="151"/>
  <c r="J104" i="151" s="1"/>
  <c r="J196" i="151"/>
  <c r="J205" i="151" s="1"/>
  <c r="J206" i="151" s="1"/>
  <c r="J128" i="151"/>
  <c r="J137" i="151" s="1"/>
  <c r="J138" i="151" s="1"/>
  <c r="J162" i="151"/>
  <c r="J171" i="151" s="1"/>
  <c r="J172" i="151" s="1"/>
  <c r="J263" i="147"/>
  <c r="G115" i="195"/>
  <c r="G117" i="195" s="1"/>
  <c r="G119" i="195" s="1"/>
  <c r="G118" i="195"/>
  <c r="I87" i="138"/>
  <c r="I88" i="138" s="1"/>
  <c r="I145" i="138"/>
  <c r="I179" i="138"/>
  <c r="I111" i="138"/>
  <c r="J112" i="143"/>
  <c r="J121" i="143" s="1"/>
  <c r="J146" i="143"/>
  <c r="J155" i="143" s="1"/>
  <c r="J180" i="143"/>
  <c r="J189" i="143" s="1"/>
  <c r="I237" i="136"/>
  <c r="I271" i="136" s="1"/>
  <c r="I77" i="136"/>
  <c r="I78" i="136"/>
  <c r="I219" i="137"/>
  <c r="I253" i="137" s="1"/>
  <c r="I235" i="137"/>
  <c r="I269" i="137" s="1"/>
  <c r="G118" i="200"/>
  <c r="G115" i="200"/>
  <c r="G117" i="200" s="1"/>
  <c r="G119" i="200" s="1"/>
  <c r="J87" i="143"/>
  <c r="J88" i="143" s="1"/>
  <c r="I290" i="138"/>
  <c r="I54" i="138"/>
  <c r="G28" i="206"/>
  <c r="G113" i="204"/>
  <c r="G114" i="204"/>
  <c r="G116" i="204" s="1"/>
  <c r="J237" i="151"/>
  <c r="J271" i="151" s="1"/>
  <c r="I233" i="139"/>
  <c r="I267" i="139" s="1"/>
  <c r="I93" i="135"/>
  <c r="I94" i="135"/>
  <c r="J220" i="151"/>
  <c r="J254" i="151" s="1"/>
  <c r="I218" i="139"/>
  <c r="I252" i="139" s="1"/>
  <c r="I222" i="136"/>
  <c r="I256" i="136" s="1"/>
  <c r="J281" i="147"/>
  <c r="J29" i="133" s="1"/>
  <c r="J190" i="147"/>
  <c r="I162" i="138"/>
  <c r="I128" i="138"/>
  <c r="I196" i="138"/>
  <c r="I217" i="134"/>
  <c r="I251" i="134" s="1"/>
  <c r="J121" i="147"/>
  <c r="I238" i="136"/>
  <c r="I272" i="136" s="1"/>
  <c r="I236" i="135"/>
  <c r="I270" i="135" s="1"/>
  <c r="J162" i="146"/>
  <c r="J171" i="146" s="1"/>
  <c r="J172" i="146" s="1"/>
  <c r="J196" i="146"/>
  <c r="J205" i="146" s="1"/>
  <c r="J206" i="146" s="1"/>
  <c r="J128" i="146"/>
  <c r="J137" i="146" s="1"/>
  <c r="J138" i="146" s="1"/>
  <c r="J237" i="143"/>
  <c r="J271" i="143" s="1"/>
  <c r="I237" i="135"/>
  <c r="I271" i="135" s="1"/>
  <c r="J232" i="146"/>
  <c r="J266" i="146" s="1"/>
  <c r="J97" i="150"/>
  <c r="I332" i="150"/>
  <c r="I333" i="150" s="1"/>
  <c r="I314" i="150"/>
  <c r="I350" i="150"/>
  <c r="J43" i="150"/>
  <c r="J77" i="150" s="1"/>
  <c r="J100" i="150"/>
  <c r="J156" i="162"/>
  <c r="J280" i="162"/>
  <c r="J24" i="131" s="1"/>
  <c r="I77" i="134"/>
  <c r="I78" i="134"/>
  <c r="I218" i="134"/>
  <c r="I252" i="134" s="1"/>
  <c r="I219" i="135"/>
  <c r="I253" i="135" s="1"/>
  <c r="J217" i="151"/>
  <c r="J251" i="151" s="1"/>
  <c r="H368" i="137"/>
  <c r="H370" i="137" s="1"/>
  <c r="H351" i="137"/>
  <c r="I53" i="137"/>
  <c r="I236" i="139"/>
  <c r="I270" i="139" s="1"/>
  <c r="I221" i="135"/>
  <c r="I255" i="135" s="1"/>
  <c r="J235" i="151"/>
  <c r="J269" i="151" s="1"/>
  <c r="I93" i="137"/>
  <c r="I94" i="137"/>
  <c r="J235" i="143"/>
  <c r="J269" i="143" s="1"/>
  <c r="F113" i="189"/>
  <c r="F114" i="189"/>
  <c r="F116" i="189" s="1"/>
  <c r="I217" i="135"/>
  <c r="I251" i="135" s="1"/>
  <c r="J180" i="146"/>
  <c r="J189" i="146" s="1"/>
  <c r="J146" i="146"/>
  <c r="J155" i="146" s="1"/>
  <c r="J112" i="146"/>
  <c r="I234" i="137"/>
  <c r="I268" i="137" s="1"/>
  <c r="J230" i="162"/>
  <c r="J264" i="162" s="1"/>
  <c r="J234" i="143"/>
  <c r="J268" i="143" s="1"/>
  <c r="J231" i="151"/>
  <c r="J265" i="151" s="1"/>
  <c r="H351" i="139"/>
  <c r="I53" i="139"/>
  <c r="H368" i="139"/>
  <c r="H370" i="139" s="1"/>
  <c r="G151" i="196"/>
  <c r="G112" i="196"/>
  <c r="J234" i="146"/>
  <c r="J268" i="146" s="1"/>
  <c r="J263" i="162"/>
  <c r="J229" i="143"/>
  <c r="I69" i="136"/>
  <c r="I70" i="136" s="1"/>
  <c r="H367" i="136"/>
  <c r="I69" i="135"/>
  <c r="I70" i="135" s="1"/>
  <c r="H367" i="135"/>
  <c r="J229" i="146"/>
  <c r="F113" i="190"/>
  <c r="F114" i="190"/>
  <c r="F116" i="190" s="1"/>
  <c r="J156" i="147"/>
  <c r="J280" i="147"/>
  <c r="J29" i="131" s="1"/>
  <c r="J196" i="143"/>
  <c r="J162" i="143"/>
  <c r="J171" i="143" s="1"/>
  <c r="J172" i="143" s="1"/>
  <c r="J128" i="143"/>
  <c r="J137" i="143" s="1"/>
  <c r="J138" i="143" s="1"/>
  <c r="J232" i="143"/>
  <c r="J266" i="143" s="1"/>
  <c r="I195" i="138"/>
  <c r="I127" i="138"/>
  <c r="I103" i="138"/>
  <c r="I104" i="138" s="1"/>
  <c r="I161" i="138"/>
  <c r="J247" i="147"/>
  <c r="I231" i="134"/>
  <c r="I265" i="134" s="1"/>
  <c r="F115" i="191"/>
  <c r="F117" i="191" s="1"/>
  <c r="F119" i="191" s="1"/>
  <c r="F118" i="191"/>
  <c r="I330" i="150"/>
  <c r="I366" i="150"/>
  <c r="J59" i="150"/>
  <c r="J93" i="150" s="1"/>
  <c r="J247" i="162"/>
  <c r="F113" i="192"/>
  <c r="F114" i="192"/>
  <c r="F116" i="192" s="1"/>
  <c r="I53" i="134"/>
  <c r="H368" i="134"/>
  <c r="H370" i="134" s="1"/>
  <c r="H351" i="134"/>
  <c r="J290" i="146"/>
  <c r="J54" i="146"/>
  <c r="I77" i="137"/>
  <c r="I78" i="137"/>
  <c r="I237" i="134"/>
  <c r="I271" i="134" s="1"/>
  <c r="I216" i="136"/>
  <c r="I250" i="136" s="1"/>
  <c r="J236" i="146"/>
  <c r="J270" i="146" s="1"/>
  <c r="J233" i="151"/>
  <c r="J267" i="151" s="1"/>
  <c r="I93" i="139"/>
  <c r="I94" i="139"/>
  <c r="I219" i="139"/>
  <c r="I253" i="139" s="1"/>
  <c r="J216" i="143"/>
  <c r="J250" i="143" s="1"/>
  <c r="I232" i="136"/>
  <c r="I266" i="136" s="1"/>
  <c r="J213" i="146"/>
  <c r="I235" i="136"/>
  <c r="I269" i="136" s="1"/>
  <c r="I215" i="135"/>
  <c r="I249" i="135" s="1"/>
  <c r="I77" i="139"/>
  <c r="I78" i="139"/>
  <c r="G112" i="199"/>
  <c r="G151" i="199"/>
  <c r="I215" i="137"/>
  <c r="I249" i="137" s="1"/>
  <c r="F113" i="187"/>
  <c r="F114" i="187"/>
  <c r="F116" i="187" s="1"/>
  <c r="I53" i="135"/>
  <c r="H368" i="135"/>
  <c r="H370" i="135" s="1"/>
  <c r="H351" i="135"/>
  <c r="I93" i="134"/>
  <c r="I94" i="134"/>
  <c r="I93" i="136"/>
  <c r="I94" i="136"/>
  <c r="J229" i="151"/>
  <c r="J290" i="143"/>
  <c r="J54" i="143"/>
  <c r="J218" i="146"/>
  <c r="J252" i="146" s="1"/>
  <c r="H39" i="95"/>
  <c r="H64" i="95" s="1"/>
  <c r="H94" i="102"/>
  <c r="F114" i="188"/>
  <c r="F116" i="188" s="1"/>
  <c r="F113" i="188"/>
  <c r="J219" i="143"/>
  <c r="J253" i="143" s="1"/>
  <c r="I234" i="134"/>
  <c r="I268" i="134" s="1"/>
  <c r="I325" i="149"/>
  <c r="I362" i="149" s="1"/>
  <c r="J65" i="149" s="1"/>
  <c r="I331" i="149"/>
  <c r="I327" i="149"/>
  <c r="I364" i="149" s="1"/>
  <c r="J67" i="149" s="1"/>
  <c r="I306" i="149"/>
  <c r="I343" i="149" s="1"/>
  <c r="J46" i="149" s="1"/>
  <c r="I324" i="149"/>
  <c r="I361" i="149" s="1"/>
  <c r="J64" i="149" s="1"/>
  <c r="I303" i="149"/>
  <c r="I340" i="149" s="1"/>
  <c r="J43" i="149" s="1"/>
  <c r="I311" i="149"/>
  <c r="I348" i="149" s="1"/>
  <c r="J51" i="149" s="1"/>
  <c r="I328" i="149"/>
  <c r="I365" i="149" s="1"/>
  <c r="J68" i="149" s="1"/>
  <c r="I307" i="149"/>
  <c r="I344" i="149" s="1"/>
  <c r="J47" i="149" s="1"/>
  <c r="I308" i="149"/>
  <c r="I345" i="149" s="1"/>
  <c r="J48" i="149" s="1"/>
  <c r="I31" i="128"/>
  <c r="I81" i="128" s="1"/>
  <c r="G15" i="202" s="1"/>
  <c r="G44" i="202" s="1"/>
  <c r="G58" i="202" s="1"/>
  <c r="G99" i="202" s="1"/>
  <c r="I305" i="149"/>
  <c r="I342" i="149" s="1"/>
  <c r="J45" i="149" s="1"/>
  <c r="I310" i="149"/>
  <c r="I347" i="149" s="1"/>
  <c r="J50" i="149" s="1"/>
  <c r="I309" i="149"/>
  <c r="I346" i="149" s="1"/>
  <c r="J49" i="149" s="1"/>
  <c r="I321" i="149"/>
  <c r="I358" i="149" s="1"/>
  <c r="J61" i="149" s="1"/>
  <c r="I322" i="149"/>
  <c r="I359" i="149" s="1"/>
  <c r="J62" i="149" s="1"/>
  <c r="I323" i="149"/>
  <c r="I360" i="149" s="1"/>
  <c r="J63" i="149" s="1"/>
  <c r="I312" i="149"/>
  <c r="I349" i="149" s="1"/>
  <c r="J52" i="149" s="1"/>
  <c r="I313" i="149"/>
  <c r="I319" i="149"/>
  <c r="I356" i="149" s="1"/>
  <c r="J59" i="149" s="1"/>
  <c r="I320" i="149"/>
  <c r="I357" i="149" s="1"/>
  <c r="J60" i="149" s="1"/>
  <c r="I329" i="149"/>
  <c r="I326" i="149"/>
  <c r="I363" i="149" s="1"/>
  <c r="J66" i="149" s="1"/>
  <c r="I304" i="149"/>
  <c r="I341" i="149" s="1"/>
  <c r="J44" i="149" s="1"/>
  <c r="I231" i="137"/>
  <c r="I265" i="137" s="1"/>
  <c r="I216" i="139"/>
  <c r="I250" i="139" s="1"/>
  <c r="G77" i="208"/>
  <c r="J81" i="150"/>
  <c r="J98" i="150"/>
  <c r="J153" i="150"/>
  <c r="J119" i="150"/>
  <c r="J187" i="150"/>
  <c r="J84" i="150"/>
  <c r="J121" i="162"/>
  <c r="J214" i="162"/>
  <c r="J248" i="162" s="1"/>
  <c r="I235" i="134"/>
  <c r="I269" i="134" s="1"/>
  <c r="I69" i="139"/>
  <c r="I70" i="139" s="1"/>
  <c r="H367" i="139"/>
  <c r="J54" i="151"/>
  <c r="J290" i="151"/>
  <c r="I180" i="138"/>
  <c r="I112" i="138"/>
  <c r="I146" i="138"/>
  <c r="H351" i="136"/>
  <c r="I53" i="136"/>
  <c r="H368" i="136"/>
  <c r="H370" i="136" s="1"/>
  <c r="I44" i="95"/>
  <c r="I69" i="95" s="1"/>
  <c r="I99" i="102"/>
  <c r="J213" i="143"/>
  <c r="I77" i="135"/>
  <c r="I78" i="135"/>
  <c r="H367" i="134"/>
  <c r="I69" i="134"/>
  <c r="I70" i="134" s="1"/>
  <c r="J146" i="151"/>
  <c r="J155" i="151" s="1"/>
  <c r="J112" i="151"/>
  <c r="J180" i="151"/>
  <c r="J189" i="151" s="1"/>
  <c r="N81" i="218"/>
  <c r="J96" i="150"/>
  <c r="G104" i="203"/>
  <c r="G106" i="203"/>
  <c r="G32" i="207" s="1"/>
  <c r="G105" i="203"/>
  <c r="G32" i="205" s="1"/>
  <c r="J87" i="151"/>
  <c r="J88" i="151" s="1"/>
  <c r="J190" i="162"/>
  <c r="J281" i="162"/>
  <c r="J24" i="133" s="1"/>
  <c r="I279" i="148"/>
  <c r="I323" i="145"/>
  <c r="I360" i="145" s="1"/>
  <c r="J63" i="145" s="1"/>
  <c r="I304" i="145"/>
  <c r="I341" i="145" s="1"/>
  <c r="J44" i="145" s="1"/>
  <c r="I311" i="145"/>
  <c r="I348" i="145" s="1"/>
  <c r="J51" i="145" s="1"/>
  <c r="I325" i="145"/>
  <c r="I362" i="145" s="1"/>
  <c r="J65" i="145" s="1"/>
  <c r="I313" i="145"/>
  <c r="I328" i="145"/>
  <c r="I365" i="145" s="1"/>
  <c r="J68" i="145" s="1"/>
  <c r="I319" i="145"/>
  <c r="I331" i="145"/>
  <c r="I307" i="145"/>
  <c r="I344" i="145" s="1"/>
  <c r="J47" i="145" s="1"/>
  <c r="I321" i="145"/>
  <c r="I358" i="145" s="1"/>
  <c r="J61" i="145" s="1"/>
  <c r="I309" i="145"/>
  <c r="I346" i="145" s="1"/>
  <c r="J49" i="145" s="1"/>
  <c r="I320" i="145"/>
  <c r="I357" i="145" s="1"/>
  <c r="J60" i="145" s="1"/>
  <c r="I27" i="128"/>
  <c r="I77" i="128" s="1"/>
  <c r="G15" i="198" s="1"/>
  <c r="G44" i="198" s="1"/>
  <c r="G58" i="198" s="1"/>
  <c r="G99" i="198" s="1"/>
  <c r="I312" i="145"/>
  <c r="I349" i="145" s="1"/>
  <c r="J52" i="145" s="1"/>
  <c r="I326" i="145"/>
  <c r="I363" i="145" s="1"/>
  <c r="J66" i="145" s="1"/>
  <c r="I303" i="145"/>
  <c r="I310" i="145"/>
  <c r="I347" i="145" s="1"/>
  <c r="J50" i="145" s="1"/>
  <c r="I305" i="145"/>
  <c r="I342" i="145" s="1"/>
  <c r="J45" i="145" s="1"/>
  <c r="J79" i="145" s="1"/>
  <c r="I327" i="145"/>
  <c r="I364" i="145" s="1"/>
  <c r="J67" i="145" s="1"/>
  <c r="I308" i="145"/>
  <c r="I345" i="145" s="1"/>
  <c r="J48" i="145" s="1"/>
  <c r="I322" i="145"/>
  <c r="I359" i="145" s="1"/>
  <c r="J62" i="145" s="1"/>
  <c r="I329" i="145"/>
  <c r="I306" i="145"/>
  <c r="I343" i="145" s="1"/>
  <c r="J46" i="145" s="1"/>
  <c r="I324" i="145"/>
  <c r="I361" i="145" s="1"/>
  <c r="J64" i="145" s="1"/>
  <c r="J99" i="142"/>
  <c r="J201" i="142" s="1"/>
  <c r="I224" i="141"/>
  <c r="I371" i="144"/>
  <c r="I296" i="144"/>
  <c r="J96" i="142"/>
  <c r="J198" i="142" s="1"/>
  <c r="J84" i="142"/>
  <c r="J152" i="142" s="1"/>
  <c r="I332" i="142"/>
  <c r="I333" i="142" s="1"/>
  <c r="J82" i="142"/>
  <c r="J116" i="142" s="1"/>
  <c r="J85" i="142"/>
  <c r="J119" i="142" s="1"/>
  <c r="J80" i="142"/>
  <c r="J148" i="142" s="1"/>
  <c r="J95" i="142"/>
  <c r="J129" i="142" s="1"/>
  <c r="J79" i="142"/>
  <c r="G106" i="194"/>
  <c r="G23" i="207" s="1"/>
  <c r="G105" i="194"/>
  <c r="G23" i="205" s="1"/>
  <c r="G104" i="194"/>
  <c r="I340" i="142"/>
  <c r="I314" i="142"/>
  <c r="J98" i="142"/>
  <c r="I356" i="142"/>
  <c r="I330" i="142"/>
  <c r="J100" i="142"/>
  <c r="J83" i="142"/>
  <c r="J97" i="142"/>
  <c r="J86" i="142"/>
  <c r="J81" i="142"/>
  <c r="J102" i="142"/>
  <c r="G155" i="196" l="1"/>
  <c r="G25" i="207" s="1"/>
  <c r="G26" i="209" s="1"/>
  <c r="F261" i="211"/>
  <c r="O65" i="218" s="1"/>
  <c r="F234" i="211"/>
  <c r="F262" i="211"/>
  <c r="O66" i="218" s="1"/>
  <c r="F235" i="211"/>
  <c r="J169" i="142"/>
  <c r="J203" i="142"/>
  <c r="J101" i="145"/>
  <c r="J135" i="145" s="1"/>
  <c r="G156" i="196"/>
  <c r="J170" i="150"/>
  <c r="N556" i="217"/>
  <c r="N558" i="217"/>
  <c r="I101" i="86"/>
  <c r="I203" i="86" s="1"/>
  <c r="I102" i="86"/>
  <c r="I170" i="86" s="1"/>
  <c r="F104" i="186"/>
  <c r="F15" i="206" s="1"/>
  <c r="F106" i="186"/>
  <c r="F15" i="207" s="1"/>
  <c r="F16" i="209" s="1"/>
  <c r="J83" i="149"/>
  <c r="J117" i="149" s="1"/>
  <c r="N560" i="217"/>
  <c r="N561" i="217"/>
  <c r="I198" i="86"/>
  <c r="N563" i="217"/>
  <c r="I100" i="86"/>
  <c r="I168" i="86" s="1"/>
  <c r="I97" i="86"/>
  <c r="I131" i="86" s="1"/>
  <c r="I164" i="86"/>
  <c r="N557" i="217"/>
  <c r="I98" i="86"/>
  <c r="I200" i="86" s="1"/>
  <c r="I22" i="130"/>
  <c r="H313" i="86"/>
  <c r="H314" i="86" s="1"/>
  <c r="N562" i="217"/>
  <c r="N559" i="217"/>
  <c r="H329" i="86"/>
  <c r="H330" i="86" s="1"/>
  <c r="I99" i="86"/>
  <c r="N555" i="217"/>
  <c r="I294" i="141"/>
  <c r="I296" i="141" s="1"/>
  <c r="I53" i="95"/>
  <c r="I78" i="95" s="1"/>
  <c r="J129" i="150"/>
  <c r="J197" i="150"/>
  <c r="J273" i="147"/>
  <c r="J274" i="147" s="1"/>
  <c r="I81" i="86"/>
  <c r="I115" i="86" s="1"/>
  <c r="J239" i="147"/>
  <c r="J240" i="147" s="1"/>
  <c r="H37" i="95"/>
  <c r="H62" i="95" s="1"/>
  <c r="J136" i="150"/>
  <c r="J188" i="150"/>
  <c r="J133" i="150"/>
  <c r="J154" i="150"/>
  <c r="J94" i="150"/>
  <c r="J128" i="150" s="1"/>
  <c r="H67" i="102"/>
  <c r="J114" i="150"/>
  <c r="J167" i="150"/>
  <c r="I137" i="138"/>
  <c r="I138" i="138" s="1"/>
  <c r="H36" i="95"/>
  <c r="H61" i="95" s="1"/>
  <c r="J182" i="150"/>
  <c r="J96" i="149"/>
  <c r="J164" i="149" s="1"/>
  <c r="J102" i="149"/>
  <c r="J204" i="149" s="1"/>
  <c r="I83" i="86"/>
  <c r="I117" i="86" s="1"/>
  <c r="J113" i="150"/>
  <c r="J181" i="150"/>
  <c r="H41" i="95"/>
  <c r="H66" i="95" s="1"/>
  <c r="J184" i="150"/>
  <c r="G156" i="199"/>
  <c r="J135" i="150"/>
  <c r="J117" i="150"/>
  <c r="J203" i="150"/>
  <c r="J100" i="149"/>
  <c r="J168" i="149" s="1"/>
  <c r="J257" i="147"/>
  <c r="J258" i="147" s="1"/>
  <c r="J151" i="150"/>
  <c r="J223" i="147"/>
  <c r="J224" i="147" s="1"/>
  <c r="J150" i="150"/>
  <c r="I29" i="102"/>
  <c r="G160" i="199"/>
  <c r="I171" i="138"/>
  <c r="I172" i="138" s="1"/>
  <c r="J78" i="150"/>
  <c r="J146" i="150" s="1"/>
  <c r="J84" i="145"/>
  <c r="J152" i="145" s="1"/>
  <c r="J84" i="149"/>
  <c r="J223" i="162"/>
  <c r="J224" i="162" s="1"/>
  <c r="I214" i="138"/>
  <c r="I248" i="138" s="1"/>
  <c r="J230" i="143"/>
  <c r="J264" i="143" s="1"/>
  <c r="I86" i="86"/>
  <c r="I120" i="86" s="1"/>
  <c r="I189" i="138"/>
  <c r="I190" i="138" s="1"/>
  <c r="J190" i="151"/>
  <c r="J281" i="151"/>
  <c r="J33" i="133" s="1"/>
  <c r="J282" i="162"/>
  <c r="J24" i="132" s="1"/>
  <c r="J122" i="162"/>
  <c r="J79" i="149"/>
  <c r="J80" i="149"/>
  <c r="I197" i="86"/>
  <c r="I129" i="86"/>
  <c r="I163" i="86"/>
  <c r="I195" i="134"/>
  <c r="I161" i="134"/>
  <c r="I127" i="134"/>
  <c r="I103" i="134"/>
  <c r="I104" i="134" s="1"/>
  <c r="G113" i="199"/>
  <c r="G114" i="199"/>
  <c r="G116" i="199" s="1"/>
  <c r="J247" i="146"/>
  <c r="I290" i="134"/>
  <c r="I54" i="134"/>
  <c r="J156" i="143"/>
  <c r="J280" i="143"/>
  <c r="J25" i="131" s="1"/>
  <c r="I366" i="149"/>
  <c r="J69" i="149" s="1"/>
  <c r="J70" i="149" s="1"/>
  <c r="J121" i="151"/>
  <c r="J214" i="151"/>
  <c r="I43" i="86"/>
  <c r="I77" i="86" s="1"/>
  <c r="H350" i="86"/>
  <c r="N554" i="217"/>
  <c r="J282" i="143"/>
  <c r="J25" i="132" s="1"/>
  <c r="J122" i="143"/>
  <c r="J221" i="150"/>
  <c r="J255" i="150" s="1"/>
  <c r="I314" i="149"/>
  <c r="I332" i="149"/>
  <c r="I333" i="149" s="1"/>
  <c r="J95" i="149"/>
  <c r="G105" i="202"/>
  <c r="G31" i="205" s="1"/>
  <c r="G106" i="202"/>
  <c r="G31" i="207" s="1"/>
  <c r="G32" i="209" s="1"/>
  <c r="G104" i="202"/>
  <c r="J85" i="149"/>
  <c r="J101" i="149"/>
  <c r="I84" i="86"/>
  <c r="I85" i="86"/>
  <c r="I162" i="136"/>
  <c r="I128" i="136"/>
  <c r="I196" i="136"/>
  <c r="F118" i="187"/>
  <c r="F115" i="187"/>
  <c r="F117" i="187" s="1"/>
  <c r="F119" i="187" s="1"/>
  <c r="I180" i="139"/>
  <c r="I112" i="139"/>
  <c r="I146" i="139"/>
  <c r="I161" i="139"/>
  <c r="I103" i="139"/>
  <c r="I104" i="139" s="1"/>
  <c r="I195" i="139"/>
  <c r="I127" i="139"/>
  <c r="J273" i="162"/>
  <c r="J274" i="162" s="1"/>
  <c r="J121" i="146"/>
  <c r="J214" i="146"/>
  <c r="J248" i="146" s="1"/>
  <c r="F115" i="189"/>
  <c r="F117" i="189" s="1"/>
  <c r="F119" i="189" s="1"/>
  <c r="F118" i="189"/>
  <c r="I145" i="134"/>
  <c r="I87" i="134"/>
  <c r="I88" i="134" s="1"/>
  <c r="I179" i="134"/>
  <c r="I111" i="134"/>
  <c r="I230" i="138"/>
  <c r="I264" i="138" s="1"/>
  <c r="I128" i="135"/>
  <c r="I162" i="135"/>
  <c r="I196" i="135"/>
  <c r="I87" i="136"/>
  <c r="I88" i="136" s="1"/>
  <c r="I145" i="136"/>
  <c r="I179" i="136"/>
  <c r="I111" i="136"/>
  <c r="J214" i="143"/>
  <c r="J248" i="143" s="1"/>
  <c r="I155" i="138"/>
  <c r="J230" i="151"/>
  <c r="J264" i="151" s="1"/>
  <c r="G107" i="203"/>
  <c r="G112" i="203" s="1"/>
  <c r="G32" i="206"/>
  <c r="I33" i="102" s="1"/>
  <c r="J130" i="150"/>
  <c r="J164" i="150"/>
  <c r="J198" i="150"/>
  <c r="I145" i="135"/>
  <c r="I179" i="135"/>
  <c r="I111" i="135"/>
  <c r="I87" i="135"/>
  <c r="I88" i="135" s="1"/>
  <c r="F115" i="190"/>
  <c r="F117" i="190" s="1"/>
  <c r="F119" i="190" s="1"/>
  <c r="F118" i="190"/>
  <c r="J263" i="143"/>
  <c r="G113" i="196"/>
  <c r="G114" i="196"/>
  <c r="G116" i="196" s="1"/>
  <c r="I127" i="137"/>
  <c r="I103" i="137"/>
  <c r="I104" i="137" s="1"/>
  <c r="I161" i="137"/>
  <c r="I195" i="137"/>
  <c r="J156" i="151"/>
  <c r="J280" i="151"/>
  <c r="J33" i="131" s="1"/>
  <c r="I82" i="86"/>
  <c r="I350" i="149"/>
  <c r="I351" i="149" s="1"/>
  <c r="J86" i="145"/>
  <c r="J154" i="145" s="1"/>
  <c r="J247" i="143"/>
  <c r="I54" i="136"/>
  <c r="I290" i="136"/>
  <c r="J190" i="146"/>
  <c r="J281" i="146"/>
  <c r="J28" i="133" s="1"/>
  <c r="I330" i="149"/>
  <c r="J86" i="149"/>
  <c r="J82" i="149"/>
  <c r="F118" i="188"/>
  <c r="F115" i="188"/>
  <c r="F117" i="188" s="1"/>
  <c r="F119" i="188" s="1"/>
  <c r="I103" i="136"/>
  <c r="I104" i="136" s="1"/>
  <c r="I195" i="136"/>
  <c r="I161" i="136"/>
  <c r="I127" i="136"/>
  <c r="I87" i="139"/>
  <c r="I88" i="139" s="1"/>
  <c r="I145" i="139"/>
  <c r="I179" i="139"/>
  <c r="I111" i="139"/>
  <c r="I180" i="137"/>
  <c r="I112" i="137"/>
  <c r="I146" i="137"/>
  <c r="F118" i="192"/>
  <c r="F115" i="192"/>
  <c r="F117" i="192" s="1"/>
  <c r="F119" i="192" s="1"/>
  <c r="J161" i="150"/>
  <c r="J195" i="150"/>
  <c r="J127" i="150"/>
  <c r="I80" i="86"/>
  <c r="H366" i="86"/>
  <c r="I59" i="86"/>
  <c r="J263" i="146"/>
  <c r="J239" i="162"/>
  <c r="J240" i="162" s="1"/>
  <c r="J156" i="146"/>
  <c r="J280" i="146"/>
  <c r="J28" i="131" s="1"/>
  <c r="I54" i="137"/>
  <c r="I290" i="137"/>
  <c r="J168" i="150"/>
  <c r="J202" i="150"/>
  <c r="J134" i="150"/>
  <c r="J179" i="150"/>
  <c r="J111" i="150"/>
  <c r="J145" i="150"/>
  <c r="J165" i="150"/>
  <c r="J199" i="150"/>
  <c r="J131" i="150"/>
  <c r="I127" i="135"/>
  <c r="I103" i="135"/>
  <c r="I104" i="135" s="1"/>
  <c r="I161" i="135"/>
  <c r="I195" i="135"/>
  <c r="G115" i="204"/>
  <c r="G117" i="204" s="1"/>
  <c r="G119" i="204" s="1"/>
  <c r="G118" i="204"/>
  <c r="I26" i="102"/>
  <c r="J263" i="151"/>
  <c r="I162" i="139"/>
  <c r="I196" i="139"/>
  <c r="I128" i="139"/>
  <c r="I180" i="134"/>
  <c r="I146" i="134"/>
  <c r="I112" i="134"/>
  <c r="I146" i="136"/>
  <c r="I180" i="136"/>
  <c r="I112" i="136"/>
  <c r="G33" i="209"/>
  <c r="I112" i="135"/>
  <c r="I146" i="135"/>
  <c r="I180" i="135"/>
  <c r="J118" i="150"/>
  <c r="J152" i="150"/>
  <c r="J186" i="150"/>
  <c r="J200" i="150"/>
  <c r="J166" i="150"/>
  <c r="J132" i="150"/>
  <c r="J149" i="150"/>
  <c r="J183" i="150"/>
  <c r="J115" i="150"/>
  <c r="J97" i="149"/>
  <c r="J81" i="149"/>
  <c r="J98" i="149"/>
  <c r="J99" i="149"/>
  <c r="I79" i="86"/>
  <c r="I128" i="134"/>
  <c r="I162" i="134"/>
  <c r="I196" i="134"/>
  <c r="I54" i="135"/>
  <c r="I290" i="135"/>
  <c r="I87" i="137"/>
  <c r="I88" i="137" s="1"/>
  <c r="I145" i="137"/>
  <c r="I179" i="137"/>
  <c r="I111" i="137"/>
  <c r="J257" i="162"/>
  <c r="J258" i="162" s="1"/>
  <c r="I367" i="150"/>
  <c r="J69" i="150"/>
  <c r="J70" i="150" s="1"/>
  <c r="I229" i="138"/>
  <c r="I205" i="138"/>
  <c r="I206" i="138" s="1"/>
  <c r="J205" i="143"/>
  <c r="J206" i="143" s="1"/>
  <c r="I290" i="139"/>
  <c r="I54" i="139"/>
  <c r="I196" i="137"/>
  <c r="I128" i="137"/>
  <c r="I162" i="137"/>
  <c r="I351" i="150"/>
  <c r="J53" i="150"/>
  <c r="I368" i="150"/>
  <c r="I370" i="150" s="1"/>
  <c r="J230" i="146"/>
  <c r="J264" i="146" s="1"/>
  <c r="J282" i="147"/>
  <c r="J29" i="132" s="1"/>
  <c r="J122" i="147"/>
  <c r="J190" i="143"/>
  <c r="I121" i="138"/>
  <c r="I213" i="138"/>
  <c r="G157" i="196"/>
  <c r="H87" i="208"/>
  <c r="G29" i="209"/>
  <c r="J163" i="142"/>
  <c r="J98" i="145"/>
  <c r="J166" i="145" s="1"/>
  <c r="J82" i="145"/>
  <c r="J116" i="145" s="1"/>
  <c r="J133" i="142"/>
  <c r="J95" i="145"/>
  <c r="J163" i="145" s="1"/>
  <c r="J102" i="145"/>
  <c r="J204" i="145" s="1"/>
  <c r="J130" i="142"/>
  <c r="J167" i="142"/>
  <c r="J96" i="145"/>
  <c r="J130" i="145" s="1"/>
  <c r="J114" i="142"/>
  <c r="J164" i="142"/>
  <c r="J232" i="142" s="1"/>
  <c r="J266" i="142" s="1"/>
  <c r="J182" i="142"/>
  <c r="J80" i="145"/>
  <c r="J100" i="145"/>
  <c r="J83" i="145"/>
  <c r="I356" i="145"/>
  <c r="I330" i="145"/>
  <c r="J85" i="145"/>
  <c r="J181" i="145"/>
  <c r="J113" i="145"/>
  <c r="J147" i="145"/>
  <c r="G104" i="198"/>
  <c r="G106" i="198"/>
  <c r="G27" i="207" s="1"/>
  <c r="G28" i="209" s="1"/>
  <c r="G105" i="198"/>
  <c r="G27" i="205" s="1"/>
  <c r="J81" i="145"/>
  <c r="I332" i="145"/>
  <c r="I333" i="145" s="1"/>
  <c r="J97" i="145"/>
  <c r="I340" i="145"/>
  <c r="I314" i="145"/>
  <c r="J99" i="145"/>
  <c r="I283" i="148"/>
  <c r="I294" i="148"/>
  <c r="I30" i="130"/>
  <c r="J118" i="142"/>
  <c r="J186" i="142"/>
  <c r="J153" i="142"/>
  <c r="I324" i="144"/>
  <c r="I361" i="144" s="1"/>
  <c r="J64" i="144" s="1"/>
  <c r="I305" i="144"/>
  <c r="I342" i="144" s="1"/>
  <c r="J45" i="144" s="1"/>
  <c r="I312" i="144"/>
  <c r="I349" i="144" s="1"/>
  <c r="J52" i="144" s="1"/>
  <c r="I326" i="144"/>
  <c r="I363" i="144" s="1"/>
  <c r="J66" i="144" s="1"/>
  <c r="I303" i="144"/>
  <c r="I329" i="144"/>
  <c r="I320" i="144"/>
  <c r="I357" i="144" s="1"/>
  <c r="J60" i="144" s="1"/>
  <c r="I327" i="144"/>
  <c r="I364" i="144" s="1"/>
  <c r="J67" i="144" s="1"/>
  <c r="I308" i="144"/>
  <c r="I345" i="144" s="1"/>
  <c r="J48" i="144" s="1"/>
  <c r="I322" i="144"/>
  <c r="I359" i="144" s="1"/>
  <c r="J62" i="144" s="1"/>
  <c r="I310" i="144"/>
  <c r="I347" i="144" s="1"/>
  <c r="J50" i="144" s="1"/>
  <c r="I321" i="144"/>
  <c r="I358" i="144" s="1"/>
  <c r="J61" i="144" s="1"/>
  <c r="I309" i="144"/>
  <c r="I346" i="144" s="1"/>
  <c r="J49" i="144" s="1"/>
  <c r="I307" i="144"/>
  <c r="I344" i="144" s="1"/>
  <c r="J47" i="144" s="1"/>
  <c r="I26" i="128"/>
  <c r="I76" i="128" s="1"/>
  <c r="G15" i="197" s="1"/>
  <c r="G44" i="197" s="1"/>
  <c r="G58" i="197" s="1"/>
  <c r="G99" i="197" s="1"/>
  <c r="I313" i="144"/>
  <c r="I323" i="144"/>
  <c r="I360" i="144" s="1"/>
  <c r="J63" i="144" s="1"/>
  <c r="I304" i="144"/>
  <c r="I341" i="144" s="1"/>
  <c r="J44" i="144" s="1"/>
  <c r="I311" i="144"/>
  <c r="I348" i="144" s="1"/>
  <c r="J51" i="144" s="1"/>
  <c r="I306" i="144"/>
  <c r="I343" i="144" s="1"/>
  <c r="J46" i="144" s="1"/>
  <c r="I328" i="144"/>
  <c r="I365" i="144" s="1"/>
  <c r="J68" i="144" s="1"/>
  <c r="I319" i="144"/>
  <c r="I331" i="144"/>
  <c r="I325" i="144"/>
  <c r="I362" i="144" s="1"/>
  <c r="J65" i="144" s="1"/>
  <c r="J187" i="142"/>
  <c r="J150" i="142"/>
  <c r="J77" i="149"/>
  <c r="J78" i="149"/>
  <c r="J197" i="142"/>
  <c r="J184" i="142"/>
  <c r="J93" i="149"/>
  <c r="J94" i="149"/>
  <c r="J115" i="142"/>
  <c r="J183" i="142"/>
  <c r="J149" i="142"/>
  <c r="J185" i="142"/>
  <c r="J117" i="142"/>
  <c r="J151" i="142"/>
  <c r="J134" i="142"/>
  <c r="J168" i="142"/>
  <c r="J202" i="142"/>
  <c r="I350" i="142"/>
  <c r="I351" i="142" s="1"/>
  <c r="J43" i="142"/>
  <c r="G107" i="194"/>
  <c r="G112" i="194" s="1"/>
  <c r="G23" i="206"/>
  <c r="I24" i="102" s="1"/>
  <c r="J154" i="142"/>
  <c r="J188" i="142"/>
  <c r="J120" i="142"/>
  <c r="J59" i="142"/>
  <c r="I366" i="142"/>
  <c r="J69" i="142" s="1"/>
  <c r="J166" i="142"/>
  <c r="J200" i="142"/>
  <c r="J132" i="142"/>
  <c r="G24" i="209"/>
  <c r="J113" i="142"/>
  <c r="J147" i="142"/>
  <c r="J181" i="142"/>
  <c r="J136" i="142"/>
  <c r="J170" i="142"/>
  <c r="J204" i="142"/>
  <c r="J165" i="142"/>
  <c r="J131" i="142"/>
  <c r="J199" i="142"/>
  <c r="H84" i="208" l="1"/>
  <c r="G159" i="196"/>
  <c r="N564" i="217"/>
  <c r="J203" i="145"/>
  <c r="G289" i="209"/>
  <c r="G30" i="210" s="1"/>
  <c r="G71" i="211" s="1"/>
  <c r="G286" i="209"/>
  <c r="G27" i="210" s="1"/>
  <c r="G68" i="211" s="1"/>
  <c r="G292" i="209"/>
  <c r="G33" i="210" s="1"/>
  <c r="G74" i="211" s="1"/>
  <c r="G288" i="209"/>
  <c r="G29" i="210" s="1"/>
  <c r="G70" i="211" s="1"/>
  <c r="G284" i="209"/>
  <c r="G25" i="210" s="1"/>
  <c r="G66" i="211" s="1"/>
  <c r="G293" i="209"/>
  <c r="G34" i="210" s="1"/>
  <c r="G75" i="211" s="1"/>
  <c r="F276" i="209"/>
  <c r="F17" i="210" s="1"/>
  <c r="F58" i="211" s="1"/>
  <c r="J101" i="144"/>
  <c r="J203" i="144" s="1"/>
  <c r="J237" i="142"/>
  <c r="J271" i="142" s="1"/>
  <c r="J83" i="144"/>
  <c r="J151" i="144" s="1"/>
  <c r="J169" i="145"/>
  <c r="J238" i="150"/>
  <c r="J272" i="150" s="1"/>
  <c r="I199" i="86"/>
  <c r="J85" i="144"/>
  <c r="J187" i="144" s="1"/>
  <c r="I135" i="86"/>
  <c r="I103" i="102"/>
  <c r="I76" i="287" s="1"/>
  <c r="Q525" i="217"/>
  <c r="Q528" i="217"/>
  <c r="I169" i="86"/>
  <c r="I232" i="86"/>
  <c r="I266" i="86" s="1"/>
  <c r="I136" i="86"/>
  <c r="J151" i="149"/>
  <c r="J185" i="149"/>
  <c r="F107" i="186"/>
  <c r="F112" i="186" s="1"/>
  <c r="F114" i="186" s="1"/>
  <c r="F116" i="186" s="1"/>
  <c r="Q526" i="217"/>
  <c r="Q527" i="217"/>
  <c r="G74" i="208"/>
  <c r="I204" i="86"/>
  <c r="I132" i="86"/>
  <c r="I166" i="86"/>
  <c r="I134" i="86"/>
  <c r="I202" i="86"/>
  <c r="J257" i="143"/>
  <c r="J258" i="143" s="1"/>
  <c r="I137" i="136"/>
  <c r="I138" i="136" s="1"/>
  <c r="H332" i="86"/>
  <c r="H333" i="86" s="1"/>
  <c r="I165" i="86"/>
  <c r="I371" i="141"/>
  <c r="I133" i="86"/>
  <c r="I167" i="86"/>
  <c r="I201" i="86"/>
  <c r="J231" i="150"/>
  <c r="J265" i="150" s="1"/>
  <c r="J218" i="142"/>
  <c r="J252" i="142" s="1"/>
  <c r="I149" i="86"/>
  <c r="J118" i="145"/>
  <c r="I183" i="86"/>
  <c r="I154" i="86"/>
  <c r="I188" i="86"/>
  <c r="J120" i="145"/>
  <c r="J222" i="150"/>
  <c r="J256" i="150" s="1"/>
  <c r="I189" i="139"/>
  <c r="I190" i="139" s="1"/>
  <c r="J198" i="149"/>
  <c r="J162" i="150"/>
  <c r="J171" i="150" s="1"/>
  <c r="J172" i="150" s="1"/>
  <c r="J103" i="150"/>
  <c r="J104" i="150" s="1"/>
  <c r="J216" i="150"/>
  <c r="J250" i="150" s="1"/>
  <c r="J273" i="143"/>
  <c r="J274" i="143" s="1"/>
  <c r="I185" i="86"/>
  <c r="J235" i="150"/>
  <c r="J269" i="150" s="1"/>
  <c r="J130" i="149"/>
  <c r="J196" i="150"/>
  <c r="J205" i="150" s="1"/>
  <c r="J206" i="150" s="1"/>
  <c r="J237" i="150"/>
  <c r="J271" i="150" s="1"/>
  <c r="J215" i="150"/>
  <c r="J249" i="150" s="1"/>
  <c r="J170" i="149"/>
  <c r="I151" i="86"/>
  <c r="J136" i="149"/>
  <c r="I367" i="149"/>
  <c r="J218" i="150"/>
  <c r="J252" i="150" s="1"/>
  <c r="J231" i="142"/>
  <c r="J265" i="142" s="1"/>
  <c r="J129" i="145"/>
  <c r="J134" i="149"/>
  <c r="H91" i="208"/>
  <c r="J223" i="143"/>
  <c r="J224" i="143" s="1"/>
  <c r="J112" i="150"/>
  <c r="J121" i="150" s="1"/>
  <c r="J219" i="150"/>
  <c r="J253" i="150" s="1"/>
  <c r="I78" i="86"/>
  <c r="I180" i="86" s="1"/>
  <c r="J180" i="150"/>
  <c r="J189" i="150" s="1"/>
  <c r="I189" i="137"/>
  <c r="I190" i="137" s="1"/>
  <c r="J87" i="150"/>
  <c r="J88" i="150" s="1"/>
  <c r="I48" i="95"/>
  <c r="I73" i="95" s="1"/>
  <c r="I368" i="149"/>
  <c r="I370" i="149" s="1"/>
  <c r="J279" i="147"/>
  <c r="J294" i="147" s="1"/>
  <c r="I230" i="136"/>
  <c r="I264" i="136" s="1"/>
  <c r="I171" i="136"/>
  <c r="I172" i="136" s="1"/>
  <c r="J188" i="145"/>
  <c r="J279" i="162"/>
  <c r="J294" i="162" s="1"/>
  <c r="J239" i="143"/>
  <c r="J240" i="143" s="1"/>
  <c r="J184" i="145"/>
  <c r="I230" i="134"/>
  <c r="I264" i="134" s="1"/>
  <c r="J217" i="150"/>
  <c r="J251" i="150" s="1"/>
  <c r="J202" i="149"/>
  <c r="J132" i="145"/>
  <c r="J186" i="145"/>
  <c r="I155" i="137"/>
  <c r="I156" i="137" s="1"/>
  <c r="I137" i="135"/>
  <c r="I138" i="135" s="1"/>
  <c r="J257" i="146"/>
  <c r="J258" i="146" s="1"/>
  <c r="J220" i="150"/>
  <c r="J254" i="150" s="1"/>
  <c r="I137" i="137"/>
  <c r="I138" i="137" s="1"/>
  <c r="I214" i="139"/>
  <c r="I248" i="139" s="1"/>
  <c r="J152" i="149"/>
  <c r="J186" i="149"/>
  <c r="J118" i="149"/>
  <c r="J221" i="142"/>
  <c r="J255" i="142" s="1"/>
  <c r="I230" i="137"/>
  <c r="I264" i="137" s="1"/>
  <c r="I214" i="137"/>
  <c r="I248" i="137" s="1"/>
  <c r="I155" i="139"/>
  <c r="I156" i="139" s="1"/>
  <c r="J281" i="143"/>
  <c r="J25" i="133" s="1"/>
  <c r="I214" i="136"/>
  <c r="I248" i="136" s="1"/>
  <c r="I230" i="139"/>
  <c r="I264" i="139" s="1"/>
  <c r="I171" i="135"/>
  <c r="I172" i="135" s="1"/>
  <c r="J236" i="150"/>
  <c r="J270" i="150" s="1"/>
  <c r="J239" i="146"/>
  <c r="J240" i="146" s="1"/>
  <c r="I230" i="135"/>
  <c r="I264" i="135" s="1"/>
  <c r="J188" i="149"/>
  <c r="J154" i="149"/>
  <c r="J120" i="149"/>
  <c r="I155" i="134"/>
  <c r="I205" i="139"/>
  <c r="I206" i="139" s="1"/>
  <c r="I229" i="139"/>
  <c r="I152" i="86"/>
  <c r="I186" i="86"/>
  <c r="I118" i="86"/>
  <c r="I229" i="134"/>
  <c r="I205" i="134"/>
  <c r="I206" i="134" s="1"/>
  <c r="J53" i="149"/>
  <c r="J290" i="149" s="1"/>
  <c r="I239" i="138"/>
  <c r="I240" i="138" s="1"/>
  <c r="I263" i="138"/>
  <c r="I273" i="138" s="1"/>
  <c r="I274" i="138" s="1"/>
  <c r="J200" i="149"/>
  <c r="J132" i="149"/>
  <c r="J166" i="149"/>
  <c r="J234" i="150"/>
  <c r="J268" i="150" s="1"/>
  <c r="J233" i="150"/>
  <c r="J267" i="150" s="1"/>
  <c r="J213" i="150"/>
  <c r="I93" i="86"/>
  <c r="I94" i="86"/>
  <c r="I184" i="86"/>
  <c r="I116" i="86"/>
  <c r="I150" i="86"/>
  <c r="I205" i="137"/>
  <c r="I206" i="137" s="1"/>
  <c r="I229" i="137"/>
  <c r="I121" i="135"/>
  <c r="I213" i="135"/>
  <c r="I156" i="138"/>
  <c r="I280" i="138"/>
  <c r="I20" i="131" s="1"/>
  <c r="I189" i="136"/>
  <c r="I121" i="134"/>
  <c r="I213" i="134"/>
  <c r="J169" i="149"/>
  <c r="J203" i="149"/>
  <c r="J135" i="149"/>
  <c r="Q524" i="217"/>
  <c r="J122" i="151"/>
  <c r="J282" i="151"/>
  <c r="J33" i="132" s="1"/>
  <c r="J223" i="146"/>
  <c r="J113" i="149"/>
  <c r="J147" i="149"/>
  <c r="J181" i="149"/>
  <c r="J54" i="150"/>
  <c r="J290" i="150"/>
  <c r="I121" i="136"/>
  <c r="I213" i="136"/>
  <c r="J155" i="150"/>
  <c r="I223" i="138"/>
  <c r="I247" i="138"/>
  <c r="I257" i="138" s="1"/>
  <c r="I258" i="138" s="1"/>
  <c r="I213" i="137"/>
  <c r="I121" i="137"/>
  <c r="J183" i="149"/>
  <c r="J149" i="149"/>
  <c r="J115" i="149"/>
  <c r="I281" i="138"/>
  <c r="I20" i="133" s="1"/>
  <c r="J273" i="151"/>
  <c r="J274" i="151" s="1"/>
  <c r="I45" i="95"/>
  <c r="I70" i="95" s="1"/>
  <c r="I100" i="102"/>
  <c r="I229" i="135"/>
  <c r="I205" i="135"/>
  <c r="I206" i="135" s="1"/>
  <c r="I69" i="86"/>
  <c r="I70" i="86" s="1"/>
  <c r="H367" i="86"/>
  <c r="J137" i="150"/>
  <c r="J138" i="150" s="1"/>
  <c r="I229" i="136"/>
  <c r="I205" i="136"/>
  <c r="I206" i="136" s="1"/>
  <c r="I171" i="137"/>
  <c r="I172" i="137" s="1"/>
  <c r="G115" i="196"/>
  <c r="G117" i="196" s="1"/>
  <c r="G119" i="196" s="1"/>
  <c r="G118" i="196"/>
  <c r="I189" i="135"/>
  <c r="I107" i="102"/>
  <c r="I52" i="95"/>
  <c r="I77" i="95" s="1"/>
  <c r="I155" i="136"/>
  <c r="I189" i="134"/>
  <c r="I171" i="139"/>
  <c r="I172" i="139" s="1"/>
  <c r="J119" i="149"/>
  <c r="J153" i="149"/>
  <c r="J187" i="149"/>
  <c r="J163" i="149"/>
  <c r="J129" i="149"/>
  <c r="J197" i="149"/>
  <c r="I53" i="86"/>
  <c r="H368" i="86"/>
  <c r="H370" i="86" s="1"/>
  <c r="H351" i="86"/>
  <c r="I137" i="134"/>
  <c r="I138" i="134" s="1"/>
  <c r="J133" i="149"/>
  <c r="J201" i="149"/>
  <c r="J167" i="149"/>
  <c r="J282" i="146"/>
  <c r="J28" i="132" s="1"/>
  <c r="J122" i="146"/>
  <c r="H16" i="102"/>
  <c r="J248" i="151"/>
  <c r="J257" i="151" s="1"/>
  <c r="J258" i="151" s="1"/>
  <c r="J223" i="151"/>
  <c r="J148" i="149"/>
  <c r="J182" i="149"/>
  <c r="J114" i="149"/>
  <c r="J198" i="145"/>
  <c r="I122" i="138"/>
  <c r="I282" i="138"/>
  <c r="I20" i="132" s="1"/>
  <c r="I181" i="86"/>
  <c r="I113" i="86"/>
  <c r="I147" i="86"/>
  <c r="J165" i="149"/>
  <c r="J131" i="149"/>
  <c r="J199" i="149"/>
  <c r="I214" i="135"/>
  <c r="I248" i="135" s="1"/>
  <c r="I214" i="134"/>
  <c r="I248" i="134" s="1"/>
  <c r="J239" i="151"/>
  <c r="J240" i="151" s="1"/>
  <c r="J273" i="146"/>
  <c r="J274" i="146" s="1"/>
  <c r="I148" i="86"/>
  <c r="I114" i="86"/>
  <c r="I182" i="86"/>
  <c r="J229" i="150"/>
  <c r="I213" i="139"/>
  <c r="I121" i="139"/>
  <c r="J116" i="149"/>
  <c r="J184" i="149"/>
  <c r="J150" i="149"/>
  <c r="I155" i="135"/>
  <c r="J232" i="150"/>
  <c r="J266" i="150" s="1"/>
  <c r="G113" i="203"/>
  <c r="G114" i="203"/>
  <c r="G116" i="203" s="1"/>
  <c r="I137" i="139"/>
  <c r="I138" i="139" s="1"/>
  <c r="I187" i="86"/>
  <c r="I153" i="86"/>
  <c r="I119" i="86"/>
  <c r="G107" i="202"/>
  <c r="G112" i="202" s="1"/>
  <c r="G31" i="206"/>
  <c r="I145" i="86"/>
  <c r="I179" i="86"/>
  <c r="I111" i="86"/>
  <c r="G118" i="199"/>
  <c r="G115" i="199"/>
  <c r="G117" i="199" s="1"/>
  <c r="G119" i="199" s="1"/>
  <c r="I171" i="134"/>
  <c r="I172" i="134" s="1"/>
  <c r="I231" i="86"/>
  <c r="I265" i="86" s="1"/>
  <c r="J235" i="142"/>
  <c r="J269" i="142" s="1"/>
  <c r="J200" i="145"/>
  <c r="J164" i="145"/>
  <c r="J150" i="145"/>
  <c r="J197" i="145"/>
  <c r="J170" i="145"/>
  <c r="J216" i="142"/>
  <c r="J250" i="142" s="1"/>
  <c r="J136" i="145"/>
  <c r="J215" i="145"/>
  <c r="J249" i="145" s="1"/>
  <c r="J167" i="145"/>
  <c r="J201" i="145"/>
  <c r="J133" i="145"/>
  <c r="J149" i="145"/>
  <c r="J115" i="145"/>
  <c r="J183" i="145"/>
  <c r="I366" i="145"/>
  <c r="J69" i="145" s="1"/>
  <c r="J59" i="145"/>
  <c r="I296" i="148"/>
  <c r="I371" i="148"/>
  <c r="J199" i="145"/>
  <c r="J131" i="145"/>
  <c r="J165" i="145"/>
  <c r="J117" i="145"/>
  <c r="J151" i="145"/>
  <c r="J185" i="145"/>
  <c r="J43" i="145"/>
  <c r="I350" i="145"/>
  <c r="I351" i="145" s="1"/>
  <c r="G27" i="206"/>
  <c r="H86" i="208" s="1"/>
  <c r="G107" i="198"/>
  <c r="G112" i="198" s="1"/>
  <c r="J153" i="145"/>
  <c r="J119" i="145"/>
  <c r="J187" i="145"/>
  <c r="J168" i="145"/>
  <c r="J134" i="145"/>
  <c r="J202" i="145"/>
  <c r="J182" i="145"/>
  <c r="J148" i="145"/>
  <c r="J114" i="145"/>
  <c r="J220" i="142"/>
  <c r="J254" i="142" s="1"/>
  <c r="J99" i="144"/>
  <c r="J167" i="144" s="1"/>
  <c r="J97" i="144"/>
  <c r="J131" i="144" s="1"/>
  <c r="J80" i="144"/>
  <c r="J182" i="144" s="1"/>
  <c r="I332" i="144"/>
  <c r="I333" i="144" s="1"/>
  <c r="J70" i="142"/>
  <c r="I326" i="141"/>
  <c r="I363" i="141" s="1"/>
  <c r="J66" i="141" s="1"/>
  <c r="I303" i="141"/>
  <c r="I310" i="141"/>
  <c r="I347" i="141" s="1"/>
  <c r="J50" i="141" s="1"/>
  <c r="I320" i="141"/>
  <c r="I357" i="141" s="1"/>
  <c r="J60" i="141" s="1"/>
  <c r="I327" i="141"/>
  <c r="I364" i="141" s="1"/>
  <c r="J67" i="141" s="1"/>
  <c r="I308" i="141"/>
  <c r="I345" i="141" s="1"/>
  <c r="J48" i="141" s="1"/>
  <c r="I307" i="141"/>
  <c r="I344" i="141" s="1"/>
  <c r="J47" i="141" s="1"/>
  <c r="I305" i="141"/>
  <c r="I342" i="141" s="1"/>
  <c r="J45" i="141" s="1"/>
  <c r="I322" i="141"/>
  <c r="I359" i="141" s="1"/>
  <c r="J62" i="141" s="1"/>
  <c r="I329" i="141"/>
  <c r="I306" i="141"/>
  <c r="I343" i="141" s="1"/>
  <c r="J46" i="141" s="1"/>
  <c r="I313" i="141"/>
  <c r="I323" i="141"/>
  <c r="I360" i="141" s="1"/>
  <c r="J63" i="141" s="1"/>
  <c r="I304" i="141"/>
  <c r="I341" i="141" s="1"/>
  <c r="J44" i="141" s="1"/>
  <c r="I331" i="141"/>
  <c r="I321" i="141"/>
  <c r="I358" i="141" s="1"/>
  <c r="J61" i="141" s="1"/>
  <c r="I324" i="141"/>
  <c r="I361" i="141" s="1"/>
  <c r="J64" i="141" s="1"/>
  <c r="I22" i="128"/>
  <c r="I72" i="128" s="1"/>
  <c r="G15" i="193" s="1"/>
  <c r="G44" i="193" s="1"/>
  <c r="G58" i="193" s="1"/>
  <c r="G99" i="193" s="1"/>
  <c r="I311" i="141"/>
  <c r="I348" i="141" s="1"/>
  <c r="J51" i="141" s="1"/>
  <c r="J85" i="141" s="1"/>
  <c r="I325" i="141"/>
  <c r="I362" i="141" s="1"/>
  <c r="J65" i="141" s="1"/>
  <c r="I328" i="141"/>
  <c r="I365" i="141" s="1"/>
  <c r="J68" i="141" s="1"/>
  <c r="I309" i="141"/>
  <c r="I346" i="141" s="1"/>
  <c r="J49" i="141" s="1"/>
  <c r="I319" i="141"/>
  <c r="I312" i="141"/>
  <c r="I349" i="141" s="1"/>
  <c r="J52" i="141" s="1"/>
  <c r="J95" i="144"/>
  <c r="J129" i="144" s="1"/>
  <c r="J100" i="144"/>
  <c r="G104" i="197"/>
  <c r="G106" i="197"/>
  <c r="G150" i="197" s="1"/>
  <c r="G105" i="197"/>
  <c r="J84" i="144"/>
  <c r="J86" i="144"/>
  <c r="I356" i="144"/>
  <c r="I330" i="144"/>
  <c r="J81" i="144"/>
  <c r="J96" i="144"/>
  <c r="J79" i="144"/>
  <c r="J102" i="144"/>
  <c r="J82" i="144"/>
  <c r="I340" i="144"/>
  <c r="I314" i="144"/>
  <c r="J98" i="144"/>
  <c r="J145" i="149"/>
  <c r="J179" i="149"/>
  <c r="J111" i="149"/>
  <c r="J87" i="149"/>
  <c r="J88" i="149" s="1"/>
  <c r="J103" i="149"/>
  <c r="J104" i="149" s="1"/>
  <c r="J162" i="149"/>
  <c r="J128" i="149"/>
  <c r="J196" i="149"/>
  <c r="J215" i="142"/>
  <c r="J249" i="142" s="1"/>
  <c r="J195" i="149"/>
  <c r="J127" i="149"/>
  <c r="J161" i="149"/>
  <c r="J146" i="149"/>
  <c r="J180" i="149"/>
  <c r="J112" i="149"/>
  <c r="H82" i="208"/>
  <c r="J233" i="142"/>
  <c r="J267" i="142" s="1"/>
  <c r="J234" i="142"/>
  <c r="J268" i="142" s="1"/>
  <c r="J93" i="142"/>
  <c r="J94" i="142"/>
  <c r="J77" i="142"/>
  <c r="J78" i="142"/>
  <c r="I98" i="102"/>
  <c r="I43" i="95"/>
  <c r="I68" i="95" s="1"/>
  <c r="I368" i="142"/>
  <c r="I370" i="142" s="1"/>
  <c r="J53" i="142"/>
  <c r="J290" i="142" s="1"/>
  <c r="J238" i="142"/>
  <c r="J272" i="142" s="1"/>
  <c r="I367" i="142"/>
  <c r="J222" i="142"/>
  <c r="J256" i="142" s="1"/>
  <c r="G114" i="194"/>
  <c r="G116" i="194" s="1"/>
  <c r="G113" i="194"/>
  <c r="J236" i="142"/>
  <c r="J270" i="142" s="1"/>
  <c r="J219" i="142"/>
  <c r="J253" i="142" s="1"/>
  <c r="J217" i="142"/>
  <c r="J251" i="142" s="1"/>
  <c r="J237" i="145" l="1"/>
  <c r="J271" i="145" s="1"/>
  <c r="Q530" i="217"/>
  <c r="G270" i="211"/>
  <c r="P74" i="218" s="1"/>
  <c r="G243" i="211"/>
  <c r="G274" i="211"/>
  <c r="P78" i="218" s="1"/>
  <c r="G247" i="211"/>
  <c r="G275" i="211"/>
  <c r="P79" i="218" s="1"/>
  <c r="G248" i="211"/>
  <c r="G268" i="211"/>
  <c r="P72" i="218" s="1"/>
  <c r="G241" i="211"/>
  <c r="F231" i="211"/>
  <c r="F258" i="211"/>
  <c r="O62" i="218" s="1"/>
  <c r="G266" i="211"/>
  <c r="P70" i="218" s="1"/>
  <c r="G239" i="211"/>
  <c r="G271" i="211"/>
  <c r="P75" i="218" s="1"/>
  <c r="G244" i="211"/>
  <c r="N82" i="218"/>
  <c r="J83" i="141"/>
  <c r="J151" i="141" s="1"/>
  <c r="J169" i="144"/>
  <c r="J135" i="144"/>
  <c r="I233" i="86"/>
  <c r="I267" i="86" s="1"/>
  <c r="J117" i="144"/>
  <c r="J185" i="144"/>
  <c r="J153" i="144"/>
  <c r="J119" i="144"/>
  <c r="J95" i="141"/>
  <c r="J163" i="141" s="1"/>
  <c r="J101" i="141"/>
  <c r="J135" i="141" s="1"/>
  <c r="I237" i="86"/>
  <c r="I271" i="86" s="1"/>
  <c r="J102" i="141"/>
  <c r="J204" i="141" s="1"/>
  <c r="I238" i="86"/>
  <c r="I272" i="86" s="1"/>
  <c r="F113" i="186"/>
  <c r="F115" i="186" s="1"/>
  <c r="F117" i="186" s="1"/>
  <c r="F119" i="186" s="1"/>
  <c r="J98" i="141"/>
  <c r="J200" i="141" s="1"/>
  <c r="J219" i="149"/>
  <c r="J253" i="149" s="1"/>
  <c r="I234" i="86"/>
  <c r="I268" i="86" s="1"/>
  <c r="Q586" i="217"/>
  <c r="I217" i="86"/>
  <c r="I251" i="86" s="1"/>
  <c r="I236" i="86"/>
  <c r="I270" i="86" s="1"/>
  <c r="I219" i="86"/>
  <c r="I253" i="86" s="1"/>
  <c r="I235" i="86"/>
  <c r="I269" i="86" s="1"/>
  <c r="I146" i="86"/>
  <c r="I222" i="86"/>
  <c r="I256" i="86" s="1"/>
  <c r="J97" i="141"/>
  <c r="J199" i="141" s="1"/>
  <c r="J220" i="145"/>
  <c r="J254" i="145" s="1"/>
  <c r="J222" i="145"/>
  <c r="J256" i="145" s="1"/>
  <c r="I87" i="86"/>
  <c r="I88" i="86" s="1"/>
  <c r="I112" i="86"/>
  <c r="J230" i="150"/>
  <c r="J264" i="150" s="1"/>
  <c r="I281" i="139"/>
  <c r="I21" i="133" s="1"/>
  <c r="J238" i="149"/>
  <c r="J272" i="149" s="1"/>
  <c r="J232" i="149"/>
  <c r="J266" i="149" s="1"/>
  <c r="J165" i="144"/>
  <c r="J29" i="130"/>
  <c r="J236" i="149"/>
  <c r="J270" i="149" s="1"/>
  <c r="J24" i="130"/>
  <c r="J234" i="145"/>
  <c r="J268" i="145" s="1"/>
  <c r="J214" i="150"/>
  <c r="J248" i="150" s="1"/>
  <c r="J231" i="145"/>
  <c r="J265" i="145" s="1"/>
  <c r="J218" i="145"/>
  <c r="J252" i="145" s="1"/>
  <c r="I280" i="137"/>
  <c r="I19" i="131" s="1"/>
  <c r="J283" i="162"/>
  <c r="J232" i="145"/>
  <c r="J266" i="145" s="1"/>
  <c r="J283" i="147"/>
  <c r="J279" i="143"/>
  <c r="J294" i="143" s="1"/>
  <c r="J189" i="149"/>
  <c r="J190" i="149" s="1"/>
  <c r="J201" i="144"/>
  <c r="I281" i="137"/>
  <c r="I19" i="133" s="1"/>
  <c r="J220" i="149"/>
  <c r="J254" i="149" s="1"/>
  <c r="I155" i="86"/>
  <c r="I156" i="86" s="1"/>
  <c r="I221" i="86"/>
  <c r="I255" i="86" s="1"/>
  <c r="I216" i="86"/>
  <c r="I250" i="86" s="1"/>
  <c r="J216" i="149"/>
  <c r="J250" i="149" s="1"/>
  <c r="I280" i="139"/>
  <c r="I21" i="131" s="1"/>
  <c r="I223" i="139"/>
  <c r="I247" i="139"/>
  <c r="I257" i="139" s="1"/>
  <c r="I258" i="139" s="1"/>
  <c r="I156" i="136"/>
  <c r="I280" i="136"/>
  <c r="I18" i="131" s="1"/>
  <c r="I239" i="136"/>
  <c r="I240" i="136" s="1"/>
  <c r="I263" i="136"/>
  <c r="I273" i="136" s="1"/>
  <c r="I274" i="136" s="1"/>
  <c r="I122" i="136"/>
  <c r="I282" i="136"/>
  <c r="I18" i="132" s="1"/>
  <c r="I122" i="134"/>
  <c r="I282" i="134"/>
  <c r="I16" i="132" s="1"/>
  <c r="I239" i="137"/>
  <c r="I240" i="137" s="1"/>
  <c r="I263" i="137"/>
  <c r="I273" i="137" s="1"/>
  <c r="I274" i="137" s="1"/>
  <c r="I156" i="134"/>
  <c r="I280" i="134"/>
  <c r="I16" i="131" s="1"/>
  <c r="J54" i="149"/>
  <c r="G115" i="203"/>
  <c r="G117" i="203" s="1"/>
  <c r="G119" i="203" s="1"/>
  <c r="G118" i="203"/>
  <c r="H90" i="102"/>
  <c r="H35" i="95"/>
  <c r="H60" i="95" s="1"/>
  <c r="H68" i="102"/>
  <c r="H35" i="102"/>
  <c r="Q330" i="217" s="1"/>
  <c r="J235" i="149"/>
  <c r="J269" i="149" s="1"/>
  <c r="I239" i="135"/>
  <c r="I240" i="135" s="1"/>
  <c r="I263" i="135"/>
  <c r="I273" i="135" s="1"/>
  <c r="I274" i="135" s="1"/>
  <c r="I224" i="138"/>
  <c r="I279" i="138"/>
  <c r="J215" i="149"/>
  <c r="J249" i="149" s="1"/>
  <c r="J237" i="149"/>
  <c r="J271" i="149" s="1"/>
  <c r="I196" i="86"/>
  <c r="I128" i="86"/>
  <c r="I162" i="86"/>
  <c r="J234" i="149"/>
  <c r="J268" i="149" s="1"/>
  <c r="J222" i="149"/>
  <c r="J256" i="149" s="1"/>
  <c r="I213" i="86"/>
  <c r="I32" i="102"/>
  <c r="H90" i="208"/>
  <c r="J218" i="149"/>
  <c r="J252" i="149" s="1"/>
  <c r="J263" i="150"/>
  <c r="I54" i="86"/>
  <c r="I290" i="86"/>
  <c r="I190" i="134"/>
  <c r="I281" i="134"/>
  <c r="I16" i="133" s="1"/>
  <c r="I282" i="137"/>
  <c r="I19" i="132" s="1"/>
  <c r="I122" i="137"/>
  <c r="J280" i="150"/>
  <c r="J32" i="131" s="1"/>
  <c r="J156" i="150"/>
  <c r="J224" i="146"/>
  <c r="J279" i="146"/>
  <c r="Q583" i="217"/>
  <c r="Q584" i="217"/>
  <c r="Q585" i="217"/>
  <c r="Q587" i="217"/>
  <c r="J122" i="150"/>
  <c r="J282" i="150"/>
  <c r="J32" i="132" s="1"/>
  <c r="I223" i="135"/>
  <c r="I247" i="135"/>
  <c r="I257" i="135" s="1"/>
  <c r="I258" i="135" s="1"/>
  <c r="I195" i="86"/>
  <c r="I161" i="86"/>
  <c r="I103" i="86"/>
  <c r="I104" i="86" s="1"/>
  <c r="I127" i="86"/>
  <c r="I239" i="134"/>
  <c r="I240" i="134" s="1"/>
  <c r="I263" i="134"/>
  <c r="I273" i="134" s="1"/>
  <c r="I274" i="134" s="1"/>
  <c r="I239" i="139"/>
  <c r="I240" i="139" s="1"/>
  <c r="I263" i="139"/>
  <c r="I273" i="139" s="1"/>
  <c r="I274" i="139" s="1"/>
  <c r="I189" i="86"/>
  <c r="G114" i="202"/>
  <c r="G116" i="202" s="1"/>
  <c r="G113" i="202"/>
  <c r="I156" i="135"/>
  <c r="I280" i="135"/>
  <c r="I17" i="131" s="1"/>
  <c r="I282" i="139"/>
  <c r="I21" i="132" s="1"/>
  <c r="I122" i="139"/>
  <c r="J233" i="149"/>
  <c r="J267" i="149" s="1"/>
  <c r="I215" i="86"/>
  <c r="I249" i="86" s="1"/>
  <c r="J224" i="151"/>
  <c r="J279" i="151"/>
  <c r="J231" i="149"/>
  <c r="J265" i="149" s="1"/>
  <c r="J221" i="149"/>
  <c r="J255" i="149" s="1"/>
  <c r="J190" i="150"/>
  <c r="J281" i="150"/>
  <c r="J32" i="133" s="1"/>
  <c r="I190" i="135"/>
  <c r="I281" i="135"/>
  <c r="I17" i="133" s="1"/>
  <c r="J217" i="149"/>
  <c r="J251" i="149" s="1"/>
  <c r="I223" i="137"/>
  <c r="I247" i="137"/>
  <c r="I257" i="137" s="1"/>
  <c r="I258" i="137" s="1"/>
  <c r="I223" i="136"/>
  <c r="I247" i="136"/>
  <c r="I257" i="136" s="1"/>
  <c r="I258" i="136" s="1"/>
  <c r="I223" i="134"/>
  <c r="I247" i="134"/>
  <c r="I257" i="134" s="1"/>
  <c r="I258" i="134" s="1"/>
  <c r="I190" i="136"/>
  <c r="I281" i="136"/>
  <c r="I18" i="133" s="1"/>
  <c r="I282" i="135"/>
  <c r="I17" i="132" s="1"/>
  <c r="I122" i="135"/>
  <c r="I218" i="86"/>
  <c r="I252" i="86" s="1"/>
  <c r="J296" i="147"/>
  <c r="J371" i="147"/>
  <c r="J247" i="150"/>
  <c r="J371" i="162"/>
  <c r="J296" i="162"/>
  <c r="I220" i="86"/>
  <c r="I254" i="86" s="1"/>
  <c r="J238" i="145"/>
  <c r="J272" i="145" s="1"/>
  <c r="J199" i="144"/>
  <c r="J163" i="144"/>
  <c r="J197" i="144"/>
  <c r="I28" i="102"/>
  <c r="I102" i="102" s="1"/>
  <c r="I367" i="145"/>
  <c r="J221" i="145"/>
  <c r="J255" i="145" s="1"/>
  <c r="J148" i="144"/>
  <c r="J114" i="144"/>
  <c r="J236" i="145"/>
  <c r="J270" i="145" s="1"/>
  <c r="J86" i="141"/>
  <c r="J154" i="141" s="1"/>
  <c r="J233" i="145"/>
  <c r="J267" i="145" s="1"/>
  <c r="J93" i="145"/>
  <c r="J94" i="145"/>
  <c r="J216" i="145"/>
  <c r="J250" i="145" s="1"/>
  <c r="I368" i="145"/>
  <c r="I370" i="145" s="1"/>
  <c r="J53" i="145"/>
  <c r="J290" i="145" s="1"/>
  <c r="J70" i="145"/>
  <c r="J217" i="145"/>
  <c r="J251" i="145" s="1"/>
  <c r="J235" i="145"/>
  <c r="J269" i="145" s="1"/>
  <c r="G113" i="198"/>
  <c r="G114" i="198"/>
  <c r="G116" i="198" s="1"/>
  <c r="J77" i="145"/>
  <c r="J78" i="145"/>
  <c r="J219" i="145"/>
  <c r="J253" i="145" s="1"/>
  <c r="I325" i="148"/>
  <c r="I362" i="148" s="1"/>
  <c r="J65" i="148" s="1"/>
  <c r="I328" i="148"/>
  <c r="I365" i="148" s="1"/>
  <c r="J68" i="148" s="1"/>
  <c r="I309" i="148"/>
  <c r="I346" i="148" s="1"/>
  <c r="J49" i="148" s="1"/>
  <c r="I319" i="148"/>
  <c r="I326" i="148"/>
  <c r="I363" i="148" s="1"/>
  <c r="J66" i="148" s="1"/>
  <c r="I307" i="148"/>
  <c r="I344" i="148" s="1"/>
  <c r="J47" i="148" s="1"/>
  <c r="I321" i="148"/>
  <c r="I358" i="148" s="1"/>
  <c r="J61" i="148" s="1"/>
  <c r="I324" i="148"/>
  <c r="I361" i="148" s="1"/>
  <c r="J64" i="148" s="1"/>
  <c r="I305" i="148"/>
  <c r="I342" i="148" s="1"/>
  <c r="J45" i="148" s="1"/>
  <c r="I312" i="148"/>
  <c r="I349" i="148" s="1"/>
  <c r="J52" i="148" s="1"/>
  <c r="I322" i="148"/>
  <c r="I359" i="148" s="1"/>
  <c r="J62" i="148" s="1"/>
  <c r="I303" i="148"/>
  <c r="I310" i="148"/>
  <c r="I347" i="148" s="1"/>
  <c r="J50" i="148" s="1"/>
  <c r="I320" i="148"/>
  <c r="I357" i="148" s="1"/>
  <c r="J60" i="148" s="1"/>
  <c r="I327" i="148"/>
  <c r="I364" i="148" s="1"/>
  <c r="J67" i="148" s="1"/>
  <c r="I308" i="148"/>
  <c r="I345" i="148" s="1"/>
  <c r="J48" i="148" s="1"/>
  <c r="I30" i="128"/>
  <c r="I80" i="128" s="1"/>
  <c r="G15" i="201" s="1"/>
  <c r="G44" i="201" s="1"/>
  <c r="G58" i="201" s="1"/>
  <c r="G99" i="201" s="1"/>
  <c r="I331" i="148"/>
  <c r="I329" i="148"/>
  <c r="I306" i="148"/>
  <c r="I343" i="148" s="1"/>
  <c r="J46" i="148" s="1"/>
  <c r="I313" i="148"/>
  <c r="I323" i="148"/>
  <c r="I360" i="148" s="1"/>
  <c r="J63" i="148" s="1"/>
  <c r="I304" i="148"/>
  <c r="I341" i="148" s="1"/>
  <c r="J44" i="148" s="1"/>
  <c r="I311" i="148"/>
  <c r="I348" i="148" s="1"/>
  <c r="J51" i="148" s="1"/>
  <c r="J133" i="144"/>
  <c r="J155" i="149"/>
  <c r="J156" i="149" s="1"/>
  <c r="J82" i="141"/>
  <c r="J116" i="141" s="1"/>
  <c r="J99" i="141"/>
  <c r="J167" i="141" s="1"/>
  <c r="I332" i="141"/>
  <c r="I333" i="141" s="1"/>
  <c r="J79" i="141"/>
  <c r="J181" i="141" s="1"/>
  <c r="I356" i="141"/>
  <c r="I330" i="141"/>
  <c r="J119" i="141"/>
  <c r="J187" i="141"/>
  <c r="J153" i="141"/>
  <c r="J80" i="141"/>
  <c r="J81" i="141"/>
  <c r="J84" i="141"/>
  <c r="G105" i="193"/>
  <c r="G22" i="205" s="1"/>
  <c r="G106" i="193"/>
  <c r="G22" i="207" s="1"/>
  <c r="G23" i="209" s="1"/>
  <c r="G104" i="193"/>
  <c r="I340" i="141"/>
  <c r="I314" i="141"/>
  <c r="J214" i="149"/>
  <c r="J248" i="149" s="1"/>
  <c r="J96" i="141"/>
  <c r="J100" i="141"/>
  <c r="J166" i="144"/>
  <c r="J132" i="144"/>
  <c r="J200" i="144"/>
  <c r="J137" i="149"/>
  <c r="J138" i="149" s="1"/>
  <c r="J113" i="144"/>
  <c r="J181" i="144"/>
  <c r="J147" i="144"/>
  <c r="J152" i="144"/>
  <c r="J186" i="144"/>
  <c r="J118" i="144"/>
  <c r="J168" i="144"/>
  <c r="J134" i="144"/>
  <c r="J202" i="144"/>
  <c r="G107" i="197"/>
  <c r="G141" i="197"/>
  <c r="G148" i="197"/>
  <c r="I350" i="144"/>
  <c r="I351" i="144" s="1"/>
  <c r="J43" i="144"/>
  <c r="J170" i="144"/>
  <c r="J204" i="144"/>
  <c r="J136" i="144"/>
  <c r="J130" i="144"/>
  <c r="J164" i="144"/>
  <c r="J198" i="144"/>
  <c r="J59" i="144"/>
  <c r="I366" i="144"/>
  <c r="J69" i="144" s="1"/>
  <c r="G142" i="197"/>
  <c r="G149" i="197"/>
  <c r="J150" i="144"/>
  <c r="J184" i="144"/>
  <c r="J116" i="144"/>
  <c r="J149" i="144"/>
  <c r="J115" i="144"/>
  <c r="J183" i="144"/>
  <c r="J188" i="144"/>
  <c r="J154" i="144"/>
  <c r="J120" i="144"/>
  <c r="J229" i="149"/>
  <c r="J205" i="149"/>
  <c r="J206" i="149" s="1"/>
  <c r="J171" i="149"/>
  <c r="J172" i="149" s="1"/>
  <c r="J121" i="149"/>
  <c r="J122" i="149" s="1"/>
  <c r="J213" i="149"/>
  <c r="J230" i="149"/>
  <c r="J264" i="149" s="1"/>
  <c r="G115" i="194"/>
  <c r="G117" i="194" s="1"/>
  <c r="G119" i="194" s="1"/>
  <c r="G118" i="194"/>
  <c r="J128" i="142"/>
  <c r="J196" i="142"/>
  <c r="J162" i="142"/>
  <c r="J180" i="142"/>
  <c r="J146" i="142"/>
  <c r="J112" i="142"/>
  <c r="J195" i="142"/>
  <c r="J161" i="142"/>
  <c r="J127" i="142"/>
  <c r="J103" i="142"/>
  <c r="J104" i="142" s="1"/>
  <c r="J54" i="142"/>
  <c r="J111" i="142"/>
  <c r="J145" i="142"/>
  <c r="J179" i="142"/>
  <c r="J87" i="142"/>
  <c r="J88" i="142" s="1"/>
  <c r="J203" i="141" l="1"/>
  <c r="J96" i="148"/>
  <c r="J130" i="148" s="1"/>
  <c r="J237" i="144"/>
  <c r="J271" i="144" s="1"/>
  <c r="G153" i="197"/>
  <c r="G154" i="197"/>
  <c r="G26" i="205" s="1"/>
  <c r="J117" i="141"/>
  <c r="G283" i="209"/>
  <c r="G24" i="210" s="1"/>
  <c r="G65" i="211" s="1"/>
  <c r="J185" i="141"/>
  <c r="J197" i="141"/>
  <c r="J219" i="144"/>
  <c r="J253" i="144" s="1"/>
  <c r="J100" i="148"/>
  <c r="J134" i="148" s="1"/>
  <c r="J221" i="144"/>
  <c r="J255" i="144" s="1"/>
  <c r="J169" i="141"/>
  <c r="J237" i="141" s="1"/>
  <c r="J271" i="141" s="1"/>
  <c r="J129" i="141"/>
  <c r="J136" i="141"/>
  <c r="J170" i="141"/>
  <c r="J132" i="141"/>
  <c r="J166" i="141"/>
  <c r="J137" i="142"/>
  <c r="J138" i="142" s="1"/>
  <c r="J131" i="141"/>
  <c r="F118" i="186"/>
  <c r="I214" i="86"/>
  <c r="I248" i="86" s="1"/>
  <c r="J165" i="141"/>
  <c r="J233" i="144"/>
  <c r="J267" i="144" s="1"/>
  <c r="J273" i="150"/>
  <c r="J274" i="150" s="1"/>
  <c r="J25" i="130"/>
  <c r="J239" i="150"/>
  <c r="J240" i="150" s="1"/>
  <c r="J223" i="150"/>
  <c r="J224" i="150" s="1"/>
  <c r="I171" i="86"/>
  <c r="I172" i="86" s="1"/>
  <c r="I121" i="86"/>
  <c r="I122" i="86" s="1"/>
  <c r="J257" i="150"/>
  <c r="J258" i="150" s="1"/>
  <c r="J235" i="144"/>
  <c r="J269" i="144" s="1"/>
  <c r="J283" i="143"/>
  <c r="I137" i="86"/>
  <c r="I138" i="86" s="1"/>
  <c r="I47" i="95"/>
  <c r="I72" i="95" s="1"/>
  <c r="I224" i="136"/>
  <c r="I279" i="136"/>
  <c r="I190" i="86"/>
  <c r="J303" i="162"/>
  <c r="J340" i="162" s="1"/>
  <c r="J308" i="162"/>
  <c r="J345" i="162" s="1"/>
  <c r="K48" i="162" s="1"/>
  <c r="J322" i="162"/>
  <c r="J359" i="162" s="1"/>
  <c r="K62" i="162" s="1"/>
  <c r="J329" i="162"/>
  <c r="J306" i="162"/>
  <c r="J343" i="162" s="1"/>
  <c r="K46" i="162" s="1"/>
  <c r="J313" i="162"/>
  <c r="J323" i="162"/>
  <c r="J360" i="162" s="1"/>
  <c r="K63" i="162" s="1"/>
  <c r="J304" i="162"/>
  <c r="J341" i="162" s="1"/>
  <c r="K44" i="162" s="1"/>
  <c r="J311" i="162"/>
  <c r="J348" i="162" s="1"/>
  <c r="K51" i="162" s="1"/>
  <c r="J325" i="162"/>
  <c r="J362" i="162" s="1"/>
  <c r="K65" i="162" s="1"/>
  <c r="J309" i="162"/>
  <c r="J346" i="162" s="1"/>
  <c r="K49" i="162" s="1"/>
  <c r="J319" i="162"/>
  <c r="J356" i="162" s="1"/>
  <c r="J24" i="128"/>
  <c r="J74" i="128" s="1"/>
  <c r="H15" i="195" s="1"/>
  <c r="H44" i="195" s="1"/>
  <c r="H58" i="195" s="1"/>
  <c r="H99" i="195" s="1"/>
  <c r="J328" i="162"/>
  <c r="J365" i="162" s="1"/>
  <c r="K68" i="162" s="1"/>
  <c r="J331" i="162"/>
  <c r="J307" i="162"/>
  <c r="J344" i="162" s="1"/>
  <c r="K47" i="162" s="1"/>
  <c r="J321" i="162"/>
  <c r="J358" i="162" s="1"/>
  <c r="K61" i="162" s="1"/>
  <c r="J324" i="162"/>
  <c r="J361" i="162" s="1"/>
  <c r="K64" i="162" s="1"/>
  <c r="J305" i="162"/>
  <c r="J342" i="162" s="1"/>
  <c r="K45" i="162" s="1"/>
  <c r="J312" i="162"/>
  <c r="J349" i="162" s="1"/>
  <c r="K52" i="162" s="1"/>
  <c r="J326" i="162"/>
  <c r="J363" i="162" s="1"/>
  <c r="K66" i="162" s="1"/>
  <c r="J310" i="162"/>
  <c r="J347" i="162" s="1"/>
  <c r="K50" i="162" s="1"/>
  <c r="J320" i="162"/>
  <c r="J357" i="162" s="1"/>
  <c r="K60" i="162" s="1"/>
  <c r="J327" i="162"/>
  <c r="J364" i="162" s="1"/>
  <c r="K67" i="162" s="1"/>
  <c r="I229" i="86"/>
  <c r="I205" i="86"/>
  <c r="I206" i="86" s="1"/>
  <c r="I106" i="102"/>
  <c r="I51" i="95"/>
  <c r="I76" i="95" s="1"/>
  <c r="I294" i="138"/>
  <c r="I283" i="138"/>
  <c r="I20" i="130"/>
  <c r="H54" i="95"/>
  <c r="H109" i="102"/>
  <c r="H69" i="102"/>
  <c r="J29" i="128"/>
  <c r="J79" i="128" s="1"/>
  <c r="H15" i="200" s="1"/>
  <c r="H44" i="200" s="1"/>
  <c r="H58" i="200" s="1"/>
  <c r="H99" i="200" s="1"/>
  <c r="J308" i="147"/>
  <c r="J345" i="147" s="1"/>
  <c r="K48" i="147" s="1"/>
  <c r="J329" i="147"/>
  <c r="J306" i="147"/>
  <c r="J343" i="147" s="1"/>
  <c r="K46" i="147" s="1"/>
  <c r="J313" i="147"/>
  <c r="J323" i="147"/>
  <c r="J360" i="147" s="1"/>
  <c r="K63" i="147" s="1"/>
  <c r="J304" i="147"/>
  <c r="J341" i="147" s="1"/>
  <c r="K44" i="147" s="1"/>
  <c r="J303" i="147"/>
  <c r="J340" i="147" s="1"/>
  <c r="J325" i="147"/>
  <c r="J362" i="147" s="1"/>
  <c r="K65" i="147" s="1"/>
  <c r="J328" i="147"/>
  <c r="J365" i="147" s="1"/>
  <c r="K68" i="147" s="1"/>
  <c r="J309" i="147"/>
  <c r="J346" i="147" s="1"/>
  <c r="K49" i="147" s="1"/>
  <c r="J331" i="147"/>
  <c r="J322" i="147"/>
  <c r="J359" i="147" s="1"/>
  <c r="K62" i="147" s="1"/>
  <c r="J319" i="147"/>
  <c r="J356" i="147" s="1"/>
  <c r="J321" i="147"/>
  <c r="J358" i="147" s="1"/>
  <c r="K61" i="147" s="1"/>
  <c r="J324" i="147"/>
  <c r="J361" i="147" s="1"/>
  <c r="K64" i="147" s="1"/>
  <c r="J305" i="147"/>
  <c r="J342" i="147" s="1"/>
  <c r="K45" i="147" s="1"/>
  <c r="J312" i="147"/>
  <c r="J349" i="147" s="1"/>
  <c r="K52" i="147" s="1"/>
  <c r="J311" i="147"/>
  <c r="J348" i="147" s="1"/>
  <c r="K51" i="147" s="1"/>
  <c r="J326" i="147"/>
  <c r="J363" i="147" s="1"/>
  <c r="K66" i="147" s="1"/>
  <c r="J310" i="147"/>
  <c r="J347" i="147" s="1"/>
  <c r="K50" i="147" s="1"/>
  <c r="J320" i="147"/>
  <c r="J357" i="147" s="1"/>
  <c r="K60" i="147" s="1"/>
  <c r="J327" i="147"/>
  <c r="J364" i="147" s="1"/>
  <c r="K67" i="147" s="1"/>
  <c r="J307" i="147"/>
  <c r="J344" i="147" s="1"/>
  <c r="K47" i="147" s="1"/>
  <c r="I224" i="134"/>
  <c r="I279" i="134"/>
  <c r="I224" i="137"/>
  <c r="I279" i="137"/>
  <c r="J33" i="130"/>
  <c r="J283" i="151"/>
  <c r="J294" i="151"/>
  <c r="G118" i="202"/>
  <c r="G115" i="202"/>
  <c r="G117" i="202" s="1"/>
  <c r="G119" i="202" s="1"/>
  <c r="I247" i="86"/>
  <c r="I230" i="86"/>
  <c r="I264" i="86" s="1"/>
  <c r="I279" i="135"/>
  <c r="I224" i="135"/>
  <c r="J294" i="146"/>
  <c r="J28" i="130"/>
  <c r="J283" i="146"/>
  <c r="J371" i="143"/>
  <c r="J296" i="143"/>
  <c r="I279" i="139"/>
  <c r="I224" i="139"/>
  <c r="J101" i="148"/>
  <c r="J169" i="148" s="1"/>
  <c r="J231" i="144"/>
  <c r="J265" i="144" s="1"/>
  <c r="J97" i="148"/>
  <c r="J165" i="148" s="1"/>
  <c r="J147" i="141"/>
  <c r="I332" i="148"/>
  <c r="I333" i="148" s="1"/>
  <c r="J84" i="148"/>
  <c r="J152" i="148" s="1"/>
  <c r="J184" i="141"/>
  <c r="J120" i="141"/>
  <c r="J113" i="141"/>
  <c r="J188" i="141"/>
  <c r="J82" i="148"/>
  <c r="J116" i="148" s="1"/>
  <c r="J216" i="144"/>
  <c r="J250" i="144" s="1"/>
  <c r="J150" i="141"/>
  <c r="J95" i="148"/>
  <c r="J163" i="148" s="1"/>
  <c r="J83" i="148"/>
  <c r="J117" i="148" s="1"/>
  <c r="J133" i="141"/>
  <c r="J99" i="148"/>
  <c r="J133" i="148" s="1"/>
  <c r="J85" i="148"/>
  <c r="J80" i="148"/>
  <c r="I340" i="148"/>
  <c r="I314" i="148"/>
  <c r="J98" i="148"/>
  <c r="I356" i="148"/>
  <c r="I330" i="148"/>
  <c r="J162" i="145"/>
  <c r="J128" i="145"/>
  <c r="J196" i="145"/>
  <c r="J180" i="145"/>
  <c r="J146" i="145"/>
  <c r="J112" i="145"/>
  <c r="G115" i="198"/>
  <c r="G117" i="198" s="1"/>
  <c r="G119" i="198" s="1"/>
  <c r="G118" i="198"/>
  <c r="J161" i="145"/>
  <c r="J195" i="145"/>
  <c r="J127" i="145"/>
  <c r="J103" i="145"/>
  <c r="J104" i="145" s="1"/>
  <c r="J86" i="148"/>
  <c r="J81" i="148"/>
  <c r="J102" i="148"/>
  <c r="J54" i="145"/>
  <c r="G105" i="201"/>
  <c r="G30" i="205" s="1"/>
  <c r="G106" i="201"/>
  <c r="G30" i="207" s="1"/>
  <c r="G104" i="201"/>
  <c r="J79" i="148"/>
  <c r="J179" i="145"/>
  <c r="J111" i="145"/>
  <c r="J145" i="145"/>
  <c r="J87" i="145"/>
  <c r="J88" i="145" s="1"/>
  <c r="J282" i="149"/>
  <c r="J31" i="132" s="1"/>
  <c r="J201" i="141"/>
  <c r="I367" i="144"/>
  <c r="J221" i="141"/>
  <c r="J255" i="141" s="1"/>
  <c r="J115" i="141"/>
  <c r="J149" i="141"/>
  <c r="J183" i="141"/>
  <c r="G107" i="193"/>
  <c r="G112" i="193" s="1"/>
  <c r="G22" i="206"/>
  <c r="H81" i="208" s="1"/>
  <c r="J114" i="141"/>
  <c r="J182" i="141"/>
  <c r="J148" i="141"/>
  <c r="J236" i="144"/>
  <c r="J270" i="144" s="1"/>
  <c r="J215" i="144"/>
  <c r="J249" i="144" s="1"/>
  <c r="J168" i="141"/>
  <c r="J202" i="141"/>
  <c r="J134" i="141"/>
  <c r="J164" i="141"/>
  <c r="J198" i="141"/>
  <c r="J130" i="141"/>
  <c r="J59" i="141"/>
  <c r="I366" i="141"/>
  <c r="J69" i="141" s="1"/>
  <c r="J43" i="141"/>
  <c r="I350" i="141"/>
  <c r="I351" i="141" s="1"/>
  <c r="J152" i="141"/>
  <c r="J186" i="141"/>
  <c r="J118" i="141"/>
  <c r="J70" i="144"/>
  <c r="J234" i="144"/>
  <c r="J268" i="144" s="1"/>
  <c r="J281" i="149"/>
  <c r="J31" i="133" s="1"/>
  <c r="J218" i="144"/>
  <c r="J252" i="144" s="1"/>
  <c r="J93" i="144"/>
  <c r="J94" i="144"/>
  <c r="J77" i="144"/>
  <c r="J78" i="144"/>
  <c r="G151" i="197"/>
  <c r="G112" i="197"/>
  <c r="J222" i="144"/>
  <c r="J256" i="144" s="1"/>
  <c r="J217" i="144"/>
  <c r="J251" i="144" s="1"/>
  <c r="J232" i="144"/>
  <c r="J266" i="144" s="1"/>
  <c r="J238" i="144"/>
  <c r="J272" i="144" s="1"/>
  <c r="J53" i="144"/>
  <c r="J290" i="144" s="1"/>
  <c r="I368" i="144"/>
  <c r="I370" i="144" s="1"/>
  <c r="J220" i="144"/>
  <c r="J254" i="144" s="1"/>
  <c r="J223" i="149"/>
  <c r="J224" i="149" s="1"/>
  <c r="J247" i="149"/>
  <c r="J257" i="149" s="1"/>
  <c r="J258" i="149" s="1"/>
  <c r="J239" i="149"/>
  <c r="J240" i="149" s="1"/>
  <c r="J263" i="149"/>
  <c r="J273" i="149" s="1"/>
  <c r="J274" i="149" s="1"/>
  <c r="J280" i="149"/>
  <c r="J31" i="131" s="1"/>
  <c r="J230" i="142"/>
  <c r="J264" i="142" s="1"/>
  <c r="J121" i="142"/>
  <c r="J214" i="142"/>
  <c r="J248" i="142" s="1"/>
  <c r="J213" i="142"/>
  <c r="J155" i="142"/>
  <c r="J189" i="142"/>
  <c r="J205" i="142"/>
  <c r="J206" i="142" s="1"/>
  <c r="J229" i="142"/>
  <c r="J171" i="142"/>
  <c r="J172" i="142" s="1"/>
  <c r="J198" i="148" l="1"/>
  <c r="J164" i="148"/>
  <c r="K97" i="162"/>
  <c r="K131" i="162" s="1"/>
  <c r="G155" i="197"/>
  <c r="G26" i="207" s="1"/>
  <c r="G27" i="209" s="1"/>
  <c r="G26" i="206"/>
  <c r="J219" i="141"/>
  <c r="J253" i="141" s="1"/>
  <c r="J231" i="141"/>
  <c r="J265" i="141" s="1"/>
  <c r="G265" i="211"/>
  <c r="P69" i="218" s="1"/>
  <c r="G238" i="211"/>
  <c r="J202" i="148"/>
  <c r="J168" i="148"/>
  <c r="J238" i="141"/>
  <c r="J272" i="141" s="1"/>
  <c r="J282" i="142"/>
  <c r="J23" i="132" s="1"/>
  <c r="J234" i="141"/>
  <c r="J268" i="141" s="1"/>
  <c r="I257" i="86"/>
  <c r="I258" i="86" s="1"/>
  <c r="K81" i="147"/>
  <c r="K183" i="147" s="1"/>
  <c r="I223" i="86"/>
  <c r="I224" i="86" s="1"/>
  <c r="J233" i="141"/>
  <c r="J267" i="141" s="1"/>
  <c r="I280" i="86"/>
  <c r="I15" i="131" s="1"/>
  <c r="I282" i="86"/>
  <c r="I15" i="132" s="1"/>
  <c r="J279" i="150"/>
  <c r="J283" i="150" s="1"/>
  <c r="K98" i="162"/>
  <c r="K132" i="162" s="1"/>
  <c r="K84" i="147"/>
  <c r="K152" i="147" s="1"/>
  <c r="K79" i="147"/>
  <c r="K113" i="147" s="1"/>
  <c r="J135" i="148"/>
  <c r="K84" i="162"/>
  <c r="K152" i="162" s="1"/>
  <c r="K96" i="147"/>
  <c r="K130" i="147" s="1"/>
  <c r="K101" i="147"/>
  <c r="K135" i="147" s="1"/>
  <c r="K79" i="162"/>
  <c r="K181" i="162" s="1"/>
  <c r="J203" i="148"/>
  <c r="K99" i="147"/>
  <c r="K167" i="147" s="1"/>
  <c r="J118" i="148"/>
  <c r="K100" i="162"/>
  <c r="K202" i="162" s="1"/>
  <c r="J131" i="148"/>
  <c r="J199" i="148"/>
  <c r="K83" i="147"/>
  <c r="K185" i="147" s="1"/>
  <c r="K83" i="162"/>
  <c r="K151" i="162" s="1"/>
  <c r="J222" i="141"/>
  <c r="J256" i="141" s="1"/>
  <c r="K95" i="162"/>
  <c r="K129" i="162" s="1"/>
  <c r="K98" i="147"/>
  <c r="K166" i="147" s="1"/>
  <c r="I21" i="130"/>
  <c r="I283" i="139"/>
  <c r="I294" i="139"/>
  <c r="I294" i="134"/>
  <c r="I16" i="130"/>
  <c r="I283" i="134"/>
  <c r="K86" i="147"/>
  <c r="K59" i="147"/>
  <c r="K93" i="147" s="1"/>
  <c r="J366" i="147"/>
  <c r="K102" i="147"/>
  <c r="K97" i="147"/>
  <c r="K82" i="147"/>
  <c r="K102" i="162"/>
  <c r="K99" i="162"/>
  <c r="J332" i="162"/>
  <c r="J333" i="162" s="1"/>
  <c r="J314" i="162"/>
  <c r="K82" i="162"/>
  <c r="I18" i="130"/>
  <c r="I283" i="136"/>
  <c r="I294" i="136"/>
  <c r="J329" i="143"/>
  <c r="J325" i="143"/>
  <c r="J362" i="143" s="1"/>
  <c r="K65" i="143" s="1"/>
  <c r="J328" i="143"/>
  <c r="J365" i="143" s="1"/>
  <c r="K68" i="143" s="1"/>
  <c r="J309" i="143"/>
  <c r="J346" i="143" s="1"/>
  <c r="K49" i="143" s="1"/>
  <c r="J319" i="143"/>
  <c r="J356" i="143" s="1"/>
  <c r="J326" i="143"/>
  <c r="J363" i="143" s="1"/>
  <c r="K66" i="143" s="1"/>
  <c r="J303" i="143"/>
  <c r="J340" i="143" s="1"/>
  <c r="J304" i="143"/>
  <c r="J341" i="143" s="1"/>
  <c r="K44" i="143" s="1"/>
  <c r="J321" i="143"/>
  <c r="J358" i="143" s="1"/>
  <c r="K61" i="143" s="1"/>
  <c r="J324" i="143"/>
  <c r="J361" i="143" s="1"/>
  <c r="K64" i="143" s="1"/>
  <c r="J305" i="143"/>
  <c r="J342" i="143" s="1"/>
  <c r="K45" i="143" s="1"/>
  <c r="J312" i="143"/>
  <c r="J349" i="143" s="1"/>
  <c r="K52" i="143" s="1"/>
  <c r="J322" i="143"/>
  <c r="J359" i="143" s="1"/>
  <c r="K62" i="143" s="1"/>
  <c r="J331" i="143"/>
  <c r="J306" i="143"/>
  <c r="J343" i="143" s="1"/>
  <c r="K46" i="143" s="1"/>
  <c r="J323" i="143"/>
  <c r="J360" i="143" s="1"/>
  <c r="K63" i="143" s="1"/>
  <c r="J25" i="128"/>
  <c r="J75" i="128" s="1"/>
  <c r="H15" i="196" s="1"/>
  <c r="H44" i="196" s="1"/>
  <c r="H58" i="196" s="1"/>
  <c r="H99" i="196" s="1"/>
  <c r="J310" i="143"/>
  <c r="J347" i="143" s="1"/>
  <c r="K50" i="143" s="1"/>
  <c r="J320" i="143"/>
  <c r="J357" i="143" s="1"/>
  <c r="K60" i="143" s="1"/>
  <c r="J327" i="143"/>
  <c r="J364" i="143" s="1"/>
  <c r="K67" i="143" s="1"/>
  <c r="J308" i="143"/>
  <c r="J345" i="143" s="1"/>
  <c r="K48" i="143" s="1"/>
  <c r="J311" i="143"/>
  <c r="J348" i="143" s="1"/>
  <c r="K51" i="143" s="1"/>
  <c r="K85" i="143" s="1"/>
  <c r="J313" i="143"/>
  <c r="J307" i="143"/>
  <c r="J344" i="143" s="1"/>
  <c r="K47" i="143" s="1"/>
  <c r="I294" i="135"/>
  <c r="I17" i="130"/>
  <c r="I283" i="135"/>
  <c r="J314" i="147"/>
  <c r="J332" i="147"/>
  <c r="J333" i="147" s="1"/>
  <c r="H105" i="200"/>
  <c r="H29" i="205" s="1"/>
  <c r="H106" i="200"/>
  <c r="H29" i="207" s="1"/>
  <c r="H104" i="200"/>
  <c r="I331" i="138"/>
  <c r="I296" i="138"/>
  <c r="I371" i="138"/>
  <c r="I239" i="86"/>
  <c r="I240" i="86" s="1"/>
  <c r="I263" i="86"/>
  <c r="I273" i="86" s="1"/>
  <c r="I274" i="86" s="1"/>
  <c r="H105" i="195"/>
  <c r="H24" i="205" s="1"/>
  <c r="H106" i="195"/>
  <c r="H24" i="207" s="1"/>
  <c r="H25" i="209" s="1"/>
  <c r="H104" i="195"/>
  <c r="K85" i="162"/>
  <c r="K80" i="162"/>
  <c r="K43" i="162"/>
  <c r="K77" i="162" s="1"/>
  <c r="J350" i="162"/>
  <c r="I294" i="137"/>
  <c r="I19" i="130"/>
  <c r="I283" i="137"/>
  <c r="K149" i="147"/>
  <c r="K100" i="147"/>
  <c r="J350" i="147"/>
  <c r="K43" i="147"/>
  <c r="K77" i="147" s="1"/>
  <c r="K80" i="147"/>
  <c r="H79" i="95"/>
  <c r="AG37" i="95"/>
  <c r="K101" i="162"/>
  <c r="K86" i="162"/>
  <c r="K81" i="162"/>
  <c r="K59" i="162"/>
  <c r="K93" i="162" s="1"/>
  <c r="J366" i="162"/>
  <c r="J330" i="162"/>
  <c r="I281" i="86"/>
  <c r="I15" i="133" s="1"/>
  <c r="J371" i="146"/>
  <c r="J296" i="146"/>
  <c r="J296" i="151"/>
  <c r="J371" i="151"/>
  <c r="K85" i="147"/>
  <c r="K95" i="147"/>
  <c r="J330" i="147"/>
  <c r="P622" i="217"/>
  <c r="P359" i="217"/>
  <c r="K165" i="162"/>
  <c r="K199" i="162"/>
  <c r="K96" i="162"/>
  <c r="J235" i="141"/>
  <c r="J269" i="141" s="1"/>
  <c r="J215" i="141"/>
  <c r="J249" i="141" s="1"/>
  <c r="J201" i="148"/>
  <c r="J186" i="148"/>
  <c r="J184" i="148"/>
  <c r="J218" i="141"/>
  <c r="J252" i="141" s="1"/>
  <c r="J151" i="148"/>
  <c r="J129" i="148"/>
  <c r="J197" i="148"/>
  <c r="J150" i="148"/>
  <c r="J167" i="148"/>
  <c r="J185" i="148"/>
  <c r="J230" i="145"/>
  <c r="J264" i="145" s="1"/>
  <c r="J171" i="145"/>
  <c r="J172" i="145" s="1"/>
  <c r="J153" i="148"/>
  <c r="J119" i="148"/>
  <c r="J187" i="148"/>
  <c r="J155" i="145"/>
  <c r="J137" i="145"/>
  <c r="J138" i="145" s="1"/>
  <c r="J200" i="148"/>
  <c r="J166" i="148"/>
  <c r="J132" i="148"/>
  <c r="J188" i="148"/>
  <c r="J154" i="148"/>
  <c r="J120" i="148"/>
  <c r="J121" i="145"/>
  <c r="J214" i="145"/>
  <c r="J248" i="145" s="1"/>
  <c r="J213" i="145"/>
  <c r="J181" i="148"/>
  <c r="J147" i="148"/>
  <c r="J113" i="148"/>
  <c r="G30" i="206"/>
  <c r="I31" i="102" s="1"/>
  <c r="G107" i="201"/>
  <c r="G112" i="201" s="1"/>
  <c r="J204" i="148"/>
  <c r="J136" i="148"/>
  <c r="J170" i="148"/>
  <c r="J229" i="145"/>
  <c r="J205" i="145"/>
  <c r="J206" i="145" s="1"/>
  <c r="J59" i="148"/>
  <c r="I366" i="148"/>
  <c r="J69" i="148" s="1"/>
  <c r="J189" i="145"/>
  <c r="G31" i="209"/>
  <c r="J183" i="148"/>
  <c r="J115" i="148"/>
  <c r="J149" i="148"/>
  <c r="I350" i="148"/>
  <c r="J43" i="148"/>
  <c r="J148" i="148"/>
  <c r="J182" i="148"/>
  <c r="J114" i="148"/>
  <c r="I23" i="102"/>
  <c r="I42" i="95" s="1"/>
  <c r="I67" i="95" s="1"/>
  <c r="I367" i="141"/>
  <c r="J232" i="141"/>
  <c r="J266" i="141" s="1"/>
  <c r="J220" i="141"/>
  <c r="J254" i="141" s="1"/>
  <c r="J70" i="141"/>
  <c r="J236" i="141"/>
  <c r="J270" i="141" s="1"/>
  <c r="G113" i="193"/>
  <c r="G114" i="193"/>
  <c r="G116" i="193" s="1"/>
  <c r="J53" i="141"/>
  <c r="J290" i="141" s="1"/>
  <c r="I368" i="141"/>
  <c r="I370" i="141" s="1"/>
  <c r="J93" i="141"/>
  <c r="J94" i="141"/>
  <c r="J77" i="141"/>
  <c r="J78" i="141"/>
  <c r="J216" i="141"/>
  <c r="J250" i="141" s="1"/>
  <c r="J217" i="141"/>
  <c r="J251" i="141" s="1"/>
  <c r="J54" i="144"/>
  <c r="J180" i="144"/>
  <c r="J112" i="144"/>
  <c r="J146" i="144"/>
  <c r="G113" i="197"/>
  <c r="G114" i="197"/>
  <c r="G116" i="197" s="1"/>
  <c r="J111" i="144"/>
  <c r="J179" i="144"/>
  <c r="J145" i="144"/>
  <c r="J87" i="144"/>
  <c r="J88" i="144" s="1"/>
  <c r="J161" i="144"/>
  <c r="J195" i="144"/>
  <c r="J127" i="144"/>
  <c r="J103" i="144"/>
  <c r="J104" i="144" s="1"/>
  <c r="J196" i="144"/>
  <c r="J162" i="144"/>
  <c r="J128" i="144"/>
  <c r="J279" i="149"/>
  <c r="J281" i="142"/>
  <c r="J23" i="133" s="1"/>
  <c r="J190" i="142"/>
  <c r="J223" i="142"/>
  <c r="J224" i="142" s="1"/>
  <c r="J247" i="142"/>
  <c r="J257" i="142" s="1"/>
  <c r="J258" i="142" s="1"/>
  <c r="J239" i="142"/>
  <c r="J240" i="142" s="1"/>
  <c r="J263" i="142"/>
  <c r="J273" i="142" s="1"/>
  <c r="J274" i="142" s="1"/>
  <c r="J280" i="142"/>
  <c r="J23" i="131" s="1"/>
  <c r="J122" i="142"/>
  <c r="J156" i="142"/>
  <c r="G159" i="197" l="1"/>
  <c r="G156" i="197"/>
  <c r="G157" i="197" s="1"/>
  <c r="J232" i="148"/>
  <c r="J266" i="148" s="1"/>
  <c r="I27" i="102"/>
  <c r="I46" i="95" s="1"/>
  <c r="I71" i="95" s="1"/>
  <c r="H85" i="208"/>
  <c r="G287" i="209"/>
  <c r="G28" i="210" s="1"/>
  <c r="G69" i="211" s="1"/>
  <c r="G291" i="209"/>
  <c r="G32" i="210" s="1"/>
  <c r="G73" i="211" s="1"/>
  <c r="H285" i="209"/>
  <c r="H26" i="210" s="1"/>
  <c r="H67" i="211" s="1"/>
  <c r="J236" i="148"/>
  <c r="J270" i="148" s="1"/>
  <c r="K100" i="143"/>
  <c r="K202" i="143" s="1"/>
  <c r="K115" i="147"/>
  <c r="K217" i="147" s="1"/>
  <c r="K251" i="147" s="1"/>
  <c r="K198" i="147"/>
  <c r="K164" i="147"/>
  <c r="K118" i="147"/>
  <c r="K186" i="147"/>
  <c r="J32" i="130"/>
  <c r="J294" i="150"/>
  <c r="J296" i="150" s="1"/>
  <c r="K80" i="143"/>
  <c r="K148" i="143" s="1"/>
  <c r="K186" i="162"/>
  <c r="K166" i="162"/>
  <c r="K200" i="162"/>
  <c r="K118" i="162"/>
  <c r="K81" i="143"/>
  <c r="K115" i="143" s="1"/>
  <c r="K96" i="143"/>
  <c r="K164" i="143" s="1"/>
  <c r="K169" i="147"/>
  <c r="K147" i="147"/>
  <c r="K181" i="147"/>
  <c r="J233" i="148"/>
  <c r="J267" i="148" s="1"/>
  <c r="J237" i="148"/>
  <c r="J271" i="148" s="1"/>
  <c r="K185" i="162"/>
  <c r="K113" i="162"/>
  <c r="K134" i="162"/>
  <c r="K117" i="162"/>
  <c r="K147" i="162"/>
  <c r="K168" i="162"/>
  <c r="K101" i="143"/>
  <c r="K203" i="143" s="1"/>
  <c r="J220" i="148"/>
  <c r="J254" i="148" s="1"/>
  <c r="K203" i="147"/>
  <c r="K133" i="147"/>
  <c r="K201" i="147"/>
  <c r="K94" i="162"/>
  <c r="K103" i="162" s="1"/>
  <c r="K104" i="162" s="1"/>
  <c r="K78" i="147"/>
  <c r="K112" i="147" s="1"/>
  <c r="K163" i="162"/>
  <c r="K197" i="162"/>
  <c r="K84" i="143"/>
  <c r="K118" i="143" s="1"/>
  <c r="K151" i="147"/>
  <c r="K117" i="147"/>
  <c r="K132" i="147"/>
  <c r="K97" i="143"/>
  <c r="K165" i="143" s="1"/>
  <c r="K200" i="147"/>
  <c r="J219" i="148"/>
  <c r="J253" i="148" s="1"/>
  <c r="K78" i="162"/>
  <c r="K180" i="162" s="1"/>
  <c r="J218" i="148"/>
  <c r="J252" i="148" s="1"/>
  <c r="K187" i="147"/>
  <c r="K153" i="147"/>
  <c r="K119" i="147"/>
  <c r="K127" i="162"/>
  <c r="K161" i="162"/>
  <c r="K195" i="162"/>
  <c r="K148" i="147"/>
  <c r="K182" i="147"/>
  <c r="K114" i="147"/>
  <c r="I296" i="137"/>
  <c r="I371" i="137"/>
  <c r="I331" i="137"/>
  <c r="K187" i="162"/>
  <c r="K153" i="162"/>
  <c r="K119" i="162"/>
  <c r="H30" i="209"/>
  <c r="J314" i="143"/>
  <c r="J332" i="143"/>
  <c r="J333" i="143" s="1"/>
  <c r="K79" i="143"/>
  <c r="J350" i="143"/>
  <c r="K43" i="143"/>
  <c r="K77" i="143" s="1"/>
  <c r="K102" i="143"/>
  <c r="K69" i="147"/>
  <c r="K70" i="147" s="1"/>
  <c r="J367" i="147"/>
  <c r="K130" i="162"/>
  <c r="K164" i="162"/>
  <c r="K198" i="162"/>
  <c r="J329" i="151"/>
  <c r="J326" i="151"/>
  <c r="J363" i="151" s="1"/>
  <c r="K66" i="151" s="1"/>
  <c r="J325" i="151"/>
  <c r="J362" i="151" s="1"/>
  <c r="K65" i="151" s="1"/>
  <c r="J34" i="128"/>
  <c r="J84" i="128" s="1"/>
  <c r="H15" i="204" s="1"/>
  <c r="H44" i="204" s="1"/>
  <c r="H58" i="204" s="1"/>
  <c r="H99" i="204" s="1"/>
  <c r="J313" i="151"/>
  <c r="J322" i="151"/>
  <c r="J359" i="151" s="1"/>
  <c r="K62" i="151" s="1"/>
  <c r="J311" i="151"/>
  <c r="J348" i="151" s="1"/>
  <c r="K51" i="151" s="1"/>
  <c r="J308" i="151"/>
  <c r="J345" i="151" s="1"/>
  <c r="K48" i="151" s="1"/>
  <c r="J328" i="151"/>
  <c r="J365" i="151" s="1"/>
  <c r="K68" i="151" s="1"/>
  <c r="J309" i="151"/>
  <c r="J346" i="151" s="1"/>
  <c r="K49" i="151" s="1"/>
  <c r="J307" i="151"/>
  <c r="J344" i="151" s="1"/>
  <c r="K47" i="151" s="1"/>
  <c r="J321" i="151"/>
  <c r="J358" i="151" s="1"/>
  <c r="K61" i="151" s="1"/>
  <c r="J327" i="151"/>
  <c r="J364" i="151" s="1"/>
  <c r="K67" i="151" s="1"/>
  <c r="J312" i="151"/>
  <c r="J349" i="151" s="1"/>
  <c r="K52" i="151" s="1"/>
  <c r="J310" i="151"/>
  <c r="J347" i="151" s="1"/>
  <c r="K50" i="151" s="1"/>
  <c r="J324" i="151"/>
  <c r="J361" i="151" s="1"/>
  <c r="K64" i="151" s="1"/>
  <c r="J305" i="151"/>
  <c r="J342" i="151" s="1"/>
  <c r="K45" i="151" s="1"/>
  <c r="J323" i="151"/>
  <c r="J360" i="151" s="1"/>
  <c r="K63" i="151" s="1"/>
  <c r="K97" i="151" s="1"/>
  <c r="J303" i="151"/>
  <c r="J340" i="151" s="1"/>
  <c r="J304" i="151"/>
  <c r="J341" i="151" s="1"/>
  <c r="K44" i="151" s="1"/>
  <c r="J306" i="151"/>
  <c r="J343" i="151" s="1"/>
  <c r="K46" i="151" s="1"/>
  <c r="J320" i="151"/>
  <c r="J357" i="151" s="1"/>
  <c r="K60" i="151" s="1"/>
  <c r="J319" i="151"/>
  <c r="J356" i="151" s="1"/>
  <c r="J331" i="151"/>
  <c r="K149" i="162"/>
  <c r="K115" i="162"/>
  <c r="K183" i="162"/>
  <c r="K179" i="147"/>
  <c r="K145" i="147"/>
  <c r="K111" i="147"/>
  <c r="K53" i="162"/>
  <c r="J368" i="162"/>
  <c r="J370" i="162" s="1"/>
  <c r="J351" i="162"/>
  <c r="H24" i="206"/>
  <c r="I83" i="208" s="1"/>
  <c r="H107" i="195"/>
  <c r="H112" i="195" s="1"/>
  <c r="I328" i="138"/>
  <c r="I365" i="138" s="1"/>
  <c r="J68" i="138" s="1"/>
  <c r="I305" i="138"/>
  <c r="I342" i="138" s="1"/>
  <c r="J45" i="138" s="1"/>
  <c r="I312" i="138"/>
  <c r="I349" i="138" s="1"/>
  <c r="J52" i="138" s="1"/>
  <c r="I322" i="138"/>
  <c r="I359" i="138" s="1"/>
  <c r="J62" i="138" s="1"/>
  <c r="I321" i="138"/>
  <c r="I358" i="138" s="1"/>
  <c r="J61" i="138" s="1"/>
  <c r="I309" i="138"/>
  <c r="I346" i="138" s="1"/>
  <c r="J49" i="138" s="1"/>
  <c r="I326" i="138"/>
  <c r="I363" i="138" s="1"/>
  <c r="J66" i="138" s="1"/>
  <c r="I324" i="138"/>
  <c r="I361" i="138" s="1"/>
  <c r="J64" i="138" s="1"/>
  <c r="I327" i="138"/>
  <c r="I364" i="138" s="1"/>
  <c r="J67" i="138" s="1"/>
  <c r="I308" i="138"/>
  <c r="I345" i="138" s="1"/>
  <c r="J48" i="138" s="1"/>
  <c r="I311" i="138"/>
  <c r="I348" i="138" s="1"/>
  <c r="J51" i="138" s="1"/>
  <c r="I310" i="138"/>
  <c r="I347" i="138" s="1"/>
  <c r="J50" i="138" s="1"/>
  <c r="I325" i="138"/>
  <c r="I362" i="138" s="1"/>
  <c r="J65" i="138" s="1"/>
  <c r="I320" i="138"/>
  <c r="I357" i="138" s="1"/>
  <c r="J60" i="138" s="1"/>
  <c r="I323" i="138"/>
  <c r="I360" i="138" s="1"/>
  <c r="J63" i="138" s="1"/>
  <c r="I304" i="138"/>
  <c r="I341" i="138" s="1"/>
  <c r="J44" i="138" s="1"/>
  <c r="I307" i="138"/>
  <c r="I344" i="138" s="1"/>
  <c r="J47" i="138" s="1"/>
  <c r="I306" i="138"/>
  <c r="I343" i="138" s="1"/>
  <c r="J46" i="138" s="1"/>
  <c r="J80" i="138" s="1"/>
  <c r="I20" i="128"/>
  <c r="I70" i="128" s="1"/>
  <c r="G15" i="191" s="1"/>
  <c r="G44" i="191" s="1"/>
  <c r="G58" i="191" s="1"/>
  <c r="G99" i="191" s="1"/>
  <c r="I319" i="138"/>
  <c r="I303" i="138"/>
  <c r="K187" i="143"/>
  <c r="K119" i="143"/>
  <c r="K153" i="143"/>
  <c r="K98" i="143"/>
  <c r="K99" i="143"/>
  <c r="K167" i="162"/>
  <c r="K133" i="162"/>
  <c r="K201" i="162"/>
  <c r="K150" i="147"/>
  <c r="K116" i="147"/>
  <c r="K184" i="147"/>
  <c r="K195" i="147"/>
  <c r="K161" i="147"/>
  <c r="K127" i="147"/>
  <c r="I296" i="139"/>
  <c r="I371" i="139"/>
  <c r="I331" i="139"/>
  <c r="J235" i="148"/>
  <c r="J269" i="148" s="1"/>
  <c r="J28" i="128"/>
  <c r="J78" i="128" s="1"/>
  <c r="H15" i="199" s="1"/>
  <c r="H44" i="199" s="1"/>
  <c r="H58" i="199" s="1"/>
  <c r="H99" i="199" s="1"/>
  <c r="J312" i="146"/>
  <c r="J349" i="146" s="1"/>
  <c r="K52" i="146" s="1"/>
  <c r="J326" i="146"/>
  <c r="J363" i="146" s="1"/>
  <c r="K66" i="146" s="1"/>
  <c r="J303" i="146"/>
  <c r="J340" i="146" s="1"/>
  <c r="J310" i="146"/>
  <c r="J347" i="146" s="1"/>
  <c r="K50" i="146" s="1"/>
  <c r="J320" i="146"/>
  <c r="J357" i="146" s="1"/>
  <c r="K60" i="146" s="1"/>
  <c r="J307" i="146"/>
  <c r="J344" i="146" s="1"/>
  <c r="K47" i="146" s="1"/>
  <c r="J324" i="146"/>
  <c r="J361" i="146" s="1"/>
  <c r="K64" i="146" s="1"/>
  <c r="J327" i="146"/>
  <c r="J364" i="146" s="1"/>
  <c r="K67" i="146" s="1"/>
  <c r="J308" i="146"/>
  <c r="J345" i="146" s="1"/>
  <c r="K48" i="146" s="1"/>
  <c r="J322" i="146"/>
  <c r="J359" i="146" s="1"/>
  <c r="K62" i="146" s="1"/>
  <c r="J329" i="146"/>
  <c r="J306" i="146"/>
  <c r="J343" i="146" s="1"/>
  <c r="K46" i="146" s="1"/>
  <c r="J313" i="146"/>
  <c r="J319" i="146"/>
  <c r="J356" i="146" s="1"/>
  <c r="J321" i="146"/>
  <c r="J358" i="146" s="1"/>
  <c r="K61" i="146" s="1"/>
  <c r="J323" i="146"/>
  <c r="J360" i="146" s="1"/>
  <c r="K63" i="146" s="1"/>
  <c r="J304" i="146"/>
  <c r="J341" i="146" s="1"/>
  <c r="K44" i="146" s="1"/>
  <c r="J311" i="146"/>
  <c r="J348" i="146" s="1"/>
  <c r="K51" i="146" s="1"/>
  <c r="J325" i="146"/>
  <c r="J362" i="146" s="1"/>
  <c r="K65" i="146" s="1"/>
  <c r="J328" i="146"/>
  <c r="J365" i="146" s="1"/>
  <c r="K68" i="146" s="1"/>
  <c r="J309" i="146"/>
  <c r="J346" i="146" s="1"/>
  <c r="K49" i="146" s="1"/>
  <c r="K83" i="146" s="1"/>
  <c r="J331" i="146"/>
  <c r="J305" i="146"/>
  <c r="J342" i="146" s="1"/>
  <c r="K45" i="146" s="1"/>
  <c r="K188" i="162"/>
  <c r="K154" i="162"/>
  <c r="K120" i="162"/>
  <c r="J368" i="147"/>
  <c r="J370" i="147" s="1"/>
  <c r="K53" i="147"/>
  <c r="J351" i="147"/>
  <c r="K168" i="147"/>
  <c r="K202" i="147"/>
  <c r="K134" i="147"/>
  <c r="K145" i="162"/>
  <c r="K111" i="162"/>
  <c r="K179" i="162"/>
  <c r="I296" i="135"/>
  <c r="I371" i="135"/>
  <c r="I331" i="135"/>
  <c r="K82" i="143"/>
  <c r="H104" i="196"/>
  <c r="H106" i="196"/>
  <c r="H150" i="196" s="1"/>
  <c r="H105" i="196"/>
  <c r="K95" i="143"/>
  <c r="K59" i="143"/>
  <c r="K93" i="143" s="1"/>
  <c r="J366" i="143"/>
  <c r="J330" i="143"/>
  <c r="K116" i="162"/>
  <c r="K150" i="162"/>
  <c r="K184" i="162"/>
  <c r="K136" i="162"/>
  <c r="K204" i="162"/>
  <c r="K170" i="162"/>
  <c r="K131" i="147"/>
  <c r="K165" i="147"/>
  <c r="K199" i="147"/>
  <c r="K188" i="147"/>
  <c r="K120" i="147"/>
  <c r="K154" i="147"/>
  <c r="I371" i="134"/>
  <c r="I296" i="134"/>
  <c r="I331" i="134"/>
  <c r="K233" i="162"/>
  <c r="K267" i="162" s="1"/>
  <c r="K129" i="147"/>
  <c r="K163" i="147"/>
  <c r="K197" i="147"/>
  <c r="K69" i="162"/>
  <c r="K70" i="162" s="1"/>
  <c r="J367" i="162"/>
  <c r="K203" i="162"/>
  <c r="K135" i="162"/>
  <c r="K169" i="162"/>
  <c r="K182" i="162"/>
  <c r="K148" i="162"/>
  <c r="K114" i="162"/>
  <c r="H29" i="206"/>
  <c r="J30" i="102" s="1"/>
  <c r="H107" i="200"/>
  <c r="H112" i="200" s="1"/>
  <c r="K86" i="143"/>
  <c r="K83" i="143"/>
  <c r="I371" i="136"/>
  <c r="I331" i="136"/>
  <c r="I296" i="136"/>
  <c r="K170" i="147"/>
  <c r="K204" i="147"/>
  <c r="K136" i="147"/>
  <c r="K94" i="147"/>
  <c r="I279" i="86"/>
  <c r="J54" i="141"/>
  <c r="J282" i="145"/>
  <c r="J27" i="132" s="1"/>
  <c r="J231" i="148"/>
  <c r="J265" i="148" s="1"/>
  <c r="J281" i="145"/>
  <c r="J27" i="133" s="1"/>
  <c r="J221" i="148"/>
  <c r="J255" i="148" s="1"/>
  <c r="J190" i="145"/>
  <c r="J122" i="145"/>
  <c r="J222" i="148"/>
  <c r="J256" i="148" s="1"/>
  <c r="J234" i="148"/>
  <c r="J268" i="148" s="1"/>
  <c r="J280" i="145"/>
  <c r="J27" i="131" s="1"/>
  <c r="I367" i="148"/>
  <c r="J53" i="148"/>
  <c r="J290" i="148" s="1"/>
  <c r="I368" i="148"/>
  <c r="I370" i="148" s="1"/>
  <c r="J93" i="148"/>
  <c r="J94" i="148"/>
  <c r="I105" i="102"/>
  <c r="I50" i="95"/>
  <c r="I75" i="95" s="1"/>
  <c r="H89" i="208"/>
  <c r="J215" i="148"/>
  <c r="J249" i="148" s="1"/>
  <c r="J223" i="145"/>
  <c r="J224" i="145" s="1"/>
  <c r="J247" i="145"/>
  <c r="J257" i="145" s="1"/>
  <c r="J258" i="145" s="1"/>
  <c r="I351" i="148"/>
  <c r="J239" i="145"/>
  <c r="J240" i="145" s="1"/>
  <c r="J263" i="145"/>
  <c r="J273" i="145" s="1"/>
  <c r="J274" i="145" s="1"/>
  <c r="J238" i="148"/>
  <c r="J272" i="148" s="1"/>
  <c r="J216" i="148"/>
  <c r="J250" i="148" s="1"/>
  <c r="J77" i="148"/>
  <c r="J78" i="148"/>
  <c r="J217" i="148"/>
  <c r="J251" i="148" s="1"/>
  <c r="J70" i="148"/>
  <c r="G113" i="201"/>
  <c r="G114" i="201"/>
  <c r="G116" i="201" s="1"/>
  <c r="J156" i="145"/>
  <c r="I97" i="102"/>
  <c r="J230" i="144"/>
  <c r="J264" i="144" s="1"/>
  <c r="J214" i="144"/>
  <c r="J248" i="144" s="1"/>
  <c r="J87" i="141"/>
  <c r="J88" i="141" s="1"/>
  <c r="J180" i="141"/>
  <c r="J146" i="141"/>
  <c r="J112" i="141"/>
  <c r="J127" i="141"/>
  <c r="J161" i="141"/>
  <c r="J195" i="141"/>
  <c r="G115" i="193"/>
  <c r="G117" i="193" s="1"/>
  <c r="G119" i="193" s="1"/>
  <c r="G118" i="193"/>
  <c r="J103" i="141"/>
  <c r="J104" i="141" s="1"/>
  <c r="J196" i="141"/>
  <c r="J128" i="141"/>
  <c r="J162" i="141"/>
  <c r="J145" i="141"/>
  <c r="J111" i="141"/>
  <c r="J179" i="141"/>
  <c r="J205" i="144"/>
  <c r="J206" i="144" s="1"/>
  <c r="J229" i="144"/>
  <c r="J137" i="144"/>
  <c r="J138" i="144" s="1"/>
  <c r="J155" i="144"/>
  <c r="J156" i="144" s="1"/>
  <c r="G118" i="197"/>
  <c r="G115" i="197"/>
  <c r="G117" i="197" s="1"/>
  <c r="G119" i="197" s="1"/>
  <c r="J213" i="144"/>
  <c r="J121" i="144"/>
  <c r="J171" i="144"/>
  <c r="J172" i="144" s="1"/>
  <c r="J189" i="144"/>
  <c r="J190" i="144" s="1"/>
  <c r="J283" i="149"/>
  <c r="J294" i="149"/>
  <c r="J31" i="130"/>
  <c r="J279" i="142"/>
  <c r="J23" i="130" s="1"/>
  <c r="K168" i="143" l="1"/>
  <c r="I101" i="102"/>
  <c r="K134" i="143"/>
  <c r="K236" i="143" s="1"/>
  <c r="K270" i="143" s="1"/>
  <c r="G273" i="211"/>
  <c r="P77" i="218" s="1"/>
  <c r="G246" i="211"/>
  <c r="H267" i="211"/>
  <c r="Q71" i="218" s="1"/>
  <c r="H240" i="211"/>
  <c r="G269" i="211"/>
  <c r="P73" i="218" s="1"/>
  <c r="G242" i="211"/>
  <c r="H290" i="209"/>
  <c r="H31" i="210" s="1"/>
  <c r="H72" i="211" s="1"/>
  <c r="K80" i="151"/>
  <c r="K182" i="151" s="1"/>
  <c r="K102" i="146"/>
  <c r="K204" i="146" s="1"/>
  <c r="K99" i="146"/>
  <c r="K167" i="146" s="1"/>
  <c r="K232" i="147"/>
  <c r="K266" i="147" s="1"/>
  <c r="K220" i="147"/>
  <c r="K254" i="147" s="1"/>
  <c r="J371" i="150"/>
  <c r="K114" i="143"/>
  <c r="K130" i="143"/>
  <c r="K182" i="143"/>
  <c r="K234" i="162"/>
  <c r="K268" i="162" s="1"/>
  <c r="K237" i="147"/>
  <c r="K271" i="147" s="1"/>
  <c r="K183" i="143"/>
  <c r="K215" i="147"/>
  <c r="K249" i="147" s="1"/>
  <c r="K220" i="162"/>
  <c r="K254" i="162" s="1"/>
  <c r="K149" i="143"/>
  <c r="K198" i="143"/>
  <c r="K236" i="162"/>
  <c r="K270" i="162" s="1"/>
  <c r="K219" i="162"/>
  <c r="K253" i="162" s="1"/>
  <c r="K128" i="162"/>
  <c r="K137" i="162" s="1"/>
  <c r="K138" i="162" s="1"/>
  <c r="K152" i="143"/>
  <c r="K215" i="162"/>
  <c r="K249" i="162" s="1"/>
  <c r="K87" i="147"/>
  <c r="K88" i="147" s="1"/>
  <c r="K169" i="143"/>
  <c r="K135" i="143"/>
  <c r="K231" i="162"/>
  <c r="K265" i="162" s="1"/>
  <c r="K235" i="147"/>
  <c r="K269" i="147" s="1"/>
  <c r="K196" i="162"/>
  <c r="K205" i="162" s="1"/>
  <c r="K206" i="162" s="1"/>
  <c r="K186" i="143"/>
  <c r="J97" i="138"/>
  <c r="J199" i="138" s="1"/>
  <c r="K162" i="162"/>
  <c r="K85" i="146"/>
  <c r="K153" i="146" s="1"/>
  <c r="J99" i="138"/>
  <c r="J201" i="138" s="1"/>
  <c r="K180" i="147"/>
  <c r="K189" i="147" s="1"/>
  <c r="K190" i="147" s="1"/>
  <c r="K146" i="147"/>
  <c r="K155" i="147" s="1"/>
  <c r="K219" i="147"/>
  <c r="K253" i="147" s="1"/>
  <c r="K234" i="147"/>
  <c r="K268" i="147" s="1"/>
  <c r="K131" i="143"/>
  <c r="K199" i="143"/>
  <c r="K79" i="146"/>
  <c r="K181" i="146" s="1"/>
  <c r="K95" i="146"/>
  <c r="K197" i="146" s="1"/>
  <c r="K87" i="162"/>
  <c r="K88" i="162" s="1"/>
  <c r="K112" i="162"/>
  <c r="K121" i="162" s="1"/>
  <c r="K101" i="151"/>
  <c r="K169" i="151" s="1"/>
  <c r="K78" i="143"/>
  <c r="K180" i="143" s="1"/>
  <c r="K146" i="162"/>
  <c r="K155" i="162" s="1"/>
  <c r="K98" i="151"/>
  <c r="K132" i="151" s="1"/>
  <c r="J25" i="102"/>
  <c r="J99" i="102" s="1"/>
  <c r="K84" i="151"/>
  <c r="K186" i="151" s="1"/>
  <c r="K82" i="146"/>
  <c r="K116" i="146" s="1"/>
  <c r="K97" i="146"/>
  <c r="K131" i="146" s="1"/>
  <c r="K101" i="146"/>
  <c r="K135" i="146" s="1"/>
  <c r="K218" i="147"/>
  <c r="K252" i="147" s="1"/>
  <c r="J85" i="138"/>
  <c r="J187" i="138" s="1"/>
  <c r="J84" i="138"/>
  <c r="J118" i="138" s="1"/>
  <c r="K216" i="162"/>
  <c r="K250" i="162" s="1"/>
  <c r="K238" i="147"/>
  <c r="K272" i="147" s="1"/>
  <c r="K238" i="162"/>
  <c r="K272" i="162" s="1"/>
  <c r="K213" i="147"/>
  <c r="K247" i="147" s="1"/>
  <c r="K216" i="147"/>
  <c r="K250" i="147" s="1"/>
  <c r="K213" i="162"/>
  <c r="K247" i="162" s="1"/>
  <c r="K222" i="162"/>
  <c r="K256" i="162" s="1"/>
  <c r="K221" i="143"/>
  <c r="K255" i="143" s="1"/>
  <c r="J81" i="138"/>
  <c r="J183" i="138" s="1"/>
  <c r="K218" i="162"/>
  <c r="K252" i="162" s="1"/>
  <c r="K231" i="147"/>
  <c r="K265" i="147" s="1"/>
  <c r="K81" i="151"/>
  <c r="K115" i="151" s="1"/>
  <c r="K83" i="151"/>
  <c r="K185" i="151" s="1"/>
  <c r="I294" i="86"/>
  <c r="I15" i="130"/>
  <c r="I283" i="86"/>
  <c r="K117" i="143"/>
  <c r="K151" i="143"/>
  <c r="K185" i="143"/>
  <c r="H113" i="200"/>
  <c r="H114" i="200"/>
  <c r="H116" i="200" s="1"/>
  <c r="K222" i="147"/>
  <c r="K256" i="147" s="1"/>
  <c r="K189" i="162"/>
  <c r="K80" i="146"/>
  <c r="K84" i="146"/>
  <c r="H105" i="199"/>
  <c r="H106" i="199"/>
  <c r="H150" i="199" s="1"/>
  <c r="H104" i="199"/>
  <c r="I327" i="139"/>
  <c r="I364" i="139" s="1"/>
  <c r="J67" i="139" s="1"/>
  <c r="I308" i="139"/>
  <c r="I345" i="139" s="1"/>
  <c r="J48" i="139" s="1"/>
  <c r="I311" i="139"/>
  <c r="I348" i="139" s="1"/>
  <c r="J51" i="139" s="1"/>
  <c r="I321" i="139"/>
  <c r="I358" i="139" s="1"/>
  <c r="J61" i="139" s="1"/>
  <c r="I324" i="139"/>
  <c r="I361" i="139" s="1"/>
  <c r="J64" i="139" s="1"/>
  <c r="I312" i="139"/>
  <c r="I349" i="139" s="1"/>
  <c r="J52" i="139" s="1"/>
  <c r="I305" i="139"/>
  <c r="I342" i="139" s="1"/>
  <c r="J45" i="139" s="1"/>
  <c r="I323" i="139"/>
  <c r="I360" i="139" s="1"/>
  <c r="J63" i="139" s="1"/>
  <c r="I304" i="139"/>
  <c r="I341" i="139" s="1"/>
  <c r="J44" i="139" s="1"/>
  <c r="I307" i="139"/>
  <c r="I344" i="139" s="1"/>
  <c r="J47" i="139" s="1"/>
  <c r="I310" i="139"/>
  <c r="I347" i="139" s="1"/>
  <c r="J50" i="139" s="1"/>
  <c r="I320" i="139"/>
  <c r="I357" i="139" s="1"/>
  <c r="J60" i="139" s="1"/>
  <c r="I322" i="139"/>
  <c r="I359" i="139" s="1"/>
  <c r="J62" i="139" s="1"/>
  <c r="I319" i="139"/>
  <c r="I326" i="139"/>
  <c r="I363" i="139" s="1"/>
  <c r="J66" i="139" s="1"/>
  <c r="I303" i="139"/>
  <c r="I306" i="139"/>
  <c r="I343" i="139" s="1"/>
  <c r="J46" i="139" s="1"/>
  <c r="I309" i="139"/>
  <c r="I346" i="139" s="1"/>
  <c r="J49" i="139" s="1"/>
  <c r="I21" i="128"/>
  <c r="I71" i="128" s="1"/>
  <c r="G15" i="192" s="1"/>
  <c r="G44" i="192" s="1"/>
  <c r="G58" i="192" s="1"/>
  <c r="G99" i="192" s="1"/>
  <c r="I325" i="139"/>
  <c r="I362" i="139" s="1"/>
  <c r="J65" i="139" s="1"/>
  <c r="I328" i="139"/>
  <c r="I365" i="139" s="1"/>
  <c r="J68" i="139" s="1"/>
  <c r="J102" i="139" s="1"/>
  <c r="K201" i="143"/>
  <c r="K133" i="143"/>
  <c r="K167" i="143"/>
  <c r="K200" i="143"/>
  <c r="K132" i="143"/>
  <c r="K166" i="143"/>
  <c r="J148" i="138"/>
  <c r="J114" i="138"/>
  <c r="J182" i="138"/>
  <c r="J82" i="138"/>
  <c r="J83" i="138"/>
  <c r="J79" i="138"/>
  <c r="K217" i="162"/>
  <c r="K251" i="162" s="1"/>
  <c r="K199" i="151"/>
  <c r="K131" i="151"/>
  <c r="K165" i="151"/>
  <c r="K86" i="151"/>
  <c r="K96" i="151"/>
  <c r="K100" i="151"/>
  <c r="K179" i="143"/>
  <c r="K111" i="143"/>
  <c r="K145" i="143"/>
  <c r="K221" i="162"/>
  <c r="K255" i="162" s="1"/>
  <c r="K162" i="147"/>
  <c r="K171" i="147" s="1"/>
  <c r="K172" i="147" s="1"/>
  <c r="K128" i="147"/>
  <c r="K137" i="147" s="1"/>
  <c r="K138" i="147" s="1"/>
  <c r="K196" i="147"/>
  <c r="I306" i="136"/>
  <c r="I343" i="136" s="1"/>
  <c r="J46" i="136" s="1"/>
  <c r="I325" i="136"/>
  <c r="I362" i="136" s="1"/>
  <c r="J65" i="136" s="1"/>
  <c r="I311" i="136"/>
  <c r="I348" i="136" s="1"/>
  <c r="J51" i="136" s="1"/>
  <c r="I308" i="136"/>
  <c r="I345" i="136" s="1"/>
  <c r="J48" i="136" s="1"/>
  <c r="I320" i="136"/>
  <c r="I357" i="136" s="1"/>
  <c r="J60" i="136" s="1"/>
  <c r="I309" i="136"/>
  <c r="I346" i="136" s="1"/>
  <c r="J49" i="136" s="1"/>
  <c r="I328" i="136"/>
  <c r="I365" i="136" s="1"/>
  <c r="J68" i="136" s="1"/>
  <c r="I321" i="136"/>
  <c r="I358" i="136" s="1"/>
  <c r="J61" i="136" s="1"/>
  <c r="I18" i="128"/>
  <c r="I68" i="128" s="1"/>
  <c r="G15" i="189" s="1"/>
  <c r="G44" i="189" s="1"/>
  <c r="G58" i="189" s="1"/>
  <c r="G99" i="189" s="1"/>
  <c r="I323" i="136"/>
  <c r="I360" i="136" s="1"/>
  <c r="J63" i="136" s="1"/>
  <c r="I326" i="136"/>
  <c r="I363" i="136" s="1"/>
  <c r="J66" i="136" s="1"/>
  <c r="I319" i="136"/>
  <c r="I305" i="136"/>
  <c r="I342" i="136" s="1"/>
  <c r="J45" i="136" s="1"/>
  <c r="I324" i="136"/>
  <c r="I361" i="136" s="1"/>
  <c r="J64" i="136" s="1"/>
  <c r="I307" i="136"/>
  <c r="I344" i="136" s="1"/>
  <c r="J47" i="136" s="1"/>
  <c r="I304" i="136"/>
  <c r="I341" i="136" s="1"/>
  <c r="J44" i="136" s="1"/>
  <c r="I303" i="136"/>
  <c r="I322" i="136"/>
  <c r="I359" i="136" s="1"/>
  <c r="J62" i="136" s="1"/>
  <c r="I312" i="136"/>
  <c r="I349" i="136" s="1"/>
  <c r="J52" i="136" s="1"/>
  <c r="J86" i="136" s="1"/>
  <c r="I327" i="136"/>
  <c r="I364" i="136" s="1"/>
  <c r="J67" i="136" s="1"/>
  <c r="I310" i="136"/>
  <c r="I347" i="136" s="1"/>
  <c r="J50" i="136" s="1"/>
  <c r="J104" i="102"/>
  <c r="J49" i="95"/>
  <c r="J74" i="95" s="1"/>
  <c r="K237" i="162"/>
  <c r="K271" i="162" s="1"/>
  <c r="K121" i="147"/>
  <c r="I320" i="134"/>
  <c r="I357" i="134" s="1"/>
  <c r="J60" i="134" s="1"/>
  <c r="I323" i="134"/>
  <c r="I360" i="134" s="1"/>
  <c r="J63" i="134" s="1"/>
  <c r="I304" i="134"/>
  <c r="I341" i="134" s="1"/>
  <c r="J44" i="134" s="1"/>
  <c r="I307" i="134"/>
  <c r="I344" i="134" s="1"/>
  <c r="J47" i="134" s="1"/>
  <c r="I310" i="134"/>
  <c r="I347" i="134" s="1"/>
  <c r="J50" i="134" s="1"/>
  <c r="I327" i="134"/>
  <c r="I364" i="134" s="1"/>
  <c r="J67" i="134" s="1"/>
  <c r="I321" i="134"/>
  <c r="I358" i="134" s="1"/>
  <c r="J61" i="134" s="1"/>
  <c r="I16" i="128"/>
  <c r="I66" i="128" s="1"/>
  <c r="G15" i="187" s="1"/>
  <c r="G44" i="187" s="1"/>
  <c r="G58" i="187" s="1"/>
  <c r="G99" i="187" s="1"/>
  <c r="I309" i="134"/>
  <c r="I346" i="134" s="1"/>
  <c r="J49" i="134" s="1"/>
  <c r="I319" i="134"/>
  <c r="I326" i="134"/>
  <c r="I363" i="134" s="1"/>
  <c r="J66" i="134" s="1"/>
  <c r="I303" i="134"/>
  <c r="I306" i="134"/>
  <c r="I343" i="134" s="1"/>
  <c r="J46" i="134" s="1"/>
  <c r="I324" i="134"/>
  <c r="I361" i="134" s="1"/>
  <c r="J64" i="134" s="1"/>
  <c r="I311" i="134"/>
  <c r="I348" i="134" s="1"/>
  <c r="J51" i="134" s="1"/>
  <c r="I328" i="134"/>
  <c r="I365" i="134" s="1"/>
  <c r="J68" i="134" s="1"/>
  <c r="I305" i="134"/>
  <c r="I342" i="134" s="1"/>
  <c r="J45" i="134" s="1"/>
  <c r="I312" i="134"/>
  <c r="I349" i="134" s="1"/>
  <c r="J52" i="134" s="1"/>
  <c r="I322" i="134"/>
  <c r="I359" i="134" s="1"/>
  <c r="J62" i="134" s="1"/>
  <c r="J96" i="134" s="1"/>
  <c r="I325" i="134"/>
  <c r="I362" i="134" s="1"/>
  <c r="J65" i="134" s="1"/>
  <c r="I308" i="134"/>
  <c r="I345" i="134" s="1"/>
  <c r="J48" i="134" s="1"/>
  <c r="K69" i="143"/>
  <c r="K70" i="143" s="1"/>
  <c r="J367" i="143"/>
  <c r="H107" i="196"/>
  <c r="H148" i="196"/>
  <c r="H141" i="196"/>
  <c r="I323" i="135"/>
  <c r="I360" i="135" s="1"/>
  <c r="J63" i="135" s="1"/>
  <c r="I304" i="135"/>
  <c r="I341" i="135" s="1"/>
  <c r="J44" i="135" s="1"/>
  <c r="I307" i="135"/>
  <c r="I344" i="135" s="1"/>
  <c r="J47" i="135" s="1"/>
  <c r="I310" i="135"/>
  <c r="I347" i="135" s="1"/>
  <c r="J50" i="135" s="1"/>
  <c r="I324" i="135"/>
  <c r="I361" i="135" s="1"/>
  <c r="J64" i="135" s="1"/>
  <c r="J98" i="135" s="1"/>
  <c r="I311" i="135"/>
  <c r="I348" i="135" s="1"/>
  <c r="J51" i="135" s="1"/>
  <c r="I305" i="135"/>
  <c r="I342" i="135" s="1"/>
  <c r="J45" i="135" s="1"/>
  <c r="I319" i="135"/>
  <c r="I326" i="135"/>
  <c r="I363" i="135" s="1"/>
  <c r="J66" i="135" s="1"/>
  <c r="I303" i="135"/>
  <c r="I306" i="135"/>
  <c r="I343" i="135" s="1"/>
  <c r="J46" i="135" s="1"/>
  <c r="J80" i="135" s="1"/>
  <c r="I320" i="135"/>
  <c r="I357" i="135" s="1"/>
  <c r="J60" i="135" s="1"/>
  <c r="I308" i="135"/>
  <c r="I345" i="135" s="1"/>
  <c r="J48" i="135" s="1"/>
  <c r="I17" i="128"/>
  <c r="I67" i="128" s="1"/>
  <c r="G15" i="188" s="1"/>
  <c r="G44" i="188" s="1"/>
  <c r="G58" i="188" s="1"/>
  <c r="G99" i="188" s="1"/>
  <c r="I312" i="135"/>
  <c r="I349" i="135" s="1"/>
  <c r="J52" i="135" s="1"/>
  <c r="I322" i="135"/>
  <c r="I359" i="135" s="1"/>
  <c r="J62" i="135" s="1"/>
  <c r="I325" i="135"/>
  <c r="I362" i="135" s="1"/>
  <c r="J65" i="135" s="1"/>
  <c r="I328" i="135"/>
  <c r="I365" i="135" s="1"/>
  <c r="J68" i="135" s="1"/>
  <c r="I309" i="135"/>
  <c r="I346" i="135" s="1"/>
  <c r="J49" i="135" s="1"/>
  <c r="I327" i="135"/>
  <c r="I364" i="135" s="1"/>
  <c r="J67" i="135" s="1"/>
  <c r="I321" i="135"/>
  <c r="I358" i="135" s="1"/>
  <c r="J61" i="135" s="1"/>
  <c r="K290" i="147"/>
  <c r="K54" i="147"/>
  <c r="J330" i="146"/>
  <c r="K98" i="146"/>
  <c r="J350" i="146"/>
  <c r="K43" i="146"/>
  <c r="K77" i="146" s="1"/>
  <c r="K229" i="147"/>
  <c r="K235" i="162"/>
  <c r="K269" i="162" s="1"/>
  <c r="I313" i="138"/>
  <c r="I340" i="138"/>
  <c r="J101" i="138"/>
  <c r="J95" i="138"/>
  <c r="J102" i="138"/>
  <c r="K79" i="151"/>
  <c r="K102" i="151"/>
  <c r="J314" i="151"/>
  <c r="J332" i="151"/>
  <c r="J333" i="151" s="1"/>
  <c r="J330" i="151"/>
  <c r="J351" i="143"/>
  <c r="K53" i="143"/>
  <c r="J368" i="143"/>
  <c r="J370" i="143" s="1"/>
  <c r="I310" i="137"/>
  <c r="I347" i="137" s="1"/>
  <c r="J50" i="137" s="1"/>
  <c r="I320" i="137"/>
  <c r="I357" i="137" s="1"/>
  <c r="J60" i="137" s="1"/>
  <c r="I323" i="137"/>
  <c r="I360" i="137" s="1"/>
  <c r="J63" i="137" s="1"/>
  <c r="I304" i="137"/>
  <c r="I341" i="137" s="1"/>
  <c r="J44" i="137" s="1"/>
  <c r="I322" i="137"/>
  <c r="I359" i="137" s="1"/>
  <c r="J62" i="137" s="1"/>
  <c r="I306" i="137"/>
  <c r="I343" i="137" s="1"/>
  <c r="J46" i="137" s="1"/>
  <c r="I309" i="137"/>
  <c r="I346" i="137" s="1"/>
  <c r="J49" i="137" s="1"/>
  <c r="I319" i="137"/>
  <c r="I326" i="137"/>
  <c r="I363" i="137" s="1"/>
  <c r="J66" i="137" s="1"/>
  <c r="I308" i="137"/>
  <c r="I345" i="137" s="1"/>
  <c r="J48" i="137" s="1"/>
  <c r="I19" i="128"/>
  <c r="I69" i="128" s="1"/>
  <c r="G15" i="190" s="1"/>
  <c r="G44" i="190" s="1"/>
  <c r="G58" i="190" s="1"/>
  <c r="G99" i="190" s="1"/>
  <c r="I311" i="137"/>
  <c r="I348" i="137" s="1"/>
  <c r="J51" i="137" s="1"/>
  <c r="I324" i="137"/>
  <c r="I361" i="137" s="1"/>
  <c r="J64" i="137" s="1"/>
  <c r="I325" i="137"/>
  <c r="I362" i="137" s="1"/>
  <c r="J65" i="137" s="1"/>
  <c r="I328" i="137"/>
  <c r="I365" i="137" s="1"/>
  <c r="J68" i="137" s="1"/>
  <c r="I305" i="137"/>
  <c r="I342" i="137" s="1"/>
  <c r="J45" i="137" s="1"/>
  <c r="J79" i="137" s="1"/>
  <c r="I312" i="137"/>
  <c r="I349" i="137" s="1"/>
  <c r="J52" i="137" s="1"/>
  <c r="I307" i="137"/>
  <c r="I344" i="137" s="1"/>
  <c r="J47" i="137" s="1"/>
  <c r="I321" i="137"/>
  <c r="I358" i="137" s="1"/>
  <c r="J61" i="137" s="1"/>
  <c r="I327" i="137"/>
  <c r="I364" i="137" s="1"/>
  <c r="J67" i="137" s="1"/>
  <c r="I303" i="137"/>
  <c r="K154" i="143"/>
  <c r="K188" i="143"/>
  <c r="K120" i="143"/>
  <c r="K233" i="147"/>
  <c r="K267" i="147" s="1"/>
  <c r="K161" i="143"/>
  <c r="K195" i="143"/>
  <c r="K127" i="143"/>
  <c r="K184" i="143"/>
  <c r="K116" i="143"/>
  <c r="K150" i="143"/>
  <c r="K236" i="147"/>
  <c r="K270" i="147" s="1"/>
  <c r="K59" i="146"/>
  <c r="K93" i="146" s="1"/>
  <c r="J366" i="146"/>
  <c r="K96" i="146"/>
  <c r="K81" i="146"/>
  <c r="K100" i="146"/>
  <c r="K103" i="147"/>
  <c r="K104" i="147" s="1"/>
  <c r="I356" i="138"/>
  <c r="I329" i="138"/>
  <c r="I330" i="138" s="1"/>
  <c r="J98" i="138"/>
  <c r="J96" i="138"/>
  <c r="H113" i="195"/>
  <c r="H114" i="195"/>
  <c r="H116" i="195" s="1"/>
  <c r="K54" i="162"/>
  <c r="K290" i="162"/>
  <c r="K95" i="151"/>
  <c r="K82" i="151"/>
  <c r="H104" i="204"/>
  <c r="H105" i="204"/>
  <c r="H33" i="205" s="1"/>
  <c r="H106" i="204"/>
  <c r="H33" i="207" s="1"/>
  <c r="H34" i="209" s="1"/>
  <c r="K232" i="162"/>
  <c r="K266" i="162" s="1"/>
  <c r="K113" i="143"/>
  <c r="K181" i="143"/>
  <c r="K147" i="143"/>
  <c r="K94" i="143"/>
  <c r="K103" i="143" s="1"/>
  <c r="K104" i="143" s="1"/>
  <c r="I88" i="208"/>
  <c r="K221" i="147"/>
  <c r="K255" i="147" s="1"/>
  <c r="K163" i="143"/>
  <c r="K197" i="143"/>
  <c r="K129" i="143"/>
  <c r="H142" i="196"/>
  <c r="H149" i="196"/>
  <c r="K185" i="146"/>
  <c r="K151" i="146"/>
  <c r="K117" i="146"/>
  <c r="J314" i="146"/>
  <c r="J332" i="146"/>
  <c r="J333" i="146" s="1"/>
  <c r="K86" i="146"/>
  <c r="G105" i="191"/>
  <c r="G20" i="205" s="1"/>
  <c r="G104" i="191"/>
  <c r="G106" i="191"/>
  <c r="G20" i="207" s="1"/>
  <c r="J100" i="138"/>
  <c r="J86" i="138"/>
  <c r="J366" i="151"/>
  <c r="K59" i="151"/>
  <c r="K93" i="151" s="1"/>
  <c r="J350" i="151"/>
  <c r="K43" i="151"/>
  <c r="K77" i="151" s="1"/>
  <c r="K85" i="151"/>
  <c r="K99" i="151"/>
  <c r="K136" i="143"/>
  <c r="K204" i="143"/>
  <c r="K170" i="143"/>
  <c r="K229" i="162"/>
  <c r="J328" i="150"/>
  <c r="J365" i="150" s="1"/>
  <c r="K68" i="150" s="1"/>
  <c r="J329" i="150"/>
  <c r="J324" i="150"/>
  <c r="J361" i="150" s="1"/>
  <c r="K64" i="150" s="1"/>
  <c r="J305" i="150"/>
  <c r="J342" i="150" s="1"/>
  <c r="K45" i="150" s="1"/>
  <c r="J322" i="150"/>
  <c r="J359" i="150" s="1"/>
  <c r="K62" i="150" s="1"/>
  <c r="J325" i="150"/>
  <c r="J362" i="150" s="1"/>
  <c r="K65" i="150" s="1"/>
  <c r="J303" i="150"/>
  <c r="J340" i="150" s="1"/>
  <c r="J310" i="150"/>
  <c r="J347" i="150" s="1"/>
  <c r="K50" i="150" s="1"/>
  <c r="J320" i="150"/>
  <c r="J357" i="150" s="1"/>
  <c r="K60" i="150" s="1"/>
  <c r="J32" i="128"/>
  <c r="J82" i="128" s="1"/>
  <c r="H15" i="203" s="1"/>
  <c r="H44" i="203" s="1"/>
  <c r="H58" i="203" s="1"/>
  <c r="H99" i="203" s="1"/>
  <c r="J321" i="150"/>
  <c r="J358" i="150" s="1"/>
  <c r="K61" i="150" s="1"/>
  <c r="J327" i="150"/>
  <c r="J364" i="150" s="1"/>
  <c r="K67" i="150" s="1"/>
  <c r="J306" i="150"/>
  <c r="J343" i="150" s="1"/>
  <c r="K46" i="150" s="1"/>
  <c r="J311" i="150"/>
  <c r="J348" i="150" s="1"/>
  <c r="K51" i="150" s="1"/>
  <c r="J313" i="150"/>
  <c r="J331" i="150"/>
  <c r="J307" i="150"/>
  <c r="J344" i="150" s="1"/>
  <c r="K47" i="150" s="1"/>
  <c r="J312" i="150"/>
  <c r="J349" i="150" s="1"/>
  <c r="K52" i="150" s="1"/>
  <c r="J323" i="150"/>
  <c r="J360" i="150" s="1"/>
  <c r="K63" i="150" s="1"/>
  <c r="J304" i="150"/>
  <c r="J341" i="150" s="1"/>
  <c r="K44" i="150" s="1"/>
  <c r="J309" i="150"/>
  <c r="J346" i="150" s="1"/>
  <c r="K49" i="150" s="1"/>
  <c r="J326" i="150"/>
  <c r="J363" i="150" s="1"/>
  <c r="K66" i="150" s="1"/>
  <c r="K100" i="150" s="1"/>
  <c r="J308" i="150"/>
  <c r="J345" i="150" s="1"/>
  <c r="K48" i="150" s="1"/>
  <c r="J319" i="150"/>
  <c r="J356" i="150" s="1"/>
  <c r="J282" i="144"/>
  <c r="J26" i="132" s="1"/>
  <c r="G118" i="201"/>
  <c r="G115" i="201"/>
  <c r="G117" i="201" s="1"/>
  <c r="G119" i="201" s="1"/>
  <c r="J54" i="148"/>
  <c r="J128" i="148"/>
  <c r="J162" i="148"/>
  <c r="J196" i="148"/>
  <c r="J111" i="148"/>
  <c r="J145" i="148"/>
  <c r="J179" i="148"/>
  <c r="J87" i="148"/>
  <c r="J88" i="148" s="1"/>
  <c r="J195" i="148"/>
  <c r="J127" i="148"/>
  <c r="J137" i="148" s="1"/>
  <c r="J138" i="148" s="1"/>
  <c r="J161" i="148"/>
  <c r="J103" i="148"/>
  <c r="J104" i="148" s="1"/>
  <c r="J279" i="145"/>
  <c r="J180" i="148"/>
  <c r="J112" i="148"/>
  <c r="J146" i="148"/>
  <c r="J294" i="142"/>
  <c r="J371" i="142" s="1"/>
  <c r="J283" i="142"/>
  <c r="J171" i="141"/>
  <c r="J172" i="141" s="1"/>
  <c r="J229" i="141"/>
  <c r="J155" i="141"/>
  <c r="J189" i="141"/>
  <c r="J190" i="141" s="1"/>
  <c r="J121" i="141"/>
  <c r="J122" i="141" s="1"/>
  <c r="J214" i="141"/>
  <c r="J248" i="141" s="1"/>
  <c r="J281" i="144"/>
  <c r="J26" i="133" s="1"/>
  <c r="J213" i="141"/>
  <c r="J205" i="141"/>
  <c r="J206" i="141" s="1"/>
  <c r="J230" i="141"/>
  <c r="J264" i="141" s="1"/>
  <c r="J137" i="141"/>
  <c r="J138" i="141" s="1"/>
  <c r="J223" i="144"/>
  <c r="J224" i="144" s="1"/>
  <c r="J247" i="144"/>
  <c r="J257" i="144" s="1"/>
  <c r="J258" i="144" s="1"/>
  <c r="J280" i="144"/>
  <c r="J26" i="131" s="1"/>
  <c r="J239" i="144"/>
  <c r="J240" i="144" s="1"/>
  <c r="J263" i="144"/>
  <c r="J273" i="144" s="1"/>
  <c r="J274" i="144" s="1"/>
  <c r="J122" i="144"/>
  <c r="J371" i="149"/>
  <c r="J296" i="149"/>
  <c r="J99" i="135" l="1"/>
  <c r="K170" i="146"/>
  <c r="K201" i="146"/>
  <c r="K136" i="146"/>
  <c r="K238" i="146" s="1"/>
  <c r="K272" i="146" s="1"/>
  <c r="H153" i="196"/>
  <c r="H154" i="196"/>
  <c r="H25" i="205" s="1"/>
  <c r="J98" i="134"/>
  <c r="J166" i="134" s="1"/>
  <c r="H272" i="211"/>
  <c r="Q76" i="218" s="1"/>
  <c r="H245" i="211"/>
  <c r="H294" i="209"/>
  <c r="H35" i="210" s="1"/>
  <c r="H76" i="211" s="1"/>
  <c r="K114" i="151"/>
  <c r="K232" i="143"/>
  <c r="K266" i="143" s="1"/>
  <c r="K86" i="150"/>
  <c r="K120" i="150" s="1"/>
  <c r="K133" i="146"/>
  <c r="K148" i="151"/>
  <c r="K216" i="143"/>
  <c r="K250" i="143" s="1"/>
  <c r="K135" i="151"/>
  <c r="K119" i="146"/>
  <c r="K217" i="143"/>
  <c r="K251" i="143" s="1"/>
  <c r="K220" i="143"/>
  <c r="K254" i="143" s="1"/>
  <c r="K187" i="146"/>
  <c r="K203" i="151"/>
  <c r="K147" i="146"/>
  <c r="J44" i="95"/>
  <c r="J69" i="95" s="1"/>
  <c r="J165" i="138"/>
  <c r="J167" i="138"/>
  <c r="K237" i="143"/>
  <c r="K271" i="143" s="1"/>
  <c r="J133" i="138"/>
  <c r="K113" i="146"/>
  <c r="K230" i="162"/>
  <c r="K264" i="162" s="1"/>
  <c r="J83" i="139"/>
  <c r="J185" i="139" s="1"/>
  <c r="K81" i="150"/>
  <c r="K183" i="150" s="1"/>
  <c r="J152" i="138"/>
  <c r="J102" i="135"/>
  <c r="J204" i="135" s="1"/>
  <c r="J99" i="134"/>
  <c r="J167" i="134" s="1"/>
  <c r="J102" i="134"/>
  <c r="J204" i="134" s="1"/>
  <c r="J186" i="138"/>
  <c r="J95" i="135"/>
  <c r="J163" i="135" s="1"/>
  <c r="K199" i="146"/>
  <c r="J131" i="138"/>
  <c r="K184" i="146"/>
  <c r="K233" i="143"/>
  <c r="K267" i="143" s="1"/>
  <c r="K214" i="147"/>
  <c r="K248" i="147" s="1"/>
  <c r="K257" i="147" s="1"/>
  <c r="K258" i="147" s="1"/>
  <c r="J98" i="136"/>
  <c r="J166" i="136" s="1"/>
  <c r="J81" i="137"/>
  <c r="J149" i="137" s="1"/>
  <c r="K200" i="151"/>
  <c r="J153" i="138"/>
  <c r="J119" i="138"/>
  <c r="K171" i="162"/>
  <c r="K172" i="162" s="1"/>
  <c r="K166" i="151"/>
  <c r="K78" i="146"/>
  <c r="K146" i="146" s="1"/>
  <c r="J95" i="137"/>
  <c r="J129" i="137" s="1"/>
  <c r="K129" i="146"/>
  <c r="J85" i="135"/>
  <c r="J153" i="135" s="1"/>
  <c r="K165" i="146"/>
  <c r="K94" i="146"/>
  <c r="K128" i="146" s="1"/>
  <c r="K163" i="146"/>
  <c r="K118" i="151"/>
  <c r="K112" i="143"/>
  <c r="K121" i="143" s="1"/>
  <c r="J80" i="139"/>
  <c r="J148" i="139" s="1"/>
  <c r="K238" i="143"/>
  <c r="K272" i="143" s="1"/>
  <c r="K183" i="151"/>
  <c r="J149" i="138"/>
  <c r="J84" i="136"/>
  <c r="J186" i="136" s="1"/>
  <c r="K85" i="150"/>
  <c r="K187" i="150" s="1"/>
  <c r="K80" i="150"/>
  <c r="K182" i="150" s="1"/>
  <c r="J100" i="136"/>
  <c r="J168" i="136" s="1"/>
  <c r="K152" i="151"/>
  <c r="J102" i="137"/>
  <c r="J136" i="137" s="1"/>
  <c r="K146" i="143"/>
  <c r="K155" i="143" s="1"/>
  <c r="K151" i="151"/>
  <c r="K82" i="150"/>
  <c r="K184" i="150" s="1"/>
  <c r="K97" i="150"/>
  <c r="K199" i="150" s="1"/>
  <c r="K95" i="150"/>
  <c r="K163" i="150" s="1"/>
  <c r="K87" i="143"/>
  <c r="K88" i="143" s="1"/>
  <c r="J96" i="136"/>
  <c r="J130" i="136" s="1"/>
  <c r="J83" i="136"/>
  <c r="J151" i="136" s="1"/>
  <c r="J86" i="137"/>
  <c r="J154" i="137" s="1"/>
  <c r="J86" i="135"/>
  <c r="J188" i="135" s="1"/>
  <c r="J79" i="135"/>
  <c r="J113" i="135" s="1"/>
  <c r="J82" i="134"/>
  <c r="J150" i="134" s="1"/>
  <c r="J79" i="136"/>
  <c r="J181" i="136" s="1"/>
  <c r="K214" i="162"/>
  <c r="K248" i="162" s="1"/>
  <c r="K257" i="162" s="1"/>
  <c r="K258" i="162" s="1"/>
  <c r="K149" i="151"/>
  <c r="K150" i="146"/>
  <c r="K218" i="146" s="1"/>
  <c r="K252" i="146" s="1"/>
  <c r="J115" i="138"/>
  <c r="J98" i="137"/>
  <c r="J200" i="137" s="1"/>
  <c r="J82" i="135"/>
  <c r="J184" i="135" s="1"/>
  <c r="J81" i="136"/>
  <c r="J183" i="136" s="1"/>
  <c r="J101" i="137"/>
  <c r="J203" i="137" s="1"/>
  <c r="J85" i="137"/>
  <c r="J187" i="137" s="1"/>
  <c r="J101" i="135"/>
  <c r="J135" i="135" s="1"/>
  <c r="J86" i="134"/>
  <c r="J154" i="134" s="1"/>
  <c r="K117" i="151"/>
  <c r="J99" i="139"/>
  <c r="J201" i="139" s="1"/>
  <c r="K203" i="146"/>
  <c r="J83" i="135"/>
  <c r="J117" i="135" s="1"/>
  <c r="J79" i="134"/>
  <c r="J181" i="134" s="1"/>
  <c r="K169" i="146"/>
  <c r="J99" i="137"/>
  <c r="J167" i="137" s="1"/>
  <c r="J101" i="136"/>
  <c r="J135" i="136" s="1"/>
  <c r="J86" i="139"/>
  <c r="J154" i="139" s="1"/>
  <c r="K102" i="150"/>
  <c r="K204" i="150" s="1"/>
  <c r="J97" i="137"/>
  <c r="J199" i="137" s="1"/>
  <c r="J85" i="134"/>
  <c r="J187" i="134" s="1"/>
  <c r="J95" i="136"/>
  <c r="J163" i="136" s="1"/>
  <c r="J95" i="134"/>
  <c r="J197" i="134" s="1"/>
  <c r="K219" i="143"/>
  <c r="K253" i="143" s="1"/>
  <c r="J101" i="134"/>
  <c r="J135" i="134" s="1"/>
  <c r="J97" i="139"/>
  <c r="J131" i="139" s="1"/>
  <c r="J366" i="150"/>
  <c r="K59" i="150"/>
  <c r="K93" i="150" s="1"/>
  <c r="K101" i="150"/>
  <c r="K84" i="150"/>
  <c r="K79" i="150"/>
  <c r="K263" i="162"/>
  <c r="K153" i="151"/>
  <c r="K119" i="151"/>
  <c r="K187" i="151"/>
  <c r="J351" i="151"/>
  <c r="K53" i="151"/>
  <c r="J368" i="151"/>
  <c r="J370" i="151" s="1"/>
  <c r="J154" i="138"/>
  <c r="J120" i="138"/>
  <c r="J188" i="138"/>
  <c r="G21" i="209"/>
  <c r="K215" i="143"/>
  <c r="K249" i="143" s="1"/>
  <c r="H107" i="204"/>
  <c r="H112" i="204" s="1"/>
  <c r="H33" i="206"/>
  <c r="I92" i="208" s="1"/>
  <c r="J132" i="138"/>
  <c r="J166" i="138"/>
  <c r="J200" i="138"/>
  <c r="J367" i="146"/>
  <c r="K69" i="146"/>
  <c r="K70" i="146" s="1"/>
  <c r="G105" i="190"/>
  <c r="G19" i="205" s="1"/>
  <c r="G106" i="190"/>
  <c r="G19" i="207" s="1"/>
  <c r="G104" i="190"/>
  <c r="J83" i="137"/>
  <c r="K290" i="143"/>
  <c r="K54" i="143"/>
  <c r="J368" i="146"/>
  <c r="J370" i="146" s="1"/>
  <c r="K53" i="146"/>
  <c r="J351" i="146"/>
  <c r="J114" i="135"/>
  <c r="J148" i="135"/>
  <c r="J182" i="135"/>
  <c r="J81" i="135"/>
  <c r="J80" i="134"/>
  <c r="J83" i="134"/>
  <c r="J84" i="134"/>
  <c r="I313" i="136"/>
  <c r="I340" i="136"/>
  <c r="G105" i="189"/>
  <c r="G18" i="205" s="1"/>
  <c r="G106" i="189"/>
  <c r="G18" i="207" s="1"/>
  <c r="G104" i="189"/>
  <c r="J80" i="136"/>
  <c r="K189" i="143"/>
  <c r="G106" i="192"/>
  <c r="G21" i="207" s="1"/>
  <c r="G104" i="192"/>
  <c r="G105" i="192"/>
  <c r="G21" i="205" s="1"/>
  <c r="J100" i="139"/>
  <c r="J84" i="139"/>
  <c r="J79" i="139"/>
  <c r="J85" i="139"/>
  <c r="J314" i="150"/>
  <c r="J332" i="150"/>
  <c r="J333" i="150" s="1"/>
  <c r="K43" i="150"/>
  <c r="K77" i="150" s="1"/>
  <c r="J350" i="150"/>
  <c r="K98" i="150"/>
  <c r="K127" i="151"/>
  <c r="K195" i="151"/>
  <c r="K161" i="151"/>
  <c r="J202" i="138"/>
  <c r="J134" i="138"/>
  <c r="J168" i="138"/>
  <c r="G20" i="206"/>
  <c r="I21" i="102" s="1"/>
  <c r="G107" i="191"/>
  <c r="G112" i="191" s="1"/>
  <c r="K128" i="143"/>
  <c r="K137" i="143" s="1"/>
  <c r="K138" i="143" s="1"/>
  <c r="K162" i="143"/>
  <c r="K171" i="143" s="1"/>
  <c r="K172" i="143" s="1"/>
  <c r="K196" i="143"/>
  <c r="K184" i="151"/>
  <c r="K116" i="151"/>
  <c r="K150" i="151"/>
  <c r="K202" i="146"/>
  <c r="K134" i="146"/>
  <c r="K168" i="146"/>
  <c r="K195" i="146"/>
  <c r="K127" i="146"/>
  <c r="K161" i="146"/>
  <c r="K218" i="143"/>
  <c r="K252" i="143" s="1"/>
  <c r="J82" i="137"/>
  <c r="J80" i="137"/>
  <c r="K204" i="151"/>
  <c r="K136" i="151"/>
  <c r="K170" i="151"/>
  <c r="K181" i="151"/>
  <c r="K113" i="151"/>
  <c r="K147" i="151"/>
  <c r="J170" i="138"/>
  <c r="J204" i="138"/>
  <c r="J136" i="138"/>
  <c r="K132" i="146"/>
  <c r="K200" i="146"/>
  <c r="K166" i="146"/>
  <c r="G104" i="188"/>
  <c r="G105" i="188"/>
  <c r="G17" i="205" s="1"/>
  <c r="G106" i="188"/>
  <c r="G17" i="207" s="1"/>
  <c r="I313" i="135"/>
  <c r="I340" i="135"/>
  <c r="H112" i="196"/>
  <c r="H151" i="196"/>
  <c r="I313" i="134"/>
  <c r="I340" i="134"/>
  <c r="G106" i="187"/>
  <c r="G16" i="207" s="1"/>
  <c r="G105" i="187"/>
  <c r="G16" i="205" s="1"/>
  <c r="G104" i="187"/>
  <c r="J81" i="134"/>
  <c r="I329" i="136"/>
  <c r="I330" i="136" s="1"/>
  <c r="I356" i="136"/>
  <c r="J82" i="136"/>
  <c r="K205" i="147"/>
  <c r="K230" i="147"/>
  <c r="K264" i="147" s="1"/>
  <c r="K134" i="151"/>
  <c r="K168" i="151"/>
  <c r="K202" i="151"/>
  <c r="K233" i="151"/>
  <c r="K267" i="151" s="1"/>
  <c r="J113" i="138"/>
  <c r="J147" i="138"/>
  <c r="J181" i="138"/>
  <c r="K235" i="143"/>
  <c r="K269" i="143" s="1"/>
  <c r="I356" i="139"/>
  <c r="I329" i="139"/>
  <c r="I330" i="139" s="1"/>
  <c r="J81" i="139"/>
  <c r="J82" i="139"/>
  <c r="H142" i="199"/>
  <c r="H154" i="199" s="1"/>
  <c r="H28" i="205" s="1"/>
  <c r="H149" i="199"/>
  <c r="K281" i="162"/>
  <c r="K24" i="133" s="1"/>
  <c r="K190" i="162"/>
  <c r="K156" i="147"/>
  <c r="K280" i="147"/>
  <c r="K29" i="131" s="1"/>
  <c r="K202" i="150"/>
  <c r="K134" i="150"/>
  <c r="K168" i="150"/>
  <c r="H106" i="203"/>
  <c r="H32" i="207" s="1"/>
  <c r="H33" i="209" s="1"/>
  <c r="H105" i="203"/>
  <c r="H32" i="205" s="1"/>
  <c r="H104" i="203"/>
  <c r="K99" i="150"/>
  <c r="J330" i="150"/>
  <c r="J367" i="151"/>
  <c r="K69" i="151"/>
  <c r="K70" i="151" s="1"/>
  <c r="K156" i="162"/>
  <c r="K163" i="151"/>
  <c r="K129" i="151"/>
  <c r="K197" i="151"/>
  <c r="K78" i="151"/>
  <c r="H115" i="195"/>
  <c r="H117" i="195" s="1"/>
  <c r="H119" i="195" s="1"/>
  <c r="H118" i="195"/>
  <c r="I366" i="138"/>
  <c r="J59" i="138"/>
  <c r="K183" i="146"/>
  <c r="K115" i="146"/>
  <c r="K149" i="146"/>
  <c r="K122" i="162"/>
  <c r="K282" i="162"/>
  <c r="K24" i="132" s="1"/>
  <c r="K229" i="143"/>
  <c r="I340" i="137"/>
  <c r="I313" i="137"/>
  <c r="J100" i="137"/>
  <c r="J96" i="137"/>
  <c r="J84" i="137"/>
  <c r="J197" i="138"/>
  <c r="J129" i="138"/>
  <c r="J163" i="138"/>
  <c r="J43" i="138"/>
  <c r="I350" i="138"/>
  <c r="K263" i="147"/>
  <c r="J133" i="135"/>
  <c r="J167" i="135"/>
  <c r="J201" i="135"/>
  <c r="J100" i="135"/>
  <c r="J132" i="135"/>
  <c r="J166" i="135"/>
  <c r="J200" i="135"/>
  <c r="J97" i="135"/>
  <c r="J198" i="134"/>
  <c r="J164" i="134"/>
  <c r="J130" i="134"/>
  <c r="J100" i="134"/>
  <c r="J120" i="136"/>
  <c r="J154" i="136"/>
  <c r="J188" i="136"/>
  <c r="J102" i="136"/>
  <c r="J85" i="136"/>
  <c r="K164" i="151"/>
  <c r="K198" i="151"/>
  <c r="K130" i="151"/>
  <c r="K188" i="151"/>
  <c r="K154" i="151"/>
  <c r="K120" i="151"/>
  <c r="K94" i="151"/>
  <c r="J151" i="138"/>
  <c r="J117" i="138"/>
  <c r="J185" i="138"/>
  <c r="J216" i="138"/>
  <c r="J250" i="138" s="1"/>
  <c r="K234" i="143"/>
  <c r="K268" i="143" s="1"/>
  <c r="J204" i="139"/>
  <c r="J170" i="139"/>
  <c r="J136" i="139"/>
  <c r="J96" i="139"/>
  <c r="J98" i="139"/>
  <c r="J101" i="139"/>
  <c r="K152" i="146"/>
  <c r="K118" i="146"/>
  <c r="K186" i="146"/>
  <c r="K114" i="146"/>
  <c r="K148" i="146"/>
  <c r="K182" i="146"/>
  <c r="I371" i="86"/>
  <c r="I296" i="86"/>
  <c r="I331" i="86"/>
  <c r="K83" i="150"/>
  <c r="K96" i="150"/>
  <c r="K133" i="151"/>
  <c r="K201" i="151"/>
  <c r="K167" i="151"/>
  <c r="K179" i="151"/>
  <c r="K145" i="151"/>
  <c r="K111" i="151"/>
  <c r="K154" i="146"/>
  <c r="K120" i="146"/>
  <c r="K188" i="146"/>
  <c r="K219" i="146"/>
  <c r="K253" i="146" s="1"/>
  <c r="K231" i="143"/>
  <c r="K265" i="143" s="1"/>
  <c r="J164" i="138"/>
  <c r="J198" i="138"/>
  <c r="J130" i="138"/>
  <c r="K130" i="146"/>
  <c r="K198" i="146"/>
  <c r="K164" i="146"/>
  <c r="K222" i="143"/>
  <c r="K256" i="143" s="1"/>
  <c r="J147" i="137"/>
  <c r="J181" i="137"/>
  <c r="J113" i="137"/>
  <c r="I356" i="137"/>
  <c r="I329" i="137"/>
  <c r="I330" i="137" s="1"/>
  <c r="J135" i="138"/>
  <c r="J169" i="138"/>
  <c r="J203" i="138"/>
  <c r="I332" i="138"/>
  <c r="I333" i="138" s="1"/>
  <c r="I314" i="138"/>
  <c r="K111" i="146"/>
  <c r="K145" i="146"/>
  <c r="K179" i="146"/>
  <c r="J96" i="135"/>
  <c r="I356" i="135"/>
  <c r="I329" i="135"/>
  <c r="I330" i="135" s="1"/>
  <c r="J84" i="135"/>
  <c r="H25" i="206"/>
  <c r="I329" i="134"/>
  <c r="I330" i="134" s="1"/>
  <c r="I356" i="134"/>
  <c r="J97" i="134"/>
  <c r="K282" i="147"/>
  <c r="K29" i="132" s="1"/>
  <c r="K122" i="147"/>
  <c r="J97" i="136"/>
  <c r="J99" i="136"/>
  <c r="K213" i="143"/>
  <c r="J184" i="138"/>
  <c r="J116" i="138"/>
  <c r="J150" i="138"/>
  <c r="I340" i="139"/>
  <c r="I313" i="139"/>
  <c r="J95" i="139"/>
  <c r="H148" i="199"/>
  <c r="H107" i="199"/>
  <c r="H141" i="199"/>
  <c r="H153" i="199" s="1"/>
  <c r="H28" i="206" s="1"/>
  <c r="H118" i="200"/>
  <c r="H115" i="200"/>
  <c r="H117" i="200" s="1"/>
  <c r="H119" i="200" s="1"/>
  <c r="J155" i="148"/>
  <c r="J156" i="148" s="1"/>
  <c r="J171" i="148"/>
  <c r="J172" i="148" s="1"/>
  <c r="J121" i="148"/>
  <c r="J282" i="148" s="1"/>
  <c r="J30" i="132" s="1"/>
  <c r="J214" i="148"/>
  <c r="J248" i="148" s="1"/>
  <c r="J229" i="148"/>
  <c r="J213" i="148"/>
  <c r="J27" i="130"/>
  <c r="J283" i="145"/>
  <c r="J294" i="145"/>
  <c r="J205" i="148"/>
  <c r="J206" i="148" s="1"/>
  <c r="J230" i="148"/>
  <c r="J264" i="148" s="1"/>
  <c r="J189" i="148"/>
  <c r="J190" i="148" s="1"/>
  <c r="J296" i="142"/>
  <c r="J321" i="142" s="1"/>
  <c r="J358" i="142" s="1"/>
  <c r="K61" i="142" s="1"/>
  <c r="J282" i="141"/>
  <c r="J22" i="132" s="1"/>
  <c r="J280" i="141"/>
  <c r="J22" i="131" s="1"/>
  <c r="J223" i="141"/>
  <c r="J247" i="141"/>
  <c r="J257" i="141" s="1"/>
  <c r="J258" i="141" s="1"/>
  <c r="J281" i="141"/>
  <c r="J22" i="133" s="1"/>
  <c r="J239" i="141"/>
  <c r="J240" i="141" s="1"/>
  <c r="J263" i="141"/>
  <c r="J273" i="141" s="1"/>
  <c r="J274" i="141" s="1"/>
  <c r="J156" i="141"/>
  <c r="J279" i="144"/>
  <c r="J323" i="149"/>
  <c r="J360" i="149" s="1"/>
  <c r="K63" i="149" s="1"/>
  <c r="J304" i="149"/>
  <c r="J341" i="149" s="1"/>
  <c r="K44" i="149" s="1"/>
  <c r="J311" i="149"/>
  <c r="J348" i="149" s="1"/>
  <c r="K51" i="149" s="1"/>
  <c r="J325" i="149"/>
  <c r="J362" i="149" s="1"/>
  <c r="K65" i="149" s="1"/>
  <c r="J328" i="149"/>
  <c r="J365" i="149" s="1"/>
  <c r="K68" i="149" s="1"/>
  <c r="J309" i="149"/>
  <c r="J346" i="149" s="1"/>
  <c r="K49" i="149" s="1"/>
  <c r="J319" i="149"/>
  <c r="J331" i="149"/>
  <c r="J307" i="149"/>
  <c r="J344" i="149" s="1"/>
  <c r="K47" i="149" s="1"/>
  <c r="J321" i="149"/>
  <c r="J358" i="149" s="1"/>
  <c r="K61" i="149" s="1"/>
  <c r="J324" i="149"/>
  <c r="J361" i="149" s="1"/>
  <c r="K64" i="149" s="1"/>
  <c r="J305" i="149"/>
  <c r="J342" i="149" s="1"/>
  <c r="K45" i="149" s="1"/>
  <c r="J308" i="149"/>
  <c r="J345" i="149" s="1"/>
  <c r="K48" i="149" s="1"/>
  <c r="J306" i="149"/>
  <c r="J343" i="149" s="1"/>
  <c r="K46" i="149" s="1"/>
  <c r="J31" i="128"/>
  <c r="J81" i="128" s="1"/>
  <c r="H15" i="202" s="1"/>
  <c r="H44" i="202" s="1"/>
  <c r="H58" i="202" s="1"/>
  <c r="H99" i="202" s="1"/>
  <c r="J312" i="149"/>
  <c r="J349" i="149" s="1"/>
  <c r="K52" i="149" s="1"/>
  <c r="J326" i="149"/>
  <c r="J363" i="149" s="1"/>
  <c r="K66" i="149" s="1"/>
  <c r="J303" i="149"/>
  <c r="J310" i="149"/>
  <c r="J347" i="149" s="1"/>
  <c r="K50" i="149" s="1"/>
  <c r="J320" i="149"/>
  <c r="J357" i="149" s="1"/>
  <c r="K60" i="149" s="1"/>
  <c r="J327" i="149"/>
  <c r="J364" i="149" s="1"/>
  <c r="K67" i="149" s="1"/>
  <c r="J322" i="149"/>
  <c r="J359" i="149" s="1"/>
  <c r="K62" i="149" s="1"/>
  <c r="J329" i="149"/>
  <c r="J313" i="149"/>
  <c r="K235" i="146" l="1"/>
  <c r="K269" i="146" s="1"/>
  <c r="H155" i="196"/>
  <c r="H159" i="196" s="1"/>
  <c r="H155" i="199"/>
  <c r="J132" i="134"/>
  <c r="J200" i="134"/>
  <c r="K231" i="146"/>
  <c r="K265" i="146" s="1"/>
  <c r="K216" i="151"/>
  <c r="K250" i="151" s="1"/>
  <c r="H276" i="211"/>
  <c r="Q80" i="218" s="1"/>
  <c r="H249" i="211"/>
  <c r="G281" i="209"/>
  <c r="G22" i="210" s="1"/>
  <c r="G63" i="211" s="1"/>
  <c r="H293" i="209"/>
  <c r="H34" i="210" s="1"/>
  <c r="H75" i="211" s="1"/>
  <c r="K154" i="150"/>
  <c r="K188" i="150"/>
  <c r="J170" i="135"/>
  <c r="J115" i="137"/>
  <c r="K101" i="149"/>
  <c r="K135" i="149" s="1"/>
  <c r="J220" i="138"/>
  <c r="J254" i="138" s="1"/>
  <c r="K233" i="146"/>
  <c r="K267" i="146" s="1"/>
  <c r="K221" i="146"/>
  <c r="K255" i="146" s="1"/>
  <c r="K237" i="151"/>
  <c r="K271" i="151" s="1"/>
  <c r="K215" i="146"/>
  <c r="K249" i="146" s="1"/>
  <c r="K153" i="150"/>
  <c r="J183" i="137"/>
  <c r="J184" i="134"/>
  <c r="J233" i="138"/>
  <c r="J267" i="138" s="1"/>
  <c r="K273" i="162"/>
  <c r="K274" i="162" s="1"/>
  <c r="J235" i="138"/>
  <c r="J269" i="138" s="1"/>
  <c r="K96" i="149"/>
  <c r="K198" i="149" s="1"/>
  <c r="J132" i="136"/>
  <c r="J182" i="139"/>
  <c r="K196" i="146"/>
  <c r="J164" i="136"/>
  <c r="K149" i="150"/>
  <c r="J200" i="136"/>
  <c r="K115" i="150"/>
  <c r="J114" i="139"/>
  <c r="J170" i="134"/>
  <c r="J147" i="135"/>
  <c r="K103" i="146"/>
  <c r="K104" i="146" s="1"/>
  <c r="J198" i="136"/>
  <c r="K116" i="150"/>
  <c r="J136" i="134"/>
  <c r="K150" i="150"/>
  <c r="J197" i="137"/>
  <c r="J181" i="135"/>
  <c r="J163" i="137"/>
  <c r="K162" i="146"/>
  <c r="K171" i="146" s="1"/>
  <c r="K172" i="146" s="1"/>
  <c r="J221" i="138"/>
  <c r="J255" i="138" s="1"/>
  <c r="J151" i="139"/>
  <c r="K239" i="162"/>
  <c r="K240" i="162" s="1"/>
  <c r="J117" i="139"/>
  <c r="J187" i="135"/>
  <c r="J129" i="135"/>
  <c r="J197" i="135"/>
  <c r="J166" i="137"/>
  <c r="J136" i="135"/>
  <c r="J170" i="137"/>
  <c r="J129" i="136"/>
  <c r="J199" i="139"/>
  <c r="J132" i="137"/>
  <c r="J169" i="137"/>
  <c r="J185" i="135"/>
  <c r="J133" i="134"/>
  <c r="J201" i="134"/>
  <c r="J169" i="135"/>
  <c r="K114" i="150"/>
  <c r="J169" i="134"/>
  <c r="K223" i="147"/>
  <c r="K224" i="147" s="1"/>
  <c r="K112" i="146"/>
  <c r="K121" i="146" s="1"/>
  <c r="J120" i="134"/>
  <c r="K234" i="151"/>
  <c r="K268" i="151" s="1"/>
  <c r="J117" i="136"/>
  <c r="K119" i="150"/>
  <c r="K131" i="150"/>
  <c r="J204" i="137"/>
  <c r="J185" i="136"/>
  <c r="K280" i="162"/>
  <c r="K24" i="131" s="1"/>
  <c r="K165" i="150"/>
  <c r="K233" i="150" s="1"/>
  <c r="K267" i="150" s="1"/>
  <c r="J116" i="134"/>
  <c r="J167" i="139"/>
  <c r="J188" i="134"/>
  <c r="K87" i="146"/>
  <c r="K88" i="146" s="1"/>
  <c r="K180" i="146"/>
  <c r="K189" i="146" s="1"/>
  <c r="K190" i="146" s="1"/>
  <c r="J217" i="138"/>
  <c r="J251" i="138" s="1"/>
  <c r="K214" i="143"/>
  <c r="K248" i="143" s="1"/>
  <c r="J310" i="142"/>
  <c r="J347" i="142" s="1"/>
  <c r="K50" i="142" s="1"/>
  <c r="J134" i="136"/>
  <c r="K217" i="151"/>
  <c r="K251" i="151" s="1"/>
  <c r="K220" i="151"/>
  <c r="K254" i="151" s="1"/>
  <c r="J328" i="142"/>
  <c r="J365" i="142" s="1"/>
  <c r="K68" i="142" s="1"/>
  <c r="J23" i="128"/>
  <c r="J73" i="128" s="1"/>
  <c r="H15" i="194" s="1"/>
  <c r="H44" i="194" s="1"/>
  <c r="H58" i="194" s="1"/>
  <c r="H99" i="194" s="1"/>
  <c r="H104" i="194" s="1"/>
  <c r="K136" i="150"/>
  <c r="K148" i="150"/>
  <c r="J119" i="135"/>
  <c r="J323" i="142"/>
  <c r="J360" i="142" s="1"/>
  <c r="K63" i="142" s="1"/>
  <c r="J307" i="142"/>
  <c r="J344" i="142" s="1"/>
  <c r="K47" i="142" s="1"/>
  <c r="J322" i="142"/>
  <c r="J359" i="142" s="1"/>
  <c r="K62" i="142" s="1"/>
  <c r="K96" i="142" s="1"/>
  <c r="K198" i="142" s="1"/>
  <c r="K219" i="151"/>
  <c r="K253" i="151" s="1"/>
  <c r="J203" i="134"/>
  <c r="J237" i="134" s="1"/>
  <c r="J271" i="134" s="1"/>
  <c r="J202" i="136"/>
  <c r="J120" i="139"/>
  <c r="J188" i="139"/>
  <c r="K94" i="150"/>
  <c r="K103" i="150" s="1"/>
  <c r="K104" i="150" s="1"/>
  <c r="J120" i="137"/>
  <c r="K129" i="150"/>
  <c r="J113" i="136"/>
  <c r="K237" i="146"/>
  <c r="K271" i="146" s="1"/>
  <c r="K155" i="146"/>
  <c r="K156" i="146" s="1"/>
  <c r="J133" i="137"/>
  <c r="J120" i="135"/>
  <c r="J153" i="134"/>
  <c r="J169" i="136"/>
  <c r="J118" i="136"/>
  <c r="J165" i="137"/>
  <c r="J119" i="134"/>
  <c r="J221" i="134" s="1"/>
  <c r="J255" i="134" s="1"/>
  <c r="J152" i="136"/>
  <c r="J154" i="135"/>
  <c r="J147" i="134"/>
  <c r="K223" i="162"/>
  <c r="J165" i="139"/>
  <c r="J135" i="137"/>
  <c r="J237" i="137" s="1"/>
  <c r="J271" i="137" s="1"/>
  <c r="J150" i="135"/>
  <c r="J188" i="137"/>
  <c r="J197" i="136"/>
  <c r="K197" i="150"/>
  <c r="K170" i="150"/>
  <c r="J116" i="135"/>
  <c r="J201" i="137"/>
  <c r="J147" i="136"/>
  <c r="J119" i="137"/>
  <c r="J115" i="136"/>
  <c r="J133" i="139"/>
  <c r="J235" i="139" s="1"/>
  <c r="J269" i="139" s="1"/>
  <c r="J153" i="137"/>
  <c r="J149" i="136"/>
  <c r="J151" i="135"/>
  <c r="J163" i="134"/>
  <c r="J129" i="134"/>
  <c r="J113" i="134"/>
  <c r="J203" i="135"/>
  <c r="J34" i="102"/>
  <c r="J108" i="102" s="1"/>
  <c r="J203" i="136"/>
  <c r="J131" i="137"/>
  <c r="J218" i="138"/>
  <c r="J252" i="138" s="1"/>
  <c r="J237" i="138"/>
  <c r="J271" i="138" s="1"/>
  <c r="J222" i="138"/>
  <c r="J256" i="138" s="1"/>
  <c r="K222" i="151"/>
  <c r="K256" i="151" s="1"/>
  <c r="J216" i="135"/>
  <c r="J250" i="135" s="1"/>
  <c r="J219" i="138"/>
  <c r="J253" i="138" s="1"/>
  <c r="J231" i="138"/>
  <c r="J265" i="138" s="1"/>
  <c r="K217" i="146"/>
  <c r="K251" i="146" s="1"/>
  <c r="K236" i="150"/>
  <c r="K270" i="150" s="1"/>
  <c r="K215" i="151"/>
  <c r="K249" i="151" s="1"/>
  <c r="K221" i="151"/>
  <c r="K255" i="151" s="1"/>
  <c r="J232" i="138"/>
  <c r="J266" i="138" s="1"/>
  <c r="K222" i="146"/>
  <c r="K256" i="146" s="1"/>
  <c r="K122" i="143"/>
  <c r="K282" i="143"/>
  <c r="K25" i="132" s="1"/>
  <c r="K162" i="151"/>
  <c r="K171" i="151" s="1"/>
  <c r="K172" i="151" s="1"/>
  <c r="K196" i="151"/>
  <c r="K128" i="151"/>
  <c r="K137" i="151" s="1"/>
  <c r="K138" i="151" s="1"/>
  <c r="J153" i="136"/>
  <c r="J119" i="136"/>
  <c r="J187" i="136"/>
  <c r="K263" i="143"/>
  <c r="J59" i="139"/>
  <c r="I366" i="139"/>
  <c r="G17" i="209"/>
  <c r="I332" i="136"/>
  <c r="I333" i="136" s="1"/>
  <c r="I314" i="136"/>
  <c r="K195" i="150"/>
  <c r="K127" i="150"/>
  <c r="K161" i="150"/>
  <c r="J325" i="142"/>
  <c r="J362" i="142" s="1"/>
  <c r="K65" i="142" s="1"/>
  <c r="J313" i="142"/>
  <c r="J308" i="142"/>
  <c r="J345" i="142" s="1"/>
  <c r="K48" i="142" s="1"/>
  <c r="J303" i="142"/>
  <c r="J305" i="142"/>
  <c r="J342" i="142" s="1"/>
  <c r="K45" i="142" s="1"/>
  <c r="J331" i="142"/>
  <c r="H151" i="199"/>
  <c r="H112" i="199"/>
  <c r="I350" i="139"/>
  <c r="J43" i="139"/>
  <c r="K247" i="143"/>
  <c r="J186" i="135"/>
  <c r="J118" i="135"/>
  <c r="J152" i="135"/>
  <c r="J198" i="135"/>
  <c r="J164" i="135"/>
  <c r="J130" i="135"/>
  <c r="K213" i="146"/>
  <c r="J59" i="137"/>
  <c r="I366" i="137"/>
  <c r="J215" i="137"/>
  <c r="J249" i="137" s="1"/>
  <c r="K232" i="146"/>
  <c r="K266" i="146" s="1"/>
  <c r="K213" i="151"/>
  <c r="K235" i="151"/>
  <c r="K269" i="151" s="1"/>
  <c r="I305" i="86"/>
  <c r="I342" i="86" s="1"/>
  <c r="I309" i="86"/>
  <c r="I346" i="86" s="1"/>
  <c r="I325" i="86"/>
  <c r="I362" i="86" s="1"/>
  <c r="J65" i="86" s="1"/>
  <c r="I303" i="86"/>
  <c r="I322" i="86"/>
  <c r="I359" i="86" s="1"/>
  <c r="J62" i="86" s="1"/>
  <c r="I311" i="86"/>
  <c r="I348" i="86" s="1"/>
  <c r="I312" i="86"/>
  <c r="I349" i="86" s="1"/>
  <c r="I327" i="86"/>
  <c r="I364" i="86" s="1"/>
  <c r="J67" i="86" s="1"/>
  <c r="I306" i="86"/>
  <c r="I343" i="86" s="1"/>
  <c r="I323" i="86"/>
  <c r="I360" i="86" s="1"/>
  <c r="J63" i="86" s="1"/>
  <c r="I324" i="86"/>
  <c r="I361" i="86" s="1"/>
  <c r="J64" i="86" s="1"/>
  <c r="I321" i="86"/>
  <c r="I358" i="86" s="1"/>
  <c r="J61" i="86" s="1"/>
  <c r="I310" i="86"/>
  <c r="I347" i="86" s="1"/>
  <c r="I326" i="86"/>
  <c r="I363" i="86" s="1"/>
  <c r="J66" i="86" s="1"/>
  <c r="I308" i="86"/>
  <c r="I345" i="86" s="1"/>
  <c r="I15" i="128"/>
  <c r="I65" i="128" s="1"/>
  <c r="G15" i="186" s="1"/>
  <c r="G44" i="186" s="1"/>
  <c r="G58" i="186" s="1"/>
  <c r="G99" i="186" s="1"/>
  <c r="I304" i="86"/>
  <c r="I341" i="86" s="1"/>
  <c r="I319" i="86"/>
  <c r="I320" i="86"/>
  <c r="I357" i="86" s="1"/>
  <c r="J60" i="86" s="1"/>
  <c r="I307" i="86"/>
  <c r="I344" i="86" s="1"/>
  <c r="I328" i="86"/>
  <c r="I365" i="86" s="1"/>
  <c r="J68" i="86" s="1"/>
  <c r="K216" i="146"/>
  <c r="K250" i="146" s="1"/>
  <c r="J169" i="139"/>
  <c r="J203" i="139"/>
  <c r="J135" i="139"/>
  <c r="K232" i="151"/>
  <c r="K266" i="151" s="1"/>
  <c r="J170" i="136"/>
  <c r="J136" i="136"/>
  <c r="J204" i="136"/>
  <c r="J232" i="134"/>
  <c r="J266" i="134" s="1"/>
  <c r="K273" i="147"/>
  <c r="K274" i="147" s="1"/>
  <c r="J152" i="137"/>
  <c r="J186" i="137"/>
  <c r="J118" i="137"/>
  <c r="H32" i="206"/>
  <c r="I91" i="208" s="1"/>
  <c r="H107" i="203"/>
  <c r="H112" i="203" s="1"/>
  <c r="K236" i="151"/>
  <c r="K270" i="151" s="1"/>
  <c r="K206" i="147"/>
  <c r="K281" i="147"/>
  <c r="K29" i="133" s="1"/>
  <c r="J183" i="134"/>
  <c r="J115" i="134"/>
  <c r="J149" i="134"/>
  <c r="I350" i="134"/>
  <c r="J43" i="134"/>
  <c r="G18" i="209"/>
  <c r="J150" i="137"/>
  <c r="J184" i="137"/>
  <c r="J116" i="137"/>
  <c r="K218" i="151"/>
  <c r="K252" i="151" s="1"/>
  <c r="K103" i="151"/>
  <c r="K104" i="151" s="1"/>
  <c r="K166" i="150"/>
  <c r="K200" i="150"/>
  <c r="K132" i="150"/>
  <c r="J187" i="139"/>
  <c r="J119" i="139"/>
  <c r="J153" i="139"/>
  <c r="G18" i="206"/>
  <c r="I19" i="102" s="1"/>
  <c r="G107" i="189"/>
  <c r="G112" i="189" s="1"/>
  <c r="J118" i="134"/>
  <c r="J152" i="134"/>
  <c r="J186" i="134"/>
  <c r="J151" i="137"/>
  <c r="J185" i="137"/>
  <c r="J117" i="137"/>
  <c r="J234" i="138"/>
  <c r="J268" i="138" s="1"/>
  <c r="H113" i="204"/>
  <c r="H114" i="204"/>
  <c r="H116" i="204" s="1"/>
  <c r="K137" i="146"/>
  <c r="K138" i="146" s="1"/>
  <c r="K54" i="151"/>
  <c r="K290" i="151"/>
  <c r="K152" i="150"/>
  <c r="K186" i="150"/>
  <c r="K118" i="150"/>
  <c r="J367" i="150"/>
  <c r="K69" i="150"/>
  <c r="K70" i="150" s="1"/>
  <c r="I332" i="139"/>
  <c r="I333" i="139" s="1"/>
  <c r="I314" i="139"/>
  <c r="J198" i="139"/>
  <c r="J164" i="139"/>
  <c r="J130" i="139"/>
  <c r="J148" i="137"/>
  <c r="J114" i="137"/>
  <c r="J182" i="137"/>
  <c r="I95" i="102"/>
  <c r="I40" i="95"/>
  <c r="I65" i="95" s="1"/>
  <c r="J168" i="139"/>
  <c r="J202" i="139"/>
  <c r="J134" i="139"/>
  <c r="J311" i="142"/>
  <c r="J348" i="142" s="1"/>
  <c r="K51" i="142" s="1"/>
  <c r="J306" i="142"/>
  <c r="J343" i="142" s="1"/>
  <c r="K46" i="142" s="1"/>
  <c r="J327" i="142"/>
  <c r="J364" i="142" s="1"/>
  <c r="K67" i="142" s="1"/>
  <c r="J326" i="142"/>
  <c r="J363" i="142" s="1"/>
  <c r="K66" i="142" s="1"/>
  <c r="J324" i="142"/>
  <c r="J361" i="142" s="1"/>
  <c r="K64" i="142" s="1"/>
  <c r="J319" i="142"/>
  <c r="J356" i="142" s="1"/>
  <c r="J201" i="136"/>
  <c r="J167" i="136"/>
  <c r="J133" i="136"/>
  <c r="J131" i="136"/>
  <c r="J165" i="136"/>
  <c r="J199" i="136"/>
  <c r="J200" i="139"/>
  <c r="J166" i="139"/>
  <c r="J132" i="139"/>
  <c r="J238" i="139"/>
  <c r="J272" i="139" s="1"/>
  <c r="J222" i="136"/>
  <c r="J256" i="136" s="1"/>
  <c r="J165" i="135"/>
  <c r="J199" i="135"/>
  <c r="J131" i="135"/>
  <c r="J168" i="135"/>
  <c r="J134" i="135"/>
  <c r="J202" i="135"/>
  <c r="J235" i="135"/>
  <c r="J269" i="135" s="1"/>
  <c r="K239" i="147"/>
  <c r="K240" i="147" s="1"/>
  <c r="J198" i="137"/>
  <c r="J164" i="137"/>
  <c r="J130" i="137"/>
  <c r="I314" i="137"/>
  <c r="I332" i="137"/>
  <c r="I333" i="137" s="1"/>
  <c r="J93" i="138"/>
  <c r="J94" i="138"/>
  <c r="K87" i="151"/>
  <c r="K88" i="151" s="1"/>
  <c r="K112" i="151"/>
  <c r="K180" i="151"/>
  <c r="K189" i="151" s="1"/>
  <c r="K146" i="151"/>
  <c r="K155" i="151" s="1"/>
  <c r="J184" i="139"/>
  <c r="J116" i="139"/>
  <c r="J150" i="139"/>
  <c r="J183" i="139"/>
  <c r="J149" i="139"/>
  <c r="J115" i="139"/>
  <c r="J184" i="136"/>
  <c r="J150" i="136"/>
  <c r="J116" i="136"/>
  <c r="J59" i="136"/>
  <c r="I366" i="136"/>
  <c r="G107" i="187"/>
  <c r="G112" i="187" s="1"/>
  <c r="G16" i="206"/>
  <c r="I17" i="102" s="1"/>
  <c r="I332" i="134"/>
  <c r="I333" i="134" s="1"/>
  <c r="I314" i="134"/>
  <c r="H114" i="196"/>
  <c r="H116" i="196" s="1"/>
  <c r="H113" i="196"/>
  <c r="K238" i="151"/>
  <c r="K272" i="151" s="1"/>
  <c r="J351" i="150"/>
  <c r="K53" i="150"/>
  <c r="J368" i="150"/>
  <c r="J370" i="150" s="1"/>
  <c r="J181" i="139"/>
  <c r="J147" i="139"/>
  <c r="J113" i="139"/>
  <c r="G21" i="206"/>
  <c r="I22" i="102" s="1"/>
  <c r="G107" i="192"/>
  <c r="G112" i="192" s="1"/>
  <c r="K190" i="143"/>
  <c r="G19" i="209"/>
  <c r="J117" i="134"/>
  <c r="J151" i="134"/>
  <c r="J185" i="134"/>
  <c r="J115" i="135"/>
  <c r="J183" i="135"/>
  <c r="J149" i="135"/>
  <c r="K290" i="146"/>
  <c r="K54" i="146"/>
  <c r="G107" i="190"/>
  <c r="G112" i="190" s="1"/>
  <c r="G19" i="206"/>
  <c r="I20" i="102" s="1"/>
  <c r="K203" i="150"/>
  <c r="K169" i="150"/>
  <c r="K135" i="150"/>
  <c r="J77" i="138"/>
  <c r="J78" i="138"/>
  <c r="K167" i="150"/>
  <c r="K201" i="150"/>
  <c r="K133" i="150"/>
  <c r="I332" i="135"/>
  <c r="I333" i="135" s="1"/>
  <c r="I314" i="135"/>
  <c r="K229" i="146"/>
  <c r="K147" i="150"/>
  <c r="K113" i="150"/>
  <c r="K181" i="150"/>
  <c r="J309" i="142"/>
  <c r="J346" i="142" s="1"/>
  <c r="K49" i="142" s="1"/>
  <c r="J304" i="142"/>
  <c r="J341" i="142" s="1"/>
  <c r="K44" i="142" s="1"/>
  <c r="J329" i="142"/>
  <c r="J320" i="142"/>
  <c r="J357" i="142" s="1"/>
  <c r="K60" i="142" s="1"/>
  <c r="K95" i="142" s="1"/>
  <c r="J312" i="142"/>
  <c r="J349" i="142" s="1"/>
  <c r="K52" i="142" s="1"/>
  <c r="J129" i="139"/>
  <c r="J163" i="139"/>
  <c r="J197" i="139"/>
  <c r="J131" i="134"/>
  <c r="J199" i="134"/>
  <c r="J165" i="134"/>
  <c r="I366" i="134"/>
  <c r="J59" i="134"/>
  <c r="I366" i="135"/>
  <c r="J59" i="135"/>
  <c r="K164" i="150"/>
  <c r="K198" i="150"/>
  <c r="K130" i="150"/>
  <c r="K151" i="150"/>
  <c r="K185" i="150"/>
  <c r="K117" i="150"/>
  <c r="K220" i="146"/>
  <c r="K254" i="146" s="1"/>
  <c r="K280" i="143"/>
  <c r="K25" i="131" s="1"/>
  <c r="K156" i="143"/>
  <c r="J202" i="134"/>
  <c r="J134" i="134"/>
  <c r="J168" i="134"/>
  <c r="J234" i="135"/>
  <c r="J268" i="135" s="1"/>
  <c r="I368" i="138"/>
  <c r="I370" i="138" s="1"/>
  <c r="I351" i="138"/>
  <c r="J53" i="138"/>
  <c r="J202" i="137"/>
  <c r="J168" i="137"/>
  <c r="J134" i="137"/>
  <c r="J43" i="137"/>
  <c r="I350" i="137"/>
  <c r="J69" i="138"/>
  <c r="J70" i="138" s="1"/>
  <c r="I367" i="138"/>
  <c r="K231" i="151"/>
  <c r="K265" i="151" s="1"/>
  <c r="J215" i="138"/>
  <c r="J249" i="138" s="1"/>
  <c r="J43" i="135"/>
  <c r="I350" i="135"/>
  <c r="G17" i="206"/>
  <c r="I18" i="102" s="1"/>
  <c r="G107" i="188"/>
  <c r="G112" i="188" s="1"/>
  <c r="K234" i="146"/>
  <c r="K268" i="146" s="1"/>
  <c r="J238" i="138"/>
  <c r="J272" i="138" s="1"/>
  <c r="K236" i="146"/>
  <c r="K270" i="146" s="1"/>
  <c r="K205" i="143"/>
  <c r="K206" i="143" s="1"/>
  <c r="K230" i="143"/>
  <c r="K264" i="143" s="1"/>
  <c r="G113" i="191"/>
  <c r="G114" i="191"/>
  <c r="G116" i="191" s="1"/>
  <c r="J236" i="138"/>
  <c r="J270" i="138" s="1"/>
  <c r="K229" i="151"/>
  <c r="K145" i="150"/>
  <c r="K179" i="150"/>
  <c r="K111" i="150"/>
  <c r="J118" i="139"/>
  <c r="J186" i="139"/>
  <c r="J152" i="139"/>
  <c r="G22" i="209"/>
  <c r="J114" i="136"/>
  <c r="J182" i="136"/>
  <c r="J148" i="136"/>
  <c r="I350" i="136"/>
  <c r="J43" i="136"/>
  <c r="J148" i="134"/>
  <c r="J114" i="134"/>
  <c r="J182" i="134"/>
  <c r="G20" i="209"/>
  <c r="H79" i="208"/>
  <c r="K78" i="150"/>
  <c r="J280" i="148"/>
  <c r="J30" i="131" s="1"/>
  <c r="J281" i="148"/>
  <c r="J30" i="133" s="1"/>
  <c r="J239" i="148"/>
  <c r="J240" i="148" s="1"/>
  <c r="J263" i="148"/>
  <c r="J273" i="148" s="1"/>
  <c r="J274" i="148" s="1"/>
  <c r="J122" i="148"/>
  <c r="J371" i="145"/>
  <c r="J296" i="145"/>
  <c r="J223" i="148"/>
  <c r="J247" i="148"/>
  <c r="J257" i="148" s="1"/>
  <c r="J258" i="148" s="1"/>
  <c r="K80" i="149"/>
  <c r="K148" i="149" s="1"/>
  <c r="K100" i="149"/>
  <c r="K202" i="149" s="1"/>
  <c r="K86" i="149"/>
  <c r="K154" i="149" s="1"/>
  <c r="K84" i="149"/>
  <c r="K152" i="149" s="1"/>
  <c r="K79" i="149"/>
  <c r="K113" i="149" s="1"/>
  <c r="J224" i="141"/>
  <c r="J279" i="141"/>
  <c r="K82" i="149"/>
  <c r="K184" i="149" s="1"/>
  <c r="J283" i="144"/>
  <c r="J294" i="144"/>
  <c r="J26" i="130"/>
  <c r="K98" i="149"/>
  <c r="K166" i="149" s="1"/>
  <c r="J332" i="149"/>
  <c r="J333" i="149" s="1"/>
  <c r="K99" i="149"/>
  <c r="H105" i="202"/>
  <c r="H31" i="205" s="1"/>
  <c r="H104" i="202"/>
  <c r="H106" i="202"/>
  <c r="H31" i="207" s="1"/>
  <c r="H32" i="209" s="1"/>
  <c r="J356" i="149"/>
  <c r="J330" i="149"/>
  <c r="K85" i="149"/>
  <c r="J340" i="149"/>
  <c r="J314" i="149"/>
  <c r="K95" i="149"/>
  <c r="K83" i="149"/>
  <c r="K81" i="149"/>
  <c r="K102" i="149"/>
  <c r="K97" i="149"/>
  <c r="H25" i="207" l="1"/>
  <c r="J26" i="102" s="1"/>
  <c r="J100" i="102" s="1"/>
  <c r="H156" i="196"/>
  <c r="H157" i="196" s="1"/>
  <c r="J234" i="134"/>
  <c r="J268" i="134" s="1"/>
  <c r="K222" i="150"/>
  <c r="K256" i="150" s="1"/>
  <c r="J217" i="137"/>
  <c r="J251" i="137" s="1"/>
  <c r="G263" i="211"/>
  <c r="P67" i="218" s="1"/>
  <c r="G236" i="211"/>
  <c r="H275" i="211"/>
  <c r="Q79" i="218" s="1"/>
  <c r="H248" i="211"/>
  <c r="H292" i="209"/>
  <c r="H33" i="210" s="1"/>
  <c r="H74" i="211" s="1"/>
  <c r="G280" i="209"/>
  <c r="G21" i="210" s="1"/>
  <c r="G62" i="211" s="1"/>
  <c r="G282" i="209"/>
  <c r="G23" i="210" s="1"/>
  <c r="G64" i="211" s="1"/>
  <c r="G278" i="209"/>
  <c r="G19" i="210" s="1"/>
  <c r="G60" i="211" s="1"/>
  <c r="G279" i="209"/>
  <c r="G20" i="210" s="1"/>
  <c r="G61" i="211" s="1"/>
  <c r="G277" i="209"/>
  <c r="G18" i="210" s="1"/>
  <c r="G59" i="211" s="1"/>
  <c r="J238" i="135"/>
  <c r="J272" i="135" s="1"/>
  <c r="K203" i="149"/>
  <c r="K231" i="150"/>
  <c r="K265" i="150" s="1"/>
  <c r="K169" i="149"/>
  <c r="K221" i="150"/>
  <c r="K255" i="150" s="1"/>
  <c r="K130" i="149"/>
  <c r="K164" i="149"/>
  <c r="J218" i="134"/>
  <c r="J252" i="134" s="1"/>
  <c r="J232" i="136"/>
  <c r="J266" i="136" s="1"/>
  <c r="J215" i="135"/>
  <c r="J249" i="135" s="1"/>
  <c r="J234" i="136"/>
  <c r="J268" i="136" s="1"/>
  <c r="J231" i="136"/>
  <c r="J265" i="136" s="1"/>
  <c r="J231" i="137"/>
  <c r="J265" i="137" s="1"/>
  <c r="J219" i="135"/>
  <c r="J253" i="135" s="1"/>
  <c r="K279" i="162"/>
  <c r="K24" i="130" s="1"/>
  <c r="J216" i="139"/>
  <c r="J250" i="139" s="1"/>
  <c r="K230" i="146"/>
  <c r="K264" i="146" s="1"/>
  <c r="K205" i="146"/>
  <c r="K206" i="146" s="1"/>
  <c r="J231" i="135"/>
  <c r="J265" i="135" s="1"/>
  <c r="J219" i="139"/>
  <c r="J253" i="139" s="1"/>
  <c r="K218" i="150"/>
  <c r="K252" i="150" s="1"/>
  <c r="J238" i="134"/>
  <c r="J272" i="134" s="1"/>
  <c r="K217" i="150"/>
  <c r="K251" i="150" s="1"/>
  <c r="J238" i="137"/>
  <c r="J272" i="137" s="1"/>
  <c r="J221" i="135"/>
  <c r="J255" i="135" s="1"/>
  <c r="J233" i="139"/>
  <c r="J267" i="139" s="1"/>
  <c r="J235" i="134"/>
  <c r="J269" i="134" s="1"/>
  <c r="J234" i="137"/>
  <c r="J268" i="137" s="1"/>
  <c r="J237" i="135"/>
  <c r="J271" i="135" s="1"/>
  <c r="K223" i="143"/>
  <c r="K224" i="143" s="1"/>
  <c r="K216" i="150"/>
  <c r="K250" i="150" s="1"/>
  <c r="H106" i="194"/>
  <c r="H23" i="207" s="1"/>
  <c r="H24" i="209" s="1"/>
  <c r="K214" i="146"/>
  <c r="K248" i="146" s="1"/>
  <c r="K196" i="150"/>
  <c r="K205" i="150" s="1"/>
  <c r="K206" i="150" s="1"/>
  <c r="J222" i="134"/>
  <c r="J256" i="134" s="1"/>
  <c r="K85" i="142"/>
  <c r="K153" i="142" s="1"/>
  <c r="J219" i="136"/>
  <c r="J253" i="136" s="1"/>
  <c r="H78" i="208"/>
  <c r="K84" i="142"/>
  <c r="K152" i="142" s="1"/>
  <c r="J222" i="135"/>
  <c r="J256" i="135" s="1"/>
  <c r="J33" i="102"/>
  <c r="J52" i="95" s="1"/>
  <c r="J77" i="95" s="1"/>
  <c r="I84" i="208"/>
  <c r="K279" i="147"/>
  <c r="K283" i="147" s="1"/>
  <c r="K257" i="143"/>
  <c r="K258" i="143" s="1"/>
  <c r="K128" i="150"/>
  <c r="K137" i="150" s="1"/>
  <c r="K138" i="150" s="1"/>
  <c r="K98" i="142"/>
  <c r="K200" i="142" s="1"/>
  <c r="H105" i="194"/>
  <c r="H23" i="205" s="1"/>
  <c r="K162" i="150"/>
  <c r="J236" i="136"/>
  <c r="J270" i="136" s="1"/>
  <c r="J220" i="136"/>
  <c r="J254" i="136" s="1"/>
  <c r="K97" i="142"/>
  <c r="K131" i="142" s="1"/>
  <c r="J222" i="137"/>
  <c r="J256" i="137" s="1"/>
  <c r="K81" i="142"/>
  <c r="K115" i="142" s="1"/>
  <c r="J237" i="136"/>
  <c r="J271" i="136" s="1"/>
  <c r="K238" i="150"/>
  <c r="K272" i="150" s="1"/>
  <c r="J235" i="137"/>
  <c r="J269" i="137" s="1"/>
  <c r="J221" i="137"/>
  <c r="J255" i="137" s="1"/>
  <c r="J218" i="135"/>
  <c r="J252" i="135" s="1"/>
  <c r="J222" i="139"/>
  <c r="J256" i="139" s="1"/>
  <c r="J231" i="134"/>
  <c r="J265" i="134" s="1"/>
  <c r="K86" i="142"/>
  <c r="K120" i="142" s="1"/>
  <c r="J215" i="136"/>
  <c r="J249" i="136" s="1"/>
  <c r="J215" i="134"/>
  <c r="J249" i="134" s="1"/>
  <c r="K79" i="142"/>
  <c r="K147" i="142" s="1"/>
  <c r="K100" i="142"/>
  <c r="K168" i="142" s="1"/>
  <c r="K224" i="162"/>
  <c r="K99" i="142"/>
  <c r="K133" i="142" s="1"/>
  <c r="J233" i="137"/>
  <c r="J267" i="137" s="1"/>
  <c r="J217" i="136"/>
  <c r="J251" i="136" s="1"/>
  <c r="K134" i="149"/>
  <c r="K83" i="142"/>
  <c r="K185" i="142" s="1"/>
  <c r="K147" i="149"/>
  <c r="J53" i="95"/>
  <c r="J78" i="95" s="1"/>
  <c r="K82" i="142"/>
  <c r="K184" i="142" s="1"/>
  <c r="H77" i="208"/>
  <c r="K168" i="149"/>
  <c r="J102" i="86"/>
  <c r="J136" i="86" s="1"/>
  <c r="J235" i="136"/>
  <c r="J269" i="136" s="1"/>
  <c r="J332" i="142"/>
  <c r="J333" i="142" s="1"/>
  <c r="K80" i="142"/>
  <c r="K114" i="142" s="1"/>
  <c r="J100" i="86"/>
  <c r="J202" i="86" s="1"/>
  <c r="K280" i="146"/>
  <c r="K28" i="131" s="1"/>
  <c r="K118" i="149"/>
  <c r="K101" i="142"/>
  <c r="K169" i="142" s="1"/>
  <c r="J236" i="139"/>
  <c r="J270" i="139" s="1"/>
  <c r="J220" i="137"/>
  <c r="J254" i="137" s="1"/>
  <c r="K219" i="150"/>
  <c r="K253" i="150" s="1"/>
  <c r="J236" i="137"/>
  <c r="J270" i="137" s="1"/>
  <c r="J236" i="135"/>
  <c r="J270" i="135" s="1"/>
  <c r="J220" i="135"/>
  <c r="J254" i="135" s="1"/>
  <c r="J217" i="134"/>
  <c r="J251" i="134" s="1"/>
  <c r="J238" i="136"/>
  <c r="J272" i="136" s="1"/>
  <c r="J96" i="86"/>
  <c r="J198" i="86" s="1"/>
  <c r="J314" i="142"/>
  <c r="J95" i="86"/>
  <c r="J197" i="86" s="1"/>
  <c r="K235" i="150"/>
  <c r="K269" i="150" s="1"/>
  <c r="J217" i="139"/>
  <c r="J251" i="139" s="1"/>
  <c r="I93" i="102"/>
  <c r="I38" i="95"/>
  <c r="I63" i="95" s="1"/>
  <c r="G115" i="191"/>
  <c r="G117" i="191" s="1"/>
  <c r="G119" i="191" s="1"/>
  <c r="G118" i="191"/>
  <c r="I367" i="134"/>
  <c r="J69" i="134"/>
  <c r="J70" i="134" s="1"/>
  <c r="K280" i="151"/>
  <c r="K33" i="131" s="1"/>
  <c r="K156" i="151"/>
  <c r="J44" i="86"/>
  <c r="O555" i="217"/>
  <c r="J45" i="86"/>
  <c r="O556" i="217"/>
  <c r="J69" i="137"/>
  <c r="J70" i="137" s="1"/>
  <c r="I367" i="137"/>
  <c r="H113" i="199"/>
  <c r="H114" i="199"/>
  <c r="H116" i="199" s="1"/>
  <c r="K229" i="150"/>
  <c r="I367" i="139"/>
  <c r="J69" i="139"/>
  <c r="J70" i="139" s="1"/>
  <c r="K205" i="151"/>
  <c r="K206" i="151" s="1"/>
  <c r="K230" i="151"/>
  <c r="K264" i="151" s="1"/>
  <c r="J77" i="137"/>
  <c r="J78" i="137"/>
  <c r="G113" i="192"/>
  <c r="G114" i="192"/>
  <c r="G116" i="192" s="1"/>
  <c r="J50" i="86"/>
  <c r="O561" i="217"/>
  <c r="K146" i="150"/>
  <c r="K155" i="150" s="1"/>
  <c r="K112" i="150"/>
  <c r="K180" i="150"/>
  <c r="K189" i="150" s="1"/>
  <c r="K263" i="151"/>
  <c r="I39" i="95"/>
  <c r="I64" i="95" s="1"/>
  <c r="I94" i="102"/>
  <c r="I96" i="102"/>
  <c r="I41" i="95"/>
  <c r="I66" i="95" s="1"/>
  <c r="J93" i="136"/>
  <c r="J94" i="136"/>
  <c r="J218" i="139"/>
  <c r="J252" i="139" s="1"/>
  <c r="K190" i="151"/>
  <c r="J195" i="138"/>
  <c r="J127" i="138"/>
  <c r="J161" i="138"/>
  <c r="J103" i="138"/>
  <c r="J104" i="138" s="1"/>
  <c r="J233" i="135"/>
  <c r="J267" i="135" s="1"/>
  <c r="J216" i="137"/>
  <c r="J250" i="137" s="1"/>
  <c r="J232" i="139"/>
  <c r="J266" i="139" s="1"/>
  <c r="H118" i="204"/>
  <c r="H115" i="204"/>
  <c r="H117" i="204" s="1"/>
  <c r="H119" i="204" s="1"/>
  <c r="J220" i="134"/>
  <c r="J254" i="134" s="1"/>
  <c r="H76" i="208"/>
  <c r="J77" i="134"/>
  <c r="J78" i="134"/>
  <c r="J237" i="139"/>
  <c r="J271" i="139" s="1"/>
  <c r="J47" i="86"/>
  <c r="O558" i="217"/>
  <c r="G105" i="186"/>
  <c r="G15" i="205" s="1"/>
  <c r="G106" i="186"/>
  <c r="G15" i="207" s="1"/>
  <c r="G104" i="186"/>
  <c r="J101" i="86"/>
  <c r="I313" i="86"/>
  <c r="I340" i="86"/>
  <c r="K247" i="151"/>
  <c r="J93" i="137"/>
  <c r="J94" i="137"/>
  <c r="H156" i="199"/>
  <c r="H160" i="199"/>
  <c r="H173" i="199"/>
  <c r="H28" i="207" s="1"/>
  <c r="J93" i="139"/>
  <c r="J94" i="139"/>
  <c r="J221" i="136"/>
  <c r="J255" i="136" s="1"/>
  <c r="I351" i="135"/>
  <c r="J53" i="135"/>
  <c r="I368" i="135"/>
  <c r="I370" i="135" s="1"/>
  <c r="K263" i="146"/>
  <c r="I367" i="136"/>
  <c r="J69" i="136"/>
  <c r="J70" i="136" s="1"/>
  <c r="J46" i="86"/>
  <c r="O557" i="217"/>
  <c r="K102" i="142"/>
  <c r="K204" i="142" s="1"/>
  <c r="I351" i="136"/>
  <c r="J53" i="136"/>
  <c r="I368" i="136"/>
  <c r="I370" i="136" s="1"/>
  <c r="J93" i="135"/>
  <c r="J94" i="135"/>
  <c r="J340" i="142"/>
  <c r="J350" i="142" s="1"/>
  <c r="J351" i="142" s="1"/>
  <c r="J216" i="134"/>
  <c r="J250" i="134" s="1"/>
  <c r="H80" i="208"/>
  <c r="J220" i="139"/>
  <c r="J254" i="139" s="1"/>
  <c r="K213" i="150"/>
  <c r="G114" i="188"/>
  <c r="G116" i="188" s="1"/>
  <c r="G113" i="188"/>
  <c r="J69" i="135"/>
  <c r="J70" i="135" s="1"/>
  <c r="I367" i="135"/>
  <c r="J233" i="134"/>
  <c r="J267" i="134" s="1"/>
  <c r="J231" i="139"/>
  <c r="J265" i="139" s="1"/>
  <c r="J146" i="138"/>
  <c r="J112" i="138"/>
  <c r="J180" i="138"/>
  <c r="G113" i="190"/>
  <c r="G114" i="190"/>
  <c r="G116" i="190" s="1"/>
  <c r="J219" i="134"/>
  <c r="J253" i="134" s="1"/>
  <c r="K281" i="143"/>
  <c r="K25" i="133" s="1"/>
  <c r="J215" i="139"/>
  <c r="J249" i="139" s="1"/>
  <c r="K290" i="150"/>
  <c r="K54" i="150"/>
  <c r="H118" i="196"/>
  <c r="H115" i="196"/>
  <c r="H117" i="196" s="1"/>
  <c r="H119" i="196" s="1"/>
  <c r="I91" i="102"/>
  <c r="I36" i="95"/>
  <c r="I61" i="95" s="1"/>
  <c r="I67" i="102"/>
  <c r="J218" i="136"/>
  <c r="J252" i="136" s="1"/>
  <c r="K121" i="151"/>
  <c r="K214" i="151"/>
  <c r="K248" i="151" s="1"/>
  <c r="J232" i="137"/>
  <c r="J266" i="137" s="1"/>
  <c r="K220" i="150"/>
  <c r="K254" i="150" s="1"/>
  <c r="J221" i="139"/>
  <c r="J255" i="139" s="1"/>
  <c r="K234" i="150"/>
  <c r="K268" i="150" s="1"/>
  <c r="J218" i="137"/>
  <c r="J252" i="137" s="1"/>
  <c r="I351" i="134"/>
  <c r="J53" i="134"/>
  <c r="I368" i="134"/>
  <c r="I370" i="134" s="1"/>
  <c r="H114" i="203"/>
  <c r="H116" i="203" s="1"/>
  <c r="H113" i="203"/>
  <c r="J48" i="86"/>
  <c r="O559" i="217"/>
  <c r="J98" i="86"/>
  <c r="J52" i="86"/>
  <c r="O563" i="217"/>
  <c r="J99" i="86"/>
  <c r="K247" i="146"/>
  <c r="J232" i="135"/>
  <c r="J266" i="135" s="1"/>
  <c r="J77" i="139"/>
  <c r="J78" i="139"/>
  <c r="H75" i="208"/>
  <c r="K273" i="143"/>
  <c r="K274" i="143" s="1"/>
  <c r="J77" i="136"/>
  <c r="J78" i="136"/>
  <c r="J162" i="138"/>
  <c r="J196" i="138"/>
  <c r="J128" i="138"/>
  <c r="J216" i="136"/>
  <c r="J250" i="136" s="1"/>
  <c r="K87" i="150"/>
  <c r="K88" i="150" s="1"/>
  <c r="J77" i="135"/>
  <c r="J78" i="135"/>
  <c r="J54" i="138"/>
  <c r="J290" i="138"/>
  <c r="K232" i="150"/>
  <c r="K266" i="150" s="1"/>
  <c r="J330" i="142"/>
  <c r="I92" i="102"/>
  <c r="I78" i="287" s="1"/>
  <c r="I37" i="95"/>
  <c r="I62" i="95" s="1"/>
  <c r="I368" i="137"/>
  <c r="I370" i="137" s="1"/>
  <c r="I351" i="137"/>
  <c r="J53" i="137"/>
  <c r="J236" i="134"/>
  <c r="J270" i="134" s="1"/>
  <c r="J93" i="134"/>
  <c r="J94" i="134"/>
  <c r="K215" i="150"/>
  <c r="K249" i="150" s="1"/>
  <c r="J87" i="138"/>
  <c r="J88" i="138" s="1"/>
  <c r="J145" i="138"/>
  <c r="J179" i="138"/>
  <c r="J111" i="138"/>
  <c r="K237" i="150"/>
  <c r="K271" i="150" s="1"/>
  <c r="J217" i="135"/>
  <c r="J251" i="135" s="1"/>
  <c r="G113" i="187"/>
  <c r="G114" i="187"/>
  <c r="G116" i="187" s="1"/>
  <c r="J234" i="139"/>
  <c r="J268" i="139" s="1"/>
  <c r="J233" i="136"/>
  <c r="J267" i="136" s="1"/>
  <c r="J219" i="137"/>
  <c r="J253" i="137" s="1"/>
  <c r="G113" i="189"/>
  <c r="G114" i="189"/>
  <c r="G116" i="189" s="1"/>
  <c r="I329" i="86"/>
  <c r="I330" i="86" s="1"/>
  <c r="I356" i="86"/>
  <c r="J97" i="86"/>
  <c r="J51" i="86"/>
  <c r="O562" i="217"/>
  <c r="J49" i="86"/>
  <c r="O560" i="217"/>
  <c r="K122" i="146"/>
  <c r="K282" i="146"/>
  <c r="K28" i="132" s="1"/>
  <c r="J53" i="139"/>
  <c r="I368" i="139"/>
  <c r="I370" i="139" s="1"/>
  <c r="I351" i="139"/>
  <c r="K239" i="143"/>
  <c r="K240" i="143" s="1"/>
  <c r="K114" i="149"/>
  <c r="K116" i="149"/>
  <c r="K181" i="149"/>
  <c r="K120" i="149"/>
  <c r="K188" i="149"/>
  <c r="K182" i="149"/>
  <c r="J224" i="148"/>
  <c r="J279" i="148"/>
  <c r="J326" i="145"/>
  <c r="J363" i="145" s="1"/>
  <c r="K66" i="145" s="1"/>
  <c r="J303" i="145"/>
  <c r="J310" i="145"/>
  <c r="J347" i="145" s="1"/>
  <c r="K50" i="145" s="1"/>
  <c r="J320" i="145"/>
  <c r="J357" i="145" s="1"/>
  <c r="K60" i="145" s="1"/>
  <c r="J327" i="145"/>
  <c r="J364" i="145" s="1"/>
  <c r="K67" i="145" s="1"/>
  <c r="J308" i="145"/>
  <c r="J345" i="145" s="1"/>
  <c r="K48" i="145" s="1"/>
  <c r="J322" i="145"/>
  <c r="J359" i="145" s="1"/>
  <c r="K62" i="145" s="1"/>
  <c r="J329" i="145"/>
  <c r="J306" i="145"/>
  <c r="J343" i="145" s="1"/>
  <c r="K46" i="145" s="1"/>
  <c r="J313" i="145"/>
  <c r="J323" i="145"/>
  <c r="J360" i="145" s="1"/>
  <c r="K63" i="145" s="1"/>
  <c r="J312" i="145"/>
  <c r="J349" i="145" s="1"/>
  <c r="K52" i="145" s="1"/>
  <c r="J27" i="128"/>
  <c r="J77" i="128" s="1"/>
  <c r="H15" i="198" s="1"/>
  <c r="H44" i="198" s="1"/>
  <c r="H58" i="198" s="1"/>
  <c r="H99" i="198" s="1"/>
  <c r="J311" i="145"/>
  <c r="J348" i="145" s="1"/>
  <c r="K51" i="145" s="1"/>
  <c r="J325" i="145"/>
  <c r="J362" i="145" s="1"/>
  <c r="K65" i="145" s="1"/>
  <c r="J328" i="145"/>
  <c r="J365" i="145" s="1"/>
  <c r="K68" i="145" s="1"/>
  <c r="J309" i="145"/>
  <c r="J346" i="145" s="1"/>
  <c r="K49" i="145" s="1"/>
  <c r="J319" i="145"/>
  <c r="J331" i="145"/>
  <c r="J307" i="145"/>
  <c r="J344" i="145" s="1"/>
  <c r="K47" i="145" s="1"/>
  <c r="J321" i="145"/>
  <c r="J358" i="145" s="1"/>
  <c r="K61" i="145" s="1"/>
  <c r="J324" i="145"/>
  <c r="J361" i="145" s="1"/>
  <c r="K64" i="145" s="1"/>
  <c r="J305" i="145"/>
  <c r="J342" i="145" s="1"/>
  <c r="K45" i="145" s="1"/>
  <c r="J304" i="145"/>
  <c r="J341" i="145" s="1"/>
  <c r="K44" i="145" s="1"/>
  <c r="K186" i="149"/>
  <c r="K130" i="142"/>
  <c r="K164" i="142"/>
  <c r="J294" i="141"/>
  <c r="J22" i="130"/>
  <c r="J283" i="141"/>
  <c r="K150" i="149"/>
  <c r="J296" i="144"/>
  <c r="J371" i="144"/>
  <c r="K132" i="149"/>
  <c r="K200" i="149"/>
  <c r="K165" i="149"/>
  <c r="K199" i="149"/>
  <c r="K131" i="149"/>
  <c r="K204" i="149"/>
  <c r="K136" i="149"/>
  <c r="K170" i="149"/>
  <c r="K151" i="149"/>
  <c r="K185" i="149"/>
  <c r="K117" i="149"/>
  <c r="J366" i="149"/>
  <c r="K69" i="149" s="1"/>
  <c r="K59" i="149"/>
  <c r="K115" i="149"/>
  <c r="K183" i="149"/>
  <c r="K149" i="149"/>
  <c r="K163" i="149"/>
  <c r="K197" i="149"/>
  <c r="K129" i="149"/>
  <c r="H31" i="206"/>
  <c r="I90" i="208" s="1"/>
  <c r="H107" i="202"/>
  <c r="H112" i="202" s="1"/>
  <c r="K43" i="149"/>
  <c r="J350" i="149"/>
  <c r="J351" i="149" s="1"/>
  <c r="K187" i="149"/>
  <c r="K119" i="149"/>
  <c r="K153" i="149"/>
  <c r="K167" i="149"/>
  <c r="K201" i="149"/>
  <c r="K133" i="149"/>
  <c r="H23" i="206"/>
  <c r="K197" i="142"/>
  <c r="K163" i="142"/>
  <c r="K129" i="142"/>
  <c r="J366" i="142"/>
  <c r="K69" i="142" s="1"/>
  <c r="K59" i="142"/>
  <c r="H26" i="209" l="1"/>
  <c r="H286" i="209" s="1"/>
  <c r="H27" i="210" s="1"/>
  <c r="H68" i="211" s="1"/>
  <c r="J45" i="95"/>
  <c r="J70" i="95" s="1"/>
  <c r="G264" i="211"/>
  <c r="P68" i="218" s="1"/>
  <c r="G237" i="211"/>
  <c r="G260" i="211"/>
  <c r="P64" i="218" s="1"/>
  <c r="G233" i="211"/>
  <c r="G259" i="211"/>
  <c r="P63" i="218" s="1"/>
  <c r="G232" i="211"/>
  <c r="G262" i="211"/>
  <c r="P66" i="218" s="1"/>
  <c r="G235" i="211"/>
  <c r="G261" i="211"/>
  <c r="P65" i="218" s="1"/>
  <c r="G234" i="211"/>
  <c r="H274" i="211"/>
  <c r="Q78" i="218" s="1"/>
  <c r="H247" i="211"/>
  <c r="H284" i="209"/>
  <c r="H25" i="210" s="1"/>
  <c r="H66" i="211" s="1"/>
  <c r="K237" i="149"/>
  <c r="K271" i="149" s="1"/>
  <c r="K232" i="149"/>
  <c r="K266" i="149" s="1"/>
  <c r="K101" i="145"/>
  <c r="K135" i="145" s="1"/>
  <c r="K281" i="146"/>
  <c r="K28" i="133" s="1"/>
  <c r="K97" i="145"/>
  <c r="K131" i="145" s="1"/>
  <c r="K294" i="162"/>
  <c r="K371" i="162" s="1"/>
  <c r="K273" i="146"/>
  <c r="K274" i="146" s="1"/>
  <c r="K239" i="146"/>
  <c r="K240" i="146" s="1"/>
  <c r="K283" i="162"/>
  <c r="K186" i="142"/>
  <c r="K167" i="142"/>
  <c r="K294" i="147"/>
  <c r="K296" i="147" s="1"/>
  <c r="K118" i="142"/>
  <c r="K257" i="146"/>
  <c r="K258" i="146" s="1"/>
  <c r="K119" i="142"/>
  <c r="K166" i="142"/>
  <c r="K187" i="142"/>
  <c r="K132" i="142"/>
  <c r="K188" i="142"/>
  <c r="K215" i="149"/>
  <c r="K249" i="149" s="1"/>
  <c r="K223" i="146"/>
  <c r="K224" i="146" s="1"/>
  <c r="K230" i="150"/>
  <c r="K264" i="150" s="1"/>
  <c r="K199" i="142"/>
  <c r="K171" i="150"/>
  <c r="K172" i="150" s="1"/>
  <c r="K220" i="149"/>
  <c r="K254" i="149" s="1"/>
  <c r="J107" i="102"/>
  <c r="H107" i="194"/>
  <c r="H112" i="194" s="1"/>
  <c r="H114" i="194" s="1"/>
  <c r="H116" i="194" s="1"/>
  <c r="K113" i="142"/>
  <c r="K117" i="142"/>
  <c r="K181" i="142"/>
  <c r="K201" i="142"/>
  <c r="K151" i="142"/>
  <c r="K29" i="130"/>
  <c r="K149" i="142"/>
  <c r="K154" i="142"/>
  <c r="K134" i="142"/>
  <c r="J164" i="86"/>
  <c r="I82" i="208"/>
  <c r="K202" i="142"/>
  <c r="K165" i="142"/>
  <c r="K183" i="142"/>
  <c r="K182" i="142"/>
  <c r="K148" i="142"/>
  <c r="K236" i="149"/>
  <c r="K270" i="149" s="1"/>
  <c r="K218" i="149"/>
  <c r="K252" i="149" s="1"/>
  <c r="J189" i="138"/>
  <c r="J190" i="138" s="1"/>
  <c r="J134" i="86"/>
  <c r="R528" i="217"/>
  <c r="K150" i="142"/>
  <c r="K116" i="142"/>
  <c r="R527" i="217"/>
  <c r="J82" i="86"/>
  <c r="J150" i="86" s="1"/>
  <c r="J168" i="86"/>
  <c r="J163" i="86"/>
  <c r="J204" i="86"/>
  <c r="J129" i="86"/>
  <c r="J170" i="86"/>
  <c r="J83" i="86"/>
  <c r="J151" i="86" s="1"/>
  <c r="K281" i="151"/>
  <c r="K33" i="133" s="1"/>
  <c r="K136" i="142"/>
  <c r="J85" i="86"/>
  <c r="J187" i="86" s="1"/>
  <c r="J155" i="138"/>
  <c r="J156" i="138" s="1"/>
  <c r="J130" i="86"/>
  <c r="K170" i="142"/>
  <c r="J80" i="86"/>
  <c r="J148" i="86" s="1"/>
  <c r="K135" i="142"/>
  <c r="K203" i="142"/>
  <c r="K43" i="142"/>
  <c r="K77" i="142" s="1"/>
  <c r="J214" i="138"/>
  <c r="J248" i="138" s="1"/>
  <c r="J32" i="102"/>
  <c r="J51" i="95" s="1"/>
  <c r="J76" i="95" s="1"/>
  <c r="J332" i="145"/>
  <c r="J333" i="145" s="1"/>
  <c r="K222" i="149"/>
  <c r="K256" i="149" s="1"/>
  <c r="K95" i="145"/>
  <c r="K129" i="145" s="1"/>
  <c r="J230" i="138"/>
  <c r="J264" i="138" s="1"/>
  <c r="K273" i="151"/>
  <c r="K274" i="151" s="1"/>
  <c r="J199" i="86"/>
  <c r="J165" i="86"/>
  <c r="J131" i="86"/>
  <c r="I366" i="86"/>
  <c r="J59" i="86"/>
  <c r="J161" i="134"/>
  <c r="J195" i="134"/>
  <c r="J127" i="134"/>
  <c r="J103" i="134"/>
  <c r="J104" i="134" s="1"/>
  <c r="J145" i="139"/>
  <c r="J87" i="139"/>
  <c r="J88" i="139" s="1"/>
  <c r="J179" i="139"/>
  <c r="J111" i="139"/>
  <c r="J133" i="86"/>
  <c r="J201" i="86"/>
  <c r="J167" i="86"/>
  <c r="K122" i="151"/>
  <c r="K282" i="151"/>
  <c r="K33" i="132" s="1"/>
  <c r="J127" i="135"/>
  <c r="J103" i="135"/>
  <c r="J104" i="135" s="1"/>
  <c r="J161" i="135"/>
  <c r="J195" i="135"/>
  <c r="J54" i="135"/>
  <c r="J290" i="135"/>
  <c r="J195" i="139"/>
  <c r="J127" i="139"/>
  <c r="J103" i="139"/>
  <c r="J104" i="139" s="1"/>
  <c r="J161" i="139"/>
  <c r="K279" i="143"/>
  <c r="K257" i="151"/>
  <c r="K258" i="151" s="1"/>
  <c r="J203" i="86"/>
  <c r="J169" i="86"/>
  <c r="J135" i="86"/>
  <c r="G107" i="186"/>
  <c r="G112" i="186" s="1"/>
  <c r="G15" i="206"/>
  <c r="I16" i="102" s="1"/>
  <c r="J81" i="86"/>
  <c r="J161" i="136"/>
  <c r="J195" i="136"/>
  <c r="J127" i="136"/>
  <c r="J103" i="136"/>
  <c r="J104" i="136" s="1"/>
  <c r="K121" i="150"/>
  <c r="K214" i="150"/>
  <c r="K248" i="150" s="1"/>
  <c r="J84" i="86"/>
  <c r="J111" i="137"/>
  <c r="J87" i="137"/>
  <c r="J88" i="137" s="1"/>
  <c r="J145" i="137"/>
  <c r="J179" i="137"/>
  <c r="H118" i="199"/>
  <c r="H115" i="199"/>
  <c r="H117" i="199" s="1"/>
  <c r="H119" i="199" s="1"/>
  <c r="J79" i="86"/>
  <c r="J290" i="139"/>
  <c r="J54" i="139"/>
  <c r="J180" i="135"/>
  <c r="J112" i="135"/>
  <c r="J146" i="135"/>
  <c r="K156" i="150"/>
  <c r="G118" i="190"/>
  <c r="G115" i="190"/>
  <c r="G117" i="190" s="1"/>
  <c r="G119" i="190" s="1"/>
  <c r="G115" i="188"/>
  <c r="G117" i="188" s="1"/>
  <c r="G119" i="188" s="1"/>
  <c r="G118" i="188"/>
  <c r="J29" i="102"/>
  <c r="H29" i="209"/>
  <c r="I87" i="208"/>
  <c r="K223" i="151"/>
  <c r="G16" i="209"/>
  <c r="J171" i="138"/>
  <c r="J172" i="138" s="1"/>
  <c r="G118" i="187"/>
  <c r="G115" i="187"/>
  <c r="G117" i="187" s="1"/>
  <c r="G119" i="187" s="1"/>
  <c r="J213" i="138"/>
  <c r="J121" i="138"/>
  <c r="J290" i="137"/>
  <c r="J54" i="137"/>
  <c r="J145" i="135"/>
  <c r="J179" i="135"/>
  <c r="J111" i="135"/>
  <c r="J87" i="135"/>
  <c r="J88" i="135" s="1"/>
  <c r="J146" i="136"/>
  <c r="J180" i="136"/>
  <c r="J112" i="136"/>
  <c r="J86" i="86"/>
  <c r="J290" i="134"/>
  <c r="J54" i="134"/>
  <c r="O81" i="218"/>
  <c r="J54" i="136"/>
  <c r="J290" i="136"/>
  <c r="J162" i="137"/>
  <c r="J128" i="137"/>
  <c r="J196" i="137"/>
  <c r="I350" i="86"/>
  <c r="J43" i="86"/>
  <c r="J77" i="86" s="1"/>
  <c r="O554" i="217"/>
  <c r="O564" i="217" s="1"/>
  <c r="J87" i="134"/>
  <c r="J88" i="134" s="1"/>
  <c r="J180" i="134"/>
  <c r="J112" i="134"/>
  <c r="J146" i="134"/>
  <c r="J137" i="138"/>
  <c r="J138" i="138" s="1"/>
  <c r="K239" i="151"/>
  <c r="K240" i="151" s="1"/>
  <c r="G115" i="192"/>
  <c r="G117" i="192" s="1"/>
  <c r="G119" i="192" s="1"/>
  <c r="G118" i="192"/>
  <c r="K263" i="150"/>
  <c r="G118" i="189"/>
  <c r="G115" i="189"/>
  <c r="G117" i="189" s="1"/>
  <c r="G119" i="189" s="1"/>
  <c r="J162" i="134"/>
  <c r="J196" i="134"/>
  <c r="J128" i="134"/>
  <c r="K190" i="150"/>
  <c r="K281" i="150"/>
  <c r="K32" i="133" s="1"/>
  <c r="J179" i="136"/>
  <c r="J87" i="136"/>
  <c r="J88" i="136" s="1"/>
  <c r="J111" i="136"/>
  <c r="J145" i="136"/>
  <c r="J146" i="139"/>
  <c r="J180" i="139"/>
  <c r="J112" i="139"/>
  <c r="J166" i="86"/>
  <c r="J132" i="86"/>
  <c r="J200" i="86"/>
  <c r="H118" i="203"/>
  <c r="H115" i="203"/>
  <c r="H117" i="203" s="1"/>
  <c r="H119" i="203" s="1"/>
  <c r="K247" i="150"/>
  <c r="J128" i="135"/>
  <c r="J162" i="135"/>
  <c r="J196" i="135"/>
  <c r="J162" i="139"/>
  <c r="J196" i="139"/>
  <c r="J128" i="139"/>
  <c r="J103" i="137"/>
  <c r="J104" i="137" s="1"/>
  <c r="J161" i="137"/>
  <c r="J195" i="137"/>
  <c r="J127" i="137"/>
  <c r="I332" i="86"/>
  <c r="I333" i="86" s="1"/>
  <c r="I314" i="86"/>
  <c r="R526" i="217"/>
  <c r="J179" i="134"/>
  <c r="J145" i="134"/>
  <c r="J111" i="134"/>
  <c r="J229" i="138"/>
  <c r="J205" i="138"/>
  <c r="J206" i="138" s="1"/>
  <c r="J162" i="136"/>
  <c r="J196" i="136"/>
  <c r="J128" i="136"/>
  <c r="J180" i="137"/>
  <c r="J112" i="137"/>
  <c r="J146" i="137"/>
  <c r="R525" i="217"/>
  <c r="K216" i="149"/>
  <c r="K250" i="149" s="1"/>
  <c r="K98" i="145"/>
  <c r="K200" i="145" s="1"/>
  <c r="K85" i="145"/>
  <c r="K153" i="145" s="1"/>
  <c r="K81" i="145"/>
  <c r="K183" i="145" s="1"/>
  <c r="K102" i="145"/>
  <c r="K136" i="145" s="1"/>
  <c r="K83" i="145"/>
  <c r="K151" i="145" s="1"/>
  <c r="H105" i="198"/>
  <c r="H27" i="205" s="1"/>
  <c r="H104" i="198"/>
  <c r="H106" i="198"/>
  <c r="H27" i="207" s="1"/>
  <c r="K80" i="145"/>
  <c r="K100" i="145"/>
  <c r="K86" i="145"/>
  <c r="J30" i="130"/>
  <c r="J283" i="148"/>
  <c r="J294" i="148"/>
  <c r="K70" i="149"/>
  <c r="K79" i="145"/>
  <c r="K99" i="145"/>
  <c r="K96" i="145"/>
  <c r="K84" i="145"/>
  <c r="J356" i="145"/>
  <c r="J330" i="145"/>
  <c r="K82" i="145"/>
  <c r="J340" i="145"/>
  <c r="J314" i="145"/>
  <c r="K232" i="142"/>
  <c r="K266" i="142" s="1"/>
  <c r="K234" i="149"/>
  <c r="K268" i="149" s="1"/>
  <c r="J371" i="141"/>
  <c r="J296" i="141"/>
  <c r="K219" i="149"/>
  <c r="K253" i="149" s="1"/>
  <c r="J367" i="149"/>
  <c r="J26" i="128"/>
  <c r="J76" i="128" s="1"/>
  <c r="H15" i="197" s="1"/>
  <c r="H44" i="197" s="1"/>
  <c r="H58" i="197" s="1"/>
  <c r="H99" i="197" s="1"/>
  <c r="J312" i="144"/>
  <c r="J349" i="144" s="1"/>
  <c r="K52" i="144" s="1"/>
  <c r="J326" i="144"/>
  <c r="J363" i="144" s="1"/>
  <c r="K66" i="144" s="1"/>
  <c r="J303" i="144"/>
  <c r="J310" i="144"/>
  <c r="J347" i="144" s="1"/>
  <c r="K50" i="144" s="1"/>
  <c r="J320" i="144"/>
  <c r="J357" i="144" s="1"/>
  <c r="K60" i="144" s="1"/>
  <c r="J309" i="144"/>
  <c r="J346" i="144" s="1"/>
  <c r="K49" i="144" s="1"/>
  <c r="J327" i="144"/>
  <c r="J364" i="144" s="1"/>
  <c r="K67" i="144" s="1"/>
  <c r="J308" i="144"/>
  <c r="J345" i="144" s="1"/>
  <c r="K48" i="144" s="1"/>
  <c r="J322" i="144"/>
  <c r="J359" i="144" s="1"/>
  <c r="K62" i="144" s="1"/>
  <c r="J329" i="144"/>
  <c r="J306" i="144"/>
  <c r="J343" i="144" s="1"/>
  <c r="K46" i="144" s="1"/>
  <c r="J313" i="144"/>
  <c r="J331" i="144"/>
  <c r="J323" i="144"/>
  <c r="J360" i="144" s="1"/>
  <c r="K63" i="144" s="1"/>
  <c r="J304" i="144"/>
  <c r="J341" i="144" s="1"/>
  <c r="K44" i="144" s="1"/>
  <c r="J311" i="144"/>
  <c r="J348" i="144" s="1"/>
  <c r="K51" i="144" s="1"/>
  <c r="J325" i="144"/>
  <c r="J362" i="144" s="1"/>
  <c r="K65" i="144" s="1"/>
  <c r="J328" i="144"/>
  <c r="J365" i="144" s="1"/>
  <c r="K68" i="144" s="1"/>
  <c r="J305" i="144"/>
  <c r="J342" i="144" s="1"/>
  <c r="K45" i="144" s="1"/>
  <c r="J319" i="144"/>
  <c r="J307" i="144"/>
  <c r="J344" i="144" s="1"/>
  <c r="K47" i="144" s="1"/>
  <c r="J321" i="144"/>
  <c r="J358" i="144" s="1"/>
  <c r="K61" i="144" s="1"/>
  <c r="J324" i="144"/>
  <c r="J361" i="144" s="1"/>
  <c r="K64" i="144" s="1"/>
  <c r="H113" i="202"/>
  <c r="H114" i="202"/>
  <c r="H116" i="202" s="1"/>
  <c r="K53" i="149"/>
  <c r="K290" i="149" s="1"/>
  <c r="J368" i="149"/>
  <c r="J370" i="149" s="1"/>
  <c r="K235" i="149"/>
  <c r="K269" i="149" s="1"/>
  <c r="K221" i="149"/>
  <c r="K255" i="149" s="1"/>
  <c r="K77" i="149"/>
  <c r="K78" i="149"/>
  <c r="K238" i="149"/>
  <c r="K272" i="149" s="1"/>
  <c r="K231" i="149"/>
  <c r="K265" i="149" s="1"/>
  <c r="K217" i="149"/>
  <c r="K251" i="149" s="1"/>
  <c r="K93" i="149"/>
  <c r="K94" i="149"/>
  <c r="K233" i="149"/>
  <c r="K267" i="149" s="1"/>
  <c r="J367" i="142"/>
  <c r="K93" i="142"/>
  <c r="K94" i="142"/>
  <c r="J368" i="142"/>
  <c r="J370" i="142" s="1"/>
  <c r="K53" i="142"/>
  <c r="K290" i="142" s="1"/>
  <c r="K70" i="142"/>
  <c r="J24" i="102"/>
  <c r="K231" i="142"/>
  <c r="K265" i="142" s="1"/>
  <c r="K85" i="144" l="1"/>
  <c r="H266" i="211"/>
  <c r="Q70" i="218" s="1"/>
  <c r="H239" i="211"/>
  <c r="H268" i="211"/>
  <c r="Q72" i="218" s="1"/>
  <c r="H241" i="211"/>
  <c r="G276" i="209"/>
  <c r="G17" i="210" s="1"/>
  <c r="G58" i="211" s="1"/>
  <c r="H289" i="209"/>
  <c r="H30" i="210" s="1"/>
  <c r="H71" i="211" s="1"/>
  <c r="K203" i="145"/>
  <c r="K169" i="145"/>
  <c r="K238" i="142"/>
  <c r="K272" i="142" s="1"/>
  <c r="K199" i="145"/>
  <c r="K165" i="145"/>
  <c r="K296" i="162"/>
  <c r="K313" i="162" s="1"/>
  <c r="K273" i="150"/>
  <c r="K274" i="150" s="1"/>
  <c r="K235" i="142"/>
  <c r="K269" i="142" s="1"/>
  <c r="K239" i="150"/>
  <c r="K240" i="150" s="1"/>
  <c r="K371" i="147"/>
  <c r="K220" i="142"/>
  <c r="K254" i="142" s="1"/>
  <c r="K79" i="144"/>
  <c r="K113" i="144" s="1"/>
  <c r="K222" i="142"/>
  <c r="K256" i="142" s="1"/>
  <c r="K221" i="142"/>
  <c r="K255" i="142" s="1"/>
  <c r="K234" i="142"/>
  <c r="K268" i="142" s="1"/>
  <c r="K279" i="146"/>
  <c r="K28" i="130" s="1"/>
  <c r="H113" i="194"/>
  <c r="H118" i="194" s="1"/>
  <c r="K280" i="150"/>
  <c r="K32" i="131" s="1"/>
  <c r="J185" i="86"/>
  <c r="K233" i="142"/>
  <c r="K267" i="142" s="1"/>
  <c r="J232" i="86"/>
  <c r="J266" i="86" s="1"/>
  <c r="K163" i="145"/>
  <c r="K218" i="142"/>
  <c r="K252" i="142" s="1"/>
  <c r="K217" i="142"/>
  <c r="K251" i="142" s="1"/>
  <c r="K215" i="142"/>
  <c r="K249" i="142" s="1"/>
  <c r="J236" i="86"/>
  <c r="J270" i="86" s="1"/>
  <c r="K236" i="142"/>
  <c r="K270" i="142" s="1"/>
  <c r="K219" i="142"/>
  <c r="K253" i="142" s="1"/>
  <c r="J78" i="86"/>
  <c r="J180" i="86" s="1"/>
  <c r="K166" i="145"/>
  <c r="H74" i="208"/>
  <c r="J238" i="86"/>
  <c r="J272" i="86" s="1"/>
  <c r="K197" i="145"/>
  <c r="J119" i="86"/>
  <c r="J182" i="86"/>
  <c r="K257" i="150"/>
  <c r="K258" i="150" s="1"/>
  <c r="J153" i="86"/>
  <c r="J114" i="86"/>
  <c r="J189" i="135"/>
  <c r="J190" i="135" s="1"/>
  <c r="J137" i="137"/>
  <c r="J138" i="137" s="1"/>
  <c r="J189" i="136"/>
  <c r="J190" i="136" s="1"/>
  <c r="J184" i="86"/>
  <c r="J116" i="86"/>
  <c r="K216" i="142"/>
  <c r="K250" i="142" s="1"/>
  <c r="K223" i="150"/>
  <c r="J117" i="86"/>
  <c r="J155" i="135"/>
  <c r="J156" i="135" s="1"/>
  <c r="J231" i="86"/>
  <c r="J265" i="86" s="1"/>
  <c r="K78" i="142"/>
  <c r="K146" i="142" s="1"/>
  <c r="K119" i="145"/>
  <c r="J171" i="137"/>
  <c r="J172" i="137" s="1"/>
  <c r="J155" i="136"/>
  <c r="J156" i="136" s="1"/>
  <c r="K237" i="142"/>
  <c r="K271" i="142" s="1"/>
  <c r="J106" i="102"/>
  <c r="K149" i="145"/>
  <c r="J235" i="86"/>
  <c r="J269" i="86" s="1"/>
  <c r="K204" i="145"/>
  <c r="K81" i="144"/>
  <c r="K149" i="144" s="1"/>
  <c r="J230" i="137"/>
  <c r="J264" i="137" s="1"/>
  <c r="J214" i="135"/>
  <c r="J248" i="135" s="1"/>
  <c r="J214" i="136"/>
  <c r="J248" i="136" s="1"/>
  <c r="J230" i="139"/>
  <c r="J264" i="139" s="1"/>
  <c r="J234" i="86"/>
  <c r="J268" i="86" s="1"/>
  <c r="J214" i="137"/>
  <c r="J248" i="137" s="1"/>
  <c r="J213" i="134"/>
  <c r="J229" i="137"/>
  <c r="J205" i="137"/>
  <c r="J206" i="137" s="1"/>
  <c r="J281" i="138"/>
  <c r="J20" i="133" s="1"/>
  <c r="J121" i="137"/>
  <c r="J213" i="137"/>
  <c r="J171" i="136"/>
  <c r="J172" i="136" s="1"/>
  <c r="K283" i="143"/>
  <c r="K294" i="143"/>
  <c r="K25" i="130"/>
  <c r="J137" i="139"/>
  <c r="J138" i="139" s="1"/>
  <c r="J137" i="135"/>
  <c r="J138" i="135" s="1"/>
  <c r="J189" i="139"/>
  <c r="J230" i="134"/>
  <c r="J264" i="134" s="1"/>
  <c r="J155" i="134"/>
  <c r="R524" i="217"/>
  <c r="J121" i="135"/>
  <c r="J213" i="135"/>
  <c r="O82" i="218"/>
  <c r="J103" i="102"/>
  <c r="J76" i="287" s="1"/>
  <c r="J48" i="95"/>
  <c r="J73" i="95" s="1"/>
  <c r="J147" i="86"/>
  <c r="J113" i="86"/>
  <c r="J181" i="86"/>
  <c r="J189" i="137"/>
  <c r="J152" i="86"/>
  <c r="J118" i="86"/>
  <c r="J186" i="86"/>
  <c r="J149" i="86"/>
  <c r="J183" i="86"/>
  <c r="J115" i="86"/>
  <c r="J229" i="139"/>
  <c r="J205" i="139"/>
  <c r="J206" i="139" s="1"/>
  <c r="J229" i="135"/>
  <c r="J205" i="135"/>
  <c r="J206" i="135" s="1"/>
  <c r="J137" i="134"/>
  <c r="J138" i="134" s="1"/>
  <c r="J280" i="138"/>
  <c r="J20" i="131" s="1"/>
  <c r="J239" i="138"/>
  <c r="J240" i="138" s="1"/>
  <c r="J263" i="138"/>
  <c r="J273" i="138" s="1"/>
  <c r="J274" i="138" s="1"/>
  <c r="J230" i="135"/>
  <c r="J264" i="135" s="1"/>
  <c r="J214" i="139"/>
  <c r="J248" i="139" s="1"/>
  <c r="J121" i="134"/>
  <c r="J214" i="134"/>
  <c r="J248" i="134" s="1"/>
  <c r="J111" i="86"/>
  <c r="J179" i="86"/>
  <c r="J145" i="86"/>
  <c r="J282" i="138"/>
  <c r="J20" i="132" s="1"/>
  <c r="J122" i="138"/>
  <c r="K224" i="151"/>
  <c r="K279" i="151"/>
  <c r="J155" i="137"/>
  <c r="J137" i="136"/>
  <c r="J138" i="136" s="1"/>
  <c r="I35" i="95"/>
  <c r="I60" i="95" s="1"/>
  <c r="I90" i="102"/>
  <c r="I68" i="102"/>
  <c r="I35" i="102"/>
  <c r="R330" i="217" s="1"/>
  <c r="J237" i="86"/>
  <c r="J271" i="86" s="1"/>
  <c r="J171" i="139"/>
  <c r="J172" i="139" s="1"/>
  <c r="J171" i="135"/>
  <c r="J172" i="135" s="1"/>
  <c r="J155" i="139"/>
  <c r="J229" i="134"/>
  <c r="J205" i="134"/>
  <c r="J206" i="134" s="1"/>
  <c r="J93" i="86"/>
  <c r="J94" i="86"/>
  <c r="J233" i="86"/>
  <c r="J267" i="86" s="1"/>
  <c r="J230" i="136"/>
  <c r="J264" i="136" s="1"/>
  <c r="J121" i="136"/>
  <c r="J213" i="136"/>
  <c r="J189" i="134"/>
  <c r="I351" i="86"/>
  <c r="I368" i="86"/>
  <c r="I370" i="86" s="1"/>
  <c r="J53" i="86"/>
  <c r="J120" i="86"/>
  <c r="J154" i="86"/>
  <c r="J188" i="86"/>
  <c r="J223" i="138"/>
  <c r="J247" i="138"/>
  <c r="J257" i="138" s="1"/>
  <c r="J258" i="138" s="1"/>
  <c r="K29" i="128"/>
  <c r="K79" i="128" s="1"/>
  <c r="I15" i="200" s="1"/>
  <c r="I44" i="200" s="1"/>
  <c r="I58" i="200" s="1"/>
  <c r="I99" i="200" s="1"/>
  <c r="K304" i="147"/>
  <c r="K341" i="147" s="1"/>
  <c r="L44" i="147" s="1"/>
  <c r="K312" i="147"/>
  <c r="K349" i="147" s="1"/>
  <c r="L52" i="147" s="1"/>
  <c r="K328" i="147"/>
  <c r="K365" i="147" s="1"/>
  <c r="L68" i="147" s="1"/>
  <c r="K309" i="147"/>
  <c r="K346" i="147" s="1"/>
  <c r="L49" i="147" s="1"/>
  <c r="K319" i="147"/>
  <c r="K356" i="147" s="1"/>
  <c r="K331" i="147"/>
  <c r="K307" i="147"/>
  <c r="K344" i="147" s="1"/>
  <c r="L47" i="147" s="1"/>
  <c r="K321" i="147"/>
  <c r="K358" i="147" s="1"/>
  <c r="L61" i="147" s="1"/>
  <c r="K305" i="147"/>
  <c r="K342" i="147" s="1"/>
  <c r="L45" i="147" s="1"/>
  <c r="K303" i="147"/>
  <c r="K340" i="147" s="1"/>
  <c r="K320" i="147"/>
  <c r="K357" i="147" s="1"/>
  <c r="L60" i="147" s="1"/>
  <c r="K327" i="147"/>
  <c r="K364" i="147" s="1"/>
  <c r="L67" i="147" s="1"/>
  <c r="K308" i="147"/>
  <c r="K345" i="147" s="1"/>
  <c r="L48" i="147" s="1"/>
  <c r="K322" i="147"/>
  <c r="K359" i="147" s="1"/>
  <c r="L62" i="147" s="1"/>
  <c r="K329" i="147"/>
  <c r="K306" i="147"/>
  <c r="K343" i="147" s="1"/>
  <c r="L46" i="147" s="1"/>
  <c r="K313" i="147"/>
  <c r="K323" i="147"/>
  <c r="K360" i="147" s="1"/>
  <c r="L63" i="147" s="1"/>
  <c r="K311" i="147"/>
  <c r="K348" i="147" s="1"/>
  <c r="L51" i="147" s="1"/>
  <c r="K325" i="147"/>
  <c r="K362" i="147" s="1"/>
  <c r="L65" i="147" s="1"/>
  <c r="K324" i="147"/>
  <c r="K361" i="147" s="1"/>
  <c r="L64" i="147" s="1"/>
  <c r="K326" i="147"/>
  <c r="K363" i="147" s="1"/>
  <c r="L66" i="147" s="1"/>
  <c r="K310" i="147"/>
  <c r="K347" i="147" s="1"/>
  <c r="L50" i="147" s="1"/>
  <c r="K122" i="150"/>
  <c r="K282" i="150"/>
  <c r="K32" i="132" s="1"/>
  <c r="J229" i="136"/>
  <c r="J205" i="136"/>
  <c r="J206" i="136" s="1"/>
  <c r="G113" i="186"/>
  <c r="G114" i="186"/>
  <c r="G116" i="186" s="1"/>
  <c r="J213" i="139"/>
  <c r="J121" i="139"/>
  <c r="J171" i="134"/>
  <c r="J172" i="134" s="1"/>
  <c r="J69" i="86"/>
  <c r="J70" i="86" s="1"/>
  <c r="I367" i="86"/>
  <c r="K132" i="145"/>
  <c r="K170" i="145"/>
  <c r="K187" i="145"/>
  <c r="K185" i="145"/>
  <c r="K115" i="145"/>
  <c r="K117" i="145"/>
  <c r="K102" i="144"/>
  <c r="K170" i="144" s="1"/>
  <c r="K43" i="145"/>
  <c r="J350" i="145"/>
  <c r="J351" i="145" s="1"/>
  <c r="K113" i="145"/>
  <c r="K147" i="145"/>
  <c r="K181" i="145"/>
  <c r="H107" i="198"/>
  <c r="H112" i="198" s="1"/>
  <c r="H27" i="206"/>
  <c r="J28" i="102" s="1"/>
  <c r="K184" i="145"/>
  <c r="K150" i="145"/>
  <c r="K116" i="145"/>
  <c r="K59" i="145"/>
  <c r="J366" i="145"/>
  <c r="K69" i="145" s="1"/>
  <c r="K186" i="145"/>
  <c r="K118" i="145"/>
  <c r="K152" i="145"/>
  <c r="J296" i="148"/>
  <c r="J371" i="148"/>
  <c r="K188" i="145"/>
  <c r="K154" i="145"/>
  <c r="K120" i="145"/>
  <c r="K168" i="145"/>
  <c r="K202" i="145"/>
  <c r="K134" i="145"/>
  <c r="K148" i="145"/>
  <c r="K114" i="145"/>
  <c r="K182" i="145"/>
  <c r="K130" i="145"/>
  <c r="K164" i="145"/>
  <c r="K198" i="145"/>
  <c r="K167" i="145"/>
  <c r="K201" i="145"/>
  <c r="K133" i="145"/>
  <c r="H28" i="209"/>
  <c r="K98" i="144"/>
  <c r="K200" i="144" s="1"/>
  <c r="K54" i="149"/>
  <c r="K99" i="144"/>
  <c r="K201" i="144" s="1"/>
  <c r="J332" i="144"/>
  <c r="J333" i="144" s="1"/>
  <c r="K84" i="144"/>
  <c r="K118" i="144" s="1"/>
  <c r="K101" i="144"/>
  <c r="K169" i="144" s="1"/>
  <c r="K96" i="144"/>
  <c r="K130" i="144" s="1"/>
  <c r="K86" i="144"/>
  <c r="K188" i="144" s="1"/>
  <c r="J325" i="141"/>
  <c r="J362" i="141" s="1"/>
  <c r="K65" i="141" s="1"/>
  <c r="J328" i="141"/>
  <c r="J365" i="141" s="1"/>
  <c r="K68" i="141" s="1"/>
  <c r="J309" i="141"/>
  <c r="J346" i="141" s="1"/>
  <c r="K49" i="141" s="1"/>
  <c r="J319" i="141"/>
  <c r="J331" i="141"/>
  <c r="J307" i="141"/>
  <c r="J344" i="141" s="1"/>
  <c r="K47" i="141" s="1"/>
  <c r="J306" i="141"/>
  <c r="J343" i="141" s="1"/>
  <c r="K46" i="141" s="1"/>
  <c r="J313" i="141"/>
  <c r="J304" i="141"/>
  <c r="J341" i="141" s="1"/>
  <c r="K44" i="141" s="1"/>
  <c r="J321" i="141"/>
  <c r="J358" i="141" s="1"/>
  <c r="K61" i="141" s="1"/>
  <c r="J324" i="141"/>
  <c r="J361" i="141" s="1"/>
  <c r="K64" i="141" s="1"/>
  <c r="J305" i="141"/>
  <c r="J342" i="141" s="1"/>
  <c r="K45" i="141" s="1"/>
  <c r="J312" i="141"/>
  <c r="J349" i="141" s="1"/>
  <c r="K52" i="141" s="1"/>
  <c r="J326" i="141"/>
  <c r="J363" i="141" s="1"/>
  <c r="K66" i="141" s="1"/>
  <c r="J303" i="141"/>
  <c r="J311" i="141"/>
  <c r="J348" i="141" s="1"/>
  <c r="K51" i="141" s="1"/>
  <c r="J22" i="128"/>
  <c r="J72" i="128" s="1"/>
  <c r="H15" i="193" s="1"/>
  <c r="H44" i="193" s="1"/>
  <c r="H58" i="193" s="1"/>
  <c r="H99" i="193" s="1"/>
  <c r="J310" i="141"/>
  <c r="J347" i="141" s="1"/>
  <c r="K50" i="141" s="1"/>
  <c r="J320" i="141"/>
  <c r="J357" i="141" s="1"/>
  <c r="K60" i="141" s="1"/>
  <c r="J327" i="141"/>
  <c r="J364" i="141" s="1"/>
  <c r="K67" i="141" s="1"/>
  <c r="J308" i="141"/>
  <c r="J345" i="141" s="1"/>
  <c r="K48" i="141" s="1"/>
  <c r="J322" i="141"/>
  <c r="J359" i="141" s="1"/>
  <c r="K62" i="141" s="1"/>
  <c r="J329" i="141"/>
  <c r="J323" i="141"/>
  <c r="J360" i="141" s="1"/>
  <c r="K63" i="141" s="1"/>
  <c r="J356" i="144"/>
  <c r="J330" i="144"/>
  <c r="K119" i="144"/>
  <c r="K187" i="144"/>
  <c r="K153" i="144"/>
  <c r="K82" i="144"/>
  <c r="H106" i="197"/>
  <c r="H150" i="197" s="1"/>
  <c r="H105" i="197"/>
  <c r="H104" i="197"/>
  <c r="K80" i="144"/>
  <c r="J340" i="144"/>
  <c r="J314" i="144"/>
  <c r="K95" i="144"/>
  <c r="K97" i="144"/>
  <c r="K83" i="144"/>
  <c r="K100" i="144"/>
  <c r="K162" i="149"/>
  <c r="K196" i="149"/>
  <c r="K128" i="149"/>
  <c r="K127" i="149"/>
  <c r="K161" i="149"/>
  <c r="K195" i="149"/>
  <c r="K103" i="149"/>
  <c r="K104" i="149" s="1"/>
  <c r="K146" i="149"/>
  <c r="K180" i="149"/>
  <c r="K112" i="149"/>
  <c r="H118" i="202"/>
  <c r="H115" i="202"/>
  <c r="H117" i="202" s="1"/>
  <c r="H119" i="202" s="1"/>
  <c r="K179" i="149"/>
  <c r="K111" i="149"/>
  <c r="K145" i="149"/>
  <c r="K87" i="149"/>
  <c r="K88" i="149" s="1"/>
  <c r="K54" i="142"/>
  <c r="J98" i="102"/>
  <c r="J43" i="95"/>
  <c r="J68" i="95" s="1"/>
  <c r="K103" i="142"/>
  <c r="K104" i="142" s="1"/>
  <c r="K196" i="142"/>
  <c r="K162" i="142"/>
  <c r="K128" i="142"/>
  <c r="K179" i="142"/>
  <c r="K145" i="142"/>
  <c r="K111" i="142"/>
  <c r="K127" i="142"/>
  <c r="K161" i="142"/>
  <c r="K195" i="142"/>
  <c r="R585" i="217" l="1"/>
  <c r="R530" i="217"/>
  <c r="G258" i="211"/>
  <c r="P62" i="218" s="1"/>
  <c r="G231" i="211"/>
  <c r="H271" i="211"/>
  <c r="Q75" i="218" s="1"/>
  <c r="H244" i="211"/>
  <c r="H288" i="209"/>
  <c r="H29" i="210" s="1"/>
  <c r="H70" i="211" s="1"/>
  <c r="K96" i="141"/>
  <c r="K164" i="141" s="1"/>
  <c r="K237" i="145"/>
  <c r="K271" i="145" s="1"/>
  <c r="K325" i="162"/>
  <c r="K362" i="162" s="1"/>
  <c r="L65" i="162" s="1"/>
  <c r="K323" i="162"/>
  <c r="K360" i="162" s="1"/>
  <c r="L63" i="162" s="1"/>
  <c r="K331" i="162"/>
  <c r="K309" i="162"/>
  <c r="K346" i="162" s="1"/>
  <c r="L49" i="162" s="1"/>
  <c r="L97" i="147"/>
  <c r="L131" i="147" s="1"/>
  <c r="J219" i="86"/>
  <c r="J253" i="86" s="1"/>
  <c r="K233" i="145"/>
  <c r="K267" i="145" s="1"/>
  <c r="K321" i="162"/>
  <c r="K358" i="162" s="1"/>
  <c r="L61" i="162" s="1"/>
  <c r="K231" i="145"/>
  <c r="K265" i="145" s="1"/>
  <c r="K308" i="162"/>
  <c r="K345" i="162" s="1"/>
  <c r="L48" i="162" s="1"/>
  <c r="K312" i="162"/>
  <c r="K349" i="162" s="1"/>
  <c r="L52" i="162" s="1"/>
  <c r="K310" i="162"/>
  <c r="K347" i="162" s="1"/>
  <c r="L50" i="162" s="1"/>
  <c r="K303" i="162"/>
  <c r="K340" i="162" s="1"/>
  <c r="L43" i="162" s="1"/>
  <c r="L77" i="162" s="1"/>
  <c r="L111" i="162" s="1"/>
  <c r="K305" i="162"/>
  <c r="K342" i="162" s="1"/>
  <c r="L45" i="162" s="1"/>
  <c r="K304" i="162"/>
  <c r="K341" i="162" s="1"/>
  <c r="L44" i="162" s="1"/>
  <c r="K328" i="162"/>
  <c r="K365" i="162" s="1"/>
  <c r="L68" i="162" s="1"/>
  <c r="K322" i="162"/>
  <c r="K359" i="162" s="1"/>
  <c r="L62" i="162" s="1"/>
  <c r="K326" i="162"/>
  <c r="K363" i="162" s="1"/>
  <c r="L66" i="162" s="1"/>
  <c r="K327" i="162"/>
  <c r="K364" i="162" s="1"/>
  <c r="L67" i="162" s="1"/>
  <c r="K24" i="128"/>
  <c r="K74" i="128" s="1"/>
  <c r="I15" i="195" s="1"/>
  <c r="I44" i="195" s="1"/>
  <c r="I58" i="195" s="1"/>
  <c r="I99" i="195" s="1"/>
  <c r="I105" i="195" s="1"/>
  <c r="I24" i="205" s="1"/>
  <c r="K320" i="162"/>
  <c r="K357" i="162" s="1"/>
  <c r="L60" i="162" s="1"/>
  <c r="K307" i="162"/>
  <c r="K344" i="162" s="1"/>
  <c r="L47" i="162" s="1"/>
  <c r="K329" i="162"/>
  <c r="K332" i="162" s="1"/>
  <c r="K324" i="162"/>
  <c r="K361" i="162" s="1"/>
  <c r="L64" i="162" s="1"/>
  <c r="K306" i="162"/>
  <c r="K343" i="162" s="1"/>
  <c r="L46" i="162" s="1"/>
  <c r="L79" i="147"/>
  <c r="L147" i="147" s="1"/>
  <c r="K319" i="162"/>
  <c r="K356" i="162" s="1"/>
  <c r="L59" i="162" s="1"/>
  <c r="L93" i="162" s="1"/>
  <c r="L127" i="162" s="1"/>
  <c r="K311" i="162"/>
  <c r="K348" i="162" s="1"/>
  <c r="L51" i="162" s="1"/>
  <c r="K294" i="146"/>
  <c r="K296" i="146" s="1"/>
  <c r="K283" i="146"/>
  <c r="K279" i="150"/>
  <c r="K32" i="130" s="1"/>
  <c r="K147" i="144"/>
  <c r="J146" i="86"/>
  <c r="J155" i="86" s="1"/>
  <c r="K181" i="144"/>
  <c r="H115" i="194"/>
  <c r="H117" i="194" s="1"/>
  <c r="H119" i="194" s="1"/>
  <c r="J87" i="86"/>
  <c r="J88" i="86" s="1"/>
  <c r="J112" i="86"/>
  <c r="J121" i="86" s="1"/>
  <c r="J221" i="86"/>
  <c r="J255" i="86" s="1"/>
  <c r="K224" i="150"/>
  <c r="J218" i="86"/>
  <c r="J252" i="86" s="1"/>
  <c r="J216" i="86"/>
  <c r="J250" i="86" s="1"/>
  <c r="K234" i="145"/>
  <c r="K268" i="145" s="1"/>
  <c r="K221" i="145"/>
  <c r="K255" i="145" s="1"/>
  <c r="K87" i="142"/>
  <c r="K88" i="142" s="1"/>
  <c r="K180" i="142"/>
  <c r="K189" i="142" s="1"/>
  <c r="K190" i="142" s="1"/>
  <c r="K217" i="145"/>
  <c r="K251" i="145" s="1"/>
  <c r="K112" i="142"/>
  <c r="K121" i="142" s="1"/>
  <c r="K238" i="145"/>
  <c r="K272" i="145" s="1"/>
  <c r="J281" i="135"/>
  <c r="J17" i="133" s="1"/>
  <c r="K115" i="144"/>
  <c r="K183" i="144"/>
  <c r="L84" i="147"/>
  <c r="L186" i="147" s="1"/>
  <c r="R584" i="217"/>
  <c r="J280" i="136"/>
  <c r="J18" i="131" s="1"/>
  <c r="L98" i="147"/>
  <c r="L132" i="147" s="1"/>
  <c r="K219" i="145"/>
  <c r="K253" i="145" s="1"/>
  <c r="L99" i="147"/>
  <c r="L201" i="147" s="1"/>
  <c r="L80" i="147"/>
  <c r="L114" i="147" s="1"/>
  <c r="L82" i="147"/>
  <c r="L116" i="147" s="1"/>
  <c r="J280" i="135"/>
  <c r="J17" i="131" s="1"/>
  <c r="K152" i="144"/>
  <c r="L96" i="147"/>
  <c r="L164" i="147" s="1"/>
  <c r="J223" i="139"/>
  <c r="J247" i="139"/>
  <c r="J257" i="139" s="1"/>
  <c r="J258" i="139" s="1"/>
  <c r="J239" i="136"/>
  <c r="J240" i="136" s="1"/>
  <c r="J263" i="136"/>
  <c r="J273" i="136" s="1"/>
  <c r="J274" i="136" s="1"/>
  <c r="L100" i="147"/>
  <c r="K350" i="147"/>
  <c r="L43" i="147"/>
  <c r="L77" i="147" s="1"/>
  <c r="L86" i="147"/>
  <c r="J279" i="138"/>
  <c r="J224" i="138"/>
  <c r="J122" i="136"/>
  <c r="J282" i="136"/>
  <c r="J18" i="132" s="1"/>
  <c r="J190" i="137"/>
  <c r="J281" i="137"/>
  <c r="J19" i="133" s="1"/>
  <c r="R583" i="217"/>
  <c r="R586" i="217"/>
  <c r="R587" i="217"/>
  <c r="J281" i="136"/>
  <c r="J18" i="133" s="1"/>
  <c r="J223" i="134"/>
  <c r="J247" i="134"/>
  <c r="J257" i="134" s="1"/>
  <c r="J258" i="134" s="1"/>
  <c r="K314" i="147"/>
  <c r="K332" i="147"/>
  <c r="K333" i="147" s="1"/>
  <c r="L59" i="147"/>
  <c r="L93" i="147" s="1"/>
  <c r="K366" i="147"/>
  <c r="J222" i="86"/>
  <c r="J256" i="86" s="1"/>
  <c r="J190" i="134"/>
  <c r="J281" i="134"/>
  <c r="J16" i="133" s="1"/>
  <c r="J239" i="134"/>
  <c r="J240" i="134" s="1"/>
  <c r="J263" i="134"/>
  <c r="J273" i="134" s="1"/>
  <c r="J274" i="134" s="1"/>
  <c r="K33" i="130"/>
  <c r="K283" i="151"/>
  <c r="K294" i="151"/>
  <c r="J189" i="86"/>
  <c r="J122" i="134"/>
  <c r="J282" i="134"/>
  <c r="J16" i="132" s="1"/>
  <c r="J239" i="139"/>
  <c r="J240" i="139" s="1"/>
  <c r="J263" i="139"/>
  <c r="J273" i="139" s="1"/>
  <c r="J274" i="139" s="1"/>
  <c r="J223" i="135"/>
  <c r="J247" i="135"/>
  <c r="J257" i="135" s="1"/>
  <c r="J258" i="135" s="1"/>
  <c r="J156" i="134"/>
  <c r="J280" i="134"/>
  <c r="J16" i="131" s="1"/>
  <c r="G118" i="186"/>
  <c r="G115" i="186"/>
  <c r="G117" i="186" s="1"/>
  <c r="G119" i="186" s="1"/>
  <c r="L101" i="147"/>
  <c r="L95" i="147"/>
  <c r="L83" i="147"/>
  <c r="I105" i="200"/>
  <c r="I29" i="205" s="1"/>
  <c r="I106" i="200"/>
  <c r="I29" i="207" s="1"/>
  <c r="I30" i="209" s="1"/>
  <c r="I104" i="200"/>
  <c r="J290" i="86"/>
  <c r="J54" i="86"/>
  <c r="J162" i="86"/>
  <c r="J196" i="86"/>
  <c r="J128" i="86"/>
  <c r="J156" i="139"/>
  <c r="J280" i="139"/>
  <c r="J21" i="131" s="1"/>
  <c r="I54" i="95"/>
  <c r="I69" i="102"/>
  <c r="I109" i="102"/>
  <c r="J213" i="86"/>
  <c r="J217" i="86"/>
  <c r="J251" i="86" s="1"/>
  <c r="J220" i="86"/>
  <c r="J254" i="86" s="1"/>
  <c r="J215" i="86"/>
  <c r="J249" i="86" s="1"/>
  <c r="J282" i="135"/>
  <c r="J17" i="132" s="1"/>
  <c r="J122" i="135"/>
  <c r="J223" i="137"/>
  <c r="J247" i="137"/>
  <c r="J257" i="137" s="1"/>
  <c r="J258" i="137" s="1"/>
  <c r="J282" i="139"/>
  <c r="J21" i="132" s="1"/>
  <c r="J122" i="139"/>
  <c r="L85" i="147"/>
  <c r="K330" i="147"/>
  <c r="L81" i="147"/>
  <c r="L102" i="147"/>
  <c r="J223" i="136"/>
  <c r="J247" i="136"/>
  <c r="J257" i="136" s="1"/>
  <c r="J258" i="136" s="1"/>
  <c r="J195" i="86"/>
  <c r="J127" i="86"/>
  <c r="J103" i="86"/>
  <c r="J104" i="86" s="1"/>
  <c r="J161" i="86"/>
  <c r="J156" i="137"/>
  <c r="J280" i="137"/>
  <c r="J19" i="131" s="1"/>
  <c r="J239" i="135"/>
  <c r="J240" i="135" s="1"/>
  <c r="J263" i="135"/>
  <c r="J273" i="135" s="1"/>
  <c r="J274" i="135" s="1"/>
  <c r="J190" i="139"/>
  <c r="J281" i="139"/>
  <c r="J21" i="133" s="1"/>
  <c r="K296" i="143"/>
  <c r="K371" i="143"/>
  <c r="J122" i="137"/>
  <c r="J282" i="137"/>
  <c r="J19" i="132" s="1"/>
  <c r="J239" i="137"/>
  <c r="J240" i="137" s="1"/>
  <c r="J263" i="137"/>
  <c r="J273" i="137" s="1"/>
  <c r="J274" i="137" s="1"/>
  <c r="K203" i="144"/>
  <c r="K136" i="144"/>
  <c r="I86" i="208"/>
  <c r="K166" i="144"/>
  <c r="K82" i="141"/>
  <c r="K184" i="141" s="1"/>
  <c r="K135" i="144"/>
  <c r="K167" i="144"/>
  <c r="K70" i="145"/>
  <c r="K198" i="144"/>
  <c r="K133" i="144"/>
  <c r="K84" i="141"/>
  <c r="K186" i="141" s="1"/>
  <c r="K164" i="144"/>
  <c r="K204" i="144"/>
  <c r="K132" i="144"/>
  <c r="K235" i="145"/>
  <c r="K269" i="145" s="1"/>
  <c r="K218" i="145"/>
  <c r="K252" i="145" s="1"/>
  <c r="K215" i="145"/>
  <c r="K249" i="145" s="1"/>
  <c r="K232" i="145"/>
  <c r="K266" i="145" s="1"/>
  <c r="K236" i="145"/>
  <c r="K270" i="145" s="1"/>
  <c r="K216" i="145"/>
  <c r="K250" i="145" s="1"/>
  <c r="K220" i="145"/>
  <c r="K254" i="145" s="1"/>
  <c r="K93" i="145"/>
  <c r="K94" i="145"/>
  <c r="K81" i="141"/>
  <c r="K149" i="141" s="1"/>
  <c r="K222" i="145"/>
  <c r="K256" i="145" s="1"/>
  <c r="J320" i="148"/>
  <c r="J357" i="148" s="1"/>
  <c r="K60" i="148" s="1"/>
  <c r="J327" i="148"/>
  <c r="J364" i="148" s="1"/>
  <c r="K67" i="148" s="1"/>
  <c r="J308" i="148"/>
  <c r="J345" i="148" s="1"/>
  <c r="K48" i="148" s="1"/>
  <c r="J322" i="148"/>
  <c r="J359" i="148" s="1"/>
  <c r="K62" i="148" s="1"/>
  <c r="J329" i="148"/>
  <c r="J306" i="148"/>
  <c r="J343" i="148" s="1"/>
  <c r="K46" i="148" s="1"/>
  <c r="J30" i="128"/>
  <c r="J80" i="128" s="1"/>
  <c r="H15" i="201" s="1"/>
  <c r="H44" i="201" s="1"/>
  <c r="H58" i="201" s="1"/>
  <c r="H99" i="201" s="1"/>
  <c r="J313" i="148"/>
  <c r="J323" i="148"/>
  <c r="J360" i="148" s="1"/>
  <c r="K63" i="148" s="1"/>
  <c r="J304" i="148"/>
  <c r="J341" i="148" s="1"/>
  <c r="K44" i="148" s="1"/>
  <c r="J311" i="148"/>
  <c r="J348" i="148" s="1"/>
  <c r="K51" i="148" s="1"/>
  <c r="J325" i="148"/>
  <c r="J362" i="148" s="1"/>
  <c r="K65" i="148" s="1"/>
  <c r="J328" i="148"/>
  <c r="J365" i="148" s="1"/>
  <c r="K68" i="148" s="1"/>
  <c r="J309" i="148"/>
  <c r="J346" i="148" s="1"/>
  <c r="K49" i="148" s="1"/>
  <c r="J319" i="148"/>
  <c r="J331" i="148"/>
  <c r="J307" i="148"/>
  <c r="J344" i="148" s="1"/>
  <c r="K47" i="148" s="1"/>
  <c r="J321" i="148"/>
  <c r="J358" i="148" s="1"/>
  <c r="K61" i="148" s="1"/>
  <c r="J324" i="148"/>
  <c r="J361" i="148" s="1"/>
  <c r="K64" i="148" s="1"/>
  <c r="J305" i="148"/>
  <c r="J342" i="148" s="1"/>
  <c r="K45" i="148" s="1"/>
  <c r="J312" i="148"/>
  <c r="J349" i="148" s="1"/>
  <c r="K52" i="148" s="1"/>
  <c r="J326" i="148"/>
  <c r="J363" i="148" s="1"/>
  <c r="K66" i="148" s="1"/>
  <c r="J303" i="148"/>
  <c r="J310" i="148"/>
  <c r="J347" i="148" s="1"/>
  <c r="K50" i="148" s="1"/>
  <c r="J367" i="145"/>
  <c r="J47" i="95"/>
  <c r="J72" i="95" s="1"/>
  <c r="J102" i="102"/>
  <c r="K53" i="145"/>
  <c r="K290" i="145" s="1"/>
  <c r="J368" i="145"/>
  <c r="J370" i="145" s="1"/>
  <c r="H114" i="198"/>
  <c r="H116" i="198" s="1"/>
  <c r="H113" i="198"/>
  <c r="K77" i="145"/>
  <c r="K78" i="145"/>
  <c r="K154" i="144"/>
  <c r="K186" i="144"/>
  <c r="K100" i="141"/>
  <c r="K202" i="141" s="1"/>
  <c r="K120" i="144"/>
  <c r="K95" i="141"/>
  <c r="K129" i="141" s="1"/>
  <c r="K137" i="149"/>
  <c r="K138" i="149" s="1"/>
  <c r="K97" i="141"/>
  <c r="K131" i="141" s="1"/>
  <c r="K101" i="141"/>
  <c r="K135" i="141" s="1"/>
  <c r="K85" i="141"/>
  <c r="K119" i="141" s="1"/>
  <c r="K79" i="141"/>
  <c r="K181" i="141" s="1"/>
  <c r="J332" i="141"/>
  <c r="J333" i="141" s="1"/>
  <c r="J356" i="141"/>
  <c r="J330" i="141"/>
  <c r="J340" i="141"/>
  <c r="J314" i="141"/>
  <c r="K98" i="141"/>
  <c r="K80" i="141"/>
  <c r="K83" i="141"/>
  <c r="K102" i="141"/>
  <c r="H106" i="193"/>
  <c r="H22" i="207" s="1"/>
  <c r="H23" i="209" s="1"/>
  <c r="H105" i="193"/>
  <c r="H22" i="205" s="1"/>
  <c r="H104" i="193"/>
  <c r="K86" i="141"/>
  <c r="K99" i="141"/>
  <c r="H148" i="197"/>
  <c r="H141" i="197"/>
  <c r="H107" i="197"/>
  <c r="J366" i="144"/>
  <c r="K69" i="144" s="1"/>
  <c r="K59" i="144"/>
  <c r="K137" i="142"/>
  <c r="K138" i="142" s="1"/>
  <c r="K199" i="144"/>
  <c r="K165" i="144"/>
  <c r="K131" i="144"/>
  <c r="K197" i="144"/>
  <c r="K129" i="144"/>
  <c r="K163" i="144"/>
  <c r="K43" i="144"/>
  <c r="J350" i="144"/>
  <c r="J351" i="144" s="1"/>
  <c r="K114" i="144"/>
  <c r="K182" i="144"/>
  <c r="K148" i="144"/>
  <c r="H149" i="197"/>
  <c r="H142" i="197"/>
  <c r="K150" i="144"/>
  <c r="K116" i="144"/>
  <c r="K184" i="144"/>
  <c r="K221" i="144"/>
  <c r="K255" i="144" s="1"/>
  <c r="K185" i="144"/>
  <c r="K117" i="144"/>
  <c r="K151" i="144"/>
  <c r="K134" i="144"/>
  <c r="K202" i="144"/>
  <c r="K168" i="144"/>
  <c r="K155" i="149"/>
  <c r="K156" i="149" s="1"/>
  <c r="K213" i="149"/>
  <c r="K121" i="149"/>
  <c r="K214" i="149"/>
  <c r="K248" i="149" s="1"/>
  <c r="K189" i="149"/>
  <c r="K229" i="149"/>
  <c r="K205" i="149"/>
  <c r="K206" i="149" s="1"/>
  <c r="K230" i="149"/>
  <c r="K264" i="149" s="1"/>
  <c r="K171" i="149"/>
  <c r="K172" i="149" s="1"/>
  <c r="K229" i="142"/>
  <c r="K263" i="142" s="1"/>
  <c r="K155" i="142"/>
  <c r="K205" i="142"/>
  <c r="K206" i="142" s="1"/>
  <c r="K230" i="142"/>
  <c r="K264" i="142" s="1"/>
  <c r="K213" i="142"/>
  <c r="K171" i="142"/>
  <c r="K172" i="142" s="1"/>
  <c r="K333" i="162" l="1"/>
  <c r="H153" i="197"/>
  <c r="H26" i="206" s="1"/>
  <c r="H154" i="197"/>
  <c r="H26" i="205" s="1"/>
  <c r="K130" i="141"/>
  <c r="K198" i="141"/>
  <c r="H270" i="211"/>
  <c r="Q74" i="218" s="1"/>
  <c r="H243" i="211"/>
  <c r="I290" i="209"/>
  <c r="I31" i="210" s="1"/>
  <c r="I72" i="211" s="1"/>
  <c r="H283" i="209"/>
  <c r="H24" i="210" s="1"/>
  <c r="H65" i="211" s="1"/>
  <c r="L100" i="162"/>
  <c r="L202" i="162" s="1"/>
  <c r="L98" i="162"/>
  <c r="L166" i="162" s="1"/>
  <c r="L85" i="162"/>
  <c r="L153" i="162" s="1"/>
  <c r="L84" i="162"/>
  <c r="L152" i="162" s="1"/>
  <c r="L165" i="147"/>
  <c r="L199" i="147"/>
  <c r="L82" i="162"/>
  <c r="L116" i="162" s="1"/>
  <c r="L83" i="162"/>
  <c r="L151" i="162" s="1"/>
  <c r="L181" i="147"/>
  <c r="L80" i="162"/>
  <c r="L182" i="162" s="1"/>
  <c r="L95" i="162"/>
  <c r="L197" i="162" s="1"/>
  <c r="L96" i="162"/>
  <c r="L198" i="162" s="1"/>
  <c r="I104" i="195"/>
  <c r="I24" i="206" s="1"/>
  <c r="L101" i="162"/>
  <c r="L135" i="162" s="1"/>
  <c r="L99" i="162"/>
  <c r="L201" i="162" s="1"/>
  <c r="L179" i="162"/>
  <c r="L145" i="162"/>
  <c r="L78" i="162"/>
  <c r="L146" i="162" s="1"/>
  <c r="I106" i="195"/>
  <c r="I24" i="207" s="1"/>
  <c r="I25" i="209" s="1"/>
  <c r="L97" i="162"/>
  <c r="L131" i="162" s="1"/>
  <c r="L102" i="162"/>
  <c r="L79" i="162"/>
  <c r="K366" i="162"/>
  <c r="K367" i="162" s="1"/>
  <c r="L81" i="162"/>
  <c r="L86" i="162"/>
  <c r="L154" i="162" s="1"/>
  <c r="L113" i="147"/>
  <c r="L195" i="162"/>
  <c r="L161" i="162"/>
  <c r="K350" i="162"/>
  <c r="K351" i="162" s="1"/>
  <c r="K330" i="162"/>
  <c r="L94" i="162"/>
  <c r="L162" i="162" s="1"/>
  <c r="K314" i="162"/>
  <c r="K371" i="146"/>
  <c r="K215" i="144"/>
  <c r="K249" i="144" s="1"/>
  <c r="K294" i="150"/>
  <c r="K296" i="150" s="1"/>
  <c r="K283" i="150"/>
  <c r="J214" i="86"/>
  <c r="J248" i="86" s="1"/>
  <c r="L182" i="147"/>
  <c r="L200" i="147"/>
  <c r="L167" i="147"/>
  <c r="L184" i="147"/>
  <c r="K214" i="142"/>
  <c r="K248" i="142" s="1"/>
  <c r="K217" i="144"/>
  <c r="K251" i="144" s="1"/>
  <c r="K220" i="144"/>
  <c r="K254" i="144" s="1"/>
  <c r="L148" i="147"/>
  <c r="L166" i="147"/>
  <c r="J171" i="86"/>
  <c r="J172" i="86" s="1"/>
  <c r="K237" i="144"/>
  <c r="K271" i="144" s="1"/>
  <c r="K222" i="144"/>
  <c r="K256" i="144" s="1"/>
  <c r="L152" i="147"/>
  <c r="K203" i="141"/>
  <c r="L118" i="147"/>
  <c r="L198" i="147"/>
  <c r="L150" i="147"/>
  <c r="L130" i="147"/>
  <c r="L94" i="147"/>
  <c r="L196" i="147" s="1"/>
  <c r="L133" i="147"/>
  <c r="J224" i="136"/>
  <c r="J279" i="136"/>
  <c r="J122" i="86"/>
  <c r="I79" i="95"/>
  <c r="AH37" i="95"/>
  <c r="J230" i="86"/>
  <c r="J264" i="86" s="1"/>
  <c r="L169" i="147"/>
  <c r="L203" i="147"/>
  <c r="L135" i="147"/>
  <c r="K322" i="146"/>
  <c r="K359" i="146" s="1"/>
  <c r="L62" i="146" s="1"/>
  <c r="K329" i="146"/>
  <c r="K306" i="146"/>
  <c r="K343" i="146" s="1"/>
  <c r="L46" i="146" s="1"/>
  <c r="K313" i="146"/>
  <c r="K323" i="146"/>
  <c r="K360" i="146" s="1"/>
  <c r="L63" i="146" s="1"/>
  <c r="L97" i="146" s="1"/>
  <c r="K304" i="146"/>
  <c r="K341" i="146" s="1"/>
  <c r="L44" i="146" s="1"/>
  <c r="K326" i="146"/>
  <c r="K363" i="146" s="1"/>
  <c r="L66" i="146" s="1"/>
  <c r="K320" i="146"/>
  <c r="K357" i="146" s="1"/>
  <c r="L60" i="146" s="1"/>
  <c r="K28" i="128"/>
  <c r="K78" i="128" s="1"/>
  <c r="I15" i="199" s="1"/>
  <c r="I44" i="199" s="1"/>
  <c r="I58" i="199" s="1"/>
  <c r="I99" i="199" s="1"/>
  <c r="K311" i="146"/>
  <c r="K348" i="146" s="1"/>
  <c r="L51" i="146" s="1"/>
  <c r="K325" i="146"/>
  <c r="K362" i="146" s="1"/>
  <c r="L65" i="146" s="1"/>
  <c r="K328" i="146"/>
  <c r="K365" i="146" s="1"/>
  <c r="L68" i="146" s="1"/>
  <c r="K309" i="146"/>
  <c r="K346" i="146" s="1"/>
  <c r="L49" i="146" s="1"/>
  <c r="K319" i="146"/>
  <c r="K356" i="146" s="1"/>
  <c r="K310" i="146"/>
  <c r="K347" i="146" s="1"/>
  <c r="L50" i="146" s="1"/>
  <c r="K308" i="146"/>
  <c r="K345" i="146" s="1"/>
  <c r="L48" i="146" s="1"/>
  <c r="K331" i="146"/>
  <c r="K307" i="146"/>
  <c r="K344" i="146" s="1"/>
  <c r="L47" i="146" s="1"/>
  <c r="K321" i="146"/>
  <c r="K358" i="146" s="1"/>
  <c r="L61" i="146" s="1"/>
  <c r="K324" i="146"/>
  <c r="K361" i="146" s="1"/>
  <c r="L64" i="146" s="1"/>
  <c r="K305" i="146"/>
  <c r="K342" i="146" s="1"/>
  <c r="L45" i="146" s="1"/>
  <c r="K312" i="146"/>
  <c r="K349" i="146" s="1"/>
  <c r="L52" i="146" s="1"/>
  <c r="K303" i="146"/>
  <c r="K340" i="146" s="1"/>
  <c r="K327" i="146"/>
  <c r="K364" i="146" s="1"/>
  <c r="L67" i="146" s="1"/>
  <c r="J224" i="135"/>
  <c r="J279" i="135"/>
  <c r="K371" i="151"/>
  <c r="K296" i="151"/>
  <c r="J224" i="134"/>
  <c r="J279" i="134"/>
  <c r="K368" i="147"/>
  <c r="K370" i="147" s="1"/>
  <c r="K351" i="147"/>
  <c r="L53" i="147"/>
  <c r="K238" i="144"/>
  <c r="K272" i="144" s="1"/>
  <c r="K25" i="128"/>
  <c r="K75" i="128" s="1"/>
  <c r="I15" i="196" s="1"/>
  <c r="I44" i="196" s="1"/>
  <c r="I58" i="196" s="1"/>
  <c r="I99" i="196" s="1"/>
  <c r="K313" i="143"/>
  <c r="K323" i="143"/>
  <c r="K360" i="143" s="1"/>
  <c r="L63" i="143" s="1"/>
  <c r="K304" i="143"/>
  <c r="K341" i="143" s="1"/>
  <c r="L44" i="143" s="1"/>
  <c r="K311" i="143"/>
  <c r="K348" i="143" s="1"/>
  <c r="L51" i="143" s="1"/>
  <c r="K325" i="143"/>
  <c r="K362" i="143" s="1"/>
  <c r="L65" i="143" s="1"/>
  <c r="K328" i="143"/>
  <c r="K365" i="143" s="1"/>
  <c r="L68" i="143" s="1"/>
  <c r="K309" i="143"/>
  <c r="K346" i="143" s="1"/>
  <c r="L49" i="143" s="1"/>
  <c r="K319" i="143"/>
  <c r="K356" i="143" s="1"/>
  <c r="K331" i="143"/>
  <c r="K307" i="143"/>
  <c r="K344" i="143" s="1"/>
  <c r="L47" i="143" s="1"/>
  <c r="K321" i="143"/>
  <c r="K358" i="143" s="1"/>
  <c r="L61" i="143" s="1"/>
  <c r="K324" i="143"/>
  <c r="K361" i="143" s="1"/>
  <c r="L64" i="143" s="1"/>
  <c r="K305" i="143"/>
  <c r="K342" i="143" s="1"/>
  <c r="L45" i="143" s="1"/>
  <c r="K312" i="143"/>
  <c r="K349" i="143" s="1"/>
  <c r="L52" i="143" s="1"/>
  <c r="K326" i="143"/>
  <c r="K363" i="143" s="1"/>
  <c r="L66" i="143" s="1"/>
  <c r="K303" i="143"/>
  <c r="K340" i="143" s="1"/>
  <c r="K310" i="143"/>
  <c r="K347" i="143" s="1"/>
  <c r="L50" i="143" s="1"/>
  <c r="K320" i="143"/>
  <c r="K357" i="143" s="1"/>
  <c r="L60" i="143" s="1"/>
  <c r="K327" i="143"/>
  <c r="K364" i="143" s="1"/>
  <c r="L67" i="143" s="1"/>
  <c r="K308" i="143"/>
  <c r="K345" i="143" s="1"/>
  <c r="L48" i="143" s="1"/>
  <c r="K322" i="143"/>
  <c r="K359" i="143" s="1"/>
  <c r="L62" i="143" s="1"/>
  <c r="K329" i="143"/>
  <c r="K306" i="143"/>
  <c r="K343" i="143" s="1"/>
  <c r="L46" i="143" s="1"/>
  <c r="J137" i="86"/>
  <c r="J138" i="86" s="1"/>
  <c r="L170" i="147"/>
  <c r="L204" i="147"/>
  <c r="L136" i="147"/>
  <c r="L187" i="147"/>
  <c r="L119" i="147"/>
  <c r="L153" i="147"/>
  <c r="J279" i="137"/>
  <c r="J224" i="137"/>
  <c r="L78" i="147"/>
  <c r="L87" i="147" s="1"/>
  <c r="L88" i="147" s="1"/>
  <c r="J283" i="138"/>
  <c r="J294" i="138"/>
  <c r="J20" i="130"/>
  <c r="J229" i="86"/>
  <c r="J205" i="86"/>
  <c r="J206" i="86" s="1"/>
  <c r="L149" i="147"/>
  <c r="L183" i="147"/>
  <c r="L115" i="147"/>
  <c r="L151" i="147"/>
  <c r="L185" i="147"/>
  <c r="L117" i="147"/>
  <c r="K367" i="147"/>
  <c r="L69" i="147"/>
  <c r="L70" i="147" s="1"/>
  <c r="L154" i="147"/>
  <c r="L120" i="147"/>
  <c r="L188" i="147"/>
  <c r="J247" i="86"/>
  <c r="Q359" i="217"/>
  <c r="Q622" i="217"/>
  <c r="I29" i="206"/>
  <c r="J88" i="208" s="1"/>
  <c r="I107" i="200"/>
  <c r="I112" i="200" s="1"/>
  <c r="L197" i="147"/>
  <c r="L163" i="147"/>
  <c r="L129" i="147"/>
  <c r="J190" i="86"/>
  <c r="L161" i="147"/>
  <c r="L195" i="147"/>
  <c r="L127" i="147"/>
  <c r="J156" i="86"/>
  <c r="L145" i="147"/>
  <c r="L111" i="147"/>
  <c r="L179" i="147"/>
  <c r="L202" i="147"/>
  <c r="L168" i="147"/>
  <c r="L134" i="147"/>
  <c r="J224" i="139"/>
  <c r="J279" i="139"/>
  <c r="K235" i="144"/>
  <c r="K269" i="144" s="1"/>
  <c r="K116" i="141"/>
  <c r="K118" i="141"/>
  <c r="K150" i="141"/>
  <c r="K234" i="144"/>
  <c r="K268" i="144" s="1"/>
  <c r="K232" i="144"/>
  <c r="K266" i="144" s="1"/>
  <c r="K282" i="142"/>
  <c r="K23" i="132" s="1"/>
  <c r="K183" i="141"/>
  <c r="K134" i="141"/>
  <c r="K115" i="141"/>
  <c r="K168" i="141"/>
  <c r="K84" i="148"/>
  <c r="K118" i="148" s="1"/>
  <c r="K79" i="148"/>
  <c r="K113" i="148" s="1"/>
  <c r="K152" i="141"/>
  <c r="J332" i="148"/>
  <c r="J333" i="148" s="1"/>
  <c r="K98" i="148"/>
  <c r="K132" i="148" s="1"/>
  <c r="K113" i="141"/>
  <c r="K95" i="148"/>
  <c r="K197" i="148" s="1"/>
  <c r="K169" i="141"/>
  <c r="K83" i="148"/>
  <c r="K151" i="148" s="1"/>
  <c r="K163" i="141"/>
  <c r="K99" i="148"/>
  <c r="K133" i="148" s="1"/>
  <c r="K96" i="148"/>
  <c r="K198" i="148" s="1"/>
  <c r="K111" i="145"/>
  <c r="K145" i="145"/>
  <c r="K179" i="145"/>
  <c r="K195" i="145"/>
  <c r="K127" i="145"/>
  <c r="K161" i="145"/>
  <c r="K103" i="145"/>
  <c r="K104" i="145" s="1"/>
  <c r="H118" i="198"/>
  <c r="H115" i="198"/>
  <c r="H117" i="198" s="1"/>
  <c r="H119" i="198" s="1"/>
  <c r="J340" i="148"/>
  <c r="J314" i="148"/>
  <c r="J356" i="148"/>
  <c r="J330" i="148"/>
  <c r="K85" i="148"/>
  <c r="H106" i="201"/>
  <c r="H30" i="207" s="1"/>
  <c r="H105" i="201"/>
  <c r="H30" i="205" s="1"/>
  <c r="H104" i="201"/>
  <c r="K82" i="148"/>
  <c r="K87" i="145"/>
  <c r="K88" i="145" s="1"/>
  <c r="K180" i="145"/>
  <c r="K146" i="145"/>
  <c r="K112" i="145"/>
  <c r="K100" i="148"/>
  <c r="K80" i="148"/>
  <c r="K101" i="148"/>
  <c r="K70" i="144"/>
  <c r="K199" i="141"/>
  <c r="K54" i="145"/>
  <c r="K86" i="148"/>
  <c r="K81" i="148"/>
  <c r="K102" i="148"/>
  <c r="K97" i="148"/>
  <c r="K128" i="145"/>
  <c r="K196" i="145"/>
  <c r="K162" i="145"/>
  <c r="K197" i="141"/>
  <c r="K187" i="141"/>
  <c r="K282" i="149"/>
  <c r="K31" i="132" s="1"/>
  <c r="K153" i="141"/>
  <c r="K147" i="141"/>
  <c r="K122" i="142"/>
  <c r="K165" i="141"/>
  <c r="K188" i="141"/>
  <c r="K120" i="141"/>
  <c r="K154" i="141"/>
  <c r="K273" i="142"/>
  <c r="K274" i="142" s="1"/>
  <c r="H22" i="206"/>
  <c r="I81" i="208" s="1"/>
  <c r="H107" i="193"/>
  <c r="H112" i="193" s="1"/>
  <c r="J366" i="141"/>
  <c r="K69" i="141" s="1"/>
  <c r="K59" i="141"/>
  <c r="K132" i="141"/>
  <c r="K200" i="141"/>
  <c r="K166" i="141"/>
  <c r="K201" i="141"/>
  <c r="K167" i="141"/>
  <c r="K133" i="141"/>
  <c r="K204" i="141"/>
  <c r="K170" i="141"/>
  <c r="K136" i="141"/>
  <c r="K117" i="141"/>
  <c r="K151" i="141"/>
  <c r="K185" i="141"/>
  <c r="J350" i="141"/>
  <c r="K43" i="141"/>
  <c r="K231" i="144"/>
  <c r="K265" i="144" s="1"/>
  <c r="K148" i="141"/>
  <c r="K182" i="141"/>
  <c r="K114" i="141"/>
  <c r="K77" i="144"/>
  <c r="K78" i="144"/>
  <c r="K236" i="144"/>
  <c r="K270" i="144" s="1"/>
  <c r="K219" i="144"/>
  <c r="K253" i="144" s="1"/>
  <c r="K218" i="144"/>
  <c r="K252" i="144" s="1"/>
  <c r="K216" i="144"/>
  <c r="K250" i="144" s="1"/>
  <c r="H112" i="197"/>
  <c r="H151" i="197"/>
  <c r="K122" i="149"/>
  <c r="J367" i="144"/>
  <c r="K281" i="142"/>
  <c r="K23" i="133" s="1"/>
  <c r="K281" i="149"/>
  <c r="K31" i="133" s="1"/>
  <c r="J368" i="144"/>
  <c r="J370" i="144" s="1"/>
  <c r="K53" i="144"/>
  <c r="K290" i="144" s="1"/>
  <c r="K233" i="144"/>
  <c r="K267" i="144" s="1"/>
  <c r="K93" i="144"/>
  <c r="K94" i="144"/>
  <c r="K190" i="149"/>
  <c r="K223" i="149"/>
  <c r="K247" i="149"/>
  <c r="K257" i="149" s="1"/>
  <c r="K258" i="149" s="1"/>
  <c r="K239" i="149"/>
  <c r="K240" i="149" s="1"/>
  <c r="K263" i="149"/>
  <c r="K273" i="149" s="1"/>
  <c r="K274" i="149" s="1"/>
  <c r="K280" i="149"/>
  <c r="K31" i="131" s="1"/>
  <c r="K280" i="142"/>
  <c r="K23" i="131" s="1"/>
  <c r="K247" i="142"/>
  <c r="K239" i="142"/>
  <c r="K240" i="142" s="1"/>
  <c r="K156" i="142"/>
  <c r="H155" i="197" l="1"/>
  <c r="H26" i="207" s="1"/>
  <c r="J27" i="102" s="1"/>
  <c r="L86" i="146"/>
  <c r="L188" i="146" s="1"/>
  <c r="K232" i="141"/>
  <c r="K266" i="141" s="1"/>
  <c r="L168" i="162"/>
  <c r="L132" i="162"/>
  <c r="L134" i="162"/>
  <c r="L200" i="162"/>
  <c r="I272" i="211"/>
  <c r="R76" i="218" s="1"/>
  <c r="I245" i="211"/>
  <c r="H265" i="211"/>
  <c r="Q69" i="218" s="1"/>
  <c r="H238" i="211"/>
  <c r="I285" i="209"/>
  <c r="I26" i="210" s="1"/>
  <c r="I67" i="211" s="1"/>
  <c r="L119" i="162"/>
  <c r="L187" i="162"/>
  <c r="L186" i="162"/>
  <c r="L101" i="143"/>
  <c r="L169" i="143" s="1"/>
  <c r="L118" i="162"/>
  <c r="L233" i="147"/>
  <c r="L267" i="147" s="1"/>
  <c r="L199" i="162"/>
  <c r="L117" i="162"/>
  <c r="L164" i="162"/>
  <c r="L185" i="162"/>
  <c r="L130" i="162"/>
  <c r="L133" i="162"/>
  <c r="L163" i="162"/>
  <c r="L114" i="162"/>
  <c r="L184" i="162"/>
  <c r="L167" i="162"/>
  <c r="L215" i="147"/>
  <c r="L249" i="147" s="1"/>
  <c r="L150" i="162"/>
  <c r="L129" i="162"/>
  <c r="L148" i="162"/>
  <c r="L213" i="162"/>
  <c r="L247" i="162" s="1"/>
  <c r="L203" i="162"/>
  <c r="L169" i="162"/>
  <c r="L112" i="162"/>
  <c r="L180" i="162"/>
  <c r="J83" i="208"/>
  <c r="K25" i="102"/>
  <c r="K44" i="95" s="1"/>
  <c r="K69" i="95" s="1"/>
  <c r="L69" i="162"/>
  <c r="L70" i="162" s="1"/>
  <c r="L165" i="162"/>
  <c r="I107" i="195"/>
  <c r="I112" i="195" s="1"/>
  <c r="I114" i="195" s="1"/>
  <c r="I116" i="195" s="1"/>
  <c r="L147" i="162"/>
  <c r="L113" i="162"/>
  <c r="L181" i="162"/>
  <c r="L136" i="162"/>
  <c r="L170" i="162"/>
  <c r="L204" i="162"/>
  <c r="L87" i="162"/>
  <c r="L88" i="162" s="1"/>
  <c r="L188" i="162"/>
  <c r="L120" i="162"/>
  <c r="L149" i="162"/>
  <c r="L115" i="162"/>
  <c r="L183" i="162"/>
  <c r="L229" i="162"/>
  <c r="L263" i="162" s="1"/>
  <c r="L53" i="162"/>
  <c r="L54" i="162" s="1"/>
  <c r="K368" i="162"/>
  <c r="K370" i="162" s="1"/>
  <c r="L128" i="162"/>
  <c r="L103" i="162"/>
  <c r="L104" i="162" s="1"/>
  <c r="L196" i="162"/>
  <c r="K371" i="150"/>
  <c r="J223" i="86"/>
  <c r="J224" i="86" s="1"/>
  <c r="J257" i="86"/>
  <c r="J258" i="86" s="1"/>
  <c r="L103" i="147"/>
  <c r="L104" i="147" s="1"/>
  <c r="L216" i="147"/>
  <c r="L250" i="147" s="1"/>
  <c r="L234" i="147"/>
  <c r="L268" i="147" s="1"/>
  <c r="L235" i="147"/>
  <c r="L269" i="147" s="1"/>
  <c r="K220" i="141"/>
  <c r="K254" i="141" s="1"/>
  <c r="L218" i="147"/>
  <c r="L252" i="147" s="1"/>
  <c r="K257" i="142"/>
  <c r="K258" i="142" s="1"/>
  <c r="K223" i="142"/>
  <c r="K224" i="142" s="1"/>
  <c r="J280" i="86"/>
  <c r="J15" i="131" s="1"/>
  <c r="L98" i="146"/>
  <c r="L166" i="146" s="1"/>
  <c r="L220" i="147"/>
  <c r="L254" i="147" s="1"/>
  <c r="L162" i="147"/>
  <c r="L171" i="147" s="1"/>
  <c r="L172" i="147" s="1"/>
  <c r="L95" i="146"/>
  <c r="L197" i="146" s="1"/>
  <c r="L82" i="143"/>
  <c r="L116" i="143" s="1"/>
  <c r="L98" i="143"/>
  <c r="L132" i="143" s="1"/>
  <c r="K237" i="141"/>
  <c r="K271" i="141" s="1"/>
  <c r="L83" i="146"/>
  <c r="L151" i="146" s="1"/>
  <c r="K217" i="141"/>
  <c r="K251" i="141" s="1"/>
  <c r="K218" i="141"/>
  <c r="K252" i="141" s="1"/>
  <c r="K186" i="148"/>
  <c r="L128" i="147"/>
  <c r="L137" i="147" s="1"/>
  <c r="L138" i="147" s="1"/>
  <c r="L81" i="146"/>
  <c r="L183" i="146" s="1"/>
  <c r="L232" i="147"/>
  <c r="L266" i="147" s="1"/>
  <c r="L80" i="143"/>
  <c r="L114" i="143" s="1"/>
  <c r="L100" i="143"/>
  <c r="L202" i="143" s="1"/>
  <c r="L217" i="147"/>
  <c r="L251" i="147" s="1"/>
  <c r="L101" i="146"/>
  <c r="L203" i="146" s="1"/>
  <c r="J281" i="86"/>
  <c r="J15" i="133" s="1"/>
  <c r="L238" i="147"/>
  <c r="L272" i="147" s="1"/>
  <c r="L79" i="146"/>
  <c r="L147" i="146" s="1"/>
  <c r="L86" i="143"/>
  <c r="L154" i="143" s="1"/>
  <c r="K129" i="148"/>
  <c r="L82" i="146"/>
  <c r="L184" i="146" s="1"/>
  <c r="L96" i="143"/>
  <c r="L198" i="143" s="1"/>
  <c r="L84" i="143"/>
  <c r="L186" i="143" s="1"/>
  <c r="L79" i="143"/>
  <c r="L113" i="143" s="1"/>
  <c r="L222" i="147"/>
  <c r="L256" i="147" s="1"/>
  <c r="L219" i="147"/>
  <c r="L253" i="147" s="1"/>
  <c r="K330" i="143"/>
  <c r="J283" i="139"/>
  <c r="J294" i="139"/>
  <c r="J21" i="130"/>
  <c r="L236" i="147"/>
  <c r="L270" i="147" s="1"/>
  <c r="L213" i="147"/>
  <c r="L231" i="147"/>
  <c r="L265" i="147" s="1"/>
  <c r="L99" i="143"/>
  <c r="K332" i="143"/>
  <c r="K333" i="143" s="1"/>
  <c r="K314" i="143"/>
  <c r="J16" i="130"/>
  <c r="J294" i="134"/>
  <c r="J283" i="134"/>
  <c r="L43" i="146"/>
  <c r="L77" i="146" s="1"/>
  <c r="K350" i="146"/>
  <c r="L84" i="146"/>
  <c r="L99" i="146"/>
  <c r="L100" i="146"/>
  <c r="L80" i="146"/>
  <c r="L237" i="147"/>
  <c r="L271" i="147" s="1"/>
  <c r="J18" i="130"/>
  <c r="J283" i="136"/>
  <c r="J294" i="136"/>
  <c r="I114" i="200"/>
  <c r="I116" i="200" s="1"/>
  <c r="I113" i="200"/>
  <c r="K32" i="128"/>
  <c r="K82" i="128" s="1"/>
  <c r="I15" i="203" s="1"/>
  <c r="I44" i="203" s="1"/>
  <c r="I58" i="203" s="1"/>
  <c r="I99" i="203" s="1"/>
  <c r="K312" i="150"/>
  <c r="K349" i="150" s="1"/>
  <c r="L52" i="150" s="1"/>
  <c r="K325" i="150"/>
  <c r="K362" i="150" s="1"/>
  <c r="L65" i="150" s="1"/>
  <c r="K326" i="150"/>
  <c r="K363" i="150" s="1"/>
  <c r="L66" i="150" s="1"/>
  <c r="K305" i="150"/>
  <c r="K342" i="150" s="1"/>
  <c r="L45" i="150" s="1"/>
  <c r="K311" i="150"/>
  <c r="K348" i="150" s="1"/>
  <c r="L51" i="150" s="1"/>
  <c r="K310" i="150"/>
  <c r="K347" i="150" s="1"/>
  <c r="L50" i="150" s="1"/>
  <c r="K327" i="150"/>
  <c r="K364" i="150" s="1"/>
  <c r="L67" i="150" s="1"/>
  <c r="L101" i="150" s="1"/>
  <c r="K308" i="150"/>
  <c r="K345" i="150" s="1"/>
  <c r="L48" i="150" s="1"/>
  <c r="K321" i="150"/>
  <c r="K358" i="150" s="1"/>
  <c r="L61" i="150" s="1"/>
  <c r="K322" i="150"/>
  <c r="K359" i="150" s="1"/>
  <c r="L62" i="150" s="1"/>
  <c r="K328" i="150"/>
  <c r="K365" i="150" s="1"/>
  <c r="L68" i="150" s="1"/>
  <c r="K307" i="150"/>
  <c r="K344" i="150" s="1"/>
  <c r="L47" i="150" s="1"/>
  <c r="K323" i="150"/>
  <c r="K360" i="150" s="1"/>
  <c r="L63" i="150" s="1"/>
  <c r="K313" i="150"/>
  <c r="K324" i="150"/>
  <c r="K361" i="150" s="1"/>
  <c r="L64" i="150" s="1"/>
  <c r="K319" i="150"/>
  <c r="K356" i="150" s="1"/>
  <c r="K329" i="150"/>
  <c r="K306" i="150"/>
  <c r="K343" i="150" s="1"/>
  <c r="L46" i="150" s="1"/>
  <c r="K309" i="150"/>
  <c r="K346" i="150" s="1"/>
  <c r="L49" i="150" s="1"/>
  <c r="K320" i="150"/>
  <c r="K357" i="150" s="1"/>
  <c r="L60" i="150" s="1"/>
  <c r="K331" i="150"/>
  <c r="K304" i="150"/>
  <c r="K341" i="150" s="1"/>
  <c r="L44" i="150" s="1"/>
  <c r="K303" i="150"/>
  <c r="K340" i="150" s="1"/>
  <c r="J239" i="86"/>
  <c r="J240" i="86" s="1"/>
  <c r="J263" i="86"/>
  <c r="J273" i="86" s="1"/>
  <c r="J274" i="86" s="1"/>
  <c r="J296" i="138"/>
  <c r="J371" i="138"/>
  <c r="J331" i="138"/>
  <c r="L43" i="143"/>
  <c r="L77" i="143" s="1"/>
  <c r="K350" i="143"/>
  <c r="K366" i="143"/>
  <c r="L59" i="143"/>
  <c r="L93" i="143" s="1"/>
  <c r="L85" i="143"/>
  <c r="I105" i="196"/>
  <c r="I104" i="196"/>
  <c r="I106" i="196"/>
  <c r="I150" i="196" s="1"/>
  <c r="J17" i="130"/>
  <c r="J283" i="135"/>
  <c r="J294" i="135"/>
  <c r="L59" i="146"/>
  <c r="L93" i="146" s="1"/>
  <c r="K366" i="146"/>
  <c r="L85" i="146"/>
  <c r="K330" i="146"/>
  <c r="L146" i="147"/>
  <c r="L155" i="147" s="1"/>
  <c r="L180" i="147"/>
  <c r="L189" i="147" s="1"/>
  <c r="L112" i="147"/>
  <c r="L95" i="143"/>
  <c r="L83" i="143"/>
  <c r="I106" i="199"/>
  <c r="I150" i="199" s="1"/>
  <c r="I104" i="199"/>
  <c r="I105" i="199"/>
  <c r="L165" i="146"/>
  <c r="L199" i="146"/>
  <c r="L131" i="146"/>
  <c r="L96" i="146"/>
  <c r="L229" i="147"/>
  <c r="L205" i="147"/>
  <c r="L206" i="147" s="1"/>
  <c r="K30" i="102"/>
  <c r="J283" i="137"/>
  <c r="J19" i="130"/>
  <c r="J294" i="137"/>
  <c r="L221" i="147"/>
  <c r="L255" i="147" s="1"/>
  <c r="L81" i="143"/>
  <c r="L102" i="143"/>
  <c r="L97" i="143"/>
  <c r="L290" i="147"/>
  <c r="L54" i="147"/>
  <c r="K328" i="151"/>
  <c r="K365" i="151" s="1"/>
  <c r="L68" i="151" s="1"/>
  <c r="K309" i="151"/>
  <c r="K346" i="151" s="1"/>
  <c r="L49" i="151" s="1"/>
  <c r="K319" i="151"/>
  <c r="K356" i="151" s="1"/>
  <c r="K326" i="151"/>
  <c r="K363" i="151" s="1"/>
  <c r="L66" i="151" s="1"/>
  <c r="K311" i="151"/>
  <c r="K348" i="151" s="1"/>
  <c r="L51" i="151" s="1"/>
  <c r="K325" i="151"/>
  <c r="K362" i="151" s="1"/>
  <c r="L65" i="151" s="1"/>
  <c r="K327" i="151"/>
  <c r="K364" i="151" s="1"/>
  <c r="L67" i="151" s="1"/>
  <c r="K310" i="151"/>
  <c r="K347" i="151" s="1"/>
  <c r="L50" i="151" s="1"/>
  <c r="K321" i="151"/>
  <c r="K358" i="151" s="1"/>
  <c r="L61" i="151" s="1"/>
  <c r="K324" i="151"/>
  <c r="K361" i="151" s="1"/>
  <c r="L64" i="151" s="1"/>
  <c r="K305" i="151"/>
  <c r="K342" i="151" s="1"/>
  <c r="L45" i="151" s="1"/>
  <c r="K312" i="151"/>
  <c r="K349" i="151" s="1"/>
  <c r="L52" i="151" s="1"/>
  <c r="K322" i="151"/>
  <c r="K359" i="151" s="1"/>
  <c r="L62" i="151" s="1"/>
  <c r="K307" i="151"/>
  <c r="K344" i="151" s="1"/>
  <c r="L47" i="151" s="1"/>
  <c r="K329" i="151"/>
  <c r="K320" i="151"/>
  <c r="K357" i="151" s="1"/>
  <c r="L60" i="151" s="1"/>
  <c r="K303" i="151"/>
  <c r="K340" i="151" s="1"/>
  <c r="K34" i="128"/>
  <c r="K84" i="128" s="1"/>
  <c r="I15" i="204" s="1"/>
  <c r="I44" i="204" s="1"/>
  <c r="I58" i="204" s="1"/>
  <c r="I99" i="204" s="1"/>
  <c r="K313" i="151"/>
  <c r="K323" i="151"/>
  <c r="K360" i="151" s="1"/>
  <c r="L63" i="151" s="1"/>
  <c r="K304" i="151"/>
  <c r="K341" i="151" s="1"/>
  <c r="L44" i="151" s="1"/>
  <c r="K306" i="151"/>
  <c r="K343" i="151" s="1"/>
  <c r="L46" i="151" s="1"/>
  <c r="K331" i="151"/>
  <c r="K308" i="151"/>
  <c r="K345" i="151" s="1"/>
  <c r="L48" i="151" s="1"/>
  <c r="L102" i="146"/>
  <c r="K314" i="146"/>
  <c r="K332" i="146"/>
  <c r="K333" i="146" s="1"/>
  <c r="J282" i="86"/>
  <c r="J15" i="132" s="1"/>
  <c r="K236" i="141"/>
  <c r="K270" i="141" s="1"/>
  <c r="K215" i="141"/>
  <c r="K249" i="141" s="1"/>
  <c r="K117" i="148"/>
  <c r="K185" i="148"/>
  <c r="K181" i="148"/>
  <c r="K200" i="148"/>
  <c r="K152" i="148"/>
  <c r="K233" i="141"/>
  <c r="K267" i="141" s="1"/>
  <c r="K163" i="148"/>
  <c r="K166" i="148"/>
  <c r="K147" i="148"/>
  <c r="K189" i="145"/>
  <c r="K190" i="145" s="1"/>
  <c r="K167" i="148"/>
  <c r="K164" i="148"/>
  <c r="K130" i="148"/>
  <c r="K201" i="148"/>
  <c r="K221" i="141"/>
  <c r="K255" i="141" s="1"/>
  <c r="K231" i="141"/>
  <c r="K265" i="141" s="1"/>
  <c r="K155" i="145"/>
  <c r="K156" i="145" s="1"/>
  <c r="K115" i="148"/>
  <c r="K149" i="148"/>
  <c r="K183" i="148"/>
  <c r="K121" i="145"/>
  <c r="K122" i="145" s="1"/>
  <c r="K214" i="145"/>
  <c r="K248" i="145" s="1"/>
  <c r="K154" i="148"/>
  <c r="K120" i="148"/>
  <c r="K188" i="148"/>
  <c r="K150" i="148"/>
  <c r="K116" i="148"/>
  <c r="K184" i="148"/>
  <c r="K153" i="148"/>
  <c r="K187" i="148"/>
  <c r="K119" i="148"/>
  <c r="K171" i="145"/>
  <c r="K172" i="145" s="1"/>
  <c r="K230" i="145"/>
  <c r="K264" i="145" s="1"/>
  <c r="K199" i="148"/>
  <c r="K165" i="148"/>
  <c r="K131" i="148"/>
  <c r="K169" i="148"/>
  <c r="K135" i="148"/>
  <c r="K203" i="148"/>
  <c r="H107" i="201"/>
  <c r="H112" i="201" s="1"/>
  <c r="H30" i="206"/>
  <c r="J31" i="102" s="1"/>
  <c r="K137" i="145"/>
  <c r="K138" i="145" s="1"/>
  <c r="H31" i="209"/>
  <c r="K43" i="148"/>
  <c r="J350" i="148"/>
  <c r="J351" i="148" s="1"/>
  <c r="K136" i="148"/>
  <c r="K170" i="148"/>
  <c r="K204" i="148"/>
  <c r="K182" i="148"/>
  <c r="K148" i="148"/>
  <c r="K114" i="148"/>
  <c r="K134" i="148"/>
  <c r="K168" i="148"/>
  <c r="K202" i="148"/>
  <c r="K59" i="148"/>
  <c r="J366" i="148"/>
  <c r="K69" i="148" s="1"/>
  <c r="K229" i="145"/>
  <c r="K205" i="145"/>
  <c r="K206" i="145" s="1"/>
  <c r="K213" i="145"/>
  <c r="K70" i="141"/>
  <c r="H159" i="197"/>
  <c r="K216" i="141"/>
  <c r="K250" i="141" s="1"/>
  <c r="K222" i="141"/>
  <c r="K256" i="141" s="1"/>
  <c r="J23" i="102"/>
  <c r="J97" i="102" s="1"/>
  <c r="K238" i="141"/>
  <c r="K272" i="141" s="1"/>
  <c r="K235" i="141"/>
  <c r="K269" i="141" s="1"/>
  <c r="K53" i="141"/>
  <c r="K290" i="141" s="1"/>
  <c r="J368" i="141"/>
  <c r="J370" i="141" s="1"/>
  <c r="H156" i="197"/>
  <c r="J367" i="141"/>
  <c r="J351" i="141"/>
  <c r="K219" i="141"/>
  <c r="K253" i="141" s="1"/>
  <c r="K93" i="141"/>
  <c r="K94" i="141"/>
  <c r="H114" i="193"/>
  <c r="H116" i="193" s="1"/>
  <c r="H113" i="193"/>
  <c r="K77" i="141"/>
  <c r="K78" i="141"/>
  <c r="K234" i="141"/>
  <c r="K268" i="141" s="1"/>
  <c r="J101" i="102"/>
  <c r="J46" i="95"/>
  <c r="J71" i="95" s="1"/>
  <c r="I85" i="208"/>
  <c r="H27" i="209"/>
  <c r="K145" i="144"/>
  <c r="K111" i="144"/>
  <c r="K179" i="144"/>
  <c r="K196" i="144"/>
  <c r="K128" i="144"/>
  <c r="K162" i="144"/>
  <c r="K87" i="144"/>
  <c r="K88" i="144" s="1"/>
  <c r="K112" i="144"/>
  <c r="K180" i="144"/>
  <c r="K146" i="144"/>
  <c r="K127" i="144"/>
  <c r="K161" i="144"/>
  <c r="K195" i="144"/>
  <c r="K103" i="144"/>
  <c r="K104" i="144" s="1"/>
  <c r="H114" i="197"/>
  <c r="H116" i="197" s="1"/>
  <c r="H113" i="197"/>
  <c r="K54" i="144"/>
  <c r="H157" i="197"/>
  <c r="K224" i="149"/>
  <c r="K279" i="149"/>
  <c r="L120" i="146" l="1"/>
  <c r="L154" i="146"/>
  <c r="L236" i="162"/>
  <c r="L270" i="162" s="1"/>
  <c r="L234" i="162"/>
  <c r="L268" i="162" s="1"/>
  <c r="L221" i="162"/>
  <c r="L255" i="162" s="1"/>
  <c r="I240" i="211"/>
  <c r="I267" i="211"/>
  <c r="R71" i="218" s="1"/>
  <c r="H287" i="209"/>
  <c r="H28" i="210" s="1"/>
  <c r="H69" i="211" s="1"/>
  <c r="H291" i="209"/>
  <c r="H32" i="210" s="1"/>
  <c r="H73" i="211" s="1"/>
  <c r="L135" i="143"/>
  <c r="L203" i="143"/>
  <c r="L220" i="162"/>
  <c r="L254" i="162" s="1"/>
  <c r="L235" i="162"/>
  <c r="L269" i="162" s="1"/>
  <c r="L233" i="162"/>
  <c r="L267" i="162" s="1"/>
  <c r="L232" i="162"/>
  <c r="L266" i="162" s="1"/>
  <c r="L219" i="162"/>
  <c r="L253" i="162" s="1"/>
  <c r="L96" i="151"/>
  <c r="L198" i="151" s="1"/>
  <c r="L231" i="162"/>
  <c r="L265" i="162" s="1"/>
  <c r="L218" i="162"/>
  <c r="L252" i="162" s="1"/>
  <c r="L216" i="162"/>
  <c r="L250" i="162" s="1"/>
  <c r="L214" i="162"/>
  <c r="L248" i="162" s="1"/>
  <c r="L237" i="162"/>
  <c r="L271" i="162" s="1"/>
  <c r="K99" i="102"/>
  <c r="L189" i="162"/>
  <c r="L190" i="162" s="1"/>
  <c r="L205" i="162"/>
  <c r="L206" i="162" s="1"/>
  <c r="L171" i="162"/>
  <c r="L172" i="162" s="1"/>
  <c r="L290" i="162"/>
  <c r="L137" i="162"/>
  <c r="L138" i="162" s="1"/>
  <c r="L155" i="162"/>
  <c r="L156" i="162" s="1"/>
  <c r="L238" i="162"/>
  <c r="L272" i="162" s="1"/>
  <c r="I113" i="195"/>
  <c r="I118" i="195" s="1"/>
  <c r="L215" i="162"/>
  <c r="L249" i="162" s="1"/>
  <c r="L121" i="162"/>
  <c r="L122" i="162" s="1"/>
  <c r="L222" i="162"/>
  <c r="L256" i="162" s="1"/>
  <c r="L217" i="162"/>
  <c r="L251" i="162" s="1"/>
  <c r="L230" i="162"/>
  <c r="L264" i="162" s="1"/>
  <c r="K279" i="142"/>
  <c r="K23" i="130" s="1"/>
  <c r="L113" i="146"/>
  <c r="L166" i="143"/>
  <c r="L168" i="143"/>
  <c r="L132" i="146"/>
  <c r="L102" i="150"/>
  <c r="L136" i="150" s="1"/>
  <c r="L116" i="146"/>
  <c r="L184" i="143"/>
  <c r="L181" i="143"/>
  <c r="L150" i="146"/>
  <c r="L200" i="146"/>
  <c r="L117" i="146"/>
  <c r="L182" i="143"/>
  <c r="L163" i="146"/>
  <c r="L185" i="146"/>
  <c r="L129" i="146"/>
  <c r="L181" i="146"/>
  <c r="L134" i="143"/>
  <c r="L115" i="146"/>
  <c r="L200" i="143"/>
  <c r="L150" i="143"/>
  <c r="L149" i="146"/>
  <c r="L78" i="146"/>
  <c r="L146" i="146" s="1"/>
  <c r="L98" i="150"/>
  <c r="L166" i="150" s="1"/>
  <c r="L96" i="150"/>
  <c r="L164" i="150" s="1"/>
  <c r="L130" i="143"/>
  <c r="L164" i="143"/>
  <c r="K220" i="148"/>
  <c r="K254" i="148" s="1"/>
  <c r="L101" i="151"/>
  <c r="L135" i="151" s="1"/>
  <c r="L188" i="143"/>
  <c r="L135" i="146"/>
  <c r="L94" i="143"/>
  <c r="L162" i="143" s="1"/>
  <c r="L169" i="146"/>
  <c r="L85" i="151"/>
  <c r="L187" i="151" s="1"/>
  <c r="K231" i="148"/>
  <c r="K265" i="148" s="1"/>
  <c r="L94" i="146"/>
  <c r="L103" i="146" s="1"/>
  <c r="L104" i="146" s="1"/>
  <c r="L148" i="143"/>
  <c r="L147" i="143"/>
  <c r="L230" i="147"/>
  <c r="L264" i="147" s="1"/>
  <c r="L82" i="151"/>
  <c r="L116" i="151" s="1"/>
  <c r="L84" i="151"/>
  <c r="L186" i="151" s="1"/>
  <c r="L233" i="146"/>
  <c r="L267" i="146" s="1"/>
  <c r="K219" i="148"/>
  <c r="K253" i="148" s="1"/>
  <c r="L80" i="151"/>
  <c r="L148" i="151" s="1"/>
  <c r="L120" i="143"/>
  <c r="L83" i="150"/>
  <c r="L117" i="150" s="1"/>
  <c r="L152" i="143"/>
  <c r="J279" i="86"/>
  <c r="J294" i="86" s="1"/>
  <c r="L80" i="150"/>
  <c r="L148" i="150" s="1"/>
  <c r="L118" i="143"/>
  <c r="L97" i="151"/>
  <c r="L131" i="151" s="1"/>
  <c r="L86" i="151"/>
  <c r="L154" i="151" s="1"/>
  <c r="L78" i="143"/>
  <c r="L112" i="143" s="1"/>
  <c r="L97" i="150"/>
  <c r="L131" i="150" s="1"/>
  <c r="L100" i="150"/>
  <c r="L202" i="150" s="1"/>
  <c r="L102" i="151"/>
  <c r="L204" i="151" s="1"/>
  <c r="L170" i="146"/>
  <c r="L204" i="146"/>
  <c r="L136" i="146"/>
  <c r="I105" i="204"/>
  <c r="I33" i="205" s="1"/>
  <c r="I104" i="204"/>
  <c r="I106" i="204"/>
  <c r="I33" i="207" s="1"/>
  <c r="I34" i="209" s="1"/>
  <c r="L81" i="151"/>
  <c r="L98" i="151"/>
  <c r="L99" i="151"/>
  <c r="L83" i="151"/>
  <c r="L131" i="143"/>
  <c r="L165" i="143"/>
  <c r="L199" i="143"/>
  <c r="J331" i="137"/>
  <c r="J296" i="137"/>
  <c r="J371" i="137"/>
  <c r="L263" i="147"/>
  <c r="I148" i="199"/>
  <c r="I141" i="199"/>
  <c r="I153" i="199" s="1"/>
  <c r="I107" i="199"/>
  <c r="L197" i="143"/>
  <c r="L163" i="143"/>
  <c r="L129" i="143"/>
  <c r="L280" i="147"/>
  <c r="L29" i="131" s="1"/>
  <c r="L156" i="147"/>
  <c r="L195" i="146"/>
  <c r="L127" i="146"/>
  <c r="L161" i="146"/>
  <c r="I149" i="196"/>
  <c r="I142" i="196"/>
  <c r="L145" i="143"/>
  <c r="L179" i="143"/>
  <c r="L111" i="143"/>
  <c r="K366" i="150"/>
  <c r="L59" i="150"/>
  <c r="L93" i="150" s="1"/>
  <c r="L81" i="150"/>
  <c r="L82" i="150"/>
  <c r="L79" i="150"/>
  <c r="I104" i="203"/>
  <c r="I105" i="203"/>
  <c r="I32" i="205" s="1"/>
  <c r="I106" i="203"/>
  <c r="I32" i="207" s="1"/>
  <c r="I33" i="209" s="1"/>
  <c r="L168" i="146"/>
  <c r="L202" i="146"/>
  <c r="L134" i="146"/>
  <c r="L43" i="151"/>
  <c r="L77" i="151" s="1"/>
  <c r="K350" i="151"/>
  <c r="L95" i="151"/>
  <c r="L204" i="143"/>
  <c r="L136" i="143"/>
  <c r="L170" i="143"/>
  <c r="L222" i="146"/>
  <c r="L256" i="146" s="1"/>
  <c r="L187" i="143"/>
  <c r="L119" i="143"/>
  <c r="L153" i="143"/>
  <c r="L43" i="150"/>
  <c r="L77" i="150" s="1"/>
  <c r="K350" i="150"/>
  <c r="L169" i="150"/>
  <c r="L203" i="150"/>
  <c r="L135" i="150"/>
  <c r="I118" i="200"/>
  <c r="I115" i="200"/>
  <c r="I117" i="200" s="1"/>
  <c r="I119" i="200" s="1"/>
  <c r="L201" i="146"/>
  <c r="L167" i="146"/>
  <c r="L133" i="146"/>
  <c r="J371" i="134"/>
  <c r="J296" i="134"/>
  <c r="J331" i="134"/>
  <c r="L201" i="143"/>
  <c r="L167" i="143"/>
  <c r="L133" i="143"/>
  <c r="L100" i="151"/>
  <c r="L183" i="143"/>
  <c r="L149" i="143"/>
  <c r="L115" i="143"/>
  <c r="L121" i="147"/>
  <c r="L214" i="147"/>
  <c r="L248" i="147" s="1"/>
  <c r="L119" i="146"/>
  <c r="L187" i="146"/>
  <c r="L153" i="146"/>
  <c r="L161" i="143"/>
  <c r="L195" i="143"/>
  <c r="L127" i="143"/>
  <c r="J327" i="138"/>
  <c r="J364" i="138" s="1"/>
  <c r="K67" i="138" s="1"/>
  <c r="J308" i="138"/>
  <c r="J345" i="138" s="1"/>
  <c r="K48" i="138" s="1"/>
  <c r="J311" i="138"/>
  <c r="J348" i="138" s="1"/>
  <c r="K51" i="138" s="1"/>
  <c r="J321" i="138"/>
  <c r="J358" i="138" s="1"/>
  <c r="K61" i="138" s="1"/>
  <c r="J309" i="138"/>
  <c r="J346" i="138" s="1"/>
  <c r="K49" i="138" s="1"/>
  <c r="J323" i="138"/>
  <c r="J360" i="138" s="1"/>
  <c r="K63" i="138" s="1"/>
  <c r="J304" i="138"/>
  <c r="J341" i="138" s="1"/>
  <c r="K44" i="138" s="1"/>
  <c r="J307" i="138"/>
  <c r="J344" i="138" s="1"/>
  <c r="K47" i="138" s="1"/>
  <c r="J310" i="138"/>
  <c r="J347" i="138" s="1"/>
  <c r="K50" i="138" s="1"/>
  <c r="K84" i="138" s="1"/>
  <c r="J328" i="138"/>
  <c r="J365" i="138" s="1"/>
  <c r="K68" i="138" s="1"/>
  <c r="J319" i="138"/>
  <c r="J326" i="138"/>
  <c r="J363" i="138" s="1"/>
  <c r="K66" i="138" s="1"/>
  <c r="J303" i="138"/>
  <c r="J306" i="138"/>
  <c r="J343" i="138" s="1"/>
  <c r="K46" i="138" s="1"/>
  <c r="J320" i="138"/>
  <c r="J357" i="138" s="1"/>
  <c r="K60" i="138" s="1"/>
  <c r="J20" i="128"/>
  <c r="J70" i="128" s="1"/>
  <c r="H15" i="191" s="1"/>
  <c r="H44" i="191" s="1"/>
  <c r="H58" i="191" s="1"/>
  <c r="H99" i="191" s="1"/>
  <c r="J312" i="138"/>
  <c r="J349" i="138" s="1"/>
  <c r="K52" i="138" s="1"/>
  <c r="J322" i="138"/>
  <c r="J359" i="138" s="1"/>
  <c r="K62" i="138" s="1"/>
  <c r="J325" i="138"/>
  <c r="J362" i="138" s="1"/>
  <c r="K65" i="138" s="1"/>
  <c r="J324" i="138"/>
  <c r="J361" i="138" s="1"/>
  <c r="K64" i="138" s="1"/>
  <c r="J305" i="138"/>
  <c r="J342" i="138" s="1"/>
  <c r="K45" i="138" s="1"/>
  <c r="K314" i="150"/>
  <c r="K332" i="150"/>
  <c r="K333" i="150" s="1"/>
  <c r="L84" i="150"/>
  <c r="L99" i="150"/>
  <c r="L186" i="146"/>
  <c r="L118" i="146"/>
  <c r="L152" i="146"/>
  <c r="L53" i="146"/>
  <c r="K368" i="146"/>
  <c r="K370" i="146" s="1"/>
  <c r="K351" i="146"/>
  <c r="J296" i="139"/>
  <c r="J371" i="139"/>
  <c r="J331" i="139"/>
  <c r="K234" i="148"/>
  <c r="K268" i="148" s="1"/>
  <c r="K332" i="151"/>
  <c r="K333" i="151" s="1"/>
  <c r="K314" i="151"/>
  <c r="K330" i="151"/>
  <c r="L79" i="151"/>
  <c r="K366" i="151"/>
  <c r="L59" i="151"/>
  <c r="L93" i="151" s="1"/>
  <c r="K49" i="95"/>
  <c r="K74" i="95" s="1"/>
  <c r="K104" i="102"/>
  <c r="L130" i="146"/>
  <c r="L164" i="146"/>
  <c r="L198" i="146"/>
  <c r="I149" i="199"/>
  <c r="I142" i="199"/>
  <c r="I154" i="199" s="1"/>
  <c r="I28" i="205" s="1"/>
  <c r="L185" i="143"/>
  <c r="L151" i="143"/>
  <c r="L117" i="143"/>
  <c r="L190" i="147"/>
  <c r="L281" i="147"/>
  <c r="L29" i="133" s="1"/>
  <c r="L69" i="146"/>
  <c r="L70" i="146" s="1"/>
  <c r="K367" i="146"/>
  <c r="J296" i="135"/>
  <c r="J371" i="135"/>
  <c r="J331" i="135"/>
  <c r="I148" i="196"/>
  <c r="I107" i="196"/>
  <c r="I141" i="196"/>
  <c r="L69" i="143"/>
  <c r="L70" i="143" s="1"/>
  <c r="K367" i="143"/>
  <c r="K368" i="143"/>
  <c r="K370" i="143" s="1"/>
  <c r="K351" i="143"/>
  <c r="L53" i="143"/>
  <c r="K330" i="150"/>
  <c r="L95" i="150"/>
  <c r="L85" i="150"/>
  <c r="L86" i="150"/>
  <c r="J371" i="136"/>
  <c r="J331" i="136"/>
  <c r="J296" i="136"/>
  <c r="L148" i="146"/>
  <c r="L114" i="146"/>
  <c r="L182" i="146"/>
  <c r="L145" i="146"/>
  <c r="L179" i="146"/>
  <c r="L111" i="146"/>
  <c r="L247" i="147"/>
  <c r="K235" i="148"/>
  <c r="K269" i="148" s="1"/>
  <c r="I89" i="208"/>
  <c r="K232" i="148"/>
  <c r="K266" i="148" s="1"/>
  <c r="K215" i="148"/>
  <c r="K249" i="148" s="1"/>
  <c r="K216" i="148"/>
  <c r="K250" i="148" s="1"/>
  <c r="J367" i="148"/>
  <c r="K237" i="148"/>
  <c r="K271" i="148" s="1"/>
  <c r="K280" i="145"/>
  <c r="K27" i="131" s="1"/>
  <c r="K222" i="148"/>
  <c r="K256" i="148" s="1"/>
  <c r="K218" i="148"/>
  <c r="K252" i="148" s="1"/>
  <c r="K77" i="148"/>
  <c r="K78" i="148"/>
  <c r="K282" i="145"/>
  <c r="K27" i="132" s="1"/>
  <c r="K223" i="145"/>
  <c r="K224" i="145" s="1"/>
  <c r="K247" i="145"/>
  <c r="K257" i="145" s="1"/>
  <c r="K258" i="145" s="1"/>
  <c r="K70" i="148"/>
  <c r="J105" i="102"/>
  <c r="J50" i="95"/>
  <c r="J75" i="95" s="1"/>
  <c r="K233" i="148"/>
  <c r="K267" i="148" s="1"/>
  <c r="K93" i="148"/>
  <c r="K94" i="148"/>
  <c r="H114" i="201"/>
  <c r="H116" i="201" s="1"/>
  <c r="H113" i="201"/>
  <c r="K221" i="148"/>
  <c r="K255" i="148" s="1"/>
  <c r="K239" i="145"/>
  <c r="K240" i="145" s="1"/>
  <c r="K263" i="145"/>
  <c r="K273" i="145" s="1"/>
  <c r="K274" i="145" s="1"/>
  <c r="K236" i="148"/>
  <c r="K270" i="148" s="1"/>
  <c r="K238" i="148"/>
  <c r="K272" i="148" s="1"/>
  <c r="K53" i="148"/>
  <c r="K290" i="148" s="1"/>
  <c r="J368" i="148"/>
  <c r="J370" i="148" s="1"/>
  <c r="K281" i="145"/>
  <c r="K27" i="133" s="1"/>
  <c r="K217" i="148"/>
  <c r="K251" i="148" s="1"/>
  <c r="J42" i="95"/>
  <c r="J67" i="95" s="1"/>
  <c r="K54" i="141"/>
  <c r="K189" i="144"/>
  <c r="K190" i="144" s="1"/>
  <c r="K112" i="141"/>
  <c r="K180" i="141"/>
  <c r="K146" i="141"/>
  <c r="K171" i="144"/>
  <c r="K172" i="144" s="1"/>
  <c r="K161" i="141"/>
  <c r="K195" i="141"/>
  <c r="K127" i="141"/>
  <c r="K103" i="141"/>
  <c r="K104" i="141" s="1"/>
  <c r="K196" i="141"/>
  <c r="K162" i="141"/>
  <c r="K128" i="141"/>
  <c r="K179" i="141"/>
  <c r="K111" i="141"/>
  <c r="K145" i="141"/>
  <c r="K87" i="141"/>
  <c r="K88" i="141" s="1"/>
  <c r="H115" i="193"/>
  <c r="H117" i="193" s="1"/>
  <c r="H119" i="193" s="1"/>
  <c r="H118" i="193"/>
  <c r="K155" i="144"/>
  <c r="H115" i="197"/>
  <c r="H117" i="197" s="1"/>
  <c r="H119" i="197" s="1"/>
  <c r="H118" i="197"/>
  <c r="K229" i="144"/>
  <c r="K137" i="144"/>
  <c r="K138" i="144" s="1"/>
  <c r="K121" i="144"/>
  <c r="K214" i="144"/>
  <c r="K248" i="144" s="1"/>
  <c r="K205" i="144"/>
  <c r="K206" i="144" s="1"/>
  <c r="K230" i="144"/>
  <c r="K264" i="144" s="1"/>
  <c r="K213" i="144"/>
  <c r="K283" i="149"/>
  <c r="K294" i="149"/>
  <c r="K31" i="130"/>
  <c r="I155" i="199" l="1"/>
  <c r="I160" i="199" s="1"/>
  <c r="I153" i="196"/>
  <c r="I25" i="206" s="1"/>
  <c r="I154" i="196"/>
  <c r="I25" i="205" s="1"/>
  <c r="H269" i="211"/>
  <c r="Q73" i="218" s="1"/>
  <c r="H242" i="211"/>
  <c r="H273" i="211"/>
  <c r="Q77" i="218" s="1"/>
  <c r="H246" i="211"/>
  <c r="I294" i="209"/>
  <c r="I35" i="210" s="1"/>
  <c r="I76" i="211" s="1"/>
  <c r="I293" i="209"/>
  <c r="I34" i="210" s="1"/>
  <c r="I75" i="211" s="1"/>
  <c r="L237" i="143"/>
  <c r="L271" i="143" s="1"/>
  <c r="L130" i="151"/>
  <c r="L164" i="151"/>
  <c r="L281" i="162"/>
  <c r="L24" i="133" s="1"/>
  <c r="I115" i="195"/>
  <c r="I117" i="195" s="1"/>
  <c r="I119" i="195" s="1"/>
  <c r="L273" i="162"/>
  <c r="L274" i="162" s="1"/>
  <c r="L257" i="162"/>
  <c r="L258" i="162" s="1"/>
  <c r="L280" i="162"/>
  <c r="L24" i="131" s="1"/>
  <c r="L282" i="162"/>
  <c r="L24" i="132" s="1"/>
  <c r="L236" i="143"/>
  <c r="L270" i="143" s="1"/>
  <c r="L223" i="162"/>
  <c r="L224" i="162" s="1"/>
  <c r="L239" i="162"/>
  <c r="L240" i="162" s="1"/>
  <c r="K283" i="142"/>
  <c r="K294" i="142"/>
  <c r="K296" i="142" s="1"/>
  <c r="J283" i="86"/>
  <c r="L204" i="150"/>
  <c r="L170" i="150"/>
  <c r="L200" i="150"/>
  <c r="L215" i="146"/>
  <c r="L249" i="146" s="1"/>
  <c r="L234" i="146"/>
  <c r="L268" i="146" s="1"/>
  <c r="L234" i="143"/>
  <c r="L268" i="143" s="1"/>
  <c r="L218" i="146"/>
  <c r="L252" i="146" s="1"/>
  <c r="L169" i="151"/>
  <c r="K79" i="138"/>
  <c r="K113" i="138" s="1"/>
  <c r="K86" i="138"/>
  <c r="K188" i="138" s="1"/>
  <c r="L165" i="151"/>
  <c r="L220" i="143"/>
  <c r="L254" i="143" s="1"/>
  <c r="L184" i="151"/>
  <c r="L216" i="143"/>
  <c r="L250" i="143" s="1"/>
  <c r="L130" i="150"/>
  <c r="L219" i="146"/>
  <c r="L253" i="146" s="1"/>
  <c r="L112" i="146"/>
  <c r="L121" i="146" s="1"/>
  <c r="L217" i="146"/>
  <c r="L251" i="146" s="1"/>
  <c r="L199" i="150"/>
  <c r="L87" i="146"/>
  <c r="L88" i="146" s="1"/>
  <c r="L222" i="143"/>
  <c r="L256" i="143" s="1"/>
  <c r="L218" i="143"/>
  <c r="L252" i="143" s="1"/>
  <c r="L215" i="143"/>
  <c r="L249" i="143" s="1"/>
  <c r="L170" i="151"/>
  <c r="L128" i="146"/>
  <c r="L137" i="146" s="1"/>
  <c r="L138" i="146" s="1"/>
  <c r="L199" i="151"/>
  <c r="L150" i="151"/>
  <c r="J15" i="130"/>
  <c r="L182" i="151"/>
  <c r="L128" i="143"/>
  <c r="L137" i="143" s="1"/>
  <c r="L138" i="143" s="1"/>
  <c r="L203" i="151"/>
  <c r="L198" i="150"/>
  <c r="L114" i="151"/>
  <c r="L216" i="151" s="1"/>
  <c r="L250" i="151" s="1"/>
  <c r="L231" i="146"/>
  <c r="L265" i="146" s="1"/>
  <c r="L232" i="143"/>
  <c r="L266" i="143" s="1"/>
  <c r="L165" i="150"/>
  <c r="L196" i="146"/>
  <c r="L205" i="146" s="1"/>
  <c r="L206" i="146" s="1"/>
  <c r="L196" i="143"/>
  <c r="L205" i="143" s="1"/>
  <c r="L206" i="143" s="1"/>
  <c r="L132" i="150"/>
  <c r="L136" i="151"/>
  <c r="L162" i="146"/>
  <c r="L171" i="146" s="1"/>
  <c r="L172" i="146" s="1"/>
  <c r="L103" i="143"/>
  <c r="L104" i="143" s="1"/>
  <c r="L180" i="146"/>
  <c r="L189" i="146" s="1"/>
  <c r="L273" i="147"/>
  <c r="L274" i="147" s="1"/>
  <c r="L120" i="151"/>
  <c r="L119" i="151"/>
  <c r="L153" i="151"/>
  <c r="L78" i="151"/>
  <c r="L180" i="151" s="1"/>
  <c r="L237" i="146"/>
  <c r="L271" i="146" s="1"/>
  <c r="L239" i="147"/>
  <c r="L240" i="147" s="1"/>
  <c r="L134" i="150"/>
  <c r="L152" i="151"/>
  <c r="L118" i="151"/>
  <c r="L238" i="143"/>
  <c r="L272" i="143" s="1"/>
  <c r="L236" i="146"/>
  <c r="L270" i="146" s="1"/>
  <c r="L257" i="147"/>
  <c r="L258" i="147" s="1"/>
  <c r="L146" i="143"/>
  <c r="L188" i="151"/>
  <c r="L151" i="150"/>
  <c r="L223" i="147"/>
  <c r="L224" i="147" s="1"/>
  <c r="L78" i="150"/>
  <c r="L112" i="150" s="1"/>
  <c r="K102" i="138"/>
  <c r="K204" i="138" s="1"/>
  <c r="L114" i="150"/>
  <c r="L180" i="143"/>
  <c r="L189" i="143" s="1"/>
  <c r="L168" i="150"/>
  <c r="L185" i="150"/>
  <c r="L182" i="150"/>
  <c r="K98" i="138"/>
  <c r="K132" i="138" s="1"/>
  <c r="L87" i="143"/>
  <c r="L88" i="143" s="1"/>
  <c r="L235" i="143"/>
  <c r="L269" i="143" s="1"/>
  <c r="L221" i="143"/>
  <c r="L255" i="143" s="1"/>
  <c r="K100" i="138"/>
  <c r="K168" i="138" s="1"/>
  <c r="K81" i="138"/>
  <c r="K183" i="138" s="1"/>
  <c r="K95" i="138"/>
  <c r="K163" i="138" s="1"/>
  <c r="L171" i="143"/>
  <c r="L172" i="143" s="1"/>
  <c r="L237" i="150"/>
  <c r="L271" i="150" s="1"/>
  <c r="L231" i="143"/>
  <c r="L265" i="143" s="1"/>
  <c r="L238" i="146"/>
  <c r="L272" i="146" s="1"/>
  <c r="L220" i="146"/>
  <c r="L254" i="146" s="1"/>
  <c r="K80" i="138"/>
  <c r="K148" i="138" s="1"/>
  <c r="L154" i="150"/>
  <c r="L120" i="150"/>
  <c r="L188" i="150"/>
  <c r="L290" i="143"/>
  <c r="L54" i="143"/>
  <c r="L219" i="143"/>
  <c r="L253" i="143" s="1"/>
  <c r="L69" i="151"/>
  <c r="L70" i="151" s="1"/>
  <c r="K367" i="151"/>
  <c r="L147" i="151"/>
  <c r="L181" i="151"/>
  <c r="L113" i="151"/>
  <c r="K96" i="138"/>
  <c r="K97" i="138"/>
  <c r="K82" i="138"/>
  <c r="L229" i="143"/>
  <c r="L282" i="147"/>
  <c r="L29" i="132" s="1"/>
  <c r="L122" i="147"/>
  <c r="L217" i="143"/>
  <c r="L251" i="143" s="1"/>
  <c r="L129" i="151"/>
  <c r="L197" i="151"/>
  <c r="L163" i="151"/>
  <c r="K351" i="151"/>
  <c r="L53" i="151"/>
  <c r="K368" i="151"/>
  <c r="K370" i="151" s="1"/>
  <c r="I32" i="206"/>
  <c r="J91" i="208" s="1"/>
  <c r="I107" i="203"/>
  <c r="I112" i="203" s="1"/>
  <c r="L161" i="150"/>
  <c r="L127" i="150"/>
  <c r="L195" i="150"/>
  <c r="I28" i="206"/>
  <c r="L233" i="143"/>
  <c r="L267" i="143" s="1"/>
  <c r="L167" i="151"/>
  <c r="L201" i="151"/>
  <c r="L133" i="151"/>
  <c r="I33" i="206"/>
  <c r="J92" i="208" s="1"/>
  <c r="I107" i="204"/>
  <c r="I112" i="204" s="1"/>
  <c r="J304" i="136"/>
  <c r="J341" i="136" s="1"/>
  <c r="K44" i="136" s="1"/>
  <c r="J309" i="136"/>
  <c r="J346" i="136" s="1"/>
  <c r="K49" i="136" s="1"/>
  <c r="J325" i="136"/>
  <c r="J362" i="136" s="1"/>
  <c r="K65" i="136" s="1"/>
  <c r="J322" i="136"/>
  <c r="J359" i="136" s="1"/>
  <c r="K62" i="136" s="1"/>
  <c r="J308" i="136"/>
  <c r="J345" i="136" s="1"/>
  <c r="K48" i="136" s="1"/>
  <c r="J319" i="136"/>
  <c r="J320" i="136"/>
  <c r="J357" i="136" s="1"/>
  <c r="K60" i="136" s="1"/>
  <c r="J18" i="128"/>
  <c r="J68" i="128" s="1"/>
  <c r="H15" i="189" s="1"/>
  <c r="H44" i="189" s="1"/>
  <c r="H58" i="189" s="1"/>
  <c r="H99" i="189" s="1"/>
  <c r="J326" i="136"/>
  <c r="J363" i="136" s="1"/>
  <c r="K66" i="136" s="1"/>
  <c r="J305" i="136"/>
  <c r="J342" i="136" s="1"/>
  <c r="K45" i="136" s="1"/>
  <c r="J324" i="136"/>
  <c r="J361" i="136" s="1"/>
  <c r="K64" i="136" s="1"/>
  <c r="J321" i="136"/>
  <c r="J358" i="136" s="1"/>
  <c r="K61" i="136" s="1"/>
  <c r="J323" i="136"/>
  <c r="J360" i="136" s="1"/>
  <c r="K63" i="136" s="1"/>
  <c r="J306" i="136"/>
  <c r="J343" i="136" s="1"/>
  <c r="K46" i="136" s="1"/>
  <c r="J303" i="136"/>
  <c r="J312" i="136"/>
  <c r="J349" i="136" s="1"/>
  <c r="K52" i="136" s="1"/>
  <c r="J327" i="136"/>
  <c r="J364" i="136" s="1"/>
  <c r="K67" i="136" s="1"/>
  <c r="J310" i="136"/>
  <c r="J347" i="136" s="1"/>
  <c r="K50" i="136" s="1"/>
  <c r="K84" i="136" s="1"/>
  <c r="J307" i="136"/>
  <c r="J344" i="136" s="1"/>
  <c r="K47" i="136" s="1"/>
  <c r="J328" i="136"/>
  <c r="J365" i="136" s="1"/>
  <c r="K68" i="136" s="1"/>
  <c r="J311" i="136"/>
  <c r="J348" i="136" s="1"/>
  <c r="K51" i="136" s="1"/>
  <c r="L187" i="150"/>
  <c r="L119" i="150"/>
  <c r="L153" i="150"/>
  <c r="J313" i="138"/>
  <c r="J340" i="138"/>
  <c r="K118" i="138"/>
  <c r="K186" i="138"/>
  <c r="K152" i="138"/>
  <c r="K83" i="138"/>
  <c r="K101" i="138"/>
  <c r="L221" i="146"/>
  <c r="L255" i="146" s="1"/>
  <c r="L235" i="146"/>
  <c r="L269" i="146" s="1"/>
  <c r="K368" i="150"/>
  <c r="K370" i="150" s="1"/>
  <c r="K351" i="150"/>
  <c r="L53" i="150"/>
  <c r="L155" i="146"/>
  <c r="L145" i="151"/>
  <c r="L179" i="151"/>
  <c r="L111" i="151"/>
  <c r="L147" i="150"/>
  <c r="L113" i="150"/>
  <c r="L181" i="150"/>
  <c r="K367" i="150"/>
  <c r="L69" i="150"/>
  <c r="L70" i="150" s="1"/>
  <c r="L121" i="143"/>
  <c r="L213" i="143"/>
  <c r="L229" i="146"/>
  <c r="J324" i="137"/>
  <c r="J361" i="137" s="1"/>
  <c r="K64" i="137" s="1"/>
  <c r="J327" i="137"/>
  <c r="J364" i="137" s="1"/>
  <c r="K67" i="137" s="1"/>
  <c r="J308" i="137"/>
  <c r="J345" i="137" s="1"/>
  <c r="K48" i="137" s="1"/>
  <c r="J311" i="137"/>
  <c r="J348" i="137" s="1"/>
  <c r="K51" i="137" s="1"/>
  <c r="J306" i="137"/>
  <c r="J343" i="137" s="1"/>
  <c r="K46" i="137" s="1"/>
  <c r="J320" i="137"/>
  <c r="J357" i="137" s="1"/>
  <c r="K60" i="137" s="1"/>
  <c r="J323" i="137"/>
  <c r="J360" i="137" s="1"/>
  <c r="K63" i="137" s="1"/>
  <c r="J304" i="137"/>
  <c r="J341" i="137" s="1"/>
  <c r="K44" i="137" s="1"/>
  <c r="J307" i="137"/>
  <c r="J344" i="137" s="1"/>
  <c r="K47" i="137" s="1"/>
  <c r="J325" i="137"/>
  <c r="J362" i="137" s="1"/>
  <c r="K65" i="137" s="1"/>
  <c r="J19" i="128"/>
  <c r="J69" i="128" s="1"/>
  <c r="H15" i="190" s="1"/>
  <c r="H44" i="190" s="1"/>
  <c r="H58" i="190" s="1"/>
  <c r="H99" i="190" s="1"/>
  <c r="J309" i="137"/>
  <c r="J346" i="137" s="1"/>
  <c r="K49" i="137" s="1"/>
  <c r="J319" i="137"/>
  <c r="J326" i="137"/>
  <c r="J363" i="137" s="1"/>
  <c r="K66" i="137" s="1"/>
  <c r="J303" i="137"/>
  <c r="J321" i="137"/>
  <c r="J358" i="137" s="1"/>
  <c r="K61" i="137" s="1"/>
  <c r="J328" i="137"/>
  <c r="J365" i="137" s="1"/>
  <c r="K68" i="137" s="1"/>
  <c r="J305" i="137"/>
  <c r="J342" i="137" s="1"/>
  <c r="K45" i="137" s="1"/>
  <c r="J312" i="137"/>
  <c r="J349" i="137" s="1"/>
  <c r="K52" i="137" s="1"/>
  <c r="J322" i="137"/>
  <c r="J359" i="137" s="1"/>
  <c r="K62" i="137" s="1"/>
  <c r="K96" i="137" s="1"/>
  <c r="J310" i="137"/>
  <c r="J347" i="137" s="1"/>
  <c r="K50" i="137" s="1"/>
  <c r="L132" i="151"/>
  <c r="L200" i="151"/>
  <c r="L166" i="151"/>
  <c r="L163" i="150"/>
  <c r="L197" i="150"/>
  <c r="L129" i="150"/>
  <c r="I112" i="196"/>
  <c r="I151" i="196"/>
  <c r="J326" i="135"/>
  <c r="J363" i="135" s="1"/>
  <c r="K66" i="135" s="1"/>
  <c r="J303" i="135"/>
  <c r="J306" i="135"/>
  <c r="J343" i="135" s="1"/>
  <c r="K46" i="135" s="1"/>
  <c r="J309" i="135"/>
  <c r="J346" i="135" s="1"/>
  <c r="K49" i="135" s="1"/>
  <c r="J308" i="135"/>
  <c r="J345" i="135" s="1"/>
  <c r="K48" i="135" s="1"/>
  <c r="J322" i="135"/>
  <c r="J359" i="135" s="1"/>
  <c r="K62" i="135" s="1"/>
  <c r="J325" i="135"/>
  <c r="J362" i="135" s="1"/>
  <c r="K65" i="135" s="1"/>
  <c r="J328" i="135"/>
  <c r="J365" i="135" s="1"/>
  <c r="K68" i="135" s="1"/>
  <c r="J305" i="135"/>
  <c r="J342" i="135" s="1"/>
  <c r="K45" i="135" s="1"/>
  <c r="J327" i="135"/>
  <c r="J364" i="135" s="1"/>
  <c r="K67" i="135" s="1"/>
  <c r="J311" i="135"/>
  <c r="J348" i="135" s="1"/>
  <c r="K51" i="135" s="1"/>
  <c r="J321" i="135"/>
  <c r="J358" i="135" s="1"/>
  <c r="K61" i="135" s="1"/>
  <c r="J324" i="135"/>
  <c r="J361" i="135" s="1"/>
  <c r="K64" i="135" s="1"/>
  <c r="J319" i="135"/>
  <c r="J304" i="135"/>
  <c r="J341" i="135" s="1"/>
  <c r="K44" i="135" s="1"/>
  <c r="J17" i="128"/>
  <c r="J67" i="128" s="1"/>
  <c r="H15" i="188" s="1"/>
  <c r="H44" i="188" s="1"/>
  <c r="H58" i="188" s="1"/>
  <c r="H99" i="188" s="1"/>
  <c r="J307" i="135"/>
  <c r="J344" i="135" s="1"/>
  <c r="K47" i="135" s="1"/>
  <c r="J310" i="135"/>
  <c r="J347" i="135" s="1"/>
  <c r="K50" i="135" s="1"/>
  <c r="J320" i="135"/>
  <c r="J357" i="135" s="1"/>
  <c r="K60" i="135" s="1"/>
  <c r="J312" i="135"/>
  <c r="J349" i="135" s="1"/>
  <c r="K52" i="135" s="1"/>
  <c r="J323" i="135"/>
  <c r="J360" i="135" s="1"/>
  <c r="K63" i="135" s="1"/>
  <c r="L290" i="146"/>
  <c r="L54" i="146"/>
  <c r="L133" i="150"/>
  <c r="L201" i="150"/>
  <c r="L167" i="150"/>
  <c r="H105" i="191"/>
  <c r="H20" i="205" s="1"/>
  <c r="H106" i="191"/>
  <c r="H20" i="207" s="1"/>
  <c r="H104" i="191"/>
  <c r="L94" i="151"/>
  <c r="L103" i="151" s="1"/>
  <c r="L104" i="151" s="1"/>
  <c r="J327" i="134"/>
  <c r="J364" i="134" s="1"/>
  <c r="K67" i="134" s="1"/>
  <c r="J328" i="134"/>
  <c r="J365" i="134" s="1"/>
  <c r="K68" i="134" s="1"/>
  <c r="J16" i="128"/>
  <c r="J66" i="128" s="1"/>
  <c r="H15" i="187" s="1"/>
  <c r="H44" i="187" s="1"/>
  <c r="H58" i="187" s="1"/>
  <c r="H99" i="187" s="1"/>
  <c r="J305" i="134"/>
  <c r="J342" i="134" s="1"/>
  <c r="K45" i="134" s="1"/>
  <c r="J326" i="134"/>
  <c r="J363" i="134" s="1"/>
  <c r="K66" i="134" s="1"/>
  <c r="J310" i="134"/>
  <c r="J347" i="134" s="1"/>
  <c r="K50" i="134" s="1"/>
  <c r="J324" i="134"/>
  <c r="J361" i="134" s="1"/>
  <c r="K64" i="134" s="1"/>
  <c r="J312" i="134"/>
  <c r="J349" i="134" s="1"/>
  <c r="K52" i="134" s="1"/>
  <c r="J309" i="134"/>
  <c r="J346" i="134" s="1"/>
  <c r="K49" i="134" s="1"/>
  <c r="J319" i="134"/>
  <c r="J307" i="134"/>
  <c r="J344" i="134" s="1"/>
  <c r="K47" i="134" s="1"/>
  <c r="J321" i="134"/>
  <c r="J358" i="134" s="1"/>
  <c r="K61" i="134" s="1"/>
  <c r="J306" i="134"/>
  <c r="J343" i="134" s="1"/>
  <c r="K46" i="134" s="1"/>
  <c r="J304" i="134"/>
  <c r="J341" i="134" s="1"/>
  <c r="K44" i="134" s="1"/>
  <c r="J311" i="134"/>
  <c r="J348" i="134" s="1"/>
  <c r="K51" i="134" s="1"/>
  <c r="J325" i="134"/>
  <c r="J362" i="134" s="1"/>
  <c r="K65" i="134" s="1"/>
  <c r="J322" i="134"/>
  <c r="J359" i="134" s="1"/>
  <c r="K62" i="134" s="1"/>
  <c r="J303" i="134"/>
  <c r="J320" i="134"/>
  <c r="J357" i="134" s="1"/>
  <c r="K60" i="134" s="1"/>
  <c r="J323" i="134"/>
  <c r="J360" i="134" s="1"/>
  <c r="K63" i="134" s="1"/>
  <c r="J308" i="134"/>
  <c r="J345" i="134" s="1"/>
  <c r="K48" i="134" s="1"/>
  <c r="L111" i="150"/>
  <c r="L145" i="150"/>
  <c r="L179" i="150"/>
  <c r="J296" i="86"/>
  <c r="J371" i="86"/>
  <c r="J331" i="86"/>
  <c r="L184" i="150"/>
  <c r="L116" i="150"/>
  <c r="L150" i="150"/>
  <c r="L94" i="150"/>
  <c r="L115" i="151"/>
  <c r="L149" i="151"/>
  <c r="L183" i="151"/>
  <c r="L213" i="146"/>
  <c r="L216" i="146"/>
  <c r="L250" i="146" s="1"/>
  <c r="L232" i="146"/>
  <c r="L266" i="146" s="1"/>
  <c r="L127" i="151"/>
  <c r="L161" i="151"/>
  <c r="L195" i="151"/>
  <c r="J322" i="139"/>
  <c r="J359" i="139" s="1"/>
  <c r="K62" i="139" s="1"/>
  <c r="J325" i="139"/>
  <c r="J362" i="139" s="1"/>
  <c r="K65" i="139" s="1"/>
  <c r="J328" i="139"/>
  <c r="J365" i="139" s="1"/>
  <c r="K68" i="139" s="1"/>
  <c r="J305" i="139"/>
  <c r="J342" i="139" s="1"/>
  <c r="K45" i="139" s="1"/>
  <c r="J312" i="139"/>
  <c r="J349" i="139" s="1"/>
  <c r="K52" i="139" s="1"/>
  <c r="J311" i="139"/>
  <c r="J348" i="139" s="1"/>
  <c r="K51" i="139" s="1"/>
  <c r="J321" i="139"/>
  <c r="J358" i="139" s="1"/>
  <c r="K61" i="139" s="1"/>
  <c r="J324" i="139"/>
  <c r="J361" i="139" s="1"/>
  <c r="K64" i="139" s="1"/>
  <c r="J327" i="139"/>
  <c r="J364" i="139" s="1"/>
  <c r="K67" i="139" s="1"/>
  <c r="J308" i="139"/>
  <c r="J345" i="139" s="1"/>
  <c r="K48" i="139" s="1"/>
  <c r="J21" i="128"/>
  <c r="J71" i="128" s="1"/>
  <c r="H15" i="192" s="1"/>
  <c r="H44" i="192" s="1"/>
  <c r="H58" i="192" s="1"/>
  <c r="H99" i="192" s="1"/>
  <c r="J307" i="139"/>
  <c r="J344" i="139" s="1"/>
  <c r="K47" i="139" s="1"/>
  <c r="J310" i="139"/>
  <c r="J347" i="139" s="1"/>
  <c r="K50" i="139" s="1"/>
  <c r="J320" i="139"/>
  <c r="J357" i="139" s="1"/>
  <c r="K60" i="139" s="1"/>
  <c r="J323" i="139"/>
  <c r="J360" i="139" s="1"/>
  <c r="K63" i="139" s="1"/>
  <c r="J304" i="139"/>
  <c r="J341" i="139" s="1"/>
  <c r="K44" i="139" s="1"/>
  <c r="J326" i="139"/>
  <c r="J363" i="139" s="1"/>
  <c r="K66" i="139" s="1"/>
  <c r="J303" i="139"/>
  <c r="J306" i="139"/>
  <c r="J343" i="139" s="1"/>
  <c r="K46" i="139" s="1"/>
  <c r="J309" i="139"/>
  <c r="J346" i="139" s="1"/>
  <c r="K49" i="139" s="1"/>
  <c r="J319" i="139"/>
  <c r="L186" i="150"/>
  <c r="L118" i="150"/>
  <c r="L152" i="150"/>
  <c r="K99" i="138"/>
  <c r="J356" i="138"/>
  <c r="J329" i="138"/>
  <c r="J330" i="138" s="1"/>
  <c r="K85" i="138"/>
  <c r="L134" i="151"/>
  <c r="L202" i="151"/>
  <c r="L168" i="151"/>
  <c r="L149" i="150"/>
  <c r="L183" i="150"/>
  <c r="L115" i="150"/>
  <c r="I112" i="199"/>
  <c r="I151" i="199"/>
  <c r="L185" i="151"/>
  <c r="L117" i="151"/>
  <c r="L151" i="151"/>
  <c r="K189" i="141"/>
  <c r="K190" i="141" s="1"/>
  <c r="K161" i="148"/>
  <c r="K195" i="148"/>
  <c r="K127" i="148"/>
  <c r="K103" i="148"/>
  <c r="K104" i="148" s="1"/>
  <c r="K87" i="148"/>
  <c r="K88" i="148" s="1"/>
  <c r="K112" i="148"/>
  <c r="K146" i="148"/>
  <c r="K180" i="148"/>
  <c r="K54" i="148"/>
  <c r="H118" i="201"/>
  <c r="H115" i="201"/>
  <c r="H117" i="201" s="1"/>
  <c r="H119" i="201" s="1"/>
  <c r="K162" i="148"/>
  <c r="K196" i="148"/>
  <c r="K128" i="148"/>
  <c r="K279" i="145"/>
  <c r="K145" i="148"/>
  <c r="K179" i="148"/>
  <c r="K111" i="148"/>
  <c r="K155" i="141"/>
  <c r="K156" i="141" s="1"/>
  <c r="K282" i="144"/>
  <c r="K26" i="132" s="1"/>
  <c r="K280" i="144"/>
  <c r="K26" i="131" s="1"/>
  <c r="K156" i="144"/>
  <c r="K230" i="141"/>
  <c r="K264" i="141" s="1"/>
  <c r="K229" i="141"/>
  <c r="K205" i="141"/>
  <c r="K206" i="141" s="1"/>
  <c r="K171" i="141"/>
  <c r="K172" i="141" s="1"/>
  <c r="K121" i="141"/>
  <c r="K122" i="141" s="1"/>
  <c r="K213" i="141"/>
  <c r="K137" i="141"/>
  <c r="K138" i="141" s="1"/>
  <c r="K214" i="141"/>
  <c r="K248" i="141" s="1"/>
  <c r="K281" i="144"/>
  <c r="K26" i="133" s="1"/>
  <c r="K239" i="144"/>
  <c r="K240" i="144" s="1"/>
  <c r="K263" i="144"/>
  <c r="K273" i="144" s="1"/>
  <c r="K274" i="144" s="1"/>
  <c r="K223" i="144"/>
  <c r="K247" i="144"/>
  <c r="K257" i="144" s="1"/>
  <c r="K258" i="144" s="1"/>
  <c r="K122" i="144"/>
  <c r="K296" i="149"/>
  <c r="K371" i="149"/>
  <c r="I155" i="196" l="1"/>
  <c r="I156" i="196" s="1"/>
  <c r="I157" i="196" s="1"/>
  <c r="I275" i="211"/>
  <c r="R79" i="218" s="1"/>
  <c r="I248" i="211"/>
  <c r="I276" i="211"/>
  <c r="R80" i="218" s="1"/>
  <c r="I249" i="211"/>
  <c r="L232" i="151"/>
  <c r="L266" i="151" s="1"/>
  <c r="K101" i="136"/>
  <c r="K203" i="136" s="1"/>
  <c r="K181" i="138"/>
  <c r="L279" i="162"/>
  <c r="L294" i="162" s="1"/>
  <c r="L296" i="162" s="1"/>
  <c r="K371" i="142"/>
  <c r="L238" i="150"/>
  <c r="L272" i="150" s="1"/>
  <c r="K147" i="138"/>
  <c r="L232" i="150"/>
  <c r="L266" i="150" s="1"/>
  <c r="K154" i="138"/>
  <c r="L238" i="151"/>
  <c r="L272" i="151" s="1"/>
  <c r="L234" i="150"/>
  <c r="L268" i="150" s="1"/>
  <c r="L233" i="151"/>
  <c r="L267" i="151" s="1"/>
  <c r="L237" i="151"/>
  <c r="L271" i="151" s="1"/>
  <c r="K120" i="138"/>
  <c r="L230" i="146"/>
  <c r="L264" i="146" s="1"/>
  <c r="L218" i="151"/>
  <c r="L252" i="151" s="1"/>
  <c r="L222" i="151"/>
  <c r="L256" i="151" s="1"/>
  <c r="K136" i="138"/>
  <c r="K81" i="137"/>
  <c r="K149" i="137" s="1"/>
  <c r="L233" i="150"/>
  <c r="L267" i="150" s="1"/>
  <c r="K100" i="139"/>
  <c r="K168" i="139" s="1"/>
  <c r="L87" i="151"/>
  <c r="L88" i="151" s="1"/>
  <c r="K100" i="137"/>
  <c r="K168" i="137" s="1"/>
  <c r="I159" i="196"/>
  <c r="K134" i="138"/>
  <c r="K170" i="138"/>
  <c r="L230" i="143"/>
  <c r="L264" i="143" s="1"/>
  <c r="K202" i="138"/>
  <c r="L279" i="147"/>
  <c r="L294" i="147" s="1"/>
  <c r="L221" i="151"/>
  <c r="L255" i="151" s="1"/>
  <c r="L214" i="146"/>
  <c r="L248" i="146" s="1"/>
  <c r="I173" i="199"/>
  <c r="I28" i="207" s="1"/>
  <c r="J87" i="208" s="1"/>
  <c r="L236" i="150"/>
  <c r="L270" i="150" s="1"/>
  <c r="L146" i="151"/>
  <c r="L155" i="151" s="1"/>
  <c r="L112" i="151"/>
  <c r="L121" i="151" s="1"/>
  <c r="K84" i="135"/>
  <c r="K186" i="135" s="1"/>
  <c r="K80" i="136"/>
  <c r="K148" i="136" s="1"/>
  <c r="L220" i="151"/>
  <c r="L254" i="151" s="1"/>
  <c r="K33" i="102"/>
  <c r="K107" i="102" s="1"/>
  <c r="K85" i="134"/>
  <c r="K119" i="134" s="1"/>
  <c r="L87" i="150"/>
  <c r="L88" i="150" s="1"/>
  <c r="K149" i="138"/>
  <c r="L219" i="150"/>
  <c r="L253" i="150" s="1"/>
  <c r="K115" i="138"/>
  <c r="K81" i="135"/>
  <c r="K183" i="135" s="1"/>
  <c r="L216" i="150"/>
  <c r="L250" i="150" s="1"/>
  <c r="L214" i="143"/>
  <c r="L248" i="143" s="1"/>
  <c r="K96" i="134"/>
  <c r="K198" i="134" s="1"/>
  <c r="K80" i="134"/>
  <c r="K182" i="134" s="1"/>
  <c r="K86" i="135"/>
  <c r="K154" i="135" s="1"/>
  <c r="I156" i="199"/>
  <c r="L220" i="150"/>
  <c r="L254" i="150" s="1"/>
  <c r="K80" i="139"/>
  <c r="K148" i="139" s="1"/>
  <c r="K97" i="139"/>
  <c r="K199" i="139" s="1"/>
  <c r="L155" i="143"/>
  <c r="L280" i="143" s="1"/>
  <c r="L25" i="131" s="1"/>
  <c r="K102" i="137"/>
  <c r="K136" i="137" s="1"/>
  <c r="K102" i="136"/>
  <c r="K136" i="136" s="1"/>
  <c r="L146" i="150"/>
  <c r="L180" i="150"/>
  <c r="L189" i="150" s="1"/>
  <c r="K83" i="137"/>
  <c r="K185" i="137" s="1"/>
  <c r="K81" i="136"/>
  <c r="K183" i="136" s="1"/>
  <c r="K98" i="136"/>
  <c r="K132" i="136" s="1"/>
  <c r="K129" i="138"/>
  <c r="K200" i="138"/>
  <c r="K182" i="138"/>
  <c r="K197" i="138"/>
  <c r="K166" i="138"/>
  <c r="K114" i="138"/>
  <c r="K34" i="102"/>
  <c r="K53" i="95" s="1"/>
  <c r="K78" i="95" s="1"/>
  <c r="K99" i="137"/>
  <c r="K167" i="137" s="1"/>
  <c r="K97" i="135"/>
  <c r="K199" i="135" s="1"/>
  <c r="K86" i="137"/>
  <c r="K154" i="137" s="1"/>
  <c r="K82" i="134"/>
  <c r="K184" i="134" s="1"/>
  <c r="K102" i="135"/>
  <c r="K204" i="135" s="1"/>
  <c r="K79" i="137"/>
  <c r="K113" i="137" s="1"/>
  <c r="K99" i="134"/>
  <c r="K167" i="134" s="1"/>
  <c r="K84" i="137"/>
  <c r="K186" i="137" s="1"/>
  <c r="K97" i="136"/>
  <c r="K199" i="136" s="1"/>
  <c r="K85" i="135"/>
  <c r="K187" i="135" s="1"/>
  <c r="K97" i="134"/>
  <c r="K199" i="134" s="1"/>
  <c r="K101" i="135"/>
  <c r="K169" i="135" s="1"/>
  <c r="K86" i="136"/>
  <c r="K188" i="136" s="1"/>
  <c r="L222" i="150"/>
  <c r="L256" i="150" s="1"/>
  <c r="K79" i="136"/>
  <c r="K113" i="136" s="1"/>
  <c r="K102" i="139"/>
  <c r="K136" i="139" s="1"/>
  <c r="K82" i="139"/>
  <c r="K116" i="139" s="1"/>
  <c r="K85" i="139"/>
  <c r="K153" i="139" s="1"/>
  <c r="K99" i="139"/>
  <c r="K167" i="139" s="1"/>
  <c r="L221" i="150"/>
  <c r="L255" i="150" s="1"/>
  <c r="K83" i="135"/>
  <c r="K185" i="135" s="1"/>
  <c r="L215" i="150"/>
  <c r="L249" i="150" s="1"/>
  <c r="K83" i="136"/>
  <c r="K117" i="136" s="1"/>
  <c r="K95" i="134"/>
  <c r="K129" i="134" s="1"/>
  <c r="K86" i="134"/>
  <c r="K188" i="134" s="1"/>
  <c r="K99" i="135"/>
  <c r="K201" i="135" s="1"/>
  <c r="K98" i="137"/>
  <c r="K166" i="137" s="1"/>
  <c r="I114" i="199"/>
  <c r="I116" i="199" s="1"/>
  <c r="I113" i="199"/>
  <c r="K187" i="138"/>
  <c r="K119" i="138"/>
  <c r="K153" i="138"/>
  <c r="J340" i="139"/>
  <c r="J313" i="139"/>
  <c r="K79" i="134"/>
  <c r="L162" i="151"/>
  <c r="L171" i="151" s="1"/>
  <c r="L172" i="151" s="1"/>
  <c r="L128" i="151"/>
  <c r="L137" i="151" s="1"/>
  <c r="L138" i="151" s="1"/>
  <c r="L196" i="151"/>
  <c r="H21" i="209"/>
  <c r="K79" i="135"/>
  <c r="K80" i="135"/>
  <c r="I113" i="196"/>
  <c r="I114" i="196"/>
  <c r="I116" i="196" s="1"/>
  <c r="J356" i="137"/>
  <c r="J329" i="137"/>
  <c r="J330" i="137" s="1"/>
  <c r="K80" i="137"/>
  <c r="K169" i="138"/>
  <c r="K203" i="138"/>
  <c r="K135" i="138"/>
  <c r="K220" i="138"/>
  <c r="K254" i="138" s="1"/>
  <c r="K118" i="136"/>
  <c r="K152" i="136"/>
  <c r="K186" i="136"/>
  <c r="J356" i="136"/>
  <c r="J329" i="136"/>
  <c r="J330" i="136" s="1"/>
  <c r="L229" i="150"/>
  <c r="L263" i="143"/>
  <c r="L219" i="151"/>
  <c r="L253" i="151" s="1"/>
  <c r="L217" i="150"/>
  <c r="L251" i="150" s="1"/>
  <c r="K201" i="138"/>
  <c r="K133" i="138"/>
  <c r="K167" i="138"/>
  <c r="J329" i="139"/>
  <c r="J330" i="139" s="1"/>
  <c r="J356" i="139"/>
  <c r="K84" i="139"/>
  <c r="K101" i="139"/>
  <c r="K86" i="139"/>
  <c r="K96" i="139"/>
  <c r="L229" i="151"/>
  <c r="L217" i="151"/>
  <c r="L251" i="151" s="1"/>
  <c r="L218" i="150"/>
  <c r="L252" i="150" s="1"/>
  <c r="K81" i="134"/>
  <c r="K98" i="134"/>
  <c r="H104" i="187"/>
  <c r="H105" i="187"/>
  <c r="H16" i="205" s="1"/>
  <c r="H106" i="187"/>
  <c r="H16" i="207" s="1"/>
  <c r="J356" i="135"/>
  <c r="J329" i="135"/>
  <c r="J330" i="135" s="1"/>
  <c r="K96" i="135"/>
  <c r="J313" i="135"/>
  <c r="J340" i="135"/>
  <c r="K130" i="137"/>
  <c r="K164" i="137"/>
  <c r="K198" i="137"/>
  <c r="K95" i="137"/>
  <c r="K85" i="137"/>
  <c r="L263" i="146"/>
  <c r="K185" i="138"/>
  <c r="K117" i="138"/>
  <c r="K151" i="138"/>
  <c r="J350" i="138"/>
  <c r="K43" i="138"/>
  <c r="K85" i="136"/>
  <c r="K169" i="136"/>
  <c r="K100" i="136"/>
  <c r="K82" i="136"/>
  <c r="L235" i="151"/>
  <c r="L269" i="151" s="1"/>
  <c r="L231" i="151"/>
  <c r="L265" i="151" s="1"/>
  <c r="K116" i="138"/>
  <c r="K184" i="138"/>
  <c r="K150" i="138"/>
  <c r="K198" i="138"/>
  <c r="K130" i="138"/>
  <c r="K164" i="138"/>
  <c r="L236" i="151"/>
  <c r="L270" i="151" s="1"/>
  <c r="K83" i="139"/>
  <c r="K81" i="139"/>
  <c r="K98" i="139"/>
  <c r="K79" i="139"/>
  <c r="L247" i="146"/>
  <c r="L190" i="143"/>
  <c r="L281" i="143"/>
  <c r="L25" i="133" s="1"/>
  <c r="J328" i="86"/>
  <c r="J365" i="86" s="1"/>
  <c r="K68" i="86" s="1"/>
  <c r="J307" i="86"/>
  <c r="J344" i="86" s="1"/>
  <c r="J308" i="86"/>
  <c r="J345" i="86" s="1"/>
  <c r="J320" i="86"/>
  <c r="J357" i="86" s="1"/>
  <c r="K60" i="86" s="1"/>
  <c r="J306" i="86"/>
  <c r="J343" i="86" s="1"/>
  <c r="J305" i="86"/>
  <c r="J342" i="86" s="1"/>
  <c r="J321" i="86"/>
  <c r="J358" i="86" s="1"/>
  <c r="K61" i="86" s="1"/>
  <c r="J326" i="86"/>
  <c r="J363" i="86" s="1"/>
  <c r="K66" i="86" s="1"/>
  <c r="J323" i="86"/>
  <c r="J360" i="86" s="1"/>
  <c r="K63" i="86" s="1"/>
  <c r="J309" i="86"/>
  <c r="J346" i="86" s="1"/>
  <c r="J311" i="86"/>
  <c r="J348" i="86" s="1"/>
  <c r="J312" i="86"/>
  <c r="J349" i="86" s="1"/>
  <c r="J324" i="86"/>
  <c r="J361" i="86" s="1"/>
  <c r="K64" i="86" s="1"/>
  <c r="J303" i="86"/>
  <c r="J322" i="86"/>
  <c r="J359" i="86" s="1"/>
  <c r="K62" i="86" s="1"/>
  <c r="J319" i="86"/>
  <c r="J325" i="86"/>
  <c r="J362" i="86" s="1"/>
  <c r="K65" i="86" s="1"/>
  <c r="K99" i="86" s="1"/>
  <c r="J15" i="128"/>
  <c r="J65" i="128" s="1"/>
  <c r="H15" i="186" s="1"/>
  <c r="H44" i="186" s="1"/>
  <c r="H58" i="186" s="1"/>
  <c r="H99" i="186" s="1"/>
  <c r="J327" i="86"/>
  <c r="J364" i="86" s="1"/>
  <c r="K67" i="86" s="1"/>
  <c r="J310" i="86"/>
  <c r="J347" i="86" s="1"/>
  <c r="J304" i="86"/>
  <c r="J341" i="86" s="1"/>
  <c r="L213" i="150"/>
  <c r="L121" i="150"/>
  <c r="J340" i="134"/>
  <c r="J313" i="134"/>
  <c r="J356" i="134"/>
  <c r="J329" i="134"/>
  <c r="J330" i="134" s="1"/>
  <c r="K84" i="134"/>
  <c r="K102" i="134"/>
  <c r="L235" i="150"/>
  <c r="L269" i="150" s="1"/>
  <c r="K98" i="135"/>
  <c r="K82" i="135"/>
  <c r="K100" i="135"/>
  <c r="L231" i="150"/>
  <c r="L265" i="150" s="1"/>
  <c r="L234" i="151"/>
  <c r="L268" i="151" s="1"/>
  <c r="J313" i="137"/>
  <c r="J340" i="137"/>
  <c r="H106" i="190"/>
  <c r="H19" i="207" s="1"/>
  <c r="H104" i="190"/>
  <c r="H105" i="190"/>
  <c r="H19" i="205" s="1"/>
  <c r="K97" i="137"/>
  <c r="K82" i="137"/>
  <c r="L247" i="143"/>
  <c r="L213" i="151"/>
  <c r="L280" i="146"/>
  <c r="L28" i="131" s="1"/>
  <c r="L156" i="146"/>
  <c r="J314" i="138"/>
  <c r="J332" i="138"/>
  <c r="J333" i="138" s="1"/>
  <c r="K95" i="136"/>
  <c r="H104" i="189"/>
  <c r="H105" i="189"/>
  <c r="H18" i="205" s="1"/>
  <c r="H106" i="189"/>
  <c r="H18" i="207" s="1"/>
  <c r="K96" i="136"/>
  <c r="I114" i="204"/>
  <c r="I116" i="204" s="1"/>
  <c r="I113" i="204"/>
  <c r="L290" i="151"/>
  <c r="L54" i="151"/>
  <c r="K165" i="138"/>
  <c r="K199" i="138"/>
  <c r="K131" i="138"/>
  <c r="L282" i="146"/>
  <c r="L28" i="132" s="1"/>
  <c r="L122" i="146"/>
  <c r="J366" i="138"/>
  <c r="K59" i="138"/>
  <c r="H106" i="192"/>
  <c r="H21" i="207" s="1"/>
  <c r="H105" i="192"/>
  <c r="H21" i="205" s="1"/>
  <c r="H104" i="192"/>
  <c r="K95" i="139"/>
  <c r="L103" i="150"/>
  <c r="L104" i="150" s="1"/>
  <c r="L162" i="150"/>
  <c r="L171" i="150" s="1"/>
  <c r="L172" i="150" s="1"/>
  <c r="L196" i="150"/>
  <c r="L205" i="150" s="1"/>
  <c r="L206" i="150" s="1"/>
  <c r="L128" i="150"/>
  <c r="L137" i="150" s="1"/>
  <c r="L138" i="150" s="1"/>
  <c r="L189" i="151"/>
  <c r="K83" i="134"/>
  <c r="K101" i="134"/>
  <c r="K100" i="134"/>
  <c r="H20" i="206"/>
  <c r="J21" i="102" s="1"/>
  <c r="H107" i="191"/>
  <c r="H112" i="191" s="1"/>
  <c r="H106" i="188"/>
  <c r="H17" i="207" s="1"/>
  <c r="H104" i="188"/>
  <c r="H105" i="188"/>
  <c r="H17" i="205" s="1"/>
  <c r="K95" i="135"/>
  <c r="K101" i="137"/>
  <c r="L122" i="143"/>
  <c r="L282" i="143"/>
  <c r="L25" i="132" s="1"/>
  <c r="L290" i="150"/>
  <c r="L54" i="150"/>
  <c r="J340" i="136"/>
  <c r="J313" i="136"/>
  <c r="K99" i="136"/>
  <c r="I114" i="203"/>
  <c r="I116" i="203" s="1"/>
  <c r="I113" i="203"/>
  <c r="L281" i="146"/>
  <c r="L28" i="133" s="1"/>
  <c r="L190" i="146"/>
  <c r="L215" i="151"/>
  <c r="L249" i="151" s="1"/>
  <c r="K171" i="148"/>
  <c r="K172" i="148" s="1"/>
  <c r="K137" i="148"/>
  <c r="K138" i="148" s="1"/>
  <c r="K189" i="148"/>
  <c r="K190" i="148" s="1"/>
  <c r="K27" i="130"/>
  <c r="K283" i="145"/>
  <c r="K294" i="145"/>
  <c r="K155" i="148"/>
  <c r="K213" i="148"/>
  <c r="K121" i="148"/>
  <c r="K214" i="148"/>
  <c r="K248" i="148" s="1"/>
  <c r="K230" i="148"/>
  <c r="K264" i="148" s="1"/>
  <c r="K229" i="148"/>
  <c r="K205" i="148"/>
  <c r="K206" i="148" s="1"/>
  <c r="K280" i="141"/>
  <c r="K22" i="131" s="1"/>
  <c r="K282" i="141"/>
  <c r="K22" i="132" s="1"/>
  <c r="K223" i="141"/>
  <c r="K247" i="141"/>
  <c r="K257" i="141" s="1"/>
  <c r="K258" i="141" s="1"/>
  <c r="K239" i="141"/>
  <c r="K240" i="141" s="1"/>
  <c r="K263" i="141"/>
  <c r="K273" i="141" s="1"/>
  <c r="K274" i="141" s="1"/>
  <c r="K281" i="141"/>
  <c r="K22" i="133" s="1"/>
  <c r="K224" i="144"/>
  <c r="K279" i="144"/>
  <c r="K322" i="149"/>
  <c r="K359" i="149" s="1"/>
  <c r="L62" i="149" s="1"/>
  <c r="K329" i="149"/>
  <c r="K306" i="149"/>
  <c r="K343" i="149" s="1"/>
  <c r="L46" i="149" s="1"/>
  <c r="K313" i="149"/>
  <c r="K323" i="149"/>
  <c r="K360" i="149" s="1"/>
  <c r="L63" i="149" s="1"/>
  <c r="K304" i="149"/>
  <c r="K341" i="149" s="1"/>
  <c r="L44" i="149" s="1"/>
  <c r="K31" i="128"/>
  <c r="K81" i="128" s="1"/>
  <c r="I15" i="202" s="1"/>
  <c r="I44" i="202" s="1"/>
  <c r="I58" i="202" s="1"/>
  <c r="I99" i="202" s="1"/>
  <c r="K311" i="149"/>
  <c r="K348" i="149" s="1"/>
  <c r="L51" i="149" s="1"/>
  <c r="K325" i="149"/>
  <c r="K362" i="149" s="1"/>
  <c r="L65" i="149" s="1"/>
  <c r="K328" i="149"/>
  <c r="K365" i="149" s="1"/>
  <c r="L68" i="149" s="1"/>
  <c r="K309" i="149"/>
  <c r="K346" i="149" s="1"/>
  <c r="L49" i="149" s="1"/>
  <c r="K319" i="149"/>
  <c r="K331" i="149"/>
  <c r="K307" i="149"/>
  <c r="K344" i="149" s="1"/>
  <c r="L47" i="149" s="1"/>
  <c r="K321" i="149"/>
  <c r="K358" i="149" s="1"/>
  <c r="L61" i="149" s="1"/>
  <c r="K324" i="149"/>
  <c r="K361" i="149" s="1"/>
  <c r="L64" i="149" s="1"/>
  <c r="K305" i="149"/>
  <c r="K342" i="149" s="1"/>
  <c r="L45" i="149" s="1"/>
  <c r="K312" i="149"/>
  <c r="K349" i="149" s="1"/>
  <c r="L52" i="149" s="1"/>
  <c r="K326" i="149"/>
  <c r="K363" i="149" s="1"/>
  <c r="L66" i="149" s="1"/>
  <c r="K303" i="149"/>
  <c r="K310" i="149"/>
  <c r="K347" i="149" s="1"/>
  <c r="L50" i="149" s="1"/>
  <c r="K320" i="149"/>
  <c r="K357" i="149" s="1"/>
  <c r="L60" i="149" s="1"/>
  <c r="K327" i="149"/>
  <c r="K364" i="149" s="1"/>
  <c r="L67" i="149" s="1"/>
  <c r="L101" i="149" s="1"/>
  <c r="K308" i="149"/>
  <c r="K345" i="149" s="1"/>
  <c r="L48" i="149" s="1"/>
  <c r="K326" i="142"/>
  <c r="K363" i="142" s="1"/>
  <c r="L66" i="142" s="1"/>
  <c r="K303" i="142"/>
  <c r="K310" i="142"/>
  <c r="K347" i="142" s="1"/>
  <c r="L50" i="142" s="1"/>
  <c r="K320" i="142"/>
  <c r="K357" i="142" s="1"/>
  <c r="L60" i="142" s="1"/>
  <c r="K327" i="142"/>
  <c r="K364" i="142" s="1"/>
  <c r="L67" i="142" s="1"/>
  <c r="K308" i="142"/>
  <c r="K345" i="142" s="1"/>
  <c r="L48" i="142" s="1"/>
  <c r="K322" i="142"/>
  <c r="K359" i="142" s="1"/>
  <c r="L62" i="142" s="1"/>
  <c r="K329" i="142"/>
  <c r="K306" i="142"/>
  <c r="K343" i="142" s="1"/>
  <c r="L46" i="142" s="1"/>
  <c r="K313" i="142"/>
  <c r="K323" i="142"/>
  <c r="K360" i="142" s="1"/>
  <c r="L63" i="142" s="1"/>
  <c r="K304" i="142"/>
  <c r="K341" i="142" s="1"/>
  <c r="L44" i="142" s="1"/>
  <c r="K23" i="128"/>
  <c r="K73" i="128" s="1"/>
  <c r="I15" i="194" s="1"/>
  <c r="I44" i="194" s="1"/>
  <c r="I58" i="194" s="1"/>
  <c r="I99" i="194" s="1"/>
  <c r="K311" i="142"/>
  <c r="K348" i="142" s="1"/>
  <c r="L51" i="142" s="1"/>
  <c r="K325" i="142"/>
  <c r="K362" i="142" s="1"/>
  <c r="L65" i="142" s="1"/>
  <c r="K328" i="142"/>
  <c r="K365" i="142" s="1"/>
  <c r="L68" i="142" s="1"/>
  <c r="K309" i="142"/>
  <c r="K346" i="142" s="1"/>
  <c r="L49" i="142" s="1"/>
  <c r="K319" i="142"/>
  <c r="K331" i="142"/>
  <c r="K307" i="142"/>
  <c r="K344" i="142" s="1"/>
  <c r="L47" i="142" s="1"/>
  <c r="K321" i="142"/>
  <c r="K358" i="142" s="1"/>
  <c r="L61" i="142" s="1"/>
  <c r="K324" i="142"/>
  <c r="K361" i="142" s="1"/>
  <c r="L64" i="142" s="1"/>
  <c r="K305" i="142"/>
  <c r="K342" i="142" s="1"/>
  <c r="L45" i="142" s="1"/>
  <c r="K312" i="142"/>
  <c r="K349" i="142" s="1"/>
  <c r="L52" i="142" s="1"/>
  <c r="K135" i="136" l="1"/>
  <c r="I25" i="207"/>
  <c r="K26" i="102" s="1"/>
  <c r="K100" i="102" s="1"/>
  <c r="K215" i="138"/>
  <c r="K249" i="138" s="1"/>
  <c r="H281" i="209"/>
  <c r="H22" i="210" s="1"/>
  <c r="H63" i="211" s="1"/>
  <c r="K96" i="86"/>
  <c r="K198" i="86" s="1"/>
  <c r="L371" i="162"/>
  <c r="A371" i="162" s="1"/>
  <c r="L101" i="142"/>
  <c r="L169" i="142" s="1"/>
  <c r="L24" i="130"/>
  <c r="L97" i="149"/>
  <c r="L165" i="149" s="1"/>
  <c r="L283" i="162"/>
  <c r="K98" i="86"/>
  <c r="K166" i="86" s="1"/>
  <c r="K136" i="135"/>
  <c r="K202" i="139"/>
  <c r="K204" i="137"/>
  <c r="K222" i="138"/>
  <c r="K256" i="138" s="1"/>
  <c r="K115" i="137"/>
  <c r="K238" i="138"/>
  <c r="K272" i="138" s="1"/>
  <c r="K120" i="136"/>
  <c r="K165" i="136"/>
  <c r="K183" i="137"/>
  <c r="L273" i="146"/>
  <c r="L274" i="146" s="1"/>
  <c r="K134" i="137"/>
  <c r="K154" i="136"/>
  <c r="L239" i="146"/>
  <c r="L240" i="146" s="1"/>
  <c r="L257" i="143"/>
  <c r="L258" i="143" s="1"/>
  <c r="L223" i="143"/>
  <c r="L224" i="143" s="1"/>
  <c r="L239" i="143"/>
  <c r="L240" i="143" s="1"/>
  <c r="L257" i="146"/>
  <c r="L258" i="146" s="1"/>
  <c r="K134" i="139"/>
  <c r="K184" i="139"/>
  <c r="K119" i="139"/>
  <c r="K133" i="139"/>
  <c r="K185" i="136"/>
  <c r="I29" i="209"/>
  <c r="K202" i="137"/>
  <c r="K170" i="135"/>
  <c r="L223" i="146"/>
  <c r="L224" i="146" s="1"/>
  <c r="K131" i="136"/>
  <c r="K52" i="95"/>
  <c r="K77" i="95" s="1"/>
  <c r="K164" i="134"/>
  <c r="K120" i="137"/>
  <c r="K151" i="137"/>
  <c r="K153" i="134"/>
  <c r="K131" i="135"/>
  <c r="K118" i="135"/>
  <c r="L273" i="143"/>
  <c r="L274" i="143" s="1"/>
  <c r="L283" i="147"/>
  <c r="L29" i="130"/>
  <c r="K114" i="136"/>
  <c r="K200" i="137"/>
  <c r="K152" i="137"/>
  <c r="L214" i="151"/>
  <c r="L248" i="151" s="1"/>
  <c r="K108" i="102"/>
  <c r="K115" i="136"/>
  <c r="K181" i="136"/>
  <c r="K236" i="138"/>
  <c r="K270" i="138" s="1"/>
  <c r="K29" i="102"/>
  <c r="K188" i="137"/>
  <c r="K187" i="134"/>
  <c r="K170" i="137"/>
  <c r="K154" i="134"/>
  <c r="K130" i="134"/>
  <c r="K117" i="137"/>
  <c r="K152" i="135"/>
  <c r="K216" i="138"/>
  <c r="K250" i="138" s="1"/>
  <c r="K234" i="138"/>
  <c r="K268" i="138" s="1"/>
  <c r="K120" i="135"/>
  <c r="K151" i="136"/>
  <c r="K147" i="136"/>
  <c r="K132" i="137"/>
  <c r="K133" i="137"/>
  <c r="K116" i="134"/>
  <c r="K135" i="135"/>
  <c r="K148" i="134"/>
  <c r="K182" i="136"/>
  <c r="K170" i="136"/>
  <c r="K182" i="139"/>
  <c r="K217" i="138"/>
  <c r="K251" i="138" s="1"/>
  <c r="K166" i="136"/>
  <c r="K188" i="135"/>
  <c r="K133" i="135"/>
  <c r="K133" i="134"/>
  <c r="K131" i="139"/>
  <c r="K131" i="134"/>
  <c r="K150" i="134"/>
  <c r="K165" i="139"/>
  <c r="K149" i="136"/>
  <c r="K147" i="137"/>
  <c r="K114" i="134"/>
  <c r="K204" i="136"/>
  <c r="K149" i="135"/>
  <c r="K119" i="135"/>
  <c r="K201" i="139"/>
  <c r="K117" i="135"/>
  <c r="K114" i="139"/>
  <c r="K115" i="135"/>
  <c r="K151" i="135"/>
  <c r="K150" i="139"/>
  <c r="L214" i="150"/>
  <c r="L248" i="150" s="1"/>
  <c r="K203" i="135"/>
  <c r="L156" i="143"/>
  <c r="K118" i="137"/>
  <c r="K167" i="135"/>
  <c r="K187" i="139"/>
  <c r="L155" i="150"/>
  <c r="L156" i="150" s="1"/>
  <c r="K200" i="136"/>
  <c r="K201" i="137"/>
  <c r="K165" i="135"/>
  <c r="K120" i="134"/>
  <c r="K165" i="134"/>
  <c r="K231" i="138"/>
  <c r="K265" i="138" s="1"/>
  <c r="K170" i="139"/>
  <c r="K181" i="137"/>
  <c r="K204" i="139"/>
  <c r="K197" i="134"/>
  <c r="K153" i="135"/>
  <c r="K163" i="134"/>
  <c r="K201" i="134"/>
  <c r="K280" i="148"/>
  <c r="K30" i="131" s="1"/>
  <c r="K220" i="136"/>
  <c r="K254" i="136" s="1"/>
  <c r="K237" i="138"/>
  <c r="K271" i="138" s="1"/>
  <c r="K221" i="138"/>
  <c r="K255" i="138" s="1"/>
  <c r="K219" i="138"/>
  <c r="K253" i="138" s="1"/>
  <c r="K233" i="138"/>
  <c r="K267" i="138" s="1"/>
  <c r="K97" i="86"/>
  <c r="K199" i="86" s="1"/>
  <c r="K218" i="138"/>
  <c r="K252" i="138" s="1"/>
  <c r="K100" i="86"/>
  <c r="K168" i="86" s="1"/>
  <c r="J314" i="136"/>
  <c r="J332" i="136"/>
  <c r="J333" i="136" s="1"/>
  <c r="L24" i="128"/>
  <c r="L74" i="128" s="1"/>
  <c r="J15" i="195" s="1"/>
  <c r="J44" i="195" s="1"/>
  <c r="J58" i="195" s="1"/>
  <c r="J99" i="195" s="1"/>
  <c r="L313" i="162"/>
  <c r="L323" i="162"/>
  <c r="L360" i="162" s="1"/>
  <c r="M63" i="162" s="1"/>
  <c r="L304" i="162"/>
  <c r="L341" i="162" s="1"/>
  <c r="M44" i="162" s="1"/>
  <c r="L311" i="162"/>
  <c r="L348" i="162" s="1"/>
  <c r="M51" i="162" s="1"/>
  <c r="L325" i="162"/>
  <c r="L362" i="162" s="1"/>
  <c r="M65" i="162" s="1"/>
  <c r="L328" i="162"/>
  <c r="L365" i="162" s="1"/>
  <c r="M68" i="162" s="1"/>
  <c r="L309" i="162"/>
  <c r="L346" i="162" s="1"/>
  <c r="M49" i="162" s="1"/>
  <c r="L319" i="162"/>
  <c r="L356" i="162" s="1"/>
  <c r="L331" i="162"/>
  <c r="L307" i="162"/>
  <c r="L344" i="162" s="1"/>
  <c r="M47" i="162" s="1"/>
  <c r="L321" i="162"/>
  <c r="L358" i="162" s="1"/>
  <c r="M61" i="162" s="1"/>
  <c r="L324" i="162"/>
  <c r="L361" i="162" s="1"/>
  <c r="M64" i="162" s="1"/>
  <c r="L305" i="162"/>
  <c r="L342" i="162" s="1"/>
  <c r="M45" i="162" s="1"/>
  <c r="L312" i="162"/>
  <c r="L349" i="162" s="1"/>
  <c r="M52" i="162" s="1"/>
  <c r="L326" i="162"/>
  <c r="L363" i="162" s="1"/>
  <c r="M66" i="162" s="1"/>
  <c r="L303" i="162"/>
  <c r="L340" i="162" s="1"/>
  <c r="L310" i="162"/>
  <c r="L347" i="162" s="1"/>
  <c r="M50" i="162" s="1"/>
  <c r="L320" i="162"/>
  <c r="L357" i="162" s="1"/>
  <c r="M60" i="162" s="1"/>
  <c r="L327" i="162"/>
  <c r="L364" i="162" s="1"/>
  <c r="M67" i="162" s="1"/>
  <c r="M101" i="162" s="1"/>
  <c r="L308" i="162"/>
  <c r="L345" i="162" s="1"/>
  <c r="M48" i="162" s="1"/>
  <c r="L322" i="162"/>
  <c r="L359" i="162" s="1"/>
  <c r="M62" i="162" s="1"/>
  <c r="L329" i="162"/>
  <c r="L306" i="162"/>
  <c r="L343" i="162" s="1"/>
  <c r="M46" i="162" s="1"/>
  <c r="K163" i="135"/>
  <c r="K129" i="135"/>
  <c r="K197" i="135"/>
  <c r="J95" i="102"/>
  <c r="J40" i="95"/>
  <c r="J65" i="95" s="1"/>
  <c r="H22" i="209"/>
  <c r="K69" i="138"/>
  <c r="K70" i="138" s="1"/>
  <c r="J367" i="138"/>
  <c r="I118" i="204"/>
  <c r="I115" i="204"/>
  <c r="I117" i="204" s="1"/>
  <c r="I119" i="204" s="1"/>
  <c r="H107" i="190"/>
  <c r="H112" i="190" s="1"/>
  <c r="H19" i="206"/>
  <c r="J20" i="102" s="1"/>
  <c r="K204" i="134"/>
  <c r="K170" i="134"/>
  <c r="K136" i="134"/>
  <c r="L247" i="150"/>
  <c r="H104" i="186"/>
  <c r="H106" i="186"/>
  <c r="H15" i="207" s="1"/>
  <c r="H105" i="186"/>
  <c r="H15" i="205" s="1"/>
  <c r="J340" i="86"/>
  <c r="J313" i="86"/>
  <c r="K49" i="86"/>
  <c r="P560" i="217"/>
  <c r="K45" i="86"/>
  <c r="P556" i="217"/>
  <c r="K47" i="86"/>
  <c r="P558" i="217"/>
  <c r="K53" i="138"/>
  <c r="J368" i="138"/>
  <c r="J370" i="138" s="1"/>
  <c r="J351" i="138"/>
  <c r="K232" i="137"/>
  <c r="K266" i="137" s="1"/>
  <c r="J314" i="135"/>
  <c r="J332" i="135"/>
  <c r="J333" i="135" s="1"/>
  <c r="K200" i="134"/>
  <c r="K132" i="134"/>
  <c r="K166" i="134"/>
  <c r="K203" i="139"/>
  <c r="K135" i="139"/>
  <c r="K169" i="139"/>
  <c r="J366" i="137"/>
  <c r="K59" i="137"/>
  <c r="I115" i="199"/>
  <c r="I117" i="199" s="1"/>
  <c r="I119" i="199" s="1"/>
  <c r="I118" i="199"/>
  <c r="I115" i="203"/>
  <c r="I117" i="203" s="1"/>
  <c r="I119" i="203" s="1"/>
  <c r="I118" i="203"/>
  <c r="J350" i="136"/>
  <c r="K43" i="136"/>
  <c r="K202" i="134"/>
  <c r="K168" i="134"/>
  <c r="K134" i="134"/>
  <c r="L190" i="151"/>
  <c r="K163" i="139"/>
  <c r="K129" i="139"/>
  <c r="K197" i="139"/>
  <c r="L296" i="147"/>
  <c r="L371" i="147"/>
  <c r="A371" i="147" s="1"/>
  <c r="H18" i="206"/>
  <c r="J19" i="102" s="1"/>
  <c r="H107" i="189"/>
  <c r="H112" i="189" s="1"/>
  <c r="K150" i="137"/>
  <c r="K184" i="137"/>
  <c r="K116" i="137"/>
  <c r="H20" i="209"/>
  <c r="K168" i="135"/>
  <c r="K134" i="135"/>
  <c r="K202" i="135"/>
  <c r="K186" i="134"/>
  <c r="K152" i="134"/>
  <c r="K118" i="134"/>
  <c r="J314" i="134"/>
  <c r="J332" i="134"/>
  <c r="J333" i="134" s="1"/>
  <c r="K44" i="86"/>
  <c r="P555" i="217"/>
  <c r="K133" i="86"/>
  <c r="K167" i="86"/>
  <c r="K201" i="86"/>
  <c r="K46" i="86"/>
  <c r="P557" i="217"/>
  <c r="K102" i="86"/>
  <c r="K147" i="139"/>
  <c r="K181" i="139"/>
  <c r="K113" i="139"/>
  <c r="K151" i="139"/>
  <c r="K185" i="139"/>
  <c r="K117" i="139"/>
  <c r="K237" i="136"/>
  <c r="K271" i="136" s="1"/>
  <c r="K198" i="135"/>
  <c r="K130" i="135"/>
  <c r="K164" i="135"/>
  <c r="H17" i="209"/>
  <c r="K149" i="134"/>
  <c r="K115" i="134"/>
  <c r="K183" i="134"/>
  <c r="L263" i="151"/>
  <c r="K186" i="139"/>
  <c r="K118" i="139"/>
  <c r="K152" i="139"/>
  <c r="J366" i="139"/>
  <c r="K59" i="139"/>
  <c r="K235" i="138"/>
  <c r="K269" i="138" s="1"/>
  <c r="K59" i="136"/>
  <c r="J366" i="136"/>
  <c r="I79" i="208"/>
  <c r="J314" i="139"/>
  <c r="J332" i="139"/>
  <c r="J333" i="139" s="1"/>
  <c r="H17" i="206"/>
  <c r="J18" i="102" s="1"/>
  <c r="H107" i="188"/>
  <c r="H112" i="188" s="1"/>
  <c r="K169" i="134"/>
  <c r="K203" i="134"/>
  <c r="K135" i="134"/>
  <c r="H107" i="192"/>
  <c r="H112" i="192" s="1"/>
  <c r="H21" i="206"/>
  <c r="J22" i="102" s="1"/>
  <c r="L190" i="150"/>
  <c r="L281" i="150"/>
  <c r="L32" i="133" s="1"/>
  <c r="K198" i="136"/>
  <c r="K130" i="136"/>
  <c r="K164" i="136"/>
  <c r="K163" i="136"/>
  <c r="K129" i="136"/>
  <c r="K197" i="136"/>
  <c r="L247" i="151"/>
  <c r="K199" i="137"/>
  <c r="K131" i="137"/>
  <c r="K165" i="137"/>
  <c r="K43" i="137"/>
  <c r="J350" i="137"/>
  <c r="K150" i="135"/>
  <c r="K116" i="135"/>
  <c r="K184" i="135"/>
  <c r="J350" i="134"/>
  <c r="K43" i="134"/>
  <c r="K50" i="86"/>
  <c r="P561" i="217"/>
  <c r="J329" i="86"/>
  <c r="J330" i="86" s="1"/>
  <c r="J356" i="86"/>
  <c r="K52" i="86"/>
  <c r="P563" i="217"/>
  <c r="K132" i="139"/>
  <c r="K166" i="139"/>
  <c r="K200" i="139"/>
  <c r="K150" i="136"/>
  <c r="K184" i="136"/>
  <c r="K116" i="136"/>
  <c r="K153" i="136"/>
  <c r="K187" i="136"/>
  <c r="K119" i="136"/>
  <c r="K119" i="137"/>
  <c r="K153" i="137"/>
  <c r="K187" i="137"/>
  <c r="K59" i="135"/>
  <c r="J366" i="135"/>
  <c r="L156" i="151"/>
  <c r="L280" i="151"/>
  <c r="L33" i="131" s="1"/>
  <c r="K198" i="139"/>
  <c r="K130" i="139"/>
  <c r="K164" i="139"/>
  <c r="I118" i="196"/>
  <c r="I115" i="196"/>
  <c r="I117" i="196" s="1"/>
  <c r="I119" i="196" s="1"/>
  <c r="K147" i="134"/>
  <c r="K181" i="134"/>
  <c r="K113" i="134"/>
  <c r="J350" i="139"/>
  <c r="K43" i="139"/>
  <c r="K133" i="136"/>
  <c r="K167" i="136"/>
  <c r="K201" i="136"/>
  <c r="K169" i="137"/>
  <c r="K135" i="137"/>
  <c r="K203" i="137"/>
  <c r="H18" i="209"/>
  <c r="H113" i="191"/>
  <c r="H114" i="191"/>
  <c r="H116" i="191" s="1"/>
  <c r="K185" i="134"/>
  <c r="K151" i="134"/>
  <c r="K117" i="134"/>
  <c r="L230" i="150"/>
  <c r="L264" i="150" s="1"/>
  <c r="K93" i="138"/>
  <c r="K94" i="138"/>
  <c r="H19" i="209"/>
  <c r="J314" i="137"/>
  <c r="J332" i="137"/>
  <c r="J333" i="137" s="1"/>
  <c r="K132" i="135"/>
  <c r="K166" i="135"/>
  <c r="K200" i="135"/>
  <c r="J366" i="134"/>
  <c r="K59" i="134"/>
  <c r="L122" i="150"/>
  <c r="L282" i="150"/>
  <c r="L32" i="132" s="1"/>
  <c r="K101" i="86"/>
  <c r="K51" i="86"/>
  <c r="P562" i="217"/>
  <c r="K95" i="86"/>
  <c r="K48" i="86"/>
  <c r="P559" i="217"/>
  <c r="L282" i="151"/>
  <c r="L33" i="132" s="1"/>
  <c r="L122" i="151"/>
  <c r="K183" i="139"/>
  <c r="K115" i="139"/>
  <c r="K149" i="139"/>
  <c r="K232" i="138"/>
  <c r="K266" i="138" s="1"/>
  <c r="K134" i="136"/>
  <c r="K202" i="136"/>
  <c r="K168" i="136"/>
  <c r="K77" i="138"/>
  <c r="K78" i="138"/>
  <c r="K163" i="137"/>
  <c r="K197" i="137"/>
  <c r="K129" i="137"/>
  <c r="J350" i="135"/>
  <c r="K43" i="135"/>
  <c r="H107" i="187"/>
  <c r="H112" i="187" s="1"/>
  <c r="H16" i="206"/>
  <c r="J17" i="102" s="1"/>
  <c r="K154" i="139"/>
  <c r="K120" i="139"/>
  <c r="K188" i="139"/>
  <c r="L263" i="150"/>
  <c r="K182" i="137"/>
  <c r="K148" i="137"/>
  <c r="K114" i="137"/>
  <c r="K114" i="135"/>
  <c r="K148" i="135"/>
  <c r="K182" i="135"/>
  <c r="K181" i="135"/>
  <c r="K147" i="135"/>
  <c r="K113" i="135"/>
  <c r="L205" i="151"/>
  <c r="L206" i="151" s="1"/>
  <c r="L230" i="151"/>
  <c r="L264" i="151" s="1"/>
  <c r="K282" i="148"/>
  <c r="K30" i="132" s="1"/>
  <c r="K281" i="148"/>
  <c r="K30" i="133" s="1"/>
  <c r="K156" i="148"/>
  <c r="K122" i="148"/>
  <c r="K239" i="148"/>
  <c r="K240" i="148" s="1"/>
  <c r="K263" i="148"/>
  <c r="K273" i="148" s="1"/>
  <c r="K274" i="148" s="1"/>
  <c r="K296" i="145"/>
  <c r="K371" i="145"/>
  <c r="K223" i="148"/>
  <c r="K247" i="148"/>
  <c r="K257" i="148" s="1"/>
  <c r="K258" i="148" s="1"/>
  <c r="L100" i="149"/>
  <c r="L134" i="149" s="1"/>
  <c r="L97" i="142"/>
  <c r="L165" i="142" s="1"/>
  <c r="L86" i="149"/>
  <c r="L188" i="149" s="1"/>
  <c r="K279" i="141"/>
  <c r="K22" i="130" s="1"/>
  <c r="L81" i="142"/>
  <c r="L183" i="142" s="1"/>
  <c r="L102" i="142"/>
  <c r="L170" i="142" s="1"/>
  <c r="L81" i="149"/>
  <c r="L115" i="149" s="1"/>
  <c r="K224" i="141"/>
  <c r="L98" i="142"/>
  <c r="L200" i="142" s="1"/>
  <c r="L85" i="142"/>
  <c r="L187" i="142" s="1"/>
  <c r="L98" i="149"/>
  <c r="L166" i="149" s="1"/>
  <c r="L79" i="142"/>
  <c r="L113" i="142" s="1"/>
  <c r="L79" i="149"/>
  <c r="L147" i="149" s="1"/>
  <c r="L82" i="149"/>
  <c r="L150" i="149" s="1"/>
  <c r="K332" i="149"/>
  <c r="K333" i="149" s="1"/>
  <c r="K294" i="144"/>
  <c r="K283" i="144"/>
  <c r="K26" i="130"/>
  <c r="L95" i="142"/>
  <c r="L163" i="142" s="1"/>
  <c r="L95" i="149"/>
  <c r="L129" i="149" s="1"/>
  <c r="L83" i="149"/>
  <c r="L185" i="149" s="1"/>
  <c r="K340" i="149"/>
  <c r="K314" i="149"/>
  <c r="K356" i="149"/>
  <c r="K330" i="149"/>
  <c r="L85" i="149"/>
  <c r="L135" i="149"/>
  <c r="L169" i="149"/>
  <c r="L203" i="149"/>
  <c r="I105" i="202"/>
  <c r="I31" i="205" s="1"/>
  <c r="I106" i="202"/>
  <c r="I31" i="207" s="1"/>
  <c r="I32" i="209" s="1"/>
  <c r="I104" i="202"/>
  <c r="L80" i="149"/>
  <c r="L102" i="149"/>
  <c r="L84" i="149"/>
  <c r="L99" i="149"/>
  <c r="L96" i="149"/>
  <c r="L83" i="142"/>
  <c r="L151" i="142" s="1"/>
  <c r="L86" i="142"/>
  <c r="L188" i="142" s="1"/>
  <c r="L99" i="142"/>
  <c r="L167" i="142" s="1"/>
  <c r="L96" i="142"/>
  <c r="L84" i="142"/>
  <c r="K356" i="142"/>
  <c r="K330" i="142"/>
  <c r="K332" i="142"/>
  <c r="K333" i="142" s="1"/>
  <c r="L82" i="142"/>
  <c r="K340" i="142"/>
  <c r="K314" i="142"/>
  <c r="I104" i="194"/>
  <c r="I106" i="194"/>
  <c r="I23" i="207" s="1"/>
  <c r="I24" i="209" s="1"/>
  <c r="I105" i="194"/>
  <c r="I23" i="205" s="1"/>
  <c r="L80" i="142"/>
  <c r="L100" i="142"/>
  <c r="K45" i="95" l="1"/>
  <c r="K70" i="95" s="1"/>
  <c r="I26" i="209"/>
  <c r="I286" i="209" s="1"/>
  <c r="I27" i="210" s="1"/>
  <c r="I68" i="211" s="1"/>
  <c r="K234" i="136"/>
  <c r="K268" i="136" s="1"/>
  <c r="K220" i="137"/>
  <c r="K254" i="137" s="1"/>
  <c r="K130" i="86"/>
  <c r="K164" i="86"/>
  <c r="K237" i="135"/>
  <c r="K271" i="135" s="1"/>
  <c r="J84" i="208"/>
  <c r="L135" i="142"/>
  <c r="H263" i="211"/>
  <c r="Q67" i="218" s="1"/>
  <c r="H236" i="211"/>
  <c r="H277" i="209"/>
  <c r="H18" i="210" s="1"/>
  <c r="H59" i="211" s="1"/>
  <c r="I292" i="209"/>
  <c r="I33" i="210" s="1"/>
  <c r="I74" i="211" s="1"/>
  <c r="H279" i="209"/>
  <c r="H20" i="210" s="1"/>
  <c r="H61" i="211" s="1"/>
  <c r="I289" i="209"/>
  <c r="I30" i="210" s="1"/>
  <c r="I71" i="211" s="1"/>
  <c r="I284" i="209"/>
  <c r="I25" i="210" s="1"/>
  <c r="I66" i="211" s="1"/>
  <c r="H278" i="209"/>
  <c r="H19" i="210" s="1"/>
  <c r="H60" i="211" s="1"/>
  <c r="H280" i="209"/>
  <c r="H21" i="210" s="1"/>
  <c r="H62" i="211" s="1"/>
  <c r="H282" i="209"/>
  <c r="H23" i="210" s="1"/>
  <c r="H64" i="211" s="1"/>
  <c r="L203" i="142"/>
  <c r="L131" i="149"/>
  <c r="L199" i="149"/>
  <c r="K236" i="139"/>
  <c r="K270" i="139" s="1"/>
  <c r="K200" i="86"/>
  <c r="K132" i="86"/>
  <c r="K238" i="135"/>
  <c r="K272" i="135" s="1"/>
  <c r="K48" i="95"/>
  <c r="K73" i="95" s="1"/>
  <c r="K238" i="137"/>
  <c r="K272" i="137" s="1"/>
  <c r="K217" i="137"/>
  <c r="K251" i="137" s="1"/>
  <c r="K219" i="136"/>
  <c r="K253" i="136" s="1"/>
  <c r="K218" i="139"/>
  <c r="K252" i="139" s="1"/>
  <c r="K236" i="137"/>
  <c r="K270" i="137" s="1"/>
  <c r="K222" i="136"/>
  <c r="K256" i="136" s="1"/>
  <c r="K233" i="136"/>
  <c r="K267" i="136" s="1"/>
  <c r="K221" i="139"/>
  <c r="K255" i="139" s="1"/>
  <c r="L257" i="150"/>
  <c r="L258" i="150" s="1"/>
  <c r="L279" i="143"/>
  <c r="L294" i="143" s="1"/>
  <c r="L257" i="151"/>
  <c r="L258" i="151" s="1"/>
  <c r="K234" i="137"/>
  <c r="K268" i="137" s="1"/>
  <c r="K233" i="135"/>
  <c r="K267" i="135" s="1"/>
  <c r="K235" i="139"/>
  <c r="K269" i="139" s="1"/>
  <c r="K217" i="136"/>
  <c r="K251" i="136" s="1"/>
  <c r="K219" i="137"/>
  <c r="K253" i="137" s="1"/>
  <c r="K221" i="134"/>
  <c r="K255" i="134" s="1"/>
  <c r="K215" i="136"/>
  <c r="K249" i="136" s="1"/>
  <c r="K216" i="136"/>
  <c r="K250" i="136" s="1"/>
  <c r="K222" i="137"/>
  <c r="K256" i="137" s="1"/>
  <c r="K235" i="137"/>
  <c r="K269" i="137" s="1"/>
  <c r="K217" i="135"/>
  <c r="K251" i="135" s="1"/>
  <c r="K222" i="135"/>
  <c r="K256" i="135" s="1"/>
  <c r="K232" i="134"/>
  <c r="K266" i="134" s="1"/>
  <c r="L279" i="146"/>
  <c r="L294" i="146" s="1"/>
  <c r="K220" i="135"/>
  <c r="K254" i="135" s="1"/>
  <c r="L223" i="151"/>
  <c r="L224" i="151" s="1"/>
  <c r="K221" i="135"/>
  <c r="K255" i="135" s="1"/>
  <c r="K103" i="102"/>
  <c r="K76" i="287" s="1"/>
  <c r="K202" i="86"/>
  <c r="K222" i="134"/>
  <c r="K256" i="134" s="1"/>
  <c r="K215" i="137"/>
  <c r="K249" i="137" s="1"/>
  <c r="L223" i="150"/>
  <c r="L224" i="150" s="1"/>
  <c r="K233" i="134"/>
  <c r="K267" i="134" s="1"/>
  <c r="K80" i="86"/>
  <c r="K148" i="86" s="1"/>
  <c r="M82" i="162"/>
  <c r="M184" i="162" s="1"/>
  <c r="M98" i="162"/>
  <c r="M200" i="162" s="1"/>
  <c r="K238" i="136"/>
  <c r="K272" i="136" s="1"/>
  <c r="K233" i="139"/>
  <c r="K267" i="139" s="1"/>
  <c r="K131" i="86"/>
  <c r="K218" i="134"/>
  <c r="K252" i="134" s="1"/>
  <c r="K216" i="134"/>
  <c r="K250" i="134" s="1"/>
  <c r="K216" i="139"/>
  <c r="K250" i="139" s="1"/>
  <c r="L153" i="142"/>
  <c r="K238" i="139"/>
  <c r="K272" i="139" s="1"/>
  <c r="K235" i="135"/>
  <c r="K269" i="135" s="1"/>
  <c r="K85" i="86"/>
  <c r="K119" i="86" s="1"/>
  <c r="K231" i="134"/>
  <c r="K265" i="134" s="1"/>
  <c r="K219" i="135"/>
  <c r="K253" i="135" s="1"/>
  <c r="K165" i="86"/>
  <c r="K134" i="86"/>
  <c r="L280" i="150"/>
  <c r="L32" i="131" s="1"/>
  <c r="K235" i="134"/>
  <c r="K269" i="134" s="1"/>
  <c r="L132" i="142"/>
  <c r="I78" i="208"/>
  <c r="M80" i="162"/>
  <c r="M182" i="162" s="1"/>
  <c r="M100" i="162"/>
  <c r="M134" i="162" s="1"/>
  <c r="K283" i="141"/>
  <c r="S528" i="217"/>
  <c r="L202" i="149"/>
  <c r="I76" i="208"/>
  <c r="M96" i="162"/>
  <c r="M198" i="162" s="1"/>
  <c r="M84" i="162"/>
  <c r="M152" i="162" s="1"/>
  <c r="M79" i="162"/>
  <c r="M147" i="162" s="1"/>
  <c r="L166" i="142"/>
  <c r="K82" i="86"/>
  <c r="K150" i="86" s="1"/>
  <c r="L273" i="150"/>
  <c r="L274" i="150" s="1"/>
  <c r="I77" i="208"/>
  <c r="K84" i="86"/>
  <c r="K186" i="86" s="1"/>
  <c r="L239" i="150"/>
  <c r="L240" i="150" s="1"/>
  <c r="K236" i="134"/>
  <c r="K270" i="134" s="1"/>
  <c r="L330" i="162"/>
  <c r="M86" i="162"/>
  <c r="M120" i="162" s="1"/>
  <c r="K216" i="137"/>
  <c r="K250" i="137" s="1"/>
  <c r="K234" i="139"/>
  <c r="K268" i="139" s="1"/>
  <c r="K215" i="135"/>
  <c r="K249" i="135" s="1"/>
  <c r="K232" i="135"/>
  <c r="K266" i="135" s="1"/>
  <c r="K218" i="135"/>
  <c r="K252" i="135" s="1"/>
  <c r="K237" i="134"/>
  <c r="K271" i="134" s="1"/>
  <c r="K220" i="139"/>
  <c r="K254" i="139" s="1"/>
  <c r="K231" i="135"/>
  <c r="K265" i="135" s="1"/>
  <c r="K216" i="135"/>
  <c r="K250" i="135" s="1"/>
  <c r="K77" i="135"/>
  <c r="K78" i="135"/>
  <c r="K236" i="136"/>
  <c r="K270" i="136" s="1"/>
  <c r="K217" i="139"/>
  <c r="K251" i="139" s="1"/>
  <c r="K163" i="86"/>
  <c r="K197" i="86"/>
  <c r="K129" i="86"/>
  <c r="K219" i="134"/>
  <c r="K253" i="134" s="1"/>
  <c r="H115" i="191"/>
  <c r="H117" i="191" s="1"/>
  <c r="H119" i="191" s="1"/>
  <c r="H118" i="191"/>
  <c r="K237" i="137"/>
  <c r="K271" i="137" s="1"/>
  <c r="K235" i="136"/>
  <c r="K269" i="136" s="1"/>
  <c r="K53" i="139"/>
  <c r="J368" i="139"/>
  <c r="J370" i="139" s="1"/>
  <c r="J351" i="139"/>
  <c r="K77" i="137"/>
  <c r="K78" i="137"/>
  <c r="J92" i="102"/>
  <c r="J78" i="287" s="1"/>
  <c r="J37" i="95"/>
  <c r="J62" i="95" s="1"/>
  <c r="L239" i="151"/>
  <c r="L240" i="151" s="1"/>
  <c r="I75" i="208"/>
  <c r="K219" i="139"/>
  <c r="K253" i="139" s="1"/>
  <c r="K218" i="137"/>
  <c r="K252" i="137" s="1"/>
  <c r="H113" i="189"/>
  <c r="H114" i="189"/>
  <c r="H116" i="189" s="1"/>
  <c r="K231" i="139"/>
  <c r="K265" i="139" s="1"/>
  <c r="K237" i="139"/>
  <c r="K271" i="139" s="1"/>
  <c r="K79" i="86"/>
  <c r="K43" i="86"/>
  <c r="K77" i="86" s="1"/>
  <c r="J350" i="86"/>
  <c r="P554" i="217"/>
  <c r="P564" i="217" s="1"/>
  <c r="K238" i="134"/>
  <c r="K272" i="134" s="1"/>
  <c r="M135" i="162"/>
  <c r="M203" i="162"/>
  <c r="M169" i="162"/>
  <c r="M95" i="162"/>
  <c r="M83" i="162"/>
  <c r="J36" i="95"/>
  <c r="J61" i="95" s="1"/>
  <c r="J91" i="102"/>
  <c r="J67" i="102"/>
  <c r="J368" i="135"/>
  <c r="J370" i="135" s="1"/>
  <c r="J351" i="135"/>
  <c r="K53" i="135"/>
  <c r="K146" i="138"/>
  <c r="K180" i="138"/>
  <c r="K112" i="138"/>
  <c r="K93" i="134"/>
  <c r="K94" i="134"/>
  <c r="K86" i="86"/>
  <c r="J93" i="102"/>
  <c r="J38" i="95"/>
  <c r="J63" i="95" s="1"/>
  <c r="K77" i="136"/>
  <c r="K78" i="136"/>
  <c r="S526" i="217"/>
  <c r="S527" i="217"/>
  <c r="J94" i="102"/>
  <c r="J39" i="95"/>
  <c r="J64" i="95" s="1"/>
  <c r="I80" i="208"/>
  <c r="M81" i="162"/>
  <c r="M102" i="162"/>
  <c r="M97" i="162"/>
  <c r="H114" i="187"/>
  <c r="H116" i="187" s="1"/>
  <c r="H113" i="187"/>
  <c r="K145" i="138"/>
  <c r="K87" i="138"/>
  <c r="K88" i="138" s="1"/>
  <c r="K179" i="138"/>
  <c r="K111" i="138"/>
  <c r="K169" i="86"/>
  <c r="K135" i="86"/>
  <c r="K203" i="86"/>
  <c r="J367" i="134"/>
  <c r="K69" i="134"/>
  <c r="K70" i="134" s="1"/>
  <c r="K162" i="138"/>
  <c r="K196" i="138"/>
  <c r="K128" i="138"/>
  <c r="K69" i="135"/>
  <c r="K70" i="135" s="1"/>
  <c r="J367" i="135"/>
  <c r="K221" i="137"/>
  <c r="K255" i="137" s="1"/>
  <c r="K218" i="136"/>
  <c r="K252" i="136" s="1"/>
  <c r="K59" i="86"/>
  <c r="J366" i="86"/>
  <c r="K77" i="134"/>
  <c r="K78" i="134"/>
  <c r="K231" i="136"/>
  <c r="K265" i="136" s="1"/>
  <c r="J96" i="102"/>
  <c r="J41" i="95"/>
  <c r="J66" i="95" s="1"/>
  <c r="K69" i="136"/>
  <c r="K70" i="136" s="1"/>
  <c r="J367" i="136"/>
  <c r="K93" i="139"/>
  <c r="K94" i="139"/>
  <c r="K217" i="134"/>
  <c r="K251" i="134" s="1"/>
  <c r="K170" i="86"/>
  <c r="K204" i="86"/>
  <c r="K136" i="86"/>
  <c r="K220" i="134"/>
  <c r="K254" i="134" s="1"/>
  <c r="K236" i="135"/>
  <c r="K270" i="135" s="1"/>
  <c r="J351" i="136"/>
  <c r="K53" i="136"/>
  <c r="J368" i="136"/>
  <c r="J370" i="136" s="1"/>
  <c r="K93" i="137"/>
  <c r="K94" i="137"/>
  <c r="K54" i="138"/>
  <c r="K290" i="138"/>
  <c r="K81" i="86"/>
  <c r="K83" i="86"/>
  <c r="H16" i="209"/>
  <c r="H113" i="190"/>
  <c r="H114" i="190"/>
  <c r="H116" i="190" s="1"/>
  <c r="M99" i="162"/>
  <c r="L332" i="162"/>
  <c r="L333" i="162" s="1"/>
  <c r="A333" i="162" s="1"/>
  <c r="L314" i="162"/>
  <c r="K222" i="139"/>
  <c r="K256" i="139" s="1"/>
  <c r="K231" i="137"/>
  <c r="K265" i="137" s="1"/>
  <c r="K234" i="135"/>
  <c r="K268" i="135" s="1"/>
  <c r="K127" i="138"/>
  <c r="K103" i="138"/>
  <c r="K104" i="138" s="1"/>
  <c r="K161" i="138"/>
  <c r="K195" i="138"/>
  <c r="K77" i="139"/>
  <c r="K78" i="139"/>
  <c r="K215" i="134"/>
  <c r="K249" i="134" s="1"/>
  <c r="K232" i="139"/>
  <c r="K266" i="139" s="1"/>
  <c r="K93" i="135"/>
  <c r="K94" i="135"/>
  <c r="K221" i="136"/>
  <c r="K255" i="136" s="1"/>
  <c r="J368" i="134"/>
  <c r="J370" i="134" s="1"/>
  <c r="J351" i="134"/>
  <c r="K53" i="134"/>
  <c r="J351" i="137"/>
  <c r="K53" i="137"/>
  <c r="J368" i="137"/>
  <c r="J370" i="137" s="1"/>
  <c r="K233" i="137"/>
  <c r="K267" i="137" s="1"/>
  <c r="K232" i="136"/>
  <c r="K266" i="136" s="1"/>
  <c r="H113" i="192"/>
  <c r="H114" i="192"/>
  <c r="H116" i="192" s="1"/>
  <c r="H114" i="188"/>
  <c r="H116" i="188" s="1"/>
  <c r="H113" i="188"/>
  <c r="K93" i="136"/>
  <c r="K94" i="136"/>
  <c r="J367" i="139"/>
  <c r="K69" i="139"/>
  <c r="K70" i="139" s="1"/>
  <c r="L273" i="151"/>
  <c r="L274" i="151" s="1"/>
  <c r="K215" i="139"/>
  <c r="K249" i="139" s="1"/>
  <c r="K235" i="86"/>
  <c r="K269" i="86" s="1"/>
  <c r="L319" i="147"/>
  <c r="L356" i="147" s="1"/>
  <c r="L331" i="147"/>
  <c r="L307" i="147"/>
  <c r="L344" i="147" s="1"/>
  <c r="M47" i="147" s="1"/>
  <c r="L321" i="147"/>
  <c r="L358" i="147" s="1"/>
  <c r="M61" i="147" s="1"/>
  <c r="L324" i="147"/>
  <c r="L361" i="147" s="1"/>
  <c r="M64" i="147" s="1"/>
  <c r="L305" i="147"/>
  <c r="L342" i="147" s="1"/>
  <c r="M45" i="147" s="1"/>
  <c r="L29" i="128"/>
  <c r="L79" i="128" s="1"/>
  <c r="J15" i="200" s="1"/>
  <c r="J44" i="200" s="1"/>
  <c r="J58" i="200" s="1"/>
  <c r="J99" i="200" s="1"/>
  <c r="L312" i="147"/>
  <c r="L349" i="147" s="1"/>
  <c r="M52" i="147" s="1"/>
  <c r="L326" i="147"/>
  <c r="L363" i="147" s="1"/>
  <c r="M66" i="147" s="1"/>
  <c r="L303" i="147"/>
  <c r="L340" i="147" s="1"/>
  <c r="L310" i="147"/>
  <c r="L347" i="147" s="1"/>
  <c r="M50" i="147" s="1"/>
  <c r="L320" i="147"/>
  <c r="L357" i="147" s="1"/>
  <c r="M60" i="147" s="1"/>
  <c r="L327" i="147"/>
  <c r="L364" i="147" s="1"/>
  <c r="M67" i="147" s="1"/>
  <c r="L308" i="147"/>
  <c r="L345" i="147" s="1"/>
  <c r="M48" i="147" s="1"/>
  <c r="L322" i="147"/>
  <c r="L359" i="147" s="1"/>
  <c r="M62" i="147" s="1"/>
  <c r="L329" i="147"/>
  <c r="L306" i="147"/>
  <c r="L343" i="147" s="1"/>
  <c r="M46" i="147" s="1"/>
  <c r="L313" i="147"/>
  <c r="L323" i="147"/>
  <c r="L360" i="147" s="1"/>
  <c r="M63" i="147" s="1"/>
  <c r="L304" i="147"/>
  <c r="L341" i="147" s="1"/>
  <c r="M44" i="147" s="1"/>
  <c r="L311" i="147"/>
  <c r="L348" i="147" s="1"/>
  <c r="M51" i="147" s="1"/>
  <c r="L325" i="147"/>
  <c r="L362" i="147" s="1"/>
  <c r="M65" i="147" s="1"/>
  <c r="L328" i="147"/>
  <c r="L365" i="147" s="1"/>
  <c r="M68" i="147" s="1"/>
  <c r="L309" i="147"/>
  <c r="L346" i="147" s="1"/>
  <c r="M49" i="147" s="1"/>
  <c r="L281" i="151"/>
  <c r="L33" i="133" s="1"/>
  <c r="K69" i="137"/>
  <c r="K70" i="137" s="1"/>
  <c r="J367" i="137"/>
  <c r="K234" i="134"/>
  <c r="K268" i="134" s="1"/>
  <c r="S525" i="217"/>
  <c r="J332" i="86"/>
  <c r="J333" i="86" s="1"/>
  <c r="J314" i="86"/>
  <c r="H15" i="206"/>
  <c r="J16" i="102" s="1"/>
  <c r="H107" i="186"/>
  <c r="H112" i="186" s="1"/>
  <c r="M43" i="162"/>
  <c r="M77" i="162" s="1"/>
  <c r="L350" i="162"/>
  <c r="M59" i="162"/>
  <c r="M93" i="162" s="1"/>
  <c r="L366" i="162"/>
  <c r="M85" i="162"/>
  <c r="J105" i="195"/>
  <c r="J24" i="205" s="1"/>
  <c r="J106" i="195"/>
  <c r="J24" i="207" s="1"/>
  <c r="J25" i="209" s="1"/>
  <c r="J104" i="195"/>
  <c r="L183" i="149"/>
  <c r="L149" i="149"/>
  <c r="L168" i="149"/>
  <c r="L132" i="149"/>
  <c r="K294" i="141"/>
  <c r="K371" i="141" s="1"/>
  <c r="L151" i="149"/>
  <c r="L117" i="149"/>
  <c r="L119" i="142"/>
  <c r="K329" i="145"/>
  <c r="K306" i="145"/>
  <c r="K343" i="145" s="1"/>
  <c r="L46" i="145" s="1"/>
  <c r="K313" i="145"/>
  <c r="K323" i="145"/>
  <c r="K360" i="145" s="1"/>
  <c r="L63" i="145" s="1"/>
  <c r="K304" i="145"/>
  <c r="K341" i="145" s="1"/>
  <c r="L44" i="145" s="1"/>
  <c r="K311" i="145"/>
  <c r="K348" i="145" s="1"/>
  <c r="L51" i="145" s="1"/>
  <c r="K325" i="145"/>
  <c r="K362" i="145" s="1"/>
  <c r="L65" i="145" s="1"/>
  <c r="K328" i="145"/>
  <c r="K365" i="145" s="1"/>
  <c r="L68" i="145" s="1"/>
  <c r="K309" i="145"/>
  <c r="K346" i="145" s="1"/>
  <c r="L49" i="145" s="1"/>
  <c r="K319" i="145"/>
  <c r="K331" i="145"/>
  <c r="K307" i="145"/>
  <c r="K344" i="145" s="1"/>
  <c r="L47" i="145" s="1"/>
  <c r="K321" i="145"/>
  <c r="K358" i="145" s="1"/>
  <c r="L61" i="145" s="1"/>
  <c r="K324" i="145"/>
  <c r="K361" i="145" s="1"/>
  <c r="L64" i="145" s="1"/>
  <c r="K305" i="145"/>
  <c r="K342" i="145" s="1"/>
  <c r="L45" i="145" s="1"/>
  <c r="K312" i="145"/>
  <c r="K349" i="145" s="1"/>
  <c r="L52" i="145" s="1"/>
  <c r="K326" i="145"/>
  <c r="K363" i="145" s="1"/>
  <c r="L66" i="145" s="1"/>
  <c r="K303" i="145"/>
  <c r="K27" i="128"/>
  <c r="K77" i="128" s="1"/>
  <c r="I15" i="198" s="1"/>
  <c r="I44" i="198" s="1"/>
  <c r="I58" i="198" s="1"/>
  <c r="I99" i="198" s="1"/>
  <c r="K310" i="145"/>
  <c r="K347" i="145" s="1"/>
  <c r="L50" i="145" s="1"/>
  <c r="K320" i="145"/>
  <c r="K357" i="145" s="1"/>
  <c r="L60" i="145" s="1"/>
  <c r="K327" i="145"/>
  <c r="K364" i="145" s="1"/>
  <c r="L67" i="145" s="1"/>
  <c r="K308" i="145"/>
  <c r="K345" i="145" s="1"/>
  <c r="L48" i="145" s="1"/>
  <c r="K322" i="145"/>
  <c r="K359" i="145" s="1"/>
  <c r="L62" i="145" s="1"/>
  <c r="K224" i="148"/>
  <c r="K279" i="148"/>
  <c r="L131" i="142"/>
  <c r="L199" i="142"/>
  <c r="L154" i="149"/>
  <c r="L120" i="149"/>
  <c r="L149" i="142"/>
  <c r="L113" i="149"/>
  <c r="L163" i="149"/>
  <c r="L117" i="142"/>
  <c r="L115" i="142"/>
  <c r="L200" i="149"/>
  <c r="L116" i="149"/>
  <c r="L147" i="142"/>
  <c r="L185" i="142"/>
  <c r="L204" i="142"/>
  <c r="L197" i="149"/>
  <c r="L136" i="142"/>
  <c r="L181" i="149"/>
  <c r="L197" i="142"/>
  <c r="L201" i="142"/>
  <c r="L181" i="142"/>
  <c r="L184" i="149"/>
  <c r="L129" i="142"/>
  <c r="L133" i="142"/>
  <c r="K371" i="144"/>
  <c r="K296" i="144"/>
  <c r="L237" i="149"/>
  <c r="L271" i="149" s="1"/>
  <c r="L136" i="149"/>
  <c r="L204" i="149"/>
  <c r="L170" i="149"/>
  <c r="L148" i="149"/>
  <c r="L114" i="149"/>
  <c r="L182" i="149"/>
  <c r="K350" i="149"/>
  <c r="K351" i="149" s="1"/>
  <c r="L43" i="149"/>
  <c r="I31" i="206"/>
  <c r="J90" i="208" s="1"/>
  <c r="I107" i="202"/>
  <c r="I112" i="202" s="1"/>
  <c r="L187" i="149"/>
  <c r="L119" i="149"/>
  <c r="L153" i="149"/>
  <c r="L198" i="149"/>
  <c r="L130" i="149"/>
  <c r="L164" i="149"/>
  <c r="L133" i="149"/>
  <c r="L167" i="149"/>
  <c r="L201" i="149"/>
  <c r="L152" i="149"/>
  <c r="L118" i="149"/>
  <c r="L186" i="149"/>
  <c r="L154" i="142"/>
  <c r="L59" i="149"/>
  <c r="K366" i="149"/>
  <c r="L69" i="149" s="1"/>
  <c r="L120" i="142"/>
  <c r="L168" i="142"/>
  <c r="L202" i="142"/>
  <c r="L134" i="142"/>
  <c r="L114" i="142"/>
  <c r="L182" i="142"/>
  <c r="L148" i="142"/>
  <c r="L184" i="142"/>
  <c r="L150" i="142"/>
  <c r="L116" i="142"/>
  <c r="K366" i="142"/>
  <c r="L69" i="142" s="1"/>
  <c r="L59" i="142"/>
  <c r="L152" i="142"/>
  <c r="L186" i="142"/>
  <c r="L118" i="142"/>
  <c r="I107" i="194"/>
  <c r="I112" i="194" s="1"/>
  <c r="I23" i="206"/>
  <c r="J82" i="208" s="1"/>
  <c r="K350" i="142"/>
  <c r="K351" i="142" s="1"/>
  <c r="L43" i="142"/>
  <c r="L164" i="142"/>
  <c r="L198" i="142"/>
  <c r="L130" i="142"/>
  <c r="L237" i="142" l="1"/>
  <c r="L271" i="142" s="1"/>
  <c r="K232" i="86"/>
  <c r="K266" i="86" s="1"/>
  <c r="M101" i="147"/>
  <c r="M203" i="147" s="1"/>
  <c r="L234" i="142"/>
  <c r="L268" i="142" s="1"/>
  <c r="H264" i="211"/>
  <c r="Q68" i="218" s="1"/>
  <c r="H237" i="211"/>
  <c r="I244" i="211"/>
  <c r="I271" i="211"/>
  <c r="R75" i="218" s="1"/>
  <c r="H259" i="211"/>
  <c r="Q63" i="218" s="1"/>
  <c r="H232" i="211"/>
  <c r="I266" i="211"/>
  <c r="R70" i="218" s="1"/>
  <c r="I239" i="211"/>
  <c r="H262" i="211"/>
  <c r="Q66" i="218" s="1"/>
  <c r="H235" i="211"/>
  <c r="I268" i="211"/>
  <c r="R72" i="218" s="1"/>
  <c r="I241" i="211"/>
  <c r="I274" i="211"/>
  <c r="R78" i="218" s="1"/>
  <c r="I247" i="211"/>
  <c r="H260" i="211"/>
  <c r="Q64" i="218" s="1"/>
  <c r="H233" i="211"/>
  <c r="H261" i="211"/>
  <c r="Q65" i="218" s="1"/>
  <c r="H234" i="211"/>
  <c r="J285" i="209"/>
  <c r="J26" i="210" s="1"/>
  <c r="J67" i="211" s="1"/>
  <c r="H276" i="209"/>
  <c r="H17" i="210" s="1"/>
  <c r="H58" i="211" s="1"/>
  <c r="M97" i="147"/>
  <c r="M165" i="147" s="1"/>
  <c r="L217" i="142"/>
  <c r="L251" i="142" s="1"/>
  <c r="L233" i="149"/>
  <c r="L267" i="149" s="1"/>
  <c r="M148" i="162"/>
  <c r="K234" i="86"/>
  <c r="K268" i="86" s="1"/>
  <c r="L25" i="130"/>
  <c r="L283" i="143"/>
  <c r="K118" i="86"/>
  <c r="L283" i="146"/>
  <c r="M166" i="162"/>
  <c r="M168" i="162"/>
  <c r="M188" i="162"/>
  <c r="K152" i="86"/>
  <c r="M202" i="162"/>
  <c r="M154" i="162"/>
  <c r="K236" i="86"/>
  <c r="K270" i="86" s="1"/>
  <c r="L28" i="130"/>
  <c r="M132" i="162"/>
  <c r="L279" i="150"/>
  <c r="L32" i="130" s="1"/>
  <c r="K182" i="86"/>
  <c r="K187" i="86"/>
  <c r="M164" i="162"/>
  <c r="K153" i="86"/>
  <c r="K114" i="86"/>
  <c r="K116" i="86"/>
  <c r="M130" i="162"/>
  <c r="K184" i="86"/>
  <c r="K233" i="86"/>
  <c r="K267" i="86" s="1"/>
  <c r="M150" i="162"/>
  <c r="M116" i="162"/>
  <c r="L221" i="142"/>
  <c r="L255" i="142" s="1"/>
  <c r="M118" i="162"/>
  <c r="K155" i="138"/>
  <c r="K156" i="138" s="1"/>
  <c r="K296" i="141"/>
  <c r="K326" i="141" s="1"/>
  <c r="K363" i="141" s="1"/>
  <c r="L66" i="141" s="1"/>
  <c r="K78" i="86"/>
  <c r="K112" i="86" s="1"/>
  <c r="L217" i="149"/>
  <c r="L251" i="149" s="1"/>
  <c r="L236" i="149"/>
  <c r="L270" i="149" s="1"/>
  <c r="M113" i="162"/>
  <c r="M181" i="162"/>
  <c r="M114" i="162"/>
  <c r="M186" i="162"/>
  <c r="L279" i="151"/>
  <c r="L294" i="151" s="1"/>
  <c r="M99" i="147"/>
  <c r="M133" i="147" s="1"/>
  <c r="M80" i="147"/>
  <c r="M114" i="147" s="1"/>
  <c r="K171" i="138"/>
  <c r="K172" i="138" s="1"/>
  <c r="M83" i="147"/>
  <c r="M185" i="147" s="1"/>
  <c r="K137" i="138"/>
  <c r="K138" i="138" s="1"/>
  <c r="M237" i="162"/>
  <c r="M271" i="162" s="1"/>
  <c r="M85" i="147"/>
  <c r="M119" i="147" s="1"/>
  <c r="M82" i="147"/>
  <c r="M184" i="147" s="1"/>
  <c r="K189" i="138"/>
  <c r="K190" i="138" s="1"/>
  <c r="K238" i="86"/>
  <c r="K272" i="86" s="1"/>
  <c r="M98" i="147"/>
  <c r="M200" i="147" s="1"/>
  <c r="J24" i="206"/>
  <c r="K83" i="208" s="1"/>
  <c r="J107" i="195"/>
  <c r="J112" i="195" s="1"/>
  <c r="M69" i="162"/>
  <c r="M70" i="162" s="1"/>
  <c r="L367" i="162"/>
  <c r="L332" i="147"/>
  <c r="L333" i="147" s="1"/>
  <c r="A333" i="147" s="1"/>
  <c r="L314" i="147"/>
  <c r="M43" i="147"/>
  <c r="M77" i="147" s="1"/>
  <c r="L350" i="147"/>
  <c r="M79" i="147"/>
  <c r="H118" i="188"/>
  <c r="H115" i="188"/>
  <c r="H117" i="188" s="1"/>
  <c r="H119" i="188" s="1"/>
  <c r="I74" i="208"/>
  <c r="K112" i="134"/>
  <c r="K146" i="134"/>
  <c r="K180" i="134"/>
  <c r="M170" i="162"/>
  <c r="M204" i="162"/>
  <c r="M136" i="162"/>
  <c r="K188" i="86"/>
  <c r="K154" i="86"/>
  <c r="K120" i="86"/>
  <c r="K161" i="134"/>
  <c r="K195" i="134"/>
  <c r="K127" i="134"/>
  <c r="K103" i="134"/>
  <c r="K104" i="134" s="1"/>
  <c r="M185" i="162"/>
  <c r="M117" i="162"/>
  <c r="M151" i="162"/>
  <c r="S524" i="217"/>
  <c r="M127" i="162"/>
  <c r="M195" i="162"/>
  <c r="M161" i="162"/>
  <c r="L351" i="162"/>
  <c r="M53" i="162"/>
  <c r="L368" i="162"/>
  <c r="L370" i="162" s="1"/>
  <c r="A370" i="162" s="1"/>
  <c r="H114" i="186"/>
  <c r="H116" i="186" s="1"/>
  <c r="H113" i="186"/>
  <c r="M100" i="147"/>
  <c r="L366" i="147"/>
  <c r="M59" i="147"/>
  <c r="M93" i="147" s="1"/>
  <c r="K290" i="134"/>
  <c r="K54" i="134"/>
  <c r="K205" i="138"/>
  <c r="K206" i="138" s="1"/>
  <c r="K229" i="138"/>
  <c r="P82" i="218"/>
  <c r="K54" i="136"/>
  <c r="K290" i="136"/>
  <c r="K128" i="139"/>
  <c r="K162" i="139"/>
  <c r="K196" i="139"/>
  <c r="K87" i="134"/>
  <c r="K88" i="134" s="1"/>
  <c r="K179" i="134"/>
  <c r="K145" i="134"/>
  <c r="K111" i="134"/>
  <c r="L296" i="146"/>
  <c r="L371" i="146"/>
  <c r="A371" i="146" s="1"/>
  <c r="K213" i="138"/>
  <c r="K121" i="138"/>
  <c r="H115" i="187"/>
  <c r="H117" i="187" s="1"/>
  <c r="H119" i="187" s="1"/>
  <c r="H118" i="187"/>
  <c r="M149" i="162"/>
  <c r="M183" i="162"/>
  <c r="M115" i="162"/>
  <c r="M94" i="162"/>
  <c r="K146" i="136"/>
  <c r="K180" i="136"/>
  <c r="K112" i="136"/>
  <c r="K290" i="135"/>
  <c r="K54" i="135"/>
  <c r="M197" i="162"/>
  <c r="M163" i="162"/>
  <c r="M129" i="162"/>
  <c r="J351" i="86"/>
  <c r="J368" i="86"/>
  <c r="J370" i="86" s="1"/>
  <c r="K53" i="86"/>
  <c r="K231" i="86"/>
  <c r="K265" i="86" s="1"/>
  <c r="K87" i="135"/>
  <c r="K88" i="135" s="1"/>
  <c r="K180" i="135"/>
  <c r="K112" i="135"/>
  <c r="K146" i="135"/>
  <c r="M145" i="162"/>
  <c r="M179" i="162"/>
  <c r="M111" i="162"/>
  <c r="J90" i="102"/>
  <c r="J35" i="95"/>
  <c r="J60" i="95" s="1"/>
  <c r="J68" i="102"/>
  <c r="J35" i="102"/>
  <c r="S330" i="217" s="1"/>
  <c r="L330" i="147"/>
  <c r="M86" i="147"/>
  <c r="M95" i="147"/>
  <c r="K128" i="136"/>
  <c r="K162" i="136"/>
  <c r="K196" i="136"/>
  <c r="K196" i="135"/>
  <c r="K128" i="135"/>
  <c r="K162" i="135"/>
  <c r="K112" i="139"/>
  <c r="K146" i="139"/>
  <c r="K180" i="139"/>
  <c r="M167" i="162"/>
  <c r="M201" i="162"/>
  <c r="M133" i="162"/>
  <c r="K117" i="86"/>
  <c r="K151" i="86"/>
  <c r="K185" i="86"/>
  <c r="K162" i="137"/>
  <c r="K196" i="137"/>
  <c r="K128" i="137"/>
  <c r="K127" i="139"/>
  <c r="K103" i="139"/>
  <c r="K104" i="139" s="1"/>
  <c r="K161" i="139"/>
  <c r="K195" i="139"/>
  <c r="K69" i="86"/>
  <c r="K70" i="86" s="1"/>
  <c r="J367" i="86"/>
  <c r="K87" i="136"/>
  <c r="K88" i="136" s="1"/>
  <c r="K145" i="136"/>
  <c r="K179" i="136"/>
  <c r="K111" i="136"/>
  <c r="P81" i="218"/>
  <c r="K214" i="138"/>
  <c r="K248" i="138" s="1"/>
  <c r="K179" i="86"/>
  <c r="K111" i="86"/>
  <c r="K145" i="86"/>
  <c r="K180" i="137"/>
  <c r="K146" i="137"/>
  <c r="K112" i="137"/>
  <c r="K290" i="139"/>
  <c r="K54" i="139"/>
  <c r="K145" i="135"/>
  <c r="K179" i="135"/>
  <c r="K111" i="135"/>
  <c r="M153" i="162"/>
  <c r="M187" i="162"/>
  <c r="M119" i="162"/>
  <c r="L371" i="143"/>
  <c r="A371" i="143" s="1"/>
  <c r="L296" i="143"/>
  <c r="M102" i="147"/>
  <c r="M96" i="147"/>
  <c r="M84" i="147"/>
  <c r="J105" i="200"/>
  <c r="J29" i="205" s="1"/>
  <c r="J104" i="200"/>
  <c r="J106" i="200"/>
  <c r="J29" i="207" s="1"/>
  <c r="J30" i="209" s="1"/>
  <c r="M81" i="147"/>
  <c r="K195" i="136"/>
  <c r="K127" i="136"/>
  <c r="K103" i="136"/>
  <c r="K104" i="136" s="1"/>
  <c r="K161" i="136"/>
  <c r="H115" i="192"/>
  <c r="H117" i="192" s="1"/>
  <c r="H119" i="192" s="1"/>
  <c r="H118" i="192"/>
  <c r="K290" i="137"/>
  <c r="K54" i="137"/>
  <c r="K103" i="135"/>
  <c r="K104" i="135" s="1"/>
  <c r="K161" i="135"/>
  <c r="K195" i="135"/>
  <c r="K127" i="135"/>
  <c r="K87" i="139"/>
  <c r="K88" i="139" s="1"/>
  <c r="K145" i="139"/>
  <c r="K179" i="139"/>
  <c r="K111" i="139"/>
  <c r="H118" i="190"/>
  <c r="H115" i="190"/>
  <c r="H117" i="190" s="1"/>
  <c r="H119" i="190" s="1"/>
  <c r="K149" i="86"/>
  <c r="K183" i="86"/>
  <c r="K115" i="86"/>
  <c r="K103" i="137"/>
  <c r="K104" i="137" s="1"/>
  <c r="K195" i="137"/>
  <c r="K127" i="137"/>
  <c r="K161" i="137"/>
  <c r="K93" i="86"/>
  <c r="K94" i="86"/>
  <c r="K230" i="138"/>
  <c r="K264" i="138" s="1"/>
  <c r="K237" i="86"/>
  <c r="K271" i="86" s="1"/>
  <c r="M165" i="162"/>
  <c r="M199" i="162"/>
  <c r="M131" i="162"/>
  <c r="K128" i="134"/>
  <c r="K162" i="134"/>
  <c r="K196" i="134"/>
  <c r="M78" i="162"/>
  <c r="K113" i="86"/>
  <c r="K147" i="86"/>
  <c r="K181" i="86"/>
  <c r="H118" i="189"/>
  <c r="H115" i="189"/>
  <c r="H117" i="189" s="1"/>
  <c r="H119" i="189" s="1"/>
  <c r="K179" i="137"/>
  <c r="K111" i="137"/>
  <c r="K87" i="137"/>
  <c r="K88" i="137" s="1"/>
  <c r="K145" i="137"/>
  <c r="L82" i="145"/>
  <c r="L184" i="145" s="1"/>
  <c r="L98" i="145"/>
  <c r="L132" i="145" s="1"/>
  <c r="L219" i="149"/>
  <c r="L253" i="149" s="1"/>
  <c r="L219" i="142"/>
  <c r="L253" i="142" s="1"/>
  <c r="L234" i="149"/>
  <c r="L268" i="149" s="1"/>
  <c r="L86" i="145"/>
  <c r="L188" i="145" s="1"/>
  <c r="L81" i="145"/>
  <c r="L115" i="145" s="1"/>
  <c r="L231" i="149"/>
  <c r="L265" i="149" s="1"/>
  <c r="L222" i="149"/>
  <c r="L256" i="149" s="1"/>
  <c r="L79" i="145"/>
  <c r="L113" i="145" s="1"/>
  <c r="L99" i="145"/>
  <c r="L133" i="145" s="1"/>
  <c r="K332" i="145"/>
  <c r="K333" i="145" s="1"/>
  <c r="L233" i="142"/>
  <c r="L267" i="142" s="1"/>
  <c r="L100" i="145"/>
  <c r="L168" i="145" s="1"/>
  <c r="L96" i="145"/>
  <c r="L84" i="145"/>
  <c r="L102" i="145"/>
  <c r="L97" i="145"/>
  <c r="K30" i="130"/>
  <c r="K294" i="148"/>
  <c r="K283" i="148"/>
  <c r="I105" i="198"/>
  <c r="I27" i="205" s="1"/>
  <c r="I104" i="198"/>
  <c r="I106" i="198"/>
  <c r="I27" i="207" s="1"/>
  <c r="L101" i="145"/>
  <c r="K340" i="145"/>
  <c r="K314" i="145"/>
  <c r="K356" i="145"/>
  <c r="K330" i="145"/>
  <c r="L85" i="145"/>
  <c r="L80" i="145"/>
  <c r="L95" i="145"/>
  <c r="L83" i="145"/>
  <c r="L235" i="142"/>
  <c r="L269" i="142" s="1"/>
  <c r="L215" i="142"/>
  <c r="L249" i="142" s="1"/>
  <c r="K32" i="102"/>
  <c r="K106" i="102" s="1"/>
  <c r="L215" i="149"/>
  <c r="L249" i="149" s="1"/>
  <c r="L70" i="149"/>
  <c r="L218" i="149"/>
  <c r="L252" i="149" s="1"/>
  <c r="L231" i="142"/>
  <c r="L265" i="142" s="1"/>
  <c r="L238" i="142"/>
  <c r="L272" i="142" s="1"/>
  <c r="L70" i="142"/>
  <c r="L235" i="149"/>
  <c r="L269" i="149" s="1"/>
  <c r="K322" i="144"/>
  <c r="K359" i="144" s="1"/>
  <c r="L62" i="144" s="1"/>
  <c r="K329" i="144"/>
  <c r="K306" i="144"/>
  <c r="K343" i="144" s="1"/>
  <c r="L46" i="144" s="1"/>
  <c r="K313" i="144"/>
  <c r="K323" i="144"/>
  <c r="K360" i="144" s="1"/>
  <c r="L63" i="144" s="1"/>
  <c r="K304" i="144"/>
  <c r="K341" i="144" s="1"/>
  <c r="L44" i="144" s="1"/>
  <c r="K26" i="128"/>
  <c r="K76" i="128" s="1"/>
  <c r="I15" i="197" s="1"/>
  <c r="I44" i="197" s="1"/>
  <c r="I58" i="197" s="1"/>
  <c r="I99" i="197" s="1"/>
  <c r="K311" i="144"/>
  <c r="K348" i="144" s="1"/>
  <c r="L51" i="144" s="1"/>
  <c r="K325" i="144"/>
  <c r="K362" i="144" s="1"/>
  <c r="L65" i="144" s="1"/>
  <c r="K328" i="144"/>
  <c r="K365" i="144" s="1"/>
  <c r="L68" i="144" s="1"/>
  <c r="K309" i="144"/>
  <c r="K346" i="144" s="1"/>
  <c r="L49" i="144" s="1"/>
  <c r="K319" i="144"/>
  <c r="K310" i="144"/>
  <c r="K347" i="144" s="1"/>
  <c r="L50" i="144" s="1"/>
  <c r="K327" i="144"/>
  <c r="K364" i="144" s="1"/>
  <c r="L67" i="144" s="1"/>
  <c r="K331" i="144"/>
  <c r="K307" i="144"/>
  <c r="K344" i="144" s="1"/>
  <c r="L47" i="144" s="1"/>
  <c r="K321" i="144"/>
  <c r="K358" i="144" s="1"/>
  <c r="L61" i="144" s="1"/>
  <c r="K324" i="144"/>
  <c r="K361" i="144" s="1"/>
  <c r="L64" i="144" s="1"/>
  <c r="K305" i="144"/>
  <c r="K342" i="144" s="1"/>
  <c r="L45" i="144" s="1"/>
  <c r="K312" i="144"/>
  <c r="K349" i="144" s="1"/>
  <c r="L52" i="144" s="1"/>
  <c r="K326" i="144"/>
  <c r="K363" i="144" s="1"/>
  <c r="L66" i="144" s="1"/>
  <c r="L100" i="144" s="1"/>
  <c r="K303" i="144"/>
  <c r="K320" i="144"/>
  <c r="K357" i="144" s="1"/>
  <c r="L60" i="144" s="1"/>
  <c r="K308" i="144"/>
  <c r="K345" i="144" s="1"/>
  <c r="L48" i="144" s="1"/>
  <c r="L93" i="149"/>
  <c r="L94" i="149"/>
  <c r="L232" i="149"/>
  <c r="L266" i="149" s="1"/>
  <c r="I113" i="202"/>
  <c r="I114" i="202"/>
  <c r="I116" i="202" s="1"/>
  <c r="L77" i="149"/>
  <c r="L78" i="149"/>
  <c r="L238" i="149"/>
  <c r="L272" i="149" s="1"/>
  <c r="L220" i="149"/>
  <c r="L254" i="149" s="1"/>
  <c r="L221" i="149"/>
  <c r="L255" i="149" s="1"/>
  <c r="K368" i="149"/>
  <c r="K370" i="149" s="1"/>
  <c r="L53" i="149"/>
  <c r="L290" i="149" s="1"/>
  <c r="L216" i="149"/>
  <c r="L250" i="149" s="1"/>
  <c r="L222" i="142"/>
  <c r="L256" i="142" s="1"/>
  <c r="K367" i="149"/>
  <c r="K367" i="142"/>
  <c r="L216" i="142"/>
  <c r="L250" i="142" s="1"/>
  <c r="L77" i="142"/>
  <c r="L78" i="142"/>
  <c r="I113" i="194"/>
  <c r="I114" i="194"/>
  <c r="I116" i="194" s="1"/>
  <c r="L218" i="142"/>
  <c r="L252" i="142" s="1"/>
  <c r="L236" i="142"/>
  <c r="L270" i="142" s="1"/>
  <c r="L232" i="142"/>
  <c r="L266" i="142" s="1"/>
  <c r="K368" i="142"/>
  <c r="K370" i="142" s="1"/>
  <c r="L53" i="142"/>
  <c r="L290" i="142" s="1"/>
  <c r="L220" i="142"/>
  <c r="L254" i="142" s="1"/>
  <c r="L93" i="142"/>
  <c r="L94" i="142"/>
  <c r="K24" i="102"/>
  <c r="M216" i="162" l="1"/>
  <c r="M250" i="162" s="1"/>
  <c r="S584" i="217"/>
  <c r="S530" i="217"/>
  <c r="M131" i="147"/>
  <c r="M135" i="147"/>
  <c r="M169" i="147"/>
  <c r="M199" i="147"/>
  <c r="H258" i="211"/>
  <c r="Q62" i="218" s="1"/>
  <c r="H231" i="211"/>
  <c r="J267" i="211"/>
  <c r="S71" i="218" s="1"/>
  <c r="J240" i="211"/>
  <c r="J290" i="209"/>
  <c r="J31" i="210" s="1"/>
  <c r="J72" i="211" s="1"/>
  <c r="L97" i="144"/>
  <c r="L165" i="144" s="1"/>
  <c r="M234" i="162"/>
  <c r="M268" i="162" s="1"/>
  <c r="K220" i="86"/>
  <c r="K254" i="86" s="1"/>
  <c r="K216" i="86"/>
  <c r="K250" i="86" s="1"/>
  <c r="L294" i="150"/>
  <c r="L371" i="150" s="1"/>
  <c r="A371" i="150" s="1"/>
  <c r="M236" i="162"/>
  <c r="M270" i="162" s="1"/>
  <c r="K218" i="86"/>
  <c r="K252" i="86" s="1"/>
  <c r="M222" i="162"/>
  <c r="M256" i="162" s="1"/>
  <c r="L283" i="150"/>
  <c r="K180" i="86"/>
  <c r="K189" i="86" s="1"/>
  <c r="M148" i="147"/>
  <c r="M232" i="162"/>
  <c r="M266" i="162" s="1"/>
  <c r="K221" i="86"/>
  <c r="K255" i="86" s="1"/>
  <c r="K189" i="137"/>
  <c r="K190" i="137" s="1"/>
  <c r="K313" i="141"/>
  <c r="K322" i="141"/>
  <c r="K359" i="141" s="1"/>
  <c r="L62" i="141" s="1"/>
  <c r="M218" i="162"/>
  <c r="M252" i="162" s="1"/>
  <c r="L283" i="151"/>
  <c r="L86" i="144"/>
  <c r="L188" i="144" s="1"/>
  <c r="K331" i="141"/>
  <c r="K321" i="141"/>
  <c r="K358" i="141" s="1"/>
  <c r="L61" i="141" s="1"/>
  <c r="K137" i="135"/>
  <c r="K138" i="135" s="1"/>
  <c r="K325" i="141"/>
  <c r="K362" i="141" s="1"/>
  <c r="L65" i="141" s="1"/>
  <c r="L100" i="141" s="1"/>
  <c r="K312" i="141"/>
  <c r="K349" i="141" s="1"/>
  <c r="L52" i="141" s="1"/>
  <c r="K87" i="86"/>
  <c r="K88" i="86" s="1"/>
  <c r="S586" i="217"/>
  <c r="K137" i="137"/>
  <c r="K138" i="137" s="1"/>
  <c r="K155" i="136"/>
  <c r="K156" i="136" s="1"/>
  <c r="K137" i="139"/>
  <c r="K138" i="139" s="1"/>
  <c r="M220" i="162"/>
  <c r="M254" i="162" s="1"/>
  <c r="M151" i="147"/>
  <c r="K311" i="141"/>
  <c r="K348" i="141" s="1"/>
  <c r="L51" i="141" s="1"/>
  <c r="K310" i="141"/>
  <c r="K347" i="141" s="1"/>
  <c r="L50" i="141" s="1"/>
  <c r="K309" i="141"/>
  <c r="K346" i="141" s="1"/>
  <c r="L49" i="141" s="1"/>
  <c r="K304" i="141"/>
  <c r="K341" i="141" s="1"/>
  <c r="L44" i="141" s="1"/>
  <c r="K306" i="141"/>
  <c r="K343" i="141" s="1"/>
  <c r="L46" i="141" s="1"/>
  <c r="K327" i="141"/>
  <c r="K364" i="141" s="1"/>
  <c r="L67" i="141" s="1"/>
  <c r="L101" i="141" s="1"/>
  <c r="L169" i="141" s="1"/>
  <c r="K303" i="141"/>
  <c r="K340" i="141" s="1"/>
  <c r="K324" i="141"/>
  <c r="K361" i="141" s="1"/>
  <c r="L64" i="141" s="1"/>
  <c r="L99" i="141" s="1"/>
  <c r="L201" i="141" s="1"/>
  <c r="K189" i="134"/>
  <c r="K190" i="134" s="1"/>
  <c r="K319" i="141"/>
  <c r="K356" i="141" s="1"/>
  <c r="K22" i="128"/>
  <c r="K72" i="128" s="1"/>
  <c r="I15" i="193" s="1"/>
  <c r="I44" i="193" s="1"/>
  <c r="I58" i="193" s="1"/>
  <c r="I99" i="193" s="1"/>
  <c r="I104" i="193" s="1"/>
  <c r="K308" i="141"/>
  <c r="K345" i="141" s="1"/>
  <c r="L48" i="141" s="1"/>
  <c r="K305" i="141"/>
  <c r="K342" i="141" s="1"/>
  <c r="L45" i="141" s="1"/>
  <c r="L33" i="130"/>
  <c r="M117" i="147"/>
  <c r="L25" i="102"/>
  <c r="L44" i="95" s="1"/>
  <c r="L69" i="95" s="1"/>
  <c r="K307" i="141"/>
  <c r="K344" i="141" s="1"/>
  <c r="L47" i="141" s="1"/>
  <c r="L81" i="141" s="1"/>
  <c r="K328" i="141"/>
  <c r="K365" i="141" s="1"/>
  <c r="L68" i="141" s="1"/>
  <c r="L102" i="141" s="1"/>
  <c r="L136" i="141" s="1"/>
  <c r="K323" i="141"/>
  <c r="K360" i="141" s="1"/>
  <c r="L63" i="141" s="1"/>
  <c r="K329" i="141"/>
  <c r="K320" i="141"/>
  <c r="K357" i="141" s="1"/>
  <c r="L60" i="141" s="1"/>
  <c r="M215" i="162"/>
  <c r="M249" i="162" s="1"/>
  <c r="L181" i="145"/>
  <c r="M167" i="147"/>
  <c r="K146" i="86"/>
  <c r="K155" i="86" s="1"/>
  <c r="K156" i="86" s="1"/>
  <c r="M201" i="147"/>
  <c r="K189" i="136"/>
  <c r="K190" i="136" s="1"/>
  <c r="M153" i="147"/>
  <c r="L149" i="145"/>
  <c r="M166" i="147"/>
  <c r="K171" i="137"/>
  <c r="K172" i="137" s="1"/>
  <c r="K189" i="139"/>
  <c r="K190" i="139" s="1"/>
  <c r="M132" i="147"/>
  <c r="K280" i="138"/>
  <c r="K20" i="131" s="1"/>
  <c r="K137" i="136"/>
  <c r="K138" i="136" s="1"/>
  <c r="K155" i="134"/>
  <c r="K156" i="134" s="1"/>
  <c r="L167" i="145"/>
  <c r="M78" i="147"/>
  <c r="M112" i="147" s="1"/>
  <c r="M150" i="147"/>
  <c r="L150" i="145"/>
  <c r="L116" i="145"/>
  <c r="K171" i="136"/>
  <c r="K172" i="136" s="1"/>
  <c r="M182" i="147"/>
  <c r="M116" i="147"/>
  <c r="K171" i="135"/>
  <c r="K172" i="135" s="1"/>
  <c r="L166" i="145"/>
  <c r="L154" i="145"/>
  <c r="M187" i="147"/>
  <c r="L200" i="145"/>
  <c r="M235" i="162"/>
  <c r="M269" i="162" s="1"/>
  <c r="K214" i="139"/>
  <c r="K248" i="139" s="1"/>
  <c r="K230" i="136"/>
  <c r="K264" i="136" s="1"/>
  <c r="M213" i="162"/>
  <c r="M247" i="162" s="1"/>
  <c r="K222" i="86"/>
  <c r="K256" i="86" s="1"/>
  <c r="M231" i="162"/>
  <c r="M265" i="162" s="1"/>
  <c r="K230" i="135"/>
  <c r="K264" i="135" s="1"/>
  <c r="K214" i="134"/>
  <c r="K248" i="134" s="1"/>
  <c r="K230" i="134"/>
  <c r="K264" i="134" s="1"/>
  <c r="M233" i="162"/>
  <c r="M267" i="162" s="1"/>
  <c r="K155" i="137"/>
  <c r="K161" i="86"/>
  <c r="K195" i="86"/>
  <c r="K127" i="86"/>
  <c r="K103" i="86"/>
  <c r="K104" i="86" s="1"/>
  <c r="K229" i="137"/>
  <c r="K205" i="137"/>
  <c r="K206" i="137" s="1"/>
  <c r="K155" i="139"/>
  <c r="K205" i="135"/>
  <c r="K206" i="135" s="1"/>
  <c r="K229" i="135"/>
  <c r="M149" i="147"/>
  <c r="M115" i="147"/>
  <c r="M183" i="147"/>
  <c r="M186" i="147"/>
  <c r="M152" i="147"/>
  <c r="M118" i="147"/>
  <c r="K213" i="86"/>
  <c r="K121" i="86"/>
  <c r="K171" i="139"/>
  <c r="K172" i="139" s="1"/>
  <c r="K230" i="137"/>
  <c r="K264" i="137" s="1"/>
  <c r="K219" i="86"/>
  <c r="K253" i="86" s="1"/>
  <c r="M94" i="147"/>
  <c r="K214" i="135"/>
  <c r="K248" i="135" s="1"/>
  <c r="K290" i="86"/>
  <c r="K54" i="86"/>
  <c r="M217" i="162"/>
  <c r="M251" i="162" s="1"/>
  <c r="L325" i="146"/>
  <c r="L362" i="146" s="1"/>
  <c r="M65" i="146" s="1"/>
  <c r="L328" i="146"/>
  <c r="L365" i="146" s="1"/>
  <c r="M68" i="146" s="1"/>
  <c r="L309" i="146"/>
  <c r="L346" i="146" s="1"/>
  <c r="M49" i="146" s="1"/>
  <c r="L319" i="146"/>
  <c r="L356" i="146" s="1"/>
  <c r="L326" i="146"/>
  <c r="L363" i="146" s="1"/>
  <c r="M66" i="146" s="1"/>
  <c r="L303" i="146"/>
  <c r="L340" i="146" s="1"/>
  <c r="L321" i="146"/>
  <c r="L358" i="146" s="1"/>
  <c r="M61" i="146" s="1"/>
  <c r="L324" i="146"/>
  <c r="L361" i="146" s="1"/>
  <c r="M64" i="146" s="1"/>
  <c r="L305" i="146"/>
  <c r="L342" i="146" s="1"/>
  <c r="M45" i="146" s="1"/>
  <c r="L312" i="146"/>
  <c r="L349" i="146" s="1"/>
  <c r="M52" i="146" s="1"/>
  <c r="L322" i="146"/>
  <c r="L359" i="146" s="1"/>
  <c r="M62" i="146" s="1"/>
  <c r="L331" i="146"/>
  <c r="L28" i="128"/>
  <c r="L78" i="128" s="1"/>
  <c r="J15" i="199" s="1"/>
  <c r="J44" i="199" s="1"/>
  <c r="J58" i="199" s="1"/>
  <c r="J99" i="199" s="1"/>
  <c r="L310" i="146"/>
  <c r="L347" i="146" s="1"/>
  <c r="M50" i="146" s="1"/>
  <c r="L320" i="146"/>
  <c r="L357" i="146" s="1"/>
  <c r="M60" i="146" s="1"/>
  <c r="L327" i="146"/>
  <c r="L364" i="146" s="1"/>
  <c r="M67" i="146" s="1"/>
  <c r="L308" i="146"/>
  <c r="L345" i="146" s="1"/>
  <c r="M48" i="146" s="1"/>
  <c r="L311" i="146"/>
  <c r="L348" i="146" s="1"/>
  <c r="M51" i="146" s="1"/>
  <c r="M85" i="146" s="1"/>
  <c r="L329" i="146"/>
  <c r="L306" i="146"/>
  <c r="L343" i="146" s="1"/>
  <c r="M46" i="146" s="1"/>
  <c r="L313" i="146"/>
  <c r="L323" i="146"/>
  <c r="L360" i="146" s="1"/>
  <c r="M63" i="146" s="1"/>
  <c r="L304" i="146"/>
  <c r="L341" i="146" s="1"/>
  <c r="M44" i="146" s="1"/>
  <c r="L307" i="146"/>
  <c r="L344" i="146" s="1"/>
  <c r="M47" i="146" s="1"/>
  <c r="M219" i="162"/>
  <c r="M253" i="162" s="1"/>
  <c r="K137" i="134"/>
  <c r="K138" i="134" s="1"/>
  <c r="M238" i="162"/>
  <c r="M272" i="162" s="1"/>
  <c r="K215" i="86"/>
  <c r="K249" i="86" s="1"/>
  <c r="M164" i="147"/>
  <c r="M198" i="147"/>
  <c r="M130" i="147"/>
  <c r="M204" i="147"/>
  <c r="M136" i="147"/>
  <c r="M170" i="147"/>
  <c r="M221" i="162"/>
  <c r="M255" i="162" s="1"/>
  <c r="K213" i="135"/>
  <c r="K121" i="135"/>
  <c r="K121" i="136"/>
  <c r="K213" i="136"/>
  <c r="K281" i="138"/>
  <c r="K20" i="133" s="1"/>
  <c r="K189" i="135"/>
  <c r="K214" i="136"/>
  <c r="K248" i="136" s="1"/>
  <c r="K282" i="138"/>
  <c r="K20" i="132" s="1"/>
  <c r="K122" i="138"/>
  <c r="M290" i="162"/>
  <c r="M54" i="162"/>
  <c r="M229" i="162"/>
  <c r="K205" i="134"/>
  <c r="K206" i="134" s="1"/>
  <c r="K229" i="134"/>
  <c r="M147" i="147"/>
  <c r="M181" i="147"/>
  <c r="M113" i="147"/>
  <c r="K213" i="137"/>
  <c r="K121" i="137"/>
  <c r="M87" i="162"/>
  <c r="M88" i="162" s="1"/>
  <c r="M112" i="162"/>
  <c r="M180" i="162"/>
  <c r="M189" i="162" s="1"/>
  <c r="M146" i="162"/>
  <c r="M155" i="162" s="1"/>
  <c r="L296" i="151"/>
  <c r="L371" i="151"/>
  <c r="A371" i="151" s="1"/>
  <c r="K217" i="86"/>
  <c r="K251" i="86" s="1"/>
  <c r="K121" i="139"/>
  <c r="K213" i="139"/>
  <c r="J107" i="200"/>
  <c r="J112" i="200" s="1"/>
  <c r="J29" i="206"/>
  <c r="K88" i="208" s="1"/>
  <c r="L327" i="143"/>
  <c r="L364" i="143" s="1"/>
  <c r="M67" i="143" s="1"/>
  <c r="L25" i="128"/>
  <c r="L75" i="128" s="1"/>
  <c r="J15" i="196" s="1"/>
  <c r="J44" i="196" s="1"/>
  <c r="J58" i="196" s="1"/>
  <c r="J99" i="196" s="1"/>
  <c r="L310" i="143"/>
  <c r="L347" i="143" s="1"/>
  <c r="M50" i="143" s="1"/>
  <c r="L324" i="143"/>
  <c r="L361" i="143" s="1"/>
  <c r="M64" i="143" s="1"/>
  <c r="L319" i="143"/>
  <c r="L356" i="143" s="1"/>
  <c r="L328" i="143"/>
  <c r="L365" i="143" s="1"/>
  <c r="M68" i="143" s="1"/>
  <c r="L323" i="143"/>
  <c r="L360" i="143" s="1"/>
  <c r="M63" i="143" s="1"/>
  <c r="L329" i="143"/>
  <c r="L321" i="143"/>
  <c r="L358" i="143" s="1"/>
  <c r="M61" i="143" s="1"/>
  <c r="L325" i="143"/>
  <c r="L362" i="143" s="1"/>
  <c r="M65" i="143" s="1"/>
  <c r="L322" i="143"/>
  <c r="L359" i="143" s="1"/>
  <c r="M62" i="143" s="1"/>
  <c r="L303" i="143"/>
  <c r="L340" i="143" s="1"/>
  <c r="L320" i="143"/>
  <c r="L357" i="143" s="1"/>
  <c r="M60" i="143" s="1"/>
  <c r="L307" i="143"/>
  <c r="L344" i="143" s="1"/>
  <c r="M47" i="143" s="1"/>
  <c r="L311" i="143"/>
  <c r="L348" i="143" s="1"/>
  <c r="M51" i="143" s="1"/>
  <c r="L313" i="143"/>
  <c r="L308" i="143"/>
  <c r="L345" i="143" s="1"/>
  <c r="M48" i="143" s="1"/>
  <c r="L326" i="143"/>
  <c r="L363" i="143" s="1"/>
  <c r="M66" i="143" s="1"/>
  <c r="L312" i="143"/>
  <c r="L349" i="143" s="1"/>
  <c r="M52" i="143" s="1"/>
  <c r="L305" i="143"/>
  <c r="L342" i="143" s="1"/>
  <c r="M45" i="143" s="1"/>
  <c r="L331" i="143"/>
  <c r="L309" i="143"/>
  <c r="L346" i="143" s="1"/>
  <c r="M49" i="143" s="1"/>
  <c r="L304" i="143"/>
  <c r="L341" i="143" s="1"/>
  <c r="M44" i="143" s="1"/>
  <c r="L306" i="143"/>
  <c r="L343" i="143" s="1"/>
  <c r="M46" i="143" s="1"/>
  <c r="K214" i="137"/>
  <c r="K248" i="137" s="1"/>
  <c r="M197" i="147"/>
  <c r="M163" i="147"/>
  <c r="M129" i="147"/>
  <c r="J109" i="102"/>
  <c r="J69" i="102"/>
  <c r="J54" i="95"/>
  <c r="K223" i="138"/>
  <c r="K247" i="138"/>
  <c r="K257" i="138" s="1"/>
  <c r="K258" i="138" s="1"/>
  <c r="K213" i="134"/>
  <c r="K121" i="134"/>
  <c r="K230" i="139"/>
  <c r="K264" i="139" s="1"/>
  <c r="K239" i="138"/>
  <c r="K240" i="138" s="1"/>
  <c r="K263" i="138"/>
  <c r="K273" i="138" s="1"/>
  <c r="K274" i="138" s="1"/>
  <c r="M127" i="147"/>
  <c r="M161" i="147"/>
  <c r="M195" i="147"/>
  <c r="H118" i="186"/>
  <c r="H115" i="186"/>
  <c r="H117" i="186" s="1"/>
  <c r="H119" i="186" s="1"/>
  <c r="S583" i="217"/>
  <c r="S587" i="217"/>
  <c r="K171" i="134"/>
  <c r="K172" i="134" s="1"/>
  <c r="S585" i="217"/>
  <c r="L368" i="147"/>
  <c r="L370" i="147" s="1"/>
  <c r="A370" i="147" s="1"/>
  <c r="L351" i="147"/>
  <c r="M53" i="147"/>
  <c r="J113" i="195"/>
  <c r="J114" i="195"/>
  <c r="J116" i="195" s="1"/>
  <c r="K196" i="86"/>
  <c r="K128" i="86"/>
  <c r="K162" i="86"/>
  <c r="K229" i="136"/>
  <c r="K205" i="136"/>
  <c r="K206" i="136" s="1"/>
  <c r="K205" i="139"/>
  <c r="K206" i="139" s="1"/>
  <c r="K229" i="139"/>
  <c r="M154" i="147"/>
  <c r="M188" i="147"/>
  <c r="M120" i="147"/>
  <c r="K155" i="135"/>
  <c r="M103" i="162"/>
  <c r="M104" i="162" s="1"/>
  <c r="M162" i="162"/>
  <c r="M171" i="162" s="1"/>
  <c r="M172" i="162" s="1"/>
  <c r="M128" i="162"/>
  <c r="M137" i="162" s="1"/>
  <c r="M138" i="162" s="1"/>
  <c r="M196" i="162"/>
  <c r="L367" i="147"/>
  <c r="M69" i="147"/>
  <c r="M70" i="147" s="1"/>
  <c r="M168" i="147"/>
  <c r="M134" i="147"/>
  <c r="M202" i="147"/>
  <c r="M111" i="147"/>
  <c r="M145" i="147"/>
  <c r="M179" i="147"/>
  <c r="L201" i="145"/>
  <c r="L79" i="144"/>
  <c r="L181" i="144" s="1"/>
  <c r="L82" i="144"/>
  <c r="L184" i="144" s="1"/>
  <c r="L120" i="145"/>
  <c r="L134" i="145"/>
  <c r="L202" i="145"/>
  <c r="L147" i="145"/>
  <c r="L183" i="145"/>
  <c r="K51" i="95"/>
  <c r="K76" i="95" s="1"/>
  <c r="L148" i="145"/>
  <c r="L182" i="145"/>
  <c r="L114" i="145"/>
  <c r="L43" i="145"/>
  <c r="K350" i="145"/>
  <c r="K351" i="145" s="1"/>
  <c r="K371" i="148"/>
  <c r="K296" i="148"/>
  <c r="L119" i="145"/>
  <c r="L187" i="145"/>
  <c r="L153" i="145"/>
  <c r="L203" i="145"/>
  <c r="L135" i="145"/>
  <c r="L169" i="145"/>
  <c r="I28" i="209"/>
  <c r="L81" i="144"/>
  <c r="L115" i="144" s="1"/>
  <c r="L185" i="145"/>
  <c r="L151" i="145"/>
  <c r="L117" i="145"/>
  <c r="I27" i="206"/>
  <c r="K28" i="102" s="1"/>
  <c r="I107" i="198"/>
  <c r="I112" i="198" s="1"/>
  <c r="L199" i="145"/>
  <c r="L131" i="145"/>
  <c r="L165" i="145"/>
  <c r="L152" i="145"/>
  <c r="L186" i="145"/>
  <c r="L118" i="145"/>
  <c r="L163" i="145"/>
  <c r="L129" i="145"/>
  <c r="L197" i="145"/>
  <c r="L59" i="145"/>
  <c r="K366" i="145"/>
  <c r="L69" i="145" s="1"/>
  <c r="L170" i="145"/>
  <c r="L204" i="145"/>
  <c r="L136" i="145"/>
  <c r="L130" i="145"/>
  <c r="L164" i="145"/>
  <c r="L198" i="145"/>
  <c r="K332" i="144"/>
  <c r="K333" i="144" s="1"/>
  <c r="L95" i="144"/>
  <c r="L197" i="144" s="1"/>
  <c r="L84" i="144"/>
  <c r="L118" i="144" s="1"/>
  <c r="L99" i="144"/>
  <c r="L167" i="144" s="1"/>
  <c r="K356" i="144"/>
  <c r="K330" i="144"/>
  <c r="L85" i="144"/>
  <c r="L168" i="144"/>
  <c r="L202" i="144"/>
  <c r="L134" i="144"/>
  <c r="L96" i="144"/>
  <c r="L83" i="144"/>
  <c r="I106" i="197"/>
  <c r="I150" i="197" s="1"/>
  <c r="I105" i="197"/>
  <c r="I104" i="197"/>
  <c r="L80" i="144"/>
  <c r="K340" i="144"/>
  <c r="K314" i="144"/>
  <c r="L98" i="144"/>
  <c r="L101" i="144"/>
  <c r="L102" i="144"/>
  <c r="L112" i="149"/>
  <c r="L146" i="149"/>
  <c r="L180" i="149"/>
  <c r="I115" i="202"/>
  <c r="I117" i="202" s="1"/>
  <c r="I119" i="202" s="1"/>
  <c r="I118" i="202"/>
  <c r="L54" i="149"/>
  <c r="L179" i="149"/>
  <c r="L111" i="149"/>
  <c r="L145" i="149"/>
  <c r="L87" i="149"/>
  <c r="L88" i="149" s="1"/>
  <c r="L103" i="149"/>
  <c r="L104" i="149" s="1"/>
  <c r="L162" i="149"/>
  <c r="L196" i="149"/>
  <c r="L128" i="149"/>
  <c r="L161" i="149"/>
  <c r="L195" i="149"/>
  <c r="L127" i="149"/>
  <c r="L127" i="142"/>
  <c r="L103" i="142"/>
  <c r="L104" i="142" s="1"/>
  <c r="L195" i="142"/>
  <c r="L161" i="142"/>
  <c r="I115" i="194"/>
  <c r="I117" i="194" s="1"/>
  <c r="I119" i="194" s="1"/>
  <c r="I118" i="194"/>
  <c r="L146" i="142"/>
  <c r="L112" i="142"/>
  <c r="L180" i="142"/>
  <c r="K98" i="102"/>
  <c r="K43" i="95"/>
  <c r="K68" i="95" s="1"/>
  <c r="L54" i="142"/>
  <c r="L196" i="142"/>
  <c r="L162" i="142"/>
  <c r="L128" i="142"/>
  <c r="L145" i="142"/>
  <c r="L179" i="142"/>
  <c r="L111" i="142"/>
  <c r="L87" i="142"/>
  <c r="L88" i="142" s="1"/>
  <c r="M221" i="147" l="1"/>
  <c r="M255" i="147" s="1"/>
  <c r="L80" i="141"/>
  <c r="L114" i="141" s="1"/>
  <c r="M237" i="147"/>
  <c r="M271" i="147" s="1"/>
  <c r="M233" i="147"/>
  <c r="M267" i="147" s="1"/>
  <c r="M81" i="146"/>
  <c r="M115" i="146" s="1"/>
  <c r="L199" i="144"/>
  <c r="L131" i="144"/>
  <c r="J272" i="211"/>
  <c r="S76" i="218" s="1"/>
  <c r="J245" i="211"/>
  <c r="I288" i="209"/>
  <c r="I29" i="210" s="1"/>
  <c r="I70" i="211" s="1"/>
  <c r="M85" i="143"/>
  <c r="M153" i="143" s="1"/>
  <c r="M100" i="146"/>
  <c r="M134" i="146" s="1"/>
  <c r="L296" i="150"/>
  <c r="L327" i="150" s="1"/>
  <c r="L364" i="150" s="1"/>
  <c r="M67" i="150" s="1"/>
  <c r="M80" i="143"/>
  <c r="M114" i="143" s="1"/>
  <c r="L95" i="141"/>
  <c r="L129" i="141" s="1"/>
  <c r="M86" i="143"/>
  <c r="M188" i="143" s="1"/>
  <c r="K332" i="141"/>
  <c r="K333" i="141" s="1"/>
  <c r="M96" i="146"/>
  <c r="M198" i="146" s="1"/>
  <c r="L86" i="141"/>
  <c r="L188" i="141" s="1"/>
  <c r="M216" i="147"/>
  <c r="M250" i="147" s="1"/>
  <c r="K214" i="86"/>
  <c r="K248" i="86" s="1"/>
  <c r="L235" i="145"/>
  <c r="L269" i="145" s="1"/>
  <c r="L217" i="145"/>
  <c r="L251" i="145" s="1"/>
  <c r="L97" i="141"/>
  <c r="L131" i="141" s="1"/>
  <c r="L234" i="145"/>
  <c r="L268" i="145" s="1"/>
  <c r="M234" i="147"/>
  <c r="M268" i="147" s="1"/>
  <c r="L96" i="141"/>
  <c r="L198" i="141" s="1"/>
  <c r="L215" i="145"/>
  <c r="L249" i="145" s="1"/>
  <c r="M219" i="147"/>
  <c r="M253" i="147" s="1"/>
  <c r="L120" i="144"/>
  <c r="L154" i="144"/>
  <c r="I106" i="193"/>
  <c r="I22" i="207" s="1"/>
  <c r="I23" i="209" s="1"/>
  <c r="L150" i="144"/>
  <c r="I105" i="193"/>
  <c r="I22" i="205" s="1"/>
  <c r="L84" i="141"/>
  <c r="L118" i="141" s="1"/>
  <c r="L222" i="145"/>
  <c r="L256" i="145" s="1"/>
  <c r="L83" i="141"/>
  <c r="L117" i="141" s="1"/>
  <c r="L85" i="141"/>
  <c r="L79" i="141"/>
  <c r="L113" i="141" s="1"/>
  <c r="L99" i="102"/>
  <c r="L98" i="141"/>
  <c r="L200" i="141" s="1"/>
  <c r="K330" i="141"/>
  <c r="M235" i="147"/>
  <c r="M269" i="147" s="1"/>
  <c r="K314" i="141"/>
  <c r="L82" i="141"/>
  <c r="L116" i="141" s="1"/>
  <c r="M180" i="147"/>
  <c r="M189" i="147" s="1"/>
  <c r="M218" i="147"/>
  <c r="M252" i="147" s="1"/>
  <c r="L116" i="144"/>
  <c r="M102" i="143"/>
  <c r="M204" i="143" s="1"/>
  <c r="K280" i="136"/>
  <c r="K18" i="131" s="1"/>
  <c r="M87" i="147"/>
  <c r="M88" i="147" s="1"/>
  <c r="M146" i="147"/>
  <c r="M155" i="147" s="1"/>
  <c r="M80" i="146"/>
  <c r="M182" i="146" s="1"/>
  <c r="M101" i="146"/>
  <c r="M135" i="146" s="1"/>
  <c r="L218" i="145"/>
  <c r="L252" i="145" s="1"/>
  <c r="L30" i="102"/>
  <c r="L49" i="95" s="1"/>
  <c r="L74" i="95" s="1"/>
  <c r="M97" i="146"/>
  <c r="M165" i="146" s="1"/>
  <c r="M84" i="146"/>
  <c r="M186" i="146" s="1"/>
  <c r="L113" i="144"/>
  <c r="K281" i="137"/>
  <c r="K19" i="133" s="1"/>
  <c r="L147" i="144"/>
  <c r="L236" i="145"/>
  <c r="L270" i="145" s="1"/>
  <c r="K280" i="134"/>
  <c r="K16" i="131" s="1"/>
  <c r="M99" i="143"/>
  <c r="M133" i="143" s="1"/>
  <c r="M82" i="146"/>
  <c r="M150" i="146" s="1"/>
  <c r="M82" i="143"/>
  <c r="M116" i="143" s="1"/>
  <c r="L330" i="146"/>
  <c r="M236" i="147"/>
  <c r="M270" i="147" s="1"/>
  <c r="M230" i="162"/>
  <c r="M264" i="162" s="1"/>
  <c r="K281" i="139"/>
  <c r="K21" i="133" s="1"/>
  <c r="K230" i="86"/>
  <c r="K264" i="86" s="1"/>
  <c r="M213" i="147"/>
  <c r="M247" i="147" s="1"/>
  <c r="M79" i="143"/>
  <c r="M113" i="143" s="1"/>
  <c r="M98" i="143"/>
  <c r="M200" i="143" s="1"/>
  <c r="K239" i="139"/>
  <c r="K240" i="139" s="1"/>
  <c r="K263" i="139"/>
  <c r="K273" i="139" s="1"/>
  <c r="K274" i="139" s="1"/>
  <c r="M290" i="147"/>
  <c r="M54" i="147"/>
  <c r="M229" i="147"/>
  <c r="R622" i="217"/>
  <c r="R359" i="217"/>
  <c r="L314" i="143"/>
  <c r="L332" i="143"/>
  <c r="L333" i="143" s="1"/>
  <c r="A333" i="143" s="1"/>
  <c r="M43" i="143"/>
  <c r="M77" i="143" s="1"/>
  <c r="L350" i="143"/>
  <c r="L330" i="143"/>
  <c r="M190" i="162"/>
  <c r="K223" i="137"/>
  <c r="K247" i="137"/>
  <c r="K257" i="137" s="1"/>
  <c r="K258" i="137" s="1"/>
  <c r="K239" i="134"/>
  <c r="K240" i="134" s="1"/>
  <c r="K263" i="134"/>
  <c r="K273" i="134" s="1"/>
  <c r="K274" i="134" s="1"/>
  <c r="K223" i="136"/>
  <c r="K247" i="136"/>
  <c r="K257" i="136" s="1"/>
  <c r="K258" i="136" s="1"/>
  <c r="K223" i="135"/>
  <c r="K247" i="135"/>
  <c r="K257" i="135" s="1"/>
  <c r="K258" i="135" s="1"/>
  <c r="K281" i="134"/>
  <c r="K16" i="133" s="1"/>
  <c r="M187" i="146"/>
  <c r="M119" i="146"/>
  <c r="M153" i="146"/>
  <c r="M86" i="146"/>
  <c r="L350" i="146"/>
  <c r="M43" i="146"/>
  <c r="M77" i="146" s="1"/>
  <c r="M102" i="146"/>
  <c r="M103" i="147"/>
  <c r="M104" i="147" s="1"/>
  <c r="M162" i="147"/>
  <c r="M171" i="147" s="1"/>
  <c r="M172" i="147" s="1"/>
  <c r="M128" i="147"/>
  <c r="M137" i="147" s="1"/>
  <c r="M138" i="147" s="1"/>
  <c r="M196" i="147"/>
  <c r="K122" i="86"/>
  <c r="K239" i="135"/>
  <c r="K240" i="135" s="1"/>
  <c r="K263" i="135"/>
  <c r="K273" i="135" s="1"/>
  <c r="K274" i="135" s="1"/>
  <c r="K239" i="137"/>
  <c r="K240" i="137" s="1"/>
  <c r="K263" i="137"/>
  <c r="K273" i="137" s="1"/>
  <c r="K274" i="137" s="1"/>
  <c r="K229" i="86"/>
  <c r="K205" i="86"/>
  <c r="K206" i="86" s="1"/>
  <c r="M222" i="147"/>
  <c r="M256" i="147" s="1"/>
  <c r="K224" i="138"/>
  <c r="K279" i="138"/>
  <c r="J79" i="95"/>
  <c r="AI37" i="95"/>
  <c r="M121" i="147"/>
  <c r="M96" i="143"/>
  <c r="M97" i="143"/>
  <c r="J114" i="200"/>
  <c r="J116" i="200" s="1"/>
  <c r="J113" i="200"/>
  <c r="M121" i="162"/>
  <c r="M214" i="162"/>
  <c r="M215" i="147"/>
  <c r="M249" i="147" s="1"/>
  <c r="K282" i="136"/>
  <c r="K18" i="132" s="1"/>
  <c r="K122" i="136"/>
  <c r="L314" i="146"/>
  <c r="L332" i="146"/>
  <c r="L333" i="146" s="1"/>
  <c r="A333" i="146" s="1"/>
  <c r="J104" i="199"/>
  <c r="J105" i="199"/>
  <c r="J106" i="199"/>
  <c r="J150" i="199" s="1"/>
  <c r="M79" i="146"/>
  <c r="M168" i="146"/>
  <c r="M99" i="146"/>
  <c r="K247" i="86"/>
  <c r="K171" i="86"/>
  <c r="K239" i="136"/>
  <c r="K240" i="136" s="1"/>
  <c r="K263" i="136"/>
  <c r="K273" i="136" s="1"/>
  <c r="K274" i="136" s="1"/>
  <c r="K282" i="134"/>
  <c r="K16" i="132" s="1"/>
  <c r="K122" i="134"/>
  <c r="M231" i="147"/>
  <c r="M265" i="147" s="1"/>
  <c r="M84" i="143"/>
  <c r="M83" i="143"/>
  <c r="M101" i="143"/>
  <c r="M100" i="143"/>
  <c r="M81" i="143"/>
  <c r="J105" i="196"/>
  <c r="J104" i="196"/>
  <c r="J106" i="196"/>
  <c r="J150" i="196" s="1"/>
  <c r="K223" i="139"/>
  <c r="K247" i="139"/>
  <c r="K257" i="139" s="1"/>
  <c r="K258" i="139" s="1"/>
  <c r="L312" i="151"/>
  <c r="L349" i="151" s="1"/>
  <c r="M52" i="151" s="1"/>
  <c r="L326" i="151"/>
  <c r="L363" i="151" s="1"/>
  <c r="M66" i="151" s="1"/>
  <c r="L303" i="151"/>
  <c r="L340" i="151" s="1"/>
  <c r="L325" i="151"/>
  <c r="L362" i="151" s="1"/>
  <c r="M65" i="151" s="1"/>
  <c r="L313" i="151"/>
  <c r="L310" i="151"/>
  <c r="L347" i="151" s="1"/>
  <c r="M50" i="151" s="1"/>
  <c r="L327" i="151"/>
  <c r="L364" i="151" s="1"/>
  <c r="M67" i="151" s="1"/>
  <c r="L308" i="151"/>
  <c r="L345" i="151" s="1"/>
  <c r="M48" i="151" s="1"/>
  <c r="L322" i="151"/>
  <c r="L359" i="151" s="1"/>
  <c r="M62" i="151" s="1"/>
  <c r="L34" i="128"/>
  <c r="L84" i="128" s="1"/>
  <c r="J15" i="204" s="1"/>
  <c r="J44" i="204" s="1"/>
  <c r="J58" i="204" s="1"/>
  <c r="J99" i="204" s="1"/>
  <c r="L324" i="151"/>
  <c r="L361" i="151" s="1"/>
  <c r="M64" i="151" s="1"/>
  <c r="L305" i="151"/>
  <c r="L342" i="151" s="1"/>
  <c r="M45" i="151" s="1"/>
  <c r="L323" i="151"/>
  <c r="L360" i="151" s="1"/>
  <c r="M63" i="151" s="1"/>
  <c r="L304" i="151"/>
  <c r="L341" i="151" s="1"/>
  <c r="M44" i="151" s="1"/>
  <c r="L311" i="151"/>
  <c r="L348" i="151" s="1"/>
  <c r="M51" i="151" s="1"/>
  <c r="L329" i="151"/>
  <c r="L321" i="151"/>
  <c r="L358" i="151" s="1"/>
  <c r="M61" i="151" s="1"/>
  <c r="L306" i="151"/>
  <c r="L343" i="151" s="1"/>
  <c r="M46" i="151" s="1"/>
  <c r="L319" i="151"/>
  <c r="L356" i="151" s="1"/>
  <c r="M59" i="151" s="1"/>
  <c r="M93" i="151" s="1"/>
  <c r="L331" i="151"/>
  <c r="L307" i="151"/>
  <c r="L344" i="151" s="1"/>
  <c r="M47" i="151" s="1"/>
  <c r="L328" i="151"/>
  <c r="L365" i="151" s="1"/>
  <c r="M68" i="151" s="1"/>
  <c r="L320" i="151"/>
  <c r="L357" i="151" s="1"/>
  <c r="M60" i="151" s="1"/>
  <c r="L309" i="151"/>
  <c r="L346" i="151" s="1"/>
  <c r="M49" i="151" s="1"/>
  <c r="M205" i="162"/>
  <c r="M206" i="162" s="1"/>
  <c r="K190" i="135"/>
  <c r="K281" i="135"/>
  <c r="K17" i="133" s="1"/>
  <c r="K190" i="86"/>
  <c r="M238" i="147"/>
  <c r="M272" i="147" s="1"/>
  <c r="M232" i="147"/>
  <c r="M266" i="147" s="1"/>
  <c r="M149" i="146"/>
  <c r="M98" i="146"/>
  <c r="M59" i="146"/>
  <c r="M93" i="146" s="1"/>
  <c r="L366" i="146"/>
  <c r="M220" i="147"/>
  <c r="M254" i="147" s="1"/>
  <c r="M217" i="147"/>
  <c r="M251" i="147" s="1"/>
  <c r="K156" i="139"/>
  <c r="K280" i="139"/>
  <c r="K21" i="131" s="1"/>
  <c r="K156" i="137"/>
  <c r="K280" i="137"/>
  <c r="K19" i="131" s="1"/>
  <c r="K156" i="135"/>
  <c r="K280" i="135"/>
  <c r="K17" i="131" s="1"/>
  <c r="J115" i="195"/>
  <c r="J117" i="195" s="1"/>
  <c r="J119" i="195" s="1"/>
  <c r="J118" i="195"/>
  <c r="K223" i="134"/>
  <c r="K247" i="134"/>
  <c r="K257" i="134" s="1"/>
  <c r="K258" i="134" s="1"/>
  <c r="K281" i="136"/>
  <c r="K18" i="133" s="1"/>
  <c r="M95" i="143"/>
  <c r="M59" i="143"/>
  <c r="M93" i="143" s="1"/>
  <c r="L366" i="143"/>
  <c r="K282" i="139"/>
  <c r="K21" i="132" s="1"/>
  <c r="K122" i="139"/>
  <c r="M280" i="162"/>
  <c r="M24" i="131" s="1"/>
  <c r="M156" i="162"/>
  <c r="K282" i="137"/>
  <c r="K19" i="132" s="1"/>
  <c r="K122" i="137"/>
  <c r="M263" i="162"/>
  <c r="K282" i="135"/>
  <c r="K17" i="132" s="1"/>
  <c r="K122" i="135"/>
  <c r="M95" i="146"/>
  <c r="M83" i="146"/>
  <c r="K137" i="86"/>
  <c r="K138" i="86" s="1"/>
  <c r="L201" i="144"/>
  <c r="L148" i="141"/>
  <c r="L133" i="141"/>
  <c r="L163" i="144"/>
  <c r="L167" i="141"/>
  <c r="L70" i="145"/>
  <c r="L204" i="141"/>
  <c r="L221" i="145"/>
  <c r="L255" i="145" s="1"/>
  <c r="L149" i="144"/>
  <c r="L170" i="141"/>
  <c r="L232" i="145"/>
  <c r="L266" i="145" s="1"/>
  <c r="L238" i="145"/>
  <c r="L272" i="145" s="1"/>
  <c r="L93" i="145"/>
  <c r="L94" i="145"/>
  <c r="L220" i="145"/>
  <c r="L254" i="145" s="1"/>
  <c r="L219" i="145"/>
  <c r="L253" i="145" s="1"/>
  <c r="J86" i="208"/>
  <c r="L237" i="145"/>
  <c r="L271" i="145" s="1"/>
  <c r="L216" i="145"/>
  <c r="L250" i="145" s="1"/>
  <c r="L183" i="144"/>
  <c r="L231" i="145"/>
  <c r="L265" i="145" s="1"/>
  <c r="L233" i="145"/>
  <c r="L267" i="145" s="1"/>
  <c r="K323" i="148"/>
  <c r="K360" i="148" s="1"/>
  <c r="L63" i="148" s="1"/>
  <c r="K304" i="148"/>
  <c r="K341" i="148" s="1"/>
  <c r="L44" i="148" s="1"/>
  <c r="K311" i="148"/>
  <c r="K348" i="148" s="1"/>
  <c r="L51" i="148" s="1"/>
  <c r="K325" i="148"/>
  <c r="K362" i="148" s="1"/>
  <c r="L65" i="148" s="1"/>
  <c r="K328" i="148"/>
  <c r="K365" i="148" s="1"/>
  <c r="L68" i="148" s="1"/>
  <c r="K309" i="148"/>
  <c r="K346" i="148" s="1"/>
  <c r="L49" i="148" s="1"/>
  <c r="K319" i="148"/>
  <c r="K331" i="148"/>
  <c r="K307" i="148"/>
  <c r="K344" i="148" s="1"/>
  <c r="L47" i="148" s="1"/>
  <c r="K321" i="148"/>
  <c r="K358" i="148" s="1"/>
  <c r="L61" i="148" s="1"/>
  <c r="K324" i="148"/>
  <c r="K361" i="148" s="1"/>
  <c r="L64" i="148" s="1"/>
  <c r="K305" i="148"/>
  <c r="K342" i="148" s="1"/>
  <c r="L45" i="148" s="1"/>
  <c r="K30" i="128"/>
  <c r="K80" i="128" s="1"/>
  <c r="I15" i="201" s="1"/>
  <c r="I44" i="201" s="1"/>
  <c r="I58" i="201" s="1"/>
  <c r="I99" i="201" s="1"/>
  <c r="K312" i="148"/>
  <c r="K349" i="148" s="1"/>
  <c r="L52" i="148" s="1"/>
  <c r="K326" i="148"/>
  <c r="K363" i="148" s="1"/>
  <c r="L66" i="148" s="1"/>
  <c r="K303" i="148"/>
  <c r="K310" i="148"/>
  <c r="K347" i="148" s="1"/>
  <c r="L50" i="148" s="1"/>
  <c r="K320" i="148"/>
  <c r="K357" i="148" s="1"/>
  <c r="L60" i="148" s="1"/>
  <c r="K327" i="148"/>
  <c r="K364" i="148" s="1"/>
  <c r="L67" i="148" s="1"/>
  <c r="K308" i="148"/>
  <c r="K345" i="148" s="1"/>
  <c r="L48" i="148" s="1"/>
  <c r="K322" i="148"/>
  <c r="K359" i="148" s="1"/>
  <c r="L62" i="148" s="1"/>
  <c r="K329" i="148"/>
  <c r="K306" i="148"/>
  <c r="K343" i="148" s="1"/>
  <c r="L46" i="148" s="1"/>
  <c r="K313" i="148"/>
  <c r="L53" i="145"/>
  <c r="L290" i="145" s="1"/>
  <c r="K368" i="145"/>
  <c r="K370" i="145" s="1"/>
  <c r="K102" i="102"/>
  <c r="K47" i="95"/>
  <c r="K72" i="95" s="1"/>
  <c r="K367" i="145"/>
  <c r="I114" i="198"/>
  <c r="I116" i="198" s="1"/>
  <c r="I113" i="198"/>
  <c r="L77" i="145"/>
  <c r="L54" i="145"/>
  <c r="L78" i="145"/>
  <c r="L135" i="141"/>
  <c r="L203" i="141"/>
  <c r="L186" i="144"/>
  <c r="L182" i="141"/>
  <c r="L152" i="144"/>
  <c r="L133" i="144"/>
  <c r="L129" i="144"/>
  <c r="L183" i="141"/>
  <c r="L115" i="141"/>
  <c r="L149" i="141"/>
  <c r="I22" i="206"/>
  <c r="L202" i="141"/>
  <c r="L168" i="141"/>
  <c r="L134" i="141"/>
  <c r="L43" i="141"/>
  <c r="K350" i="141"/>
  <c r="K351" i="141" s="1"/>
  <c r="K366" i="141"/>
  <c r="L69" i="141" s="1"/>
  <c r="L59" i="141"/>
  <c r="I107" i="197"/>
  <c r="I141" i="197"/>
  <c r="I148" i="197"/>
  <c r="L135" i="144"/>
  <c r="L169" i="144"/>
  <c r="L203" i="144"/>
  <c r="I149" i="197"/>
  <c r="I142" i="197"/>
  <c r="L164" i="144"/>
  <c r="L130" i="144"/>
  <c r="L198" i="144"/>
  <c r="L119" i="144"/>
  <c r="L187" i="144"/>
  <c r="L153" i="144"/>
  <c r="L43" i="144"/>
  <c r="K350" i="144"/>
  <c r="K351" i="144" s="1"/>
  <c r="L230" i="149"/>
  <c r="L264" i="149" s="1"/>
  <c r="L166" i="144"/>
  <c r="L132" i="144"/>
  <c r="L200" i="144"/>
  <c r="L236" i="144"/>
  <c r="L270" i="144" s="1"/>
  <c r="L136" i="144"/>
  <c r="L204" i="144"/>
  <c r="L170" i="144"/>
  <c r="L148" i="144"/>
  <c r="L182" i="144"/>
  <c r="L114" i="144"/>
  <c r="L151" i="144"/>
  <c r="L117" i="144"/>
  <c r="L185" i="144"/>
  <c r="L59" i="144"/>
  <c r="K366" i="144"/>
  <c r="L69" i="144" s="1"/>
  <c r="L213" i="149"/>
  <c r="L137" i="149"/>
  <c r="L138" i="149" s="1"/>
  <c r="L189" i="149"/>
  <c r="L155" i="149"/>
  <c r="L156" i="149" s="1"/>
  <c r="L205" i="149"/>
  <c r="L206" i="149" s="1"/>
  <c r="L229" i="149"/>
  <c r="L171" i="149"/>
  <c r="L172" i="149" s="1"/>
  <c r="L121" i="149"/>
  <c r="L214" i="149"/>
  <c r="L248" i="149" s="1"/>
  <c r="L155" i="142"/>
  <c r="L156" i="142" s="1"/>
  <c r="L171" i="142"/>
  <c r="L172" i="142" s="1"/>
  <c r="L213" i="142"/>
  <c r="L205" i="142"/>
  <c r="L206" i="142" s="1"/>
  <c r="L229" i="142"/>
  <c r="L230" i="142"/>
  <c r="L264" i="142" s="1"/>
  <c r="L189" i="142"/>
  <c r="L121" i="142"/>
  <c r="L214" i="142"/>
  <c r="L248" i="142" s="1"/>
  <c r="L137" i="142"/>
  <c r="L138" i="142" s="1"/>
  <c r="I153" i="197" l="1"/>
  <c r="L233" i="144"/>
  <c r="L267" i="144" s="1"/>
  <c r="I154" i="197"/>
  <c r="I26" i="205" s="1"/>
  <c r="M183" i="146"/>
  <c r="M217" i="146" s="1"/>
  <c r="M251" i="146" s="1"/>
  <c r="M119" i="143"/>
  <c r="M187" i="143"/>
  <c r="I270" i="211"/>
  <c r="R74" i="218" s="1"/>
  <c r="I243" i="211"/>
  <c r="I283" i="209"/>
  <c r="I24" i="210" s="1"/>
  <c r="I65" i="211" s="1"/>
  <c r="L322" i="150"/>
  <c r="L359" i="150" s="1"/>
  <c r="M62" i="150" s="1"/>
  <c r="L307" i="150"/>
  <c r="L344" i="150" s="1"/>
  <c r="M47" i="150" s="1"/>
  <c r="L331" i="150"/>
  <c r="L329" i="150"/>
  <c r="L323" i="150"/>
  <c r="L360" i="150" s="1"/>
  <c r="M63" i="150" s="1"/>
  <c r="M182" i="143"/>
  <c r="L324" i="150"/>
  <c r="L361" i="150" s="1"/>
  <c r="M64" i="150" s="1"/>
  <c r="L306" i="150"/>
  <c r="L343" i="150" s="1"/>
  <c r="M46" i="150" s="1"/>
  <c r="L308" i="150"/>
  <c r="L345" i="150" s="1"/>
  <c r="M48" i="150" s="1"/>
  <c r="L313" i="150"/>
  <c r="L305" i="150"/>
  <c r="L342" i="150" s="1"/>
  <c r="M45" i="150" s="1"/>
  <c r="L328" i="150"/>
  <c r="L365" i="150" s="1"/>
  <c r="M68" i="150" s="1"/>
  <c r="M102" i="150" s="1"/>
  <c r="M136" i="150" s="1"/>
  <c r="L312" i="150"/>
  <c r="L349" i="150" s="1"/>
  <c r="M52" i="150" s="1"/>
  <c r="M97" i="151"/>
  <c r="M199" i="151" s="1"/>
  <c r="L165" i="141"/>
  <c r="M202" i="146"/>
  <c r="M236" i="146" s="1"/>
  <c r="M270" i="146" s="1"/>
  <c r="L310" i="150"/>
  <c r="L347" i="150" s="1"/>
  <c r="M50" i="150" s="1"/>
  <c r="L32" i="128"/>
  <c r="L82" i="128" s="1"/>
  <c r="J15" i="203" s="1"/>
  <c r="J44" i="203" s="1"/>
  <c r="J58" i="203" s="1"/>
  <c r="J99" i="203" s="1"/>
  <c r="J105" i="203" s="1"/>
  <c r="J32" i="205" s="1"/>
  <c r="L309" i="150"/>
  <c r="L346" i="150" s="1"/>
  <c r="M49" i="150" s="1"/>
  <c r="L304" i="150"/>
  <c r="L341" i="150" s="1"/>
  <c r="M44" i="150" s="1"/>
  <c r="L326" i="150"/>
  <c r="L363" i="150" s="1"/>
  <c r="M66" i="150" s="1"/>
  <c r="M101" i="150" s="1"/>
  <c r="M169" i="150" s="1"/>
  <c r="L320" i="150"/>
  <c r="L357" i="150" s="1"/>
  <c r="M60" i="150" s="1"/>
  <c r="L321" i="150"/>
  <c r="L358" i="150" s="1"/>
  <c r="M61" i="150" s="1"/>
  <c r="L311" i="150"/>
  <c r="L348" i="150" s="1"/>
  <c r="M51" i="150" s="1"/>
  <c r="L319" i="150"/>
  <c r="L356" i="150" s="1"/>
  <c r="M59" i="150" s="1"/>
  <c r="M93" i="150" s="1"/>
  <c r="L325" i="150"/>
  <c r="L362" i="150" s="1"/>
  <c r="M65" i="150" s="1"/>
  <c r="L303" i="150"/>
  <c r="L340" i="150" s="1"/>
  <c r="M43" i="150" s="1"/>
  <c r="M77" i="150" s="1"/>
  <c r="L197" i="141"/>
  <c r="L163" i="141"/>
  <c r="M83" i="151"/>
  <c r="M185" i="151" s="1"/>
  <c r="M154" i="143"/>
  <c r="M132" i="143"/>
  <c r="M148" i="143"/>
  <c r="L199" i="141"/>
  <c r="M120" i="143"/>
  <c r="M222" i="143" s="1"/>
  <c r="M256" i="143" s="1"/>
  <c r="K223" i="86"/>
  <c r="K224" i="86" s="1"/>
  <c r="M130" i="146"/>
  <c r="M164" i="146"/>
  <c r="K257" i="86"/>
  <c r="K258" i="86" s="1"/>
  <c r="L217" i="144"/>
  <c r="L251" i="144" s="1"/>
  <c r="L130" i="141"/>
  <c r="L120" i="141"/>
  <c r="L154" i="141"/>
  <c r="M94" i="151"/>
  <c r="M162" i="151" s="1"/>
  <c r="M184" i="143"/>
  <c r="M152" i="146"/>
  <c r="I107" i="193"/>
  <c r="I112" i="193" s="1"/>
  <c r="I114" i="193" s="1"/>
  <c r="I116" i="193" s="1"/>
  <c r="M169" i="146"/>
  <c r="L222" i="144"/>
  <c r="L256" i="144" s="1"/>
  <c r="L164" i="141"/>
  <c r="L166" i="141"/>
  <c r="L218" i="144"/>
  <c r="L252" i="144" s="1"/>
  <c r="L152" i="141"/>
  <c r="M201" i="143"/>
  <c r="M214" i="147"/>
  <c r="M248" i="147" s="1"/>
  <c r="M257" i="147" s="1"/>
  <c r="M258" i="147" s="1"/>
  <c r="J81" i="208"/>
  <c r="L150" i="141"/>
  <c r="L185" i="141"/>
  <c r="L151" i="141"/>
  <c r="M170" i="143"/>
  <c r="L181" i="141"/>
  <c r="L186" i="141"/>
  <c r="L147" i="141"/>
  <c r="L104" i="102"/>
  <c r="L132" i="141"/>
  <c r="L184" i="141"/>
  <c r="L119" i="141"/>
  <c r="L153" i="141"/>
  <c r="L187" i="141"/>
  <c r="M114" i="146"/>
  <c r="M136" i="143"/>
  <c r="M116" i="146"/>
  <c r="M199" i="146"/>
  <c r="M150" i="143"/>
  <c r="M118" i="146"/>
  <c r="M166" i="143"/>
  <c r="M78" i="146"/>
  <c r="M87" i="146" s="1"/>
  <c r="M88" i="146" s="1"/>
  <c r="M203" i="146"/>
  <c r="K281" i="86"/>
  <c r="K15" i="133" s="1"/>
  <c r="L101" i="148"/>
  <c r="L135" i="148" s="1"/>
  <c r="M148" i="146"/>
  <c r="M184" i="146"/>
  <c r="L231" i="144"/>
  <c r="L265" i="144" s="1"/>
  <c r="L235" i="144"/>
  <c r="L269" i="144" s="1"/>
  <c r="M131" i="146"/>
  <c r="L215" i="144"/>
  <c r="L249" i="144" s="1"/>
  <c r="M147" i="143"/>
  <c r="M102" i="151"/>
  <c r="M204" i="151" s="1"/>
  <c r="M221" i="146"/>
  <c r="M255" i="146" s="1"/>
  <c r="M167" i="143"/>
  <c r="M273" i="162"/>
  <c r="M274" i="162" s="1"/>
  <c r="M78" i="143"/>
  <c r="M180" i="143" s="1"/>
  <c r="M181" i="143"/>
  <c r="M239" i="162"/>
  <c r="M240" i="162" s="1"/>
  <c r="M80" i="151"/>
  <c r="M182" i="151" s="1"/>
  <c r="M94" i="146"/>
  <c r="M128" i="146" s="1"/>
  <c r="M85" i="151"/>
  <c r="M153" i="151" s="1"/>
  <c r="M100" i="151"/>
  <c r="M202" i="151" s="1"/>
  <c r="M230" i="147"/>
  <c r="M264" i="147" s="1"/>
  <c r="M84" i="151"/>
  <c r="M152" i="151" s="1"/>
  <c r="M94" i="143"/>
  <c r="M162" i="143" s="1"/>
  <c r="M95" i="151"/>
  <c r="M197" i="151" s="1"/>
  <c r="M151" i="146"/>
  <c r="M117" i="146"/>
  <c r="M185" i="146"/>
  <c r="M200" i="146"/>
  <c r="M132" i="146"/>
  <c r="M166" i="146"/>
  <c r="M81" i="151"/>
  <c r="M96" i="151"/>
  <c r="L314" i="151"/>
  <c r="L332" i="151"/>
  <c r="L333" i="151" s="1"/>
  <c r="A333" i="151" s="1"/>
  <c r="M86" i="151"/>
  <c r="J107" i="196"/>
  <c r="J148" i="196"/>
  <c r="J141" i="196"/>
  <c r="M115" i="143"/>
  <c r="M183" i="143"/>
  <c r="M149" i="143"/>
  <c r="M118" i="143"/>
  <c r="M152" i="143"/>
  <c r="M186" i="143"/>
  <c r="J149" i="199"/>
  <c r="J142" i="199"/>
  <c r="J154" i="199" s="1"/>
  <c r="J28" i="205" s="1"/>
  <c r="J115" i="200"/>
  <c r="J117" i="200" s="1"/>
  <c r="J119" i="200" s="1"/>
  <c r="J118" i="200"/>
  <c r="M122" i="147"/>
  <c r="M282" i="147"/>
  <c r="M29" i="132" s="1"/>
  <c r="L351" i="146"/>
  <c r="M53" i="146"/>
  <c r="L368" i="146"/>
  <c r="L370" i="146" s="1"/>
  <c r="A370" i="146" s="1"/>
  <c r="M281" i="162"/>
  <c r="M24" i="133" s="1"/>
  <c r="M156" i="147"/>
  <c r="M280" i="147"/>
  <c r="M29" i="131" s="1"/>
  <c r="M263" i="147"/>
  <c r="M129" i="146"/>
  <c r="M163" i="146"/>
  <c r="M197" i="146"/>
  <c r="M69" i="143"/>
  <c r="M70" i="143" s="1"/>
  <c r="L367" i="143"/>
  <c r="L330" i="151"/>
  <c r="L366" i="151"/>
  <c r="M79" i="151"/>
  <c r="M82" i="151"/>
  <c r="M99" i="151"/>
  <c r="J142" i="196"/>
  <c r="J149" i="196"/>
  <c r="M134" i="143"/>
  <c r="M202" i="143"/>
  <c r="M168" i="143"/>
  <c r="J148" i="199"/>
  <c r="J107" i="199"/>
  <c r="J141" i="199"/>
  <c r="J153" i="199" s="1"/>
  <c r="K282" i="86"/>
  <c r="K15" i="132" s="1"/>
  <c r="M154" i="146"/>
  <c r="M188" i="146"/>
  <c r="M120" i="146"/>
  <c r="K224" i="135"/>
  <c r="K279" i="135"/>
  <c r="M161" i="143"/>
  <c r="M195" i="143"/>
  <c r="M127" i="143"/>
  <c r="K224" i="134"/>
  <c r="K279" i="134"/>
  <c r="L367" i="146"/>
  <c r="M69" i="146"/>
  <c r="M70" i="146" s="1"/>
  <c r="M127" i="151"/>
  <c r="M161" i="151"/>
  <c r="M195" i="151"/>
  <c r="M98" i="151"/>
  <c r="M101" i="151"/>
  <c r="L350" i="151"/>
  <c r="M43" i="151"/>
  <c r="M77" i="151" s="1"/>
  <c r="K224" i="139"/>
  <c r="K279" i="139"/>
  <c r="M169" i="143"/>
  <c r="M203" i="143"/>
  <c r="M135" i="143"/>
  <c r="M190" i="147"/>
  <c r="M167" i="146"/>
  <c r="M201" i="146"/>
  <c r="M133" i="146"/>
  <c r="M181" i="146"/>
  <c r="M113" i="146"/>
  <c r="M147" i="146"/>
  <c r="M248" i="162"/>
  <c r="M257" i="162" s="1"/>
  <c r="M258" i="162" s="1"/>
  <c r="M223" i="162"/>
  <c r="M131" i="143"/>
  <c r="M165" i="143"/>
  <c r="M199" i="143"/>
  <c r="M136" i="146"/>
  <c r="M170" i="146"/>
  <c r="M204" i="146"/>
  <c r="M53" i="143"/>
  <c r="L351" i="143"/>
  <c r="L368" i="143"/>
  <c r="L370" i="143" s="1"/>
  <c r="A370" i="143" s="1"/>
  <c r="M197" i="143"/>
  <c r="M129" i="143"/>
  <c r="M163" i="143"/>
  <c r="M195" i="146"/>
  <c r="M127" i="146"/>
  <c r="M161" i="146"/>
  <c r="J104" i="204"/>
  <c r="J105" i="204"/>
  <c r="J33" i="205" s="1"/>
  <c r="J106" i="204"/>
  <c r="J33" i="207" s="1"/>
  <c r="M185" i="143"/>
  <c r="M117" i="143"/>
  <c r="M151" i="143"/>
  <c r="K172" i="86"/>
  <c r="K280" i="86"/>
  <c r="K15" i="131" s="1"/>
  <c r="M282" i="162"/>
  <c r="M24" i="132" s="1"/>
  <c r="M122" i="162"/>
  <c r="M198" i="143"/>
  <c r="M130" i="143"/>
  <c r="M164" i="143"/>
  <c r="K20" i="130"/>
  <c r="K283" i="138"/>
  <c r="K294" i="138"/>
  <c r="K239" i="86"/>
  <c r="K240" i="86" s="1"/>
  <c r="K263" i="86"/>
  <c r="K273" i="86" s="1"/>
  <c r="K274" i="86" s="1"/>
  <c r="M111" i="146"/>
  <c r="M145" i="146"/>
  <c r="M179" i="146"/>
  <c r="K279" i="136"/>
  <c r="K224" i="136"/>
  <c r="K224" i="137"/>
  <c r="K279" i="137"/>
  <c r="M145" i="143"/>
  <c r="M179" i="143"/>
  <c r="M111" i="143"/>
  <c r="M205" i="147"/>
  <c r="M206" i="147" s="1"/>
  <c r="L216" i="141"/>
  <c r="L250" i="141" s="1"/>
  <c r="L82" i="148"/>
  <c r="L116" i="148" s="1"/>
  <c r="L98" i="148"/>
  <c r="L132" i="148" s="1"/>
  <c r="L238" i="141"/>
  <c r="L272" i="141" s="1"/>
  <c r="L235" i="141"/>
  <c r="L269" i="141" s="1"/>
  <c r="L96" i="148"/>
  <c r="L164" i="148" s="1"/>
  <c r="L84" i="148"/>
  <c r="L152" i="148" s="1"/>
  <c r="K332" i="148"/>
  <c r="K333" i="148" s="1"/>
  <c r="L79" i="148"/>
  <c r="L181" i="148" s="1"/>
  <c r="L86" i="148"/>
  <c r="L154" i="148" s="1"/>
  <c r="L220" i="144"/>
  <c r="L254" i="144" s="1"/>
  <c r="L237" i="141"/>
  <c r="L271" i="141" s="1"/>
  <c r="L99" i="148"/>
  <c r="L167" i="148" s="1"/>
  <c r="L179" i="145"/>
  <c r="L111" i="145"/>
  <c r="L145" i="145"/>
  <c r="L87" i="145"/>
  <c r="L88" i="145" s="1"/>
  <c r="K340" i="148"/>
  <c r="K314" i="148"/>
  <c r="I118" i="198"/>
  <c r="I115" i="198"/>
  <c r="I117" i="198" s="1"/>
  <c r="I119" i="198" s="1"/>
  <c r="L80" i="148"/>
  <c r="L100" i="148"/>
  <c r="K356" i="148"/>
  <c r="K330" i="148"/>
  <c r="L85" i="148"/>
  <c r="L161" i="145"/>
  <c r="L195" i="145"/>
  <c r="L127" i="145"/>
  <c r="L103" i="145"/>
  <c r="L104" i="145" s="1"/>
  <c r="L180" i="145"/>
  <c r="L146" i="145"/>
  <c r="L112" i="145"/>
  <c r="L95" i="148"/>
  <c r="L83" i="148"/>
  <c r="L128" i="145"/>
  <c r="L196" i="145"/>
  <c r="L162" i="145"/>
  <c r="I105" i="201"/>
  <c r="I30" i="205" s="1"/>
  <c r="I106" i="201"/>
  <c r="I30" i="207" s="1"/>
  <c r="I31" i="209" s="1"/>
  <c r="I104" i="201"/>
  <c r="L81" i="148"/>
  <c r="L102" i="148"/>
  <c r="L97" i="148"/>
  <c r="L70" i="141"/>
  <c r="L237" i="144"/>
  <c r="L271" i="144" s="1"/>
  <c r="K367" i="141"/>
  <c r="L216" i="144"/>
  <c r="L250" i="144" s="1"/>
  <c r="K367" i="144"/>
  <c r="L236" i="141"/>
  <c r="L270" i="141" s="1"/>
  <c r="L93" i="141"/>
  <c r="L94" i="141"/>
  <c r="L77" i="141"/>
  <c r="L78" i="141"/>
  <c r="L53" i="141"/>
  <c r="L290" i="141" s="1"/>
  <c r="K368" i="141"/>
  <c r="K370" i="141" s="1"/>
  <c r="K23" i="102"/>
  <c r="L217" i="141"/>
  <c r="L251" i="141" s="1"/>
  <c r="L93" i="144"/>
  <c r="L94" i="144"/>
  <c r="L282" i="149"/>
  <c r="L31" i="132" s="1"/>
  <c r="L238" i="144"/>
  <c r="L272" i="144" s="1"/>
  <c r="K368" i="144"/>
  <c r="K370" i="144" s="1"/>
  <c r="L53" i="144"/>
  <c r="L290" i="144" s="1"/>
  <c r="L280" i="149"/>
  <c r="L31" i="131" s="1"/>
  <c r="L219" i="144"/>
  <c r="L253" i="144" s="1"/>
  <c r="L234" i="144"/>
  <c r="L268" i="144" s="1"/>
  <c r="L77" i="144"/>
  <c r="L78" i="144"/>
  <c r="L221" i="144"/>
  <c r="L255" i="144" s="1"/>
  <c r="I26" i="206"/>
  <c r="L281" i="149"/>
  <c r="L31" i="133" s="1"/>
  <c r="L70" i="144"/>
  <c r="L232" i="144"/>
  <c r="L266" i="144" s="1"/>
  <c r="I112" i="197"/>
  <c r="I151" i="197"/>
  <c r="L239" i="149"/>
  <c r="L240" i="149" s="1"/>
  <c r="L263" i="149"/>
  <c r="L273" i="149" s="1"/>
  <c r="L274" i="149" s="1"/>
  <c r="L122" i="149"/>
  <c r="L190" i="149"/>
  <c r="L223" i="149"/>
  <c r="L247" i="149"/>
  <c r="L257" i="149" s="1"/>
  <c r="L258" i="149" s="1"/>
  <c r="L281" i="142"/>
  <c r="L23" i="133" s="1"/>
  <c r="L282" i="142"/>
  <c r="L23" i="132" s="1"/>
  <c r="L190" i="142"/>
  <c r="L223" i="142"/>
  <c r="L247" i="142"/>
  <c r="L257" i="142" s="1"/>
  <c r="L258" i="142" s="1"/>
  <c r="L239" i="142"/>
  <c r="L240" i="142" s="1"/>
  <c r="L263" i="142"/>
  <c r="L273" i="142" s="1"/>
  <c r="L274" i="142" s="1"/>
  <c r="L122" i="142"/>
  <c r="L280" i="142"/>
  <c r="L23" i="131" s="1"/>
  <c r="I155" i="197" l="1"/>
  <c r="I26" i="207" s="1"/>
  <c r="J155" i="199"/>
  <c r="M221" i="143"/>
  <c r="M255" i="143" s="1"/>
  <c r="M97" i="150"/>
  <c r="M199" i="150" s="1"/>
  <c r="J153" i="196"/>
  <c r="J25" i="206" s="1"/>
  <c r="J154" i="196"/>
  <c r="J25" i="205" s="1"/>
  <c r="M99" i="150"/>
  <c r="M201" i="150" s="1"/>
  <c r="M216" i="143"/>
  <c r="M250" i="143" s="1"/>
  <c r="M82" i="150"/>
  <c r="M116" i="150" s="1"/>
  <c r="I265" i="211"/>
  <c r="R69" i="218" s="1"/>
  <c r="I238" i="211"/>
  <c r="I291" i="209"/>
  <c r="I32" i="210" s="1"/>
  <c r="I73" i="211" s="1"/>
  <c r="M96" i="150"/>
  <c r="M130" i="150" s="1"/>
  <c r="M81" i="150"/>
  <c r="M149" i="150" s="1"/>
  <c r="M98" i="150"/>
  <c r="M200" i="150" s="1"/>
  <c r="L332" i="150"/>
  <c r="L333" i="150" s="1"/>
  <c r="A333" i="150" s="1"/>
  <c r="M83" i="150"/>
  <c r="M151" i="150" s="1"/>
  <c r="M165" i="151"/>
  <c r="M237" i="146"/>
  <c r="M271" i="146" s="1"/>
  <c r="M79" i="150"/>
  <c r="M147" i="150" s="1"/>
  <c r="M80" i="150"/>
  <c r="M182" i="150" s="1"/>
  <c r="M86" i="150"/>
  <c r="M188" i="150" s="1"/>
  <c r="M131" i="151"/>
  <c r="J106" i="203"/>
  <c r="J32" i="207" s="1"/>
  <c r="J33" i="209" s="1"/>
  <c r="M100" i="150"/>
  <c r="M202" i="150" s="1"/>
  <c r="M151" i="151"/>
  <c r="J104" i="203"/>
  <c r="L233" i="141"/>
  <c r="L267" i="141" s="1"/>
  <c r="L231" i="141"/>
  <c r="L265" i="141" s="1"/>
  <c r="L330" i="150"/>
  <c r="M85" i="150"/>
  <c r="M153" i="150" s="1"/>
  <c r="M95" i="150"/>
  <c r="M197" i="150" s="1"/>
  <c r="L350" i="150"/>
  <c r="M53" i="150" s="1"/>
  <c r="L314" i="150"/>
  <c r="L366" i="150"/>
  <c r="L367" i="150" s="1"/>
  <c r="M84" i="150"/>
  <c r="M117" i="151"/>
  <c r="M234" i="143"/>
  <c r="M268" i="143" s="1"/>
  <c r="M232" i="146"/>
  <c r="M266" i="146" s="1"/>
  <c r="L222" i="141"/>
  <c r="L256" i="141" s="1"/>
  <c r="M128" i="151"/>
  <c r="L232" i="141"/>
  <c r="L266" i="141" s="1"/>
  <c r="M196" i="151"/>
  <c r="M273" i="147"/>
  <c r="M274" i="147" s="1"/>
  <c r="M218" i="143"/>
  <c r="M252" i="143" s="1"/>
  <c r="M220" i="146"/>
  <c r="M254" i="146" s="1"/>
  <c r="L218" i="141"/>
  <c r="L252" i="141" s="1"/>
  <c r="L219" i="141"/>
  <c r="L253" i="141" s="1"/>
  <c r="M235" i="143"/>
  <c r="M269" i="143" s="1"/>
  <c r="L169" i="148"/>
  <c r="I113" i="193"/>
  <c r="I115" i="193" s="1"/>
  <c r="I117" i="193" s="1"/>
  <c r="I119" i="193" s="1"/>
  <c r="M180" i="146"/>
  <c r="M216" i="146"/>
  <c r="M250" i="146" s="1"/>
  <c r="L203" i="148"/>
  <c r="M112" i="146"/>
  <c r="M121" i="146" s="1"/>
  <c r="L113" i="148"/>
  <c r="M146" i="146"/>
  <c r="M155" i="146" s="1"/>
  <c r="L234" i="141"/>
  <c r="L268" i="141" s="1"/>
  <c r="L220" i="141"/>
  <c r="L254" i="141" s="1"/>
  <c r="M239" i="147"/>
  <c r="M240" i="147" s="1"/>
  <c r="L215" i="141"/>
  <c r="L249" i="141" s="1"/>
  <c r="M87" i="143"/>
  <c r="M88" i="143" s="1"/>
  <c r="M223" i="147"/>
  <c r="M224" i="147" s="1"/>
  <c r="M148" i="151"/>
  <c r="M103" i="146"/>
  <c r="M104" i="146" s="1"/>
  <c r="M238" i="143"/>
  <c r="M272" i="143" s="1"/>
  <c r="M133" i="150"/>
  <c r="M203" i="150"/>
  <c r="M119" i="151"/>
  <c r="M233" i="146"/>
  <c r="M267" i="146" s="1"/>
  <c r="M114" i="151"/>
  <c r="M112" i="143"/>
  <c r="M121" i="143" s="1"/>
  <c r="M196" i="146"/>
  <c r="M205" i="146" s="1"/>
  <c r="M206" i="146" s="1"/>
  <c r="M146" i="143"/>
  <c r="M155" i="143" s="1"/>
  <c r="M162" i="146"/>
  <c r="M171" i="146" s="1"/>
  <c r="M172" i="146" s="1"/>
  <c r="M128" i="143"/>
  <c r="M137" i="143" s="1"/>
  <c r="M138" i="143" s="1"/>
  <c r="M215" i="143"/>
  <c r="M249" i="143" s="1"/>
  <c r="M218" i="146"/>
  <c r="M252" i="146" s="1"/>
  <c r="L198" i="148"/>
  <c r="M135" i="150"/>
  <c r="M118" i="151"/>
  <c r="L221" i="141"/>
  <c r="L255" i="141" s="1"/>
  <c r="M136" i="151"/>
  <c r="M170" i="150"/>
  <c r="M196" i="143"/>
  <c r="M205" i="143" s="1"/>
  <c r="M206" i="143" s="1"/>
  <c r="M170" i="151"/>
  <c r="M103" i="143"/>
  <c r="M104" i="143" s="1"/>
  <c r="M78" i="150"/>
  <c r="M180" i="150" s="1"/>
  <c r="L166" i="148"/>
  <c r="M187" i="151"/>
  <c r="M129" i="151"/>
  <c r="L120" i="148"/>
  <c r="L200" i="148"/>
  <c r="M78" i="151"/>
  <c r="M180" i="151" s="1"/>
  <c r="M204" i="150"/>
  <c r="M189" i="143"/>
  <c r="M190" i="143" s="1"/>
  <c r="J173" i="199"/>
  <c r="J28" i="207" s="1"/>
  <c r="M186" i="151"/>
  <c r="M163" i="151"/>
  <c r="M231" i="151" s="1"/>
  <c r="M265" i="151" s="1"/>
  <c r="M168" i="151"/>
  <c r="M231" i="143"/>
  <c r="M265" i="143" s="1"/>
  <c r="M94" i="150"/>
  <c r="M134" i="151"/>
  <c r="L184" i="148"/>
  <c r="I159" i="197"/>
  <c r="M235" i="146"/>
  <c r="M269" i="146" s="1"/>
  <c r="K283" i="137"/>
  <c r="K294" i="137"/>
  <c r="K19" i="130"/>
  <c r="M213" i="146"/>
  <c r="M232" i="143"/>
  <c r="M266" i="143" s="1"/>
  <c r="J33" i="206"/>
  <c r="L34" i="102" s="1"/>
  <c r="J107" i="204"/>
  <c r="J112" i="204" s="1"/>
  <c r="M229" i="146"/>
  <c r="M54" i="143"/>
  <c r="M290" i="143"/>
  <c r="M161" i="150"/>
  <c r="M195" i="150"/>
  <c r="M127" i="150"/>
  <c r="M224" i="162"/>
  <c r="M279" i="162"/>
  <c r="M281" i="147"/>
  <c r="M29" i="133" s="1"/>
  <c r="L351" i="151"/>
  <c r="L368" i="151"/>
  <c r="L370" i="151" s="1"/>
  <c r="A370" i="151" s="1"/>
  <c r="M53" i="151"/>
  <c r="M229" i="151"/>
  <c r="K294" i="134"/>
  <c r="K16" i="130"/>
  <c r="K283" i="134"/>
  <c r="M116" i="151"/>
  <c r="M184" i="151"/>
  <c r="M150" i="151"/>
  <c r="M137" i="146"/>
  <c r="M138" i="146" s="1"/>
  <c r="M290" i="146"/>
  <c r="M54" i="146"/>
  <c r="M213" i="143"/>
  <c r="K296" i="138"/>
  <c r="K371" i="138"/>
  <c r="K331" i="138"/>
  <c r="M219" i="143"/>
  <c r="M253" i="143" s="1"/>
  <c r="M238" i="146"/>
  <c r="M272" i="146" s="1"/>
  <c r="M233" i="143"/>
  <c r="M267" i="143" s="1"/>
  <c r="K21" i="130"/>
  <c r="K283" i="139"/>
  <c r="K294" i="139"/>
  <c r="M203" i="151"/>
  <c r="M135" i="151"/>
  <c r="M169" i="151"/>
  <c r="K17" i="130"/>
  <c r="K283" i="135"/>
  <c r="K294" i="135"/>
  <c r="J28" i="206"/>
  <c r="K279" i="86"/>
  <c r="M147" i="151"/>
  <c r="M113" i="151"/>
  <c r="M181" i="151"/>
  <c r="M231" i="146"/>
  <c r="M265" i="146" s="1"/>
  <c r="M183" i="151"/>
  <c r="M115" i="151"/>
  <c r="M149" i="151"/>
  <c r="M234" i="146"/>
  <c r="M268" i="146" s="1"/>
  <c r="J34" i="209"/>
  <c r="M200" i="151"/>
  <c r="M166" i="151"/>
  <c r="M132" i="151"/>
  <c r="M229" i="143"/>
  <c r="J151" i="199"/>
  <c r="J112" i="199"/>
  <c r="L367" i="151"/>
  <c r="M69" i="151"/>
  <c r="M70" i="151" s="1"/>
  <c r="M217" i="143"/>
  <c r="M251" i="143" s="1"/>
  <c r="J112" i="196"/>
  <c r="J151" i="196"/>
  <c r="M164" i="151"/>
  <c r="M198" i="151"/>
  <c r="M130" i="151"/>
  <c r="M219" i="146"/>
  <c r="M253" i="146" s="1"/>
  <c r="K294" i="136"/>
  <c r="K283" i="136"/>
  <c r="K18" i="130"/>
  <c r="M145" i="150"/>
  <c r="M179" i="150"/>
  <c r="M111" i="150"/>
  <c r="M215" i="146"/>
  <c r="M249" i="146" s="1"/>
  <c r="M237" i="143"/>
  <c r="M271" i="143" s="1"/>
  <c r="M179" i="151"/>
  <c r="M111" i="151"/>
  <c r="M145" i="151"/>
  <c r="M103" i="151"/>
  <c r="M104" i="151" s="1"/>
  <c r="M171" i="143"/>
  <c r="M172" i="143" s="1"/>
  <c r="M222" i="146"/>
  <c r="M256" i="146" s="1"/>
  <c r="M166" i="150"/>
  <c r="M236" i="143"/>
  <c r="M270" i="143" s="1"/>
  <c r="M201" i="151"/>
  <c r="M133" i="151"/>
  <c r="M167" i="151"/>
  <c r="M220" i="143"/>
  <c r="M254" i="143" s="1"/>
  <c r="M188" i="151"/>
  <c r="M120" i="151"/>
  <c r="M154" i="151"/>
  <c r="L147" i="148"/>
  <c r="L150" i="148"/>
  <c r="L118" i="148"/>
  <c r="L133" i="148"/>
  <c r="L130" i="148"/>
  <c r="L201" i="148"/>
  <c r="L186" i="148"/>
  <c r="L220" i="148" s="1"/>
  <c r="L254" i="148" s="1"/>
  <c r="L188" i="148"/>
  <c r="L171" i="145"/>
  <c r="L172" i="145" s="1"/>
  <c r="L137" i="145"/>
  <c r="L138" i="145" s="1"/>
  <c r="I30" i="206"/>
  <c r="J89" i="208" s="1"/>
  <c r="I107" i="201"/>
  <c r="I112" i="201" s="1"/>
  <c r="L163" i="148"/>
  <c r="L197" i="148"/>
  <c r="L129" i="148"/>
  <c r="L165" i="148"/>
  <c r="L199" i="148"/>
  <c r="L131" i="148"/>
  <c r="L230" i="145"/>
  <c r="L264" i="145" s="1"/>
  <c r="L121" i="145"/>
  <c r="L122" i="145" s="1"/>
  <c r="L214" i="145"/>
  <c r="L248" i="145" s="1"/>
  <c r="L153" i="148"/>
  <c r="L187" i="148"/>
  <c r="L119" i="148"/>
  <c r="L155" i="145"/>
  <c r="I156" i="197"/>
  <c r="I157" i="197" s="1"/>
  <c r="L170" i="148"/>
  <c r="L204" i="148"/>
  <c r="L136" i="148"/>
  <c r="K350" i="148"/>
  <c r="K351" i="148" s="1"/>
  <c r="L43" i="148"/>
  <c r="L213" i="145"/>
  <c r="L149" i="148"/>
  <c r="L115" i="148"/>
  <c r="L183" i="148"/>
  <c r="L185" i="148"/>
  <c r="L151" i="148"/>
  <c r="L117" i="148"/>
  <c r="L205" i="145"/>
  <c r="L206" i="145" s="1"/>
  <c r="L229" i="145"/>
  <c r="K366" i="148"/>
  <c r="L69" i="148" s="1"/>
  <c r="L59" i="148"/>
  <c r="L134" i="148"/>
  <c r="L202" i="148"/>
  <c r="L168" i="148"/>
  <c r="L182" i="148"/>
  <c r="L114" i="148"/>
  <c r="L148" i="148"/>
  <c r="L189" i="145"/>
  <c r="L146" i="141"/>
  <c r="L112" i="141"/>
  <c r="L180" i="141"/>
  <c r="L127" i="141"/>
  <c r="L161" i="141"/>
  <c r="L195" i="141"/>
  <c r="L103" i="141"/>
  <c r="L104" i="141" s="1"/>
  <c r="L54" i="144"/>
  <c r="K42" i="95"/>
  <c r="K67" i="95" s="1"/>
  <c r="K97" i="102"/>
  <c r="L54" i="141"/>
  <c r="L279" i="149"/>
  <c r="L283" i="149" s="1"/>
  <c r="L145" i="141"/>
  <c r="L111" i="141"/>
  <c r="L179" i="141"/>
  <c r="L87" i="141"/>
  <c r="L88" i="141" s="1"/>
  <c r="L128" i="141"/>
  <c r="L162" i="141"/>
  <c r="L196" i="141"/>
  <c r="I113" i="197"/>
  <c r="I114" i="197"/>
  <c r="I116" i="197" s="1"/>
  <c r="L87" i="144"/>
  <c r="L88" i="144" s="1"/>
  <c r="L180" i="144"/>
  <c r="L146" i="144"/>
  <c r="L112" i="144"/>
  <c r="L195" i="144"/>
  <c r="L127" i="144"/>
  <c r="L161" i="144"/>
  <c r="L103" i="144"/>
  <c r="L104" i="144" s="1"/>
  <c r="L196" i="144"/>
  <c r="L128" i="144"/>
  <c r="L162" i="144"/>
  <c r="K27" i="102"/>
  <c r="J85" i="208"/>
  <c r="I27" i="209"/>
  <c r="L179" i="144"/>
  <c r="L111" i="144"/>
  <c r="L145" i="144"/>
  <c r="L224" i="149"/>
  <c r="L279" i="142"/>
  <c r="L23" i="130" s="1"/>
  <c r="L224" i="142"/>
  <c r="M165" i="150" l="1"/>
  <c r="M131" i="150"/>
  <c r="M167" i="150"/>
  <c r="M235" i="150" s="1"/>
  <c r="M269" i="150" s="1"/>
  <c r="J155" i="196"/>
  <c r="J25" i="207" s="1"/>
  <c r="L26" i="102" s="1"/>
  <c r="L100" i="102" s="1"/>
  <c r="M132" i="150"/>
  <c r="M234" i="150" s="1"/>
  <c r="M268" i="150" s="1"/>
  <c r="M198" i="150"/>
  <c r="M150" i="150"/>
  <c r="M115" i="150"/>
  <c r="M184" i="150"/>
  <c r="M183" i="150"/>
  <c r="I273" i="211"/>
  <c r="R77" i="218" s="1"/>
  <c r="I246" i="211"/>
  <c r="J293" i="209"/>
  <c r="J34" i="210" s="1"/>
  <c r="J75" i="211" s="1"/>
  <c r="I287" i="209"/>
  <c r="I28" i="210" s="1"/>
  <c r="I69" i="211" s="1"/>
  <c r="J294" i="209"/>
  <c r="J35" i="210" s="1"/>
  <c r="J76" i="211" s="1"/>
  <c r="M164" i="150"/>
  <c r="M117" i="150"/>
  <c r="M233" i="151"/>
  <c r="M267" i="151" s="1"/>
  <c r="M185" i="150"/>
  <c r="M148" i="150"/>
  <c r="M114" i="150"/>
  <c r="M113" i="150"/>
  <c r="M181" i="150"/>
  <c r="M120" i="150"/>
  <c r="M154" i="150"/>
  <c r="M168" i="150"/>
  <c r="M134" i="150"/>
  <c r="J107" i="203"/>
  <c r="J112" i="203" s="1"/>
  <c r="J114" i="203" s="1"/>
  <c r="J116" i="203" s="1"/>
  <c r="M219" i="151"/>
  <c r="M253" i="151" s="1"/>
  <c r="J32" i="206"/>
  <c r="K91" i="208" s="1"/>
  <c r="M119" i="150"/>
  <c r="L351" i="150"/>
  <c r="M221" i="151"/>
  <c r="M255" i="151" s="1"/>
  <c r="M187" i="150"/>
  <c r="M103" i="150"/>
  <c r="M104" i="150" s="1"/>
  <c r="M129" i="150"/>
  <c r="M163" i="150"/>
  <c r="L368" i="150"/>
  <c r="L370" i="150" s="1"/>
  <c r="A370" i="150" s="1"/>
  <c r="M69" i="150"/>
  <c r="M70" i="150" s="1"/>
  <c r="M186" i="150"/>
  <c r="M152" i="150"/>
  <c r="M118" i="150"/>
  <c r="L237" i="148"/>
  <c r="L271" i="148" s="1"/>
  <c r="M230" i="151"/>
  <c r="M264" i="151" s="1"/>
  <c r="I118" i="193"/>
  <c r="M214" i="146"/>
  <c r="M248" i="146" s="1"/>
  <c r="L215" i="148"/>
  <c r="L249" i="148" s="1"/>
  <c r="M189" i="146"/>
  <c r="M190" i="146" s="1"/>
  <c r="M216" i="151"/>
  <c r="M250" i="151" s="1"/>
  <c r="L222" i="148"/>
  <c r="L256" i="148" s="1"/>
  <c r="M279" i="147"/>
  <c r="M294" i="147" s="1"/>
  <c r="M296" i="147" s="1"/>
  <c r="M230" i="143"/>
  <c r="M264" i="143" s="1"/>
  <c r="M214" i="143"/>
  <c r="M248" i="143" s="1"/>
  <c r="M237" i="150"/>
  <c r="M271" i="150" s="1"/>
  <c r="M230" i="146"/>
  <c r="M264" i="146" s="1"/>
  <c r="M146" i="151"/>
  <c r="M155" i="151" s="1"/>
  <c r="L232" i="148"/>
  <c r="L266" i="148" s="1"/>
  <c r="M220" i="151"/>
  <c r="M254" i="151" s="1"/>
  <c r="L171" i="144"/>
  <c r="L172" i="144" s="1"/>
  <c r="M146" i="150"/>
  <c r="M112" i="150"/>
  <c r="M87" i="150"/>
  <c r="M88" i="150" s="1"/>
  <c r="M238" i="150"/>
  <c r="M272" i="150" s="1"/>
  <c r="M238" i="151"/>
  <c r="M272" i="151" s="1"/>
  <c r="M128" i="150"/>
  <c r="L234" i="148"/>
  <c r="L268" i="148" s="1"/>
  <c r="L235" i="148"/>
  <c r="L269" i="148" s="1"/>
  <c r="L218" i="148"/>
  <c r="L252" i="148" s="1"/>
  <c r="J160" i="199"/>
  <c r="M112" i="151"/>
  <c r="M121" i="151" s="1"/>
  <c r="M87" i="151"/>
  <c r="M88" i="151" s="1"/>
  <c r="J156" i="199"/>
  <c r="L137" i="144"/>
  <c r="L138" i="144" s="1"/>
  <c r="M196" i="150"/>
  <c r="M236" i="151"/>
  <c r="M270" i="151" s="1"/>
  <c r="M162" i="150"/>
  <c r="K31" i="102"/>
  <c r="K50" i="95" s="1"/>
  <c r="K75" i="95" s="1"/>
  <c r="L280" i="145"/>
  <c r="L27" i="131" s="1"/>
  <c r="K92" i="208"/>
  <c r="M235" i="151"/>
  <c r="M269" i="151" s="1"/>
  <c r="M215" i="151"/>
  <c r="M249" i="151" s="1"/>
  <c r="M137" i="151"/>
  <c r="M138" i="151" s="1"/>
  <c r="M205" i="151"/>
  <c r="M206" i="151" s="1"/>
  <c r="M217" i="151"/>
  <c r="M251" i="151" s="1"/>
  <c r="M171" i="151"/>
  <c r="M172" i="151" s="1"/>
  <c r="M222" i="151"/>
  <c r="M256" i="151" s="1"/>
  <c r="M213" i="150"/>
  <c r="K331" i="136"/>
  <c r="K296" i="136"/>
  <c r="K371" i="136"/>
  <c r="M263" i="143"/>
  <c r="M234" i="151"/>
  <c r="M268" i="151" s="1"/>
  <c r="K331" i="135"/>
  <c r="K296" i="135"/>
  <c r="K371" i="135"/>
  <c r="M237" i="151"/>
  <c r="M271" i="151" s="1"/>
  <c r="K296" i="134"/>
  <c r="K371" i="134"/>
  <c r="K331" i="134"/>
  <c r="M229" i="150"/>
  <c r="M263" i="146"/>
  <c r="M247" i="146"/>
  <c r="M213" i="151"/>
  <c r="M156" i="143"/>
  <c r="M280" i="143"/>
  <c r="M25" i="131" s="1"/>
  <c r="J113" i="199"/>
  <c r="J114" i="199"/>
  <c r="J116" i="199" s="1"/>
  <c r="K296" i="139"/>
  <c r="K371" i="139"/>
  <c r="K331" i="139"/>
  <c r="M122" i="143"/>
  <c r="M282" i="143"/>
  <c r="M25" i="132" s="1"/>
  <c r="M122" i="146"/>
  <c r="M282" i="146"/>
  <c r="M28" i="132" s="1"/>
  <c r="J114" i="204"/>
  <c r="J116" i="204" s="1"/>
  <c r="J113" i="204"/>
  <c r="J114" i="196"/>
  <c r="J116" i="196" s="1"/>
  <c r="J113" i="196"/>
  <c r="M156" i="146"/>
  <c r="M280" i="146"/>
  <c r="M28" i="131" s="1"/>
  <c r="M281" i="143"/>
  <c r="M25" i="133" s="1"/>
  <c r="K283" i="86"/>
  <c r="K15" i="130"/>
  <c r="K294" i="86"/>
  <c r="M247" i="143"/>
  <c r="M263" i="151"/>
  <c r="L108" i="102"/>
  <c r="L53" i="95"/>
  <c r="L78" i="95" s="1"/>
  <c r="K296" i="137"/>
  <c r="K371" i="137"/>
  <c r="K331" i="137"/>
  <c r="M232" i="151"/>
  <c r="M266" i="151" s="1"/>
  <c r="M189" i="151"/>
  <c r="L29" i="102"/>
  <c r="K87" i="208"/>
  <c r="J29" i="209"/>
  <c r="K304" i="138"/>
  <c r="K341" i="138" s="1"/>
  <c r="L44" i="138" s="1"/>
  <c r="K306" i="138"/>
  <c r="K343" i="138" s="1"/>
  <c r="L46" i="138" s="1"/>
  <c r="K326" i="138"/>
  <c r="K363" i="138" s="1"/>
  <c r="L66" i="138" s="1"/>
  <c r="K322" i="138"/>
  <c r="K359" i="138" s="1"/>
  <c r="L62" i="138" s="1"/>
  <c r="K325" i="138"/>
  <c r="K362" i="138" s="1"/>
  <c r="L65" i="138" s="1"/>
  <c r="K328" i="138"/>
  <c r="K365" i="138" s="1"/>
  <c r="L68" i="138" s="1"/>
  <c r="K305" i="138"/>
  <c r="K342" i="138" s="1"/>
  <c r="L45" i="138" s="1"/>
  <c r="K312" i="138"/>
  <c r="K349" i="138" s="1"/>
  <c r="L52" i="138" s="1"/>
  <c r="K20" i="128"/>
  <c r="K70" i="128" s="1"/>
  <c r="I15" i="191" s="1"/>
  <c r="I44" i="191" s="1"/>
  <c r="I58" i="191" s="1"/>
  <c r="I99" i="191" s="1"/>
  <c r="K310" i="138"/>
  <c r="K347" i="138" s="1"/>
  <c r="L50" i="138" s="1"/>
  <c r="K303" i="138"/>
  <c r="K309" i="138"/>
  <c r="K346" i="138" s="1"/>
  <c r="L49" i="138" s="1"/>
  <c r="K311" i="138"/>
  <c r="K348" i="138" s="1"/>
  <c r="L51" i="138" s="1"/>
  <c r="K321" i="138"/>
  <c r="K358" i="138" s="1"/>
  <c r="L61" i="138" s="1"/>
  <c r="K324" i="138"/>
  <c r="K361" i="138" s="1"/>
  <c r="L64" i="138" s="1"/>
  <c r="K327" i="138"/>
  <c r="K364" i="138" s="1"/>
  <c r="L67" i="138" s="1"/>
  <c r="K308" i="138"/>
  <c r="K345" i="138" s="1"/>
  <c r="L48" i="138" s="1"/>
  <c r="K307" i="138"/>
  <c r="K344" i="138" s="1"/>
  <c r="L47" i="138" s="1"/>
  <c r="K320" i="138"/>
  <c r="K357" i="138" s="1"/>
  <c r="L60" i="138" s="1"/>
  <c r="K323" i="138"/>
  <c r="K360" i="138" s="1"/>
  <c r="L63" i="138" s="1"/>
  <c r="L97" i="138" s="1"/>
  <c r="K319" i="138"/>
  <c r="M218" i="151"/>
  <c r="M252" i="151" s="1"/>
  <c r="M54" i="151"/>
  <c r="M290" i="151"/>
  <c r="M294" i="162"/>
  <c r="M24" i="130"/>
  <c r="M283" i="162"/>
  <c r="M54" i="150"/>
  <c r="L282" i="145"/>
  <c r="L27" i="132" s="1"/>
  <c r="L281" i="145"/>
  <c r="L27" i="133" s="1"/>
  <c r="L156" i="145"/>
  <c r="L233" i="148"/>
  <c r="L267" i="148" s="1"/>
  <c r="L221" i="148"/>
  <c r="L255" i="148" s="1"/>
  <c r="L229" i="144"/>
  <c r="L263" i="144" s="1"/>
  <c r="L190" i="145"/>
  <c r="L216" i="148"/>
  <c r="L250" i="148" s="1"/>
  <c r="K367" i="148"/>
  <c r="L77" i="148"/>
  <c r="L78" i="148"/>
  <c r="L238" i="148"/>
  <c r="L272" i="148" s="1"/>
  <c r="L231" i="148"/>
  <c r="L265" i="148" s="1"/>
  <c r="L93" i="148"/>
  <c r="L94" i="148"/>
  <c r="L219" i="148"/>
  <c r="L253" i="148" s="1"/>
  <c r="K368" i="148"/>
  <c r="K370" i="148" s="1"/>
  <c r="L53" i="148"/>
  <c r="L290" i="148" s="1"/>
  <c r="L236" i="148"/>
  <c r="L270" i="148" s="1"/>
  <c r="L70" i="148"/>
  <c r="L217" i="148"/>
  <c r="L251" i="148" s="1"/>
  <c r="L223" i="145"/>
  <c r="L247" i="145"/>
  <c r="L257" i="145" s="1"/>
  <c r="L258" i="145" s="1"/>
  <c r="I114" i="201"/>
  <c r="I116" i="201" s="1"/>
  <c r="I113" i="201"/>
  <c r="L239" i="145"/>
  <c r="L240" i="145" s="1"/>
  <c r="L263" i="145"/>
  <c r="L273" i="145" s="1"/>
  <c r="L274" i="145" s="1"/>
  <c r="L31" i="130"/>
  <c r="L294" i="149"/>
  <c r="L296" i="149" s="1"/>
  <c r="L230" i="141"/>
  <c r="L264" i="141" s="1"/>
  <c r="L155" i="141"/>
  <c r="L156" i="141" s="1"/>
  <c r="L137" i="141"/>
  <c r="L138" i="141" s="1"/>
  <c r="L214" i="141"/>
  <c r="L248" i="141" s="1"/>
  <c r="L213" i="141"/>
  <c r="L121" i="141"/>
  <c r="L189" i="141"/>
  <c r="L190" i="141" s="1"/>
  <c r="L205" i="141"/>
  <c r="L206" i="141" s="1"/>
  <c r="L229" i="141"/>
  <c r="L171" i="141"/>
  <c r="L172" i="141" s="1"/>
  <c r="L121" i="144"/>
  <c r="L214" i="144"/>
  <c r="L248" i="144" s="1"/>
  <c r="L213" i="144"/>
  <c r="K46" i="95"/>
  <c r="K71" i="95" s="1"/>
  <c r="K101" i="102"/>
  <c r="L155" i="144"/>
  <c r="I118" i="197"/>
  <c r="I115" i="197"/>
  <c r="I117" i="197" s="1"/>
  <c r="I119" i="197" s="1"/>
  <c r="L294" i="142"/>
  <c r="L371" i="142" s="1"/>
  <c r="A371" i="142" s="1"/>
  <c r="L205" i="144"/>
  <c r="L206" i="144" s="1"/>
  <c r="L230" i="144"/>
  <c r="L264" i="144" s="1"/>
  <c r="L189" i="144"/>
  <c r="L190" i="144" s="1"/>
  <c r="L283" i="142"/>
  <c r="M233" i="150" l="1"/>
  <c r="M267" i="150" s="1"/>
  <c r="J26" i="209"/>
  <c r="J286" i="209" s="1"/>
  <c r="J27" i="210" s="1"/>
  <c r="J68" i="211" s="1"/>
  <c r="L45" i="95"/>
  <c r="L70" i="95" s="1"/>
  <c r="K84" i="208"/>
  <c r="J159" i="196"/>
  <c r="M205" i="150"/>
  <c r="M206" i="150" s="1"/>
  <c r="M232" i="150"/>
  <c r="M266" i="150" s="1"/>
  <c r="J156" i="196"/>
  <c r="J157" i="196" s="1"/>
  <c r="M218" i="150"/>
  <c r="M252" i="150" s="1"/>
  <c r="M217" i="150"/>
  <c r="M251" i="150" s="1"/>
  <c r="I269" i="211"/>
  <c r="R73" i="218" s="1"/>
  <c r="I242" i="211"/>
  <c r="J275" i="211"/>
  <c r="S79" i="218" s="1"/>
  <c r="J248" i="211"/>
  <c r="J276" i="211"/>
  <c r="S80" i="218" s="1"/>
  <c r="J249" i="211"/>
  <c r="J289" i="209"/>
  <c r="J30" i="210" s="1"/>
  <c r="J71" i="211" s="1"/>
  <c r="M219" i="150"/>
  <c r="M253" i="150" s="1"/>
  <c r="M216" i="150"/>
  <c r="M250" i="150" s="1"/>
  <c r="M215" i="150"/>
  <c r="M249" i="150" s="1"/>
  <c r="M222" i="150"/>
  <c r="M256" i="150" s="1"/>
  <c r="M236" i="150"/>
  <c r="M270" i="150" s="1"/>
  <c r="M137" i="150"/>
  <c r="M138" i="150" s="1"/>
  <c r="J113" i="203"/>
  <c r="J115" i="203" s="1"/>
  <c r="J117" i="203" s="1"/>
  <c r="J119" i="203" s="1"/>
  <c r="L33" i="102"/>
  <c r="L52" i="95" s="1"/>
  <c r="L77" i="95" s="1"/>
  <c r="M290" i="150"/>
  <c r="M221" i="150"/>
  <c r="M255" i="150" s="1"/>
  <c r="M189" i="150"/>
  <c r="M231" i="150"/>
  <c r="M265" i="150" s="1"/>
  <c r="M171" i="150"/>
  <c r="M172" i="150" s="1"/>
  <c r="M220" i="150"/>
  <c r="M254" i="150" s="1"/>
  <c r="M155" i="150"/>
  <c r="M156" i="150" s="1"/>
  <c r="M281" i="146"/>
  <c r="M28" i="133" s="1"/>
  <c r="M371" i="147"/>
  <c r="M283" i="147"/>
  <c r="M257" i="146"/>
  <c r="M258" i="146" s="1"/>
  <c r="M29" i="130"/>
  <c r="M223" i="146"/>
  <c r="M224" i="146" s="1"/>
  <c r="L81" i="138"/>
  <c r="L183" i="138" s="1"/>
  <c r="L280" i="144"/>
  <c r="L26" i="131" s="1"/>
  <c r="M273" i="143"/>
  <c r="M274" i="143" s="1"/>
  <c r="M214" i="151"/>
  <c r="M248" i="151" s="1"/>
  <c r="M239" i="143"/>
  <c r="M240" i="143" s="1"/>
  <c r="M239" i="146"/>
  <c r="M240" i="146" s="1"/>
  <c r="M257" i="143"/>
  <c r="M258" i="143" s="1"/>
  <c r="M223" i="143"/>
  <c r="M224" i="143" s="1"/>
  <c r="M273" i="146"/>
  <c r="M274" i="146" s="1"/>
  <c r="M214" i="150"/>
  <c r="M248" i="150" s="1"/>
  <c r="M121" i="150"/>
  <c r="L101" i="138"/>
  <c r="L135" i="138" s="1"/>
  <c r="K105" i="102"/>
  <c r="M230" i="150"/>
  <c r="M264" i="150" s="1"/>
  <c r="L282" i="144"/>
  <c r="L26" i="132" s="1"/>
  <c r="L82" i="138"/>
  <c r="L150" i="138" s="1"/>
  <c r="L85" i="138"/>
  <c r="L187" i="138" s="1"/>
  <c r="L79" i="138"/>
  <c r="L147" i="138" s="1"/>
  <c r="L83" i="138"/>
  <c r="L117" i="138" s="1"/>
  <c r="L86" i="138"/>
  <c r="L120" i="138" s="1"/>
  <c r="L96" i="138"/>
  <c r="L130" i="138" s="1"/>
  <c r="M296" i="162"/>
  <c r="M371" i="162"/>
  <c r="L95" i="138"/>
  <c r="L84" i="138"/>
  <c r="L102" i="138"/>
  <c r="L80" i="138"/>
  <c r="L103" i="102"/>
  <c r="L76" i="287" s="1"/>
  <c r="L48" i="95"/>
  <c r="L73" i="95" s="1"/>
  <c r="K16" i="128"/>
  <c r="K66" i="128" s="1"/>
  <c r="I15" i="187" s="1"/>
  <c r="I44" i="187" s="1"/>
  <c r="I58" i="187" s="1"/>
  <c r="I99" i="187" s="1"/>
  <c r="K307" i="134"/>
  <c r="K344" i="134" s="1"/>
  <c r="L47" i="134" s="1"/>
  <c r="K310" i="134"/>
  <c r="K347" i="134" s="1"/>
  <c r="L50" i="134" s="1"/>
  <c r="K320" i="134"/>
  <c r="K357" i="134" s="1"/>
  <c r="L60" i="134" s="1"/>
  <c r="K323" i="134"/>
  <c r="K360" i="134" s="1"/>
  <c r="L63" i="134" s="1"/>
  <c r="K304" i="134"/>
  <c r="K341" i="134" s="1"/>
  <c r="L44" i="134" s="1"/>
  <c r="K325" i="134"/>
  <c r="K362" i="134" s="1"/>
  <c r="L65" i="134" s="1"/>
  <c r="K312" i="134"/>
  <c r="K349" i="134" s="1"/>
  <c r="L52" i="134" s="1"/>
  <c r="K308" i="134"/>
  <c r="K345" i="134" s="1"/>
  <c r="L48" i="134" s="1"/>
  <c r="K326" i="134"/>
  <c r="K363" i="134" s="1"/>
  <c r="L66" i="134" s="1"/>
  <c r="K303" i="134"/>
  <c r="K306" i="134"/>
  <c r="K343" i="134" s="1"/>
  <c r="L46" i="134" s="1"/>
  <c r="K309" i="134"/>
  <c r="K346" i="134" s="1"/>
  <c r="L49" i="134" s="1"/>
  <c r="K319" i="134"/>
  <c r="K322" i="134"/>
  <c r="K359" i="134" s="1"/>
  <c r="L62" i="134" s="1"/>
  <c r="K305" i="134"/>
  <c r="K342" i="134" s="1"/>
  <c r="L45" i="134" s="1"/>
  <c r="K328" i="134"/>
  <c r="K365" i="134" s="1"/>
  <c r="L68" i="134" s="1"/>
  <c r="K311" i="134"/>
  <c r="K348" i="134" s="1"/>
  <c r="L51" i="134" s="1"/>
  <c r="K321" i="134"/>
  <c r="K358" i="134" s="1"/>
  <c r="L61" i="134" s="1"/>
  <c r="K324" i="134"/>
  <c r="K361" i="134" s="1"/>
  <c r="L64" i="134" s="1"/>
  <c r="K327" i="134"/>
  <c r="K364" i="134" s="1"/>
  <c r="L67" i="134" s="1"/>
  <c r="K308" i="136"/>
  <c r="K345" i="136" s="1"/>
  <c r="L48" i="136" s="1"/>
  <c r="K323" i="136"/>
  <c r="K360" i="136" s="1"/>
  <c r="L63" i="136" s="1"/>
  <c r="K18" i="128"/>
  <c r="K68" i="128" s="1"/>
  <c r="I15" i="189" s="1"/>
  <c r="I44" i="189" s="1"/>
  <c r="I58" i="189" s="1"/>
  <c r="I99" i="189" s="1"/>
  <c r="K303" i="136"/>
  <c r="K312" i="136"/>
  <c r="K349" i="136" s="1"/>
  <c r="L52" i="136" s="1"/>
  <c r="K311" i="136"/>
  <c r="K348" i="136" s="1"/>
  <c r="L51" i="136" s="1"/>
  <c r="K304" i="136"/>
  <c r="K341" i="136" s="1"/>
  <c r="L44" i="136" s="1"/>
  <c r="K309" i="136"/>
  <c r="K346" i="136" s="1"/>
  <c r="L49" i="136" s="1"/>
  <c r="K306" i="136"/>
  <c r="K343" i="136" s="1"/>
  <c r="L46" i="136" s="1"/>
  <c r="K322" i="136"/>
  <c r="K359" i="136" s="1"/>
  <c r="L62" i="136" s="1"/>
  <c r="K324" i="136"/>
  <c r="K361" i="136" s="1"/>
  <c r="L64" i="136" s="1"/>
  <c r="K321" i="136"/>
  <c r="K358" i="136" s="1"/>
  <c r="L61" i="136" s="1"/>
  <c r="K307" i="136"/>
  <c r="K344" i="136" s="1"/>
  <c r="L47" i="136" s="1"/>
  <c r="K319" i="136"/>
  <c r="K328" i="136"/>
  <c r="K365" i="136" s="1"/>
  <c r="L68" i="136" s="1"/>
  <c r="K325" i="136"/>
  <c r="K362" i="136" s="1"/>
  <c r="L65" i="136" s="1"/>
  <c r="K327" i="136"/>
  <c r="K364" i="136" s="1"/>
  <c r="L67" i="136" s="1"/>
  <c r="K320" i="136"/>
  <c r="K357" i="136" s="1"/>
  <c r="L60" i="136" s="1"/>
  <c r="K310" i="136"/>
  <c r="K347" i="136" s="1"/>
  <c r="L50" i="136" s="1"/>
  <c r="K326" i="136"/>
  <c r="K363" i="136" s="1"/>
  <c r="L66" i="136" s="1"/>
  <c r="K305" i="136"/>
  <c r="K342" i="136" s="1"/>
  <c r="L45" i="136" s="1"/>
  <c r="M247" i="150"/>
  <c r="K329" i="138"/>
  <c r="K330" i="138" s="1"/>
  <c r="K356" i="138"/>
  <c r="I105" i="191"/>
  <c r="I20" i="205" s="1"/>
  <c r="I106" i="191"/>
  <c r="I20" i="207" s="1"/>
  <c r="I21" i="209" s="1"/>
  <c r="I104" i="191"/>
  <c r="L99" i="138"/>
  <c r="M281" i="151"/>
  <c r="M33" i="133" s="1"/>
  <c r="M190" i="151"/>
  <c r="M273" i="151"/>
  <c r="M274" i="151" s="1"/>
  <c r="M282" i="151"/>
  <c r="M33" i="132" s="1"/>
  <c r="M122" i="151"/>
  <c r="M263" i="150"/>
  <c r="M280" i="151"/>
  <c r="M33" i="131" s="1"/>
  <c r="M156" i="151"/>
  <c r="L131" i="138"/>
  <c r="L199" i="138"/>
  <c r="L165" i="138"/>
  <c r="K19" i="128"/>
  <c r="K69" i="128" s="1"/>
  <c r="I15" i="190" s="1"/>
  <c r="I44" i="190" s="1"/>
  <c r="I58" i="190" s="1"/>
  <c r="I99" i="190" s="1"/>
  <c r="K327" i="137"/>
  <c r="K364" i="137" s="1"/>
  <c r="L67" i="137" s="1"/>
  <c r="K308" i="137"/>
  <c r="K345" i="137" s="1"/>
  <c r="L48" i="137" s="1"/>
  <c r="K311" i="137"/>
  <c r="K348" i="137" s="1"/>
  <c r="L51" i="137" s="1"/>
  <c r="K321" i="137"/>
  <c r="K358" i="137" s="1"/>
  <c r="L61" i="137" s="1"/>
  <c r="K305" i="137"/>
  <c r="K342" i="137" s="1"/>
  <c r="L45" i="137" s="1"/>
  <c r="K303" i="137"/>
  <c r="K324" i="137"/>
  <c r="K361" i="137" s="1"/>
  <c r="L64" i="137" s="1"/>
  <c r="K312" i="137"/>
  <c r="K349" i="137" s="1"/>
  <c r="L52" i="137" s="1"/>
  <c r="K325" i="137"/>
  <c r="K362" i="137" s="1"/>
  <c r="L65" i="137" s="1"/>
  <c r="K320" i="137"/>
  <c r="K357" i="137" s="1"/>
  <c r="L60" i="137" s="1"/>
  <c r="K323" i="137"/>
  <c r="K360" i="137" s="1"/>
  <c r="L63" i="137" s="1"/>
  <c r="K304" i="137"/>
  <c r="K341" i="137" s="1"/>
  <c r="L44" i="137" s="1"/>
  <c r="K307" i="137"/>
  <c r="K344" i="137" s="1"/>
  <c r="L47" i="137" s="1"/>
  <c r="K310" i="137"/>
  <c r="K347" i="137" s="1"/>
  <c r="L50" i="137" s="1"/>
  <c r="K328" i="137"/>
  <c r="K365" i="137" s="1"/>
  <c r="L68" i="137" s="1"/>
  <c r="K319" i="137"/>
  <c r="K326" i="137"/>
  <c r="K363" i="137" s="1"/>
  <c r="L66" i="137" s="1"/>
  <c r="K306" i="137"/>
  <c r="K343" i="137" s="1"/>
  <c r="L46" i="137" s="1"/>
  <c r="K322" i="137"/>
  <c r="K359" i="137" s="1"/>
  <c r="L62" i="137" s="1"/>
  <c r="K309" i="137"/>
  <c r="K346" i="137" s="1"/>
  <c r="L49" i="137" s="1"/>
  <c r="M239" i="151"/>
  <c r="M240" i="151" s="1"/>
  <c r="K331" i="86"/>
  <c r="K371" i="86"/>
  <c r="K296" i="86"/>
  <c r="J118" i="196"/>
  <c r="J115" i="196"/>
  <c r="J117" i="196" s="1"/>
  <c r="J119" i="196" s="1"/>
  <c r="J118" i="199"/>
  <c r="J115" i="199"/>
  <c r="J117" i="199" s="1"/>
  <c r="J119" i="199" s="1"/>
  <c r="M247" i="151"/>
  <c r="K324" i="135"/>
  <c r="K361" i="135" s="1"/>
  <c r="L64" i="135" s="1"/>
  <c r="K321" i="135"/>
  <c r="K358" i="135" s="1"/>
  <c r="L61" i="135" s="1"/>
  <c r="K310" i="135"/>
  <c r="K347" i="135" s="1"/>
  <c r="L50" i="135" s="1"/>
  <c r="K320" i="135"/>
  <c r="K357" i="135" s="1"/>
  <c r="L60" i="135" s="1"/>
  <c r="K323" i="135"/>
  <c r="K360" i="135" s="1"/>
  <c r="L63" i="135" s="1"/>
  <c r="K304" i="135"/>
  <c r="K341" i="135" s="1"/>
  <c r="L44" i="135" s="1"/>
  <c r="K307" i="135"/>
  <c r="K344" i="135" s="1"/>
  <c r="L47" i="135" s="1"/>
  <c r="K305" i="135"/>
  <c r="K342" i="135" s="1"/>
  <c r="L45" i="135" s="1"/>
  <c r="K322" i="135"/>
  <c r="K359" i="135" s="1"/>
  <c r="L62" i="135" s="1"/>
  <c r="K327" i="135"/>
  <c r="K364" i="135" s="1"/>
  <c r="L67" i="135" s="1"/>
  <c r="K311" i="135"/>
  <c r="K348" i="135" s="1"/>
  <c r="L51" i="135" s="1"/>
  <c r="L85" i="135" s="1"/>
  <c r="K17" i="128"/>
  <c r="K67" i="128" s="1"/>
  <c r="I15" i="188" s="1"/>
  <c r="I44" i="188" s="1"/>
  <c r="I58" i="188" s="1"/>
  <c r="I99" i="188" s="1"/>
  <c r="K306" i="135"/>
  <c r="K343" i="135" s="1"/>
  <c r="L46" i="135" s="1"/>
  <c r="K309" i="135"/>
  <c r="K346" i="135" s="1"/>
  <c r="L49" i="135" s="1"/>
  <c r="K319" i="135"/>
  <c r="K326" i="135"/>
  <c r="K363" i="135" s="1"/>
  <c r="L66" i="135" s="1"/>
  <c r="K303" i="135"/>
  <c r="K325" i="135"/>
  <c r="K362" i="135" s="1"/>
  <c r="L65" i="135" s="1"/>
  <c r="K328" i="135"/>
  <c r="K365" i="135" s="1"/>
  <c r="L68" i="135" s="1"/>
  <c r="K312" i="135"/>
  <c r="K349" i="135" s="1"/>
  <c r="L52" i="135" s="1"/>
  <c r="K308" i="135"/>
  <c r="K345" i="135" s="1"/>
  <c r="L48" i="135" s="1"/>
  <c r="L98" i="138"/>
  <c r="K313" i="138"/>
  <c r="K340" i="138"/>
  <c r="L100" i="138"/>
  <c r="J118" i="204"/>
  <c r="J115" i="204"/>
  <c r="J117" i="204" s="1"/>
  <c r="J119" i="204" s="1"/>
  <c r="K327" i="139"/>
  <c r="K364" i="139" s="1"/>
  <c r="L67" i="139" s="1"/>
  <c r="K323" i="139"/>
  <c r="K360" i="139" s="1"/>
  <c r="L63" i="139" s="1"/>
  <c r="K21" i="128"/>
  <c r="K71" i="128" s="1"/>
  <c r="I15" i="192" s="1"/>
  <c r="I44" i="192" s="1"/>
  <c r="I58" i="192" s="1"/>
  <c r="I99" i="192" s="1"/>
  <c r="K306" i="139"/>
  <c r="K343" i="139" s="1"/>
  <c r="L46" i="139" s="1"/>
  <c r="K309" i="139"/>
  <c r="K346" i="139" s="1"/>
  <c r="L49" i="139" s="1"/>
  <c r="K319" i="139"/>
  <c r="K326" i="139"/>
  <c r="K363" i="139" s="1"/>
  <c r="L66" i="139" s="1"/>
  <c r="K307" i="139"/>
  <c r="K344" i="139" s="1"/>
  <c r="L47" i="139" s="1"/>
  <c r="K321" i="139"/>
  <c r="K358" i="139" s="1"/>
  <c r="L61" i="139" s="1"/>
  <c r="K308" i="139"/>
  <c r="K345" i="139" s="1"/>
  <c r="L48" i="139" s="1"/>
  <c r="K320" i="139"/>
  <c r="K357" i="139" s="1"/>
  <c r="L60" i="139" s="1"/>
  <c r="K304" i="139"/>
  <c r="K341" i="139" s="1"/>
  <c r="L44" i="139" s="1"/>
  <c r="K325" i="139"/>
  <c r="K362" i="139" s="1"/>
  <c r="L65" i="139" s="1"/>
  <c r="K328" i="139"/>
  <c r="K365" i="139" s="1"/>
  <c r="L68" i="139" s="1"/>
  <c r="K305" i="139"/>
  <c r="K342" i="139" s="1"/>
  <c r="L45" i="139" s="1"/>
  <c r="K312" i="139"/>
  <c r="K349" i="139" s="1"/>
  <c r="L52" i="139" s="1"/>
  <c r="K311" i="139"/>
  <c r="K348" i="139" s="1"/>
  <c r="L51" i="139" s="1"/>
  <c r="K324" i="139"/>
  <c r="K361" i="139" s="1"/>
  <c r="L64" i="139" s="1"/>
  <c r="K303" i="139"/>
  <c r="K310" i="139"/>
  <c r="K347" i="139" s="1"/>
  <c r="L50" i="139" s="1"/>
  <c r="K322" i="139"/>
  <c r="K359" i="139" s="1"/>
  <c r="L62" i="139" s="1"/>
  <c r="M331" i="147"/>
  <c r="M307" i="147"/>
  <c r="M344" i="147" s="1"/>
  <c r="M321" i="147"/>
  <c r="M358" i="147" s="1"/>
  <c r="M324" i="147"/>
  <c r="M361" i="147" s="1"/>
  <c r="M305" i="147"/>
  <c r="M342" i="147" s="1"/>
  <c r="M312" i="147"/>
  <c r="M349" i="147" s="1"/>
  <c r="M326" i="147"/>
  <c r="M363" i="147" s="1"/>
  <c r="M303" i="147"/>
  <c r="M340" i="147" s="1"/>
  <c r="M310" i="147"/>
  <c r="M347" i="147" s="1"/>
  <c r="M320" i="147"/>
  <c r="M357" i="147" s="1"/>
  <c r="M327" i="147"/>
  <c r="M364" i="147" s="1"/>
  <c r="M308" i="147"/>
  <c r="M345" i="147" s="1"/>
  <c r="M322" i="147"/>
  <c r="M359" i="147" s="1"/>
  <c r="M329" i="147"/>
  <c r="M306" i="147"/>
  <c r="M343" i="147" s="1"/>
  <c r="M313" i="147"/>
  <c r="M323" i="147"/>
  <c r="M360" i="147" s="1"/>
  <c r="M304" i="147"/>
  <c r="M341" i="147" s="1"/>
  <c r="M29" i="128"/>
  <c r="M79" i="128" s="1"/>
  <c r="K15" i="200" s="1"/>
  <c r="K44" i="200" s="1"/>
  <c r="K58" i="200" s="1"/>
  <c r="K99" i="200" s="1"/>
  <c r="M311" i="147"/>
  <c r="M348" i="147" s="1"/>
  <c r="M325" i="147"/>
  <c r="M362" i="147" s="1"/>
  <c r="M328" i="147"/>
  <c r="M365" i="147" s="1"/>
  <c r="M309" i="147"/>
  <c r="M346" i="147" s="1"/>
  <c r="M319" i="147"/>
  <c r="M356" i="147" s="1"/>
  <c r="L279" i="145"/>
  <c r="L294" i="145" s="1"/>
  <c r="L273" i="144"/>
  <c r="L274" i="144" s="1"/>
  <c r="L224" i="145"/>
  <c r="L103" i="148"/>
  <c r="L104" i="148" s="1"/>
  <c r="L162" i="148"/>
  <c r="L128" i="148"/>
  <c r="L196" i="148"/>
  <c r="L146" i="148"/>
  <c r="L180" i="148"/>
  <c r="L112" i="148"/>
  <c r="L161" i="148"/>
  <c r="L195" i="148"/>
  <c r="L127" i="148"/>
  <c r="L54" i="148"/>
  <c r="L145" i="148"/>
  <c r="L179" i="148"/>
  <c r="L111" i="148"/>
  <c r="L87" i="148"/>
  <c r="L88" i="148" s="1"/>
  <c r="I115" i="201"/>
  <c r="I117" i="201" s="1"/>
  <c r="I119" i="201" s="1"/>
  <c r="I118" i="201"/>
  <c r="L371" i="149"/>
  <c r="A371" i="149" s="1"/>
  <c r="L296" i="142"/>
  <c r="L312" i="142" s="1"/>
  <c r="L349" i="142" s="1"/>
  <c r="M52" i="142" s="1"/>
  <c r="L282" i="141"/>
  <c r="L22" i="132" s="1"/>
  <c r="L280" i="141"/>
  <c r="L22" i="131" s="1"/>
  <c r="L156" i="144"/>
  <c r="L281" i="141"/>
  <c r="L22" i="133" s="1"/>
  <c r="L122" i="141"/>
  <c r="L122" i="144"/>
  <c r="L239" i="144"/>
  <c r="L240" i="144" s="1"/>
  <c r="L239" i="141"/>
  <c r="L240" i="141" s="1"/>
  <c r="L263" i="141"/>
  <c r="L273" i="141" s="1"/>
  <c r="L274" i="141" s="1"/>
  <c r="L223" i="141"/>
  <c r="L247" i="141"/>
  <c r="L257" i="141" s="1"/>
  <c r="L258" i="141" s="1"/>
  <c r="L281" i="144"/>
  <c r="L26" i="133" s="1"/>
  <c r="L223" i="144"/>
  <c r="L247" i="144"/>
  <c r="L257" i="144" s="1"/>
  <c r="L258" i="144" s="1"/>
  <c r="L329" i="149"/>
  <c r="L306" i="149"/>
  <c r="L343" i="149" s="1"/>
  <c r="M46" i="149" s="1"/>
  <c r="L313" i="149"/>
  <c r="L323" i="149"/>
  <c r="L360" i="149" s="1"/>
  <c r="M63" i="149" s="1"/>
  <c r="L304" i="149"/>
  <c r="L341" i="149" s="1"/>
  <c r="M44" i="149" s="1"/>
  <c r="L307" i="149"/>
  <c r="L344" i="149" s="1"/>
  <c r="M47" i="149" s="1"/>
  <c r="L325" i="149"/>
  <c r="L362" i="149" s="1"/>
  <c r="M65" i="149" s="1"/>
  <c r="L328" i="149"/>
  <c r="L365" i="149" s="1"/>
  <c r="M68" i="149" s="1"/>
  <c r="L309" i="149"/>
  <c r="L346" i="149" s="1"/>
  <c r="M49" i="149" s="1"/>
  <c r="L319" i="149"/>
  <c r="L326" i="149"/>
  <c r="L363" i="149" s="1"/>
  <c r="M66" i="149" s="1"/>
  <c r="L303" i="149"/>
  <c r="L321" i="149"/>
  <c r="L358" i="149" s="1"/>
  <c r="M61" i="149" s="1"/>
  <c r="L324" i="149"/>
  <c r="L361" i="149" s="1"/>
  <c r="M64" i="149" s="1"/>
  <c r="L305" i="149"/>
  <c r="L342" i="149" s="1"/>
  <c r="M45" i="149" s="1"/>
  <c r="L312" i="149"/>
  <c r="L349" i="149" s="1"/>
  <c r="M52" i="149" s="1"/>
  <c r="L322" i="149"/>
  <c r="L359" i="149" s="1"/>
  <c r="M62" i="149" s="1"/>
  <c r="L331" i="149"/>
  <c r="L31" i="128"/>
  <c r="L81" i="128" s="1"/>
  <c r="J15" i="202" s="1"/>
  <c r="J44" i="202" s="1"/>
  <c r="J58" i="202" s="1"/>
  <c r="J99" i="202" s="1"/>
  <c r="L310" i="149"/>
  <c r="L347" i="149" s="1"/>
  <c r="M50" i="149" s="1"/>
  <c r="L320" i="149"/>
  <c r="L357" i="149" s="1"/>
  <c r="M60" i="149" s="1"/>
  <c r="L327" i="149"/>
  <c r="L364" i="149" s="1"/>
  <c r="M67" i="149" s="1"/>
  <c r="L308" i="149"/>
  <c r="L345" i="149" s="1"/>
  <c r="M48" i="149" s="1"/>
  <c r="L311" i="149"/>
  <c r="L348" i="149" s="1"/>
  <c r="M51" i="149" s="1"/>
  <c r="M281" i="150" l="1"/>
  <c r="M32" i="133" s="1"/>
  <c r="J271" i="211"/>
  <c r="S75" i="218" s="1"/>
  <c r="J244" i="211"/>
  <c r="J268" i="211"/>
  <c r="S72" i="218" s="1"/>
  <c r="J241" i="211"/>
  <c r="I281" i="209"/>
  <c r="I22" i="210" s="1"/>
  <c r="I63" i="211" s="1"/>
  <c r="M85" i="149"/>
  <c r="M119" i="149" s="1"/>
  <c r="M282" i="150"/>
  <c r="M32" i="132" s="1"/>
  <c r="M81" i="149"/>
  <c r="M115" i="149" s="1"/>
  <c r="L83" i="134"/>
  <c r="L151" i="134" s="1"/>
  <c r="J118" i="203"/>
  <c r="L149" i="138"/>
  <c r="M190" i="150"/>
  <c r="L107" i="102"/>
  <c r="L96" i="139"/>
  <c r="L198" i="139" s="1"/>
  <c r="M280" i="150"/>
  <c r="M32" i="131" s="1"/>
  <c r="L100" i="137"/>
  <c r="L134" i="137" s="1"/>
  <c r="L98" i="139"/>
  <c r="L200" i="139" s="1"/>
  <c r="L169" i="138"/>
  <c r="L81" i="136"/>
  <c r="L149" i="136" s="1"/>
  <c r="M257" i="151"/>
  <c r="M258" i="151" s="1"/>
  <c r="L203" i="138"/>
  <c r="M223" i="151"/>
  <c r="M279" i="151" s="1"/>
  <c r="L115" i="138"/>
  <c r="M96" i="149"/>
  <c r="M198" i="149" s="1"/>
  <c r="M100" i="149"/>
  <c r="M134" i="149" s="1"/>
  <c r="M122" i="150"/>
  <c r="M279" i="146"/>
  <c r="M283" i="146" s="1"/>
  <c r="M279" i="143"/>
  <c r="M25" i="130" s="1"/>
  <c r="M239" i="150"/>
  <c r="M240" i="150" s="1"/>
  <c r="M257" i="150"/>
  <c r="M258" i="150" s="1"/>
  <c r="M223" i="150"/>
  <c r="M224" i="150" s="1"/>
  <c r="M273" i="150"/>
  <c r="M274" i="150" s="1"/>
  <c r="L184" i="138"/>
  <c r="L116" i="138"/>
  <c r="L154" i="138"/>
  <c r="L81" i="139"/>
  <c r="L183" i="139" s="1"/>
  <c r="L198" i="138"/>
  <c r="L86" i="135"/>
  <c r="L154" i="135" s="1"/>
  <c r="L86" i="137"/>
  <c r="L120" i="137" s="1"/>
  <c r="L153" i="138"/>
  <c r="L84" i="139"/>
  <c r="L152" i="139" s="1"/>
  <c r="L188" i="138"/>
  <c r="L119" i="138"/>
  <c r="L95" i="134"/>
  <c r="L197" i="134" s="1"/>
  <c r="L99" i="135"/>
  <c r="L167" i="135" s="1"/>
  <c r="L80" i="137"/>
  <c r="L148" i="137" s="1"/>
  <c r="L79" i="136"/>
  <c r="L113" i="136" s="1"/>
  <c r="L113" i="138"/>
  <c r="L99" i="136"/>
  <c r="L133" i="136" s="1"/>
  <c r="L181" i="138"/>
  <c r="L83" i="136"/>
  <c r="L151" i="136" s="1"/>
  <c r="L101" i="134"/>
  <c r="L169" i="134" s="1"/>
  <c r="L82" i="134"/>
  <c r="L184" i="134" s="1"/>
  <c r="L79" i="134"/>
  <c r="L147" i="134" s="1"/>
  <c r="L102" i="137"/>
  <c r="L170" i="137" s="1"/>
  <c r="L79" i="139"/>
  <c r="L181" i="139" s="1"/>
  <c r="L185" i="138"/>
  <c r="L27" i="130"/>
  <c r="L100" i="135"/>
  <c r="L202" i="135" s="1"/>
  <c r="L79" i="135"/>
  <c r="L181" i="135" s="1"/>
  <c r="L83" i="137"/>
  <c r="L185" i="137" s="1"/>
  <c r="L95" i="137"/>
  <c r="L129" i="137" s="1"/>
  <c r="L102" i="135"/>
  <c r="L170" i="135" s="1"/>
  <c r="L102" i="136"/>
  <c r="L204" i="136" s="1"/>
  <c r="L151" i="138"/>
  <c r="L85" i="134"/>
  <c r="L119" i="134" s="1"/>
  <c r="L100" i="134"/>
  <c r="L202" i="134" s="1"/>
  <c r="L95" i="136"/>
  <c r="L129" i="136" s="1"/>
  <c r="L98" i="136"/>
  <c r="L166" i="136" s="1"/>
  <c r="L96" i="137"/>
  <c r="L164" i="137" s="1"/>
  <c r="L164" i="138"/>
  <c r="L84" i="136"/>
  <c r="L186" i="136" s="1"/>
  <c r="L98" i="134"/>
  <c r="L200" i="134" s="1"/>
  <c r="L100" i="136"/>
  <c r="L202" i="136" s="1"/>
  <c r="L283" i="145"/>
  <c r="L86" i="136"/>
  <c r="L120" i="136" s="1"/>
  <c r="L233" i="138"/>
  <c r="L267" i="138" s="1"/>
  <c r="L85" i="139"/>
  <c r="L187" i="139" s="1"/>
  <c r="L95" i="139"/>
  <c r="L129" i="139" s="1"/>
  <c r="L81" i="135"/>
  <c r="L115" i="135" s="1"/>
  <c r="L99" i="139"/>
  <c r="L133" i="139" s="1"/>
  <c r="L83" i="139"/>
  <c r="L117" i="139" s="1"/>
  <c r="L101" i="139"/>
  <c r="L169" i="139" s="1"/>
  <c r="L83" i="135"/>
  <c r="L117" i="135" s="1"/>
  <c r="L82" i="137"/>
  <c r="L150" i="137" s="1"/>
  <c r="M330" i="147"/>
  <c r="K340" i="139"/>
  <c r="K313" i="139"/>
  <c r="L100" i="139"/>
  <c r="I105" i="192"/>
  <c r="I21" i="205" s="1"/>
  <c r="I106" i="192"/>
  <c r="I21" i="207" s="1"/>
  <c r="I22" i="209" s="1"/>
  <c r="I104" i="192"/>
  <c r="L101" i="135"/>
  <c r="L95" i="135"/>
  <c r="L84" i="137"/>
  <c r="K340" i="137"/>
  <c r="K313" i="137"/>
  <c r="L167" i="138"/>
  <c r="L201" i="138"/>
  <c r="L133" i="138"/>
  <c r="I105" i="189"/>
  <c r="I18" i="205" s="1"/>
  <c r="I104" i="189"/>
  <c r="I106" i="189"/>
  <c r="I18" i="207" s="1"/>
  <c r="L80" i="134"/>
  <c r="L86" i="134"/>
  <c r="L152" i="138"/>
  <c r="L118" i="138"/>
  <c r="L186" i="138"/>
  <c r="L102" i="139"/>
  <c r="L82" i="139"/>
  <c r="K329" i="139"/>
  <c r="K330" i="139" s="1"/>
  <c r="K356" i="139"/>
  <c r="L97" i="139"/>
  <c r="L202" i="138"/>
  <c r="L134" i="138"/>
  <c r="L168" i="138"/>
  <c r="K350" i="138"/>
  <c r="L43" i="138"/>
  <c r="L82" i="135"/>
  <c r="K340" i="135"/>
  <c r="K313" i="135"/>
  <c r="L80" i="135"/>
  <c r="L96" i="135"/>
  <c r="L97" i="135"/>
  <c r="L98" i="135"/>
  <c r="L81" i="137"/>
  <c r="L99" i="137"/>
  <c r="L79" i="137"/>
  <c r="L101" i="137"/>
  <c r="I20" i="206"/>
  <c r="J79" i="208" s="1"/>
  <c r="I107" i="191"/>
  <c r="I112" i="191" s="1"/>
  <c r="K356" i="136"/>
  <c r="K329" i="136"/>
  <c r="K330" i="136" s="1"/>
  <c r="L96" i="136"/>
  <c r="L85" i="136"/>
  <c r="L97" i="136"/>
  <c r="L96" i="134"/>
  <c r="K313" i="134"/>
  <c r="K340" i="134"/>
  <c r="L99" i="134"/>
  <c r="L84" i="134"/>
  <c r="L163" i="138"/>
  <c r="L197" i="138"/>
  <c r="L129" i="138"/>
  <c r="M366" i="147"/>
  <c r="M332" i="147"/>
  <c r="M333" i="147" s="1"/>
  <c r="M314" i="147"/>
  <c r="M350" i="147"/>
  <c r="K332" i="138"/>
  <c r="K333" i="138" s="1"/>
  <c r="K314" i="138"/>
  <c r="I105" i="188"/>
  <c r="I17" i="205" s="1"/>
  <c r="I106" i="188"/>
  <c r="I17" i="207" s="1"/>
  <c r="I104" i="188"/>
  <c r="K310" i="86"/>
  <c r="K347" i="86" s="1"/>
  <c r="K325" i="86"/>
  <c r="K362" i="86" s="1"/>
  <c r="L65" i="86" s="1"/>
  <c r="K319" i="86"/>
  <c r="K311" i="86"/>
  <c r="K348" i="86" s="1"/>
  <c r="K305" i="86"/>
  <c r="K342" i="86" s="1"/>
  <c r="K309" i="86"/>
  <c r="K346" i="86" s="1"/>
  <c r="K323" i="86"/>
  <c r="K360" i="86" s="1"/>
  <c r="L63" i="86" s="1"/>
  <c r="K308" i="86"/>
  <c r="K345" i="86" s="1"/>
  <c r="K320" i="86"/>
  <c r="K357" i="86" s="1"/>
  <c r="L60" i="86" s="1"/>
  <c r="K304" i="86"/>
  <c r="K341" i="86" s="1"/>
  <c r="K322" i="86"/>
  <c r="K359" i="86" s="1"/>
  <c r="L62" i="86" s="1"/>
  <c r="K324" i="86"/>
  <c r="K361" i="86" s="1"/>
  <c r="L64" i="86" s="1"/>
  <c r="K312" i="86"/>
  <c r="K349" i="86" s="1"/>
  <c r="K321" i="86"/>
  <c r="K358" i="86" s="1"/>
  <c r="L61" i="86" s="1"/>
  <c r="K327" i="86"/>
  <c r="K364" i="86" s="1"/>
  <c r="L67" i="86" s="1"/>
  <c r="K15" i="128"/>
  <c r="K65" i="128" s="1"/>
  <c r="I15" i="186" s="1"/>
  <c r="I44" i="186" s="1"/>
  <c r="I58" i="186" s="1"/>
  <c r="I99" i="186" s="1"/>
  <c r="K326" i="86"/>
  <c r="K363" i="86" s="1"/>
  <c r="L66" i="86" s="1"/>
  <c r="K306" i="86"/>
  <c r="K343" i="86" s="1"/>
  <c r="K307" i="86"/>
  <c r="K344" i="86" s="1"/>
  <c r="K328" i="86"/>
  <c r="K365" i="86" s="1"/>
  <c r="L68" i="86" s="1"/>
  <c r="K303" i="86"/>
  <c r="K329" i="137"/>
  <c r="K330" i="137" s="1"/>
  <c r="K356" i="137"/>
  <c r="I105" i="190"/>
  <c r="I19" i="205" s="1"/>
  <c r="I106" i="190"/>
  <c r="I19" i="207" s="1"/>
  <c r="I20" i="209" s="1"/>
  <c r="I104" i="190"/>
  <c r="L59" i="138"/>
  <c r="K366" i="138"/>
  <c r="L101" i="136"/>
  <c r="L80" i="136"/>
  <c r="L82" i="136"/>
  <c r="K356" i="134"/>
  <c r="K329" i="134"/>
  <c r="K330" i="134" s="1"/>
  <c r="L81" i="134"/>
  <c r="L148" i="138"/>
  <c r="L182" i="138"/>
  <c r="L114" i="138"/>
  <c r="M323" i="162"/>
  <c r="M360" i="162" s="1"/>
  <c r="M304" i="162"/>
  <c r="M341" i="162" s="1"/>
  <c r="M311" i="162"/>
  <c r="M348" i="162" s="1"/>
  <c r="M325" i="162"/>
  <c r="M362" i="162" s="1"/>
  <c r="M328" i="162"/>
  <c r="M365" i="162" s="1"/>
  <c r="M309" i="162"/>
  <c r="M346" i="162" s="1"/>
  <c r="M319" i="162"/>
  <c r="M356" i="162" s="1"/>
  <c r="M331" i="162"/>
  <c r="M307" i="162"/>
  <c r="M344" i="162" s="1"/>
  <c r="M321" i="162"/>
  <c r="M358" i="162" s="1"/>
  <c r="M324" i="162"/>
  <c r="M361" i="162" s="1"/>
  <c r="M305" i="162"/>
  <c r="M342" i="162" s="1"/>
  <c r="M24" i="128"/>
  <c r="M74" i="128" s="1"/>
  <c r="K15" i="195" s="1"/>
  <c r="K44" i="195" s="1"/>
  <c r="K58" i="195" s="1"/>
  <c r="K99" i="195" s="1"/>
  <c r="M312" i="162"/>
  <c r="M349" i="162" s="1"/>
  <c r="M326" i="162"/>
  <c r="M363" i="162" s="1"/>
  <c r="M303" i="162"/>
  <c r="M340" i="162" s="1"/>
  <c r="M310" i="162"/>
  <c r="M347" i="162" s="1"/>
  <c r="M320" i="162"/>
  <c r="M357" i="162" s="1"/>
  <c r="M327" i="162"/>
  <c r="M364" i="162" s="1"/>
  <c r="M308" i="162"/>
  <c r="M345" i="162" s="1"/>
  <c r="M322" i="162"/>
  <c r="M359" i="162" s="1"/>
  <c r="M329" i="162"/>
  <c r="M306" i="162"/>
  <c r="M343" i="162" s="1"/>
  <c r="M313" i="162"/>
  <c r="K104" i="200"/>
  <c r="K105" i="200"/>
  <c r="K29" i="205" s="1"/>
  <c r="K106" i="200"/>
  <c r="K29" i="207" s="1"/>
  <c r="K30" i="209" s="1"/>
  <c r="L86" i="139"/>
  <c r="L80" i="139"/>
  <c r="L166" i="138"/>
  <c r="L200" i="138"/>
  <c r="L132" i="138"/>
  <c r="K329" i="135"/>
  <c r="K330" i="135" s="1"/>
  <c r="K356" i="135"/>
  <c r="L187" i="135"/>
  <c r="L153" i="135"/>
  <c r="L119" i="135"/>
  <c r="L84" i="135"/>
  <c r="L97" i="137"/>
  <c r="L98" i="137"/>
  <c r="L85" i="137"/>
  <c r="K313" i="136"/>
  <c r="K340" i="136"/>
  <c r="L102" i="134"/>
  <c r="L97" i="134"/>
  <c r="I104" i="187"/>
  <c r="I106" i="187"/>
  <c r="I16" i="207" s="1"/>
  <c r="I17" i="209" s="1"/>
  <c r="I105" i="187"/>
  <c r="I16" i="205" s="1"/>
  <c r="L204" i="138"/>
  <c r="L170" i="138"/>
  <c r="L136" i="138"/>
  <c r="L307" i="142"/>
  <c r="L344" i="142" s="1"/>
  <c r="M47" i="142" s="1"/>
  <c r="L313" i="142"/>
  <c r="L324" i="142"/>
  <c r="L361" i="142" s="1"/>
  <c r="M64" i="142" s="1"/>
  <c r="L327" i="142"/>
  <c r="L364" i="142" s="1"/>
  <c r="M67" i="142" s="1"/>
  <c r="L326" i="142"/>
  <c r="L363" i="142" s="1"/>
  <c r="M66" i="142" s="1"/>
  <c r="L23" i="128"/>
  <c r="L73" i="128" s="1"/>
  <c r="J15" i="194" s="1"/>
  <c r="J44" i="194" s="1"/>
  <c r="J58" i="194" s="1"/>
  <c r="J99" i="194" s="1"/>
  <c r="J104" i="194" s="1"/>
  <c r="L319" i="142"/>
  <c r="L356" i="142" s="1"/>
  <c r="L306" i="142"/>
  <c r="L343" i="142" s="1"/>
  <c r="M46" i="142" s="1"/>
  <c r="L331" i="142"/>
  <c r="L229" i="148"/>
  <c r="L263" i="148" s="1"/>
  <c r="L325" i="142"/>
  <c r="L362" i="142" s="1"/>
  <c r="M65" i="142" s="1"/>
  <c r="L308" i="142"/>
  <c r="L345" i="142" s="1"/>
  <c r="M48" i="142" s="1"/>
  <c r="L305" i="142"/>
  <c r="L342" i="142" s="1"/>
  <c r="M45" i="142" s="1"/>
  <c r="L189" i="148"/>
  <c r="L190" i="148" s="1"/>
  <c r="L171" i="148"/>
  <c r="L172" i="148" s="1"/>
  <c r="L214" i="148"/>
  <c r="L248" i="148" s="1"/>
  <c r="L137" i="148"/>
  <c r="L138" i="148" s="1"/>
  <c r="L213" i="148"/>
  <c r="L121" i="148"/>
  <c r="L296" i="145"/>
  <c r="L371" i="145"/>
  <c r="A371" i="145" s="1"/>
  <c r="L155" i="148"/>
  <c r="L205" i="148"/>
  <c r="L206" i="148" s="1"/>
  <c r="L230" i="148"/>
  <c r="L264" i="148" s="1"/>
  <c r="L309" i="142"/>
  <c r="L346" i="142" s="1"/>
  <c r="M49" i="142" s="1"/>
  <c r="L304" i="142"/>
  <c r="L341" i="142" s="1"/>
  <c r="M44" i="142" s="1"/>
  <c r="L329" i="142"/>
  <c r="L320" i="142"/>
  <c r="L357" i="142" s="1"/>
  <c r="M60" i="142" s="1"/>
  <c r="L322" i="142"/>
  <c r="L359" i="142" s="1"/>
  <c r="M62" i="142" s="1"/>
  <c r="L321" i="142"/>
  <c r="L358" i="142" s="1"/>
  <c r="M61" i="142" s="1"/>
  <c r="L303" i="142"/>
  <c r="L340" i="142" s="1"/>
  <c r="L328" i="142"/>
  <c r="L365" i="142" s="1"/>
  <c r="M68" i="142" s="1"/>
  <c r="L323" i="142"/>
  <c r="L360" i="142" s="1"/>
  <c r="M63" i="142" s="1"/>
  <c r="L311" i="142"/>
  <c r="L348" i="142" s="1"/>
  <c r="M51" i="142" s="1"/>
  <c r="L310" i="142"/>
  <c r="L347" i="142" s="1"/>
  <c r="M50" i="142" s="1"/>
  <c r="M98" i="149"/>
  <c r="M166" i="149" s="1"/>
  <c r="L279" i="141"/>
  <c r="L22" i="130" s="1"/>
  <c r="M101" i="149"/>
  <c r="M203" i="149" s="1"/>
  <c r="L279" i="144"/>
  <c r="L294" i="144" s="1"/>
  <c r="L224" i="141"/>
  <c r="L224" i="144"/>
  <c r="M84" i="149"/>
  <c r="M118" i="149" s="1"/>
  <c r="M82" i="149"/>
  <c r="M150" i="149" s="1"/>
  <c r="M79" i="149"/>
  <c r="M113" i="149" s="1"/>
  <c r="L332" i="149"/>
  <c r="L333" i="149" s="1"/>
  <c r="A333" i="149" s="1"/>
  <c r="M86" i="149"/>
  <c r="L340" i="149"/>
  <c r="L314" i="149"/>
  <c r="M102" i="149"/>
  <c r="M97" i="149"/>
  <c r="J106" i="202"/>
  <c r="J31" i="207" s="1"/>
  <c r="J32" i="209" s="1"/>
  <c r="J105" i="202"/>
  <c r="J31" i="205" s="1"/>
  <c r="J104" i="202"/>
  <c r="M99" i="149"/>
  <c r="L356" i="149"/>
  <c r="L330" i="149"/>
  <c r="M80" i="149"/>
  <c r="M95" i="149"/>
  <c r="M83" i="149"/>
  <c r="L217" i="138" l="1"/>
  <c r="L251" i="138" s="1"/>
  <c r="M187" i="149"/>
  <c r="M153" i="149"/>
  <c r="M183" i="149"/>
  <c r="M149" i="149"/>
  <c r="I263" i="211"/>
  <c r="R67" i="218" s="1"/>
  <c r="I236" i="211"/>
  <c r="I282" i="209"/>
  <c r="I23" i="210" s="1"/>
  <c r="I64" i="211" s="1"/>
  <c r="I277" i="209"/>
  <c r="I18" i="210" s="1"/>
  <c r="I59" i="211" s="1"/>
  <c r="K290" i="209"/>
  <c r="K31" i="210" s="1"/>
  <c r="K72" i="211" s="1"/>
  <c r="I280" i="209"/>
  <c r="I21" i="210" s="1"/>
  <c r="I62" i="211" s="1"/>
  <c r="J292" i="209"/>
  <c r="J33" i="210" s="1"/>
  <c r="J74" i="211" s="1"/>
  <c r="L185" i="134"/>
  <c r="L117" i="134"/>
  <c r="M97" i="142"/>
  <c r="M131" i="142" s="1"/>
  <c r="L168" i="137"/>
  <c r="L202" i="137"/>
  <c r="L164" i="139"/>
  <c r="L130" i="139"/>
  <c r="L166" i="139"/>
  <c r="L132" i="139"/>
  <c r="L115" i="136"/>
  <c r="L237" i="138"/>
  <c r="L271" i="138" s="1"/>
  <c r="M202" i="149"/>
  <c r="L183" i="136"/>
  <c r="M168" i="149"/>
  <c r="L221" i="138"/>
  <c r="L255" i="138" s="1"/>
  <c r="M164" i="149"/>
  <c r="M224" i="151"/>
  <c r="L149" i="139"/>
  <c r="L181" i="136"/>
  <c r="L181" i="134"/>
  <c r="M294" i="146"/>
  <c r="M371" i="146" s="1"/>
  <c r="M130" i="149"/>
  <c r="M28" i="130"/>
  <c r="M283" i="143"/>
  <c r="M294" i="143"/>
  <c r="M296" i="143" s="1"/>
  <c r="L188" i="137"/>
  <c r="L218" i="138"/>
  <c r="L252" i="138" s="1"/>
  <c r="M279" i="150"/>
  <c r="M32" i="130" s="1"/>
  <c r="L204" i="137"/>
  <c r="L153" i="134"/>
  <c r="L129" i="134"/>
  <c r="L185" i="136"/>
  <c r="L117" i="136"/>
  <c r="L185" i="139"/>
  <c r="L163" i="134"/>
  <c r="L136" i="137"/>
  <c r="L197" i="139"/>
  <c r="L197" i="137"/>
  <c r="L132" i="134"/>
  <c r="L232" i="138"/>
  <c r="L266" i="138" s="1"/>
  <c r="L168" i="134"/>
  <c r="L149" i="135"/>
  <c r="L120" i="135"/>
  <c r="L151" i="135"/>
  <c r="L222" i="138"/>
  <c r="L256" i="138" s="1"/>
  <c r="L168" i="136"/>
  <c r="L118" i="139"/>
  <c r="L114" i="137"/>
  <c r="L133" i="135"/>
  <c r="L201" i="136"/>
  <c r="L154" i="137"/>
  <c r="L203" i="134"/>
  <c r="L136" i="135"/>
  <c r="L147" i="139"/>
  <c r="L132" i="136"/>
  <c r="L115" i="139"/>
  <c r="L147" i="136"/>
  <c r="L117" i="137"/>
  <c r="L215" i="138"/>
  <c r="L249" i="138" s="1"/>
  <c r="L134" i="136"/>
  <c r="L183" i="135"/>
  <c r="L204" i="135"/>
  <c r="L186" i="139"/>
  <c r="L134" i="134"/>
  <c r="L134" i="135"/>
  <c r="L188" i="135"/>
  <c r="L135" i="139"/>
  <c r="L201" i="135"/>
  <c r="L135" i="134"/>
  <c r="L168" i="135"/>
  <c r="L203" i="139"/>
  <c r="L150" i="134"/>
  <c r="L170" i="136"/>
  <c r="L182" i="137"/>
  <c r="L167" i="136"/>
  <c r="L154" i="136"/>
  <c r="L151" i="137"/>
  <c r="L113" i="134"/>
  <c r="L200" i="136"/>
  <c r="L152" i="136"/>
  <c r="L219" i="138"/>
  <c r="L253" i="138" s="1"/>
  <c r="L201" i="139"/>
  <c r="L197" i="136"/>
  <c r="L113" i="135"/>
  <c r="L136" i="136"/>
  <c r="L116" i="134"/>
  <c r="L163" i="136"/>
  <c r="L147" i="135"/>
  <c r="L113" i="139"/>
  <c r="K21" i="102"/>
  <c r="K95" i="102" s="1"/>
  <c r="L130" i="137"/>
  <c r="L163" i="137"/>
  <c r="L151" i="139"/>
  <c r="L166" i="134"/>
  <c r="L198" i="137"/>
  <c r="L232" i="137" s="1"/>
  <c r="L266" i="137" s="1"/>
  <c r="L187" i="134"/>
  <c r="L163" i="139"/>
  <c r="L185" i="135"/>
  <c r="L116" i="137"/>
  <c r="L273" i="148"/>
  <c r="L274" i="148" s="1"/>
  <c r="L184" i="137"/>
  <c r="L119" i="139"/>
  <c r="L188" i="136"/>
  <c r="L167" i="139"/>
  <c r="L153" i="139"/>
  <c r="L118" i="136"/>
  <c r="M200" i="149"/>
  <c r="L102" i="86"/>
  <c r="L204" i="86" s="1"/>
  <c r="L98" i="86"/>
  <c r="L132" i="86" s="1"/>
  <c r="L95" i="86"/>
  <c r="L163" i="86" s="1"/>
  <c r="L96" i="86"/>
  <c r="L164" i="86" s="1"/>
  <c r="L238" i="138"/>
  <c r="L272" i="138" s="1"/>
  <c r="M330" i="162"/>
  <c r="L199" i="137"/>
  <c r="L131" i="137"/>
  <c r="L165" i="137"/>
  <c r="L59" i="135"/>
  <c r="K366" i="135"/>
  <c r="L115" i="134"/>
  <c r="L149" i="134"/>
  <c r="L183" i="134"/>
  <c r="L47" i="86"/>
  <c r="Q558" i="217"/>
  <c r="L97" i="86"/>
  <c r="K356" i="86"/>
  <c r="K329" i="86"/>
  <c r="K330" i="86" s="1"/>
  <c r="I18" i="209"/>
  <c r="M368" i="147"/>
  <c r="M370" i="147" s="1"/>
  <c r="M351" i="147"/>
  <c r="L231" i="138"/>
  <c r="L265" i="138" s="1"/>
  <c r="L43" i="134"/>
  <c r="K350" i="134"/>
  <c r="L164" i="136"/>
  <c r="L130" i="136"/>
  <c r="L198" i="136"/>
  <c r="L133" i="137"/>
  <c r="L167" i="137"/>
  <c r="L201" i="137"/>
  <c r="L114" i="135"/>
  <c r="L148" i="135"/>
  <c r="L182" i="135"/>
  <c r="L77" i="138"/>
  <c r="L78" i="138"/>
  <c r="L236" i="138"/>
  <c r="L270" i="138" s="1"/>
  <c r="L150" i="139"/>
  <c r="L184" i="139"/>
  <c r="L116" i="139"/>
  <c r="L188" i="134"/>
  <c r="L120" i="134"/>
  <c r="L154" i="134"/>
  <c r="I19" i="209"/>
  <c r="M82" i="142"/>
  <c r="M184" i="142" s="1"/>
  <c r="M81" i="142"/>
  <c r="M183" i="142" s="1"/>
  <c r="L186" i="135"/>
  <c r="L118" i="135"/>
  <c r="L152" i="135"/>
  <c r="L221" i="135"/>
  <c r="L255" i="135" s="1"/>
  <c r="L148" i="139"/>
  <c r="L114" i="139"/>
  <c r="L182" i="139"/>
  <c r="K106" i="195"/>
  <c r="K24" i="207" s="1"/>
  <c r="K105" i="195"/>
  <c r="K24" i="205" s="1"/>
  <c r="K104" i="195"/>
  <c r="K366" i="137"/>
  <c r="L59" i="137"/>
  <c r="L46" i="86"/>
  <c r="Q557" i="217"/>
  <c r="L44" i="86"/>
  <c r="Q555" i="217"/>
  <c r="L49" i="86"/>
  <c r="Q560" i="217"/>
  <c r="L99" i="86"/>
  <c r="K332" i="134"/>
  <c r="K333" i="134" s="1"/>
  <c r="K314" i="134"/>
  <c r="L149" i="137"/>
  <c r="L183" i="137"/>
  <c r="L115" i="137"/>
  <c r="L166" i="135"/>
  <c r="L132" i="135"/>
  <c r="L200" i="135"/>
  <c r="K314" i="135"/>
  <c r="K332" i="135"/>
  <c r="K333" i="135" s="1"/>
  <c r="K368" i="138"/>
  <c r="K370" i="138" s="1"/>
  <c r="K351" i="138"/>
  <c r="L53" i="138"/>
  <c r="L165" i="139"/>
  <c r="L199" i="139"/>
  <c r="L131" i="139"/>
  <c r="L170" i="139"/>
  <c r="L204" i="139"/>
  <c r="L136" i="139"/>
  <c r="L220" i="138"/>
  <c r="L254" i="138" s="1"/>
  <c r="L114" i="134"/>
  <c r="L182" i="134"/>
  <c r="L148" i="134"/>
  <c r="I18" i="206"/>
  <c r="J77" i="208" s="1"/>
  <c r="I107" i="189"/>
  <c r="I112" i="189" s="1"/>
  <c r="L186" i="137"/>
  <c r="L118" i="137"/>
  <c r="L152" i="137"/>
  <c r="L163" i="135"/>
  <c r="L197" i="135"/>
  <c r="L129" i="135"/>
  <c r="L168" i="139"/>
  <c r="L134" i="139"/>
  <c r="L202" i="139"/>
  <c r="I107" i="187"/>
  <c r="I112" i="187" s="1"/>
  <c r="I16" i="206"/>
  <c r="J75" i="208" s="1"/>
  <c r="L204" i="134"/>
  <c r="L136" i="134"/>
  <c r="L170" i="134"/>
  <c r="L43" i="136"/>
  <c r="K350" i="136"/>
  <c r="L153" i="137"/>
  <c r="L119" i="137"/>
  <c r="L187" i="137"/>
  <c r="L234" i="138"/>
  <c r="L268" i="138" s="1"/>
  <c r="L188" i="139"/>
  <c r="L120" i="139"/>
  <c r="L154" i="139"/>
  <c r="K107" i="200"/>
  <c r="K112" i="200" s="1"/>
  <c r="K29" i="206"/>
  <c r="L88" i="208" s="1"/>
  <c r="M332" i="162"/>
  <c r="M333" i="162" s="1"/>
  <c r="M314" i="162"/>
  <c r="M350" i="162"/>
  <c r="L216" i="138"/>
  <c r="L250" i="138" s="1"/>
  <c r="K366" i="134"/>
  <c r="L59" i="134"/>
  <c r="L116" i="136"/>
  <c r="L150" i="136"/>
  <c r="L184" i="136"/>
  <c r="L182" i="136"/>
  <c r="L148" i="136"/>
  <c r="L114" i="136"/>
  <c r="L169" i="136"/>
  <c r="L135" i="136"/>
  <c r="L203" i="136"/>
  <c r="K367" i="138"/>
  <c r="L69" i="138"/>
  <c r="L70" i="138" s="1"/>
  <c r="K313" i="86"/>
  <c r="K340" i="86"/>
  <c r="L101" i="86"/>
  <c r="L100" i="86"/>
  <c r="L52" i="86"/>
  <c r="Q563" i="217"/>
  <c r="L45" i="86"/>
  <c r="Q556" i="217"/>
  <c r="L50" i="86"/>
  <c r="Q561" i="217"/>
  <c r="M367" i="147"/>
  <c r="A70" i="147"/>
  <c r="L152" i="134"/>
  <c r="L186" i="134"/>
  <c r="L118" i="134"/>
  <c r="L164" i="134"/>
  <c r="L198" i="134"/>
  <c r="L130" i="134"/>
  <c r="L165" i="136"/>
  <c r="L199" i="136"/>
  <c r="L131" i="136"/>
  <c r="K366" i="136"/>
  <c r="L59" i="136"/>
  <c r="L135" i="137"/>
  <c r="L169" i="137"/>
  <c r="L203" i="137"/>
  <c r="L199" i="135"/>
  <c r="L131" i="135"/>
  <c r="L165" i="135"/>
  <c r="K350" i="135"/>
  <c r="L43" i="135"/>
  <c r="L59" i="139"/>
  <c r="K366" i="139"/>
  <c r="L235" i="138"/>
  <c r="L269" i="138" s="1"/>
  <c r="K314" i="137"/>
  <c r="K332" i="137"/>
  <c r="K333" i="137" s="1"/>
  <c r="I21" i="206"/>
  <c r="J80" i="208" s="1"/>
  <c r="I107" i="192"/>
  <c r="I112" i="192" s="1"/>
  <c r="K314" i="139"/>
  <c r="K332" i="139"/>
  <c r="K333" i="139" s="1"/>
  <c r="L131" i="134"/>
  <c r="L165" i="134"/>
  <c r="L199" i="134"/>
  <c r="K332" i="136"/>
  <c r="K333" i="136" s="1"/>
  <c r="K314" i="136"/>
  <c r="L166" i="137"/>
  <c r="L132" i="137"/>
  <c r="L200" i="137"/>
  <c r="M33" i="130"/>
  <c r="M294" i="151"/>
  <c r="M283" i="151"/>
  <c r="M366" i="162"/>
  <c r="L93" i="138"/>
  <c r="L94" i="138"/>
  <c r="I107" i="190"/>
  <c r="I112" i="190" s="1"/>
  <c r="I19" i="206"/>
  <c r="J78" i="208" s="1"/>
  <c r="I106" i="186"/>
  <c r="I15" i="207" s="1"/>
  <c r="I105" i="186"/>
  <c r="I15" i="205" s="1"/>
  <c r="I104" i="186"/>
  <c r="L48" i="86"/>
  <c r="Q559" i="217"/>
  <c r="L51" i="86"/>
  <c r="Q562" i="217"/>
  <c r="I17" i="206"/>
  <c r="K18" i="102" s="1"/>
  <c r="I107" i="188"/>
  <c r="I112" i="188" s="1"/>
  <c r="L167" i="134"/>
  <c r="L201" i="134"/>
  <c r="L133" i="134"/>
  <c r="L119" i="136"/>
  <c r="L153" i="136"/>
  <c r="L187" i="136"/>
  <c r="I113" i="191"/>
  <c r="I114" i="191"/>
  <c r="I116" i="191" s="1"/>
  <c r="L181" i="137"/>
  <c r="L113" i="137"/>
  <c r="L147" i="137"/>
  <c r="L198" i="135"/>
  <c r="L164" i="135"/>
  <c r="L130" i="135"/>
  <c r="L150" i="135"/>
  <c r="L184" i="135"/>
  <c r="L116" i="135"/>
  <c r="K350" i="137"/>
  <c r="L43" i="137"/>
  <c r="L169" i="135"/>
  <c r="L203" i="135"/>
  <c r="L135" i="135"/>
  <c r="L43" i="139"/>
  <c r="K350" i="139"/>
  <c r="M99" i="142"/>
  <c r="M133" i="142" s="1"/>
  <c r="J106" i="194"/>
  <c r="J23" i="207" s="1"/>
  <c r="J24" i="209" s="1"/>
  <c r="L332" i="142"/>
  <c r="L333" i="142" s="1"/>
  <c r="A333" i="142" s="1"/>
  <c r="M101" i="142"/>
  <c r="M135" i="142" s="1"/>
  <c r="M102" i="142"/>
  <c r="M204" i="142" s="1"/>
  <c r="M135" i="149"/>
  <c r="J105" i="194"/>
  <c r="J23" i="205" s="1"/>
  <c r="M95" i="142"/>
  <c r="M197" i="142" s="1"/>
  <c r="M83" i="142"/>
  <c r="M185" i="142" s="1"/>
  <c r="L283" i="144"/>
  <c r="L282" i="148"/>
  <c r="L30" i="132" s="1"/>
  <c r="L26" i="130"/>
  <c r="L314" i="142"/>
  <c r="M79" i="142"/>
  <c r="M181" i="142" s="1"/>
  <c r="L283" i="141"/>
  <c r="M84" i="142"/>
  <c r="M118" i="142" s="1"/>
  <c r="M100" i="142"/>
  <c r="M98" i="142"/>
  <c r="M200" i="142" s="1"/>
  <c r="M186" i="149"/>
  <c r="M80" i="142"/>
  <c r="L294" i="141"/>
  <c r="L296" i="141" s="1"/>
  <c r="L280" i="148"/>
  <c r="L30" i="131" s="1"/>
  <c r="L328" i="145"/>
  <c r="L365" i="145" s="1"/>
  <c r="M68" i="145" s="1"/>
  <c r="L309" i="145"/>
  <c r="L346" i="145" s="1"/>
  <c r="M49" i="145" s="1"/>
  <c r="L319" i="145"/>
  <c r="L331" i="145"/>
  <c r="L307" i="145"/>
  <c r="L344" i="145" s="1"/>
  <c r="M47" i="145" s="1"/>
  <c r="L321" i="145"/>
  <c r="L358" i="145" s="1"/>
  <c r="M61" i="145" s="1"/>
  <c r="L324" i="145"/>
  <c r="L361" i="145" s="1"/>
  <c r="M64" i="145" s="1"/>
  <c r="L305" i="145"/>
  <c r="L342" i="145" s="1"/>
  <c r="M45" i="145" s="1"/>
  <c r="L312" i="145"/>
  <c r="L349" i="145" s="1"/>
  <c r="M52" i="145" s="1"/>
  <c r="L326" i="145"/>
  <c r="L363" i="145" s="1"/>
  <c r="M66" i="145" s="1"/>
  <c r="L303" i="145"/>
  <c r="L310" i="145"/>
  <c r="L347" i="145" s="1"/>
  <c r="M50" i="145" s="1"/>
  <c r="L320" i="145"/>
  <c r="L357" i="145" s="1"/>
  <c r="M60" i="145" s="1"/>
  <c r="L327" i="145"/>
  <c r="L364" i="145" s="1"/>
  <c r="M67" i="145" s="1"/>
  <c r="L308" i="145"/>
  <c r="L345" i="145" s="1"/>
  <c r="M48" i="145" s="1"/>
  <c r="L322" i="145"/>
  <c r="L359" i="145" s="1"/>
  <c r="M62" i="145" s="1"/>
  <c r="L329" i="145"/>
  <c r="L306" i="145"/>
  <c r="L343" i="145" s="1"/>
  <c r="M46" i="145" s="1"/>
  <c r="L27" i="128"/>
  <c r="L77" i="128" s="1"/>
  <c r="J15" i="198" s="1"/>
  <c r="J44" i="198" s="1"/>
  <c r="J58" i="198" s="1"/>
  <c r="J99" i="198" s="1"/>
  <c r="L313" i="145"/>
  <c r="L323" i="145"/>
  <c r="L360" i="145" s="1"/>
  <c r="M63" i="145" s="1"/>
  <c r="L304" i="145"/>
  <c r="L341" i="145" s="1"/>
  <c r="M44" i="145" s="1"/>
  <c r="L311" i="145"/>
  <c r="L348" i="145" s="1"/>
  <c r="M51" i="145" s="1"/>
  <c r="L325" i="145"/>
  <c r="L362" i="145" s="1"/>
  <c r="M65" i="145" s="1"/>
  <c r="L223" i="148"/>
  <c r="L247" i="148"/>
  <c r="L257" i="148" s="1"/>
  <c r="L258" i="148" s="1"/>
  <c r="L239" i="148"/>
  <c r="L240" i="148" s="1"/>
  <c r="M181" i="149"/>
  <c r="L156" i="148"/>
  <c r="L281" i="148"/>
  <c r="L30" i="133" s="1"/>
  <c r="L122" i="148"/>
  <c r="M169" i="149"/>
  <c r="M85" i="142"/>
  <c r="L330" i="142"/>
  <c r="M147" i="149"/>
  <c r="M86" i="142"/>
  <c r="M120" i="142" s="1"/>
  <c r="M96" i="142"/>
  <c r="M132" i="149"/>
  <c r="M116" i="149"/>
  <c r="M184" i="149"/>
  <c r="L296" i="144"/>
  <c r="L371" i="144"/>
  <c r="A371" i="144" s="1"/>
  <c r="M152" i="149"/>
  <c r="M163" i="149"/>
  <c r="M129" i="149"/>
  <c r="M197" i="149"/>
  <c r="M199" i="149"/>
  <c r="M131" i="149"/>
  <c r="M165" i="149"/>
  <c r="M154" i="149"/>
  <c r="M188" i="149"/>
  <c r="M120" i="149"/>
  <c r="M170" i="149"/>
  <c r="M204" i="149"/>
  <c r="M136" i="149"/>
  <c r="M148" i="149"/>
  <c r="M182" i="149"/>
  <c r="M114" i="149"/>
  <c r="J107" i="202"/>
  <c r="J112" i="202" s="1"/>
  <c r="J31" i="206"/>
  <c r="K90" i="208" s="1"/>
  <c r="M151" i="149"/>
  <c r="M185" i="149"/>
  <c r="M117" i="149"/>
  <c r="M59" i="149"/>
  <c r="L366" i="149"/>
  <c r="M69" i="149" s="1"/>
  <c r="M167" i="149"/>
  <c r="M201" i="149"/>
  <c r="M133" i="149"/>
  <c r="L350" i="149"/>
  <c r="L351" i="149" s="1"/>
  <c r="M43" i="149"/>
  <c r="L350" i="142"/>
  <c r="L351" i="142" s="1"/>
  <c r="M43" i="142"/>
  <c r="L366" i="142"/>
  <c r="M69" i="142" s="1"/>
  <c r="M59" i="142"/>
  <c r="J23" i="206"/>
  <c r="M165" i="142" l="1"/>
  <c r="M101" i="145"/>
  <c r="M169" i="145" s="1"/>
  <c r="M217" i="149"/>
  <c r="M251" i="149" s="1"/>
  <c r="M221" i="149"/>
  <c r="M255" i="149" s="1"/>
  <c r="L215" i="139"/>
  <c r="L249" i="139" s="1"/>
  <c r="L235" i="139"/>
  <c r="L269" i="139" s="1"/>
  <c r="L236" i="134"/>
  <c r="L270" i="134" s="1"/>
  <c r="M199" i="142"/>
  <c r="L218" i="134"/>
  <c r="L252" i="134" s="1"/>
  <c r="K272" i="211"/>
  <c r="T76" i="218" s="1"/>
  <c r="K245" i="211"/>
  <c r="I259" i="211"/>
  <c r="R63" i="218" s="1"/>
  <c r="I232" i="211"/>
  <c r="I262" i="211"/>
  <c r="R66" i="218" s="1"/>
  <c r="I235" i="211"/>
  <c r="J274" i="211"/>
  <c r="S78" i="218" s="1"/>
  <c r="J247" i="211"/>
  <c r="I264" i="211"/>
  <c r="R68" i="218" s="1"/>
  <c r="I237" i="211"/>
  <c r="I279" i="209"/>
  <c r="I20" i="210" s="1"/>
  <c r="I61" i="211" s="1"/>
  <c r="I278" i="209"/>
  <c r="I19" i="210" s="1"/>
  <c r="I60" i="211" s="1"/>
  <c r="J284" i="209"/>
  <c r="J25" i="210" s="1"/>
  <c r="J66" i="211" s="1"/>
  <c r="L219" i="134"/>
  <c r="L253" i="134" s="1"/>
  <c r="L236" i="137"/>
  <c r="L270" i="137" s="1"/>
  <c r="L232" i="139"/>
  <c r="L266" i="139" s="1"/>
  <c r="M296" i="146"/>
  <c r="M309" i="146" s="1"/>
  <c r="M346" i="146" s="1"/>
  <c r="L219" i="135"/>
  <c r="L253" i="135" s="1"/>
  <c r="L234" i="139"/>
  <c r="L268" i="139" s="1"/>
  <c r="L217" i="136"/>
  <c r="L251" i="136" s="1"/>
  <c r="L215" i="134"/>
  <c r="L249" i="134" s="1"/>
  <c r="M236" i="149"/>
  <c r="M270" i="149" s="1"/>
  <c r="M232" i="149"/>
  <c r="M266" i="149" s="1"/>
  <c r="M371" i="143"/>
  <c r="L217" i="139"/>
  <c r="L251" i="139" s="1"/>
  <c r="L215" i="136"/>
  <c r="L249" i="136" s="1"/>
  <c r="L222" i="135"/>
  <c r="L256" i="135" s="1"/>
  <c r="L222" i="137"/>
  <c r="L256" i="137" s="1"/>
  <c r="M149" i="142"/>
  <c r="M283" i="150"/>
  <c r="M294" i="150"/>
  <c r="M296" i="150" s="1"/>
  <c r="L221" i="134"/>
  <c r="L255" i="134" s="1"/>
  <c r="L234" i="134"/>
  <c r="L268" i="134" s="1"/>
  <c r="L235" i="136"/>
  <c r="L269" i="136" s="1"/>
  <c r="L220" i="139"/>
  <c r="L254" i="139" s="1"/>
  <c r="L238" i="137"/>
  <c r="L272" i="137" s="1"/>
  <c r="L219" i="136"/>
  <c r="L253" i="136" s="1"/>
  <c r="L130" i="86"/>
  <c r="L231" i="139"/>
  <c r="L265" i="139" s="1"/>
  <c r="L200" i="86"/>
  <c r="L219" i="139"/>
  <c r="L253" i="139" s="1"/>
  <c r="L217" i="135"/>
  <c r="L251" i="135" s="1"/>
  <c r="L231" i="134"/>
  <c r="L265" i="134" s="1"/>
  <c r="L235" i="135"/>
  <c r="L269" i="135" s="1"/>
  <c r="L236" i="135"/>
  <c r="L270" i="135" s="1"/>
  <c r="L231" i="137"/>
  <c r="L265" i="137" s="1"/>
  <c r="L238" i="135"/>
  <c r="L272" i="135" s="1"/>
  <c r="L198" i="86"/>
  <c r="L236" i="136"/>
  <c r="L270" i="136" s="1"/>
  <c r="L84" i="86"/>
  <c r="L118" i="86" s="1"/>
  <c r="M136" i="142"/>
  <c r="M167" i="142"/>
  <c r="T525" i="217"/>
  <c r="L220" i="136"/>
  <c r="L254" i="136" s="1"/>
  <c r="L216" i="137"/>
  <c r="L250" i="137" s="1"/>
  <c r="L237" i="134"/>
  <c r="L271" i="134" s="1"/>
  <c r="L197" i="86"/>
  <c r="L234" i="136"/>
  <c r="L268" i="136" s="1"/>
  <c r="M115" i="142"/>
  <c r="L222" i="136"/>
  <c r="L256" i="136" s="1"/>
  <c r="L219" i="137"/>
  <c r="L253" i="137" s="1"/>
  <c r="L237" i="139"/>
  <c r="L271" i="139" s="1"/>
  <c r="K40" i="95"/>
  <c r="K65" i="95" s="1"/>
  <c r="L238" i="136"/>
  <c r="L272" i="136" s="1"/>
  <c r="L215" i="135"/>
  <c r="L249" i="135" s="1"/>
  <c r="M116" i="142"/>
  <c r="L221" i="139"/>
  <c r="L255" i="139" s="1"/>
  <c r="L218" i="137"/>
  <c r="L252" i="137" s="1"/>
  <c r="L231" i="136"/>
  <c r="L265" i="136" s="1"/>
  <c r="L170" i="86"/>
  <c r="L85" i="86"/>
  <c r="L187" i="86" s="1"/>
  <c r="L136" i="86"/>
  <c r="L129" i="86"/>
  <c r="M201" i="142"/>
  <c r="M150" i="142"/>
  <c r="M234" i="149"/>
  <c r="M268" i="149" s="1"/>
  <c r="L166" i="86"/>
  <c r="K19" i="102"/>
  <c r="K38" i="95" s="1"/>
  <c r="K63" i="95" s="1"/>
  <c r="L221" i="137"/>
  <c r="L255" i="137" s="1"/>
  <c r="M163" i="142"/>
  <c r="T528" i="217"/>
  <c r="M129" i="142"/>
  <c r="M147" i="142"/>
  <c r="L371" i="141"/>
  <c r="A371" i="141" s="1"/>
  <c r="M237" i="149"/>
  <c r="M271" i="149" s="1"/>
  <c r="L218" i="139"/>
  <c r="L252" i="139" s="1"/>
  <c r="L237" i="136"/>
  <c r="L271" i="136" s="1"/>
  <c r="L218" i="136"/>
  <c r="L252" i="136" s="1"/>
  <c r="L232" i="136"/>
  <c r="L266" i="136" s="1"/>
  <c r="L237" i="135"/>
  <c r="L271" i="135" s="1"/>
  <c r="L237" i="137"/>
  <c r="L271" i="137" s="1"/>
  <c r="L216" i="135"/>
  <c r="L250" i="135" s="1"/>
  <c r="L216" i="134"/>
  <c r="L250" i="134" s="1"/>
  <c r="L234" i="135"/>
  <c r="L268" i="135" s="1"/>
  <c r="L235" i="137"/>
  <c r="L269" i="137" s="1"/>
  <c r="L233" i="134"/>
  <c r="L267" i="134" s="1"/>
  <c r="L233" i="135"/>
  <c r="L267" i="135" s="1"/>
  <c r="L220" i="134"/>
  <c r="L254" i="134" s="1"/>
  <c r="L236" i="139"/>
  <c r="L270" i="139" s="1"/>
  <c r="M170" i="142"/>
  <c r="L77" i="137"/>
  <c r="L78" i="137"/>
  <c r="L218" i="135"/>
  <c r="L252" i="135" s="1"/>
  <c r="I114" i="188"/>
  <c r="I116" i="188" s="1"/>
  <c r="I113" i="188"/>
  <c r="I113" i="190"/>
  <c r="I114" i="190"/>
  <c r="I116" i="190" s="1"/>
  <c r="A70" i="162"/>
  <c r="M367" i="162"/>
  <c r="L234" i="137"/>
  <c r="L268" i="137" s="1"/>
  <c r="I113" i="192"/>
  <c r="I114" i="192"/>
  <c r="I116" i="192" s="1"/>
  <c r="L69" i="139"/>
  <c r="L70" i="139" s="1"/>
  <c r="K367" i="139"/>
  <c r="L232" i="134"/>
  <c r="L266" i="134" s="1"/>
  <c r="L79" i="86"/>
  <c r="L134" i="86"/>
  <c r="L168" i="86"/>
  <c r="L202" i="86"/>
  <c r="K367" i="134"/>
  <c r="L69" i="134"/>
  <c r="L70" i="134" s="1"/>
  <c r="M351" i="162"/>
  <c r="M368" i="162"/>
  <c r="M370" i="162" s="1"/>
  <c r="L231" i="135"/>
  <c r="L265" i="135" s="1"/>
  <c r="L238" i="139"/>
  <c r="L272" i="139" s="1"/>
  <c r="L83" i="86"/>
  <c r="L93" i="137"/>
  <c r="L94" i="137"/>
  <c r="K107" i="195"/>
  <c r="K112" i="195" s="1"/>
  <c r="K24" i="206"/>
  <c r="M25" i="102" s="1"/>
  <c r="A88" i="147"/>
  <c r="K22" i="102"/>
  <c r="L222" i="134"/>
  <c r="L256" i="134" s="1"/>
  <c r="L217" i="134"/>
  <c r="L251" i="134" s="1"/>
  <c r="K367" i="135"/>
  <c r="L69" i="135"/>
  <c r="L70" i="135" s="1"/>
  <c r="L233" i="137"/>
  <c r="L267" i="137" s="1"/>
  <c r="K351" i="139"/>
  <c r="L53" i="139"/>
  <c r="K368" i="139"/>
  <c r="K370" i="139" s="1"/>
  <c r="K368" i="137"/>
  <c r="K370" i="137" s="1"/>
  <c r="K351" i="137"/>
  <c r="L53" i="137"/>
  <c r="L232" i="135"/>
  <c r="L266" i="135" s="1"/>
  <c r="L221" i="136"/>
  <c r="L255" i="136" s="1"/>
  <c r="K92" i="102"/>
  <c r="K78" i="287" s="1"/>
  <c r="K37" i="95"/>
  <c r="K62" i="95" s="1"/>
  <c r="I107" i="186"/>
  <c r="I112" i="186" s="1"/>
  <c r="I15" i="206"/>
  <c r="K16" i="102" s="1"/>
  <c r="L128" i="138"/>
  <c r="L162" i="138"/>
  <c r="L196" i="138"/>
  <c r="A172" i="147"/>
  <c r="A138" i="147"/>
  <c r="A206" i="147"/>
  <c r="L93" i="139"/>
  <c r="L94" i="139"/>
  <c r="L233" i="136"/>
  <c r="L267" i="136" s="1"/>
  <c r="L135" i="86"/>
  <c r="L203" i="86"/>
  <c r="L169" i="86"/>
  <c r="L216" i="136"/>
  <c r="L250" i="136" s="1"/>
  <c r="L222" i="139"/>
  <c r="L256" i="139" s="1"/>
  <c r="K368" i="136"/>
  <c r="K370" i="136" s="1"/>
  <c r="K351" i="136"/>
  <c r="L53" i="136"/>
  <c r="L238" i="134"/>
  <c r="L272" i="134" s="1"/>
  <c r="L290" i="138"/>
  <c r="L54" i="138"/>
  <c r="L217" i="137"/>
  <c r="L251" i="137" s="1"/>
  <c r="A104" i="147"/>
  <c r="L69" i="137"/>
  <c r="L70" i="137" s="1"/>
  <c r="K367" i="137"/>
  <c r="M30" i="102"/>
  <c r="Q81" i="218"/>
  <c r="K351" i="134"/>
  <c r="L53" i="134"/>
  <c r="K368" i="134"/>
  <c r="K370" i="134" s="1"/>
  <c r="L59" i="86"/>
  <c r="K366" i="86"/>
  <c r="L93" i="135"/>
  <c r="L94" i="135"/>
  <c r="L77" i="139"/>
  <c r="L78" i="139"/>
  <c r="I115" i="191"/>
  <c r="I117" i="191" s="1"/>
  <c r="I119" i="191" s="1"/>
  <c r="I118" i="191"/>
  <c r="L161" i="138"/>
  <c r="L195" i="138"/>
  <c r="L127" i="138"/>
  <c r="L103" i="138"/>
  <c r="L104" i="138" s="1"/>
  <c r="M296" i="151"/>
  <c r="M371" i="151"/>
  <c r="L77" i="135"/>
  <c r="L78" i="135"/>
  <c r="L93" i="136"/>
  <c r="L94" i="136"/>
  <c r="K350" i="86"/>
  <c r="L43" i="86"/>
  <c r="L77" i="86" s="1"/>
  <c r="Q554" i="217"/>
  <c r="Q564" i="217" s="1"/>
  <c r="M25" i="128"/>
  <c r="M75" i="128" s="1"/>
  <c r="K15" i="196" s="1"/>
  <c r="K44" i="196" s="1"/>
  <c r="K58" i="196" s="1"/>
  <c r="K99" i="196" s="1"/>
  <c r="M319" i="143"/>
  <c r="M356" i="143" s="1"/>
  <c r="M325" i="143"/>
  <c r="M362" i="143" s="1"/>
  <c r="M331" i="143"/>
  <c r="M307" i="143"/>
  <c r="M344" i="143" s="1"/>
  <c r="M321" i="143"/>
  <c r="M358" i="143" s="1"/>
  <c r="M324" i="143"/>
  <c r="M361" i="143" s="1"/>
  <c r="M305" i="143"/>
  <c r="M342" i="143" s="1"/>
  <c r="M312" i="143"/>
  <c r="M349" i="143" s="1"/>
  <c r="M322" i="143"/>
  <c r="M359" i="143" s="1"/>
  <c r="M306" i="143"/>
  <c r="M343" i="143" s="1"/>
  <c r="M323" i="143"/>
  <c r="M360" i="143" s="1"/>
  <c r="M311" i="143"/>
  <c r="M348" i="143" s="1"/>
  <c r="M309" i="143"/>
  <c r="M346" i="143" s="1"/>
  <c r="M326" i="143"/>
  <c r="M363" i="143" s="1"/>
  <c r="M303" i="143"/>
  <c r="M340" i="143" s="1"/>
  <c r="M310" i="143"/>
  <c r="M347" i="143" s="1"/>
  <c r="M320" i="143"/>
  <c r="M357" i="143" s="1"/>
  <c r="M327" i="143"/>
  <c r="M364" i="143" s="1"/>
  <c r="M308" i="143"/>
  <c r="M345" i="143" s="1"/>
  <c r="M329" i="143"/>
  <c r="M313" i="143"/>
  <c r="M304" i="143"/>
  <c r="M341" i="143" s="1"/>
  <c r="M328" i="143"/>
  <c r="M365" i="143" s="1"/>
  <c r="L77" i="136"/>
  <c r="L78" i="136"/>
  <c r="I113" i="189"/>
  <c r="I114" i="189"/>
  <c r="I116" i="189" s="1"/>
  <c r="L133" i="86"/>
  <c r="L167" i="86"/>
  <c r="L201" i="86"/>
  <c r="K25" i="209"/>
  <c r="L180" i="138"/>
  <c r="L112" i="138"/>
  <c r="L146" i="138"/>
  <c r="L77" i="134"/>
  <c r="L78" i="134"/>
  <c r="J76" i="208"/>
  <c r="L131" i="86"/>
  <c r="L199" i="86"/>
  <c r="L165" i="86"/>
  <c r="T526" i="217"/>
  <c r="L215" i="137"/>
  <c r="L249" i="137" s="1"/>
  <c r="L235" i="134"/>
  <c r="L269" i="134" s="1"/>
  <c r="I16" i="209"/>
  <c r="K351" i="135"/>
  <c r="L53" i="135"/>
  <c r="K368" i="135"/>
  <c r="K370" i="135" s="1"/>
  <c r="L69" i="136"/>
  <c r="L70" i="136" s="1"/>
  <c r="K367" i="136"/>
  <c r="L86" i="86"/>
  <c r="K314" i="86"/>
  <c r="K332" i="86"/>
  <c r="K333" i="86" s="1"/>
  <c r="L93" i="134"/>
  <c r="L94" i="134"/>
  <c r="K114" i="200"/>
  <c r="K116" i="200" s="1"/>
  <c r="K113" i="200"/>
  <c r="I113" i="187"/>
  <c r="I114" i="187"/>
  <c r="I116" i="187" s="1"/>
  <c r="L220" i="137"/>
  <c r="L254" i="137" s="1"/>
  <c r="L233" i="139"/>
  <c r="L267" i="139" s="1"/>
  <c r="T527" i="217"/>
  <c r="L80" i="86"/>
  <c r="K20" i="102"/>
  <c r="L216" i="139"/>
  <c r="L250" i="139" s="1"/>
  <c r="L220" i="135"/>
  <c r="L254" i="135" s="1"/>
  <c r="L87" i="138"/>
  <c r="L88" i="138" s="1"/>
  <c r="L145" i="138"/>
  <c r="L179" i="138"/>
  <c r="L111" i="138"/>
  <c r="A54" i="147"/>
  <c r="L82" i="86"/>
  <c r="L81" i="86"/>
  <c r="K17" i="102"/>
  <c r="M203" i="142"/>
  <c r="M169" i="142"/>
  <c r="M113" i="142"/>
  <c r="J107" i="194"/>
  <c r="J112" i="194" s="1"/>
  <c r="J114" i="194" s="1"/>
  <c r="J116" i="194" s="1"/>
  <c r="K82" i="208"/>
  <c r="M220" i="149"/>
  <c r="M254" i="149" s="1"/>
  <c r="M166" i="142"/>
  <c r="M97" i="145"/>
  <c r="M131" i="145" s="1"/>
  <c r="M151" i="142"/>
  <c r="M186" i="142"/>
  <c r="M117" i="142"/>
  <c r="M85" i="145"/>
  <c r="M153" i="145" s="1"/>
  <c r="M132" i="142"/>
  <c r="M80" i="145"/>
  <c r="M148" i="145" s="1"/>
  <c r="M154" i="142"/>
  <c r="M215" i="149"/>
  <c r="M249" i="149" s="1"/>
  <c r="M188" i="142"/>
  <c r="M82" i="145"/>
  <c r="M116" i="145" s="1"/>
  <c r="M152" i="142"/>
  <c r="L279" i="148"/>
  <c r="L294" i="148" s="1"/>
  <c r="M81" i="145"/>
  <c r="M115" i="145" s="1"/>
  <c r="M102" i="145"/>
  <c r="M136" i="145" s="1"/>
  <c r="M202" i="142"/>
  <c r="M134" i="142"/>
  <c r="M168" i="142"/>
  <c r="M114" i="142"/>
  <c r="M148" i="142"/>
  <c r="M182" i="142"/>
  <c r="M96" i="145"/>
  <c r="M164" i="145" s="1"/>
  <c r="M84" i="145"/>
  <c r="M152" i="145" s="1"/>
  <c r="M99" i="145"/>
  <c r="L332" i="145"/>
  <c r="L333" i="145" s="1"/>
  <c r="A333" i="145" s="1"/>
  <c r="M79" i="145"/>
  <c r="J104" i="198"/>
  <c r="J106" i="198"/>
  <c r="J27" i="207" s="1"/>
  <c r="J105" i="198"/>
  <c r="J27" i="205" s="1"/>
  <c r="L340" i="145"/>
  <c r="L314" i="145"/>
  <c r="M98" i="145"/>
  <c r="L356" i="145"/>
  <c r="L330" i="145"/>
  <c r="L224" i="148"/>
  <c r="M135" i="145"/>
  <c r="M100" i="145"/>
  <c r="M95" i="145"/>
  <c r="M83" i="145"/>
  <c r="M86" i="145"/>
  <c r="M130" i="142"/>
  <c r="M164" i="142"/>
  <c r="M198" i="142"/>
  <c r="M187" i="142"/>
  <c r="M153" i="142"/>
  <c r="M119" i="142"/>
  <c r="M218" i="149"/>
  <c r="M252" i="149" s="1"/>
  <c r="L367" i="142"/>
  <c r="L323" i="141"/>
  <c r="L360" i="141" s="1"/>
  <c r="M63" i="141" s="1"/>
  <c r="L304" i="141"/>
  <c r="L341" i="141" s="1"/>
  <c r="M44" i="141" s="1"/>
  <c r="L311" i="141"/>
  <c r="L348" i="141" s="1"/>
  <c r="M51" i="141" s="1"/>
  <c r="L325" i="141"/>
  <c r="L362" i="141" s="1"/>
  <c r="M65" i="141" s="1"/>
  <c r="L328" i="141"/>
  <c r="L365" i="141" s="1"/>
  <c r="M68" i="141" s="1"/>
  <c r="L309" i="141"/>
  <c r="L346" i="141" s="1"/>
  <c r="M49" i="141" s="1"/>
  <c r="L329" i="141"/>
  <c r="L319" i="141"/>
  <c r="L331" i="141"/>
  <c r="L307" i="141"/>
  <c r="L344" i="141" s="1"/>
  <c r="M47" i="141" s="1"/>
  <c r="L321" i="141"/>
  <c r="L358" i="141" s="1"/>
  <c r="M61" i="141" s="1"/>
  <c r="L324" i="141"/>
  <c r="L361" i="141" s="1"/>
  <c r="M64" i="141" s="1"/>
  <c r="L305" i="141"/>
  <c r="L342" i="141" s="1"/>
  <c r="M45" i="141" s="1"/>
  <c r="L308" i="141"/>
  <c r="L345" i="141" s="1"/>
  <c r="M48" i="141" s="1"/>
  <c r="L313" i="141"/>
  <c r="L22" i="128"/>
  <c r="L72" i="128" s="1"/>
  <c r="J15" i="193" s="1"/>
  <c r="J44" i="193" s="1"/>
  <c r="J58" i="193" s="1"/>
  <c r="J99" i="193" s="1"/>
  <c r="L312" i="141"/>
  <c r="L349" i="141" s="1"/>
  <c r="M52" i="141" s="1"/>
  <c r="L326" i="141"/>
  <c r="L363" i="141" s="1"/>
  <c r="M66" i="141" s="1"/>
  <c r="L303" i="141"/>
  <c r="L310" i="141"/>
  <c r="L347" i="141" s="1"/>
  <c r="M50" i="141" s="1"/>
  <c r="L320" i="141"/>
  <c r="L357" i="141" s="1"/>
  <c r="M60" i="141" s="1"/>
  <c r="L327" i="141"/>
  <c r="L364" i="141" s="1"/>
  <c r="M67" i="141" s="1"/>
  <c r="L322" i="141"/>
  <c r="L359" i="141" s="1"/>
  <c r="M62" i="141" s="1"/>
  <c r="L306" i="141"/>
  <c r="L343" i="141" s="1"/>
  <c r="M46" i="141" s="1"/>
  <c r="L32" i="102"/>
  <c r="L106" i="102" s="1"/>
  <c r="M70" i="149"/>
  <c r="M238" i="149"/>
  <c r="M272" i="149" s="1"/>
  <c r="M222" i="149"/>
  <c r="M256" i="149" s="1"/>
  <c r="M231" i="149"/>
  <c r="M265" i="149" s="1"/>
  <c r="L26" i="128"/>
  <c r="L76" i="128" s="1"/>
  <c r="J15" i="197" s="1"/>
  <c r="J44" i="197" s="1"/>
  <c r="J58" i="197" s="1"/>
  <c r="J99" i="197" s="1"/>
  <c r="L310" i="144"/>
  <c r="L347" i="144" s="1"/>
  <c r="M50" i="144" s="1"/>
  <c r="L320" i="144"/>
  <c r="L357" i="144" s="1"/>
  <c r="M60" i="144" s="1"/>
  <c r="L327" i="144"/>
  <c r="L364" i="144" s="1"/>
  <c r="M67" i="144" s="1"/>
  <c r="L308" i="144"/>
  <c r="L345" i="144" s="1"/>
  <c r="M48" i="144" s="1"/>
  <c r="L322" i="144"/>
  <c r="L359" i="144" s="1"/>
  <c r="M62" i="144" s="1"/>
  <c r="L324" i="144"/>
  <c r="L361" i="144" s="1"/>
  <c r="M64" i="144" s="1"/>
  <c r="L312" i="144"/>
  <c r="L349" i="144" s="1"/>
  <c r="M52" i="144" s="1"/>
  <c r="L303" i="144"/>
  <c r="L329" i="144"/>
  <c r="L306" i="144"/>
  <c r="L343" i="144" s="1"/>
  <c r="M46" i="144" s="1"/>
  <c r="L313" i="144"/>
  <c r="L323" i="144"/>
  <c r="L360" i="144" s="1"/>
  <c r="M63" i="144" s="1"/>
  <c r="L304" i="144"/>
  <c r="L341" i="144" s="1"/>
  <c r="M44" i="144" s="1"/>
  <c r="L311" i="144"/>
  <c r="L348" i="144" s="1"/>
  <c r="M51" i="144" s="1"/>
  <c r="L305" i="144"/>
  <c r="L342" i="144" s="1"/>
  <c r="M45" i="144" s="1"/>
  <c r="L325" i="144"/>
  <c r="L362" i="144" s="1"/>
  <c r="M65" i="144" s="1"/>
  <c r="L328" i="144"/>
  <c r="L365" i="144" s="1"/>
  <c r="M68" i="144" s="1"/>
  <c r="L309" i="144"/>
  <c r="L346" i="144" s="1"/>
  <c r="M49" i="144" s="1"/>
  <c r="L319" i="144"/>
  <c r="L331" i="144"/>
  <c r="L307" i="144"/>
  <c r="L344" i="144" s="1"/>
  <c r="M47" i="144" s="1"/>
  <c r="L321" i="144"/>
  <c r="L358" i="144" s="1"/>
  <c r="M61" i="144" s="1"/>
  <c r="M95" i="144" s="1"/>
  <c r="L326" i="144"/>
  <c r="L363" i="144" s="1"/>
  <c r="M66" i="144" s="1"/>
  <c r="J113" i="202"/>
  <c r="J114" i="202"/>
  <c r="J116" i="202" s="1"/>
  <c r="M77" i="149"/>
  <c r="M78" i="149"/>
  <c r="M235" i="149"/>
  <c r="M269" i="149" s="1"/>
  <c r="M93" i="149"/>
  <c r="M94" i="149"/>
  <c r="L368" i="149"/>
  <c r="L370" i="149" s="1"/>
  <c r="A370" i="149" s="1"/>
  <c r="M53" i="149"/>
  <c r="M290" i="149" s="1"/>
  <c r="M219" i="149"/>
  <c r="M253" i="149" s="1"/>
  <c r="M233" i="149"/>
  <c r="M267" i="149" s="1"/>
  <c r="L367" i="149"/>
  <c r="M216" i="149"/>
  <c r="M250" i="149" s="1"/>
  <c r="M93" i="142"/>
  <c r="M94" i="142"/>
  <c r="M70" i="142"/>
  <c r="M77" i="142"/>
  <c r="M78" i="142"/>
  <c r="L24" i="102"/>
  <c r="M53" i="142"/>
  <c r="M290" i="142" s="1"/>
  <c r="L368" i="142"/>
  <c r="L370" i="142" s="1"/>
  <c r="A370" i="142" s="1"/>
  <c r="M96" i="141" l="1"/>
  <c r="M233" i="142"/>
  <c r="M267" i="142" s="1"/>
  <c r="M203" i="145"/>
  <c r="L234" i="86"/>
  <c r="L268" i="86" s="1"/>
  <c r="L78" i="86"/>
  <c r="L87" i="86" s="1"/>
  <c r="L88" i="86" s="1"/>
  <c r="I260" i="211"/>
  <c r="R64" i="218" s="1"/>
  <c r="I233" i="211"/>
  <c r="J239" i="211"/>
  <c r="J266" i="211"/>
  <c r="S70" i="218" s="1"/>
  <c r="I261" i="211"/>
  <c r="R65" i="218" s="1"/>
  <c r="I234" i="211"/>
  <c r="I276" i="209"/>
  <c r="I17" i="210" s="1"/>
  <c r="I58" i="211" s="1"/>
  <c r="K285" i="209"/>
  <c r="K26" i="210" s="1"/>
  <c r="K67" i="211" s="1"/>
  <c r="M325" i="146"/>
  <c r="M362" i="146" s="1"/>
  <c r="M322" i="146"/>
  <c r="M359" i="146" s="1"/>
  <c r="M305" i="146"/>
  <c r="M342" i="146" s="1"/>
  <c r="M323" i="146"/>
  <c r="M360" i="146" s="1"/>
  <c r="M320" i="146"/>
  <c r="M357" i="146" s="1"/>
  <c r="M307" i="146"/>
  <c r="M344" i="146" s="1"/>
  <c r="M313" i="146"/>
  <c r="M310" i="146"/>
  <c r="M347" i="146" s="1"/>
  <c r="M331" i="146"/>
  <c r="M329" i="146"/>
  <c r="M312" i="146"/>
  <c r="M349" i="146" s="1"/>
  <c r="M328" i="146"/>
  <c r="M365" i="146" s="1"/>
  <c r="M311" i="146"/>
  <c r="M348" i="146" s="1"/>
  <c r="M28" i="128"/>
  <c r="M78" i="128" s="1"/>
  <c r="K15" i="199" s="1"/>
  <c r="K44" i="199" s="1"/>
  <c r="K58" i="199" s="1"/>
  <c r="K99" i="199" s="1"/>
  <c r="K104" i="199" s="1"/>
  <c r="M308" i="146"/>
  <c r="M345" i="146" s="1"/>
  <c r="M303" i="146"/>
  <c r="M340" i="146" s="1"/>
  <c r="M324" i="146"/>
  <c r="M361" i="146" s="1"/>
  <c r="M319" i="146"/>
  <c r="M356" i="146" s="1"/>
  <c r="M304" i="146"/>
  <c r="M341" i="146" s="1"/>
  <c r="M306" i="146"/>
  <c r="M343" i="146" s="1"/>
  <c r="M327" i="146"/>
  <c r="M364" i="146" s="1"/>
  <c r="M326" i="146"/>
  <c r="M363" i="146" s="1"/>
  <c r="M321" i="146"/>
  <c r="M358" i="146" s="1"/>
  <c r="L332" i="141"/>
  <c r="L333" i="141" s="1"/>
  <c r="A333" i="141" s="1"/>
  <c r="L231" i="86"/>
  <c r="L265" i="86" s="1"/>
  <c r="M217" i="142"/>
  <c r="M251" i="142" s="1"/>
  <c r="M101" i="141"/>
  <c r="M203" i="141" s="1"/>
  <c r="M371" i="150"/>
  <c r="L186" i="86"/>
  <c r="M238" i="142"/>
  <c r="M272" i="142" s="1"/>
  <c r="L232" i="86"/>
  <c r="L266" i="86" s="1"/>
  <c r="K93" i="102"/>
  <c r="L152" i="86"/>
  <c r="M215" i="142"/>
  <c r="M249" i="142" s="1"/>
  <c r="M218" i="142"/>
  <c r="M252" i="142" s="1"/>
  <c r="L153" i="86"/>
  <c r="L119" i="86"/>
  <c r="M235" i="142"/>
  <c r="M269" i="142" s="1"/>
  <c r="L171" i="138"/>
  <c r="L172" i="138" s="1"/>
  <c r="L83" i="208"/>
  <c r="M231" i="142"/>
  <c r="M265" i="142" s="1"/>
  <c r="L238" i="86"/>
  <c r="L272" i="86" s="1"/>
  <c r="L189" i="138"/>
  <c r="L190" i="138" s="1"/>
  <c r="J74" i="208"/>
  <c r="M199" i="145"/>
  <c r="M237" i="142"/>
  <c r="M271" i="142" s="1"/>
  <c r="M118" i="145"/>
  <c r="M198" i="145"/>
  <c r="L283" i="148"/>
  <c r="L137" i="138"/>
  <c r="L138" i="138" s="1"/>
  <c r="M234" i="142"/>
  <c r="M268" i="142" s="1"/>
  <c r="L155" i="138"/>
  <c r="L156" i="138" s="1"/>
  <c r="L236" i="86"/>
  <c r="L270" i="86" s="1"/>
  <c r="M119" i="145"/>
  <c r="M184" i="145"/>
  <c r="L214" i="138"/>
  <c r="L248" i="138" s="1"/>
  <c r="L235" i="86"/>
  <c r="L269" i="86" s="1"/>
  <c r="M219" i="142"/>
  <c r="M253" i="142" s="1"/>
  <c r="L87" i="134"/>
  <c r="L88" i="134" s="1"/>
  <c r="L180" i="134"/>
  <c r="L146" i="134"/>
  <c r="L112" i="134"/>
  <c r="L146" i="136"/>
  <c r="L180" i="136"/>
  <c r="L112" i="136"/>
  <c r="M330" i="143"/>
  <c r="K104" i="196"/>
  <c r="K105" i="196"/>
  <c r="K106" i="196"/>
  <c r="K150" i="196" s="1"/>
  <c r="L127" i="136"/>
  <c r="L103" i="136"/>
  <c r="L104" i="136" s="1"/>
  <c r="L161" i="136"/>
  <c r="L195" i="136"/>
  <c r="L128" i="135"/>
  <c r="L196" i="135"/>
  <c r="L162" i="135"/>
  <c r="L93" i="86"/>
  <c r="L94" i="86"/>
  <c r="L54" i="136"/>
  <c r="L290" i="136"/>
  <c r="A190" i="147"/>
  <c r="K114" i="195"/>
  <c r="K116" i="195" s="1"/>
  <c r="K113" i="195"/>
  <c r="I115" i="190"/>
  <c r="I117" i="190" s="1"/>
  <c r="I119" i="190" s="1"/>
  <c r="I118" i="190"/>
  <c r="K91" i="102"/>
  <c r="K36" i="95"/>
  <c r="K61" i="95" s="1"/>
  <c r="K67" i="102"/>
  <c r="L213" i="138"/>
  <c r="L121" i="138"/>
  <c r="K39" i="95"/>
  <c r="K64" i="95" s="1"/>
  <c r="K94" i="102"/>
  <c r="I118" i="187"/>
  <c r="I115" i="187"/>
  <c r="I117" i="187" s="1"/>
  <c r="I119" i="187" s="1"/>
  <c r="L162" i="134"/>
  <c r="L128" i="134"/>
  <c r="L196" i="134"/>
  <c r="L188" i="86"/>
  <c r="L154" i="86"/>
  <c r="L120" i="86"/>
  <c r="Q82" i="218"/>
  <c r="L233" i="86"/>
  <c r="L267" i="86" s="1"/>
  <c r="L111" i="134"/>
  <c r="L145" i="134"/>
  <c r="L179" i="134"/>
  <c r="L145" i="136"/>
  <c r="L179" i="136"/>
  <c r="L111" i="136"/>
  <c r="L87" i="136"/>
  <c r="L88" i="136" s="1"/>
  <c r="M350" i="143"/>
  <c r="T524" i="217"/>
  <c r="L180" i="135"/>
  <c r="L112" i="135"/>
  <c r="L146" i="135"/>
  <c r="L127" i="135"/>
  <c r="L103" i="135"/>
  <c r="L104" i="135" s="1"/>
  <c r="L161" i="135"/>
  <c r="L195" i="135"/>
  <c r="L196" i="139"/>
  <c r="L128" i="139"/>
  <c r="L162" i="139"/>
  <c r="K35" i="95"/>
  <c r="K60" i="95" s="1"/>
  <c r="K90" i="102"/>
  <c r="K68" i="102"/>
  <c r="K35" i="102"/>
  <c r="T330" i="217" s="1"/>
  <c r="A122" i="147"/>
  <c r="L196" i="137"/>
  <c r="L128" i="137"/>
  <c r="L162" i="137"/>
  <c r="L112" i="137"/>
  <c r="L146" i="137"/>
  <c r="L180" i="137"/>
  <c r="L115" i="86"/>
  <c r="L149" i="86"/>
  <c r="L183" i="86"/>
  <c r="L182" i="86"/>
  <c r="L114" i="86"/>
  <c r="L148" i="86"/>
  <c r="K115" i="200"/>
  <c r="K117" i="200" s="1"/>
  <c r="K119" i="200" s="1"/>
  <c r="K118" i="200"/>
  <c r="L195" i="134"/>
  <c r="L127" i="134"/>
  <c r="L103" i="134"/>
  <c r="L104" i="134" s="1"/>
  <c r="L161" i="134"/>
  <c r="L290" i="135"/>
  <c r="L54" i="135"/>
  <c r="L179" i="86"/>
  <c r="L111" i="86"/>
  <c r="L145" i="86"/>
  <c r="L87" i="135"/>
  <c r="L88" i="135" s="1"/>
  <c r="L145" i="135"/>
  <c r="L179" i="135"/>
  <c r="L111" i="135"/>
  <c r="M322" i="151"/>
  <c r="M359" i="151" s="1"/>
  <c r="M329" i="151"/>
  <c r="M306" i="151"/>
  <c r="M343" i="151" s="1"/>
  <c r="M324" i="151"/>
  <c r="M361" i="151" s="1"/>
  <c r="M313" i="151"/>
  <c r="M305" i="151"/>
  <c r="M342" i="151" s="1"/>
  <c r="M311" i="151"/>
  <c r="M348" i="151" s="1"/>
  <c r="M325" i="151"/>
  <c r="M362" i="151" s="1"/>
  <c r="M34" i="128"/>
  <c r="M84" i="128" s="1"/>
  <c r="K15" i="204" s="1"/>
  <c r="K44" i="204" s="1"/>
  <c r="K58" i="204" s="1"/>
  <c r="K99" i="204" s="1"/>
  <c r="M323" i="151"/>
  <c r="M360" i="151" s="1"/>
  <c r="M312" i="151"/>
  <c r="M349" i="151" s="1"/>
  <c r="M304" i="151"/>
  <c r="M341" i="151" s="1"/>
  <c r="M331" i="151"/>
  <c r="M307" i="151"/>
  <c r="M344" i="151" s="1"/>
  <c r="M321" i="151"/>
  <c r="M358" i="151" s="1"/>
  <c r="M328" i="151"/>
  <c r="M365" i="151" s="1"/>
  <c r="M320" i="151"/>
  <c r="M357" i="151" s="1"/>
  <c r="M309" i="151"/>
  <c r="M346" i="151" s="1"/>
  <c r="M326" i="151"/>
  <c r="M363" i="151" s="1"/>
  <c r="M303" i="151"/>
  <c r="M340" i="151" s="1"/>
  <c r="M310" i="151"/>
  <c r="M347" i="151" s="1"/>
  <c r="M327" i="151"/>
  <c r="M364" i="151" s="1"/>
  <c r="M319" i="151"/>
  <c r="M356" i="151" s="1"/>
  <c r="M308" i="151"/>
  <c r="M345" i="151" s="1"/>
  <c r="L229" i="138"/>
  <c r="L205" i="138"/>
  <c r="L206" i="138" s="1"/>
  <c r="L180" i="139"/>
  <c r="L112" i="139"/>
  <c r="L146" i="139"/>
  <c r="A104" i="162"/>
  <c r="A172" i="162"/>
  <c r="A138" i="162"/>
  <c r="A88" i="162"/>
  <c r="L290" i="134"/>
  <c r="L54" i="134"/>
  <c r="M104" i="102"/>
  <c r="M49" i="95"/>
  <c r="M74" i="95" s="1"/>
  <c r="M325" i="150"/>
  <c r="M362" i="150" s="1"/>
  <c r="M327" i="150"/>
  <c r="M364" i="150" s="1"/>
  <c r="M308" i="150"/>
  <c r="M345" i="150" s="1"/>
  <c r="M320" i="150"/>
  <c r="M357" i="150" s="1"/>
  <c r="M303" i="150"/>
  <c r="M340" i="150" s="1"/>
  <c r="M313" i="150"/>
  <c r="M321" i="150"/>
  <c r="M358" i="150" s="1"/>
  <c r="M323" i="150"/>
  <c r="M360" i="150" s="1"/>
  <c r="M304" i="150"/>
  <c r="M341" i="150" s="1"/>
  <c r="M311" i="150"/>
  <c r="M348" i="150" s="1"/>
  <c r="M326" i="150"/>
  <c r="M363" i="150" s="1"/>
  <c r="M305" i="150"/>
  <c r="M342" i="150" s="1"/>
  <c r="M32" i="128"/>
  <c r="M82" i="128" s="1"/>
  <c r="K15" i="203" s="1"/>
  <c r="K44" i="203" s="1"/>
  <c r="K58" i="203" s="1"/>
  <c r="K99" i="203" s="1"/>
  <c r="M310" i="150"/>
  <c r="M347" i="150" s="1"/>
  <c r="M319" i="150"/>
  <c r="M356" i="150" s="1"/>
  <c r="M328" i="150"/>
  <c r="M365" i="150" s="1"/>
  <c r="M307" i="150"/>
  <c r="M344" i="150" s="1"/>
  <c r="M309" i="150"/>
  <c r="M346" i="150" s="1"/>
  <c r="M329" i="150"/>
  <c r="M306" i="150"/>
  <c r="M343" i="150" s="1"/>
  <c r="M312" i="150"/>
  <c r="M349" i="150" s="1"/>
  <c r="M324" i="150"/>
  <c r="M361" i="150" s="1"/>
  <c r="M331" i="150"/>
  <c r="M322" i="150"/>
  <c r="M359" i="150" s="1"/>
  <c r="L237" i="86"/>
  <c r="L271" i="86" s="1"/>
  <c r="L127" i="139"/>
  <c r="L103" i="139"/>
  <c r="L104" i="139" s="1"/>
  <c r="L161" i="139"/>
  <c r="L195" i="139"/>
  <c r="L230" i="138"/>
  <c r="L264" i="138" s="1"/>
  <c r="I114" i="186"/>
  <c r="I116" i="186" s="1"/>
  <c r="I113" i="186"/>
  <c r="L290" i="137"/>
  <c r="L54" i="137"/>
  <c r="L290" i="139"/>
  <c r="L54" i="139"/>
  <c r="A156" i="147"/>
  <c r="L103" i="137"/>
  <c r="L104" i="137" s="1"/>
  <c r="L161" i="137"/>
  <c r="L195" i="137"/>
  <c r="L127" i="137"/>
  <c r="L113" i="86"/>
  <c r="L147" i="86"/>
  <c r="L181" i="86"/>
  <c r="I118" i="188"/>
  <c r="I115" i="188"/>
  <c r="I117" i="188" s="1"/>
  <c r="I119" i="188" s="1"/>
  <c r="L87" i="137"/>
  <c r="L88" i="137" s="1"/>
  <c r="L111" i="137"/>
  <c r="L145" i="137"/>
  <c r="L179" i="137"/>
  <c r="L150" i="86"/>
  <c r="L184" i="86"/>
  <c r="L116" i="86"/>
  <c r="I115" i="189"/>
  <c r="I117" i="189" s="1"/>
  <c r="I119" i="189" s="1"/>
  <c r="I118" i="189"/>
  <c r="M332" i="143"/>
  <c r="M333" i="143" s="1"/>
  <c r="M314" i="143"/>
  <c r="M366" i="143"/>
  <c r="L53" i="86"/>
  <c r="K368" i="86"/>
  <c r="K370" i="86" s="1"/>
  <c r="K351" i="86"/>
  <c r="L162" i="136"/>
  <c r="L196" i="136"/>
  <c r="L128" i="136"/>
  <c r="L179" i="139"/>
  <c r="L111" i="139"/>
  <c r="L87" i="139"/>
  <c r="L88" i="139" s="1"/>
  <c r="L145" i="139"/>
  <c r="L69" i="86"/>
  <c r="L70" i="86" s="1"/>
  <c r="K367" i="86"/>
  <c r="K41" i="95"/>
  <c r="K66" i="95" s="1"/>
  <c r="K96" i="102"/>
  <c r="M99" i="102"/>
  <c r="M44" i="95"/>
  <c r="M69" i="95" s="1"/>
  <c r="L117" i="86"/>
  <c r="L151" i="86"/>
  <c r="L185" i="86"/>
  <c r="A54" i="162"/>
  <c r="I118" i="192"/>
  <c r="I115" i="192"/>
  <c r="I117" i="192" s="1"/>
  <c r="I119" i="192" s="1"/>
  <c r="J113" i="194"/>
  <c r="J115" i="194" s="1"/>
  <c r="J117" i="194" s="1"/>
  <c r="J119" i="194" s="1"/>
  <c r="M165" i="145"/>
  <c r="M220" i="142"/>
  <c r="M254" i="142" s="1"/>
  <c r="M183" i="145"/>
  <c r="L30" i="130"/>
  <c r="M187" i="145"/>
  <c r="M222" i="142"/>
  <c r="M256" i="142" s="1"/>
  <c r="M186" i="145"/>
  <c r="M204" i="145"/>
  <c r="M114" i="145"/>
  <c r="M182" i="145"/>
  <c r="M86" i="141"/>
  <c r="M154" i="141" s="1"/>
  <c r="M170" i="145"/>
  <c r="M237" i="145"/>
  <c r="M271" i="145" s="1"/>
  <c r="M130" i="145"/>
  <c r="M150" i="145"/>
  <c r="M149" i="145"/>
  <c r="M216" i="142"/>
  <c r="M250" i="142" s="1"/>
  <c r="M236" i="142"/>
  <c r="M270" i="142" s="1"/>
  <c r="M221" i="142"/>
  <c r="M255" i="142" s="1"/>
  <c r="L296" i="148"/>
  <c r="L371" i="148"/>
  <c r="A371" i="148" s="1"/>
  <c r="M202" i="145"/>
  <c r="M134" i="145"/>
  <c r="M168" i="145"/>
  <c r="M120" i="145"/>
  <c r="M188" i="145"/>
  <c r="M154" i="145"/>
  <c r="M43" i="145"/>
  <c r="L350" i="145"/>
  <c r="L351" i="145" s="1"/>
  <c r="M117" i="145"/>
  <c r="M151" i="145"/>
  <c r="M185" i="145"/>
  <c r="L366" i="145"/>
  <c r="M69" i="145" s="1"/>
  <c r="M59" i="145"/>
  <c r="J28" i="209"/>
  <c r="M163" i="145"/>
  <c r="M197" i="145"/>
  <c r="M129" i="145"/>
  <c r="M166" i="145"/>
  <c r="M200" i="145"/>
  <c r="M132" i="145"/>
  <c r="J27" i="206"/>
  <c r="L28" i="102" s="1"/>
  <c r="J107" i="198"/>
  <c r="J112" i="198" s="1"/>
  <c r="M181" i="145"/>
  <c r="M113" i="145"/>
  <c r="M147" i="145"/>
  <c r="M201" i="145"/>
  <c r="M133" i="145"/>
  <c r="M167" i="145"/>
  <c r="M232" i="142"/>
  <c r="M266" i="142" s="1"/>
  <c r="L51" i="95"/>
  <c r="L76" i="95" s="1"/>
  <c r="M81" i="144"/>
  <c r="M149" i="144" s="1"/>
  <c r="M80" i="141"/>
  <c r="M148" i="141" s="1"/>
  <c r="M98" i="141"/>
  <c r="M132" i="141" s="1"/>
  <c r="M99" i="144"/>
  <c r="M167" i="144" s="1"/>
  <c r="M82" i="141"/>
  <c r="M116" i="141" s="1"/>
  <c r="M79" i="141"/>
  <c r="M181" i="141" s="1"/>
  <c r="M102" i="144"/>
  <c r="M170" i="144" s="1"/>
  <c r="M96" i="144"/>
  <c r="M130" i="144" s="1"/>
  <c r="M84" i="144"/>
  <c r="M118" i="144" s="1"/>
  <c r="M84" i="141"/>
  <c r="M186" i="141" s="1"/>
  <c r="M99" i="141"/>
  <c r="M201" i="141" s="1"/>
  <c r="M97" i="144"/>
  <c r="M165" i="144" s="1"/>
  <c r="M198" i="141"/>
  <c r="M164" i="141"/>
  <c r="M130" i="141"/>
  <c r="L340" i="141"/>
  <c r="L314" i="141"/>
  <c r="M95" i="141"/>
  <c r="M85" i="141"/>
  <c r="M100" i="141"/>
  <c r="M81" i="141"/>
  <c r="M83" i="141"/>
  <c r="J105" i="193"/>
  <c r="J22" i="205" s="1"/>
  <c r="J106" i="193"/>
  <c r="J22" i="207" s="1"/>
  <c r="J104" i="193"/>
  <c r="L356" i="141"/>
  <c r="L330" i="141"/>
  <c r="M80" i="144"/>
  <c r="M182" i="144" s="1"/>
  <c r="M102" i="141"/>
  <c r="M97" i="141"/>
  <c r="L340" i="144"/>
  <c r="L314" i="144"/>
  <c r="M82" i="144"/>
  <c r="J105" i="197"/>
  <c r="J106" i="197"/>
  <c r="J150" i="197" s="1"/>
  <c r="J104" i="197"/>
  <c r="M100" i="144"/>
  <c r="L356" i="144"/>
  <c r="L330" i="144"/>
  <c r="M79" i="144"/>
  <c r="L332" i="144"/>
  <c r="L333" i="144" s="1"/>
  <c r="A333" i="144" s="1"/>
  <c r="M86" i="144"/>
  <c r="M101" i="144"/>
  <c r="M163" i="144"/>
  <c r="M129" i="144"/>
  <c r="M197" i="144"/>
  <c r="M83" i="144"/>
  <c r="M85" i="144"/>
  <c r="M98" i="144"/>
  <c r="M162" i="149"/>
  <c r="M128" i="149"/>
  <c r="M196" i="149"/>
  <c r="M54" i="149"/>
  <c r="M127" i="149"/>
  <c r="M161" i="149"/>
  <c r="M195" i="149"/>
  <c r="M103" i="149"/>
  <c r="M104" i="149" s="1"/>
  <c r="M111" i="149"/>
  <c r="M87" i="149"/>
  <c r="M88" i="149" s="1"/>
  <c r="M145" i="149"/>
  <c r="M179" i="149"/>
  <c r="M146" i="149"/>
  <c r="M112" i="149"/>
  <c r="M180" i="149"/>
  <c r="J115" i="202"/>
  <c r="J117" i="202" s="1"/>
  <c r="J119" i="202" s="1"/>
  <c r="J118" i="202"/>
  <c r="M161" i="142"/>
  <c r="M127" i="142"/>
  <c r="M103" i="142"/>
  <c r="M104" i="142" s="1"/>
  <c r="M195" i="142"/>
  <c r="M162" i="142"/>
  <c r="M128" i="142"/>
  <c r="M196" i="142"/>
  <c r="L43" i="95"/>
  <c r="L68" i="95" s="1"/>
  <c r="L98" i="102"/>
  <c r="M180" i="142"/>
  <c r="M146" i="142"/>
  <c r="M112" i="142"/>
  <c r="M145" i="142"/>
  <c r="M111" i="142"/>
  <c r="M87" i="142"/>
  <c r="M88" i="142" s="1"/>
  <c r="M179" i="142"/>
  <c r="M54" i="142"/>
  <c r="L146" i="86" l="1"/>
  <c r="L112" i="86"/>
  <c r="L180" i="86"/>
  <c r="T586" i="217"/>
  <c r="T530" i="217"/>
  <c r="M238" i="145"/>
  <c r="M272" i="145" s="1"/>
  <c r="K267" i="211"/>
  <c r="T71" i="218" s="1"/>
  <c r="K240" i="211"/>
  <c r="I258" i="211"/>
  <c r="R62" i="218" s="1"/>
  <c r="I231" i="211"/>
  <c r="J288" i="209"/>
  <c r="J29" i="210" s="1"/>
  <c r="J70" i="211" s="1"/>
  <c r="K105" i="199"/>
  <c r="K142" i="199" s="1"/>
  <c r="K154" i="199" s="1"/>
  <c r="K28" i="205" s="1"/>
  <c r="K106" i="199"/>
  <c r="K150" i="199" s="1"/>
  <c r="M366" i="146"/>
  <c r="M367" i="146" s="1"/>
  <c r="M332" i="146"/>
  <c r="M333" i="146" s="1"/>
  <c r="M330" i="146"/>
  <c r="M350" i="146"/>
  <c r="M314" i="146"/>
  <c r="M135" i="141"/>
  <c r="M169" i="141"/>
  <c r="L220" i="86"/>
  <c r="L254" i="86" s="1"/>
  <c r="L221" i="86"/>
  <c r="L255" i="86" s="1"/>
  <c r="L189" i="135"/>
  <c r="L190" i="135" s="1"/>
  <c r="L171" i="135"/>
  <c r="L172" i="135" s="1"/>
  <c r="M232" i="145"/>
  <c r="M266" i="145" s="1"/>
  <c r="L171" i="139"/>
  <c r="L172" i="139" s="1"/>
  <c r="L155" i="139"/>
  <c r="L156" i="139" s="1"/>
  <c r="T585" i="217"/>
  <c r="L155" i="137"/>
  <c r="L156" i="137" s="1"/>
  <c r="L155" i="136"/>
  <c r="L156" i="136" s="1"/>
  <c r="J118" i="194"/>
  <c r="L280" i="138"/>
  <c r="L20" i="131" s="1"/>
  <c r="M233" i="145"/>
  <c r="M267" i="145" s="1"/>
  <c r="L189" i="137"/>
  <c r="L190" i="137" s="1"/>
  <c r="L137" i="137"/>
  <c r="L138" i="137" s="1"/>
  <c r="A240" i="147"/>
  <c r="A224" i="147"/>
  <c r="L137" i="139"/>
  <c r="L138" i="139" s="1"/>
  <c r="L189" i="136"/>
  <c r="L190" i="136" s="1"/>
  <c r="M221" i="145"/>
  <c r="M255" i="145" s="1"/>
  <c r="A258" i="147"/>
  <c r="L155" i="135"/>
  <c r="L171" i="134"/>
  <c r="L172" i="134" s="1"/>
  <c r="M220" i="145"/>
  <c r="M254" i="145" s="1"/>
  <c r="L189" i="139"/>
  <c r="L190" i="139" s="1"/>
  <c r="L171" i="137"/>
  <c r="L172" i="137" s="1"/>
  <c r="L137" i="134"/>
  <c r="L138" i="134" s="1"/>
  <c r="A274" i="147"/>
  <c r="L137" i="135"/>
  <c r="L138" i="135" s="1"/>
  <c r="M218" i="145"/>
  <c r="M252" i="145" s="1"/>
  <c r="L214" i="136"/>
  <c r="L248" i="136" s="1"/>
  <c r="L230" i="134"/>
  <c r="L264" i="134" s="1"/>
  <c r="L214" i="135"/>
  <c r="L248" i="135" s="1"/>
  <c r="L222" i="86"/>
  <c r="L256" i="86" s="1"/>
  <c r="L216" i="86"/>
  <c r="L250" i="86" s="1"/>
  <c r="M367" i="143"/>
  <c r="A70" i="143"/>
  <c r="A104" i="143"/>
  <c r="L229" i="137"/>
  <c r="L205" i="137"/>
  <c r="L206" i="137" s="1"/>
  <c r="L239" i="138"/>
  <c r="L240" i="138" s="1"/>
  <c r="L263" i="138"/>
  <c r="L273" i="138" s="1"/>
  <c r="L274" i="138" s="1"/>
  <c r="K105" i="204"/>
  <c r="K33" i="205" s="1"/>
  <c r="K104" i="204"/>
  <c r="K106" i="204"/>
  <c r="K33" i="207" s="1"/>
  <c r="M314" i="151"/>
  <c r="M332" i="151"/>
  <c r="M333" i="151" s="1"/>
  <c r="L213" i="86"/>
  <c r="L121" i="86"/>
  <c r="K148" i="199"/>
  <c r="K141" i="199"/>
  <c r="K153" i="199" s="1"/>
  <c r="L214" i="137"/>
  <c r="L248" i="137" s="1"/>
  <c r="T587" i="217"/>
  <c r="T583" i="217"/>
  <c r="T584" i="217"/>
  <c r="M368" i="143"/>
  <c r="M370" i="143" s="1"/>
  <c r="M351" i="143"/>
  <c r="L213" i="134"/>
  <c r="L282" i="138"/>
  <c r="L20" i="132" s="1"/>
  <c r="L122" i="138"/>
  <c r="L230" i="135"/>
  <c r="L264" i="135" s="1"/>
  <c r="L171" i="136"/>
  <c r="L172" i="136" s="1"/>
  <c r="K149" i="196"/>
  <c r="K142" i="196"/>
  <c r="L155" i="134"/>
  <c r="L219" i="86"/>
  <c r="L253" i="86" s="1"/>
  <c r="L218" i="86"/>
  <c r="L252" i="86" s="1"/>
  <c r="L215" i="86"/>
  <c r="L249" i="86" s="1"/>
  <c r="M330" i="150"/>
  <c r="M366" i="150"/>
  <c r="A190" i="162"/>
  <c r="L214" i="139"/>
  <c r="L248" i="139" s="1"/>
  <c r="M350" i="151"/>
  <c r="L189" i="86"/>
  <c r="L281" i="138"/>
  <c r="L20" i="133" s="1"/>
  <c r="L217" i="86"/>
  <c r="L251" i="86" s="1"/>
  <c r="L230" i="139"/>
  <c r="L264" i="139" s="1"/>
  <c r="L229" i="135"/>
  <c r="L205" i="135"/>
  <c r="L206" i="135" s="1"/>
  <c r="L223" i="138"/>
  <c r="L247" i="138"/>
  <c r="L257" i="138" s="1"/>
  <c r="L258" i="138" s="1"/>
  <c r="L162" i="86"/>
  <c r="L196" i="86"/>
  <c r="L128" i="86"/>
  <c r="K148" i="196"/>
  <c r="K141" i="196"/>
  <c r="K107" i="196"/>
  <c r="L189" i="134"/>
  <c r="L230" i="136"/>
  <c r="L264" i="136" s="1"/>
  <c r="L290" i="86"/>
  <c r="L54" i="86"/>
  <c r="M314" i="150"/>
  <c r="M332" i="150"/>
  <c r="M333" i="150" s="1"/>
  <c r="A156" i="162"/>
  <c r="L213" i="135"/>
  <c r="L121" i="135"/>
  <c r="L205" i="134"/>
  <c r="L206" i="134" s="1"/>
  <c r="L229" i="134"/>
  <c r="L213" i="136"/>
  <c r="L121" i="136"/>
  <c r="L103" i="86"/>
  <c r="L104" i="86" s="1"/>
  <c r="L161" i="86"/>
  <c r="L195" i="86"/>
  <c r="L127" i="86"/>
  <c r="L137" i="136"/>
  <c r="L138" i="136" s="1"/>
  <c r="L121" i="139"/>
  <c r="L213" i="139"/>
  <c r="L213" i="137"/>
  <c r="L121" i="137"/>
  <c r="I115" i="186"/>
  <c r="I117" i="186" s="1"/>
  <c r="I119" i="186" s="1"/>
  <c r="I118" i="186"/>
  <c r="L229" i="139"/>
  <c r="L205" i="139"/>
  <c r="L206" i="139" s="1"/>
  <c r="K105" i="203"/>
  <c r="K32" i="205" s="1"/>
  <c r="K106" i="203"/>
  <c r="K32" i="207" s="1"/>
  <c r="K104" i="203"/>
  <c r="M350" i="150"/>
  <c r="M366" i="151"/>
  <c r="M330" i="151"/>
  <c r="L155" i="86"/>
  <c r="L230" i="137"/>
  <c r="L264" i="137" s="1"/>
  <c r="K69" i="102"/>
  <c r="K109" i="102"/>
  <c r="K54" i="95"/>
  <c r="K118" i="195"/>
  <c r="K115" i="195"/>
  <c r="K117" i="195" s="1"/>
  <c r="K119" i="195" s="1"/>
  <c r="A206" i="162"/>
  <c r="L205" i="136"/>
  <c r="L206" i="136" s="1"/>
  <c r="L229" i="136"/>
  <c r="L121" i="134"/>
  <c r="L214" i="134"/>
  <c r="L248" i="134" s="1"/>
  <c r="M217" i="145"/>
  <c r="M251" i="145" s="1"/>
  <c r="M216" i="145"/>
  <c r="M250" i="145" s="1"/>
  <c r="M133" i="144"/>
  <c r="M188" i="141"/>
  <c r="M120" i="141"/>
  <c r="M186" i="144"/>
  <c r="M164" i="144"/>
  <c r="M114" i="141"/>
  <c r="M201" i="144"/>
  <c r="M198" i="144"/>
  <c r="M182" i="141"/>
  <c r="M215" i="145"/>
  <c r="M249" i="145" s="1"/>
  <c r="M219" i="145"/>
  <c r="M253" i="145" s="1"/>
  <c r="M70" i="145"/>
  <c r="M236" i="145"/>
  <c r="M270" i="145" s="1"/>
  <c r="M147" i="141"/>
  <c r="M150" i="141"/>
  <c r="M235" i="145"/>
  <c r="M269" i="145" s="1"/>
  <c r="K86" i="208"/>
  <c r="L47" i="95"/>
  <c r="L72" i="95" s="1"/>
  <c r="L102" i="102"/>
  <c r="M231" i="145"/>
  <c r="M265" i="145" s="1"/>
  <c r="L368" i="145"/>
  <c r="L370" i="145" s="1"/>
  <c r="A370" i="145" s="1"/>
  <c r="M53" i="145"/>
  <c r="M290" i="145" s="1"/>
  <c r="M222" i="145"/>
  <c r="M256" i="145" s="1"/>
  <c r="L367" i="145"/>
  <c r="M77" i="145"/>
  <c r="M78" i="145"/>
  <c r="L326" i="148"/>
  <c r="L363" i="148" s="1"/>
  <c r="M66" i="148" s="1"/>
  <c r="L303" i="148"/>
  <c r="L310" i="148"/>
  <c r="L347" i="148" s="1"/>
  <c r="M50" i="148" s="1"/>
  <c r="L320" i="148"/>
  <c r="L357" i="148" s="1"/>
  <c r="M60" i="148" s="1"/>
  <c r="L327" i="148"/>
  <c r="L364" i="148" s="1"/>
  <c r="M67" i="148" s="1"/>
  <c r="L308" i="148"/>
  <c r="L345" i="148" s="1"/>
  <c r="M48" i="148" s="1"/>
  <c r="L322" i="148"/>
  <c r="L359" i="148" s="1"/>
  <c r="M62" i="148" s="1"/>
  <c r="L329" i="148"/>
  <c r="L306" i="148"/>
  <c r="L343" i="148" s="1"/>
  <c r="M46" i="148" s="1"/>
  <c r="L313" i="148"/>
  <c r="L323" i="148"/>
  <c r="L360" i="148" s="1"/>
  <c r="M63" i="148" s="1"/>
  <c r="L304" i="148"/>
  <c r="L341" i="148" s="1"/>
  <c r="M44" i="148" s="1"/>
  <c r="L30" i="128"/>
  <c r="L80" i="128" s="1"/>
  <c r="J15" i="201" s="1"/>
  <c r="J44" i="201" s="1"/>
  <c r="J58" i="201" s="1"/>
  <c r="J99" i="201" s="1"/>
  <c r="L311" i="148"/>
  <c r="L348" i="148" s="1"/>
  <c r="M51" i="148" s="1"/>
  <c r="L325" i="148"/>
  <c r="L362" i="148" s="1"/>
  <c r="M65" i="148" s="1"/>
  <c r="L328" i="148"/>
  <c r="L365" i="148" s="1"/>
  <c r="M68" i="148" s="1"/>
  <c r="L309" i="148"/>
  <c r="L346" i="148" s="1"/>
  <c r="M49" i="148" s="1"/>
  <c r="L319" i="148"/>
  <c r="L331" i="148"/>
  <c r="L307" i="148"/>
  <c r="L344" i="148" s="1"/>
  <c r="M47" i="148" s="1"/>
  <c r="L321" i="148"/>
  <c r="L358" i="148" s="1"/>
  <c r="M61" i="148" s="1"/>
  <c r="L324" i="148"/>
  <c r="L361" i="148" s="1"/>
  <c r="M64" i="148" s="1"/>
  <c r="L305" i="148"/>
  <c r="L342" i="148" s="1"/>
  <c r="M45" i="148" s="1"/>
  <c r="L312" i="148"/>
  <c r="L349" i="148" s="1"/>
  <c r="M52" i="148" s="1"/>
  <c r="J114" i="198"/>
  <c r="J116" i="198" s="1"/>
  <c r="J113" i="198"/>
  <c r="M234" i="145"/>
  <c r="M268" i="145" s="1"/>
  <c r="M93" i="145"/>
  <c r="M94" i="145"/>
  <c r="M152" i="144"/>
  <c r="M115" i="144"/>
  <c r="M184" i="141"/>
  <c r="M183" i="144"/>
  <c r="M113" i="141"/>
  <c r="M152" i="141"/>
  <c r="M114" i="144"/>
  <c r="M131" i="144"/>
  <c r="M204" i="144"/>
  <c r="M166" i="141"/>
  <c r="M199" i="144"/>
  <c r="M136" i="144"/>
  <c r="M200" i="141"/>
  <c r="M133" i="141"/>
  <c r="M167" i="141"/>
  <c r="M232" i="141"/>
  <c r="M266" i="141" s="1"/>
  <c r="M118" i="141"/>
  <c r="M170" i="141"/>
  <c r="M136" i="141"/>
  <c r="M204" i="141"/>
  <c r="M202" i="141"/>
  <c r="M168" i="141"/>
  <c r="M134" i="141"/>
  <c r="M230" i="142"/>
  <c r="M264" i="142" s="1"/>
  <c r="L350" i="141"/>
  <c r="L351" i="141" s="1"/>
  <c r="M43" i="141"/>
  <c r="M148" i="144"/>
  <c r="L366" i="141"/>
  <c r="M69" i="141" s="1"/>
  <c r="M59" i="141"/>
  <c r="M119" i="141"/>
  <c r="M187" i="141"/>
  <c r="M153" i="141"/>
  <c r="J23" i="209"/>
  <c r="M183" i="141"/>
  <c r="M115" i="141"/>
  <c r="M149" i="141"/>
  <c r="M165" i="141"/>
  <c r="M199" i="141"/>
  <c r="M131" i="141"/>
  <c r="J22" i="206"/>
  <c r="L23" i="102" s="1"/>
  <c r="J107" i="193"/>
  <c r="J112" i="193" s="1"/>
  <c r="M117" i="141"/>
  <c r="M185" i="141"/>
  <c r="M151" i="141"/>
  <c r="M163" i="141"/>
  <c r="M197" i="141"/>
  <c r="M129" i="141"/>
  <c r="M137" i="149"/>
  <c r="M138" i="149" s="1"/>
  <c r="M151" i="144"/>
  <c r="M117" i="144"/>
  <c r="M185" i="144"/>
  <c r="M169" i="144"/>
  <c r="M135" i="144"/>
  <c r="M203" i="144"/>
  <c r="L350" i="144"/>
  <c r="L351" i="144" s="1"/>
  <c r="M43" i="144"/>
  <c r="M231" i="144"/>
  <c r="M265" i="144" s="1"/>
  <c r="M120" i="144"/>
  <c r="M188" i="144"/>
  <c r="M154" i="144"/>
  <c r="M59" i="144"/>
  <c r="L366" i="144"/>
  <c r="M69" i="144" s="1"/>
  <c r="J142" i="197"/>
  <c r="J149" i="197"/>
  <c r="M134" i="144"/>
  <c r="M168" i="144"/>
  <c r="M202" i="144"/>
  <c r="M116" i="144"/>
  <c r="M150" i="144"/>
  <c r="M184" i="144"/>
  <c r="M230" i="149"/>
  <c r="M264" i="149" s="1"/>
  <c r="M132" i="144"/>
  <c r="M166" i="144"/>
  <c r="M200" i="144"/>
  <c r="M187" i="144"/>
  <c r="M153" i="144"/>
  <c r="M119" i="144"/>
  <c r="M147" i="144"/>
  <c r="M181" i="144"/>
  <c r="M113" i="144"/>
  <c r="J141" i="197"/>
  <c r="J107" i="197"/>
  <c r="J148" i="197"/>
  <c r="M214" i="149"/>
  <c r="M248" i="149" s="1"/>
  <c r="M155" i="149"/>
  <c r="M156" i="149" s="1"/>
  <c r="M229" i="149"/>
  <c r="M205" i="149"/>
  <c r="M206" i="149" s="1"/>
  <c r="M121" i="149"/>
  <c r="M213" i="149"/>
  <c r="M189" i="149"/>
  <c r="M171" i="149"/>
  <c r="M172" i="149" s="1"/>
  <c r="M155" i="142"/>
  <c r="M156" i="142" s="1"/>
  <c r="M189" i="142"/>
  <c r="M190" i="142" s="1"/>
  <c r="M229" i="142"/>
  <c r="M205" i="142"/>
  <c r="M206" i="142" s="1"/>
  <c r="M137" i="142"/>
  <c r="M138" i="142" s="1"/>
  <c r="M121" i="142"/>
  <c r="M213" i="142"/>
  <c r="M214" i="142"/>
  <c r="M248" i="142" s="1"/>
  <c r="M171" i="142"/>
  <c r="M172" i="142" s="1"/>
  <c r="L214" i="86" l="1"/>
  <c r="L248" i="86" s="1"/>
  <c r="K149" i="199"/>
  <c r="K155" i="199"/>
  <c r="K173" i="199" s="1"/>
  <c r="K28" i="207" s="1"/>
  <c r="K154" i="196"/>
  <c r="K25" i="205" s="1"/>
  <c r="J153" i="197"/>
  <c r="J26" i="206" s="1"/>
  <c r="K153" i="196"/>
  <c r="K25" i="206" s="1"/>
  <c r="J154" i="197"/>
  <c r="J26" i="205" s="1"/>
  <c r="J270" i="211"/>
  <c r="S74" i="218" s="1"/>
  <c r="J243" i="211"/>
  <c r="J283" i="209"/>
  <c r="J24" i="210" s="1"/>
  <c r="J65" i="211" s="1"/>
  <c r="K107" i="199"/>
  <c r="K112" i="199" s="1"/>
  <c r="A104" i="146"/>
  <c r="A70" i="146"/>
  <c r="M351" i="146"/>
  <c r="M368" i="146"/>
  <c r="M370" i="146" s="1"/>
  <c r="M237" i="141"/>
  <c r="M271" i="141" s="1"/>
  <c r="L280" i="135"/>
  <c r="L17" i="131" s="1"/>
  <c r="M97" i="148"/>
  <c r="M131" i="148" s="1"/>
  <c r="A88" i="143"/>
  <c r="L280" i="139"/>
  <c r="L21" i="131" s="1"/>
  <c r="M101" i="148"/>
  <c r="M203" i="148" s="1"/>
  <c r="L281" i="137"/>
  <c r="L19" i="133" s="1"/>
  <c r="L171" i="86"/>
  <c r="L172" i="86" s="1"/>
  <c r="L280" i="137"/>
  <c r="L19" i="131" s="1"/>
  <c r="A258" i="162"/>
  <c r="L230" i="86"/>
  <c r="L264" i="86" s="1"/>
  <c r="L156" i="135"/>
  <c r="L137" i="86"/>
  <c r="L138" i="86" s="1"/>
  <c r="M220" i="144"/>
  <c r="M254" i="144" s="1"/>
  <c r="A224" i="162"/>
  <c r="A104" i="151"/>
  <c r="L281" i="135"/>
  <c r="L17" i="133" s="1"/>
  <c r="L282" i="139"/>
  <c r="L21" i="132" s="1"/>
  <c r="L122" i="139"/>
  <c r="L190" i="134"/>
  <c r="L281" i="134"/>
  <c r="L16" i="133" s="1"/>
  <c r="M235" i="144"/>
  <c r="M269" i="144" s="1"/>
  <c r="L122" i="134"/>
  <c r="L282" i="134"/>
  <c r="L16" i="132" s="1"/>
  <c r="L156" i="86"/>
  <c r="M367" i="151"/>
  <c r="A70" i="151"/>
  <c r="L239" i="139"/>
  <c r="L240" i="139" s="1"/>
  <c r="L263" i="139"/>
  <c r="L273" i="139" s="1"/>
  <c r="L274" i="139" s="1"/>
  <c r="L223" i="137"/>
  <c r="L247" i="137"/>
  <c r="L257" i="137" s="1"/>
  <c r="L258" i="137" s="1"/>
  <c r="L205" i="86"/>
  <c r="L206" i="86" s="1"/>
  <c r="L229" i="86"/>
  <c r="L282" i="135"/>
  <c r="L17" i="132" s="1"/>
  <c r="L122" i="135"/>
  <c r="L190" i="86"/>
  <c r="L156" i="134"/>
  <c r="L280" i="134"/>
  <c r="L16" i="131" s="1"/>
  <c r="A274" i="162"/>
  <c r="L122" i="86"/>
  <c r="K33" i="206"/>
  <c r="M34" i="102" s="1"/>
  <c r="K107" i="204"/>
  <c r="K112" i="204" s="1"/>
  <c r="M351" i="150"/>
  <c r="M368" i="150"/>
  <c r="M370" i="150" s="1"/>
  <c r="K34" i="209"/>
  <c r="L239" i="136"/>
  <c r="L240" i="136" s="1"/>
  <c r="L263" i="136"/>
  <c r="L273" i="136" s="1"/>
  <c r="L274" i="136" s="1"/>
  <c r="S622" i="217"/>
  <c r="S359" i="217"/>
  <c r="L223" i="135"/>
  <c r="L247" i="135"/>
  <c r="L257" i="135" s="1"/>
  <c r="L258" i="135" s="1"/>
  <c r="L239" i="135"/>
  <c r="L240" i="135" s="1"/>
  <c r="L263" i="135"/>
  <c r="L273" i="135" s="1"/>
  <c r="L274" i="135" s="1"/>
  <c r="A240" i="162"/>
  <c r="L280" i="136"/>
  <c r="L18" i="131" s="1"/>
  <c r="L223" i="86"/>
  <c r="L247" i="86"/>
  <c r="L257" i="86" s="1"/>
  <c r="L258" i="86" s="1"/>
  <c r="A122" i="162"/>
  <c r="L239" i="137"/>
  <c r="L240" i="137" s="1"/>
  <c r="L263" i="137"/>
  <c r="L273" i="137" s="1"/>
  <c r="L274" i="137" s="1"/>
  <c r="L281" i="139"/>
  <c r="L21" i="133" s="1"/>
  <c r="K33" i="209"/>
  <c r="L122" i="137"/>
  <c r="L282" i="137"/>
  <c r="L19" i="132" s="1"/>
  <c r="L223" i="136"/>
  <c r="L247" i="136"/>
  <c r="L257" i="136" s="1"/>
  <c r="L258" i="136" s="1"/>
  <c r="K151" i="196"/>
  <c r="K112" i="196"/>
  <c r="M368" i="151"/>
  <c r="M370" i="151" s="1"/>
  <c r="M351" i="151"/>
  <c r="L223" i="134"/>
  <c r="L247" i="134"/>
  <c r="L257" i="134" s="1"/>
  <c r="L258" i="134" s="1"/>
  <c r="M232" i="144"/>
  <c r="M266" i="144" s="1"/>
  <c r="L281" i="136"/>
  <c r="L18" i="133" s="1"/>
  <c r="K79" i="95"/>
  <c r="AJ37" i="95"/>
  <c r="A54" i="146"/>
  <c r="K32" i="206"/>
  <c r="M33" i="102" s="1"/>
  <c r="K107" i="203"/>
  <c r="K112" i="203" s="1"/>
  <c r="L223" i="139"/>
  <c r="L247" i="139"/>
  <c r="L257" i="139" s="1"/>
  <c r="L258" i="139" s="1"/>
  <c r="L282" i="136"/>
  <c r="L18" i="132" s="1"/>
  <c r="L122" i="136"/>
  <c r="L239" i="134"/>
  <c r="L240" i="134" s="1"/>
  <c r="L263" i="134"/>
  <c r="L273" i="134" s="1"/>
  <c r="L274" i="134" s="1"/>
  <c r="L224" i="138"/>
  <c r="L279" i="138"/>
  <c r="A70" i="150"/>
  <c r="M367" i="150"/>
  <c r="A54" i="143"/>
  <c r="K28" i="206"/>
  <c r="A104" i="150"/>
  <c r="A138" i="143"/>
  <c r="A172" i="143"/>
  <c r="M222" i="141"/>
  <c r="M256" i="141" s="1"/>
  <c r="M218" i="141"/>
  <c r="M252" i="141" s="1"/>
  <c r="M220" i="141"/>
  <c r="M254" i="141" s="1"/>
  <c r="M215" i="141"/>
  <c r="M249" i="141" s="1"/>
  <c r="M238" i="144"/>
  <c r="M272" i="144" s="1"/>
  <c r="M216" i="141"/>
  <c r="M250" i="141" s="1"/>
  <c r="M235" i="141"/>
  <c r="M269" i="141" s="1"/>
  <c r="M98" i="148"/>
  <c r="M200" i="148" s="1"/>
  <c r="M85" i="148"/>
  <c r="M119" i="148" s="1"/>
  <c r="M217" i="144"/>
  <c r="M251" i="144" s="1"/>
  <c r="M79" i="148"/>
  <c r="M181" i="148" s="1"/>
  <c r="L332" i="148"/>
  <c r="L333" i="148" s="1"/>
  <c r="A333" i="148" s="1"/>
  <c r="M234" i="141"/>
  <c r="M268" i="141" s="1"/>
  <c r="M95" i="148"/>
  <c r="M163" i="148" s="1"/>
  <c r="M82" i="148"/>
  <c r="M116" i="148" s="1"/>
  <c r="M81" i="148"/>
  <c r="M183" i="148" s="1"/>
  <c r="M102" i="148"/>
  <c r="M204" i="148" s="1"/>
  <c r="J118" i="198"/>
  <c r="J115" i="198"/>
  <c r="J117" i="198" s="1"/>
  <c r="J119" i="198" s="1"/>
  <c r="L356" i="148"/>
  <c r="L330" i="148"/>
  <c r="M281" i="149"/>
  <c r="M31" i="133" s="1"/>
  <c r="M233" i="144"/>
  <c r="M267" i="144" s="1"/>
  <c r="M103" i="145"/>
  <c r="M104" i="145" s="1"/>
  <c r="M162" i="145"/>
  <c r="M196" i="145"/>
  <c r="M128" i="145"/>
  <c r="M83" i="148"/>
  <c r="J105" i="201"/>
  <c r="J30" i="205" s="1"/>
  <c r="J106" i="201"/>
  <c r="J30" i="207" s="1"/>
  <c r="J31" i="209" s="1"/>
  <c r="J104" i="201"/>
  <c r="M80" i="148"/>
  <c r="M100" i="148"/>
  <c r="M161" i="145"/>
  <c r="M195" i="145"/>
  <c r="M127" i="145"/>
  <c r="M86" i="148"/>
  <c r="M146" i="145"/>
  <c r="M180" i="145"/>
  <c r="M112" i="145"/>
  <c r="L340" i="148"/>
  <c r="L314" i="148"/>
  <c r="M145" i="145"/>
  <c r="M179" i="145"/>
  <c r="M111" i="145"/>
  <c r="M87" i="145"/>
  <c r="M88" i="145" s="1"/>
  <c r="M99" i="148"/>
  <c r="M96" i="148"/>
  <c r="M84" i="148"/>
  <c r="M54" i="145"/>
  <c r="M70" i="141"/>
  <c r="M216" i="144"/>
  <c r="M250" i="144" s="1"/>
  <c r="M218" i="144"/>
  <c r="M252" i="144" s="1"/>
  <c r="M282" i="149"/>
  <c r="M31" i="132" s="1"/>
  <c r="L367" i="141"/>
  <c r="M238" i="141"/>
  <c r="M272" i="141" s="1"/>
  <c r="M219" i="141"/>
  <c r="M253" i="141" s="1"/>
  <c r="M233" i="141"/>
  <c r="M267" i="141" s="1"/>
  <c r="M236" i="144"/>
  <c r="M270" i="144" s="1"/>
  <c r="J113" i="193"/>
  <c r="J114" i="193"/>
  <c r="J116" i="193" s="1"/>
  <c r="K81" i="208"/>
  <c r="M93" i="141"/>
  <c r="M94" i="141"/>
  <c r="M53" i="141"/>
  <c r="M290" i="141" s="1"/>
  <c r="L368" i="141"/>
  <c r="L370" i="141" s="1"/>
  <c r="A370" i="141" s="1"/>
  <c r="L97" i="102"/>
  <c r="L42" i="95"/>
  <c r="L67" i="95" s="1"/>
  <c r="M221" i="141"/>
  <c r="M255" i="141" s="1"/>
  <c r="M77" i="141"/>
  <c r="M78" i="141"/>
  <c r="M190" i="149"/>
  <c r="M237" i="144"/>
  <c r="M271" i="144" s="1"/>
  <c r="M219" i="144"/>
  <c r="M253" i="144" s="1"/>
  <c r="M231" i="141"/>
  <c r="M265" i="141" s="1"/>
  <c r="M217" i="141"/>
  <c r="M251" i="141" s="1"/>
  <c r="M236" i="141"/>
  <c r="M270" i="141" s="1"/>
  <c r="M215" i="144"/>
  <c r="M249" i="144" s="1"/>
  <c r="M93" i="144"/>
  <c r="M94" i="144"/>
  <c r="J151" i="197"/>
  <c r="J112" i="197"/>
  <c r="M234" i="144"/>
  <c r="M268" i="144" s="1"/>
  <c r="L367" i="144"/>
  <c r="M77" i="144"/>
  <c r="M78" i="144"/>
  <c r="M122" i="149"/>
  <c r="M221" i="144"/>
  <c r="M255" i="144" s="1"/>
  <c r="M70" i="144"/>
  <c r="M222" i="144"/>
  <c r="M256" i="144" s="1"/>
  <c r="L368" i="144"/>
  <c r="L370" i="144" s="1"/>
  <c r="A370" i="144" s="1"/>
  <c r="M53" i="144"/>
  <c r="M290" i="144" s="1"/>
  <c r="M239" i="149"/>
  <c r="M240" i="149" s="1"/>
  <c r="M263" i="149"/>
  <c r="M273" i="149" s="1"/>
  <c r="M274" i="149" s="1"/>
  <c r="M223" i="149"/>
  <c r="M247" i="149"/>
  <c r="M257" i="149" s="1"/>
  <c r="M258" i="149" s="1"/>
  <c r="M280" i="149"/>
  <c r="M31" i="131" s="1"/>
  <c r="M281" i="142"/>
  <c r="M23" i="133" s="1"/>
  <c r="M223" i="142"/>
  <c r="M224" i="142" s="1"/>
  <c r="M247" i="142"/>
  <c r="M257" i="142" s="1"/>
  <c r="M258" i="142" s="1"/>
  <c r="M282" i="142"/>
  <c r="M23" i="132" s="1"/>
  <c r="M122" i="142"/>
  <c r="M239" i="142"/>
  <c r="M240" i="142" s="1"/>
  <c r="M263" i="142"/>
  <c r="M273" i="142" s="1"/>
  <c r="M274" i="142" s="1"/>
  <c r="M280" i="142"/>
  <c r="M23" i="131" s="1"/>
  <c r="J155" i="197" l="1"/>
  <c r="J156" i="197" s="1"/>
  <c r="J157" i="197" s="1"/>
  <c r="K155" i="196"/>
  <c r="K156" i="196" s="1"/>
  <c r="K157" i="196" s="1"/>
  <c r="J265" i="211"/>
  <c r="S69" i="218" s="1"/>
  <c r="J238" i="211"/>
  <c r="J291" i="209"/>
  <c r="J32" i="210" s="1"/>
  <c r="J73" i="211" s="1"/>
  <c r="K294" i="209"/>
  <c r="K35" i="210" s="1"/>
  <c r="K76" i="211" s="1"/>
  <c r="K293" i="209"/>
  <c r="K34" i="210" s="1"/>
  <c r="K75" i="211" s="1"/>
  <c r="A172" i="146"/>
  <c r="K151" i="199"/>
  <c r="A138" i="146"/>
  <c r="A206" i="146"/>
  <c r="A190" i="146"/>
  <c r="A88" i="146"/>
  <c r="M199" i="148"/>
  <c r="M165" i="148"/>
  <c r="M169" i="148"/>
  <c r="A258" i="143"/>
  <c r="M135" i="148"/>
  <c r="K160" i="199"/>
  <c r="K156" i="199"/>
  <c r="L282" i="86"/>
  <c r="L15" i="132" s="1"/>
  <c r="M29" i="102"/>
  <c r="L280" i="86"/>
  <c r="L15" i="131" s="1"/>
  <c r="M147" i="148"/>
  <c r="L92" i="208"/>
  <c r="K159" i="196"/>
  <c r="A283" i="147"/>
  <c r="M184" i="148"/>
  <c r="L281" i="86"/>
  <c r="L15" i="133" s="1"/>
  <c r="A138" i="151"/>
  <c r="A172" i="151"/>
  <c r="L224" i="134"/>
  <c r="L279" i="134"/>
  <c r="A206" i="151"/>
  <c r="K114" i="199"/>
  <c r="K116" i="199" s="1"/>
  <c r="K113" i="199"/>
  <c r="A206" i="143"/>
  <c r="A206" i="150"/>
  <c r="A172" i="150"/>
  <c r="A138" i="150"/>
  <c r="A156" i="143"/>
  <c r="L224" i="139"/>
  <c r="L279" i="139"/>
  <c r="A122" i="143"/>
  <c r="K113" i="196"/>
  <c r="K114" i="196"/>
  <c r="K116" i="196" s="1"/>
  <c r="A88" i="151"/>
  <c r="L224" i="135"/>
  <c r="L279" i="135"/>
  <c r="A54" i="150"/>
  <c r="M108" i="102"/>
  <c r="M53" i="95"/>
  <c r="M78" i="95" s="1"/>
  <c r="L239" i="86"/>
  <c r="L240" i="86" s="1"/>
  <c r="L263" i="86"/>
  <c r="L273" i="86" s="1"/>
  <c r="L274" i="86" s="1"/>
  <c r="L279" i="137"/>
  <c r="L224" i="137"/>
  <c r="K29" i="209"/>
  <c r="L87" i="208"/>
  <c r="L283" i="138"/>
  <c r="L294" i="138"/>
  <c r="L20" i="130"/>
  <c r="M107" i="102"/>
  <c r="M52" i="95"/>
  <c r="M77" i="95" s="1"/>
  <c r="L91" i="208"/>
  <c r="A54" i="151"/>
  <c r="L279" i="136"/>
  <c r="L224" i="136"/>
  <c r="A88" i="150"/>
  <c r="K113" i="204"/>
  <c r="K114" i="204"/>
  <c r="K116" i="204" s="1"/>
  <c r="M171" i="145"/>
  <c r="M172" i="145" s="1"/>
  <c r="A190" i="143"/>
  <c r="A156" i="146"/>
  <c r="K114" i="203"/>
  <c r="K116" i="203" s="1"/>
  <c r="K113" i="203"/>
  <c r="L224" i="86"/>
  <c r="M132" i="148"/>
  <c r="M113" i="148"/>
  <c r="M166" i="148"/>
  <c r="M153" i="148"/>
  <c r="M170" i="148"/>
  <c r="M136" i="148"/>
  <c r="M137" i="145"/>
  <c r="M138" i="145" s="1"/>
  <c r="M197" i="148"/>
  <c r="M129" i="148"/>
  <c r="M187" i="148"/>
  <c r="M150" i="148"/>
  <c r="M149" i="148"/>
  <c r="M115" i="148"/>
  <c r="M155" i="145"/>
  <c r="M156" i="145" s="1"/>
  <c r="M164" i="148"/>
  <c r="M198" i="148"/>
  <c r="M130" i="148"/>
  <c r="M201" i="148"/>
  <c r="M167" i="148"/>
  <c r="M133" i="148"/>
  <c r="M229" i="145"/>
  <c r="M205" i="145"/>
  <c r="M206" i="145" s="1"/>
  <c r="J107" i="201"/>
  <c r="J112" i="201" s="1"/>
  <c r="J30" i="206"/>
  <c r="K89" i="208" s="1"/>
  <c r="M188" i="148"/>
  <c r="M154" i="148"/>
  <c r="M120" i="148"/>
  <c r="M230" i="145"/>
  <c r="M264" i="145" s="1"/>
  <c r="M59" i="148"/>
  <c r="L366" i="148"/>
  <c r="M69" i="148" s="1"/>
  <c r="M121" i="145"/>
  <c r="M214" i="145"/>
  <c r="M248" i="145" s="1"/>
  <c r="M54" i="141"/>
  <c r="M152" i="148"/>
  <c r="M186" i="148"/>
  <c r="M118" i="148"/>
  <c r="M213" i="145"/>
  <c r="M43" i="148"/>
  <c r="L350" i="148"/>
  <c r="L351" i="148" s="1"/>
  <c r="M189" i="145"/>
  <c r="M134" i="148"/>
  <c r="M168" i="148"/>
  <c r="M202" i="148"/>
  <c r="M148" i="148"/>
  <c r="M114" i="148"/>
  <c r="M182" i="148"/>
  <c r="M185" i="148"/>
  <c r="M117" i="148"/>
  <c r="M151" i="148"/>
  <c r="M279" i="149"/>
  <c r="M294" i="149" s="1"/>
  <c r="M87" i="141"/>
  <c r="M88" i="141" s="1"/>
  <c r="M112" i="141"/>
  <c r="M180" i="141"/>
  <c r="M146" i="141"/>
  <c r="M161" i="141"/>
  <c r="M195" i="141"/>
  <c r="M127" i="141"/>
  <c r="M179" i="141"/>
  <c r="M111" i="141"/>
  <c r="M145" i="141"/>
  <c r="M103" i="141"/>
  <c r="M104" i="141" s="1"/>
  <c r="M128" i="141"/>
  <c r="M196" i="141"/>
  <c r="M162" i="141"/>
  <c r="J118" i="193"/>
  <c r="J115" i="193"/>
  <c r="J117" i="193" s="1"/>
  <c r="J119" i="193" s="1"/>
  <c r="M54" i="144"/>
  <c r="J114" i="197"/>
  <c r="J116" i="197" s="1"/>
  <c r="J113" i="197"/>
  <c r="M224" i="149"/>
  <c r="M179" i="144"/>
  <c r="M145" i="144"/>
  <c r="M111" i="144"/>
  <c r="M87" i="144"/>
  <c r="M88" i="144" s="1"/>
  <c r="M103" i="144"/>
  <c r="M104" i="144" s="1"/>
  <c r="M128" i="144"/>
  <c r="M196" i="144"/>
  <c r="M162" i="144"/>
  <c r="M112" i="144"/>
  <c r="M180" i="144"/>
  <c r="M146" i="144"/>
  <c r="M195" i="144"/>
  <c r="M127" i="144"/>
  <c r="M161" i="144"/>
  <c r="M279" i="142"/>
  <c r="J159" i="197" l="1"/>
  <c r="J26" i="207"/>
  <c r="J27" i="209" s="1"/>
  <c r="J287" i="209" s="1"/>
  <c r="J28" i="210" s="1"/>
  <c r="J69" i="211" s="1"/>
  <c r="K25" i="207"/>
  <c r="M26" i="102" s="1"/>
  <c r="M100" i="102" s="1"/>
  <c r="K276" i="211"/>
  <c r="T80" i="218" s="1"/>
  <c r="K249" i="211"/>
  <c r="K275" i="211"/>
  <c r="T79" i="218" s="1"/>
  <c r="K248" i="211"/>
  <c r="J273" i="211"/>
  <c r="S77" i="218" s="1"/>
  <c r="J246" i="211"/>
  <c r="K289" i="209"/>
  <c r="K30" i="210" s="1"/>
  <c r="K71" i="211" s="1"/>
  <c r="A122" i="146"/>
  <c r="A258" i="146"/>
  <c r="M103" i="102"/>
  <c r="M76" i="287" s="1"/>
  <c r="M233" i="148"/>
  <c r="M267" i="148" s="1"/>
  <c r="M237" i="148"/>
  <c r="M271" i="148" s="1"/>
  <c r="A224" i="143"/>
  <c r="M48" i="95"/>
  <c r="M73" i="95" s="1"/>
  <c r="M215" i="148"/>
  <c r="M249" i="148" s="1"/>
  <c r="M218" i="148"/>
  <c r="M252" i="148" s="1"/>
  <c r="A240" i="146"/>
  <c r="M281" i="145"/>
  <c r="M27" i="133" s="1"/>
  <c r="M234" i="148"/>
  <c r="M268" i="148" s="1"/>
  <c r="M282" i="145"/>
  <c r="M27" i="132" s="1"/>
  <c r="A274" i="146"/>
  <c r="M283" i="149"/>
  <c r="A274" i="143"/>
  <c r="M221" i="148"/>
  <c r="M255" i="148" s="1"/>
  <c r="A240" i="143"/>
  <c r="A274" i="151"/>
  <c r="A240" i="151"/>
  <c r="A190" i="151"/>
  <c r="L283" i="134"/>
  <c r="L294" i="134"/>
  <c r="L16" i="130"/>
  <c r="L331" i="138"/>
  <c r="L296" i="138"/>
  <c r="L371" i="138"/>
  <c r="A371" i="138" s="1"/>
  <c r="M238" i="148"/>
  <c r="M272" i="148" s="1"/>
  <c r="A283" i="162"/>
  <c r="L279" i="86"/>
  <c r="A190" i="150"/>
  <c r="A156" i="151"/>
  <c r="A156" i="150"/>
  <c r="K115" i="196"/>
  <c r="K117" i="196" s="1"/>
  <c r="K119" i="196" s="1"/>
  <c r="K118" i="196"/>
  <c r="L21" i="130"/>
  <c r="L283" i="139"/>
  <c r="L294" i="139"/>
  <c r="M280" i="145"/>
  <c r="M27" i="131" s="1"/>
  <c r="K118" i="203"/>
  <c r="K115" i="203"/>
  <c r="K117" i="203" s="1"/>
  <c r="K119" i="203" s="1"/>
  <c r="K118" i="204"/>
  <c r="K115" i="204"/>
  <c r="K117" i="204" s="1"/>
  <c r="K119" i="204" s="1"/>
  <c r="L294" i="136"/>
  <c r="L18" i="130"/>
  <c r="L283" i="136"/>
  <c r="L294" i="137"/>
  <c r="L283" i="137"/>
  <c r="L19" i="130"/>
  <c r="L17" i="130"/>
  <c r="L283" i="135"/>
  <c r="L294" i="135"/>
  <c r="K115" i="199"/>
  <c r="K117" i="199" s="1"/>
  <c r="K119" i="199" s="1"/>
  <c r="K118" i="199"/>
  <c r="M231" i="148"/>
  <c r="M265" i="148" s="1"/>
  <c r="M122" i="145"/>
  <c r="M217" i="148"/>
  <c r="M251" i="148" s="1"/>
  <c r="M70" i="148"/>
  <c r="M222" i="148"/>
  <c r="M256" i="148" s="1"/>
  <c r="M220" i="148"/>
  <c r="M254" i="148" s="1"/>
  <c r="L31" i="102"/>
  <c r="L50" i="95" s="1"/>
  <c r="L75" i="95" s="1"/>
  <c r="M236" i="148"/>
  <c r="M270" i="148" s="1"/>
  <c r="M216" i="148"/>
  <c r="M250" i="148" s="1"/>
  <c r="M219" i="148"/>
  <c r="M253" i="148" s="1"/>
  <c r="M77" i="148"/>
  <c r="M78" i="148"/>
  <c r="L367" i="148"/>
  <c r="M239" i="145"/>
  <c r="M240" i="145" s="1"/>
  <c r="M263" i="145"/>
  <c r="M273" i="145" s="1"/>
  <c r="M274" i="145" s="1"/>
  <c r="M235" i="148"/>
  <c r="M269" i="148" s="1"/>
  <c r="M190" i="145"/>
  <c r="M223" i="145"/>
  <c r="M247" i="145"/>
  <c r="M257" i="145" s="1"/>
  <c r="M258" i="145" s="1"/>
  <c r="M93" i="148"/>
  <c r="M94" i="148"/>
  <c r="J114" i="201"/>
  <c r="J116" i="201" s="1"/>
  <c r="J113" i="201"/>
  <c r="M232" i="148"/>
  <c r="M266" i="148" s="1"/>
  <c r="M53" i="148"/>
  <c r="M290" i="148" s="1"/>
  <c r="L368" i="148"/>
  <c r="L370" i="148" s="1"/>
  <c r="A370" i="148" s="1"/>
  <c r="M31" i="130"/>
  <c r="M137" i="141"/>
  <c r="M138" i="141" s="1"/>
  <c r="M214" i="141"/>
  <c r="M248" i="141" s="1"/>
  <c r="M155" i="141"/>
  <c r="M156" i="141" s="1"/>
  <c r="M171" i="141"/>
  <c r="M172" i="141" s="1"/>
  <c r="M229" i="141"/>
  <c r="M263" i="141" s="1"/>
  <c r="M205" i="141"/>
  <c r="M206" i="141" s="1"/>
  <c r="M230" i="141"/>
  <c r="M264" i="141" s="1"/>
  <c r="M213" i="141"/>
  <c r="M121" i="141"/>
  <c r="M229" i="144"/>
  <c r="M263" i="144" s="1"/>
  <c r="M189" i="141"/>
  <c r="M171" i="144"/>
  <c r="M172" i="144" s="1"/>
  <c r="M205" i="144"/>
  <c r="M206" i="144" s="1"/>
  <c r="M230" i="144"/>
  <c r="M264" i="144" s="1"/>
  <c r="M213" i="144"/>
  <c r="M121" i="144"/>
  <c r="M122" i="144" s="1"/>
  <c r="J115" i="197"/>
  <c r="J117" i="197" s="1"/>
  <c r="J119" i="197" s="1"/>
  <c r="J118" i="197"/>
  <c r="M137" i="144"/>
  <c r="M138" i="144" s="1"/>
  <c r="M155" i="144"/>
  <c r="M214" i="144"/>
  <c r="M248" i="144" s="1"/>
  <c r="M189" i="144"/>
  <c r="M296" i="149"/>
  <c r="M371" i="149"/>
  <c r="M283" i="142"/>
  <c r="M294" i="142"/>
  <c r="M23" i="130"/>
  <c r="L84" i="208" l="1"/>
  <c r="K85" i="208"/>
  <c r="M45" i="95"/>
  <c r="M70" i="95" s="1"/>
  <c r="K26" i="209"/>
  <c r="K286" i="209" s="1"/>
  <c r="K27" i="210" s="1"/>
  <c r="K68" i="211" s="1"/>
  <c r="L27" i="102"/>
  <c r="L46" i="95" s="1"/>
  <c r="L71" i="95" s="1"/>
  <c r="K271" i="211"/>
  <c r="T75" i="218" s="1"/>
  <c r="K244" i="211"/>
  <c r="J269" i="211"/>
  <c r="S73" i="218" s="1"/>
  <c r="J242" i="211"/>
  <c r="L105" i="102"/>
  <c r="A224" i="146"/>
  <c r="A258" i="151"/>
  <c r="A258" i="150"/>
  <c r="L296" i="135"/>
  <c r="L371" i="135"/>
  <c r="A371" i="135" s="1"/>
  <c r="L331" i="135"/>
  <c r="L296" i="139"/>
  <c r="L371" i="139"/>
  <c r="A371" i="139" s="1"/>
  <c r="L331" i="139"/>
  <c r="L371" i="137"/>
  <c r="A371" i="137" s="1"/>
  <c r="L331" i="137"/>
  <c r="L296" i="137"/>
  <c r="A330" i="147"/>
  <c r="A122" i="150"/>
  <c r="L331" i="134"/>
  <c r="L371" i="134"/>
  <c r="L296" i="134"/>
  <c r="A274" i="150"/>
  <c r="L296" i="136"/>
  <c r="L331" i="136"/>
  <c r="L371" i="136"/>
  <c r="A371" i="136" s="1"/>
  <c r="A122" i="151"/>
  <c r="A367" i="147"/>
  <c r="A314" i="147"/>
  <c r="L294" i="86"/>
  <c r="L15" i="130"/>
  <c r="L283" i="86"/>
  <c r="L321" i="138"/>
  <c r="L358" i="138" s="1"/>
  <c r="M61" i="138" s="1"/>
  <c r="L324" i="138"/>
  <c r="L361" i="138" s="1"/>
  <c r="M64" i="138" s="1"/>
  <c r="L327" i="138"/>
  <c r="L364" i="138" s="1"/>
  <c r="M67" i="138" s="1"/>
  <c r="L308" i="138"/>
  <c r="L345" i="138" s="1"/>
  <c r="M48" i="138" s="1"/>
  <c r="L311" i="138"/>
  <c r="L348" i="138" s="1"/>
  <c r="M51" i="138" s="1"/>
  <c r="L310" i="138"/>
  <c r="L347" i="138" s="1"/>
  <c r="M50" i="138" s="1"/>
  <c r="L320" i="138"/>
  <c r="L357" i="138" s="1"/>
  <c r="M60" i="138" s="1"/>
  <c r="L323" i="138"/>
  <c r="L360" i="138" s="1"/>
  <c r="M63" i="138" s="1"/>
  <c r="L304" i="138"/>
  <c r="L341" i="138" s="1"/>
  <c r="M44" i="138" s="1"/>
  <c r="L307" i="138"/>
  <c r="L344" i="138" s="1"/>
  <c r="M47" i="138" s="1"/>
  <c r="L20" i="128"/>
  <c r="L70" i="128" s="1"/>
  <c r="J15" i="191" s="1"/>
  <c r="J44" i="191" s="1"/>
  <c r="J58" i="191" s="1"/>
  <c r="J99" i="191" s="1"/>
  <c r="L306" i="138"/>
  <c r="L343" i="138" s="1"/>
  <c r="M46" i="138" s="1"/>
  <c r="L309" i="138"/>
  <c r="L346" i="138" s="1"/>
  <c r="M49" i="138" s="1"/>
  <c r="L319" i="138"/>
  <c r="L326" i="138"/>
  <c r="L363" i="138" s="1"/>
  <c r="M66" i="138" s="1"/>
  <c r="L303" i="138"/>
  <c r="L325" i="138"/>
  <c r="L362" i="138" s="1"/>
  <c r="M65" i="138" s="1"/>
  <c r="L328" i="138"/>
  <c r="L365" i="138" s="1"/>
  <c r="M68" i="138" s="1"/>
  <c r="L305" i="138"/>
  <c r="L342" i="138" s="1"/>
  <c r="M45" i="138" s="1"/>
  <c r="L312" i="138"/>
  <c r="L349" i="138" s="1"/>
  <c r="M52" i="138" s="1"/>
  <c r="L322" i="138"/>
  <c r="L359" i="138" s="1"/>
  <c r="M62" i="138" s="1"/>
  <c r="M96" i="138" s="1"/>
  <c r="A240" i="150"/>
  <c r="M195" i="148"/>
  <c r="M127" i="148"/>
  <c r="M161" i="148"/>
  <c r="M180" i="148"/>
  <c r="M112" i="148"/>
  <c r="M146" i="148"/>
  <c r="J115" i="201"/>
  <c r="J117" i="201" s="1"/>
  <c r="J119" i="201" s="1"/>
  <c r="J118" i="201"/>
  <c r="M54" i="148"/>
  <c r="M224" i="145"/>
  <c r="M279" i="145"/>
  <c r="M145" i="148"/>
  <c r="M179" i="148"/>
  <c r="M111" i="148"/>
  <c r="M87" i="148"/>
  <c r="M88" i="148" s="1"/>
  <c r="M103" i="148"/>
  <c r="M104" i="148" s="1"/>
  <c r="M162" i="148"/>
  <c r="M196" i="148"/>
  <c r="M128" i="148"/>
  <c r="M282" i="141"/>
  <c r="M22" i="132" s="1"/>
  <c r="M281" i="141"/>
  <c r="M22" i="133" s="1"/>
  <c r="M280" i="141"/>
  <c r="M22" i="131" s="1"/>
  <c r="M273" i="144"/>
  <c r="M274" i="144" s="1"/>
  <c r="M281" i="144"/>
  <c r="M26" i="133" s="1"/>
  <c r="M280" i="144"/>
  <c r="M26" i="131" s="1"/>
  <c r="M239" i="141"/>
  <c r="M240" i="141" s="1"/>
  <c r="M122" i="141"/>
  <c r="M273" i="141"/>
  <c r="M274" i="141" s="1"/>
  <c r="M156" i="144"/>
  <c r="M223" i="141"/>
  <c r="M247" i="141"/>
  <c r="M257" i="141" s="1"/>
  <c r="M258" i="141" s="1"/>
  <c r="M190" i="141"/>
  <c r="M282" i="144"/>
  <c r="M26" i="132" s="1"/>
  <c r="M190" i="144"/>
  <c r="M223" i="144"/>
  <c r="M224" i="144" s="1"/>
  <c r="M247" i="144"/>
  <c r="M257" i="144" s="1"/>
  <c r="M258" i="144" s="1"/>
  <c r="M239" i="144"/>
  <c r="M240" i="144" s="1"/>
  <c r="M324" i="149"/>
  <c r="M361" i="149" s="1"/>
  <c r="M305" i="149"/>
  <c r="M342" i="149" s="1"/>
  <c r="M312" i="149"/>
  <c r="M349" i="149" s="1"/>
  <c r="M326" i="149"/>
  <c r="M363" i="149" s="1"/>
  <c r="M303" i="149"/>
  <c r="M310" i="149"/>
  <c r="M347" i="149" s="1"/>
  <c r="M320" i="149"/>
  <c r="M357" i="149" s="1"/>
  <c r="M327" i="149"/>
  <c r="M364" i="149" s="1"/>
  <c r="M308" i="149"/>
  <c r="M345" i="149" s="1"/>
  <c r="M322" i="149"/>
  <c r="M359" i="149" s="1"/>
  <c r="M329" i="149"/>
  <c r="M306" i="149"/>
  <c r="M343" i="149" s="1"/>
  <c r="M31" i="128"/>
  <c r="M81" i="128" s="1"/>
  <c r="K15" i="202" s="1"/>
  <c r="K44" i="202" s="1"/>
  <c r="K58" i="202" s="1"/>
  <c r="K99" i="202" s="1"/>
  <c r="M313" i="149"/>
  <c r="M323" i="149"/>
  <c r="M360" i="149" s="1"/>
  <c r="M304" i="149"/>
  <c r="M341" i="149" s="1"/>
  <c r="M311" i="149"/>
  <c r="M348" i="149" s="1"/>
  <c r="M325" i="149"/>
  <c r="M362" i="149" s="1"/>
  <c r="M328" i="149"/>
  <c r="M365" i="149" s="1"/>
  <c r="M309" i="149"/>
  <c r="M346" i="149" s="1"/>
  <c r="M319" i="149"/>
  <c r="M331" i="149"/>
  <c r="M307" i="149"/>
  <c r="M344" i="149" s="1"/>
  <c r="M321" i="149"/>
  <c r="M358" i="149" s="1"/>
  <c r="M296" i="142"/>
  <c r="M371" i="142"/>
  <c r="L101" i="102" l="1"/>
  <c r="K241" i="211"/>
  <c r="K268" i="211"/>
  <c r="T72" i="218" s="1"/>
  <c r="A283" i="143"/>
  <c r="A224" i="151"/>
  <c r="M81" i="138"/>
  <c r="M183" i="138" s="1"/>
  <c r="M83" i="138"/>
  <c r="M117" i="138" s="1"/>
  <c r="M102" i="138"/>
  <c r="M136" i="138" s="1"/>
  <c r="M95" i="138"/>
  <c r="M197" i="138" s="1"/>
  <c r="M84" i="138"/>
  <c r="M118" i="138" s="1"/>
  <c r="M98" i="138"/>
  <c r="M200" i="138" s="1"/>
  <c r="L329" i="138"/>
  <c r="L330" i="138" s="1"/>
  <c r="L356" i="138"/>
  <c r="L303" i="134"/>
  <c r="L325" i="134"/>
  <c r="L362" i="134" s="1"/>
  <c r="M65" i="134" s="1"/>
  <c r="L328" i="134"/>
  <c r="L365" i="134" s="1"/>
  <c r="M68" i="134" s="1"/>
  <c r="L305" i="134"/>
  <c r="L342" i="134" s="1"/>
  <c r="M45" i="134" s="1"/>
  <c r="L312" i="134"/>
  <c r="L349" i="134" s="1"/>
  <c r="M52" i="134" s="1"/>
  <c r="L322" i="134"/>
  <c r="L359" i="134" s="1"/>
  <c r="M62" i="134" s="1"/>
  <c r="L306" i="134"/>
  <c r="L343" i="134" s="1"/>
  <c r="M46" i="134" s="1"/>
  <c r="L319" i="134"/>
  <c r="L321" i="134"/>
  <c r="L358" i="134" s="1"/>
  <c r="M61" i="134" s="1"/>
  <c r="L324" i="134"/>
  <c r="L361" i="134" s="1"/>
  <c r="M64" i="134" s="1"/>
  <c r="L327" i="134"/>
  <c r="L364" i="134" s="1"/>
  <c r="M67" i="134" s="1"/>
  <c r="L308" i="134"/>
  <c r="L345" i="134" s="1"/>
  <c r="M48" i="134" s="1"/>
  <c r="L311" i="134"/>
  <c r="L348" i="134" s="1"/>
  <c r="M51" i="134" s="1"/>
  <c r="L16" i="128"/>
  <c r="L66" i="128" s="1"/>
  <c r="J15" i="187" s="1"/>
  <c r="J44" i="187" s="1"/>
  <c r="J58" i="187" s="1"/>
  <c r="J99" i="187" s="1"/>
  <c r="L326" i="134"/>
  <c r="L363" i="134" s="1"/>
  <c r="M66" i="134" s="1"/>
  <c r="L310" i="134"/>
  <c r="L347" i="134" s="1"/>
  <c r="M50" i="134" s="1"/>
  <c r="L320" i="134"/>
  <c r="L357" i="134" s="1"/>
  <c r="M60" i="134" s="1"/>
  <c r="L323" i="134"/>
  <c r="L360" i="134" s="1"/>
  <c r="M63" i="134" s="1"/>
  <c r="L304" i="134"/>
  <c r="L341" i="134" s="1"/>
  <c r="M44" i="134" s="1"/>
  <c r="L307" i="134"/>
  <c r="L344" i="134" s="1"/>
  <c r="M47" i="134" s="1"/>
  <c r="L309" i="134"/>
  <c r="L346" i="134" s="1"/>
  <c r="M49" i="134" s="1"/>
  <c r="L320" i="139"/>
  <c r="L357" i="139" s="1"/>
  <c r="M60" i="139" s="1"/>
  <c r="L323" i="139"/>
  <c r="L360" i="139" s="1"/>
  <c r="M63" i="139" s="1"/>
  <c r="L304" i="139"/>
  <c r="L341" i="139" s="1"/>
  <c r="M44" i="139" s="1"/>
  <c r="L307" i="139"/>
  <c r="L344" i="139" s="1"/>
  <c r="M47" i="139" s="1"/>
  <c r="L325" i="139"/>
  <c r="L362" i="139" s="1"/>
  <c r="M65" i="139" s="1"/>
  <c r="L21" i="128"/>
  <c r="L71" i="128" s="1"/>
  <c r="J15" i="192" s="1"/>
  <c r="J44" i="192" s="1"/>
  <c r="J58" i="192" s="1"/>
  <c r="J99" i="192" s="1"/>
  <c r="L309" i="139"/>
  <c r="L346" i="139" s="1"/>
  <c r="M49" i="139" s="1"/>
  <c r="L319" i="139"/>
  <c r="L326" i="139"/>
  <c r="L363" i="139" s="1"/>
  <c r="M66" i="139" s="1"/>
  <c r="M100" i="139" s="1"/>
  <c r="L303" i="139"/>
  <c r="L310" i="139"/>
  <c r="L347" i="139" s="1"/>
  <c r="M50" i="139" s="1"/>
  <c r="L328" i="139"/>
  <c r="L365" i="139" s="1"/>
  <c r="M68" i="139" s="1"/>
  <c r="L305" i="139"/>
  <c r="L342" i="139" s="1"/>
  <c r="M45" i="139" s="1"/>
  <c r="L312" i="139"/>
  <c r="L349" i="139" s="1"/>
  <c r="M52" i="139" s="1"/>
  <c r="L322" i="139"/>
  <c r="L359" i="139" s="1"/>
  <c r="M62" i="139" s="1"/>
  <c r="L306" i="139"/>
  <c r="L343" i="139" s="1"/>
  <c r="M46" i="139" s="1"/>
  <c r="L324" i="139"/>
  <c r="L361" i="139" s="1"/>
  <c r="M64" i="139" s="1"/>
  <c r="L327" i="139"/>
  <c r="L364" i="139" s="1"/>
  <c r="M67" i="139" s="1"/>
  <c r="L308" i="139"/>
  <c r="L345" i="139" s="1"/>
  <c r="M48" i="139" s="1"/>
  <c r="L311" i="139"/>
  <c r="L348" i="139" s="1"/>
  <c r="M51" i="139" s="1"/>
  <c r="L321" i="139"/>
  <c r="L358" i="139" s="1"/>
  <c r="M61" i="139" s="1"/>
  <c r="M95" i="139" s="1"/>
  <c r="M198" i="138"/>
  <c r="M130" i="138"/>
  <c r="M164" i="138"/>
  <c r="M85" i="138"/>
  <c r="A283" i="151"/>
  <c r="M86" i="138"/>
  <c r="L313" i="138"/>
  <c r="L340" i="138"/>
  <c r="M80" i="138"/>
  <c r="M97" i="138"/>
  <c r="M82" i="138"/>
  <c r="L310" i="136"/>
  <c r="L347" i="136" s="1"/>
  <c r="M50" i="136" s="1"/>
  <c r="L303" i="136"/>
  <c r="L312" i="136"/>
  <c r="L349" i="136" s="1"/>
  <c r="M52" i="136" s="1"/>
  <c r="L305" i="136"/>
  <c r="L342" i="136" s="1"/>
  <c r="M45" i="136" s="1"/>
  <c r="L321" i="136"/>
  <c r="L358" i="136" s="1"/>
  <c r="M61" i="136" s="1"/>
  <c r="L304" i="136"/>
  <c r="L341" i="136" s="1"/>
  <c r="M44" i="136" s="1"/>
  <c r="L325" i="136"/>
  <c r="L362" i="136" s="1"/>
  <c r="M65" i="136" s="1"/>
  <c r="L308" i="136"/>
  <c r="L345" i="136" s="1"/>
  <c r="M48" i="136" s="1"/>
  <c r="L307" i="136"/>
  <c r="L344" i="136" s="1"/>
  <c r="M47" i="136" s="1"/>
  <c r="L326" i="136"/>
  <c r="L363" i="136" s="1"/>
  <c r="M66" i="136" s="1"/>
  <c r="L18" i="128"/>
  <c r="L68" i="128" s="1"/>
  <c r="J15" i="189" s="1"/>
  <c r="J44" i="189" s="1"/>
  <c r="J58" i="189" s="1"/>
  <c r="J99" i="189" s="1"/>
  <c r="L311" i="136"/>
  <c r="L348" i="136" s="1"/>
  <c r="M51" i="136" s="1"/>
  <c r="L323" i="136"/>
  <c r="L360" i="136" s="1"/>
  <c r="M63" i="136" s="1"/>
  <c r="L320" i="136"/>
  <c r="L357" i="136" s="1"/>
  <c r="M60" i="136" s="1"/>
  <c r="L306" i="136"/>
  <c r="L343" i="136" s="1"/>
  <c r="M46" i="136" s="1"/>
  <c r="L322" i="136"/>
  <c r="L359" i="136" s="1"/>
  <c r="M62" i="136" s="1"/>
  <c r="L327" i="136"/>
  <c r="L364" i="136" s="1"/>
  <c r="M67" i="136" s="1"/>
  <c r="L324" i="136"/>
  <c r="L361" i="136" s="1"/>
  <c r="M64" i="136" s="1"/>
  <c r="L319" i="136"/>
  <c r="L309" i="136"/>
  <c r="L346" i="136" s="1"/>
  <c r="M49" i="136" s="1"/>
  <c r="L328" i="136"/>
  <c r="L365" i="136" s="1"/>
  <c r="M68" i="136" s="1"/>
  <c r="M102" i="136" s="1"/>
  <c r="L296" i="86"/>
  <c r="L331" i="86"/>
  <c r="L371" i="86"/>
  <c r="M99" i="138"/>
  <c r="M79" i="138"/>
  <c r="M100" i="138"/>
  <c r="J106" i="191"/>
  <c r="J20" i="207" s="1"/>
  <c r="J21" i="209" s="1"/>
  <c r="J105" i="191"/>
  <c r="J20" i="205" s="1"/>
  <c r="J104" i="191"/>
  <c r="M101" i="138"/>
  <c r="A351" i="147"/>
  <c r="A10" i="147" s="1"/>
  <c r="M67" i="68" s="1"/>
  <c r="A224" i="150"/>
  <c r="L326" i="137"/>
  <c r="L363" i="137" s="1"/>
  <c r="M66" i="137" s="1"/>
  <c r="L303" i="137"/>
  <c r="L306" i="137"/>
  <c r="L343" i="137" s="1"/>
  <c r="M46" i="137" s="1"/>
  <c r="L309" i="137"/>
  <c r="L346" i="137" s="1"/>
  <c r="M49" i="137" s="1"/>
  <c r="L323" i="137"/>
  <c r="L360" i="137" s="1"/>
  <c r="M63" i="137" s="1"/>
  <c r="L322" i="137"/>
  <c r="L359" i="137" s="1"/>
  <c r="M62" i="137" s="1"/>
  <c r="L325" i="137"/>
  <c r="L362" i="137" s="1"/>
  <c r="M65" i="137" s="1"/>
  <c r="L328" i="137"/>
  <c r="L365" i="137" s="1"/>
  <c r="M68" i="137" s="1"/>
  <c r="L305" i="137"/>
  <c r="L342" i="137" s="1"/>
  <c r="M45" i="137" s="1"/>
  <c r="L319" i="137"/>
  <c r="L311" i="137"/>
  <c r="L348" i="137" s="1"/>
  <c r="M51" i="137" s="1"/>
  <c r="L321" i="137"/>
  <c r="L358" i="137" s="1"/>
  <c r="M61" i="137" s="1"/>
  <c r="L324" i="137"/>
  <c r="L361" i="137" s="1"/>
  <c r="M64" i="137" s="1"/>
  <c r="L312" i="137"/>
  <c r="L349" i="137" s="1"/>
  <c r="M52" i="137" s="1"/>
  <c r="L308" i="137"/>
  <c r="L345" i="137" s="1"/>
  <c r="M48" i="137" s="1"/>
  <c r="L19" i="128"/>
  <c r="L69" i="128" s="1"/>
  <c r="J15" i="190" s="1"/>
  <c r="J44" i="190" s="1"/>
  <c r="J58" i="190" s="1"/>
  <c r="J99" i="190" s="1"/>
  <c r="L307" i="137"/>
  <c r="L344" i="137" s="1"/>
  <c r="M47" i="137" s="1"/>
  <c r="L310" i="137"/>
  <c r="L347" i="137" s="1"/>
  <c r="M50" i="137" s="1"/>
  <c r="L320" i="137"/>
  <c r="L357" i="137" s="1"/>
  <c r="M60" i="137" s="1"/>
  <c r="L327" i="137"/>
  <c r="L364" i="137" s="1"/>
  <c r="M67" i="137" s="1"/>
  <c r="L304" i="137"/>
  <c r="L341" i="137" s="1"/>
  <c r="M44" i="137" s="1"/>
  <c r="L320" i="135"/>
  <c r="L357" i="135" s="1"/>
  <c r="M60" i="135" s="1"/>
  <c r="L323" i="135"/>
  <c r="L360" i="135" s="1"/>
  <c r="M63" i="135" s="1"/>
  <c r="L304" i="135"/>
  <c r="L341" i="135" s="1"/>
  <c r="M44" i="135" s="1"/>
  <c r="L307" i="135"/>
  <c r="L344" i="135" s="1"/>
  <c r="M47" i="135" s="1"/>
  <c r="L310" i="135"/>
  <c r="L347" i="135" s="1"/>
  <c r="M50" i="135" s="1"/>
  <c r="L17" i="128"/>
  <c r="L67" i="128" s="1"/>
  <c r="J15" i="188" s="1"/>
  <c r="J44" i="188" s="1"/>
  <c r="J58" i="188" s="1"/>
  <c r="J99" i="188" s="1"/>
  <c r="L309" i="135"/>
  <c r="L346" i="135" s="1"/>
  <c r="M49" i="135" s="1"/>
  <c r="L319" i="135"/>
  <c r="L326" i="135"/>
  <c r="L363" i="135" s="1"/>
  <c r="M66" i="135" s="1"/>
  <c r="L303" i="135"/>
  <c r="L306" i="135"/>
  <c r="L343" i="135" s="1"/>
  <c r="M46" i="135" s="1"/>
  <c r="L328" i="135"/>
  <c r="L365" i="135" s="1"/>
  <c r="M68" i="135" s="1"/>
  <c r="L305" i="135"/>
  <c r="L342" i="135" s="1"/>
  <c r="M45" i="135" s="1"/>
  <c r="L312" i="135"/>
  <c r="L349" i="135" s="1"/>
  <c r="M52" i="135" s="1"/>
  <c r="L322" i="135"/>
  <c r="L359" i="135" s="1"/>
  <c r="M62" i="135" s="1"/>
  <c r="L325" i="135"/>
  <c r="L362" i="135" s="1"/>
  <c r="M65" i="135" s="1"/>
  <c r="L324" i="135"/>
  <c r="L361" i="135" s="1"/>
  <c r="M64" i="135" s="1"/>
  <c r="L327" i="135"/>
  <c r="L364" i="135" s="1"/>
  <c r="M67" i="135" s="1"/>
  <c r="L308" i="135"/>
  <c r="L345" i="135" s="1"/>
  <c r="M48" i="135" s="1"/>
  <c r="L311" i="135"/>
  <c r="L348" i="135" s="1"/>
  <c r="M51" i="135" s="1"/>
  <c r="L321" i="135"/>
  <c r="L358" i="135" s="1"/>
  <c r="M61" i="135" s="1"/>
  <c r="M95" i="135" s="1"/>
  <c r="M137" i="148"/>
  <c r="M138" i="148" s="1"/>
  <c r="M229" i="148"/>
  <c r="M263" i="148" s="1"/>
  <c r="M189" i="148"/>
  <c r="M190" i="148" s="1"/>
  <c r="M171" i="148"/>
  <c r="M172" i="148" s="1"/>
  <c r="M213" i="148"/>
  <c r="M121" i="148"/>
  <c r="M155" i="148"/>
  <c r="M156" i="148" s="1"/>
  <c r="M214" i="148"/>
  <c r="M248" i="148" s="1"/>
  <c r="M205" i="148"/>
  <c r="M206" i="148" s="1"/>
  <c r="M230" i="148"/>
  <c r="M264" i="148" s="1"/>
  <c r="M27" i="130"/>
  <c r="M283" i="145"/>
  <c r="M294" i="145"/>
  <c r="M279" i="141"/>
  <c r="M22" i="130" s="1"/>
  <c r="M224" i="141"/>
  <c r="M332" i="149"/>
  <c r="M333" i="149" s="1"/>
  <c r="M279" i="144"/>
  <c r="M356" i="149"/>
  <c r="M330" i="149"/>
  <c r="K105" i="202"/>
  <c r="K31" i="205" s="1"/>
  <c r="K106" i="202"/>
  <c r="K31" i="207" s="1"/>
  <c r="K32" i="209" s="1"/>
  <c r="K104" i="202"/>
  <c r="M340" i="149"/>
  <c r="M314" i="149"/>
  <c r="M324" i="142"/>
  <c r="M361" i="142" s="1"/>
  <c r="M305" i="142"/>
  <c r="M342" i="142" s="1"/>
  <c r="M312" i="142"/>
  <c r="M349" i="142" s="1"/>
  <c r="M326" i="142"/>
  <c r="M363" i="142" s="1"/>
  <c r="M303" i="142"/>
  <c r="M310" i="142"/>
  <c r="M347" i="142" s="1"/>
  <c r="M320" i="142"/>
  <c r="M357" i="142" s="1"/>
  <c r="M327" i="142"/>
  <c r="M364" i="142" s="1"/>
  <c r="M308" i="142"/>
  <c r="M345" i="142" s="1"/>
  <c r="M322" i="142"/>
  <c r="M359" i="142" s="1"/>
  <c r="M329" i="142"/>
  <c r="M306" i="142"/>
  <c r="M343" i="142" s="1"/>
  <c r="M23" i="128"/>
  <c r="M73" i="128" s="1"/>
  <c r="K15" i="194" s="1"/>
  <c r="K44" i="194" s="1"/>
  <c r="K58" i="194" s="1"/>
  <c r="K99" i="194" s="1"/>
  <c r="M313" i="142"/>
  <c r="M323" i="142"/>
  <c r="M360" i="142" s="1"/>
  <c r="M304" i="142"/>
  <c r="M341" i="142" s="1"/>
  <c r="M311" i="142"/>
  <c r="M348" i="142" s="1"/>
  <c r="M325" i="142"/>
  <c r="M362" i="142" s="1"/>
  <c r="M328" i="142"/>
  <c r="M365" i="142" s="1"/>
  <c r="M309" i="142"/>
  <c r="M346" i="142" s="1"/>
  <c r="M319" i="142"/>
  <c r="M331" i="142"/>
  <c r="M307" i="142"/>
  <c r="M344" i="142" s="1"/>
  <c r="M321" i="142"/>
  <c r="M358" i="142" s="1"/>
  <c r="K292" i="209" l="1"/>
  <c r="K33" i="210" s="1"/>
  <c r="K74" i="211" s="1"/>
  <c r="J281" i="209"/>
  <c r="J22" i="210" s="1"/>
  <c r="J63" i="211" s="1"/>
  <c r="M84" i="139"/>
  <c r="M118" i="139" s="1"/>
  <c r="A283" i="146"/>
  <c r="M83" i="136"/>
  <c r="M117" i="136" s="1"/>
  <c r="M151" i="138"/>
  <c r="M98" i="137"/>
  <c r="M166" i="137" s="1"/>
  <c r="M129" i="138"/>
  <c r="M152" i="138"/>
  <c r="M115" i="138"/>
  <c r="M97" i="134"/>
  <c r="M199" i="134" s="1"/>
  <c r="M186" i="138"/>
  <c r="M149" i="138"/>
  <c r="M132" i="138"/>
  <c r="M185" i="138"/>
  <c r="M98" i="135"/>
  <c r="M200" i="135" s="1"/>
  <c r="M81" i="137"/>
  <c r="M115" i="137" s="1"/>
  <c r="M282" i="148"/>
  <c r="M30" i="132" s="1"/>
  <c r="M204" i="138"/>
  <c r="M80" i="136"/>
  <c r="M182" i="136" s="1"/>
  <c r="M101" i="139"/>
  <c r="M135" i="139" s="1"/>
  <c r="M100" i="134"/>
  <c r="M168" i="134" s="1"/>
  <c r="M84" i="137"/>
  <c r="M118" i="137" s="1"/>
  <c r="M86" i="137"/>
  <c r="M154" i="137" s="1"/>
  <c r="M170" i="138"/>
  <c r="M85" i="135"/>
  <c r="M187" i="135" s="1"/>
  <c r="M163" i="138"/>
  <c r="M100" i="136"/>
  <c r="M202" i="136" s="1"/>
  <c r="M82" i="139"/>
  <c r="M116" i="139" s="1"/>
  <c r="M101" i="136"/>
  <c r="M169" i="136" s="1"/>
  <c r="M86" i="139"/>
  <c r="M120" i="139" s="1"/>
  <c r="M101" i="135"/>
  <c r="M169" i="135" s="1"/>
  <c r="M79" i="139"/>
  <c r="M113" i="139" s="1"/>
  <c r="M166" i="138"/>
  <c r="M96" i="136"/>
  <c r="M198" i="136" s="1"/>
  <c r="M85" i="136"/>
  <c r="M153" i="136" s="1"/>
  <c r="M98" i="139"/>
  <c r="M166" i="139" s="1"/>
  <c r="M98" i="136"/>
  <c r="M166" i="136" s="1"/>
  <c r="M81" i="134"/>
  <c r="M183" i="134" s="1"/>
  <c r="M96" i="139"/>
  <c r="M164" i="139" s="1"/>
  <c r="M96" i="135"/>
  <c r="M164" i="135" s="1"/>
  <c r="M80" i="135"/>
  <c r="M148" i="135" s="1"/>
  <c r="M86" i="135"/>
  <c r="M188" i="135" s="1"/>
  <c r="M84" i="134"/>
  <c r="M186" i="134" s="1"/>
  <c r="M79" i="134"/>
  <c r="M181" i="134" s="1"/>
  <c r="M82" i="135"/>
  <c r="M150" i="135" s="1"/>
  <c r="M101" i="137"/>
  <c r="M169" i="137" s="1"/>
  <c r="M95" i="137"/>
  <c r="M197" i="137" s="1"/>
  <c r="M83" i="137"/>
  <c r="M185" i="137" s="1"/>
  <c r="M82" i="136"/>
  <c r="M184" i="136" s="1"/>
  <c r="M96" i="134"/>
  <c r="M130" i="134" s="1"/>
  <c r="M273" i="148"/>
  <c r="M274" i="148" s="1"/>
  <c r="M129" i="135"/>
  <c r="M163" i="135"/>
  <c r="M197" i="135"/>
  <c r="M79" i="135"/>
  <c r="M100" i="135"/>
  <c r="M84" i="135"/>
  <c r="L356" i="137"/>
  <c r="L329" i="137"/>
  <c r="L330" i="137" s="1"/>
  <c r="M96" i="137"/>
  <c r="L340" i="137"/>
  <c r="L313" i="137"/>
  <c r="J20" i="206"/>
  <c r="K79" i="208" s="1"/>
  <c r="J107" i="191"/>
  <c r="J112" i="191" s="1"/>
  <c r="M147" i="138"/>
  <c r="M113" i="138"/>
  <c r="M181" i="138"/>
  <c r="M79" i="136"/>
  <c r="M182" i="138"/>
  <c r="M114" i="138"/>
  <c r="M148" i="138"/>
  <c r="M129" i="139"/>
  <c r="M197" i="139"/>
  <c r="M163" i="139"/>
  <c r="M168" i="139"/>
  <c r="M134" i="139"/>
  <c r="M202" i="139"/>
  <c r="M99" i="139"/>
  <c r="A367" i="162"/>
  <c r="J104" i="187"/>
  <c r="J105" i="187"/>
  <c r="J16" i="205" s="1"/>
  <c r="J106" i="187"/>
  <c r="J16" i="207" s="1"/>
  <c r="M98" i="134"/>
  <c r="M99" i="134"/>
  <c r="M99" i="135"/>
  <c r="M102" i="135"/>
  <c r="L356" i="135"/>
  <c r="L329" i="135"/>
  <c r="L330" i="135" s="1"/>
  <c r="M81" i="135"/>
  <c r="M79" i="137"/>
  <c r="M97" i="137"/>
  <c r="M100" i="137"/>
  <c r="M201" i="138"/>
  <c r="M167" i="138"/>
  <c r="M133" i="138"/>
  <c r="L328" i="86"/>
  <c r="L365" i="86" s="1"/>
  <c r="M68" i="86" s="1"/>
  <c r="L311" i="86"/>
  <c r="L348" i="86" s="1"/>
  <c r="L321" i="86"/>
  <c r="L358" i="86" s="1"/>
  <c r="M61" i="86" s="1"/>
  <c r="L312" i="86"/>
  <c r="L349" i="86" s="1"/>
  <c r="L309" i="86"/>
  <c r="L346" i="86" s="1"/>
  <c r="L310" i="86"/>
  <c r="L347" i="86" s="1"/>
  <c r="L305" i="86"/>
  <c r="L342" i="86" s="1"/>
  <c r="L324" i="86"/>
  <c r="L361" i="86" s="1"/>
  <c r="M64" i="86" s="1"/>
  <c r="L307" i="86"/>
  <c r="L344" i="86" s="1"/>
  <c r="L326" i="86"/>
  <c r="L363" i="86" s="1"/>
  <c r="M66" i="86" s="1"/>
  <c r="L327" i="86"/>
  <c r="L364" i="86" s="1"/>
  <c r="M67" i="86" s="1"/>
  <c r="L323" i="86"/>
  <c r="L360" i="86" s="1"/>
  <c r="M63" i="86" s="1"/>
  <c r="L325" i="86"/>
  <c r="L362" i="86" s="1"/>
  <c r="M65" i="86" s="1"/>
  <c r="L320" i="86"/>
  <c r="L357" i="86" s="1"/>
  <c r="M60" i="86" s="1"/>
  <c r="L303" i="86"/>
  <c r="L308" i="86"/>
  <c r="L345" i="86" s="1"/>
  <c r="L304" i="86"/>
  <c r="L341" i="86" s="1"/>
  <c r="L319" i="86"/>
  <c r="L306" i="86"/>
  <c r="L343" i="86" s="1"/>
  <c r="L15" i="128"/>
  <c r="L65" i="128" s="1"/>
  <c r="J15" i="186" s="1"/>
  <c r="J44" i="186" s="1"/>
  <c r="J58" i="186" s="1"/>
  <c r="J99" i="186" s="1"/>
  <c r="L322" i="86"/>
  <c r="L359" i="86" s="1"/>
  <c r="M62" i="86" s="1"/>
  <c r="L356" i="136"/>
  <c r="M59" i="136" s="1"/>
  <c r="M93" i="136" s="1"/>
  <c r="L329" i="136"/>
  <c r="J106" i="189"/>
  <c r="J18" i="207" s="1"/>
  <c r="J104" i="189"/>
  <c r="J105" i="189"/>
  <c r="J18" i="205" s="1"/>
  <c r="M99" i="136"/>
  <c r="M86" i="136"/>
  <c r="L350" i="138"/>
  <c r="M43" i="138"/>
  <c r="M187" i="138"/>
  <c r="M153" i="138"/>
  <c r="M119" i="138"/>
  <c r="M85" i="139"/>
  <c r="M80" i="139"/>
  <c r="M102" i="139"/>
  <c r="L356" i="139"/>
  <c r="L329" i="139"/>
  <c r="L330" i="139" s="1"/>
  <c r="M81" i="139"/>
  <c r="A314" i="162"/>
  <c r="M83" i="134"/>
  <c r="M85" i="134"/>
  <c r="M95" i="134"/>
  <c r="M86" i="134"/>
  <c r="L340" i="134"/>
  <c r="L313" i="134"/>
  <c r="M83" i="135"/>
  <c r="J106" i="190"/>
  <c r="J19" i="207" s="1"/>
  <c r="J105" i="190"/>
  <c r="J19" i="205" s="1"/>
  <c r="J104" i="190"/>
  <c r="M102" i="137"/>
  <c r="A283" i="150"/>
  <c r="M203" i="138"/>
  <c r="M169" i="138"/>
  <c r="M135" i="138"/>
  <c r="L340" i="136"/>
  <c r="L313" i="136"/>
  <c r="M184" i="138"/>
  <c r="M150" i="138"/>
  <c r="M116" i="138"/>
  <c r="L314" i="138"/>
  <c r="L332" i="138"/>
  <c r="L333" i="138" s="1"/>
  <c r="A333" i="138" s="1"/>
  <c r="M83" i="139"/>
  <c r="M82" i="134"/>
  <c r="L329" i="134"/>
  <c r="L330" i="134" s="1"/>
  <c r="L356" i="134"/>
  <c r="L340" i="135"/>
  <c r="L313" i="135"/>
  <c r="J105" i="188"/>
  <c r="J17" i="205" s="1"/>
  <c r="J104" i="188"/>
  <c r="J106" i="188"/>
  <c r="J17" i="207" s="1"/>
  <c r="M97" i="135"/>
  <c r="M82" i="137"/>
  <c r="M85" i="137"/>
  <c r="M99" i="137"/>
  <c r="M80" i="137"/>
  <c r="M168" i="138"/>
  <c r="M134" i="138"/>
  <c r="M202" i="138"/>
  <c r="M204" i="136"/>
  <c r="M170" i="136"/>
  <c r="M136" i="136"/>
  <c r="M97" i="136"/>
  <c r="M81" i="136"/>
  <c r="M95" i="136"/>
  <c r="M84" i="136"/>
  <c r="M199" i="138"/>
  <c r="M131" i="138"/>
  <c r="M165" i="138"/>
  <c r="M188" i="138"/>
  <c r="M120" i="138"/>
  <c r="M154" i="138"/>
  <c r="M232" i="138"/>
  <c r="M266" i="138" s="1"/>
  <c r="L340" i="139"/>
  <c r="L313" i="139"/>
  <c r="J106" i="192"/>
  <c r="J21" i="207" s="1"/>
  <c r="J22" i="209" s="1"/>
  <c r="J104" i="192"/>
  <c r="J105" i="192"/>
  <c r="J21" i="205" s="1"/>
  <c r="M97" i="139"/>
  <c r="A330" i="162"/>
  <c r="M101" i="134"/>
  <c r="M80" i="134"/>
  <c r="M102" i="134"/>
  <c r="M59" i="138"/>
  <c r="L366" i="138"/>
  <c r="M280" i="148"/>
  <c r="M30" i="131" s="1"/>
  <c r="M239" i="148"/>
  <c r="M240" i="148" s="1"/>
  <c r="M122" i="148"/>
  <c r="M281" i="148"/>
  <c r="M30" i="133" s="1"/>
  <c r="M371" i="145"/>
  <c r="M296" i="145"/>
  <c r="M223" i="148"/>
  <c r="M247" i="148"/>
  <c r="M257" i="148" s="1"/>
  <c r="M258" i="148" s="1"/>
  <c r="M294" i="141"/>
  <c r="M296" i="141" s="1"/>
  <c r="M283" i="141"/>
  <c r="M283" i="144"/>
  <c r="M26" i="130"/>
  <c r="M294" i="144"/>
  <c r="M350" i="149"/>
  <c r="M351" i="149" s="1"/>
  <c r="M366" i="149"/>
  <c r="K107" i="202"/>
  <c r="K112" i="202" s="1"/>
  <c r="K31" i="206"/>
  <c r="L90" i="208" s="1"/>
  <c r="M332" i="142"/>
  <c r="M333" i="142" s="1"/>
  <c r="M356" i="142"/>
  <c r="M330" i="142"/>
  <c r="K105" i="194"/>
  <c r="K23" i="205" s="1"/>
  <c r="K106" i="194"/>
  <c r="K23" i="207" s="1"/>
  <c r="K104" i="194"/>
  <c r="M340" i="142"/>
  <c r="M314" i="142"/>
  <c r="M151" i="136" l="1"/>
  <c r="M152" i="139"/>
  <c r="J263" i="211"/>
  <c r="S67" i="218" s="1"/>
  <c r="J236" i="211"/>
  <c r="K274" i="211"/>
  <c r="T78" i="218" s="1"/>
  <c r="K247" i="211"/>
  <c r="J282" i="209"/>
  <c r="J23" i="210" s="1"/>
  <c r="J64" i="211" s="1"/>
  <c r="M186" i="139"/>
  <c r="M185" i="136"/>
  <c r="M219" i="136" s="1"/>
  <c r="M253" i="136" s="1"/>
  <c r="M132" i="137"/>
  <c r="M219" i="138"/>
  <c r="M253" i="138" s="1"/>
  <c r="M200" i="137"/>
  <c r="M217" i="138"/>
  <c r="M251" i="138" s="1"/>
  <c r="M231" i="138"/>
  <c r="M265" i="138" s="1"/>
  <c r="M149" i="137"/>
  <c r="M183" i="137"/>
  <c r="M220" i="138"/>
  <c r="M254" i="138" s="1"/>
  <c r="M131" i="134"/>
  <c r="M165" i="134"/>
  <c r="M169" i="139"/>
  <c r="M135" i="135"/>
  <c r="M134" i="136"/>
  <c r="M166" i="135"/>
  <c r="M132" i="136"/>
  <c r="M164" i="136"/>
  <c r="M203" i="139"/>
  <c r="M132" i="135"/>
  <c r="M238" i="138"/>
  <c r="M272" i="138" s="1"/>
  <c r="M234" i="138"/>
  <c r="M268" i="138" s="1"/>
  <c r="M203" i="137"/>
  <c r="M198" i="134"/>
  <c r="M198" i="135"/>
  <c r="M198" i="139"/>
  <c r="M114" i="136"/>
  <c r="M116" i="136"/>
  <c r="M188" i="139"/>
  <c r="M120" i="137"/>
  <c r="M135" i="136"/>
  <c r="M153" i="135"/>
  <c r="M152" i="137"/>
  <c r="M154" i="139"/>
  <c r="M184" i="135"/>
  <c r="M148" i="136"/>
  <c r="M150" i="136"/>
  <c r="M188" i="137"/>
  <c r="M130" i="139"/>
  <c r="M116" i="135"/>
  <c r="L21" i="102"/>
  <c r="L95" i="102" s="1"/>
  <c r="M134" i="134"/>
  <c r="M202" i="134"/>
  <c r="M147" i="139"/>
  <c r="M115" i="134"/>
  <c r="M117" i="137"/>
  <c r="M203" i="136"/>
  <c r="M119" i="135"/>
  <c r="M132" i="139"/>
  <c r="M186" i="137"/>
  <c r="M113" i="134"/>
  <c r="M118" i="134"/>
  <c r="M150" i="139"/>
  <c r="M184" i="139"/>
  <c r="M181" i="139"/>
  <c r="M129" i="137"/>
  <c r="M203" i="135"/>
  <c r="M168" i="136"/>
  <c r="M200" i="136"/>
  <c r="M164" i="134"/>
  <c r="M130" i="136"/>
  <c r="M94" i="136"/>
  <c r="M162" i="136" s="1"/>
  <c r="M135" i="137"/>
  <c r="M130" i="135"/>
  <c r="M101" i="86"/>
  <c r="M203" i="86" s="1"/>
  <c r="M163" i="137"/>
  <c r="M182" i="135"/>
  <c r="M187" i="136"/>
  <c r="M152" i="134"/>
  <c r="M114" i="135"/>
  <c r="M119" i="136"/>
  <c r="M99" i="86"/>
  <c r="M167" i="86" s="1"/>
  <c r="M120" i="135"/>
  <c r="M147" i="134"/>
  <c r="M149" i="134"/>
  <c r="M200" i="139"/>
  <c r="M154" i="135"/>
  <c r="M151" i="137"/>
  <c r="M96" i="86"/>
  <c r="M198" i="86" s="1"/>
  <c r="M221" i="138"/>
  <c r="M255" i="138" s="1"/>
  <c r="M236" i="138"/>
  <c r="M270" i="138" s="1"/>
  <c r="M231" i="139"/>
  <c r="M265" i="139" s="1"/>
  <c r="M222" i="138"/>
  <c r="M256" i="138" s="1"/>
  <c r="M233" i="138"/>
  <c r="M267" i="138" s="1"/>
  <c r="M114" i="134"/>
  <c r="M182" i="134"/>
  <c r="M148" i="134"/>
  <c r="M165" i="139"/>
  <c r="M199" i="139"/>
  <c r="M131" i="139"/>
  <c r="L332" i="139"/>
  <c r="L333" i="139" s="1"/>
  <c r="A333" i="139" s="1"/>
  <c r="L314" i="139"/>
  <c r="M129" i="136"/>
  <c r="M163" i="136"/>
  <c r="M197" i="136"/>
  <c r="M238" i="136"/>
  <c r="M272" i="136" s="1"/>
  <c r="M184" i="137"/>
  <c r="M116" i="137"/>
  <c r="M150" i="137"/>
  <c r="J17" i="206"/>
  <c r="L18" i="102" s="1"/>
  <c r="J107" i="188"/>
  <c r="J112" i="188" s="1"/>
  <c r="L350" i="136"/>
  <c r="M43" i="136"/>
  <c r="J20" i="209"/>
  <c r="L350" i="134"/>
  <c r="M43" i="134"/>
  <c r="M183" i="139"/>
  <c r="M115" i="139"/>
  <c r="M149" i="139"/>
  <c r="M182" i="139"/>
  <c r="M114" i="139"/>
  <c r="M148" i="139"/>
  <c r="A314" i="143"/>
  <c r="M201" i="136"/>
  <c r="M167" i="136"/>
  <c r="M133" i="136"/>
  <c r="M127" i="136"/>
  <c r="M161" i="136"/>
  <c r="M195" i="136"/>
  <c r="L356" i="86"/>
  <c r="L329" i="86"/>
  <c r="L330" i="86" s="1"/>
  <c r="M100" i="86"/>
  <c r="M50" i="86"/>
  <c r="R561" i="217"/>
  <c r="M51" i="86"/>
  <c r="R562" i="217"/>
  <c r="M235" i="138"/>
  <c r="M269" i="138" s="1"/>
  <c r="M113" i="137"/>
  <c r="M147" i="137"/>
  <c r="M181" i="137"/>
  <c r="M149" i="135"/>
  <c r="M115" i="135"/>
  <c r="M183" i="135"/>
  <c r="M201" i="135"/>
  <c r="M167" i="135"/>
  <c r="M133" i="135"/>
  <c r="M133" i="134"/>
  <c r="M167" i="134"/>
  <c r="M201" i="134"/>
  <c r="M166" i="134"/>
  <c r="M132" i="134"/>
  <c r="M200" i="134"/>
  <c r="A367" i="146"/>
  <c r="M69" i="138"/>
  <c r="M70" i="138" s="1"/>
  <c r="L367" i="138"/>
  <c r="M203" i="134"/>
  <c r="M135" i="134"/>
  <c r="M169" i="134"/>
  <c r="L350" i="139"/>
  <c r="M43" i="139"/>
  <c r="M183" i="136"/>
  <c r="M115" i="136"/>
  <c r="M149" i="136"/>
  <c r="M182" i="137"/>
  <c r="M148" i="137"/>
  <c r="M114" i="137"/>
  <c r="L366" i="134"/>
  <c r="M59" i="134"/>
  <c r="M151" i="135"/>
  <c r="M117" i="135"/>
  <c r="M185" i="135"/>
  <c r="M120" i="134"/>
  <c r="M154" i="134"/>
  <c r="M188" i="134"/>
  <c r="M151" i="134"/>
  <c r="M185" i="134"/>
  <c r="M117" i="134"/>
  <c r="M119" i="139"/>
  <c r="M187" i="139"/>
  <c r="M153" i="139"/>
  <c r="M77" i="138"/>
  <c r="M78" i="138"/>
  <c r="A367" i="143"/>
  <c r="M44" i="86"/>
  <c r="R555" i="217"/>
  <c r="M47" i="86"/>
  <c r="R558" i="217"/>
  <c r="M49" i="86"/>
  <c r="R560" i="217"/>
  <c r="M102" i="86"/>
  <c r="J17" i="209"/>
  <c r="M201" i="139"/>
  <c r="M133" i="139"/>
  <c r="M167" i="139"/>
  <c r="M216" i="138"/>
  <c r="M250" i="138" s="1"/>
  <c r="A314" i="146"/>
  <c r="M215" i="138"/>
  <c r="M249" i="138" s="1"/>
  <c r="L332" i="137"/>
  <c r="L333" i="137" s="1"/>
  <c r="A333" i="137" s="1"/>
  <c r="L314" i="137"/>
  <c r="M59" i="137"/>
  <c r="L366" i="137"/>
  <c r="M186" i="135"/>
  <c r="M152" i="135"/>
  <c r="M118" i="135"/>
  <c r="M93" i="138"/>
  <c r="M94" i="138"/>
  <c r="A351" i="162"/>
  <c r="A10" i="162" s="1"/>
  <c r="M62" i="68" s="1"/>
  <c r="J21" i="206"/>
  <c r="K80" i="208" s="1"/>
  <c r="J107" i="192"/>
  <c r="J112" i="192" s="1"/>
  <c r="M199" i="136"/>
  <c r="M165" i="136"/>
  <c r="M131" i="136"/>
  <c r="M167" i="137"/>
  <c r="M133" i="137"/>
  <c r="M201" i="137"/>
  <c r="M199" i="135"/>
  <c r="M165" i="135"/>
  <c r="M131" i="135"/>
  <c r="L332" i="135"/>
  <c r="L333" i="135" s="1"/>
  <c r="A333" i="135" s="1"/>
  <c r="L314" i="135"/>
  <c r="M185" i="139"/>
  <c r="M117" i="139"/>
  <c r="M151" i="139"/>
  <c r="M218" i="138"/>
  <c r="M252" i="138" s="1"/>
  <c r="M170" i="137"/>
  <c r="M136" i="137"/>
  <c r="M204" i="137"/>
  <c r="J107" i="190"/>
  <c r="J112" i="190" s="1"/>
  <c r="J19" i="206"/>
  <c r="L20" i="102" s="1"/>
  <c r="M163" i="134"/>
  <c r="M129" i="134"/>
  <c r="M197" i="134"/>
  <c r="M59" i="139"/>
  <c r="L366" i="139"/>
  <c r="M53" i="138"/>
  <c r="L368" i="138"/>
  <c r="L370" i="138" s="1"/>
  <c r="A370" i="138" s="1"/>
  <c r="L351" i="138"/>
  <c r="A330" i="143"/>
  <c r="J107" i="189"/>
  <c r="J112" i="189" s="1"/>
  <c r="J18" i="206"/>
  <c r="K77" i="208" s="1"/>
  <c r="J106" i="186"/>
  <c r="J15" i="207" s="1"/>
  <c r="J16" i="209" s="1"/>
  <c r="J105" i="186"/>
  <c r="J15" i="205" s="1"/>
  <c r="J104" i="186"/>
  <c r="M48" i="86"/>
  <c r="R559" i="217"/>
  <c r="M97" i="86"/>
  <c r="M98" i="86"/>
  <c r="M52" i="86"/>
  <c r="R563" i="217"/>
  <c r="M134" i="137"/>
  <c r="M168" i="137"/>
  <c r="M202" i="137"/>
  <c r="M59" i="135"/>
  <c r="L366" i="135"/>
  <c r="M236" i="139"/>
  <c r="M270" i="139" s="1"/>
  <c r="L350" i="137"/>
  <c r="M43" i="137"/>
  <c r="M134" i="135"/>
  <c r="M202" i="135"/>
  <c r="M168" i="135"/>
  <c r="M204" i="134"/>
  <c r="M170" i="134"/>
  <c r="M136" i="134"/>
  <c r="M118" i="136"/>
  <c r="M186" i="136"/>
  <c r="M152" i="136"/>
  <c r="M187" i="137"/>
  <c r="M119" i="137"/>
  <c r="M153" i="137"/>
  <c r="J18" i="209"/>
  <c r="L350" i="135"/>
  <c r="M43" i="135"/>
  <c r="M150" i="134"/>
  <c r="M116" i="134"/>
  <c r="M184" i="134"/>
  <c r="L332" i="136"/>
  <c r="L333" i="136" s="1"/>
  <c r="A333" i="136" s="1"/>
  <c r="L314" i="136"/>
  <c r="M237" i="138"/>
  <c r="M271" i="138" s="1"/>
  <c r="L314" i="134"/>
  <c r="L332" i="134"/>
  <c r="L333" i="134" s="1"/>
  <c r="A333" i="134" s="1"/>
  <c r="M153" i="134"/>
  <c r="M187" i="134"/>
  <c r="M119" i="134"/>
  <c r="M136" i="139"/>
  <c r="M170" i="139"/>
  <c r="M204" i="139"/>
  <c r="M154" i="136"/>
  <c r="M188" i="136"/>
  <c r="M120" i="136"/>
  <c r="J19" i="209"/>
  <c r="L330" i="136"/>
  <c r="L366" i="136"/>
  <c r="M46" i="86"/>
  <c r="R557" i="217"/>
  <c r="L313" i="86"/>
  <c r="L340" i="86"/>
  <c r="M45" i="86"/>
  <c r="R556" i="217"/>
  <c r="M95" i="86"/>
  <c r="M199" i="137"/>
  <c r="M131" i="137"/>
  <c r="M165" i="137"/>
  <c r="M204" i="135"/>
  <c r="M170" i="135"/>
  <c r="M136" i="135"/>
  <c r="J16" i="206"/>
  <c r="L17" i="102" s="1"/>
  <c r="J107" i="187"/>
  <c r="J112" i="187" s="1"/>
  <c r="A330" i="146"/>
  <c r="M181" i="136"/>
  <c r="M147" i="136"/>
  <c r="M113" i="136"/>
  <c r="J114" i="191"/>
  <c r="J116" i="191" s="1"/>
  <c r="J113" i="191"/>
  <c r="M198" i="137"/>
  <c r="M164" i="137"/>
  <c r="M130" i="137"/>
  <c r="M181" i="135"/>
  <c r="M147" i="135"/>
  <c r="M113" i="135"/>
  <c r="M231" i="135"/>
  <c r="M265" i="135" s="1"/>
  <c r="M371" i="141"/>
  <c r="M224" i="148"/>
  <c r="M279" i="148"/>
  <c r="M319" i="145"/>
  <c r="M331" i="145"/>
  <c r="M307" i="145"/>
  <c r="M344" i="145" s="1"/>
  <c r="M321" i="145"/>
  <c r="M358" i="145" s="1"/>
  <c r="M324" i="145"/>
  <c r="M361" i="145" s="1"/>
  <c r="M305" i="145"/>
  <c r="M342" i="145" s="1"/>
  <c r="M27" i="128"/>
  <c r="M77" i="128" s="1"/>
  <c r="K15" i="198" s="1"/>
  <c r="K44" i="198" s="1"/>
  <c r="K58" i="198" s="1"/>
  <c r="K99" i="198" s="1"/>
  <c r="M312" i="145"/>
  <c r="M349" i="145" s="1"/>
  <c r="M326" i="145"/>
  <c r="M363" i="145" s="1"/>
  <c r="M303" i="145"/>
  <c r="M310" i="145"/>
  <c r="M347" i="145" s="1"/>
  <c r="M320" i="145"/>
  <c r="M357" i="145" s="1"/>
  <c r="M327" i="145"/>
  <c r="M364" i="145" s="1"/>
  <c r="M308" i="145"/>
  <c r="M345" i="145" s="1"/>
  <c r="M322" i="145"/>
  <c r="M359" i="145" s="1"/>
  <c r="M329" i="145"/>
  <c r="M306" i="145"/>
  <c r="M343" i="145" s="1"/>
  <c r="M313" i="145"/>
  <c r="M323" i="145"/>
  <c r="M360" i="145" s="1"/>
  <c r="M304" i="145"/>
  <c r="M341" i="145" s="1"/>
  <c r="M311" i="145"/>
  <c r="M348" i="145" s="1"/>
  <c r="M325" i="145"/>
  <c r="M362" i="145" s="1"/>
  <c r="M328" i="145"/>
  <c r="M365" i="145" s="1"/>
  <c r="M309" i="145"/>
  <c r="M346" i="145" s="1"/>
  <c r="M331" i="141"/>
  <c r="M307" i="141"/>
  <c r="M344" i="141" s="1"/>
  <c r="M321" i="141"/>
  <c r="M358" i="141" s="1"/>
  <c r="M324" i="141"/>
  <c r="M361" i="141" s="1"/>
  <c r="M305" i="141"/>
  <c r="M342" i="141" s="1"/>
  <c r="M312" i="141"/>
  <c r="M349" i="141" s="1"/>
  <c r="M22" i="128"/>
  <c r="M72" i="128" s="1"/>
  <c r="K15" i="193" s="1"/>
  <c r="K44" i="193" s="1"/>
  <c r="K58" i="193" s="1"/>
  <c r="K99" i="193" s="1"/>
  <c r="M325" i="141"/>
  <c r="M362" i="141" s="1"/>
  <c r="M319" i="141"/>
  <c r="M326" i="141"/>
  <c r="M363" i="141" s="1"/>
  <c r="M303" i="141"/>
  <c r="M310" i="141"/>
  <c r="M347" i="141" s="1"/>
  <c r="M320" i="141"/>
  <c r="M357" i="141" s="1"/>
  <c r="M327" i="141"/>
  <c r="M364" i="141" s="1"/>
  <c r="M308" i="141"/>
  <c r="M345" i="141" s="1"/>
  <c r="M309" i="141"/>
  <c r="M346" i="141" s="1"/>
  <c r="M322" i="141"/>
  <c r="M359" i="141" s="1"/>
  <c r="M329" i="141"/>
  <c r="M306" i="141"/>
  <c r="M343" i="141" s="1"/>
  <c r="M313" i="141"/>
  <c r="M323" i="141"/>
  <c r="M360" i="141" s="1"/>
  <c r="M304" i="141"/>
  <c r="M341" i="141" s="1"/>
  <c r="M311" i="141"/>
  <c r="M348" i="141" s="1"/>
  <c r="M328" i="141"/>
  <c r="M365" i="141" s="1"/>
  <c r="M296" i="144"/>
  <c r="M371" i="144"/>
  <c r="A70" i="149"/>
  <c r="K113" i="202"/>
  <c r="K114" i="202"/>
  <c r="K116" i="202" s="1"/>
  <c r="M367" i="149"/>
  <c r="M368" i="149"/>
  <c r="M370" i="149" s="1"/>
  <c r="M32" i="102"/>
  <c r="K107" i="194"/>
  <c r="K112" i="194" s="1"/>
  <c r="K23" i="206"/>
  <c r="M24" i="102" s="1"/>
  <c r="K24" i="209"/>
  <c r="M350" i="142"/>
  <c r="M351" i="142" s="1"/>
  <c r="M366" i="142"/>
  <c r="M220" i="139" l="1"/>
  <c r="M254" i="139" s="1"/>
  <c r="M232" i="135"/>
  <c r="M266" i="135" s="1"/>
  <c r="M221" i="136"/>
  <c r="M255" i="136" s="1"/>
  <c r="J264" i="211"/>
  <c r="S68" i="218" s="1"/>
  <c r="J237" i="211"/>
  <c r="M216" i="135"/>
  <c r="M250" i="135" s="1"/>
  <c r="K284" i="209"/>
  <c r="K25" i="210" s="1"/>
  <c r="K66" i="211" s="1"/>
  <c r="J279" i="209"/>
  <c r="J20" i="210" s="1"/>
  <c r="J61" i="211" s="1"/>
  <c r="J278" i="209"/>
  <c r="J19" i="210" s="1"/>
  <c r="J60" i="211" s="1"/>
  <c r="J277" i="209"/>
  <c r="J18" i="210" s="1"/>
  <c r="J59" i="211" s="1"/>
  <c r="J280" i="209"/>
  <c r="J21" i="210" s="1"/>
  <c r="J62" i="211" s="1"/>
  <c r="J276" i="209"/>
  <c r="J17" i="210" s="1"/>
  <c r="J58" i="211" s="1"/>
  <c r="M234" i="137"/>
  <c r="M268" i="137" s="1"/>
  <c r="M237" i="135"/>
  <c r="M271" i="135" s="1"/>
  <c r="M236" i="136"/>
  <c r="M270" i="136" s="1"/>
  <c r="M234" i="135"/>
  <c r="M268" i="135" s="1"/>
  <c r="M217" i="137"/>
  <c r="M251" i="137" s="1"/>
  <c r="M233" i="134"/>
  <c r="M267" i="134" s="1"/>
  <c r="M237" i="137"/>
  <c r="M271" i="137" s="1"/>
  <c r="M237" i="136"/>
  <c r="M271" i="136" s="1"/>
  <c r="M237" i="139"/>
  <c r="M271" i="139" s="1"/>
  <c r="M232" i="136"/>
  <c r="M266" i="136" s="1"/>
  <c r="M234" i="136"/>
  <c r="M268" i="136" s="1"/>
  <c r="M232" i="139"/>
  <c r="M266" i="139" s="1"/>
  <c r="M232" i="134"/>
  <c r="M266" i="134" s="1"/>
  <c r="M236" i="134"/>
  <c r="M270" i="134" s="1"/>
  <c r="M216" i="136"/>
  <c r="M250" i="136" s="1"/>
  <c r="M222" i="137"/>
  <c r="M256" i="137" s="1"/>
  <c r="M218" i="136"/>
  <c r="M252" i="136" s="1"/>
  <c r="M218" i="135"/>
  <c r="M252" i="135" s="1"/>
  <c r="M222" i="139"/>
  <c r="M256" i="139" s="1"/>
  <c r="M220" i="137"/>
  <c r="M254" i="137" s="1"/>
  <c r="M169" i="86"/>
  <c r="M222" i="135"/>
  <c r="M256" i="135" s="1"/>
  <c r="M135" i="86"/>
  <c r="M221" i="135"/>
  <c r="M255" i="135" s="1"/>
  <c r="M234" i="139"/>
  <c r="M268" i="139" s="1"/>
  <c r="M217" i="134"/>
  <c r="M251" i="134" s="1"/>
  <c r="L40" i="95"/>
  <c r="L65" i="95" s="1"/>
  <c r="M220" i="134"/>
  <c r="M254" i="134" s="1"/>
  <c r="M231" i="137"/>
  <c r="M265" i="137" s="1"/>
  <c r="M215" i="139"/>
  <c r="M249" i="139" s="1"/>
  <c r="M215" i="134"/>
  <c r="M249" i="134" s="1"/>
  <c r="M218" i="139"/>
  <c r="M252" i="139" s="1"/>
  <c r="M219" i="137"/>
  <c r="M253" i="137" s="1"/>
  <c r="K76" i="208"/>
  <c r="M201" i="86"/>
  <c r="M128" i="136"/>
  <c r="M137" i="136" s="1"/>
  <c r="M138" i="136" s="1"/>
  <c r="M103" i="136"/>
  <c r="M104" i="136" s="1"/>
  <c r="M238" i="134"/>
  <c r="M272" i="134" s="1"/>
  <c r="U527" i="217"/>
  <c r="M196" i="136"/>
  <c r="M205" i="136" s="1"/>
  <c r="M206" i="136" s="1"/>
  <c r="M133" i="86"/>
  <c r="M80" i="86"/>
  <c r="M114" i="86" s="1"/>
  <c r="M222" i="136"/>
  <c r="M256" i="136" s="1"/>
  <c r="M164" i="86"/>
  <c r="M79" i="86"/>
  <c r="M147" i="86" s="1"/>
  <c r="M130" i="86"/>
  <c r="M235" i="137"/>
  <c r="M269" i="137" s="1"/>
  <c r="M217" i="135"/>
  <c r="M251" i="135" s="1"/>
  <c r="M86" i="86"/>
  <c r="M154" i="86" s="1"/>
  <c r="M82" i="86"/>
  <c r="M116" i="86" s="1"/>
  <c r="M231" i="136"/>
  <c r="M265" i="136" s="1"/>
  <c r="M237" i="134"/>
  <c r="M271" i="134" s="1"/>
  <c r="M215" i="137"/>
  <c r="M249" i="137" s="1"/>
  <c r="M232" i="137"/>
  <c r="M266" i="137" s="1"/>
  <c r="U525" i="217"/>
  <c r="M238" i="139"/>
  <c r="M272" i="139" s="1"/>
  <c r="M217" i="136"/>
  <c r="M251" i="136" s="1"/>
  <c r="M235" i="136"/>
  <c r="M269" i="136" s="1"/>
  <c r="M216" i="139"/>
  <c r="M250" i="139" s="1"/>
  <c r="M221" i="139"/>
  <c r="M255" i="139" s="1"/>
  <c r="M219" i="135"/>
  <c r="M253" i="135" s="1"/>
  <c r="A351" i="146"/>
  <c r="A10" i="146" s="1"/>
  <c r="M66" i="68" s="1"/>
  <c r="M233" i="137"/>
  <c r="M267" i="137" s="1"/>
  <c r="L314" i="86"/>
  <c r="L332" i="86"/>
  <c r="L333" i="86" s="1"/>
  <c r="A333" i="86" s="1"/>
  <c r="L368" i="135"/>
  <c r="L370" i="135" s="1"/>
  <c r="A370" i="135" s="1"/>
  <c r="M53" i="135"/>
  <c r="L351" i="135"/>
  <c r="M221" i="137"/>
  <c r="M255" i="137" s="1"/>
  <c r="M220" i="136"/>
  <c r="M254" i="136" s="1"/>
  <c r="M236" i="135"/>
  <c r="M270" i="135" s="1"/>
  <c r="L368" i="137"/>
  <c r="L370" i="137" s="1"/>
  <c r="A370" i="137" s="1"/>
  <c r="M53" i="137"/>
  <c r="L351" i="137"/>
  <c r="M236" i="137"/>
  <c r="M270" i="137" s="1"/>
  <c r="M231" i="134"/>
  <c r="M265" i="134" s="1"/>
  <c r="J113" i="190"/>
  <c r="J114" i="190"/>
  <c r="J116" i="190" s="1"/>
  <c r="J114" i="192"/>
  <c r="J116" i="192" s="1"/>
  <c r="J113" i="192"/>
  <c r="M128" i="138"/>
  <c r="M162" i="138"/>
  <c r="M196" i="138"/>
  <c r="L19" i="102"/>
  <c r="L67" i="102" s="1"/>
  <c r="M222" i="134"/>
  <c r="M256" i="134" s="1"/>
  <c r="M53" i="139"/>
  <c r="L368" i="139"/>
  <c r="L370" i="139" s="1"/>
  <c r="A370" i="139" s="1"/>
  <c r="L351" i="139"/>
  <c r="M234" i="134"/>
  <c r="M268" i="134" s="1"/>
  <c r="M235" i="135"/>
  <c r="M269" i="135" s="1"/>
  <c r="U528" i="217"/>
  <c r="M168" i="86"/>
  <c r="M202" i="86"/>
  <c r="M134" i="86"/>
  <c r="M229" i="136"/>
  <c r="M77" i="134"/>
  <c r="M78" i="134"/>
  <c r="M77" i="136"/>
  <c r="M78" i="136"/>
  <c r="M218" i="137"/>
  <c r="M252" i="137" s="1"/>
  <c r="M215" i="135"/>
  <c r="M249" i="135" s="1"/>
  <c r="M215" i="136"/>
  <c r="M249" i="136" s="1"/>
  <c r="J114" i="187"/>
  <c r="J116" i="187" s="1"/>
  <c r="J113" i="187"/>
  <c r="M238" i="135"/>
  <c r="M272" i="135" s="1"/>
  <c r="M129" i="86"/>
  <c r="M163" i="86"/>
  <c r="M197" i="86"/>
  <c r="M221" i="134"/>
  <c r="M255" i="134" s="1"/>
  <c r="M166" i="86"/>
  <c r="M132" i="86"/>
  <c r="M200" i="86"/>
  <c r="J107" i="186"/>
  <c r="J112" i="186" s="1"/>
  <c r="J15" i="206"/>
  <c r="K74" i="208" s="1"/>
  <c r="J113" i="189"/>
  <c r="J114" i="189"/>
  <c r="J116" i="189" s="1"/>
  <c r="M290" i="138"/>
  <c r="M54" i="138"/>
  <c r="M238" i="137"/>
  <c r="M272" i="137" s="1"/>
  <c r="A119" i="200"/>
  <c r="A10" i="200" s="1"/>
  <c r="M91" i="68" s="1"/>
  <c r="M219" i="139"/>
  <c r="M253" i="139" s="1"/>
  <c r="M233" i="135"/>
  <c r="M267" i="135" s="1"/>
  <c r="M161" i="138"/>
  <c r="M127" i="138"/>
  <c r="M103" i="138"/>
  <c r="M104" i="138" s="1"/>
  <c r="M195" i="138"/>
  <c r="M235" i="139"/>
  <c r="M269" i="139" s="1"/>
  <c r="M83" i="86"/>
  <c r="M93" i="134"/>
  <c r="M94" i="134"/>
  <c r="L22" i="102"/>
  <c r="M85" i="86"/>
  <c r="M171" i="136"/>
  <c r="M172" i="136" s="1"/>
  <c r="L351" i="134"/>
  <c r="L368" i="134"/>
  <c r="L370" i="134" s="1"/>
  <c r="A370" i="134" s="1"/>
  <c r="M53" i="134"/>
  <c r="L351" i="136"/>
  <c r="L368" i="136"/>
  <c r="L370" i="136" s="1"/>
  <c r="A370" i="136" s="1"/>
  <c r="M53" i="136"/>
  <c r="J113" i="188"/>
  <c r="J114" i="188"/>
  <c r="J116" i="188" s="1"/>
  <c r="A367" i="151"/>
  <c r="A330" i="151"/>
  <c r="A314" i="151"/>
  <c r="L36" i="95"/>
  <c r="L61" i="95" s="1"/>
  <c r="L91" i="102"/>
  <c r="L367" i="135"/>
  <c r="M69" i="135"/>
  <c r="M70" i="135" s="1"/>
  <c r="M199" i="86"/>
  <c r="M131" i="86"/>
  <c r="M165" i="86"/>
  <c r="L367" i="139"/>
  <c r="M69" i="139"/>
  <c r="M70" i="139" s="1"/>
  <c r="L367" i="137"/>
  <c r="M69" i="137"/>
  <c r="M70" i="137" s="1"/>
  <c r="K75" i="208"/>
  <c r="U526" i="217"/>
  <c r="M146" i="138"/>
  <c r="M180" i="138"/>
  <c r="M112" i="138"/>
  <c r="M69" i="134"/>
  <c r="M70" i="134" s="1"/>
  <c r="L367" i="134"/>
  <c r="M217" i="139"/>
  <c r="M251" i="139" s="1"/>
  <c r="K78" i="208"/>
  <c r="L92" i="102"/>
  <c r="L78" i="287" s="1"/>
  <c r="L37" i="95"/>
  <c r="L62" i="95" s="1"/>
  <c r="M233" i="139"/>
  <c r="M267" i="139" s="1"/>
  <c r="M216" i="134"/>
  <c r="M250" i="134" s="1"/>
  <c r="J115" i="191"/>
  <c r="J117" i="191" s="1"/>
  <c r="J119" i="191" s="1"/>
  <c r="J118" i="191"/>
  <c r="M43" i="86"/>
  <c r="M77" i="86" s="1"/>
  <c r="L350" i="86"/>
  <c r="R554" i="217"/>
  <c r="R564" i="217" s="1"/>
  <c r="L367" i="136"/>
  <c r="M69" i="136"/>
  <c r="M70" i="136" s="1"/>
  <c r="M218" i="134"/>
  <c r="M252" i="134" s="1"/>
  <c r="M77" i="135"/>
  <c r="M78" i="135"/>
  <c r="M77" i="137"/>
  <c r="M78" i="137"/>
  <c r="M93" i="135"/>
  <c r="M94" i="135"/>
  <c r="M93" i="139"/>
  <c r="M94" i="139"/>
  <c r="L39" i="95"/>
  <c r="L64" i="95" s="1"/>
  <c r="L94" i="102"/>
  <c r="M233" i="136"/>
  <c r="M267" i="136" s="1"/>
  <c r="M220" i="135"/>
  <c r="M254" i="135" s="1"/>
  <c r="M93" i="137"/>
  <c r="M94" i="137"/>
  <c r="M136" i="86"/>
  <c r="M204" i="86"/>
  <c r="M170" i="86"/>
  <c r="M81" i="86"/>
  <c r="M145" i="138"/>
  <c r="M111" i="138"/>
  <c r="M179" i="138"/>
  <c r="M87" i="138"/>
  <c r="M88" i="138" s="1"/>
  <c r="M219" i="134"/>
  <c r="M253" i="134" s="1"/>
  <c r="M216" i="137"/>
  <c r="M250" i="137" s="1"/>
  <c r="M77" i="139"/>
  <c r="M78" i="139"/>
  <c r="M235" i="134"/>
  <c r="M269" i="134" s="1"/>
  <c r="M84" i="86"/>
  <c r="M59" i="86"/>
  <c r="L366" i="86"/>
  <c r="A351" i="143"/>
  <c r="A10" i="143" s="1"/>
  <c r="M63" i="68" s="1"/>
  <c r="M332" i="145"/>
  <c r="M333" i="145" s="1"/>
  <c r="M340" i="145"/>
  <c r="M314" i="145"/>
  <c r="M356" i="145"/>
  <c r="M330" i="145"/>
  <c r="M283" i="148"/>
  <c r="M30" i="130"/>
  <c r="M294" i="148"/>
  <c r="K104" i="198"/>
  <c r="K106" i="198"/>
  <c r="K27" i="207" s="1"/>
  <c r="K105" i="198"/>
  <c r="K27" i="205" s="1"/>
  <c r="M340" i="141"/>
  <c r="M314" i="141"/>
  <c r="M356" i="141"/>
  <c r="M330" i="141"/>
  <c r="K104" i="193"/>
  <c r="K105" i="193"/>
  <c r="K22" i="205" s="1"/>
  <c r="K106" i="193"/>
  <c r="K22" i="207" s="1"/>
  <c r="M332" i="141"/>
  <c r="M333" i="141" s="1"/>
  <c r="L82" i="208"/>
  <c r="A70" i="142"/>
  <c r="M328" i="144"/>
  <c r="M365" i="144" s="1"/>
  <c r="M309" i="144"/>
  <c r="M346" i="144" s="1"/>
  <c r="M319" i="144"/>
  <c r="M331" i="144"/>
  <c r="M307" i="144"/>
  <c r="M344" i="144" s="1"/>
  <c r="M321" i="144"/>
  <c r="M358" i="144" s="1"/>
  <c r="M304" i="144"/>
  <c r="M341" i="144" s="1"/>
  <c r="M324" i="144"/>
  <c r="M361" i="144" s="1"/>
  <c r="M305" i="144"/>
  <c r="M342" i="144" s="1"/>
  <c r="M312" i="144"/>
  <c r="M349" i="144" s="1"/>
  <c r="M326" i="144"/>
  <c r="M363" i="144" s="1"/>
  <c r="M303" i="144"/>
  <c r="M310" i="144"/>
  <c r="M347" i="144" s="1"/>
  <c r="M26" i="128"/>
  <c r="M76" i="128" s="1"/>
  <c r="K15" i="197" s="1"/>
  <c r="K44" i="197" s="1"/>
  <c r="K58" i="197" s="1"/>
  <c r="K99" i="197" s="1"/>
  <c r="M313" i="144"/>
  <c r="M323" i="144"/>
  <c r="M360" i="144" s="1"/>
  <c r="M311" i="144"/>
  <c r="M348" i="144" s="1"/>
  <c r="M320" i="144"/>
  <c r="M357" i="144" s="1"/>
  <c r="M327" i="144"/>
  <c r="M364" i="144" s="1"/>
  <c r="M308" i="144"/>
  <c r="M345" i="144" s="1"/>
  <c r="M322" i="144"/>
  <c r="M359" i="144" s="1"/>
  <c r="M329" i="144"/>
  <c r="M306" i="144"/>
  <c r="M343" i="144" s="1"/>
  <c r="M325" i="144"/>
  <c r="M362" i="144" s="1"/>
  <c r="A54" i="149"/>
  <c r="M106" i="102"/>
  <c r="M51" i="95"/>
  <c r="M76" i="95" s="1"/>
  <c r="A104" i="149"/>
  <c r="K118" i="202"/>
  <c r="K115" i="202"/>
  <c r="K117" i="202" s="1"/>
  <c r="K119" i="202" s="1"/>
  <c r="M367" i="142"/>
  <c r="A88" i="149"/>
  <c r="K114" i="194"/>
  <c r="K116" i="194" s="1"/>
  <c r="K113" i="194"/>
  <c r="M368" i="142"/>
  <c r="M370" i="142" s="1"/>
  <c r="M43" i="95"/>
  <c r="M68" i="95" s="1"/>
  <c r="M98" i="102"/>
  <c r="M184" i="86" l="1"/>
  <c r="J261" i="211"/>
  <c r="S65" i="218" s="1"/>
  <c r="J234" i="211"/>
  <c r="J259" i="211"/>
  <c r="S63" i="218" s="1"/>
  <c r="J232" i="211"/>
  <c r="J258" i="211"/>
  <c r="S62" i="218" s="1"/>
  <c r="J231" i="211"/>
  <c r="J260" i="211"/>
  <c r="S64" i="218" s="1"/>
  <c r="J233" i="211"/>
  <c r="J262" i="211"/>
  <c r="S66" i="218" s="1"/>
  <c r="J235" i="211"/>
  <c r="K266" i="211"/>
  <c r="T70" i="218" s="1"/>
  <c r="K239" i="211"/>
  <c r="A190" i="149"/>
  <c r="M230" i="136"/>
  <c r="M264" i="136" s="1"/>
  <c r="M237" i="86"/>
  <c r="M271" i="86" s="1"/>
  <c r="M182" i="86"/>
  <c r="M188" i="86"/>
  <c r="M148" i="86"/>
  <c r="M150" i="86"/>
  <c r="M120" i="86"/>
  <c r="M235" i="86"/>
  <c r="M269" i="86" s="1"/>
  <c r="M232" i="86"/>
  <c r="M266" i="86" s="1"/>
  <c r="L16" i="102"/>
  <c r="L68" i="102" s="1"/>
  <c r="M181" i="86"/>
  <c r="M155" i="138"/>
  <c r="M156" i="138" s="1"/>
  <c r="M113" i="86"/>
  <c r="M171" i="138"/>
  <c r="M172" i="138" s="1"/>
  <c r="M137" i="138"/>
  <c r="M138" i="138" s="1"/>
  <c r="M234" i="86"/>
  <c r="M268" i="86" s="1"/>
  <c r="M231" i="86"/>
  <c r="M265" i="86" s="1"/>
  <c r="M233" i="86"/>
  <c r="M267" i="86" s="1"/>
  <c r="A351" i="150"/>
  <c r="R81" i="218"/>
  <c r="R82" i="218"/>
  <c r="M93" i="86"/>
  <c r="M94" i="86"/>
  <c r="M111" i="139"/>
  <c r="M145" i="139"/>
  <c r="M179" i="139"/>
  <c r="M87" i="139"/>
  <c r="M88" i="139" s="1"/>
  <c r="M103" i="137"/>
  <c r="M104" i="137" s="1"/>
  <c r="M127" i="137"/>
  <c r="M161" i="137"/>
  <c r="M195" i="137"/>
  <c r="M87" i="137"/>
  <c r="M88" i="137" s="1"/>
  <c r="M179" i="137"/>
  <c r="M111" i="137"/>
  <c r="M145" i="137"/>
  <c r="U524" i="217"/>
  <c r="M290" i="136"/>
  <c r="M54" i="136"/>
  <c r="M161" i="134"/>
  <c r="M103" i="134"/>
  <c r="M104" i="134" s="1"/>
  <c r="M127" i="134"/>
  <c r="M195" i="134"/>
  <c r="A314" i="150"/>
  <c r="M229" i="138"/>
  <c r="M205" i="138"/>
  <c r="M206" i="138" s="1"/>
  <c r="M146" i="136"/>
  <c r="M180" i="136"/>
  <c r="M112" i="136"/>
  <c r="M236" i="86"/>
  <c r="M270" i="86" s="1"/>
  <c r="J118" i="192"/>
  <c r="J115" i="192"/>
  <c r="J117" i="192" s="1"/>
  <c r="J119" i="192" s="1"/>
  <c r="M118" i="86"/>
  <c r="M152" i="86"/>
  <c r="M186" i="86"/>
  <c r="M189" i="138"/>
  <c r="M115" i="86"/>
  <c r="M183" i="86"/>
  <c r="M149" i="86"/>
  <c r="M196" i="139"/>
  <c r="M162" i="139"/>
  <c r="M128" i="139"/>
  <c r="M196" i="135"/>
  <c r="M128" i="135"/>
  <c r="M162" i="135"/>
  <c r="M146" i="135"/>
  <c r="M112" i="135"/>
  <c r="M180" i="135"/>
  <c r="L351" i="86"/>
  <c r="L368" i="86"/>
  <c r="L370" i="86" s="1"/>
  <c r="A370" i="86" s="1"/>
  <c r="M53" i="86"/>
  <c r="M214" i="138"/>
  <c r="M248" i="138" s="1"/>
  <c r="M153" i="86"/>
  <c r="M119" i="86"/>
  <c r="M187" i="86"/>
  <c r="M117" i="86"/>
  <c r="M151" i="86"/>
  <c r="M185" i="86"/>
  <c r="J114" i="186"/>
  <c r="J116" i="186" s="1"/>
  <c r="J113" i="186"/>
  <c r="M145" i="136"/>
  <c r="M87" i="136"/>
  <c r="M88" i="136" s="1"/>
  <c r="M179" i="136"/>
  <c r="M111" i="136"/>
  <c r="L93" i="102"/>
  <c r="L38" i="95"/>
  <c r="L63" i="95" s="1"/>
  <c r="M230" i="138"/>
  <c r="M264" i="138" s="1"/>
  <c r="M54" i="137"/>
  <c r="M290" i="137"/>
  <c r="A351" i="151"/>
  <c r="A10" i="151" s="1"/>
  <c r="M71" i="68" s="1"/>
  <c r="M213" i="138"/>
  <c r="M121" i="138"/>
  <c r="M127" i="139"/>
  <c r="M161" i="139"/>
  <c r="M103" i="139"/>
  <c r="M104" i="139" s="1"/>
  <c r="M195" i="139"/>
  <c r="M161" i="135"/>
  <c r="M127" i="135"/>
  <c r="M103" i="135"/>
  <c r="M104" i="135" s="1"/>
  <c r="M195" i="135"/>
  <c r="M145" i="135"/>
  <c r="M111" i="135"/>
  <c r="M179" i="135"/>
  <c r="M87" i="135"/>
  <c r="M88" i="135" s="1"/>
  <c r="M111" i="86"/>
  <c r="M179" i="86"/>
  <c r="M145" i="86"/>
  <c r="L96" i="102"/>
  <c r="L41" i="95"/>
  <c r="L66" i="95" s="1"/>
  <c r="A367" i="150"/>
  <c r="J118" i="187"/>
  <c r="J115" i="187"/>
  <c r="J117" i="187" s="1"/>
  <c r="J119" i="187" s="1"/>
  <c r="M87" i="134"/>
  <c r="M88" i="134" s="1"/>
  <c r="M180" i="134"/>
  <c r="M146" i="134"/>
  <c r="M112" i="134"/>
  <c r="M263" i="136"/>
  <c r="M78" i="86"/>
  <c r="M87" i="86" s="1"/>
  <c r="M88" i="86" s="1"/>
  <c r="M69" i="86"/>
  <c r="M70" i="86" s="1"/>
  <c r="L367" i="86"/>
  <c r="M146" i="139"/>
  <c r="M112" i="139"/>
  <c r="M180" i="139"/>
  <c r="M238" i="86"/>
  <c r="M272" i="86" s="1"/>
  <c r="M162" i="137"/>
  <c r="M196" i="137"/>
  <c r="M128" i="137"/>
  <c r="M180" i="137"/>
  <c r="M112" i="137"/>
  <c r="M146" i="137"/>
  <c r="J115" i="188"/>
  <c r="J117" i="188" s="1"/>
  <c r="J119" i="188" s="1"/>
  <c r="J118" i="188"/>
  <c r="M54" i="134"/>
  <c r="M290" i="134"/>
  <c r="M196" i="134"/>
  <c r="M162" i="134"/>
  <c r="M128" i="134"/>
  <c r="A330" i="150"/>
  <c r="J118" i="189"/>
  <c r="J115" i="189"/>
  <c r="J117" i="189" s="1"/>
  <c r="J119" i="189" s="1"/>
  <c r="M111" i="134"/>
  <c r="M145" i="134"/>
  <c r="M179" i="134"/>
  <c r="M54" i="139"/>
  <c r="M290" i="139"/>
  <c r="J115" i="190"/>
  <c r="J117" i="190" s="1"/>
  <c r="J119" i="190" s="1"/>
  <c r="J118" i="190"/>
  <c r="M54" i="135"/>
  <c r="M290" i="135"/>
  <c r="K28" i="209"/>
  <c r="K107" i="198"/>
  <c r="K112" i="198" s="1"/>
  <c r="K27" i="206"/>
  <c r="M28" i="102" s="1"/>
  <c r="M350" i="145"/>
  <c r="M371" i="148"/>
  <c r="M296" i="148"/>
  <c r="M366" i="145"/>
  <c r="K23" i="209"/>
  <c r="M350" i="141"/>
  <c r="M351" i="141" s="1"/>
  <c r="K107" i="193"/>
  <c r="K112" i="193" s="1"/>
  <c r="K22" i="206"/>
  <c r="M23" i="102" s="1"/>
  <c r="A156" i="149"/>
  <c r="M366" i="141"/>
  <c r="M332" i="144"/>
  <c r="M333" i="144" s="1"/>
  <c r="K105" i="197"/>
  <c r="K106" i="197"/>
  <c r="K150" i="197" s="1"/>
  <c r="K104" i="197"/>
  <c r="M356" i="144"/>
  <c r="M330" i="144"/>
  <c r="M340" i="144"/>
  <c r="M314" i="144"/>
  <c r="A122" i="149"/>
  <c r="A138" i="149"/>
  <c r="A206" i="149"/>
  <c r="A172" i="149"/>
  <c r="A54" i="142"/>
  <c r="K118" i="194"/>
  <c r="K115" i="194"/>
  <c r="K117" i="194" s="1"/>
  <c r="K119" i="194" s="1"/>
  <c r="A88" i="142"/>
  <c r="A104" i="142"/>
  <c r="M273" i="136" l="1"/>
  <c r="M274" i="136" s="1"/>
  <c r="U587" i="217"/>
  <c r="U530" i="217"/>
  <c r="M218" i="86"/>
  <c r="M252" i="86" s="1"/>
  <c r="M155" i="136"/>
  <c r="M280" i="136" s="1"/>
  <c r="M18" i="131" s="1"/>
  <c r="K288" i="209"/>
  <c r="K29" i="210" s="1"/>
  <c r="K70" i="211" s="1"/>
  <c r="K283" i="209"/>
  <c r="K24" i="210" s="1"/>
  <c r="K65" i="211" s="1"/>
  <c r="M239" i="136"/>
  <c r="M240" i="136" s="1"/>
  <c r="M171" i="135"/>
  <c r="M172" i="135" s="1"/>
  <c r="M222" i="86"/>
  <c r="M256" i="86" s="1"/>
  <c r="M216" i="86"/>
  <c r="M250" i="86" s="1"/>
  <c r="M215" i="86"/>
  <c r="M249" i="86" s="1"/>
  <c r="L35" i="95"/>
  <c r="L60" i="95" s="1"/>
  <c r="L90" i="102"/>
  <c r="L35" i="102"/>
  <c r="U330" i="217" s="1"/>
  <c r="M155" i="135"/>
  <c r="M137" i="139"/>
  <c r="M138" i="139" s="1"/>
  <c r="M280" i="138"/>
  <c r="M20" i="131" s="1"/>
  <c r="M189" i="135"/>
  <c r="M190" i="135" s="1"/>
  <c r="M137" i="135"/>
  <c r="M138" i="135" s="1"/>
  <c r="M189" i="136"/>
  <c r="M281" i="136" s="1"/>
  <c r="M18" i="133" s="1"/>
  <c r="M171" i="139"/>
  <c r="M172" i="139" s="1"/>
  <c r="M230" i="139"/>
  <c r="M264" i="139" s="1"/>
  <c r="M214" i="135"/>
  <c r="M248" i="135" s="1"/>
  <c r="M217" i="86"/>
  <c r="M251" i="86" s="1"/>
  <c r="M155" i="134"/>
  <c r="M156" i="134" s="1"/>
  <c r="M230" i="135"/>
  <c r="M264" i="135" s="1"/>
  <c r="M230" i="137"/>
  <c r="M264" i="137" s="1"/>
  <c r="M189" i="134"/>
  <c r="A10" i="150"/>
  <c r="M70" i="68" s="1"/>
  <c r="M229" i="135"/>
  <c r="M205" i="135"/>
  <c r="M206" i="135" s="1"/>
  <c r="M213" i="136"/>
  <c r="M121" i="136"/>
  <c r="J118" i="186"/>
  <c r="J115" i="186"/>
  <c r="J117" i="186" s="1"/>
  <c r="J119" i="186" s="1"/>
  <c r="M219" i="86"/>
  <c r="M253" i="86" s="1"/>
  <c r="M171" i="134"/>
  <c r="M172" i="134" s="1"/>
  <c r="M155" i="137"/>
  <c r="M155" i="139"/>
  <c r="M230" i="134"/>
  <c r="M264" i="134" s="1"/>
  <c r="M214" i="137"/>
  <c r="M248" i="137" s="1"/>
  <c r="M213" i="86"/>
  <c r="M121" i="135"/>
  <c r="M213" i="135"/>
  <c r="M229" i="139"/>
  <c r="M205" i="139"/>
  <c r="M206" i="139" s="1"/>
  <c r="M282" i="138"/>
  <c r="M20" i="132" s="1"/>
  <c r="M122" i="138"/>
  <c r="M290" i="86"/>
  <c r="M54" i="86"/>
  <c r="A119" i="195"/>
  <c r="A10" i="195" s="1"/>
  <c r="M86" i="68" s="1"/>
  <c r="M220" i="86"/>
  <c r="M254" i="86" s="1"/>
  <c r="M214" i="136"/>
  <c r="M248" i="136" s="1"/>
  <c r="M239" i="138"/>
  <c r="M240" i="138" s="1"/>
  <c r="M263" i="138"/>
  <c r="M273" i="138" s="1"/>
  <c r="M274" i="138" s="1"/>
  <c r="M205" i="134"/>
  <c r="M206" i="134" s="1"/>
  <c r="M229" i="134"/>
  <c r="M213" i="137"/>
  <c r="M121" i="137"/>
  <c r="M229" i="137"/>
  <c r="M205" i="137"/>
  <c r="M206" i="137" s="1"/>
  <c r="M121" i="139"/>
  <c r="M213" i="139"/>
  <c r="M214" i="139"/>
  <c r="M248" i="139" s="1"/>
  <c r="M146" i="86"/>
  <c r="M155" i="86" s="1"/>
  <c r="M180" i="86"/>
  <c r="M189" i="86" s="1"/>
  <c r="M112" i="86"/>
  <c r="M214" i="134"/>
  <c r="M248" i="134" s="1"/>
  <c r="M223" i="138"/>
  <c r="M247" i="138"/>
  <c r="M257" i="138" s="1"/>
  <c r="M258" i="138" s="1"/>
  <c r="M221" i="86"/>
  <c r="M255" i="86" s="1"/>
  <c r="M281" i="138"/>
  <c r="M20" i="133" s="1"/>
  <c r="M190" i="138"/>
  <c r="M137" i="134"/>
  <c r="M138" i="134" s="1"/>
  <c r="U585" i="217"/>
  <c r="U583" i="217"/>
  <c r="U584" i="217"/>
  <c r="U586" i="217"/>
  <c r="M189" i="137"/>
  <c r="M171" i="137"/>
  <c r="M172" i="137" s="1"/>
  <c r="M196" i="86"/>
  <c r="M162" i="86"/>
  <c r="M128" i="86"/>
  <c r="M213" i="134"/>
  <c r="M121" i="134"/>
  <c r="M137" i="137"/>
  <c r="M138" i="137" s="1"/>
  <c r="M189" i="139"/>
  <c r="M195" i="86"/>
  <c r="M103" i="86"/>
  <c r="M104" i="86" s="1"/>
  <c r="M161" i="86"/>
  <c r="M127" i="86"/>
  <c r="A70" i="145"/>
  <c r="M47" i="95"/>
  <c r="M72" i="95" s="1"/>
  <c r="M102" i="102"/>
  <c r="L86" i="208"/>
  <c r="M329" i="148"/>
  <c r="M306" i="148"/>
  <c r="M343" i="148" s="1"/>
  <c r="M313" i="148"/>
  <c r="M323" i="148"/>
  <c r="M360" i="148" s="1"/>
  <c r="M304" i="148"/>
  <c r="M341" i="148" s="1"/>
  <c r="M307" i="148"/>
  <c r="M344" i="148" s="1"/>
  <c r="M320" i="148"/>
  <c r="M357" i="148" s="1"/>
  <c r="M308" i="148"/>
  <c r="M345" i="148" s="1"/>
  <c r="M325" i="148"/>
  <c r="M362" i="148" s="1"/>
  <c r="M328" i="148"/>
  <c r="M365" i="148" s="1"/>
  <c r="M309" i="148"/>
  <c r="M346" i="148" s="1"/>
  <c r="M319" i="148"/>
  <c r="M326" i="148"/>
  <c r="M363" i="148" s="1"/>
  <c r="M303" i="148"/>
  <c r="M30" i="128"/>
  <c r="M80" i="128" s="1"/>
  <c r="K15" i="201" s="1"/>
  <c r="K44" i="201" s="1"/>
  <c r="K58" i="201" s="1"/>
  <c r="K99" i="201" s="1"/>
  <c r="M321" i="148"/>
  <c r="M358" i="148" s="1"/>
  <c r="M324" i="148"/>
  <c r="M361" i="148" s="1"/>
  <c r="M305" i="148"/>
  <c r="M342" i="148" s="1"/>
  <c r="M312" i="148"/>
  <c r="M349" i="148" s="1"/>
  <c r="M322" i="148"/>
  <c r="M359" i="148" s="1"/>
  <c r="M331" i="148"/>
  <c r="M310" i="148"/>
  <c r="M347" i="148" s="1"/>
  <c r="M327" i="148"/>
  <c r="M364" i="148" s="1"/>
  <c r="M311" i="148"/>
  <c r="M348" i="148" s="1"/>
  <c r="M368" i="145"/>
  <c r="M370" i="145" s="1"/>
  <c r="K114" i="198"/>
  <c r="K116" i="198" s="1"/>
  <c r="K113" i="198"/>
  <c r="M367" i="145"/>
  <c r="M351" i="145"/>
  <c r="A70" i="141"/>
  <c r="M367" i="141"/>
  <c r="M368" i="141"/>
  <c r="M370" i="141" s="1"/>
  <c r="K113" i="193"/>
  <c r="K114" i="193"/>
  <c r="K116" i="193" s="1"/>
  <c r="M42" i="95"/>
  <c r="M67" i="95" s="1"/>
  <c r="M97" i="102"/>
  <c r="L81" i="208"/>
  <c r="A274" i="149"/>
  <c r="M350" i="144"/>
  <c r="M351" i="144" s="1"/>
  <c r="K148" i="197"/>
  <c r="K141" i="197"/>
  <c r="K107" i="197"/>
  <c r="M366" i="144"/>
  <c r="K149" i="197"/>
  <c r="K142" i="197"/>
  <c r="A240" i="149"/>
  <c r="A258" i="149"/>
  <c r="A206" i="142"/>
  <c r="A122" i="142"/>
  <c r="A172" i="142"/>
  <c r="A138" i="142"/>
  <c r="M156" i="136" l="1"/>
  <c r="K154" i="197"/>
  <c r="K26" i="205" s="1"/>
  <c r="K153" i="197"/>
  <c r="K26" i="206" s="1"/>
  <c r="K265" i="211"/>
  <c r="T69" i="218" s="1"/>
  <c r="K238" i="211"/>
  <c r="K270" i="211"/>
  <c r="T74" i="218" s="1"/>
  <c r="K243" i="211"/>
  <c r="A157" i="196"/>
  <c r="M280" i="135"/>
  <c r="M17" i="131" s="1"/>
  <c r="L54" i="95"/>
  <c r="L79" i="95" s="1"/>
  <c r="M156" i="135"/>
  <c r="L109" i="102"/>
  <c r="L69" i="102"/>
  <c r="M280" i="134"/>
  <c r="M16" i="131" s="1"/>
  <c r="M190" i="136"/>
  <c r="M137" i="86"/>
  <c r="M138" i="86" s="1"/>
  <c r="M171" i="86"/>
  <c r="M172" i="86" s="1"/>
  <c r="M190" i="86"/>
  <c r="M229" i="86"/>
  <c r="M205" i="86"/>
  <c r="M206" i="86" s="1"/>
  <c r="M190" i="137"/>
  <c r="M281" i="137"/>
  <c r="M19" i="133" s="1"/>
  <c r="M214" i="86"/>
  <c r="M248" i="86" s="1"/>
  <c r="M282" i="139"/>
  <c r="M21" i="132" s="1"/>
  <c r="M122" i="139"/>
  <c r="M223" i="137"/>
  <c r="M247" i="137"/>
  <c r="M257" i="137" s="1"/>
  <c r="M258" i="137" s="1"/>
  <c r="M223" i="135"/>
  <c r="M247" i="135"/>
  <c r="M257" i="135" s="1"/>
  <c r="M258" i="135" s="1"/>
  <c r="T359" i="217"/>
  <c r="T622" i="217"/>
  <c r="M156" i="139"/>
  <c r="M280" i="139"/>
  <c r="M21" i="131" s="1"/>
  <c r="M281" i="139"/>
  <c r="M21" i="133" s="1"/>
  <c r="M190" i="139"/>
  <c r="M156" i="86"/>
  <c r="M239" i="134"/>
  <c r="M240" i="134" s="1"/>
  <c r="M263" i="134"/>
  <c r="M273" i="134" s="1"/>
  <c r="M274" i="134" s="1"/>
  <c r="M282" i="135"/>
  <c r="M17" i="132" s="1"/>
  <c r="M122" i="135"/>
  <c r="M156" i="137"/>
  <c r="M280" i="137"/>
  <c r="M19" i="131" s="1"/>
  <c r="M239" i="135"/>
  <c r="M240" i="135" s="1"/>
  <c r="M263" i="135"/>
  <c r="M273" i="135" s="1"/>
  <c r="M274" i="135" s="1"/>
  <c r="M282" i="134"/>
  <c r="M16" i="132" s="1"/>
  <c r="M122" i="134"/>
  <c r="M230" i="86"/>
  <c r="M264" i="86" s="1"/>
  <c r="M224" i="138"/>
  <c r="M279" i="138"/>
  <c r="M239" i="137"/>
  <c r="M240" i="137" s="1"/>
  <c r="M263" i="137"/>
  <c r="M273" i="137" s="1"/>
  <c r="M274" i="137" s="1"/>
  <c r="M247" i="86"/>
  <c r="M122" i="136"/>
  <c r="M282" i="136"/>
  <c r="M18" i="132" s="1"/>
  <c r="M281" i="135"/>
  <c r="M17" i="133" s="1"/>
  <c r="M190" i="134"/>
  <c r="M281" i="134"/>
  <c r="M16" i="133" s="1"/>
  <c r="M223" i="134"/>
  <c r="M247" i="134"/>
  <c r="M257" i="134" s="1"/>
  <c r="M258" i="134" s="1"/>
  <c r="M223" i="139"/>
  <c r="M247" i="139"/>
  <c r="M257" i="139" s="1"/>
  <c r="M258" i="139" s="1"/>
  <c r="M282" i="137"/>
  <c r="M19" i="132" s="1"/>
  <c r="M122" i="137"/>
  <c r="M239" i="139"/>
  <c r="M240" i="139" s="1"/>
  <c r="M263" i="139"/>
  <c r="M273" i="139" s="1"/>
  <c r="M274" i="139" s="1"/>
  <c r="M121" i="86"/>
  <c r="M223" i="136"/>
  <c r="M247" i="136"/>
  <c r="M257" i="136" s="1"/>
  <c r="M258" i="136" s="1"/>
  <c r="M332" i="148"/>
  <c r="M333" i="148" s="1"/>
  <c r="A54" i="145"/>
  <c r="M340" i="148"/>
  <c r="M314" i="148"/>
  <c r="A88" i="145"/>
  <c r="K104" i="201"/>
  <c r="K106" i="201"/>
  <c r="K30" i="207" s="1"/>
  <c r="K105" i="201"/>
  <c r="K30" i="205" s="1"/>
  <c r="A104" i="145"/>
  <c r="K118" i="198"/>
  <c r="K115" i="198"/>
  <c r="K117" i="198" s="1"/>
  <c r="K119" i="198" s="1"/>
  <c r="M356" i="148"/>
  <c r="M330" i="148"/>
  <c r="A54" i="141"/>
  <c r="K118" i="193"/>
  <c r="K115" i="193"/>
  <c r="K117" i="193" s="1"/>
  <c r="K119" i="193" s="1"/>
  <c r="A104" i="141"/>
  <c r="A88" i="141"/>
  <c r="K155" i="197"/>
  <c r="K156" i="197" s="1"/>
  <c r="K151" i="197"/>
  <c r="K112" i="197"/>
  <c r="A70" i="144"/>
  <c r="M368" i="144"/>
  <c r="M370" i="144" s="1"/>
  <c r="A224" i="149"/>
  <c r="M367" i="144"/>
  <c r="A190" i="142"/>
  <c r="A224" i="142"/>
  <c r="A258" i="142"/>
  <c r="A156" i="142"/>
  <c r="A240" i="142"/>
  <c r="A274" i="142"/>
  <c r="AK37" i="95" l="1"/>
  <c r="M257" i="86"/>
  <c r="M258" i="86" s="1"/>
  <c r="M223" i="86"/>
  <c r="M224" i="86" s="1"/>
  <c r="M280" i="86"/>
  <c r="M15" i="131" s="1"/>
  <c r="M122" i="86"/>
  <c r="M282" i="86"/>
  <c r="M15" i="132" s="1"/>
  <c r="M283" i="138"/>
  <c r="M294" i="138"/>
  <c r="M20" i="130"/>
  <c r="M279" i="137"/>
  <c r="M224" i="137"/>
  <c r="M279" i="136"/>
  <c r="M224" i="136"/>
  <c r="M239" i="86"/>
  <c r="M240" i="86" s="1"/>
  <c r="M263" i="86"/>
  <c r="M273" i="86" s="1"/>
  <c r="M274" i="86" s="1"/>
  <c r="M279" i="139"/>
  <c r="M224" i="139"/>
  <c r="M224" i="134"/>
  <c r="M279" i="134"/>
  <c r="A119" i="204"/>
  <c r="A10" i="204" s="1"/>
  <c r="M95" i="68" s="1"/>
  <c r="M224" i="135"/>
  <c r="M279" i="135"/>
  <c r="A119" i="196"/>
  <c r="A10" i="196" s="1"/>
  <c r="M87" i="68" s="1"/>
  <c r="A119" i="199"/>
  <c r="A10" i="199" s="1"/>
  <c r="M90" i="68" s="1"/>
  <c r="M281" i="86"/>
  <c r="M15" i="133" s="1"/>
  <c r="A156" i="145"/>
  <c r="K31" i="209"/>
  <c r="M366" i="148"/>
  <c r="A206" i="145"/>
  <c r="K30" i="206"/>
  <c r="M31" i="102" s="1"/>
  <c r="K107" i="201"/>
  <c r="K112" i="201" s="1"/>
  <c r="M350" i="148"/>
  <c r="M351" i="148" s="1"/>
  <c r="A172" i="145"/>
  <c r="A138" i="145"/>
  <c r="A156" i="141"/>
  <c r="A138" i="141"/>
  <c r="K159" i="197"/>
  <c r="A283" i="149"/>
  <c r="A206" i="141"/>
  <c r="A172" i="141"/>
  <c r="A54" i="144"/>
  <c r="K26" i="207"/>
  <c r="M27" i="102" s="1"/>
  <c r="M101" i="102" s="1"/>
  <c r="A104" i="144"/>
  <c r="A88" i="144"/>
  <c r="K114" i="197"/>
  <c r="K116" i="197" s="1"/>
  <c r="K113" i="197"/>
  <c r="K157" i="197"/>
  <c r="K291" i="209" l="1"/>
  <c r="K32" i="210" s="1"/>
  <c r="K73" i="211" s="1"/>
  <c r="M279" i="86"/>
  <c r="M283" i="86" s="1"/>
  <c r="M283" i="135"/>
  <c r="M294" i="135"/>
  <c r="M17" i="130"/>
  <c r="M19" i="130"/>
  <c r="M294" i="137"/>
  <c r="M283" i="137"/>
  <c r="M371" i="138"/>
  <c r="M296" i="138"/>
  <c r="M331" i="138"/>
  <c r="M283" i="139"/>
  <c r="M294" i="139"/>
  <c r="M21" i="130"/>
  <c r="M283" i="136"/>
  <c r="M294" i="136"/>
  <c r="M18" i="130"/>
  <c r="A119" i="203"/>
  <c r="A10" i="203" s="1"/>
  <c r="M94" i="68" s="1"/>
  <c r="M283" i="134"/>
  <c r="M294" i="134"/>
  <c r="M16" i="130"/>
  <c r="L85" i="208"/>
  <c r="K27" i="209"/>
  <c r="K113" i="201"/>
  <c r="K114" i="201"/>
  <c r="K116" i="201" s="1"/>
  <c r="A258" i="145"/>
  <c r="M105" i="102"/>
  <c r="M50" i="95"/>
  <c r="M75" i="95" s="1"/>
  <c r="M367" i="148"/>
  <c r="A240" i="145"/>
  <c r="A274" i="145"/>
  <c r="A190" i="145"/>
  <c r="L89" i="208"/>
  <c r="A122" i="145"/>
  <c r="M368" i="148"/>
  <c r="M370" i="148" s="1"/>
  <c r="A70" i="148"/>
  <c r="A122" i="141"/>
  <c r="A190" i="141"/>
  <c r="A258" i="141"/>
  <c r="A240" i="141"/>
  <c r="A274" i="141"/>
  <c r="A190" i="144"/>
  <c r="M46" i="95"/>
  <c r="M71" i="95" s="1"/>
  <c r="A156" i="144"/>
  <c r="A206" i="144"/>
  <c r="A122" i="144"/>
  <c r="A172" i="144"/>
  <c r="A138" i="144"/>
  <c r="K115" i="197"/>
  <c r="K117" i="197" s="1"/>
  <c r="K119" i="197" s="1"/>
  <c r="K118" i="197"/>
  <c r="A283" i="142"/>
  <c r="K273" i="211" l="1"/>
  <c r="T77" i="218" s="1"/>
  <c r="K246" i="211"/>
  <c r="K287" i="209"/>
  <c r="K28" i="210" s="1"/>
  <c r="K69" i="211" s="1"/>
  <c r="K269" i="211" s="1"/>
  <c r="T73" i="218" s="1"/>
  <c r="M15" i="130"/>
  <c r="M294" i="86"/>
  <c r="M331" i="86" s="1"/>
  <c r="M331" i="134"/>
  <c r="M296" i="134"/>
  <c r="M371" i="134"/>
  <c r="M371" i="136"/>
  <c r="M331" i="136"/>
  <c r="M296" i="136"/>
  <c r="M20" i="128"/>
  <c r="M70" i="128" s="1"/>
  <c r="K15" i="191" s="1"/>
  <c r="K44" i="191" s="1"/>
  <c r="K58" i="191" s="1"/>
  <c r="K99" i="191" s="1"/>
  <c r="M309" i="138"/>
  <c r="M346" i="138" s="1"/>
  <c r="M319" i="138"/>
  <c r="M326" i="138"/>
  <c r="M363" i="138" s="1"/>
  <c r="M303" i="138"/>
  <c r="M306" i="138"/>
  <c r="M343" i="138" s="1"/>
  <c r="M328" i="138"/>
  <c r="M365" i="138" s="1"/>
  <c r="M305" i="138"/>
  <c r="M342" i="138" s="1"/>
  <c r="M312" i="138"/>
  <c r="M349" i="138" s="1"/>
  <c r="M322" i="138"/>
  <c r="M359" i="138" s="1"/>
  <c r="M325" i="138"/>
  <c r="M362" i="138" s="1"/>
  <c r="M324" i="138"/>
  <c r="M361" i="138" s="1"/>
  <c r="M327" i="138"/>
  <c r="M364" i="138" s="1"/>
  <c r="M308" i="138"/>
  <c r="M345" i="138" s="1"/>
  <c r="M311" i="138"/>
  <c r="M348" i="138" s="1"/>
  <c r="M321" i="138"/>
  <c r="M358" i="138" s="1"/>
  <c r="M320" i="138"/>
  <c r="M357" i="138" s="1"/>
  <c r="M323" i="138"/>
  <c r="M360" i="138" s="1"/>
  <c r="M304" i="138"/>
  <c r="M341" i="138" s="1"/>
  <c r="M307" i="138"/>
  <c r="M344" i="138" s="1"/>
  <c r="M310" i="138"/>
  <c r="M347" i="138" s="1"/>
  <c r="M371" i="135"/>
  <c r="M331" i="135"/>
  <c r="M296" i="135"/>
  <c r="M371" i="139"/>
  <c r="M331" i="139"/>
  <c r="M296" i="139"/>
  <c r="M296" i="137"/>
  <c r="M331" i="137"/>
  <c r="M371" i="137"/>
  <c r="K118" i="201"/>
  <c r="K115" i="201"/>
  <c r="K117" i="201" s="1"/>
  <c r="K119" i="201" s="1"/>
  <c r="A104" i="148"/>
  <c r="A224" i="145"/>
  <c r="A54" i="148"/>
  <c r="A88" i="148"/>
  <c r="A224" i="141"/>
  <c r="A224" i="144"/>
  <c r="A258" i="144"/>
  <c r="A240" i="144"/>
  <c r="A274" i="144"/>
  <c r="A367" i="149"/>
  <c r="A330" i="149"/>
  <c r="A314" i="149"/>
  <c r="K242" i="211" l="1"/>
  <c r="M371" i="86"/>
  <c r="M296" i="86"/>
  <c r="M307" i="86" s="1"/>
  <c r="M344" i="86" s="1"/>
  <c r="M327" i="139"/>
  <c r="M364" i="139" s="1"/>
  <c r="M308" i="139"/>
  <c r="M345" i="139" s="1"/>
  <c r="M311" i="139"/>
  <c r="M348" i="139" s="1"/>
  <c r="M321" i="139"/>
  <c r="M358" i="139" s="1"/>
  <c r="M309" i="139"/>
  <c r="M346" i="139" s="1"/>
  <c r="M323" i="139"/>
  <c r="M360" i="139" s="1"/>
  <c r="M304" i="139"/>
  <c r="M341" i="139" s="1"/>
  <c r="M307" i="139"/>
  <c r="M344" i="139" s="1"/>
  <c r="M310" i="139"/>
  <c r="M347" i="139" s="1"/>
  <c r="M328" i="139"/>
  <c r="M365" i="139" s="1"/>
  <c r="M319" i="139"/>
  <c r="M326" i="139"/>
  <c r="M363" i="139" s="1"/>
  <c r="M303" i="139"/>
  <c r="M306" i="139"/>
  <c r="M343" i="139" s="1"/>
  <c r="M324" i="139"/>
  <c r="M361" i="139" s="1"/>
  <c r="M21" i="128"/>
  <c r="M71" i="128" s="1"/>
  <c r="K15" i="192" s="1"/>
  <c r="K44" i="192" s="1"/>
  <c r="K58" i="192" s="1"/>
  <c r="K99" i="192" s="1"/>
  <c r="M312" i="139"/>
  <c r="M349" i="139" s="1"/>
  <c r="M322" i="139"/>
  <c r="M359" i="139" s="1"/>
  <c r="M325" i="139"/>
  <c r="M362" i="139" s="1"/>
  <c r="M320" i="139"/>
  <c r="M357" i="139" s="1"/>
  <c r="M305" i="139"/>
  <c r="M342" i="139" s="1"/>
  <c r="M313" i="138"/>
  <c r="M340" i="138"/>
  <c r="K105" i="191"/>
  <c r="K20" i="205" s="1"/>
  <c r="K104" i="191"/>
  <c r="K106" i="191"/>
  <c r="K20" i="207" s="1"/>
  <c r="K21" i="209" s="1"/>
  <c r="M326" i="136"/>
  <c r="M363" i="136" s="1"/>
  <c r="M319" i="136"/>
  <c r="M328" i="136"/>
  <c r="M365" i="136" s="1"/>
  <c r="M304" i="136"/>
  <c r="M341" i="136" s="1"/>
  <c r="M327" i="136"/>
  <c r="M364" i="136" s="1"/>
  <c r="M307" i="136"/>
  <c r="M344" i="136" s="1"/>
  <c r="M303" i="136"/>
  <c r="M320" i="136"/>
  <c r="M357" i="136" s="1"/>
  <c r="M305" i="136"/>
  <c r="M342" i="136" s="1"/>
  <c r="M311" i="136"/>
  <c r="M348" i="136" s="1"/>
  <c r="M308" i="136"/>
  <c r="M345" i="136" s="1"/>
  <c r="M306" i="136"/>
  <c r="M343" i="136" s="1"/>
  <c r="M322" i="136"/>
  <c r="M359" i="136" s="1"/>
  <c r="M312" i="136"/>
  <c r="M349" i="136" s="1"/>
  <c r="M321" i="136"/>
  <c r="M358" i="136" s="1"/>
  <c r="M310" i="136"/>
  <c r="M347" i="136" s="1"/>
  <c r="M309" i="136"/>
  <c r="M346" i="136" s="1"/>
  <c r="M325" i="136"/>
  <c r="M362" i="136" s="1"/>
  <c r="M18" i="128"/>
  <c r="M68" i="128" s="1"/>
  <c r="K15" i="189" s="1"/>
  <c r="K44" i="189" s="1"/>
  <c r="K58" i="189" s="1"/>
  <c r="K99" i="189" s="1"/>
  <c r="M324" i="136"/>
  <c r="M361" i="136" s="1"/>
  <c r="M323" i="136"/>
  <c r="M360" i="136" s="1"/>
  <c r="M328" i="134"/>
  <c r="M365" i="134" s="1"/>
  <c r="M305" i="134"/>
  <c r="M342" i="134" s="1"/>
  <c r="M312" i="134"/>
  <c r="M349" i="134" s="1"/>
  <c r="M322" i="134"/>
  <c r="M359" i="134" s="1"/>
  <c r="M325" i="134"/>
  <c r="M362" i="134" s="1"/>
  <c r="M308" i="134"/>
  <c r="M345" i="134" s="1"/>
  <c r="M311" i="134"/>
  <c r="M348" i="134" s="1"/>
  <c r="M307" i="134"/>
  <c r="M344" i="134" s="1"/>
  <c r="M324" i="134"/>
  <c r="M361" i="134" s="1"/>
  <c r="M310" i="134"/>
  <c r="M347" i="134" s="1"/>
  <c r="M323" i="134"/>
  <c r="M360" i="134" s="1"/>
  <c r="M16" i="128"/>
  <c r="M66" i="128" s="1"/>
  <c r="K15" i="187" s="1"/>
  <c r="K44" i="187" s="1"/>
  <c r="K58" i="187" s="1"/>
  <c r="K99" i="187" s="1"/>
  <c r="M309" i="134"/>
  <c r="M346" i="134" s="1"/>
  <c r="M319" i="134"/>
  <c r="M326" i="134"/>
  <c r="M363" i="134" s="1"/>
  <c r="M303" i="134"/>
  <c r="M306" i="134"/>
  <c r="M343" i="134" s="1"/>
  <c r="M327" i="134"/>
  <c r="M364" i="134" s="1"/>
  <c r="M321" i="134"/>
  <c r="M358" i="134" s="1"/>
  <c r="M320" i="134"/>
  <c r="M357" i="134" s="1"/>
  <c r="M304" i="134"/>
  <c r="M341" i="134" s="1"/>
  <c r="M19" i="128"/>
  <c r="M69" i="128" s="1"/>
  <c r="K15" i="190" s="1"/>
  <c r="K44" i="190" s="1"/>
  <c r="K58" i="190" s="1"/>
  <c r="K99" i="190" s="1"/>
  <c r="M306" i="137"/>
  <c r="M343" i="137" s="1"/>
  <c r="M309" i="137"/>
  <c r="M346" i="137" s="1"/>
  <c r="M319" i="137"/>
  <c r="M325" i="137"/>
  <c r="M362" i="137" s="1"/>
  <c r="M328" i="137"/>
  <c r="M365" i="137" s="1"/>
  <c r="M305" i="137"/>
  <c r="M342" i="137" s="1"/>
  <c r="M312" i="137"/>
  <c r="M349" i="137" s="1"/>
  <c r="M303" i="137"/>
  <c r="M321" i="137"/>
  <c r="M358" i="137" s="1"/>
  <c r="M324" i="137"/>
  <c r="M361" i="137" s="1"/>
  <c r="M327" i="137"/>
  <c r="M364" i="137" s="1"/>
  <c r="M308" i="137"/>
  <c r="M345" i="137" s="1"/>
  <c r="M326" i="137"/>
  <c r="M363" i="137" s="1"/>
  <c r="M311" i="137"/>
  <c r="M348" i="137" s="1"/>
  <c r="M310" i="137"/>
  <c r="M347" i="137" s="1"/>
  <c r="M320" i="137"/>
  <c r="M357" i="137" s="1"/>
  <c r="M323" i="137"/>
  <c r="M360" i="137" s="1"/>
  <c r="M304" i="137"/>
  <c r="M341" i="137" s="1"/>
  <c r="M322" i="137"/>
  <c r="M359" i="137" s="1"/>
  <c r="M307" i="137"/>
  <c r="M344" i="137" s="1"/>
  <c r="M319" i="135"/>
  <c r="M326" i="135"/>
  <c r="M363" i="135" s="1"/>
  <c r="M303" i="135"/>
  <c r="M306" i="135"/>
  <c r="M343" i="135" s="1"/>
  <c r="M309" i="135"/>
  <c r="M346" i="135" s="1"/>
  <c r="M17" i="128"/>
  <c r="M67" i="128" s="1"/>
  <c r="K15" i="188" s="1"/>
  <c r="K44" i="188" s="1"/>
  <c r="K58" i="188" s="1"/>
  <c r="K99" i="188" s="1"/>
  <c r="M312" i="135"/>
  <c r="M349" i="135" s="1"/>
  <c r="M322" i="135"/>
  <c r="M359" i="135" s="1"/>
  <c r="M325" i="135"/>
  <c r="M362" i="135" s="1"/>
  <c r="M328" i="135"/>
  <c r="M365" i="135" s="1"/>
  <c r="M305" i="135"/>
  <c r="M342" i="135" s="1"/>
  <c r="M327" i="135"/>
  <c r="M364" i="135" s="1"/>
  <c r="M308" i="135"/>
  <c r="M345" i="135" s="1"/>
  <c r="M311" i="135"/>
  <c r="M348" i="135" s="1"/>
  <c r="M321" i="135"/>
  <c r="M358" i="135" s="1"/>
  <c r="M324" i="135"/>
  <c r="M361" i="135" s="1"/>
  <c r="M323" i="135"/>
  <c r="M360" i="135" s="1"/>
  <c r="M304" i="135"/>
  <c r="M341" i="135" s="1"/>
  <c r="M307" i="135"/>
  <c r="M344" i="135" s="1"/>
  <c r="M310" i="135"/>
  <c r="M347" i="135" s="1"/>
  <c r="M320" i="135"/>
  <c r="M357" i="135" s="1"/>
  <c r="M356" i="138"/>
  <c r="M329" i="138"/>
  <c r="M330" i="138" s="1"/>
  <c r="A172" i="148"/>
  <c r="A206" i="148"/>
  <c r="A283" i="145"/>
  <c r="A138" i="148"/>
  <c r="A283" i="141"/>
  <c r="A351" i="149"/>
  <c r="A10" i="149" s="1"/>
  <c r="M69" i="68" s="1"/>
  <c r="M320" i="86" l="1"/>
  <c r="M357" i="86" s="1"/>
  <c r="K281" i="209"/>
  <c r="K22" i="210" s="1"/>
  <c r="K63" i="211" s="1"/>
  <c r="M319" i="86"/>
  <c r="M356" i="86" s="1"/>
  <c r="M321" i="86"/>
  <c r="M358" i="86" s="1"/>
  <c r="M322" i="86"/>
  <c r="M359" i="86" s="1"/>
  <c r="M324" i="86"/>
  <c r="M361" i="86" s="1"/>
  <c r="M311" i="86"/>
  <c r="M348" i="86" s="1"/>
  <c r="M312" i="86"/>
  <c r="M349" i="86" s="1"/>
  <c r="M15" i="128"/>
  <c r="M65" i="128" s="1"/>
  <c r="K15" i="186" s="1"/>
  <c r="K44" i="186" s="1"/>
  <c r="K58" i="186" s="1"/>
  <c r="K99" i="186" s="1"/>
  <c r="K104" i="186" s="1"/>
  <c r="M326" i="86"/>
  <c r="M363" i="86" s="1"/>
  <c r="M303" i="86"/>
  <c r="M340" i="86" s="1"/>
  <c r="M310" i="86"/>
  <c r="M347" i="86" s="1"/>
  <c r="M325" i="86"/>
  <c r="M362" i="86" s="1"/>
  <c r="M308" i="86"/>
  <c r="M345" i="86" s="1"/>
  <c r="M304" i="86"/>
  <c r="M341" i="86" s="1"/>
  <c r="M309" i="86"/>
  <c r="M346" i="86" s="1"/>
  <c r="M328" i="86"/>
  <c r="M365" i="86" s="1"/>
  <c r="M305" i="86"/>
  <c r="M342" i="86" s="1"/>
  <c r="M306" i="86"/>
  <c r="M343" i="86" s="1"/>
  <c r="M327" i="86"/>
  <c r="M364" i="86" s="1"/>
  <c r="M323" i="86"/>
  <c r="M360" i="86" s="1"/>
  <c r="M366" i="138"/>
  <c r="K104" i="188"/>
  <c r="K106" i="188"/>
  <c r="K17" i="207" s="1"/>
  <c r="K18" i="209" s="1"/>
  <c r="K105" i="188"/>
  <c r="K17" i="205" s="1"/>
  <c r="M340" i="134"/>
  <c r="M313" i="134"/>
  <c r="K105" i="187"/>
  <c r="K16" i="205" s="1"/>
  <c r="K106" i="187"/>
  <c r="K16" i="207" s="1"/>
  <c r="K17" i="209" s="1"/>
  <c r="K104" i="187"/>
  <c r="K20" i="206"/>
  <c r="L79" i="208" s="1"/>
  <c r="K107" i="191"/>
  <c r="K112" i="191" s="1"/>
  <c r="K104" i="192"/>
  <c r="K105" i="192"/>
  <c r="K21" i="205" s="1"/>
  <c r="K106" i="192"/>
  <c r="K21" i="207" s="1"/>
  <c r="M356" i="135"/>
  <c r="M329" i="135"/>
  <c r="M330" i="135" s="1"/>
  <c r="M329" i="139"/>
  <c r="M330" i="139" s="1"/>
  <c r="M356" i="139"/>
  <c r="M340" i="137"/>
  <c r="M313" i="137"/>
  <c r="K106" i="190"/>
  <c r="K19" i="207" s="1"/>
  <c r="K20" i="209" s="1"/>
  <c r="K104" i="190"/>
  <c r="K105" i="190"/>
  <c r="K19" i="205" s="1"/>
  <c r="M356" i="134"/>
  <c r="M329" i="134"/>
  <c r="M330" i="134" s="1"/>
  <c r="K106" i="189"/>
  <c r="K18" i="207" s="1"/>
  <c r="K105" i="189"/>
  <c r="K18" i="205" s="1"/>
  <c r="K104" i="189"/>
  <c r="M313" i="136"/>
  <c r="M340" i="136"/>
  <c r="M350" i="138"/>
  <c r="M340" i="135"/>
  <c r="M313" i="135"/>
  <c r="M356" i="137"/>
  <c r="M329" i="137"/>
  <c r="M330" i="137" s="1"/>
  <c r="M356" i="136"/>
  <c r="M329" i="136"/>
  <c r="M314" i="138"/>
  <c r="M332" i="138"/>
  <c r="M333" i="138" s="1"/>
  <c r="M340" i="139"/>
  <c r="M313" i="139"/>
  <c r="A190" i="148"/>
  <c r="A240" i="148"/>
  <c r="A274" i="148"/>
  <c r="A156" i="148"/>
  <c r="A122" i="148"/>
  <c r="A258" i="148"/>
  <c r="A283" i="144"/>
  <c r="A367" i="142"/>
  <c r="A330" i="142"/>
  <c r="A314" i="142"/>
  <c r="K263" i="211" l="1"/>
  <c r="T67" i="218" s="1"/>
  <c r="K236" i="211"/>
  <c r="K278" i="209"/>
  <c r="K19" i="210" s="1"/>
  <c r="K60" i="211" s="1"/>
  <c r="K280" i="209"/>
  <c r="K21" i="210" s="1"/>
  <c r="K62" i="211" s="1"/>
  <c r="K277" i="209"/>
  <c r="K18" i="210" s="1"/>
  <c r="K59" i="211" s="1"/>
  <c r="K105" i="186"/>
  <c r="K15" i="205" s="1"/>
  <c r="K106" i="186"/>
  <c r="K15" i="207" s="1"/>
  <c r="K16" i="209" s="1"/>
  <c r="S557" i="217"/>
  <c r="S561" i="217"/>
  <c r="S558" i="217"/>
  <c r="S563" i="217"/>
  <c r="S556" i="217"/>
  <c r="S559" i="217"/>
  <c r="S555" i="217"/>
  <c r="S562" i="217"/>
  <c r="S560" i="217"/>
  <c r="M329" i="86"/>
  <c r="M330" i="86" s="1"/>
  <c r="M313" i="86"/>
  <c r="M314" i="86" s="1"/>
  <c r="M21" i="102"/>
  <c r="M95" i="102" s="1"/>
  <c r="M330" i="136"/>
  <c r="M366" i="136"/>
  <c r="M350" i="136"/>
  <c r="K19" i="209"/>
  <c r="M350" i="86"/>
  <c r="S554" i="217"/>
  <c r="K16" i="206"/>
  <c r="L75" i="208" s="1"/>
  <c r="K107" i="187"/>
  <c r="K112" i="187" s="1"/>
  <c r="M350" i="134"/>
  <c r="M366" i="86"/>
  <c r="M314" i="136"/>
  <c r="M332" i="136"/>
  <c r="M333" i="136" s="1"/>
  <c r="M366" i="134"/>
  <c r="M314" i="137"/>
  <c r="M332" i="137"/>
  <c r="M333" i="137" s="1"/>
  <c r="K22" i="209"/>
  <c r="M314" i="139"/>
  <c r="M332" i="139"/>
  <c r="M333" i="139" s="1"/>
  <c r="M332" i="135"/>
  <c r="M333" i="135" s="1"/>
  <c r="M314" i="135"/>
  <c r="K107" i="189"/>
  <c r="K112" i="189" s="1"/>
  <c r="K18" i="206"/>
  <c r="L77" i="208" s="1"/>
  <c r="K19" i="206"/>
  <c r="L78" i="208" s="1"/>
  <c r="K107" i="190"/>
  <c r="K112" i="190" s="1"/>
  <c r="M350" i="137"/>
  <c r="M366" i="139"/>
  <c r="A104" i="136"/>
  <c r="K15" i="206"/>
  <c r="K17" i="206"/>
  <c r="L76" i="208" s="1"/>
  <c r="K107" i="188"/>
  <c r="K112" i="188" s="1"/>
  <c r="A70" i="138"/>
  <c r="M367" i="138"/>
  <c r="M350" i="139"/>
  <c r="M366" i="137"/>
  <c r="M350" i="135"/>
  <c r="M351" i="138"/>
  <c r="M368" i="138"/>
  <c r="M370" i="138" s="1"/>
  <c r="M366" i="135"/>
  <c r="K21" i="206"/>
  <c r="M22" i="102" s="1"/>
  <c r="K107" i="192"/>
  <c r="K112" i="192" s="1"/>
  <c r="K114" i="191"/>
  <c r="K116" i="191" s="1"/>
  <c r="K113" i="191"/>
  <c r="M314" i="134"/>
  <c r="M332" i="134"/>
  <c r="M333" i="134" s="1"/>
  <c r="A224" i="148"/>
  <c r="S564" i="217" l="1"/>
  <c r="M16" i="102"/>
  <c r="M35" i="95" s="1"/>
  <c r="M60" i="95" s="1"/>
  <c r="K107" i="186"/>
  <c r="K112" i="186" s="1"/>
  <c r="K114" i="186" s="1"/>
  <c r="K116" i="186" s="1"/>
  <c r="K262" i="211"/>
  <c r="T66" i="218" s="1"/>
  <c r="K235" i="211"/>
  <c r="K260" i="211"/>
  <c r="T64" i="218" s="1"/>
  <c r="K233" i="211"/>
  <c r="K259" i="211"/>
  <c r="T63" i="218" s="1"/>
  <c r="K232" i="211"/>
  <c r="K276" i="209"/>
  <c r="K17" i="210" s="1"/>
  <c r="K58" i="211" s="1"/>
  <c r="K258" i="211" s="1"/>
  <c r="T62" i="218" s="1"/>
  <c r="K282" i="209"/>
  <c r="K23" i="210" s="1"/>
  <c r="K64" i="211" s="1"/>
  <c r="K264" i="211" s="1"/>
  <c r="T68" i="218" s="1"/>
  <c r="K279" i="209"/>
  <c r="K20" i="210" s="1"/>
  <c r="K61" i="211" s="1"/>
  <c r="K261" i="211" s="1"/>
  <c r="T65" i="218" s="1"/>
  <c r="V525" i="217"/>
  <c r="V528" i="217"/>
  <c r="V527" i="217"/>
  <c r="V526" i="217"/>
  <c r="M332" i="86"/>
  <c r="M333" i="86" s="1"/>
  <c r="M40" i="95"/>
  <c r="M65" i="95" s="1"/>
  <c r="M17" i="102"/>
  <c r="M91" i="102" s="1"/>
  <c r="M19" i="102"/>
  <c r="M93" i="102" s="1"/>
  <c r="A283" i="148"/>
  <c r="M96" i="102"/>
  <c r="M41" i="95"/>
  <c r="M66" i="95" s="1"/>
  <c r="A70" i="135"/>
  <c r="M367" i="135"/>
  <c r="M368" i="135"/>
  <c r="M370" i="135" s="1"/>
  <c r="M351" i="135"/>
  <c r="A70" i="139"/>
  <c r="M367" i="139"/>
  <c r="M351" i="137"/>
  <c r="M368" i="137"/>
  <c r="M370" i="137" s="1"/>
  <c r="K113" i="189"/>
  <c r="K114" i="189"/>
  <c r="K116" i="189" s="1"/>
  <c r="M368" i="134"/>
  <c r="M370" i="134" s="1"/>
  <c r="M351" i="134"/>
  <c r="M351" i="136"/>
  <c r="M368" i="136"/>
  <c r="M370" i="136" s="1"/>
  <c r="A70" i="136"/>
  <c r="M367" i="136"/>
  <c r="K118" i="191"/>
  <c r="K115" i="191"/>
  <c r="K117" i="191" s="1"/>
  <c r="K119" i="191" s="1"/>
  <c r="M90" i="102"/>
  <c r="K113" i="190"/>
  <c r="K114" i="190"/>
  <c r="K116" i="190" s="1"/>
  <c r="L80" i="208"/>
  <c r="M367" i="134"/>
  <c r="A70" i="134"/>
  <c r="M18" i="102"/>
  <c r="K114" i="187"/>
  <c r="K116" i="187" s="1"/>
  <c r="K113" i="187"/>
  <c r="V524" i="217"/>
  <c r="A70" i="137"/>
  <c r="M367" i="137"/>
  <c r="K113" i="188"/>
  <c r="K114" i="188"/>
  <c r="K116" i="188" s="1"/>
  <c r="A70" i="86"/>
  <c r="M367" i="86"/>
  <c r="A104" i="138"/>
  <c r="K113" i="192"/>
  <c r="K114" i="192"/>
  <c r="K116" i="192" s="1"/>
  <c r="A54" i="138"/>
  <c r="M368" i="139"/>
  <c r="M370" i="139" s="1"/>
  <c r="M351" i="139"/>
  <c r="A138" i="136"/>
  <c r="A172" i="136"/>
  <c r="M20" i="102"/>
  <c r="L74" i="208"/>
  <c r="M351" i="86"/>
  <c r="M368" i="86"/>
  <c r="M370" i="86" s="1"/>
  <c r="S81" i="218"/>
  <c r="A88" i="138"/>
  <c r="A314" i="145"/>
  <c r="A367" i="145"/>
  <c r="A330" i="145"/>
  <c r="A314" i="141"/>
  <c r="A367" i="141"/>
  <c r="A330" i="141"/>
  <c r="A351" i="142"/>
  <c r="A10" i="142" s="1"/>
  <c r="M61" i="68" s="1"/>
  <c r="A119" i="202"/>
  <c r="A10" i="202" s="1"/>
  <c r="M93" i="68" s="1"/>
  <c r="V530" i="217" l="1"/>
  <c r="M68" i="102"/>
  <c r="K113" i="186"/>
  <c r="K237" i="211"/>
  <c r="K231" i="211"/>
  <c r="K234" i="211"/>
  <c r="V584" i="217"/>
  <c r="A190" i="138"/>
  <c r="A88" i="86"/>
  <c r="A156" i="138"/>
  <c r="A172" i="138"/>
  <c r="M36" i="95"/>
  <c r="M61" i="95" s="1"/>
  <c r="M38" i="95"/>
  <c r="M63" i="95" s="1"/>
  <c r="A138" i="138"/>
  <c r="A206" i="136"/>
  <c r="A206" i="138"/>
  <c r="K118" i="190"/>
  <c r="K115" i="190"/>
  <c r="K117" i="190" s="1"/>
  <c r="K119" i="190" s="1"/>
  <c r="A54" i="136"/>
  <c r="K115" i="189"/>
  <c r="K117" i="189" s="1"/>
  <c r="K119" i="189" s="1"/>
  <c r="K118" i="189"/>
  <c r="A54" i="135"/>
  <c r="A104" i="137"/>
  <c r="A88" i="139"/>
  <c r="M92" i="102"/>
  <c r="M78" i="287" s="1"/>
  <c r="M37" i="95"/>
  <c r="M62" i="95" s="1"/>
  <c r="A104" i="135"/>
  <c r="A104" i="134"/>
  <c r="A88" i="137"/>
  <c r="K118" i="192"/>
  <c r="K115" i="192"/>
  <c r="K117" i="192" s="1"/>
  <c r="K119" i="192" s="1"/>
  <c r="V583" i="217"/>
  <c r="V586" i="217"/>
  <c r="V587" i="217"/>
  <c r="A104" i="139"/>
  <c r="V585" i="217"/>
  <c r="A54" i="134"/>
  <c r="A54" i="137"/>
  <c r="K115" i="186"/>
  <c r="K117" i="186" s="1"/>
  <c r="K119" i="186" s="1"/>
  <c r="K118" i="186"/>
  <c r="A54" i="86"/>
  <c r="A88" i="134"/>
  <c r="M94" i="102"/>
  <c r="M39" i="95"/>
  <c r="M64" i="95" s="1"/>
  <c r="A54" i="139"/>
  <c r="K115" i="188"/>
  <c r="K117" i="188" s="1"/>
  <c r="K119" i="188" s="1"/>
  <c r="K118" i="188"/>
  <c r="A88" i="136"/>
  <c r="K115" i="187"/>
  <c r="K117" i="187" s="1"/>
  <c r="K119" i="187" s="1"/>
  <c r="K118" i="187"/>
  <c r="A104" i="86"/>
  <c r="M35" i="102"/>
  <c r="V330" i="217" s="1"/>
  <c r="M67" i="102"/>
  <c r="A88" i="135"/>
  <c r="S82" i="218"/>
  <c r="A367" i="144"/>
  <c r="A330" i="144"/>
  <c r="A314" i="144"/>
  <c r="A190" i="86" l="1"/>
  <c r="A240" i="136"/>
  <c r="A172" i="134"/>
  <c r="A138" i="137"/>
  <c r="A172" i="135"/>
  <c r="A190" i="135"/>
  <c r="A156" i="139"/>
  <c r="A274" i="136"/>
  <c r="A190" i="139"/>
  <c r="A156" i="136"/>
  <c r="A172" i="139"/>
  <c r="A138" i="135"/>
  <c r="A138" i="86"/>
  <c r="A138" i="139"/>
  <c r="A156" i="137"/>
  <c r="A138" i="134"/>
  <c r="A172" i="86"/>
  <c r="A190" i="137"/>
  <c r="A172" i="137"/>
  <c r="A156" i="135"/>
  <c r="A122" i="86"/>
  <c r="M69" i="102"/>
  <c r="M109" i="102"/>
  <c r="M54" i="95"/>
  <c r="AL37" i="95" s="1"/>
  <c r="A206" i="86"/>
  <c r="A206" i="139"/>
  <c r="A122" i="138"/>
  <c r="A156" i="86"/>
  <c r="A206" i="135"/>
  <c r="A258" i="138"/>
  <c r="A206" i="134"/>
  <c r="A206" i="137"/>
  <c r="A240" i="138"/>
  <c r="A274" i="138"/>
  <c r="A351" i="145"/>
  <c r="A10" i="145" s="1"/>
  <c r="M65" i="68" s="1"/>
  <c r="A351" i="141"/>
  <c r="A10" i="141" s="1"/>
  <c r="M60" i="68" s="1"/>
  <c r="A351" i="144"/>
  <c r="A10" i="144" s="1"/>
  <c r="M64" i="68" s="1"/>
  <c r="A119" i="194"/>
  <c r="A10" i="194" s="1"/>
  <c r="M85" i="68" s="1"/>
  <c r="A314" i="148" l="1"/>
  <c r="A330" i="148"/>
  <c r="A367" i="148"/>
  <c r="A258" i="86"/>
  <c r="A190" i="136"/>
  <c r="A258" i="137"/>
  <c r="A240" i="135"/>
  <c r="A274" i="135"/>
  <c r="A122" i="135"/>
  <c r="A224" i="86"/>
  <c r="A122" i="134"/>
  <c r="A240" i="86"/>
  <c r="A274" i="86"/>
  <c r="A240" i="134"/>
  <c r="A274" i="134"/>
  <c r="A122" i="137"/>
  <c r="A224" i="138"/>
  <c r="A190" i="134"/>
  <c r="A258" i="135"/>
  <c r="A258" i="134"/>
  <c r="U622" i="217"/>
  <c r="U359" i="217"/>
  <c r="A240" i="137"/>
  <c r="A274" i="137"/>
  <c r="A122" i="139"/>
  <c r="A258" i="136"/>
  <c r="M79" i="95"/>
  <c r="A156" i="134"/>
  <c r="A258" i="139"/>
  <c r="A240" i="139"/>
  <c r="A274" i="139"/>
  <c r="A122" i="136"/>
  <c r="A224" i="139" l="1"/>
  <c r="A224" i="136"/>
  <c r="A224" i="134"/>
  <c r="A283" i="138"/>
  <c r="A224" i="135"/>
  <c r="A224" i="137"/>
  <c r="A351" i="148"/>
  <c r="A10" i="148" s="1"/>
  <c r="M68" i="68" s="1"/>
  <c r="A119" i="198"/>
  <c r="A10" i="198" s="1"/>
  <c r="M89" i="68" s="1"/>
  <c r="A119" i="193"/>
  <c r="A10" i="193" s="1"/>
  <c r="M84" i="68" s="1"/>
  <c r="A157" i="197" l="1"/>
  <c r="A283" i="135"/>
  <c r="A283" i="134"/>
  <c r="A283" i="86"/>
  <c r="A283" i="137"/>
  <c r="A283" i="136"/>
  <c r="A283" i="139"/>
  <c r="A119" i="201" l="1"/>
  <c r="A10" i="201" s="1"/>
  <c r="M92" i="68" s="1"/>
  <c r="A371" i="134"/>
  <c r="A371" i="86"/>
  <c r="A119" i="197"/>
  <c r="A10" i="197" s="1"/>
  <c r="M88" i="68" s="1"/>
  <c r="D222" i="108" l="1"/>
  <c r="D220" i="108" s="1"/>
  <c r="Q48" i="104" s="1"/>
  <c r="A330" i="138"/>
  <c r="A367" i="138"/>
  <c r="E319" i="95" l="1"/>
  <c r="R49" i="104"/>
  <c r="AA49" i="104"/>
  <c r="AA51" i="104" s="1"/>
  <c r="AA53" i="104" s="1"/>
  <c r="AA63" i="104" s="1"/>
  <c r="Y49" i="104"/>
  <c r="Y51" i="104" s="1"/>
  <c r="Y53" i="104" s="1"/>
  <c r="Y63" i="104" s="1"/>
  <c r="U49" i="104"/>
  <c r="AB49" i="104"/>
  <c r="AB51" i="104" s="1"/>
  <c r="AB53" i="104" s="1"/>
  <c r="AB63" i="104" s="1"/>
  <c r="X49" i="104"/>
  <c r="X51" i="104" s="1"/>
  <c r="X53" i="104" s="1"/>
  <c r="X63" i="104" s="1"/>
  <c r="T49" i="104"/>
  <c r="W49" i="104"/>
  <c r="Z49" i="104"/>
  <c r="Z51" i="104" s="1"/>
  <c r="Z53" i="104" s="1"/>
  <c r="S49" i="104"/>
  <c r="V49" i="104"/>
  <c r="D234" i="152"/>
  <c r="A351" i="138"/>
  <c r="A367" i="135"/>
  <c r="A330" i="135"/>
  <c r="A330" i="86"/>
  <c r="A367" i="86"/>
  <c r="A367" i="137"/>
  <c r="A330" i="137"/>
  <c r="A367" i="134"/>
  <c r="A330" i="134"/>
  <c r="A314" i="138"/>
  <c r="A367" i="139"/>
  <c r="A330" i="139"/>
  <c r="W51" i="104" l="1"/>
  <c r="W53" i="104" s="1"/>
  <c r="W63" i="104" s="1"/>
  <c r="Z54" i="104"/>
  <c r="V51" i="104"/>
  <c r="V53" i="104" s="1"/>
  <c r="V63" i="104" s="1"/>
  <c r="T51" i="104"/>
  <c r="T53" i="104" s="1"/>
  <c r="T63" i="104" s="1"/>
  <c r="E15" i="88" s="1"/>
  <c r="S51" i="104"/>
  <c r="S53" i="104" s="1"/>
  <c r="R51" i="104"/>
  <c r="R53" i="104" s="1"/>
  <c r="R63" i="104" s="1"/>
  <c r="U51" i="104"/>
  <c r="Y54" i="104"/>
  <c r="Z63" i="104"/>
  <c r="Z64" i="104" s="1"/>
  <c r="AB54" i="104"/>
  <c r="AA54" i="104"/>
  <c r="A10" i="138"/>
  <c r="M58" i="68" s="1"/>
  <c r="A314" i="139"/>
  <c r="A314" i="134"/>
  <c r="A351" i="136"/>
  <c r="A314" i="135"/>
  <c r="A314" i="86"/>
  <c r="A351" i="134"/>
  <c r="A367" i="136"/>
  <c r="A330" i="136"/>
  <c r="A314" i="137"/>
  <c r="A351" i="135"/>
  <c r="A351" i="137"/>
  <c r="A351" i="139"/>
  <c r="A314" i="136"/>
  <c r="I15" i="88"/>
  <c r="L15" i="88"/>
  <c r="Y64" i="104"/>
  <c r="J15" i="88"/>
  <c r="AB64" i="104"/>
  <c r="M15" i="88"/>
  <c r="X54" i="104" l="1"/>
  <c r="T54" i="104"/>
  <c r="K15" i="88"/>
  <c r="K36" i="140" s="1"/>
  <c r="D294" i="108"/>
  <c r="F294" i="108" s="1"/>
  <c r="L294" i="108" s="1"/>
  <c r="W54" i="104"/>
  <c r="AA64" i="104"/>
  <c r="S63" i="104"/>
  <c r="D15" i="88" s="1"/>
  <c r="D36" i="140" s="1"/>
  <c r="C15" i="88"/>
  <c r="D39" i="88" s="1"/>
  <c r="D15" i="140" s="1"/>
  <c r="U53" i="104"/>
  <c r="S54" i="104"/>
  <c r="A10" i="135"/>
  <c r="M55" i="68" s="1"/>
  <c r="X64" i="104"/>
  <c r="H15" i="88"/>
  <c r="H36" i="140" s="1"/>
  <c r="G15" i="88"/>
  <c r="H39" i="88" s="1"/>
  <c r="H15" i="140" s="1"/>
  <c r="W64" i="104"/>
  <c r="T64" i="104"/>
  <c r="A10" i="136"/>
  <c r="M56" i="68" s="1"/>
  <c r="A10" i="139"/>
  <c r="M59" i="68" s="1"/>
  <c r="A10" i="134"/>
  <c r="M54" i="68" s="1"/>
  <c r="A10" i="137"/>
  <c r="M57" i="68" s="1"/>
  <c r="A351" i="86"/>
  <c r="A10" i="86" s="1"/>
  <c r="M53" i="68" s="1"/>
  <c r="T81" i="218"/>
  <c r="M39" i="88"/>
  <c r="M15" i="140" s="1"/>
  <c r="L14" i="127"/>
  <c r="U26" i="217" s="1"/>
  <c r="L36" i="140"/>
  <c r="F39" i="88"/>
  <c r="F15" i="140" s="1"/>
  <c r="E14" i="127"/>
  <c r="E36" i="140"/>
  <c r="K39" i="88"/>
  <c r="K15" i="140" s="1"/>
  <c r="J14" i="127"/>
  <c r="S26" i="217" s="1"/>
  <c r="J36" i="140"/>
  <c r="J39" i="88"/>
  <c r="J15" i="140" s="1"/>
  <c r="I14" i="127"/>
  <c r="R26" i="217" s="1"/>
  <c r="I36" i="140"/>
  <c r="L39" i="88"/>
  <c r="L15" i="140" s="1"/>
  <c r="K14" i="127"/>
  <c r="T26" i="217" s="1"/>
  <c r="M14" i="127"/>
  <c r="V26" i="217" s="1"/>
  <c r="M36" i="140"/>
  <c r="S64" i="104" l="1"/>
  <c r="C14" i="127"/>
  <c r="L26" i="217" s="1"/>
  <c r="C36" i="140"/>
  <c r="C369" i="140" s="1"/>
  <c r="V54" i="104"/>
  <c r="U54" i="104"/>
  <c r="U63" i="104"/>
  <c r="N26" i="217"/>
  <c r="C58" i="128"/>
  <c r="C60" i="128" s="1"/>
  <c r="H14" i="127"/>
  <c r="I39" i="88"/>
  <c r="I15" i="140" s="1"/>
  <c r="G14" i="127"/>
  <c r="P26" i="217" s="1"/>
  <c r="G36" i="140"/>
  <c r="G369" i="140" s="1"/>
  <c r="D14" i="127"/>
  <c r="M26" i="217" s="1"/>
  <c r="E39" i="88"/>
  <c r="E15" i="140" s="1"/>
  <c r="T82" i="218"/>
  <c r="A119" i="191"/>
  <c r="A10" i="191" s="1"/>
  <c r="M82" i="68" s="1"/>
  <c r="A530" i="217"/>
  <c r="T54" i="217"/>
  <c r="R54" i="217"/>
  <c r="U54" i="217"/>
  <c r="V54" i="217"/>
  <c r="H369" i="140"/>
  <c r="D369" i="140"/>
  <c r="E369" i="140"/>
  <c r="K54" i="217"/>
  <c r="K369" i="140"/>
  <c r="L369" i="140"/>
  <c r="J369" i="140"/>
  <c r="M369" i="140"/>
  <c r="I369" i="140"/>
  <c r="C294" i="140" l="1"/>
  <c r="C371" i="140" s="1"/>
  <c r="U64" i="104"/>
  <c r="F15" i="88"/>
  <c r="V64" i="104"/>
  <c r="P54" i="217"/>
  <c r="Q26" i="217"/>
  <c r="I81" i="287"/>
  <c r="G81" i="287"/>
  <c r="L81" i="287"/>
  <c r="I82" i="287"/>
  <c r="H82" i="287"/>
  <c r="C82" i="287"/>
  <c r="J81" i="287"/>
  <c r="C81" i="287"/>
  <c r="K81" i="287"/>
  <c r="E82" i="287"/>
  <c r="D82" i="287"/>
  <c r="E81" i="287"/>
  <c r="F81" i="287"/>
  <c r="H81" i="287"/>
  <c r="J82" i="287"/>
  <c r="M82" i="287"/>
  <c r="K82" i="287"/>
  <c r="M81" i="287"/>
  <c r="D81" i="287"/>
  <c r="F82" i="287"/>
  <c r="L82" i="287"/>
  <c r="G82" i="287"/>
  <c r="G83" i="287"/>
  <c r="D83" i="287"/>
  <c r="F83" i="287"/>
  <c r="M83" i="287"/>
  <c r="J83" i="287"/>
  <c r="I83" i="287"/>
  <c r="L83" i="287"/>
  <c r="K83" i="287"/>
  <c r="E83" i="287"/>
  <c r="H83" i="287"/>
  <c r="C83" i="287"/>
  <c r="S54" i="217"/>
  <c r="C296" i="140"/>
  <c r="C326" i="140" s="1"/>
  <c r="C363" i="140" s="1"/>
  <c r="D66" i="140" s="1"/>
  <c r="A119" i="192"/>
  <c r="A10" i="192" s="1"/>
  <c r="M83" i="68" s="1"/>
  <c r="A119" i="188"/>
  <c r="A10" i="188" s="1"/>
  <c r="M79" i="68" s="1"/>
  <c r="A119" i="186"/>
  <c r="A10" i="186" s="1"/>
  <c r="M77" i="68" s="1"/>
  <c r="A119" i="190"/>
  <c r="A10" i="190" s="1"/>
  <c r="M81" i="68" s="1"/>
  <c r="A119" i="189"/>
  <c r="A10" i="189" s="1"/>
  <c r="M80" i="68" s="1"/>
  <c r="A119" i="187"/>
  <c r="A10" i="187" s="1"/>
  <c r="M78" i="68" s="1"/>
  <c r="V359" i="217"/>
  <c r="V622" i="217"/>
  <c r="M54" i="217"/>
  <c r="L54" i="217"/>
  <c r="N54" i="217"/>
  <c r="F36" i="140" l="1"/>
  <c r="F369" i="140" s="1"/>
  <c r="G39" i="88"/>
  <c r="G15" i="140" s="1"/>
  <c r="F14" i="127"/>
  <c r="O26" i="217" s="1"/>
  <c r="Q54" i="217"/>
  <c r="C310" i="140"/>
  <c r="C347" i="140" s="1"/>
  <c r="D50" i="140" s="1"/>
  <c r="C33" i="128"/>
  <c r="C83" i="128" s="1"/>
  <c r="C15" i="102" s="1"/>
  <c r="L328" i="217" s="1"/>
  <c r="C331" i="140"/>
  <c r="C322" i="140"/>
  <c r="C359" i="140" s="1"/>
  <c r="D62" i="140" s="1"/>
  <c r="C323" i="140"/>
  <c r="C360" i="140" s="1"/>
  <c r="D63" i="140" s="1"/>
  <c r="C327" i="140"/>
  <c r="C364" i="140" s="1"/>
  <c r="D67" i="140" s="1"/>
  <c r="D101" i="140" s="1"/>
  <c r="D135" i="140" s="1"/>
  <c r="C303" i="140"/>
  <c r="C340" i="140" s="1"/>
  <c r="C325" i="140"/>
  <c r="C362" i="140" s="1"/>
  <c r="D65" i="140" s="1"/>
  <c r="D100" i="140" s="1"/>
  <c r="C328" i="140"/>
  <c r="C365" i="140" s="1"/>
  <c r="D68" i="140" s="1"/>
  <c r="C319" i="140"/>
  <c r="C320" i="140"/>
  <c r="C357" i="140" s="1"/>
  <c r="D60" i="140" s="1"/>
  <c r="C311" i="140"/>
  <c r="C348" i="140" s="1"/>
  <c r="D51" i="140" s="1"/>
  <c r="C321" i="140"/>
  <c r="C358" i="140" s="1"/>
  <c r="D61" i="140" s="1"/>
  <c r="C312" i="140"/>
  <c r="C349" i="140" s="1"/>
  <c r="D52" i="140" s="1"/>
  <c r="C307" i="140"/>
  <c r="C344" i="140" s="1"/>
  <c r="C306" i="140"/>
  <c r="C343" i="140" s="1"/>
  <c r="D46" i="140" s="1"/>
  <c r="C309" i="140"/>
  <c r="C346" i="140" s="1"/>
  <c r="C324" i="140"/>
  <c r="C361" i="140" s="1"/>
  <c r="D64" i="140" s="1"/>
  <c r="C308" i="140"/>
  <c r="C345" i="140" s="1"/>
  <c r="D48" i="140" s="1"/>
  <c r="C305" i="140"/>
  <c r="C342" i="140" s="1"/>
  <c r="D45" i="140" s="1"/>
  <c r="C304" i="140"/>
  <c r="C341" i="140" s="1"/>
  <c r="D44" i="140" s="1"/>
  <c r="O54" i="217" l="1"/>
  <c r="C35" i="128"/>
  <c r="L517" i="217"/>
  <c r="D96" i="140"/>
  <c r="D198" i="140" s="1"/>
  <c r="D97" i="140"/>
  <c r="D165" i="140" s="1"/>
  <c r="D85" i="140"/>
  <c r="D119" i="140" s="1"/>
  <c r="D102" i="140"/>
  <c r="D136" i="140" s="1"/>
  <c r="D98" i="140"/>
  <c r="D166" i="140" s="1"/>
  <c r="D49" i="140"/>
  <c r="D83" i="140" s="1"/>
  <c r="D185" i="140" s="1"/>
  <c r="L515" i="217"/>
  <c r="D95" i="140"/>
  <c r="D163" i="140" s="1"/>
  <c r="D99" i="140"/>
  <c r="D167" i="140" s="1"/>
  <c r="C329" i="140"/>
  <c r="C330" i="140" s="1"/>
  <c r="L516" i="217"/>
  <c r="D47" i="140"/>
  <c r="D81" i="140" s="1"/>
  <c r="C356" i="140"/>
  <c r="D59" i="140" s="1"/>
  <c r="L518" i="217"/>
  <c r="D79" i="140"/>
  <c r="D113" i="140" s="1"/>
  <c r="C313" i="140"/>
  <c r="D169" i="140"/>
  <c r="D203" i="140"/>
  <c r="D168" i="140"/>
  <c r="D134" i="140"/>
  <c r="D202" i="140"/>
  <c r="D43" i="140"/>
  <c r="C350" i="140"/>
  <c r="C22" i="287"/>
  <c r="H22" i="287" s="1"/>
  <c r="C85" i="128"/>
  <c r="D86" i="140"/>
  <c r="D80" i="140"/>
  <c r="L514" i="217" l="1"/>
  <c r="L529" i="217" s="1"/>
  <c r="D170" i="140"/>
  <c r="D164" i="140"/>
  <c r="D130" i="140"/>
  <c r="D204" i="140"/>
  <c r="D132" i="140"/>
  <c r="D200" i="140"/>
  <c r="D199" i="140"/>
  <c r="D131" i="140"/>
  <c r="D187" i="140"/>
  <c r="D153" i="140"/>
  <c r="D84" i="140"/>
  <c r="D118" i="140" s="1"/>
  <c r="D201" i="140"/>
  <c r="C366" i="140"/>
  <c r="D69" i="140" s="1"/>
  <c r="D70" i="140" s="1"/>
  <c r="D82" i="140"/>
  <c r="D116" i="140" s="1"/>
  <c r="D133" i="140"/>
  <c r="D197" i="140"/>
  <c r="D129" i="140"/>
  <c r="C332" i="140"/>
  <c r="C333" i="140" s="1"/>
  <c r="D115" i="140"/>
  <c r="D149" i="140"/>
  <c r="D183" i="140"/>
  <c r="D147" i="140"/>
  <c r="L574" i="217"/>
  <c r="D151" i="140"/>
  <c r="D117" i="140"/>
  <c r="C314" i="140"/>
  <c r="D181" i="140"/>
  <c r="D237" i="140"/>
  <c r="D271" i="140" s="1"/>
  <c r="D236" i="140"/>
  <c r="D270" i="140" s="1"/>
  <c r="D182" i="140"/>
  <c r="D148" i="140"/>
  <c r="D114" i="140"/>
  <c r="D154" i="140"/>
  <c r="D120" i="140"/>
  <c r="D188" i="140"/>
  <c r="D53" i="140"/>
  <c r="D77" i="140"/>
  <c r="D78" i="140"/>
  <c r="D93" i="140"/>
  <c r="D94" i="140"/>
  <c r="C34" i="95"/>
  <c r="C59" i="95" s="1"/>
  <c r="C89" i="102"/>
  <c r="C77" i="287" s="1"/>
  <c r="C38" i="102"/>
  <c r="C351" i="140"/>
  <c r="D238" i="140" l="1"/>
  <c r="D272" i="140" s="1"/>
  <c r="D233" i="140"/>
  <c r="D267" i="140" s="1"/>
  <c r="D232" i="140"/>
  <c r="D266" i="140" s="1"/>
  <c r="D150" i="140"/>
  <c r="D234" i="140"/>
  <c r="D268" i="140" s="1"/>
  <c r="D221" i="140"/>
  <c r="D255" i="140" s="1"/>
  <c r="D152" i="140"/>
  <c r="D186" i="140"/>
  <c r="C368" i="140"/>
  <c r="C370" i="140" s="1"/>
  <c r="D290" i="140"/>
  <c r="C367" i="140"/>
  <c r="D184" i="140"/>
  <c r="D235" i="140"/>
  <c r="D269" i="140" s="1"/>
  <c r="L575" i="217"/>
  <c r="L577" i="217"/>
  <c r="L576" i="217"/>
  <c r="L573" i="217"/>
  <c r="D231" i="140"/>
  <c r="D265" i="140" s="1"/>
  <c r="D219" i="140"/>
  <c r="D253" i="140" s="1"/>
  <c r="D217" i="140"/>
  <c r="D251" i="140" s="1"/>
  <c r="D215" i="140"/>
  <c r="D249" i="140" s="1"/>
  <c r="D54" i="140"/>
  <c r="D216" i="140"/>
  <c r="D250" i="140" s="1"/>
  <c r="D128" i="140"/>
  <c r="D162" i="140"/>
  <c r="D196" i="140"/>
  <c r="D87" i="140"/>
  <c r="D88" i="140" s="1"/>
  <c r="D179" i="140"/>
  <c r="D145" i="140"/>
  <c r="D111" i="140"/>
  <c r="D103" i="140"/>
  <c r="D104" i="140" s="1"/>
  <c r="D127" i="140"/>
  <c r="D161" i="140"/>
  <c r="D195" i="140"/>
  <c r="AB36" i="95"/>
  <c r="D146" i="140"/>
  <c r="D180" i="140"/>
  <c r="D112" i="140"/>
  <c r="D222" i="140"/>
  <c r="D256" i="140" s="1"/>
  <c r="D218" i="140" l="1"/>
  <c r="D252" i="140" s="1"/>
  <c r="D220" i="140"/>
  <c r="D254" i="140" s="1"/>
  <c r="D214" i="140"/>
  <c r="D248" i="140" s="1"/>
  <c r="D205" i="140"/>
  <c r="D206" i="140" s="1"/>
  <c r="D229" i="140"/>
  <c r="D137" i="140"/>
  <c r="D138" i="140" s="1"/>
  <c r="D213" i="140"/>
  <c r="D121" i="140"/>
  <c r="D155" i="140"/>
  <c r="D171" i="140"/>
  <c r="D172" i="140" s="1"/>
  <c r="D189" i="140"/>
  <c r="D230" i="140"/>
  <c r="D264" i="140" s="1"/>
  <c r="D281" i="140" l="1"/>
  <c r="D14" i="133" s="1"/>
  <c r="M211" i="217" s="1"/>
  <c r="D280" i="140"/>
  <c r="D14" i="131" s="1"/>
  <c r="D282" i="140"/>
  <c r="D14" i="132" s="1"/>
  <c r="M88" i="217" s="1"/>
  <c r="D190" i="140"/>
  <c r="D156" i="140"/>
  <c r="D122" i="140"/>
  <c r="D223" i="140"/>
  <c r="D224" i="140" s="1"/>
  <c r="D247" i="140"/>
  <c r="D239" i="140"/>
  <c r="D240" i="140" s="1"/>
  <c r="D263" i="140"/>
  <c r="D34" i="131" l="1"/>
  <c r="M154" i="217" s="1"/>
  <c r="M152" i="217"/>
  <c r="L181" i="217"/>
  <c r="D34" i="133"/>
  <c r="D34" i="132"/>
  <c r="M90" i="217" s="1"/>
  <c r="L240" i="217"/>
  <c r="D257" i="140"/>
  <c r="D258" i="140" s="1"/>
  <c r="D273" i="140"/>
  <c r="D274" i="140" s="1"/>
  <c r="D279" i="140"/>
  <c r="L183" i="217"/>
  <c r="D35" i="131" l="1"/>
  <c r="D35" i="133"/>
  <c r="M213" i="217"/>
  <c r="L270" i="217"/>
  <c r="L242" i="217"/>
  <c r="D35" i="132"/>
  <c r="L121" i="217"/>
  <c r="L119" i="217"/>
  <c r="D14" i="130"/>
  <c r="D34" i="130" s="1"/>
  <c r="D35" i="130" s="1"/>
  <c r="D294" i="140"/>
  <c r="D283" i="140"/>
  <c r="L618" i="217" l="1"/>
  <c r="L299" i="217"/>
  <c r="D371" i="140"/>
  <c r="D296" i="140"/>
  <c r="L92" i="217"/>
  <c r="L123" i="217" s="1"/>
  <c r="L272" i="217"/>
  <c r="L301" i="217" l="1"/>
  <c r="L624" i="217"/>
  <c r="L626" i="217" s="1"/>
  <c r="D328" i="140"/>
  <c r="D365" i="140" s="1"/>
  <c r="E68" i="140" s="1"/>
  <c r="D327" i="140"/>
  <c r="D364" i="140" s="1"/>
  <c r="E67" i="140" s="1"/>
  <c r="D322" i="140"/>
  <c r="D359" i="140" s="1"/>
  <c r="E62" i="140" s="1"/>
  <c r="D311" i="140"/>
  <c r="D348" i="140" s="1"/>
  <c r="D323" i="140"/>
  <c r="D360" i="140" s="1"/>
  <c r="E63" i="140" s="1"/>
  <c r="D325" i="140"/>
  <c r="D362" i="140" s="1"/>
  <c r="E65" i="140" s="1"/>
  <c r="D307" i="140"/>
  <c r="D344" i="140" s="1"/>
  <c r="D321" i="140"/>
  <c r="D358" i="140" s="1"/>
  <c r="E61" i="140" s="1"/>
  <c r="D33" i="128"/>
  <c r="D331" i="140"/>
  <c r="D320" i="140"/>
  <c r="D357" i="140" s="1"/>
  <c r="E60" i="140" s="1"/>
  <c r="D304" i="140"/>
  <c r="D341" i="140" s="1"/>
  <c r="E44" i="140" s="1"/>
  <c r="D326" i="140"/>
  <c r="D363" i="140" s="1"/>
  <c r="E66" i="140" s="1"/>
  <c r="D306" i="140"/>
  <c r="D343" i="140" s="1"/>
  <c r="E46" i="140" s="1"/>
  <c r="D305" i="140"/>
  <c r="D342" i="140" s="1"/>
  <c r="D310" i="140"/>
  <c r="D347" i="140" s="1"/>
  <c r="E50" i="140" s="1"/>
  <c r="D324" i="140"/>
  <c r="D361" i="140" s="1"/>
  <c r="E64" i="140" s="1"/>
  <c r="D308" i="140"/>
  <c r="D345" i="140" s="1"/>
  <c r="E48" i="140" s="1"/>
  <c r="D309" i="140"/>
  <c r="D346" i="140" s="1"/>
  <c r="D312" i="140"/>
  <c r="D349" i="140" s="1"/>
  <c r="E52" i="140" s="1"/>
  <c r="D303" i="140"/>
  <c r="D319" i="140"/>
  <c r="E98" i="140" l="1"/>
  <c r="E166" i="140" s="1"/>
  <c r="E97" i="140"/>
  <c r="E199" i="140" s="1"/>
  <c r="E99" i="140"/>
  <c r="E167" i="140" s="1"/>
  <c r="E101" i="140"/>
  <c r="E203" i="140" s="1"/>
  <c r="E95" i="140"/>
  <c r="E129" i="140" s="1"/>
  <c r="D329" i="140"/>
  <c r="D330" i="140" s="1"/>
  <c r="D356" i="140"/>
  <c r="D313" i="140"/>
  <c r="D340" i="140"/>
  <c r="E100" i="140"/>
  <c r="D35" i="128"/>
  <c r="D83" i="128"/>
  <c r="E102" i="140"/>
  <c r="M518" i="217"/>
  <c r="E51" i="140"/>
  <c r="E85" i="140" s="1"/>
  <c r="M517" i="217"/>
  <c r="E49" i="140"/>
  <c r="E83" i="140" s="1"/>
  <c r="M515" i="217"/>
  <c r="E45" i="140"/>
  <c r="E79" i="140" s="1"/>
  <c r="E47" i="140"/>
  <c r="E81" i="140" s="1"/>
  <c r="M516" i="217"/>
  <c r="E96" i="140"/>
  <c r="E200" i="140" l="1"/>
  <c r="E132" i="140"/>
  <c r="E165" i="140"/>
  <c r="E135" i="140"/>
  <c r="E131" i="140"/>
  <c r="E169" i="140"/>
  <c r="E163" i="140"/>
  <c r="D332" i="140"/>
  <c r="D333" i="140" s="1"/>
  <c r="E197" i="140"/>
  <c r="E201" i="140"/>
  <c r="E133" i="140"/>
  <c r="D314" i="140"/>
  <c r="E130" i="140"/>
  <c r="E164" i="140"/>
  <c r="E198" i="140"/>
  <c r="E181" i="140"/>
  <c r="E113" i="140"/>
  <c r="E147" i="140"/>
  <c r="E136" i="140"/>
  <c r="E170" i="140"/>
  <c r="E204" i="140"/>
  <c r="M514" i="217"/>
  <c r="D350" i="140"/>
  <c r="D351" i="140" s="1"/>
  <c r="E43" i="140"/>
  <c r="E80" i="140"/>
  <c r="D85" i="128"/>
  <c r="D15" i="102"/>
  <c r="D366" i="140"/>
  <c r="E69" i="140" s="1"/>
  <c r="E59" i="140"/>
  <c r="E183" i="140"/>
  <c r="E115" i="140"/>
  <c r="E149" i="140"/>
  <c r="E185" i="140"/>
  <c r="E151" i="140"/>
  <c r="E117" i="140"/>
  <c r="E84" i="140"/>
  <c r="E82" i="140"/>
  <c r="E86" i="140"/>
  <c r="E153" i="140"/>
  <c r="E119" i="140"/>
  <c r="E187" i="140"/>
  <c r="E168" i="140"/>
  <c r="E134" i="140"/>
  <c r="E202" i="140"/>
  <c r="M574" i="217" l="1"/>
  <c r="M529" i="217"/>
  <c r="D22" i="287"/>
  <c r="I22" i="287" s="1"/>
  <c r="M328" i="217"/>
  <c r="E234" i="140"/>
  <c r="E268" i="140" s="1"/>
  <c r="E237" i="140"/>
  <c r="E271" i="140" s="1"/>
  <c r="E233" i="140"/>
  <c r="E267" i="140" s="1"/>
  <c r="E231" i="140"/>
  <c r="E265" i="140" s="1"/>
  <c r="E235" i="140"/>
  <c r="E269" i="140" s="1"/>
  <c r="D367" i="140"/>
  <c r="M576" i="217"/>
  <c r="E219" i="140"/>
  <c r="E253" i="140" s="1"/>
  <c r="E236" i="140"/>
  <c r="E270" i="140" s="1"/>
  <c r="E217" i="140"/>
  <c r="E251" i="140" s="1"/>
  <c r="E232" i="140"/>
  <c r="E266" i="140" s="1"/>
  <c r="E188" i="140"/>
  <c r="E154" i="140"/>
  <c r="E120" i="140"/>
  <c r="E70" i="140"/>
  <c r="E93" i="140"/>
  <c r="E94" i="140"/>
  <c r="D38" i="102"/>
  <c r="D89" i="102"/>
  <c r="D77" i="287" s="1"/>
  <c r="D34" i="95"/>
  <c r="E221" i="140"/>
  <c r="E255" i="140" s="1"/>
  <c r="M573" i="217"/>
  <c r="E238" i="140"/>
  <c r="E272" i="140" s="1"/>
  <c r="M577" i="217"/>
  <c r="E215" i="140"/>
  <c r="E249" i="140" s="1"/>
  <c r="E184" i="140"/>
  <c r="E150" i="140"/>
  <c r="E116" i="140"/>
  <c r="E148" i="140"/>
  <c r="E182" i="140"/>
  <c r="E114" i="140"/>
  <c r="E152" i="140"/>
  <c r="E186" i="140"/>
  <c r="E118" i="140"/>
  <c r="E77" i="140"/>
  <c r="E78" i="140"/>
  <c r="M575" i="217"/>
  <c r="D368" i="140"/>
  <c r="D370" i="140" s="1"/>
  <c r="E53" i="140"/>
  <c r="E290" i="140" s="1"/>
  <c r="E222" i="140" l="1"/>
  <c r="E256" i="140" s="1"/>
  <c r="E216" i="140"/>
  <c r="E250" i="140" s="1"/>
  <c r="E220" i="140"/>
  <c r="E254" i="140" s="1"/>
  <c r="E87" i="140"/>
  <c r="E88" i="140" s="1"/>
  <c r="E145" i="140"/>
  <c r="E179" i="140"/>
  <c r="E111" i="140"/>
  <c r="E54" i="140"/>
  <c r="D59" i="95"/>
  <c r="AC36" i="95"/>
  <c r="E128" i="140"/>
  <c r="E162" i="140"/>
  <c r="E196" i="140"/>
  <c r="E127" i="140"/>
  <c r="E103" i="140"/>
  <c r="E104" i="140" s="1"/>
  <c r="E195" i="140"/>
  <c r="E161" i="140"/>
  <c r="L588" i="217"/>
  <c r="L357" i="217"/>
  <c r="L616" i="217"/>
  <c r="L620" i="217" s="1"/>
  <c r="E146" i="140"/>
  <c r="E180" i="140"/>
  <c r="E112" i="140"/>
  <c r="E218" i="140"/>
  <c r="E252" i="140" s="1"/>
  <c r="E214" i="140" l="1"/>
  <c r="E248" i="140" s="1"/>
  <c r="E137" i="140"/>
  <c r="E138" i="140" s="1"/>
  <c r="E189" i="140"/>
  <c r="E171" i="140"/>
  <c r="E172" i="140" s="1"/>
  <c r="E155" i="140"/>
  <c r="E229" i="140"/>
  <c r="E205" i="140"/>
  <c r="E206" i="140" s="1"/>
  <c r="E230" i="140"/>
  <c r="E264" i="140" s="1"/>
  <c r="E121" i="140"/>
  <c r="E213" i="140"/>
  <c r="E282" i="140" l="1"/>
  <c r="E14" i="132" s="1"/>
  <c r="N88" i="217" s="1"/>
  <c r="E280" i="140"/>
  <c r="E14" i="131" s="1"/>
  <c r="E122" i="140"/>
  <c r="E239" i="140"/>
  <c r="E240" i="140" s="1"/>
  <c r="E263" i="140"/>
  <c r="E281" i="140"/>
  <c r="E14" i="133" s="1"/>
  <c r="N211" i="217" s="1"/>
  <c r="E223" i="140"/>
  <c r="E224" i="140" s="1"/>
  <c r="E247" i="140"/>
  <c r="E156" i="140"/>
  <c r="E190" i="140"/>
  <c r="M181" i="217" l="1"/>
  <c r="N152" i="217"/>
  <c r="E34" i="131"/>
  <c r="E273" i="140"/>
  <c r="E274" i="140" s="1"/>
  <c r="E257" i="140"/>
  <c r="E258" i="140" s="1"/>
  <c r="E34" i="133"/>
  <c r="N213" i="217" s="1"/>
  <c r="E34" i="132"/>
  <c r="N90" i="217" s="1"/>
  <c r="E279" i="140"/>
  <c r="E283" i="140" s="1"/>
  <c r="E35" i="131" l="1"/>
  <c r="N154" i="217"/>
  <c r="M183" i="217"/>
  <c r="E35" i="132"/>
  <c r="M121" i="217"/>
  <c r="E35" i="133"/>
  <c r="E14" i="130"/>
  <c r="E34" i="130" s="1"/>
  <c r="E35" i="130" s="1"/>
  <c r="E294" i="140"/>
  <c r="M240" i="217"/>
  <c r="M270" i="217"/>
  <c r="M119" i="217"/>
  <c r="E371" i="140" l="1"/>
  <c r="E296" i="140"/>
  <c r="M299" i="217"/>
  <c r="M618" i="217"/>
  <c r="M92" i="217"/>
  <c r="M123" i="217" s="1"/>
  <c r="M242" i="217"/>
  <c r="M272" i="217"/>
  <c r="M301" i="217" l="1"/>
  <c r="M624" i="217"/>
  <c r="M626" i="217" s="1"/>
  <c r="E322" i="140"/>
  <c r="E359" i="140" s="1"/>
  <c r="F62" i="140" s="1"/>
  <c r="E325" i="140"/>
  <c r="E362" i="140" s="1"/>
  <c r="F65" i="140" s="1"/>
  <c r="E326" i="140"/>
  <c r="E363" i="140" s="1"/>
  <c r="F66" i="140" s="1"/>
  <c r="E310" i="140"/>
  <c r="E347" i="140" s="1"/>
  <c r="F50" i="140" s="1"/>
  <c r="E307" i="140"/>
  <c r="E344" i="140" s="1"/>
  <c r="E327" i="140"/>
  <c r="E364" i="140" s="1"/>
  <c r="F67" i="140" s="1"/>
  <c r="E306" i="140"/>
  <c r="E343" i="140" s="1"/>
  <c r="F46" i="140" s="1"/>
  <c r="E304" i="140"/>
  <c r="E341" i="140" s="1"/>
  <c r="F44" i="140" s="1"/>
  <c r="E309" i="140"/>
  <c r="E346" i="140" s="1"/>
  <c r="E312" i="140"/>
  <c r="E349" i="140" s="1"/>
  <c r="F52" i="140" s="1"/>
  <c r="E324" i="140"/>
  <c r="E361" i="140" s="1"/>
  <c r="F64" i="140" s="1"/>
  <c r="E319" i="140"/>
  <c r="E331" i="140"/>
  <c r="E320" i="140"/>
  <c r="E357" i="140" s="1"/>
  <c r="F60" i="140" s="1"/>
  <c r="E328" i="140"/>
  <c r="E365" i="140" s="1"/>
  <c r="F68" i="140" s="1"/>
  <c r="E323" i="140"/>
  <c r="E360" i="140" s="1"/>
  <c r="F63" i="140" s="1"/>
  <c r="E308" i="140"/>
  <c r="E345" i="140" s="1"/>
  <c r="F48" i="140" s="1"/>
  <c r="E303" i="140"/>
  <c r="E311" i="140"/>
  <c r="E348" i="140" s="1"/>
  <c r="E321" i="140"/>
  <c r="E358" i="140" s="1"/>
  <c r="F61" i="140" s="1"/>
  <c r="E33" i="128"/>
  <c r="E83" i="128" s="1"/>
  <c r="E305" i="140"/>
  <c r="E342" i="140" s="1"/>
  <c r="F101" i="140" l="1"/>
  <c r="F169" i="140" s="1"/>
  <c r="F99" i="140"/>
  <c r="F167" i="140" s="1"/>
  <c r="F95" i="140"/>
  <c r="F197" i="140" s="1"/>
  <c r="F97" i="140"/>
  <c r="F131" i="140" s="1"/>
  <c r="N515" i="217"/>
  <c r="F45" i="140"/>
  <c r="F79" i="140" s="1"/>
  <c r="E313" i="140"/>
  <c r="E314" i="140" s="1"/>
  <c r="E340" i="140"/>
  <c r="E35" i="128"/>
  <c r="D60" i="128" s="1"/>
  <c r="D58" i="128"/>
  <c r="N517" i="217"/>
  <c r="F49" i="140"/>
  <c r="F83" i="140" s="1"/>
  <c r="N516" i="217"/>
  <c r="F47" i="140"/>
  <c r="F81" i="140" s="1"/>
  <c r="F96" i="140"/>
  <c r="E329" i="140"/>
  <c r="E330" i="140" s="1"/>
  <c r="E356" i="140"/>
  <c r="F51" i="140"/>
  <c r="F85" i="140" s="1"/>
  <c r="N518" i="217"/>
  <c r="F102" i="140"/>
  <c r="F98" i="140"/>
  <c r="F100" i="140"/>
  <c r="F133" i="140" l="1"/>
  <c r="F129" i="140"/>
  <c r="F163" i="140"/>
  <c r="F135" i="140"/>
  <c r="F203" i="140"/>
  <c r="F201" i="140"/>
  <c r="F199" i="140"/>
  <c r="F165" i="140"/>
  <c r="F84" i="140"/>
  <c r="F152" i="140" s="1"/>
  <c r="F80" i="140"/>
  <c r="F114" i="140" s="1"/>
  <c r="E366" i="140"/>
  <c r="F69" i="140" s="1"/>
  <c r="F59" i="140"/>
  <c r="F149" i="140"/>
  <c r="F183" i="140"/>
  <c r="F115" i="140"/>
  <c r="F86" i="140"/>
  <c r="F168" i="140"/>
  <c r="F134" i="140"/>
  <c r="F202" i="140"/>
  <c r="F153" i="140"/>
  <c r="F187" i="140"/>
  <c r="F119" i="140"/>
  <c r="F82" i="140"/>
  <c r="E350" i="140"/>
  <c r="E351" i="140" s="1"/>
  <c r="N514" i="217"/>
  <c r="F43" i="140"/>
  <c r="F151" i="140"/>
  <c r="F185" i="140"/>
  <c r="F117" i="140"/>
  <c r="F181" i="140"/>
  <c r="F147" i="140"/>
  <c r="F113" i="140"/>
  <c r="F132" i="140"/>
  <c r="F166" i="140"/>
  <c r="F200" i="140"/>
  <c r="F136" i="140"/>
  <c r="F204" i="140"/>
  <c r="F170" i="140"/>
  <c r="F130" i="140"/>
  <c r="F198" i="140"/>
  <c r="F164" i="140"/>
  <c r="E85" i="128"/>
  <c r="C15" i="185"/>
  <c r="C44" i="185" s="1"/>
  <c r="C57" i="185" s="1"/>
  <c r="C98" i="185" s="1"/>
  <c r="E332" i="140"/>
  <c r="E333" i="140" s="1"/>
  <c r="N575" i="217" l="1"/>
  <c r="N529" i="217"/>
  <c r="F235" i="140"/>
  <c r="F269" i="140" s="1"/>
  <c r="F231" i="140"/>
  <c r="F265" i="140" s="1"/>
  <c r="F237" i="140"/>
  <c r="F271" i="140" s="1"/>
  <c r="F182" i="140"/>
  <c r="F233" i="140"/>
  <c r="F267" i="140" s="1"/>
  <c r="F118" i="140"/>
  <c r="F186" i="140"/>
  <c r="F217" i="140"/>
  <c r="F251" i="140" s="1"/>
  <c r="E367" i="140"/>
  <c r="F148" i="140"/>
  <c r="N574" i="217"/>
  <c r="N576" i="217"/>
  <c r="F232" i="140"/>
  <c r="F266" i="140" s="1"/>
  <c r="F219" i="140"/>
  <c r="F253" i="140" s="1"/>
  <c r="F234" i="140"/>
  <c r="F268" i="140" s="1"/>
  <c r="C105" i="185"/>
  <c r="C14" i="207" s="1"/>
  <c r="N386" i="217" s="1"/>
  <c r="C104" i="185"/>
  <c r="C14" i="205" s="1"/>
  <c r="N415" i="217" s="1"/>
  <c r="C103" i="185"/>
  <c r="N573" i="217"/>
  <c r="F221" i="140"/>
  <c r="F255" i="140" s="1"/>
  <c r="F236" i="140"/>
  <c r="F270" i="140" s="1"/>
  <c r="F154" i="140"/>
  <c r="F188" i="140"/>
  <c r="F120" i="140"/>
  <c r="F70" i="140"/>
  <c r="F93" i="140"/>
  <c r="F94" i="140"/>
  <c r="F215" i="140"/>
  <c r="F249" i="140" s="1"/>
  <c r="E368" i="140"/>
  <c r="E370" i="140" s="1"/>
  <c r="F53" i="140"/>
  <c r="F290" i="140" s="1"/>
  <c r="F238" i="140"/>
  <c r="F272" i="140" s="1"/>
  <c r="F77" i="140"/>
  <c r="F78" i="140"/>
  <c r="F184" i="140"/>
  <c r="F150" i="140"/>
  <c r="F116" i="140"/>
  <c r="N577" i="217"/>
  <c r="C35" i="205" l="1"/>
  <c r="C36" i="205" s="1"/>
  <c r="N417" i="217" s="1"/>
  <c r="F216" i="140"/>
  <c r="F250" i="140" s="1"/>
  <c r="F220" i="140"/>
  <c r="F254" i="140" s="1"/>
  <c r="F218" i="140"/>
  <c r="F252" i="140" s="1"/>
  <c r="F54" i="140"/>
  <c r="F222" i="140"/>
  <c r="F256" i="140" s="1"/>
  <c r="F128" i="140"/>
  <c r="F196" i="140"/>
  <c r="F162" i="140"/>
  <c r="C14" i="206"/>
  <c r="C106" i="185"/>
  <c r="F161" i="140"/>
  <c r="F127" i="140"/>
  <c r="F103" i="140"/>
  <c r="F104" i="140" s="1"/>
  <c r="F195" i="140"/>
  <c r="E13" i="208"/>
  <c r="E19" i="208"/>
  <c r="F180" i="140"/>
  <c r="F146" i="140"/>
  <c r="F112" i="140"/>
  <c r="F87" i="140"/>
  <c r="F88" i="140" s="1"/>
  <c r="F145" i="140"/>
  <c r="F111" i="140"/>
  <c r="F179" i="140"/>
  <c r="M588" i="217"/>
  <c r="G19" i="208"/>
  <c r="G13" i="208"/>
  <c r="C35" i="207"/>
  <c r="C36" i="207" s="1"/>
  <c r="N388" i="217" s="1"/>
  <c r="C15" i="209"/>
  <c r="C275" i="209" s="1"/>
  <c r="C295" i="209" s="1"/>
  <c r="E15" i="102" l="1"/>
  <c r="N328" i="217" s="1"/>
  <c r="N444" i="217"/>
  <c r="E22" i="287"/>
  <c r="J22" i="287" s="1"/>
  <c r="D73" i="208"/>
  <c r="G15" i="208"/>
  <c r="F155" i="140"/>
  <c r="F156" i="140" s="1"/>
  <c r="F214" i="140"/>
  <c r="F248" i="140" s="1"/>
  <c r="E39" i="208"/>
  <c r="C37" i="205"/>
  <c r="D19" i="208"/>
  <c r="D39" i="208" s="1"/>
  <c r="C111" i="185"/>
  <c r="E15" i="208"/>
  <c r="F13" i="208"/>
  <c r="I13" i="208" s="1"/>
  <c r="H14" i="208" s="1"/>
  <c r="F19" i="208"/>
  <c r="F39" i="208" s="1"/>
  <c r="C35" i="206"/>
  <c r="C36" i="206" s="1"/>
  <c r="N446" i="217" s="1"/>
  <c r="C36" i="210"/>
  <c r="C77" i="211" s="1"/>
  <c r="C16" i="210"/>
  <c r="C57" i="211" s="1"/>
  <c r="C257" i="211" s="1"/>
  <c r="C37" i="207"/>
  <c r="F189" i="140"/>
  <c r="F190" i="140" s="1"/>
  <c r="E34" i="95"/>
  <c r="F137" i="140"/>
  <c r="F138" i="140" s="1"/>
  <c r="G39" i="208"/>
  <c r="F213" i="140"/>
  <c r="F121" i="140"/>
  <c r="F205" i="140"/>
  <c r="F206" i="140" s="1"/>
  <c r="F229" i="140"/>
  <c r="F171" i="140"/>
  <c r="F172" i="140" s="1"/>
  <c r="F230" i="140"/>
  <c r="F264" i="140" s="1"/>
  <c r="E38" i="102" l="1"/>
  <c r="E89" i="102"/>
  <c r="E77" i="287" s="1"/>
  <c r="F282" i="140"/>
  <c r="F14" i="132" s="1"/>
  <c r="O88" i="217" s="1"/>
  <c r="F223" i="140"/>
  <c r="F247" i="140"/>
  <c r="M357" i="217"/>
  <c r="M616" i="217"/>
  <c r="M620" i="217" s="1"/>
  <c r="C230" i="211"/>
  <c r="C250" i="211" s="1"/>
  <c r="C34" i="212"/>
  <c r="E14" i="208"/>
  <c r="F122" i="140"/>
  <c r="F14" i="208"/>
  <c r="I19" i="208"/>
  <c r="J19" i="208" s="1"/>
  <c r="G14" i="208"/>
  <c r="F15" i="208"/>
  <c r="I15" i="208" s="1"/>
  <c r="H16" i="208" s="1"/>
  <c r="C113" i="185"/>
  <c r="C115" i="185" s="1"/>
  <c r="C112" i="185"/>
  <c r="I39" i="208"/>
  <c r="F239" i="140"/>
  <c r="F240" i="140" s="1"/>
  <c r="F263" i="140"/>
  <c r="AD36" i="95"/>
  <c r="E59" i="95"/>
  <c r="F281" i="140"/>
  <c r="F14" i="133" s="1"/>
  <c r="O211" i="217" s="1"/>
  <c r="C37" i="206"/>
  <c r="D93" i="208" s="1"/>
  <c r="F280" i="140"/>
  <c r="F14" i="131" s="1"/>
  <c r="O152" i="217" s="1"/>
  <c r="J39" i="208" l="1"/>
  <c r="J40" i="208" s="1"/>
  <c r="A40" i="208" s="1"/>
  <c r="A9" i="208" s="1"/>
  <c r="M106" i="68" s="1"/>
  <c r="G34" i="212"/>
  <c r="C54" i="212"/>
  <c r="C56" i="212"/>
  <c r="I14" i="208"/>
  <c r="F279" i="140"/>
  <c r="F14" i="130" s="1"/>
  <c r="F34" i="130" s="1"/>
  <c r="F35" i="130" s="1"/>
  <c r="F34" i="133"/>
  <c r="O213" i="217" s="1"/>
  <c r="C114" i="185"/>
  <c r="C116" i="185" s="1"/>
  <c r="C118" i="185" s="1"/>
  <c r="C117" i="185"/>
  <c r="F224" i="140"/>
  <c r="F34" i="131"/>
  <c r="O154" i="217" s="1"/>
  <c r="N181" i="217"/>
  <c r="G16" i="208"/>
  <c r="F273" i="140"/>
  <c r="F274" i="140" s="1"/>
  <c r="E16" i="208"/>
  <c r="F16" i="208"/>
  <c r="C277" i="211"/>
  <c r="F257" i="140"/>
  <c r="F258" i="140" s="1"/>
  <c r="F34" i="132"/>
  <c r="O90" i="217" s="1"/>
  <c r="F294" i="140" l="1"/>
  <c r="F296" i="140" s="1"/>
  <c r="F283" i="140"/>
  <c r="I16" i="208"/>
  <c r="N270" i="217"/>
  <c r="N240" i="217"/>
  <c r="N119" i="217"/>
  <c r="N183" i="217"/>
  <c r="F35" i="131"/>
  <c r="C57" i="212"/>
  <c r="N121" i="217"/>
  <c r="F35" i="132"/>
  <c r="F35" i="133"/>
  <c r="F371" i="140" l="1"/>
  <c r="I34" i="212"/>
  <c r="J88" i="95" s="1"/>
  <c r="G57" i="212"/>
  <c r="G54" i="212"/>
  <c r="D42" i="287" s="1"/>
  <c r="I42" i="287" s="1"/>
  <c r="C88" i="95"/>
  <c r="D113" i="95" s="1"/>
  <c r="N299" i="217"/>
  <c r="N618" i="217"/>
  <c r="F320" i="140"/>
  <c r="F357" i="140" s="1"/>
  <c r="G60" i="140" s="1"/>
  <c r="F306" i="140"/>
  <c r="F343" i="140" s="1"/>
  <c r="G46" i="140" s="1"/>
  <c r="F331" i="140"/>
  <c r="F308" i="140"/>
  <c r="F345" i="140" s="1"/>
  <c r="G48" i="140" s="1"/>
  <c r="F328" i="140"/>
  <c r="F365" i="140" s="1"/>
  <c r="G68" i="140" s="1"/>
  <c r="F321" i="140"/>
  <c r="F358" i="140" s="1"/>
  <c r="G61" i="140" s="1"/>
  <c r="F311" i="140"/>
  <c r="F348" i="140" s="1"/>
  <c r="F327" i="140"/>
  <c r="F364" i="140" s="1"/>
  <c r="G67" i="140" s="1"/>
  <c r="F322" i="140"/>
  <c r="F359" i="140" s="1"/>
  <c r="G62" i="140" s="1"/>
  <c r="F324" i="140"/>
  <c r="F361" i="140" s="1"/>
  <c r="G64" i="140" s="1"/>
  <c r="F312" i="140"/>
  <c r="F349" i="140" s="1"/>
  <c r="G52" i="140" s="1"/>
  <c r="F304" i="140"/>
  <c r="F341" i="140" s="1"/>
  <c r="G44" i="140" s="1"/>
  <c r="F305" i="140"/>
  <c r="F342" i="140" s="1"/>
  <c r="F326" i="140"/>
  <c r="F363" i="140" s="1"/>
  <c r="G66" i="140" s="1"/>
  <c r="F319" i="140"/>
  <c r="F310" i="140"/>
  <c r="F347" i="140" s="1"/>
  <c r="G50" i="140" s="1"/>
  <c r="F33" i="128"/>
  <c r="F323" i="140"/>
  <c r="F360" i="140" s="1"/>
  <c r="G63" i="140" s="1"/>
  <c r="F325" i="140"/>
  <c r="F362" i="140" s="1"/>
  <c r="G65" i="140" s="1"/>
  <c r="F303" i="140"/>
  <c r="F309" i="140"/>
  <c r="F346" i="140" s="1"/>
  <c r="F307" i="140"/>
  <c r="F344" i="140" s="1"/>
  <c r="N92" i="217"/>
  <c r="N123" i="217" s="1"/>
  <c r="N272" i="217"/>
  <c r="N242" i="217"/>
  <c r="G97" i="140" l="1"/>
  <c r="G165" i="140" s="1"/>
  <c r="G95" i="140"/>
  <c r="G129" i="140" s="1"/>
  <c r="A10" i="212"/>
  <c r="M108" i="68" s="1"/>
  <c r="G102" i="140"/>
  <c r="G170" i="140" s="1"/>
  <c r="G100" i="140"/>
  <c r="G202" i="140" s="1"/>
  <c r="O517" i="217"/>
  <c r="G49" i="140"/>
  <c r="G83" i="140" s="1"/>
  <c r="F313" i="140"/>
  <c r="F314" i="140" s="1"/>
  <c r="F340" i="140"/>
  <c r="G99" i="140"/>
  <c r="F329" i="140"/>
  <c r="F330" i="140" s="1"/>
  <c r="F356" i="140"/>
  <c r="O518" i="217"/>
  <c r="G51" i="140"/>
  <c r="G85" i="140" s="1"/>
  <c r="C108" i="95"/>
  <c r="D133" i="95" s="1"/>
  <c r="G98" i="140"/>
  <c r="F35" i="128"/>
  <c r="F83" i="128"/>
  <c r="O515" i="217"/>
  <c r="G45" i="140"/>
  <c r="G79" i="140" s="1"/>
  <c r="G96" i="140"/>
  <c r="G47" i="140"/>
  <c r="G81" i="140" s="1"/>
  <c r="O516" i="217"/>
  <c r="N301" i="217"/>
  <c r="N624" i="217"/>
  <c r="N626" i="217" s="1"/>
  <c r="G101" i="140"/>
  <c r="G199" i="140" l="1"/>
  <c r="G197" i="140"/>
  <c r="G163" i="140"/>
  <c r="G131" i="140"/>
  <c r="G136" i="140"/>
  <c r="G84" i="140"/>
  <c r="G186" i="140" s="1"/>
  <c r="G204" i="140"/>
  <c r="G168" i="140"/>
  <c r="G134" i="140"/>
  <c r="G82" i="140"/>
  <c r="G116" i="140" s="1"/>
  <c r="F85" i="128"/>
  <c r="D15" i="185"/>
  <c r="D44" i="185" s="1"/>
  <c r="D57" i="185" s="1"/>
  <c r="D98" i="185" s="1"/>
  <c r="G181" i="140"/>
  <c r="G147" i="140"/>
  <c r="G113" i="140"/>
  <c r="G80" i="140"/>
  <c r="F366" i="140"/>
  <c r="G69" i="140" s="1"/>
  <c r="G59" i="140"/>
  <c r="O514" i="217"/>
  <c r="F350" i="140"/>
  <c r="G43" i="140"/>
  <c r="G152" i="140"/>
  <c r="G149" i="140"/>
  <c r="G183" i="140"/>
  <c r="G115" i="140"/>
  <c r="G200" i="140"/>
  <c r="G166" i="140"/>
  <c r="G132" i="140"/>
  <c r="G153" i="140"/>
  <c r="G187" i="140"/>
  <c r="G119" i="140"/>
  <c r="F332" i="140"/>
  <c r="F333" i="140" s="1"/>
  <c r="G169" i="140"/>
  <c r="G135" i="140"/>
  <c r="G203" i="140"/>
  <c r="G198" i="140"/>
  <c r="G130" i="140"/>
  <c r="G164" i="140"/>
  <c r="G86" i="140"/>
  <c r="G167" i="140"/>
  <c r="G133" i="140"/>
  <c r="G201" i="140"/>
  <c r="G151" i="140"/>
  <c r="G185" i="140"/>
  <c r="G117" i="140"/>
  <c r="O575" i="217" l="1"/>
  <c r="O529" i="217"/>
  <c r="G233" i="140"/>
  <c r="G267" i="140" s="1"/>
  <c r="G231" i="140"/>
  <c r="G265" i="140" s="1"/>
  <c r="G238" i="140"/>
  <c r="G272" i="140" s="1"/>
  <c r="G118" i="140"/>
  <c r="G220" i="140" s="1"/>
  <c r="G254" i="140" s="1"/>
  <c r="G236" i="140"/>
  <c r="G270" i="140" s="1"/>
  <c r="G150" i="140"/>
  <c r="O577" i="217"/>
  <c r="G184" i="140"/>
  <c r="G219" i="140"/>
  <c r="G253" i="140" s="1"/>
  <c r="F367" i="140"/>
  <c r="G215" i="140"/>
  <c r="G249" i="140" s="1"/>
  <c r="G235" i="140"/>
  <c r="G269" i="140" s="1"/>
  <c r="G232" i="140"/>
  <c r="G266" i="140" s="1"/>
  <c r="O574" i="217"/>
  <c r="O576" i="217"/>
  <c r="G154" i="140"/>
  <c r="G188" i="140"/>
  <c r="G120" i="140"/>
  <c r="G237" i="140"/>
  <c r="G271" i="140" s="1"/>
  <c r="G148" i="140"/>
  <c r="G182" i="140"/>
  <c r="G114" i="140"/>
  <c r="G217" i="140"/>
  <c r="G251" i="140" s="1"/>
  <c r="G77" i="140"/>
  <c r="G78" i="140"/>
  <c r="G70" i="140"/>
  <c r="G93" i="140"/>
  <c r="G94" i="140"/>
  <c r="G234" i="140"/>
  <c r="G268" i="140" s="1"/>
  <c r="F368" i="140"/>
  <c r="F370" i="140" s="1"/>
  <c r="G53" i="140"/>
  <c r="G290" i="140" s="1"/>
  <c r="G221" i="140"/>
  <c r="G255" i="140" s="1"/>
  <c r="O573" i="217"/>
  <c r="D103" i="185"/>
  <c r="D104" i="185"/>
  <c r="D14" i="205" s="1"/>
  <c r="O415" i="217" s="1"/>
  <c r="D105" i="185"/>
  <c r="D14" i="207" s="1"/>
  <c r="O386" i="217" s="1"/>
  <c r="F351" i="140"/>
  <c r="G218" i="140" l="1"/>
  <c r="G252" i="140" s="1"/>
  <c r="G216" i="140"/>
  <c r="G250" i="140" s="1"/>
  <c r="N588" i="217"/>
  <c r="D35" i="205"/>
  <c r="D36" i="205" s="1"/>
  <c r="O417" i="217" s="1"/>
  <c r="G128" i="140"/>
  <c r="G162" i="140"/>
  <c r="G196" i="140"/>
  <c r="G87" i="140"/>
  <c r="G88" i="140" s="1"/>
  <c r="G145" i="140"/>
  <c r="G111" i="140"/>
  <c r="G179" i="140"/>
  <c r="G222" i="140"/>
  <c r="G256" i="140" s="1"/>
  <c r="G127" i="140"/>
  <c r="G103" i="140"/>
  <c r="G104" i="140" s="1"/>
  <c r="G195" i="140"/>
  <c r="G161" i="140"/>
  <c r="D14" i="206"/>
  <c r="D106" i="185"/>
  <c r="D111" i="185" s="1"/>
  <c r="G54" i="140"/>
  <c r="D35" i="207"/>
  <c r="D36" i="207" s="1"/>
  <c r="O388" i="217" s="1"/>
  <c r="D15" i="209"/>
  <c r="D275" i="209" s="1"/>
  <c r="G180" i="140"/>
  <c r="G146" i="140"/>
  <c r="G112" i="140"/>
  <c r="F15" i="102" l="1"/>
  <c r="F34" i="95" s="1"/>
  <c r="O444" i="217"/>
  <c r="E73" i="208"/>
  <c r="G214" i="140"/>
  <c r="G248" i="140" s="1"/>
  <c r="N481" i="217"/>
  <c r="D295" i="209"/>
  <c r="D36" i="210" s="1"/>
  <c r="D77" i="211" s="1"/>
  <c r="D16" i="210"/>
  <c r="D57" i="211" s="1"/>
  <c r="D257" i="211" s="1"/>
  <c r="M61" i="218" s="1"/>
  <c r="G171" i="140"/>
  <c r="G172" i="140" s="1"/>
  <c r="G213" i="140"/>
  <c r="G121" i="140"/>
  <c r="G122" i="140" s="1"/>
  <c r="G205" i="140"/>
  <c r="G206" i="140" s="1"/>
  <c r="G229" i="140"/>
  <c r="G155" i="140"/>
  <c r="G230" i="140"/>
  <c r="G264" i="140" s="1"/>
  <c r="D37" i="207"/>
  <c r="D112" i="185"/>
  <c r="D113" i="185"/>
  <c r="D115" i="185" s="1"/>
  <c r="N477" i="217"/>
  <c r="D35" i="206"/>
  <c r="G137" i="140"/>
  <c r="G138" i="140" s="1"/>
  <c r="G189" i="140"/>
  <c r="D37" i="205"/>
  <c r="F89" i="102" l="1"/>
  <c r="F77" i="287" s="1"/>
  <c r="F38" i="102"/>
  <c r="F22" i="287"/>
  <c r="K22" i="287" s="1"/>
  <c r="O328" i="217"/>
  <c r="N479" i="217"/>
  <c r="G281" i="140"/>
  <c r="G14" i="133" s="1"/>
  <c r="G280" i="140"/>
  <c r="G14" i="131" s="1"/>
  <c r="G156" i="140"/>
  <c r="D114" i="185"/>
  <c r="D116" i="185" s="1"/>
  <c r="D118" i="185" s="1"/>
  <c r="D117" i="185"/>
  <c r="N473" i="217"/>
  <c r="G239" i="140"/>
  <c r="G240" i="140" s="1"/>
  <c r="G263" i="140"/>
  <c r="G223" i="140"/>
  <c r="G224" i="140" s="1"/>
  <c r="G247" i="140"/>
  <c r="L83" i="218"/>
  <c r="D230" i="211"/>
  <c r="D250" i="211" s="1"/>
  <c r="N357" i="217"/>
  <c r="N616" i="217"/>
  <c r="N620" i="217" s="1"/>
  <c r="G190" i="140"/>
  <c r="D36" i="206"/>
  <c r="O446" i="217" s="1"/>
  <c r="F59" i="95"/>
  <c r="AE36" i="95"/>
  <c r="G282" i="140"/>
  <c r="O181" i="217" l="1"/>
  <c r="P152" i="217"/>
  <c r="G34" i="133"/>
  <c r="P213" i="217" s="1"/>
  <c r="P211" i="217"/>
  <c r="G34" i="131"/>
  <c r="O240" i="217"/>
  <c r="G14" i="132"/>
  <c r="P88" i="217" s="1"/>
  <c r="D277" i="211"/>
  <c r="G273" i="140"/>
  <c r="G274" i="140" s="1"/>
  <c r="N483" i="217"/>
  <c r="N475" i="217"/>
  <c r="G257" i="140"/>
  <c r="G258" i="140" s="1"/>
  <c r="G279" i="140"/>
  <c r="G283" i="140" s="1"/>
  <c r="D37" i="206"/>
  <c r="E93" i="208" s="1"/>
  <c r="G35" i="133" l="1"/>
  <c r="O183" i="217"/>
  <c r="P154" i="217"/>
  <c r="G35" i="131"/>
  <c r="O242" i="217"/>
  <c r="G14" i="130"/>
  <c r="G34" i="130" s="1"/>
  <c r="G35" i="130" s="1"/>
  <c r="G294" i="140"/>
  <c r="G34" i="132"/>
  <c r="P90" i="217" s="1"/>
  <c r="O119" i="217" l="1"/>
  <c r="O270" i="217"/>
  <c r="G371" i="140"/>
  <c r="G296" i="140"/>
  <c r="G35" i="132"/>
  <c r="O92" i="217"/>
  <c r="O123" i="217" s="1"/>
  <c r="G322" i="140" l="1"/>
  <c r="G359" i="140" s="1"/>
  <c r="H62" i="140" s="1"/>
  <c r="G319" i="140"/>
  <c r="G326" i="140"/>
  <c r="G363" i="140" s="1"/>
  <c r="H66" i="140" s="1"/>
  <c r="G304" i="140"/>
  <c r="G341" i="140" s="1"/>
  <c r="H44" i="140" s="1"/>
  <c r="G320" i="140"/>
  <c r="G357" i="140" s="1"/>
  <c r="H60" i="140" s="1"/>
  <c r="G305" i="140"/>
  <c r="G342" i="140" s="1"/>
  <c r="G325" i="140"/>
  <c r="G362" i="140" s="1"/>
  <c r="H65" i="140" s="1"/>
  <c r="G308" i="140"/>
  <c r="G345" i="140" s="1"/>
  <c r="H48" i="140" s="1"/>
  <c r="G310" i="140"/>
  <c r="G347" i="140" s="1"/>
  <c r="H50" i="140" s="1"/>
  <c r="G331" i="140"/>
  <c r="G312" i="140"/>
  <c r="G349" i="140" s="1"/>
  <c r="H52" i="140" s="1"/>
  <c r="G327" i="140"/>
  <c r="G364" i="140" s="1"/>
  <c r="H67" i="140" s="1"/>
  <c r="G311" i="140"/>
  <c r="G348" i="140" s="1"/>
  <c r="G306" i="140"/>
  <c r="G343" i="140" s="1"/>
  <c r="H46" i="140" s="1"/>
  <c r="G307" i="140"/>
  <c r="G344" i="140" s="1"/>
  <c r="G33" i="128"/>
  <c r="G328" i="140"/>
  <c r="G365" i="140" s="1"/>
  <c r="H68" i="140" s="1"/>
  <c r="G309" i="140"/>
  <c r="G346" i="140" s="1"/>
  <c r="G303" i="140"/>
  <c r="G324" i="140"/>
  <c r="G361" i="140" s="1"/>
  <c r="H64" i="140" s="1"/>
  <c r="G323" i="140"/>
  <c r="G360" i="140" s="1"/>
  <c r="H63" i="140" s="1"/>
  <c r="H97" i="140" s="1"/>
  <c r="G321" i="140"/>
  <c r="G358" i="140" s="1"/>
  <c r="H61" i="140" s="1"/>
  <c r="O121" i="217"/>
  <c r="O272" i="217"/>
  <c r="O618" i="217"/>
  <c r="O299" i="217"/>
  <c r="H102" i="140" l="1"/>
  <c r="H204" i="140" s="1"/>
  <c r="H99" i="140"/>
  <c r="H133" i="140" s="1"/>
  <c r="H100" i="140"/>
  <c r="H202" i="140" s="1"/>
  <c r="H96" i="140"/>
  <c r="H130" i="140" s="1"/>
  <c r="H165" i="140"/>
  <c r="H199" i="140"/>
  <c r="H131" i="140"/>
  <c r="O624" i="217"/>
  <c r="O626" i="217" s="1"/>
  <c r="O301" i="217"/>
  <c r="H98" i="140"/>
  <c r="G35" i="128"/>
  <c r="G83" i="128"/>
  <c r="H101" i="140"/>
  <c r="P516" i="217"/>
  <c r="H47" i="140"/>
  <c r="H81" i="140" s="1"/>
  <c r="G313" i="140"/>
  <c r="G314" i="140" s="1"/>
  <c r="G340" i="140"/>
  <c r="H95" i="140"/>
  <c r="H49" i="140"/>
  <c r="H83" i="140" s="1"/>
  <c r="P517" i="217"/>
  <c r="P515" i="217"/>
  <c r="H45" i="140"/>
  <c r="H79" i="140" s="1"/>
  <c r="G329" i="140"/>
  <c r="G330" i="140" s="1"/>
  <c r="G356" i="140"/>
  <c r="H51" i="140"/>
  <c r="H85" i="140" s="1"/>
  <c r="P518" i="217"/>
  <c r="H167" i="140" l="1"/>
  <c r="H201" i="140"/>
  <c r="H170" i="140"/>
  <c r="H134" i="140"/>
  <c r="H168" i="140"/>
  <c r="H136" i="140"/>
  <c r="H198" i="140"/>
  <c r="H233" i="140"/>
  <c r="H267" i="140" s="1"/>
  <c r="H164" i="140"/>
  <c r="H84" i="140"/>
  <c r="H186" i="140" s="1"/>
  <c r="H82" i="140"/>
  <c r="H150" i="140" s="1"/>
  <c r="H147" i="140"/>
  <c r="H181" i="140"/>
  <c r="H113" i="140"/>
  <c r="H129" i="140"/>
  <c r="H163" i="140"/>
  <c r="H197" i="140"/>
  <c r="H132" i="140"/>
  <c r="H166" i="140"/>
  <c r="H200" i="140"/>
  <c r="H80" i="140"/>
  <c r="H86" i="140"/>
  <c r="H149" i="140"/>
  <c r="H183" i="140"/>
  <c r="H115" i="140"/>
  <c r="H135" i="140"/>
  <c r="H203" i="140"/>
  <c r="H169" i="140"/>
  <c r="H187" i="140"/>
  <c r="H153" i="140"/>
  <c r="H119" i="140"/>
  <c r="P514" i="217"/>
  <c r="P529" i="217" s="1"/>
  <c r="G350" i="140"/>
  <c r="G351" i="140" s="1"/>
  <c r="H43" i="140"/>
  <c r="G85" i="128"/>
  <c r="E15" i="185"/>
  <c r="E44" i="185" s="1"/>
  <c r="E57" i="185" s="1"/>
  <c r="E98" i="185" s="1"/>
  <c r="G366" i="140"/>
  <c r="H69" i="140" s="1"/>
  <c r="H59" i="140"/>
  <c r="H151" i="140"/>
  <c r="H185" i="140"/>
  <c r="H117" i="140"/>
  <c r="G332" i="140"/>
  <c r="G333" i="140" s="1"/>
  <c r="H235" i="140" l="1"/>
  <c r="H269" i="140" s="1"/>
  <c r="H236" i="140"/>
  <c r="H270" i="140" s="1"/>
  <c r="H238" i="140"/>
  <c r="H272" i="140" s="1"/>
  <c r="H118" i="140"/>
  <c r="H232" i="140"/>
  <c r="H266" i="140" s="1"/>
  <c r="H116" i="140"/>
  <c r="H184" i="140"/>
  <c r="H152" i="140"/>
  <c r="H217" i="140"/>
  <c r="H251" i="140" s="1"/>
  <c r="H219" i="140"/>
  <c r="H253" i="140" s="1"/>
  <c r="P573" i="217"/>
  <c r="P577" i="217"/>
  <c r="G367" i="140"/>
  <c r="P575" i="217"/>
  <c r="H237" i="140"/>
  <c r="H271" i="140" s="1"/>
  <c r="H188" i="140"/>
  <c r="H154" i="140"/>
  <c r="H120" i="140"/>
  <c r="H234" i="140"/>
  <c r="H268" i="140" s="1"/>
  <c r="H231" i="140"/>
  <c r="H265" i="140" s="1"/>
  <c r="H215" i="140"/>
  <c r="H249" i="140" s="1"/>
  <c r="H77" i="140"/>
  <c r="H78" i="140"/>
  <c r="P576" i="217"/>
  <c r="P574" i="217"/>
  <c r="E104" i="185"/>
  <c r="E14" i="205" s="1"/>
  <c r="P415" i="217" s="1"/>
  <c r="E105" i="185"/>
  <c r="E14" i="207" s="1"/>
  <c r="P386" i="217" s="1"/>
  <c r="E103" i="185"/>
  <c r="H53" i="140"/>
  <c r="H290" i="140" s="1"/>
  <c r="G368" i="140"/>
  <c r="G370" i="140" s="1"/>
  <c r="H221" i="140"/>
  <c r="H255" i="140" s="1"/>
  <c r="H182" i="140"/>
  <c r="H148" i="140"/>
  <c r="H114" i="140"/>
  <c r="H70" i="140"/>
  <c r="H93" i="140"/>
  <c r="H94" i="140"/>
  <c r="H220" i="140" l="1"/>
  <c r="H254" i="140" s="1"/>
  <c r="H218" i="140"/>
  <c r="H252" i="140" s="1"/>
  <c r="H128" i="140"/>
  <c r="H162" i="140"/>
  <c r="H196" i="140"/>
  <c r="E35" i="205"/>
  <c r="E36" i="205" s="1"/>
  <c r="P417" i="217" s="1"/>
  <c r="H195" i="140"/>
  <c r="H103" i="140"/>
  <c r="H104" i="140" s="1"/>
  <c r="H161" i="140"/>
  <c r="H127" i="140"/>
  <c r="H54" i="140"/>
  <c r="E106" i="185"/>
  <c r="E111" i="185" s="1"/>
  <c r="E14" i="206"/>
  <c r="H216" i="140"/>
  <c r="H250" i="140" s="1"/>
  <c r="E35" i="207"/>
  <c r="E36" i="207" s="1"/>
  <c r="P388" i="217" s="1"/>
  <c r="E15" i="209"/>
  <c r="E275" i="209" s="1"/>
  <c r="H180" i="140"/>
  <c r="H146" i="140"/>
  <c r="H112" i="140"/>
  <c r="H222" i="140"/>
  <c r="H256" i="140" s="1"/>
  <c r="H87" i="140"/>
  <c r="H88" i="140" s="1"/>
  <c r="H111" i="140"/>
  <c r="H179" i="140"/>
  <c r="H145" i="140"/>
  <c r="O588" i="217"/>
  <c r="G15" i="102" l="1"/>
  <c r="G38" i="102" s="1"/>
  <c r="P444" i="217"/>
  <c r="F73" i="208"/>
  <c r="H230" i="140"/>
  <c r="H264" i="140" s="1"/>
  <c r="E112" i="185"/>
  <c r="E113" i="185"/>
  <c r="E115" i="185" s="1"/>
  <c r="H171" i="140"/>
  <c r="H172" i="140" s="1"/>
  <c r="H214" i="140"/>
  <c r="H248" i="140" s="1"/>
  <c r="E295" i="209"/>
  <c r="E36" i="210" s="1"/>
  <c r="E77" i="211" s="1"/>
  <c r="E16" i="210"/>
  <c r="E57" i="211" s="1"/>
  <c r="E257" i="211" s="1"/>
  <c r="N61" i="218" s="1"/>
  <c r="E37" i="207"/>
  <c r="E37" i="205"/>
  <c r="O481" i="217"/>
  <c r="H121" i="140"/>
  <c r="H122" i="140" s="1"/>
  <c r="H213" i="140"/>
  <c r="H155" i="140"/>
  <c r="H205" i="140"/>
  <c r="H206" i="140" s="1"/>
  <c r="H229" i="140"/>
  <c r="H189" i="140"/>
  <c r="O477" i="217"/>
  <c r="E35" i="206"/>
  <c r="E36" i="206" s="1"/>
  <c r="H137" i="140"/>
  <c r="H138" i="140" s="1"/>
  <c r="G34" i="95" l="1"/>
  <c r="AF36" i="95" s="1"/>
  <c r="G89" i="102"/>
  <c r="G77" i="287" s="1"/>
  <c r="O483" i="217"/>
  <c r="P446" i="217"/>
  <c r="G22" i="287"/>
  <c r="L22" i="287" s="1"/>
  <c r="P328" i="217"/>
  <c r="H280" i="140"/>
  <c r="H14" i="131" s="1"/>
  <c r="O479" i="217"/>
  <c r="H281" i="140"/>
  <c r="H14" i="133" s="1"/>
  <c r="H190" i="140"/>
  <c r="H156" i="140"/>
  <c r="O475" i="217"/>
  <c r="E230" i="211"/>
  <c r="E250" i="211" s="1"/>
  <c r="M83" i="218"/>
  <c r="H239" i="140"/>
  <c r="H240" i="140" s="1"/>
  <c r="H263" i="140"/>
  <c r="O473" i="217"/>
  <c r="O357" i="217"/>
  <c r="O616" i="217"/>
  <c r="O620" i="217" s="1"/>
  <c r="H223" i="140"/>
  <c r="H247" i="140"/>
  <c r="E37" i="206"/>
  <c r="F93" i="208" s="1"/>
  <c r="H282" i="140"/>
  <c r="E114" i="185"/>
  <c r="E116" i="185" s="1"/>
  <c r="E118" i="185" s="1"/>
  <c r="E117" i="185"/>
  <c r="G59" i="95" l="1"/>
  <c r="H34" i="133"/>
  <c r="Q213" i="217" s="1"/>
  <c r="Q211" i="217"/>
  <c r="P181" i="217"/>
  <c r="Q152" i="217"/>
  <c r="H34" i="131"/>
  <c r="P240" i="217"/>
  <c r="H279" i="140"/>
  <c r="H283" i="140" s="1"/>
  <c r="H14" i="132"/>
  <c r="Q88" i="217" s="1"/>
  <c r="H224" i="140"/>
  <c r="E277" i="211"/>
  <c r="H273" i="140"/>
  <c r="H274" i="140" s="1"/>
  <c r="H257" i="140"/>
  <c r="H258" i="140" s="1"/>
  <c r="H35" i="133" l="1"/>
  <c r="P183" i="217"/>
  <c r="Q154" i="217"/>
  <c r="H35" i="131"/>
  <c r="H294" i="140"/>
  <c r="H371" i="140" s="1"/>
  <c r="H14" i="130"/>
  <c r="H34" i="130" s="1"/>
  <c r="H35" i="130" s="1"/>
  <c r="H34" i="132"/>
  <c r="Q90" i="217" s="1"/>
  <c r="P242" i="217"/>
  <c r="H296" i="140" l="1"/>
  <c r="H331" i="140" s="1"/>
  <c r="P119" i="217"/>
  <c r="P270" i="217"/>
  <c r="H35" i="132"/>
  <c r="P92" i="217"/>
  <c r="P123" i="217" s="1"/>
  <c r="H308" i="140" l="1"/>
  <c r="H345" i="140" s="1"/>
  <c r="I48" i="140" s="1"/>
  <c r="H303" i="140"/>
  <c r="H340" i="140" s="1"/>
  <c r="H33" i="128"/>
  <c r="H83" i="128" s="1"/>
  <c r="H324" i="140"/>
  <c r="H361" i="140" s="1"/>
  <c r="I64" i="140" s="1"/>
  <c r="H325" i="140"/>
  <c r="H362" i="140" s="1"/>
  <c r="I65" i="140" s="1"/>
  <c r="H309" i="140"/>
  <c r="H346" i="140" s="1"/>
  <c r="I49" i="140" s="1"/>
  <c r="H312" i="140"/>
  <c r="H349" i="140" s="1"/>
  <c r="I52" i="140" s="1"/>
  <c r="H328" i="140"/>
  <c r="H365" i="140" s="1"/>
  <c r="I68" i="140" s="1"/>
  <c r="H307" i="140"/>
  <c r="H344" i="140" s="1"/>
  <c r="I47" i="140" s="1"/>
  <c r="H327" i="140"/>
  <c r="H364" i="140" s="1"/>
  <c r="I67" i="140" s="1"/>
  <c r="H310" i="140"/>
  <c r="H347" i="140" s="1"/>
  <c r="I50" i="140" s="1"/>
  <c r="H305" i="140"/>
  <c r="H342" i="140" s="1"/>
  <c r="I45" i="140" s="1"/>
  <c r="H311" i="140"/>
  <c r="H348" i="140" s="1"/>
  <c r="H321" i="140"/>
  <c r="H358" i="140" s="1"/>
  <c r="I61" i="140" s="1"/>
  <c r="H322" i="140"/>
  <c r="H359" i="140" s="1"/>
  <c r="I62" i="140" s="1"/>
  <c r="H323" i="140"/>
  <c r="H360" i="140" s="1"/>
  <c r="I63" i="140" s="1"/>
  <c r="H304" i="140"/>
  <c r="H341" i="140" s="1"/>
  <c r="I44" i="140" s="1"/>
  <c r="H319" i="140"/>
  <c r="H306" i="140"/>
  <c r="H343" i="140" s="1"/>
  <c r="I46" i="140" s="1"/>
  <c r="H326" i="140"/>
  <c r="H363" i="140" s="1"/>
  <c r="I66" i="140" s="1"/>
  <c r="H320" i="140"/>
  <c r="H357" i="140" s="1"/>
  <c r="I60" i="140" s="1"/>
  <c r="P121" i="217"/>
  <c r="P272" i="217"/>
  <c r="P299" i="217"/>
  <c r="P618" i="217"/>
  <c r="I98" i="140" l="1"/>
  <c r="I132" i="140" s="1"/>
  <c r="I83" i="140"/>
  <c r="I185" i="140" s="1"/>
  <c r="H35" i="128"/>
  <c r="I99" i="140"/>
  <c r="I167" i="140" s="1"/>
  <c r="I100" i="140"/>
  <c r="I168" i="140" s="1"/>
  <c r="Q515" i="217"/>
  <c r="I102" i="140"/>
  <c r="I170" i="140" s="1"/>
  <c r="Q518" i="217"/>
  <c r="I81" i="140"/>
  <c r="I115" i="140" s="1"/>
  <c r="Q516" i="217"/>
  <c r="I51" i="140"/>
  <c r="I85" i="140" s="1"/>
  <c r="I187" i="140" s="1"/>
  <c r="H313" i="140"/>
  <c r="H314" i="140" s="1"/>
  <c r="I101" i="140"/>
  <c r="I135" i="140" s="1"/>
  <c r="H329" i="140"/>
  <c r="H330" i="140" s="1"/>
  <c r="I96" i="140"/>
  <c r="I164" i="140" s="1"/>
  <c r="I79" i="140"/>
  <c r="I147" i="140" s="1"/>
  <c r="I95" i="140"/>
  <c r="I163" i="140" s="1"/>
  <c r="H356" i="140"/>
  <c r="Q514" i="217" s="1"/>
  <c r="I97" i="140"/>
  <c r="I199" i="140" s="1"/>
  <c r="Q517" i="217"/>
  <c r="I134" i="140"/>
  <c r="I84" i="140"/>
  <c r="I152" i="140" s="1"/>
  <c r="I82" i="140"/>
  <c r="I116" i="140" s="1"/>
  <c r="I43" i="140"/>
  <c r="H350" i="140"/>
  <c r="H351" i="140" s="1"/>
  <c r="I151" i="140"/>
  <c r="P301" i="217"/>
  <c r="P624" i="217"/>
  <c r="P626" i="217" s="1"/>
  <c r="H85" i="128"/>
  <c r="F15" i="185"/>
  <c r="F44" i="185" s="1"/>
  <c r="F57" i="185" s="1"/>
  <c r="F98" i="185" s="1"/>
  <c r="I80" i="140"/>
  <c r="I200" i="140" l="1"/>
  <c r="I166" i="140"/>
  <c r="Q529" i="217"/>
  <c r="I117" i="140"/>
  <c r="I219" i="140" s="1"/>
  <c r="I253" i="140" s="1"/>
  <c r="I149" i="140"/>
  <c r="I183" i="140"/>
  <c r="I133" i="140"/>
  <c r="I202" i="140"/>
  <c r="I236" i="140" s="1"/>
  <c r="I270" i="140" s="1"/>
  <c r="H366" i="140"/>
  <c r="I69" i="140" s="1"/>
  <c r="I201" i="140"/>
  <c r="I181" i="140"/>
  <c r="I204" i="140"/>
  <c r="I113" i="140"/>
  <c r="I153" i="140"/>
  <c r="I130" i="140"/>
  <c r="I136" i="140"/>
  <c r="I198" i="140"/>
  <c r="I86" i="140"/>
  <c r="I188" i="140" s="1"/>
  <c r="I131" i="140"/>
  <c r="I119" i="140"/>
  <c r="I169" i="140"/>
  <c r="I203" i="140"/>
  <c r="H332" i="140"/>
  <c r="H333" i="140" s="1"/>
  <c r="I59" i="140"/>
  <c r="I93" i="140" s="1"/>
  <c r="I129" i="140"/>
  <c r="I197" i="140"/>
  <c r="Q574" i="217"/>
  <c r="I165" i="140"/>
  <c r="I118" i="140"/>
  <c r="I186" i="140"/>
  <c r="I150" i="140"/>
  <c r="I184" i="140"/>
  <c r="Q577" i="217"/>
  <c r="I234" i="140"/>
  <c r="I268" i="140" s="1"/>
  <c r="Q576" i="217"/>
  <c r="I182" i="140"/>
  <c r="I114" i="140"/>
  <c r="I148" i="140"/>
  <c r="I77" i="140"/>
  <c r="I78" i="140"/>
  <c r="I53" i="140"/>
  <c r="F104" i="185"/>
  <c r="F14" i="205" s="1"/>
  <c r="Q415" i="217" s="1"/>
  <c r="F105" i="185"/>
  <c r="F14" i="207" s="1"/>
  <c r="Q386" i="217" s="1"/>
  <c r="F103" i="185"/>
  <c r="Q573" i="217"/>
  <c r="Q575" i="217"/>
  <c r="I217" i="140" l="1"/>
  <c r="I251" i="140" s="1"/>
  <c r="H367" i="140"/>
  <c r="I290" i="140"/>
  <c r="H368" i="140"/>
  <c r="H370" i="140" s="1"/>
  <c r="I238" i="140"/>
  <c r="I272" i="140" s="1"/>
  <c r="I232" i="140"/>
  <c r="I266" i="140" s="1"/>
  <c r="I215" i="140"/>
  <c r="I249" i="140" s="1"/>
  <c r="I237" i="140"/>
  <c r="I271" i="140" s="1"/>
  <c r="I235" i="140"/>
  <c r="I269" i="140" s="1"/>
  <c r="I221" i="140"/>
  <c r="I255" i="140" s="1"/>
  <c r="I70" i="140"/>
  <c r="I154" i="140"/>
  <c r="I120" i="140"/>
  <c r="I233" i="140"/>
  <c r="I267" i="140" s="1"/>
  <c r="I94" i="140"/>
  <c r="I128" i="140" s="1"/>
  <c r="I231" i="140"/>
  <c r="I265" i="140" s="1"/>
  <c r="I220" i="140"/>
  <c r="I254" i="140" s="1"/>
  <c r="I218" i="140"/>
  <c r="I252" i="140" s="1"/>
  <c r="I216" i="140"/>
  <c r="I250" i="140" s="1"/>
  <c r="P588" i="217"/>
  <c r="F106" i="185"/>
  <c r="F111" i="185" s="1"/>
  <c r="F14" i="206"/>
  <c r="Q444" i="217" s="1"/>
  <c r="F35" i="207"/>
  <c r="F15" i="209"/>
  <c r="F275" i="209" s="1"/>
  <c r="I180" i="140"/>
  <c r="I146" i="140"/>
  <c r="I112" i="140"/>
  <c r="F35" i="205"/>
  <c r="F36" i="205" s="1"/>
  <c r="Q417" i="217" s="1"/>
  <c r="I87" i="140"/>
  <c r="I88" i="140" s="1"/>
  <c r="I179" i="140"/>
  <c r="I111" i="140"/>
  <c r="I145" i="140"/>
  <c r="I127" i="140"/>
  <c r="I161" i="140"/>
  <c r="I195" i="140"/>
  <c r="I54" i="140"/>
  <c r="I222" i="140" l="1"/>
  <c r="I256" i="140" s="1"/>
  <c r="I103" i="140"/>
  <c r="I104" i="140" s="1"/>
  <c r="I196" i="140"/>
  <c r="I205" i="140" s="1"/>
  <c r="I206" i="140" s="1"/>
  <c r="I162" i="140"/>
  <c r="F35" i="206"/>
  <c r="F36" i="206" s="1"/>
  <c r="I155" i="140"/>
  <c r="F112" i="185"/>
  <c r="F113" i="185"/>
  <c r="F115" i="185" s="1"/>
  <c r="I121" i="140"/>
  <c r="I213" i="140"/>
  <c r="H15" i="102"/>
  <c r="Q328" i="217" s="1"/>
  <c r="G73" i="208"/>
  <c r="I137" i="140"/>
  <c r="I138" i="140" s="1"/>
  <c r="F36" i="207"/>
  <c r="Q388" i="217" s="1"/>
  <c r="I229" i="140"/>
  <c r="I189" i="140"/>
  <c r="F37" i="205"/>
  <c r="I214" i="140"/>
  <c r="I248" i="140" s="1"/>
  <c r="F295" i="209"/>
  <c r="F36" i="210" s="1"/>
  <c r="F77" i="211" s="1"/>
  <c r="F16" i="210"/>
  <c r="F57" i="211" s="1"/>
  <c r="F257" i="211" s="1"/>
  <c r="O61" i="218" s="1"/>
  <c r="P477" i="217"/>
  <c r="P483" i="217" l="1"/>
  <c r="Q446" i="217"/>
  <c r="I230" i="140"/>
  <c r="I264" i="140" s="1"/>
  <c r="I171" i="140"/>
  <c r="I172" i="140" s="1"/>
  <c r="P479" i="217"/>
  <c r="I281" i="140"/>
  <c r="I14" i="133" s="1"/>
  <c r="I282" i="140"/>
  <c r="I14" i="132" s="1"/>
  <c r="R88" i="217" s="1"/>
  <c r="I190" i="140"/>
  <c r="P475" i="217"/>
  <c r="P481" i="217"/>
  <c r="I223" i="140"/>
  <c r="I224" i="140" s="1"/>
  <c r="I247" i="140"/>
  <c r="I263" i="140"/>
  <c r="P473" i="217"/>
  <c r="I122" i="140"/>
  <c r="I156" i="140"/>
  <c r="F117" i="185"/>
  <c r="F114" i="185"/>
  <c r="F116" i="185" s="1"/>
  <c r="F118" i="185" s="1"/>
  <c r="F230" i="211"/>
  <c r="F250" i="211" s="1"/>
  <c r="N83" i="218"/>
  <c r="F37" i="207"/>
  <c r="H89" i="102"/>
  <c r="H77" i="287" s="1"/>
  <c r="H38" i="102"/>
  <c r="H34" i="95"/>
  <c r="F37" i="206"/>
  <c r="I34" i="133" l="1"/>
  <c r="R213" i="217" s="1"/>
  <c r="R211" i="217"/>
  <c r="I280" i="140"/>
  <c r="I14" i="131" s="1"/>
  <c r="I239" i="140"/>
  <c r="I240" i="140" s="1"/>
  <c r="Q240" i="217"/>
  <c r="G93" i="208"/>
  <c r="I34" i="132"/>
  <c r="R90" i="217" s="1"/>
  <c r="I273" i="140"/>
  <c r="I274" i="140" s="1"/>
  <c r="P357" i="217"/>
  <c r="P616" i="217"/>
  <c r="P620" i="217" s="1"/>
  <c r="F277" i="211"/>
  <c r="H59" i="95"/>
  <c r="AG36" i="95"/>
  <c r="I257" i="140"/>
  <c r="I258" i="140" s="1"/>
  <c r="I35" i="133" l="1"/>
  <c r="I34" i="131"/>
  <c r="R154" i="217" s="1"/>
  <c r="R152" i="217"/>
  <c r="I279" i="140"/>
  <c r="I14" i="130" s="1"/>
  <c r="I34" i="130" s="1"/>
  <c r="I35" i="130" s="1"/>
  <c r="Q181" i="217"/>
  <c r="I35" i="132"/>
  <c r="Q121" i="217"/>
  <c r="Q119" i="217"/>
  <c r="Q242" i="217"/>
  <c r="Q183" i="217"/>
  <c r="I35" i="131" l="1"/>
  <c r="I294" i="140"/>
  <c r="I296" i="140" s="1"/>
  <c r="I283" i="140"/>
  <c r="Q270" i="217"/>
  <c r="Q92" i="217"/>
  <c r="Q123" i="217" s="1"/>
  <c r="Q272" i="217"/>
  <c r="Q299" i="217" l="1"/>
  <c r="I371" i="140"/>
  <c r="Q618" i="217"/>
  <c r="I326" i="140"/>
  <c r="I363" i="140" s="1"/>
  <c r="J66" i="140" s="1"/>
  <c r="I321" i="140"/>
  <c r="I358" i="140" s="1"/>
  <c r="J61" i="140" s="1"/>
  <c r="I325" i="140"/>
  <c r="I362" i="140" s="1"/>
  <c r="J65" i="140" s="1"/>
  <c r="I319" i="140"/>
  <c r="I331" i="140"/>
  <c r="I308" i="140"/>
  <c r="I345" i="140" s="1"/>
  <c r="J48" i="140" s="1"/>
  <c r="I322" i="140"/>
  <c r="I359" i="140" s="1"/>
  <c r="J62" i="140" s="1"/>
  <c r="I328" i="140"/>
  <c r="I365" i="140" s="1"/>
  <c r="J68" i="140" s="1"/>
  <c r="I307" i="140"/>
  <c r="I344" i="140" s="1"/>
  <c r="I320" i="140"/>
  <c r="I357" i="140" s="1"/>
  <c r="J60" i="140" s="1"/>
  <c r="I306" i="140"/>
  <c r="I343" i="140" s="1"/>
  <c r="J46" i="140" s="1"/>
  <c r="I312" i="140"/>
  <c r="I349" i="140" s="1"/>
  <c r="J52" i="140" s="1"/>
  <c r="I305" i="140"/>
  <c r="I342" i="140" s="1"/>
  <c r="I327" i="140"/>
  <c r="I364" i="140" s="1"/>
  <c r="J67" i="140" s="1"/>
  <c r="I310" i="140"/>
  <c r="I347" i="140" s="1"/>
  <c r="J50" i="140" s="1"/>
  <c r="I323" i="140"/>
  <c r="I360" i="140" s="1"/>
  <c r="J63" i="140" s="1"/>
  <c r="I324" i="140"/>
  <c r="I361" i="140" s="1"/>
  <c r="J64" i="140" s="1"/>
  <c r="I311" i="140"/>
  <c r="I348" i="140" s="1"/>
  <c r="I309" i="140"/>
  <c r="I346" i="140" s="1"/>
  <c r="I33" i="128"/>
  <c r="I303" i="140"/>
  <c r="I304" i="140"/>
  <c r="I341" i="140" s="1"/>
  <c r="J44" i="140" s="1"/>
  <c r="Q624" i="217"/>
  <c r="Q626" i="217" s="1"/>
  <c r="Q301" i="217"/>
  <c r="J101" i="140" l="1"/>
  <c r="J203" i="140" s="1"/>
  <c r="J96" i="140"/>
  <c r="J130" i="140" s="1"/>
  <c r="J99" i="140"/>
  <c r="J201" i="140" s="1"/>
  <c r="I35" i="128"/>
  <c r="I83" i="128"/>
  <c r="J97" i="140"/>
  <c r="J102" i="140"/>
  <c r="I329" i="140"/>
  <c r="I330" i="140" s="1"/>
  <c r="I356" i="140"/>
  <c r="R517" i="217"/>
  <c r="J49" i="140"/>
  <c r="J83" i="140" s="1"/>
  <c r="J51" i="140"/>
  <c r="J85" i="140" s="1"/>
  <c r="R518" i="217"/>
  <c r="J95" i="140"/>
  <c r="I313" i="140"/>
  <c r="I340" i="140"/>
  <c r="J98" i="140"/>
  <c r="R515" i="217"/>
  <c r="J45" i="140"/>
  <c r="J79" i="140" s="1"/>
  <c r="J47" i="140"/>
  <c r="J81" i="140" s="1"/>
  <c r="R516" i="217"/>
  <c r="J100" i="140"/>
  <c r="J169" i="140" l="1"/>
  <c r="J164" i="140"/>
  <c r="J135" i="140"/>
  <c r="I332" i="140"/>
  <c r="I333" i="140" s="1"/>
  <c r="J167" i="140"/>
  <c r="J133" i="140"/>
  <c r="J198" i="140"/>
  <c r="I314" i="140"/>
  <c r="J82" i="140"/>
  <c r="J184" i="140" s="1"/>
  <c r="J166" i="140"/>
  <c r="J200" i="140"/>
  <c r="J132" i="140"/>
  <c r="J168" i="140"/>
  <c r="J202" i="140"/>
  <c r="J134" i="140"/>
  <c r="J147" i="140"/>
  <c r="J181" i="140"/>
  <c r="J113" i="140"/>
  <c r="J129" i="140"/>
  <c r="J197" i="140"/>
  <c r="J163" i="140"/>
  <c r="J80" i="140"/>
  <c r="I366" i="140"/>
  <c r="J69" i="140" s="1"/>
  <c r="J59" i="140"/>
  <c r="J131" i="140"/>
  <c r="J199" i="140"/>
  <c r="J165" i="140"/>
  <c r="J151" i="140"/>
  <c r="J185" i="140"/>
  <c r="J117" i="140"/>
  <c r="I85" i="128"/>
  <c r="G15" i="185"/>
  <c r="G44" i="185" s="1"/>
  <c r="G57" i="185" s="1"/>
  <c r="G98" i="185" s="1"/>
  <c r="J170" i="140"/>
  <c r="J136" i="140"/>
  <c r="J204" i="140"/>
  <c r="J183" i="140"/>
  <c r="J115" i="140"/>
  <c r="J149" i="140"/>
  <c r="I350" i="140"/>
  <c r="I351" i="140" s="1"/>
  <c r="J43" i="140"/>
  <c r="R514" i="217"/>
  <c r="J84" i="140"/>
  <c r="J153" i="140"/>
  <c r="J187" i="140"/>
  <c r="J119" i="140"/>
  <c r="J86" i="140"/>
  <c r="R576" i="217" l="1"/>
  <c r="R529" i="217"/>
  <c r="J237" i="140"/>
  <c r="J271" i="140" s="1"/>
  <c r="J232" i="140"/>
  <c r="J266" i="140" s="1"/>
  <c r="J235" i="140"/>
  <c r="J269" i="140" s="1"/>
  <c r="J150" i="140"/>
  <c r="J116" i="140"/>
  <c r="J215" i="140"/>
  <c r="J249" i="140" s="1"/>
  <c r="I367" i="140"/>
  <c r="R577" i="217"/>
  <c r="J148" i="140"/>
  <c r="J182" i="140"/>
  <c r="J114" i="140"/>
  <c r="J188" i="140"/>
  <c r="J120" i="140"/>
  <c r="J154" i="140"/>
  <c r="J77" i="140"/>
  <c r="J78" i="140"/>
  <c r="J217" i="140"/>
  <c r="J251" i="140" s="1"/>
  <c r="R574" i="217"/>
  <c r="J221" i="140"/>
  <c r="J255" i="140" s="1"/>
  <c r="J186" i="140"/>
  <c r="J152" i="140"/>
  <c r="J118" i="140"/>
  <c r="J53" i="140"/>
  <c r="J290" i="140" s="1"/>
  <c r="I368" i="140"/>
  <c r="I370" i="140" s="1"/>
  <c r="J238" i="140"/>
  <c r="J272" i="140" s="1"/>
  <c r="J233" i="140"/>
  <c r="J267" i="140" s="1"/>
  <c r="J231" i="140"/>
  <c r="J265" i="140" s="1"/>
  <c r="J234" i="140"/>
  <c r="J268" i="140" s="1"/>
  <c r="R573" i="217"/>
  <c r="R575" i="217"/>
  <c r="J219" i="140"/>
  <c r="J253" i="140" s="1"/>
  <c r="J70" i="140"/>
  <c r="J93" i="140"/>
  <c r="J94" i="140"/>
  <c r="G104" i="185"/>
  <c r="G14" i="205" s="1"/>
  <c r="R415" i="217" s="1"/>
  <c r="G103" i="185"/>
  <c r="G105" i="185"/>
  <c r="G14" i="207" s="1"/>
  <c r="R386" i="217" s="1"/>
  <c r="J236" i="140"/>
  <c r="J270" i="140" s="1"/>
  <c r="J218" i="140" l="1"/>
  <c r="J252" i="140" s="1"/>
  <c r="Q588" i="217"/>
  <c r="J220" i="140"/>
  <c r="J254" i="140" s="1"/>
  <c r="J222" i="140"/>
  <c r="J256" i="140" s="1"/>
  <c r="J128" i="140"/>
  <c r="J162" i="140"/>
  <c r="J196" i="140"/>
  <c r="J146" i="140"/>
  <c r="J180" i="140"/>
  <c r="J112" i="140"/>
  <c r="J216" i="140"/>
  <c r="J250" i="140" s="1"/>
  <c r="J87" i="140"/>
  <c r="J88" i="140" s="1"/>
  <c r="J145" i="140"/>
  <c r="J111" i="140"/>
  <c r="J179" i="140"/>
  <c r="J161" i="140"/>
  <c r="J103" i="140"/>
  <c r="J104" i="140" s="1"/>
  <c r="J127" i="140"/>
  <c r="J195" i="140"/>
  <c r="G106" i="185"/>
  <c r="G111" i="185" s="1"/>
  <c r="G14" i="206"/>
  <c r="J54" i="140"/>
  <c r="G35" i="207"/>
  <c r="G36" i="207" s="1"/>
  <c r="R388" i="217" s="1"/>
  <c r="G15" i="209"/>
  <c r="G275" i="209" s="1"/>
  <c r="G35" i="205"/>
  <c r="G36" i="205" s="1"/>
  <c r="R417" i="217" s="1"/>
  <c r="I15" i="102" l="1"/>
  <c r="R328" i="217" s="1"/>
  <c r="R444" i="217"/>
  <c r="G295" i="209"/>
  <c r="G36" i="210" s="1"/>
  <c r="G77" i="211" s="1"/>
  <c r="G16" i="210"/>
  <c r="G57" i="211" s="1"/>
  <c r="G257" i="211" s="1"/>
  <c r="P61" i="218" s="1"/>
  <c r="Q477" i="217"/>
  <c r="J171" i="140"/>
  <c r="J172" i="140" s="1"/>
  <c r="J155" i="140"/>
  <c r="J156" i="140" s="1"/>
  <c r="G37" i="207"/>
  <c r="J229" i="140"/>
  <c r="J205" i="140"/>
  <c r="J206" i="140" s="1"/>
  <c r="J214" i="140"/>
  <c r="J248" i="140" s="1"/>
  <c r="J230" i="140"/>
  <c r="J264" i="140" s="1"/>
  <c r="J137" i="140"/>
  <c r="J138" i="140" s="1"/>
  <c r="Q481" i="217"/>
  <c r="G35" i="206"/>
  <c r="G36" i="206" s="1"/>
  <c r="J189" i="140"/>
  <c r="H73" i="208"/>
  <c r="G112" i="185"/>
  <c r="G113" i="185"/>
  <c r="G115" i="185" s="1"/>
  <c r="J121" i="140"/>
  <c r="J213" i="140"/>
  <c r="G37" i="205"/>
  <c r="I89" i="102" l="1"/>
  <c r="I77" i="287" s="1"/>
  <c r="Q483" i="217"/>
  <c r="R446" i="217"/>
  <c r="I38" i="102"/>
  <c r="I34" i="95"/>
  <c r="AH36" i="95" s="1"/>
  <c r="J281" i="140"/>
  <c r="J14" i="133" s="1"/>
  <c r="S211" i="217" s="1"/>
  <c r="Q479" i="217"/>
  <c r="J282" i="140"/>
  <c r="J14" i="132" s="1"/>
  <c r="S88" i="217" s="1"/>
  <c r="J280" i="140"/>
  <c r="J14" i="131" s="1"/>
  <c r="J122" i="140"/>
  <c r="G117" i="185"/>
  <c r="G114" i="185"/>
  <c r="G116" i="185" s="1"/>
  <c r="G118" i="185" s="1"/>
  <c r="G37" i="206"/>
  <c r="H93" i="208" s="1"/>
  <c r="Q473" i="217"/>
  <c r="J190" i="140"/>
  <c r="J239" i="140"/>
  <c r="J240" i="140" s="1"/>
  <c r="J263" i="140"/>
  <c r="G230" i="211"/>
  <c r="G250" i="211" s="1"/>
  <c r="O83" i="218"/>
  <c r="J223" i="140"/>
  <c r="J224" i="140" s="1"/>
  <c r="J247" i="140"/>
  <c r="Q475" i="217"/>
  <c r="Q616" i="217"/>
  <c r="Q620" i="217" s="1"/>
  <c r="Q357" i="217"/>
  <c r="I59" i="95" l="1"/>
  <c r="R181" i="217"/>
  <c r="S152" i="217"/>
  <c r="J34" i="133"/>
  <c r="S213" i="217" s="1"/>
  <c r="J34" i="131"/>
  <c r="J34" i="132"/>
  <c r="S90" i="217" s="1"/>
  <c r="R240" i="217"/>
  <c r="G277" i="211"/>
  <c r="J257" i="140"/>
  <c r="J258" i="140" s="1"/>
  <c r="J279" i="140"/>
  <c r="J273" i="140"/>
  <c r="J274" i="140" s="1"/>
  <c r="J35" i="131" l="1"/>
  <c r="S154" i="217"/>
  <c r="J35" i="133"/>
  <c r="R183" i="217"/>
  <c r="R119" i="217"/>
  <c r="J35" i="132"/>
  <c r="R121" i="217"/>
  <c r="R242" i="217"/>
  <c r="J14" i="130"/>
  <c r="J34" i="130" s="1"/>
  <c r="J35" i="130" s="1"/>
  <c r="J294" i="140"/>
  <c r="J283" i="140"/>
  <c r="R270" i="217"/>
  <c r="R92" i="217" l="1"/>
  <c r="R123" i="217" s="1"/>
  <c r="J371" i="140"/>
  <c r="J296" i="140"/>
  <c r="R618" i="217"/>
  <c r="R299" i="217"/>
  <c r="R272" i="217"/>
  <c r="R301" i="217" l="1"/>
  <c r="R624" i="217"/>
  <c r="R626" i="217" s="1"/>
  <c r="J326" i="140"/>
  <c r="J363" i="140" s="1"/>
  <c r="K66" i="140" s="1"/>
  <c r="J311" i="140"/>
  <c r="J348" i="140" s="1"/>
  <c r="J306" i="140"/>
  <c r="J343" i="140" s="1"/>
  <c r="K46" i="140" s="1"/>
  <c r="J304" i="140"/>
  <c r="J341" i="140" s="1"/>
  <c r="K44" i="140" s="1"/>
  <c r="J331" i="140"/>
  <c r="J319" i="140"/>
  <c r="J308" i="140"/>
  <c r="J345" i="140" s="1"/>
  <c r="K48" i="140" s="1"/>
  <c r="J322" i="140"/>
  <c r="J359" i="140" s="1"/>
  <c r="K62" i="140" s="1"/>
  <c r="J307" i="140"/>
  <c r="J344" i="140" s="1"/>
  <c r="J310" i="140"/>
  <c r="J347" i="140" s="1"/>
  <c r="K50" i="140" s="1"/>
  <c r="J327" i="140"/>
  <c r="J364" i="140" s="1"/>
  <c r="K67" i="140" s="1"/>
  <c r="J323" i="140"/>
  <c r="J360" i="140" s="1"/>
  <c r="K63" i="140" s="1"/>
  <c r="J312" i="140"/>
  <c r="J349" i="140" s="1"/>
  <c r="K52" i="140" s="1"/>
  <c r="J303" i="140"/>
  <c r="J305" i="140"/>
  <c r="J342" i="140" s="1"/>
  <c r="J321" i="140"/>
  <c r="J358" i="140" s="1"/>
  <c r="K61" i="140" s="1"/>
  <c r="J325" i="140"/>
  <c r="J362" i="140" s="1"/>
  <c r="K65" i="140" s="1"/>
  <c r="J324" i="140"/>
  <c r="J361" i="140" s="1"/>
  <c r="K64" i="140" s="1"/>
  <c r="J320" i="140"/>
  <c r="J357" i="140" s="1"/>
  <c r="K60" i="140" s="1"/>
  <c r="J309" i="140"/>
  <c r="J346" i="140" s="1"/>
  <c r="J33" i="128"/>
  <c r="J328" i="140"/>
  <c r="J365" i="140" s="1"/>
  <c r="K68" i="140" s="1"/>
  <c r="K97" i="140" l="1"/>
  <c r="K131" i="140" s="1"/>
  <c r="K98" i="140"/>
  <c r="K166" i="140" s="1"/>
  <c r="K102" i="140"/>
  <c r="K204" i="140" s="1"/>
  <c r="K99" i="140"/>
  <c r="K133" i="140" s="1"/>
  <c r="K95" i="140"/>
  <c r="K197" i="140" s="1"/>
  <c r="J313" i="140"/>
  <c r="J314" i="140" s="1"/>
  <c r="J340" i="140"/>
  <c r="J329" i="140"/>
  <c r="J330" i="140" s="1"/>
  <c r="J356" i="140"/>
  <c r="S518" i="217"/>
  <c r="K51" i="140"/>
  <c r="K85" i="140" s="1"/>
  <c r="S516" i="217"/>
  <c r="K47" i="140"/>
  <c r="K81" i="140" s="1"/>
  <c r="K100" i="140"/>
  <c r="K49" i="140"/>
  <c r="K83" i="140" s="1"/>
  <c r="S517" i="217"/>
  <c r="K165" i="140"/>
  <c r="K96" i="140"/>
  <c r="J35" i="128"/>
  <c r="J83" i="128"/>
  <c r="S515" i="217"/>
  <c r="K45" i="140"/>
  <c r="K79" i="140" s="1"/>
  <c r="K101" i="140"/>
  <c r="K199" i="140" l="1"/>
  <c r="K233" i="140" s="1"/>
  <c r="K267" i="140" s="1"/>
  <c r="K132" i="140"/>
  <c r="K200" i="140"/>
  <c r="K86" i="140"/>
  <c r="K120" i="140" s="1"/>
  <c r="K201" i="140"/>
  <c r="K167" i="140"/>
  <c r="K170" i="140"/>
  <c r="K163" i="140"/>
  <c r="K82" i="140"/>
  <c r="K116" i="140" s="1"/>
  <c r="K129" i="140"/>
  <c r="K136" i="140"/>
  <c r="J85" i="128"/>
  <c r="H15" i="185"/>
  <c r="H44" i="185" s="1"/>
  <c r="H57" i="185" s="1"/>
  <c r="H98" i="185" s="1"/>
  <c r="K149" i="140"/>
  <c r="K183" i="140"/>
  <c r="K115" i="140"/>
  <c r="K84" i="140"/>
  <c r="K135" i="140"/>
  <c r="K169" i="140"/>
  <c r="K203" i="140"/>
  <c r="K185" i="140"/>
  <c r="K151" i="140"/>
  <c r="K117" i="140"/>
  <c r="J366" i="140"/>
  <c r="K69" i="140" s="1"/>
  <c r="K59" i="140"/>
  <c r="S514" i="217"/>
  <c r="J350" i="140"/>
  <c r="K43" i="140"/>
  <c r="K181" i="140"/>
  <c r="K147" i="140"/>
  <c r="K113" i="140"/>
  <c r="K134" i="140"/>
  <c r="K168" i="140"/>
  <c r="K202" i="140"/>
  <c r="K80" i="140"/>
  <c r="K130" i="140"/>
  <c r="K164" i="140"/>
  <c r="K198" i="140"/>
  <c r="K187" i="140"/>
  <c r="K119" i="140"/>
  <c r="K153" i="140"/>
  <c r="J332" i="140"/>
  <c r="J333" i="140" s="1"/>
  <c r="S576" i="217" l="1"/>
  <c r="S529" i="217"/>
  <c r="K238" i="140"/>
  <c r="K272" i="140" s="1"/>
  <c r="K188" i="140"/>
  <c r="K154" i="140"/>
  <c r="K150" i="140"/>
  <c r="K235" i="140"/>
  <c r="K269" i="140" s="1"/>
  <c r="K234" i="140"/>
  <c r="K268" i="140" s="1"/>
  <c r="K184" i="140"/>
  <c r="K231" i="140"/>
  <c r="K265" i="140" s="1"/>
  <c r="S574" i="217"/>
  <c r="K219" i="140"/>
  <c r="K253" i="140" s="1"/>
  <c r="K232" i="140"/>
  <c r="K266" i="140" s="1"/>
  <c r="K215" i="140"/>
  <c r="K249" i="140" s="1"/>
  <c r="K77" i="140"/>
  <c r="K78" i="140"/>
  <c r="K70" i="140"/>
  <c r="K93" i="140"/>
  <c r="K94" i="140"/>
  <c r="K237" i="140"/>
  <c r="K271" i="140" s="1"/>
  <c r="K217" i="140"/>
  <c r="K251" i="140" s="1"/>
  <c r="J368" i="140"/>
  <c r="J370" i="140" s="1"/>
  <c r="K53" i="140"/>
  <c r="K290" i="140" s="1"/>
  <c r="K182" i="140"/>
  <c r="K114" i="140"/>
  <c r="K148" i="140"/>
  <c r="J351" i="140"/>
  <c r="J367" i="140"/>
  <c r="K152" i="140"/>
  <c r="K186" i="140"/>
  <c r="K118" i="140"/>
  <c r="H104" i="185"/>
  <c r="H14" i="205" s="1"/>
  <c r="S415" i="217" s="1"/>
  <c r="H103" i="185"/>
  <c r="H105" i="185"/>
  <c r="H14" i="207" s="1"/>
  <c r="S386" i="217" s="1"/>
  <c r="K221" i="140"/>
  <c r="K255" i="140" s="1"/>
  <c r="K236" i="140"/>
  <c r="K270" i="140" s="1"/>
  <c r="S573" i="217"/>
  <c r="S575" i="217"/>
  <c r="S577" i="217"/>
  <c r="K222" i="140" l="1"/>
  <c r="K256" i="140" s="1"/>
  <c r="K218" i="140"/>
  <c r="K252" i="140" s="1"/>
  <c r="H15" i="209"/>
  <c r="H275" i="209" s="1"/>
  <c r="H35" i="207"/>
  <c r="H36" i="207" s="1"/>
  <c r="S388" i="217" s="1"/>
  <c r="K180" i="140"/>
  <c r="K112" i="140"/>
  <c r="K146" i="140"/>
  <c r="H106" i="185"/>
  <c r="H111" i="185" s="1"/>
  <c r="H14" i="206"/>
  <c r="S444" i="217" s="1"/>
  <c r="K162" i="140"/>
  <c r="K128" i="140"/>
  <c r="K196" i="140"/>
  <c r="K87" i="140"/>
  <c r="K88" i="140" s="1"/>
  <c r="K145" i="140"/>
  <c r="K111" i="140"/>
  <c r="K179" i="140"/>
  <c r="H35" i="205"/>
  <c r="H36" i="205" s="1"/>
  <c r="S417" i="217" s="1"/>
  <c r="K216" i="140"/>
  <c r="K250" i="140" s="1"/>
  <c r="K103" i="140"/>
  <c r="K104" i="140" s="1"/>
  <c r="K161" i="140"/>
  <c r="K127" i="140"/>
  <c r="K195" i="140"/>
  <c r="K54" i="140"/>
  <c r="R588" i="217"/>
  <c r="K220" i="140"/>
  <c r="K254" i="140" s="1"/>
  <c r="K230" i="140" l="1"/>
  <c r="K264" i="140" s="1"/>
  <c r="K214" i="140"/>
  <c r="K248" i="140" s="1"/>
  <c r="K137" i="140"/>
  <c r="K138" i="140" s="1"/>
  <c r="K205" i="140"/>
  <c r="K206" i="140" s="1"/>
  <c r="K229" i="140"/>
  <c r="K121" i="140"/>
  <c r="K213" i="140"/>
  <c r="R481" i="217"/>
  <c r="K155" i="140"/>
  <c r="K156" i="140" s="1"/>
  <c r="R473" i="217"/>
  <c r="H35" i="206"/>
  <c r="H36" i="206" s="1"/>
  <c r="I73" i="208"/>
  <c r="H112" i="185"/>
  <c r="H113" i="185"/>
  <c r="H115" i="185" s="1"/>
  <c r="H16" i="210"/>
  <c r="H57" i="211" s="1"/>
  <c r="H257" i="211" s="1"/>
  <c r="Q61" i="218" s="1"/>
  <c r="H295" i="209"/>
  <c r="H36" i="210" s="1"/>
  <c r="H77" i="211" s="1"/>
  <c r="K171" i="140"/>
  <c r="K172" i="140" s="1"/>
  <c r="H37" i="205"/>
  <c r="J15" i="102"/>
  <c r="S328" i="217" s="1"/>
  <c r="K189" i="140"/>
  <c r="H37" i="207"/>
  <c r="R477" i="217"/>
  <c r="R483" i="217" l="1"/>
  <c r="S446" i="217"/>
  <c r="K281" i="140"/>
  <c r="K14" i="133" s="1"/>
  <c r="T211" i="217" s="1"/>
  <c r="R479" i="217"/>
  <c r="K282" i="140"/>
  <c r="K14" i="132" s="1"/>
  <c r="T88" i="217" s="1"/>
  <c r="K190" i="140"/>
  <c r="K122" i="140"/>
  <c r="K280" i="140"/>
  <c r="K14" i="131" s="1"/>
  <c r="T152" i="217" s="1"/>
  <c r="K223" i="140"/>
  <c r="K247" i="140"/>
  <c r="H37" i="206"/>
  <c r="I93" i="208" s="1"/>
  <c r="R475" i="217"/>
  <c r="J89" i="102"/>
  <c r="J77" i="287" s="1"/>
  <c r="J38" i="102"/>
  <c r="J34" i="95"/>
  <c r="P83" i="218"/>
  <c r="H230" i="211"/>
  <c r="H250" i="211" s="1"/>
  <c r="H114" i="185"/>
  <c r="H116" i="185" s="1"/>
  <c r="H118" i="185" s="1"/>
  <c r="H117" i="185"/>
  <c r="K239" i="140"/>
  <c r="K240" i="140" s="1"/>
  <c r="K263" i="140"/>
  <c r="K34" i="133" l="1"/>
  <c r="T213" i="217" s="1"/>
  <c r="K257" i="140"/>
  <c r="K258" i="140" s="1"/>
  <c r="K273" i="140"/>
  <c r="K274" i="140" s="1"/>
  <c r="K279" i="140"/>
  <c r="H277" i="211"/>
  <c r="R357" i="217"/>
  <c r="R616" i="217"/>
  <c r="R620" i="217" s="1"/>
  <c r="K34" i="132"/>
  <c r="T90" i="217" s="1"/>
  <c r="K224" i="140"/>
  <c r="S240" i="217"/>
  <c r="AI36" i="95"/>
  <c r="J59" i="95"/>
  <c r="S181" i="217"/>
  <c r="K34" i="131"/>
  <c r="T154" i="217" s="1"/>
  <c r="K35" i="133" l="1"/>
  <c r="K35" i="131"/>
  <c r="S183" i="217"/>
  <c r="S270" i="217"/>
  <c r="S242" i="217"/>
  <c r="K35" i="132"/>
  <c r="S121" i="217"/>
  <c r="S119" i="217"/>
  <c r="K14" i="130"/>
  <c r="K34" i="130" s="1"/>
  <c r="K35" i="130" s="1"/>
  <c r="K294" i="140"/>
  <c r="K283" i="140"/>
  <c r="K371" i="140" l="1"/>
  <c r="K296" i="140"/>
  <c r="S299" i="217"/>
  <c r="S618" i="217"/>
  <c r="S92" i="217"/>
  <c r="S123" i="217" s="1"/>
  <c r="S272" i="217"/>
  <c r="S301" i="217" l="1"/>
  <c r="S624" i="217"/>
  <c r="S626" i="217" s="1"/>
  <c r="K306" i="140"/>
  <c r="K343" i="140" s="1"/>
  <c r="L46" i="140" s="1"/>
  <c r="K326" i="140"/>
  <c r="K363" i="140" s="1"/>
  <c r="L66" i="140" s="1"/>
  <c r="K323" i="140"/>
  <c r="K360" i="140" s="1"/>
  <c r="L63" i="140" s="1"/>
  <c r="K322" i="140"/>
  <c r="K359" i="140" s="1"/>
  <c r="L62" i="140" s="1"/>
  <c r="K311" i="140"/>
  <c r="K348" i="140" s="1"/>
  <c r="K327" i="140"/>
  <c r="K364" i="140" s="1"/>
  <c r="L67" i="140" s="1"/>
  <c r="K331" i="140"/>
  <c r="K319" i="140"/>
  <c r="K325" i="140"/>
  <c r="K362" i="140" s="1"/>
  <c r="L65" i="140" s="1"/>
  <c r="K308" i="140"/>
  <c r="K345" i="140" s="1"/>
  <c r="L48" i="140" s="1"/>
  <c r="K309" i="140"/>
  <c r="K346" i="140" s="1"/>
  <c r="K328" i="140"/>
  <c r="K365" i="140" s="1"/>
  <c r="L68" i="140" s="1"/>
  <c r="K304" i="140"/>
  <c r="K341" i="140" s="1"/>
  <c r="L44" i="140" s="1"/>
  <c r="K324" i="140"/>
  <c r="K361" i="140" s="1"/>
  <c r="L64" i="140" s="1"/>
  <c r="K320" i="140"/>
  <c r="K357" i="140" s="1"/>
  <c r="L60" i="140" s="1"/>
  <c r="K305" i="140"/>
  <c r="K342" i="140" s="1"/>
  <c r="K312" i="140"/>
  <c r="K349" i="140" s="1"/>
  <c r="L52" i="140" s="1"/>
  <c r="K321" i="140"/>
  <c r="K358" i="140" s="1"/>
  <c r="L61" i="140" s="1"/>
  <c r="K33" i="128"/>
  <c r="K310" i="140"/>
  <c r="K347" i="140" s="1"/>
  <c r="L50" i="140" s="1"/>
  <c r="K303" i="140"/>
  <c r="K307" i="140"/>
  <c r="K344" i="140" s="1"/>
  <c r="L101" i="140" l="1"/>
  <c r="L135" i="140" s="1"/>
  <c r="L99" i="140"/>
  <c r="L167" i="140" s="1"/>
  <c r="L102" i="140"/>
  <c r="L170" i="140" s="1"/>
  <c r="L95" i="140"/>
  <c r="L129" i="140" s="1"/>
  <c r="L98" i="140"/>
  <c r="L200" i="140" s="1"/>
  <c r="L100" i="140"/>
  <c r="L47" i="140"/>
  <c r="L81" i="140" s="1"/>
  <c r="T516" i="217"/>
  <c r="T518" i="217"/>
  <c r="L51" i="140"/>
  <c r="L85" i="140" s="1"/>
  <c r="K329" i="140"/>
  <c r="K330" i="140" s="1"/>
  <c r="K356" i="140"/>
  <c r="L96" i="140"/>
  <c r="K313" i="140"/>
  <c r="K340" i="140"/>
  <c r="L45" i="140"/>
  <c r="L79" i="140" s="1"/>
  <c r="T515" i="217"/>
  <c r="K35" i="128"/>
  <c r="K83" i="128"/>
  <c r="L49" i="140"/>
  <c r="L83" i="140" s="1"/>
  <c r="T517" i="217"/>
  <c r="L97" i="140"/>
  <c r="L201" i="140" l="1"/>
  <c r="L133" i="140"/>
  <c r="L204" i="140"/>
  <c r="L203" i="140"/>
  <c r="L169" i="140"/>
  <c r="L136" i="140"/>
  <c r="K332" i="140"/>
  <c r="K333" i="140" s="1"/>
  <c r="K314" i="140"/>
  <c r="L166" i="140"/>
  <c r="L132" i="140"/>
  <c r="L197" i="140"/>
  <c r="L86" i="140"/>
  <c r="L120" i="140" s="1"/>
  <c r="L163" i="140"/>
  <c r="K350" i="140"/>
  <c r="T514" i="217"/>
  <c r="L43" i="140"/>
  <c r="K366" i="140"/>
  <c r="L69" i="140" s="1"/>
  <c r="L59" i="140"/>
  <c r="L151" i="140"/>
  <c r="L185" i="140"/>
  <c r="L117" i="140"/>
  <c r="L80" i="140"/>
  <c r="L149" i="140"/>
  <c r="L183" i="140"/>
  <c r="L115" i="140"/>
  <c r="L131" i="140"/>
  <c r="L165" i="140"/>
  <c r="L199" i="140"/>
  <c r="L147" i="140"/>
  <c r="L181" i="140"/>
  <c r="L113" i="140"/>
  <c r="L187" i="140"/>
  <c r="L153" i="140"/>
  <c r="L119" i="140"/>
  <c r="L202" i="140"/>
  <c r="L134" i="140"/>
  <c r="L168" i="140"/>
  <c r="K85" i="128"/>
  <c r="I15" i="185"/>
  <c r="I44" i="185" s="1"/>
  <c r="I57" i="185" s="1"/>
  <c r="I98" i="185" s="1"/>
  <c r="L198" i="140"/>
  <c r="L164" i="140"/>
  <c r="L130" i="140"/>
  <c r="L84" i="140"/>
  <c r="L82" i="140"/>
  <c r="T574" i="217" l="1"/>
  <c r="T529" i="217"/>
  <c r="L235" i="140"/>
  <c r="L269" i="140" s="1"/>
  <c r="L237" i="140"/>
  <c r="L271" i="140" s="1"/>
  <c r="L238" i="140"/>
  <c r="L272" i="140" s="1"/>
  <c r="L188" i="140"/>
  <c r="L234" i="140"/>
  <c r="L268" i="140" s="1"/>
  <c r="T577" i="217"/>
  <c r="L233" i="140"/>
  <c r="L267" i="140" s="1"/>
  <c r="L154" i="140"/>
  <c r="L231" i="140"/>
  <c r="L265" i="140" s="1"/>
  <c r="L219" i="140"/>
  <c r="L253" i="140" s="1"/>
  <c r="K367" i="140"/>
  <c r="L232" i="140"/>
  <c r="L266" i="140" s="1"/>
  <c r="L186" i="140"/>
  <c r="L152" i="140"/>
  <c r="L118" i="140"/>
  <c r="L221" i="140"/>
  <c r="L255" i="140" s="1"/>
  <c r="L215" i="140"/>
  <c r="L249" i="140" s="1"/>
  <c r="L217" i="140"/>
  <c r="L251" i="140" s="1"/>
  <c r="L148" i="140"/>
  <c r="L182" i="140"/>
  <c r="L114" i="140"/>
  <c r="L93" i="140"/>
  <c r="L70" i="140"/>
  <c r="L94" i="140"/>
  <c r="T573" i="217"/>
  <c r="I104" i="185"/>
  <c r="I14" i="205" s="1"/>
  <c r="T415" i="217" s="1"/>
  <c r="I105" i="185"/>
  <c r="I14" i="207" s="1"/>
  <c r="T386" i="217" s="1"/>
  <c r="I103" i="185"/>
  <c r="L53" i="140"/>
  <c r="L290" i="140" s="1"/>
  <c r="K368" i="140"/>
  <c r="K370" i="140" s="1"/>
  <c r="L150" i="140"/>
  <c r="L184" i="140"/>
  <c r="L116" i="140"/>
  <c r="K351" i="140"/>
  <c r="L236" i="140"/>
  <c r="L270" i="140" s="1"/>
  <c r="T575" i="217"/>
  <c r="L77" i="140"/>
  <c r="L78" i="140"/>
  <c r="T576" i="217"/>
  <c r="L54" i="140" l="1"/>
  <c r="L222" i="140"/>
  <c r="L256" i="140" s="1"/>
  <c r="L216" i="140"/>
  <c r="L250" i="140" s="1"/>
  <c r="S588" i="217"/>
  <c r="L127" i="140"/>
  <c r="L161" i="140"/>
  <c r="L103" i="140"/>
  <c r="L104" i="140" s="1"/>
  <c r="L195" i="140"/>
  <c r="L220" i="140"/>
  <c r="L254" i="140" s="1"/>
  <c r="L87" i="140"/>
  <c r="L88" i="140" s="1"/>
  <c r="L145" i="140"/>
  <c r="L111" i="140"/>
  <c r="L179" i="140"/>
  <c r="I35" i="207"/>
  <c r="I15" i="209"/>
  <c r="I275" i="209" s="1"/>
  <c r="L128" i="140"/>
  <c r="L162" i="140"/>
  <c r="L196" i="140"/>
  <c r="L146" i="140"/>
  <c r="L112" i="140"/>
  <c r="L180" i="140"/>
  <c r="I106" i="185"/>
  <c r="I111" i="185" s="1"/>
  <c r="I14" i="206"/>
  <c r="L218" i="140"/>
  <c r="L252" i="140" s="1"/>
  <c r="I35" i="205"/>
  <c r="I36" i="205" s="1"/>
  <c r="T417" i="217" s="1"/>
  <c r="J73" i="208" l="1"/>
  <c r="T444" i="217"/>
  <c r="K15" i="102"/>
  <c r="T328" i="217" s="1"/>
  <c r="L230" i="140"/>
  <c r="L264" i="140" s="1"/>
  <c r="I37" i="205"/>
  <c r="I112" i="185"/>
  <c r="I113" i="185"/>
  <c r="I115" i="185" s="1"/>
  <c r="L155" i="140"/>
  <c r="L156" i="140" s="1"/>
  <c r="I295" i="209"/>
  <c r="I36" i="210" s="1"/>
  <c r="I77" i="211" s="1"/>
  <c r="I16" i="210"/>
  <c r="I57" i="211" s="1"/>
  <c r="I257" i="211" s="1"/>
  <c r="R61" i="218" s="1"/>
  <c r="S477" i="217"/>
  <c r="L205" i="140"/>
  <c r="L206" i="140" s="1"/>
  <c r="L229" i="140"/>
  <c r="L137" i="140"/>
  <c r="L138" i="140" s="1"/>
  <c r="L189" i="140"/>
  <c r="L190" i="140" s="1"/>
  <c r="I35" i="206"/>
  <c r="I36" i="206" s="1"/>
  <c r="L214" i="140"/>
  <c r="L248" i="140" s="1"/>
  <c r="I36" i="207"/>
  <c r="T388" i="217" s="1"/>
  <c r="L121" i="140"/>
  <c r="L213" i="140"/>
  <c r="L171" i="140"/>
  <c r="L172" i="140" s="1"/>
  <c r="S483" i="217" l="1"/>
  <c r="T446" i="217"/>
  <c r="K34" i="95"/>
  <c r="AJ36" i="95" s="1"/>
  <c r="K89" i="102"/>
  <c r="K77" i="287" s="1"/>
  <c r="K38" i="102"/>
  <c r="S479" i="217"/>
  <c r="L282" i="140"/>
  <c r="L14" i="132" s="1"/>
  <c r="U88" i="217" s="1"/>
  <c r="L122" i="140"/>
  <c r="I37" i="206"/>
  <c r="L239" i="140"/>
  <c r="L240" i="140" s="1"/>
  <c r="L263" i="140"/>
  <c r="I37" i="207"/>
  <c r="I230" i="211"/>
  <c r="I250" i="211" s="1"/>
  <c r="Q83" i="218"/>
  <c r="I114" i="185"/>
  <c r="I116" i="185" s="1"/>
  <c r="I118" i="185" s="1"/>
  <c r="I117" i="185"/>
  <c r="S481" i="217"/>
  <c r="S475" i="217"/>
  <c r="L223" i="140"/>
  <c r="L247" i="140"/>
  <c r="S357" i="217"/>
  <c r="S616" i="217"/>
  <c r="S620" i="217" s="1"/>
  <c r="L281" i="140"/>
  <c r="L14" i="133" s="1"/>
  <c r="U211" i="217" s="1"/>
  <c r="S473" i="217"/>
  <c r="L280" i="140"/>
  <c r="L14" i="131" s="1"/>
  <c r="U152" i="217" s="1"/>
  <c r="K59" i="95" l="1"/>
  <c r="L279" i="140"/>
  <c r="L14" i="130" s="1"/>
  <c r="L34" i="130" s="1"/>
  <c r="L35" i="130" s="1"/>
  <c r="L34" i="131"/>
  <c r="U154" i="217" s="1"/>
  <c r="T181" i="217"/>
  <c r="L273" i="140"/>
  <c r="L274" i="140" s="1"/>
  <c r="I277" i="211"/>
  <c r="L257" i="140"/>
  <c r="L258" i="140" s="1"/>
  <c r="L34" i="132"/>
  <c r="U90" i="217" s="1"/>
  <c r="L34" i="133"/>
  <c r="U213" i="217" s="1"/>
  <c r="L224" i="140"/>
  <c r="J93" i="208"/>
  <c r="L294" i="140" l="1"/>
  <c r="L371" i="140" s="1"/>
  <c r="L283" i="140"/>
  <c r="T119" i="217"/>
  <c r="L35" i="132"/>
  <c r="T121" i="217"/>
  <c r="L35" i="133"/>
  <c r="T240" i="217"/>
  <c r="T270" i="217"/>
  <c r="T183" i="217"/>
  <c r="L35" i="131"/>
  <c r="L296" i="140" l="1"/>
  <c r="L331" i="140" s="1"/>
  <c r="T618" i="217"/>
  <c r="T299" i="217"/>
  <c r="T92" i="217"/>
  <c r="T123" i="217" s="1"/>
  <c r="T242" i="217"/>
  <c r="T272" i="217"/>
  <c r="L327" i="140" l="1"/>
  <c r="L364" i="140" s="1"/>
  <c r="M67" i="140" s="1"/>
  <c r="L306" i="140"/>
  <c r="L343" i="140" s="1"/>
  <c r="M46" i="140" s="1"/>
  <c r="L305" i="140"/>
  <c r="L342" i="140" s="1"/>
  <c r="M45" i="140" s="1"/>
  <c r="L326" i="140"/>
  <c r="L363" i="140" s="1"/>
  <c r="M66" i="140" s="1"/>
  <c r="L328" i="140"/>
  <c r="L365" i="140" s="1"/>
  <c r="M68" i="140" s="1"/>
  <c r="L325" i="140"/>
  <c r="L362" i="140" s="1"/>
  <c r="M65" i="140" s="1"/>
  <c r="L321" i="140"/>
  <c r="L358" i="140" s="1"/>
  <c r="M61" i="140" s="1"/>
  <c r="L324" i="140"/>
  <c r="L361" i="140" s="1"/>
  <c r="M64" i="140" s="1"/>
  <c r="L310" i="140"/>
  <c r="L347" i="140" s="1"/>
  <c r="M50" i="140" s="1"/>
  <c r="L33" i="128"/>
  <c r="L35" i="128" s="1"/>
  <c r="L311" i="140"/>
  <c r="L348" i="140" s="1"/>
  <c r="M51" i="140" s="1"/>
  <c r="L320" i="140"/>
  <c r="L357" i="140" s="1"/>
  <c r="M60" i="140" s="1"/>
  <c r="L323" i="140"/>
  <c r="L360" i="140" s="1"/>
  <c r="M63" i="140" s="1"/>
  <c r="L322" i="140"/>
  <c r="L359" i="140" s="1"/>
  <c r="M62" i="140" s="1"/>
  <c r="L303" i="140"/>
  <c r="L340" i="140" s="1"/>
  <c r="L309" i="140"/>
  <c r="L346" i="140" s="1"/>
  <c r="M49" i="140" s="1"/>
  <c r="L304" i="140"/>
  <c r="L341" i="140" s="1"/>
  <c r="M44" i="140" s="1"/>
  <c r="L307" i="140"/>
  <c r="L344" i="140" s="1"/>
  <c r="M47" i="140" s="1"/>
  <c r="M81" i="140" s="1"/>
  <c r="L319" i="140"/>
  <c r="L312" i="140"/>
  <c r="L349" i="140" s="1"/>
  <c r="M52" i="140" s="1"/>
  <c r="L308" i="140"/>
  <c r="L345" i="140" s="1"/>
  <c r="M48" i="140" s="1"/>
  <c r="T301" i="217"/>
  <c r="T624" i="217"/>
  <c r="T626" i="217" s="1"/>
  <c r="M102" i="140" l="1"/>
  <c r="M204" i="140" s="1"/>
  <c r="M101" i="140"/>
  <c r="M135" i="140" s="1"/>
  <c r="M100" i="140"/>
  <c r="M168" i="140" s="1"/>
  <c r="M99" i="140"/>
  <c r="M167" i="140" s="1"/>
  <c r="M95" i="140"/>
  <c r="M197" i="140" s="1"/>
  <c r="U518" i="217"/>
  <c r="M96" i="140"/>
  <c r="M164" i="140" s="1"/>
  <c r="M98" i="140"/>
  <c r="M132" i="140" s="1"/>
  <c r="L83" i="128"/>
  <c r="L85" i="128" s="1"/>
  <c r="M97" i="140"/>
  <c r="M165" i="140" s="1"/>
  <c r="U517" i="217"/>
  <c r="U515" i="217"/>
  <c r="M85" i="140"/>
  <c r="M119" i="140" s="1"/>
  <c r="L329" i="140"/>
  <c r="L330" i="140" s="1"/>
  <c r="M79" i="140"/>
  <c r="M181" i="140" s="1"/>
  <c r="L356" i="140"/>
  <c r="M59" i="140" s="1"/>
  <c r="U516" i="217"/>
  <c r="M83" i="140"/>
  <c r="M151" i="140" s="1"/>
  <c r="L313" i="140"/>
  <c r="L314" i="140" s="1"/>
  <c r="M82" i="140"/>
  <c r="M184" i="140" s="1"/>
  <c r="M84" i="140"/>
  <c r="M118" i="140" s="1"/>
  <c r="M86" i="140"/>
  <c r="M154" i="140" s="1"/>
  <c r="M183" i="140"/>
  <c r="M149" i="140"/>
  <c r="M115" i="140"/>
  <c r="M80" i="140"/>
  <c r="L350" i="140"/>
  <c r="L351" i="140" s="1"/>
  <c r="M43" i="140"/>
  <c r="M136" i="140" l="1"/>
  <c r="M169" i="140"/>
  <c r="M170" i="140"/>
  <c r="M202" i="140"/>
  <c r="M134" i="140"/>
  <c r="M203" i="140"/>
  <c r="M133" i="140"/>
  <c r="M199" i="140"/>
  <c r="M153" i="140"/>
  <c r="J15" i="185"/>
  <c r="J44" i="185" s="1"/>
  <c r="J57" i="185" s="1"/>
  <c r="J98" i="185" s="1"/>
  <c r="J103" i="185" s="1"/>
  <c r="M163" i="140"/>
  <c r="M187" i="140"/>
  <c r="M131" i="140"/>
  <c r="M201" i="140"/>
  <c r="M129" i="140"/>
  <c r="M113" i="140"/>
  <c r="M198" i="140"/>
  <c r="M147" i="140"/>
  <c r="M130" i="140"/>
  <c r="M166" i="140"/>
  <c r="M200" i="140"/>
  <c r="L366" i="140"/>
  <c r="M69" i="140" s="1"/>
  <c r="M70" i="140" s="1"/>
  <c r="U514" i="217"/>
  <c r="M185" i="140"/>
  <c r="M117" i="140"/>
  <c r="L332" i="140"/>
  <c r="L333" i="140" s="1"/>
  <c r="A333" i="140" s="1"/>
  <c r="M150" i="140"/>
  <c r="M116" i="140"/>
  <c r="M186" i="140"/>
  <c r="M152" i="140"/>
  <c r="M120" i="140"/>
  <c r="M188" i="140"/>
  <c r="M93" i="140"/>
  <c r="M94" i="140"/>
  <c r="M77" i="140"/>
  <c r="M78" i="140"/>
  <c r="M217" i="140"/>
  <c r="M251" i="140" s="1"/>
  <c r="M53" i="140"/>
  <c r="M148" i="140"/>
  <c r="M182" i="140"/>
  <c r="M114" i="140"/>
  <c r="U573" i="217" l="1"/>
  <c r="U529" i="217"/>
  <c r="M238" i="140"/>
  <c r="M272" i="140" s="1"/>
  <c r="M237" i="140"/>
  <c r="M271" i="140" s="1"/>
  <c r="M236" i="140"/>
  <c r="M270" i="140" s="1"/>
  <c r="M235" i="140"/>
  <c r="M269" i="140" s="1"/>
  <c r="M221" i="140"/>
  <c r="M255" i="140" s="1"/>
  <c r="M233" i="140"/>
  <c r="M267" i="140" s="1"/>
  <c r="J104" i="185"/>
  <c r="J14" i="205" s="1"/>
  <c r="M231" i="140"/>
  <c r="M265" i="140" s="1"/>
  <c r="J105" i="185"/>
  <c r="J14" i="207" s="1"/>
  <c r="U386" i="217" s="1"/>
  <c r="M215" i="140"/>
  <c r="M249" i="140" s="1"/>
  <c r="U575" i="217"/>
  <c r="M232" i="140"/>
  <c r="M266" i="140" s="1"/>
  <c r="M290" i="140"/>
  <c r="U574" i="217"/>
  <c r="U576" i="217"/>
  <c r="L367" i="140"/>
  <c r="M234" i="140"/>
  <c r="M268" i="140" s="1"/>
  <c r="L368" i="140"/>
  <c r="L370" i="140" s="1"/>
  <c r="A370" i="140" s="1"/>
  <c r="U577" i="217"/>
  <c r="M219" i="140"/>
  <c r="M253" i="140" s="1"/>
  <c r="M218" i="140"/>
  <c r="M252" i="140" s="1"/>
  <c r="M222" i="140"/>
  <c r="M256" i="140" s="1"/>
  <c r="M220" i="140"/>
  <c r="M254" i="140" s="1"/>
  <c r="M146" i="140"/>
  <c r="M112" i="140"/>
  <c r="M180" i="140"/>
  <c r="M127" i="140"/>
  <c r="M103" i="140"/>
  <c r="M104" i="140" s="1"/>
  <c r="M161" i="140"/>
  <c r="M195" i="140"/>
  <c r="M87" i="140"/>
  <c r="M88" i="140" s="1"/>
  <c r="M111" i="140"/>
  <c r="M179" i="140"/>
  <c r="M145" i="140"/>
  <c r="J14" i="206"/>
  <c r="U444" i="217" s="1"/>
  <c r="M54" i="140"/>
  <c r="M216" i="140"/>
  <c r="M250" i="140" s="1"/>
  <c r="M128" i="140"/>
  <c r="M162" i="140"/>
  <c r="M196" i="140"/>
  <c r="J35" i="205" l="1"/>
  <c r="J36" i="205" s="1"/>
  <c r="U417" i="217" s="1"/>
  <c r="U415" i="217"/>
  <c r="J106" i="185"/>
  <c r="J111" i="185" s="1"/>
  <c r="J112" i="185" s="1"/>
  <c r="T588" i="217"/>
  <c r="J15" i="209"/>
  <c r="J35" i="207"/>
  <c r="J36" i="207" s="1"/>
  <c r="M230" i="140"/>
  <c r="M264" i="140" s="1"/>
  <c r="M214" i="140"/>
  <c r="M248" i="140" s="1"/>
  <c r="M189" i="140"/>
  <c r="M190" i="140" s="1"/>
  <c r="J35" i="206"/>
  <c r="J36" i="206" s="1"/>
  <c r="M121" i="140"/>
  <c r="M122" i="140" s="1"/>
  <c r="M213" i="140"/>
  <c r="M205" i="140"/>
  <c r="M206" i="140" s="1"/>
  <c r="M229" i="140"/>
  <c r="L15" i="102"/>
  <c r="U328" i="217" s="1"/>
  <c r="M171" i="140"/>
  <c r="M172" i="140" s="1"/>
  <c r="M137" i="140"/>
  <c r="M138" i="140" s="1"/>
  <c r="K73" i="208"/>
  <c r="M155" i="140"/>
  <c r="M156" i="140" s="1"/>
  <c r="T477" i="217"/>
  <c r="J37" i="205" l="1"/>
  <c r="T483" i="217"/>
  <c r="U446" i="217"/>
  <c r="T481" i="217"/>
  <c r="U388" i="217"/>
  <c r="J275" i="209"/>
  <c r="J295" i="209" s="1"/>
  <c r="J36" i="210" s="1"/>
  <c r="J77" i="211" s="1"/>
  <c r="T479" i="217"/>
  <c r="J113" i="185"/>
  <c r="J115" i="185" s="1"/>
  <c r="J37" i="207"/>
  <c r="T473" i="217"/>
  <c r="J114" i="185"/>
  <c r="M281" i="140"/>
  <c r="M14" i="133" s="1"/>
  <c r="V211" i="217" s="1"/>
  <c r="L89" i="102"/>
  <c r="L77" i="287" s="1"/>
  <c r="L34" i="95"/>
  <c r="L38" i="102"/>
  <c r="M223" i="140"/>
  <c r="M224" i="140" s="1"/>
  <c r="M247" i="140"/>
  <c r="T475" i="217"/>
  <c r="M280" i="140"/>
  <c r="M14" i="131" s="1"/>
  <c r="V152" i="217" s="1"/>
  <c r="M239" i="140"/>
  <c r="M240" i="140" s="1"/>
  <c r="M263" i="140"/>
  <c r="M282" i="140"/>
  <c r="J37" i="206"/>
  <c r="J16" i="210" l="1"/>
  <c r="J57" i="211" s="1"/>
  <c r="J230" i="211" s="1"/>
  <c r="J250" i="211" s="1"/>
  <c r="J116" i="185"/>
  <c r="J118" i="185" s="1"/>
  <c r="K93" i="208"/>
  <c r="J117" i="185"/>
  <c r="M14" i="132"/>
  <c r="V88" i="217" s="1"/>
  <c r="M34" i="131"/>
  <c r="V154" i="217" s="1"/>
  <c r="U181" i="217"/>
  <c r="M257" i="140"/>
  <c r="M258" i="140" s="1"/>
  <c r="M34" i="133"/>
  <c r="V213" i="217" s="1"/>
  <c r="M273" i="140"/>
  <c r="M274" i="140" s="1"/>
  <c r="L59" i="95"/>
  <c r="AK36" i="95"/>
  <c r="M279" i="140"/>
  <c r="T357" i="217"/>
  <c r="T616" i="217"/>
  <c r="T620" i="217" s="1"/>
  <c r="J257" i="211" l="1"/>
  <c r="S61" i="218" s="1"/>
  <c r="R83" i="218"/>
  <c r="M35" i="133"/>
  <c r="M35" i="131"/>
  <c r="U183" i="217"/>
  <c r="M14" i="130"/>
  <c r="M34" i="130" s="1"/>
  <c r="M35" i="130" s="1"/>
  <c r="M294" i="140"/>
  <c r="M34" i="132"/>
  <c r="V90" i="217" s="1"/>
  <c r="U240" i="217"/>
  <c r="M283" i="140"/>
  <c r="J277" i="211" l="1"/>
  <c r="U119" i="217"/>
  <c r="M371" i="140"/>
  <c r="M296" i="140"/>
  <c r="U242" i="217"/>
  <c r="M35" i="132"/>
  <c r="U121" i="217"/>
  <c r="U270" i="217"/>
  <c r="M331" i="140" l="1"/>
  <c r="M320" i="140"/>
  <c r="M357" i="140" s="1"/>
  <c r="M325" i="140"/>
  <c r="M362" i="140" s="1"/>
  <c r="M309" i="140"/>
  <c r="M346" i="140" s="1"/>
  <c r="M323" i="140"/>
  <c r="M360" i="140" s="1"/>
  <c r="M311" i="140"/>
  <c r="M348" i="140" s="1"/>
  <c r="M321" i="140"/>
  <c r="M358" i="140" s="1"/>
  <c r="M305" i="140"/>
  <c r="M342" i="140" s="1"/>
  <c r="M306" i="140"/>
  <c r="M343" i="140" s="1"/>
  <c r="M303" i="140"/>
  <c r="M327" i="140"/>
  <c r="M364" i="140" s="1"/>
  <c r="M310" i="140"/>
  <c r="M347" i="140" s="1"/>
  <c r="M33" i="128"/>
  <c r="M319" i="140"/>
  <c r="M304" i="140"/>
  <c r="M341" i="140" s="1"/>
  <c r="M326" i="140"/>
  <c r="M363" i="140" s="1"/>
  <c r="M328" i="140"/>
  <c r="M365" i="140" s="1"/>
  <c r="M324" i="140"/>
  <c r="M361" i="140" s="1"/>
  <c r="M322" i="140"/>
  <c r="M359" i="140" s="1"/>
  <c r="M307" i="140"/>
  <c r="M344" i="140" s="1"/>
  <c r="M312" i="140"/>
  <c r="M349" i="140" s="1"/>
  <c r="M308" i="140"/>
  <c r="M345" i="140" s="1"/>
  <c r="U92" i="217"/>
  <c r="U123" i="217" s="1"/>
  <c r="U272" i="217"/>
  <c r="U618" i="217"/>
  <c r="U299" i="217"/>
  <c r="U301" i="217" l="1"/>
  <c r="U624" i="217"/>
  <c r="U626" i="217" s="1"/>
  <c r="V516" i="217"/>
  <c r="V515" i="217"/>
  <c r="V517" i="217"/>
  <c r="M329" i="140"/>
  <c r="M330" i="140" s="1"/>
  <c r="M356" i="140"/>
  <c r="M340" i="140"/>
  <c r="M313" i="140"/>
  <c r="V518" i="217"/>
  <c r="M35" i="128"/>
  <c r="M83" i="128"/>
  <c r="M332" i="140" l="1"/>
  <c r="M333" i="140" s="1"/>
  <c r="M314" i="140"/>
  <c r="M366" i="140"/>
  <c r="K15" i="185"/>
  <c r="K44" i="185" s="1"/>
  <c r="K57" i="185" s="1"/>
  <c r="K98" i="185" s="1"/>
  <c r="M85" i="128"/>
  <c r="M350" i="140"/>
  <c r="M351" i="140" s="1"/>
  <c r="V514" i="217"/>
  <c r="V576" i="217" l="1"/>
  <c r="V529" i="217"/>
  <c r="V577" i="217"/>
  <c r="M368" i="140"/>
  <c r="M370" i="140" s="1"/>
  <c r="V575" i="217"/>
  <c r="V574" i="217"/>
  <c r="A70" i="140"/>
  <c r="V573" i="217"/>
  <c r="K104" i="185"/>
  <c r="K14" i="205" s="1"/>
  <c r="V415" i="217" s="1"/>
  <c r="K103" i="185"/>
  <c r="K105" i="185"/>
  <c r="K14" i="207" s="1"/>
  <c r="V386" i="217" s="1"/>
  <c r="M367" i="140"/>
  <c r="V588" i="217" l="1"/>
  <c r="A54" i="140"/>
  <c r="U588" i="217"/>
  <c r="K35" i="205"/>
  <c r="A104" i="140"/>
  <c r="A88" i="140"/>
  <c r="K35" i="207"/>
  <c r="K36" i="207" s="1"/>
  <c r="V388" i="217" s="1"/>
  <c r="K15" i="209"/>
  <c r="K275" i="209" s="1"/>
  <c r="K14" i="206"/>
  <c r="K106" i="185"/>
  <c r="K111" i="185" s="1"/>
  <c r="L73" i="208" l="1"/>
  <c r="V444" i="217"/>
  <c r="U481" i="217"/>
  <c r="A206" i="140"/>
  <c r="U479" i="217"/>
  <c r="K35" i="206"/>
  <c r="K36" i="206" s="1"/>
  <c r="V446" i="217" s="1"/>
  <c r="A156" i="140"/>
  <c r="A138" i="140"/>
  <c r="K112" i="185"/>
  <c r="K113" i="185"/>
  <c r="K115" i="185" s="1"/>
  <c r="U477" i="217"/>
  <c r="M15" i="102"/>
  <c r="V328" i="217" s="1"/>
  <c r="K295" i="209"/>
  <c r="K36" i="210" s="1"/>
  <c r="K77" i="211" s="1"/>
  <c r="K16" i="210"/>
  <c r="K57" i="211" s="1"/>
  <c r="K257" i="211" s="1"/>
  <c r="T61" i="218" s="1"/>
  <c r="K37" i="207"/>
  <c r="A172" i="140"/>
  <c r="K36" i="205"/>
  <c r="V417" i="217" s="1"/>
  <c r="U483" i="217" l="1"/>
  <c r="U475" i="217"/>
  <c r="A122" i="140"/>
  <c r="U473" i="217"/>
  <c r="A240" i="140"/>
  <c r="A190" i="140"/>
  <c r="K117" i="185"/>
  <c r="K114" i="185"/>
  <c r="K116" i="185" s="1"/>
  <c r="K118" i="185" s="1"/>
  <c r="M89" i="102"/>
  <c r="M77" i="287" s="1"/>
  <c r="M38" i="102"/>
  <c r="M34" i="95"/>
  <c r="AL36" i="95" s="1"/>
  <c r="K230" i="211"/>
  <c r="K250" i="211" s="1"/>
  <c r="S83" i="218"/>
  <c r="K37" i="205"/>
  <c r="K37" i="206"/>
  <c r="L93" i="208" l="1"/>
  <c r="V181" i="217"/>
  <c r="M59" i="95"/>
  <c r="U357" i="217"/>
  <c r="U616" i="217"/>
  <c r="U620" i="217" s="1"/>
  <c r="A258" i="140"/>
  <c r="K277" i="211"/>
  <c r="A274" i="140"/>
  <c r="V240" i="217"/>
  <c r="A224" i="140"/>
  <c r="A283" i="140" l="1"/>
  <c r="V270" i="217"/>
  <c r="V618" i="217" s="1"/>
  <c r="V242" i="217"/>
  <c r="V183" i="217"/>
  <c r="V121" i="217"/>
  <c r="A371" i="140"/>
  <c r="V119" i="217"/>
  <c r="V299" i="217" l="1"/>
  <c r="V92" i="217"/>
  <c r="V123" i="217" s="1"/>
  <c r="V272" i="217"/>
  <c r="V301" i="217" l="1"/>
  <c r="V624" i="217"/>
  <c r="V626" i="217" s="1"/>
  <c r="A330" i="140"/>
  <c r="A367" i="140" l="1"/>
  <c r="A351" i="140"/>
  <c r="A314" i="140"/>
  <c r="A10" i="140" l="1"/>
  <c r="M52" i="68" s="1"/>
  <c r="A529" i="217"/>
  <c r="A588" i="217" l="1"/>
  <c r="A10" i="217" s="1"/>
  <c r="M120" i="68" s="1"/>
  <c r="V477" i="217" l="1"/>
  <c r="V479" i="217"/>
  <c r="V473" i="217" l="1"/>
  <c r="V483" i="217"/>
  <c r="V481" i="217"/>
  <c r="V357" i="217"/>
  <c r="V616" i="217"/>
  <c r="V620" i="217" s="1"/>
  <c r="T83" i="218" l="1"/>
  <c r="V475" i="217"/>
  <c r="A118" i="185"/>
  <c r="A10" i="185" s="1"/>
  <c r="M76" i="68" s="1"/>
  <c r="M17" i="68" s="1"/>
  <c r="B91" i="69" l="1"/>
  <c r="H10" i="68"/>
</calcChain>
</file>

<file path=xl/sharedStrings.xml><?xml version="1.0" encoding="utf-8"?>
<sst xmlns="http://schemas.openxmlformats.org/spreadsheetml/2006/main" count="5988" uniqueCount="1775">
  <si>
    <t>History</t>
  </si>
  <si>
    <t>English</t>
  </si>
  <si>
    <t>Physics</t>
  </si>
  <si>
    <t>Chemistry</t>
  </si>
  <si>
    <t>Geography</t>
  </si>
  <si>
    <t>Music</t>
  </si>
  <si>
    <t>Drama</t>
  </si>
  <si>
    <t>Biology</t>
  </si>
  <si>
    <t>Total</t>
  </si>
  <si>
    <t>Details</t>
  </si>
  <si>
    <t>Name</t>
  </si>
  <si>
    <t>Calculations</t>
  </si>
  <si>
    <t>Administration</t>
  </si>
  <si>
    <t>Contents</t>
  </si>
  <si>
    <t>Version name</t>
  </si>
  <si>
    <t>Model name</t>
  </si>
  <si>
    <t>Table Key</t>
  </si>
  <si>
    <t>ModelBanner</t>
  </si>
  <si>
    <t>Model banner</t>
  </si>
  <si>
    <t>CurrentVersion</t>
  </si>
  <si>
    <t>Version</t>
  </si>
  <si>
    <t>ModelName</t>
  </si>
  <si>
    <t>Model Name</t>
  </si>
  <si>
    <t>Model Details</t>
  </si>
  <si>
    <t>Where does this sheet feed into?</t>
  </si>
  <si>
    <t>Outputs</t>
  </si>
  <si>
    <t>What does this sheet do?</t>
  </si>
  <si>
    <t>What does the spreadsheet do?</t>
  </si>
  <si>
    <t>Map of Sheets</t>
  </si>
  <si>
    <t>Subject groupings defined</t>
  </si>
  <si>
    <t>Map of sheets</t>
  </si>
  <si>
    <t>Data Inputs</t>
  </si>
  <si>
    <t>Input data</t>
  </si>
  <si>
    <t>Info sheet</t>
  </si>
  <si>
    <t>What data does it use from elsewhere?</t>
  </si>
  <si>
    <t>Primary phase</t>
  </si>
  <si>
    <t>Subjects high level:</t>
  </si>
  <si>
    <t>Notes</t>
  </si>
  <si>
    <t>Defines the phases and subjects as modelled in the TSM.</t>
  </si>
  <si>
    <t>Tab enabling users to select scenarios to be used in the model calculations.</t>
  </si>
  <si>
    <t>Primary</t>
  </si>
  <si>
    <t>Others</t>
  </si>
  <si>
    <t>Secondary total</t>
  </si>
  <si>
    <t>1. Teaching stocks data (broken down by age group and gender)</t>
  </si>
  <si>
    <t>Qualified stocks</t>
  </si>
  <si>
    <t>Age group</t>
  </si>
  <si>
    <t>Male</t>
  </si>
  <si>
    <t>Female</t>
  </si>
  <si>
    <t>20-24</t>
  </si>
  <si>
    <t>25-29</t>
  </si>
  <si>
    <t>30-34</t>
  </si>
  <si>
    <t>35-39</t>
  </si>
  <si>
    <t>40-44</t>
  </si>
  <si>
    <t>45-49</t>
  </si>
  <si>
    <t>50-54</t>
  </si>
  <si>
    <t>55-59</t>
  </si>
  <si>
    <t>60-64</t>
  </si>
  <si>
    <t>65 plus</t>
  </si>
  <si>
    <t>Unqualified stocks</t>
  </si>
  <si>
    <t>Subject</t>
  </si>
  <si>
    <t>2. Secondary workforce timetable data</t>
  </si>
  <si>
    <t>What is it?</t>
  </si>
  <si>
    <t>Additional notes</t>
  </si>
  <si>
    <t>4. Wastage rates data</t>
  </si>
  <si>
    <t xml:space="preserve">TO BE UPDATED EACH NEW MODEL </t>
  </si>
  <si>
    <t>Version of the PPM</t>
  </si>
  <si>
    <t>1. Data inputs on the qualified and unqualified stocks from the raw data inputs tab</t>
  </si>
  <si>
    <t>Qualified stock</t>
  </si>
  <si>
    <t>Total stocks</t>
  </si>
  <si>
    <t>Calculated from the inputs above with the unqualified and qualified stocks combined together.</t>
  </si>
  <si>
    <t>Year</t>
  </si>
  <si>
    <t>Year 1</t>
  </si>
  <si>
    <t>State Funded Primary Pupils (FTE)</t>
  </si>
  <si>
    <t>2. Age group breakdown in the stock of both genders for all subjects in first year.</t>
  </si>
  <si>
    <t>Teacher change factor</t>
  </si>
  <si>
    <t>Total teachers FTE</t>
  </si>
  <si>
    <t>No. of teachers FTE required</t>
  </si>
  <si>
    <t>Historical Teacher numbers</t>
  </si>
  <si>
    <t>All teachers required FTE</t>
  </si>
  <si>
    <t>Classics</t>
  </si>
  <si>
    <t>Proportion expected to be unqualified FTE</t>
  </si>
  <si>
    <t>No. of teachers required unqualified</t>
  </si>
  <si>
    <t>No. of FTE qualified teachers required</t>
  </si>
  <si>
    <t>No. of qualified teachers required by headcount</t>
  </si>
  <si>
    <t>Pupil projection figures</t>
  </si>
  <si>
    <t>Academic year</t>
  </si>
  <si>
    <t>Broken down by percent</t>
  </si>
  <si>
    <t>FTE rate</t>
  </si>
  <si>
    <t>Qualified No.s</t>
  </si>
  <si>
    <t>Unqualified No.s</t>
  </si>
  <si>
    <t>No. of qualified teachers</t>
  </si>
  <si>
    <t>FTE rates for subject</t>
  </si>
  <si>
    <t>FTE no. of qualified teachers</t>
  </si>
  <si>
    <t>FTE stock of qualified teachers all subjects</t>
  </si>
  <si>
    <t>FTE stock of unqualified teachers all subjects</t>
  </si>
  <si>
    <t>No. of unqualified teachers</t>
  </si>
  <si>
    <t>FTE no. of unqualified teachers</t>
  </si>
  <si>
    <t>Unqualified stock</t>
  </si>
  <si>
    <t>2. No.s of teachers in each subject broken down by whether qualified or unqualified.</t>
  </si>
  <si>
    <t>3. FTE no.s of teachers in each subject broken down by whether qualified or unqualified.</t>
  </si>
  <si>
    <t>Qualified stock FTE</t>
  </si>
  <si>
    <t>Unqualified stock FTE</t>
  </si>
  <si>
    <t>Total stock FTE</t>
  </si>
  <si>
    <t>All teachers FTE</t>
  </si>
  <si>
    <t>Unqualified teacher rate</t>
  </si>
  <si>
    <t>Phase/subject</t>
  </si>
  <si>
    <t>2. Forecast stock figures by headcount</t>
  </si>
  <si>
    <t>Computing</t>
  </si>
  <si>
    <t>2. Calculation of wastage rates</t>
  </si>
  <si>
    <t xml:space="preserve">MALE leaving as wastage </t>
  </si>
  <si>
    <t xml:space="preserve">FEMALE leaving as wastage </t>
  </si>
  <si>
    <t>MALE calculated wastage rates</t>
  </si>
  <si>
    <t>FEMALE calculated wastage rates</t>
  </si>
  <si>
    <t>MALE weighted wastage rates</t>
  </si>
  <si>
    <t>Weightings</t>
  </si>
  <si>
    <t>FEMALE weighted wastage rates</t>
  </si>
  <si>
    <t>2. Calculation of retirement rates</t>
  </si>
  <si>
    <t>MALE leaving as retirements</t>
  </si>
  <si>
    <t>FEMALE leaving as retirements</t>
  </si>
  <si>
    <t>MALE calculated retirement rates</t>
  </si>
  <si>
    <t>FEMALE calculated retirement rates</t>
  </si>
  <si>
    <t>MALE weighted retirement rates</t>
  </si>
  <si>
    <t>FEMALE weighted retirement rates</t>
  </si>
  <si>
    <t>n/a</t>
  </si>
  <si>
    <t xml:space="preserve">MALE SECONDARY No.s leaving as wastage </t>
  </si>
  <si>
    <t xml:space="preserve">FEMALE SECONDARY No.s leaving as wastage </t>
  </si>
  <si>
    <t>MALE SECONDARY No.s leaving as retirements</t>
  </si>
  <si>
    <t>FEMALE SECONDARY No.s leaving as retirements</t>
  </si>
  <si>
    <t>MALE PRIMARY No.s leaving as retirements</t>
  </si>
  <si>
    <t xml:space="preserve">FEMALE PRIMARY No.s leaving as wastage </t>
  </si>
  <si>
    <t xml:space="preserve">MALE PRIMARY No.s leaving as wastage </t>
  </si>
  <si>
    <t>FEMALE PRIMARY No.s leaving as retirements</t>
  </si>
  <si>
    <t xml:space="preserve">  </t>
  </si>
  <si>
    <t>3. Teaching stocks high level data</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</si>
  <si>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</si>
  <si>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</si>
  <si>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</si>
  <si>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</si>
  <si>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</si>
  <si>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</si>
  <si>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</si>
  <si>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</si>
  <si>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</si>
  <si>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</si>
  <si>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</si>
  <si>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</si>
  <si>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</si>
  <si>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</si>
  <si>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</si>
  <si>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</si>
  <si>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</si>
  <si>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</si>
  <si>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</si>
  <si>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</si>
  <si>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6. Retirement rates data</t>
  </si>
  <si>
    <t>3. Projected wastage rates using scalars</t>
  </si>
  <si>
    <t>Male projected wastage rates</t>
  </si>
  <si>
    <t>Female projected wastage rates</t>
  </si>
  <si>
    <t>8. Entrants data</t>
  </si>
  <si>
    <t>PRIMARY Age group breakdown of entrants</t>
  </si>
  <si>
    <t>SECONDARY Age group breakdown of entrants</t>
  </si>
  <si>
    <t>2. Current age and gender breakdowns</t>
  </si>
  <si>
    <t>5. Projection of the age of the starting stock</t>
  </si>
  <si>
    <t>6. Projected wastage</t>
  </si>
  <si>
    <t>7. Projected retirements</t>
  </si>
  <si>
    <t>9. Total leavers</t>
  </si>
  <si>
    <t>10. Starting stock minus leavers</t>
  </si>
  <si>
    <t>4. FTE, unqualified teacher rates and current stocks.</t>
  </si>
  <si>
    <t>Current qualified stock by headcount</t>
  </si>
  <si>
    <t>4. Starting stocks each year</t>
  </si>
  <si>
    <t>1. Entrants age group breakdowns</t>
  </si>
  <si>
    <t>SECONDARY Entrant figures</t>
  </si>
  <si>
    <t>2. Calculation of entrant age group breakdown</t>
  </si>
  <si>
    <t>SECONDARY weighted entrant age group rates</t>
  </si>
  <si>
    <t>13. Age breakdown of the expected entrants</t>
  </si>
  <si>
    <t>14. Age breakdown of the final stock</t>
  </si>
  <si>
    <t>All tabs and cells are colour coded according to what they do.</t>
  </si>
  <si>
    <t>QA Check</t>
  </si>
  <si>
    <t>Raw data inputs sheet.</t>
  </si>
  <si>
    <t>Calculation SEC wastage rates.</t>
  </si>
  <si>
    <t>High pupil projections scenario</t>
  </si>
  <si>
    <t>Low pupil projections scenario</t>
  </si>
  <si>
    <t>2024/25</t>
  </si>
  <si>
    <t>2025/26</t>
  </si>
  <si>
    <t>2026/27</t>
  </si>
  <si>
    <t>Calculation PRIM wastage rates.</t>
  </si>
  <si>
    <t>Raw data input sheets.</t>
  </si>
  <si>
    <t>Values calculated by current model (using scenarios selected)</t>
  </si>
  <si>
    <t>Current subject FTE rates</t>
  </si>
  <si>
    <t>1. Projected starting stock figures by headcount (qualified only)</t>
  </si>
  <si>
    <t>2. High pupil projections</t>
  </si>
  <si>
    <t>3. Low pupil projections</t>
  </si>
  <si>
    <t>4. Current pupil stock numbers</t>
  </si>
  <si>
    <t>Biology Leavers</t>
  </si>
  <si>
    <t>Biology Retirements</t>
  </si>
  <si>
    <t>Biology Wastage</t>
  </si>
  <si>
    <t>Chemistry Leavers</t>
  </si>
  <si>
    <t>Chemistry Retirements</t>
  </si>
  <si>
    <t>Chemistry Wastage</t>
  </si>
  <si>
    <t>Classics Leavers</t>
  </si>
  <si>
    <t>Classics Retirements</t>
  </si>
  <si>
    <t>Classics Wastage</t>
  </si>
  <si>
    <t>Computing Leavers</t>
  </si>
  <si>
    <t>Computing Retirements</t>
  </si>
  <si>
    <t>Computing Wastage</t>
  </si>
  <si>
    <t>Primary Leavers</t>
  </si>
  <si>
    <t>Primary Retirements</t>
  </si>
  <si>
    <t>Primary Wastage</t>
  </si>
  <si>
    <t>Drama Leavers</t>
  </si>
  <si>
    <t>Drama Retirements</t>
  </si>
  <si>
    <t>Drama Wastage</t>
  </si>
  <si>
    <r>
      <t xml:space="preserve">Take into account potential </t>
    </r>
    <r>
      <rPr>
        <b/>
        <i/>
        <u/>
        <sz val="12"/>
        <rFont val="Arial"/>
        <family val="2"/>
      </rPr>
      <t>oversupply</t>
    </r>
    <r>
      <rPr>
        <b/>
        <u/>
        <sz val="12"/>
        <rFont val="Arial"/>
        <family val="2"/>
      </rPr>
      <t xml:space="preserve"> of existing supply</t>
    </r>
  </si>
  <si>
    <t>English Leavers</t>
  </si>
  <si>
    <t>English Retirements</t>
  </si>
  <si>
    <t>English Wastage</t>
  </si>
  <si>
    <t>Geography Leavers</t>
  </si>
  <si>
    <t>Geography Retirements</t>
  </si>
  <si>
    <t>Geography Wastage</t>
  </si>
  <si>
    <t>History Leavers</t>
  </si>
  <si>
    <t>History Retirements</t>
  </si>
  <si>
    <t>History Wastage</t>
  </si>
  <si>
    <t>Music Leavers</t>
  </si>
  <si>
    <t>Music Retirements</t>
  </si>
  <si>
    <t>Music Wastage</t>
  </si>
  <si>
    <t>Others Leavers</t>
  </si>
  <si>
    <t>Others Retirements</t>
  </si>
  <si>
    <t>Others Wastage</t>
  </si>
  <si>
    <t>Physics Leavers</t>
  </si>
  <si>
    <t>Physics Retirements</t>
  </si>
  <si>
    <t>Physics Wastage</t>
  </si>
  <si>
    <t>Takes the raw data inputs into the model from all input sources.</t>
  </si>
  <si>
    <t>Map of the sheets in this spreadsheet.</t>
  </si>
  <si>
    <t>Stock ages breakdowns</t>
  </si>
  <si>
    <t>Forecast stock figures</t>
  </si>
  <si>
    <t>Entrant age breakdowns</t>
  </si>
  <si>
    <t>Pupils data scenarios</t>
  </si>
  <si>
    <t>Projected SEC wastage rates</t>
  </si>
  <si>
    <t>Stock calculations</t>
  </si>
  <si>
    <t>Male Low</t>
  </si>
  <si>
    <t>Male High</t>
  </si>
  <si>
    <t>Female Low</t>
  </si>
  <si>
    <t>Female High</t>
  </si>
  <si>
    <t>1. Wastage scalars</t>
  </si>
  <si>
    <t>Male scalar selected</t>
  </si>
  <si>
    <t>2. Pupil projections</t>
  </si>
  <si>
    <t>Primary age</t>
  </si>
  <si>
    <t>Primary age Pupils (FTE) High</t>
  </si>
  <si>
    <t>Primary age Pupils (FTE) Low</t>
  </si>
  <si>
    <t>Secondary</t>
  </si>
  <si>
    <t>Cap used</t>
  </si>
  <si>
    <t>Rate used</t>
  </si>
  <si>
    <t>The raw data inputs tab.</t>
  </si>
  <si>
    <t>Total Retirements</t>
  </si>
  <si>
    <t>Male Central</t>
  </si>
  <si>
    <t>Female Central</t>
  </si>
  <si>
    <t>Primary age Pupils (FTE) Central</t>
  </si>
  <si>
    <t>Teacher need by subject</t>
  </si>
  <si>
    <t>Teacher need charts over time</t>
  </si>
  <si>
    <t>3. Calculating additional teachers required from policies or initiatives affecting teacher need</t>
  </si>
  <si>
    <t>Scale up demand to provide teacher need by subject figures by headcount</t>
  </si>
  <si>
    <t>Scale down teacher need to provide final qualified teacher need by subject figures by headcount.</t>
  </si>
  <si>
    <t>1. Teacher need figures by headcount</t>
  </si>
  <si>
    <t>3. Projected qualified teacher need by headcount</t>
  </si>
  <si>
    <t xml:space="preserve">Entrant need </t>
  </si>
  <si>
    <t>If the stock is oversupplied, the 'entrant need' would be negative. To counteract this, the minimum 'entrant need' is set to zero.</t>
  </si>
  <si>
    <t>12. No. of entrants expected (calculate the entrant need)</t>
  </si>
  <si>
    <t>take away the teacher need from the starting stock and add on the expected wastage</t>
  </si>
  <si>
    <t>Raw entrant need</t>
  </si>
  <si>
    <t>Calculates the entrant need for Biology teachers. It does this by calculating the no. expected to leave/enter and estimates how the size and demographics of the stock will change over time.</t>
  </si>
  <si>
    <t>Calculates the entrant need for Chemistry teachers. It does this by calculating the no. expected to leave/enter and estimates how the size and demographics of the stock will change over time.</t>
  </si>
  <si>
    <t>Calculates the entrant need for Classics teachers. It does this by calculating the no. expected to leave/enter and estimates how the size and demographics of the stock will change over time.</t>
  </si>
  <si>
    <t>Calculates the entrant need for Computing teachers. It does this by calculating the no. expected to leave/enter and estimates how the size and demographics of the stock will change over time.</t>
  </si>
  <si>
    <t>Calculates the entrant need for Design &amp; Technology teachers. It does this by calculating the no. expected to leave/enter and estimates how the size and demographics of the stock will change over time.</t>
  </si>
  <si>
    <t>Calculates the entrant need for Drama teachers. It does this by calculating the no. expected to leave/enter and estimates how the size and demographics of the stock will change over time.</t>
  </si>
  <si>
    <t>Calculates the entrant need for English teachers. It does this by calculating the no. expected to leave/enter and estimates how the size and demographics of the stock will change over time.</t>
  </si>
  <si>
    <t>Calculates the entrant need for Geography teachers. It does this by calculating the no. expected to leave/enter and estimates how the size and demographics of the stock will change over time.</t>
  </si>
  <si>
    <t>Calculates the entrant need for History teachers. It does this by calculating the no. expected to leave/enter and estimates how the size and demographics of the stock will change over time.</t>
  </si>
  <si>
    <t>Calculates the entrant need for Music teachers. It does this by calculating the no. expected to leave/enter and estimates how the size and demographics of the stock will change over time.</t>
  </si>
  <si>
    <t>Calculates the entrant need for Others teachers. It does this by calculating the no. expected to leave/enter and estimates how the size and demographics of the stock will change over time.</t>
  </si>
  <si>
    <t>Compiles the teacher need values calculated by the model.</t>
  </si>
  <si>
    <t>Primary PTR cap manual values</t>
  </si>
  <si>
    <t>Secondary PTR cap manual values</t>
  </si>
  <si>
    <t xml:space="preserve">enter a value </t>
  </si>
  <si>
    <t>Primary PTR change rate</t>
  </si>
  <si>
    <t>Secondary PTR change rate</t>
  </si>
  <si>
    <t>Manual entered value (selected below)</t>
  </si>
  <si>
    <t>Highest Cap (24)</t>
  </si>
  <si>
    <t>2nd Lowest Cap (21)</t>
  </si>
  <si>
    <t>Lowest Cap (19.82)</t>
  </si>
  <si>
    <t>Highest Cap (17)</t>
  </si>
  <si>
    <t>2nd Lowest Cap (15.5)</t>
  </si>
  <si>
    <t>Lowest Cap (14.98)</t>
  </si>
  <si>
    <t>This sheet provides a map showing how the different parts of the model feed into one another.</t>
  </si>
  <si>
    <t>Extreme Cap (30)</t>
  </si>
  <si>
    <t>Extreme Cap (20)</t>
  </si>
  <si>
    <t xml:space="preserve">Primary </t>
  </si>
  <si>
    <t>Female teachers</t>
  </si>
  <si>
    <t>Compiles and summarises all the data used by the model as assumptions.</t>
  </si>
  <si>
    <t>Primary PTR cap</t>
  </si>
  <si>
    <t>Secondary PTR cap</t>
  </si>
  <si>
    <t>These values are the percentage rates at which PTR will change for each 1% change in the pupil population. They are used by the model to calculate how the PTR will change over time (the PTR is used to estimate the teacher need).</t>
  </si>
  <si>
    <t>These values are the PTR caps used by the model to calculate how the PTR will change over time. The PTR is used to estimate the teacher need.</t>
  </si>
  <si>
    <t>5. Weighted retirement rates</t>
  </si>
  <si>
    <t>The rates are used to estimate what percentage of each age group will retire in a given year.</t>
  </si>
  <si>
    <t>7. Weighted wastage rates</t>
  </si>
  <si>
    <t>8. Projected wastage rates</t>
  </si>
  <si>
    <t>9. Stock calculations of FTE and unqualified rates</t>
  </si>
  <si>
    <t>10. Assumed teacher need and PTRs over time</t>
  </si>
  <si>
    <t>PTR</t>
  </si>
  <si>
    <t>Teacher need (FTE)</t>
  </si>
  <si>
    <t>The rates are used to estimate what the age group breakdown will be for entrants in a given year.</t>
  </si>
  <si>
    <t>Secondary teachers</t>
  </si>
  <si>
    <t xml:space="preserve">MALE SECONDARY Starting Stock figures </t>
  </si>
  <si>
    <t xml:space="preserve">FEMALE SECONDARY Starting Stock figures </t>
  </si>
  <si>
    <t xml:space="preserve">FEMALE PRIMARY Starting Stock figures </t>
  </si>
  <si>
    <t xml:space="preserve">MALE PRIMARY Starting Stock figures </t>
  </si>
  <si>
    <t>Users can select different projected pupil population scenarios.</t>
  </si>
  <si>
    <r>
      <t xml:space="preserve">The </t>
    </r>
    <r>
      <rPr>
        <b/>
        <i/>
        <sz val="10"/>
        <rFont val="Arial"/>
        <family val="2"/>
      </rPr>
      <t>highest</t>
    </r>
    <r>
      <rPr>
        <i/>
        <sz val="10"/>
        <rFont val="Arial"/>
        <family val="2"/>
      </rPr>
      <t xml:space="preserve"> caps are based on the PTRs observed in the 1970s when pupil populations reached the maximum levels seen in the last 50 years. </t>
    </r>
  </si>
  <si>
    <t>Total Wastage</t>
  </si>
  <si>
    <t>Total Leavers</t>
  </si>
  <si>
    <t>Primary age pupils</t>
  </si>
  <si>
    <t>Primary age LOW</t>
  </si>
  <si>
    <t>Primary age HIGH</t>
  </si>
  <si>
    <t>Calculates the FTE and unqualified rates for the stock.</t>
  </si>
  <si>
    <t>Calculates the age group breakdowns of the stocks.</t>
  </si>
  <si>
    <t>Forecasts how the size of the stock will change over time.</t>
  </si>
  <si>
    <t>Calulates the age group breakdown of entrants.</t>
  </si>
  <si>
    <t>Charts summarising teacher need over time.</t>
  </si>
  <si>
    <t>Charts summarising the pupil projections data used by the model.</t>
  </si>
  <si>
    <t>Summarises the assumptions data used by the model for calculations.</t>
  </si>
  <si>
    <t>Entrant need charts over time</t>
  </si>
  <si>
    <t>Assumptions data</t>
  </si>
  <si>
    <t>Entrant need values sheet.</t>
  </si>
  <si>
    <t>Teacher need values sheet.</t>
  </si>
  <si>
    <t>Numerous tabs including data selected by selection tab.</t>
  </si>
  <si>
    <t>The wastage and primary and secondary teacher need calculation tabs plus wastage calculation tabs.</t>
  </si>
  <si>
    <t>Primary teacher need calculations.</t>
  </si>
  <si>
    <t>Secondary teacher need calculations.</t>
  </si>
  <si>
    <t>The values currently selected by the model (via selection tab) are coloured orange.</t>
  </si>
  <si>
    <t>The entrant need calculation tabs.</t>
  </si>
  <si>
    <t>Entrant need calculation tabs.</t>
  </si>
  <si>
    <t>Almost all of the previous calculation (red) tabs feed into this sheet.</t>
  </si>
  <si>
    <t>The output tabs.</t>
  </si>
  <si>
    <t>Phase</t>
  </si>
  <si>
    <t>This is the current PTR (red). The orange values are the projected PTRs we might expect given our assumptions on PTR caps and change rates.</t>
  </si>
  <si>
    <t>If we have the PTRs calculated above and the projected pupil no.s given above, we can estimate the no. of teachers (FTE) that we would expect.</t>
  </si>
  <si>
    <t>Proportion who will be centrally employed or occasional</t>
  </si>
  <si>
    <t>Calculates the age breakdown of the entrants using historical data. This is used to allow for the age breakdown of entrants having an impact on the age group breakdown of the projected stock.</t>
  </si>
  <si>
    <t>Central pupil projections scenario</t>
  </si>
  <si>
    <t>Summarises the leavers over time by wastage as assumed by the model for all subjects in both table and chart form.</t>
  </si>
  <si>
    <t>Summarises the leavers over time by retirement for all subjects as assumed by the model in both table and chart form.</t>
  </si>
  <si>
    <t xml:space="preserve">1. Central pupil projections </t>
  </si>
  <si>
    <t>Policy area</t>
  </si>
  <si>
    <t>Brief description</t>
  </si>
  <si>
    <t>Curriculum changes</t>
  </si>
  <si>
    <t>1. Secondary policy assumptions to be included in the model</t>
  </si>
  <si>
    <t>Assumption to be used</t>
  </si>
  <si>
    <t>No.</t>
  </si>
  <si>
    <t>Assumption no.</t>
  </si>
  <si>
    <t>Cells where assumptions have been added in are highlighted light red.</t>
  </si>
  <si>
    <t>Primary age CENTRAL</t>
  </si>
  <si>
    <t>This is the current proportion, we assume this will remain constant.</t>
  </si>
  <si>
    <t>Need to subtract the no. of teachers expected who will be unqualified and convert the FTE teachers required into headcount.</t>
  </si>
  <si>
    <t>Year-on-year change</t>
  </si>
  <si>
    <t>This is to take into account that as the age demographics of the pupils change, the need for different subjects changes.</t>
  </si>
  <si>
    <t>Recalculated Total</t>
  </si>
  <si>
    <t>Most of the policies are accounted for in step 5 on this sheet as they affect the no. of teaching hours required. Any policy assumptions involving additional FTE teachers being added in at the end, are included here.</t>
  </si>
  <si>
    <t>Produces figures on how the overall stock sizes will change over time given assumptions on stock size change (meeting teacher need of previous year).</t>
  </si>
  <si>
    <r>
      <t>Error check</t>
    </r>
    <r>
      <rPr>
        <sz val="10"/>
        <color indexed="10"/>
        <rFont val="Arial"/>
        <family val="2"/>
      </rPr>
      <t xml:space="preserve"> (should be equal to 0)</t>
    </r>
  </si>
  <si>
    <t>Primary total</t>
  </si>
  <si>
    <t>Male Constant</t>
  </si>
  <si>
    <t>Female Constant</t>
  </si>
  <si>
    <t>Time spent teaching (hrs) each subject for each pupil at</t>
  </si>
  <si>
    <t>Charts summarising entrant teacher need over time.</t>
  </si>
  <si>
    <t>9. Pupil projections data</t>
  </si>
  <si>
    <t>16-19 population</t>
  </si>
  <si>
    <t>The pupil projection model.</t>
  </si>
  <si>
    <t xml:space="preserve">Values calculated by model using central (default) scenarios </t>
  </si>
  <si>
    <t>Entrant teacher need values calculated by current model (using scenarios selected)</t>
  </si>
  <si>
    <t>Total entrant teacher need</t>
  </si>
  <si>
    <t>Values calculated by model using all central (most likely) scenarios</t>
  </si>
  <si>
    <t>This sheet defines the subjects and phases as modelled in the TSM.</t>
  </si>
  <si>
    <t>This is used to identify how much of the workforce are occasional or centrally employed teachers. Occasional and centrally employed teachers are not included in the stocks tables at the very top of this sheet.</t>
  </si>
  <si>
    <t>FTE rate by phase</t>
  </si>
  <si>
    <t>Food</t>
  </si>
  <si>
    <t>Move one year along when update the model</t>
  </si>
  <si>
    <t>To update, move along one year</t>
  </si>
  <si>
    <t>Calculates the entrant need for Food teachers. It does this by calculating the no. expected to leave/enter and estimates how the size and demographics of the stock will change over time.</t>
  </si>
  <si>
    <t>FOOD All Central Scenario</t>
  </si>
  <si>
    <t>Food Leavers</t>
  </si>
  <si>
    <t>Food Retirements</t>
  </si>
  <si>
    <t>Food Wastage</t>
  </si>
  <si>
    <t>FOOD Scenario Selected</t>
  </si>
  <si>
    <t>Includes Chemistry and Combined/General Science (Chemistry).</t>
  </si>
  <si>
    <t>Includes Drama and Performing Arts.</t>
  </si>
  <si>
    <t>Includes English Language and Literature.</t>
  </si>
  <si>
    <t>Includes Food Technology plus Catering &amp; Hospitality.</t>
  </si>
  <si>
    <t>Includes Geography and Geology.</t>
  </si>
  <si>
    <t>Includes History.</t>
  </si>
  <si>
    <t>Includes Mathematics and Statistics.</t>
  </si>
  <si>
    <t>Includes Music.</t>
  </si>
  <si>
    <t>Includes Religious Education and Philosophy.</t>
  </si>
  <si>
    <t>Includes Physics and Combined/General Science (Physics).</t>
  </si>
  <si>
    <t xml:space="preserve">Pupil projections from the Pupil Projections Model. </t>
  </si>
  <si>
    <t>School Workforce Census data on stocks of qualified/unqualified teachers.</t>
  </si>
  <si>
    <t>School Workforce Census data on the number of teachers entering and leaving the active stock.</t>
  </si>
  <si>
    <t>Is the PTR in excess of the cap?</t>
  </si>
  <si>
    <t>PTR cap</t>
  </si>
  <si>
    <t>Includes Biology, Botany, Zoology, Ecology, Combined/General Science (Biology), and Environmental Science.</t>
  </si>
  <si>
    <t>Assumed wastage conversion rates</t>
  </si>
  <si>
    <t>Group 1</t>
  </si>
  <si>
    <t>Group 2</t>
  </si>
  <si>
    <t>Group 3</t>
  </si>
  <si>
    <t>The rates are used to convert the standard all-subject wastage rate into the rates for the different subjects.</t>
  </si>
  <si>
    <t>Business Studies</t>
  </si>
  <si>
    <t>Calculates the entrant need for Physics teachers. It does this by calculating the no. expected to leave/enter and estimates how the size and demographics of the stock will change over time.</t>
  </si>
  <si>
    <t>Calculates the entrant need for Business Studies teachers. It does this by calculating the no. expected to leave/enter and estimates how the size and demographics of the stock will change over time.</t>
  </si>
  <si>
    <t>1. Wastage rates conversion rates by subject group</t>
  </si>
  <si>
    <t>To account for this, we can apply conversion rates to the projected wastage rates already calculated to account for these differences.</t>
  </si>
  <si>
    <t>Group 1 male projected wastage rates</t>
  </si>
  <si>
    <t>Group 1 female projected wastage rates</t>
  </si>
  <si>
    <t>Group 2 male projected wastage rates</t>
  </si>
  <si>
    <t>Group 2 female projected wastage rates</t>
  </si>
  <si>
    <t>Group 3 male projected wastage rates</t>
  </si>
  <si>
    <t>Group 3 female projected wastage rates</t>
  </si>
  <si>
    <t>Group 1 rates</t>
  </si>
  <si>
    <t>Group 2 rates</t>
  </si>
  <si>
    <t>Group 3 rates</t>
  </si>
  <si>
    <t>Under 40</t>
  </si>
  <si>
    <t>Central rate (0.5% PTR change)</t>
  </si>
  <si>
    <t>2nd Highest rate (0.625% PTR change)</t>
  </si>
  <si>
    <t>Highest rate (0.75% PTR change)</t>
  </si>
  <si>
    <t>2nd Lowest rate (0.375% PTR change)</t>
  </si>
  <si>
    <t>Lowest rate (0.25% PTR change)</t>
  </si>
  <si>
    <t>Highest rate (0.9% PTR change)</t>
  </si>
  <si>
    <t>2nd Highest rate (0.75% PTR change)</t>
  </si>
  <si>
    <t>Central rate (0.6% PTR change)</t>
  </si>
  <si>
    <t>2nd Lowest rate (0.45% PTR change)</t>
  </si>
  <si>
    <t>Lowest rate (0.3% PTR change)</t>
  </si>
  <si>
    <t>Female scalar selected</t>
  </si>
  <si>
    <t>Assume that in one in five teachers of the five year age group moves up to the age group above.</t>
  </si>
  <si>
    <t>Summarises the no. of teachers that are assumed will leave as wastage over time.</t>
  </si>
  <si>
    <t>Summarises the no. of teachers that are assumed will leave as retirements over time.</t>
  </si>
  <si>
    <t>Summarises the no. of qualified teachers estimated as being needed in the stock over time.</t>
  </si>
  <si>
    <t>Summarises the no. of qualified teachers estimated as being needed to enter into the stock each year over time.</t>
  </si>
  <si>
    <t>Teacher need figures</t>
  </si>
  <si>
    <t>All secondary</t>
  </si>
  <si>
    <t>Secondary ALL LOW</t>
  </si>
  <si>
    <t>Secondary ALL CENTRAL</t>
  </si>
  <si>
    <t>Secondary ALL HIGH</t>
  </si>
  <si>
    <t>Assume same rates as central</t>
  </si>
  <si>
    <t>The red cells show where the proportion of hours teaching in that subject have increased, otherwise they should remain the same.</t>
  </si>
  <si>
    <t>Post-16 participation</t>
  </si>
  <si>
    <t>Subject unqualified teacher rates</t>
  </si>
  <si>
    <t>Calculates the entrant teacher need for Business Studies teachers, the number of Business Studies teachers that leave, and how the Business Studies teacher stock changes over time.</t>
  </si>
  <si>
    <t>Calculates the entrant teacher need for Biology teachers, the number of Biology teachers that leave, and how the Biology teacher stock changes over time.</t>
  </si>
  <si>
    <t>Calculates the entrant teacher need for Chemistry teachers, the number of Chemistry teachers that leave, and how the Chemistry teacher stock changes over time.</t>
  </si>
  <si>
    <t>Calculates the entrant teacher need for Classics teachers, the number of Classics teachers that leave, and how the Classics teacher stock changes over time.</t>
  </si>
  <si>
    <t>Calculates the entrant teacher need for Computing teachers, the number of Computing teachers that leave, and how the Computing teacher stock changes over time.</t>
  </si>
  <si>
    <t>Calculates the entrant teacher need for Drama teachers, the number of Drama teachers that leave, and how the Drama teacher stock changes over time.</t>
  </si>
  <si>
    <t>Calculates the entrant teacher need for English teachers, the number of English teachers that leave, and how the English teacher stock changes over time.</t>
  </si>
  <si>
    <t>Calculates the entrant teacher need for Food teachers, the number of Food teachers that leave, and how the Food teacher stock changes over time.</t>
  </si>
  <si>
    <t>Calculates the entrant teacher need for Geography teachers, the number of Geography teachers that leave, and how the Geography teacher stock changes over time.</t>
  </si>
  <si>
    <t>Calculates the entrant teacher need for History teachers, the number of History teachers that leave, and how the History teacher stock changes over time.</t>
  </si>
  <si>
    <t>Calculates the entrant teacher need for Music teachers, the number of Music teachers that leave, and how the Music teacher stock changes over time.</t>
  </si>
  <si>
    <t>Calculates the entrant teacher need for Others teachers, the number of Others teachers that leave, and how the Others teacher stock changes over time.</t>
  </si>
  <si>
    <t>Calculates the entrant teacher need for Physics teachers, the number of Physics teachers that leave, and how the Physics teacher stock changes over time.</t>
  </si>
  <si>
    <t>Data from the Econometric Wastage Model to estimate how wastage rates will change in future.</t>
  </si>
  <si>
    <t>40-49</t>
  </si>
  <si>
    <t>50-59</t>
  </si>
  <si>
    <t>60 plus</t>
  </si>
  <si>
    <t>over 50</t>
  </si>
  <si>
    <t>Should be equal to zero all sheets (cell A3).</t>
  </si>
  <si>
    <t>Deaths over time</t>
  </si>
  <si>
    <t>Summarises the no. of teachers that are assumed will leave as deaths in service over time.</t>
  </si>
  <si>
    <t>Summarises the no. of teachers that are assumed will leave from service by all exit routes over time.</t>
  </si>
  <si>
    <t>Includes Design &amp; Technology, Construction and Building, Craft and D &amp; T, Electronics, Engineering, Graphics, Resistant Materials, Manufacturing, Systems &amp; Control, and Textiles.</t>
  </si>
  <si>
    <r>
      <t xml:space="preserve">Is the PTR used in the model each year going forward equal to the PTR cap? </t>
    </r>
    <r>
      <rPr>
        <i/>
        <sz val="10"/>
        <rFont val="Arial"/>
        <family val="2"/>
      </rPr>
      <t xml:space="preserve">(If the answer is 'false' the PTR used in the model in that year is </t>
    </r>
    <r>
      <rPr>
        <i/>
        <u/>
        <sz val="10"/>
        <rFont val="Arial"/>
        <family val="2"/>
      </rPr>
      <t>less</t>
    </r>
    <r>
      <rPr>
        <i/>
        <sz val="10"/>
        <rFont val="Arial"/>
        <family val="2"/>
      </rPr>
      <t xml:space="preserve"> than the PTR cap)</t>
    </r>
  </si>
  <si>
    <t>PRIMARY Scenario Selected</t>
  </si>
  <si>
    <t>BIOLOGY Scenario Selected</t>
  </si>
  <si>
    <t>CHEMISTRY Scenario Selected</t>
  </si>
  <si>
    <t>CLASSICS Scenario Selected</t>
  </si>
  <si>
    <t>COMPUTING Scenario Selected</t>
  </si>
  <si>
    <t>DRAMA Scenario Selected</t>
  </si>
  <si>
    <t>ENGLISH Scenario Selected</t>
  </si>
  <si>
    <t>GEOGRAPHY Scenario Selected</t>
  </si>
  <si>
    <t>HISTORY Scenario Selected</t>
  </si>
  <si>
    <t>MUSIC Scenario Selected</t>
  </si>
  <si>
    <t>OTHERS Scenario Selected</t>
  </si>
  <si>
    <t>PHYSICS Scenario Selected</t>
  </si>
  <si>
    <t>Estimation of centrally employed teachers by phase</t>
  </si>
  <si>
    <t>7. Death in service rates data</t>
  </si>
  <si>
    <t>Pupil Projections Model.</t>
  </si>
  <si>
    <t>Where the data sources used have changed compared to the previous published version of the TSM, this has been stated accordingly.</t>
  </si>
  <si>
    <t>Various sources including the School Workforce Census, Econometric Wastage Model, and the Pupil Projections Model.</t>
  </si>
  <si>
    <t>2. Calculation of death in service rates</t>
  </si>
  <si>
    <t>FEMALE deaths in service</t>
  </si>
  <si>
    <t>MALE deaths in service</t>
  </si>
  <si>
    <t>MALE calculated death in service rates</t>
  </si>
  <si>
    <t>FEMALE calculated death in service rates</t>
  </si>
  <si>
    <t>MALE weighted death in service rates</t>
  </si>
  <si>
    <t>FEMALE weighted death in service rates</t>
  </si>
  <si>
    <t>Gender breakdown</t>
  </si>
  <si>
    <t>Age group breakdown</t>
  </si>
  <si>
    <t>Move one year along when update the model.</t>
  </si>
  <si>
    <t>8. Projected deaths in service</t>
  </si>
  <si>
    <t>11. No. of leavers expected</t>
  </si>
  <si>
    <t>Biology Deaths</t>
  </si>
  <si>
    <t>Primary Deaths</t>
  </si>
  <si>
    <t>Chemistry Deaths</t>
  </si>
  <si>
    <t>Classics Deaths</t>
  </si>
  <si>
    <t>Computing Deaths</t>
  </si>
  <si>
    <t>Drama Deaths</t>
  </si>
  <si>
    <t>English Deaths</t>
  </si>
  <si>
    <t>Food Deaths</t>
  </si>
  <si>
    <t>Geography Deaths</t>
  </si>
  <si>
    <t>History Deaths</t>
  </si>
  <si>
    <t>PRIMARY All Central Scenario</t>
  </si>
  <si>
    <t>BIOLOGY All Central Scenario</t>
  </si>
  <si>
    <t>CHEMISTRY All Central Scenario</t>
  </si>
  <si>
    <t>CLASSICS All Central Scenario</t>
  </si>
  <si>
    <t>COMPUTING All Central Scenario</t>
  </si>
  <si>
    <t>DRAMA All Central Scenario</t>
  </si>
  <si>
    <t>ENGLISH All Central Scenario</t>
  </si>
  <si>
    <t>GEOGRAPHY All Central Scenario</t>
  </si>
  <si>
    <t>HISTORY All Central Scenario</t>
  </si>
  <si>
    <t>MUSIC All Central Scenario</t>
  </si>
  <si>
    <t>OTHERS All Central Scenario</t>
  </si>
  <si>
    <t>PHYSICS All Central Scenario</t>
  </si>
  <si>
    <t>Music Deaths</t>
  </si>
  <si>
    <t>Others Deaths</t>
  </si>
  <si>
    <t>Physics Deaths</t>
  </si>
  <si>
    <t>SECONDARY Scenario Selected</t>
  </si>
  <si>
    <t>SECONDARY All Central Scenario</t>
  </si>
  <si>
    <t>Summarises the death in service over time as assumed by the model for all subjects in both table and chart form.</t>
  </si>
  <si>
    <t>Business Studies Leavers</t>
  </si>
  <si>
    <t>Business Studies Retirements</t>
  </si>
  <si>
    <t>Business Studies Deaths</t>
  </si>
  <si>
    <t>Business Studies Wastage</t>
  </si>
  <si>
    <t>Calculates the entrant teacher need for Art &amp; Design teachers. It does this by calculating the no. expected to leave/enter and estimates how the size and demographics of the stock will change over time.</t>
  </si>
  <si>
    <t>BUSINESS STUDIES All Central Scenario</t>
  </si>
  <si>
    <t>BUSINESS STUDIES Scenario Selected</t>
  </si>
  <si>
    <t>Wastage over time</t>
  </si>
  <si>
    <t>Retirements over time</t>
  </si>
  <si>
    <t>Leavers over time</t>
  </si>
  <si>
    <t>6. Weighted death in service rates</t>
  </si>
  <si>
    <t>Primary historical</t>
  </si>
  <si>
    <t>Primary projected</t>
  </si>
  <si>
    <t>Art &amp; Design</t>
  </si>
  <si>
    <t>Design &amp; Technology</t>
  </si>
  <si>
    <t>Mathematics</t>
  </si>
  <si>
    <t>Modern Foreign Languages</t>
  </si>
  <si>
    <t>Physical Education</t>
  </si>
  <si>
    <t>Religious Education</t>
  </si>
  <si>
    <t>Calculates the entrant teacher need for Religious Education teachers, the number of Religious Education teachers that leave, and how the Religious Education teacher stock changes over time.</t>
  </si>
  <si>
    <t>Calculates the entrant teacher need for Physical Education teachers, the number of Physical Education teachers that leave, and how the Physical Education teacher stock changes over time.</t>
  </si>
  <si>
    <t>Calculates the entrant teacher need for Mathematics teachers, the number of Mathematics teachers that leave, and how the Mathematics teacher stock changes over time.</t>
  </si>
  <si>
    <t>Calculates the entrant teacher need for Modern Foreign Languages teachers, the number of Modern Foreign Languages teachers that leave, and how the Modern Foreign Languages teacher stock changes over time.</t>
  </si>
  <si>
    <t>Calculates the entrant teacher need for Design &amp; Technology teachers, the number of Design &amp; Technology teachers that leave, and how the Design &amp; Technology teacher stock changes over time.</t>
  </si>
  <si>
    <t>Calculates the entrant teacher need for Art &amp; Design teachers, the number of Art &amp; Design teachers that leave, and how the Art &amp; Design teacher stock changes over time.</t>
  </si>
  <si>
    <t xml:space="preserve">Modern Foreign Languages </t>
  </si>
  <si>
    <t>Centrally Employed</t>
  </si>
  <si>
    <t>Occasional Teachers</t>
  </si>
  <si>
    <t>Includes French, German, Spanish, Arabic, Bengali, Chinese, Welsh, Modern Greek, Italian, and any other Modern Languages.</t>
  </si>
  <si>
    <t>New Mathematics GCSE</t>
  </si>
  <si>
    <t>Art &amp; Design Leavers</t>
  </si>
  <si>
    <t>Art &amp; Design Retirements</t>
  </si>
  <si>
    <t>Art &amp; Design Deaths</t>
  </si>
  <si>
    <t>Art &amp; Design Wastage</t>
  </si>
  <si>
    <t>Design &amp; Technology Leavers</t>
  </si>
  <si>
    <t>Design &amp; Technology Retirements</t>
  </si>
  <si>
    <t>Design &amp; Technology Deaths</t>
  </si>
  <si>
    <t>Design &amp; Technology Wastage</t>
  </si>
  <si>
    <t>Calculates the entrant need for Mathematics teachers. It does this by calculating the no. expected to leave/enter and estimates how the size and demographics of the stock will change over time.</t>
  </si>
  <si>
    <t>Mathematics Leavers</t>
  </si>
  <si>
    <t>Mathematics Retirements</t>
  </si>
  <si>
    <t>Mathematics Deaths</t>
  </si>
  <si>
    <t>Mathematics Wastage</t>
  </si>
  <si>
    <t>Calculates the entrant need for Modern Foreign Languages teachers. It does this by calculating the no. expected to leave/enter and estimates how the size and demographics of the stock will change over time.</t>
  </si>
  <si>
    <t>Modern Foreign Languages Leavers</t>
  </si>
  <si>
    <t>Modern Foreign Languages Retirements</t>
  </si>
  <si>
    <t>Modern Foreign Languages Deaths</t>
  </si>
  <si>
    <t>Modern Foreign Languages Wastage</t>
  </si>
  <si>
    <t>Calculates the entrant need for Physical Education teachers. It does this by calculating the no. expected to leave/enter and estimates how the size and demographics of the stock will change over time.</t>
  </si>
  <si>
    <t>Physical Education Leavers</t>
  </si>
  <si>
    <t>Physical Education Retirements</t>
  </si>
  <si>
    <t>Physical Education Deaths</t>
  </si>
  <si>
    <t>Physical Education Wastage</t>
  </si>
  <si>
    <t>Calculates the entrant need for Religious Education teachers. It does this by calculating the no. expected to leave/enter and estimates how the size and demographics of the stock will change over time.</t>
  </si>
  <si>
    <t>Religious Education Leavers</t>
  </si>
  <si>
    <t>Religious Education Retirements</t>
  </si>
  <si>
    <t>Religious Education Deaths</t>
  </si>
  <si>
    <t>Religious Education Wastage</t>
  </si>
  <si>
    <t>ART &amp; DESIGN All Central Scenario</t>
  </si>
  <si>
    <t>DESIGN &amp; TECHNOLOGY All Central Scenario</t>
  </si>
  <si>
    <t>MATHEMATICS All Central Scenario</t>
  </si>
  <si>
    <t>MODERN FOREIGN LANGUAGES All Central Scenario</t>
  </si>
  <si>
    <t>PHYSICAL EDUCATION All Central Scenario</t>
  </si>
  <si>
    <t>RELIGIOUS EDUCATION All Central Scenario</t>
  </si>
  <si>
    <t>ART &amp; DESIGN Scenario Selected</t>
  </si>
  <si>
    <t>DESIGN &amp; TECHNOLOGY Scenario Selected</t>
  </si>
  <si>
    <t>MATHEMATICS Scenario Selected</t>
  </si>
  <si>
    <t>MODERN FOREIGN LANGUAGES Scenario Selected</t>
  </si>
  <si>
    <t>PHYSICAL EDUCATION Scenario Selected</t>
  </si>
  <si>
    <t>RELIGIOUS EDUCATION Scenario Selected</t>
  </si>
  <si>
    <t>Total Deaths</t>
  </si>
  <si>
    <t>Entrant need figures</t>
  </si>
  <si>
    <r>
      <t xml:space="preserve">Secondary subjects that are classed as being EBacc subjects include: </t>
    </r>
    <r>
      <rPr>
        <b/>
        <sz val="10"/>
        <rFont val="Arial"/>
        <family val="2"/>
      </rPr>
      <t>Biology, Chemistry, Classics, Computing, English, Geography, History, Mathematics, Modern Foreign Languages, and Physics.</t>
    </r>
  </si>
  <si>
    <t>The data selection tabs to select the pupil projections data that the model will use.</t>
  </si>
  <si>
    <t>The post-16 participation rate is derived using the central pupil projections data and is applied to the high and low pupil projections data.</t>
  </si>
  <si>
    <t>Primary Entrant figures</t>
  </si>
  <si>
    <t>Primary weighted entrant age group rates</t>
  </si>
  <si>
    <t>These values are used to estimate how the size of the pupil population will change over time. The values are obtained from the Pupil Projections Model.</t>
  </si>
  <si>
    <t>Includes Applied Art &amp; Design, Art &amp; Design, and Art.</t>
  </si>
  <si>
    <t>Includes Classics and Ancient Languages such as Ancient Greek, Ancient Hebrew, and Latin.</t>
  </si>
  <si>
    <t>PTR ratios (projected values in orange)</t>
  </si>
  <si>
    <t>5. Wastage scalars from Econometric Wastage Model</t>
  </si>
  <si>
    <t>2. Wastage scalars from Econometric Wastage Model</t>
  </si>
  <si>
    <t>Takes the starting weighted wastage rate (see previous wastage calculation tabs) and applies a scalar value from the Econometric Wastage Model to project how wastage rates are likely to change over time.</t>
  </si>
  <si>
    <t>These values are used to estimate how the wastage rates will change over time compared to starting values. The scalars are derived from the Econometric Wastage Model.</t>
  </si>
  <si>
    <t>The projected wastage rates are produced using scalars from the Econometric Wastage Model.</t>
  </si>
  <si>
    <t>Converts the NQT entrant teacher need into the postgraduate ITT trainee need using estimations of how many trainees are expected to complete ITT and how many are expected to go into employment within 6 months of ITT completion.</t>
  </si>
  <si>
    <t>Conversion rates table</t>
  </si>
  <si>
    <t>Summarises the outputs to feed into the conversion rates table tab.</t>
  </si>
  <si>
    <t>Outputs for conversion rates</t>
  </si>
  <si>
    <t>Checks that the numbers of entrants expected via all entrant routes is equal to the amount required.</t>
  </si>
  <si>
    <t>Check of all entrant numbers</t>
  </si>
  <si>
    <t>Summarises the no. of teachers expected to enter as 'new to the state-funded sector' entrants by subject.</t>
  </si>
  <si>
    <t>New to SF sector expected</t>
  </si>
  <si>
    <t>Summarises the no. of teachers expected to enter as 're-entrants to the state-funded sector' by subject.</t>
  </si>
  <si>
    <t>Re-entrants expected</t>
  </si>
  <si>
    <t>Calculates the proportion of Religious Education teachers expected to enter by different entrant routes.</t>
  </si>
  <si>
    <t>Calculates the proportion of Physics teachers expected to enter by different entrant routes.</t>
  </si>
  <si>
    <t>Calculates the proportion of Physical Education teachers expected to enter by different entrant routes.</t>
  </si>
  <si>
    <t>Calculates the proportion of Others teachers expected to enter by different entrant routes.</t>
  </si>
  <si>
    <t>Calculates the proportion of Music teachers expected to enter by different entrant routes.</t>
  </si>
  <si>
    <t>Calculates the proportion of Modern Foreign Languages teachers expected to enter by different entrant routes.</t>
  </si>
  <si>
    <t>Calculates the proportion of Mathematics teachers expected to enter by different entrant routes.</t>
  </si>
  <si>
    <t>Calculates the proportion of History teachers expected to enter by different entrant routes.</t>
  </si>
  <si>
    <t>Calculates the proportion of Geography teachers expected to enter by different entrant routes.</t>
  </si>
  <si>
    <t>Calculates the proportion of Food teachers expected to enter by different entrant routes.</t>
  </si>
  <si>
    <t>Calculates the proportion of English teachers expected to enter by different entrant routes.</t>
  </si>
  <si>
    <t>Calculates the proportion of Drama teachers expected to enter by different entrant routes.</t>
  </si>
  <si>
    <t>Calculates the proportion of Design &amp; Technology teachers expected to enter by different entrant routes.</t>
  </si>
  <si>
    <t>Calculates the proportion of Computing teachers expected to enter by different entrant routes.</t>
  </si>
  <si>
    <t>Calculates the proportion of Classics teachers expected to enter by different entrant routes.</t>
  </si>
  <si>
    <t>Calculates the proportion of Chemistry teachers expected to enter by different entrant routes.</t>
  </si>
  <si>
    <t>Calculates the proportion of Business Studies teachers expected to enter by different entrant routes.</t>
  </si>
  <si>
    <t>Calculates the proportion of Biology teachers expected to enter by different entrant routes.</t>
  </si>
  <si>
    <t>Calculates the proportion of Art &amp; Design teachers expected to enter by different entrant routes.</t>
  </si>
  <si>
    <t>Re-entrant - 'Returner to the state-funded sector'</t>
  </si>
  <si>
    <t>New to the SF sector - 'New to the state-funded sector'</t>
  </si>
  <si>
    <t>Key terms</t>
  </si>
  <si>
    <t>School Workforce Census data on the number of teachers entering the active stock by different entrance routes.</t>
  </si>
  <si>
    <t>School Direct</t>
  </si>
  <si>
    <t>SCITT</t>
  </si>
  <si>
    <t>Core</t>
  </si>
  <si>
    <t>HEI</t>
  </si>
  <si>
    <t>%</t>
  </si>
  <si>
    <t>Type</t>
  </si>
  <si>
    <t>Route</t>
  </si>
  <si>
    <t>SD</t>
  </si>
  <si>
    <t>SCITT (Core)</t>
  </si>
  <si>
    <t>HEI (Core)</t>
  </si>
  <si>
    <t>Postgraduate
Employment Rate</t>
  </si>
  <si>
    <t>Postgraduate
Completion Rate</t>
  </si>
  <si>
    <t>Postgraduate Employment Rate</t>
  </si>
  <si>
    <t>Postgraduate 
Completion Rate</t>
  </si>
  <si>
    <t>Undergraduate trainees completing ITT</t>
  </si>
  <si>
    <t>The proportion of undergraduate trainees completing ITT. It is used to estimate how many trainees on courses of greater than one year length complete ITT.</t>
  </si>
  <si>
    <t>Other</t>
  </si>
  <si>
    <t>Undergraduates gaining employment within 6 months in state-funded schools sector</t>
  </si>
  <si>
    <t>NQTs</t>
  </si>
  <si>
    <t>Re-entrants</t>
  </si>
  <si>
    <t>New to state-funded sector</t>
  </si>
  <si>
    <t>Entrant route</t>
  </si>
  <si>
    <t>Secondary part-time entrant figures (no. of entrants that are part-time)</t>
  </si>
  <si>
    <t>Primary part-time entrant figures (no. of entrants that are part-time)</t>
  </si>
  <si>
    <t>Secondary figures (no. of entrants)</t>
  </si>
  <si>
    <t>Primary figures (no. of entrants)</t>
  </si>
  <si>
    <r>
      <t xml:space="preserve">Data on the no. of entrants coming in via different routes </t>
    </r>
    <r>
      <rPr>
        <b/>
        <i/>
        <sz val="10"/>
        <color indexed="10"/>
        <rFont val="Arial"/>
        <family val="2"/>
      </rPr>
      <t>and</t>
    </r>
    <r>
      <rPr>
        <b/>
        <sz val="10"/>
        <color indexed="10"/>
        <rFont val="Arial"/>
        <family val="2"/>
      </rPr>
      <t xml:space="preserve"> the number of entrants via different routes that are recorded as being part-time.</t>
    </r>
  </si>
  <si>
    <t>Average FTE rate</t>
  </si>
  <si>
    <r>
      <t xml:space="preserve">Different entrant routes give different proportions of part-time teachers therefore we have to make an allowance of the amount of FTE teacher entrants will </t>
    </r>
    <r>
      <rPr>
        <b/>
        <u/>
        <sz val="10"/>
        <color indexed="10"/>
        <rFont val="Arial"/>
        <family val="2"/>
      </rPr>
      <t>actually</t>
    </r>
    <r>
      <rPr>
        <b/>
        <sz val="10"/>
        <color indexed="10"/>
        <rFont val="Arial"/>
        <family val="2"/>
      </rPr>
      <t xml:space="preserve"> provide.</t>
    </r>
  </si>
  <si>
    <t>Proportion that go into employment in state-funded schools in the year post training</t>
  </si>
  <si>
    <t>Proportion that gain QTS</t>
  </si>
  <si>
    <t>Proportion that are part-time</t>
  </si>
  <si>
    <t>Secondary phase</t>
  </si>
  <si>
    <t xml:space="preserve">These values are used to estimate what proportion of entrants come from different routes. </t>
  </si>
  <si>
    <t>As the NQT entrant rate is adjusted manually, the re-entrant, and new to SF sector entrant rates should fall proportionately and need to be recalculated.</t>
  </si>
  <si>
    <t>Calculated values of entrant rates by different routes using scenario selected</t>
  </si>
  <si>
    <t>Manual rate</t>
  </si>
  <si>
    <t>Central rate (historical rate)</t>
  </si>
  <si>
    <t>3. Calculation of weighted entrant rates</t>
  </si>
  <si>
    <t>2. Calculation of entrant rates</t>
  </si>
  <si>
    <t>Total up.</t>
  </si>
  <si>
    <t>Data from the raw data sheet.</t>
  </si>
  <si>
    <t>1. Entrant numbers</t>
  </si>
  <si>
    <t>The individual subject calculation sheets.</t>
  </si>
  <si>
    <t>Raw data inputs sheet and data selected by selection tab.</t>
  </si>
  <si>
    <t>4. Calculation of weighted part-time entrant rate</t>
  </si>
  <si>
    <t>3. Calculation of part-time entrant rate</t>
  </si>
  <si>
    <t>2. Part-time entrant numbers</t>
  </si>
  <si>
    <t>Total FTE</t>
  </si>
  <si>
    <t>No. needed</t>
  </si>
  <si>
    <t>QA Check - what FTE would these entrants give? Is the rate correct</t>
  </si>
  <si>
    <t>4. Outputs of the no. of entrants required by different routes</t>
  </si>
  <si>
    <t>Total FTE of all teachers by all routes</t>
  </si>
  <si>
    <t>Total FTE of entrants by that route</t>
  </si>
  <si>
    <t>Total FTE of part-time entrants</t>
  </si>
  <si>
    <t>Total FTE of full-time entrants</t>
  </si>
  <si>
    <t>No. of entrants that would be part-time</t>
  </si>
  <si>
    <t>No. of entrants that would be full-time</t>
  </si>
  <si>
    <t>Headcount expected by that route if 100 teachers were to be recruited</t>
  </si>
  <si>
    <t>Entrant rate (historical)</t>
  </si>
  <si>
    <t>the no. of 1.0 FTE teachers required to meet this need is…</t>
  </si>
  <si>
    <t>As the FTE rate of the primary stock is actually</t>
  </si>
  <si>
    <t>Part-time FTE rate</t>
  </si>
  <si>
    <t>What is the FTE rate of a part-time teacher?</t>
  </si>
  <si>
    <t>How many of those entrants are part-time?</t>
  </si>
  <si>
    <t>No. of entrants expected via different routes.</t>
  </si>
  <si>
    <t>Primary entrant rates</t>
  </si>
  <si>
    <t>3. No. of entrants required by different routes</t>
  </si>
  <si>
    <r>
      <t xml:space="preserve">The assumed FTE rate of the stock is less than 1.0. As the average FTE rate of entrants is also less than 1.0 but different to that of the stock </t>
    </r>
    <r>
      <rPr>
        <i/>
        <u/>
        <sz val="10"/>
        <color indexed="10"/>
        <rFont val="Arial"/>
        <family val="2"/>
      </rPr>
      <t>and</t>
    </r>
    <r>
      <rPr>
        <i/>
        <sz val="10"/>
        <color indexed="10"/>
        <rFont val="Arial"/>
        <family val="2"/>
      </rPr>
      <t xml:space="preserve"> the FTE rate of entrants is different via different routes we need to account for this.</t>
    </r>
  </si>
  <si>
    <t>The output tabs</t>
  </si>
  <si>
    <t>The previous calculation tabs and the raw data tabs.</t>
  </si>
  <si>
    <t>As the FTE rate of the secondary stock is actually</t>
  </si>
  <si>
    <t>Secondary entrant rates</t>
  </si>
  <si>
    <t>Calculates the no. of entrants required for Art &amp; Design teachers by each entrant route. It does this by calculating the no. expected to enter by each route using historical rates taking into account the working patterns of teachers by different routes.</t>
  </si>
  <si>
    <t>Calculates the no. of entrants required for Biology teachers by each entrant route. It does this by calculating the no. expected to enter by each route using historical rates taking into account the working patterns of teachers by different routes.</t>
  </si>
  <si>
    <t>Calculates the no. of entrants required for Business Studies teachers by each entrant route. It does this by calculating the no. expected to enter by each route using historical rates taking into account the working patterns of teachers by different routes.</t>
  </si>
  <si>
    <t>Calculates the no. of entrants required for Chemistry teachers by each entrant route. It does this by calculating the no. expected to enter by each route using historical rates taking into account the working patterns of teachers by different routes.</t>
  </si>
  <si>
    <t>Calculates the no. of entrants required for Classics teachers by each entrant route. It does this by calculating the no. expected to enter by each route using historical rates taking into account the working patterns of teachers by different routes.</t>
  </si>
  <si>
    <t>Calculates the no. of entrants required for Computing teachers by each entrant route. It does this by calculating the no. expected to enter by each route using historical rates taking into account the working patterns of teachers by different routes.</t>
  </si>
  <si>
    <t>Calculates the no. of entrants required for Design &amp; Technology teachers by each entrant route. It does this by calculating the no. expected to enter by each route using historical rates taking into account the working patterns of teachers by different routes.</t>
  </si>
  <si>
    <t>Calculates the no. of entrants required for Drama teachers by each entrant route. It does this by calculating the no. expected to enter by each route using historical rates taking into account the working patterns of teachers by different routes.</t>
  </si>
  <si>
    <t>Calculates the no. of entrants required for English teachers by each entrant route. It does this by calculating the no. expected to enter by each route using historical rates taking into account the working patterns of teachers by different routes.</t>
  </si>
  <si>
    <t>Calculates the no. of entrants required for Food teachers by each entrant route. It does this by calculating the no. expected to enter by each route using historical rates taking into account the working patterns of teachers by different routes.</t>
  </si>
  <si>
    <t>Calculates the no. of entrants required for Geography teachers by each entrant route. It does this by calculating the no. expected to enter by each route using historical rates taking into account the working patterns of teachers by different routes.</t>
  </si>
  <si>
    <t>Calculates the no. of entrants required for History teachers by each entrant route. It does this by calculating the no. expected to enter by each route using historical rates taking into account the working patterns of teachers by different routes.</t>
  </si>
  <si>
    <t>Calculates the no. of entrants required for Mathematics teachers by each entrant route. It does this by calculating the no. expected to enter by each route using historical rates taking into account the working patterns of teachers by different routes.</t>
  </si>
  <si>
    <t>Calculates the no. of entrants required for Modern Foreign Languages teachers by each entrant route. It does this by calculating the no. expected to enter by each route using historical rates taking into account the working patterns of teachers by different routes.</t>
  </si>
  <si>
    <t>Calculates the no. of entrants required for Music teachers by each entrant route. It does this by calculating the no. expected to enter by each route using historical rates taking into account the working patterns of teachers by different routes.</t>
  </si>
  <si>
    <t>Calculates the no. of entrants required for Others teachers by each entrant route. It does this by calculating the no. expected to enter by each route using historical rates taking into account the working patterns of teachers by different routes.</t>
  </si>
  <si>
    <t>Calculates the no. of entrants required for Physical Education teachers by each entrant route. It does this by calculating the no. expected to enter by each route using historical rates taking into account the working patterns of teachers by different routes.</t>
  </si>
  <si>
    <t>Calculates the no. of entrants required for Physics teachers by each entrant route. It does this by calculating the no. expected to enter by each route using historical rates taking into account the working patterns of teachers by different routes.</t>
  </si>
  <si>
    <t>Calculates the no. of entrants required for Religious Education teachers by each entrant route. It does this by calculating the no. expected to enter by each route using historical rates taking into account the working patterns of teachers by different routes.</t>
  </si>
  <si>
    <t>The different subject calculation sheets.</t>
  </si>
  <si>
    <t>Total entrants expected</t>
  </si>
  <si>
    <t>No. of NQT entrants expected</t>
  </si>
  <si>
    <t>No. of new to state-funded sector entrants expected</t>
  </si>
  <si>
    <t>No. re-entrants expected</t>
  </si>
  <si>
    <t>No. of all entrants expected</t>
  </si>
  <si>
    <t>% by each entrant route</t>
  </si>
  <si>
    <t>No. of entrants expected by each entrant route</t>
  </si>
  <si>
    <t>NQTs (including UG)</t>
  </si>
  <si>
    <t>5. No. of those trainees entering employment in the year after training</t>
  </si>
  <si>
    <t>4. No. of trainees completing ITT</t>
  </si>
  <si>
    <t>1. NQT entrants required (NQT entrant teacher need)</t>
  </si>
  <si>
    <t>The calculation of migrants tabs.</t>
  </si>
  <si>
    <t>1. NQT entrants required (scenarios selected)</t>
  </si>
  <si>
    <t>The Conversion rates table tab.</t>
  </si>
  <si>
    <t>The Calc long term NQT entrants tab.</t>
  </si>
  <si>
    <t>Postgraduate Post-ITT Employment Rate</t>
  </si>
  <si>
    <t>Postgraduate ITT Completion Rate</t>
  </si>
  <si>
    <t>1. Conversion rates table</t>
  </si>
  <si>
    <t>The Final outputs of ITT places tab.</t>
  </si>
  <si>
    <t>The Outputs for conversion rates tab.</t>
  </si>
  <si>
    <t>Converts the NQT entrant teacher need calculated previously into the 'postgraduate ITT trainee' need using postgraduate ITT completion and employment rates.</t>
  </si>
  <si>
    <t>Conversion rates table tab.</t>
  </si>
  <si>
    <t>Male teachers</t>
  </si>
  <si>
    <t>Primary teachers</t>
  </si>
  <si>
    <t>5. NQT entrant rates</t>
  </si>
  <si>
    <t>Primary 1</t>
  </si>
  <si>
    <t>Art &amp; Design 1</t>
  </si>
  <si>
    <t>Biology 1</t>
  </si>
  <si>
    <t>Business Studies 1</t>
  </si>
  <si>
    <t>Chemistry 1</t>
  </si>
  <si>
    <t>Classics 1</t>
  </si>
  <si>
    <t>Computing 1</t>
  </si>
  <si>
    <t>Design &amp; Technology 1</t>
  </si>
  <si>
    <t>Drama 1</t>
  </si>
  <si>
    <t>English 1</t>
  </si>
  <si>
    <t>Food 1</t>
  </si>
  <si>
    <t>Geography 1</t>
  </si>
  <si>
    <t>History 1</t>
  </si>
  <si>
    <t>Mathematics 1</t>
  </si>
  <si>
    <t>Modern Foreign Languages 1</t>
  </si>
  <si>
    <t>Music 1</t>
  </si>
  <si>
    <t>Others 1</t>
  </si>
  <si>
    <t>Physical Education 1</t>
  </si>
  <si>
    <t>Physics 1</t>
  </si>
  <si>
    <t>Religious Education 1</t>
  </si>
  <si>
    <t>11. Subject specific wastage rate conversion rates.</t>
  </si>
  <si>
    <t>14. Weighted employment outcome rates for undergraduate trainees</t>
  </si>
  <si>
    <t>15. Weighted completion rates for undergraduate trainees</t>
  </si>
  <si>
    <t>17. FTE rates of the existing stock</t>
  </si>
  <si>
    <t>18. Weighted postgraduate ITT completion rates and employment rates</t>
  </si>
  <si>
    <t>Entrant teacher need values</t>
  </si>
  <si>
    <t>No.s to be recruited</t>
  </si>
  <si>
    <t>Primary Re-entrants</t>
  </si>
  <si>
    <t>Primary NQTs</t>
  </si>
  <si>
    <t>Part timers FTE</t>
  </si>
  <si>
    <t>Full timers FTE</t>
  </si>
  <si>
    <t>Entrant need</t>
  </si>
  <si>
    <t xml:space="preserve">Primary New to SF Sector </t>
  </si>
  <si>
    <t>Scale up factors over time</t>
  </si>
  <si>
    <t>No. needed FTE</t>
  </si>
  <si>
    <t>Scale up factors</t>
  </si>
  <si>
    <t>QA check</t>
  </si>
  <si>
    <t>Primary Total</t>
  </si>
  <si>
    <t>Secondary Total</t>
  </si>
  <si>
    <t>Re-entrant figures expected</t>
  </si>
  <si>
    <t>Summarises the no. of re-entrants expected over time.</t>
  </si>
  <si>
    <t>Summarises the no. of new to the state-funded sector entrants expected over time.</t>
  </si>
  <si>
    <t>THESE ARE HARDCODED IN, PASTED FROM ABOVE.</t>
  </si>
  <si>
    <t>Total Secondary Entrant Teacher Need</t>
  </si>
  <si>
    <t>Primary 2</t>
  </si>
  <si>
    <t>Art &amp; Design 2</t>
  </si>
  <si>
    <t xml:space="preserve">Biology New to SF Sector </t>
  </si>
  <si>
    <t>Biology Re-entrants</t>
  </si>
  <si>
    <t>Biology NQTs</t>
  </si>
  <si>
    <t xml:space="preserve">Business Studies New to SF Sector </t>
  </si>
  <si>
    <t>Business Studies Re-entrants</t>
  </si>
  <si>
    <t>Business Studies NQTs</t>
  </si>
  <si>
    <t>Business Studies 2</t>
  </si>
  <si>
    <t>Biology 2</t>
  </si>
  <si>
    <t>Chemistry 2</t>
  </si>
  <si>
    <t>Classics 2</t>
  </si>
  <si>
    <t>Computing 2</t>
  </si>
  <si>
    <t>Design &amp; Technology 2</t>
  </si>
  <si>
    <t>Drama 2</t>
  </si>
  <si>
    <t>Food 2</t>
  </si>
  <si>
    <t>English 2</t>
  </si>
  <si>
    <t>Geography 2</t>
  </si>
  <si>
    <t>History 2</t>
  </si>
  <si>
    <t>Mathematics 2</t>
  </si>
  <si>
    <t>Modern Foreign Languages 2</t>
  </si>
  <si>
    <t>Music 2</t>
  </si>
  <si>
    <t>Others 2</t>
  </si>
  <si>
    <t>Physical Education 2</t>
  </si>
  <si>
    <t>Physics 2</t>
  </si>
  <si>
    <t>Religious Education 2</t>
  </si>
  <si>
    <t xml:space="preserve">Chemistry New to SF Sector </t>
  </si>
  <si>
    <t>Chemistry Re-entrants</t>
  </si>
  <si>
    <t>Chemistry NQTs</t>
  </si>
  <si>
    <t xml:space="preserve">Classics New to SF Sector </t>
  </si>
  <si>
    <t>Classics Re-entrants</t>
  </si>
  <si>
    <t>Classics NQTs</t>
  </si>
  <si>
    <t xml:space="preserve">Computing New to SF Sector </t>
  </si>
  <si>
    <t>Computing Re-entrants</t>
  </si>
  <si>
    <t>Computing NQTs</t>
  </si>
  <si>
    <t xml:space="preserve">Design &amp; Technology New to SF Sector </t>
  </si>
  <si>
    <t>Design &amp; Technology Re-entrants</t>
  </si>
  <si>
    <t>Design &amp; Technology NQTs</t>
  </si>
  <si>
    <t xml:space="preserve">Drama New to SF Sector </t>
  </si>
  <si>
    <t>Drama NQTs</t>
  </si>
  <si>
    <t>Drama Re-entrants</t>
  </si>
  <si>
    <t xml:space="preserve">English New to SF Sector </t>
  </si>
  <si>
    <t>English Re-entrants</t>
  </si>
  <si>
    <t>English NQTs</t>
  </si>
  <si>
    <t xml:space="preserve">Food New to SF Sector </t>
  </si>
  <si>
    <t>Food Re-entrants</t>
  </si>
  <si>
    <t>Food NQTs</t>
  </si>
  <si>
    <t xml:space="preserve">Geography New to SF Sector </t>
  </si>
  <si>
    <t>Geography Re-entrants</t>
  </si>
  <si>
    <t>Geography NQTs</t>
  </si>
  <si>
    <t xml:space="preserve">History New to SF Sector </t>
  </si>
  <si>
    <t>History Re-entrants</t>
  </si>
  <si>
    <t>History NQTs</t>
  </si>
  <si>
    <t xml:space="preserve">Mathematics New to SF Sector </t>
  </si>
  <si>
    <t>Mathematics Re-entrants</t>
  </si>
  <si>
    <t>Mathematics NQTs</t>
  </si>
  <si>
    <t xml:space="preserve">Modern Foreign Languages New to SF Sector </t>
  </si>
  <si>
    <t>Modern Foreign Languages Re-entrants</t>
  </si>
  <si>
    <t>Modern Foreign Languages NQTs</t>
  </si>
  <si>
    <t xml:space="preserve">Music New to SF Sector </t>
  </si>
  <si>
    <t>Music Re-entrants</t>
  </si>
  <si>
    <t>Music NQTs</t>
  </si>
  <si>
    <t xml:space="preserve">Others New to SF Sector </t>
  </si>
  <si>
    <t>Others Re-entrants</t>
  </si>
  <si>
    <t>Others NQTs</t>
  </si>
  <si>
    <t xml:space="preserve">Physical Education New to SF Sector </t>
  </si>
  <si>
    <t>Physical Education Re-entrants</t>
  </si>
  <si>
    <t>Physical Education NQTs</t>
  </si>
  <si>
    <t xml:space="preserve">Physics New to SF Sector </t>
  </si>
  <si>
    <t>Physics Re-entrants</t>
  </si>
  <si>
    <t>Physics NQTs</t>
  </si>
  <si>
    <t xml:space="preserve">Religious Education New to SF Sector </t>
  </si>
  <si>
    <t>Religious Education Re-entrants</t>
  </si>
  <si>
    <t>Religious Education NQTs</t>
  </si>
  <si>
    <t>Summarises model outputs with historical data added in.</t>
  </si>
  <si>
    <t>Tabs throughout the model.</t>
  </si>
  <si>
    <t>Primary - historical</t>
  </si>
  <si>
    <t>Primary - projected</t>
  </si>
  <si>
    <t>Secondary - historical</t>
  </si>
  <si>
    <t>Secondary - projected</t>
  </si>
  <si>
    <t>Primary stock - historical</t>
  </si>
  <si>
    <t>Primary stock - projected</t>
  </si>
  <si>
    <t>Secondary stock - historical</t>
  </si>
  <si>
    <t>Primary pupils - historical</t>
  </si>
  <si>
    <t>Primary pupils - projected</t>
  </si>
  <si>
    <t>Secondary stock - projected</t>
  </si>
  <si>
    <t>Secondary pupils - historical</t>
  </si>
  <si>
    <t>Secondary pupils - projected</t>
  </si>
  <si>
    <t>Primary wastage - historical</t>
  </si>
  <si>
    <t>Primary wastage - projected</t>
  </si>
  <si>
    <t>Secondary wastage - historical</t>
  </si>
  <si>
    <t>Secondary wastage - projected</t>
  </si>
  <si>
    <t>4. Teachers wastage rate</t>
  </si>
  <si>
    <t>Primary retirements - historical</t>
  </si>
  <si>
    <t>Primary retirements - projected</t>
  </si>
  <si>
    <t>Secondary retirements - historical</t>
  </si>
  <si>
    <t>Secondary retirements - projected</t>
  </si>
  <si>
    <t>6. Teachers retirements rate</t>
  </si>
  <si>
    <t>8. Teachers deaths in service rate</t>
  </si>
  <si>
    <t>Primary deaths - historical</t>
  </si>
  <si>
    <t>Primary deaths - projected</t>
  </si>
  <si>
    <t>Secondary deaths - historical</t>
  </si>
  <si>
    <t>Secondary deaths - projected</t>
  </si>
  <si>
    <t>1. Stock size headcount (qualified only)</t>
  </si>
  <si>
    <t>2. Pupil numbers (FTE) and qualified teacher stock (headcount)</t>
  </si>
  <si>
    <t>3. Teachers leaving as wastage (headcount)</t>
  </si>
  <si>
    <t>5. Teachers leaving as retirements (headcount)</t>
  </si>
  <si>
    <t>7. Teachers leaving as deaths in service (headcount)</t>
  </si>
  <si>
    <t>Primary entrants - historical</t>
  </si>
  <si>
    <t>Primary entrants - projected</t>
  </si>
  <si>
    <t>Secondary entrants - historical</t>
  </si>
  <si>
    <t>Secondary entrants - projected</t>
  </si>
  <si>
    <t>Primary NQTs - historical</t>
  </si>
  <si>
    <t>Primary NQTs - projected</t>
  </si>
  <si>
    <t>Secondary NQTs - historical</t>
  </si>
  <si>
    <t>Secondary NQTs - projected</t>
  </si>
  <si>
    <t>Primary re-entrants - historical</t>
  </si>
  <si>
    <t>Primary re-entrants - projected</t>
  </si>
  <si>
    <t>Secondary re-entrants - historical</t>
  </si>
  <si>
    <t>Secondary re-entrants - projected</t>
  </si>
  <si>
    <t>Primary new to SF - historical</t>
  </si>
  <si>
    <t>Primary new to SF - projected</t>
  </si>
  <si>
    <t>Secondary new to SF - historical</t>
  </si>
  <si>
    <t>Secondary new to SF - projected</t>
  </si>
  <si>
    <t>Primary NQT rate - historical</t>
  </si>
  <si>
    <t>Primary NQT rate - projected</t>
  </si>
  <si>
    <t>Secondary NQT rate - historical</t>
  </si>
  <si>
    <t>Secondary NQT rate - projected</t>
  </si>
  <si>
    <t>Primary aged 20-29 - historical</t>
  </si>
  <si>
    <t>Primary aged 30-39 - historical</t>
  </si>
  <si>
    <t>Primary aged 40-49 - historical</t>
  </si>
  <si>
    <t>Primary aged 50-59 - historical</t>
  </si>
  <si>
    <t>Primary aged 60 plus - historical</t>
  </si>
  <si>
    <t>Primary aged 20-29 - projected</t>
  </si>
  <si>
    <t>Primary aged 30-39 - projected</t>
  </si>
  <si>
    <t>Primary aged 40-49 - projected</t>
  </si>
  <si>
    <t>Primary aged 50-59 - projected</t>
  </si>
  <si>
    <t>Primary aged 60 plus - projected</t>
  </si>
  <si>
    <t>Secondary aged 20-29 - historical</t>
  </si>
  <si>
    <t>Secondary aged 30-39 - historical</t>
  </si>
  <si>
    <t>Secondary aged 40-49 - historical</t>
  </si>
  <si>
    <t>Secondary aged 50-59 - historical</t>
  </si>
  <si>
    <t>Secondary aged 60 plus - historical</t>
  </si>
  <si>
    <t>Secondary aged 20-29 - projected</t>
  </si>
  <si>
    <t>Secondary aged 30-39 - projected</t>
  </si>
  <si>
    <t>Secondary aged 40-49 - projected</t>
  </si>
  <si>
    <t>Secondary aged 50-59 - projected</t>
  </si>
  <si>
    <t>Secondary aged 60 plus - projected</t>
  </si>
  <si>
    <t>Wastage - historical</t>
  </si>
  <si>
    <t>Wastage - projected</t>
  </si>
  <si>
    <t>Wastage rate - historical</t>
  </si>
  <si>
    <t>Wastage rate - projected</t>
  </si>
  <si>
    <t>Primary retirement rate - historical</t>
  </si>
  <si>
    <t>Primary retirement rate - projected</t>
  </si>
  <si>
    <t>Secondary retirement rate - historical</t>
  </si>
  <si>
    <t>Secondary retirement rate - projected</t>
  </si>
  <si>
    <t>Primary deaths rate - historical</t>
  </si>
  <si>
    <t>Primary deaths rate - projected</t>
  </si>
  <si>
    <t>Secondary deaths rate - historical</t>
  </si>
  <si>
    <t>Secondary deaths rate - projected</t>
  </si>
  <si>
    <t>ALL CHARTS SHOULD BE CONSIDERED AS COVERING QUALIFIED TEACHERS ONLY AND ALL NUMBERS SHOULD BE CONSIDERED AS BEING IN HEADCOUNT FORM (UNLESS STATED OTHERWISE).</t>
  </si>
  <si>
    <t>Longer term breakdown of proportion of entrants that will be NQTs by subject</t>
  </si>
  <si>
    <t>The final ITT outputs tab.</t>
  </si>
  <si>
    <t xml:space="preserve">Art &amp; Design New to SF Sector </t>
  </si>
  <si>
    <t>Art &amp; Design Re-entrants</t>
  </si>
  <si>
    <t>Art &amp; Design NQTs</t>
  </si>
  <si>
    <t>Physics - Historical</t>
  </si>
  <si>
    <t>Physical Education - Historical</t>
  </si>
  <si>
    <t xml:space="preserve">Primary - Historical </t>
  </si>
  <si>
    <t>Art &amp; Design - Historical</t>
  </si>
  <si>
    <t>Biology - Historical</t>
  </si>
  <si>
    <t>Business Studies - Historical</t>
  </si>
  <si>
    <t>Chemistry - Historical</t>
  </si>
  <si>
    <t>Classics - Historical</t>
  </si>
  <si>
    <t>Computing - Historical</t>
  </si>
  <si>
    <t>Design &amp; Technology - Historical</t>
  </si>
  <si>
    <t>Drama - Historical</t>
  </si>
  <si>
    <t>English - Historical</t>
  </si>
  <si>
    <t>Food - Historical</t>
  </si>
  <si>
    <t>Geography - Historical</t>
  </si>
  <si>
    <t>History - Historical</t>
  </si>
  <si>
    <t>Mathematics - Historical</t>
  </si>
  <si>
    <t>Modern Foreign Languages - Historical</t>
  </si>
  <si>
    <t>Music - Historical</t>
  </si>
  <si>
    <t>Others - Historical</t>
  </si>
  <si>
    <t>Total - Historical</t>
  </si>
  <si>
    <t xml:space="preserve">Primary - Projected </t>
  </si>
  <si>
    <t>Art &amp; Design - Projected</t>
  </si>
  <si>
    <t>Biology - Projected</t>
  </si>
  <si>
    <t>Business Studies - Projected</t>
  </si>
  <si>
    <t>Chemistry - Projected</t>
  </si>
  <si>
    <t>Classics - Projected</t>
  </si>
  <si>
    <t>Computing - Projected</t>
  </si>
  <si>
    <t>Design &amp; Technology - Projected</t>
  </si>
  <si>
    <t>Drama - Projected</t>
  </si>
  <si>
    <t>English - Projected</t>
  </si>
  <si>
    <t>Food - Projected</t>
  </si>
  <si>
    <t>Geography - Projected</t>
  </si>
  <si>
    <t>History - Projected</t>
  </si>
  <si>
    <t>Mathematics - Projected</t>
  </si>
  <si>
    <t>Modern Foreign Languages - Projected</t>
  </si>
  <si>
    <t>Music - Projected</t>
  </si>
  <si>
    <t>Others - Projected</t>
  </si>
  <si>
    <t>Physical Education - Projected</t>
  </si>
  <si>
    <t>Physics - Projected</t>
  </si>
  <si>
    <t>Total - Projected</t>
  </si>
  <si>
    <t>Summarises ITT place outputs with historical data added in on ITT places calculated by former versions of the TSM.</t>
  </si>
  <si>
    <t>Secondary total - Projected</t>
  </si>
  <si>
    <t>Secondary total - Historical</t>
  </si>
  <si>
    <t>Additional notes-</t>
  </si>
  <si>
    <t>- Classics was included in Modern Foreign Languages in the 2014/15 TSM.</t>
  </si>
  <si>
    <t>- Drama was included in English in the 2014/15 TSM.</t>
  </si>
  <si>
    <t>- Food was included in Design &amp; Technology in the 2014/15 TSM and within Others in the 2015/16 TSM.</t>
  </si>
  <si>
    <t>Proportion</t>
  </si>
  <si>
    <t>Undergraduate employment rates</t>
  </si>
  <si>
    <t>Undergraduate ITT completion rates</t>
  </si>
  <si>
    <t>3. ITT completion and employment rates</t>
  </si>
  <si>
    <t>These outputs are fed into the table of completion rates and employment rates to estimate the no. of postgraduate ITT places required for each year.</t>
  </si>
  <si>
    <r>
      <t xml:space="preserve">Secondly, the table uses this QTS need and ITT completion rates to estimate the </t>
    </r>
    <r>
      <rPr>
        <b/>
        <i/>
        <sz val="10"/>
        <rFont val="Arial"/>
        <family val="2"/>
      </rPr>
      <t>'postgraduate ITT trainee need'</t>
    </r>
    <r>
      <rPr>
        <i/>
        <sz val="10"/>
        <rFont val="Arial"/>
        <family val="2"/>
      </rPr>
      <t>. This is the number of trainees both starting and finishing ITT in the same training year to meet the QTS need.</t>
    </r>
  </si>
  <si>
    <t>1. NQT entrant need</t>
  </si>
  <si>
    <t>HEI Core</t>
  </si>
  <si>
    <t>2. ITT Completion rates</t>
  </si>
  <si>
    <t>3. Post-ITT Employment rates</t>
  </si>
  <si>
    <t>4. ITT completer need (the QTS need)</t>
  </si>
  <si>
    <t>5. ITT trainee need (the Postgraduate ITT Trainee need)</t>
  </si>
  <si>
    <t>Assumed no. of undergraduate trainees in future years by ITT finish date</t>
  </si>
  <si>
    <t>Charts summarising key assumptions and outputs of the model comparing projections to historical data.</t>
  </si>
  <si>
    <t>Outputs with historical data</t>
  </si>
  <si>
    <t>Historical and projected ITT</t>
  </si>
  <si>
    <t>Charts and tables illustrating historical ITT place outputs derived by the TSM compared to longer term ITT place projections.</t>
  </si>
  <si>
    <t>(a) Entrant teacher need output values generated by the model using the scenarios as selected.</t>
  </si>
  <si>
    <t>(b) The 'postgraduate ITT trainee need' output values generated by the model using the scenarios as selected.</t>
  </si>
  <si>
    <t>Male - Group 1</t>
  </si>
  <si>
    <t>Female - Group 1</t>
  </si>
  <si>
    <t>Male - Group 2</t>
  </si>
  <si>
    <t>Female - Group 2</t>
  </si>
  <si>
    <t>Male - Group 3</t>
  </si>
  <si>
    <t>Female - Group 3</t>
  </si>
  <si>
    <t>Secondary (all) historical</t>
  </si>
  <si>
    <t>Secondary (all) projected</t>
  </si>
  <si>
    <r>
      <t xml:space="preserve">These are entrant teachers who have </t>
    </r>
    <r>
      <rPr>
        <b/>
        <sz val="10"/>
        <rFont val="Arial"/>
        <family val="2"/>
      </rPr>
      <t xml:space="preserve">entered teaching in the year </t>
    </r>
    <r>
      <rPr>
        <b/>
        <i/>
        <sz val="10"/>
        <rFont val="Arial"/>
        <family val="2"/>
      </rPr>
      <t>after</t>
    </r>
    <r>
      <rPr>
        <b/>
        <sz val="10"/>
        <rFont val="Arial"/>
        <family val="2"/>
      </rPr>
      <t xml:space="preserve"> training,</t>
    </r>
    <r>
      <rPr>
        <sz val="10"/>
        <rFont val="Arial"/>
        <family val="2"/>
      </rPr>
      <t xml:space="preserve"> i.e. they finished ITT and went straight into teaching.</t>
    </r>
  </si>
  <si>
    <t>Presets in the model</t>
  </si>
  <si>
    <t>For context, the central rates used are:</t>
  </si>
  <si>
    <r>
      <t xml:space="preserve">Total value </t>
    </r>
    <r>
      <rPr>
        <sz val="10"/>
        <rFont val="Arial"/>
        <family val="2"/>
      </rPr>
      <t>(to be entered in for calculations)</t>
    </r>
  </si>
  <si>
    <t>Highest rate (Central rate +5%pts)</t>
  </si>
  <si>
    <t>2nd Highest rate (Central rate +2.5%pts)</t>
  </si>
  <si>
    <t>2nd Lowest rate (Central rate -2.5%pts)</t>
  </si>
  <si>
    <t>Lowest rate (Central rate -5%pts)</t>
  </si>
  <si>
    <t>New to state-funded sector entrants expected</t>
  </si>
  <si>
    <t>These figures are used in the output charts</t>
  </si>
  <si>
    <t>9. Teachers leaving service by all routes (headcount)</t>
  </si>
  <si>
    <t>Primary leavers - historical</t>
  </si>
  <si>
    <t>Primary leavers - projected</t>
  </si>
  <si>
    <t>Secondary leavers - historical</t>
  </si>
  <si>
    <t>Secondary leavers - projected</t>
  </si>
  <si>
    <t>10. Teachers leaving service rate</t>
  </si>
  <si>
    <t>11. Teachers entering service</t>
  </si>
  <si>
    <t>12. Teachers entrants rate</t>
  </si>
  <si>
    <t>14. Teachers entering as re-entrants</t>
  </si>
  <si>
    <t>15. Teachers entering as new to SF sector</t>
  </si>
  <si>
    <t>16. Proportion of teachers entering as NQTs</t>
  </si>
  <si>
    <t>17. Stock ages changing over time</t>
  </si>
  <si>
    <t>18. Stock ages changing over time (percentages)</t>
  </si>
  <si>
    <t>19. Comparison of entrant and leaver numbers</t>
  </si>
  <si>
    <t>Primary net change - historical</t>
  </si>
  <si>
    <t>Primary net change - projected</t>
  </si>
  <si>
    <t>Secondary net change - historical</t>
  </si>
  <si>
    <t>Secondary net change - projected</t>
  </si>
  <si>
    <t>The figures have been sourced from the ITT census:</t>
  </si>
  <si>
    <t>Science - Historical</t>
  </si>
  <si>
    <t>TO BE UPDATED MANUALLY</t>
  </si>
  <si>
    <t>2027/28</t>
  </si>
  <si>
    <t>Year-on-year rate of change</t>
  </si>
  <si>
    <t>Primary - projections</t>
  </si>
  <si>
    <t>Secondary - projections</t>
  </si>
  <si>
    <t>Primary leavers rate - historical</t>
  </si>
  <si>
    <t>Primary leavers rate - projected</t>
  </si>
  <si>
    <t>Secondary leavers rate - historical</t>
  </si>
  <si>
    <t>Secondary leavers rate - projected</t>
  </si>
  <si>
    <t>Update by inserting a new column between column D and E before dragging across from left to right for the time series figures. The PTRs should automatically update.</t>
  </si>
  <si>
    <t>Notes-</t>
  </si>
  <si>
    <t>The School Workforce Census (SWC) is taken in November each year. Teacher figures are generally in headcount form (unless stated otherwise). Some headcount figures will not be whole numbers as scaling factors have been applied to account for some schools not supplying a census return.</t>
  </si>
  <si>
    <t>What about the rates used last year?</t>
  </si>
  <si>
    <t>Weighted average over 4 years</t>
  </si>
  <si>
    <t>6. Post-ITT employment rates</t>
  </si>
  <si>
    <t>7. Unqualified teacher rates</t>
  </si>
  <si>
    <t>Subject/phase</t>
  </si>
  <si>
    <t>Postgraduate</t>
  </si>
  <si>
    <t>% of teachers that are unqualified</t>
  </si>
  <si>
    <t>The number of NQT entrants is multiplied by the post-ITT employment rate.</t>
  </si>
  <si>
    <t>The number of NQT entrants required is multiplied by the post-ITT employment rate and ITT completion rate.</t>
  </si>
  <si>
    <t>1. SWC stock levels</t>
  </si>
  <si>
    <t>Primary NQT entrants - historical</t>
  </si>
  <si>
    <t>Primary NQT entrants - projected</t>
  </si>
  <si>
    <t>Primary entrants other routes- historical</t>
  </si>
  <si>
    <t>Secondary NQT entrants - historical</t>
  </si>
  <si>
    <t>Secondary NQT entrants - projected</t>
  </si>
  <si>
    <t>Secondary entrants other routes- historical</t>
  </si>
  <si>
    <t>Primary entrants other routes - projected</t>
  </si>
  <si>
    <t>Secondary entrants other routes - projected</t>
  </si>
  <si>
    <t>Undergrad</t>
  </si>
  <si>
    <t>From latest SWC data</t>
  </si>
  <si>
    <t>UQ %</t>
  </si>
  <si>
    <t>This is the current proportion, we assume this will remain constant (the value used can be changed by scenario testing).</t>
  </si>
  <si>
    <t>Rates from latest SWC data</t>
  </si>
  <si>
    <t>Scenario used</t>
  </si>
  <si>
    <t>Secondary teacher need by subject calculations.</t>
  </si>
  <si>
    <r>
      <t xml:space="preserve">10. Take into account the FTE rate for each subject to provide teacher need by </t>
    </r>
    <r>
      <rPr>
        <b/>
        <i/>
        <u/>
        <sz val="12"/>
        <rFont val="Arial"/>
        <family val="2"/>
      </rPr>
      <t>headcount</t>
    </r>
    <r>
      <rPr>
        <b/>
        <u/>
        <sz val="12"/>
        <rFont val="Arial"/>
        <family val="2"/>
      </rPr>
      <t xml:space="preserve"> figures.</t>
    </r>
  </si>
  <si>
    <t>11. Take into account the unqualified teacher rate of each subject.</t>
  </si>
  <si>
    <t>9. What additional teacher need (FTE) is required for each subject resulting from policies?</t>
  </si>
  <si>
    <t>Adjustments selected by scenario selection tab</t>
  </si>
  <si>
    <t>Subtract these adjustments from the previously calculated values</t>
  </si>
  <si>
    <t>Primary NQT entrant rates manual values</t>
  </si>
  <si>
    <t>Primary PTR change rate manual values</t>
  </si>
  <si>
    <t>Secondary PTR change rate manual values</t>
  </si>
  <si>
    <t>Secondary NQT entrant rates manual values</t>
  </si>
  <si>
    <t>Science - Projected</t>
  </si>
  <si>
    <t>Scenario testing</t>
  </si>
  <si>
    <t>Scenarios selected by user</t>
  </si>
  <si>
    <r>
      <t xml:space="preserve">Subject </t>
    </r>
    <r>
      <rPr>
        <b/>
        <i/>
        <sz val="14"/>
        <color indexed="10"/>
        <rFont val="Arial"/>
        <family val="2"/>
      </rPr>
      <t xml:space="preserve">(EBacc subjects in red) </t>
    </r>
  </si>
  <si>
    <t>Summarises the no. of entrants expected/required by state-funded schools over time by the scenarios selected as assumed by the model and using the most robust estimations.</t>
  </si>
  <si>
    <t>Primary 20-29 - historical</t>
  </si>
  <si>
    <t>Primary 30-39 - historical</t>
  </si>
  <si>
    <t>Primary 40-49 - historical</t>
  </si>
  <si>
    <t>Primary 50-59 - historical</t>
  </si>
  <si>
    <t>Primary 60 plus - historical</t>
  </si>
  <si>
    <t>Primary 20-29 - projected</t>
  </si>
  <si>
    <t>Primary 30-39 - projected</t>
  </si>
  <si>
    <t>Primary 40-49 - projected</t>
  </si>
  <si>
    <t>Primary 50-59 - projected</t>
  </si>
  <si>
    <t>Primary 60 plus - projected</t>
  </si>
  <si>
    <t>Secondary 20-29 - historical</t>
  </si>
  <si>
    <t>Secondary 30-39 - historical</t>
  </si>
  <si>
    <t>Secondary 40-49 - historical</t>
  </si>
  <si>
    <t>Secondary 50-59 - historical</t>
  </si>
  <si>
    <t>Secondary 60 plus - historical</t>
  </si>
  <si>
    <t>Secondary 20-29 - projected</t>
  </si>
  <si>
    <t>Secondary 30-39 - projected</t>
  </si>
  <si>
    <t>Secondary 40-49 - projected</t>
  </si>
  <si>
    <t>Secondary 50-59 - projected</t>
  </si>
  <si>
    <t>Secondary 60 plus - projected</t>
  </si>
  <si>
    <r>
      <t xml:space="preserve">Teach First places have </t>
    </r>
    <r>
      <rPr>
        <u/>
        <sz val="10"/>
        <color indexed="10"/>
        <rFont val="Arial"/>
        <family val="2"/>
      </rPr>
      <t>not</t>
    </r>
    <r>
      <rPr>
        <sz val="10"/>
        <color indexed="10"/>
        <rFont val="Arial"/>
        <family val="2"/>
      </rPr>
      <t xml:space="preserve"> been subtracted from this number. </t>
    </r>
  </si>
  <si>
    <t>The number of NQT entrants can be scaled up via increases in ITT places. However, the number of re-entrants and new to SF sector entrants might be relatively limited by the existing pool of such teachers that are available.</t>
  </si>
  <si>
    <t>The number of re-entrants and new to SF sector entrants can be held in the calculations below and the number of NQT entrants scaled up accordingly to provide no net change.</t>
  </si>
  <si>
    <t>Adjusted numbers of entrants</t>
  </si>
  <si>
    <t>Original numbers</t>
  </si>
  <si>
    <t>Adjustment figures</t>
  </si>
  <si>
    <t>TO BE ADDED IN MANUALLY</t>
  </si>
  <si>
    <t>Adjusted figures for New to SF Sector entrants and Re-entrants</t>
  </si>
  <si>
    <t>Have figures been adjusted?</t>
  </si>
  <si>
    <t>% dedicated to each subject</t>
  </si>
  <si>
    <t>New to SF Sector</t>
  </si>
  <si>
    <t>Figures to use for limits</t>
  </si>
  <si>
    <t xml:space="preserve">Difference </t>
  </si>
  <si>
    <t>This difference is added on to the entrant teacher need.</t>
  </si>
  <si>
    <t>Difference figures to use (only use if UQ rates are held)</t>
  </si>
  <si>
    <t>Figures to feed into the rest of the model</t>
  </si>
  <si>
    <t>Note - hard-coded cells at bottom need to be updated at the end of the modelling process.</t>
  </si>
  <si>
    <t>Sources of new teachers</t>
  </si>
  <si>
    <t>End of Model ITT place adjustments</t>
  </si>
  <si>
    <t>Holding limit=</t>
  </si>
  <si>
    <t>(this figure can be changed manually)</t>
  </si>
  <si>
    <t>Details of policy</t>
  </si>
  <si>
    <t>Scenario</t>
  </si>
  <si>
    <t>And if UQ rates are held at current levels (to be hard coded)</t>
  </si>
  <si>
    <t>This difference is the result of the model using a weighted average of four years' worth of wastage data to calculate the baseline value on which the projections are based.</t>
  </si>
  <si>
    <t>A similar difference occurs for retirements but the opposite way around.</t>
  </si>
  <si>
    <t xml:space="preserve">There is a difference between the final historical time series values and the projected time series values which appears to suggest an underestimation of future wastage.  </t>
  </si>
  <si>
    <t xml:space="preserve">There is a difference between the final historical time series values and the projected time series values which appears to suggest an overestimation of future retirements.  </t>
  </si>
  <si>
    <t>This difference is the result of the model using a weighted average of four years' worth of retirements data to calculate the baseline value on which the projections are based.</t>
  </si>
  <si>
    <t>A similar difference occurs for wastage but the opposite way around.</t>
  </si>
  <si>
    <t xml:space="preserve">EBacc </t>
  </si>
  <si>
    <t>Non-EBacc</t>
  </si>
  <si>
    <t>As a % of entrant need</t>
  </si>
  <si>
    <t>Adjustment required</t>
  </si>
  <si>
    <t>Manually selected scalars</t>
  </si>
  <si>
    <t>Male Manually Selected Scalars</t>
  </si>
  <si>
    <t>Female Manually Selected Scalars</t>
  </si>
  <si>
    <t>Male and female wastage scalars manually selected values</t>
  </si>
  <si>
    <t>This almost entirely cancels out the differences between the historical and projected time series for all leavers.</t>
  </si>
  <si>
    <r>
      <t xml:space="preserve">The number does </t>
    </r>
    <r>
      <rPr>
        <u/>
        <sz val="10"/>
        <color indexed="10"/>
        <rFont val="Arial"/>
        <family val="2"/>
      </rPr>
      <t>not</t>
    </r>
    <r>
      <rPr>
        <sz val="10"/>
        <color indexed="10"/>
        <rFont val="Arial"/>
        <family val="2"/>
      </rPr>
      <t xml:space="preserve"> include those NQTs who will be studying on courses lasting more than one year in length (e.g. 3 year undergraduate training courses). </t>
    </r>
  </si>
  <si>
    <t>USER TESTING TAB</t>
  </si>
  <si>
    <t xml:space="preserve">For consistency and data matching purposes, subject names are written out in full with capitalised words and ampersands. </t>
  </si>
  <si>
    <t>This sheet summarises the data selected by the user (via the user testing tab) and utilised by the model in calculations (including pupil projections, wastage scalars, and PTR caps &amp; change rates).</t>
  </si>
  <si>
    <t>1. Examination of outputs derived using scenario testing.</t>
  </si>
  <si>
    <t>2. Scenario testing - selection of scenarios</t>
  </si>
  <si>
    <t>Primary - default scenarios</t>
  </si>
  <si>
    <t>Secondary - default scenarios</t>
  </si>
  <si>
    <t>Primary - user selected scenarios</t>
  </si>
  <si>
    <t>Secondary - user selected scenarios</t>
  </si>
  <si>
    <t>(a) Econometric wastage scenarios - scalars</t>
  </si>
  <si>
    <t>(b) Pupil projections - scenarios</t>
  </si>
  <si>
    <t>(f) Post-ITT employment rates</t>
  </si>
  <si>
    <t>(g) Unqualified teacher rates</t>
  </si>
  <si>
    <t>Most of the calculation tabs. Selects the data to be used on the tab called 'Data selected by selection tab'.</t>
  </si>
  <si>
    <t>Differences between the values calculated above and the default values.</t>
  </si>
  <si>
    <t xml:space="preserve">These are the model outputs generated using the scenarios selected using the drop-down menus at the bottom of this tab. </t>
  </si>
  <si>
    <t>Differences between the values calculated using the scenarios selected below and the default values.</t>
  </si>
  <si>
    <r>
      <t xml:space="preserve">Users can select different rates at which PTRs will change as pupil no.s change. </t>
    </r>
    <r>
      <rPr>
        <i/>
        <sz val="10"/>
        <rFont val="Arial"/>
        <family val="2"/>
      </rPr>
      <t>The higher the rate, the faster the PTR will change as pupil no.s change. For each 1% increase in the pupil population, the PTR will increase by the percentage rate selected.</t>
    </r>
  </si>
  <si>
    <t>Compares the entrant teacher need values calculated under default scenarios with those calculated using the scenarios selected by the user (dotted lines) for all phases and subjects.</t>
  </si>
  <si>
    <t>Compares the teacher need values calculated under default scenarios with those calculated using the scenarios selected by the user (dotted lines) for all phases and subjects.</t>
  </si>
  <si>
    <t>Graphically represents the pupil projections data under different scenarios (high, low, and central). The different scenarios can be selected via the user testing tab.</t>
  </si>
  <si>
    <t>If the unqualified teacher rates are held at levels from a previous year, the no. of qualified teachers required to enter into the stock in future would need to be scaled up or down accordingly.</t>
  </si>
  <si>
    <t xml:space="preserve">Charts compiling all rates </t>
  </si>
  <si>
    <t>THESE POLICY ASSUMPTIONS FEED INTO THE TEACHER NEED BY SUBJECT TAB AND ARE USED FOR MAKING ADJUSTMENTS TO THE FINAL ITT PLACE FIGURES.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</si>
  <si>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t>
    </r>
    <r>
      <rPr>
        <sz val="10"/>
        <rFont val="Arial"/>
        <family val="2"/>
      </rPr>
      <t xml:space="preserve"> routes including as NQTs, re-entrants, and new to SF sector entrants.</t>
    </r>
  </si>
  <si>
    <r>
      <t xml:space="preserve">ITT places using the </t>
    </r>
    <r>
      <rPr>
        <sz val="10"/>
        <color indexed="10"/>
        <rFont val="Arial"/>
        <family val="2"/>
      </rPr>
      <t>currently selected</t>
    </r>
    <r>
      <rPr>
        <sz val="10"/>
        <rFont val="Arial"/>
        <family val="2"/>
      </rPr>
      <t xml:space="preserve"> scenarios</t>
    </r>
  </si>
  <si>
    <r>
      <t xml:space="preserve">Scenarios </t>
    </r>
    <r>
      <rPr>
        <sz val="10"/>
        <color indexed="10"/>
        <rFont val="Arial"/>
        <family val="2"/>
      </rPr>
      <t xml:space="preserve">currently </t>
    </r>
    <r>
      <rPr>
        <sz val="10"/>
        <color indexed="10"/>
        <rFont val="Arial"/>
        <family val="2"/>
      </rPr>
      <t>selected</t>
    </r>
    <r>
      <rPr>
        <sz val="10"/>
        <rFont val="Arial"/>
        <family val="2"/>
      </rPr>
      <t xml:space="preserve"> within the model</t>
    </r>
  </si>
  <si>
    <r>
      <t xml:space="preserve">ITT places under </t>
    </r>
    <r>
      <rPr>
        <sz val="10"/>
        <color indexed="10"/>
        <rFont val="Arial"/>
        <family val="2"/>
      </rPr>
      <t>central</t>
    </r>
    <r>
      <rPr>
        <sz val="10"/>
        <rFont val="Arial"/>
        <family val="2"/>
      </rPr>
      <t xml:space="preserve"> scenarios (default scenarios)</t>
    </r>
  </si>
  <si>
    <t>Different values can be selected using the user testing tab.</t>
  </si>
  <si>
    <t>The entrant age breakdowns are calculated using 4 years' worth of SWC data. Rates are calculated for both genders combined together.</t>
  </si>
  <si>
    <t>Users can select different projected wastage rate scenarios.</t>
  </si>
  <si>
    <t>Difference</t>
  </si>
  <si>
    <t>- Science was not broken down into Biology, Chemistry, and Physics pre-2014/15.</t>
  </si>
  <si>
    <t xml:space="preserve">Scenarios </t>
  </si>
  <si>
    <t>No. for selection</t>
  </si>
  <si>
    <t>Details of scenario</t>
  </si>
  <si>
    <t>EBacc policy</t>
  </si>
  <si>
    <t>Primary PTR - default</t>
  </si>
  <si>
    <t>Primary PTR - user selected</t>
  </si>
  <si>
    <t>Secondary PTR - default</t>
  </si>
  <si>
    <t>Secondary PTR - user selected</t>
  </si>
  <si>
    <t>Data selected by user testing</t>
  </si>
  <si>
    <t>Lists the data as selected by the user testing tab to play into the wider model.</t>
  </si>
  <si>
    <t>Brief summary of model along with details of current version and colour key.</t>
  </si>
  <si>
    <t>Lists the policy assumptions at primary level to play into the teacher need calculations.</t>
  </si>
  <si>
    <t>Lists the policy assumptions at secondary level to play into the teacher need calculations.</t>
  </si>
  <si>
    <t>RAW DATA INPUTS</t>
  </si>
  <si>
    <t>Calculates retirement rates for the primary phase.</t>
  </si>
  <si>
    <t>Calculates retirement rates for the secondary phase.</t>
  </si>
  <si>
    <t>Calculates death in service rates for the primary phase.</t>
  </si>
  <si>
    <t>Calculates death in service rates for the secondary phase.</t>
  </si>
  <si>
    <t>Calculates wastage rates for the primary phase.</t>
  </si>
  <si>
    <t>Calculates wastage rates for the secondary phase.</t>
  </si>
  <si>
    <t>Calculates projected wastage rates for the primary phase.</t>
  </si>
  <si>
    <t>Calculates projected wastage rates for the secondary phase.</t>
  </si>
  <si>
    <t>Calculates projected wastage rates for the secondary phase for Group 1 subjects only.</t>
  </si>
  <si>
    <t>Calculates projected wastage rates for the secondary phase for Group 2 subjects only.</t>
  </si>
  <si>
    <t>Calculates projected wastage rates for the secondary phase for Group 3 subjects only.</t>
  </si>
  <si>
    <t>Calculates the primary teacher need.</t>
  </si>
  <si>
    <t>Calculates the overall secondary teacher need for all subjects combined.</t>
  </si>
  <si>
    <t>Calculates the secondary teacher need for specific subjects.</t>
  </si>
  <si>
    <t>Calculates the entrant teacher need for primary teachers, the number of primary teachers that leave, and how the primary teacher stock changes over time.</t>
  </si>
  <si>
    <t>Calculates the proportion of primary teachers historically entering the stock via different entrant routes.</t>
  </si>
  <si>
    <t>Calculates the proportion of secondary teachers historically entering the stock via different entrant routes.</t>
  </si>
  <si>
    <t>Calculates the proportion of historical primary teacher entrants that are employed part-time via the different routes.</t>
  </si>
  <si>
    <t>Calculates the proportion of historical secondary teacher entrants that are employed part-time via the different routes.</t>
  </si>
  <si>
    <t>Calculates the proportion of primary teachers expected to enter by different entrant routes.</t>
  </si>
  <si>
    <t>Calculation of primary retirement rates</t>
  </si>
  <si>
    <t>Calculation of secondary retirement rates</t>
  </si>
  <si>
    <t>Calculation of primary death rates</t>
  </si>
  <si>
    <t>Calculation of secondary death rates</t>
  </si>
  <si>
    <t>Calculation of primary wastage rates</t>
  </si>
  <si>
    <t>Calculation of secondary wastage rates</t>
  </si>
  <si>
    <t>Projected primary wastage rates</t>
  </si>
  <si>
    <t>Projected secondary wastage rates</t>
  </si>
  <si>
    <t>Calculation of primary teacher need</t>
  </si>
  <si>
    <t>Calculation of overall secondary teacher need</t>
  </si>
  <si>
    <t>Calculation of primary entrant rates</t>
  </si>
  <si>
    <t>Calculation of secondary entrant rates</t>
  </si>
  <si>
    <t>Calculation of primary part-time entrants</t>
  </si>
  <si>
    <t>Calculation of secondary part-time entrants</t>
  </si>
  <si>
    <t>Pupil projections scenarios</t>
  </si>
  <si>
    <t>Changes in subject teaching hours</t>
  </si>
  <si>
    <t>FINAL OUTPUTS OF ITT PLACES</t>
  </si>
  <si>
    <t>Comparison of pupil projections</t>
  </si>
  <si>
    <t>Summarises the entrant teacher need values calculated by the model to feed into section 2 of the model.</t>
  </si>
  <si>
    <t>OUTPUTS FOR SECTION 2 OF MODEL</t>
  </si>
  <si>
    <t>The previous calculation tabs including 'outputs for section 2 of model' and the raw data tabs.</t>
  </si>
  <si>
    <t xml:space="preserve">These figures cover all teachers entering into the 'state-funded schools sector' as defined by the TSM. This includes those entering into service in primary and secondary schools having previously been teaching in special schools, PRUs, independent schools, the FE sector, supply roles, and schools in other countries including Scotland, Wales, and Northern Ireland among others. Teachers entering teaching as newly qualified teachers, new to the state-funded sector, and those that are re-entrants are included. </t>
  </si>
  <si>
    <t>'Teacher need by subject' tab.</t>
  </si>
  <si>
    <t>Where are the data on this sheet from?</t>
  </si>
  <si>
    <t>The central scenario rate is based on weighted averages of historical rates from the most recent four years for which we have data. (As data are provisional for the two most recent years, the data are weighted).</t>
  </si>
  <si>
    <t>Input from the raw data inputs tab, they will update automatically when new data are fed into the raw data inputs tab.</t>
  </si>
  <si>
    <t>This approach is used as the two most recent years of historical data are provisional and subject to future updates.</t>
  </si>
  <si>
    <t>Where do these data come from?</t>
  </si>
  <si>
    <t>This sheet provides all the raw data that feed into the model. ONLY THIS SHEET SHOULD HAVE RAW DATA FED INTO IT.</t>
  </si>
  <si>
    <t>What year are the latest data up to?</t>
  </si>
  <si>
    <t xml:space="preserve">The data show the stock figures and the no. of teachers leaving as wastage each year. They are used to calculate wastage rates. </t>
  </si>
  <si>
    <t>The data show the projected change in wastage rates for both male and female teachers as a scalar.</t>
  </si>
  <si>
    <t>The data show the no. of teachers leaving through retirement each year. It is used to calculate the retirement rates.</t>
  </si>
  <si>
    <t>The data show the age group breakdown of those entering the stock each year. The data are used to estimate what the age group breakdown is of teachers entering the stock.</t>
  </si>
  <si>
    <t>These data come from the Pupil Projections Model. The figures come from a point in January which relates to the academic year starting in September of the previous calendar year.</t>
  </si>
  <si>
    <t xml:space="preserve">Year data relate to </t>
  </si>
  <si>
    <t xml:space="preserve">WHERE DATA FOR AN INDIVIDUAL YEAR HAVE BEEN PUBLISHED IN MORE THAN ONE VERSION OF THE TSM, THE MOST RECENTLY PUBLISHED FIGURE HAS BEEN PROVIDED. </t>
  </si>
  <si>
    <t xml:space="preserve">Graphically represents the pupil projections data from this year's and last year's TSM. </t>
  </si>
  <si>
    <t>Note - each year, a new year's worth of historical data is added in manually (the green cells). The red and yellow cells calculate/source themselves.</t>
  </si>
  <si>
    <t>Summarises the primary phase policy assumptions to feed into the model to account for any additional teachers that might be needed because of primary teacher related policies.</t>
  </si>
  <si>
    <t>There are no primary policy assumptions added into this model.</t>
  </si>
  <si>
    <t>The primary entrant need calculations.</t>
  </si>
  <si>
    <t>The projected primary wastage rates calculations tab.</t>
  </si>
  <si>
    <t>The primary entrant need calculation tabs.</t>
  </si>
  <si>
    <t>1. Calculated primary wastage rates</t>
  </si>
  <si>
    <t>1. Break down of primary stock and by whether they are qualified or unqualified.</t>
  </si>
  <si>
    <t>The primary entrant need calculation tab.</t>
  </si>
  <si>
    <t>1. Calculating no. of FTE primary teachers required</t>
  </si>
  <si>
    <t>Current primary FTE</t>
  </si>
  <si>
    <t>These figures are high level primary stock figures. To update simply add in an extra year's data on the raw data tab and scroll along one column.</t>
  </si>
  <si>
    <t>Occasional (not included in the main primary stock)</t>
  </si>
  <si>
    <t>Centrally employed or occasional FTE (assume FTE rate same as primary)</t>
  </si>
  <si>
    <t>2. Calculating no. of FTE regular primary teachers required</t>
  </si>
  <si>
    <t>There are no primary policy assumptions to be added to this model.</t>
  </si>
  <si>
    <t>4. Final primary teacher need (how many primary teachers do we need?)</t>
  </si>
  <si>
    <t>Calculates the primary entrant rates (the proportion of entrants coming into the active stock via different routes e.g. as NQTs, re-entrants, and new to the SF sector entrants).</t>
  </si>
  <si>
    <t>Calculates the proportion of primary entrants who are employed part-time.</t>
  </si>
  <si>
    <t>Calculates the no. of entrants required for primary teachers by each entrant route. It does this by calculating the no. expected to enter by each route using historical rates taking into account the working patterns of teachers by different routes.</t>
  </si>
  <si>
    <t>2. FTE rate of the primary stock</t>
  </si>
  <si>
    <t>Policy assumptions primary</t>
  </si>
  <si>
    <t>Policy assumptions secondary</t>
  </si>
  <si>
    <t>The FTE rates have been assumed as being the same for all secondary subjects.</t>
  </si>
  <si>
    <t>Data on the average FTE rate of part-time primary and secondary teachers in the existing stock. Full-time teachers are considered to have an FTE rate of 1.0</t>
  </si>
  <si>
    <t>Summarises the secondary phase policy assumptions to feed into the model to account for any additional teachers that might be needed because of secondary teacher related policies.</t>
  </si>
  <si>
    <t>The secondary entrant need calculations.</t>
  </si>
  <si>
    <t>The projected secondary wastage rates calculations tab.</t>
  </si>
  <si>
    <t>The secondary entrant need calculation tabs.</t>
  </si>
  <si>
    <t>1. Calculated secondary wastage rates</t>
  </si>
  <si>
    <t>Takes the overall secondary projected wastage scalars (see previous wastage calculation tabs) and applies a conversion rate to these rates for the relevant subject group. This accounts for some subjects having higher or lower wastage rates than others.</t>
  </si>
  <si>
    <t>These rates are applied to the overall secondary projected wastage scalars. They then feed into the relevant subject tabs.</t>
  </si>
  <si>
    <t>2. Overall secondary projected wastage rates</t>
  </si>
  <si>
    <t>3. Calculation of secondary projected wastage rates for Group 1 subjects</t>
  </si>
  <si>
    <t>3. Calculation of secondary projected wastage rates for Group 2 subjects</t>
  </si>
  <si>
    <t>3. Calculation of secondary projected wastage rates for Group 3 subjects</t>
  </si>
  <si>
    <t>All secondary pupils</t>
  </si>
  <si>
    <t>Occasional (not included in the secondary by subject stock)</t>
  </si>
  <si>
    <t>Centrally employed or occasional FTE (not included in the secondary by subject stock)</t>
  </si>
  <si>
    <t>2. Calculating no. of FTE regular secondary teachers required</t>
  </si>
  <si>
    <t>3. Calculating additional teachers required from policies or initiatives affecting overall secondary teacher need</t>
  </si>
  <si>
    <t>There are no assumptions about the overall secondary teacher stock used in this model. Assumptions by subject are added into the teacher need by subject tab.</t>
  </si>
  <si>
    <t>4. Final secondary teacher need FTE (includes some unqualified teachers) (how many secondary teachers do we need?)</t>
  </si>
  <si>
    <t>1. Calculating no. of FTE secondary teachers required</t>
  </si>
  <si>
    <t>Current secondary FTE</t>
  </si>
  <si>
    <t>These figures are high level secondary stock figures. To update simply add in an extra year's data on the raw data tab and scroll along one column.</t>
  </si>
  <si>
    <t>8. What proportion of the overall secondary teacher need (FTE) is required for each subject?</t>
  </si>
  <si>
    <t>Converts the 'overall secondary teacher need' into the teacher need for particular subjects based on secondary teaching timetable information.</t>
  </si>
  <si>
    <t>Calculation overall secondary teacher need and raw data inputs sheet.</t>
  </si>
  <si>
    <t>1. What is the overall secondary teacher need?</t>
  </si>
  <si>
    <t>The primary and secondary teacher need sheets.</t>
  </si>
  <si>
    <t>Almost all of the previous secondary calculation (red) tabs feed into this sheet.</t>
  </si>
  <si>
    <t>Calculates the secondary entrant rates (the proportion of entrants coming into the active stock via different routes e.g. as NQTs, re-entrants, and new to the SF sector entrants).</t>
  </si>
  <si>
    <t>Calculates the proportion of secondary entrants who are employed part-time.</t>
  </si>
  <si>
    <t>2. FTE rate of the secondary stock</t>
  </si>
  <si>
    <t>The weighted retirement rates are weighted averages calculated using 4 years' worth of SWC data. Rates are calculated for both genders and all age groups for both primary and secondary phases.</t>
  </si>
  <si>
    <t>The weighted death in service rates are weighted averages calculated using 4 years' worth of SWC data. Rates are calculated for both genders and all age groups for both primary and secondary phases.</t>
  </si>
  <si>
    <t>The weighted wastage rates are weighted averages calculated using 4 years' worth of SWC data. Rates are calculated for both genders and all age groups for both primary and secondary phases.</t>
  </si>
  <si>
    <t>Total secondary entrant teacher need</t>
  </si>
  <si>
    <t xml:space="preserve">These are qualified entrant teachers who did not qualify in the year before they entered into the active stock. They are not recorded on the departments' datasets as having previously held a regular teaching role within a state-funded primary/secondary/academy school in England. However, they may have taught previously within a PRU, special school, independent school, or school in Wales/Scotland etc. </t>
  </si>
  <si>
    <t>These are entrant teachers who did not qualify in the year before they entered into the stock and are recorded on the departments' datasets as having previously held a regular teaching role within a state-funded primary/secondary/academy school in England at an earlier point in their career.</t>
  </si>
  <si>
    <t>Primary part-time entrant rates</t>
  </si>
  <si>
    <t>Primary part-time FTE rate</t>
  </si>
  <si>
    <t>Secondary part-time entrant rates</t>
  </si>
  <si>
    <t>Secondary part-time FTE rate</t>
  </si>
  <si>
    <t xml:space="preserve">These ITT place numbers have been calculated by previous versions of the TSM (historical figures) or this version of the model (projected figures).  </t>
  </si>
  <si>
    <t>IMPORTANT - PLEASE NOTE THE FOLLOWING INFORMATION:</t>
  </si>
  <si>
    <r>
      <t>Figures covering the 2011/12-2014/15 academic years are</t>
    </r>
    <r>
      <rPr>
        <i/>
        <sz val="10"/>
        <rFont val="Arial"/>
        <family val="2"/>
      </rPr>
      <t xml:space="preserve"> estimates</t>
    </r>
    <r>
      <rPr>
        <sz val="10"/>
        <rFont val="Arial"/>
        <family val="2"/>
      </rPr>
      <t xml:space="preserve"> of postgraduate ITT place numbers derived from previous versions of the TSM (the 2014/15 TSM and its predecessors) which may not be available elsewhere online.</t>
    </r>
  </si>
  <si>
    <t>- The historical figures for Others include Social Studies figures.</t>
  </si>
  <si>
    <t>1. Entrant need by headcount under different scenarios in section 1 of the TSM</t>
  </si>
  <si>
    <t>Summarises the total no. of leavers over time by all exit routes for all subjects in both table and chart form.</t>
  </si>
  <si>
    <t>NOTE:</t>
  </si>
  <si>
    <t>Results from selected scenario</t>
  </si>
  <si>
    <t>Differences between the values calculated in selected scenario and the default values</t>
  </si>
  <si>
    <t>Back to scenario selection</t>
  </si>
  <si>
    <t>See all teacher need charts</t>
  </si>
  <si>
    <t>See all entrant need charts</t>
  </si>
  <si>
    <t>Teacher need</t>
  </si>
  <si>
    <t>SUMMARY_OUTPUTS</t>
  </si>
  <si>
    <t>See summary of scenario outputs</t>
  </si>
  <si>
    <t>This sheet enables users to see a summary of the results of the scenarios they have selected against the default values.</t>
  </si>
  <si>
    <t>Summarises the final outputs of the allocations, teacher need, and entrant need figures.</t>
  </si>
  <si>
    <t>ITT place outputs</t>
  </si>
  <si>
    <t>See detailed ITT place outputs</t>
  </si>
  <si>
    <t>This sheet allows users to see a summary of the values calculated by their selected scenario against the default values. For further details on the methodology of how the ITT place outputs are calculated, including which trainees are and are not included, users should go to the 'FINAL OUTPUTS OF ITT PLACES' sheet.</t>
  </si>
  <si>
    <t>See detailed results of ITT place outputs under these scenarios</t>
  </si>
  <si>
    <t>Select three subjects to compare between the selected scenarios and the default values:</t>
  </si>
  <si>
    <t>Into which sheet is the assumption added?</t>
  </si>
  <si>
    <t>(h) Increased EBacc entry policy assumptions</t>
  </si>
  <si>
    <t>5. Include effect of policy assumptions (increased EBacc entry rate is handled separately in section 7 which is lower down on this tab)</t>
  </si>
  <si>
    <t>7. What about the impact of increased EBacc entry rates?</t>
  </si>
  <si>
    <t>Because of the impact of the increased EBacc entry policy adjustment, additional Geography teachers may be required.</t>
  </si>
  <si>
    <t>Because of the impact of the increased EBacc entry policy adjustment, additional History teachers may be required.</t>
  </si>
  <si>
    <t>Because of the impact of the increased EBacc entry policy adjustment, additional Modern Foreign Languages teachers may be required.</t>
  </si>
  <si>
    <t>Increased EBacc scenario data</t>
  </si>
  <si>
    <t>Lists data that can be selected for different EBacc entry rate scenarios to estimate the impact of the increased EBacc entry policy via the user-testing tab.</t>
  </si>
  <si>
    <t>1. Scenarios for increased EBacc entry</t>
  </si>
  <si>
    <t>Lists data that can be selected for increased EBacc entry policy impact modelling.</t>
  </si>
  <si>
    <t>Compiles the entrant teacher need outputs to feed into section 2 of the TSM, i.e. the number of qualified teachers (headcount) that will enter into the stock by any entrant route in each academic year.</t>
  </si>
  <si>
    <t>Modern Foreign Languages (EBacc) - Adjusting for different sources of new teachers</t>
  </si>
  <si>
    <t>2028/29</t>
  </si>
  <si>
    <t>Years 7-9</t>
  </si>
  <si>
    <t>Years 10-11</t>
  </si>
  <si>
    <t>Years 12-13</t>
  </si>
  <si>
    <t>4. What no. of hours teaching time will be required for each subject to years 7-9, 10-11, and 12-13 (from the workforce) going forwards as pupil no.s change?</t>
  </si>
  <si>
    <t>Year groups</t>
  </si>
  <si>
    <t>Years 7-9 - Adjustment to keep proportion of hours consistent for English, Mathematics, and Science (unless they are increased by a policy assumption as shown in light blue)</t>
  </si>
  <si>
    <t>3. What amount of teaching time is required for each subject for each pupil in years 7-9, 10-11, and 12-13?</t>
  </si>
  <si>
    <t>No. of FTE pupils from the academic year of timetable data in years 7-9, 10-11, and 12-13:</t>
  </si>
  <si>
    <t>2. What amount of teaching time is required for each subject from the total secondary teaching workforce to years 7-9, 10-11, and 12-13?</t>
  </si>
  <si>
    <t>Years 10-11 - Adjustment to keep proportion of hours consistent for English, Mathematics, and Science (unless they are increased by a policy assumption as shown in light blue)</t>
  </si>
  <si>
    <t>Years 12-13 - Adjustment to keep proportion of hours consistent for English, Mathematics, and Science (unless they are increased by a policy assumption)</t>
  </si>
  <si>
    <t>Pupils FTE Years 7-9</t>
  </si>
  <si>
    <t>6. What amount of the total teaching time across years 7-13 is required for each subject in future?</t>
  </si>
  <si>
    <t>Years 7-9 pupils</t>
  </si>
  <si>
    <t>Years 7-9 LOW</t>
  </si>
  <si>
    <t>Years 7-9 CENTRAL</t>
  </si>
  <si>
    <t>Years 7-9 HIGH</t>
  </si>
  <si>
    <t>Pupils FTE Years 7-9 Central</t>
  </si>
  <si>
    <t>Pupils FTE Years 7-9 High</t>
  </si>
  <si>
    <t>Pupils FTE Years 7-9 Low</t>
  </si>
  <si>
    <t>Years 7-9 historical</t>
  </si>
  <si>
    <t>Years 7-9 projected</t>
  </si>
  <si>
    <t>Years 10-11 historical</t>
  </si>
  <si>
    <t>Years 10-11 projected</t>
  </si>
  <si>
    <t>Years 12-13 historical</t>
  </si>
  <si>
    <t>Years 12-13 projected</t>
  </si>
  <si>
    <t>Pupils FTE Years 10-11 Central</t>
  </si>
  <si>
    <t>Pupils FTE Years 10-11 High</t>
  </si>
  <si>
    <t>Pupils FTE Years 10-11 Low</t>
  </si>
  <si>
    <t>Pupils FTE Years 10-11</t>
  </si>
  <si>
    <t>Years 10-11 pupils</t>
  </si>
  <si>
    <t>Years 10-11 LOW</t>
  </si>
  <si>
    <t>Years 10-11 CENTRAL</t>
  </si>
  <si>
    <t>Years 10-11 HIGH</t>
  </si>
  <si>
    <t>Years 12-13 pupils</t>
  </si>
  <si>
    <t>Produces charts displaying the % point change in the proportion of all secondary teaching hours dedicated to each subject at Years 7-9, Years 10-11, Years 12-13, and overall.</t>
  </si>
  <si>
    <t>Summarises the pupil projection figures using different population scenarios. Also, calculates Years 12-13 pupil projections.</t>
  </si>
  <si>
    <t>Charts displaying the percentage point change in the proportion of all secondary teaching hours dedicated to each subject at Years 7-9, Years 10-11, Years 12-13, and overall.</t>
  </si>
  <si>
    <t>Years 12-13 LOW</t>
  </si>
  <si>
    <t>Years 12-13 CENTRAL</t>
  </si>
  <si>
    <t>Years 12-13 HIGH</t>
  </si>
  <si>
    <t>Pupils FTE Years 12-13 Low</t>
  </si>
  <si>
    <t>Pupils FTE Years 12-13 Central</t>
  </si>
  <si>
    <t>Pupils FTE Years 12-13 High</t>
  </si>
  <si>
    <t>Pupils FTE Years 12-13</t>
  </si>
  <si>
    <t>NQTs and entrants via other, new initiatives</t>
  </si>
  <si>
    <t>Modern Foreign Languages NQTs and entrants via other, new initiatives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</si>
  <si>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 recruitment</t>
    </r>
    <r>
      <rPr>
        <sz val="10"/>
        <rFont val="Arial"/>
        <family val="2"/>
      </rPr>
      <t xml:space="preserve"> routes.</t>
    </r>
  </si>
  <si>
    <t>The number of NQTs and entrants via other, new initiatives can be scaled up via increases in ITT places. However, the number of re-entrants and new to SF sector entrants might be relatively limited by the existing pool of such teachers that are available.</t>
  </si>
  <si>
    <t>Adjustment for entrants via other, new initiatives</t>
  </si>
  <si>
    <t>This provides separate numbers of NQT entrants and entrants via other, new initiatives.</t>
  </si>
  <si>
    <t>Entrants via other, new initiatives</t>
  </si>
  <si>
    <t>VALUES BELOW TO BE ADDED IN MANUALLY</t>
  </si>
  <si>
    <t>Modern Foreign Languages entrants via other, new initiatives</t>
  </si>
  <si>
    <t>Summarises the no. of entrants via other, new initiatives.</t>
  </si>
  <si>
    <t>Entrants via other, new initiatives expected</t>
  </si>
  <si>
    <t>No. of entrants via other, new initiatives</t>
  </si>
  <si>
    <t>The Econometric Wastage Model.</t>
  </si>
  <si>
    <t>Summarises the no. of teachers expected to enter from other initiatives.</t>
  </si>
  <si>
    <t>Entrants via other initiatives</t>
  </si>
  <si>
    <t>https://www.gov.uk/government/statistics/initial-teacher-training-trainee-number-census-2016-to-2017</t>
  </si>
  <si>
    <t>Additional teachers to add</t>
  </si>
  <si>
    <t>NOTE - THERE ARE NO POLICIES TO BE ADDED TO THIS SECTION IN THIS VERSION OF THE TSM</t>
  </si>
  <si>
    <t>Data on the projected numbers of pupils by primary and secondary year groups.</t>
  </si>
  <si>
    <t>Secondary Wastage</t>
  </si>
  <si>
    <r>
      <t xml:space="preserve">There are four additional scenarios of alternative NQT entrant rates for both phases. These rates are </t>
    </r>
    <r>
      <rPr>
        <b/>
        <i/>
        <sz val="10"/>
        <rFont val="Arial"/>
        <family val="2"/>
      </rPr>
      <t>2.5 and 5% pts higher/lower</t>
    </r>
    <r>
      <rPr>
        <i/>
        <sz val="10"/>
        <rFont val="Arial"/>
        <family val="2"/>
      </rPr>
      <t xml:space="preserve"> than the central rate.</t>
    </r>
  </si>
  <si>
    <t>These data are the mean average of FTE rates for the current stock of each phase.</t>
  </si>
  <si>
    <t xml:space="preserve">Group 1 subjects comprise Biology, Chemistry, Computing, Mathematics, and Physics. Group 2 subjects comprise Classics, English, Geography, History, and Modern Foreign Languages. All other subjects fall into Group 3. </t>
  </si>
  <si>
    <t>Paste in the actual values in the cells below in row 37 and below…</t>
  </si>
  <si>
    <t>These data are teacher stocks numbers broken down by whether they are qualified/unqualified and their age group and gender. This is used for current stocks data.</t>
  </si>
  <si>
    <t>'Modern Foreign Languages 2' and 'Entrants via other initiatives' tab.</t>
  </si>
  <si>
    <t>Scenario 1 - Current EBacc entry rate</t>
  </si>
  <si>
    <t>Scenario 2 - 75% for GCSE exams in summer of 2024</t>
  </si>
  <si>
    <t>Scenario 1 - current EBacc entry rate</t>
  </si>
  <si>
    <t>1. Current EBacc entry rate</t>
  </si>
  <si>
    <t>2. 75% entry rate for exams in 2024</t>
  </si>
  <si>
    <t>The TSM uses a central scenario based on the median value of GDP and unemployment from the HMT's comparison of independent forecasts as well as the OBR's forecast of salary increases. Additionally, high and low scenarios are provided based on the interquartile range of HMT's comparison of independent forecasts for GDP and unemployment.</t>
  </si>
  <si>
    <r>
      <t xml:space="preserve">The </t>
    </r>
    <r>
      <rPr>
        <b/>
        <i/>
        <sz val="10"/>
        <rFont val="Arial"/>
        <family val="2"/>
      </rPr>
      <t>central</t>
    </r>
    <r>
      <rPr>
        <i/>
        <sz val="10"/>
        <rFont val="Arial"/>
        <family val="2"/>
      </rPr>
      <t xml:space="preserve"> rate is based on the PTR change rates observed during the longer term increases in PTR seen at the start of the millennium. The </t>
    </r>
    <r>
      <rPr>
        <b/>
        <i/>
        <sz val="10"/>
        <rFont val="Arial"/>
        <family val="2"/>
      </rPr>
      <t>2nd</t>
    </r>
    <r>
      <rPr>
        <i/>
        <sz val="10"/>
        <rFont val="Arial"/>
        <family val="2"/>
      </rPr>
      <t xml:space="preserve"> </t>
    </r>
    <r>
      <rPr>
        <b/>
        <i/>
        <sz val="10"/>
        <rFont val="Arial"/>
        <family val="2"/>
      </rPr>
      <t>highest</t>
    </r>
    <r>
      <rPr>
        <i/>
        <sz val="10"/>
        <rFont val="Arial"/>
        <family val="2"/>
      </rPr>
      <t xml:space="preserve"> and </t>
    </r>
    <r>
      <rPr>
        <b/>
        <i/>
        <sz val="10"/>
        <rFont val="Arial"/>
        <family val="2"/>
      </rPr>
      <t>2nd lowest</t>
    </r>
    <r>
      <rPr>
        <i/>
        <sz val="10"/>
        <rFont val="Arial"/>
        <family val="2"/>
      </rPr>
      <t xml:space="preserve"> rates are based on the </t>
    </r>
    <r>
      <rPr>
        <b/>
        <i/>
        <sz val="10"/>
        <rFont val="Arial"/>
        <family val="2"/>
      </rPr>
      <t xml:space="preserve">most extreme </t>
    </r>
    <r>
      <rPr>
        <i/>
        <sz val="10"/>
        <rFont val="Arial"/>
        <family val="2"/>
      </rPr>
      <t>changes in PTR around the start of the millennium. Alternative scenarios of slightly higher/lower rates are also supplied for comparison.</t>
    </r>
  </si>
  <si>
    <r>
      <t xml:space="preserve">There is also the opportunity to use </t>
    </r>
    <r>
      <rPr>
        <b/>
        <i/>
        <sz val="10"/>
        <rFont val="Arial"/>
        <family val="2"/>
      </rPr>
      <t>manually selected</t>
    </r>
    <r>
      <rPr>
        <i/>
        <sz val="10"/>
        <rFont val="Arial"/>
        <family val="2"/>
      </rPr>
      <t xml:space="preserve"> PTR change rate values by using the drop down menu and entering values (e.g. 0.4) in the grey boxes below.</t>
    </r>
  </si>
  <si>
    <t>There is also the opportunity to use manually selected NQT entrant rate values by using the drop down menu and entering values (e.g. 53%) in the grey boxes below.</t>
  </si>
  <si>
    <t xml:space="preserve">Information on the curriculum and teacher related policies affecting the number of teachers required. </t>
  </si>
  <si>
    <r>
      <t xml:space="preserve">This sheet enables users to select scenarios to be used within the calculations in the model, </t>
    </r>
    <r>
      <rPr>
        <b/>
        <i/>
        <sz val="10"/>
        <rFont val="Arial"/>
        <family val="2"/>
      </rPr>
      <t>e.g. high wastage rates, low pupil population projections.</t>
    </r>
  </si>
  <si>
    <t>Increases in Mathematics teaching requirements in years 12-13</t>
  </si>
  <si>
    <t>Increases in English teaching requirements in years 10-11</t>
  </si>
  <si>
    <t xml:space="preserve">Assume that Modern Foreign Languages GCSE entry rates increase up to 75% for GCSE exams in the summer of 2024 with corresponding increases in the quantity of Modern Foreign Languages teaching hours. Modern Foreign Languages teaching hours are increased at the expense of subjects other than Biology, Chemistry, Classics, English, Geography, History, Mathematics, and Physics teaching hours. </t>
  </si>
  <si>
    <t>Different subjects have higher or lower wastage rates for equivalent demographic groups (e.g. there may be a higher wastage rate for male Science teachers aged 30-34 than for male Music teachers aged 30-34).</t>
  </si>
  <si>
    <t>Calculates projected years 12-13 pupil populations as the Pupil Projections Model does not project values for the post-16 secondary schools population.</t>
  </si>
  <si>
    <t>Time (total hrs) spent teaching to:</t>
  </si>
  <si>
    <t>Time (total hrs) spent teaching each subject to:</t>
  </si>
  <si>
    <r>
      <t xml:space="preserve">We know what the headcount ratio between the different entrant routes is but they don’t give </t>
    </r>
    <r>
      <rPr>
        <i/>
        <u/>
        <sz val="10"/>
        <rFont val="Arial"/>
        <family val="2"/>
      </rPr>
      <t>equal</t>
    </r>
    <r>
      <rPr>
        <i/>
        <sz val="10"/>
        <rFont val="Arial"/>
        <family val="2"/>
      </rPr>
      <t xml:space="preserve"> FTE amounts of teachers (e.g. NQTs are proportionately more likely to be full-time). Therefore we need to work out the actual no. of teachers needed by different routes given that the different routes give different average FTE rates. To do this we work out an FTE ratio for the different entrant routes. Example below:</t>
    </r>
  </si>
  <si>
    <t>Part-time</t>
  </si>
  <si>
    <t>Full-time</t>
  </si>
  <si>
    <t>The model now subtracts the number of entrants from 'other, new initiatives' from the 'NQTs and entrants via other, new initiatives' group.</t>
  </si>
  <si>
    <t>Secondary Retirements</t>
  </si>
  <si>
    <t>Secondary Deaths</t>
  </si>
  <si>
    <t>Secondary Leavers</t>
  </si>
  <si>
    <t>Religious Education - Historical</t>
  </si>
  <si>
    <t>Religious Education - Projected</t>
  </si>
  <si>
    <t>How does this spreadsheet feed into the ITT recruitment process?</t>
  </si>
  <si>
    <t>If a teacher deferred their entry into teaching (after ITT) by a year or more, they would be included within this category.</t>
  </si>
  <si>
    <t xml:space="preserve">The secondary phase is broken down into a series of subjects. </t>
  </si>
  <si>
    <t>12. Average FTE rates of part-time teachers by phase.</t>
  </si>
  <si>
    <t>13. Entrant numbers by entrant route data</t>
  </si>
  <si>
    <t>ITT Census.</t>
  </si>
  <si>
    <t>Rates from latest data</t>
  </si>
  <si>
    <t>2029/30</t>
  </si>
  <si>
    <t>Calculates the basic teacher need for primary teachers, i.e. x primary FTE teachers are required in future.</t>
  </si>
  <si>
    <t>Calculates the basic teacher need for secondary teachers, i.e. x secondary FTE teachers are required in future. The need by individual subjects is calculated on the teacher need by subject tab.</t>
  </si>
  <si>
    <t>Primary age 2019/20 TSM</t>
  </si>
  <si>
    <t>Years 7-9 2019/20 TSM</t>
  </si>
  <si>
    <t>Years 10-11 2019/20 TSM</t>
  </si>
  <si>
    <t>Years 12-13 2019/20 TSM</t>
  </si>
  <si>
    <t>All secondary 2019/20 TSM</t>
  </si>
  <si>
    <t>Primary total 2019/20 TSM</t>
  </si>
  <si>
    <t>Secondary total 2019/20 TSM</t>
  </si>
  <si>
    <t>2019/20 TSM Primary</t>
  </si>
  <si>
    <t>2019/20 TSM Secondary</t>
  </si>
  <si>
    <t>2019/20 TSM Primary change rates</t>
  </si>
  <si>
    <t>2019/20 TSM Secondary change rates</t>
  </si>
  <si>
    <t>Proportions by Route (based on trainees in the 2017/18 ITT census).</t>
  </si>
  <si>
    <t>Values are weighted averages using 4 years' worth of data. Where there are low numbers of relevant trainees for a particular subject in some or all years, a tolerance threshold rate +/- 10% of the total average has been used as a proxy.</t>
  </si>
  <si>
    <r>
      <rPr>
        <b/>
        <u/>
        <sz val="10"/>
        <color indexed="10"/>
        <rFont val="Arial"/>
        <family val="2"/>
      </rPr>
      <t>Postgraduate completion rates</t>
    </r>
    <r>
      <rPr>
        <b/>
        <sz val="10"/>
        <color indexed="10"/>
        <rFont val="Arial"/>
        <family val="2"/>
      </rPr>
      <t xml:space="preserve"> are the proportion of PG trainees completing ITT. They are used to estimate how many trainees will be expected to complete ITT. The </t>
    </r>
    <r>
      <rPr>
        <b/>
        <u/>
        <sz val="10"/>
        <color indexed="10"/>
        <rFont val="Arial"/>
        <family val="2"/>
      </rPr>
      <t>postgraduate employment rates</t>
    </r>
    <r>
      <rPr>
        <b/>
        <sz val="10"/>
        <color indexed="10"/>
        <rFont val="Arial"/>
        <family val="2"/>
      </rPr>
      <t xml:space="preserve"> are the proportion of PG trainees gaining employment in the state-funded schools sector by May of the academic year following the year of ITT completion. They are used to estimate how many trainees will actually go into employment after successfully training as NQTs. The two rates are used to scale up the NQT entrant teacher need to calculate the postgraduate ITT trainee need.</t>
    </r>
  </si>
  <si>
    <t xml:space="preserve">ITT performance profiles. </t>
  </si>
  <si>
    <t>The proportion of undergraduate trainees gaining employment in the state-funded schools sector by May of the academic year following the year of ITT completion. It is used to estimate how many trainees on courses of greater than one year length go into employment after training as NQTs.</t>
  </si>
  <si>
    <t>Increases in Science teaching requirements in years 10-11</t>
  </si>
  <si>
    <t>Values are weighted averages using 4 years' worth of data, of which the latest year of data is provisional. Where there are low numbers of relevant trainees for a particular subject in some or all years, a tolerance threshold rate +/- 10% of the total average has been used as a proxy.</t>
  </si>
  <si>
    <t>Values are weighted averages using 4 years' worth of data. The latest year of data included in the weighted average for postgraduate employment rates is provisional. Where there are low numbers of relevant trainees for a particular subject in some or all years, a tolerance threshold rate +/- 10% of the total average has been used as a proxy.</t>
  </si>
  <si>
    <t>The Pupil Projections Model does not provide pupil projections for Years 12-13 (those aged 16-19). This is estimated elsewhere in this model, using the 16-19 total (whether in school or not) population projections.</t>
  </si>
  <si>
    <t>Includes Child Development, Citizenship, Law, Media Studies, Other Social Studies, Other Technology, Politics, Psychology, Sociology, and Social Sciences among others.</t>
  </si>
  <si>
    <t>The number of History re-entrants and new to SF sector entrants is limited at the figure estimated in the most recent SWC using the methodology used in the May 2017 teachers analysis compendium.</t>
  </si>
  <si>
    <t>The number of Geography re-entrants and new to SF sector entrants is limited at the figure estimated in the most recent SWC using the methodology used in the May 2017 teachers analysis compendium.</t>
  </si>
  <si>
    <t>The number of Modern Foreign Language re-entrants and new to SF sector entrants is limited at the figure estimated in the most recent SWC using the methodology used in the May 2017 teachers analysis compendium.</t>
  </si>
  <si>
    <t>This is the additional number of re-entrants that the department will seek for 2020/21.</t>
  </si>
  <si>
    <t xml:space="preserve">The purple cells indicate those subjects (mostly non-EBacc) which are adjusted downward. This adjustment keeps the total no. of hours taught the same as initially calculated further up the sheet once policy assumption uplifts have been used. </t>
  </si>
  <si>
    <t>Orange cells indicate (a selection of EBacc subjects) where hours are kept at the levels estimated in the table above. Light blue cells indicate where policy assumptions were used to provided an uplift in teaching hours.</t>
  </si>
  <si>
    <t>The impact on teaching hours of these policy assumptions combined together</t>
  </si>
  <si>
    <t>Rates from the latest data</t>
  </si>
  <si>
    <t>These additional teachers would be sourced from the entrant teacher need figures feeding into the next ITT round to ensure that the model delivers them somewhere.</t>
  </si>
  <si>
    <t xml:space="preserve">The balance of teaching across secondary subjects is adjusted using internal analysis on the impact of increased EBacc entry on the number of hours taught in each secondary subject. This analysis estimates how teaching hours will be adjusted across subjects. The total number of teaching hours is not changed, only the balance between subjects. </t>
  </si>
  <si>
    <t>These are the model outputs generated using the scenarios selected using the drop-down menus below.</t>
  </si>
  <si>
    <r>
      <t xml:space="preserve">The November 2010 SWC relates to the 2010/11 academic year, the 2011 SWC to 2011/12 and so on. The model assumes that this stock is the </t>
    </r>
    <r>
      <rPr>
        <i/>
        <sz val="10"/>
        <rFont val="Arial"/>
        <family val="2"/>
      </rPr>
      <t>closing</t>
    </r>
    <r>
      <rPr>
        <sz val="10"/>
        <rFont val="Arial"/>
        <family val="2"/>
      </rPr>
      <t xml:space="preserve"> stock for that academic year.</t>
    </r>
  </si>
  <si>
    <r>
      <t xml:space="preserve">End of model adjustment to increase no. of ITT places for EBacc subjects </t>
    </r>
    <r>
      <rPr>
        <i/>
        <sz val="10"/>
        <color indexed="40"/>
        <rFont val="Arial"/>
        <family val="2"/>
      </rPr>
      <t>(light blue = adjustment to holding limits, if required)</t>
    </r>
  </si>
  <si>
    <t>Check:</t>
  </si>
  <si>
    <t>Secondary stock numbers broken down by age:</t>
  </si>
  <si>
    <t>Users can select different rates for the proportion of teachers in active service that will be unqualified (do not hold QTS) in future.</t>
  </si>
  <si>
    <t>This allows the model to account for the recruitment of additional teachers to address (and counter) increases in the proportion of teachers that are unqualified (as observed in LA maintained schools).</t>
  </si>
  <si>
    <r>
      <t xml:space="preserve">The projected figures are </t>
    </r>
    <r>
      <rPr>
        <b/>
        <u/>
        <sz val="10"/>
        <rFont val="Arial"/>
        <family val="2"/>
      </rPr>
      <t>subject to future changes</t>
    </r>
    <r>
      <rPr>
        <b/>
        <sz val="10"/>
        <rFont val="Arial"/>
        <family val="2"/>
      </rPr>
      <t xml:space="preserve"> and </t>
    </r>
    <r>
      <rPr>
        <b/>
        <u/>
        <sz val="10"/>
        <rFont val="Arial"/>
        <family val="2"/>
      </rPr>
      <t>will be revised</t>
    </r>
    <r>
      <rPr>
        <b/>
        <sz val="10"/>
        <rFont val="Arial"/>
        <family val="2"/>
      </rPr>
      <t xml:space="preserve"> with data updates and assumption changes in the coming years.</t>
    </r>
  </si>
  <si>
    <t xml:space="preserve">- From 2019/20 onward, Dance was included within Physical Education and Economic was included within Business Studies. They were previously included within Others. </t>
  </si>
  <si>
    <t>2017/18 data</t>
  </si>
  <si>
    <t>Raw data tab and the SWC</t>
  </si>
  <si>
    <t>The quantity of KS4 teaching (as a % of the total) dedicated to Mathematics is growing; as a result of both the greater importance of Mathematics within performance tables and policies such as the Teaching for Mastery programme and the new, expanded GCSEs.</t>
  </si>
  <si>
    <t>Data on the number of training places allocated in previous years, ITT course lengths, and the employment &amp; ITT outcomes of trainees.</t>
  </si>
  <si>
    <t>Note- logically all the pupil projections scenarios should be set to the same scenario, e.g. if primary age pupil projections are at the higher projected levels, so should the projection of secondary age pupils.</t>
  </si>
  <si>
    <t xml:space="preserve">Teachers leaving as wastage include all teachers that leave the 'state-funded schools sector' as defined by the TSM except those that leave through retirement or deaths in service. This includes teachers leaving the state-funded sector to teach in special schools, PRUs, independent schools, the FE sector, supply roles, and schools in other countries including Scotland, Wales, and Northern Ireland among others. Teachers leaving teaching altogether are also included. </t>
  </si>
  <si>
    <t>The data show the no. of teachers leaving through death in service each year. It is used to calculate the death in service rates.</t>
  </si>
  <si>
    <t>MALE SECONDARY No.s death in service</t>
  </si>
  <si>
    <t>FEMALE SECONDARY No.s death in service</t>
  </si>
  <si>
    <t>MALE PRIMARY No.s death in service</t>
  </si>
  <si>
    <t>FEMALE PRIMARY No.s death in service</t>
  </si>
  <si>
    <t>The average FTE rates of the existing stock for each subject/phase. They are used to estimate the no. of FTE teachers an entrant actually contributes on joining the active stock (one entrant teacher does not necessarily provide one FTE teacher for active service as some may work part-time).</t>
  </si>
  <si>
    <t xml:space="preserve">Each year an extra year's worth of data are added into the model. Projected values are subject to change and may be different in future versions of the TSM.
</t>
  </si>
  <si>
    <t>Calculates the retirement rates (proportion of each gender age group expected to leave as retirements in the year for which we have most up-to-date data) for the primary teacher stock. They are weighted towards the most recent year as data are incomplete (and provisional) for the two most recent years. The model uses this to estimate what proportion of the stock will leave as retirements in future. The model assumes that rates will be constant going forward.</t>
  </si>
  <si>
    <t>Calculates the retirement rates (proportion of each gender age group expected to leave as retirements in the year for which we have most up-to-date data) for the secondary teacher stock. They are weighted towards the most recent year as data are incomplete (and provisional) for the two most recent years. The model uses this to estimate what proportion of the stock will leave as retirements in future. The model assumes that rates will be constant going forward.</t>
  </si>
  <si>
    <t>Calculates the death in service rates (proportion of each gender age group expected to leave as deaths in service in the year for which we have most up-to-date data) for the primary teacher stock. They are weighted towards the most recent year as data are incomplete (and provisional) for the two most recent years. The model uses this to estimate what proportion of the stock will leave as deaths in service in future. The model assumes that rates will be constant going forward.</t>
  </si>
  <si>
    <t>Calculates the death in service rates (proportion of each gender age group expected to leave as deaths in service in the year for which we have most up-to-date data) for the secondary teacher stock. They are weighted towards the most recent year as data are incomplete (and provisional) for the two most recent years. The model uses this to estimate what proportion of the stock will leave as deaths in service in future. The model assumes that rates will be constant going forward.</t>
  </si>
  <si>
    <t>Calculates the entrant teacher need for Primary teachers. It does this by calculating the no. expected to leave/enter and estimates how the size and demographics of the stock will change over time.</t>
  </si>
  <si>
    <t>Note - these numbers have been rounded to the nearest whole number.</t>
  </si>
  <si>
    <t>The rates are used to estimate what percentage of each age group will leave via death in service in a given year.</t>
  </si>
  <si>
    <t>The rates are used to estimate what percentage of each age group will leave via econometric wastage in a given year. This will include those going to teach in special schools, schools in Wales, PRUs, non-regular positions, independent schools, and other sectors (e.g. FE and independent schools).</t>
  </si>
  <si>
    <t>The rates are used to estimate what percentage of each age group will leave via econometric wastage in a given year going forward.</t>
  </si>
  <si>
    <t xml:space="preserve">ALL HISTORIC DATA IS UPDATED EACH YEAR. AS A RESULT OF IMPROVEMENTS IN THE LINKING ACROSS YEARS, FIGURES MAY NOT MATCH EXACTLY TO THE SAME STATISTIC IN PREVIOUSLY PUBLISHED VERSIONS OF THE TSM. </t>
  </si>
  <si>
    <t xml:space="preserve">When updating model add in a column just before the 'current' year and adjust accordingly. </t>
  </si>
  <si>
    <t>% point change in teaching hours</t>
  </si>
  <si>
    <t>% point change</t>
  </si>
  <si>
    <t>Teacher Supply Model 2020/21</t>
  </si>
  <si>
    <r>
      <t>Lastly, the TSM uses expected rates of trainees completing ITT successfully and rates of those gaining employment in the state-funded schools sector within 9 months of completing ITT to calculate the</t>
    </r>
    <r>
      <rPr>
        <b/>
        <sz val="10"/>
        <rFont val="Arial"/>
        <family val="2"/>
      </rPr>
      <t xml:space="preserve"> 'postgraduate ITT trainee need'</t>
    </r>
    <r>
      <rPr>
        <sz val="10"/>
        <rFont val="Arial"/>
        <family val="2"/>
      </rPr>
      <t xml:space="preserve">. This </t>
    </r>
    <r>
      <rPr>
        <b/>
        <sz val="10"/>
        <rFont val="Arial"/>
        <family val="2"/>
      </rPr>
      <t>'postgraduate</t>
    </r>
    <r>
      <rPr>
        <sz val="10"/>
        <rFont val="Arial"/>
        <family val="2"/>
      </rPr>
      <t xml:space="preserve"> </t>
    </r>
    <r>
      <rPr>
        <b/>
        <sz val="10"/>
        <rFont val="Arial"/>
        <family val="2"/>
      </rPr>
      <t xml:space="preserve">ITT trainee need' </t>
    </r>
    <r>
      <rPr>
        <sz val="10"/>
        <rFont val="Arial"/>
        <family val="2"/>
      </rPr>
      <t>then</t>
    </r>
    <r>
      <rPr>
        <b/>
        <sz val="10"/>
        <rFont val="Arial"/>
        <family val="2"/>
      </rPr>
      <t xml:space="preserve"> </t>
    </r>
    <r>
      <rPr>
        <sz val="10"/>
        <rFont val="Arial"/>
        <family val="2"/>
      </rPr>
      <t>feeds into the 2020/21 ITT recruitment process.</t>
    </r>
  </si>
  <si>
    <t>Prior to the 2019/20 TSM, post-ITT employment rates were calculated using DLHE (Destination of Leavers of Higher Education) survey data. Post-ITT employment rates are now calculated using the Department’s linked ITTPP-SWC dataset.</t>
  </si>
  <si>
    <t>The Department has linked together an individual’s records across two key datasets; the ITT Performance Profiles (ITTPP) and the School Workforce Census (SWC). We can use this linked ITTPP-SWC dataset to determine the proportion of ITT trainees that go on to gain employment in the state-funded sector in England.</t>
  </si>
  <si>
    <t>The decision to move from the DLHE survey to the linked ITTPP-SWC data source for post-ITT employment rates within the TSM was made following HESA’s (Higher Education Statistics Agency) announcement to discontinue the DLHE survey. HESA is replacing the DLHE survey with the Graduate Outcomes survey, but as this will run over a longer time frame (examines employment outcomes 15 months after ITT rather than in the academic year following ITT) it will not be suitable for use in the TSM. In addition, we believe the linked ITT-SWC dataset is now the most robust source of post-ITT employment rates in the state-funded sector in England, as the DLHE survey has a degree of non-response and can include employment outside of the state-funded sector in England.</t>
  </si>
  <si>
    <t>The final outputs of postgraduate ITT places as estimated by the 2020/21 Teacher Supply Model feed into the 2020/21 TT recruitment process, providing an estimate of future teacher trainee requirements. However, the number of ITT places as calculated by the TSM do include Teach First places, so may differ to those quoted elsewhere.</t>
  </si>
  <si>
    <t>Summarises the final outputs of the 2020/21 TSM to feed into the 2020/21 ITT recruitment process.</t>
  </si>
  <si>
    <t>Any subjects not modelled independently within the TSM are modelled as part of the 'Others' group of subjects within the model. Providers have unlimited permission to recruit for these subjects for 2020/21.</t>
  </si>
  <si>
    <t>Includes Accountancy, Applied Business Studies, Commercial &amp; Business Studies, Economics, Industrial Studies, other Business and Commercial subjects.</t>
  </si>
  <si>
    <t>Includes Applied ICT, Computer Science, and Information &amp; Communication Technology.</t>
  </si>
  <si>
    <t xml:space="preserve">Summarises the final postgraduate ITT place outputs (the 'postgraduate ITT place need') of the 2020/21 Teacher Supply Model. </t>
  </si>
  <si>
    <r>
      <t xml:space="preserve">These outputs feed into the 2020/21 ITT recruitment process as an estimate of the </t>
    </r>
    <r>
      <rPr>
        <sz val="10"/>
        <color indexed="10"/>
        <rFont val="Arial"/>
        <family val="2"/>
      </rPr>
      <t xml:space="preserve">number of postgraduate ITT places required in 2020/21 for trainees who will both start and finish ITT in 2020/21. </t>
    </r>
  </si>
  <si>
    <r>
      <t xml:space="preserve">If training places are to be granted to trainees starting in 2020/21 that will last more than one year in length, these would need to be granted </t>
    </r>
    <r>
      <rPr>
        <u/>
        <sz val="10"/>
        <color indexed="10"/>
        <rFont val="Arial"/>
        <family val="2"/>
      </rPr>
      <t>in addition</t>
    </r>
    <r>
      <rPr>
        <sz val="10"/>
        <color indexed="10"/>
        <rFont val="Arial"/>
        <family val="2"/>
      </rPr>
      <t xml:space="preserve"> to the numbers summarised below.</t>
    </r>
  </si>
  <si>
    <r>
      <t xml:space="preserve">In previous year's models, prior to the 2019/20 TSM, the number of secondary ITT places for EBacc subjects (and also Religious Education and Physical Education) was prevented from falling on the previous year. The number of places for these subjects were held (protected) at the level from the previous year if the number of places estimated within the TSM from the previous year was higher. As in the 2019/20 TSM, place protection has again not been applied to any subjects in the 2020/21 TSM (the holding limit is set to 0% in cell C26 below). </t>
    </r>
    <r>
      <rPr>
        <sz val="10"/>
        <rFont val="Arial"/>
        <family val="2"/>
      </rPr>
      <t xml:space="preserve">
</t>
    </r>
  </si>
  <si>
    <r>
      <t xml:space="preserve">Outputs of postgraduate ITT places for 2020/21 only with </t>
    </r>
    <r>
      <rPr>
        <b/>
        <u/>
        <sz val="10"/>
        <rFont val="Arial"/>
        <family val="2"/>
      </rPr>
      <t>no</t>
    </r>
    <r>
      <rPr>
        <b/>
        <sz val="10"/>
        <rFont val="Arial"/>
        <family val="2"/>
      </rPr>
      <t xml:space="preserve"> end of model adjustment</t>
    </r>
  </si>
  <si>
    <t>No. of ITT places for the 2019/20 training year as estimated by the 2019/20TSM</t>
  </si>
  <si>
    <t>Holding limits based on the no. of ITT places for the 2019/20 training year</t>
  </si>
  <si>
    <t>Have 2020/21 ITT places been scaled up as an end of model adjustment?</t>
  </si>
  <si>
    <t>Final 2020/21 postgraduate ITT place outputs</t>
  </si>
  <si>
    <r>
      <t xml:space="preserve">Subject
</t>
    </r>
    <r>
      <rPr>
        <b/>
        <i/>
        <sz val="12"/>
        <color indexed="10"/>
        <rFont val="Arial"/>
        <family val="2"/>
      </rPr>
      <t xml:space="preserve">(EBacc subjects in red) </t>
    </r>
  </si>
  <si>
    <t>The 2019/20 TSM ITT places have been taken from the published 2019/20 TSM which is available at:</t>
  </si>
  <si>
    <t>https://www.gov.uk/government/statistics/tsm-and-initial-teacher-training-allocations-2019-to-2020</t>
  </si>
  <si>
    <t>Have ITT places been kept at 2019/20 levels or have they been manually scaled up at the end of the modelling process?</t>
  </si>
  <si>
    <t>Difference between user-derived figures and the default (actual) 2020/21 ITT place numbers</t>
  </si>
  <si>
    <t>Wastage scalars as used by this (2020/21) model</t>
  </si>
  <si>
    <t>Wastage scalars as used by the 2019/20 model</t>
  </si>
  <si>
    <t>When manually selecting an econometric wastage scalar, the model assumes that the scalar rate used in the model will remain constant at this rate going forward after 2023/24. A scalar value of 1.00 would keep the wastage rate constant at the current rates, a value below 1.00 assumes that the wastage rate will fall below current levels. To provide context, the scalars from the 2019/20 model are included below.</t>
  </si>
  <si>
    <t xml:space="preserve">The model offers the opportunity to use the wastage scalars used by the 2019/20 model (see below) or scalars entered manually into the cells below. </t>
  </si>
  <si>
    <t>Users may want to use the rates from previous years. As an illustration, rates are provided below from the published 2019/20 TSM (they can be tested by entering the values manually into the manual values cells above):</t>
  </si>
  <si>
    <t>Users can select different values for the post-ITT employment rates. Users can use rates calculated from the latest data or values from the 2019/20 TSM.</t>
  </si>
  <si>
    <t>These rates are used to estimate the proportion of trainees that will gain employment in the state-funded schools sector within approximately 9 months of completing training.</t>
  </si>
  <si>
    <t>The table below illustrates rates from the published 2019/20 TSM in comparison to those derived from the latest data for use in this model under the central scenario:</t>
  </si>
  <si>
    <t>Rates from the 2019/20 TSM</t>
  </si>
  <si>
    <t>Users can use rates calculated from the latest School Workforce Census data (the default setting within the model) or values from the SWC of the year before that were used in the 2019/20 TSM.</t>
  </si>
  <si>
    <r>
      <t xml:space="preserve">Users can select two scenarios for the impact of the increased EBacc entry policy on the number of secondary teaching hours required for each subject. These scenarios do not change the total number of secondary teaching hours; only the balance between subjects is changed. </t>
    </r>
    <r>
      <rPr>
        <i/>
        <sz val="10"/>
        <color rgb="FFFF0000"/>
        <rFont val="Arial"/>
        <family val="2"/>
      </rPr>
      <t>Scenario 2 is used as the default</t>
    </r>
    <r>
      <rPr>
        <i/>
        <sz val="10"/>
        <rFont val="Arial"/>
        <family val="2"/>
      </rPr>
      <t xml:space="preserve"> to estimate the ITT place projections used for 2020/21 ITT (i.e. the default scenario figures). Scenario 1 allows users to examine the impact of Scenario 2 on the model outputs by 'turning off' the increased EBacc policy assumptions by assuming that EBacc take-up will not increase from current levels.</t>
    </r>
  </si>
  <si>
    <t xml:space="preserve">Assume that EBacc entry rates stay at 'current'* rates; no modifications are made by the model to individual subject teaching levels to reflect the increased EBacc policy. 
 *The rates from the 2017/18 performance tables. </t>
  </si>
  <si>
    <t>Select whether to view figures for the teacher need by subject over the next five years, the entrant need by subject over the next five years, or the ITT place outputs from the TSM for each subject in 2020/21:</t>
  </si>
  <si>
    <t>Values for chart</t>
  </si>
  <si>
    <t>The 2018 School Workforce Census matched dataset.</t>
  </si>
  <si>
    <t>The 2018 School Workforce Census curriculum dataset.</t>
  </si>
  <si>
    <t>This is the amount of hours that the whole secondary workforce spends teaching particular subjects at Years 7-9/10-11/12-13 in a standard week (census week). E.g. 268,966 hrs of the total teaching time to Years 7-9 pupils is spent teaching English. This is used to identify the proportion of time the secondary workforce is teaching each subject to different year groups.</t>
  </si>
  <si>
    <t>No. of qualified teachers needed in 2019/20 if UQ rates as selected</t>
  </si>
  <si>
    <t>Calculates the wastage rates (proportion of each gender age group expected to leave as wastage in the year for which we have most up-to-date data) for the primary teacher stock. They are weighted towards the most recent year as data are incomplete (and provisional) for the two most recent years. The model uses this to estimate what proportion of the stock will leave as wastage in future. The model assumes that the rates will change going forward (see projected primary wastage rates tab).</t>
  </si>
  <si>
    <t>Calculates the wastage rates (proportion of each gender age group expected to leave as wastage in the year for which we have most up-to-date data) for the secondary teacher stock. They are weighted towards the most recent year as data are incomplete (and provisional) for the two most recent years. The model uses this to estimate what proportion of the stock will leave as wastage in future. The model assumes that the rates will change going forward (see projected secondary wastage rates tab).</t>
  </si>
  <si>
    <t>The linked ITT Performance Profiles and School Workforce Census dataset.</t>
  </si>
  <si>
    <t>Postgraduate Teaching Apprenticeship (PGTA)</t>
  </si>
  <si>
    <t>SD, TF and PGTA</t>
  </si>
  <si>
    <t>School Direct (SD) (funded)</t>
  </si>
  <si>
    <t>School Direct (SD) (salaried)</t>
  </si>
  <si>
    <t>Teach First (TF)</t>
  </si>
  <si>
    <t>Note - the model assumes that the ITT completion rate and post-ITT employment rate of Teach First and Postgraduate Teaching Apprenticeship trainees is the same as School Direct trainees.</t>
  </si>
  <si>
    <t>Breaks down the current primary and secondary stock by the % in each age group by gender. This is used to estimate what the current stock demographics are by subject.</t>
  </si>
  <si>
    <t>The 2018 School Workforce Census matched dataset, and Penstats.</t>
  </si>
  <si>
    <t>The 2018 School Workforce Census matched dataset (these data were derived by comparing the wastage rates of different groups of subjects).</t>
  </si>
  <si>
    <t>note the opening 2019/20 stock is equal to the stock of the current year (2018/19)</t>
  </si>
  <si>
    <t>Summarises the no. of entrants via all entrant routes required for 2021/22.</t>
  </si>
  <si>
    <t>2. No of trainees due to finish in 2020/21 who are on courses of more than 1 year length</t>
  </si>
  <si>
    <t>No. of undergraduate trainees (finish date in 2020/21)</t>
  </si>
  <si>
    <t>16. No. of trainees due to finish in 2020/21 on courses longer than one year in length</t>
  </si>
  <si>
    <t>The no. of undergraduate trainees (on courses of more than one year length) by subject, who should complete ITT in 2020/21 and thus be ready to enter teaching in state-funded schools in 2021/22.</t>
  </si>
  <si>
    <t>note - the 2018/19 value is the current 'actual'</t>
  </si>
  <si>
    <t>Primary age 2020/21 TSM</t>
  </si>
  <si>
    <t>Years 7-9 2020/21 TSM</t>
  </si>
  <si>
    <t>Years 10-11 2020/21 TSM</t>
  </si>
  <si>
    <t>Years 12-13 2020/21 TSM</t>
  </si>
  <si>
    <t>All secondary 2020/21 TSM</t>
  </si>
  <si>
    <t>Primary total 2020/21 TSM</t>
  </si>
  <si>
    <t>Secondary total 2020/21 TSM</t>
  </si>
  <si>
    <t>2020/21 TSM Primary</t>
  </si>
  <si>
    <t>2020/21 TSM Secondary</t>
  </si>
  <si>
    <t>2020/21 TSM Primary change rates</t>
  </si>
  <si>
    <t>2020/21 TSM Secondary change rates</t>
  </si>
  <si>
    <t>This is the additional number of re-entrants that the department will seek for 2021/22 via the returners package.</t>
  </si>
  <si>
    <t>Figures from the 2015/16-2019/20 training years have been obtained directly from the published versions of the relevant TSMs.</t>
  </si>
  <si>
    <t xml:space="preserve">This analysis enables users to examine whether the proportion of teaching time has increased or fallen for each subject compared to the previous year, e.g. the % of all secondary teaching time dedicated to most EBacc subjects increased between November 2017 and November 2018. </t>
  </si>
  <si>
    <t>2018/19 data</t>
  </si>
  <si>
    <t>6. No. of NQTs expected from the Assessment Only route</t>
  </si>
  <si>
    <t>VALUES IN GREEN CELLS TO BE ADDED IN MANUALLY</t>
  </si>
  <si>
    <t>In addition to conventional ITT recruitment, the department will also seek to recruit Modern Foreign Languages teachers to enter into the stock in 2021/22 via a number of new initiatives including overseas recruitment and TSST (Teacher Subject Specialism Training). An estimate of 202 additional teachers per year through these routes has been included in the model.</t>
  </si>
  <si>
    <t>The table below illustrates rates from the latest School Workforce Census (SWC) data compared to those used in the 2019/20 TSM.</t>
  </si>
  <si>
    <t>The rates from the published 2019/20 TSM have been adjusted to account for increased/decreased numbers of School Direct (salaried) and Teach First trainees that are classed as being 'unqualified teachers' in the SWC.</t>
  </si>
  <si>
    <r>
      <t xml:space="preserve">If the proportion of unqualified teachers has </t>
    </r>
    <r>
      <rPr>
        <i/>
        <u/>
        <sz val="10"/>
        <rFont val="Arial"/>
        <family val="2"/>
      </rPr>
      <t>not increased</t>
    </r>
    <r>
      <rPr>
        <i/>
        <sz val="10"/>
        <rFont val="Arial"/>
        <family val="2"/>
      </rPr>
      <t xml:space="preserve"> in the latest SWC, the value derived from the latest SWC has been used for the 2019/20 TSM setting as there is 'no increase to counter'. </t>
    </r>
  </si>
  <si>
    <t>If the unqualified teacher rates are scaled down to a previous level (using the 2019/20 TSM rates setting) the number of qualified teacher entrants would need to be scaled up accordingly.</t>
  </si>
  <si>
    <t>The model would assume these extra teachers would be recruited in the 2020/21 ITT round and are added on to the 2021/22 entrant teacher need accordingly to counter increases since 2017/18 in the % of teachers that are unqualified.</t>
  </si>
  <si>
    <t xml:space="preserve">There is no evidence of an ongoing self-fulfilling prophecy regarding the percentage of teachers that are unqualified. Whilst there have been some increases this year, the longer term time series of UQ teacher rates shows that rates have been steady for the last 3-4 years. As a consequence, the latest rates have been used as the default option in the model this year. </t>
  </si>
  <si>
    <t>As the Econometric Wastage Model only forecasts wastage five years into the future, the rate beyond that is considered to be constant.</t>
  </si>
  <si>
    <t>Estimated 2017/18 figures</t>
  </si>
  <si>
    <t>Increased EBacc entry adjustment (first added in the 2018/19 TSM)</t>
  </si>
  <si>
    <t>If required, the number of re-entrants and new to SF sector entrants can be held in the calculations below and the number of NQT entrants scaled up accordingly to provide no net change.</t>
  </si>
  <si>
    <t>Centrally employed (not incl. in the secondary by subject stock)</t>
  </si>
  <si>
    <t>Centrally employed (not included in the main primary stock)</t>
  </si>
  <si>
    <t>If we hold unqualified teachers at former levels we would need to make an adjustment to the entrant teacher need in 2020/21 to recruit the additional teachers required</t>
  </si>
  <si>
    <t>This functionality has not been utilised in the 2020/21 TSM as take-up of the Geography and History pillar is in excess of 75%.</t>
  </si>
  <si>
    <t>7. Final NQT entrant teacher need for trainees starting and finishing ITT in the same year.</t>
  </si>
  <si>
    <t>Conversion factor NQTs to returners and NTSF entrants</t>
  </si>
  <si>
    <t>Is the FTE of an average returner or NTSF entrant</t>
  </si>
  <si>
    <t>Is the FTE of an average NQT</t>
  </si>
  <si>
    <t>NQTs are needed for each 1 fewer returner of NTSF entrant received</t>
  </si>
  <si>
    <t xml:space="preserve">Check </t>
  </si>
  <si>
    <t>100 returners and NTSF give the following no. of FTE teachers</t>
  </si>
  <si>
    <t>If source 92 NQTs that would give the following no. of FTE teachers</t>
  </si>
  <si>
    <t>Because the balance of entrants has been changed to reflect the different FTE rates, the total number of entrants will differ above.</t>
  </si>
  <si>
    <r>
      <t>W</t>
    </r>
    <r>
      <rPr>
        <sz val="8"/>
        <color rgb="FF000000"/>
        <rFont val="Arial"/>
        <family val="2"/>
      </rPr>
      <t xml:space="preserve">e expect to see increases in the EBacc entry rate up to 75% for GCSE examinations in the summer of 2024 and 90% by 2027 as outlined in the EBacc consultation response published in July 2017. The model makes an estimate of the first stage of this increase up to 75%; the increase up to 90% by 2027 has not been modelled in these estimates. </t>
    </r>
  </si>
  <si>
    <t xml:space="preserve">As mainstream entry rates for all EBacc pillars, apart from Modern Foreign Languages (MFL), are currently at or in excess of 75% we have modelled additional future teaching time requirements in MFL to reach an entry rate of 75% for GCSE examinations at the end of 2023/24 (the rate is kept at 75% beyond this point). This modelling is based on an analysis of teaching time in existing schools to provide a guide of what future teacher need might be. We anticipate that individual schools will implement this policy differently, dependent on their individual circumstances, and therefore this assumption is used to provide a national level estimate of what might be needed. </t>
  </si>
  <si>
    <t xml:space="preserve">The EBacc assumptions assume that Geography and History teaching requirements do not need to increase in future because mainstream take-up of this pillar is already in excess of 75%. </t>
  </si>
  <si>
    <t>Re-entrant and new to the state-funded sector entrants for MFL can only increase up to the estimate for 2017/18 from the SWC with an additional number added to estimate the impact of the MFL 'returners package'. A category has been added into the model for MFL recruitment via 'other, new initiatives’ from 2021/22 onward.</t>
  </si>
  <si>
    <t>The number of year 10-11 Mathematics teaching hours estimated as being required in future is increased between 2018/19 and 2019/20 to provide additional teachers to deliver Mathematics in year 10-11.</t>
  </si>
  <si>
    <t>The number of year 12-13 Mathematics teaching hours estimated as being required in future is increased between 2018/19 &amp; 2019/20 and the following two years to provide additional teachers to deliver Mathematics in year 12-13.</t>
  </si>
  <si>
    <t>The number of year 10-11 English teaching hours estimated as being required in future is increased between 2018/19 and 2019/20 to provide additional teachers to deliver English in year 10-11.</t>
  </si>
  <si>
    <t xml:space="preserve">The number of year 10-11 teaching hours estimated as being required in future for Biology, Chemistry, and Physics is increased to reflect additional teaching requirements in Science. </t>
  </si>
  <si>
    <t xml:space="preserve">The model assumes that the % of KS4 teaching time dedicated to Mathematics will increase between 2018/19 and 2019/20 to the same extent that it increased between 2017/18 and 2018/19 as recorded within the SWC. </t>
  </si>
  <si>
    <t xml:space="preserve">There will be continued growth in the take-up of post-16 Mathematics qualifications, including Core Maths. The percentage of year 12-13 teaching time dedicated to Mathematics will increase at the current rate for the next 3 years (up to and including 2021/22). </t>
  </si>
  <si>
    <t xml:space="preserve">The quantity of KS4 teaching (as a % of the total) dedicated to Science (Biology, Chemistry, and Physics) is growing; as a result of both the removal of the Core Science GCSE option and increasing uptake of triple science. We expect further increases to occur. To reflect the additional need for Science teachers, the model assumes that the % of KS4 teaching time dedicated to Science will increase between 2018/19 and 2019/20 and the subsequent year to the same extent that it increased between 2017/18 and 2018/19 as recorded within the SWC. </t>
  </si>
  <si>
    <t xml:space="preserve">As outlined above we expect to see an increase in the entry rate of EBacc and as part of this, a significant increase in the take-up of MFL. To meet this additional teacher need, the model would assume that entrant numbers via all entry routes would rise (NQTs, new to state-funded sector, and re-entrants). However, as the numbers of new to state-funded entrants and re-entrants are likely to be limited by the existing pool of such teachers, we have limited these figures to the estimate for 2017/18 from the SWC. Alongside this, there are some new programmes to source additional MFL teachers to meet this demand. We have assumed that 202 teachers will be sourced by these routes in 2021/22 and all subsequent years. They are referred to within the model as teachers that are sourced via 'other, new initiatives’. </t>
  </si>
  <si>
    <t xml:space="preserve">The quantity of KS4 teaching (as a % of the total) dedicated to English is growing; as a result of both the greater importance of English (especially English literature) within performance tables and the new, more rigorous GCSEs. The model assumes that the % of KS4 teaching time dedicated to English will increase between 2018/19 and 2019/20 to the same extent that it increased between 2017/18 and 2018/19 as recorded within the SWC. </t>
  </si>
  <si>
    <t>Further information on the employment outcomes of ITT trainees data</t>
  </si>
  <si>
    <t>Default (no cap)</t>
  </si>
  <si>
    <t>2nd Highest Cap (22)</t>
  </si>
  <si>
    <t>2nd Highest Cap (16)</t>
  </si>
  <si>
    <r>
      <t xml:space="preserve">The </t>
    </r>
    <r>
      <rPr>
        <b/>
        <i/>
        <sz val="10"/>
        <rFont val="Arial"/>
        <family val="2"/>
      </rPr>
      <t>lowest</t>
    </r>
    <r>
      <rPr>
        <i/>
        <sz val="10"/>
        <rFont val="Arial"/>
        <family val="2"/>
      </rPr>
      <t xml:space="preserve"> cap values (19.82 for primary and 14.98 for secondary) were used in the 2014/15 (unpublished) version of the TSM.</t>
    </r>
  </si>
  <si>
    <r>
      <t xml:space="preserve">There is also the opportunity to use </t>
    </r>
    <r>
      <rPr>
        <b/>
        <i/>
        <sz val="10"/>
        <rFont val="Arial"/>
        <family val="2"/>
      </rPr>
      <t>manually selected</t>
    </r>
    <r>
      <rPr>
        <i/>
        <sz val="10"/>
        <rFont val="Arial"/>
        <family val="2"/>
      </rPr>
      <t xml:space="preserve"> cap values by using the drop down menu and entering values in the grey boxes below, or to use a PTR cap at the </t>
    </r>
    <r>
      <rPr>
        <b/>
        <i/>
        <sz val="10"/>
        <rFont val="Arial"/>
        <family val="2"/>
      </rPr>
      <t>current</t>
    </r>
    <r>
      <rPr>
        <i/>
        <sz val="10"/>
        <rFont val="Arial"/>
        <family val="2"/>
      </rPr>
      <t xml:space="preserve"> PTR level.</t>
    </r>
  </si>
  <si>
    <r>
      <t>Default</t>
    </r>
    <r>
      <rPr>
        <i/>
        <sz val="9"/>
        <rFont val="Arial"/>
        <family val="2"/>
      </rPr>
      <t xml:space="preserve"> (used as actual 2020/21 ITT place numbers)</t>
    </r>
  </si>
  <si>
    <r>
      <t xml:space="preserve">Subject
</t>
    </r>
    <r>
      <rPr>
        <b/>
        <sz val="9"/>
        <color indexed="10"/>
        <rFont val="Arial"/>
        <family val="2"/>
      </rPr>
      <t>(EBacc in red)</t>
    </r>
  </si>
  <si>
    <r>
      <t xml:space="preserve">Scenario A </t>
    </r>
    <r>
      <rPr>
        <i/>
        <sz val="9"/>
        <rFont val="Arial"/>
        <family val="2"/>
      </rPr>
      <t>(i.e. high pupil projections scenario selected)</t>
    </r>
  </si>
  <si>
    <t>EBacc and Non-EBacc totals calculated for chart</t>
  </si>
  <si>
    <t xml:space="preserve">    Additional charts comparing entrant and teacher need are provided on the next three tabs, broken down by subject.</t>
  </si>
  <si>
    <r>
      <t xml:space="preserve">Users can carry out </t>
    </r>
    <r>
      <rPr>
        <b/>
        <sz val="10"/>
        <rFont val="Arial"/>
        <family val="2"/>
      </rPr>
      <t>scenario testing</t>
    </r>
    <r>
      <rPr>
        <sz val="10"/>
        <rFont val="Arial"/>
        <family val="2"/>
      </rPr>
      <t xml:space="preserve"> within the TSM by altering some of the assumptions used within the model, using the </t>
    </r>
    <r>
      <rPr>
        <b/>
        <sz val="10"/>
        <rFont val="Arial"/>
        <family val="2"/>
      </rPr>
      <t>drop-down menus</t>
    </r>
    <r>
      <rPr>
        <sz val="10"/>
        <rFont val="Arial"/>
        <family val="2"/>
      </rPr>
      <t xml:space="preserve"> provided below (row 136 and below).</t>
    </r>
  </si>
  <si>
    <r>
      <t>The final 2020/21 ITT place outputs used within the ITT2020 recruitment process were derived using the</t>
    </r>
    <r>
      <rPr>
        <b/>
        <sz val="10"/>
        <rFont val="Arial"/>
        <family val="2"/>
      </rPr>
      <t xml:space="preserve"> </t>
    </r>
    <r>
      <rPr>
        <b/>
        <i/>
        <sz val="10"/>
        <rFont val="Arial"/>
        <family val="2"/>
      </rPr>
      <t>default</t>
    </r>
    <r>
      <rPr>
        <b/>
        <sz val="10"/>
        <rFont val="Arial"/>
        <family val="2"/>
      </rPr>
      <t xml:space="preserve"> scenarios or the 'central' scenario values</t>
    </r>
    <r>
      <rPr>
        <sz val="10"/>
        <rFont val="Arial"/>
        <family val="2"/>
      </rPr>
      <t>, as appropriate.</t>
    </r>
  </si>
  <si>
    <t>The model compares the values derived by the user using the scenarios selected to the default values derived to feed into the 2020/21 ITT recruitment process.</t>
  </si>
  <si>
    <t xml:space="preserve">    Scenario A values were derived by using the 'high' pupil projection figures scenario.</t>
  </si>
  <si>
    <t xml:space="preserve">This scenario testing cannot be used as a means to test the 'accuracy' of the model outputs, e.g. creating the highest and lowest potential values to calculate a 'margin of model error'. </t>
  </si>
  <si>
    <t>To provide context of the scale of the impact that the scenario testing can have, the ITT place outputs derived for a 'Scenario A' are already provided (column E in section 1(b) below).</t>
  </si>
  <si>
    <t>Rates from 2019/20 TSM</t>
  </si>
  <si>
    <t>From 2019/20 TSM data</t>
  </si>
  <si>
    <t>All CENTRAL</t>
  </si>
  <si>
    <r>
      <rPr>
        <i/>
        <u/>
        <sz val="9"/>
        <rFont val="Arial"/>
        <family val="2"/>
      </rPr>
      <t>NOTE:</t>
    </r>
    <r>
      <rPr>
        <i/>
        <sz val="9"/>
        <rFont val="Arial"/>
        <family val="2"/>
      </rPr>
      <t xml:space="preserve"> ALL NUMBERS ARE IN HEADCOUNT FORM AND COVER QUALIFIED TEACHERS ONLY</t>
    </r>
  </si>
  <si>
    <t>The number of centrally employed teachers is only available as a total, not broken down by phase. The split of centrally employed teachers between phases is assumed to match the split of pupils between phases.</t>
  </si>
  <si>
    <t>All figures may be subject to future change, as any changes to the School Workforce Census matched dataset each year may also affect historic years.</t>
  </si>
  <si>
    <t>Move along one year when updating model</t>
  </si>
  <si>
    <t>Proportions by Route (based on 2018/19 recruitment)</t>
  </si>
  <si>
    <t>11. Weighted entrant ages</t>
  </si>
  <si>
    <t>12. Entrants by route rates</t>
  </si>
  <si>
    <t>13. The FTE rate of part-time teachers</t>
  </si>
  <si>
    <t>14. The proportion of entrants that are part-time</t>
  </si>
  <si>
    <t>15. The UG ITT success rates</t>
  </si>
  <si>
    <t>16. The UG employment success rates</t>
  </si>
  <si>
    <t>Note - each year, historical data is added in manually. The red cells calculate or source themselves, the yellow cells use model outputs, and the green cells need updating manually each year.</t>
  </si>
  <si>
    <t>Data to total for charts</t>
  </si>
  <si>
    <t>The 2017/18 data differs slightly to that published within the 2019/20 TSM, as the School Workforce Census data is updated each year which can mean slight changes in the data for historcial years.</t>
  </si>
  <si>
    <t>TSM_202021</t>
  </si>
  <si>
    <t>Summarises the total no. of NQT entrants required over time (including NQT entrants from non PG ITT routes).</t>
  </si>
  <si>
    <t>Total NQT entrants required</t>
  </si>
  <si>
    <t>Calculation of non PG ITT NQT entrants</t>
  </si>
  <si>
    <t>Firstly, this spreadsheet estimates the projected number of 'entrant' teachers required in each phase &amp; subject going forwards (the 'entrant teacher need') in the state-funded schools sector in England. The state-funded schools sector is defined (for the purposes of the TSM) as being state-funded primary and secondary schools in England (including academies and free schools). Therefore, teachers moving from PRUs and special schools to primary or secondary schools are classed as entrants by the TSM. The model estimates values for a 'most likely' scenario (the 'central' or 'default' scenario) but also allows the user to compare this to different scenarios and possibilities that may occur, e.g. a higher wastage rate, lower pupil population projections etc.</t>
  </si>
  <si>
    <t>School Workforce Census curriculum data on the number of sessions (broken down by subject) taught by secondary teachers.</t>
  </si>
  <si>
    <t>Includes Dance, Physical Education, and Sports.</t>
  </si>
  <si>
    <r>
      <t xml:space="preserve">The </t>
    </r>
    <r>
      <rPr>
        <b/>
        <i/>
        <sz val="10"/>
        <rFont val="Arial"/>
        <family val="2"/>
      </rPr>
      <t>central</t>
    </r>
    <r>
      <rPr>
        <i/>
        <sz val="10"/>
        <rFont val="Arial"/>
        <family val="2"/>
      </rPr>
      <t xml:space="preserve"> scenario is the scenario used in the Pupil Projections Model. The </t>
    </r>
    <r>
      <rPr>
        <b/>
        <i/>
        <sz val="10"/>
        <rFont val="Arial"/>
        <family val="2"/>
      </rPr>
      <t>high</t>
    </r>
    <r>
      <rPr>
        <i/>
        <sz val="10"/>
        <rFont val="Arial"/>
        <family val="2"/>
      </rPr>
      <t xml:space="preserve"> and </t>
    </r>
    <r>
      <rPr>
        <b/>
        <i/>
        <sz val="10"/>
        <rFont val="Arial"/>
        <family val="2"/>
      </rPr>
      <t>low</t>
    </r>
    <r>
      <rPr>
        <i/>
        <sz val="10"/>
        <rFont val="Arial"/>
        <family val="2"/>
      </rPr>
      <t xml:space="preserve"> scenarios are the highest and lowest scenarios for pupil numbers change given extremes of the maternity, immigration, and participation rates under different ONS scenarios.</t>
    </r>
  </si>
  <si>
    <t>Users can choose to cap PTRs within the model, to calculate the number of teachers that would be needed to prevent PTRs increasing above a specified PTR level.</t>
  </si>
  <si>
    <r>
      <t xml:space="preserve">The </t>
    </r>
    <r>
      <rPr>
        <b/>
        <i/>
        <sz val="10"/>
        <rFont val="Arial"/>
        <family val="2"/>
      </rPr>
      <t>default</t>
    </r>
    <r>
      <rPr>
        <i/>
        <sz val="10"/>
        <rFont val="Arial"/>
        <family val="2"/>
      </rPr>
      <t xml:space="preserve"> option for the model is to not specify a maximum PTR level (i.e. PTRs are uncapped).</t>
    </r>
  </si>
  <si>
    <r>
      <t>The</t>
    </r>
    <r>
      <rPr>
        <b/>
        <i/>
        <sz val="10"/>
        <rFont val="Arial"/>
        <family val="2"/>
      </rPr>
      <t xml:space="preserve"> 2nd highest</t>
    </r>
    <r>
      <rPr>
        <i/>
        <sz val="10"/>
        <rFont val="Arial"/>
        <family val="2"/>
      </rPr>
      <t xml:space="preserve"> caps are based on the highest PTRs observed around the start of the millennium.</t>
    </r>
  </si>
  <si>
    <r>
      <t xml:space="preserve">The </t>
    </r>
    <r>
      <rPr>
        <b/>
        <i/>
        <sz val="10"/>
        <rFont val="Arial"/>
        <family val="2"/>
      </rPr>
      <t>extreme</t>
    </r>
    <r>
      <rPr>
        <i/>
        <sz val="10"/>
        <rFont val="Arial"/>
        <family val="2"/>
      </rPr>
      <t xml:space="preserve"> caps are based on the PTRs observed in the 1950s when PTRs reached the maximum levels seen in the last 60-70 years (note- pupil numbers were actually lower than during the 1970s). </t>
    </r>
  </si>
  <si>
    <t>All red tabs which make calculations use these data. Also feeds into the data selected by selection tab.</t>
  </si>
  <si>
    <t>This is used to forecast how the teacher wastage rates will change over time from the baseline rate. 
The Econometric Wastage model forecasts wastage scalars for five years, beyond that the scalars are kept constant.</t>
  </si>
  <si>
    <t xml:space="preserve">Note - the PTR cap is not enforced on the first (current) year. The PTR cap only impacts upon future years. </t>
  </si>
  <si>
    <t>Assessment only teachers</t>
  </si>
  <si>
    <t>'Calculation of non-PGITT NQT entrants'</t>
  </si>
  <si>
    <t xml:space="preserve">Assume that Modern Foreign Languages GCSE entry rates increase up to 75% for GCSE exams in the summer of 2024 with corresponding increases in the quantity of Modern Foreign Languages teaching hours. Modern Foreign Languages teaching hours are increased at the expense of subjects other than Biology, Chemistry, Classics, English, Geography, History, Mathematics, and Physics. </t>
  </si>
  <si>
    <t>Summarises the outputs to feed into the conversion rates table.</t>
  </si>
  <si>
    <t xml:space="preserve"> </t>
  </si>
  <si>
    <t>Primary entrant rate- historical</t>
  </si>
  <si>
    <t>Primary entrant rate - projected</t>
  </si>
  <si>
    <t>Secondary entrant rate - historical</t>
  </si>
  <si>
    <t>Secondary entrant rate - projected</t>
  </si>
  <si>
    <t>Calculates the proportion of the NQT entrants needed that will be NQTs who are from routes other than postgraduate ITT (e.g. undergraduate courses and assessment only candidates).</t>
  </si>
  <si>
    <t>The number of NQTs required is adjusted downward to account for NQTs that will be sourced via the assessment only route in future.</t>
  </si>
  <si>
    <t>The 2020/21 TSM assumes that 350 NQTs will be sourced via the assessment only route each year from 2021/22 onward. The number has been estimated from data on AO numbers and the SWC. The subject breakdown reflects the current teaching by subject distribution for AOs in the SWC.</t>
  </si>
  <si>
    <t xml:space="preserve">Calculates the proportion of the NQT entrant teacher need that will be met by trainees that will both start and complete ITT courses in the same year. Firstly, the model subtracts the no. of NQTs that will enter the workforce having studied on courses longer than one year (e.g. undergraduate ITT trainees completing training in 2020/21 and entering the workforce as NQTs in 2021/22). Secondly, the model adjusts the NQT entrant need to account for those NQTs entering the workforce via the assessment only route. </t>
  </si>
  <si>
    <t>Newly qualified entrants</t>
  </si>
  <si>
    <t>Newly qualified teacher entrants expected</t>
  </si>
  <si>
    <r>
      <t xml:space="preserve">Firstly, this conversion rates table takes the NQT entrant teacher need from the previous tab and uses postgraduate completion rates to estimate the </t>
    </r>
    <r>
      <rPr>
        <b/>
        <i/>
        <sz val="10"/>
        <rFont val="Arial"/>
        <family val="2"/>
      </rPr>
      <t>QTS (qualified teacher status) need</t>
    </r>
    <r>
      <rPr>
        <i/>
        <sz val="10"/>
        <rFont val="Arial"/>
        <family val="2"/>
      </rPr>
      <t>. This is the number of newly trained teachers that will both start and complete ITT in the same year that will be needed to generate the required number of NQTs actually entering into employment within the active stock of the state-funded schools sector in the year after training. In other words, meet the NQT entrant teacher need of the academic year following completion of ITT.</t>
    </r>
  </si>
  <si>
    <t>13. Teachers entering as newly qualified teachers</t>
  </si>
  <si>
    <t>Summarises the no. of teachers expected to enter as newly qualified teachers (NQTs), including those who will complete training via undergraduate training courses.</t>
  </si>
  <si>
    <r>
      <t xml:space="preserve">The spreadsheet then estimates the projected number of 'entrant' teachers who are NQTs (newly qualified teachers) that are required in each phase &amp; subject going forwards (the </t>
    </r>
    <r>
      <rPr>
        <b/>
        <sz val="10"/>
        <rFont val="Arial"/>
        <family val="2"/>
      </rPr>
      <t>'NQT entrant teacher need'</t>
    </r>
    <r>
      <rPr>
        <sz val="10"/>
        <rFont val="Arial"/>
        <family val="2"/>
      </rPr>
      <t>) in the state-funded schools sector in England. This estimate is calculated by making assumptions on the expected no. of entrants who are either re-entrants or are new to the state-funded sector (i.e. non-NQT entrants).</t>
    </r>
  </si>
  <si>
    <t xml:space="preserve">NQT (newly qualified teacher) entrants - </t>
  </si>
  <si>
    <t>(e) NQT (newly qualified teacher) entrant rates - scenarios</t>
  </si>
  <si>
    <t>Users can select different rates for the proportion of entrants who will be newly qualified teachers. Obviously, this in turn also affects the proportion that won't be NQTs (e.g. the proportion that will be re-entrants or new to the SF sector entrants).</t>
  </si>
  <si>
    <t>Collates the FTE (full time equivalent) rates and calculates the unqualified rates for all the different subjects. These are used by the model to estimate the proportion of the stock that will be unqualified and what the FTE rate of the stock will be in future.</t>
  </si>
  <si>
    <r>
      <t xml:space="preserve">Final outputs of 2020/21 postgraduate initial teacher training places </t>
    </r>
    <r>
      <rPr>
        <b/>
        <u/>
        <sz val="16"/>
        <color indexed="10"/>
        <rFont val="Arial"/>
        <family val="2"/>
      </rPr>
      <t>(please read notes)</t>
    </r>
  </si>
  <si>
    <t>10. Full time equivalent (FTE) teacher data</t>
  </si>
  <si>
    <t>These calculations show the full time equivalent and unqualified rates for the different subjects.</t>
  </si>
  <si>
    <t>School Workforce Census data on the full time equivalent (FTE) rate of the stock and the FTE rate of part-time teachers.</t>
  </si>
  <si>
    <t>Teachers are broken down according to the subjects that they teach. For example, if a teacher teaches Drama 90% of the time and English 10% of the time, they are recorded as being 0.9 Drama teacher and 0.1 English teacher. All teachers are broken down the same way irrespective of their full time equivalent (FTE) rate. Differences in FTE rates between the stocks of different subjects are taken into account elsewhere within the stock derivation calculations.</t>
  </si>
  <si>
    <t>(c) Pupil:teacher ratio caps - scenarios</t>
  </si>
  <si>
    <t>3. Pupil:teacher ratio caps</t>
  </si>
  <si>
    <t>4. Pupil:teacher ratio rate of change</t>
  </si>
  <si>
    <t>Maximum pupil:teacher ratios</t>
  </si>
  <si>
    <t>4. Pupil:teacher ratio change rates</t>
  </si>
  <si>
    <t>(d) Pupil:teacher ratio change rates - scenarios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</si>
</sst>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4" formatCode="_-&quot;£&quot;* #,##0.00_-;\-&quot;£&quot;* #,##0.00_-;_-&quot;£&quot;* &quot;-&quot;??_-;_-@_-"/>
    <numFmt numFmtId="43" formatCode="_-* #,##0.00_-;\-* #,##0.00_-;_-* &quot;-&quot;??_-;_-@_-"/>
    <numFmt numFmtId="164" formatCode="0.0"/>
    <numFmt numFmtId="165" formatCode="0.0%"/>
    <numFmt numFmtId="166" formatCode="_-* #,##0_-;\-* #,##0_-;_-* &quot;-&quot;??_-;_-@_-"/>
    <numFmt numFmtId="167" formatCode="0.000"/>
    <numFmt numFmtId="168" formatCode="[=0]&quot;-&quot;_);dd\-mmm\-yy"/>
    <numFmt numFmtId="169" formatCode="#,##0_);\(#,##0\);\-_)"/>
    <numFmt numFmtId="170" formatCode="#,##0.00_);\(#,##0.00\);\-_)"/>
    <numFmt numFmtId="171" formatCode="&quot;£&quot;#,##0_);\(&quot;£&quot;#,##0\);\-_)"/>
    <numFmt numFmtId="172" formatCode="&quot;£&quot;#,##0.000,,&quot;m&quot;_);\(&quot;£&quot;#,##0.000,,&quot;m&quot;\);\-_)"/>
    <numFmt numFmtId="173" formatCode="[$-F400]h:mm:ss\ AM/PM"/>
    <numFmt numFmtId="174" formatCode="###0"/>
    <numFmt numFmtId="175" formatCode="####.000"/>
    <numFmt numFmtId="176" formatCode="#,##0_ ;[Red]\-#,##0\ "/>
    <numFmt numFmtId="177" formatCode="####.00"/>
    <numFmt numFmtId="178" formatCode="0.00000000000000"/>
    <numFmt numFmtId="179" formatCode="0.000000000000000000"/>
    <numFmt numFmtId="180" formatCode="0.000000000000000000000"/>
    <numFmt numFmtId="181" formatCode="0.0000000000000000000000"/>
    <numFmt numFmtId="182" formatCode="#,##0.0000000"/>
    <numFmt numFmtId="183" formatCode="#,##0.00000000"/>
    <numFmt numFmtId="184" formatCode="#,##0.00000000000000000"/>
    <numFmt numFmtId="185" formatCode="0.0000%"/>
    <numFmt numFmtId="186" formatCode="0.00000%"/>
    <numFmt numFmtId="187" formatCode="#,##0.0"/>
    <numFmt numFmtId="188" formatCode="###0.0000"/>
    <numFmt numFmtId="189" formatCode="0.000000000"/>
    <numFmt numFmtId="190" formatCode="#,##0.000000000000000000"/>
    <numFmt numFmtId="191" formatCode="#,##0.000"/>
    <numFmt numFmtId="192" formatCode="0.000%"/>
    <numFmt numFmtId="193" formatCode="#,##0_ ;\-#,##0\ "/>
    <numFmt numFmtId="194" formatCode="#,##0.00000000000000"/>
    <numFmt numFmtId="195" formatCode="0_ ;\-0\ "/>
    <numFmt numFmtId="196" formatCode="0.00000000%"/>
    <numFmt numFmtId="197" formatCode="#,##0.0000"/>
    <numFmt numFmtId="198" formatCode="#,##0.0000000000000"/>
    <numFmt numFmtId="199" formatCode="#,##0.0000000000000000000"/>
    <numFmt numFmtId="200" formatCode="#,##0.0000000000"/>
    <numFmt numFmtId="201" formatCode="0.00000"/>
    <numFmt numFmtId="202" formatCode="&quot; &quot;[$£-809]#,##0.00&quot; &quot;;&quot;-&quot;[$£-809]#,##0.00&quot; &quot;;&quot; &quot;[$£-809]&quot;-&quot;00&quot; &quot;;&quot; &quot;@&quot; &quot;"/>
    <numFmt numFmtId="203" formatCode="#,##0.000000"/>
    <numFmt numFmtId="204" formatCode="0.0000"/>
    <numFmt numFmtId="205" formatCode="#,##0.000;[Red]\-#,##0.000"/>
    <numFmt numFmtId="206" formatCode="0.00000000"/>
    <numFmt numFmtId="207" formatCode="0.0000000"/>
    <numFmt numFmtId="208" formatCode="#,##0.000000000000"/>
    <numFmt numFmtId="209" formatCode="[=999]\-;[&lt;&gt;999]General;"/>
    <numFmt numFmtId="210" formatCode="[=999]\-;[&lt;&gt;999]0.00;"/>
  </numFmts>
  <fonts count="2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sz val="9"/>
      <name val="Arial"/>
      <family val="2"/>
    </font>
    <font>
      <b/>
      <sz val="8"/>
      <name val="Arial"/>
      <family val="2"/>
    </font>
    <font>
      <sz val="10"/>
      <color indexed="10"/>
      <name val="Arial"/>
      <family val="2"/>
    </font>
    <font>
      <b/>
      <u/>
      <sz val="10"/>
      <name val="Arial"/>
      <family val="2"/>
    </font>
    <font>
      <sz val="11"/>
      <color indexed="8"/>
      <name val="Calibri"/>
      <family val="2"/>
    </font>
    <font>
      <sz val="9"/>
      <color indexed="18"/>
      <name val="Arial"/>
      <family val="2"/>
    </font>
    <font>
      <u/>
      <sz val="11"/>
      <color indexed="12"/>
      <name val="Calibri"/>
      <family val="2"/>
    </font>
    <font>
      <sz val="9"/>
      <name val="CG Times (WN)"/>
    </font>
    <font>
      <sz val="9"/>
      <name val="Arial"/>
      <family val="2"/>
    </font>
    <font>
      <b/>
      <sz val="12"/>
      <name val="Arial"/>
      <family val="2"/>
    </font>
    <font>
      <i/>
      <sz val="10"/>
      <name val="Arial"/>
      <family val="2"/>
    </font>
    <font>
      <u/>
      <sz val="10"/>
      <name val="Arial"/>
      <family val="2"/>
    </font>
    <font>
      <sz val="14"/>
      <name val="Arial"/>
      <family val="2"/>
    </font>
    <font>
      <b/>
      <i/>
      <sz val="10"/>
      <name val="Arial"/>
      <family val="2"/>
    </font>
    <font>
      <i/>
      <sz val="8"/>
      <name val="Arial"/>
      <family val="2"/>
    </font>
    <font>
      <u/>
      <sz val="10"/>
      <color indexed="48"/>
      <name val="Arial"/>
      <family val="2"/>
    </font>
    <font>
      <sz val="8"/>
      <color indexed="12"/>
      <name val="Arial"/>
      <family val="2"/>
    </font>
    <font>
      <sz val="10"/>
      <color indexed="12"/>
      <name val="Arial"/>
      <family val="2"/>
    </font>
    <font>
      <b/>
      <sz val="11"/>
      <name val="Arial"/>
      <family val="2"/>
    </font>
    <font>
      <b/>
      <u/>
      <sz val="14"/>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u/>
      <sz val="11"/>
      <color indexed="12"/>
      <name val="Arial"/>
      <family val="2"/>
    </font>
    <font>
      <b/>
      <u/>
      <sz val="12"/>
      <name val="Arial"/>
      <family val="2"/>
    </font>
    <font>
      <u/>
      <sz val="9"/>
      <color indexed="12"/>
      <name val="Arial"/>
      <family val="2"/>
    </font>
    <font>
      <b/>
      <i/>
      <u/>
      <sz val="12"/>
      <name val="Arial"/>
      <family val="2"/>
    </font>
    <font>
      <b/>
      <u/>
      <sz val="10"/>
      <color indexed="10"/>
      <name val="Arial"/>
      <family val="2"/>
    </font>
    <font>
      <i/>
      <sz val="9"/>
      <name val="Arial"/>
      <family val="2"/>
    </font>
    <font>
      <sz val="10"/>
      <name val="Arial"/>
      <family val="2"/>
    </font>
    <font>
      <b/>
      <u/>
      <sz val="8"/>
      <name val="Arial"/>
      <family val="2"/>
    </font>
    <font>
      <sz val="9"/>
      <color indexed="8"/>
      <name val="Arial"/>
      <family val="2"/>
    </font>
    <font>
      <sz val="10"/>
      <name val="Arial"/>
      <family val="2"/>
    </font>
    <font>
      <b/>
      <sz val="10"/>
      <color indexed="0"/>
      <name val="Arial"/>
      <family val="2"/>
    </font>
    <font>
      <b/>
      <sz val="9"/>
      <color indexed="8"/>
      <name val="Arial"/>
      <family val="2"/>
    </font>
    <font>
      <sz val="10"/>
      <name val="Arial"/>
      <family val="2"/>
    </font>
    <font>
      <sz val="10"/>
      <name val="Verdana"/>
      <family val="2"/>
    </font>
    <font>
      <i/>
      <u/>
      <sz val="10"/>
      <name val="Arial"/>
      <family val="2"/>
    </font>
    <font>
      <b/>
      <sz val="11"/>
      <name val="Calibri"/>
      <family val="2"/>
    </font>
    <font>
      <sz val="10"/>
      <name val="Calibri"/>
      <family val="2"/>
    </font>
    <font>
      <b/>
      <sz val="10"/>
      <name val="Calibri"/>
      <family val="2"/>
    </font>
    <font>
      <i/>
      <sz val="10"/>
      <color indexed="10"/>
      <name val="Arial"/>
      <family val="2"/>
    </font>
    <font>
      <i/>
      <u/>
      <sz val="10"/>
      <color indexed="10"/>
      <name val="Arial"/>
      <family val="2"/>
    </font>
    <font>
      <b/>
      <sz val="10"/>
      <color indexed="10"/>
      <name val="Arial"/>
      <family val="2"/>
    </font>
    <font>
      <sz val="10"/>
      <name val="Arial"/>
      <family val="2"/>
    </font>
    <font>
      <b/>
      <i/>
      <sz val="10"/>
      <color indexed="10"/>
      <name val="Arial"/>
      <family val="2"/>
    </font>
    <font>
      <sz val="10"/>
      <name val="Arial"/>
      <family val="2"/>
    </font>
    <font>
      <sz val="10"/>
      <name val="Arial"/>
      <family val="2"/>
    </font>
    <font>
      <i/>
      <sz val="11"/>
      <name val="Calibri"/>
      <family val="2"/>
    </font>
    <font>
      <sz val="10"/>
      <name val="Arial"/>
      <family val="2"/>
    </font>
    <font>
      <sz val="10"/>
      <name val="Arial"/>
      <family val="2"/>
    </font>
    <font>
      <i/>
      <sz val="10"/>
      <color indexed="40"/>
      <name val="Arial"/>
      <family val="2"/>
    </font>
    <font>
      <u/>
      <sz val="12"/>
      <name val="Arial"/>
      <family val="2"/>
    </font>
    <font>
      <u/>
      <sz val="10"/>
      <color indexed="10"/>
      <name val="Arial"/>
      <family val="2"/>
    </font>
    <font>
      <b/>
      <sz val="14"/>
      <name val="Arial"/>
      <family val="2"/>
    </font>
    <font>
      <b/>
      <i/>
      <sz val="14"/>
      <color indexed="10"/>
      <name val="Arial"/>
      <family val="2"/>
    </font>
    <font>
      <b/>
      <u/>
      <sz val="16"/>
      <name val="Arial"/>
      <family val="2"/>
    </font>
    <font>
      <b/>
      <u/>
      <sz val="16"/>
      <color indexed="10"/>
      <name val="Arial"/>
      <family val="2"/>
    </font>
    <font>
      <sz val="7"/>
      <name val="Arial"/>
      <family val="2"/>
    </font>
    <font>
      <sz val="11"/>
      <color theme="1"/>
      <name val="Calibri"/>
      <family val="2"/>
      <scheme val="minor"/>
    </font>
    <font>
      <sz val="12"/>
      <color theme="0"/>
      <name val="Arial"/>
      <family val="2"/>
    </font>
    <font>
      <b/>
      <sz val="16"/>
      <color rgb="FF002060"/>
      <name val="Arial"/>
      <family val="2"/>
    </font>
    <font>
      <sz val="10"/>
      <color theme="0"/>
      <name val="Arial"/>
      <family val="2"/>
    </font>
    <font>
      <b/>
      <sz val="10"/>
      <color theme="0"/>
      <name val="Arial"/>
      <family val="2"/>
    </font>
    <font>
      <b/>
      <sz val="14"/>
      <color theme="0"/>
      <name val="Arial"/>
      <family val="2"/>
    </font>
    <font>
      <b/>
      <sz val="10"/>
      <color rgb="FFFF0000"/>
      <name val="Arial"/>
      <family val="2"/>
    </font>
    <font>
      <b/>
      <sz val="10"/>
      <color rgb="FFC00000"/>
      <name val="Arial"/>
      <family val="2"/>
    </font>
    <font>
      <u/>
      <sz val="10"/>
      <color theme="0"/>
      <name val="Arial"/>
      <family val="2"/>
    </font>
    <font>
      <u/>
      <sz val="10"/>
      <color theme="1"/>
      <name val="Arial"/>
      <family val="2"/>
    </font>
    <font>
      <sz val="10"/>
      <color theme="1"/>
      <name val="Arial"/>
      <family val="2"/>
    </font>
    <font>
      <sz val="9"/>
      <color theme="1"/>
      <name val="Arial"/>
      <family val="2"/>
    </font>
    <font>
      <u/>
      <sz val="9"/>
      <color theme="1"/>
      <name val="Arial"/>
      <family val="2"/>
    </font>
    <font>
      <b/>
      <u/>
      <sz val="10"/>
      <color rgb="FFFF0000"/>
      <name val="Arial"/>
      <family val="2"/>
    </font>
    <font>
      <sz val="10"/>
      <color theme="3" tint="0.39997558519241921"/>
      <name val="Arial"/>
      <family val="2"/>
    </font>
    <font>
      <b/>
      <u/>
      <sz val="10"/>
      <color theme="1"/>
      <name val="Arial"/>
      <family val="2"/>
    </font>
    <font>
      <b/>
      <sz val="11"/>
      <color theme="1"/>
      <name val="Calibri"/>
      <family val="2"/>
      <scheme val="minor"/>
    </font>
    <font>
      <i/>
      <sz val="11"/>
      <color theme="1"/>
      <name val="Calibri"/>
      <family val="2"/>
      <scheme val="minor"/>
    </font>
    <font>
      <b/>
      <u/>
      <sz val="14"/>
      <color rgb="FFFF0000"/>
      <name val="Arial"/>
      <family val="2"/>
    </font>
    <font>
      <b/>
      <sz val="14"/>
      <color rgb="FFFF0000"/>
      <name val="Arial"/>
      <family val="2"/>
    </font>
    <font>
      <b/>
      <sz val="10"/>
      <color theme="1" tint="4.9989318521683403E-2"/>
      <name val="Arial"/>
      <family val="2"/>
    </font>
    <font>
      <b/>
      <u/>
      <sz val="14"/>
      <color theme="2" tint="-0.89999084444715716"/>
      <name val="Arial"/>
      <family val="2"/>
    </font>
    <font>
      <sz val="10"/>
      <color theme="1" tint="4.9989318521683403E-2"/>
      <name val="Arial"/>
      <family val="2"/>
    </font>
    <font>
      <sz val="10"/>
      <color rgb="FFFF0000"/>
      <name val="Arial"/>
      <family val="2"/>
    </font>
    <font>
      <b/>
      <i/>
      <sz val="10"/>
      <color rgb="FFFF0000"/>
      <name val="Arial"/>
      <family val="2"/>
    </font>
    <font>
      <sz val="9"/>
      <color theme="1"/>
      <name val="Calibri"/>
      <family val="2"/>
      <scheme val="minor"/>
    </font>
    <font>
      <b/>
      <sz val="9"/>
      <color theme="1"/>
      <name val="Calibri"/>
      <family val="2"/>
      <scheme val="minor"/>
    </font>
    <font>
      <i/>
      <sz val="10"/>
      <color rgb="FFFF0000"/>
      <name val="Arial"/>
      <family val="2"/>
    </font>
    <font>
      <i/>
      <sz val="8"/>
      <color rgb="FFFF0000"/>
      <name val="Arial"/>
      <family val="2"/>
    </font>
    <font>
      <b/>
      <sz val="10"/>
      <color rgb="FF0070C0"/>
      <name val="Arial"/>
      <family val="2"/>
    </font>
    <font>
      <b/>
      <sz val="9"/>
      <color rgb="FF0070C0"/>
      <name val="Arial"/>
      <family val="2"/>
    </font>
    <font>
      <u/>
      <sz val="10"/>
      <color rgb="FF0070C0"/>
      <name val="Arial"/>
      <family val="2"/>
    </font>
    <font>
      <sz val="10"/>
      <color rgb="FF0070C0"/>
      <name val="Arial"/>
      <family val="2"/>
    </font>
    <font>
      <sz val="12"/>
      <color rgb="FF000000"/>
      <name val="Arial"/>
      <family val="2"/>
    </font>
    <font>
      <i/>
      <sz val="10"/>
      <color theme="1"/>
      <name val="Arial"/>
      <family val="2"/>
    </font>
    <font>
      <b/>
      <sz val="10"/>
      <color rgb="FFFFC000"/>
      <name val="Arial"/>
      <family val="2"/>
    </font>
    <font>
      <sz val="10"/>
      <color rgb="FFFFC000"/>
      <name val="Arial"/>
      <family val="2"/>
    </font>
    <font>
      <b/>
      <sz val="10"/>
      <color theme="1"/>
      <name val="Arial"/>
      <family val="2"/>
    </font>
    <font>
      <i/>
      <sz val="9"/>
      <color rgb="FFFF0000"/>
      <name val="Arial"/>
      <family val="2"/>
    </font>
    <font>
      <b/>
      <sz val="10"/>
      <color rgb="FF000000"/>
      <name val="Arial"/>
      <family val="2"/>
    </font>
    <font>
      <b/>
      <sz val="8"/>
      <color rgb="FFFF0000"/>
      <name val="Arial"/>
      <family val="2"/>
    </font>
    <font>
      <sz val="11"/>
      <color rgb="FF1F497D"/>
      <name val="Calibri"/>
      <family val="2"/>
    </font>
    <font>
      <b/>
      <i/>
      <sz val="10"/>
      <color theme="0"/>
      <name val="Arial"/>
      <family val="2"/>
    </font>
    <font>
      <b/>
      <sz val="10"/>
      <color theme="2" tint="-0.89999084444715716"/>
      <name val="Arial"/>
      <family val="2"/>
    </font>
    <font>
      <sz val="9"/>
      <color rgb="FFFF0000"/>
      <name val="Arial"/>
      <family val="2"/>
    </font>
    <font>
      <b/>
      <sz val="9"/>
      <color rgb="FFFF0000"/>
      <name val="Arial"/>
      <family val="2"/>
    </font>
    <font>
      <b/>
      <u/>
      <sz val="14"/>
      <color theme="1" tint="4.9989318521683403E-2"/>
      <name val="Arial"/>
      <family val="2"/>
    </font>
    <font>
      <b/>
      <sz val="11"/>
      <color theme="2" tint="-0.89999084444715716"/>
      <name val="Calibri"/>
      <family val="2"/>
      <scheme val="minor"/>
    </font>
    <font>
      <sz val="10"/>
      <color theme="0" tint="-0.249977111117893"/>
      <name val="Arial"/>
      <family val="2"/>
    </font>
    <font>
      <i/>
      <sz val="8"/>
      <color theme="0" tint="-0.249977111117893"/>
      <name val="Arial"/>
      <family val="2"/>
    </font>
    <font>
      <b/>
      <u/>
      <sz val="10"/>
      <color theme="0" tint="-0.249977111117893"/>
      <name val="Arial"/>
      <family val="2"/>
    </font>
    <font>
      <b/>
      <i/>
      <sz val="10"/>
      <color theme="1" tint="4.9989318521683403E-2"/>
      <name val="Arial"/>
      <family val="2"/>
    </font>
    <font>
      <sz val="11"/>
      <name val="Calibri"/>
      <family val="2"/>
      <scheme val="minor"/>
    </font>
    <font>
      <i/>
      <sz val="11"/>
      <name val="Calibri"/>
      <family val="2"/>
      <scheme val="minor"/>
    </font>
    <font>
      <b/>
      <sz val="11"/>
      <name val="Calibri"/>
      <family val="2"/>
      <scheme val="minor"/>
    </font>
    <font>
      <b/>
      <u/>
      <sz val="18"/>
      <color rgb="FFFF0000"/>
      <name val="Arial"/>
      <family val="2"/>
    </font>
    <font>
      <b/>
      <u/>
      <sz val="18"/>
      <color theme="1"/>
      <name val="Arial"/>
      <family val="2"/>
    </font>
    <font>
      <i/>
      <sz val="10"/>
      <color theme="1" tint="4.9989318521683403E-2"/>
      <name val="Arial"/>
      <family val="2"/>
    </font>
    <font>
      <sz val="10"/>
      <color theme="0" tint="-0.14999847407452621"/>
      <name val="Arial"/>
      <family val="2"/>
    </font>
    <font>
      <b/>
      <sz val="12"/>
      <color rgb="FFFF0000"/>
      <name val="Arial"/>
      <family val="2"/>
    </font>
    <font>
      <sz val="12"/>
      <color rgb="FFFF0000"/>
      <name val="Arial"/>
      <family val="2"/>
    </font>
    <font>
      <u/>
      <sz val="10"/>
      <color theme="1" tint="4.9989318521683403E-2"/>
      <name val="Arial"/>
      <family val="2"/>
    </font>
    <font>
      <u/>
      <sz val="12"/>
      <color rgb="FFFF0000"/>
      <name val="Arial"/>
      <family val="2"/>
    </font>
    <font>
      <i/>
      <sz val="11"/>
      <color rgb="FFFF0000"/>
      <name val="Calibri"/>
      <family val="2"/>
      <scheme val="minor"/>
    </font>
    <font>
      <b/>
      <u/>
      <sz val="14"/>
      <color rgb="FF0070C0"/>
      <name val="Arial"/>
      <family val="2"/>
    </font>
    <font>
      <sz val="8"/>
      <color theme="1"/>
      <name val="Arial"/>
      <family val="2"/>
    </font>
    <font>
      <sz val="8"/>
      <color rgb="FF0D0D0D"/>
      <name val="Arial"/>
      <family val="2"/>
    </font>
    <font>
      <i/>
      <sz val="10"/>
      <color theme="0"/>
      <name val="Arial"/>
      <family val="2"/>
    </font>
    <font>
      <sz val="10"/>
      <color theme="2" tint="-0.89999084444715716"/>
      <name val="Arial"/>
      <family val="2"/>
    </font>
    <font>
      <sz val="10"/>
      <color rgb="FF000000"/>
      <name val="Arial"/>
      <family val="2"/>
    </font>
    <font>
      <u/>
      <sz val="10"/>
      <color rgb="FFFF0000"/>
      <name val="Arial"/>
      <family val="2"/>
    </font>
    <font>
      <u/>
      <sz val="16"/>
      <color indexed="12"/>
      <name val="Arial"/>
      <family val="2"/>
    </font>
    <font>
      <b/>
      <sz val="18"/>
      <name val="Arial"/>
      <family val="2"/>
    </font>
    <font>
      <b/>
      <u/>
      <sz val="18"/>
      <color indexed="12"/>
      <name val="Arial"/>
      <family val="2"/>
    </font>
    <font>
      <b/>
      <sz val="8"/>
      <color theme="0"/>
      <name val="Arial"/>
      <family val="2"/>
    </font>
    <font>
      <sz val="8"/>
      <color rgb="FF000000"/>
      <name val="Arial"/>
      <family val="2"/>
    </font>
    <font>
      <sz val="11"/>
      <color rgb="FFFF0000"/>
      <name val="Calibri"/>
      <family val="2"/>
      <scheme val="minor"/>
    </font>
    <font>
      <b/>
      <i/>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rgb="FF000000"/>
      <name val="Arial"/>
      <family val="2"/>
    </font>
    <font>
      <b/>
      <u/>
      <sz val="9"/>
      <name val="Arial"/>
      <family val="2"/>
    </font>
    <font>
      <b/>
      <i/>
      <u/>
      <sz val="10"/>
      <name val="Arial"/>
      <family val="2"/>
    </font>
    <font>
      <u/>
      <sz val="12"/>
      <color indexed="12"/>
      <name val="Times New Roman"/>
      <family val="1"/>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u/>
      <sz val="10"/>
      <color theme="10"/>
      <name val="Arial"/>
      <family val="2"/>
    </font>
    <font>
      <sz val="8"/>
      <color theme="0" tint="-0.34998626667073579"/>
      <name val="Arial"/>
      <family val="2"/>
    </font>
    <font>
      <sz val="10"/>
      <color theme="0" tint="-0.34998626667073579"/>
      <name val="Arial"/>
      <family val="2"/>
    </font>
    <font>
      <sz val="10"/>
      <color theme="0" tint="-0.499984740745262"/>
      <name val="Arial"/>
      <family val="2"/>
    </font>
    <font>
      <b/>
      <sz val="10"/>
      <color theme="0" tint="-0.499984740745262"/>
      <name val="Arial"/>
      <family val="2"/>
    </font>
    <font>
      <sz val="9"/>
      <color theme="0" tint="-0.34998626667073579"/>
      <name val="Arial"/>
      <family val="2"/>
    </font>
    <font>
      <b/>
      <sz val="8"/>
      <color theme="0" tint="-0.34998626667073579"/>
      <name val="Arial"/>
      <family val="2"/>
    </font>
    <font>
      <b/>
      <u/>
      <sz val="10"/>
      <color theme="0" tint="-0.34998626667073579"/>
      <name val="Arial"/>
      <family val="2"/>
    </font>
    <font>
      <i/>
      <sz val="8"/>
      <color theme="0" tint="-0.34998626667073579"/>
      <name val="Arial"/>
      <family val="2"/>
    </font>
    <font>
      <b/>
      <i/>
      <sz val="12"/>
      <color indexed="10"/>
      <name val="Arial"/>
      <family val="2"/>
    </font>
    <font>
      <sz val="7"/>
      <color theme="0" tint="-0.499984740745262"/>
      <name val="Arial"/>
      <family val="2"/>
    </font>
    <font>
      <b/>
      <sz val="8"/>
      <color theme="0" tint="-0.499984740745262"/>
      <name val="Arial"/>
      <family val="2"/>
    </font>
    <font>
      <sz val="8"/>
      <color rgb="FFFF0000"/>
      <name val="Arial"/>
      <family val="2"/>
    </font>
    <font>
      <b/>
      <u/>
      <sz val="10"/>
      <color theme="0" tint="-0.499984740745262"/>
      <name val="Arial"/>
      <family val="2"/>
    </font>
    <font>
      <sz val="12"/>
      <name val="Arial"/>
      <family val="2"/>
    </font>
    <font>
      <i/>
      <u/>
      <sz val="10"/>
      <color rgb="FFFF0000"/>
      <name val="Arial"/>
      <family val="2"/>
    </font>
    <font>
      <sz val="8"/>
      <color theme="0" tint="-0.249977111117893"/>
      <name val="Arial"/>
      <family val="2"/>
    </font>
    <font>
      <b/>
      <sz val="9"/>
      <color theme="1"/>
      <name val="Arial"/>
      <family val="2"/>
    </font>
    <font>
      <b/>
      <sz val="9"/>
      <color theme="1" tint="4.9989318521683403E-2"/>
      <name val="Arial"/>
      <family val="2"/>
    </font>
    <font>
      <b/>
      <i/>
      <sz val="9"/>
      <color rgb="FFFF0000"/>
      <name val="Arial"/>
      <family val="2"/>
    </font>
    <font>
      <i/>
      <u/>
      <sz val="9"/>
      <name val="Arial"/>
      <family val="2"/>
    </font>
    <font>
      <sz val="9"/>
      <color theme="0" tint="-0.499984740745262"/>
      <name val="Arial"/>
      <family val="2"/>
    </font>
    <font>
      <u/>
      <sz val="10"/>
      <color theme="0" tint="-0.499984740745262"/>
      <name val="Arial"/>
      <family val="2"/>
    </font>
    <font>
      <b/>
      <u/>
      <sz val="11"/>
      <color rgb="FFFF0000"/>
      <name val="Arial"/>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4" tint="0.79998168889431442"/>
        <bgColor indexed="65"/>
      </patternFill>
    </fill>
    <fill>
      <patternFill patternType="solid">
        <fgColor theme="6" tint="0.39997558519241921"/>
        <bgColor indexed="65"/>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000066"/>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rgb="FF00B050"/>
        <bgColor theme="0" tint="-0.14999847407452621"/>
      </patternFill>
    </fill>
    <fill>
      <patternFill patternType="solid">
        <fgColor theme="0"/>
        <bgColor theme="0" tint="-0.14999847407452621"/>
      </patternFill>
    </fill>
    <fill>
      <patternFill patternType="solid">
        <fgColor theme="3"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rgb="FF00206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theme="0" tint="-0.14999847407452621"/>
        <bgColor indexed="64"/>
      </patternFill>
    </fill>
  </fills>
  <borders count="80">
    <border>
      <left/>
      <right/>
      <top/>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ck">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right>
      <top/>
      <bottom style="thin">
        <color theme="0"/>
      </bottom>
      <diagonal/>
    </border>
    <border>
      <left style="thin">
        <color theme="0"/>
      </left>
      <right style="thin">
        <color theme="0" tint="-0.499984740745262"/>
      </right>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s>
  <cellStyleXfs count="390">
    <xf numFmtId="0" fontId="0" fillId="0" borderId="0"/>
    <xf numFmtId="0" fontId="10" fillId="2" borderId="0" applyNumberFormat="0" applyBorder="0" applyAlignment="0" applyProtection="0"/>
    <xf numFmtId="0" fontId="99" fillId="31"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00" fillId="3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10" fontId="49" fillId="0" borderId="0" applyNumberFormat="0" applyFill="0" applyBorder="0" applyAlignment="0" applyProtection="0"/>
    <xf numFmtId="0" fontId="12" fillId="3" borderId="0" applyNumberFormat="0" applyBorder="0" applyAlignment="0" applyProtection="0"/>
    <xf numFmtId="0" fontId="50" fillId="0" borderId="0"/>
    <xf numFmtId="169" fontId="24" fillId="0" borderId="1">
      <alignment horizontal="right" vertical="top"/>
    </xf>
    <xf numFmtId="170" fontId="24" fillId="0" borderId="1">
      <alignment horizontal="right" vertical="top"/>
    </xf>
    <xf numFmtId="10" fontId="24" fillId="0" borderId="1">
      <alignment horizontal="right" vertical="top"/>
    </xf>
    <xf numFmtId="171" fontId="24" fillId="0" borderId="1">
      <alignment horizontal="right" vertical="top"/>
    </xf>
    <xf numFmtId="172" fontId="24" fillId="0" borderId="1">
      <alignment horizontal="right" vertical="top"/>
    </xf>
    <xf numFmtId="168" fontId="24" fillId="0" borderId="1">
      <alignment horizontal="right" vertical="top"/>
    </xf>
    <xf numFmtId="0" fontId="24" fillId="0" borderId="1">
      <alignment horizontal="left" vertical="top"/>
    </xf>
    <xf numFmtId="173" fontId="24" fillId="0" borderId="1">
      <alignment horizontal="right" vertical="top"/>
    </xf>
    <xf numFmtId="0" fontId="13" fillId="20" borderId="2" applyNumberFormat="0" applyAlignment="0" applyProtection="0"/>
    <xf numFmtId="0" fontId="14" fillId="21" borderId="3" applyNumberFormat="0" applyAlignment="0" applyProtection="0"/>
    <xf numFmtId="43" fontId="7" fillId="0" borderId="0" applyFont="0" applyFill="0" applyBorder="0" applyAlignment="0" applyProtection="0"/>
    <xf numFmtId="43" fontId="2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86" fillId="0" borderId="0" applyFont="0" applyFill="0" applyBorder="0" applyAlignment="0" applyProtection="0"/>
    <xf numFmtId="43" fontId="24" fillId="0" borderId="0" applyFont="0" applyFill="0" applyBorder="0" applyAlignment="0" applyProtection="0"/>
    <xf numFmtId="0" fontId="24" fillId="22" borderId="0" applyNumberFormat="0" applyFont="0" applyBorder="0" applyAlignment="0" applyProtection="0"/>
    <xf numFmtId="0" fontId="29" fillId="0" borderId="0"/>
    <xf numFmtId="1" fontId="31" fillId="0" borderId="0">
      <alignment horizontal="center" vertical="center"/>
    </xf>
    <xf numFmtId="1" fontId="51"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1" fontId="52" fillId="0" borderId="0" applyNumberFormat="0" applyFill="0" applyBorder="0" applyAlignment="0" applyProtection="0"/>
    <xf numFmtId="164" fontId="53" fillId="0" borderId="0" applyNumberFormat="0" applyFill="0" applyBorder="0" applyAlignment="0" applyProtection="0">
      <protection locked="0"/>
    </xf>
    <xf numFmtId="169" fontId="46" fillId="0" borderId="1">
      <alignment horizontal="right" vertical="top"/>
    </xf>
    <xf numFmtId="170" fontId="46" fillId="0" borderId="1">
      <alignment vertical="center"/>
    </xf>
    <xf numFmtId="10" fontId="46" fillId="0" borderId="1">
      <alignment horizontal="right" vertical="top"/>
    </xf>
    <xf numFmtId="171" fontId="46" fillId="0" borderId="1">
      <alignment horizontal="right" vertical="top"/>
    </xf>
    <xf numFmtId="172" fontId="46" fillId="0" borderId="1">
      <alignment horizontal="right" vertical="top"/>
    </xf>
    <xf numFmtId="168" fontId="46" fillId="0" borderId="1">
      <alignment horizontal="right" vertical="top"/>
    </xf>
    <xf numFmtId="0" fontId="46" fillId="0" borderId="1">
      <alignment horizontal="left" vertical="top"/>
    </xf>
    <xf numFmtId="0" fontId="16" fillId="4" borderId="0" applyNumberFormat="0" applyBorder="0" applyAlignment="0" applyProtection="0"/>
    <xf numFmtId="1" fontId="54" fillId="0" borderId="0" applyNumberFormat="0" applyFill="0" applyBorder="0" applyAlignment="0" applyProtection="0"/>
    <xf numFmtId="0" fontId="8" fillId="23" borderId="4" applyFill="0">
      <alignment horizontal="center" vertical="center" wrapText="1"/>
    </xf>
    <xf numFmtId="0" fontId="55" fillId="24" borderId="0" applyNumberFormat="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56" fillId="0" borderId="0"/>
    <xf numFmtId="0" fontId="2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4" fillId="0" borderId="0" applyNumberFormat="0" applyFill="0" applyBorder="0" applyProtection="0">
      <alignment vertical="top" wrapText="1"/>
    </xf>
    <xf numFmtId="0" fontId="21" fillId="7" borderId="2" applyNumberFormat="0" applyAlignment="0" applyProtection="0"/>
    <xf numFmtId="169" fontId="24" fillId="25" borderId="1">
      <alignment horizontal="right" vertical="top"/>
      <protection locked="0"/>
    </xf>
    <xf numFmtId="170" fontId="24" fillId="25" borderId="1">
      <alignment horizontal="right" vertical="top"/>
      <protection locked="0"/>
    </xf>
    <xf numFmtId="10" fontId="24" fillId="25" borderId="1">
      <alignment horizontal="right" vertical="top"/>
      <protection locked="0"/>
    </xf>
    <xf numFmtId="171" fontId="24" fillId="25" borderId="1">
      <alignment horizontal="right" vertical="top"/>
      <protection locked="0"/>
    </xf>
    <xf numFmtId="172" fontId="24" fillId="25" borderId="1">
      <alignment horizontal="right" vertical="top"/>
      <protection locked="0"/>
    </xf>
    <xf numFmtId="168" fontId="24" fillId="25" borderId="1">
      <alignment horizontal="right" vertical="top"/>
      <protection locked="0"/>
    </xf>
    <xf numFmtId="49" fontId="24" fillId="25" borderId="1">
      <alignment horizontal="left" vertical="top"/>
      <protection locked="0"/>
    </xf>
    <xf numFmtId="0" fontId="22" fillId="0" borderId="8" applyNumberFormat="0" applyFill="0" applyAlignment="0" applyProtection="0"/>
    <xf numFmtId="0" fontId="57" fillId="0" borderId="0" applyNumberFormat="0" applyBorder="0">
      <alignment horizontal="left"/>
    </xf>
    <xf numFmtId="0" fontId="45" fillId="0" borderId="0" applyAlignment="0"/>
    <xf numFmtId="0" fontId="23" fillId="26" borderId="0" applyNumberFormat="0" applyBorder="0" applyAlignment="0" applyProtection="0"/>
    <xf numFmtId="0" fontId="24" fillId="0" borderId="0"/>
    <xf numFmtId="0" fontId="24" fillId="0" borderId="0" applyNumberFormat="0" applyFont="0" applyFill="0" applyBorder="0" applyAlignment="0" applyProtection="0"/>
    <xf numFmtId="0" fontId="24" fillId="0" borderId="0"/>
    <xf numFmtId="0" fontId="99" fillId="0" borderId="0"/>
    <xf numFmtId="0" fontId="24" fillId="0" borderId="0"/>
    <xf numFmtId="0" fontId="24" fillId="0" borderId="0">
      <protection locked="0"/>
    </xf>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76" fillId="0" borderId="0" applyNumberFormat="0" applyFill="0" applyBorder="0" applyAlignment="0" applyProtection="0"/>
    <xf numFmtId="0" fontId="24" fillId="0" borderId="0"/>
    <xf numFmtId="0" fontId="99" fillId="0" borderId="0"/>
    <xf numFmtId="0" fontId="99" fillId="0" borderId="0"/>
    <xf numFmtId="0" fontId="72" fillId="0" borderId="0"/>
    <xf numFmtId="0" fontId="24" fillId="0" borderId="0"/>
    <xf numFmtId="0" fontId="7" fillId="0" borderId="0"/>
    <xf numFmtId="0" fontId="7" fillId="0" borderId="0" applyBorder="0"/>
    <xf numFmtId="0" fontId="86" fillId="0" borderId="0" applyBorder="0"/>
    <xf numFmtId="0" fontId="7" fillId="0" borderId="0"/>
    <xf numFmtId="0" fontId="86" fillId="0" borderId="0"/>
    <xf numFmtId="0" fontId="58" fillId="0" borderId="0" applyNumberFormat="0" applyFill="0" applyBorder="0" applyAlignment="0" applyProtection="0"/>
    <xf numFmtId="0" fontId="24" fillId="27" borderId="9" applyNumberFormat="0" applyFont="0" applyAlignment="0" applyProtection="0"/>
    <xf numFmtId="0" fontId="25" fillId="20" borderId="10" applyNumberFormat="0" applyAlignment="0" applyProtection="0"/>
    <xf numFmtId="9" fontId="7" fillId="0" borderId="0" applyFont="0" applyFill="0" applyBorder="0" applyAlignment="0" applyProtection="0"/>
    <xf numFmtId="9" fontId="2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86" fillId="0" borderId="0" applyFont="0" applyFill="0" applyBorder="0" applyAlignment="0" applyProtection="0"/>
    <xf numFmtId="9" fontId="24" fillId="0" borderId="0" applyFont="0" applyFill="0" applyBorder="0" applyAlignment="0" applyProtection="0"/>
    <xf numFmtId="1" fontId="59" fillId="0" borderId="11" applyNumberFormat="0" applyFill="0" applyBorder="0" applyAlignment="0" applyProtection="0"/>
    <xf numFmtId="1" fontId="59" fillId="0" borderId="0" applyNumberFormat="0" applyFill="0" applyBorder="0" applyAlignment="0" applyProtection="0"/>
    <xf numFmtId="169" fontId="24" fillId="28" borderId="1">
      <alignment horizontal="right" vertical="top"/>
    </xf>
    <xf numFmtId="10" fontId="24" fillId="28" borderId="1">
      <alignment horizontal="right" vertical="top"/>
    </xf>
    <xf numFmtId="171" fontId="24" fillId="28" borderId="1">
      <alignment horizontal="right" vertical="top"/>
    </xf>
    <xf numFmtId="172" fontId="24" fillId="29" borderId="1">
      <alignment horizontal="right" vertical="top"/>
    </xf>
    <xf numFmtId="168" fontId="24" fillId="28" borderId="1">
      <alignment horizontal="right" vertical="top"/>
    </xf>
    <xf numFmtId="49" fontId="24" fillId="28" borderId="1">
      <alignment horizontal="left" vertical="top" wrapText="1"/>
    </xf>
    <xf numFmtId="1" fontId="24" fillId="0" borderId="12"/>
    <xf numFmtId="2" fontId="8" fillId="0" borderId="0"/>
    <xf numFmtId="0" fontId="60" fillId="0" borderId="0">
      <alignment horizontal="right"/>
    </xf>
    <xf numFmtId="1" fontId="61" fillId="0" borderId="0" applyFill="0" applyBorder="0" applyAlignment="0" applyProtection="0"/>
    <xf numFmtId="0" fontId="62"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39" fillId="0" borderId="0">
      <alignment horizontal="center" vertical="center"/>
    </xf>
    <xf numFmtId="37" fontId="36" fillId="0" borderId="0"/>
    <xf numFmtId="0" fontId="28" fillId="0" borderId="0" applyNumberFormat="0" applyFill="0" applyBorder="0" applyAlignment="0" applyProtection="0"/>
    <xf numFmtId="0" fontId="24" fillId="30" borderId="0" applyNumberFormat="0" applyFont="0" applyBorder="0" applyAlignment="0" applyProtection="0"/>
    <xf numFmtId="0" fontId="7" fillId="0" borderId="0"/>
    <xf numFmtId="0" fontId="7" fillId="0" borderId="0">
      <protection locked="0"/>
    </xf>
    <xf numFmtId="0" fontId="6" fillId="31" borderId="0" applyNumberFormat="0" applyBorder="0" applyAlignment="0" applyProtection="0"/>
    <xf numFmtId="169" fontId="7" fillId="0" borderId="1">
      <alignment horizontal="right" vertical="top"/>
    </xf>
    <xf numFmtId="170" fontId="7" fillId="0" borderId="1">
      <alignment horizontal="right" vertical="top"/>
    </xf>
    <xf numFmtId="10" fontId="7" fillId="0" borderId="1">
      <alignment horizontal="right" vertical="top"/>
    </xf>
    <xf numFmtId="171" fontId="7" fillId="0" borderId="1">
      <alignment horizontal="right" vertical="top"/>
    </xf>
    <xf numFmtId="172" fontId="7" fillId="0" borderId="1">
      <alignment horizontal="right" vertical="top"/>
    </xf>
    <xf numFmtId="168" fontId="7" fillId="0" borderId="1">
      <alignment horizontal="right" vertical="top"/>
    </xf>
    <xf numFmtId="0" fontId="7" fillId="0" borderId="1">
      <alignment horizontal="left" vertical="top"/>
    </xf>
    <xf numFmtId="173" fontId="7" fillId="0" borderId="1">
      <alignment horizontal="righ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2" borderId="0" applyNumberFormat="0" applyFont="0" applyBorder="0" applyAlignment="0" applyProtection="0"/>
    <xf numFmtId="0" fontId="7" fillId="0" borderId="0" applyNumberFormat="0" applyFill="0" applyBorder="0" applyProtection="0">
      <alignment vertical="top" wrapText="1"/>
    </xf>
    <xf numFmtId="169" fontId="7" fillId="25" borderId="1">
      <alignment horizontal="right" vertical="top"/>
      <protection locked="0"/>
    </xf>
    <xf numFmtId="170" fontId="7" fillId="25" borderId="1">
      <alignment horizontal="right" vertical="top"/>
      <protection locked="0"/>
    </xf>
    <xf numFmtId="10" fontId="7" fillId="25" borderId="1">
      <alignment horizontal="right" vertical="top"/>
      <protection locked="0"/>
    </xf>
    <xf numFmtId="171" fontId="7" fillId="25" borderId="1">
      <alignment horizontal="right" vertical="top"/>
      <protection locked="0"/>
    </xf>
    <xf numFmtId="172" fontId="7" fillId="25" borderId="1">
      <alignment horizontal="right" vertical="top"/>
      <protection locked="0"/>
    </xf>
    <xf numFmtId="168" fontId="7" fillId="25" borderId="1">
      <alignment horizontal="right" vertical="top"/>
      <protection locked="0"/>
    </xf>
    <xf numFmtId="49" fontId="7" fillId="25" borderId="1">
      <alignment horizontal="left" vertical="top"/>
      <protection locked="0"/>
    </xf>
    <xf numFmtId="0" fontId="7" fillId="0" borderId="0"/>
    <xf numFmtId="0" fontId="7" fillId="0" borderId="0" applyNumberFormat="0" applyFont="0" applyFill="0" applyBorder="0" applyAlignment="0" applyProtection="0"/>
    <xf numFmtId="0" fontId="7" fillId="0" borderId="0"/>
    <xf numFmtId="0" fontId="6" fillId="0" borderId="0"/>
    <xf numFmtId="0" fontId="7"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9" fontId="7" fillId="28" borderId="1">
      <alignment horizontal="right" vertical="top"/>
    </xf>
    <xf numFmtId="10" fontId="7" fillId="28" borderId="1">
      <alignment horizontal="right" vertical="top"/>
    </xf>
    <xf numFmtId="171" fontId="7" fillId="28" borderId="1">
      <alignment horizontal="right" vertical="top"/>
    </xf>
    <xf numFmtId="172" fontId="7" fillId="29" borderId="1">
      <alignment horizontal="right" vertical="top"/>
    </xf>
    <xf numFmtId="168" fontId="7" fillId="28" borderId="1">
      <alignment horizontal="right" vertical="top"/>
    </xf>
    <xf numFmtId="49" fontId="7" fillId="28" borderId="1">
      <alignment horizontal="left" vertical="top" wrapText="1"/>
    </xf>
    <xf numFmtId="1" fontId="7" fillId="0" borderId="12"/>
    <xf numFmtId="0" fontId="7" fillId="30" borderId="0" applyNumberFormat="0" applyFont="0" applyBorder="0" applyAlignment="0" applyProtection="0"/>
    <xf numFmtId="0" fontId="5"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 fillId="0" borderId="0"/>
    <xf numFmtId="0" fontId="5" fillId="0" borderId="0"/>
    <xf numFmtId="0" fontId="177" fillId="0" borderId="0" applyNumberFormat="0" applyFill="0" applyBorder="0" applyAlignment="0" applyProtection="0"/>
    <xf numFmtId="0" fontId="178" fillId="0" borderId="52" applyNumberFormat="0" applyFill="0" applyAlignment="0" applyProtection="0"/>
    <xf numFmtId="0" fontId="179" fillId="0" borderId="53" applyNumberFormat="0" applyFill="0" applyAlignment="0" applyProtection="0"/>
    <xf numFmtId="0" fontId="180" fillId="0" borderId="54" applyNumberFormat="0" applyFill="0" applyAlignment="0" applyProtection="0"/>
    <xf numFmtId="0" fontId="180" fillId="0" borderId="0" applyNumberFormat="0" applyFill="0" applyBorder="0" applyAlignment="0" applyProtection="0"/>
    <xf numFmtId="0" fontId="181" fillId="60" borderId="0" applyNumberFormat="0" applyBorder="0" applyAlignment="0" applyProtection="0"/>
    <xf numFmtId="0" fontId="182" fillId="61" borderId="0" applyNumberFormat="0" applyBorder="0" applyAlignment="0" applyProtection="0"/>
    <xf numFmtId="0" fontId="183" fillId="62" borderId="0" applyNumberFormat="0" applyBorder="0" applyAlignment="0" applyProtection="0"/>
    <xf numFmtId="0" fontId="184" fillId="63" borderId="55" applyNumberFormat="0" applyAlignment="0" applyProtection="0"/>
    <xf numFmtId="0" fontId="185" fillId="64" borderId="56" applyNumberFormat="0" applyAlignment="0" applyProtection="0"/>
    <xf numFmtId="0" fontId="186" fillId="64" borderId="55" applyNumberFormat="0" applyAlignment="0" applyProtection="0"/>
    <xf numFmtId="0" fontId="187" fillId="0" borderId="57" applyNumberFormat="0" applyFill="0" applyAlignment="0" applyProtection="0"/>
    <xf numFmtId="0" fontId="188" fillId="65" borderId="58" applyNumberFormat="0" applyAlignment="0" applyProtection="0"/>
    <xf numFmtId="0" fontId="175" fillId="0" borderId="0" applyNumberFormat="0" applyFill="0" applyBorder="0" applyAlignment="0" applyProtection="0"/>
    <xf numFmtId="0" fontId="5" fillId="66" borderId="59" applyNumberFormat="0" applyFont="0" applyAlignment="0" applyProtection="0"/>
    <xf numFmtId="0" fontId="189" fillId="0" borderId="0" applyNumberFormat="0" applyFill="0" applyBorder="0" applyAlignment="0" applyProtection="0"/>
    <xf numFmtId="0" fontId="115" fillId="0" borderId="60" applyNumberFormat="0" applyFill="0" applyAlignment="0" applyProtection="0"/>
    <xf numFmtId="0" fontId="190" fillId="67" borderId="0" applyNumberFormat="0" applyBorder="0" applyAlignment="0" applyProtection="0"/>
    <xf numFmtId="0" fontId="5" fillId="31" borderId="0" applyNumberFormat="0" applyBorder="0" applyAlignment="0" applyProtection="0"/>
    <xf numFmtId="0" fontId="5" fillId="68" borderId="0" applyNumberFormat="0" applyBorder="0" applyAlignment="0" applyProtection="0"/>
    <xf numFmtId="0" fontId="190" fillId="69" borderId="0" applyNumberFormat="0" applyBorder="0" applyAlignment="0" applyProtection="0"/>
    <xf numFmtId="0" fontId="190" fillId="70"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90" fillId="73" borderId="0" applyNumberFormat="0" applyBorder="0" applyAlignment="0" applyProtection="0"/>
    <xf numFmtId="0" fontId="190" fillId="74" borderId="0" applyNumberFormat="0" applyBorder="0" applyAlignment="0" applyProtection="0"/>
    <xf numFmtId="0" fontId="5" fillId="75" borderId="0" applyNumberFormat="0" applyBorder="0" applyAlignment="0" applyProtection="0"/>
    <xf numFmtId="0" fontId="5" fillId="76" borderId="0" applyNumberFormat="0" applyBorder="0" applyAlignment="0" applyProtection="0"/>
    <xf numFmtId="0" fontId="190" fillId="32" borderId="0" applyNumberFormat="0" applyBorder="0" applyAlignment="0" applyProtection="0"/>
    <xf numFmtId="0" fontId="190"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190" fillId="80" borderId="0" applyNumberFormat="0" applyBorder="0" applyAlignment="0" applyProtection="0"/>
    <xf numFmtId="0" fontId="190" fillId="81"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190" fillId="84" borderId="0" applyNumberFormat="0" applyBorder="0" applyAlignment="0" applyProtection="0"/>
    <xf numFmtId="0" fontId="190" fillId="85"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190" fillId="88" borderId="0" applyNumberFormat="0" applyBorder="0" applyAlignment="0" applyProtection="0"/>
    <xf numFmtId="0" fontId="7" fillId="0" borderId="0"/>
    <xf numFmtId="0" fontId="10" fillId="2" borderId="0" applyNumberFormat="0" applyBorder="0" applyAlignment="0" applyProtection="0"/>
    <xf numFmtId="0" fontId="5" fillId="31"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2" applyNumberFormat="0" applyAlignment="0" applyProtection="0"/>
    <xf numFmtId="0" fontId="14" fillId="21" borderId="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7" borderId="2" applyNumberFormat="0" applyAlignment="0" applyProtection="0"/>
    <xf numFmtId="0" fontId="22" fillId="0" borderId="8" applyNumberFormat="0" applyFill="0" applyAlignment="0" applyProtection="0"/>
    <xf numFmtId="0" fontId="23" fillId="26" borderId="0" applyNumberFormat="0" applyBorder="0" applyAlignment="0" applyProtection="0"/>
    <xf numFmtId="0" fontId="7" fillId="0" borderId="0">
      <protection locked="0"/>
    </xf>
    <xf numFmtId="0" fontId="7" fillId="27" borderId="9" applyNumberFormat="0" applyFont="0" applyAlignment="0" applyProtection="0"/>
    <xf numFmtId="0" fontId="25" fillId="20" borderId="10" applyNumberFormat="0" applyAlignment="0" applyProtection="0"/>
    <xf numFmtId="9" fontId="7" fillId="0" borderId="0" applyFon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0" borderId="0" applyNumberFormat="0" applyFill="0" applyBorder="0" applyAlignment="0" applyProtection="0"/>
    <xf numFmtId="0" fontId="4"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0" borderId="0"/>
    <xf numFmtId="0" fontId="4" fillId="0" borderId="0"/>
    <xf numFmtId="0" fontId="4" fillId="66" borderId="59" applyNumberFormat="0" applyFont="0" applyAlignment="0" applyProtection="0"/>
    <xf numFmtId="0" fontId="4" fillId="31" borderId="0" applyNumberFormat="0" applyBorder="0" applyAlignment="0" applyProtection="0"/>
    <xf numFmtId="0" fontId="4" fillId="68"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2" borderId="0" applyNumberFormat="0" applyBorder="0" applyAlignment="0" applyProtection="0"/>
    <xf numFmtId="0" fontId="4" fillId="83"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4"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0" fontId="7" fillId="0" borderId="0"/>
    <xf numFmtId="0" fontId="3" fillId="0" borderId="0"/>
    <xf numFmtId="0" fontId="194" fillId="0" borderId="0" applyNumberFormat="0" applyFill="0" applyBorder="0" applyAlignment="0" applyProtection="0">
      <alignment vertical="top"/>
      <protection locked="0"/>
    </xf>
    <xf numFmtId="0" fontId="7" fillId="0" borderId="0"/>
    <xf numFmtId="9" fontId="3" fillId="0" borderId="0" applyFont="0" applyFill="0" applyBorder="0" applyAlignment="0" applyProtection="0"/>
    <xf numFmtId="0" fontId="132" fillId="89" borderId="0" applyNumberFormat="0" applyBorder="0" applyAlignment="0" applyProtection="0"/>
    <xf numFmtId="0" fontId="132" fillId="90" borderId="0" applyNumberFormat="0" applyBorder="0" applyAlignment="0" applyProtection="0"/>
    <xf numFmtId="0" fontId="132" fillId="91" borderId="0" applyNumberFormat="0" applyBorder="0" applyAlignment="0" applyProtection="0"/>
    <xf numFmtId="0" fontId="132" fillId="92" borderId="0" applyNumberFormat="0" applyBorder="0" applyAlignment="0" applyProtection="0"/>
    <xf numFmtId="0" fontId="132" fillId="93" borderId="0" applyNumberFormat="0" applyBorder="0" applyAlignment="0" applyProtection="0"/>
    <xf numFmtId="0" fontId="132" fillId="94" borderId="0" applyNumberFormat="0" applyBorder="0" applyAlignment="0" applyProtection="0"/>
    <xf numFmtId="0" fontId="132" fillId="95" borderId="0" applyNumberFormat="0" applyBorder="0" applyAlignment="0" applyProtection="0"/>
    <xf numFmtId="0" fontId="132" fillId="96" borderId="0" applyNumberFormat="0" applyBorder="0" applyAlignment="0" applyProtection="0"/>
    <xf numFmtId="0" fontId="132" fillId="97" borderId="0" applyNumberFormat="0" applyBorder="0" applyAlignment="0" applyProtection="0"/>
    <xf numFmtId="0" fontId="132" fillId="92" borderId="0" applyNumberFormat="0" applyBorder="0" applyAlignment="0" applyProtection="0"/>
    <xf numFmtId="0" fontId="132" fillId="95" borderId="0" applyNumberFormat="0" applyBorder="0" applyAlignment="0" applyProtection="0"/>
    <xf numFmtId="0" fontId="132" fillId="98" borderId="0" applyNumberFormat="0" applyBorder="0" applyAlignment="0" applyProtection="0"/>
    <xf numFmtId="0" fontId="195" fillId="99" borderId="0" applyNumberFormat="0" applyBorder="0" applyAlignment="0" applyProtection="0"/>
    <xf numFmtId="0" fontId="195" fillId="96" borderId="0" applyNumberFormat="0" applyBorder="0" applyAlignment="0" applyProtection="0"/>
    <xf numFmtId="0" fontId="195" fillId="97" borderId="0" applyNumberFormat="0" applyBorder="0" applyAlignment="0" applyProtection="0"/>
    <xf numFmtId="0" fontId="195" fillId="100" borderId="0" applyNumberFormat="0" applyBorder="0" applyAlignment="0" applyProtection="0"/>
    <xf numFmtId="0" fontId="195" fillId="101" borderId="0" applyNumberFormat="0" applyBorder="0" applyAlignment="0" applyProtection="0"/>
    <xf numFmtId="0" fontId="195" fillId="102" borderId="0" applyNumberFormat="0" applyBorder="0" applyAlignment="0" applyProtection="0"/>
    <xf numFmtId="0" fontId="195" fillId="103" borderId="0" applyNumberFormat="0" applyBorder="0" applyAlignment="0" applyProtection="0"/>
    <xf numFmtId="0" fontId="195" fillId="104" borderId="0" applyNumberFormat="0" applyBorder="0" applyAlignment="0" applyProtection="0"/>
    <xf numFmtId="0" fontId="195" fillId="105" borderId="0" applyNumberFormat="0" applyBorder="0" applyAlignment="0" applyProtection="0"/>
    <xf numFmtId="0" fontId="195" fillId="100" borderId="0" applyNumberFormat="0" applyBorder="0" applyAlignment="0" applyProtection="0"/>
    <xf numFmtId="0" fontId="195" fillId="101" borderId="0" applyNumberFormat="0" applyBorder="0" applyAlignment="0" applyProtection="0"/>
    <xf numFmtId="0" fontId="195" fillId="106" borderId="0" applyNumberFormat="0" applyBorder="0" applyAlignment="0" applyProtection="0"/>
    <xf numFmtId="0" fontId="196" fillId="90" borderId="0" applyNumberFormat="0" applyBorder="0" applyAlignment="0" applyProtection="0"/>
    <xf numFmtId="0" fontId="197" fillId="107" borderId="61" applyNumberFormat="0" applyAlignment="0" applyProtection="0"/>
    <xf numFmtId="164" fontId="168" fillId="0" borderId="0" applyFont="0" applyFill="0" applyBorder="0" applyAlignment="0" applyProtection="0"/>
    <xf numFmtId="164" fontId="168" fillId="0" borderId="0" applyFont="0" applyFill="0" applyBorder="0" applyAlignment="0" applyProtection="0"/>
    <xf numFmtId="0" fontId="198" fillId="108" borderId="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202" fontId="168" fillId="0" borderId="0" applyFont="0" applyFill="0" applyBorder="0" applyAlignment="0" applyProtection="0"/>
    <xf numFmtId="44" fontId="7" fillId="0" borderId="0" applyFont="0" applyFill="0" applyBorder="0" applyAlignment="0" applyProtection="0"/>
    <xf numFmtId="0" fontId="199" fillId="0" borderId="0" applyNumberFormat="0" applyFill="0" applyBorder="0" applyAlignment="0" applyProtection="0"/>
    <xf numFmtId="0" fontId="200" fillId="91" borderId="0" applyNumberFormat="0" applyBorder="0" applyAlignment="0" applyProtection="0"/>
    <xf numFmtId="0" fontId="201" fillId="0" borderId="63" applyNumberFormat="0" applyFill="0" applyAlignment="0" applyProtection="0"/>
    <xf numFmtId="0" fontId="202" fillId="0" borderId="64" applyNumberFormat="0" applyFill="0" applyAlignment="0" applyProtection="0"/>
    <xf numFmtId="0" fontId="203" fillId="0" borderId="65" applyNumberFormat="0" applyFill="0" applyAlignment="0" applyProtection="0"/>
    <xf numFmtId="0" fontId="203" fillId="0" borderId="0" applyNumberFormat="0" applyFill="0" applyBorder="0" applyAlignment="0" applyProtection="0"/>
    <xf numFmtId="0" fontId="204" fillId="94" borderId="61" applyNumberFormat="0" applyAlignment="0" applyProtection="0"/>
    <xf numFmtId="0" fontId="205" fillId="0" borderId="66" applyNumberFormat="0" applyFill="0" applyAlignment="0" applyProtection="0"/>
    <xf numFmtId="0" fontId="206" fillId="109" borderId="0" applyNumberFormat="0" applyBorder="0" applyAlignment="0" applyProtection="0"/>
    <xf numFmtId="0" fontId="7" fillId="0" borderId="0"/>
    <xf numFmtId="0" fontId="7" fillId="0" borderId="0"/>
    <xf numFmtId="0" fontId="168" fillId="0" borderId="0" applyNumberFormat="0" applyFont="0" applyBorder="0" applyProtection="0"/>
    <xf numFmtId="0" fontId="3" fillId="0" borderId="0"/>
    <xf numFmtId="0" fontId="168" fillId="0" borderId="0"/>
    <xf numFmtId="0" fontId="168" fillId="110" borderId="67" applyNumberFormat="0" applyFont="0" applyAlignment="0" applyProtection="0"/>
    <xf numFmtId="0" fontId="207" fillId="107" borderId="68" applyNumberFormat="0" applyAlignment="0" applyProtection="0"/>
    <xf numFmtId="9" fontId="168" fillId="0" borderId="0" applyFont="0" applyFill="0" applyBorder="0" applyAlignment="0" applyProtection="0"/>
    <xf numFmtId="0" fontId="208" fillId="0" borderId="0"/>
    <xf numFmtId="0" fontId="209" fillId="0" borderId="0"/>
    <xf numFmtId="0" fontId="210" fillId="0" borderId="0" applyNumberFormat="0" applyFill="0" applyBorder="0" applyAlignment="0" applyProtection="0"/>
    <xf numFmtId="0" fontId="211" fillId="0" borderId="69" applyNumberFormat="0" applyFill="0" applyAlignment="0" applyProtection="0"/>
    <xf numFmtId="0" fontId="159" fillId="0" borderId="0" applyNumberFormat="0" applyFill="0" applyBorder="0" applyAlignment="0" applyProtection="0"/>
    <xf numFmtId="9" fontId="3" fillId="0" borderId="0" applyFont="0" applyFill="0" applyBorder="0" applyAlignment="0" applyProtection="0"/>
    <xf numFmtId="0" fontId="212" fillId="0" borderId="0" applyNumberFormat="0" applyFill="0" applyBorder="0" applyAlignment="0" applyProtection="0"/>
    <xf numFmtId="0" fontId="7" fillId="0" borderId="0"/>
    <xf numFmtId="0" fontId="3" fillId="0" borderId="0"/>
    <xf numFmtId="0" fontId="7" fillId="0" borderId="0"/>
    <xf numFmtId="0" fontId="7"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7" fillId="0" borderId="0"/>
    <xf numFmtId="0" fontId="7" fillId="0" borderId="0"/>
    <xf numFmtId="0" fontId="3" fillId="0" borderId="0"/>
    <xf numFmtId="0" fontId="2" fillId="0" borderId="0"/>
    <xf numFmtId="0" fontId="2" fillId="0" borderId="0"/>
  </cellStyleXfs>
  <cellXfs count="1499">
    <xf numFmtId="0" fontId="0" fillId="0" borderId="0" xfId="0"/>
    <xf numFmtId="0" fontId="0" fillId="0" borderId="0" xfId="0" applyBorder="1"/>
    <xf numFmtId="0" fontId="0" fillId="0" borderId="0" xfId="0" applyFill="1"/>
    <xf numFmtId="38" fontId="0" fillId="0" borderId="0" xfId="0" applyNumberFormat="1"/>
    <xf numFmtId="0" fontId="7" fillId="0" borderId="0" xfId="101"/>
    <xf numFmtId="0" fontId="8" fillId="0" borderId="0" xfId="0" applyFont="1"/>
    <xf numFmtId="9" fontId="0" fillId="0" borderId="0" xfId="109" applyFont="1"/>
    <xf numFmtId="0" fontId="0" fillId="0" borderId="0" xfId="0" applyFill="1" applyBorder="1"/>
    <xf numFmtId="0" fontId="8" fillId="0" borderId="11" xfId="0" applyFont="1" applyBorder="1" applyAlignment="1">
      <alignment horizontal="center"/>
    </xf>
    <xf numFmtId="0" fontId="24" fillId="0" borderId="0" xfId="0" applyFont="1" applyFill="1"/>
    <xf numFmtId="1" fontId="0" fillId="0" borderId="0" xfId="0" applyNumberFormat="1"/>
    <xf numFmtId="0" fontId="24" fillId="0" borderId="0" xfId="0" applyFont="1"/>
    <xf numFmtId="0" fontId="8" fillId="0" borderId="0" xfId="0" applyFont="1" applyFill="1"/>
    <xf numFmtId="0" fontId="8" fillId="0" borderId="11" xfId="0" applyFont="1" applyFill="1" applyBorder="1" applyAlignment="1">
      <alignment horizontal="center"/>
    </xf>
    <xf numFmtId="0" fontId="101" fillId="0" borderId="0" xfId="0" applyFont="1"/>
    <xf numFmtId="0" fontId="24" fillId="33" borderId="0" xfId="91" applyFill="1">
      <protection locked="0"/>
    </xf>
    <xf numFmtId="0" fontId="102" fillId="33" borderId="0" xfId="91" applyFont="1" applyFill="1">
      <protection locked="0"/>
    </xf>
    <xf numFmtId="0" fontId="8" fillId="33" borderId="0" xfId="91" applyFont="1" applyFill="1">
      <protection locked="0"/>
    </xf>
    <xf numFmtId="0" fontId="8" fillId="0" borderId="0" xfId="91" applyNumberFormat="1" applyFont="1">
      <protection locked="0"/>
    </xf>
    <xf numFmtId="0" fontId="24" fillId="34" borderId="0" xfId="91" applyFill="1">
      <protection locked="0"/>
    </xf>
    <xf numFmtId="0" fontId="103" fillId="34" borderId="0" xfId="91" applyFont="1" applyFill="1">
      <protection locked="0"/>
    </xf>
    <xf numFmtId="0" fontId="102" fillId="34" borderId="0" xfId="91" applyFont="1" applyFill="1">
      <protection locked="0"/>
    </xf>
    <xf numFmtId="0" fontId="24" fillId="35" borderId="0" xfId="91" applyFill="1">
      <protection locked="0"/>
    </xf>
    <xf numFmtId="0" fontId="24" fillId="0" borderId="1" xfId="36">
      <alignment horizontal="left" vertical="top"/>
    </xf>
    <xf numFmtId="0" fontId="45" fillId="0" borderId="0" xfId="84"/>
    <xf numFmtId="1" fontId="31" fillId="34" borderId="0" xfId="48" applyFill="1">
      <alignment horizontal="center" vertical="center"/>
    </xf>
    <xf numFmtId="0" fontId="104" fillId="34" borderId="0" xfId="91" applyFont="1" applyFill="1" applyProtection="1"/>
    <xf numFmtId="0" fontId="39" fillId="35" borderId="0" xfId="91" applyFont="1" applyFill="1" applyAlignment="1">
      <protection locked="0"/>
    </xf>
    <xf numFmtId="0" fontId="24" fillId="36" borderId="0" xfId="91" applyFill="1">
      <protection locked="0"/>
    </xf>
    <xf numFmtId="0" fontId="103" fillId="36" borderId="0" xfId="91" applyFont="1" applyFill="1">
      <protection locked="0"/>
    </xf>
    <xf numFmtId="0" fontId="24" fillId="0" borderId="0" xfId="91">
      <protection locked="0"/>
    </xf>
    <xf numFmtId="0" fontId="103" fillId="35" borderId="0" xfId="91" applyFont="1" applyFill="1">
      <protection locked="0"/>
    </xf>
    <xf numFmtId="0" fontId="102" fillId="36" borderId="0" xfId="91" applyFont="1" applyFill="1" applyProtection="1"/>
    <xf numFmtId="1" fontId="31" fillId="36" borderId="0" xfId="48" applyFill="1">
      <alignment horizontal="center" vertical="center"/>
    </xf>
    <xf numFmtId="0" fontId="24" fillId="36" borderId="0" xfId="91" applyFill="1" applyAlignment="1">
      <alignment vertical="center" wrapText="1"/>
      <protection locked="0"/>
    </xf>
    <xf numFmtId="0" fontId="24" fillId="0" borderId="1" xfId="36" applyAlignment="1">
      <alignment horizontal="left" vertical="top"/>
    </xf>
    <xf numFmtId="0" fontId="37" fillId="0" borderId="0" xfId="0" applyFont="1"/>
    <xf numFmtId="0" fontId="48" fillId="0" borderId="0" xfId="0" applyFont="1"/>
    <xf numFmtId="0" fontId="41" fillId="0" borderId="0" xfId="0" applyFont="1"/>
    <xf numFmtId="0" fontId="24" fillId="33" borderId="0" xfId="91" applyFill="1" applyAlignment="1">
      <alignment vertical="center"/>
      <protection locked="0"/>
    </xf>
    <xf numFmtId="0" fontId="102" fillId="33" borderId="0" xfId="91" applyFont="1" applyFill="1" applyAlignment="1">
      <alignment vertical="center"/>
      <protection locked="0"/>
    </xf>
    <xf numFmtId="0" fontId="20" fillId="33" borderId="0" xfId="70" applyFill="1" applyAlignment="1">
      <alignment horizontal="left" vertical="center"/>
      <protection locked="0"/>
    </xf>
    <xf numFmtId="0" fontId="105" fillId="33" borderId="0" xfId="91" applyFont="1" applyFill="1" applyAlignment="1">
      <alignment horizontal="right" vertical="center"/>
      <protection locked="0"/>
    </xf>
    <xf numFmtId="0" fontId="0" fillId="37" borderId="0" xfId="0" applyFill="1" applyBorder="1" applyAlignment="1"/>
    <xf numFmtId="0" fontId="9" fillId="37" borderId="0" xfId="104" applyFont="1" applyFill="1" applyBorder="1" applyAlignment="1"/>
    <xf numFmtId="0" fontId="9" fillId="37" borderId="0" xfId="104" applyFont="1" applyFill="1" applyBorder="1" applyAlignment="1">
      <alignment vertical="center" wrapText="1"/>
    </xf>
    <xf numFmtId="0" fontId="20" fillId="37" borderId="14" xfId="70" applyFill="1" applyBorder="1" applyAlignment="1" applyProtection="1"/>
    <xf numFmtId="0" fontId="0" fillId="37" borderId="14" xfId="0" applyFill="1" applyBorder="1" applyAlignment="1"/>
    <xf numFmtId="0" fontId="9" fillId="37" borderId="14" xfId="104" applyFont="1" applyFill="1" applyBorder="1" applyAlignment="1"/>
    <xf numFmtId="0" fontId="24" fillId="0" borderId="0" xfId="101" applyFont="1"/>
    <xf numFmtId="0" fontId="106" fillId="33" borderId="0" xfId="91" applyFont="1" applyFill="1">
      <protection locked="0"/>
    </xf>
    <xf numFmtId="0" fontId="106" fillId="33" borderId="0" xfId="91" applyFont="1" applyFill="1" applyAlignment="1">
      <alignment horizontal="right"/>
      <protection locked="0"/>
    </xf>
    <xf numFmtId="0" fontId="8" fillId="37" borderId="0" xfId="104" applyFont="1" applyFill="1" applyBorder="1" applyAlignment="1">
      <alignment vertical="top"/>
    </xf>
    <xf numFmtId="0" fontId="8" fillId="37" borderId="14" xfId="104" applyFont="1" applyFill="1" applyBorder="1" applyAlignment="1">
      <alignment vertical="top"/>
    </xf>
    <xf numFmtId="0" fontId="24" fillId="37" borderId="0" xfId="104" applyFont="1" applyFill="1" applyBorder="1" applyAlignment="1">
      <alignment vertical="top"/>
    </xf>
    <xf numFmtId="0" fontId="7" fillId="37" borderId="0" xfId="102" applyFill="1"/>
    <xf numFmtId="0" fontId="24" fillId="37" borderId="0" xfId="102" applyFont="1" applyFill="1"/>
    <xf numFmtId="0" fontId="0" fillId="37" borderId="0" xfId="0" applyFill="1" applyBorder="1" applyAlignment="1">
      <alignment vertical="center"/>
    </xf>
    <xf numFmtId="0" fontId="8" fillId="37" borderId="0" xfId="104" applyFont="1" applyFill="1" applyBorder="1" applyAlignment="1">
      <alignment vertical="center"/>
    </xf>
    <xf numFmtId="0" fontId="24" fillId="37" borderId="0" xfId="0" applyFont="1" applyFill="1" applyBorder="1" applyAlignment="1"/>
    <xf numFmtId="0" fontId="20" fillId="37" borderId="0" xfId="70" applyFont="1" applyFill="1" applyBorder="1" applyAlignment="1" applyProtection="1"/>
    <xf numFmtId="0" fontId="20" fillId="37" borderId="14" xfId="70" quotePrefix="1" applyFill="1" applyBorder="1" applyAlignment="1" applyProtection="1">
      <alignment vertical="center"/>
    </xf>
    <xf numFmtId="0" fontId="8" fillId="37" borderId="14" xfId="0" applyFont="1" applyFill="1" applyBorder="1" applyAlignment="1">
      <alignment vertical="center"/>
    </xf>
    <xf numFmtId="0" fontId="47" fillId="37" borderId="0" xfId="91" applyFont="1" applyFill="1" applyProtection="1"/>
    <xf numFmtId="0" fontId="47" fillId="37" borderId="0" xfId="91" applyFont="1" applyFill="1">
      <protection locked="0"/>
    </xf>
    <xf numFmtId="0" fontId="63" fillId="37" borderId="0" xfId="70" applyFont="1" applyFill="1" applyBorder="1" applyAlignment="1" applyProtection="1"/>
    <xf numFmtId="0" fontId="38" fillId="37" borderId="0" xfId="91" applyFont="1" applyFill="1">
      <protection locked="0"/>
    </xf>
    <xf numFmtId="0" fontId="9" fillId="37" borderId="0" xfId="104" applyFont="1" applyFill="1" applyBorder="1" applyAlignment="1">
      <alignment vertical="center"/>
    </xf>
    <xf numFmtId="0" fontId="24" fillId="37" borderId="0" xfId="0" applyFont="1" applyFill="1" applyBorder="1" applyAlignment="1">
      <alignment vertical="center"/>
    </xf>
    <xf numFmtId="0" fontId="108" fillId="37" borderId="14" xfId="0" applyFont="1" applyFill="1" applyBorder="1" applyAlignment="1"/>
    <xf numFmtId="0" fontId="8" fillId="37" borderId="14" xfId="0" applyFont="1" applyFill="1" applyBorder="1" applyAlignment="1"/>
    <xf numFmtId="0" fontId="109" fillId="37" borderId="14" xfId="70" applyFont="1" applyFill="1" applyBorder="1" applyAlignment="1" applyProtection="1">
      <alignment vertical="center"/>
    </xf>
    <xf numFmtId="9" fontId="0" fillId="0" borderId="0" xfId="109" applyFont="1" applyFill="1"/>
    <xf numFmtId="0" fontId="24" fillId="0" borderId="0" xfId="0" applyFont="1" applyFill="1" applyBorder="1"/>
    <xf numFmtId="0" fontId="32" fillId="0" borderId="0" xfId="0" applyFont="1"/>
    <xf numFmtId="0" fontId="8" fillId="0" borderId="11" xfId="0" applyFont="1" applyBorder="1" applyAlignment="1">
      <alignment horizontal="center" wrapText="1"/>
    </xf>
    <xf numFmtId="0" fontId="64" fillId="0" borderId="0" xfId="0" applyFont="1"/>
    <xf numFmtId="0" fontId="65" fillId="37" borderId="0" xfId="70" applyFont="1" applyFill="1" applyBorder="1" applyAlignment="1" applyProtection="1"/>
    <xf numFmtId="0" fontId="29" fillId="37" borderId="0" xfId="91" applyFont="1" applyFill="1">
      <protection locked="0"/>
    </xf>
    <xf numFmtId="0" fontId="37" fillId="37" borderId="0" xfId="102" applyFont="1" applyFill="1" applyAlignment="1">
      <alignment vertical="center"/>
    </xf>
    <xf numFmtId="0" fontId="37" fillId="37" borderId="0" xfId="102" applyFont="1" applyFill="1"/>
    <xf numFmtId="0" fontId="37" fillId="37" borderId="0" xfId="104" applyFont="1" applyFill="1" applyBorder="1" applyAlignment="1">
      <alignment vertical="center" wrapText="1"/>
    </xf>
    <xf numFmtId="0" fontId="37" fillId="37" borderId="0" xfId="0" applyFont="1" applyFill="1" applyBorder="1" applyAlignment="1">
      <alignment vertical="center"/>
    </xf>
    <xf numFmtId="0" fontId="37" fillId="37" borderId="0" xfId="104" applyFont="1" applyFill="1" applyBorder="1" applyAlignment="1">
      <alignment vertical="center"/>
    </xf>
    <xf numFmtId="0" fontId="37" fillId="37" borderId="0" xfId="0" applyFont="1" applyFill="1" applyBorder="1" applyAlignment="1"/>
    <xf numFmtId="0" fontId="37" fillId="37" borderId="0" xfId="104" applyFont="1" applyFill="1" applyBorder="1" applyAlignment="1"/>
    <xf numFmtId="0" fontId="29" fillId="37" borderId="14" xfId="104" applyFont="1" applyFill="1" applyBorder="1" applyAlignment="1">
      <alignment vertical="center"/>
    </xf>
    <xf numFmtId="0" fontId="110" fillId="37" borderId="14" xfId="70" applyFont="1" applyFill="1" applyBorder="1" applyAlignment="1" applyProtection="1">
      <alignment vertical="center"/>
    </xf>
    <xf numFmtId="0" fontId="111" fillId="37" borderId="14" xfId="0" applyFont="1" applyFill="1" applyBorder="1" applyAlignment="1"/>
    <xf numFmtId="0" fontId="65" fillId="37" borderId="14" xfId="70" applyFont="1" applyFill="1" applyBorder="1" applyAlignment="1" applyProtection="1"/>
    <xf numFmtId="0" fontId="65" fillId="37" borderId="14" xfId="70" quotePrefix="1" applyFont="1" applyFill="1" applyBorder="1" applyAlignment="1" applyProtection="1"/>
    <xf numFmtId="0" fontId="29" fillId="37" borderId="14" xfId="0" applyFont="1" applyFill="1" applyBorder="1" applyAlignment="1"/>
    <xf numFmtId="0" fontId="37" fillId="37" borderId="14" xfId="104" applyFont="1" applyFill="1" applyBorder="1" applyAlignment="1"/>
    <xf numFmtId="0" fontId="37" fillId="37" borderId="14" xfId="0" applyFont="1" applyFill="1" applyBorder="1" applyAlignment="1"/>
    <xf numFmtId="1" fontId="0" fillId="0" borderId="0" xfId="0" applyNumberFormat="1" applyFill="1"/>
    <xf numFmtId="0" fontId="8" fillId="38" borderId="0" xfId="0" applyFont="1" applyFill="1"/>
    <xf numFmtId="0" fontId="38" fillId="37" borderId="0" xfId="91" applyFont="1" applyFill="1" applyBorder="1" applyProtection="1"/>
    <xf numFmtId="0" fontId="38" fillId="37" borderId="0" xfId="91" applyFont="1" applyFill="1" applyBorder="1">
      <protection locked="0"/>
    </xf>
    <xf numFmtId="0" fontId="47" fillId="37" borderId="0" xfId="91" applyFont="1" applyFill="1" applyBorder="1">
      <protection locked="0"/>
    </xf>
    <xf numFmtId="0" fontId="8" fillId="37" borderId="0" xfId="102" applyFont="1" applyFill="1" applyBorder="1"/>
    <xf numFmtId="0" fontId="24" fillId="37" borderId="0" xfId="102" applyFont="1" applyFill="1" applyBorder="1"/>
    <xf numFmtId="0" fontId="8" fillId="37" borderId="14" xfId="104" applyFont="1" applyFill="1" applyBorder="1" applyAlignment="1">
      <alignment vertical="center" wrapText="1"/>
    </xf>
    <xf numFmtId="0" fontId="24" fillId="37" borderId="14" xfId="104" applyFont="1" applyFill="1" applyBorder="1" applyAlignment="1">
      <alignment vertical="center" wrapText="1"/>
    </xf>
    <xf numFmtId="0" fontId="47" fillId="37" borderId="14" xfId="104" applyFont="1" applyFill="1" applyBorder="1" applyAlignment="1">
      <alignment vertical="center"/>
    </xf>
    <xf numFmtId="0" fontId="30" fillId="37" borderId="14" xfId="104" applyFont="1" applyFill="1" applyBorder="1" applyAlignment="1">
      <alignment vertical="center" wrapText="1"/>
    </xf>
    <xf numFmtId="0" fontId="112" fillId="33" borderId="0" xfId="91" applyFont="1" applyFill="1">
      <protection locked="0"/>
    </xf>
    <xf numFmtId="0" fontId="40" fillId="0" borderId="0" xfId="0" applyFont="1"/>
    <xf numFmtId="0" fontId="113" fillId="33" borderId="0" xfId="91" applyFont="1" applyFill="1">
      <protection locked="0"/>
    </xf>
    <xf numFmtId="38" fontId="37" fillId="0" borderId="0" xfId="0" applyNumberFormat="1" applyFont="1" applyFill="1" applyBorder="1" applyProtection="1">
      <protection locked="0"/>
    </xf>
    <xf numFmtId="3" fontId="37" fillId="0" borderId="0" xfId="0" applyNumberFormat="1" applyFont="1" applyFill="1" applyBorder="1" applyProtection="1">
      <protection locked="0"/>
    </xf>
    <xf numFmtId="0" fontId="37" fillId="0" borderId="0" xfId="0" applyFont="1" applyFill="1" applyBorder="1" applyAlignment="1" applyProtection="1">
      <alignment horizontal="right"/>
      <protection locked="0"/>
    </xf>
    <xf numFmtId="165" fontId="37" fillId="0" borderId="0" xfId="0" applyNumberFormat="1" applyFont="1" applyFill="1" applyBorder="1" applyProtection="1">
      <protection locked="0"/>
    </xf>
    <xf numFmtId="1" fontId="37" fillId="0" borderId="0" xfId="0" applyNumberFormat="1" applyFont="1" applyFill="1" applyBorder="1" applyProtection="1">
      <protection locked="0"/>
    </xf>
    <xf numFmtId="0" fontId="105" fillId="0" borderId="0" xfId="0" applyFont="1"/>
    <xf numFmtId="0" fontId="0" fillId="0" borderId="0" xfId="0" applyAlignment="1">
      <alignment horizontal="center"/>
    </xf>
    <xf numFmtId="0" fontId="114" fillId="0" borderId="0" xfId="0" applyFont="1"/>
    <xf numFmtId="0" fontId="24" fillId="0" borderId="0" xfId="0" applyFont="1" applyAlignment="1">
      <alignment horizontal="center"/>
    </xf>
    <xf numFmtId="0" fontId="114" fillId="0" borderId="0" xfId="0" applyFont="1" applyFill="1" applyBorder="1" applyAlignment="1">
      <alignment horizontal="left"/>
    </xf>
    <xf numFmtId="0" fontId="24" fillId="0" borderId="0" xfId="0" applyFont="1" applyBorder="1" applyAlignment="1">
      <alignment horizontal="center"/>
    </xf>
    <xf numFmtId="0" fontId="115" fillId="0" borderId="0" xfId="0" applyFont="1" applyBorder="1" applyAlignment="1"/>
    <xf numFmtId="0" fontId="115" fillId="0" borderId="0" xfId="0" applyFont="1" applyBorder="1"/>
    <xf numFmtId="0" fontId="24" fillId="0" borderId="0" xfId="0" applyFont="1" applyFill="1" applyBorder="1" applyAlignment="1">
      <alignment horizontal="center"/>
    </xf>
    <xf numFmtId="0" fontId="48" fillId="0" borderId="0" xfId="0" applyFont="1" applyFill="1" applyBorder="1" applyAlignment="1">
      <alignment horizontal="left"/>
    </xf>
    <xf numFmtId="0" fontId="37" fillId="0" borderId="0" xfId="0" applyFont="1" applyFill="1" applyBorder="1" applyProtection="1">
      <protection locked="0"/>
    </xf>
    <xf numFmtId="0" fontId="8" fillId="0" borderId="0" xfId="0" applyNumberFormat="1" applyFont="1" applyFill="1" applyBorder="1" applyProtection="1">
      <protection locked="0"/>
    </xf>
    <xf numFmtId="0" fontId="29" fillId="0" borderId="0" xfId="0" applyFont="1" applyFill="1" applyBorder="1" applyProtection="1">
      <protection locked="0"/>
    </xf>
    <xf numFmtId="0" fontId="48" fillId="0" borderId="0" xfId="0" applyFont="1" applyFill="1" applyBorder="1"/>
    <xf numFmtId="0" fontId="48" fillId="0" borderId="0" xfId="0" applyFont="1" applyFill="1" applyBorder="1" applyProtection="1">
      <protection locked="0"/>
    </xf>
    <xf numFmtId="0" fontId="0" fillId="0" borderId="0" xfId="0" applyAlignment="1"/>
    <xf numFmtId="0" fontId="116" fillId="0" borderId="0" xfId="0" applyFont="1"/>
    <xf numFmtId="0" fontId="0" fillId="39" borderId="0" xfId="0" applyFill="1"/>
    <xf numFmtId="0" fontId="32" fillId="0" borderId="0" xfId="101" applyFont="1"/>
    <xf numFmtId="0" fontId="39" fillId="0" borderId="0" xfId="101" applyFont="1"/>
    <xf numFmtId="0" fontId="117" fillId="0" borderId="0" xfId="101" applyFont="1" applyFill="1" applyAlignment="1">
      <alignment horizontal="right"/>
    </xf>
    <xf numFmtId="0" fontId="117" fillId="0" borderId="0" xfId="101" applyFont="1" applyFill="1" applyAlignment="1">
      <alignment horizontal="left"/>
    </xf>
    <xf numFmtId="0" fontId="0" fillId="0" borderId="0" xfId="0" applyFont="1" applyFill="1" applyBorder="1" applyAlignment="1"/>
    <xf numFmtId="0" fontId="64" fillId="0" borderId="0" xfId="101" applyFont="1"/>
    <xf numFmtId="0" fontId="8" fillId="0" borderId="11" xfId="0" applyFont="1" applyBorder="1" applyAlignment="1">
      <alignment horizontal="center" vertical="center"/>
    </xf>
    <xf numFmtId="0" fontId="8" fillId="0" borderId="15" xfId="0" applyFont="1" applyBorder="1" applyAlignment="1">
      <alignment horizontal="center" vertical="center"/>
    </xf>
    <xf numFmtId="0" fontId="0" fillId="0" borderId="0" xfId="0" applyFont="1" applyFill="1" applyBorder="1" applyAlignment="1">
      <alignment horizontal="left" vertical="center"/>
    </xf>
    <xf numFmtId="0" fontId="64" fillId="0" borderId="0" xfId="0" applyFont="1" applyFill="1" applyBorder="1" applyAlignment="1">
      <alignment horizontal="left" vertical="center"/>
    </xf>
    <xf numFmtId="0" fontId="0" fillId="40" borderId="0" xfId="0" applyFill="1"/>
    <xf numFmtId="2" fontId="0" fillId="0" borderId="0" xfId="109" applyNumberFormat="1" applyFont="1" applyFill="1"/>
    <xf numFmtId="1" fontId="0" fillId="0" borderId="0" xfId="109" applyNumberFormat="1" applyFont="1" applyFill="1"/>
    <xf numFmtId="0" fontId="0" fillId="0" borderId="0" xfId="0" applyFill="1" applyBorder="1" applyAlignment="1">
      <alignment horizontal="center"/>
    </xf>
    <xf numFmtId="0" fontId="112" fillId="0" borderId="0" xfId="0" applyFont="1"/>
    <xf numFmtId="0" fontId="39" fillId="0" borderId="0" xfId="0" applyFont="1"/>
    <xf numFmtId="0" fontId="8" fillId="0" borderId="0" xfId="0" applyFont="1" applyAlignment="1">
      <alignment horizontal="center" vertical="center"/>
    </xf>
    <xf numFmtId="0" fontId="8"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24" fillId="0" borderId="0" xfId="0" applyFont="1" applyFill="1" applyBorder="1" applyAlignment="1">
      <alignment horizontal="left"/>
    </xf>
    <xf numFmtId="0" fontId="32" fillId="0" borderId="0" xfId="0" applyFont="1" applyFill="1" applyBorder="1" applyAlignment="1">
      <alignment horizontal="left"/>
    </xf>
    <xf numFmtId="0" fontId="37" fillId="0" borderId="0" xfId="0" applyFont="1" applyFill="1" applyBorder="1" applyAlignment="1" applyProtection="1">
      <alignment horizontal="center"/>
      <protection locked="0"/>
    </xf>
    <xf numFmtId="0" fontId="24" fillId="0" borderId="0" xfId="0" applyFont="1" applyFill="1" applyBorder="1" applyAlignment="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1" xfId="0" applyBorder="1"/>
    <xf numFmtId="9" fontId="8" fillId="39" borderId="11" xfId="109" applyFont="1" applyFill="1" applyBorder="1" applyAlignment="1">
      <alignment horizontal="center"/>
    </xf>
    <xf numFmtId="10" fontId="8" fillId="41" borderId="11" xfId="109" applyNumberFormat="1" applyFont="1" applyFill="1" applyBorder="1" applyAlignment="1">
      <alignment horizontal="center"/>
    </xf>
    <xf numFmtId="10" fontId="8" fillId="41" borderId="11" xfId="0" applyNumberFormat="1" applyFont="1" applyFill="1" applyBorder="1" applyAlignment="1">
      <alignment horizontal="center" vertical="center"/>
    </xf>
    <xf numFmtId="1" fontId="8" fillId="38" borderId="11" xfId="0" applyNumberFormat="1" applyFont="1" applyFill="1" applyBorder="1" applyAlignment="1">
      <alignment horizontal="center" vertical="center"/>
    </xf>
    <xf numFmtId="0" fontId="8" fillId="0" borderId="0" xfId="0" applyFont="1" applyFill="1" applyBorder="1" applyAlignment="1">
      <alignment horizontal="center"/>
    </xf>
    <xf numFmtId="1" fontId="8" fillId="0" borderId="0" xfId="0" applyNumberFormat="1" applyFont="1"/>
    <xf numFmtId="0" fontId="8" fillId="0" borderId="11" xfId="0" applyFont="1" applyFill="1" applyBorder="1" applyAlignment="1">
      <alignment horizontal="center" vertical="center" wrapText="1"/>
    </xf>
    <xf numFmtId="0" fontId="63" fillId="37" borderId="0" xfId="70" applyFont="1" applyFill="1" applyBorder="1" applyAlignment="1" applyProtection="1">
      <alignment horizontal="left"/>
    </xf>
    <xf numFmtId="0" fontId="24" fillId="37" borderId="0" xfId="102" applyFont="1" applyFill="1" applyAlignment="1">
      <alignment horizontal="left"/>
    </xf>
    <xf numFmtId="0" fontId="0" fillId="0" borderId="0" xfId="0" applyAlignment="1">
      <alignment horizontal="left"/>
    </xf>
    <xf numFmtId="0" fontId="24" fillId="0" borderId="0" xfId="0" applyFont="1" applyAlignment="1">
      <alignment horizontal="left"/>
    </xf>
    <xf numFmtId="0" fontId="41" fillId="0" borderId="0" xfId="0" applyFont="1" applyAlignment="1">
      <alignment horizontal="left"/>
    </xf>
    <xf numFmtId="0" fontId="48" fillId="0" borderId="0" xfId="0" applyFont="1" applyAlignment="1">
      <alignment horizontal="left"/>
    </xf>
    <xf numFmtId="1" fontId="0" fillId="0" borderId="0" xfId="0" applyNumberFormat="1" applyAlignment="1">
      <alignment horizontal="left"/>
    </xf>
    <xf numFmtId="0" fontId="7" fillId="0" borderId="0" xfId="101" applyFill="1"/>
    <xf numFmtId="0" fontId="119" fillId="37" borderId="0" xfId="70" applyFont="1" applyFill="1" applyBorder="1" applyAlignment="1" applyProtection="1"/>
    <xf numFmtId="0" fontId="119" fillId="37" borderId="14" xfId="70" applyFont="1" applyFill="1" applyBorder="1" applyAlignment="1" applyProtection="1"/>
    <xf numFmtId="0" fontId="8" fillId="0" borderId="15" xfId="0" applyFont="1" applyBorder="1" applyAlignment="1">
      <alignment horizontal="center"/>
    </xf>
    <xf numFmtId="0" fontId="8" fillId="0" borderId="16" xfId="0" applyFont="1" applyBorder="1" applyAlignment="1">
      <alignment horizontal="center"/>
    </xf>
    <xf numFmtId="0" fontId="120" fillId="0" borderId="0" xfId="0" applyFont="1"/>
    <xf numFmtId="10" fontId="0" fillId="42" borderId="11" xfId="0" applyNumberFormat="1" applyFill="1" applyBorder="1" applyAlignment="1">
      <alignment horizontal="center"/>
    </xf>
    <xf numFmtId="0" fontId="8" fillId="0" borderId="11" xfId="0" applyFont="1" applyFill="1" applyBorder="1" applyAlignment="1">
      <alignment horizontal="center" vertical="center"/>
    </xf>
    <xf numFmtId="9" fontId="0" fillId="0" borderId="0" xfId="0" applyNumberFormat="1"/>
    <xf numFmtId="9" fontId="0" fillId="0" borderId="0" xfId="0" applyNumberFormat="1" applyFill="1" applyBorder="1"/>
    <xf numFmtId="9" fontId="24" fillId="0" borderId="0" xfId="109" applyFont="1" applyFill="1" applyBorder="1" applyAlignment="1">
      <alignment horizontal="center" vertical="center"/>
    </xf>
    <xf numFmtId="0" fontId="8" fillId="0" borderId="0" xfId="0" applyFont="1" applyBorder="1" applyAlignment="1">
      <alignment horizontal="center"/>
    </xf>
    <xf numFmtId="0" fontId="8" fillId="0" borderId="0" xfId="0" applyFont="1" applyAlignment="1">
      <alignment horizontal="center"/>
    </xf>
    <xf numFmtId="1" fontId="0" fillId="0" borderId="0" xfId="0" applyNumberFormat="1" applyAlignment="1">
      <alignment horizontal="center"/>
    </xf>
    <xf numFmtId="1" fontId="8" fillId="0" borderId="11" xfId="0" applyNumberFormat="1" applyFont="1" applyBorder="1" applyAlignment="1">
      <alignment horizontal="center" vertical="center"/>
    </xf>
    <xf numFmtId="0" fontId="37" fillId="0" borderId="0" xfId="0" applyFont="1" applyBorder="1" applyAlignment="1" applyProtection="1">
      <alignment horizontal="left"/>
      <protection locked="0"/>
    </xf>
    <xf numFmtId="0" fontId="0" fillId="41" borderId="11" xfId="0" applyFill="1" applyBorder="1"/>
    <xf numFmtId="1" fontId="29" fillId="0" borderId="0" xfId="0" applyNumberFormat="1" applyFont="1" applyFill="1" applyAlignment="1">
      <alignment horizontal="center"/>
    </xf>
    <xf numFmtId="1" fontId="37" fillId="0" borderId="0" xfId="0" applyNumberFormat="1" applyFont="1" applyFill="1" applyAlignment="1">
      <alignment horizontal="center"/>
    </xf>
    <xf numFmtId="0" fontId="37" fillId="0" borderId="0" xfId="0" applyFont="1" applyFill="1"/>
    <xf numFmtId="0" fontId="64" fillId="0" borderId="0" xfId="0" applyFont="1" applyBorder="1" applyAlignment="1" applyProtection="1">
      <alignment horizontal="left"/>
      <protection locked="0"/>
    </xf>
    <xf numFmtId="0" fontId="29" fillId="0" borderId="11" xfId="0" applyFont="1" applyBorder="1" applyAlignment="1" applyProtection="1">
      <alignment horizontal="center"/>
      <protection locked="0"/>
    </xf>
    <xf numFmtId="0" fontId="29" fillId="0" borderId="11" xfId="0" applyFont="1" applyFill="1" applyBorder="1" applyAlignment="1" applyProtection="1">
      <alignment horizontal="center"/>
      <protection locked="0"/>
    </xf>
    <xf numFmtId="49" fontId="121" fillId="28" borderId="18" xfId="122" applyFont="1" applyBorder="1" applyAlignment="1">
      <alignment horizontal="left" vertical="top" wrapText="1"/>
    </xf>
    <xf numFmtId="0" fontId="105" fillId="34" borderId="0" xfId="91" applyFont="1" applyFill="1">
      <protection locked="0"/>
    </xf>
    <xf numFmtId="49" fontId="122" fillId="28" borderId="19" xfId="122" applyFont="1" applyBorder="1" applyAlignment="1">
      <alignment horizontal="center" vertical="top" wrapText="1"/>
    </xf>
    <xf numFmtId="49" fontId="122" fillId="28" borderId="20" xfId="122" applyFont="1" applyBorder="1" applyAlignment="1">
      <alignment horizontal="center" vertical="top" wrapText="1"/>
    </xf>
    <xf numFmtId="0" fontId="24" fillId="34" borderId="0" xfId="91" applyFill="1" applyAlignment="1">
      <alignment horizontal="center"/>
      <protection locked="0"/>
    </xf>
    <xf numFmtId="0" fontId="102" fillId="34" borderId="0" xfId="91" applyFont="1" applyFill="1" applyAlignment="1">
      <alignment horizontal="center"/>
      <protection locked="0"/>
    </xf>
    <xf numFmtId="0" fontId="24" fillId="33" borderId="0" xfId="91" applyFill="1" applyAlignment="1">
      <alignment horizontal="center"/>
      <protection locked="0"/>
    </xf>
    <xf numFmtId="0" fontId="8" fillId="33" borderId="0" xfId="91" applyFont="1" applyFill="1" applyAlignment="1">
      <alignment horizontal="center"/>
      <protection locked="0"/>
    </xf>
    <xf numFmtId="0" fontId="24" fillId="0" borderId="0" xfId="0" applyFont="1" applyAlignment="1">
      <alignment horizontal="left" vertical="center" indent="4"/>
    </xf>
    <xf numFmtId="0" fontId="24" fillId="0" borderId="0" xfId="0" applyFont="1" applyAlignment="1">
      <alignment vertical="center"/>
    </xf>
    <xf numFmtId="0" fontId="20" fillId="0" borderId="0" xfId="70" applyAlignment="1" applyProtection="1">
      <alignment vertical="center"/>
    </xf>
    <xf numFmtId="0" fontId="24" fillId="0" borderId="0" xfId="0" applyFont="1" applyAlignment="1">
      <alignment horizontal="left" vertical="center" indent="8"/>
    </xf>
    <xf numFmtId="2" fontId="0" fillId="41" borderId="0" xfId="0" applyNumberFormat="1" applyFill="1"/>
    <xf numFmtId="2" fontId="0" fillId="40" borderId="0" xfId="0" applyNumberFormat="1" applyFill="1"/>
    <xf numFmtId="9" fontId="69" fillId="41" borderId="11" xfId="109" applyFont="1" applyFill="1" applyBorder="1"/>
    <xf numFmtId="0" fontId="123" fillId="0" borderId="0" xfId="0" applyFont="1"/>
    <xf numFmtId="0" fontId="24" fillId="40" borderId="0" xfId="0" applyFont="1" applyFill="1"/>
    <xf numFmtId="0" fontId="24" fillId="39" borderId="0" xfId="0" applyFont="1" applyFill="1"/>
    <xf numFmtId="167" fontId="0" fillId="38" borderId="0" xfId="0" applyNumberFormat="1" applyFill="1"/>
    <xf numFmtId="0" fontId="68" fillId="0" borderId="0" xfId="0" applyFont="1"/>
    <xf numFmtId="0" fontId="30" fillId="0" borderId="11" xfId="0" applyFont="1" applyBorder="1" applyAlignment="1">
      <alignment horizontal="center"/>
    </xf>
    <xf numFmtId="0" fontId="39" fillId="0" borderId="0" xfId="0" applyFont="1" applyAlignment="1">
      <alignment horizontal="left" wrapText="1"/>
    </xf>
    <xf numFmtId="0" fontId="70" fillId="0" borderId="0" xfId="0" applyFont="1"/>
    <xf numFmtId="0" fontId="9" fillId="43" borderId="11" xfId="0" applyFont="1" applyFill="1" applyBorder="1" applyAlignment="1">
      <alignment horizontal="center"/>
    </xf>
    <xf numFmtId="0" fontId="30" fillId="0" borderId="0" xfId="0" applyFont="1" applyAlignment="1">
      <alignment horizontal="right"/>
    </xf>
    <xf numFmtId="0" fontId="0" fillId="0" borderId="0" xfId="0" applyAlignment="1">
      <alignment horizontal="left" wrapText="1"/>
    </xf>
    <xf numFmtId="0" fontId="24" fillId="37" borderId="14" xfId="104" applyFont="1" applyFill="1" applyBorder="1" applyAlignment="1">
      <alignment vertical="center"/>
    </xf>
    <xf numFmtId="0" fontId="0" fillId="0" borderId="0" xfId="0" applyAlignment="1">
      <alignment wrapText="1"/>
    </xf>
    <xf numFmtId="0" fontId="105" fillId="0" borderId="11" xfId="0" applyFont="1" applyBorder="1" applyAlignment="1">
      <alignment horizontal="center"/>
    </xf>
    <xf numFmtId="167" fontId="39" fillId="0" borderId="0" xfId="0" applyNumberFormat="1" applyFont="1"/>
    <xf numFmtId="166" fontId="0" fillId="0" borderId="0" xfId="40" applyNumberFormat="1" applyFont="1" applyBorder="1"/>
    <xf numFmtId="0" fontId="124" fillId="0" borderId="0" xfId="0" applyFont="1" applyBorder="1" applyAlignment="1">
      <alignment horizontal="center" wrapText="1"/>
    </xf>
    <xf numFmtId="0" fontId="71" fillId="0" borderId="0" xfId="99" applyFont="1" applyBorder="1" applyAlignment="1">
      <alignment wrapText="1"/>
    </xf>
    <xf numFmtId="174" fontId="0" fillId="0" borderId="0" xfId="0" applyNumberFormat="1" applyFill="1" applyBorder="1"/>
    <xf numFmtId="0" fontId="8" fillId="0" borderId="0" xfId="0" applyFont="1" applyAlignment="1">
      <alignment horizontal="left"/>
    </xf>
    <xf numFmtId="0" fontId="125" fillId="0" borderId="0" xfId="0" applyFont="1" applyBorder="1" applyAlignment="1">
      <alignment horizontal="center"/>
    </xf>
    <xf numFmtId="175" fontId="74" fillId="0" borderId="0" xfId="100" applyNumberFormat="1" applyFont="1" applyBorder="1" applyAlignment="1">
      <alignment horizontal="center" vertical="center"/>
    </xf>
    <xf numFmtId="9" fontId="75" fillId="41" borderId="0" xfId="109" applyFont="1" applyFill="1"/>
    <xf numFmtId="0" fontId="32" fillId="0" borderId="0" xfId="0" applyFont="1" applyFill="1" applyBorder="1"/>
    <xf numFmtId="0" fontId="8" fillId="0" borderId="0" xfId="0" applyFont="1" applyFill="1" applyBorder="1"/>
    <xf numFmtId="174" fontId="0" fillId="0" borderId="0" xfId="0" applyNumberFormat="1" applyFill="1" applyBorder="1" applyAlignment="1">
      <alignment horizontal="center"/>
    </xf>
    <xf numFmtId="0" fontId="32" fillId="0" borderId="0" xfId="0" applyFont="1" applyAlignment="1"/>
    <xf numFmtId="1" fontId="8" fillId="0" borderId="11" xfId="0" applyNumberFormat="1" applyFont="1" applyBorder="1" applyAlignment="1">
      <alignment horizontal="center"/>
    </xf>
    <xf numFmtId="0" fontId="30" fillId="0" borderId="11" xfId="0" applyFont="1" applyBorder="1" applyAlignment="1">
      <alignment horizontal="center" vertical="center" wrapText="1"/>
    </xf>
    <xf numFmtId="0" fontId="8" fillId="0" borderId="0" xfId="40" applyNumberFormat="1" applyFont="1" applyFill="1" applyBorder="1" applyAlignment="1" applyProtection="1">
      <alignment horizontal="center"/>
      <protection locked="0"/>
    </xf>
    <xf numFmtId="2" fontId="24" fillId="0" borderId="0" xfId="0" applyNumberFormat="1" applyFont="1" applyFill="1" applyBorder="1" applyAlignment="1">
      <alignment horizontal="center"/>
    </xf>
    <xf numFmtId="0" fontId="78" fillId="0" borderId="0" xfId="0" applyFont="1" applyBorder="1" applyAlignment="1">
      <alignment horizontal="justify" vertical="center"/>
    </xf>
    <xf numFmtId="0" fontId="79" fillId="0" borderId="0" xfId="0" applyFont="1" applyBorder="1" applyAlignment="1">
      <alignment horizontal="center" vertical="center"/>
    </xf>
    <xf numFmtId="0" fontId="80" fillId="0" borderId="0" xfId="0" applyFont="1" applyBorder="1" applyAlignment="1">
      <alignment horizontal="center" vertical="center"/>
    </xf>
    <xf numFmtId="10" fontId="79" fillId="0" borderId="0" xfId="0" applyNumberFormat="1" applyFont="1" applyBorder="1" applyAlignment="1">
      <alignment horizontal="center" vertical="center"/>
    </xf>
    <xf numFmtId="0" fontId="47" fillId="0" borderId="0" xfId="0" applyFont="1" applyBorder="1" applyAlignment="1">
      <alignment horizontal="justify" vertical="center"/>
    </xf>
    <xf numFmtId="0" fontId="78" fillId="0" borderId="0" xfId="0" applyFont="1" applyBorder="1" applyAlignment="1">
      <alignment vertical="center"/>
    </xf>
    <xf numFmtId="0" fontId="0" fillId="0" borderId="0" xfId="0" applyFill="1" applyAlignment="1">
      <alignment horizontal="center"/>
    </xf>
    <xf numFmtId="2" fontId="0" fillId="39" borderId="0" xfId="0" applyNumberFormat="1" applyFill="1"/>
    <xf numFmtId="10" fontId="24" fillId="42" borderId="11" xfId="0" applyNumberFormat="1" applyFont="1" applyFill="1" applyBorder="1" applyAlignment="1">
      <alignment horizontal="center" vertical="center"/>
    </xf>
    <xf numFmtId="2" fontId="8" fillId="39" borderId="11" xfId="0" applyNumberFormat="1" applyFont="1" applyFill="1" applyBorder="1" applyAlignment="1">
      <alignment horizontal="center"/>
    </xf>
    <xf numFmtId="0" fontId="126" fillId="0" borderId="0" xfId="0" applyFont="1"/>
    <xf numFmtId="1" fontId="24" fillId="0" borderId="0" xfId="0" applyNumberFormat="1" applyFont="1"/>
    <xf numFmtId="0" fontId="8" fillId="0" borderId="0" xfId="0" applyFont="1" applyAlignment="1">
      <alignment horizontal="center" vertical="center" wrapText="1"/>
    </xf>
    <xf numFmtId="0" fontId="0" fillId="0" borderId="11" xfId="0" applyFont="1" applyFill="1" applyBorder="1" applyAlignment="1">
      <alignment horizontal="center" vertical="center"/>
    </xf>
    <xf numFmtId="0" fontId="126" fillId="0" borderId="0" xfId="0" applyFont="1" applyFill="1" applyBorder="1" applyAlignment="1">
      <alignment horizontal="left" vertical="center"/>
    </xf>
    <xf numFmtId="0" fontId="40" fillId="0" borderId="0" xfId="0" applyFont="1" applyFill="1" applyBorder="1" applyAlignment="1">
      <alignment horizontal="left" vertical="center"/>
    </xf>
    <xf numFmtId="178" fontId="0" fillId="0" borderId="0" xfId="0" applyNumberFormat="1"/>
    <xf numFmtId="179" fontId="0" fillId="0" borderId="0" xfId="0" applyNumberFormat="1"/>
    <xf numFmtId="181" fontId="0" fillId="0" borderId="0" xfId="0" applyNumberFormat="1"/>
    <xf numFmtId="180" fontId="0" fillId="0" borderId="0" xfId="0" applyNumberFormat="1"/>
    <xf numFmtId="1" fontId="8" fillId="0" borderId="11" xfId="0" applyNumberFormat="1" applyFont="1" applyFill="1" applyBorder="1" applyAlignment="1">
      <alignment horizontal="center" vertical="center"/>
    </xf>
    <xf numFmtId="174" fontId="0" fillId="0" borderId="0" xfId="0" applyNumberFormat="1"/>
    <xf numFmtId="1" fontId="8" fillId="37" borderId="14" xfId="104" applyNumberFormat="1" applyFont="1" applyFill="1" applyBorder="1" applyAlignment="1">
      <alignment vertical="top"/>
    </xf>
    <xf numFmtId="165" fontId="0" fillId="0" borderId="0" xfId="109" applyNumberFormat="1" applyFont="1"/>
    <xf numFmtId="0" fontId="128" fillId="0" borderId="0" xfId="0" applyFont="1" applyAlignment="1"/>
    <xf numFmtId="0" fontId="128" fillId="0" borderId="0" xfId="0" applyFont="1"/>
    <xf numFmtId="38" fontId="129" fillId="0" borderId="0" xfId="0" applyNumberFormat="1" applyFont="1" applyFill="1" applyBorder="1" applyProtection="1">
      <protection locked="0"/>
    </xf>
    <xf numFmtId="2" fontId="8" fillId="38" borderId="0" xfId="0" applyNumberFormat="1" applyFont="1" applyFill="1"/>
    <xf numFmtId="174" fontId="8" fillId="0" borderId="0" xfId="0" applyNumberFormat="1" applyFont="1" applyAlignment="1">
      <alignment horizontal="center"/>
    </xf>
    <xf numFmtId="2" fontId="8" fillId="0" borderId="0" xfId="109" applyNumberFormat="1" applyFont="1" applyAlignment="1">
      <alignment horizontal="center"/>
    </xf>
    <xf numFmtId="3" fontId="8" fillId="38" borderId="11" xfId="0" applyNumberFormat="1" applyFont="1" applyFill="1" applyBorder="1" applyAlignment="1">
      <alignment horizontal="center" vertical="center"/>
    </xf>
    <xf numFmtId="0" fontId="119" fillId="0" borderId="0" xfId="0" applyFont="1"/>
    <xf numFmtId="0" fontId="119" fillId="0" borderId="11" xfId="0" applyFont="1" applyBorder="1" applyAlignment="1">
      <alignment horizontal="center" wrapText="1"/>
    </xf>
    <xf numFmtId="0" fontId="130" fillId="33" borderId="0" xfId="72" applyFont="1" applyFill="1" applyAlignment="1">
      <protection locked="0"/>
    </xf>
    <xf numFmtId="0" fontId="131" fillId="33" borderId="0" xfId="91" applyFont="1" applyFill="1">
      <protection locked="0"/>
    </xf>
    <xf numFmtId="1" fontId="9" fillId="43" borderId="11" xfId="0" applyNumberFormat="1" applyFont="1" applyFill="1" applyBorder="1" applyAlignment="1">
      <alignment horizontal="center"/>
    </xf>
    <xf numFmtId="0" fontId="41" fillId="0" borderId="0" xfId="0" applyFont="1" applyFill="1"/>
    <xf numFmtId="174" fontId="8" fillId="0" borderId="0" xfId="0" applyNumberFormat="1" applyFont="1" applyFill="1" applyBorder="1" applyAlignment="1">
      <alignment horizontal="center"/>
    </xf>
    <xf numFmtId="0" fontId="64" fillId="0" borderId="0" xfId="0" quotePrefix="1" applyFont="1"/>
    <xf numFmtId="0" fontId="8" fillId="37" borderId="0" xfId="91" applyFont="1" applyFill="1">
      <protection locked="0"/>
    </xf>
    <xf numFmtId="0" fontId="20" fillId="37" borderId="14" xfId="70" applyFont="1" applyFill="1" applyBorder="1" applyAlignment="1" applyProtection="1"/>
    <xf numFmtId="0" fontId="24" fillId="37" borderId="14" xfId="0" applyFont="1" applyFill="1" applyBorder="1" applyAlignment="1"/>
    <xf numFmtId="0" fontId="24" fillId="37" borderId="0" xfId="104" applyFont="1" applyFill="1" applyBorder="1" applyAlignment="1">
      <alignment horizontal="left" vertical="center"/>
    </xf>
    <xf numFmtId="0" fontId="24" fillId="37" borderId="0" xfId="104" applyFont="1" applyFill="1" applyBorder="1" applyAlignment="1">
      <alignment horizontal="left" vertical="top"/>
    </xf>
    <xf numFmtId="0" fontId="8" fillId="37" borderId="0" xfId="104" applyFont="1" applyFill="1" applyBorder="1" applyAlignment="1">
      <alignment horizontal="left" vertical="top"/>
    </xf>
    <xf numFmtId="1" fontId="8" fillId="37" borderId="14" xfId="104" applyNumberFormat="1" applyFont="1" applyFill="1" applyBorder="1" applyAlignment="1">
      <alignment horizontal="left" vertical="top"/>
    </xf>
    <xf numFmtId="0" fontId="24" fillId="37" borderId="0" xfId="102" applyFont="1" applyFill="1" applyAlignment="1">
      <alignment vertical="center"/>
    </xf>
    <xf numFmtId="0" fontId="24" fillId="37" borderId="0" xfId="104" applyFont="1" applyFill="1" applyBorder="1" applyAlignment="1">
      <alignment vertical="center"/>
    </xf>
    <xf numFmtId="0" fontId="8" fillId="0" borderId="11" xfId="0" applyFont="1" applyBorder="1" applyAlignment="1">
      <alignment horizontal="left" vertical="center"/>
    </xf>
    <xf numFmtId="0" fontId="0" fillId="0" borderId="0" xfId="0" applyAlignment="1">
      <alignment horizontal="right"/>
    </xf>
    <xf numFmtId="3" fontId="0" fillId="0" borderId="0" xfId="40" applyNumberFormat="1" applyFont="1" applyAlignment="1">
      <alignment horizontal="right"/>
    </xf>
    <xf numFmtId="0" fontId="8" fillId="0" borderId="0" xfId="0" applyFont="1" applyAlignment="1">
      <alignment horizontal="right"/>
    </xf>
    <xf numFmtId="3" fontId="8" fillId="39" borderId="11" xfId="0" applyNumberFormat="1" applyFont="1" applyFill="1" applyBorder="1" applyAlignment="1">
      <alignment horizontal="center"/>
    </xf>
    <xf numFmtId="3" fontId="0" fillId="40" borderId="0" xfId="0" applyNumberFormat="1" applyFill="1"/>
    <xf numFmtId="3" fontId="0" fillId="0" borderId="0" xfId="0" applyNumberFormat="1"/>
    <xf numFmtId="3" fontId="0" fillId="39" borderId="0" xfId="0" applyNumberFormat="1" applyFill="1"/>
    <xf numFmtId="0" fontId="8" fillId="0" borderId="0" xfId="0" applyFont="1" applyFill="1" applyBorder="1" applyAlignment="1">
      <alignment horizontal="center" vertical="center" wrapText="1"/>
    </xf>
    <xf numFmtId="177" fontId="24" fillId="0" borderId="0" xfId="0" applyNumberFormat="1" applyFont="1" applyFill="1" applyBorder="1" applyAlignment="1">
      <alignment horizontal="center" vertical="center"/>
    </xf>
    <xf numFmtId="3" fontId="0" fillId="39" borderId="11" xfId="0" applyNumberFormat="1" applyFill="1" applyBorder="1" applyAlignment="1">
      <alignment horizontal="center"/>
    </xf>
    <xf numFmtId="3" fontId="8" fillId="38" borderId="0" xfId="0" applyNumberFormat="1" applyFont="1" applyFill="1"/>
    <xf numFmtId="3" fontId="0" fillId="41" borderId="0" xfId="0" applyNumberFormat="1" applyFill="1"/>
    <xf numFmtId="3" fontId="0" fillId="0" borderId="0" xfId="0" applyNumberFormat="1" applyFill="1"/>
    <xf numFmtId="3" fontId="0" fillId="39" borderId="11" xfId="0" applyNumberFormat="1" applyFill="1" applyBorder="1" applyAlignment="1">
      <alignment horizontal="center" vertical="center"/>
    </xf>
    <xf numFmtId="0" fontId="0" fillId="0" borderId="0" xfId="0" applyAlignment="1">
      <alignment horizontal="center" vertical="center"/>
    </xf>
    <xf numFmtId="3" fontId="8" fillId="40" borderId="0" xfId="0" applyNumberFormat="1" applyFont="1" applyFill="1"/>
    <xf numFmtId="3" fontId="8" fillId="41" borderId="0" xfId="0" applyNumberFormat="1" applyFont="1" applyFill="1"/>
    <xf numFmtId="3" fontId="8" fillId="0" borderId="11" xfId="0" applyNumberFormat="1" applyFont="1" applyBorder="1" applyAlignment="1">
      <alignment horizontal="center" wrapText="1"/>
    </xf>
    <xf numFmtId="3" fontId="8" fillId="0" borderId="11" xfId="0" applyNumberFormat="1" applyFont="1" applyFill="1" applyBorder="1" applyAlignment="1">
      <alignment horizontal="center"/>
    </xf>
    <xf numFmtId="3" fontId="8" fillId="38" borderId="11" xfId="0" applyNumberFormat="1" applyFont="1" applyFill="1" applyBorder="1" applyAlignment="1">
      <alignment horizontal="center"/>
    </xf>
    <xf numFmtId="3" fontId="24" fillId="0" borderId="0" xfId="0" applyNumberFormat="1" applyFont="1"/>
    <xf numFmtId="3" fontId="8" fillId="0" borderId="11" xfId="0" applyNumberFormat="1" applyFont="1" applyBorder="1" applyAlignment="1">
      <alignment horizontal="center"/>
    </xf>
    <xf numFmtId="3" fontId="8" fillId="0" borderId="0" xfId="0" applyNumberFormat="1" applyFont="1"/>
    <xf numFmtId="3" fontId="112" fillId="0" borderId="0" xfId="0" applyNumberFormat="1" applyFont="1"/>
    <xf numFmtId="3" fontId="0" fillId="0" borderId="0" xfId="0" applyNumberFormat="1" applyAlignment="1">
      <alignment horizontal="center"/>
    </xf>
    <xf numFmtId="1" fontId="8" fillId="0" borderId="11" xfId="109" applyNumberFormat="1" applyFont="1" applyFill="1" applyBorder="1" applyAlignment="1">
      <alignment horizontal="center" vertical="center"/>
    </xf>
    <xf numFmtId="3" fontId="8" fillId="39" borderId="11" xfId="109" applyNumberFormat="1" applyFont="1" applyFill="1" applyBorder="1" applyAlignment="1">
      <alignment horizontal="center" vertical="center"/>
    </xf>
    <xf numFmtId="3" fontId="8" fillId="39" borderId="11" xfId="0" applyNumberFormat="1" applyFont="1" applyFill="1" applyBorder="1" applyAlignment="1">
      <alignment horizontal="center" wrapText="1"/>
    </xf>
    <xf numFmtId="0" fontId="24" fillId="37" borderId="0" xfId="104" applyFont="1" applyFill="1" applyBorder="1" applyAlignment="1"/>
    <xf numFmtId="3" fontId="29" fillId="39" borderId="11" xfId="0" applyNumberFormat="1" applyFont="1" applyFill="1" applyBorder="1" applyAlignment="1" applyProtection="1">
      <alignment horizontal="center"/>
      <protection locked="0"/>
    </xf>
    <xf numFmtId="3" fontId="29" fillId="41" borderId="11" xfId="40" applyNumberFormat="1" applyFont="1" applyFill="1" applyBorder="1" applyAlignment="1" applyProtection="1">
      <alignment horizontal="center"/>
      <protection locked="0"/>
    </xf>
    <xf numFmtId="3" fontId="29" fillId="41" borderId="11" xfId="0" applyNumberFormat="1" applyFont="1" applyFill="1" applyBorder="1" applyAlignment="1">
      <alignment horizontal="center"/>
    </xf>
    <xf numFmtId="3" fontId="29" fillId="41" borderId="21" xfId="0" applyNumberFormat="1" applyFont="1" applyFill="1" applyBorder="1" applyAlignment="1">
      <alignment horizontal="center"/>
    </xf>
    <xf numFmtId="3" fontId="8" fillId="0" borderId="11" xfId="0" applyNumberFormat="1" applyFont="1" applyBorder="1" applyAlignment="1">
      <alignment horizontal="center" vertical="center" wrapText="1"/>
    </xf>
    <xf numFmtId="3" fontId="24" fillId="0" borderId="0" xfId="0" applyNumberFormat="1" applyFont="1" applyAlignment="1">
      <alignment horizontal="center"/>
    </xf>
    <xf numFmtId="3" fontId="64" fillId="0" borderId="0" xfId="0" applyNumberFormat="1" applyFont="1"/>
    <xf numFmtId="3" fontId="32" fillId="0" borderId="0" xfId="0" applyNumberFormat="1" applyFont="1"/>
    <xf numFmtId="3" fontId="8" fillId="0" borderId="0" xfId="0" applyNumberFormat="1" applyFont="1" applyAlignment="1">
      <alignment horizontal="center"/>
    </xf>
    <xf numFmtId="3" fontId="47" fillId="37" borderId="0" xfId="91" applyNumberFormat="1" applyFont="1" applyFill="1" applyProtection="1"/>
    <xf numFmtId="3" fontId="47" fillId="37" borderId="0" xfId="91" applyNumberFormat="1" applyFont="1" applyFill="1">
      <protection locked="0"/>
    </xf>
    <xf numFmtId="3" fontId="63" fillId="37" borderId="0" xfId="70" applyNumberFormat="1" applyFont="1" applyFill="1" applyBorder="1" applyAlignment="1" applyProtection="1"/>
    <xf numFmtId="3" fontId="24" fillId="37" borderId="0" xfId="102" applyNumberFormat="1" applyFont="1" applyFill="1"/>
    <xf numFmtId="3" fontId="8" fillId="37" borderId="0" xfId="91" applyNumberFormat="1" applyFont="1" applyFill="1">
      <protection locked="0"/>
    </xf>
    <xf numFmtId="3" fontId="7" fillId="37" borderId="0" xfId="102" applyNumberFormat="1" applyFill="1"/>
    <xf numFmtId="3" fontId="0" fillId="37" borderId="0" xfId="0" applyNumberFormat="1" applyFill="1" applyBorder="1" applyAlignment="1">
      <alignment vertical="center"/>
    </xf>
    <xf numFmtId="3" fontId="9" fillId="37" borderId="0" xfId="104" applyNumberFormat="1" applyFont="1" applyFill="1" applyBorder="1" applyAlignment="1">
      <alignment vertical="center" wrapText="1"/>
    </xf>
    <xf numFmtId="3" fontId="24" fillId="37" borderId="0" xfId="104" applyNumberFormat="1" applyFont="1" applyFill="1" applyBorder="1" applyAlignment="1">
      <alignment vertical="top"/>
    </xf>
    <xf numFmtId="3" fontId="24" fillId="37" borderId="0" xfId="0" applyNumberFormat="1" applyFont="1" applyFill="1" applyBorder="1" applyAlignment="1"/>
    <xf numFmtId="3" fontId="0" fillId="37" borderId="0" xfId="0" applyNumberFormat="1" applyFill="1" applyBorder="1" applyAlignment="1"/>
    <xf numFmtId="3" fontId="9" fillId="37" borderId="0" xfId="104" applyNumberFormat="1" applyFont="1" applyFill="1" applyBorder="1" applyAlignment="1"/>
    <xf numFmtId="3" fontId="8" fillId="37" borderId="0" xfId="104" applyNumberFormat="1" applyFont="1" applyFill="1" applyBorder="1" applyAlignment="1">
      <alignment vertical="top"/>
    </xf>
    <xf numFmtId="3" fontId="8" fillId="37" borderId="14" xfId="104" applyNumberFormat="1" applyFont="1" applyFill="1" applyBorder="1" applyAlignment="1">
      <alignment vertical="top"/>
    </xf>
    <xf numFmtId="3" fontId="109" fillId="37" borderId="14" xfId="70" applyNumberFormat="1" applyFont="1" applyFill="1" applyBorder="1" applyAlignment="1" applyProtection="1">
      <alignment vertical="center"/>
    </xf>
    <xf numFmtId="3" fontId="108" fillId="37" borderId="14" xfId="0" applyNumberFormat="1" applyFont="1" applyFill="1" applyBorder="1" applyAlignment="1"/>
    <xf numFmtId="3" fontId="20" fillId="37" borderId="14" xfId="70" applyNumberFormat="1" applyFill="1" applyBorder="1" applyAlignment="1" applyProtection="1"/>
    <xf numFmtId="3" fontId="8" fillId="37" borderId="14" xfId="0" applyNumberFormat="1" applyFont="1" applyFill="1" applyBorder="1" applyAlignment="1"/>
    <xf numFmtId="3" fontId="0" fillId="37" borderId="14" xfId="0" applyNumberFormat="1" applyFill="1" applyBorder="1" applyAlignment="1"/>
    <xf numFmtId="3" fontId="9" fillId="37" borderId="14" xfId="104" applyNumberFormat="1" applyFont="1" applyFill="1" applyBorder="1" applyAlignment="1"/>
    <xf numFmtId="3" fontId="8" fillId="0" borderId="11" xfId="0" applyNumberFormat="1" applyFont="1" applyBorder="1" applyAlignment="1">
      <alignment horizontal="center" vertical="center"/>
    </xf>
    <xf numFmtId="3" fontId="39" fillId="0" borderId="0" xfId="0" applyNumberFormat="1" applyFont="1"/>
    <xf numFmtId="3" fontId="8" fillId="0" borderId="15" xfId="0" applyNumberFormat="1" applyFont="1" applyBorder="1" applyAlignment="1">
      <alignment horizontal="center"/>
    </xf>
    <xf numFmtId="4" fontId="8" fillId="41" borderId="11" xfId="0" applyNumberFormat="1" applyFont="1" applyFill="1" applyBorder="1" applyAlignment="1">
      <alignment horizontal="center"/>
    </xf>
    <xf numFmtId="3" fontId="69" fillId="0" borderId="0" xfId="109" applyNumberFormat="1" applyFont="1" applyFill="1" applyBorder="1" applyAlignment="1">
      <alignment horizontal="center"/>
    </xf>
    <xf numFmtId="2" fontId="8" fillId="41" borderId="11" xfId="0" applyNumberFormat="1" applyFont="1" applyFill="1" applyBorder="1" applyAlignment="1">
      <alignment horizontal="center"/>
    </xf>
    <xf numFmtId="3" fontId="64" fillId="0" borderId="0" xfId="0" applyNumberFormat="1" applyFont="1" applyFill="1" applyBorder="1" applyAlignment="1">
      <alignment horizontal="left" vertical="center"/>
    </xf>
    <xf numFmtId="3" fontId="32" fillId="0" borderId="0" xfId="0" applyNumberFormat="1" applyFont="1" applyFill="1" applyBorder="1" applyAlignment="1">
      <alignment horizontal="left" vertical="center"/>
    </xf>
    <xf numFmtId="3" fontId="8" fillId="0" borderId="0" xfId="0" applyNumberFormat="1" applyFont="1" applyFill="1" applyBorder="1" applyAlignment="1">
      <alignment horizontal="center" vertical="center"/>
    </xf>
    <xf numFmtId="3" fontId="0" fillId="0" borderId="0" xfId="0" applyNumberFormat="1" applyFill="1" applyBorder="1"/>
    <xf numFmtId="3" fontId="8" fillId="44" borderId="11" xfId="0" applyNumberFormat="1" applyFont="1" applyFill="1" applyBorder="1" applyAlignment="1">
      <alignment horizontal="center"/>
    </xf>
    <xf numFmtId="3" fontId="8" fillId="0" borderId="0" xfId="0" applyNumberFormat="1" applyFont="1" applyFill="1" applyBorder="1" applyAlignment="1">
      <alignment horizontal="center"/>
    </xf>
    <xf numFmtId="3" fontId="20" fillId="37" borderId="14" xfId="70" applyNumberFormat="1" applyFont="1" applyFill="1" applyBorder="1" applyAlignment="1" applyProtection="1"/>
    <xf numFmtId="3" fontId="24" fillId="37" borderId="14" xfId="0" applyNumberFormat="1" applyFont="1" applyFill="1" applyBorder="1" applyAlignment="1"/>
    <xf numFmtId="3" fontId="8" fillId="0" borderId="22" xfId="0" applyNumberFormat="1" applyFont="1" applyBorder="1" applyAlignment="1">
      <alignment horizontal="center"/>
    </xf>
    <xf numFmtId="3" fontId="8" fillId="0" borderId="23" xfId="0" applyNumberFormat="1" applyFont="1" applyBorder="1" applyAlignment="1">
      <alignment horizontal="center"/>
    </xf>
    <xf numFmtId="3" fontId="8" fillId="0" borderId="0" xfId="0" applyNumberFormat="1" applyFont="1" applyBorder="1" applyAlignment="1">
      <alignment horizontal="center"/>
    </xf>
    <xf numFmtId="3" fontId="8" fillId="0" borderId="11" xfId="0" applyNumberFormat="1" applyFont="1" applyFill="1" applyBorder="1" applyAlignment="1">
      <alignment horizontal="center" vertical="center"/>
    </xf>
    <xf numFmtId="3" fontId="24" fillId="0" borderId="0" xfId="0" applyNumberFormat="1" applyFont="1" applyBorder="1"/>
    <xf numFmtId="3" fontId="0" fillId="0" borderId="0" xfId="0" applyNumberFormat="1" applyBorder="1"/>
    <xf numFmtId="3" fontId="24" fillId="0" borderId="0" xfId="0" applyNumberFormat="1" applyFont="1" applyBorder="1" applyAlignment="1">
      <alignment horizontal="center"/>
    </xf>
    <xf numFmtId="3" fontId="0" fillId="0" borderId="0" xfId="0" applyNumberFormat="1" applyBorder="1" applyAlignment="1">
      <alignment horizontal="center"/>
    </xf>
    <xf numFmtId="182" fontId="0" fillId="0" borderId="0" xfId="0" applyNumberFormat="1"/>
    <xf numFmtId="183" fontId="0" fillId="0" borderId="0" xfId="0" applyNumberFormat="1"/>
    <xf numFmtId="3" fontId="8" fillId="40" borderId="11" xfId="0" applyNumberFormat="1" applyFont="1" applyFill="1" applyBorder="1" applyAlignment="1">
      <alignment horizontal="center"/>
    </xf>
    <xf numFmtId="166" fontId="0" fillId="0" borderId="0" xfId="0" applyNumberFormat="1"/>
    <xf numFmtId="3" fontId="8" fillId="0" borderId="11" xfId="0" applyNumberFormat="1" applyFont="1" applyFill="1" applyBorder="1" applyAlignment="1">
      <alignment horizontal="center" wrapText="1"/>
    </xf>
    <xf numFmtId="0" fontId="30" fillId="0" borderId="11" xfId="0" applyFont="1" applyBorder="1" applyAlignment="1">
      <alignment horizontal="center" vertical="center"/>
    </xf>
    <xf numFmtId="0" fontId="8" fillId="0" borderId="11" xfId="0" applyFont="1" applyBorder="1" applyAlignment="1">
      <alignment vertical="center"/>
    </xf>
    <xf numFmtId="38" fontId="39" fillId="0" borderId="11" xfId="0" applyNumberFormat="1" applyFont="1" applyFill="1" applyBorder="1" applyAlignment="1">
      <alignment vertical="center"/>
    </xf>
    <xf numFmtId="0" fontId="39" fillId="0" borderId="11" xfId="0" applyFont="1" applyFill="1" applyBorder="1" applyAlignment="1">
      <alignment vertical="center"/>
    </xf>
    <xf numFmtId="38" fontId="39" fillId="0" borderId="11" xfId="0" applyNumberFormat="1" applyFont="1" applyFill="1" applyBorder="1" applyAlignment="1">
      <alignment vertical="center" wrapText="1"/>
    </xf>
    <xf numFmtId="0" fontId="133" fillId="0" borderId="11" xfId="0" applyFont="1" applyFill="1" applyBorder="1" applyAlignment="1">
      <alignment vertical="center" wrapText="1"/>
    </xf>
    <xf numFmtId="0" fontId="133" fillId="0" borderId="11" xfId="0" applyFont="1" applyFill="1" applyBorder="1" applyAlignment="1">
      <alignment horizontal="left" vertical="center" wrapText="1"/>
    </xf>
    <xf numFmtId="9" fontId="29" fillId="0" borderId="0" xfId="109" applyFont="1" applyFill="1" applyAlignment="1">
      <alignment horizontal="center"/>
    </xf>
    <xf numFmtId="3" fontId="37" fillId="0" borderId="0" xfId="0" applyNumberFormat="1" applyFont="1"/>
    <xf numFmtId="1" fontId="0" fillId="0" borderId="0" xfId="109" applyNumberFormat="1" applyFont="1"/>
    <xf numFmtId="0" fontId="134" fillId="0" borderId="0" xfId="0" applyFont="1"/>
    <xf numFmtId="0" fontId="77" fillId="0" borderId="0" xfId="0" applyFont="1"/>
    <xf numFmtId="2" fontId="0" fillId="0" borderId="0" xfId="0" applyNumberFormat="1"/>
    <xf numFmtId="0" fontId="29" fillId="0" borderId="11" xfId="0" applyFont="1" applyBorder="1" applyAlignment="1">
      <alignment horizontal="center"/>
    </xf>
    <xf numFmtId="2" fontId="0" fillId="0" borderId="0" xfId="0" applyNumberFormat="1" applyAlignment="1">
      <alignment horizontal="center"/>
    </xf>
    <xf numFmtId="0" fontId="42" fillId="0" borderId="0" xfId="0" applyFont="1"/>
    <xf numFmtId="0" fontId="135" fillId="0" borderId="0" xfId="0" applyFont="1"/>
    <xf numFmtId="1" fontId="9" fillId="0" borderId="0" xfId="0" applyNumberFormat="1" applyFont="1" applyFill="1" applyBorder="1" applyAlignment="1">
      <alignment horizontal="center"/>
    </xf>
    <xf numFmtId="0" fontId="43" fillId="0" borderId="0" xfId="0" applyFont="1" applyFill="1"/>
    <xf numFmtId="0" fontId="9" fillId="0" borderId="0" xfId="0" applyFont="1" applyFill="1" applyBorder="1" applyAlignment="1">
      <alignment horizontal="center"/>
    </xf>
    <xf numFmtId="1" fontId="127" fillId="0" borderId="0" xfId="0" applyNumberFormat="1" applyFont="1" applyFill="1" applyBorder="1" applyAlignment="1">
      <alignment horizontal="left" wrapText="1"/>
    </xf>
    <xf numFmtId="3" fontId="8" fillId="39" borderId="11" xfId="0" applyNumberFormat="1" applyFont="1" applyFill="1" applyBorder="1" applyAlignment="1">
      <alignment horizontal="center" vertical="center"/>
    </xf>
    <xf numFmtId="9" fontId="8" fillId="41" borderId="11" xfId="109" applyFont="1" applyFill="1" applyBorder="1" applyAlignment="1">
      <alignment horizontal="center"/>
    </xf>
    <xf numFmtId="0" fontId="9" fillId="0" borderId="0" xfId="0" applyFont="1" applyBorder="1" applyAlignment="1">
      <alignment horizontal="center" vertical="center" wrapText="1"/>
    </xf>
    <xf numFmtId="3" fontId="119" fillId="39" borderId="11" xfId="0" applyNumberFormat="1" applyFont="1" applyFill="1" applyBorder="1" applyAlignment="1">
      <alignment horizontal="center" wrapText="1"/>
    </xf>
    <xf numFmtId="1" fontId="8" fillId="39" borderId="11" xfId="0" applyNumberFormat="1" applyFont="1" applyFill="1" applyBorder="1" applyAlignment="1">
      <alignment horizontal="center"/>
    </xf>
    <xf numFmtId="184" fontId="8" fillId="0" borderId="0" xfId="0" applyNumberFormat="1" applyFont="1" applyAlignment="1">
      <alignment horizontal="center"/>
    </xf>
    <xf numFmtId="3" fontId="8" fillId="39" borderId="11" xfId="40" applyNumberFormat="1" applyFont="1" applyFill="1" applyBorder="1" applyAlignment="1">
      <alignment horizontal="center"/>
    </xf>
    <xf numFmtId="0" fontId="0" fillId="35" borderId="0" xfId="0" applyFill="1"/>
    <xf numFmtId="3" fontId="29" fillId="35" borderId="0" xfId="0" applyNumberFormat="1" applyFont="1" applyFill="1" applyBorder="1" applyAlignment="1">
      <alignment horizontal="center"/>
    </xf>
    <xf numFmtId="0" fontId="37" fillId="35" borderId="0" xfId="0" applyFont="1" applyFill="1"/>
    <xf numFmtId="0" fontId="122" fillId="0" borderId="0" xfId="0" applyFont="1"/>
    <xf numFmtId="3" fontId="8" fillId="39" borderId="11" xfId="0" applyNumberFormat="1" applyFont="1" applyFill="1" applyBorder="1" applyAlignment="1" applyProtection="1">
      <alignment horizontal="center" vertical="center"/>
      <protection locked="0"/>
    </xf>
    <xf numFmtId="3" fontId="136" fillId="39" borderId="11" xfId="0" applyNumberFormat="1" applyFont="1" applyFill="1" applyBorder="1" applyAlignment="1">
      <alignment horizontal="center" vertical="center"/>
    </xf>
    <xf numFmtId="0" fontId="122" fillId="0" borderId="0" xfId="0" applyFont="1" applyFill="1" applyBorder="1"/>
    <xf numFmtId="176" fontId="0" fillId="0" borderId="0" xfId="0" applyNumberFormat="1" applyAlignment="1"/>
    <xf numFmtId="176" fontId="119" fillId="39" borderId="11" xfId="95" applyNumberFormat="1" applyFont="1" applyFill="1" applyBorder="1" applyAlignment="1">
      <alignment horizontal="center"/>
    </xf>
    <xf numFmtId="174" fontId="8" fillId="39" borderId="11" xfId="0" applyNumberFormat="1" applyFont="1" applyFill="1" applyBorder="1" applyAlignment="1" applyProtection="1">
      <alignment horizontal="center" vertical="center"/>
      <protection locked="0"/>
    </xf>
    <xf numFmtId="0" fontId="105" fillId="0" borderId="0" xfId="0" applyFont="1" applyFill="1"/>
    <xf numFmtId="0" fontId="122" fillId="0" borderId="0" xfId="0" applyFont="1" applyFill="1"/>
    <xf numFmtId="1" fontId="8" fillId="39" borderId="11" xfId="0" applyNumberFormat="1" applyFont="1" applyFill="1" applyBorder="1" applyAlignment="1" applyProtection="1">
      <alignment horizontal="center" vertical="center"/>
      <protection locked="0"/>
    </xf>
    <xf numFmtId="3" fontId="8" fillId="39" borderId="11" xfId="40" applyNumberFormat="1" applyFont="1" applyFill="1" applyBorder="1" applyAlignment="1" applyProtection="1">
      <alignment horizontal="center" vertical="center"/>
      <protection locked="0"/>
    </xf>
    <xf numFmtId="3" fontId="8" fillId="39" borderId="11" xfId="40" applyNumberFormat="1" applyFont="1" applyFill="1" applyBorder="1" applyAlignment="1" applyProtection="1">
      <alignment horizontal="center" vertical="top"/>
      <protection locked="0"/>
    </xf>
    <xf numFmtId="3" fontId="8" fillId="39" borderId="11" xfId="0" applyNumberFormat="1" applyFont="1" applyFill="1" applyBorder="1" applyAlignment="1" applyProtection="1">
      <alignment horizontal="center" vertical="top"/>
      <protection locked="0"/>
    </xf>
    <xf numFmtId="3" fontId="73" fillId="39" borderId="11" xfId="0" applyNumberFormat="1" applyFont="1" applyFill="1" applyBorder="1" applyAlignment="1" applyProtection="1">
      <alignment horizontal="center" vertical="top"/>
      <protection locked="0"/>
    </xf>
    <xf numFmtId="3" fontId="8" fillId="45" borderId="11" xfId="0" applyNumberFormat="1" applyFont="1" applyFill="1" applyBorder="1" applyAlignment="1">
      <alignment horizontal="center"/>
    </xf>
    <xf numFmtId="1" fontId="8" fillId="0" borderId="0" xfId="0" applyNumberFormat="1" applyFont="1" applyAlignment="1">
      <alignment horizontal="center"/>
    </xf>
    <xf numFmtId="9" fontId="8" fillId="41" borderId="11" xfId="109" applyNumberFormat="1" applyFont="1" applyFill="1" applyBorder="1" applyAlignment="1">
      <alignment horizontal="center"/>
    </xf>
    <xf numFmtId="0" fontId="30" fillId="0" borderId="0" xfId="0" applyFont="1" applyBorder="1" applyAlignment="1">
      <alignment vertical="center"/>
    </xf>
    <xf numFmtId="0" fontId="30" fillId="35" borderId="11" xfId="0" applyFont="1" applyFill="1" applyBorder="1" applyAlignment="1">
      <alignment horizontal="center" vertical="center"/>
    </xf>
    <xf numFmtId="165" fontId="0" fillId="0" borderId="0" xfId="0" applyNumberFormat="1"/>
    <xf numFmtId="10" fontId="0" fillId="0" borderId="0" xfId="0" applyNumberFormat="1"/>
    <xf numFmtId="0" fontId="64" fillId="35" borderId="0" xfId="0" applyFont="1" applyFill="1" applyBorder="1" applyAlignment="1">
      <alignment horizontal="left" vertical="center"/>
    </xf>
    <xf numFmtId="0" fontId="32" fillId="0" borderId="0" xfId="0" applyFont="1" applyBorder="1"/>
    <xf numFmtId="3" fontId="8" fillId="41" borderId="11" xfId="0" applyNumberFormat="1" applyFont="1" applyFill="1" applyBorder="1" applyAlignment="1">
      <alignment horizontal="center"/>
    </xf>
    <xf numFmtId="0" fontId="8" fillId="0" borderId="11" xfId="0" applyFont="1" applyFill="1" applyBorder="1" applyAlignment="1">
      <alignment horizontal="center" wrapText="1"/>
    </xf>
    <xf numFmtId="2" fontId="8" fillId="41" borderId="11" xfId="0" applyNumberFormat="1" applyFont="1" applyFill="1" applyBorder="1" applyAlignment="1">
      <alignment horizontal="center" vertical="center"/>
    </xf>
    <xf numFmtId="3" fontId="8" fillId="41" borderId="11" xfId="0" applyNumberFormat="1" applyFont="1" applyFill="1" applyBorder="1" applyAlignment="1">
      <alignment horizontal="center" vertical="center"/>
    </xf>
    <xf numFmtId="10" fontId="0" fillId="0" borderId="0" xfId="109" applyNumberFormat="1" applyFont="1"/>
    <xf numFmtId="1" fontId="0" fillId="0" borderId="0" xfId="0" applyNumberFormat="1" applyFill="1" applyBorder="1"/>
    <xf numFmtId="167" fontId="0" fillId="0" borderId="0" xfId="0" applyNumberFormat="1"/>
    <xf numFmtId="175" fontId="8" fillId="39" borderId="11" xfId="0" applyNumberFormat="1" applyFont="1" applyFill="1" applyBorder="1" applyAlignment="1">
      <alignment horizontal="center" vertical="center"/>
    </xf>
    <xf numFmtId="0" fontId="119" fillId="0" borderId="11" xfId="0" applyFont="1" applyBorder="1" applyAlignment="1">
      <alignment horizontal="center" vertical="center" wrapText="1"/>
    </xf>
    <xf numFmtId="0" fontId="20" fillId="33" borderId="0" xfId="70" quotePrefix="1" applyFill="1" applyAlignment="1">
      <alignment vertical="center"/>
      <protection locked="0"/>
    </xf>
    <xf numFmtId="0" fontId="105" fillId="38" borderId="0" xfId="101" applyFont="1" applyFill="1" applyAlignment="1">
      <alignment horizontal="right"/>
    </xf>
    <xf numFmtId="10" fontId="29" fillId="40" borderId="11" xfId="109" applyNumberFormat="1" applyFont="1" applyFill="1" applyBorder="1" applyAlignment="1">
      <alignment horizontal="center"/>
    </xf>
    <xf numFmtId="10" fontId="29" fillId="46" borderId="11" xfId="109" applyNumberFormat="1" applyFont="1" applyFill="1" applyBorder="1" applyAlignment="1">
      <alignment horizontal="center"/>
    </xf>
    <xf numFmtId="10" fontId="29" fillId="47" borderId="11" xfId="109" applyNumberFormat="1" applyFont="1" applyFill="1" applyBorder="1" applyAlignment="1">
      <alignment horizontal="center"/>
    </xf>
    <xf numFmtId="0" fontId="137" fillId="0" borderId="0" xfId="0" applyFont="1" applyBorder="1" applyAlignment="1" applyProtection="1">
      <alignment horizontal="left"/>
      <protection locked="0"/>
    </xf>
    <xf numFmtId="0" fontId="8" fillId="0" borderId="15" xfId="40" applyNumberFormat="1" applyFont="1" applyFill="1" applyBorder="1" applyAlignment="1" applyProtection="1">
      <alignment horizontal="center"/>
      <protection locked="0"/>
    </xf>
    <xf numFmtId="0" fontId="137" fillId="0" borderId="0" xfId="0" applyFont="1"/>
    <xf numFmtId="1" fontId="137" fillId="0" borderId="0" xfId="0" applyNumberFormat="1" applyFont="1" applyFill="1" applyAlignment="1">
      <alignment horizontal="right"/>
    </xf>
    <xf numFmtId="187" fontId="0" fillId="0" borderId="0" xfId="0" applyNumberFormat="1"/>
    <xf numFmtId="2" fontId="138" fillId="39" borderId="11" xfId="0" applyNumberFormat="1" applyFont="1" applyFill="1" applyBorder="1" applyAlignment="1">
      <alignment horizontal="center" vertical="center" wrapText="1"/>
    </xf>
    <xf numFmtId="174" fontId="0" fillId="0" borderId="0" xfId="0" applyNumberFormat="1" applyAlignment="1">
      <alignment horizontal="left"/>
    </xf>
    <xf numFmtId="0" fontId="0" fillId="35" borderId="0" xfId="0" applyFill="1" applyBorder="1"/>
    <xf numFmtId="3" fontId="8" fillId="39" borderId="11" xfId="95" applyNumberFormat="1" applyFont="1" applyFill="1" applyBorder="1" applyAlignment="1">
      <alignment horizontal="center"/>
    </xf>
    <xf numFmtId="166" fontId="24" fillId="0" borderId="0" xfId="40" applyNumberFormat="1" applyFont="1" applyBorder="1"/>
    <xf numFmtId="9" fontId="0" fillId="0" borderId="0" xfId="109" applyFont="1" applyBorder="1"/>
    <xf numFmtId="0" fontId="0" fillId="0" borderId="0" xfId="101" applyFont="1" applyAlignment="1">
      <alignment horizontal="center"/>
    </xf>
    <xf numFmtId="2" fontId="47" fillId="37" borderId="0" xfId="109" applyNumberFormat="1" applyFont="1" applyFill="1" applyProtection="1">
      <protection locked="0"/>
    </xf>
    <xf numFmtId="0" fontId="24" fillId="0" borderId="0" xfId="0" applyFont="1" applyAlignment="1">
      <alignment horizontal="left" wrapText="1"/>
    </xf>
    <xf numFmtId="0" fontId="0" fillId="0" borderId="0" xfId="0" applyAlignment="1">
      <alignment vertical="center"/>
    </xf>
    <xf numFmtId="165" fontId="24" fillId="0" borderId="0" xfId="109" applyNumberFormat="1" applyFont="1" applyAlignment="1">
      <alignment horizontal="center"/>
    </xf>
    <xf numFmtId="9" fontId="8" fillId="38" borderId="11" xfId="109" applyFont="1" applyFill="1" applyBorder="1" applyAlignment="1">
      <alignment horizontal="center" vertical="center"/>
    </xf>
    <xf numFmtId="0" fontId="7" fillId="0" borderId="0" xfId="101" applyAlignment="1">
      <alignment horizontal="center" vertical="center"/>
    </xf>
    <xf numFmtId="0" fontId="32" fillId="0" borderId="0" xfId="101" applyFont="1" applyAlignment="1">
      <alignment horizontal="center"/>
    </xf>
    <xf numFmtId="0" fontId="8" fillId="0" borderId="0" xfId="101" applyFont="1"/>
    <xf numFmtId="0" fontId="8" fillId="0" borderId="15" xfId="101" applyFont="1" applyBorder="1" applyAlignment="1">
      <alignment horizontal="center" vertical="center"/>
    </xf>
    <xf numFmtId="0" fontId="8" fillId="0" borderId="11" xfId="101" applyFont="1" applyBorder="1" applyAlignment="1">
      <alignment horizontal="center" vertical="center"/>
    </xf>
    <xf numFmtId="0" fontId="8" fillId="0" borderId="11" xfId="101" applyFont="1" applyBorder="1" applyAlignment="1">
      <alignment horizontal="center" vertical="center" wrapText="1"/>
    </xf>
    <xf numFmtId="0" fontId="8" fillId="0" borderId="0" xfId="101" applyFont="1" applyAlignment="1">
      <alignment wrapText="1"/>
    </xf>
    <xf numFmtId="0" fontId="8" fillId="0" borderId="11" xfId="101" applyFont="1" applyBorder="1" applyAlignment="1">
      <alignment horizontal="center"/>
    </xf>
    <xf numFmtId="0" fontId="8" fillId="0" borderId="0" xfId="101" applyFont="1" applyAlignment="1">
      <alignment horizontal="center" vertical="center" wrapText="1"/>
    </xf>
    <xf numFmtId="188" fontId="8" fillId="0" borderId="0" xfId="0" applyNumberFormat="1" applyFont="1" applyFill="1" applyBorder="1" applyAlignment="1">
      <alignment horizontal="center"/>
    </xf>
    <xf numFmtId="188" fontId="0" fillId="0" borderId="0" xfId="0" applyNumberFormat="1"/>
    <xf numFmtId="189" fontId="0" fillId="0" borderId="0" xfId="0" applyNumberFormat="1"/>
    <xf numFmtId="3" fontId="24" fillId="0" borderId="0" xfId="0" applyNumberFormat="1" applyFont="1" applyAlignment="1">
      <alignment horizontal="center" vertical="center" wrapText="1"/>
    </xf>
    <xf numFmtId="3" fontId="0" fillId="0" borderId="0" xfId="0" applyNumberFormat="1" applyAlignment="1">
      <alignment horizontal="center" vertical="center" wrapText="1"/>
    </xf>
    <xf numFmtId="9" fontId="0" fillId="0" borderId="0" xfId="109" applyFont="1" applyFill="1" applyBorder="1"/>
    <xf numFmtId="9" fontId="8" fillId="41" borderId="11" xfId="101" applyNumberFormat="1" applyFont="1" applyFill="1" applyBorder="1" applyAlignment="1">
      <alignment horizontal="center" vertical="center"/>
    </xf>
    <xf numFmtId="0" fontId="8" fillId="0" borderId="0" xfId="101" applyFont="1" applyAlignment="1">
      <alignment horizontal="center"/>
    </xf>
    <xf numFmtId="9" fontId="8" fillId="41" borderId="11" xfId="101" applyNumberFormat="1" applyFont="1" applyFill="1" applyBorder="1" applyAlignment="1">
      <alignment horizontal="center"/>
    </xf>
    <xf numFmtId="2" fontId="8" fillId="39" borderId="11" xfId="0" applyNumberFormat="1" applyFont="1" applyFill="1" applyBorder="1" applyAlignment="1">
      <alignment horizontal="center" vertical="center" wrapText="1"/>
    </xf>
    <xf numFmtId="0" fontId="8" fillId="0" borderId="0" xfId="0" applyFont="1" applyAlignment="1">
      <alignment vertical="center"/>
    </xf>
    <xf numFmtId="3" fontId="8" fillId="41" borderId="11" xfId="0" applyNumberFormat="1" applyFont="1" applyFill="1" applyBorder="1" applyAlignment="1">
      <alignment horizontal="center" vertical="center" wrapText="1"/>
    </xf>
    <xf numFmtId="2" fontId="8" fillId="41" borderId="11" xfId="0" applyNumberFormat="1" applyFont="1" applyFill="1" applyBorder="1" applyAlignment="1">
      <alignment horizontal="center" vertical="center" wrapText="1"/>
    </xf>
    <xf numFmtId="3" fontId="8" fillId="41" borderId="11" xfId="101" applyNumberFormat="1" applyFont="1" applyFill="1" applyBorder="1" applyAlignment="1">
      <alignment horizontal="center" vertical="center"/>
    </xf>
    <xf numFmtId="9" fontId="8" fillId="41" borderId="11" xfId="109" applyFont="1" applyFill="1" applyBorder="1" applyAlignment="1">
      <alignment horizontal="center" vertical="center"/>
    </xf>
    <xf numFmtId="9" fontId="8" fillId="41" borderId="15" xfId="109" applyFont="1" applyFill="1" applyBorder="1" applyAlignment="1">
      <alignment horizontal="center" vertical="center"/>
    </xf>
    <xf numFmtId="3" fontId="8" fillId="39" borderId="11" xfId="101" applyNumberFormat="1" applyFont="1" applyFill="1" applyBorder="1" applyAlignment="1">
      <alignment horizontal="center" vertical="center"/>
    </xf>
    <xf numFmtId="167" fontId="8" fillId="39" borderId="11" xfId="0" applyNumberFormat="1" applyFont="1" applyFill="1" applyBorder="1" applyAlignment="1">
      <alignment horizontal="center"/>
    </xf>
    <xf numFmtId="2" fontId="8" fillId="41" borderId="11" xfId="109" applyNumberFormat="1" applyFont="1" applyFill="1" applyBorder="1" applyAlignment="1">
      <alignment horizontal="center" vertical="center"/>
    </xf>
    <xf numFmtId="3" fontId="8" fillId="42" borderId="11" xfId="0" applyNumberFormat="1" applyFont="1" applyFill="1" applyBorder="1" applyAlignment="1">
      <alignment horizontal="center"/>
    </xf>
    <xf numFmtId="3" fontId="8" fillId="48" borderId="11" xfId="109" applyNumberFormat="1" applyFont="1" applyFill="1" applyBorder="1" applyAlignment="1">
      <alignment horizontal="center"/>
    </xf>
    <xf numFmtId="186" fontId="8" fillId="45" borderId="0" xfId="109" applyNumberFormat="1" applyFont="1" applyFill="1"/>
    <xf numFmtId="9" fontId="8" fillId="0" borderId="0" xfId="109" applyFont="1"/>
    <xf numFmtId="186" fontId="8" fillId="45" borderId="0" xfId="0" applyNumberFormat="1" applyFont="1" applyFill="1"/>
    <xf numFmtId="185" fontId="8" fillId="45" borderId="0" xfId="109" applyNumberFormat="1" applyFont="1" applyFill="1"/>
    <xf numFmtId="185" fontId="8" fillId="45" borderId="0" xfId="0" applyNumberFormat="1" applyFont="1" applyFill="1"/>
    <xf numFmtId="185" fontId="8" fillId="41" borderId="0" xfId="109" applyNumberFormat="1" applyFont="1" applyFill="1"/>
    <xf numFmtId="165" fontId="8" fillId="41" borderId="11" xfId="109" applyNumberFormat="1" applyFont="1" applyFill="1" applyBorder="1" applyAlignment="1">
      <alignment horizontal="center"/>
    </xf>
    <xf numFmtId="165" fontId="8" fillId="0" borderId="0" xfId="109" applyNumberFormat="1" applyFont="1" applyFill="1" applyBorder="1" applyAlignment="1">
      <alignment horizontal="center"/>
    </xf>
    <xf numFmtId="165" fontId="8" fillId="0" borderId="0" xfId="0" applyNumberFormat="1" applyFont="1" applyBorder="1" applyAlignment="1">
      <alignment horizontal="center"/>
    </xf>
    <xf numFmtId="0" fontId="8" fillId="0" borderId="0" xfId="0" applyFont="1" applyBorder="1"/>
    <xf numFmtId="3" fontId="8" fillId="49" borderId="11" xfId="0" applyNumberFormat="1" applyFont="1" applyFill="1" applyBorder="1" applyAlignment="1">
      <alignment horizontal="center"/>
    </xf>
    <xf numFmtId="1" fontId="8" fillId="41" borderId="11" xfId="0" applyNumberFormat="1" applyFont="1" applyFill="1" applyBorder="1" applyAlignment="1">
      <alignment horizontal="center"/>
    </xf>
    <xf numFmtId="3" fontId="8" fillId="0" borderId="24" xfId="0" applyNumberFormat="1" applyFont="1" applyBorder="1" applyAlignment="1">
      <alignment horizontal="center"/>
    </xf>
    <xf numFmtId="3" fontId="8" fillId="38" borderId="24" xfId="0" applyNumberFormat="1" applyFont="1" applyFill="1" applyBorder="1" applyAlignment="1">
      <alignment horizontal="center" vertical="center"/>
    </xf>
    <xf numFmtId="3" fontId="0" fillId="0" borderId="0" xfId="0" applyNumberFormat="1" applyAlignment="1">
      <alignment horizontal="center" vertical="center"/>
    </xf>
    <xf numFmtId="0" fontId="8" fillId="39" borderId="11" xfId="0" applyFont="1" applyFill="1" applyBorder="1" applyAlignment="1">
      <alignment horizontal="center" vertical="center"/>
    </xf>
    <xf numFmtId="9" fontId="8" fillId="39" borderId="11" xfId="0" applyNumberFormat="1" applyFont="1" applyFill="1" applyBorder="1" applyAlignment="1">
      <alignment horizontal="center"/>
    </xf>
    <xf numFmtId="9" fontId="8" fillId="0" borderId="0" xfId="109" applyFont="1" applyFill="1" applyBorder="1" applyAlignment="1">
      <alignment horizontal="center"/>
    </xf>
    <xf numFmtId="9" fontId="8" fillId="39" borderId="11" xfId="109" applyNumberFormat="1" applyFont="1" applyFill="1" applyBorder="1" applyAlignment="1">
      <alignment horizontal="center"/>
    </xf>
    <xf numFmtId="190" fontId="0" fillId="0" borderId="0" xfId="0" applyNumberFormat="1"/>
    <xf numFmtId="3" fontId="8" fillId="0" borderId="23" xfId="0" applyNumberFormat="1" applyFont="1" applyBorder="1" applyAlignment="1">
      <alignment horizontal="center" wrapText="1"/>
    </xf>
    <xf numFmtId="3" fontId="8" fillId="40" borderId="11" xfId="0" applyNumberFormat="1" applyFont="1" applyFill="1" applyBorder="1" applyAlignment="1">
      <alignment horizontal="center" vertical="center"/>
    </xf>
    <xf numFmtId="0" fontId="8" fillId="41" borderId="11" xfId="0" applyFont="1" applyFill="1" applyBorder="1" applyAlignment="1">
      <alignment horizontal="center" vertical="center"/>
    </xf>
    <xf numFmtId="4" fontId="8" fillId="39" borderId="11" xfId="0" applyNumberFormat="1" applyFont="1" applyFill="1" applyBorder="1" applyAlignment="1">
      <alignment horizontal="center"/>
    </xf>
    <xf numFmtId="0" fontId="29" fillId="0" borderId="0" xfId="0" applyFont="1" applyFill="1" applyBorder="1" applyAlignment="1" applyProtection="1">
      <alignment horizontal="left"/>
      <protection locked="0"/>
    </xf>
    <xf numFmtId="0" fontId="29" fillId="0" borderId="0" xfId="0" applyFont="1" applyBorder="1" applyAlignment="1" applyProtection="1">
      <alignment horizontal="left"/>
      <protection locked="0"/>
    </xf>
    <xf numFmtId="9" fontId="8" fillId="46" borderId="11" xfId="109" applyFont="1" applyFill="1" applyBorder="1" applyAlignment="1">
      <alignment horizontal="center" vertical="center"/>
    </xf>
    <xf numFmtId="9" fontId="8" fillId="46" borderId="15" xfId="109" applyFont="1" applyFill="1" applyBorder="1" applyAlignment="1">
      <alignment horizontal="center" vertical="center"/>
    </xf>
    <xf numFmtId="3" fontId="0" fillId="37" borderId="0" xfId="0" applyNumberFormat="1" applyFill="1" applyBorder="1" applyAlignment="1">
      <alignment horizontal="left" vertical="center"/>
    </xf>
    <xf numFmtId="3" fontId="9" fillId="37" borderId="0" xfId="104" applyNumberFormat="1" applyFont="1" applyFill="1" applyBorder="1" applyAlignment="1">
      <alignment horizontal="left" vertical="center" wrapText="1"/>
    </xf>
    <xf numFmtId="9" fontId="84" fillId="37" borderId="0" xfId="109" applyFont="1" applyFill="1" applyBorder="1" applyAlignment="1"/>
    <xf numFmtId="9" fontId="108" fillId="37" borderId="14" xfId="109" applyFont="1" applyFill="1" applyBorder="1" applyAlignment="1"/>
    <xf numFmtId="9" fontId="8" fillId="0" borderId="11" xfId="109" applyFont="1" applyBorder="1" applyAlignment="1">
      <alignment horizontal="center" wrapText="1"/>
    </xf>
    <xf numFmtId="191" fontId="0" fillId="0" borderId="0" xfId="0" applyNumberFormat="1"/>
    <xf numFmtId="0" fontId="9" fillId="0" borderId="11" xfId="0" applyFont="1" applyBorder="1" applyAlignment="1">
      <alignment horizontal="center" vertical="center"/>
    </xf>
    <xf numFmtId="0" fontId="39" fillId="0" borderId="0" xfId="0" applyFont="1" applyAlignment="1">
      <alignment horizontal="left" vertical="top" wrapText="1"/>
    </xf>
    <xf numFmtId="0" fontId="105" fillId="0" borderId="0" xfId="0" applyFont="1" applyAlignment="1">
      <alignment horizontal="left" wrapText="1"/>
    </xf>
    <xf numFmtId="0" fontId="8" fillId="0" borderId="15" xfId="0" applyFont="1" applyFill="1" applyBorder="1" applyAlignment="1">
      <alignment horizontal="center" vertical="center"/>
    </xf>
    <xf numFmtId="0" fontId="24" fillId="33" borderId="0" xfId="91" applyFill="1" applyAlignment="1">
      <alignment horizontal="center" vertical="center"/>
      <protection locked="0"/>
    </xf>
    <xf numFmtId="0" fontId="30" fillId="0" borderId="11" xfId="0" applyFont="1" applyBorder="1" applyAlignment="1">
      <alignment horizontal="center" wrapText="1"/>
    </xf>
    <xf numFmtId="1" fontId="9" fillId="0" borderId="0" xfId="44" applyNumberFormat="1" applyFont="1" applyFill="1" applyBorder="1" applyAlignment="1">
      <alignment horizontal="center" vertical="center"/>
    </xf>
    <xf numFmtId="9" fontId="9" fillId="43" borderId="11" xfId="113" applyFont="1" applyFill="1" applyBorder="1" applyAlignment="1">
      <alignment horizontal="center"/>
    </xf>
    <xf numFmtId="0" fontId="9" fillId="37" borderId="14" xfId="105" applyFont="1" applyFill="1" applyBorder="1" applyAlignment="1"/>
    <xf numFmtId="0" fontId="8" fillId="37" borderId="14" xfId="105" applyFont="1" applyFill="1" applyBorder="1" applyAlignment="1">
      <alignment vertical="top"/>
    </xf>
    <xf numFmtId="0" fontId="9" fillId="37" borderId="0" xfId="105" applyFont="1" applyFill="1" applyBorder="1" applyAlignment="1"/>
    <xf numFmtId="0" fontId="8" fillId="37" borderId="0" xfId="105" applyFont="1" applyFill="1" applyBorder="1" applyAlignment="1">
      <alignment vertical="top"/>
    </xf>
    <xf numFmtId="0" fontId="24" fillId="37" borderId="0" xfId="105" applyFont="1" applyFill="1" applyBorder="1" applyAlignment="1">
      <alignment vertical="top"/>
    </xf>
    <xf numFmtId="0" fontId="9" fillId="37" borderId="0" xfId="105" applyFont="1" applyFill="1" applyBorder="1" applyAlignment="1">
      <alignment vertical="center" wrapText="1"/>
    </xf>
    <xf numFmtId="0" fontId="86" fillId="37" borderId="0" xfId="103" applyFill="1"/>
    <xf numFmtId="0" fontId="24" fillId="37" borderId="0" xfId="103" applyFont="1" applyFill="1"/>
    <xf numFmtId="9" fontId="136" fillId="39" borderId="11" xfId="0" applyNumberFormat="1" applyFont="1" applyFill="1" applyBorder="1" applyAlignment="1">
      <alignment horizontal="center"/>
    </xf>
    <xf numFmtId="0" fontId="0" fillId="0" borderId="14" xfId="0" applyBorder="1"/>
    <xf numFmtId="0" fontId="115" fillId="0" borderId="25" xfId="0" applyFont="1" applyBorder="1"/>
    <xf numFmtId="9" fontId="39" fillId="39" borderId="11" xfId="113" applyNumberFormat="1" applyFont="1" applyFill="1" applyBorder="1" applyAlignment="1">
      <alignment horizontal="center"/>
    </xf>
    <xf numFmtId="0" fontId="116" fillId="0" borderId="0" xfId="0" applyFont="1" applyBorder="1"/>
    <xf numFmtId="0" fontId="116" fillId="0" borderId="26" xfId="0" applyFont="1" applyBorder="1"/>
    <xf numFmtId="0" fontId="140" fillId="0" borderId="0" xfId="0" applyFont="1"/>
    <xf numFmtId="9" fontId="133" fillId="39" borderId="11" xfId="0" applyNumberFormat="1" applyFont="1" applyFill="1" applyBorder="1" applyAlignment="1">
      <alignment horizontal="center"/>
    </xf>
    <xf numFmtId="0" fontId="0" fillId="0" borderId="17" xfId="0" applyBorder="1"/>
    <xf numFmtId="0" fontId="116" fillId="0" borderId="17" xfId="0" applyFont="1" applyBorder="1"/>
    <xf numFmtId="0" fontId="116" fillId="0" borderId="27" xfId="0" applyFont="1" applyBorder="1"/>
    <xf numFmtId="0" fontId="0" fillId="0" borderId="28" xfId="0" applyBorder="1"/>
    <xf numFmtId="0" fontId="115" fillId="0" borderId="28" xfId="0" applyFont="1" applyBorder="1"/>
    <xf numFmtId="0" fontId="115" fillId="0" borderId="16" xfId="0" applyFont="1" applyBorder="1"/>
    <xf numFmtId="0" fontId="141" fillId="50" borderId="16" xfId="0" applyFont="1" applyFill="1" applyBorder="1" applyAlignment="1">
      <alignment horizontal="center" vertical="center"/>
    </xf>
    <xf numFmtId="0" fontId="115" fillId="0" borderId="0" xfId="0" applyFont="1"/>
    <xf numFmtId="0" fontId="8" fillId="0" borderId="11" xfId="87" applyNumberFormat="1" applyFont="1" applyFill="1" applyBorder="1" applyAlignment="1">
      <alignment horizontal="center" vertical="center"/>
    </xf>
    <xf numFmtId="9" fontId="136" fillId="51" borderId="11" xfId="0" applyNumberFormat="1" applyFont="1" applyFill="1" applyBorder="1" applyAlignment="1">
      <alignment horizontal="center"/>
    </xf>
    <xf numFmtId="2"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167" fontId="8" fillId="39" borderId="11" xfId="0" applyNumberFormat="1" applyFont="1" applyFill="1" applyBorder="1" applyAlignment="1">
      <alignment horizontal="center" vertical="center"/>
    </xf>
    <xf numFmtId="0" fontId="24" fillId="0" borderId="0" xfId="0" applyFont="1" applyAlignment="1">
      <alignment vertical="top"/>
    </xf>
    <xf numFmtId="3" fontId="8" fillId="35" borderId="0" xfId="0" applyNumberFormat="1" applyFont="1" applyFill="1" applyBorder="1" applyAlignment="1">
      <alignment horizontal="center" wrapText="1"/>
    </xf>
    <xf numFmtId="0" fontId="8" fillId="35" borderId="0"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wrapText="1"/>
    </xf>
    <xf numFmtId="0" fontId="8" fillId="0" borderId="27" xfId="0" applyNumberFormat="1" applyFont="1" applyFill="1" applyBorder="1" applyAlignment="1">
      <alignment horizontal="center" vertical="center" wrapText="1"/>
    </xf>
    <xf numFmtId="0" fontId="48" fillId="0" borderId="0" xfId="0" applyFont="1" applyFill="1"/>
    <xf numFmtId="9" fontId="116" fillId="0" borderId="0" xfId="0" applyNumberFormat="1" applyFont="1" applyFill="1" applyBorder="1" applyAlignment="1">
      <alignment horizontal="center"/>
    </xf>
    <xf numFmtId="9" fontId="136" fillId="52" borderId="26" xfId="0" applyNumberFormat="1" applyFont="1" applyFill="1" applyBorder="1" applyAlignment="1">
      <alignment horizontal="center"/>
    </xf>
    <xf numFmtId="9" fontId="136" fillId="35" borderId="26" xfId="0" applyNumberFormat="1" applyFont="1" applyFill="1" applyBorder="1" applyAlignment="1">
      <alignment horizontal="center"/>
    </xf>
    <xf numFmtId="3" fontId="39" fillId="0" borderId="0" xfId="87" applyNumberFormat="1" applyFont="1" applyFill="1" applyBorder="1" applyAlignment="1">
      <alignment horizontal="left" vertical="center"/>
    </xf>
    <xf numFmtId="0" fontId="8" fillId="35" borderId="26" xfId="87" applyNumberFormat="1" applyFont="1" applyFill="1" applyBorder="1" applyAlignment="1">
      <alignment horizontal="center" vertical="center" wrapText="1"/>
    </xf>
    <xf numFmtId="0" fontId="8" fillId="0" borderId="16" xfId="87" applyNumberFormat="1" applyFont="1" applyFill="1" applyBorder="1" applyAlignment="1">
      <alignment horizontal="center" vertical="center" wrapText="1"/>
    </xf>
    <xf numFmtId="9" fontId="109" fillId="0" borderId="0" xfId="0" applyNumberFormat="1" applyFont="1" applyFill="1" applyBorder="1" applyAlignment="1">
      <alignment horizontal="center"/>
    </xf>
    <xf numFmtId="9" fontId="109" fillId="0" borderId="0" xfId="113" applyFont="1" applyFill="1" applyBorder="1" applyAlignment="1">
      <alignment horizontal="center"/>
    </xf>
    <xf numFmtId="9" fontId="24" fillId="0" borderId="0" xfId="113" applyFont="1" applyFill="1" applyBorder="1" applyAlignment="1">
      <alignment horizontal="center" vertical="center"/>
    </xf>
    <xf numFmtId="3" fontId="24" fillId="0" borderId="0" xfId="87" applyNumberFormat="1" applyFont="1" applyFill="1" applyBorder="1" applyAlignment="1">
      <alignment horizontal="center" vertical="center"/>
    </xf>
    <xf numFmtId="9" fontId="136" fillId="52" borderId="0" xfId="0" applyNumberFormat="1" applyFont="1" applyFill="1" applyBorder="1" applyAlignment="1">
      <alignment horizontal="center"/>
    </xf>
    <xf numFmtId="9" fontId="136" fillId="35" borderId="0" xfId="0" applyNumberFormat="1" applyFont="1" applyFill="1" applyBorder="1" applyAlignment="1">
      <alignment horizontal="center"/>
    </xf>
    <xf numFmtId="9" fontId="8" fillId="39" borderId="11" xfId="113" applyNumberFormat="1" applyFont="1" applyFill="1" applyBorder="1" applyAlignment="1">
      <alignment horizontal="center"/>
    </xf>
    <xf numFmtId="9" fontId="136" fillId="51" borderId="11" xfId="113" applyNumberFormat="1" applyFont="1" applyFill="1" applyBorder="1" applyAlignment="1">
      <alignment horizontal="center"/>
    </xf>
    <xf numFmtId="9" fontId="136" fillId="39" borderId="11" xfId="113" applyNumberFormat="1" applyFont="1" applyFill="1" applyBorder="1" applyAlignment="1">
      <alignment horizontal="center"/>
    </xf>
    <xf numFmtId="0" fontId="9" fillId="0" borderId="0" xfId="87" applyNumberFormat="1" applyFont="1" applyFill="1" applyBorder="1" applyAlignment="1">
      <alignment horizontal="left" vertical="center"/>
    </xf>
    <xf numFmtId="0" fontId="8" fillId="0" borderId="0" xfId="87" applyNumberFormat="1" applyFont="1" applyFill="1" applyBorder="1" applyAlignment="1">
      <alignment horizontal="center"/>
    </xf>
    <xf numFmtId="0" fontId="8" fillId="35" borderId="0" xfId="87" applyNumberFormat="1" applyFont="1" applyFill="1" applyBorder="1" applyAlignment="1">
      <alignment horizontal="center" vertical="center" wrapText="1"/>
    </xf>
    <xf numFmtId="0" fontId="8" fillId="0" borderId="11" xfId="87" applyNumberFormat="1" applyFont="1" applyFill="1" applyBorder="1" applyAlignment="1">
      <alignment horizontal="center" vertical="center" wrapText="1"/>
    </xf>
    <xf numFmtId="9" fontId="0" fillId="0" borderId="0" xfId="113" applyFont="1"/>
    <xf numFmtId="174" fontId="8" fillId="0" borderId="0" xfId="0" applyNumberFormat="1" applyFont="1" applyFill="1" applyBorder="1" applyAlignment="1" applyProtection="1">
      <alignment horizontal="center" vertical="center"/>
      <protection locked="0"/>
    </xf>
    <xf numFmtId="0" fontId="0" fillId="0" borderId="0" xfId="0" applyFill="1" applyBorder="1" applyAlignment="1">
      <alignment horizontal="left"/>
    </xf>
    <xf numFmtId="9" fontId="8" fillId="0" borderId="0" xfId="113" applyFont="1" applyFill="1" applyBorder="1" applyAlignment="1" applyProtection="1">
      <alignment horizontal="center" vertical="center"/>
      <protection locked="0"/>
    </xf>
    <xf numFmtId="0" fontId="24" fillId="0" borderId="0" xfId="0" applyFont="1" applyBorder="1" applyAlignment="1">
      <alignment horizontal="center" vertical="center" wrapText="1"/>
    </xf>
    <xf numFmtId="9" fontId="143" fillId="0" borderId="0" xfId="0" applyNumberFormat="1" applyFont="1" applyFill="1" applyBorder="1" applyProtection="1">
      <protection locked="0"/>
    </xf>
    <xf numFmtId="9" fontId="37" fillId="0" borderId="0" xfId="0" applyNumberFormat="1" applyFont="1" applyFill="1" applyBorder="1" applyProtection="1">
      <protection locked="0"/>
    </xf>
    <xf numFmtId="38" fontId="144" fillId="0" borderId="0" xfId="0" applyNumberFormat="1" applyFont="1" applyFill="1" applyBorder="1" applyProtection="1">
      <protection locked="0"/>
    </xf>
    <xf numFmtId="0" fontId="105" fillId="0" borderId="0" xfId="0" applyFont="1" applyAlignment="1">
      <alignment wrapText="1"/>
    </xf>
    <xf numFmtId="9" fontId="8" fillId="39" borderId="11" xfId="113" applyFont="1" applyFill="1" applyBorder="1" applyAlignment="1">
      <alignment horizontal="center"/>
    </xf>
    <xf numFmtId="9" fontId="8" fillId="39" borderId="11" xfId="0" applyNumberFormat="1" applyFont="1" applyFill="1" applyBorder="1" applyAlignment="1">
      <alignment horizontal="center" vertical="center"/>
    </xf>
    <xf numFmtId="9" fontId="8" fillId="41" borderId="11" xfId="0" applyNumberFormat="1" applyFont="1" applyFill="1" applyBorder="1" applyAlignment="1">
      <alignment horizontal="center"/>
    </xf>
    <xf numFmtId="0" fontId="8" fillId="0" borderId="11" xfId="0" applyFont="1" applyBorder="1"/>
    <xf numFmtId="165" fontId="8" fillId="41" borderId="11" xfId="113" applyNumberFormat="1" applyFont="1" applyFill="1" applyBorder="1" applyAlignment="1">
      <alignment horizontal="center"/>
    </xf>
    <xf numFmtId="165" fontId="119" fillId="41" borderId="11" xfId="70" applyNumberFormat="1" applyFont="1" applyFill="1" applyBorder="1" applyAlignment="1" applyProtection="1">
      <alignment horizontal="center" vertical="center"/>
    </xf>
    <xf numFmtId="0" fontId="32" fillId="0" borderId="0" xfId="0" applyFont="1" applyFill="1"/>
    <xf numFmtId="9" fontId="24" fillId="39" borderId="0" xfId="113" applyFont="1" applyFill="1"/>
    <xf numFmtId="9" fontId="24" fillId="40" borderId="0" xfId="113" applyFont="1" applyFill="1"/>
    <xf numFmtId="9" fontId="8" fillId="38" borderId="11" xfId="113" applyFont="1" applyFill="1" applyBorder="1" applyAlignment="1">
      <alignment horizontal="center" vertical="center"/>
    </xf>
    <xf numFmtId="9" fontId="8" fillId="41" borderId="11" xfId="113" applyFont="1" applyFill="1" applyBorder="1" applyAlignment="1">
      <alignment horizontal="center" vertical="center"/>
    </xf>
    <xf numFmtId="165" fontId="8" fillId="38" borderId="11" xfId="113" applyNumberFormat="1" applyFont="1" applyFill="1" applyBorder="1" applyAlignment="1">
      <alignment horizontal="center" vertical="center"/>
    </xf>
    <xf numFmtId="0" fontId="145" fillId="0" borderId="0" xfId="0" applyFont="1"/>
    <xf numFmtId="9" fontId="8" fillId="41" borderId="11" xfId="113" applyFont="1" applyFill="1" applyBorder="1" applyAlignment="1">
      <alignment horizontal="center"/>
    </xf>
    <xf numFmtId="3" fontId="8" fillId="41" borderId="11" xfId="0" applyNumberFormat="1" applyFont="1" applyFill="1" applyBorder="1" applyAlignment="1">
      <alignment horizontal="center" wrapText="1"/>
    </xf>
    <xf numFmtId="3" fontId="8" fillId="0" borderId="0" xfId="0" applyNumberFormat="1" applyFont="1" applyFill="1" applyBorder="1" applyAlignment="1">
      <alignment horizontal="center" vertical="center" wrapText="1"/>
    </xf>
    <xf numFmtId="3" fontId="8" fillId="0" borderId="11" xfId="0" applyNumberFormat="1" applyFont="1" applyFill="1" applyBorder="1" applyAlignment="1">
      <alignment horizontal="center" vertical="center" wrapText="1"/>
    </xf>
    <xf numFmtId="4" fontId="8" fillId="0" borderId="0" xfId="0" applyNumberFormat="1" applyFont="1" applyAlignment="1">
      <alignment horizontal="center"/>
    </xf>
    <xf numFmtId="3" fontId="64" fillId="0" borderId="0" xfId="0" applyNumberFormat="1" applyFont="1" applyFill="1" applyBorder="1" applyAlignment="1">
      <alignment horizontal="left"/>
    </xf>
    <xf numFmtId="3" fontId="119" fillId="0" borderId="11" xfId="0" applyNumberFormat="1" applyFont="1" applyBorder="1" applyAlignment="1">
      <alignment horizontal="center"/>
    </xf>
    <xf numFmtId="3" fontId="9" fillId="37" borderId="14" xfId="105" applyNumberFormat="1" applyFont="1" applyFill="1" applyBorder="1" applyAlignment="1"/>
    <xf numFmtId="3" fontId="8" fillId="37" borderId="14" xfId="105" applyNumberFormat="1" applyFont="1" applyFill="1" applyBorder="1" applyAlignment="1">
      <alignment vertical="top"/>
    </xf>
    <xf numFmtId="3" fontId="9" fillId="37" borderId="0" xfId="105" applyNumberFormat="1" applyFont="1" applyFill="1" applyBorder="1" applyAlignment="1"/>
    <xf numFmtId="3" fontId="8" fillId="37" borderId="0" xfId="105" applyNumberFormat="1" applyFont="1" applyFill="1" applyBorder="1" applyAlignment="1">
      <alignment vertical="top"/>
    </xf>
    <xf numFmtId="3" fontId="24" fillId="37" borderId="0" xfId="105" applyNumberFormat="1" applyFont="1" applyFill="1" applyBorder="1" applyAlignment="1">
      <alignment vertical="top"/>
    </xf>
    <xf numFmtId="3" fontId="9" fillId="37" borderId="0" xfId="105" applyNumberFormat="1" applyFont="1" applyFill="1" applyBorder="1" applyAlignment="1">
      <alignment vertical="center" wrapText="1"/>
    </xf>
    <xf numFmtId="3" fontId="86" fillId="37" borderId="0" xfId="103" applyNumberFormat="1" applyFill="1"/>
    <xf numFmtId="3" fontId="24" fillId="37" borderId="0" xfId="103" applyNumberFormat="1" applyFont="1" applyFill="1"/>
    <xf numFmtId="165" fontId="0" fillId="0" borderId="0" xfId="113" applyNumberFormat="1" applyFont="1"/>
    <xf numFmtId="3" fontId="29" fillId="0" borderId="11" xfId="0" applyNumberFormat="1" applyFont="1" applyBorder="1" applyAlignment="1">
      <alignment horizontal="center" vertical="center" wrapText="1"/>
    </xf>
    <xf numFmtId="3" fontId="29" fillId="0" borderId="11" xfId="0" applyNumberFormat="1" applyFont="1" applyBorder="1" applyAlignment="1">
      <alignment horizontal="center" vertical="center"/>
    </xf>
    <xf numFmtId="3" fontId="0" fillId="0" borderId="11" xfId="0" applyNumberFormat="1" applyBorder="1" applyAlignment="1">
      <alignment horizontal="center" vertical="center"/>
    </xf>
    <xf numFmtId="3" fontId="8" fillId="41" borderId="16" xfId="0" applyNumberFormat="1" applyFont="1" applyFill="1" applyBorder="1" applyAlignment="1">
      <alignment horizontal="center"/>
    </xf>
    <xf numFmtId="3" fontId="8" fillId="39" borderId="11" xfId="44" applyNumberFormat="1" applyFont="1" applyFill="1" applyBorder="1" applyAlignment="1">
      <alignment horizontal="center"/>
    </xf>
    <xf numFmtId="9" fontId="115" fillId="39" borderId="11" xfId="0" applyNumberFormat="1" applyFont="1" applyFill="1" applyBorder="1" applyAlignment="1">
      <alignment horizontal="center"/>
    </xf>
    <xf numFmtId="3" fontId="39" fillId="0" borderId="0" xfId="0" applyNumberFormat="1" applyFont="1" applyFill="1" applyBorder="1" applyAlignment="1">
      <alignment horizontal="center" vertical="center"/>
    </xf>
    <xf numFmtId="192" fontId="0" fillId="0" borderId="0" xfId="0" applyNumberFormat="1"/>
    <xf numFmtId="0" fontId="136" fillId="0" borderId="11" xfId="0" applyFont="1" applyFill="1" applyBorder="1" applyAlignment="1">
      <alignment horizontal="center" vertical="center"/>
    </xf>
    <xf numFmtId="0" fontId="142" fillId="0" borderId="11" xfId="0" applyFont="1" applyFill="1" applyBorder="1" applyAlignment="1">
      <alignment horizontal="center" vertical="center" wrapText="1"/>
    </xf>
    <xf numFmtId="0" fontId="146" fillId="0" borderId="11" xfId="0" applyFont="1" applyFill="1" applyBorder="1" applyAlignment="1">
      <alignment horizontal="center" vertical="center" wrapText="1"/>
    </xf>
    <xf numFmtId="0" fontId="121" fillId="0" borderId="0" xfId="0" applyFont="1" applyAlignment="1">
      <alignment horizontal="left" wrapText="1"/>
    </xf>
    <xf numFmtId="3" fontId="8" fillId="41" borderId="11" xfId="0" applyNumberFormat="1" applyFont="1" applyFill="1" applyBorder="1" applyAlignment="1">
      <alignment horizontal="center" vertical="center"/>
    </xf>
    <xf numFmtId="0" fontId="40" fillId="0" borderId="0" xfId="0" applyFont="1" applyAlignment="1">
      <alignment horizontal="left"/>
    </xf>
    <xf numFmtId="0" fontId="139" fillId="0" borderId="11" xfId="0" applyFont="1" applyBorder="1" applyAlignment="1">
      <alignment horizontal="center" vertical="center" wrapText="1"/>
    </xf>
    <xf numFmtId="0" fontId="48" fillId="0" borderId="0" xfId="0" quotePrefix="1" applyFont="1"/>
    <xf numFmtId="3" fontId="8" fillId="41" borderId="11" xfId="0" applyNumberFormat="1" applyFont="1" applyFill="1" applyBorder="1" applyAlignment="1">
      <alignment horizontal="center" vertical="center"/>
    </xf>
    <xf numFmtId="3" fontId="147" fillId="0" borderId="0" xfId="0" applyNumberFormat="1" applyFont="1"/>
    <xf numFmtId="3" fontId="148" fillId="0" borderId="0" xfId="0" applyNumberFormat="1" applyFont="1" applyAlignment="1">
      <alignment horizontal="center"/>
    </xf>
    <xf numFmtId="3" fontId="149" fillId="0" borderId="0" xfId="0" applyNumberFormat="1" applyFont="1"/>
    <xf numFmtId="3" fontId="32" fillId="0" borderId="0" xfId="0" applyNumberFormat="1" applyFont="1" applyFill="1" applyBorder="1" applyAlignment="1">
      <alignment horizontal="center" vertical="center" wrapText="1"/>
    </xf>
    <xf numFmtId="3" fontId="32" fillId="0" borderId="0" xfId="0" applyNumberFormat="1" applyFont="1" applyBorder="1"/>
    <xf numFmtId="3" fontId="32" fillId="0" borderId="0" xfId="0" applyNumberFormat="1" applyFont="1" applyBorder="1" applyAlignment="1">
      <alignment horizontal="left"/>
    </xf>
    <xf numFmtId="3" fontId="122" fillId="0" borderId="0" xfId="0" applyNumberFormat="1" applyFont="1"/>
    <xf numFmtId="3" fontId="8" fillId="37" borderId="0" xfId="104" applyNumberFormat="1" applyFont="1" applyFill="1" applyBorder="1" applyAlignment="1">
      <alignment vertical="center"/>
    </xf>
    <xf numFmtId="0" fontId="8" fillId="37" borderId="0" xfId="105" applyFont="1" applyFill="1" applyBorder="1" applyAlignment="1">
      <alignment vertical="center"/>
    </xf>
    <xf numFmtId="3" fontId="8" fillId="37" borderId="0" xfId="105" applyNumberFormat="1" applyFont="1" applyFill="1" applyBorder="1" applyAlignment="1">
      <alignment vertical="center"/>
    </xf>
    <xf numFmtId="3" fontId="8" fillId="0" borderId="11" xfId="0" quotePrefix="1" applyNumberFormat="1" applyFont="1" applyBorder="1" applyAlignment="1">
      <alignment horizontal="center"/>
    </xf>
    <xf numFmtId="3" fontId="0" fillId="39" borderId="11" xfId="0" applyNumberFormat="1" applyFill="1" applyBorder="1"/>
    <xf numFmtId="3" fontId="0" fillId="38" borderId="11" xfId="0" applyNumberFormat="1" applyFill="1" applyBorder="1"/>
    <xf numFmtId="3" fontId="8" fillId="38" borderId="11" xfId="0" applyNumberFormat="1" applyFont="1" applyFill="1" applyBorder="1"/>
    <xf numFmtId="3" fontId="126" fillId="0" borderId="0" xfId="0" applyNumberFormat="1" applyFont="1"/>
    <xf numFmtId="3" fontId="105" fillId="0" borderId="0" xfId="0" applyNumberFormat="1" applyFont="1"/>
    <xf numFmtId="0" fontId="121" fillId="0" borderId="0" xfId="0" applyFont="1" applyAlignment="1">
      <alignment horizontal="left" wrapText="1"/>
    </xf>
    <xf numFmtId="0" fontId="105" fillId="0" borderId="0" xfId="0" applyFont="1" applyAlignment="1">
      <alignment horizontal="left" wrapText="1"/>
    </xf>
    <xf numFmtId="3" fontId="8" fillId="35" borderId="11" xfId="0" applyNumberFormat="1" applyFont="1" applyFill="1" applyBorder="1" applyAlignment="1">
      <alignment horizontal="center" vertical="center" wrapText="1"/>
    </xf>
    <xf numFmtId="0" fontId="39" fillId="0" borderId="0" xfId="0" applyFont="1" applyAlignment="1">
      <alignment horizontal="left"/>
    </xf>
    <xf numFmtId="3" fontId="8" fillId="38" borderId="15" xfId="0" applyNumberFormat="1" applyFont="1" applyFill="1" applyBorder="1" applyAlignment="1">
      <alignment horizontal="center" vertical="center"/>
    </xf>
    <xf numFmtId="9" fontId="0" fillId="0" borderId="0" xfId="0" applyNumberFormat="1" applyAlignment="1">
      <alignment horizontal="center"/>
    </xf>
    <xf numFmtId="0" fontId="32" fillId="0" borderId="0" xfId="86" applyFont="1"/>
    <xf numFmtId="0" fontId="40" fillId="0" borderId="0" xfId="86" applyFont="1"/>
    <xf numFmtId="3" fontId="8" fillId="37" borderId="0" xfId="105" applyNumberFormat="1" applyFont="1" applyFill="1" applyBorder="1" applyAlignment="1">
      <alignment vertical="center" wrapText="1"/>
    </xf>
    <xf numFmtId="0" fontId="8" fillId="0" borderId="11" xfId="86" applyFont="1" applyFill="1" applyBorder="1" applyAlignment="1" applyProtection="1">
      <alignment horizontal="center"/>
      <protection locked="0"/>
    </xf>
    <xf numFmtId="0" fontId="142" fillId="0" borderId="15" xfId="86" applyFont="1" applyFill="1" applyBorder="1" applyAlignment="1">
      <alignment horizontal="center" vertical="center"/>
    </xf>
    <xf numFmtId="0" fontId="24" fillId="0" borderId="0" xfId="86"/>
    <xf numFmtId="0" fontId="24" fillId="0" borderId="0" xfId="86" applyFont="1"/>
    <xf numFmtId="0" fontId="24" fillId="33" borderId="0" xfId="91" applyFill="1">
      <protection locked="0"/>
    </xf>
    <xf numFmtId="0" fontId="102" fillId="36" borderId="0" xfId="91" applyFont="1" applyFill="1" applyProtection="1"/>
    <xf numFmtId="0" fontId="20" fillId="37" borderId="14" xfId="70" applyFill="1" applyBorder="1" applyAlignment="1" applyProtection="1"/>
    <xf numFmtId="0" fontId="47" fillId="37" borderId="0" xfId="91" applyFont="1" applyFill="1">
      <protection locked="0"/>
    </xf>
    <xf numFmtId="0" fontId="64" fillId="0" borderId="0" xfId="86" applyFont="1"/>
    <xf numFmtId="0" fontId="20" fillId="33" borderId="0" xfId="70" quotePrefix="1" applyFill="1" applyAlignment="1">
      <alignment horizontal="left" vertical="center"/>
      <protection locked="0"/>
    </xf>
    <xf numFmtId="9" fontId="8" fillId="39" borderId="11" xfId="110" applyFont="1" applyFill="1" applyBorder="1" applyAlignment="1">
      <alignment horizontal="center"/>
    </xf>
    <xf numFmtId="9" fontId="8" fillId="41" borderId="11" xfId="110" applyFont="1" applyFill="1" applyBorder="1" applyAlignment="1">
      <alignment horizontal="center"/>
    </xf>
    <xf numFmtId="3" fontId="8" fillId="41" borderId="11" xfId="86" applyNumberFormat="1" applyFont="1" applyFill="1" applyBorder="1" applyAlignment="1">
      <alignment horizontal="center"/>
    </xf>
    <xf numFmtId="0" fontId="20" fillId="33" borderId="0" xfId="70" quotePrefix="1" applyFill="1" applyAlignment="1">
      <protection locked="0"/>
    </xf>
    <xf numFmtId="0" fontId="142" fillId="0" borderId="11" xfId="86" applyFont="1" applyFill="1" applyBorder="1" applyAlignment="1">
      <alignment horizontal="center" vertical="center"/>
    </xf>
    <xf numFmtId="0" fontId="136" fillId="0" borderId="0" xfId="86" applyFont="1" applyFill="1" applyBorder="1" applyAlignment="1">
      <alignment horizontal="center" vertical="center"/>
    </xf>
    <xf numFmtId="0" fontId="114" fillId="0" borderId="0" xfId="86" applyFont="1" applyFill="1" applyBorder="1" applyAlignment="1">
      <alignment horizontal="left" vertical="center"/>
    </xf>
    <xf numFmtId="3" fontId="30" fillId="0" borderId="11" xfId="0" applyNumberFormat="1" applyFont="1" applyBorder="1" applyAlignment="1">
      <alignment horizontal="center" vertical="center"/>
    </xf>
    <xf numFmtId="3" fontId="0" fillId="0" borderId="11" xfId="0" applyNumberFormat="1" applyBorder="1" applyAlignment="1">
      <alignment horizontal="center"/>
    </xf>
    <xf numFmtId="9" fontId="24" fillId="37" borderId="0" xfId="109" applyFont="1" applyFill="1"/>
    <xf numFmtId="9" fontId="24" fillId="37" borderId="0" xfId="109" applyFont="1" applyFill="1" applyBorder="1" applyAlignment="1"/>
    <xf numFmtId="9" fontId="87" fillId="37" borderId="0" xfId="109" applyFont="1" applyFill="1" applyBorder="1" applyAlignment="1"/>
    <xf numFmtId="3" fontId="0" fillId="0" borderId="0" xfId="0" quotePrefix="1" applyNumberFormat="1"/>
    <xf numFmtId="9" fontId="0" fillId="0" borderId="0" xfId="109" applyFont="1" applyFill="1" applyBorder="1" applyAlignment="1">
      <alignment horizontal="center"/>
    </xf>
    <xf numFmtId="9" fontId="0" fillId="0" borderId="0" xfId="0" applyNumberFormat="1" applyFill="1" applyBorder="1" applyAlignment="1">
      <alignment horizontal="center"/>
    </xf>
    <xf numFmtId="0" fontId="30" fillId="43" borderId="11" xfId="0" applyFont="1" applyFill="1" applyBorder="1" applyAlignment="1">
      <alignment horizontal="center"/>
    </xf>
    <xf numFmtId="0" fontId="150" fillId="0" borderId="11" xfId="0" applyFont="1" applyBorder="1" applyAlignment="1">
      <alignment horizontal="center"/>
    </xf>
    <xf numFmtId="0" fontId="42" fillId="0" borderId="11" xfId="0" applyFont="1" applyBorder="1" applyAlignment="1">
      <alignment horizontal="center"/>
    </xf>
    <xf numFmtId="193" fontId="150" fillId="41" borderId="11" xfId="40" applyNumberFormat="1" applyFont="1" applyFill="1" applyBorder="1" applyAlignment="1">
      <alignment horizontal="center"/>
    </xf>
    <xf numFmtId="3" fontId="119" fillId="41" borderId="11" xfId="0" applyNumberFormat="1" applyFont="1" applyFill="1" applyBorder="1" applyAlignment="1">
      <alignment horizontal="center" wrapText="1"/>
    </xf>
    <xf numFmtId="3" fontId="29" fillId="39" borderId="11" xfId="0" applyNumberFormat="1" applyFont="1" applyFill="1" applyBorder="1" applyAlignment="1">
      <alignment horizontal="center"/>
    </xf>
    <xf numFmtId="164" fontId="0" fillId="0" borderId="0" xfId="0" applyNumberFormat="1" applyAlignment="1">
      <alignment horizontal="center"/>
    </xf>
    <xf numFmtId="0" fontId="39" fillId="0" borderId="0" xfId="0" applyFont="1" applyAlignment="1">
      <alignment horizontal="center"/>
    </xf>
    <xf numFmtId="0" fontId="0" fillId="0" borderId="11" xfId="0" applyBorder="1" applyAlignment="1">
      <alignment wrapText="1"/>
    </xf>
    <xf numFmtId="0" fontId="99" fillId="35" borderId="0" xfId="98" applyFont="1" applyFill="1" applyBorder="1" applyAlignment="1">
      <alignment horizontal="right"/>
    </xf>
    <xf numFmtId="0" fontId="151" fillId="35" borderId="0" xfId="98" applyFont="1" applyFill="1" applyBorder="1"/>
    <xf numFmtId="0" fontId="115" fillId="35" borderId="0" xfId="98" applyFont="1" applyFill="1" applyBorder="1" applyAlignment="1">
      <alignment horizontal="right"/>
    </xf>
    <xf numFmtId="166" fontId="151" fillId="35" borderId="0" xfId="42" applyNumberFormat="1" applyFont="1" applyFill="1" applyBorder="1"/>
    <xf numFmtId="9" fontId="151" fillId="35" borderId="0" xfId="111" applyFont="1" applyFill="1" applyBorder="1" applyAlignment="1">
      <alignment wrapText="1"/>
    </xf>
    <xf numFmtId="0" fontId="88" fillId="35" borderId="0" xfId="98" applyNumberFormat="1" applyFont="1" applyFill="1" applyBorder="1" applyAlignment="1">
      <alignment horizontal="right" vertical="center"/>
    </xf>
    <xf numFmtId="9" fontId="152" fillId="35" borderId="0" xfId="111" applyFont="1" applyFill="1" applyBorder="1" applyAlignment="1">
      <alignment wrapText="1"/>
    </xf>
    <xf numFmtId="166" fontId="151" fillId="35" borderId="0" xfId="42" applyNumberFormat="1" applyFont="1" applyFill="1" applyBorder="1" applyAlignment="1">
      <alignment horizontal="right"/>
    </xf>
    <xf numFmtId="166" fontId="153" fillId="35" borderId="0" xfId="42" applyNumberFormat="1" applyFont="1" applyFill="1" applyBorder="1"/>
    <xf numFmtId="166" fontId="153" fillId="35" borderId="0" xfId="42" applyNumberFormat="1" applyFont="1" applyFill="1" applyBorder="1" applyAlignment="1">
      <alignment horizontal="right"/>
    </xf>
    <xf numFmtId="9" fontId="153" fillId="35" borderId="0" xfId="111" applyFont="1" applyFill="1" applyBorder="1" applyAlignment="1">
      <alignment wrapText="1"/>
    </xf>
    <xf numFmtId="3" fontId="8" fillId="0" borderId="11" xfId="0" quotePrefix="1" applyNumberFormat="1" applyFont="1" applyBorder="1" applyAlignment="1">
      <alignment horizontal="center" wrapText="1"/>
    </xf>
    <xf numFmtId="3" fontId="8" fillId="38" borderId="11" xfId="0" applyNumberFormat="1" applyFont="1" applyFill="1" applyBorder="1" applyAlignment="1">
      <alignment horizontal="center" wrapText="1"/>
    </xf>
    <xf numFmtId="0" fontId="153" fillId="35" borderId="0" xfId="98" applyNumberFormat="1" applyFont="1" applyFill="1" applyBorder="1" applyAlignment="1">
      <alignment horizontal="right" vertical="center" wrapText="1"/>
    </xf>
    <xf numFmtId="0" fontId="99" fillId="35" borderId="0" xfId="98" applyFont="1" applyFill="1" applyBorder="1" applyAlignment="1">
      <alignment horizontal="center" wrapText="1"/>
    </xf>
    <xf numFmtId="0" fontId="99" fillId="35" borderId="0" xfId="98" applyFill="1" applyBorder="1" applyAlignment="1">
      <alignment horizontal="center" wrapText="1"/>
    </xf>
    <xf numFmtId="0" fontId="99" fillId="35" borderId="0" xfId="98" applyFont="1" applyFill="1" applyBorder="1" applyAlignment="1">
      <alignment horizontal="right" wrapText="1"/>
    </xf>
    <xf numFmtId="166" fontId="0" fillId="35" borderId="0" xfId="0" applyNumberFormat="1" applyFill="1" applyBorder="1"/>
    <xf numFmtId="3" fontId="8" fillId="39" borderId="11" xfId="0" applyNumberFormat="1" applyFont="1" applyFill="1" applyBorder="1" applyAlignment="1">
      <alignment horizontal="center" vertical="center" wrapText="1"/>
    </xf>
    <xf numFmtId="166" fontId="151" fillId="35" borderId="0" xfId="42" applyNumberFormat="1" applyFont="1" applyFill="1" applyBorder="1"/>
    <xf numFmtId="166" fontId="151" fillId="35" borderId="0" xfId="42" applyNumberFormat="1" applyFont="1" applyFill="1" applyBorder="1" applyAlignment="1">
      <alignment horizontal="right"/>
    </xf>
    <xf numFmtId="3" fontId="8" fillId="39" borderId="11" xfId="42" applyNumberFormat="1" applyFont="1" applyFill="1" applyBorder="1" applyAlignment="1">
      <alignment horizontal="center" vertical="center" wrapText="1"/>
    </xf>
    <xf numFmtId="3" fontId="8" fillId="39" borderId="11" xfId="42" applyNumberFormat="1" applyFont="1" applyFill="1" applyBorder="1" applyAlignment="1">
      <alignment horizontal="center" vertical="center"/>
    </xf>
    <xf numFmtId="193" fontId="8" fillId="39" borderId="11" xfId="42" applyNumberFormat="1" applyFont="1" applyFill="1" applyBorder="1" applyAlignment="1">
      <alignment horizontal="center"/>
    </xf>
    <xf numFmtId="0" fontId="126" fillId="35" borderId="0" xfId="91" applyFont="1" applyFill="1">
      <protection locked="0"/>
    </xf>
    <xf numFmtId="0" fontId="105" fillId="0" borderId="0" xfId="0" applyFont="1" applyAlignment="1">
      <alignment vertical="top"/>
    </xf>
    <xf numFmtId="0" fontId="105" fillId="0" borderId="0" xfId="0" applyFont="1" applyAlignment="1"/>
    <xf numFmtId="0" fontId="0" fillId="0" borderId="0" xfId="0" applyAlignment="1">
      <alignment horizontal="left" vertical="center"/>
    </xf>
    <xf numFmtId="0" fontId="105" fillId="0" borderId="0" xfId="0" applyFont="1" applyAlignment="1">
      <alignment vertical="center"/>
    </xf>
    <xf numFmtId="0" fontId="105" fillId="0" borderId="0" xfId="0" applyFont="1" applyAlignment="1">
      <alignment horizontal="left" wrapText="1"/>
    </xf>
    <xf numFmtId="193" fontId="0" fillId="0" borderId="0" xfId="0" applyNumberFormat="1" applyAlignment="1">
      <alignment horizontal="center"/>
    </xf>
    <xf numFmtId="9" fontId="0" fillId="0" borderId="0" xfId="109" applyFont="1" applyAlignment="1">
      <alignment horizontal="center"/>
    </xf>
    <xf numFmtId="0" fontId="39" fillId="0" borderId="0" xfId="0" applyFont="1" applyAlignment="1">
      <alignment vertical="top" wrapText="1"/>
    </xf>
    <xf numFmtId="0" fontId="39" fillId="0" borderId="0" xfId="0" applyFont="1" applyAlignment="1">
      <alignment vertical="top"/>
    </xf>
    <xf numFmtId="0" fontId="39" fillId="0" borderId="0" xfId="0" applyFont="1" applyAlignment="1">
      <alignment horizontal="left" vertical="top"/>
    </xf>
    <xf numFmtId="0" fontId="8" fillId="0" borderId="0" xfId="0" applyFont="1" applyAlignment="1">
      <alignment horizontal="left" vertical="top" wrapText="1"/>
    </xf>
    <xf numFmtId="0" fontId="30" fillId="0" borderId="11" xfId="87" applyNumberFormat="1" applyFont="1" applyFill="1" applyBorder="1" applyAlignment="1">
      <alignment horizontal="center" vertical="center" wrapText="1"/>
    </xf>
    <xf numFmtId="0" fontId="39" fillId="0" borderId="0" xfId="86" applyFont="1"/>
    <xf numFmtId="3" fontId="8" fillId="41" borderId="11" xfId="109" applyNumberFormat="1" applyFont="1" applyFill="1" applyBorder="1" applyAlignment="1">
      <alignment horizontal="center"/>
    </xf>
    <xf numFmtId="193" fontId="8" fillId="41" borderId="11" xfId="40" applyNumberFormat="1" applyFont="1" applyFill="1" applyBorder="1" applyAlignment="1">
      <alignment horizontal="center"/>
    </xf>
    <xf numFmtId="3" fontId="8" fillId="41" borderId="11" xfId="109" applyNumberFormat="1" applyFont="1" applyFill="1" applyBorder="1" applyAlignment="1">
      <alignment horizontal="center" vertical="center"/>
    </xf>
    <xf numFmtId="3" fontId="8" fillId="40" borderId="11" xfId="0" applyNumberFormat="1" applyFont="1" applyFill="1" applyBorder="1" applyAlignment="1">
      <alignment horizontal="center" wrapText="1"/>
    </xf>
    <xf numFmtId="3" fontId="8" fillId="41" borderId="11" xfId="0" applyNumberFormat="1" applyFont="1" applyFill="1" applyBorder="1" applyAlignment="1">
      <alignment horizontal="center" vertical="center"/>
    </xf>
    <xf numFmtId="0" fontId="24" fillId="35" borderId="0" xfId="0" applyFont="1" applyFill="1"/>
    <xf numFmtId="0" fontId="9" fillId="0" borderId="0" xfId="0" applyFont="1" applyAlignment="1">
      <alignment horizontal="center"/>
    </xf>
    <xf numFmtId="9" fontId="0" fillId="0" borderId="0" xfId="109" applyNumberFormat="1" applyFont="1" applyAlignment="1">
      <alignment horizontal="center"/>
    </xf>
    <xf numFmtId="0" fontId="30" fillId="0" borderId="0" xfId="0" applyFont="1" applyBorder="1" applyAlignment="1">
      <alignment horizontal="center" vertical="center" wrapText="1"/>
    </xf>
    <xf numFmtId="9" fontId="0" fillId="0" borderId="0" xfId="0" quotePrefix="1" applyNumberFormat="1" applyAlignment="1">
      <alignment horizontal="center"/>
    </xf>
    <xf numFmtId="167" fontId="0" fillId="53" borderId="0" xfId="0" applyNumberFormat="1" applyFill="1"/>
    <xf numFmtId="3" fontId="8" fillId="41" borderId="11" xfId="42" applyNumberFormat="1" applyFont="1" applyFill="1" applyBorder="1" applyAlignment="1">
      <alignment horizontal="center" vertical="center"/>
    </xf>
    <xf numFmtId="3" fontId="8" fillId="35" borderId="0" xfId="0" quotePrefix="1" applyNumberFormat="1" applyFont="1" applyFill="1" applyBorder="1" applyAlignment="1">
      <alignment horizontal="center" wrapText="1"/>
    </xf>
    <xf numFmtId="3" fontId="89" fillId="40" borderId="0" xfId="109" applyNumberFormat="1" applyFont="1" applyFill="1" applyAlignment="1">
      <alignment horizontal="center"/>
    </xf>
    <xf numFmtId="3" fontId="89" fillId="39" borderId="0" xfId="109" applyNumberFormat="1" applyFont="1" applyFill="1" applyAlignment="1">
      <alignment horizontal="center"/>
    </xf>
    <xf numFmtId="0" fontId="0" fillId="55" borderId="0" xfId="0" applyFill="1"/>
    <xf numFmtId="3" fontId="89" fillId="55" borderId="0" xfId="109" applyNumberFormat="1" applyFont="1" applyFill="1" applyAlignment="1">
      <alignment horizontal="center"/>
    </xf>
    <xf numFmtId="9" fontId="90" fillId="40" borderId="0" xfId="109" applyFont="1" applyFill="1" applyAlignment="1">
      <alignment horizontal="center"/>
    </xf>
    <xf numFmtId="0" fontId="0" fillId="45" borderId="0" xfId="0" applyFill="1"/>
    <xf numFmtId="9" fontId="90" fillId="45" borderId="0" xfId="109" applyFont="1" applyFill="1" applyAlignment="1">
      <alignment horizontal="center"/>
    </xf>
    <xf numFmtId="9" fontId="0" fillId="45" borderId="0" xfId="0" applyNumberFormat="1" applyFill="1"/>
    <xf numFmtId="9" fontId="90" fillId="39" borderId="0" xfId="109" applyFont="1" applyFill="1" applyAlignment="1">
      <alignment horizontal="center"/>
    </xf>
    <xf numFmtId="9" fontId="0" fillId="39" borderId="0" xfId="0" applyNumberFormat="1" applyFill="1"/>
    <xf numFmtId="9" fontId="90" fillId="40" borderId="0" xfId="109" applyNumberFormat="1" applyFont="1" applyFill="1" applyAlignment="1">
      <alignment horizontal="center"/>
    </xf>
    <xf numFmtId="0" fontId="121" fillId="0" borderId="0" xfId="0" applyFont="1" applyAlignment="1">
      <alignment horizontal="left" wrapText="1"/>
    </xf>
    <xf numFmtId="0" fontId="105" fillId="0" borderId="0" xfId="0" applyFont="1" applyAlignment="1">
      <alignment horizontal="left" wrapText="1"/>
    </xf>
    <xf numFmtId="0" fontId="92" fillId="0" borderId="0" xfId="0" applyFont="1"/>
    <xf numFmtId="0" fontId="154" fillId="0" borderId="0" xfId="0" applyFont="1"/>
    <xf numFmtId="0" fontId="105" fillId="0" borderId="0" xfId="0" quotePrefix="1" applyFont="1" applyAlignment="1"/>
    <xf numFmtId="0" fontId="155" fillId="0" borderId="0" xfId="0" applyFont="1" applyAlignment="1">
      <alignment horizontal="left"/>
    </xf>
    <xf numFmtId="0" fontId="0" fillId="57" borderId="11" xfId="0" applyFill="1" applyBorder="1"/>
    <xf numFmtId="0" fontId="122" fillId="0" borderId="0" xfId="0" applyFont="1" applyAlignment="1">
      <alignment vertical="top"/>
    </xf>
    <xf numFmtId="0" fontId="122" fillId="0" borderId="0" xfId="0" applyFont="1" applyAlignment="1">
      <alignment horizontal="left" vertical="top"/>
    </xf>
    <xf numFmtId="0" fontId="122" fillId="0" borderId="0" xfId="0" applyFont="1" applyFill="1" applyAlignment="1">
      <alignment vertical="top"/>
    </xf>
    <xf numFmtId="0" fontId="156" fillId="0" borderId="0" xfId="0" applyFont="1" applyAlignment="1"/>
    <xf numFmtId="0" fontId="0" fillId="34" borderId="0" xfId="0" applyFill="1"/>
    <xf numFmtId="3" fontId="8" fillId="41" borderId="23" xfId="0" applyNumberFormat="1" applyFont="1" applyFill="1" applyBorder="1" applyAlignment="1">
      <alignment horizontal="center"/>
    </xf>
    <xf numFmtId="0" fontId="24" fillId="33" borderId="0" xfId="91" applyFill="1" applyAlignment="1">
      <alignment vertical="top"/>
      <protection locked="0"/>
    </xf>
    <xf numFmtId="0" fontId="20" fillId="33" borderId="0" xfId="70" quotePrefix="1" applyFill="1" applyAlignment="1">
      <alignment vertical="top"/>
      <protection locked="0"/>
    </xf>
    <xf numFmtId="3" fontId="29" fillId="39" borderId="11" xfId="0" applyNumberFormat="1" applyFont="1" applyFill="1" applyBorder="1" applyAlignment="1">
      <alignment horizontal="center" vertical="center"/>
    </xf>
    <xf numFmtId="3" fontId="29" fillId="41" borderId="11" xfId="0" applyNumberFormat="1" applyFont="1" applyFill="1" applyBorder="1" applyAlignment="1">
      <alignment horizontal="center" vertical="center"/>
    </xf>
    <xf numFmtId="9" fontId="29" fillId="41" borderId="11" xfId="109" applyFont="1" applyFill="1" applyBorder="1" applyAlignment="1">
      <alignment horizontal="center" vertical="center"/>
    </xf>
    <xf numFmtId="9" fontId="29" fillId="42" borderId="11" xfId="109" applyFont="1" applyFill="1" applyBorder="1" applyAlignment="1">
      <alignment horizontal="center" vertical="center"/>
    </xf>
    <xf numFmtId="9" fontId="29" fillId="41" borderId="11" xfId="109" applyFont="1" applyFill="1" applyBorder="1" applyAlignment="1">
      <alignment horizontal="center"/>
    </xf>
    <xf numFmtId="0" fontId="121" fillId="0" borderId="0" xfId="0" applyFont="1" applyAlignment="1">
      <alignment horizontal="left" wrapText="1"/>
    </xf>
    <xf numFmtId="0" fontId="105" fillId="0" borderId="0" xfId="0" applyFont="1" applyAlignment="1">
      <alignment horizontal="left" wrapText="1"/>
    </xf>
    <xf numFmtId="0" fontId="8" fillId="0" borderId="23" xfId="0" applyFont="1" applyBorder="1" applyAlignment="1">
      <alignment horizontal="center" vertical="center" wrapText="1"/>
    </xf>
    <xf numFmtId="166" fontId="8" fillId="39" borderId="11" xfId="40" applyNumberFormat="1" applyFont="1" applyFill="1" applyBorder="1"/>
    <xf numFmtId="166" fontId="8" fillId="41" borderId="11" xfId="40" applyNumberFormat="1" applyFont="1" applyFill="1" applyBorder="1"/>
    <xf numFmtId="0" fontId="0" fillId="0" borderId="0" xfId="0" applyBorder="1" applyAlignment="1">
      <alignment horizontal="center" vertical="center"/>
    </xf>
    <xf numFmtId="3" fontId="8" fillId="39" borderId="21" xfId="0" applyNumberFormat="1" applyFont="1" applyFill="1" applyBorder="1" applyAlignment="1">
      <alignment horizontal="center"/>
    </xf>
    <xf numFmtId="3" fontId="8" fillId="38" borderId="11" xfId="0" applyNumberFormat="1" applyFont="1" applyFill="1" applyBorder="1" applyAlignment="1">
      <alignment horizontal="center" vertical="center" wrapText="1"/>
    </xf>
    <xf numFmtId="3" fontId="8" fillId="41" borderId="11" xfId="0" applyNumberFormat="1" applyFont="1" applyFill="1" applyBorder="1" applyAlignment="1">
      <alignment horizontal="center" vertical="center"/>
    </xf>
    <xf numFmtId="166" fontId="8" fillId="0" borderId="0" xfId="0" applyNumberFormat="1" applyFont="1" applyAlignment="1">
      <alignment horizontal="center"/>
    </xf>
    <xf numFmtId="195" fontId="0" fillId="0" borderId="0" xfId="0" applyNumberFormat="1" applyAlignment="1">
      <alignment horizontal="center"/>
    </xf>
    <xf numFmtId="3" fontId="8" fillId="0" borderId="0" xfId="109" applyNumberFormat="1" applyFont="1" applyAlignment="1">
      <alignment horizontal="center"/>
    </xf>
    <xf numFmtId="3" fontId="158" fillId="38" borderId="16" xfId="0" applyNumberFormat="1" applyFont="1" applyFill="1" applyBorder="1" applyAlignment="1">
      <alignment horizontal="center" vertical="center" wrapText="1"/>
    </xf>
    <xf numFmtId="3" fontId="0" fillId="0" borderId="0" xfId="0" applyNumberFormat="1" applyAlignment="1">
      <alignment vertical="center"/>
    </xf>
    <xf numFmtId="3" fontId="24" fillId="0" borderId="11" xfId="0" applyNumberFormat="1" applyFont="1" applyBorder="1" applyAlignment="1">
      <alignment horizontal="center" vertical="center"/>
    </xf>
    <xf numFmtId="3" fontId="121" fillId="0" borderId="11" xfId="0" applyNumberFormat="1" applyFont="1" applyBorder="1" applyAlignment="1">
      <alignment horizontal="center" vertical="center"/>
    </xf>
    <xf numFmtId="3" fontId="8" fillId="44" borderId="11" xfId="0" applyNumberFormat="1" applyFont="1" applyFill="1" applyBorder="1" applyAlignment="1">
      <alignment horizontal="center" vertical="center"/>
    </xf>
    <xf numFmtId="3" fontId="122" fillId="0" borderId="11" xfId="0" applyNumberFormat="1" applyFont="1" applyBorder="1" applyAlignment="1">
      <alignment horizontal="center" vertical="center"/>
    </xf>
    <xf numFmtId="3" fontId="158" fillId="38" borderId="16" xfId="0" applyNumberFormat="1" applyFont="1" applyFill="1" applyBorder="1" applyAlignment="1">
      <alignment horizontal="center" vertical="center"/>
    </xf>
    <xf numFmtId="3" fontId="24" fillId="57" borderId="16" xfId="0" applyNumberFormat="1" applyFont="1" applyFill="1" applyBorder="1" applyAlignment="1">
      <alignment vertical="center"/>
    </xf>
    <xf numFmtId="3" fontId="8" fillId="57" borderId="28" xfId="0" applyNumberFormat="1" applyFont="1" applyFill="1" applyBorder="1" applyAlignment="1">
      <alignment vertical="center"/>
    </xf>
    <xf numFmtId="0" fontId="159" fillId="57" borderId="11" xfId="0" applyFont="1" applyFill="1" applyBorder="1" applyAlignment="1">
      <alignment vertical="center"/>
    </xf>
    <xf numFmtId="3" fontId="121" fillId="57" borderId="11" xfId="0" applyNumberFormat="1" applyFont="1" applyFill="1" applyBorder="1" applyAlignment="1">
      <alignment horizontal="center" vertical="center"/>
    </xf>
    <xf numFmtId="0" fontId="160" fillId="0" borderId="0" xfId="0" applyFont="1" applyAlignment="1">
      <alignment horizontal="left" vertical="center" wrapText="1"/>
    </xf>
    <xf numFmtId="0" fontId="121" fillId="0" borderId="0" xfId="0" applyFont="1" applyAlignment="1">
      <alignment horizontal="left" vertical="center" wrapText="1"/>
    </xf>
    <xf numFmtId="0" fontId="161" fillId="0" borderId="0" xfId="0" applyFont="1"/>
    <xf numFmtId="0" fontId="105" fillId="0" borderId="0" xfId="0" applyFont="1" applyAlignment="1">
      <alignment horizontal="left" wrapText="1"/>
    </xf>
    <xf numFmtId="193" fontId="0" fillId="0" borderId="0" xfId="0" applyNumberFormat="1" applyAlignment="1">
      <alignment horizontal="center" vertical="center"/>
    </xf>
    <xf numFmtId="9" fontId="0" fillId="0" borderId="0" xfId="109" applyFont="1" applyAlignment="1">
      <alignment horizontal="center" vertical="center"/>
    </xf>
    <xf numFmtId="0" fontId="9" fillId="38" borderId="11" xfId="0" applyFont="1" applyFill="1" applyBorder="1" applyAlignment="1">
      <alignment horizontal="center" vertical="center" wrapText="1"/>
    </xf>
    <xf numFmtId="3" fontId="122" fillId="0" borderId="11" xfId="0" applyNumberFormat="1" applyFont="1" applyBorder="1" applyAlignment="1">
      <alignment horizontal="center" vertical="center" wrapText="1"/>
    </xf>
    <xf numFmtId="3" fontId="105" fillId="0" borderId="0" xfId="0" applyNumberFormat="1" applyFont="1" applyAlignment="1">
      <alignment horizontal="left" wrapText="1"/>
    </xf>
    <xf numFmtId="0" fontId="96" fillId="0" borderId="0" xfId="0" applyFont="1"/>
    <xf numFmtId="3" fontId="8" fillId="41" borderId="11" xfId="0" applyNumberFormat="1" applyFont="1" applyFill="1" applyBorder="1" applyAlignment="1">
      <alignment horizontal="center" vertical="center"/>
    </xf>
    <xf numFmtId="9" fontId="158" fillId="0" borderId="0" xfId="0" applyNumberFormat="1" applyFont="1" applyFill="1" applyAlignment="1">
      <alignment horizontal="left" vertical="top"/>
    </xf>
    <xf numFmtId="0" fontId="158" fillId="0" borderId="0" xfId="0" applyFont="1" applyFill="1" applyAlignment="1">
      <alignment horizontal="right" vertical="center"/>
    </xf>
    <xf numFmtId="0" fontId="126" fillId="0" borderId="0" xfId="0" applyFont="1" applyFill="1" applyAlignment="1">
      <alignment vertical="top"/>
    </xf>
    <xf numFmtId="9" fontId="39" fillId="0" borderId="0" xfId="0" applyNumberFormat="1" applyFont="1" applyAlignment="1">
      <alignment horizontal="left" vertical="top" wrapText="1"/>
    </xf>
    <xf numFmtId="0" fontId="118" fillId="38" borderId="0" xfId="0" applyFont="1" applyFill="1" applyAlignment="1">
      <alignment horizontal="left"/>
    </xf>
    <xf numFmtId="9" fontId="136" fillId="51" borderId="16" xfId="0" applyNumberFormat="1" applyFont="1" applyFill="1" applyBorder="1" applyAlignment="1">
      <alignment horizontal="center"/>
    </xf>
    <xf numFmtId="9" fontId="136" fillId="39" borderId="16" xfId="0" applyNumberFormat="1" applyFont="1" applyFill="1" applyBorder="1" applyAlignment="1">
      <alignment horizontal="center"/>
    </xf>
    <xf numFmtId="9" fontId="136" fillId="41" borderId="11" xfId="0" applyNumberFormat="1" applyFont="1" applyFill="1" applyBorder="1" applyAlignment="1">
      <alignment horizontal="center"/>
    </xf>
    <xf numFmtId="0" fontId="162" fillId="0" borderId="0" xfId="0" applyFont="1" applyFill="1" applyBorder="1"/>
    <xf numFmtId="0" fontId="8" fillId="0" borderId="11" xfId="0" applyFont="1" applyBorder="1" applyAlignment="1">
      <alignment horizontal="center" vertical="top"/>
    </xf>
    <xf numFmtId="0" fontId="24" fillId="0" borderId="11" xfId="0" applyFont="1" applyBorder="1" applyAlignment="1">
      <alignment horizontal="center" vertical="center"/>
    </xf>
    <xf numFmtId="3" fontId="8" fillId="0" borderId="0" xfId="109" applyNumberFormat="1" applyFont="1" applyFill="1" applyBorder="1" applyAlignment="1">
      <alignment horizontal="center"/>
    </xf>
    <xf numFmtId="194" fontId="9" fillId="0" borderId="0" xfId="0" applyNumberFormat="1" applyFont="1"/>
    <xf numFmtId="165" fontId="29" fillId="41" borderId="11" xfId="109" applyNumberFormat="1" applyFont="1" applyFill="1" applyBorder="1" applyAlignment="1">
      <alignment horizontal="center"/>
    </xf>
    <xf numFmtId="165" fontId="39" fillId="0" borderId="0" xfId="0" applyNumberFormat="1" applyFont="1" applyAlignment="1">
      <alignment horizontal="left" vertical="top" wrapText="1"/>
    </xf>
    <xf numFmtId="3" fontId="121" fillId="0" borderId="0" xfId="0" applyNumberFormat="1" applyFont="1" applyAlignment="1">
      <alignment horizontal="left" wrapText="1"/>
    </xf>
    <xf numFmtId="9" fontId="8" fillId="38" borderId="11" xfId="109" applyFont="1" applyFill="1" applyBorder="1" applyAlignment="1">
      <alignment horizontal="center"/>
    </xf>
    <xf numFmtId="3" fontId="8" fillId="41" borderId="11" xfId="0" applyNumberFormat="1" applyFont="1" applyFill="1" applyBorder="1" applyAlignment="1">
      <alignment horizontal="center" vertical="center"/>
    </xf>
    <xf numFmtId="1" fontId="137" fillId="0" borderId="0" xfId="0" applyNumberFormat="1" applyFont="1" applyFill="1" applyBorder="1" applyAlignment="1">
      <alignment horizontal="left" wrapText="1"/>
    </xf>
    <xf numFmtId="1" fontId="29" fillId="0" borderId="11" xfId="0" applyNumberFormat="1" applyFont="1" applyFill="1" applyBorder="1" applyAlignment="1">
      <alignment horizontal="center" wrapText="1"/>
    </xf>
    <xf numFmtId="1" fontId="29" fillId="0" borderId="16" xfId="0" applyNumberFormat="1" applyFont="1" applyFill="1" applyBorder="1" applyAlignment="1">
      <alignment horizontal="center" wrapText="1"/>
    </xf>
    <xf numFmtId="2" fontId="29" fillId="54" borderId="11" xfId="0" applyNumberFormat="1" applyFont="1" applyFill="1" applyBorder="1" applyAlignment="1">
      <alignment horizontal="center" wrapText="1"/>
    </xf>
    <xf numFmtId="2" fontId="29" fillId="43" borderId="11" xfId="0" applyNumberFormat="1" applyFont="1" applyFill="1" applyBorder="1" applyAlignment="1">
      <alignment horizontal="center" wrapText="1"/>
    </xf>
    <xf numFmtId="10" fontId="8" fillId="38" borderId="11" xfId="109" applyNumberFormat="1" applyFont="1" applyFill="1" applyBorder="1" applyAlignment="1">
      <alignment horizontal="center" vertical="center"/>
    </xf>
    <xf numFmtId="10" fontId="8" fillId="39" borderId="11" xfId="109" applyNumberFormat="1" applyFont="1" applyFill="1" applyBorder="1" applyAlignment="1">
      <alignment horizontal="center"/>
    </xf>
    <xf numFmtId="10" fontId="8" fillId="41" borderId="11" xfId="109" applyNumberFormat="1" applyFont="1" applyFill="1" applyBorder="1" applyAlignment="1">
      <alignment horizontal="center" vertical="center"/>
    </xf>
    <xf numFmtId="10" fontId="24" fillId="0" borderId="0" xfId="0" applyNumberFormat="1" applyFont="1"/>
    <xf numFmtId="10" fontId="8" fillId="0" borderId="11" xfId="0" applyNumberFormat="1" applyFont="1" applyBorder="1" applyAlignment="1">
      <alignment horizontal="center"/>
    </xf>
    <xf numFmtId="10" fontId="126" fillId="0" borderId="0" xfId="0" applyNumberFormat="1" applyFont="1"/>
    <xf numFmtId="3" fontId="24" fillId="38" borderId="0" xfId="109" applyNumberFormat="1" applyFont="1" applyFill="1" applyAlignment="1">
      <alignment horizontal="center"/>
    </xf>
    <xf numFmtId="9" fontId="0" fillId="0" borderId="0" xfId="109" applyFont="1" applyAlignment="1">
      <alignment horizontal="left"/>
    </xf>
    <xf numFmtId="198" fontId="98" fillId="0" borderId="0" xfId="0" applyNumberFormat="1" applyFont="1"/>
    <xf numFmtId="0" fontId="163" fillId="0" borderId="0" xfId="0" applyFont="1"/>
    <xf numFmtId="199" fontId="62" fillId="0" borderId="0" xfId="0" applyNumberFormat="1" applyFont="1"/>
    <xf numFmtId="9" fontId="0" fillId="0" borderId="11" xfId="0" applyNumberFormat="1" applyBorder="1" applyAlignment="1">
      <alignment horizontal="center"/>
    </xf>
    <xf numFmtId="0" fontId="105" fillId="0" borderId="0" xfId="0" applyFont="1" applyFill="1" applyAlignment="1">
      <alignment horizontal="left" vertical="top" wrapText="1"/>
    </xf>
    <xf numFmtId="0" fontId="121" fillId="0" borderId="0" xfId="0" applyFont="1" applyAlignment="1"/>
    <xf numFmtId="3" fontId="121" fillId="0" borderId="0" xfId="0" applyNumberFormat="1" applyFont="1" applyAlignment="1">
      <alignment horizontal="right" vertical="center" wrapText="1"/>
    </xf>
    <xf numFmtId="197" fontId="9" fillId="0" borderId="0" xfId="0" applyNumberFormat="1" applyFont="1"/>
    <xf numFmtId="196" fontId="43" fillId="0" borderId="0" xfId="0" applyNumberFormat="1" applyFont="1" applyAlignment="1">
      <alignment horizontal="left" vertical="top" wrapText="1"/>
    </xf>
    <xf numFmtId="0" fontId="8" fillId="0" borderId="0" xfId="0" applyFont="1" applyBorder="1" applyAlignment="1">
      <alignment horizontal="center" vertical="top" wrapText="1"/>
    </xf>
    <xf numFmtId="0" fontId="37" fillId="0" borderId="0" xfId="0" applyFont="1" applyBorder="1" applyAlignment="1">
      <alignment horizontal="center" vertical="top"/>
    </xf>
    <xf numFmtId="0" fontId="29" fillId="0" borderId="11" xfId="0" applyFont="1" applyBorder="1" applyAlignment="1">
      <alignment horizontal="center" vertical="center" wrapText="1"/>
    </xf>
    <xf numFmtId="0" fontId="30" fillId="35" borderId="11" xfId="0" applyFont="1" applyFill="1" applyBorder="1" applyAlignment="1">
      <alignment horizontal="center" vertical="center" wrapText="1"/>
    </xf>
    <xf numFmtId="0" fontId="164" fillId="38" borderId="11" xfId="0" applyFont="1" applyFill="1" applyBorder="1" applyAlignment="1">
      <alignment horizontal="center" vertical="center" wrapText="1"/>
    </xf>
    <xf numFmtId="0" fontId="20" fillId="33" borderId="0" xfId="70" applyFill="1" applyAlignment="1">
      <protection locked="0"/>
    </xf>
    <xf numFmtId="0" fontId="8" fillId="33" borderId="30" xfId="91" applyFont="1" applyFill="1" applyBorder="1" applyAlignment="1">
      <alignment horizontal="center"/>
      <protection locked="0"/>
    </xf>
    <xf numFmtId="0" fontId="24" fillId="33" borderId="30" xfId="91" applyFill="1" applyBorder="1" applyAlignment="1">
      <alignment horizontal="center"/>
      <protection locked="0"/>
    </xf>
    <xf numFmtId="0" fontId="107" fillId="36" borderId="0" xfId="70" applyFont="1" applyFill="1" applyAlignment="1" applyProtection="1"/>
    <xf numFmtId="0" fontId="20" fillId="37" borderId="0" xfId="70" applyFill="1" applyBorder="1" applyAlignment="1" applyProtection="1"/>
    <xf numFmtId="0" fontId="9" fillId="38" borderId="11" xfId="0" quotePrefix="1" applyFont="1" applyFill="1" applyBorder="1" applyAlignment="1">
      <alignment horizontal="center" vertical="center" wrapText="1"/>
    </xf>
    <xf numFmtId="0" fontId="8" fillId="0" borderId="11" xfId="0" applyFont="1" applyBorder="1" applyAlignment="1">
      <alignment horizontal="center" vertical="center"/>
    </xf>
    <xf numFmtId="0" fontId="126" fillId="0" borderId="0" xfId="0" applyFont="1" applyAlignment="1"/>
    <xf numFmtId="0" fontId="30" fillId="35" borderId="0" xfId="0" applyFont="1" applyFill="1" applyBorder="1" applyAlignment="1">
      <alignment horizontal="center" vertical="center"/>
    </xf>
    <xf numFmtId="0" fontId="30" fillId="35" borderId="0" xfId="0" applyFont="1" applyFill="1" applyBorder="1" applyAlignment="1">
      <alignment horizontal="center" vertical="center" wrapText="1"/>
    </xf>
    <xf numFmtId="0" fontId="39" fillId="0" borderId="0" xfId="0" applyFont="1" applyAlignment="1">
      <alignment wrapText="1"/>
    </xf>
    <xf numFmtId="0" fontId="39" fillId="0" borderId="0" xfId="0" applyFont="1" applyAlignment="1"/>
    <xf numFmtId="0" fontId="7" fillId="37" borderId="0" xfId="102" applyFont="1" applyFill="1"/>
    <xf numFmtId="0" fontId="7" fillId="37" borderId="0" xfId="104" applyFont="1" applyFill="1" applyBorder="1" applyAlignment="1">
      <alignment vertical="top"/>
    </xf>
    <xf numFmtId="0" fontId="7" fillId="37" borderId="0" xfId="0" applyFont="1" applyFill="1" applyBorder="1" applyAlignment="1"/>
    <xf numFmtId="0" fontId="0" fillId="0" borderId="31" xfId="0" applyBorder="1"/>
    <xf numFmtId="0" fontId="0" fillId="0" borderId="32" xfId="0" applyBorder="1"/>
    <xf numFmtId="0" fontId="169" fillId="0" borderId="32" xfId="0" applyFont="1" applyBorder="1"/>
    <xf numFmtId="0" fontId="122" fillId="0" borderId="32" xfId="0" applyFont="1" applyBorder="1" applyAlignment="1">
      <alignment wrapText="1"/>
    </xf>
    <xf numFmtId="0" fontId="122" fillId="0" borderId="32" xfId="0" applyFont="1" applyBorder="1"/>
    <xf numFmtId="0" fontId="8" fillId="0" borderId="32" xfId="0" applyFont="1" applyBorder="1"/>
    <xf numFmtId="0" fontId="0" fillId="0" borderId="40" xfId="0" applyBorder="1"/>
    <xf numFmtId="0" fontId="0" fillId="0" borderId="44" xfId="0" applyBorder="1"/>
    <xf numFmtId="0" fontId="0" fillId="0" borderId="46" xfId="0" applyBorder="1"/>
    <xf numFmtId="0" fontId="0" fillId="0" borderId="47" xfId="0" applyBorder="1"/>
    <xf numFmtId="0" fontId="170" fillId="0" borderId="32" xfId="70" applyFont="1" applyBorder="1" applyAlignment="1" applyProtection="1"/>
    <xf numFmtId="0" fontId="8" fillId="0" borderId="32" xfId="0" applyFont="1" applyBorder="1" applyAlignment="1">
      <alignment vertical="center"/>
    </xf>
    <xf numFmtId="0" fontId="170" fillId="0" borderId="32" xfId="70" applyFont="1" applyBorder="1" applyAlignment="1" applyProtection="1">
      <alignment vertical="center"/>
    </xf>
    <xf numFmtId="0" fontId="0" fillId="0" borderId="32" xfId="0" applyBorder="1" applyAlignment="1"/>
    <xf numFmtId="3" fontId="102" fillId="0" borderId="0" xfId="0" applyNumberFormat="1" applyFont="1" applyAlignment="1">
      <alignment vertical="center"/>
    </xf>
    <xf numFmtId="0" fontId="171" fillId="0" borderId="0" xfId="0" applyFont="1" applyAlignment="1"/>
    <xf numFmtId="0" fontId="8" fillId="0" borderId="32" xfId="0" applyFont="1" applyBorder="1" applyAlignment="1">
      <alignment vertical="top"/>
    </xf>
    <xf numFmtId="0" fontId="8" fillId="0" borderId="32" xfId="0" applyFont="1" applyBorder="1" applyAlignment="1">
      <alignment horizontal="centerContinuous" vertical="top"/>
    </xf>
    <xf numFmtId="0" fontId="37" fillId="0" borderId="0" xfId="157" applyFont="1"/>
    <xf numFmtId="0" fontId="127" fillId="0" borderId="0" xfId="157" applyFont="1"/>
    <xf numFmtId="0" fontId="7" fillId="0" borderId="0" xfId="157"/>
    <xf numFmtId="0" fontId="7" fillId="36" borderId="0" xfId="135" applyFill="1">
      <protection locked="0"/>
    </xf>
    <xf numFmtId="0" fontId="102" fillId="36" borderId="0" xfId="135" applyFont="1" applyFill="1" applyProtection="1"/>
    <xf numFmtId="0" fontId="103" fillId="36" borderId="0" xfId="135" applyFont="1" applyFill="1">
      <protection locked="0"/>
    </xf>
    <xf numFmtId="1" fontId="31" fillId="36" borderId="0" xfId="48" applyFill="1">
      <alignment horizontal="center" vertical="center"/>
    </xf>
    <xf numFmtId="0" fontId="7" fillId="36" borderId="0" xfId="135" applyFill="1" applyAlignment="1">
      <alignment vertical="center" wrapText="1"/>
      <protection locked="0"/>
    </xf>
    <xf numFmtId="0" fontId="107" fillId="36" borderId="0" xfId="70" applyFont="1" applyFill="1" applyAlignment="1" applyProtection="1"/>
    <xf numFmtId="0" fontId="107" fillId="36" borderId="0" xfId="135" applyFont="1" applyFill="1" applyProtection="1"/>
    <xf numFmtId="3" fontId="7" fillId="0" borderId="0" xfId="0" applyNumberFormat="1" applyFont="1"/>
    <xf numFmtId="9" fontId="7" fillId="0" borderId="0" xfId="157" applyNumberFormat="1"/>
    <xf numFmtId="0" fontId="7" fillId="36" borderId="0" xfId="91" applyFont="1" applyFill="1">
      <protection locked="0"/>
    </xf>
    <xf numFmtId="0" fontId="121" fillId="0" borderId="0" xfId="0" applyFont="1" applyAlignment="1">
      <alignment horizontal="left" wrapText="1"/>
    </xf>
    <xf numFmtId="0" fontId="105" fillId="0" borderId="0" xfId="0" applyFont="1" applyAlignment="1">
      <alignment horizontal="left" wrapText="1"/>
    </xf>
    <xf numFmtId="3" fontId="8" fillId="41" borderId="11" xfId="0" applyNumberFormat="1" applyFont="1" applyFill="1" applyBorder="1" applyAlignment="1">
      <alignment horizontal="center" vertical="center"/>
    </xf>
    <xf numFmtId="0" fontId="173" fillId="0" borderId="44" xfId="0" applyFont="1" applyBorder="1" applyAlignment="1">
      <alignment horizontal="center" vertical="center" wrapText="1"/>
    </xf>
    <xf numFmtId="0" fontId="30" fillId="35" borderId="11" xfId="0" applyFont="1" applyFill="1" applyBorder="1" applyAlignment="1">
      <alignment horizontal="center" vertical="center" wrapText="1"/>
    </xf>
    <xf numFmtId="49" fontId="7" fillId="28" borderId="1" xfId="122" applyFont="1">
      <alignment horizontal="left" vertical="top" wrapText="1"/>
    </xf>
    <xf numFmtId="0" fontId="7" fillId="0" borderId="0" xfId="0" applyFont="1"/>
    <xf numFmtId="0" fontId="8" fillId="0" borderId="11" xfId="0" applyFont="1" applyBorder="1" applyAlignment="1">
      <alignment horizontal="center"/>
    </xf>
    <xf numFmtId="0" fontId="8" fillId="0" borderId="11" xfId="0" applyFont="1" applyBorder="1" applyAlignment="1">
      <alignment horizontal="center" vertical="center" wrapText="1"/>
    </xf>
    <xf numFmtId="0" fontId="8" fillId="0" borderId="11" xfId="0" applyFont="1" applyBorder="1" applyAlignment="1">
      <alignment horizontal="center"/>
    </xf>
    <xf numFmtId="3" fontId="8" fillId="59" borderId="11" xfId="0" applyNumberFormat="1" applyFont="1" applyFill="1" applyBorder="1" applyAlignment="1">
      <alignment horizontal="center" vertical="center"/>
    </xf>
    <xf numFmtId="3" fontId="8" fillId="59" borderId="11" xfId="0" applyNumberFormat="1" applyFont="1" applyFill="1" applyBorder="1" applyAlignment="1">
      <alignment horizontal="center"/>
    </xf>
    <xf numFmtId="0" fontId="8" fillId="0" borderId="11" xfId="0" applyFont="1" applyBorder="1" applyAlignment="1">
      <alignment horizontal="center" vertical="center"/>
    </xf>
    <xf numFmtId="3" fontId="8" fillId="0" borderId="11" xfId="0" applyNumberFormat="1" applyFont="1" applyBorder="1" applyAlignment="1">
      <alignment horizontal="center" vertical="center" wrapText="1"/>
    </xf>
    <xf numFmtId="3" fontId="8" fillId="41" borderId="11" xfId="0" applyNumberFormat="1" applyFont="1" applyFill="1" applyBorder="1" applyAlignment="1">
      <alignment horizontal="center" vertical="center"/>
    </xf>
    <xf numFmtId="0" fontId="30" fillId="0" borderId="11" xfId="0" applyFont="1" applyBorder="1" applyAlignment="1">
      <alignment horizontal="center" vertical="center"/>
    </xf>
    <xf numFmtId="0" fontId="105" fillId="0" borderId="0" xfId="0" quotePrefix="1" applyFont="1" applyAlignment="1">
      <alignment horizontal="left" vertical="center"/>
    </xf>
    <xf numFmtId="0" fontId="105" fillId="0" borderId="0" xfId="0" quotePrefix="1" applyFont="1" applyAlignment="1">
      <alignment horizontal="left"/>
    </xf>
    <xf numFmtId="3" fontId="151" fillId="35" borderId="0" xfId="180" applyNumberFormat="1" applyFont="1" applyFill="1" applyBorder="1" applyAlignment="1">
      <alignment horizontal="right"/>
    </xf>
    <xf numFmtId="0" fontId="153" fillId="35" borderId="0" xfId="183" applyNumberFormat="1" applyFont="1" applyFill="1" applyBorder="1" applyAlignment="1">
      <alignment horizontal="right"/>
    </xf>
    <xf numFmtId="0" fontId="153" fillId="35" borderId="0" xfId="183" applyFont="1" applyFill="1" applyBorder="1" applyAlignment="1">
      <alignment horizontal="right"/>
    </xf>
    <xf numFmtId="3" fontId="153" fillId="35" borderId="0" xfId="183" applyNumberFormat="1" applyFont="1" applyFill="1" applyBorder="1" applyAlignment="1">
      <alignment horizontal="right"/>
    </xf>
    <xf numFmtId="0" fontId="176" fillId="35" borderId="0" xfId="183" applyNumberFormat="1" applyFont="1" applyFill="1" applyBorder="1" applyAlignment="1">
      <alignment horizontal="right"/>
    </xf>
    <xf numFmtId="0" fontId="32" fillId="0" borderId="0" xfId="0" quotePrefix="1" applyFont="1" applyAlignment="1">
      <alignment horizontal="left"/>
    </xf>
    <xf numFmtId="3" fontId="7" fillId="0" borderId="0" xfId="0" quotePrefix="1" applyNumberFormat="1" applyFont="1" applyAlignment="1">
      <alignment horizontal="left"/>
    </xf>
    <xf numFmtId="0" fontId="39" fillId="0" borderId="0" xfId="0" quotePrefix="1" applyFont="1" applyAlignment="1">
      <alignment horizontal="left"/>
    </xf>
    <xf numFmtId="0" fontId="39" fillId="0" borderId="0" xfId="0" quotePrefix="1" applyFont="1" applyAlignment="1">
      <alignment horizontal="left" wrapText="1"/>
    </xf>
    <xf numFmtId="3" fontId="8" fillId="41" borderId="11" xfId="0" applyNumberFormat="1" applyFont="1" applyFill="1" applyBorder="1" applyAlignment="1">
      <alignment horizontal="center" vertical="center"/>
    </xf>
    <xf numFmtId="0" fontId="20" fillId="0" borderId="0" xfId="70" applyAlignment="1" applyProtection="1">
      <alignment horizontal="left"/>
    </xf>
    <xf numFmtId="0" fontId="7" fillId="39" borderId="0" xfId="0" applyFont="1" applyFill="1"/>
    <xf numFmtId="0" fontId="43" fillId="0" borderId="0" xfId="0" applyFont="1" applyAlignment="1">
      <alignment vertical="top" wrapText="1"/>
    </xf>
    <xf numFmtId="0" fontId="43" fillId="0" borderId="0" xfId="0" applyFont="1" applyAlignment="1">
      <alignment horizontal="left" vertical="top" wrapText="1"/>
    </xf>
    <xf numFmtId="0" fontId="43" fillId="0" borderId="0" xfId="0" applyFont="1" applyBorder="1" applyAlignment="1">
      <alignment horizontal="center" vertical="center" wrapText="1"/>
    </xf>
    <xf numFmtId="185" fontId="8" fillId="0" borderId="0" xfId="0" applyNumberFormat="1" applyFont="1"/>
    <xf numFmtId="0" fontId="7" fillId="0" borderId="1" xfId="36" quotePrefix="1" applyFont="1" applyAlignment="1">
      <alignment horizontal="left" vertical="top"/>
    </xf>
    <xf numFmtId="0" fontId="119" fillId="37" borderId="0" xfId="70" quotePrefix="1" applyFont="1" applyFill="1" applyBorder="1" applyAlignment="1" applyProtection="1">
      <alignment horizontal="left"/>
    </xf>
    <xf numFmtId="0" fontId="24" fillId="0" borderId="0" xfId="0" applyFont="1" applyAlignment="1">
      <alignment horizontal="left" wrapText="1"/>
    </xf>
    <xf numFmtId="0" fontId="105" fillId="0" borderId="0" xfId="0" applyFont="1" applyAlignment="1">
      <alignment horizontal="left" vertical="top" wrapText="1"/>
    </xf>
    <xf numFmtId="0" fontId="8" fillId="0" borderId="11" xfId="0" applyFont="1" applyBorder="1" applyAlignment="1">
      <alignment horizontal="center" vertical="center" wrapText="1"/>
    </xf>
    <xf numFmtId="0" fontId="8" fillId="0" borderId="11" xfId="0" applyFont="1" applyBorder="1" applyAlignment="1">
      <alignment horizontal="center" vertical="center"/>
    </xf>
    <xf numFmtId="0" fontId="105" fillId="0" borderId="0" xfId="0" applyFont="1" applyAlignment="1">
      <alignment horizontal="left" wrapText="1"/>
    </xf>
    <xf numFmtId="0" fontId="8" fillId="0" borderId="11" xfId="0" applyFont="1" applyBorder="1" applyAlignment="1">
      <alignment horizontal="center"/>
    </xf>
    <xf numFmtId="0" fontId="105" fillId="0" borderId="0" xfId="0" applyFont="1" applyAlignment="1">
      <alignment horizontal="left" vertical="center" wrapText="1"/>
    </xf>
    <xf numFmtId="0" fontId="8" fillId="0" borderId="15" xfId="0" applyFont="1" applyBorder="1" applyAlignment="1">
      <alignment horizontal="center"/>
    </xf>
    <xf numFmtId="0" fontId="8" fillId="0" borderId="16" xfId="0" applyFont="1" applyBorder="1" applyAlignment="1">
      <alignment horizontal="center"/>
    </xf>
    <xf numFmtId="0" fontId="8" fillId="0" borderId="0" xfId="0" applyFont="1" applyFill="1" applyBorder="1" applyAlignment="1">
      <alignment horizontal="center"/>
    </xf>
    <xf numFmtId="38" fontId="37" fillId="0" borderId="0" xfId="0" applyNumberFormat="1" applyFont="1" applyFill="1" applyBorder="1" applyAlignment="1" applyProtection="1">
      <alignment horizontal="right"/>
      <protection locked="0"/>
    </xf>
    <xf numFmtId="0" fontId="83" fillId="0" borderId="0" xfId="0" applyFont="1" applyAlignment="1">
      <alignment horizontal="left" wrapText="1"/>
    </xf>
    <xf numFmtId="0" fontId="142" fillId="0" borderId="11" xfId="0" applyFont="1" applyFill="1" applyBorder="1" applyAlignment="1">
      <alignment horizontal="center"/>
    </xf>
    <xf numFmtId="0" fontId="105" fillId="0" borderId="0" xfId="0" applyFont="1" applyFill="1" applyAlignment="1">
      <alignment horizontal="left" wrapText="1"/>
    </xf>
    <xf numFmtId="0" fontId="142" fillId="0" borderId="11" xfId="0" applyFont="1" applyFill="1" applyBorder="1" applyAlignment="1">
      <alignment horizontal="center" vertical="center"/>
    </xf>
    <xf numFmtId="10" fontId="0" fillId="0" borderId="0" xfId="109" applyNumberFormat="1" applyFont="1" applyFill="1" applyBorder="1" applyAlignment="1">
      <alignment horizontal="center"/>
    </xf>
    <xf numFmtId="10" fontId="0" fillId="0" borderId="0" xfId="0" applyNumberFormat="1" applyFill="1" applyBorder="1" applyAlignment="1">
      <alignment horizontal="center"/>
    </xf>
    <xf numFmtId="165" fontId="0" fillId="0" borderId="0" xfId="109" applyNumberFormat="1" applyFont="1" applyAlignment="1">
      <alignment horizontal="left"/>
    </xf>
    <xf numFmtId="2" fontId="43" fillId="0" borderId="0" xfId="0" applyNumberFormat="1" applyFont="1" applyAlignment="1">
      <alignment horizontal="left" vertical="top" wrapText="1"/>
    </xf>
    <xf numFmtId="0" fontId="105" fillId="0" borderId="0" xfId="0" quotePrefix="1" applyFont="1" applyFill="1" applyAlignment="1">
      <alignment horizontal="left"/>
    </xf>
    <xf numFmtId="0" fontId="115" fillId="0" borderId="0" xfId="0" quotePrefix="1" applyFont="1" applyAlignment="1">
      <alignment horizontal="left"/>
    </xf>
    <xf numFmtId="3" fontId="0" fillId="35" borderId="0" xfId="0" applyNumberFormat="1" applyFill="1" applyBorder="1"/>
    <xf numFmtId="0" fontId="43" fillId="0" borderId="0" xfId="0" applyFont="1" applyAlignment="1">
      <alignment horizontal="left" vertical="top" wrapText="1"/>
    </xf>
    <xf numFmtId="0" fontId="122" fillId="0" borderId="0" xfId="0" quotePrefix="1" applyFont="1" applyAlignment="1">
      <alignment horizontal="left"/>
    </xf>
    <xf numFmtId="0" fontId="43" fillId="0" borderId="0" xfId="0" quotePrefix="1" applyFont="1" applyAlignment="1">
      <alignment horizontal="left" vertical="top" wrapText="1"/>
    </xf>
    <xf numFmtId="0" fontId="43" fillId="0" borderId="0" xfId="0" applyFont="1" applyAlignment="1">
      <alignment horizontal="left" vertical="top"/>
    </xf>
    <xf numFmtId="0" fontId="43" fillId="0" borderId="0" xfId="0" applyFont="1" applyAlignment="1">
      <alignment horizontal="centerContinuous" vertical="top" wrapText="1"/>
    </xf>
    <xf numFmtId="3" fontId="41" fillId="0" borderId="0" xfId="0" applyNumberFormat="1" applyFont="1"/>
    <xf numFmtId="3" fontId="41" fillId="0" borderId="0" xfId="0" applyNumberFormat="1" applyFont="1" applyFill="1"/>
    <xf numFmtId="194" fontId="41" fillId="0" borderId="0" xfId="0" applyNumberFormat="1" applyFont="1"/>
    <xf numFmtId="3" fontId="37" fillId="0" borderId="0" xfId="0" applyNumberFormat="1" applyFont="1" applyFill="1" applyBorder="1" applyAlignment="1" applyProtection="1">
      <alignment horizontal="right"/>
      <protection locked="0"/>
    </xf>
    <xf numFmtId="1" fontId="48" fillId="0" borderId="0" xfId="0" applyNumberFormat="1" applyFont="1"/>
    <xf numFmtId="1" fontId="48" fillId="0" borderId="0" xfId="0" applyNumberFormat="1" applyFont="1" applyFill="1" applyBorder="1"/>
    <xf numFmtId="1" fontId="48" fillId="0" borderId="0" xfId="0" applyNumberFormat="1" applyFont="1" applyFill="1" applyBorder="1" applyProtection="1">
      <protection locked="0"/>
    </xf>
    <xf numFmtId="1" fontId="37" fillId="0" borderId="0" xfId="0" applyNumberFormat="1" applyFont="1" applyFill="1" applyBorder="1" applyAlignment="1" applyProtection="1">
      <alignment horizontal="right"/>
      <protection locked="0"/>
    </xf>
    <xf numFmtId="191" fontId="0" fillId="0" borderId="0" xfId="0" applyNumberFormat="1" applyAlignment="1">
      <alignment vertical="center"/>
    </xf>
    <xf numFmtId="0" fontId="37" fillId="0" borderId="11" xfId="0" quotePrefix="1" applyFont="1" applyBorder="1" applyAlignment="1">
      <alignment horizontal="center" vertical="center" wrapText="1"/>
    </xf>
    <xf numFmtId="200" fontId="0" fillId="0" borderId="0" xfId="0" applyNumberFormat="1"/>
    <xf numFmtId="198" fontId="0" fillId="0" borderId="0" xfId="0" applyNumberFormat="1"/>
    <xf numFmtId="1" fontId="47" fillId="37" borderId="0" xfId="91" applyNumberFormat="1" applyFont="1" applyFill="1" applyProtection="1"/>
    <xf numFmtId="1" fontId="20" fillId="37" borderId="0" xfId="70" applyNumberFormat="1" applyFill="1" applyBorder="1" applyAlignment="1" applyProtection="1"/>
    <xf numFmtId="1" fontId="63" fillId="37" borderId="0" xfId="70" applyNumberFormat="1" applyFont="1" applyFill="1" applyBorder="1" applyAlignment="1" applyProtection="1"/>
    <xf numFmtId="1" fontId="24" fillId="37" borderId="0" xfId="102" applyNumberFormat="1" applyFont="1" applyFill="1"/>
    <xf numFmtId="1" fontId="8" fillId="37" borderId="0" xfId="104" applyNumberFormat="1" applyFont="1" applyFill="1" applyBorder="1" applyAlignment="1">
      <alignment vertical="center"/>
    </xf>
    <xf numFmtId="1" fontId="24" fillId="37" borderId="0" xfId="104" applyNumberFormat="1" applyFont="1" applyFill="1" applyBorder="1" applyAlignment="1">
      <alignment vertical="top"/>
    </xf>
    <xf numFmtId="1" fontId="8" fillId="37" borderId="0" xfId="104" applyNumberFormat="1" applyFont="1" applyFill="1" applyBorder="1" applyAlignment="1">
      <alignment vertical="top"/>
    </xf>
    <xf numFmtId="0" fontId="174" fillId="38" borderId="29" xfId="0" applyFont="1" applyFill="1" applyBorder="1" applyAlignment="1">
      <alignment horizontal="center" vertical="center" wrapText="1"/>
    </xf>
    <xf numFmtId="0" fontId="165" fillId="38" borderId="24" xfId="0" applyFont="1" applyFill="1" applyBorder="1" applyAlignment="1">
      <alignment horizontal="center" vertical="center" wrapText="1"/>
    </xf>
    <xf numFmtId="0" fontId="174" fillId="38" borderId="11" xfId="0" applyFont="1" applyFill="1" applyBorder="1" applyAlignment="1">
      <alignment horizontal="center" vertical="center" wrapText="1"/>
    </xf>
    <xf numFmtId="0" fontId="126" fillId="0" borderId="0" xfId="0" quotePrefix="1" applyFont="1" applyAlignment="1">
      <alignment horizontal="left"/>
    </xf>
    <xf numFmtId="3" fontId="32" fillId="0" borderId="0" xfId="0" quotePrefix="1" applyNumberFormat="1" applyFont="1" applyAlignment="1">
      <alignment horizontal="left"/>
    </xf>
    <xf numFmtId="0" fontId="122" fillId="0" borderId="11" xfId="0" quotePrefix="1" applyFont="1" applyBorder="1" applyAlignment="1">
      <alignment horizontal="center" vertical="center"/>
    </xf>
    <xf numFmtId="0" fontId="8" fillId="0" borderId="11" xfId="0" applyFont="1" applyBorder="1" applyAlignment="1">
      <alignment horizontal="center"/>
    </xf>
    <xf numFmtId="0" fontId="192" fillId="0" borderId="0" xfId="0" applyFont="1"/>
    <xf numFmtId="0" fontId="8" fillId="0" borderId="0" xfId="0" applyFont="1" applyAlignment="1">
      <alignment horizontal="right" vertical="center"/>
    </xf>
    <xf numFmtId="166" fontId="0" fillId="0" borderId="0" xfId="40" applyNumberFormat="1" applyFont="1" applyAlignment="1">
      <alignment horizontal="right" vertical="center"/>
    </xf>
    <xf numFmtId="0" fontId="0" fillId="0" borderId="0" xfId="0" applyAlignment="1">
      <alignment horizontal="right" vertical="center"/>
    </xf>
    <xf numFmtId="166" fontId="0" fillId="0" borderId="0" xfId="0" applyNumberFormat="1" applyAlignment="1">
      <alignment horizontal="right" vertical="center"/>
    </xf>
    <xf numFmtId="166" fontId="8" fillId="0" borderId="0" xfId="0" applyNumberFormat="1" applyFont="1" applyAlignment="1">
      <alignment horizontal="right" vertical="center"/>
    </xf>
    <xf numFmtId="0" fontId="47" fillId="37" borderId="0" xfId="91" applyFont="1" applyFill="1" applyAlignment="1" applyProtection="1">
      <alignment horizontal="left"/>
    </xf>
    <xf numFmtId="0" fontId="47" fillId="37" borderId="0" xfId="91" applyFont="1" applyFill="1" applyBorder="1" applyProtection="1"/>
    <xf numFmtId="1" fontId="157" fillId="0" borderId="0" xfId="0" applyNumberFormat="1" applyFont="1"/>
    <xf numFmtId="198" fontId="58" fillId="0" borderId="0" xfId="0" applyNumberFormat="1" applyFont="1"/>
    <xf numFmtId="1" fontId="8" fillId="0" borderId="0" xfId="0" applyNumberFormat="1" applyFont="1" applyBorder="1" applyAlignment="1">
      <alignment horizontal="center"/>
    </xf>
    <xf numFmtId="3" fontId="8" fillId="35" borderId="11" xfId="0" applyNumberFormat="1" applyFont="1" applyFill="1" applyBorder="1" applyAlignment="1">
      <alignment horizontal="center"/>
    </xf>
    <xf numFmtId="0" fontId="37" fillId="0" borderId="49" xfId="0" applyFont="1" applyBorder="1" applyAlignment="1">
      <alignment vertical="center" wrapText="1"/>
    </xf>
    <xf numFmtId="0" fontId="37" fillId="0" borderId="50" xfId="0" applyFont="1" applyBorder="1" applyAlignment="1">
      <alignment vertical="center" wrapText="1"/>
    </xf>
    <xf numFmtId="0" fontId="8" fillId="0" borderId="15" xfId="0" applyFont="1" applyBorder="1" applyAlignment="1">
      <alignment horizontal="center"/>
    </xf>
    <xf numFmtId="0" fontId="8" fillId="0" borderId="11" xfId="0" applyFont="1" applyBorder="1" applyAlignment="1">
      <alignment horizontal="center"/>
    </xf>
    <xf numFmtId="0" fontId="30" fillId="0" borderId="11" xfId="0" applyFont="1" applyBorder="1" applyAlignment="1">
      <alignment horizontal="center" vertical="center"/>
    </xf>
    <xf numFmtId="3" fontId="8" fillId="41" borderId="11" xfId="0" applyNumberFormat="1" applyFont="1" applyFill="1" applyBorder="1" applyAlignment="1">
      <alignment horizontal="center" vertical="center"/>
    </xf>
    <xf numFmtId="0" fontId="8" fillId="0" borderId="11" xfId="0" applyFont="1" applyBorder="1" applyAlignment="1">
      <alignment horizontal="center" vertical="center"/>
    </xf>
    <xf numFmtId="9" fontId="8" fillId="41" borderId="11" xfId="113" applyNumberFormat="1" applyFont="1" applyFill="1" applyBorder="1" applyAlignment="1">
      <alignment horizontal="center" vertical="center"/>
    </xf>
    <xf numFmtId="9" fontId="8" fillId="41" borderId="11" xfId="113" applyNumberFormat="1" applyFont="1" applyFill="1" applyBorder="1" applyAlignment="1">
      <alignment horizontal="center" vertical="center" wrapText="1"/>
    </xf>
    <xf numFmtId="9" fontId="8" fillId="38" borderId="11" xfId="113" applyNumberFormat="1" applyFont="1" applyFill="1" applyBorder="1" applyAlignment="1">
      <alignment horizontal="center" vertical="center"/>
    </xf>
    <xf numFmtId="167" fontId="137" fillId="0" borderId="0" xfId="0" applyNumberFormat="1" applyFont="1" applyFill="1" applyBorder="1" applyAlignment="1">
      <alignment horizontal="left" wrapText="1"/>
    </xf>
    <xf numFmtId="193" fontId="0" fillId="41" borderId="0" xfId="0" applyNumberFormat="1" applyFill="1" applyAlignment="1">
      <alignment horizontal="center"/>
    </xf>
    <xf numFmtId="9" fontId="0" fillId="41" borderId="0" xfId="109" applyFont="1" applyFill="1" applyAlignment="1">
      <alignment horizontal="center"/>
    </xf>
    <xf numFmtId="9" fontId="0" fillId="41" borderId="0" xfId="109" applyNumberFormat="1" applyFont="1" applyFill="1" applyAlignment="1">
      <alignment horizontal="center"/>
    </xf>
    <xf numFmtId="9" fontId="0" fillId="41" borderId="0" xfId="0" applyNumberFormat="1" applyFill="1" applyAlignment="1">
      <alignment horizontal="center"/>
    </xf>
    <xf numFmtId="0" fontId="7" fillId="0" borderId="0" xfId="0" applyFont="1" applyAlignment="1">
      <alignment horizontal="center"/>
    </xf>
    <xf numFmtId="0" fontId="126" fillId="0" borderId="0" xfId="0" applyFont="1" applyAlignment="1">
      <alignment vertical="top" wrapText="1"/>
    </xf>
    <xf numFmtId="0" fontId="126" fillId="0" borderId="0" xfId="0" applyFont="1" applyAlignment="1">
      <alignment horizontal="left" vertical="top" wrapText="1"/>
    </xf>
    <xf numFmtId="0" fontId="7" fillId="0" borderId="0" xfId="0" applyFont="1" applyAlignment="1">
      <alignment horizontal="left" vertical="center" indent="4"/>
    </xf>
    <xf numFmtId="0" fontId="193" fillId="0" borderId="0" xfId="0" applyFont="1"/>
    <xf numFmtId="0" fontId="7" fillId="0" borderId="0" xfId="0" applyFont="1" applyAlignment="1">
      <alignment horizontal="left" vertical="top"/>
    </xf>
    <xf numFmtId="0" fontId="0" fillId="0" borderId="0" xfId="0" applyAlignment="1">
      <alignment horizontal="left" vertical="top" wrapText="1"/>
    </xf>
    <xf numFmtId="0" fontId="122" fillId="0" borderId="0" xfId="0" applyFont="1" applyAlignment="1">
      <alignment vertical="top" wrapText="1"/>
    </xf>
    <xf numFmtId="3" fontId="8" fillId="41" borderId="11" xfId="0" applyNumberFormat="1" applyFont="1" applyFill="1" applyBorder="1" applyAlignment="1">
      <alignment horizontal="center" vertical="center"/>
    </xf>
    <xf numFmtId="3" fontId="121" fillId="0" borderId="0" xfId="0" applyNumberFormat="1" applyFont="1" applyAlignment="1">
      <alignment horizontal="left" vertical="center" wrapText="1"/>
    </xf>
    <xf numFmtId="9" fontId="0" fillId="0" borderId="0" xfId="109" applyFont="1" applyBorder="1" applyAlignment="1">
      <alignment horizontal="center"/>
    </xf>
    <xf numFmtId="1" fontId="0" fillId="0" borderId="0" xfId="109" applyNumberFormat="1" applyFont="1" applyBorder="1" applyAlignment="1">
      <alignment horizontal="center"/>
    </xf>
    <xf numFmtId="3" fontId="8" fillId="41" borderId="11" xfId="0" applyNumberFormat="1" applyFont="1" applyFill="1" applyBorder="1" applyAlignment="1">
      <alignment horizontal="center" vertical="center"/>
    </xf>
    <xf numFmtId="3" fontId="24" fillId="0" borderId="0" xfId="40" applyNumberFormat="1" applyFont="1" applyBorder="1" applyAlignment="1">
      <alignment horizontal="center" vertical="center"/>
    </xf>
    <xf numFmtId="2" fontId="0" fillId="0" borderId="0" xfId="109" applyNumberFormat="1" applyFont="1" applyFill="1" applyBorder="1"/>
    <xf numFmtId="9" fontId="0" fillId="0" borderId="0" xfId="109" applyFont="1" applyBorder="1" applyAlignment="1">
      <alignment horizontal="center" vertical="center"/>
    </xf>
    <xf numFmtId="191" fontId="0" fillId="0" borderId="0" xfId="0" applyNumberFormat="1" applyFill="1" applyBorder="1"/>
    <xf numFmtId="197" fontId="0" fillId="0" borderId="0" xfId="0" applyNumberFormat="1" applyFill="1" applyBorder="1"/>
    <xf numFmtId="197" fontId="0" fillId="0" borderId="0" xfId="0" applyNumberFormat="1"/>
    <xf numFmtId="203" fontId="0" fillId="0" borderId="0" xfId="0" applyNumberFormat="1"/>
    <xf numFmtId="191" fontId="37" fillId="0" borderId="0" xfId="0" applyNumberFormat="1" applyFont="1" applyFill="1" applyBorder="1" applyProtection="1">
      <protection locked="0"/>
    </xf>
    <xf numFmtId="204" fontId="0" fillId="0" borderId="0" xfId="0" applyNumberFormat="1"/>
    <xf numFmtId="167" fontId="37" fillId="0" borderId="0" xfId="0" applyNumberFormat="1" applyFont="1" applyFill="1" applyBorder="1" applyProtection="1">
      <protection locked="0"/>
    </xf>
    <xf numFmtId="201" fontId="37" fillId="0" borderId="0" xfId="0" applyNumberFormat="1" applyFont="1" applyFill="1" applyBorder="1" applyAlignment="1" applyProtection="1">
      <alignment horizontal="right"/>
      <protection locked="0"/>
    </xf>
    <xf numFmtId="205" fontId="37" fillId="0" borderId="0" xfId="0" applyNumberFormat="1" applyFont="1" applyFill="1" applyBorder="1" applyProtection="1">
      <protection locked="0"/>
    </xf>
    <xf numFmtId="43" fontId="37" fillId="0" borderId="0" xfId="40" applyFont="1" applyFill="1" applyBorder="1" applyProtection="1">
      <protection locked="0"/>
    </xf>
    <xf numFmtId="204" fontId="37" fillId="0" borderId="0" xfId="0" applyNumberFormat="1" applyFont="1" applyFill="1" applyBorder="1" applyProtection="1">
      <protection locked="0"/>
    </xf>
    <xf numFmtId="1" fontId="24" fillId="0" borderId="0" xfId="0" applyNumberFormat="1" applyFont="1" applyAlignment="1">
      <alignment horizontal="right"/>
    </xf>
    <xf numFmtId="1" fontId="213" fillId="0" borderId="0" xfId="0" applyNumberFormat="1" applyFont="1" applyAlignment="1">
      <alignment horizontal="left"/>
    </xf>
    <xf numFmtId="9" fontId="213" fillId="0" borderId="0" xfId="109" applyFont="1" applyAlignment="1">
      <alignment horizontal="left"/>
    </xf>
    <xf numFmtId="197" fontId="24" fillId="0" borderId="0" xfId="0" applyNumberFormat="1" applyFont="1" applyAlignment="1">
      <alignment horizontal="center"/>
    </xf>
    <xf numFmtId="206" fontId="213" fillId="0" borderId="0" xfId="0" applyNumberFormat="1" applyFont="1" applyAlignment="1">
      <alignment horizontal="left"/>
    </xf>
    <xf numFmtId="0" fontId="214" fillId="0" borderId="0" xfId="0" applyFont="1"/>
    <xf numFmtId="207" fontId="0" fillId="0" borderId="0" xfId="0" applyNumberFormat="1"/>
    <xf numFmtId="3" fontId="139" fillId="0" borderId="44" xfId="0" applyNumberFormat="1" applyFont="1" applyBorder="1" applyAlignment="1">
      <alignment horizontal="center" vertical="center" wrapText="1"/>
    </xf>
    <xf numFmtId="9" fontId="0" fillId="0" borderId="0" xfId="109" applyNumberFormat="1" applyFont="1"/>
    <xf numFmtId="3" fontId="24" fillId="0" borderId="0" xfId="0" applyNumberFormat="1" applyFont="1" applyFill="1" applyBorder="1" applyAlignment="1">
      <alignment horizontal="center"/>
    </xf>
    <xf numFmtId="9" fontId="24" fillId="0" borderId="0" xfId="109" applyNumberFormat="1" applyFont="1" applyFill="1" applyBorder="1" applyAlignment="1">
      <alignment horizontal="center"/>
    </xf>
    <xf numFmtId="165" fontId="0" fillId="0" borderId="0" xfId="109" applyNumberFormat="1" applyFont="1" applyFill="1" applyBorder="1"/>
    <xf numFmtId="165" fontId="0" fillId="0" borderId="0" xfId="109" applyNumberFormat="1" applyFont="1" applyAlignment="1"/>
    <xf numFmtId="0" fontId="7" fillId="0" borderId="0" xfId="0" applyFont="1" applyFill="1" applyBorder="1" applyAlignment="1">
      <alignment vertical="center"/>
    </xf>
    <xf numFmtId="0" fontId="0" fillId="0" borderId="0" xfId="0" applyFill="1" applyBorder="1" applyAlignment="1">
      <alignment vertical="center"/>
    </xf>
    <xf numFmtId="3" fontId="42" fillId="0" borderId="0" xfId="0" applyNumberFormat="1" applyFont="1" applyFill="1" applyBorder="1" applyAlignment="1">
      <alignment horizontal="center" vertical="center"/>
    </xf>
    <xf numFmtId="3" fontId="0" fillId="0" borderId="0" xfId="0" applyNumberFormat="1" applyFill="1" applyBorder="1" applyAlignment="1">
      <alignment vertical="center"/>
    </xf>
    <xf numFmtId="9" fontId="0" fillId="0" borderId="0" xfId="109" applyFont="1" applyFill="1" applyBorder="1" applyAlignment="1">
      <alignment vertical="center"/>
    </xf>
    <xf numFmtId="3" fontId="191" fillId="0" borderId="0" xfId="0" applyNumberFormat="1" applyFont="1" applyFill="1" applyBorder="1" applyAlignment="1">
      <alignment horizontal="right" vertical="center" wrapText="1"/>
    </xf>
    <xf numFmtId="3" fontId="122" fillId="0" borderId="0" xfId="0" applyNumberFormat="1" applyFont="1" applyFill="1" applyBorder="1" applyAlignment="1">
      <alignment horizontal="center" vertical="center"/>
    </xf>
    <xf numFmtId="3" fontId="121" fillId="0" borderId="0" xfId="0" applyNumberFormat="1" applyFont="1" applyFill="1" applyBorder="1" applyAlignment="1">
      <alignment horizontal="center" vertical="center"/>
    </xf>
    <xf numFmtId="9" fontId="0" fillId="0" borderId="0" xfId="109" applyNumberFormat="1" applyFont="1" applyFill="1" applyBorder="1" applyAlignment="1">
      <alignment vertical="center"/>
    </xf>
    <xf numFmtId="3" fontId="122" fillId="0" borderId="0" xfId="0" applyNumberFormat="1" applyFont="1" applyFill="1" applyBorder="1" applyAlignment="1">
      <alignment horizontal="center" vertical="center" wrapText="1"/>
    </xf>
    <xf numFmtId="165" fontId="30" fillId="43" borderId="11" xfId="0" applyNumberFormat="1" applyFont="1" applyFill="1" applyBorder="1" applyAlignment="1">
      <alignment horizontal="center"/>
    </xf>
    <xf numFmtId="166" fontId="8" fillId="0" borderId="0" xfId="0" applyNumberFormat="1" applyFont="1" applyAlignment="1">
      <alignment horizontal="center" vertical="center"/>
    </xf>
    <xf numFmtId="9" fontId="0" fillId="40" borderId="0" xfId="109" applyFont="1" applyFill="1" applyAlignment="1">
      <alignment horizontal="center"/>
    </xf>
    <xf numFmtId="9" fontId="0" fillId="40" borderId="0" xfId="109" applyNumberFormat="1" applyFont="1" applyFill="1" applyAlignment="1">
      <alignment horizontal="center"/>
    </xf>
    <xf numFmtId="9" fontId="0" fillId="39" borderId="0" xfId="0" applyNumberFormat="1" applyFill="1" applyAlignment="1">
      <alignment horizontal="center"/>
    </xf>
    <xf numFmtId="165" fontId="0" fillId="40" borderId="0" xfId="109" applyNumberFormat="1" applyFont="1" applyFill="1" applyAlignment="1">
      <alignment horizontal="center"/>
    </xf>
    <xf numFmtId="165" fontId="0" fillId="39" borderId="0" xfId="0" applyNumberFormat="1" applyFill="1" applyAlignment="1">
      <alignment horizontal="center"/>
    </xf>
    <xf numFmtId="0" fontId="213" fillId="0" borderId="0" xfId="0" applyFont="1"/>
    <xf numFmtId="3" fontId="214" fillId="0" borderId="0" xfId="0" applyNumberFormat="1" applyFont="1"/>
    <xf numFmtId="3" fontId="217" fillId="0" borderId="0" xfId="0" applyNumberFormat="1" applyFont="1"/>
    <xf numFmtId="3" fontId="213" fillId="0" borderId="0" xfId="0" applyNumberFormat="1" applyFont="1"/>
    <xf numFmtId="166" fontId="213" fillId="0" borderId="0" xfId="40" applyNumberFormat="1" applyFont="1"/>
    <xf numFmtId="1" fontId="213" fillId="0" borderId="0" xfId="0" applyNumberFormat="1" applyFont="1"/>
    <xf numFmtId="0" fontId="213" fillId="0" borderId="0" xfId="101" applyFont="1"/>
    <xf numFmtId="9" fontId="213" fillId="0" borderId="0" xfId="101" applyNumberFormat="1" applyFont="1"/>
    <xf numFmtId="0" fontId="213" fillId="0" borderId="0" xfId="101" applyFont="1" applyAlignment="1">
      <alignment horizontal="right"/>
    </xf>
    <xf numFmtId="0" fontId="218" fillId="0" borderId="0" xfId="0" applyFont="1" applyBorder="1" applyAlignment="1">
      <alignment horizontal="center"/>
    </xf>
    <xf numFmtId="0" fontId="213" fillId="0" borderId="0" xfId="0" applyFont="1" applyAlignment="1">
      <alignment horizontal="right"/>
    </xf>
    <xf numFmtId="9" fontId="213" fillId="0" borderId="0" xfId="0" applyNumberFormat="1" applyFont="1"/>
    <xf numFmtId="9" fontId="213" fillId="0" borderId="17" xfId="0" applyNumberFormat="1" applyFont="1" applyFill="1" applyBorder="1" applyAlignment="1">
      <alignment horizontal="right"/>
    </xf>
    <xf numFmtId="9" fontId="213" fillId="0" borderId="17" xfId="109" applyFont="1" applyFill="1" applyBorder="1" applyAlignment="1">
      <alignment horizontal="right" vertical="center"/>
    </xf>
    <xf numFmtId="0" fontId="213" fillId="0" borderId="0" xfId="0" applyFont="1" applyFill="1"/>
    <xf numFmtId="0" fontId="213" fillId="0" borderId="0" xfId="0" applyFont="1" applyFill="1" applyBorder="1" applyAlignment="1">
      <alignment horizontal="center"/>
    </xf>
    <xf numFmtId="3" fontId="219" fillId="0" borderId="0" xfId="0" applyNumberFormat="1" applyFont="1"/>
    <xf numFmtId="3" fontId="220" fillId="0" borderId="0" xfId="0" applyNumberFormat="1" applyFont="1" applyAlignment="1">
      <alignment horizontal="center"/>
    </xf>
    <xf numFmtId="9" fontId="213" fillId="0" borderId="0" xfId="0" applyNumberFormat="1" applyFont="1" applyAlignment="1">
      <alignment horizontal="center"/>
    </xf>
    <xf numFmtId="3" fontId="143" fillId="0" borderId="0" xfId="0" applyNumberFormat="1" applyFont="1"/>
    <xf numFmtId="0" fontId="39" fillId="0" borderId="0" xfId="0" applyFont="1" applyAlignment="1">
      <alignment horizontal="left" vertical="top" wrapText="1"/>
    </xf>
    <xf numFmtId="0" fontId="7" fillId="0" borderId="0" xfId="0" applyFont="1" applyAlignment="1">
      <alignment vertical="center"/>
    </xf>
    <xf numFmtId="1" fontId="105" fillId="0" borderId="1" xfId="36" applyNumberFormat="1" applyFont="1" applyAlignment="1">
      <alignment horizontal="left" vertical="top"/>
    </xf>
    <xf numFmtId="0" fontId="168" fillId="0" borderId="0" xfId="0" applyFont="1" applyAlignment="1">
      <alignment vertical="top" wrapText="1"/>
    </xf>
    <xf numFmtId="0" fontId="168" fillId="0" borderId="0" xfId="0" applyFont="1" applyAlignment="1">
      <alignment vertical="top"/>
    </xf>
    <xf numFmtId="0" fontId="105" fillId="0" borderId="0" xfId="0" quotePrefix="1" applyFont="1" applyAlignment="1">
      <alignment vertical="center"/>
    </xf>
    <xf numFmtId="0" fontId="105" fillId="0" borderId="0" xfId="0" quotePrefix="1" applyFont="1" applyAlignment="1">
      <alignment vertical="top"/>
    </xf>
    <xf numFmtId="0" fontId="30" fillId="0" borderId="11" xfId="0" applyFont="1" applyBorder="1" applyAlignment="1">
      <alignment horizontal="center" vertical="center"/>
    </xf>
    <xf numFmtId="0" fontId="7" fillId="0" borderId="0" xfId="0" applyFont="1" applyFill="1"/>
    <xf numFmtId="0" fontId="38" fillId="0" borderId="0" xfId="0" applyFont="1" applyFill="1" applyAlignment="1">
      <alignment horizontal="right" vertical="center"/>
    </xf>
    <xf numFmtId="9" fontId="38" fillId="0" borderId="0" xfId="0" applyNumberFormat="1" applyFont="1" applyFill="1" applyAlignment="1">
      <alignment horizontal="left" vertical="top"/>
    </xf>
    <xf numFmtId="0" fontId="39" fillId="0" borderId="0" xfId="0" applyFont="1" applyFill="1" applyAlignment="1">
      <alignment vertical="top"/>
    </xf>
    <xf numFmtId="0" fontId="7" fillId="0" borderId="0" xfId="0" applyFont="1" applyFill="1" applyAlignment="1">
      <alignment vertical="top"/>
    </xf>
    <xf numFmtId="0" fontId="215" fillId="0" borderId="32" xfId="0" applyFont="1" applyBorder="1"/>
    <xf numFmtId="0" fontId="222" fillId="0" borderId="32" xfId="0" applyFont="1" applyBorder="1" applyAlignment="1">
      <alignment horizontal="center"/>
    </xf>
    <xf numFmtId="3" fontId="223" fillId="0" borderId="32" xfId="0" applyNumberFormat="1" applyFont="1" applyBorder="1" applyAlignment="1">
      <alignment horizontal="center"/>
    </xf>
    <xf numFmtId="3" fontId="215" fillId="0" borderId="32" xfId="0" applyNumberFormat="1" applyFont="1" applyBorder="1"/>
    <xf numFmtId="0" fontId="0" fillId="0" borderId="48" xfId="0" applyBorder="1"/>
    <xf numFmtId="0" fontId="0" fillId="0" borderId="50" xfId="0" applyBorder="1"/>
    <xf numFmtId="0" fontId="215" fillId="0" borderId="70" xfId="0" applyFont="1" applyBorder="1"/>
    <xf numFmtId="0" fontId="215" fillId="0" borderId="71" xfId="0" applyFont="1" applyBorder="1"/>
    <xf numFmtId="0" fontId="222" fillId="0" borderId="71" xfId="0" applyFont="1" applyBorder="1" applyAlignment="1">
      <alignment horizontal="center"/>
    </xf>
    <xf numFmtId="3" fontId="223" fillId="0" borderId="71" xfId="0" applyNumberFormat="1" applyFont="1" applyBorder="1" applyAlignment="1">
      <alignment horizontal="center"/>
    </xf>
    <xf numFmtId="3" fontId="215" fillId="0" borderId="71" xfId="0" applyNumberFormat="1" applyFont="1" applyBorder="1"/>
    <xf numFmtId="0" fontId="215" fillId="0" borderId="72" xfId="0" applyFont="1" applyBorder="1"/>
    <xf numFmtId="3" fontId="215" fillId="0" borderId="73" xfId="0" applyNumberFormat="1" applyFont="1" applyBorder="1"/>
    <xf numFmtId="3" fontId="215" fillId="0" borderId="74" xfId="0" applyNumberFormat="1" applyFont="1" applyBorder="1"/>
    <xf numFmtId="0" fontId="215" fillId="0" borderId="75" xfId="0" applyFont="1" applyBorder="1"/>
    <xf numFmtId="0" fontId="215" fillId="0" borderId="47" xfId="0" applyFont="1" applyBorder="1"/>
    <xf numFmtId="0" fontId="215" fillId="0" borderId="76" xfId="0" applyFont="1" applyBorder="1"/>
    <xf numFmtId="0" fontId="216" fillId="0" borderId="77" xfId="0" applyFont="1" applyBorder="1"/>
    <xf numFmtId="0" fontId="0" fillId="0" borderId="78" xfId="0" applyBorder="1"/>
    <xf numFmtId="0" fontId="0" fillId="0" borderId="79" xfId="0" applyBorder="1"/>
    <xf numFmtId="0" fontId="214" fillId="0" borderId="0" xfId="0" applyFont="1" applyBorder="1"/>
    <xf numFmtId="0" fontId="215" fillId="0" borderId="0" xfId="0" applyFont="1" applyBorder="1"/>
    <xf numFmtId="0" fontId="215" fillId="0" borderId="0" xfId="0" applyFont="1" applyBorder="1" applyAlignment="1">
      <alignment horizontal="right"/>
    </xf>
    <xf numFmtId="3" fontId="215" fillId="0" borderId="0" xfId="0" applyNumberFormat="1" applyFont="1" applyBorder="1" applyAlignment="1">
      <alignment horizontal="center"/>
    </xf>
    <xf numFmtId="0" fontId="215" fillId="0" borderId="0" xfId="0" applyFont="1" applyBorder="1" applyAlignment="1">
      <alignment horizontal="center"/>
    </xf>
    <xf numFmtId="164" fontId="215" fillId="0" borderId="0" xfId="0" applyNumberFormat="1" applyFont="1" applyBorder="1" applyAlignment="1">
      <alignment horizontal="center"/>
    </xf>
    <xf numFmtId="3" fontId="8" fillId="39" borderId="11" xfId="317" applyNumberFormat="1" applyFont="1" applyFill="1" applyBorder="1" applyAlignment="1">
      <alignment horizontal="center"/>
    </xf>
    <xf numFmtId="9" fontId="213" fillId="0" borderId="0" xfId="40" applyNumberFormat="1" applyFont="1" applyAlignment="1">
      <alignment horizontal="left"/>
    </xf>
    <xf numFmtId="9" fontId="116" fillId="39" borderId="11" xfId="0" applyNumberFormat="1" applyFont="1" applyFill="1" applyBorder="1" applyAlignment="1">
      <alignment horizontal="center"/>
    </xf>
    <xf numFmtId="165" fontId="116" fillId="39" borderId="11" xfId="0" applyNumberFormat="1" applyFont="1" applyFill="1" applyBorder="1" applyAlignment="1">
      <alignment horizontal="center"/>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1" xfId="0" applyFont="1" applyBorder="1" applyAlignment="1">
      <alignment horizontal="center"/>
    </xf>
    <xf numFmtId="3" fontId="29" fillId="39" borderId="11" xfId="0" applyNumberFormat="1" applyFont="1" applyFill="1" applyBorder="1" applyAlignment="1" applyProtection="1">
      <alignment horizontal="center"/>
    </xf>
    <xf numFmtId="0" fontId="29" fillId="0" borderId="11" xfId="0" applyFont="1" applyBorder="1" applyAlignment="1" applyProtection="1">
      <alignment horizontal="center"/>
    </xf>
    <xf numFmtId="3" fontId="29" fillId="41" borderId="11" xfId="40" applyNumberFormat="1" applyFont="1" applyFill="1" applyBorder="1" applyAlignment="1" applyProtection="1">
      <alignment horizontal="center"/>
    </xf>
    <xf numFmtId="0" fontId="8" fillId="111" borderId="11" xfId="0" applyFont="1" applyFill="1" applyBorder="1" applyAlignment="1">
      <alignment horizontal="center" wrapText="1"/>
    </xf>
    <xf numFmtId="3" fontId="8" fillId="111" borderId="11" xfId="0" applyNumberFormat="1" applyFont="1" applyFill="1" applyBorder="1" applyAlignment="1">
      <alignment horizontal="center" wrapText="1"/>
    </xf>
    <xf numFmtId="3" fontId="39" fillId="0" borderId="0" xfId="0" applyNumberFormat="1" applyFont="1" applyAlignment="1">
      <alignment horizontal="left" vertical="top"/>
    </xf>
    <xf numFmtId="3" fontId="213" fillId="0" borderId="0" xfId="0" applyNumberFormat="1" applyFont="1" applyAlignment="1">
      <alignment horizontal="center"/>
    </xf>
    <xf numFmtId="3" fontId="8" fillId="39" borderId="16" xfId="0" applyNumberFormat="1" applyFont="1" applyFill="1" applyBorder="1" applyAlignment="1">
      <alignment horizontal="center"/>
    </xf>
    <xf numFmtId="3" fontId="224" fillId="0" borderId="0" xfId="0" applyNumberFormat="1" applyFont="1"/>
    <xf numFmtId="0" fontId="8" fillId="0" borderId="11" xfId="0" applyFont="1" applyBorder="1" applyAlignment="1">
      <alignment horizontal="center" vertical="center"/>
    </xf>
    <xf numFmtId="0" fontId="8" fillId="0" borderId="11" xfId="0" applyFont="1" applyBorder="1" applyAlignment="1">
      <alignment horizontal="center"/>
    </xf>
    <xf numFmtId="186" fontId="8" fillId="0" borderId="0" xfId="0" applyNumberFormat="1" applyFont="1"/>
    <xf numFmtId="185" fontId="0" fillId="0" borderId="0" xfId="0" applyNumberFormat="1"/>
    <xf numFmtId="178" fontId="8" fillId="0" borderId="0" xfId="0" applyNumberFormat="1" applyFont="1"/>
    <xf numFmtId="0" fontId="225" fillId="0" borderId="0" xfId="0" applyFont="1" applyBorder="1"/>
    <xf numFmtId="165" fontId="7" fillId="0" borderId="0" xfId="109" applyNumberFormat="1" applyFont="1" applyAlignment="1">
      <alignment horizontal="left"/>
    </xf>
    <xf numFmtId="0" fontId="8" fillId="0" borderId="0" xfId="0" applyFont="1" applyFill="1" applyBorder="1" applyAlignment="1">
      <alignment horizontal="center"/>
    </xf>
    <xf numFmtId="0" fontId="8" fillId="0" borderId="11" xfId="0" applyFont="1" applyBorder="1" applyAlignment="1">
      <alignment horizontal="center"/>
    </xf>
    <xf numFmtId="3" fontId="8" fillId="41" borderId="11" xfId="0" applyNumberFormat="1" applyFont="1" applyFill="1" applyBorder="1" applyAlignment="1">
      <alignment horizontal="center" vertical="center"/>
    </xf>
    <xf numFmtId="2" fontId="138" fillId="41" borderId="11" xfId="0" applyNumberFormat="1" applyFont="1" applyFill="1" applyBorder="1" applyAlignment="1">
      <alignment horizontal="center" vertical="center" wrapText="1"/>
    </xf>
    <xf numFmtId="2" fontId="8" fillId="42" borderId="11" xfId="0" applyNumberFormat="1" applyFont="1" applyFill="1" applyBorder="1" applyAlignment="1">
      <alignment horizontal="center"/>
    </xf>
    <xf numFmtId="9" fontId="213" fillId="0" borderId="0" xfId="101" applyNumberFormat="1" applyFont="1" applyAlignment="1">
      <alignment horizontal="center"/>
    </xf>
    <xf numFmtId="208" fontId="9" fillId="0" borderId="0" xfId="0" applyNumberFormat="1" applyFont="1"/>
    <xf numFmtId="198" fontId="226" fillId="0" borderId="0" xfId="0" applyNumberFormat="1" applyFont="1"/>
    <xf numFmtId="187" fontId="8" fillId="41" borderId="11" xfId="0" applyNumberFormat="1" applyFont="1" applyFill="1" applyBorder="1" applyAlignment="1">
      <alignment horizontal="center"/>
    </xf>
    <xf numFmtId="3" fontId="29" fillId="0" borderId="11" xfId="0" applyNumberFormat="1" applyFont="1" applyFill="1" applyBorder="1" applyAlignment="1">
      <alignment horizontal="center" vertical="center" wrapText="1"/>
    </xf>
    <xf numFmtId="3" fontId="227" fillId="0" borderId="0" xfId="0" applyNumberFormat="1" applyFont="1"/>
    <xf numFmtId="4" fontId="39" fillId="0" borderId="0" xfId="0" applyNumberFormat="1" applyFont="1" applyFill="1" applyBorder="1" applyAlignment="1">
      <alignment horizontal="center"/>
    </xf>
    <xf numFmtId="165" fontId="228" fillId="0" borderId="0" xfId="109" applyNumberFormat="1" applyFont="1"/>
    <xf numFmtId="4" fontId="39" fillId="0" borderId="0" xfId="0" applyNumberFormat="1" applyFont="1" applyFill="1" applyBorder="1" applyAlignment="1">
      <alignment horizontal="right" vertical="center"/>
    </xf>
    <xf numFmtId="4" fontId="39" fillId="0" borderId="0" xfId="0" applyNumberFormat="1" applyFont="1" applyFill="1" applyBorder="1" applyAlignment="1">
      <alignment horizontal="right"/>
    </xf>
    <xf numFmtId="4" fontId="77" fillId="0" borderId="0" xfId="0" applyNumberFormat="1" applyFont="1" applyFill="1" applyBorder="1" applyAlignment="1">
      <alignment horizontal="left"/>
    </xf>
    <xf numFmtId="0" fontId="147" fillId="0" borderId="0" xfId="0" applyFont="1" applyAlignment="1">
      <alignment horizontal="right"/>
    </xf>
    <xf numFmtId="0" fontId="147" fillId="0" borderId="0" xfId="0" applyFont="1"/>
    <xf numFmtId="164" fontId="147" fillId="0" borderId="0" xfId="0" applyNumberFormat="1" applyFont="1" applyAlignment="1">
      <alignment horizontal="left"/>
    </xf>
    <xf numFmtId="191" fontId="147" fillId="0" borderId="0" xfId="0" applyNumberFormat="1" applyFont="1"/>
    <xf numFmtId="0" fontId="0" fillId="0" borderId="22" xfId="0" applyBorder="1"/>
    <xf numFmtId="9" fontId="39" fillId="0" borderId="0" xfId="0" applyNumberFormat="1" applyFont="1"/>
    <xf numFmtId="9" fontId="1" fillId="39" borderId="11" xfId="0" applyNumberFormat="1" applyFont="1" applyFill="1" applyBorder="1" applyAlignment="1">
      <alignment horizontal="center"/>
    </xf>
    <xf numFmtId="2" fontId="8" fillId="0" borderId="0" xfId="0" applyNumberFormat="1" applyFont="1" applyAlignment="1">
      <alignment horizontal="center"/>
    </xf>
    <xf numFmtId="2" fontId="0" fillId="0" borderId="0" xfId="40" applyNumberFormat="1" applyFont="1" applyAlignment="1">
      <alignment horizontal="center"/>
    </xf>
    <xf numFmtId="2" fontId="0" fillId="0" borderId="0" xfId="109" applyNumberFormat="1" applyFont="1" applyAlignment="1">
      <alignment horizontal="center"/>
    </xf>
    <xf numFmtId="166" fontId="0" fillId="0" borderId="0" xfId="0" applyNumberFormat="1" applyAlignment="1">
      <alignment horizontal="center"/>
    </xf>
    <xf numFmtId="193" fontId="0" fillId="0" borderId="0" xfId="40" applyNumberFormat="1" applyFont="1" applyAlignment="1">
      <alignment horizontal="center"/>
    </xf>
    <xf numFmtId="3" fontId="0" fillId="0" borderId="0" xfId="40" applyNumberFormat="1" applyFont="1" applyAlignment="1">
      <alignment horizontal="center"/>
    </xf>
    <xf numFmtId="3" fontId="0" fillId="0" borderId="0" xfId="0" applyNumberFormat="1" applyFill="1" applyAlignment="1">
      <alignment horizontal="center"/>
    </xf>
    <xf numFmtId="193" fontId="0" fillId="41" borderId="0" xfId="40" applyNumberFormat="1" applyFont="1" applyFill="1" applyAlignment="1">
      <alignment horizontal="center"/>
    </xf>
    <xf numFmtId="3" fontId="29" fillId="0" borderId="11" xfId="0" applyNumberFormat="1" applyFont="1" applyBorder="1" applyAlignment="1">
      <alignment horizontal="center"/>
    </xf>
    <xf numFmtId="0" fontId="29" fillId="0" borderId="11" xfId="0" applyFont="1" applyBorder="1" applyAlignment="1">
      <alignment horizontal="center" wrapText="1"/>
    </xf>
    <xf numFmtId="194" fontId="62" fillId="0" borderId="0" xfId="0" applyNumberFormat="1" applyFont="1"/>
    <xf numFmtId="0" fontId="9" fillId="38" borderId="15" xfId="0" applyFont="1" applyFill="1" applyBorder="1" applyAlignment="1">
      <alignment horizontal="center" vertical="center" wrapText="1"/>
    </xf>
    <xf numFmtId="0" fontId="9" fillId="38" borderId="15" xfId="0" quotePrefix="1" applyFont="1" applyFill="1" applyBorder="1" applyAlignment="1">
      <alignment horizontal="center" vertical="center" wrapText="1"/>
    </xf>
    <xf numFmtId="0" fontId="164" fillId="38" borderId="15" xfId="0" applyFont="1" applyFill="1" applyBorder="1" applyAlignment="1">
      <alignment horizontal="center" vertical="center" wrapText="1"/>
    </xf>
    <xf numFmtId="0" fontId="164" fillId="38" borderId="24" xfId="0" applyFont="1" applyFill="1" applyBorder="1" applyAlignment="1">
      <alignment horizontal="center" vertical="center" wrapText="1"/>
    </xf>
    <xf numFmtId="3" fontId="143" fillId="0" borderId="0" xfId="0" applyNumberFormat="1" applyFont="1" applyAlignment="1">
      <alignment horizontal="center"/>
    </xf>
    <xf numFmtId="207" fontId="144" fillId="38" borderId="0" xfId="91" applyNumberFormat="1" applyFont="1" applyFill="1" applyAlignment="1" applyProtection="1">
      <alignment horizontal="center"/>
    </xf>
    <xf numFmtId="0" fontId="118" fillId="38" borderId="0" xfId="91" applyFont="1" applyFill="1" applyProtection="1"/>
    <xf numFmtId="209" fontId="0" fillId="39" borderId="0" xfId="0" applyNumberFormat="1" applyFill="1"/>
    <xf numFmtId="209" fontId="0" fillId="40" borderId="0" xfId="0" applyNumberFormat="1" applyFill="1"/>
    <xf numFmtId="209" fontId="8" fillId="38" borderId="0" xfId="0" applyNumberFormat="1" applyFont="1" applyFill="1"/>
    <xf numFmtId="0" fontId="29" fillId="0" borderId="11" xfId="0" applyFont="1" applyFill="1" applyBorder="1" applyAlignment="1">
      <alignment horizontal="center" vertical="center" wrapText="1"/>
    </xf>
    <xf numFmtId="3" fontId="68" fillId="40" borderId="11" xfId="44" applyNumberFormat="1" applyFont="1" applyFill="1" applyBorder="1" applyAlignment="1">
      <alignment horizontal="center" vertical="center"/>
    </xf>
    <xf numFmtId="3" fontId="29" fillId="38" borderId="11" xfId="0" applyNumberFormat="1" applyFont="1" applyFill="1" applyBorder="1" applyAlignment="1">
      <alignment horizontal="center" vertical="center"/>
    </xf>
    <xf numFmtId="3" fontId="29" fillId="38" borderId="11" xfId="44" applyNumberFormat="1" applyFont="1" applyFill="1" applyBorder="1" applyAlignment="1">
      <alignment horizontal="center" vertical="center"/>
    </xf>
    <xf numFmtId="3" fontId="144" fillId="0" borderId="11" xfId="0" applyNumberFormat="1" applyFont="1" applyBorder="1" applyAlignment="1">
      <alignment horizontal="center" vertical="center" wrapText="1"/>
    </xf>
    <xf numFmtId="0" fontId="37" fillId="38" borderId="16" xfId="0" applyFont="1" applyFill="1" applyBorder="1"/>
    <xf numFmtId="3" fontId="68" fillId="38" borderId="28" xfId="44" applyNumberFormat="1" applyFont="1" applyFill="1" applyBorder="1" applyAlignment="1">
      <alignment horizontal="center" vertical="center"/>
    </xf>
    <xf numFmtId="0" fontId="37" fillId="38" borderId="23" xfId="0" applyFont="1" applyFill="1" applyBorder="1"/>
    <xf numFmtId="0" fontId="29" fillId="0" borderId="24" xfId="0" applyFont="1" applyBorder="1" applyAlignment="1">
      <alignment horizontal="center" wrapText="1"/>
    </xf>
    <xf numFmtId="0" fontId="229" fillId="0" borderId="11" xfId="0" applyFont="1" applyBorder="1" applyAlignment="1">
      <alignment horizontal="center" wrapText="1"/>
    </xf>
    <xf numFmtId="0" fontId="144" fillId="0" borderId="11" xfId="0" applyFont="1" applyBorder="1" applyAlignment="1">
      <alignment horizontal="center" wrapText="1"/>
    </xf>
    <xf numFmtId="0" fontId="230" fillId="0" borderId="11" xfId="0" applyFont="1" applyBorder="1" applyAlignment="1">
      <alignment horizontal="center" wrapText="1"/>
    </xf>
    <xf numFmtId="3" fontId="7" fillId="40" borderId="11" xfId="0" applyNumberFormat="1" applyFont="1" applyFill="1" applyBorder="1" applyAlignment="1">
      <alignment horizontal="center"/>
    </xf>
    <xf numFmtId="3" fontId="7" fillId="40" borderId="11" xfId="0" applyNumberFormat="1" applyFont="1" applyFill="1" applyBorder="1" applyAlignment="1">
      <alignment horizontal="center" vertical="center"/>
    </xf>
    <xf numFmtId="3" fontId="7" fillId="0" borderId="11" xfId="0" applyNumberFormat="1" applyFont="1" applyBorder="1" applyAlignment="1">
      <alignment horizontal="center"/>
    </xf>
    <xf numFmtId="3" fontId="7" fillId="0" borderId="11" xfId="0" applyNumberFormat="1" applyFont="1" applyBorder="1" applyAlignment="1">
      <alignment horizontal="center" wrapText="1"/>
    </xf>
    <xf numFmtId="3" fontId="7" fillId="0" borderId="11" xfId="0" applyNumberFormat="1" applyFont="1" applyBorder="1" applyAlignment="1">
      <alignment horizontal="center" vertical="center" wrapText="1"/>
    </xf>
    <xf numFmtId="3" fontId="37" fillId="38" borderId="11" xfId="40" applyNumberFormat="1" applyFont="1" applyFill="1" applyBorder="1" applyAlignment="1">
      <alignment horizontal="center" vertical="center"/>
    </xf>
    <xf numFmtId="3" fontId="37" fillId="38" borderId="11" xfId="0" applyNumberFormat="1" applyFont="1" applyFill="1" applyBorder="1" applyAlignment="1">
      <alignment horizontal="center" vertical="center"/>
    </xf>
    <xf numFmtId="9" fontId="37" fillId="43" borderId="11" xfId="109" applyFont="1" applyFill="1" applyBorder="1" applyAlignment="1">
      <alignment horizontal="center" vertical="center" wrapText="1"/>
    </xf>
    <xf numFmtId="9" fontId="37" fillId="33" borderId="11" xfId="0" applyNumberFormat="1" applyFont="1" applyFill="1" applyBorder="1" applyAlignment="1">
      <alignment horizontal="center" vertical="center" wrapText="1"/>
    </xf>
    <xf numFmtId="0" fontId="37" fillId="33" borderId="11" xfId="0" applyFont="1" applyFill="1" applyBorder="1" applyAlignment="1">
      <alignment horizontal="center" vertical="center" wrapText="1"/>
    </xf>
    <xf numFmtId="10" fontId="68" fillId="35" borderId="11" xfId="0" applyNumberFormat="1" applyFont="1" applyFill="1" applyBorder="1" applyAlignment="1">
      <alignment horizontal="center" vertical="center" wrapText="1"/>
    </xf>
    <xf numFmtId="10" fontId="37" fillId="43" borderId="11" xfId="109" applyNumberFormat="1" applyFont="1" applyFill="1" applyBorder="1" applyAlignment="1">
      <alignment horizontal="center" vertical="center" wrapText="1"/>
    </xf>
    <xf numFmtId="10" fontId="37" fillId="33" borderId="11" xfId="0" applyNumberFormat="1" applyFont="1" applyFill="1" applyBorder="1" applyAlignment="1">
      <alignment horizontal="center" vertical="center" wrapText="1"/>
    </xf>
    <xf numFmtId="0" fontId="29" fillId="0" borderId="11" xfId="87" applyNumberFormat="1" applyFont="1" applyFill="1" applyBorder="1" applyAlignment="1">
      <alignment horizontal="center" vertical="center" wrapText="1"/>
    </xf>
    <xf numFmtId="165" fontId="37" fillId="54" borderId="11" xfId="109" applyNumberFormat="1" applyFont="1" applyFill="1" applyBorder="1" applyAlignment="1">
      <alignment horizontal="center" vertical="center"/>
    </xf>
    <xf numFmtId="165" fontId="68" fillId="56" borderId="11" xfId="109" applyNumberFormat="1" applyFont="1" applyFill="1" applyBorder="1" applyAlignment="1">
      <alignment horizontal="center" vertical="center"/>
    </xf>
    <xf numFmtId="165" fontId="144" fillId="54" borderId="11" xfId="109" applyNumberFormat="1" applyFont="1" applyFill="1" applyBorder="1" applyAlignment="1">
      <alignment horizontal="center" vertical="center"/>
    </xf>
    <xf numFmtId="165" fontId="231" fillId="56" borderId="11" xfId="109" applyNumberFormat="1" applyFont="1" applyFill="1" applyBorder="1" applyAlignment="1">
      <alignment horizontal="center" vertical="center"/>
    </xf>
    <xf numFmtId="9" fontId="37" fillId="54" borderId="11" xfId="109" applyFont="1" applyFill="1" applyBorder="1" applyAlignment="1">
      <alignment horizontal="center" vertical="center"/>
    </xf>
    <xf numFmtId="9" fontId="68" fillId="56" borderId="11" xfId="109" applyFont="1" applyFill="1" applyBorder="1" applyAlignment="1">
      <alignment horizontal="center" vertical="center"/>
    </xf>
    <xf numFmtId="166" fontId="7" fillId="0" borderId="0" xfId="40" applyNumberFormat="1" applyFont="1" applyAlignment="1">
      <alignment horizontal="right" vertical="center"/>
    </xf>
    <xf numFmtId="166" fontId="7" fillId="0" borderId="0" xfId="0" applyNumberFormat="1" applyFont="1" applyAlignment="1">
      <alignment horizontal="right" vertical="center"/>
    </xf>
    <xf numFmtId="1" fontId="7" fillId="0" borderId="0" xfId="0" applyNumberFormat="1" applyFont="1" applyAlignment="1">
      <alignment horizontal="right" vertical="center"/>
    </xf>
    <xf numFmtId="0" fontId="7" fillId="0" borderId="0" xfId="0" applyFont="1" applyAlignment="1">
      <alignment horizontal="right" vertical="center"/>
    </xf>
    <xf numFmtId="0" fontId="7" fillId="0" borderId="0" xfId="0" applyFont="1" applyAlignment="1">
      <alignment horizontal="right"/>
    </xf>
    <xf numFmtId="166" fontId="7" fillId="0" borderId="0" xfId="0" applyNumberFormat="1" applyFont="1" applyAlignment="1">
      <alignment horizontal="right"/>
    </xf>
    <xf numFmtId="9" fontId="7" fillId="0" borderId="0" xfId="0" applyNumberFormat="1" applyFont="1" applyAlignment="1">
      <alignment horizontal="center" vertical="center"/>
    </xf>
    <xf numFmtId="0" fontId="7" fillId="0" borderId="0" xfId="0" applyFont="1" applyAlignment="1">
      <alignment horizontal="center" vertical="center"/>
    </xf>
    <xf numFmtId="0" fontId="68" fillId="0" borderId="32" xfId="0" applyFont="1" applyBorder="1" applyAlignment="1">
      <alignment horizontal="left" vertical="top"/>
    </xf>
    <xf numFmtId="0" fontId="29" fillId="0" borderId="23" xfId="0" applyFont="1" applyBorder="1" applyAlignment="1">
      <alignment horizontal="center"/>
    </xf>
    <xf numFmtId="3" fontId="37" fillId="38" borderId="45" xfId="40" applyNumberFormat="1" applyFont="1" applyFill="1" applyBorder="1" applyAlignment="1">
      <alignment horizontal="center" vertical="center"/>
    </xf>
    <xf numFmtId="3" fontId="37" fillId="38" borderId="23" xfId="0" applyNumberFormat="1" applyFont="1" applyFill="1" applyBorder="1" applyAlignment="1">
      <alignment horizontal="center" vertical="center"/>
    </xf>
    <xf numFmtId="174" fontId="136" fillId="39" borderId="11" xfId="0" applyNumberFormat="1" applyFont="1" applyFill="1" applyBorder="1" applyAlignment="1">
      <alignment horizontal="center" vertical="center"/>
    </xf>
    <xf numFmtId="3" fontId="73" fillId="39" borderId="11" xfId="0" applyNumberFormat="1" applyFont="1" applyFill="1" applyBorder="1" applyAlignment="1" applyProtection="1">
      <alignment horizontal="center" vertical="center"/>
      <protection locked="0"/>
    </xf>
    <xf numFmtId="210" fontId="0" fillId="0" borderId="0" xfId="0" applyNumberFormat="1"/>
    <xf numFmtId="209" fontId="8" fillId="39" borderId="11" xfId="0" applyNumberFormat="1" applyFont="1" applyFill="1" applyBorder="1" applyAlignment="1">
      <alignment horizontal="center" vertical="center"/>
    </xf>
    <xf numFmtId="165" fontId="8" fillId="39" borderId="11" xfId="0" applyNumberFormat="1" applyFont="1" applyFill="1" applyBorder="1" applyAlignment="1">
      <alignment horizontal="center"/>
    </xf>
    <xf numFmtId="10" fontId="8" fillId="39" borderId="11" xfId="0" applyNumberFormat="1" applyFont="1" applyFill="1" applyBorder="1" applyAlignment="1">
      <alignment horizontal="center"/>
    </xf>
    <xf numFmtId="3" fontId="215" fillId="0" borderId="0" xfId="0" applyNumberFormat="1" applyFont="1"/>
    <xf numFmtId="3" fontId="215" fillId="0" borderId="0" xfId="0" applyNumberFormat="1" applyFont="1" applyAlignment="1">
      <alignment horizontal="left"/>
    </xf>
    <xf numFmtId="3" fontId="233" fillId="0" borderId="0" xfId="0" applyNumberFormat="1" applyFont="1"/>
    <xf numFmtId="3" fontId="233" fillId="0" borderId="0" xfId="0" applyNumberFormat="1" applyFont="1" applyAlignment="1">
      <alignment horizontal="right"/>
    </xf>
    <xf numFmtId="3" fontId="234" fillId="0" borderId="0" xfId="0" applyNumberFormat="1" applyFont="1"/>
    <xf numFmtId="3" fontId="40" fillId="0" borderId="0" xfId="0" applyNumberFormat="1" applyFont="1"/>
    <xf numFmtId="3" fontId="7" fillId="0" borderId="0" xfId="0" quotePrefix="1" applyNumberFormat="1" applyFont="1"/>
    <xf numFmtId="3" fontId="235" fillId="0" borderId="0" xfId="0" applyNumberFormat="1" applyFont="1"/>
    <xf numFmtId="3" fontId="8" fillId="0" borderId="0" xfId="0" quotePrefix="1" applyNumberFormat="1" applyFont="1" applyAlignment="1">
      <alignment horizontal="left"/>
    </xf>
    <xf numFmtId="0" fontId="164" fillId="38" borderId="24" xfId="0" applyFont="1" applyFill="1" applyBorder="1" applyAlignment="1">
      <alignment horizontal="center" vertical="center" wrapText="1"/>
    </xf>
    <xf numFmtId="0" fontId="68" fillId="0" borderId="0" xfId="0" applyFont="1" applyFill="1" applyBorder="1" applyAlignment="1">
      <alignment horizontal="left"/>
    </xf>
    <xf numFmtId="207" fontId="217" fillId="33" borderId="30" xfId="0" applyNumberFormat="1" applyFont="1" applyFill="1" applyBorder="1" applyAlignment="1">
      <alignment horizontal="center"/>
    </xf>
    <xf numFmtId="207" fontId="217" fillId="33" borderId="30" xfId="0" quotePrefix="1" applyNumberFormat="1" applyFont="1" applyFill="1" applyBorder="1" applyAlignment="1">
      <alignment horizontal="center"/>
    </xf>
    <xf numFmtId="207" fontId="217" fillId="33" borderId="30" xfId="91" applyNumberFormat="1" applyFont="1" applyFill="1" applyBorder="1" applyAlignment="1">
      <alignment horizontal="center"/>
      <protection locked="0"/>
    </xf>
    <xf numFmtId="207" fontId="217" fillId="33" borderId="30" xfId="91" applyNumberFormat="1" applyFont="1" applyFill="1" applyBorder="1" applyAlignment="1">
      <alignment horizontal="center" vertical="center"/>
      <protection locked="0"/>
    </xf>
    <xf numFmtId="3" fontId="24" fillId="0" borderId="11" xfId="0" applyNumberFormat="1" applyFont="1" applyBorder="1" applyAlignment="1">
      <alignment horizontal="center"/>
    </xf>
    <xf numFmtId="0" fontId="7" fillId="37" borderId="0" xfId="105" applyFont="1" applyFill="1" applyBorder="1" applyAlignment="1">
      <alignment vertical="top"/>
    </xf>
    <xf numFmtId="49" fontId="121" fillId="28" borderId="18" xfId="122" applyFont="1" applyBorder="1" applyAlignment="1">
      <alignment horizontal="left" vertical="top" wrapText="1"/>
    </xf>
    <xf numFmtId="49" fontId="121" fillId="28" borderId="19" xfId="122" applyFont="1" applyBorder="1" applyAlignment="1">
      <alignment horizontal="left" vertical="top" wrapText="1"/>
    </xf>
    <xf numFmtId="49" fontId="121" fillId="28" borderId="20" xfId="122" applyFont="1" applyBorder="1" applyAlignment="1">
      <alignment horizontal="left" vertical="top" wrapText="1"/>
    </xf>
    <xf numFmtId="49" fontId="121" fillId="28" borderId="1" xfId="122" applyFont="1">
      <alignment horizontal="left" vertical="top" wrapText="1"/>
    </xf>
    <xf numFmtId="49" fontId="121" fillId="28" borderId="18" xfId="122" applyFont="1" applyBorder="1" applyAlignment="1">
      <alignment horizontal="left" vertical="center" wrapText="1"/>
    </xf>
    <xf numFmtId="49" fontId="121" fillId="28" borderId="19" xfId="122" applyFont="1" applyBorder="1" applyAlignment="1">
      <alignment horizontal="left" vertical="center" wrapText="1"/>
    </xf>
    <xf numFmtId="49" fontId="121" fillId="28" borderId="20" xfId="122" applyFont="1" applyBorder="1" applyAlignment="1">
      <alignment horizontal="left" vertical="center" wrapText="1"/>
    </xf>
    <xf numFmtId="49" fontId="121" fillId="28" borderId="18" xfId="122" quotePrefix="1" applyFont="1" applyBorder="1" applyAlignment="1">
      <alignment horizontal="left" vertical="center" wrapText="1"/>
    </xf>
    <xf numFmtId="49" fontId="121" fillId="28" borderId="1" xfId="122" quotePrefix="1" applyFont="1" applyAlignment="1">
      <alignment horizontal="left" vertical="top" wrapText="1"/>
    </xf>
    <xf numFmtId="49" fontId="121" fillId="28" borderId="18" xfId="122" applyFont="1" applyBorder="1">
      <alignment horizontal="left" vertical="top" wrapText="1"/>
    </xf>
    <xf numFmtId="49" fontId="121" fillId="28" borderId="19" xfId="122" applyFont="1" applyBorder="1">
      <alignment horizontal="left" vertical="top" wrapText="1"/>
    </xf>
    <xf numFmtId="49" fontId="121" fillId="28" borderId="20" xfId="122" applyFont="1" applyBorder="1">
      <alignment horizontal="left" vertical="top" wrapText="1"/>
    </xf>
    <xf numFmtId="0" fontId="7" fillId="0" borderId="0" xfId="0" applyFont="1" applyAlignment="1">
      <alignment horizontal="left" wrapText="1"/>
    </xf>
    <xf numFmtId="0" fontId="24" fillId="0" borderId="0" xfId="0" applyFont="1" applyAlignment="1">
      <alignment horizontal="left" wrapText="1"/>
    </xf>
    <xf numFmtId="0" fontId="39" fillId="39" borderId="0" xfId="91" applyFont="1" applyFill="1" applyAlignment="1">
      <alignment horizontal="center"/>
      <protection locked="0"/>
    </xf>
    <xf numFmtId="0" fontId="39" fillId="41" borderId="0" xfId="91" applyFont="1" applyFill="1" applyAlignment="1">
      <alignment horizontal="center"/>
      <protection locked="0"/>
    </xf>
    <xf numFmtId="0" fontId="7" fillId="0" borderId="0" xfId="0" applyFont="1" applyAlignment="1">
      <alignment horizontal="left" vertical="top" wrapText="1"/>
    </xf>
    <xf numFmtId="0" fontId="24" fillId="0" borderId="0" xfId="0" applyFont="1" applyAlignment="1">
      <alignment horizontal="left" vertical="top" wrapText="1"/>
    </xf>
    <xf numFmtId="0" fontId="121" fillId="0" borderId="0" xfId="0" applyFont="1" applyAlignment="1">
      <alignment horizontal="left" vertical="top" wrapText="1"/>
    </xf>
    <xf numFmtId="0" fontId="0" fillId="0" borderId="0" xfId="0" applyAlignment="1">
      <alignment horizontal="left" vertical="top" wrapText="1"/>
    </xf>
    <xf numFmtId="0" fontId="39" fillId="38" borderId="0" xfId="91" applyFont="1" applyFill="1" applyAlignment="1">
      <alignment horizontal="center"/>
      <protection locked="0"/>
    </xf>
    <xf numFmtId="0" fontId="166" fillId="58" borderId="0" xfId="91" applyFont="1" applyFill="1" applyAlignment="1">
      <alignment horizontal="center"/>
      <protection locked="0"/>
    </xf>
    <xf numFmtId="0" fontId="166" fillId="58" borderId="0" xfId="0" applyFont="1" applyFill="1" applyAlignment="1">
      <alignment horizontal="center"/>
    </xf>
    <xf numFmtId="0" fontId="24" fillId="0" borderId="0" xfId="91" applyFill="1" applyAlignment="1">
      <alignment horizontal="center"/>
      <protection locked="0"/>
    </xf>
    <xf numFmtId="0" fontId="121" fillId="0" borderId="0" xfId="0" applyFont="1" applyAlignment="1">
      <alignment horizontal="left" wrapText="1"/>
    </xf>
    <xf numFmtId="0" fontId="105" fillId="0" borderId="11" xfId="0" quotePrefix="1" applyFont="1" applyBorder="1" applyAlignment="1">
      <alignment horizontal="center" vertical="center" wrapText="1"/>
    </xf>
    <xf numFmtId="0" fontId="105" fillId="0" borderId="11" xfId="0" applyFont="1" applyBorder="1" applyAlignment="1">
      <alignment horizontal="center" vertical="center" wrapText="1"/>
    </xf>
    <xf numFmtId="0" fontId="94" fillId="0" borderId="11"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5" xfId="0" applyFont="1" applyBorder="1" applyAlignment="1">
      <alignment horizontal="center" vertical="center" wrapText="1"/>
    </xf>
    <xf numFmtId="0" fontId="8" fillId="37" borderId="0" xfId="105" quotePrefix="1" applyFont="1" applyFill="1" applyBorder="1" applyAlignment="1">
      <alignment horizontal="left" vertical="center" wrapText="1"/>
    </xf>
    <xf numFmtId="0" fontId="8" fillId="37" borderId="0" xfId="105" applyFont="1" applyFill="1" applyBorder="1" applyAlignment="1">
      <alignment horizontal="left" vertical="center" wrapText="1"/>
    </xf>
    <xf numFmtId="0" fontId="7" fillId="0" borderId="0" xfId="0" quotePrefix="1" applyFont="1" applyFill="1" applyAlignment="1">
      <alignment horizontal="left" vertical="top" wrapText="1"/>
    </xf>
    <xf numFmtId="0" fontId="7" fillId="0" borderId="0" xfId="0" applyFont="1" applyFill="1" applyAlignment="1">
      <alignment horizontal="left" vertical="top" wrapText="1"/>
    </xf>
    <xf numFmtId="0" fontId="8" fillId="0" borderId="11" xfId="0" applyFont="1" applyBorder="1" applyAlignment="1">
      <alignment horizontal="center" vertical="center" wrapText="1"/>
    </xf>
    <xf numFmtId="0" fontId="24"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24" xfId="0" applyFont="1" applyBorder="1" applyAlignment="1">
      <alignment horizontal="center" vertical="center" wrapText="1"/>
    </xf>
    <xf numFmtId="0" fontId="7" fillId="0" borderId="0" xfId="0" quotePrefix="1" applyFont="1" applyAlignment="1">
      <alignment horizontal="left" vertical="top" wrapText="1"/>
    </xf>
    <xf numFmtId="0" fontId="8" fillId="0" borderId="16" xfId="0" quotePrefix="1" applyFont="1" applyBorder="1" applyAlignment="1">
      <alignment horizontal="center" vertical="center" wrapText="1"/>
    </xf>
    <xf numFmtId="0" fontId="8" fillId="0" borderId="28" xfId="0" applyFont="1" applyBorder="1" applyAlignment="1">
      <alignment horizontal="center" vertical="center" wrapText="1"/>
    </xf>
    <xf numFmtId="0" fontId="172" fillId="0" borderId="0" xfId="70" applyFont="1" applyAlignment="1" applyProtection="1">
      <alignment horizontal="center"/>
    </xf>
    <xf numFmtId="0" fontId="30" fillId="0" borderId="15"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11" xfId="0" applyFont="1" applyBorder="1" applyAlignment="1">
      <alignment horizontal="center" vertical="center" wrapText="1"/>
    </xf>
    <xf numFmtId="0" fontId="37" fillId="0" borderId="16" xfId="0" quotePrefix="1" applyFont="1" applyBorder="1" applyAlignment="1">
      <alignment horizontal="center" vertical="center" wrapText="1"/>
    </xf>
    <xf numFmtId="0" fontId="37" fillId="0" borderId="28" xfId="0" applyFont="1" applyBorder="1" applyAlignment="1">
      <alignment horizontal="center" vertical="center"/>
    </xf>
    <xf numFmtId="0" fontId="37" fillId="0" borderId="23" xfId="0" applyFont="1" applyBorder="1" applyAlignment="1">
      <alignment horizontal="center" vertical="center"/>
    </xf>
    <xf numFmtId="0" fontId="8" fillId="0" borderId="11" xfId="0" applyFont="1" applyBorder="1" applyAlignment="1">
      <alignment horizontal="center" vertical="top" wrapText="1"/>
    </xf>
    <xf numFmtId="0" fontId="29" fillId="0" borderId="11" xfId="0" applyFont="1" applyBorder="1" applyAlignment="1">
      <alignment horizontal="center" vertical="top" wrapText="1"/>
    </xf>
    <xf numFmtId="0" fontId="37" fillId="0" borderId="11" xfId="0" quotePrefix="1" applyFont="1" applyBorder="1" applyAlignment="1">
      <alignment horizontal="center" vertical="center" wrapText="1"/>
    </xf>
    <xf numFmtId="0" fontId="37" fillId="0" borderId="11" xfId="0" applyFont="1" applyBorder="1" applyAlignment="1">
      <alignment horizontal="center" vertical="center" wrapText="1"/>
    </xf>
    <xf numFmtId="0" fontId="39" fillId="0" borderId="0" xfId="0" quotePrefix="1" applyFont="1" applyAlignment="1">
      <alignment horizontal="left" vertical="top" wrapText="1"/>
    </xf>
    <xf numFmtId="0" fontId="156" fillId="0" borderId="0" xfId="0" applyFont="1" applyAlignment="1">
      <alignment horizontal="left" vertical="top" wrapText="1"/>
    </xf>
    <xf numFmtId="0" fontId="39" fillId="0" borderId="0" xfId="0" quotePrefix="1" applyFont="1" applyAlignment="1">
      <alignment horizontal="left" wrapText="1"/>
    </xf>
    <xf numFmtId="0" fontId="39" fillId="0" borderId="0" xfId="0" applyFont="1" applyAlignment="1">
      <alignment horizontal="left" wrapText="1"/>
    </xf>
    <xf numFmtId="0" fontId="29" fillId="0" borderId="11" xfId="0" applyFont="1" applyBorder="1" applyAlignment="1">
      <alignment horizontal="center" vertical="center" wrapText="1"/>
    </xf>
    <xf numFmtId="1" fontId="39" fillId="0" borderId="0" xfId="0" quotePrefix="1" applyNumberFormat="1" applyFont="1" applyFill="1" applyBorder="1" applyAlignment="1">
      <alignment horizontal="left" vertical="top" wrapText="1"/>
    </xf>
    <xf numFmtId="1" fontId="39" fillId="0" borderId="0" xfId="0" applyNumberFormat="1" applyFont="1" applyFill="1" applyBorder="1" applyAlignment="1">
      <alignment horizontal="left" vertical="top" wrapText="1"/>
    </xf>
    <xf numFmtId="0" fontId="39" fillId="0" borderId="0" xfId="0" applyFont="1" applyAlignment="1">
      <alignment horizontal="left" vertical="top" wrapText="1"/>
    </xf>
    <xf numFmtId="0" fontId="8" fillId="0" borderId="11" xfId="0" quotePrefix="1" applyFont="1" applyBorder="1" applyAlignment="1">
      <alignment horizontal="center" vertical="center" wrapText="1"/>
    </xf>
    <xf numFmtId="0" fontId="29" fillId="0" borderId="16" xfId="0" applyFont="1" applyBorder="1" applyAlignment="1">
      <alignment horizontal="center"/>
    </xf>
    <xf numFmtId="0" fontId="29" fillId="0" borderId="23" xfId="0" applyFont="1" applyBorder="1" applyAlignment="1">
      <alignment horizontal="center"/>
    </xf>
    <xf numFmtId="0" fontId="30" fillId="0" borderId="15" xfId="0" applyFont="1" applyBorder="1" applyAlignment="1">
      <alignment horizontal="center" vertical="center"/>
    </xf>
    <xf numFmtId="0" fontId="30" fillId="0" borderId="29" xfId="0" applyFont="1" applyBorder="1" applyAlignment="1">
      <alignment horizontal="center" vertical="center"/>
    </xf>
    <xf numFmtId="0" fontId="30" fillId="0" borderId="24" xfId="0" applyFont="1" applyBorder="1" applyAlignment="1">
      <alignment horizontal="center" vertical="center"/>
    </xf>
    <xf numFmtId="0" fontId="30" fillId="0" borderId="16" xfId="0" applyFont="1" applyBorder="1" applyAlignment="1">
      <alignment horizontal="center"/>
    </xf>
    <xf numFmtId="0" fontId="30" fillId="0" borderId="28" xfId="0" applyFont="1" applyBorder="1" applyAlignment="1">
      <alignment horizontal="center"/>
    </xf>
    <xf numFmtId="0" fontId="30" fillId="0" borderId="23" xfId="0" applyFont="1" applyBorder="1" applyAlignment="1">
      <alignment horizontal="center"/>
    </xf>
    <xf numFmtId="0" fontId="8" fillId="0" borderId="11" xfId="0" applyFont="1" applyBorder="1" applyAlignment="1">
      <alignment horizontal="center" vertical="center"/>
    </xf>
    <xf numFmtId="0" fontId="122" fillId="0" borderId="33" xfId="0" applyFont="1" applyBorder="1" applyAlignment="1">
      <alignment horizontal="left" wrapText="1"/>
    </xf>
    <xf numFmtId="0" fontId="122" fillId="0" borderId="34" xfId="0" applyFont="1" applyBorder="1" applyAlignment="1">
      <alignment horizontal="left" wrapText="1"/>
    </xf>
    <xf numFmtId="0" fontId="122" fillId="0" borderId="35" xfId="0" applyFont="1" applyBorder="1" applyAlignment="1">
      <alignment horizontal="left" wrapText="1"/>
    </xf>
    <xf numFmtId="0" fontId="122" fillId="0" borderId="36" xfId="0" applyFont="1" applyBorder="1" applyAlignment="1">
      <alignment horizontal="left" wrapText="1"/>
    </xf>
    <xf numFmtId="0" fontId="8" fillId="0" borderId="41" xfId="0" applyFont="1" applyBorder="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1" xfId="0" applyFont="1" applyBorder="1" applyAlignment="1">
      <alignment horizontal="center" wrapText="1"/>
    </xf>
    <xf numFmtId="0" fontId="8" fillId="0" borderId="42" xfId="0" applyFont="1" applyBorder="1" applyAlignment="1">
      <alignment horizontal="center" wrapText="1"/>
    </xf>
    <xf numFmtId="0" fontId="8" fillId="0" borderId="43" xfId="0" applyFont="1" applyBorder="1" applyAlignment="1">
      <alignment horizontal="center" wrapText="1"/>
    </xf>
    <xf numFmtId="0" fontId="170" fillId="0" borderId="48" xfId="70" applyFont="1" applyBorder="1" applyAlignment="1" applyProtection="1">
      <alignment horizontal="center" vertical="center"/>
    </xf>
    <xf numFmtId="0" fontId="170" fillId="0" borderId="49" xfId="70" applyFont="1" applyBorder="1" applyAlignment="1" applyProtection="1">
      <alignment horizontal="center" vertical="center"/>
    </xf>
    <xf numFmtId="0" fontId="170" fillId="0" borderId="50" xfId="70" applyFont="1" applyBorder="1" applyAlignment="1" applyProtection="1">
      <alignment horizontal="center" vertical="center"/>
    </xf>
    <xf numFmtId="0" fontId="170" fillId="0" borderId="48" xfId="70" applyFont="1" applyBorder="1" applyAlignment="1" applyProtection="1">
      <alignment horizontal="center"/>
    </xf>
    <xf numFmtId="0" fontId="170" fillId="0" borderId="49" xfId="70" applyFont="1" applyBorder="1" applyAlignment="1" applyProtection="1">
      <alignment horizontal="center"/>
    </xf>
    <xf numFmtId="0" fontId="170" fillId="0" borderId="50" xfId="70" applyFont="1" applyBorder="1" applyAlignment="1" applyProtection="1">
      <alignment horizontal="center"/>
    </xf>
    <xf numFmtId="0" fontId="170" fillId="0" borderId="32" xfId="70" applyFont="1" applyBorder="1" applyAlignment="1" applyProtection="1">
      <alignment horizontal="center" vertical="center"/>
    </xf>
    <xf numFmtId="0" fontId="8" fillId="0" borderId="33" xfId="0" applyFont="1" applyBorder="1" applyAlignment="1">
      <alignment horizontal="left" vertical="top" wrapText="1"/>
    </xf>
    <xf numFmtId="0" fontId="8" fillId="0" borderId="34" xfId="0" applyFont="1" applyBorder="1" applyAlignment="1">
      <alignment horizontal="left" vertical="top" wrapText="1"/>
    </xf>
    <xf numFmtId="0" fontId="8" fillId="0" borderId="37" xfId="0" applyFont="1" applyBorder="1" applyAlignment="1">
      <alignment horizontal="left" vertical="top" wrapText="1"/>
    </xf>
    <xf numFmtId="0" fontId="8" fillId="0" borderId="38" xfId="0" applyFont="1" applyBorder="1" applyAlignment="1">
      <alignment horizontal="left" vertical="top" wrapText="1"/>
    </xf>
    <xf numFmtId="0" fontId="8" fillId="0" borderId="0" xfId="0" applyFont="1" applyBorder="1" applyAlignment="1">
      <alignment horizontal="left" vertical="top" wrapText="1"/>
    </xf>
    <xf numFmtId="0" fontId="8" fillId="0" borderId="39" xfId="0" applyFont="1" applyBorder="1" applyAlignment="1">
      <alignment horizontal="left" vertical="top" wrapText="1"/>
    </xf>
    <xf numFmtId="0" fontId="8" fillId="0" borderId="15" xfId="0" applyFont="1" applyBorder="1" applyAlignment="1">
      <alignment horizontal="center"/>
    </xf>
    <xf numFmtId="0" fontId="8" fillId="0" borderId="24" xfId="0" applyFont="1" applyBorder="1" applyAlignment="1">
      <alignment horizontal="center"/>
    </xf>
    <xf numFmtId="0" fontId="8" fillId="0" borderId="16" xfId="0" applyFont="1" applyBorder="1" applyAlignment="1">
      <alignment horizontal="center"/>
    </xf>
    <xf numFmtId="0" fontId="8" fillId="0" borderId="28" xfId="0" applyFont="1" applyBorder="1" applyAlignment="1">
      <alignment horizontal="center"/>
    </xf>
    <xf numFmtId="0" fontId="8" fillId="0" borderId="23" xfId="0" applyFont="1" applyBorder="1" applyAlignment="1">
      <alignment horizontal="center"/>
    </xf>
    <xf numFmtId="0" fontId="105" fillId="0" borderId="0" xfId="0" quotePrefix="1" applyFont="1" applyAlignment="1">
      <alignment horizontal="left" vertical="top" wrapText="1"/>
    </xf>
    <xf numFmtId="0" fontId="105" fillId="0" borderId="0" xfId="0" applyFont="1" applyAlignment="1">
      <alignment horizontal="left" wrapText="1"/>
    </xf>
    <xf numFmtId="0" fontId="105" fillId="0" borderId="0" xfId="0" applyFont="1" applyAlignment="1">
      <alignment horizontal="left" vertical="top" wrapText="1"/>
    </xf>
    <xf numFmtId="38" fontId="37" fillId="0" borderId="0" xfId="0" applyNumberFormat="1" applyFont="1" applyFill="1" applyBorder="1" applyAlignment="1" applyProtection="1">
      <alignment horizontal="right"/>
      <protection locked="0"/>
    </xf>
    <xf numFmtId="0" fontId="8" fillId="0" borderId="0" xfId="0" applyFont="1" applyFill="1" applyBorder="1" applyAlignment="1">
      <alignment horizontal="center"/>
    </xf>
    <xf numFmtId="0" fontId="8" fillId="0" borderId="15" xfId="0" applyFont="1" applyBorder="1" applyAlignment="1">
      <alignment horizontal="center" vertical="center"/>
    </xf>
    <xf numFmtId="0" fontId="8" fillId="0" borderId="24" xfId="0" applyFont="1" applyBorder="1" applyAlignment="1">
      <alignment horizontal="center" vertical="center"/>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6" xfId="0" applyFont="1" applyBorder="1" applyAlignment="1">
      <alignment horizontal="center" vertical="center"/>
    </xf>
    <xf numFmtId="0" fontId="8" fillId="0" borderId="28" xfId="0" applyFont="1" applyBorder="1" applyAlignment="1">
      <alignment horizontal="center" vertical="center"/>
    </xf>
    <xf numFmtId="0" fontId="8" fillId="0" borderId="23" xfId="0" applyFont="1" applyBorder="1" applyAlignment="1">
      <alignment horizontal="center" vertical="center"/>
    </xf>
    <xf numFmtId="0" fontId="105" fillId="0" borderId="0" xfId="0" quotePrefix="1" applyFont="1" applyAlignment="1">
      <alignment horizontal="left" wrapText="1"/>
    </xf>
    <xf numFmtId="0" fontId="105" fillId="0" borderId="0" xfId="0" quotePrefix="1" applyFont="1" applyAlignment="1">
      <alignment vertical="top" wrapText="1"/>
    </xf>
    <xf numFmtId="0" fontId="0" fillId="0" borderId="0" xfId="0" applyAlignment="1">
      <alignment wrapText="1"/>
    </xf>
    <xf numFmtId="0" fontId="142" fillId="0" borderId="16" xfId="0" applyFont="1" applyFill="1" applyBorder="1" applyAlignment="1">
      <alignment horizontal="center" wrapText="1"/>
    </xf>
    <xf numFmtId="0" fontId="142" fillId="0" borderId="28" xfId="0" applyFont="1" applyFill="1" applyBorder="1" applyAlignment="1">
      <alignment horizontal="center" wrapText="1"/>
    </xf>
    <xf numFmtId="0" fontId="142" fillId="0" borderId="23" xfId="0" applyFont="1" applyFill="1" applyBorder="1" applyAlignment="1">
      <alignment horizontal="center" wrapText="1"/>
    </xf>
    <xf numFmtId="0" fontId="142" fillId="0" borderId="16" xfId="0" applyFont="1" applyFill="1" applyBorder="1" applyAlignment="1">
      <alignment horizontal="center"/>
    </xf>
    <xf numFmtId="0" fontId="142" fillId="0" borderId="28" xfId="0" applyFont="1" applyFill="1" applyBorder="1" applyAlignment="1">
      <alignment horizontal="center"/>
    </xf>
    <xf numFmtId="0" fontId="142" fillId="0" borderId="23" xfId="0" applyFont="1" applyFill="1" applyBorder="1" applyAlignment="1">
      <alignment horizontal="center"/>
    </xf>
    <xf numFmtId="0" fontId="83" fillId="0" borderId="0" xfId="0" quotePrefix="1" applyFont="1" applyAlignment="1">
      <alignment horizontal="left" wrapText="1"/>
    </xf>
    <xf numFmtId="0" fontId="83" fillId="0" borderId="0" xfId="0" applyFont="1" applyAlignment="1">
      <alignment horizontal="left" wrapText="1"/>
    </xf>
    <xf numFmtId="0" fontId="105" fillId="0" borderId="0" xfId="0" applyFont="1" applyFill="1" applyAlignment="1">
      <alignment horizontal="left" wrapText="1"/>
    </xf>
    <xf numFmtId="0" fontId="153" fillId="35" borderId="34" xfId="183" applyNumberFormat="1" applyFont="1" applyFill="1" applyBorder="1" applyAlignment="1">
      <alignment horizontal="right" wrapText="1"/>
    </xf>
    <xf numFmtId="0" fontId="153" fillId="35" borderId="36" xfId="183" applyNumberFormat="1" applyFont="1" applyFill="1" applyBorder="1" applyAlignment="1">
      <alignment horizontal="right" wrapText="1"/>
    </xf>
    <xf numFmtId="0" fontId="153" fillId="35" borderId="34" xfId="179" applyFont="1" applyFill="1" applyBorder="1" applyAlignment="1">
      <alignment horizontal="right" wrapText="1"/>
    </xf>
    <xf numFmtId="0" fontId="153" fillId="35" borderId="36" xfId="179" applyFont="1" applyFill="1" applyBorder="1" applyAlignment="1">
      <alignment horizontal="right" wrapText="1"/>
    </xf>
    <xf numFmtId="0" fontId="105" fillId="0" borderId="0" xfId="0" quotePrefix="1" applyFont="1" applyFill="1" applyAlignment="1">
      <alignment horizontal="left" vertical="top" wrapText="1"/>
    </xf>
    <xf numFmtId="0" fontId="0" fillId="0" borderId="0" xfId="0" applyAlignment="1">
      <alignment vertical="top" wrapText="1"/>
    </xf>
    <xf numFmtId="0" fontId="9" fillId="38" borderId="15" xfId="0" applyFont="1" applyFill="1" applyBorder="1" applyAlignment="1">
      <alignment horizontal="center" vertical="center" wrapText="1"/>
    </xf>
    <xf numFmtId="0" fontId="9" fillId="38" borderId="24" xfId="0" applyFont="1" applyFill="1" applyBorder="1" applyAlignment="1">
      <alignment horizontal="center" vertical="center" wrapText="1"/>
    </xf>
    <xf numFmtId="0" fontId="164" fillId="38" borderId="15" xfId="0" applyFont="1" applyFill="1" applyBorder="1" applyAlignment="1">
      <alignment horizontal="center" vertical="center" wrapText="1"/>
    </xf>
    <xf numFmtId="0" fontId="164" fillId="38" borderId="24" xfId="0" applyFont="1" applyFill="1" applyBorder="1" applyAlignment="1">
      <alignment horizontal="center" vertical="center" wrapText="1"/>
    </xf>
    <xf numFmtId="0" fontId="9" fillId="38" borderId="15" xfId="0" quotePrefix="1" applyFont="1" applyFill="1" applyBorder="1" applyAlignment="1">
      <alignment horizontal="center" vertical="center" wrapText="1"/>
    </xf>
    <xf numFmtId="0" fontId="9" fillId="38" borderId="24" xfId="0" quotePrefix="1" applyFont="1" applyFill="1" applyBorder="1" applyAlignment="1">
      <alignment horizontal="center" vertical="center" wrapText="1"/>
    </xf>
    <xf numFmtId="0" fontId="164" fillId="38" borderId="23" xfId="0" applyFont="1" applyFill="1" applyBorder="1" applyAlignment="1">
      <alignment horizontal="center" vertical="center" wrapText="1"/>
    </xf>
    <xf numFmtId="0" fontId="9" fillId="38" borderId="29" xfId="0" applyFont="1" applyFill="1" applyBorder="1" applyAlignment="1">
      <alignment horizontal="center" vertical="center" wrapText="1"/>
    </xf>
    <xf numFmtId="0" fontId="9" fillId="38" borderId="15" xfId="0" applyFont="1" applyFill="1" applyBorder="1" applyAlignment="1">
      <alignment horizontal="center" vertical="center"/>
    </xf>
    <xf numFmtId="0" fontId="9" fillId="38" borderId="29" xfId="0" applyFont="1" applyFill="1" applyBorder="1" applyAlignment="1">
      <alignment horizontal="center" vertical="center"/>
    </xf>
    <xf numFmtId="0" fontId="9" fillId="38" borderId="29" xfId="0" quotePrefix="1" applyFont="1" applyFill="1" applyBorder="1" applyAlignment="1">
      <alignment horizontal="center" vertical="center" wrapText="1"/>
    </xf>
    <xf numFmtId="0" fontId="126" fillId="0" borderId="0" xfId="0" applyFont="1" applyAlignment="1">
      <alignment horizontal="left" wrapText="1"/>
    </xf>
    <xf numFmtId="0" fontId="7" fillId="39" borderId="0" xfId="0" applyFont="1" applyFill="1" applyAlignment="1">
      <alignment horizontal="center" vertical="center" wrapText="1"/>
    </xf>
    <xf numFmtId="0" fontId="24" fillId="39" borderId="0" xfId="0" applyFont="1" applyFill="1" applyAlignment="1">
      <alignment horizontal="center" vertical="center" wrapText="1"/>
    </xf>
    <xf numFmtId="0" fontId="7" fillId="45" borderId="0" xfId="0" applyFont="1" applyFill="1" applyAlignment="1">
      <alignment horizontal="center" vertical="center" wrapText="1"/>
    </xf>
    <xf numFmtId="0" fontId="24" fillId="45" borderId="0" xfId="0" applyFont="1" applyFill="1" applyAlignment="1">
      <alignment horizontal="center" vertical="center" wrapText="1"/>
    </xf>
    <xf numFmtId="0" fontId="24" fillId="40" borderId="0" xfId="0" applyFont="1" applyFill="1" applyAlignment="1">
      <alignment horizontal="center" vertical="center" wrapText="1"/>
    </xf>
    <xf numFmtId="0" fontId="7" fillId="39" borderId="0" xfId="0" quotePrefix="1" applyFont="1" applyFill="1" applyAlignment="1">
      <alignment horizontal="center" vertical="center" wrapText="1"/>
    </xf>
    <xf numFmtId="0" fontId="7" fillId="55" borderId="0" xfId="0" quotePrefix="1" applyFont="1" applyFill="1" applyAlignment="1">
      <alignment horizontal="center" vertical="center" wrapText="1"/>
    </xf>
    <xf numFmtId="0" fontId="24" fillId="55" borderId="0" xfId="0" applyFont="1" applyFill="1" applyAlignment="1">
      <alignment horizontal="center" vertical="center" wrapText="1"/>
    </xf>
    <xf numFmtId="0" fontId="29" fillId="0" borderId="16"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3"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8" xfId="0" quotePrefix="1" applyFont="1" applyBorder="1" applyAlignment="1">
      <alignment horizontal="center" vertical="center" wrapText="1"/>
    </xf>
    <xf numFmtId="0" fontId="37" fillId="0" borderId="23" xfId="0" quotePrefix="1" applyFont="1" applyBorder="1" applyAlignment="1">
      <alignment horizontal="center" vertical="center" wrapText="1"/>
    </xf>
    <xf numFmtId="0" fontId="8" fillId="0" borderId="15"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11" xfId="0" applyFont="1" applyBorder="1" applyAlignment="1">
      <alignment horizontal="center"/>
    </xf>
    <xf numFmtId="0" fontId="8" fillId="37" borderId="0" xfId="104" applyFont="1" applyFill="1" applyBorder="1" applyAlignment="1">
      <alignment horizontal="left" vertical="center" wrapText="1"/>
    </xf>
    <xf numFmtId="0" fontId="0" fillId="0" borderId="15" xfId="0" applyBorder="1" applyAlignment="1">
      <alignment horizontal="center"/>
    </xf>
    <xf numFmtId="0" fontId="0" fillId="0" borderId="24" xfId="0" applyBorder="1" applyAlignment="1">
      <alignment horizontal="center"/>
    </xf>
    <xf numFmtId="0" fontId="8" fillId="37" borderId="0" xfId="104" applyFont="1" applyFill="1" applyBorder="1" applyAlignment="1">
      <alignment horizontal="left" vertical="top" wrapText="1"/>
    </xf>
    <xf numFmtId="0" fontId="8" fillId="0" borderId="11" xfId="101" applyFont="1" applyBorder="1" applyAlignment="1">
      <alignment horizontal="center" vertical="center" wrapText="1"/>
    </xf>
    <xf numFmtId="0" fontId="8" fillId="0" borderId="15" xfId="101" applyFont="1" applyBorder="1" applyAlignment="1">
      <alignment horizontal="center" vertical="center"/>
    </xf>
    <xf numFmtId="0" fontId="8" fillId="0" borderId="24" xfId="101" applyFont="1" applyBorder="1" applyAlignment="1">
      <alignment horizontal="center" vertical="center"/>
    </xf>
    <xf numFmtId="0" fontId="8" fillId="0" borderId="11" xfId="101" applyFont="1" applyBorder="1" applyAlignment="1">
      <alignment horizontal="center" vertical="center"/>
    </xf>
    <xf numFmtId="0" fontId="8" fillId="0" borderId="16" xfId="101" applyFont="1" applyBorder="1" applyAlignment="1">
      <alignment horizontal="center" vertical="center" wrapText="1"/>
    </xf>
    <xf numFmtId="0" fontId="8" fillId="0" borderId="23" xfId="101" applyFont="1" applyBorder="1" applyAlignment="1">
      <alignment horizontal="center" vertical="center" wrapText="1"/>
    </xf>
    <xf numFmtId="0" fontId="8" fillId="0" borderId="11" xfId="101" applyFont="1" applyBorder="1" applyAlignment="1">
      <alignment horizontal="center"/>
    </xf>
    <xf numFmtId="0" fontId="30" fillId="35" borderId="15" xfId="0" applyFont="1" applyFill="1" applyBorder="1" applyAlignment="1">
      <alignment horizontal="center" vertical="center" wrapText="1"/>
    </xf>
    <xf numFmtId="0" fontId="30" fillId="35" borderId="24" xfId="0" applyFont="1" applyFill="1" applyBorder="1" applyAlignment="1">
      <alignment horizontal="center" vertical="center" wrapText="1"/>
    </xf>
    <xf numFmtId="0" fontId="30" fillId="35" borderId="15" xfId="0" applyFont="1" applyFill="1" applyBorder="1" applyAlignment="1">
      <alignment horizontal="center" vertical="center"/>
    </xf>
    <xf numFmtId="0" fontId="30" fillId="35" borderId="24" xfId="0" applyFont="1" applyFill="1" applyBorder="1" applyAlignment="1">
      <alignment horizontal="center" vertical="center"/>
    </xf>
    <xf numFmtId="0" fontId="30" fillId="35" borderId="27" xfId="0" applyFont="1" applyFill="1" applyBorder="1" applyAlignment="1">
      <alignment horizontal="center" vertical="center" wrapText="1"/>
    </xf>
    <xf numFmtId="0" fontId="30" fillId="35" borderId="17" xfId="0" applyFont="1" applyFill="1" applyBorder="1" applyAlignment="1">
      <alignment horizontal="center" vertical="center" wrapText="1"/>
    </xf>
    <xf numFmtId="0" fontId="30" fillId="35" borderId="51" xfId="0" applyFont="1" applyFill="1" applyBorder="1" applyAlignment="1">
      <alignment horizontal="center" vertical="center" wrapText="1"/>
    </xf>
    <xf numFmtId="0" fontId="30" fillId="35" borderId="25" xfId="0" applyFont="1" applyFill="1" applyBorder="1" applyAlignment="1">
      <alignment horizontal="center" vertical="center" wrapText="1"/>
    </xf>
    <xf numFmtId="0" fontId="30" fillId="35" borderId="14" xfId="0" applyFont="1" applyFill="1" applyBorder="1" applyAlignment="1">
      <alignment horizontal="center" vertical="center" wrapText="1"/>
    </xf>
    <xf numFmtId="0" fontId="30" fillId="35" borderId="21" xfId="0" applyFont="1" applyFill="1" applyBorder="1" applyAlignment="1">
      <alignment horizontal="center" vertical="center" wrapText="1"/>
    </xf>
    <xf numFmtId="0" fontId="30" fillId="35" borderId="26" xfId="0" applyFont="1" applyFill="1" applyBorder="1" applyAlignment="1">
      <alignment horizontal="center" vertical="center" wrapText="1"/>
    </xf>
    <xf numFmtId="0" fontId="30" fillId="35" borderId="0" xfId="0" applyFont="1" applyFill="1" applyBorder="1" applyAlignment="1">
      <alignment horizontal="center" vertical="center" wrapText="1"/>
    </xf>
    <xf numFmtId="0" fontId="30" fillId="35" borderId="22" xfId="0" applyFont="1" applyFill="1" applyBorder="1" applyAlignment="1">
      <alignment horizontal="center" vertical="center" wrapText="1"/>
    </xf>
    <xf numFmtId="0" fontId="30" fillId="35" borderId="29" xfId="0" applyFont="1" applyFill="1" applyBorder="1" applyAlignment="1">
      <alignment horizontal="center" vertical="center"/>
    </xf>
    <xf numFmtId="0" fontId="30" fillId="35" borderId="29" xfId="0" applyFont="1" applyFill="1" applyBorder="1" applyAlignment="1">
      <alignment horizontal="center" vertical="center" wrapText="1"/>
    </xf>
    <xf numFmtId="0" fontId="40" fillId="0" borderId="0" xfId="0" applyFont="1" applyAlignment="1">
      <alignment horizontal="left" wrapText="1"/>
    </xf>
    <xf numFmtId="0" fontId="30" fillId="0" borderId="11" xfId="0" applyFont="1" applyBorder="1" applyAlignment="1">
      <alignment horizontal="center" vertical="center"/>
    </xf>
    <xf numFmtId="0" fontId="30" fillId="35" borderId="11" xfId="0" applyFont="1" applyFill="1" applyBorder="1" applyAlignment="1">
      <alignment horizontal="center" vertical="center" wrapText="1"/>
    </xf>
    <xf numFmtId="0" fontId="30" fillId="35" borderId="16" xfId="0" applyFont="1" applyFill="1" applyBorder="1" applyAlignment="1">
      <alignment horizontal="center" vertical="center" wrapText="1"/>
    </xf>
    <xf numFmtId="0" fontId="30" fillId="35" borderId="28" xfId="0" applyFont="1" applyFill="1" applyBorder="1" applyAlignment="1">
      <alignment horizontal="center" vertical="center" wrapText="1"/>
    </xf>
    <xf numFmtId="0" fontId="30" fillId="35" borderId="23" xfId="0" applyFont="1" applyFill="1" applyBorder="1" applyAlignment="1">
      <alignment horizontal="center" vertical="center" wrapText="1"/>
    </xf>
    <xf numFmtId="3" fontId="8" fillId="0" borderId="16" xfId="0" applyNumberFormat="1" applyFont="1" applyBorder="1" applyAlignment="1">
      <alignment horizontal="center" vertical="center" wrapText="1"/>
    </xf>
    <xf numFmtId="3" fontId="8" fillId="0" borderId="28" xfId="0" applyNumberFormat="1" applyFont="1" applyBorder="1" applyAlignment="1">
      <alignment horizontal="center" vertical="center" wrapText="1"/>
    </xf>
    <xf numFmtId="3" fontId="8" fillId="0" borderId="11" xfId="0" applyNumberFormat="1" applyFont="1" applyBorder="1" applyAlignment="1">
      <alignment horizontal="center" vertical="center" wrapText="1"/>
    </xf>
    <xf numFmtId="3" fontId="8" fillId="0" borderId="16" xfId="0" applyNumberFormat="1" applyFont="1" applyBorder="1" applyAlignment="1">
      <alignment horizontal="center" vertical="center"/>
    </xf>
    <xf numFmtId="3" fontId="8" fillId="0" borderId="23" xfId="0" applyNumberFormat="1" applyFont="1" applyBorder="1" applyAlignment="1">
      <alignment horizontal="center" vertical="center"/>
    </xf>
    <xf numFmtId="3" fontId="8" fillId="0" borderId="27" xfId="0" applyNumberFormat="1" applyFont="1" applyBorder="1" applyAlignment="1">
      <alignment horizontal="center" vertical="center" wrapText="1"/>
    </xf>
    <xf numFmtId="3" fontId="8" fillId="0" borderId="17" xfId="0" applyNumberFormat="1" applyFont="1" applyBorder="1" applyAlignment="1">
      <alignment horizontal="center" vertical="center" wrapText="1"/>
    </xf>
    <xf numFmtId="3" fontId="8" fillId="0" borderId="23" xfId="0" applyNumberFormat="1" applyFont="1" applyBorder="1" applyAlignment="1">
      <alignment horizontal="center" vertical="center" wrapText="1"/>
    </xf>
    <xf numFmtId="3" fontId="8" fillId="37" borderId="0" xfId="105" applyNumberFormat="1" applyFont="1" applyFill="1" applyBorder="1" applyAlignment="1">
      <alignment horizontal="left" vertical="center" wrapText="1"/>
    </xf>
    <xf numFmtId="3" fontId="8" fillId="41" borderId="11" xfId="0" applyNumberFormat="1" applyFont="1" applyFill="1" applyBorder="1" applyAlignment="1">
      <alignment horizontal="center" vertical="center"/>
    </xf>
    <xf numFmtId="3" fontId="126" fillId="0" borderId="0" xfId="0" applyNumberFormat="1" applyFont="1" applyAlignment="1">
      <alignment horizontal="center" wrapText="1"/>
    </xf>
    <xf numFmtId="0" fontId="0" fillId="0" borderId="0" xfId="0" applyAlignment="1">
      <alignment horizontal="center" wrapText="1"/>
    </xf>
    <xf numFmtId="3" fontId="39" fillId="0" borderId="0" xfId="0" applyNumberFormat="1" applyFont="1" applyAlignment="1">
      <alignment horizontal="left" wrapText="1"/>
    </xf>
    <xf numFmtId="3" fontId="39" fillId="0" borderId="0" xfId="0" applyNumberFormat="1" applyFont="1" applyAlignment="1">
      <alignment horizontal="left" vertical="top" wrapText="1"/>
    </xf>
    <xf numFmtId="3" fontId="29" fillId="0" borderId="15" xfId="0" applyNumberFormat="1" applyFont="1" applyBorder="1" applyAlignment="1">
      <alignment horizontal="center" vertical="center"/>
    </xf>
    <xf numFmtId="3" fontId="29" fillId="0" borderId="24" xfId="0" applyNumberFormat="1" applyFont="1" applyBorder="1" applyAlignment="1">
      <alignment horizontal="center" vertical="center"/>
    </xf>
    <xf numFmtId="0" fontId="8" fillId="35" borderId="11" xfId="0" applyFont="1" applyFill="1" applyBorder="1" applyAlignment="1">
      <alignment horizontal="center" vertical="center" wrapText="1"/>
    </xf>
    <xf numFmtId="0" fontId="142" fillId="0" borderId="11" xfId="0" applyFont="1" applyFill="1" applyBorder="1" applyAlignment="1">
      <alignment horizontal="center" vertical="center"/>
    </xf>
    <xf numFmtId="0" fontId="167" fillId="0" borderId="11" xfId="0" applyFont="1" applyFill="1" applyBorder="1" applyAlignment="1">
      <alignment horizontal="center" vertical="center"/>
    </xf>
    <xf numFmtId="0" fontId="142" fillId="0" borderId="16" xfId="0" applyFont="1" applyFill="1" applyBorder="1" applyAlignment="1">
      <alignment horizontal="center" vertical="center" wrapText="1"/>
    </xf>
    <xf numFmtId="0" fontId="142" fillId="0" borderId="28" xfId="0" applyFont="1" applyFill="1" applyBorder="1" applyAlignment="1">
      <alignment horizontal="center" vertical="center" wrapText="1"/>
    </xf>
    <xf numFmtId="0" fontId="167" fillId="0" borderId="23" xfId="0" applyFont="1" applyFill="1" applyBorder="1" applyAlignment="1">
      <alignment horizontal="center" vertical="center" wrapText="1"/>
    </xf>
    <xf numFmtId="0" fontId="167" fillId="0" borderId="28" xfId="0" applyFont="1" applyFill="1" applyBorder="1" applyAlignment="1">
      <alignment horizontal="center" vertical="center" wrapText="1"/>
    </xf>
    <xf numFmtId="3" fontId="8" fillId="37" borderId="0" xfId="104" applyNumberFormat="1" applyFont="1" applyFill="1" applyBorder="1" applyAlignment="1">
      <alignment horizontal="left" vertical="center" wrapText="1"/>
    </xf>
    <xf numFmtId="0" fontId="99" fillId="35" borderId="0" xfId="98" applyFont="1" applyFill="1" applyBorder="1" applyAlignment="1">
      <alignment horizontal="center" wrapText="1"/>
    </xf>
    <xf numFmtId="0" fontId="99" fillId="35" borderId="0" xfId="98" applyFill="1" applyBorder="1" applyAlignment="1">
      <alignment horizontal="center" wrapText="1"/>
    </xf>
    <xf numFmtId="0" fontId="99" fillId="35" borderId="0" xfId="98" applyFill="1" applyBorder="1" applyAlignment="1">
      <alignment wrapText="1"/>
    </xf>
    <xf numFmtId="0" fontId="8" fillId="0" borderId="29" xfId="0" applyFont="1" applyBorder="1" applyAlignment="1">
      <alignment horizontal="center" vertical="center"/>
    </xf>
    <xf numFmtId="0" fontId="8" fillId="0" borderId="16" xfId="0" quotePrefix="1" applyFont="1" applyBorder="1" applyAlignment="1">
      <alignment horizontal="center" wrapText="1"/>
    </xf>
    <xf numFmtId="0" fontId="8" fillId="0" borderId="28" xfId="0" applyFont="1" applyBorder="1" applyAlignment="1">
      <alignment horizontal="center" wrapText="1"/>
    </xf>
    <xf numFmtId="0" fontId="8" fillId="0" borderId="23" xfId="0" applyFont="1" applyBorder="1" applyAlignment="1">
      <alignment horizontal="center" wrapText="1"/>
    </xf>
    <xf numFmtId="0" fontId="8" fillId="0" borderId="16" xfId="0" applyFont="1" applyBorder="1" applyAlignment="1">
      <alignment horizontal="center" wrapText="1"/>
    </xf>
  </cellXfs>
  <cellStyles count="390">
    <cellStyle name="20% - Accent1" xfId="1" builtinId="30" customBuiltin="1"/>
    <cellStyle name="20% - Accent1 2" xfId="2"/>
    <cellStyle name="20% - Accent1 2 2" xfId="136"/>
    <cellStyle name="20% - Accent1 2 2 2" xfId="284"/>
    <cellStyle name="20% - Accent1 2 3" xfId="228"/>
    <cellStyle name="20% - Accent1 2 3 2" xfId="310"/>
    <cellStyle name="20% - Accent1 2 4" xfId="274"/>
    <cellStyle name="20% - Accent1 2 5" xfId="319"/>
    <cellStyle name="20% - Accent1 3" xfId="227"/>
    <cellStyle name="20% - Accent1 4" xfId="203"/>
    <cellStyle name="20% - Accent1 4 2" xfId="298"/>
    <cellStyle name="20% - Accent2" xfId="3" builtinId="34" customBuiltin="1"/>
    <cellStyle name="20% - Accent2 2" xfId="229"/>
    <cellStyle name="20% - Accent2 2 2" xfId="320"/>
    <cellStyle name="20% - Accent2 3" xfId="207"/>
    <cellStyle name="20% - Accent2 3 2" xfId="300"/>
    <cellStyle name="20% - Accent3" xfId="4" builtinId="38" customBuiltin="1"/>
    <cellStyle name="20% - Accent3 2" xfId="230"/>
    <cellStyle name="20% - Accent3 2 2" xfId="321"/>
    <cellStyle name="20% - Accent3 3" xfId="211"/>
    <cellStyle name="20% - Accent3 3 2" xfId="302"/>
    <cellStyle name="20% - Accent4" xfId="5" builtinId="42" customBuiltin="1"/>
    <cellStyle name="20% - Accent4 2" xfId="231"/>
    <cellStyle name="20% - Accent4 2 2" xfId="322"/>
    <cellStyle name="20% - Accent4 3" xfId="215"/>
    <cellStyle name="20% - Accent4 3 2" xfId="304"/>
    <cellStyle name="20% - Accent5" xfId="6" builtinId="46" customBuiltin="1"/>
    <cellStyle name="20% - Accent5 2" xfId="232"/>
    <cellStyle name="20% - Accent5 2 2" xfId="323"/>
    <cellStyle name="20% - Accent5 3" xfId="219"/>
    <cellStyle name="20% - Accent5 3 2" xfId="306"/>
    <cellStyle name="20% - Accent6" xfId="7" builtinId="50" customBuiltin="1"/>
    <cellStyle name="20% - Accent6 2" xfId="233"/>
    <cellStyle name="20% - Accent6 2 2" xfId="324"/>
    <cellStyle name="20% - Accent6 3" xfId="223"/>
    <cellStyle name="20% - Accent6 3 2" xfId="308"/>
    <cellStyle name="40% - Accent1" xfId="8" builtinId="31" customBuiltin="1"/>
    <cellStyle name="40% - Accent1 2" xfId="234"/>
    <cellStyle name="40% - Accent1 2 2" xfId="325"/>
    <cellStyle name="40% - Accent1 3" xfId="204"/>
    <cellStyle name="40% - Accent1 3 2" xfId="299"/>
    <cellStyle name="40% - Accent2" xfId="9" builtinId="35" customBuiltin="1"/>
    <cellStyle name="40% - Accent2 2" xfId="235"/>
    <cellStyle name="40% - Accent2 2 2" xfId="326"/>
    <cellStyle name="40% - Accent2 3" xfId="208"/>
    <cellStyle name="40% - Accent2 3 2" xfId="301"/>
    <cellStyle name="40% - Accent3" xfId="10" builtinId="39" customBuiltin="1"/>
    <cellStyle name="40% - Accent3 2" xfId="236"/>
    <cellStyle name="40% - Accent3 2 2" xfId="327"/>
    <cellStyle name="40% - Accent3 3" xfId="212"/>
    <cellStyle name="40% - Accent3 3 2" xfId="303"/>
    <cellStyle name="40% - Accent4" xfId="11" builtinId="43" customBuiltin="1"/>
    <cellStyle name="40% - Accent4 2" xfId="237"/>
    <cellStyle name="40% - Accent4 2 2" xfId="328"/>
    <cellStyle name="40% - Accent4 3" xfId="216"/>
    <cellStyle name="40% - Accent4 3 2" xfId="305"/>
    <cellStyle name="40% - Accent5" xfId="12" builtinId="47" customBuiltin="1"/>
    <cellStyle name="40% - Accent5 2" xfId="238"/>
    <cellStyle name="40% - Accent5 2 2" xfId="329"/>
    <cellStyle name="40% - Accent5 3" xfId="220"/>
    <cellStyle name="40% - Accent5 3 2" xfId="307"/>
    <cellStyle name="40% - Accent6" xfId="13" builtinId="51" customBuiltin="1"/>
    <cellStyle name="40% - Accent6 2" xfId="239"/>
    <cellStyle name="40% - Accent6 2 2" xfId="330"/>
    <cellStyle name="40% - Accent6 3" xfId="224"/>
    <cellStyle name="40% - Accent6 3 2" xfId="309"/>
    <cellStyle name="60% - Accent1" xfId="14" builtinId="32" customBuiltin="1"/>
    <cellStyle name="60% - Accent1 2" xfId="240"/>
    <cellStyle name="60% - Accent1 2 2" xfId="331"/>
    <cellStyle name="60% - Accent1 3" xfId="205"/>
    <cellStyle name="60% - Accent2" xfId="15" builtinId="36" customBuiltin="1"/>
    <cellStyle name="60% - Accent2 2" xfId="241"/>
    <cellStyle name="60% - Accent2 2 2" xfId="332"/>
    <cellStyle name="60% - Accent2 3" xfId="209"/>
    <cellStyle name="60% - Accent3" xfId="16" builtinId="40" customBuiltin="1"/>
    <cellStyle name="60% - Accent3 2" xfId="17"/>
    <cellStyle name="60% - Accent3 2 2" xfId="333"/>
    <cellStyle name="60% - Accent3 3" xfId="242"/>
    <cellStyle name="60% - Accent3 4" xfId="213"/>
    <cellStyle name="60% - Accent4" xfId="18" builtinId="44" customBuiltin="1"/>
    <cellStyle name="60% - Accent4 2" xfId="243"/>
    <cellStyle name="60% - Accent4 2 2" xfId="334"/>
    <cellStyle name="60% - Accent4 3" xfId="217"/>
    <cellStyle name="60% - Accent5" xfId="19" builtinId="48" customBuiltin="1"/>
    <cellStyle name="60% - Accent5 2" xfId="244"/>
    <cellStyle name="60% - Accent5 2 2" xfId="335"/>
    <cellStyle name="60% - Accent5 3" xfId="221"/>
    <cellStyle name="60% - Accent6" xfId="20" builtinId="52" customBuiltin="1"/>
    <cellStyle name="60% - Accent6 2" xfId="245"/>
    <cellStyle name="60% - Accent6 2 2" xfId="336"/>
    <cellStyle name="60% - Accent6 3" xfId="225"/>
    <cellStyle name="Accent1" xfId="21" builtinId="29" customBuiltin="1"/>
    <cellStyle name="Accent1 2" xfId="246"/>
    <cellStyle name="Accent1 2 2" xfId="337"/>
    <cellStyle name="Accent1 3" xfId="202"/>
    <cellStyle name="Accent2" xfId="22" builtinId="33" customBuiltin="1"/>
    <cellStyle name="Accent2 2" xfId="247"/>
    <cellStyle name="Accent2 2 2" xfId="338"/>
    <cellStyle name="Accent2 3" xfId="206"/>
    <cellStyle name="Accent3" xfId="23" builtinId="37" customBuiltin="1"/>
    <cellStyle name="Accent3 2" xfId="248"/>
    <cellStyle name="Accent3 2 2" xfId="339"/>
    <cellStyle name="Accent3 3" xfId="210"/>
    <cellStyle name="Accent4" xfId="24" builtinId="41" customBuiltin="1"/>
    <cellStyle name="Accent4 2" xfId="249"/>
    <cellStyle name="Accent4 2 2" xfId="340"/>
    <cellStyle name="Accent4 3" xfId="214"/>
    <cellStyle name="Accent5" xfId="25" builtinId="45" customBuiltin="1"/>
    <cellStyle name="Accent5 2" xfId="250"/>
    <cellStyle name="Accent5 2 2" xfId="341"/>
    <cellStyle name="Accent5 3" xfId="218"/>
    <cellStyle name="Accent6" xfId="26" builtinId="49" customBuiltin="1"/>
    <cellStyle name="Accent6 2" xfId="251"/>
    <cellStyle name="Accent6 2 2" xfId="342"/>
    <cellStyle name="Accent6 3" xfId="222"/>
    <cellStyle name="assumptions" xfId="27"/>
    <cellStyle name="Bad" xfId="28" builtinId="27" customBuiltin="1"/>
    <cellStyle name="Bad 2" xfId="252"/>
    <cellStyle name="Bad 2 2" xfId="343"/>
    <cellStyle name="Bad 3" xfId="191"/>
    <cellStyle name="Big-top" xfId="29"/>
    <cellStyle name="Calc#" xfId="30"/>
    <cellStyle name="Calc# 2" xfId="137"/>
    <cellStyle name="Calc#.##" xfId="31"/>
    <cellStyle name="Calc#.## 2" xfId="138"/>
    <cellStyle name="Calc%" xfId="32"/>
    <cellStyle name="Calc% 2" xfId="139"/>
    <cellStyle name="Calc£" xfId="33"/>
    <cellStyle name="Calc£ 2" xfId="140"/>
    <cellStyle name="Calc£m" xfId="34"/>
    <cellStyle name="Calc£m 2" xfId="141"/>
    <cellStyle name="CalcDate" xfId="35"/>
    <cellStyle name="CalcDate 2" xfId="142"/>
    <cellStyle name="CalcText" xfId="36"/>
    <cellStyle name="CalcText 2" xfId="143"/>
    <cellStyle name="CalcTime" xfId="37"/>
    <cellStyle name="CalcTime 2" xfId="144"/>
    <cellStyle name="Calculation" xfId="38" builtinId="22" customBuiltin="1"/>
    <cellStyle name="Calculation 2" xfId="253"/>
    <cellStyle name="Calculation 2 2" xfId="344"/>
    <cellStyle name="Calculation 3" xfId="195"/>
    <cellStyle name="cf1" xfId="345"/>
    <cellStyle name="cf2" xfId="346"/>
    <cellStyle name="Check Cell" xfId="39" builtinId="23" customBuiltin="1"/>
    <cellStyle name="Check Cell 2" xfId="254"/>
    <cellStyle name="Check Cell 2 2" xfId="347"/>
    <cellStyle name="Check Cell 3" xfId="197"/>
    <cellStyle name="Comma" xfId="40" builtinId="3"/>
    <cellStyle name="Comma 2" xfId="41"/>
    <cellStyle name="Comma 2 2" xfId="42"/>
    <cellStyle name="Comma 2 2 2" xfId="256"/>
    <cellStyle name="Comma 2 2 2 2" xfId="312"/>
    <cellStyle name="Comma 2 2 3" xfId="277"/>
    <cellStyle name="Comma 2 3" xfId="145"/>
    <cellStyle name="Comma 2 3 2" xfId="285"/>
    <cellStyle name="Comma 2 4" xfId="181"/>
    <cellStyle name="Comma 2 4 2" xfId="293"/>
    <cellStyle name="Comma 2 5" xfId="276"/>
    <cellStyle name="Comma 2 6" xfId="348"/>
    <cellStyle name="Comma 3" xfId="43"/>
    <cellStyle name="Comma 3 2" xfId="257"/>
    <cellStyle name="Comma 3 2 2" xfId="313"/>
    <cellStyle name="Comma 3 3" xfId="182"/>
    <cellStyle name="Comma 3 3 2" xfId="294"/>
    <cellStyle name="Comma 3 4" xfId="278"/>
    <cellStyle name="Comma 3 5" xfId="349"/>
    <cellStyle name="Comma 4" xfId="44"/>
    <cellStyle name="Comma 4 2" xfId="45"/>
    <cellStyle name="Comma 4 2 2" xfId="147"/>
    <cellStyle name="Comma 4 2 2 2" xfId="287"/>
    <cellStyle name="Comma 4 2 3" xfId="280"/>
    <cellStyle name="Comma 4 3" xfId="146"/>
    <cellStyle name="Comma 4 3 2" xfId="286"/>
    <cellStyle name="Comma 4 4" xfId="255"/>
    <cellStyle name="Comma 4 4 2" xfId="311"/>
    <cellStyle name="Comma 4 5" xfId="279"/>
    <cellStyle name="Comma 5" xfId="180"/>
    <cellStyle name="Comma 5 2" xfId="292"/>
    <cellStyle name="Comma 6" xfId="275"/>
    <cellStyle name="Currency 2" xfId="350"/>
    <cellStyle name="Currency 3" xfId="351"/>
    <cellStyle name="Currency 3 2" xfId="352"/>
    <cellStyle name="Deviant" xfId="46"/>
    <cellStyle name="Deviant 2" xfId="148"/>
    <cellStyle name="emphasis" xfId="47"/>
    <cellStyle name="ErrorCheck" xfId="48"/>
    <cellStyle name="estimated input" xfId="49"/>
    <cellStyle name="Explanatory Text" xfId="50" builtinId="53" customBuiltin="1"/>
    <cellStyle name="Explanatory Text 2" xfId="258"/>
    <cellStyle name="Explanatory Text 2 2" xfId="353"/>
    <cellStyle name="Explanatory Text 3" xfId="200"/>
    <cellStyle name="external input" xfId="51"/>
    <cellStyle name="external input, for info" xfId="52"/>
    <cellStyle name="external input_2001DS23" xfId="53"/>
    <cellStyle name="From#" xfId="54"/>
    <cellStyle name="From#.##" xfId="55"/>
    <cellStyle name="From%" xfId="56"/>
    <cellStyle name="From£" xfId="57"/>
    <cellStyle name="From£m" xfId="58"/>
    <cellStyle name="FromDate" xfId="59"/>
    <cellStyle name="FromText" xfId="60"/>
    <cellStyle name="Good" xfId="61" builtinId="26" customBuiltin="1"/>
    <cellStyle name="Good 2" xfId="259"/>
    <cellStyle name="Good 2 2" xfId="354"/>
    <cellStyle name="Good 3" xfId="190"/>
    <cellStyle name="guesswork" xfId="62"/>
    <cellStyle name="Header" xfId="63"/>
    <cellStyle name="Heading" xfId="64"/>
    <cellStyle name="Heading 1" xfId="65" builtinId="16" customBuiltin="1"/>
    <cellStyle name="Heading 1 2" xfId="260"/>
    <cellStyle name="Heading 1 2 2" xfId="355"/>
    <cellStyle name="Heading 1 3" xfId="186"/>
    <cellStyle name="Heading 2" xfId="66" builtinId="17" customBuiltin="1"/>
    <cellStyle name="Heading 2 2" xfId="261"/>
    <cellStyle name="Heading 2 2 2" xfId="356"/>
    <cellStyle name="Heading 2 3" xfId="187"/>
    <cellStyle name="Heading 3" xfId="67" builtinId="18" customBuiltin="1"/>
    <cellStyle name="Heading 3 2" xfId="262"/>
    <cellStyle name="Heading 3 2 2" xfId="357"/>
    <cellStyle name="Heading 3 3" xfId="188"/>
    <cellStyle name="Heading 4" xfId="68" builtinId="19" customBuiltin="1"/>
    <cellStyle name="Heading 4 2" xfId="263"/>
    <cellStyle name="Heading 4 2 2" xfId="358"/>
    <cellStyle name="Heading 4 3" xfId="189"/>
    <cellStyle name="highlight" xfId="69"/>
    <cellStyle name="Hyperlink" xfId="70" builtinId="8"/>
    <cellStyle name="Hyperlink 2" xfId="71"/>
    <cellStyle name="Hyperlink 2 2" xfId="316"/>
    <cellStyle name="Hyperlink 3" xfId="72"/>
    <cellStyle name="Hyperlink 4" xfId="376"/>
    <cellStyle name="info" xfId="73"/>
    <cellStyle name="info 2" xfId="149"/>
    <cellStyle name="Input" xfId="74" builtinId="20" customBuiltin="1"/>
    <cellStyle name="Input 2" xfId="264"/>
    <cellStyle name="Input 2 2" xfId="359"/>
    <cellStyle name="Input 3" xfId="193"/>
    <cellStyle name="Input#" xfId="75"/>
    <cellStyle name="Input# 2" xfId="150"/>
    <cellStyle name="Input#.##" xfId="76"/>
    <cellStyle name="Input#.## 2" xfId="151"/>
    <cellStyle name="Input%" xfId="77"/>
    <cellStyle name="Input% 2" xfId="152"/>
    <cellStyle name="Input£" xfId="78"/>
    <cellStyle name="Input£ 2" xfId="153"/>
    <cellStyle name="Input£m" xfId="79"/>
    <cellStyle name="Input£m 2" xfId="154"/>
    <cellStyle name="InputDate" xfId="80"/>
    <cellStyle name="InputDate 2" xfId="155"/>
    <cellStyle name="InputText" xfId="81"/>
    <cellStyle name="InputText 2" xfId="156"/>
    <cellStyle name="Linked Cell" xfId="82" builtinId="24" customBuiltin="1"/>
    <cellStyle name="Linked Cell 2" xfId="265"/>
    <cellStyle name="Linked Cell 2 2" xfId="360"/>
    <cellStyle name="Linked Cell 3" xfId="196"/>
    <cellStyle name="Little top" xfId="83"/>
    <cellStyle name="NamedRange" xfId="84"/>
    <cellStyle name="Neutral" xfId="85" builtinId="28" customBuiltin="1"/>
    <cellStyle name="Neutral 2" xfId="266"/>
    <cellStyle name="Neutral 2 2" xfId="361"/>
    <cellStyle name="Neutral 3" xfId="192"/>
    <cellStyle name="Normal" xfId="0" builtinId="0"/>
    <cellStyle name="Normal 10" xfId="378"/>
    <cellStyle name="Normal 11" xfId="381"/>
    <cellStyle name="Normal 12" xfId="379"/>
    <cellStyle name="Normal 12 2" xfId="386"/>
    <cellStyle name="Normal 13" xfId="383"/>
    <cellStyle name="Normal 14" xfId="385"/>
    <cellStyle name="Normal 15" xfId="387"/>
    <cellStyle name="Normal 2" xfId="86"/>
    <cellStyle name="Normal 2 2" xfId="87"/>
    <cellStyle name="Normal 2 2 2" xfId="158"/>
    <cellStyle name="Normal 2 2 2 2" xfId="363"/>
    <cellStyle name="Normal 2 2 3" xfId="362"/>
    <cellStyle name="Normal 2 3" xfId="157"/>
    <cellStyle name="Normal 2 3 2" xfId="364"/>
    <cellStyle name="Normal 3" xfId="88"/>
    <cellStyle name="Normal 3 2" xfId="89"/>
    <cellStyle name="Normal 3 2 2" xfId="160"/>
    <cellStyle name="Normal 3 2 2 2" xfId="288"/>
    <cellStyle name="Normal 3 2 3" xfId="183"/>
    <cellStyle name="Normal 3 2 3 2" xfId="295"/>
    <cellStyle name="Normal 3 2 3 3" xfId="388"/>
    <cellStyle name="Normal 3 2 4" xfId="281"/>
    <cellStyle name="Normal 3 2 5" xfId="314"/>
    <cellStyle name="Normal 3 3" xfId="90"/>
    <cellStyle name="Normal 3 3 2" xfId="161"/>
    <cellStyle name="Normal 3 4" xfId="159"/>
    <cellStyle name="Normal 4" xfId="91"/>
    <cellStyle name="Normal 4 2" xfId="92"/>
    <cellStyle name="Normal 4 2 2" xfId="162"/>
    <cellStyle name="Normal 4 2 3" xfId="267"/>
    <cellStyle name="Normal 4 2 4" xfId="365"/>
    <cellStyle name="Normal 4 3" xfId="135"/>
    <cellStyle name="Normal 4 4" xfId="315"/>
    <cellStyle name="Normal 43" xfId="93"/>
    <cellStyle name="Normal 43 2" xfId="163"/>
    <cellStyle name="Normal 44" xfId="94"/>
    <cellStyle name="Normal 44 2" xfId="164"/>
    <cellStyle name="Normal 5" xfId="95"/>
    <cellStyle name="Normal 5 2" xfId="96"/>
    <cellStyle name="Normal 5 2 2" xfId="165"/>
    <cellStyle name="Normal 6" xfId="97"/>
    <cellStyle name="Normal 6 2" xfId="166"/>
    <cellStyle name="Normal 6 2 2" xfId="289"/>
    <cellStyle name="Normal 6 3" xfId="184"/>
    <cellStyle name="Normal 6 3 2" xfId="296"/>
    <cellStyle name="Normal 6 4" xfId="282"/>
    <cellStyle name="Normal 6 5" xfId="317"/>
    <cellStyle name="Normal 7" xfId="98"/>
    <cellStyle name="Normal 7 2" xfId="167"/>
    <cellStyle name="Normal 7 2 2" xfId="290"/>
    <cellStyle name="Normal 7 3" xfId="226"/>
    <cellStyle name="Normal 7 4" xfId="283"/>
    <cellStyle name="Normal 7 5" xfId="366"/>
    <cellStyle name="Normal 8" xfId="134"/>
    <cellStyle name="Normal 9" xfId="179"/>
    <cellStyle name="Normal 9 2" xfId="291"/>
    <cellStyle name="Normal 9 2 2" xfId="380"/>
    <cellStyle name="Normal 9 3" xfId="377"/>
    <cellStyle name="Normal 9 4" xfId="389"/>
    <cellStyle name="Normal_2a stocks timetable first 2013" xfId="99"/>
    <cellStyle name="Normal_4 FTE rates" xfId="100"/>
    <cellStyle name="Normal_Class sizes - Debra Charnley" xfId="101"/>
    <cellStyle name="Normal_EngBacc_Revised" xfId="102"/>
    <cellStyle name="Normal_EngBacc_Revised 2" xfId="103"/>
    <cellStyle name="Normal_SFR04_Table12" xfId="104"/>
    <cellStyle name="Normal_SFR04_Table12 2" xfId="105"/>
    <cellStyle name="NormalLINK" xfId="106"/>
    <cellStyle name="Note" xfId="107" builtinId="10" customBuiltin="1"/>
    <cellStyle name="Note 2" xfId="268"/>
    <cellStyle name="Note 2 2" xfId="367"/>
    <cellStyle name="Note 3" xfId="199"/>
    <cellStyle name="Note 3 2" xfId="297"/>
    <cellStyle name="Output" xfId="108" builtinId="21" customBuiltin="1"/>
    <cellStyle name="Output 2" xfId="269"/>
    <cellStyle name="Output 2 2" xfId="368"/>
    <cellStyle name="Output 3" xfId="194"/>
    <cellStyle name="Percent" xfId="109" builtinId="5"/>
    <cellStyle name="Percent 2" xfId="110"/>
    <cellStyle name="Percent 2 2" xfId="111"/>
    <cellStyle name="Percent 2 2 2" xfId="270"/>
    <cellStyle name="Percent 2 3" xfId="168"/>
    <cellStyle name="Percent 2 4" xfId="318"/>
    <cellStyle name="Percent 3" xfId="112"/>
    <cellStyle name="Percent 3 2" xfId="369"/>
    <cellStyle name="Percent 4" xfId="113"/>
    <cellStyle name="Percent 4 2" xfId="114"/>
    <cellStyle name="Percent 4 2 2" xfId="170"/>
    <cellStyle name="Percent 4 3" xfId="169"/>
    <cellStyle name="Percent 5" xfId="375"/>
    <cellStyle name="Percent 6" xfId="382"/>
    <cellStyle name="Percent 7" xfId="384"/>
    <cellStyle name="Percentage of" xfId="370"/>
    <cellStyle name="PN141/96" xfId="115"/>
    <cellStyle name="PN206/98" xfId="116"/>
    <cellStyle name="PreDef#" xfId="117"/>
    <cellStyle name="PreDef# 2" xfId="171"/>
    <cellStyle name="PreDef%" xfId="118"/>
    <cellStyle name="PreDef% 2" xfId="172"/>
    <cellStyle name="PreDef£" xfId="119"/>
    <cellStyle name="PreDef£ 2" xfId="173"/>
    <cellStyle name="PreDef£m" xfId="120"/>
    <cellStyle name="PreDef£m 2" xfId="174"/>
    <cellStyle name="PreDefDate" xfId="121"/>
    <cellStyle name="PreDefDate 2" xfId="175"/>
    <cellStyle name="PreDefText" xfId="122"/>
    <cellStyle name="PreDefText 2" xfId="176"/>
    <cellStyle name="Ref#" xfId="123"/>
    <cellStyle name="Ref# 2" xfId="177"/>
    <cellStyle name="SectionNumber" xfId="124"/>
    <cellStyle name="Small bold" xfId="125"/>
    <cellStyle name="subheading" xfId="371"/>
    <cellStyle name="Teachers Volume" xfId="126"/>
    <cellStyle name="tiny" xfId="127"/>
    <cellStyle name="Title" xfId="128" builtinId="15" customBuiltin="1"/>
    <cellStyle name="Title 2" xfId="271"/>
    <cellStyle name="Title 2 2" xfId="372"/>
    <cellStyle name="Title 3" xfId="185"/>
    <cellStyle name="Total" xfId="129" builtinId="25" customBuiltin="1"/>
    <cellStyle name="Total 2" xfId="272"/>
    <cellStyle name="Total 2 2" xfId="373"/>
    <cellStyle name="Total 3" xfId="201"/>
    <cellStyle name="Type" xfId="130"/>
    <cellStyle name="VOL1" xfId="131"/>
    <cellStyle name="Warning Text" xfId="132" builtinId="11" customBuiltin="1"/>
    <cellStyle name="Warning Text 2" xfId="273"/>
    <cellStyle name="Warning Text 2 2" xfId="374"/>
    <cellStyle name="Warning Text 3" xfId="198"/>
    <cellStyle name="WorkInProgress" xfId="133"/>
    <cellStyle name="WorkInProgress 2" xfId="178"/>
  </cellStyles>
  <dxfs count="1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868686"/>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Comparison of entrant teacher need values derived by the user and those by using the default scenarios</a:t>
            </a:r>
          </a:p>
        </c:rich>
      </c:tx>
      <c:overlay val="0"/>
    </c:title>
    <c:autoTitleDeleted val="0"/>
    <c:plotArea>
      <c:layout>
        <c:manualLayout>
          <c:layoutTarget val="inner"/>
          <c:xMode val="edge"/>
          <c:yMode val="edge"/>
          <c:x val="0.1184199503573706"/>
          <c:y val="0.14908736407949005"/>
          <c:w val="0.51890756605957833"/>
          <c:h val="0.65899037660366322"/>
        </c:manualLayout>
      </c:layout>
      <c:lineChart>
        <c:grouping val="standard"/>
        <c:varyColors val="0"/>
        <c:ser>
          <c:idx val="0"/>
          <c:order val="0"/>
          <c:tx>
            <c:strRef>
              <c:f>USER_TESTING_TAB!$AA$34</c:f>
              <c:strCache>
                <c:ptCount val="1"/>
                <c:pt idx="0">
                  <c:v>Primary - default scenarios</c:v>
                </c:pt>
              </c:strCache>
            </c:strRef>
          </c:tx>
          <c:spPr>
            <a:ln>
              <a:solidFill>
                <a:schemeClr val="tx1">
                  <a:lumMod val="95000"/>
                  <a:lumOff val="5000"/>
                  <a:alpha val="60000"/>
                </a:schemeClr>
              </a:solidFill>
            </a:ln>
          </c:spPr>
          <c:marker>
            <c:symbol val="none"/>
          </c:marker>
          <c:cat>
            <c:strRef>
              <c:f>USER_TESTING_TAB!$AB$33:$AL$33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USER_TESTING_TAB!$AB$34:$AL$34</c:f>
              <c:numCache>
                <c:formatCode>#,##0</c:formatCode>
                <c:ptCount val="11"/>
                <c:pt idx="0">
                  <c:v>26112.897080204199</c:v>
                </c:pt>
                <c:pt idx="1">
                  <c:v>26475.122719025356</c:v>
                </c:pt>
                <c:pt idx="2">
                  <c:v>25073.218408798282</c:v>
                </c:pt>
                <c:pt idx="3">
                  <c:v>25011.27960203138</c:v>
                </c:pt>
                <c:pt idx="4">
                  <c:v>24885.491271623414</c:v>
                </c:pt>
                <c:pt idx="5">
                  <c:v>25202.709353547794</c:v>
                </c:pt>
                <c:pt idx="6">
                  <c:v>25326.570210358837</c:v>
                </c:pt>
                <c:pt idx="7">
                  <c:v>25267.706270256938</c:v>
                </c:pt>
                <c:pt idx="8">
                  <c:v>25166.018407203061</c:v>
                </c:pt>
                <c:pt idx="9">
                  <c:v>25552.025784867081</c:v>
                </c:pt>
                <c:pt idx="10">
                  <c:v>25291.98457662524</c:v>
                </c:pt>
              </c:numCache>
            </c:numRef>
          </c:val>
          <c:smooth val="0"/>
          <c:extLst>
            <c:ext xmlns:c16="http://schemas.microsoft.com/office/drawing/2014/chart" uri="{C3380CC4-5D6E-409C-BE32-E72D297353CC}">
              <c16:uniqueId val="{00000000-9FF7-49CA-A51A-9479C12E484D}"/>
            </c:ext>
          </c:extLst>
        </c:ser>
        <c:ser>
          <c:idx val="2"/>
          <c:order val="1"/>
          <c:tx>
            <c:strRef>
              <c:f>USER_TESTING_TAB!$AA$36</c:f>
              <c:strCache>
                <c:ptCount val="1"/>
                <c:pt idx="0">
                  <c:v>Primary - user selected scenarios</c:v>
                </c:pt>
              </c:strCache>
            </c:strRef>
          </c:tx>
          <c:spPr>
            <a:ln>
              <a:solidFill>
                <a:schemeClr val="tx1">
                  <a:lumMod val="95000"/>
                  <a:lumOff val="5000"/>
                </a:schemeClr>
              </a:solidFill>
              <a:prstDash val="sysDot"/>
            </a:ln>
          </c:spPr>
          <c:marker>
            <c:symbol val="none"/>
          </c:marker>
          <c:cat>
            <c:strRef>
              <c:f>USER_TESTING_TAB!$AB$33:$AL$33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USER_TESTING_TAB!$AB$36:$AL$36</c:f>
              <c:numCache>
                <c:formatCode>#,##0</c:formatCode>
                <c:ptCount val="11"/>
                <c:pt idx="0">
                  <c:v>26112.897080204199</c:v>
                </c:pt>
                <c:pt idx="1">
                  <c:v>26475.122719025356</c:v>
                </c:pt>
                <c:pt idx="2">
                  <c:v>25073.218408798282</c:v>
                </c:pt>
                <c:pt idx="3">
                  <c:v>25011.27960203138</c:v>
                </c:pt>
                <c:pt idx="4">
                  <c:v>24885.491271623414</c:v>
                </c:pt>
                <c:pt idx="5">
                  <c:v>25202.709353547794</c:v>
                </c:pt>
                <c:pt idx="6">
                  <c:v>25326.570210358837</c:v>
                </c:pt>
                <c:pt idx="7">
                  <c:v>25267.706270256938</c:v>
                </c:pt>
                <c:pt idx="8">
                  <c:v>25166.018407203061</c:v>
                </c:pt>
                <c:pt idx="9">
                  <c:v>25552.025784867081</c:v>
                </c:pt>
                <c:pt idx="10">
                  <c:v>25291.98457662524</c:v>
                </c:pt>
              </c:numCache>
            </c:numRef>
          </c:val>
          <c:smooth val="0"/>
          <c:extLst>
            <c:ext xmlns:c16="http://schemas.microsoft.com/office/drawing/2014/chart" uri="{C3380CC4-5D6E-409C-BE32-E72D297353CC}">
              <c16:uniqueId val="{00000001-9FF7-49CA-A51A-9479C12E484D}"/>
            </c:ext>
          </c:extLst>
        </c:ser>
        <c:ser>
          <c:idx val="1"/>
          <c:order val="2"/>
          <c:tx>
            <c:strRef>
              <c:f>USER_TESTING_TAB!$AA$35</c:f>
              <c:strCache>
                <c:ptCount val="1"/>
                <c:pt idx="0">
                  <c:v>Secondary - default scenarios</c:v>
                </c:pt>
              </c:strCache>
            </c:strRef>
          </c:tx>
          <c:spPr>
            <a:ln>
              <a:solidFill>
                <a:srgbClr val="FF0000">
                  <a:alpha val="50000"/>
                </a:srgbClr>
              </a:solidFill>
            </a:ln>
          </c:spPr>
          <c:marker>
            <c:symbol val="none"/>
          </c:marker>
          <c:cat>
            <c:strRef>
              <c:f>USER_TESTING_TAB!$AB$33:$AL$33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USER_TESTING_TAB!$AB$35:$AL$35</c:f>
              <c:numCache>
                <c:formatCode>#,##0</c:formatCode>
                <c:ptCount val="11"/>
                <c:pt idx="0">
                  <c:v>26234.027274022825</c:v>
                </c:pt>
                <c:pt idx="1">
                  <c:v>26480.873130926084</c:v>
                </c:pt>
                <c:pt idx="2">
                  <c:v>26395.306905751077</c:v>
                </c:pt>
                <c:pt idx="3">
                  <c:v>27106.474249915696</c:v>
                </c:pt>
                <c:pt idx="4">
                  <c:v>26853.25314916475</c:v>
                </c:pt>
                <c:pt idx="5">
                  <c:v>26061.826825102387</c:v>
                </c:pt>
                <c:pt idx="6">
                  <c:v>25896.902134830885</c:v>
                </c:pt>
                <c:pt idx="7">
                  <c:v>25632.058096489058</c:v>
                </c:pt>
                <c:pt idx="8">
                  <c:v>25385.285908233647</c:v>
                </c:pt>
                <c:pt idx="9">
                  <c:v>24896.577911886616</c:v>
                </c:pt>
                <c:pt idx="10">
                  <c:v>25373.452877995624</c:v>
                </c:pt>
              </c:numCache>
            </c:numRef>
          </c:val>
          <c:smooth val="0"/>
          <c:extLst>
            <c:ext xmlns:c16="http://schemas.microsoft.com/office/drawing/2014/chart" uri="{C3380CC4-5D6E-409C-BE32-E72D297353CC}">
              <c16:uniqueId val="{00000002-9FF7-49CA-A51A-9479C12E484D}"/>
            </c:ext>
          </c:extLst>
        </c:ser>
        <c:ser>
          <c:idx val="3"/>
          <c:order val="3"/>
          <c:tx>
            <c:strRef>
              <c:f>USER_TESTING_TAB!$AA$37</c:f>
              <c:strCache>
                <c:ptCount val="1"/>
                <c:pt idx="0">
                  <c:v>Secondary - user selected scenarios</c:v>
                </c:pt>
              </c:strCache>
            </c:strRef>
          </c:tx>
          <c:spPr>
            <a:ln>
              <a:solidFill>
                <a:srgbClr val="FF0000"/>
              </a:solidFill>
              <a:prstDash val="sysDot"/>
            </a:ln>
          </c:spPr>
          <c:marker>
            <c:symbol val="none"/>
          </c:marker>
          <c:cat>
            <c:strRef>
              <c:f>USER_TESTING_TAB!$AB$33:$AL$33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USER_TESTING_TAB!$AB$37:$AL$37</c:f>
              <c:numCache>
                <c:formatCode>#,##0</c:formatCode>
                <c:ptCount val="11"/>
                <c:pt idx="0">
                  <c:v>26234.027274022825</c:v>
                </c:pt>
                <c:pt idx="1">
                  <c:v>26480.873130926084</c:v>
                </c:pt>
                <c:pt idx="2">
                  <c:v>26395.306905751077</c:v>
                </c:pt>
                <c:pt idx="3">
                  <c:v>27106.474249915696</c:v>
                </c:pt>
                <c:pt idx="4">
                  <c:v>26853.25314916475</c:v>
                </c:pt>
                <c:pt idx="5">
                  <c:v>26061.826825102387</c:v>
                </c:pt>
                <c:pt idx="6">
                  <c:v>25896.902134830885</c:v>
                </c:pt>
                <c:pt idx="7">
                  <c:v>25632.058096489058</c:v>
                </c:pt>
                <c:pt idx="8">
                  <c:v>25385.285908233647</c:v>
                </c:pt>
                <c:pt idx="9">
                  <c:v>24896.577911886616</c:v>
                </c:pt>
                <c:pt idx="10">
                  <c:v>25373.452877995624</c:v>
                </c:pt>
              </c:numCache>
            </c:numRef>
          </c:val>
          <c:smooth val="0"/>
          <c:extLst>
            <c:ext xmlns:c16="http://schemas.microsoft.com/office/drawing/2014/chart" uri="{C3380CC4-5D6E-409C-BE32-E72D297353CC}">
              <c16:uniqueId val="{00000003-9FF7-49CA-A51A-9479C12E484D}"/>
            </c:ext>
          </c:extLst>
        </c:ser>
        <c:dLbls>
          <c:showLegendKey val="0"/>
          <c:showVal val="0"/>
          <c:showCatName val="0"/>
          <c:showSerName val="0"/>
          <c:showPercent val="0"/>
          <c:showBubbleSize val="0"/>
        </c:dLbls>
        <c:smooth val="0"/>
        <c:axId val="148343808"/>
        <c:axId val="148349696"/>
      </c:lineChart>
      <c:catAx>
        <c:axId val="1483438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349696"/>
        <c:crosses val="autoZero"/>
        <c:auto val="1"/>
        <c:lblAlgn val="ctr"/>
        <c:lblOffset val="100"/>
        <c:noMultiLvlLbl val="0"/>
      </c:catAx>
      <c:valAx>
        <c:axId val="1483496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Entrant 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343808"/>
        <c:crosses val="autoZero"/>
        <c:crossBetween val="between"/>
      </c:valAx>
      <c:spPr>
        <a:ln>
          <a:solidFill>
            <a:sysClr val="windowText" lastClr="000000"/>
          </a:solidFill>
        </a:ln>
      </c:spPr>
    </c:plotArea>
    <c:legend>
      <c:legendPos val="r"/>
      <c:layout>
        <c:manualLayout>
          <c:xMode val="edge"/>
          <c:yMode val="edge"/>
          <c:x val="0.66185947910357368"/>
          <c:y val="0.25581422477229104"/>
          <c:w val="0.30769247594050742"/>
          <c:h val="0.5142124288727474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solidFill>
        <a:srgbClr val="868686"/>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1423840769903762"/>
          <c:y val="0.12283573928258967"/>
          <c:w val="0.56369006691065027"/>
          <c:h val="0.69329177602799663"/>
        </c:manualLayout>
      </c:layout>
      <c:lineChart>
        <c:grouping val="standard"/>
        <c:varyColors val="0"/>
        <c:ser>
          <c:idx val="30"/>
          <c:order val="0"/>
          <c:tx>
            <c:strRef>
              <c:f>Entrant_need_figures!$B$121</c:f>
              <c:strCache>
                <c:ptCount val="1"/>
                <c:pt idx="0">
                  <c:v>GEOGRAPHY All Central Scenario</c:v>
                </c:pt>
              </c:strCache>
            </c:strRef>
          </c:tx>
          <c:spPr>
            <a:ln>
              <a:solidFill>
                <a:schemeClr val="tx2">
                  <a:lumMod val="50000"/>
                  <a:alpha val="50000"/>
                </a:scheme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Entrant_need_figures!$C$121:$M$121</c:f>
              <c:numCache>
                <c:formatCode>#,##0</c:formatCode>
                <c:ptCount val="11"/>
                <c:pt idx="0">
                  <c:v>1343.5781756186666</c:v>
                </c:pt>
                <c:pt idx="1">
                  <c:v>1381.8030034497133</c:v>
                </c:pt>
                <c:pt idx="2">
                  <c:v>1374.7488906990911</c:v>
                </c:pt>
                <c:pt idx="3">
                  <c:v>1412.4642605971717</c:v>
                </c:pt>
                <c:pt idx="4">
                  <c:v>1388.6503564321065</c:v>
                </c:pt>
                <c:pt idx="5">
                  <c:v>1359.2250508510729</c:v>
                </c:pt>
                <c:pt idx="6">
                  <c:v>1346.5558707461171</c:v>
                </c:pt>
                <c:pt idx="7">
                  <c:v>1324.3723651079042</c:v>
                </c:pt>
                <c:pt idx="8">
                  <c:v>1316.9316222412049</c:v>
                </c:pt>
                <c:pt idx="9">
                  <c:v>1310.1702932955277</c:v>
                </c:pt>
                <c:pt idx="10">
                  <c:v>1337.2930707072555</c:v>
                </c:pt>
              </c:numCache>
            </c:numRef>
          </c:val>
          <c:smooth val="0"/>
          <c:extLst>
            <c:ext xmlns:c16="http://schemas.microsoft.com/office/drawing/2014/chart" uri="{C3380CC4-5D6E-409C-BE32-E72D297353CC}">
              <c16:uniqueId val="{00000000-00DD-44EA-A08B-56633BA49801}"/>
            </c:ext>
          </c:extLst>
        </c:ser>
        <c:ser>
          <c:idx val="10"/>
          <c:order val="1"/>
          <c:tx>
            <c:strRef>
              <c:f>Entrant_need_figures!$B$100</c:f>
              <c:strCache>
                <c:ptCount val="1"/>
                <c:pt idx="0">
                  <c:v>GEOGRAPHY Scenario Selected</c:v>
                </c:pt>
              </c:strCache>
            </c:strRef>
          </c:tx>
          <c:spPr>
            <a:ln>
              <a:solidFill>
                <a:schemeClr val="tx2">
                  <a:lumMod val="50000"/>
                </a:schemeClr>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Entrant_need_figures!$C$100:$M$100</c:f>
              <c:numCache>
                <c:formatCode>#,##0</c:formatCode>
                <c:ptCount val="11"/>
                <c:pt idx="0">
                  <c:v>1343.5781756186666</c:v>
                </c:pt>
                <c:pt idx="1">
                  <c:v>1381.8030034497133</c:v>
                </c:pt>
                <c:pt idx="2">
                  <c:v>1374.7488906990911</c:v>
                </c:pt>
                <c:pt idx="3">
                  <c:v>1412.4642605971717</c:v>
                </c:pt>
                <c:pt idx="4">
                  <c:v>1388.6503564321065</c:v>
                </c:pt>
                <c:pt idx="5">
                  <c:v>1359.2250508510729</c:v>
                </c:pt>
                <c:pt idx="6">
                  <c:v>1346.5558707461171</c:v>
                </c:pt>
                <c:pt idx="7">
                  <c:v>1324.3723651079042</c:v>
                </c:pt>
                <c:pt idx="8">
                  <c:v>1316.9316222412049</c:v>
                </c:pt>
                <c:pt idx="9">
                  <c:v>1310.1702932955277</c:v>
                </c:pt>
                <c:pt idx="10">
                  <c:v>1337.2930707072555</c:v>
                </c:pt>
              </c:numCache>
            </c:numRef>
          </c:val>
          <c:smooth val="0"/>
          <c:extLst>
            <c:ext xmlns:c16="http://schemas.microsoft.com/office/drawing/2014/chart" uri="{C3380CC4-5D6E-409C-BE32-E72D297353CC}">
              <c16:uniqueId val="{00000001-00DD-44EA-A08B-56633BA49801}"/>
            </c:ext>
          </c:extLst>
        </c:ser>
        <c:ser>
          <c:idx val="31"/>
          <c:order val="2"/>
          <c:tx>
            <c:strRef>
              <c:f>Entrant_need_figures!$B$122</c:f>
              <c:strCache>
                <c:ptCount val="1"/>
                <c:pt idx="0">
                  <c:v>HISTORY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Entrant_need_figures!$C$122:$M$122</c:f>
              <c:numCache>
                <c:formatCode>#,##0</c:formatCode>
                <c:ptCount val="11"/>
                <c:pt idx="0">
                  <c:v>1460.0286758543643</c:v>
                </c:pt>
                <c:pt idx="1">
                  <c:v>1487.1339665908044</c:v>
                </c:pt>
                <c:pt idx="2">
                  <c:v>1481.4701713556856</c:v>
                </c:pt>
                <c:pt idx="3">
                  <c:v>1525.3660863322184</c:v>
                </c:pt>
                <c:pt idx="4">
                  <c:v>1503.0105631812125</c:v>
                </c:pt>
                <c:pt idx="5">
                  <c:v>1468.2689260139732</c:v>
                </c:pt>
                <c:pt idx="6">
                  <c:v>1457.3781358910883</c:v>
                </c:pt>
                <c:pt idx="7">
                  <c:v>1434.7218538080292</c:v>
                </c:pt>
                <c:pt idx="8">
                  <c:v>1425.7035794444635</c:v>
                </c:pt>
                <c:pt idx="9">
                  <c:v>1414.8036430155882</c:v>
                </c:pt>
                <c:pt idx="10">
                  <c:v>1444.9439307047508</c:v>
                </c:pt>
              </c:numCache>
            </c:numRef>
          </c:val>
          <c:smooth val="0"/>
          <c:extLst>
            <c:ext xmlns:c16="http://schemas.microsoft.com/office/drawing/2014/chart" uri="{C3380CC4-5D6E-409C-BE32-E72D297353CC}">
              <c16:uniqueId val="{00000002-00DD-44EA-A08B-56633BA49801}"/>
            </c:ext>
          </c:extLst>
        </c:ser>
        <c:ser>
          <c:idx val="11"/>
          <c:order val="3"/>
          <c:tx>
            <c:strRef>
              <c:f>Entrant_need_figures!$B$101</c:f>
              <c:strCache>
                <c:ptCount val="1"/>
                <c:pt idx="0">
                  <c:v>HISTORY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Entrant_need_figures!$C$101:$M$101</c:f>
              <c:numCache>
                <c:formatCode>#,##0</c:formatCode>
                <c:ptCount val="11"/>
                <c:pt idx="0">
                  <c:v>1460.0286758543643</c:v>
                </c:pt>
                <c:pt idx="1">
                  <c:v>1487.1339665908044</c:v>
                </c:pt>
                <c:pt idx="2">
                  <c:v>1481.4701713556856</c:v>
                </c:pt>
                <c:pt idx="3">
                  <c:v>1525.3660863322184</c:v>
                </c:pt>
                <c:pt idx="4">
                  <c:v>1503.0105631812125</c:v>
                </c:pt>
                <c:pt idx="5">
                  <c:v>1468.2689260139732</c:v>
                </c:pt>
                <c:pt idx="6">
                  <c:v>1457.3781358910883</c:v>
                </c:pt>
                <c:pt idx="7">
                  <c:v>1434.7218538080292</c:v>
                </c:pt>
                <c:pt idx="8">
                  <c:v>1425.7035794444635</c:v>
                </c:pt>
                <c:pt idx="9">
                  <c:v>1414.8036430155882</c:v>
                </c:pt>
                <c:pt idx="10">
                  <c:v>1444.9439307047508</c:v>
                </c:pt>
              </c:numCache>
            </c:numRef>
          </c:val>
          <c:smooth val="0"/>
          <c:extLst>
            <c:ext xmlns:c16="http://schemas.microsoft.com/office/drawing/2014/chart" uri="{C3380CC4-5D6E-409C-BE32-E72D297353CC}">
              <c16:uniqueId val="{00000003-00DD-44EA-A08B-56633BA49801}"/>
            </c:ext>
          </c:extLst>
        </c:ser>
        <c:ser>
          <c:idx val="38"/>
          <c:order val="4"/>
          <c:tx>
            <c:strRef>
              <c:f>Entrant_need_figures!$B$129</c:f>
              <c:strCache>
                <c:ptCount val="1"/>
                <c:pt idx="0">
                  <c:v>RELIGIOUS EDUCATION All Central Scenario</c:v>
                </c:pt>
              </c:strCache>
            </c:strRef>
          </c:tx>
          <c:spPr>
            <a:ln>
              <a:solidFill>
                <a:srgbClr val="92D050">
                  <a:alpha val="6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Entrant_need_figures!$C$129:$M$129</c:f>
              <c:numCache>
                <c:formatCode>#,##0</c:formatCode>
                <c:ptCount val="11"/>
                <c:pt idx="0">
                  <c:v>806.87339136954051</c:v>
                </c:pt>
                <c:pt idx="1">
                  <c:v>801.4988736357891</c:v>
                </c:pt>
                <c:pt idx="2">
                  <c:v>756.65065888120807</c:v>
                </c:pt>
                <c:pt idx="3">
                  <c:v>725.00720384458828</c:v>
                </c:pt>
                <c:pt idx="4">
                  <c:v>718.06466766126664</c:v>
                </c:pt>
                <c:pt idx="5">
                  <c:v>767.36661516337313</c:v>
                </c:pt>
                <c:pt idx="6">
                  <c:v>756.92881083825364</c:v>
                </c:pt>
                <c:pt idx="7">
                  <c:v>746.95741006571018</c:v>
                </c:pt>
                <c:pt idx="8">
                  <c:v>742.08418930727737</c:v>
                </c:pt>
                <c:pt idx="9">
                  <c:v>734.86286868807713</c:v>
                </c:pt>
                <c:pt idx="10">
                  <c:v>746.18696537136452</c:v>
                </c:pt>
              </c:numCache>
            </c:numRef>
          </c:val>
          <c:smooth val="0"/>
          <c:extLst>
            <c:ext xmlns:c16="http://schemas.microsoft.com/office/drawing/2014/chart" uri="{C3380CC4-5D6E-409C-BE32-E72D297353CC}">
              <c16:uniqueId val="{00000004-00DD-44EA-A08B-56633BA49801}"/>
            </c:ext>
          </c:extLst>
        </c:ser>
        <c:ser>
          <c:idx val="18"/>
          <c:order val="5"/>
          <c:tx>
            <c:strRef>
              <c:f>Entrant_need_figures!$B$108</c:f>
              <c:strCache>
                <c:ptCount val="1"/>
                <c:pt idx="0">
                  <c:v>RELIGIOUS EDUCATION Scenario Selected</c:v>
                </c:pt>
              </c:strCache>
            </c:strRef>
          </c:tx>
          <c:spPr>
            <a:ln>
              <a:solidFill>
                <a:srgbClr val="92D05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Entrant_need_figures!$C$108:$M$108</c:f>
              <c:numCache>
                <c:formatCode>#,##0</c:formatCode>
                <c:ptCount val="11"/>
                <c:pt idx="0">
                  <c:v>806.87339136954051</c:v>
                </c:pt>
                <c:pt idx="1">
                  <c:v>801.4988736357891</c:v>
                </c:pt>
                <c:pt idx="2">
                  <c:v>756.65065888120807</c:v>
                </c:pt>
                <c:pt idx="3">
                  <c:v>725.00720384458828</c:v>
                </c:pt>
                <c:pt idx="4">
                  <c:v>718.06466766126664</c:v>
                </c:pt>
                <c:pt idx="5">
                  <c:v>767.36661516337313</c:v>
                </c:pt>
                <c:pt idx="6">
                  <c:v>756.92881083825364</c:v>
                </c:pt>
                <c:pt idx="7">
                  <c:v>746.95741006571018</c:v>
                </c:pt>
                <c:pt idx="8">
                  <c:v>742.08418930727737</c:v>
                </c:pt>
                <c:pt idx="9">
                  <c:v>734.86286868807713</c:v>
                </c:pt>
                <c:pt idx="10">
                  <c:v>746.18696537136452</c:v>
                </c:pt>
              </c:numCache>
            </c:numRef>
          </c:val>
          <c:smooth val="0"/>
          <c:extLst>
            <c:ext xmlns:c16="http://schemas.microsoft.com/office/drawing/2014/chart" uri="{C3380CC4-5D6E-409C-BE32-E72D297353CC}">
              <c16:uniqueId val="{00000005-00DD-44EA-A08B-56633BA49801}"/>
            </c:ext>
          </c:extLst>
        </c:ser>
        <c:dLbls>
          <c:showLegendKey val="0"/>
          <c:showVal val="0"/>
          <c:showCatName val="0"/>
          <c:showSerName val="0"/>
          <c:showPercent val="0"/>
          <c:showBubbleSize val="0"/>
        </c:dLbls>
        <c:smooth val="0"/>
        <c:axId val="148982400"/>
        <c:axId val="148992384"/>
      </c:lineChart>
      <c:catAx>
        <c:axId val="148982400"/>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992384"/>
        <c:crosses val="autoZero"/>
        <c:auto val="1"/>
        <c:lblAlgn val="ctr"/>
        <c:lblOffset val="100"/>
        <c:noMultiLvlLbl val="0"/>
      </c:catAx>
      <c:valAx>
        <c:axId val="1489923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982400"/>
        <c:crosses val="autoZero"/>
        <c:crossBetween val="between"/>
      </c:valAx>
      <c:spPr>
        <a:ln>
          <a:solidFill>
            <a:schemeClr val="tx1">
              <a:lumMod val="95000"/>
              <a:lumOff val="5000"/>
            </a:schemeClr>
          </a:solidFill>
        </a:ln>
      </c:spPr>
    </c:plotArea>
    <c:legend>
      <c:legendPos val="r"/>
      <c:layout>
        <c:manualLayout>
          <c:xMode val="edge"/>
          <c:yMode val="edge"/>
          <c:x val="0.69547094364882245"/>
          <c:y val="4.6712984406360972E-2"/>
          <c:w val="0.28187972308830522"/>
          <c:h val="0.840830449826989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1423840769903762"/>
          <c:y val="0.12283573928258967"/>
          <c:w val="0.56710672471401824"/>
          <c:h val="0.69329177602799663"/>
        </c:manualLayout>
      </c:layout>
      <c:lineChart>
        <c:grouping val="standard"/>
        <c:varyColors val="0"/>
        <c:ser>
          <c:idx val="26"/>
          <c:order val="0"/>
          <c:tx>
            <c:strRef>
              <c:f>Entrant_need_figures!$B$116</c:f>
              <c:strCache>
                <c:ptCount val="1"/>
                <c:pt idx="0">
                  <c:v>COMPUTING All Central Scenario</c:v>
                </c:pt>
              </c:strCache>
            </c:strRef>
          </c:tx>
          <c:spPr>
            <a:ln>
              <a:solidFill>
                <a:srgbClr val="00206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Entrant_need_figures!$C$116:$M$116</c:f>
              <c:numCache>
                <c:formatCode>#,##0</c:formatCode>
                <c:ptCount val="11"/>
                <c:pt idx="0">
                  <c:v>791.48947603419015</c:v>
                </c:pt>
                <c:pt idx="1">
                  <c:v>790.82412969533152</c:v>
                </c:pt>
                <c:pt idx="2">
                  <c:v>766.99971405380791</c:v>
                </c:pt>
                <c:pt idx="3">
                  <c:v>760.34567658271385</c:v>
                </c:pt>
                <c:pt idx="4">
                  <c:v>761.66655600827971</c:v>
                </c:pt>
                <c:pt idx="5">
                  <c:v>807.44104698898104</c:v>
                </c:pt>
                <c:pt idx="6">
                  <c:v>806.09707740324598</c:v>
                </c:pt>
                <c:pt idx="7">
                  <c:v>796.12289343263876</c:v>
                </c:pt>
                <c:pt idx="8">
                  <c:v>792.95097843691747</c:v>
                </c:pt>
                <c:pt idx="9">
                  <c:v>789.25052990948802</c:v>
                </c:pt>
                <c:pt idx="10">
                  <c:v>800.87235168225834</c:v>
                </c:pt>
              </c:numCache>
            </c:numRef>
          </c:val>
          <c:smooth val="0"/>
          <c:extLst>
            <c:ext xmlns:c16="http://schemas.microsoft.com/office/drawing/2014/chart" uri="{C3380CC4-5D6E-409C-BE32-E72D297353CC}">
              <c16:uniqueId val="{00000000-3526-4487-A2BF-65FD885EE21A}"/>
            </c:ext>
          </c:extLst>
        </c:ser>
        <c:ser>
          <c:idx val="6"/>
          <c:order val="1"/>
          <c:tx>
            <c:strRef>
              <c:f>Entrant_need_figures!$B$95</c:f>
              <c:strCache>
                <c:ptCount val="1"/>
                <c:pt idx="0">
                  <c:v>COMPUTING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Entrant_need_figures!$C$95:$M$95</c:f>
              <c:numCache>
                <c:formatCode>#,##0</c:formatCode>
                <c:ptCount val="11"/>
                <c:pt idx="0">
                  <c:v>791.48947603419015</c:v>
                </c:pt>
                <c:pt idx="1">
                  <c:v>790.82412969533152</c:v>
                </c:pt>
                <c:pt idx="2">
                  <c:v>766.99971405380791</c:v>
                </c:pt>
                <c:pt idx="3">
                  <c:v>760.34567658271385</c:v>
                </c:pt>
                <c:pt idx="4">
                  <c:v>761.66655600827971</c:v>
                </c:pt>
                <c:pt idx="5">
                  <c:v>807.44104698898104</c:v>
                </c:pt>
                <c:pt idx="6">
                  <c:v>806.09707740324598</c:v>
                </c:pt>
                <c:pt idx="7">
                  <c:v>796.12289343263876</c:v>
                </c:pt>
                <c:pt idx="8">
                  <c:v>792.95097843691747</c:v>
                </c:pt>
                <c:pt idx="9">
                  <c:v>789.25052990948802</c:v>
                </c:pt>
                <c:pt idx="10">
                  <c:v>800.87235168225834</c:v>
                </c:pt>
              </c:numCache>
            </c:numRef>
          </c:val>
          <c:smooth val="0"/>
          <c:extLst>
            <c:ext xmlns:c16="http://schemas.microsoft.com/office/drawing/2014/chart" uri="{C3380CC4-5D6E-409C-BE32-E72D297353CC}">
              <c16:uniqueId val="{00000001-3526-4487-A2BF-65FD885EE21A}"/>
            </c:ext>
          </c:extLst>
        </c:ser>
        <c:ser>
          <c:idx val="27"/>
          <c:order val="2"/>
          <c:tx>
            <c:strRef>
              <c:f>Entrant_need_figures!$B$117</c:f>
              <c:strCache>
                <c:ptCount val="1"/>
                <c:pt idx="0">
                  <c:v>DESIGN &amp; TECHNOLOGY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Entrant_need_figures!$C$117:$M$117</c:f>
              <c:numCache>
                <c:formatCode>#,##0</c:formatCode>
                <c:ptCount val="11"/>
                <c:pt idx="0">
                  <c:v>1165.2894921036136</c:v>
                </c:pt>
                <c:pt idx="1">
                  <c:v>1157.1541358911095</c:v>
                </c:pt>
                <c:pt idx="2">
                  <c:v>1082.9294677737767</c:v>
                </c:pt>
                <c:pt idx="3">
                  <c:v>1026.479074459784</c:v>
                </c:pt>
                <c:pt idx="4">
                  <c:v>981.39279418131889</c:v>
                </c:pt>
                <c:pt idx="5">
                  <c:v>1063.4051492208755</c:v>
                </c:pt>
                <c:pt idx="6">
                  <c:v>1038.3053227899618</c:v>
                </c:pt>
                <c:pt idx="7">
                  <c:v>1000.4035441645179</c:v>
                </c:pt>
                <c:pt idx="8">
                  <c:v>992.3923972847706</c:v>
                </c:pt>
                <c:pt idx="9">
                  <c:v>1002.2496209314766</c:v>
                </c:pt>
                <c:pt idx="10">
                  <c:v>1013.7066432766612</c:v>
                </c:pt>
              </c:numCache>
            </c:numRef>
          </c:val>
          <c:smooth val="0"/>
          <c:extLst>
            <c:ext xmlns:c16="http://schemas.microsoft.com/office/drawing/2014/chart" uri="{C3380CC4-5D6E-409C-BE32-E72D297353CC}">
              <c16:uniqueId val="{00000002-3526-4487-A2BF-65FD885EE21A}"/>
            </c:ext>
          </c:extLst>
        </c:ser>
        <c:ser>
          <c:idx val="7"/>
          <c:order val="3"/>
          <c:tx>
            <c:strRef>
              <c:f>Entrant_need_figures!$B$96</c:f>
              <c:strCache>
                <c:ptCount val="1"/>
                <c:pt idx="0">
                  <c:v>DESIGN &amp; TECHNOLOGY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Entrant_need_figures!$C$96:$M$96</c:f>
              <c:numCache>
                <c:formatCode>#,##0</c:formatCode>
                <c:ptCount val="11"/>
                <c:pt idx="0">
                  <c:v>1165.2894921036136</c:v>
                </c:pt>
                <c:pt idx="1">
                  <c:v>1157.1541358911095</c:v>
                </c:pt>
                <c:pt idx="2">
                  <c:v>1082.9294677737767</c:v>
                </c:pt>
                <c:pt idx="3">
                  <c:v>1026.479074459784</c:v>
                </c:pt>
                <c:pt idx="4">
                  <c:v>981.39279418131889</c:v>
                </c:pt>
                <c:pt idx="5">
                  <c:v>1063.4051492208755</c:v>
                </c:pt>
                <c:pt idx="6">
                  <c:v>1038.3053227899618</c:v>
                </c:pt>
                <c:pt idx="7">
                  <c:v>1000.4035441645179</c:v>
                </c:pt>
                <c:pt idx="8">
                  <c:v>992.3923972847706</c:v>
                </c:pt>
                <c:pt idx="9">
                  <c:v>1002.2496209314766</c:v>
                </c:pt>
                <c:pt idx="10">
                  <c:v>1013.7066432766612</c:v>
                </c:pt>
              </c:numCache>
            </c:numRef>
          </c:val>
          <c:smooth val="0"/>
          <c:extLst>
            <c:ext xmlns:c16="http://schemas.microsoft.com/office/drawing/2014/chart" uri="{C3380CC4-5D6E-409C-BE32-E72D297353CC}">
              <c16:uniqueId val="{00000003-3526-4487-A2BF-65FD885EE21A}"/>
            </c:ext>
          </c:extLst>
        </c:ser>
        <c:ser>
          <c:idx val="0"/>
          <c:order val="4"/>
          <c:tx>
            <c:strRef>
              <c:f>Entrant_need_figures!$B$120</c:f>
              <c:strCache>
                <c:ptCount val="1"/>
                <c:pt idx="0">
                  <c:v>FOOD All Central Scenario</c:v>
                </c:pt>
              </c:strCache>
            </c:strRef>
          </c:tx>
          <c:spPr>
            <a:ln>
              <a:solidFill>
                <a:srgbClr val="92D050">
                  <a:alpha val="60000"/>
                </a:srgbClr>
              </a:solidFill>
            </a:ln>
          </c:spPr>
          <c:marker>
            <c:symbol val="none"/>
          </c:marker>
          <c:val>
            <c:numRef>
              <c:f>Entrant_need_figures!$C$120:$M$120</c:f>
              <c:numCache>
                <c:formatCode>#,##0</c:formatCode>
                <c:ptCount val="11"/>
                <c:pt idx="0">
                  <c:v>246.96055148660963</c:v>
                </c:pt>
                <c:pt idx="1">
                  <c:v>247.26644154038638</c:v>
                </c:pt>
                <c:pt idx="2">
                  <c:v>229.93698395158549</c:v>
                </c:pt>
                <c:pt idx="3">
                  <c:v>217.08019612906702</c:v>
                </c:pt>
                <c:pt idx="4">
                  <c:v>218.70916401284305</c:v>
                </c:pt>
                <c:pt idx="5">
                  <c:v>223.30388679416001</c:v>
                </c:pt>
                <c:pt idx="6">
                  <c:v>217.04885833206976</c:v>
                </c:pt>
                <c:pt idx="7">
                  <c:v>218.32181119749345</c:v>
                </c:pt>
                <c:pt idx="8">
                  <c:v>213.40750257176907</c:v>
                </c:pt>
                <c:pt idx="9">
                  <c:v>201.40051571752002</c:v>
                </c:pt>
                <c:pt idx="10">
                  <c:v>201.79507075005773</c:v>
                </c:pt>
              </c:numCache>
            </c:numRef>
          </c:val>
          <c:smooth val="0"/>
          <c:extLst>
            <c:ext xmlns:c16="http://schemas.microsoft.com/office/drawing/2014/chart" uri="{C3380CC4-5D6E-409C-BE32-E72D297353CC}">
              <c16:uniqueId val="{00000004-3526-4487-A2BF-65FD885EE21A}"/>
            </c:ext>
          </c:extLst>
        </c:ser>
        <c:ser>
          <c:idx val="1"/>
          <c:order val="5"/>
          <c:tx>
            <c:strRef>
              <c:f>Entrant_need_figures!$B$99</c:f>
              <c:strCache>
                <c:ptCount val="1"/>
                <c:pt idx="0">
                  <c:v>FOOD Scenario Selected</c:v>
                </c:pt>
              </c:strCache>
            </c:strRef>
          </c:tx>
          <c:spPr>
            <a:ln>
              <a:solidFill>
                <a:srgbClr val="92D050"/>
              </a:solidFill>
              <a:prstDash val="sysDot"/>
            </a:ln>
          </c:spPr>
          <c:marker>
            <c:symbol val="none"/>
          </c:marker>
          <c:val>
            <c:numRef>
              <c:f>Entrant_need_figures!$C$99:$M$99</c:f>
              <c:numCache>
                <c:formatCode>#,##0</c:formatCode>
                <c:ptCount val="11"/>
                <c:pt idx="0">
                  <c:v>246.96055148660963</c:v>
                </c:pt>
                <c:pt idx="1">
                  <c:v>247.26644154038638</c:v>
                </c:pt>
                <c:pt idx="2">
                  <c:v>229.93698395158549</c:v>
                </c:pt>
                <c:pt idx="3">
                  <c:v>217.08019612906702</c:v>
                </c:pt>
                <c:pt idx="4">
                  <c:v>218.70916401284305</c:v>
                </c:pt>
                <c:pt idx="5">
                  <c:v>223.30388679416001</c:v>
                </c:pt>
                <c:pt idx="6">
                  <c:v>217.04885833206976</c:v>
                </c:pt>
                <c:pt idx="7">
                  <c:v>218.32181119749345</c:v>
                </c:pt>
                <c:pt idx="8">
                  <c:v>213.40750257176907</c:v>
                </c:pt>
                <c:pt idx="9">
                  <c:v>201.40051571752002</c:v>
                </c:pt>
                <c:pt idx="10">
                  <c:v>201.79507075005773</c:v>
                </c:pt>
              </c:numCache>
            </c:numRef>
          </c:val>
          <c:smooth val="0"/>
          <c:extLst>
            <c:ext xmlns:c16="http://schemas.microsoft.com/office/drawing/2014/chart" uri="{C3380CC4-5D6E-409C-BE32-E72D297353CC}">
              <c16:uniqueId val="{00000005-3526-4487-A2BF-65FD885EE21A}"/>
            </c:ext>
          </c:extLst>
        </c:ser>
        <c:dLbls>
          <c:showLegendKey val="0"/>
          <c:showVal val="0"/>
          <c:showCatName val="0"/>
          <c:showSerName val="0"/>
          <c:showPercent val="0"/>
          <c:showBubbleSize val="0"/>
        </c:dLbls>
        <c:smooth val="0"/>
        <c:axId val="149101184"/>
        <c:axId val="149115264"/>
      </c:lineChart>
      <c:catAx>
        <c:axId val="14910118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15264"/>
        <c:crosses val="autoZero"/>
        <c:auto val="1"/>
        <c:lblAlgn val="ctr"/>
        <c:lblOffset val="100"/>
        <c:noMultiLvlLbl val="0"/>
      </c:catAx>
      <c:valAx>
        <c:axId val="14911526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01184"/>
        <c:crosses val="autoZero"/>
        <c:crossBetween val="between"/>
      </c:valAx>
      <c:spPr>
        <a:ln>
          <a:solidFill>
            <a:schemeClr val="tx1">
              <a:lumMod val="95000"/>
              <a:lumOff val="5000"/>
            </a:schemeClr>
          </a:solidFill>
        </a:ln>
      </c:spPr>
    </c:plotArea>
    <c:legend>
      <c:legendPos val="r"/>
      <c:layout>
        <c:manualLayout>
          <c:xMode val="edge"/>
          <c:yMode val="edge"/>
          <c:x val="0.69656331253719206"/>
          <c:y val="6.4460113217555126E-2"/>
          <c:w val="0.27912831155244511"/>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1423840769903762"/>
          <c:y val="0.12283573928258967"/>
          <c:w val="0.57269959191744868"/>
          <c:h val="0.69329177602799663"/>
        </c:manualLayout>
      </c:layout>
      <c:lineChart>
        <c:grouping val="standard"/>
        <c:varyColors val="0"/>
        <c:ser>
          <c:idx val="23"/>
          <c:order val="0"/>
          <c:tx>
            <c:strRef>
              <c:f>Entrant_need_figures!$B$113</c:f>
              <c:strCache>
                <c:ptCount val="1"/>
                <c:pt idx="0">
                  <c:v>BUSINESS STUDIES All Central Scenario</c:v>
                </c:pt>
              </c:strCache>
            </c:strRef>
          </c:tx>
          <c:spPr>
            <a:ln>
              <a:solidFill>
                <a:srgbClr val="00206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Entrant_need_figures!$C$113:$M$113</c:f>
              <c:numCache>
                <c:formatCode>#,##0</c:formatCode>
                <c:ptCount val="11"/>
                <c:pt idx="0">
                  <c:v>537.19134623691116</c:v>
                </c:pt>
                <c:pt idx="1">
                  <c:v>455.23281939495416</c:v>
                </c:pt>
                <c:pt idx="2">
                  <c:v>483.70171038615314</c:v>
                </c:pt>
                <c:pt idx="3">
                  <c:v>519.4596134502342</c:v>
                </c:pt>
                <c:pt idx="4">
                  <c:v>572.502100413775</c:v>
                </c:pt>
                <c:pt idx="5">
                  <c:v>572.14783091851245</c:v>
                </c:pt>
                <c:pt idx="6">
                  <c:v>601.31129190228478</c:v>
                </c:pt>
                <c:pt idx="7">
                  <c:v>607.8616054487195</c:v>
                </c:pt>
                <c:pt idx="8">
                  <c:v>601.96499473610061</c:v>
                </c:pt>
                <c:pt idx="9">
                  <c:v>575.27862175332768</c:v>
                </c:pt>
                <c:pt idx="10">
                  <c:v>592.24524554920959</c:v>
                </c:pt>
              </c:numCache>
            </c:numRef>
          </c:val>
          <c:smooth val="0"/>
          <c:extLst>
            <c:ext xmlns:c16="http://schemas.microsoft.com/office/drawing/2014/chart" uri="{C3380CC4-5D6E-409C-BE32-E72D297353CC}">
              <c16:uniqueId val="{00000000-AA35-413D-AB55-D79D431F8ACD}"/>
            </c:ext>
          </c:extLst>
        </c:ser>
        <c:ser>
          <c:idx val="3"/>
          <c:order val="1"/>
          <c:tx>
            <c:strRef>
              <c:f>Entrant_need_figures!$B$92</c:f>
              <c:strCache>
                <c:ptCount val="1"/>
                <c:pt idx="0">
                  <c:v>BUSINESS STUDIES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Entrant_need_figures!$C$92:$M$92</c:f>
              <c:numCache>
                <c:formatCode>#,##0</c:formatCode>
                <c:ptCount val="11"/>
                <c:pt idx="0">
                  <c:v>537.19134623691116</c:v>
                </c:pt>
                <c:pt idx="1">
                  <c:v>455.23281939495416</c:v>
                </c:pt>
                <c:pt idx="2">
                  <c:v>483.70171038615314</c:v>
                </c:pt>
                <c:pt idx="3">
                  <c:v>519.4596134502342</c:v>
                </c:pt>
                <c:pt idx="4">
                  <c:v>572.502100413775</c:v>
                </c:pt>
                <c:pt idx="5">
                  <c:v>572.14783091851245</c:v>
                </c:pt>
                <c:pt idx="6">
                  <c:v>601.31129190228478</c:v>
                </c:pt>
                <c:pt idx="7">
                  <c:v>607.8616054487195</c:v>
                </c:pt>
                <c:pt idx="8">
                  <c:v>601.96499473610061</c:v>
                </c:pt>
                <c:pt idx="9">
                  <c:v>575.27862175332768</c:v>
                </c:pt>
                <c:pt idx="10">
                  <c:v>592.24524554920959</c:v>
                </c:pt>
              </c:numCache>
            </c:numRef>
          </c:val>
          <c:smooth val="0"/>
          <c:extLst>
            <c:ext xmlns:c16="http://schemas.microsoft.com/office/drawing/2014/chart" uri="{C3380CC4-5D6E-409C-BE32-E72D297353CC}">
              <c16:uniqueId val="{00000001-AA35-413D-AB55-D79D431F8ACD}"/>
            </c:ext>
          </c:extLst>
        </c:ser>
        <c:ser>
          <c:idx val="35"/>
          <c:order val="2"/>
          <c:tx>
            <c:strRef>
              <c:f>Entrant_need_figures!$B$126</c:f>
              <c:strCache>
                <c:ptCount val="1"/>
                <c:pt idx="0">
                  <c:v>OTHERS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Entrant_need_figures!$C$126:$M$126</c:f>
              <c:numCache>
                <c:formatCode>#,##0</c:formatCode>
                <c:ptCount val="11"/>
                <c:pt idx="0">
                  <c:v>1154.6183890665793</c:v>
                </c:pt>
                <c:pt idx="1">
                  <c:v>980.07821273976174</c:v>
                </c:pt>
                <c:pt idx="2">
                  <c:v>1017.1865166104074</c:v>
                </c:pt>
                <c:pt idx="3">
                  <c:v>1065.0382821520152</c:v>
                </c:pt>
                <c:pt idx="4">
                  <c:v>1130.9178762375163</c:v>
                </c:pt>
                <c:pt idx="5">
                  <c:v>1159.3144739316745</c:v>
                </c:pt>
                <c:pt idx="6">
                  <c:v>1210.5137027304499</c:v>
                </c:pt>
                <c:pt idx="7">
                  <c:v>1199.7519767234812</c:v>
                </c:pt>
                <c:pt idx="8">
                  <c:v>1194.3941795881517</c:v>
                </c:pt>
                <c:pt idx="9">
                  <c:v>1174.2664100787802</c:v>
                </c:pt>
                <c:pt idx="10">
                  <c:v>1212.3438181872762</c:v>
                </c:pt>
              </c:numCache>
            </c:numRef>
          </c:val>
          <c:smooth val="0"/>
          <c:extLst>
            <c:ext xmlns:c16="http://schemas.microsoft.com/office/drawing/2014/chart" uri="{C3380CC4-5D6E-409C-BE32-E72D297353CC}">
              <c16:uniqueId val="{00000002-AA35-413D-AB55-D79D431F8ACD}"/>
            </c:ext>
          </c:extLst>
        </c:ser>
        <c:ser>
          <c:idx val="15"/>
          <c:order val="3"/>
          <c:tx>
            <c:strRef>
              <c:f>Entrant_need_figures!$B$105</c:f>
              <c:strCache>
                <c:ptCount val="1"/>
                <c:pt idx="0">
                  <c:v>OTHERS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Entrant_need_figures!$C$105:$M$105</c:f>
              <c:numCache>
                <c:formatCode>#,##0</c:formatCode>
                <c:ptCount val="11"/>
                <c:pt idx="0">
                  <c:v>1154.6183890665793</c:v>
                </c:pt>
                <c:pt idx="1">
                  <c:v>980.07821273976174</c:v>
                </c:pt>
                <c:pt idx="2">
                  <c:v>1017.1865166104074</c:v>
                </c:pt>
                <c:pt idx="3">
                  <c:v>1065.0382821520152</c:v>
                </c:pt>
                <c:pt idx="4">
                  <c:v>1130.9178762375163</c:v>
                </c:pt>
                <c:pt idx="5">
                  <c:v>1159.3144739316745</c:v>
                </c:pt>
                <c:pt idx="6">
                  <c:v>1210.5137027304499</c:v>
                </c:pt>
                <c:pt idx="7">
                  <c:v>1199.7519767234812</c:v>
                </c:pt>
                <c:pt idx="8">
                  <c:v>1194.3941795881517</c:v>
                </c:pt>
                <c:pt idx="9">
                  <c:v>1174.2664100787802</c:v>
                </c:pt>
                <c:pt idx="10">
                  <c:v>1212.3438181872762</c:v>
                </c:pt>
              </c:numCache>
            </c:numRef>
          </c:val>
          <c:smooth val="0"/>
          <c:extLst>
            <c:ext xmlns:c16="http://schemas.microsoft.com/office/drawing/2014/chart" uri="{C3380CC4-5D6E-409C-BE32-E72D297353CC}">
              <c16:uniqueId val="{00000003-AA35-413D-AB55-D79D431F8ACD}"/>
            </c:ext>
          </c:extLst>
        </c:ser>
        <c:ser>
          <c:idx val="36"/>
          <c:order val="4"/>
          <c:tx>
            <c:strRef>
              <c:f>Entrant_need_figures!$B$127</c:f>
              <c:strCache>
                <c:ptCount val="1"/>
                <c:pt idx="0">
                  <c:v>PHYSICAL EDUCATION All Central Scenario</c:v>
                </c:pt>
              </c:strCache>
            </c:strRef>
          </c:tx>
          <c:spPr>
            <a:ln>
              <a:solidFill>
                <a:srgbClr val="92D050">
                  <a:alpha val="6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Entrant_need_figures!$C$127:$M$127</c:f>
              <c:numCache>
                <c:formatCode>#,##0</c:formatCode>
                <c:ptCount val="11"/>
                <c:pt idx="0">
                  <c:v>1738.3407083825418</c:v>
                </c:pt>
                <c:pt idx="1">
                  <c:v>1765.2606793470088</c:v>
                </c:pt>
                <c:pt idx="2">
                  <c:v>1677.1649491349403</c:v>
                </c:pt>
                <c:pt idx="3">
                  <c:v>1630.9555878526724</c:v>
                </c:pt>
                <c:pt idx="4">
                  <c:v>1640.162614336457</c:v>
                </c:pt>
                <c:pt idx="5">
                  <c:v>1773.3292725871406</c:v>
                </c:pt>
                <c:pt idx="6">
                  <c:v>1763.5886897741379</c:v>
                </c:pt>
                <c:pt idx="7">
                  <c:v>1764.4211935872063</c:v>
                </c:pt>
                <c:pt idx="8">
                  <c:v>1765.3181644259512</c:v>
                </c:pt>
                <c:pt idx="9">
                  <c:v>1749.7063800300739</c:v>
                </c:pt>
                <c:pt idx="10">
                  <c:v>1786.7202886848895</c:v>
                </c:pt>
              </c:numCache>
            </c:numRef>
          </c:val>
          <c:smooth val="0"/>
          <c:extLst>
            <c:ext xmlns:c16="http://schemas.microsoft.com/office/drawing/2014/chart" uri="{C3380CC4-5D6E-409C-BE32-E72D297353CC}">
              <c16:uniqueId val="{00000004-AA35-413D-AB55-D79D431F8ACD}"/>
            </c:ext>
          </c:extLst>
        </c:ser>
        <c:ser>
          <c:idx val="16"/>
          <c:order val="5"/>
          <c:tx>
            <c:strRef>
              <c:f>Entrant_need_figures!$B$106</c:f>
              <c:strCache>
                <c:ptCount val="1"/>
                <c:pt idx="0">
                  <c:v>PHYSICAL EDUCATION Scenario Selected</c:v>
                </c:pt>
              </c:strCache>
            </c:strRef>
          </c:tx>
          <c:spPr>
            <a:ln>
              <a:solidFill>
                <a:srgbClr val="92D05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Entrant_need_figures!$C$106:$M$106</c:f>
              <c:numCache>
                <c:formatCode>#,##0</c:formatCode>
                <c:ptCount val="11"/>
                <c:pt idx="0">
                  <c:v>1738.3407083825418</c:v>
                </c:pt>
                <c:pt idx="1">
                  <c:v>1765.2606793470088</c:v>
                </c:pt>
                <c:pt idx="2">
                  <c:v>1677.1649491349403</c:v>
                </c:pt>
                <c:pt idx="3">
                  <c:v>1630.9555878526724</c:v>
                </c:pt>
                <c:pt idx="4">
                  <c:v>1640.162614336457</c:v>
                </c:pt>
                <c:pt idx="5">
                  <c:v>1773.3292725871406</c:v>
                </c:pt>
                <c:pt idx="6">
                  <c:v>1763.5886897741379</c:v>
                </c:pt>
                <c:pt idx="7">
                  <c:v>1764.4211935872063</c:v>
                </c:pt>
                <c:pt idx="8">
                  <c:v>1765.3181644259512</c:v>
                </c:pt>
                <c:pt idx="9">
                  <c:v>1749.7063800300739</c:v>
                </c:pt>
                <c:pt idx="10">
                  <c:v>1786.7202886848895</c:v>
                </c:pt>
              </c:numCache>
            </c:numRef>
          </c:val>
          <c:smooth val="0"/>
          <c:extLst>
            <c:ext xmlns:c16="http://schemas.microsoft.com/office/drawing/2014/chart" uri="{C3380CC4-5D6E-409C-BE32-E72D297353CC}">
              <c16:uniqueId val="{00000005-AA35-413D-AB55-D79D431F8ACD}"/>
            </c:ext>
          </c:extLst>
        </c:ser>
        <c:dLbls>
          <c:showLegendKey val="0"/>
          <c:showVal val="0"/>
          <c:showCatName val="0"/>
          <c:showSerName val="0"/>
          <c:showPercent val="0"/>
          <c:showBubbleSize val="0"/>
        </c:dLbls>
        <c:smooth val="0"/>
        <c:axId val="149154432"/>
        <c:axId val="149164416"/>
      </c:lineChart>
      <c:catAx>
        <c:axId val="14915443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64416"/>
        <c:crosses val="autoZero"/>
        <c:auto val="1"/>
        <c:lblAlgn val="ctr"/>
        <c:lblOffset val="100"/>
        <c:noMultiLvlLbl val="0"/>
      </c:catAx>
      <c:valAx>
        <c:axId val="1491644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54432"/>
        <c:crosses val="autoZero"/>
        <c:crossBetween val="between"/>
      </c:valAx>
      <c:spPr>
        <a:ln>
          <a:solidFill>
            <a:schemeClr val="tx1">
              <a:lumMod val="95000"/>
              <a:lumOff val="5000"/>
            </a:schemeClr>
          </a:solidFill>
        </a:ln>
      </c:spPr>
    </c:plotArea>
    <c:legend>
      <c:legendPos val="r"/>
      <c:layout>
        <c:manualLayout>
          <c:xMode val="edge"/>
          <c:yMode val="edge"/>
          <c:x val="0.70469921964452431"/>
          <c:y val="6.6202456400267035E-2"/>
          <c:w val="0.27265144709260336"/>
          <c:h val="0.8850203480662478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BY PHASE</a:t>
            </a:r>
          </a:p>
        </c:rich>
      </c:tx>
      <c:overlay val="0"/>
    </c:title>
    <c:autoTitleDeleted val="0"/>
    <c:plotArea>
      <c:layout>
        <c:manualLayout>
          <c:layoutTarget val="inner"/>
          <c:xMode val="edge"/>
          <c:yMode val="edge"/>
          <c:x val="0.12832174103237096"/>
          <c:y val="0.10612277631962672"/>
          <c:w val="0.582133069529297"/>
          <c:h val="0.70456819573156559"/>
        </c:manualLayout>
      </c:layout>
      <c:lineChart>
        <c:grouping val="standard"/>
        <c:varyColors val="0"/>
        <c:ser>
          <c:idx val="0"/>
          <c:order val="0"/>
          <c:tx>
            <c:strRef>
              <c:f>Teacher_need_figures!$B$39</c:f>
              <c:strCache>
                <c:ptCount val="1"/>
                <c:pt idx="0">
                  <c:v>PRIMARY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Teacher_need_figures!$C$39:$M$39</c:f>
              <c:numCache>
                <c:formatCode>#,##0</c:formatCode>
                <c:ptCount val="11"/>
                <c:pt idx="0">
                  <c:v>242914.25590921752</c:v>
                </c:pt>
                <c:pt idx="1">
                  <c:v>242745.6107430594</c:v>
                </c:pt>
                <c:pt idx="2">
                  <c:v>241984.84555016164</c:v>
                </c:pt>
                <c:pt idx="3">
                  <c:v>241047.24499548168</c:v>
                </c:pt>
                <c:pt idx="4">
                  <c:v>240096.64472128145</c:v>
                </c:pt>
                <c:pt idx="5">
                  <c:v>239590.80158161934</c:v>
                </c:pt>
                <c:pt idx="6">
                  <c:v>239277.13618273113</c:v>
                </c:pt>
                <c:pt idx="7">
                  <c:v>238942.3010305975</c:v>
                </c:pt>
                <c:pt idx="8">
                  <c:v>238541.84458247441</c:v>
                </c:pt>
                <c:pt idx="9">
                  <c:v>238586.1777065139</c:v>
                </c:pt>
                <c:pt idx="10">
                  <c:v>238356.083688365</c:v>
                </c:pt>
              </c:numCache>
            </c:numRef>
          </c:val>
          <c:smooth val="0"/>
          <c:extLst>
            <c:ext xmlns:c16="http://schemas.microsoft.com/office/drawing/2014/chart" uri="{C3380CC4-5D6E-409C-BE32-E72D297353CC}">
              <c16:uniqueId val="{00000000-02F1-4F78-A859-0238FB35BAE9}"/>
            </c:ext>
          </c:extLst>
        </c:ser>
        <c:ser>
          <c:idx val="3"/>
          <c:order val="1"/>
          <c:tx>
            <c:strRef>
              <c:f>Teacher_need_figures!$B$14</c:f>
              <c:strCache>
                <c:ptCount val="1"/>
                <c:pt idx="0">
                  <c:v>PRIMARY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Teacher_need_figures!$C$14:$M$14</c:f>
              <c:numCache>
                <c:formatCode>#,##0</c:formatCode>
                <c:ptCount val="11"/>
                <c:pt idx="0">
                  <c:v>242914.25590921752</c:v>
                </c:pt>
                <c:pt idx="1">
                  <c:v>242745.6107430594</c:v>
                </c:pt>
                <c:pt idx="2">
                  <c:v>241984.84555016164</c:v>
                </c:pt>
                <c:pt idx="3">
                  <c:v>241047.24499548168</c:v>
                </c:pt>
                <c:pt idx="4">
                  <c:v>240096.64472128145</c:v>
                </c:pt>
                <c:pt idx="5">
                  <c:v>239590.80158161934</c:v>
                </c:pt>
                <c:pt idx="6">
                  <c:v>239277.13618273113</c:v>
                </c:pt>
                <c:pt idx="7">
                  <c:v>238942.3010305975</c:v>
                </c:pt>
                <c:pt idx="8">
                  <c:v>238541.84458247441</c:v>
                </c:pt>
                <c:pt idx="9">
                  <c:v>238586.1777065139</c:v>
                </c:pt>
                <c:pt idx="10">
                  <c:v>238356.083688365</c:v>
                </c:pt>
              </c:numCache>
            </c:numRef>
          </c:val>
          <c:smooth val="0"/>
          <c:extLst>
            <c:ext xmlns:c16="http://schemas.microsoft.com/office/drawing/2014/chart" uri="{C3380CC4-5D6E-409C-BE32-E72D297353CC}">
              <c16:uniqueId val="{00000001-02F1-4F78-A859-0238FB35BAE9}"/>
            </c:ext>
          </c:extLst>
        </c:ser>
        <c:ser>
          <c:idx val="1"/>
          <c:order val="2"/>
          <c:tx>
            <c:strRef>
              <c:f>Teacher_need_figures!$B$59</c:f>
              <c:strCache>
                <c:ptCount val="1"/>
                <c:pt idx="0">
                  <c:v>SECONDARY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Teacher_need_figures!$C$59:$M$59</c:f>
              <c:numCache>
                <c:formatCode>#,##0</c:formatCode>
                <c:ptCount val="11"/>
                <c:pt idx="0">
                  <c:v>210883.4017852075</c:v>
                </c:pt>
                <c:pt idx="1">
                  <c:v>212522.599151342</c:v>
                </c:pt>
                <c:pt idx="2">
                  <c:v>214253.15563126773</c:v>
                </c:pt>
                <c:pt idx="3">
                  <c:v>216098.698779809</c:v>
                </c:pt>
                <c:pt idx="4">
                  <c:v>217409.28057381179</c:v>
                </c:pt>
                <c:pt idx="5">
                  <c:v>217689.93159682144</c:v>
                </c:pt>
                <c:pt idx="6">
                  <c:v>217754.68252488648</c:v>
                </c:pt>
                <c:pt idx="7">
                  <c:v>217529.9563280592</c:v>
                </c:pt>
                <c:pt idx="8">
                  <c:v>217071.56324967337</c:v>
                </c:pt>
                <c:pt idx="9">
                  <c:v>216164.21122328204</c:v>
                </c:pt>
                <c:pt idx="10">
                  <c:v>215855.86773251137</c:v>
                </c:pt>
              </c:numCache>
            </c:numRef>
          </c:val>
          <c:smooth val="0"/>
          <c:extLst>
            <c:ext xmlns:c16="http://schemas.microsoft.com/office/drawing/2014/chart" uri="{C3380CC4-5D6E-409C-BE32-E72D297353CC}">
              <c16:uniqueId val="{00000002-02F1-4F78-A859-0238FB35BAE9}"/>
            </c:ext>
          </c:extLst>
        </c:ser>
        <c:ser>
          <c:idx val="2"/>
          <c:order val="3"/>
          <c:tx>
            <c:strRef>
              <c:f>Teacher_need_figures!$B$34</c:f>
              <c:strCache>
                <c:ptCount val="1"/>
                <c:pt idx="0">
                  <c:v>SECONDARY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Teacher_need_figures!$C$34:$M$34</c:f>
              <c:numCache>
                <c:formatCode>#,##0</c:formatCode>
                <c:ptCount val="11"/>
                <c:pt idx="0">
                  <c:v>210883.4017852075</c:v>
                </c:pt>
                <c:pt idx="1">
                  <c:v>212522.599151342</c:v>
                </c:pt>
                <c:pt idx="2">
                  <c:v>214253.15563126773</c:v>
                </c:pt>
                <c:pt idx="3">
                  <c:v>216098.698779809</c:v>
                </c:pt>
                <c:pt idx="4">
                  <c:v>217409.28057381179</c:v>
                </c:pt>
                <c:pt idx="5">
                  <c:v>217689.93159682144</c:v>
                </c:pt>
                <c:pt idx="6">
                  <c:v>217754.68252488648</c:v>
                </c:pt>
                <c:pt idx="7">
                  <c:v>217529.9563280592</c:v>
                </c:pt>
                <c:pt idx="8">
                  <c:v>217071.56324967337</c:v>
                </c:pt>
                <c:pt idx="9">
                  <c:v>216164.21122328204</c:v>
                </c:pt>
                <c:pt idx="10">
                  <c:v>215855.86773251137</c:v>
                </c:pt>
              </c:numCache>
            </c:numRef>
          </c:val>
          <c:smooth val="0"/>
          <c:extLst>
            <c:ext xmlns:c16="http://schemas.microsoft.com/office/drawing/2014/chart" uri="{C3380CC4-5D6E-409C-BE32-E72D297353CC}">
              <c16:uniqueId val="{00000003-02F1-4F78-A859-0238FB35BAE9}"/>
            </c:ext>
          </c:extLst>
        </c:ser>
        <c:dLbls>
          <c:showLegendKey val="0"/>
          <c:showVal val="0"/>
          <c:showCatName val="0"/>
          <c:showSerName val="0"/>
          <c:showPercent val="0"/>
          <c:showBubbleSize val="0"/>
        </c:dLbls>
        <c:smooth val="0"/>
        <c:axId val="149566592"/>
        <c:axId val="149568128"/>
      </c:lineChart>
      <c:catAx>
        <c:axId val="14956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68128"/>
        <c:crosses val="autoZero"/>
        <c:auto val="1"/>
        <c:lblAlgn val="ctr"/>
        <c:lblOffset val="100"/>
        <c:noMultiLvlLbl val="0"/>
      </c:catAx>
      <c:valAx>
        <c:axId val="14956812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66592"/>
        <c:crosses val="autoZero"/>
        <c:crossBetween val="between"/>
      </c:valAx>
      <c:spPr>
        <a:ln>
          <a:solidFill>
            <a:schemeClr val="tx1">
              <a:lumMod val="95000"/>
              <a:lumOff val="5000"/>
            </a:schemeClr>
          </a:solidFill>
        </a:ln>
      </c:spPr>
    </c:plotArea>
    <c:legend>
      <c:legendPos val="r"/>
      <c:layout>
        <c:manualLayout>
          <c:xMode val="edge"/>
          <c:yMode val="edge"/>
          <c:x val="0.72287267931241483"/>
          <c:y val="9.375E-2"/>
          <c:w val="0.25793032131417626"/>
          <c:h val="0.7604181248177310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ENGLISH AND MATHEMATICS</a:t>
            </a:r>
          </a:p>
        </c:rich>
      </c:tx>
      <c:overlay val="0"/>
    </c:title>
    <c:autoTitleDeleted val="0"/>
    <c:plotArea>
      <c:layout>
        <c:manualLayout>
          <c:layoutTarget val="inner"/>
          <c:xMode val="edge"/>
          <c:yMode val="edge"/>
          <c:x val="0.12832174103237096"/>
          <c:y val="0.11075240594925634"/>
          <c:w val="0.58563100285541236"/>
          <c:h val="0.71343980187960376"/>
        </c:manualLayout>
      </c:layout>
      <c:lineChart>
        <c:grouping val="standard"/>
        <c:varyColors val="0"/>
        <c:ser>
          <c:idx val="9"/>
          <c:order val="0"/>
          <c:tx>
            <c:strRef>
              <c:f>Teacher_need_figures!$B$48</c:f>
              <c:strCache>
                <c:ptCount val="1"/>
                <c:pt idx="0">
                  <c:v>ENGLISH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Teacher_need_figures!$C$48:$M$48</c:f>
              <c:numCache>
                <c:formatCode>#,##0</c:formatCode>
                <c:ptCount val="11"/>
                <c:pt idx="0">
                  <c:v>31095.791331912027</c:v>
                </c:pt>
                <c:pt idx="1">
                  <c:v>31425.843993586888</c:v>
                </c:pt>
                <c:pt idx="2">
                  <c:v>31719.146771705102</c:v>
                </c:pt>
                <c:pt idx="3">
                  <c:v>32009.139753529169</c:v>
                </c:pt>
                <c:pt idx="4">
                  <c:v>32199.884380484236</c:v>
                </c:pt>
                <c:pt idx="5">
                  <c:v>32208.860696652548</c:v>
                </c:pt>
                <c:pt idx="6">
                  <c:v>32156.739179462536</c:v>
                </c:pt>
                <c:pt idx="7">
                  <c:v>32095.042657137295</c:v>
                </c:pt>
                <c:pt idx="8">
                  <c:v>31992.036948152429</c:v>
                </c:pt>
                <c:pt idx="9">
                  <c:v>31789.509674949168</c:v>
                </c:pt>
                <c:pt idx="10">
                  <c:v>31668.363618148756</c:v>
                </c:pt>
              </c:numCache>
            </c:numRef>
          </c:val>
          <c:smooth val="0"/>
          <c:extLst>
            <c:ext xmlns:c16="http://schemas.microsoft.com/office/drawing/2014/chart" uri="{C3380CC4-5D6E-409C-BE32-E72D297353CC}">
              <c16:uniqueId val="{00000000-3A21-4884-A34F-8054EB3F6694}"/>
            </c:ext>
          </c:extLst>
        </c:ser>
        <c:ser>
          <c:idx val="1"/>
          <c:order val="1"/>
          <c:tx>
            <c:strRef>
              <c:f>Teacher_need_figures!$B$23</c:f>
              <c:strCache>
                <c:ptCount val="1"/>
                <c:pt idx="0">
                  <c:v>ENGLISH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Teacher_need_figures!$C$23:$M$23</c:f>
              <c:numCache>
                <c:formatCode>#,##0</c:formatCode>
                <c:ptCount val="11"/>
                <c:pt idx="0">
                  <c:v>31095.791331912027</c:v>
                </c:pt>
                <c:pt idx="1">
                  <c:v>31425.843993586888</c:v>
                </c:pt>
                <c:pt idx="2">
                  <c:v>31719.146771705102</c:v>
                </c:pt>
                <c:pt idx="3">
                  <c:v>32009.139753529169</c:v>
                </c:pt>
                <c:pt idx="4">
                  <c:v>32199.884380484236</c:v>
                </c:pt>
                <c:pt idx="5">
                  <c:v>32208.860696652548</c:v>
                </c:pt>
                <c:pt idx="6">
                  <c:v>32156.739179462536</c:v>
                </c:pt>
                <c:pt idx="7">
                  <c:v>32095.042657137295</c:v>
                </c:pt>
                <c:pt idx="8">
                  <c:v>31992.036948152429</c:v>
                </c:pt>
                <c:pt idx="9">
                  <c:v>31789.509674949168</c:v>
                </c:pt>
                <c:pt idx="10">
                  <c:v>31668.363618148756</c:v>
                </c:pt>
              </c:numCache>
            </c:numRef>
          </c:val>
          <c:smooth val="0"/>
          <c:extLst>
            <c:ext xmlns:c16="http://schemas.microsoft.com/office/drawing/2014/chart" uri="{C3380CC4-5D6E-409C-BE32-E72D297353CC}">
              <c16:uniqueId val="{00000001-3A21-4884-A34F-8054EB3F6694}"/>
            </c:ext>
          </c:extLst>
        </c:ser>
        <c:ser>
          <c:idx val="12"/>
          <c:order val="2"/>
          <c:tx>
            <c:strRef>
              <c:f>Teacher_need_figures!$B$52</c:f>
              <c:strCache>
                <c:ptCount val="1"/>
                <c:pt idx="0">
                  <c:v>MATHEMATICS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Teacher_need_figures!$C$52:$M$52</c:f>
              <c:numCache>
                <c:formatCode>#,##0</c:formatCode>
                <c:ptCount val="11"/>
                <c:pt idx="0">
                  <c:v>32167.409709804062</c:v>
                </c:pt>
                <c:pt idx="1">
                  <c:v>32527.048494648512</c:v>
                </c:pt>
                <c:pt idx="2">
                  <c:v>32875.768902220916</c:v>
                </c:pt>
                <c:pt idx="3">
                  <c:v>33166.835592737254</c:v>
                </c:pt>
                <c:pt idx="4">
                  <c:v>33373.130484969159</c:v>
                </c:pt>
                <c:pt idx="5">
                  <c:v>33403.928646911787</c:v>
                </c:pt>
                <c:pt idx="6">
                  <c:v>33390.55901674147</c:v>
                </c:pt>
                <c:pt idx="7">
                  <c:v>33353.95889929741</c:v>
                </c:pt>
                <c:pt idx="8">
                  <c:v>33275.825793307878</c:v>
                </c:pt>
                <c:pt idx="9">
                  <c:v>33104.110116680124</c:v>
                </c:pt>
                <c:pt idx="10">
                  <c:v>33020.925913593746</c:v>
                </c:pt>
              </c:numCache>
            </c:numRef>
          </c:val>
          <c:smooth val="0"/>
          <c:extLst>
            <c:ext xmlns:c16="http://schemas.microsoft.com/office/drawing/2014/chart" uri="{C3380CC4-5D6E-409C-BE32-E72D297353CC}">
              <c16:uniqueId val="{00000002-3A21-4884-A34F-8054EB3F6694}"/>
            </c:ext>
          </c:extLst>
        </c:ser>
        <c:ser>
          <c:idx val="0"/>
          <c:order val="3"/>
          <c:tx>
            <c:strRef>
              <c:f>Teacher_need_figures!$B$27</c:f>
              <c:strCache>
                <c:ptCount val="1"/>
                <c:pt idx="0">
                  <c:v>MATHEMATICS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Teacher_need_figures!$C$27:$M$27</c:f>
              <c:numCache>
                <c:formatCode>#,##0</c:formatCode>
                <c:ptCount val="11"/>
                <c:pt idx="0">
                  <c:v>32167.409709804062</c:v>
                </c:pt>
                <c:pt idx="1">
                  <c:v>32527.048494648512</c:v>
                </c:pt>
                <c:pt idx="2">
                  <c:v>32875.768902220916</c:v>
                </c:pt>
                <c:pt idx="3">
                  <c:v>33166.835592737254</c:v>
                </c:pt>
                <c:pt idx="4">
                  <c:v>33373.130484969159</c:v>
                </c:pt>
                <c:pt idx="5">
                  <c:v>33403.928646911787</c:v>
                </c:pt>
                <c:pt idx="6">
                  <c:v>33390.55901674147</c:v>
                </c:pt>
                <c:pt idx="7">
                  <c:v>33353.95889929741</c:v>
                </c:pt>
                <c:pt idx="8">
                  <c:v>33275.825793307878</c:v>
                </c:pt>
                <c:pt idx="9">
                  <c:v>33104.110116680124</c:v>
                </c:pt>
                <c:pt idx="10">
                  <c:v>33020.925913593746</c:v>
                </c:pt>
              </c:numCache>
            </c:numRef>
          </c:val>
          <c:smooth val="0"/>
          <c:extLst>
            <c:ext xmlns:c16="http://schemas.microsoft.com/office/drawing/2014/chart" uri="{C3380CC4-5D6E-409C-BE32-E72D297353CC}">
              <c16:uniqueId val="{00000003-3A21-4884-A34F-8054EB3F6694}"/>
            </c:ext>
          </c:extLst>
        </c:ser>
        <c:dLbls>
          <c:showLegendKey val="0"/>
          <c:showVal val="0"/>
          <c:showCatName val="0"/>
          <c:showSerName val="0"/>
          <c:showPercent val="0"/>
          <c:showBubbleSize val="0"/>
        </c:dLbls>
        <c:smooth val="0"/>
        <c:axId val="149604992"/>
        <c:axId val="149295488"/>
      </c:lineChart>
      <c:catAx>
        <c:axId val="1496049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295488"/>
        <c:crosses val="autoZero"/>
        <c:auto val="1"/>
        <c:lblAlgn val="ctr"/>
        <c:lblOffset val="100"/>
        <c:noMultiLvlLbl val="0"/>
      </c:catAx>
      <c:valAx>
        <c:axId val="14929548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04992"/>
        <c:crosses val="autoZero"/>
        <c:crossBetween val="between"/>
      </c:valAx>
      <c:spPr>
        <a:ln>
          <a:solidFill>
            <a:schemeClr val="tx1">
              <a:lumMod val="95000"/>
              <a:lumOff val="5000"/>
            </a:schemeClr>
          </a:solidFill>
        </a:ln>
      </c:spPr>
    </c:plotArea>
    <c:legend>
      <c:legendPos val="r"/>
      <c:layout>
        <c:manualLayout>
          <c:xMode val="edge"/>
          <c:yMode val="edge"/>
          <c:x val="0.72973026887472126"/>
          <c:y val="9.2334677677485433E-2"/>
          <c:w val="0.25307148926408252"/>
          <c:h val="0.7595844421886288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SCIENCES</a:t>
            </a:r>
          </a:p>
        </c:rich>
      </c:tx>
      <c:overlay val="0"/>
    </c:title>
    <c:autoTitleDeleted val="0"/>
    <c:plotArea>
      <c:layout>
        <c:manualLayout>
          <c:layoutTarget val="inner"/>
          <c:xMode val="edge"/>
          <c:yMode val="edge"/>
          <c:x val="0.12832174103237096"/>
          <c:y val="0.11075240594925634"/>
          <c:w val="0.58116783789123139"/>
          <c:h val="0.70895951514125255"/>
        </c:manualLayout>
      </c:layout>
      <c:lineChart>
        <c:grouping val="standard"/>
        <c:varyColors val="0"/>
        <c:ser>
          <c:idx val="2"/>
          <c:order val="0"/>
          <c:tx>
            <c:strRef>
              <c:f>Teacher_need_figures!$B$41</c:f>
              <c:strCache>
                <c:ptCount val="1"/>
                <c:pt idx="0">
                  <c:v>BIOLOGY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Teacher_need_figures!$C$41:$M$41</c:f>
              <c:numCache>
                <c:formatCode>#,##0</c:formatCode>
                <c:ptCount val="11"/>
                <c:pt idx="0">
                  <c:v>12272.168382637192</c:v>
                </c:pt>
                <c:pt idx="1">
                  <c:v>12388.331621384154</c:v>
                </c:pt>
                <c:pt idx="2">
                  <c:v>12478.324273231339</c:v>
                </c:pt>
                <c:pt idx="3">
                  <c:v>12591.54987284975</c:v>
                </c:pt>
                <c:pt idx="4">
                  <c:v>12694.205931675553</c:v>
                </c:pt>
                <c:pt idx="5">
                  <c:v>12721.267215648608</c:v>
                </c:pt>
                <c:pt idx="6">
                  <c:v>12745.030962669585</c:v>
                </c:pt>
                <c:pt idx="7">
                  <c:v>12768.618716095169</c:v>
                </c:pt>
                <c:pt idx="8">
                  <c:v>12770.578457989877</c:v>
                </c:pt>
                <c:pt idx="9">
                  <c:v>12717.820557294353</c:v>
                </c:pt>
                <c:pt idx="10">
                  <c:v>12700.570240989558</c:v>
                </c:pt>
              </c:numCache>
            </c:numRef>
          </c:val>
          <c:smooth val="0"/>
          <c:extLst>
            <c:ext xmlns:c16="http://schemas.microsoft.com/office/drawing/2014/chart" uri="{C3380CC4-5D6E-409C-BE32-E72D297353CC}">
              <c16:uniqueId val="{00000000-4DD2-42AF-8324-4306C5100D7F}"/>
            </c:ext>
          </c:extLst>
        </c:ser>
        <c:ser>
          <c:idx val="0"/>
          <c:order val="1"/>
          <c:tx>
            <c:strRef>
              <c:f>Teacher_need_figures!$B$16</c:f>
              <c:strCache>
                <c:ptCount val="1"/>
                <c:pt idx="0">
                  <c:v>BIOLOGY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Teacher_need_figures!$C$16:$M$16</c:f>
              <c:numCache>
                <c:formatCode>#,##0</c:formatCode>
                <c:ptCount val="11"/>
                <c:pt idx="0">
                  <c:v>12272.168382637192</c:v>
                </c:pt>
                <c:pt idx="1">
                  <c:v>12388.331621384154</c:v>
                </c:pt>
                <c:pt idx="2">
                  <c:v>12478.324273231339</c:v>
                </c:pt>
                <c:pt idx="3">
                  <c:v>12591.54987284975</c:v>
                </c:pt>
                <c:pt idx="4">
                  <c:v>12694.205931675553</c:v>
                </c:pt>
                <c:pt idx="5">
                  <c:v>12721.267215648608</c:v>
                </c:pt>
                <c:pt idx="6">
                  <c:v>12745.030962669585</c:v>
                </c:pt>
                <c:pt idx="7">
                  <c:v>12768.618716095169</c:v>
                </c:pt>
                <c:pt idx="8">
                  <c:v>12770.578457989877</c:v>
                </c:pt>
                <c:pt idx="9">
                  <c:v>12717.820557294353</c:v>
                </c:pt>
                <c:pt idx="10">
                  <c:v>12700.570240989558</c:v>
                </c:pt>
              </c:numCache>
            </c:numRef>
          </c:val>
          <c:smooth val="0"/>
          <c:extLst>
            <c:ext xmlns:c16="http://schemas.microsoft.com/office/drawing/2014/chart" uri="{C3380CC4-5D6E-409C-BE32-E72D297353CC}">
              <c16:uniqueId val="{00000001-4DD2-42AF-8324-4306C5100D7F}"/>
            </c:ext>
          </c:extLst>
        </c:ser>
        <c:ser>
          <c:idx val="4"/>
          <c:order val="2"/>
          <c:tx>
            <c:strRef>
              <c:f>Teacher_need_figures!$B$43</c:f>
              <c:strCache>
                <c:ptCount val="1"/>
                <c:pt idx="0">
                  <c:v>CHEMISTRY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Teacher_need_figures!$C$43:$M$43</c:f>
              <c:numCache>
                <c:formatCode>#,##0</c:formatCode>
                <c:ptCount val="11"/>
                <c:pt idx="0">
                  <c:v>11328.562976608904</c:v>
                </c:pt>
                <c:pt idx="1">
                  <c:v>11444.008616533198</c:v>
                </c:pt>
                <c:pt idx="2">
                  <c:v>11529.388493486487</c:v>
                </c:pt>
                <c:pt idx="3">
                  <c:v>11636.708971189428</c:v>
                </c:pt>
                <c:pt idx="4">
                  <c:v>11734.932761165139</c:v>
                </c:pt>
                <c:pt idx="5">
                  <c:v>11758.49828573842</c:v>
                </c:pt>
                <c:pt idx="6">
                  <c:v>11777.684800952768</c:v>
                </c:pt>
                <c:pt idx="7">
                  <c:v>11801.537061311519</c:v>
                </c:pt>
                <c:pt idx="8">
                  <c:v>11803.849493238338</c:v>
                </c:pt>
                <c:pt idx="9">
                  <c:v>11749.317368209622</c:v>
                </c:pt>
                <c:pt idx="10">
                  <c:v>11727.07710562992</c:v>
                </c:pt>
              </c:numCache>
            </c:numRef>
          </c:val>
          <c:smooth val="0"/>
          <c:extLst>
            <c:ext xmlns:c16="http://schemas.microsoft.com/office/drawing/2014/chart" uri="{C3380CC4-5D6E-409C-BE32-E72D297353CC}">
              <c16:uniqueId val="{00000002-4DD2-42AF-8324-4306C5100D7F}"/>
            </c:ext>
          </c:extLst>
        </c:ser>
        <c:ser>
          <c:idx val="3"/>
          <c:order val="3"/>
          <c:tx>
            <c:strRef>
              <c:f>Teacher_need_figures!$B$18</c:f>
              <c:strCache>
                <c:ptCount val="1"/>
                <c:pt idx="0">
                  <c:v>CHEMISTRY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Teacher_need_figures!$C$18:$M$18</c:f>
              <c:numCache>
                <c:formatCode>#,##0</c:formatCode>
                <c:ptCount val="11"/>
                <c:pt idx="0">
                  <c:v>11328.562976608904</c:v>
                </c:pt>
                <c:pt idx="1">
                  <c:v>11444.008616533198</c:v>
                </c:pt>
                <c:pt idx="2">
                  <c:v>11529.388493486487</c:v>
                </c:pt>
                <c:pt idx="3">
                  <c:v>11636.708971189428</c:v>
                </c:pt>
                <c:pt idx="4">
                  <c:v>11734.932761165139</c:v>
                </c:pt>
                <c:pt idx="5">
                  <c:v>11758.49828573842</c:v>
                </c:pt>
                <c:pt idx="6">
                  <c:v>11777.684800952768</c:v>
                </c:pt>
                <c:pt idx="7">
                  <c:v>11801.537061311519</c:v>
                </c:pt>
                <c:pt idx="8">
                  <c:v>11803.849493238338</c:v>
                </c:pt>
                <c:pt idx="9">
                  <c:v>11749.317368209622</c:v>
                </c:pt>
                <c:pt idx="10">
                  <c:v>11727.07710562992</c:v>
                </c:pt>
              </c:numCache>
            </c:numRef>
          </c:val>
          <c:smooth val="0"/>
          <c:extLst>
            <c:ext xmlns:c16="http://schemas.microsoft.com/office/drawing/2014/chart" uri="{C3380CC4-5D6E-409C-BE32-E72D297353CC}">
              <c16:uniqueId val="{00000003-4DD2-42AF-8324-4306C5100D7F}"/>
            </c:ext>
          </c:extLst>
        </c:ser>
        <c:ser>
          <c:idx val="17"/>
          <c:order val="4"/>
          <c:tx>
            <c:strRef>
              <c:f>Teacher_need_figures!$B$57</c:f>
              <c:strCache>
                <c:ptCount val="1"/>
                <c:pt idx="0">
                  <c:v>PHYSICS All Central Scenario</c:v>
                </c:pt>
              </c:strCache>
            </c:strRef>
          </c:tx>
          <c:spPr>
            <a:ln>
              <a:solidFill>
                <a:srgbClr val="92D050">
                  <a:alpha val="6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Teacher_need_figures!$C$57:$M$57</c:f>
              <c:numCache>
                <c:formatCode>#,##0</c:formatCode>
                <c:ptCount val="11"/>
                <c:pt idx="0">
                  <c:v>11119.641840203176</c:v>
                </c:pt>
                <c:pt idx="1">
                  <c:v>11249.531081442823</c:v>
                </c:pt>
                <c:pt idx="2">
                  <c:v>11340.355385508758</c:v>
                </c:pt>
                <c:pt idx="3">
                  <c:v>11447.577514266144</c:v>
                </c:pt>
                <c:pt idx="4">
                  <c:v>11539.901184316213</c:v>
                </c:pt>
                <c:pt idx="5">
                  <c:v>11557.080356086555</c:v>
                </c:pt>
                <c:pt idx="6">
                  <c:v>11564.628843424573</c:v>
                </c:pt>
                <c:pt idx="7">
                  <c:v>11578.595707743094</c:v>
                </c:pt>
                <c:pt idx="8">
                  <c:v>11571.721942916893</c:v>
                </c:pt>
                <c:pt idx="9">
                  <c:v>11508.968446719866</c:v>
                </c:pt>
                <c:pt idx="10">
                  <c:v>11476.922618066434</c:v>
                </c:pt>
              </c:numCache>
            </c:numRef>
          </c:val>
          <c:smooth val="0"/>
          <c:extLst>
            <c:ext xmlns:c16="http://schemas.microsoft.com/office/drawing/2014/chart" uri="{C3380CC4-5D6E-409C-BE32-E72D297353CC}">
              <c16:uniqueId val="{00000004-4DD2-42AF-8324-4306C5100D7F}"/>
            </c:ext>
          </c:extLst>
        </c:ser>
        <c:ser>
          <c:idx val="1"/>
          <c:order val="5"/>
          <c:tx>
            <c:strRef>
              <c:f>Teacher_need_figures!$B$32</c:f>
              <c:strCache>
                <c:ptCount val="1"/>
                <c:pt idx="0">
                  <c:v>PHYSICS Scenario Selected</c:v>
                </c:pt>
              </c:strCache>
            </c:strRef>
          </c:tx>
          <c:spPr>
            <a:ln>
              <a:solidFill>
                <a:srgbClr val="92D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Teacher_need_figures!$C$32:$M$32</c:f>
              <c:numCache>
                <c:formatCode>#,##0</c:formatCode>
                <c:ptCount val="11"/>
                <c:pt idx="0">
                  <c:v>11119.641840203176</c:v>
                </c:pt>
                <c:pt idx="1">
                  <c:v>11249.531081442823</c:v>
                </c:pt>
                <c:pt idx="2">
                  <c:v>11340.355385508758</c:v>
                </c:pt>
                <c:pt idx="3">
                  <c:v>11447.577514266144</c:v>
                </c:pt>
                <c:pt idx="4">
                  <c:v>11539.901184316213</c:v>
                </c:pt>
                <c:pt idx="5">
                  <c:v>11557.080356086555</c:v>
                </c:pt>
                <c:pt idx="6">
                  <c:v>11564.628843424573</c:v>
                </c:pt>
                <c:pt idx="7">
                  <c:v>11578.595707743094</c:v>
                </c:pt>
                <c:pt idx="8">
                  <c:v>11571.721942916893</c:v>
                </c:pt>
                <c:pt idx="9">
                  <c:v>11508.968446719866</c:v>
                </c:pt>
                <c:pt idx="10">
                  <c:v>11476.922618066434</c:v>
                </c:pt>
              </c:numCache>
            </c:numRef>
          </c:val>
          <c:smooth val="0"/>
          <c:extLst>
            <c:ext xmlns:c16="http://schemas.microsoft.com/office/drawing/2014/chart" uri="{C3380CC4-5D6E-409C-BE32-E72D297353CC}">
              <c16:uniqueId val="{00000005-4DD2-42AF-8324-4306C5100D7F}"/>
            </c:ext>
          </c:extLst>
        </c:ser>
        <c:dLbls>
          <c:showLegendKey val="0"/>
          <c:showVal val="0"/>
          <c:showCatName val="0"/>
          <c:showSerName val="0"/>
          <c:showPercent val="0"/>
          <c:showBubbleSize val="0"/>
        </c:dLbls>
        <c:smooth val="0"/>
        <c:axId val="149338752"/>
        <c:axId val="149344640"/>
      </c:lineChart>
      <c:catAx>
        <c:axId val="14933875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344640"/>
        <c:crosses val="autoZero"/>
        <c:auto val="1"/>
        <c:lblAlgn val="ctr"/>
        <c:lblOffset val="100"/>
        <c:noMultiLvlLbl val="0"/>
      </c:catAx>
      <c:valAx>
        <c:axId val="149344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338752"/>
        <c:crosses val="autoZero"/>
        <c:crossBetween val="between"/>
      </c:valAx>
      <c:spPr>
        <a:ln>
          <a:solidFill>
            <a:schemeClr val="tx1">
              <a:lumMod val="95000"/>
              <a:lumOff val="5000"/>
            </a:schemeClr>
          </a:solidFill>
        </a:ln>
      </c:spPr>
    </c:plotArea>
    <c:legend>
      <c:legendPos val="r"/>
      <c:layout>
        <c:manualLayout>
          <c:xMode val="edge"/>
          <c:yMode val="edge"/>
          <c:x val="0.72370731621819395"/>
          <c:y val="7.1180737824438609E-2"/>
          <c:w val="0.25793032131417637"/>
          <c:h val="0.8680570137066199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2832174103237096"/>
          <c:y val="0.11075240594925634"/>
          <c:w val="0.57642873835975983"/>
          <c:h val="0.70887533160231642"/>
        </c:manualLayout>
      </c:layout>
      <c:lineChart>
        <c:grouping val="standard"/>
        <c:varyColors val="0"/>
        <c:ser>
          <c:idx val="6"/>
          <c:order val="0"/>
          <c:tx>
            <c:strRef>
              <c:f>Teacher_need_figures!$B$45</c:f>
              <c:strCache>
                <c:ptCount val="1"/>
                <c:pt idx="0">
                  <c:v>COMPUTING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Teacher_need_figures!$C$45:$M$45</c:f>
              <c:numCache>
                <c:formatCode>#,##0</c:formatCode>
                <c:ptCount val="11"/>
                <c:pt idx="0">
                  <c:v>6265.6211093356251</c:v>
                </c:pt>
                <c:pt idx="1">
                  <c:v>6271.0760607633601</c:v>
                </c:pt>
                <c:pt idx="2">
                  <c:v>6254.5222235731126</c:v>
                </c:pt>
                <c:pt idx="3">
                  <c:v>6209.9726810498369</c:v>
                </c:pt>
                <c:pt idx="4">
                  <c:v>6168.7582222234478</c:v>
                </c:pt>
                <c:pt idx="5">
                  <c:v>6176.9691102120532</c:v>
                </c:pt>
                <c:pt idx="6">
                  <c:v>6180.4471304039525</c:v>
                </c:pt>
                <c:pt idx="7">
                  <c:v>6171.9242633370759</c:v>
                </c:pt>
                <c:pt idx="8">
                  <c:v>6160.6716703584434</c:v>
                </c:pt>
                <c:pt idx="9">
                  <c:v>6146.9798656233061</c:v>
                </c:pt>
                <c:pt idx="10">
                  <c:v>6147.1555899656632</c:v>
                </c:pt>
              </c:numCache>
            </c:numRef>
          </c:val>
          <c:smooth val="0"/>
          <c:extLst>
            <c:ext xmlns:c16="http://schemas.microsoft.com/office/drawing/2014/chart" uri="{C3380CC4-5D6E-409C-BE32-E72D297353CC}">
              <c16:uniqueId val="{00000000-DE49-40B2-B830-0844D4EDBA97}"/>
            </c:ext>
          </c:extLst>
        </c:ser>
        <c:ser>
          <c:idx val="0"/>
          <c:order val="1"/>
          <c:tx>
            <c:strRef>
              <c:f>Teacher_need_figures!$B$20</c:f>
              <c:strCache>
                <c:ptCount val="1"/>
                <c:pt idx="0">
                  <c:v>COMPUTING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Teacher_need_figures!$C$20:$M$20</c:f>
              <c:numCache>
                <c:formatCode>#,##0</c:formatCode>
                <c:ptCount val="11"/>
                <c:pt idx="0">
                  <c:v>6265.6211093356251</c:v>
                </c:pt>
                <c:pt idx="1">
                  <c:v>6271.0760607633601</c:v>
                </c:pt>
                <c:pt idx="2">
                  <c:v>6254.5222235731126</c:v>
                </c:pt>
                <c:pt idx="3">
                  <c:v>6209.9726810498369</c:v>
                </c:pt>
                <c:pt idx="4">
                  <c:v>6168.7582222234478</c:v>
                </c:pt>
                <c:pt idx="5">
                  <c:v>6176.9691102120532</c:v>
                </c:pt>
                <c:pt idx="6">
                  <c:v>6180.4471304039525</c:v>
                </c:pt>
                <c:pt idx="7">
                  <c:v>6171.9242633370759</c:v>
                </c:pt>
                <c:pt idx="8">
                  <c:v>6160.6716703584434</c:v>
                </c:pt>
                <c:pt idx="9">
                  <c:v>6146.9798656233061</c:v>
                </c:pt>
                <c:pt idx="10">
                  <c:v>6147.1555899656632</c:v>
                </c:pt>
              </c:numCache>
            </c:numRef>
          </c:val>
          <c:smooth val="0"/>
          <c:extLst>
            <c:ext xmlns:c16="http://schemas.microsoft.com/office/drawing/2014/chart" uri="{C3380CC4-5D6E-409C-BE32-E72D297353CC}">
              <c16:uniqueId val="{00000001-DE49-40B2-B830-0844D4EDBA97}"/>
            </c:ext>
          </c:extLst>
        </c:ser>
        <c:ser>
          <c:idx val="7"/>
          <c:order val="2"/>
          <c:tx>
            <c:strRef>
              <c:f>Teacher_need_figures!$B$46</c:f>
              <c:strCache>
                <c:ptCount val="1"/>
                <c:pt idx="0">
                  <c:v>DESIGN &amp; TECHNOLOGY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Teacher_need_figures!$C$46:$M$46</c:f>
              <c:numCache>
                <c:formatCode>#,##0</c:formatCode>
                <c:ptCount val="11"/>
                <c:pt idx="0">
                  <c:v>9402.4611375322384</c:v>
                </c:pt>
                <c:pt idx="1">
                  <c:v>9444.1574927627935</c:v>
                </c:pt>
                <c:pt idx="2">
                  <c:v>9431.6052988470838</c:v>
                </c:pt>
                <c:pt idx="3">
                  <c:v>9356.3101132094725</c:v>
                </c:pt>
                <c:pt idx="4">
                  <c:v>9251.9593418839904</c:v>
                </c:pt>
                <c:pt idx="5">
                  <c:v>9250.8798858768696</c:v>
                </c:pt>
                <c:pt idx="6">
                  <c:v>9231.42802677691</c:v>
                </c:pt>
                <c:pt idx="7">
                  <c:v>9181.9284646639608</c:v>
                </c:pt>
                <c:pt idx="8">
                  <c:v>9135.5299908923207</c:v>
                </c:pt>
                <c:pt idx="9">
                  <c:v>9109.4023552900944</c:v>
                </c:pt>
                <c:pt idx="10">
                  <c:v>9102.2784565320544</c:v>
                </c:pt>
              </c:numCache>
            </c:numRef>
          </c:val>
          <c:smooth val="0"/>
          <c:extLst>
            <c:ext xmlns:c16="http://schemas.microsoft.com/office/drawing/2014/chart" uri="{C3380CC4-5D6E-409C-BE32-E72D297353CC}">
              <c16:uniqueId val="{00000002-DE49-40B2-B830-0844D4EDBA97}"/>
            </c:ext>
          </c:extLst>
        </c:ser>
        <c:ser>
          <c:idx val="1"/>
          <c:order val="3"/>
          <c:tx>
            <c:strRef>
              <c:f>Teacher_need_figures!$B$21</c:f>
              <c:strCache>
                <c:ptCount val="1"/>
                <c:pt idx="0">
                  <c:v>DESIGN &amp; TECHNOLOGY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Teacher_need_figures!$C$21:$M$21</c:f>
              <c:numCache>
                <c:formatCode>#,##0</c:formatCode>
                <c:ptCount val="11"/>
                <c:pt idx="0">
                  <c:v>9402.4611375322384</c:v>
                </c:pt>
                <c:pt idx="1">
                  <c:v>9444.1574927627935</c:v>
                </c:pt>
                <c:pt idx="2">
                  <c:v>9431.6052988470838</c:v>
                </c:pt>
                <c:pt idx="3">
                  <c:v>9356.3101132094725</c:v>
                </c:pt>
                <c:pt idx="4">
                  <c:v>9251.9593418839904</c:v>
                </c:pt>
                <c:pt idx="5">
                  <c:v>9250.8798858768696</c:v>
                </c:pt>
                <c:pt idx="6">
                  <c:v>9231.42802677691</c:v>
                </c:pt>
                <c:pt idx="7">
                  <c:v>9181.9284646639608</c:v>
                </c:pt>
                <c:pt idx="8">
                  <c:v>9135.5299908923207</c:v>
                </c:pt>
                <c:pt idx="9">
                  <c:v>9109.4023552900944</c:v>
                </c:pt>
                <c:pt idx="10">
                  <c:v>9102.2784565320544</c:v>
                </c:pt>
              </c:numCache>
            </c:numRef>
          </c:val>
          <c:smooth val="0"/>
          <c:extLst>
            <c:ext xmlns:c16="http://schemas.microsoft.com/office/drawing/2014/chart" uri="{C3380CC4-5D6E-409C-BE32-E72D297353CC}">
              <c16:uniqueId val="{00000003-DE49-40B2-B830-0844D4EDBA97}"/>
            </c:ext>
          </c:extLst>
        </c:ser>
        <c:ser>
          <c:idx val="3"/>
          <c:order val="4"/>
          <c:tx>
            <c:strRef>
              <c:f>Teacher_need_figures!$B$49</c:f>
              <c:strCache>
                <c:ptCount val="1"/>
                <c:pt idx="0">
                  <c:v>FOOD All Central Scenario</c:v>
                </c:pt>
              </c:strCache>
            </c:strRef>
          </c:tx>
          <c:spPr>
            <a:ln>
              <a:solidFill>
                <a:srgbClr val="92D050">
                  <a:alpha val="60000"/>
                </a:srgbClr>
              </a:solidFill>
            </a:ln>
          </c:spPr>
          <c:marker>
            <c:symbol val="none"/>
          </c:marker>
          <c:val>
            <c:numRef>
              <c:f>Teacher_need_figures!$C$49:$M$49</c:f>
              <c:numCache>
                <c:formatCode>#,##0</c:formatCode>
                <c:ptCount val="11"/>
                <c:pt idx="0">
                  <c:v>1933.9634323901203</c:v>
                </c:pt>
                <c:pt idx="1">
                  <c:v>1942.4725906698479</c:v>
                </c:pt>
                <c:pt idx="2">
                  <c:v>1939.27218369044</c:v>
                </c:pt>
                <c:pt idx="3">
                  <c:v>1924.8589133416301</c:v>
                </c:pt>
                <c:pt idx="4">
                  <c:v>1916.4704190684124</c:v>
                </c:pt>
                <c:pt idx="5">
                  <c:v>1916.2524171793066</c:v>
                </c:pt>
                <c:pt idx="6">
                  <c:v>1911.9916707924501</c:v>
                </c:pt>
                <c:pt idx="7">
                  <c:v>1911.5700411813762</c:v>
                </c:pt>
                <c:pt idx="8">
                  <c:v>1908.0054153192314</c:v>
                </c:pt>
                <c:pt idx="9">
                  <c:v>1894.1838752620749</c:v>
                </c:pt>
                <c:pt idx="10">
                  <c:v>1883.6724109344582</c:v>
                </c:pt>
              </c:numCache>
            </c:numRef>
          </c:val>
          <c:smooth val="0"/>
          <c:extLst>
            <c:ext xmlns:c16="http://schemas.microsoft.com/office/drawing/2014/chart" uri="{C3380CC4-5D6E-409C-BE32-E72D297353CC}">
              <c16:uniqueId val="{00000004-DE49-40B2-B830-0844D4EDBA97}"/>
            </c:ext>
          </c:extLst>
        </c:ser>
        <c:ser>
          <c:idx val="2"/>
          <c:order val="5"/>
          <c:tx>
            <c:strRef>
              <c:f>Teacher_need_figures!$B$24</c:f>
              <c:strCache>
                <c:ptCount val="1"/>
                <c:pt idx="0">
                  <c:v>FOOD Scenario Selected</c:v>
                </c:pt>
              </c:strCache>
            </c:strRef>
          </c:tx>
          <c:spPr>
            <a:ln>
              <a:solidFill>
                <a:srgbClr val="92D050"/>
              </a:solidFill>
              <a:prstDash val="sysDot"/>
            </a:ln>
          </c:spPr>
          <c:marker>
            <c:symbol val="none"/>
          </c:marker>
          <c:val>
            <c:numRef>
              <c:f>Teacher_need_figures!$C$24:$M$24</c:f>
              <c:numCache>
                <c:formatCode>#,##0</c:formatCode>
                <c:ptCount val="11"/>
                <c:pt idx="0">
                  <c:v>1933.9634323901203</c:v>
                </c:pt>
                <c:pt idx="1">
                  <c:v>1942.4725906698479</c:v>
                </c:pt>
                <c:pt idx="2">
                  <c:v>1939.27218369044</c:v>
                </c:pt>
                <c:pt idx="3">
                  <c:v>1924.8589133416301</c:v>
                </c:pt>
                <c:pt idx="4">
                  <c:v>1916.4704190684124</c:v>
                </c:pt>
                <c:pt idx="5">
                  <c:v>1916.2524171793066</c:v>
                </c:pt>
                <c:pt idx="6">
                  <c:v>1911.9916707924501</c:v>
                </c:pt>
                <c:pt idx="7">
                  <c:v>1911.5700411813762</c:v>
                </c:pt>
                <c:pt idx="8">
                  <c:v>1908.0054153192314</c:v>
                </c:pt>
                <c:pt idx="9">
                  <c:v>1894.1838752620749</c:v>
                </c:pt>
                <c:pt idx="10">
                  <c:v>1883.6724109344582</c:v>
                </c:pt>
              </c:numCache>
            </c:numRef>
          </c:val>
          <c:smooth val="0"/>
          <c:extLst>
            <c:ext xmlns:c16="http://schemas.microsoft.com/office/drawing/2014/chart" uri="{C3380CC4-5D6E-409C-BE32-E72D297353CC}">
              <c16:uniqueId val="{00000005-DE49-40B2-B830-0844D4EDBA97}"/>
            </c:ext>
          </c:extLst>
        </c:ser>
        <c:dLbls>
          <c:showLegendKey val="0"/>
          <c:showVal val="0"/>
          <c:showCatName val="0"/>
          <c:showSerName val="0"/>
          <c:showPercent val="0"/>
          <c:showBubbleSize val="0"/>
        </c:dLbls>
        <c:smooth val="0"/>
        <c:axId val="149462016"/>
        <c:axId val="149472000"/>
      </c:lineChart>
      <c:catAx>
        <c:axId val="1494620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472000"/>
        <c:crosses val="autoZero"/>
        <c:auto val="1"/>
        <c:lblAlgn val="ctr"/>
        <c:lblOffset val="100"/>
        <c:noMultiLvlLbl val="0"/>
      </c:catAx>
      <c:valAx>
        <c:axId val="1494720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62016"/>
        <c:crosses val="autoZero"/>
        <c:crossBetween val="between"/>
      </c:valAx>
      <c:spPr>
        <a:ln>
          <a:solidFill>
            <a:schemeClr val="tx1">
              <a:lumMod val="95000"/>
              <a:lumOff val="5000"/>
            </a:schemeClr>
          </a:solidFill>
        </a:ln>
      </c:spPr>
    </c:plotArea>
    <c:legend>
      <c:legendPos val="r"/>
      <c:layout>
        <c:manualLayout>
          <c:xMode val="edge"/>
          <c:yMode val="edge"/>
          <c:x val="0.71580734213319896"/>
          <c:y val="2.9514071157771944E-2"/>
          <c:w val="0.26617550124135581"/>
          <c:h val="0.862848862642169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2832174103237096"/>
          <c:y val="0.11075240594925634"/>
          <c:w val="0.5839975916988871"/>
          <c:h val="0.70879159824273308"/>
        </c:manualLayout>
      </c:layout>
      <c:lineChart>
        <c:grouping val="standard"/>
        <c:varyColors val="0"/>
        <c:ser>
          <c:idx val="1"/>
          <c:order val="0"/>
          <c:tx>
            <c:strRef>
              <c:f>Teacher_need_figures!$B$40</c:f>
              <c:strCache>
                <c:ptCount val="1"/>
                <c:pt idx="0">
                  <c:v>ART &amp; DESIGN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Teacher_need_figures!$C$40:$M$40</c:f>
              <c:numCache>
                <c:formatCode>#,##0</c:formatCode>
                <c:ptCount val="11"/>
                <c:pt idx="0">
                  <c:v>8280.6919886326286</c:v>
                </c:pt>
                <c:pt idx="1">
                  <c:v>8288.6228789026591</c:v>
                </c:pt>
                <c:pt idx="2">
                  <c:v>8271.0437673445522</c:v>
                </c:pt>
                <c:pt idx="3">
                  <c:v>8218.9296167090943</c:v>
                </c:pt>
                <c:pt idx="4">
                  <c:v>8163.8890746663246</c:v>
                </c:pt>
                <c:pt idx="5">
                  <c:v>8175.0777076222075</c:v>
                </c:pt>
                <c:pt idx="6">
                  <c:v>8180.3512376969447</c:v>
                </c:pt>
                <c:pt idx="7">
                  <c:v>8166.6825103396786</c:v>
                </c:pt>
                <c:pt idx="8">
                  <c:v>8150.3641750244833</c:v>
                </c:pt>
                <c:pt idx="9">
                  <c:v>8134.8016610957293</c:v>
                </c:pt>
                <c:pt idx="10">
                  <c:v>8138.0310542613361</c:v>
                </c:pt>
              </c:numCache>
            </c:numRef>
          </c:val>
          <c:smooth val="0"/>
          <c:extLst>
            <c:ext xmlns:c16="http://schemas.microsoft.com/office/drawing/2014/chart" uri="{C3380CC4-5D6E-409C-BE32-E72D297353CC}">
              <c16:uniqueId val="{00000000-B02A-4364-A4AE-18A839CC1AF8}"/>
            </c:ext>
          </c:extLst>
        </c:ser>
        <c:ser>
          <c:idx val="0"/>
          <c:order val="1"/>
          <c:tx>
            <c:strRef>
              <c:f>Teacher_need_figures!$B$15</c:f>
              <c:strCache>
                <c:ptCount val="1"/>
                <c:pt idx="0">
                  <c:v>ART &amp; DESIGN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Teacher_need_figures!$C$15:$M$15</c:f>
              <c:numCache>
                <c:formatCode>#,##0</c:formatCode>
                <c:ptCount val="11"/>
                <c:pt idx="0">
                  <c:v>8280.6919886326286</c:v>
                </c:pt>
                <c:pt idx="1">
                  <c:v>8288.6228789026591</c:v>
                </c:pt>
                <c:pt idx="2">
                  <c:v>8271.0437673445522</c:v>
                </c:pt>
                <c:pt idx="3">
                  <c:v>8218.9296167090943</c:v>
                </c:pt>
                <c:pt idx="4">
                  <c:v>8163.8890746663246</c:v>
                </c:pt>
                <c:pt idx="5">
                  <c:v>8175.0777076222075</c:v>
                </c:pt>
                <c:pt idx="6">
                  <c:v>8180.3512376969447</c:v>
                </c:pt>
                <c:pt idx="7">
                  <c:v>8166.6825103396786</c:v>
                </c:pt>
                <c:pt idx="8">
                  <c:v>8150.3641750244833</c:v>
                </c:pt>
                <c:pt idx="9">
                  <c:v>8134.8016610957293</c:v>
                </c:pt>
                <c:pt idx="10">
                  <c:v>8138.0310542613361</c:v>
                </c:pt>
              </c:numCache>
            </c:numRef>
          </c:val>
          <c:smooth val="0"/>
          <c:extLst>
            <c:ext xmlns:c16="http://schemas.microsoft.com/office/drawing/2014/chart" uri="{C3380CC4-5D6E-409C-BE32-E72D297353CC}">
              <c16:uniqueId val="{00000001-B02A-4364-A4AE-18A839CC1AF8}"/>
            </c:ext>
          </c:extLst>
        </c:ser>
        <c:ser>
          <c:idx val="8"/>
          <c:order val="2"/>
          <c:tx>
            <c:strRef>
              <c:f>Teacher_need_figures!$B$47</c:f>
              <c:strCache>
                <c:ptCount val="1"/>
                <c:pt idx="0">
                  <c:v>DRAMA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Teacher_need_figures!$C$47:$M$47</c:f>
              <c:numCache>
                <c:formatCode>#,##0</c:formatCode>
                <c:ptCount val="11"/>
                <c:pt idx="0">
                  <c:v>4744.8540940570447</c:v>
                </c:pt>
                <c:pt idx="1">
                  <c:v>4760.5819390845581</c:v>
                </c:pt>
                <c:pt idx="2">
                  <c:v>4754.7078267713332</c:v>
                </c:pt>
                <c:pt idx="3">
                  <c:v>4722.0507934468396</c:v>
                </c:pt>
                <c:pt idx="4">
                  <c:v>4676.987435179406</c:v>
                </c:pt>
                <c:pt idx="5">
                  <c:v>4679.0260622002961</c:v>
                </c:pt>
                <c:pt idx="6">
                  <c:v>4673.971313616973</c:v>
                </c:pt>
                <c:pt idx="7">
                  <c:v>4653.1413230510434</c:v>
                </c:pt>
                <c:pt idx="8">
                  <c:v>4633.4739390702834</c:v>
                </c:pt>
                <c:pt idx="9">
                  <c:v>4623.3978037455508</c:v>
                </c:pt>
                <c:pt idx="10">
                  <c:v>4623.6051188538131</c:v>
                </c:pt>
              </c:numCache>
            </c:numRef>
          </c:val>
          <c:smooth val="0"/>
          <c:extLst>
            <c:ext xmlns:c16="http://schemas.microsoft.com/office/drawing/2014/chart" uri="{C3380CC4-5D6E-409C-BE32-E72D297353CC}">
              <c16:uniqueId val="{00000002-B02A-4364-A4AE-18A839CC1AF8}"/>
            </c:ext>
          </c:extLst>
        </c:ser>
        <c:ser>
          <c:idx val="2"/>
          <c:order val="3"/>
          <c:tx>
            <c:strRef>
              <c:f>Teacher_need_figures!$B$22</c:f>
              <c:strCache>
                <c:ptCount val="1"/>
                <c:pt idx="0">
                  <c:v>DRAMA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Teacher_need_figures!$C$22:$M$22</c:f>
              <c:numCache>
                <c:formatCode>#,##0</c:formatCode>
                <c:ptCount val="11"/>
                <c:pt idx="0">
                  <c:v>4744.8540940570447</c:v>
                </c:pt>
                <c:pt idx="1">
                  <c:v>4760.5819390845581</c:v>
                </c:pt>
                <c:pt idx="2">
                  <c:v>4754.7078267713332</c:v>
                </c:pt>
                <c:pt idx="3">
                  <c:v>4722.0507934468396</c:v>
                </c:pt>
                <c:pt idx="4">
                  <c:v>4676.987435179406</c:v>
                </c:pt>
                <c:pt idx="5">
                  <c:v>4679.0260622002961</c:v>
                </c:pt>
                <c:pt idx="6">
                  <c:v>4673.971313616973</c:v>
                </c:pt>
                <c:pt idx="7">
                  <c:v>4653.1413230510434</c:v>
                </c:pt>
                <c:pt idx="8">
                  <c:v>4633.4739390702834</c:v>
                </c:pt>
                <c:pt idx="9">
                  <c:v>4623.3978037455508</c:v>
                </c:pt>
                <c:pt idx="10">
                  <c:v>4623.6051188538131</c:v>
                </c:pt>
              </c:numCache>
            </c:numRef>
          </c:val>
          <c:smooth val="0"/>
          <c:extLst>
            <c:ext xmlns:c16="http://schemas.microsoft.com/office/drawing/2014/chart" uri="{C3380CC4-5D6E-409C-BE32-E72D297353CC}">
              <c16:uniqueId val="{00000003-B02A-4364-A4AE-18A839CC1AF8}"/>
            </c:ext>
          </c:extLst>
        </c:ser>
        <c:ser>
          <c:idx val="14"/>
          <c:order val="4"/>
          <c:tx>
            <c:strRef>
              <c:f>Teacher_need_figures!$B$54</c:f>
              <c:strCache>
                <c:ptCount val="1"/>
                <c:pt idx="0">
                  <c:v>MUSIC All Central Scenario</c:v>
                </c:pt>
              </c:strCache>
            </c:strRef>
          </c:tx>
          <c:spPr>
            <a:ln>
              <a:solidFill>
                <a:srgbClr val="92D050">
                  <a:alpha val="6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Teacher_need_figures!$C$54:$M$54</c:f>
              <c:numCache>
                <c:formatCode>#,##0</c:formatCode>
                <c:ptCount val="11"/>
                <c:pt idx="0">
                  <c:v>4777.0196808925748</c:v>
                </c:pt>
                <c:pt idx="1">
                  <c:v>4802.0103000815589</c:v>
                </c:pt>
                <c:pt idx="2">
                  <c:v>4799.2150922672672</c:v>
                </c:pt>
                <c:pt idx="3">
                  <c:v>4763.1609071916009</c:v>
                </c:pt>
                <c:pt idx="4">
                  <c:v>4703.5868510672381</c:v>
                </c:pt>
                <c:pt idx="5">
                  <c:v>4701.9423598489129</c:v>
                </c:pt>
                <c:pt idx="6">
                  <c:v>4690.0921577187437</c:v>
                </c:pt>
                <c:pt idx="7">
                  <c:v>4657.0993159194222</c:v>
                </c:pt>
                <c:pt idx="8">
                  <c:v>4627.9991483585309</c:v>
                </c:pt>
                <c:pt idx="9">
                  <c:v>4617.9613438509623</c:v>
                </c:pt>
                <c:pt idx="10">
                  <c:v>4617.882629301801</c:v>
                </c:pt>
              </c:numCache>
            </c:numRef>
          </c:val>
          <c:smooth val="0"/>
          <c:extLst>
            <c:ext xmlns:c16="http://schemas.microsoft.com/office/drawing/2014/chart" uri="{C3380CC4-5D6E-409C-BE32-E72D297353CC}">
              <c16:uniqueId val="{00000004-B02A-4364-A4AE-18A839CC1AF8}"/>
            </c:ext>
          </c:extLst>
        </c:ser>
        <c:ser>
          <c:idx val="3"/>
          <c:order val="5"/>
          <c:tx>
            <c:strRef>
              <c:f>Teacher_need_figures!$B$29</c:f>
              <c:strCache>
                <c:ptCount val="1"/>
                <c:pt idx="0">
                  <c:v>MUSIC Scenario Selected</c:v>
                </c:pt>
              </c:strCache>
            </c:strRef>
          </c:tx>
          <c:spPr>
            <a:ln>
              <a:solidFill>
                <a:srgbClr val="92D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Teacher_need_figures!$C$29:$M$29</c:f>
              <c:numCache>
                <c:formatCode>#,##0</c:formatCode>
                <c:ptCount val="11"/>
                <c:pt idx="0">
                  <c:v>4777.0196808925748</c:v>
                </c:pt>
                <c:pt idx="1">
                  <c:v>4802.0103000815589</c:v>
                </c:pt>
                <c:pt idx="2">
                  <c:v>4799.2150922672672</c:v>
                </c:pt>
                <c:pt idx="3">
                  <c:v>4763.1609071916009</c:v>
                </c:pt>
                <c:pt idx="4">
                  <c:v>4703.5868510672381</c:v>
                </c:pt>
                <c:pt idx="5">
                  <c:v>4701.9423598489129</c:v>
                </c:pt>
                <c:pt idx="6">
                  <c:v>4690.0921577187437</c:v>
                </c:pt>
                <c:pt idx="7">
                  <c:v>4657.0993159194222</c:v>
                </c:pt>
                <c:pt idx="8">
                  <c:v>4627.9991483585309</c:v>
                </c:pt>
                <c:pt idx="9">
                  <c:v>4617.9613438509623</c:v>
                </c:pt>
                <c:pt idx="10">
                  <c:v>4617.882629301801</c:v>
                </c:pt>
              </c:numCache>
            </c:numRef>
          </c:val>
          <c:smooth val="0"/>
          <c:extLst>
            <c:ext xmlns:c16="http://schemas.microsoft.com/office/drawing/2014/chart" uri="{C3380CC4-5D6E-409C-BE32-E72D297353CC}">
              <c16:uniqueId val="{00000005-B02A-4364-A4AE-18A839CC1AF8}"/>
            </c:ext>
          </c:extLst>
        </c:ser>
        <c:dLbls>
          <c:showLegendKey val="0"/>
          <c:showVal val="0"/>
          <c:showCatName val="0"/>
          <c:showSerName val="0"/>
          <c:showPercent val="0"/>
          <c:showBubbleSize val="0"/>
        </c:dLbls>
        <c:smooth val="0"/>
        <c:axId val="149515264"/>
        <c:axId val="149529344"/>
      </c:lineChart>
      <c:catAx>
        <c:axId val="1495152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29344"/>
        <c:crosses val="autoZero"/>
        <c:auto val="1"/>
        <c:lblAlgn val="ctr"/>
        <c:lblOffset val="100"/>
        <c:noMultiLvlLbl val="0"/>
      </c:catAx>
      <c:valAx>
        <c:axId val="14952934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15264"/>
        <c:crosses val="autoZero"/>
        <c:crossBetween val="between"/>
      </c:valAx>
      <c:spPr>
        <a:ln>
          <a:solidFill>
            <a:schemeClr val="tx1">
              <a:lumMod val="95000"/>
              <a:lumOff val="5000"/>
            </a:schemeClr>
          </a:solidFill>
        </a:ln>
      </c:spPr>
    </c:plotArea>
    <c:legend>
      <c:legendPos val="r"/>
      <c:layout>
        <c:manualLayout>
          <c:xMode val="edge"/>
          <c:yMode val="edge"/>
          <c:x val="0.72704621438179995"/>
          <c:y val="2.768166089965398E-2"/>
          <c:w val="0.251252524986964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2832174103237096"/>
          <c:y val="0.11075240594925634"/>
          <c:w val="0.57466236755554945"/>
          <c:h val="0.71324792622847277"/>
        </c:manualLayout>
      </c:layout>
      <c:lineChart>
        <c:grouping val="standard"/>
        <c:varyColors val="0"/>
        <c:ser>
          <c:idx val="10"/>
          <c:order val="0"/>
          <c:tx>
            <c:strRef>
              <c:f>Teacher_need_figures!$B$50</c:f>
              <c:strCache>
                <c:ptCount val="1"/>
                <c:pt idx="0">
                  <c:v>GEOGRAPHY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Teacher_need_figures!$C$50:$M$50</c:f>
              <c:numCache>
                <c:formatCode>#,##0</c:formatCode>
                <c:ptCount val="11"/>
                <c:pt idx="0">
                  <c:v>11251.376615298417</c:v>
                </c:pt>
                <c:pt idx="1">
                  <c:v>11354.6732099727</c:v>
                </c:pt>
                <c:pt idx="2">
                  <c:v>11450.354436118581</c:v>
                </c:pt>
                <c:pt idx="3">
                  <c:v>11542.900363903344</c:v>
                </c:pt>
                <c:pt idx="4">
                  <c:v>11591.628322067954</c:v>
                </c:pt>
                <c:pt idx="5">
                  <c:v>11597.308546630975</c:v>
                </c:pt>
                <c:pt idx="6">
                  <c:v>11583.378527981489</c:v>
                </c:pt>
                <c:pt idx="7">
                  <c:v>11543.435879393492</c:v>
                </c:pt>
                <c:pt idx="8">
                  <c:v>11496.58618699305</c:v>
                </c:pt>
                <c:pt idx="9">
                  <c:v>11445.078461406632</c:v>
                </c:pt>
                <c:pt idx="10">
                  <c:v>11424.682986128975</c:v>
                </c:pt>
              </c:numCache>
            </c:numRef>
          </c:val>
          <c:smooth val="0"/>
          <c:extLst>
            <c:ext xmlns:c16="http://schemas.microsoft.com/office/drawing/2014/chart" uri="{C3380CC4-5D6E-409C-BE32-E72D297353CC}">
              <c16:uniqueId val="{00000000-16A6-4482-894C-411C87FA93BF}"/>
            </c:ext>
          </c:extLst>
        </c:ser>
        <c:ser>
          <c:idx val="0"/>
          <c:order val="1"/>
          <c:tx>
            <c:strRef>
              <c:f>Teacher_need_figures!$B$25</c:f>
              <c:strCache>
                <c:ptCount val="1"/>
                <c:pt idx="0">
                  <c:v>GEOGRAPHY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Teacher_need_figures!$C$25:$M$25</c:f>
              <c:numCache>
                <c:formatCode>#,##0</c:formatCode>
                <c:ptCount val="11"/>
                <c:pt idx="0">
                  <c:v>11251.376615298417</c:v>
                </c:pt>
                <c:pt idx="1">
                  <c:v>11354.6732099727</c:v>
                </c:pt>
                <c:pt idx="2">
                  <c:v>11450.354436118581</c:v>
                </c:pt>
                <c:pt idx="3">
                  <c:v>11542.900363903344</c:v>
                </c:pt>
                <c:pt idx="4">
                  <c:v>11591.628322067954</c:v>
                </c:pt>
                <c:pt idx="5">
                  <c:v>11597.308546630975</c:v>
                </c:pt>
                <c:pt idx="6">
                  <c:v>11583.378527981489</c:v>
                </c:pt>
                <c:pt idx="7">
                  <c:v>11543.435879393492</c:v>
                </c:pt>
                <c:pt idx="8">
                  <c:v>11496.58618699305</c:v>
                </c:pt>
                <c:pt idx="9">
                  <c:v>11445.078461406632</c:v>
                </c:pt>
                <c:pt idx="10">
                  <c:v>11424.682986128975</c:v>
                </c:pt>
              </c:numCache>
            </c:numRef>
          </c:val>
          <c:smooth val="0"/>
          <c:extLst>
            <c:ext xmlns:c16="http://schemas.microsoft.com/office/drawing/2014/chart" uri="{C3380CC4-5D6E-409C-BE32-E72D297353CC}">
              <c16:uniqueId val="{00000001-16A6-4482-894C-411C87FA93BF}"/>
            </c:ext>
          </c:extLst>
        </c:ser>
        <c:ser>
          <c:idx val="11"/>
          <c:order val="2"/>
          <c:tx>
            <c:strRef>
              <c:f>Teacher_need_figures!$B$51</c:f>
              <c:strCache>
                <c:ptCount val="1"/>
                <c:pt idx="0">
                  <c:v>HISTORY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Teacher_need_figures!$C$51:$M$51</c:f>
              <c:numCache>
                <c:formatCode>#,##0</c:formatCode>
                <c:ptCount val="11"/>
                <c:pt idx="0">
                  <c:v>12122.821610782717</c:v>
                </c:pt>
                <c:pt idx="1">
                  <c:v>12221.671682217364</c:v>
                </c:pt>
                <c:pt idx="2">
                  <c:v>12318.85364135694</c:v>
                </c:pt>
                <c:pt idx="3">
                  <c:v>12418.682331964865</c:v>
                </c:pt>
                <c:pt idx="4">
                  <c:v>12477.372398141646</c:v>
                </c:pt>
                <c:pt idx="5">
                  <c:v>12488.119576698027</c:v>
                </c:pt>
                <c:pt idx="6">
                  <c:v>12481.844584366174</c:v>
                </c:pt>
                <c:pt idx="7">
                  <c:v>12449.113862886865</c:v>
                </c:pt>
                <c:pt idx="8">
                  <c:v>12407.585637656768</c:v>
                </c:pt>
                <c:pt idx="9">
                  <c:v>12356.799654051314</c:v>
                </c:pt>
                <c:pt idx="10">
                  <c:v>12340.124602093476</c:v>
                </c:pt>
              </c:numCache>
            </c:numRef>
          </c:val>
          <c:smooth val="0"/>
          <c:extLst>
            <c:ext xmlns:c16="http://schemas.microsoft.com/office/drawing/2014/chart" uri="{C3380CC4-5D6E-409C-BE32-E72D297353CC}">
              <c16:uniqueId val="{00000002-16A6-4482-894C-411C87FA93BF}"/>
            </c:ext>
          </c:extLst>
        </c:ser>
        <c:ser>
          <c:idx val="1"/>
          <c:order val="3"/>
          <c:tx>
            <c:strRef>
              <c:f>Teacher_need_figures!$B$26</c:f>
              <c:strCache>
                <c:ptCount val="1"/>
                <c:pt idx="0">
                  <c:v>HISTORY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Teacher_need_figures!$C$26:$M$26</c:f>
              <c:numCache>
                <c:formatCode>#,##0</c:formatCode>
                <c:ptCount val="11"/>
                <c:pt idx="0">
                  <c:v>12122.821610782717</c:v>
                </c:pt>
                <c:pt idx="1">
                  <c:v>12221.671682217364</c:v>
                </c:pt>
                <c:pt idx="2">
                  <c:v>12318.85364135694</c:v>
                </c:pt>
                <c:pt idx="3">
                  <c:v>12418.682331964865</c:v>
                </c:pt>
                <c:pt idx="4">
                  <c:v>12477.372398141646</c:v>
                </c:pt>
                <c:pt idx="5">
                  <c:v>12488.119576698027</c:v>
                </c:pt>
                <c:pt idx="6">
                  <c:v>12481.844584366174</c:v>
                </c:pt>
                <c:pt idx="7">
                  <c:v>12449.113862886865</c:v>
                </c:pt>
                <c:pt idx="8">
                  <c:v>12407.585637656768</c:v>
                </c:pt>
                <c:pt idx="9">
                  <c:v>12356.799654051314</c:v>
                </c:pt>
                <c:pt idx="10">
                  <c:v>12340.124602093476</c:v>
                </c:pt>
              </c:numCache>
            </c:numRef>
          </c:val>
          <c:smooth val="0"/>
          <c:extLst>
            <c:ext xmlns:c16="http://schemas.microsoft.com/office/drawing/2014/chart" uri="{C3380CC4-5D6E-409C-BE32-E72D297353CC}">
              <c16:uniqueId val="{00000003-16A6-4482-894C-411C87FA93BF}"/>
            </c:ext>
          </c:extLst>
        </c:ser>
        <c:ser>
          <c:idx val="18"/>
          <c:order val="4"/>
          <c:tx>
            <c:strRef>
              <c:f>Teacher_need_figures!$B$58</c:f>
              <c:strCache>
                <c:ptCount val="1"/>
                <c:pt idx="0">
                  <c:v>RELIGIOUS EDUCATION All Central Scenario</c:v>
                </c:pt>
              </c:strCache>
            </c:strRef>
          </c:tx>
          <c:spPr>
            <a:ln>
              <a:solidFill>
                <a:srgbClr val="92D050">
                  <a:alpha val="6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Teacher_need_figures!$C$58:$M$58</c:f>
              <c:numCache>
                <c:formatCode>#,##0</c:formatCode>
                <c:ptCount val="11"/>
                <c:pt idx="0">
                  <c:v>7097.3000342696587</c:v>
                </c:pt>
                <c:pt idx="1">
                  <c:v>7120.6659266992938</c:v>
                </c:pt>
                <c:pt idx="2">
                  <c:v>7108.3764446562136</c:v>
                </c:pt>
                <c:pt idx="3">
                  <c:v>7056.1080760693412</c:v>
                </c:pt>
                <c:pt idx="4">
                  <c:v>7002.6314971567417</c:v>
                </c:pt>
                <c:pt idx="5">
                  <c:v>7005.2088943042463</c:v>
                </c:pt>
                <c:pt idx="6">
                  <c:v>6996.4669888442941</c:v>
                </c:pt>
                <c:pt idx="7">
                  <c:v>6978.1245818499729</c:v>
                </c:pt>
                <c:pt idx="8">
                  <c:v>6956.4658800465722</c:v>
                </c:pt>
                <c:pt idx="9">
                  <c:v>6929.5060805997591</c:v>
                </c:pt>
                <c:pt idx="10">
                  <c:v>6916.8148188347641</c:v>
                </c:pt>
              </c:numCache>
            </c:numRef>
          </c:val>
          <c:smooth val="0"/>
          <c:extLst>
            <c:ext xmlns:c16="http://schemas.microsoft.com/office/drawing/2014/chart" uri="{C3380CC4-5D6E-409C-BE32-E72D297353CC}">
              <c16:uniqueId val="{00000004-16A6-4482-894C-411C87FA93BF}"/>
            </c:ext>
          </c:extLst>
        </c:ser>
        <c:ser>
          <c:idx val="2"/>
          <c:order val="5"/>
          <c:tx>
            <c:strRef>
              <c:f>Teacher_need_figures!$B$33</c:f>
              <c:strCache>
                <c:ptCount val="1"/>
                <c:pt idx="0">
                  <c:v>RELIGIOUS EDUCATION Scenario Selected</c:v>
                </c:pt>
              </c:strCache>
            </c:strRef>
          </c:tx>
          <c:spPr>
            <a:ln>
              <a:solidFill>
                <a:srgbClr val="92D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Teacher_need_figures!$C$33:$M$33</c:f>
              <c:numCache>
                <c:formatCode>#,##0</c:formatCode>
                <c:ptCount val="11"/>
                <c:pt idx="0">
                  <c:v>7097.3000342696587</c:v>
                </c:pt>
                <c:pt idx="1">
                  <c:v>7120.6659266992938</c:v>
                </c:pt>
                <c:pt idx="2">
                  <c:v>7108.3764446562136</c:v>
                </c:pt>
                <c:pt idx="3">
                  <c:v>7056.1080760693412</c:v>
                </c:pt>
                <c:pt idx="4">
                  <c:v>7002.6314971567417</c:v>
                </c:pt>
                <c:pt idx="5">
                  <c:v>7005.2088943042463</c:v>
                </c:pt>
                <c:pt idx="6">
                  <c:v>6996.4669888442941</c:v>
                </c:pt>
                <c:pt idx="7">
                  <c:v>6978.1245818499729</c:v>
                </c:pt>
                <c:pt idx="8">
                  <c:v>6956.4658800465722</c:v>
                </c:pt>
                <c:pt idx="9">
                  <c:v>6929.5060805997591</c:v>
                </c:pt>
                <c:pt idx="10">
                  <c:v>6916.8148188347641</c:v>
                </c:pt>
              </c:numCache>
            </c:numRef>
          </c:val>
          <c:smooth val="0"/>
          <c:extLst>
            <c:ext xmlns:c16="http://schemas.microsoft.com/office/drawing/2014/chart" uri="{C3380CC4-5D6E-409C-BE32-E72D297353CC}">
              <c16:uniqueId val="{00000005-16A6-4482-894C-411C87FA93BF}"/>
            </c:ext>
          </c:extLst>
        </c:ser>
        <c:dLbls>
          <c:showLegendKey val="0"/>
          <c:showVal val="0"/>
          <c:showCatName val="0"/>
          <c:showSerName val="0"/>
          <c:showPercent val="0"/>
          <c:showBubbleSize val="0"/>
        </c:dLbls>
        <c:smooth val="0"/>
        <c:axId val="149633664"/>
        <c:axId val="149651840"/>
      </c:lineChart>
      <c:catAx>
        <c:axId val="1496336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651840"/>
        <c:crosses val="autoZero"/>
        <c:auto val="1"/>
        <c:lblAlgn val="ctr"/>
        <c:lblOffset val="100"/>
        <c:noMultiLvlLbl val="0"/>
      </c:catAx>
      <c:valAx>
        <c:axId val="149651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33664"/>
        <c:crosses val="autoZero"/>
        <c:crossBetween val="between"/>
      </c:valAx>
      <c:spPr>
        <a:ln>
          <a:solidFill>
            <a:schemeClr val="tx1">
              <a:lumMod val="95000"/>
              <a:lumOff val="5000"/>
            </a:schemeClr>
          </a:solidFill>
        </a:ln>
      </c:spPr>
    </c:plotArea>
    <c:legend>
      <c:legendPos val="r"/>
      <c:layout>
        <c:manualLayout>
          <c:xMode val="edge"/>
          <c:yMode val="edge"/>
          <c:x val="0.71335025390312967"/>
          <c:y val="5.0173192018817717E-2"/>
          <c:w val="0.26208041151412731"/>
          <c:h val="0.8961937716262975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2832174103237096"/>
          <c:y val="0.11075240594925634"/>
          <c:w val="0.58683129662555622"/>
          <c:h val="0.71770425421421258"/>
        </c:manualLayout>
      </c:layout>
      <c:lineChart>
        <c:grouping val="standard"/>
        <c:varyColors val="0"/>
        <c:ser>
          <c:idx val="3"/>
          <c:order val="0"/>
          <c:tx>
            <c:strRef>
              <c:f>Teacher_need_figures!$B$42</c:f>
              <c:strCache>
                <c:ptCount val="1"/>
                <c:pt idx="0">
                  <c:v>BUSINESS STUDIES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Teacher_need_figures!$C$42:$M$42</c:f>
              <c:numCache>
                <c:formatCode>#,##0</c:formatCode>
                <c:ptCount val="11"/>
                <c:pt idx="0">
                  <c:v>4788.934014920962</c:v>
                </c:pt>
                <c:pt idx="1">
                  <c:v>4709.8685552545548</c:v>
                </c:pt>
                <c:pt idx="2">
                  <c:v>4672.042398319556</c:v>
                </c:pt>
                <c:pt idx="3">
                  <c:v>4664.3820960923313</c:v>
                </c:pt>
                <c:pt idx="4">
                  <c:v>4710.4124826067373</c:v>
                </c:pt>
                <c:pt idx="5">
                  <c:v>4750.4079466195062</c:v>
                </c:pt>
                <c:pt idx="6">
                  <c:v>4815.8301903905367</c:v>
                </c:pt>
                <c:pt idx="7">
                  <c:v>4881.2655840926163</c:v>
                </c:pt>
                <c:pt idx="8">
                  <c:v>4934.442919677208</c:v>
                </c:pt>
                <c:pt idx="9">
                  <c:v>4955.8462848061272</c:v>
                </c:pt>
                <c:pt idx="10">
                  <c:v>4993.757729348913</c:v>
                </c:pt>
              </c:numCache>
            </c:numRef>
          </c:val>
          <c:smooth val="0"/>
          <c:extLst>
            <c:ext xmlns:c16="http://schemas.microsoft.com/office/drawing/2014/chart" uri="{C3380CC4-5D6E-409C-BE32-E72D297353CC}">
              <c16:uniqueId val="{00000000-D567-49AC-ABEB-3FEF7DC0A88F}"/>
            </c:ext>
          </c:extLst>
        </c:ser>
        <c:ser>
          <c:idx val="0"/>
          <c:order val="1"/>
          <c:tx>
            <c:strRef>
              <c:f>Teacher_need_figures!$B$17</c:f>
              <c:strCache>
                <c:ptCount val="1"/>
                <c:pt idx="0">
                  <c:v>BUSINESS STUDIES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Teacher_need_figures!$C$17:$M$17</c:f>
              <c:numCache>
                <c:formatCode>#,##0</c:formatCode>
                <c:ptCount val="11"/>
                <c:pt idx="0">
                  <c:v>4788.934014920962</c:v>
                </c:pt>
                <c:pt idx="1">
                  <c:v>4709.8685552545548</c:v>
                </c:pt>
                <c:pt idx="2">
                  <c:v>4672.042398319556</c:v>
                </c:pt>
                <c:pt idx="3">
                  <c:v>4664.3820960923313</c:v>
                </c:pt>
                <c:pt idx="4">
                  <c:v>4710.4124826067373</c:v>
                </c:pt>
                <c:pt idx="5">
                  <c:v>4750.4079466195062</c:v>
                </c:pt>
                <c:pt idx="6">
                  <c:v>4815.8301903905367</c:v>
                </c:pt>
                <c:pt idx="7">
                  <c:v>4881.2655840926163</c:v>
                </c:pt>
                <c:pt idx="8">
                  <c:v>4934.442919677208</c:v>
                </c:pt>
                <c:pt idx="9">
                  <c:v>4955.8462848061272</c:v>
                </c:pt>
                <c:pt idx="10">
                  <c:v>4993.757729348913</c:v>
                </c:pt>
              </c:numCache>
            </c:numRef>
          </c:val>
          <c:smooth val="0"/>
          <c:extLst>
            <c:ext xmlns:c16="http://schemas.microsoft.com/office/drawing/2014/chart" uri="{C3380CC4-5D6E-409C-BE32-E72D297353CC}">
              <c16:uniqueId val="{00000001-D567-49AC-ABEB-3FEF7DC0A88F}"/>
            </c:ext>
          </c:extLst>
        </c:ser>
        <c:ser>
          <c:idx val="15"/>
          <c:order val="2"/>
          <c:tx>
            <c:strRef>
              <c:f>Teacher_need_figures!$B$55</c:f>
              <c:strCache>
                <c:ptCount val="1"/>
                <c:pt idx="0">
                  <c:v>OTHERS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Teacher_need_figures!$C$55:$M$55</c:f>
              <c:numCache>
                <c:formatCode>#,##0</c:formatCode>
                <c:ptCount val="11"/>
                <c:pt idx="0">
                  <c:v>10011.689566672601</c:v>
                </c:pt>
                <c:pt idx="1">
                  <c:v>9871.4360585769045</c:v>
                </c:pt>
                <c:pt idx="2">
                  <c:v>9802.8664659286533</c:v>
                </c:pt>
                <c:pt idx="3">
                  <c:v>9779.9996811459259</c:v>
                </c:pt>
                <c:pt idx="4">
                  <c:v>9828.8187789126205</c:v>
                </c:pt>
                <c:pt idx="5">
                  <c:v>9902.6432983327304</c:v>
                </c:pt>
                <c:pt idx="6">
                  <c:v>10021.704264626595</c:v>
                </c:pt>
                <c:pt idx="7">
                  <c:v>10117.637378112931</c:v>
                </c:pt>
                <c:pt idx="8">
                  <c:v>10198.551220587957</c:v>
                </c:pt>
                <c:pt idx="9">
                  <c:v>10251.062165467029</c:v>
                </c:pt>
                <c:pt idx="10">
                  <c:v>10337.705737324144</c:v>
                </c:pt>
              </c:numCache>
            </c:numRef>
          </c:val>
          <c:smooth val="0"/>
          <c:extLst>
            <c:ext xmlns:c16="http://schemas.microsoft.com/office/drawing/2014/chart" uri="{C3380CC4-5D6E-409C-BE32-E72D297353CC}">
              <c16:uniqueId val="{00000002-D567-49AC-ABEB-3FEF7DC0A88F}"/>
            </c:ext>
          </c:extLst>
        </c:ser>
        <c:ser>
          <c:idx val="1"/>
          <c:order val="3"/>
          <c:tx>
            <c:strRef>
              <c:f>Teacher_need_figures!$B$30</c:f>
              <c:strCache>
                <c:ptCount val="1"/>
                <c:pt idx="0">
                  <c:v>OTHERS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Teacher_need_figures!$C$30:$M$30</c:f>
              <c:numCache>
                <c:formatCode>#,##0</c:formatCode>
                <c:ptCount val="11"/>
                <c:pt idx="0">
                  <c:v>10011.689566672601</c:v>
                </c:pt>
                <c:pt idx="1">
                  <c:v>9871.4360585769045</c:v>
                </c:pt>
                <c:pt idx="2">
                  <c:v>9802.8664659286533</c:v>
                </c:pt>
                <c:pt idx="3">
                  <c:v>9779.9996811459259</c:v>
                </c:pt>
                <c:pt idx="4">
                  <c:v>9828.8187789126205</c:v>
                </c:pt>
                <c:pt idx="5">
                  <c:v>9902.6432983327304</c:v>
                </c:pt>
                <c:pt idx="6">
                  <c:v>10021.704264626595</c:v>
                </c:pt>
                <c:pt idx="7">
                  <c:v>10117.637378112931</c:v>
                </c:pt>
                <c:pt idx="8">
                  <c:v>10198.551220587957</c:v>
                </c:pt>
                <c:pt idx="9">
                  <c:v>10251.062165467029</c:v>
                </c:pt>
                <c:pt idx="10">
                  <c:v>10337.705737324144</c:v>
                </c:pt>
              </c:numCache>
            </c:numRef>
          </c:val>
          <c:smooth val="0"/>
          <c:extLst>
            <c:ext xmlns:c16="http://schemas.microsoft.com/office/drawing/2014/chart" uri="{C3380CC4-5D6E-409C-BE32-E72D297353CC}">
              <c16:uniqueId val="{00000003-D567-49AC-ABEB-3FEF7DC0A88F}"/>
            </c:ext>
          </c:extLst>
        </c:ser>
        <c:ser>
          <c:idx val="16"/>
          <c:order val="4"/>
          <c:tx>
            <c:strRef>
              <c:f>Teacher_need_figures!$B$56</c:f>
              <c:strCache>
                <c:ptCount val="1"/>
                <c:pt idx="0">
                  <c:v>PHYSICAL EDUCATION All Central Scenario</c:v>
                </c:pt>
              </c:strCache>
            </c:strRef>
          </c:tx>
          <c:spPr>
            <a:ln>
              <a:solidFill>
                <a:srgbClr val="92D050">
                  <a:alpha val="6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Teacher_need_figures!$C$56:$M$56</c:f>
              <c:numCache>
                <c:formatCode>#,##0</c:formatCode>
                <c:ptCount val="11"/>
                <c:pt idx="0">
                  <c:v>17403.248831846169</c:v>
                </c:pt>
                <c:pt idx="1">
                  <c:v>17467.840481613293</c:v>
                </c:pt>
                <c:pt idx="2">
                  <c:v>17440.48320384034</c:v>
                </c:pt>
                <c:pt idx="3">
                  <c:v>17313.172579452279</c:v>
                </c:pt>
                <c:pt idx="4">
                  <c:v>17187.881292930902</c:v>
                </c:pt>
                <c:pt idx="5">
                  <c:v>17191.342405713534</c:v>
                </c:pt>
                <c:pt idx="6">
                  <c:v>17164.352183301642</c:v>
                </c:pt>
                <c:pt idx="7">
                  <c:v>17122.806777393394</c:v>
                </c:pt>
                <c:pt idx="8">
                  <c:v>17070.296157932542</c:v>
                </c:pt>
                <c:pt idx="9">
                  <c:v>16993.233424837621</c:v>
                </c:pt>
                <c:pt idx="10">
                  <c:v>16950.106456856509</c:v>
                </c:pt>
              </c:numCache>
            </c:numRef>
          </c:val>
          <c:smooth val="0"/>
          <c:extLst>
            <c:ext xmlns:c16="http://schemas.microsoft.com/office/drawing/2014/chart" uri="{C3380CC4-5D6E-409C-BE32-E72D297353CC}">
              <c16:uniqueId val="{00000004-D567-49AC-ABEB-3FEF7DC0A88F}"/>
            </c:ext>
          </c:extLst>
        </c:ser>
        <c:ser>
          <c:idx val="2"/>
          <c:order val="5"/>
          <c:tx>
            <c:strRef>
              <c:f>Teacher_need_figures!$B$31</c:f>
              <c:strCache>
                <c:ptCount val="1"/>
                <c:pt idx="0">
                  <c:v>PHYSICAL EDUCATION Scenario Selected</c:v>
                </c:pt>
              </c:strCache>
            </c:strRef>
          </c:tx>
          <c:spPr>
            <a:ln>
              <a:solidFill>
                <a:srgbClr val="92D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Teacher_need_figures!$C$31:$M$31</c:f>
              <c:numCache>
                <c:formatCode>#,##0</c:formatCode>
                <c:ptCount val="11"/>
                <c:pt idx="0">
                  <c:v>17403.248831846169</c:v>
                </c:pt>
                <c:pt idx="1">
                  <c:v>17467.840481613293</c:v>
                </c:pt>
                <c:pt idx="2">
                  <c:v>17440.48320384034</c:v>
                </c:pt>
                <c:pt idx="3">
                  <c:v>17313.172579452279</c:v>
                </c:pt>
                <c:pt idx="4">
                  <c:v>17187.881292930902</c:v>
                </c:pt>
                <c:pt idx="5">
                  <c:v>17191.342405713534</c:v>
                </c:pt>
                <c:pt idx="6">
                  <c:v>17164.352183301642</c:v>
                </c:pt>
                <c:pt idx="7">
                  <c:v>17122.806777393394</c:v>
                </c:pt>
                <c:pt idx="8">
                  <c:v>17070.296157932542</c:v>
                </c:pt>
                <c:pt idx="9">
                  <c:v>16993.233424837621</c:v>
                </c:pt>
                <c:pt idx="10">
                  <c:v>16950.106456856509</c:v>
                </c:pt>
              </c:numCache>
            </c:numRef>
          </c:val>
          <c:smooth val="0"/>
          <c:extLst>
            <c:ext xmlns:c16="http://schemas.microsoft.com/office/drawing/2014/chart" uri="{C3380CC4-5D6E-409C-BE32-E72D297353CC}">
              <c16:uniqueId val="{00000005-D567-49AC-ABEB-3FEF7DC0A88F}"/>
            </c:ext>
          </c:extLst>
        </c:ser>
        <c:dLbls>
          <c:showLegendKey val="0"/>
          <c:showVal val="0"/>
          <c:showCatName val="0"/>
          <c:showSerName val="0"/>
          <c:showPercent val="0"/>
          <c:showBubbleSize val="0"/>
        </c:dLbls>
        <c:smooth val="0"/>
        <c:axId val="149764736"/>
        <c:axId val="149778816"/>
      </c:lineChart>
      <c:catAx>
        <c:axId val="14976473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778816"/>
        <c:crosses val="autoZero"/>
        <c:auto val="1"/>
        <c:lblAlgn val="ctr"/>
        <c:lblOffset val="100"/>
        <c:noMultiLvlLbl val="0"/>
      </c:catAx>
      <c:valAx>
        <c:axId val="1497788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764736"/>
        <c:crosses val="autoZero"/>
        <c:crossBetween val="between"/>
      </c:valAx>
      <c:spPr>
        <a:ln>
          <a:solidFill>
            <a:schemeClr val="tx1">
              <a:lumMod val="95000"/>
              <a:lumOff val="5000"/>
            </a:schemeClr>
          </a:solidFill>
        </a:ln>
      </c:spPr>
    </c:plotArea>
    <c:legend>
      <c:legendPos val="r"/>
      <c:layout>
        <c:manualLayout>
          <c:xMode val="edge"/>
          <c:yMode val="edge"/>
          <c:x val="0.73288937380323282"/>
          <c:y val="3.1141868512110725E-2"/>
          <c:w val="0.244574728659752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Chart illustrating PTR projections used in the model</a:t>
            </a:r>
          </a:p>
        </c:rich>
      </c:tx>
      <c:overlay val="0"/>
    </c:title>
    <c:autoTitleDeleted val="0"/>
    <c:plotArea>
      <c:layout>
        <c:manualLayout>
          <c:layoutTarget val="inner"/>
          <c:xMode val="edge"/>
          <c:yMode val="edge"/>
          <c:x val="0.10724538801484612"/>
          <c:y val="0.12734644202994178"/>
          <c:w val="0.56238846956385347"/>
          <c:h val="0.69713544186864906"/>
        </c:manualLayout>
      </c:layout>
      <c:lineChart>
        <c:grouping val="standard"/>
        <c:varyColors val="0"/>
        <c:ser>
          <c:idx val="0"/>
          <c:order val="0"/>
          <c:tx>
            <c:strRef>
              <c:f>USER_TESTING_TAB!$AA$173</c:f>
              <c:strCache>
                <c:ptCount val="1"/>
                <c:pt idx="0">
                  <c:v>Primary PTR - default</c:v>
                </c:pt>
              </c:strCache>
            </c:strRef>
          </c:tx>
          <c:spPr>
            <a:ln>
              <a:solidFill>
                <a:schemeClr val="tx1">
                  <a:lumMod val="95000"/>
                  <a:lumOff val="5000"/>
                  <a:alpha val="60000"/>
                </a:schemeClr>
              </a:solidFill>
            </a:ln>
          </c:spPr>
          <c:marker>
            <c:symbol val="none"/>
          </c:marker>
          <c:cat>
            <c:strRef>
              <c:f>USER_TESTING_TAB!$AB$172:$AM$172</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USER_TESTING_TAB!$AB$173:$AM$173</c:f>
              <c:numCache>
                <c:formatCode>0.0</c:formatCode>
                <c:ptCount val="12"/>
                <c:pt idx="0">
                  <c:v>20.470672986724001</c:v>
                </c:pt>
                <c:pt idx="1">
                  <c:v>20.44703619439127</c:v>
                </c:pt>
                <c:pt idx="2">
                  <c:v>20.432850524394784</c:v>
                </c:pt>
                <c:pt idx="3">
                  <c:v>20.369013996866933</c:v>
                </c:pt>
                <c:pt idx="4">
                  <c:v>20.290396318146932</c:v>
                </c:pt>
                <c:pt idx="5">
                  <c:v>20.210692896481472</c:v>
                </c:pt>
                <c:pt idx="6">
                  <c:v>20.168201896324348</c:v>
                </c:pt>
                <c:pt idx="7">
                  <c:v>20.141832787102295</c:v>
                </c:pt>
                <c:pt idx="8">
                  <c:v>20.113686473677518</c:v>
                </c:pt>
                <c:pt idx="9">
                  <c:v>20.080033249620275</c:v>
                </c:pt>
                <c:pt idx="10">
                  <c:v>20.083765827789865</c:v>
                </c:pt>
                <c:pt idx="11">
                  <c:v>20.064415578556407</c:v>
                </c:pt>
              </c:numCache>
            </c:numRef>
          </c:val>
          <c:smooth val="0"/>
          <c:extLst>
            <c:ext xmlns:c16="http://schemas.microsoft.com/office/drawing/2014/chart" uri="{C3380CC4-5D6E-409C-BE32-E72D297353CC}">
              <c16:uniqueId val="{00000000-8CE8-405D-B3AB-CE2C8FB23478}"/>
            </c:ext>
          </c:extLst>
        </c:ser>
        <c:ser>
          <c:idx val="1"/>
          <c:order val="1"/>
          <c:tx>
            <c:strRef>
              <c:f>USER_TESTING_TAB!$AA$174</c:f>
              <c:strCache>
                <c:ptCount val="1"/>
                <c:pt idx="0">
                  <c:v>Primary PTR - user selected</c:v>
                </c:pt>
              </c:strCache>
            </c:strRef>
          </c:tx>
          <c:spPr>
            <a:ln>
              <a:solidFill>
                <a:schemeClr val="tx1">
                  <a:lumMod val="95000"/>
                  <a:lumOff val="5000"/>
                </a:schemeClr>
              </a:solidFill>
              <a:prstDash val="sysDot"/>
            </a:ln>
          </c:spPr>
          <c:marker>
            <c:symbol val="none"/>
          </c:marker>
          <c:cat>
            <c:strRef>
              <c:f>USER_TESTING_TAB!$AB$172:$AM$172</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USER_TESTING_TAB!$AB$174:$AM$174</c:f>
              <c:numCache>
                <c:formatCode>0.0</c:formatCode>
                <c:ptCount val="12"/>
                <c:pt idx="0">
                  <c:v>20.470672986724001</c:v>
                </c:pt>
                <c:pt idx="1">
                  <c:v>20.44703619439127</c:v>
                </c:pt>
                <c:pt idx="2">
                  <c:v>20.432850524394784</c:v>
                </c:pt>
                <c:pt idx="3">
                  <c:v>20.369013996866933</c:v>
                </c:pt>
                <c:pt idx="4">
                  <c:v>20.290396318146932</c:v>
                </c:pt>
                <c:pt idx="5">
                  <c:v>20.210692896481472</c:v>
                </c:pt>
                <c:pt idx="6">
                  <c:v>20.168201896324348</c:v>
                </c:pt>
                <c:pt idx="7">
                  <c:v>20.141832787102295</c:v>
                </c:pt>
                <c:pt idx="8">
                  <c:v>20.113686473677518</c:v>
                </c:pt>
                <c:pt idx="9">
                  <c:v>20.080033249620275</c:v>
                </c:pt>
                <c:pt idx="10">
                  <c:v>20.083765827789865</c:v>
                </c:pt>
                <c:pt idx="11">
                  <c:v>20.064415578556407</c:v>
                </c:pt>
              </c:numCache>
            </c:numRef>
          </c:val>
          <c:smooth val="0"/>
          <c:extLst>
            <c:ext xmlns:c16="http://schemas.microsoft.com/office/drawing/2014/chart" uri="{C3380CC4-5D6E-409C-BE32-E72D297353CC}">
              <c16:uniqueId val="{00000001-8CE8-405D-B3AB-CE2C8FB23478}"/>
            </c:ext>
          </c:extLst>
        </c:ser>
        <c:ser>
          <c:idx val="2"/>
          <c:order val="2"/>
          <c:tx>
            <c:strRef>
              <c:f>USER_TESTING_TAB!$AA$175</c:f>
              <c:strCache>
                <c:ptCount val="1"/>
                <c:pt idx="0">
                  <c:v>Secondary PTR - default</c:v>
                </c:pt>
              </c:strCache>
            </c:strRef>
          </c:tx>
          <c:spPr>
            <a:ln>
              <a:solidFill>
                <a:srgbClr val="FF0000">
                  <a:alpha val="50000"/>
                </a:srgbClr>
              </a:solidFill>
            </a:ln>
          </c:spPr>
          <c:marker>
            <c:symbol val="none"/>
          </c:marker>
          <c:cat>
            <c:strRef>
              <c:f>USER_TESTING_TAB!$AB$172:$AM$172</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USER_TESTING_TAB!$AB$175:$AM$175</c:f>
              <c:numCache>
                <c:formatCode>0.0</c:formatCode>
                <c:ptCount val="12"/>
                <c:pt idx="0">
                  <c:v>15.499335436546298</c:v>
                </c:pt>
                <c:pt idx="1">
                  <c:v>15.736324401738347</c:v>
                </c:pt>
                <c:pt idx="2">
                  <c:v>15.918726353618419</c:v>
                </c:pt>
                <c:pt idx="3">
                  <c:v>16.11235617581502</c:v>
                </c:pt>
                <c:pt idx="4">
                  <c:v>16.319636370925505</c:v>
                </c:pt>
                <c:pt idx="5">
                  <c:v>16.467436412356729</c:v>
                </c:pt>
                <c:pt idx="6">
                  <c:v>16.500019231182076</c:v>
                </c:pt>
                <c:pt idx="7">
                  <c:v>16.508615608651148</c:v>
                </c:pt>
                <c:pt idx="8">
                  <c:v>16.484284485574459</c:v>
                </c:pt>
                <c:pt idx="9">
                  <c:v>16.433525824353559</c:v>
                </c:pt>
                <c:pt idx="10">
                  <c:v>16.33227513557874</c:v>
                </c:pt>
                <c:pt idx="11">
                  <c:v>16.298527567832274</c:v>
                </c:pt>
              </c:numCache>
            </c:numRef>
          </c:val>
          <c:smooth val="0"/>
          <c:extLst>
            <c:ext xmlns:c16="http://schemas.microsoft.com/office/drawing/2014/chart" uri="{C3380CC4-5D6E-409C-BE32-E72D297353CC}">
              <c16:uniqueId val="{00000002-8CE8-405D-B3AB-CE2C8FB23478}"/>
            </c:ext>
          </c:extLst>
        </c:ser>
        <c:ser>
          <c:idx val="3"/>
          <c:order val="3"/>
          <c:tx>
            <c:strRef>
              <c:f>USER_TESTING_TAB!$AA$176</c:f>
              <c:strCache>
                <c:ptCount val="1"/>
                <c:pt idx="0">
                  <c:v>Secondary PTR - user selected</c:v>
                </c:pt>
              </c:strCache>
            </c:strRef>
          </c:tx>
          <c:spPr>
            <a:ln>
              <a:solidFill>
                <a:srgbClr val="FF0000"/>
              </a:solidFill>
              <a:prstDash val="sysDot"/>
            </a:ln>
          </c:spPr>
          <c:marker>
            <c:symbol val="none"/>
          </c:marker>
          <c:cat>
            <c:strRef>
              <c:f>USER_TESTING_TAB!$AB$172:$AM$172</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USER_TESTING_TAB!$AB$176:$AM$176</c:f>
              <c:numCache>
                <c:formatCode>0.0</c:formatCode>
                <c:ptCount val="12"/>
                <c:pt idx="0">
                  <c:v>15.499335436546298</c:v>
                </c:pt>
                <c:pt idx="1">
                  <c:v>15.736324401738347</c:v>
                </c:pt>
                <c:pt idx="2">
                  <c:v>15.918726353618419</c:v>
                </c:pt>
                <c:pt idx="3">
                  <c:v>16.11235617581502</c:v>
                </c:pt>
                <c:pt idx="4">
                  <c:v>16.319636370925505</c:v>
                </c:pt>
                <c:pt idx="5">
                  <c:v>16.467436412356729</c:v>
                </c:pt>
                <c:pt idx="6">
                  <c:v>16.500019231182076</c:v>
                </c:pt>
                <c:pt idx="7">
                  <c:v>16.508615608651148</c:v>
                </c:pt>
                <c:pt idx="8">
                  <c:v>16.484284485574459</c:v>
                </c:pt>
                <c:pt idx="9">
                  <c:v>16.433525824353559</c:v>
                </c:pt>
                <c:pt idx="10">
                  <c:v>16.33227513557874</c:v>
                </c:pt>
                <c:pt idx="11">
                  <c:v>16.298527567832274</c:v>
                </c:pt>
              </c:numCache>
            </c:numRef>
          </c:val>
          <c:smooth val="0"/>
          <c:extLst>
            <c:ext xmlns:c16="http://schemas.microsoft.com/office/drawing/2014/chart" uri="{C3380CC4-5D6E-409C-BE32-E72D297353CC}">
              <c16:uniqueId val="{00000003-8CE8-405D-B3AB-CE2C8FB23478}"/>
            </c:ext>
          </c:extLst>
        </c:ser>
        <c:dLbls>
          <c:showLegendKey val="0"/>
          <c:showVal val="0"/>
          <c:showCatName val="0"/>
          <c:showSerName val="0"/>
          <c:showPercent val="0"/>
          <c:showBubbleSize val="0"/>
        </c:dLbls>
        <c:smooth val="0"/>
        <c:axId val="148415616"/>
        <c:axId val="148417152"/>
      </c:lineChart>
      <c:catAx>
        <c:axId val="14841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417152"/>
        <c:crosses val="autoZero"/>
        <c:auto val="1"/>
        <c:lblAlgn val="ctr"/>
        <c:lblOffset val="100"/>
        <c:noMultiLvlLbl val="0"/>
      </c:catAx>
      <c:valAx>
        <c:axId val="148417152"/>
        <c:scaling>
          <c:orientation val="minMax"/>
          <c:min val="10"/>
        </c:scaling>
        <c:delete val="0"/>
        <c:axPos val="l"/>
        <c:majorGridlines>
          <c:spPr>
            <a:ln>
              <a:solidFill>
                <a:schemeClr val="tx1"/>
              </a:solidFill>
            </a:ln>
          </c:spPr>
        </c:majorGridlines>
        <c:title>
          <c:tx>
            <c:rich>
              <a:bodyPr/>
              <a:lstStyle/>
              <a:p>
                <a:pPr>
                  <a:defRPr sz="1000" b="1" i="0" u="none" strike="noStrike" baseline="0">
                    <a:solidFill>
                      <a:srgbClr val="000000"/>
                    </a:solidFill>
                    <a:latin typeface="Calibri"/>
                    <a:ea typeface="Calibri"/>
                    <a:cs typeface="Calibri"/>
                  </a:defRPr>
                </a:pPr>
                <a:r>
                  <a:rPr lang="en-GB"/>
                  <a:t>Pupil:Teacher Ratios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15616"/>
        <c:crosses val="autoZero"/>
        <c:crossBetween val="between"/>
      </c:valAx>
      <c:spPr>
        <a:ln>
          <a:solidFill>
            <a:schemeClr val="tx1"/>
          </a:solidFill>
        </a:ln>
      </c:spPr>
    </c:plotArea>
    <c:legend>
      <c:legendPos val="r"/>
      <c:layout>
        <c:manualLayout>
          <c:xMode val="edge"/>
          <c:yMode val="edge"/>
          <c:x val="0.67843729057841062"/>
          <c:y val="0.23667151508465978"/>
          <c:w val="0.28850486078946336"/>
          <c:h val="0.5318609870184904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2832174103237096"/>
          <c:y val="0.11075240594925634"/>
          <c:w val="0.57181425256816532"/>
          <c:h val="0.71324792622847277"/>
        </c:manualLayout>
      </c:layout>
      <c:lineChart>
        <c:grouping val="standard"/>
        <c:varyColors val="0"/>
        <c:ser>
          <c:idx val="5"/>
          <c:order val="0"/>
          <c:tx>
            <c:strRef>
              <c:f>Teacher_need_figures!$B$44</c:f>
              <c:strCache>
                <c:ptCount val="1"/>
                <c:pt idx="0">
                  <c:v>CLASSICS All Central Scenario</c:v>
                </c:pt>
              </c:strCache>
            </c:strRef>
          </c:tx>
          <c:spPr>
            <a:ln>
              <a:solidFill>
                <a:srgbClr val="FF0000">
                  <a:alpha val="50000"/>
                </a:srgb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Teacher_need_figures!$C$44:$M$44</c:f>
              <c:numCache>
                <c:formatCode>#,##0</c:formatCode>
                <c:ptCount val="11"/>
                <c:pt idx="0">
                  <c:v>273.28273240649219</c:v>
                </c:pt>
                <c:pt idx="1">
                  <c:v>272.25804166512415</c:v>
                </c:pt>
                <c:pt idx="2">
                  <c:v>273.0734036192481</c:v>
                </c:pt>
                <c:pt idx="3">
                  <c:v>275.06488123362669</c:v>
                </c:pt>
                <c:pt idx="4">
                  <c:v>277.188916117639</c:v>
                </c:pt>
                <c:pt idx="5">
                  <c:v>278.42901106924927</c:v>
                </c:pt>
                <c:pt idx="6">
                  <c:v>280.17930273471632</c:v>
                </c:pt>
                <c:pt idx="7">
                  <c:v>281.14419252869186</c:v>
                </c:pt>
                <c:pt idx="8">
                  <c:v>281.81652521493504</c:v>
                </c:pt>
                <c:pt idx="9">
                  <c:v>282.12547027114044</c:v>
                </c:pt>
                <c:pt idx="10">
                  <c:v>283.36030306248807</c:v>
                </c:pt>
              </c:numCache>
            </c:numRef>
          </c:val>
          <c:smooth val="0"/>
          <c:extLst>
            <c:ext xmlns:c16="http://schemas.microsoft.com/office/drawing/2014/chart" uri="{C3380CC4-5D6E-409C-BE32-E72D297353CC}">
              <c16:uniqueId val="{00000000-F919-4202-AF85-9AF3B105CCF0}"/>
            </c:ext>
          </c:extLst>
        </c:ser>
        <c:ser>
          <c:idx val="1"/>
          <c:order val="1"/>
          <c:tx>
            <c:strRef>
              <c:f>Teacher_need_figures!$B$19</c:f>
              <c:strCache>
                <c:ptCount val="1"/>
                <c:pt idx="0">
                  <c:v>CLASSICS Scenario Selected</c:v>
                </c:pt>
              </c:strCache>
            </c:strRef>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Teacher_need_figures!$C$19:$M$19</c:f>
              <c:numCache>
                <c:formatCode>#,##0</c:formatCode>
                <c:ptCount val="11"/>
                <c:pt idx="0">
                  <c:v>273.28273240649219</c:v>
                </c:pt>
                <c:pt idx="1">
                  <c:v>272.25804166512415</c:v>
                </c:pt>
                <c:pt idx="2">
                  <c:v>273.0734036192481</c:v>
                </c:pt>
                <c:pt idx="3">
                  <c:v>275.06488123362669</c:v>
                </c:pt>
                <c:pt idx="4">
                  <c:v>277.188916117639</c:v>
                </c:pt>
                <c:pt idx="5">
                  <c:v>278.42901106924927</c:v>
                </c:pt>
                <c:pt idx="6">
                  <c:v>280.17930273471632</c:v>
                </c:pt>
                <c:pt idx="7">
                  <c:v>281.14419252869186</c:v>
                </c:pt>
                <c:pt idx="8">
                  <c:v>281.81652521493504</c:v>
                </c:pt>
                <c:pt idx="9">
                  <c:v>282.12547027114044</c:v>
                </c:pt>
                <c:pt idx="10">
                  <c:v>283.36030306248807</c:v>
                </c:pt>
              </c:numCache>
            </c:numRef>
          </c:val>
          <c:smooth val="0"/>
          <c:extLst>
            <c:ext xmlns:c16="http://schemas.microsoft.com/office/drawing/2014/chart" uri="{C3380CC4-5D6E-409C-BE32-E72D297353CC}">
              <c16:uniqueId val="{00000001-F919-4202-AF85-9AF3B105CCF0}"/>
            </c:ext>
          </c:extLst>
        </c:ser>
        <c:ser>
          <c:idx val="0"/>
          <c:order val="2"/>
          <c:tx>
            <c:strRef>
              <c:f>Teacher_need_figures!$B$53</c:f>
              <c:strCache>
                <c:ptCount val="1"/>
                <c:pt idx="0">
                  <c:v>MODERN FOREIGN LANGUAGES All Central Scenario</c:v>
                </c:pt>
              </c:strCache>
            </c:strRef>
          </c:tx>
          <c:spPr>
            <a:ln>
              <a:solidFill>
                <a:schemeClr val="tx2">
                  <a:lumMod val="50000"/>
                  <a:alpha val="50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Teacher_need_figures!$C$53:$M$53</c:f>
              <c:numCache>
                <c:formatCode>#,##0</c:formatCode>
                <c:ptCount val="11"/>
                <c:pt idx="0">
                  <c:v>14546.562695004863</c:v>
                </c:pt>
                <c:pt idx="1">
                  <c:v>14960.500125482384</c:v>
                </c:pt>
                <c:pt idx="2">
                  <c:v>15793.75541878182</c:v>
                </c:pt>
                <c:pt idx="3">
                  <c:v>17001.294040427078</c:v>
                </c:pt>
                <c:pt idx="4">
                  <c:v>17909.640799178444</c:v>
                </c:pt>
                <c:pt idx="5">
                  <c:v>17926.689173475632</c:v>
                </c:pt>
                <c:pt idx="6">
                  <c:v>17908.002142384055</c:v>
                </c:pt>
                <c:pt idx="7">
                  <c:v>17816.329111724175</c:v>
                </c:pt>
                <c:pt idx="8">
                  <c:v>17695.761746935637</c:v>
                </c:pt>
                <c:pt idx="9">
                  <c:v>17554.106613121581</c:v>
                </c:pt>
                <c:pt idx="10">
                  <c:v>17502.830342584544</c:v>
                </c:pt>
              </c:numCache>
            </c:numRef>
          </c:val>
          <c:smooth val="0"/>
          <c:extLst>
            <c:ext xmlns:c16="http://schemas.microsoft.com/office/drawing/2014/chart" uri="{C3380CC4-5D6E-409C-BE32-E72D297353CC}">
              <c16:uniqueId val="{00000002-F919-4202-AF85-9AF3B105CCF0}"/>
            </c:ext>
          </c:extLst>
        </c:ser>
        <c:ser>
          <c:idx val="2"/>
          <c:order val="3"/>
          <c:tx>
            <c:strRef>
              <c:f>Teacher_need_figures!$B$28</c:f>
              <c:strCache>
                <c:ptCount val="1"/>
                <c:pt idx="0">
                  <c:v>MODERN FOREIGN LANGUAGES Scenario Selected</c:v>
                </c:pt>
              </c:strCache>
            </c:strRef>
          </c:tx>
          <c:spPr>
            <a:ln>
              <a:solidFill>
                <a:schemeClr val="tx2">
                  <a:lumMod val="50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Teacher_need_figures!$C$28:$M$28</c:f>
              <c:numCache>
                <c:formatCode>#,##0</c:formatCode>
                <c:ptCount val="11"/>
                <c:pt idx="0">
                  <c:v>14546.562695004863</c:v>
                </c:pt>
                <c:pt idx="1">
                  <c:v>14960.500125482384</c:v>
                </c:pt>
                <c:pt idx="2">
                  <c:v>15793.75541878182</c:v>
                </c:pt>
                <c:pt idx="3">
                  <c:v>17001.294040427078</c:v>
                </c:pt>
                <c:pt idx="4">
                  <c:v>17909.640799178444</c:v>
                </c:pt>
                <c:pt idx="5">
                  <c:v>17926.689173475632</c:v>
                </c:pt>
                <c:pt idx="6">
                  <c:v>17908.002142384055</c:v>
                </c:pt>
                <c:pt idx="7">
                  <c:v>17816.329111724175</c:v>
                </c:pt>
                <c:pt idx="8">
                  <c:v>17695.761746935637</c:v>
                </c:pt>
                <c:pt idx="9">
                  <c:v>17554.106613121581</c:v>
                </c:pt>
                <c:pt idx="10">
                  <c:v>17502.830342584544</c:v>
                </c:pt>
              </c:numCache>
            </c:numRef>
          </c:val>
          <c:smooth val="0"/>
          <c:extLst>
            <c:ext xmlns:c16="http://schemas.microsoft.com/office/drawing/2014/chart" uri="{C3380CC4-5D6E-409C-BE32-E72D297353CC}">
              <c16:uniqueId val="{00000003-F919-4202-AF85-9AF3B105CCF0}"/>
            </c:ext>
          </c:extLst>
        </c:ser>
        <c:dLbls>
          <c:showLegendKey val="0"/>
          <c:showVal val="0"/>
          <c:showCatName val="0"/>
          <c:showSerName val="0"/>
          <c:showPercent val="0"/>
          <c:showBubbleSize val="0"/>
        </c:dLbls>
        <c:smooth val="0"/>
        <c:axId val="149819776"/>
        <c:axId val="149821312"/>
      </c:lineChart>
      <c:catAx>
        <c:axId val="149819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821312"/>
        <c:crosses val="autoZero"/>
        <c:auto val="1"/>
        <c:lblAlgn val="ctr"/>
        <c:lblOffset val="100"/>
        <c:noMultiLvlLbl val="0"/>
      </c:catAx>
      <c:valAx>
        <c:axId val="14982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819776"/>
        <c:crosses val="autoZero"/>
        <c:crossBetween val="between"/>
      </c:valAx>
      <c:spPr>
        <a:ln>
          <a:solidFill>
            <a:schemeClr val="tx1">
              <a:lumMod val="95000"/>
              <a:lumOff val="5000"/>
            </a:schemeClr>
          </a:solidFill>
        </a:ln>
      </c:spPr>
    </c:plotArea>
    <c:legend>
      <c:legendPos val="r"/>
      <c:layout>
        <c:manualLayout>
          <c:xMode val="edge"/>
          <c:yMode val="edge"/>
          <c:x val="0.71171225240597047"/>
          <c:y val="6.401402246864471E-2"/>
          <c:w val="0.26617550124135581"/>
          <c:h val="0.813148788927335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Projections of pupil numbers under different scenarios</a:t>
            </a:r>
          </a:p>
        </c:rich>
      </c:tx>
      <c:layout>
        <c:manualLayout>
          <c:xMode val="edge"/>
          <c:yMode val="edge"/>
          <c:x val="0.21057087923889753"/>
          <c:y val="6.1049122414200598E-3"/>
        </c:manualLayout>
      </c:layout>
      <c:overlay val="1"/>
    </c:title>
    <c:autoTitleDeleted val="0"/>
    <c:plotArea>
      <c:layout>
        <c:manualLayout>
          <c:layoutTarget val="inner"/>
          <c:xMode val="edge"/>
          <c:yMode val="edge"/>
          <c:x val="0.10494225939961993"/>
          <c:y val="8.5859267591551061E-2"/>
          <c:w val="0.71495434193720442"/>
          <c:h val="0.78793933367024771"/>
        </c:manualLayout>
      </c:layout>
      <c:lineChart>
        <c:grouping val="standard"/>
        <c:varyColors val="0"/>
        <c:ser>
          <c:idx val="0"/>
          <c:order val="0"/>
          <c:tx>
            <c:strRef>
              <c:f>Pupil_Projections_scenarios!$B$39</c:f>
              <c:strCache>
                <c:ptCount val="1"/>
                <c:pt idx="0">
                  <c:v>Primary age LOW</c:v>
                </c:pt>
              </c:strCache>
            </c:strRef>
          </c:tx>
          <c:spPr>
            <a:ln>
              <a:solidFill>
                <a:srgbClr val="FF000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Pupil_Projections_scenarios!$C$39:$AB$39</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4733161</c:v>
                </c:pt>
                <c:pt idx="15">
                  <c:v>4719885.4287739517</c:v>
                </c:pt>
                <c:pt idx="16">
                  <c:v>4708456.0881976848</c:v>
                </c:pt>
                <c:pt idx="17">
                  <c:v>4667337.1475077039</c:v>
                </c:pt>
                <c:pt idx="18">
                  <c:v>4604754.8869483098</c:v>
                </c:pt>
                <c:pt idx="19">
                  <c:v>4530516.4435311677</c:v>
                </c:pt>
                <c:pt idx="20">
                  <c:v>4463861.498651267</c:v>
                </c:pt>
                <c:pt idx="21">
                  <c:v>4397866.9963755002</c:v>
                </c:pt>
                <c:pt idx="22">
                  <c:v>4325114.3173360582</c:v>
                </c:pt>
                <c:pt idx="23">
                  <c:v>4244552.0581349144</c:v>
                </c:pt>
                <c:pt idx="24">
                  <c:v>4179480.8081893092</c:v>
                </c:pt>
                <c:pt idx="25">
                  <c:v>4116199.2047552327</c:v>
                </c:pt>
              </c:numCache>
            </c:numRef>
          </c:val>
          <c:smooth val="0"/>
          <c:extLst>
            <c:ext xmlns:c16="http://schemas.microsoft.com/office/drawing/2014/chart" uri="{C3380CC4-5D6E-409C-BE32-E72D297353CC}">
              <c16:uniqueId val="{00000000-A31A-47BC-8E58-B8689B67C316}"/>
            </c:ext>
          </c:extLst>
        </c:ser>
        <c:ser>
          <c:idx val="1"/>
          <c:order val="1"/>
          <c:tx>
            <c:strRef>
              <c:f>Pupil_Projections_scenarios!$B$40</c:f>
              <c:strCache>
                <c:ptCount val="1"/>
                <c:pt idx="0">
                  <c:v>Primary age CENTRAL</c:v>
                </c:pt>
              </c:strCache>
            </c:strRef>
          </c:tx>
          <c:spPr>
            <a:ln>
              <a:solidFill>
                <a:srgbClr val="FF000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Pupil_Projections_scenarios!$C$40:$AB$40</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4733161</c:v>
                </c:pt>
                <c:pt idx="15">
                  <c:v>4722230.558806696</c:v>
                </c:pt>
                <c:pt idx="16">
                  <c:v>4715678.2151107499</c:v>
                </c:pt>
                <c:pt idx="17">
                  <c:v>4686212.6716877213</c:v>
                </c:pt>
                <c:pt idx="18">
                  <c:v>4650038.1997871175</c:v>
                </c:pt>
                <c:pt idx="19">
                  <c:v>4613506.2415555622</c:v>
                </c:pt>
                <c:pt idx="20">
                  <c:v>4594107.3525180714</c:v>
                </c:pt>
                <c:pt idx="21">
                  <c:v>4582094.1329778135</c:v>
                </c:pt>
                <c:pt idx="22">
                  <c:v>4569288.0433858866</c:v>
                </c:pt>
                <c:pt idx="23">
                  <c:v>4553997.8304746542</c:v>
                </c:pt>
                <c:pt idx="24">
                  <c:v>4555690.8707873952</c:v>
                </c:pt>
                <c:pt idx="25">
                  <c:v>4546912.262777702</c:v>
                </c:pt>
              </c:numCache>
            </c:numRef>
          </c:val>
          <c:smooth val="0"/>
          <c:extLst>
            <c:ext xmlns:c16="http://schemas.microsoft.com/office/drawing/2014/chart" uri="{C3380CC4-5D6E-409C-BE32-E72D297353CC}">
              <c16:uniqueId val="{00000001-A31A-47BC-8E58-B8689B67C316}"/>
            </c:ext>
          </c:extLst>
        </c:ser>
        <c:ser>
          <c:idx val="2"/>
          <c:order val="2"/>
          <c:tx>
            <c:strRef>
              <c:f>Pupil_Projections_scenarios!$B$41</c:f>
              <c:strCache>
                <c:ptCount val="1"/>
                <c:pt idx="0">
                  <c:v>Primary age HIGH</c:v>
                </c:pt>
              </c:strCache>
            </c:strRef>
          </c:tx>
          <c:spPr>
            <a:ln>
              <a:solidFill>
                <a:srgbClr val="FF000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Pupil_Projections_scenarios!$C$41:$AB$41</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4733161</c:v>
                </c:pt>
                <c:pt idx="15">
                  <c:v>4724488.9136831267</c:v>
                </c:pt>
                <c:pt idx="16">
                  <c:v>4722160.8713114578</c:v>
                </c:pt>
                <c:pt idx="17">
                  <c:v>4701909.7389318068</c:v>
                </c:pt>
                <c:pt idx="18">
                  <c:v>4685689.9507615454</c:v>
                </c:pt>
                <c:pt idx="19">
                  <c:v>4677769.9601522144</c:v>
                </c:pt>
                <c:pt idx="20">
                  <c:v>4695616.4988300661</c:v>
                </c:pt>
                <c:pt idx="21">
                  <c:v>4728120.8504833309</c:v>
                </c:pt>
                <c:pt idx="22">
                  <c:v>4765624.8866419028</c:v>
                </c:pt>
                <c:pt idx="23">
                  <c:v>4802610.6940278672</c:v>
                </c:pt>
                <c:pt idx="24">
                  <c:v>4853993.9280289924</c:v>
                </c:pt>
                <c:pt idx="25">
                  <c:v>4883610.4517973773</c:v>
                </c:pt>
              </c:numCache>
            </c:numRef>
          </c:val>
          <c:smooth val="0"/>
          <c:extLst>
            <c:ext xmlns:c16="http://schemas.microsoft.com/office/drawing/2014/chart" uri="{C3380CC4-5D6E-409C-BE32-E72D297353CC}">
              <c16:uniqueId val="{00000002-A31A-47BC-8E58-B8689B67C316}"/>
            </c:ext>
          </c:extLst>
        </c:ser>
        <c:ser>
          <c:idx val="3"/>
          <c:order val="3"/>
          <c:tx>
            <c:strRef>
              <c:f>Pupil_Projections_scenarios!$B$63</c:f>
              <c:strCache>
                <c:ptCount val="1"/>
                <c:pt idx="0">
                  <c:v>Secondary ALL LOW</c:v>
                </c:pt>
              </c:strCache>
            </c:strRef>
          </c:tx>
          <c:spPr>
            <a:ln>
              <a:solidFill>
                <a:srgbClr val="00B0F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Pupil_Projections_scenarios!$C$63:$AB$63</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3245718</c:v>
                </c:pt>
                <c:pt idx="15">
                  <c:v>3326737.3542033392</c:v>
                </c:pt>
                <c:pt idx="16">
                  <c:v>3390435.9337769495</c:v>
                </c:pt>
                <c:pt idx="17">
                  <c:v>3458659.1748843202</c:v>
                </c:pt>
                <c:pt idx="18">
                  <c:v>3532316.2263227724</c:v>
                </c:pt>
                <c:pt idx="19">
                  <c:v>3585156.2779700356</c:v>
                </c:pt>
                <c:pt idx="20">
                  <c:v>3596407.3249202948</c:v>
                </c:pt>
                <c:pt idx="21">
                  <c:v>3598023.5319168526</c:v>
                </c:pt>
                <c:pt idx="22">
                  <c:v>3587188.7275882331</c:v>
                </c:pt>
                <c:pt idx="23">
                  <c:v>3566211.3148037256</c:v>
                </c:pt>
                <c:pt idx="24">
                  <c:v>3523411.2446395042</c:v>
                </c:pt>
                <c:pt idx="25">
                  <c:v>3489045.0812561833</c:v>
                </c:pt>
              </c:numCache>
            </c:numRef>
          </c:val>
          <c:smooth val="0"/>
          <c:extLst>
            <c:ext xmlns:c16="http://schemas.microsoft.com/office/drawing/2014/chart" uri="{C3380CC4-5D6E-409C-BE32-E72D297353CC}">
              <c16:uniqueId val="{0000000C-A31A-47BC-8E58-B8689B67C316}"/>
            </c:ext>
          </c:extLst>
        </c:ser>
        <c:ser>
          <c:idx val="4"/>
          <c:order val="4"/>
          <c:tx>
            <c:strRef>
              <c:f>Pupil_Projections_scenarios!$B$64</c:f>
              <c:strCache>
                <c:ptCount val="1"/>
                <c:pt idx="0">
                  <c:v>Secondary ALL CENTRAL</c:v>
                </c:pt>
              </c:strCache>
            </c:strRef>
          </c:tx>
          <c:spPr>
            <a:ln>
              <a:solidFill>
                <a:srgbClr val="00B0F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Pupil_Projections_scenarios!$C$64:$AB$64</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3245718</c:v>
                </c:pt>
                <c:pt idx="15">
                  <c:v>3328431.1538719069</c:v>
                </c:pt>
                <c:pt idx="16">
                  <c:v>3392731.6774742301</c:v>
                </c:pt>
                <c:pt idx="17">
                  <c:v>3461511.680856931</c:v>
                </c:pt>
                <c:pt idx="18">
                  <c:v>3535730.3745472468</c:v>
                </c:pt>
                <c:pt idx="19">
                  <c:v>3589099.7311483067</c:v>
                </c:pt>
                <c:pt idx="20">
                  <c:v>3600935.5125208856</c:v>
                </c:pt>
                <c:pt idx="21">
                  <c:v>3604062.2766449852</c:v>
                </c:pt>
                <c:pt idx="22">
                  <c:v>3595209.2344004712</c:v>
                </c:pt>
                <c:pt idx="23">
                  <c:v>3576758.5288504991</c:v>
                </c:pt>
                <c:pt idx="24">
                  <c:v>3540029.8247267776</c:v>
                </c:pt>
                <c:pt idx="25">
                  <c:v>3527838.4842324955</c:v>
                </c:pt>
              </c:numCache>
            </c:numRef>
          </c:val>
          <c:smooth val="0"/>
          <c:extLst>
            <c:ext xmlns:c16="http://schemas.microsoft.com/office/drawing/2014/chart" uri="{C3380CC4-5D6E-409C-BE32-E72D297353CC}">
              <c16:uniqueId val="{0000000D-A31A-47BC-8E58-B8689B67C316}"/>
            </c:ext>
          </c:extLst>
        </c:ser>
        <c:ser>
          <c:idx val="8"/>
          <c:order val="5"/>
          <c:tx>
            <c:strRef>
              <c:f>Pupil_Projections_scenarios!$B$65</c:f>
              <c:strCache>
                <c:ptCount val="1"/>
                <c:pt idx="0">
                  <c:v>Secondary ALL HIGH</c:v>
                </c:pt>
              </c:strCache>
            </c:strRef>
          </c:tx>
          <c:spPr>
            <a:ln>
              <a:solidFill>
                <a:srgbClr val="00B0F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Pupil_Projections_scenarios!$C$65:$AB$65</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3245718</c:v>
                </c:pt>
                <c:pt idx="15">
                  <c:v>3330125.3125427146</c:v>
                </c:pt>
                <c:pt idx="16">
                  <c:v>3395026.9896500208</c:v>
                </c:pt>
                <c:pt idx="17">
                  <c:v>3464353.617688674</c:v>
                </c:pt>
                <c:pt idx="18">
                  <c:v>3539113.472651979</c:v>
                </c:pt>
                <c:pt idx="19">
                  <c:v>3592992.4408471487</c:v>
                </c:pt>
                <c:pt idx="20">
                  <c:v>3605398.9535670611</c:v>
                </c:pt>
                <c:pt idx="21">
                  <c:v>3610001.7317232294</c:v>
                </c:pt>
                <c:pt idx="22">
                  <c:v>3603110.3428142285</c:v>
                </c:pt>
                <c:pt idx="23">
                  <c:v>3587152.8369329912</c:v>
                </c:pt>
                <c:pt idx="24">
                  <c:v>3555645.5590477539</c:v>
                </c:pt>
                <c:pt idx="25">
                  <c:v>3560261.1439123647</c:v>
                </c:pt>
              </c:numCache>
            </c:numRef>
          </c:val>
          <c:smooth val="0"/>
          <c:extLst>
            <c:ext xmlns:c16="http://schemas.microsoft.com/office/drawing/2014/chart" uri="{C3380CC4-5D6E-409C-BE32-E72D297353CC}">
              <c16:uniqueId val="{0000000E-A31A-47BC-8E58-B8689B67C316}"/>
            </c:ext>
          </c:extLst>
        </c:ser>
        <c:ser>
          <c:idx val="5"/>
          <c:order val="6"/>
          <c:tx>
            <c:strRef>
              <c:f>Pupil_Projections_scenarios!$B$45</c:f>
              <c:strCache>
                <c:ptCount val="1"/>
                <c:pt idx="0">
                  <c:v>Years 7-9 LOW</c:v>
                </c:pt>
              </c:strCache>
            </c:strRef>
          </c:tx>
          <c:spPr>
            <a:ln>
              <a:solidFill>
                <a:srgbClr val="00B05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Pupil_Projections_scenarios!$C$45:$AB$45</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1756029</c:v>
                </c:pt>
                <c:pt idx="15">
                  <c:v>1815663.6936278478</c:v>
                </c:pt>
                <c:pt idx="16">
                  <c:v>1856563.5513702664</c:v>
                </c:pt>
                <c:pt idx="17">
                  <c:v>1887158.1612145477</c:v>
                </c:pt>
                <c:pt idx="18">
                  <c:v>1904991.593392333</c:v>
                </c:pt>
                <c:pt idx="19">
                  <c:v>1926052.4391281956</c:v>
                </c:pt>
                <c:pt idx="20">
                  <c:v>1918073.0826607461</c:v>
                </c:pt>
                <c:pt idx="21">
                  <c:v>1889131.0572899247</c:v>
                </c:pt>
                <c:pt idx="22">
                  <c:v>1860177.7872957196</c:v>
                </c:pt>
                <c:pt idx="23">
                  <c:v>1850794.5967762026</c:v>
                </c:pt>
                <c:pt idx="24">
                  <c:v>1829387.6122172631</c:v>
                </c:pt>
                <c:pt idx="25">
                  <c:v>1801394.7114828085</c:v>
                </c:pt>
              </c:numCache>
            </c:numRef>
          </c:val>
          <c:smooth val="0"/>
          <c:extLst>
            <c:ext xmlns:c16="http://schemas.microsoft.com/office/drawing/2014/chart" uri="{C3380CC4-5D6E-409C-BE32-E72D297353CC}">
              <c16:uniqueId val="{00000003-A31A-47BC-8E58-B8689B67C316}"/>
            </c:ext>
          </c:extLst>
        </c:ser>
        <c:ser>
          <c:idx val="6"/>
          <c:order val="7"/>
          <c:tx>
            <c:strRef>
              <c:f>Pupil_Projections_scenarios!$B$46</c:f>
              <c:strCache>
                <c:ptCount val="1"/>
                <c:pt idx="0">
                  <c:v>Years 7-9 CENTRAL</c:v>
                </c:pt>
              </c:strCache>
            </c:strRef>
          </c:tx>
          <c:spPr>
            <a:ln>
              <a:solidFill>
                <a:srgbClr val="00B05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Pupil_Projections_scenarios!$C$46:$AB$46</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1756029</c:v>
                </c:pt>
                <c:pt idx="15">
                  <c:v>1815906.2027563339</c:v>
                </c:pt>
                <c:pt idx="16">
                  <c:v>1857054.0447136466</c:v>
                </c:pt>
                <c:pt idx="17">
                  <c:v>1887900.5969985167</c:v>
                </c:pt>
                <c:pt idx="18">
                  <c:v>1905971.579135444</c:v>
                </c:pt>
                <c:pt idx="19">
                  <c:v>1927218.3197986097</c:v>
                </c:pt>
                <c:pt idx="20">
                  <c:v>1919475.7032980411</c:v>
                </c:pt>
                <c:pt idx="21">
                  <c:v>1891753.4679500838</c:v>
                </c:pt>
                <c:pt idx="22">
                  <c:v>1864512.8853194497</c:v>
                </c:pt>
                <c:pt idx="23">
                  <c:v>1857263.3749360507</c:v>
                </c:pt>
                <c:pt idx="24">
                  <c:v>1840483.9903530208</c:v>
                </c:pt>
                <c:pt idx="25">
                  <c:v>1832826.0622119121</c:v>
                </c:pt>
              </c:numCache>
            </c:numRef>
          </c:val>
          <c:smooth val="0"/>
          <c:extLst>
            <c:ext xmlns:c16="http://schemas.microsoft.com/office/drawing/2014/chart" uri="{C3380CC4-5D6E-409C-BE32-E72D297353CC}">
              <c16:uniqueId val="{00000004-A31A-47BC-8E58-B8689B67C316}"/>
            </c:ext>
          </c:extLst>
        </c:ser>
        <c:ser>
          <c:idx val="7"/>
          <c:order val="8"/>
          <c:tx>
            <c:strRef>
              <c:f>Pupil_Projections_scenarios!$B$47</c:f>
              <c:strCache>
                <c:ptCount val="1"/>
                <c:pt idx="0">
                  <c:v>Years 7-9 HIGH</c:v>
                </c:pt>
              </c:strCache>
            </c:strRef>
          </c:tx>
          <c:spPr>
            <a:ln>
              <a:solidFill>
                <a:srgbClr val="00B050"/>
              </a:solidFill>
              <a:prstDash val="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Pupil_Projections_scenarios!$C$47:$AB$47</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1756029</c:v>
                </c:pt>
                <c:pt idx="15">
                  <c:v>1816149.5478668434</c:v>
                </c:pt>
                <c:pt idx="16">
                  <c:v>1857547.5425749563</c:v>
                </c:pt>
                <c:pt idx="17">
                  <c:v>1888635.5277260905</c:v>
                </c:pt>
                <c:pt idx="18">
                  <c:v>1906926.2410778399</c:v>
                </c:pt>
                <c:pt idx="19">
                  <c:v>1928348.7407714447</c:v>
                </c:pt>
                <c:pt idx="20">
                  <c:v>1920840.5017066526</c:v>
                </c:pt>
                <c:pt idx="21">
                  <c:v>1894312.9226368652</c:v>
                </c:pt>
                <c:pt idx="22">
                  <c:v>1868770.6651666071</c:v>
                </c:pt>
                <c:pt idx="23">
                  <c:v>1863640.3680438455</c:v>
                </c:pt>
                <c:pt idx="24">
                  <c:v>1850667.1908408508</c:v>
                </c:pt>
                <c:pt idx="25">
                  <c:v>1857991.1609256745</c:v>
                </c:pt>
              </c:numCache>
            </c:numRef>
          </c:val>
          <c:smooth val="0"/>
          <c:extLst>
            <c:ext xmlns:c16="http://schemas.microsoft.com/office/drawing/2014/chart" uri="{C3380CC4-5D6E-409C-BE32-E72D297353CC}">
              <c16:uniqueId val="{00000005-A31A-47BC-8E58-B8689B67C316}"/>
            </c:ext>
          </c:extLst>
        </c:ser>
        <c:ser>
          <c:idx val="10"/>
          <c:order val="9"/>
          <c:tx>
            <c:strRef>
              <c:f>Pupil_Projections_scenarios!$B$51</c:f>
              <c:strCache>
                <c:ptCount val="1"/>
                <c:pt idx="0">
                  <c:v>Years 10-11 LOW</c:v>
                </c:pt>
              </c:strCache>
            </c:strRef>
          </c:tx>
          <c:spPr>
            <a:ln>
              <a:solidFill>
                <a:srgbClr val="00206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Pupil_Projections_scenarios!$C$51:$AB$51</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1086744</c:v>
                </c:pt>
                <c:pt idx="15">
                  <c:v>1114737.7026133467</c:v>
                </c:pt>
                <c:pt idx="16">
                  <c:v>1137025.4156027941</c:v>
                </c:pt>
                <c:pt idx="17">
                  <c:v>1168810.4886954317</c:v>
                </c:pt>
                <c:pt idx="18">
                  <c:v>1212473.1800120196</c:v>
                </c:pt>
                <c:pt idx="19">
                  <c:v>1231938.8078562743</c:v>
                </c:pt>
                <c:pt idx="20">
                  <c:v>1238160.3034277379</c:v>
                </c:pt>
                <c:pt idx="21">
                  <c:v>1259284.3369446672</c:v>
                </c:pt>
                <c:pt idx="22">
                  <c:v>1269514.0437611057</c:v>
                </c:pt>
                <c:pt idx="23">
                  <c:v>1250238.9414465197</c:v>
                </c:pt>
                <c:pt idx="24">
                  <c:v>1222669.9271451675</c:v>
                </c:pt>
                <c:pt idx="25">
                  <c:v>1212639.7305782961</c:v>
                </c:pt>
              </c:numCache>
            </c:numRef>
          </c:val>
          <c:smooth val="0"/>
          <c:extLst>
            <c:ext xmlns:c16="http://schemas.microsoft.com/office/drawing/2014/chart" uri="{C3380CC4-5D6E-409C-BE32-E72D297353CC}">
              <c16:uniqueId val="{00000006-A31A-47BC-8E58-B8689B67C316}"/>
            </c:ext>
          </c:extLst>
        </c:ser>
        <c:ser>
          <c:idx val="11"/>
          <c:order val="10"/>
          <c:tx>
            <c:strRef>
              <c:f>Pupil_Projections_scenarios!$B$52</c:f>
              <c:strCache>
                <c:ptCount val="1"/>
                <c:pt idx="0">
                  <c:v>Years 10-11 CENTRAL</c:v>
                </c:pt>
              </c:strCache>
            </c:strRef>
          </c:tx>
          <c:spPr>
            <a:ln>
              <a:solidFill>
                <a:srgbClr val="00206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Pupil_Projections_scenarios!$C$52:$AB$52</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1086744</c:v>
                </c:pt>
                <c:pt idx="15">
                  <c:v>1114919.5709670798</c:v>
                </c:pt>
                <c:pt idx="16">
                  <c:v>1137337.6739857208</c:v>
                </c:pt>
                <c:pt idx="17">
                  <c:v>1169228.8132774255</c:v>
                </c:pt>
                <c:pt idx="18">
                  <c:v>1213020.4426796213</c:v>
                </c:pt>
                <c:pt idx="19">
                  <c:v>1232637.6439917486</c:v>
                </c:pt>
                <c:pt idx="20">
                  <c:v>1239007.8590816509</c:v>
                </c:pt>
                <c:pt idx="21">
                  <c:v>1260220.5972151414</c:v>
                </c:pt>
                <c:pt idx="22">
                  <c:v>1270504.473197314</c:v>
                </c:pt>
                <c:pt idx="23">
                  <c:v>1251394.0877581004</c:v>
                </c:pt>
                <c:pt idx="24">
                  <c:v>1225022.0206584639</c:v>
                </c:pt>
                <c:pt idx="25">
                  <c:v>1216555.8979985134</c:v>
                </c:pt>
              </c:numCache>
            </c:numRef>
          </c:val>
          <c:smooth val="0"/>
          <c:extLst>
            <c:ext xmlns:c16="http://schemas.microsoft.com/office/drawing/2014/chart" uri="{C3380CC4-5D6E-409C-BE32-E72D297353CC}">
              <c16:uniqueId val="{00000007-A31A-47BC-8E58-B8689B67C316}"/>
            </c:ext>
          </c:extLst>
        </c:ser>
        <c:ser>
          <c:idx val="12"/>
          <c:order val="11"/>
          <c:tx>
            <c:strRef>
              <c:f>Pupil_Projections_scenarios!$B$53</c:f>
              <c:strCache>
                <c:ptCount val="1"/>
                <c:pt idx="0">
                  <c:v>Years 10-11 HIGH</c:v>
                </c:pt>
              </c:strCache>
            </c:strRef>
          </c:tx>
          <c:spPr>
            <a:ln>
              <a:solidFill>
                <a:srgbClr val="00206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Pupil_Projections_scenarios!$C$53:$AB$53</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1086744</c:v>
                </c:pt>
                <c:pt idx="15">
                  <c:v>1115102.7805247502</c:v>
                </c:pt>
                <c:pt idx="16">
                  <c:v>1137647.9602395466</c:v>
                </c:pt>
                <c:pt idx="17">
                  <c:v>1169644.5565926766</c:v>
                </c:pt>
                <c:pt idx="18">
                  <c:v>1213563.5050429876</c:v>
                </c:pt>
                <c:pt idx="19">
                  <c:v>1233322.1847442288</c:v>
                </c:pt>
                <c:pt idx="20">
                  <c:v>1239828.5370860549</c:v>
                </c:pt>
                <c:pt idx="21">
                  <c:v>1261122.4272041332</c:v>
                </c:pt>
                <c:pt idx="22">
                  <c:v>1271455.7913962917</c:v>
                </c:pt>
                <c:pt idx="23">
                  <c:v>1252493.4321294278</c:v>
                </c:pt>
                <c:pt idx="24">
                  <c:v>1227293.1261073311</c:v>
                </c:pt>
                <c:pt idx="25">
                  <c:v>1220378.9457937968</c:v>
                </c:pt>
              </c:numCache>
            </c:numRef>
          </c:val>
          <c:smooth val="0"/>
          <c:extLst>
            <c:ext xmlns:c16="http://schemas.microsoft.com/office/drawing/2014/chart" uri="{C3380CC4-5D6E-409C-BE32-E72D297353CC}">
              <c16:uniqueId val="{00000008-A31A-47BC-8E58-B8689B67C316}"/>
            </c:ext>
          </c:extLst>
        </c:ser>
        <c:ser>
          <c:idx val="15"/>
          <c:order val="12"/>
          <c:tx>
            <c:strRef>
              <c:f>Pupil_Projections_scenarios!$B$57</c:f>
              <c:strCache>
                <c:ptCount val="1"/>
                <c:pt idx="0">
                  <c:v>Years 12-13 LOW</c:v>
                </c:pt>
              </c:strCache>
            </c:strRef>
          </c:tx>
          <c:spPr>
            <a:ln>
              <a:solidFill>
                <a:srgbClr val="FFC00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Pupil_Projections_scenarios!$C$57:$AB$57</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402945</c:v>
                </c:pt>
                <c:pt idx="15">
                  <c:v>396335.95796214469</c:v>
                </c:pt>
                <c:pt idx="16">
                  <c:v>396846.96680388867</c:v>
                </c:pt>
                <c:pt idx="17">
                  <c:v>402690.52497434034</c:v>
                </c:pt>
                <c:pt idx="18">
                  <c:v>414851.45291842008</c:v>
                </c:pt>
                <c:pt idx="19">
                  <c:v>427165.03098556591</c:v>
                </c:pt>
                <c:pt idx="20">
                  <c:v>440173.93883181078</c:v>
                </c:pt>
                <c:pt idx="21">
                  <c:v>449608.13768226065</c:v>
                </c:pt>
                <c:pt idx="22">
                  <c:v>457496.89653140766</c:v>
                </c:pt>
                <c:pt idx="23">
                  <c:v>465177.77658100333</c:v>
                </c:pt>
                <c:pt idx="24">
                  <c:v>471353.70527707384</c:v>
                </c:pt>
                <c:pt idx="25">
                  <c:v>475010.63919507834</c:v>
                </c:pt>
              </c:numCache>
            </c:numRef>
          </c:val>
          <c:smooth val="0"/>
          <c:extLst>
            <c:ext xmlns:c16="http://schemas.microsoft.com/office/drawing/2014/chart" uri="{C3380CC4-5D6E-409C-BE32-E72D297353CC}">
              <c16:uniqueId val="{00000009-A31A-47BC-8E58-B8689B67C316}"/>
            </c:ext>
          </c:extLst>
        </c:ser>
        <c:ser>
          <c:idx val="16"/>
          <c:order val="13"/>
          <c:tx>
            <c:strRef>
              <c:f>Pupil_Projections_scenarios!$B$58</c:f>
              <c:strCache>
                <c:ptCount val="1"/>
                <c:pt idx="0">
                  <c:v>Years 12-13 CENTRAL</c:v>
                </c:pt>
              </c:strCache>
            </c:strRef>
          </c:tx>
          <c:spPr>
            <a:ln>
              <a:solidFill>
                <a:srgbClr val="FFC00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Pupil_Projections_scenarios!$C$58:$AB$58</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402945</c:v>
                </c:pt>
                <c:pt idx="15">
                  <c:v>397605.38014849328</c:v>
                </c:pt>
                <c:pt idx="16">
                  <c:v>398339.95877486246</c:v>
                </c:pt>
                <c:pt idx="17">
                  <c:v>404382.27058098878</c:v>
                </c:pt>
                <c:pt idx="18">
                  <c:v>416738.35273218143</c:v>
                </c:pt>
                <c:pt idx="19">
                  <c:v>429243.76735794864</c:v>
                </c:pt>
                <c:pt idx="20">
                  <c:v>442451.95014119399</c:v>
                </c:pt>
                <c:pt idx="21">
                  <c:v>452088.21147975978</c:v>
                </c:pt>
                <c:pt idx="22">
                  <c:v>460191.87588370714</c:v>
                </c:pt>
                <c:pt idx="23">
                  <c:v>468101.06615634781</c:v>
                </c:pt>
                <c:pt idx="24">
                  <c:v>474523.81371529249</c:v>
                </c:pt>
                <c:pt idx="25">
                  <c:v>478456.52402206976</c:v>
                </c:pt>
              </c:numCache>
            </c:numRef>
          </c:val>
          <c:smooth val="0"/>
          <c:extLst>
            <c:ext xmlns:c16="http://schemas.microsoft.com/office/drawing/2014/chart" uri="{C3380CC4-5D6E-409C-BE32-E72D297353CC}">
              <c16:uniqueId val="{0000000A-A31A-47BC-8E58-B8689B67C316}"/>
            </c:ext>
          </c:extLst>
        </c:ser>
        <c:ser>
          <c:idx val="17"/>
          <c:order val="14"/>
          <c:tx>
            <c:strRef>
              <c:f>Pupil_Projections_scenarios!$B$59</c:f>
              <c:strCache>
                <c:ptCount val="1"/>
                <c:pt idx="0">
                  <c:v>Years 12-13 HIGH</c:v>
                </c:pt>
              </c:strCache>
            </c:strRef>
          </c:tx>
          <c:spPr>
            <a:ln>
              <a:solidFill>
                <a:srgbClr val="FFC00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Pupil_Projections_scenarios!$C$59:$AB$59</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402945</c:v>
                </c:pt>
                <c:pt idx="15">
                  <c:v>398872.98415112082</c:v>
                </c:pt>
                <c:pt idx="16">
                  <c:v>399831.48683551786</c:v>
                </c:pt>
                <c:pt idx="17">
                  <c:v>406073.53336990665</c:v>
                </c:pt>
                <c:pt idx="18">
                  <c:v>418623.72653115191</c:v>
                </c:pt>
                <c:pt idx="19">
                  <c:v>431321.51533147518</c:v>
                </c:pt>
                <c:pt idx="20">
                  <c:v>444729.91477435373</c:v>
                </c:pt>
                <c:pt idx="21">
                  <c:v>454566.38188223058</c:v>
                </c:pt>
                <c:pt idx="22">
                  <c:v>462883.88625132956</c:v>
                </c:pt>
                <c:pt idx="23">
                  <c:v>471019.03675971791</c:v>
                </c:pt>
                <c:pt idx="24">
                  <c:v>477685.24209957197</c:v>
                </c:pt>
                <c:pt idx="25">
                  <c:v>481891.03719289345</c:v>
                </c:pt>
              </c:numCache>
            </c:numRef>
          </c:val>
          <c:smooth val="0"/>
          <c:extLst>
            <c:ext xmlns:c16="http://schemas.microsoft.com/office/drawing/2014/chart" uri="{C3380CC4-5D6E-409C-BE32-E72D297353CC}">
              <c16:uniqueId val="{0000000B-A31A-47BC-8E58-B8689B67C316}"/>
            </c:ext>
          </c:extLst>
        </c:ser>
        <c:dLbls>
          <c:showLegendKey val="0"/>
          <c:showVal val="0"/>
          <c:showCatName val="0"/>
          <c:showSerName val="0"/>
          <c:showPercent val="0"/>
          <c:showBubbleSize val="0"/>
        </c:dLbls>
        <c:smooth val="0"/>
        <c:axId val="148612608"/>
        <c:axId val="148614144"/>
      </c:lineChart>
      <c:catAx>
        <c:axId val="14861260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48614144"/>
        <c:crosses val="autoZero"/>
        <c:auto val="1"/>
        <c:lblAlgn val="ctr"/>
        <c:lblOffset val="100"/>
        <c:noMultiLvlLbl val="0"/>
      </c:catAx>
      <c:valAx>
        <c:axId val="148614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9.0530347346871494E-3"/>
              <c:y val="0.294616312771330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612608"/>
        <c:crosses val="autoZero"/>
        <c:crossBetween val="between"/>
      </c:valAx>
      <c:spPr>
        <a:ln>
          <a:solidFill>
            <a:srgbClr val="002060"/>
          </a:solidFill>
        </a:ln>
      </c:spPr>
    </c:plotArea>
    <c:legend>
      <c:legendPos val="r"/>
      <c:layout>
        <c:manualLayout>
          <c:xMode val="edge"/>
          <c:yMode val="edge"/>
          <c:x val="0.83233574845060532"/>
          <c:y val="6.3981291438096305E-2"/>
          <c:w val="0.15718568113117592"/>
          <c:h val="0.8388645495142490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a:t>
            </a:r>
          </a:p>
        </c:rich>
      </c:tx>
      <c:layout>
        <c:manualLayout>
          <c:xMode val="edge"/>
          <c:yMode val="edge"/>
          <c:x val="0.28382155057621855"/>
          <c:y val="1.8111208321182074E-2"/>
        </c:manualLayout>
      </c:layout>
      <c:overlay val="0"/>
    </c:title>
    <c:autoTitleDeleted val="0"/>
    <c:plotArea>
      <c:layout>
        <c:manualLayout>
          <c:layoutTarget val="inner"/>
          <c:xMode val="edge"/>
          <c:yMode val="edge"/>
          <c:x val="0.11631919796433213"/>
          <c:y val="0.10907210776399626"/>
          <c:w val="0.67594801735881882"/>
          <c:h val="0.79313023103871672"/>
        </c:manualLayout>
      </c:layout>
      <c:lineChart>
        <c:grouping val="standard"/>
        <c:varyColors val="0"/>
        <c:ser>
          <c:idx val="0"/>
          <c:order val="0"/>
          <c:tx>
            <c:strRef>
              <c:f>Pupil_Projections_scenarios!$B$73</c:f>
              <c:strCache>
                <c:ptCount val="1"/>
                <c:pt idx="0">
                  <c:v>Primary historical</c:v>
                </c:pt>
              </c:strCache>
            </c:strRef>
          </c:tx>
          <c:spPr>
            <a:ln>
              <a:solidFill>
                <a:srgbClr val="FF0000"/>
              </a:solidFill>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Pupil_Projections_scenarios!$C$73:$AB$73</c:f>
              <c:numCache>
                <c:formatCode>_-* #,##0_-;\-* #,##0_-;_-* "-"??_-;_-@_-</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4733161</c:v>
                </c:pt>
              </c:numCache>
            </c:numRef>
          </c:val>
          <c:smooth val="0"/>
          <c:extLst>
            <c:ext xmlns:c16="http://schemas.microsoft.com/office/drawing/2014/chart" uri="{C3380CC4-5D6E-409C-BE32-E72D297353CC}">
              <c16:uniqueId val="{00000000-CE6C-4467-88B2-BB5B340406A2}"/>
            </c:ext>
          </c:extLst>
        </c:ser>
        <c:ser>
          <c:idx val="1"/>
          <c:order val="1"/>
          <c:tx>
            <c:strRef>
              <c:f>Pupil_Projections_scenarios!$B$74</c:f>
              <c:strCache>
                <c:ptCount val="1"/>
                <c:pt idx="0">
                  <c:v>Primary projected</c:v>
                </c:pt>
              </c:strCache>
            </c:strRef>
          </c:tx>
          <c:spPr>
            <a:ln>
              <a:solidFill>
                <a:srgbClr val="FF0000"/>
              </a:solidFill>
              <a:prstDash val="sysDot"/>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Pupil_Projections_scenarios!$C$74:$AB$74</c:f>
              <c:numCache>
                <c:formatCode>_-* #,##0_-;\-* #,##0_-;_-* "-"??_-;_-@_-</c:formatCode>
                <c:ptCount val="26"/>
                <c:pt idx="14">
                  <c:v>4733161</c:v>
                </c:pt>
                <c:pt idx="15">
                  <c:v>4722230.558806696</c:v>
                </c:pt>
                <c:pt idx="16">
                  <c:v>4715678.2151107499</c:v>
                </c:pt>
                <c:pt idx="17">
                  <c:v>4686212.6716877213</c:v>
                </c:pt>
                <c:pt idx="18">
                  <c:v>4650038.1997871175</c:v>
                </c:pt>
                <c:pt idx="19">
                  <c:v>4613506.2415555622</c:v>
                </c:pt>
                <c:pt idx="20">
                  <c:v>4594107.3525180714</c:v>
                </c:pt>
                <c:pt idx="21">
                  <c:v>4582094.1329778135</c:v>
                </c:pt>
                <c:pt idx="22">
                  <c:v>4569288.0433858866</c:v>
                </c:pt>
                <c:pt idx="23">
                  <c:v>4553997.8304746542</c:v>
                </c:pt>
                <c:pt idx="24">
                  <c:v>4555690.8707873952</c:v>
                </c:pt>
                <c:pt idx="25">
                  <c:v>4546912.262777702</c:v>
                </c:pt>
              </c:numCache>
            </c:numRef>
          </c:val>
          <c:smooth val="0"/>
          <c:extLst>
            <c:ext xmlns:c16="http://schemas.microsoft.com/office/drawing/2014/chart" uri="{C3380CC4-5D6E-409C-BE32-E72D297353CC}">
              <c16:uniqueId val="{00000001-CE6C-4467-88B2-BB5B340406A2}"/>
            </c:ext>
          </c:extLst>
        </c:ser>
        <c:ser>
          <c:idx val="2"/>
          <c:order val="2"/>
          <c:tx>
            <c:strRef>
              <c:f>Pupil_Projections_scenarios!$B$75</c:f>
              <c:strCache>
                <c:ptCount val="1"/>
                <c:pt idx="0">
                  <c:v>Secondary (all) historical</c:v>
                </c:pt>
              </c:strCache>
            </c:strRef>
          </c:tx>
          <c:spPr>
            <a:ln>
              <a:solidFill>
                <a:srgbClr val="00B0F0"/>
              </a:solidFill>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Pupil_Projections_scenarios!$C$75:$AB$75</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3245718</c:v>
                </c:pt>
              </c:numCache>
            </c:numRef>
          </c:val>
          <c:smooth val="0"/>
          <c:extLst>
            <c:ext xmlns:c16="http://schemas.microsoft.com/office/drawing/2014/chart" uri="{C3380CC4-5D6E-409C-BE32-E72D297353CC}">
              <c16:uniqueId val="{00000002-CE6C-4467-88B2-BB5B340406A2}"/>
            </c:ext>
          </c:extLst>
        </c:ser>
        <c:ser>
          <c:idx val="3"/>
          <c:order val="3"/>
          <c:tx>
            <c:strRef>
              <c:f>Pupil_Projections_scenarios!$B$76</c:f>
              <c:strCache>
                <c:ptCount val="1"/>
                <c:pt idx="0">
                  <c:v>Secondary (all) projected</c:v>
                </c:pt>
              </c:strCache>
            </c:strRef>
          </c:tx>
          <c:spPr>
            <a:ln>
              <a:solidFill>
                <a:srgbClr val="00B0F0"/>
              </a:solidFill>
              <a:prstDash val="sysDot"/>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Pupil_Projections_scenarios!$C$76:$AB$76</c:f>
              <c:numCache>
                <c:formatCode>_-* #,##0_-;\-* #,##0_-;_-* "-"??_-;_-@_-</c:formatCode>
                <c:ptCount val="26"/>
                <c:pt idx="14">
                  <c:v>3245718</c:v>
                </c:pt>
                <c:pt idx="15">
                  <c:v>3328431.1538719069</c:v>
                </c:pt>
                <c:pt idx="16">
                  <c:v>3392731.6774742301</c:v>
                </c:pt>
                <c:pt idx="17">
                  <c:v>3461511.680856931</c:v>
                </c:pt>
                <c:pt idx="18">
                  <c:v>3535730.3745472468</c:v>
                </c:pt>
                <c:pt idx="19">
                  <c:v>3589099.7311483067</c:v>
                </c:pt>
                <c:pt idx="20">
                  <c:v>3600935.5125208856</c:v>
                </c:pt>
                <c:pt idx="21">
                  <c:v>3604062.2766449852</c:v>
                </c:pt>
                <c:pt idx="22">
                  <c:v>3595209.2344004712</c:v>
                </c:pt>
                <c:pt idx="23">
                  <c:v>3576758.5288504991</c:v>
                </c:pt>
                <c:pt idx="24">
                  <c:v>3540029.8247267776</c:v>
                </c:pt>
                <c:pt idx="25">
                  <c:v>3527838.4842324955</c:v>
                </c:pt>
              </c:numCache>
            </c:numRef>
          </c:val>
          <c:smooth val="0"/>
          <c:extLst>
            <c:ext xmlns:c16="http://schemas.microsoft.com/office/drawing/2014/chart" uri="{C3380CC4-5D6E-409C-BE32-E72D297353CC}">
              <c16:uniqueId val="{00000003-CE6C-4467-88B2-BB5B340406A2}"/>
            </c:ext>
          </c:extLst>
        </c:ser>
        <c:ser>
          <c:idx val="4"/>
          <c:order val="4"/>
          <c:tx>
            <c:strRef>
              <c:f>Pupil_Projections_scenarios!$B$77</c:f>
              <c:strCache>
                <c:ptCount val="1"/>
                <c:pt idx="0">
                  <c:v>Years 7-9 historical</c:v>
                </c:pt>
              </c:strCache>
            </c:strRef>
          </c:tx>
          <c:spPr>
            <a:ln>
              <a:solidFill>
                <a:srgbClr val="00B050"/>
              </a:solidFill>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Pupil_Projections_scenarios!$C$77:$AB$77</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1756029</c:v>
                </c:pt>
              </c:numCache>
            </c:numRef>
          </c:val>
          <c:smooth val="0"/>
          <c:extLst>
            <c:ext xmlns:c16="http://schemas.microsoft.com/office/drawing/2014/chart" uri="{C3380CC4-5D6E-409C-BE32-E72D297353CC}">
              <c16:uniqueId val="{00000004-CE6C-4467-88B2-BB5B340406A2}"/>
            </c:ext>
          </c:extLst>
        </c:ser>
        <c:ser>
          <c:idx val="5"/>
          <c:order val="5"/>
          <c:tx>
            <c:strRef>
              <c:f>Pupil_Projections_scenarios!$B$78</c:f>
              <c:strCache>
                <c:ptCount val="1"/>
                <c:pt idx="0">
                  <c:v>Years 7-9 projected</c:v>
                </c:pt>
              </c:strCache>
            </c:strRef>
          </c:tx>
          <c:spPr>
            <a:ln>
              <a:solidFill>
                <a:srgbClr val="00B050"/>
              </a:solidFill>
              <a:prstDash val="sysDot"/>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Pupil_Projections_scenarios!$C$78:$AB$78</c:f>
              <c:numCache>
                <c:formatCode>General</c:formatCode>
                <c:ptCount val="26"/>
                <c:pt idx="14" formatCode="_-* #,##0_-;\-* #,##0_-;_-* &quot;-&quot;??_-;_-@_-">
                  <c:v>1756029</c:v>
                </c:pt>
                <c:pt idx="15" formatCode="_-* #,##0_-;\-* #,##0_-;_-* &quot;-&quot;??_-;_-@_-">
                  <c:v>1815906.2027563339</c:v>
                </c:pt>
                <c:pt idx="16" formatCode="_-* #,##0_-;\-* #,##0_-;_-* &quot;-&quot;??_-;_-@_-">
                  <c:v>1857054.0447136466</c:v>
                </c:pt>
                <c:pt idx="17" formatCode="_-* #,##0_-;\-* #,##0_-;_-* &quot;-&quot;??_-;_-@_-">
                  <c:v>1887900.5969985167</c:v>
                </c:pt>
                <c:pt idx="18" formatCode="_-* #,##0_-;\-* #,##0_-;_-* &quot;-&quot;??_-;_-@_-">
                  <c:v>1905971.579135444</c:v>
                </c:pt>
                <c:pt idx="19" formatCode="_-* #,##0_-;\-* #,##0_-;_-* &quot;-&quot;??_-;_-@_-">
                  <c:v>1927218.3197986097</c:v>
                </c:pt>
                <c:pt idx="20" formatCode="_-* #,##0_-;\-* #,##0_-;_-* &quot;-&quot;??_-;_-@_-">
                  <c:v>1919475.7032980411</c:v>
                </c:pt>
                <c:pt idx="21" formatCode="_-* #,##0_-;\-* #,##0_-;_-* &quot;-&quot;??_-;_-@_-">
                  <c:v>1891753.4679500838</c:v>
                </c:pt>
                <c:pt idx="22" formatCode="_-* #,##0_-;\-* #,##0_-;_-* &quot;-&quot;??_-;_-@_-">
                  <c:v>1864512.8853194497</c:v>
                </c:pt>
                <c:pt idx="23" formatCode="_-* #,##0_-;\-* #,##0_-;_-* &quot;-&quot;??_-;_-@_-">
                  <c:v>1857263.3749360507</c:v>
                </c:pt>
                <c:pt idx="24" formatCode="_-* #,##0_-;\-* #,##0_-;_-* &quot;-&quot;??_-;_-@_-">
                  <c:v>1840483.9903530208</c:v>
                </c:pt>
                <c:pt idx="25" formatCode="_-* #,##0_-;\-* #,##0_-;_-* &quot;-&quot;??_-;_-@_-">
                  <c:v>1832826.0622119121</c:v>
                </c:pt>
              </c:numCache>
            </c:numRef>
          </c:val>
          <c:smooth val="0"/>
          <c:extLst>
            <c:ext xmlns:c16="http://schemas.microsoft.com/office/drawing/2014/chart" uri="{C3380CC4-5D6E-409C-BE32-E72D297353CC}">
              <c16:uniqueId val="{00000005-CE6C-4467-88B2-BB5B340406A2}"/>
            </c:ext>
          </c:extLst>
        </c:ser>
        <c:ser>
          <c:idx val="6"/>
          <c:order val="6"/>
          <c:tx>
            <c:strRef>
              <c:f>Pupil_Projections_scenarios!$B$79</c:f>
              <c:strCache>
                <c:ptCount val="1"/>
                <c:pt idx="0">
                  <c:v>Years 10-11 historical</c:v>
                </c:pt>
              </c:strCache>
            </c:strRef>
          </c:tx>
          <c:spPr>
            <a:ln>
              <a:solidFill>
                <a:srgbClr val="002060"/>
              </a:solidFill>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Pupil_Projections_scenarios!$C$79:$AB$79</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1086744</c:v>
                </c:pt>
              </c:numCache>
            </c:numRef>
          </c:val>
          <c:smooth val="0"/>
          <c:extLst>
            <c:ext xmlns:c16="http://schemas.microsoft.com/office/drawing/2014/chart" uri="{C3380CC4-5D6E-409C-BE32-E72D297353CC}">
              <c16:uniqueId val="{00000006-CE6C-4467-88B2-BB5B340406A2}"/>
            </c:ext>
          </c:extLst>
        </c:ser>
        <c:ser>
          <c:idx val="7"/>
          <c:order val="7"/>
          <c:tx>
            <c:strRef>
              <c:f>Pupil_Projections_scenarios!$B$80</c:f>
              <c:strCache>
                <c:ptCount val="1"/>
                <c:pt idx="0">
                  <c:v>Years 10-11 projected</c:v>
                </c:pt>
              </c:strCache>
            </c:strRef>
          </c:tx>
          <c:spPr>
            <a:ln>
              <a:solidFill>
                <a:srgbClr val="002060"/>
              </a:solidFill>
              <a:prstDash val="sysDot"/>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Pupil_Projections_scenarios!$C$80:$AB$80</c:f>
              <c:numCache>
                <c:formatCode>General</c:formatCode>
                <c:ptCount val="26"/>
                <c:pt idx="14" formatCode="_-* #,##0_-;\-* #,##0_-;_-* &quot;-&quot;??_-;_-@_-">
                  <c:v>1086744</c:v>
                </c:pt>
                <c:pt idx="15" formatCode="_-* #,##0_-;\-* #,##0_-;_-* &quot;-&quot;??_-;_-@_-">
                  <c:v>1114919.5709670798</c:v>
                </c:pt>
                <c:pt idx="16" formatCode="_-* #,##0_-;\-* #,##0_-;_-* &quot;-&quot;??_-;_-@_-">
                  <c:v>1137337.6739857208</c:v>
                </c:pt>
                <c:pt idx="17" formatCode="_-* #,##0_-;\-* #,##0_-;_-* &quot;-&quot;??_-;_-@_-">
                  <c:v>1169228.8132774255</c:v>
                </c:pt>
                <c:pt idx="18" formatCode="_-* #,##0_-;\-* #,##0_-;_-* &quot;-&quot;??_-;_-@_-">
                  <c:v>1213020.4426796213</c:v>
                </c:pt>
                <c:pt idx="19" formatCode="_-* #,##0_-;\-* #,##0_-;_-* &quot;-&quot;??_-;_-@_-">
                  <c:v>1232637.6439917486</c:v>
                </c:pt>
                <c:pt idx="20" formatCode="_-* #,##0_-;\-* #,##0_-;_-* &quot;-&quot;??_-;_-@_-">
                  <c:v>1239007.8590816509</c:v>
                </c:pt>
                <c:pt idx="21" formatCode="_-* #,##0_-;\-* #,##0_-;_-* &quot;-&quot;??_-;_-@_-">
                  <c:v>1260220.5972151414</c:v>
                </c:pt>
                <c:pt idx="22" formatCode="_-* #,##0_-;\-* #,##0_-;_-* &quot;-&quot;??_-;_-@_-">
                  <c:v>1270504.473197314</c:v>
                </c:pt>
                <c:pt idx="23" formatCode="_-* #,##0_-;\-* #,##0_-;_-* &quot;-&quot;??_-;_-@_-">
                  <c:v>1251394.0877581004</c:v>
                </c:pt>
                <c:pt idx="24" formatCode="_-* #,##0_-;\-* #,##0_-;_-* &quot;-&quot;??_-;_-@_-">
                  <c:v>1225022.0206584639</c:v>
                </c:pt>
                <c:pt idx="25" formatCode="_-* #,##0_-;\-* #,##0_-;_-* &quot;-&quot;??_-;_-@_-">
                  <c:v>1216555.8979985134</c:v>
                </c:pt>
              </c:numCache>
            </c:numRef>
          </c:val>
          <c:smooth val="0"/>
          <c:extLst>
            <c:ext xmlns:c16="http://schemas.microsoft.com/office/drawing/2014/chart" uri="{C3380CC4-5D6E-409C-BE32-E72D297353CC}">
              <c16:uniqueId val="{00000007-CE6C-4467-88B2-BB5B340406A2}"/>
            </c:ext>
          </c:extLst>
        </c:ser>
        <c:ser>
          <c:idx val="8"/>
          <c:order val="8"/>
          <c:tx>
            <c:strRef>
              <c:f>Pupil_Projections_scenarios!$B$81</c:f>
              <c:strCache>
                <c:ptCount val="1"/>
                <c:pt idx="0">
                  <c:v>Years 12-13 historical</c:v>
                </c:pt>
              </c:strCache>
            </c:strRef>
          </c:tx>
          <c:spPr>
            <a:ln>
              <a:solidFill>
                <a:srgbClr val="FFC000"/>
              </a:solidFill>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Pupil_Projections_scenarios!$C$81:$AB$81</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402945</c:v>
                </c:pt>
              </c:numCache>
            </c:numRef>
          </c:val>
          <c:smooth val="0"/>
          <c:extLst>
            <c:ext xmlns:c16="http://schemas.microsoft.com/office/drawing/2014/chart" uri="{C3380CC4-5D6E-409C-BE32-E72D297353CC}">
              <c16:uniqueId val="{00000008-CE6C-4467-88B2-BB5B340406A2}"/>
            </c:ext>
          </c:extLst>
        </c:ser>
        <c:ser>
          <c:idx val="9"/>
          <c:order val="9"/>
          <c:tx>
            <c:strRef>
              <c:f>Pupil_Projections_scenarios!$B$82</c:f>
              <c:strCache>
                <c:ptCount val="1"/>
                <c:pt idx="0">
                  <c:v>Years 12-13 projected</c:v>
                </c:pt>
              </c:strCache>
            </c:strRef>
          </c:tx>
          <c:spPr>
            <a:ln>
              <a:solidFill>
                <a:srgbClr val="FFC000"/>
              </a:solidFill>
              <a:prstDash val="sysDot"/>
            </a:ln>
          </c:spPr>
          <c:marker>
            <c:symbol val="none"/>
          </c:marker>
          <c:cat>
            <c:strRef>
              <c:f>Pupil_Projections_scenarios!$C$72:$AB$72</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Pupil_Projections_scenarios!$C$82:$AB$82</c:f>
              <c:numCache>
                <c:formatCode>General</c:formatCode>
                <c:ptCount val="26"/>
                <c:pt idx="14" formatCode="_-* #,##0_-;\-* #,##0_-;_-* &quot;-&quot;??_-;_-@_-">
                  <c:v>402945</c:v>
                </c:pt>
                <c:pt idx="15" formatCode="_-* #,##0_-;\-* #,##0_-;_-* &quot;-&quot;??_-;_-@_-">
                  <c:v>397605.38014849328</c:v>
                </c:pt>
                <c:pt idx="16" formatCode="_-* #,##0_-;\-* #,##0_-;_-* &quot;-&quot;??_-;_-@_-">
                  <c:v>398339.95877486246</c:v>
                </c:pt>
                <c:pt idx="17" formatCode="_-* #,##0_-;\-* #,##0_-;_-* &quot;-&quot;??_-;_-@_-">
                  <c:v>404382.27058098878</c:v>
                </c:pt>
                <c:pt idx="18" formatCode="_-* #,##0_-;\-* #,##0_-;_-* &quot;-&quot;??_-;_-@_-">
                  <c:v>416738.35273218143</c:v>
                </c:pt>
                <c:pt idx="19" formatCode="_-* #,##0_-;\-* #,##0_-;_-* &quot;-&quot;??_-;_-@_-">
                  <c:v>429243.76735794864</c:v>
                </c:pt>
                <c:pt idx="20" formatCode="_-* #,##0_-;\-* #,##0_-;_-* &quot;-&quot;??_-;_-@_-">
                  <c:v>442451.95014119399</c:v>
                </c:pt>
                <c:pt idx="21" formatCode="_-* #,##0_-;\-* #,##0_-;_-* &quot;-&quot;??_-;_-@_-">
                  <c:v>452088.21147975978</c:v>
                </c:pt>
                <c:pt idx="22" formatCode="_-* #,##0_-;\-* #,##0_-;_-* &quot;-&quot;??_-;_-@_-">
                  <c:v>460191.87588370714</c:v>
                </c:pt>
                <c:pt idx="23" formatCode="_-* #,##0_-;\-* #,##0_-;_-* &quot;-&quot;??_-;_-@_-">
                  <c:v>468101.06615634781</c:v>
                </c:pt>
                <c:pt idx="24" formatCode="_-* #,##0_-;\-* #,##0_-;_-* &quot;-&quot;??_-;_-@_-">
                  <c:v>474523.81371529249</c:v>
                </c:pt>
                <c:pt idx="25" formatCode="_-* #,##0_-;\-* #,##0_-;_-* &quot;-&quot;??_-;_-@_-">
                  <c:v>478456.52402206976</c:v>
                </c:pt>
              </c:numCache>
            </c:numRef>
          </c:val>
          <c:smooth val="0"/>
          <c:extLst>
            <c:ext xmlns:c16="http://schemas.microsoft.com/office/drawing/2014/chart" uri="{C3380CC4-5D6E-409C-BE32-E72D297353CC}">
              <c16:uniqueId val="{00000009-CE6C-4467-88B2-BB5B340406A2}"/>
            </c:ext>
          </c:extLst>
        </c:ser>
        <c:dLbls>
          <c:showLegendKey val="0"/>
          <c:showVal val="0"/>
          <c:showCatName val="0"/>
          <c:showSerName val="0"/>
          <c:showPercent val="0"/>
          <c:showBubbleSize val="0"/>
        </c:dLbls>
        <c:smooth val="0"/>
        <c:axId val="150213760"/>
        <c:axId val="150215296"/>
      </c:lineChart>
      <c:catAx>
        <c:axId val="15021376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15296"/>
        <c:crosses val="autoZero"/>
        <c:auto val="1"/>
        <c:lblAlgn val="ctr"/>
        <c:lblOffset val="100"/>
        <c:noMultiLvlLbl val="0"/>
      </c:catAx>
      <c:valAx>
        <c:axId val="1502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914032754265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13760"/>
        <c:crosses val="autoZero"/>
        <c:crossBetween val="between"/>
      </c:valAx>
      <c:spPr>
        <a:ln>
          <a:solidFill>
            <a:sysClr val="windowText" lastClr="000000"/>
          </a:solidFill>
        </a:ln>
      </c:spPr>
    </c:plotArea>
    <c:legend>
      <c:legendPos val="r"/>
      <c:layout>
        <c:manualLayout>
          <c:xMode val="edge"/>
          <c:yMode val="edge"/>
          <c:x val="0.79517312158036546"/>
          <c:y val="9.351861572858948E-2"/>
          <c:w val="0.19572011496835209"/>
          <c:h val="0.8231488286186448"/>
        </c:manualLayout>
      </c:layout>
      <c:overlay val="0"/>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Year-on-year change rate for pupil population compared to year before </a:t>
            </a:r>
          </a:p>
        </c:rich>
      </c:tx>
      <c:layout>
        <c:manualLayout>
          <c:xMode val="edge"/>
          <c:yMode val="edge"/>
          <c:x val="0.1511717785983358"/>
          <c:y val="2.9440171486684813E-3"/>
        </c:manualLayout>
      </c:layout>
      <c:overlay val="0"/>
    </c:title>
    <c:autoTitleDeleted val="0"/>
    <c:plotArea>
      <c:layout>
        <c:manualLayout>
          <c:layoutTarget val="inner"/>
          <c:xMode val="edge"/>
          <c:yMode val="edge"/>
          <c:x val="7.9354330708661422E-2"/>
          <c:y val="7.1691004961902199E-2"/>
          <c:w val="0.70638035434645075"/>
          <c:h val="0.89523600842533824"/>
        </c:manualLayout>
      </c:layout>
      <c:lineChart>
        <c:grouping val="standard"/>
        <c:varyColors val="0"/>
        <c:ser>
          <c:idx val="2"/>
          <c:order val="0"/>
          <c:tx>
            <c:strRef>
              <c:f>Pupil_Projections_scenarios!$B$127</c:f>
              <c:strCache>
                <c:ptCount val="1"/>
                <c:pt idx="0">
                  <c:v>Primary - historical</c:v>
                </c:pt>
              </c:strCache>
            </c:strRef>
          </c:tx>
          <c:spPr>
            <a:ln>
              <a:solidFill>
                <a:schemeClr val="tx1">
                  <a:lumMod val="95000"/>
                  <a:lumOff val="5000"/>
                </a:schemeClr>
              </a:solidFill>
            </a:ln>
          </c:spPr>
          <c:marker>
            <c:symbol val="none"/>
          </c:marker>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Pupil_Projections_scenarios!$C$127:$AA$127</c:f>
              <c:numCache>
                <c:formatCode>0%</c:formatCode>
                <c:ptCount val="25"/>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pt idx="13">
                  <c:v>3.7690425719959235E-3</c:v>
                </c:pt>
              </c:numCache>
            </c:numRef>
          </c:val>
          <c:smooth val="0"/>
          <c:extLst>
            <c:ext xmlns:c16="http://schemas.microsoft.com/office/drawing/2014/chart" uri="{C3380CC4-5D6E-409C-BE32-E72D297353CC}">
              <c16:uniqueId val="{00000000-6D23-400C-B765-7DD5DFF071BD}"/>
            </c:ext>
          </c:extLst>
        </c:ser>
        <c:ser>
          <c:idx val="3"/>
          <c:order val="1"/>
          <c:tx>
            <c:strRef>
              <c:f>Pupil_Projections_scenarios!$B$128</c:f>
              <c:strCache>
                <c:ptCount val="1"/>
                <c:pt idx="0">
                  <c:v>Secondary - historical</c:v>
                </c:pt>
              </c:strCache>
            </c:strRef>
          </c:tx>
          <c:spPr>
            <a:ln>
              <a:solidFill>
                <a:srgbClr val="FF0000"/>
              </a:solidFill>
            </a:ln>
          </c:spPr>
          <c:marker>
            <c:symbol val="none"/>
          </c:marker>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Pupil_Projections_scenarios!$C$128:$AA$128</c:f>
              <c:numCache>
                <c:formatCode>0%</c:formatCode>
                <c:ptCount val="25"/>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pt idx="13">
                  <c:v>2.1744974724882439E-2</c:v>
                </c:pt>
              </c:numCache>
            </c:numRef>
          </c:val>
          <c:smooth val="0"/>
          <c:extLst>
            <c:ext xmlns:c16="http://schemas.microsoft.com/office/drawing/2014/chart" uri="{C3380CC4-5D6E-409C-BE32-E72D297353CC}">
              <c16:uniqueId val="{00000001-6D23-400C-B765-7DD5DFF071BD}"/>
            </c:ext>
          </c:extLst>
        </c:ser>
        <c:ser>
          <c:idx val="0"/>
          <c:order val="2"/>
          <c:tx>
            <c:strRef>
              <c:f>Pupil_Projections_scenarios!$B$129</c:f>
              <c:strCache>
                <c:ptCount val="1"/>
                <c:pt idx="0">
                  <c:v>Primary - projections</c:v>
                </c:pt>
              </c:strCache>
            </c:strRef>
          </c:tx>
          <c:spPr>
            <a:ln>
              <a:solidFill>
                <a:schemeClr val="tx1">
                  <a:lumMod val="95000"/>
                  <a:lumOff val="5000"/>
                </a:schemeClr>
              </a:solidFill>
              <a:prstDash val="sysDot"/>
            </a:ln>
          </c:spPr>
          <c:marker>
            <c:symbol val="none"/>
          </c:marker>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Pupil_Projections_scenarios!$C$129:$AA$129</c:f>
              <c:numCache>
                <c:formatCode>General</c:formatCode>
                <c:ptCount val="25"/>
                <c:pt idx="13" formatCode="0%">
                  <c:v>3.7690425719959235E-3</c:v>
                </c:pt>
                <c:pt idx="14" formatCode="0%">
                  <c:v>-2.3093322186386695E-3</c:v>
                </c:pt>
                <c:pt idx="15" formatCode="0%">
                  <c:v>-1.3875526860344172E-3</c:v>
                </c:pt>
                <c:pt idx="16" formatCode="0%">
                  <c:v>-6.2484211345486497E-3</c:v>
                </c:pt>
                <c:pt idx="17" formatCode="0%">
                  <c:v>-7.719340634955784E-3</c:v>
                </c:pt>
                <c:pt idx="18" formatCode="0%">
                  <c:v>-7.856270564234883E-3</c:v>
                </c:pt>
                <c:pt idx="19" formatCode="0%">
                  <c:v>-4.204803900070153E-3</c:v>
                </c:pt>
                <c:pt idx="20" formatCode="0%">
                  <c:v>-2.6149192037650979E-3</c:v>
                </c:pt>
                <c:pt idx="21" formatCode="0%">
                  <c:v>-2.794811546921335E-3</c:v>
                </c:pt>
                <c:pt idx="22" formatCode="0%">
                  <c:v>-3.346300947992366E-3</c:v>
                </c:pt>
                <c:pt idx="23" formatCode="0%">
                  <c:v>3.71770118424604E-4</c:v>
                </c:pt>
                <c:pt idx="24" formatCode="0%">
                  <c:v>-1.9269542773379482E-3</c:v>
                </c:pt>
              </c:numCache>
            </c:numRef>
          </c:val>
          <c:smooth val="0"/>
          <c:extLst>
            <c:ext xmlns:c16="http://schemas.microsoft.com/office/drawing/2014/chart" uri="{C3380CC4-5D6E-409C-BE32-E72D297353CC}">
              <c16:uniqueId val="{00000002-6D23-400C-B765-7DD5DFF071BD}"/>
            </c:ext>
          </c:extLst>
        </c:ser>
        <c:ser>
          <c:idx val="1"/>
          <c:order val="3"/>
          <c:tx>
            <c:strRef>
              <c:f>Pupil_Projections_scenarios!$B$130</c:f>
              <c:strCache>
                <c:ptCount val="1"/>
                <c:pt idx="0">
                  <c:v>Secondary - projections</c:v>
                </c:pt>
              </c:strCache>
            </c:strRef>
          </c:tx>
          <c:spPr>
            <a:ln>
              <a:solidFill>
                <a:srgbClr val="FF0000"/>
              </a:solidFill>
              <a:prstDash val="sysDot"/>
            </a:ln>
          </c:spPr>
          <c:marker>
            <c:symbol val="none"/>
          </c:marker>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Pupil_Projections_scenarios!$C$130:$AA$130</c:f>
              <c:numCache>
                <c:formatCode>General</c:formatCode>
                <c:ptCount val="25"/>
                <c:pt idx="13" formatCode="0%">
                  <c:v>2.1744974724882439E-2</c:v>
                </c:pt>
                <c:pt idx="14" formatCode="0%">
                  <c:v>2.5483777047761672E-2</c:v>
                </c:pt>
                <c:pt idx="15" formatCode="0%">
                  <c:v>1.9318568006889206E-2</c:v>
                </c:pt>
                <c:pt idx="16" formatCode="0%">
                  <c:v>2.0272750668542484E-2</c:v>
                </c:pt>
                <c:pt idx="17" formatCode="0%">
                  <c:v>2.1441121837249517E-2</c:v>
                </c:pt>
                <c:pt idx="18" formatCode="0%">
                  <c:v>1.5094294798396185E-2</c:v>
                </c:pt>
                <c:pt idx="19" formatCode="0%">
                  <c:v>3.2977020030569171E-3</c:v>
                </c:pt>
                <c:pt idx="20" formatCode="0%">
                  <c:v>8.6831994442208035E-4</c:v>
                </c:pt>
                <c:pt idx="21" formatCode="0%">
                  <c:v>-2.4564065670794307E-3</c:v>
                </c:pt>
                <c:pt idx="22" formatCode="0%">
                  <c:v>-5.1320255225837863E-3</c:v>
                </c:pt>
                <c:pt idx="23" formatCode="0%">
                  <c:v>-1.0268712250900916E-2</c:v>
                </c:pt>
                <c:pt idx="24" formatCode="0%">
                  <c:v>-3.4438524808821395E-3</c:v>
                </c:pt>
              </c:numCache>
            </c:numRef>
          </c:val>
          <c:smooth val="0"/>
          <c:extLst>
            <c:ext xmlns:c16="http://schemas.microsoft.com/office/drawing/2014/chart" uri="{C3380CC4-5D6E-409C-BE32-E72D297353CC}">
              <c16:uniqueId val="{00000003-6D23-400C-B765-7DD5DFF071BD}"/>
            </c:ext>
          </c:extLst>
        </c:ser>
        <c:dLbls>
          <c:showLegendKey val="0"/>
          <c:showVal val="0"/>
          <c:showCatName val="0"/>
          <c:showSerName val="0"/>
          <c:showPercent val="0"/>
          <c:showBubbleSize val="0"/>
        </c:dLbls>
        <c:smooth val="0"/>
        <c:axId val="150310912"/>
        <c:axId val="150312448"/>
      </c:lineChart>
      <c:catAx>
        <c:axId val="150310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0312448"/>
        <c:crosses val="autoZero"/>
        <c:auto val="1"/>
        <c:lblAlgn val="ctr"/>
        <c:lblOffset val="100"/>
        <c:noMultiLvlLbl val="0"/>
      </c:catAx>
      <c:valAx>
        <c:axId val="150312448"/>
        <c:scaling>
          <c:orientation val="minMax"/>
        </c:scaling>
        <c:delete val="0"/>
        <c:axPos val="l"/>
        <c:majorGridlines/>
        <c:title>
          <c:tx>
            <c:rich>
              <a:bodyPr/>
              <a:lstStyle/>
              <a:p>
                <a:pPr>
                  <a:defRPr sz="1050" b="1" i="0" u="none" strike="noStrike" baseline="0">
                    <a:solidFill>
                      <a:srgbClr val="000000"/>
                    </a:solidFill>
                    <a:latin typeface="Calibri"/>
                    <a:ea typeface="Calibri"/>
                    <a:cs typeface="Calibri"/>
                  </a:defRPr>
                </a:pPr>
                <a:r>
                  <a:rPr lang="en-GB" sz="1050"/>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1091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03370183749855"/>
          <c:y val="0.20069642106801613"/>
          <c:w val="0.18718957819932272"/>
          <c:h val="0.6009295357801852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Year-on-year change rate for pupil population compared to year before </a:t>
            </a:r>
          </a:p>
        </c:rich>
      </c:tx>
      <c:layout>
        <c:manualLayout>
          <c:xMode val="edge"/>
          <c:yMode val="edge"/>
          <c:x val="0.1511717785983358"/>
          <c:y val="2.9440171486684813E-3"/>
        </c:manualLayout>
      </c:layout>
      <c:overlay val="0"/>
    </c:title>
    <c:autoTitleDeleted val="0"/>
    <c:plotArea>
      <c:layout>
        <c:manualLayout>
          <c:layoutTarget val="inner"/>
          <c:xMode val="edge"/>
          <c:yMode val="edge"/>
          <c:x val="7.9354330708661422E-2"/>
          <c:y val="7.9073726287496343E-2"/>
          <c:w val="0.70638035434645075"/>
          <c:h val="0.79373340914442592"/>
        </c:manualLayout>
      </c:layout>
      <c:barChart>
        <c:barDir val="col"/>
        <c:grouping val="clustered"/>
        <c:varyColors val="0"/>
        <c:ser>
          <c:idx val="2"/>
          <c:order val="0"/>
          <c:tx>
            <c:strRef>
              <c:f>Pupil_Projections_scenarios!$B$127</c:f>
              <c:strCache>
                <c:ptCount val="1"/>
                <c:pt idx="0">
                  <c:v>Primary - historical</c:v>
                </c:pt>
              </c:strCache>
            </c:strRef>
          </c:tx>
          <c:spPr>
            <a:solidFill>
              <a:schemeClr val="tx1">
                <a:lumMod val="95000"/>
                <a:lumOff val="5000"/>
              </a:schemeClr>
            </a:solidFill>
            <a:ln>
              <a:noFill/>
            </a:ln>
          </c:spPr>
          <c:invertIfNegative val="0"/>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Pupil_Projections_scenarios!$C$127:$AA$127</c:f>
              <c:numCache>
                <c:formatCode>0%</c:formatCode>
                <c:ptCount val="25"/>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pt idx="13">
                  <c:v>3.7690425719959235E-3</c:v>
                </c:pt>
              </c:numCache>
            </c:numRef>
          </c:val>
          <c:extLst>
            <c:ext xmlns:c16="http://schemas.microsoft.com/office/drawing/2014/chart" uri="{C3380CC4-5D6E-409C-BE32-E72D297353CC}">
              <c16:uniqueId val="{00000000-82EA-4C77-B7D9-E5E6728D8467}"/>
            </c:ext>
          </c:extLst>
        </c:ser>
        <c:ser>
          <c:idx val="3"/>
          <c:order val="1"/>
          <c:tx>
            <c:strRef>
              <c:f>Pupil_Projections_scenarios!$B$128</c:f>
              <c:strCache>
                <c:ptCount val="1"/>
                <c:pt idx="0">
                  <c:v>Secondary - historical</c:v>
                </c:pt>
              </c:strCache>
            </c:strRef>
          </c:tx>
          <c:spPr>
            <a:solidFill>
              <a:srgbClr val="FF0000"/>
            </a:solidFill>
            <a:ln>
              <a:noFill/>
            </a:ln>
          </c:spPr>
          <c:invertIfNegative val="0"/>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Pupil_Projections_scenarios!$C$128:$AA$128</c:f>
              <c:numCache>
                <c:formatCode>0%</c:formatCode>
                <c:ptCount val="25"/>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pt idx="13">
                  <c:v>2.1744974724882439E-2</c:v>
                </c:pt>
              </c:numCache>
            </c:numRef>
          </c:val>
          <c:extLst>
            <c:ext xmlns:c16="http://schemas.microsoft.com/office/drawing/2014/chart" uri="{C3380CC4-5D6E-409C-BE32-E72D297353CC}">
              <c16:uniqueId val="{00000001-82EA-4C77-B7D9-E5E6728D8467}"/>
            </c:ext>
          </c:extLst>
        </c:ser>
        <c:ser>
          <c:idx val="0"/>
          <c:order val="2"/>
          <c:tx>
            <c:strRef>
              <c:f>Pupil_Projections_scenarios!$B$129</c:f>
              <c:strCache>
                <c:ptCount val="1"/>
                <c:pt idx="0">
                  <c:v>Primary - projections</c:v>
                </c:pt>
              </c:strCache>
            </c:strRef>
          </c:tx>
          <c:spPr>
            <a:solidFill>
              <a:schemeClr val="tx1">
                <a:lumMod val="95000"/>
                <a:lumOff val="5000"/>
                <a:alpha val="50000"/>
              </a:schemeClr>
            </a:solidFill>
            <a:ln>
              <a:noFill/>
              <a:prstDash val="solid"/>
            </a:ln>
          </c:spPr>
          <c:invertIfNegative val="0"/>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Pupil_Projections_scenarios!$C$129:$AA$129</c:f>
              <c:numCache>
                <c:formatCode>General</c:formatCode>
                <c:ptCount val="25"/>
                <c:pt idx="13" formatCode="0%">
                  <c:v>3.7690425719959235E-3</c:v>
                </c:pt>
                <c:pt idx="14" formatCode="0%">
                  <c:v>-2.3093322186386695E-3</c:v>
                </c:pt>
                <c:pt idx="15" formatCode="0%">
                  <c:v>-1.3875526860344172E-3</c:v>
                </c:pt>
                <c:pt idx="16" formatCode="0%">
                  <c:v>-6.2484211345486497E-3</c:v>
                </c:pt>
                <c:pt idx="17" formatCode="0%">
                  <c:v>-7.719340634955784E-3</c:v>
                </c:pt>
                <c:pt idx="18" formatCode="0%">
                  <c:v>-7.856270564234883E-3</c:v>
                </c:pt>
                <c:pt idx="19" formatCode="0%">
                  <c:v>-4.204803900070153E-3</c:v>
                </c:pt>
                <c:pt idx="20" formatCode="0%">
                  <c:v>-2.6149192037650979E-3</c:v>
                </c:pt>
                <c:pt idx="21" formatCode="0%">
                  <c:v>-2.794811546921335E-3</c:v>
                </c:pt>
                <c:pt idx="22" formatCode="0%">
                  <c:v>-3.346300947992366E-3</c:v>
                </c:pt>
                <c:pt idx="23" formatCode="0%">
                  <c:v>3.71770118424604E-4</c:v>
                </c:pt>
                <c:pt idx="24" formatCode="0%">
                  <c:v>-1.9269542773379482E-3</c:v>
                </c:pt>
              </c:numCache>
            </c:numRef>
          </c:val>
          <c:extLst>
            <c:ext xmlns:c16="http://schemas.microsoft.com/office/drawing/2014/chart" uri="{C3380CC4-5D6E-409C-BE32-E72D297353CC}">
              <c16:uniqueId val="{00000002-82EA-4C77-B7D9-E5E6728D8467}"/>
            </c:ext>
          </c:extLst>
        </c:ser>
        <c:ser>
          <c:idx val="1"/>
          <c:order val="3"/>
          <c:tx>
            <c:strRef>
              <c:f>Pupil_Projections_scenarios!$B$130</c:f>
              <c:strCache>
                <c:ptCount val="1"/>
                <c:pt idx="0">
                  <c:v>Secondary - projections</c:v>
                </c:pt>
              </c:strCache>
            </c:strRef>
          </c:tx>
          <c:spPr>
            <a:solidFill>
              <a:srgbClr val="FF0000">
                <a:alpha val="50000"/>
              </a:srgbClr>
            </a:solidFill>
            <a:ln>
              <a:noFill/>
              <a:prstDash val="solid"/>
            </a:ln>
          </c:spPr>
          <c:invertIfNegative val="0"/>
          <c:cat>
            <c:strRef>
              <c:f>Pupil_Projections_scenarios!$C$122:$AA$122</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Pupil_Projections_scenarios!$C$130:$AA$130</c:f>
              <c:numCache>
                <c:formatCode>General</c:formatCode>
                <c:ptCount val="25"/>
                <c:pt idx="13" formatCode="0%">
                  <c:v>2.1744974724882439E-2</c:v>
                </c:pt>
                <c:pt idx="14" formatCode="0%">
                  <c:v>2.5483777047761672E-2</c:v>
                </c:pt>
                <c:pt idx="15" formatCode="0%">
                  <c:v>1.9318568006889206E-2</c:v>
                </c:pt>
                <c:pt idx="16" formatCode="0%">
                  <c:v>2.0272750668542484E-2</c:v>
                </c:pt>
                <c:pt idx="17" formatCode="0%">
                  <c:v>2.1441121837249517E-2</c:v>
                </c:pt>
                <c:pt idx="18" formatCode="0%">
                  <c:v>1.5094294798396185E-2</c:v>
                </c:pt>
                <c:pt idx="19" formatCode="0%">
                  <c:v>3.2977020030569171E-3</c:v>
                </c:pt>
                <c:pt idx="20" formatCode="0%">
                  <c:v>8.6831994442208035E-4</c:v>
                </c:pt>
                <c:pt idx="21" formatCode="0%">
                  <c:v>-2.4564065670794307E-3</c:v>
                </c:pt>
                <c:pt idx="22" formatCode="0%">
                  <c:v>-5.1320255225837863E-3</c:v>
                </c:pt>
                <c:pt idx="23" formatCode="0%">
                  <c:v>-1.0268712250900916E-2</c:v>
                </c:pt>
                <c:pt idx="24" formatCode="0%">
                  <c:v>-3.4438524808821395E-3</c:v>
                </c:pt>
              </c:numCache>
            </c:numRef>
          </c:val>
          <c:extLst>
            <c:ext xmlns:c16="http://schemas.microsoft.com/office/drawing/2014/chart" uri="{C3380CC4-5D6E-409C-BE32-E72D297353CC}">
              <c16:uniqueId val="{00000003-82EA-4C77-B7D9-E5E6728D8467}"/>
            </c:ext>
          </c:extLst>
        </c:ser>
        <c:dLbls>
          <c:showLegendKey val="0"/>
          <c:showVal val="0"/>
          <c:showCatName val="0"/>
          <c:showSerName val="0"/>
          <c:showPercent val="0"/>
          <c:showBubbleSize val="0"/>
        </c:dLbls>
        <c:gapWidth val="0"/>
        <c:overlap val="50"/>
        <c:axId val="150310912"/>
        <c:axId val="150312448"/>
      </c:barChart>
      <c:catAx>
        <c:axId val="150310912"/>
        <c:scaling>
          <c:orientation val="minMax"/>
        </c:scaling>
        <c:delete val="0"/>
        <c:axPos val="b"/>
        <c:numFmt formatCode="General" sourceLinked="1"/>
        <c:majorTickMark val="cross"/>
        <c:minorTickMark val="none"/>
        <c:tickLblPos val="low"/>
        <c:spPr>
          <a:ln/>
        </c:spPr>
        <c:txPr>
          <a:bodyPr rot="-5400000" vert="horz"/>
          <a:lstStyle/>
          <a:p>
            <a:pPr>
              <a:defRPr sz="1000" b="0" i="0" u="none" strike="noStrike" baseline="0">
                <a:solidFill>
                  <a:srgbClr val="000000"/>
                </a:solidFill>
                <a:latin typeface="Calibri"/>
                <a:ea typeface="Calibri"/>
                <a:cs typeface="Calibri"/>
              </a:defRPr>
            </a:pPr>
            <a:endParaRPr lang="en-US"/>
          </a:p>
        </c:txPr>
        <c:crossAx val="150312448"/>
        <c:crosses val="autoZero"/>
        <c:auto val="1"/>
        <c:lblAlgn val="ctr"/>
        <c:lblOffset val="0"/>
        <c:noMultiLvlLbl val="0"/>
      </c:catAx>
      <c:valAx>
        <c:axId val="150312448"/>
        <c:scaling>
          <c:orientation val="minMax"/>
        </c:scaling>
        <c:delete val="0"/>
        <c:axPos val="l"/>
        <c:majorGridlines/>
        <c:title>
          <c:tx>
            <c:rich>
              <a:bodyPr/>
              <a:lstStyle/>
              <a:p>
                <a:pPr>
                  <a:defRPr sz="1050" b="1" i="0" u="none" strike="noStrike" baseline="0">
                    <a:solidFill>
                      <a:srgbClr val="000000"/>
                    </a:solidFill>
                    <a:latin typeface="Calibri"/>
                    <a:ea typeface="Calibri"/>
                    <a:cs typeface="Calibri"/>
                  </a:defRPr>
                </a:pPr>
                <a:r>
                  <a:rPr lang="en-GB" sz="1050"/>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1091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1129806817970251"/>
          <c:y val="0.20069631339846192"/>
          <c:w val="0.15970570136108128"/>
          <c:h val="0.59664616321209307"/>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Male teacher wastage scalars from Econometric Wastage Model</a:t>
            </a:r>
          </a:p>
        </c:rich>
      </c:tx>
      <c:overlay val="0"/>
    </c:title>
    <c:autoTitleDeleted val="0"/>
    <c:plotArea>
      <c:layout>
        <c:manualLayout>
          <c:layoutTarget val="inner"/>
          <c:xMode val="edge"/>
          <c:yMode val="edge"/>
          <c:x val="0.13156791476583993"/>
          <c:y val="0.11670911643444147"/>
          <c:w val="0.67676476006714215"/>
          <c:h val="0.6915218649258511"/>
        </c:manualLayout>
      </c:layout>
      <c:lineChart>
        <c:grouping val="standard"/>
        <c:varyColors val="0"/>
        <c:ser>
          <c:idx val="0"/>
          <c:order val="0"/>
          <c:tx>
            <c:strRef>
              <c:f>RAW_DATA_INPUTS!$B$198</c:f>
              <c:strCache>
                <c:ptCount val="1"/>
                <c:pt idx="0">
                  <c:v>Male Low</c:v>
                </c:pt>
              </c:strCache>
            </c:strRef>
          </c:tx>
          <c:spPr>
            <a:ln>
              <a:solidFill>
                <a:schemeClr val="tx1">
                  <a:lumMod val="95000"/>
                  <a:lumOff val="5000"/>
                </a:schemeClr>
              </a:solidFill>
              <a:prstDash val="sysDot"/>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RAW_DATA_INPUTS!$C$198:$I$198</c:f>
              <c:numCache>
                <c:formatCode>0.00</c:formatCode>
                <c:ptCount val="7"/>
                <c:pt idx="0">
                  <c:v>1</c:v>
                </c:pt>
                <c:pt idx="1">
                  <c:v>1.019971966</c:v>
                </c:pt>
                <c:pt idx="2">
                  <c:v>1.0158909570000001</c:v>
                </c:pt>
                <c:pt idx="3">
                  <c:v>1.0426849869999999</c:v>
                </c:pt>
                <c:pt idx="4">
                  <c:v>1.02739425</c:v>
                </c:pt>
                <c:pt idx="5">
                  <c:v>1.0385466590000001</c:v>
                </c:pt>
                <c:pt idx="6">
                  <c:v>1.0385466590000001</c:v>
                </c:pt>
              </c:numCache>
            </c:numRef>
          </c:val>
          <c:smooth val="0"/>
          <c:extLst>
            <c:ext xmlns:c16="http://schemas.microsoft.com/office/drawing/2014/chart" uri="{C3380CC4-5D6E-409C-BE32-E72D297353CC}">
              <c16:uniqueId val="{00000000-B230-47E9-9838-62416BACA45A}"/>
            </c:ext>
          </c:extLst>
        </c:ser>
        <c:ser>
          <c:idx val="1"/>
          <c:order val="1"/>
          <c:tx>
            <c:strRef>
              <c:f>RAW_DATA_INPUTS!$B$199</c:f>
              <c:strCache>
                <c:ptCount val="1"/>
                <c:pt idx="0">
                  <c:v>Male Central</c:v>
                </c:pt>
              </c:strCache>
            </c:strRef>
          </c:tx>
          <c:spPr>
            <a:ln>
              <a:solidFill>
                <a:schemeClr val="tx1">
                  <a:lumMod val="95000"/>
                  <a:lumOff val="5000"/>
                </a:schemeClr>
              </a:solidFill>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RAW_DATA_INPUTS!$C$199:$I$199</c:f>
              <c:numCache>
                <c:formatCode>0.00</c:formatCode>
                <c:ptCount val="7"/>
                <c:pt idx="0">
                  <c:v>1</c:v>
                </c:pt>
                <c:pt idx="1">
                  <c:v>1.019971966</c:v>
                </c:pt>
                <c:pt idx="2">
                  <c:v>1.016682444</c:v>
                </c:pt>
                <c:pt idx="3">
                  <c:v>1.052373631</c:v>
                </c:pt>
                <c:pt idx="4">
                  <c:v>1.060388334</c:v>
                </c:pt>
                <c:pt idx="5">
                  <c:v>1.1057164509999999</c:v>
                </c:pt>
                <c:pt idx="6">
                  <c:v>1.1057164509999999</c:v>
                </c:pt>
              </c:numCache>
            </c:numRef>
          </c:val>
          <c:smooth val="0"/>
          <c:extLst>
            <c:ext xmlns:c16="http://schemas.microsoft.com/office/drawing/2014/chart" uri="{C3380CC4-5D6E-409C-BE32-E72D297353CC}">
              <c16:uniqueId val="{00000001-B230-47E9-9838-62416BACA45A}"/>
            </c:ext>
          </c:extLst>
        </c:ser>
        <c:ser>
          <c:idx val="2"/>
          <c:order val="2"/>
          <c:tx>
            <c:strRef>
              <c:f>RAW_DATA_INPUTS!$B$200</c:f>
              <c:strCache>
                <c:ptCount val="1"/>
                <c:pt idx="0">
                  <c:v>Male High</c:v>
                </c:pt>
              </c:strCache>
            </c:strRef>
          </c:tx>
          <c:spPr>
            <a:ln>
              <a:solidFill>
                <a:schemeClr val="tx1">
                  <a:lumMod val="95000"/>
                  <a:lumOff val="5000"/>
                </a:schemeClr>
              </a:solidFill>
              <a:prstDash val="sysDash"/>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RAW_DATA_INPUTS!$C$200:$I$200</c:f>
              <c:numCache>
                <c:formatCode>0.00</c:formatCode>
                <c:ptCount val="7"/>
                <c:pt idx="0">
                  <c:v>1</c:v>
                </c:pt>
                <c:pt idx="1">
                  <c:v>1.019971966</c:v>
                </c:pt>
                <c:pt idx="2">
                  <c:v>1.045228949</c:v>
                </c:pt>
                <c:pt idx="3">
                  <c:v>1.0910132079999999</c:v>
                </c:pt>
                <c:pt idx="4">
                  <c:v>1.126294455</c:v>
                </c:pt>
                <c:pt idx="5">
                  <c:v>1.1690530699999999</c:v>
                </c:pt>
                <c:pt idx="6">
                  <c:v>1.1690530699999999</c:v>
                </c:pt>
              </c:numCache>
            </c:numRef>
          </c:val>
          <c:smooth val="0"/>
          <c:extLst>
            <c:ext xmlns:c16="http://schemas.microsoft.com/office/drawing/2014/chart" uri="{C3380CC4-5D6E-409C-BE32-E72D297353CC}">
              <c16:uniqueId val="{00000002-B230-47E9-9838-62416BACA45A}"/>
            </c:ext>
          </c:extLst>
        </c:ser>
        <c:dLbls>
          <c:showLegendKey val="0"/>
          <c:showVal val="0"/>
          <c:showCatName val="0"/>
          <c:showSerName val="0"/>
          <c:showPercent val="0"/>
          <c:showBubbleSize val="0"/>
        </c:dLbls>
        <c:smooth val="0"/>
        <c:axId val="146255872"/>
        <c:axId val="146257408"/>
      </c:lineChart>
      <c:catAx>
        <c:axId val="14625587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46257408"/>
        <c:crosses val="autoZero"/>
        <c:auto val="1"/>
        <c:lblAlgn val="ctr"/>
        <c:lblOffset val="100"/>
        <c:noMultiLvlLbl val="0"/>
      </c:catAx>
      <c:valAx>
        <c:axId val="146257408"/>
        <c:scaling>
          <c:orientation val="minMax"/>
          <c:max val="1.4"/>
          <c:min val="0"/>
        </c:scaling>
        <c:delete val="0"/>
        <c:axPos val="l"/>
        <c:majorGridlines/>
        <c:title>
          <c:tx>
            <c:rich>
              <a:bodyPr/>
              <a:lstStyle/>
              <a:p>
                <a:pPr>
                  <a:defRPr sz="900" b="1" i="0" u="none" strike="noStrike" baseline="0">
                    <a:solidFill>
                      <a:srgbClr val="000000"/>
                    </a:solidFill>
                    <a:latin typeface="Calibri"/>
                    <a:ea typeface="Calibri"/>
                    <a:cs typeface="Calibri"/>
                  </a:defRPr>
                </a:pPr>
                <a:r>
                  <a:rPr lang="en-GB" sz="900"/>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5872"/>
        <c:crosses val="autoZero"/>
        <c:crossBetween val="between"/>
      </c:valAx>
      <c:spPr>
        <a:ln>
          <a:solidFill>
            <a:schemeClr val="tx1">
              <a:lumMod val="95000"/>
              <a:lumOff val="5000"/>
            </a:schemeClr>
          </a:solidFill>
        </a:ln>
      </c:spPr>
    </c:plotArea>
    <c:legend>
      <c:legendPos val="r"/>
      <c:layout>
        <c:manualLayout>
          <c:xMode val="edge"/>
          <c:yMode val="edge"/>
          <c:x val="0.80669997231029633"/>
          <c:y val="0.26846312002272199"/>
          <c:w val="0.17877783107720746"/>
          <c:h val="0.3631848747106123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Calibri"/>
                <a:ea typeface="Calibri"/>
                <a:cs typeface="Calibri"/>
              </a:defRPr>
            </a:pPr>
            <a:r>
              <a:rPr lang="en-GB" sz="900"/>
              <a:t>Female teacher wastage scalars from Econometric Wastage Model</a:t>
            </a:r>
          </a:p>
        </c:rich>
      </c:tx>
      <c:overlay val="0"/>
    </c:title>
    <c:autoTitleDeleted val="0"/>
    <c:plotArea>
      <c:layout>
        <c:manualLayout>
          <c:layoutTarget val="inner"/>
          <c:xMode val="edge"/>
          <c:yMode val="edge"/>
          <c:x val="0.14895341871977752"/>
          <c:y val="0.11670911643444147"/>
          <c:w val="0.66516758492828176"/>
          <c:h val="0.68411963597477332"/>
        </c:manualLayout>
      </c:layout>
      <c:lineChart>
        <c:grouping val="standard"/>
        <c:varyColors val="0"/>
        <c:ser>
          <c:idx val="3"/>
          <c:order val="0"/>
          <c:tx>
            <c:strRef>
              <c:f>RAW_DATA_INPUTS!$B$201</c:f>
              <c:strCache>
                <c:ptCount val="1"/>
                <c:pt idx="0">
                  <c:v>Female Low</c:v>
                </c:pt>
              </c:strCache>
            </c:strRef>
          </c:tx>
          <c:spPr>
            <a:ln>
              <a:solidFill>
                <a:srgbClr val="FF0000"/>
              </a:solidFill>
              <a:prstDash val="sysDot"/>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RAW_DATA_INPUTS!$C$201:$I$201</c:f>
              <c:numCache>
                <c:formatCode>0.00</c:formatCode>
                <c:ptCount val="7"/>
                <c:pt idx="0">
                  <c:v>1</c:v>
                </c:pt>
                <c:pt idx="1">
                  <c:v>1.0096103489999999</c:v>
                </c:pt>
                <c:pt idx="2">
                  <c:v>1.0107877270000001</c:v>
                </c:pt>
                <c:pt idx="3">
                  <c:v>1.004168894</c:v>
                </c:pt>
                <c:pt idx="4">
                  <c:v>0.99763687999999995</c:v>
                </c:pt>
                <c:pt idx="5">
                  <c:v>0.997019655</c:v>
                </c:pt>
                <c:pt idx="6">
                  <c:v>0.997019655</c:v>
                </c:pt>
              </c:numCache>
            </c:numRef>
          </c:val>
          <c:smooth val="0"/>
          <c:extLst>
            <c:ext xmlns:c16="http://schemas.microsoft.com/office/drawing/2014/chart" uri="{C3380CC4-5D6E-409C-BE32-E72D297353CC}">
              <c16:uniqueId val="{00000000-8D77-4682-B712-4B39DE8E452D}"/>
            </c:ext>
          </c:extLst>
        </c:ser>
        <c:ser>
          <c:idx val="4"/>
          <c:order val="1"/>
          <c:tx>
            <c:strRef>
              <c:f>RAW_DATA_INPUTS!$B$202</c:f>
              <c:strCache>
                <c:ptCount val="1"/>
                <c:pt idx="0">
                  <c:v>Female Central</c:v>
                </c:pt>
              </c:strCache>
            </c:strRef>
          </c:tx>
          <c:spPr>
            <a:ln>
              <a:solidFill>
                <a:srgbClr val="FF0000"/>
              </a:solidFill>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RAW_DATA_INPUTS!$C$202:$I$202</c:f>
              <c:numCache>
                <c:formatCode>0.00</c:formatCode>
                <c:ptCount val="7"/>
                <c:pt idx="0">
                  <c:v>1</c:v>
                </c:pt>
                <c:pt idx="1">
                  <c:v>1.0138842299999999</c:v>
                </c:pt>
                <c:pt idx="2">
                  <c:v>1.021644593</c:v>
                </c:pt>
                <c:pt idx="3">
                  <c:v>1.030640703</c:v>
                </c:pt>
                <c:pt idx="4">
                  <c:v>1.035470941</c:v>
                </c:pt>
                <c:pt idx="5">
                  <c:v>1.039368641</c:v>
                </c:pt>
                <c:pt idx="6">
                  <c:v>1.039368641</c:v>
                </c:pt>
              </c:numCache>
            </c:numRef>
          </c:val>
          <c:smooth val="0"/>
          <c:extLst>
            <c:ext xmlns:c16="http://schemas.microsoft.com/office/drawing/2014/chart" uri="{C3380CC4-5D6E-409C-BE32-E72D297353CC}">
              <c16:uniqueId val="{00000001-8D77-4682-B712-4B39DE8E452D}"/>
            </c:ext>
          </c:extLst>
        </c:ser>
        <c:ser>
          <c:idx val="5"/>
          <c:order val="2"/>
          <c:tx>
            <c:strRef>
              <c:f>RAW_DATA_INPUTS!$B$203</c:f>
              <c:strCache>
                <c:ptCount val="1"/>
                <c:pt idx="0">
                  <c:v>Female High</c:v>
                </c:pt>
              </c:strCache>
            </c:strRef>
          </c:tx>
          <c:spPr>
            <a:ln>
              <a:solidFill>
                <a:srgbClr val="FF0000"/>
              </a:solidFill>
              <a:prstDash val="sysDash"/>
            </a:ln>
          </c:spPr>
          <c:marker>
            <c:symbol val="none"/>
          </c:marker>
          <c:cat>
            <c:strRef>
              <c:f>RAW_DATA_INPUTS!$C$197:$I$197</c:f>
              <c:strCache>
                <c:ptCount val="7"/>
                <c:pt idx="0">
                  <c:v>2017/18</c:v>
                </c:pt>
                <c:pt idx="1">
                  <c:v>2018/19</c:v>
                </c:pt>
                <c:pt idx="2">
                  <c:v>2019/20</c:v>
                </c:pt>
                <c:pt idx="3">
                  <c:v>2020/21</c:v>
                </c:pt>
                <c:pt idx="4">
                  <c:v>2021/22</c:v>
                </c:pt>
                <c:pt idx="5">
                  <c:v>2022/23</c:v>
                </c:pt>
                <c:pt idx="6">
                  <c:v>2023/24</c:v>
                </c:pt>
              </c:strCache>
            </c:strRef>
          </c:cat>
          <c:val>
            <c:numRef>
              <c:f>RAW_DATA_INPUTS!$C$203:$I$203</c:f>
              <c:numCache>
                <c:formatCode>0.00</c:formatCode>
                <c:ptCount val="7"/>
                <c:pt idx="0">
                  <c:v>1</c:v>
                </c:pt>
                <c:pt idx="1">
                  <c:v>1.0224319909999999</c:v>
                </c:pt>
                <c:pt idx="2">
                  <c:v>1.03335066</c:v>
                </c:pt>
                <c:pt idx="3">
                  <c:v>1.0447217660000001</c:v>
                </c:pt>
                <c:pt idx="4">
                  <c:v>1.0526677929999999</c:v>
                </c:pt>
                <c:pt idx="5">
                  <c:v>1.0619321749999999</c:v>
                </c:pt>
                <c:pt idx="6">
                  <c:v>1.0619321749999999</c:v>
                </c:pt>
              </c:numCache>
            </c:numRef>
          </c:val>
          <c:smooth val="0"/>
          <c:extLst>
            <c:ext xmlns:c16="http://schemas.microsoft.com/office/drawing/2014/chart" uri="{C3380CC4-5D6E-409C-BE32-E72D297353CC}">
              <c16:uniqueId val="{00000002-8D77-4682-B712-4B39DE8E452D}"/>
            </c:ext>
          </c:extLst>
        </c:ser>
        <c:dLbls>
          <c:showLegendKey val="0"/>
          <c:showVal val="0"/>
          <c:showCatName val="0"/>
          <c:showSerName val="0"/>
          <c:showPercent val="0"/>
          <c:showBubbleSize val="0"/>
        </c:dLbls>
        <c:smooth val="0"/>
        <c:axId val="150364928"/>
        <c:axId val="150366464"/>
      </c:lineChart>
      <c:catAx>
        <c:axId val="15036492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366464"/>
        <c:crosses val="autoZero"/>
        <c:auto val="1"/>
        <c:lblAlgn val="ctr"/>
        <c:lblOffset val="100"/>
        <c:noMultiLvlLbl val="0"/>
      </c:catAx>
      <c:valAx>
        <c:axId val="150366464"/>
        <c:scaling>
          <c:orientation val="minMax"/>
          <c:max val="1.4"/>
          <c:min val="0"/>
        </c:scaling>
        <c:delete val="0"/>
        <c:axPos val="l"/>
        <c:majorGridlines/>
        <c:title>
          <c:tx>
            <c:rich>
              <a:bodyPr/>
              <a:lstStyle/>
              <a:p>
                <a:pPr>
                  <a:defRPr sz="900" b="1" i="0" u="none" strike="noStrike" baseline="0">
                    <a:solidFill>
                      <a:srgbClr val="000000"/>
                    </a:solidFill>
                    <a:latin typeface="Calibri"/>
                    <a:ea typeface="Calibri"/>
                    <a:cs typeface="Calibri"/>
                  </a:defRPr>
                </a:pPr>
                <a:r>
                  <a:rPr lang="en-GB" sz="900"/>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4928"/>
        <c:crosses val="autoZero"/>
        <c:crossBetween val="between"/>
      </c:valAx>
      <c:spPr>
        <a:ln>
          <a:solidFill>
            <a:schemeClr val="tx1">
              <a:lumMod val="95000"/>
              <a:lumOff val="5000"/>
            </a:schemeClr>
          </a:solidFill>
        </a:ln>
      </c:spPr>
    </c:plotArea>
    <c:legend>
      <c:legendPos val="r"/>
      <c:layout>
        <c:manualLayout>
          <c:xMode val="edge"/>
          <c:yMode val="edge"/>
          <c:x val="0.80321844914756635"/>
          <c:y val="0.28626745710298707"/>
          <c:w val="0.19348282210992282"/>
          <c:h val="0.34538071874396303"/>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rates for different subjects</a:t>
            </a:r>
          </a:p>
        </c:rich>
      </c:tx>
      <c:overlay val="0"/>
    </c:title>
    <c:autoTitleDeleted val="0"/>
    <c:plotArea>
      <c:layout>
        <c:manualLayout>
          <c:layoutTarget val="inner"/>
          <c:xMode val="edge"/>
          <c:yMode val="edge"/>
          <c:x val="0.10352783293392674"/>
          <c:y val="0.12542158792650918"/>
          <c:w val="0.67203761268971818"/>
          <c:h val="0.78519192913385827"/>
        </c:manualLayout>
      </c:layout>
      <c:lineChart>
        <c:grouping val="standard"/>
        <c:varyColors val="0"/>
        <c:ser>
          <c:idx val="0"/>
          <c:order val="0"/>
          <c:tx>
            <c:strRef>
              <c:f>Group_1_rates!$B$105</c:f>
              <c:strCache>
                <c:ptCount val="1"/>
                <c:pt idx="0">
                  <c:v>Male - Group 1</c:v>
                </c:pt>
              </c:strCache>
            </c:strRef>
          </c:tx>
          <c:spPr>
            <a:ln>
              <a:solidFill>
                <a:schemeClr val="tx1">
                  <a:lumMod val="95000"/>
                  <a:lumOff val="5000"/>
                </a:schemeClr>
              </a:solidFill>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Group_1_rates!$C$105:$I$105</c:f>
              <c:numCache>
                <c:formatCode>0%</c:formatCode>
                <c:ptCount val="7"/>
                <c:pt idx="0">
                  <c:v>9.7694955500351982E-2</c:v>
                </c:pt>
                <c:pt idx="1">
                  <c:v>9.9646115829976525E-2</c:v>
                </c:pt>
                <c:pt idx="2">
                  <c:v>9.9324746124569097E-2</c:v>
                </c:pt>
                <c:pt idx="3">
                  <c:v>0.10281159505028885</c:v>
                </c:pt>
                <c:pt idx="4">
                  <c:v>0.10359459110322237</c:v>
                </c:pt>
                <c:pt idx="5">
                  <c:v>0.10802291947645212</c:v>
                </c:pt>
                <c:pt idx="6">
                  <c:v>0.10802291947645212</c:v>
                </c:pt>
              </c:numCache>
            </c:numRef>
          </c:val>
          <c:smooth val="0"/>
          <c:extLst>
            <c:ext xmlns:c16="http://schemas.microsoft.com/office/drawing/2014/chart" uri="{C3380CC4-5D6E-409C-BE32-E72D297353CC}">
              <c16:uniqueId val="{00000000-5980-4C2F-A4C1-5D6145587BAE}"/>
            </c:ext>
          </c:extLst>
        </c:ser>
        <c:ser>
          <c:idx val="2"/>
          <c:order val="1"/>
          <c:tx>
            <c:strRef>
              <c:f>Group_1_rates!$B$107</c:f>
              <c:strCache>
                <c:ptCount val="1"/>
                <c:pt idx="0">
                  <c:v>Male - Group 2</c:v>
                </c:pt>
              </c:strCache>
            </c:strRef>
          </c:tx>
          <c:spPr>
            <a:ln>
              <a:solidFill>
                <a:srgbClr val="FF0000"/>
              </a:solidFill>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Group_1_rates!$C$107:$I$107</c:f>
              <c:numCache>
                <c:formatCode>0%</c:formatCode>
                <c:ptCount val="7"/>
                <c:pt idx="0">
                  <c:v>8.7249582899685429E-2</c:v>
                </c:pt>
                <c:pt idx="1">
                  <c:v>8.8992128602872117E-2</c:v>
                </c:pt>
                <c:pt idx="2">
                  <c:v>8.8705119180432779E-2</c:v>
                </c:pt>
                <c:pt idx="3">
                  <c:v>9.1819160359377469E-2</c:v>
                </c:pt>
                <c:pt idx="4">
                  <c:v>9.2518439853192302E-2</c:v>
                </c:pt>
                <c:pt idx="5">
                  <c:v>9.6473299155070441E-2</c:v>
                </c:pt>
                <c:pt idx="6">
                  <c:v>9.6473299155070441E-2</c:v>
                </c:pt>
              </c:numCache>
            </c:numRef>
          </c:val>
          <c:smooth val="0"/>
          <c:extLst>
            <c:ext xmlns:c16="http://schemas.microsoft.com/office/drawing/2014/chart" uri="{C3380CC4-5D6E-409C-BE32-E72D297353CC}">
              <c16:uniqueId val="{00000001-5980-4C2F-A4C1-5D6145587BAE}"/>
            </c:ext>
          </c:extLst>
        </c:ser>
        <c:ser>
          <c:idx val="4"/>
          <c:order val="2"/>
          <c:tx>
            <c:strRef>
              <c:f>Group_1_rates!$B$109</c:f>
              <c:strCache>
                <c:ptCount val="1"/>
                <c:pt idx="0">
                  <c:v>Male - Group 3</c:v>
                </c:pt>
              </c:strCache>
            </c:strRef>
          </c:tx>
          <c:spPr>
            <a:ln>
              <a:solidFill>
                <a:srgbClr val="00B0F0"/>
              </a:solidFill>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Group_1_rates!$C$109:$I$109</c:f>
              <c:numCache>
                <c:formatCode>0%</c:formatCode>
                <c:ptCount val="7"/>
                <c:pt idx="0">
                  <c:v>7.6716434058677119E-2</c:v>
                </c:pt>
                <c:pt idx="1">
                  <c:v>7.8248612071338264E-2</c:v>
                </c:pt>
                <c:pt idx="2">
                  <c:v>7.7996251673740691E-2</c:v>
                </c:pt>
                <c:pt idx="3">
                  <c:v>8.073435226770212E-2</c:v>
                </c:pt>
                <c:pt idx="4">
                  <c:v>8.1349211701901486E-2</c:v>
                </c:pt>
                <c:pt idx="5">
                  <c:v>8.4826623200735987E-2</c:v>
                </c:pt>
                <c:pt idx="6">
                  <c:v>8.4826623200735987E-2</c:v>
                </c:pt>
              </c:numCache>
            </c:numRef>
          </c:val>
          <c:smooth val="0"/>
          <c:extLst>
            <c:ext xmlns:c16="http://schemas.microsoft.com/office/drawing/2014/chart" uri="{C3380CC4-5D6E-409C-BE32-E72D297353CC}">
              <c16:uniqueId val="{00000002-5980-4C2F-A4C1-5D6145587BAE}"/>
            </c:ext>
          </c:extLst>
        </c:ser>
        <c:dLbls>
          <c:showLegendKey val="0"/>
          <c:showVal val="0"/>
          <c:showCatName val="0"/>
          <c:showSerName val="0"/>
          <c:showPercent val="0"/>
          <c:showBubbleSize val="0"/>
        </c:dLbls>
        <c:smooth val="0"/>
        <c:axId val="151307008"/>
        <c:axId val="151308544"/>
      </c:lineChart>
      <c:catAx>
        <c:axId val="1513070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8544"/>
        <c:crosses val="autoZero"/>
        <c:auto val="1"/>
        <c:lblAlgn val="ctr"/>
        <c:lblOffset val="100"/>
        <c:noMultiLvlLbl val="0"/>
      </c:catAx>
      <c:valAx>
        <c:axId val="15130854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7008"/>
        <c:crosses val="autoZero"/>
        <c:crossBetween val="between"/>
      </c:valAx>
      <c:spPr>
        <a:ln>
          <a:solidFill>
            <a:schemeClr val="tx1">
              <a:lumMod val="95000"/>
              <a:lumOff val="5000"/>
            </a:schemeClr>
          </a:solidFill>
        </a:ln>
      </c:spPr>
    </c:plotArea>
    <c:legend>
      <c:legendPos val="r"/>
      <c:layout>
        <c:manualLayout>
          <c:xMode val="edge"/>
          <c:yMode val="edge"/>
          <c:x val="0.79740799823036712"/>
          <c:y val="0.28032429908525586"/>
          <c:w val="0.18557561990326576"/>
          <c:h val="0.4501359028234677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rates for different subjects</a:t>
            </a:r>
          </a:p>
        </c:rich>
      </c:tx>
      <c:overlay val="0"/>
    </c:title>
    <c:autoTitleDeleted val="0"/>
    <c:plotArea>
      <c:layout>
        <c:manualLayout>
          <c:layoutTarget val="inner"/>
          <c:xMode val="edge"/>
          <c:yMode val="edge"/>
          <c:x val="0.11280319525276732"/>
          <c:y val="0.12542158792650918"/>
          <c:w val="0.62200123245463879"/>
          <c:h val="0.78519192913385827"/>
        </c:manualLayout>
      </c:layout>
      <c:lineChart>
        <c:grouping val="standard"/>
        <c:varyColors val="0"/>
        <c:ser>
          <c:idx val="1"/>
          <c:order val="0"/>
          <c:tx>
            <c:strRef>
              <c:f>Group_1_rates!$B$106</c:f>
              <c:strCache>
                <c:ptCount val="1"/>
                <c:pt idx="0">
                  <c:v>Female - Group 1</c:v>
                </c:pt>
              </c:strCache>
            </c:strRef>
          </c:tx>
          <c:spPr>
            <a:ln>
              <a:solidFill>
                <a:schemeClr val="tx1">
                  <a:lumMod val="95000"/>
                  <a:lumOff val="5000"/>
                </a:schemeClr>
              </a:solidFill>
              <a:prstDash val="sysDot"/>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Group_1_rates!$C$106:$I$106</c:f>
              <c:numCache>
                <c:formatCode>0%</c:formatCode>
                <c:ptCount val="7"/>
                <c:pt idx="0">
                  <c:v>9.7695470209855723E-2</c:v>
                </c:pt>
                <c:pt idx="1">
                  <c:v>9.9051896588207497E-2</c:v>
                </c:pt>
                <c:pt idx="2">
                  <c:v>9.9810048900491666E-2</c:v>
                </c:pt>
                <c:pt idx="3">
                  <c:v>0.10068892809700127</c:v>
                </c:pt>
                <c:pt idx="4">
                  <c:v>0.10116082046963677</c:v>
                </c:pt>
                <c:pt idx="5">
                  <c:v>0.10154160810387372</c:v>
                </c:pt>
                <c:pt idx="6">
                  <c:v>0.10154160810387372</c:v>
                </c:pt>
              </c:numCache>
            </c:numRef>
          </c:val>
          <c:smooth val="0"/>
          <c:extLst>
            <c:ext xmlns:c16="http://schemas.microsoft.com/office/drawing/2014/chart" uri="{C3380CC4-5D6E-409C-BE32-E72D297353CC}">
              <c16:uniqueId val="{00000000-7F8E-4286-BECA-052E6235495D}"/>
            </c:ext>
          </c:extLst>
        </c:ser>
        <c:ser>
          <c:idx val="3"/>
          <c:order val="1"/>
          <c:tx>
            <c:strRef>
              <c:f>Group_1_rates!$B$108</c:f>
              <c:strCache>
                <c:ptCount val="1"/>
                <c:pt idx="0">
                  <c:v>Female - Group 2</c:v>
                </c:pt>
              </c:strCache>
            </c:strRef>
          </c:tx>
          <c:spPr>
            <a:ln>
              <a:solidFill>
                <a:srgbClr val="FF0000"/>
              </a:solidFill>
              <a:prstDash val="sysDot"/>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Group_1_rates!$C$108:$I$108</c:f>
              <c:numCache>
                <c:formatCode>0%</c:formatCode>
                <c:ptCount val="7"/>
                <c:pt idx="0">
                  <c:v>9.2468221803793327E-2</c:v>
                </c:pt>
                <c:pt idx="1">
                  <c:v>9.3752071863008199E-2</c:v>
                </c:pt>
                <c:pt idx="2">
                  <c:v>9.4469658830170153E-2</c:v>
                </c:pt>
                <c:pt idx="3">
                  <c:v>9.5301513125021484E-2</c:v>
                </c:pt>
                <c:pt idx="4">
                  <c:v>9.5748156643770593E-2</c:v>
                </c:pt>
                <c:pt idx="5">
                  <c:v>9.6108570031895241E-2</c:v>
                </c:pt>
                <c:pt idx="6">
                  <c:v>9.6108570031895241E-2</c:v>
                </c:pt>
              </c:numCache>
            </c:numRef>
          </c:val>
          <c:smooth val="0"/>
          <c:extLst>
            <c:ext xmlns:c16="http://schemas.microsoft.com/office/drawing/2014/chart" uri="{C3380CC4-5D6E-409C-BE32-E72D297353CC}">
              <c16:uniqueId val="{00000001-7F8E-4286-BECA-052E6235495D}"/>
            </c:ext>
          </c:extLst>
        </c:ser>
        <c:ser>
          <c:idx val="5"/>
          <c:order val="2"/>
          <c:tx>
            <c:strRef>
              <c:f>Group_1_rates!$B$110</c:f>
              <c:strCache>
                <c:ptCount val="1"/>
                <c:pt idx="0">
                  <c:v>Female - Group 3</c:v>
                </c:pt>
              </c:strCache>
            </c:strRef>
          </c:tx>
          <c:spPr>
            <a:ln>
              <a:solidFill>
                <a:srgbClr val="00B0F0"/>
              </a:solidFill>
              <a:prstDash val="sysDot"/>
            </a:ln>
          </c:spPr>
          <c:marker>
            <c:symbol val="none"/>
          </c:marker>
          <c:cat>
            <c:strRef>
              <c:f>Group_1_rates!$C$104:$I$104</c:f>
              <c:strCache>
                <c:ptCount val="7"/>
                <c:pt idx="0">
                  <c:v>2017/18</c:v>
                </c:pt>
                <c:pt idx="1">
                  <c:v>2018/19</c:v>
                </c:pt>
                <c:pt idx="2">
                  <c:v>2019/20</c:v>
                </c:pt>
                <c:pt idx="3">
                  <c:v>2020/21</c:v>
                </c:pt>
                <c:pt idx="4">
                  <c:v>2021/22</c:v>
                </c:pt>
                <c:pt idx="5">
                  <c:v>2022/23</c:v>
                </c:pt>
                <c:pt idx="6">
                  <c:v>2023/24</c:v>
                </c:pt>
              </c:strCache>
            </c:strRef>
          </c:cat>
          <c:val>
            <c:numRef>
              <c:f>Group_1_rates!$C$110:$I$110</c:f>
              <c:numCache>
                <c:formatCode>0%</c:formatCode>
                <c:ptCount val="7"/>
                <c:pt idx="0">
                  <c:v>8.3095224661888359E-2</c:v>
                </c:pt>
                <c:pt idx="1">
                  <c:v>8.4248937872995686E-2</c:v>
                </c:pt>
                <c:pt idx="2">
                  <c:v>8.4893786979938476E-2</c:v>
                </c:pt>
                <c:pt idx="3">
                  <c:v>8.5641320761471559E-2</c:v>
                </c:pt>
                <c:pt idx="4">
                  <c:v>8.6042690473251943E-2</c:v>
                </c:pt>
                <c:pt idx="5">
                  <c:v>8.6366570730416578E-2</c:v>
                </c:pt>
                <c:pt idx="6">
                  <c:v>8.6366570730416578E-2</c:v>
                </c:pt>
              </c:numCache>
            </c:numRef>
          </c:val>
          <c:smooth val="0"/>
          <c:extLst>
            <c:ext xmlns:c16="http://schemas.microsoft.com/office/drawing/2014/chart" uri="{C3380CC4-5D6E-409C-BE32-E72D297353CC}">
              <c16:uniqueId val="{00000002-7F8E-4286-BECA-052E6235495D}"/>
            </c:ext>
          </c:extLst>
        </c:ser>
        <c:dLbls>
          <c:showLegendKey val="0"/>
          <c:showVal val="0"/>
          <c:showCatName val="0"/>
          <c:showSerName val="0"/>
          <c:showPercent val="0"/>
          <c:showBubbleSize val="0"/>
        </c:dLbls>
        <c:smooth val="0"/>
        <c:axId val="151614976"/>
        <c:axId val="151616512"/>
      </c:lineChart>
      <c:catAx>
        <c:axId val="1516149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6512"/>
        <c:crosses val="autoZero"/>
        <c:auto val="1"/>
        <c:lblAlgn val="ctr"/>
        <c:lblOffset val="100"/>
        <c:noMultiLvlLbl val="0"/>
      </c:catAx>
      <c:valAx>
        <c:axId val="151616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4976"/>
        <c:crosses val="autoZero"/>
        <c:crossBetween val="between"/>
      </c:valAx>
      <c:spPr>
        <a:ln>
          <a:solidFill>
            <a:schemeClr val="tx1">
              <a:lumMod val="95000"/>
              <a:lumOff val="5000"/>
            </a:schemeClr>
          </a:solidFill>
        </a:ln>
      </c:spPr>
    </c:plotArea>
    <c:legend>
      <c:legendPos val="r"/>
      <c:layout>
        <c:manualLayout>
          <c:xMode val="edge"/>
          <c:yMode val="edge"/>
          <c:x val="0.76094130859250375"/>
          <c:y val="0.33018966968751551"/>
          <c:w val="0.22042173415519173"/>
          <c:h val="0.4474404850337103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Gender breakdown by subject/phase of the current stock</a:t>
            </a:r>
          </a:p>
        </c:rich>
      </c:tx>
      <c:overlay val="0"/>
    </c:title>
    <c:autoTitleDeleted val="0"/>
    <c:plotArea>
      <c:layout/>
      <c:barChart>
        <c:barDir val="col"/>
        <c:grouping val="clustered"/>
        <c:varyColors val="0"/>
        <c:ser>
          <c:idx val="0"/>
          <c:order val="0"/>
          <c:spPr>
            <a:ln>
              <a:solidFill>
                <a:schemeClr val="tx1">
                  <a:lumMod val="95000"/>
                  <a:lumOff val="5000"/>
                </a:schemeClr>
              </a:solidFill>
            </a:ln>
          </c:spPr>
          <c:invertIfNegative val="0"/>
          <c:dPt>
            <c:idx val="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0-C2E6-48A3-A7DA-747F1B63CD47}"/>
              </c:ext>
            </c:extLst>
          </c:dPt>
          <c:dPt>
            <c:idx val="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1-C2E6-48A3-A7DA-747F1B63CD47}"/>
              </c:ext>
            </c:extLst>
          </c:dPt>
          <c:dPt>
            <c:idx val="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2-C2E6-48A3-A7DA-747F1B63CD47}"/>
              </c:ext>
            </c:extLst>
          </c:dPt>
          <c:dPt>
            <c:idx val="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3-C2E6-48A3-A7DA-747F1B63CD47}"/>
              </c:ext>
            </c:extLst>
          </c:dPt>
          <c:dPt>
            <c:idx val="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4-C2E6-48A3-A7DA-747F1B63CD47}"/>
              </c:ext>
            </c:extLst>
          </c:dPt>
          <c:dPt>
            <c:idx val="1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5-C2E6-48A3-A7DA-747F1B63CD47}"/>
              </c:ext>
            </c:extLst>
          </c:dPt>
          <c:dPt>
            <c:idx val="1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6-C2E6-48A3-A7DA-747F1B63CD47}"/>
              </c:ext>
            </c:extLst>
          </c:dPt>
          <c:dPt>
            <c:idx val="1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7-C2E6-48A3-A7DA-747F1B63CD47}"/>
              </c:ext>
            </c:extLst>
          </c:dPt>
          <c:dPt>
            <c:idx val="1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8-C2E6-48A3-A7DA-747F1B63CD47}"/>
              </c:ext>
            </c:extLst>
          </c:dPt>
          <c:dPt>
            <c:idx val="1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9-C2E6-48A3-A7DA-747F1B63CD47}"/>
              </c:ext>
            </c:extLst>
          </c:dPt>
          <c:dPt>
            <c:idx val="2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A-C2E6-48A3-A7DA-747F1B63CD47}"/>
              </c:ext>
            </c:extLst>
          </c:dPt>
          <c:dPt>
            <c:idx val="2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B-C2E6-48A3-A7DA-747F1B63CD47}"/>
              </c:ext>
            </c:extLst>
          </c:dPt>
          <c:dPt>
            <c:idx val="2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C-C2E6-48A3-A7DA-747F1B63CD47}"/>
              </c:ext>
            </c:extLst>
          </c:dPt>
          <c:dPt>
            <c:idx val="2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D-C2E6-48A3-A7DA-747F1B63CD47}"/>
              </c:ext>
            </c:extLst>
          </c:dPt>
          <c:dPt>
            <c:idx val="2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E-C2E6-48A3-A7DA-747F1B63CD47}"/>
              </c:ext>
            </c:extLst>
          </c:dPt>
          <c:dPt>
            <c:idx val="3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F-C2E6-48A3-A7DA-747F1B63CD47}"/>
              </c:ext>
            </c:extLst>
          </c:dPt>
          <c:dPt>
            <c:idx val="3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0-C2E6-48A3-A7DA-747F1B63CD47}"/>
              </c:ext>
            </c:extLst>
          </c:dPt>
          <c:dPt>
            <c:idx val="3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1-C2E6-48A3-A7DA-747F1B63CD47}"/>
              </c:ext>
            </c:extLst>
          </c:dPt>
          <c:dPt>
            <c:idx val="3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2-C2E6-48A3-A7DA-747F1B63CD47}"/>
              </c:ext>
            </c:extLst>
          </c:dPt>
          <c:dPt>
            <c:idx val="3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3-C2E6-48A3-A7DA-747F1B63CD47}"/>
              </c:ext>
            </c:extLst>
          </c:dPt>
          <c:dPt>
            <c:idx val="4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4-C2E6-48A3-A7DA-747F1B63CD47}"/>
              </c:ext>
            </c:extLst>
          </c:dPt>
          <c:cat>
            <c:multiLvlStrRef>
              <c:f>Stock_ages_breakdowns!$C$90:$AR$91</c:f>
              <c:multiLvlStrCache>
                <c:ptCount val="42"/>
                <c:lvl>
                  <c:pt idx="0">
                    <c:v>Male</c:v>
                  </c:pt>
                  <c:pt idx="1">
                    <c:v>Female</c:v>
                  </c:pt>
                  <c:pt idx="2">
                    <c:v>Male</c:v>
                  </c:pt>
                  <c:pt idx="3">
                    <c:v>Female</c:v>
                  </c:pt>
                  <c:pt idx="4">
                    <c:v>Male</c:v>
                  </c:pt>
                  <c:pt idx="5">
                    <c:v>Female</c:v>
                  </c:pt>
                  <c:pt idx="6">
                    <c:v>Male</c:v>
                  </c:pt>
                  <c:pt idx="7">
                    <c:v>Female</c:v>
                  </c:pt>
                  <c:pt idx="8">
                    <c:v>Male</c:v>
                  </c:pt>
                  <c:pt idx="9">
                    <c:v>Female</c:v>
                  </c:pt>
                  <c:pt idx="10">
                    <c:v>Male</c:v>
                  </c:pt>
                  <c:pt idx="11">
                    <c:v>Female</c:v>
                  </c:pt>
                  <c:pt idx="12">
                    <c:v>Male</c:v>
                  </c:pt>
                  <c:pt idx="13">
                    <c:v>Female</c:v>
                  </c:pt>
                  <c:pt idx="14">
                    <c:v>Male</c:v>
                  </c:pt>
                  <c:pt idx="15">
                    <c:v>Female</c:v>
                  </c:pt>
                  <c:pt idx="16">
                    <c:v>Male</c:v>
                  </c:pt>
                  <c:pt idx="17">
                    <c:v>Female</c:v>
                  </c:pt>
                  <c:pt idx="18">
                    <c:v>Male</c:v>
                  </c:pt>
                  <c:pt idx="19">
                    <c:v>Female</c:v>
                  </c:pt>
                  <c:pt idx="20">
                    <c:v>Male</c:v>
                  </c:pt>
                  <c:pt idx="21">
                    <c:v>Female</c:v>
                  </c:pt>
                  <c:pt idx="22">
                    <c:v>Male</c:v>
                  </c:pt>
                  <c:pt idx="23">
                    <c:v>Female</c:v>
                  </c:pt>
                  <c:pt idx="24">
                    <c:v>Male</c:v>
                  </c:pt>
                  <c:pt idx="25">
                    <c:v>Female</c:v>
                  </c:pt>
                  <c:pt idx="26">
                    <c:v>Male</c:v>
                  </c:pt>
                  <c:pt idx="27">
                    <c:v>Female</c:v>
                  </c:pt>
                  <c:pt idx="28">
                    <c:v>Male</c:v>
                  </c:pt>
                  <c:pt idx="29">
                    <c:v>Female</c:v>
                  </c:pt>
                  <c:pt idx="30">
                    <c:v>Male</c:v>
                  </c:pt>
                  <c:pt idx="31">
                    <c:v>Female</c:v>
                  </c:pt>
                  <c:pt idx="32">
                    <c:v>Male</c:v>
                  </c:pt>
                  <c:pt idx="33">
                    <c:v>Female</c:v>
                  </c:pt>
                  <c:pt idx="34">
                    <c:v>Male</c:v>
                  </c:pt>
                  <c:pt idx="35">
                    <c:v>Female</c:v>
                  </c:pt>
                  <c:pt idx="36">
                    <c:v>Male</c:v>
                  </c:pt>
                  <c:pt idx="37">
                    <c:v>Female</c:v>
                  </c:pt>
                  <c:pt idx="38">
                    <c:v>Male</c:v>
                  </c:pt>
                  <c:pt idx="39">
                    <c:v>Female</c:v>
                  </c:pt>
                  <c:pt idx="40">
                    <c:v>Male</c:v>
                  </c:pt>
                  <c:pt idx="41">
                    <c:v>Female</c:v>
                  </c:pt>
                </c:lvl>
                <c:lvl>
                  <c:pt idx="0">
                    <c:v>Art &amp; Design</c:v>
                  </c:pt>
                  <c:pt idx="2">
                    <c:v>Biology</c:v>
                  </c:pt>
                  <c:pt idx="4">
                    <c:v>Business Studies</c:v>
                  </c:pt>
                  <c:pt idx="6">
                    <c:v>Chemistry</c:v>
                  </c:pt>
                  <c:pt idx="8">
                    <c:v>Classics</c:v>
                  </c:pt>
                  <c:pt idx="10">
                    <c:v>Computing</c:v>
                  </c:pt>
                  <c:pt idx="12">
                    <c:v>Design &amp; Technology</c:v>
                  </c:pt>
                  <c:pt idx="14">
                    <c:v>Drama</c:v>
                  </c:pt>
                  <c:pt idx="16">
                    <c:v>English</c:v>
                  </c:pt>
                  <c:pt idx="18">
                    <c:v>Food</c:v>
                  </c:pt>
                  <c:pt idx="20">
                    <c:v>Geography</c:v>
                  </c:pt>
                  <c:pt idx="22">
                    <c:v>History</c:v>
                  </c:pt>
                  <c:pt idx="24">
                    <c:v>Mathematics</c:v>
                  </c:pt>
                  <c:pt idx="26">
                    <c:v>Modern Foreign Languages</c:v>
                  </c:pt>
                  <c:pt idx="28">
                    <c:v>Music</c:v>
                  </c:pt>
                  <c:pt idx="30">
                    <c:v>Others</c:v>
                  </c:pt>
                  <c:pt idx="32">
                    <c:v>Physical Education</c:v>
                  </c:pt>
                  <c:pt idx="34">
                    <c:v>Physics</c:v>
                  </c:pt>
                  <c:pt idx="36">
                    <c:v>Religious Education</c:v>
                  </c:pt>
                  <c:pt idx="38">
                    <c:v>Secondary total</c:v>
                  </c:pt>
                  <c:pt idx="40">
                    <c:v>Primary</c:v>
                  </c:pt>
                </c:lvl>
              </c:multiLvlStrCache>
            </c:multiLvlStrRef>
          </c:cat>
          <c:val>
            <c:numRef>
              <c:f>Stock_ages_breakdowns!$C$92:$AR$92</c:f>
              <c:numCache>
                <c:formatCode>0%</c:formatCode>
                <c:ptCount val="42"/>
                <c:pt idx="0">
                  <c:v>0.2183904368480962</c:v>
                </c:pt>
                <c:pt idx="1">
                  <c:v>0.78160956315190377</c:v>
                </c:pt>
                <c:pt idx="2">
                  <c:v>0.30102116815147023</c:v>
                </c:pt>
                <c:pt idx="3">
                  <c:v>0.6989788318485296</c:v>
                </c:pt>
                <c:pt idx="4">
                  <c:v>0.46528372167055088</c:v>
                </c:pt>
                <c:pt idx="5">
                  <c:v>0.53471627832944912</c:v>
                </c:pt>
                <c:pt idx="6">
                  <c:v>0.38966895156852738</c:v>
                </c:pt>
                <c:pt idx="7">
                  <c:v>0.61033104843147234</c:v>
                </c:pt>
                <c:pt idx="8">
                  <c:v>0.40438667087743596</c:v>
                </c:pt>
                <c:pt idx="9">
                  <c:v>0.59561332912256382</c:v>
                </c:pt>
                <c:pt idx="10">
                  <c:v>0.60223576489705377</c:v>
                </c:pt>
                <c:pt idx="11">
                  <c:v>0.39776423510294623</c:v>
                </c:pt>
                <c:pt idx="12">
                  <c:v>0.42297156204226777</c:v>
                </c:pt>
                <c:pt idx="13">
                  <c:v>0.57702843795773229</c:v>
                </c:pt>
                <c:pt idx="14">
                  <c:v>0.21720423770894934</c:v>
                </c:pt>
                <c:pt idx="15">
                  <c:v>0.78279576229105075</c:v>
                </c:pt>
                <c:pt idx="16">
                  <c:v>0.21042147089485944</c:v>
                </c:pt>
                <c:pt idx="17">
                  <c:v>0.78957852910514048</c:v>
                </c:pt>
                <c:pt idx="18">
                  <c:v>0.1207065366575565</c:v>
                </c:pt>
                <c:pt idx="19">
                  <c:v>0.87929346334244352</c:v>
                </c:pt>
                <c:pt idx="20">
                  <c:v>0.42184951160508383</c:v>
                </c:pt>
                <c:pt idx="21">
                  <c:v>0.57815048839491601</c:v>
                </c:pt>
                <c:pt idx="22">
                  <c:v>0.43986891665523586</c:v>
                </c:pt>
                <c:pt idx="23">
                  <c:v>0.56013108334476402</c:v>
                </c:pt>
                <c:pt idx="24">
                  <c:v>0.46091886409398991</c:v>
                </c:pt>
                <c:pt idx="25">
                  <c:v>0.53908113590601003</c:v>
                </c:pt>
                <c:pt idx="26">
                  <c:v>0.18581472792563092</c:v>
                </c:pt>
                <c:pt idx="27">
                  <c:v>0.81418527207436908</c:v>
                </c:pt>
                <c:pt idx="28">
                  <c:v>0.44931502103250337</c:v>
                </c:pt>
                <c:pt idx="29">
                  <c:v>0.55068497896749702</c:v>
                </c:pt>
                <c:pt idx="30">
                  <c:v>0.31654448033087484</c:v>
                </c:pt>
                <c:pt idx="31">
                  <c:v>0.68345551966912532</c:v>
                </c:pt>
                <c:pt idx="32">
                  <c:v>0.50451064478892838</c:v>
                </c:pt>
                <c:pt idx="33">
                  <c:v>0.49548935521107157</c:v>
                </c:pt>
                <c:pt idx="34">
                  <c:v>0.62285429349252008</c:v>
                </c:pt>
                <c:pt idx="35">
                  <c:v>0.37714570650747969</c:v>
                </c:pt>
                <c:pt idx="36">
                  <c:v>0.30972329173203228</c:v>
                </c:pt>
                <c:pt idx="37">
                  <c:v>0.69027670826796772</c:v>
                </c:pt>
                <c:pt idx="38">
                  <c:v>0.37182417994657013</c:v>
                </c:pt>
                <c:pt idx="39">
                  <c:v>0.62817582005342976</c:v>
                </c:pt>
                <c:pt idx="40">
                  <c:v>0.14303710266463865</c:v>
                </c:pt>
                <c:pt idx="41">
                  <c:v>0.85696289733536157</c:v>
                </c:pt>
              </c:numCache>
            </c:numRef>
          </c:val>
          <c:extLst>
            <c:ext xmlns:c16="http://schemas.microsoft.com/office/drawing/2014/chart" uri="{C3380CC4-5D6E-409C-BE32-E72D297353CC}">
              <c16:uniqueId val="{00000015-C2E6-48A3-A7DA-747F1B63CD47}"/>
            </c:ext>
          </c:extLst>
        </c:ser>
        <c:dLbls>
          <c:showLegendKey val="0"/>
          <c:showVal val="0"/>
          <c:showCatName val="0"/>
          <c:showSerName val="0"/>
          <c:showPercent val="0"/>
          <c:showBubbleSize val="0"/>
        </c:dLbls>
        <c:gapWidth val="150"/>
        <c:axId val="152051072"/>
        <c:axId val="152061056"/>
      </c:barChart>
      <c:catAx>
        <c:axId val="152051072"/>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52061056"/>
        <c:crosses val="autoZero"/>
        <c:auto val="1"/>
        <c:lblAlgn val="ctr"/>
        <c:lblOffset val="100"/>
        <c:noMultiLvlLbl val="0"/>
      </c:catAx>
      <c:valAx>
        <c:axId val="15206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05107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percentage</a:t>
            </a:r>
            <a:r>
              <a:rPr lang="en-GB" baseline="0"/>
              <a:t> of teachers who are unqualified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218103910458996E-2"/>
          <c:y val="0.12551607445008461"/>
          <c:w val="0.92752798845592477"/>
          <c:h val="0.51515568168192172"/>
        </c:manualLayout>
      </c:layout>
      <c:barChart>
        <c:barDir val="col"/>
        <c:grouping val="clustered"/>
        <c:varyColors val="0"/>
        <c:ser>
          <c:idx val="0"/>
          <c:order val="0"/>
          <c:tx>
            <c:strRef>
              <c:f>USER_TESTING_TAB!$C$318</c:f>
              <c:strCache>
                <c:ptCount val="1"/>
                <c:pt idx="0">
                  <c:v>From 2019/20 TSM data</c:v>
                </c:pt>
              </c:strCache>
            </c:strRef>
          </c:tx>
          <c:spPr>
            <a:solidFill>
              <a:schemeClr val="tx2">
                <a:lumMod val="40000"/>
                <a:lumOff val="60000"/>
              </a:schemeClr>
            </a:solidFill>
            <a:ln>
              <a:noFill/>
            </a:ln>
            <a:effectLst/>
          </c:spPr>
          <c:invertIfNegative val="0"/>
          <c:cat>
            <c:strRef>
              <c:f>USER_TESTING_TAB!$B$319:$B$338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USER_TESTING_TAB!$C$319:$C$338</c:f>
              <c:numCache>
                <c:formatCode>0.00%</c:formatCode>
                <c:ptCount val="20"/>
                <c:pt idx="0">
                  <c:v>2.9757207017174145E-2</c:v>
                </c:pt>
                <c:pt idx="1">
                  <c:v>4.9441001938149452E-2</c:v>
                </c:pt>
                <c:pt idx="2">
                  <c:v>2.9394941499118716E-2</c:v>
                </c:pt>
                <c:pt idx="3">
                  <c:v>6.4132267866130577E-2</c:v>
                </c:pt>
                <c:pt idx="4">
                  <c:v>3.1190017196660001E-2</c:v>
                </c:pt>
                <c:pt idx="5">
                  <c:v>7.5486627093549183E-2</c:v>
                </c:pt>
                <c:pt idx="6">
                  <c:v>3.7257063647752081E-2</c:v>
                </c:pt>
                <c:pt idx="7">
                  <c:v>5.644662762170731E-2</c:v>
                </c:pt>
                <c:pt idx="8">
                  <c:v>6.4764920401196663E-2</c:v>
                </c:pt>
                <c:pt idx="9">
                  <c:v>6.0181402770939474E-2</c:v>
                </c:pt>
                <c:pt idx="10">
                  <c:v>7.546276162443577E-2</c:v>
                </c:pt>
                <c:pt idx="11">
                  <c:v>3.1265198366351304E-2</c:v>
                </c:pt>
                <c:pt idx="12">
                  <c:v>3.4514786669251792E-2</c:v>
                </c:pt>
                <c:pt idx="13">
                  <c:v>4.1889488926854609E-2</c:v>
                </c:pt>
                <c:pt idx="14">
                  <c:v>2.846052030460831E-2</c:v>
                </c:pt>
                <c:pt idx="15">
                  <c:v>4.503482553796246E-2</c:v>
                </c:pt>
                <c:pt idx="16">
                  <c:v>0.11869934113639018</c:v>
                </c:pt>
                <c:pt idx="17">
                  <c:v>3.387039587889739E-2</c:v>
                </c:pt>
                <c:pt idx="18">
                  <c:v>2.9818199917299587E-2</c:v>
                </c:pt>
                <c:pt idx="19">
                  <c:v>4.0591898455472779E-2</c:v>
                </c:pt>
              </c:numCache>
            </c:numRef>
          </c:val>
          <c:extLst>
            <c:ext xmlns:c16="http://schemas.microsoft.com/office/drawing/2014/chart" uri="{C3380CC4-5D6E-409C-BE32-E72D297353CC}">
              <c16:uniqueId val="{00000000-311D-4B73-A1F9-1E9D6CB54C9D}"/>
            </c:ext>
          </c:extLst>
        </c:ser>
        <c:ser>
          <c:idx val="1"/>
          <c:order val="1"/>
          <c:tx>
            <c:strRef>
              <c:f>USER_TESTING_TAB!$D$318</c:f>
              <c:strCache>
                <c:ptCount val="1"/>
                <c:pt idx="0">
                  <c:v>From latest SWC data</c:v>
                </c:pt>
              </c:strCache>
            </c:strRef>
          </c:tx>
          <c:spPr>
            <a:solidFill>
              <a:schemeClr val="tx2">
                <a:lumMod val="75000"/>
              </a:schemeClr>
            </a:solidFill>
            <a:ln>
              <a:noFill/>
            </a:ln>
            <a:effectLst/>
          </c:spPr>
          <c:invertIfNegative val="0"/>
          <c:cat>
            <c:strRef>
              <c:f>USER_TESTING_TAB!$B$319:$B$338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USER_TESTING_TAB!$D$319:$D$338</c:f>
              <c:numCache>
                <c:formatCode>0.00%</c:formatCode>
                <c:ptCount val="20"/>
                <c:pt idx="0">
                  <c:v>3.0574745339674799E-2</c:v>
                </c:pt>
                <c:pt idx="1">
                  <c:v>4.9443999438657432E-2</c:v>
                </c:pt>
                <c:pt idx="2">
                  <c:v>3.1635829011933729E-2</c:v>
                </c:pt>
                <c:pt idx="3">
                  <c:v>6.9284116470736012E-2</c:v>
                </c:pt>
                <c:pt idx="4">
                  <c:v>3.1191464403809904E-2</c:v>
                </c:pt>
                <c:pt idx="5">
                  <c:v>7.5488228522529316E-2</c:v>
                </c:pt>
                <c:pt idx="6">
                  <c:v>3.9649493064785733E-2</c:v>
                </c:pt>
                <c:pt idx="7">
                  <c:v>6.0450472708023985E-2</c:v>
                </c:pt>
                <c:pt idx="8">
                  <c:v>6.8129004393895035E-2</c:v>
                </c:pt>
                <c:pt idx="9">
                  <c:v>6.018372960355528E-2</c:v>
                </c:pt>
                <c:pt idx="10">
                  <c:v>8.0856914392103962E-2</c:v>
                </c:pt>
                <c:pt idx="11">
                  <c:v>3.1274920658100946E-2</c:v>
                </c:pt>
                <c:pt idx="12">
                  <c:v>3.4510445131161326E-2</c:v>
                </c:pt>
                <c:pt idx="13">
                  <c:v>4.3734144137565815E-2</c:v>
                </c:pt>
                <c:pt idx="14">
                  <c:v>2.8463002658115459E-2</c:v>
                </c:pt>
                <c:pt idx="15">
                  <c:v>4.5045995948400419E-2</c:v>
                </c:pt>
                <c:pt idx="16">
                  <c:v>0.12235929777552092</c:v>
                </c:pt>
                <c:pt idx="17">
                  <c:v>3.3870539257282964E-2</c:v>
                </c:pt>
                <c:pt idx="18">
                  <c:v>2.980249567175319E-2</c:v>
                </c:pt>
                <c:pt idx="19">
                  <c:v>4.5787360946438156E-2</c:v>
                </c:pt>
              </c:numCache>
            </c:numRef>
          </c:val>
          <c:extLst>
            <c:ext xmlns:c16="http://schemas.microsoft.com/office/drawing/2014/chart" uri="{C3380CC4-5D6E-409C-BE32-E72D297353CC}">
              <c16:uniqueId val="{00000001-311D-4B73-A1F9-1E9D6CB54C9D}"/>
            </c:ext>
          </c:extLst>
        </c:ser>
        <c:dLbls>
          <c:showLegendKey val="0"/>
          <c:showVal val="0"/>
          <c:showCatName val="0"/>
          <c:showSerName val="0"/>
          <c:showPercent val="0"/>
          <c:showBubbleSize val="0"/>
        </c:dLbls>
        <c:gapWidth val="219"/>
        <c:overlap val="-27"/>
        <c:axId val="749007424"/>
        <c:axId val="749008080"/>
      </c:barChart>
      <c:catAx>
        <c:axId val="749007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8080"/>
        <c:crosses val="autoZero"/>
        <c:auto val="1"/>
        <c:lblAlgn val="ctr"/>
        <c:lblOffset val="100"/>
        <c:noMultiLvlLbl val="0"/>
      </c:catAx>
      <c:valAx>
        <c:axId val="749008080"/>
        <c:scaling>
          <c:orientation val="minMax"/>
        </c:scaling>
        <c:delete val="0"/>
        <c:axPos val="l"/>
        <c:majorGridlines>
          <c:spPr>
            <a:ln w="9525" cap="flat" cmpd="sng" algn="ctr">
              <a:solidFill>
                <a:schemeClr val="bg1"/>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7424"/>
        <c:crosses val="autoZero"/>
        <c:crossBetween val="between"/>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group breakdown by subject/phase of the current stock</a:t>
            </a:r>
          </a:p>
        </c:rich>
      </c:tx>
      <c:overlay val="0"/>
    </c:title>
    <c:autoTitleDeleted val="0"/>
    <c:plotArea>
      <c:layout>
        <c:manualLayout>
          <c:layoutTarget val="inner"/>
          <c:xMode val="edge"/>
          <c:yMode val="edge"/>
          <c:x val="4.3121839816971236E-2"/>
          <c:y val="8.3459461299326063E-2"/>
          <c:w val="0.86607395906497608"/>
          <c:h val="0.67733402921176644"/>
        </c:manualLayout>
      </c:layout>
      <c:barChart>
        <c:barDir val="col"/>
        <c:grouping val="clustered"/>
        <c:varyColors val="0"/>
        <c:ser>
          <c:idx val="0"/>
          <c:order val="0"/>
          <c:tx>
            <c:strRef>
              <c:f>Stock_ages_breakdowns!$B$97</c:f>
              <c:strCache>
                <c:ptCount val="1"/>
                <c:pt idx="0">
                  <c:v>Under 40</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Stock_ages_breakdowns!$C$97:$W$97</c:f>
              <c:numCache>
                <c:formatCode>0%</c:formatCode>
                <c:ptCount val="21"/>
                <c:pt idx="0">
                  <c:v>0.47060696030118443</c:v>
                </c:pt>
                <c:pt idx="1">
                  <c:v>0.57060346423423502</c:v>
                </c:pt>
                <c:pt idx="2">
                  <c:v>0.45249075223479535</c:v>
                </c:pt>
                <c:pt idx="3">
                  <c:v>0.55299368800955961</c:v>
                </c:pt>
                <c:pt idx="4">
                  <c:v>0.51548306693425416</c:v>
                </c:pt>
                <c:pt idx="5">
                  <c:v>0.49316996989141976</c:v>
                </c:pt>
                <c:pt idx="6">
                  <c:v>0.42880950236467225</c:v>
                </c:pt>
                <c:pt idx="7">
                  <c:v>0.62880258598885574</c:v>
                </c:pt>
                <c:pt idx="8">
                  <c:v>0.59868324788067362</c:v>
                </c:pt>
                <c:pt idx="9">
                  <c:v>0.36965425055794915</c:v>
                </c:pt>
                <c:pt idx="10">
                  <c:v>0.59258945359053061</c:v>
                </c:pt>
                <c:pt idx="11">
                  <c:v>0.61001362195168418</c:v>
                </c:pt>
                <c:pt idx="12">
                  <c:v>0.52860453897376836</c:v>
                </c:pt>
                <c:pt idx="13">
                  <c:v>0.45036590601803261</c:v>
                </c:pt>
                <c:pt idx="14">
                  <c:v>0.58500473062623759</c:v>
                </c:pt>
                <c:pt idx="15">
                  <c:v>0.52331885797166522</c:v>
                </c:pt>
                <c:pt idx="16">
                  <c:v>0.70379174228051933</c:v>
                </c:pt>
                <c:pt idx="17">
                  <c:v>0.52714165810898628</c:v>
                </c:pt>
                <c:pt idx="18">
                  <c:v>0.5513389511233866</c:v>
                </c:pt>
                <c:pt idx="19">
                  <c:v>0.55247514854046731</c:v>
                </c:pt>
                <c:pt idx="20">
                  <c:v>0.5674368827221149</c:v>
                </c:pt>
              </c:numCache>
            </c:numRef>
          </c:val>
          <c:extLst>
            <c:ext xmlns:c16="http://schemas.microsoft.com/office/drawing/2014/chart" uri="{C3380CC4-5D6E-409C-BE32-E72D297353CC}">
              <c16:uniqueId val="{00000000-79FF-4271-8DCE-9E3010135739}"/>
            </c:ext>
          </c:extLst>
        </c:ser>
        <c:ser>
          <c:idx val="1"/>
          <c:order val="1"/>
          <c:tx>
            <c:strRef>
              <c:f>Stock_ages_breakdowns!$B$98</c:f>
              <c:strCache>
                <c:ptCount val="1"/>
                <c:pt idx="0">
                  <c:v>40-49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Stock_ages_breakdowns!$C$98:$W$98</c:f>
              <c:numCache>
                <c:formatCode>0%</c:formatCode>
                <c:ptCount val="21"/>
                <c:pt idx="0">
                  <c:v>0.3214768391331993</c:v>
                </c:pt>
                <c:pt idx="1">
                  <c:v>0.28029676979413276</c:v>
                </c:pt>
                <c:pt idx="2">
                  <c:v>0.33769811205927308</c:v>
                </c:pt>
                <c:pt idx="3">
                  <c:v>0.2720086903801443</c:v>
                </c:pt>
                <c:pt idx="4">
                  <c:v>0.21239935751809097</c:v>
                </c:pt>
                <c:pt idx="5">
                  <c:v>0.31295665271305728</c:v>
                </c:pt>
                <c:pt idx="6">
                  <c:v>0.30138639887006957</c:v>
                </c:pt>
                <c:pt idx="7">
                  <c:v>0.24671229113969362</c:v>
                </c:pt>
                <c:pt idx="8">
                  <c:v>0.24408092625652372</c:v>
                </c:pt>
                <c:pt idx="9">
                  <c:v>0.31509434412631732</c:v>
                </c:pt>
                <c:pt idx="10">
                  <c:v>0.28142334716329348</c:v>
                </c:pt>
                <c:pt idx="11">
                  <c:v>0.25791760866002994</c:v>
                </c:pt>
                <c:pt idx="12">
                  <c:v>0.26563544317499277</c:v>
                </c:pt>
                <c:pt idx="13">
                  <c:v>0.33835532957550574</c:v>
                </c:pt>
                <c:pt idx="14">
                  <c:v>0.27301444125130259</c:v>
                </c:pt>
                <c:pt idx="15">
                  <c:v>0.2750257637005713</c:v>
                </c:pt>
                <c:pt idx="16">
                  <c:v>0.22000043774237052</c:v>
                </c:pt>
                <c:pt idx="17">
                  <c:v>0.26988526882914554</c:v>
                </c:pt>
                <c:pt idx="18">
                  <c:v>0.27707692191138344</c:v>
                </c:pt>
                <c:pt idx="19">
                  <c:v>0.27336808690912684</c:v>
                </c:pt>
                <c:pt idx="20">
                  <c:v>0.25887497342201726</c:v>
                </c:pt>
              </c:numCache>
            </c:numRef>
          </c:val>
          <c:extLst>
            <c:ext xmlns:c16="http://schemas.microsoft.com/office/drawing/2014/chart" uri="{C3380CC4-5D6E-409C-BE32-E72D297353CC}">
              <c16:uniqueId val="{00000001-79FF-4271-8DCE-9E3010135739}"/>
            </c:ext>
          </c:extLst>
        </c:ser>
        <c:ser>
          <c:idx val="2"/>
          <c:order val="2"/>
          <c:tx>
            <c:strRef>
              <c:f>Stock_ages_breakdowns!$B$99</c:f>
              <c:strCache>
                <c:ptCount val="1"/>
                <c:pt idx="0">
                  <c:v>50-59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Stock_ages_breakdowns!$C$99:$W$99</c:f>
              <c:numCache>
                <c:formatCode>0%</c:formatCode>
                <c:ptCount val="21"/>
                <c:pt idx="0">
                  <c:v>0.18569708407952815</c:v>
                </c:pt>
                <c:pt idx="1">
                  <c:v>0.12947847049413791</c:v>
                </c:pt>
                <c:pt idx="2">
                  <c:v>0.18539535805489904</c:v>
                </c:pt>
                <c:pt idx="3">
                  <c:v>0.15247433615609382</c:v>
                </c:pt>
                <c:pt idx="4">
                  <c:v>0.20900017997643322</c:v>
                </c:pt>
                <c:pt idx="5">
                  <c:v>0.17500207437969878</c:v>
                </c:pt>
                <c:pt idx="6">
                  <c:v>0.23410632798273504</c:v>
                </c:pt>
                <c:pt idx="7">
                  <c:v>0.10997453126875573</c:v>
                </c:pt>
                <c:pt idx="8">
                  <c:v>0.13569125501790838</c:v>
                </c:pt>
                <c:pt idx="9">
                  <c:v>0.27281433123679721</c:v>
                </c:pt>
                <c:pt idx="10">
                  <c:v>0.11080979588856407</c:v>
                </c:pt>
                <c:pt idx="11">
                  <c:v>0.11600769879068394</c:v>
                </c:pt>
                <c:pt idx="12">
                  <c:v>0.17775434500330856</c:v>
                </c:pt>
                <c:pt idx="13">
                  <c:v>0.18851392419549293</c:v>
                </c:pt>
                <c:pt idx="14">
                  <c:v>0.12510285612188562</c:v>
                </c:pt>
                <c:pt idx="15">
                  <c:v>0.16893684409159812</c:v>
                </c:pt>
                <c:pt idx="16">
                  <c:v>6.7154425569782558E-2</c:v>
                </c:pt>
                <c:pt idx="17">
                  <c:v>0.17997100196314136</c:v>
                </c:pt>
                <c:pt idx="18">
                  <c:v>0.15100863718986396</c:v>
                </c:pt>
                <c:pt idx="19">
                  <c:v>0.15201307904983674</c:v>
                </c:pt>
                <c:pt idx="20">
                  <c:v>0.1500455184079886</c:v>
                </c:pt>
              </c:numCache>
            </c:numRef>
          </c:val>
          <c:extLst>
            <c:ext xmlns:c16="http://schemas.microsoft.com/office/drawing/2014/chart" uri="{C3380CC4-5D6E-409C-BE32-E72D297353CC}">
              <c16:uniqueId val="{00000002-79FF-4271-8DCE-9E3010135739}"/>
            </c:ext>
          </c:extLst>
        </c:ser>
        <c:ser>
          <c:idx val="3"/>
          <c:order val="3"/>
          <c:tx>
            <c:strRef>
              <c:f>Stock_ages_breakdowns!$B$100</c:f>
              <c:strCache>
                <c:ptCount val="1"/>
                <c:pt idx="0">
                  <c:v>60 plus</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Stock_ages_breakdowns!$C$100:$W$100</c:f>
              <c:numCache>
                <c:formatCode>0%</c:formatCode>
                <c:ptCount val="21"/>
                <c:pt idx="0">
                  <c:v>2.2219116486088E-2</c:v>
                </c:pt>
                <c:pt idx="1">
                  <c:v>1.9621295477494187E-2</c:v>
                </c:pt>
                <c:pt idx="2">
                  <c:v>2.4415777651032526E-2</c:v>
                </c:pt>
                <c:pt idx="3">
                  <c:v>2.252328545420219E-2</c:v>
                </c:pt>
                <c:pt idx="4">
                  <c:v>6.311739557122141E-2</c:v>
                </c:pt>
                <c:pt idx="5">
                  <c:v>1.8871303015824202E-2</c:v>
                </c:pt>
                <c:pt idx="6">
                  <c:v>3.5697770782523112E-2</c:v>
                </c:pt>
                <c:pt idx="7">
                  <c:v>1.4510591602694913E-2</c:v>
                </c:pt>
                <c:pt idx="8">
                  <c:v>2.1544570844894181E-2</c:v>
                </c:pt>
                <c:pt idx="9">
                  <c:v>4.2437074078936377E-2</c:v>
                </c:pt>
                <c:pt idx="10">
                  <c:v>1.5177403357611821E-2</c:v>
                </c:pt>
                <c:pt idx="11">
                  <c:v>1.6061070597601822E-2</c:v>
                </c:pt>
                <c:pt idx="12">
                  <c:v>2.8005672847930214E-2</c:v>
                </c:pt>
                <c:pt idx="13">
                  <c:v>2.2764840210968657E-2</c:v>
                </c:pt>
                <c:pt idx="14">
                  <c:v>1.6877972000574486E-2</c:v>
                </c:pt>
                <c:pt idx="15">
                  <c:v>3.2718534236165525E-2</c:v>
                </c:pt>
                <c:pt idx="16">
                  <c:v>9.0533944073275373E-3</c:v>
                </c:pt>
                <c:pt idx="17">
                  <c:v>2.3002071098726495E-2</c:v>
                </c:pt>
                <c:pt idx="18">
                  <c:v>2.0575489775365961E-2</c:v>
                </c:pt>
                <c:pt idx="19">
                  <c:v>2.2143685500569041E-2</c:v>
                </c:pt>
                <c:pt idx="20">
                  <c:v>2.3642625447879373E-2</c:v>
                </c:pt>
              </c:numCache>
            </c:numRef>
          </c:val>
          <c:extLst>
            <c:ext xmlns:c16="http://schemas.microsoft.com/office/drawing/2014/chart" uri="{C3380CC4-5D6E-409C-BE32-E72D297353CC}">
              <c16:uniqueId val="{00000003-79FF-4271-8DCE-9E3010135739}"/>
            </c:ext>
          </c:extLst>
        </c:ser>
        <c:dLbls>
          <c:showLegendKey val="0"/>
          <c:showVal val="0"/>
          <c:showCatName val="0"/>
          <c:showSerName val="0"/>
          <c:showPercent val="0"/>
          <c:showBubbleSize val="0"/>
        </c:dLbls>
        <c:gapWidth val="150"/>
        <c:axId val="152107264"/>
        <c:axId val="152436736"/>
      </c:barChart>
      <c:catAx>
        <c:axId val="152107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2436736"/>
        <c:crosses val="autoZero"/>
        <c:auto val="1"/>
        <c:lblAlgn val="ctr"/>
        <c:lblOffset val="100"/>
        <c:noMultiLvlLbl val="0"/>
      </c:catAx>
      <c:valAx>
        <c:axId val="15243673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107264"/>
        <c:crosses val="autoZero"/>
        <c:crossBetween val="between"/>
      </c:valAx>
      <c:spPr>
        <a:ln>
          <a:solidFill>
            <a:sysClr val="windowText" lastClr="000000"/>
          </a:solidFill>
        </a:ln>
      </c:spPr>
    </c:plotArea>
    <c:legend>
      <c:legendPos val="r"/>
      <c:layout>
        <c:manualLayout>
          <c:xMode val="edge"/>
          <c:yMode val="edge"/>
          <c:x val="0.91164139979354053"/>
          <c:y val="0.25186606338386802"/>
          <c:w val="8.0878960493523722E-2"/>
          <c:h val="0.347015512986249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No. of entrants (including UGs) expected for each phase/subject via different entrant routes for 2021/22</a:t>
            </a:r>
          </a:p>
        </c:rich>
      </c:tx>
      <c:overlay val="0"/>
    </c:title>
    <c:autoTitleDeleted val="0"/>
    <c:plotArea>
      <c:layout>
        <c:manualLayout>
          <c:layoutTarget val="inner"/>
          <c:xMode val="edge"/>
          <c:yMode val="edge"/>
          <c:x val="4.9228338851669586E-2"/>
          <c:y val="0.10024212398982042"/>
          <c:w val="0.9285229655781615"/>
          <c:h val="0.59605418603720284"/>
        </c:manualLayout>
      </c:layout>
      <c:barChart>
        <c:barDir val="col"/>
        <c:grouping val="clustered"/>
        <c:varyColors val="0"/>
        <c:ser>
          <c:idx val="0"/>
          <c:order val="0"/>
          <c:tx>
            <c:strRef>
              <c:f>Check_of_all_entrant_numbers!$D$18</c:f>
              <c:strCache>
                <c:ptCount val="1"/>
                <c:pt idx="0">
                  <c:v>No. of all entrants expected</c:v>
                </c:pt>
              </c:strCache>
            </c:strRef>
          </c:tx>
          <c:spPr>
            <a:solidFill>
              <a:srgbClr val="FF0000"/>
            </a:solidFill>
            <a:ln>
              <a:solidFill>
                <a:schemeClr val="tx1">
                  <a:lumMod val="95000"/>
                  <a:lumOff val="5000"/>
                </a:schemeClr>
              </a:solidFill>
            </a:ln>
          </c:spPr>
          <c:invertIfNegative val="0"/>
          <c:cat>
            <c:strRef>
              <c:extLst>
                <c:ext xmlns:c15="http://schemas.microsoft.com/office/drawing/2012/chart" uri="{02D57815-91ED-43cb-92C2-25804820EDAC}">
                  <c15:fullRef>
                    <c15:sqref>Check_of_all_entrant_numbers!$C$19:$C$38</c15:sqref>
                  </c15:fullRef>
                </c:ext>
              </c:extLst>
              <c:f>Check_of_all_entrant_numbers!$C$20:$C$38</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extLst>
                <c:ext xmlns:c15="http://schemas.microsoft.com/office/drawing/2012/chart" uri="{02D57815-91ED-43cb-92C2-25804820EDAC}">
                  <c15:fullRef>
                    <c15:sqref>Check_of_all_entrant_numbers!$D$19:$D$38</c15:sqref>
                  </c15:fullRef>
                </c:ext>
              </c:extLst>
              <c:f>Check_of_all_entrant_numbers!$D$20:$D$38</c:f>
              <c:numCache>
                <c:formatCode>#,##0</c:formatCode>
                <c:ptCount val="19"/>
                <c:pt idx="0">
                  <c:v>901.71115768374045</c:v>
                </c:pt>
                <c:pt idx="1">
                  <c:v>1591.1952490679721</c:v>
                </c:pt>
                <c:pt idx="2">
                  <c:v>483.70171038615314</c:v>
                </c:pt>
                <c:pt idx="3">
                  <c:v>1510.8848342364454</c:v>
                </c:pt>
                <c:pt idx="4">
                  <c:v>35.244488149455528</c:v>
                </c:pt>
                <c:pt idx="5">
                  <c:v>766.99971405380791</c:v>
                </c:pt>
                <c:pt idx="6">
                  <c:v>1082.9294677737767</c:v>
                </c:pt>
                <c:pt idx="7">
                  <c:v>483.75557112324134</c:v>
                </c:pt>
                <c:pt idx="8">
                  <c:v>3910.5448128973103</c:v>
                </c:pt>
                <c:pt idx="9">
                  <c:v>229.93698395158549</c:v>
                </c:pt>
                <c:pt idx="10">
                  <c:v>1374.7488906990911</c:v>
                </c:pt>
                <c:pt idx="11">
                  <c:v>1481.4701713556856</c:v>
                </c:pt>
                <c:pt idx="12">
                  <c:v>4502.1039751054168</c:v>
                </c:pt>
                <c:pt idx="13">
                  <c:v>2558.3706712169346</c:v>
                </c:pt>
                <c:pt idx="14">
                  <c:v>498.50796686384649</c:v>
                </c:pt>
                <c:pt idx="15">
                  <c:v>1017.1865166104074</c:v>
                </c:pt>
                <c:pt idx="16">
                  <c:v>1677.1649491349403</c:v>
                </c:pt>
                <c:pt idx="17">
                  <c:v>1532.1991165600582</c:v>
                </c:pt>
                <c:pt idx="18">
                  <c:v>756.65065888120807</c:v>
                </c:pt>
              </c:numCache>
            </c:numRef>
          </c:val>
          <c:extLst>
            <c:ext xmlns:c16="http://schemas.microsoft.com/office/drawing/2014/chart" uri="{C3380CC4-5D6E-409C-BE32-E72D297353CC}">
              <c16:uniqueId val="{00000000-A3B9-47B9-8AC9-02B8D1F92173}"/>
            </c:ext>
          </c:extLst>
        </c:ser>
        <c:ser>
          <c:idx val="1"/>
          <c:order val="1"/>
          <c:tx>
            <c:strRef>
              <c:f>Check_of_all_entrant_numbers!$E$18</c:f>
              <c:strCache>
                <c:ptCount val="1"/>
                <c:pt idx="0">
                  <c:v>No. re-entrants expected</c:v>
                </c:pt>
              </c:strCache>
            </c:strRef>
          </c:tx>
          <c:spPr>
            <a:solidFill>
              <a:srgbClr val="FFFF00"/>
            </a:solidFill>
            <a:ln>
              <a:solidFill>
                <a:schemeClr val="tx1">
                  <a:lumMod val="95000"/>
                  <a:lumOff val="5000"/>
                </a:schemeClr>
              </a:solidFill>
            </a:ln>
          </c:spPr>
          <c:invertIfNegative val="0"/>
          <c:cat>
            <c:strRef>
              <c:extLst>
                <c:ext xmlns:c15="http://schemas.microsoft.com/office/drawing/2012/chart" uri="{02D57815-91ED-43cb-92C2-25804820EDAC}">
                  <c15:fullRef>
                    <c15:sqref>Check_of_all_entrant_numbers!$C$19:$C$38</c15:sqref>
                  </c15:fullRef>
                </c:ext>
              </c:extLst>
              <c:f>Check_of_all_entrant_numbers!$C$20:$C$38</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extLst>
                <c:ext xmlns:c15="http://schemas.microsoft.com/office/drawing/2012/chart" uri="{02D57815-91ED-43cb-92C2-25804820EDAC}">
                  <c15:fullRef>
                    <c15:sqref>Check_of_all_entrant_numbers!$E$19:$E$38</c15:sqref>
                  </c15:fullRef>
                </c:ext>
              </c:extLst>
              <c:f>Check_of_all_entrant_numbers!$E$20:$E$38</c:f>
              <c:numCache>
                <c:formatCode>#,##0</c:formatCode>
                <c:ptCount val="19"/>
                <c:pt idx="0">
                  <c:v>332.38615648301277</c:v>
                </c:pt>
                <c:pt idx="1">
                  <c:v>586.54178618607364</c:v>
                </c:pt>
                <c:pt idx="2">
                  <c:v>178.3007241614971</c:v>
                </c:pt>
                <c:pt idx="3">
                  <c:v>556.93799357029013</c:v>
                </c:pt>
                <c:pt idx="4">
                  <c:v>12.991721188524286</c:v>
                </c:pt>
                <c:pt idx="5">
                  <c:v>282.72921412305607</c:v>
                </c:pt>
                <c:pt idx="6">
                  <c:v>399.18632531967268</c:v>
                </c:pt>
                <c:pt idx="7">
                  <c:v>178.3205781504752</c:v>
                </c:pt>
                <c:pt idx="8">
                  <c:v>1441.4937078658234</c:v>
                </c:pt>
                <c:pt idx="9">
                  <c:v>84.75870535448054</c:v>
                </c:pt>
                <c:pt idx="10">
                  <c:v>506.75595617840054</c:v>
                </c:pt>
                <c:pt idx="11">
                  <c:v>546.09524569491293</c:v>
                </c:pt>
                <c:pt idx="12">
                  <c:v>1659.5525336695814</c:v>
                </c:pt>
                <c:pt idx="13">
                  <c:v>580</c:v>
                </c:pt>
                <c:pt idx="14">
                  <c:v>183.75856356005127</c:v>
                </c:pt>
                <c:pt idx="15">
                  <c:v>374.95234898829966</c:v>
                </c:pt>
                <c:pt idx="16">
                  <c:v>618.23168814166115</c:v>
                </c:pt>
                <c:pt idx="17">
                  <c:v>564.79480261537049</c:v>
                </c:pt>
                <c:pt idx="18">
                  <c:v>278.91437536594538</c:v>
                </c:pt>
              </c:numCache>
            </c:numRef>
          </c:val>
          <c:extLst>
            <c:ext xmlns:c16="http://schemas.microsoft.com/office/drawing/2014/chart" uri="{C3380CC4-5D6E-409C-BE32-E72D297353CC}">
              <c16:uniqueId val="{00000001-A3B9-47B9-8AC9-02B8D1F92173}"/>
            </c:ext>
          </c:extLst>
        </c:ser>
        <c:ser>
          <c:idx val="2"/>
          <c:order val="2"/>
          <c:tx>
            <c:strRef>
              <c:f>Check_of_all_entrant_numbers!$F$18</c:f>
              <c:strCache>
                <c:ptCount val="1"/>
                <c:pt idx="0">
                  <c:v>No. of new to state-funded sector entrants expected</c:v>
                </c:pt>
              </c:strCache>
            </c:strRef>
          </c:tx>
          <c:spPr>
            <a:solidFill>
              <a:srgbClr val="92D050"/>
            </a:solidFill>
            <a:ln>
              <a:solidFill>
                <a:schemeClr val="tx1">
                  <a:lumMod val="95000"/>
                  <a:lumOff val="5000"/>
                </a:schemeClr>
              </a:solidFill>
            </a:ln>
          </c:spPr>
          <c:invertIfNegative val="0"/>
          <c:cat>
            <c:strRef>
              <c:extLst>
                <c:ext xmlns:c15="http://schemas.microsoft.com/office/drawing/2012/chart" uri="{02D57815-91ED-43cb-92C2-25804820EDAC}">
                  <c15:fullRef>
                    <c15:sqref>Check_of_all_entrant_numbers!$C$19:$C$38</c15:sqref>
                  </c15:fullRef>
                </c:ext>
              </c:extLst>
              <c:f>Check_of_all_entrant_numbers!$C$20:$C$38</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extLst>
                <c:ext xmlns:c15="http://schemas.microsoft.com/office/drawing/2012/chart" uri="{02D57815-91ED-43cb-92C2-25804820EDAC}">
                  <c15:fullRef>
                    <c15:sqref>Check_of_all_entrant_numbers!$F$19:$F$38</c15:sqref>
                  </c15:fullRef>
                </c:ext>
              </c:extLst>
              <c:f>Check_of_all_entrant_numbers!$F$20:$F$38</c:f>
              <c:numCache>
                <c:formatCode>#,##0</c:formatCode>
                <c:ptCount val="19"/>
                <c:pt idx="0">
                  <c:v>100.70830685994231</c:v>
                </c:pt>
                <c:pt idx="1">
                  <c:v>177.71386995903558</c:v>
                </c:pt>
                <c:pt idx="2">
                  <c:v>54.022598992096334</c:v>
                </c:pt>
                <c:pt idx="3">
                  <c:v>168.74433927065147</c:v>
                </c:pt>
                <c:pt idx="4">
                  <c:v>3.9363078713525939</c:v>
                </c:pt>
                <c:pt idx="5">
                  <c:v>85.662955267002062</c:v>
                </c:pt>
                <c:pt idx="6">
                  <c:v>120.94781374157779</c:v>
                </c:pt>
                <c:pt idx="7">
                  <c:v>54.028614470104074</c:v>
                </c:pt>
                <c:pt idx="8">
                  <c:v>436.75221677244127</c:v>
                </c:pt>
                <c:pt idx="9">
                  <c:v>25.68068958770461</c:v>
                </c:pt>
                <c:pt idx="10">
                  <c:v>153.53989130568996</c:v>
                </c:pt>
                <c:pt idx="11">
                  <c:v>165.45913993565969</c:v>
                </c:pt>
                <c:pt idx="12">
                  <c:v>502.82095854835183</c:v>
                </c:pt>
                <c:pt idx="13">
                  <c:v>241</c:v>
                </c:pt>
                <c:pt idx="14">
                  <c:v>55.676247178764925</c:v>
                </c:pt>
                <c:pt idx="15">
                  <c:v>113.60526148055659</c:v>
                </c:pt>
                <c:pt idx="16">
                  <c:v>187.31546228849197</c:v>
                </c:pt>
                <c:pt idx="17">
                  <c:v>171.12484134878892</c:v>
                </c:pt>
                <c:pt idx="18">
                  <c:v>84.507113049512043</c:v>
                </c:pt>
              </c:numCache>
            </c:numRef>
          </c:val>
          <c:extLst>
            <c:ext xmlns:c16="http://schemas.microsoft.com/office/drawing/2014/chart" uri="{C3380CC4-5D6E-409C-BE32-E72D297353CC}">
              <c16:uniqueId val="{00000002-A3B9-47B9-8AC9-02B8D1F92173}"/>
            </c:ext>
          </c:extLst>
        </c:ser>
        <c:ser>
          <c:idx val="3"/>
          <c:order val="3"/>
          <c:tx>
            <c:strRef>
              <c:f>Check_of_all_entrant_numbers!$G$18</c:f>
              <c:strCache>
                <c:ptCount val="1"/>
                <c:pt idx="0">
                  <c:v>No. of NQT entrants expected</c:v>
                </c:pt>
              </c:strCache>
            </c:strRef>
          </c:tx>
          <c:spPr>
            <a:solidFill>
              <a:srgbClr val="0070C0"/>
            </a:solidFill>
            <a:ln>
              <a:solidFill>
                <a:schemeClr val="bg2">
                  <a:lumMod val="10000"/>
                </a:schemeClr>
              </a:solidFill>
            </a:ln>
          </c:spPr>
          <c:invertIfNegative val="0"/>
          <c:cat>
            <c:strRef>
              <c:extLst>
                <c:ext xmlns:c15="http://schemas.microsoft.com/office/drawing/2012/chart" uri="{02D57815-91ED-43cb-92C2-25804820EDAC}">
                  <c15:fullRef>
                    <c15:sqref>Check_of_all_entrant_numbers!$C$19:$C$38</c15:sqref>
                  </c15:fullRef>
                </c:ext>
              </c:extLst>
              <c:f>Check_of_all_entrant_numbers!$C$20:$C$38</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extLst>
                <c:ext xmlns:c15="http://schemas.microsoft.com/office/drawing/2012/chart" uri="{02D57815-91ED-43cb-92C2-25804820EDAC}">
                  <c15:fullRef>
                    <c15:sqref>Check_of_all_entrant_numbers!$G$19:$G$38</c15:sqref>
                  </c15:fullRef>
                </c:ext>
              </c:extLst>
              <c:f>Check_of_all_entrant_numbers!$G$20:$G$38</c:f>
              <c:numCache>
                <c:formatCode>#,##0</c:formatCode>
                <c:ptCount val="19"/>
                <c:pt idx="0">
                  <c:v>468.61669434078539</c:v>
                </c:pt>
                <c:pt idx="1">
                  <c:v>826.93959292286286</c:v>
                </c:pt>
                <c:pt idx="2">
                  <c:v>251.3783872325597</c:v>
                </c:pt>
                <c:pt idx="3">
                  <c:v>785.20250139550365</c:v>
                </c:pt>
                <c:pt idx="4">
                  <c:v>18.316459089578647</c:v>
                </c:pt>
                <c:pt idx="5">
                  <c:v>398.60754466374976</c:v>
                </c:pt>
                <c:pt idx="6">
                  <c:v>562.79532871252627</c:v>
                </c:pt>
                <c:pt idx="7">
                  <c:v>251.40637850266205</c:v>
                </c:pt>
                <c:pt idx="8">
                  <c:v>2032.2988882590455</c:v>
                </c:pt>
                <c:pt idx="9">
                  <c:v>119.49758900940036</c:v>
                </c:pt>
                <c:pt idx="10">
                  <c:v>714.45304321500078</c:v>
                </c:pt>
                <c:pt idx="11">
                  <c:v>769.91578572511298</c:v>
                </c:pt>
                <c:pt idx="12">
                  <c:v>2339.7304828874835</c:v>
                </c:pt>
                <c:pt idx="13">
                  <c:v>1535.3706712169346</c:v>
                </c:pt>
                <c:pt idx="14">
                  <c:v>259.07315612503032</c:v>
                </c:pt>
                <c:pt idx="15">
                  <c:v>528.62890614155117</c:v>
                </c:pt>
                <c:pt idx="16">
                  <c:v>871.61779870478733</c:v>
                </c:pt>
                <c:pt idx="17">
                  <c:v>796.27947259589882</c:v>
                </c:pt>
                <c:pt idx="18">
                  <c:v>393.22917046575066</c:v>
                </c:pt>
              </c:numCache>
            </c:numRef>
          </c:val>
          <c:extLst>
            <c:ext xmlns:c16="http://schemas.microsoft.com/office/drawing/2014/chart" uri="{C3380CC4-5D6E-409C-BE32-E72D297353CC}">
              <c16:uniqueId val="{00000003-A3B9-47B9-8AC9-02B8D1F92173}"/>
            </c:ext>
          </c:extLst>
        </c:ser>
        <c:ser>
          <c:idx val="4"/>
          <c:order val="4"/>
          <c:tx>
            <c:strRef>
              <c:f>Check_of_all_entrant_numbers!$H$18</c:f>
              <c:strCache>
                <c:ptCount val="1"/>
                <c:pt idx="0">
                  <c:v>No. of entrants via other, new initiatives</c:v>
                </c:pt>
              </c:strCache>
            </c:strRef>
          </c:tx>
          <c:spPr>
            <a:solidFill>
              <a:srgbClr val="002060"/>
            </a:solidFill>
            <a:ln>
              <a:solidFill>
                <a:schemeClr val="tx1">
                  <a:lumMod val="95000"/>
                  <a:lumOff val="5000"/>
                </a:schemeClr>
              </a:solidFill>
            </a:ln>
          </c:spPr>
          <c:invertIfNegative val="0"/>
          <c:cat>
            <c:strRef>
              <c:extLst>
                <c:ext xmlns:c15="http://schemas.microsoft.com/office/drawing/2012/chart" uri="{02D57815-91ED-43cb-92C2-25804820EDAC}">
                  <c15:fullRef>
                    <c15:sqref>Check_of_all_entrant_numbers!$C$19:$C$38</c15:sqref>
                  </c15:fullRef>
                </c:ext>
              </c:extLst>
              <c:f>Check_of_all_entrant_numbers!$C$20:$C$38</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extLst>
                <c:ext xmlns:c15="http://schemas.microsoft.com/office/drawing/2012/chart" uri="{02D57815-91ED-43cb-92C2-25804820EDAC}">
                  <c15:fullRef>
                    <c15:sqref>Check_of_all_entrant_numbers!$H$19:$H$38</c15:sqref>
                  </c15:fullRef>
                </c:ext>
              </c:extLst>
              <c:f>Check_of_all_entrant_numbers!$H$20:$H$38</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202</c:v>
                </c:pt>
                <c:pt idx="14">
                  <c:v>0</c:v>
                </c:pt>
                <c:pt idx="15">
                  <c:v>0</c:v>
                </c:pt>
                <c:pt idx="16">
                  <c:v>0</c:v>
                </c:pt>
                <c:pt idx="17">
                  <c:v>0</c:v>
                </c:pt>
                <c:pt idx="18">
                  <c:v>0</c:v>
                </c:pt>
              </c:numCache>
            </c:numRef>
          </c:val>
          <c:extLst>
            <c:ext xmlns:c16="http://schemas.microsoft.com/office/drawing/2014/chart" uri="{C3380CC4-5D6E-409C-BE32-E72D297353CC}">
              <c16:uniqueId val="{00000001-3B7D-4FA9-8E0C-083EC8F1522C}"/>
            </c:ext>
          </c:extLst>
        </c:ser>
        <c:dLbls>
          <c:showLegendKey val="0"/>
          <c:showVal val="0"/>
          <c:showCatName val="0"/>
          <c:showSerName val="0"/>
          <c:showPercent val="0"/>
          <c:showBubbleSize val="0"/>
        </c:dLbls>
        <c:gapWidth val="150"/>
        <c:axId val="167084032"/>
        <c:axId val="167085568"/>
      </c:barChart>
      <c:catAx>
        <c:axId val="1670840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7085568"/>
        <c:crosses val="autoZero"/>
        <c:auto val="1"/>
        <c:lblAlgn val="ctr"/>
        <c:lblOffset val="100"/>
        <c:noMultiLvlLbl val="0"/>
      </c:catAx>
      <c:valAx>
        <c:axId val="16708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084032"/>
        <c:crosses val="autoZero"/>
        <c:crossBetween val="between"/>
      </c:valAx>
      <c:spPr>
        <a:ln>
          <a:solidFill>
            <a:schemeClr val="tx1">
              <a:lumMod val="95000"/>
              <a:lumOff val="5000"/>
            </a:schemeClr>
          </a:solidFill>
        </a:ln>
      </c:spPr>
    </c:plotArea>
    <c:legend>
      <c:legendPos val="r"/>
      <c:layout>
        <c:manualLayout>
          <c:xMode val="edge"/>
          <c:yMode val="edge"/>
          <c:x val="0.79169340825640699"/>
          <c:y val="7.5166487811189509E-2"/>
          <c:w val="0.19328786167310907"/>
          <c:h val="0.36613444930452943"/>
        </c:manualLayout>
      </c:layout>
      <c:overlay val="0"/>
      <c:spPr>
        <a:solidFill>
          <a:schemeClr val="bg1"/>
        </a:solidFill>
        <a:ln>
          <a:solidFill>
            <a:schemeClr val="tx1">
              <a:lumMod val="95000"/>
              <a:lumOff val="5000"/>
            </a:schemeClr>
          </a:solid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37863963279667E-2"/>
          <c:y val="0.10024212398982042"/>
          <c:w val="0.55222184183498801"/>
          <c:h val="0.59605418603720284"/>
        </c:manualLayout>
      </c:layout>
      <c:barChart>
        <c:barDir val="col"/>
        <c:grouping val="clustered"/>
        <c:varyColors val="0"/>
        <c:ser>
          <c:idx val="0"/>
          <c:order val="0"/>
          <c:tx>
            <c:strRef>
              <c:f>Check_of_all_entrant_numbers!$D$18</c:f>
              <c:strCache>
                <c:ptCount val="1"/>
                <c:pt idx="0">
                  <c:v>No. of all entrants expected</c:v>
                </c:pt>
              </c:strCache>
            </c:strRef>
          </c:tx>
          <c:spPr>
            <a:solidFill>
              <a:srgbClr val="FF0000"/>
            </a:solidFill>
            <a:ln>
              <a:solidFill>
                <a:schemeClr val="tx1">
                  <a:lumMod val="95000"/>
                  <a:lumOff val="5000"/>
                </a:schemeClr>
              </a:solidFill>
            </a:ln>
          </c:spPr>
          <c:invertIfNegative val="0"/>
          <c:cat>
            <c:strRef>
              <c:f>Check_of_all_entrant_numbers!$C$19</c:f>
              <c:strCache>
                <c:ptCount val="1"/>
                <c:pt idx="0">
                  <c:v>Primary</c:v>
                </c:pt>
              </c:strCache>
            </c:strRef>
          </c:cat>
          <c:val>
            <c:numRef>
              <c:f>Check_of_all_entrant_numbers!$D$19</c:f>
              <c:numCache>
                <c:formatCode>#,##0</c:formatCode>
                <c:ptCount val="1"/>
                <c:pt idx="0">
                  <c:v>25073.218408798282</c:v>
                </c:pt>
              </c:numCache>
            </c:numRef>
          </c:val>
          <c:extLst>
            <c:ext xmlns:c16="http://schemas.microsoft.com/office/drawing/2014/chart" uri="{C3380CC4-5D6E-409C-BE32-E72D297353CC}">
              <c16:uniqueId val="{00000000-108D-47EF-BD63-68F7F75836FA}"/>
            </c:ext>
          </c:extLst>
        </c:ser>
        <c:ser>
          <c:idx val="1"/>
          <c:order val="1"/>
          <c:tx>
            <c:strRef>
              <c:f>Check_of_all_entrant_numbers!$E$18</c:f>
              <c:strCache>
                <c:ptCount val="1"/>
                <c:pt idx="0">
                  <c:v>No. re-entrants expected</c:v>
                </c:pt>
              </c:strCache>
            </c:strRef>
          </c:tx>
          <c:spPr>
            <a:solidFill>
              <a:srgbClr val="FFFF00"/>
            </a:solidFill>
            <a:ln>
              <a:solidFill>
                <a:schemeClr val="tx1">
                  <a:lumMod val="95000"/>
                  <a:lumOff val="5000"/>
                </a:schemeClr>
              </a:solidFill>
            </a:ln>
          </c:spPr>
          <c:invertIfNegative val="0"/>
          <c:cat>
            <c:strRef>
              <c:f>Check_of_all_entrant_numbers!$C$19</c:f>
              <c:strCache>
                <c:ptCount val="1"/>
                <c:pt idx="0">
                  <c:v>Primary</c:v>
                </c:pt>
              </c:strCache>
            </c:strRef>
          </c:cat>
          <c:val>
            <c:numRef>
              <c:f>Check_of_all_entrant_numbers!$E$19</c:f>
              <c:numCache>
                <c:formatCode>#,##0</c:formatCode>
                <c:ptCount val="1"/>
                <c:pt idx="0">
                  <c:v>9942.9580686593126</c:v>
                </c:pt>
              </c:numCache>
            </c:numRef>
          </c:val>
          <c:extLst>
            <c:ext xmlns:c16="http://schemas.microsoft.com/office/drawing/2014/chart" uri="{C3380CC4-5D6E-409C-BE32-E72D297353CC}">
              <c16:uniqueId val="{00000001-108D-47EF-BD63-68F7F75836FA}"/>
            </c:ext>
          </c:extLst>
        </c:ser>
        <c:ser>
          <c:idx val="2"/>
          <c:order val="2"/>
          <c:tx>
            <c:strRef>
              <c:f>Check_of_all_entrant_numbers!$F$18</c:f>
              <c:strCache>
                <c:ptCount val="1"/>
                <c:pt idx="0">
                  <c:v>No. of new to state-funded sector entrants expected</c:v>
                </c:pt>
              </c:strCache>
            </c:strRef>
          </c:tx>
          <c:spPr>
            <a:solidFill>
              <a:srgbClr val="92D050"/>
            </a:solidFill>
            <a:ln>
              <a:solidFill>
                <a:schemeClr val="tx1">
                  <a:lumMod val="95000"/>
                  <a:lumOff val="5000"/>
                </a:schemeClr>
              </a:solidFill>
            </a:ln>
          </c:spPr>
          <c:invertIfNegative val="0"/>
          <c:cat>
            <c:strRef>
              <c:f>Check_of_all_entrant_numbers!$C$19</c:f>
              <c:strCache>
                <c:ptCount val="1"/>
                <c:pt idx="0">
                  <c:v>Primary</c:v>
                </c:pt>
              </c:strCache>
            </c:strRef>
          </c:cat>
          <c:val>
            <c:numRef>
              <c:f>Check_of_all_entrant_numbers!$F$19</c:f>
              <c:numCache>
                <c:formatCode>#,##0</c:formatCode>
                <c:ptCount val="1"/>
                <c:pt idx="0">
                  <c:v>2917.9206306346878</c:v>
                </c:pt>
              </c:numCache>
            </c:numRef>
          </c:val>
          <c:extLst>
            <c:ext xmlns:c16="http://schemas.microsoft.com/office/drawing/2014/chart" uri="{C3380CC4-5D6E-409C-BE32-E72D297353CC}">
              <c16:uniqueId val="{00000002-108D-47EF-BD63-68F7F75836FA}"/>
            </c:ext>
          </c:extLst>
        </c:ser>
        <c:ser>
          <c:idx val="3"/>
          <c:order val="3"/>
          <c:tx>
            <c:strRef>
              <c:f>Check_of_all_entrant_numbers!$G$18</c:f>
              <c:strCache>
                <c:ptCount val="1"/>
                <c:pt idx="0">
                  <c:v>No. of NQT entrants expected</c:v>
                </c:pt>
              </c:strCache>
            </c:strRef>
          </c:tx>
          <c:spPr>
            <a:solidFill>
              <a:srgbClr val="0070C0"/>
            </a:solidFill>
            <a:ln>
              <a:solidFill>
                <a:schemeClr val="bg2">
                  <a:lumMod val="10000"/>
                </a:schemeClr>
              </a:solidFill>
            </a:ln>
          </c:spPr>
          <c:invertIfNegative val="0"/>
          <c:cat>
            <c:strRef>
              <c:f>Check_of_all_entrant_numbers!$C$19</c:f>
              <c:strCache>
                <c:ptCount val="1"/>
                <c:pt idx="0">
                  <c:v>Primary</c:v>
                </c:pt>
              </c:strCache>
            </c:strRef>
          </c:cat>
          <c:val>
            <c:numRef>
              <c:f>Check_of_all_entrant_numbers!$G$19</c:f>
              <c:numCache>
                <c:formatCode>#,##0</c:formatCode>
                <c:ptCount val="1"/>
                <c:pt idx="0">
                  <c:v>12212.33970950428</c:v>
                </c:pt>
              </c:numCache>
            </c:numRef>
          </c:val>
          <c:extLst>
            <c:ext xmlns:c16="http://schemas.microsoft.com/office/drawing/2014/chart" uri="{C3380CC4-5D6E-409C-BE32-E72D297353CC}">
              <c16:uniqueId val="{00000003-108D-47EF-BD63-68F7F75836FA}"/>
            </c:ext>
          </c:extLst>
        </c:ser>
        <c:ser>
          <c:idx val="4"/>
          <c:order val="4"/>
          <c:tx>
            <c:strRef>
              <c:f>Check_of_all_entrant_numbers!$H$18</c:f>
              <c:strCache>
                <c:ptCount val="1"/>
                <c:pt idx="0">
                  <c:v>No. of entrants via other, new initiatives</c:v>
                </c:pt>
              </c:strCache>
            </c:strRef>
          </c:tx>
          <c:spPr>
            <a:solidFill>
              <a:srgbClr val="002060"/>
            </a:solidFill>
            <a:ln>
              <a:solidFill>
                <a:schemeClr val="tx1">
                  <a:lumMod val="95000"/>
                  <a:lumOff val="5000"/>
                </a:schemeClr>
              </a:solidFill>
            </a:ln>
          </c:spPr>
          <c:invertIfNegative val="0"/>
          <c:cat>
            <c:strRef>
              <c:f>Check_of_all_entrant_numbers!$C$19</c:f>
              <c:strCache>
                <c:ptCount val="1"/>
                <c:pt idx="0">
                  <c:v>Primary</c:v>
                </c:pt>
              </c:strCache>
            </c:strRef>
          </c:cat>
          <c:val>
            <c:numRef>
              <c:f>Check_of_all_entrant_numbers!$H$19</c:f>
              <c:numCache>
                <c:formatCode>#,##0</c:formatCode>
                <c:ptCount val="1"/>
                <c:pt idx="0">
                  <c:v>0</c:v>
                </c:pt>
              </c:numCache>
            </c:numRef>
          </c:val>
          <c:extLst>
            <c:ext xmlns:c16="http://schemas.microsoft.com/office/drawing/2014/chart" uri="{C3380CC4-5D6E-409C-BE32-E72D297353CC}">
              <c16:uniqueId val="{00000004-108D-47EF-BD63-68F7F75836FA}"/>
            </c:ext>
          </c:extLst>
        </c:ser>
        <c:dLbls>
          <c:showLegendKey val="0"/>
          <c:showVal val="0"/>
          <c:showCatName val="0"/>
          <c:showSerName val="0"/>
          <c:showPercent val="0"/>
          <c:showBubbleSize val="0"/>
        </c:dLbls>
        <c:gapWidth val="150"/>
        <c:axId val="167084032"/>
        <c:axId val="167085568"/>
      </c:barChart>
      <c:catAx>
        <c:axId val="1670840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7085568"/>
        <c:crosses val="autoZero"/>
        <c:auto val="1"/>
        <c:lblAlgn val="ctr"/>
        <c:lblOffset val="100"/>
        <c:noMultiLvlLbl val="0"/>
      </c:catAx>
      <c:valAx>
        <c:axId val="16708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084032"/>
        <c:crosses val="autoZero"/>
        <c:crossBetween val="between"/>
      </c:valAx>
      <c:spPr>
        <a:ln>
          <a:solidFill>
            <a:schemeClr val="tx1">
              <a:lumMod val="95000"/>
              <a:lumOff val="5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Teacher need by phase</a:t>
            </a:r>
          </a:p>
        </c:rich>
      </c:tx>
      <c:layout>
        <c:manualLayout>
          <c:xMode val="edge"/>
          <c:yMode val="edge"/>
          <c:x val="0.33104734498851085"/>
          <c:y val="2.173369633074023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Teacher_need_figures!$C$14:$M$14</c:f>
              <c:numCache>
                <c:formatCode>#,##0</c:formatCode>
                <c:ptCount val="11"/>
                <c:pt idx="0">
                  <c:v>242914.25590921752</c:v>
                </c:pt>
                <c:pt idx="1">
                  <c:v>242745.6107430594</c:v>
                </c:pt>
                <c:pt idx="2">
                  <c:v>241984.84555016164</c:v>
                </c:pt>
                <c:pt idx="3">
                  <c:v>241047.24499548168</c:v>
                </c:pt>
                <c:pt idx="4">
                  <c:v>240096.64472128145</c:v>
                </c:pt>
                <c:pt idx="5">
                  <c:v>239590.80158161934</c:v>
                </c:pt>
                <c:pt idx="6">
                  <c:v>239277.13618273113</c:v>
                </c:pt>
                <c:pt idx="7">
                  <c:v>238942.3010305975</c:v>
                </c:pt>
                <c:pt idx="8">
                  <c:v>238541.84458247441</c:v>
                </c:pt>
                <c:pt idx="9">
                  <c:v>238586.1777065139</c:v>
                </c:pt>
                <c:pt idx="10">
                  <c:v>238356.083688365</c:v>
                </c:pt>
              </c:numCache>
            </c:numRef>
          </c:val>
          <c:smooth val="0"/>
          <c:extLst>
            <c:ext xmlns:c16="http://schemas.microsoft.com/office/drawing/2014/chart" uri="{C3380CC4-5D6E-409C-BE32-E72D297353CC}">
              <c16:uniqueId val="{00000000-0F46-4961-9F52-E8530B993BEA}"/>
            </c:ext>
          </c:extLst>
        </c:ser>
        <c:ser>
          <c:idx val="20"/>
          <c:order val="1"/>
          <c:tx>
            <c:v>Secondary (all subjects)</c:v>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Teacher_need_figures!$C$34:$M$34</c:f>
              <c:numCache>
                <c:formatCode>#,##0</c:formatCode>
                <c:ptCount val="11"/>
                <c:pt idx="0">
                  <c:v>210883.4017852075</c:v>
                </c:pt>
                <c:pt idx="1">
                  <c:v>212522.599151342</c:v>
                </c:pt>
                <c:pt idx="2">
                  <c:v>214253.15563126773</c:v>
                </c:pt>
                <c:pt idx="3">
                  <c:v>216098.698779809</c:v>
                </c:pt>
                <c:pt idx="4">
                  <c:v>217409.28057381179</c:v>
                </c:pt>
                <c:pt idx="5">
                  <c:v>217689.93159682144</c:v>
                </c:pt>
                <c:pt idx="6">
                  <c:v>217754.68252488648</c:v>
                </c:pt>
                <c:pt idx="7">
                  <c:v>217529.9563280592</c:v>
                </c:pt>
                <c:pt idx="8">
                  <c:v>217071.56324967337</c:v>
                </c:pt>
                <c:pt idx="9">
                  <c:v>216164.21122328204</c:v>
                </c:pt>
                <c:pt idx="10">
                  <c:v>215855.86773251137</c:v>
                </c:pt>
              </c:numCache>
            </c:numRef>
          </c:val>
          <c:smooth val="0"/>
          <c:extLst>
            <c:ext xmlns:c16="http://schemas.microsoft.com/office/drawing/2014/chart" uri="{C3380CC4-5D6E-409C-BE32-E72D297353CC}">
              <c16:uniqueId val="{00000001-0F46-4961-9F52-E8530B993BEA}"/>
            </c:ext>
          </c:extLst>
        </c:ser>
        <c:ser>
          <c:idx val="1"/>
          <c:order val="2"/>
          <c:tx>
            <c:strRef>
              <c:f>Teacher_need_figures!$B$63</c:f>
              <c:strCache>
                <c:ptCount val="1"/>
                <c:pt idx="0">
                  <c:v>EBacc </c:v>
                </c:pt>
              </c:strCache>
            </c:strRef>
          </c:tx>
          <c:spPr>
            <a:ln>
              <a:solidFill>
                <a:srgbClr val="00B050"/>
              </a:solidFill>
              <a:prstDash val="sysDash"/>
            </a:ln>
          </c:spPr>
          <c:marker>
            <c:symbol val="none"/>
          </c:marker>
          <c:val>
            <c:numRef>
              <c:f>Teacher_need_figures!$C$63:$M$63</c:f>
              <c:numCache>
                <c:formatCode>#,##0</c:formatCode>
                <c:ptCount val="11"/>
                <c:pt idx="0">
                  <c:v>142443.23900399348</c:v>
                </c:pt>
                <c:pt idx="1">
                  <c:v>144114.94292769651</c:v>
                </c:pt>
                <c:pt idx="2">
                  <c:v>146033.54294960233</c:v>
                </c:pt>
                <c:pt idx="3">
                  <c:v>148299.72600315051</c:v>
                </c:pt>
                <c:pt idx="4">
                  <c:v>149966.64340033944</c:v>
                </c:pt>
                <c:pt idx="5">
                  <c:v>150117.15061912383</c:v>
                </c:pt>
                <c:pt idx="6">
                  <c:v>150068.49449112132</c:v>
                </c:pt>
                <c:pt idx="7">
                  <c:v>149859.70035145478</c:v>
                </c:pt>
                <c:pt idx="8">
                  <c:v>149456.43440276425</c:v>
                </c:pt>
                <c:pt idx="9">
                  <c:v>148654.81622832711</c:v>
                </c:pt>
                <c:pt idx="10">
                  <c:v>148292.01332026356</c:v>
                </c:pt>
              </c:numCache>
            </c:numRef>
          </c:val>
          <c:smooth val="0"/>
          <c:extLst>
            <c:ext xmlns:c16="http://schemas.microsoft.com/office/drawing/2014/chart" uri="{C3380CC4-5D6E-409C-BE32-E72D297353CC}">
              <c16:uniqueId val="{00000002-0F46-4961-9F52-E8530B993BEA}"/>
            </c:ext>
          </c:extLst>
        </c:ser>
        <c:ser>
          <c:idx val="2"/>
          <c:order val="3"/>
          <c:tx>
            <c:strRef>
              <c:f>Teacher_need_figures!$B$64</c:f>
              <c:strCache>
                <c:ptCount val="1"/>
                <c:pt idx="0">
                  <c:v>Non-EBacc</c:v>
                </c:pt>
              </c:strCache>
            </c:strRef>
          </c:tx>
          <c:spPr>
            <a:ln>
              <a:solidFill>
                <a:srgbClr val="FFC000"/>
              </a:solidFill>
            </a:ln>
          </c:spPr>
          <c:marker>
            <c:symbol val="none"/>
          </c:marker>
          <c:val>
            <c:numRef>
              <c:f>Teacher_need_figures!$C$64:$M$64</c:f>
              <c:numCache>
                <c:formatCode>#,##0</c:formatCode>
                <c:ptCount val="11"/>
                <c:pt idx="0">
                  <c:v>68440.162781214007</c:v>
                </c:pt>
                <c:pt idx="1">
                  <c:v>68407.656223645463</c:v>
                </c:pt>
                <c:pt idx="2">
                  <c:v>68219.612681665443</c:v>
                </c:pt>
                <c:pt idx="3">
                  <c:v>67798.972776658513</c:v>
                </c:pt>
                <c:pt idx="4">
                  <c:v>67442.63717347238</c:v>
                </c:pt>
                <c:pt idx="5">
                  <c:v>67572.780977697606</c:v>
                </c:pt>
                <c:pt idx="6">
                  <c:v>67686.18803376508</c:v>
                </c:pt>
                <c:pt idx="7">
                  <c:v>67670.2559766044</c:v>
                </c:pt>
                <c:pt idx="8">
                  <c:v>67615.128846909138</c:v>
                </c:pt>
                <c:pt idx="9">
                  <c:v>67509.394994954942</c:v>
                </c:pt>
                <c:pt idx="10">
                  <c:v>67563.854412247791</c:v>
                </c:pt>
              </c:numCache>
            </c:numRef>
          </c:val>
          <c:smooth val="0"/>
          <c:extLst>
            <c:ext xmlns:c16="http://schemas.microsoft.com/office/drawing/2014/chart" uri="{C3380CC4-5D6E-409C-BE32-E72D297353CC}">
              <c16:uniqueId val="{00000003-0F46-4961-9F52-E8530B993BEA}"/>
            </c:ext>
          </c:extLst>
        </c:ser>
        <c:dLbls>
          <c:showLegendKey val="0"/>
          <c:showVal val="0"/>
          <c:showCatName val="0"/>
          <c:showSerName val="0"/>
          <c:showPercent val="0"/>
          <c:showBubbleSize val="0"/>
        </c:dLbls>
        <c:smooth val="0"/>
        <c:axId val="169634432"/>
        <c:axId val="169648512"/>
      </c:lineChart>
      <c:catAx>
        <c:axId val="169634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648512"/>
        <c:crosses val="autoZero"/>
        <c:auto val="1"/>
        <c:lblAlgn val="ctr"/>
        <c:lblOffset val="100"/>
        <c:noMultiLvlLbl val="0"/>
      </c:catAx>
      <c:valAx>
        <c:axId val="169648512"/>
        <c:scaling>
          <c:orientation val="minMax"/>
          <c:min val="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634432"/>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Teacher_need_figures!$C$27:$M$27</c:f>
              <c:numCache>
                <c:formatCode>#,##0</c:formatCode>
                <c:ptCount val="11"/>
                <c:pt idx="0">
                  <c:v>32167.409709804062</c:v>
                </c:pt>
                <c:pt idx="1">
                  <c:v>32527.048494648512</c:v>
                </c:pt>
                <c:pt idx="2">
                  <c:v>32875.768902220916</c:v>
                </c:pt>
                <c:pt idx="3">
                  <c:v>33166.835592737254</c:v>
                </c:pt>
                <c:pt idx="4">
                  <c:v>33373.130484969159</c:v>
                </c:pt>
                <c:pt idx="5">
                  <c:v>33403.928646911787</c:v>
                </c:pt>
                <c:pt idx="6">
                  <c:v>33390.55901674147</c:v>
                </c:pt>
                <c:pt idx="7">
                  <c:v>33353.95889929741</c:v>
                </c:pt>
                <c:pt idx="8">
                  <c:v>33275.825793307878</c:v>
                </c:pt>
                <c:pt idx="9">
                  <c:v>33104.110116680124</c:v>
                </c:pt>
                <c:pt idx="10">
                  <c:v>33020.925913593746</c:v>
                </c:pt>
              </c:numCache>
            </c:numRef>
          </c:val>
          <c:smooth val="0"/>
          <c:extLst>
            <c:ext xmlns:c16="http://schemas.microsoft.com/office/drawing/2014/chart" uri="{C3380CC4-5D6E-409C-BE32-E72D297353CC}">
              <c16:uniqueId val="{00000000-1129-40B9-A5E9-50109A0233FE}"/>
            </c:ext>
          </c:extLst>
        </c:ser>
        <c:ser>
          <c:idx val="9"/>
          <c:order val="1"/>
          <c:tx>
            <c:v>English</c:v>
          </c:tx>
          <c:spPr>
            <a:ln>
              <a:solidFill>
                <a:srgbClr val="FF000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Teacher_need_figures!$C$23:$M$23</c:f>
              <c:numCache>
                <c:formatCode>#,##0</c:formatCode>
                <c:ptCount val="11"/>
                <c:pt idx="0">
                  <c:v>31095.791331912027</c:v>
                </c:pt>
                <c:pt idx="1">
                  <c:v>31425.843993586888</c:v>
                </c:pt>
                <c:pt idx="2">
                  <c:v>31719.146771705102</c:v>
                </c:pt>
                <c:pt idx="3">
                  <c:v>32009.139753529169</c:v>
                </c:pt>
                <c:pt idx="4">
                  <c:v>32199.884380484236</c:v>
                </c:pt>
                <c:pt idx="5">
                  <c:v>32208.860696652548</c:v>
                </c:pt>
                <c:pt idx="6">
                  <c:v>32156.739179462536</c:v>
                </c:pt>
                <c:pt idx="7">
                  <c:v>32095.042657137295</c:v>
                </c:pt>
                <c:pt idx="8">
                  <c:v>31992.036948152429</c:v>
                </c:pt>
                <c:pt idx="9">
                  <c:v>31789.509674949168</c:v>
                </c:pt>
                <c:pt idx="10">
                  <c:v>31668.363618148756</c:v>
                </c:pt>
              </c:numCache>
            </c:numRef>
          </c:val>
          <c:smooth val="0"/>
          <c:extLst>
            <c:ext xmlns:c16="http://schemas.microsoft.com/office/drawing/2014/chart" uri="{C3380CC4-5D6E-409C-BE32-E72D297353CC}">
              <c16:uniqueId val="{00000001-1129-40B9-A5E9-50109A0233FE}"/>
            </c:ext>
          </c:extLst>
        </c:ser>
        <c:ser>
          <c:idx val="14"/>
          <c:order val="2"/>
          <c:tx>
            <c:v>Modern Foreign Languages</c:v>
          </c:tx>
          <c:spPr>
            <a:ln>
              <a:solidFill>
                <a:srgbClr val="00B05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Teacher_need_figures!$C$28:$M$28</c:f>
              <c:numCache>
                <c:formatCode>#,##0</c:formatCode>
                <c:ptCount val="11"/>
                <c:pt idx="0">
                  <c:v>14546.562695004863</c:v>
                </c:pt>
                <c:pt idx="1">
                  <c:v>14960.500125482384</c:v>
                </c:pt>
                <c:pt idx="2">
                  <c:v>15793.75541878182</c:v>
                </c:pt>
                <c:pt idx="3">
                  <c:v>17001.294040427078</c:v>
                </c:pt>
                <c:pt idx="4">
                  <c:v>17909.640799178444</c:v>
                </c:pt>
                <c:pt idx="5">
                  <c:v>17926.689173475632</c:v>
                </c:pt>
                <c:pt idx="6">
                  <c:v>17908.002142384055</c:v>
                </c:pt>
                <c:pt idx="7">
                  <c:v>17816.329111724175</c:v>
                </c:pt>
                <c:pt idx="8">
                  <c:v>17695.761746935637</c:v>
                </c:pt>
                <c:pt idx="9">
                  <c:v>17554.106613121581</c:v>
                </c:pt>
                <c:pt idx="10">
                  <c:v>17502.830342584544</c:v>
                </c:pt>
              </c:numCache>
            </c:numRef>
          </c:val>
          <c:smooth val="0"/>
          <c:extLst>
            <c:ext xmlns:c16="http://schemas.microsoft.com/office/drawing/2014/chart" uri="{C3380CC4-5D6E-409C-BE32-E72D297353CC}">
              <c16:uniqueId val="{00000002-1129-40B9-A5E9-50109A0233FE}"/>
            </c:ext>
          </c:extLst>
        </c:ser>
        <c:ser>
          <c:idx val="2"/>
          <c:order val="3"/>
          <c:tx>
            <c:v>Biology</c:v>
          </c:tx>
          <c:spPr>
            <a:ln>
              <a:solidFill>
                <a:srgbClr val="FFC00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Teacher_need_figures!$C$16:$M$16</c:f>
              <c:numCache>
                <c:formatCode>#,##0</c:formatCode>
                <c:ptCount val="11"/>
                <c:pt idx="0">
                  <c:v>12272.168382637192</c:v>
                </c:pt>
                <c:pt idx="1">
                  <c:v>12388.331621384154</c:v>
                </c:pt>
                <c:pt idx="2">
                  <c:v>12478.324273231339</c:v>
                </c:pt>
                <c:pt idx="3">
                  <c:v>12591.54987284975</c:v>
                </c:pt>
                <c:pt idx="4">
                  <c:v>12694.205931675553</c:v>
                </c:pt>
                <c:pt idx="5">
                  <c:v>12721.267215648608</c:v>
                </c:pt>
                <c:pt idx="6">
                  <c:v>12745.030962669585</c:v>
                </c:pt>
                <c:pt idx="7">
                  <c:v>12768.618716095169</c:v>
                </c:pt>
                <c:pt idx="8">
                  <c:v>12770.578457989877</c:v>
                </c:pt>
                <c:pt idx="9">
                  <c:v>12717.820557294353</c:v>
                </c:pt>
                <c:pt idx="10">
                  <c:v>12700.570240989558</c:v>
                </c:pt>
              </c:numCache>
            </c:numRef>
          </c:val>
          <c:smooth val="0"/>
          <c:extLst>
            <c:ext xmlns:c16="http://schemas.microsoft.com/office/drawing/2014/chart" uri="{C3380CC4-5D6E-409C-BE32-E72D297353CC}">
              <c16:uniqueId val="{00000003-1129-40B9-A5E9-50109A0233FE}"/>
            </c:ext>
          </c:extLst>
        </c:ser>
        <c:ser>
          <c:idx val="12"/>
          <c:order val="4"/>
          <c:tx>
            <c:v>History</c:v>
          </c:tx>
          <c:spPr>
            <a:ln>
              <a:solidFill>
                <a:schemeClr val="tx1">
                  <a:lumMod val="95000"/>
                  <a:lumOff val="5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Teacher_need_figures!$C$26:$M$26</c:f>
              <c:numCache>
                <c:formatCode>#,##0</c:formatCode>
                <c:ptCount val="11"/>
                <c:pt idx="0">
                  <c:v>12122.821610782717</c:v>
                </c:pt>
                <c:pt idx="1">
                  <c:v>12221.671682217364</c:v>
                </c:pt>
                <c:pt idx="2">
                  <c:v>12318.85364135694</c:v>
                </c:pt>
                <c:pt idx="3">
                  <c:v>12418.682331964865</c:v>
                </c:pt>
                <c:pt idx="4">
                  <c:v>12477.372398141646</c:v>
                </c:pt>
                <c:pt idx="5">
                  <c:v>12488.119576698027</c:v>
                </c:pt>
                <c:pt idx="6">
                  <c:v>12481.844584366174</c:v>
                </c:pt>
                <c:pt idx="7">
                  <c:v>12449.113862886865</c:v>
                </c:pt>
                <c:pt idx="8">
                  <c:v>12407.585637656768</c:v>
                </c:pt>
                <c:pt idx="9">
                  <c:v>12356.799654051314</c:v>
                </c:pt>
                <c:pt idx="10">
                  <c:v>12340.124602093476</c:v>
                </c:pt>
              </c:numCache>
            </c:numRef>
          </c:val>
          <c:smooth val="0"/>
          <c:extLst>
            <c:ext xmlns:c16="http://schemas.microsoft.com/office/drawing/2014/chart" uri="{C3380CC4-5D6E-409C-BE32-E72D297353CC}">
              <c16:uniqueId val="{00000004-1129-40B9-A5E9-50109A0233FE}"/>
            </c:ext>
          </c:extLst>
        </c:ser>
        <c:ser>
          <c:idx val="4"/>
          <c:order val="5"/>
          <c:tx>
            <c:v>Chemistry</c:v>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Teacher_need_figures!$C$18:$M$18</c:f>
              <c:numCache>
                <c:formatCode>#,##0</c:formatCode>
                <c:ptCount val="11"/>
                <c:pt idx="0">
                  <c:v>11328.562976608904</c:v>
                </c:pt>
                <c:pt idx="1">
                  <c:v>11444.008616533198</c:v>
                </c:pt>
                <c:pt idx="2">
                  <c:v>11529.388493486487</c:v>
                </c:pt>
                <c:pt idx="3">
                  <c:v>11636.708971189428</c:v>
                </c:pt>
                <c:pt idx="4">
                  <c:v>11734.932761165139</c:v>
                </c:pt>
                <c:pt idx="5">
                  <c:v>11758.49828573842</c:v>
                </c:pt>
                <c:pt idx="6">
                  <c:v>11777.684800952768</c:v>
                </c:pt>
                <c:pt idx="7">
                  <c:v>11801.537061311519</c:v>
                </c:pt>
                <c:pt idx="8">
                  <c:v>11803.849493238338</c:v>
                </c:pt>
                <c:pt idx="9">
                  <c:v>11749.317368209622</c:v>
                </c:pt>
                <c:pt idx="10">
                  <c:v>11727.07710562992</c:v>
                </c:pt>
              </c:numCache>
            </c:numRef>
          </c:val>
          <c:smooth val="0"/>
          <c:extLst>
            <c:ext xmlns:c16="http://schemas.microsoft.com/office/drawing/2014/chart" uri="{C3380CC4-5D6E-409C-BE32-E72D297353CC}">
              <c16:uniqueId val="{00000005-1129-40B9-A5E9-50109A0233FE}"/>
            </c:ext>
          </c:extLst>
        </c:ser>
        <c:ser>
          <c:idx val="11"/>
          <c:order val="6"/>
          <c:tx>
            <c:v>Geography</c:v>
          </c:tx>
          <c:spPr>
            <a:ln>
              <a:solidFill>
                <a:srgbClr val="00B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Teacher_need_figures!$C$25:$M$25</c:f>
              <c:numCache>
                <c:formatCode>#,##0</c:formatCode>
                <c:ptCount val="11"/>
                <c:pt idx="0">
                  <c:v>11251.376615298417</c:v>
                </c:pt>
                <c:pt idx="1">
                  <c:v>11354.6732099727</c:v>
                </c:pt>
                <c:pt idx="2">
                  <c:v>11450.354436118581</c:v>
                </c:pt>
                <c:pt idx="3">
                  <c:v>11542.900363903344</c:v>
                </c:pt>
                <c:pt idx="4">
                  <c:v>11591.628322067954</c:v>
                </c:pt>
                <c:pt idx="5">
                  <c:v>11597.308546630975</c:v>
                </c:pt>
                <c:pt idx="6">
                  <c:v>11583.378527981489</c:v>
                </c:pt>
                <c:pt idx="7">
                  <c:v>11543.435879393492</c:v>
                </c:pt>
                <c:pt idx="8">
                  <c:v>11496.58618699305</c:v>
                </c:pt>
                <c:pt idx="9">
                  <c:v>11445.078461406632</c:v>
                </c:pt>
                <c:pt idx="10">
                  <c:v>11424.682986128975</c:v>
                </c:pt>
              </c:numCache>
            </c:numRef>
          </c:val>
          <c:smooth val="0"/>
          <c:extLst>
            <c:ext xmlns:c16="http://schemas.microsoft.com/office/drawing/2014/chart" uri="{C3380CC4-5D6E-409C-BE32-E72D297353CC}">
              <c16:uniqueId val="{00000006-1129-40B9-A5E9-50109A0233FE}"/>
            </c:ext>
          </c:extLst>
        </c:ser>
        <c:ser>
          <c:idx val="18"/>
          <c:order val="7"/>
          <c:tx>
            <c:v>Physics</c:v>
          </c:tx>
          <c:spPr>
            <a:ln>
              <a:solidFill>
                <a:srgbClr val="FFC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Teacher_need_figures!$C$32:$M$32</c:f>
              <c:numCache>
                <c:formatCode>#,##0</c:formatCode>
                <c:ptCount val="11"/>
                <c:pt idx="0">
                  <c:v>11119.641840203176</c:v>
                </c:pt>
                <c:pt idx="1">
                  <c:v>11249.531081442823</c:v>
                </c:pt>
                <c:pt idx="2">
                  <c:v>11340.355385508758</c:v>
                </c:pt>
                <c:pt idx="3">
                  <c:v>11447.577514266144</c:v>
                </c:pt>
                <c:pt idx="4">
                  <c:v>11539.901184316213</c:v>
                </c:pt>
                <c:pt idx="5">
                  <c:v>11557.080356086555</c:v>
                </c:pt>
                <c:pt idx="6">
                  <c:v>11564.628843424573</c:v>
                </c:pt>
                <c:pt idx="7">
                  <c:v>11578.595707743094</c:v>
                </c:pt>
                <c:pt idx="8">
                  <c:v>11571.721942916893</c:v>
                </c:pt>
                <c:pt idx="9">
                  <c:v>11508.968446719866</c:v>
                </c:pt>
                <c:pt idx="10">
                  <c:v>11476.922618066434</c:v>
                </c:pt>
              </c:numCache>
            </c:numRef>
          </c:val>
          <c:smooth val="0"/>
          <c:extLst>
            <c:ext xmlns:c16="http://schemas.microsoft.com/office/drawing/2014/chart" uri="{C3380CC4-5D6E-409C-BE32-E72D297353CC}">
              <c16:uniqueId val="{00000007-1129-40B9-A5E9-50109A0233FE}"/>
            </c:ext>
          </c:extLst>
        </c:ser>
        <c:ser>
          <c:idx val="6"/>
          <c:order val="8"/>
          <c:tx>
            <c:v>Computing</c:v>
          </c:tx>
          <c:spPr>
            <a:ln>
              <a:solidFill>
                <a:srgbClr val="00B0F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Teacher_need_figures!$C$20:$M$20</c:f>
              <c:numCache>
                <c:formatCode>#,##0</c:formatCode>
                <c:ptCount val="11"/>
                <c:pt idx="0">
                  <c:v>6265.6211093356251</c:v>
                </c:pt>
                <c:pt idx="1">
                  <c:v>6271.0760607633601</c:v>
                </c:pt>
                <c:pt idx="2">
                  <c:v>6254.5222235731126</c:v>
                </c:pt>
                <c:pt idx="3">
                  <c:v>6209.9726810498369</c:v>
                </c:pt>
                <c:pt idx="4">
                  <c:v>6168.7582222234478</c:v>
                </c:pt>
                <c:pt idx="5">
                  <c:v>6176.9691102120532</c:v>
                </c:pt>
                <c:pt idx="6">
                  <c:v>6180.4471304039525</c:v>
                </c:pt>
                <c:pt idx="7">
                  <c:v>6171.9242633370759</c:v>
                </c:pt>
                <c:pt idx="8">
                  <c:v>6160.6716703584434</c:v>
                </c:pt>
                <c:pt idx="9">
                  <c:v>6146.9798656233061</c:v>
                </c:pt>
                <c:pt idx="10">
                  <c:v>6147.1555899656632</c:v>
                </c:pt>
              </c:numCache>
            </c:numRef>
          </c:val>
          <c:smooth val="0"/>
          <c:extLst>
            <c:ext xmlns:c16="http://schemas.microsoft.com/office/drawing/2014/chart" uri="{C3380CC4-5D6E-409C-BE32-E72D297353CC}">
              <c16:uniqueId val="{00000008-1129-40B9-A5E9-50109A0233FE}"/>
            </c:ext>
          </c:extLst>
        </c:ser>
        <c:dLbls>
          <c:showLegendKey val="0"/>
          <c:showVal val="0"/>
          <c:showCatName val="0"/>
          <c:showSerName val="0"/>
          <c:showPercent val="0"/>
          <c:showBubbleSize val="0"/>
        </c:dLbls>
        <c:smooth val="0"/>
        <c:axId val="168131200"/>
        <c:axId val="168161664"/>
      </c:lineChart>
      <c:catAx>
        <c:axId val="168131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161664"/>
        <c:crosses val="autoZero"/>
        <c:auto val="1"/>
        <c:lblAlgn val="ctr"/>
        <c:lblOffset val="100"/>
        <c:noMultiLvlLbl val="0"/>
      </c:catAx>
      <c:valAx>
        <c:axId val="168161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13120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Entrant teacher need by phase</a:t>
            </a:r>
          </a:p>
        </c:rich>
      </c:tx>
      <c:layout>
        <c:manualLayout>
          <c:xMode val="edge"/>
          <c:yMode val="edge"/>
          <c:x val="0.30248320089348901"/>
          <c:y val="1.8477692657352787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Entrant_need_figures!$C$14:$M$14</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Entrant_need_figures!$C$15:$M$15</c:f>
              <c:numCache>
                <c:formatCode>#,##0</c:formatCode>
                <c:ptCount val="11"/>
                <c:pt idx="0">
                  <c:v>26112.897080204199</c:v>
                </c:pt>
                <c:pt idx="1">
                  <c:v>26475.122719025356</c:v>
                </c:pt>
                <c:pt idx="2">
                  <c:v>25073.218408798282</c:v>
                </c:pt>
                <c:pt idx="3">
                  <c:v>25011.27960203138</c:v>
                </c:pt>
                <c:pt idx="4">
                  <c:v>24885.491271623414</c:v>
                </c:pt>
                <c:pt idx="5">
                  <c:v>25202.709353547794</c:v>
                </c:pt>
                <c:pt idx="6">
                  <c:v>25326.570210358837</c:v>
                </c:pt>
                <c:pt idx="7">
                  <c:v>25267.706270256938</c:v>
                </c:pt>
                <c:pt idx="8">
                  <c:v>25166.018407203061</c:v>
                </c:pt>
                <c:pt idx="9">
                  <c:v>25552.025784867081</c:v>
                </c:pt>
                <c:pt idx="10">
                  <c:v>25291.98457662524</c:v>
                </c:pt>
              </c:numCache>
            </c:numRef>
          </c:val>
          <c:smooth val="0"/>
          <c:extLst>
            <c:ext xmlns:c16="http://schemas.microsoft.com/office/drawing/2014/chart" uri="{C3380CC4-5D6E-409C-BE32-E72D297353CC}">
              <c16:uniqueId val="{00000000-C5DF-448C-ADB2-8DE3DCB601AC}"/>
            </c:ext>
          </c:extLst>
        </c:ser>
        <c:ser>
          <c:idx val="20"/>
          <c:order val="1"/>
          <c:tx>
            <c:v>Secondary (all subjects)</c:v>
          </c:tx>
          <c:spPr>
            <a:ln>
              <a:solidFill>
                <a:srgbClr val="FF0000"/>
              </a:solidFill>
              <a:prstDash val="sysDot"/>
            </a:ln>
          </c:spPr>
          <c:marker>
            <c:symbol val="none"/>
          </c:marker>
          <c:cat>
            <c:strRef>
              <c:f>Entrant_need_figures!$C$14:$M$14</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Entrant_need_figures!$C$35:$M$35</c:f>
              <c:numCache>
                <c:formatCode>#,##0</c:formatCode>
                <c:ptCount val="11"/>
                <c:pt idx="0">
                  <c:v>26234.027274022825</c:v>
                </c:pt>
                <c:pt idx="1">
                  <c:v>26480.873130926084</c:v>
                </c:pt>
                <c:pt idx="2">
                  <c:v>26395.306905751077</c:v>
                </c:pt>
                <c:pt idx="3">
                  <c:v>27106.474249915696</c:v>
                </c:pt>
                <c:pt idx="4">
                  <c:v>26853.25314916475</c:v>
                </c:pt>
                <c:pt idx="5">
                  <c:v>26061.826825102387</c:v>
                </c:pt>
                <c:pt idx="6">
                  <c:v>25896.902134830885</c:v>
                </c:pt>
                <c:pt idx="7">
                  <c:v>25632.058096489058</c:v>
                </c:pt>
                <c:pt idx="8">
                  <c:v>25385.285908233647</c:v>
                </c:pt>
                <c:pt idx="9">
                  <c:v>24896.577911886616</c:v>
                </c:pt>
                <c:pt idx="10">
                  <c:v>25373.452877995624</c:v>
                </c:pt>
              </c:numCache>
            </c:numRef>
          </c:val>
          <c:smooth val="0"/>
          <c:extLst>
            <c:ext xmlns:c16="http://schemas.microsoft.com/office/drawing/2014/chart" uri="{C3380CC4-5D6E-409C-BE32-E72D297353CC}">
              <c16:uniqueId val="{00000001-C5DF-448C-ADB2-8DE3DCB601AC}"/>
            </c:ext>
          </c:extLst>
        </c:ser>
        <c:ser>
          <c:idx val="1"/>
          <c:order val="2"/>
          <c:tx>
            <c:strRef>
              <c:f>Teacher_need_figures!$B$63</c:f>
              <c:strCache>
                <c:ptCount val="1"/>
                <c:pt idx="0">
                  <c:v>EBacc </c:v>
                </c:pt>
              </c:strCache>
            </c:strRef>
          </c:tx>
          <c:spPr>
            <a:ln>
              <a:solidFill>
                <a:srgbClr val="00B050"/>
              </a:solidFill>
              <a:prstDash val="sysDash"/>
            </a:ln>
          </c:spPr>
          <c:marker>
            <c:symbol val="none"/>
          </c:marker>
          <c:cat>
            <c:strRef>
              <c:f>Entrant_need_figures!$C$14:$M$14</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Entrant_need_figures!$C$67:$M$67</c:f>
              <c:numCache>
                <c:formatCode>#,##0</c:formatCode>
                <c:ptCount val="11"/>
                <c:pt idx="0">
                  <c:v>18595.136857777696</c:v>
                </c:pt>
                <c:pt idx="1">
                  <c:v>19103.614064461563</c:v>
                </c:pt>
                <c:pt idx="2">
                  <c:v>19263.761923342179</c:v>
                </c:pt>
                <c:pt idx="3">
                  <c:v>20104.1433301451</c:v>
                </c:pt>
                <c:pt idx="4">
                  <c:v>19817.398212290631</c:v>
                </c:pt>
                <c:pt idx="5">
                  <c:v>18572.68896947501</c:v>
                </c:pt>
                <c:pt idx="6">
                  <c:v>18395.786805560532</c:v>
                </c:pt>
                <c:pt idx="7">
                  <c:v>18233.529158138448</c:v>
                </c:pt>
                <c:pt idx="8">
                  <c:v>18017.522591215264</c:v>
                </c:pt>
                <c:pt idx="9">
                  <c:v>17577.292260404512</c:v>
                </c:pt>
                <c:pt idx="10">
                  <c:v>17903.677478469552</c:v>
                </c:pt>
              </c:numCache>
            </c:numRef>
          </c:val>
          <c:smooth val="0"/>
          <c:extLst>
            <c:ext xmlns:c16="http://schemas.microsoft.com/office/drawing/2014/chart" uri="{C3380CC4-5D6E-409C-BE32-E72D297353CC}">
              <c16:uniqueId val="{00000002-C5DF-448C-ADB2-8DE3DCB601AC}"/>
            </c:ext>
          </c:extLst>
        </c:ser>
        <c:ser>
          <c:idx val="2"/>
          <c:order val="3"/>
          <c:tx>
            <c:strRef>
              <c:f>Entrant_need_figures!$B$68</c:f>
              <c:strCache>
                <c:ptCount val="1"/>
                <c:pt idx="0">
                  <c:v>Non-EBacc</c:v>
                </c:pt>
              </c:strCache>
            </c:strRef>
          </c:tx>
          <c:spPr>
            <a:ln>
              <a:solidFill>
                <a:srgbClr val="FFC000"/>
              </a:solidFill>
            </a:ln>
          </c:spPr>
          <c:marker>
            <c:symbol val="none"/>
          </c:marker>
          <c:cat>
            <c:strRef>
              <c:f>Entrant_need_figures!$C$14:$M$14</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Entrant_need_figures!$C$68:$M$68</c:f>
              <c:numCache>
                <c:formatCode>#,##0</c:formatCode>
                <c:ptCount val="11"/>
                <c:pt idx="0">
                  <c:v>7638.8904162451354</c:v>
                </c:pt>
                <c:pt idx="1">
                  <c:v>7377.2590664645204</c:v>
                </c:pt>
                <c:pt idx="2">
                  <c:v>7131.5449824088992</c:v>
                </c:pt>
                <c:pt idx="3">
                  <c:v>7002.3309197706021</c:v>
                </c:pt>
                <c:pt idx="4">
                  <c:v>7035.8549368741169</c:v>
                </c:pt>
                <c:pt idx="5">
                  <c:v>7489.1378556273794</c:v>
                </c:pt>
                <c:pt idx="6">
                  <c:v>7501.1153292703548</c:v>
                </c:pt>
                <c:pt idx="7">
                  <c:v>7398.5289383506115</c:v>
                </c:pt>
                <c:pt idx="8">
                  <c:v>7367.7633170183808</c:v>
                </c:pt>
                <c:pt idx="9">
                  <c:v>7319.2856514821069</c:v>
                </c:pt>
                <c:pt idx="10">
                  <c:v>7469.7753995260691</c:v>
                </c:pt>
              </c:numCache>
            </c:numRef>
          </c:val>
          <c:smooth val="0"/>
          <c:extLst>
            <c:ext xmlns:c16="http://schemas.microsoft.com/office/drawing/2014/chart" uri="{C3380CC4-5D6E-409C-BE32-E72D297353CC}">
              <c16:uniqueId val="{00000003-C5DF-448C-ADB2-8DE3DCB601AC}"/>
            </c:ext>
          </c:extLst>
        </c:ser>
        <c:dLbls>
          <c:showLegendKey val="0"/>
          <c:showVal val="0"/>
          <c:showCatName val="0"/>
          <c:showSerName val="0"/>
          <c:showPercent val="0"/>
          <c:showBubbleSize val="0"/>
        </c:dLbls>
        <c:smooth val="0"/>
        <c:axId val="168277504"/>
        <c:axId val="168279040"/>
      </c:lineChart>
      <c:catAx>
        <c:axId val="16827750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8279040"/>
        <c:crosses val="autoZero"/>
        <c:auto val="1"/>
        <c:lblAlgn val="ctr"/>
        <c:lblOffset val="100"/>
        <c:noMultiLvlLbl val="0"/>
      </c:catAx>
      <c:valAx>
        <c:axId val="168279040"/>
        <c:scaling>
          <c:orientation val="minMax"/>
          <c:min val="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Entrant</a:t>
                </a:r>
                <a:r>
                  <a:rPr lang="en-GB" sz="1100" baseline="0"/>
                  <a:t> t</a:t>
                </a:r>
                <a:r>
                  <a:rPr lang="en-GB" sz="1100"/>
                  <a: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277504"/>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Entrant 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Entrant_need_figures!$C$28:$M$28</c:f>
              <c:numCache>
                <c:formatCode>#,##0</c:formatCode>
                <c:ptCount val="11"/>
                <c:pt idx="0">
                  <c:v>4590.2307970333277</c:v>
                </c:pt>
                <c:pt idx="1">
                  <c:v>4544.2452035105089</c:v>
                </c:pt>
                <c:pt idx="2">
                  <c:v>4502.1039751054168</c:v>
                </c:pt>
                <c:pt idx="3">
                  <c:v>4551.7531345323387</c:v>
                </c:pt>
                <c:pt idx="4">
                  <c:v>4493.5518571785351</c:v>
                </c:pt>
                <c:pt idx="5">
                  <c:v>4334.9043789203643</c:v>
                </c:pt>
                <c:pt idx="6">
                  <c:v>4282.3185992152976</c:v>
                </c:pt>
                <c:pt idx="7">
                  <c:v>4246.281783009661</c:v>
                </c:pt>
                <c:pt idx="8">
                  <c:v>4191.2194571484852</c:v>
                </c:pt>
                <c:pt idx="9">
                  <c:v>4081.429362684537</c:v>
                </c:pt>
                <c:pt idx="10">
                  <c:v>4139.3509061388186</c:v>
                </c:pt>
              </c:numCache>
            </c:numRef>
          </c:val>
          <c:smooth val="0"/>
          <c:extLst>
            <c:ext xmlns:c16="http://schemas.microsoft.com/office/drawing/2014/chart" uri="{C3380CC4-5D6E-409C-BE32-E72D297353CC}">
              <c16:uniqueId val="{00000000-3C9A-462E-8E86-7344DDB0DA2A}"/>
            </c:ext>
          </c:extLst>
        </c:ser>
        <c:ser>
          <c:idx val="9"/>
          <c:order val="1"/>
          <c:tx>
            <c:v>English</c:v>
          </c:tx>
          <c:spPr>
            <a:ln>
              <a:solidFill>
                <a:srgbClr val="FF000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Entrant_need_figures!$C$24:$M$24</c:f>
              <c:numCache>
                <c:formatCode>#,##0</c:formatCode>
                <c:ptCount val="11"/>
                <c:pt idx="0">
                  <c:v>3971.3155912200173</c:v>
                </c:pt>
                <c:pt idx="1">
                  <c:v>3965.6824925526203</c:v>
                </c:pt>
                <c:pt idx="2">
                  <c:v>3910.5448128973103</c:v>
                </c:pt>
                <c:pt idx="3">
                  <c:v>3980.4927726226915</c:v>
                </c:pt>
                <c:pt idx="4">
                  <c:v>3922.3612948249056</c:v>
                </c:pt>
                <c:pt idx="5">
                  <c:v>3771.4317423219159</c:v>
                </c:pt>
                <c:pt idx="6">
                  <c:v>3716.9764534719779</c:v>
                </c:pt>
                <c:pt idx="7">
                  <c:v>3706.1466562543487</c:v>
                </c:pt>
                <c:pt idx="8">
                  <c:v>3663.4282305616916</c:v>
                </c:pt>
                <c:pt idx="9">
                  <c:v>3558.6855180281527</c:v>
                </c:pt>
                <c:pt idx="10">
                  <c:v>3619.0858784921666</c:v>
                </c:pt>
              </c:numCache>
            </c:numRef>
          </c:val>
          <c:smooth val="0"/>
          <c:extLst>
            <c:ext xmlns:c16="http://schemas.microsoft.com/office/drawing/2014/chart" uri="{C3380CC4-5D6E-409C-BE32-E72D297353CC}">
              <c16:uniqueId val="{00000001-3C9A-462E-8E86-7344DDB0DA2A}"/>
            </c:ext>
          </c:extLst>
        </c:ser>
        <c:ser>
          <c:idx val="14"/>
          <c:order val="2"/>
          <c:tx>
            <c:v>Modern Foreign Languages</c:v>
          </c:tx>
          <c:spPr>
            <a:ln>
              <a:solidFill>
                <a:srgbClr val="00B05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Entrant_need_figures!$C$29:$M$29</c:f>
              <c:numCache>
                <c:formatCode>#,##0</c:formatCode>
                <c:ptCount val="11"/>
                <c:pt idx="0">
                  <c:v>1688.9158968480751</c:v>
                </c:pt>
                <c:pt idx="1">
                  <c:v>2156.2473232851789</c:v>
                </c:pt>
                <c:pt idx="2">
                  <c:v>2558.3706712169346</c:v>
                </c:pt>
                <c:pt idx="3">
                  <c:v>3029.1164883437323</c:v>
                </c:pt>
                <c:pt idx="4">
                  <c:v>2891.3105400005297</c:v>
                </c:pt>
                <c:pt idx="5">
                  <c:v>2156.8608321973106</c:v>
                </c:pt>
                <c:pt idx="6">
                  <c:v>2120.2608176106251</c:v>
                </c:pt>
                <c:pt idx="7">
                  <c:v>2043.7723422715812</c:v>
                </c:pt>
                <c:pt idx="8">
                  <c:v>2000.6894627025717</c:v>
                </c:pt>
                <c:pt idx="9">
                  <c:v>1962.0159152715239</c:v>
                </c:pt>
                <c:pt idx="10">
                  <c:v>2027.2959390441015</c:v>
                </c:pt>
              </c:numCache>
            </c:numRef>
          </c:val>
          <c:smooth val="0"/>
          <c:extLst>
            <c:ext xmlns:c16="http://schemas.microsoft.com/office/drawing/2014/chart" uri="{C3380CC4-5D6E-409C-BE32-E72D297353CC}">
              <c16:uniqueId val="{00000002-3C9A-462E-8E86-7344DDB0DA2A}"/>
            </c:ext>
          </c:extLst>
        </c:ser>
        <c:ser>
          <c:idx val="2"/>
          <c:order val="3"/>
          <c:tx>
            <c:v>Biology</c:v>
          </c:tx>
          <c:spPr>
            <a:ln>
              <a:solidFill>
                <a:srgbClr val="FFC000"/>
              </a:solidFill>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Entrant_need_figures!$C$17:$M$17</c:f>
              <c:numCache>
                <c:formatCode>#,##0</c:formatCode>
                <c:ptCount val="11"/>
                <c:pt idx="0">
                  <c:v>1620.5784582662438</c:v>
                </c:pt>
                <c:pt idx="1">
                  <c:v>1619.8412530828045</c:v>
                </c:pt>
                <c:pt idx="2">
                  <c:v>1591.1952490679721</c:v>
                </c:pt>
                <c:pt idx="3">
                  <c:v>1650.9359181655625</c:v>
                </c:pt>
                <c:pt idx="4">
                  <c:v>1660.5569620714577</c:v>
                </c:pt>
                <c:pt idx="5">
                  <c:v>1604.2376893899923</c:v>
                </c:pt>
                <c:pt idx="6">
                  <c:v>1608.1096776623954</c:v>
                </c:pt>
                <c:pt idx="7">
                  <c:v>1614.1204308287836</c:v>
                </c:pt>
                <c:pt idx="8">
                  <c:v>1598.5496062767506</c:v>
                </c:pt>
                <c:pt idx="9">
                  <c:v>1547.147266373217</c:v>
                </c:pt>
                <c:pt idx="10">
                  <c:v>1576.5529200846415</c:v>
                </c:pt>
              </c:numCache>
            </c:numRef>
          </c:val>
          <c:smooth val="0"/>
          <c:extLst>
            <c:ext xmlns:c16="http://schemas.microsoft.com/office/drawing/2014/chart" uri="{C3380CC4-5D6E-409C-BE32-E72D297353CC}">
              <c16:uniqueId val="{00000003-3C9A-462E-8E86-7344DDB0DA2A}"/>
            </c:ext>
          </c:extLst>
        </c:ser>
        <c:ser>
          <c:idx val="12"/>
          <c:order val="4"/>
          <c:tx>
            <c:v>History</c:v>
          </c:tx>
          <c:spPr>
            <a:ln>
              <a:solidFill>
                <a:schemeClr val="tx1">
                  <a:lumMod val="95000"/>
                  <a:lumOff val="5000"/>
                </a:schemeClr>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Entrant_need_figures!$C$27:$M$27</c:f>
              <c:numCache>
                <c:formatCode>#,##0</c:formatCode>
                <c:ptCount val="11"/>
                <c:pt idx="0">
                  <c:v>1460.0286758543643</c:v>
                </c:pt>
                <c:pt idx="1">
                  <c:v>1487.1339665908044</c:v>
                </c:pt>
                <c:pt idx="2">
                  <c:v>1481.4701713556856</c:v>
                </c:pt>
                <c:pt idx="3">
                  <c:v>1525.3660863322184</c:v>
                </c:pt>
                <c:pt idx="4">
                  <c:v>1503.0105631812125</c:v>
                </c:pt>
                <c:pt idx="5">
                  <c:v>1468.2689260139732</c:v>
                </c:pt>
                <c:pt idx="6">
                  <c:v>1457.3781358910883</c:v>
                </c:pt>
                <c:pt idx="7">
                  <c:v>1434.7218538080292</c:v>
                </c:pt>
                <c:pt idx="8">
                  <c:v>1425.7035794444635</c:v>
                </c:pt>
                <c:pt idx="9">
                  <c:v>1414.8036430155882</c:v>
                </c:pt>
                <c:pt idx="10">
                  <c:v>1444.9439307047508</c:v>
                </c:pt>
              </c:numCache>
            </c:numRef>
          </c:val>
          <c:smooth val="0"/>
          <c:extLst>
            <c:ext xmlns:c16="http://schemas.microsoft.com/office/drawing/2014/chart" uri="{C3380CC4-5D6E-409C-BE32-E72D297353CC}">
              <c16:uniqueId val="{00000004-3C9A-462E-8E86-7344DDB0DA2A}"/>
            </c:ext>
          </c:extLst>
        </c:ser>
        <c:ser>
          <c:idx val="4"/>
          <c:order val="5"/>
          <c:tx>
            <c:v>Chemistry</c:v>
          </c:tx>
          <c:spPr>
            <a:ln>
              <a:solidFill>
                <a:srgbClr val="FF0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Entrant_need_figures!$C$19:$M$19</c:f>
              <c:numCache>
                <c:formatCode>#,##0</c:formatCode>
                <c:ptCount val="11"/>
                <c:pt idx="0">
                  <c:v>1545.1631845054426</c:v>
                </c:pt>
                <c:pt idx="1">
                  <c:v>1547.8989496957008</c:v>
                </c:pt>
                <c:pt idx="2">
                  <c:v>1510.8848342364454</c:v>
                </c:pt>
                <c:pt idx="3">
                  <c:v>1565.6649373322948</c:v>
                </c:pt>
                <c:pt idx="4">
                  <c:v>1570.6651957846491</c:v>
                </c:pt>
                <c:pt idx="5">
                  <c:v>1509.8358730997984</c:v>
                </c:pt>
                <c:pt idx="6">
                  <c:v>1507.7732393754522</c:v>
                </c:pt>
                <c:pt idx="7">
                  <c:v>1514.165113858181</c:v>
                </c:pt>
                <c:pt idx="8">
                  <c:v>1495.6319856612481</c:v>
                </c:pt>
                <c:pt idx="9">
                  <c:v>1439.6856406546112</c:v>
                </c:pt>
                <c:pt idx="10">
                  <c:v>1463.662157587436</c:v>
                </c:pt>
              </c:numCache>
            </c:numRef>
          </c:val>
          <c:smooth val="0"/>
          <c:extLst>
            <c:ext xmlns:c16="http://schemas.microsoft.com/office/drawing/2014/chart" uri="{C3380CC4-5D6E-409C-BE32-E72D297353CC}">
              <c16:uniqueId val="{00000005-3C9A-462E-8E86-7344DDB0DA2A}"/>
            </c:ext>
          </c:extLst>
        </c:ser>
        <c:ser>
          <c:idx val="11"/>
          <c:order val="6"/>
          <c:tx>
            <c:v>Geography</c:v>
          </c:tx>
          <c:spPr>
            <a:ln>
              <a:solidFill>
                <a:srgbClr val="00B05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Entrant_need_figures!$C$26:$M$26</c:f>
              <c:numCache>
                <c:formatCode>#,##0</c:formatCode>
                <c:ptCount val="11"/>
                <c:pt idx="0">
                  <c:v>1343.5781756186666</c:v>
                </c:pt>
                <c:pt idx="1">
                  <c:v>1381.8030034497133</c:v>
                </c:pt>
                <c:pt idx="2">
                  <c:v>1374.7488906990911</c:v>
                </c:pt>
                <c:pt idx="3">
                  <c:v>1412.4642605971717</c:v>
                </c:pt>
                <c:pt idx="4">
                  <c:v>1388.6503564321065</c:v>
                </c:pt>
                <c:pt idx="5">
                  <c:v>1359.2250508510729</c:v>
                </c:pt>
                <c:pt idx="6">
                  <c:v>1346.5558707461171</c:v>
                </c:pt>
                <c:pt idx="7">
                  <c:v>1324.3723651079042</c:v>
                </c:pt>
                <c:pt idx="8">
                  <c:v>1316.9316222412049</c:v>
                </c:pt>
                <c:pt idx="9">
                  <c:v>1310.1702932955277</c:v>
                </c:pt>
                <c:pt idx="10">
                  <c:v>1337.2930707072555</c:v>
                </c:pt>
              </c:numCache>
            </c:numRef>
          </c:val>
          <c:smooth val="0"/>
          <c:extLst>
            <c:ext xmlns:c16="http://schemas.microsoft.com/office/drawing/2014/chart" uri="{C3380CC4-5D6E-409C-BE32-E72D297353CC}">
              <c16:uniqueId val="{00000006-3C9A-462E-8E86-7344DDB0DA2A}"/>
            </c:ext>
          </c:extLst>
        </c:ser>
        <c:ser>
          <c:idx val="18"/>
          <c:order val="7"/>
          <c:tx>
            <c:v>Physics</c:v>
          </c:tx>
          <c:spPr>
            <a:ln>
              <a:solidFill>
                <a:srgbClr val="FFC00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Entrant_need_figures!$C$33:$M$33</c:f>
              <c:numCache>
                <c:formatCode>#,##0</c:formatCode>
                <c:ptCount val="11"/>
                <c:pt idx="0">
                  <c:v>1545.8497582287982</c:v>
                </c:pt>
                <c:pt idx="1">
                  <c:v>1574.7796641383281</c:v>
                </c:pt>
                <c:pt idx="2">
                  <c:v>1532.1991165600582</c:v>
                </c:pt>
                <c:pt idx="3">
                  <c:v>1591.8368584766904</c:v>
                </c:pt>
                <c:pt idx="4">
                  <c:v>1589.6756418112132</c:v>
                </c:pt>
                <c:pt idx="5">
                  <c:v>1525.5754795572648</c:v>
                </c:pt>
                <c:pt idx="6">
                  <c:v>1515.0712067471279</c:v>
                </c:pt>
                <c:pt idx="7">
                  <c:v>1519.3544361181296</c:v>
                </c:pt>
                <c:pt idx="8">
                  <c:v>1498.2656281650275</c:v>
                </c:pt>
                <c:pt idx="9">
                  <c:v>1440.3243208796971</c:v>
                </c:pt>
                <c:pt idx="10">
                  <c:v>1459.9551042821149</c:v>
                </c:pt>
              </c:numCache>
            </c:numRef>
          </c:val>
          <c:smooth val="0"/>
          <c:extLst>
            <c:ext xmlns:c16="http://schemas.microsoft.com/office/drawing/2014/chart" uri="{C3380CC4-5D6E-409C-BE32-E72D297353CC}">
              <c16:uniqueId val="{00000007-3C9A-462E-8E86-7344DDB0DA2A}"/>
            </c:ext>
          </c:extLst>
        </c:ser>
        <c:ser>
          <c:idx val="6"/>
          <c:order val="8"/>
          <c:tx>
            <c:v>Computing</c:v>
          </c:tx>
          <c:spPr>
            <a:ln>
              <a:solidFill>
                <a:srgbClr val="00B0F0"/>
              </a:solidFill>
              <a:prstDash val="sysDot"/>
            </a:ln>
          </c:spPr>
          <c:marker>
            <c:symbol val="none"/>
          </c:marker>
          <c:cat>
            <c:strRef>
              <c:f>Teacher_need_figures!$C$13:$M$13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Entrant_need_figures!$C$21:$M$21</c:f>
              <c:numCache>
                <c:formatCode>#,##0</c:formatCode>
                <c:ptCount val="11"/>
                <c:pt idx="0">
                  <c:v>791.48947603419015</c:v>
                </c:pt>
                <c:pt idx="1">
                  <c:v>790.82412969533152</c:v>
                </c:pt>
                <c:pt idx="2">
                  <c:v>766.99971405380791</c:v>
                </c:pt>
                <c:pt idx="3">
                  <c:v>760.34567658271385</c:v>
                </c:pt>
                <c:pt idx="4">
                  <c:v>761.66655600827971</c:v>
                </c:pt>
                <c:pt idx="5">
                  <c:v>807.44104698898104</c:v>
                </c:pt>
                <c:pt idx="6">
                  <c:v>806.09707740324598</c:v>
                </c:pt>
                <c:pt idx="7">
                  <c:v>796.12289343263876</c:v>
                </c:pt>
                <c:pt idx="8">
                  <c:v>792.95097843691747</c:v>
                </c:pt>
                <c:pt idx="9">
                  <c:v>789.25052990948802</c:v>
                </c:pt>
                <c:pt idx="10">
                  <c:v>800.87235168225834</c:v>
                </c:pt>
              </c:numCache>
            </c:numRef>
          </c:val>
          <c:smooth val="0"/>
          <c:extLst>
            <c:ext xmlns:c16="http://schemas.microsoft.com/office/drawing/2014/chart" uri="{C3380CC4-5D6E-409C-BE32-E72D297353CC}">
              <c16:uniqueId val="{00000008-3C9A-462E-8E86-7344DDB0DA2A}"/>
            </c:ext>
          </c:extLst>
        </c:ser>
        <c:dLbls>
          <c:showLegendKey val="0"/>
          <c:showVal val="0"/>
          <c:showCatName val="0"/>
          <c:showSerName val="0"/>
          <c:showPercent val="0"/>
          <c:showBubbleSize val="0"/>
        </c:dLbls>
        <c:smooth val="0"/>
        <c:axId val="169735680"/>
        <c:axId val="169737216"/>
      </c:lineChart>
      <c:catAx>
        <c:axId val="1697356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37216"/>
        <c:crosses val="autoZero"/>
        <c:auto val="1"/>
        <c:lblAlgn val="ctr"/>
        <c:lblOffset val="100"/>
        <c:noMultiLvlLbl val="0"/>
      </c:catAx>
      <c:valAx>
        <c:axId val="169737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Entrant</a:t>
                </a:r>
                <a:r>
                  <a:rPr lang="en-GB" sz="1100" baseline="0"/>
                  <a:t> t</a:t>
                </a:r>
                <a:r>
                  <a:rPr lang="en-GB" sz="1100"/>
                  <a: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73568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4433698505073"/>
          <c:h val="0.7654531418866759"/>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Wastage_over_time!$C$34:$N$34</c:f>
              <c:numCache>
                <c:formatCode>#,##0</c:formatCode>
                <c:ptCount val="12"/>
                <c:pt idx="0">
                  <c:v>39539.936239460345</c:v>
                </c:pt>
                <c:pt idx="1">
                  <c:v>40502.047574110882</c:v>
                </c:pt>
                <c:pt idx="2">
                  <c:v>41017.86139334616</c:v>
                </c:pt>
                <c:pt idx="3">
                  <c:v>41817.81726264082</c:v>
                </c:pt>
                <c:pt idx="4">
                  <c:v>42020.105527846878</c:v>
                </c:pt>
                <c:pt idx="5">
                  <c:v>42139.388701847718</c:v>
                </c:pt>
                <c:pt idx="6">
                  <c:v>42163.857383252449</c:v>
                </c:pt>
                <c:pt idx="7">
                  <c:v>42172.387754680916</c:v>
                </c:pt>
                <c:pt idx="8">
                  <c:v>42140.832637614534</c:v>
                </c:pt>
                <c:pt idx="9">
                  <c:v>42071.212517133405</c:v>
                </c:pt>
                <c:pt idx="10">
                  <c:v>41990.34366243556</c:v>
                </c:pt>
              </c:numCache>
            </c:numRef>
          </c:val>
          <c:smooth val="0"/>
          <c:extLst>
            <c:ext xmlns:c16="http://schemas.microsoft.com/office/drawing/2014/chart" uri="{C3380CC4-5D6E-409C-BE32-E72D297353CC}">
              <c16:uniqueId val="{00000000-7573-4FF0-8178-42D3163573B0}"/>
            </c:ext>
          </c:extLst>
        </c:ser>
        <c:ser>
          <c:idx val="0"/>
          <c:order val="1"/>
          <c:tx>
            <c:strRef>
              <c:f>Wastage_over_time!$B$14</c:f>
              <c:strCache>
                <c:ptCount val="1"/>
                <c:pt idx="0">
                  <c:v>Primary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Wastage_over_time!$C$14:$N$14</c:f>
              <c:numCache>
                <c:formatCode>#,##0</c:formatCode>
                <c:ptCount val="12"/>
                <c:pt idx="0">
                  <c:v>20781.941954773847</c:v>
                </c:pt>
                <c:pt idx="1">
                  <c:v>21058.16943565512</c:v>
                </c:pt>
                <c:pt idx="2">
                  <c:v>21187.191757437915</c:v>
                </c:pt>
                <c:pt idx="3">
                  <c:v>21356.026798825864</c:v>
                </c:pt>
                <c:pt idx="4">
                  <c:v>21294.870386401264</c:v>
                </c:pt>
                <c:pt idx="5">
                  <c:v>21228.931337691698</c:v>
                </c:pt>
                <c:pt idx="6">
                  <c:v>21202.72717749104</c:v>
                </c:pt>
                <c:pt idx="7">
                  <c:v>21191.281609616115</c:v>
                </c:pt>
                <c:pt idx="8">
                  <c:v>21174.067003509481</c:v>
                </c:pt>
                <c:pt idx="9">
                  <c:v>21147.390276446771</c:v>
                </c:pt>
                <c:pt idx="10">
                  <c:v>21161.562374656834</c:v>
                </c:pt>
              </c:numCache>
            </c:numRef>
          </c:val>
          <c:smooth val="0"/>
          <c:extLst>
            <c:ext xmlns:c16="http://schemas.microsoft.com/office/drawing/2014/chart" uri="{C3380CC4-5D6E-409C-BE32-E72D297353CC}">
              <c16:uniqueId val="{00000001-7573-4FF0-8178-42D3163573B0}"/>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8437342716"/>
          <c:y val="0.11993785823501034"/>
          <c:w val="0.22502075431243654"/>
          <c:h val="0.3541030735644025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739472783293396"/>
          <c:h val="0.7654531418866759"/>
        </c:manualLayout>
      </c:layout>
      <c:lineChart>
        <c:grouping val="standard"/>
        <c:varyColors val="0"/>
        <c:ser>
          <c:idx val="1"/>
          <c:order val="0"/>
          <c:tx>
            <c:strRef>
              <c:f>Wastage_over_time!$B$15</c:f>
              <c:strCache>
                <c:ptCount val="1"/>
                <c:pt idx="0">
                  <c:v>Art &amp; Design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Wastage_over_time!$C$15:$N$15</c:f>
              <c:numCache>
                <c:formatCode>#,##0</c:formatCode>
                <c:ptCount val="12"/>
                <c:pt idx="0">
                  <c:v>666.37504345166144</c:v>
                </c:pt>
                <c:pt idx="1">
                  <c:v>685.93319513616643</c:v>
                </c:pt>
                <c:pt idx="2">
                  <c:v>695.01233124556256</c:v>
                </c:pt>
                <c:pt idx="3">
                  <c:v>705.49403187393364</c:v>
                </c:pt>
                <c:pt idx="4">
                  <c:v>703.82037266231293</c:v>
                </c:pt>
                <c:pt idx="5">
                  <c:v>701.24617256098531</c:v>
                </c:pt>
                <c:pt idx="6">
                  <c:v>704.39499473299816</c:v>
                </c:pt>
                <c:pt idx="7">
                  <c:v>706.48405446872277</c:v>
                </c:pt>
                <c:pt idx="8">
                  <c:v>706.40688686791327</c:v>
                </c:pt>
                <c:pt idx="9">
                  <c:v>705.81699990798074</c:v>
                </c:pt>
                <c:pt idx="10">
                  <c:v>705.10781554549453</c:v>
                </c:pt>
              </c:numCache>
            </c:numRef>
          </c:val>
          <c:smooth val="0"/>
          <c:extLst>
            <c:ext xmlns:c16="http://schemas.microsoft.com/office/drawing/2014/chart" uri="{C3380CC4-5D6E-409C-BE32-E72D297353CC}">
              <c16:uniqueId val="{00000000-6368-4C24-809D-849768028A3B}"/>
            </c:ext>
          </c:extLst>
        </c:ser>
        <c:ser>
          <c:idx val="2"/>
          <c:order val="1"/>
          <c:tx>
            <c:strRef>
              <c:f>Wastage_over_time!$B$16</c:f>
              <c:strCache>
                <c:ptCount val="1"/>
                <c:pt idx="0">
                  <c:v>Biology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Wastage_over_time!$C$16:$N$16</c:f>
              <c:numCache>
                <c:formatCode>#,##0</c:formatCode>
                <c:ptCount val="12"/>
                <c:pt idx="0">
                  <c:v>1180.3462879078656</c:v>
                </c:pt>
                <c:pt idx="1">
                  <c:v>1226.1932162958881</c:v>
                </c:pt>
                <c:pt idx="2">
                  <c:v>1251.5997135065145</c:v>
                </c:pt>
                <c:pt idx="3">
                  <c:v>1285.4750954644865</c:v>
                </c:pt>
                <c:pt idx="4">
                  <c:v>1301.1631566743226</c:v>
                </c:pt>
                <c:pt idx="5">
                  <c:v>1314.5443863230516</c:v>
                </c:pt>
                <c:pt idx="6">
                  <c:v>1318.3074154040901</c:v>
                </c:pt>
                <c:pt idx="7">
                  <c:v>1321.3969235973373</c:v>
                </c:pt>
                <c:pt idx="8">
                  <c:v>1324.2862291863455</c:v>
                </c:pt>
                <c:pt idx="9">
                  <c:v>1324.5240948642063</c:v>
                </c:pt>
                <c:pt idx="10">
                  <c:v>1318.3428619994538</c:v>
                </c:pt>
              </c:numCache>
            </c:numRef>
          </c:val>
          <c:smooth val="0"/>
          <c:extLst>
            <c:ext xmlns:c16="http://schemas.microsoft.com/office/drawing/2014/chart" uri="{C3380CC4-5D6E-409C-BE32-E72D297353CC}">
              <c16:uniqueId val="{00000001-6368-4C24-809D-849768028A3B}"/>
            </c:ext>
          </c:extLst>
        </c:ser>
        <c:ser>
          <c:idx val="3"/>
          <c:order val="2"/>
          <c:tx>
            <c:strRef>
              <c:f>Wastage_over_time!$B$17</c:f>
              <c:strCache>
                <c:ptCount val="1"/>
                <c:pt idx="0">
                  <c:v>Business Studies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Wastage_over_time!$C$17:$N$17</c:f>
              <c:numCache>
                <c:formatCode>#,##0</c:formatCode>
                <c:ptCount val="12"/>
                <c:pt idx="0">
                  <c:v>377.29422069709017</c:v>
                </c:pt>
                <c:pt idx="1">
                  <c:v>390.80813787736827</c:v>
                </c:pt>
                <c:pt idx="2">
                  <c:v>389.30682521453446</c:v>
                </c:pt>
                <c:pt idx="3">
                  <c:v>397.11516625296605</c:v>
                </c:pt>
                <c:pt idx="4">
                  <c:v>398.88200399924108</c:v>
                </c:pt>
                <c:pt idx="5">
                  <c:v>405.19434773248634</c:v>
                </c:pt>
                <c:pt idx="6">
                  <c:v>410.39799891112079</c:v>
                </c:pt>
                <c:pt idx="7">
                  <c:v>417.60443871839459</c:v>
                </c:pt>
                <c:pt idx="8">
                  <c:v>424.45350594962326</c:v>
                </c:pt>
                <c:pt idx="9">
                  <c:v>429.86533899214305</c:v>
                </c:pt>
                <c:pt idx="10">
                  <c:v>432.07470736688788</c:v>
                </c:pt>
              </c:numCache>
            </c:numRef>
          </c:val>
          <c:smooth val="0"/>
          <c:extLst>
            <c:ext xmlns:c16="http://schemas.microsoft.com/office/drawing/2014/chart" uri="{C3380CC4-5D6E-409C-BE32-E72D297353CC}">
              <c16:uniqueId val="{00000002-6368-4C24-809D-849768028A3B}"/>
            </c:ext>
          </c:extLst>
        </c:ser>
        <c:ser>
          <c:idx val="4"/>
          <c:order val="3"/>
          <c:tx>
            <c:strRef>
              <c:f>Wastage_over_time!$B$18</c:f>
              <c:strCache>
                <c:ptCount val="1"/>
                <c:pt idx="0">
                  <c:v>Chemistry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Wastage_over_time!$C$18:$N$18</c:f>
              <c:numCache>
                <c:formatCode>#,##0</c:formatCode>
                <c:ptCount val="12"/>
                <c:pt idx="0">
                  <c:v>1087.7836930141823</c:v>
                </c:pt>
                <c:pt idx="1">
                  <c:v>1134.8075701734033</c:v>
                </c:pt>
                <c:pt idx="2">
                  <c:v>1160.8936930837938</c:v>
                </c:pt>
                <c:pt idx="3">
                  <c:v>1197.520160970736</c:v>
                </c:pt>
                <c:pt idx="4">
                  <c:v>1213.1820505622695</c:v>
                </c:pt>
                <c:pt idx="5">
                  <c:v>1226.5736246396227</c:v>
                </c:pt>
                <c:pt idx="6">
                  <c:v>1230.2226099903671</c:v>
                </c:pt>
                <c:pt idx="7">
                  <c:v>1233.0025401517878</c:v>
                </c:pt>
                <c:pt idx="8">
                  <c:v>1236.1073719546648</c:v>
                </c:pt>
                <c:pt idx="9">
                  <c:v>1236.465989983823</c:v>
                </c:pt>
                <c:pt idx="10">
                  <c:v>1230.0021675678574</c:v>
                </c:pt>
              </c:numCache>
            </c:numRef>
          </c:val>
          <c:smooth val="0"/>
          <c:extLst>
            <c:ext xmlns:c16="http://schemas.microsoft.com/office/drawing/2014/chart" uri="{C3380CC4-5D6E-409C-BE32-E72D297353CC}">
              <c16:uniqueId val="{00000003-6368-4C24-809D-849768028A3B}"/>
            </c:ext>
          </c:extLst>
        </c:ser>
        <c:ser>
          <c:idx val="5"/>
          <c:order val="4"/>
          <c:tx>
            <c:strRef>
              <c:f>Wastage_over_time!$B$19</c:f>
              <c:strCache>
                <c:ptCount val="1"/>
                <c:pt idx="0">
                  <c:v>Classics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Wastage_over_time!$C$19:$N$19</c:f>
              <c:numCache>
                <c:formatCode>#,##0</c:formatCode>
                <c:ptCount val="12"/>
                <c:pt idx="0">
                  <c:v>23.338407806875939</c:v>
                </c:pt>
                <c:pt idx="1">
                  <c:v>24.41960176553598</c:v>
                </c:pt>
                <c:pt idx="2">
                  <c:v>24.848281100300696</c:v>
                </c:pt>
                <c:pt idx="3">
                  <c:v>25.703654698497282</c:v>
                </c:pt>
                <c:pt idx="4">
                  <c:v>26.125087943605145</c:v>
                </c:pt>
                <c:pt idx="5">
                  <c:v>26.489255271145197</c:v>
                </c:pt>
                <c:pt idx="6">
                  <c:v>26.704423815545461</c:v>
                </c:pt>
                <c:pt idx="7">
                  <c:v>26.940488376438147</c:v>
                </c:pt>
                <c:pt idx="8">
                  <c:v>27.065405691913782</c:v>
                </c:pt>
                <c:pt idx="9">
                  <c:v>27.143248746840271</c:v>
                </c:pt>
                <c:pt idx="10">
                  <c:v>27.172470536529929</c:v>
                </c:pt>
              </c:numCache>
            </c:numRef>
          </c:val>
          <c:smooth val="0"/>
          <c:extLst>
            <c:ext xmlns:c16="http://schemas.microsoft.com/office/drawing/2014/chart" uri="{C3380CC4-5D6E-409C-BE32-E72D297353CC}">
              <c16:uniqueId val="{00000004-6368-4C24-809D-849768028A3B}"/>
            </c:ext>
          </c:extLst>
        </c:ser>
        <c:ser>
          <c:idx val="6"/>
          <c:order val="5"/>
          <c:tx>
            <c:strRef>
              <c:f>Wastage_over_time!$B$20</c:f>
              <c:strCache>
                <c:ptCount val="1"/>
                <c:pt idx="0">
                  <c:v>Computing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Wastage_over_time!$C$20:$N$20</c:f>
              <c:numCache>
                <c:formatCode>#,##0</c:formatCode>
                <c:ptCount val="12"/>
                <c:pt idx="0">
                  <c:v>584.14660809466636</c:v>
                </c:pt>
                <c:pt idx="1">
                  <c:v>614.16637876072707</c:v>
                </c:pt>
                <c:pt idx="2">
                  <c:v>627.44347094735303</c:v>
                </c:pt>
                <c:pt idx="3">
                  <c:v>649.70903042783311</c:v>
                </c:pt>
                <c:pt idx="4">
                  <c:v>649.60817871275322</c:v>
                </c:pt>
                <c:pt idx="5">
                  <c:v>648.73491550949791</c:v>
                </c:pt>
                <c:pt idx="6">
                  <c:v>653.05929293583904</c:v>
                </c:pt>
                <c:pt idx="7">
                  <c:v>655.89979772956553</c:v>
                </c:pt>
                <c:pt idx="8">
                  <c:v>656.61124201547659</c:v>
                </c:pt>
                <c:pt idx="9">
                  <c:v>656.56107457225335</c:v>
                </c:pt>
                <c:pt idx="10">
                  <c:v>655.90887379735204</c:v>
                </c:pt>
              </c:numCache>
            </c:numRef>
          </c:val>
          <c:smooth val="0"/>
          <c:extLst>
            <c:ext xmlns:c16="http://schemas.microsoft.com/office/drawing/2014/chart" uri="{C3380CC4-5D6E-409C-BE32-E72D297353CC}">
              <c16:uniqueId val="{00000005-6368-4C24-809D-849768028A3B}"/>
            </c:ext>
          </c:extLst>
        </c:ser>
        <c:dLbls>
          <c:showLegendKey val="0"/>
          <c:showVal val="0"/>
          <c:showCatName val="0"/>
          <c:showSerName val="0"/>
          <c:showPercent val="0"/>
          <c:showBubbleSize val="0"/>
        </c:dLbls>
        <c:smooth val="0"/>
        <c:axId val="170391424"/>
        <c:axId val="170392960"/>
      </c:lineChart>
      <c:catAx>
        <c:axId val="1703914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92960"/>
        <c:crosses val="autoZero"/>
        <c:auto val="1"/>
        <c:lblAlgn val="ctr"/>
        <c:lblOffset val="100"/>
        <c:noMultiLvlLbl val="0"/>
      </c:catAx>
      <c:valAx>
        <c:axId val="1703929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91424"/>
        <c:crosses val="autoZero"/>
        <c:crossBetween val="between"/>
      </c:valAx>
      <c:spPr>
        <a:ln>
          <a:solidFill>
            <a:schemeClr val="tx1">
              <a:lumMod val="95000"/>
              <a:lumOff val="5000"/>
            </a:schemeClr>
          </a:solidFill>
        </a:ln>
      </c:spPr>
    </c:plotArea>
    <c:legend>
      <c:legendPos val="r"/>
      <c:layout>
        <c:manualLayout>
          <c:xMode val="edge"/>
          <c:yMode val="edge"/>
          <c:x val="0.79127042453026697"/>
          <c:y val="2.0186498426827081E-2"/>
          <c:w val="0.19444452776736243"/>
          <c:h val="0.8664596273291925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933712769599"/>
          <c:h val="0.7654531418866759"/>
        </c:manualLayout>
      </c:layout>
      <c:lineChart>
        <c:grouping val="standard"/>
        <c:varyColors val="0"/>
        <c:ser>
          <c:idx val="7"/>
          <c:order val="0"/>
          <c:tx>
            <c:strRef>
              <c:f>Wastage_over_time!$B$21</c:f>
              <c:strCache>
                <c:ptCount val="1"/>
                <c:pt idx="0">
                  <c:v>Design &amp; Technology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Wastage_over_time!$C$21:$N$21</c:f>
              <c:numCache>
                <c:formatCode>#,##0</c:formatCode>
                <c:ptCount val="12"/>
                <c:pt idx="0">
                  <c:v>727.02267440924049</c:v>
                </c:pt>
                <c:pt idx="1">
                  <c:v>758.16538767288193</c:v>
                </c:pt>
                <c:pt idx="2">
                  <c:v>776.03309043574734</c:v>
                </c:pt>
                <c:pt idx="3">
                  <c:v>797.73147493916781</c:v>
                </c:pt>
                <c:pt idx="4">
                  <c:v>796.95947046611218</c:v>
                </c:pt>
                <c:pt idx="5">
                  <c:v>792.09051528088139</c:v>
                </c:pt>
                <c:pt idx="6">
                  <c:v>795.96034598214783</c:v>
                </c:pt>
                <c:pt idx="7">
                  <c:v>797.09128626053598</c:v>
                </c:pt>
                <c:pt idx="8">
                  <c:v>794.62909353589635</c:v>
                </c:pt>
                <c:pt idx="9">
                  <c:v>791.94708951015934</c:v>
                </c:pt>
                <c:pt idx="10">
                  <c:v>790.80621208638195</c:v>
                </c:pt>
              </c:numCache>
            </c:numRef>
          </c:val>
          <c:smooth val="0"/>
          <c:extLst>
            <c:ext xmlns:c16="http://schemas.microsoft.com/office/drawing/2014/chart" uri="{C3380CC4-5D6E-409C-BE32-E72D297353CC}">
              <c16:uniqueId val="{00000000-2EE6-4FEA-AF31-4D5A8B30E0E9}"/>
            </c:ext>
          </c:extLst>
        </c:ser>
        <c:ser>
          <c:idx val="8"/>
          <c:order val="1"/>
          <c:tx>
            <c:strRef>
              <c:f>Wastage_over_time!$B$22</c:f>
              <c:strCache>
                <c:ptCount val="1"/>
                <c:pt idx="0">
                  <c:v>Drama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Wastage_over_time!$C$22:$N$22</c:f>
              <c:numCache>
                <c:formatCode>#,##0</c:formatCode>
                <c:ptCount val="12"/>
                <c:pt idx="0">
                  <c:v>393.5601747997905</c:v>
                </c:pt>
                <c:pt idx="1">
                  <c:v>402.97837282969567</c:v>
                </c:pt>
                <c:pt idx="2">
                  <c:v>407.39400301761361</c:v>
                </c:pt>
                <c:pt idx="3">
                  <c:v>412.35421724976976</c:v>
                </c:pt>
                <c:pt idx="4">
                  <c:v>409.86856964837676</c:v>
                </c:pt>
                <c:pt idx="5">
                  <c:v>406.10369852537423</c:v>
                </c:pt>
                <c:pt idx="6">
                  <c:v>406.68688969542865</c:v>
                </c:pt>
                <c:pt idx="7">
                  <c:v>406.46361297972527</c:v>
                </c:pt>
                <c:pt idx="8">
                  <c:v>404.65891456135762</c:v>
                </c:pt>
                <c:pt idx="9">
                  <c:v>402.91844405756996</c:v>
                </c:pt>
                <c:pt idx="10">
                  <c:v>402.05414476194653</c:v>
                </c:pt>
              </c:numCache>
            </c:numRef>
          </c:val>
          <c:smooth val="0"/>
          <c:extLst>
            <c:ext xmlns:c16="http://schemas.microsoft.com/office/drawing/2014/chart" uri="{C3380CC4-5D6E-409C-BE32-E72D297353CC}">
              <c16:uniqueId val="{00000001-2EE6-4FEA-AF31-4D5A8B30E0E9}"/>
            </c:ext>
          </c:extLst>
        </c:ser>
        <c:ser>
          <c:idx val="9"/>
          <c:order val="2"/>
          <c:tx>
            <c:strRef>
              <c:f>Wastage_over_time!$B$23</c:f>
              <c:strCache>
                <c:ptCount val="1"/>
                <c:pt idx="0">
                  <c:v>English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Wastage_over_time!$C$23:$N$23</c:f>
              <c:numCache>
                <c:formatCode>#,##0</c:formatCode>
                <c:ptCount val="12"/>
                <c:pt idx="0">
                  <c:v>2803.587826093863</c:v>
                </c:pt>
                <c:pt idx="1">
                  <c:v>2893.9473099145171</c:v>
                </c:pt>
                <c:pt idx="2">
                  <c:v>2949.169891704672</c:v>
                </c:pt>
                <c:pt idx="3">
                  <c:v>3019.4229875692799</c:v>
                </c:pt>
                <c:pt idx="4">
                  <c:v>3053.4717127784152</c:v>
                </c:pt>
                <c:pt idx="5">
                  <c:v>3075.570402217475</c:v>
                </c:pt>
                <c:pt idx="6">
                  <c:v>3077.2169522331278</c:v>
                </c:pt>
                <c:pt idx="7">
                  <c:v>3071.9897320840687</c:v>
                </c:pt>
                <c:pt idx="8">
                  <c:v>3065.6541585746263</c:v>
                </c:pt>
                <c:pt idx="9">
                  <c:v>3054.855872038856</c:v>
                </c:pt>
                <c:pt idx="10">
                  <c:v>3033.4554526983293</c:v>
                </c:pt>
              </c:numCache>
            </c:numRef>
          </c:val>
          <c:smooth val="0"/>
          <c:extLst>
            <c:ext xmlns:c16="http://schemas.microsoft.com/office/drawing/2014/chart" uri="{C3380CC4-5D6E-409C-BE32-E72D297353CC}">
              <c16:uniqueId val="{00000002-2EE6-4FEA-AF31-4D5A8B30E0E9}"/>
            </c:ext>
          </c:extLst>
        </c:ser>
        <c:ser>
          <c:idx val="0"/>
          <c:order val="3"/>
          <c:tx>
            <c:strRef>
              <c:f>Wastage_over_time!$B$24</c:f>
              <c:strCache>
                <c:ptCount val="1"/>
                <c:pt idx="0">
                  <c:v>Food Wastage</c:v>
                </c:pt>
              </c:strCache>
            </c:strRef>
          </c:tx>
          <c:marker>
            <c:symbol val="none"/>
          </c:marker>
          <c:val>
            <c:numRef>
              <c:f>Wastage_over_time!$C$24:$N$24</c:f>
              <c:numCache>
                <c:formatCode>#,##0</c:formatCode>
                <c:ptCount val="12"/>
                <c:pt idx="0">
                  <c:v>151.63242643010605</c:v>
                </c:pt>
                <c:pt idx="1">
                  <c:v>156.54537948480106</c:v>
                </c:pt>
                <c:pt idx="2">
                  <c:v>160.10867915086561</c:v>
                </c:pt>
                <c:pt idx="3">
                  <c:v>162.76545362302977</c:v>
                </c:pt>
                <c:pt idx="4">
                  <c:v>162.73683750363773</c:v>
                </c:pt>
                <c:pt idx="5">
                  <c:v>163.01732461118095</c:v>
                </c:pt>
                <c:pt idx="6">
                  <c:v>163.84594346153705</c:v>
                </c:pt>
                <c:pt idx="7">
                  <c:v>164.10887922565178</c:v>
                </c:pt>
                <c:pt idx="8">
                  <c:v>164.58942507371916</c:v>
                </c:pt>
                <c:pt idx="9">
                  <c:v>164.65831966022822</c:v>
                </c:pt>
                <c:pt idx="10">
                  <c:v>163.67860518615342</c:v>
                </c:pt>
              </c:numCache>
            </c:numRef>
          </c:val>
          <c:smooth val="0"/>
          <c:extLst>
            <c:ext xmlns:c16="http://schemas.microsoft.com/office/drawing/2014/chart" uri="{C3380CC4-5D6E-409C-BE32-E72D297353CC}">
              <c16:uniqueId val="{00000003-2EE6-4FEA-AF31-4D5A8B30E0E9}"/>
            </c:ext>
          </c:extLst>
        </c:ser>
        <c:ser>
          <c:idx val="10"/>
          <c:order val="4"/>
          <c:tx>
            <c:strRef>
              <c:f>Wastage_over_time!$B$25</c:f>
              <c:strCache>
                <c:ptCount val="1"/>
                <c:pt idx="0">
                  <c:v>Geography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Wastage_over_time!$C$25:$N$25</c:f>
              <c:numCache>
                <c:formatCode>#,##0</c:formatCode>
                <c:ptCount val="12"/>
                <c:pt idx="0">
                  <c:v>1020.9781009408946</c:v>
                </c:pt>
                <c:pt idx="1">
                  <c:v>1051.6476740124265</c:v>
                </c:pt>
                <c:pt idx="2">
                  <c:v>1068.6519764230079</c:v>
                </c:pt>
                <c:pt idx="3">
                  <c:v>1099.9048977502061</c:v>
                </c:pt>
                <c:pt idx="4">
                  <c:v>1109.670906064197</c:v>
                </c:pt>
                <c:pt idx="5">
                  <c:v>1114.4685310322495</c:v>
                </c:pt>
                <c:pt idx="6">
                  <c:v>1114.5450601704106</c:v>
                </c:pt>
                <c:pt idx="7">
                  <c:v>1112.5980630025003</c:v>
                </c:pt>
                <c:pt idx="8">
                  <c:v>1107.9674911525315</c:v>
                </c:pt>
                <c:pt idx="9">
                  <c:v>1102.7893689398968</c:v>
                </c:pt>
                <c:pt idx="10">
                  <c:v>1097.2902432532062</c:v>
                </c:pt>
              </c:numCache>
            </c:numRef>
          </c:val>
          <c:smooth val="0"/>
          <c:extLst>
            <c:ext xmlns:c16="http://schemas.microsoft.com/office/drawing/2014/chart" uri="{C3380CC4-5D6E-409C-BE32-E72D297353CC}">
              <c16:uniqueId val="{00000004-2EE6-4FEA-AF31-4D5A8B30E0E9}"/>
            </c:ext>
          </c:extLst>
        </c:ser>
        <c:ser>
          <c:idx val="11"/>
          <c:order val="5"/>
          <c:tx>
            <c:strRef>
              <c:f>Wastage_over_time!$B$26</c:f>
              <c:strCache>
                <c:ptCount val="1"/>
                <c:pt idx="0">
                  <c:v>History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Wastage_over_time!$C$26:$N$26</c:f>
              <c:numCache>
                <c:formatCode>#,##0</c:formatCode>
                <c:ptCount val="12"/>
                <c:pt idx="0">
                  <c:v>1109.5041129172348</c:v>
                </c:pt>
                <c:pt idx="1">
                  <c:v>1140.2849199004452</c:v>
                </c:pt>
                <c:pt idx="2">
                  <c:v>1155.2012692327771</c:v>
                </c:pt>
                <c:pt idx="3">
                  <c:v>1187.8189285712658</c:v>
                </c:pt>
                <c:pt idx="4">
                  <c:v>1197.3650033803465</c:v>
                </c:pt>
                <c:pt idx="5">
                  <c:v>1202.5561021469116</c:v>
                </c:pt>
                <c:pt idx="6">
                  <c:v>1202.6808910067311</c:v>
                </c:pt>
                <c:pt idx="7">
                  <c:v>1201.193669025492</c:v>
                </c:pt>
                <c:pt idx="8">
                  <c:v>1197.0405110810366</c:v>
                </c:pt>
                <c:pt idx="9">
                  <c:v>1192.1719991361692</c:v>
                </c:pt>
                <c:pt idx="10">
                  <c:v>1186.5059377721359</c:v>
                </c:pt>
              </c:numCache>
            </c:numRef>
          </c:val>
          <c:smooth val="0"/>
          <c:extLst>
            <c:ext xmlns:c16="http://schemas.microsoft.com/office/drawing/2014/chart" uri="{C3380CC4-5D6E-409C-BE32-E72D297353CC}">
              <c16:uniqueId val="{00000005-2EE6-4FEA-AF31-4D5A8B30E0E9}"/>
            </c:ext>
          </c:extLst>
        </c:ser>
        <c:ser>
          <c:idx val="12"/>
          <c:order val="6"/>
          <c:tx>
            <c:strRef>
              <c:f>Wastage_over_time!$B$27</c:f>
              <c:strCache>
                <c:ptCount val="1"/>
                <c:pt idx="0">
                  <c:v>Mathematics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Wastage_over_time!$C$27:$N$27</c:f>
              <c:numCache>
                <c:formatCode>#,##0</c:formatCode>
                <c:ptCount val="12"/>
                <c:pt idx="0">
                  <c:v>3077.3234048169679</c:v>
                </c:pt>
                <c:pt idx="1">
                  <c:v>3231.2256266913205</c:v>
                </c:pt>
                <c:pt idx="2">
                  <c:v>3312.163531123706</c:v>
                </c:pt>
                <c:pt idx="3">
                  <c:v>3441.1217707380738</c:v>
                </c:pt>
                <c:pt idx="4">
                  <c:v>3485.2831479361248</c:v>
                </c:pt>
                <c:pt idx="5">
                  <c:v>3515.6793676010211</c:v>
                </c:pt>
                <c:pt idx="6">
                  <c:v>3522.5578858776389</c:v>
                </c:pt>
                <c:pt idx="7">
                  <c:v>3523.0306629933903</c:v>
                </c:pt>
                <c:pt idx="8">
                  <c:v>3520.0662047445953</c:v>
                </c:pt>
                <c:pt idx="9">
                  <c:v>3511.7112638868825</c:v>
                </c:pt>
                <c:pt idx="10">
                  <c:v>3491.9498042359264</c:v>
                </c:pt>
              </c:numCache>
            </c:numRef>
          </c:val>
          <c:smooth val="0"/>
          <c:extLst>
            <c:ext xmlns:c16="http://schemas.microsoft.com/office/drawing/2014/chart" uri="{C3380CC4-5D6E-409C-BE32-E72D297353CC}">
              <c16:uniqueId val="{00000006-2EE6-4FEA-AF31-4D5A8B30E0E9}"/>
            </c:ext>
          </c:extLst>
        </c:ser>
        <c:dLbls>
          <c:showLegendKey val="0"/>
          <c:showVal val="0"/>
          <c:showCatName val="0"/>
          <c:showSerName val="0"/>
          <c:showPercent val="0"/>
          <c:showBubbleSize val="0"/>
        </c:dLbls>
        <c:smooth val="0"/>
        <c:axId val="3730048"/>
        <c:axId val="169767296"/>
      </c:lineChart>
      <c:catAx>
        <c:axId val="3730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67296"/>
        <c:crosses val="autoZero"/>
        <c:auto val="1"/>
        <c:lblAlgn val="ctr"/>
        <c:lblOffset val="100"/>
        <c:noMultiLvlLbl val="0"/>
      </c:catAx>
      <c:valAx>
        <c:axId val="16976729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30048"/>
        <c:crosses val="autoZero"/>
        <c:crossBetween val="between"/>
      </c:valAx>
      <c:spPr>
        <a:ln>
          <a:solidFill>
            <a:schemeClr val="tx1">
              <a:lumMod val="95000"/>
              <a:lumOff val="5000"/>
            </a:schemeClr>
          </a:solidFill>
        </a:ln>
      </c:spPr>
    </c:plotArea>
    <c:legend>
      <c:legendPos val="r"/>
      <c:layout>
        <c:manualLayout>
          <c:xMode val="edge"/>
          <c:yMode val="edge"/>
          <c:x val="0.75792160457459601"/>
          <c:y val="1.7028026295474674E-2"/>
          <c:w val="0.22502071593026896"/>
          <c:h val="0.9349874454547670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481507993319E-2"/>
          <c:y val="7.4448818897637797E-2"/>
          <c:w val="0.62253113815318539"/>
          <c:h val="0.74167894335788676"/>
        </c:manualLayout>
      </c:layout>
      <c:lineChart>
        <c:grouping val="standard"/>
        <c:varyColors val="0"/>
        <c:ser>
          <c:idx val="30"/>
          <c:order val="0"/>
          <c:tx>
            <c:strRef>
              <c:f>SUMMARY_OUTPUTS!$B$81</c:f>
              <c:strCache>
                <c:ptCount val="1"/>
                <c:pt idx="0">
                  <c:v>Modern Foreign Languages All Central Scenario</c:v>
                </c:pt>
              </c:strCache>
            </c:strRef>
          </c:tx>
          <c:spPr>
            <a:ln>
              <a:solidFill>
                <a:schemeClr val="tx2">
                  <a:lumMod val="50000"/>
                </a:schemeClr>
              </a:solidFill>
              <a:prstDash val="solid"/>
            </a:ln>
          </c:spPr>
          <c:marker>
            <c:symbol val="square"/>
            <c:size val="7"/>
            <c:spPr>
              <a:solidFill>
                <a:schemeClr val="tx2"/>
              </a:solid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SUMMARY_OUTPUTS!$C$81:$M$81</c:f>
              <c:numCache>
                <c:formatCode>#,##0</c:formatCode>
                <c:ptCount val="11"/>
                <c:pt idx="0">
                  <c:v>14546.562695004863</c:v>
                </c:pt>
                <c:pt idx="1">
                  <c:v>14960.500125482384</c:v>
                </c:pt>
                <c:pt idx="2">
                  <c:v>15793.75541878182</c:v>
                </c:pt>
                <c:pt idx="3">
                  <c:v>17001.294040427078</c:v>
                </c:pt>
                <c:pt idx="4">
                  <c:v>17909.640799178444</c:v>
                </c:pt>
                <c:pt idx="5">
                  <c:v>17926.689173475632</c:v>
                </c:pt>
                <c:pt idx="6">
                  <c:v>17908.002142384055</c:v>
                </c:pt>
                <c:pt idx="7">
                  <c:v>17816.329111724175</c:v>
                </c:pt>
                <c:pt idx="8">
                  <c:v>17695.761746935637</c:v>
                </c:pt>
                <c:pt idx="9">
                  <c:v>17554.106613121581</c:v>
                </c:pt>
                <c:pt idx="10">
                  <c:v>17502.830342584544</c:v>
                </c:pt>
              </c:numCache>
            </c:numRef>
          </c:val>
          <c:smooth val="0"/>
          <c:extLst>
            <c:ext xmlns:c16="http://schemas.microsoft.com/office/drawing/2014/chart" uri="{C3380CC4-5D6E-409C-BE32-E72D297353CC}">
              <c16:uniqueId val="{00000000-A908-46A4-90F1-3E03D3043AD0}"/>
            </c:ext>
          </c:extLst>
        </c:ser>
        <c:ser>
          <c:idx val="10"/>
          <c:order val="1"/>
          <c:tx>
            <c:strRef>
              <c:f>SUMMARY_OUTPUTS!$B$76</c:f>
              <c:strCache>
                <c:ptCount val="1"/>
                <c:pt idx="0">
                  <c:v>Modern Foreign Languages Scenario Selected</c:v>
                </c:pt>
              </c:strCache>
            </c:strRef>
          </c:tx>
          <c:spPr>
            <a:ln>
              <a:solidFill>
                <a:schemeClr val="tx2">
                  <a:lumMod val="50000"/>
                </a:schemeClr>
              </a:solidFill>
              <a:prstDash val="sysDot"/>
            </a:ln>
          </c:spPr>
          <c:marker>
            <c:symbol val="x"/>
            <c:size val="7"/>
            <c:spPr>
              <a:no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SUMMARY_OUTPUTS!$C$76:$M$76</c:f>
              <c:numCache>
                <c:formatCode>#,##0</c:formatCode>
                <c:ptCount val="11"/>
                <c:pt idx="0">
                  <c:v>14546.562695004863</c:v>
                </c:pt>
                <c:pt idx="1">
                  <c:v>14960.500125482384</c:v>
                </c:pt>
                <c:pt idx="2">
                  <c:v>15793.75541878182</c:v>
                </c:pt>
                <c:pt idx="3">
                  <c:v>17001.294040427078</c:v>
                </c:pt>
                <c:pt idx="4">
                  <c:v>17909.640799178444</c:v>
                </c:pt>
                <c:pt idx="5">
                  <c:v>17926.689173475632</c:v>
                </c:pt>
                <c:pt idx="6">
                  <c:v>17908.002142384055</c:v>
                </c:pt>
                <c:pt idx="7">
                  <c:v>17816.329111724175</c:v>
                </c:pt>
                <c:pt idx="8">
                  <c:v>17695.761746935637</c:v>
                </c:pt>
                <c:pt idx="9">
                  <c:v>17554.106613121581</c:v>
                </c:pt>
                <c:pt idx="10">
                  <c:v>17502.830342584544</c:v>
                </c:pt>
              </c:numCache>
            </c:numRef>
          </c:val>
          <c:smooth val="0"/>
          <c:extLst>
            <c:ext xmlns:c16="http://schemas.microsoft.com/office/drawing/2014/chart" uri="{C3380CC4-5D6E-409C-BE32-E72D297353CC}">
              <c16:uniqueId val="{00000001-A908-46A4-90F1-3E03D3043AD0}"/>
            </c:ext>
          </c:extLst>
        </c:ser>
        <c:ser>
          <c:idx val="31"/>
          <c:order val="2"/>
          <c:tx>
            <c:strRef>
              <c:f>SUMMARY_OUTPUTS!$B$82</c:f>
              <c:strCache>
                <c:ptCount val="1"/>
                <c:pt idx="0">
                  <c:v>Art &amp; Design All Central Scenario</c:v>
                </c:pt>
              </c:strCache>
            </c:strRef>
          </c:tx>
          <c:spPr>
            <a:ln>
              <a:solidFill>
                <a:srgbClr val="FF0000"/>
              </a:solidFill>
              <a:prstDash val="solid"/>
            </a:ln>
          </c:spPr>
          <c:marker>
            <c:symbol val="square"/>
            <c:size val="7"/>
            <c:spPr>
              <a:solidFill>
                <a:srgbClr val="FF0000"/>
              </a:solid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SUMMARY_OUTPUTS!$C$82:$M$82</c:f>
              <c:numCache>
                <c:formatCode>#,##0</c:formatCode>
                <c:ptCount val="11"/>
                <c:pt idx="0">
                  <c:v>8280.6919886326286</c:v>
                </c:pt>
                <c:pt idx="1">
                  <c:v>8288.6228789026591</c:v>
                </c:pt>
                <c:pt idx="2">
                  <c:v>8271.0437673445522</c:v>
                </c:pt>
                <c:pt idx="3">
                  <c:v>8218.9296167090943</c:v>
                </c:pt>
                <c:pt idx="4">
                  <c:v>8163.8890746663246</c:v>
                </c:pt>
                <c:pt idx="5">
                  <c:v>8175.0777076222075</c:v>
                </c:pt>
                <c:pt idx="6">
                  <c:v>8180.3512376969447</c:v>
                </c:pt>
                <c:pt idx="7">
                  <c:v>8166.6825103396786</c:v>
                </c:pt>
                <c:pt idx="8">
                  <c:v>8150.3641750244833</c:v>
                </c:pt>
                <c:pt idx="9">
                  <c:v>8134.8016610957293</c:v>
                </c:pt>
                <c:pt idx="10">
                  <c:v>8138.0310542613361</c:v>
                </c:pt>
              </c:numCache>
            </c:numRef>
          </c:val>
          <c:smooth val="0"/>
          <c:extLst>
            <c:ext xmlns:c16="http://schemas.microsoft.com/office/drawing/2014/chart" uri="{C3380CC4-5D6E-409C-BE32-E72D297353CC}">
              <c16:uniqueId val="{00000002-A908-46A4-90F1-3E03D3043AD0}"/>
            </c:ext>
          </c:extLst>
        </c:ser>
        <c:ser>
          <c:idx val="11"/>
          <c:order val="3"/>
          <c:tx>
            <c:strRef>
              <c:f>SUMMARY_OUTPUTS!$B$77</c:f>
              <c:strCache>
                <c:ptCount val="1"/>
                <c:pt idx="0">
                  <c:v>Art &amp; Design Scenario Selected</c:v>
                </c:pt>
              </c:strCache>
            </c:strRef>
          </c:tx>
          <c:spPr>
            <a:ln>
              <a:solidFill>
                <a:srgbClr val="FF0000"/>
              </a:solidFill>
              <a:prstDash val="sysDot"/>
            </a:ln>
          </c:spPr>
          <c:marker>
            <c:symbol val="x"/>
            <c:size val="7"/>
            <c:spPr>
              <a:no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SUMMARY_OUTPUTS!$C$77:$M$77</c:f>
              <c:numCache>
                <c:formatCode>#,##0</c:formatCode>
                <c:ptCount val="11"/>
                <c:pt idx="0">
                  <c:v>8280.6919886326286</c:v>
                </c:pt>
                <c:pt idx="1">
                  <c:v>8288.6228789026591</c:v>
                </c:pt>
                <c:pt idx="2">
                  <c:v>8271.0437673445522</c:v>
                </c:pt>
                <c:pt idx="3">
                  <c:v>8218.9296167090943</c:v>
                </c:pt>
                <c:pt idx="4">
                  <c:v>8163.8890746663246</c:v>
                </c:pt>
                <c:pt idx="5">
                  <c:v>8175.0777076222075</c:v>
                </c:pt>
                <c:pt idx="6">
                  <c:v>8180.3512376969447</c:v>
                </c:pt>
                <c:pt idx="7">
                  <c:v>8166.6825103396786</c:v>
                </c:pt>
                <c:pt idx="8">
                  <c:v>8150.3641750244833</c:v>
                </c:pt>
                <c:pt idx="9">
                  <c:v>8134.8016610957293</c:v>
                </c:pt>
                <c:pt idx="10">
                  <c:v>8138.0310542613361</c:v>
                </c:pt>
              </c:numCache>
            </c:numRef>
          </c:val>
          <c:smooth val="0"/>
          <c:extLst>
            <c:ext xmlns:c16="http://schemas.microsoft.com/office/drawing/2014/chart" uri="{C3380CC4-5D6E-409C-BE32-E72D297353CC}">
              <c16:uniqueId val="{00000003-A908-46A4-90F1-3E03D3043AD0}"/>
            </c:ext>
          </c:extLst>
        </c:ser>
        <c:ser>
          <c:idx val="38"/>
          <c:order val="4"/>
          <c:tx>
            <c:strRef>
              <c:f>SUMMARY_OUTPUTS!$B$83</c:f>
              <c:strCache>
                <c:ptCount val="1"/>
                <c:pt idx="0">
                  <c:v>Design &amp; Technology All Central Scenario</c:v>
                </c:pt>
              </c:strCache>
            </c:strRef>
          </c:tx>
          <c:spPr>
            <a:ln>
              <a:solidFill>
                <a:srgbClr val="92D050"/>
              </a:solidFill>
              <a:prstDash val="solid"/>
            </a:ln>
          </c:spPr>
          <c:marker>
            <c:symbol val="square"/>
            <c:size val="7"/>
            <c:spPr>
              <a:solidFill>
                <a:srgbClr val="92D050"/>
              </a:solid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SUMMARY_OUTPUTS!$C$83:$M$83</c:f>
              <c:numCache>
                <c:formatCode>#,##0</c:formatCode>
                <c:ptCount val="11"/>
                <c:pt idx="0">
                  <c:v>9402.4611375322384</c:v>
                </c:pt>
                <c:pt idx="1">
                  <c:v>9444.1574927627935</c:v>
                </c:pt>
                <c:pt idx="2">
                  <c:v>9431.6052988470838</c:v>
                </c:pt>
                <c:pt idx="3">
                  <c:v>9356.3101132094725</c:v>
                </c:pt>
                <c:pt idx="4">
                  <c:v>9251.9593418839904</c:v>
                </c:pt>
                <c:pt idx="5">
                  <c:v>9250.8798858768696</c:v>
                </c:pt>
                <c:pt idx="6">
                  <c:v>9231.42802677691</c:v>
                </c:pt>
                <c:pt idx="7">
                  <c:v>9181.9284646639608</c:v>
                </c:pt>
                <c:pt idx="8">
                  <c:v>9135.5299908923207</c:v>
                </c:pt>
                <c:pt idx="9">
                  <c:v>9109.4023552900944</c:v>
                </c:pt>
                <c:pt idx="10">
                  <c:v>9102.2784565320544</c:v>
                </c:pt>
              </c:numCache>
            </c:numRef>
          </c:val>
          <c:smooth val="0"/>
          <c:extLst>
            <c:ext xmlns:c16="http://schemas.microsoft.com/office/drawing/2014/chart" uri="{C3380CC4-5D6E-409C-BE32-E72D297353CC}">
              <c16:uniqueId val="{00000004-A908-46A4-90F1-3E03D3043AD0}"/>
            </c:ext>
          </c:extLst>
        </c:ser>
        <c:ser>
          <c:idx val="18"/>
          <c:order val="5"/>
          <c:tx>
            <c:strRef>
              <c:f>SUMMARY_OUTPUTS!$B$78</c:f>
              <c:strCache>
                <c:ptCount val="1"/>
                <c:pt idx="0">
                  <c:v>Design &amp; Technology Scenario Selected</c:v>
                </c:pt>
              </c:strCache>
            </c:strRef>
          </c:tx>
          <c:spPr>
            <a:ln>
              <a:solidFill>
                <a:srgbClr val="92D050"/>
              </a:solidFill>
              <a:prstDash val="sysDot"/>
            </a:ln>
          </c:spPr>
          <c:marker>
            <c:symbol val="x"/>
            <c:size val="7"/>
            <c:spPr>
              <a:noFill/>
            </c:spPr>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SUMMARY_OUTPUTS!$C$78:$M$78</c:f>
              <c:numCache>
                <c:formatCode>#,##0</c:formatCode>
                <c:ptCount val="11"/>
                <c:pt idx="0">
                  <c:v>9402.4611375322384</c:v>
                </c:pt>
                <c:pt idx="1">
                  <c:v>9444.1574927627935</c:v>
                </c:pt>
                <c:pt idx="2">
                  <c:v>9431.6052988470838</c:v>
                </c:pt>
                <c:pt idx="3">
                  <c:v>9356.3101132094725</c:v>
                </c:pt>
                <c:pt idx="4">
                  <c:v>9251.9593418839904</c:v>
                </c:pt>
                <c:pt idx="5">
                  <c:v>9250.8798858768696</c:v>
                </c:pt>
                <c:pt idx="6">
                  <c:v>9231.42802677691</c:v>
                </c:pt>
                <c:pt idx="7">
                  <c:v>9181.9284646639608</c:v>
                </c:pt>
                <c:pt idx="8">
                  <c:v>9135.5299908923207</c:v>
                </c:pt>
                <c:pt idx="9">
                  <c:v>9109.4023552900944</c:v>
                </c:pt>
                <c:pt idx="10">
                  <c:v>9102.2784565320544</c:v>
                </c:pt>
              </c:numCache>
            </c:numRef>
          </c:val>
          <c:smooth val="0"/>
          <c:extLst>
            <c:ext xmlns:c16="http://schemas.microsoft.com/office/drawing/2014/chart" uri="{C3380CC4-5D6E-409C-BE32-E72D297353CC}">
              <c16:uniqueId val="{00000005-A908-46A4-90F1-3E03D3043AD0}"/>
            </c:ext>
          </c:extLst>
        </c:ser>
        <c:dLbls>
          <c:showLegendKey val="0"/>
          <c:showVal val="0"/>
          <c:showCatName val="0"/>
          <c:showSerName val="0"/>
          <c:showPercent val="0"/>
          <c:showBubbleSize val="0"/>
        </c:dLbls>
        <c:marker val="1"/>
        <c:smooth val="0"/>
        <c:axId val="147247488"/>
        <c:axId val="147249408"/>
      </c:lineChart>
      <c:catAx>
        <c:axId val="147247488"/>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7249408"/>
        <c:crosses val="autoZero"/>
        <c:auto val="1"/>
        <c:lblAlgn val="ctr"/>
        <c:lblOffset val="100"/>
        <c:noMultiLvlLbl val="0"/>
      </c:catAx>
      <c:valAx>
        <c:axId val="147249408"/>
        <c:scaling>
          <c:orientation val="minMax"/>
        </c:scaling>
        <c:delete val="0"/>
        <c:axPos val="l"/>
        <c:majorGridlines>
          <c:spPr>
            <a:ln>
              <a:solidFill>
                <a:schemeClr val="bg1">
                  <a:lumMod val="85000"/>
                  <a:alpha val="50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247488"/>
        <c:crosses val="autoZero"/>
        <c:crossBetween val="midCat"/>
      </c:valAx>
      <c:spPr>
        <a:ln>
          <a:solidFill>
            <a:schemeClr val="tx1">
              <a:lumMod val="95000"/>
              <a:lumOff val="5000"/>
            </a:schemeClr>
          </a:solidFill>
        </a:ln>
      </c:spPr>
    </c:plotArea>
    <c:legend>
      <c:legendPos val="r"/>
      <c:layout>
        <c:manualLayout>
          <c:xMode val="edge"/>
          <c:yMode val="edge"/>
          <c:x val="0.72769840133619657"/>
          <c:y val="6.5609778428859192E-2"/>
          <c:w val="0.27230159866380332"/>
          <c:h val="0.7771372764450954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51988560718448"/>
          <c:h val="0.7654531418866759"/>
        </c:manualLayout>
      </c:layout>
      <c:lineChart>
        <c:grouping val="standard"/>
        <c:varyColors val="0"/>
        <c:ser>
          <c:idx val="13"/>
          <c:order val="0"/>
          <c:tx>
            <c:strRef>
              <c:f>Wastage_over_time!$B$28</c:f>
              <c:strCache>
                <c:ptCount val="1"/>
                <c:pt idx="0">
                  <c:v>Modern Foreign Languages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Wastage_over_time!$C$28:$N$28</c:f>
              <c:numCache>
                <c:formatCode>#,##0</c:formatCode>
                <c:ptCount val="12"/>
                <c:pt idx="0">
                  <c:v>1284.0761731829482</c:v>
                </c:pt>
                <c:pt idx="1">
                  <c:v>1310.3220677942054</c:v>
                </c:pt>
                <c:pt idx="2">
                  <c:v>1371.2968933003397</c:v>
                </c:pt>
                <c:pt idx="3">
                  <c:v>1483.7289524359135</c:v>
                </c:pt>
                <c:pt idx="4">
                  <c:v>1618.2747922231692</c:v>
                </c:pt>
                <c:pt idx="5">
                  <c:v>1717.0160947684963</c:v>
                </c:pt>
                <c:pt idx="6">
                  <c:v>1717.6163711213824</c:v>
                </c:pt>
                <c:pt idx="7">
                  <c:v>1714.6153499513723</c:v>
                </c:pt>
                <c:pt idx="8">
                  <c:v>1704.0537374567245</c:v>
                </c:pt>
                <c:pt idx="9">
                  <c:v>1690.7903954934179</c:v>
                </c:pt>
                <c:pt idx="10">
                  <c:v>1675.6491713879639</c:v>
                </c:pt>
              </c:numCache>
            </c:numRef>
          </c:val>
          <c:smooth val="0"/>
          <c:extLst>
            <c:ext xmlns:c16="http://schemas.microsoft.com/office/drawing/2014/chart" uri="{C3380CC4-5D6E-409C-BE32-E72D297353CC}">
              <c16:uniqueId val="{00000000-CE89-478C-BD9D-757ED5DDDB97}"/>
            </c:ext>
          </c:extLst>
        </c:ser>
        <c:ser>
          <c:idx val="14"/>
          <c:order val="1"/>
          <c:tx>
            <c:strRef>
              <c:f>Wastage_over_time!$B$29</c:f>
              <c:strCache>
                <c:ptCount val="1"/>
                <c:pt idx="0">
                  <c:v>Music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Wastage_over_time!$C$29:$N$29</c:f>
              <c:numCache>
                <c:formatCode>#,##0</c:formatCode>
                <c:ptCount val="12"/>
                <c:pt idx="0">
                  <c:v>387.97099006213102</c:v>
                </c:pt>
                <c:pt idx="1">
                  <c:v>400.35714954789148</c:v>
                </c:pt>
                <c:pt idx="2">
                  <c:v>406.32091402965625</c:v>
                </c:pt>
                <c:pt idx="3">
                  <c:v>415.4752002073518</c:v>
                </c:pt>
                <c:pt idx="4">
                  <c:v>412.9728810970384</c:v>
                </c:pt>
                <c:pt idx="5">
                  <c:v>408.08178871909905</c:v>
                </c:pt>
                <c:pt idx="6">
                  <c:v>408.58819401737833</c:v>
                </c:pt>
                <c:pt idx="7">
                  <c:v>407.95258586000193</c:v>
                </c:pt>
                <c:pt idx="8">
                  <c:v>405.19086328075855</c:v>
                </c:pt>
                <c:pt idx="9">
                  <c:v>402.74344115836476</c:v>
                </c:pt>
                <c:pt idx="10">
                  <c:v>402.06311730383675</c:v>
                </c:pt>
              </c:numCache>
            </c:numRef>
          </c:val>
          <c:smooth val="0"/>
          <c:extLst>
            <c:ext xmlns:c16="http://schemas.microsoft.com/office/drawing/2014/chart" uri="{C3380CC4-5D6E-409C-BE32-E72D297353CC}">
              <c16:uniqueId val="{00000001-CE89-478C-BD9D-757ED5DDDB97}"/>
            </c:ext>
          </c:extLst>
        </c:ser>
        <c:ser>
          <c:idx val="15"/>
          <c:order val="2"/>
          <c:tx>
            <c:strRef>
              <c:f>Wastage_over_time!$B$30</c:f>
              <c:strCache>
                <c:ptCount val="1"/>
                <c:pt idx="0">
                  <c:v>Others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Wastage_over_time!$C$30:$N$30</c:f>
              <c:numCache>
                <c:formatCode>#,##0</c:formatCode>
                <c:ptCount val="12"/>
                <c:pt idx="0">
                  <c:v>803.43595237667967</c:v>
                </c:pt>
                <c:pt idx="1">
                  <c:v>828.98758425524511</c:v>
                </c:pt>
                <c:pt idx="2">
                  <c:v>826.66222136516149</c:v>
                </c:pt>
                <c:pt idx="3">
                  <c:v>838.68566261593185</c:v>
                </c:pt>
                <c:pt idx="4">
                  <c:v>840.67290929993828</c:v>
                </c:pt>
                <c:pt idx="5">
                  <c:v>848.47362997195864</c:v>
                </c:pt>
                <c:pt idx="6">
                  <c:v>857.75687601020104</c:v>
                </c:pt>
                <c:pt idx="7">
                  <c:v>870.58510572438763</c:v>
                </c:pt>
                <c:pt idx="8">
                  <c:v>880.5949272192488</c:v>
                </c:pt>
                <c:pt idx="9">
                  <c:v>888.73897700549014</c:v>
                </c:pt>
                <c:pt idx="10">
                  <c:v>893.89099612758775</c:v>
                </c:pt>
              </c:numCache>
            </c:numRef>
          </c:val>
          <c:smooth val="0"/>
          <c:extLst>
            <c:ext xmlns:c16="http://schemas.microsoft.com/office/drawing/2014/chart" uri="{C3380CC4-5D6E-409C-BE32-E72D297353CC}">
              <c16:uniqueId val="{00000002-CE89-478C-BD9D-757ED5DDDB97}"/>
            </c:ext>
          </c:extLst>
        </c:ser>
        <c:ser>
          <c:idx val="16"/>
          <c:order val="3"/>
          <c:tx>
            <c:strRef>
              <c:f>Wastage_over_time!$B$31</c:f>
              <c:strCache>
                <c:ptCount val="1"/>
                <c:pt idx="0">
                  <c:v>Physical Education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Wastage_over_time!$C$31:$N$31</c:f>
              <c:numCache>
                <c:formatCode>#,##0</c:formatCode>
                <c:ptCount val="12"/>
                <c:pt idx="0">
                  <c:v>1441.3151043624302</c:v>
                </c:pt>
                <c:pt idx="1">
                  <c:v>1480.3405529878362</c:v>
                </c:pt>
                <c:pt idx="2">
                  <c:v>1495.3004104526444</c:v>
                </c:pt>
                <c:pt idx="3">
                  <c:v>1527.4732013025505</c:v>
                </c:pt>
                <c:pt idx="4">
                  <c:v>1515.8160860120302</c:v>
                </c:pt>
                <c:pt idx="5">
                  <c:v>1504.3155162377748</c:v>
                </c:pt>
                <c:pt idx="6">
                  <c:v>1504.9526310547719</c:v>
                </c:pt>
                <c:pt idx="7">
                  <c:v>1502.3755185860791</c:v>
                </c:pt>
                <c:pt idx="8">
                  <c:v>1498.2210263134393</c:v>
                </c:pt>
                <c:pt idx="9">
                  <c:v>1492.9272264220097</c:v>
                </c:pt>
                <c:pt idx="10">
                  <c:v>1485.2822675140512</c:v>
                </c:pt>
              </c:numCache>
            </c:numRef>
          </c:val>
          <c:smooth val="0"/>
          <c:extLst>
            <c:ext xmlns:c16="http://schemas.microsoft.com/office/drawing/2014/chart" uri="{C3380CC4-5D6E-409C-BE32-E72D297353CC}">
              <c16:uniqueId val="{00000003-CE89-478C-BD9D-757ED5DDDB97}"/>
            </c:ext>
          </c:extLst>
        </c:ser>
        <c:ser>
          <c:idx val="17"/>
          <c:order val="4"/>
          <c:tx>
            <c:strRef>
              <c:f>Wastage_over_time!$B$32</c:f>
              <c:strCache>
                <c:ptCount val="1"/>
                <c:pt idx="0">
                  <c:v>Physics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Wastage_over_time!$C$32:$N$32</c:f>
              <c:numCache>
                <c:formatCode>#,##0</c:formatCode>
                <c:ptCount val="12"/>
                <c:pt idx="0">
                  <c:v>1058.5659158239494</c:v>
                </c:pt>
                <c:pt idx="1">
                  <c:v>1116.7693217110711</c:v>
                </c:pt>
                <c:pt idx="2">
                  <c:v>1149.4091186653745</c:v>
                </c:pt>
                <c:pt idx="3">
                  <c:v>1200.3497581529502</c:v>
                </c:pt>
                <c:pt idx="4">
                  <c:v>1218.7697069585442</c:v>
                </c:pt>
                <c:pt idx="5">
                  <c:v>1233.5004246371907</c:v>
                </c:pt>
                <c:pt idx="6">
                  <c:v>1237.592725667711</c:v>
                </c:pt>
                <c:pt idx="7">
                  <c:v>1239.8408327475568</c:v>
                </c:pt>
                <c:pt idx="8">
                  <c:v>1242.4478793004012</c:v>
                </c:pt>
                <c:pt idx="9">
                  <c:v>1242.1238949469321</c:v>
                </c:pt>
                <c:pt idx="10">
                  <c:v>1234.7119610394548</c:v>
                </c:pt>
              </c:numCache>
            </c:numRef>
          </c:val>
          <c:smooth val="0"/>
          <c:extLst>
            <c:ext xmlns:c16="http://schemas.microsoft.com/office/drawing/2014/chart" uri="{C3380CC4-5D6E-409C-BE32-E72D297353CC}">
              <c16:uniqueId val="{00000004-CE89-478C-BD9D-757ED5DDDB97}"/>
            </c:ext>
          </c:extLst>
        </c:ser>
        <c:ser>
          <c:idx val="18"/>
          <c:order val="5"/>
          <c:tx>
            <c:strRef>
              <c:f>Wastage_over_time!$B$33</c:f>
              <c:strCache>
                <c:ptCount val="1"/>
                <c:pt idx="0">
                  <c:v>Religious Education Wastage</c:v>
                </c:pt>
              </c:strCache>
            </c:strRef>
          </c:tx>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Wastage_over_time!$C$33:$N$33</c:f>
              <c:numCache>
                <c:formatCode>#,##0</c:formatCode>
                <c:ptCount val="12"/>
                <c:pt idx="0">
                  <c:v>579.73716749792402</c:v>
                </c:pt>
                <c:pt idx="1">
                  <c:v>595.97869164433587</c:v>
                </c:pt>
                <c:pt idx="2">
                  <c:v>603.85332190861709</c:v>
                </c:pt>
                <c:pt idx="3">
                  <c:v>613.94081897101523</c:v>
                </c:pt>
                <c:pt idx="4">
                  <c:v>610.59226752317375</c:v>
                </c:pt>
                <c:pt idx="5">
                  <c:v>606.80126636962109</c:v>
                </c:pt>
                <c:pt idx="6">
                  <c:v>608.04270367298454</c:v>
                </c:pt>
                <c:pt idx="7">
                  <c:v>607.93260358179487</c:v>
                </c:pt>
                <c:pt idx="8">
                  <c:v>606.72076014477818</c:v>
                </c:pt>
                <c:pt idx="9">
                  <c:v>605.0692013634075</c:v>
                </c:pt>
                <c:pt idx="10">
                  <c:v>602.83447759817727</c:v>
                </c:pt>
              </c:numCache>
            </c:numRef>
          </c:val>
          <c:smooth val="0"/>
          <c:extLst>
            <c:ext xmlns:c16="http://schemas.microsoft.com/office/drawing/2014/chart" uri="{C3380CC4-5D6E-409C-BE32-E72D297353CC}">
              <c16:uniqueId val="{00000005-CE89-478C-BD9D-757ED5DDDB97}"/>
            </c:ext>
          </c:extLst>
        </c:ser>
        <c:dLbls>
          <c:showLegendKey val="0"/>
          <c:showVal val="0"/>
          <c:showCatName val="0"/>
          <c:showSerName val="0"/>
          <c:showPercent val="0"/>
          <c:showBubbleSize val="0"/>
        </c:dLbls>
        <c:smooth val="0"/>
        <c:axId val="170642048"/>
        <c:axId val="170643840"/>
      </c:lineChart>
      <c:catAx>
        <c:axId val="170642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643840"/>
        <c:crosses val="autoZero"/>
        <c:auto val="1"/>
        <c:lblAlgn val="ctr"/>
        <c:lblOffset val="100"/>
        <c:noMultiLvlLbl val="0"/>
      </c:catAx>
      <c:valAx>
        <c:axId val="170643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642048"/>
        <c:crosses val="autoZero"/>
        <c:crossBetween val="between"/>
      </c:valAx>
      <c:spPr>
        <a:ln>
          <a:solidFill>
            <a:schemeClr val="tx1">
              <a:lumMod val="95000"/>
              <a:lumOff val="5000"/>
            </a:schemeClr>
          </a:solidFill>
        </a:ln>
      </c:spPr>
    </c:plotArea>
    <c:legend>
      <c:legendPos val="r"/>
      <c:layout>
        <c:manualLayout>
          <c:xMode val="edge"/>
          <c:yMode val="edge"/>
          <c:x val="0.78412765071032786"/>
          <c:y val="1.8575851393188854E-2"/>
          <c:w val="0.20079373411656876"/>
          <c:h val="0.9102193185604121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Number of teachers leaving via</a:t>
            </a:r>
            <a:r>
              <a:rPr lang="en-GB" sz="1400" b="1" baseline="0"/>
              <a:t> wastage (retirements and deaths not included) as estimated by the TSM</a:t>
            </a:r>
            <a:endParaRPr lang="en-GB" sz="1400" b="1"/>
          </a:p>
        </c:rich>
      </c:tx>
      <c:overlay val="0"/>
    </c:title>
    <c:autoTitleDeleted val="0"/>
    <c:plotArea>
      <c:layout>
        <c:manualLayout>
          <c:layoutTarget val="inner"/>
          <c:xMode val="edge"/>
          <c:yMode val="edge"/>
          <c:x val="0.12783640590917189"/>
          <c:y val="0.15764700594251735"/>
          <c:w val="0.60746894936888918"/>
          <c:h val="0.70366004203876908"/>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Wastage_over_time!$C$34:$N$34</c:f>
              <c:numCache>
                <c:formatCode>#,##0</c:formatCode>
                <c:ptCount val="12"/>
                <c:pt idx="0">
                  <c:v>39539.936239460345</c:v>
                </c:pt>
                <c:pt idx="1">
                  <c:v>40502.047574110882</c:v>
                </c:pt>
                <c:pt idx="2">
                  <c:v>41017.86139334616</c:v>
                </c:pt>
                <c:pt idx="3">
                  <c:v>41817.81726264082</c:v>
                </c:pt>
                <c:pt idx="4">
                  <c:v>42020.105527846878</c:v>
                </c:pt>
                <c:pt idx="5">
                  <c:v>42139.388701847718</c:v>
                </c:pt>
                <c:pt idx="6">
                  <c:v>42163.857383252449</c:v>
                </c:pt>
                <c:pt idx="7">
                  <c:v>42172.387754680916</c:v>
                </c:pt>
                <c:pt idx="8">
                  <c:v>42140.832637614534</c:v>
                </c:pt>
                <c:pt idx="9">
                  <c:v>42071.212517133405</c:v>
                </c:pt>
                <c:pt idx="10">
                  <c:v>41990.34366243556</c:v>
                </c:pt>
              </c:numCache>
            </c:numRef>
          </c:val>
          <c:smooth val="0"/>
          <c:extLst>
            <c:ext xmlns:c16="http://schemas.microsoft.com/office/drawing/2014/chart" uri="{C3380CC4-5D6E-409C-BE32-E72D297353CC}">
              <c16:uniqueId val="{00000000-FAFA-40F6-BEAF-EAAE5119B013}"/>
            </c:ext>
          </c:extLst>
        </c:ser>
        <c:ser>
          <c:idx val="0"/>
          <c:order val="1"/>
          <c:tx>
            <c:strRef>
              <c:f>Wastage_over_time!$B$14</c:f>
              <c:strCache>
                <c:ptCount val="1"/>
                <c:pt idx="0">
                  <c:v>Primary Wastage</c:v>
                </c:pt>
              </c:strCache>
            </c:strRef>
          </c:tx>
          <c:spPr>
            <a:ln>
              <a:solidFill>
                <a:sysClr val="windowText" lastClr="000000"/>
              </a:solidFill>
            </a:ln>
          </c:spPr>
          <c:marker>
            <c:symbol val="none"/>
          </c:marker>
          <c:cat>
            <c:strRef>
              <c:f>Wastage_over_time!$C$13:$N$13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Wastage_over_time!$C$14:$N$14</c:f>
              <c:numCache>
                <c:formatCode>#,##0</c:formatCode>
                <c:ptCount val="12"/>
                <c:pt idx="0">
                  <c:v>20781.941954773847</c:v>
                </c:pt>
                <c:pt idx="1">
                  <c:v>21058.16943565512</c:v>
                </c:pt>
                <c:pt idx="2">
                  <c:v>21187.191757437915</c:v>
                </c:pt>
                <c:pt idx="3">
                  <c:v>21356.026798825864</c:v>
                </c:pt>
                <c:pt idx="4">
                  <c:v>21294.870386401264</c:v>
                </c:pt>
                <c:pt idx="5">
                  <c:v>21228.931337691698</c:v>
                </c:pt>
                <c:pt idx="6">
                  <c:v>21202.72717749104</c:v>
                </c:pt>
                <c:pt idx="7">
                  <c:v>21191.281609616115</c:v>
                </c:pt>
                <c:pt idx="8">
                  <c:v>21174.067003509481</c:v>
                </c:pt>
                <c:pt idx="9">
                  <c:v>21147.390276446771</c:v>
                </c:pt>
                <c:pt idx="10">
                  <c:v>21161.562374656834</c:v>
                </c:pt>
              </c:numCache>
            </c:numRef>
          </c:val>
          <c:smooth val="0"/>
          <c:extLst>
            <c:ext xmlns:c16="http://schemas.microsoft.com/office/drawing/2014/chart" uri="{C3380CC4-5D6E-409C-BE32-E72D297353CC}">
              <c16:uniqueId val="{00000001-FAFA-40F6-BEAF-EAAE5119B013}"/>
            </c:ext>
          </c:extLst>
        </c:ser>
        <c:ser>
          <c:idx val="1"/>
          <c:order val="2"/>
          <c:tx>
            <c:strRef>
              <c:f>Wastage_over_time!$B$35</c:f>
              <c:strCache>
                <c:ptCount val="1"/>
                <c:pt idx="0">
                  <c:v>Secondary Wastage</c:v>
                </c:pt>
              </c:strCache>
            </c:strRef>
          </c:tx>
          <c:spPr>
            <a:ln>
              <a:solidFill>
                <a:schemeClr val="tx1"/>
              </a:solidFill>
              <a:prstDash val="sysDot"/>
            </a:ln>
          </c:spPr>
          <c:marker>
            <c:symbol val="none"/>
          </c:marker>
          <c:val>
            <c:numRef>
              <c:f>Wastage_over_time!$C$35:$N$35</c:f>
              <c:numCache>
                <c:formatCode>#,##0</c:formatCode>
                <c:ptCount val="12"/>
                <c:pt idx="0">
                  <c:v>18757.994284686498</c:v>
                </c:pt>
                <c:pt idx="1">
                  <c:v>19443.878138455762</c:v>
                </c:pt>
                <c:pt idx="2">
                  <c:v>19830.669635908245</c:v>
                </c:pt>
                <c:pt idx="3">
                  <c:v>20461.790463814956</c:v>
                </c:pt>
                <c:pt idx="4">
                  <c:v>20725.235141445613</c:v>
                </c:pt>
                <c:pt idx="5">
                  <c:v>20910.45736415602</c:v>
                </c:pt>
                <c:pt idx="6">
                  <c:v>20961.130205761408</c:v>
                </c:pt>
                <c:pt idx="7">
                  <c:v>20981.106145064801</c:v>
                </c:pt>
                <c:pt idx="8">
                  <c:v>20966.765634105053</c:v>
                </c:pt>
                <c:pt idx="9">
                  <c:v>20923.822240686633</c:v>
                </c:pt>
                <c:pt idx="10">
                  <c:v>20828.781287778726</c:v>
                </c:pt>
              </c:numCache>
            </c:numRef>
          </c:val>
          <c:smooth val="0"/>
          <c:extLst>
            <c:ext xmlns:c16="http://schemas.microsoft.com/office/drawing/2014/chart" uri="{C3380CC4-5D6E-409C-BE32-E72D297353CC}">
              <c16:uniqueId val="{00000000-48A1-46CC-89FC-FCFD98CCEF4A}"/>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title>
          <c:tx>
            <c:rich>
              <a:bodyPr/>
              <a:lstStyle/>
              <a:p>
                <a:pPr>
                  <a:defRPr sz="1100" b="1"/>
                </a:pPr>
                <a:r>
                  <a:rPr lang="en-US" sz="1100" b="1"/>
                  <a:t>Number of teachers leaving as wastage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6328287086"/>
          <c:y val="0.25034045168186553"/>
          <c:w val="0.22475564996737044"/>
          <c:h val="0.3084775092030305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9"/>
          <c:order val="0"/>
          <c:tx>
            <c:strRef>
              <c:f>Retirements_over_time!$B$34</c:f>
              <c:strCache>
                <c:ptCount val="1"/>
                <c:pt idx="0">
                  <c:v>Total Retirements</c:v>
                </c:pt>
              </c:strCache>
            </c:strRef>
          </c:tx>
          <c:spPr>
            <a:ln>
              <a:solidFill>
                <a:srgbClr val="FF0000"/>
              </a:solidFill>
            </a:ln>
          </c:spPr>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Retirements_over_time!$C$34:$N$34</c:f>
              <c:numCache>
                <c:formatCode>#,##0</c:formatCode>
                <c:ptCount val="12"/>
                <c:pt idx="0">
                  <c:v>10812.805111929538</c:v>
                </c:pt>
                <c:pt idx="1">
                  <c:v>10806.743420653263</c:v>
                </c:pt>
                <c:pt idx="2">
                  <c:v>10759.086144298764</c:v>
                </c:pt>
                <c:pt idx="3">
                  <c:v>10702.038041540831</c:v>
                </c:pt>
                <c:pt idx="4">
                  <c:v>10653.197797260927</c:v>
                </c:pt>
                <c:pt idx="5">
                  <c:v>10609.179601169748</c:v>
                </c:pt>
                <c:pt idx="6">
                  <c:v>10567.397609400748</c:v>
                </c:pt>
                <c:pt idx="7">
                  <c:v>10536.226571676116</c:v>
                </c:pt>
                <c:pt idx="8">
                  <c:v>10509.050444837583</c:v>
                </c:pt>
                <c:pt idx="9">
                  <c:v>10483.414480945836</c:v>
                </c:pt>
                <c:pt idx="10">
                  <c:v>10459.354213847269</c:v>
                </c:pt>
              </c:numCache>
            </c:numRef>
          </c:val>
          <c:smooth val="0"/>
          <c:extLst>
            <c:ext xmlns:c16="http://schemas.microsoft.com/office/drawing/2014/chart" uri="{C3380CC4-5D6E-409C-BE32-E72D297353CC}">
              <c16:uniqueId val="{00000000-3BAD-4361-B236-6EE9D6ABB4AB}"/>
            </c:ext>
          </c:extLst>
        </c:ser>
        <c:ser>
          <c:idx val="0"/>
          <c:order val="1"/>
          <c:tx>
            <c:strRef>
              <c:f>Retirements_over_time!$B$14</c:f>
              <c:strCache>
                <c:ptCount val="1"/>
                <c:pt idx="0">
                  <c:v>Primary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Retirements_over_time!$C$14:$N$14</c:f>
              <c:numCache>
                <c:formatCode>#,##0</c:formatCode>
                <c:ptCount val="12"/>
                <c:pt idx="0">
                  <c:v>5524.193711252623</c:v>
                </c:pt>
                <c:pt idx="1">
                  <c:v>5497.8012416635056</c:v>
                </c:pt>
                <c:pt idx="2">
                  <c:v>5453.5372193036455</c:v>
                </c:pt>
                <c:pt idx="3">
                  <c:v>5397.6648078915869</c:v>
                </c:pt>
                <c:pt idx="4">
                  <c:v>5341.8929389394943</c:v>
                </c:pt>
                <c:pt idx="5">
                  <c:v>5291.9540498995902</c:v>
                </c:pt>
                <c:pt idx="6">
                  <c:v>5254.4769143838639</c:v>
                </c:pt>
                <c:pt idx="7">
                  <c:v>5226.2923356914389</c:v>
                </c:pt>
                <c:pt idx="8">
                  <c:v>5203.986370638092</c:v>
                </c:pt>
                <c:pt idx="9">
                  <c:v>5185.8481852024943</c:v>
                </c:pt>
                <c:pt idx="10">
                  <c:v>5176.861460865658</c:v>
                </c:pt>
              </c:numCache>
            </c:numRef>
          </c:val>
          <c:smooth val="0"/>
          <c:extLst>
            <c:ext xmlns:c16="http://schemas.microsoft.com/office/drawing/2014/chart" uri="{C3380CC4-5D6E-409C-BE32-E72D297353CC}">
              <c16:uniqueId val="{00000001-3BAD-4361-B236-6EE9D6ABB4AB}"/>
            </c:ext>
          </c:extLst>
        </c:ser>
        <c:dLbls>
          <c:showLegendKey val="0"/>
          <c:showVal val="0"/>
          <c:showCatName val="0"/>
          <c:showSerName val="0"/>
          <c:showPercent val="0"/>
          <c:showBubbleSize val="0"/>
        </c:dLbls>
        <c:smooth val="0"/>
        <c:axId val="170236160"/>
        <c:axId val="170237952"/>
      </c:lineChart>
      <c:catAx>
        <c:axId val="17023616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237952"/>
        <c:crosses val="autoZero"/>
        <c:auto val="1"/>
        <c:lblAlgn val="ctr"/>
        <c:lblOffset val="100"/>
        <c:noMultiLvlLbl val="0"/>
      </c:catAx>
      <c:valAx>
        <c:axId val="170237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236160"/>
        <c:crosses val="autoZero"/>
        <c:crossBetween val="between"/>
      </c:valAx>
      <c:spPr>
        <a:ln>
          <a:solidFill>
            <a:schemeClr val="tx1">
              <a:lumMod val="95000"/>
              <a:lumOff val="5000"/>
            </a:schemeClr>
          </a:solidFill>
        </a:ln>
      </c:spPr>
    </c:plotArea>
    <c:legend>
      <c:legendPos val="r"/>
      <c:layout>
        <c:manualLayout>
          <c:xMode val="edge"/>
          <c:yMode val="edge"/>
          <c:x val="0.79636549446048965"/>
          <c:y val="0.18609406952965235"/>
          <c:w val="0.18817212364583458"/>
          <c:h val="0.3364033943609809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
          <c:order val="0"/>
          <c:tx>
            <c:strRef>
              <c:f>Retirements_over_time!$B$15</c:f>
              <c:strCache>
                <c:ptCount val="1"/>
                <c:pt idx="0">
                  <c:v>Art &amp; Design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Retirements_over_time!$C$15:$N$15</c:f>
              <c:numCache>
                <c:formatCode>#,##0</c:formatCode>
                <c:ptCount val="12"/>
                <c:pt idx="0">
                  <c:v>234.77296449813483</c:v>
                </c:pt>
                <c:pt idx="1">
                  <c:v>238.3912973543886</c:v>
                </c:pt>
                <c:pt idx="2">
                  <c:v>238.65079179152505</c:v>
                </c:pt>
                <c:pt idx="3">
                  <c:v>237.02309621475871</c:v>
                </c:pt>
                <c:pt idx="4">
                  <c:v>233.9739971949607</c:v>
                </c:pt>
                <c:pt idx="5">
                  <c:v>230.47323389088388</c:v>
                </c:pt>
                <c:pt idx="6">
                  <c:v>227.88823504753421</c:v>
                </c:pt>
                <c:pt idx="7">
                  <c:v>225.11461585740977</c:v>
                </c:pt>
                <c:pt idx="8">
                  <c:v>222.00001450420118</c:v>
                </c:pt>
                <c:pt idx="9">
                  <c:v>218.8593490912715</c:v>
                </c:pt>
                <c:pt idx="10">
                  <c:v>215.7793367550903</c:v>
                </c:pt>
              </c:numCache>
            </c:numRef>
          </c:val>
          <c:smooth val="0"/>
          <c:extLst>
            <c:ext xmlns:c16="http://schemas.microsoft.com/office/drawing/2014/chart" uri="{C3380CC4-5D6E-409C-BE32-E72D297353CC}">
              <c16:uniqueId val="{00000000-029E-4B7E-882B-B7946DD66F51}"/>
            </c:ext>
          </c:extLst>
        </c:ser>
        <c:ser>
          <c:idx val="2"/>
          <c:order val="1"/>
          <c:tx>
            <c:strRef>
              <c:f>Retirements_over_time!$B$16</c:f>
              <c:strCache>
                <c:ptCount val="1"/>
                <c:pt idx="0">
                  <c:v>Biology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Retirements_over_time!$C$16:$N$16</c:f>
              <c:numCache>
                <c:formatCode>#,##0</c:formatCode>
                <c:ptCount val="12"/>
                <c:pt idx="0">
                  <c:v>267.97827336328777</c:v>
                </c:pt>
                <c:pt idx="1">
                  <c:v>272.56120777706019</c:v>
                </c:pt>
                <c:pt idx="2">
                  <c:v>276.23333139699429</c:v>
                </c:pt>
                <c:pt idx="3">
                  <c:v>280.00566128198045</c:v>
                </c:pt>
                <c:pt idx="4">
                  <c:v>284.65444133019548</c:v>
                </c:pt>
                <c:pt idx="5">
                  <c:v>289.3932416031904</c:v>
                </c:pt>
                <c:pt idx="6">
                  <c:v>292.869097916013</c:v>
                </c:pt>
                <c:pt idx="7">
                  <c:v>296.0819976402471</c:v>
                </c:pt>
                <c:pt idx="8">
                  <c:v>298.93853329679365</c:v>
                </c:pt>
                <c:pt idx="9">
                  <c:v>301.00078135843523</c:v>
                </c:pt>
                <c:pt idx="10">
                  <c:v>301.68930062312677</c:v>
                </c:pt>
              </c:numCache>
            </c:numRef>
          </c:val>
          <c:smooth val="0"/>
          <c:extLst>
            <c:ext xmlns:c16="http://schemas.microsoft.com/office/drawing/2014/chart" uri="{C3380CC4-5D6E-409C-BE32-E72D297353CC}">
              <c16:uniqueId val="{00000001-029E-4B7E-882B-B7946DD66F51}"/>
            </c:ext>
          </c:extLst>
        </c:ser>
        <c:ser>
          <c:idx val="3"/>
          <c:order val="2"/>
          <c:tx>
            <c:strRef>
              <c:f>Retirements_over_time!$B$17</c:f>
              <c:strCache>
                <c:ptCount val="1"/>
                <c:pt idx="0">
                  <c:v>Business Studies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Retirements_over_time!$C$17:$N$17</c:f>
              <c:numCache>
                <c:formatCode>#,##0</c:formatCode>
                <c:ptCount val="12"/>
                <c:pt idx="0">
                  <c:v>140.09044856467114</c:v>
                </c:pt>
                <c:pt idx="1">
                  <c:v>141.19040782092554</c:v>
                </c:pt>
                <c:pt idx="2">
                  <c:v>139.59031596177508</c:v>
                </c:pt>
                <c:pt idx="3">
                  <c:v>138.12659099025873</c:v>
                </c:pt>
                <c:pt idx="4">
                  <c:v>136.79731508191375</c:v>
                </c:pt>
                <c:pt idx="5">
                  <c:v>136.1696623869897</c:v>
                </c:pt>
                <c:pt idx="6">
                  <c:v>135.29322931300035</c:v>
                </c:pt>
                <c:pt idx="7">
                  <c:v>134.75383089310435</c:v>
                </c:pt>
                <c:pt idx="8">
                  <c:v>134.1461423180462</c:v>
                </c:pt>
                <c:pt idx="9">
                  <c:v>133.2903128278318</c:v>
                </c:pt>
                <c:pt idx="10">
                  <c:v>131.88383701653186</c:v>
                </c:pt>
              </c:numCache>
            </c:numRef>
          </c:val>
          <c:smooth val="0"/>
          <c:extLst>
            <c:ext xmlns:c16="http://schemas.microsoft.com/office/drawing/2014/chart" uri="{C3380CC4-5D6E-409C-BE32-E72D297353CC}">
              <c16:uniqueId val="{00000002-029E-4B7E-882B-B7946DD66F51}"/>
            </c:ext>
          </c:extLst>
        </c:ser>
        <c:ser>
          <c:idx val="4"/>
          <c:order val="3"/>
          <c:tx>
            <c:strRef>
              <c:f>Retirements_over_time!$B$18</c:f>
              <c:strCache>
                <c:ptCount val="1"/>
                <c:pt idx="0">
                  <c:v>Chemistry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Retirements_over_time!$C$18:$N$18</c:f>
              <c:numCache>
                <c:formatCode>#,##0</c:formatCode>
                <c:ptCount val="12"/>
                <c:pt idx="0">
                  <c:v>295.32634031597047</c:v>
                </c:pt>
                <c:pt idx="1">
                  <c:v>292.87499388104862</c:v>
                </c:pt>
                <c:pt idx="2">
                  <c:v>289.84285949484456</c:v>
                </c:pt>
                <c:pt idx="3">
                  <c:v>287.129609106114</c:v>
                </c:pt>
                <c:pt idx="4">
                  <c:v>285.64106431756238</c:v>
                </c:pt>
                <c:pt idx="5">
                  <c:v>284.84649967500485</c:v>
                </c:pt>
                <c:pt idx="6">
                  <c:v>283.47266988329585</c:v>
                </c:pt>
                <c:pt idx="7">
                  <c:v>282.54540090554241</c:v>
                </c:pt>
                <c:pt idx="8">
                  <c:v>282.07563468519197</c:v>
                </c:pt>
                <c:pt idx="9">
                  <c:v>281.50650506658474</c:v>
                </c:pt>
                <c:pt idx="10">
                  <c:v>280.15319493449908</c:v>
                </c:pt>
              </c:numCache>
            </c:numRef>
          </c:val>
          <c:smooth val="0"/>
          <c:extLst>
            <c:ext xmlns:c16="http://schemas.microsoft.com/office/drawing/2014/chart" uri="{C3380CC4-5D6E-409C-BE32-E72D297353CC}">
              <c16:uniqueId val="{00000003-029E-4B7E-882B-B7946DD66F51}"/>
            </c:ext>
          </c:extLst>
        </c:ser>
        <c:ser>
          <c:idx val="5"/>
          <c:order val="4"/>
          <c:tx>
            <c:strRef>
              <c:f>Retirements_over_time!$B$19</c:f>
              <c:strCache>
                <c:ptCount val="1"/>
                <c:pt idx="0">
                  <c:v>Classics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Retirements_over_time!$C$19:$N$19</c:f>
              <c:numCache>
                <c:formatCode>#,##0</c:formatCode>
                <c:ptCount val="12"/>
                <c:pt idx="0">
                  <c:v>13.505841426968608</c:v>
                </c:pt>
                <c:pt idx="1">
                  <c:v>11.65106698657597</c:v>
                </c:pt>
                <c:pt idx="2">
                  <c:v>10.170137985315534</c:v>
                </c:pt>
                <c:pt idx="3">
                  <c:v>9.0796789612947855</c:v>
                </c:pt>
                <c:pt idx="4">
                  <c:v>8.3027341852926035</c:v>
                </c:pt>
                <c:pt idx="5">
                  <c:v>7.7595943693562202</c:v>
                </c:pt>
                <c:pt idx="6">
                  <c:v>7.3779707398716665</c:v>
                </c:pt>
                <c:pt idx="7">
                  <c:v>7.1364902942349664</c:v>
                </c:pt>
                <c:pt idx="8">
                  <c:v>6.9778071252392202</c:v>
                </c:pt>
                <c:pt idx="9">
                  <c:v>6.8830567852068594</c:v>
                </c:pt>
                <c:pt idx="10">
                  <c:v>6.8305168693714524</c:v>
                </c:pt>
              </c:numCache>
            </c:numRef>
          </c:val>
          <c:smooth val="0"/>
          <c:extLst>
            <c:ext xmlns:c16="http://schemas.microsoft.com/office/drawing/2014/chart" uri="{C3380CC4-5D6E-409C-BE32-E72D297353CC}">
              <c16:uniqueId val="{00000004-029E-4B7E-882B-B7946DD66F51}"/>
            </c:ext>
          </c:extLst>
        </c:ser>
        <c:ser>
          <c:idx val="6"/>
          <c:order val="5"/>
          <c:tx>
            <c:strRef>
              <c:f>Retirements_over_time!$B$20</c:f>
              <c:strCache>
                <c:ptCount val="1"/>
                <c:pt idx="0">
                  <c:v>Computing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Retirements_over_time!$C$20:$N$20</c:f>
              <c:numCache>
                <c:formatCode>#,##0</c:formatCode>
                <c:ptCount val="12"/>
                <c:pt idx="0">
                  <c:v>165.46427543881697</c:v>
                </c:pt>
                <c:pt idx="1">
                  <c:v>168.17415900292752</c:v>
                </c:pt>
                <c:pt idx="2">
                  <c:v>168.34791947865534</c:v>
                </c:pt>
                <c:pt idx="3">
                  <c:v>167.3227629504957</c:v>
                </c:pt>
                <c:pt idx="4">
                  <c:v>165.47756167699282</c:v>
                </c:pt>
                <c:pt idx="5">
                  <c:v>163.64865375579771</c:v>
                </c:pt>
                <c:pt idx="6">
                  <c:v>162.70602676844982</c:v>
                </c:pt>
                <c:pt idx="7">
                  <c:v>161.71364709953559</c:v>
                </c:pt>
                <c:pt idx="8">
                  <c:v>160.51929005117699</c:v>
                </c:pt>
                <c:pt idx="9">
                  <c:v>159.25627319499466</c:v>
                </c:pt>
                <c:pt idx="10">
                  <c:v>157.91443014424988</c:v>
                </c:pt>
              </c:numCache>
            </c:numRef>
          </c:val>
          <c:smooth val="0"/>
          <c:extLst>
            <c:ext xmlns:c16="http://schemas.microsoft.com/office/drawing/2014/chart" uri="{C3380CC4-5D6E-409C-BE32-E72D297353CC}">
              <c16:uniqueId val="{00000005-029E-4B7E-882B-B7946DD66F51}"/>
            </c:ext>
          </c:extLst>
        </c:ser>
        <c:dLbls>
          <c:showLegendKey val="0"/>
          <c:showVal val="0"/>
          <c:showCatName val="0"/>
          <c:showSerName val="0"/>
          <c:showPercent val="0"/>
          <c:showBubbleSize val="0"/>
        </c:dLbls>
        <c:smooth val="0"/>
        <c:axId val="168781696"/>
        <c:axId val="168783232"/>
      </c:lineChart>
      <c:catAx>
        <c:axId val="1687816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83232"/>
        <c:crosses val="autoZero"/>
        <c:auto val="1"/>
        <c:lblAlgn val="ctr"/>
        <c:lblOffset val="100"/>
        <c:noMultiLvlLbl val="0"/>
      </c:catAx>
      <c:valAx>
        <c:axId val="1687832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81696"/>
        <c:crosses val="autoZero"/>
        <c:crossBetween val="between"/>
      </c:valAx>
      <c:spPr>
        <a:ln>
          <a:solidFill>
            <a:schemeClr val="tx1">
              <a:lumMod val="95000"/>
              <a:lumOff val="5000"/>
            </a:schemeClr>
          </a:solidFill>
        </a:ln>
      </c:spPr>
    </c:plotArea>
    <c:legend>
      <c:legendPos val="r"/>
      <c:layout>
        <c:manualLayout>
          <c:xMode val="edge"/>
          <c:yMode val="edge"/>
          <c:x val="0.77639865668965291"/>
          <c:y val="1.834862385321101E-2"/>
          <c:w val="0.20885117621166915"/>
          <c:h val="0.9113162689526194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7"/>
          <c:order val="0"/>
          <c:tx>
            <c:strRef>
              <c:f>Retirements_over_time!$B$21</c:f>
              <c:strCache>
                <c:ptCount val="1"/>
                <c:pt idx="0">
                  <c:v>Design &amp; Technology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Retirements_over_time!$C$21:$N$21</c:f>
              <c:numCache>
                <c:formatCode>#,##0</c:formatCode>
                <c:ptCount val="12"/>
                <c:pt idx="0">
                  <c:v>367.46407315803015</c:v>
                </c:pt>
                <c:pt idx="1">
                  <c:v>352.84245894880951</c:v>
                </c:pt>
                <c:pt idx="2">
                  <c:v>336.60314517485392</c:v>
                </c:pt>
                <c:pt idx="3">
                  <c:v>320.16081241010897</c:v>
                </c:pt>
                <c:pt idx="4">
                  <c:v>304.10124791601947</c:v>
                </c:pt>
                <c:pt idx="5">
                  <c:v>289.43426376989828</c:v>
                </c:pt>
                <c:pt idx="6">
                  <c:v>278.38669914509342</c:v>
                </c:pt>
                <c:pt idx="7">
                  <c:v>268.69564249020857</c:v>
                </c:pt>
                <c:pt idx="8">
                  <c:v>259.93750134664521</c:v>
                </c:pt>
                <c:pt idx="9">
                  <c:v>252.44643229588155</c:v>
                </c:pt>
                <c:pt idx="10">
                  <c:v>246.30132867420076</c:v>
                </c:pt>
              </c:numCache>
            </c:numRef>
          </c:val>
          <c:smooth val="0"/>
          <c:extLst>
            <c:ext xmlns:c16="http://schemas.microsoft.com/office/drawing/2014/chart" uri="{C3380CC4-5D6E-409C-BE32-E72D297353CC}">
              <c16:uniqueId val="{00000000-72FD-43FE-A8D1-1CCBCBB34915}"/>
            </c:ext>
          </c:extLst>
        </c:ser>
        <c:ser>
          <c:idx val="8"/>
          <c:order val="1"/>
          <c:tx>
            <c:strRef>
              <c:f>Retirements_over_time!$B$22</c:f>
              <c:strCache>
                <c:ptCount val="1"/>
                <c:pt idx="0">
                  <c:v>Drama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Retirements_over_time!$C$22:$N$22</c:f>
              <c:numCache>
                <c:formatCode>#,##0</c:formatCode>
                <c:ptCount val="12"/>
                <c:pt idx="0">
                  <c:v>81.827939009739111</c:v>
                </c:pt>
                <c:pt idx="1">
                  <c:v>86.312623025201219</c:v>
                </c:pt>
                <c:pt idx="2">
                  <c:v>90.035030755581602</c:v>
                </c:pt>
                <c:pt idx="3">
                  <c:v>93.145375544382972</c:v>
                </c:pt>
                <c:pt idx="4">
                  <c:v>95.656317962072734</c:v>
                </c:pt>
                <c:pt idx="5">
                  <c:v>97.821813479047407</c:v>
                </c:pt>
                <c:pt idx="6">
                  <c:v>100.61365777389436</c:v>
                </c:pt>
                <c:pt idx="7">
                  <c:v>103.07287518358473</c:v>
                </c:pt>
                <c:pt idx="8">
                  <c:v>105.01060358990787</c:v>
                </c:pt>
                <c:pt idx="9">
                  <c:v>106.67599282361095</c:v>
                </c:pt>
                <c:pt idx="10">
                  <c:v>108.18748431311055</c:v>
                </c:pt>
              </c:numCache>
            </c:numRef>
          </c:val>
          <c:smooth val="0"/>
          <c:extLst>
            <c:ext xmlns:c16="http://schemas.microsoft.com/office/drawing/2014/chart" uri="{C3380CC4-5D6E-409C-BE32-E72D297353CC}">
              <c16:uniqueId val="{00000001-72FD-43FE-A8D1-1CCBCBB34915}"/>
            </c:ext>
          </c:extLst>
        </c:ser>
        <c:ser>
          <c:idx val="9"/>
          <c:order val="2"/>
          <c:tx>
            <c:strRef>
              <c:f>Retirements_over_time!$B$23</c:f>
              <c:strCache>
                <c:ptCount val="1"/>
                <c:pt idx="0">
                  <c:v>English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Retirements_over_time!$C$23:$N$23</c:f>
              <c:numCache>
                <c:formatCode>#,##0</c:formatCode>
                <c:ptCount val="12"/>
                <c:pt idx="0">
                  <c:v>723.37513033634445</c:v>
                </c:pt>
                <c:pt idx="1">
                  <c:v>729.84069194570088</c:v>
                </c:pt>
                <c:pt idx="2">
                  <c:v>733.75597974680636</c:v>
                </c:pt>
                <c:pt idx="3">
                  <c:v>737.98748459534022</c:v>
                </c:pt>
                <c:pt idx="4">
                  <c:v>743.75041541534654</c:v>
                </c:pt>
                <c:pt idx="5">
                  <c:v>749.38063467579968</c:v>
                </c:pt>
                <c:pt idx="6">
                  <c:v>753.25017008979887</c:v>
                </c:pt>
                <c:pt idx="7">
                  <c:v>756.99091012030522</c:v>
                </c:pt>
                <c:pt idx="8">
                  <c:v>761.06304055666988</c:v>
                </c:pt>
                <c:pt idx="9">
                  <c:v>764.57421500165822</c:v>
                </c:pt>
                <c:pt idx="10">
                  <c:v>766.24822156591279</c:v>
                </c:pt>
              </c:numCache>
            </c:numRef>
          </c:val>
          <c:smooth val="0"/>
          <c:extLst>
            <c:ext xmlns:c16="http://schemas.microsoft.com/office/drawing/2014/chart" uri="{C3380CC4-5D6E-409C-BE32-E72D297353CC}">
              <c16:uniqueId val="{00000002-72FD-43FE-A8D1-1CCBCBB34915}"/>
            </c:ext>
          </c:extLst>
        </c:ser>
        <c:ser>
          <c:idx val="0"/>
          <c:order val="3"/>
          <c:tx>
            <c:strRef>
              <c:f>Retirements_over_time!$B$24</c:f>
              <c:strCache>
                <c:ptCount val="1"/>
                <c:pt idx="0">
                  <c:v>Food Retirements</c:v>
                </c:pt>
              </c:strCache>
            </c:strRef>
          </c:tx>
          <c:marker>
            <c:symbol val="none"/>
          </c:marker>
          <c:val>
            <c:numRef>
              <c:f>Retirements_over_time!$C$24:$N$24</c:f>
              <c:numCache>
                <c:formatCode>#,##0</c:formatCode>
                <c:ptCount val="12"/>
                <c:pt idx="0">
                  <c:v>85.857298949014989</c:v>
                </c:pt>
                <c:pt idx="1">
                  <c:v>81.374561812951825</c:v>
                </c:pt>
                <c:pt idx="2">
                  <c:v>76.780037592150151</c:v>
                </c:pt>
                <c:pt idx="3">
                  <c:v>72.243774403326995</c:v>
                </c:pt>
                <c:pt idx="4">
                  <c:v>67.929566426074544</c:v>
                </c:pt>
                <c:pt idx="5">
                  <c:v>64.180686287237791</c:v>
                </c:pt>
                <c:pt idx="6">
                  <c:v>61.026727361687477</c:v>
                </c:pt>
                <c:pt idx="7">
                  <c:v>58.233453262703364</c:v>
                </c:pt>
                <c:pt idx="8">
                  <c:v>55.891584668153989</c:v>
                </c:pt>
                <c:pt idx="9">
                  <c:v>53.841189928813165</c:v>
                </c:pt>
                <c:pt idx="10">
                  <c:v>51.922344334724016</c:v>
                </c:pt>
              </c:numCache>
            </c:numRef>
          </c:val>
          <c:smooth val="0"/>
          <c:extLst>
            <c:ext xmlns:c16="http://schemas.microsoft.com/office/drawing/2014/chart" uri="{C3380CC4-5D6E-409C-BE32-E72D297353CC}">
              <c16:uniqueId val="{00000003-72FD-43FE-A8D1-1CCBCBB34915}"/>
            </c:ext>
          </c:extLst>
        </c:ser>
        <c:ser>
          <c:idx val="10"/>
          <c:order val="4"/>
          <c:tx>
            <c:strRef>
              <c:f>Retirements_over_time!$B$25</c:f>
              <c:strCache>
                <c:ptCount val="1"/>
                <c:pt idx="0">
                  <c:v>Geography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Retirements_over_time!$C$25:$N$25</c:f>
              <c:numCache>
                <c:formatCode>#,##0</c:formatCode>
                <c:ptCount val="12"/>
                <c:pt idx="0">
                  <c:v>210.84105015867877</c:v>
                </c:pt>
                <c:pt idx="1">
                  <c:v>222.16371654393879</c:v>
                </c:pt>
                <c:pt idx="2">
                  <c:v>232.96449186861832</c:v>
                </c:pt>
                <c:pt idx="3">
                  <c:v>243.24915585351113</c:v>
                </c:pt>
                <c:pt idx="4">
                  <c:v>252.96323936737525</c:v>
                </c:pt>
                <c:pt idx="5">
                  <c:v>261.17389100376084</c:v>
                </c:pt>
                <c:pt idx="6">
                  <c:v>267.77718178520792</c:v>
                </c:pt>
                <c:pt idx="7">
                  <c:v>273.11386762716501</c:v>
                </c:pt>
                <c:pt idx="8">
                  <c:v>277.07644494483122</c:v>
                </c:pt>
                <c:pt idx="9">
                  <c:v>280.03531432816504</c:v>
                </c:pt>
                <c:pt idx="10">
                  <c:v>282.10573248789217</c:v>
                </c:pt>
              </c:numCache>
            </c:numRef>
          </c:val>
          <c:smooth val="0"/>
          <c:extLst>
            <c:ext xmlns:c16="http://schemas.microsoft.com/office/drawing/2014/chart" uri="{C3380CC4-5D6E-409C-BE32-E72D297353CC}">
              <c16:uniqueId val="{00000004-72FD-43FE-A8D1-1CCBCBB34915}"/>
            </c:ext>
          </c:extLst>
        </c:ser>
        <c:ser>
          <c:idx val="11"/>
          <c:order val="5"/>
          <c:tx>
            <c:strRef>
              <c:f>Retirements_over_time!$B$26</c:f>
              <c:strCache>
                <c:ptCount val="1"/>
                <c:pt idx="0">
                  <c:v>History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Retirements_over_time!$C$26:$N$26</c:f>
              <c:numCache>
                <c:formatCode>#,##0</c:formatCode>
                <c:ptCount val="12"/>
                <c:pt idx="0">
                  <c:v>230.85976692195305</c:v>
                </c:pt>
                <c:pt idx="1">
                  <c:v>242.99668206066025</c:v>
                </c:pt>
                <c:pt idx="2">
                  <c:v>253.44595377711349</c:v>
                </c:pt>
                <c:pt idx="3">
                  <c:v>262.88073137140054</c:v>
                </c:pt>
                <c:pt idx="4">
                  <c:v>271.61273803544668</c:v>
                </c:pt>
                <c:pt idx="5">
                  <c:v>278.89092603368226</c:v>
                </c:pt>
                <c:pt idx="6">
                  <c:v>284.66038832396225</c:v>
                </c:pt>
                <c:pt idx="7">
                  <c:v>289.48585082573777</c:v>
                </c:pt>
                <c:pt idx="8">
                  <c:v>293.2406135781319</c:v>
                </c:pt>
                <c:pt idx="9">
                  <c:v>296.25801804897281</c:v>
                </c:pt>
                <c:pt idx="10">
                  <c:v>298.56589958051973</c:v>
                </c:pt>
              </c:numCache>
            </c:numRef>
          </c:val>
          <c:smooth val="0"/>
          <c:extLst>
            <c:ext xmlns:c16="http://schemas.microsoft.com/office/drawing/2014/chart" uri="{C3380CC4-5D6E-409C-BE32-E72D297353CC}">
              <c16:uniqueId val="{00000005-72FD-43FE-A8D1-1CCBCBB34915}"/>
            </c:ext>
          </c:extLst>
        </c:ser>
        <c:ser>
          <c:idx val="12"/>
          <c:order val="6"/>
          <c:tx>
            <c:strRef>
              <c:f>Retirements_over_time!$B$27</c:f>
              <c:strCache>
                <c:ptCount val="1"/>
                <c:pt idx="0">
                  <c:v>Mathematics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Retirements_over_time!$C$27:$N$27</c:f>
              <c:numCache>
                <c:formatCode>#,##0</c:formatCode>
                <c:ptCount val="12"/>
                <c:pt idx="0">
                  <c:v>958.28325406968838</c:v>
                </c:pt>
                <c:pt idx="1">
                  <c:v>939.25820739256335</c:v>
                </c:pt>
                <c:pt idx="2">
                  <c:v>916.58299613182635</c:v>
                </c:pt>
                <c:pt idx="3">
                  <c:v>895.90285684576008</c:v>
                </c:pt>
                <c:pt idx="4">
                  <c:v>877.14273166603436</c:v>
                </c:pt>
                <c:pt idx="5">
                  <c:v>860.43446958427171</c:v>
                </c:pt>
                <c:pt idx="6">
                  <c:v>844.125904762132</c:v>
                </c:pt>
                <c:pt idx="7">
                  <c:v>830.16465718097766</c:v>
                </c:pt>
                <c:pt idx="8">
                  <c:v>818.537319841927</c:v>
                </c:pt>
                <c:pt idx="9">
                  <c:v>808.54197794937988</c:v>
                </c:pt>
                <c:pt idx="10">
                  <c:v>798.91140022687216</c:v>
                </c:pt>
              </c:numCache>
            </c:numRef>
          </c:val>
          <c:smooth val="0"/>
          <c:extLst>
            <c:ext xmlns:c16="http://schemas.microsoft.com/office/drawing/2014/chart" uri="{C3380CC4-5D6E-409C-BE32-E72D297353CC}">
              <c16:uniqueId val="{00000006-72FD-43FE-A8D1-1CCBCBB34915}"/>
            </c:ext>
          </c:extLst>
        </c:ser>
        <c:dLbls>
          <c:showLegendKey val="0"/>
          <c:showVal val="0"/>
          <c:showCatName val="0"/>
          <c:showSerName val="0"/>
          <c:showPercent val="0"/>
          <c:showBubbleSize val="0"/>
        </c:dLbls>
        <c:smooth val="0"/>
        <c:axId val="168503936"/>
        <c:axId val="168509824"/>
      </c:lineChart>
      <c:catAx>
        <c:axId val="168503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09824"/>
        <c:crosses val="autoZero"/>
        <c:auto val="1"/>
        <c:lblAlgn val="ctr"/>
        <c:lblOffset val="100"/>
        <c:noMultiLvlLbl val="0"/>
      </c:catAx>
      <c:valAx>
        <c:axId val="1685098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03936"/>
        <c:crosses val="autoZero"/>
        <c:crossBetween val="between"/>
      </c:valAx>
      <c:spPr>
        <a:ln>
          <a:solidFill>
            <a:schemeClr val="tx1">
              <a:lumMod val="95000"/>
              <a:lumOff val="5000"/>
            </a:schemeClr>
          </a:solidFill>
        </a:ln>
      </c:spPr>
    </c:plotArea>
    <c:legend>
      <c:legendPos val="r"/>
      <c:layout>
        <c:manualLayout>
          <c:xMode val="edge"/>
          <c:yMode val="edge"/>
          <c:x val="0.77880248839862753"/>
          <c:y val="1.6871326666988713E-2"/>
          <c:w val="0.20660530336933691"/>
          <c:h val="0.89724200119156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3"/>
          <c:order val="0"/>
          <c:tx>
            <c:strRef>
              <c:f>Retirements_over_time!$B$28</c:f>
              <c:strCache>
                <c:ptCount val="1"/>
                <c:pt idx="0">
                  <c:v>Modern Foreign Languages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Retirements_over_time!$C$28:$N$28</c:f>
              <c:numCache>
                <c:formatCode>#,##0</c:formatCode>
                <c:ptCount val="12"/>
                <c:pt idx="0">
                  <c:v>420.0113416137109</c:v>
                </c:pt>
                <c:pt idx="1">
                  <c:v>425.75671700998765</c:v>
                </c:pt>
                <c:pt idx="2">
                  <c:v>434.60515964935399</c:v>
                </c:pt>
                <c:pt idx="3">
                  <c:v>447.89009147987667</c:v>
                </c:pt>
                <c:pt idx="4">
                  <c:v>465.79561648969354</c:v>
                </c:pt>
                <c:pt idx="5">
                  <c:v>477.73239119650572</c:v>
                </c:pt>
                <c:pt idx="6">
                  <c:v>474.21911598471252</c:v>
                </c:pt>
                <c:pt idx="7">
                  <c:v>469.75808610741723</c:v>
                </c:pt>
                <c:pt idx="8">
                  <c:v>463.93358124620272</c:v>
                </c:pt>
                <c:pt idx="9">
                  <c:v>457.64635967958043</c:v>
                </c:pt>
                <c:pt idx="10">
                  <c:v>451.16288015600207</c:v>
                </c:pt>
              </c:numCache>
            </c:numRef>
          </c:val>
          <c:smooth val="0"/>
          <c:extLst>
            <c:ext xmlns:c16="http://schemas.microsoft.com/office/drawing/2014/chart" uri="{C3380CC4-5D6E-409C-BE32-E72D297353CC}">
              <c16:uniqueId val="{00000000-56DC-4261-B669-F08FC275638D}"/>
            </c:ext>
          </c:extLst>
        </c:ser>
        <c:ser>
          <c:idx val="14"/>
          <c:order val="1"/>
          <c:tx>
            <c:strRef>
              <c:f>Retirements_over_time!$B$29</c:f>
              <c:strCache>
                <c:ptCount val="1"/>
                <c:pt idx="0">
                  <c:v>Music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Retirements_over_time!$C$29:$N$29</c:f>
              <c:numCache>
                <c:formatCode>#,##0</c:formatCode>
                <c:ptCount val="12"/>
                <c:pt idx="0">
                  <c:v>98.064929811685772</c:v>
                </c:pt>
                <c:pt idx="1">
                  <c:v>100.76947321869946</c:v>
                </c:pt>
                <c:pt idx="2">
                  <c:v>102.85553560677522</c:v>
                </c:pt>
                <c:pt idx="3">
                  <c:v>104.40244410233935</c:v>
                </c:pt>
                <c:pt idx="4">
                  <c:v>105.42919074351225</c:v>
                </c:pt>
                <c:pt idx="5">
                  <c:v>106.07756492847217</c:v>
                </c:pt>
                <c:pt idx="6">
                  <c:v>107.68191946365263</c:v>
                </c:pt>
                <c:pt idx="7">
                  <c:v>109.00578132137704</c:v>
                </c:pt>
                <c:pt idx="8">
                  <c:v>109.8108701550149</c:v>
                </c:pt>
                <c:pt idx="9">
                  <c:v>110.48810801579634</c:v>
                </c:pt>
                <c:pt idx="10">
                  <c:v>111.27292252725947</c:v>
                </c:pt>
              </c:numCache>
            </c:numRef>
          </c:val>
          <c:smooth val="0"/>
          <c:extLst>
            <c:ext xmlns:c16="http://schemas.microsoft.com/office/drawing/2014/chart" uri="{C3380CC4-5D6E-409C-BE32-E72D297353CC}">
              <c16:uniqueId val="{00000001-56DC-4261-B669-F08FC275638D}"/>
            </c:ext>
          </c:extLst>
        </c:ser>
        <c:ser>
          <c:idx val="15"/>
          <c:order val="2"/>
          <c:tx>
            <c:strRef>
              <c:f>Retirements_over_time!$B$30</c:f>
              <c:strCache>
                <c:ptCount val="1"/>
                <c:pt idx="0">
                  <c:v>Others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Retirements_over_time!$C$30:$N$30</c:f>
              <c:numCache>
                <c:formatCode>#,##0</c:formatCode>
                <c:ptCount val="12"/>
                <c:pt idx="0">
                  <c:v>297.57830272513092</c:v>
                </c:pt>
                <c:pt idx="1">
                  <c:v>287.12252476696813</c:v>
                </c:pt>
                <c:pt idx="2">
                  <c:v>275.15162479000242</c:v>
                </c:pt>
                <c:pt idx="3">
                  <c:v>266.26750823738246</c:v>
                </c:pt>
                <c:pt idx="4">
                  <c:v>259.80770994074106</c:v>
                </c:pt>
                <c:pt idx="5">
                  <c:v>255.96172284237713</c:v>
                </c:pt>
                <c:pt idx="6">
                  <c:v>253.64855159352558</c:v>
                </c:pt>
                <c:pt idx="7">
                  <c:v>252.94636314462332</c:v>
                </c:pt>
                <c:pt idx="8">
                  <c:v>252.47194313286258</c:v>
                </c:pt>
                <c:pt idx="9">
                  <c:v>252.18723561307075</c:v>
                </c:pt>
                <c:pt idx="10">
                  <c:v>251.72902398358178</c:v>
                </c:pt>
              </c:numCache>
            </c:numRef>
          </c:val>
          <c:smooth val="0"/>
          <c:extLst>
            <c:ext xmlns:c16="http://schemas.microsoft.com/office/drawing/2014/chart" uri="{C3380CC4-5D6E-409C-BE32-E72D297353CC}">
              <c16:uniqueId val="{00000002-56DC-4261-B669-F08FC275638D}"/>
            </c:ext>
          </c:extLst>
        </c:ser>
        <c:ser>
          <c:idx val="16"/>
          <c:order val="3"/>
          <c:tx>
            <c:strRef>
              <c:f>Retirements_over_time!$B$31</c:f>
              <c:strCache>
                <c:ptCount val="1"/>
                <c:pt idx="0">
                  <c:v>Physical Education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Retirements_over_time!$C$31:$N$31</c:f>
              <c:numCache>
                <c:formatCode>#,##0</c:formatCode>
                <c:ptCount val="12"/>
                <c:pt idx="0">
                  <c:v>190.70441123500476</c:v>
                </c:pt>
                <c:pt idx="1">
                  <c:v>213.53962601613179</c:v>
                </c:pt>
                <c:pt idx="2">
                  <c:v>235.54331640396057</c:v>
                </c:pt>
                <c:pt idx="3">
                  <c:v>256.04091458031036</c:v>
                </c:pt>
                <c:pt idx="4">
                  <c:v>274.98193822001355</c:v>
                </c:pt>
                <c:pt idx="5">
                  <c:v>293.48314246425855</c:v>
                </c:pt>
                <c:pt idx="6">
                  <c:v>313.28280306415405</c:v>
                </c:pt>
                <c:pt idx="7">
                  <c:v>331.21623986540862</c:v>
                </c:pt>
                <c:pt idx="8">
                  <c:v>347.22654116096902</c:v>
                </c:pt>
                <c:pt idx="9">
                  <c:v>361.14552855271677</c:v>
                </c:pt>
                <c:pt idx="10">
                  <c:v>372.62038204461464</c:v>
                </c:pt>
              </c:numCache>
            </c:numRef>
          </c:val>
          <c:smooth val="0"/>
          <c:extLst>
            <c:ext xmlns:c16="http://schemas.microsoft.com/office/drawing/2014/chart" uri="{C3380CC4-5D6E-409C-BE32-E72D297353CC}">
              <c16:uniqueId val="{00000003-56DC-4261-B669-F08FC275638D}"/>
            </c:ext>
          </c:extLst>
        </c:ser>
        <c:ser>
          <c:idx val="17"/>
          <c:order val="4"/>
          <c:tx>
            <c:strRef>
              <c:f>Retirements_over_time!$B$32</c:f>
              <c:strCache>
                <c:ptCount val="1"/>
                <c:pt idx="0">
                  <c:v>Physics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Retirements_over_time!$C$32:$N$32</c:f>
              <c:numCache>
                <c:formatCode>#,##0</c:formatCode>
                <c:ptCount val="12"/>
                <c:pt idx="0">
                  <c:v>326.34065287880333</c:v>
                </c:pt>
                <c:pt idx="1">
                  <c:v>322.8652869426935</c:v>
                </c:pt>
                <c:pt idx="2">
                  <c:v>317.17292630426516</c:v>
                </c:pt>
                <c:pt idx="3">
                  <c:v>310.67243069013961</c:v>
                </c:pt>
                <c:pt idx="4">
                  <c:v>304.94748170138371</c:v>
                </c:pt>
                <c:pt idx="5">
                  <c:v>299.98323480785911</c:v>
                </c:pt>
                <c:pt idx="6">
                  <c:v>294.82440353228657</c:v>
                </c:pt>
                <c:pt idx="7">
                  <c:v>290.54014585811012</c:v>
                </c:pt>
                <c:pt idx="8">
                  <c:v>287.27338707646072</c:v>
                </c:pt>
                <c:pt idx="9">
                  <c:v>284.39660681898181</c:v>
                </c:pt>
                <c:pt idx="10">
                  <c:v>281.15238763790614</c:v>
                </c:pt>
              </c:numCache>
            </c:numRef>
          </c:val>
          <c:smooth val="0"/>
          <c:extLst>
            <c:ext xmlns:c16="http://schemas.microsoft.com/office/drawing/2014/chart" uri="{C3380CC4-5D6E-409C-BE32-E72D297353CC}">
              <c16:uniqueId val="{00000004-56DC-4261-B669-F08FC275638D}"/>
            </c:ext>
          </c:extLst>
        </c:ser>
        <c:ser>
          <c:idx val="18"/>
          <c:order val="5"/>
          <c:tx>
            <c:strRef>
              <c:f>Retirements_over_time!$B$33</c:f>
              <c:strCache>
                <c:ptCount val="1"/>
                <c:pt idx="0">
                  <c:v>Religious Education Retirements</c:v>
                </c:pt>
              </c:strCache>
            </c:strRef>
          </c:tx>
          <c:marker>
            <c:symbol val="none"/>
          </c:marker>
          <c:cat>
            <c:strRef>
              <c:f>Retirements_over_time!$C$13:$N$13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Retirements_over_time!$C$33:$N$33</c:f>
              <c:numCache>
                <c:formatCode>#,##0</c:formatCode>
                <c:ptCount val="12"/>
                <c:pt idx="0">
                  <c:v>180.26510620128133</c:v>
                </c:pt>
                <c:pt idx="1">
                  <c:v>179.25647648252431</c:v>
                </c:pt>
                <c:pt idx="2">
                  <c:v>177.21737108470273</c:v>
                </c:pt>
                <c:pt idx="3">
                  <c:v>174.84225403046537</c:v>
                </c:pt>
                <c:pt idx="4">
                  <c:v>172.33955065080278</c:v>
                </c:pt>
                <c:pt idx="5">
                  <c:v>170.37992451576699</c:v>
                </c:pt>
                <c:pt idx="6">
                  <c:v>169.81594246861422</c:v>
                </c:pt>
                <c:pt idx="7">
                  <c:v>169.36438030698383</c:v>
                </c:pt>
                <c:pt idx="8">
                  <c:v>168.93322092105973</c:v>
                </c:pt>
                <c:pt idx="9">
                  <c:v>168.53303836238834</c:v>
                </c:pt>
                <c:pt idx="10">
                  <c:v>168.06212910614425</c:v>
                </c:pt>
              </c:numCache>
            </c:numRef>
          </c:val>
          <c:smooth val="0"/>
          <c:extLst>
            <c:ext xmlns:c16="http://schemas.microsoft.com/office/drawing/2014/chart" uri="{C3380CC4-5D6E-409C-BE32-E72D297353CC}">
              <c16:uniqueId val="{00000005-56DC-4261-B669-F08FC275638D}"/>
            </c:ext>
          </c:extLst>
        </c:ser>
        <c:dLbls>
          <c:showLegendKey val="0"/>
          <c:showVal val="0"/>
          <c:showCatName val="0"/>
          <c:showSerName val="0"/>
          <c:showPercent val="0"/>
          <c:showBubbleSize val="0"/>
        </c:dLbls>
        <c:smooth val="0"/>
        <c:axId val="168569472"/>
        <c:axId val="168575360"/>
      </c:lineChart>
      <c:catAx>
        <c:axId val="1685694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75360"/>
        <c:crosses val="autoZero"/>
        <c:auto val="1"/>
        <c:lblAlgn val="ctr"/>
        <c:lblOffset val="100"/>
        <c:noMultiLvlLbl val="0"/>
      </c:catAx>
      <c:valAx>
        <c:axId val="1685753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69472"/>
        <c:crosses val="autoZero"/>
        <c:crossBetween val="between"/>
      </c:valAx>
      <c:spPr>
        <a:ln>
          <a:solidFill>
            <a:schemeClr val="tx1">
              <a:lumMod val="95000"/>
              <a:lumOff val="5000"/>
            </a:schemeClr>
          </a:solidFill>
        </a:ln>
      </c:spPr>
    </c:plotArea>
    <c:legend>
      <c:legendPos val="r"/>
      <c:layout>
        <c:manualLayout>
          <c:xMode val="edge"/>
          <c:yMode val="edge"/>
          <c:x val="0.77639865668965291"/>
          <c:y val="1.6871326666988713E-2"/>
          <c:w val="0.20885117621166915"/>
          <c:h val="0.921781878492182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9"/>
          <c:order val="0"/>
          <c:tx>
            <c:strRef>
              <c:f>Deaths_over_time!$B$34</c:f>
              <c:strCache>
                <c:ptCount val="1"/>
                <c:pt idx="0">
                  <c:v>Total Deaths</c:v>
                </c:pt>
              </c:strCache>
            </c:strRef>
          </c:tx>
          <c:spPr>
            <a:ln>
              <a:solidFill>
                <a:srgbClr val="FF0000"/>
              </a:solidFill>
            </a:ln>
          </c:spPr>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Deaths_over_time!$C$34:$N$34</c:f>
              <c:numCache>
                <c:formatCode>0</c:formatCode>
                <c:ptCount val="12"/>
                <c:pt idx="0">
                  <c:v>176.10430841214239</c:v>
                </c:pt>
                <c:pt idx="1">
                  <c:v>176.65265521091973</c:v>
                </c:pt>
                <c:pt idx="2">
                  <c:v>176.98004151326089</c:v>
                </c:pt>
                <c:pt idx="3">
                  <c:v>177.16259539485534</c:v>
                </c:pt>
                <c:pt idx="4">
                  <c:v>177.26573802392275</c:v>
                </c:pt>
                <c:pt idx="5">
                  <c:v>177.21040643115913</c:v>
                </c:pt>
                <c:pt idx="6">
                  <c:v>176.96170267273266</c:v>
                </c:pt>
                <c:pt idx="7">
                  <c:v>176.69733691989546</c:v>
                </c:pt>
                <c:pt idx="8">
                  <c:v>176.32785874129581</c:v>
                </c:pt>
                <c:pt idx="9">
                  <c:v>175.85675172168811</c:v>
                </c:pt>
                <c:pt idx="10">
                  <c:v>175.35570641106526</c:v>
                </c:pt>
              </c:numCache>
            </c:numRef>
          </c:val>
          <c:smooth val="0"/>
          <c:extLst>
            <c:ext xmlns:c16="http://schemas.microsoft.com/office/drawing/2014/chart" uri="{C3380CC4-5D6E-409C-BE32-E72D297353CC}">
              <c16:uniqueId val="{00000000-E0C7-46BD-8A0B-D19143F4151E}"/>
            </c:ext>
          </c:extLst>
        </c:ser>
        <c:ser>
          <c:idx val="0"/>
          <c:order val="1"/>
          <c:tx>
            <c:strRef>
              <c:f>Deaths_over_time!$B$14</c:f>
              <c:strCache>
                <c:ptCount val="1"/>
                <c:pt idx="0">
                  <c:v>Primary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Deaths_over_time!$C$14:$N$14</c:f>
              <c:numCache>
                <c:formatCode>0</c:formatCode>
                <c:ptCount val="12"/>
                <c:pt idx="0">
                  <c:v>87.895504960195481</c:v>
                </c:pt>
                <c:pt idx="1">
                  <c:v>87.797207864853803</c:v>
                </c:pt>
                <c:pt idx="2">
                  <c:v>87.691901471504593</c:v>
                </c:pt>
                <c:pt idx="3">
                  <c:v>87.416282577138475</c:v>
                </c:pt>
                <c:pt idx="4">
                  <c:v>87.068704168404722</c:v>
                </c:pt>
                <c:pt idx="5">
                  <c:v>86.723714447395977</c:v>
                </c:pt>
                <c:pt idx="6">
                  <c:v>86.506616305646403</c:v>
                </c:pt>
                <c:pt idx="7">
                  <c:v>86.342721844987523</c:v>
                </c:pt>
                <c:pt idx="8">
                  <c:v>86.169213357118565</c:v>
                </c:pt>
                <c:pt idx="9">
                  <c:v>85.971978024355465</c:v>
                </c:pt>
                <c:pt idx="10">
                  <c:v>85.896084381615594</c:v>
                </c:pt>
              </c:numCache>
            </c:numRef>
          </c:val>
          <c:smooth val="0"/>
          <c:extLst>
            <c:ext xmlns:c16="http://schemas.microsoft.com/office/drawing/2014/chart" uri="{C3380CC4-5D6E-409C-BE32-E72D297353CC}">
              <c16:uniqueId val="{00000001-E0C7-46BD-8A0B-D19143F4151E}"/>
            </c:ext>
          </c:extLst>
        </c:ser>
        <c:dLbls>
          <c:showLegendKey val="0"/>
          <c:showVal val="0"/>
          <c:showCatName val="0"/>
          <c:showSerName val="0"/>
          <c:showPercent val="0"/>
          <c:showBubbleSize val="0"/>
        </c:dLbls>
        <c:smooth val="0"/>
        <c:axId val="167426304"/>
        <c:axId val="167436288"/>
      </c:lineChart>
      <c:catAx>
        <c:axId val="167426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36288"/>
        <c:crosses val="autoZero"/>
        <c:auto val="1"/>
        <c:lblAlgn val="ctr"/>
        <c:lblOffset val="100"/>
        <c:noMultiLvlLbl val="0"/>
      </c:catAx>
      <c:valAx>
        <c:axId val="16743628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26304"/>
        <c:crosses val="autoZero"/>
        <c:crossBetween val="between"/>
      </c:valAx>
      <c:spPr>
        <a:ln>
          <a:solidFill>
            <a:schemeClr val="tx1">
              <a:lumMod val="95000"/>
              <a:lumOff val="5000"/>
            </a:schemeClr>
          </a:solidFill>
        </a:ln>
      </c:spPr>
    </c:plotArea>
    <c:legend>
      <c:legendPos val="r"/>
      <c:layout>
        <c:manualLayout>
          <c:xMode val="edge"/>
          <c:yMode val="edge"/>
          <c:x val="0.71655943453873994"/>
          <c:y val="6.0764071157771944E-2"/>
          <c:w val="0.26564206514247718"/>
          <c:h val="0.40972368037328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
          <c:order val="0"/>
          <c:tx>
            <c:strRef>
              <c:f>Deaths_over_time!$B$15</c:f>
              <c:strCache>
                <c:ptCount val="1"/>
                <c:pt idx="0">
                  <c:v>Art &amp; Design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Deaths_over_time!$C$15:$N$15</c:f>
              <c:numCache>
                <c:formatCode>0</c:formatCode>
                <c:ptCount val="12"/>
                <c:pt idx="0">
                  <c:v>3.6081186024951402</c:v>
                </c:pt>
                <c:pt idx="1">
                  <c:v>3.5851109888032147</c:v>
                </c:pt>
                <c:pt idx="2">
                  <c:v>3.545736210662056</c:v>
                </c:pt>
                <c:pt idx="3">
                  <c:v>3.4990152589884969</c:v>
                </c:pt>
                <c:pt idx="4">
                  <c:v>3.4416292777583983</c:v>
                </c:pt>
                <c:pt idx="5">
                  <c:v>3.3859201245273161</c:v>
                </c:pt>
                <c:pt idx="6">
                  <c:v>3.3543310694383104</c:v>
                </c:pt>
                <c:pt idx="7">
                  <c:v>3.3238243248576467</c:v>
                </c:pt>
                <c:pt idx="8">
                  <c:v>3.290383824762416</c:v>
                </c:pt>
                <c:pt idx="9">
                  <c:v>3.2593293519188498</c:v>
                </c:pt>
                <c:pt idx="10">
                  <c:v>3.2317392468078463</c:v>
                </c:pt>
              </c:numCache>
            </c:numRef>
          </c:val>
          <c:smooth val="0"/>
          <c:extLst>
            <c:ext xmlns:c16="http://schemas.microsoft.com/office/drawing/2014/chart" uri="{C3380CC4-5D6E-409C-BE32-E72D297353CC}">
              <c16:uniqueId val="{00000000-3E31-45A2-937D-9B92250245D0}"/>
            </c:ext>
          </c:extLst>
        </c:ser>
        <c:ser>
          <c:idx val="2"/>
          <c:order val="1"/>
          <c:tx>
            <c:strRef>
              <c:f>Deaths_over_time!$B$16</c:f>
              <c:strCache>
                <c:ptCount val="1"/>
                <c:pt idx="0">
                  <c:v>Biology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Deaths_over_time!$C$16:$N$16</c:f>
              <c:numCache>
                <c:formatCode>0</c:formatCode>
                <c:ptCount val="12"/>
                <c:pt idx="0">
                  <c:v>4.825514357900575</c:v>
                </c:pt>
                <c:pt idx="1">
                  <c:v>4.923590262894411</c:v>
                </c:pt>
                <c:pt idx="2">
                  <c:v>4.9894064628423269</c:v>
                </c:pt>
                <c:pt idx="3">
                  <c:v>5.0365683365874538</c:v>
                </c:pt>
                <c:pt idx="4">
                  <c:v>5.0814988769310361</c:v>
                </c:pt>
                <c:pt idx="5">
                  <c:v>5.117807913292868</c:v>
                </c:pt>
                <c:pt idx="6">
                  <c:v>5.1253909754219142</c:v>
                </c:pt>
                <c:pt idx="7">
                  <c:v>5.1291740793369751</c:v>
                </c:pt>
                <c:pt idx="8">
                  <c:v>5.131100084561381</c:v>
                </c:pt>
                <c:pt idx="9">
                  <c:v>5.1248339391518334</c:v>
                </c:pt>
                <c:pt idx="10">
                  <c:v>5.0999590278194873</c:v>
                </c:pt>
              </c:numCache>
            </c:numRef>
          </c:val>
          <c:smooth val="0"/>
          <c:extLst>
            <c:ext xmlns:c16="http://schemas.microsoft.com/office/drawing/2014/chart" uri="{C3380CC4-5D6E-409C-BE32-E72D297353CC}">
              <c16:uniqueId val="{00000001-3E31-45A2-937D-9B92250245D0}"/>
            </c:ext>
          </c:extLst>
        </c:ser>
        <c:ser>
          <c:idx val="3"/>
          <c:order val="2"/>
          <c:tx>
            <c:strRef>
              <c:f>Deaths_over_time!$B$17</c:f>
              <c:strCache>
                <c:ptCount val="1"/>
                <c:pt idx="0">
                  <c:v>Business Studies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Deaths_over_time!$C$17:$N$17</c:f>
              <c:numCache>
                <c:formatCode>0</c:formatCode>
                <c:ptCount val="12"/>
                <c:pt idx="0">
                  <c:v>2.3216620541884208</c:v>
                </c:pt>
                <c:pt idx="1">
                  <c:v>2.2997333630675403</c:v>
                </c:pt>
                <c:pt idx="2">
                  <c:v>2.2427316742262464</c:v>
                </c:pt>
                <c:pt idx="3">
                  <c:v>2.2007365222651032</c:v>
                </c:pt>
                <c:pt idx="4">
                  <c:v>2.1690206117591284</c:v>
                </c:pt>
                <c:pt idx="5">
                  <c:v>2.157942620527272</c:v>
                </c:pt>
                <c:pt idx="6">
                  <c:v>2.1469351129311329</c:v>
                </c:pt>
                <c:pt idx="7">
                  <c:v>2.1472236163015643</c:v>
                </c:pt>
                <c:pt idx="8">
                  <c:v>2.1501163171233708</c:v>
                </c:pt>
                <c:pt idx="9">
                  <c:v>2.1514049707279295</c:v>
                </c:pt>
                <c:pt idx="10">
                  <c:v>2.1442135084894725</c:v>
                </c:pt>
              </c:numCache>
            </c:numRef>
          </c:val>
          <c:smooth val="0"/>
          <c:extLst>
            <c:ext xmlns:c16="http://schemas.microsoft.com/office/drawing/2014/chart" uri="{C3380CC4-5D6E-409C-BE32-E72D297353CC}">
              <c16:uniqueId val="{00000002-3E31-45A2-937D-9B92250245D0}"/>
            </c:ext>
          </c:extLst>
        </c:ser>
        <c:ser>
          <c:idx val="4"/>
          <c:order val="3"/>
          <c:tx>
            <c:strRef>
              <c:f>Deaths_over_time!$B$18</c:f>
              <c:strCache>
                <c:ptCount val="1"/>
                <c:pt idx="0">
                  <c:v>Chemistry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Deaths_over_time!$C$18:$N$18</c:f>
              <c:numCache>
                <c:formatCode>0</c:formatCode>
                <c:ptCount val="12"/>
                <c:pt idx="0">
                  <c:v>4.73517456638446</c:v>
                </c:pt>
                <c:pt idx="1">
                  <c:v>4.7707457169552914</c:v>
                </c:pt>
                <c:pt idx="2">
                  <c:v>4.7923493569954703</c:v>
                </c:pt>
                <c:pt idx="3">
                  <c:v>4.8072114056649671</c:v>
                </c:pt>
                <c:pt idx="4">
                  <c:v>4.8301767308746602</c:v>
                </c:pt>
                <c:pt idx="5">
                  <c:v>4.8533241577451651</c:v>
                </c:pt>
                <c:pt idx="6">
                  <c:v>4.8535560657191912</c:v>
                </c:pt>
                <c:pt idx="7">
                  <c:v>4.8540420322872526</c:v>
                </c:pt>
                <c:pt idx="8">
                  <c:v>4.8573907620930195</c:v>
                </c:pt>
                <c:pt idx="9">
                  <c:v>4.8543618174409051</c:v>
                </c:pt>
                <c:pt idx="10">
                  <c:v>4.8326045003481148</c:v>
                </c:pt>
              </c:numCache>
            </c:numRef>
          </c:val>
          <c:smooth val="0"/>
          <c:extLst>
            <c:ext xmlns:c16="http://schemas.microsoft.com/office/drawing/2014/chart" uri="{C3380CC4-5D6E-409C-BE32-E72D297353CC}">
              <c16:uniqueId val="{00000003-3E31-45A2-937D-9B92250245D0}"/>
            </c:ext>
          </c:extLst>
        </c:ser>
        <c:ser>
          <c:idx val="5"/>
          <c:order val="4"/>
          <c:tx>
            <c:strRef>
              <c:f>Deaths_over_time!$B$19</c:f>
              <c:strCache>
                <c:ptCount val="1"/>
                <c:pt idx="0">
                  <c:v>Classics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Deaths_over_time!$C$19:$N$19</c:f>
              <c:numCache>
                <c:formatCode>0</c:formatCode>
                <c:ptCount val="12"/>
                <c:pt idx="0">
                  <c:v>0.11286252823339721</c:v>
                </c:pt>
                <c:pt idx="1">
                  <c:v>0.11210044982832973</c:v>
                </c:pt>
                <c:pt idx="2">
                  <c:v>0.11107720909419429</c:v>
                </c:pt>
                <c:pt idx="3">
                  <c:v>0.11109183923846579</c:v>
                </c:pt>
                <c:pt idx="4">
                  <c:v>0.11176284495081823</c:v>
                </c:pt>
                <c:pt idx="5">
                  <c:v>0.1126880380815333</c:v>
                </c:pt>
                <c:pt idx="6">
                  <c:v>0.11343594252944005</c:v>
                </c:pt>
                <c:pt idx="7">
                  <c:v>0.11442014372059167</c:v>
                </c:pt>
                <c:pt idx="8">
                  <c:v>0.11515631413796903</c:v>
                </c:pt>
                <c:pt idx="9">
                  <c:v>0.11578327784662093</c:v>
                </c:pt>
                <c:pt idx="10">
                  <c:v>0.11625856397540552</c:v>
                </c:pt>
              </c:numCache>
            </c:numRef>
          </c:val>
          <c:smooth val="0"/>
          <c:extLst>
            <c:ext xmlns:c16="http://schemas.microsoft.com/office/drawing/2014/chart" uri="{C3380CC4-5D6E-409C-BE32-E72D297353CC}">
              <c16:uniqueId val="{00000004-3E31-45A2-937D-9B92250245D0}"/>
            </c:ext>
          </c:extLst>
        </c:ser>
        <c:ser>
          <c:idx val="6"/>
          <c:order val="5"/>
          <c:tx>
            <c:strRef>
              <c:f>Deaths_over_time!$B$20</c:f>
              <c:strCache>
                <c:ptCount val="1"/>
                <c:pt idx="0">
                  <c:v>Computing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Deaths_over_time!$C$20:$N$20</c:f>
              <c:numCache>
                <c:formatCode>0</c:formatCode>
                <c:ptCount val="12"/>
                <c:pt idx="0">
                  <c:v>3.0414831650814413</c:v>
                </c:pt>
                <c:pt idx="1">
                  <c:v>3.0286405039419773</c:v>
                </c:pt>
                <c:pt idx="2">
                  <c:v>3.0037970046039462</c:v>
                </c:pt>
                <c:pt idx="3">
                  <c:v>2.9728344616539779</c:v>
                </c:pt>
                <c:pt idx="4">
                  <c:v>2.9309313812063214</c:v>
                </c:pt>
                <c:pt idx="5">
                  <c:v>2.891866486558877</c:v>
                </c:pt>
                <c:pt idx="6">
                  <c:v>2.8723072140670176</c:v>
                </c:pt>
                <c:pt idx="7">
                  <c:v>2.8526807620210746</c:v>
                </c:pt>
                <c:pt idx="8">
                  <c:v>2.830372898908287</c:v>
                </c:pt>
                <c:pt idx="9">
                  <c:v>2.8087859929575267</c:v>
                </c:pt>
                <c:pt idx="10">
                  <c:v>2.7880685964396443</c:v>
                </c:pt>
              </c:numCache>
            </c:numRef>
          </c:val>
          <c:smooth val="0"/>
          <c:extLst>
            <c:ext xmlns:c16="http://schemas.microsoft.com/office/drawing/2014/chart" uri="{C3380CC4-5D6E-409C-BE32-E72D297353CC}">
              <c16:uniqueId val="{00000005-3E31-45A2-937D-9B92250245D0}"/>
            </c:ext>
          </c:extLst>
        </c:ser>
        <c:dLbls>
          <c:showLegendKey val="0"/>
          <c:showVal val="0"/>
          <c:showCatName val="0"/>
          <c:showSerName val="0"/>
          <c:showPercent val="0"/>
          <c:showBubbleSize val="0"/>
        </c:dLbls>
        <c:smooth val="0"/>
        <c:axId val="167450496"/>
        <c:axId val="167452032"/>
      </c:lineChart>
      <c:catAx>
        <c:axId val="1674504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52032"/>
        <c:crosses val="autoZero"/>
        <c:auto val="1"/>
        <c:lblAlgn val="ctr"/>
        <c:lblOffset val="100"/>
        <c:noMultiLvlLbl val="0"/>
      </c:catAx>
      <c:valAx>
        <c:axId val="1674520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50496"/>
        <c:crosses val="autoZero"/>
        <c:crossBetween val="between"/>
      </c:valAx>
      <c:spPr>
        <a:ln>
          <a:solidFill>
            <a:schemeClr val="tx1">
              <a:lumMod val="95000"/>
              <a:lumOff val="5000"/>
            </a:schemeClr>
          </a:solidFill>
        </a:ln>
      </c:spPr>
    </c:plotArea>
    <c:legend>
      <c:legendPos val="r"/>
      <c:layout>
        <c:manualLayout>
          <c:xMode val="edge"/>
          <c:yMode val="edge"/>
          <c:x val="0.71786949045162463"/>
          <c:y val="1.9031323506706992E-2"/>
          <c:w val="0.26332321312500506"/>
          <c:h val="0.859861773333696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7"/>
          <c:order val="0"/>
          <c:tx>
            <c:strRef>
              <c:f>Deaths_over_time!$B$21</c:f>
              <c:strCache>
                <c:ptCount val="1"/>
                <c:pt idx="0">
                  <c:v>Design &amp; Technology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Deaths_over_time!$C$21:$N$21</c:f>
              <c:numCache>
                <c:formatCode>0</c:formatCode>
                <c:ptCount val="12"/>
                <c:pt idx="0">
                  <c:v>4.5466070041045858</c:v>
                </c:pt>
                <c:pt idx="1">
                  <c:v>4.4499340388630992</c:v>
                </c:pt>
                <c:pt idx="2">
                  <c:v>4.3651433109457729</c:v>
                </c:pt>
                <c:pt idx="3">
                  <c:v>4.2799211689076078</c:v>
                </c:pt>
                <c:pt idx="4">
                  <c:v>4.1848516899160462</c:v>
                </c:pt>
                <c:pt idx="5">
                  <c:v>4.0915607872226314</c:v>
                </c:pt>
                <c:pt idx="6">
                  <c:v>4.0430935820350271</c:v>
                </c:pt>
                <c:pt idx="7">
                  <c:v>3.9959592013579828</c:v>
                </c:pt>
                <c:pt idx="8">
                  <c:v>3.9448622400308038</c:v>
                </c:pt>
                <c:pt idx="9">
                  <c:v>3.900201201442667</c:v>
                </c:pt>
                <c:pt idx="10">
                  <c:v>3.8671389753677863</c:v>
                </c:pt>
              </c:numCache>
            </c:numRef>
          </c:val>
          <c:smooth val="0"/>
          <c:extLst>
            <c:ext xmlns:c16="http://schemas.microsoft.com/office/drawing/2014/chart" uri="{C3380CC4-5D6E-409C-BE32-E72D297353CC}">
              <c16:uniqueId val="{00000000-A226-488A-AA6C-6193EBF58AF2}"/>
            </c:ext>
          </c:extLst>
        </c:ser>
        <c:ser>
          <c:idx val="8"/>
          <c:order val="1"/>
          <c:tx>
            <c:strRef>
              <c:f>Deaths_over_time!$B$22</c:f>
              <c:strCache>
                <c:ptCount val="1"/>
                <c:pt idx="0">
                  <c:v>Drama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Deaths_over_time!$C$22:$N$22</c:f>
              <c:numCache>
                <c:formatCode>0</c:formatCode>
                <c:ptCount val="12"/>
                <c:pt idx="0">
                  <c:v>1.7359839670186954</c:v>
                </c:pt>
                <c:pt idx="1">
                  <c:v>1.7810420478816549</c:v>
                </c:pt>
                <c:pt idx="2">
                  <c:v>1.813725500432481</c:v>
                </c:pt>
                <c:pt idx="3">
                  <c:v>1.8337500324124345</c:v>
                </c:pt>
                <c:pt idx="4">
                  <c:v>1.8394123621407492</c:v>
                </c:pt>
                <c:pt idx="5">
                  <c:v>1.8366051155907279</c:v>
                </c:pt>
                <c:pt idx="6">
                  <c:v>1.8449966790663876</c:v>
                </c:pt>
                <c:pt idx="7">
                  <c:v>1.8477555208529479</c:v>
                </c:pt>
                <c:pt idx="8">
                  <c:v>1.8427169148316196</c:v>
                </c:pt>
                <c:pt idx="9">
                  <c:v>1.8359024108195325</c:v>
                </c:pt>
                <c:pt idx="10">
                  <c:v>1.8305471446707597</c:v>
                </c:pt>
              </c:numCache>
            </c:numRef>
          </c:val>
          <c:smooth val="0"/>
          <c:extLst>
            <c:ext xmlns:c16="http://schemas.microsoft.com/office/drawing/2014/chart" uri="{C3380CC4-5D6E-409C-BE32-E72D297353CC}">
              <c16:uniqueId val="{00000001-A226-488A-AA6C-6193EBF58AF2}"/>
            </c:ext>
          </c:extLst>
        </c:ser>
        <c:ser>
          <c:idx val="9"/>
          <c:order val="2"/>
          <c:tx>
            <c:strRef>
              <c:f>Deaths_over_time!$B$23</c:f>
              <c:strCache>
                <c:ptCount val="1"/>
                <c:pt idx="0">
                  <c:v>English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Deaths_over_time!$C$23:$N$23</c:f>
              <c:numCache>
                <c:formatCode>0</c:formatCode>
                <c:ptCount val="12"/>
                <c:pt idx="0">
                  <c:v>11.610302877782305</c:v>
                </c:pt>
                <c:pt idx="1">
                  <c:v>11.841829017540556</c:v>
                </c:pt>
                <c:pt idx="2">
                  <c:v>12.025581254761995</c:v>
                </c:pt>
                <c:pt idx="3">
                  <c:v>12.188725807026373</c:v>
                </c:pt>
                <c:pt idx="4">
                  <c:v>12.338771926152903</c:v>
                </c:pt>
                <c:pt idx="5">
                  <c:v>12.449385282675101</c:v>
                </c:pt>
                <c:pt idx="6">
                  <c:v>12.493721792289232</c:v>
                </c:pt>
                <c:pt idx="7">
                  <c:v>12.510202669768521</c:v>
                </c:pt>
                <c:pt idx="8">
                  <c:v>12.515516298332056</c:v>
                </c:pt>
                <c:pt idx="9">
                  <c:v>12.500057762621392</c:v>
                </c:pt>
                <c:pt idx="10">
                  <c:v>12.44587622057924</c:v>
                </c:pt>
              </c:numCache>
            </c:numRef>
          </c:val>
          <c:smooth val="0"/>
          <c:extLst>
            <c:ext xmlns:c16="http://schemas.microsoft.com/office/drawing/2014/chart" uri="{C3380CC4-5D6E-409C-BE32-E72D297353CC}">
              <c16:uniqueId val="{00000002-A226-488A-AA6C-6193EBF58AF2}"/>
            </c:ext>
          </c:extLst>
        </c:ser>
        <c:ser>
          <c:idx val="0"/>
          <c:order val="3"/>
          <c:tx>
            <c:strRef>
              <c:f>Deaths_over_time!$B$24</c:f>
              <c:strCache>
                <c:ptCount val="1"/>
                <c:pt idx="0">
                  <c:v>Food Deaths</c:v>
                </c:pt>
              </c:strCache>
            </c:strRef>
          </c:tx>
          <c:marker>
            <c:symbol val="none"/>
          </c:marker>
          <c:val>
            <c:numRef>
              <c:f>Deaths_over_time!$C$24:$N$24</c:f>
              <c:numCache>
                <c:formatCode>0</c:formatCode>
                <c:ptCount val="12"/>
                <c:pt idx="0">
                  <c:v>0.85939371736840331</c:v>
                </c:pt>
                <c:pt idx="1">
                  <c:v>0.83734196290582275</c:v>
                </c:pt>
                <c:pt idx="2">
                  <c:v>0.81792733241666871</c:v>
                </c:pt>
                <c:pt idx="3">
                  <c:v>0.79800456131224806</c:v>
                </c:pt>
                <c:pt idx="4">
                  <c:v>0.7773909291137282</c:v>
                </c:pt>
                <c:pt idx="5">
                  <c:v>0.76131959766362567</c:v>
                </c:pt>
                <c:pt idx="6">
                  <c:v>0.75007726823335807</c:v>
                </c:pt>
                <c:pt idx="7">
                  <c:v>0.73954750981136341</c:v>
                </c:pt>
                <c:pt idx="8">
                  <c:v>0.7319019075770633</c:v>
                </c:pt>
                <c:pt idx="9">
                  <c:v>0.72472940957293641</c:v>
                </c:pt>
                <c:pt idx="10">
                  <c:v>0.71560928465084672</c:v>
                </c:pt>
              </c:numCache>
            </c:numRef>
          </c:val>
          <c:smooth val="0"/>
          <c:extLst>
            <c:ext xmlns:c16="http://schemas.microsoft.com/office/drawing/2014/chart" uri="{C3380CC4-5D6E-409C-BE32-E72D297353CC}">
              <c16:uniqueId val="{00000003-A226-488A-AA6C-6193EBF58AF2}"/>
            </c:ext>
          </c:extLst>
        </c:ser>
        <c:ser>
          <c:idx val="10"/>
          <c:order val="4"/>
          <c:tx>
            <c:strRef>
              <c:f>Deaths_over_time!$B$25</c:f>
              <c:strCache>
                <c:ptCount val="1"/>
                <c:pt idx="0">
                  <c:v>Geography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Deaths_over_time!$C$25:$N$25</c:f>
              <c:numCache>
                <c:formatCode>0</c:formatCode>
                <c:ptCount val="12"/>
                <c:pt idx="0">
                  <c:v>4.6054092206761439</c:v>
                </c:pt>
                <c:pt idx="1">
                  <c:v>4.6950182190655534</c:v>
                </c:pt>
                <c:pt idx="2">
                  <c:v>4.7698797708160594</c:v>
                </c:pt>
                <c:pt idx="3">
                  <c:v>4.8324335926791768</c:v>
                </c:pt>
                <c:pt idx="4">
                  <c:v>4.8831829711721095</c:v>
                </c:pt>
                <c:pt idx="5">
                  <c:v>4.9126017020930286</c:v>
                </c:pt>
                <c:pt idx="6">
                  <c:v>4.922085951402476</c:v>
                </c:pt>
                <c:pt idx="7">
                  <c:v>4.920696221289373</c:v>
                </c:pt>
                <c:pt idx="8">
                  <c:v>4.907131023962096</c:v>
                </c:pt>
                <c:pt idx="9">
                  <c:v>4.88872857029365</c:v>
                </c:pt>
                <c:pt idx="10">
                  <c:v>4.8669405923974303</c:v>
                </c:pt>
              </c:numCache>
            </c:numRef>
          </c:val>
          <c:smooth val="0"/>
          <c:extLst>
            <c:ext xmlns:c16="http://schemas.microsoft.com/office/drawing/2014/chart" uri="{C3380CC4-5D6E-409C-BE32-E72D297353CC}">
              <c16:uniqueId val="{00000004-A226-488A-AA6C-6193EBF58AF2}"/>
            </c:ext>
          </c:extLst>
        </c:ser>
        <c:ser>
          <c:idx val="11"/>
          <c:order val="5"/>
          <c:tx>
            <c:strRef>
              <c:f>Deaths_over_time!$B$26</c:f>
              <c:strCache>
                <c:ptCount val="1"/>
                <c:pt idx="0">
                  <c:v>History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Deaths_over_time!$C$26:$N$26</c:f>
              <c:numCache>
                <c:formatCode>0</c:formatCode>
                <c:ptCount val="12"/>
                <c:pt idx="0">
                  <c:v>4.9051852324606218</c:v>
                </c:pt>
                <c:pt idx="1">
                  <c:v>5.0022931950525127</c:v>
                </c:pt>
                <c:pt idx="2">
                  <c:v>5.0804126627120523</c:v>
                </c:pt>
                <c:pt idx="3">
                  <c:v>5.1494484370464262</c:v>
                </c:pt>
                <c:pt idx="4">
                  <c:v>5.2102245965241156</c:v>
                </c:pt>
                <c:pt idx="5">
                  <c:v>5.2518107208173088</c:v>
                </c:pt>
                <c:pt idx="6">
                  <c:v>5.2725211408638302</c:v>
                </c:pt>
                <c:pt idx="7">
                  <c:v>5.2835074271115854</c:v>
                </c:pt>
                <c:pt idx="8">
                  <c:v>5.2819229997141193</c:v>
                </c:pt>
                <c:pt idx="9">
                  <c:v>5.2742514717977755</c:v>
                </c:pt>
                <c:pt idx="10">
                  <c:v>5.2607279857017408</c:v>
                </c:pt>
              </c:numCache>
            </c:numRef>
          </c:val>
          <c:smooth val="0"/>
          <c:extLst>
            <c:ext xmlns:c16="http://schemas.microsoft.com/office/drawing/2014/chart" uri="{C3380CC4-5D6E-409C-BE32-E72D297353CC}">
              <c16:uniqueId val="{00000005-A226-488A-AA6C-6193EBF58AF2}"/>
            </c:ext>
          </c:extLst>
        </c:ser>
        <c:ser>
          <c:idx val="12"/>
          <c:order val="6"/>
          <c:tx>
            <c:strRef>
              <c:f>Deaths_over_time!$B$27</c:f>
              <c:strCache>
                <c:ptCount val="1"/>
                <c:pt idx="0">
                  <c:v>Mathematics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Deaths_over_time!$C$27:$N$27</c:f>
              <c:numCache>
                <c:formatCode>0</c:formatCode>
                <c:ptCount val="12"/>
                <c:pt idx="0">
                  <c:v>14.1154283426078</c:v>
                </c:pt>
                <c:pt idx="1">
                  <c:v>14.1225845821745</c:v>
                </c:pt>
                <c:pt idx="2">
                  <c:v>14.101781404872655</c:v>
                </c:pt>
                <c:pt idx="3">
                  <c:v>14.113173866043628</c:v>
                </c:pt>
                <c:pt idx="4">
                  <c:v>14.125880815198418</c:v>
                </c:pt>
                <c:pt idx="5">
                  <c:v>14.134570247524401</c:v>
                </c:pt>
                <c:pt idx="6">
                  <c:v>14.101657073601407</c:v>
                </c:pt>
                <c:pt idx="7">
                  <c:v>14.067683552745445</c:v>
                </c:pt>
                <c:pt idx="8">
                  <c:v>14.035956360427384</c:v>
                </c:pt>
                <c:pt idx="9">
                  <c:v>13.996992598441235</c:v>
                </c:pt>
                <c:pt idx="10">
                  <c:v>13.93010304232917</c:v>
                </c:pt>
              </c:numCache>
            </c:numRef>
          </c:val>
          <c:smooth val="0"/>
          <c:extLst>
            <c:ext xmlns:c16="http://schemas.microsoft.com/office/drawing/2014/chart" uri="{C3380CC4-5D6E-409C-BE32-E72D297353CC}">
              <c16:uniqueId val="{00000006-A226-488A-AA6C-6193EBF58AF2}"/>
            </c:ext>
          </c:extLst>
        </c:ser>
        <c:dLbls>
          <c:showLegendKey val="0"/>
          <c:showVal val="0"/>
          <c:showCatName val="0"/>
          <c:showSerName val="0"/>
          <c:showPercent val="0"/>
          <c:showBubbleSize val="0"/>
        </c:dLbls>
        <c:smooth val="0"/>
        <c:axId val="167508608"/>
        <c:axId val="167842176"/>
      </c:lineChart>
      <c:catAx>
        <c:axId val="1675086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42176"/>
        <c:crosses val="autoZero"/>
        <c:auto val="1"/>
        <c:lblAlgn val="ctr"/>
        <c:lblOffset val="100"/>
        <c:noMultiLvlLbl val="0"/>
      </c:catAx>
      <c:valAx>
        <c:axId val="1678421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508608"/>
        <c:crosses val="autoZero"/>
        <c:crossBetween val="between"/>
      </c:valAx>
      <c:spPr>
        <a:ln>
          <a:solidFill>
            <a:schemeClr val="tx1">
              <a:lumMod val="95000"/>
              <a:lumOff val="5000"/>
            </a:schemeClr>
          </a:solidFill>
        </a:ln>
      </c:spPr>
    </c:plotArea>
    <c:legend>
      <c:legendPos val="r"/>
      <c:layout>
        <c:manualLayout>
          <c:xMode val="edge"/>
          <c:yMode val="edge"/>
          <c:x val="0.72697899838449109"/>
          <c:y val="1.9031323506706992E-2"/>
          <c:w val="0.2560582431234868"/>
          <c:h val="0.7958477508650518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3"/>
          <c:order val="0"/>
          <c:tx>
            <c:strRef>
              <c:f>Deaths_over_time!$B$28</c:f>
              <c:strCache>
                <c:ptCount val="1"/>
                <c:pt idx="0">
                  <c:v>Modern Foreign Languages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Deaths_over_time!$C$28:$N$28</c:f>
              <c:numCache>
                <c:formatCode>0</c:formatCode>
                <c:ptCount val="12"/>
                <c:pt idx="0">
                  <c:v>6.3016870465537327</c:v>
                </c:pt>
                <c:pt idx="1">
                  <c:v>6.2311080034646782</c:v>
                </c:pt>
                <c:pt idx="2">
                  <c:v>6.2876635342074518</c:v>
                </c:pt>
                <c:pt idx="3">
                  <c:v>6.4781956417608892</c:v>
                </c:pt>
                <c:pt idx="4">
                  <c:v>6.7930174507583949</c:v>
                </c:pt>
                <c:pt idx="5">
                  <c:v>7.023969494870534</c:v>
                </c:pt>
                <c:pt idx="6">
                  <c:v>6.9833717014183057</c:v>
                </c:pt>
                <c:pt idx="7">
                  <c:v>6.9418264278792776</c:v>
                </c:pt>
                <c:pt idx="8">
                  <c:v>6.8857281788699165</c:v>
                </c:pt>
                <c:pt idx="9">
                  <c:v>6.8274957874158959</c:v>
                </c:pt>
                <c:pt idx="10">
                  <c:v>6.7681651290009075</c:v>
                </c:pt>
              </c:numCache>
            </c:numRef>
          </c:val>
          <c:smooth val="0"/>
          <c:extLst>
            <c:ext xmlns:c16="http://schemas.microsoft.com/office/drawing/2014/chart" uri="{C3380CC4-5D6E-409C-BE32-E72D297353CC}">
              <c16:uniqueId val="{00000000-7EC6-42B6-AE21-D7D671BB860D}"/>
            </c:ext>
          </c:extLst>
        </c:ser>
        <c:ser>
          <c:idx val="14"/>
          <c:order val="1"/>
          <c:tx>
            <c:strRef>
              <c:f>Deaths_over_time!$B$29</c:f>
              <c:strCache>
                <c:ptCount val="1"/>
                <c:pt idx="0">
                  <c:v>Music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Deaths_over_time!$C$29:$N$29</c:f>
              <c:numCache>
                <c:formatCode>0</c:formatCode>
                <c:ptCount val="12"/>
                <c:pt idx="0">
                  <c:v>1.9776298144358044</c:v>
                </c:pt>
                <c:pt idx="1">
                  <c:v>2.0102852802550144</c:v>
                </c:pt>
                <c:pt idx="2">
                  <c:v>2.0329569839337216</c:v>
                </c:pt>
                <c:pt idx="3">
                  <c:v>2.0422440938207886</c:v>
                </c:pt>
                <c:pt idx="4">
                  <c:v>2.0359131081050634</c:v>
                </c:pt>
                <c:pt idx="5">
                  <c:v>2.0189404487163447</c:v>
                </c:pt>
                <c:pt idx="6">
                  <c:v>2.0198561742360139</c:v>
                </c:pt>
                <c:pt idx="7">
                  <c:v>2.0154535871588646</c:v>
                </c:pt>
                <c:pt idx="8">
                  <c:v>2.0022689556506887</c:v>
                </c:pt>
                <c:pt idx="9">
                  <c:v>1.9892644097596561</c:v>
                </c:pt>
                <c:pt idx="10">
                  <c:v>1.9820110783762297</c:v>
                </c:pt>
              </c:numCache>
            </c:numRef>
          </c:val>
          <c:smooth val="0"/>
          <c:extLst>
            <c:ext xmlns:c16="http://schemas.microsoft.com/office/drawing/2014/chart" uri="{C3380CC4-5D6E-409C-BE32-E72D297353CC}">
              <c16:uniqueId val="{00000001-7EC6-42B6-AE21-D7D671BB860D}"/>
            </c:ext>
          </c:extLst>
        </c:ser>
        <c:ser>
          <c:idx val="15"/>
          <c:order val="2"/>
          <c:tx>
            <c:strRef>
              <c:f>Deaths_over_time!$B$30</c:f>
              <c:strCache>
                <c:ptCount val="1"/>
                <c:pt idx="0">
                  <c:v>Others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Deaths_over_time!$C$30:$N$30</c:f>
              <c:numCache>
                <c:formatCode>0</c:formatCode>
                <c:ptCount val="12"/>
                <c:pt idx="0">
                  <c:v>4.226567292167295</c:v>
                </c:pt>
                <c:pt idx="1">
                  <c:v>4.2216118132451683</c:v>
                </c:pt>
                <c:pt idx="2">
                  <c:v>4.1555520213043637</c:v>
                </c:pt>
                <c:pt idx="3">
                  <c:v>4.1160839212396123</c:v>
                </c:pt>
                <c:pt idx="4">
                  <c:v>4.0914907199066644</c:v>
                </c:pt>
                <c:pt idx="5">
                  <c:v>4.0922236333385342</c:v>
                </c:pt>
                <c:pt idx="6">
                  <c:v>4.1023496859315696</c:v>
                </c:pt>
                <c:pt idx="7">
                  <c:v>4.1285807574658362</c:v>
                </c:pt>
                <c:pt idx="8">
                  <c:v>4.1481842779318612</c:v>
                </c:pt>
                <c:pt idx="9">
                  <c:v>4.1639958418978704</c:v>
                </c:pt>
                <c:pt idx="10">
                  <c:v>4.1716346918436304</c:v>
                </c:pt>
              </c:numCache>
            </c:numRef>
          </c:val>
          <c:smooth val="0"/>
          <c:extLst>
            <c:ext xmlns:c16="http://schemas.microsoft.com/office/drawing/2014/chart" uri="{C3380CC4-5D6E-409C-BE32-E72D297353CC}">
              <c16:uniqueId val="{00000002-7EC6-42B6-AE21-D7D671BB860D}"/>
            </c:ext>
          </c:extLst>
        </c:ser>
        <c:ser>
          <c:idx val="16"/>
          <c:order val="3"/>
          <c:tx>
            <c:strRef>
              <c:f>Deaths_over_time!$B$31</c:f>
              <c:strCache>
                <c:ptCount val="1"/>
                <c:pt idx="0">
                  <c:v>Physical Education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Deaths_over_time!$C$31:$N$31</c:f>
              <c:numCache>
                <c:formatCode>0</c:formatCode>
                <c:ptCount val="12"/>
                <c:pt idx="0">
                  <c:v>6.5263609389395736</c:v>
                </c:pt>
                <c:pt idx="1">
                  <c:v>6.788850575916543</c:v>
                </c:pt>
                <c:pt idx="2">
                  <c:v>7.0067236622904545</c:v>
                </c:pt>
                <c:pt idx="3">
                  <c:v>7.1620585143099129</c:v>
                </c:pt>
                <c:pt idx="4">
                  <c:v>7.2487986262202764</c:v>
                </c:pt>
                <c:pt idx="5">
                  <c:v>7.3086793140173523</c:v>
                </c:pt>
                <c:pt idx="6">
                  <c:v>7.3890937299780584</c:v>
                </c:pt>
                <c:pt idx="7">
                  <c:v>7.4370000249272685</c:v>
                </c:pt>
                <c:pt idx="8">
                  <c:v>7.4611997848696916</c:v>
                </c:pt>
                <c:pt idx="9">
                  <c:v>7.4661078503900393</c:v>
                </c:pt>
                <c:pt idx="10">
                  <c:v>7.4498884109533279</c:v>
                </c:pt>
              </c:numCache>
            </c:numRef>
          </c:val>
          <c:smooth val="0"/>
          <c:extLst>
            <c:ext xmlns:c16="http://schemas.microsoft.com/office/drawing/2014/chart" uri="{C3380CC4-5D6E-409C-BE32-E72D297353CC}">
              <c16:uniqueId val="{00000003-7EC6-42B6-AE21-D7D671BB860D}"/>
            </c:ext>
          </c:extLst>
        </c:ser>
        <c:ser>
          <c:idx val="17"/>
          <c:order val="4"/>
          <c:tx>
            <c:strRef>
              <c:f>Deaths_over_time!$B$32</c:f>
              <c:strCache>
                <c:ptCount val="1"/>
                <c:pt idx="0">
                  <c:v>Physics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Deaths_over_time!$C$32:$N$32</c:f>
              <c:numCache>
                <c:formatCode>0</c:formatCode>
                <c:ptCount val="12"/>
                <c:pt idx="0">
                  <c:v>5.2753493228714605</c:v>
                </c:pt>
                <c:pt idx="1">
                  <c:v>5.2558142449162855</c:v>
                </c:pt>
                <c:pt idx="2">
                  <c:v>5.2402645340248926</c:v>
                </c:pt>
                <c:pt idx="3">
                  <c:v>5.2251449315932401</c:v>
                </c:pt>
                <c:pt idx="4">
                  <c:v>5.2244399722198498</c:v>
                </c:pt>
                <c:pt idx="5">
                  <c:v>5.2285220097381515</c:v>
                </c:pt>
                <c:pt idx="6">
                  <c:v>5.2127254620308818</c:v>
                </c:pt>
                <c:pt idx="7">
                  <c:v>5.1988437638274023</c:v>
                </c:pt>
                <c:pt idx="8">
                  <c:v>5.1913054003397576</c:v>
                </c:pt>
                <c:pt idx="9">
                  <c:v>5.1790981971044214</c:v>
                </c:pt>
                <c:pt idx="10">
                  <c:v>5.148465410743329</c:v>
                </c:pt>
              </c:numCache>
            </c:numRef>
          </c:val>
          <c:smooth val="0"/>
          <c:extLst>
            <c:ext xmlns:c16="http://schemas.microsoft.com/office/drawing/2014/chart" uri="{C3380CC4-5D6E-409C-BE32-E72D297353CC}">
              <c16:uniqueId val="{00000004-7EC6-42B6-AE21-D7D671BB860D}"/>
            </c:ext>
          </c:extLst>
        </c:ser>
        <c:ser>
          <c:idx val="18"/>
          <c:order val="5"/>
          <c:tx>
            <c:strRef>
              <c:f>Deaths_over_time!$B$33</c:f>
              <c:strCache>
                <c:ptCount val="1"/>
                <c:pt idx="0">
                  <c:v>Religious Education Deaths</c:v>
                </c:pt>
              </c:strCache>
            </c:strRef>
          </c:tx>
          <c:marker>
            <c:symbol val="none"/>
          </c:marker>
          <c:cat>
            <c:strRef>
              <c:f>Deaths_over_time!$C$13:$N$13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Deaths_over_time!$C$33:$N$33</c:f>
              <c:numCache>
                <c:formatCode>0</c:formatCode>
                <c:ptCount val="12"/>
                <c:pt idx="0">
                  <c:v>2.8780834006770872</c:v>
                </c:pt>
                <c:pt idx="1">
                  <c:v>2.8978130792937815</c:v>
                </c:pt>
                <c:pt idx="2">
                  <c:v>2.9054301506134221</c:v>
                </c:pt>
                <c:pt idx="3">
                  <c:v>2.8996704251660832</c:v>
                </c:pt>
                <c:pt idx="4">
                  <c:v>2.8786389646093857</c:v>
                </c:pt>
                <c:pt idx="5">
                  <c:v>2.8569542887623789</c:v>
                </c:pt>
                <c:pt idx="6">
                  <c:v>2.8535797458927288</c:v>
                </c:pt>
                <c:pt idx="7">
                  <c:v>2.8461934521869665</c:v>
                </c:pt>
                <c:pt idx="8">
                  <c:v>2.8354308400537636</c:v>
                </c:pt>
                <c:pt idx="9">
                  <c:v>2.8234488357319218</c:v>
                </c:pt>
                <c:pt idx="10">
                  <c:v>2.8096706189552934</c:v>
                </c:pt>
              </c:numCache>
            </c:numRef>
          </c:val>
          <c:smooth val="0"/>
          <c:extLst>
            <c:ext xmlns:c16="http://schemas.microsoft.com/office/drawing/2014/chart" uri="{C3380CC4-5D6E-409C-BE32-E72D297353CC}">
              <c16:uniqueId val="{00000005-7EC6-42B6-AE21-D7D671BB860D}"/>
            </c:ext>
          </c:extLst>
        </c:ser>
        <c:dLbls>
          <c:showLegendKey val="0"/>
          <c:showVal val="0"/>
          <c:showCatName val="0"/>
          <c:showSerName val="0"/>
          <c:showPercent val="0"/>
          <c:showBubbleSize val="0"/>
        </c:dLbls>
        <c:smooth val="0"/>
        <c:axId val="167893632"/>
        <c:axId val="167895424"/>
      </c:lineChart>
      <c:catAx>
        <c:axId val="1678936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95424"/>
        <c:crosses val="autoZero"/>
        <c:auto val="1"/>
        <c:lblAlgn val="ctr"/>
        <c:lblOffset val="100"/>
        <c:noMultiLvlLbl val="0"/>
      </c:catAx>
      <c:valAx>
        <c:axId val="1678954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893632"/>
        <c:crosses val="autoZero"/>
        <c:crossBetween val="between"/>
      </c:valAx>
      <c:spPr>
        <a:ln>
          <a:solidFill>
            <a:schemeClr val="tx1">
              <a:lumMod val="95000"/>
              <a:lumOff val="5000"/>
            </a:schemeClr>
          </a:solidFill>
        </a:ln>
      </c:spPr>
    </c:plotArea>
    <c:legend>
      <c:legendPos val="r"/>
      <c:layout>
        <c:manualLayout>
          <c:xMode val="edge"/>
          <c:yMode val="edge"/>
          <c:x val="0.72413908292811358"/>
          <c:y val="2.4221453287197232E-2"/>
          <c:w val="0.25940480010531597"/>
          <c:h val="0.85467128027681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BY PHASE</a:t>
            </a:r>
          </a:p>
        </c:rich>
      </c:tx>
      <c:overlay val="0"/>
    </c:title>
    <c:autoTitleDeleted val="0"/>
    <c:plotArea>
      <c:layout>
        <c:manualLayout>
          <c:layoutTarget val="inner"/>
          <c:xMode val="edge"/>
          <c:yMode val="edge"/>
          <c:x val="0.11423840769903762"/>
          <c:y val="0.12283573928258967"/>
          <c:w val="0.56135181668901846"/>
          <c:h val="0.70718066491688547"/>
        </c:manualLayout>
      </c:layout>
      <c:lineChart>
        <c:grouping val="standard"/>
        <c:varyColors val="0"/>
        <c:ser>
          <c:idx val="20"/>
          <c:order val="0"/>
          <c:tx>
            <c:strRef>
              <c:f>Entrant_need_figures!$B$110</c:f>
              <c:strCache>
                <c:ptCount val="1"/>
                <c:pt idx="0">
                  <c:v>PRIMARY All Central Scenario</c:v>
                </c:pt>
              </c:strCache>
            </c:strRef>
          </c:tx>
          <c:spPr>
            <a:ln>
              <a:solidFill>
                <a:schemeClr val="tx1">
                  <a:lumMod val="95000"/>
                  <a:lumOff val="5000"/>
                  <a:alpha val="60000"/>
                </a:scheme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Entrant_need_figures!$C$110:$M$110</c:f>
              <c:numCache>
                <c:formatCode>#,##0</c:formatCode>
                <c:ptCount val="11"/>
                <c:pt idx="0">
                  <c:v>26112.897080204199</c:v>
                </c:pt>
                <c:pt idx="1">
                  <c:v>26475.122719025356</c:v>
                </c:pt>
                <c:pt idx="2">
                  <c:v>25073.218408798282</c:v>
                </c:pt>
                <c:pt idx="3">
                  <c:v>25011.27960203138</c:v>
                </c:pt>
                <c:pt idx="4">
                  <c:v>24885.491271623414</c:v>
                </c:pt>
                <c:pt idx="5">
                  <c:v>25202.709353547794</c:v>
                </c:pt>
                <c:pt idx="6">
                  <c:v>25326.570210358837</c:v>
                </c:pt>
                <c:pt idx="7">
                  <c:v>25267.706270256938</c:v>
                </c:pt>
                <c:pt idx="8">
                  <c:v>25166.018407203061</c:v>
                </c:pt>
                <c:pt idx="9">
                  <c:v>25552.025784867081</c:v>
                </c:pt>
                <c:pt idx="10">
                  <c:v>25291.98457662524</c:v>
                </c:pt>
              </c:numCache>
            </c:numRef>
          </c:val>
          <c:smooth val="0"/>
          <c:extLst>
            <c:ext xmlns:c16="http://schemas.microsoft.com/office/drawing/2014/chart" uri="{C3380CC4-5D6E-409C-BE32-E72D297353CC}">
              <c16:uniqueId val="{00000000-7EDE-497B-8499-5D4C38A76079}"/>
            </c:ext>
          </c:extLst>
        </c:ser>
        <c:ser>
          <c:idx val="0"/>
          <c:order val="1"/>
          <c:tx>
            <c:strRef>
              <c:f>Entrant_need_figures!$B$89</c:f>
              <c:strCache>
                <c:ptCount val="1"/>
                <c:pt idx="0">
                  <c:v>PRIMARY Scenario Selected</c:v>
                </c:pt>
              </c:strCache>
            </c:strRef>
          </c:tx>
          <c:spPr>
            <a:ln>
              <a:solidFill>
                <a:schemeClr val="tx1">
                  <a:lumMod val="95000"/>
                  <a:lumOff val="5000"/>
                </a:schemeClr>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Entrant_need_figures!$C$89:$M$89</c:f>
              <c:numCache>
                <c:formatCode>#,##0</c:formatCode>
                <c:ptCount val="11"/>
                <c:pt idx="0">
                  <c:v>26112.897080204199</c:v>
                </c:pt>
                <c:pt idx="1">
                  <c:v>26475.122719025356</c:v>
                </c:pt>
                <c:pt idx="2">
                  <c:v>25073.218408798282</c:v>
                </c:pt>
                <c:pt idx="3">
                  <c:v>25011.27960203138</c:v>
                </c:pt>
                <c:pt idx="4">
                  <c:v>24885.491271623414</c:v>
                </c:pt>
                <c:pt idx="5">
                  <c:v>25202.709353547794</c:v>
                </c:pt>
                <c:pt idx="6">
                  <c:v>25326.570210358837</c:v>
                </c:pt>
                <c:pt idx="7">
                  <c:v>25267.706270256938</c:v>
                </c:pt>
                <c:pt idx="8">
                  <c:v>25166.018407203061</c:v>
                </c:pt>
                <c:pt idx="9">
                  <c:v>25552.025784867081</c:v>
                </c:pt>
                <c:pt idx="10">
                  <c:v>25291.98457662524</c:v>
                </c:pt>
              </c:numCache>
            </c:numRef>
          </c:val>
          <c:smooth val="0"/>
          <c:extLst>
            <c:ext xmlns:c16="http://schemas.microsoft.com/office/drawing/2014/chart" uri="{C3380CC4-5D6E-409C-BE32-E72D297353CC}">
              <c16:uniqueId val="{00000001-7EDE-497B-8499-5D4C38A76079}"/>
            </c:ext>
          </c:extLst>
        </c:ser>
        <c:ser>
          <c:idx val="39"/>
          <c:order val="2"/>
          <c:tx>
            <c:strRef>
              <c:f>Entrant_need_figures!$B$130</c:f>
              <c:strCache>
                <c:ptCount val="1"/>
                <c:pt idx="0">
                  <c:v>SECONDARY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Entrant_need_figures!$C$130:$M$130</c:f>
              <c:numCache>
                <c:formatCode>#,##0</c:formatCode>
                <c:ptCount val="11"/>
                <c:pt idx="0">
                  <c:v>26234.027274022825</c:v>
                </c:pt>
                <c:pt idx="1">
                  <c:v>26480.873130926084</c:v>
                </c:pt>
                <c:pt idx="2">
                  <c:v>26395.306905751077</c:v>
                </c:pt>
                <c:pt idx="3">
                  <c:v>27106.474249915696</c:v>
                </c:pt>
                <c:pt idx="4">
                  <c:v>26853.25314916475</c:v>
                </c:pt>
                <c:pt idx="5">
                  <c:v>26061.826825102387</c:v>
                </c:pt>
                <c:pt idx="6">
                  <c:v>25896.902134830885</c:v>
                </c:pt>
                <c:pt idx="7">
                  <c:v>25632.058096489058</c:v>
                </c:pt>
                <c:pt idx="8">
                  <c:v>25385.285908233647</c:v>
                </c:pt>
                <c:pt idx="9">
                  <c:v>24896.577911886616</c:v>
                </c:pt>
                <c:pt idx="10">
                  <c:v>25373.452877995624</c:v>
                </c:pt>
              </c:numCache>
            </c:numRef>
          </c:val>
          <c:smooth val="0"/>
          <c:extLst>
            <c:ext xmlns:c16="http://schemas.microsoft.com/office/drawing/2014/chart" uri="{C3380CC4-5D6E-409C-BE32-E72D297353CC}">
              <c16:uniqueId val="{00000002-7EDE-497B-8499-5D4C38A76079}"/>
            </c:ext>
          </c:extLst>
        </c:ser>
        <c:ser>
          <c:idx val="19"/>
          <c:order val="3"/>
          <c:tx>
            <c:strRef>
              <c:f>Entrant_need_figures!$B$109</c:f>
              <c:strCache>
                <c:ptCount val="1"/>
                <c:pt idx="0">
                  <c:v>SECONDARY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Entrant_need_figures!$C$109:$M$109</c:f>
              <c:numCache>
                <c:formatCode>#,##0</c:formatCode>
                <c:ptCount val="11"/>
                <c:pt idx="0">
                  <c:v>26234.027274022825</c:v>
                </c:pt>
                <c:pt idx="1">
                  <c:v>26480.873130926084</c:v>
                </c:pt>
                <c:pt idx="2">
                  <c:v>26395.306905751077</c:v>
                </c:pt>
                <c:pt idx="3">
                  <c:v>27106.474249915696</c:v>
                </c:pt>
                <c:pt idx="4">
                  <c:v>26853.25314916475</c:v>
                </c:pt>
                <c:pt idx="5">
                  <c:v>26061.826825102387</c:v>
                </c:pt>
                <c:pt idx="6">
                  <c:v>25896.902134830885</c:v>
                </c:pt>
                <c:pt idx="7">
                  <c:v>25632.058096489058</c:v>
                </c:pt>
                <c:pt idx="8">
                  <c:v>25385.285908233647</c:v>
                </c:pt>
                <c:pt idx="9">
                  <c:v>24896.577911886616</c:v>
                </c:pt>
                <c:pt idx="10">
                  <c:v>25373.452877995624</c:v>
                </c:pt>
              </c:numCache>
            </c:numRef>
          </c:val>
          <c:smooth val="0"/>
          <c:extLst>
            <c:ext xmlns:c16="http://schemas.microsoft.com/office/drawing/2014/chart" uri="{C3380CC4-5D6E-409C-BE32-E72D297353CC}">
              <c16:uniqueId val="{00000003-7EDE-497B-8499-5D4C38A76079}"/>
            </c:ext>
          </c:extLst>
        </c:ser>
        <c:dLbls>
          <c:showLegendKey val="0"/>
          <c:showVal val="0"/>
          <c:showCatName val="0"/>
          <c:showSerName val="0"/>
          <c:showPercent val="0"/>
          <c:showBubbleSize val="0"/>
        </c:dLbls>
        <c:smooth val="0"/>
        <c:axId val="148446592"/>
        <c:axId val="148206720"/>
      </c:lineChart>
      <c:catAx>
        <c:axId val="14844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06720"/>
        <c:crosses val="autoZero"/>
        <c:auto val="1"/>
        <c:lblAlgn val="ctr"/>
        <c:lblOffset val="100"/>
        <c:noMultiLvlLbl val="0"/>
      </c:catAx>
      <c:valAx>
        <c:axId val="148206720"/>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46592"/>
        <c:crosses val="autoZero"/>
        <c:crossBetween val="between"/>
      </c:valAx>
      <c:spPr>
        <a:ln>
          <a:solidFill>
            <a:schemeClr val="tx1">
              <a:lumMod val="95000"/>
              <a:lumOff val="5000"/>
            </a:schemeClr>
          </a:solidFill>
        </a:ln>
      </c:spPr>
    </c:plotArea>
    <c:legend>
      <c:legendPos val="r"/>
      <c:layout>
        <c:manualLayout>
          <c:xMode val="edge"/>
          <c:yMode val="edge"/>
          <c:x val="0.69153397517592996"/>
          <c:y val="9.8616098593212173E-2"/>
          <c:w val="0.28415764891370709"/>
          <c:h val="0.7577854671280276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338724551323"/>
          <c:y val="4.2416503094706286E-2"/>
          <c:w val="0.62704156912818321"/>
          <c:h val="0.78292654678910123"/>
        </c:manualLayout>
      </c:layout>
      <c:lineChart>
        <c:grouping val="standard"/>
        <c:varyColors val="0"/>
        <c:ser>
          <c:idx val="19"/>
          <c:order val="0"/>
          <c:tx>
            <c:strRef>
              <c:f>Leavers_over_time!$B$34</c:f>
              <c:strCache>
                <c:ptCount val="1"/>
                <c:pt idx="0">
                  <c:v>Total Leavers</c:v>
                </c:pt>
              </c:strCache>
            </c:strRef>
          </c:tx>
          <c:spPr>
            <a:ln>
              <a:solidFill>
                <a:srgbClr val="FF0000"/>
              </a:solidFill>
            </a:ln>
          </c:spPr>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Leavers_over_time!$C$34:$N$34</c:f>
              <c:numCache>
                <c:formatCode>#,##0</c:formatCode>
                <c:ptCount val="12"/>
                <c:pt idx="0">
                  <c:v>50528.845659802028</c:v>
                </c:pt>
                <c:pt idx="1">
                  <c:v>51485.443649975059</c:v>
                </c:pt>
                <c:pt idx="2">
                  <c:v>51953.927579158182</c:v>
                </c:pt>
                <c:pt idx="3">
                  <c:v>52697.017899576524</c:v>
                </c:pt>
                <c:pt idx="4">
                  <c:v>52850.569063131719</c:v>
                </c:pt>
                <c:pt idx="5">
                  <c:v>52925.778709448641</c:v>
                </c:pt>
                <c:pt idx="6">
                  <c:v>52908.216695325929</c:v>
                </c:pt>
                <c:pt idx="7">
                  <c:v>52885.311663276931</c:v>
                </c:pt>
                <c:pt idx="8">
                  <c:v>52826.210941193414</c:v>
                </c:pt>
                <c:pt idx="9">
                  <c:v>52730.483749800907</c:v>
                </c:pt>
                <c:pt idx="10">
                  <c:v>52625.053582693894</c:v>
                </c:pt>
              </c:numCache>
            </c:numRef>
          </c:val>
          <c:smooth val="0"/>
          <c:extLst>
            <c:ext xmlns:c16="http://schemas.microsoft.com/office/drawing/2014/chart" uri="{C3380CC4-5D6E-409C-BE32-E72D297353CC}">
              <c16:uniqueId val="{00000000-415B-4760-A8F2-A005DED1A332}"/>
            </c:ext>
          </c:extLst>
        </c:ser>
        <c:ser>
          <c:idx val="0"/>
          <c:order val="1"/>
          <c:tx>
            <c:strRef>
              <c:f>Leavers_over_time!$B$14</c:f>
              <c:strCache>
                <c:ptCount val="1"/>
                <c:pt idx="0">
                  <c:v>Primary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Leavers_over_time!$C$14:$N$14</c:f>
              <c:numCache>
                <c:formatCode>#,##0</c:formatCode>
                <c:ptCount val="12"/>
                <c:pt idx="0">
                  <c:v>26394.031170986662</c:v>
                </c:pt>
                <c:pt idx="1">
                  <c:v>26643.767885183479</c:v>
                </c:pt>
                <c:pt idx="2">
                  <c:v>26728.420878213063</c:v>
                </c:pt>
                <c:pt idx="3">
                  <c:v>26841.107889294588</c:v>
                </c:pt>
                <c:pt idx="4">
                  <c:v>26723.832029509158</c:v>
                </c:pt>
                <c:pt idx="5">
                  <c:v>26607.609102038685</c:v>
                </c:pt>
                <c:pt idx="6">
                  <c:v>26543.710708180552</c:v>
                </c:pt>
                <c:pt idx="7">
                  <c:v>26503.916667152538</c:v>
                </c:pt>
                <c:pt idx="8">
                  <c:v>26464.222587504693</c:v>
                </c:pt>
                <c:pt idx="9">
                  <c:v>26419.210439673621</c:v>
                </c:pt>
                <c:pt idx="10">
                  <c:v>26424.319919904108</c:v>
                </c:pt>
              </c:numCache>
            </c:numRef>
          </c:val>
          <c:smooth val="0"/>
          <c:extLst>
            <c:ext xmlns:c16="http://schemas.microsoft.com/office/drawing/2014/chart" uri="{C3380CC4-5D6E-409C-BE32-E72D297353CC}">
              <c16:uniqueId val="{00000001-415B-4760-A8F2-A005DED1A332}"/>
            </c:ext>
          </c:extLst>
        </c:ser>
        <c:dLbls>
          <c:showLegendKey val="0"/>
          <c:showVal val="0"/>
          <c:showCatName val="0"/>
          <c:showSerName val="0"/>
          <c:showPercent val="0"/>
          <c:showBubbleSize val="0"/>
        </c:dLbls>
        <c:smooth val="0"/>
        <c:axId val="168728832"/>
        <c:axId val="168742912"/>
      </c:lineChart>
      <c:catAx>
        <c:axId val="168728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42912"/>
        <c:crosses val="autoZero"/>
        <c:auto val="1"/>
        <c:lblAlgn val="ctr"/>
        <c:lblOffset val="100"/>
        <c:noMultiLvlLbl val="0"/>
      </c:catAx>
      <c:valAx>
        <c:axId val="1687429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28832"/>
        <c:crosses val="autoZero"/>
        <c:crossBetween val="between"/>
      </c:valAx>
      <c:spPr>
        <a:ln>
          <a:solidFill>
            <a:schemeClr val="tx1">
              <a:lumMod val="95000"/>
              <a:lumOff val="5000"/>
            </a:schemeClr>
          </a:solidFill>
        </a:ln>
      </c:spPr>
    </c:plotArea>
    <c:legend>
      <c:legendPos val="r"/>
      <c:layout>
        <c:manualLayout>
          <c:xMode val="edge"/>
          <c:yMode val="edge"/>
          <c:x val="0.74340342352197897"/>
          <c:y val="7.6450167485970333E-2"/>
          <c:w val="0.22186322024771135"/>
          <c:h val="0.3898586157393309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2522071104748"/>
          <c:y val="4.2416503094706286E-2"/>
          <c:w val="0.6226652382259189"/>
          <c:h val="0.78292654678910123"/>
        </c:manualLayout>
      </c:layout>
      <c:lineChart>
        <c:grouping val="standard"/>
        <c:varyColors val="0"/>
        <c:ser>
          <c:idx val="1"/>
          <c:order val="0"/>
          <c:tx>
            <c:strRef>
              <c:f>Leavers_over_time!$B$15</c:f>
              <c:strCache>
                <c:ptCount val="1"/>
                <c:pt idx="0">
                  <c:v>Art &amp; Design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Leavers_over_time!$C$15:$N$15</c:f>
              <c:numCache>
                <c:formatCode>#,##0</c:formatCode>
                <c:ptCount val="12"/>
                <c:pt idx="0">
                  <c:v>904.75612655229156</c:v>
                </c:pt>
                <c:pt idx="1">
                  <c:v>927.90960347935845</c:v>
                </c:pt>
                <c:pt idx="2">
                  <c:v>937.20885924774961</c:v>
                </c:pt>
                <c:pt idx="3">
                  <c:v>946.01614334768078</c:v>
                </c:pt>
                <c:pt idx="4">
                  <c:v>941.23599913503222</c:v>
                </c:pt>
                <c:pt idx="5">
                  <c:v>935.10532657639658</c:v>
                </c:pt>
                <c:pt idx="6">
                  <c:v>935.63756084997067</c:v>
                </c:pt>
                <c:pt idx="7">
                  <c:v>934.92249465099007</c:v>
                </c:pt>
                <c:pt idx="8">
                  <c:v>931.69728519687692</c:v>
                </c:pt>
                <c:pt idx="9">
                  <c:v>927.93567835117085</c:v>
                </c:pt>
                <c:pt idx="10">
                  <c:v>924.11889154739254</c:v>
                </c:pt>
              </c:numCache>
            </c:numRef>
          </c:val>
          <c:smooth val="0"/>
          <c:extLst>
            <c:ext xmlns:c16="http://schemas.microsoft.com/office/drawing/2014/chart" uri="{C3380CC4-5D6E-409C-BE32-E72D297353CC}">
              <c16:uniqueId val="{00000000-B683-4F42-B2F1-F95497D58647}"/>
            </c:ext>
          </c:extLst>
        </c:ser>
        <c:ser>
          <c:idx val="2"/>
          <c:order val="1"/>
          <c:tx>
            <c:strRef>
              <c:f>Leavers_over_time!$B$16</c:f>
              <c:strCache>
                <c:ptCount val="1"/>
                <c:pt idx="0">
                  <c:v>Biology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Leavers_over_time!$C$16:$N$16</c:f>
              <c:numCache>
                <c:formatCode>#,##0</c:formatCode>
                <c:ptCount val="12"/>
                <c:pt idx="0">
                  <c:v>1453.1500756290536</c:v>
                </c:pt>
                <c:pt idx="1">
                  <c:v>1503.6780143358428</c:v>
                </c:pt>
                <c:pt idx="2">
                  <c:v>1532.8224513663513</c:v>
                </c:pt>
                <c:pt idx="3">
                  <c:v>1570.5173250830544</c:v>
                </c:pt>
                <c:pt idx="4">
                  <c:v>1590.8990968814494</c:v>
                </c:pt>
                <c:pt idx="5">
                  <c:v>1609.0554358395348</c:v>
                </c:pt>
                <c:pt idx="6">
                  <c:v>1616.301904295525</c:v>
                </c:pt>
                <c:pt idx="7">
                  <c:v>1622.6080953169217</c:v>
                </c:pt>
                <c:pt idx="8">
                  <c:v>1628.3558625677003</c:v>
                </c:pt>
                <c:pt idx="9">
                  <c:v>1630.6497101617933</c:v>
                </c:pt>
                <c:pt idx="10">
                  <c:v>1625.1321216504002</c:v>
                </c:pt>
              </c:numCache>
            </c:numRef>
          </c:val>
          <c:smooth val="0"/>
          <c:extLst>
            <c:ext xmlns:c16="http://schemas.microsoft.com/office/drawing/2014/chart" uri="{C3380CC4-5D6E-409C-BE32-E72D297353CC}">
              <c16:uniqueId val="{00000001-B683-4F42-B2F1-F95497D58647}"/>
            </c:ext>
          </c:extLst>
        </c:ser>
        <c:ser>
          <c:idx val="3"/>
          <c:order val="2"/>
          <c:tx>
            <c:strRef>
              <c:f>Leavers_over_time!$B$17</c:f>
              <c:strCache>
                <c:ptCount val="1"/>
                <c:pt idx="0">
                  <c:v>Business Studies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Leavers_over_time!$C$17:$N$17</c:f>
              <c:numCache>
                <c:formatCode>#,##0</c:formatCode>
                <c:ptCount val="12"/>
                <c:pt idx="0">
                  <c:v>519.70633131594968</c:v>
                </c:pt>
                <c:pt idx="1">
                  <c:v>534.29827906136131</c:v>
                </c:pt>
                <c:pt idx="2">
                  <c:v>531.13987285053577</c:v>
                </c:pt>
                <c:pt idx="3">
                  <c:v>537.44249376548987</c:v>
                </c:pt>
                <c:pt idx="4">
                  <c:v>537.84833969291412</c:v>
                </c:pt>
                <c:pt idx="5">
                  <c:v>543.52195274000337</c:v>
                </c:pt>
                <c:pt idx="6">
                  <c:v>547.83816333705226</c:v>
                </c:pt>
                <c:pt idx="7">
                  <c:v>554.50549322780057</c:v>
                </c:pt>
                <c:pt idx="8">
                  <c:v>560.74976458479273</c:v>
                </c:pt>
                <c:pt idx="9">
                  <c:v>565.30705679070275</c:v>
                </c:pt>
                <c:pt idx="10">
                  <c:v>566.10275789190928</c:v>
                </c:pt>
              </c:numCache>
            </c:numRef>
          </c:val>
          <c:smooth val="0"/>
          <c:extLst>
            <c:ext xmlns:c16="http://schemas.microsoft.com/office/drawing/2014/chart" uri="{C3380CC4-5D6E-409C-BE32-E72D297353CC}">
              <c16:uniqueId val="{00000002-B683-4F42-B2F1-F95497D58647}"/>
            </c:ext>
          </c:extLst>
        </c:ser>
        <c:ser>
          <c:idx val="4"/>
          <c:order val="3"/>
          <c:tx>
            <c:strRef>
              <c:f>Leavers_over_time!$B$18</c:f>
              <c:strCache>
                <c:ptCount val="1"/>
                <c:pt idx="0">
                  <c:v>Chemistry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Leavers_over_time!$C$18:$N$18</c:f>
              <c:numCache>
                <c:formatCode>#,##0</c:formatCode>
                <c:ptCount val="12"/>
                <c:pt idx="0">
                  <c:v>1387.8452078965374</c:v>
                </c:pt>
                <c:pt idx="1">
                  <c:v>1432.4533097714072</c:v>
                </c:pt>
                <c:pt idx="2">
                  <c:v>1455.5289019356335</c:v>
                </c:pt>
                <c:pt idx="3">
                  <c:v>1489.4569814825149</c:v>
                </c:pt>
                <c:pt idx="4">
                  <c:v>1503.6532916107064</c:v>
                </c:pt>
                <c:pt idx="5">
                  <c:v>1516.2734484723728</c:v>
                </c:pt>
                <c:pt idx="6">
                  <c:v>1518.5488359393821</c:v>
                </c:pt>
                <c:pt idx="7">
                  <c:v>1520.4019830896177</c:v>
                </c:pt>
                <c:pt idx="8">
                  <c:v>1523.0403974019496</c:v>
                </c:pt>
                <c:pt idx="9">
                  <c:v>1522.8268568678488</c:v>
                </c:pt>
                <c:pt idx="10">
                  <c:v>1514.9879670027049</c:v>
                </c:pt>
              </c:numCache>
            </c:numRef>
          </c:val>
          <c:smooth val="0"/>
          <c:extLst>
            <c:ext xmlns:c16="http://schemas.microsoft.com/office/drawing/2014/chart" uri="{C3380CC4-5D6E-409C-BE32-E72D297353CC}">
              <c16:uniqueId val="{00000003-B683-4F42-B2F1-F95497D58647}"/>
            </c:ext>
          </c:extLst>
        </c:ser>
        <c:ser>
          <c:idx val="5"/>
          <c:order val="4"/>
          <c:tx>
            <c:strRef>
              <c:f>Leavers_over_time!$B$19</c:f>
              <c:strCache>
                <c:ptCount val="1"/>
                <c:pt idx="0">
                  <c:v>Classics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Leavers_over_time!$C$19:$N$19</c:f>
              <c:numCache>
                <c:formatCode>#,##0</c:formatCode>
                <c:ptCount val="12"/>
                <c:pt idx="0">
                  <c:v>36.957111762077943</c:v>
                </c:pt>
                <c:pt idx="1">
                  <c:v>36.182769201940275</c:v>
                </c:pt>
                <c:pt idx="2">
                  <c:v>35.129496294710428</c:v>
                </c:pt>
                <c:pt idx="3">
                  <c:v>34.89442549903054</c:v>
                </c:pt>
                <c:pt idx="4">
                  <c:v>34.539584973848569</c:v>
                </c:pt>
                <c:pt idx="5">
                  <c:v>34.361537678582948</c:v>
                </c:pt>
                <c:pt idx="6">
                  <c:v>34.195830497946567</c:v>
                </c:pt>
                <c:pt idx="7">
                  <c:v>34.1913988143937</c:v>
                </c:pt>
                <c:pt idx="8">
                  <c:v>34.158369131290968</c:v>
                </c:pt>
                <c:pt idx="9">
                  <c:v>34.14208880989375</c:v>
                </c:pt>
                <c:pt idx="10">
                  <c:v>34.119245969876779</c:v>
                </c:pt>
              </c:numCache>
            </c:numRef>
          </c:val>
          <c:smooth val="0"/>
          <c:extLst>
            <c:ext xmlns:c16="http://schemas.microsoft.com/office/drawing/2014/chart" uri="{C3380CC4-5D6E-409C-BE32-E72D297353CC}">
              <c16:uniqueId val="{00000004-B683-4F42-B2F1-F95497D58647}"/>
            </c:ext>
          </c:extLst>
        </c:ser>
        <c:ser>
          <c:idx val="6"/>
          <c:order val="5"/>
          <c:tx>
            <c:strRef>
              <c:f>Leavers_over_time!$B$20</c:f>
              <c:strCache>
                <c:ptCount val="1"/>
                <c:pt idx="0">
                  <c:v>Computing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Leavers_over_time!$C$20:$N$20</c:f>
              <c:numCache>
                <c:formatCode>#,##0</c:formatCode>
                <c:ptCount val="12"/>
                <c:pt idx="0">
                  <c:v>752.65236669856472</c:v>
                </c:pt>
                <c:pt idx="1">
                  <c:v>785.36917826759645</c:v>
                </c:pt>
                <c:pt idx="2">
                  <c:v>798.79518743061226</c:v>
                </c:pt>
                <c:pt idx="3">
                  <c:v>820.00462783998285</c:v>
                </c:pt>
                <c:pt idx="4">
                  <c:v>818.01667177095226</c:v>
                </c:pt>
                <c:pt idx="5">
                  <c:v>815.2754357518545</c:v>
                </c:pt>
                <c:pt idx="6">
                  <c:v>818.63762691835586</c:v>
                </c:pt>
                <c:pt idx="7">
                  <c:v>820.46612559112202</c:v>
                </c:pt>
                <c:pt idx="8">
                  <c:v>819.96090496556189</c:v>
                </c:pt>
                <c:pt idx="9">
                  <c:v>818.62613376020556</c:v>
                </c:pt>
                <c:pt idx="10">
                  <c:v>816.61137253804168</c:v>
                </c:pt>
              </c:numCache>
            </c:numRef>
          </c:val>
          <c:smooth val="0"/>
          <c:extLst>
            <c:ext xmlns:c16="http://schemas.microsoft.com/office/drawing/2014/chart" uri="{C3380CC4-5D6E-409C-BE32-E72D297353CC}">
              <c16:uniqueId val="{00000005-B683-4F42-B2F1-F95497D58647}"/>
            </c:ext>
          </c:extLst>
        </c:ser>
        <c:dLbls>
          <c:showLegendKey val="0"/>
          <c:showVal val="0"/>
          <c:showCatName val="0"/>
          <c:showSerName val="0"/>
          <c:showPercent val="0"/>
          <c:showBubbleSize val="0"/>
        </c:dLbls>
        <c:smooth val="0"/>
        <c:axId val="169437056"/>
        <c:axId val="169438592"/>
      </c:lineChart>
      <c:catAx>
        <c:axId val="1694370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438592"/>
        <c:crosses val="autoZero"/>
        <c:auto val="1"/>
        <c:lblAlgn val="ctr"/>
        <c:lblOffset val="100"/>
        <c:noMultiLvlLbl val="0"/>
      </c:catAx>
      <c:valAx>
        <c:axId val="16943859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37056"/>
        <c:crosses val="autoZero"/>
        <c:crossBetween val="between"/>
      </c:valAx>
      <c:spPr>
        <a:ln>
          <a:solidFill>
            <a:schemeClr val="tx1">
              <a:lumMod val="95000"/>
              <a:lumOff val="5000"/>
            </a:schemeClr>
          </a:solidFill>
        </a:ln>
      </c:spPr>
    </c:plotArea>
    <c:legend>
      <c:legendPos val="r"/>
      <c:layout>
        <c:manualLayout>
          <c:xMode val="edge"/>
          <c:yMode val="edge"/>
          <c:x val="0.7649885328492243"/>
          <c:y val="1.6348773841961851E-2"/>
          <c:w val="0.21982437400635924"/>
          <c:h val="0.934604904632152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15854437114295E-2"/>
          <c:y val="4.2416503094706286E-2"/>
          <c:w val="0.62657314282855026"/>
          <c:h val="0.78292654678910123"/>
        </c:manualLayout>
      </c:layout>
      <c:lineChart>
        <c:grouping val="standard"/>
        <c:varyColors val="0"/>
        <c:ser>
          <c:idx val="7"/>
          <c:order val="0"/>
          <c:tx>
            <c:strRef>
              <c:f>Leavers_over_time!$B$21</c:f>
              <c:strCache>
                <c:ptCount val="1"/>
                <c:pt idx="0">
                  <c:v>Design &amp; Technology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Leavers_over_time!$C$21:$N$21</c:f>
              <c:numCache>
                <c:formatCode>#,##0</c:formatCode>
                <c:ptCount val="12"/>
                <c:pt idx="0">
                  <c:v>1099.0333545713752</c:v>
                </c:pt>
                <c:pt idx="1">
                  <c:v>1115.4577806605544</c:v>
                </c:pt>
                <c:pt idx="2">
                  <c:v>1117.001378921547</c:v>
                </c:pt>
                <c:pt idx="3">
                  <c:v>1122.1722085181843</c:v>
                </c:pt>
                <c:pt idx="4">
                  <c:v>1105.2455700720475</c:v>
                </c:pt>
                <c:pt idx="5">
                  <c:v>1085.6163398380022</c:v>
                </c:pt>
                <c:pt idx="6">
                  <c:v>1078.3901387092765</c:v>
                </c:pt>
                <c:pt idx="7">
                  <c:v>1069.7828879521026</c:v>
                </c:pt>
                <c:pt idx="8">
                  <c:v>1058.5114571225722</c:v>
                </c:pt>
                <c:pt idx="9">
                  <c:v>1048.2937230074835</c:v>
                </c:pt>
                <c:pt idx="10">
                  <c:v>1040.9746797359503</c:v>
                </c:pt>
              </c:numCache>
            </c:numRef>
          </c:val>
          <c:smooth val="0"/>
          <c:extLst>
            <c:ext xmlns:c16="http://schemas.microsoft.com/office/drawing/2014/chart" uri="{C3380CC4-5D6E-409C-BE32-E72D297353CC}">
              <c16:uniqueId val="{00000000-A483-4098-859C-51FC1A739AEF}"/>
            </c:ext>
          </c:extLst>
        </c:ser>
        <c:ser>
          <c:idx val="8"/>
          <c:order val="1"/>
          <c:tx>
            <c:strRef>
              <c:f>Leavers_over_time!$B$22</c:f>
              <c:strCache>
                <c:ptCount val="1"/>
                <c:pt idx="0">
                  <c:v>Drama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Leavers_over_time!$C$22:$N$22</c:f>
              <c:numCache>
                <c:formatCode>#,##0</c:formatCode>
                <c:ptCount val="12"/>
                <c:pt idx="0">
                  <c:v>477.12409777654824</c:v>
                </c:pt>
                <c:pt idx="1">
                  <c:v>491.07203790277856</c:v>
                </c:pt>
                <c:pt idx="2">
                  <c:v>499.24275927362777</c:v>
                </c:pt>
                <c:pt idx="3">
                  <c:v>507.33334282656506</c:v>
                </c:pt>
                <c:pt idx="4">
                  <c:v>507.36429997259023</c:v>
                </c:pt>
                <c:pt idx="5">
                  <c:v>505.76211712001236</c:v>
                </c:pt>
                <c:pt idx="6">
                  <c:v>509.14554414838938</c:v>
                </c:pt>
                <c:pt idx="7">
                  <c:v>511.3842436841627</c:v>
                </c:pt>
                <c:pt idx="8">
                  <c:v>511.51223506609716</c:v>
                </c:pt>
                <c:pt idx="9">
                  <c:v>511.4303392920005</c:v>
                </c:pt>
                <c:pt idx="10">
                  <c:v>512.07217621972791</c:v>
                </c:pt>
              </c:numCache>
            </c:numRef>
          </c:val>
          <c:smooth val="0"/>
          <c:extLst>
            <c:ext xmlns:c16="http://schemas.microsoft.com/office/drawing/2014/chart" uri="{C3380CC4-5D6E-409C-BE32-E72D297353CC}">
              <c16:uniqueId val="{00000001-A483-4098-859C-51FC1A739AEF}"/>
            </c:ext>
          </c:extLst>
        </c:ser>
        <c:ser>
          <c:idx val="9"/>
          <c:order val="2"/>
          <c:tx>
            <c:strRef>
              <c:f>Leavers_over_time!$B$23</c:f>
              <c:strCache>
                <c:ptCount val="1"/>
                <c:pt idx="0">
                  <c:v>English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Leavers_over_time!$C$23:$N$23</c:f>
              <c:numCache>
                <c:formatCode>#,##0</c:formatCode>
                <c:ptCount val="12"/>
                <c:pt idx="0">
                  <c:v>3538.5732593079892</c:v>
                </c:pt>
                <c:pt idx="1">
                  <c:v>3635.6298308777591</c:v>
                </c:pt>
                <c:pt idx="2">
                  <c:v>3694.9514527062406</c:v>
                </c:pt>
                <c:pt idx="3">
                  <c:v>3769.5991979716464</c:v>
                </c:pt>
                <c:pt idx="4">
                  <c:v>3809.560900119915</c:v>
                </c:pt>
                <c:pt idx="5">
                  <c:v>3837.4004221759496</c:v>
                </c:pt>
                <c:pt idx="6">
                  <c:v>3842.9608441152163</c:v>
                </c:pt>
                <c:pt idx="7">
                  <c:v>3841.4908448741426</c:v>
                </c:pt>
                <c:pt idx="8">
                  <c:v>3839.232715429629</c:v>
                </c:pt>
                <c:pt idx="9">
                  <c:v>3831.930144803136</c:v>
                </c:pt>
                <c:pt idx="10">
                  <c:v>3812.1495504848212</c:v>
                </c:pt>
              </c:numCache>
            </c:numRef>
          </c:val>
          <c:smooth val="0"/>
          <c:extLst>
            <c:ext xmlns:c16="http://schemas.microsoft.com/office/drawing/2014/chart" uri="{C3380CC4-5D6E-409C-BE32-E72D297353CC}">
              <c16:uniqueId val="{00000002-A483-4098-859C-51FC1A739AEF}"/>
            </c:ext>
          </c:extLst>
        </c:ser>
        <c:ser>
          <c:idx val="0"/>
          <c:order val="3"/>
          <c:tx>
            <c:strRef>
              <c:f>Leavers_over_time!$B$24</c:f>
              <c:strCache>
                <c:ptCount val="1"/>
                <c:pt idx="0">
                  <c:v>Food Leavers</c:v>
                </c:pt>
              </c:strCache>
            </c:strRef>
          </c:tx>
          <c:marker>
            <c:symbol val="none"/>
          </c:marker>
          <c:val>
            <c:numRef>
              <c:f>Leavers_over_time!$C$24:$N$24</c:f>
              <c:numCache>
                <c:formatCode>#,##0</c:formatCode>
                <c:ptCount val="12"/>
                <c:pt idx="0">
                  <c:v>238.34911909648946</c:v>
                </c:pt>
                <c:pt idx="1">
                  <c:v>238.75728326065871</c:v>
                </c:pt>
                <c:pt idx="2">
                  <c:v>237.70664407543245</c:v>
                </c:pt>
                <c:pt idx="3">
                  <c:v>235.80723258766906</c:v>
                </c:pt>
                <c:pt idx="4">
                  <c:v>231.44379485882598</c:v>
                </c:pt>
                <c:pt idx="5">
                  <c:v>227.95933049608232</c:v>
                </c:pt>
                <c:pt idx="6">
                  <c:v>225.62274809145788</c:v>
                </c:pt>
                <c:pt idx="7">
                  <c:v>223.08187999816647</c:v>
                </c:pt>
                <c:pt idx="8">
                  <c:v>221.21291164945023</c:v>
                </c:pt>
                <c:pt idx="9">
                  <c:v>219.22423899861434</c:v>
                </c:pt>
                <c:pt idx="10">
                  <c:v>216.31655880552827</c:v>
                </c:pt>
              </c:numCache>
            </c:numRef>
          </c:val>
          <c:smooth val="0"/>
          <c:extLst>
            <c:ext xmlns:c16="http://schemas.microsoft.com/office/drawing/2014/chart" uri="{C3380CC4-5D6E-409C-BE32-E72D297353CC}">
              <c16:uniqueId val="{00000003-A483-4098-859C-51FC1A739AEF}"/>
            </c:ext>
          </c:extLst>
        </c:ser>
        <c:ser>
          <c:idx val="10"/>
          <c:order val="4"/>
          <c:tx>
            <c:strRef>
              <c:f>Leavers_over_time!$B$25</c:f>
              <c:strCache>
                <c:ptCount val="1"/>
                <c:pt idx="0">
                  <c:v>Geography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Leavers_over_time!$C$25:$N$25</c:f>
              <c:numCache>
                <c:formatCode>#,##0</c:formatCode>
                <c:ptCount val="12"/>
                <c:pt idx="0">
                  <c:v>1236.4245603202494</c:v>
                </c:pt>
                <c:pt idx="1">
                  <c:v>1278.5064087754308</c:v>
                </c:pt>
                <c:pt idx="2">
                  <c:v>1306.3863480624423</c:v>
                </c:pt>
                <c:pt idx="3">
                  <c:v>1347.9864871963964</c:v>
                </c:pt>
                <c:pt idx="4">
                  <c:v>1367.5173284027444</c:v>
                </c:pt>
                <c:pt idx="5">
                  <c:v>1380.5550237381035</c:v>
                </c:pt>
                <c:pt idx="6">
                  <c:v>1387.2443279070212</c:v>
                </c:pt>
                <c:pt idx="7">
                  <c:v>1390.6326268509547</c:v>
                </c:pt>
                <c:pt idx="8">
                  <c:v>1389.9510671213247</c:v>
                </c:pt>
                <c:pt idx="9">
                  <c:v>1387.7134118383553</c:v>
                </c:pt>
                <c:pt idx="10">
                  <c:v>1384.2629163334959</c:v>
                </c:pt>
              </c:numCache>
            </c:numRef>
          </c:val>
          <c:smooth val="0"/>
          <c:extLst>
            <c:ext xmlns:c16="http://schemas.microsoft.com/office/drawing/2014/chart" uri="{C3380CC4-5D6E-409C-BE32-E72D297353CC}">
              <c16:uniqueId val="{00000004-A483-4098-859C-51FC1A739AEF}"/>
            </c:ext>
          </c:extLst>
        </c:ser>
        <c:ser>
          <c:idx val="11"/>
          <c:order val="5"/>
          <c:tx>
            <c:strRef>
              <c:f>Leavers_over_time!$B$26</c:f>
              <c:strCache>
                <c:ptCount val="1"/>
                <c:pt idx="0">
                  <c:v>History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Leavers_over_time!$C$26:$N$26</c:f>
              <c:numCache>
                <c:formatCode>#,##0</c:formatCode>
                <c:ptCount val="12"/>
                <c:pt idx="0">
                  <c:v>1345.2690650716486</c:v>
                </c:pt>
                <c:pt idx="1">
                  <c:v>1388.283895156158</c:v>
                </c:pt>
                <c:pt idx="2">
                  <c:v>1413.7276356726024</c:v>
                </c:pt>
                <c:pt idx="3">
                  <c:v>1455.8491083797128</c:v>
                </c:pt>
                <c:pt idx="4">
                  <c:v>1474.1879660123175</c:v>
                </c:pt>
                <c:pt idx="5">
                  <c:v>1486.6988389014114</c:v>
                </c:pt>
                <c:pt idx="6">
                  <c:v>1492.6138004715572</c:v>
                </c:pt>
                <c:pt idx="7">
                  <c:v>1495.9630272783413</c:v>
                </c:pt>
                <c:pt idx="8">
                  <c:v>1495.5630476588824</c:v>
                </c:pt>
                <c:pt idx="9">
                  <c:v>1493.7042686569398</c:v>
                </c:pt>
                <c:pt idx="10">
                  <c:v>1490.3325653383577</c:v>
                </c:pt>
              </c:numCache>
            </c:numRef>
          </c:val>
          <c:smooth val="0"/>
          <c:extLst>
            <c:ext xmlns:c16="http://schemas.microsoft.com/office/drawing/2014/chart" uri="{C3380CC4-5D6E-409C-BE32-E72D297353CC}">
              <c16:uniqueId val="{00000005-A483-4098-859C-51FC1A739AEF}"/>
            </c:ext>
          </c:extLst>
        </c:ser>
        <c:ser>
          <c:idx val="12"/>
          <c:order val="6"/>
          <c:tx>
            <c:strRef>
              <c:f>Leavers_over_time!$B$27</c:f>
              <c:strCache>
                <c:ptCount val="1"/>
                <c:pt idx="0">
                  <c:v>Mathematics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Leavers_over_time!$C$27:$N$27</c:f>
              <c:numCache>
                <c:formatCode>#,##0</c:formatCode>
                <c:ptCount val="12"/>
                <c:pt idx="0">
                  <c:v>4049.7220872292637</c:v>
                </c:pt>
                <c:pt idx="1">
                  <c:v>4184.6064186660587</c:v>
                </c:pt>
                <c:pt idx="2">
                  <c:v>4242.8483086604047</c:v>
                </c:pt>
                <c:pt idx="3">
                  <c:v>4351.1378014498769</c:v>
                </c:pt>
                <c:pt idx="4">
                  <c:v>4376.5517604173583</c:v>
                </c:pt>
                <c:pt idx="5">
                  <c:v>4390.2484074328167</c:v>
                </c:pt>
                <c:pt idx="6">
                  <c:v>4380.7854477133724</c:v>
                </c:pt>
                <c:pt idx="7">
                  <c:v>4367.2630037271138</c:v>
                </c:pt>
                <c:pt idx="8">
                  <c:v>4352.6394809469493</c:v>
                </c:pt>
                <c:pt idx="9">
                  <c:v>4334.2502344347031</c:v>
                </c:pt>
                <c:pt idx="10">
                  <c:v>4304.7913075051283</c:v>
                </c:pt>
              </c:numCache>
            </c:numRef>
          </c:val>
          <c:smooth val="0"/>
          <c:extLst>
            <c:ext xmlns:c16="http://schemas.microsoft.com/office/drawing/2014/chart" uri="{C3380CC4-5D6E-409C-BE32-E72D297353CC}">
              <c16:uniqueId val="{00000006-A483-4098-859C-51FC1A739AEF}"/>
            </c:ext>
          </c:extLst>
        </c:ser>
        <c:dLbls>
          <c:showLegendKey val="0"/>
          <c:showVal val="0"/>
          <c:showCatName val="0"/>
          <c:showSerName val="0"/>
          <c:showPercent val="0"/>
          <c:showBubbleSize val="0"/>
        </c:dLbls>
        <c:smooth val="0"/>
        <c:axId val="169499264"/>
        <c:axId val="169501056"/>
      </c:lineChart>
      <c:catAx>
        <c:axId val="169499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01056"/>
        <c:crosses val="autoZero"/>
        <c:auto val="1"/>
        <c:lblAlgn val="ctr"/>
        <c:lblOffset val="100"/>
        <c:noMultiLvlLbl val="0"/>
      </c:catAx>
      <c:valAx>
        <c:axId val="16950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99264"/>
        <c:crosses val="autoZero"/>
        <c:crossBetween val="between"/>
      </c:valAx>
      <c:spPr>
        <a:ln>
          <a:solidFill>
            <a:schemeClr val="tx1">
              <a:lumMod val="95000"/>
              <a:lumOff val="5000"/>
            </a:schemeClr>
          </a:solidFill>
        </a:ln>
      </c:spPr>
    </c:plotArea>
    <c:legend>
      <c:legendPos val="r"/>
      <c:layout>
        <c:manualLayout>
          <c:xMode val="edge"/>
          <c:yMode val="edge"/>
          <c:x val="0.73505654281098542"/>
          <c:y val="1.5759462731914958E-2"/>
          <c:w val="0.24798069869699246"/>
          <c:h val="0.9713467048710601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0473194161988"/>
          <c:y val="4.2416503094706286E-2"/>
          <c:w val="0.61101857979587892"/>
          <c:h val="0.78292654678910123"/>
        </c:manualLayout>
      </c:layout>
      <c:lineChart>
        <c:grouping val="standard"/>
        <c:varyColors val="0"/>
        <c:ser>
          <c:idx val="13"/>
          <c:order val="0"/>
          <c:tx>
            <c:strRef>
              <c:f>Leavers_over_time!$B$28</c:f>
              <c:strCache>
                <c:ptCount val="1"/>
                <c:pt idx="0">
                  <c:v>Modern Foreign Languages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Leavers_over_time!$C$28:$N$28</c:f>
              <c:numCache>
                <c:formatCode>#,##0</c:formatCode>
                <c:ptCount val="12"/>
                <c:pt idx="0">
                  <c:v>1710.3892018432125</c:v>
                </c:pt>
                <c:pt idx="1">
                  <c:v>1742.3098928076577</c:v>
                </c:pt>
                <c:pt idx="2">
                  <c:v>1812.1897164839013</c:v>
                </c:pt>
                <c:pt idx="3">
                  <c:v>1938.0972395575509</c:v>
                </c:pt>
                <c:pt idx="4">
                  <c:v>2090.8634261636212</c:v>
                </c:pt>
                <c:pt idx="5">
                  <c:v>2201.7724554598726</c:v>
                </c:pt>
                <c:pt idx="6">
                  <c:v>2198.8188588075132</c:v>
                </c:pt>
                <c:pt idx="7">
                  <c:v>2191.3152624866689</c:v>
                </c:pt>
                <c:pt idx="8">
                  <c:v>2174.8730468817971</c:v>
                </c:pt>
                <c:pt idx="9">
                  <c:v>2155.2642509604143</c:v>
                </c:pt>
                <c:pt idx="10">
                  <c:v>2133.5802166729673</c:v>
                </c:pt>
              </c:numCache>
            </c:numRef>
          </c:val>
          <c:smooth val="0"/>
          <c:extLst>
            <c:ext xmlns:c16="http://schemas.microsoft.com/office/drawing/2014/chart" uri="{C3380CC4-5D6E-409C-BE32-E72D297353CC}">
              <c16:uniqueId val="{00000000-7123-4AD3-9FDD-D0B0AC5F313D}"/>
            </c:ext>
          </c:extLst>
        </c:ser>
        <c:ser>
          <c:idx val="14"/>
          <c:order val="1"/>
          <c:tx>
            <c:strRef>
              <c:f>Leavers_over_time!$B$29</c:f>
              <c:strCache>
                <c:ptCount val="1"/>
                <c:pt idx="0">
                  <c:v>Music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Leavers_over_time!$C$29:$N$29</c:f>
              <c:numCache>
                <c:formatCode>#,##0</c:formatCode>
                <c:ptCount val="12"/>
                <c:pt idx="0">
                  <c:v>488.01354968825262</c:v>
                </c:pt>
                <c:pt idx="1">
                  <c:v>503.13690804684597</c:v>
                </c:pt>
                <c:pt idx="2">
                  <c:v>511.20940662036514</c:v>
                </c:pt>
                <c:pt idx="3">
                  <c:v>521.919888403512</c:v>
                </c:pt>
                <c:pt idx="4">
                  <c:v>520.43798494865575</c:v>
                </c:pt>
                <c:pt idx="5">
                  <c:v>516.17829409628757</c:v>
                </c:pt>
                <c:pt idx="6">
                  <c:v>518.28996965526699</c:v>
                </c:pt>
                <c:pt idx="7">
                  <c:v>518.97382076853796</c:v>
                </c:pt>
                <c:pt idx="8">
                  <c:v>517.00400239142414</c:v>
                </c:pt>
                <c:pt idx="9">
                  <c:v>515.22081358392074</c:v>
                </c:pt>
                <c:pt idx="10">
                  <c:v>515.31805090947239</c:v>
                </c:pt>
              </c:numCache>
            </c:numRef>
          </c:val>
          <c:smooth val="0"/>
          <c:extLst>
            <c:ext xmlns:c16="http://schemas.microsoft.com/office/drawing/2014/chart" uri="{C3380CC4-5D6E-409C-BE32-E72D297353CC}">
              <c16:uniqueId val="{00000001-7123-4AD3-9FDD-D0B0AC5F313D}"/>
            </c:ext>
          </c:extLst>
        </c:ser>
        <c:ser>
          <c:idx val="15"/>
          <c:order val="2"/>
          <c:tx>
            <c:strRef>
              <c:f>Leavers_over_time!$B$30</c:f>
              <c:strCache>
                <c:ptCount val="1"/>
                <c:pt idx="0">
                  <c:v>Others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Leavers_over_time!$C$30:$N$30</c:f>
              <c:numCache>
                <c:formatCode>#,##0</c:formatCode>
                <c:ptCount val="12"/>
                <c:pt idx="0">
                  <c:v>1105.2408223939779</c:v>
                </c:pt>
                <c:pt idx="1">
                  <c:v>1120.3317208354586</c:v>
                </c:pt>
                <c:pt idx="2">
                  <c:v>1105.9693981764681</c:v>
                </c:pt>
                <c:pt idx="3">
                  <c:v>1109.0692547745539</c:v>
                </c:pt>
                <c:pt idx="4">
                  <c:v>1104.572109960586</c:v>
                </c:pt>
                <c:pt idx="5">
                  <c:v>1108.5275764476742</c:v>
                </c:pt>
                <c:pt idx="6">
                  <c:v>1115.5077772896584</c:v>
                </c:pt>
                <c:pt idx="7">
                  <c:v>1127.6600496264768</c:v>
                </c:pt>
                <c:pt idx="8">
                  <c:v>1137.2150546300434</c:v>
                </c:pt>
                <c:pt idx="9">
                  <c:v>1145.0902084604588</c:v>
                </c:pt>
                <c:pt idx="10">
                  <c:v>1149.791654803013</c:v>
                </c:pt>
              </c:numCache>
            </c:numRef>
          </c:val>
          <c:smooth val="0"/>
          <c:extLst>
            <c:ext xmlns:c16="http://schemas.microsoft.com/office/drawing/2014/chart" uri="{C3380CC4-5D6E-409C-BE32-E72D297353CC}">
              <c16:uniqueId val="{00000002-7123-4AD3-9FDD-D0B0AC5F313D}"/>
            </c:ext>
          </c:extLst>
        </c:ser>
        <c:ser>
          <c:idx val="16"/>
          <c:order val="3"/>
          <c:tx>
            <c:strRef>
              <c:f>Leavers_over_time!$B$31</c:f>
              <c:strCache>
                <c:ptCount val="1"/>
                <c:pt idx="0">
                  <c:v>Physical Education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Leavers_over_time!$C$31:$N$31</c:f>
              <c:numCache>
                <c:formatCode>#,##0</c:formatCode>
                <c:ptCount val="12"/>
                <c:pt idx="0">
                  <c:v>1638.5458765363742</c:v>
                </c:pt>
                <c:pt idx="1">
                  <c:v>1700.6690295798846</c:v>
                </c:pt>
                <c:pt idx="2">
                  <c:v>1737.8504505188955</c:v>
                </c:pt>
                <c:pt idx="3">
                  <c:v>1790.6761743971706</c:v>
                </c:pt>
                <c:pt idx="4">
                  <c:v>1798.046822858264</c:v>
                </c:pt>
                <c:pt idx="5">
                  <c:v>1805.107338016051</c:v>
                </c:pt>
                <c:pt idx="6">
                  <c:v>1825.6245278489039</c:v>
                </c:pt>
                <c:pt idx="7">
                  <c:v>1841.0287584764151</c:v>
                </c:pt>
                <c:pt idx="8">
                  <c:v>1852.9087672592784</c:v>
                </c:pt>
                <c:pt idx="9">
                  <c:v>1861.5388628251164</c:v>
                </c:pt>
                <c:pt idx="10">
                  <c:v>1865.3525379696191</c:v>
                </c:pt>
              </c:numCache>
            </c:numRef>
          </c:val>
          <c:smooth val="0"/>
          <c:extLst>
            <c:ext xmlns:c16="http://schemas.microsoft.com/office/drawing/2014/chart" uri="{C3380CC4-5D6E-409C-BE32-E72D297353CC}">
              <c16:uniqueId val="{00000003-7123-4AD3-9FDD-D0B0AC5F313D}"/>
            </c:ext>
          </c:extLst>
        </c:ser>
        <c:ser>
          <c:idx val="17"/>
          <c:order val="4"/>
          <c:tx>
            <c:strRef>
              <c:f>Leavers_over_time!$B$32</c:f>
              <c:strCache>
                <c:ptCount val="1"/>
                <c:pt idx="0">
                  <c:v>Physics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Leavers_over_time!$C$32:$N$32</c:f>
              <c:numCache>
                <c:formatCode>#,##0</c:formatCode>
                <c:ptCount val="12"/>
                <c:pt idx="0">
                  <c:v>1390.1819180256243</c:v>
                </c:pt>
                <c:pt idx="1">
                  <c:v>1444.890422898681</c:v>
                </c:pt>
                <c:pt idx="2">
                  <c:v>1471.8223095036647</c:v>
                </c:pt>
                <c:pt idx="3">
                  <c:v>1516.2473337746831</c:v>
                </c:pt>
                <c:pt idx="4">
                  <c:v>1528.9416286321475</c:v>
                </c:pt>
                <c:pt idx="5">
                  <c:v>1538.7121814547877</c:v>
                </c:pt>
                <c:pt idx="6">
                  <c:v>1537.6298546620283</c:v>
                </c:pt>
                <c:pt idx="7">
                  <c:v>1535.5798223694942</c:v>
                </c:pt>
                <c:pt idx="8">
                  <c:v>1534.9125717772017</c:v>
                </c:pt>
                <c:pt idx="9">
                  <c:v>1531.6995999630183</c:v>
                </c:pt>
                <c:pt idx="10">
                  <c:v>1521.0128140881043</c:v>
                </c:pt>
              </c:numCache>
            </c:numRef>
          </c:val>
          <c:smooth val="0"/>
          <c:extLst>
            <c:ext xmlns:c16="http://schemas.microsoft.com/office/drawing/2014/chart" uri="{C3380CC4-5D6E-409C-BE32-E72D297353CC}">
              <c16:uniqueId val="{00000004-7123-4AD3-9FDD-D0B0AC5F313D}"/>
            </c:ext>
          </c:extLst>
        </c:ser>
        <c:ser>
          <c:idx val="18"/>
          <c:order val="5"/>
          <c:tx>
            <c:strRef>
              <c:f>Leavers_over_time!$B$33</c:f>
              <c:strCache>
                <c:ptCount val="1"/>
                <c:pt idx="0">
                  <c:v>Religious Education Leavers</c:v>
                </c:pt>
              </c:strCache>
            </c:strRef>
          </c:tx>
          <c:marker>
            <c:symbol val="none"/>
          </c:marker>
          <c:cat>
            <c:strRef>
              <c:f>Leavers_over_time!$C$13:$N$13</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Leavers_over_time!$C$33:$N$33</c:f>
              <c:numCache>
                <c:formatCode>#,##0</c:formatCode>
                <c:ptCount val="12"/>
                <c:pt idx="0">
                  <c:v>762.88035709988253</c:v>
                </c:pt>
                <c:pt idx="1">
                  <c:v>778.132981206154</c:v>
                </c:pt>
                <c:pt idx="2">
                  <c:v>783.97612314393314</c:v>
                </c:pt>
                <c:pt idx="3">
                  <c:v>791.68274342664665</c:v>
                </c:pt>
                <c:pt idx="4">
                  <c:v>785.81045713858612</c:v>
                </c:pt>
                <c:pt idx="5">
                  <c:v>780.03814517415049</c:v>
                </c:pt>
                <c:pt idx="6">
                  <c:v>780.71222588749151</c:v>
                </c:pt>
                <c:pt idx="7">
                  <c:v>780.14317734096562</c:v>
                </c:pt>
                <c:pt idx="8">
                  <c:v>778.48941190589164</c:v>
                </c:pt>
                <c:pt idx="9">
                  <c:v>776.42568856152798</c:v>
                </c:pt>
                <c:pt idx="10">
                  <c:v>773.70627732327694</c:v>
                </c:pt>
              </c:numCache>
            </c:numRef>
          </c:val>
          <c:smooth val="0"/>
          <c:extLst>
            <c:ext xmlns:c16="http://schemas.microsoft.com/office/drawing/2014/chart" uri="{C3380CC4-5D6E-409C-BE32-E72D297353CC}">
              <c16:uniqueId val="{00000005-7123-4AD3-9FDD-D0B0AC5F313D}"/>
            </c:ext>
          </c:extLst>
        </c:ser>
        <c:dLbls>
          <c:showLegendKey val="0"/>
          <c:showVal val="0"/>
          <c:showCatName val="0"/>
          <c:showSerName val="0"/>
          <c:showPercent val="0"/>
          <c:showBubbleSize val="0"/>
        </c:dLbls>
        <c:smooth val="0"/>
        <c:axId val="169540224"/>
        <c:axId val="169550208"/>
      </c:lineChart>
      <c:catAx>
        <c:axId val="1695402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50208"/>
        <c:crosses val="autoZero"/>
        <c:auto val="1"/>
        <c:lblAlgn val="ctr"/>
        <c:lblOffset val="100"/>
        <c:noMultiLvlLbl val="0"/>
      </c:catAx>
      <c:valAx>
        <c:axId val="16955020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540224"/>
        <c:crosses val="autoZero"/>
        <c:crossBetween val="between"/>
      </c:valAx>
      <c:spPr>
        <a:ln>
          <a:solidFill>
            <a:schemeClr val="tx1">
              <a:lumMod val="95000"/>
              <a:lumOff val="5000"/>
            </a:schemeClr>
          </a:solidFill>
        </a:ln>
      </c:spPr>
    </c:plotArea>
    <c:legend>
      <c:legendPos val="r"/>
      <c:layout>
        <c:manualLayout>
          <c:xMode val="edge"/>
          <c:yMode val="edge"/>
          <c:x val="0.75139948921497013"/>
          <c:y val="3.4383954154727794E-2"/>
          <c:w val="0.23261414111846346"/>
          <c:h val="0.94842406876790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Qualified teacher stock (by headcount)</a:t>
            </a:r>
          </a:p>
        </c:rich>
      </c:tx>
      <c:overlay val="0"/>
    </c:title>
    <c:autoTitleDeleted val="0"/>
    <c:plotArea>
      <c:layout>
        <c:manualLayout>
          <c:layoutTarget val="inner"/>
          <c:xMode val="edge"/>
          <c:yMode val="edge"/>
          <c:x val="0.15600356418515868"/>
          <c:y val="0.11118797950736928"/>
          <c:w val="0.56814323103078024"/>
          <c:h val="0.70000347011911968"/>
        </c:manualLayout>
      </c:layout>
      <c:lineChart>
        <c:grouping val="standard"/>
        <c:varyColors val="0"/>
        <c:ser>
          <c:idx val="0"/>
          <c:order val="0"/>
          <c:tx>
            <c:strRef>
              <c:f>Outputs_with_historical_data!$B$25</c:f>
              <c:strCache>
                <c:ptCount val="1"/>
                <c:pt idx="0">
                  <c:v>Primary - historical</c:v>
                </c:pt>
              </c:strCache>
            </c:strRef>
          </c:tx>
          <c:spPr>
            <a:ln>
              <a:solidFill>
                <a:schemeClr val="tx1">
                  <a:lumMod val="95000"/>
                  <a:lumOff val="5000"/>
                </a:schemeClr>
              </a:solidFill>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Outputs_with_historical_data!$C$25:$V$25</c:f>
              <c:numCache>
                <c:formatCode>#,##0</c:formatCode>
                <c:ptCount val="20"/>
                <c:pt idx="0">
                  <c:v>216611.1</c:v>
                </c:pt>
                <c:pt idx="1">
                  <c:v>219726.03999999998</c:v>
                </c:pt>
                <c:pt idx="2">
                  <c:v>225761.2</c:v>
                </c:pt>
                <c:pt idx="3">
                  <c:v>231192.96000000002</c:v>
                </c:pt>
                <c:pt idx="4">
                  <c:v>236769.2</c:v>
                </c:pt>
                <c:pt idx="5">
                  <c:v>240858.45</c:v>
                </c:pt>
                <c:pt idx="6">
                  <c:v>243283.52</c:v>
                </c:pt>
                <c:pt idx="7">
                  <c:v>242438.76</c:v>
                </c:pt>
                <c:pt idx="8">
                  <c:v>243195.38999999998</c:v>
                </c:pt>
              </c:numCache>
            </c:numRef>
          </c:val>
          <c:smooth val="0"/>
          <c:extLst>
            <c:ext xmlns:c16="http://schemas.microsoft.com/office/drawing/2014/chart" uri="{C3380CC4-5D6E-409C-BE32-E72D297353CC}">
              <c16:uniqueId val="{00000000-8431-419C-BE6B-C77E858D3DC5}"/>
            </c:ext>
          </c:extLst>
        </c:ser>
        <c:ser>
          <c:idx val="1"/>
          <c:order val="1"/>
          <c:tx>
            <c:strRef>
              <c:f>Outputs_with_historical_data!$B$26</c:f>
              <c:strCache>
                <c:ptCount val="1"/>
                <c:pt idx="0">
                  <c:v>Primary - projected</c:v>
                </c:pt>
              </c:strCache>
            </c:strRef>
          </c:tx>
          <c:spPr>
            <a:ln>
              <a:solidFill>
                <a:schemeClr val="tx1">
                  <a:lumMod val="95000"/>
                  <a:lumOff val="5000"/>
                </a:schemeClr>
              </a:solidFill>
              <a:prstDash val="sysDot"/>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Outputs_with_historical_data!$C$26:$V$26</c:f>
              <c:numCache>
                <c:formatCode>#,##0</c:formatCode>
                <c:ptCount val="20"/>
                <c:pt idx="8">
                  <c:v>243195.38999999998</c:v>
                </c:pt>
                <c:pt idx="9">
                  <c:v>242914.25590921752</c:v>
                </c:pt>
                <c:pt idx="10">
                  <c:v>242745.6107430594</c:v>
                </c:pt>
                <c:pt idx="11">
                  <c:v>241984.84555016164</c:v>
                </c:pt>
                <c:pt idx="12">
                  <c:v>241047.24499548168</c:v>
                </c:pt>
                <c:pt idx="13">
                  <c:v>240096.64472128145</c:v>
                </c:pt>
                <c:pt idx="14">
                  <c:v>239590.80158161934</c:v>
                </c:pt>
                <c:pt idx="15">
                  <c:v>239277.13618273113</c:v>
                </c:pt>
                <c:pt idx="16">
                  <c:v>238942.3010305975</c:v>
                </c:pt>
                <c:pt idx="17">
                  <c:v>238541.84458247441</c:v>
                </c:pt>
                <c:pt idx="18">
                  <c:v>238586.1777065139</c:v>
                </c:pt>
                <c:pt idx="19">
                  <c:v>238356.083688365</c:v>
                </c:pt>
              </c:numCache>
            </c:numRef>
          </c:val>
          <c:smooth val="0"/>
          <c:extLst>
            <c:ext xmlns:c16="http://schemas.microsoft.com/office/drawing/2014/chart" uri="{C3380CC4-5D6E-409C-BE32-E72D297353CC}">
              <c16:uniqueId val="{00000001-8431-419C-BE6B-C77E858D3DC5}"/>
            </c:ext>
          </c:extLst>
        </c:ser>
        <c:ser>
          <c:idx val="2"/>
          <c:order val="2"/>
          <c:tx>
            <c:strRef>
              <c:f>Outputs_with_historical_data!$B$27</c:f>
              <c:strCache>
                <c:ptCount val="1"/>
                <c:pt idx="0">
                  <c:v>Secondary - historical</c:v>
                </c:pt>
              </c:strCache>
            </c:strRef>
          </c:tx>
          <c:spPr>
            <a:ln>
              <a:solidFill>
                <a:srgbClr val="FF0000"/>
              </a:solidFill>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Outputs_with_historical_data!$C$27:$V$27</c:f>
              <c:numCache>
                <c:formatCode>#,##0</c:formatCode>
                <c:ptCount val="20"/>
                <c:pt idx="0">
                  <c:v>224798.451</c:v>
                </c:pt>
                <c:pt idx="1">
                  <c:v>221850.81500000006</c:v>
                </c:pt>
                <c:pt idx="2">
                  <c:v>223506.74900000001</c:v>
                </c:pt>
                <c:pt idx="3">
                  <c:v>221101.55799999996</c:v>
                </c:pt>
                <c:pt idx="4">
                  <c:v>219318.25300000003</c:v>
                </c:pt>
                <c:pt idx="5">
                  <c:v>215396.76199999999</c:v>
                </c:pt>
                <c:pt idx="6">
                  <c:v>212920.43400000004</c:v>
                </c:pt>
                <c:pt idx="7">
                  <c:v>209336.84699999998</c:v>
                </c:pt>
                <c:pt idx="8">
                  <c:v>208784.18900000001</c:v>
                </c:pt>
              </c:numCache>
            </c:numRef>
          </c:val>
          <c:smooth val="0"/>
          <c:extLst>
            <c:ext xmlns:c16="http://schemas.microsoft.com/office/drawing/2014/chart" uri="{C3380CC4-5D6E-409C-BE32-E72D297353CC}">
              <c16:uniqueId val="{00000002-8431-419C-BE6B-C77E858D3DC5}"/>
            </c:ext>
          </c:extLst>
        </c:ser>
        <c:ser>
          <c:idx val="3"/>
          <c:order val="3"/>
          <c:tx>
            <c:strRef>
              <c:f>Outputs_with_historical_data!$B$28</c:f>
              <c:strCache>
                <c:ptCount val="1"/>
                <c:pt idx="0">
                  <c:v>Secondary - projected</c:v>
                </c:pt>
              </c:strCache>
            </c:strRef>
          </c:tx>
          <c:spPr>
            <a:ln>
              <a:solidFill>
                <a:srgbClr val="FF0000"/>
              </a:solidFill>
              <a:prstDash val="sysDot"/>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Outputs_with_historical_data!$C$28:$V$28</c:f>
              <c:numCache>
                <c:formatCode>#,##0</c:formatCode>
                <c:ptCount val="20"/>
                <c:pt idx="8">
                  <c:v>208784.18900000001</c:v>
                </c:pt>
                <c:pt idx="9">
                  <c:v>210883.4017852075</c:v>
                </c:pt>
                <c:pt idx="10">
                  <c:v>212522.599151342</c:v>
                </c:pt>
                <c:pt idx="11">
                  <c:v>214253.15563126773</c:v>
                </c:pt>
                <c:pt idx="12">
                  <c:v>216098.698779809</c:v>
                </c:pt>
                <c:pt idx="13">
                  <c:v>217409.28057381179</c:v>
                </c:pt>
                <c:pt idx="14">
                  <c:v>217689.93159682144</c:v>
                </c:pt>
                <c:pt idx="15">
                  <c:v>217754.68252488648</c:v>
                </c:pt>
                <c:pt idx="16">
                  <c:v>217529.9563280592</c:v>
                </c:pt>
                <c:pt idx="17">
                  <c:v>217071.56324967337</c:v>
                </c:pt>
                <c:pt idx="18">
                  <c:v>216164.21122328204</c:v>
                </c:pt>
                <c:pt idx="19">
                  <c:v>215855.86773251137</c:v>
                </c:pt>
              </c:numCache>
            </c:numRef>
          </c:val>
          <c:smooth val="0"/>
          <c:extLst>
            <c:ext xmlns:c16="http://schemas.microsoft.com/office/drawing/2014/chart" uri="{C3380CC4-5D6E-409C-BE32-E72D297353CC}">
              <c16:uniqueId val="{00000003-8431-419C-BE6B-C77E858D3DC5}"/>
            </c:ext>
          </c:extLst>
        </c:ser>
        <c:dLbls>
          <c:showLegendKey val="0"/>
          <c:showVal val="0"/>
          <c:showCatName val="0"/>
          <c:showSerName val="0"/>
          <c:showPercent val="0"/>
          <c:showBubbleSize val="0"/>
        </c:dLbls>
        <c:smooth val="0"/>
        <c:axId val="169980288"/>
        <c:axId val="169981824"/>
      </c:lineChart>
      <c:catAx>
        <c:axId val="169980288"/>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69981824"/>
        <c:crosses val="autoZero"/>
        <c:auto val="1"/>
        <c:lblAlgn val="ctr"/>
        <c:lblOffset val="100"/>
        <c:noMultiLvlLbl val="0"/>
      </c:catAx>
      <c:valAx>
        <c:axId val="16998182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980288"/>
        <c:crosses val="autoZero"/>
        <c:crossBetween val="between"/>
      </c:valAx>
      <c:spPr>
        <a:ln>
          <a:solidFill>
            <a:schemeClr val="tx1">
              <a:lumMod val="95000"/>
              <a:lumOff val="5000"/>
            </a:schemeClr>
          </a:solidFill>
        </a:ln>
      </c:spPr>
    </c:plotArea>
    <c:legend>
      <c:legendPos val="r"/>
      <c:layout>
        <c:manualLayout>
          <c:xMode val="edge"/>
          <c:yMode val="edge"/>
          <c:x val="0.73801495703448028"/>
          <c:y val="0.19626200930491164"/>
          <c:w val="0.24400729874519111"/>
          <c:h val="0.554518115142149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PRIMARY No. of pupils (FTE) and qualified teacher stock (headcount)</a:t>
            </a:r>
          </a:p>
        </c:rich>
      </c:tx>
      <c:layout>
        <c:manualLayout>
          <c:xMode val="edge"/>
          <c:yMode val="edge"/>
          <c:x val="0.11053626002229172"/>
          <c:y val="2.2173047334600415E-2"/>
        </c:manualLayout>
      </c:layout>
      <c:overlay val="0"/>
    </c:title>
    <c:autoTitleDeleted val="0"/>
    <c:plotArea>
      <c:layout>
        <c:manualLayout>
          <c:layoutTarget val="inner"/>
          <c:xMode val="edge"/>
          <c:yMode val="edge"/>
          <c:x val="0.12791247274172585"/>
          <c:y val="0.11283266698092893"/>
          <c:w val="0.48912438857074686"/>
          <c:h val="0.71301133090071056"/>
        </c:manualLayout>
      </c:layout>
      <c:lineChart>
        <c:grouping val="standard"/>
        <c:varyColors val="0"/>
        <c:ser>
          <c:idx val="2"/>
          <c:order val="2"/>
          <c:tx>
            <c:strRef>
              <c:f>Outputs_with_historical_data!$B$55</c:f>
              <c:strCache>
                <c:ptCount val="1"/>
                <c:pt idx="0">
                  <c:v>Primary pupils - historical</c:v>
                </c:pt>
              </c:strCache>
            </c:strRef>
          </c:tx>
          <c:spPr>
            <a:ln>
              <a:solidFill>
                <a:srgbClr val="00B0F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Outputs_with_historical_data!$C$55:$V$55</c:f>
              <c:numCache>
                <c:formatCode>#,##0</c:formatCode>
                <c:ptCount val="20"/>
                <c:pt idx="0">
                  <c:v>4074368</c:v>
                </c:pt>
                <c:pt idx="1">
                  <c:v>4150277.5</c:v>
                </c:pt>
                <c:pt idx="2">
                  <c:v>4247394.5</c:v>
                </c:pt>
                <c:pt idx="3">
                  <c:v>4359000</c:v>
                </c:pt>
                <c:pt idx="4">
                  <c:v>4463434</c:v>
                </c:pt>
                <c:pt idx="5">
                  <c:v>4574041.5</c:v>
                </c:pt>
                <c:pt idx="6">
                  <c:v>4659421</c:v>
                </c:pt>
                <c:pt idx="7">
                  <c:v>4715388.5</c:v>
                </c:pt>
                <c:pt idx="8">
                  <c:v>4733161</c:v>
                </c:pt>
              </c:numCache>
            </c:numRef>
          </c:val>
          <c:smooth val="0"/>
          <c:extLst>
            <c:ext xmlns:c16="http://schemas.microsoft.com/office/drawing/2014/chart" uri="{C3380CC4-5D6E-409C-BE32-E72D297353CC}">
              <c16:uniqueId val="{00000000-EFE6-4BF5-8073-26A797DF19A4}"/>
            </c:ext>
          </c:extLst>
        </c:ser>
        <c:ser>
          <c:idx val="3"/>
          <c:order val="3"/>
          <c:tx>
            <c:strRef>
              <c:f>Outputs_with_historical_data!$B$56</c:f>
              <c:strCache>
                <c:ptCount val="1"/>
                <c:pt idx="0">
                  <c:v>Primary pupils - projected</c:v>
                </c:pt>
              </c:strCache>
            </c:strRef>
          </c:tx>
          <c:spPr>
            <a:ln>
              <a:solidFill>
                <a:srgbClr val="00B0F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Outputs_with_historical_data!$C$56:$V$56</c:f>
              <c:numCache>
                <c:formatCode>#,##0</c:formatCode>
                <c:ptCount val="20"/>
                <c:pt idx="8">
                  <c:v>4733161</c:v>
                </c:pt>
                <c:pt idx="9">
                  <c:v>4722230.558806696</c:v>
                </c:pt>
                <c:pt idx="10">
                  <c:v>4715678.2151107499</c:v>
                </c:pt>
                <c:pt idx="11">
                  <c:v>4686212.6716877213</c:v>
                </c:pt>
                <c:pt idx="12">
                  <c:v>4650038.1997871175</c:v>
                </c:pt>
                <c:pt idx="13">
                  <c:v>4613506.2415555622</c:v>
                </c:pt>
                <c:pt idx="14">
                  <c:v>4594107.3525180714</c:v>
                </c:pt>
                <c:pt idx="15">
                  <c:v>4582094.1329778135</c:v>
                </c:pt>
                <c:pt idx="16">
                  <c:v>4569288.0433858866</c:v>
                </c:pt>
                <c:pt idx="17">
                  <c:v>4553997.8304746542</c:v>
                </c:pt>
                <c:pt idx="18">
                  <c:v>4555690.8707873952</c:v>
                </c:pt>
                <c:pt idx="19">
                  <c:v>4546912.262777702</c:v>
                </c:pt>
              </c:numCache>
            </c:numRef>
          </c:val>
          <c:smooth val="0"/>
          <c:extLst>
            <c:ext xmlns:c16="http://schemas.microsoft.com/office/drawing/2014/chart" uri="{C3380CC4-5D6E-409C-BE32-E72D297353CC}">
              <c16:uniqueId val="{00000001-EFE6-4BF5-8073-26A797DF19A4}"/>
            </c:ext>
          </c:extLst>
        </c:ser>
        <c:dLbls>
          <c:showLegendKey val="0"/>
          <c:showVal val="0"/>
          <c:showCatName val="0"/>
          <c:showSerName val="0"/>
          <c:showPercent val="0"/>
          <c:showBubbleSize val="0"/>
        </c:dLbls>
        <c:marker val="1"/>
        <c:smooth val="0"/>
        <c:axId val="170044800"/>
        <c:axId val="170054784"/>
      </c:lineChart>
      <c:lineChart>
        <c:grouping val="standard"/>
        <c:varyColors val="0"/>
        <c:ser>
          <c:idx val="0"/>
          <c:order val="0"/>
          <c:tx>
            <c:strRef>
              <c:f>Outputs_with_historical_data!$B$53</c:f>
              <c:strCache>
                <c:ptCount val="1"/>
                <c:pt idx="0">
                  <c:v>Primary stock - historical</c:v>
                </c:pt>
              </c:strCache>
            </c:strRef>
          </c:tx>
          <c:spPr>
            <a:ln>
              <a:solidFill>
                <a:schemeClr val="tx1">
                  <a:lumMod val="95000"/>
                  <a:lumOff val="5000"/>
                </a:schemeClr>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Outputs_with_historical_data!$C$53:$V$53</c:f>
              <c:numCache>
                <c:formatCode>#,##0</c:formatCode>
                <c:ptCount val="20"/>
                <c:pt idx="0">
                  <c:v>216611.1</c:v>
                </c:pt>
                <c:pt idx="1">
                  <c:v>219726.03999999998</c:v>
                </c:pt>
                <c:pt idx="2">
                  <c:v>225761.2</c:v>
                </c:pt>
                <c:pt idx="3">
                  <c:v>231192.96000000002</c:v>
                </c:pt>
                <c:pt idx="4">
                  <c:v>236769.2</c:v>
                </c:pt>
                <c:pt idx="5">
                  <c:v>240858.45</c:v>
                </c:pt>
                <c:pt idx="6">
                  <c:v>243283.52</c:v>
                </c:pt>
                <c:pt idx="7">
                  <c:v>242438.76</c:v>
                </c:pt>
                <c:pt idx="8">
                  <c:v>243195.38999999998</c:v>
                </c:pt>
              </c:numCache>
            </c:numRef>
          </c:val>
          <c:smooth val="0"/>
          <c:extLst>
            <c:ext xmlns:c16="http://schemas.microsoft.com/office/drawing/2014/chart" uri="{C3380CC4-5D6E-409C-BE32-E72D297353CC}">
              <c16:uniqueId val="{00000002-EFE6-4BF5-8073-26A797DF19A4}"/>
            </c:ext>
          </c:extLst>
        </c:ser>
        <c:ser>
          <c:idx val="1"/>
          <c:order val="1"/>
          <c:tx>
            <c:strRef>
              <c:f>Outputs_with_historical_data!$B$54</c:f>
              <c:strCache>
                <c:ptCount val="1"/>
                <c:pt idx="0">
                  <c:v>Primary stock - projected</c:v>
                </c:pt>
              </c:strCache>
            </c:strRef>
          </c:tx>
          <c:spPr>
            <a:ln>
              <a:solidFill>
                <a:schemeClr val="tx1">
                  <a:lumMod val="95000"/>
                  <a:lumOff val="5000"/>
                </a:schemeClr>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Outputs_with_historical_data!$C$54:$V$54</c:f>
              <c:numCache>
                <c:formatCode>#,##0</c:formatCode>
                <c:ptCount val="20"/>
                <c:pt idx="8">
                  <c:v>243195.38999999998</c:v>
                </c:pt>
                <c:pt idx="9">
                  <c:v>242914.25590921752</c:v>
                </c:pt>
                <c:pt idx="10">
                  <c:v>242745.6107430594</c:v>
                </c:pt>
                <c:pt idx="11">
                  <c:v>241984.84555016164</c:v>
                </c:pt>
                <c:pt idx="12">
                  <c:v>241047.24499548168</c:v>
                </c:pt>
                <c:pt idx="13">
                  <c:v>240096.64472128145</c:v>
                </c:pt>
                <c:pt idx="14">
                  <c:v>239590.80158161934</c:v>
                </c:pt>
                <c:pt idx="15">
                  <c:v>239277.13618273113</c:v>
                </c:pt>
                <c:pt idx="16">
                  <c:v>238942.3010305975</c:v>
                </c:pt>
                <c:pt idx="17">
                  <c:v>238541.84458247441</c:v>
                </c:pt>
                <c:pt idx="18">
                  <c:v>238586.1777065139</c:v>
                </c:pt>
                <c:pt idx="19">
                  <c:v>238356.083688365</c:v>
                </c:pt>
              </c:numCache>
            </c:numRef>
          </c:val>
          <c:smooth val="0"/>
          <c:extLst>
            <c:ext xmlns:c16="http://schemas.microsoft.com/office/drawing/2014/chart" uri="{C3380CC4-5D6E-409C-BE32-E72D297353CC}">
              <c16:uniqueId val="{00000003-EFE6-4BF5-8073-26A797DF19A4}"/>
            </c:ext>
          </c:extLst>
        </c:ser>
        <c:dLbls>
          <c:showLegendKey val="0"/>
          <c:showVal val="0"/>
          <c:showCatName val="0"/>
          <c:showSerName val="0"/>
          <c:showPercent val="0"/>
          <c:showBubbleSize val="0"/>
        </c:dLbls>
        <c:marker val="1"/>
        <c:smooth val="0"/>
        <c:axId val="170056704"/>
        <c:axId val="170062592"/>
      </c:lineChart>
      <c:catAx>
        <c:axId val="17004480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054784"/>
        <c:crosses val="autoZero"/>
        <c:auto val="1"/>
        <c:lblAlgn val="ctr"/>
        <c:lblOffset val="100"/>
        <c:noMultiLvlLbl val="0"/>
      </c:catAx>
      <c:valAx>
        <c:axId val="1700547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44800"/>
        <c:crosses val="autoZero"/>
        <c:crossBetween val="between"/>
      </c:valAx>
      <c:catAx>
        <c:axId val="170056704"/>
        <c:scaling>
          <c:orientation val="minMax"/>
        </c:scaling>
        <c:delete val="1"/>
        <c:axPos val="b"/>
        <c:numFmt formatCode="General" sourceLinked="1"/>
        <c:majorTickMark val="out"/>
        <c:minorTickMark val="none"/>
        <c:tickLblPos val="nextTo"/>
        <c:crossAx val="170062592"/>
        <c:crosses val="autoZero"/>
        <c:auto val="1"/>
        <c:lblAlgn val="ctr"/>
        <c:lblOffset val="100"/>
        <c:noMultiLvlLbl val="0"/>
      </c:catAx>
      <c:valAx>
        <c:axId val="170062592"/>
        <c:scaling>
          <c:orientation val="minMax"/>
          <c:max val="250000"/>
          <c:min val="18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56704"/>
        <c:crosses val="max"/>
        <c:crossBetween val="between"/>
      </c:valAx>
      <c:spPr>
        <a:ln>
          <a:solidFill>
            <a:schemeClr val="tx1">
              <a:lumMod val="95000"/>
              <a:lumOff val="5000"/>
            </a:schemeClr>
          </a:solidFill>
        </a:ln>
      </c:spPr>
    </c:plotArea>
    <c:legend>
      <c:legendPos val="r"/>
      <c:layout>
        <c:manualLayout>
          <c:xMode val="edge"/>
          <c:yMode val="edge"/>
          <c:x val="0.74572034660051056"/>
          <c:y val="0.13505777295079494"/>
          <c:w val="0.22602775680437204"/>
          <c:h val="0.7025872627990467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SECONDARY No. of pupils (FTE) and qualified teacher stock (headcount)</a:t>
            </a:r>
          </a:p>
        </c:rich>
      </c:tx>
      <c:layout>
        <c:manualLayout>
          <c:xMode val="edge"/>
          <c:yMode val="edge"/>
          <c:x val="0.16759856048921717"/>
          <c:y val="7.3910157782001388E-3"/>
        </c:manualLayout>
      </c:layout>
      <c:overlay val="0"/>
    </c:title>
    <c:autoTitleDeleted val="0"/>
    <c:plotArea>
      <c:layout>
        <c:manualLayout>
          <c:layoutTarget val="inner"/>
          <c:xMode val="edge"/>
          <c:yMode val="edge"/>
          <c:x val="0.13753242965841392"/>
          <c:y val="0.12020328113087861"/>
          <c:w val="0.48175701522158215"/>
          <c:h val="0.70564100773434368"/>
        </c:manualLayout>
      </c:layout>
      <c:lineChart>
        <c:grouping val="standard"/>
        <c:varyColors val="0"/>
        <c:ser>
          <c:idx val="6"/>
          <c:order val="2"/>
          <c:tx>
            <c:strRef>
              <c:f>Outputs_with_historical_data!$B$59</c:f>
              <c:strCache>
                <c:ptCount val="1"/>
                <c:pt idx="0">
                  <c:v>Secondary pupils - historical</c:v>
                </c:pt>
              </c:strCache>
            </c:strRef>
          </c:tx>
          <c:spPr>
            <a:ln>
              <a:solidFill>
                <a:srgbClr val="00B0F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Outputs_with_historical_data!$C$59:$V$59</c:f>
              <c:numCache>
                <c:formatCode>#,##0</c:formatCode>
                <c:ptCount val="20"/>
                <c:pt idx="0">
                  <c:v>3212254</c:v>
                </c:pt>
                <c:pt idx="1">
                  <c:v>3185686.5</c:v>
                </c:pt>
                <c:pt idx="2">
                  <c:v>3158780</c:v>
                </c:pt>
                <c:pt idx="3">
                  <c:v>3125924</c:v>
                </c:pt>
                <c:pt idx="4">
                  <c:v>3119863.5</c:v>
                </c:pt>
                <c:pt idx="5">
                  <c:v>3122070.5</c:v>
                </c:pt>
                <c:pt idx="6">
                  <c:v>3145583</c:v>
                </c:pt>
                <c:pt idx="7">
                  <c:v>3176642</c:v>
                </c:pt>
                <c:pt idx="8">
                  <c:v>3245718</c:v>
                </c:pt>
              </c:numCache>
            </c:numRef>
          </c:val>
          <c:smooth val="0"/>
          <c:extLst>
            <c:ext xmlns:c16="http://schemas.microsoft.com/office/drawing/2014/chart" uri="{C3380CC4-5D6E-409C-BE32-E72D297353CC}">
              <c16:uniqueId val="{00000000-C26A-4C9C-936B-EBC003DA6659}"/>
            </c:ext>
          </c:extLst>
        </c:ser>
        <c:ser>
          <c:idx val="7"/>
          <c:order val="3"/>
          <c:tx>
            <c:strRef>
              <c:f>Outputs_with_historical_data!$B$60</c:f>
              <c:strCache>
                <c:ptCount val="1"/>
                <c:pt idx="0">
                  <c:v>Secondary pupils - projected</c:v>
                </c:pt>
              </c:strCache>
            </c:strRef>
          </c:tx>
          <c:spPr>
            <a:ln>
              <a:solidFill>
                <a:srgbClr val="00B0F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Outputs_with_historical_data!$C$60:$V$60</c:f>
              <c:numCache>
                <c:formatCode>#,##0</c:formatCode>
                <c:ptCount val="20"/>
                <c:pt idx="8">
                  <c:v>3245718</c:v>
                </c:pt>
                <c:pt idx="9">
                  <c:v>3328431.1538719069</c:v>
                </c:pt>
                <c:pt idx="10">
                  <c:v>3392731.6774742301</c:v>
                </c:pt>
                <c:pt idx="11">
                  <c:v>3461511.680856931</c:v>
                </c:pt>
                <c:pt idx="12">
                  <c:v>3535730.3745472468</c:v>
                </c:pt>
                <c:pt idx="13">
                  <c:v>3589099.7311483067</c:v>
                </c:pt>
                <c:pt idx="14">
                  <c:v>3600935.5125208856</c:v>
                </c:pt>
                <c:pt idx="15">
                  <c:v>3604062.2766449852</c:v>
                </c:pt>
                <c:pt idx="16">
                  <c:v>3595209.2344004712</c:v>
                </c:pt>
                <c:pt idx="17">
                  <c:v>3576758.5288504991</c:v>
                </c:pt>
                <c:pt idx="18">
                  <c:v>3540029.8247267776</c:v>
                </c:pt>
                <c:pt idx="19">
                  <c:v>3527838.4842324955</c:v>
                </c:pt>
              </c:numCache>
            </c:numRef>
          </c:val>
          <c:smooth val="0"/>
          <c:extLst>
            <c:ext xmlns:c16="http://schemas.microsoft.com/office/drawing/2014/chart" uri="{C3380CC4-5D6E-409C-BE32-E72D297353CC}">
              <c16:uniqueId val="{00000001-C26A-4C9C-936B-EBC003DA6659}"/>
            </c:ext>
          </c:extLst>
        </c:ser>
        <c:dLbls>
          <c:showLegendKey val="0"/>
          <c:showVal val="0"/>
          <c:showCatName val="0"/>
          <c:showSerName val="0"/>
          <c:showPercent val="0"/>
          <c:showBubbleSize val="0"/>
        </c:dLbls>
        <c:marker val="1"/>
        <c:smooth val="0"/>
        <c:axId val="170760448"/>
        <c:axId val="170766336"/>
      </c:lineChart>
      <c:lineChart>
        <c:grouping val="standard"/>
        <c:varyColors val="0"/>
        <c:ser>
          <c:idx val="4"/>
          <c:order val="0"/>
          <c:tx>
            <c:strRef>
              <c:f>Outputs_with_historical_data!$B$57</c:f>
              <c:strCache>
                <c:ptCount val="1"/>
                <c:pt idx="0">
                  <c:v>Secondary stock - historical</c:v>
                </c:pt>
              </c:strCache>
            </c:strRef>
          </c:tx>
          <c:spPr>
            <a:ln>
              <a:solidFill>
                <a:srgbClr val="FF000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Outputs_with_historical_data!$C$57:$V$57</c:f>
              <c:numCache>
                <c:formatCode>#,##0</c:formatCode>
                <c:ptCount val="20"/>
                <c:pt idx="0">
                  <c:v>224798.451</c:v>
                </c:pt>
                <c:pt idx="1">
                  <c:v>221850.81500000006</c:v>
                </c:pt>
                <c:pt idx="2">
                  <c:v>223506.74900000001</c:v>
                </c:pt>
                <c:pt idx="3">
                  <c:v>221101.55799999996</c:v>
                </c:pt>
                <c:pt idx="4">
                  <c:v>219318.25300000003</c:v>
                </c:pt>
                <c:pt idx="5">
                  <c:v>215396.76199999999</c:v>
                </c:pt>
                <c:pt idx="6">
                  <c:v>212920.43400000004</c:v>
                </c:pt>
                <c:pt idx="7">
                  <c:v>209336.84699999998</c:v>
                </c:pt>
                <c:pt idx="8">
                  <c:v>208784.18900000001</c:v>
                </c:pt>
              </c:numCache>
            </c:numRef>
          </c:val>
          <c:smooth val="0"/>
          <c:extLst>
            <c:ext xmlns:c16="http://schemas.microsoft.com/office/drawing/2014/chart" uri="{C3380CC4-5D6E-409C-BE32-E72D297353CC}">
              <c16:uniqueId val="{00000002-C26A-4C9C-936B-EBC003DA6659}"/>
            </c:ext>
          </c:extLst>
        </c:ser>
        <c:ser>
          <c:idx val="5"/>
          <c:order val="1"/>
          <c:tx>
            <c:strRef>
              <c:f>Outputs_with_historical_data!$B$58</c:f>
              <c:strCache>
                <c:ptCount val="1"/>
                <c:pt idx="0">
                  <c:v>Secondary stock - projected</c:v>
                </c:pt>
              </c:strCache>
            </c:strRef>
          </c:tx>
          <c:spPr>
            <a:ln>
              <a:solidFill>
                <a:srgbClr val="FF000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Outputs_with_historical_data!$C$58:$V$58</c:f>
              <c:numCache>
                <c:formatCode>#,##0</c:formatCode>
                <c:ptCount val="20"/>
                <c:pt idx="8">
                  <c:v>208784.18900000001</c:v>
                </c:pt>
                <c:pt idx="9">
                  <c:v>210883.4017852075</c:v>
                </c:pt>
                <c:pt idx="10">
                  <c:v>212522.599151342</c:v>
                </c:pt>
                <c:pt idx="11">
                  <c:v>214253.15563126773</c:v>
                </c:pt>
                <c:pt idx="12">
                  <c:v>216098.698779809</c:v>
                </c:pt>
                <c:pt idx="13">
                  <c:v>217409.28057381179</c:v>
                </c:pt>
                <c:pt idx="14">
                  <c:v>217689.93159682144</c:v>
                </c:pt>
                <c:pt idx="15">
                  <c:v>217754.68252488648</c:v>
                </c:pt>
                <c:pt idx="16">
                  <c:v>217529.9563280592</c:v>
                </c:pt>
                <c:pt idx="17">
                  <c:v>217071.56324967337</c:v>
                </c:pt>
                <c:pt idx="18">
                  <c:v>216164.21122328204</c:v>
                </c:pt>
                <c:pt idx="19">
                  <c:v>215855.86773251137</c:v>
                </c:pt>
              </c:numCache>
            </c:numRef>
          </c:val>
          <c:smooth val="0"/>
          <c:extLst>
            <c:ext xmlns:c16="http://schemas.microsoft.com/office/drawing/2014/chart" uri="{C3380CC4-5D6E-409C-BE32-E72D297353CC}">
              <c16:uniqueId val="{00000003-C26A-4C9C-936B-EBC003DA6659}"/>
            </c:ext>
          </c:extLst>
        </c:ser>
        <c:dLbls>
          <c:showLegendKey val="0"/>
          <c:showVal val="0"/>
          <c:showCatName val="0"/>
          <c:showSerName val="0"/>
          <c:showPercent val="0"/>
          <c:showBubbleSize val="0"/>
        </c:dLbls>
        <c:marker val="1"/>
        <c:smooth val="0"/>
        <c:axId val="170768256"/>
        <c:axId val="170769792"/>
      </c:lineChart>
      <c:catAx>
        <c:axId val="17076044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766336"/>
        <c:crosses val="autoZero"/>
        <c:auto val="1"/>
        <c:lblAlgn val="ctr"/>
        <c:lblOffset val="100"/>
        <c:noMultiLvlLbl val="0"/>
      </c:catAx>
      <c:valAx>
        <c:axId val="1707663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0448"/>
        <c:crosses val="autoZero"/>
        <c:crossBetween val="between"/>
      </c:valAx>
      <c:catAx>
        <c:axId val="170768256"/>
        <c:scaling>
          <c:orientation val="minMax"/>
        </c:scaling>
        <c:delete val="1"/>
        <c:axPos val="b"/>
        <c:numFmt formatCode="General" sourceLinked="1"/>
        <c:majorTickMark val="out"/>
        <c:minorTickMark val="none"/>
        <c:tickLblPos val="nextTo"/>
        <c:crossAx val="170769792"/>
        <c:crosses val="autoZero"/>
        <c:auto val="1"/>
        <c:lblAlgn val="ctr"/>
        <c:lblOffset val="100"/>
        <c:noMultiLvlLbl val="0"/>
      </c:catAx>
      <c:valAx>
        <c:axId val="170769792"/>
        <c:scaling>
          <c:orientation val="minMax"/>
          <c:max val="250000"/>
          <c:min val="15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8256"/>
        <c:crosses val="max"/>
        <c:crossBetween val="between"/>
      </c:valAx>
      <c:spPr>
        <a:ln>
          <a:solidFill>
            <a:schemeClr val="tx1">
              <a:lumMod val="95000"/>
              <a:lumOff val="5000"/>
            </a:schemeClr>
          </a:solidFill>
        </a:ln>
      </c:spPr>
    </c:plotArea>
    <c:legend>
      <c:legendPos val="r"/>
      <c:layout>
        <c:manualLayout>
          <c:xMode val="edge"/>
          <c:yMode val="edge"/>
          <c:x val="0.75859169665647463"/>
          <c:y val="0.11637946118804114"/>
          <c:w val="0.22938171388370265"/>
          <c:h val="0.698276767128246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wastage</a:t>
            </a:r>
          </a:p>
        </c:rich>
      </c:tx>
      <c:overlay val="0"/>
    </c:title>
    <c:autoTitleDeleted val="0"/>
    <c:plotArea>
      <c:layout>
        <c:manualLayout>
          <c:layoutTarget val="inner"/>
          <c:xMode val="edge"/>
          <c:yMode val="edge"/>
          <c:x val="0.14360333671162392"/>
          <c:y val="0.11245959706425586"/>
          <c:w val="0.61014345189609931"/>
          <c:h val="0.72652133761057647"/>
        </c:manualLayout>
      </c:layout>
      <c:lineChart>
        <c:grouping val="standard"/>
        <c:varyColors val="0"/>
        <c:ser>
          <c:idx val="4"/>
          <c:order val="0"/>
          <c:tx>
            <c:strRef>
              <c:f>Outputs_with_historical_data!$B$91</c:f>
              <c:strCache>
                <c:ptCount val="1"/>
                <c:pt idx="0">
                  <c:v>Wastage - historical</c:v>
                </c:pt>
              </c:strCache>
            </c:strRef>
          </c:tx>
          <c:spPr>
            <a:ln>
              <a:solidFill>
                <a:schemeClr val="tx1">
                  <a:lumMod val="95000"/>
                  <a:lumOff val="5000"/>
                </a:schemeClr>
              </a:solidFill>
            </a:ln>
          </c:spPr>
          <c:marker>
            <c:symbol val="none"/>
          </c:marker>
          <c:cat>
            <c:strRef>
              <c:f>Outputs_with_historical_data!$C$86:$V$86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Outputs_with_historical_data!$C$91:$V$91</c:f>
              <c:numCache>
                <c:formatCode>#,##0</c:formatCode>
                <c:ptCount val="20"/>
                <c:pt idx="0">
                  <c:v>26503.623</c:v>
                </c:pt>
                <c:pt idx="1">
                  <c:v>26014.213000000003</c:v>
                </c:pt>
                <c:pt idx="2">
                  <c:v>30137.181999999997</c:v>
                </c:pt>
                <c:pt idx="3">
                  <c:v>33614.248999999996</c:v>
                </c:pt>
                <c:pt idx="4">
                  <c:v>37196.267</c:v>
                </c:pt>
                <c:pt idx="5">
                  <c:v>38330.44</c:v>
                </c:pt>
                <c:pt idx="6">
                  <c:v>40181.590999999993</c:v>
                </c:pt>
                <c:pt idx="7">
                  <c:v>39940.783000000003</c:v>
                </c:pt>
              </c:numCache>
            </c:numRef>
          </c:val>
          <c:smooth val="0"/>
          <c:extLst>
            <c:ext xmlns:c16="http://schemas.microsoft.com/office/drawing/2014/chart" uri="{C3380CC4-5D6E-409C-BE32-E72D297353CC}">
              <c16:uniqueId val="{00000000-5463-442E-AE08-F72C1F80CB71}"/>
            </c:ext>
          </c:extLst>
        </c:ser>
        <c:ser>
          <c:idx val="5"/>
          <c:order val="1"/>
          <c:tx>
            <c:strRef>
              <c:f>Outputs_with_historical_data!$B$92</c:f>
              <c:strCache>
                <c:ptCount val="1"/>
                <c:pt idx="0">
                  <c:v>Wastage - projected</c:v>
                </c:pt>
              </c:strCache>
            </c:strRef>
          </c:tx>
          <c:spPr>
            <a:ln>
              <a:solidFill>
                <a:schemeClr val="tx1">
                  <a:lumMod val="95000"/>
                  <a:lumOff val="5000"/>
                </a:schemeClr>
              </a:solidFill>
              <a:prstDash val="sysDot"/>
            </a:ln>
          </c:spPr>
          <c:marker>
            <c:symbol val="none"/>
          </c:marker>
          <c:cat>
            <c:strRef>
              <c:f>Outputs_with_historical_data!$C$86:$V$86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Outputs_with_historical_data!$C$92:$V$92</c:f>
              <c:numCache>
                <c:formatCode>#,##0</c:formatCode>
                <c:ptCount val="20"/>
                <c:pt idx="9">
                  <c:v>39539.936239460345</c:v>
                </c:pt>
                <c:pt idx="10">
                  <c:v>40502.047574110882</c:v>
                </c:pt>
                <c:pt idx="11">
                  <c:v>41017.86139334616</c:v>
                </c:pt>
                <c:pt idx="12">
                  <c:v>41817.81726264082</c:v>
                </c:pt>
                <c:pt idx="13">
                  <c:v>42020.105527846878</c:v>
                </c:pt>
                <c:pt idx="14">
                  <c:v>42139.388701847718</c:v>
                </c:pt>
                <c:pt idx="15">
                  <c:v>42163.857383252449</c:v>
                </c:pt>
                <c:pt idx="16">
                  <c:v>42172.387754680916</c:v>
                </c:pt>
                <c:pt idx="17">
                  <c:v>42140.832637614534</c:v>
                </c:pt>
                <c:pt idx="18">
                  <c:v>42071.212517133405</c:v>
                </c:pt>
                <c:pt idx="19">
                  <c:v>41990.34366243556</c:v>
                </c:pt>
              </c:numCache>
            </c:numRef>
          </c:val>
          <c:smooth val="0"/>
          <c:extLst>
            <c:ext xmlns:c16="http://schemas.microsoft.com/office/drawing/2014/chart" uri="{C3380CC4-5D6E-409C-BE32-E72D297353CC}">
              <c16:uniqueId val="{00000001-5463-442E-AE08-F72C1F80CB71}"/>
            </c:ext>
          </c:extLst>
        </c:ser>
        <c:dLbls>
          <c:showLegendKey val="0"/>
          <c:showVal val="0"/>
          <c:showCatName val="0"/>
          <c:showSerName val="0"/>
          <c:showPercent val="0"/>
          <c:showBubbleSize val="0"/>
        </c:dLbls>
        <c:smooth val="0"/>
        <c:axId val="170857984"/>
        <c:axId val="170859520"/>
      </c:lineChart>
      <c:catAx>
        <c:axId val="17085798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859520"/>
        <c:crosses val="autoZero"/>
        <c:auto val="1"/>
        <c:lblAlgn val="ctr"/>
        <c:lblOffset val="100"/>
        <c:noMultiLvlLbl val="0"/>
      </c:catAx>
      <c:valAx>
        <c:axId val="1708595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wastage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57984"/>
        <c:crosses val="autoZero"/>
        <c:crossBetween val="between"/>
      </c:valAx>
      <c:spPr>
        <a:ln>
          <a:solidFill>
            <a:schemeClr val="tx1">
              <a:lumMod val="95000"/>
              <a:lumOff val="5000"/>
            </a:schemeClr>
          </a:solidFill>
        </a:ln>
      </c:spPr>
    </c:plotArea>
    <c:legend>
      <c:legendPos val="r"/>
      <c:layout>
        <c:manualLayout>
          <c:xMode val="edge"/>
          <c:yMode val="edge"/>
          <c:x val="0.77911084744543924"/>
          <c:y val="0.19519551047110101"/>
          <c:w val="0.20291122856218313"/>
          <c:h val="0.5615625073892791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wastage rate</a:t>
            </a:r>
          </a:p>
        </c:rich>
      </c:tx>
      <c:overlay val="0"/>
    </c:title>
    <c:autoTitleDeleted val="0"/>
    <c:plotArea>
      <c:layout>
        <c:manualLayout>
          <c:layoutTarget val="inner"/>
          <c:xMode val="edge"/>
          <c:yMode val="edge"/>
          <c:x val="0.14276549409651967"/>
          <c:y val="0.10120999026065138"/>
          <c:w val="0.61284582970887602"/>
          <c:h val="0.73777078965758214"/>
        </c:manualLayout>
      </c:layout>
      <c:lineChart>
        <c:grouping val="standard"/>
        <c:varyColors val="0"/>
        <c:ser>
          <c:idx val="4"/>
          <c:order val="0"/>
          <c:tx>
            <c:strRef>
              <c:f>Outputs_with_historical_data!$B$122</c:f>
              <c:strCache>
                <c:ptCount val="1"/>
                <c:pt idx="0">
                  <c:v>Wastage rate - historical</c:v>
                </c:pt>
              </c:strCache>
            </c:strRef>
          </c:tx>
          <c:spPr>
            <a:ln>
              <a:solidFill>
                <a:schemeClr val="tx1">
                  <a:lumMod val="95000"/>
                  <a:lumOff val="5000"/>
                </a:schemeClr>
              </a:solidFill>
            </a:ln>
          </c:spPr>
          <c:marker>
            <c:symbol val="none"/>
          </c:marker>
          <c:cat>
            <c:strRef>
              <c:f>Outputs_with_historical_data!$C$117:$V$117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Outputs_with_historical_data!$C$122:$V$122</c:f>
              <c:numCache>
                <c:formatCode>0.0%</c:formatCode>
                <c:ptCount val="20"/>
                <c:pt idx="0">
                  <c:v>6.0043157063450134E-2</c:v>
                </c:pt>
                <c:pt idx="1">
                  <c:v>5.8912084511313439E-2</c:v>
                </c:pt>
                <c:pt idx="2">
                  <c:v>6.7080641000722696E-2</c:v>
                </c:pt>
                <c:pt idx="3">
                  <c:v>7.4319381867900505E-2</c:v>
                </c:pt>
                <c:pt idx="4">
                  <c:v>8.1555120087901209E-2</c:v>
                </c:pt>
                <c:pt idx="5">
                  <c:v>8.4010963583249984E-2</c:v>
                </c:pt>
                <c:pt idx="6">
                  <c:v>8.8078129634097807E-2</c:v>
                </c:pt>
                <c:pt idx="7">
                  <c:v>8.8408454066888131E-2</c:v>
                </c:pt>
              </c:numCache>
            </c:numRef>
          </c:val>
          <c:smooth val="0"/>
          <c:extLst>
            <c:ext xmlns:c16="http://schemas.microsoft.com/office/drawing/2014/chart" uri="{C3380CC4-5D6E-409C-BE32-E72D297353CC}">
              <c16:uniqueId val="{00000000-3235-4353-B41A-3B0AEDF4C0B8}"/>
            </c:ext>
          </c:extLst>
        </c:ser>
        <c:ser>
          <c:idx val="5"/>
          <c:order val="1"/>
          <c:tx>
            <c:strRef>
              <c:f>Outputs_with_historical_data!$B$123</c:f>
              <c:strCache>
                <c:ptCount val="1"/>
                <c:pt idx="0">
                  <c:v>Wastage rate - projected</c:v>
                </c:pt>
              </c:strCache>
            </c:strRef>
          </c:tx>
          <c:spPr>
            <a:ln>
              <a:solidFill>
                <a:schemeClr val="tx1">
                  <a:lumMod val="95000"/>
                  <a:lumOff val="5000"/>
                </a:schemeClr>
              </a:solidFill>
              <a:prstDash val="sysDot"/>
            </a:ln>
          </c:spPr>
          <c:marker>
            <c:symbol val="none"/>
          </c:marker>
          <c:cat>
            <c:strRef>
              <c:f>Outputs_with_historical_data!$C$117:$V$117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Outputs_with_historical_data!$C$123:$V$123</c:f>
              <c:numCache>
                <c:formatCode>0.0%</c:formatCode>
                <c:ptCount val="20"/>
                <c:pt idx="9">
                  <c:v>8.7131203894590087E-2</c:v>
                </c:pt>
                <c:pt idx="10">
                  <c:v>8.8963047921806926E-2</c:v>
                </c:pt>
                <c:pt idx="11">
                  <c:v>8.9904526337416676E-2</c:v>
                </c:pt>
                <c:pt idx="12">
                  <c:v>9.147585761626334E-2</c:v>
                </c:pt>
                <c:pt idx="13">
                  <c:v>9.184603565679228E-2</c:v>
                </c:pt>
                <c:pt idx="14">
                  <c:v>9.2152119353351422E-2</c:v>
                </c:pt>
                <c:pt idx="15">
                  <c:v>9.2255846655233509E-2</c:v>
                </c:pt>
                <c:pt idx="16">
                  <c:v>9.2387625041461113E-2</c:v>
                </c:pt>
                <c:pt idx="17">
                  <c:v>9.2492520881079093E-2</c:v>
                </c:pt>
                <c:pt idx="18">
                  <c:v>9.2514956647191185E-2</c:v>
                </c:pt>
                <c:pt idx="19">
                  <c:v>9.2446584752075303E-2</c:v>
                </c:pt>
              </c:numCache>
            </c:numRef>
          </c:val>
          <c:smooth val="0"/>
          <c:extLst>
            <c:ext xmlns:c16="http://schemas.microsoft.com/office/drawing/2014/chart" uri="{C3380CC4-5D6E-409C-BE32-E72D297353CC}">
              <c16:uniqueId val="{00000001-3235-4353-B41A-3B0AEDF4C0B8}"/>
            </c:ext>
          </c:extLst>
        </c:ser>
        <c:dLbls>
          <c:showLegendKey val="0"/>
          <c:showVal val="0"/>
          <c:showCatName val="0"/>
          <c:showSerName val="0"/>
          <c:showPercent val="0"/>
          <c:showBubbleSize val="0"/>
        </c:dLbls>
        <c:smooth val="0"/>
        <c:axId val="171189376"/>
        <c:axId val="171190912"/>
      </c:lineChart>
      <c:catAx>
        <c:axId val="17118937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90912"/>
        <c:crosses val="autoZero"/>
        <c:auto val="1"/>
        <c:lblAlgn val="ctr"/>
        <c:lblOffset val="100"/>
        <c:noMultiLvlLbl val="0"/>
      </c:catAx>
      <c:valAx>
        <c:axId val="1711909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wastage rate (proportion of teachers leaving as wastage)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89376"/>
        <c:crosses val="autoZero"/>
        <c:crossBetween val="between"/>
      </c:valAx>
      <c:spPr>
        <a:ln>
          <a:solidFill>
            <a:schemeClr val="tx1">
              <a:lumMod val="95000"/>
              <a:lumOff val="5000"/>
            </a:schemeClr>
          </a:solidFill>
        </a:ln>
      </c:spPr>
    </c:plotArea>
    <c:legend>
      <c:legendPos val="r"/>
      <c:layout>
        <c:manualLayout>
          <c:xMode val="edge"/>
          <c:yMode val="edge"/>
          <c:x val="0.76153908966507389"/>
          <c:y val="0.17208686312584909"/>
          <c:w val="0.2188035982681652"/>
          <c:h val="0.5934967885111921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retirements</a:t>
            </a:r>
          </a:p>
        </c:rich>
      </c:tx>
      <c:overlay val="0"/>
    </c:title>
    <c:autoTitleDeleted val="0"/>
    <c:plotArea>
      <c:layout>
        <c:manualLayout>
          <c:layoutTarget val="inner"/>
          <c:xMode val="edge"/>
          <c:yMode val="edge"/>
          <c:x val="0.14083309030815591"/>
          <c:y val="0.1106690820822796"/>
          <c:w val="0.62800456859319098"/>
          <c:h val="0.71596565805128576"/>
        </c:manualLayout>
      </c:layout>
      <c:lineChart>
        <c:grouping val="standard"/>
        <c:varyColors val="0"/>
        <c:ser>
          <c:idx val="0"/>
          <c:order val="0"/>
          <c:tx>
            <c:strRef>
              <c:f>Outputs_with_historical_data!$B$151</c:f>
              <c:strCache>
                <c:ptCount val="1"/>
                <c:pt idx="0">
                  <c:v>Primary retirements - historical</c:v>
                </c:pt>
              </c:strCache>
            </c:strRef>
          </c:tx>
          <c:spPr>
            <a:ln>
              <a:solidFill>
                <a:schemeClr val="tx1">
                  <a:lumMod val="95000"/>
                  <a:lumOff val="5000"/>
                </a:schemeClr>
              </a:solidFill>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Outputs_with_historical_data!$C$151:$V$151</c:f>
              <c:numCache>
                <c:formatCode>#,##0</c:formatCode>
                <c:ptCount val="20"/>
                <c:pt idx="0">
                  <c:v>7879.1919999999991</c:v>
                </c:pt>
                <c:pt idx="1">
                  <c:v>7687.4430000000002</c:v>
                </c:pt>
                <c:pt idx="2">
                  <c:v>7470.8760000000002</c:v>
                </c:pt>
                <c:pt idx="3">
                  <c:v>7255.3960000000006</c:v>
                </c:pt>
                <c:pt idx="4">
                  <c:v>6224.6900000000005</c:v>
                </c:pt>
                <c:pt idx="5">
                  <c:v>5427.8109999999997</c:v>
                </c:pt>
                <c:pt idx="6">
                  <c:v>4695.9390000000003</c:v>
                </c:pt>
                <c:pt idx="7">
                  <c:v>3718.2570000000001</c:v>
                </c:pt>
              </c:numCache>
            </c:numRef>
          </c:val>
          <c:smooth val="0"/>
          <c:extLst>
            <c:ext xmlns:c16="http://schemas.microsoft.com/office/drawing/2014/chart" uri="{C3380CC4-5D6E-409C-BE32-E72D297353CC}">
              <c16:uniqueId val="{00000000-56E7-4C45-977C-A47833FD3E0C}"/>
            </c:ext>
          </c:extLst>
        </c:ser>
        <c:ser>
          <c:idx val="1"/>
          <c:order val="1"/>
          <c:tx>
            <c:strRef>
              <c:f>Outputs_with_historical_data!$B$152</c:f>
              <c:strCache>
                <c:ptCount val="1"/>
                <c:pt idx="0">
                  <c:v>Primary retirements - projected</c:v>
                </c:pt>
              </c:strCache>
            </c:strRef>
          </c:tx>
          <c:spPr>
            <a:ln>
              <a:solidFill>
                <a:schemeClr val="tx1">
                  <a:lumMod val="95000"/>
                  <a:lumOff val="5000"/>
                </a:schemeClr>
              </a:solidFill>
              <a:prstDash val="sysDot"/>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Outputs_with_historical_data!$C$152:$V$152</c:f>
              <c:numCache>
                <c:formatCode>#,##0</c:formatCode>
                <c:ptCount val="20"/>
                <c:pt idx="9">
                  <c:v>5524.193711252623</c:v>
                </c:pt>
                <c:pt idx="10">
                  <c:v>5497.8012416635056</c:v>
                </c:pt>
                <c:pt idx="11">
                  <c:v>5453.5372193036455</c:v>
                </c:pt>
                <c:pt idx="12">
                  <c:v>5397.6648078915869</c:v>
                </c:pt>
                <c:pt idx="13">
                  <c:v>5341.8929389394943</c:v>
                </c:pt>
                <c:pt idx="14">
                  <c:v>5291.9540498995902</c:v>
                </c:pt>
                <c:pt idx="15">
                  <c:v>5254.4769143838639</c:v>
                </c:pt>
                <c:pt idx="16">
                  <c:v>5226.2923356914389</c:v>
                </c:pt>
                <c:pt idx="17">
                  <c:v>5203.986370638092</c:v>
                </c:pt>
                <c:pt idx="18">
                  <c:v>5185.8481852024943</c:v>
                </c:pt>
                <c:pt idx="19">
                  <c:v>5176.861460865658</c:v>
                </c:pt>
              </c:numCache>
            </c:numRef>
          </c:val>
          <c:smooth val="0"/>
          <c:extLst>
            <c:ext xmlns:c16="http://schemas.microsoft.com/office/drawing/2014/chart" uri="{C3380CC4-5D6E-409C-BE32-E72D297353CC}">
              <c16:uniqueId val="{00000001-56E7-4C45-977C-A47833FD3E0C}"/>
            </c:ext>
          </c:extLst>
        </c:ser>
        <c:ser>
          <c:idx val="2"/>
          <c:order val="2"/>
          <c:tx>
            <c:strRef>
              <c:f>Outputs_with_historical_data!$B$153</c:f>
              <c:strCache>
                <c:ptCount val="1"/>
                <c:pt idx="0">
                  <c:v>Secondary retirements - historical</c:v>
                </c:pt>
              </c:strCache>
            </c:strRef>
          </c:tx>
          <c:spPr>
            <a:ln>
              <a:solidFill>
                <a:srgbClr val="FF0000"/>
              </a:solidFill>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Outputs_with_historical_data!$C$153:$V$153</c:f>
              <c:numCache>
                <c:formatCode>#,##0</c:formatCode>
                <c:ptCount val="20"/>
                <c:pt idx="0">
                  <c:v>9050.0420000000013</c:v>
                </c:pt>
                <c:pt idx="1">
                  <c:v>7904.5610000000006</c:v>
                </c:pt>
                <c:pt idx="2">
                  <c:v>7600.0860000000002</c:v>
                </c:pt>
                <c:pt idx="3">
                  <c:v>7215.6989999999996</c:v>
                </c:pt>
                <c:pt idx="4">
                  <c:v>6622.5529999999999</c:v>
                </c:pt>
                <c:pt idx="5">
                  <c:v>5879.7909999999993</c:v>
                </c:pt>
                <c:pt idx="6">
                  <c:v>4781.8860000000004</c:v>
                </c:pt>
                <c:pt idx="7">
                  <c:v>3540.2790000000005</c:v>
                </c:pt>
              </c:numCache>
            </c:numRef>
          </c:val>
          <c:smooth val="0"/>
          <c:extLst>
            <c:ext xmlns:c16="http://schemas.microsoft.com/office/drawing/2014/chart" uri="{C3380CC4-5D6E-409C-BE32-E72D297353CC}">
              <c16:uniqueId val="{00000002-56E7-4C45-977C-A47833FD3E0C}"/>
            </c:ext>
          </c:extLst>
        </c:ser>
        <c:ser>
          <c:idx val="3"/>
          <c:order val="3"/>
          <c:tx>
            <c:strRef>
              <c:f>Outputs_with_historical_data!$B$154</c:f>
              <c:strCache>
                <c:ptCount val="1"/>
                <c:pt idx="0">
                  <c:v>Secondary retirements - projected</c:v>
                </c:pt>
              </c:strCache>
            </c:strRef>
          </c:tx>
          <c:spPr>
            <a:ln>
              <a:solidFill>
                <a:srgbClr val="FF0000"/>
              </a:solidFill>
              <a:prstDash val="sysDot"/>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Outputs_with_historical_data!$C$154:$V$154</c:f>
              <c:numCache>
                <c:formatCode>#,##0</c:formatCode>
                <c:ptCount val="20"/>
                <c:pt idx="9">
                  <c:v>5288.6114006769149</c:v>
                </c:pt>
                <c:pt idx="10">
                  <c:v>5308.9421789897578</c:v>
                </c:pt>
                <c:pt idx="11">
                  <c:v>5305.5489249951188</c:v>
                </c:pt>
                <c:pt idx="12">
                  <c:v>5304.373233649244</c:v>
                </c:pt>
                <c:pt idx="13">
                  <c:v>5311.3048583214331</c:v>
                </c:pt>
                <c:pt idx="14">
                  <c:v>5317.2255512701577</c:v>
                </c:pt>
                <c:pt idx="15">
                  <c:v>5312.9206950168846</c:v>
                </c:pt>
                <c:pt idx="16">
                  <c:v>5309.9342359846769</c:v>
                </c:pt>
                <c:pt idx="17">
                  <c:v>5305.0640741994912</c:v>
                </c:pt>
                <c:pt idx="18">
                  <c:v>5297.5662957433415</c:v>
                </c:pt>
                <c:pt idx="19">
                  <c:v>5282.4927529816114</c:v>
                </c:pt>
              </c:numCache>
            </c:numRef>
          </c:val>
          <c:smooth val="0"/>
          <c:extLst>
            <c:ext xmlns:c16="http://schemas.microsoft.com/office/drawing/2014/chart" uri="{C3380CC4-5D6E-409C-BE32-E72D297353CC}">
              <c16:uniqueId val="{00000003-56E7-4C45-977C-A47833FD3E0C}"/>
            </c:ext>
          </c:extLst>
        </c:ser>
        <c:dLbls>
          <c:showLegendKey val="0"/>
          <c:showVal val="0"/>
          <c:showCatName val="0"/>
          <c:showSerName val="0"/>
          <c:showPercent val="0"/>
          <c:showBubbleSize val="0"/>
        </c:dLbls>
        <c:smooth val="0"/>
        <c:axId val="171215872"/>
        <c:axId val="171217664"/>
      </c:lineChart>
      <c:catAx>
        <c:axId val="1712158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217664"/>
        <c:crosses val="autoZero"/>
        <c:auto val="1"/>
        <c:lblAlgn val="ctr"/>
        <c:lblOffset val="100"/>
        <c:noMultiLvlLbl val="0"/>
      </c:catAx>
      <c:valAx>
        <c:axId val="171217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retirements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215872"/>
        <c:crosses val="autoZero"/>
        <c:crossBetween val="between"/>
      </c:valAx>
      <c:spPr>
        <a:ln>
          <a:solidFill>
            <a:schemeClr val="tx1">
              <a:lumMod val="95000"/>
              <a:lumOff val="5000"/>
            </a:schemeClr>
          </a:solidFill>
        </a:ln>
      </c:spPr>
    </c:plotArea>
    <c:legend>
      <c:legendPos val="r"/>
      <c:layout>
        <c:manualLayout>
          <c:xMode val="edge"/>
          <c:yMode val="edge"/>
          <c:x val="0.79037872843214185"/>
          <c:y val="7.9646017699115043E-2"/>
          <c:w val="0.19501727232549537"/>
          <c:h val="0.752213318467934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ENGLISH AND MATHEMATICS</a:t>
            </a:r>
          </a:p>
        </c:rich>
      </c:tx>
      <c:overlay val="0"/>
    </c:title>
    <c:autoTitleDeleted val="0"/>
    <c:plotArea>
      <c:layout>
        <c:manualLayout>
          <c:layoutTarget val="inner"/>
          <c:xMode val="edge"/>
          <c:yMode val="edge"/>
          <c:x val="0.11423840769903762"/>
          <c:y val="0.12283573928258967"/>
          <c:w val="0.56320465347237003"/>
          <c:h val="0.69792140565762617"/>
        </c:manualLayout>
      </c:layout>
      <c:lineChart>
        <c:grouping val="standard"/>
        <c:varyColors val="0"/>
        <c:ser>
          <c:idx val="29"/>
          <c:order val="0"/>
          <c:tx>
            <c:strRef>
              <c:f>Entrant_need_figures!$B$119</c:f>
              <c:strCache>
                <c:ptCount val="1"/>
                <c:pt idx="0">
                  <c:v>ENGLISH All Central Scenario</c:v>
                </c:pt>
              </c:strCache>
            </c:strRef>
          </c:tx>
          <c:spPr>
            <a:ln>
              <a:solidFill>
                <a:srgbClr val="002060">
                  <a:alpha val="6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Entrant_need_figures!$C$119:$M$119</c:f>
              <c:numCache>
                <c:formatCode>#,##0</c:formatCode>
                <c:ptCount val="11"/>
                <c:pt idx="0">
                  <c:v>3971.3155912200173</c:v>
                </c:pt>
                <c:pt idx="1">
                  <c:v>3965.6824925526203</c:v>
                </c:pt>
                <c:pt idx="2">
                  <c:v>3910.5448128973103</c:v>
                </c:pt>
                <c:pt idx="3">
                  <c:v>3980.4927726226915</c:v>
                </c:pt>
                <c:pt idx="4">
                  <c:v>3922.3612948249056</c:v>
                </c:pt>
                <c:pt idx="5">
                  <c:v>3771.4317423219159</c:v>
                </c:pt>
                <c:pt idx="6">
                  <c:v>3716.9764534719779</c:v>
                </c:pt>
                <c:pt idx="7">
                  <c:v>3706.1466562543487</c:v>
                </c:pt>
                <c:pt idx="8">
                  <c:v>3663.4282305616916</c:v>
                </c:pt>
                <c:pt idx="9">
                  <c:v>3558.6855180281527</c:v>
                </c:pt>
                <c:pt idx="10">
                  <c:v>3619.0858784921666</c:v>
                </c:pt>
              </c:numCache>
            </c:numRef>
          </c:val>
          <c:smooth val="0"/>
          <c:extLst>
            <c:ext xmlns:c16="http://schemas.microsoft.com/office/drawing/2014/chart" uri="{C3380CC4-5D6E-409C-BE32-E72D297353CC}">
              <c16:uniqueId val="{00000000-D7EE-4CCA-8CFA-4FD45F636E1E}"/>
            </c:ext>
          </c:extLst>
        </c:ser>
        <c:ser>
          <c:idx val="9"/>
          <c:order val="1"/>
          <c:tx>
            <c:strRef>
              <c:f>Entrant_need_figures!$B$98</c:f>
              <c:strCache>
                <c:ptCount val="1"/>
                <c:pt idx="0">
                  <c:v>ENGLISH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Entrant_need_figures!$C$98:$M$98</c:f>
              <c:numCache>
                <c:formatCode>#,##0</c:formatCode>
                <c:ptCount val="11"/>
                <c:pt idx="0">
                  <c:v>3971.3155912200173</c:v>
                </c:pt>
                <c:pt idx="1">
                  <c:v>3965.6824925526203</c:v>
                </c:pt>
                <c:pt idx="2">
                  <c:v>3910.5448128973103</c:v>
                </c:pt>
                <c:pt idx="3">
                  <c:v>3980.4927726226915</c:v>
                </c:pt>
                <c:pt idx="4">
                  <c:v>3922.3612948249056</c:v>
                </c:pt>
                <c:pt idx="5">
                  <c:v>3771.4317423219159</c:v>
                </c:pt>
                <c:pt idx="6">
                  <c:v>3716.9764534719779</c:v>
                </c:pt>
                <c:pt idx="7">
                  <c:v>3706.1466562543487</c:v>
                </c:pt>
                <c:pt idx="8">
                  <c:v>3663.4282305616916</c:v>
                </c:pt>
                <c:pt idx="9">
                  <c:v>3558.6855180281527</c:v>
                </c:pt>
                <c:pt idx="10">
                  <c:v>3619.0858784921666</c:v>
                </c:pt>
              </c:numCache>
            </c:numRef>
          </c:val>
          <c:smooth val="0"/>
          <c:extLst>
            <c:ext xmlns:c16="http://schemas.microsoft.com/office/drawing/2014/chart" uri="{C3380CC4-5D6E-409C-BE32-E72D297353CC}">
              <c16:uniqueId val="{00000001-D7EE-4CCA-8CFA-4FD45F636E1E}"/>
            </c:ext>
          </c:extLst>
        </c:ser>
        <c:ser>
          <c:idx val="32"/>
          <c:order val="2"/>
          <c:tx>
            <c:strRef>
              <c:f>Entrant_need_figures!$B$123</c:f>
              <c:strCache>
                <c:ptCount val="1"/>
                <c:pt idx="0">
                  <c:v>MATHEMATICS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Entrant_need_figures!$C$123:$M$123</c:f>
              <c:numCache>
                <c:formatCode>#,##0</c:formatCode>
                <c:ptCount val="11"/>
                <c:pt idx="0">
                  <c:v>4590.2307970333277</c:v>
                </c:pt>
                <c:pt idx="1">
                  <c:v>4544.2452035105089</c:v>
                </c:pt>
                <c:pt idx="2">
                  <c:v>4502.1039751054168</c:v>
                </c:pt>
                <c:pt idx="3">
                  <c:v>4551.7531345323387</c:v>
                </c:pt>
                <c:pt idx="4">
                  <c:v>4493.5518571785351</c:v>
                </c:pt>
                <c:pt idx="5">
                  <c:v>4334.9043789203643</c:v>
                </c:pt>
                <c:pt idx="6">
                  <c:v>4282.3185992152976</c:v>
                </c:pt>
                <c:pt idx="7">
                  <c:v>4246.281783009661</c:v>
                </c:pt>
                <c:pt idx="8">
                  <c:v>4191.2194571484852</c:v>
                </c:pt>
                <c:pt idx="9">
                  <c:v>4081.429362684537</c:v>
                </c:pt>
                <c:pt idx="10">
                  <c:v>4139.3509061388186</c:v>
                </c:pt>
              </c:numCache>
            </c:numRef>
          </c:val>
          <c:smooth val="0"/>
          <c:extLst>
            <c:ext xmlns:c16="http://schemas.microsoft.com/office/drawing/2014/chart" uri="{C3380CC4-5D6E-409C-BE32-E72D297353CC}">
              <c16:uniqueId val="{00000002-D7EE-4CCA-8CFA-4FD45F636E1E}"/>
            </c:ext>
          </c:extLst>
        </c:ser>
        <c:ser>
          <c:idx val="12"/>
          <c:order val="3"/>
          <c:tx>
            <c:strRef>
              <c:f>Entrant_need_figures!$B$102</c:f>
              <c:strCache>
                <c:ptCount val="1"/>
                <c:pt idx="0">
                  <c:v>MATHEMATICS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Entrant_need_figures!$C$102:$M$102</c:f>
              <c:numCache>
                <c:formatCode>#,##0</c:formatCode>
                <c:ptCount val="11"/>
                <c:pt idx="0">
                  <c:v>4590.2307970333277</c:v>
                </c:pt>
                <c:pt idx="1">
                  <c:v>4544.2452035105089</c:v>
                </c:pt>
                <c:pt idx="2">
                  <c:v>4502.1039751054168</c:v>
                </c:pt>
                <c:pt idx="3">
                  <c:v>4551.7531345323387</c:v>
                </c:pt>
                <c:pt idx="4">
                  <c:v>4493.5518571785351</c:v>
                </c:pt>
                <c:pt idx="5">
                  <c:v>4334.9043789203643</c:v>
                </c:pt>
                <c:pt idx="6">
                  <c:v>4282.3185992152976</c:v>
                </c:pt>
                <c:pt idx="7">
                  <c:v>4246.281783009661</c:v>
                </c:pt>
                <c:pt idx="8">
                  <c:v>4191.2194571484852</c:v>
                </c:pt>
                <c:pt idx="9">
                  <c:v>4081.429362684537</c:v>
                </c:pt>
                <c:pt idx="10">
                  <c:v>4139.3509061388186</c:v>
                </c:pt>
              </c:numCache>
            </c:numRef>
          </c:val>
          <c:smooth val="0"/>
          <c:extLst>
            <c:ext xmlns:c16="http://schemas.microsoft.com/office/drawing/2014/chart" uri="{C3380CC4-5D6E-409C-BE32-E72D297353CC}">
              <c16:uniqueId val="{00000003-D7EE-4CCA-8CFA-4FD45F636E1E}"/>
            </c:ext>
          </c:extLst>
        </c:ser>
        <c:dLbls>
          <c:showLegendKey val="0"/>
          <c:showVal val="0"/>
          <c:showCatName val="0"/>
          <c:showSerName val="0"/>
          <c:showPercent val="0"/>
          <c:showBubbleSize val="0"/>
        </c:dLbls>
        <c:smooth val="0"/>
        <c:axId val="148251776"/>
        <c:axId val="148253312"/>
      </c:lineChart>
      <c:catAx>
        <c:axId val="148251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53312"/>
        <c:crosses val="autoZero"/>
        <c:auto val="1"/>
        <c:lblAlgn val="ctr"/>
        <c:lblOffset val="100"/>
        <c:noMultiLvlLbl val="0"/>
      </c:catAx>
      <c:valAx>
        <c:axId val="148253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51776"/>
        <c:crosses val="autoZero"/>
        <c:crossBetween val="between"/>
      </c:valAx>
      <c:spPr>
        <a:ln>
          <a:solidFill>
            <a:schemeClr val="tx1">
              <a:lumMod val="95000"/>
              <a:lumOff val="5000"/>
            </a:schemeClr>
          </a:solidFill>
        </a:ln>
      </c:spPr>
    </c:plotArea>
    <c:legend>
      <c:legendPos val="r"/>
      <c:layout>
        <c:manualLayout>
          <c:xMode val="edge"/>
          <c:yMode val="edge"/>
          <c:x val="0.6895983723511071"/>
          <c:y val="0.10380622837370242"/>
          <c:w val="0.28859113248427837"/>
          <c:h val="0.78200692041522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retirement rate</a:t>
            </a:r>
          </a:p>
        </c:rich>
      </c:tx>
      <c:overlay val="0"/>
    </c:title>
    <c:autoTitleDeleted val="0"/>
    <c:plotArea>
      <c:layout>
        <c:manualLayout>
          <c:layoutTarget val="inner"/>
          <c:xMode val="edge"/>
          <c:yMode val="edge"/>
          <c:x val="0.13054502446453453"/>
          <c:y val="9.9468816397950258E-2"/>
          <c:w val="0.63052701146169676"/>
          <c:h val="0.74228280988685935"/>
        </c:manualLayout>
      </c:layout>
      <c:lineChart>
        <c:grouping val="standard"/>
        <c:varyColors val="0"/>
        <c:ser>
          <c:idx val="0"/>
          <c:order val="0"/>
          <c:tx>
            <c:strRef>
              <c:f>Outputs_with_historical_data!$B$180</c:f>
              <c:strCache>
                <c:ptCount val="1"/>
                <c:pt idx="0">
                  <c:v>Primary retirement rate - historical</c:v>
                </c:pt>
              </c:strCache>
            </c:strRef>
          </c:tx>
          <c:spPr>
            <a:ln>
              <a:solidFill>
                <a:schemeClr val="tx1">
                  <a:lumMod val="95000"/>
                  <a:lumOff val="5000"/>
                </a:schemeClr>
              </a:solidFill>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Outputs_with_historical_data!$C$180:$V$180</c:f>
              <c:numCache>
                <c:formatCode>0.0%</c:formatCode>
                <c:ptCount val="20"/>
                <c:pt idx="0">
                  <c:v>3.6374830283397289E-2</c:v>
                </c:pt>
                <c:pt idx="1">
                  <c:v>3.4986490449652671E-2</c:v>
                </c:pt>
                <c:pt idx="2">
                  <c:v>3.3091939624700792E-2</c:v>
                </c:pt>
                <c:pt idx="3">
                  <c:v>3.1382426177682922E-2</c:v>
                </c:pt>
                <c:pt idx="4">
                  <c:v>2.6290117126720875E-2</c:v>
                </c:pt>
                <c:pt idx="5">
                  <c:v>2.2535273310942586E-2</c:v>
                </c:pt>
                <c:pt idx="6">
                  <c:v>1.9302330877159293E-2</c:v>
                </c:pt>
                <c:pt idx="7">
                  <c:v>1.5336891675242027E-2</c:v>
                </c:pt>
              </c:numCache>
            </c:numRef>
          </c:val>
          <c:smooth val="0"/>
          <c:extLst>
            <c:ext xmlns:c16="http://schemas.microsoft.com/office/drawing/2014/chart" uri="{C3380CC4-5D6E-409C-BE32-E72D297353CC}">
              <c16:uniqueId val="{00000000-523D-4E09-AFCA-C12E16BBB5EB}"/>
            </c:ext>
          </c:extLst>
        </c:ser>
        <c:ser>
          <c:idx val="1"/>
          <c:order val="1"/>
          <c:tx>
            <c:strRef>
              <c:f>Outputs_with_historical_data!$B$181</c:f>
              <c:strCache>
                <c:ptCount val="1"/>
                <c:pt idx="0">
                  <c:v>Primary retirement rate - projected</c:v>
                </c:pt>
              </c:strCache>
            </c:strRef>
          </c:tx>
          <c:spPr>
            <a:ln>
              <a:solidFill>
                <a:schemeClr val="tx1">
                  <a:lumMod val="95000"/>
                  <a:lumOff val="5000"/>
                </a:schemeClr>
              </a:solidFill>
              <a:prstDash val="sysDot"/>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Outputs_with_historical_data!$C$181:$V$181</c:f>
              <c:numCache>
                <c:formatCode>0.0%</c:formatCode>
                <c:ptCount val="20"/>
                <c:pt idx="9">
                  <c:v>2.2741331876862499E-2</c:v>
                </c:pt>
                <c:pt idx="10">
                  <c:v>2.2648406390683624E-2</c:v>
                </c:pt>
                <c:pt idx="11">
                  <c:v>2.2536689051352879E-2</c:v>
                </c:pt>
                <c:pt idx="12">
                  <c:v>2.2392559632833653E-2</c:v>
                </c:pt>
                <c:pt idx="13">
                  <c:v>2.2248927906263261E-2</c:v>
                </c:pt>
                <c:pt idx="14" formatCode="0%">
                  <c:v>2.2087467527825044E-2</c:v>
                </c:pt>
                <c:pt idx="15" formatCode="0%">
                  <c:v>2.1959795232466866E-2</c:v>
                </c:pt>
                <c:pt idx="16" formatCode="0%">
                  <c:v>2.1872612397007895E-2</c:v>
                </c:pt>
                <c:pt idx="17" formatCode="0%">
                  <c:v>2.1815821789031419E-2</c:v>
                </c:pt>
                <c:pt idx="18" formatCode="0%">
                  <c:v>2.1735744438563548E-2</c:v>
                </c:pt>
                <c:pt idx="19" formatCode="0%">
                  <c:v>2.1719023826696472E-2</c:v>
                </c:pt>
              </c:numCache>
            </c:numRef>
          </c:val>
          <c:smooth val="0"/>
          <c:extLst>
            <c:ext xmlns:c16="http://schemas.microsoft.com/office/drawing/2014/chart" uri="{C3380CC4-5D6E-409C-BE32-E72D297353CC}">
              <c16:uniqueId val="{00000001-523D-4E09-AFCA-C12E16BBB5EB}"/>
            </c:ext>
          </c:extLst>
        </c:ser>
        <c:ser>
          <c:idx val="2"/>
          <c:order val="2"/>
          <c:tx>
            <c:strRef>
              <c:f>Outputs_with_historical_data!$B$182</c:f>
              <c:strCache>
                <c:ptCount val="1"/>
                <c:pt idx="0">
                  <c:v>Secondary retirement rate - historical</c:v>
                </c:pt>
              </c:strCache>
            </c:strRef>
          </c:tx>
          <c:spPr>
            <a:ln>
              <a:solidFill>
                <a:srgbClr val="FF0000"/>
              </a:solidFill>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Outputs_with_historical_data!$C$182:$V$182</c:f>
              <c:numCache>
                <c:formatCode>0.0%</c:formatCode>
                <c:ptCount val="20"/>
                <c:pt idx="0">
                  <c:v>4.0258471353968546E-2</c:v>
                </c:pt>
                <c:pt idx="1">
                  <c:v>3.5630074200989521E-2</c:v>
                </c:pt>
                <c:pt idx="2">
                  <c:v>3.4003832251168396E-2</c:v>
                </c:pt>
                <c:pt idx="3">
                  <c:v>3.2635224578562223E-2</c:v>
                </c:pt>
                <c:pt idx="4">
                  <c:v>3.0196086779881469E-2</c:v>
                </c:pt>
                <c:pt idx="5">
                  <c:v>2.7297490200897261E-2</c:v>
                </c:pt>
                <c:pt idx="6">
                  <c:v>2.2458558392756234E-2</c:v>
                </c:pt>
                <c:pt idx="7">
                  <c:v>1.6911876961632086E-2</c:v>
                </c:pt>
              </c:numCache>
            </c:numRef>
          </c:val>
          <c:smooth val="0"/>
          <c:extLst>
            <c:ext xmlns:c16="http://schemas.microsoft.com/office/drawing/2014/chart" uri="{C3380CC4-5D6E-409C-BE32-E72D297353CC}">
              <c16:uniqueId val="{00000002-523D-4E09-AFCA-C12E16BBB5EB}"/>
            </c:ext>
          </c:extLst>
        </c:ser>
        <c:ser>
          <c:idx val="3"/>
          <c:order val="3"/>
          <c:tx>
            <c:strRef>
              <c:f>Outputs_with_historical_data!$B$183</c:f>
              <c:strCache>
                <c:ptCount val="1"/>
                <c:pt idx="0">
                  <c:v>Secondary retirement rate - projected</c:v>
                </c:pt>
              </c:strCache>
            </c:strRef>
          </c:tx>
          <c:spPr>
            <a:ln>
              <a:solidFill>
                <a:srgbClr val="FF0000"/>
              </a:solidFill>
              <a:prstDash val="sysDot"/>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Outputs_with_historical_data!$C$183:$V$183</c:f>
              <c:numCache>
                <c:formatCode>0%</c:formatCode>
                <c:ptCount val="20"/>
                <c:pt idx="9" formatCode="0.0%">
                  <c:v>2.5078367267915944E-2</c:v>
                </c:pt>
                <c:pt idx="10" formatCode="0.0%">
                  <c:v>2.4980600652305892E-2</c:v>
                </c:pt>
                <c:pt idx="11" formatCode="0.0%">
                  <c:v>2.476299081506194E-2</c:v>
                </c:pt>
                <c:pt idx="12" formatCode="0.0%">
                  <c:v>2.454606743862936E-2</c:v>
                </c:pt>
                <c:pt idx="13" formatCode="0.0%">
                  <c:v>2.4429982217425223E-2</c:v>
                </c:pt>
                <c:pt idx="14" formatCode="0.0%">
                  <c:v>2.4425684331226077E-2</c:v>
                </c:pt>
                <c:pt idx="15" formatCode="0.0%">
                  <c:v>2.4398651883913852E-2</c:v>
                </c:pt>
                <c:pt idx="16" formatCode="0.0%">
                  <c:v>2.441012872717498E-2</c:v>
                </c:pt>
                <c:pt idx="17" formatCode="0.0%">
                  <c:v>2.4439240197011266E-2</c:v>
                </c:pt>
                <c:pt idx="18" formatCode="0.0%">
                  <c:v>2.4507138650585122E-2</c:v>
                </c:pt>
                <c:pt idx="19">
                  <c:v>2.4472314829669942E-2</c:v>
                </c:pt>
              </c:numCache>
            </c:numRef>
          </c:val>
          <c:smooth val="0"/>
          <c:extLst>
            <c:ext xmlns:c16="http://schemas.microsoft.com/office/drawing/2014/chart" uri="{C3380CC4-5D6E-409C-BE32-E72D297353CC}">
              <c16:uniqueId val="{00000003-523D-4E09-AFCA-C12E16BBB5EB}"/>
            </c:ext>
          </c:extLst>
        </c:ser>
        <c:dLbls>
          <c:showLegendKey val="0"/>
          <c:showVal val="0"/>
          <c:showCatName val="0"/>
          <c:showSerName val="0"/>
          <c:showPercent val="0"/>
          <c:showBubbleSize val="0"/>
        </c:dLbls>
        <c:smooth val="0"/>
        <c:axId val="171017344"/>
        <c:axId val="171018880"/>
      </c:lineChart>
      <c:catAx>
        <c:axId val="17101734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18880"/>
        <c:crosses val="autoZero"/>
        <c:auto val="1"/>
        <c:lblAlgn val="ctr"/>
        <c:lblOffset val="100"/>
        <c:noMultiLvlLbl val="0"/>
      </c:catAx>
      <c:valAx>
        <c:axId val="1710188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retirement rate (proportion of teachers leaving as retirements)</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17344"/>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78216123499142365"/>
          <c:y val="8.5044296149198353E-2"/>
          <c:w val="0.20154382931979131"/>
          <c:h val="0.7917910114608107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deaths in service</a:t>
            </a:r>
          </a:p>
        </c:rich>
      </c:tx>
      <c:overlay val="0"/>
    </c:title>
    <c:autoTitleDeleted val="0"/>
    <c:plotArea>
      <c:layout>
        <c:manualLayout>
          <c:layoutTarget val="inner"/>
          <c:xMode val="edge"/>
          <c:yMode val="edge"/>
          <c:x val="0.12339410488487146"/>
          <c:y val="0.1069500119303269"/>
          <c:w val="0.6391404671538361"/>
          <c:h val="0.71968444285373423"/>
        </c:manualLayout>
      </c:layout>
      <c:lineChart>
        <c:grouping val="standard"/>
        <c:varyColors val="0"/>
        <c:ser>
          <c:idx val="0"/>
          <c:order val="0"/>
          <c:tx>
            <c:strRef>
              <c:f>Outputs_with_historical_data!$B$210</c:f>
              <c:strCache>
                <c:ptCount val="1"/>
                <c:pt idx="0">
                  <c:v>Primary deaths - historical</c:v>
                </c:pt>
              </c:strCache>
            </c:strRef>
          </c:tx>
          <c:spPr>
            <a:ln>
              <a:solidFill>
                <a:schemeClr val="tx1">
                  <a:lumMod val="95000"/>
                  <a:lumOff val="5000"/>
                </a:schemeClr>
              </a:solidFill>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Outputs_with_historical_data!$C$210:$V$210</c:f>
              <c:numCache>
                <c:formatCode>#,##0</c:formatCode>
                <c:ptCount val="20"/>
                <c:pt idx="0">
                  <c:v>107.00500507800901</c:v>
                </c:pt>
                <c:pt idx="1">
                  <c:v>120.257258726996</c:v>
                </c:pt>
                <c:pt idx="2">
                  <c:v>83.465677235966695</c:v>
                </c:pt>
                <c:pt idx="3">
                  <c:v>100.596</c:v>
                </c:pt>
                <c:pt idx="4">
                  <c:v>97.288999999999987</c:v>
                </c:pt>
                <c:pt idx="5">
                  <c:v>103.50400000000002</c:v>
                </c:pt>
                <c:pt idx="6">
                  <c:v>89.418000000000006</c:v>
                </c:pt>
                <c:pt idx="7">
                  <c:v>66.111999999999995</c:v>
                </c:pt>
              </c:numCache>
            </c:numRef>
          </c:val>
          <c:smooth val="0"/>
          <c:extLst>
            <c:ext xmlns:c16="http://schemas.microsoft.com/office/drawing/2014/chart" uri="{C3380CC4-5D6E-409C-BE32-E72D297353CC}">
              <c16:uniqueId val="{00000000-2C46-479D-A60A-9F57B908FA14}"/>
            </c:ext>
          </c:extLst>
        </c:ser>
        <c:ser>
          <c:idx val="1"/>
          <c:order val="1"/>
          <c:tx>
            <c:strRef>
              <c:f>Outputs_with_historical_data!$B$211</c:f>
              <c:strCache>
                <c:ptCount val="1"/>
                <c:pt idx="0">
                  <c:v>Primary deaths - projected</c:v>
                </c:pt>
              </c:strCache>
            </c:strRef>
          </c:tx>
          <c:spPr>
            <a:ln>
              <a:solidFill>
                <a:schemeClr val="tx1">
                  <a:lumMod val="95000"/>
                  <a:lumOff val="5000"/>
                </a:schemeClr>
              </a:solidFill>
              <a:prstDash val="sysDot"/>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Outputs_with_historical_data!$C$211:$V$211</c:f>
              <c:numCache>
                <c:formatCode>#,##0</c:formatCode>
                <c:ptCount val="20"/>
                <c:pt idx="9">
                  <c:v>87.895504960195481</c:v>
                </c:pt>
                <c:pt idx="10">
                  <c:v>87.797207864853803</c:v>
                </c:pt>
                <c:pt idx="11">
                  <c:v>87.691901471504593</c:v>
                </c:pt>
                <c:pt idx="12">
                  <c:v>87.416282577138475</c:v>
                </c:pt>
                <c:pt idx="13">
                  <c:v>87.068704168404722</c:v>
                </c:pt>
                <c:pt idx="14">
                  <c:v>86.723714447395977</c:v>
                </c:pt>
                <c:pt idx="15">
                  <c:v>86.506616305646403</c:v>
                </c:pt>
                <c:pt idx="16">
                  <c:v>86.342721844987523</c:v>
                </c:pt>
                <c:pt idx="17">
                  <c:v>86.169213357118565</c:v>
                </c:pt>
                <c:pt idx="18">
                  <c:v>85.971978024355465</c:v>
                </c:pt>
                <c:pt idx="19">
                  <c:v>85.896084381615594</c:v>
                </c:pt>
              </c:numCache>
            </c:numRef>
          </c:val>
          <c:smooth val="0"/>
          <c:extLst>
            <c:ext xmlns:c16="http://schemas.microsoft.com/office/drawing/2014/chart" uri="{C3380CC4-5D6E-409C-BE32-E72D297353CC}">
              <c16:uniqueId val="{00000001-2C46-479D-A60A-9F57B908FA14}"/>
            </c:ext>
          </c:extLst>
        </c:ser>
        <c:ser>
          <c:idx val="2"/>
          <c:order val="2"/>
          <c:tx>
            <c:strRef>
              <c:f>Outputs_with_historical_data!$B$212</c:f>
              <c:strCache>
                <c:ptCount val="1"/>
                <c:pt idx="0">
                  <c:v>Secondary deaths - historical</c:v>
                </c:pt>
              </c:strCache>
            </c:strRef>
          </c:tx>
          <c:spPr>
            <a:ln>
              <a:solidFill>
                <a:srgbClr val="FF0000"/>
              </a:solidFill>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Outputs_with_historical_data!$C$212:$V$212</c:f>
              <c:numCache>
                <c:formatCode>#,##0</c:formatCode>
                <c:ptCount val="20"/>
                <c:pt idx="0">
                  <c:v>126.616171248059</c:v>
                </c:pt>
                <c:pt idx="1">
                  <c:v>129.311361365864</c:v>
                </c:pt>
                <c:pt idx="2">
                  <c:v>105.621064305904</c:v>
                </c:pt>
                <c:pt idx="3">
                  <c:v>115.67599999999999</c:v>
                </c:pt>
                <c:pt idx="4">
                  <c:v>110.075</c:v>
                </c:pt>
                <c:pt idx="5">
                  <c:v>102.24300000000001</c:v>
                </c:pt>
                <c:pt idx="6">
                  <c:v>82.950999999999993</c:v>
                </c:pt>
                <c:pt idx="7">
                  <c:v>70.38</c:v>
                </c:pt>
              </c:numCache>
            </c:numRef>
          </c:val>
          <c:smooth val="0"/>
          <c:extLst>
            <c:ext xmlns:c16="http://schemas.microsoft.com/office/drawing/2014/chart" uri="{C3380CC4-5D6E-409C-BE32-E72D297353CC}">
              <c16:uniqueId val="{00000002-2C46-479D-A60A-9F57B908FA14}"/>
            </c:ext>
          </c:extLst>
        </c:ser>
        <c:ser>
          <c:idx val="3"/>
          <c:order val="3"/>
          <c:tx>
            <c:strRef>
              <c:f>Outputs_with_historical_data!$B$213</c:f>
              <c:strCache>
                <c:ptCount val="1"/>
                <c:pt idx="0">
                  <c:v>Secondary deaths - projected</c:v>
                </c:pt>
              </c:strCache>
            </c:strRef>
          </c:tx>
          <c:spPr>
            <a:ln>
              <a:solidFill>
                <a:srgbClr val="FF0000"/>
              </a:solidFill>
              <a:prstDash val="sysDot"/>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Outputs_with_historical_data!$C$213:$V$213</c:f>
              <c:numCache>
                <c:formatCode>#,##0</c:formatCode>
                <c:ptCount val="20"/>
                <c:pt idx="9">
                  <c:v>88.208803451946906</c:v>
                </c:pt>
                <c:pt idx="10">
                  <c:v>88.85544734606593</c:v>
                </c:pt>
                <c:pt idx="11">
                  <c:v>89.288140041756293</c:v>
                </c:pt>
                <c:pt idx="12">
                  <c:v>89.74631281771687</c:v>
                </c:pt>
                <c:pt idx="13">
                  <c:v>90.197033855518029</c:v>
                </c:pt>
                <c:pt idx="14">
                  <c:v>90.486691983763151</c:v>
                </c:pt>
                <c:pt idx="15">
                  <c:v>90.455086367086253</c:v>
                </c:pt>
                <c:pt idx="16">
                  <c:v>90.35461507490794</c:v>
                </c:pt>
                <c:pt idx="17">
                  <c:v>90.158645384177248</c:v>
                </c:pt>
                <c:pt idx="18">
                  <c:v>89.884773697332648</c:v>
                </c:pt>
                <c:pt idx="19">
                  <c:v>89.459622029449662</c:v>
                </c:pt>
              </c:numCache>
            </c:numRef>
          </c:val>
          <c:smooth val="0"/>
          <c:extLst>
            <c:ext xmlns:c16="http://schemas.microsoft.com/office/drawing/2014/chart" uri="{C3380CC4-5D6E-409C-BE32-E72D297353CC}">
              <c16:uniqueId val="{00000003-2C46-479D-A60A-9F57B908FA14}"/>
            </c:ext>
          </c:extLst>
        </c:ser>
        <c:dLbls>
          <c:showLegendKey val="0"/>
          <c:showVal val="0"/>
          <c:showCatName val="0"/>
          <c:showSerName val="0"/>
          <c:showPercent val="0"/>
          <c:showBubbleSize val="0"/>
        </c:dLbls>
        <c:smooth val="0"/>
        <c:axId val="171064320"/>
        <c:axId val="171086592"/>
      </c:lineChart>
      <c:catAx>
        <c:axId val="17106432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86592"/>
        <c:crosses val="autoZero"/>
        <c:auto val="1"/>
        <c:lblAlgn val="ctr"/>
        <c:lblOffset val="100"/>
        <c:noMultiLvlLbl val="0"/>
      </c:catAx>
      <c:valAx>
        <c:axId val="1710865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deaths in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64320"/>
        <c:crosses val="autoZero"/>
        <c:crossBetween val="between"/>
      </c:valAx>
      <c:spPr>
        <a:ln>
          <a:solidFill>
            <a:schemeClr val="tx1">
              <a:lumMod val="95000"/>
              <a:lumOff val="5000"/>
            </a:schemeClr>
          </a:solidFill>
        </a:ln>
      </c:spPr>
    </c:plotArea>
    <c:legend>
      <c:legendPos val="r"/>
      <c:layout>
        <c:manualLayout>
          <c:xMode val="edge"/>
          <c:yMode val="edge"/>
          <c:x val="0.78044596912521436"/>
          <c:y val="8.2352941176470587E-2"/>
          <c:w val="0.20325909518600049"/>
          <c:h val="0.7426472132159951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deaths in service rate</a:t>
            </a:r>
          </a:p>
        </c:rich>
      </c:tx>
      <c:overlay val="0"/>
    </c:title>
    <c:autoTitleDeleted val="0"/>
    <c:plotArea>
      <c:layout>
        <c:manualLayout>
          <c:layoutTarget val="inner"/>
          <c:xMode val="edge"/>
          <c:yMode val="edge"/>
          <c:x val="0.16398123845630408"/>
          <c:y val="9.9468816397950258E-2"/>
          <c:w val="0.59527804528031114"/>
          <c:h val="0.72716565191255855"/>
        </c:manualLayout>
      </c:layout>
      <c:lineChart>
        <c:grouping val="standard"/>
        <c:varyColors val="0"/>
        <c:ser>
          <c:idx val="0"/>
          <c:order val="0"/>
          <c:tx>
            <c:strRef>
              <c:f>Outputs_with_historical_data!$B$239</c:f>
              <c:strCache>
                <c:ptCount val="1"/>
                <c:pt idx="0">
                  <c:v>Primary deaths rate - historical</c:v>
                </c:pt>
              </c:strCache>
            </c:strRef>
          </c:tx>
          <c:spPr>
            <a:ln>
              <a:solidFill>
                <a:schemeClr val="tx1">
                  <a:lumMod val="95000"/>
                  <a:lumOff val="5000"/>
                </a:schemeClr>
              </a:solidFill>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Outputs_with_historical_data!$C$239:$V$239</c:f>
              <c:numCache>
                <c:formatCode>0.00%</c:formatCode>
                <c:ptCount val="20"/>
                <c:pt idx="0">
                  <c:v>4.9399594516628649E-4</c:v>
                </c:pt>
                <c:pt idx="1">
                  <c:v>5.4730544785222546E-4</c:v>
                </c:pt>
                <c:pt idx="2">
                  <c:v>3.697078029172714E-4</c:v>
                </c:pt>
                <c:pt idx="3">
                  <c:v>4.3511705546743289E-4</c:v>
                </c:pt>
                <c:pt idx="4">
                  <c:v>4.1090226262537516E-4</c:v>
                </c:pt>
                <c:pt idx="5">
                  <c:v>4.2972957768349008E-4</c:v>
                </c:pt>
                <c:pt idx="6">
                  <c:v>3.6754647417137014E-4</c:v>
                </c:pt>
                <c:pt idx="7">
                  <c:v>2.726956696198248E-4</c:v>
                </c:pt>
              </c:numCache>
            </c:numRef>
          </c:val>
          <c:smooth val="0"/>
          <c:extLst>
            <c:ext xmlns:c16="http://schemas.microsoft.com/office/drawing/2014/chart" uri="{C3380CC4-5D6E-409C-BE32-E72D297353CC}">
              <c16:uniqueId val="{00000000-5189-4ADA-94CF-BC0C6D157C84}"/>
            </c:ext>
          </c:extLst>
        </c:ser>
        <c:ser>
          <c:idx val="1"/>
          <c:order val="1"/>
          <c:tx>
            <c:strRef>
              <c:f>Outputs_with_historical_data!$B$240</c:f>
              <c:strCache>
                <c:ptCount val="1"/>
                <c:pt idx="0">
                  <c:v>Primary deaths rate - projected</c:v>
                </c:pt>
              </c:strCache>
            </c:strRef>
          </c:tx>
          <c:spPr>
            <a:ln>
              <a:solidFill>
                <a:schemeClr val="tx1">
                  <a:lumMod val="95000"/>
                  <a:lumOff val="5000"/>
                </a:schemeClr>
              </a:solidFill>
              <a:prstDash val="sysDot"/>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Outputs_with_historical_data!$C$240:$V$240</c:f>
              <c:numCache>
                <c:formatCode>0.00%</c:formatCode>
                <c:ptCount val="20"/>
                <c:pt idx="9">
                  <c:v>3.6183757363768715E-4</c:v>
                </c:pt>
                <c:pt idx="10">
                  <c:v>3.6168401808008433E-4</c:v>
                </c:pt>
                <c:pt idx="11">
                  <c:v>3.623859224412742E-4</c:v>
                </c:pt>
                <c:pt idx="12">
                  <c:v>3.6265207087837509E-4</c:v>
                </c:pt>
                <c:pt idx="13">
                  <c:v>3.6264023709902017E-4</c:v>
                </c:pt>
                <c:pt idx="14">
                  <c:v>3.6196595977351225E-4</c:v>
                </c:pt>
                <c:pt idx="15">
                  <c:v>3.6153314807137714E-4</c:v>
                </c:pt>
                <c:pt idx="16">
                  <c:v>3.6135385602539669E-4</c:v>
                </c:pt>
                <c:pt idx="17">
                  <c:v>3.6123311408085504E-4</c:v>
                </c:pt>
                <c:pt idx="18">
                  <c:v>3.603393073764317E-4</c:v>
                </c:pt>
                <c:pt idx="19">
                  <c:v>3.6036875187930639E-4</c:v>
                </c:pt>
              </c:numCache>
            </c:numRef>
          </c:val>
          <c:smooth val="0"/>
          <c:extLst>
            <c:ext xmlns:c16="http://schemas.microsoft.com/office/drawing/2014/chart" uri="{C3380CC4-5D6E-409C-BE32-E72D297353CC}">
              <c16:uniqueId val="{00000001-5189-4ADA-94CF-BC0C6D157C84}"/>
            </c:ext>
          </c:extLst>
        </c:ser>
        <c:ser>
          <c:idx val="2"/>
          <c:order val="2"/>
          <c:tx>
            <c:strRef>
              <c:f>Outputs_with_historical_data!$B$241</c:f>
              <c:strCache>
                <c:ptCount val="1"/>
                <c:pt idx="0">
                  <c:v>Secondary deaths rate - historical</c:v>
                </c:pt>
              </c:strCache>
            </c:strRef>
          </c:tx>
          <c:spPr>
            <a:ln>
              <a:solidFill>
                <a:srgbClr val="FF0000"/>
              </a:solidFill>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Outputs_with_historical_data!$C$241:$V$241</c:f>
              <c:numCache>
                <c:formatCode>0.00%</c:formatCode>
                <c:ptCount val="20"/>
                <c:pt idx="0">
                  <c:v>5.6324307700883133E-4</c:v>
                </c:pt>
                <c:pt idx="1">
                  <c:v>5.8287530458639046E-4</c:v>
                </c:pt>
                <c:pt idx="2">
                  <c:v>4.7256319900167306E-4</c:v>
                </c:pt>
                <c:pt idx="3">
                  <c:v>5.2318039296674697E-4</c:v>
                </c:pt>
                <c:pt idx="4">
                  <c:v>5.0189621016176889E-4</c:v>
                </c:pt>
                <c:pt idx="5">
                  <c:v>4.746728736804317E-4</c:v>
                </c:pt>
                <c:pt idx="6">
                  <c:v>3.8958684444537613E-4</c:v>
                </c:pt>
                <c:pt idx="7">
                  <c:v>3.3620454787875928E-4</c:v>
                </c:pt>
              </c:numCache>
            </c:numRef>
          </c:val>
          <c:smooth val="0"/>
          <c:extLst>
            <c:ext xmlns:c16="http://schemas.microsoft.com/office/drawing/2014/chart" uri="{C3380CC4-5D6E-409C-BE32-E72D297353CC}">
              <c16:uniqueId val="{00000002-5189-4ADA-94CF-BC0C6D157C84}"/>
            </c:ext>
          </c:extLst>
        </c:ser>
        <c:ser>
          <c:idx val="3"/>
          <c:order val="3"/>
          <c:tx>
            <c:strRef>
              <c:f>Outputs_with_historical_data!$B$242</c:f>
              <c:strCache>
                <c:ptCount val="1"/>
                <c:pt idx="0">
                  <c:v>Secondary deaths rate - projected</c:v>
                </c:pt>
              </c:strCache>
            </c:strRef>
          </c:tx>
          <c:spPr>
            <a:ln>
              <a:solidFill>
                <a:srgbClr val="FF0000"/>
              </a:solidFill>
              <a:prstDash val="sysDot"/>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Outputs_with_historical_data!$C$242:$V$242</c:f>
              <c:numCache>
                <c:formatCode>0.00%</c:formatCode>
                <c:ptCount val="20"/>
                <c:pt idx="9">
                  <c:v>4.18282343253315E-4</c:v>
                </c:pt>
                <c:pt idx="10">
                  <c:v>4.1809881725938245E-4</c:v>
                </c:pt>
                <c:pt idx="11">
                  <c:v>4.1674130669712173E-4</c:v>
                </c:pt>
                <c:pt idx="12">
                  <c:v>4.1530242118284445E-4</c:v>
                </c:pt>
                <c:pt idx="13">
                  <c:v>4.1487204970026836E-4</c:v>
                </c:pt>
                <c:pt idx="14">
                  <c:v>4.1566778637861624E-4</c:v>
                </c:pt>
                <c:pt idx="15">
                  <c:v>4.153990413351889E-4</c:v>
                </c:pt>
                <c:pt idx="16">
                  <c:v>4.1536630908270493E-4</c:v>
                </c:pt>
                <c:pt idx="17">
                  <c:v>4.1534065556287421E-4</c:v>
                </c:pt>
                <c:pt idx="18">
                  <c:v>4.1581709196296217E-4</c:v>
                </c:pt>
                <c:pt idx="19">
                  <c:v>4.144414648959557E-4</c:v>
                </c:pt>
              </c:numCache>
            </c:numRef>
          </c:val>
          <c:smooth val="0"/>
          <c:extLst>
            <c:ext xmlns:c16="http://schemas.microsoft.com/office/drawing/2014/chart" uri="{C3380CC4-5D6E-409C-BE32-E72D297353CC}">
              <c16:uniqueId val="{00000003-5189-4ADA-94CF-BC0C6D157C84}"/>
            </c:ext>
          </c:extLst>
        </c:ser>
        <c:dLbls>
          <c:showLegendKey val="0"/>
          <c:showVal val="0"/>
          <c:showCatName val="0"/>
          <c:showSerName val="0"/>
          <c:showPercent val="0"/>
          <c:showBubbleSize val="0"/>
        </c:dLbls>
        <c:smooth val="0"/>
        <c:axId val="171127936"/>
        <c:axId val="171129472"/>
      </c:lineChart>
      <c:catAx>
        <c:axId val="171127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29472"/>
        <c:crosses val="autoZero"/>
        <c:auto val="1"/>
        <c:lblAlgn val="ctr"/>
        <c:lblOffset val="100"/>
        <c:noMultiLvlLbl val="0"/>
      </c:catAx>
      <c:valAx>
        <c:axId val="17112947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deaths rate (proportion of teachers leaving as deaths in service)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27936"/>
        <c:crosses val="autoZero"/>
        <c:crossBetween val="between"/>
      </c:valAx>
      <c:spPr>
        <a:ln>
          <a:solidFill>
            <a:schemeClr val="tx1">
              <a:lumMod val="95000"/>
              <a:lumOff val="5000"/>
            </a:schemeClr>
          </a:solidFill>
        </a:ln>
      </c:spPr>
    </c:plotArea>
    <c:legend>
      <c:legendPos val="r"/>
      <c:layout>
        <c:manualLayout>
          <c:xMode val="edge"/>
          <c:yMode val="edge"/>
          <c:x val="0.77444262863368496"/>
          <c:y val="8.9442969188968671E-2"/>
          <c:w val="0.20840489278462837"/>
          <c:h val="0.7595329469446817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a:t>
            </a:r>
          </a:p>
        </c:rich>
      </c:tx>
      <c:overlay val="0"/>
    </c:title>
    <c:autoTitleDeleted val="0"/>
    <c:plotArea>
      <c:layout>
        <c:manualLayout>
          <c:layoutTarget val="inner"/>
          <c:xMode val="edge"/>
          <c:yMode val="edge"/>
          <c:x val="0.1458156295485486"/>
          <c:y val="0.11073789071820568"/>
          <c:w val="0.61212919428236934"/>
          <c:h val="0.71589656406585545"/>
        </c:manualLayout>
      </c:layout>
      <c:lineChart>
        <c:grouping val="standard"/>
        <c:varyColors val="0"/>
        <c:ser>
          <c:idx val="0"/>
          <c:order val="0"/>
          <c:tx>
            <c:strRef>
              <c:f>Outputs_with_historical_data!$B$327</c:f>
              <c:strCache>
                <c:ptCount val="1"/>
                <c:pt idx="0">
                  <c:v>Primary entrants - historical</c:v>
                </c:pt>
              </c:strCache>
            </c:strRef>
          </c:tx>
          <c:spPr>
            <a:ln>
              <a:solidFill>
                <a:schemeClr val="tx1">
                  <a:lumMod val="95000"/>
                  <a:lumOff val="5000"/>
                </a:schemeClr>
              </a:solidFill>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Outputs_with_historical_data!$C$327:$V$327</c:f>
              <c:numCache>
                <c:formatCode>#,##0</c:formatCode>
                <c:ptCount val="20"/>
                <c:pt idx="0">
                  <c:v>22792.535</c:v>
                </c:pt>
                <c:pt idx="1">
                  <c:v>26584.400000000001</c:v>
                </c:pt>
                <c:pt idx="2">
                  <c:v>27782.548999999999</c:v>
                </c:pt>
                <c:pt idx="3">
                  <c:v>29982.575000000001</c:v>
                </c:pt>
                <c:pt idx="4">
                  <c:v>29116.352000000003</c:v>
                </c:pt>
                <c:pt idx="5">
                  <c:v>27570.508999999998</c:v>
                </c:pt>
                <c:pt idx="6">
                  <c:v>25502.822999999993</c:v>
                </c:pt>
                <c:pt idx="7">
                  <c:v>24918.788</c:v>
                </c:pt>
              </c:numCache>
            </c:numRef>
          </c:val>
          <c:smooth val="0"/>
          <c:extLst>
            <c:ext xmlns:c16="http://schemas.microsoft.com/office/drawing/2014/chart" uri="{C3380CC4-5D6E-409C-BE32-E72D297353CC}">
              <c16:uniqueId val="{00000000-D495-4F7B-9372-C15FDD7403A6}"/>
            </c:ext>
          </c:extLst>
        </c:ser>
        <c:ser>
          <c:idx val="1"/>
          <c:order val="1"/>
          <c:tx>
            <c:strRef>
              <c:f>Outputs_with_historical_data!$B$328</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Outputs_with_historical_data!$C$328:$V$328</c:f>
              <c:numCache>
                <c:formatCode>#,##0</c:formatCode>
                <c:ptCount val="20"/>
                <c:pt idx="9">
                  <c:v>26112.897080204199</c:v>
                </c:pt>
                <c:pt idx="10">
                  <c:v>26475.122719025356</c:v>
                </c:pt>
                <c:pt idx="11">
                  <c:v>25073.218408798282</c:v>
                </c:pt>
                <c:pt idx="12">
                  <c:v>25011.27960203138</c:v>
                </c:pt>
                <c:pt idx="13">
                  <c:v>24885.491271623414</c:v>
                </c:pt>
                <c:pt idx="14">
                  <c:v>25202.709353547794</c:v>
                </c:pt>
                <c:pt idx="15">
                  <c:v>25326.570210358837</c:v>
                </c:pt>
                <c:pt idx="16">
                  <c:v>25267.706270256938</c:v>
                </c:pt>
                <c:pt idx="17">
                  <c:v>25166.018407203061</c:v>
                </c:pt>
                <c:pt idx="18">
                  <c:v>25552.025784867081</c:v>
                </c:pt>
                <c:pt idx="19">
                  <c:v>25291.98457662524</c:v>
                </c:pt>
              </c:numCache>
            </c:numRef>
          </c:val>
          <c:smooth val="0"/>
          <c:extLst>
            <c:ext xmlns:c16="http://schemas.microsoft.com/office/drawing/2014/chart" uri="{C3380CC4-5D6E-409C-BE32-E72D297353CC}">
              <c16:uniqueId val="{00000001-D495-4F7B-9372-C15FDD7403A6}"/>
            </c:ext>
          </c:extLst>
        </c:ser>
        <c:ser>
          <c:idx val="2"/>
          <c:order val="2"/>
          <c:tx>
            <c:strRef>
              <c:f>Outputs_with_historical_data!$B$329</c:f>
              <c:strCache>
                <c:ptCount val="1"/>
                <c:pt idx="0">
                  <c:v>Secondary entrants - historical</c:v>
                </c:pt>
              </c:strCache>
            </c:strRef>
          </c:tx>
          <c:spPr>
            <a:ln>
              <a:solidFill>
                <a:srgbClr val="FF0000"/>
              </a:solidFill>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Outputs_with_historical_data!$C$329:$V$329</c:f>
              <c:numCache>
                <c:formatCode>#,##0</c:formatCode>
                <c:ptCount val="20"/>
                <c:pt idx="0">
                  <c:v>20281.04</c:v>
                </c:pt>
                <c:pt idx="1">
                  <c:v>22290.120999999999</c:v>
                </c:pt>
                <c:pt idx="2">
                  <c:v>21197.892</c:v>
                </c:pt>
                <c:pt idx="3">
                  <c:v>22546.188999999998</c:v>
                </c:pt>
                <c:pt idx="4">
                  <c:v>21686.356999999996</c:v>
                </c:pt>
                <c:pt idx="5">
                  <c:v>21797.425999999999</c:v>
                </c:pt>
                <c:pt idx="6">
                  <c:v>21356.706999999995</c:v>
                </c:pt>
                <c:pt idx="7">
                  <c:v>21422.847999999998</c:v>
                </c:pt>
              </c:numCache>
            </c:numRef>
          </c:val>
          <c:smooth val="0"/>
          <c:extLst>
            <c:ext xmlns:c16="http://schemas.microsoft.com/office/drawing/2014/chart" uri="{C3380CC4-5D6E-409C-BE32-E72D297353CC}">
              <c16:uniqueId val="{00000002-D495-4F7B-9372-C15FDD7403A6}"/>
            </c:ext>
          </c:extLst>
        </c:ser>
        <c:ser>
          <c:idx val="3"/>
          <c:order val="3"/>
          <c:tx>
            <c:strRef>
              <c:f>Outputs_with_historical_data!$B$330</c:f>
              <c:strCache>
                <c:ptCount val="1"/>
                <c:pt idx="0">
                  <c:v>Secondary entrants - projected</c:v>
                </c:pt>
              </c:strCache>
            </c:strRef>
          </c:tx>
          <c:spPr>
            <a:ln>
              <a:solidFill>
                <a:srgbClr val="FF0000"/>
              </a:solidFill>
              <a:prstDash val="sysDot"/>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Outputs_with_historical_data!$C$330:$V$330</c:f>
              <c:numCache>
                <c:formatCode>#,##0</c:formatCode>
                <c:ptCount val="20"/>
                <c:pt idx="9">
                  <c:v>26234.027274022825</c:v>
                </c:pt>
                <c:pt idx="10">
                  <c:v>26480.873130926084</c:v>
                </c:pt>
                <c:pt idx="11">
                  <c:v>26395.306905751077</c:v>
                </c:pt>
                <c:pt idx="12">
                  <c:v>27106.474249915696</c:v>
                </c:pt>
                <c:pt idx="13">
                  <c:v>26853.25314916475</c:v>
                </c:pt>
                <c:pt idx="14">
                  <c:v>26061.826825102387</c:v>
                </c:pt>
                <c:pt idx="15">
                  <c:v>25896.902134830885</c:v>
                </c:pt>
                <c:pt idx="16">
                  <c:v>25632.058096489058</c:v>
                </c:pt>
                <c:pt idx="17">
                  <c:v>25385.285908233647</c:v>
                </c:pt>
                <c:pt idx="18">
                  <c:v>24896.577911886616</c:v>
                </c:pt>
                <c:pt idx="19">
                  <c:v>25373.452877995624</c:v>
                </c:pt>
              </c:numCache>
            </c:numRef>
          </c:val>
          <c:smooth val="0"/>
          <c:extLst>
            <c:ext xmlns:c16="http://schemas.microsoft.com/office/drawing/2014/chart" uri="{C3380CC4-5D6E-409C-BE32-E72D297353CC}">
              <c16:uniqueId val="{00000003-D495-4F7B-9372-C15FDD7403A6}"/>
            </c:ext>
          </c:extLst>
        </c:ser>
        <c:dLbls>
          <c:showLegendKey val="0"/>
          <c:showVal val="0"/>
          <c:showCatName val="0"/>
          <c:showSerName val="0"/>
          <c:showPercent val="0"/>
          <c:showBubbleSize val="0"/>
        </c:dLbls>
        <c:smooth val="0"/>
        <c:axId val="171514880"/>
        <c:axId val="171520768"/>
      </c:lineChart>
      <c:catAx>
        <c:axId val="1715148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20768"/>
        <c:crosses val="autoZero"/>
        <c:auto val="1"/>
        <c:lblAlgn val="ctr"/>
        <c:lblOffset val="100"/>
        <c:noMultiLvlLbl val="0"/>
      </c:catAx>
      <c:valAx>
        <c:axId val="1715207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14880"/>
        <c:crosses val="autoZero"/>
        <c:crossBetween val="between"/>
      </c:valAx>
      <c:spPr>
        <a:ln>
          <a:solidFill>
            <a:schemeClr val="tx1">
              <a:lumMod val="95000"/>
              <a:lumOff val="5000"/>
            </a:schemeClr>
          </a:solidFill>
        </a:ln>
      </c:spPr>
    </c:plotArea>
    <c:legend>
      <c:legendPos val="r"/>
      <c:layout>
        <c:manualLayout>
          <c:xMode val="edge"/>
          <c:yMode val="edge"/>
          <c:x val="0.77358490566037741"/>
          <c:y val="8.5294117647058826E-2"/>
          <c:w val="0.21012015865083766"/>
          <c:h val="0.7588235294117646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entrant rate</a:t>
            </a:r>
          </a:p>
        </c:rich>
      </c:tx>
      <c:overlay val="0"/>
    </c:title>
    <c:autoTitleDeleted val="0"/>
    <c:plotArea>
      <c:layout>
        <c:manualLayout>
          <c:layoutTarget val="inner"/>
          <c:xMode val="edge"/>
          <c:yMode val="edge"/>
          <c:x val="0.14975657381376406"/>
          <c:y val="0.10697591372507008"/>
          <c:w val="0.6020530976793369"/>
          <c:h val="0.71965885216728864"/>
        </c:manualLayout>
      </c:layout>
      <c:lineChart>
        <c:grouping val="standard"/>
        <c:varyColors val="0"/>
        <c:ser>
          <c:idx val="0"/>
          <c:order val="0"/>
          <c:tx>
            <c:strRef>
              <c:f>Outputs_with_historical_data!$B$356</c:f>
              <c:strCache>
                <c:ptCount val="1"/>
                <c:pt idx="0">
                  <c:v>Primary entrant rate- historical</c:v>
                </c:pt>
              </c:strCache>
            </c:strRef>
          </c:tx>
          <c:spPr>
            <a:ln>
              <a:solidFill>
                <a:schemeClr val="tx1">
                  <a:lumMod val="95000"/>
                  <a:lumOff val="5000"/>
                </a:schemeClr>
              </a:solidFill>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Outputs_with_historical_data!$C$356:$V$356</c:f>
              <c:numCache>
                <c:formatCode>0.0%</c:formatCode>
                <c:ptCount val="20"/>
                <c:pt idx="0">
                  <c:v>0.10522330111430116</c:v>
                </c:pt>
                <c:pt idx="1">
                  <c:v>0.12098884592832057</c:v>
                </c:pt>
                <c:pt idx="2">
                  <c:v>0.12306166427180577</c:v>
                </c:pt>
                <c:pt idx="3">
                  <c:v>0.12968636674749956</c:v>
                </c:pt>
                <c:pt idx="4">
                  <c:v>0.12297356243970922</c:v>
                </c:pt>
                <c:pt idx="5">
                  <c:v>0.11446768423528424</c:v>
                </c:pt>
                <c:pt idx="6">
                  <c:v>0.10482758141611892</c:v>
                </c:pt>
                <c:pt idx="7">
                  <c:v>0.10278384528942484</c:v>
                </c:pt>
              </c:numCache>
            </c:numRef>
          </c:val>
          <c:smooth val="0"/>
          <c:extLst>
            <c:ext xmlns:c16="http://schemas.microsoft.com/office/drawing/2014/chart" uri="{C3380CC4-5D6E-409C-BE32-E72D297353CC}">
              <c16:uniqueId val="{00000000-2085-4DF6-9257-51A64F019026}"/>
            </c:ext>
          </c:extLst>
        </c:ser>
        <c:ser>
          <c:idx val="1"/>
          <c:order val="1"/>
          <c:tx>
            <c:strRef>
              <c:f>Outputs_with_historical_data!$B$357</c:f>
              <c:strCache>
                <c:ptCount val="1"/>
                <c:pt idx="0">
                  <c:v>Primary entrant rate - projected</c:v>
                </c:pt>
              </c:strCache>
            </c:strRef>
          </c:tx>
          <c:spPr>
            <a:ln>
              <a:solidFill>
                <a:schemeClr val="tx1">
                  <a:lumMod val="95000"/>
                  <a:lumOff val="5000"/>
                </a:schemeClr>
              </a:solidFill>
              <a:prstDash val="sysDot"/>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Outputs_with_historical_data!$C$357:$V$357</c:f>
              <c:numCache>
                <c:formatCode>0.0%</c:formatCode>
                <c:ptCount val="20"/>
                <c:pt idx="9">
                  <c:v>0.10749841330828756</c:v>
                </c:pt>
                <c:pt idx="10">
                  <c:v>0.10906529942182419</c:v>
                </c:pt>
                <c:pt idx="11">
                  <c:v>0.10361482906829714</c:v>
                </c:pt>
                <c:pt idx="12">
                  <c:v>0.10376090215219097</c:v>
                </c:pt>
                <c:pt idx="13">
                  <c:v>0.10364780940821551</c:v>
                </c:pt>
                <c:pt idx="14">
                  <c:v>0.10519063831823362</c:v>
                </c:pt>
                <c:pt idx="15">
                  <c:v>0.10584617742590101</c:v>
                </c:pt>
                <c:pt idx="16">
                  <c:v>0.10574814991432308</c:v>
                </c:pt>
                <c:pt idx="17">
                  <c:v>0.10549938712535636</c:v>
                </c:pt>
                <c:pt idx="18">
                  <c:v>0.10709767862704418</c:v>
                </c:pt>
                <c:pt idx="19">
                  <c:v>0.10611008615871058</c:v>
                </c:pt>
              </c:numCache>
            </c:numRef>
          </c:val>
          <c:smooth val="0"/>
          <c:extLst>
            <c:ext xmlns:c16="http://schemas.microsoft.com/office/drawing/2014/chart" uri="{C3380CC4-5D6E-409C-BE32-E72D297353CC}">
              <c16:uniqueId val="{00000001-2085-4DF6-9257-51A64F019026}"/>
            </c:ext>
          </c:extLst>
        </c:ser>
        <c:ser>
          <c:idx val="2"/>
          <c:order val="2"/>
          <c:tx>
            <c:strRef>
              <c:f>Outputs_with_historical_data!$B$358</c:f>
              <c:strCache>
                <c:ptCount val="1"/>
                <c:pt idx="0">
                  <c:v>Secondary entrant rate - historical</c:v>
                </c:pt>
              </c:strCache>
            </c:strRef>
          </c:tx>
          <c:spPr>
            <a:ln>
              <a:solidFill>
                <a:srgbClr val="FF0000"/>
              </a:solidFill>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Outputs_with_historical_data!$C$358:$V$358</c:f>
              <c:numCache>
                <c:formatCode>0.0%</c:formatCode>
                <c:ptCount val="20"/>
                <c:pt idx="0">
                  <c:v>9.0218771124895347E-2</c:v>
                </c:pt>
                <c:pt idx="1">
                  <c:v>0.1004734690742515</c:v>
                </c:pt>
                <c:pt idx="2">
                  <c:v>9.4842290422290559E-2</c:v>
                </c:pt>
                <c:pt idx="3">
                  <c:v>0.10197209465163516</c:v>
                </c:pt>
                <c:pt idx="4">
                  <c:v>9.8880766663776015E-2</c:v>
                </c:pt>
                <c:pt idx="5">
                  <c:v>0.10119662801616303</c:v>
                </c:pt>
                <c:pt idx="6">
                  <c:v>0.10030369842285776</c:v>
                </c:pt>
                <c:pt idx="7">
                  <c:v>0.10233672813463174</c:v>
                </c:pt>
              </c:numCache>
            </c:numRef>
          </c:val>
          <c:smooth val="0"/>
          <c:extLst>
            <c:ext xmlns:c16="http://schemas.microsoft.com/office/drawing/2014/chart" uri="{C3380CC4-5D6E-409C-BE32-E72D297353CC}">
              <c16:uniqueId val="{00000002-2085-4DF6-9257-51A64F019026}"/>
            </c:ext>
          </c:extLst>
        </c:ser>
        <c:ser>
          <c:idx val="3"/>
          <c:order val="3"/>
          <c:tx>
            <c:strRef>
              <c:f>Outputs_with_historical_data!$B$359</c:f>
              <c:strCache>
                <c:ptCount val="1"/>
                <c:pt idx="0">
                  <c:v>Secondary entrant rate - projected</c:v>
                </c:pt>
              </c:strCache>
            </c:strRef>
          </c:tx>
          <c:spPr>
            <a:ln>
              <a:solidFill>
                <a:srgbClr val="FF0000"/>
              </a:solidFill>
              <a:prstDash val="sysDot"/>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Outputs_with_historical_data!$C$359:$V$359</c:f>
              <c:numCache>
                <c:formatCode>0.0%</c:formatCode>
                <c:ptCount val="20"/>
                <c:pt idx="9">
                  <c:v>0.12440062637429922</c:v>
                </c:pt>
                <c:pt idx="10">
                  <c:v>0.12460262219957358</c:v>
                </c:pt>
                <c:pt idx="11">
                  <c:v>0.12319681746567933</c:v>
                </c:pt>
                <c:pt idx="12">
                  <c:v>0.12543561994112465</c:v>
                </c:pt>
                <c:pt idx="13">
                  <c:v>0.12351475097240802</c:v>
                </c:pt>
                <c:pt idx="14">
                  <c:v>0.11971994586029318</c:v>
                </c:pt>
                <c:pt idx="15">
                  <c:v>0.11892695869752978</c:v>
                </c:pt>
                <c:pt idx="16">
                  <c:v>0.11783231389902495</c:v>
                </c:pt>
                <c:pt idx="17">
                  <c:v>0.11694431793922157</c:v>
                </c:pt>
                <c:pt idx="18">
                  <c:v>0.11517437493929208</c:v>
                </c:pt>
                <c:pt idx="19">
                  <c:v>0.11754812664828</c:v>
                </c:pt>
              </c:numCache>
            </c:numRef>
          </c:val>
          <c:smooth val="0"/>
          <c:extLst>
            <c:ext xmlns:c16="http://schemas.microsoft.com/office/drawing/2014/chart" uri="{C3380CC4-5D6E-409C-BE32-E72D297353CC}">
              <c16:uniqueId val="{00000003-2085-4DF6-9257-51A64F019026}"/>
            </c:ext>
          </c:extLst>
        </c:ser>
        <c:dLbls>
          <c:showLegendKey val="0"/>
          <c:showVal val="0"/>
          <c:showCatName val="0"/>
          <c:showSerName val="0"/>
          <c:showPercent val="0"/>
          <c:showBubbleSize val="0"/>
        </c:dLbls>
        <c:smooth val="0"/>
        <c:axId val="171566208"/>
        <c:axId val="171567744"/>
      </c:lineChart>
      <c:catAx>
        <c:axId val="17156620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67744"/>
        <c:crosses val="autoZero"/>
        <c:auto val="1"/>
        <c:lblAlgn val="ctr"/>
        <c:lblOffset val="100"/>
        <c:noMultiLvlLbl val="0"/>
      </c:catAx>
      <c:valAx>
        <c:axId val="171567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entrant rate (proportion of teachers entering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66208"/>
        <c:crosses val="autoZero"/>
        <c:crossBetween val="between"/>
      </c:valAx>
      <c:spPr>
        <a:ln>
          <a:solidFill>
            <a:schemeClr val="tx1">
              <a:lumMod val="95000"/>
              <a:lumOff val="5000"/>
            </a:schemeClr>
          </a:solidFill>
        </a:ln>
      </c:spPr>
    </c:plotArea>
    <c:legend>
      <c:legendPos val="r"/>
      <c:layout>
        <c:manualLayout>
          <c:xMode val="edge"/>
          <c:yMode val="edge"/>
          <c:x val="0.77530017152658659"/>
          <c:y val="8.2111744829550262E-2"/>
          <c:w val="0.20840489278462837"/>
          <c:h val="0.7683306009036260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NQTs</a:t>
            </a:r>
          </a:p>
        </c:rich>
      </c:tx>
      <c:overlay val="0"/>
    </c:title>
    <c:autoTitleDeleted val="0"/>
    <c:plotArea>
      <c:layout>
        <c:manualLayout>
          <c:layoutTarget val="inner"/>
          <c:xMode val="edge"/>
          <c:yMode val="edge"/>
          <c:x val="0.1458156295485486"/>
          <c:y val="0.12210152708184205"/>
          <c:w val="0.59874536157118297"/>
          <c:h val="0.70453292770221909"/>
        </c:manualLayout>
      </c:layout>
      <c:lineChart>
        <c:grouping val="standard"/>
        <c:varyColors val="0"/>
        <c:ser>
          <c:idx val="0"/>
          <c:order val="0"/>
          <c:tx>
            <c:strRef>
              <c:f>Outputs_with_historical_data!$B$385</c:f>
              <c:strCache>
                <c:ptCount val="1"/>
                <c:pt idx="0">
                  <c:v>Primary NQTs - historical</c:v>
                </c:pt>
              </c:strCache>
            </c:strRef>
          </c:tx>
          <c:spPr>
            <a:ln>
              <a:solidFill>
                <a:schemeClr val="tx1">
                  <a:lumMod val="95000"/>
                  <a:lumOff val="5000"/>
                </a:schemeClr>
              </a:solidFill>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Outputs_with_historical_data!$C$385:$V$385</c:f>
              <c:numCache>
                <c:formatCode>#,##0</c:formatCode>
                <c:ptCount val="20"/>
                <c:pt idx="0">
                  <c:v>9625.5969999999998</c:v>
                </c:pt>
                <c:pt idx="1">
                  <c:v>12218.933999999999</c:v>
                </c:pt>
                <c:pt idx="2">
                  <c:v>13393.968999999999</c:v>
                </c:pt>
                <c:pt idx="3">
                  <c:v>14509.182000000001</c:v>
                </c:pt>
                <c:pt idx="4">
                  <c:v>15241.45</c:v>
                </c:pt>
                <c:pt idx="5">
                  <c:v>13530.654</c:v>
                </c:pt>
                <c:pt idx="6">
                  <c:v>12044.598</c:v>
                </c:pt>
                <c:pt idx="7">
                  <c:v>12140.548000000001</c:v>
                </c:pt>
              </c:numCache>
            </c:numRef>
          </c:val>
          <c:smooth val="0"/>
          <c:extLst>
            <c:ext xmlns:c16="http://schemas.microsoft.com/office/drawing/2014/chart" uri="{C3380CC4-5D6E-409C-BE32-E72D297353CC}">
              <c16:uniqueId val="{00000000-AC66-4E74-A78A-7E5592318B07}"/>
            </c:ext>
          </c:extLst>
        </c:ser>
        <c:ser>
          <c:idx val="1"/>
          <c:order val="1"/>
          <c:tx>
            <c:strRef>
              <c:f>Outputs_with_historical_data!$B$386</c:f>
              <c:strCache>
                <c:ptCount val="1"/>
                <c:pt idx="0">
                  <c:v>Primary NQTs - projected</c:v>
                </c:pt>
              </c:strCache>
            </c:strRef>
          </c:tx>
          <c:spPr>
            <a:ln>
              <a:solidFill>
                <a:schemeClr val="tx1">
                  <a:lumMod val="95000"/>
                  <a:lumOff val="5000"/>
                </a:schemeClr>
              </a:solidFill>
              <a:prstDash val="sysDot"/>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Outputs_with_historical_data!$C$386:$V$386</c:f>
              <c:numCache>
                <c:formatCode>#,##0</c:formatCode>
                <c:ptCount val="20"/>
                <c:pt idx="11">
                  <c:v>12212.33970950428</c:v>
                </c:pt>
                <c:pt idx="12">
                  <c:v>12182.171354684171</c:v>
                </c:pt>
                <c:pt idx="13">
                  <c:v>12120.903997722355</c:v>
                </c:pt>
                <c:pt idx="14">
                  <c:v>12275.410488085734</c:v>
                </c:pt>
                <c:pt idx="15">
                  <c:v>12335.739036077639</c:v>
                </c:pt>
                <c:pt idx="16">
                  <c:v>12307.068347638535</c:v>
                </c:pt>
                <c:pt idx="17">
                  <c:v>12257.539535353639</c:v>
                </c:pt>
                <c:pt idx="18">
                  <c:v>12445.551028315936</c:v>
                </c:pt>
                <c:pt idx="19">
                  <c:v>12318.893511847891</c:v>
                </c:pt>
              </c:numCache>
            </c:numRef>
          </c:val>
          <c:smooth val="0"/>
          <c:extLst>
            <c:ext xmlns:c16="http://schemas.microsoft.com/office/drawing/2014/chart" uri="{C3380CC4-5D6E-409C-BE32-E72D297353CC}">
              <c16:uniqueId val="{00000001-AC66-4E74-A78A-7E5592318B07}"/>
            </c:ext>
          </c:extLst>
        </c:ser>
        <c:ser>
          <c:idx val="2"/>
          <c:order val="2"/>
          <c:tx>
            <c:strRef>
              <c:f>Outputs_with_historical_data!$B$387</c:f>
              <c:strCache>
                <c:ptCount val="1"/>
                <c:pt idx="0">
                  <c:v>Secondary NQTs - historical</c:v>
                </c:pt>
              </c:strCache>
            </c:strRef>
          </c:tx>
          <c:spPr>
            <a:ln>
              <a:solidFill>
                <a:srgbClr val="FF0000"/>
              </a:solidFill>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Outputs_with_historical_data!$C$387:$V$387</c:f>
              <c:numCache>
                <c:formatCode>#,##0</c:formatCode>
                <c:ptCount val="20"/>
                <c:pt idx="0">
                  <c:v>11167.771000000001</c:v>
                </c:pt>
                <c:pt idx="1">
                  <c:v>11388.655000000001</c:v>
                </c:pt>
                <c:pt idx="2">
                  <c:v>10709.627</c:v>
                </c:pt>
                <c:pt idx="3">
                  <c:v>10973.657999999999</c:v>
                </c:pt>
                <c:pt idx="4">
                  <c:v>11052.891</c:v>
                </c:pt>
                <c:pt idx="5">
                  <c:v>11501.814</c:v>
                </c:pt>
                <c:pt idx="6">
                  <c:v>11165.638000000001</c:v>
                </c:pt>
                <c:pt idx="7">
                  <c:v>11051.59</c:v>
                </c:pt>
              </c:numCache>
            </c:numRef>
          </c:val>
          <c:smooth val="0"/>
          <c:extLst>
            <c:ext xmlns:c16="http://schemas.microsoft.com/office/drawing/2014/chart" uri="{C3380CC4-5D6E-409C-BE32-E72D297353CC}">
              <c16:uniqueId val="{00000002-AC66-4E74-A78A-7E5592318B07}"/>
            </c:ext>
          </c:extLst>
        </c:ser>
        <c:ser>
          <c:idx val="3"/>
          <c:order val="3"/>
          <c:tx>
            <c:strRef>
              <c:f>Outputs_with_historical_data!$B$388</c:f>
              <c:strCache>
                <c:ptCount val="1"/>
                <c:pt idx="0">
                  <c:v>Secondary NQTs - projected</c:v>
                </c:pt>
              </c:strCache>
            </c:strRef>
          </c:tx>
          <c:spPr>
            <a:ln>
              <a:solidFill>
                <a:srgbClr val="FF0000"/>
              </a:solidFill>
              <a:prstDash val="sysDot"/>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Outputs_with_historical_data!$C$388:$V$388</c:f>
              <c:numCache>
                <c:formatCode>#,##0</c:formatCode>
                <c:ptCount val="20"/>
                <c:pt idx="11">
                  <c:v>13923.357851206229</c:v>
                </c:pt>
                <c:pt idx="12">
                  <c:v>14519.050044219322</c:v>
                </c:pt>
                <c:pt idx="13">
                  <c:v>14321.263173230021</c:v>
                </c:pt>
                <c:pt idx="14">
                  <c:v>13557.202881883979</c:v>
                </c:pt>
                <c:pt idx="15">
                  <c:v>13456.16748826127</c:v>
                </c:pt>
                <c:pt idx="16">
                  <c:v>13290.605554037964</c:v>
                </c:pt>
                <c:pt idx="17">
                  <c:v>13146.630715241909</c:v>
                </c:pt>
                <c:pt idx="18">
                  <c:v>12878.532224980378</c:v>
                </c:pt>
                <c:pt idx="19">
                  <c:v>13150.194211271457</c:v>
                </c:pt>
              </c:numCache>
            </c:numRef>
          </c:val>
          <c:smooth val="0"/>
          <c:extLst>
            <c:ext xmlns:c16="http://schemas.microsoft.com/office/drawing/2014/chart" uri="{C3380CC4-5D6E-409C-BE32-E72D297353CC}">
              <c16:uniqueId val="{00000003-AC66-4E74-A78A-7E5592318B07}"/>
            </c:ext>
          </c:extLst>
        </c:ser>
        <c:dLbls>
          <c:showLegendKey val="0"/>
          <c:showVal val="0"/>
          <c:showCatName val="0"/>
          <c:showSerName val="0"/>
          <c:showPercent val="0"/>
          <c:showBubbleSize val="0"/>
        </c:dLbls>
        <c:smooth val="0"/>
        <c:axId val="171351040"/>
        <c:axId val="171356928"/>
      </c:lineChart>
      <c:catAx>
        <c:axId val="17135104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356928"/>
        <c:crosses val="autoZero"/>
        <c:auto val="1"/>
        <c:lblAlgn val="ctr"/>
        <c:lblOffset val="100"/>
        <c:noMultiLvlLbl val="0"/>
      </c:catAx>
      <c:valAx>
        <c:axId val="171356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51040"/>
        <c:crosses val="autoZero"/>
        <c:crossBetween val="between"/>
      </c:valAx>
      <c:spPr>
        <a:ln>
          <a:solidFill>
            <a:schemeClr val="tx1">
              <a:lumMod val="95000"/>
              <a:lumOff val="5000"/>
            </a:schemeClr>
          </a:solidFill>
        </a:ln>
      </c:spPr>
    </c:plotArea>
    <c:legend>
      <c:legendPos val="r"/>
      <c:layout>
        <c:manualLayout>
          <c:xMode val="edge"/>
          <c:yMode val="edge"/>
          <c:x val="0.76113148527666918"/>
          <c:y val="8.8235294117647065E-2"/>
          <c:w val="0.22174702477258834"/>
          <c:h val="0.7823529411764705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re-entrants</a:t>
            </a:r>
          </a:p>
        </c:rich>
      </c:tx>
      <c:overlay val="0"/>
    </c:title>
    <c:autoTitleDeleted val="0"/>
    <c:plotArea>
      <c:layout>
        <c:manualLayout>
          <c:layoutTarget val="inner"/>
          <c:xMode val="edge"/>
          <c:yMode val="edge"/>
          <c:x val="0.1458156295485486"/>
          <c:y val="0.11073789071820568"/>
          <c:w val="0.62385962530545747"/>
          <c:h val="0.71589656406585545"/>
        </c:manualLayout>
      </c:layout>
      <c:lineChart>
        <c:grouping val="standard"/>
        <c:varyColors val="0"/>
        <c:ser>
          <c:idx val="0"/>
          <c:order val="0"/>
          <c:tx>
            <c:strRef>
              <c:f>Outputs_with_historical_data!$B$414</c:f>
              <c:strCache>
                <c:ptCount val="1"/>
                <c:pt idx="0">
                  <c:v>Primary re-entrants - historical</c:v>
                </c:pt>
              </c:strCache>
            </c:strRef>
          </c:tx>
          <c:spPr>
            <a:ln>
              <a:solidFill>
                <a:schemeClr val="tx1">
                  <a:lumMod val="95000"/>
                  <a:lumOff val="5000"/>
                </a:schemeClr>
              </a:solidFill>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Outputs_with_historical_data!$C$414:$V$414</c:f>
              <c:numCache>
                <c:formatCode>#,##0</c:formatCode>
                <c:ptCount val="20"/>
                <c:pt idx="0">
                  <c:v>8830.5429999999997</c:v>
                </c:pt>
                <c:pt idx="1">
                  <c:v>9611.41</c:v>
                </c:pt>
                <c:pt idx="2">
                  <c:v>9739.6949999999997</c:v>
                </c:pt>
                <c:pt idx="3">
                  <c:v>10907.92</c:v>
                </c:pt>
                <c:pt idx="4">
                  <c:v>10239</c:v>
                </c:pt>
                <c:pt idx="5">
                  <c:v>10495.004999999999</c:v>
                </c:pt>
                <c:pt idx="6">
                  <c:v>10391.056</c:v>
                </c:pt>
                <c:pt idx="7">
                  <c:v>10155.951999999999</c:v>
                </c:pt>
              </c:numCache>
            </c:numRef>
          </c:val>
          <c:smooth val="0"/>
          <c:extLst>
            <c:ext xmlns:c16="http://schemas.microsoft.com/office/drawing/2014/chart" uri="{C3380CC4-5D6E-409C-BE32-E72D297353CC}">
              <c16:uniqueId val="{00000000-0081-4FF8-8449-6375AE457D49}"/>
            </c:ext>
          </c:extLst>
        </c:ser>
        <c:ser>
          <c:idx val="1"/>
          <c:order val="1"/>
          <c:tx>
            <c:strRef>
              <c:f>Outputs_with_historical_data!$B$415</c:f>
              <c:strCache>
                <c:ptCount val="1"/>
                <c:pt idx="0">
                  <c:v>Primary re-entrants - projected</c:v>
                </c:pt>
              </c:strCache>
            </c:strRef>
          </c:tx>
          <c:spPr>
            <a:ln>
              <a:solidFill>
                <a:schemeClr val="tx1">
                  <a:lumMod val="95000"/>
                  <a:lumOff val="5000"/>
                </a:schemeClr>
              </a:solidFill>
              <a:prstDash val="sysDot"/>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Outputs_with_historical_data!$C$415:$V$415</c:f>
              <c:numCache>
                <c:formatCode>#,##0</c:formatCode>
                <c:ptCount val="20"/>
                <c:pt idx="11">
                  <c:v>9942.9580686593126</c:v>
                </c:pt>
                <c:pt idx="12">
                  <c:v>9918.3958067085296</c:v>
                </c:pt>
                <c:pt idx="13">
                  <c:v>9868.5135748234443</c:v>
                </c:pt>
                <c:pt idx="14">
                  <c:v>9994.3085978543877</c:v>
                </c:pt>
                <c:pt idx="15">
                  <c:v>10043.426476761719</c:v>
                </c:pt>
                <c:pt idx="16">
                  <c:v>10020.083574440736</c:v>
                </c:pt>
                <c:pt idx="17">
                  <c:v>9979.7585494698087</c:v>
                </c:pt>
                <c:pt idx="18">
                  <c:v>10132.832443204954</c:v>
                </c:pt>
                <c:pt idx="19">
                  <c:v>10029.711304645223</c:v>
                </c:pt>
              </c:numCache>
            </c:numRef>
          </c:val>
          <c:smooth val="0"/>
          <c:extLst>
            <c:ext xmlns:c16="http://schemas.microsoft.com/office/drawing/2014/chart" uri="{C3380CC4-5D6E-409C-BE32-E72D297353CC}">
              <c16:uniqueId val="{00000001-0081-4FF8-8449-6375AE457D49}"/>
            </c:ext>
          </c:extLst>
        </c:ser>
        <c:ser>
          <c:idx val="2"/>
          <c:order val="2"/>
          <c:tx>
            <c:strRef>
              <c:f>Outputs_with_historical_data!$B$416</c:f>
              <c:strCache>
                <c:ptCount val="1"/>
                <c:pt idx="0">
                  <c:v>Secondary re-entrants - historical</c:v>
                </c:pt>
              </c:strCache>
            </c:strRef>
          </c:tx>
          <c:spPr>
            <a:ln>
              <a:solidFill>
                <a:srgbClr val="FF0000"/>
              </a:solidFill>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Outputs_with_historical_data!$C$416:$V$416</c:f>
              <c:numCache>
                <c:formatCode>#,##0</c:formatCode>
                <c:ptCount val="20"/>
                <c:pt idx="0">
                  <c:v>6087.1440000000002</c:v>
                </c:pt>
                <c:pt idx="1">
                  <c:v>7191.9970000000003</c:v>
                </c:pt>
                <c:pt idx="2">
                  <c:v>7226.55</c:v>
                </c:pt>
                <c:pt idx="3">
                  <c:v>8363.2270000000008</c:v>
                </c:pt>
                <c:pt idx="4">
                  <c:v>7866.65</c:v>
                </c:pt>
                <c:pt idx="5">
                  <c:v>7853.2460000000001</c:v>
                </c:pt>
                <c:pt idx="6">
                  <c:v>7845.7719999999999</c:v>
                </c:pt>
                <c:pt idx="7">
                  <c:v>8037.6059999999998</c:v>
                </c:pt>
              </c:numCache>
            </c:numRef>
          </c:val>
          <c:smooth val="0"/>
          <c:extLst>
            <c:ext xmlns:c16="http://schemas.microsoft.com/office/drawing/2014/chart" uri="{C3380CC4-5D6E-409C-BE32-E72D297353CC}">
              <c16:uniqueId val="{00000002-0081-4FF8-8449-6375AE457D49}"/>
            </c:ext>
          </c:extLst>
        </c:ser>
        <c:ser>
          <c:idx val="3"/>
          <c:order val="3"/>
          <c:tx>
            <c:strRef>
              <c:f>Outputs_with_historical_data!$B$417</c:f>
              <c:strCache>
                <c:ptCount val="1"/>
                <c:pt idx="0">
                  <c:v>Secondary re-entrants - projected</c:v>
                </c:pt>
              </c:strCache>
            </c:strRef>
          </c:tx>
          <c:spPr>
            <a:ln>
              <a:solidFill>
                <a:srgbClr val="FF0000"/>
              </a:solidFill>
              <a:prstDash val="sysDot"/>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Outputs_with_historical_data!$C$417:$V$417</c:f>
              <c:numCache>
                <c:formatCode>#,##0</c:formatCode>
                <c:ptCount val="20"/>
                <c:pt idx="11">
                  <c:v>9366.7024266171338</c:v>
                </c:pt>
                <c:pt idx="12">
                  <c:v>9455.3259138911999</c:v>
                </c:pt>
                <c:pt idx="13">
                  <c:v>9412.7819145386293</c:v>
                </c:pt>
                <c:pt idx="14">
                  <c:v>9391.7793592010221</c:v>
                </c:pt>
                <c:pt idx="15">
                  <c:v>9344.4766887512433</c:v>
                </c:pt>
                <c:pt idx="16">
                  <c:v>9275.0456064083028</c:v>
                </c:pt>
                <c:pt idx="17">
                  <c:v>9199.9622431228072</c:v>
                </c:pt>
                <c:pt idx="18">
                  <c:v>9034.0718474174009</c:v>
                </c:pt>
                <c:pt idx="19">
                  <c:v>9185.7927834901802</c:v>
                </c:pt>
              </c:numCache>
            </c:numRef>
          </c:val>
          <c:smooth val="0"/>
          <c:extLst>
            <c:ext xmlns:c16="http://schemas.microsoft.com/office/drawing/2014/chart" uri="{C3380CC4-5D6E-409C-BE32-E72D297353CC}">
              <c16:uniqueId val="{00000003-0081-4FF8-8449-6375AE457D49}"/>
            </c:ext>
          </c:extLst>
        </c:ser>
        <c:dLbls>
          <c:showLegendKey val="0"/>
          <c:showVal val="0"/>
          <c:showCatName val="0"/>
          <c:showSerName val="0"/>
          <c:showPercent val="0"/>
          <c:showBubbleSize val="0"/>
        </c:dLbls>
        <c:smooth val="0"/>
        <c:axId val="171398656"/>
        <c:axId val="171400192"/>
      </c:lineChart>
      <c:catAx>
        <c:axId val="1713986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00192"/>
        <c:crosses val="autoZero"/>
        <c:auto val="1"/>
        <c:lblAlgn val="ctr"/>
        <c:lblOffset val="100"/>
        <c:noMultiLvlLbl val="0"/>
      </c:catAx>
      <c:valAx>
        <c:axId val="1714001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98656"/>
        <c:crosses val="autoZero"/>
        <c:crossBetween val="between"/>
      </c:valAx>
      <c:spPr>
        <a:ln>
          <a:solidFill>
            <a:schemeClr val="tx1">
              <a:lumMod val="95000"/>
              <a:lumOff val="5000"/>
            </a:schemeClr>
          </a:solidFill>
        </a:ln>
      </c:spPr>
    </c:plotArea>
    <c:legend>
      <c:legendPos val="r"/>
      <c:layout>
        <c:manualLayout>
          <c:xMode val="edge"/>
          <c:yMode val="edge"/>
          <c:x val="0.78339175924927196"/>
          <c:y val="5.5882352941176473E-2"/>
          <c:w val="0.20119889979505989"/>
          <c:h val="0.797058823529411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 to the state-funded sector</a:t>
            </a:r>
          </a:p>
        </c:rich>
      </c:tx>
      <c:overlay val="0"/>
    </c:title>
    <c:autoTitleDeleted val="0"/>
    <c:plotArea>
      <c:layout>
        <c:manualLayout>
          <c:layoutTarget val="inner"/>
          <c:xMode val="edge"/>
          <c:yMode val="edge"/>
          <c:x val="0.13163120567375886"/>
          <c:y val="0.11073789071820568"/>
          <c:w val="0.6241349314836363"/>
          <c:h val="0.71589656406585545"/>
        </c:manualLayout>
      </c:layout>
      <c:lineChart>
        <c:grouping val="standard"/>
        <c:varyColors val="0"/>
        <c:ser>
          <c:idx val="0"/>
          <c:order val="0"/>
          <c:tx>
            <c:strRef>
              <c:f>Outputs_with_historical_data!$B$443</c:f>
              <c:strCache>
                <c:ptCount val="1"/>
                <c:pt idx="0">
                  <c:v>Primary new to SF - historical</c:v>
                </c:pt>
              </c:strCache>
            </c:strRef>
          </c:tx>
          <c:spPr>
            <a:ln>
              <a:solidFill>
                <a:schemeClr val="tx1">
                  <a:lumMod val="95000"/>
                  <a:lumOff val="5000"/>
                </a:schemeClr>
              </a:solidFill>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Outputs_with_historical_data!$C$443:$V$443</c:f>
              <c:numCache>
                <c:formatCode>#,##0</c:formatCode>
                <c:ptCount val="20"/>
                <c:pt idx="0">
                  <c:v>4336.3950000000004</c:v>
                </c:pt>
                <c:pt idx="1">
                  <c:v>4754.0559999999996</c:v>
                </c:pt>
                <c:pt idx="2">
                  <c:v>4648.8850000000002</c:v>
                </c:pt>
                <c:pt idx="3">
                  <c:v>4565.473</c:v>
                </c:pt>
                <c:pt idx="4">
                  <c:v>3635.9029999999998</c:v>
                </c:pt>
                <c:pt idx="5">
                  <c:v>3544.8510000000001</c:v>
                </c:pt>
                <c:pt idx="6">
                  <c:v>3067.1689999999999</c:v>
                </c:pt>
                <c:pt idx="7">
                  <c:v>2622.288</c:v>
                </c:pt>
              </c:numCache>
            </c:numRef>
          </c:val>
          <c:smooth val="0"/>
          <c:extLst>
            <c:ext xmlns:c16="http://schemas.microsoft.com/office/drawing/2014/chart" uri="{C3380CC4-5D6E-409C-BE32-E72D297353CC}">
              <c16:uniqueId val="{00000000-E21F-4B84-98A3-FB4A9867C868}"/>
            </c:ext>
          </c:extLst>
        </c:ser>
        <c:ser>
          <c:idx val="1"/>
          <c:order val="1"/>
          <c:tx>
            <c:strRef>
              <c:f>Outputs_with_historical_data!$B$444</c:f>
              <c:strCache>
                <c:ptCount val="1"/>
                <c:pt idx="0">
                  <c:v>Primary new to SF - projected</c:v>
                </c:pt>
              </c:strCache>
            </c:strRef>
          </c:tx>
          <c:spPr>
            <a:ln>
              <a:solidFill>
                <a:schemeClr val="tx1">
                  <a:lumMod val="95000"/>
                  <a:lumOff val="5000"/>
                </a:schemeClr>
              </a:solidFill>
              <a:prstDash val="sysDot"/>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Outputs_with_historical_data!$C$444:$V$444</c:f>
              <c:numCache>
                <c:formatCode>#,##0</c:formatCode>
                <c:ptCount val="20"/>
                <c:pt idx="11">
                  <c:v>2917.9206306346878</c:v>
                </c:pt>
                <c:pt idx="12">
                  <c:v>2910.7124406386793</c:v>
                </c:pt>
                <c:pt idx="13">
                  <c:v>2896.0736990776159</c:v>
                </c:pt>
                <c:pt idx="14">
                  <c:v>2932.9902676076736</c:v>
                </c:pt>
                <c:pt idx="15">
                  <c:v>2947.4046975194801</c:v>
                </c:pt>
                <c:pt idx="16">
                  <c:v>2940.5543481776699</c:v>
                </c:pt>
                <c:pt idx="17">
                  <c:v>2928.7203223796114</c:v>
                </c:pt>
                <c:pt idx="18">
                  <c:v>2973.6423133461881</c:v>
                </c:pt>
                <c:pt idx="19">
                  <c:v>2943.3797601321271</c:v>
                </c:pt>
              </c:numCache>
            </c:numRef>
          </c:val>
          <c:smooth val="0"/>
          <c:extLst>
            <c:ext xmlns:c16="http://schemas.microsoft.com/office/drawing/2014/chart" uri="{C3380CC4-5D6E-409C-BE32-E72D297353CC}">
              <c16:uniqueId val="{00000001-E21F-4B84-98A3-FB4A9867C868}"/>
            </c:ext>
          </c:extLst>
        </c:ser>
        <c:ser>
          <c:idx val="2"/>
          <c:order val="2"/>
          <c:tx>
            <c:strRef>
              <c:f>Outputs_with_historical_data!$B$445</c:f>
              <c:strCache>
                <c:ptCount val="1"/>
                <c:pt idx="0">
                  <c:v>Secondary new to SF - historical</c:v>
                </c:pt>
              </c:strCache>
            </c:strRef>
          </c:tx>
          <c:spPr>
            <a:ln>
              <a:solidFill>
                <a:srgbClr val="FF0000"/>
              </a:solidFill>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Outputs_with_historical_data!$C$445:$V$445</c:f>
              <c:numCache>
                <c:formatCode>#,##0</c:formatCode>
                <c:ptCount val="20"/>
                <c:pt idx="0">
                  <c:v>3026.125</c:v>
                </c:pt>
                <c:pt idx="1">
                  <c:v>3709.4690000000001</c:v>
                </c:pt>
                <c:pt idx="2">
                  <c:v>3261.7150000000001</c:v>
                </c:pt>
                <c:pt idx="3">
                  <c:v>3209.3040000000001</c:v>
                </c:pt>
                <c:pt idx="4">
                  <c:v>2766.8159999999998</c:v>
                </c:pt>
                <c:pt idx="5">
                  <c:v>2442.366</c:v>
                </c:pt>
                <c:pt idx="6">
                  <c:v>2345.2959999999998</c:v>
                </c:pt>
                <c:pt idx="7">
                  <c:v>2333.652</c:v>
                </c:pt>
              </c:numCache>
            </c:numRef>
          </c:val>
          <c:smooth val="0"/>
          <c:extLst>
            <c:ext xmlns:c16="http://schemas.microsoft.com/office/drawing/2014/chart" uri="{C3380CC4-5D6E-409C-BE32-E72D297353CC}">
              <c16:uniqueId val="{00000002-E21F-4B84-98A3-FB4A9867C868}"/>
            </c:ext>
          </c:extLst>
        </c:ser>
        <c:ser>
          <c:idx val="3"/>
          <c:order val="3"/>
          <c:tx>
            <c:strRef>
              <c:f>Outputs_with_historical_data!$B$446</c:f>
              <c:strCache>
                <c:ptCount val="1"/>
                <c:pt idx="0">
                  <c:v>Secondary new to SF - projected</c:v>
                </c:pt>
              </c:strCache>
            </c:strRef>
          </c:tx>
          <c:spPr>
            <a:ln>
              <a:solidFill>
                <a:srgbClr val="FF0000"/>
              </a:solidFill>
              <a:prstDash val="sysDot"/>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Outputs_with_historical_data!$C$446:$V$446</c:f>
              <c:numCache>
                <c:formatCode>#,##0</c:formatCode>
                <c:ptCount val="20"/>
                <c:pt idx="11">
                  <c:v>2903.2466279277232</c:v>
                </c:pt>
                <c:pt idx="12">
                  <c:v>2930.098291805165</c:v>
                </c:pt>
                <c:pt idx="13">
                  <c:v>2917.2080613961007</c:v>
                </c:pt>
                <c:pt idx="14">
                  <c:v>2910.8445840173736</c:v>
                </c:pt>
                <c:pt idx="15">
                  <c:v>2894.2579578183754</c:v>
                </c:pt>
                <c:pt idx="16">
                  <c:v>2864.4069360427934</c:v>
                </c:pt>
                <c:pt idx="17">
                  <c:v>2836.6929498689378</c:v>
                </c:pt>
                <c:pt idx="18">
                  <c:v>2781.973839488835</c:v>
                </c:pt>
                <c:pt idx="19">
                  <c:v>2835.4658832339769</c:v>
                </c:pt>
              </c:numCache>
            </c:numRef>
          </c:val>
          <c:smooth val="0"/>
          <c:extLst>
            <c:ext xmlns:c16="http://schemas.microsoft.com/office/drawing/2014/chart" uri="{C3380CC4-5D6E-409C-BE32-E72D297353CC}">
              <c16:uniqueId val="{00000003-E21F-4B84-98A3-FB4A9867C868}"/>
            </c:ext>
          </c:extLst>
        </c:ser>
        <c:dLbls>
          <c:showLegendKey val="0"/>
          <c:showVal val="0"/>
          <c:showCatName val="0"/>
          <c:showSerName val="0"/>
          <c:showPercent val="0"/>
          <c:showBubbleSize val="0"/>
        </c:dLbls>
        <c:smooth val="0"/>
        <c:axId val="171446272"/>
        <c:axId val="171447808"/>
      </c:lineChart>
      <c:catAx>
        <c:axId val="1714462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47808"/>
        <c:crosses val="autoZero"/>
        <c:auto val="1"/>
        <c:lblAlgn val="ctr"/>
        <c:lblOffset val="100"/>
        <c:noMultiLvlLbl val="0"/>
      </c:catAx>
      <c:valAx>
        <c:axId val="1714478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446272"/>
        <c:crosses val="autoZero"/>
        <c:crossBetween val="between"/>
      </c:valAx>
      <c:spPr>
        <a:ln>
          <a:solidFill>
            <a:schemeClr val="tx1">
              <a:lumMod val="95000"/>
              <a:lumOff val="5000"/>
            </a:schemeClr>
          </a:solidFill>
        </a:ln>
      </c:spPr>
    </c:plotArea>
    <c:legend>
      <c:legendPos val="r"/>
      <c:layout>
        <c:manualLayout>
          <c:xMode val="edge"/>
          <c:yMode val="edge"/>
          <c:x val="0.7700860982120824"/>
          <c:y val="0.10294117647058823"/>
          <c:w val="0.21453000426228774"/>
          <c:h val="0.7705882352941176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of teachers that enter service that do so as NQTs</a:t>
            </a:r>
          </a:p>
        </c:rich>
      </c:tx>
      <c:overlay val="0"/>
    </c:title>
    <c:autoTitleDeleted val="0"/>
    <c:plotArea>
      <c:layout>
        <c:manualLayout>
          <c:layoutTarget val="inner"/>
          <c:xMode val="edge"/>
          <c:yMode val="edge"/>
          <c:x val="0.11592026333031241"/>
          <c:y val="0.10333368962363867"/>
          <c:w val="0.62264091089333262"/>
          <c:h val="0.72330108906070001"/>
        </c:manualLayout>
      </c:layout>
      <c:lineChart>
        <c:grouping val="standard"/>
        <c:varyColors val="0"/>
        <c:ser>
          <c:idx val="0"/>
          <c:order val="0"/>
          <c:tx>
            <c:strRef>
              <c:f>Outputs_with_historical_data!$B$472</c:f>
              <c:strCache>
                <c:ptCount val="1"/>
                <c:pt idx="0">
                  <c:v>Primary NQT rate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Outputs_with_historical_data!$C$472:$V$472</c:f>
              <c:numCache>
                <c:formatCode>0%</c:formatCode>
                <c:ptCount val="20"/>
                <c:pt idx="0">
                  <c:v>0.42231357766917982</c:v>
                </c:pt>
                <c:pt idx="1">
                  <c:v>0.45962797731000138</c:v>
                </c:pt>
                <c:pt idx="2">
                  <c:v>0.4821000765624493</c:v>
                </c:pt>
                <c:pt idx="3">
                  <c:v>0.48392047714380776</c:v>
                </c:pt>
                <c:pt idx="4">
                  <c:v>0.52346700151629566</c:v>
                </c:pt>
                <c:pt idx="5">
                  <c:v>0.49076545918084219</c:v>
                </c:pt>
                <c:pt idx="6">
                  <c:v>0.47228489175492444</c:v>
                </c:pt>
                <c:pt idx="7">
                  <c:v>0.48720459438075403</c:v>
                </c:pt>
              </c:numCache>
            </c:numRef>
          </c:val>
          <c:smooth val="0"/>
          <c:extLst>
            <c:ext xmlns:c16="http://schemas.microsoft.com/office/drawing/2014/chart" uri="{C3380CC4-5D6E-409C-BE32-E72D297353CC}">
              <c16:uniqueId val="{00000000-3D6A-402E-A261-CE25C0B61BD6}"/>
            </c:ext>
          </c:extLst>
        </c:ser>
        <c:ser>
          <c:idx val="1"/>
          <c:order val="1"/>
          <c:tx>
            <c:strRef>
              <c:f>Outputs_with_historical_data!$B$473</c:f>
              <c:strCache>
                <c:ptCount val="1"/>
                <c:pt idx="0">
                  <c:v>Primary NQT rate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Outputs_with_historical_data!$C$473:$V$473</c:f>
              <c:numCache>
                <c:formatCode>0%</c:formatCode>
                <c:ptCount val="20"/>
                <c:pt idx="11">
                  <c:v>0.48706709726657693</c:v>
                </c:pt>
                <c:pt idx="12">
                  <c:v>0.48706709726657699</c:v>
                </c:pt>
                <c:pt idx="13">
                  <c:v>0.48706709726657704</c:v>
                </c:pt>
                <c:pt idx="14">
                  <c:v>0.48706709726657693</c:v>
                </c:pt>
                <c:pt idx="15">
                  <c:v>0.48706709726657699</c:v>
                </c:pt>
                <c:pt idx="16">
                  <c:v>0.48706709726657704</c:v>
                </c:pt>
                <c:pt idx="17">
                  <c:v>0.48706709726657693</c:v>
                </c:pt>
                <c:pt idx="18">
                  <c:v>0.48706709726657699</c:v>
                </c:pt>
                <c:pt idx="19">
                  <c:v>0.48706709726657699</c:v>
                </c:pt>
              </c:numCache>
            </c:numRef>
          </c:val>
          <c:smooth val="0"/>
          <c:extLst>
            <c:ext xmlns:c16="http://schemas.microsoft.com/office/drawing/2014/chart" uri="{C3380CC4-5D6E-409C-BE32-E72D297353CC}">
              <c16:uniqueId val="{00000001-3D6A-402E-A261-CE25C0B61BD6}"/>
            </c:ext>
          </c:extLst>
        </c:ser>
        <c:ser>
          <c:idx val="2"/>
          <c:order val="2"/>
          <c:tx>
            <c:strRef>
              <c:f>Outputs_with_historical_data!$B$474</c:f>
              <c:strCache>
                <c:ptCount val="1"/>
                <c:pt idx="0">
                  <c:v>Secondary NQT rate -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Outputs_with_historical_data!$C$474:$V$474</c:f>
              <c:numCache>
                <c:formatCode>0%</c:formatCode>
                <c:ptCount val="20"/>
                <c:pt idx="0">
                  <c:v>0.55065080488969009</c:v>
                </c:pt>
                <c:pt idx="1">
                  <c:v>0.51092836149251941</c:v>
                </c:pt>
                <c:pt idx="2">
                  <c:v>0.50522132106343409</c:v>
                </c:pt>
                <c:pt idx="3">
                  <c:v>0.48671897498952033</c:v>
                </c:pt>
                <c:pt idx="4">
                  <c:v>0.50967025028685087</c:v>
                </c:pt>
                <c:pt idx="5">
                  <c:v>0.52766845039409704</c:v>
                </c:pt>
                <c:pt idx="6">
                  <c:v>0.52281648677469272</c:v>
                </c:pt>
                <c:pt idx="7">
                  <c:v>0.51587865441607017</c:v>
                </c:pt>
              </c:numCache>
            </c:numRef>
          </c:val>
          <c:smooth val="0"/>
          <c:extLst>
            <c:ext xmlns:c16="http://schemas.microsoft.com/office/drawing/2014/chart" uri="{C3380CC4-5D6E-409C-BE32-E72D297353CC}">
              <c16:uniqueId val="{00000002-3D6A-402E-A261-CE25C0B61BD6}"/>
            </c:ext>
          </c:extLst>
        </c:ser>
        <c:ser>
          <c:idx val="3"/>
          <c:order val="3"/>
          <c:tx>
            <c:strRef>
              <c:f>Outputs_with_historical_data!$B$475</c:f>
              <c:strCache>
                <c:ptCount val="1"/>
                <c:pt idx="0">
                  <c:v>Secondary NQT rate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Outputs_with_historical_data!$C$475:$V$475</c:f>
              <c:numCache>
                <c:formatCode>0%</c:formatCode>
                <c:ptCount val="20"/>
                <c:pt idx="11">
                  <c:v>0.53156166578375685</c:v>
                </c:pt>
                <c:pt idx="12">
                  <c:v>0.53965187757812527</c:v>
                </c:pt>
                <c:pt idx="13">
                  <c:v>0.53735796561141624</c:v>
                </c:pt>
                <c:pt idx="14">
                  <c:v>0.52425729582704994</c:v>
                </c:pt>
                <c:pt idx="15">
                  <c:v>0.52369016303902072</c:v>
                </c:pt>
                <c:pt idx="16">
                  <c:v>0.52263370785900409</c:v>
                </c:pt>
                <c:pt idx="17">
                  <c:v>0.52203794068603371</c:v>
                </c:pt>
                <c:pt idx="18">
                  <c:v>0.52151254704302352</c:v>
                </c:pt>
                <c:pt idx="19">
                  <c:v>0.52242491822023884</c:v>
                </c:pt>
              </c:numCache>
            </c:numRef>
          </c:val>
          <c:smooth val="0"/>
          <c:extLst>
            <c:ext xmlns:c16="http://schemas.microsoft.com/office/drawing/2014/chart" uri="{C3380CC4-5D6E-409C-BE32-E72D297353CC}">
              <c16:uniqueId val="{00000003-3D6A-402E-A261-CE25C0B61BD6}"/>
            </c:ext>
          </c:extLst>
        </c:ser>
        <c:dLbls>
          <c:showLegendKey val="0"/>
          <c:showVal val="0"/>
          <c:showCatName val="0"/>
          <c:showSerName val="0"/>
          <c:showPercent val="0"/>
          <c:showBubbleSize val="0"/>
        </c:dLbls>
        <c:smooth val="0"/>
        <c:axId val="171639936"/>
        <c:axId val="171641472"/>
      </c:lineChart>
      <c:catAx>
        <c:axId val="171639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641472"/>
        <c:crosses val="autoZero"/>
        <c:auto val="1"/>
        <c:lblAlgn val="ctr"/>
        <c:lblOffset val="100"/>
        <c:noMultiLvlLbl val="0"/>
      </c:catAx>
      <c:valAx>
        <c:axId val="1716414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Proportion of entrants that are NQTs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639936"/>
        <c:crosses val="autoZero"/>
        <c:crossBetween val="between"/>
      </c:valAx>
      <c:spPr>
        <a:ln>
          <a:solidFill>
            <a:schemeClr val="tx1">
              <a:lumMod val="95000"/>
              <a:lumOff val="5000"/>
            </a:schemeClr>
          </a:solidFill>
        </a:ln>
      </c:spPr>
    </c:plotArea>
    <c:legend>
      <c:legendPos val="r"/>
      <c:layout>
        <c:manualLayout>
          <c:xMode val="edge"/>
          <c:yMode val="edge"/>
          <c:x val="0.75385943823917378"/>
          <c:y val="6.1403508771929821E-2"/>
          <c:w val="0.22898808317913943"/>
          <c:h val="0.8357710549339227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0762516460186503"/>
          <c:y val="2.2922636103151862E-2"/>
        </c:manualLayout>
      </c:layout>
      <c:overlay val="0"/>
    </c:title>
    <c:autoTitleDeleted val="0"/>
    <c:plotArea>
      <c:layout>
        <c:manualLayout>
          <c:layoutTarget val="inner"/>
          <c:xMode val="edge"/>
          <c:yMode val="edge"/>
          <c:x val="0.13675280871903209"/>
          <c:y val="0.10376038083931305"/>
          <c:w val="0.56507346107232348"/>
          <c:h val="0.74182539821103288"/>
        </c:manualLayout>
      </c:layout>
      <c:lineChart>
        <c:grouping val="standard"/>
        <c:varyColors val="0"/>
        <c:ser>
          <c:idx val="0"/>
          <c:order val="0"/>
          <c:tx>
            <c:strRef>
              <c:f>Outputs_with_historical_data!$B$509</c:f>
              <c:strCache>
                <c:ptCount val="1"/>
                <c:pt idx="0">
                  <c:v>Primary aged 20-29 - historical</c:v>
                </c:pt>
              </c:strCache>
            </c:strRef>
          </c:tx>
          <c:spPr>
            <a:ln>
              <a:solidFill>
                <a:schemeClr val="tx1"/>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Outputs_with_historical_data!$C$509:$V$509</c:f>
              <c:numCache>
                <c:formatCode>#,##0</c:formatCode>
                <c:ptCount val="20"/>
                <c:pt idx="0">
                  <c:v>47452.54</c:v>
                </c:pt>
                <c:pt idx="1">
                  <c:v>48279.17</c:v>
                </c:pt>
                <c:pt idx="2">
                  <c:v>51534.76</c:v>
                </c:pt>
                <c:pt idx="3">
                  <c:v>55121.740000000005</c:v>
                </c:pt>
                <c:pt idx="4">
                  <c:v>58525.770000000004</c:v>
                </c:pt>
                <c:pt idx="5">
                  <c:v>61175.92</c:v>
                </c:pt>
                <c:pt idx="6">
                  <c:v>61722.179999999993</c:v>
                </c:pt>
                <c:pt idx="7">
                  <c:v>60166.2</c:v>
                </c:pt>
                <c:pt idx="8">
                  <c:v>58593.23</c:v>
                </c:pt>
              </c:numCache>
            </c:numRef>
          </c:val>
          <c:smooth val="0"/>
          <c:extLst>
            <c:ext xmlns:c16="http://schemas.microsoft.com/office/drawing/2014/chart" uri="{C3380CC4-5D6E-409C-BE32-E72D297353CC}">
              <c16:uniqueId val="{00000000-FB8A-4F74-BD09-C5979D79082B}"/>
            </c:ext>
          </c:extLst>
        </c:ser>
        <c:ser>
          <c:idx val="1"/>
          <c:order val="1"/>
          <c:tx>
            <c:strRef>
              <c:f>Outputs_with_historical_data!$B$510</c:f>
              <c:strCache>
                <c:ptCount val="1"/>
                <c:pt idx="0">
                  <c:v>Primary aged 30-39 - historical</c:v>
                </c:pt>
              </c:strCache>
            </c:strRef>
          </c:tx>
          <c:spPr>
            <a:ln>
              <a:solidFill>
                <a:srgbClr val="FF0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Outputs_with_historical_data!$C$510:$V$510</c:f>
              <c:numCache>
                <c:formatCode>#,##0</c:formatCode>
                <c:ptCount val="20"/>
                <c:pt idx="0">
                  <c:v>66451.760000000009</c:v>
                </c:pt>
                <c:pt idx="1">
                  <c:v>68553.290000000008</c:v>
                </c:pt>
                <c:pt idx="2">
                  <c:v>70847.569999999992</c:v>
                </c:pt>
                <c:pt idx="3">
                  <c:v>72178.290000000008</c:v>
                </c:pt>
                <c:pt idx="4">
                  <c:v>73953.689999999988</c:v>
                </c:pt>
                <c:pt idx="5">
                  <c:v>75148.28</c:v>
                </c:pt>
                <c:pt idx="6">
                  <c:v>76665.06</c:v>
                </c:pt>
                <c:pt idx="7">
                  <c:v>77604.600000000006</c:v>
                </c:pt>
                <c:pt idx="8">
                  <c:v>79022.14</c:v>
                </c:pt>
              </c:numCache>
            </c:numRef>
          </c:val>
          <c:smooth val="0"/>
          <c:extLst>
            <c:ext xmlns:c16="http://schemas.microsoft.com/office/drawing/2014/chart" uri="{C3380CC4-5D6E-409C-BE32-E72D297353CC}">
              <c16:uniqueId val="{00000001-FB8A-4F74-BD09-C5979D79082B}"/>
            </c:ext>
          </c:extLst>
        </c:ser>
        <c:ser>
          <c:idx val="2"/>
          <c:order val="2"/>
          <c:tx>
            <c:strRef>
              <c:f>Outputs_with_historical_data!$B$511</c:f>
              <c:strCache>
                <c:ptCount val="1"/>
                <c:pt idx="0">
                  <c:v>Primary aged 40-49 - historical</c:v>
                </c:pt>
              </c:strCache>
            </c:strRef>
          </c:tx>
          <c:spPr>
            <a:ln>
              <a:solidFill>
                <a:srgbClr val="00B0F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Outputs_with_historical_data!$C$511:$V$511</c:f>
              <c:numCache>
                <c:formatCode>#,##0</c:formatCode>
                <c:ptCount val="20"/>
                <c:pt idx="0">
                  <c:v>51273.79</c:v>
                </c:pt>
                <c:pt idx="1">
                  <c:v>53672.45</c:v>
                </c:pt>
                <c:pt idx="2">
                  <c:v>56304.729999999996</c:v>
                </c:pt>
                <c:pt idx="3">
                  <c:v>58579.9</c:v>
                </c:pt>
                <c:pt idx="4">
                  <c:v>60543.14</c:v>
                </c:pt>
                <c:pt idx="5">
                  <c:v>61428.55</c:v>
                </c:pt>
                <c:pt idx="6">
                  <c:v>62059.95</c:v>
                </c:pt>
                <c:pt idx="7">
                  <c:v>62365.86</c:v>
                </c:pt>
                <c:pt idx="8">
                  <c:v>63306.11</c:v>
                </c:pt>
              </c:numCache>
            </c:numRef>
          </c:val>
          <c:smooth val="0"/>
          <c:extLst>
            <c:ext xmlns:c16="http://schemas.microsoft.com/office/drawing/2014/chart" uri="{C3380CC4-5D6E-409C-BE32-E72D297353CC}">
              <c16:uniqueId val="{00000002-FB8A-4F74-BD09-C5979D79082B}"/>
            </c:ext>
          </c:extLst>
        </c:ser>
        <c:ser>
          <c:idx val="3"/>
          <c:order val="3"/>
          <c:tx>
            <c:strRef>
              <c:f>Outputs_with_historical_data!$B$512</c:f>
              <c:strCache>
                <c:ptCount val="1"/>
                <c:pt idx="0">
                  <c:v>Primary aged 50-59 - historical</c:v>
                </c:pt>
              </c:strCache>
            </c:strRef>
          </c:tx>
          <c:spPr>
            <a:ln>
              <a:solidFill>
                <a:srgbClr val="92D05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Outputs_with_historical_data!$C$512:$V$512</c:f>
              <c:numCache>
                <c:formatCode>#,##0</c:formatCode>
                <c:ptCount val="20"/>
                <c:pt idx="0">
                  <c:v>45497.29</c:v>
                </c:pt>
                <c:pt idx="1">
                  <c:v>43059.880000000005</c:v>
                </c:pt>
                <c:pt idx="2">
                  <c:v>40575.300000000003</c:v>
                </c:pt>
                <c:pt idx="3">
                  <c:v>38788.58</c:v>
                </c:pt>
                <c:pt idx="4">
                  <c:v>37300.78</c:v>
                </c:pt>
                <c:pt idx="5">
                  <c:v>36789.72</c:v>
                </c:pt>
                <c:pt idx="6">
                  <c:v>36632.949999999997</c:v>
                </c:pt>
                <c:pt idx="7">
                  <c:v>36477.74</c:v>
                </c:pt>
                <c:pt idx="8">
                  <c:v>36584.75</c:v>
                </c:pt>
              </c:numCache>
            </c:numRef>
          </c:val>
          <c:smooth val="0"/>
          <c:extLst>
            <c:ext xmlns:c16="http://schemas.microsoft.com/office/drawing/2014/chart" uri="{C3380CC4-5D6E-409C-BE32-E72D297353CC}">
              <c16:uniqueId val="{00000003-FB8A-4F74-BD09-C5979D79082B}"/>
            </c:ext>
          </c:extLst>
        </c:ser>
        <c:ser>
          <c:idx val="4"/>
          <c:order val="4"/>
          <c:tx>
            <c:strRef>
              <c:f>Outputs_with_historical_data!$B$513</c:f>
              <c:strCache>
                <c:ptCount val="1"/>
                <c:pt idx="0">
                  <c:v>Primary aged 60 plus - historical</c:v>
                </c:pt>
              </c:strCache>
            </c:strRef>
          </c:tx>
          <c:spPr>
            <a:ln>
              <a:solidFill>
                <a:srgbClr val="FFC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Outputs_with_historical_data!$C$513:$V$513</c:f>
              <c:numCache>
                <c:formatCode>#,##0</c:formatCode>
                <c:ptCount val="20"/>
                <c:pt idx="0">
                  <c:v>5935.7199999999993</c:v>
                </c:pt>
                <c:pt idx="1">
                  <c:v>6161.25</c:v>
                </c:pt>
                <c:pt idx="2">
                  <c:v>6498.84</c:v>
                </c:pt>
                <c:pt idx="3">
                  <c:v>6524.45</c:v>
                </c:pt>
                <c:pt idx="4">
                  <c:v>6445.82</c:v>
                </c:pt>
                <c:pt idx="5">
                  <c:v>6315.98</c:v>
                </c:pt>
                <c:pt idx="6">
                  <c:v>6203.3799999999992</c:v>
                </c:pt>
                <c:pt idx="7">
                  <c:v>5824.3600000000006</c:v>
                </c:pt>
                <c:pt idx="8">
                  <c:v>5689.16</c:v>
                </c:pt>
              </c:numCache>
            </c:numRef>
          </c:val>
          <c:smooth val="0"/>
          <c:extLst>
            <c:ext xmlns:c16="http://schemas.microsoft.com/office/drawing/2014/chart" uri="{C3380CC4-5D6E-409C-BE32-E72D297353CC}">
              <c16:uniqueId val="{00000004-FB8A-4F74-BD09-C5979D79082B}"/>
            </c:ext>
          </c:extLst>
        </c:ser>
        <c:ser>
          <c:idx val="5"/>
          <c:order val="5"/>
          <c:tx>
            <c:strRef>
              <c:f>Outputs_with_historical_data!$B$514</c:f>
              <c:strCache>
                <c:ptCount val="1"/>
                <c:pt idx="0">
                  <c:v>Primary aged 20-29 - projected</c:v>
                </c:pt>
              </c:strCache>
            </c:strRef>
          </c:tx>
          <c:spPr>
            <a:ln>
              <a:solidFill>
                <a:schemeClr val="tx1"/>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Outputs_with_historical_data!$C$514:$V$514</c:f>
              <c:numCache>
                <c:formatCode>#,##0</c:formatCode>
                <c:ptCount val="20"/>
                <c:pt idx="8">
                  <c:v>58593.23</c:v>
                </c:pt>
                <c:pt idx="9">
                  <c:v>58397.909247652926</c:v>
                </c:pt>
                <c:pt idx="10">
                  <c:v>58861.093666413406</c:v>
                </c:pt>
                <c:pt idx="11">
                  <c:v>59251.742270636212</c:v>
                </c:pt>
                <c:pt idx="12">
                  <c:v>59664.885695146717</c:v>
                </c:pt>
                <c:pt idx="13">
                  <c:v>60044.052541347701</c:v>
                </c:pt>
                <c:pt idx="14">
                  <c:v>60589.207462355887</c:v>
                </c:pt>
                <c:pt idx="15">
                  <c:v>61133.440265673664</c:v>
                </c:pt>
                <c:pt idx="16">
                  <c:v>61557.913510821025</c:v>
                </c:pt>
                <c:pt idx="17">
                  <c:v>61850.681590259861</c:v>
                </c:pt>
                <c:pt idx="18">
                  <c:v>62296.929415751765</c:v>
                </c:pt>
                <c:pt idx="19">
                  <c:v>62512.026724850031</c:v>
                </c:pt>
              </c:numCache>
            </c:numRef>
          </c:val>
          <c:smooth val="0"/>
          <c:extLst>
            <c:ext xmlns:c16="http://schemas.microsoft.com/office/drawing/2014/chart" uri="{C3380CC4-5D6E-409C-BE32-E72D297353CC}">
              <c16:uniqueId val="{00000005-FB8A-4F74-BD09-C5979D79082B}"/>
            </c:ext>
          </c:extLst>
        </c:ser>
        <c:ser>
          <c:idx val="6"/>
          <c:order val="6"/>
          <c:tx>
            <c:strRef>
              <c:f>Outputs_with_historical_data!$B$515</c:f>
              <c:strCache>
                <c:ptCount val="1"/>
                <c:pt idx="0">
                  <c:v>Primary aged 30-39 - projected</c:v>
                </c:pt>
              </c:strCache>
            </c:strRef>
          </c:tx>
          <c:spPr>
            <a:ln>
              <a:solidFill>
                <a:srgbClr val="FF0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Outputs_with_historical_data!$C$515:$V$515</c:f>
              <c:numCache>
                <c:formatCode>#,##0</c:formatCode>
                <c:ptCount val="20"/>
                <c:pt idx="8">
                  <c:v>79022.14</c:v>
                </c:pt>
                <c:pt idx="9">
                  <c:v>79197.765168983387</c:v>
                </c:pt>
                <c:pt idx="10">
                  <c:v>78699.495656352781</c:v>
                </c:pt>
                <c:pt idx="11">
                  <c:v>77744.786240547503</c:v>
                </c:pt>
                <c:pt idx="12">
                  <c:v>76622.615867991728</c:v>
                </c:pt>
                <c:pt idx="13">
                  <c:v>75524.735654731892</c:v>
                </c:pt>
                <c:pt idx="14">
                  <c:v>74622.026442051152</c:v>
                </c:pt>
                <c:pt idx="15">
                  <c:v>73900.245989505856</c:v>
                </c:pt>
                <c:pt idx="16">
                  <c:v>73320.076765439022</c:v>
                </c:pt>
                <c:pt idx="17">
                  <c:v>72858.008430236267</c:v>
                </c:pt>
                <c:pt idx="18">
                  <c:v>72605.921780320379</c:v>
                </c:pt>
                <c:pt idx="19">
                  <c:v>72395.004554410436</c:v>
                </c:pt>
              </c:numCache>
            </c:numRef>
          </c:val>
          <c:smooth val="0"/>
          <c:extLst>
            <c:ext xmlns:c16="http://schemas.microsoft.com/office/drawing/2014/chart" uri="{C3380CC4-5D6E-409C-BE32-E72D297353CC}">
              <c16:uniqueId val="{00000006-FB8A-4F74-BD09-C5979D79082B}"/>
            </c:ext>
          </c:extLst>
        </c:ser>
        <c:ser>
          <c:idx val="7"/>
          <c:order val="7"/>
          <c:tx>
            <c:strRef>
              <c:f>Outputs_with_historical_data!$B$516</c:f>
              <c:strCache>
                <c:ptCount val="1"/>
                <c:pt idx="0">
                  <c:v>Primary aged 40-49 - projected</c:v>
                </c:pt>
              </c:strCache>
            </c:strRef>
          </c:tx>
          <c:spPr>
            <a:ln>
              <a:solidFill>
                <a:srgbClr val="00B0F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Outputs_with_historical_data!$C$516:$V$516</c:f>
              <c:numCache>
                <c:formatCode>#,##0</c:formatCode>
                <c:ptCount val="20"/>
                <c:pt idx="8">
                  <c:v>63306.11</c:v>
                </c:pt>
                <c:pt idx="9">
                  <c:v>63450.024745975417</c:v>
                </c:pt>
                <c:pt idx="10">
                  <c:v>63707.428482720046</c:v>
                </c:pt>
                <c:pt idx="11">
                  <c:v>63907.659381647893</c:v>
                </c:pt>
                <c:pt idx="12">
                  <c:v>64040.157231403777</c:v>
                </c:pt>
                <c:pt idx="13">
                  <c:v>64107.242032281509</c:v>
                </c:pt>
                <c:pt idx="14">
                  <c:v>64161.578340790096</c:v>
                </c:pt>
                <c:pt idx="15">
                  <c:v>64161.863842653242</c:v>
                </c:pt>
                <c:pt idx="16">
                  <c:v>64082.633166350599</c:v>
                </c:pt>
                <c:pt idx="17">
                  <c:v>63930.84085940443</c:v>
                </c:pt>
                <c:pt idx="18">
                  <c:v>63805.991027765485</c:v>
                </c:pt>
                <c:pt idx="19">
                  <c:v>63611.968599506326</c:v>
                </c:pt>
              </c:numCache>
            </c:numRef>
          </c:val>
          <c:smooth val="0"/>
          <c:extLst>
            <c:ext xmlns:c16="http://schemas.microsoft.com/office/drawing/2014/chart" uri="{C3380CC4-5D6E-409C-BE32-E72D297353CC}">
              <c16:uniqueId val="{00000007-FB8A-4F74-BD09-C5979D79082B}"/>
            </c:ext>
          </c:extLst>
        </c:ser>
        <c:ser>
          <c:idx val="8"/>
          <c:order val="8"/>
          <c:tx>
            <c:strRef>
              <c:f>Outputs_with_historical_data!$B$517</c:f>
              <c:strCache>
                <c:ptCount val="1"/>
                <c:pt idx="0">
                  <c:v>Primary aged 50-59 - projected</c:v>
                </c:pt>
              </c:strCache>
            </c:strRef>
          </c:tx>
          <c:spPr>
            <a:ln>
              <a:solidFill>
                <a:srgbClr val="92D05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Outputs_with_historical_data!$C$517:$V$517</c:f>
              <c:numCache>
                <c:formatCode>#,##0</c:formatCode>
                <c:ptCount val="20"/>
                <c:pt idx="8">
                  <c:v>36584.75</c:v>
                </c:pt>
                <c:pt idx="9">
                  <c:v>35919.407892833791</c:v>
                </c:pt>
                <c:pt idx="10">
                  <c:v>35440.722857612782</c:v>
                </c:pt>
                <c:pt idx="11">
                  <c:v>35050.800082219321</c:v>
                </c:pt>
                <c:pt idx="12">
                  <c:v>34736.792478510499</c:v>
                </c:pt>
                <c:pt idx="13">
                  <c:v>34499.153207833377</c:v>
                </c:pt>
                <c:pt idx="14">
                  <c:v>34352.571831921276</c:v>
                </c:pt>
                <c:pt idx="15">
                  <c:v>34264.759883582563</c:v>
                </c:pt>
                <c:pt idx="16">
                  <c:v>34206.833366398358</c:v>
                </c:pt>
                <c:pt idx="17">
                  <c:v>34163.031254429698</c:v>
                </c:pt>
                <c:pt idx="18">
                  <c:v>34160.035143038163</c:v>
                </c:pt>
                <c:pt idx="19">
                  <c:v>34139.953418337973</c:v>
                </c:pt>
              </c:numCache>
            </c:numRef>
          </c:val>
          <c:smooth val="0"/>
          <c:extLst>
            <c:ext xmlns:c16="http://schemas.microsoft.com/office/drawing/2014/chart" uri="{C3380CC4-5D6E-409C-BE32-E72D297353CC}">
              <c16:uniqueId val="{00000008-FB8A-4F74-BD09-C5979D79082B}"/>
            </c:ext>
          </c:extLst>
        </c:ser>
        <c:ser>
          <c:idx val="9"/>
          <c:order val="9"/>
          <c:tx>
            <c:strRef>
              <c:f>Outputs_with_historical_data!$B$518</c:f>
              <c:strCache>
                <c:ptCount val="1"/>
                <c:pt idx="0">
                  <c:v>Primary aged 60 plus - projected</c:v>
                </c:pt>
              </c:strCache>
            </c:strRef>
          </c:tx>
          <c:spPr>
            <a:ln>
              <a:solidFill>
                <a:srgbClr val="FFC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Outputs_with_historical_data!$C$518:$V$518</c:f>
              <c:numCache>
                <c:formatCode>#,##0</c:formatCode>
                <c:ptCount val="20"/>
                <c:pt idx="8">
                  <c:v>5689.16</c:v>
                </c:pt>
                <c:pt idx="9">
                  <c:v>5949.1488537720033</c:v>
                </c:pt>
                <c:pt idx="10">
                  <c:v>6036.8700799603948</c:v>
                </c:pt>
                <c:pt idx="11">
                  <c:v>6029.8575751107282</c:v>
                </c:pt>
                <c:pt idx="12">
                  <c:v>5982.7937224289763</c:v>
                </c:pt>
                <c:pt idx="13">
                  <c:v>5921.4612850869689</c:v>
                </c:pt>
                <c:pt idx="14">
                  <c:v>5865.4175045009088</c:v>
                </c:pt>
                <c:pt idx="15">
                  <c:v>5816.8262013158228</c:v>
                </c:pt>
                <c:pt idx="16">
                  <c:v>5774.8442215885107</c:v>
                </c:pt>
                <c:pt idx="17">
                  <c:v>5739.2824481441694</c:v>
                </c:pt>
                <c:pt idx="18">
                  <c:v>5717.3003396381282</c:v>
                </c:pt>
                <c:pt idx="19">
                  <c:v>5697.1303912602543</c:v>
                </c:pt>
              </c:numCache>
            </c:numRef>
          </c:val>
          <c:smooth val="0"/>
          <c:extLst>
            <c:ext xmlns:c16="http://schemas.microsoft.com/office/drawing/2014/chart" uri="{C3380CC4-5D6E-409C-BE32-E72D297353CC}">
              <c16:uniqueId val="{00000009-FB8A-4F74-BD09-C5979D79082B}"/>
            </c:ext>
          </c:extLst>
        </c:ser>
        <c:dLbls>
          <c:showLegendKey val="0"/>
          <c:showVal val="0"/>
          <c:showCatName val="0"/>
          <c:showSerName val="0"/>
          <c:showPercent val="0"/>
          <c:showBubbleSize val="0"/>
        </c:dLbls>
        <c:smooth val="0"/>
        <c:axId val="171718912"/>
        <c:axId val="171737088"/>
      </c:lineChart>
      <c:catAx>
        <c:axId val="17171891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737088"/>
        <c:crosses val="autoZero"/>
        <c:auto val="1"/>
        <c:lblAlgn val="ctr"/>
        <c:lblOffset val="100"/>
        <c:noMultiLvlLbl val="0"/>
      </c:catAx>
      <c:valAx>
        <c:axId val="17173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718912"/>
        <c:crosses val="autoZero"/>
        <c:crossBetween val="between"/>
      </c:valAx>
      <c:spPr>
        <a:ln>
          <a:solidFill>
            <a:schemeClr val="tx1">
              <a:lumMod val="95000"/>
              <a:lumOff val="5000"/>
            </a:schemeClr>
          </a:solidFill>
        </a:ln>
      </c:spPr>
    </c:plotArea>
    <c:legend>
      <c:legendPos val="r"/>
      <c:layout>
        <c:manualLayout>
          <c:xMode val="edge"/>
          <c:yMode val="edge"/>
          <c:x val="0.70932878270762223"/>
          <c:y val="7.3066052989794614E-2"/>
          <c:w val="0.27986348122866894"/>
          <c:h val="0.8538681948424068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SCIENCES</a:t>
            </a:r>
          </a:p>
        </c:rich>
      </c:tx>
      <c:overlay val="0"/>
    </c:title>
    <c:autoTitleDeleted val="0"/>
    <c:plotArea>
      <c:layout>
        <c:manualLayout>
          <c:layoutTarget val="inner"/>
          <c:xMode val="edge"/>
          <c:yMode val="edge"/>
          <c:x val="0.11423840769903762"/>
          <c:y val="0.12283573928258967"/>
          <c:w val="0.56431028459326549"/>
          <c:h val="0.71181029454651512"/>
        </c:manualLayout>
      </c:layout>
      <c:lineChart>
        <c:grouping val="standard"/>
        <c:varyColors val="0"/>
        <c:ser>
          <c:idx val="22"/>
          <c:order val="0"/>
          <c:tx>
            <c:strRef>
              <c:f>Entrant_need_figures!$B$112</c:f>
              <c:strCache>
                <c:ptCount val="1"/>
                <c:pt idx="0">
                  <c:v>BIOLOGY All Central Scenario</c:v>
                </c:pt>
              </c:strCache>
            </c:strRef>
          </c:tx>
          <c:spPr>
            <a:ln>
              <a:solidFill>
                <a:srgbClr val="00206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Entrant_need_figures!$C$112:$M$112</c:f>
              <c:numCache>
                <c:formatCode>#,##0</c:formatCode>
                <c:ptCount val="11"/>
                <c:pt idx="0">
                  <c:v>1620.5784582662438</c:v>
                </c:pt>
                <c:pt idx="1">
                  <c:v>1619.8412530828045</c:v>
                </c:pt>
                <c:pt idx="2">
                  <c:v>1591.1952490679721</c:v>
                </c:pt>
                <c:pt idx="3">
                  <c:v>1650.9359181655625</c:v>
                </c:pt>
                <c:pt idx="4">
                  <c:v>1660.5569620714577</c:v>
                </c:pt>
                <c:pt idx="5">
                  <c:v>1604.2376893899923</c:v>
                </c:pt>
                <c:pt idx="6">
                  <c:v>1608.1096776623954</c:v>
                </c:pt>
                <c:pt idx="7">
                  <c:v>1614.1204308287836</c:v>
                </c:pt>
                <c:pt idx="8">
                  <c:v>1598.5496062767506</c:v>
                </c:pt>
                <c:pt idx="9">
                  <c:v>1547.147266373217</c:v>
                </c:pt>
                <c:pt idx="10">
                  <c:v>1576.5529200846415</c:v>
                </c:pt>
              </c:numCache>
            </c:numRef>
          </c:val>
          <c:smooth val="0"/>
          <c:extLst>
            <c:ext xmlns:c16="http://schemas.microsoft.com/office/drawing/2014/chart" uri="{C3380CC4-5D6E-409C-BE32-E72D297353CC}">
              <c16:uniqueId val="{00000000-15D3-490A-AB8E-456EC4EED70A}"/>
            </c:ext>
          </c:extLst>
        </c:ser>
        <c:ser>
          <c:idx val="2"/>
          <c:order val="1"/>
          <c:tx>
            <c:strRef>
              <c:f>Entrant_need_figures!$B$91</c:f>
              <c:strCache>
                <c:ptCount val="1"/>
                <c:pt idx="0">
                  <c:v>BIOLOGY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Entrant_need_figures!$C$91:$M$91</c:f>
              <c:numCache>
                <c:formatCode>#,##0</c:formatCode>
                <c:ptCount val="11"/>
                <c:pt idx="0">
                  <c:v>1620.5784582662438</c:v>
                </c:pt>
                <c:pt idx="1">
                  <c:v>1619.8412530828045</c:v>
                </c:pt>
                <c:pt idx="2">
                  <c:v>1591.1952490679721</c:v>
                </c:pt>
                <c:pt idx="3">
                  <c:v>1650.9359181655625</c:v>
                </c:pt>
                <c:pt idx="4">
                  <c:v>1660.5569620714577</c:v>
                </c:pt>
                <c:pt idx="5">
                  <c:v>1604.2376893899923</c:v>
                </c:pt>
                <c:pt idx="6">
                  <c:v>1608.1096776623954</c:v>
                </c:pt>
                <c:pt idx="7">
                  <c:v>1614.1204308287836</c:v>
                </c:pt>
                <c:pt idx="8">
                  <c:v>1598.5496062767506</c:v>
                </c:pt>
                <c:pt idx="9">
                  <c:v>1547.147266373217</c:v>
                </c:pt>
                <c:pt idx="10">
                  <c:v>1576.5529200846415</c:v>
                </c:pt>
              </c:numCache>
            </c:numRef>
          </c:val>
          <c:smooth val="0"/>
          <c:extLst>
            <c:ext xmlns:c16="http://schemas.microsoft.com/office/drawing/2014/chart" uri="{C3380CC4-5D6E-409C-BE32-E72D297353CC}">
              <c16:uniqueId val="{00000001-15D3-490A-AB8E-456EC4EED70A}"/>
            </c:ext>
          </c:extLst>
        </c:ser>
        <c:ser>
          <c:idx val="24"/>
          <c:order val="2"/>
          <c:tx>
            <c:strRef>
              <c:f>Entrant_need_figures!$B$114</c:f>
              <c:strCache>
                <c:ptCount val="1"/>
                <c:pt idx="0">
                  <c:v>CHEMISTRY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Entrant_need_figures!$C$114:$M$114</c:f>
              <c:numCache>
                <c:formatCode>#,##0</c:formatCode>
                <c:ptCount val="11"/>
                <c:pt idx="0">
                  <c:v>1545.1631845054426</c:v>
                </c:pt>
                <c:pt idx="1">
                  <c:v>1547.8989496957008</c:v>
                </c:pt>
                <c:pt idx="2">
                  <c:v>1510.8848342364454</c:v>
                </c:pt>
                <c:pt idx="3">
                  <c:v>1565.6649373322948</c:v>
                </c:pt>
                <c:pt idx="4">
                  <c:v>1570.6651957846491</c:v>
                </c:pt>
                <c:pt idx="5">
                  <c:v>1509.8358730997984</c:v>
                </c:pt>
                <c:pt idx="6">
                  <c:v>1507.7732393754522</c:v>
                </c:pt>
                <c:pt idx="7">
                  <c:v>1514.165113858181</c:v>
                </c:pt>
                <c:pt idx="8">
                  <c:v>1495.6319856612481</c:v>
                </c:pt>
                <c:pt idx="9">
                  <c:v>1439.6856406546112</c:v>
                </c:pt>
                <c:pt idx="10">
                  <c:v>1463.662157587436</c:v>
                </c:pt>
              </c:numCache>
            </c:numRef>
          </c:val>
          <c:smooth val="0"/>
          <c:extLst>
            <c:ext xmlns:c16="http://schemas.microsoft.com/office/drawing/2014/chart" uri="{C3380CC4-5D6E-409C-BE32-E72D297353CC}">
              <c16:uniqueId val="{00000002-15D3-490A-AB8E-456EC4EED70A}"/>
            </c:ext>
          </c:extLst>
        </c:ser>
        <c:ser>
          <c:idx val="4"/>
          <c:order val="3"/>
          <c:tx>
            <c:strRef>
              <c:f>Entrant_need_figures!$B$93</c:f>
              <c:strCache>
                <c:ptCount val="1"/>
                <c:pt idx="0">
                  <c:v>CHEMISTRY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Entrant_need_figures!$C$93:$M$93</c:f>
              <c:numCache>
                <c:formatCode>#,##0</c:formatCode>
                <c:ptCount val="11"/>
                <c:pt idx="0">
                  <c:v>1545.1631845054426</c:v>
                </c:pt>
                <c:pt idx="1">
                  <c:v>1547.8989496957008</c:v>
                </c:pt>
                <c:pt idx="2">
                  <c:v>1510.8848342364454</c:v>
                </c:pt>
                <c:pt idx="3">
                  <c:v>1565.6649373322948</c:v>
                </c:pt>
                <c:pt idx="4">
                  <c:v>1570.6651957846491</c:v>
                </c:pt>
                <c:pt idx="5">
                  <c:v>1509.8358730997984</c:v>
                </c:pt>
                <c:pt idx="6">
                  <c:v>1507.7732393754522</c:v>
                </c:pt>
                <c:pt idx="7">
                  <c:v>1514.165113858181</c:v>
                </c:pt>
                <c:pt idx="8">
                  <c:v>1495.6319856612481</c:v>
                </c:pt>
                <c:pt idx="9">
                  <c:v>1439.6856406546112</c:v>
                </c:pt>
                <c:pt idx="10">
                  <c:v>1463.662157587436</c:v>
                </c:pt>
              </c:numCache>
            </c:numRef>
          </c:val>
          <c:smooth val="0"/>
          <c:extLst>
            <c:ext xmlns:c16="http://schemas.microsoft.com/office/drawing/2014/chart" uri="{C3380CC4-5D6E-409C-BE32-E72D297353CC}">
              <c16:uniqueId val="{00000003-15D3-490A-AB8E-456EC4EED70A}"/>
            </c:ext>
          </c:extLst>
        </c:ser>
        <c:ser>
          <c:idx val="37"/>
          <c:order val="4"/>
          <c:tx>
            <c:strRef>
              <c:f>Entrant_need_figures!$B$128</c:f>
              <c:strCache>
                <c:ptCount val="1"/>
                <c:pt idx="0">
                  <c:v>PHYSICS All Central Scenario</c:v>
                </c:pt>
              </c:strCache>
            </c:strRef>
          </c:tx>
          <c:spPr>
            <a:ln>
              <a:solidFill>
                <a:srgbClr val="92D050">
                  <a:alpha val="6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Entrant_need_figures!$C$128:$M$128</c:f>
              <c:numCache>
                <c:formatCode>#,##0</c:formatCode>
                <c:ptCount val="11"/>
                <c:pt idx="0">
                  <c:v>1545.8497582287982</c:v>
                </c:pt>
                <c:pt idx="1">
                  <c:v>1574.7796641383281</c:v>
                </c:pt>
                <c:pt idx="2">
                  <c:v>1532.1991165600582</c:v>
                </c:pt>
                <c:pt idx="3">
                  <c:v>1591.8368584766904</c:v>
                </c:pt>
                <c:pt idx="4">
                  <c:v>1589.6756418112132</c:v>
                </c:pt>
                <c:pt idx="5">
                  <c:v>1525.5754795572648</c:v>
                </c:pt>
                <c:pt idx="6">
                  <c:v>1515.0712067471279</c:v>
                </c:pt>
                <c:pt idx="7">
                  <c:v>1519.3544361181296</c:v>
                </c:pt>
                <c:pt idx="8">
                  <c:v>1498.2656281650275</c:v>
                </c:pt>
                <c:pt idx="9">
                  <c:v>1440.3243208796971</c:v>
                </c:pt>
                <c:pt idx="10">
                  <c:v>1459.9551042821149</c:v>
                </c:pt>
              </c:numCache>
            </c:numRef>
          </c:val>
          <c:smooth val="0"/>
          <c:extLst>
            <c:ext xmlns:c16="http://schemas.microsoft.com/office/drawing/2014/chart" uri="{C3380CC4-5D6E-409C-BE32-E72D297353CC}">
              <c16:uniqueId val="{00000004-15D3-490A-AB8E-456EC4EED70A}"/>
            </c:ext>
          </c:extLst>
        </c:ser>
        <c:ser>
          <c:idx val="17"/>
          <c:order val="5"/>
          <c:tx>
            <c:strRef>
              <c:f>Entrant_need_figures!$B$107</c:f>
              <c:strCache>
                <c:ptCount val="1"/>
                <c:pt idx="0">
                  <c:v>PHYSICS Scenario Selected</c:v>
                </c:pt>
              </c:strCache>
            </c:strRef>
          </c:tx>
          <c:spPr>
            <a:ln>
              <a:solidFill>
                <a:srgbClr val="92D05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Entrant_need_figures!$C$107:$M$107</c:f>
              <c:numCache>
                <c:formatCode>#,##0</c:formatCode>
                <c:ptCount val="11"/>
                <c:pt idx="0">
                  <c:v>1545.8497582287982</c:v>
                </c:pt>
                <c:pt idx="1">
                  <c:v>1574.7796641383281</c:v>
                </c:pt>
                <c:pt idx="2">
                  <c:v>1532.1991165600582</c:v>
                </c:pt>
                <c:pt idx="3">
                  <c:v>1591.8368584766904</c:v>
                </c:pt>
                <c:pt idx="4">
                  <c:v>1589.6756418112132</c:v>
                </c:pt>
                <c:pt idx="5">
                  <c:v>1525.5754795572648</c:v>
                </c:pt>
                <c:pt idx="6">
                  <c:v>1515.0712067471279</c:v>
                </c:pt>
                <c:pt idx="7">
                  <c:v>1519.3544361181296</c:v>
                </c:pt>
                <c:pt idx="8">
                  <c:v>1498.2656281650275</c:v>
                </c:pt>
                <c:pt idx="9">
                  <c:v>1440.3243208796971</c:v>
                </c:pt>
                <c:pt idx="10">
                  <c:v>1459.9551042821149</c:v>
                </c:pt>
              </c:numCache>
            </c:numRef>
          </c:val>
          <c:smooth val="0"/>
          <c:extLst>
            <c:ext xmlns:c16="http://schemas.microsoft.com/office/drawing/2014/chart" uri="{C3380CC4-5D6E-409C-BE32-E72D297353CC}">
              <c16:uniqueId val="{00000005-15D3-490A-AB8E-456EC4EED70A}"/>
            </c:ext>
          </c:extLst>
        </c:ser>
        <c:dLbls>
          <c:showLegendKey val="0"/>
          <c:showVal val="0"/>
          <c:showCatName val="0"/>
          <c:showSerName val="0"/>
          <c:showPercent val="0"/>
          <c:showBubbleSize val="0"/>
        </c:dLbls>
        <c:smooth val="0"/>
        <c:axId val="148297216"/>
        <c:axId val="148298752"/>
      </c:lineChart>
      <c:catAx>
        <c:axId val="1482972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98752"/>
        <c:crosses val="autoZero"/>
        <c:auto val="1"/>
        <c:lblAlgn val="ctr"/>
        <c:lblOffset val="100"/>
        <c:noMultiLvlLbl val="0"/>
      </c:catAx>
      <c:valAx>
        <c:axId val="1482987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97216"/>
        <c:crosses val="autoZero"/>
        <c:crossBetween val="between"/>
      </c:valAx>
      <c:spPr>
        <a:ln>
          <a:solidFill>
            <a:schemeClr val="tx1">
              <a:lumMod val="95000"/>
              <a:lumOff val="5000"/>
            </a:schemeClr>
          </a:solidFill>
        </a:ln>
      </c:spPr>
    </c:plotArea>
    <c:legend>
      <c:legendPos val="r"/>
      <c:layout>
        <c:manualLayout>
          <c:xMode val="edge"/>
          <c:yMode val="edge"/>
          <c:x val="0.70075433900250683"/>
          <c:y val="4.3554189872607389E-2"/>
          <c:w val="0.28164289223067263"/>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867276846804406"/>
          <c:y val="2.2922636103151862E-2"/>
        </c:manualLayout>
      </c:layout>
      <c:overlay val="0"/>
    </c:title>
    <c:autoTitleDeleted val="0"/>
    <c:plotArea>
      <c:layout>
        <c:manualLayout>
          <c:layoutTarget val="inner"/>
          <c:xMode val="edge"/>
          <c:yMode val="edge"/>
          <c:x val="0.13675280871903209"/>
          <c:y val="0.10372210315426549"/>
          <c:w val="0.54672756225593755"/>
          <c:h val="0.74186361412663648"/>
        </c:manualLayout>
      </c:layout>
      <c:lineChart>
        <c:grouping val="standard"/>
        <c:varyColors val="0"/>
        <c:ser>
          <c:idx val="10"/>
          <c:order val="0"/>
          <c:tx>
            <c:strRef>
              <c:f>Outputs_with_historical_data!$B$519</c:f>
              <c:strCache>
                <c:ptCount val="1"/>
                <c:pt idx="0">
                  <c:v>Secondary aged 20-29 - historical</c:v>
                </c:pt>
              </c:strCache>
            </c:strRef>
          </c:tx>
          <c:spPr>
            <a:ln>
              <a:solidFill>
                <a:schemeClr val="tx1"/>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Outputs_with_historical_data!$C$519:$V$519</c:f>
              <c:numCache>
                <c:formatCode>#,##0</c:formatCode>
                <c:ptCount val="20"/>
                <c:pt idx="0">
                  <c:v>52021.485000000001</c:v>
                </c:pt>
                <c:pt idx="1">
                  <c:v>49427.976999999999</c:v>
                </c:pt>
                <c:pt idx="2">
                  <c:v>49770.748999999996</c:v>
                </c:pt>
                <c:pt idx="3">
                  <c:v>48396.415000000001</c:v>
                </c:pt>
                <c:pt idx="4">
                  <c:v>47488.129000000001</c:v>
                </c:pt>
                <c:pt idx="5">
                  <c:v>46025.069000000003</c:v>
                </c:pt>
                <c:pt idx="6">
                  <c:v>44637.279999999999</c:v>
                </c:pt>
                <c:pt idx="7">
                  <c:v>42855.979000000007</c:v>
                </c:pt>
                <c:pt idx="8">
                  <c:v>41524.025999999998</c:v>
                </c:pt>
              </c:numCache>
            </c:numRef>
          </c:val>
          <c:smooth val="0"/>
          <c:extLst>
            <c:ext xmlns:c16="http://schemas.microsoft.com/office/drawing/2014/chart" uri="{C3380CC4-5D6E-409C-BE32-E72D297353CC}">
              <c16:uniqueId val="{00000000-A907-4F52-B390-B8CF825C8D86}"/>
            </c:ext>
          </c:extLst>
        </c:ser>
        <c:ser>
          <c:idx val="11"/>
          <c:order val="1"/>
          <c:tx>
            <c:strRef>
              <c:f>Outputs_with_historical_data!$B$520</c:f>
              <c:strCache>
                <c:ptCount val="1"/>
                <c:pt idx="0">
                  <c:v>Secondary aged 30-39 - historical</c:v>
                </c:pt>
              </c:strCache>
            </c:strRef>
          </c:tx>
          <c:spPr>
            <a:ln>
              <a:solidFill>
                <a:srgbClr val="FF0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Outputs_with_historical_data!$C$520:$V$520</c:f>
              <c:numCache>
                <c:formatCode>#,##0</c:formatCode>
                <c:ptCount val="20"/>
                <c:pt idx="0">
                  <c:v>71398.508000000002</c:v>
                </c:pt>
                <c:pt idx="1">
                  <c:v>72762.735000000015</c:v>
                </c:pt>
                <c:pt idx="2">
                  <c:v>74545.539000000004</c:v>
                </c:pt>
                <c:pt idx="3">
                  <c:v>75036.560999999987</c:v>
                </c:pt>
                <c:pt idx="4">
                  <c:v>75461.262000000002</c:v>
                </c:pt>
                <c:pt idx="5">
                  <c:v>74422.567999999999</c:v>
                </c:pt>
                <c:pt idx="6">
                  <c:v>74223.252999999997</c:v>
                </c:pt>
                <c:pt idx="7">
                  <c:v>73251.301000000007</c:v>
                </c:pt>
                <c:pt idx="8">
                  <c:v>73032.438999999998</c:v>
                </c:pt>
              </c:numCache>
            </c:numRef>
          </c:val>
          <c:smooth val="0"/>
          <c:extLst>
            <c:ext xmlns:c16="http://schemas.microsoft.com/office/drawing/2014/chart" uri="{C3380CC4-5D6E-409C-BE32-E72D297353CC}">
              <c16:uniqueId val="{00000001-A907-4F52-B390-B8CF825C8D86}"/>
            </c:ext>
          </c:extLst>
        </c:ser>
        <c:ser>
          <c:idx val="12"/>
          <c:order val="2"/>
          <c:tx>
            <c:strRef>
              <c:f>Outputs_with_historical_data!$B$521</c:f>
              <c:strCache>
                <c:ptCount val="1"/>
                <c:pt idx="0">
                  <c:v>Secondary aged 40-49 - historical</c:v>
                </c:pt>
              </c:strCache>
            </c:strRef>
          </c:tx>
          <c:spPr>
            <a:ln>
              <a:solidFill>
                <a:srgbClr val="00B0F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Outputs_with_historical_data!$C$521:$V$521</c:f>
              <c:numCache>
                <c:formatCode>#,##0</c:formatCode>
                <c:ptCount val="20"/>
                <c:pt idx="0">
                  <c:v>51079.278000000006</c:v>
                </c:pt>
                <c:pt idx="1">
                  <c:v>52010.161</c:v>
                </c:pt>
                <c:pt idx="2">
                  <c:v>53837.861000000004</c:v>
                </c:pt>
                <c:pt idx="3">
                  <c:v>54679.712000000007</c:v>
                </c:pt>
                <c:pt idx="4">
                  <c:v>55404.614000000001</c:v>
                </c:pt>
                <c:pt idx="5">
                  <c:v>55716.147999999994</c:v>
                </c:pt>
                <c:pt idx="6">
                  <c:v>56397.079000000005</c:v>
                </c:pt>
                <c:pt idx="7">
                  <c:v>56883.947999999997</c:v>
                </c:pt>
                <c:pt idx="8">
                  <c:v>57941.193999999996</c:v>
                </c:pt>
              </c:numCache>
            </c:numRef>
          </c:val>
          <c:smooth val="0"/>
          <c:extLst>
            <c:ext xmlns:c16="http://schemas.microsoft.com/office/drawing/2014/chart" uri="{C3380CC4-5D6E-409C-BE32-E72D297353CC}">
              <c16:uniqueId val="{00000002-A907-4F52-B390-B8CF825C8D86}"/>
            </c:ext>
          </c:extLst>
        </c:ser>
        <c:ser>
          <c:idx val="13"/>
          <c:order val="3"/>
          <c:tx>
            <c:strRef>
              <c:f>Outputs_with_historical_data!$B$522</c:f>
              <c:strCache>
                <c:ptCount val="1"/>
                <c:pt idx="0">
                  <c:v>Secondary aged 50-59 - historical</c:v>
                </c:pt>
              </c:strCache>
            </c:strRef>
          </c:tx>
          <c:spPr>
            <a:ln>
              <a:solidFill>
                <a:srgbClr val="92D05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Outputs_with_historical_data!$C$522:$V$522</c:f>
              <c:numCache>
                <c:formatCode>#,##0</c:formatCode>
                <c:ptCount val="20"/>
                <c:pt idx="0">
                  <c:v>45105.938000000002</c:v>
                </c:pt>
                <c:pt idx="1">
                  <c:v>42371.026999999995</c:v>
                </c:pt>
                <c:pt idx="2">
                  <c:v>40042.154999999999</c:v>
                </c:pt>
                <c:pt idx="3">
                  <c:v>37764.558999999994</c:v>
                </c:pt>
                <c:pt idx="4">
                  <c:v>35865.891000000003</c:v>
                </c:pt>
                <c:pt idx="5">
                  <c:v>34353.050999999999</c:v>
                </c:pt>
                <c:pt idx="6">
                  <c:v>33008.44</c:v>
                </c:pt>
                <c:pt idx="7">
                  <c:v>31819.252999999997</c:v>
                </c:pt>
                <c:pt idx="8">
                  <c:v>31741.007000000001</c:v>
                </c:pt>
              </c:numCache>
            </c:numRef>
          </c:val>
          <c:smooth val="0"/>
          <c:extLst>
            <c:ext xmlns:c16="http://schemas.microsoft.com/office/drawing/2014/chart" uri="{C3380CC4-5D6E-409C-BE32-E72D297353CC}">
              <c16:uniqueId val="{00000003-A907-4F52-B390-B8CF825C8D86}"/>
            </c:ext>
          </c:extLst>
        </c:ser>
        <c:ser>
          <c:idx val="14"/>
          <c:order val="4"/>
          <c:tx>
            <c:strRef>
              <c:f>Outputs_with_historical_data!$B$523</c:f>
              <c:strCache>
                <c:ptCount val="1"/>
                <c:pt idx="0">
                  <c:v>Secondary aged 60 plus - historical</c:v>
                </c:pt>
              </c:strCache>
            </c:strRef>
          </c:tx>
          <c:spPr>
            <a:ln>
              <a:solidFill>
                <a:srgbClr val="FFC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Outputs_with_historical_data!$C$523:$V$523</c:f>
              <c:numCache>
                <c:formatCode>#,##0</c:formatCode>
                <c:ptCount val="20"/>
                <c:pt idx="0">
                  <c:v>5193.2419999999993</c:v>
                </c:pt>
                <c:pt idx="1">
                  <c:v>5278.9149999999991</c:v>
                </c:pt>
                <c:pt idx="2">
                  <c:v>5310.4449999999997</c:v>
                </c:pt>
                <c:pt idx="3">
                  <c:v>5224.3109999999997</c:v>
                </c:pt>
                <c:pt idx="4">
                  <c:v>5098.357</c:v>
                </c:pt>
                <c:pt idx="5">
                  <c:v>4879.9259999999995</c:v>
                </c:pt>
                <c:pt idx="6">
                  <c:v>4654.3820000000005</c:v>
                </c:pt>
                <c:pt idx="7">
                  <c:v>4526.366</c:v>
                </c:pt>
                <c:pt idx="8">
                  <c:v>4545.5230000000001</c:v>
                </c:pt>
              </c:numCache>
            </c:numRef>
          </c:val>
          <c:smooth val="0"/>
          <c:extLst>
            <c:ext xmlns:c16="http://schemas.microsoft.com/office/drawing/2014/chart" uri="{C3380CC4-5D6E-409C-BE32-E72D297353CC}">
              <c16:uniqueId val="{00000004-A907-4F52-B390-B8CF825C8D86}"/>
            </c:ext>
          </c:extLst>
        </c:ser>
        <c:ser>
          <c:idx val="15"/>
          <c:order val="5"/>
          <c:tx>
            <c:strRef>
              <c:f>Outputs_with_historical_data!$B$524</c:f>
              <c:strCache>
                <c:ptCount val="1"/>
                <c:pt idx="0">
                  <c:v>Secondary aged 20-29 - projected</c:v>
                </c:pt>
              </c:strCache>
            </c:strRef>
          </c:tx>
          <c:spPr>
            <a:ln>
              <a:solidFill>
                <a:schemeClr val="tx1"/>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Outputs_with_historical_data!$C$524:$V$524</c:f>
              <c:numCache>
                <c:formatCode>#,##0</c:formatCode>
                <c:ptCount val="20"/>
                <c:pt idx="8">
                  <c:v>41524.025999999998</c:v>
                </c:pt>
                <c:pt idx="9">
                  <c:v>43833.268764829831</c:v>
                </c:pt>
                <c:pt idx="10">
                  <c:v>46024.191669831242</c:v>
                </c:pt>
                <c:pt idx="11">
                  <c:v>48135.397953678199</c:v>
                </c:pt>
                <c:pt idx="12">
                  <c:v>50152.842062324598</c:v>
                </c:pt>
                <c:pt idx="13">
                  <c:v>51633.811748329637</c:v>
                </c:pt>
                <c:pt idx="14">
                  <c:v>52379.262406563386</c:v>
                </c:pt>
                <c:pt idx="15">
                  <c:v>52879.586842198092</c:v>
                </c:pt>
                <c:pt idx="16">
                  <c:v>53132.463507832981</c:v>
                </c:pt>
                <c:pt idx="17">
                  <c:v>53199.732572847519</c:v>
                </c:pt>
                <c:pt idx="18">
                  <c:v>53000.225605404965</c:v>
                </c:pt>
                <c:pt idx="19">
                  <c:v>53091.084945648763</c:v>
                </c:pt>
              </c:numCache>
            </c:numRef>
          </c:val>
          <c:smooth val="0"/>
          <c:extLst>
            <c:ext xmlns:c16="http://schemas.microsoft.com/office/drawing/2014/chart" uri="{C3380CC4-5D6E-409C-BE32-E72D297353CC}">
              <c16:uniqueId val="{00000005-A907-4F52-B390-B8CF825C8D86}"/>
            </c:ext>
          </c:extLst>
        </c:ser>
        <c:ser>
          <c:idx val="16"/>
          <c:order val="6"/>
          <c:tx>
            <c:strRef>
              <c:f>Outputs_with_historical_data!$B$525</c:f>
              <c:strCache>
                <c:ptCount val="1"/>
                <c:pt idx="0">
                  <c:v>Secondary aged 30-39 - projected</c:v>
                </c:pt>
              </c:strCache>
            </c:strRef>
          </c:tx>
          <c:spPr>
            <a:ln>
              <a:solidFill>
                <a:srgbClr val="FF0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Outputs_with_historical_data!$C$525:$V$525</c:f>
              <c:numCache>
                <c:formatCode>#,##0</c:formatCode>
                <c:ptCount val="20"/>
                <c:pt idx="8">
                  <c:v>73032.438999999998</c:v>
                </c:pt>
                <c:pt idx="9">
                  <c:v>72014.718854635488</c:v>
                </c:pt>
                <c:pt idx="10">
                  <c:v>70918.52233112391</c:v>
                </c:pt>
                <c:pt idx="11">
                  <c:v>70049.906658955821</c:v>
                </c:pt>
                <c:pt idx="12">
                  <c:v>69472.179927653982</c:v>
                </c:pt>
                <c:pt idx="13">
                  <c:v>69076.806529281079</c:v>
                </c:pt>
                <c:pt idx="14">
                  <c:v>68695.89880314999</c:v>
                </c:pt>
                <c:pt idx="15">
                  <c:v>68440.477769714838</c:v>
                </c:pt>
                <c:pt idx="16">
                  <c:v>68246.242185535812</c:v>
                </c:pt>
                <c:pt idx="17">
                  <c:v>68081.944587616905</c:v>
                </c:pt>
                <c:pt idx="18">
                  <c:v>67861.676059554637</c:v>
                </c:pt>
                <c:pt idx="19">
                  <c:v>67796.431222732557</c:v>
                </c:pt>
              </c:numCache>
            </c:numRef>
          </c:val>
          <c:smooth val="0"/>
          <c:extLst>
            <c:ext xmlns:c16="http://schemas.microsoft.com/office/drawing/2014/chart" uri="{C3380CC4-5D6E-409C-BE32-E72D297353CC}">
              <c16:uniqueId val="{00000006-A907-4F52-B390-B8CF825C8D86}"/>
            </c:ext>
          </c:extLst>
        </c:ser>
        <c:ser>
          <c:idx val="17"/>
          <c:order val="7"/>
          <c:tx>
            <c:strRef>
              <c:f>Outputs_with_historical_data!$B$526</c:f>
              <c:strCache>
                <c:ptCount val="1"/>
                <c:pt idx="0">
                  <c:v>Secondary aged 40-49 - projected</c:v>
                </c:pt>
              </c:strCache>
            </c:strRef>
          </c:tx>
          <c:spPr>
            <a:ln>
              <a:solidFill>
                <a:srgbClr val="00B0F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Outputs_with_historical_data!$C$526:$V$526</c:f>
              <c:numCache>
                <c:formatCode>#,##0</c:formatCode>
                <c:ptCount val="20"/>
                <c:pt idx="8">
                  <c:v>57941.193999999996</c:v>
                </c:pt>
                <c:pt idx="9">
                  <c:v>58642.368437396901</c:v>
                </c:pt>
                <c:pt idx="10">
                  <c:v>59127.989945008354</c:v>
                </c:pt>
                <c:pt idx="11">
                  <c:v>59502.404653815131</c:v>
                </c:pt>
                <c:pt idx="12">
                  <c:v>59748.714531179372</c:v>
                </c:pt>
                <c:pt idx="13">
                  <c:v>59829.634410087936</c:v>
                </c:pt>
                <c:pt idx="14">
                  <c:v>59686.376859009797</c:v>
                </c:pt>
                <c:pt idx="15">
                  <c:v>59462.294229565108</c:v>
                </c:pt>
                <c:pt idx="16">
                  <c:v>59169.680896659651</c:v>
                </c:pt>
                <c:pt idx="17">
                  <c:v>58835.742755020685</c:v>
                </c:pt>
                <c:pt idx="18">
                  <c:v>58439.873482728013</c:v>
                </c:pt>
                <c:pt idx="19">
                  <c:v>58152.088437218445</c:v>
                </c:pt>
              </c:numCache>
            </c:numRef>
          </c:val>
          <c:smooth val="0"/>
          <c:extLst>
            <c:ext xmlns:c16="http://schemas.microsoft.com/office/drawing/2014/chart" uri="{C3380CC4-5D6E-409C-BE32-E72D297353CC}">
              <c16:uniqueId val="{00000007-A907-4F52-B390-B8CF825C8D86}"/>
            </c:ext>
          </c:extLst>
        </c:ser>
        <c:ser>
          <c:idx val="18"/>
          <c:order val="8"/>
          <c:tx>
            <c:strRef>
              <c:f>Outputs_with_historical_data!$B$527</c:f>
              <c:strCache>
                <c:ptCount val="1"/>
                <c:pt idx="0">
                  <c:v>Secondary aged 50-59 - projected</c:v>
                </c:pt>
              </c:strCache>
            </c:strRef>
          </c:tx>
          <c:spPr>
            <a:ln>
              <a:solidFill>
                <a:srgbClr val="92D05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Outputs_with_historical_data!$C$527:$V$527</c:f>
              <c:numCache>
                <c:formatCode>#,##0</c:formatCode>
                <c:ptCount val="20"/>
                <c:pt idx="8">
                  <c:v>31741.007000000001</c:v>
                </c:pt>
                <c:pt idx="9">
                  <c:v>31274.205602964495</c:v>
                </c:pt>
                <c:pt idx="10">
                  <c:v>31081.399381015646</c:v>
                </c:pt>
                <c:pt idx="11">
                  <c:v>31089.005154715633</c:v>
                </c:pt>
                <c:pt idx="12">
                  <c:v>31200.478694828827</c:v>
                </c:pt>
                <c:pt idx="13">
                  <c:v>31330.796432996329</c:v>
                </c:pt>
                <c:pt idx="14">
                  <c:v>31401.950399995545</c:v>
                </c:pt>
                <c:pt idx="15">
                  <c:v>31458.812786411247</c:v>
                </c:pt>
                <c:pt idx="16">
                  <c:v>31481.468235029894</c:v>
                </c:pt>
                <c:pt idx="17">
                  <c:v>31467.138303708307</c:v>
                </c:pt>
                <c:pt idx="18">
                  <c:v>31394.024466193077</c:v>
                </c:pt>
                <c:pt idx="19">
                  <c:v>31351.781081675366</c:v>
                </c:pt>
              </c:numCache>
            </c:numRef>
          </c:val>
          <c:smooth val="0"/>
          <c:extLst>
            <c:ext xmlns:c16="http://schemas.microsoft.com/office/drawing/2014/chart" uri="{C3380CC4-5D6E-409C-BE32-E72D297353CC}">
              <c16:uniqueId val="{00000008-A907-4F52-B390-B8CF825C8D86}"/>
            </c:ext>
          </c:extLst>
        </c:ser>
        <c:ser>
          <c:idx val="19"/>
          <c:order val="9"/>
          <c:tx>
            <c:strRef>
              <c:f>Outputs_with_historical_data!$B$528</c:f>
              <c:strCache>
                <c:ptCount val="1"/>
                <c:pt idx="0">
                  <c:v>Secondary aged 60 plus - projected</c:v>
                </c:pt>
              </c:strCache>
            </c:strRef>
          </c:tx>
          <c:spPr>
            <a:ln>
              <a:solidFill>
                <a:srgbClr val="FFC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Outputs_with_historical_data!$C$528:$V$528</c:f>
              <c:numCache>
                <c:formatCode>#,##0</c:formatCode>
                <c:ptCount val="20"/>
                <c:pt idx="8">
                  <c:v>4545.5230000000001</c:v>
                </c:pt>
                <c:pt idx="9">
                  <c:v>5118.8401253807624</c:v>
                </c:pt>
                <c:pt idx="10">
                  <c:v>5370.4958243628034</c:v>
                </c:pt>
                <c:pt idx="11">
                  <c:v>5476.4412101029502</c:v>
                </c:pt>
                <c:pt idx="12">
                  <c:v>5524.4835638222257</c:v>
                </c:pt>
                <c:pt idx="13">
                  <c:v>5538.2314531168313</c:v>
                </c:pt>
                <c:pt idx="14">
                  <c:v>5526.4431281027564</c:v>
                </c:pt>
                <c:pt idx="15">
                  <c:v>5513.5108969971434</c:v>
                </c:pt>
                <c:pt idx="16">
                  <c:v>5500.1015030008648</c:v>
                </c:pt>
                <c:pt idx="17">
                  <c:v>5487.0050304799743</c:v>
                </c:pt>
                <c:pt idx="18">
                  <c:v>5468.4116094013825</c:v>
                </c:pt>
                <c:pt idx="19">
                  <c:v>5464.4820452362246</c:v>
                </c:pt>
              </c:numCache>
            </c:numRef>
          </c:val>
          <c:smooth val="0"/>
          <c:extLst>
            <c:ext xmlns:c16="http://schemas.microsoft.com/office/drawing/2014/chart" uri="{C3380CC4-5D6E-409C-BE32-E72D297353CC}">
              <c16:uniqueId val="{00000009-A907-4F52-B390-B8CF825C8D86}"/>
            </c:ext>
          </c:extLst>
        </c:ser>
        <c:dLbls>
          <c:showLegendKey val="0"/>
          <c:showVal val="0"/>
          <c:showCatName val="0"/>
          <c:showSerName val="0"/>
          <c:showPercent val="0"/>
          <c:showBubbleSize val="0"/>
        </c:dLbls>
        <c:smooth val="0"/>
        <c:axId val="172051456"/>
        <c:axId val="172061440"/>
      </c:lineChart>
      <c:catAx>
        <c:axId val="1720514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061440"/>
        <c:crosses val="autoZero"/>
        <c:auto val="1"/>
        <c:lblAlgn val="ctr"/>
        <c:lblOffset val="100"/>
        <c:noMultiLvlLbl val="0"/>
      </c:catAx>
      <c:valAx>
        <c:axId val="1720614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2051456"/>
        <c:crosses val="autoZero"/>
        <c:crossBetween val="between"/>
      </c:valAx>
      <c:spPr>
        <a:ln>
          <a:solidFill>
            <a:schemeClr val="tx1">
              <a:lumMod val="95000"/>
              <a:lumOff val="5000"/>
            </a:schemeClr>
          </a:solidFill>
        </a:ln>
      </c:spPr>
    </c:plotArea>
    <c:legend>
      <c:legendPos val="r"/>
      <c:layout>
        <c:manualLayout>
          <c:xMode val="edge"/>
          <c:yMode val="edge"/>
          <c:x val="0.69316302128900553"/>
          <c:y val="7.0200723476900623E-2"/>
          <c:w val="0.2846156538125042"/>
          <c:h val="0.8538681948424068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139032107287959"/>
          <c:y val="2.2922636103151862E-2"/>
        </c:manualLayout>
      </c:layout>
      <c:overlay val="0"/>
    </c:title>
    <c:autoTitleDeleted val="0"/>
    <c:plotArea>
      <c:layout>
        <c:manualLayout>
          <c:layoutTarget val="inner"/>
          <c:xMode val="edge"/>
          <c:yMode val="edge"/>
          <c:x val="0.10597634812693868"/>
          <c:y val="0.10488268684418788"/>
          <c:w val="0.59342021902434605"/>
          <c:h val="0.74070319572309429"/>
        </c:manualLayout>
      </c:layout>
      <c:lineChart>
        <c:grouping val="standard"/>
        <c:varyColors val="0"/>
        <c:ser>
          <c:idx val="0"/>
          <c:order val="0"/>
          <c:tx>
            <c:strRef>
              <c:f>Outputs_with_historical_data!$B$568</c:f>
              <c:strCache>
                <c:ptCount val="1"/>
                <c:pt idx="0">
                  <c:v>Primary 20-29 - historical</c:v>
                </c:pt>
              </c:strCache>
            </c:strRef>
          </c:tx>
          <c:spPr>
            <a:ln>
              <a:solidFill>
                <a:schemeClr val="tx1"/>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Outputs_with_historical_data!$C$568:$V$568</c:f>
              <c:numCache>
                <c:formatCode>0%</c:formatCode>
                <c:ptCount val="20"/>
                <c:pt idx="0">
                  <c:v>0.21906790556901282</c:v>
                </c:pt>
                <c:pt idx="1">
                  <c:v>0.21972438951705495</c:v>
                </c:pt>
                <c:pt idx="2">
                  <c:v>0.22827111124497923</c:v>
                </c:pt>
                <c:pt idx="3">
                  <c:v>0.23842309039167975</c:v>
                </c:pt>
                <c:pt idx="4">
                  <c:v>0.24718489567055177</c:v>
                </c:pt>
                <c:pt idx="5">
                  <c:v>0.25399117199334298</c:v>
                </c:pt>
                <c:pt idx="6">
                  <c:v>0.25370473100685154</c:v>
                </c:pt>
                <c:pt idx="7">
                  <c:v>0.24817071329683427</c:v>
                </c:pt>
                <c:pt idx="8">
                  <c:v>0.24093067718101074</c:v>
                </c:pt>
              </c:numCache>
            </c:numRef>
          </c:val>
          <c:smooth val="0"/>
          <c:extLst>
            <c:ext xmlns:c16="http://schemas.microsoft.com/office/drawing/2014/chart" uri="{C3380CC4-5D6E-409C-BE32-E72D297353CC}">
              <c16:uniqueId val="{00000000-D2B6-481D-8724-61EFD497F207}"/>
            </c:ext>
          </c:extLst>
        </c:ser>
        <c:ser>
          <c:idx val="1"/>
          <c:order val="1"/>
          <c:tx>
            <c:strRef>
              <c:f>Outputs_with_historical_data!$B$569</c:f>
              <c:strCache>
                <c:ptCount val="1"/>
                <c:pt idx="0">
                  <c:v>Primary 30-39 - historical</c:v>
                </c:pt>
              </c:strCache>
            </c:strRef>
          </c:tx>
          <c:spPr>
            <a:ln>
              <a:solidFill>
                <a:srgbClr val="FF0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Outputs_with_historical_data!$C$569:$V$569</c:f>
              <c:numCache>
                <c:formatCode>0%</c:formatCode>
                <c:ptCount val="20"/>
                <c:pt idx="0">
                  <c:v>0.30677910781118789</c:v>
                </c:pt>
                <c:pt idx="1">
                  <c:v>0.31199438173099558</c:v>
                </c:pt>
                <c:pt idx="2">
                  <c:v>0.31381641309489849</c:v>
                </c:pt>
                <c:pt idx="3">
                  <c:v>0.31219934205609029</c:v>
                </c:pt>
                <c:pt idx="4">
                  <c:v>0.31234506008382845</c:v>
                </c:pt>
                <c:pt idx="5">
                  <c:v>0.31200184174563939</c:v>
                </c:pt>
                <c:pt idx="6">
                  <c:v>0.31512640067029607</c:v>
                </c:pt>
                <c:pt idx="7">
                  <c:v>0.32009980582312836</c:v>
                </c:pt>
                <c:pt idx="8">
                  <c:v>0.32493272179213595</c:v>
                </c:pt>
              </c:numCache>
            </c:numRef>
          </c:val>
          <c:smooth val="0"/>
          <c:extLst>
            <c:ext xmlns:c16="http://schemas.microsoft.com/office/drawing/2014/chart" uri="{C3380CC4-5D6E-409C-BE32-E72D297353CC}">
              <c16:uniqueId val="{00000001-D2B6-481D-8724-61EFD497F207}"/>
            </c:ext>
          </c:extLst>
        </c:ser>
        <c:ser>
          <c:idx val="2"/>
          <c:order val="2"/>
          <c:tx>
            <c:strRef>
              <c:f>Outputs_with_historical_data!$B$570</c:f>
              <c:strCache>
                <c:ptCount val="1"/>
                <c:pt idx="0">
                  <c:v>Primary 40-49 - historical</c:v>
                </c:pt>
              </c:strCache>
            </c:strRef>
          </c:tx>
          <c:spPr>
            <a:ln>
              <a:solidFill>
                <a:srgbClr val="00B0F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Outputs_with_historical_data!$C$570:$V$570</c:f>
              <c:numCache>
                <c:formatCode>0%</c:formatCode>
                <c:ptCount val="20"/>
                <c:pt idx="0">
                  <c:v>0.23670896828463542</c:v>
                </c:pt>
                <c:pt idx="1">
                  <c:v>0.24426986441843668</c:v>
                </c:pt>
                <c:pt idx="2">
                  <c:v>0.24939949823087404</c:v>
                </c:pt>
                <c:pt idx="3">
                  <c:v>0.25338098530335867</c:v>
                </c:pt>
                <c:pt idx="4">
                  <c:v>0.25570530288567939</c:v>
                </c:pt>
                <c:pt idx="5">
                  <c:v>0.25504004530461771</c:v>
                </c:pt>
                <c:pt idx="6">
                  <c:v>0.25509311111578786</c:v>
                </c:pt>
                <c:pt idx="7">
                  <c:v>0.25724376745698591</c:v>
                </c:pt>
                <c:pt idx="8">
                  <c:v>0.26030966294221286</c:v>
                </c:pt>
              </c:numCache>
            </c:numRef>
          </c:val>
          <c:smooth val="0"/>
          <c:extLst>
            <c:ext xmlns:c16="http://schemas.microsoft.com/office/drawing/2014/chart" uri="{C3380CC4-5D6E-409C-BE32-E72D297353CC}">
              <c16:uniqueId val="{00000002-D2B6-481D-8724-61EFD497F207}"/>
            </c:ext>
          </c:extLst>
        </c:ser>
        <c:ser>
          <c:idx val="3"/>
          <c:order val="3"/>
          <c:tx>
            <c:strRef>
              <c:f>Outputs_with_historical_data!$B$571</c:f>
              <c:strCache>
                <c:ptCount val="1"/>
                <c:pt idx="0">
                  <c:v>Primary 50-59 - historical</c:v>
                </c:pt>
              </c:strCache>
            </c:strRef>
          </c:tx>
          <c:spPr>
            <a:ln>
              <a:solidFill>
                <a:srgbClr val="92D05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Outputs_with_historical_data!$C$571:$V$571</c:f>
              <c:numCache>
                <c:formatCode>0%</c:formatCode>
                <c:ptCount val="20"/>
                <c:pt idx="0">
                  <c:v>0.21004135983797687</c:v>
                </c:pt>
                <c:pt idx="1">
                  <c:v>0.19597076432087887</c:v>
                </c:pt>
                <c:pt idx="2">
                  <c:v>0.17972663150266743</c:v>
                </c:pt>
                <c:pt idx="3">
                  <c:v>0.16777578348406455</c:v>
                </c:pt>
                <c:pt idx="4">
                  <c:v>0.15754067674342778</c:v>
                </c:pt>
                <c:pt idx="5">
                  <c:v>0.1527441532568195</c:v>
                </c:pt>
                <c:pt idx="6">
                  <c:v>0.150577194871235</c:v>
                </c:pt>
                <c:pt idx="7">
                  <c:v>0.15046166710306555</c:v>
                </c:pt>
                <c:pt idx="8">
                  <c:v>0.15043356701786165</c:v>
                </c:pt>
              </c:numCache>
            </c:numRef>
          </c:val>
          <c:smooth val="0"/>
          <c:extLst>
            <c:ext xmlns:c16="http://schemas.microsoft.com/office/drawing/2014/chart" uri="{C3380CC4-5D6E-409C-BE32-E72D297353CC}">
              <c16:uniqueId val="{00000003-D2B6-481D-8724-61EFD497F207}"/>
            </c:ext>
          </c:extLst>
        </c:ser>
        <c:ser>
          <c:idx val="4"/>
          <c:order val="4"/>
          <c:tx>
            <c:strRef>
              <c:f>Outputs_with_historical_data!$B$572</c:f>
              <c:strCache>
                <c:ptCount val="1"/>
                <c:pt idx="0">
                  <c:v>Primary 60 plus - historical</c:v>
                </c:pt>
              </c:strCache>
            </c:strRef>
          </c:tx>
          <c:spPr>
            <a:ln>
              <a:solidFill>
                <a:srgbClr val="FFC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Outputs_with_historical_data!$C$572:$V$572</c:f>
              <c:numCache>
                <c:formatCode>0%</c:formatCode>
                <c:ptCount val="20"/>
                <c:pt idx="0">
                  <c:v>2.7402658497186885E-2</c:v>
                </c:pt>
                <c:pt idx="1">
                  <c:v>2.8040600012633914E-2</c:v>
                </c:pt>
                <c:pt idx="2">
                  <c:v>2.8786345926580831E-2</c:v>
                </c:pt>
                <c:pt idx="3">
                  <c:v>2.8220798764806675E-2</c:v>
                </c:pt>
                <c:pt idx="4">
                  <c:v>2.7224064616512621E-2</c:v>
                </c:pt>
                <c:pt idx="5">
                  <c:v>2.6222787699580394E-2</c:v>
                </c:pt>
                <c:pt idx="6">
                  <c:v>2.5498562335829401E-2</c:v>
                </c:pt>
                <c:pt idx="7">
                  <c:v>2.4024046319986135E-2</c:v>
                </c:pt>
                <c:pt idx="8">
                  <c:v>2.3393371066778856E-2</c:v>
                </c:pt>
              </c:numCache>
            </c:numRef>
          </c:val>
          <c:smooth val="0"/>
          <c:extLst>
            <c:ext xmlns:c16="http://schemas.microsoft.com/office/drawing/2014/chart" uri="{C3380CC4-5D6E-409C-BE32-E72D297353CC}">
              <c16:uniqueId val="{00000004-D2B6-481D-8724-61EFD497F207}"/>
            </c:ext>
          </c:extLst>
        </c:ser>
        <c:ser>
          <c:idx val="5"/>
          <c:order val="5"/>
          <c:tx>
            <c:strRef>
              <c:f>Outputs_with_historical_data!$B$573</c:f>
              <c:strCache>
                <c:ptCount val="1"/>
                <c:pt idx="0">
                  <c:v>Primary 20-29 - projected</c:v>
                </c:pt>
              </c:strCache>
            </c:strRef>
          </c:tx>
          <c:spPr>
            <a:ln>
              <a:solidFill>
                <a:schemeClr val="tx1"/>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Outputs_with_historical_data!$C$573:$V$573</c:f>
              <c:numCache>
                <c:formatCode>0%</c:formatCode>
                <c:ptCount val="20"/>
                <c:pt idx="8">
                  <c:v>0.24093067718101074</c:v>
                </c:pt>
                <c:pt idx="9">
                  <c:v>0.24040544277268572</c:v>
                </c:pt>
                <c:pt idx="10">
                  <c:v>0.24248056838694609</c:v>
                </c:pt>
                <c:pt idx="11">
                  <c:v>0.24485724358451103</c:v>
                </c:pt>
                <c:pt idx="12">
                  <c:v>0.24752361594618144</c:v>
                </c:pt>
                <c:pt idx="13">
                  <c:v>0.2500828473094675</c:v>
                </c:pt>
                <c:pt idx="14">
                  <c:v>0.25288620039828819</c:v>
                </c:pt>
                <c:pt idx="15">
                  <c:v>0.25549219303171233</c:v>
                </c:pt>
                <c:pt idx="16">
                  <c:v>0.25762668746936646</c:v>
                </c:pt>
                <c:pt idx="17">
                  <c:v>0.25928650672806952</c:v>
                </c:pt>
                <c:pt idx="18">
                  <c:v>0.26110871138722686</c:v>
                </c:pt>
                <c:pt idx="19">
                  <c:v>0.26226318941613597</c:v>
                </c:pt>
              </c:numCache>
            </c:numRef>
          </c:val>
          <c:smooth val="0"/>
          <c:extLst>
            <c:ext xmlns:c16="http://schemas.microsoft.com/office/drawing/2014/chart" uri="{C3380CC4-5D6E-409C-BE32-E72D297353CC}">
              <c16:uniqueId val="{00000005-D2B6-481D-8724-61EFD497F207}"/>
            </c:ext>
          </c:extLst>
        </c:ser>
        <c:ser>
          <c:idx val="6"/>
          <c:order val="6"/>
          <c:tx>
            <c:strRef>
              <c:f>Outputs_with_historical_data!$B$574</c:f>
              <c:strCache>
                <c:ptCount val="1"/>
                <c:pt idx="0">
                  <c:v>Primary 30-39 - projected</c:v>
                </c:pt>
              </c:strCache>
            </c:strRef>
          </c:tx>
          <c:spPr>
            <a:ln>
              <a:solidFill>
                <a:srgbClr val="FF0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Outputs_with_historical_data!$C$574:$V$574</c:f>
              <c:numCache>
                <c:formatCode>0%</c:formatCode>
                <c:ptCount val="20"/>
                <c:pt idx="8">
                  <c:v>0.32493272179213595</c:v>
                </c:pt>
                <c:pt idx="9">
                  <c:v>0.3260317714682886</c:v>
                </c:pt>
                <c:pt idx="10">
                  <c:v>0.32420563822121745</c:v>
                </c:pt>
                <c:pt idx="11">
                  <c:v>0.32127956634553623</c:v>
                </c:pt>
                <c:pt idx="12">
                  <c:v>0.31787385028784704</c:v>
                </c:pt>
                <c:pt idx="13">
                  <c:v>0.31455972965555401</c:v>
                </c:pt>
                <c:pt idx="14">
                  <c:v>0.31145614084282908</c:v>
                </c:pt>
                <c:pt idx="15">
                  <c:v>0.30884792073518352</c:v>
                </c:pt>
                <c:pt idx="16">
                  <c:v>0.30685264371020726</c:v>
                </c:pt>
                <c:pt idx="17">
                  <c:v>0.30543072456642317</c:v>
                </c:pt>
                <c:pt idx="18">
                  <c:v>0.30431738535009889</c:v>
                </c:pt>
                <c:pt idx="19">
                  <c:v>0.30372627135904012</c:v>
                </c:pt>
              </c:numCache>
            </c:numRef>
          </c:val>
          <c:smooth val="0"/>
          <c:extLst>
            <c:ext xmlns:c16="http://schemas.microsoft.com/office/drawing/2014/chart" uri="{C3380CC4-5D6E-409C-BE32-E72D297353CC}">
              <c16:uniqueId val="{00000006-D2B6-481D-8724-61EFD497F207}"/>
            </c:ext>
          </c:extLst>
        </c:ser>
        <c:ser>
          <c:idx val="7"/>
          <c:order val="7"/>
          <c:tx>
            <c:strRef>
              <c:f>Outputs_with_historical_data!$B$575</c:f>
              <c:strCache>
                <c:ptCount val="1"/>
                <c:pt idx="0">
                  <c:v>Primary 40-49 - projected</c:v>
                </c:pt>
              </c:strCache>
            </c:strRef>
          </c:tx>
          <c:spPr>
            <a:ln>
              <a:solidFill>
                <a:srgbClr val="00B0F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Outputs_with_historical_data!$C$575:$V$575</c:f>
              <c:numCache>
                <c:formatCode>0%</c:formatCode>
                <c:ptCount val="20"/>
                <c:pt idx="8">
                  <c:v>0.26030966294221286</c:v>
                </c:pt>
                <c:pt idx="9">
                  <c:v>0.26120338021531397</c:v>
                </c:pt>
                <c:pt idx="10">
                  <c:v>0.26244523345945436</c:v>
                </c:pt>
                <c:pt idx="11">
                  <c:v>0.26409777536420276</c:v>
                </c:pt>
                <c:pt idx="12">
                  <c:v>0.26567471133139969</c:v>
                </c:pt>
                <c:pt idx="13">
                  <c:v>0.26700598880380455</c:v>
                </c:pt>
                <c:pt idx="14">
                  <c:v>0.26779650102273533</c:v>
                </c:pt>
                <c:pt idx="15">
                  <c:v>0.26814874528443922</c:v>
                </c:pt>
                <c:pt idx="16">
                  <c:v>0.26819291891787955</c:v>
                </c:pt>
                <c:pt idx="17">
                  <c:v>0.2680068185575748</c:v>
                </c:pt>
                <c:pt idx="18">
                  <c:v>0.26743372831201295</c:v>
                </c:pt>
                <c:pt idx="19">
                  <c:v>0.26687788964797227</c:v>
                </c:pt>
              </c:numCache>
            </c:numRef>
          </c:val>
          <c:smooth val="0"/>
          <c:extLst>
            <c:ext xmlns:c16="http://schemas.microsoft.com/office/drawing/2014/chart" uri="{C3380CC4-5D6E-409C-BE32-E72D297353CC}">
              <c16:uniqueId val="{00000007-D2B6-481D-8724-61EFD497F207}"/>
            </c:ext>
          </c:extLst>
        </c:ser>
        <c:ser>
          <c:idx val="8"/>
          <c:order val="8"/>
          <c:tx>
            <c:strRef>
              <c:f>Outputs_with_historical_data!$B$576</c:f>
              <c:strCache>
                <c:ptCount val="1"/>
                <c:pt idx="0">
                  <c:v>Primary 50-59 - projected</c:v>
                </c:pt>
              </c:strCache>
            </c:strRef>
          </c:tx>
          <c:spPr>
            <a:ln>
              <a:solidFill>
                <a:srgbClr val="92D05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Outputs_with_historical_data!$C$576:$V$576</c:f>
              <c:numCache>
                <c:formatCode>0%</c:formatCode>
                <c:ptCount val="20"/>
                <c:pt idx="8">
                  <c:v>0.15043356701786165</c:v>
                </c:pt>
                <c:pt idx="9">
                  <c:v>0.14786866978386676</c:v>
                </c:pt>
                <c:pt idx="10">
                  <c:v>0.14599943846204483</c:v>
                </c:pt>
                <c:pt idx="11">
                  <c:v>0.14484708743859562</c:v>
                </c:pt>
                <c:pt idx="12">
                  <c:v>0.14410781786434282</c:v>
                </c:pt>
                <c:pt idx="13">
                  <c:v>0.14368861025893159</c:v>
                </c:pt>
                <c:pt idx="14">
                  <c:v>0.14338017822532589</c:v>
                </c:pt>
                <c:pt idx="15">
                  <c:v>0.14320114504135179</c:v>
                </c:pt>
                <c:pt idx="16">
                  <c:v>0.14315938709411707</c:v>
                </c:pt>
                <c:pt idx="17">
                  <c:v>0.14321609407450539</c:v>
                </c:pt>
                <c:pt idx="18">
                  <c:v>0.14317692446147737</c:v>
                </c:pt>
                <c:pt idx="19">
                  <c:v>0.14323088754459368</c:v>
                </c:pt>
              </c:numCache>
            </c:numRef>
          </c:val>
          <c:smooth val="0"/>
          <c:extLst>
            <c:ext xmlns:c16="http://schemas.microsoft.com/office/drawing/2014/chart" uri="{C3380CC4-5D6E-409C-BE32-E72D297353CC}">
              <c16:uniqueId val="{00000008-D2B6-481D-8724-61EFD497F207}"/>
            </c:ext>
          </c:extLst>
        </c:ser>
        <c:ser>
          <c:idx val="9"/>
          <c:order val="9"/>
          <c:tx>
            <c:strRef>
              <c:f>Outputs_with_historical_data!$B$577</c:f>
              <c:strCache>
                <c:ptCount val="1"/>
                <c:pt idx="0">
                  <c:v>Primary 60 plus - projected</c:v>
                </c:pt>
              </c:strCache>
            </c:strRef>
          </c:tx>
          <c:spPr>
            <a:ln>
              <a:solidFill>
                <a:srgbClr val="FFC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Outputs_with_historical_data!$C$577:$V$577</c:f>
              <c:numCache>
                <c:formatCode>0%</c:formatCode>
                <c:ptCount val="20"/>
                <c:pt idx="8">
                  <c:v>2.3393371066778856E-2</c:v>
                </c:pt>
                <c:pt idx="9">
                  <c:v>2.4490735759844961E-2</c:v>
                </c:pt>
                <c:pt idx="10">
                  <c:v>2.4869121470337451E-2</c:v>
                </c:pt>
                <c:pt idx="11">
                  <c:v>2.4918327267154355E-2</c:v>
                </c:pt>
                <c:pt idx="12">
                  <c:v>2.4820004570229048E-2</c:v>
                </c:pt>
                <c:pt idx="13">
                  <c:v>2.4662823972242325E-2</c:v>
                </c:pt>
                <c:pt idx="14">
                  <c:v>2.4480979510821444E-2</c:v>
                </c:pt>
                <c:pt idx="15">
                  <c:v>2.4309995907313225E-2</c:v>
                </c:pt>
                <c:pt idx="16">
                  <c:v>2.4168362808429718E-2</c:v>
                </c:pt>
                <c:pt idx="17">
                  <c:v>2.4059856073427179E-2</c:v>
                </c:pt>
                <c:pt idx="18">
                  <c:v>2.3963250489183862E-2</c:v>
                </c:pt>
                <c:pt idx="19">
                  <c:v>2.3901762032257919E-2</c:v>
                </c:pt>
              </c:numCache>
            </c:numRef>
          </c:val>
          <c:smooth val="0"/>
          <c:extLst>
            <c:ext xmlns:c16="http://schemas.microsoft.com/office/drawing/2014/chart" uri="{C3380CC4-5D6E-409C-BE32-E72D297353CC}">
              <c16:uniqueId val="{00000009-D2B6-481D-8724-61EFD497F207}"/>
            </c:ext>
          </c:extLst>
        </c:ser>
        <c:dLbls>
          <c:showLegendKey val="0"/>
          <c:showVal val="0"/>
          <c:showCatName val="0"/>
          <c:showSerName val="0"/>
          <c:showPercent val="0"/>
          <c:showBubbleSize val="0"/>
        </c:dLbls>
        <c:smooth val="0"/>
        <c:axId val="171880832"/>
        <c:axId val="171882368"/>
      </c:lineChart>
      <c:catAx>
        <c:axId val="17188083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882368"/>
        <c:crosses val="autoZero"/>
        <c:auto val="1"/>
        <c:lblAlgn val="ctr"/>
        <c:lblOffset val="100"/>
        <c:noMultiLvlLbl val="0"/>
      </c:catAx>
      <c:valAx>
        <c:axId val="171882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880832"/>
        <c:crosses val="autoZero"/>
        <c:crossBetween val="between"/>
      </c:valAx>
      <c:spPr>
        <a:ln>
          <a:solidFill>
            <a:schemeClr val="tx1">
              <a:lumMod val="95000"/>
              <a:lumOff val="5000"/>
            </a:schemeClr>
          </a:solidFill>
        </a:ln>
      </c:spPr>
    </c:plotArea>
    <c:legend>
      <c:legendPos val="r"/>
      <c:layout>
        <c:manualLayout>
          <c:xMode val="edge"/>
          <c:yMode val="edge"/>
          <c:x val="0.71661075755941461"/>
          <c:y val="7.0200723476900623E-2"/>
          <c:w val="0.26455524395067054"/>
          <c:h val="0.8495703509840639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9294030784745389"/>
          <c:y val="2.2922636103151862E-2"/>
        </c:manualLayout>
      </c:layout>
      <c:overlay val="0"/>
    </c:title>
    <c:autoTitleDeleted val="0"/>
    <c:plotArea>
      <c:layout>
        <c:manualLayout>
          <c:layoutTarget val="inner"/>
          <c:xMode val="edge"/>
          <c:yMode val="edge"/>
          <c:x val="0.10593257990688575"/>
          <c:y val="0.10493739745153741"/>
          <c:w val="0.60599735666043164"/>
          <c:h val="0.74064829111962305"/>
        </c:manualLayout>
      </c:layout>
      <c:lineChart>
        <c:grouping val="standard"/>
        <c:varyColors val="0"/>
        <c:ser>
          <c:idx val="10"/>
          <c:order val="0"/>
          <c:tx>
            <c:strRef>
              <c:f>Outputs_with_historical_data!$B$578</c:f>
              <c:strCache>
                <c:ptCount val="1"/>
                <c:pt idx="0">
                  <c:v>Secondary 20-29 - historical</c:v>
                </c:pt>
              </c:strCache>
            </c:strRef>
          </c:tx>
          <c:spPr>
            <a:ln>
              <a:solidFill>
                <a:schemeClr val="tx1"/>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Outputs_with_historical_data!$C$578:$V$578</c:f>
              <c:numCache>
                <c:formatCode>0%</c:formatCode>
                <c:ptCount val="20"/>
                <c:pt idx="0">
                  <c:v>0.23141389439556237</c:v>
                </c:pt>
                <c:pt idx="1">
                  <c:v>0.22279826648371787</c:v>
                </c:pt>
                <c:pt idx="2">
                  <c:v>0.22268119071429021</c:v>
                </c:pt>
                <c:pt idx="3">
                  <c:v>0.21888771584323258</c:v>
                </c:pt>
                <c:pt idx="4">
                  <c:v>0.21652611376582506</c:v>
                </c:pt>
                <c:pt idx="5">
                  <c:v>0.21367577011208738</c:v>
                </c:pt>
                <c:pt idx="6">
                  <c:v>0.20964300683324738</c:v>
                </c:pt>
                <c:pt idx="7">
                  <c:v>0.20472257805621771</c:v>
                </c:pt>
                <c:pt idx="8">
                  <c:v>0.19888491652018728</c:v>
                </c:pt>
              </c:numCache>
            </c:numRef>
          </c:val>
          <c:smooth val="0"/>
          <c:extLst>
            <c:ext xmlns:c16="http://schemas.microsoft.com/office/drawing/2014/chart" uri="{C3380CC4-5D6E-409C-BE32-E72D297353CC}">
              <c16:uniqueId val="{00000000-04C4-44B9-A2EA-DFE20844E2E3}"/>
            </c:ext>
          </c:extLst>
        </c:ser>
        <c:ser>
          <c:idx val="11"/>
          <c:order val="1"/>
          <c:tx>
            <c:strRef>
              <c:f>Outputs_with_historical_data!$B$579</c:f>
              <c:strCache>
                <c:ptCount val="1"/>
                <c:pt idx="0">
                  <c:v>Secondary 30-39 - historical</c:v>
                </c:pt>
              </c:strCache>
            </c:strRef>
          </c:tx>
          <c:spPr>
            <a:ln>
              <a:solidFill>
                <a:srgbClr val="FF0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Outputs_with_historical_data!$C$579:$V$579</c:f>
              <c:numCache>
                <c:formatCode>0%</c:formatCode>
                <c:ptCount val="20"/>
                <c:pt idx="0">
                  <c:v>0.31761120987439545</c:v>
                </c:pt>
                <c:pt idx="1">
                  <c:v>0.32798047192208873</c:v>
                </c:pt>
                <c:pt idx="2">
                  <c:v>0.3335270157770493</c:v>
                </c:pt>
                <c:pt idx="3">
                  <c:v>0.33937599390412254</c:v>
                </c:pt>
                <c:pt idx="4">
                  <c:v>0.34407196376856058</c:v>
                </c:pt>
                <c:pt idx="5">
                  <c:v>0.34551386617408852</c:v>
                </c:pt>
                <c:pt idx="6">
                  <c:v>0.34859619438874523</c:v>
                </c:pt>
                <c:pt idx="7">
                  <c:v>0.34992072370326666</c:v>
                </c:pt>
                <c:pt idx="8">
                  <c:v>0.34979870530330248</c:v>
                </c:pt>
              </c:numCache>
            </c:numRef>
          </c:val>
          <c:smooth val="0"/>
          <c:extLst>
            <c:ext xmlns:c16="http://schemas.microsoft.com/office/drawing/2014/chart" uri="{C3380CC4-5D6E-409C-BE32-E72D297353CC}">
              <c16:uniqueId val="{00000001-04C4-44B9-A2EA-DFE20844E2E3}"/>
            </c:ext>
          </c:extLst>
        </c:ser>
        <c:ser>
          <c:idx val="12"/>
          <c:order val="2"/>
          <c:tx>
            <c:strRef>
              <c:f>Outputs_with_historical_data!$B$580</c:f>
              <c:strCache>
                <c:ptCount val="1"/>
                <c:pt idx="0">
                  <c:v>Secondary 40-49 - historical</c:v>
                </c:pt>
              </c:strCache>
            </c:strRef>
          </c:tx>
          <c:spPr>
            <a:ln>
              <a:solidFill>
                <a:srgbClr val="00B0F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Outputs_with_historical_data!$C$580:$V$580</c:f>
              <c:numCache>
                <c:formatCode>0%</c:formatCode>
                <c:ptCount val="20"/>
                <c:pt idx="0">
                  <c:v>0.22722255323725521</c:v>
                </c:pt>
                <c:pt idx="1">
                  <c:v>0.23443754759251162</c:v>
                </c:pt>
                <c:pt idx="2">
                  <c:v>0.24087801035484616</c:v>
                </c:pt>
                <c:pt idx="3">
                  <c:v>0.24730586475559804</c:v>
                </c:pt>
                <c:pt idx="4">
                  <c:v>0.25262199220600212</c:v>
                </c:pt>
                <c:pt idx="5">
                  <c:v>0.25866752815903515</c:v>
                </c:pt>
                <c:pt idx="6">
                  <c:v>0.26487396226141452</c:v>
                </c:pt>
                <c:pt idx="7">
                  <c:v>0.27173404403095835</c:v>
                </c:pt>
                <c:pt idx="8">
                  <c:v>0.27751715432819485</c:v>
                </c:pt>
              </c:numCache>
            </c:numRef>
          </c:val>
          <c:smooth val="0"/>
          <c:extLst>
            <c:ext xmlns:c16="http://schemas.microsoft.com/office/drawing/2014/chart" uri="{C3380CC4-5D6E-409C-BE32-E72D297353CC}">
              <c16:uniqueId val="{00000002-04C4-44B9-A2EA-DFE20844E2E3}"/>
            </c:ext>
          </c:extLst>
        </c:ser>
        <c:ser>
          <c:idx val="13"/>
          <c:order val="3"/>
          <c:tx>
            <c:strRef>
              <c:f>Outputs_with_historical_data!$B$581</c:f>
              <c:strCache>
                <c:ptCount val="1"/>
                <c:pt idx="0">
                  <c:v>Secondary 50-59 - historical</c:v>
                </c:pt>
              </c:strCache>
            </c:strRef>
          </c:tx>
          <c:spPr>
            <a:ln>
              <a:solidFill>
                <a:srgbClr val="92D05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Outputs_with_historical_data!$C$581:$V$581</c:f>
              <c:numCache>
                <c:formatCode>0%</c:formatCode>
                <c:ptCount val="20"/>
                <c:pt idx="0">
                  <c:v>0.20065057298815642</c:v>
                </c:pt>
                <c:pt idx="1">
                  <c:v>0.19098882733426059</c:v>
                </c:pt>
                <c:pt idx="2">
                  <c:v>0.17915412030801806</c:v>
                </c:pt>
                <c:pt idx="3">
                  <c:v>0.17080186743867268</c:v>
                </c:pt>
                <c:pt idx="4">
                  <c:v>0.16353354319305108</c:v>
                </c:pt>
                <c:pt idx="5">
                  <c:v>0.15948731392721677</c:v>
                </c:pt>
                <c:pt idx="6">
                  <c:v>0.15502711214650258</c:v>
                </c:pt>
                <c:pt idx="7">
                  <c:v>0.15200024962638323</c:v>
                </c:pt>
                <c:pt idx="8">
                  <c:v>0.15202782908048657</c:v>
                </c:pt>
              </c:numCache>
            </c:numRef>
          </c:val>
          <c:smooth val="0"/>
          <c:extLst>
            <c:ext xmlns:c16="http://schemas.microsoft.com/office/drawing/2014/chart" uri="{C3380CC4-5D6E-409C-BE32-E72D297353CC}">
              <c16:uniqueId val="{00000003-04C4-44B9-A2EA-DFE20844E2E3}"/>
            </c:ext>
          </c:extLst>
        </c:ser>
        <c:ser>
          <c:idx val="14"/>
          <c:order val="4"/>
          <c:tx>
            <c:strRef>
              <c:f>Outputs_with_historical_data!$B$582</c:f>
              <c:strCache>
                <c:ptCount val="1"/>
                <c:pt idx="0">
                  <c:v>Secondary 60 plus - historical</c:v>
                </c:pt>
              </c:strCache>
            </c:strRef>
          </c:tx>
          <c:spPr>
            <a:ln>
              <a:solidFill>
                <a:srgbClr val="FFC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Outputs_with_historical_data!$C$582:$V$582</c:f>
              <c:numCache>
                <c:formatCode>0%</c:formatCode>
                <c:ptCount val="20"/>
                <c:pt idx="0">
                  <c:v>2.3101769504630613E-2</c:v>
                </c:pt>
                <c:pt idx="1">
                  <c:v>2.3794886667421071E-2</c:v>
                </c:pt>
                <c:pt idx="2">
                  <c:v>2.3759662845796212E-2</c:v>
                </c:pt>
                <c:pt idx="3">
                  <c:v>2.3628558058374244E-2</c:v>
                </c:pt>
                <c:pt idx="4">
                  <c:v>2.3246387066561212E-2</c:v>
                </c:pt>
                <c:pt idx="5">
                  <c:v>2.2655521627572093E-2</c:v>
                </c:pt>
                <c:pt idx="6">
                  <c:v>2.1859724370090285E-2</c:v>
                </c:pt>
                <c:pt idx="7">
                  <c:v>2.1622404583174024E-2</c:v>
                </c:pt>
                <c:pt idx="8">
                  <c:v>2.1771394767828901E-2</c:v>
                </c:pt>
              </c:numCache>
            </c:numRef>
          </c:val>
          <c:smooth val="0"/>
          <c:extLst>
            <c:ext xmlns:c16="http://schemas.microsoft.com/office/drawing/2014/chart" uri="{C3380CC4-5D6E-409C-BE32-E72D297353CC}">
              <c16:uniqueId val="{00000004-04C4-44B9-A2EA-DFE20844E2E3}"/>
            </c:ext>
          </c:extLst>
        </c:ser>
        <c:ser>
          <c:idx val="15"/>
          <c:order val="5"/>
          <c:tx>
            <c:strRef>
              <c:f>Outputs_with_historical_data!$B$583</c:f>
              <c:strCache>
                <c:ptCount val="1"/>
                <c:pt idx="0">
                  <c:v>Secondary 20-29 - projected</c:v>
                </c:pt>
              </c:strCache>
            </c:strRef>
          </c:tx>
          <c:spPr>
            <a:ln>
              <a:solidFill>
                <a:schemeClr val="tx1"/>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Outputs_with_historical_data!$C$583:$V$583</c:f>
              <c:numCache>
                <c:formatCode>0%</c:formatCode>
                <c:ptCount val="20"/>
                <c:pt idx="8">
                  <c:v>0.19888491652018728</c:v>
                </c:pt>
                <c:pt idx="9">
                  <c:v>0.20785547081356184</c:v>
                </c:pt>
                <c:pt idx="10">
                  <c:v>0.21656140031045085</c:v>
                </c:pt>
                <c:pt idx="11">
                  <c:v>0.22466599295517403</c:v>
                </c:pt>
                <c:pt idx="12">
                  <c:v>0.23208303587902299</c:v>
                </c:pt>
                <c:pt idx="13">
                  <c:v>0.23749589535484264</c:v>
                </c:pt>
                <c:pt idx="14">
                  <c:v>0.24061407903592813</c:v>
                </c:pt>
                <c:pt idx="15">
                  <c:v>0.24284018248909375</c:v>
                </c:pt>
                <c:pt idx="16">
                  <c:v>0.24425354744108604</c:v>
                </c:pt>
                <c:pt idx="17">
                  <c:v>0.24507923459167127</c:v>
                </c:pt>
                <c:pt idx="18">
                  <c:v>0.24518501608325693</c:v>
                </c:pt>
                <c:pt idx="19">
                  <c:v>0.24595618133225475</c:v>
                </c:pt>
              </c:numCache>
            </c:numRef>
          </c:val>
          <c:smooth val="0"/>
          <c:extLst>
            <c:ext xmlns:c16="http://schemas.microsoft.com/office/drawing/2014/chart" uri="{C3380CC4-5D6E-409C-BE32-E72D297353CC}">
              <c16:uniqueId val="{00000005-04C4-44B9-A2EA-DFE20844E2E3}"/>
            </c:ext>
          </c:extLst>
        </c:ser>
        <c:ser>
          <c:idx val="16"/>
          <c:order val="6"/>
          <c:tx>
            <c:strRef>
              <c:f>Outputs_with_historical_data!$B$584</c:f>
              <c:strCache>
                <c:ptCount val="1"/>
                <c:pt idx="0">
                  <c:v>Secondary 30-39 - projected</c:v>
                </c:pt>
              </c:strCache>
            </c:strRef>
          </c:tx>
          <c:spPr>
            <a:ln>
              <a:solidFill>
                <a:srgbClr val="FF0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Outputs_with_historical_data!$C$584:$V$584</c:f>
              <c:numCache>
                <c:formatCode>0%</c:formatCode>
                <c:ptCount val="20"/>
                <c:pt idx="8">
                  <c:v>0.34979870530330248</c:v>
                </c:pt>
                <c:pt idx="9">
                  <c:v>0.34149069222614842</c:v>
                </c:pt>
                <c:pt idx="10">
                  <c:v>0.33369873422553664</c:v>
                </c:pt>
                <c:pt idx="11">
                  <c:v>0.32694924120283464</c:v>
                </c:pt>
                <c:pt idx="12">
                  <c:v>0.32148356431540459</c:v>
                </c:pt>
                <c:pt idx="13">
                  <c:v>0.31772703698280752</c:v>
                </c:pt>
                <c:pt idx="14">
                  <c:v>0.31556764384666208</c:v>
                </c:pt>
                <c:pt idx="15">
                  <c:v>0.31430083145005627</c:v>
                </c:pt>
                <c:pt idx="16">
                  <c:v>0.31373261567070304</c:v>
                </c:pt>
                <c:pt idx="17">
                  <c:v>0.31363824707573407</c:v>
                </c:pt>
                <c:pt idx="18">
                  <c:v>0.31393576057536376</c:v>
                </c:pt>
                <c:pt idx="19">
                  <c:v>0.31408194706453801</c:v>
                </c:pt>
              </c:numCache>
            </c:numRef>
          </c:val>
          <c:smooth val="0"/>
          <c:extLst>
            <c:ext xmlns:c16="http://schemas.microsoft.com/office/drawing/2014/chart" uri="{C3380CC4-5D6E-409C-BE32-E72D297353CC}">
              <c16:uniqueId val="{00000006-04C4-44B9-A2EA-DFE20844E2E3}"/>
            </c:ext>
          </c:extLst>
        </c:ser>
        <c:ser>
          <c:idx val="17"/>
          <c:order val="7"/>
          <c:tx>
            <c:strRef>
              <c:f>Outputs_with_historical_data!$B$585</c:f>
              <c:strCache>
                <c:ptCount val="1"/>
                <c:pt idx="0">
                  <c:v>Secondary 40-49 - projected</c:v>
                </c:pt>
              </c:strCache>
            </c:strRef>
          </c:tx>
          <c:spPr>
            <a:ln>
              <a:solidFill>
                <a:srgbClr val="00B0F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Outputs_with_historical_data!$C$585:$V$585</c:f>
              <c:numCache>
                <c:formatCode>0%</c:formatCode>
                <c:ptCount val="20"/>
                <c:pt idx="8">
                  <c:v>0.27751715432819485</c:v>
                </c:pt>
                <c:pt idx="9">
                  <c:v>0.27807958303482944</c:v>
                </c:pt>
                <c:pt idx="10">
                  <c:v>0.27821977606674214</c:v>
                </c:pt>
                <c:pt idx="11">
                  <c:v>0.2777200852818219</c:v>
                </c:pt>
                <c:pt idx="12">
                  <c:v>0.27648808099515471</c:v>
                </c:pt>
                <c:pt idx="13">
                  <c:v>0.27519356235473763</c:v>
                </c:pt>
                <c:pt idx="14">
                  <c:v>0.27418069554798508</c:v>
                </c:pt>
                <c:pt idx="15">
                  <c:v>0.27307010595636388</c:v>
                </c:pt>
                <c:pt idx="16">
                  <c:v>0.27200704627286015</c:v>
                </c:pt>
                <c:pt idx="17">
                  <c:v>0.27104306927272848</c:v>
                </c:pt>
                <c:pt idx="18">
                  <c:v>0.27034944014096685</c:v>
                </c:pt>
                <c:pt idx="19">
                  <c:v>0.26940239822102274</c:v>
                </c:pt>
              </c:numCache>
            </c:numRef>
          </c:val>
          <c:smooth val="0"/>
          <c:extLst>
            <c:ext xmlns:c16="http://schemas.microsoft.com/office/drawing/2014/chart" uri="{C3380CC4-5D6E-409C-BE32-E72D297353CC}">
              <c16:uniqueId val="{00000007-04C4-44B9-A2EA-DFE20844E2E3}"/>
            </c:ext>
          </c:extLst>
        </c:ser>
        <c:ser>
          <c:idx val="18"/>
          <c:order val="8"/>
          <c:tx>
            <c:strRef>
              <c:f>Outputs_with_historical_data!$B$586</c:f>
              <c:strCache>
                <c:ptCount val="1"/>
                <c:pt idx="0">
                  <c:v>Secondary 50-59 - projected</c:v>
                </c:pt>
              </c:strCache>
            </c:strRef>
          </c:tx>
          <c:spPr>
            <a:ln>
              <a:solidFill>
                <a:srgbClr val="92D05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Outputs_with_historical_data!$C$586:$V$586</c:f>
              <c:numCache>
                <c:formatCode>0%</c:formatCode>
                <c:ptCount val="20"/>
                <c:pt idx="8">
                  <c:v>0.15202782908048657</c:v>
                </c:pt>
                <c:pt idx="9">
                  <c:v>0.14830093472609299</c:v>
                </c:pt>
                <c:pt idx="10">
                  <c:v>0.14624985533365281</c:v>
                </c:pt>
                <c:pt idx="11">
                  <c:v>0.14510407122413724</c:v>
                </c:pt>
                <c:pt idx="12">
                  <c:v>0.14438068748678654</c:v>
                </c:pt>
                <c:pt idx="13">
                  <c:v>0.1441097470646352</c:v>
                </c:pt>
                <c:pt idx="14">
                  <c:v>0.14425081660714736</c:v>
                </c:pt>
                <c:pt idx="15">
                  <c:v>0.14446905307221547</c:v>
                </c:pt>
                <c:pt idx="16">
                  <c:v>0.14472245003144468</c:v>
                </c:pt>
                <c:pt idx="17">
                  <c:v>0.1449620476889234</c:v>
                </c:pt>
                <c:pt idx="18">
                  <c:v>0.14523229487681155</c:v>
                </c:pt>
                <c:pt idx="19">
                  <c:v>0.14524405294613765</c:v>
                </c:pt>
              </c:numCache>
            </c:numRef>
          </c:val>
          <c:smooth val="0"/>
          <c:extLst>
            <c:ext xmlns:c16="http://schemas.microsoft.com/office/drawing/2014/chart" uri="{C3380CC4-5D6E-409C-BE32-E72D297353CC}">
              <c16:uniqueId val="{00000008-04C4-44B9-A2EA-DFE20844E2E3}"/>
            </c:ext>
          </c:extLst>
        </c:ser>
        <c:ser>
          <c:idx val="19"/>
          <c:order val="9"/>
          <c:tx>
            <c:strRef>
              <c:f>Outputs_with_historical_data!$B$587</c:f>
              <c:strCache>
                <c:ptCount val="1"/>
                <c:pt idx="0">
                  <c:v>Secondary 60 plus - projected</c:v>
                </c:pt>
              </c:strCache>
            </c:strRef>
          </c:tx>
          <c:spPr>
            <a:ln>
              <a:solidFill>
                <a:srgbClr val="FFC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Outputs_with_historical_data!$C$587:$V$587</c:f>
              <c:numCache>
                <c:formatCode>0%</c:formatCode>
                <c:ptCount val="20"/>
                <c:pt idx="8">
                  <c:v>2.1771394767828901E-2</c:v>
                </c:pt>
                <c:pt idx="9">
                  <c:v>2.4273319199367288E-2</c:v>
                </c:pt>
                <c:pt idx="10">
                  <c:v>2.5270234063617662E-2</c:v>
                </c:pt>
                <c:pt idx="11">
                  <c:v>2.5560609336032238E-2</c:v>
                </c:pt>
                <c:pt idx="12">
                  <c:v>2.5564631323631092E-2</c:v>
                </c:pt>
                <c:pt idx="13">
                  <c:v>2.5473758242976968E-2</c:v>
                </c:pt>
                <c:pt idx="14">
                  <c:v>2.5386764962277424E-2</c:v>
                </c:pt>
                <c:pt idx="15">
                  <c:v>2.53198270322707E-2</c:v>
                </c:pt>
                <c:pt idx="16">
                  <c:v>2.5284340583906082E-2</c:v>
                </c:pt>
                <c:pt idx="17">
                  <c:v>2.5277401370942722E-2</c:v>
                </c:pt>
                <c:pt idx="18">
                  <c:v>2.5297488323600927E-2</c:v>
                </c:pt>
                <c:pt idx="19">
                  <c:v>2.5315420436046759E-2</c:v>
                </c:pt>
              </c:numCache>
            </c:numRef>
          </c:val>
          <c:smooth val="0"/>
          <c:extLst>
            <c:ext xmlns:c16="http://schemas.microsoft.com/office/drawing/2014/chart" uri="{C3380CC4-5D6E-409C-BE32-E72D297353CC}">
              <c16:uniqueId val="{00000009-04C4-44B9-A2EA-DFE20844E2E3}"/>
            </c:ext>
          </c:extLst>
        </c:ser>
        <c:dLbls>
          <c:showLegendKey val="0"/>
          <c:showVal val="0"/>
          <c:showCatName val="0"/>
          <c:showSerName val="0"/>
          <c:showPercent val="0"/>
          <c:showBubbleSize val="0"/>
        </c:dLbls>
        <c:smooth val="0"/>
        <c:axId val="171944192"/>
        <c:axId val="171966464"/>
      </c:lineChart>
      <c:catAx>
        <c:axId val="17194419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966464"/>
        <c:crosses val="autoZero"/>
        <c:auto val="1"/>
        <c:lblAlgn val="ctr"/>
        <c:lblOffset val="100"/>
        <c:noMultiLvlLbl val="0"/>
      </c:catAx>
      <c:valAx>
        <c:axId val="1719664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944192"/>
        <c:crosses val="autoZero"/>
        <c:crossBetween val="between"/>
      </c:valAx>
      <c:spPr>
        <a:ln>
          <a:solidFill>
            <a:schemeClr val="tx1">
              <a:lumMod val="95000"/>
              <a:lumOff val="5000"/>
            </a:schemeClr>
          </a:solidFill>
        </a:ln>
      </c:spPr>
    </c:plotArea>
    <c:legend>
      <c:legendPos val="r"/>
      <c:layout>
        <c:manualLayout>
          <c:xMode val="edge"/>
          <c:yMode val="edge"/>
          <c:x val="0.72126938678119779"/>
          <c:y val="7.5931382502688591E-2"/>
          <c:w val="0.26072041166380788"/>
          <c:h val="0.8567335243553008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 - PRIMARY</a:t>
            </a:r>
          </a:p>
        </c:rich>
      </c:tx>
      <c:layout>
        <c:manualLayout>
          <c:xMode val="edge"/>
          <c:yMode val="edge"/>
          <c:x val="0.11910941544678048"/>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Outputs_with_historical_data!$B$615</c:f>
              <c:strCache>
                <c:ptCount val="1"/>
                <c:pt idx="0">
                  <c:v>Primary entrants - historical</c:v>
                </c:pt>
              </c:strCache>
            </c:strRef>
          </c:tx>
          <c:spPr>
            <a:ln>
              <a:solidFill>
                <a:schemeClr val="tx1">
                  <a:lumMod val="95000"/>
                  <a:lumOff val="5000"/>
                </a:schemeClr>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Outputs_with_historical_data!$C$615:$V$615</c:f>
              <c:numCache>
                <c:formatCode>#,##0</c:formatCode>
                <c:ptCount val="20"/>
                <c:pt idx="0">
                  <c:v>22792.535</c:v>
                </c:pt>
                <c:pt idx="1">
                  <c:v>26584.400000000001</c:v>
                </c:pt>
                <c:pt idx="2">
                  <c:v>27782.548999999999</c:v>
                </c:pt>
                <c:pt idx="3">
                  <c:v>29982.575000000001</c:v>
                </c:pt>
                <c:pt idx="4">
                  <c:v>29116.352000000003</c:v>
                </c:pt>
                <c:pt idx="5">
                  <c:v>27570.508999999998</c:v>
                </c:pt>
                <c:pt idx="6">
                  <c:v>25502.822999999993</c:v>
                </c:pt>
                <c:pt idx="7">
                  <c:v>24918.788</c:v>
                </c:pt>
              </c:numCache>
            </c:numRef>
          </c:val>
          <c:smooth val="0"/>
          <c:extLst>
            <c:ext xmlns:c16="http://schemas.microsoft.com/office/drawing/2014/chart" uri="{C3380CC4-5D6E-409C-BE32-E72D297353CC}">
              <c16:uniqueId val="{00000000-2056-4E00-B912-7914049F10D7}"/>
            </c:ext>
          </c:extLst>
        </c:ser>
        <c:ser>
          <c:idx val="7"/>
          <c:order val="1"/>
          <c:tx>
            <c:strRef>
              <c:f>Outputs_with_historical_data!$B$616</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Outputs_with_historical_data!$C$616:$V$616</c:f>
              <c:numCache>
                <c:formatCode>#,##0</c:formatCode>
                <c:ptCount val="20"/>
                <c:pt idx="9">
                  <c:v>26112.897080204199</c:v>
                </c:pt>
                <c:pt idx="10">
                  <c:v>26475.122719025356</c:v>
                </c:pt>
                <c:pt idx="11">
                  <c:v>25073.218408798282</c:v>
                </c:pt>
                <c:pt idx="12">
                  <c:v>25011.27960203138</c:v>
                </c:pt>
                <c:pt idx="13">
                  <c:v>24885.491271623414</c:v>
                </c:pt>
                <c:pt idx="14">
                  <c:v>25202.709353547794</c:v>
                </c:pt>
                <c:pt idx="15">
                  <c:v>25326.570210358837</c:v>
                </c:pt>
                <c:pt idx="16">
                  <c:v>25267.706270256938</c:v>
                </c:pt>
                <c:pt idx="17">
                  <c:v>25166.018407203061</c:v>
                </c:pt>
                <c:pt idx="18">
                  <c:v>25552.025784867081</c:v>
                </c:pt>
                <c:pt idx="19">
                  <c:v>25291.98457662524</c:v>
                </c:pt>
              </c:numCache>
            </c:numRef>
          </c:val>
          <c:smooth val="0"/>
          <c:extLst>
            <c:ext xmlns:c16="http://schemas.microsoft.com/office/drawing/2014/chart" uri="{C3380CC4-5D6E-409C-BE32-E72D297353CC}">
              <c16:uniqueId val="{00000001-2056-4E00-B912-7914049F10D7}"/>
            </c:ext>
          </c:extLst>
        </c:ser>
        <c:ser>
          <c:idx val="8"/>
          <c:order val="2"/>
          <c:tx>
            <c:strRef>
              <c:f>Outputs_with_historical_data!$B$617</c:f>
              <c:strCache>
                <c:ptCount val="1"/>
                <c:pt idx="0">
                  <c:v>Primary leavers - historical</c:v>
                </c:pt>
              </c:strCache>
            </c:strRef>
          </c:tx>
          <c:spPr>
            <a:ln>
              <a:solidFill>
                <a:srgbClr val="FF000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Outputs_with_historical_data!$C$617:$V$617</c:f>
              <c:numCache>
                <c:formatCode>#,##0</c:formatCode>
                <c:ptCount val="20"/>
                <c:pt idx="0">
                  <c:v>20311.47600507801</c:v>
                </c:pt>
                <c:pt idx="1">
                  <c:v>20701.411258726999</c:v>
                </c:pt>
                <c:pt idx="2">
                  <c:v>22459.186677235964</c:v>
                </c:pt>
                <c:pt idx="3">
                  <c:v>24478.199999999997</c:v>
                </c:pt>
                <c:pt idx="4">
                  <c:v>25310.334000000003</c:v>
                </c:pt>
                <c:pt idx="5">
                  <c:v>25170.827999999998</c:v>
                </c:pt>
                <c:pt idx="6">
                  <c:v>25913.895999999997</c:v>
                </c:pt>
                <c:pt idx="7">
                  <c:v>24977.124</c:v>
                </c:pt>
              </c:numCache>
            </c:numRef>
          </c:val>
          <c:smooth val="0"/>
          <c:extLst>
            <c:ext xmlns:c16="http://schemas.microsoft.com/office/drawing/2014/chart" uri="{C3380CC4-5D6E-409C-BE32-E72D297353CC}">
              <c16:uniqueId val="{00000002-2056-4E00-B912-7914049F10D7}"/>
            </c:ext>
          </c:extLst>
        </c:ser>
        <c:ser>
          <c:idx val="0"/>
          <c:order val="3"/>
          <c:tx>
            <c:strRef>
              <c:f>Outputs_with_historical_data!$B$618</c:f>
              <c:strCache>
                <c:ptCount val="1"/>
                <c:pt idx="0">
                  <c:v>Primary leavers - projected</c:v>
                </c:pt>
              </c:strCache>
            </c:strRef>
          </c:tx>
          <c:spPr>
            <a:ln>
              <a:solidFill>
                <a:srgbClr val="FF000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Outputs_with_historical_data!$C$618:$V$618</c:f>
              <c:numCache>
                <c:formatCode>#,##0</c:formatCode>
                <c:ptCount val="20"/>
                <c:pt idx="9">
                  <c:v>26394.031170986666</c:v>
                </c:pt>
                <c:pt idx="10">
                  <c:v>26643.767885183479</c:v>
                </c:pt>
                <c:pt idx="11">
                  <c:v>26728.420878213066</c:v>
                </c:pt>
                <c:pt idx="12">
                  <c:v>26841.107889294588</c:v>
                </c:pt>
                <c:pt idx="13">
                  <c:v>26723.832029509162</c:v>
                </c:pt>
                <c:pt idx="14">
                  <c:v>26607.609102038685</c:v>
                </c:pt>
                <c:pt idx="15">
                  <c:v>26543.710708180552</c:v>
                </c:pt>
                <c:pt idx="16">
                  <c:v>26503.916667152542</c:v>
                </c:pt>
                <c:pt idx="17">
                  <c:v>26464.222587504693</c:v>
                </c:pt>
                <c:pt idx="18">
                  <c:v>26419.210439673621</c:v>
                </c:pt>
                <c:pt idx="19">
                  <c:v>26424.319919904108</c:v>
                </c:pt>
              </c:numCache>
            </c:numRef>
          </c:val>
          <c:smooth val="0"/>
          <c:extLst>
            <c:ext xmlns:c16="http://schemas.microsoft.com/office/drawing/2014/chart" uri="{C3380CC4-5D6E-409C-BE32-E72D297353CC}">
              <c16:uniqueId val="{00000003-2056-4E00-B912-7914049F10D7}"/>
            </c:ext>
          </c:extLst>
        </c:ser>
        <c:ser>
          <c:idx val="1"/>
          <c:order val="4"/>
          <c:tx>
            <c:strRef>
              <c:f>Outputs_with_historical_data!$B$619</c:f>
              <c:strCache>
                <c:ptCount val="1"/>
                <c:pt idx="0">
                  <c:v>Primary net change - historical</c:v>
                </c:pt>
              </c:strCache>
            </c:strRef>
          </c:tx>
          <c:spPr>
            <a:ln>
              <a:solidFill>
                <a:srgbClr val="00B0F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Outputs_with_historical_data!$C$619:$V$619</c:f>
              <c:numCache>
                <c:formatCode>#,##0</c:formatCode>
                <c:ptCount val="20"/>
                <c:pt idx="0">
                  <c:v>2481.0589949219902</c:v>
                </c:pt>
                <c:pt idx="1">
                  <c:v>5882.9887412730022</c:v>
                </c:pt>
                <c:pt idx="2">
                  <c:v>5323.3623227640346</c:v>
                </c:pt>
                <c:pt idx="3">
                  <c:v>5504.3750000000036</c:v>
                </c:pt>
                <c:pt idx="4">
                  <c:v>3806.018</c:v>
                </c:pt>
                <c:pt idx="5">
                  <c:v>2399.6810000000005</c:v>
                </c:pt>
                <c:pt idx="6">
                  <c:v>-411.07300000000396</c:v>
                </c:pt>
                <c:pt idx="7">
                  <c:v>-58.335999999999331</c:v>
                </c:pt>
              </c:numCache>
            </c:numRef>
          </c:val>
          <c:smooth val="0"/>
          <c:extLst>
            <c:ext xmlns:c16="http://schemas.microsoft.com/office/drawing/2014/chart" uri="{C3380CC4-5D6E-409C-BE32-E72D297353CC}">
              <c16:uniqueId val="{00000004-2056-4E00-B912-7914049F10D7}"/>
            </c:ext>
          </c:extLst>
        </c:ser>
        <c:ser>
          <c:idx val="2"/>
          <c:order val="5"/>
          <c:tx>
            <c:strRef>
              <c:f>Outputs_with_historical_data!$B$620</c:f>
              <c:strCache>
                <c:ptCount val="1"/>
                <c:pt idx="0">
                  <c:v>Primary net change - projected</c:v>
                </c:pt>
              </c:strCache>
            </c:strRef>
          </c:tx>
          <c:spPr>
            <a:ln>
              <a:solidFill>
                <a:srgbClr val="00B0F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Outputs_with_historical_data!$C$620:$V$620</c:f>
              <c:numCache>
                <c:formatCode>#,##0</c:formatCode>
                <c:ptCount val="20"/>
                <c:pt idx="9">
                  <c:v>-281.13409078246696</c:v>
                </c:pt>
                <c:pt idx="10">
                  <c:v>-168.64516615812317</c:v>
                </c:pt>
                <c:pt idx="11">
                  <c:v>-1655.202469414784</c:v>
                </c:pt>
                <c:pt idx="12">
                  <c:v>-1829.828287263208</c:v>
                </c:pt>
                <c:pt idx="13">
                  <c:v>-1838.3407578857477</c:v>
                </c:pt>
                <c:pt idx="14">
                  <c:v>-1404.8997484908905</c:v>
                </c:pt>
                <c:pt idx="15">
                  <c:v>-1217.1404978217142</c:v>
                </c:pt>
                <c:pt idx="16">
                  <c:v>-1236.2103968956035</c:v>
                </c:pt>
                <c:pt idx="17">
                  <c:v>-1298.2041803016327</c:v>
                </c:pt>
                <c:pt idx="18">
                  <c:v>-867.18465480654049</c:v>
                </c:pt>
                <c:pt idx="19">
                  <c:v>-1132.3353432788681</c:v>
                </c:pt>
              </c:numCache>
            </c:numRef>
          </c:val>
          <c:smooth val="0"/>
          <c:extLst>
            <c:ext xmlns:c16="http://schemas.microsoft.com/office/drawing/2014/chart" uri="{C3380CC4-5D6E-409C-BE32-E72D297353CC}">
              <c16:uniqueId val="{00000005-2056-4E00-B912-7914049F10D7}"/>
            </c:ext>
          </c:extLst>
        </c:ser>
        <c:dLbls>
          <c:showLegendKey val="0"/>
          <c:showVal val="0"/>
          <c:showCatName val="0"/>
          <c:showSerName val="0"/>
          <c:showPercent val="0"/>
          <c:showBubbleSize val="0"/>
        </c:dLbls>
        <c:smooth val="0"/>
        <c:axId val="172014592"/>
        <c:axId val="172163840"/>
      </c:lineChart>
      <c:catAx>
        <c:axId val="172014592"/>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163840"/>
        <c:crosses val="autoZero"/>
        <c:auto val="1"/>
        <c:lblAlgn val="ctr"/>
        <c:lblOffset val="100"/>
        <c:noMultiLvlLbl val="0"/>
      </c:catAx>
      <c:valAx>
        <c:axId val="1721638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014592"/>
        <c:crosses val="autoZero"/>
        <c:crossBetween val="between"/>
      </c:valAx>
      <c:spPr>
        <a:ln>
          <a:solidFill>
            <a:schemeClr val="tx1">
              <a:lumMod val="95000"/>
              <a:lumOff val="5000"/>
            </a:schemeClr>
          </a:solidFill>
        </a:ln>
      </c:spPr>
    </c:plotArea>
    <c:legend>
      <c:legendPos val="r"/>
      <c:layout>
        <c:manualLayout>
          <c:xMode val="edge"/>
          <c:yMode val="edge"/>
          <c:x val="0.75343705748121681"/>
          <c:y val="0.1141978548977674"/>
          <c:w val="0.22938171388370265"/>
          <c:h val="0.7716062344058844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service by all routes</a:t>
            </a:r>
          </a:p>
        </c:rich>
      </c:tx>
      <c:overlay val="0"/>
    </c:title>
    <c:autoTitleDeleted val="0"/>
    <c:plotArea>
      <c:layout>
        <c:manualLayout>
          <c:layoutTarget val="inner"/>
          <c:xMode val="edge"/>
          <c:yMode val="edge"/>
          <c:x val="0.12813569889823517"/>
          <c:y val="0.1031621331424481"/>
          <c:w val="0.63448083392136434"/>
          <c:h val="0.72347232164161301"/>
        </c:manualLayout>
      </c:layout>
      <c:lineChart>
        <c:grouping val="standard"/>
        <c:varyColors val="0"/>
        <c:ser>
          <c:idx val="0"/>
          <c:order val="0"/>
          <c:tx>
            <c:strRef>
              <c:f>Outputs_with_historical_data!$B$269</c:f>
              <c:strCache>
                <c:ptCount val="1"/>
                <c:pt idx="0">
                  <c:v>Primary leavers - historical</c:v>
                </c:pt>
              </c:strCache>
            </c:strRef>
          </c:tx>
          <c:spPr>
            <a:ln>
              <a:solidFill>
                <a:schemeClr val="tx1">
                  <a:lumMod val="95000"/>
                  <a:lumOff val="5000"/>
                </a:schemeClr>
              </a:solidFill>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Outputs_with_historical_data!$C$269:$V$269</c:f>
              <c:numCache>
                <c:formatCode>#,##0</c:formatCode>
                <c:ptCount val="20"/>
                <c:pt idx="0">
                  <c:v>20311.47600507801</c:v>
                </c:pt>
                <c:pt idx="1">
                  <c:v>20701.411258726999</c:v>
                </c:pt>
                <c:pt idx="2">
                  <c:v>22459.186677235964</c:v>
                </c:pt>
                <c:pt idx="3">
                  <c:v>24478.199999999997</c:v>
                </c:pt>
                <c:pt idx="4">
                  <c:v>25310.334000000003</c:v>
                </c:pt>
                <c:pt idx="5">
                  <c:v>25170.827999999998</c:v>
                </c:pt>
                <c:pt idx="6">
                  <c:v>25913.895999999997</c:v>
                </c:pt>
                <c:pt idx="7">
                  <c:v>24977.124</c:v>
                </c:pt>
              </c:numCache>
            </c:numRef>
          </c:val>
          <c:smooth val="0"/>
          <c:extLst>
            <c:ext xmlns:c16="http://schemas.microsoft.com/office/drawing/2014/chart" uri="{C3380CC4-5D6E-409C-BE32-E72D297353CC}">
              <c16:uniqueId val="{00000000-D0EF-42EF-93A6-B5B83C48DC60}"/>
            </c:ext>
          </c:extLst>
        </c:ser>
        <c:ser>
          <c:idx val="1"/>
          <c:order val="1"/>
          <c:tx>
            <c:strRef>
              <c:f>Outputs_with_historical_data!$B$270</c:f>
              <c:strCache>
                <c:ptCount val="1"/>
                <c:pt idx="0">
                  <c:v>Primary leavers - projected</c:v>
                </c:pt>
              </c:strCache>
            </c:strRef>
          </c:tx>
          <c:spPr>
            <a:ln>
              <a:solidFill>
                <a:schemeClr val="tx1">
                  <a:lumMod val="95000"/>
                  <a:lumOff val="5000"/>
                </a:schemeClr>
              </a:solidFill>
              <a:prstDash val="sysDot"/>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Outputs_with_historical_data!$C$270:$V$270</c:f>
              <c:numCache>
                <c:formatCode>#,##0</c:formatCode>
                <c:ptCount val="20"/>
                <c:pt idx="9">
                  <c:v>26394.031170986666</c:v>
                </c:pt>
                <c:pt idx="10">
                  <c:v>26643.767885183479</c:v>
                </c:pt>
                <c:pt idx="11">
                  <c:v>26728.420878213066</c:v>
                </c:pt>
                <c:pt idx="12">
                  <c:v>26841.107889294588</c:v>
                </c:pt>
                <c:pt idx="13">
                  <c:v>26723.832029509162</c:v>
                </c:pt>
                <c:pt idx="14">
                  <c:v>26607.609102038685</c:v>
                </c:pt>
                <c:pt idx="15">
                  <c:v>26543.710708180552</c:v>
                </c:pt>
                <c:pt idx="16">
                  <c:v>26503.916667152542</c:v>
                </c:pt>
                <c:pt idx="17">
                  <c:v>26464.222587504693</c:v>
                </c:pt>
                <c:pt idx="18">
                  <c:v>26419.210439673621</c:v>
                </c:pt>
                <c:pt idx="19">
                  <c:v>26424.319919904108</c:v>
                </c:pt>
              </c:numCache>
            </c:numRef>
          </c:val>
          <c:smooth val="0"/>
          <c:extLst>
            <c:ext xmlns:c16="http://schemas.microsoft.com/office/drawing/2014/chart" uri="{C3380CC4-5D6E-409C-BE32-E72D297353CC}">
              <c16:uniqueId val="{00000001-D0EF-42EF-93A6-B5B83C48DC60}"/>
            </c:ext>
          </c:extLst>
        </c:ser>
        <c:ser>
          <c:idx val="2"/>
          <c:order val="2"/>
          <c:tx>
            <c:strRef>
              <c:f>Outputs_with_historical_data!$B$271</c:f>
              <c:strCache>
                <c:ptCount val="1"/>
                <c:pt idx="0">
                  <c:v>Secondary leavers - historical</c:v>
                </c:pt>
              </c:strCache>
            </c:strRef>
          </c:tx>
          <c:spPr>
            <a:ln>
              <a:solidFill>
                <a:srgbClr val="FF0000"/>
              </a:solidFill>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Outputs_with_historical_data!$C$271:$V$271</c:f>
              <c:numCache>
                <c:formatCode>#,##0</c:formatCode>
                <c:ptCount val="20"/>
                <c:pt idx="0">
                  <c:v>23355.002171248059</c:v>
                </c:pt>
                <c:pt idx="1">
                  <c:v>21154.374361365866</c:v>
                </c:pt>
                <c:pt idx="2">
                  <c:v>22938.044064305901</c:v>
                </c:pt>
                <c:pt idx="3">
                  <c:v>23823.416000000001</c:v>
                </c:pt>
                <c:pt idx="4">
                  <c:v>24940.539999999997</c:v>
                </c:pt>
                <c:pt idx="5">
                  <c:v>24672.960999999999</c:v>
                </c:pt>
                <c:pt idx="6">
                  <c:v>23917.888999999996</c:v>
                </c:pt>
                <c:pt idx="7">
                  <c:v>22358.687000000002</c:v>
                </c:pt>
              </c:numCache>
            </c:numRef>
          </c:val>
          <c:smooth val="0"/>
          <c:extLst>
            <c:ext xmlns:c16="http://schemas.microsoft.com/office/drawing/2014/chart" uri="{C3380CC4-5D6E-409C-BE32-E72D297353CC}">
              <c16:uniqueId val="{00000002-D0EF-42EF-93A6-B5B83C48DC60}"/>
            </c:ext>
          </c:extLst>
        </c:ser>
        <c:ser>
          <c:idx val="3"/>
          <c:order val="3"/>
          <c:tx>
            <c:strRef>
              <c:f>Outputs_with_historical_data!$B$272</c:f>
              <c:strCache>
                <c:ptCount val="1"/>
                <c:pt idx="0">
                  <c:v>Secondary leavers - projected</c:v>
                </c:pt>
              </c:strCache>
            </c:strRef>
          </c:tx>
          <c:spPr>
            <a:ln>
              <a:solidFill>
                <a:srgbClr val="FF0000"/>
              </a:solidFill>
              <a:prstDash val="sysDot"/>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Outputs_with_historical_data!$C$272:$V$272</c:f>
              <c:numCache>
                <c:formatCode>#,##0</c:formatCode>
                <c:ptCount val="20"/>
                <c:pt idx="9">
                  <c:v>24134.814488815358</c:v>
                </c:pt>
                <c:pt idx="10">
                  <c:v>24841.675764791587</c:v>
                </c:pt>
                <c:pt idx="11">
                  <c:v>25225.50670094512</c:v>
                </c:pt>
                <c:pt idx="12">
                  <c:v>25855.910010281917</c:v>
                </c:pt>
                <c:pt idx="13">
                  <c:v>26126.737033622565</c:v>
                </c:pt>
                <c:pt idx="14">
                  <c:v>26318.169607409942</c:v>
                </c:pt>
                <c:pt idx="15">
                  <c:v>26364.505987145378</c:v>
                </c:pt>
                <c:pt idx="16">
                  <c:v>26381.394996124385</c:v>
                </c:pt>
                <c:pt idx="17">
                  <c:v>26361.988353688721</c:v>
                </c:pt>
                <c:pt idx="18">
                  <c:v>26311.273310127308</c:v>
                </c:pt>
                <c:pt idx="19">
                  <c:v>26200.733662789786</c:v>
                </c:pt>
              </c:numCache>
            </c:numRef>
          </c:val>
          <c:smooth val="0"/>
          <c:extLst>
            <c:ext xmlns:c16="http://schemas.microsoft.com/office/drawing/2014/chart" uri="{C3380CC4-5D6E-409C-BE32-E72D297353CC}">
              <c16:uniqueId val="{00000003-D0EF-42EF-93A6-B5B83C48DC60}"/>
            </c:ext>
          </c:extLst>
        </c:ser>
        <c:dLbls>
          <c:showLegendKey val="0"/>
          <c:showVal val="0"/>
          <c:showCatName val="0"/>
          <c:showSerName val="0"/>
          <c:showPercent val="0"/>
          <c:showBubbleSize val="0"/>
        </c:dLbls>
        <c:smooth val="0"/>
        <c:axId val="172193280"/>
        <c:axId val="172194816"/>
      </c:lineChart>
      <c:catAx>
        <c:axId val="1721932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194816"/>
        <c:crosses val="autoZero"/>
        <c:auto val="1"/>
        <c:lblAlgn val="ctr"/>
        <c:lblOffset val="100"/>
        <c:noMultiLvlLbl val="0"/>
      </c:catAx>
      <c:valAx>
        <c:axId val="17219481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193280"/>
        <c:crosses val="autoZero"/>
        <c:crossBetween val="between"/>
      </c:valAx>
      <c:spPr>
        <a:ln>
          <a:solidFill>
            <a:schemeClr val="tx1">
              <a:lumMod val="95000"/>
              <a:lumOff val="5000"/>
            </a:schemeClr>
          </a:solidFill>
        </a:ln>
      </c:spPr>
    </c:plotArea>
    <c:legend>
      <c:legendPos val="r"/>
      <c:layout>
        <c:manualLayout>
          <c:xMode val="edge"/>
          <c:yMode val="edge"/>
          <c:x val="0.77530017152658659"/>
          <c:y val="8.5294117647058826E-2"/>
          <c:w val="0.20840489278462837"/>
          <c:h val="0.7470588235294117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leaving service rate</a:t>
            </a:r>
          </a:p>
        </c:rich>
      </c:tx>
      <c:overlay val="0"/>
    </c:title>
    <c:autoTitleDeleted val="0"/>
    <c:plotArea>
      <c:layout>
        <c:manualLayout>
          <c:layoutTarget val="inner"/>
          <c:xMode val="edge"/>
          <c:yMode val="edge"/>
          <c:x val="0.14959270378972411"/>
          <c:y val="0.1145859743722511"/>
          <c:w val="0.59816726146641741"/>
          <c:h val="0.71204849393825775"/>
        </c:manualLayout>
      </c:layout>
      <c:lineChart>
        <c:grouping val="standard"/>
        <c:varyColors val="0"/>
        <c:ser>
          <c:idx val="0"/>
          <c:order val="0"/>
          <c:tx>
            <c:strRef>
              <c:f>Outputs_with_historical_data!$B$298</c:f>
              <c:strCache>
                <c:ptCount val="1"/>
                <c:pt idx="0">
                  <c:v>Primary leavers rate - historical</c:v>
                </c:pt>
              </c:strCache>
            </c:strRef>
          </c:tx>
          <c:spPr>
            <a:ln>
              <a:solidFill>
                <a:schemeClr val="tx1">
                  <a:lumMod val="95000"/>
                  <a:lumOff val="5000"/>
                </a:schemeClr>
              </a:solidFill>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Outputs_with_historical_data!$C$298:$V$298</c:f>
              <c:numCache>
                <c:formatCode>0.0%</c:formatCode>
                <c:ptCount val="20"/>
                <c:pt idx="0">
                  <c:v>9.3769322094195584E-2</c:v>
                </c:pt>
                <c:pt idx="1">
                  <c:v>9.4214646833515964E-2</c:v>
                </c:pt>
                <c:pt idx="2">
                  <c:v>9.9482048630304784E-2</c:v>
                </c:pt>
                <c:pt idx="3">
                  <c:v>0.10587779143447965</c:v>
                </c:pt>
                <c:pt idx="4">
                  <c:v>0.10689876048067064</c:v>
                </c:pt>
                <c:pt idx="5">
                  <c:v>0.10450464993028061</c:v>
                </c:pt>
                <c:pt idx="6">
                  <c:v>0.1065172684117691</c:v>
                </c:pt>
                <c:pt idx="7">
                  <c:v>0.10302446687980089</c:v>
                </c:pt>
              </c:numCache>
            </c:numRef>
          </c:val>
          <c:smooth val="0"/>
          <c:extLst>
            <c:ext xmlns:c16="http://schemas.microsoft.com/office/drawing/2014/chart" uri="{C3380CC4-5D6E-409C-BE32-E72D297353CC}">
              <c16:uniqueId val="{00000000-CDB4-49D8-A36B-163920375A4A}"/>
            </c:ext>
          </c:extLst>
        </c:ser>
        <c:ser>
          <c:idx val="1"/>
          <c:order val="1"/>
          <c:tx>
            <c:strRef>
              <c:f>Outputs_with_historical_data!$B$299</c:f>
              <c:strCache>
                <c:ptCount val="1"/>
                <c:pt idx="0">
                  <c:v>Primary leavers rate - projected</c:v>
                </c:pt>
              </c:strCache>
            </c:strRef>
          </c:tx>
          <c:spPr>
            <a:ln>
              <a:solidFill>
                <a:schemeClr val="tx1">
                  <a:lumMod val="95000"/>
                  <a:lumOff val="5000"/>
                </a:schemeClr>
              </a:solidFill>
              <a:prstDash val="sysDot"/>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Outputs_with_historical_data!$C$299:$V$299</c:f>
              <c:numCache>
                <c:formatCode>0.0%</c:formatCode>
                <c:ptCount val="20"/>
                <c:pt idx="9">
                  <c:v>0.10865575209736025</c:v>
                </c:pt>
                <c:pt idx="10">
                  <c:v>0.10976003975365507</c:v>
                </c:pt>
                <c:pt idx="11">
                  <c:v>0.11045493703312287</c:v>
                </c:pt>
                <c:pt idx="12">
                  <c:v>0.11135206249628661</c:v>
                </c:pt>
                <c:pt idx="13">
                  <c:v>0.11130447932969569</c:v>
                </c:pt>
                <c:pt idx="14">
                  <c:v>0.11105438491959174</c:v>
                </c:pt>
                <c:pt idx="15">
                  <c:v>0.11093291708368515</c:v>
                </c:pt>
                <c:pt idx="16">
                  <c:v>0.11092182737354074</c:v>
                </c:pt>
                <c:pt idx="17">
                  <c:v>0.11094163639853488</c:v>
                </c:pt>
                <c:pt idx="18">
                  <c:v>0.1107323596598795</c:v>
                </c:pt>
                <c:pt idx="19">
                  <c:v>0.11086069006928381</c:v>
                </c:pt>
              </c:numCache>
            </c:numRef>
          </c:val>
          <c:smooth val="0"/>
          <c:extLst>
            <c:ext xmlns:c16="http://schemas.microsoft.com/office/drawing/2014/chart" uri="{C3380CC4-5D6E-409C-BE32-E72D297353CC}">
              <c16:uniqueId val="{00000001-CDB4-49D8-A36B-163920375A4A}"/>
            </c:ext>
          </c:extLst>
        </c:ser>
        <c:ser>
          <c:idx val="2"/>
          <c:order val="2"/>
          <c:tx>
            <c:strRef>
              <c:f>Outputs_with_historical_data!$B$300</c:f>
              <c:strCache>
                <c:ptCount val="1"/>
                <c:pt idx="0">
                  <c:v>Secondary leavers rate - historical</c:v>
                </c:pt>
              </c:strCache>
            </c:strRef>
          </c:tx>
          <c:spPr>
            <a:ln>
              <a:solidFill>
                <a:srgbClr val="FF0000"/>
              </a:solidFill>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Outputs_with_historical_data!$C$300:$V$300</c:f>
              <c:numCache>
                <c:formatCode>0.0%</c:formatCode>
                <c:ptCount val="20"/>
                <c:pt idx="0">
                  <c:v>0.10389307429546327</c:v>
                </c:pt>
                <c:pt idx="1">
                  <c:v>9.5354052953854865E-2</c:v>
                </c:pt>
                <c:pt idx="2">
                  <c:v>0.10262797059567047</c:v>
                </c:pt>
                <c:pt idx="3">
                  <c:v>0.10774874774966536</c:v>
                </c:pt>
                <c:pt idx="4">
                  <c:v>0.11371848744390643</c:v>
                </c:pt>
                <c:pt idx="5">
                  <c:v>0.11454657336028107</c:v>
                </c:pt>
                <c:pt idx="6">
                  <c:v>0.11233252041934121</c:v>
                </c:pt>
                <c:pt idx="7">
                  <c:v>0.10680722156859468</c:v>
                </c:pt>
              </c:numCache>
            </c:numRef>
          </c:val>
          <c:smooth val="0"/>
          <c:extLst>
            <c:ext xmlns:c16="http://schemas.microsoft.com/office/drawing/2014/chart" uri="{C3380CC4-5D6E-409C-BE32-E72D297353CC}">
              <c16:uniqueId val="{00000002-CDB4-49D8-A36B-163920375A4A}"/>
            </c:ext>
          </c:extLst>
        </c:ser>
        <c:ser>
          <c:idx val="3"/>
          <c:order val="3"/>
          <c:tx>
            <c:strRef>
              <c:f>Outputs_with_historical_data!$B$301</c:f>
              <c:strCache>
                <c:ptCount val="1"/>
                <c:pt idx="0">
                  <c:v>Secondary leavers rate - projected</c:v>
                </c:pt>
              </c:strCache>
            </c:strRef>
          </c:tx>
          <c:spPr>
            <a:ln>
              <a:solidFill>
                <a:srgbClr val="FF0000"/>
              </a:solidFill>
              <a:prstDash val="sysDot"/>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Outputs_with_historical_data!$C$301:$V$301</c:f>
              <c:numCache>
                <c:formatCode>0.0%</c:formatCode>
                <c:ptCount val="20"/>
                <c:pt idx="9">
                  <c:v>0.11444624984472487</c:v>
                </c:pt>
                <c:pt idx="10">
                  <c:v>0.1168895725160094</c:v>
                </c:pt>
                <c:pt idx="11">
                  <c:v>0.1177369202643555</c:v>
                </c:pt>
                <c:pt idx="12">
                  <c:v>0.11964861499063197</c:v>
                </c:pt>
                <c:pt idx="13">
                  <c:v>0.12017305316804255</c:v>
                </c:pt>
                <c:pt idx="14">
                  <c:v>0.12089750506308773</c:v>
                </c:pt>
                <c:pt idx="15">
                  <c:v>0.12107434697360532</c:v>
                </c:pt>
                <c:pt idx="16">
                  <c:v>0.12127706657715835</c:v>
                </c:pt>
                <c:pt idx="17">
                  <c:v>0.12144376701874784</c:v>
                </c:pt>
                <c:pt idx="18">
                  <c:v>0.12171891526923326</c:v>
                </c:pt>
                <c:pt idx="19">
                  <c:v>0.12138068766913365</c:v>
                </c:pt>
              </c:numCache>
            </c:numRef>
          </c:val>
          <c:smooth val="0"/>
          <c:extLst>
            <c:ext xmlns:c16="http://schemas.microsoft.com/office/drawing/2014/chart" uri="{C3380CC4-5D6E-409C-BE32-E72D297353CC}">
              <c16:uniqueId val="{00000003-CDB4-49D8-A36B-163920375A4A}"/>
            </c:ext>
          </c:extLst>
        </c:ser>
        <c:dLbls>
          <c:showLegendKey val="0"/>
          <c:showVal val="0"/>
          <c:showCatName val="0"/>
          <c:showSerName val="0"/>
          <c:showPercent val="0"/>
          <c:showBubbleSize val="0"/>
        </c:dLbls>
        <c:smooth val="0"/>
        <c:axId val="172227968"/>
        <c:axId val="172237952"/>
      </c:lineChart>
      <c:catAx>
        <c:axId val="172227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237952"/>
        <c:crosses val="autoZero"/>
        <c:auto val="1"/>
        <c:lblAlgn val="ctr"/>
        <c:lblOffset val="100"/>
        <c:noMultiLvlLbl val="0"/>
      </c:catAx>
      <c:valAx>
        <c:axId val="172237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leaving rate (proportion of teachers leaving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227968"/>
        <c:crosses val="autoZero"/>
        <c:crossBetween val="between"/>
      </c:valAx>
      <c:spPr>
        <a:ln>
          <a:solidFill>
            <a:schemeClr val="tx1">
              <a:lumMod val="95000"/>
              <a:lumOff val="5000"/>
            </a:schemeClr>
          </a:solidFill>
        </a:ln>
      </c:spPr>
    </c:plotArea>
    <c:legend>
      <c:legendPos val="r"/>
      <c:layout>
        <c:manualLayout>
          <c:xMode val="edge"/>
          <c:yMode val="edge"/>
          <c:x val="0.76072050170401084"/>
          <c:y val="0.11290368762555707"/>
          <c:w val="0.22212701971430238"/>
          <c:h val="0.7478027416660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 - SECONDARY</a:t>
            </a:r>
          </a:p>
        </c:rich>
      </c:tx>
      <c:layout>
        <c:manualLayout>
          <c:xMode val="edge"/>
          <c:yMode val="edge"/>
          <c:x val="0.11910950239281839"/>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Outputs_with_historical_data!$B$621</c:f>
              <c:strCache>
                <c:ptCount val="1"/>
                <c:pt idx="0">
                  <c:v>Secondary entrants - historical</c:v>
                </c:pt>
              </c:strCache>
            </c:strRef>
          </c:tx>
          <c:spPr>
            <a:ln>
              <a:solidFill>
                <a:schemeClr val="tx1">
                  <a:lumMod val="95000"/>
                  <a:lumOff val="5000"/>
                </a:schemeClr>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Outputs_with_historical_data!$C$621:$V$621</c:f>
              <c:numCache>
                <c:formatCode>#,##0</c:formatCode>
                <c:ptCount val="20"/>
                <c:pt idx="0">
                  <c:v>20281.04</c:v>
                </c:pt>
                <c:pt idx="1">
                  <c:v>22290.120999999999</c:v>
                </c:pt>
                <c:pt idx="2">
                  <c:v>21197.892</c:v>
                </c:pt>
                <c:pt idx="3">
                  <c:v>22546.188999999998</c:v>
                </c:pt>
                <c:pt idx="4">
                  <c:v>21686.356999999996</c:v>
                </c:pt>
                <c:pt idx="5">
                  <c:v>21797.425999999999</c:v>
                </c:pt>
                <c:pt idx="6">
                  <c:v>21356.706999999995</c:v>
                </c:pt>
                <c:pt idx="7">
                  <c:v>21422.847999999998</c:v>
                </c:pt>
              </c:numCache>
            </c:numRef>
          </c:val>
          <c:smooth val="0"/>
          <c:extLst>
            <c:ext xmlns:c16="http://schemas.microsoft.com/office/drawing/2014/chart" uri="{C3380CC4-5D6E-409C-BE32-E72D297353CC}">
              <c16:uniqueId val="{00000000-4551-488B-B86B-C1CB117B2B78}"/>
            </c:ext>
          </c:extLst>
        </c:ser>
        <c:ser>
          <c:idx val="7"/>
          <c:order val="1"/>
          <c:tx>
            <c:strRef>
              <c:f>Outputs_with_historical_data!$B$622</c:f>
              <c:strCache>
                <c:ptCount val="1"/>
                <c:pt idx="0">
                  <c:v>Secondary entrants - projected</c:v>
                </c:pt>
              </c:strCache>
            </c:strRef>
          </c:tx>
          <c:spPr>
            <a:ln>
              <a:solidFill>
                <a:schemeClr val="tx1">
                  <a:lumMod val="95000"/>
                  <a:lumOff val="5000"/>
                </a:schemeClr>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Outputs_with_historical_data!$C$622:$V$622</c:f>
              <c:numCache>
                <c:formatCode>#,##0</c:formatCode>
                <c:ptCount val="20"/>
                <c:pt idx="9">
                  <c:v>26234.027274022825</c:v>
                </c:pt>
                <c:pt idx="10">
                  <c:v>26480.873130926084</c:v>
                </c:pt>
                <c:pt idx="11">
                  <c:v>26395.306905751077</c:v>
                </c:pt>
                <c:pt idx="12">
                  <c:v>27106.474249915696</c:v>
                </c:pt>
                <c:pt idx="13">
                  <c:v>26853.25314916475</c:v>
                </c:pt>
                <c:pt idx="14">
                  <c:v>26061.826825102387</c:v>
                </c:pt>
                <c:pt idx="15">
                  <c:v>25896.902134830885</c:v>
                </c:pt>
                <c:pt idx="16">
                  <c:v>25632.058096489058</c:v>
                </c:pt>
                <c:pt idx="17">
                  <c:v>25385.285908233647</c:v>
                </c:pt>
                <c:pt idx="18">
                  <c:v>24896.577911886616</c:v>
                </c:pt>
                <c:pt idx="19">
                  <c:v>25373.452877995624</c:v>
                </c:pt>
              </c:numCache>
            </c:numRef>
          </c:val>
          <c:smooth val="0"/>
          <c:extLst>
            <c:ext xmlns:c16="http://schemas.microsoft.com/office/drawing/2014/chart" uri="{C3380CC4-5D6E-409C-BE32-E72D297353CC}">
              <c16:uniqueId val="{00000001-4551-488B-B86B-C1CB117B2B78}"/>
            </c:ext>
          </c:extLst>
        </c:ser>
        <c:ser>
          <c:idx val="8"/>
          <c:order val="2"/>
          <c:tx>
            <c:strRef>
              <c:f>Outputs_with_historical_data!$B$623</c:f>
              <c:strCache>
                <c:ptCount val="1"/>
                <c:pt idx="0">
                  <c:v>Secondary leavers - historical</c:v>
                </c:pt>
              </c:strCache>
            </c:strRef>
          </c:tx>
          <c:spPr>
            <a:ln>
              <a:solidFill>
                <a:srgbClr val="FF000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Outputs_with_historical_data!$C$623:$V$623</c:f>
              <c:numCache>
                <c:formatCode>#,##0</c:formatCode>
                <c:ptCount val="20"/>
                <c:pt idx="0">
                  <c:v>23355.002171248059</c:v>
                </c:pt>
                <c:pt idx="1">
                  <c:v>21154.374361365866</c:v>
                </c:pt>
                <c:pt idx="2">
                  <c:v>22938.044064305901</c:v>
                </c:pt>
                <c:pt idx="3">
                  <c:v>23823.416000000001</c:v>
                </c:pt>
                <c:pt idx="4">
                  <c:v>24940.539999999997</c:v>
                </c:pt>
                <c:pt idx="5">
                  <c:v>24672.960999999999</c:v>
                </c:pt>
                <c:pt idx="6">
                  <c:v>23917.888999999996</c:v>
                </c:pt>
                <c:pt idx="7">
                  <c:v>22358.687000000002</c:v>
                </c:pt>
              </c:numCache>
            </c:numRef>
          </c:val>
          <c:smooth val="0"/>
          <c:extLst>
            <c:ext xmlns:c16="http://schemas.microsoft.com/office/drawing/2014/chart" uri="{C3380CC4-5D6E-409C-BE32-E72D297353CC}">
              <c16:uniqueId val="{00000002-4551-488B-B86B-C1CB117B2B78}"/>
            </c:ext>
          </c:extLst>
        </c:ser>
        <c:ser>
          <c:idx val="0"/>
          <c:order val="3"/>
          <c:tx>
            <c:strRef>
              <c:f>Outputs_with_historical_data!$B$624</c:f>
              <c:strCache>
                <c:ptCount val="1"/>
                <c:pt idx="0">
                  <c:v>Secondary leavers - projected</c:v>
                </c:pt>
              </c:strCache>
            </c:strRef>
          </c:tx>
          <c:spPr>
            <a:ln>
              <a:solidFill>
                <a:srgbClr val="FF000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Outputs_with_historical_data!$C$624:$V$624</c:f>
              <c:numCache>
                <c:formatCode>#,##0</c:formatCode>
                <c:ptCount val="20"/>
                <c:pt idx="9">
                  <c:v>24134.814488815358</c:v>
                </c:pt>
                <c:pt idx="10">
                  <c:v>24841.675764791587</c:v>
                </c:pt>
                <c:pt idx="11">
                  <c:v>25225.50670094512</c:v>
                </c:pt>
                <c:pt idx="12">
                  <c:v>25855.910010281917</c:v>
                </c:pt>
                <c:pt idx="13">
                  <c:v>26126.737033622565</c:v>
                </c:pt>
                <c:pt idx="14">
                  <c:v>26318.169607409942</c:v>
                </c:pt>
                <c:pt idx="15">
                  <c:v>26364.505987145378</c:v>
                </c:pt>
                <c:pt idx="16">
                  <c:v>26381.394996124385</c:v>
                </c:pt>
                <c:pt idx="17">
                  <c:v>26361.988353688721</c:v>
                </c:pt>
                <c:pt idx="18">
                  <c:v>26311.273310127308</c:v>
                </c:pt>
                <c:pt idx="19">
                  <c:v>26200.733662789786</c:v>
                </c:pt>
              </c:numCache>
            </c:numRef>
          </c:val>
          <c:smooth val="0"/>
          <c:extLst>
            <c:ext xmlns:c16="http://schemas.microsoft.com/office/drawing/2014/chart" uri="{C3380CC4-5D6E-409C-BE32-E72D297353CC}">
              <c16:uniqueId val="{00000003-4551-488B-B86B-C1CB117B2B78}"/>
            </c:ext>
          </c:extLst>
        </c:ser>
        <c:ser>
          <c:idx val="1"/>
          <c:order val="4"/>
          <c:tx>
            <c:strRef>
              <c:f>Outputs_with_historical_data!$B$625</c:f>
              <c:strCache>
                <c:ptCount val="1"/>
                <c:pt idx="0">
                  <c:v>Secondary net change - historical</c:v>
                </c:pt>
              </c:strCache>
            </c:strRef>
          </c:tx>
          <c:spPr>
            <a:ln>
              <a:solidFill>
                <a:srgbClr val="00B0F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Outputs_with_historical_data!$C$625:$V$625</c:f>
              <c:numCache>
                <c:formatCode>#,##0</c:formatCode>
                <c:ptCount val="20"/>
                <c:pt idx="0">
                  <c:v>-3073.9621712480584</c:v>
                </c:pt>
                <c:pt idx="1">
                  <c:v>1135.746638634133</c:v>
                </c:pt>
                <c:pt idx="2">
                  <c:v>-1740.1520643059011</c:v>
                </c:pt>
                <c:pt idx="3">
                  <c:v>-1277.2270000000026</c:v>
                </c:pt>
                <c:pt idx="4">
                  <c:v>-3254.1830000000009</c:v>
                </c:pt>
                <c:pt idx="5">
                  <c:v>-2875.5349999999999</c:v>
                </c:pt>
                <c:pt idx="6">
                  <c:v>-2561.1820000000007</c:v>
                </c:pt>
                <c:pt idx="7">
                  <c:v>-935.83900000000358</c:v>
                </c:pt>
              </c:numCache>
            </c:numRef>
          </c:val>
          <c:smooth val="0"/>
          <c:extLst>
            <c:ext xmlns:c16="http://schemas.microsoft.com/office/drawing/2014/chart" uri="{C3380CC4-5D6E-409C-BE32-E72D297353CC}">
              <c16:uniqueId val="{00000004-4551-488B-B86B-C1CB117B2B78}"/>
            </c:ext>
          </c:extLst>
        </c:ser>
        <c:ser>
          <c:idx val="2"/>
          <c:order val="5"/>
          <c:tx>
            <c:strRef>
              <c:f>Outputs_with_historical_data!$B$626</c:f>
              <c:strCache>
                <c:ptCount val="1"/>
                <c:pt idx="0">
                  <c:v>Secondary net change - projected</c:v>
                </c:pt>
              </c:strCache>
            </c:strRef>
          </c:tx>
          <c:spPr>
            <a:ln>
              <a:solidFill>
                <a:srgbClr val="00B0F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Outputs_with_historical_data!$C$626:$V$626</c:f>
              <c:numCache>
                <c:formatCode>#,##0</c:formatCode>
                <c:ptCount val="20"/>
                <c:pt idx="9">
                  <c:v>2099.2127852074664</c:v>
                </c:pt>
                <c:pt idx="10">
                  <c:v>1639.1973661344964</c:v>
                </c:pt>
                <c:pt idx="11">
                  <c:v>1169.800204805957</c:v>
                </c:pt>
                <c:pt idx="12">
                  <c:v>1250.5642396337789</c:v>
                </c:pt>
                <c:pt idx="13">
                  <c:v>726.51611554218471</c:v>
                </c:pt>
                <c:pt idx="14">
                  <c:v>-256.34278230755444</c:v>
                </c:pt>
                <c:pt idx="15">
                  <c:v>-467.60385231449254</c:v>
                </c:pt>
                <c:pt idx="16">
                  <c:v>-749.33689963532743</c:v>
                </c:pt>
                <c:pt idx="17">
                  <c:v>-976.70244545507376</c:v>
                </c:pt>
                <c:pt idx="18">
                  <c:v>-1414.6953982406922</c:v>
                </c:pt>
                <c:pt idx="19">
                  <c:v>-827.28078479416217</c:v>
                </c:pt>
              </c:numCache>
            </c:numRef>
          </c:val>
          <c:smooth val="0"/>
          <c:extLst>
            <c:ext xmlns:c16="http://schemas.microsoft.com/office/drawing/2014/chart" uri="{C3380CC4-5D6E-409C-BE32-E72D297353CC}">
              <c16:uniqueId val="{00000005-4551-488B-B86B-C1CB117B2B78}"/>
            </c:ext>
          </c:extLst>
        </c:ser>
        <c:dLbls>
          <c:showLegendKey val="0"/>
          <c:showVal val="0"/>
          <c:showCatName val="0"/>
          <c:showSerName val="0"/>
          <c:showPercent val="0"/>
          <c:showBubbleSize val="0"/>
        </c:dLbls>
        <c:smooth val="0"/>
        <c:axId val="172302336"/>
        <c:axId val="172303872"/>
      </c:lineChart>
      <c:catAx>
        <c:axId val="172302336"/>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303872"/>
        <c:crosses val="autoZero"/>
        <c:auto val="1"/>
        <c:lblAlgn val="ctr"/>
        <c:lblOffset val="100"/>
        <c:noMultiLvlLbl val="0"/>
      </c:catAx>
      <c:valAx>
        <c:axId val="17230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02336"/>
        <c:crosses val="autoZero"/>
        <c:crossBetween val="between"/>
      </c:valAx>
      <c:spPr>
        <a:ln>
          <a:solidFill>
            <a:schemeClr val="tx1">
              <a:lumMod val="95000"/>
              <a:lumOff val="5000"/>
            </a:schemeClr>
          </a:solidFill>
        </a:ln>
      </c:spPr>
    </c:plotArea>
    <c:legend>
      <c:legendPos val="r"/>
      <c:layout>
        <c:manualLayout>
          <c:xMode val="edge"/>
          <c:yMode val="edge"/>
          <c:x val="0.75471698113207553"/>
          <c:y val="0.1141978548977674"/>
          <c:w val="0.22898808317913955"/>
          <c:h val="0.7716062344058844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Primary entrants by entrant route</a:t>
            </a:r>
          </a:p>
        </c:rich>
      </c:tx>
      <c:overlay val="0"/>
    </c:title>
    <c:autoTitleDeleted val="0"/>
    <c:plotArea>
      <c:layout>
        <c:manualLayout>
          <c:layoutTarget val="inner"/>
          <c:xMode val="edge"/>
          <c:yMode val="edge"/>
          <c:x val="0.13167333039183482"/>
          <c:y val="0.10792987869759524"/>
          <c:w val="0.60164361089028273"/>
          <c:h val="0.7227415844642282"/>
        </c:manualLayout>
      </c:layout>
      <c:lineChart>
        <c:grouping val="standard"/>
        <c:varyColors val="0"/>
        <c:ser>
          <c:idx val="0"/>
          <c:order val="0"/>
          <c:tx>
            <c:strRef>
              <c:f>Outputs_with_historical_data!$B$476</c:f>
              <c:strCache>
                <c:ptCount val="1"/>
                <c:pt idx="0">
                  <c:v>Primary NQT entrants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Outputs_with_historical_data!$C$476:$V$476</c:f>
              <c:numCache>
                <c:formatCode>#,##0</c:formatCode>
                <c:ptCount val="20"/>
                <c:pt idx="0">
                  <c:v>9625.5969999999998</c:v>
                </c:pt>
                <c:pt idx="1">
                  <c:v>12218.933999999999</c:v>
                </c:pt>
                <c:pt idx="2">
                  <c:v>13393.968999999999</c:v>
                </c:pt>
                <c:pt idx="3">
                  <c:v>14509.182000000001</c:v>
                </c:pt>
                <c:pt idx="4">
                  <c:v>15241.45</c:v>
                </c:pt>
                <c:pt idx="5">
                  <c:v>13530.654</c:v>
                </c:pt>
                <c:pt idx="6">
                  <c:v>12044.598</c:v>
                </c:pt>
                <c:pt idx="7">
                  <c:v>12140.548000000001</c:v>
                </c:pt>
              </c:numCache>
            </c:numRef>
          </c:val>
          <c:smooth val="0"/>
          <c:extLst>
            <c:ext xmlns:c16="http://schemas.microsoft.com/office/drawing/2014/chart" uri="{C3380CC4-5D6E-409C-BE32-E72D297353CC}">
              <c16:uniqueId val="{00000000-688A-494D-B4DD-5E04A0234CAE}"/>
            </c:ext>
          </c:extLst>
        </c:ser>
        <c:ser>
          <c:idx val="1"/>
          <c:order val="1"/>
          <c:tx>
            <c:strRef>
              <c:f>Outputs_with_historical_data!$B$477</c:f>
              <c:strCache>
                <c:ptCount val="1"/>
                <c:pt idx="0">
                  <c:v>Primary NQT entrants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Outputs_with_historical_data!$C$477:$V$477</c:f>
              <c:numCache>
                <c:formatCode>#,##0</c:formatCode>
                <c:ptCount val="20"/>
                <c:pt idx="11">
                  <c:v>12212.33970950428</c:v>
                </c:pt>
                <c:pt idx="12">
                  <c:v>12182.171354684171</c:v>
                </c:pt>
                <c:pt idx="13">
                  <c:v>12120.903997722355</c:v>
                </c:pt>
                <c:pt idx="14">
                  <c:v>12275.410488085734</c:v>
                </c:pt>
                <c:pt idx="15">
                  <c:v>12335.739036077639</c:v>
                </c:pt>
                <c:pt idx="16">
                  <c:v>12307.068347638535</c:v>
                </c:pt>
                <c:pt idx="17">
                  <c:v>12257.539535353639</c:v>
                </c:pt>
                <c:pt idx="18">
                  <c:v>12445.551028315936</c:v>
                </c:pt>
                <c:pt idx="19">
                  <c:v>12318.893511847891</c:v>
                </c:pt>
              </c:numCache>
            </c:numRef>
          </c:val>
          <c:smooth val="0"/>
          <c:extLst>
            <c:ext xmlns:c16="http://schemas.microsoft.com/office/drawing/2014/chart" uri="{C3380CC4-5D6E-409C-BE32-E72D297353CC}">
              <c16:uniqueId val="{00000001-688A-494D-B4DD-5E04A0234CAE}"/>
            </c:ext>
          </c:extLst>
        </c:ser>
        <c:ser>
          <c:idx val="2"/>
          <c:order val="2"/>
          <c:tx>
            <c:strRef>
              <c:f>Outputs_with_historical_data!$B$478</c:f>
              <c:strCache>
                <c:ptCount val="1"/>
                <c:pt idx="0">
                  <c:v>Primary entrants other routes-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Outputs_with_historical_data!$C$478:$V$478</c:f>
              <c:numCache>
                <c:formatCode>#,##0</c:formatCode>
                <c:ptCount val="20"/>
                <c:pt idx="0">
                  <c:v>13166.938</c:v>
                </c:pt>
                <c:pt idx="1">
                  <c:v>14365.466</c:v>
                </c:pt>
                <c:pt idx="2">
                  <c:v>14388.58</c:v>
                </c:pt>
                <c:pt idx="3">
                  <c:v>15473.393</c:v>
                </c:pt>
                <c:pt idx="4">
                  <c:v>13874.903</c:v>
                </c:pt>
                <c:pt idx="5">
                  <c:v>14039.856</c:v>
                </c:pt>
                <c:pt idx="6">
                  <c:v>13458.225</c:v>
                </c:pt>
                <c:pt idx="7">
                  <c:v>12778.24</c:v>
                </c:pt>
              </c:numCache>
            </c:numRef>
          </c:val>
          <c:smooth val="0"/>
          <c:extLst>
            <c:ext xmlns:c16="http://schemas.microsoft.com/office/drawing/2014/chart" uri="{C3380CC4-5D6E-409C-BE32-E72D297353CC}">
              <c16:uniqueId val="{00000002-688A-494D-B4DD-5E04A0234CAE}"/>
            </c:ext>
          </c:extLst>
        </c:ser>
        <c:ser>
          <c:idx val="3"/>
          <c:order val="3"/>
          <c:tx>
            <c:strRef>
              <c:f>Outputs_with_historical_data!$B$479</c:f>
              <c:strCache>
                <c:ptCount val="1"/>
                <c:pt idx="0">
                  <c:v>Primary entrants other routes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Outputs_with_historical_data!$C$479:$V$479</c:f>
              <c:numCache>
                <c:formatCode>#,##0</c:formatCode>
                <c:ptCount val="20"/>
                <c:pt idx="11">
                  <c:v>12860.878699294</c:v>
                </c:pt>
                <c:pt idx="12">
                  <c:v>12829.108247347209</c:v>
                </c:pt>
                <c:pt idx="13">
                  <c:v>12764.587273901059</c:v>
                </c:pt>
                <c:pt idx="14">
                  <c:v>12927.29886546206</c:v>
                </c:pt>
                <c:pt idx="15">
                  <c:v>12990.831174281198</c:v>
                </c:pt>
                <c:pt idx="16">
                  <c:v>12960.637922618405</c:v>
                </c:pt>
                <c:pt idx="17">
                  <c:v>12908.47887184942</c:v>
                </c:pt>
                <c:pt idx="18">
                  <c:v>13106.474756551142</c:v>
                </c:pt>
                <c:pt idx="19">
                  <c:v>12973.091064777351</c:v>
                </c:pt>
              </c:numCache>
            </c:numRef>
          </c:val>
          <c:smooth val="0"/>
          <c:extLst>
            <c:ext xmlns:c16="http://schemas.microsoft.com/office/drawing/2014/chart" uri="{C3380CC4-5D6E-409C-BE32-E72D297353CC}">
              <c16:uniqueId val="{00000003-688A-494D-B4DD-5E04A0234CAE}"/>
            </c:ext>
          </c:extLst>
        </c:ser>
        <c:dLbls>
          <c:showLegendKey val="0"/>
          <c:showVal val="0"/>
          <c:showCatName val="0"/>
          <c:showSerName val="0"/>
          <c:showPercent val="0"/>
          <c:showBubbleSize val="0"/>
        </c:dLbls>
        <c:smooth val="0"/>
        <c:axId val="172357504"/>
        <c:axId val="172359040"/>
      </c:lineChart>
      <c:catAx>
        <c:axId val="17235750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359040"/>
        <c:crosses val="autoZero"/>
        <c:auto val="1"/>
        <c:lblAlgn val="ctr"/>
        <c:lblOffset val="100"/>
        <c:noMultiLvlLbl val="0"/>
      </c:catAx>
      <c:valAx>
        <c:axId val="1723590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57504"/>
        <c:crosses val="autoZero"/>
        <c:crossBetween val="between"/>
      </c:valAx>
      <c:spPr>
        <a:ln>
          <a:solidFill>
            <a:schemeClr val="tx1">
              <a:lumMod val="95000"/>
              <a:lumOff val="5000"/>
            </a:schemeClr>
          </a:solidFill>
        </a:ln>
      </c:spPr>
    </c:plotArea>
    <c:legend>
      <c:legendPos val="r"/>
      <c:layout>
        <c:manualLayout>
          <c:xMode val="edge"/>
          <c:yMode val="edge"/>
          <c:x val="0.76014183412258651"/>
          <c:y val="8.771929824561403E-2"/>
          <c:w val="0.22134066575011457"/>
          <c:h val="0.7923988887353992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Secondary entrants by entrant route</a:t>
            </a:r>
          </a:p>
        </c:rich>
      </c:tx>
      <c:overlay val="0"/>
    </c:title>
    <c:autoTitleDeleted val="0"/>
    <c:plotArea>
      <c:layout>
        <c:manualLayout>
          <c:layoutTarget val="inner"/>
          <c:xMode val="edge"/>
          <c:yMode val="edge"/>
          <c:x val="0.12673627781222485"/>
          <c:y val="0.10792987869759524"/>
          <c:w val="0.6065806634698927"/>
          <c:h val="0.73031229448463408"/>
        </c:manualLayout>
      </c:layout>
      <c:lineChart>
        <c:grouping val="standard"/>
        <c:varyColors val="0"/>
        <c:ser>
          <c:idx val="0"/>
          <c:order val="0"/>
          <c:tx>
            <c:strRef>
              <c:f>Outputs_with_historical_data!$B$480</c:f>
              <c:strCache>
                <c:ptCount val="1"/>
                <c:pt idx="0">
                  <c:v>Secondary NQT entrants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Outputs_with_historical_data!$C$480:$V$480</c:f>
              <c:numCache>
                <c:formatCode>#,##0_ ;\-#,##0\ </c:formatCode>
                <c:ptCount val="20"/>
                <c:pt idx="0">
                  <c:v>11167.771000000001</c:v>
                </c:pt>
                <c:pt idx="1">
                  <c:v>11388.655000000001</c:v>
                </c:pt>
                <c:pt idx="2">
                  <c:v>10709.627</c:v>
                </c:pt>
                <c:pt idx="3">
                  <c:v>10973.657999999999</c:v>
                </c:pt>
                <c:pt idx="4">
                  <c:v>11052.891</c:v>
                </c:pt>
                <c:pt idx="5">
                  <c:v>11501.814</c:v>
                </c:pt>
                <c:pt idx="6">
                  <c:v>11165.638000000001</c:v>
                </c:pt>
                <c:pt idx="7">
                  <c:v>11051.59</c:v>
                </c:pt>
              </c:numCache>
            </c:numRef>
          </c:val>
          <c:smooth val="0"/>
          <c:extLst>
            <c:ext xmlns:c16="http://schemas.microsoft.com/office/drawing/2014/chart" uri="{C3380CC4-5D6E-409C-BE32-E72D297353CC}">
              <c16:uniqueId val="{00000000-6DA0-48BC-A237-494EC026A472}"/>
            </c:ext>
          </c:extLst>
        </c:ser>
        <c:ser>
          <c:idx val="1"/>
          <c:order val="1"/>
          <c:tx>
            <c:strRef>
              <c:f>Outputs_with_historical_data!$B$481</c:f>
              <c:strCache>
                <c:ptCount val="1"/>
                <c:pt idx="0">
                  <c:v>Secondary NQT entrants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Outputs_with_historical_data!$C$481:$V$481</c:f>
              <c:numCache>
                <c:formatCode>#,##0_ ;\-#,##0\ </c:formatCode>
                <c:ptCount val="20"/>
                <c:pt idx="11">
                  <c:v>13923.357851206229</c:v>
                </c:pt>
                <c:pt idx="12">
                  <c:v>14519.050044219322</c:v>
                </c:pt>
                <c:pt idx="13">
                  <c:v>14321.263173230021</c:v>
                </c:pt>
                <c:pt idx="14">
                  <c:v>13557.202881883979</c:v>
                </c:pt>
                <c:pt idx="15">
                  <c:v>13456.16748826127</c:v>
                </c:pt>
                <c:pt idx="16">
                  <c:v>13290.605554037964</c:v>
                </c:pt>
                <c:pt idx="17">
                  <c:v>13146.630715241909</c:v>
                </c:pt>
                <c:pt idx="18">
                  <c:v>12878.532224980378</c:v>
                </c:pt>
                <c:pt idx="19">
                  <c:v>13150.194211271457</c:v>
                </c:pt>
              </c:numCache>
            </c:numRef>
          </c:val>
          <c:smooth val="0"/>
          <c:extLst>
            <c:ext xmlns:c16="http://schemas.microsoft.com/office/drawing/2014/chart" uri="{C3380CC4-5D6E-409C-BE32-E72D297353CC}">
              <c16:uniqueId val="{00000001-6DA0-48BC-A237-494EC026A472}"/>
            </c:ext>
          </c:extLst>
        </c:ser>
        <c:ser>
          <c:idx val="2"/>
          <c:order val="2"/>
          <c:tx>
            <c:strRef>
              <c:f>Outputs_with_historical_data!$B$482</c:f>
              <c:strCache>
                <c:ptCount val="1"/>
                <c:pt idx="0">
                  <c:v>Secondary entrants other routes-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Outputs_with_historical_data!$C$482:$V$482</c:f>
              <c:numCache>
                <c:formatCode>#,##0</c:formatCode>
                <c:ptCount val="20"/>
                <c:pt idx="0">
                  <c:v>9113.2690000000002</c:v>
                </c:pt>
                <c:pt idx="1">
                  <c:v>10901.466</c:v>
                </c:pt>
                <c:pt idx="2">
                  <c:v>10488.264999999999</c:v>
                </c:pt>
                <c:pt idx="3">
                  <c:v>11572.531000000001</c:v>
                </c:pt>
                <c:pt idx="4">
                  <c:v>10633.466</c:v>
                </c:pt>
                <c:pt idx="5">
                  <c:v>10295.612000000001</c:v>
                </c:pt>
                <c:pt idx="6">
                  <c:v>10191.067999999999</c:v>
                </c:pt>
                <c:pt idx="7">
                  <c:v>10371.258</c:v>
                </c:pt>
              </c:numCache>
            </c:numRef>
          </c:val>
          <c:smooth val="0"/>
          <c:extLst>
            <c:ext xmlns:c16="http://schemas.microsoft.com/office/drawing/2014/chart" uri="{C3380CC4-5D6E-409C-BE32-E72D297353CC}">
              <c16:uniqueId val="{00000002-6DA0-48BC-A237-494EC026A472}"/>
            </c:ext>
          </c:extLst>
        </c:ser>
        <c:ser>
          <c:idx val="3"/>
          <c:order val="3"/>
          <c:tx>
            <c:strRef>
              <c:f>Outputs_with_historical_data!$B$483</c:f>
              <c:strCache>
                <c:ptCount val="1"/>
                <c:pt idx="0">
                  <c:v>Secondary entrants other routes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Outputs_with_historical_data!$C$483:$V$483</c:f>
              <c:numCache>
                <c:formatCode>#,##0</c:formatCode>
                <c:ptCount val="20"/>
                <c:pt idx="11">
                  <c:v>12269.949054544857</c:v>
                </c:pt>
                <c:pt idx="12">
                  <c:v>12385.424205696365</c:v>
                </c:pt>
                <c:pt idx="13">
                  <c:v>12329.98997593473</c:v>
                </c:pt>
                <c:pt idx="14">
                  <c:v>12302.623943218396</c:v>
                </c:pt>
                <c:pt idx="15">
                  <c:v>12238.734646569619</c:v>
                </c:pt>
                <c:pt idx="16">
                  <c:v>12139.452542451096</c:v>
                </c:pt>
                <c:pt idx="17">
                  <c:v>12036.655192991744</c:v>
                </c:pt>
                <c:pt idx="18">
                  <c:v>11816.045686906236</c:v>
                </c:pt>
                <c:pt idx="19">
                  <c:v>12021.258666724158</c:v>
                </c:pt>
              </c:numCache>
            </c:numRef>
          </c:val>
          <c:smooth val="0"/>
          <c:extLst>
            <c:ext xmlns:c16="http://schemas.microsoft.com/office/drawing/2014/chart" uri="{C3380CC4-5D6E-409C-BE32-E72D297353CC}">
              <c16:uniqueId val="{00000003-6DA0-48BC-A237-494EC026A472}"/>
            </c:ext>
          </c:extLst>
        </c:ser>
        <c:dLbls>
          <c:showLegendKey val="0"/>
          <c:showVal val="0"/>
          <c:showCatName val="0"/>
          <c:showSerName val="0"/>
          <c:showPercent val="0"/>
          <c:showBubbleSize val="0"/>
        </c:dLbls>
        <c:smooth val="0"/>
        <c:axId val="172412288"/>
        <c:axId val="172418176"/>
      </c:lineChart>
      <c:catAx>
        <c:axId val="172412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418176"/>
        <c:crosses val="autoZero"/>
        <c:auto val="1"/>
        <c:lblAlgn val="ctr"/>
        <c:lblOffset val="100"/>
        <c:noMultiLvlLbl val="0"/>
      </c:catAx>
      <c:valAx>
        <c:axId val="1724181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_ ;\-#,##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12288"/>
        <c:crosses val="autoZero"/>
        <c:crossBetween val="between"/>
      </c:valAx>
      <c:spPr>
        <a:ln>
          <a:solidFill>
            <a:schemeClr val="tx1">
              <a:lumMod val="95000"/>
              <a:lumOff val="5000"/>
            </a:schemeClr>
          </a:solidFill>
        </a:ln>
      </c:spPr>
    </c:plotArea>
    <c:legend>
      <c:legendPos val="r"/>
      <c:layout>
        <c:manualLayout>
          <c:xMode val="edge"/>
          <c:yMode val="edge"/>
          <c:x val="0.76085163412197787"/>
          <c:y val="8.1871345029239762E-2"/>
          <c:w val="0.22232108201380618"/>
          <c:h val="0.7923988887353992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Pupil numbers by Phase in the 2019/20 and 2020/21</a:t>
            </a:r>
          </a:p>
          <a:p>
            <a:pPr>
              <a:defRPr sz="1800" b="1" i="0" u="none" strike="noStrike" baseline="0">
                <a:solidFill>
                  <a:srgbClr val="000000"/>
                </a:solidFill>
                <a:latin typeface="Calibri"/>
                <a:ea typeface="Calibri"/>
                <a:cs typeface="Calibri"/>
              </a:defRPr>
            </a:pPr>
            <a:r>
              <a:rPr lang="en-GB"/>
              <a:t> TSMs</a:t>
            </a:r>
          </a:p>
        </c:rich>
      </c:tx>
      <c:layout>
        <c:manualLayout>
          <c:xMode val="edge"/>
          <c:yMode val="edge"/>
          <c:x val="0.19257588024213698"/>
          <c:y val="1.5726892064244848E-2"/>
        </c:manualLayout>
      </c:layout>
      <c:overlay val="0"/>
    </c:title>
    <c:autoTitleDeleted val="0"/>
    <c:plotArea>
      <c:layout>
        <c:manualLayout>
          <c:layoutTarget val="inner"/>
          <c:xMode val="edge"/>
          <c:yMode val="edge"/>
          <c:x val="0.11631919796433213"/>
          <c:y val="0.15864425767028018"/>
          <c:w val="0.6748640709888577"/>
          <c:h val="0.74355790145467227"/>
        </c:manualLayout>
      </c:layout>
      <c:lineChart>
        <c:grouping val="standard"/>
        <c:varyColors val="0"/>
        <c:ser>
          <c:idx val="0"/>
          <c:order val="0"/>
          <c:tx>
            <c:strRef>
              <c:f>Comparison_of_pupil_projns!$B$37</c:f>
              <c:strCache>
                <c:ptCount val="1"/>
                <c:pt idx="0">
                  <c:v>Primary total 2020/21 TSM</c:v>
                </c:pt>
              </c:strCache>
            </c:strRef>
          </c:tx>
          <c:spPr>
            <a:ln>
              <a:solidFill>
                <a:srgbClr val="FF000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Comparison_of_pupil_projns!$C$37:$AA$37</c:f>
              <c:numCache>
                <c:formatCode>#,##0_ ;\-#,##0\ </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4733161</c:v>
                </c:pt>
                <c:pt idx="15">
                  <c:v>4722230.558806696</c:v>
                </c:pt>
                <c:pt idx="16">
                  <c:v>4715678.2151107499</c:v>
                </c:pt>
                <c:pt idx="17">
                  <c:v>4686212.6716877213</c:v>
                </c:pt>
                <c:pt idx="18">
                  <c:v>4650038.1997871175</c:v>
                </c:pt>
                <c:pt idx="19">
                  <c:v>4613506.2415555622</c:v>
                </c:pt>
                <c:pt idx="20">
                  <c:v>4594107.3525180714</c:v>
                </c:pt>
                <c:pt idx="21">
                  <c:v>4582094.1329778135</c:v>
                </c:pt>
                <c:pt idx="22">
                  <c:v>4569288.0433858866</c:v>
                </c:pt>
                <c:pt idx="23">
                  <c:v>4553997.8304746542</c:v>
                </c:pt>
                <c:pt idx="24">
                  <c:v>4555690.8707873952</c:v>
                </c:pt>
              </c:numCache>
            </c:numRef>
          </c:val>
          <c:smooth val="0"/>
          <c:extLst>
            <c:ext xmlns:c16="http://schemas.microsoft.com/office/drawing/2014/chart" uri="{C3380CC4-5D6E-409C-BE32-E72D297353CC}">
              <c16:uniqueId val="{00000000-BB64-403E-81F6-350AFC2B0E4E}"/>
            </c:ext>
          </c:extLst>
        </c:ser>
        <c:ser>
          <c:idx val="1"/>
          <c:order val="1"/>
          <c:tx>
            <c:strRef>
              <c:f>Comparison_of_pupil_projns!$B$38</c:f>
              <c:strCache>
                <c:ptCount val="1"/>
                <c:pt idx="0">
                  <c:v>Primary total 2019/20 TSM</c:v>
                </c:pt>
              </c:strCache>
            </c:strRef>
          </c:tx>
          <c:spPr>
            <a:ln>
              <a:solidFill>
                <a:srgbClr val="FF000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Comparison_of_pupil_projns!$C$38:$AA$38</c:f>
              <c:numCache>
                <c:formatCode>#,##0_ ;\-#,##0\ </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4738987.9623554191</c:v>
                </c:pt>
                <c:pt idx="15">
                  <c:v>4738309.7819581926</c:v>
                </c:pt>
                <c:pt idx="16">
                  <c:v>4738027.1714167371</c:v>
                </c:pt>
                <c:pt idx="17">
                  <c:v>4716874.7723503476</c:v>
                </c:pt>
                <c:pt idx="18">
                  <c:v>4686237.5443531433</c:v>
                </c:pt>
                <c:pt idx="19">
                  <c:v>4654440.4670074899</c:v>
                </c:pt>
                <c:pt idx="20">
                  <c:v>4631173.9373839879</c:v>
                </c:pt>
                <c:pt idx="21">
                  <c:v>4619039.7782180272</c:v>
                </c:pt>
                <c:pt idx="22">
                  <c:v>4606104.221584619</c:v>
                </c:pt>
                <c:pt idx="23">
                  <c:v>4593140.1724560643</c:v>
                </c:pt>
                <c:pt idx="24">
                  <c:v>4591536.4949568901</c:v>
                </c:pt>
              </c:numCache>
            </c:numRef>
          </c:val>
          <c:smooth val="0"/>
          <c:extLst>
            <c:ext xmlns:c16="http://schemas.microsoft.com/office/drawing/2014/chart" uri="{C3380CC4-5D6E-409C-BE32-E72D297353CC}">
              <c16:uniqueId val="{00000001-BB64-403E-81F6-350AFC2B0E4E}"/>
            </c:ext>
          </c:extLst>
        </c:ser>
        <c:ser>
          <c:idx val="2"/>
          <c:order val="2"/>
          <c:tx>
            <c:strRef>
              <c:f>Comparison_of_pupil_projns!$B$39</c:f>
              <c:strCache>
                <c:ptCount val="1"/>
                <c:pt idx="0">
                  <c:v>Secondary total 2020/21 TSM</c:v>
                </c:pt>
              </c:strCache>
            </c:strRef>
          </c:tx>
          <c:spPr>
            <a:ln>
              <a:solidFill>
                <a:srgbClr val="00B0F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Comparison_of_pupil_projns!$C$39:$AA$39</c:f>
              <c:numCache>
                <c:formatCode>#,##0_ ;\-#,##0\ </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3245718</c:v>
                </c:pt>
                <c:pt idx="15">
                  <c:v>3328431.1538719069</c:v>
                </c:pt>
                <c:pt idx="16">
                  <c:v>3392731.6774742301</c:v>
                </c:pt>
                <c:pt idx="17">
                  <c:v>3461511.680856931</c:v>
                </c:pt>
                <c:pt idx="18">
                  <c:v>3535730.3745472468</c:v>
                </c:pt>
                <c:pt idx="19">
                  <c:v>3589099.7311483067</c:v>
                </c:pt>
                <c:pt idx="20">
                  <c:v>3600935.5125208856</c:v>
                </c:pt>
                <c:pt idx="21">
                  <c:v>3604062.2766449852</c:v>
                </c:pt>
                <c:pt idx="22">
                  <c:v>3595209.2344004712</c:v>
                </c:pt>
                <c:pt idx="23">
                  <c:v>3576758.5288504991</c:v>
                </c:pt>
                <c:pt idx="24">
                  <c:v>3540029.8247267776</c:v>
                </c:pt>
              </c:numCache>
            </c:numRef>
          </c:val>
          <c:smooth val="0"/>
          <c:extLst>
            <c:ext xmlns:c16="http://schemas.microsoft.com/office/drawing/2014/chart" uri="{C3380CC4-5D6E-409C-BE32-E72D297353CC}">
              <c16:uniqueId val="{00000002-BB64-403E-81F6-350AFC2B0E4E}"/>
            </c:ext>
          </c:extLst>
        </c:ser>
        <c:ser>
          <c:idx val="3"/>
          <c:order val="3"/>
          <c:tx>
            <c:strRef>
              <c:f>Comparison_of_pupil_projns!$B$40</c:f>
              <c:strCache>
                <c:ptCount val="1"/>
                <c:pt idx="0">
                  <c:v>Secondary total 2019/20 TSM</c:v>
                </c:pt>
              </c:strCache>
            </c:strRef>
          </c:tx>
          <c:spPr>
            <a:ln>
              <a:solidFill>
                <a:srgbClr val="00B0F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Comparison_of_pupil_projns!$C$40:$AA$40</c:f>
              <c:numCache>
                <c:formatCode>#,##0_ ;\-#,##0\ </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3250096.0148135722</c:v>
                </c:pt>
                <c:pt idx="15">
                  <c:v>3328258.7310700314</c:v>
                </c:pt>
                <c:pt idx="16">
                  <c:v>3390341.6126745343</c:v>
                </c:pt>
                <c:pt idx="17">
                  <c:v>3462030.9334954983</c:v>
                </c:pt>
                <c:pt idx="18">
                  <c:v>3537610.409235951</c:v>
                </c:pt>
                <c:pt idx="19">
                  <c:v>3592713.6158768311</c:v>
                </c:pt>
                <c:pt idx="20">
                  <c:v>3614859.602613599</c:v>
                </c:pt>
                <c:pt idx="21">
                  <c:v>3624936.0704168142</c:v>
                </c:pt>
                <c:pt idx="22">
                  <c:v>3622097.3557046503</c:v>
                </c:pt>
                <c:pt idx="23">
                  <c:v>3606865.1956393118</c:v>
                </c:pt>
                <c:pt idx="24">
                  <c:v>3578155.4881814593</c:v>
                </c:pt>
              </c:numCache>
            </c:numRef>
          </c:val>
          <c:smooth val="0"/>
          <c:extLst>
            <c:ext xmlns:c16="http://schemas.microsoft.com/office/drawing/2014/chart" uri="{C3380CC4-5D6E-409C-BE32-E72D297353CC}">
              <c16:uniqueId val="{00000003-BB64-403E-81F6-350AFC2B0E4E}"/>
            </c:ext>
          </c:extLst>
        </c:ser>
        <c:dLbls>
          <c:showLegendKey val="0"/>
          <c:showVal val="0"/>
          <c:showCatName val="0"/>
          <c:showSerName val="0"/>
          <c:showPercent val="0"/>
          <c:showBubbleSize val="0"/>
        </c:dLbls>
        <c:smooth val="0"/>
        <c:axId val="169176448"/>
        <c:axId val="169182336"/>
      </c:lineChart>
      <c:catAx>
        <c:axId val="169176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182336"/>
        <c:crosses val="autoZero"/>
        <c:auto val="1"/>
        <c:lblAlgn val="ctr"/>
        <c:lblOffset val="100"/>
        <c:noMultiLvlLbl val="0"/>
      </c:catAx>
      <c:valAx>
        <c:axId val="16918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761682920727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176448"/>
        <c:crosses val="autoZero"/>
        <c:crossBetween val="between"/>
      </c:valAx>
      <c:spPr>
        <a:ln>
          <a:solidFill>
            <a:sysClr val="windowText" lastClr="000000"/>
          </a:solidFill>
        </a:ln>
      </c:spPr>
    </c:plotArea>
    <c:legend>
      <c:legendPos val="r"/>
      <c:layout>
        <c:manualLayout>
          <c:xMode val="edge"/>
          <c:yMode val="edge"/>
          <c:x val="0.81976490466837315"/>
          <c:y val="9.4444444444444442E-2"/>
          <c:w val="0.16641069509264594"/>
          <c:h val="0.8231488286186448"/>
        </c:manualLayout>
      </c:layout>
      <c:overlay val="0"/>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1423840769903762"/>
          <c:y val="0.12283573928258967"/>
          <c:w val="0.56316625286704025"/>
          <c:h val="0.69329177602799663"/>
        </c:manualLayout>
      </c:layout>
      <c:lineChart>
        <c:grouping val="standard"/>
        <c:varyColors val="0"/>
        <c:ser>
          <c:idx val="21"/>
          <c:order val="0"/>
          <c:tx>
            <c:strRef>
              <c:f>Entrant_need_figures!$B$111</c:f>
              <c:strCache>
                <c:ptCount val="1"/>
                <c:pt idx="0">
                  <c:v>ART &amp; DESIGN All Central Scenario</c:v>
                </c:pt>
              </c:strCache>
            </c:strRef>
          </c:tx>
          <c:spPr>
            <a:ln>
              <a:solidFill>
                <a:srgbClr val="00206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Entrant_need_figures!$C$111:$M$111</c:f>
              <c:numCache>
                <c:formatCode>#,##0</c:formatCode>
                <c:ptCount val="11"/>
                <c:pt idx="0">
                  <c:v>955.710115184919</c:v>
                </c:pt>
                <c:pt idx="1">
                  <c:v>935.84049374938888</c:v>
                </c:pt>
                <c:pt idx="2">
                  <c:v>901.71115768374045</c:v>
                </c:pt>
                <c:pt idx="3">
                  <c:v>876.48469694388837</c:v>
                </c:pt>
                <c:pt idx="4">
                  <c:v>868.9283198551052</c:v>
                </c:pt>
                <c:pt idx="5">
                  <c:v>927.85582882965764</c:v>
                </c:pt>
                <c:pt idx="6">
                  <c:v>922.57784310117631</c:v>
                </c:pt>
                <c:pt idx="7">
                  <c:v>903.30353396449482</c:v>
                </c:pt>
                <c:pt idx="8">
                  <c:v>897.54318484235978</c:v>
                </c:pt>
                <c:pt idx="9">
                  <c:v>894.5959658196698</c:v>
                </c:pt>
                <c:pt idx="10">
                  <c:v>909.27930233373775</c:v>
                </c:pt>
              </c:numCache>
            </c:numRef>
          </c:val>
          <c:smooth val="0"/>
          <c:extLst>
            <c:ext xmlns:c16="http://schemas.microsoft.com/office/drawing/2014/chart" uri="{C3380CC4-5D6E-409C-BE32-E72D297353CC}">
              <c16:uniqueId val="{00000000-AA13-4445-9596-6E5F0D62E010}"/>
            </c:ext>
          </c:extLst>
        </c:ser>
        <c:ser>
          <c:idx val="1"/>
          <c:order val="1"/>
          <c:tx>
            <c:strRef>
              <c:f>Entrant_need_figures!$B$90</c:f>
              <c:strCache>
                <c:ptCount val="1"/>
                <c:pt idx="0">
                  <c:v>ART &amp; DESIGN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Entrant_need_figures!$C$90:$M$90</c:f>
              <c:numCache>
                <c:formatCode>#,##0</c:formatCode>
                <c:ptCount val="11"/>
                <c:pt idx="0">
                  <c:v>955.710115184919</c:v>
                </c:pt>
                <c:pt idx="1">
                  <c:v>935.84049374938888</c:v>
                </c:pt>
                <c:pt idx="2">
                  <c:v>901.71115768374045</c:v>
                </c:pt>
                <c:pt idx="3">
                  <c:v>876.48469694388837</c:v>
                </c:pt>
                <c:pt idx="4">
                  <c:v>868.9283198551052</c:v>
                </c:pt>
                <c:pt idx="5">
                  <c:v>927.85582882965764</c:v>
                </c:pt>
                <c:pt idx="6">
                  <c:v>922.57784310117631</c:v>
                </c:pt>
                <c:pt idx="7">
                  <c:v>903.30353396449482</c:v>
                </c:pt>
                <c:pt idx="8">
                  <c:v>897.54318484235978</c:v>
                </c:pt>
                <c:pt idx="9">
                  <c:v>894.5959658196698</c:v>
                </c:pt>
                <c:pt idx="10">
                  <c:v>909.27930233373775</c:v>
                </c:pt>
              </c:numCache>
            </c:numRef>
          </c:val>
          <c:smooth val="0"/>
          <c:extLst>
            <c:ext xmlns:c16="http://schemas.microsoft.com/office/drawing/2014/chart" uri="{C3380CC4-5D6E-409C-BE32-E72D297353CC}">
              <c16:uniqueId val="{00000001-AA13-4445-9596-6E5F0D62E010}"/>
            </c:ext>
          </c:extLst>
        </c:ser>
        <c:ser>
          <c:idx val="28"/>
          <c:order val="2"/>
          <c:tx>
            <c:strRef>
              <c:f>Entrant_need_figures!$B$118</c:f>
              <c:strCache>
                <c:ptCount val="1"/>
                <c:pt idx="0">
                  <c:v>DRAMA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Entrant_need_figures!$C$118:$M$118</c:f>
              <c:numCache>
                <c:formatCode>#,##0</c:formatCode>
                <c:ptCount val="11"/>
                <c:pt idx="0">
                  <c:v>509.70319183359328</c:v>
                </c:pt>
                <c:pt idx="1">
                  <c:v>506.79988293029203</c:v>
                </c:pt>
                <c:pt idx="2">
                  <c:v>483.75557112324134</c:v>
                </c:pt>
                <c:pt idx="3">
                  <c:v>465.42744581877878</c:v>
                </c:pt>
                <c:pt idx="4">
                  <c:v>453.29320673946165</c:v>
                </c:pt>
                <c:pt idx="5">
                  <c:v>497.90646509891604</c:v>
                </c:pt>
                <c:pt idx="6">
                  <c:v>494.26880327504762</c:v>
                </c:pt>
                <c:pt idx="7">
                  <c:v>480.9960145343245</c:v>
                </c:pt>
                <c:pt idx="8">
                  <c:v>482.26146575525928</c:v>
                </c:pt>
                <c:pt idx="9">
                  <c:v>491.58553298724127</c:v>
                </c:pt>
                <c:pt idx="10">
                  <c:v>502.29794582383551</c:v>
                </c:pt>
              </c:numCache>
            </c:numRef>
          </c:val>
          <c:smooth val="0"/>
          <c:extLst>
            <c:ext xmlns:c16="http://schemas.microsoft.com/office/drawing/2014/chart" uri="{C3380CC4-5D6E-409C-BE32-E72D297353CC}">
              <c16:uniqueId val="{00000002-AA13-4445-9596-6E5F0D62E010}"/>
            </c:ext>
          </c:extLst>
        </c:ser>
        <c:ser>
          <c:idx val="8"/>
          <c:order val="3"/>
          <c:tx>
            <c:strRef>
              <c:f>Entrant_need_figures!$B$97</c:f>
              <c:strCache>
                <c:ptCount val="1"/>
                <c:pt idx="0">
                  <c:v>DRAMA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Entrant_need_figures!$C$97:$M$97</c:f>
              <c:numCache>
                <c:formatCode>#,##0</c:formatCode>
                <c:ptCount val="11"/>
                <c:pt idx="0">
                  <c:v>509.70319183359328</c:v>
                </c:pt>
                <c:pt idx="1">
                  <c:v>506.79988293029203</c:v>
                </c:pt>
                <c:pt idx="2">
                  <c:v>483.75557112324134</c:v>
                </c:pt>
                <c:pt idx="3">
                  <c:v>465.42744581877878</c:v>
                </c:pt>
                <c:pt idx="4">
                  <c:v>453.29320673946165</c:v>
                </c:pt>
                <c:pt idx="5">
                  <c:v>497.90646509891604</c:v>
                </c:pt>
                <c:pt idx="6">
                  <c:v>494.26880327504762</c:v>
                </c:pt>
                <c:pt idx="7">
                  <c:v>480.9960145343245</c:v>
                </c:pt>
                <c:pt idx="8">
                  <c:v>482.26146575525928</c:v>
                </c:pt>
                <c:pt idx="9">
                  <c:v>491.58553298724127</c:v>
                </c:pt>
                <c:pt idx="10">
                  <c:v>502.29794582383551</c:v>
                </c:pt>
              </c:numCache>
            </c:numRef>
          </c:val>
          <c:smooth val="0"/>
          <c:extLst>
            <c:ext xmlns:c16="http://schemas.microsoft.com/office/drawing/2014/chart" uri="{C3380CC4-5D6E-409C-BE32-E72D297353CC}">
              <c16:uniqueId val="{00000003-AA13-4445-9596-6E5F0D62E010}"/>
            </c:ext>
          </c:extLst>
        </c:ser>
        <c:ser>
          <c:idx val="34"/>
          <c:order val="4"/>
          <c:tx>
            <c:strRef>
              <c:f>Entrant_need_figures!$B$125</c:f>
              <c:strCache>
                <c:ptCount val="1"/>
                <c:pt idx="0">
                  <c:v>MUSIC All Central Scenario</c:v>
                </c:pt>
              </c:strCache>
            </c:strRef>
          </c:tx>
          <c:spPr>
            <a:ln>
              <a:solidFill>
                <a:srgbClr val="92D050">
                  <a:alpha val="6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Entrant_need_figures!$C$125:$M$125</c:f>
              <c:numCache>
                <c:formatCode>#,##0</c:formatCode>
                <c:ptCount val="11"/>
                <c:pt idx="0">
                  <c:v>524.20323058082749</c:v>
                </c:pt>
                <c:pt idx="1">
                  <c:v>528.12752723583003</c:v>
                </c:pt>
                <c:pt idx="2">
                  <c:v>498.50796686384649</c:v>
                </c:pt>
                <c:pt idx="3">
                  <c:v>476.39881911957292</c:v>
                </c:pt>
                <c:pt idx="4">
                  <c:v>451.88419343637378</c:v>
                </c:pt>
                <c:pt idx="5">
                  <c:v>504.50833308306909</c:v>
                </c:pt>
                <c:pt idx="6">
                  <c:v>496.57200652697361</c:v>
                </c:pt>
                <c:pt idx="7">
                  <c:v>476.51184866466349</c:v>
                </c:pt>
                <c:pt idx="8">
                  <c:v>478.39723850674119</c:v>
                </c:pt>
                <c:pt idx="9">
                  <c:v>495.33973547593996</c:v>
                </c:pt>
                <c:pt idx="10">
                  <c:v>505.20011954903703</c:v>
                </c:pt>
              </c:numCache>
            </c:numRef>
          </c:val>
          <c:smooth val="0"/>
          <c:extLst>
            <c:ext xmlns:c16="http://schemas.microsoft.com/office/drawing/2014/chart" uri="{C3380CC4-5D6E-409C-BE32-E72D297353CC}">
              <c16:uniqueId val="{00000004-AA13-4445-9596-6E5F0D62E010}"/>
            </c:ext>
          </c:extLst>
        </c:ser>
        <c:ser>
          <c:idx val="14"/>
          <c:order val="5"/>
          <c:tx>
            <c:strRef>
              <c:f>Entrant_need_figures!$B$104</c:f>
              <c:strCache>
                <c:ptCount val="1"/>
                <c:pt idx="0">
                  <c:v>MUSIC Scenario Selected</c:v>
                </c:pt>
              </c:strCache>
            </c:strRef>
          </c:tx>
          <c:spPr>
            <a:ln>
              <a:solidFill>
                <a:srgbClr val="92D05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Entrant_need_figures!$C$104:$M$104</c:f>
              <c:numCache>
                <c:formatCode>#,##0</c:formatCode>
                <c:ptCount val="11"/>
                <c:pt idx="0">
                  <c:v>524.20323058082749</c:v>
                </c:pt>
                <c:pt idx="1">
                  <c:v>528.12752723583003</c:v>
                </c:pt>
                <c:pt idx="2">
                  <c:v>498.50796686384649</c:v>
                </c:pt>
                <c:pt idx="3">
                  <c:v>476.39881911957292</c:v>
                </c:pt>
                <c:pt idx="4">
                  <c:v>451.88419343637378</c:v>
                </c:pt>
                <c:pt idx="5">
                  <c:v>504.50833308306909</c:v>
                </c:pt>
                <c:pt idx="6">
                  <c:v>496.57200652697361</c:v>
                </c:pt>
                <c:pt idx="7">
                  <c:v>476.51184866466349</c:v>
                </c:pt>
                <c:pt idx="8">
                  <c:v>478.39723850674119</c:v>
                </c:pt>
                <c:pt idx="9">
                  <c:v>495.33973547593996</c:v>
                </c:pt>
                <c:pt idx="10">
                  <c:v>505.20011954903703</c:v>
                </c:pt>
              </c:numCache>
            </c:numRef>
          </c:val>
          <c:smooth val="0"/>
          <c:extLst>
            <c:ext xmlns:c16="http://schemas.microsoft.com/office/drawing/2014/chart" uri="{C3380CC4-5D6E-409C-BE32-E72D297353CC}">
              <c16:uniqueId val="{00000005-AA13-4445-9596-6E5F0D62E010}"/>
            </c:ext>
          </c:extLst>
        </c:ser>
        <c:dLbls>
          <c:showLegendKey val="0"/>
          <c:showVal val="0"/>
          <c:showCatName val="0"/>
          <c:showSerName val="0"/>
          <c:showPercent val="0"/>
          <c:showBubbleSize val="0"/>
        </c:dLbls>
        <c:smooth val="0"/>
        <c:axId val="148813312"/>
        <c:axId val="148814848"/>
      </c:lineChart>
      <c:catAx>
        <c:axId val="14881331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14848"/>
        <c:crosses val="autoZero"/>
        <c:auto val="1"/>
        <c:lblAlgn val="ctr"/>
        <c:lblOffset val="100"/>
        <c:noMultiLvlLbl val="0"/>
      </c:catAx>
      <c:valAx>
        <c:axId val="14881484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13312"/>
        <c:crosses val="autoZero"/>
        <c:crossBetween val="between"/>
      </c:valAx>
      <c:spPr>
        <a:ln>
          <a:solidFill>
            <a:schemeClr val="tx1">
              <a:lumMod val="95000"/>
              <a:lumOff val="5000"/>
            </a:schemeClr>
          </a:solidFill>
        </a:ln>
      </c:spPr>
    </c:plotArea>
    <c:legend>
      <c:legendPos val="r"/>
      <c:layout>
        <c:manualLayout>
          <c:xMode val="edge"/>
          <c:yMode val="edge"/>
          <c:x val="0.6895983723511071"/>
          <c:y val="3.3216966760273844E-2"/>
          <c:w val="0.28859113248427837"/>
          <c:h val="0.8881118881118881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65354330708"/>
          <c:y val="2.9440171486684813E-3"/>
        </c:manualLayout>
      </c:layout>
      <c:overlay val="0"/>
    </c:title>
    <c:autoTitleDeleted val="0"/>
    <c:plotArea>
      <c:layout>
        <c:manualLayout>
          <c:layoutTarget val="inner"/>
          <c:xMode val="edge"/>
          <c:yMode val="edge"/>
          <c:x val="7.9354330708661422E-2"/>
          <c:y val="7.1691004961902199E-2"/>
          <c:w val="0.71772814298316767"/>
          <c:h val="0.89523600842533824"/>
        </c:manualLayout>
      </c:layout>
      <c:lineChart>
        <c:grouping val="standard"/>
        <c:varyColors val="0"/>
        <c:ser>
          <c:idx val="2"/>
          <c:order val="0"/>
          <c:tx>
            <c:strRef>
              <c:f>Comparison_of_pupil_projns!$B$86</c:f>
              <c:strCache>
                <c:ptCount val="1"/>
                <c:pt idx="0">
                  <c:v>2020/21 TSM Primary change rates</c:v>
                </c:pt>
              </c:strCache>
            </c:strRef>
          </c:tx>
          <c:spPr>
            <a:ln>
              <a:solidFill>
                <a:schemeClr val="tx1">
                  <a:lumMod val="95000"/>
                  <a:lumOff val="5000"/>
                </a:schemeClr>
              </a:solidFill>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Comparison_of_pupil_projns!$C$86:$Z$86</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pt idx="13">
                  <c:v>3.7690425719959235E-3</c:v>
                </c:pt>
                <c:pt idx="14">
                  <c:v>-2.3093322186386695E-3</c:v>
                </c:pt>
                <c:pt idx="15">
                  <c:v>-1.3875526860344172E-3</c:v>
                </c:pt>
                <c:pt idx="16">
                  <c:v>-6.2484211345486497E-3</c:v>
                </c:pt>
                <c:pt idx="17">
                  <c:v>-7.719340634955784E-3</c:v>
                </c:pt>
                <c:pt idx="18">
                  <c:v>-7.856270564234883E-3</c:v>
                </c:pt>
                <c:pt idx="19">
                  <c:v>-4.204803900070153E-3</c:v>
                </c:pt>
                <c:pt idx="20">
                  <c:v>-2.6149192037650979E-3</c:v>
                </c:pt>
                <c:pt idx="21">
                  <c:v>-6.1317602143847773E-3</c:v>
                </c:pt>
                <c:pt idx="22">
                  <c:v>-2.9757748842674813E-3</c:v>
                </c:pt>
                <c:pt idx="23">
                  <c:v>-1.555900542933229E-3</c:v>
                </c:pt>
              </c:numCache>
            </c:numRef>
          </c:val>
          <c:smooth val="0"/>
          <c:extLst>
            <c:ext xmlns:c16="http://schemas.microsoft.com/office/drawing/2014/chart" uri="{C3380CC4-5D6E-409C-BE32-E72D297353CC}">
              <c16:uniqueId val="{00000000-AD40-423A-96EA-CFE62EACA192}"/>
            </c:ext>
          </c:extLst>
        </c:ser>
        <c:ser>
          <c:idx val="3"/>
          <c:order val="1"/>
          <c:tx>
            <c:strRef>
              <c:f>Comparison_of_pupil_projns!$B$87</c:f>
              <c:strCache>
                <c:ptCount val="1"/>
                <c:pt idx="0">
                  <c:v>2020/21 TSM Secondary change rates</c:v>
                </c:pt>
              </c:strCache>
            </c:strRef>
          </c:tx>
          <c:spPr>
            <a:ln>
              <a:solidFill>
                <a:srgbClr val="FF0000"/>
              </a:solidFill>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Comparison_of_pupil_projns!$C$87:$Z$87</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pt idx="13">
                  <c:v>2.1744974724882439E-2</c:v>
                </c:pt>
                <c:pt idx="14">
                  <c:v>2.5483777047761672E-2</c:v>
                </c:pt>
                <c:pt idx="15">
                  <c:v>1.9318568006889206E-2</c:v>
                </c:pt>
                <c:pt idx="16">
                  <c:v>2.0272750668542484E-2</c:v>
                </c:pt>
                <c:pt idx="17">
                  <c:v>2.1441121837249517E-2</c:v>
                </c:pt>
                <c:pt idx="18">
                  <c:v>1.5094294798396185E-2</c:v>
                </c:pt>
                <c:pt idx="19">
                  <c:v>3.2977020030569171E-3</c:v>
                </c:pt>
                <c:pt idx="20">
                  <c:v>8.6831994442208035E-4</c:v>
                </c:pt>
                <c:pt idx="21">
                  <c:v>-7.5758257484671229E-3</c:v>
                </c:pt>
                <c:pt idx="22">
                  <c:v>-1.5348038480129011E-2</c:v>
                </c:pt>
                <c:pt idx="23">
                  <c:v>-1.3677200801622326E-2</c:v>
                </c:pt>
              </c:numCache>
            </c:numRef>
          </c:val>
          <c:smooth val="0"/>
          <c:extLst>
            <c:ext xmlns:c16="http://schemas.microsoft.com/office/drawing/2014/chart" uri="{C3380CC4-5D6E-409C-BE32-E72D297353CC}">
              <c16:uniqueId val="{00000001-AD40-423A-96EA-CFE62EACA192}"/>
            </c:ext>
          </c:extLst>
        </c:ser>
        <c:ser>
          <c:idx val="0"/>
          <c:order val="2"/>
          <c:tx>
            <c:strRef>
              <c:f>Comparison_of_pupil_projns!$B$92</c:f>
              <c:strCache>
                <c:ptCount val="1"/>
                <c:pt idx="0">
                  <c:v>2019/20 TSM Primary change rates</c:v>
                </c:pt>
              </c:strCache>
            </c:strRef>
          </c:tx>
          <c:spPr>
            <a:ln>
              <a:solidFill>
                <a:schemeClr val="tx1">
                  <a:lumMod val="95000"/>
                  <a:lumOff val="5000"/>
                </a:schemeClr>
              </a:solidFill>
              <a:prstDash val="sysDot"/>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Comparison_of_pupil_projns!$C$92:$Z$92</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pt idx="13">
                  <c:v>5.0047758218477786E-3</c:v>
                </c:pt>
                <c:pt idx="14">
                  <c:v>-1.4310658786510173E-4</c:v>
                </c:pt>
                <c:pt idx="15">
                  <c:v>-5.9643745229897938E-5</c:v>
                </c:pt>
                <c:pt idx="16">
                  <c:v>-4.4643895657661822E-3</c:v>
                </c:pt>
                <c:pt idx="17">
                  <c:v>-6.4952387917515605E-3</c:v>
                </c:pt>
                <c:pt idx="18">
                  <c:v>-6.7852039177929658E-3</c:v>
                </c:pt>
                <c:pt idx="19">
                  <c:v>-4.9987812258904746E-3</c:v>
                </c:pt>
                <c:pt idx="20">
                  <c:v>-2.6201043903816236E-3</c:v>
                </c:pt>
                <c:pt idx="21">
                  <c:v>-5.6071406624592255E-3</c:v>
                </c:pt>
                <c:pt idx="22">
                  <c:v>-3.1627001750119382E-3</c:v>
                </c:pt>
                <c:pt idx="23">
                  <c:v>-2.1547327088516522E-3</c:v>
                </c:pt>
              </c:numCache>
            </c:numRef>
          </c:val>
          <c:smooth val="0"/>
          <c:extLst>
            <c:ext xmlns:c16="http://schemas.microsoft.com/office/drawing/2014/chart" uri="{C3380CC4-5D6E-409C-BE32-E72D297353CC}">
              <c16:uniqueId val="{00000002-AD40-423A-96EA-CFE62EACA192}"/>
            </c:ext>
          </c:extLst>
        </c:ser>
        <c:ser>
          <c:idx val="1"/>
          <c:order val="3"/>
          <c:tx>
            <c:strRef>
              <c:f>Comparison_of_pupil_projns!$B$93</c:f>
              <c:strCache>
                <c:ptCount val="1"/>
                <c:pt idx="0">
                  <c:v>2019/20 TSM Secondary change rates</c:v>
                </c:pt>
              </c:strCache>
            </c:strRef>
          </c:tx>
          <c:spPr>
            <a:ln>
              <a:solidFill>
                <a:srgbClr val="FF0000"/>
              </a:solidFill>
              <a:prstDash val="sysDot"/>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Comparison_of_pupil_projns!$C$93:$Z$93</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pt idx="13">
                  <c:v>2.3123164276481947E-2</c:v>
                </c:pt>
                <c:pt idx="14">
                  <c:v>2.4049356049852796E-2</c:v>
                </c:pt>
                <c:pt idx="15">
                  <c:v>1.8653261846786572E-2</c:v>
                </c:pt>
                <c:pt idx="16">
                  <c:v>2.114516146483849E-2</c:v>
                </c:pt>
                <c:pt idx="17">
                  <c:v>2.1830964885152734E-2</c:v>
                </c:pt>
                <c:pt idx="18">
                  <c:v>1.557639204617255E-2</c:v>
                </c:pt>
                <c:pt idx="19">
                  <c:v>6.1641391729362807E-3</c:v>
                </c:pt>
                <c:pt idx="20">
                  <c:v>2.7875129080890725E-3</c:v>
                </c:pt>
                <c:pt idx="21">
                  <c:v>-4.9851568211034675E-3</c:v>
                </c:pt>
                <c:pt idx="22">
                  <c:v>-1.2131608625589383E-2</c:v>
                </c:pt>
                <c:pt idx="23">
                  <c:v>-1.2622981372182641E-2</c:v>
                </c:pt>
              </c:numCache>
            </c:numRef>
          </c:val>
          <c:smooth val="0"/>
          <c:extLst>
            <c:ext xmlns:c16="http://schemas.microsoft.com/office/drawing/2014/chart" uri="{C3380CC4-5D6E-409C-BE32-E72D297353CC}">
              <c16:uniqueId val="{00000003-AD40-423A-96EA-CFE62EACA192}"/>
            </c:ext>
          </c:extLst>
        </c:ser>
        <c:dLbls>
          <c:showLegendKey val="0"/>
          <c:showVal val="0"/>
          <c:showCatName val="0"/>
          <c:showSerName val="0"/>
          <c:showPercent val="0"/>
          <c:showBubbleSize val="0"/>
        </c:dLbls>
        <c:smooth val="0"/>
        <c:axId val="169231872"/>
        <c:axId val="169233408"/>
      </c:lineChart>
      <c:catAx>
        <c:axId val="16923187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69233408"/>
        <c:crosses val="autoZero"/>
        <c:auto val="1"/>
        <c:lblAlgn val="ctr"/>
        <c:lblOffset val="100"/>
        <c:noMultiLvlLbl val="0"/>
      </c:catAx>
      <c:valAx>
        <c:axId val="1692334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23187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687598425196849"/>
          <c:y val="0.22853889203524735"/>
          <c:w val="0.18000026246719159"/>
          <c:h val="0.545244837434763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Secondary pupil numbers by Key Stage</a:t>
            </a:r>
          </a:p>
        </c:rich>
      </c:tx>
      <c:overlay val="0"/>
    </c:title>
    <c:autoTitleDeleted val="0"/>
    <c:plotArea>
      <c:layout>
        <c:manualLayout>
          <c:layoutTarget val="inner"/>
          <c:xMode val="edge"/>
          <c:yMode val="edge"/>
          <c:x val="0.13457058407557784"/>
          <c:y val="0.10986542454725348"/>
          <c:w val="0.66087901348355671"/>
          <c:h val="0.79050537137793397"/>
        </c:manualLayout>
      </c:layout>
      <c:lineChart>
        <c:grouping val="standard"/>
        <c:varyColors val="0"/>
        <c:ser>
          <c:idx val="0"/>
          <c:order val="0"/>
          <c:tx>
            <c:strRef>
              <c:f>Comparison_of_pupil_projns!$B$18</c:f>
              <c:strCache>
                <c:ptCount val="1"/>
                <c:pt idx="0">
                  <c:v>Years 7-9 2020/21 TSM</c:v>
                </c:pt>
              </c:strCache>
            </c:strRef>
          </c:tx>
          <c:spPr>
            <a:ln>
              <a:solidFill>
                <a:srgbClr val="92D05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Comparison_of_pupil_projns!$C$18:$AA$18</c:f>
              <c:numCache>
                <c:formatCode>#,##0</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1756029</c:v>
                </c:pt>
                <c:pt idx="15">
                  <c:v>1815906.2027563339</c:v>
                </c:pt>
                <c:pt idx="16">
                  <c:v>1857054.0447136466</c:v>
                </c:pt>
                <c:pt idx="17">
                  <c:v>1887900.5969985167</c:v>
                </c:pt>
                <c:pt idx="18">
                  <c:v>1905971.579135444</c:v>
                </c:pt>
                <c:pt idx="19">
                  <c:v>1927218.3197986097</c:v>
                </c:pt>
                <c:pt idx="20">
                  <c:v>1919475.7032980411</c:v>
                </c:pt>
                <c:pt idx="21">
                  <c:v>1891753.4679500838</c:v>
                </c:pt>
                <c:pt idx="22">
                  <c:v>1864512.8853194497</c:v>
                </c:pt>
                <c:pt idx="23">
                  <c:v>1857263.3749360507</c:v>
                </c:pt>
                <c:pt idx="24">
                  <c:v>1840483.9903530208</c:v>
                </c:pt>
              </c:numCache>
            </c:numRef>
          </c:val>
          <c:smooth val="0"/>
          <c:extLst>
            <c:ext xmlns:c16="http://schemas.microsoft.com/office/drawing/2014/chart" uri="{C3380CC4-5D6E-409C-BE32-E72D297353CC}">
              <c16:uniqueId val="{00000000-2548-4D8C-982A-26F4C63AA540}"/>
            </c:ext>
          </c:extLst>
        </c:ser>
        <c:ser>
          <c:idx val="1"/>
          <c:order val="1"/>
          <c:tx>
            <c:strRef>
              <c:f>Comparison_of_pupil_projns!$B$19</c:f>
              <c:strCache>
                <c:ptCount val="1"/>
                <c:pt idx="0">
                  <c:v>Years 7-9 2019/20 TSM</c:v>
                </c:pt>
              </c:strCache>
            </c:strRef>
          </c:tx>
          <c:spPr>
            <a:ln>
              <a:solidFill>
                <a:srgbClr val="92D05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Comparison_of_pupil_projns!$C$19:$AA$19</c:f>
              <c:numCache>
                <c:formatCode>#,##0</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1764569.6976984616</c:v>
                </c:pt>
                <c:pt idx="15">
                  <c:v>1824193.778512805</c:v>
                </c:pt>
                <c:pt idx="16">
                  <c:v>1866446.2481117833</c:v>
                </c:pt>
                <c:pt idx="17">
                  <c:v>1898575.4024627148</c:v>
                </c:pt>
                <c:pt idx="18">
                  <c:v>1917738.7500955714</c:v>
                </c:pt>
                <c:pt idx="19">
                  <c:v>1940994.2072893602</c:v>
                </c:pt>
                <c:pt idx="20">
                  <c:v>1943349.5492991949</c:v>
                </c:pt>
                <c:pt idx="21">
                  <c:v>1921688.9516691242</c:v>
                </c:pt>
                <c:pt idx="22">
                  <c:v>1899735.9588350635</c:v>
                </c:pt>
                <c:pt idx="23">
                  <c:v>1886260.5116397305</c:v>
                </c:pt>
                <c:pt idx="24">
                  <c:v>1872603.3878522145</c:v>
                </c:pt>
              </c:numCache>
            </c:numRef>
          </c:val>
          <c:smooth val="0"/>
          <c:extLst>
            <c:ext xmlns:c16="http://schemas.microsoft.com/office/drawing/2014/chart" uri="{C3380CC4-5D6E-409C-BE32-E72D297353CC}">
              <c16:uniqueId val="{00000001-2548-4D8C-982A-26F4C63AA540}"/>
            </c:ext>
          </c:extLst>
        </c:ser>
        <c:ser>
          <c:idx val="5"/>
          <c:order val="2"/>
          <c:tx>
            <c:strRef>
              <c:f>Comparison_of_pupil_projns!$B$23</c:f>
              <c:strCache>
                <c:ptCount val="1"/>
                <c:pt idx="0">
                  <c:v>Years 10-11 2020/21 TSM</c:v>
                </c:pt>
              </c:strCache>
            </c:strRef>
          </c:tx>
          <c:spPr>
            <a:ln>
              <a:solidFill>
                <a:srgbClr val="FF000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Comparison_of_pupil_projns!$C$23:$AA$23</c:f>
              <c:numCache>
                <c:formatCode>#,##0</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1086744</c:v>
                </c:pt>
                <c:pt idx="15">
                  <c:v>1114919.5709670798</c:v>
                </c:pt>
                <c:pt idx="16">
                  <c:v>1137337.6739857208</c:v>
                </c:pt>
                <c:pt idx="17">
                  <c:v>1169228.8132774255</c:v>
                </c:pt>
                <c:pt idx="18">
                  <c:v>1213020.4426796213</c:v>
                </c:pt>
                <c:pt idx="19">
                  <c:v>1232637.6439917486</c:v>
                </c:pt>
                <c:pt idx="20">
                  <c:v>1239007.8590816509</c:v>
                </c:pt>
                <c:pt idx="21">
                  <c:v>1260220.5972151414</c:v>
                </c:pt>
                <c:pt idx="22">
                  <c:v>1270504.473197314</c:v>
                </c:pt>
                <c:pt idx="23">
                  <c:v>1251394.0877581004</c:v>
                </c:pt>
                <c:pt idx="24">
                  <c:v>1225022.0206584639</c:v>
                </c:pt>
              </c:numCache>
            </c:numRef>
          </c:val>
          <c:smooth val="0"/>
          <c:extLst>
            <c:ext xmlns:c16="http://schemas.microsoft.com/office/drawing/2014/chart" uri="{C3380CC4-5D6E-409C-BE32-E72D297353CC}">
              <c16:uniqueId val="{00000002-2548-4D8C-982A-26F4C63AA540}"/>
            </c:ext>
          </c:extLst>
        </c:ser>
        <c:ser>
          <c:idx val="6"/>
          <c:order val="3"/>
          <c:tx>
            <c:strRef>
              <c:f>Comparison_of_pupil_projns!$B$24</c:f>
              <c:strCache>
                <c:ptCount val="1"/>
                <c:pt idx="0">
                  <c:v>Years 10-11 2019/20 TSM</c:v>
                </c:pt>
              </c:strCache>
            </c:strRef>
          </c:tx>
          <c:spPr>
            <a:ln>
              <a:solidFill>
                <a:srgbClr val="FF000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Comparison_of_pupil_projns!$C$24:$AA$24</c:f>
              <c:numCache>
                <c:formatCode>#,##0</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1091556.8046420407</c:v>
                </c:pt>
                <c:pt idx="15">
                  <c:v>1119926.6083164332</c:v>
                </c:pt>
                <c:pt idx="16">
                  <c:v>1144489.224012505</c:v>
                </c:pt>
                <c:pt idx="17">
                  <c:v>1177548.2612206324</c:v>
                </c:pt>
                <c:pt idx="18">
                  <c:v>1222172.8191347816</c:v>
                </c:pt>
                <c:pt idx="19">
                  <c:v>1242086.4884621755</c:v>
                </c:pt>
                <c:pt idx="20">
                  <c:v>1249272.3922598413</c:v>
                </c:pt>
                <c:pt idx="21">
                  <c:v>1271813.4479397337</c:v>
                </c:pt>
                <c:pt idx="22">
                  <c:v>1283194.2935322861</c:v>
                </c:pt>
                <c:pt idx="23">
                  <c:v>1273889.7373303899</c:v>
                </c:pt>
                <c:pt idx="24">
                  <c:v>1252707.8419778072</c:v>
                </c:pt>
              </c:numCache>
            </c:numRef>
          </c:val>
          <c:smooth val="0"/>
          <c:extLst>
            <c:ext xmlns:c16="http://schemas.microsoft.com/office/drawing/2014/chart" uri="{C3380CC4-5D6E-409C-BE32-E72D297353CC}">
              <c16:uniqueId val="{00000003-2548-4D8C-982A-26F4C63AA540}"/>
            </c:ext>
          </c:extLst>
        </c:ser>
        <c:ser>
          <c:idx val="10"/>
          <c:order val="4"/>
          <c:tx>
            <c:strRef>
              <c:f>Comparison_of_pupil_projns!$B$28</c:f>
              <c:strCache>
                <c:ptCount val="1"/>
                <c:pt idx="0">
                  <c:v>Years 12-13 2020/21 TSM</c:v>
                </c:pt>
              </c:strCache>
            </c:strRef>
          </c:tx>
          <c:spPr>
            <a:ln>
              <a:solidFill>
                <a:schemeClr val="tx1">
                  <a:lumMod val="95000"/>
                  <a:lumOff val="5000"/>
                </a:schemeClr>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Comparison_of_pupil_projns!$C$28:$AA$28</c:f>
              <c:numCache>
                <c:formatCode>#,##0</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402945</c:v>
                </c:pt>
                <c:pt idx="15">
                  <c:v>397605.38014849328</c:v>
                </c:pt>
                <c:pt idx="16">
                  <c:v>398339.95877486246</c:v>
                </c:pt>
                <c:pt idx="17">
                  <c:v>404382.27058098878</c:v>
                </c:pt>
                <c:pt idx="18">
                  <c:v>416738.35273218143</c:v>
                </c:pt>
                <c:pt idx="19">
                  <c:v>429243.76735794864</c:v>
                </c:pt>
                <c:pt idx="20">
                  <c:v>442451.95014119399</c:v>
                </c:pt>
                <c:pt idx="21">
                  <c:v>452088.21147975978</c:v>
                </c:pt>
                <c:pt idx="22">
                  <c:v>460191.87588370714</c:v>
                </c:pt>
                <c:pt idx="23">
                  <c:v>468101.06615634781</c:v>
                </c:pt>
                <c:pt idx="24">
                  <c:v>474523.81371529249</c:v>
                </c:pt>
              </c:numCache>
            </c:numRef>
          </c:val>
          <c:smooth val="0"/>
          <c:extLst>
            <c:ext xmlns:c16="http://schemas.microsoft.com/office/drawing/2014/chart" uri="{C3380CC4-5D6E-409C-BE32-E72D297353CC}">
              <c16:uniqueId val="{00000004-2548-4D8C-982A-26F4C63AA540}"/>
            </c:ext>
          </c:extLst>
        </c:ser>
        <c:ser>
          <c:idx val="11"/>
          <c:order val="5"/>
          <c:tx>
            <c:strRef>
              <c:f>Comparison_of_pupil_projns!$B$29</c:f>
              <c:strCache>
                <c:ptCount val="1"/>
                <c:pt idx="0">
                  <c:v>Years 12-13 2019/20 TSM</c:v>
                </c:pt>
              </c:strCache>
            </c:strRef>
          </c:tx>
          <c:spPr>
            <a:ln>
              <a:solidFill>
                <a:schemeClr val="tx1">
                  <a:lumMod val="95000"/>
                  <a:lumOff val="5000"/>
                </a:schemeClr>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Comparison_of_pupil_projns!$C$29:$AA$29</c:f>
              <c:numCache>
                <c:formatCode>#,##0</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393969.51247307006</c:v>
                </c:pt>
                <c:pt idx="15">
                  <c:v>384138.34424079326</c:v>
                </c:pt>
                <c:pt idx="16">
                  <c:v>379406.140550246</c:v>
                </c:pt>
                <c:pt idx="17">
                  <c:v>385907.26981215063</c:v>
                </c:pt>
                <c:pt idx="18">
                  <c:v>397698.84000559809</c:v>
                </c:pt>
                <c:pt idx="19">
                  <c:v>409632.92012529564</c:v>
                </c:pt>
                <c:pt idx="20">
                  <c:v>422237.66105456254</c:v>
                </c:pt>
                <c:pt idx="21">
                  <c:v>431433.67080795631</c:v>
                </c:pt>
                <c:pt idx="22">
                  <c:v>439167.10333730088</c:v>
                </c:pt>
                <c:pt idx="23">
                  <c:v>446714.9466691917</c:v>
                </c:pt>
                <c:pt idx="24">
                  <c:v>452844.25835143717</c:v>
                </c:pt>
              </c:numCache>
            </c:numRef>
          </c:val>
          <c:smooth val="0"/>
          <c:extLst>
            <c:ext xmlns:c16="http://schemas.microsoft.com/office/drawing/2014/chart" uri="{C3380CC4-5D6E-409C-BE32-E72D297353CC}">
              <c16:uniqueId val="{00000005-2548-4D8C-982A-26F4C63AA540}"/>
            </c:ext>
          </c:extLst>
        </c:ser>
        <c:dLbls>
          <c:showLegendKey val="0"/>
          <c:showVal val="0"/>
          <c:showCatName val="0"/>
          <c:showSerName val="0"/>
          <c:showPercent val="0"/>
          <c:showBubbleSize val="0"/>
        </c:dLbls>
        <c:smooth val="0"/>
        <c:axId val="172448384"/>
        <c:axId val="172458368"/>
      </c:lineChart>
      <c:catAx>
        <c:axId val="1724483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2458368"/>
        <c:crosses val="autoZero"/>
        <c:auto val="1"/>
        <c:lblAlgn val="ctr"/>
        <c:lblOffset val="100"/>
        <c:noMultiLvlLbl val="0"/>
      </c:catAx>
      <c:valAx>
        <c:axId val="172458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Pupil population (FTE)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48384"/>
        <c:crosses val="autoZero"/>
        <c:crossBetween val="between"/>
      </c:valAx>
      <c:spPr>
        <a:ln>
          <a:solidFill>
            <a:schemeClr val="tx1">
              <a:lumMod val="95000"/>
              <a:lumOff val="5000"/>
            </a:schemeClr>
          </a:solidFill>
        </a:ln>
      </c:spPr>
    </c:plotArea>
    <c:legend>
      <c:legendPos val="r"/>
      <c:layout>
        <c:manualLayout>
          <c:xMode val="edge"/>
          <c:yMode val="edge"/>
          <c:x val="0.82486811370800872"/>
          <c:y val="0.26481500923495671"/>
          <c:w val="0.16349211904067551"/>
          <c:h val="0.487037425877320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Phase level ITT places calculated by the TSM</a:t>
            </a:r>
          </a:p>
        </c:rich>
      </c:tx>
      <c:overlay val="0"/>
    </c:title>
    <c:autoTitleDeleted val="0"/>
    <c:plotArea>
      <c:layout>
        <c:manualLayout>
          <c:layoutTarget val="inner"/>
          <c:xMode val="edge"/>
          <c:yMode val="edge"/>
          <c:x val="0.12736444803373936"/>
          <c:y val="0.12284383062933676"/>
          <c:w val="0.59521123276202292"/>
          <c:h val="0.72498837963388196"/>
        </c:manualLayout>
      </c:layout>
      <c:lineChart>
        <c:grouping val="standard"/>
        <c:varyColors val="0"/>
        <c:ser>
          <c:idx val="0"/>
          <c:order val="0"/>
          <c:tx>
            <c:strRef>
              <c:f>Historical_and_projected_ITT!$B$38</c:f>
              <c:strCache>
                <c:ptCount val="1"/>
                <c:pt idx="0">
                  <c:v>Primary - Historical </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Historical_and_projected_ITT!$C$38:$T$38</c:f>
              <c:numCache>
                <c:formatCode>#,##0</c:formatCode>
                <c:ptCount val="18"/>
                <c:pt idx="0">
                  <c:v>13040.499199007802</c:v>
                </c:pt>
                <c:pt idx="1">
                  <c:v>14421.375629707218</c:v>
                </c:pt>
                <c:pt idx="2">
                  <c:v>14130</c:v>
                </c:pt>
                <c:pt idx="3">
                  <c:v>14328</c:v>
                </c:pt>
                <c:pt idx="4">
                  <c:v>11245.392069649593</c:v>
                </c:pt>
                <c:pt idx="5">
                  <c:v>11488.74477424193</c:v>
                </c:pt>
                <c:pt idx="6">
                  <c:v>12120.954810176481</c:v>
                </c:pt>
                <c:pt idx="7">
                  <c:v>12551.825169701613</c:v>
                </c:pt>
                <c:pt idx="8">
                  <c:v>13003</c:v>
                </c:pt>
              </c:numCache>
            </c:numRef>
          </c:val>
          <c:smooth val="0"/>
          <c:extLst>
            <c:ext xmlns:c16="http://schemas.microsoft.com/office/drawing/2014/chart" uri="{C3380CC4-5D6E-409C-BE32-E72D297353CC}">
              <c16:uniqueId val="{00000000-AC50-494D-9523-CB92DD8D8B16}"/>
            </c:ext>
          </c:extLst>
        </c:ser>
        <c:ser>
          <c:idx val="21"/>
          <c:order val="1"/>
          <c:tx>
            <c:strRef>
              <c:f>Historical_and_projected_ITT!$B$59</c:f>
              <c:strCache>
                <c:ptCount val="1"/>
                <c:pt idx="0">
                  <c:v>Secondary total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Historical_and_projected_ITT!$C$59:$T$59</c:f>
              <c:numCache>
                <c:formatCode>#,##0</c:formatCode>
                <c:ptCount val="18"/>
                <c:pt idx="0">
                  <c:v>13806.688748035122</c:v>
                </c:pt>
                <c:pt idx="1">
                  <c:v>13816.873904163418</c:v>
                </c:pt>
                <c:pt idx="2">
                  <c:v>13360</c:v>
                </c:pt>
                <c:pt idx="3">
                  <c:v>13866</c:v>
                </c:pt>
                <c:pt idx="4">
                  <c:v>18541.484824463427</c:v>
                </c:pt>
                <c:pt idx="5">
                  <c:v>17687.709649774803</c:v>
                </c:pt>
                <c:pt idx="6">
                  <c:v>18725.549862912729</c:v>
                </c:pt>
                <c:pt idx="7">
                  <c:v>19673.948239461079</c:v>
                </c:pt>
                <c:pt idx="8">
                  <c:v>20087</c:v>
                </c:pt>
              </c:numCache>
            </c:numRef>
          </c:val>
          <c:smooth val="0"/>
          <c:extLst>
            <c:ext xmlns:c16="http://schemas.microsoft.com/office/drawing/2014/chart" uri="{C3380CC4-5D6E-409C-BE32-E72D297353CC}">
              <c16:uniqueId val="{00000001-AC50-494D-9523-CB92DD8D8B16}"/>
            </c:ext>
          </c:extLst>
        </c:ser>
        <c:ser>
          <c:idx val="22"/>
          <c:order val="2"/>
          <c:tx>
            <c:strRef>
              <c:f>Historical_and_projected_ITT!$B$60</c:f>
              <c:strCache>
                <c:ptCount val="1"/>
                <c:pt idx="0">
                  <c:v>Total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Historical_and_projected_ITT!$C$60:$T$60</c:f>
              <c:numCache>
                <c:formatCode>#,##0</c:formatCode>
                <c:ptCount val="18"/>
                <c:pt idx="0">
                  <c:v>26847.187947042923</c:v>
                </c:pt>
                <c:pt idx="1">
                  <c:v>28238.249533870639</c:v>
                </c:pt>
                <c:pt idx="2">
                  <c:v>27490</c:v>
                </c:pt>
                <c:pt idx="3">
                  <c:v>28194</c:v>
                </c:pt>
                <c:pt idx="4">
                  <c:v>29786.876894113011</c:v>
                </c:pt>
                <c:pt idx="5">
                  <c:v>29176.454424016734</c:v>
                </c:pt>
                <c:pt idx="6">
                  <c:v>30846.50467308921</c:v>
                </c:pt>
                <c:pt idx="7">
                  <c:v>32225.773409162688</c:v>
                </c:pt>
                <c:pt idx="8">
                  <c:v>33090</c:v>
                </c:pt>
              </c:numCache>
            </c:numRef>
          </c:val>
          <c:smooth val="0"/>
          <c:extLst>
            <c:ext xmlns:c16="http://schemas.microsoft.com/office/drawing/2014/chart" uri="{C3380CC4-5D6E-409C-BE32-E72D297353CC}">
              <c16:uniqueId val="{00000002-AC50-494D-9523-CB92DD8D8B16}"/>
            </c:ext>
          </c:extLst>
        </c:ser>
        <c:ser>
          <c:idx val="23"/>
          <c:order val="3"/>
          <c:tx>
            <c:strRef>
              <c:f>Historical_and_projected_ITT!$B$61</c:f>
              <c:strCache>
                <c:ptCount val="1"/>
                <c:pt idx="0">
                  <c:v>Primary - Projected </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Historical_and_projected_ITT!$C$61:$T$61</c:f>
              <c:numCache>
                <c:formatCode>#,##0</c:formatCode>
                <c:ptCount val="18"/>
                <c:pt idx="9">
                  <c:v>11467</c:v>
                </c:pt>
                <c:pt idx="10">
                  <c:v>11427</c:v>
                </c:pt>
                <c:pt idx="11">
                  <c:v>11345</c:v>
                </c:pt>
                <c:pt idx="12">
                  <c:v>11551</c:v>
                </c:pt>
                <c:pt idx="13">
                  <c:v>11632</c:v>
                </c:pt>
                <c:pt idx="14">
                  <c:v>11594</c:v>
                </c:pt>
                <c:pt idx="15">
                  <c:v>11528</c:v>
                </c:pt>
                <c:pt idx="16">
                  <c:v>11779</c:v>
                </c:pt>
                <c:pt idx="17">
                  <c:v>11610</c:v>
                </c:pt>
              </c:numCache>
            </c:numRef>
          </c:val>
          <c:smooth val="0"/>
          <c:extLst>
            <c:ext xmlns:c16="http://schemas.microsoft.com/office/drawing/2014/chart" uri="{C3380CC4-5D6E-409C-BE32-E72D297353CC}">
              <c16:uniqueId val="{00000003-AC50-494D-9523-CB92DD8D8B16}"/>
            </c:ext>
          </c:extLst>
        </c:ser>
        <c:ser>
          <c:idx val="44"/>
          <c:order val="4"/>
          <c:tx>
            <c:strRef>
              <c:f>Historical_and_projected_ITT!$B$82</c:f>
              <c:strCache>
                <c:ptCount val="1"/>
                <c:pt idx="0">
                  <c:v>Secondary total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Historical_and_projected_ITT!$C$82:$T$82</c:f>
              <c:numCache>
                <c:formatCode>#,##0</c:formatCode>
                <c:ptCount val="18"/>
                <c:pt idx="9">
                  <c:v>19485</c:v>
                </c:pt>
                <c:pt idx="10">
                  <c:v>20389</c:v>
                </c:pt>
                <c:pt idx="11">
                  <c:v>20101</c:v>
                </c:pt>
                <c:pt idx="12">
                  <c:v>18937</c:v>
                </c:pt>
                <c:pt idx="13">
                  <c:v>18794</c:v>
                </c:pt>
                <c:pt idx="14">
                  <c:v>18557</c:v>
                </c:pt>
                <c:pt idx="15">
                  <c:v>18343</c:v>
                </c:pt>
                <c:pt idx="16">
                  <c:v>17955</c:v>
                </c:pt>
                <c:pt idx="17">
                  <c:v>18344</c:v>
                </c:pt>
              </c:numCache>
            </c:numRef>
          </c:val>
          <c:smooth val="0"/>
          <c:extLst>
            <c:ext xmlns:c16="http://schemas.microsoft.com/office/drawing/2014/chart" uri="{C3380CC4-5D6E-409C-BE32-E72D297353CC}">
              <c16:uniqueId val="{00000004-AC50-494D-9523-CB92DD8D8B16}"/>
            </c:ext>
          </c:extLst>
        </c:ser>
        <c:ser>
          <c:idx val="45"/>
          <c:order val="5"/>
          <c:tx>
            <c:strRef>
              <c:f>Historical_and_projected_ITT!$B$83</c:f>
              <c:strCache>
                <c:ptCount val="1"/>
                <c:pt idx="0">
                  <c:v>Total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Historical_and_projected_ITT!$C$83:$T$83</c:f>
              <c:numCache>
                <c:formatCode>#,##0</c:formatCode>
                <c:ptCount val="18"/>
                <c:pt idx="9">
                  <c:v>30952</c:v>
                </c:pt>
                <c:pt idx="10">
                  <c:v>31816</c:v>
                </c:pt>
                <c:pt idx="11">
                  <c:v>31446</c:v>
                </c:pt>
                <c:pt idx="12">
                  <c:v>30488</c:v>
                </c:pt>
                <c:pt idx="13">
                  <c:v>30426</c:v>
                </c:pt>
                <c:pt idx="14">
                  <c:v>30151</c:v>
                </c:pt>
                <c:pt idx="15">
                  <c:v>29871</c:v>
                </c:pt>
                <c:pt idx="16">
                  <c:v>29734</c:v>
                </c:pt>
                <c:pt idx="17">
                  <c:v>29954</c:v>
                </c:pt>
              </c:numCache>
            </c:numRef>
          </c:val>
          <c:smooth val="0"/>
          <c:extLst>
            <c:ext xmlns:c16="http://schemas.microsoft.com/office/drawing/2014/chart" uri="{C3380CC4-5D6E-409C-BE32-E72D297353CC}">
              <c16:uniqueId val="{00000005-AC50-494D-9523-CB92DD8D8B16}"/>
            </c:ext>
          </c:extLst>
        </c:ser>
        <c:dLbls>
          <c:showLegendKey val="0"/>
          <c:showVal val="0"/>
          <c:showCatName val="0"/>
          <c:showSerName val="0"/>
          <c:showPercent val="0"/>
          <c:showBubbleSize val="0"/>
        </c:dLbls>
        <c:smooth val="0"/>
        <c:axId val="152310912"/>
        <c:axId val="152312448"/>
      </c:lineChart>
      <c:catAx>
        <c:axId val="15231091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12448"/>
        <c:crosses val="autoZero"/>
        <c:auto val="1"/>
        <c:lblAlgn val="ctr"/>
        <c:lblOffset val="100"/>
        <c:noMultiLvlLbl val="0"/>
      </c:catAx>
      <c:valAx>
        <c:axId val="152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10912"/>
        <c:crosses val="autoZero"/>
        <c:crossBetween val="between"/>
      </c:valAx>
      <c:spPr>
        <a:ln>
          <a:solidFill>
            <a:schemeClr val="tx1">
              <a:lumMod val="95000"/>
              <a:lumOff val="5000"/>
            </a:schemeClr>
          </a:solidFill>
        </a:ln>
      </c:spPr>
    </c:plotArea>
    <c:legend>
      <c:legendPos val="r"/>
      <c:layout>
        <c:manualLayout>
          <c:xMode val="edge"/>
          <c:yMode val="edge"/>
          <c:x val="0.74176499294372122"/>
          <c:y val="8.7912087912087919E-2"/>
          <c:w val="0.23646034195474308"/>
          <c:h val="0.8035715727841712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English, Mathematics, &amp; Science ITT places calculated by the TSM</a:t>
            </a:r>
          </a:p>
        </c:rich>
      </c:tx>
      <c:overlay val="0"/>
    </c:title>
    <c:autoTitleDeleted val="0"/>
    <c:plotArea>
      <c:layout>
        <c:manualLayout>
          <c:layoutTarget val="inner"/>
          <c:xMode val="edge"/>
          <c:yMode val="edge"/>
          <c:x val="0.11786777187039654"/>
          <c:y val="0.12284383062933676"/>
          <c:w val="0.59685095452811987"/>
          <c:h val="0.72945561020142891"/>
        </c:manualLayout>
      </c:layout>
      <c:lineChart>
        <c:grouping val="standard"/>
        <c:varyColors val="0"/>
        <c:ser>
          <c:idx val="9"/>
          <c:order val="0"/>
          <c:tx>
            <c:strRef>
              <c:f>Historical_and_projected_ITT!$B$47</c:f>
              <c:strCache>
                <c:ptCount val="1"/>
                <c:pt idx="0">
                  <c:v>English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Historical_and_projected_ITT!$C$47:$T$47</c:f>
              <c:numCache>
                <c:formatCode>#,##0</c:formatCode>
                <c:ptCount val="18"/>
                <c:pt idx="0">
                  <c:v>2051.5506807866868</c:v>
                </c:pt>
                <c:pt idx="1">
                  <c:v>1961.867816091954</c:v>
                </c:pt>
                <c:pt idx="2">
                  <c:v>1500</c:v>
                </c:pt>
                <c:pt idx="3">
                  <c:v>1348</c:v>
                </c:pt>
                <c:pt idx="4">
                  <c:v>2253.1400951922151</c:v>
                </c:pt>
                <c:pt idx="5">
                  <c:v>2253.1400951922151</c:v>
                </c:pt>
                <c:pt idx="6">
                  <c:v>2426.2873096074586</c:v>
                </c:pt>
                <c:pt idx="7">
                  <c:v>2558.1893120078576</c:v>
                </c:pt>
                <c:pt idx="8">
                  <c:v>2654</c:v>
                </c:pt>
              </c:numCache>
            </c:numRef>
          </c:val>
          <c:smooth val="0"/>
          <c:extLst>
            <c:ext xmlns:c16="http://schemas.microsoft.com/office/drawing/2014/chart" uri="{C3380CC4-5D6E-409C-BE32-E72D297353CC}">
              <c16:uniqueId val="{00000000-E0FE-4738-B955-28B344E8257B}"/>
            </c:ext>
          </c:extLst>
        </c:ser>
        <c:ser>
          <c:idx val="13"/>
          <c:order val="1"/>
          <c:tx>
            <c:strRef>
              <c:f>Historical_and_projected_ITT!$B$51</c:f>
              <c:strCache>
                <c:ptCount val="1"/>
                <c:pt idx="0">
                  <c:v>Mathematics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Historical_and_projected_ITT!$C$51:$T$51</c:f>
              <c:numCache>
                <c:formatCode>#,##0</c:formatCode>
                <c:ptCount val="18"/>
                <c:pt idx="0">
                  <c:v>2500.620842572062</c:v>
                </c:pt>
                <c:pt idx="1">
                  <c:v>2511.4154103852597</c:v>
                </c:pt>
                <c:pt idx="2">
                  <c:v>2460</c:v>
                </c:pt>
                <c:pt idx="3">
                  <c:v>2346</c:v>
                </c:pt>
                <c:pt idx="4">
                  <c:v>2581.4599575409056</c:v>
                </c:pt>
                <c:pt idx="5">
                  <c:v>3102.4919179919257</c:v>
                </c:pt>
                <c:pt idx="6">
                  <c:v>3102.4919179919257</c:v>
                </c:pt>
                <c:pt idx="7">
                  <c:v>3115.5258268618177</c:v>
                </c:pt>
                <c:pt idx="8">
                  <c:v>3343</c:v>
                </c:pt>
              </c:numCache>
            </c:numRef>
          </c:val>
          <c:smooth val="0"/>
          <c:extLst>
            <c:ext xmlns:c16="http://schemas.microsoft.com/office/drawing/2014/chart" uri="{C3380CC4-5D6E-409C-BE32-E72D297353CC}">
              <c16:uniqueId val="{00000001-E0FE-4738-B955-28B344E8257B}"/>
            </c:ext>
          </c:extLst>
        </c:ser>
        <c:ser>
          <c:idx val="0"/>
          <c:order val="2"/>
          <c:tx>
            <c:strRef>
              <c:f>Historical_and_projected_ITT!$B$58</c:f>
              <c:strCache>
                <c:ptCount val="1"/>
                <c:pt idx="0">
                  <c:v>Science - Historical</c:v>
                </c:pt>
              </c:strCache>
            </c:strRef>
          </c:tx>
          <c:spPr>
            <a:ln>
              <a:solidFill>
                <a:srgbClr val="00B0F0"/>
              </a:solidFill>
            </a:ln>
          </c:spPr>
          <c:marker>
            <c:symbol val="none"/>
          </c:marker>
          <c:val>
            <c:numRef>
              <c:f>Historical_and_projected_ITT!$C$58:$T$58</c:f>
              <c:numCache>
                <c:formatCode>#,##0_ ;\-#,##0\ </c:formatCode>
                <c:ptCount val="18"/>
                <c:pt idx="0">
                  <c:v>2749.5181846440782</c:v>
                </c:pt>
                <c:pt idx="1">
                  <c:v>2784.3395234758236</c:v>
                </c:pt>
                <c:pt idx="2">
                  <c:v>2550</c:v>
                </c:pt>
                <c:pt idx="3" formatCode="#,##0">
                  <c:v>2520</c:v>
                </c:pt>
                <c:pt idx="4" formatCode="#,##0">
                  <c:v>3285.7475286716763</c:v>
                </c:pt>
                <c:pt idx="5" formatCode="#,##0">
                  <c:v>3285.7475286716763</c:v>
                </c:pt>
                <c:pt idx="6" formatCode="#,##0">
                  <c:v>3295.7976481957203</c:v>
                </c:pt>
                <c:pt idx="7" formatCode="#,##0">
                  <c:v>3460.3113217367554</c:v>
                </c:pt>
                <c:pt idx="8" formatCode="#,##0">
                  <c:v>3609</c:v>
                </c:pt>
              </c:numCache>
            </c:numRef>
          </c:val>
          <c:smooth val="0"/>
          <c:extLst>
            <c:ext xmlns:c16="http://schemas.microsoft.com/office/drawing/2014/chart" uri="{C3380CC4-5D6E-409C-BE32-E72D297353CC}">
              <c16:uniqueId val="{00000002-E0FE-4738-B955-28B344E8257B}"/>
            </c:ext>
          </c:extLst>
        </c:ser>
        <c:ser>
          <c:idx val="32"/>
          <c:order val="3"/>
          <c:tx>
            <c:strRef>
              <c:f>Historical_and_projected_ITT!$B$70</c:f>
              <c:strCache>
                <c:ptCount val="1"/>
                <c:pt idx="0">
                  <c:v>English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Historical_and_projected_ITT!$C$70:$T$70</c:f>
              <c:numCache>
                <c:formatCode>#,##0</c:formatCode>
                <c:ptCount val="18"/>
                <c:pt idx="9">
                  <c:v>2544</c:v>
                </c:pt>
                <c:pt idx="10">
                  <c:v>2591</c:v>
                </c:pt>
                <c:pt idx="11">
                  <c:v>2552</c:v>
                </c:pt>
                <c:pt idx="12">
                  <c:v>2451</c:v>
                </c:pt>
                <c:pt idx="13">
                  <c:v>2414</c:v>
                </c:pt>
                <c:pt idx="14">
                  <c:v>2407</c:v>
                </c:pt>
                <c:pt idx="15">
                  <c:v>2378</c:v>
                </c:pt>
                <c:pt idx="16">
                  <c:v>2308</c:v>
                </c:pt>
                <c:pt idx="17">
                  <c:v>2348</c:v>
                </c:pt>
              </c:numCache>
            </c:numRef>
          </c:val>
          <c:smooth val="0"/>
          <c:extLst>
            <c:ext xmlns:c16="http://schemas.microsoft.com/office/drawing/2014/chart" uri="{C3380CC4-5D6E-409C-BE32-E72D297353CC}">
              <c16:uniqueId val="{00000003-E0FE-4738-B955-28B344E8257B}"/>
            </c:ext>
          </c:extLst>
        </c:ser>
        <c:ser>
          <c:idx val="36"/>
          <c:order val="4"/>
          <c:tx>
            <c:strRef>
              <c:f>Historical_and_projected_ITT!$B$74</c:f>
              <c:strCache>
                <c:ptCount val="1"/>
                <c:pt idx="0">
                  <c:v>Mathematics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Historical_and_projected_ITT!$C$74:$T$74</c:f>
              <c:numCache>
                <c:formatCode>#,##0</c:formatCode>
                <c:ptCount val="18"/>
                <c:pt idx="9">
                  <c:v>3307</c:v>
                </c:pt>
                <c:pt idx="10">
                  <c:v>3345</c:v>
                </c:pt>
                <c:pt idx="11">
                  <c:v>3301</c:v>
                </c:pt>
                <c:pt idx="12">
                  <c:v>3180</c:v>
                </c:pt>
                <c:pt idx="13">
                  <c:v>3139</c:v>
                </c:pt>
                <c:pt idx="14">
                  <c:v>3112</c:v>
                </c:pt>
                <c:pt idx="15">
                  <c:v>3070</c:v>
                </c:pt>
                <c:pt idx="16">
                  <c:v>2986</c:v>
                </c:pt>
                <c:pt idx="17">
                  <c:v>3030</c:v>
                </c:pt>
              </c:numCache>
            </c:numRef>
          </c:val>
          <c:smooth val="0"/>
          <c:extLst>
            <c:ext xmlns:c16="http://schemas.microsoft.com/office/drawing/2014/chart" uri="{C3380CC4-5D6E-409C-BE32-E72D297353CC}">
              <c16:uniqueId val="{00000004-E0FE-4738-B955-28B344E8257B}"/>
            </c:ext>
          </c:extLst>
        </c:ser>
        <c:ser>
          <c:idx val="1"/>
          <c:order val="5"/>
          <c:tx>
            <c:strRef>
              <c:f>Historical_and_projected_ITT!$B$81</c:f>
              <c:strCache>
                <c:ptCount val="1"/>
                <c:pt idx="0">
                  <c:v>Science - Projected</c:v>
                </c:pt>
              </c:strCache>
            </c:strRef>
          </c:tx>
          <c:spPr>
            <a:ln>
              <a:solidFill>
                <a:srgbClr val="00B0F0"/>
              </a:solidFill>
              <a:prstDash val="sysDot"/>
            </a:ln>
          </c:spPr>
          <c:marker>
            <c:symbol val="none"/>
          </c:marker>
          <c:val>
            <c:numRef>
              <c:f>Historical_and_projected_ITT!$C$81:$T$81</c:f>
              <c:numCache>
                <c:formatCode>#,##0</c:formatCode>
                <c:ptCount val="18"/>
                <c:pt idx="9">
                  <c:v>3596</c:v>
                </c:pt>
                <c:pt idx="10">
                  <c:v>3733</c:v>
                </c:pt>
                <c:pt idx="11">
                  <c:v>3743</c:v>
                </c:pt>
                <c:pt idx="12">
                  <c:v>3598</c:v>
                </c:pt>
                <c:pt idx="13">
                  <c:v>3591</c:v>
                </c:pt>
                <c:pt idx="14">
                  <c:v>3605</c:v>
                </c:pt>
                <c:pt idx="15">
                  <c:v>3560</c:v>
                </c:pt>
                <c:pt idx="16">
                  <c:v>3429</c:v>
                </c:pt>
                <c:pt idx="17">
                  <c:v>3485</c:v>
                </c:pt>
              </c:numCache>
            </c:numRef>
          </c:val>
          <c:smooth val="0"/>
          <c:extLst>
            <c:ext xmlns:c16="http://schemas.microsoft.com/office/drawing/2014/chart" uri="{C3380CC4-5D6E-409C-BE32-E72D297353CC}">
              <c16:uniqueId val="{00000005-E0FE-4738-B955-28B344E8257B}"/>
            </c:ext>
          </c:extLst>
        </c:ser>
        <c:dLbls>
          <c:showLegendKey val="0"/>
          <c:showVal val="0"/>
          <c:showCatName val="0"/>
          <c:showSerName val="0"/>
          <c:showPercent val="0"/>
          <c:showBubbleSize val="0"/>
        </c:dLbls>
        <c:smooth val="0"/>
        <c:axId val="152360448"/>
        <c:axId val="152361984"/>
      </c:lineChart>
      <c:catAx>
        <c:axId val="152360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61984"/>
        <c:crosses val="autoZero"/>
        <c:auto val="1"/>
        <c:lblAlgn val="ctr"/>
        <c:lblOffset val="100"/>
        <c:noMultiLvlLbl val="0"/>
      </c:catAx>
      <c:valAx>
        <c:axId val="1523619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60448"/>
        <c:crosses val="autoZero"/>
        <c:crossBetween val="between"/>
      </c:valAx>
      <c:spPr>
        <a:ln>
          <a:solidFill>
            <a:schemeClr val="tx1">
              <a:lumMod val="95000"/>
              <a:lumOff val="5000"/>
            </a:schemeClr>
          </a:solidFill>
        </a:ln>
      </c:spPr>
    </c:plotArea>
    <c:legend>
      <c:legendPos val="r"/>
      <c:layout>
        <c:manualLayout>
          <c:xMode val="edge"/>
          <c:yMode val="edge"/>
          <c:x val="0.72963951159157259"/>
          <c:y val="0.11369906158990399"/>
          <c:w val="0.25272904150075326"/>
          <c:h val="0.7575364038399309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Science ITT places calculated by the TSM</a:t>
            </a:r>
          </a:p>
        </c:rich>
      </c:tx>
      <c:overlay val="0"/>
    </c:title>
    <c:autoTitleDeleted val="0"/>
    <c:plotArea>
      <c:layout>
        <c:manualLayout>
          <c:layoutTarget val="inner"/>
          <c:xMode val="edge"/>
          <c:yMode val="edge"/>
          <c:x val="0.11786777187039654"/>
          <c:y val="0.12271369945282264"/>
          <c:w val="0.6054524657313699"/>
          <c:h val="0.72974220383469013"/>
        </c:manualLayout>
      </c:layout>
      <c:lineChart>
        <c:grouping val="standard"/>
        <c:varyColors val="0"/>
        <c:ser>
          <c:idx val="2"/>
          <c:order val="0"/>
          <c:tx>
            <c:strRef>
              <c:f>Historical_and_projected_ITT!$B$40</c:f>
              <c:strCache>
                <c:ptCount val="1"/>
                <c:pt idx="0">
                  <c:v>Biology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Historical_and_projected_ITT!$C$40:$T$40</c:f>
              <c:numCache>
                <c:formatCode>#,##0</c:formatCode>
                <c:ptCount val="18"/>
                <c:pt idx="3">
                  <c:v>891</c:v>
                </c:pt>
                <c:pt idx="4">
                  <c:v>1177.6613302701508</c:v>
                </c:pt>
                <c:pt idx="5">
                  <c:v>1177.6613302701508</c:v>
                </c:pt>
                <c:pt idx="6">
                  <c:v>1187.7114497941952</c:v>
                </c:pt>
                <c:pt idx="7">
                  <c:v>1187.7114497941952</c:v>
                </c:pt>
                <c:pt idx="8">
                  <c:v>1192</c:v>
                </c:pt>
              </c:numCache>
            </c:numRef>
          </c:val>
          <c:smooth val="0"/>
          <c:extLst>
            <c:ext xmlns:c16="http://schemas.microsoft.com/office/drawing/2014/chart" uri="{C3380CC4-5D6E-409C-BE32-E72D297353CC}">
              <c16:uniqueId val="{00000000-982C-4B58-A895-3FF77B688E6C}"/>
            </c:ext>
          </c:extLst>
        </c:ser>
        <c:ser>
          <c:idx val="4"/>
          <c:order val="1"/>
          <c:tx>
            <c:strRef>
              <c:f>Historical_and_projected_ITT!$B$42</c:f>
              <c:strCache>
                <c:ptCount val="1"/>
                <c:pt idx="0">
                  <c:v>Chemistry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Historical_and_projected_ITT!$C$42:$T$42</c:f>
              <c:numCache>
                <c:formatCode>#,##0</c:formatCode>
                <c:ptCount val="18"/>
                <c:pt idx="3">
                  <c:v>682</c:v>
                </c:pt>
                <c:pt idx="4">
                  <c:v>1053.4775422401942</c:v>
                </c:pt>
                <c:pt idx="5">
                  <c:v>1053.4775422401942</c:v>
                </c:pt>
                <c:pt idx="6">
                  <c:v>1053.4775422401942</c:v>
                </c:pt>
                <c:pt idx="7">
                  <c:v>1053.4775422401942</c:v>
                </c:pt>
                <c:pt idx="8">
                  <c:v>1152</c:v>
                </c:pt>
              </c:numCache>
            </c:numRef>
          </c:val>
          <c:smooth val="0"/>
          <c:extLst>
            <c:ext xmlns:c16="http://schemas.microsoft.com/office/drawing/2014/chart" uri="{C3380CC4-5D6E-409C-BE32-E72D297353CC}">
              <c16:uniqueId val="{00000001-982C-4B58-A895-3FF77B688E6C}"/>
            </c:ext>
          </c:extLst>
        </c:ser>
        <c:ser>
          <c:idx val="18"/>
          <c:order val="2"/>
          <c:tx>
            <c:strRef>
              <c:f>Historical_and_projected_ITT!$B$56</c:f>
              <c:strCache>
                <c:ptCount val="1"/>
                <c:pt idx="0">
                  <c:v>Physics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Historical_and_projected_ITT!$C$56:$T$56</c:f>
              <c:numCache>
                <c:formatCode>#,##0</c:formatCode>
                <c:ptCount val="18"/>
                <c:pt idx="3">
                  <c:v>947</c:v>
                </c:pt>
                <c:pt idx="4">
                  <c:v>1054.6086561613313</c:v>
                </c:pt>
                <c:pt idx="5">
                  <c:v>1054.6086561613313</c:v>
                </c:pt>
                <c:pt idx="6">
                  <c:v>1054.6086561613313</c:v>
                </c:pt>
                <c:pt idx="7">
                  <c:v>1219.1223297023664</c:v>
                </c:pt>
                <c:pt idx="8">
                  <c:v>1265</c:v>
                </c:pt>
              </c:numCache>
            </c:numRef>
          </c:val>
          <c:smooth val="0"/>
          <c:extLst>
            <c:ext xmlns:c16="http://schemas.microsoft.com/office/drawing/2014/chart" uri="{C3380CC4-5D6E-409C-BE32-E72D297353CC}">
              <c16:uniqueId val="{00000002-982C-4B58-A895-3FF77B688E6C}"/>
            </c:ext>
          </c:extLst>
        </c:ser>
        <c:ser>
          <c:idx val="25"/>
          <c:order val="3"/>
          <c:tx>
            <c:strRef>
              <c:f>Historical_and_projected_ITT!$B$63</c:f>
              <c:strCache>
                <c:ptCount val="1"/>
                <c:pt idx="0">
                  <c:v>Biology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Historical_and_projected_ITT!$C$63:$T$63</c:f>
              <c:numCache>
                <c:formatCode>#,##0</c:formatCode>
                <c:ptCount val="18"/>
                <c:pt idx="9">
                  <c:v>1116</c:v>
                </c:pt>
                <c:pt idx="10">
                  <c:v>1159</c:v>
                </c:pt>
                <c:pt idx="11">
                  <c:v>1166</c:v>
                </c:pt>
                <c:pt idx="12">
                  <c:v>1125</c:v>
                </c:pt>
                <c:pt idx="13">
                  <c:v>1128</c:v>
                </c:pt>
                <c:pt idx="14">
                  <c:v>1133</c:v>
                </c:pt>
                <c:pt idx="15">
                  <c:v>1121</c:v>
                </c:pt>
                <c:pt idx="16">
                  <c:v>1084</c:v>
                </c:pt>
                <c:pt idx="17">
                  <c:v>1105</c:v>
                </c:pt>
              </c:numCache>
            </c:numRef>
          </c:val>
          <c:smooth val="0"/>
          <c:extLst>
            <c:ext xmlns:c16="http://schemas.microsoft.com/office/drawing/2014/chart" uri="{C3380CC4-5D6E-409C-BE32-E72D297353CC}">
              <c16:uniqueId val="{00000003-982C-4B58-A895-3FF77B688E6C}"/>
            </c:ext>
          </c:extLst>
        </c:ser>
        <c:ser>
          <c:idx val="27"/>
          <c:order val="4"/>
          <c:tx>
            <c:strRef>
              <c:f>Historical_and_projected_ITT!$B$65</c:f>
              <c:strCache>
                <c:ptCount val="1"/>
                <c:pt idx="0">
                  <c:v>Chemistry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Historical_and_projected_ITT!$C$65:$T$65</c:f>
              <c:numCache>
                <c:formatCode>#,##0</c:formatCode>
                <c:ptCount val="18"/>
                <c:pt idx="9">
                  <c:v>1144</c:v>
                </c:pt>
                <c:pt idx="10">
                  <c:v>1186</c:v>
                </c:pt>
                <c:pt idx="11">
                  <c:v>1190</c:v>
                </c:pt>
                <c:pt idx="12">
                  <c:v>1143</c:v>
                </c:pt>
                <c:pt idx="13">
                  <c:v>1142</c:v>
                </c:pt>
                <c:pt idx="14">
                  <c:v>1147</c:v>
                </c:pt>
                <c:pt idx="15">
                  <c:v>1133</c:v>
                </c:pt>
                <c:pt idx="16">
                  <c:v>1090</c:v>
                </c:pt>
                <c:pt idx="17">
                  <c:v>1108</c:v>
                </c:pt>
              </c:numCache>
            </c:numRef>
          </c:val>
          <c:smooth val="0"/>
          <c:extLst>
            <c:ext xmlns:c16="http://schemas.microsoft.com/office/drawing/2014/chart" uri="{C3380CC4-5D6E-409C-BE32-E72D297353CC}">
              <c16:uniqueId val="{00000004-982C-4B58-A895-3FF77B688E6C}"/>
            </c:ext>
          </c:extLst>
        </c:ser>
        <c:ser>
          <c:idx val="41"/>
          <c:order val="5"/>
          <c:tx>
            <c:strRef>
              <c:f>Historical_and_projected_ITT!$B$79</c:f>
              <c:strCache>
                <c:ptCount val="1"/>
                <c:pt idx="0">
                  <c:v>Physics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Historical_and_projected_ITT!$C$79:$T$79</c:f>
              <c:numCache>
                <c:formatCode>#,##0</c:formatCode>
                <c:ptCount val="18"/>
                <c:pt idx="9">
                  <c:v>1336</c:v>
                </c:pt>
                <c:pt idx="10">
                  <c:v>1388</c:v>
                </c:pt>
                <c:pt idx="11">
                  <c:v>1387</c:v>
                </c:pt>
                <c:pt idx="12">
                  <c:v>1330</c:v>
                </c:pt>
                <c:pt idx="13">
                  <c:v>1321</c:v>
                </c:pt>
                <c:pt idx="14">
                  <c:v>1325</c:v>
                </c:pt>
                <c:pt idx="15">
                  <c:v>1306</c:v>
                </c:pt>
                <c:pt idx="16">
                  <c:v>1255</c:v>
                </c:pt>
                <c:pt idx="17">
                  <c:v>1272</c:v>
                </c:pt>
              </c:numCache>
            </c:numRef>
          </c:val>
          <c:smooth val="0"/>
          <c:extLst>
            <c:ext xmlns:c16="http://schemas.microsoft.com/office/drawing/2014/chart" uri="{C3380CC4-5D6E-409C-BE32-E72D297353CC}">
              <c16:uniqueId val="{00000005-982C-4B58-A895-3FF77B688E6C}"/>
            </c:ext>
          </c:extLst>
        </c:ser>
        <c:dLbls>
          <c:showLegendKey val="0"/>
          <c:showVal val="0"/>
          <c:showCatName val="0"/>
          <c:showSerName val="0"/>
          <c:showPercent val="0"/>
          <c:showBubbleSize val="0"/>
        </c:dLbls>
        <c:smooth val="0"/>
        <c:axId val="173025152"/>
        <c:axId val="173026688"/>
      </c:lineChart>
      <c:catAx>
        <c:axId val="17302515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026688"/>
        <c:crosses val="autoZero"/>
        <c:auto val="1"/>
        <c:lblAlgn val="ctr"/>
        <c:lblOffset val="100"/>
        <c:noMultiLvlLbl val="0"/>
      </c:catAx>
      <c:valAx>
        <c:axId val="173026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025152"/>
        <c:crosses val="autoZero"/>
        <c:crossBetween val="between"/>
      </c:valAx>
      <c:spPr>
        <a:ln>
          <a:solidFill>
            <a:schemeClr val="tx1">
              <a:lumMod val="95000"/>
              <a:lumOff val="5000"/>
            </a:schemeClr>
          </a:solidFill>
        </a:ln>
      </c:spPr>
    </c:plotArea>
    <c:legend>
      <c:legendPos val="r"/>
      <c:layout>
        <c:manualLayout>
          <c:xMode val="edge"/>
          <c:yMode val="edge"/>
          <c:x val="0.74077295707164115"/>
          <c:y val="7.6712616402401748E-2"/>
          <c:w val="0.24412795715971747"/>
          <c:h val="0.8383584654657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Humanities subjects ITT places calculated by the TSM</a:t>
            </a:r>
          </a:p>
        </c:rich>
      </c:tx>
      <c:overlay val="0"/>
    </c:title>
    <c:autoTitleDeleted val="0"/>
    <c:plotArea>
      <c:layout>
        <c:manualLayout>
          <c:layoutTarget val="inner"/>
          <c:xMode val="edge"/>
          <c:yMode val="edge"/>
          <c:x val="0.11786777187039654"/>
          <c:y val="0.12271369945282264"/>
          <c:w val="0.59568779864055454"/>
          <c:h val="0.72974220383469013"/>
        </c:manualLayout>
      </c:layout>
      <c:lineChart>
        <c:grouping val="standard"/>
        <c:varyColors val="0"/>
        <c:ser>
          <c:idx val="11"/>
          <c:order val="0"/>
          <c:tx>
            <c:strRef>
              <c:f>Historical_and_projected_ITT!$B$49</c:f>
              <c:strCache>
                <c:ptCount val="1"/>
                <c:pt idx="0">
                  <c:v>Geography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Historical_and_projected_ITT!$C$49:$T$49</c:f>
              <c:numCache>
                <c:formatCode>#,##0</c:formatCode>
                <c:ptCount val="18"/>
                <c:pt idx="0">
                  <c:v>615</c:v>
                </c:pt>
                <c:pt idx="1">
                  <c:v>625</c:v>
                </c:pt>
                <c:pt idx="2">
                  <c:v>620</c:v>
                </c:pt>
                <c:pt idx="3">
                  <c:v>741</c:v>
                </c:pt>
                <c:pt idx="4">
                  <c:v>777.63869746363002</c:v>
                </c:pt>
                <c:pt idx="5">
                  <c:v>777.63869746363002</c:v>
                </c:pt>
                <c:pt idx="6">
                  <c:v>1531.1469289044046</c:v>
                </c:pt>
                <c:pt idx="7">
                  <c:v>1531.1469289044046</c:v>
                </c:pt>
                <c:pt idx="8">
                  <c:v>1116</c:v>
                </c:pt>
              </c:numCache>
            </c:numRef>
          </c:val>
          <c:smooth val="0"/>
          <c:extLst>
            <c:ext xmlns:c16="http://schemas.microsoft.com/office/drawing/2014/chart" uri="{C3380CC4-5D6E-409C-BE32-E72D297353CC}">
              <c16:uniqueId val="{00000000-46B8-4FC7-8E79-4514AE1D43C3}"/>
            </c:ext>
          </c:extLst>
        </c:ser>
        <c:ser>
          <c:idx val="12"/>
          <c:order val="1"/>
          <c:tx>
            <c:strRef>
              <c:f>Historical_and_projected_ITT!$B$50</c:f>
              <c:strCache>
                <c:ptCount val="1"/>
                <c:pt idx="0">
                  <c:v>History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Historical_and_projected_ITT!$C$50:$T$50</c:f>
              <c:numCache>
                <c:formatCode>#,##0</c:formatCode>
                <c:ptCount val="18"/>
                <c:pt idx="0">
                  <c:v>545</c:v>
                </c:pt>
                <c:pt idx="1">
                  <c:v>545</c:v>
                </c:pt>
                <c:pt idx="2">
                  <c:v>540</c:v>
                </c:pt>
                <c:pt idx="3">
                  <c:v>632</c:v>
                </c:pt>
                <c:pt idx="4">
                  <c:v>816.3930626788316</c:v>
                </c:pt>
                <c:pt idx="5">
                  <c:v>816.3930626788316</c:v>
                </c:pt>
                <c:pt idx="6">
                  <c:v>1159.7619052471459</c:v>
                </c:pt>
                <c:pt idx="7">
                  <c:v>1179.8755448527156</c:v>
                </c:pt>
                <c:pt idx="8">
                  <c:v>1273</c:v>
                </c:pt>
              </c:numCache>
            </c:numRef>
          </c:val>
          <c:smooth val="0"/>
          <c:extLst>
            <c:ext xmlns:c16="http://schemas.microsoft.com/office/drawing/2014/chart" uri="{C3380CC4-5D6E-409C-BE32-E72D297353CC}">
              <c16:uniqueId val="{00000001-46B8-4FC7-8E79-4514AE1D43C3}"/>
            </c:ext>
          </c:extLst>
        </c:ser>
        <c:ser>
          <c:idx val="0"/>
          <c:order val="2"/>
          <c:tx>
            <c:strRef>
              <c:f>Historical_and_projected_ITT!$B$57</c:f>
              <c:strCache>
                <c:ptCount val="1"/>
                <c:pt idx="0">
                  <c:v>Religious Education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Historical_and_projected_ITT!$C$57:$T$57</c:f>
              <c:numCache>
                <c:formatCode>#,##0</c:formatCode>
                <c:ptCount val="18"/>
                <c:pt idx="0">
                  <c:v>445.56485355648533</c:v>
                </c:pt>
                <c:pt idx="1">
                  <c:v>438.81987577639751</c:v>
                </c:pt>
                <c:pt idx="2">
                  <c:v>450</c:v>
                </c:pt>
                <c:pt idx="3">
                  <c:v>537</c:v>
                </c:pt>
                <c:pt idx="4">
                  <c:v>650.29476323685049</c:v>
                </c:pt>
                <c:pt idx="5">
                  <c:v>543.76114601060056</c:v>
                </c:pt>
                <c:pt idx="6">
                  <c:v>643.48147436594184</c:v>
                </c:pt>
                <c:pt idx="7">
                  <c:v>643.48147436594184</c:v>
                </c:pt>
                <c:pt idx="8">
                  <c:v>525</c:v>
                </c:pt>
              </c:numCache>
            </c:numRef>
          </c:val>
          <c:smooth val="0"/>
          <c:extLst>
            <c:ext xmlns:c16="http://schemas.microsoft.com/office/drawing/2014/chart" uri="{C3380CC4-5D6E-409C-BE32-E72D297353CC}">
              <c16:uniqueId val="{00000002-46B8-4FC7-8E79-4514AE1D43C3}"/>
            </c:ext>
          </c:extLst>
        </c:ser>
        <c:ser>
          <c:idx val="34"/>
          <c:order val="3"/>
          <c:tx>
            <c:strRef>
              <c:f>Historical_and_projected_ITT!$B$72</c:f>
              <c:strCache>
                <c:ptCount val="1"/>
                <c:pt idx="0">
                  <c:v>Geography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Historical_and_projected_ITT!$C$72:$T$72</c:f>
              <c:numCache>
                <c:formatCode>#,##0</c:formatCode>
                <c:ptCount val="18"/>
                <c:pt idx="9">
                  <c:v>929</c:v>
                </c:pt>
                <c:pt idx="10">
                  <c:v>955</c:v>
                </c:pt>
                <c:pt idx="11">
                  <c:v>938</c:v>
                </c:pt>
                <c:pt idx="12">
                  <c:v>918</c:v>
                </c:pt>
                <c:pt idx="13">
                  <c:v>909</c:v>
                </c:pt>
                <c:pt idx="14">
                  <c:v>894</c:v>
                </c:pt>
                <c:pt idx="15">
                  <c:v>889</c:v>
                </c:pt>
                <c:pt idx="16">
                  <c:v>884</c:v>
                </c:pt>
                <c:pt idx="17">
                  <c:v>903</c:v>
                </c:pt>
              </c:numCache>
            </c:numRef>
          </c:val>
          <c:smooth val="0"/>
          <c:extLst>
            <c:ext xmlns:c16="http://schemas.microsoft.com/office/drawing/2014/chart" uri="{C3380CC4-5D6E-409C-BE32-E72D297353CC}">
              <c16:uniqueId val="{00000003-46B8-4FC7-8E79-4514AE1D43C3}"/>
            </c:ext>
          </c:extLst>
        </c:ser>
        <c:ser>
          <c:idx val="35"/>
          <c:order val="4"/>
          <c:tx>
            <c:strRef>
              <c:f>Historical_and_projected_ITT!$B$73</c:f>
              <c:strCache>
                <c:ptCount val="1"/>
                <c:pt idx="0">
                  <c:v>History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Historical_and_projected_ITT!$C$73:$T$73</c:f>
              <c:numCache>
                <c:formatCode>#,##0</c:formatCode>
                <c:ptCount val="18"/>
                <c:pt idx="9">
                  <c:v>982</c:v>
                </c:pt>
                <c:pt idx="10">
                  <c:v>1011</c:v>
                </c:pt>
                <c:pt idx="11">
                  <c:v>996</c:v>
                </c:pt>
                <c:pt idx="12">
                  <c:v>973</c:v>
                </c:pt>
                <c:pt idx="13">
                  <c:v>966</c:v>
                </c:pt>
                <c:pt idx="14">
                  <c:v>951</c:v>
                </c:pt>
                <c:pt idx="15">
                  <c:v>944</c:v>
                </c:pt>
                <c:pt idx="16">
                  <c:v>937</c:v>
                </c:pt>
                <c:pt idx="17">
                  <c:v>957</c:v>
                </c:pt>
              </c:numCache>
            </c:numRef>
          </c:val>
          <c:smooth val="0"/>
          <c:extLst>
            <c:ext xmlns:c16="http://schemas.microsoft.com/office/drawing/2014/chart" uri="{C3380CC4-5D6E-409C-BE32-E72D297353CC}">
              <c16:uniqueId val="{00000004-46B8-4FC7-8E79-4514AE1D43C3}"/>
            </c:ext>
          </c:extLst>
        </c:ser>
        <c:ser>
          <c:idx val="1"/>
          <c:order val="5"/>
          <c:tx>
            <c:strRef>
              <c:f>Historical_and_projected_ITT!$B$80</c:f>
              <c:strCache>
                <c:ptCount val="1"/>
                <c:pt idx="0">
                  <c:v>Religious Education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Historical_and_projected_ITT!$C$80:$T$80</c:f>
              <c:numCache>
                <c:formatCode>#,##0</c:formatCode>
                <c:ptCount val="18"/>
                <c:pt idx="9">
                  <c:v>510</c:v>
                </c:pt>
                <c:pt idx="10">
                  <c:v>488</c:v>
                </c:pt>
                <c:pt idx="11">
                  <c:v>483</c:v>
                </c:pt>
                <c:pt idx="12">
                  <c:v>517</c:v>
                </c:pt>
                <c:pt idx="13">
                  <c:v>510</c:v>
                </c:pt>
                <c:pt idx="14">
                  <c:v>503</c:v>
                </c:pt>
                <c:pt idx="15">
                  <c:v>500</c:v>
                </c:pt>
                <c:pt idx="16">
                  <c:v>495</c:v>
                </c:pt>
                <c:pt idx="17">
                  <c:v>502</c:v>
                </c:pt>
              </c:numCache>
            </c:numRef>
          </c:val>
          <c:smooth val="0"/>
          <c:extLst>
            <c:ext xmlns:c16="http://schemas.microsoft.com/office/drawing/2014/chart" uri="{C3380CC4-5D6E-409C-BE32-E72D297353CC}">
              <c16:uniqueId val="{00000005-46B8-4FC7-8E79-4514AE1D43C3}"/>
            </c:ext>
          </c:extLst>
        </c:ser>
        <c:dLbls>
          <c:showLegendKey val="0"/>
          <c:showVal val="0"/>
          <c:showCatName val="0"/>
          <c:showSerName val="0"/>
          <c:showPercent val="0"/>
          <c:showBubbleSize val="0"/>
        </c:dLbls>
        <c:smooth val="0"/>
        <c:axId val="173218432"/>
        <c:axId val="173228416"/>
      </c:lineChart>
      <c:catAx>
        <c:axId val="173218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28416"/>
        <c:crosses val="autoZero"/>
        <c:auto val="1"/>
        <c:lblAlgn val="ctr"/>
        <c:lblOffset val="100"/>
        <c:noMultiLvlLbl val="0"/>
      </c:catAx>
      <c:valAx>
        <c:axId val="1732284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218432"/>
        <c:crosses val="autoZero"/>
        <c:crossBetween val="between"/>
      </c:valAx>
      <c:spPr>
        <a:ln>
          <a:solidFill>
            <a:schemeClr val="tx1">
              <a:lumMod val="95000"/>
              <a:lumOff val="5000"/>
            </a:schemeClr>
          </a:solidFill>
        </a:ln>
      </c:spPr>
    </c:plotArea>
    <c:legend>
      <c:legendPos val="r"/>
      <c:layout>
        <c:manualLayout>
          <c:xMode val="edge"/>
          <c:yMode val="edge"/>
          <c:x val="0.73439750584347563"/>
          <c:y val="9.5890698594182575E-2"/>
          <c:w val="0.24629178627177264"/>
          <c:h val="0.7972622874195520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Arts ITT places calculated by the TSM</a:t>
            </a:r>
          </a:p>
        </c:rich>
      </c:tx>
      <c:overlay val="0"/>
    </c:title>
    <c:autoTitleDeleted val="0"/>
    <c:plotArea>
      <c:layout>
        <c:manualLayout>
          <c:layoutTarget val="inner"/>
          <c:xMode val="edge"/>
          <c:yMode val="edge"/>
          <c:x val="0.11773876907270284"/>
          <c:y val="0.12105650329303574"/>
          <c:w val="0.60083759391279457"/>
          <c:h val="0.73339192007627252"/>
        </c:manualLayout>
      </c:layout>
      <c:lineChart>
        <c:grouping val="standard"/>
        <c:varyColors val="0"/>
        <c:ser>
          <c:idx val="1"/>
          <c:order val="0"/>
          <c:tx>
            <c:strRef>
              <c:f>Historical_and_projected_ITT!$B$39</c:f>
              <c:strCache>
                <c:ptCount val="1"/>
                <c:pt idx="0">
                  <c:v>Art &amp; Design - Historical</c:v>
                </c:pt>
              </c:strCache>
            </c:strRef>
          </c:tx>
          <c:spPr>
            <a:ln>
              <a:solidFill>
                <a:schemeClr val="tx1"/>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Historical_and_projected_ITT!$C$39:$T$39</c:f>
              <c:numCache>
                <c:formatCode>#,##0</c:formatCode>
                <c:ptCount val="18"/>
                <c:pt idx="0">
                  <c:v>320</c:v>
                </c:pt>
                <c:pt idx="1">
                  <c:v>320</c:v>
                </c:pt>
                <c:pt idx="2">
                  <c:v>340</c:v>
                </c:pt>
                <c:pt idx="3">
                  <c:v>403</c:v>
                </c:pt>
                <c:pt idx="4">
                  <c:v>793.58241370447331</c:v>
                </c:pt>
                <c:pt idx="5">
                  <c:v>633.36225106708196</c:v>
                </c:pt>
                <c:pt idx="6">
                  <c:v>577.09697709165653</c:v>
                </c:pt>
                <c:pt idx="7">
                  <c:v>645.55239319127406</c:v>
                </c:pt>
                <c:pt idx="8">
                  <c:v>668</c:v>
                </c:pt>
              </c:numCache>
            </c:numRef>
          </c:val>
          <c:smooth val="0"/>
          <c:extLst>
            <c:ext xmlns:c16="http://schemas.microsoft.com/office/drawing/2014/chart" uri="{C3380CC4-5D6E-409C-BE32-E72D297353CC}">
              <c16:uniqueId val="{00000000-1398-48F9-8474-CB2857ADD40E}"/>
            </c:ext>
          </c:extLst>
        </c:ser>
        <c:ser>
          <c:idx val="8"/>
          <c:order val="1"/>
          <c:tx>
            <c:strRef>
              <c:f>Historical_and_projected_ITT!$B$46</c:f>
              <c:strCache>
                <c:ptCount val="1"/>
                <c:pt idx="0">
                  <c:v>Drama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Historical_and_projected_ITT!$C$46:$T$46</c:f>
              <c:numCache>
                <c:formatCode>#,##0</c:formatCode>
                <c:ptCount val="18"/>
                <c:pt idx="4">
                  <c:v>434.87922730407433</c:v>
                </c:pt>
                <c:pt idx="5">
                  <c:v>346.85956318941584</c:v>
                </c:pt>
                <c:pt idx="6">
                  <c:v>345.11470491922063</c:v>
                </c:pt>
                <c:pt idx="7">
                  <c:v>357.1831760371598</c:v>
                </c:pt>
                <c:pt idx="8">
                  <c:v>347</c:v>
                </c:pt>
              </c:numCache>
            </c:numRef>
          </c:val>
          <c:smooth val="0"/>
          <c:extLst>
            <c:ext xmlns:c16="http://schemas.microsoft.com/office/drawing/2014/chart" uri="{C3380CC4-5D6E-409C-BE32-E72D297353CC}">
              <c16:uniqueId val="{00000001-1398-48F9-8474-CB2857ADD40E}"/>
            </c:ext>
          </c:extLst>
        </c:ser>
        <c:ser>
          <c:idx val="15"/>
          <c:order val="2"/>
          <c:tx>
            <c:strRef>
              <c:f>Historical_and_projected_ITT!$B$53</c:f>
              <c:strCache>
                <c:ptCount val="1"/>
                <c:pt idx="0">
                  <c:v>Music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Historical_and_projected_ITT!$C$53:$T$53</c:f>
              <c:numCache>
                <c:formatCode>#,##0</c:formatCode>
                <c:ptCount val="18"/>
                <c:pt idx="0">
                  <c:v>389.0176322418136</c:v>
                </c:pt>
                <c:pt idx="1">
                  <c:v>380</c:v>
                </c:pt>
                <c:pt idx="2">
                  <c:v>390</c:v>
                </c:pt>
                <c:pt idx="3">
                  <c:v>461</c:v>
                </c:pt>
                <c:pt idx="4">
                  <c:v>481.49267645590942</c:v>
                </c:pt>
                <c:pt idx="5">
                  <c:v>399.22124195848323</c:v>
                </c:pt>
                <c:pt idx="6">
                  <c:v>393.33766666889568</c:v>
                </c:pt>
                <c:pt idx="7">
                  <c:v>409.34458408314538</c:v>
                </c:pt>
                <c:pt idx="8">
                  <c:v>392</c:v>
                </c:pt>
              </c:numCache>
            </c:numRef>
          </c:val>
          <c:smooth val="0"/>
          <c:extLst>
            <c:ext xmlns:c16="http://schemas.microsoft.com/office/drawing/2014/chart" uri="{C3380CC4-5D6E-409C-BE32-E72D297353CC}">
              <c16:uniqueId val="{00000002-1398-48F9-8474-CB2857ADD40E}"/>
            </c:ext>
          </c:extLst>
        </c:ser>
        <c:ser>
          <c:idx val="24"/>
          <c:order val="3"/>
          <c:tx>
            <c:strRef>
              <c:f>Historical_and_projected_ITT!$B$62</c:f>
              <c:strCache>
                <c:ptCount val="1"/>
                <c:pt idx="0">
                  <c:v>Art &amp; Design - Projected</c:v>
                </c:pt>
              </c:strCache>
            </c:strRef>
          </c:tx>
          <c:spPr>
            <a:ln>
              <a:solidFill>
                <a:schemeClr val="tx1"/>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Historical_and_projected_ITT!$C$62:$T$62</c:f>
              <c:numCache>
                <c:formatCode>#,##0</c:formatCode>
                <c:ptCount val="18"/>
                <c:pt idx="9">
                  <c:v>681</c:v>
                </c:pt>
                <c:pt idx="10">
                  <c:v>661</c:v>
                </c:pt>
                <c:pt idx="11">
                  <c:v>656</c:v>
                </c:pt>
                <c:pt idx="12">
                  <c:v>701</c:v>
                </c:pt>
                <c:pt idx="13">
                  <c:v>697</c:v>
                </c:pt>
                <c:pt idx="14">
                  <c:v>682</c:v>
                </c:pt>
                <c:pt idx="15">
                  <c:v>677</c:v>
                </c:pt>
                <c:pt idx="16">
                  <c:v>675</c:v>
                </c:pt>
                <c:pt idx="17">
                  <c:v>686</c:v>
                </c:pt>
              </c:numCache>
            </c:numRef>
          </c:val>
          <c:smooth val="0"/>
          <c:extLst>
            <c:ext xmlns:c16="http://schemas.microsoft.com/office/drawing/2014/chart" uri="{C3380CC4-5D6E-409C-BE32-E72D297353CC}">
              <c16:uniqueId val="{00000003-1398-48F9-8474-CB2857ADD40E}"/>
            </c:ext>
          </c:extLst>
        </c:ser>
        <c:ser>
          <c:idx val="31"/>
          <c:order val="4"/>
          <c:tx>
            <c:strRef>
              <c:f>Historical_and_projected_ITT!$B$69</c:f>
              <c:strCache>
                <c:ptCount val="1"/>
                <c:pt idx="0">
                  <c:v>Drama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Historical_and_projected_ITT!$C$69:$T$69</c:f>
              <c:numCache>
                <c:formatCode>#,##0</c:formatCode>
                <c:ptCount val="18"/>
                <c:pt idx="9">
                  <c:v>340</c:v>
                </c:pt>
                <c:pt idx="10">
                  <c:v>327</c:v>
                </c:pt>
                <c:pt idx="11">
                  <c:v>318</c:v>
                </c:pt>
                <c:pt idx="12">
                  <c:v>350</c:v>
                </c:pt>
                <c:pt idx="13">
                  <c:v>348</c:v>
                </c:pt>
                <c:pt idx="14">
                  <c:v>338</c:v>
                </c:pt>
                <c:pt idx="15">
                  <c:v>339</c:v>
                </c:pt>
                <c:pt idx="16">
                  <c:v>346</c:v>
                </c:pt>
                <c:pt idx="17">
                  <c:v>353</c:v>
                </c:pt>
              </c:numCache>
            </c:numRef>
          </c:val>
          <c:smooth val="0"/>
          <c:extLst>
            <c:ext xmlns:c16="http://schemas.microsoft.com/office/drawing/2014/chart" uri="{C3380CC4-5D6E-409C-BE32-E72D297353CC}">
              <c16:uniqueId val="{00000004-1398-48F9-8474-CB2857ADD40E}"/>
            </c:ext>
          </c:extLst>
        </c:ser>
        <c:ser>
          <c:idx val="38"/>
          <c:order val="5"/>
          <c:tx>
            <c:strRef>
              <c:f>Historical_and_projected_ITT!$B$76</c:f>
              <c:strCache>
                <c:ptCount val="1"/>
                <c:pt idx="0">
                  <c:v>Music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Historical_and_projected_ITT!$C$76:$T$76</c:f>
              <c:numCache>
                <c:formatCode>#,##0</c:formatCode>
                <c:ptCount val="18"/>
                <c:pt idx="9">
                  <c:v>385</c:v>
                </c:pt>
                <c:pt idx="10">
                  <c:v>368</c:v>
                </c:pt>
                <c:pt idx="11">
                  <c:v>348</c:v>
                </c:pt>
                <c:pt idx="12">
                  <c:v>390</c:v>
                </c:pt>
                <c:pt idx="13">
                  <c:v>384</c:v>
                </c:pt>
                <c:pt idx="14">
                  <c:v>368</c:v>
                </c:pt>
                <c:pt idx="15">
                  <c:v>369</c:v>
                </c:pt>
                <c:pt idx="16">
                  <c:v>383</c:v>
                </c:pt>
                <c:pt idx="17">
                  <c:v>390</c:v>
                </c:pt>
              </c:numCache>
            </c:numRef>
          </c:val>
          <c:smooth val="0"/>
          <c:extLst>
            <c:ext xmlns:c16="http://schemas.microsoft.com/office/drawing/2014/chart" uri="{C3380CC4-5D6E-409C-BE32-E72D297353CC}">
              <c16:uniqueId val="{00000005-1398-48F9-8474-CB2857ADD40E}"/>
            </c:ext>
          </c:extLst>
        </c:ser>
        <c:dLbls>
          <c:showLegendKey val="0"/>
          <c:showVal val="0"/>
          <c:showCatName val="0"/>
          <c:showSerName val="0"/>
          <c:showPercent val="0"/>
          <c:showBubbleSize val="0"/>
        </c:dLbls>
        <c:smooth val="0"/>
        <c:axId val="173558400"/>
        <c:axId val="173564288"/>
      </c:lineChart>
      <c:catAx>
        <c:axId val="17355840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564288"/>
        <c:crosses val="autoZero"/>
        <c:auto val="1"/>
        <c:lblAlgn val="ctr"/>
        <c:lblOffset val="100"/>
        <c:noMultiLvlLbl val="0"/>
      </c:catAx>
      <c:valAx>
        <c:axId val="173564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58400"/>
        <c:crosses val="autoZero"/>
        <c:crossBetween val="between"/>
      </c:valAx>
      <c:spPr>
        <a:ln>
          <a:solidFill>
            <a:schemeClr val="tx1">
              <a:lumMod val="95000"/>
              <a:lumOff val="5000"/>
            </a:schemeClr>
          </a:solidFill>
        </a:ln>
      </c:spPr>
    </c:plotArea>
    <c:legend>
      <c:legendPos val="r"/>
      <c:layout>
        <c:manualLayout>
          <c:xMode val="edge"/>
          <c:yMode val="edge"/>
          <c:x val="0.73299803354572823"/>
          <c:y val="9.6153846153846159E-2"/>
          <c:w val="0.24601199759244219"/>
          <c:h val="0.7884615384615384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Other subjects ITT places calculated by the TSM</a:t>
            </a:r>
          </a:p>
        </c:rich>
      </c:tx>
      <c:overlay val="0"/>
    </c:title>
    <c:autoTitleDeleted val="0"/>
    <c:plotArea>
      <c:layout>
        <c:manualLayout>
          <c:layoutTarget val="inner"/>
          <c:xMode val="edge"/>
          <c:yMode val="edge"/>
          <c:x val="0.11786777187039654"/>
          <c:y val="0.12105647008936396"/>
          <c:w val="0.6074718905500579"/>
          <c:h val="0.73339199320218429"/>
        </c:manualLayout>
      </c:layout>
      <c:lineChart>
        <c:grouping val="standard"/>
        <c:varyColors val="0"/>
        <c:ser>
          <c:idx val="3"/>
          <c:order val="0"/>
          <c:tx>
            <c:strRef>
              <c:f>Historical_and_projected_ITT!$B$41</c:f>
              <c:strCache>
                <c:ptCount val="1"/>
                <c:pt idx="0">
                  <c:v>Business Studies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Historical_and_projected_ITT!$C$41:$T$41</c:f>
              <c:numCache>
                <c:formatCode>#,##0</c:formatCode>
                <c:ptCount val="18"/>
                <c:pt idx="1">
                  <c:v>225</c:v>
                </c:pt>
                <c:pt idx="2">
                  <c:v>230</c:v>
                </c:pt>
                <c:pt idx="3">
                  <c:v>264</c:v>
                </c:pt>
                <c:pt idx="4">
                  <c:v>312.53900645670046</c:v>
                </c:pt>
                <c:pt idx="5">
                  <c:v>252.10609160545758</c:v>
                </c:pt>
                <c:pt idx="6">
                  <c:v>217.57177227814842</c:v>
                </c:pt>
                <c:pt idx="7">
                  <c:v>240.94666043336403</c:v>
                </c:pt>
                <c:pt idx="8">
                  <c:v>348</c:v>
                </c:pt>
              </c:numCache>
            </c:numRef>
          </c:val>
          <c:smooth val="0"/>
          <c:extLst>
            <c:ext xmlns:c16="http://schemas.microsoft.com/office/drawing/2014/chart" uri="{C3380CC4-5D6E-409C-BE32-E72D297353CC}">
              <c16:uniqueId val="{00000000-EF93-4A3F-9CB1-3BC02DC0367D}"/>
            </c:ext>
          </c:extLst>
        </c:ser>
        <c:ser>
          <c:idx val="16"/>
          <c:order val="1"/>
          <c:tx>
            <c:strRef>
              <c:f>Historical_and_projected_ITT!$B$54</c:f>
              <c:strCache>
                <c:ptCount val="1"/>
                <c:pt idx="0">
                  <c:v>Others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Historical_and_projected_ITT!$C$54:$T$54</c:f>
              <c:numCache>
                <c:formatCode>#,##0</c:formatCode>
                <c:ptCount val="18"/>
                <c:pt idx="0">
                  <c:v>289.31442080378253</c:v>
                </c:pt>
                <c:pt idx="1">
                  <c:v>220</c:v>
                </c:pt>
                <c:pt idx="2">
                  <c:v>580</c:v>
                </c:pt>
                <c:pt idx="3">
                  <c:v>682</c:v>
                </c:pt>
                <c:pt idx="4">
                  <c:v>1341.831139968202</c:v>
                </c:pt>
                <c:pt idx="5">
                  <c:v>938.4604745574145</c:v>
                </c:pt>
                <c:pt idx="6">
                  <c:v>811.63141166826551</c:v>
                </c:pt>
                <c:pt idx="7">
                  <c:v>895.72352580467782</c:v>
                </c:pt>
                <c:pt idx="8">
                  <c:v>668</c:v>
                </c:pt>
              </c:numCache>
            </c:numRef>
          </c:val>
          <c:smooth val="0"/>
          <c:extLst>
            <c:ext xmlns:c16="http://schemas.microsoft.com/office/drawing/2014/chart" uri="{C3380CC4-5D6E-409C-BE32-E72D297353CC}">
              <c16:uniqueId val="{00000001-EF93-4A3F-9CB1-3BC02DC0367D}"/>
            </c:ext>
          </c:extLst>
        </c:ser>
        <c:ser>
          <c:idx val="17"/>
          <c:order val="2"/>
          <c:tx>
            <c:strRef>
              <c:f>Historical_and_projected_ITT!$B$55</c:f>
              <c:strCache>
                <c:ptCount val="1"/>
                <c:pt idx="0">
                  <c:v>Physical Education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Historical_and_projected_ITT!$C$55:$T$55</c:f>
              <c:numCache>
                <c:formatCode>#,##0</c:formatCode>
                <c:ptCount val="18"/>
                <c:pt idx="0">
                  <c:v>779.44593386952636</c:v>
                </c:pt>
                <c:pt idx="1">
                  <c:v>767.29729729729729</c:v>
                </c:pt>
                <c:pt idx="2">
                  <c:v>780</c:v>
                </c:pt>
                <c:pt idx="3">
                  <c:v>966</c:v>
                </c:pt>
                <c:pt idx="4">
                  <c:v>1227.4824684668752</c:v>
                </c:pt>
                <c:pt idx="5">
                  <c:v>999.20159210266934</c:v>
                </c:pt>
                <c:pt idx="6">
                  <c:v>999.20159210266934</c:v>
                </c:pt>
                <c:pt idx="7">
                  <c:v>1078.2671831731634</c:v>
                </c:pt>
                <c:pt idx="8">
                  <c:v>1222</c:v>
                </c:pt>
              </c:numCache>
            </c:numRef>
          </c:val>
          <c:smooth val="0"/>
          <c:extLst>
            <c:ext xmlns:c16="http://schemas.microsoft.com/office/drawing/2014/chart" uri="{C3380CC4-5D6E-409C-BE32-E72D297353CC}">
              <c16:uniqueId val="{00000002-EF93-4A3F-9CB1-3BC02DC0367D}"/>
            </c:ext>
          </c:extLst>
        </c:ser>
        <c:ser>
          <c:idx val="26"/>
          <c:order val="3"/>
          <c:tx>
            <c:strRef>
              <c:f>Historical_and_projected_ITT!$B$64</c:f>
              <c:strCache>
                <c:ptCount val="1"/>
                <c:pt idx="0">
                  <c:v>Business Studies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Historical_and_projected_ITT!$C$64:$T$64</c:f>
              <c:numCache>
                <c:formatCode>#,##0</c:formatCode>
                <c:ptCount val="18"/>
                <c:pt idx="9">
                  <c:v>397</c:v>
                </c:pt>
                <c:pt idx="10">
                  <c:v>426</c:v>
                </c:pt>
                <c:pt idx="11">
                  <c:v>470</c:v>
                </c:pt>
                <c:pt idx="12">
                  <c:v>470</c:v>
                </c:pt>
                <c:pt idx="13">
                  <c:v>494</c:v>
                </c:pt>
                <c:pt idx="14">
                  <c:v>500</c:v>
                </c:pt>
                <c:pt idx="15">
                  <c:v>495</c:v>
                </c:pt>
                <c:pt idx="16">
                  <c:v>473</c:v>
                </c:pt>
                <c:pt idx="17">
                  <c:v>487</c:v>
                </c:pt>
              </c:numCache>
            </c:numRef>
          </c:val>
          <c:smooth val="0"/>
          <c:extLst>
            <c:ext xmlns:c16="http://schemas.microsoft.com/office/drawing/2014/chart" uri="{C3380CC4-5D6E-409C-BE32-E72D297353CC}">
              <c16:uniqueId val="{00000003-EF93-4A3F-9CB1-3BC02DC0367D}"/>
            </c:ext>
          </c:extLst>
        </c:ser>
        <c:ser>
          <c:idx val="39"/>
          <c:order val="4"/>
          <c:tx>
            <c:strRef>
              <c:f>Historical_and_projected_ITT!$B$77</c:f>
              <c:strCache>
                <c:ptCount val="1"/>
                <c:pt idx="0">
                  <c:v>Others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Historical_and_projected_ITT!$C$77:$T$77</c:f>
              <c:numCache>
                <c:formatCode>#,##0</c:formatCode>
                <c:ptCount val="18"/>
                <c:pt idx="9">
                  <c:v>713</c:v>
                </c:pt>
                <c:pt idx="10">
                  <c:v>748</c:v>
                </c:pt>
                <c:pt idx="11">
                  <c:v>795</c:v>
                </c:pt>
                <c:pt idx="12">
                  <c:v>815</c:v>
                </c:pt>
                <c:pt idx="13">
                  <c:v>852</c:v>
                </c:pt>
                <c:pt idx="14">
                  <c:v>845</c:v>
                </c:pt>
                <c:pt idx="15">
                  <c:v>841</c:v>
                </c:pt>
                <c:pt idx="16">
                  <c:v>826</c:v>
                </c:pt>
                <c:pt idx="17">
                  <c:v>854</c:v>
                </c:pt>
              </c:numCache>
            </c:numRef>
          </c:val>
          <c:smooth val="0"/>
          <c:extLst>
            <c:ext xmlns:c16="http://schemas.microsoft.com/office/drawing/2014/chart" uri="{C3380CC4-5D6E-409C-BE32-E72D297353CC}">
              <c16:uniqueId val="{00000004-EF93-4A3F-9CB1-3BC02DC0367D}"/>
            </c:ext>
          </c:extLst>
        </c:ser>
        <c:ser>
          <c:idx val="40"/>
          <c:order val="5"/>
          <c:tx>
            <c:strRef>
              <c:f>Historical_and_projected_ITT!$B$78</c:f>
              <c:strCache>
                <c:ptCount val="1"/>
                <c:pt idx="0">
                  <c:v>Physical Education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Historical_and_projected_ITT!$C$78:$T$78</c:f>
              <c:numCache>
                <c:formatCode>#,##0</c:formatCode>
                <c:ptCount val="18"/>
                <c:pt idx="9">
                  <c:v>1200</c:v>
                </c:pt>
                <c:pt idx="10">
                  <c:v>1164</c:v>
                </c:pt>
                <c:pt idx="11">
                  <c:v>1171</c:v>
                </c:pt>
                <c:pt idx="12">
                  <c:v>1276</c:v>
                </c:pt>
                <c:pt idx="13">
                  <c:v>1268</c:v>
                </c:pt>
                <c:pt idx="14">
                  <c:v>1269</c:v>
                </c:pt>
                <c:pt idx="15">
                  <c:v>1270</c:v>
                </c:pt>
                <c:pt idx="16">
                  <c:v>1257</c:v>
                </c:pt>
                <c:pt idx="17">
                  <c:v>1286</c:v>
                </c:pt>
              </c:numCache>
            </c:numRef>
          </c:val>
          <c:smooth val="0"/>
          <c:extLst>
            <c:ext xmlns:c16="http://schemas.microsoft.com/office/drawing/2014/chart" uri="{C3380CC4-5D6E-409C-BE32-E72D297353CC}">
              <c16:uniqueId val="{00000005-EF93-4A3F-9CB1-3BC02DC0367D}"/>
            </c:ext>
          </c:extLst>
        </c:ser>
        <c:dLbls>
          <c:showLegendKey val="0"/>
          <c:showVal val="0"/>
          <c:showCatName val="0"/>
          <c:showSerName val="0"/>
          <c:showPercent val="0"/>
          <c:showBubbleSize val="0"/>
        </c:dLbls>
        <c:smooth val="0"/>
        <c:axId val="173599744"/>
        <c:axId val="173286144"/>
      </c:lineChart>
      <c:catAx>
        <c:axId val="17359974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86144"/>
        <c:crosses val="autoZero"/>
        <c:auto val="1"/>
        <c:lblAlgn val="ctr"/>
        <c:lblOffset val="100"/>
        <c:noMultiLvlLbl val="0"/>
      </c:catAx>
      <c:valAx>
        <c:axId val="1732861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99744"/>
        <c:crosses val="autoZero"/>
        <c:crossBetween val="between"/>
      </c:valAx>
      <c:spPr>
        <a:ln>
          <a:solidFill>
            <a:schemeClr val="tx1">
              <a:lumMod val="95000"/>
              <a:lumOff val="5000"/>
            </a:schemeClr>
          </a:solidFill>
        </a:ln>
      </c:spPr>
    </c:plotArea>
    <c:legend>
      <c:legendPos val="r"/>
      <c:layout>
        <c:manualLayout>
          <c:xMode val="edge"/>
          <c:yMode val="edge"/>
          <c:x val="0.74077295707164126"/>
          <c:y val="9.1117360329958735E-2"/>
          <c:w val="0.24412795715971747"/>
          <c:h val="0.818681318681318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Language subjects ITT places calculated by the TSM</a:t>
            </a:r>
          </a:p>
        </c:rich>
      </c:tx>
      <c:overlay val="0"/>
    </c:title>
    <c:autoTitleDeleted val="0"/>
    <c:plotArea>
      <c:layout>
        <c:manualLayout>
          <c:layoutTarget val="inner"/>
          <c:xMode val="edge"/>
          <c:yMode val="edge"/>
          <c:x val="0.11786031204016759"/>
          <c:y val="0.12284383062933676"/>
          <c:w val="0.605009154526155"/>
          <c:h val="0.72851939588059966"/>
        </c:manualLayout>
      </c:layout>
      <c:lineChart>
        <c:grouping val="standard"/>
        <c:varyColors val="0"/>
        <c:ser>
          <c:idx val="5"/>
          <c:order val="0"/>
          <c:tx>
            <c:strRef>
              <c:f>Historical_and_projected_ITT!$B$43</c:f>
              <c:strCache>
                <c:ptCount val="1"/>
                <c:pt idx="0">
                  <c:v>Classics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Historical_and_projected_ITT!$C$43:$T$43</c:f>
              <c:numCache>
                <c:formatCode>#,##0</c:formatCode>
                <c:ptCount val="18"/>
                <c:pt idx="4">
                  <c:v>68.619515583024508</c:v>
                </c:pt>
                <c:pt idx="5">
                  <c:v>68.619515583024508</c:v>
                </c:pt>
                <c:pt idx="6">
                  <c:v>68.619515583024508</c:v>
                </c:pt>
                <c:pt idx="7">
                  <c:v>68.619515583024508</c:v>
                </c:pt>
                <c:pt idx="8">
                  <c:v>28</c:v>
                </c:pt>
              </c:numCache>
            </c:numRef>
          </c:val>
          <c:smooth val="0"/>
          <c:extLst>
            <c:ext xmlns:c16="http://schemas.microsoft.com/office/drawing/2014/chart" uri="{C3380CC4-5D6E-409C-BE32-E72D297353CC}">
              <c16:uniqueId val="{00000000-BBEF-48FA-9625-A172F685C3BC}"/>
            </c:ext>
          </c:extLst>
        </c:ser>
        <c:ser>
          <c:idx val="14"/>
          <c:order val="1"/>
          <c:tx>
            <c:strRef>
              <c:f>Historical_and_projected_ITT!$B$52</c:f>
              <c:strCache>
                <c:ptCount val="1"/>
                <c:pt idx="0">
                  <c:v>Modern Foreign Languages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Historical_and_projected_ITT!$C$52:$T$52</c:f>
              <c:numCache>
                <c:formatCode>#,##0</c:formatCode>
                <c:ptCount val="18"/>
                <c:pt idx="0">
                  <c:v>1393.4917355371902</c:v>
                </c:pt>
                <c:pt idx="1">
                  <c:v>1569.2413162705668</c:v>
                </c:pt>
                <c:pt idx="2">
                  <c:v>1550</c:v>
                </c:pt>
                <c:pt idx="3">
                  <c:v>1375</c:v>
                </c:pt>
                <c:pt idx="4">
                  <c:v>1514.3142939148067</c:v>
                </c:pt>
                <c:pt idx="5">
                  <c:v>1514.3142939148067</c:v>
                </c:pt>
                <c:pt idx="6">
                  <c:v>1514.3142939148067</c:v>
                </c:pt>
                <c:pt idx="7">
                  <c:v>1600.3477250366259</c:v>
                </c:pt>
                <c:pt idx="8">
                  <c:v>2241</c:v>
                </c:pt>
              </c:numCache>
            </c:numRef>
          </c:val>
          <c:smooth val="0"/>
          <c:extLst>
            <c:ext xmlns:c16="http://schemas.microsoft.com/office/drawing/2014/chart" uri="{C3380CC4-5D6E-409C-BE32-E72D297353CC}">
              <c16:uniqueId val="{00000001-BBEF-48FA-9625-A172F685C3BC}"/>
            </c:ext>
          </c:extLst>
        </c:ser>
        <c:ser>
          <c:idx val="28"/>
          <c:order val="2"/>
          <c:tx>
            <c:strRef>
              <c:f>Historical_and_projected_ITT!$B$66</c:f>
              <c:strCache>
                <c:ptCount val="1"/>
                <c:pt idx="0">
                  <c:v>Classics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Historical_and_projected_ITT!$C$66:$T$66</c:f>
              <c:numCache>
                <c:formatCode>#,##0</c:formatCode>
                <c:ptCount val="18"/>
                <c:pt idx="9">
                  <c:v>27</c:v>
                </c:pt>
                <c:pt idx="10">
                  <c:v>28</c:v>
                </c:pt>
                <c:pt idx="11">
                  <c:v>28</c:v>
                </c:pt>
                <c:pt idx="12">
                  <c:v>27</c:v>
                </c:pt>
                <c:pt idx="13">
                  <c:v>27</c:v>
                </c:pt>
                <c:pt idx="14">
                  <c:v>26</c:v>
                </c:pt>
                <c:pt idx="15">
                  <c:v>26</c:v>
                </c:pt>
                <c:pt idx="16">
                  <c:v>26</c:v>
                </c:pt>
                <c:pt idx="17">
                  <c:v>27</c:v>
                </c:pt>
              </c:numCache>
            </c:numRef>
          </c:val>
          <c:smooth val="0"/>
          <c:extLst>
            <c:ext xmlns:c16="http://schemas.microsoft.com/office/drawing/2014/chart" uri="{C3380CC4-5D6E-409C-BE32-E72D297353CC}">
              <c16:uniqueId val="{00000002-BBEF-48FA-9625-A172F685C3BC}"/>
            </c:ext>
          </c:extLst>
        </c:ser>
        <c:ser>
          <c:idx val="37"/>
          <c:order val="3"/>
          <c:tx>
            <c:strRef>
              <c:f>Historical_and_projected_ITT!$B$75</c:f>
              <c:strCache>
                <c:ptCount val="1"/>
                <c:pt idx="0">
                  <c:v>Modern Foreign Languages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Historical_and_projected_ITT!$C$75:$T$75</c:f>
              <c:numCache>
                <c:formatCode>#,##0</c:formatCode>
                <c:ptCount val="18"/>
                <c:pt idx="9">
                  <c:v>2334</c:v>
                </c:pt>
                <c:pt idx="10">
                  <c:v>3059</c:v>
                </c:pt>
                <c:pt idx="11">
                  <c:v>2847</c:v>
                </c:pt>
                <c:pt idx="12">
                  <c:v>1717</c:v>
                </c:pt>
                <c:pt idx="13">
                  <c:v>1664</c:v>
                </c:pt>
                <c:pt idx="14">
                  <c:v>1560</c:v>
                </c:pt>
                <c:pt idx="15">
                  <c:v>1501</c:v>
                </c:pt>
                <c:pt idx="16">
                  <c:v>1449</c:v>
                </c:pt>
                <c:pt idx="17">
                  <c:v>1537</c:v>
                </c:pt>
              </c:numCache>
            </c:numRef>
          </c:val>
          <c:smooth val="0"/>
          <c:extLst>
            <c:ext xmlns:c16="http://schemas.microsoft.com/office/drawing/2014/chart" uri="{C3380CC4-5D6E-409C-BE32-E72D297353CC}">
              <c16:uniqueId val="{00000003-BBEF-48FA-9625-A172F685C3BC}"/>
            </c:ext>
          </c:extLst>
        </c:ser>
        <c:dLbls>
          <c:showLegendKey val="0"/>
          <c:showVal val="0"/>
          <c:showCatName val="0"/>
          <c:showSerName val="0"/>
          <c:showPercent val="0"/>
          <c:showBubbleSize val="0"/>
        </c:dLbls>
        <c:smooth val="0"/>
        <c:axId val="173327488"/>
        <c:axId val="173329024"/>
      </c:lineChart>
      <c:catAx>
        <c:axId val="17332748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329024"/>
        <c:crosses val="autoZero"/>
        <c:auto val="1"/>
        <c:lblAlgn val="ctr"/>
        <c:lblOffset val="100"/>
        <c:noMultiLvlLbl val="0"/>
      </c:catAx>
      <c:valAx>
        <c:axId val="17332902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327488"/>
        <c:crosses val="autoZero"/>
        <c:crossBetween val="between"/>
      </c:valAx>
      <c:spPr>
        <a:ln>
          <a:solidFill>
            <a:schemeClr val="tx1">
              <a:lumMod val="95000"/>
              <a:lumOff val="5000"/>
            </a:schemeClr>
          </a:solidFill>
        </a:ln>
      </c:spPr>
    </c:plotArea>
    <c:legend>
      <c:legendPos val="r"/>
      <c:layout>
        <c:manualLayout>
          <c:xMode val="edge"/>
          <c:yMode val="edge"/>
          <c:x val="0.74077295707164115"/>
          <c:y val="0.13049464970724814"/>
          <c:w val="0.24412795715971747"/>
          <c:h val="0.799450549450549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Technologies ITT places calculated by the TSM</a:t>
            </a:r>
          </a:p>
        </c:rich>
      </c:tx>
      <c:overlay val="0"/>
    </c:title>
    <c:autoTitleDeleted val="0"/>
    <c:plotArea>
      <c:layout>
        <c:manualLayout>
          <c:layoutTarget val="inner"/>
          <c:xMode val="edge"/>
          <c:yMode val="edge"/>
          <c:x val="0.10595380203809043"/>
          <c:y val="0.12105647008936396"/>
          <c:w val="0.6145596487494539"/>
          <c:h val="0.73339199320218429"/>
        </c:manualLayout>
      </c:layout>
      <c:lineChart>
        <c:grouping val="standard"/>
        <c:varyColors val="0"/>
        <c:ser>
          <c:idx val="0"/>
          <c:order val="0"/>
          <c:tx>
            <c:strRef>
              <c:f>Historical_and_projected_ITT!$B$44</c:f>
              <c:strCache>
                <c:ptCount val="1"/>
                <c:pt idx="0">
                  <c:v>Computing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Historical_and_projected_ITT!$C$44:$T$44</c:f>
              <c:numCache>
                <c:formatCode>#,##0</c:formatCode>
                <c:ptCount val="18"/>
                <c:pt idx="1">
                  <c:v>708.83435582822085</c:v>
                </c:pt>
                <c:pt idx="2">
                  <c:v>570</c:v>
                </c:pt>
                <c:pt idx="3">
                  <c:v>610</c:v>
                </c:pt>
                <c:pt idx="4">
                  <c:v>722.77160624604142</c:v>
                </c:pt>
                <c:pt idx="5">
                  <c:v>722.77160624604142</c:v>
                </c:pt>
                <c:pt idx="6">
                  <c:v>722.77160624604142</c:v>
                </c:pt>
                <c:pt idx="7">
                  <c:v>722.77160624604142</c:v>
                </c:pt>
                <c:pt idx="8">
                  <c:v>631</c:v>
                </c:pt>
              </c:numCache>
            </c:numRef>
          </c:val>
          <c:smooth val="0"/>
          <c:extLst>
            <c:ext xmlns:c16="http://schemas.microsoft.com/office/drawing/2014/chart" uri="{C3380CC4-5D6E-409C-BE32-E72D297353CC}">
              <c16:uniqueId val="{00000000-63F3-4488-A11A-703E1BEEE5BD}"/>
            </c:ext>
          </c:extLst>
        </c:ser>
        <c:ser>
          <c:idx val="7"/>
          <c:order val="1"/>
          <c:tx>
            <c:strRef>
              <c:f>Historical_and_projected_ITT!$B$45</c:f>
              <c:strCache>
                <c:ptCount val="1"/>
                <c:pt idx="0">
                  <c:v>Design &amp; Technology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Historical_and_projected_ITT!$C$45:$T$45</c:f>
              <c:numCache>
                <c:formatCode>#,##0</c:formatCode>
                <c:ptCount val="18"/>
                <c:pt idx="0">
                  <c:v>1728.1644640234949</c:v>
                </c:pt>
                <c:pt idx="1">
                  <c:v>760.05830903790093</c:v>
                </c:pt>
                <c:pt idx="2">
                  <c:v>800</c:v>
                </c:pt>
                <c:pt idx="3">
                  <c:v>981</c:v>
                </c:pt>
                <c:pt idx="4">
                  <c:v>1279.2983715792066</c:v>
                </c:pt>
                <c:pt idx="5">
                  <c:v>847.65292472434487</c:v>
                </c:pt>
                <c:pt idx="6">
                  <c:v>750.58903626833126</c:v>
                </c:pt>
                <c:pt idx="7">
                  <c:v>948.59576499118168</c:v>
                </c:pt>
                <c:pt idx="8">
                  <c:v>849</c:v>
                </c:pt>
              </c:numCache>
            </c:numRef>
          </c:val>
          <c:smooth val="0"/>
          <c:extLst>
            <c:ext xmlns:c16="http://schemas.microsoft.com/office/drawing/2014/chart" uri="{C3380CC4-5D6E-409C-BE32-E72D297353CC}">
              <c16:uniqueId val="{00000001-63F3-4488-A11A-703E1BEEE5BD}"/>
            </c:ext>
          </c:extLst>
        </c:ser>
        <c:ser>
          <c:idx val="1"/>
          <c:order val="2"/>
          <c:tx>
            <c:strRef>
              <c:f>Historical_and_projected_ITT!$B$48</c:f>
              <c:strCache>
                <c:ptCount val="1"/>
                <c:pt idx="0">
                  <c:v>Food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Historical_and_projected_ITT!$C$48:$T$48</c:f>
              <c:numCache>
                <c:formatCode>#,##0</c:formatCode>
                <c:ptCount val="18"/>
                <c:pt idx="5">
                  <c:v>185.96764681718406</c:v>
                </c:pt>
                <c:pt idx="6">
                  <c:v>166.33410185907249</c:v>
                </c:pt>
                <c:pt idx="7">
                  <c:v>218.0656961519251</c:v>
                </c:pt>
                <c:pt idx="8">
                  <c:v>173</c:v>
                </c:pt>
              </c:numCache>
            </c:numRef>
          </c:val>
          <c:smooth val="0"/>
          <c:extLst>
            <c:ext xmlns:c16="http://schemas.microsoft.com/office/drawing/2014/chart" uri="{C3380CC4-5D6E-409C-BE32-E72D297353CC}">
              <c16:uniqueId val="{00000002-63F3-4488-A11A-703E1BEEE5BD}"/>
            </c:ext>
          </c:extLst>
        </c:ser>
        <c:ser>
          <c:idx val="29"/>
          <c:order val="3"/>
          <c:tx>
            <c:strRef>
              <c:f>Historical_and_projected_ITT!$B$67</c:f>
              <c:strCache>
                <c:ptCount val="1"/>
                <c:pt idx="0">
                  <c:v>Computing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Historical_and_projected_ITT!$C$67:$T$67</c:f>
              <c:numCache>
                <c:formatCode>#,##0</c:formatCode>
                <c:ptCount val="18"/>
                <c:pt idx="9">
                  <c:v>621</c:v>
                </c:pt>
                <c:pt idx="10">
                  <c:v>615</c:v>
                </c:pt>
                <c:pt idx="11">
                  <c:v>616</c:v>
                </c:pt>
                <c:pt idx="12">
                  <c:v>654</c:v>
                </c:pt>
                <c:pt idx="13">
                  <c:v>653</c:v>
                </c:pt>
                <c:pt idx="14">
                  <c:v>645</c:v>
                </c:pt>
                <c:pt idx="15">
                  <c:v>642</c:v>
                </c:pt>
                <c:pt idx="16">
                  <c:v>639</c:v>
                </c:pt>
                <c:pt idx="17">
                  <c:v>649</c:v>
                </c:pt>
              </c:numCache>
            </c:numRef>
          </c:val>
          <c:smooth val="0"/>
          <c:extLst>
            <c:ext xmlns:c16="http://schemas.microsoft.com/office/drawing/2014/chart" uri="{C3380CC4-5D6E-409C-BE32-E72D297353CC}">
              <c16:uniqueId val="{00000003-63F3-4488-A11A-703E1BEEE5BD}"/>
            </c:ext>
          </c:extLst>
        </c:ser>
        <c:ser>
          <c:idx val="30"/>
          <c:order val="4"/>
          <c:tx>
            <c:strRef>
              <c:f>Historical_and_projected_ITT!$B$68</c:f>
              <c:strCache>
                <c:ptCount val="1"/>
                <c:pt idx="0">
                  <c:v>Design &amp; Technology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Historical_and_projected_ITT!$C$68:$T$68</c:f>
              <c:numCache>
                <c:formatCode>#,##0</c:formatCode>
                <c:ptCount val="18"/>
                <c:pt idx="9">
                  <c:v>759</c:v>
                </c:pt>
                <c:pt idx="10">
                  <c:v>719</c:v>
                </c:pt>
                <c:pt idx="11">
                  <c:v>687</c:v>
                </c:pt>
                <c:pt idx="12">
                  <c:v>745</c:v>
                </c:pt>
                <c:pt idx="13">
                  <c:v>727</c:v>
                </c:pt>
                <c:pt idx="14">
                  <c:v>700</c:v>
                </c:pt>
                <c:pt idx="15">
                  <c:v>694</c:v>
                </c:pt>
                <c:pt idx="16">
                  <c:v>702</c:v>
                </c:pt>
                <c:pt idx="17">
                  <c:v>710</c:v>
                </c:pt>
              </c:numCache>
            </c:numRef>
          </c:val>
          <c:smooth val="0"/>
          <c:extLst>
            <c:ext xmlns:c16="http://schemas.microsoft.com/office/drawing/2014/chart" uri="{C3380CC4-5D6E-409C-BE32-E72D297353CC}">
              <c16:uniqueId val="{00000004-63F3-4488-A11A-703E1BEEE5BD}"/>
            </c:ext>
          </c:extLst>
        </c:ser>
        <c:ser>
          <c:idx val="33"/>
          <c:order val="5"/>
          <c:tx>
            <c:strRef>
              <c:f>Historical_and_projected_ITT!$B$71</c:f>
              <c:strCache>
                <c:ptCount val="1"/>
                <c:pt idx="0">
                  <c:v>Food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Historical_and_projected_ITT!$C$71:$T$71</c:f>
              <c:numCache>
                <c:formatCode>#,##0</c:formatCode>
                <c:ptCount val="18"/>
                <c:pt idx="9">
                  <c:v>160</c:v>
                </c:pt>
                <c:pt idx="10">
                  <c:v>151</c:v>
                </c:pt>
                <c:pt idx="11">
                  <c:v>152</c:v>
                </c:pt>
                <c:pt idx="12">
                  <c:v>155</c:v>
                </c:pt>
                <c:pt idx="13">
                  <c:v>151</c:v>
                </c:pt>
                <c:pt idx="14">
                  <c:v>152</c:v>
                </c:pt>
                <c:pt idx="15">
                  <c:v>148</c:v>
                </c:pt>
                <c:pt idx="16">
                  <c:v>140</c:v>
                </c:pt>
                <c:pt idx="17">
                  <c:v>140</c:v>
                </c:pt>
              </c:numCache>
            </c:numRef>
          </c:val>
          <c:smooth val="0"/>
          <c:extLst>
            <c:ext xmlns:c16="http://schemas.microsoft.com/office/drawing/2014/chart" uri="{C3380CC4-5D6E-409C-BE32-E72D297353CC}">
              <c16:uniqueId val="{00000005-63F3-4488-A11A-703E1BEEE5BD}"/>
            </c:ext>
          </c:extLst>
        </c:ser>
        <c:dLbls>
          <c:showLegendKey val="0"/>
          <c:showVal val="0"/>
          <c:showCatName val="0"/>
          <c:showSerName val="0"/>
          <c:showPercent val="0"/>
          <c:showBubbleSize val="0"/>
        </c:dLbls>
        <c:smooth val="0"/>
        <c:axId val="173454080"/>
        <c:axId val="173455616"/>
      </c:lineChart>
      <c:catAx>
        <c:axId val="17345408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455616"/>
        <c:crosses val="autoZero"/>
        <c:auto val="1"/>
        <c:lblAlgn val="ctr"/>
        <c:lblOffset val="100"/>
        <c:noMultiLvlLbl val="0"/>
      </c:catAx>
      <c:valAx>
        <c:axId val="1734556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454080"/>
        <c:crosses val="autoZero"/>
        <c:crossBetween val="between"/>
      </c:valAx>
      <c:spPr>
        <a:ln>
          <a:solidFill>
            <a:schemeClr val="tx1">
              <a:lumMod val="95000"/>
              <a:lumOff val="5000"/>
            </a:schemeClr>
          </a:solidFill>
        </a:ln>
      </c:spPr>
    </c:plotArea>
    <c:legend>
      <c:legendPos val="r"/>
      <c:layout>
        <c:manualLayout>
          <c:xMode val="edge"/>
          <c:yMode val="edge"/>
          <c:x val="0.7397150774540393"/>
          <c:y val="0.1002748694874679"/>
          <c:w val="0.24433273661536448"/>
          <c:h val="0.8324175824175824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1423840769903762"/>
          <c:y val="0.12283573928258967"/>
          <c:w val="0.56716512999977564"/>
          <c:h val="0.69329177602799663"/>
        </c:manualLayout>
      </c:layout>
      <c:lineChart>
        <c:grouping val="standard"/>
        <c:varyColors val="0"/>
        <c:ser>
          <c:idx val="25"/>
          <c:order val="0"/>
          <c:tx>
            <c:strRef>
              <c:f>Entrant_need_figures!$B$115</c:f>
              <c:strCache>
                <c:ptCount val="1"/>
                <c:pt idx="0">
                  <c:v>CLASSICS All Central Scenario</c:v>
                </c:pt>
              </c:strCache>
            </c:strRef>
          </c:tx>
          <c:spPr>
            <a:ln>
              <a:solidFill>
                <a:srgbClr val="00206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Entrant_need_figures!$C$115:$M$115</c:f>
              <c:numCache>
                <c:formatCode>#,##0</c:formatCode>
                <c:ptCount val="11"/>
                <c:pt idx="0">
                  <c:v>37.986844168570087</c:v>
                </c:pt>
                <c:pt idx="1">
                  <c:v>35.158078460572241</c:v>
                </c:pt>
                <c:pt idx="2">
                  <c:v>35.244488149455528</c:v>
                </c:pt>
                <c:pt idx="3">
                  <c:v>36.16719715968474</c:v>
                </c:pt>
                <c:pt idx="4">
                  <c:v>35.949244997743818</c:v>
                </c:pt>
                <c:pt idx="5">
                  <c:v>34.907950134336772</c:v>
                </c:pt>
                <c:pt idx="6">
                  <c:v>35.24572743720293</c:v>
                </c:pt>
                <c:pt idx="7">
                  <c:v>34.471283449189535</c:v>
                </c:pt>
                <c:pt idx="8">
                  <c:v>34.152040576905321</c:v>
                </c:pt>
                <c:pt idx="9">
                  <c:v>33.779770292169594</c:v>
                </c:pt>
                <c:pt idx="10">
                  <c:v>34.665219746006308</c:v>
                </c:pt>
              </c:numCache>
            </c:numRef>
          </c:val>
          <c:smooth val="0"/>
          <c:extLst>
            <c:ext xmlns:c16="http://schemas.microsoft.com/office/drawing/2014/chart" uri="{C3380CC4-5D6E-409C-BE32-E72D297353CC}">
              <c16:uniqueId val="{00000000-FC88-488B-8481-6BACB9B31148}"/>
            </c:ext>
          </c:extLst>
        </c:ser>
        <c:ser>
          <c:idx val="5"/>
          <c:order val="1"/>
          <c:tx>
            <c:strRef>
              <c:f>Entrant_need_figures!$B$94</c:f>
              <c:strCache>
                <c:ptCount val="1"/>
                <c:pt idx="0">
                  <c:v>CLASSICS Scenario Selected</c:v>
                </c:pt>
              </c:strCache>
            </c:strRef>
          </c:tx>
          <c:spPr>
            <a:ln>
              <a:solidFill>
                <a:srgbClr val="00206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Entrant_need_figures!$C$94:$M$94</c:f>
              <c:numCache>
                <c:formatCode>#,##0</c:formatCode>
                <c:ptCount val="11"/>
                <c:pt idx="0">
                  <c:v>37.986844168570087</c:v>
                </c:pt>
                <c:pt idx="1">
                  <c:v>35.158078460572241</c:v>
                </c:pt>
                <c:pt idx="2">
                  <c:v>35.244488149455528</c:v>
                </c:pt>
                <c:pt idx="3">
                  <c:v>36.16719715968474</c:v>
                </c:pt>
                <c:pt idx="4">
                  <c:v>35.949244997743818</c:v>
                </c:pt>
                <c:pt idx="5">
                  <c:v>34.907950134336772</c:v>
                </c:pt>
                <c:pt idx="6">
                  <c:v>35.24572743720293</c:v>
                </c:pt>
                <c:pt idx="7">
                  <c:v>34.471283449189535</c:v>
                </c:pt>
                <c:pt idx="8">
                  <c:v>34.152040576905321</c:v>
                </c:pt>
                <c:pt idx="9">
                  <c:v>33.779770292169594</c:v>
                </c:pt>
                <c:pt idx="10">
                  <c:v>34.665219746006308</c:v>
                </c:pt>
              </c:numCache>
            </c:numRef>
          </c:val>
          <c:smooth val="0"/>
          <c:extLst>
            <c:ext xmlns:c16="http://schemas.microsoft.com/office/drawing/2014/chart" uri="{C3380CC4-5D6E-409C-BE32-E72D297353CC}">
              <c16:uniqueId val="{00000001-FC88-488B-8481-6BACB9B31148}"/>
            </c:ext>
          </c:extLst>
        </c:ser>
        <c:ser>
          <c:idx val="33"/>
          <c:order val="2"/>
          <c:tx>
            <c:strRef>
              <c:f>Entrant_need_figures!$B$124</c:f>
              <c:strCache>
                <c:ptCount val="1"/>
                <c:pt idx="0">
                  <c:v>MODERN FOREIGN LANGUAGES All Central Scenario</c:v>
                </c:pt>
              </c:strCache>
            </c:strRef>
          </c:tx>
          <c:spPr>
            <a:ln>
              <a:solidFill>
                <a:srgbClr val="FF0000">
                  <a:alpha val="50000"/>
                </a:srgbClr>
              </a:solidFill>
              <a:prstDash val="solid"/>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Entrant_need_figures!$C$124:$M$124</c:f>
              <c:numCache>
                <c:formatCode>#,##0</c:formatCode>
                <c:ptCount val="11"/>
                <c:pt idx="0">
                  <c:v>1688.9158968480751</c:v>
                </c:pt>
                <c:pt idx="1">
                  <c:v>2156.2473232851789</c:v>
                </c:pt>
                <c:pt idx="2">
                  <c:v>2558.3706712169346</c:v>
                </c:pt>
                <c:pt idx="3">
                  <c:v>3029.1164883437323</c:v>
                </c:pt>
                <c:pt idx="4">
                  <c:v>2891.3105400005297</c:v>
                </c:pt>
                <c:pt idx="5">
                  <c:v>2156.8608321973106</c:v>
                </c:pt>
                <c:pt idx="6">
                  <c:v>2120.2608176106251</c:v>
                </c:pt>
                <c:pt idx="7">
                  <c:v>2043.7723422715812</c:v>
                </c:pt>
                <c:pt idx="8">
                  <c:v>2000.6894627025717</c:v>
                </c:pt>
                <c:pt idx="9">
                  <c:v>1962.0159152715239</c:v>
                </c:pt>
                <c:pt idx="10">
                  <c:v>2027.2959390441015</c:v>
                </c:pt>
              </c:numCache>
            </c:numRef>
          </c:val>
          <c:smooth val="0"/>
          <c:extLst>
            <c:ext xmlns:c16="http://schemas.microsoft.com/office/drawing/2014/chart" uri="{C3380CC4-5D6E-409C-BE32-E72D297353CC}">
              <c16:uniqueId val="{00000002-FC88-488B-8481-6BACB9B31148}"/>
            </c:ext>
          </c:extLst>
        </c:ser>
        <c:ser>
          <c:idx val="13"/>
          <c:order val="3"/>
          <c:tx>
            <c:strRef>
              <c:f>Entrant_need_figures!$B$103</c:f>
              <c:strCache>
                <c:ptCount val="1"/>
                <c:pt idx="0">
                  <c:v>MODERN FOREIGN LANGUAGES Scenario Selected</c:v>
                </c:pt>
              </c:strCache>
            </c:strRef>
          </c:tx>
          <c:spPr>
            <a:ln>
              <a:solidFill>
                <a:srgbClr val="FF0000"/>
              </a:solidFill>
              <a:prstDash val="sysDot"/>
            </a:ln>
          </c:spPr>
          <c:marker>
            <c:symbol val="none"/>
          </c:marker>
          <c:cat>
            <c:strRef>
              <c:f>Entrant_need_figures!$C$88:$M$88</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Entrant_need_figures!$C$103:$M$103</c:f>
              <c:numCache>
                <c:formatCode>#,##0</c:formatCode>
                <c:ptCount val="11"/>
                <c:pt idx="0">
                  <c:v>1688.9158968480751</c:v>
                </c:pt>
                <c:pt idx="1">
                  <c:v>2156.2473232851789</c:v>
                </c:pt>
                <c:pt idx="2">
                  <c:v>2558.3706712169346</c:v>
                </c:pt>
                <c:pt idx="3">
                  <c:v>3029.1164883437323</c:v>
                </c:pt>
                <c:pt idx="4">
                  <c:v>2891.3105400005297</c:v>
                </c:pt>
                <c:pt idx="5">
                  <c:v>2156.8608321973106</c:v>
                </c:pt>
                <c:pt idx="6">
                  <c:v>2120.2608176106251</c:v>
                </c:pt>
                <c:pt idx="7">
                  <c:v>2043.7723422715812</c:v>
                </c:pt>
                <c:pt idx="8">
                  <c:v>2000.6894627025717</c:v>
                </c:pt>
                <c:pt idx="9">
                  <c:v>1962.0159152715239</c:v>
                </c:pt>
                <c:pt idx="10">
                  <c:v>2027.2959390441015</c:v>
                </c:pt>
              </c:numCache>
            </c:numRef>
          </c:val>
          <c:smooth val="0"/>
          <c:extLst>
            <c:ext xmlns:c16="http://schemas.microsoft.com/office/drawing/2014/chart" uri="{C3380CC4-5D6E-409C-BE32-E72D297353CC}">
              <c16:uniqueId val="{00000003-FC88-488B-8481-6BACB9B31148}"/>
            </c:ext>
          </c:extLst>
        </c:ser>
        <c:dLbls>
          <c:showLegendKey val="0"/>
          <c:showVal val="0"/>
          <c:showCatName val="0"/>
          <c:showSerName val="0"/>
          <c:showPercent val="0"/>
          <c:showBubbleSize val="0"/>
        </c:dLbls>
        <c:smooth val="0"/>
        <c:axId val="148855424"/>
        <c:axId val="148861312"/>
      </c:lineChart>
      <c:catAx>
        <c:axId val="14885542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61312"/>
        <c:crosses val="autoZero"/>
        <c:auto val="1"/>
        <c:lblAlgn val="ctr"/>
        <c:lblOffset val="100"/>
        <c:noMultiLvlLbl val="0"/>
      </c:catAx>
      <c:valAx>
        <c:axId val="14886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55424"/>
        <c:crosses val="autoZero"/>
        <c:crossBetween val="between"/>
      </c:valAx>
      <c:spPr>
        <a:ln>
          <a:solidFill>
            <a:schemeClr val="tx1">
              <a:lumMod val="95000"/>
              <a:lumOff val="5000"/>
            </a:schemeClr>
          </a:solidFill>
        </a:ln>
      </c:spPr>
    </c:plotArea>
    <c:legend>
      <c:legendPos val="r"/>
      <c:layout>
        <c:manualLayout>
          <c:xMode val="edge"/>
          <c:yMode val="edge"/>
          <c:x val="0.69605429205001701"/>
          <c:y val="2.768166089965398E-2"/>
          <c:w val="0.28211602044943196"/>
          <c:h val="0.873702603783523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7-9 teaching hours dedicated to each subject between 2017/18 and 2018/19 (EBacc in green and non-EBacc in red)</a:t>
            </a:r>
          </a:p>
        </c:rich>
      </c:tx>
      <c:layout>
        <c:manualLayout>
          <c:xMode val="edge"/>
          <c:yMode val="edge"/>
          <c:x val="0.12409196010398314"/>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0"/>
          <c:order val="0"/>
          <c:tx>
            <c:strRef>
              <c:f>Changes_in_subject_teaching_hrs!$S$17</c:f>
              <c:strCache>
                <c:ptCount val="1"/>
                <c:pt idx="0">
                  <c:v>Years 7-9</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70A1-42BD-B1D2-922EB620FB9D}"/>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70A1-42BD-B1D2-922EB620FB9D}"/>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70A1-42BD-B1D2-922EB620FB9D}"/>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70A1-42BD-B1D2-922EB620FB9D}"/>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70A1-42BD-B1D2-922EB620FB9D}"/>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70A1-42BD-B1D2-922EB620FB9D}"/>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70A1-42BD-B1D2-922EB620FB9D}"/>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70A1-42BD-B1D2-922EB620FB9D}"/>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70A1-42BD-B1D2-922EB620FB9D}"/>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Changes_in_subject_teaching_hrs!$S$18:$S$36</c:f>
              <c:numCache>
                <c:formatCode>0.0%</c:formatCode>
                <c:ptCount val="19"/>
                <c:pt idx="0">
                  <c:v>-4.3480276647620691E-4</c:v>
                </c:pt>
                <c:pt idx="1">
                  <c:v>-1.7831959454119931E-3</c:v>
                </c:pt>
                <c:pt idx="2">
                  <c:v>3.7914366057765223E-4</c:v>
                </c:pt>
                <c:pt idx="3">
                  <c:v>8.2824264138873366E-4</c:v>
                </c:pt>
                <c:pt idx="4">
                  <c:v>-2.383978388978956E-5</c:v>
                </c:pt>
                <c:pt idx="5">
                  <c:v>-2.0051853342930442E-4</c:v>
                </c:pt>
                <c:pt idx="6">
                  <c:v>-2.8057533274004273E-3</c:v>
                </c:pt>
                <c:pt idx="7">
                  <c:v>2.1198458746571683E-4</c:v>
                </c:pt>
                <c:pt idx="8">
                  <c:v>9.7039557351516481E-4</c:v>
                </c:pt>
                <c:pt idx="9">
                  <c:v>2.6444612873020336E-4</c:v>
                </c:pt>
                <c:pt idx="10">
                  <c:v>7.0750193529904581E-4</c:v>
                </c:pt>
                <c:pt idx="11">
                  <c:v>9.3936349526960866E-4</c:v>
                </c:pt>
                <c:pt idx="12">
                  <c:v>1.5263447295806032E-3</c:v>
                </c:pt>
                <c:pt idx="13">
                  <c:v>-1.6425118925109811E-3</c:v>
                </c:pt>
                <c:pt idx="14">
                  <c:v>-3.4288608126933559E-4</c:v>
                </c:pt>
                <c:pt idx="15">
                  <c:v>-5.2743041618669856E-4</c:v>
                </c:pt>
                <c:pt idx="16">
                  <c:v>-1.3020076157707616E-5</c:v>
                </c:pt>
                <c:pt idx="17">
                  <c:v>1.8183010351183818E-3</c:v>
                </c:pt>
                <c:pt idx="18">
                  <c:v>1.282350357873982E-4</c:v>
                </c:pt>
              </c:numCache>
            </c:numRef>
          </c:val>
          <c:extLst>
            <c:ext xmlns:c16="http://schemas.microsoft.com/office/drawing/2014/chart" uri="{C3380CC4-5D6E-409C-BE32-E72D297353CC}">
              <c16:uniqueId val="{00000009-70A1-42BD-B1D2-922EB620FB9D}"/>
            </c:ext>
          </c:extLst>
        </c:ser>
        <c:dLbls>
          <c:showLegendKey val="0"/>
          <c:showVal val="0"/>
          <c:showCatName val="0"/>
          <c:showSerName val="0"/>
          <c:showPercent val="0"/>
          <c:showBubbleSize val="0"/>
        </c:dLbls>
        <c:gapWidth val="150"/>
        <c:axId val="172780544"/>
        <c:axId val="172786432"/>
      </c:barChart>
      <c:catAx>
        <c:axId val="17278054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786432"/>
        <c:crosses val="autoZero"/>
        <c:auto val="1"/>
        <c:lblAlgn val="ctr"/>
        <c:lblOffset val="100"/>
        <c:noMultiLvlLbl val="0"/>
      </c:catAx>
      <c:valAx>
        <c:axId val="17278643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78054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10-11 teaching hours dedicated to each subject between </a:t>
            </a:r>
            <a:r>
              <a:rPr lang="en-GB" sz="1000" b="1" i="0" u="none" strike="noStrike" baseline="0">
                <a:effectLst/>
              </a:rPr>
              <a:t>2017/18 and 2018/19 </a:t>
            </a:r>
            <a:r>
              <a:rPr lang="en-GB"/>
              <a:t>(EBacc in green and non-EBacc in red)</a:t>
            </a:r>
          </a:p>
        </c:rich>
      </c:tx>
      <c:layout>
        <c:manualLayout>
          <c:xMode val="edge"/>
          <c:yMode val="edge"/>
          <c:x val="0.12409198054064897"/>
          <c:y val="3.3345447203714921E-3"/>
        </c:manualLayout>
      </c:layout>
      <c:overlay val="0"/>
    </c:title>
    <c:autoTitleDeleted val="0"/>
    <c:plotArea>
      <c:layout>
        <c:manualLayout>
          <c:layoutTarget val="inner"/>
          <c:xMode val="edge"/>
          <c:yMode val="edge"/>
          <c:x val="0.10167561061236773"/>
          <c:y val="0.14576081835924359"/>
          <c:w val="0.84115508317282317"/>
          <c:h val="0.55932169568202617"/>
        </c:manualLayout>
      </c:layout>
      <c:barChart>
        <c:barDir val="col"/>
        <c:grouping val="clustered"/>
        <c:varyColors val="0"/>
        <c:ser>
          <c:idx val="1"/>
          <c:order val="0"/>
          <c:tx>
            <c:strRef>
              <c:f>Changes_in_subject_teaching_hrs!$T$17</c:f>
              <c:strCache>
                <c:ptCount val="1"/>
                <c:pt idx="0">
                  <c:v>Years 10-11</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21EC-40AB-B2BD-904950A582F4}"/>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21EC-40AB-B2BD-904950A582F4}"/>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21EC-40AB-B2BD-904950A582F4}"/>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EC-40AB-B2BD-904950A582F4}"/>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21EC-40AB-B2BD-904950A582F4}"/>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21EC-40AB-B2BD-904950A582F4}"/>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21EC-40AB-B2BD-904950A582F4}"/>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21EC-40AB-B2BD-904950A582F4}"/>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21EC-40AB-B2BD-904950A582F4}"/>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Changes_in_subject_teaching_hrs!$T$18:$T$36</c:f>
              <c:numCache>
                <c:formatCode>0.0%</c:formatCode>
                <c:ptCount val="19"/>
                <c:pt idx="0">
                  <c:v>5.5574798163222916E-4</c:v>
                </c:pt>
                <c:pt idx="1">
                  <c:v>-2.1900119168603849E-4</c:v>
                </c:pt>
                <c:pt idx="2">
                  <c:v>4.5584098166046028E-4</c:v>
                </c:pt>
                <c:pt idx="3">
                  <c:v>-3.8015045304845563E-5</c:v>
                </c:pt>
                <c:pt idx="4">
                  <c:v>-2.5559670801671673E-5</c:v>
                </c:pt>
                <c:pt idx="5">
                  <c:v>-2.532611397840407E-3</c:v>
                </c:pt>
                <c:pt idx="6">
                  <c:v>-2.031404232960797E-3</c:v>
                </c:pt>
                <c:pt idx="7">
                  <c:v>-1.7992760326189169E-4</c:v>
                </c:pt>
                <c:pt idx="8">
                  <c:v>1.6567454104453039E-3</c:v>
                </c:pt>
                <c:pt idx="9">
                  <c:v>-4.5199472706100932E-5</c:v>
                </c:pt>
                <c:pt idx="10">
                  <c:v>6.7998226158884345E-4</c:v>
                </c:pt>
                <c:pt idx="11">
                  <c:v>1.3781793773203904E-3</c:v>
                </c:pt>
                <c:pt idx="12">
                  <c:v>1.9798199235077363E-3</c:v>
                </c:pt>
                <c:pt idx="13">
                  <c:v>-4.5182235938562992E-4</c:v>
                </c:pt>
                <c:pt idx="14">
                  <c:v>-3.3286731367828011E-4</c:v>
                </c:pt>
                <c:pt idx="15">
                  <c:v>1.0300044123289359E-3</c:v>
                </c:pt>
                <c:pt idx="16">
                  <c:v>-1.3639255587925281E-3</c:v>
                </c:pt>
                <c:pt idx="17">
                  <c:v>8.44126303982555E-4</c:v>
                </c:pt>
                <c:pt idx="18">
                  <c:v>-1.360112806048315E-3</c:v>
                </c:pt>
              </c:numCache>
            </c:numRef>
          </c:val>
          <c:extLst>
            <c:ext xmlns:c16="http://schemas.microsoft.com/office/drawing/2014/chart" uri="{C3380CC4-5D6E-409C-BE32-E72D297353CC}">
              <c16:uniqueId val="{00000009-21EC-40AB-B2BD-904950A582F4}"/>
            </c:ext>
          </c:extLst>
        </c:ser>
        <c:dLbls>
          <c:showLegendKey val="0"/>
          <c:showVal val="0"/>
          <c:showCatName val="0"/>
          <c:showSerName val="0"/>
          <c:showPercent val="0"/>
          <c:showBubbleSize val="0"/>
        </c:dLbls>
        <c:gapWidth val="150"/>
        <c:axId val="172827392"/>
        <c:axId val="172828928"/>
      </c:barChart>
      <c:catAx>
        <c:axId val="172827392"/>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28928"/>
        <c:crosses val="autoZero"/>
        <c:auto val="1"/>
        <c:lblAlgn val="ctr"/>
        <c:lblOffset val="100"/>
        <c:noMultiLvlLbl val="0"/>
      </c:catAx>
      <c:valAx>
        <c:axId val="172828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2739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12-13 teaching hours dedicated to each subject between </a:t>
            </a:r>
            <a:r>
              <a:rPr lang="en-GB" sz="1000" b="1" i="0" u="none" strike="noStrike" baseline="0">
                <a:effectLst/>
              </a:rPr>
              <a:t>2017/18 and 2018/19 </a:t>
            </a:r>
            <a:r>
              <a:rPr lang="en-GB"/>
              <a:t>(EBacc in green and non-EBacc in red)</a:t>
            </a:r>
          </a:p>
        </c:rich>
      </c:tx>
      <c:layout>
        <c:manualLayout>
          <c:xMode val="edge"/>
          <c:yMode val="edge"/>
          <c:x val="0.12409196010398314"/>
          <c:y val="3.33448036219123E-3"/>
        </c:manualLayout>
      </c:layout>
      <c:overlay val="0"/>
    </c:title>
    <c:autoTitleDeleted val="0"/>
    <c:plotArea>
      <c:layout>
        <c:manualLayout>
          <c:layoutTarget val="inner"/>
          <c:xMode val="edge"/>
          <c:yMode val="edge"/>
          <c:x val="0.12223093556394882"/>
          <c:y val="0.1423420324711214"/>
          <c:w val="0.85244684861546782"/>
          <c:h val="0.55932169568202617"/>
        </c:manualLayout>
      </c:layout>
      <c:barChart>
        <c:barDir val="col"/>
        <c:grouping val="clustered"/>
        <c:varyColors val="0"/>
        <c:ser>
          <c:idx val="2"/>
          <c:order val="0"/>
          <c:tx>
            <c:strRef>
              <c:f>Changes_in_subject_teaching_hrs!$U$17</c:f>
              <c:strCache>
                <c:ptCount val="1"/>
                <c:pt idx="0">
                  <c:v>Years 12-13</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9F30-4039-9F79-A2639C40BE09}"/>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9F30-4039-9F79-A2639C40BE09}"/>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9F30-4039-9F79-A2639C40BE09}"/>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9F30-4039-9F79-A2639C40BE09}"/>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9F30-4039-9F79-A2639C40BE09}"/>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9F30-4039-9F79-A2639C40BE09}"/>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9F30-4039-9F79-A2639C40BE09}"/>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9F30-4039-9F79-A2639C40BE09}"/>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9F30-4039-9F79-A2639C40BE09}"/>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Changes_in_subject_teaching_hrs!$U$18:$U$36</c:f>
              <c:numCache>
                <c:formatCode>0.0%</c:formatCode>
                <c:ptCount val="19"/>
                <c:pt idx="0">
                  <c:v>-4.6500724115931813E-4</c:v>
                </c:pt>
                <c:pt idx="1">
                  <c:v>7.1465235548615058E-4</c:v>
                </c:pt>
                <c:pt idx="2">
                  <c:v>1.3772745075987525E-3</c:v>
                </c:pt>
                <c:pt idx="3">
                  <c:v>1.0878655581823271E-3</c:v>
                </c:pt>
                <c:pt idx="4">
                  <c:v>5.6255118501053435E-5</c:v>
                </c:pt>
                <c:pt idx="5">
                  <c:v>-1.9806902876671056E-3</c:v>
                </c:pt>
                <c:pt idx="6">
                  <c:v>-1.0798337279216419E-3</c:v>
                </c:pt>
                <c:pt idx="7">
                  <c:v>-5.3366215126500818E-4</c:v>
                </c:pt>
                <c:pt idx="8">
                  <c:v>-2.200534825532216E-3</c:v>
                </c:pt>
                <c:pt idx="9">
                  <c:v>-7.9968244253244506E-4</c:v>
                </c:pt>
                <c:pt idx="10">
                  <c:v>-3.7748540955846732E-4</c:v>
                </c:pt>
                <c:pt idx="11">
                  <c:v>3.9752369639212137E-5</c:v>
                </c:pt>
                <c:pt idx="12">
                  <c:v>2.2979258995169116E-3</c:v>
                </c:pt>
                <c:pt idx="13">
                  <c:v>-3.0784049701367694E-4</c:v>
                </c:pt>
                <c:pt idx="14">
                  <c:v>-7.3211394845453664E-4</c:v>
                </c:pt>
                <c:pt idx="15">
                  <c:v>4.344864205636817E-3</c:v>
                </c:pt>
                <c:pt idx="16">
                  <c:v>-9.0513419146594914E-4</c:v>
                </c:pt>
                <c:pt idx="17">
                  <c:v>2.6199436009842481E-4</c:v>
                </c:pt>
                <c:pt idx="18">
                  <c:v>-7.9859965208938996E-4</c:v>
                </c:pt>
              </c:numCache>
            </c:numRef>
          </c:val>
          <c:extLst>
            <c:ext xmlns:c16="http://schemas.microsoft.com/office/drawing/2014/chart" uri="{C3380CC4-5D6E-409C-BE32-E72D297353CC}">
              <c16:uniqueId val="{00000009-9F30-4039-9F79-A2639C40BE09}"/>
            </c:ext>
          </c:extLst>
        </c:ser>
        <c:dLbls>
          <c:showLegendKey val="0"/>
          <c:showVal val="0"/>
          <c:showCatName val="0"/>
          <c:showSerName val="0"/>
          <c:showPercent val="0"/>
          <c:showBubbleSize val="0"/>
        </c:dLbls>
        <c:gapWidth val="150"/>
        <c:axId val="172873984"/>
        <c:axId val="172875776"/>
      </c:barChart>
      <c:catAx>
        <c:axId val="17287398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75776"/>
        <c:crosses val="autoZero"/>
        <c:auto val="1"/>
        <c:lblAlgn val="ctr"/>
        <c:lblOffset val="100"/>
        <c:noMultiLvlLbl val="0"/>
      </c:catAx>
      <c:valAx>
        <c:axId val="17287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7398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secondary teaching hours dedicated to each subject between </a:t>
            </a:r>
            <a:r>
              <a:rPr lang="en-GB" sz="1000" b="1" i="0" u="none" strike="noStrike" baseline="0">
                <a:effectLst/>
              </a:rPr>
              <a:t>2017/18 and 2018/19 </a:t>
            </a:r>
            <a:r>
              <a:rPr lang="en-GB"/>
              <a:t>(EBacc in green and non-EBacc in red)</a:t>
            </a:r>
          </a:p>
        </c:rich>
      </c:tx>
      <c:layout>
        <c:manualLayout>
          <c:xMode val="edge"/>
          <c:yMode val="edge"/>
          <c:x val="0.12621850498352777"/>
          <c:y val="3.33448036219123E-3"/>
        </c:manualLayout>
      </c:layout>
      <c:overlay val="0"/>
    </c:title>
    <c:autoTitleDeleted val="0"/>
    <c:plotArea>
      <c:layout>
        <c:manualLayout>
          <c:layoutTarget val="inner"/>
          <c:xMode val="edge"/>
          <c:yMode val="edge"/>
          <c:x val="0.12222077857356438"/>
          <c:y val="0.1423420324711214"/>
          <c:w val="0.85245707023963779"/>
          <c:h val="0.55932169568202617"/>
        </c:manualLayout>
      </c:layout>
      <c:barChart>
        <c:barDir val="col"/>
        <c:grouping val="clustered"/>
        <c:varyColors val="0"/>
        <c:ser>
          <c:idx val="3"/>
          <c:order val="0"/>
          <c:tx>
            <c:strRef>
              <c:f>Changes_in_subject_teaching_hrs!$V$17</c:f>
              <c:strCache>
                <c:ptCount val="1"/>
                <c:pt idx="0">
                  <c:v>Total</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6634-4C7F-9452-7DADCE3DC33B}"/>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6634-4C7F-9452-7DADCE3DC33B}"/>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6634-4C7F-9452-7DADCE3DC33B}"/>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634-4C7F-9452-7DADCE3DC33B}"/>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6634-4C7F-9452-7DADCE3DC33B}"/>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6634-4C7F-9452-7DADCE3DC33B}"/>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6634-4C7F-9452-7DADCE3DC33B}"/>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6634-4C7F-9452-7DADCE3DC33B}"/>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6634-4C7F-9452-7DADCE3DC33B}"/>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Changes_in_subject_teaching_hrs!$V$18:$V$36</c:f>
              <c:numCache>
                <c:formatCode>0.0%</c:formatCode>
                <c:ptCount val="19"/>
                <c:pt idx="0">
                  <c:v>-1.5949051206343157E-4</c:v>
                </c:pt>
                <c:pt idx="1">
                  <c:v>-9.2740553461844594E-4</c:v>
                </c:pt>
                <c:pt idx="2">
                  <c:v>7.1409876903731628E-5</c:v>
                </c:pt>
                <c:pt idx="3">
                  <c:v>5.1615621104936921E-4</c:v>
                </c:pt>
                <c:pt idx="4">
                  <c:v>-2.7021029948107048E-5</c:v>
                </c:pt>
                <c:pt idx="5">
                  <c:v>-1.3512301942484976E-3</c:v>
                </c:pt>
                <c:pt idx="6">
                  <c:v>-2.1856763331003573E-3</c:v>
                </c:pt>
                <c:pt idx="7">
                  <c:v>-4.2458895506681388E-5</c:v>
                </c:pt>
                <c:pt idx="8">
                  <c:v>1.3437230062890715E-3</c:v>
                </c:pt>
                <c:pt idx="9">
                  <c:v>4.9110746782477649E-5</c:v>
                </c:pt>
                <c:pt idx="10">
                  <c:v>6.2375661386615544E-4</c:v>
                </c:pt>
                <c:pt idx="11">
                  <c:v>9.9724932406718841E-4</c:v>
                </c:pt>
                <c:pt idx="12">
                  <c:v>2.1214541120296027E-3</c:v>
                </c:pt>
                <c:pt idx="13">
                  <c:v>-8.0348346493448741E-4</c:v>
                </c:pt>
                <c:pt idx="14">
                  <c:v>-3.6786030398387737E-4</c:v>
                </c:pt>
                <c:pt idx="15">
                  <c:v>-2.5541974021263403E-4</c:v>
                </c:pt>
                <c:pt idx="16">
                  <c:v>-4.0126571187647231E-4</c:v>
                </c:pt>
                <c:pt idx="17">
                  <c:v>1.2808702920765538E-3</c:v>
                </c:pt>
                <c:pt idx="18">
                  <c:v>-4.8241846257140314E-4</c:v>
                </c:pt>
              </c:numCache>
            </c:numRef>
          </c:val>
          <c:extLst>
            <c:ext xmlns:c16="http://schemas.microsoft.com/office/drawing/2014/chart" uri="{C3380CC4-5D6E-409C-BE32-E72D297353CC}">
              <c16:uniqueId val="{00000009-6634-4C7F-9452-7DADCE3DC33B}"/>
            </c:ext>
          </c:extLst>
        </c:ser>
        <c:dLbls>
          <c:showLegendKey val="0"/>
          <c:showVal val="0"/>
          <c:showCatName val="0"/>
          <c:showSerName val="0"/>
          <c:showPercent val="0"/>
          <c:showBubbleSize val="0"/>
        </c:dLbls>
        <c:gapWidth val="150"/>
        <c:axId val="173506560"/>
        <c:axId val="173508096"/>
      </c:barChart>
      <c:catAx>
        <c:axId val="173506560"/>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3508096"/>
        <c:crosses val="autoZero"/>
        <c:auto val="1"/>
        <c:lblAlgn val="ctr"/>
        <c:lblOffset val="100"/>
        <c:noMultiLvlLbl val="0"/>
      </c:catAx>
      <c:valAx>
        <c:axId val="173508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06560"/>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9" fmlaLink="Data_selected_by_user_testing!$B$16" fmlaRange="Data_selected_by_user_testing!$C$20:$L$24" noThreeD="1" sel="2" val="0"/>
</file>

<file path=xl/ctrlProps/ctrlProp10.xml><?xml version="1.0" encoding="utf-8"?>
<formControlPr xmlns="http://schemas.microsoft.com/office/spreadsheetml/2009/9/main" objectType="Drop" dropStyle="combo" dx="39" fmlaLink="Data_selected_by_user_testing!$B$97" fmlaRange="Data_selected_by_user_testing!$C$98:$C$103" noThreeD="1" sel="3" val="0"/>
</file>

<file path=xl/ctrlProps/ctrlProp11.xml><?xml version="1.0" encoding="utf-8"?>
<formControlPr xmlns="http://schemas.microsoft.com/office/spreadsheetml/2009/9/main" objectType="Drop" dropStyle="combo" dx="39" fmlaLink="Data_selected_by_user_testing!$B$109" fmlaRange="Data_selected_by_user_testing!$C$110:$C$115" noThreeD="1" sel="3" val="0"/>
</file>

<file path=xl/ctrlProps/ctrlProp12.xml><?xml version="1.0" encoding="utf-8"?>
<formControlPr xmlns="http://schemas.microsoft.com/office/spreadsheetml/2009/9/main" objectType="Drop" dropStyle="combo" dx="39" fmlaLink="Data_selected_by_user_testing!$B$119" fmlaRange="Data_selected_by_user_testing!$C$120:$C$125" noThreeD="1" sel="3" val="0"/>
</file>

<file path=xl/ctrlProps/ctrlProp13.xml><?xml version="1.0" encoding="utf-8"?>
<formControlPr xmlns="http://schemas.microsoft.com/office/spreadsheetml/2009/9/main" objectType="Drop" dropStyle="combo" dx="39" fmlaLink="Data_selected_by_user_testing!$B$147" fmlaRange="Data_selected_by_user_testing!$C$148:$G$149" noThreeD="1" sel="1" val="0"/>
</file>

<file path=xl/ctrlProps/ctrlProp14.xml><?xml version="1.0" encoding="utf-8"?>
<formControlPr xmlns="http://schemas.microsoft.com/office/spreadsheetml/2009/9/main" objectType="Drop" dropStyle="combo" dx="39" fmlaLink="Data_selected_by_user_testing!$B$153" fmlaRange="Data_selected_by_user_testing!$C$153:$D$154" noThreeD="1" sel="1" val="0"/>
</file>

<file path=xl/ctrlProps/ctrlProp15.xml><?xml version="1.0" encoding="utf-8"?>
<formControlPr xmlns="http://schemas.microsoft.com/office/spreadsheetml/2009/9/main" objectType="Drop" dropStyle="combo" dx="39" fmlaLink="Data_selected_by_user_testing!$B$220" fmlaRange="Data_selected_by_user_testing!$C$221:$D$222" noThreeD="1" sel="1" val="0"/>
</file>

<file path=xl/ctrlProps/ctrlProp16.xml><?xml version="1.0" encoding="utf-8"?>
<formControlPr xmlns="http://schemas.microsoft.com/office/spreadsheetml/2009/9/main" objectType="Drop" dropStyle="combo" dx="39" fmlaLink="Data_selected_by_user_testing!$B$226" fmlaRange="Data_selected_by_user_testing!$C$226:$D$227" noThreeD="1" sel="1" val="0"/>
</file>

<file path=xl/ctrlProps/ctrlProp17.xml><?xml version="1.0" encoding="utf-8"?>
<formControlPr xmlns="http://schemas.microsoft.com/office/spreadsheetml/2009/9/main" objectType="Drop" dropLines="2" dropStyle="combo" dx="39" fmlaLink="Increased_EBacc_scenario_data!$B$14" fmlaRange="Increased_EBacc_scenario_data!$C$14:$D$15" noThreeD="1" sel="2" val="0"/>
</file>

<file path=xl/ctrlProps/ctrlProp18.xml><?xml version="1.0" encoding="utf-8"?>
<formControlPr xmlns="http://schemas.microsoft.com/office/spreadsheetml/2009/9/main" objectType="Drop" dropLines="3" dropStyle="combo" dx="15" fmlaLink="$G$69" fmlaRange="$E$69:$E$71" noThreeD="1" sel="1" val="0"/>
</file>

<file path=xl/ctrlProps/ctrlProp19.xml><?xml version="1.0" encoding="utf-8"?>
<formControlPr xmlns="http://schemas.microsoft.com/office/spreadsheetml/2009/9/main" objectType="Drop" dropLines="21" dropStyle="combo" dx="15" fmlaLink="$C$69" fmlaRange="$B$22:$B$42" noThreeD="1" sel="15" val="0"/>
</file>

<file path=xl/ctrlProps/ctrlProp2.xml><?xml version="1.0" encoding="utf-8"?>
<formControlPr xmlns="http://schemas.microsoft.com/office/spreadsheetml/2009/9/main" objectType="Drop" dropStyle="combo" dx="39" fmlaLink="Data_selected_by_user_testing!$B$17" fmlaRange="Data_selected_by_user_testing!$C$26:$C$30" noThreeD="1" sel="2" val="0"/>
</file>

<file path=xl/ctrlProps/ctrlProp20.xml><?xml version="1.0" encoding="utf-8"?>
<formControlPr xmlns="http://schemas.microsoft.com/office/spreadsheetml/2009/9/main" objectType="Drop" dropLines="21" dropStyle="combo" dx="15" fmlaLink="$C$70" fmlaRange="$B$22:$B$42" noThreeD="1" sel="2" val="0"/>
</file>

<file path=xl/ctrlProps/ctrlProp21.xml><?xml version="1.0" encoding="utf-8"?>
<formControlPr xmlns="http://schemas.microsoft.com/office/spreadsheetml/2009/9/main" objectType="Drop" dropLines="21" dropStyle="combo" dx="15" fmlaLink="$C$71" fmlaRange="$B$22:$B$42" noThreeD="1" sel="8" val="0"/>
</file>

<file path=xl/ctrlProps/ctrlProp3.xml><?xml version="1.0" encoding="utf-8"?>
<formControlPr xmlns="http://schemas.microsoft.com/office/spreadsheetml/2009/9/main" objectType="Drop" dropStyle="combo" dx="39" fmlaLink="Data_selected_by_user_testing!$B$41" fmlaRange="Data_selected_by_user_testing!$C$41:$C$43" noThreeD="1" sel="2" val="0"/>
</file>

<file path=xl/ctrlProps/ctrlProp4.xml><?xml version="1.0" encoding="utf-8"?>
<formControlPr xmlns="http://schemas.microsoft.com/office/spreadsheetml/2009/9/main" objectType="Drop" dropStyle="combo" dx="39" fmlaLink="Data_selected_by_user_testing!$B$45" fmlaRange="Data_selected_by_user_testing!$C$45:$C$47" noThreeD="1" sel="2" val="0"/>
</file>

<file path=xl/ctrlProps/ctrlProp5.xml><?xml version="1.0" encoding="utf-8"?>
<formControlPr xmlns="http://schemas.microsoft.com/office/spreadsheetml/2009/9/main" objectType="Drop" dropStyle="combo" dx="39" fmlaLink="Data_selected_by_user_testing!$B$49" fmlaRange="Data_selected_by_user_testing!$C$49:$C$51" noThreeD="1" sel="2" val="0"/>
</file>

<file path=xl/ctrlProps/ctrlProp6.xml><?xml version="1.0" encoding="utf-8"?>
<formControlPr xmlns="http://schemas.microsoft.com/office/spreadsheetml/2009/9/main" objectType="Drop" dropStyle="combo" dx="39" fmlaLink="Data_selected_by_user_testing!$B$53" fmlaRange="Data_selected_by_user_testing!$C$53:$C$55" noThreeD="1" sel="2" val="0"/>
</file>

<file path=xl/ctrlProps/ctrlProp7.xml><?xml version="1.0" encoding="utf-8"?>
<formControlPr xmlns="http://schemas.microsoft.com/office/spreadsheetml/2009/9/main" objectType="Drop" dropStyle="combo" dx="39" fmlaLink="Data_selected_by_user_testing!$B$61" fmlaRange="Data_selected_by_user_testing!$C$62:$C$69" noThreeD="1" sel="4" val="0"/>
</file>

<file path=xl/ctrlProps/ctrlProp8.xml><?xml version="1.0" encoding="utf-8"?>
<formControlPr xmlns="http://schemas.microsoft.com/office/spreadsheetml/2009/9/main" objectType="Drop" dropStyle="combo" dx="39" fmlaLink="Data_selected_by_user_testing!$B$73" fmlaRange="Data_selected_by_user_testing!$C$74:$C$81" noThreeD="1" sel="4" val="0"/>
</file>

<file path=xl/ctrlProps/ctrlProp9.xml><?xml version="1.0" encoding="utf-8"?>
<formControlPr xmlns="http://schemas.microsoft.com/office/spreadsheetml/2009/9/main" objectType="Drop" dropStyle="combo" dx="39" fmlaLink="Data_selected_by_user_testing!$B$87" fmlaRange="Data_selected_by_user_testing!$C$88:$C$9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41.xml"/><Relationship Id="rId4"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18" Type="http://schemas.openxmlformats.org/officeDocument/2006/relationships/chart" Target="../charts/chart71.xml"/><Relationship Id="rId3" Type="http://schemas.openxmlformats.org/officeDocument/2006/relationships/chart" Target="../charts/chart56.xml"/><Relationship Id="rId21" Type="http://schemas.openxmlformats.org/officeDocument/2006/relationships/chart" Target="../charts/chart74.xml"/><Relationship Id="rId7" Type="http://schemas.openxmlformats.org/officeDocument/2006/relationships/chart" Target="../charts/chart60.xml"/><Relationship Id="rId12" Type="http://schemas.openxmlformats.org/officeDocument/2006/relationships/chart" Target="../charts/chart65.xml"/><Relationship Id="rId17" Type="http://schemas.openxmlformats.org/officeDocument/2006/relationships/chart" Target="../charts/chart70.xml"/><Relationship Id="rId25" Type="http://schemas.openxmlformats.org/officeDocument/2006/relationships/chart" Target="../charts/chart78.xml"/><Relationship Id="rId2" Type="http://schemas.openxmlformats.org/officeDocument/2006/relationships/chart" Target="../charts/chart55.xml"/><Relationship Id="rId16" Type="http://schemas.openxmlformats.org/officeDocument/2006/relationships/chart" Target="../charts/chart69.xml"/><Relationship Id="rId20" Type="http://schemas.openxmlformats.org/officeDocument/2006/relationships/chart" Target="../charts/chart73.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24" Type="http://schemas.openxmlformats.org/officeDocument/2006/relationships/chart" Target="../charts/chart77.xml"/><Relationship Id="rId5" Type="http://schemas.openxmlformats.org/officeDocument/2006/relationships/chart" Target="../charts/chart58.xml"/><Relationship Id="rId15" Type="http://schemas.openxmlformats.org/officeDocument/2006/relationships/chart" Target="../charts/chart68.xml"/><Relationship Id="rId23" Type="http://schemas.openxmlformats.org/officeDocument/2006/relationships/chart" Target="../charts/chart76.xml"/><Relationship Id="rId10" Type="http://schemas.openxmlformats.org/officeDocument/2006/relationships/chart" Target="../charts/chart63.xml"/><Relationship Id="rId19" Type="http://schemas.openxmlformats.org/officeDocument/2006/relationships/chart" Target="../charts/chart72.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 Id="rId22" Type="http://schemas.openxmlformats.org/officeDocument/2006/relationships/chart" Target="../charts/chart7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6</xdr:row>
      <xdr:rowOff>123825</xdr:rowOff>
    </xdr:from>
    <xdr:to>
      <xdr:col>3</xdr:col>
      <xdr:colOff>538480</xdr:colOff>
      <xdr:row>12</xdr:row>
      <xdr:rowOff>20955</xdr:rowOff>
    </xdr:to>
    <xdr:pic>
      <xdr:nvPicPr>
        <xdr:cNvPr id="5" name="Picture 4" descr="Department for Education" title="Log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62050"/>
          <a:ext cx="1471930" cy="8686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728663</xdr:colOff>
      <xdr:row>103</xdr:row>
      <xdr:rowOff>119061</xdr:rowOff>
    </xdr:from>
    <xdr:to>
      <xdr:col>13</xdr:col>
      <xdr:colOff>7937</xdr:colOff>
      <xdr:row>135</xdr:row>
      <xdr:rowOff>40297</xdr:rowOff>
    </xdr:to>
    <xdr:graphicFrame macro="">
      <xdr:nvGraphicFramePr>
        <xdr:cNvPr id="128389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103</xdr:row>
      <xdr:rowOff>114300</xdr:rowOff>
    </xdr:from>
    <xdr:to>
      <xdr:col>22</xdr:col>
      <xdr:colOff>723900</xdr:colOff>
      <xdr:row>135</xdr:row>
      <xdr:rowOff>38100</xdr:rowOff>
    </xdr:to>
    <xdr:graphicFrame macro="">
      <xdr:nvGraphicFramePr>
        <xdr:cNvPr id="128389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333375</xdr:colOff>
      <xdr:row>40</xdr:row>
      <xdr:rowOff>1</xdr:rowOff>
    </xdr:from>
    <xdr:to>
      <xdr:col>9</xdr:col>
      <xdr:colOff>994458</xdr:colOff>
      <xdr:row>68</xdr:row>
      <xdr:rowOff>7335</xdr:rowOff>
    </xdr:to>
    <xdr:grpSp>
      <xdr:nvGrpSpPr>
        <xdr:cNvPr id="2" name="Group 1"/>
        <xdr:cNvGrpSpPr/>
      </xdr:nvGrpSpPr>
      <xdr:grpSpPr>
        <a:xfrm>
          <a:off x="994834" y="7498293"/>
          <a:ext cx="13033000" cy="4600501"/>
          <a:chOff x="1656292" y="7487709"/>
          <a:chExt cx="13033000" cy="4600501"/>
        </a:xfrm>
      </xdr:grpSpPr>
      <xdr:graphicFrame macro="">
        <xdr:nvGraphicFramePr>
          <xdr:cNvPr id="12317698" name="Chart 2"/>
          <xdr:cNvGraphicFramePr>
            <a:graphicFrameLocks/>
          </xdr:cNvGraphicFramePr>
        </xdr:nvGraphicFramePr>
        <xdr:xfrm>
          <a:off x="2749401" y="7489525"/>
          <a:ext cx="11939891" cy="459868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xdr:cNvGraphicFramePr>
            <a:graphicFrameLocks/>
          </xdr:cNvGraphicFramePr>
        </xdr:nvGraphicFramePr>
        <xdr:xfrm>
          <a:off x="1656292" y="7487709"/>
          <a:ext cx="1095375" cy="459868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304800</xdr:colOff>
      <xdr:row>12</xdr:row>
      <xdr:rowOff>19050</xdr:rowOff>
    </xdr:from>
    <xdr:to>
      <xdr:col>21</xdr:col>
      <xdr:colOff>161925</xdr:colOff>
      <xdr:row>34</xdr:row>
      <xdr:rowOff>85725</xdr:rowOff>
    </xdr:to>
    <xdr:graphicFrame macro="">
      <xdr:nvGraphicFramePr>
        <xdr:cNvPr id="12324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171450</xdr:colOff>
      <xdr:row>12</xdr:row>
      <xdr:rowOff>19050</xdr:rowOff>
    </xdr:from>
    <xdr:to>
      <xdr:col>30</xdr:col>
      <xdr:colOff>528638</xdr:colOff>
      <xdr:row>34</xdr:row>
      <xdr:rowOff>85725</xdr:rowOff>
    </xdr:to>
    <xdr:graphicFrame macro="">
      <xdr:nvGraphicFramePr>
        <xdr:cNvPr id="123248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13</xdr:row>
      <xdr:rowOff>0</xdr:rowOff>
    </xdr:from>
    <xdr:to>
      <xdr:col>23</xdr:col>
      <xdr:colOff>352424</xdr:colOff>
      <xdr:row>36</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352425</xdr:colOff>
      <xdr:row>13</xdr:row>
      <xdr:rowOff>0</xdr:rowOff>
    </xdr:from>
    <xdr:to>
      <xdr:col>33</xdr:col>
      <xdr:colOff>57151</xdr:colOff>
      <xdr:row>36</xdr:row>
      <xdr:rowOff>71437</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633413</xdr:colOff>
      <xdr:row>36</xdr:row>
      <xdr:rowOff>19050</xdr:rowOff>
    </xdr:from>
    <xdr:to>
      <xdr:col>6</xdr:col>
      <xdr:colOff>438150</xdr:colOff>
      <xdr:row>55</xdr:row>
      <xdr:rowOff>0</xdr:rowOff>
    </xdr:to>
    <xdr:graphicFrame macro="">
      <xdr:nvGraphicFramePr>
        <xdr:cNvPr id="123299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19050</xdr:rowOff>
    </xdr:from>
    <xdr:to>
      <xdr:col>14</xdr:col>
      <xdr:colOff>304800</xdr:colOff>
      <xdr:row>55</xdr:row>
      <xdr:rowOff>9525</xdr:rowOff>
    </xdr:to>
    <xdr:graphicFrame macro="">
      <xdr:nvGraphicFramePr>
        <xdr:cNvPr id="123299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0</xdr:rowOff>
    </xdr:from>
    <xdr:to>
      <xdr:col>6</xdr:col>
      <xdr:colOff>438150</xdr:colOff>
      <xdr:row>74</xdr:row>
      <xdr:rowOff>0</xdr:rowOff>
    </xdr:to>
    <xdr:graphicFrame macro="">
      <xdr:nvGraphicFramePr>
        <xdr:cNvPr id="12329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438150</xdr:colOff>
      <xdr:row>55</xdr:row>
      <xdr:rowOff>0</xdr:rowOff>
    </xdr:from>
    <xdr:to>
      <xdr:col>14</xdr:col>
      <xdr:colOff>304800</xdr:colOff>
      <xdr:row>74</xdr:row>
      <xdr:rowOff>0</xdr:rowOff>
    </xdr:to>
    <xdr:graphicFrame macro="">
      <xdr:nvGraphicFramePr>
        <xdr:cNvPr id="123299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449660</xdr:colOff>
      <xdr:row>11</xdr:row>
      <xdr:rowOff>8862</xdr:rowOff>
    </xdr:from>
    <xdr:to>
      <xdr:col>24</xdr:col>
      <xdr:colOff>628254</xdr:colOff>
      <xdr:row>38</xdr:row>
      <xdr:rowOff>20768</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633413</xdr:colOff>
      <xdr:row>36</xdr:row>
      <xdr:rowOff>76200</xdr:rowOff>
    </xdr:from>
    <xdr:to>
      <xdr:col>7</xdr:col>
      <xdr:colOff>9525</xdr:colOff>
      <xdr:row>55</xdr:row>
      <xdr:rowOff>104775</xdr:rowOff>
    </xdr:to>
    <xdr:graphicFrame macro="">
      <xdr:nvGraphicFramePr>
        <xdr:cNvPr id="12337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36</xdr:row>
      <xdr:rowOff>76200</xdr:rowOff>
    </xdr:from>
    <xdr:to>
      <xdr:col>15</xdr:col>
      <xdr:colOff>123825</xdr:colOff>
      <xdr:row>55</xdr:row>
      <xdr:rowOff>114300</xdr:rowOff>
    </xdr:to>
    <xdr:graphicFrame macro="">
      <xdr:nvGraphicFramePr>
        <xdr:cNvPr id="12337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104775</xdr:rowOff>
    </xdr:from>
    <xdr:to>
      <xdr:col>7</xdr:col>
      <xdr:colOff>9525</xdr:colOff>
      <xdr:row>74</xdr:row>
      <xdr:rowOff>133350</xdr:rowOff>
    </xdr:to>
    <xdr:graphicFrame macro="">
      <xdr:nvGraphicFramePr>
        <xdr:cNvPr id="123371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55</xdr:row>
      <xdr:rowOff>104775</xdr:rowOff>
    </xdr:from>
    <xdr:to>
      <xdr:col>15</xdr:col>
      <xdr:colOff>123825</xdr:colOff>
      <xdr:row>74</xdr:row>
      <xdr:rowOff>133350</xdr:rowOff>
    </xdr:to>
    <xdr:graphicFrame macro="">
      <xdr:nvGraphicFramePr>
        <xdr:cNvPr id="123371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638175</xdr:colOff>
      <xdr:row>36</xdr:row>
      <xdr:rowOff>95250</xdr:rowOff>
    </xdr:from>
    <xdr:to>
      <xdr:col>6</xdr:col>
      <xdr:colOff>471488</xdr:colOff>
      <xdr:row>53</xdr:row>
      <xdr:rowOff>85725</xdr:rowOff>
    </xdr:to>
    <xdr:graphicFrame macro="">
      <xdr:nvGraphicFramePr>
        <xdr:cNvPr id="1340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471488</xdr:colOff>
      <xdr:row>36</xdr:row>
      <xdr:rowOff>95250</xdr:rowOff>
    </xdr:from>
    <xdr:to>
      <xdr:col>14</xdr:col>
      <xdr:colOff>414338</xdr:colOff>
      <xdr:row>53</xdr:row>
      <xdr:rowOff>95250</xdr:rowOff>
    </xdr:to>
    <xdr:graphicFrame macro="">
      <xdr:nvGraphicFramePr>
        <xdr:cNvPr id="13405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638175</xdr:colOff>
      <xdr:row>53</xdr:row>
      <xdr:rowOff>85725</xdr:rowOff>
    </xdr:from>
    <xdr:to>
      <xdr:col>6</xdr:col>
      <xdr:colOff>481013</xdr:colOff>
      <xdr:row>70</xdr:row>
      <xdr:rowOff>85725</xdr:rowOff>
    </xdr:to>
    <xdr:graphicFrame macro="">
      <xdr:nvGraphicFramePr>
        <xdr:cNvPr id="13405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471488</xdr:colOff>
      <xdr:row>53</xdr:row>
      <xdr:rowOff>85725</xdr:rowOff>
    </xdr:from>
    <xdr:to>
      <xdr:col>14</xdr:col>
      <xdr:colOff>414338</xdr:colOff>
      <xdr:row>70</xdr:row>
      <xdr:rowOff>85725</xdr:rowOff>
    </xdr:to>
    <xdr:graphicFrame macro="">
      <xdr:nvGraphicFramePr>
        <xdr:cNvPr id="13405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633413</xdr:colOff>
      <xdr:row>35</xdr:row>
      <xdr:rowOff>142875</xdr:rowOff>
    </xdr:from>
    <xdr:to>
      <xdr:col>6</xdr:col>
      <xdr:colOff>400050</xdr:colOff>
      <xdr:row>57</xdr:row>
      <xdr:rowOff>66675</xdr:rowOff>
    </xdr:to>
    <xdr:graphicFrame macro="">
      <xdr:nvGraphicFramePr>
        <xdr:cNvPr id="134062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35</xdr:row>
      <xdr:rowOff>142875</xdr:rowOff>
    </xdr:from>
    <xdr:to>
      <xdr:col>14</xdr:col>
      <xdr:colOff>223838</xdr:colOff>
      <xdr:row>57</xdr:row>
      <xdr:rowOff>76200</xdr:rowOff>
    </xdr:to>
    <xdr:graphicFrame macro="">
      <xdr:nvGraphicFramePr>
        <xdr:cNvPr id="134062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57</xdr:row>
      <xdr:rowOff>66675</xdr:rowOff>
    </xdr:from>
    <xdr:to>
      <xdr:col>6</xdr:col>
      <xdr:colOff>400050</xdr:colOff>
      <xdr:row>77</xdr:row>
      <xdr:rowOff>152400</xdr:rowOff>
    </xdr:to>
    <xdr:graphicFrame macro="">
      <xdr:nvGraphicFramePr>
        <xdr:cNvPr id="134062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400050</xdr:colOff>
      <xdr:row>57</xdr:row>
      <xdr:rowOff>66675</xdr:rowOff>
    </xdr:from>
    <xdr:to>
      <xdr:col>14</xdr:col>
      <xdr:colOff>223838</xdr:colOff>
      <xdr:row>77</xdr:row>
      <xdr:rowOff>152400</xdr:rowOff>
    </xdr:to>
    <xdr:graphicFrame macro="">
      <xdr:nvGraphicFramePr>
        <xdr:cNvPr id="13406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xdr:colOff>
      <xdr:row>28</xdr:row>
      <xdr:rowOff>95250</xdr:rowOff>
    </xdr:from>
    <xdr:to>
      <xdr:col>9</xdr:col>
      <xdr:colOff>628651</xdr:colOff>
      <xdr:row>47</xdr:row>
      <xdr:rowOff>76200</xdr:rowOff>
    </xdr:to>
    <xdr:graphicFrame macro="">
      <xdr:nvGraphicFramePr>
        <xdr:cNvPr id="123709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9525</xdr:rowOff>
    </xdr:from>
    <xdr:to>
      <xdr:col>9</xdr:col>
      <xdr:colOff>690562</xdr:colOff>
      <xdr:row>81</xdr:row>
      <xdr:rowOff>85725</xdr:rowOff>
    </xdr:to>
    <xdr:graphicFrame macro="">
      <xdr:nvGraphicFramePr>
        <xdr:cNvPr id="123709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61</xdr:row>
      <xdr:rowOff>19050</xdr:rowOff>
    </xdr:from>
    <xdr:to>
      <xdr:col>18</xdr:col>
      <xdr:colOff>57150</xdr:colOff>
      <xdr:row>81</xdr:row>
      <xdr:rowOff>95250</xdr:rowOff>
    </xdr:to>
    <xdr:graphicFrame macro="">
      <xdr:nvGraphicFramePr>
        <xdr:cNvPr id="123709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2228850</xdr:colOff>
      <xdr:row>92</xdr:row>
      <xdr:rowOff>123825</xdr:rowOff>
    </xdr:from>
    <xdr:to>
      <xdr:col>9</xdr:col>
      <xdr:colOff>609600</xdr:colOff>
      <xdr:row>112</xdr:row>
      <xdr:rowOff>57150</xdr:rowOff>
    </xdr:to>
    <xdr:graphicFrame macro="">
      <xdr:nvGraphicFramePr>
        <xdr:cNvPr id="123709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2209800</xdr:colOff>
      <xdr:row>124</xdr:row>
      <xdr:rowOff>28575</xdr:rowOff>
    </xdr:from>
    <xdr:to>
      <xdr:col>9</xdr:col>
      <xdr:colOff>595312</xdr:colOff>
      <xdr:row>145</xdr:row>
      <xdr:rowOff>142875</xdr:rowOff>
    </xdr:to>
    <xdr:graphicFrame macro="">
      <xdr:nvGraphicFramePr>
        <xdr:cNvPr id="1237097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2219325</xdr:colOff>
      <xdr:row>155</xdr:row>
      <xdr:rowOff>28575</xdr:rowOff>
    </xdr:from>
    <xdr:to>
      <xdr:col>9</xdr:col>
      <xdr:colOff>590550</xdr:colOff>
      <xdr:row>175</xdr:row>
      <xdr:rowOff>19050</xdr:rowOff>
    </xdr:to>
    <xdr:graphicFrame macro="">
      <xdr:nvGraphicFramePr>
        <xdr:cNvPr id="1237097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2219325</xdr:colOff>
      <xdr:row>184</xdr:row>
      <xdr:rowOff>19050</xdr:rowOff>
    </xdr:from>
    <xdr:to>
      <xdr:col>9</xdr:col>
      <xdr:colOff>604837</xdr:colOff>
      <xdr:row>204</xdr:row>
      <xdr:rowOff>28575</xdr:rowOff>
    </xdr:to>
    <xdr:graphicFrame macro="">
      <xdr:nvGraphicFramePr>
        <xdr:cNvPr id="1237097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214</xdr:row>
      <xdr:rowOff>0</xdr:rowOff>
    </xdr:from>
    <xdr:to>
      <xdr:col>10</xdr:col>
      <xdr:colOff>0</xdr:colOff>
      <xdr:row>234</xdr:row>
      <xdr:rowOff>0</xdr:rowOff>
    </xdr:to>
    <xdr:graphicFrame macro="">
      <xdr:nvGraphicFramePr>
        <xdr:cNvPr id="1237097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243</xdr:row>
      <xdr:rowOff>0</xdr:rowOff>
    </xdr:from>
    <xdr:to>
      <xdr:col>9</xdr:col>
      <xdr:colOff>690562</xdr:colOff>
      <xdr:row>263</xdr:row>
      <xdr:rowOff>9525</xdr:rowOff>
    </xdr:to>
    <xdr:graphicFrame macro="">
      <xdr:nvGraphicFramePr>
        <xdr:cNvPr id="1237097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331</xdr:row>
      <xdr:rowOff>0</xdr:rowOff>
    </xdr:from>
    <xdr:to>
      <xdr:col>10</xdr:col>
      <xdr:colOff>0</xdr:colOff>
      <xdr:row>351</xdr:row>
      <xdr:rowOff>0</xdr:rowOff>
    </xdr:to>
    <xdr:graphicFrame macro="">
      <xdr:nvGraphicFramePr>
        <xdr:cNvPr id="1237097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360</xdr:row>
      <xdr:rowOff>0</xdr:rowOff>
    </xdr:from>
    <xdr:to>
      <xdr:col>10</xdr:col>
      <xdr:colOff>0</xdr:colOff>
      <xdr:row>380</xdr:row>
      <xdr:rowOff>9525</xdr:rowOff>
    </xdr:to>
    <xdr:graphicFrame macro="">
      <xdr:nvGraphicFramePr>
        <xdr:cNvPr id="1237098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389</xdr:row>
      <xdr:rowOff>0</xdr:rowOff>
    </xdr:from>
    <xdr:to>
      <xdr:col>9</xdr:col>
      <xdr:colOff>690562</xdr:colOff>
      <xdr:row>409</xdr:row>
      <xdr:rowOff>0</xdr:rowOff>
    </xdr:to>
    <xdr:graphicFrame macro="">
      <xdr:nvGraphicFramePr>
        <xdr:cNvPr id="1237098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418</xdr:row>
      <xdr:rowOff>0</xdr:rowOff>
    </xdr:from>
    <xdr:to>
      <xdr:col>9</xdr:col>
      <xdr:colOff>690562</xdr:colOff>
      <xdr:row>438</xdr:row>
      <xdr:rowOff>0</xdr:rowOff>
    </xdr:to>
    <xdr:graphicFrame macro="">
      <xdr:nvGraphicFramePr>
        <xdr:cNvPr id="1237098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447</xdr:row>
      <xdr:rowOff>0</xdr:rowOff>
    </xdr:from>
    <xdr:to>
      <xdr:col>9</xdr:col>
      <xdr:colOff>690562</xdr:colOff>
      <xdr:row>467</xdr:row>
      <xdr:rowOff>0</xdr:rowOff>
    </xdr:to>
    <xdr:graphicFrame macro="">
      <xdr:nvGraphicFramePr>
        <xdr:cNvPr id="1237098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485775</xdr:colOff>
      <xdr:row>483</xdr:row>
      <xdr:rowOff>142875</xdr:rowOff>
    </xdr:from>
    <xdr:to>
      <xdr:col>7</xdr:col>
      <xdr:colOff>166687</xdr:colOff>
      <xdr:row>504</xdr:row>
      <xdr:rowOff>0</xdr:rowOff>
    </xdr:to>
    <xdr:graphicFrame macro="">
      <xdr:nvGraphicFramePr>
        <xdr:cNvPr id="1237098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xdr:colOff>
      <xdr:row>531</xdr:row>
      <xdr:rowOff>33337</xdr:rowOff>
    </xdr:from>
    <xdr:to>
      <xdr:col>9</xdr:col>
      <xdr:colOff>671513</xdr:colOff>
      <xdr:row>551</xdr:row>
      <xdr:rowOff>119062</xdr:rowOff>
    </xdr:to>
    <xdr:graphicFrame macro="">
      <xdr:nvGraphicFramePr>
        <xdr:cNvPr id="123709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76200</xdr:colOff>
      <xdr:row>531</xdr:row>
      <xdr:rowOff>38100</xdr:rowOff>
    </xdr:from>
    <xdr:to>
      <xdr:col>19</xdr:col>
      <xdr:colOff>85725</xdr:colOff>
      <xdr:row>551</xdr:row>
      <xdr:rowOff>123825</xdr:rowOff>
    </xdr:to>
    <xdr:graphicFrame macro="">
      <xdr:nvGraphicFramePr>
        <xdr:cNvPr id="1237098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11179</xdr:colOff>
      <xdr:row>589</xdr:row>
      <xdr:rowOff>1</xdr:rowOff>
    </xdr:from>
    <xdr:to>
      <xdr:col>10</xdr:col>
      <xdr:colOff>4762</xdr:colOff>
      <xdr:row>609</xdr:row>
      <xdr:rowOff>85726</xdr:rowOff>
    </xdr:to>
    <xdr:graphicFrame macro="">
      <xdr:nvGraphicFramePr>
        <xdr:cNvPr id="1237098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85725</xdr:colOff>
      <xdr:row>589</xdr:row>
      <xdr:rowOff>0</xdr:rowOff>
    </xdr:from>
    <xdr:to>
      <xdr:col>18</xdr:col>
      <xdr:colOff>76200</xdr:colOff>
      <xdr:row>609</xdr:row>
      <xdr:rowOff>85725</xdr:rowOff>
    </xdr:to>
    <xdr:graphicFrame macro="">
      <xdr:nvGraphicFramePr>
        <xdr:cNvPr id="1237098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xdr:colOff>
      <xdr:row>627</xdr:row>
      <xdr:rowOff>38100</xdr:rowOff>
    </xdr:from>
    <xdr:to>
      <xdr:col>10</xdr:col>
      <xdr:colOff>4763</xdr:colOff>
      <xdr:row>646</xdr:row>
      <xdr:rowOff>47625</xdr:rowOff>
    </xdr:to>
    <xdr:graphicFrame macro="">
      <xdr:nvGraphicFramePr>
        <xdr:cNvPr id="123709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273</xdr:row>
      <xdr:rowOff>0</xdr:rowOff>
    </xdr:from>
    <xdr:to>
      <xdr:col>10</xdr:col>
      <xdr:colOff>0</xdr:colOff>
      <xdr:row>293</xdr:row>
      <xdr:rowOff>0</xdr:rowOff>
    </xdr:to>
    <xdr:graphicFrame macro="">
      <xdr:nvGraphicFramePr>
        <xdr:cNvPr id="1237099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302</xdr:row>
      <xdr:rowOff>0</xdr:rowOff>
    </xdr:from>
    <xdr:to>
      <xdr:col>9</xdr:col>
      <xdr:colOff>690562</xdr:colOff>
      <xdr:row>322</xdr:row>
      <xdr:rowOff>9525</xdr:rowOff>
    </xdr:to>
    <xdr:graphicFrame macro="">
      <xdr:nvGraphicFramePr>
        <xdr:cNvPr id="1237099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133350</xdr:colOff>
      <xdr:row>627</xdr:row>
      <xdr:rowOff>38100</xdr:rowOff>
    </xdr:from>
    <xdr:to>
      <xdr:col>18</xdr:col>
      <xdr:colOff>133350</xdr:colOff>
      <xdr:row>646</xdr:row>
      <xdr:rowOff>47625</xdr:rowOff>
    </xdr:to>
    <xdr:graphicFrame macro="">
      <xdr:nvGraphicFramePr>
        <xdr:cNvPr id="123709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238125</xdr:colOff>
      <xdr:row>483</xdr:row>
      <xdr:rowOff>138112</xdr:rowOff>
    </xdr:from>
    <xdr:to>
      <xdr:col>15</xdr:col>
      <xdr:colOff>114300</xdr:colOff>
      <xdr:row>504</xdr:row>
      <xdr:rowOff>0</xdr:rowOff>
    </xdr:to>
    <xdr:graphicFrame macro="">
      <xdr:nvGraphicFramePr>
        <xdr:cNvPr id="123709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200025</xdr:colOff>
      <xdr:row>483</xdr:row>
      <xdr:rowOff>138112</xdr:rowOff>
    </xdr:from>
    <xdr:to>
      <xdr:col>24</xdr:col>
      <xdr:colOff>0</xdr:colOff>
      <xdr:row>504</xdr:row>
      <xdr:rowOff>0</xdr:rowOff>
    </xdr:to>
    <xdr:graphicFrame macro="">
      <xdr:nvGraphicFramePr>
        <xdr:cNvPr id="1237099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542925</xdr:colOff>
      <xdr:row>42</xdr:row>
      <xdr:rowOff>95250</xdr:rowOff>
    </xdr:from>
    <xdr:to>
      <xdr:col>10</xdr:col>
      <xdr:colOff>161925</xdr:colOff>
      <xdr:row>74</xdr:row>
      <xdr:rowOff>57150</xdr:rowOff>
    </xdr:to>
    <xdr:graphicFrame macro="">
      <xdr:nvGraphicFramePr>
        <xdr:cNvPr id="123985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94</xdr:row>
      <xdr:rowOff>57150</xdr:rowOff>
    </xdr:from>
    <xdr:to>
      <xdr:col>8</xdr:col>
      <xdr:colOff>338138</xdr:colOff>
      <xdr:row>119</xdr:row>
      <xdr:rowOff>114300</xdr:rowOff>
    </xdr:to>
    <xdr:graphicFrame macro="">
      <xdr:nvGraphicFramePr>
        <xdr:cNvPr id="12398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42</xdr:row>
      <xdr:rowOff>95250</xdr:rowOff>
    </xdr:from>
    <xdr:to>
      <xdr:col>19</xdr:col>
      <xdr:colOff>890588</xdr:colOff>
      <xdr:row>74</xdr:row>
      <xdr:rowOff>57150</xdr:rowOff>
    </xdr:to>
    <xdr:graphicFrame macro="">
      <xdr:nvGraphicFramePr>
        <xdr:cNvPr id="123985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xdr:colOff>
      <xdr:row>6</xdr:row>
      <xdr:rowOff>41593</xdr:rowOff>
    </xdr:from>
    <xdr:to>
      <xdr:col>2</xdr:col>
      <xdr:colOff>442785</xdr:colOff>
      <xdr:row>7</xdr:row>
      <xdr:rowOff>144228</xdr:rowOff>
    </xdr:to>
    <xdr:sp macro="" textlink="">
      <xdr:nvSpPr>
        <xdr:cNvPr id="2" name="TextBox 158"/>
        <xdr:cNvSpPr txBox="1"/>
      </xdr:nvSpPr>
      <xdr:spPr>
        <a:xfrm>
          <a:off x="612775" y="1013143"/>
          <a:ext cx="1049210" cy="264560"/>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Input data</a:t>
          </a:r>
        </a:p>
      </xdr:txBody>
    </xdr:sp>
    <xdr:clientData/>
  </xdr:twoCellAnchor>
  <xdr:twoCellAnchor>
    <xdr:from>
      <xdr:col>1</xdr:col>
      <xdr:colOff>4082</xdr:colOff>
      <xdr:row>8</xdr:row>
      <xdr:rowOff>26671</xdr:rowOff>
    </xdr:from>
    <xdr:to>
      <xdr:col>2</xdr:col>
      <xdr:colOff>442033</xdr:colOff>
      <xdr:row>10</xdr:row>
      <xdr:rowOff>139607</xdr:rowOff>
    </xdr:to>
    <xdr:sp macro="" textlink="">
      <xdr:nvSpPr>
        <xdr:cNvPr id="3" name="TextBox 159"/>
        <xdr:cNvSpPr txBox="1"/>
      </xdr:nvSpPr>
      <xdr:spPr>
        <a:xfrm>
          <a:off x="613682" y="1322071"/>
          <a:ext cx="1047551" cy="436786"/>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Calculation sheet</a:t>
          </a:r>
        </a:p>
      </xdr:txBody>
    </xdr:sp>
    <xdr:clientData/>
  </xdr:twoCellAnchor>
  <xdr:twoCellAnchor>
    <xdr:from>
      <xdr:col>2</xdr:col>
      <xdr:colOff>479108</xdr:colOff>
      <xdr:row>8</xdr:row>
      <xdr:rowOff>31751</xdr:rowOff>
    </xdr:from>
    <xdr:to>
      <xdr:col>4</xdr:col>
      <xdr:colOff>294884</xdr:colOff>
      <xdr:row>9</xdr:row>
      <xdr:rowOff>134386</xdr:rowOff>
    </xdr:to>
    <xdr:sp macro="" textlink="">
      <xdr:nvSpPr>
        <xdr:cNvPr id="4" name="TextBox 160"/>
        <xdr:cNvSpPr txBox="1"/>
      </xdr:nvSpPr>
      <xdr:spPr>
        <a:xfrm>
          <a:off x="1698308" y="1327151"/>
          <a:ext cx="1034976" cy="26456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Output sheet</a:t>
          </a:r>
        </a:p>
      </xdr:txBody>
    </xdr:sp>
    <xdr:clientData/>
  </xdr:twoCellAnchor>
  <xdr:twoCellAnchor>
    <xdr:from>
      <xdr:col>1</xdr:col>
      <xdr:colOff>6350</xdr:colOff>
      <xdr:row>4</xdr:row>
      <xdr:rowOff>0</xdr:rowOff>
    </xdr:from>
    <xdr:to>
      <xdr:col>2</xdr:col>
      <xdr:colOff>117676</xdr:colOff>
      <xdr:row>6</xdr:row>
      <xdr:rowOff>18936</xdr:rowOff>
    </xdr:to>
    <xdr:sp macro="" textlink="">
      <xdr:nvSpPr>
        <xdr:cNvPr id="5" name="TextBox 161"/>
        <xdr:cNvSpPr txBox="1"/>
      </xdr:nvSpPr>
      <xdr:spPr>
        <a:xfrm>
          <a:off x="615950" y="647700"/>
          <a:ext cx="720926" cy="34278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1" u="sng"/>
            <a:t>Key</a:t>
          </a:r>
        </a:p>
      </xdr:txBody>
    </xdr:sp>
    <xdr:clientData/>
  </xdr:twoCellAnchor>
  <xdr:twoCellAnchor>
    <xdr:from>
      <xdr:col>2</xdr:col>
      <xdr:colOff>495301</xdr:colOff>
      <xdr:row>6</xdr:row>
      <xdr:rowOff>42545</xdr:rowOff>
    </xdr:from>
    <xdr:to>
      <xdr:col>4</xdr:col>
      <xdr:colOff>296894</xdr:colOff>
      <xdr:row>7</xdr:row>
      <xdr:rowOff>145180</xdr:rowOff>
    </xdr:to>
    <xdr:sp macro="" textlink="">
      <xdr:nvSpPr>
        <xdr:cNvPr id="6" name="TextBox 158"/>
        <xdr:cNvSpPr txBox="1"/>
      </xdr:nvSpPr>
      <xdr:spPr>
        <a:xfrm>
          <a:off x="1714501" y="1014095"/>
          <a:ext cx="1020793" cy="264560"/>
        </a:xfrm>
        <a:prstGeom prst="rect">
          <a:avLst/>
        </a:prstGeom>
        <a:solidFill>
          <a:srgbClr val="0070C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Admin/control</a:t>
          </a:r>
        </a:p>
      </xdr:txBody>
    </xdr:sp>
    <xdr:clientData/>
  </xdr:twoCellAnchor>
  <xdr:twoCellAnchor>
    <xdr:from>
      <xdr:col>0</xdr:col>
      <xdr:colOff>361951</xdr:colOff>
      <xdr:row>20</xdr:row>
      <xdr:rowOff>152400</xdr:rowOff>
    </xdr:from>
    <xdr:to>
      <xdr:col>1</xdr:col>
      <xdr:colOff>361951</xdr:colOff>
      <xdr:row>22</xdr:row>
      <xdr:rowOff>151715</xdr:rowOff>
    </xdr:to>
    <xdr:sp macro="" textlink="">
      <xdr:nvSpPr>
        <xdr:cNvPr id="7" name="TextBox 158"/>
        <xdr:cNvSpPr txBox="1"/>
      </xdr:nvSpPr>
      <xdr:spPr>
        <a:xfrm>
          <a:off x="361951" y="3390900"/>
          <a:ext cx="609600" cy="323165"/>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RAW DATA INPUTS</a:t>
          </a:r>
        </a:p>
      </xdr:txBody>
    </xdr:sp>
    <xdr:clientData/>
  </xdr:twoCellAnchor>
  <xdr:twoCellAnchor>
    <xdr:from>
      <xdr:col>1</xdr:col>
      <xdr:colOff>57151</xdr:colOff>
      <xdr:row>8</xdr:row>
      <xdr:rowOff>136871</xdr:rowOff>
    </xdr:from>
    <xdr:to>
      <xdr:col>9</xdr:col>
      <xdr:colOff>352426</xdr:colOff>
      <xdr:row>20</xdr:row>
      <xdr:rowOff>152400</xdr:rowOff>
    </xdr:to>
    <xdr:cxnSp macro="">
      <xdr:nvCxnSpPr>
        <xdr:cNvPr id="8" name="Straight Arrow Connector 7"/>
        <xdr:cNvCxnSpPr>
          <a:stCxn id="7" idx="0"/>
          <a:endCxn id="14" idx="1"/>
        </xdr:cNvCxnSpPr>
      </xdr:nvCxnSpPr>
      <xdr:spPr>
        <a:xfrm flipV="1">
          <a:off x="666751" y="1432271"/>
          <a:ext cx="5172075" cy="195862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428541</xdr:colOff>
      <xdr:row>19</xdr:row>
      <xdr:rowOff>44700</xdr:rowOff>
    </xdr:from>
    <xdr:to>
      <xdr:col>5</xdr:col>
      <xdr:colOff>57151</xdr:colOff>
      <xdr:row>19</xdr:row>
      <xdr:rowOff>87627</xdr:rowOff>
    </xdr:to>
    <xdr:cxnSp macro="">
      <xdr:nvCxnSpPr>
        <xdr:cNvPr id="9" name="Straight Arrow Connector 8"/>
        <xdr:cNvCxnSpPr>
          <a:stCxn id="15" idx="3"/>
          <a:endCxn id="35" idx="1"/>
        </xdr:cNvCxnSpPr>
      </xdr:nvCxnSpPr>
      <xdr:spPr>
        <a:xfrm flipV="1">
          <a:off x="2866941" y="3121275"/>
          <a:ext cx="238210" cy="4292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25</xdr:row>
      <xdr:rowOff>152400</xdr:rowOff>
    </xdr:from>
    <xdr:to>
      <xdr:col>12</xdr:col>
      <xdr:colOff>104776</xdr:colOff>
      <xdr:row>27</xdr:row>
      <xdr:rowOff>114300</xdr:rowOff>
    </xdr:to>
    <xdr:cxnSp macro="">
      <xdr:nvCxnSpPr>
        <xdr:cNvPr id="10" name="Straight Arrow Connector 9"/>
        <xdr:cNvCxnSpPr/>
      </xdr:nvCxnSpPr>
      <xdr:spPr>
        <a:xfrm flipH="1">
          <a:off x="5857875" y="4200525"/>
          <a:ext cx="1562101" cy="2857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57151</xdr:colOff>
      <xdr:row>22</xdr:row>
      <xdr:rowOff>151715</xdr:rowOff>
    </xdr:from>
    <xdr:to>
      <xdr:col>4</xdr:col>
      <xdr:colOff>76200</xdr:colOff>
      <xdr:row>42</xdr:row>
      <xdr:rowOff>133350</xdr:rowOff>
    </xdr:to>
    <xdr:cxnSp macro="">
      <xdr:nvCxnSpPr>
        <xdr:cNvPr id="11" name="Straight Arrow Connector 10"/>
        <xdr:cNvCxnSpPr>
          <a:stCxn id="7" idx="2"/>
        </xdr:cNvCxnSpPr>
      </xdr:nvCxnSpPr>
      <xdr:spPr>
        <a:xfrm>
          <a:off x="666751" y="3714065"/>
          <a:ext cx="1847849" cy="322013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361951</xdr:colOff>
      <xdr:row>21</xdr:row>
      <xdr:rowOff>152058</xdr:rowOff>
    </xdr:from>
    <xdr:to>
      <xdr:col>3</xdr:col>
      <xdr:colOff>285749</xdr:colOff>
      <xdr:row>23</xdr:row>
      <xdr:rowOff>48970</xdr:rowOff>
    </xdr:to>
    <xdr:cxnSp macro="">
      <xdr:nvCxnSpPr>
        <xdr:cNvPr id="12" name="Straight Arrow Connector 11"/>
        <xdr:cNvCxnSpPr>
          <a:stCxn id="7" idx="3"/>
          <a:endCxn id="16" idx="1"/>
        </xdr:cNvCxnSpPr>
      </xdr:nvCxnSpPr>
      <xdr:spPr>
        <a:xfrm>
          <a:off x="971551" y="3552483"/>
          <a:ext cx="1142998" cy="22076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19</xdr:row>
      <xdr:rowOff>87627</xdr:rowOff>
    </xdr:from>
    <xdr:to>
      <xdr:col>3</xdr:col>
      <xdr:colOff>238125</xdr:colOff>
      <xdr:row>21</xdr:row>
      <xdr:rowOff>28575</xdr:rowOff>
    </xdr:to>
    <xdr:cxnSp macro="">
      <xdr:nvCxnSpPr>
        <xdr:cNvPr id="13" name="Straight Arrow Connector 12"/>
        <xdr:cNvCxnSpPr>
          <a:endCxn id="15" idx="1"/>
        </xdr:cNvCxnSpPr>
      </xdr:nvCxnSpPr>
      <xdr:spPr>
        <a:xfrm flipV="1">
          <a:off x="981075" y="3164202"/>
          <a:ext cx="1085850" cy="2647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352426</xdr:colOff>
      <xdr:row>7</xdr:row>
      <xdr:rowOff>83821</xdr:rowOff>
    </xdr:from>
    <xdr:to>
      <xdr:col>10</xdr:col>
      <xdr:colOff>362017</xdr:colOff>
      <xdr:row>10</xdr:row>
      <xdr:rowOff>27996</xdr:rowOff>
    </xdr:to>
    <xdr:sp macro="" textlink="">
      <xdr:nvSpPr>
        <xdr:cNvPr id="14" name="TextBox 158"/>
        <xdr:cNvSpPr txBox="1"/>
      </xdr:nvSpPr>
      <xdr:spPr>
        <a:xfrm>
          <a:off x="5838826" y="1217296"/>
          <a:ext cx="619191" cy="429950"/>
        </a:xfrm>
        <a:prstGeom prst="rect">
          <a:avLst/>
        </a:prstGeom>
        <a:solidFill>
          <a:srgbClr val="0070C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USER TESTING TAB</a:t>
          </a:r>
        </a:p>
      </xdr:txBody>
    </xdr:sp>
    <xdr:clientData/>
  </xdr:twoCellAnchor>
  <xdr:twoCellAnchor>
    <xdr:from>
      <xdr:col>3</xdr:col>
      <xdr:colOff>238125</xdr:colOff>
      <xdr:row>17</xdr:row>
      <xdr:rowOff>140890</xdr:rowOff>
    </xdr:from>
    <xdr:to>
      <xdr:col>4</xdr:col>
      <xdr:colOff>428541</xdr:colOff>
      <xdr:row>21</xdr:row>
      <xdr:rowOff>34364</xdr:rowOff>
    </xdr:to>
    <xdr:sp macro="" textlink="">
      <xdr:nvSpPr>
        <xdr:cNvPr id="15" name="TextBox 158"/>
        <xdr:cNvSpPr txBox="1"/>
      </xdr:nvSpPr>
      <xdr:spPr>
        <a:xfrm>
          <a:off x="2066925" y="2893615"/>
          <a:ext cx="800016" cy="541174"/>
        </a:xfrm>
        <a:prstGeom prst="rect">
          <a:avLst/>
        </a:prstGeom>
        <a:solidFill>
          <a:srgbClr val="FF00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Calculation of primary and secondary retirement rates</a:t>
          </a:r>
        </a:p>
      </xdr:txBody>
    </xdr:sp>
    <xdr:clientData/>
  </xdr:twoCellAnchor>
  <xdr:twoCellAnchor>
    <xdr:from>
      <xdr:col>3</xdr:col>
      <xdr:colOff>285749</xdr:colOff>
      <xdr:row>21</xdr:row>
      <xdr:rowOff>76200</xdr:rowOff>
    </xdr:from>
    <xdr:to>
      <xdr:col>4</xdr:col>
      <xdr:colOff>466724</xdr:colOff>
      <xdr:row>25</xdr:row>
      <xdr:rowOff>21739</xdr:rowOff>
    </xdr:to>
    <xdr:sp macro="" textlink="">
      <xdr:nvSpPr>
        <xdr:cNvPr id="16" name="TextBox 158"/>
        <xdr:cNvSpPr txBox="1"/>
      </xdr:nvSpPr>
      <xdr:spPr>
        <a:xfrm>
          <a:off x="2114549" y="3476625"/>
          <a:ext cx="790575" cy="593239"/>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and secondary deaths</a:t>
          </a:r>
          <a:r>
            <a:rPr lang="en-GB" sz="800" baseline="0"/>
            <a:t> rates</a:t>
          </a:r>
          <a:endParaRPr lang="en-GB" sz="800"/>
        </a:p>
      </xdr:txBody>
    </xdr:sp>
    <xdr:clientData/>
  </xdr:twoCellAnchor>
  <xdr:twoCellAnchor>
    <xdr:from>
      <xdr:col>4</xdr:col>
      <xdr:colOff>57150</xdr:colOff>
      <xdr:row>42</xdr:row>
      <xdr:rowOff>135255</xdr:rowOff>
    </xdr:from>
    <xdr:to>
      <xdr:col>5</xdr:col>
      <xdr:colOff>238071</xdr:colOff>
      <xdr:row>44</xdr:row>
      <xdr:rowOff>134570</xdr:rowOff>
    </xdr:to>
    <xdr:sp macro="" textlink="">
      <xdr:nvSpPr>
        <xdr:cNvPr id="17" name="TextBox 158"/>
        <xdr:cNvSpPr txBox="1"/>
      </xdr:nvSpPr>
      <xdr:spPr>
        <a:xfrm>
          <a:off x="2495550" y="6936105"/>
          <a:ext cx="79052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Entrant age breakdowns</a:t>
          </a:r>
        </a:p>
      </xdr:txBody>
    </xdr:sp>
    <xdr:clientData/>
  </xdr:twoCellAnchor>
  <xdr:twoCellAnchor>
    <xdr:from>
      <xdr:col>8</xdr:col>
      <xdr:colOff>438150</xdr:colOff>
      <xdr:row>17</xdr:row>
      <xdr:rowOff>19050</xdr:rowOff>
    </xdr:from>
    <xdr:to>
      <xdr:col>10</xdr:col>
      <xdr:colOff>9525</xdr:colOff>
      <xdr:row>19</xdr:row>
      <xdr:rowOff>112504</xdr:rowOff>
    </xdr:to>
    <xdr:sp macro="" textlink="">
      <xdr:nvSpPr>
        <xdr:cNvPr id="18" name="TextBox 158"/>
        <xdr:cNvSpPr txBox="1"/>
      </xdr:nvSpPr>
      <xdr:spPr>
        <a:xfrm>
          <a:off x="5314950" y="2771775"/>
          <a:ext cx="790575" cy="417304"/>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mn-lt"/>
            </a:rPr>
            <a:t>Calculation of secondary teacher need</a:t>
          </a:r>
        </a:p>
      </xdr:txBody>
    </xdr:sp>
    <xdr:clientData/>
  </xdr:twoCellAnchor>
  <xdr:twoCellAnchor>
    <xdr:from>
      <xdr:col>7</xdr:col>
      <xdr:colOff>266700</xdr:colOff>
      <xdr:row>20</xdr:row>
      <xdr:rowOff>104775</xdr:rowOff>
    </xdr:from>
    <xdr:to>
      <xdr:col>8</xdr:col>
      <xdr:colOff>438213</xdr:colOff>
      <xdr:row>23</xdr:row>
      <xdr:rowOff>87013</xdr:rowOff>
    </xdr:to>
    <xdr:sp macro="" textlink="">
      <xdr:nvSpPr>
        <xdr:cNvPr id="19" name="TextBox 158"/>
        <xdr:cNvSpPr txBox="1"/>
      </xdr:nvSpPr>
      <xdr:spPr>
        <a:xfrm>
          <a:off x="4533900" y="3343275"/>
          <a:ext cx="781113" cy="468013"/>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teacher need</a:t>
          </a:r>
        </a:p>
      </xdr:txBody>
    </xdr:sp>
    <xdr:clientData/>
  </xdr:twoCellAnchor>
  <xdr:twoCellAnchor>
    <xdr:from>
      <xdr:col>5</xdr:col>
      <xdr:colOff>238071</xdr:colOff>
      <xdr:row>30</xdr:row>
      <xdr:rowOff>142875</xdr:rowOff>
    </xdr:from>
    <xdr:to>
      <xdr:col>8</xdr:col>
      <xdr:colOff>323850</xdr:colOff>
      <xdr:row>43</xdr:row>
      <xdr:rowOff>134913</xdr:rowOff>
    </xdr:to>
    <xdr:cxnSp macro="">
      <xdr:nvCxnSpPr>
        <xdr:cNvPr id="20" name="Straight Arrow Connector 19"/>
        <xdr:cNvCxnSpPr>
          <a:stCxn id="17" idx="3"/>
        </xdr:cNvCxnSpPr>
      </xdr:nvCxnSpPr>
      <xdr:spPr>
        <a:xfrm flipV="1">
          <a:off x="3286071" y="5000625"/>
          <a:ext cx="1914579" cy="20970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466724</xdr:colOff>
      <xdr:row>23</xdr:row>
      <xdr:rowOff>48970</xdr:rowOff>
    </xdr:from>
    <xdr:to>
      <xdr:col>8</xdr:col>
      <xdr:colOff>228600</xdr:colOff>
      <xdr:row>29</xdr:row>
      <xdr:rowOff>152400</xdr:rowOff>
    </xdr:to>
    <xdr:cxnSp macro="">
      <xdr:nvCxnSpPr>
        <xdr:cNvPr id="21" name="Straight Arrow Connector 20"/>
        <xdr:cNvCxnSpPr>
          <a:stCxn id="16" idx="3"/>
        </xdr:cNvCxnSpPr>
      </xdr:nvCxnSpPr>
      <xdr:spPr>
        <a:xfrm>
          <a:off x="2905124" y="3773245"/>
          <a:ext cx="2200276" cy="107498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438150</xdr:colOff>
      <xdr:row>20</xdr:row>
      <xdr:rowOff>95250</xdr:rowOff>
    </xdr:from>
    <xdr:to>
      <xdr:col>8</xdr:col>
      <xdr:colOff>228600</xdr:colOff>
      <xdr:row>27</xdr:row>
      <xdr:rowOff>28575</xdr:rowOff>
    </xdr:to>
    <xdr:cxnSp macro="">
      <xdr:nvCxnSpPr>
        <xdr:cNvPr id="22" name="Straight Arrow Connector 21"/>
        <xdr:cNvCxnSpPr/>
      </xdr:nvCxnSpPr>
      <xdr:spPr>
        <a:xfrm>
          <a:off x="2876550" y="3333750"/>
          <a:ext cx="2228850" cy="10668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438213</xdr:colOff>
      <xdr:row>22</xdr:row>
      <xdr:rowOff>14932</xdr:rowOff>
    </xdr:from>
    <xdr:to>
      <xdr:col>12</xdr:col>
      <xdr:colOff>114300</xdr:colOff>
      <xdr:row>25</xdr:row>
      <xdr:rowOff>33082</xdr:rowOff>
    </xdr:to>
    <xdr:cxnSp macro="">
      <xdr:nvCxnSpPr>
        <xdr:cNvPr id="23" name="Straight Arrow Connector 22"/>
        <xdr:cNvCxnSpPr>
          <a:stCxn id="19" idx="3"/>
          <a:endCxn id="28" idx="1"/>
        </xdr:cNvCxnSpPr>
      </xdr:nvCxnSpPr>
      <xdr:spPr>
        <a:xfrm>
          <a:off x="5315013" y="3577282"/>
          <a:ext cx="2114487" cy="5039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509588</xdr:colOff>
      <xdr:row>21</xdr:row>
      <xdr:rowOff>47625</xdr:rowOff>
    </xdr:from>
    <xdr:to>
      <xdr:col>12</xdr:col>
      <xdr:colOff>542925</xdr:colOff>
      <xdr:row>23</xdr:row>
      <xdr:rowOff>121920</xdr:rowOff>
    </xdr:to>
    <xdr:cxnSp macro="">
      <xdr:nvCxnSpPr>
        <xdr:cNvPr id="24" name="Straight Arrow Connector 23"/>
        <xdr:cNvCxnSpPr>
          <a:stCxn id="27" idx="2"/>
          <a:endCxn id="28" idx="0"/>
        </xdr:cNvCxnSpPr>
      </xdr:nvCxnSpPr>
      <xdr:spPr>
        <a:xfrm flipH="1">
          <a:off x="7824788" y="3448050"/>
          <a:ext cx="33337" cy="3981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19</xdr:row>
      <xdr:rowOff>38100</xdr:rowOff>
    </xdr:from>
    <xdr:to>
      <xdr:col>12</xdr:col>
      <xdr:colOff>152400</xdr:colOff>
      <xdr:row>19</xdr:row>
      <xdr:rowOff>147638</xdr:rowOff>
    </xdr:to>
    <xdr:cxnSp macro="">
      <xdr:nvCxnSpPr>
        <xdr:cNvPr id="25" name="Straight Arrow Connector 24"/>
        <xdr:cNvCxnSpPr>
          <a:endCxn id="27" idx="1"/>
        </xdr:cNvCxnSpPr>
      </xdr:nvCxnSpPr>
      <xdr:spPr>
        <a:xfrm>
          <a:off x="6115050" y="3114675"/>
          <a:ext cx="1352550" cy="10953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7</xdr:row>
      <xdr:rowOff>95250</xdr:rowOff>
    </xdr:from>
    <xdr:to>
      <xdr:col>19</xdr:col>
      <xdr:colOff>342900</xdr:colOff>
      <xdr:row>18</xdr:row>
      <xdr:rowOff>65777</xdr:rowOff>
    </xdr:to>
    <xdr:cxnSp macro="">
      <xdr:nvCxnSpPr>
        <xdr:cNvPr id="26" name="Straight Arrow Connector 25"/>
        <xdr:cNvCxnSpPr>
          <a:endCxn id="18" idx="3"/>
        </xdr:cNvCxnSpPr>
      </xdr:nvCxnSpPr>
      <xdr:spPr>
        <a:xfrm flipH="1">
          <a:off x="6105525" y="1228725"/>
          <a:ext cx="5819775" cy="175170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18</xdr:row>
      <xdr:rowOff>85725</xdr:rowOff>
    </xdr:from>
    <xdr:to>
      <xdr:col>13</xdr:col>
      <xdr:colOff>323850</xdr:colOff>
      <xdr:row>21</xdr:row>
      <xdr:rowOff>47625</xdr:rowOff>
    </xdr:to>
    <xdr:sp macro="" textlink="">
      <xdr:nvSpPr>
        <xdr:cNvPr id="27" name="TextBox 158"/>
        <xdr:cNvSpPr txBox="1">
          <a:spLocks noChangeArrowheads="1"/>
        </xdr:cNvSpPr>
      </xdr:nvSpPr>
      <xdr:spPr bwMode="auto">
        <a:xfrm>
          <a:off x="7467600" y="3000375"/>
          <a:ext cx="781050" cy="447675"/>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en-GB" sz="800" b="0" i="0" u="none" strike="noStrike" baseline="0">
              <a:solidFill>
                <a:srgbClr val="000000"/>
              </a:solidFill>
              <a:latin typeface="Calibri"/>
            </a:rPr>
            <a:t>Calculation of secondary teacher need by subject</a:t>
          </a:r>
        </a:p>
      </xdr:txBody>
    </xdr:sp>
    <xdr:clientData/>
  </xdr:twoCellAnchor>
  <xdr:twoCellAnchor>
    <xdr:from>
      <xdr:col>12</xdr:col>
      <xdr:colOff>114300</xdr:colOff>
      <xdr:row>23</xdr:row>
      <xdr:rowOff>121920</xdr:rowOff>
    </xdr:from>
    <xdr:to>
      <xdr:col>13</xdr:col>
      <xdr:colOff>295275</xdr:colOff>
      <xdr:row>26</xdr:row>
      <xdr:rowOff>106169</xdr:rowOff>
    </xdr:to>
    <xdr:sp macro="" textlink="">
      <xdr:nvSpPr>
        <xdr:cNvPr id="28" name="TextBox 158"/>
        <xdr:cNvSpPr txBox="1"/>
      </xdr:nvSpPr>
      <xdr:spPr>
        <a:xfrm>
          <a:off x="7429500" y="3846195"/>
          <a:ext cx="790575" cy="47002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Stock calculations and forecasts</a:t>
          </a:r>
        </a:p>
      </xdr:txBody>
    </xdr:sp>
    <xdr:clientData/>
  </xdr:twoCellAnchor>
  <xdr:twoCellAnchor>
    <xdr:from>
      <xdr:col>1</xdr:col>
      <xdr:colOff>285750</xdr:colOff>
      <xdr:row>22</xdr:row>
      <xdr:rowOff>152400</xdr:rowOff>
    </xdr:from>
    <xdr:to>
      <xdr:col>2</xdr:col>
      <xdr:colOff>285750</xdr:colOff>
      <xdr:row>27</xdr:row>
      <xdr:rowOff>66675</xdr:rowOff>
    </xdr:to>
    <xdr:cxnSp macro="">
      <xdr:nvCxnSpPr>
        <xdr:cNvPr id="29" name="Straight Arrow Connector 28"/>
        <xdr:cNvCxnSpPr/>
      </xdr:nvCxnSpPr>
      <xdr:spPr>
        <a:xfrm>
          <a:off x="895350" y="3714750"/>
          <a:ext cx="609600" cy="7239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285749</xdr:colOff>
      <xdr:row>27</xdr:row>
      <xdr:rowOff>80010</xdr:rowOff>
    </xdr:from>
    <xdr:to>
      <xdr:col>3</xdr:col>
      <xdr:colOff>466724</xdr:colOff>
      <xdr:row>31</xdr:row>
      <xdr:rowOff>5412</xdr:rowOff>
    </xdr:to>
    <xdr:sp macro="" textlink="">
      <xdr:nvSpPr>
        <xdr:cNvPr id="30" name="TextBox 158"/>
        <xdr:cNvSpPr txBox="1"/>
      </xdr:nvSpPr>
      <xdr:spPr>
        <a:xfrm>
          <a:off x="1504949" y="4451985"/>
          <a:ext cx="790575" cy="573102"/>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primary and</a:t>
          </a:r>
          <a:r>
            <a:rPr lang="en-GB" sz="800" baseline="0"/>
            <a:t> secondary wastage rates</a:t>
          </a:r>
          <a:endParaRPr lang="en-GB" sz="800"/>
        </a:p>
      </xdr:txBody>
    </xdr:sp>
    <xdr:clientData/>
  </xdr:twoCellAnchor>
  <xdr:twoCellAnchor>
    <xdr:from>
      <xdr:col>6</xdr:col>
      <xdr:colOff>481012</xdr:colOff>
      <xdr:row>43</xdr:row>
      <xdr:rowOff>127635</xdr:rowOff>
    </xdr:from>
    <xdr:to>
      <xdr:col>8</xdr:col>
      <xdr:colOff>48403</xdr:colOff>
      <xdr:row>47</xdr:row>
      <xdr:rowOff>104445</xdr:rowOff>
    </xdr:to>
    <xdr:sp macro="" textlink="">
      <xdr:nvSpPr>
        <xdr:cNvPr id="31" name="TextBox 158"/>
        <xdr:cNvSpPr txBox="1"/>
      </xdr:nvSpPr>
      <xdr:spPr>
        <a:xfrm>
          <a:off x="4138612" y="7090410"/>
          <a:ext cx="786591" cy="62451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Calculation of  projected primary and</a:t>
          </a:r>
          <a:r>
            <a:rPr lang="en-GB" sz="800" baseline="0"/>
            <a:t> secondary wastage rates</a:t>
          </a:r>
          <a:endParaRPr lang="en-GB" sz="800"/>
        </a:p>
      </xdr:txBody>
    </xdr:sp>
    <xdr:clientData/>
  </xdr:twoCellAnchor>
  <xdr:twoCellAnchor>
    <xdr:from>
      <xdr:col>8</xdr:col>
      <xdr:colOff>66676</xdr:colOff>
      <xdr:row>6</xdr:row>
      <xdr:rowOff>48989</xdr:rowOff>
    </xdr:from>
    <xdr:to>
      <xdr:col>20</xdr:col>
      <xdr:colOff>429679</xdr:colOff>
      <xdr:row>46</xdr:row>
      <xdr:rowOff>112394</xdr:rowOff>
    </xdr:to>
    <xdr:cxnSp macro="">
      <xdr:nvCxnSpPr>
        <xdr:cNvPr id="32" name="Straight Arrow Connector 128"/>
        <xdr:cNvCxnSpPr>
          <a:stCxn id="71" idx="3"/>
        </xdr:cNvCxnSpPr>
      </xdr:nvCxnSpPr>
      <xdr:spPr>
        <a:xfrm flipH="1">
          <a:off x="4943476" y="1020539"/>
          <a:ext cx="7678203" cy="6540405"/>
        </a:xfrm>
        <a:prstGeom prst="curvedConnector3">
          <a:avLst>
            <a:gd name="adj1" fmla="val -6401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71437</xdr:colOff>
      <xdr:row>31</xdr:row>
      <xdr:rowOff>5412</xdr:rowOff>
    </xdr:from>
    <xdr:to>
      <xdr:col>6</xdr:col>
      <xdr:colOff>481012</xdr:colOff>
      <xdr:row>45</xdr:row>
      <xdr:rowOff>116040</xdr:rowOff>
    </xdr:to>
    <xdr:cxnSp macro="">
      <xdr:nvCxnSpPr>
        <xdr:cNvPr id="33" name="Straight Arrow Connector 32"/>
        <xdr:cNvCxnSpPr>
          <a:stCxn id="30" idx="2"/>
          <a:endCxn id="31" idx="1"/>
        </xdr:cNvCxnSpPr>
      </xdr:nvCxnSpPr>
      <xdr:spPr>
        <a:xfrm>
          <a:off x="1900237" y="5025087"/>
          <a:ext cx="2238375" cy="23775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30</xdr:row>
      <xdr:rowOff>152419</xdr:rowOff>
    </xdr:from>
    <xdr:to>
      <xdr:col>9</xdr:col>
      <xdr:colOff>2026</xdr:colOff>
      <xdr:row>43</xdr:row>
      <xdr:rowOff>104775</xdr:rowOff>
    </xdr:to>
    <xdr:cxnSp macro="">
      <xdr:nvCxnSpPr>
        <xdr:cNvPr id="34" name="Straight Arrow Connector 33"/>
        <xdr:cNvCxnSpPr>
          <a:endCxn id="48" idx="2"/>
        </xdr:cNvCxnSpPr>
      </xdr:nvCxnSpPr>
      <xdr:spPr>
        <a:xfrm flipV="1">
          <a:off x="4743450" y="5010169"/>
          <a:ext cx="744976" cy="205738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57151</xdr:colOff>
      <xdr:row>18</xdr:row>
      <xdr:rowOff>41910</xdr:rowOff>
    </xdr:from>
    <xdr:to>
      <xdr:col>6</xdr:col>
      <xdr:colOff>238126</xdr:colOff>
      <xdr:row>20</xdr:row>
      <xdr:rowOff>47490</xdr:rowOff>
    </xdr:to>
    <xdr:sp macro="" textlink="">
      <xdr:nvSpPr>
        <xdr:cNvPr id="35" name="TextBox 158"/>
        <xdr:cNvSpPr txBox="1"/>
      </xdr:nvSpPr>
      <xdr:spPr>
        <a:xfrm>
          <a:off x="3105151" y="2956560"/>
          <a:ext cx="790575" cy="32943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Assumptions data</a:t>
          </a:r>
        </a:p>
      </xdr:txBody>
    </xdr:sp>
    <xdr:clientData/>
  </xdr:twoCellAnchor>
  <xdr:twoCellAnchor>
    <xdr:from>
      <xdr:col>8</xdr:col>
      <xdr:colOff>438150</xdr:colOff>
      <xdr:row>23</xdr:row>
      <xdr:rowOff>19050</xdr:rowOff>
    </xdr:from>
    <xdr:to>
      <xdr:col>14</xdr:col>
      <xdr:colOff>9525</xdr:colOff>
      <xdr:row>41</xdr:row>
      <xdr:rowOff>112410</xdr:rowOff>
    </xdr:to>
    <xdr:cxnSp macro="">
      <xdr:nvCxnSpPr>
        <xdr:cNvPr id="36" name="Straight Arrow Connector 35"/>
        <xdr:cNvCxnSpPr/>
      </xdr:nvCxnSpPr>
      <xdr:spPr>
        <a:xfrm flipH="1" flipV="1">
          <a:off x="5314950" y="3743325"/>
          <a:ext cx="3228975" cy="300801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223838</xdr:colOff>
      <xdr:row>19</xdr:row>
      <xdr:rowOff>112504</xdr:rowOff>
    </xdr:from>
    <xdr:to>
      <xdr:col>13</xdr:col>
      <xdr:colOff>488951</xdr:colOff>
      <xdr:row>38</xdr:row>
      <xdr:rowOff>81607</xdr:rowOff>
    </xdr:to>
    <xdr:cxnSp macro="">
      <xdr:nvCxnSpPr>
        <xdr:cNvPr id="37" name="Straight Arrow Connector 36"/>
        <xdr:cNvCxnSpPr>
          <a:stCxn id="52" idx="1"/>
          <a:endCxn id="18" idx="2"/>
        </xdr:cNvCxnSpPr>
      </xdr:nvCxnSpPr>
      <xdr:spPr>
        <a:xfrm flipH="1" flipV="1">
          <a:off x="5710238" y="3189079"/>
          <a:ext cx="2703513" cy="30456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304800</xdr:colOff>
      <xdr:row>21</xdr:row>
      <xdr:rowOff>47625</xdr:rowOff>
    </xdr:from>
    <xdr:to>
      <xdr:col>14</xdr:col>
      <xdr:colOff>262994</xdr:colOff>
      <xdr:row>37</xdr:row>
      <xdr:rowOff>9525</xdr:rowOff>
    </xdr:to>
    <xdr:cxnSp macro="">
      <xdr:nvCxnSpPr>
        <xdr:cNvPr id="38" name="Straight Arrow Connector 37"/>
        <xdr:cNvCxnSpPr>
          <a:stCxn id="52" idx="0"/>
        </xdr:cNvCxnSpPr>
      </xdr:nvCxnSpPr>
      <xdr:spPr>
        <a:xfrm flipH="1" flipV="1">
          <a:off x="8229600" y="3448050"/>
          <a:ext cx="567794" cy="25527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7</xdr:row>
      <xdr:rowOff>9525</xdr:rowOff>
    </xdr:from>
    <xdr:to>
      <xdr:col>19</xdr:col>
      <xdr:colOff>161926</xdr:colOff>
      <xdr:row>18</xdr:row>
      <xdr:rowOff>66675</xdr:rowOff>
    </xdr:to>
    <xdr:cxnSp macro="">
      <xdr:nvCxnSpPr>
        <xdr:cNvPr id="39" name="Straight Arrow Connector 38"/>
        <xdr:cNvCxnSpPr/>
      </xdr:nvCxnSpPr>
      <xdr:spPr>
        <a:xfrm flipH="1">
          <a:off x="3886200" y="1143000"/>
          <a:ext cx="7858126" cy="18383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471488</xdr:colOff>
      <xdr:row>20</xdr:row>
      <xdr:rowOff>52387</xdr:rowOff>
    </xdr:from>
    <xdr:to>
      <xdr:col>5</xdr:col>
      <xdr:colOff>314325</xdr:colOff>
      <xdr:row>22</xdr:row>
      <xdr:rowOff>38100</xdr:rowOff>
    </xdr:to>
    <xdr:cxnSp macro="">
      <xdr:nvCxnSpPr>
        <xdr:cNvPr id="40" name="Straight Arrow Connector 39"/>
        <xdr:cNvCxnSpPr/>
      </xdr:nvCxnSpPr>
      <xdr:spPr>
        <a:xfrm flipV="1">
          <a:off x="3043238" y="3295650"/>
          <a:ext cx="485775" cy="3095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457225</xdr:colOff>
      <xdr:row>20</xdr:row>
      <xdr:rowOff>47490</xdr:rowOff>
    </xdr:from>
    <xdr:to>
      <xdr:col>5</xdr:col>
      <xdr:colOff>452438</xdr:colOff>
      <xdr:row>42</xdr:row>
      <xdr:rowOff>135280</xdr:rowOff>
    </xdr:to>
    <xdr:cxnSp macro="">
      <xdr:nvCxnSpPr>
        <xdr:cNvPr id="41" name="Straight Arrow Connector 40"/>
        <xdr:cNvCxnSpPr>
          <a:stCxn id="17" idx="0"/>
          <a:endCxn id="35" idx="2"/>
        </xdr:cNvCxnSpPr>
      </xdr:nvCxnSpPr>
      <xdr:spPr>
        <a:xfrm flipV="1">
          <a:off x="2895625" y="3285990"/>
          <a:ext cx="604813" cy="365014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66676</xdr:colOff>
      <xdr:row>20</xdr:row>
      <xdr:rowOff>38100</xdr:rowOff>
    </xdr:from>
    <xdr:to>
      <xdr:col>7</xdr:col>
      <xdr:colOff>85725</xdr:colOff>
      <xdr:row>43</xdr:row>
      <xdr:rowOff>114300</xdr:rowOff>
    </xdr:to>
    <xdr:cxnSp macro="">
      <xdr:nvCxnSpPr>
        <xdr:cNvPr id="42" name="Straight Arrow Connector 41"/>
        <xdr:cNvCxnSpPr/>
      </xdr:nvCxnSpPr>
      <xdr:spPr>
        <a:xfrm flipH="1" flipV="1">
          <a:off x="3724276" y="3276600"/>
          <a:ext cx="628649" cy="38004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379334</xdr:colOff>
      <xdr:row>28</xdr:row>
      <xdr:rowOff>84782</xdr:rowOff>
    </xdr:from>
    <xdr:to>
      <xdr:col>14</xdr:col>
      <xdr:colOff>447887</xdr:colOff>
      <xdr:row>33</xdr:row>
      <xdr:rowOff>49829</xdr:rowOff>
    </xdr:to>
    <xdr:cxnSp macro="">
      <xdr:nvCxnSpPr>
        <xdr:cNvPr id="43" name="Straight Arrow Connector 42"/>
        <xdr:cNvCxnSpPr>
          <a:stCxn id="48" idx="3"/>
          <a:endCxn id="44" idx="1"/>
        </xdr:cNvCxnSpPr>
      </xdr:nvCxnSpPr>
      <xdr:spPr>
        <a:xfrm>
          <a:off x="5865734" y="4618682"/>
          <a:ext cx="3116553" cy="77467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447887</xdr:colOff>
      <xdr:row>31</xdr:row>
      <xdr:rowOff>13324</xdr:rowOff>
    </xdr:from>
    <xdr:to>
      <xdr:col>16</xdr:col>
      <xdr:colOff>133644</xdr:colOff>
      <xdr:row>35</xdr:row>
      <xdr:rowOff>86334</xdr:rowOff>
    </xdr:to>
    <xdr:sp macro="" textlink="">
      <xdr:nvSpPr>
        <xdr:cNvPr id="44" name="TextBox 158"/>
        <xdr:cNvSpPr txBox="1"/>
      </xdr:nvSpPr>
      <xdr:spPr>
        <a:xfrm>
          <a:off x="8982287" y="5032999"/>
          <a:ext cx="800182" cy="720710"/>
        </a:xfrm>
        <a:prstGeom prst="rect">
          <a:avLst/>
        </a:prstGeom>
        <a:solidFill>
          <a:srgbClr val="FFFF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OUTPUT TABS including teacher need, entrant need,</a:t>
          </a:r>
          <a:r>
            <a:rPr lang="en-GB" sz="800" baseline="0"/>
            <a:t> and assumed outflows over time</a:t>
          </a:r>
          <a:endParaRPr lang="en-GB" sz="800"/>
        </a:p>
      </xdr:txBody>
    </xdr:sp>
    <xdr:clientData/>
  </xdr:twoCellAnchor>
  <xdr:twoCellAnchor>
    <xdr:from>
      <xdr:col>9</xdr:col>
      <xdr:colOff>554356</xdr:colOff>
      <xdr:row>40</xdr:row>
      <xdr:rowOff>9742</xdr:rowOff>
    </xdr:from>
    <xdr:to>
      <xdr:col>11</xdr:col>
      <xdr:colOff>135302</xdr:colOff>
      <xdr:row>44</xdr:row>
      <xdr:rowOff>146872</xdr:rowOff>
    </xdr:to>
    <xdr:sp macro="" textlink="">
      <xdr:nvSpPr>
        <xdr:cNvPr id="45" name="TextBox 158"/>
        <xdr:cNvSpPr txBox="1"/>
      </xdr:nvSpPr>
      <xdr:spPr>
        <a:xfrm>
          <a:off x="6040756" y="6486742"/>
          <a:ext cx="800146" cy="78483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projected </a:t>
          </a:r>
          <a:r>
            <a:rPr lang="en-GB" sz="800" baseline="0"/>
            <a:t> secondary wastage rates for Group 1, 2, and 3 subjects</a:t>
          </a:r>
          <a:endParaRPr lang="en-GB" sz="800"/>
        </a:p>
      </xdr:txBody>
    </xdr:sp>
    <xdr:clientData/>
  </xdr:twoCellAnchor>
  <xdr:twoCellAnchor>
    <xdr:from>
      <xdr:col>8</xdr:col>
      <xdr:colOff>47875</xdr:colOff>
      <xdr:row>42</xdr:row>
      <xdr:rowOff>78307</xdr:rowOff>
    </xdr:from>
    <xdr:to>
      <xdr:col>9</xdr:col>
      <xdr:colOff>554340</xdr:colOff>
      <xdr:row>46</xdr:row>
      <xdr:rowOff>344</xdr:rowOff>
    </xdr:to>
    <xdr:cxnSp macro="">
      <xdr:nvCxnSpPr>
        <xdr:cNvPr id="46" name="Straight Arrow Connector 45"/>
        <xdr:cNvCxnSpPr>
          <a:stCxn id="31" idx="3"/>
          <a:endCxn id="45" idx="1"/>
        </xdr:cNvCxnSpPr>
      </xdr:nvCxnSpPr>
      <xdr:spPr>
        <a:xfrm flipV="1">
          <a:off x="4924675" y="6879157"/>
          <a:ext cx="1116065" cy="56973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295275</xdr:colOff>
      <xdr:row>31</xdr:row>
      <xdr:rowOff>0</xdr:rowOff>
    </xdr:from>
    <xdr:to>
      <xdr:col>10</xdr:col>
      <xdr:colOff>344829</xdr:colOff>
      <xdr:row>40</xdr:row>
      <xdr:rowOff>9742</xdr:rowOff>
    </xdr:to>
    <xdr:cxnSp macro="">
      <xdr:nvCxnSpPr>
        <xdr:cNvPr id="47" name="Straight Arrow Connector 46"/>
        <xdr:cNvCxnSpPr>
          <a:stCxn id="45" idx="0"/>
        </xdr:cNvCxnSpPr>
      </xdr:nvCxnSpPr>
      <xdr:spPr>
        <a:xfrm flipH="1" flipV="1">
          <a:off x="5781675" y="5019675"/>
          <a:ext cx="659154" cy="14670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234317</xdr:colOff>
      <xdr:row>26</xdr:row>
      <xdr:rowOff>17145</xdr:rowOff>
    </xdr:from>
    <xdr:to>
      <xdr:col>9</xdr:col>
      <xdr:colOff>379334</xdr:colOff>
      <xdr:row>30</xdr:row>
      <xdr:rowOff>152419</xdr:rowOff>
    </xdr:to>
    <xdr:sp macro="" textlink="">
      <xdr:nvSpPr>
        <xdr:cNvPr id="48" name="TextBox 158"/>
        <xdr:cNvSpPr txBox="1"/>
      </xdr:nvSpPr>
      <xdr:spPr>
        <a:xfrm>
          <a:off x="5111117" y="4227195"/>
          <a:ext cx="754617" cy="78297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Entrant teacher need calculation tabs (ONE</a:t>
          </a:r>
          <a:r>
            <a:rPr lang="en-GB" sz="800" baseline="0"/>
            <a:t> FOR EACH SUBJECT WITH A '1' IN THE TAB NAME)</a:t>
          </a:r>
          <a:endParaRPr lang="en-GB" sz="800"/>
        </a:p>
      </xdr:txBody>
    </xdr:sp>
    <xdr:clientData/>
  </xdr:twoCellAnchor>
  <xdr:twoCellAnchor>
    <xdr:from>
      <xdr:col>14</xdr:col>
      <xdr:colOff>515334</xdr:colOff>
      <xdr:row>26</xdr:row>
      <xdr:rowOff>3870</xdr:rowOff>
    </xdr:from>
    <xdr:to>
      <xdr:col>15</xdr:col>
      <xdr:colOff>238378</xdr:colOff>
      <xdr:row>31</xdr:row>
      <xdr:rowOff>13324</xdr:rowOff>
    </xdr:to>
    <xdr:cxnSp macro="">
      <xdr:nvCxnSpPr>
        <xdr:cNvPr id="49" name="Straight Arrow Connector 48"/>
        <xdr:cNvCxnSpPr>
          <a:stCxn id="44" idx="0"/>
          <a:endCxn id="50" idx="2"/>
        </xdr:cNvCxnSpPr>
      </xdr:nvCxnSpPr>
      <xdr:spPr>
        <a:xfrm flipH="1" flipV="1">
          <a:off x="9049734" y="4213920"/>
          <a:ext cx="332644" cy="8190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154305</xdr:colOff>
      <xdr:row>23</xdr:row>
      <xdr:rowOff>89535</xdr:rowOff>
    </xdr:from>
    <xdr:to>
      <xdr:col>15</xdr:col>
      <xdr:colOff>266762</xdr:colOff>
      <xdr:row>26</xdr:row>
      <xdr:rowOff>3870</xdr:rowOff>
    </xdr:to>
    <xdr:sp macro="" textlink="">
      <xdr:nvSpPr>
        <xdr:cNvPr id="50" name="TextBox 158"/>
        <xdr:cNvSpPr txBox="1"/>
      </xdr:nvSpPr>
      <xdr:spPr>
        <a:xfrm>
          <a:off x="8688705" y="3813810"/>
          <a:ext cx="722057" cy="40011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OUTPUTS FOR SECTION 2 OF MODEL</a:t>
          </a:r>
        </a:p>
      </xdr:txBody>
    </xdr:sp>
    <xdr:clientData/>
  </xdr:twoCellAnchor>
  <xdr:twoCellAnchor>
    <xdr:from>
      <xdr:col>14</xdr:col>
      <xdr:colOff>2527</xdr:colOff>
      <xdr:row>41</xdr:row>
      <xdr:rowOff>76411</xdr:rowOff>
    </xdr:from>
    <xdr:to>
      <xdr:col>15</xdr:col>
      <xdr:colOff>293942</xdr:colOff>
      <xdr:row>44</xdr:row>
      <xdr:rowOff>58649</xdr:rowOff>
    </xdr:to>
    <xdr:sp macro="" textlink="">
      <xdr:nvSpPr>
        <xdr:cNvPr id="51" name="TextBox 158"/>
        <xdr:cNvSpPr txBox="1"/>
      </xdr:nvSpPr>
      <xdr:spPr>
        <a:xfrm>
          <a:off x="8536927" y="6715336"/>
          <a:ext cx="901015"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(primary)</a:t>
          </a:r>
        </a:p>
      </xdr:txBody>
    </xdr:sp>
    <xdr:clientData/>
  </xdr:twoCellAnchor>
  <xdr:twoCellAnchor>
    <xdr:from>
      <xdr:col>13</xdr:col>
      <xdr:colOff>488951</xdr:colOff>
      <xdr:row>37</xdr:row>
      <xdr:rowOff>9525</xdr:rowOff>
    </xdr:from>
    <xdr:to>
      <xdr:col>15</xdr:col>
      <xdr:colOff>37037</xdr:colOff>
      <xdr:row>39</xdr:row>
      <xdr:rowOff>153688</xdr:rowOff>
    </xdr:to>
    <xdr:sp macro="" textlink="">
      <xdr:nvSpPr>
        <xdr:cNvPr id="52" name="TextBox 158"/>
        <xdr:cNvSpPr txBox="1"/>
      </xdr:nvSpPr>
      <xdr:spPr>
        <a:xfrm>
          <a:off x="8413751" y="6000750"/>
          <a:ext cx="767286"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(secondary)</a:t>
          </a:r>
        </a:p>
      </xdr:txBody>
    </xdr:sp>
    <xdr:clientData/>
  </xdr:twoCellAnchor>
  <xdr:twoCellAnchor>
    <xdr:from>
      <xdr:col>15</xdr:col>
      <xdr:colOff>257175</xdr:colOff>
      <xdr:row>21</xdr:row>
      <xdr:rowOff>95250</xdr:rowOff>
    </xdr:from>
    <xdr:to>
      <xdr:col>16</xdr:col>
      <xdr:colOff>390525</xdr:colOff>
      <xdr:row>23</xdr:row>
      <xdr:rowOff>104775</xdr:rowOff>
    </xdr:to>
    <xdr:cxnSp macro="">
      <xdr:nvCxnSpPr>
        <xdr:cNvPr id="53" name="Straight Arrow Connector 52"/>
        <xdr:cNvCxnSpPr/>
      </xdr:nvCxnSpPr>
      <xdr:spPr>
        <a:xfrm flipV="1">
          <a:off x="9401175" y="3495675"/>
          <a:ext cx="638175" cy="333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26</xdr:row>
      <xdr:rowOff>0</xdr:rowOff>
    </xdr:from>
    <xdr:to>
      <xdr:col>16</xdr:col>
      <xdr:colOff>485775</xdr:colOff>
      <xdr:row>30</xdr:row>
      <xdr:rowOff>66675</xdr:rowOff>
    </xdr:to>
    <xdr:cxnSp macro="">
      <xdr:nvCxnSpPr>
        <xdr:cNvPr id="54" name="Straight Arrow Connector 53"/>
        <xdr:cNvCxnSpPr/>
      </xdr:nvCxnSpPr>
      <xdr:spPr>
        <a:xfrm>
          <a:off x="9239250" y="4210050"/>
          <a:ext cx="895350" cy="714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266762</xdr:colOff>
      <xdr:row>24</xdr:row>
      <xdr:rowOff>127665</xdr:rowOff>
    </xdr:from>
    <xdr:to>
      <xdr:col>16</xdr:col>
      <xdr:colOff>352426</xdr:colOff>
      <xdr:row>27</xdr:row>
      <xdr:rowOff>131103</xdr:rowOff>
    </xdr:to>
    <xdr:cxnSp macro="">
      <xdr:nvCxnSpPr>
        <xdr:cNvPr id="55" name="Straight Arrow Connector 54"/>
        <xdr:cNvCxnSpPr>
          <a:stCxn id="50" idx="3"/>
          <a:endCxn id="69" idx="1"/>
        </xdr:cNvCxnSpPr>
      </xdr:nvCxnSpPr>
      <xdr:spPr>
        <a:xfrm>
          <a:off x="9410762" y="4013865"/>
          <a:ext cx="590489" cy="48921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172493</xdr:colOff>
      <xdr:row>16</xdr:row>
      <xdr:rowOff>126950</xdr:rowOff>
    </xdr:from>
    <xdr:to>
      <xdr:col>18</xdr:col>
      <xdr:colOff>552450</xdr:colOff>
      <xdr:row>26</xdr:row>
      <xdr:rowOff>142875</xdr:rowOff>
    </xdr:to>
    <xdr:cxnSp macro="">
      <xdr:nvCxnSpPr>
        <xdr:cNvPr id="56" name="Straight Arrow Connector 55"/>
        <xdr:cNvCxnSpPr>
          <a:stCxn id="67" idx="2"/>
        </xdr:cNvCxnSpPr>
      </xdr:nvCxnSpPr>
      <xdr:spPr>
        <a:xfrm>
          <a:off x="10535693" y="2717750"/>
          <a:ext cx="989557" cy="16351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17559</xdr:colOff>
      <xdr:row>21</xdr:row>
      <xdr:rowOff>90231</xdr:rowOff>
    </xdr:from>
    <xdr:to>
      <xdr:col>18</xdr:col>
      <xdr:colOff>342900</xdr:colOff>
      <xdr:row>26</xdr:row>
      <xdr:rowOff>152400</xdr:rowOff>
    </xdr:to>
    <xdr:cxnSp macro="">
      <xdr:nvCxnSpPr>
        <xdr:cNvPr id="57" name="Straight Arrow Connector 56"/>
        <xdr:cNvCxnSpPr>
          <a:stCxn id="68" idx="2"/>
        </xdr:cNvCxnSpPr>
      </xdr:nvCxnSpPr>
      <xdr:spPr>
        <a:xfrm>
          <a:off x="10380759" y="3490656"/>
          <a:ext cx="934941" cy="871794"/>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522341</xdr:colOff>
      <xdr:row>27</xdr:row>
      <xdr:rowOff>131103</xdr:rowOff>
    </xdr:from>
    <xdr:to>
      <xdr:col>18</xdr:col>
      <xdr:colOff>285750</xdr:colOff>
      <xdr:row>27</xdr:row>
      <xdr:rowOff>133350</xdr:rowOff>
    </xdr:to>
    <xdr:cxnSp macro="">
      <xdr:nvCxnSpPr>
        <xdr:cNvPr id="58" name="Straight Arrow Connector 57"/>
        <xdr:cNvCxnSpPr>
          <a:stCxn id="69" idx="3"/>
        </xdr:cNvCxnSpPr>
      </xdr:nvCxnSpPr>
      <xdr:spPr>
        <a:xfrm>
          <a:off x="10885541" y="4503078"/>
          <a:ext cx="373009" cy="224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550759</xdr:colOff>
      <xdr:row>29</xdr:row>
      <xdr:rowOff>142875</xdr:rowOff>
    </xdr:from>
    <xdr:to>
      <xdr:col>18</xdr:col>
      <xdr:colOff>295809</xdr:colOff>
      <xdr:row>31</xdr:row>
      <xdr:rowOff>85670</xdr:rowOff>
    </xdr:to>
    <xdr:cxnSp macro="">
      <xdr:nvCxnSpPr>
        <xdr:cNvPr id="59" name="Straight Arrow Connector 58"/>
        <xdr:cNvCxnSpPr>
          <a:stCxn id="70" idx="3"/>
        </xdr:cNvCxnSpPr>
      </xdr:nvCxnSpPr>
      <xdr:spPr>
        <a:xfrm flipV="1">
          <a:off x="10913959" y="4838700"/>
          <a:ext cx="354650" cy="2666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403290</xdr:colOff>
      <xdr:row>7</xdr:row>
      <xdr:rowOff>90358</xdr:rowOff>
    </xdr:from>
    <xdr:to>
      <xdr:col>19</xdr:col>
      <xdr:colOff>595205</xdr:colOff>
      <xdr:row>26</xdr:row>
      <xdr:rowOff>143934</xdr:rowOff>
    </xdr:to>
    <xdr:cxnSp macro="">
      <xdr:nvCxnSpPr>
        <xdr:cNvPr id="60" name="Straight Arrow Connector 59"/>
        <xdr:cNvCxnSpPr>
          <a:stCxn id="71" idx="2"/>
          <a:endCxn id="66" idx="0"/>
        </xdr:cNvCxnSpPr>
      </xdr:nvCxnSpPr>
      <xdr:spPr>
        <a:xfrm flipH="1">
          <a:off x="11985690" y="1223833"/>
          <a:ext cx="191915" cy="3130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517518</xdr:colOff>
      <xdr:row>27</xdr:row>
      <xdr:rowOff>140642</xdr:rowOff>
    </xdr:from>
    <xdr:to>
      <xdr:col>22</xdr:col>
      <xdr:colOff>79346</xdr:colOff>
      <xdr:row>28</xdr:row>
      <xdr:rowOff>102134</xdr:rowOff>
    </xdr:to>
    <xdr:cxnSp macro="">
      <xdr:nvCxnSpPr>
        <xdr:cNvPr id="61" name="Straight Arrow Connector 60"/>
        <xdr:cNvCxnSpPr>
          <a:stCxn id="66" idx="3"/>
          <a:endCxn id="73" idx="1"/>
        </xdr:cNvCxnSpPr>
      </xdr:nvCxnSpPr>
      <xdr:spPr>
        <a:xfrm flipV="1">
          <a:off x="12709518" y="4512617"/>
          <a:ext cx="781028" cy="12341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362017</xdr:colOff>
      <xdr:row>8</xdr:row>
      <xdr:rowOff>136871</xdr:rowOff>
    </xdr:from>
    <xdr:to>
      <xdr:col>16</xdr:col>
      <xdr:colOff>455297</xdr:colOff>
      <xdr:row>15</xdr:row>
      <xdr:rowOff>127293</xdr:rowOff>
    </xdr:to>
    <xdr:cxnSp macro="">
      <xdr:nvCxnSpPr>
        <xdr:cNvPr id="62" name="Straight Arrow Connector 61"/>
        <xdr:cNvCxnSpPr>
          <a:stCxn id="67" idx="1"/>
          <a:endCxn id="14" idx="3"/>
        </xdr:cNvCxnSpPr>
      </xdr:nvCxnSpPr>
      <xdr:spPr>
        <a:xfrm flipH="1" flipV="1">
          <a:off x="6458017" y="1432271"/>
          <a:ext cx="3646105" cy="112389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361951</xdr:colOff>
      <xdr:row>10</xdr:row>
      <xdr:rowOff>28576</xdr:rowOff>
    </xdr:from>
    <xdr:to>
      <xdr:col>16</xdr:col>
      <xdr:colOff>381000</xdr:colOff>
      <xdr:row>19</xdr:row>
      <xdr:rowOff>76200</xdr:rowOff>
    </xdr:to>
    <xdr:cxnSp macro="">
      <xdr:nvCxnSpPr>
        <xdr:cNvPr id="63" name="Straight Arrow Connector 62"/>
        <xdr:cNvCxnSpPr/>
      </xdr:nvCxnSpPr>
      <xdr:spPr>
        <a:xfrm flipH="1" flipV="1">
          <a:off x="6457951" y="1647826"/>
          <a:ext cx="3571874" cy="150494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6</xdr:row>
      <xdr:rowOff>48989</xdr:rowOff>
    </xdr:from>
    <xdr:to>
      <xdr:col>19</xdr:col>
      <xdr:colOff>151130</xdr:colOff>
      <xdr:row>8</xdr:row>
      <xdr:rowOff>0</xdr:rowOff>
    </xdr:to>
    <xdr:cxnSp macro="">
      <xdr:nvCxnSpPr>
        <xdr:cNvPr id="64" name="Straight Arrow Connector 63"/>
        <xdr:cNvCxnSpPr>
          <a:endCxn id="71" idx="1"/>
        </xdr:cNvCxnSpPr>
      </xdr:nvCxnSpPr>
      <xdr:spPr>
        <a:xfrm flipV="1">
          <a:off x="6457950" y="1020539"/>
          <a:ext cx="5275580" cy="27486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118506</xdr:colOff>
      <xdr:row>23</xdr:row>
      <xdr:rowOff>2020</xdr:rowOff>
    </xdr:from>
    <xdr:to>
      <xdr:col>23</xdr:col>
      <xdr:colOff>186173</xdr:colOff>
      <xdr:row>25</xdr:row>
      <xdr:rowOff>45676</xdr:rowOff>
    </xdr:to>
    <xdr:sp macro="" textlink="">
      <xdr:nvSpPr>
        <xdr:cNvPr id="65" name="TextBox 160"/>
        <xdr:cNvSpPr txBox="1"/>
      </xdr:nvSpPr>
      <xdr:spPr>
        <a:xfrm>
          <a:off x="13529706" y="3726295"/>
          <a:ext cx="677267" cy="367506"/>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Re-entrants expected</a:t>
          </a:r>
        </a:p>
      </xdr:txBody>
    </xdr:sp>
    <xdr:clientData/>
  </xdr:twoCellAnchor>
  <xdr:twoCellAnchor>
    <xdr:from>
      <xdr:col>18</xdr:col>
      <xdr:colOff>289137</xdr:colOff>
      <xdr:row>26</xdr:row>
      <xdr:rowOff>143934</xdr:rowOff>
    </xdr:from>
    <xdr:to>
      <xdr:col>20</xdr:col>
      <xdr:colOff>517442</xdr:colOff>
      <xdr:row>30</xdr:row>
      <xdr:rowOff>114253</xdr:rowOff>
    </xdr:to>
    <xdr:sp macro="" textlink="">
      <xdr:nvSpPr>
        <xdr:cNvPr id="66" name="TextBox 159"/>
        <xdr:cNvSpPr txBox="1"/>
      </xdr:nvSpPr>
      <xdr:spPr>
        <a:xfrm>
          <a:off x="11261937" y="4353984"/>
          <a:ext cx="1447505" cy="618019"/>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900"/>
            <a:t>Individual</a:t>
          </a:r>
          <a:r>
            <a:rPr lang="en-GB" sz="900" baseline="0"/>
            <a:t> subject entrants calculations </a:t>
          </a:r>
          <a:r>
            <a:rPr lang="en-GB" sz="900"/>
            <a:t>sheets (ONE FOR EACH SUBJECT WITH A '2' IN THE TAB NAME)</a:t>
          </a:r>
          <a:r>
            <a:rPr lang="en-GB" sz="900" baseline="0"/>
            <a:t> </a:t>
          </a:r>
          <a:endParaRPr lang="en-GB" sz="900"/>
        </a:p>
      </xdr:txBody>
    </xdr:sp>
    <xdr:clientData/>
  </xdr:twoCellAnchor>
  <xdr:twoCellAnchor>
    <xdr:from>
      <xdr:col>16</xdr:col>
      <xdr:colOff>455297</xdr:colOff>
      <xdr:row>14</xdr:row>
      <xdr:rowOff>127635</xdr:rowOff>
    </xdr:from>
    <xdr:to>
      <xdr:col>17</xdr:col>
      <xdr:colOff>604063</xdr:colOff>
      <xdr:row>16</xdr:row>
      <xdr:rowOff>126950</xdr:rowOff>
    </xdr:to>
    <xdr:sp macro="" textlink="">
      <xdr:nvSpPr>
        <xdr:cNvPr id="67" name="TextBox 159"/>
        <xdr:cNvSpPr txBox="1"/>
      </xdr:nvSpPr>
      <xdr:spPr>
        <a:xfrm>
          <a:off x="10104122" y="2394585"/>
          <a:ext cx="86314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Primary entrant rates</a:t>
          </a:r>
        </a:p>
      </xdr:txBody>
    </xdr:sp>
    <xdr:clientData/>
  </xdr:twoCellAnchor>
  <xdr:twoCellAnchor>
    <xdr:from>
      <xdr:col>16</xdr:col>
      <xdr:colOff>369570</xdr:colOff>
      <xdr:row>19</xdr:row>
      <xdr:rowOff>70484</xdr:rowOff>
    </xdr:from>
    <xdr:to>
      <xdr:col>17</xdr:col>
      <xdr:colOff>379923</xdr:colOff>
      <xdr:row>21</xdr:row>
      <xdr:rowOff>90231</xdr:rowOff>
    </xdr:to>
    <xdr:sp macro="" textlink="">
      <xdr:nvSpPr>
        <xdr:cNvPr id="68" name="TextBox 159"/>
        <xdr:cNvSpPr txBox="1"/>
      </xdr:nvSpPr>
      <xdr:spPr>
        <a:xfrm>
          <a:off x="10018395" y="3147059"/>
          <a:ext cx="724728" cy="343597"/>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entrant rates</a:t>
          </a:r>
        </a:p>
      </xdr:txBody>
    </xdr:sp>
    <xdr:clientData/>
  </xdr:twoCellAnchor>
  <xdr:twoCellAnchor>
    <xdr:from>
      <xdr:col>16</xdr:col>
      <xdr:colOff>352426</xdr:colOff>
      <xdr:row>26</xdr:row>
      <xdr:rowOff>131445</xdr:rowOff>
    </xdr:from>
    <xdr:to>
      <xdr:col>17</xdr:col>
      <xdr:colOff>522341</xdr:colOff>
      <xdr:row>28</xdr:row>
      <xdr:rowOff>130760</xdr:rowOff>
    </xdr:to>
    <xdr:sp macro="" textlink="">
      <xdr:nvSpPr>
        <xdr:cNvPr id="69" name="TextBox 159"/>
        <xdr:cNvSpPr txBox="1"/>
      </xdr:nvSpPr>
      <xdr:spPr>
        <a:xfrm>
          <a:off x="10001251" y="4341495"/>
          <a:ext cx="884290"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Primary part-time entrant rates</a:t>
          </a:r>
        </a:p>
      </xdr:txBody>
    </xdr:sp>
    <xdr:clientData/>
  </xdr:twoCellAnchor>
  <xdr:twoCellAnchor>
    <xdr:from>
      <xdr:col>16</xdr:col>
      <xdr:colOff>213362</xdr:colOff>
      <xdr:row>30</xdr:row>
      <xdr:rowOff>83820</xdr:rowOff>
    </xdr:from>
    <xdr:to>
      <xdr:col>17</xdr:col>
      <xdr:colOff>550794</xdr:colOff>
      <xdr:row>32</xdr:row>
      <xdr:rowOff>104798</xdr:rowOff>
    </xdr:to>
    <xdr:sp macro="" textlink="">
      <xdr:nvSpPr>
        <xdr:cNvPr id="70" name="TextBox 159"/>
        <xdr:cNvSpPr txBox="1"/>
      </xdr:nvSpPr>
      <xdr:spPr>
        <a:xfrm>
          <a:off x="9862187" y="4941570"/>
          <a:ext cx="1051807" cy="344828"/>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part-time entrant rates</a:t>
          </a:r>
        </a:p>
      </xdr:txBody>
    </xdr:sp>
    <xdr:clientData/>
  </xdr:twoCellAnchor>
  <xdr:twoCellAnchor>
    <xdr:from>
      <xdr:col>19</xdr:col>
      <xdr:colOff>151130</xdr:colOff>
      <xdr:row>5</xdr:row>
      <xdr:rowOff>7620</xdr:rowOff>
    </xdr:from>
    <xdr:to>
      <xdr:col>20</xdr:col>
      <xdr:colOff>429679</xdr:colOff>
      <xdr:row>7</xdr:row>
      <xdr:rowOff>90358</xdr:rowOff>
    </xdr:to>
    <xdr:sp macro="" textlink="">
      <xdr:nvSpPr>
        <xdr:cNvPr id="71" name="TextBox 158"/>
        <xdr:cNvSpPr txBox="1"/>
      </xdr:nvSpPr>
      <xdr:spPr>
        <a:xfrm>
          <a:off x="11733530" y="817245"/>
          <a:ext cx="888149" cy="406588"/>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Data selected</a:t>
          </a:r>
          <a:r>
            <a:rPr lang="en-GB" sz="800" baseline="0"/>
            <a:t> by user testing tab</a:t>
          </a:r>
          <a:endParaRPr lang="en-GB" sz="800"/>
        </a:p>
      </xdr:txBody>
    </xdr:sp>
    <xdr:clientData/>
  </xdr:twoCellAnchor>
  <xdr:twoCellAnchor>
    <xdr:from>
      <xdr:col>20</xdr:col>
      <xdr:colOff>523875</xdr:colOff>
      <xdr:row>24</xdr:row>
      <xdr:rowOff>23848</xdr:rowOff>
    </xdr:from>
    <xdr:to>
      <xdr:col>22</xdr:col>
      <xdr:colOff>118506</xdr:colOff>
      <xdr:row>27</xdr:row>
      <xdr:rowOff>47625</xdr:rowOff>
    </xdr:to>
    <xdr:cxnSp macro="">
      <xdr:nvCxnSpPr>
        <xdr:cNvPr id="72" name="Straight Arrow Connector 71"/>
        <xdr:cNvCxnSpPr>
          <a:endCxn id="65" idx="1"/>
        </xdr:cNvCxnSpPr>
      </xdr:nvCxnSpPr>
      <xdr:spPr>
        <a:xfrm flipV="1">
          <a:off x="12715875" y="3910048"/>
          <a:ext cx="813831" cy="50955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79346</xdr:colOff>
      <xdr:row>26</xdr:row>
      <xdr:rowOff>46363</xdr:rowOff>
    </xdr:from>
    <xdr:to>
      <xdr:col>23</xdr:col>
      <xdr:colOff>234825</xdr:colOff>
      <xdr:row>29</xdr:row>
      <xdr:rowOff>72996</xdr:rowOff>
    </xdr:to>
    <xdr:sp macro="" textlink="">
      <xdr:nvSpPr>
        <xdr:cNvPr id="73" name="TextBox 160"/>
        <xdr:cNvSpPr txBox="1"/>
      </xdr:nvSpPr>
      <xdr:spPr>
        <a:xfrm>
          <a:off x="13490546" y="4256413"/>
          <a:ext cx="765079" cy="512408"/>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New to state-funded</a:t>
          </a:r>
          <a:r>
            <a:rPr lang="en-GB" sz="800" baseline="0"/>
            <a:t> sector</a:t>
          </a:r>
          <a:r>
            <a:rPr lang="en-GB" sz="800"/>
            <a:t> expected</a:t>
          </a:r>
        </a:p>
      </xdr:txBody>
    </xdr:sp>
    <xdr:clientData/>
  </xdr:twoCellAnchor>
  <xdr:twoCellAnchor>
    <xdr:from>
      <xdr:col>22</xdr:col>
      <xdr:colOff>95220</xdr:colOff>
      <xdr:row>30</xdr:row>
      <xdr:rowOff>26466</xdr:rowOff>
    </xdr:from>
    <xdr:to>
      <xdr:col>23</xdr:col>
      <xdr:colOff>371282</xdr:colOff>
      <xdr:row>33</xdr:row>
      <xdr:rowOff>66675</xdr:rowOff>
    </xdr:to>
    <xdr:sp macro="" textlink="">
      <xdr:nvSpPr>
        <xdr:cNvPr id="74" name="TextBox 160"/>
        <xdr:cNvSpPr txBox="1"/>
      </xdr:nvSpPr>
      <xdr:spPr>
        <a:xfrm>
          <a:off x="13506420" y="4884216"/>
          <a:ext cx="885662" cy="525984"/>
        </a:xfrm>
        <a:prstGeom prst="rect">
          <a:avLst/>
        </a:prstGeom>
        <a:solidFill>
          <a:srgbClr val="FFFF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800"/>
            </a:lnSpc>
          </a:pPr>
          <a:r>
            <a:rPr lang="en-GB" sz="800"/>
            <a:t>Total NQT</a:t>
          </a:r>
          <a:r>
            <a:rPr lang="en-GB" sz="800" baseline="0"/>
            <a:t> entrants </a:t>
          </a:r>
          <a:r>
            <a:rPr lang="en-GB" sz="800"/>
            <a:t>required </a:t>
          </a:r>
        </a:p>
      </xdr:txBody>
    </xdr:sp>
    <xdr:clientData/>
  </xdr:twoCellAnchor>
  <xdr:twoCellAnchor>
    <xdr:from>
      <xdr:col>20</xdr:col>
      <xdr:colOff>533400</xdr:colOff>
      <xdr:row>30</xdr:row>
      <xdr:rowOff>0</xdr:rowOff>
    </xdr:from>
    <xdr:to>
      <xdr:col>22</xdr:col>
      <xdr:colOff>95220</xdr:colOff>
      <xdr:row>31</xdr:row>
      <xdr:rowOff>127533</xdr:rowOff>
    </xdr:to>
    <xdr:cxnSp macro="">
      <xdr:nvCxnSpPr>
        <xdr:cNvPr id="75" name="Straight Arrow Connector 74"/>
        <xdr:cNvCxnSpPr>
          <a:endCxn id="74" idx="1"/>
        </xdr:cNvCxnSpPr>
      </xdr:nvCxnSpPr>
      <xdr:spPr>
        <a:xfrm>
          <a:off x="12725400" y="4857750"/>
          <a:ext cx="781020" cy="28945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538051</xdr:colOff>
      <xdr:row>33</xdr:row>
      <xdr:rowOff>66675</xdr:rowOff>
    </xdr:from>
    <xdr:to>
      <xdr:col>22</xdr:col>
      <xdr:colOff>584873</xdr:colOff>
      <xdr:row>36</xdr:row>
      <xdr:rowOff>19051</xdr:rowOff>
    </xdr:to>
    <xdr:cxnSp macro="">
      <xdr:nvCxnSpPr>
        <xdr:cNvPr id="76" name="Straight Arrow Connector 75"/>
        <xdr:cNvCxnSpPr>
          <a:stCxn id="74" idx="2"/>
          <a:endCxn id="77" idx="0"/>
        </xdr:cNvCxnSpPr>
      </xdr:nvCxnSpPr>
      <xdr:spPr>
        <a:xfrm>
          <a:off x="13949251" y="5410200"/>
          <a:ext cx="46822" cy="438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36</xdr:row>
      <xdr:rowOff>19051</xdr:rowOff>
    </xdr:from>
    <xdr:to>
      <xdr:col>23</xdr:col>
      <xdr:colOff>541096</xdr:colOff>
      <xdr:row>38</xdr:row>
      <xdr:rowOff>90113</xdr:rowOff>
    </xdr:to>
    <xdr:sp macro="" textlink="">
      <xdr:nvSpPr>
        <xdr:cNvPr id="77" name="TextBox 160"/>
        <xdr:cNvSpPr txBox="1"/>
      </xdr:nvSpPr>
      <xdr:spPr>
        <a:xfrm>
          <a:off x="13430250" y="5848351"/>
          <a:ext cx="1131646" cy="394912"/>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a:t>
          </a:r>
          <a:r>
            <a:rPr lang="en-GB" sz="800" baseline="0"/>
            <a:t> non PG ITT </a:t>
          </a:r>
          <a:r>
            <a:rPr lang="en-GB" sz="800"/>
            <a:t>NQT entrants</a:t>
          </a:r>
        </a:p>
      </xdr:txBody>
    </xdr:sp>
    <xdr:clientData/>
  </xdr:twoCellAnchor>
  <xdr:twoCellAnchor>
    <xdr:from>
      <xdr:col>24</xdr:col>
      <xdr:colOff>6351</xdr:colOff>
      <xdr:row>31</xdr:row>
      <xdr:rowOff>41275</xdr:rowOff>
    </xdr:from>
    <xdr:to>
      <xdr:col>25</xdr:col>
      <xdr:colOff>130246</xdr:colOff>
      <xdr:row>34</xdr:row>
      <xdr:rowOff>42401</xdr:rowOff>
    </xdr:to>
    <xdr:sp macro="" textlink="">
      <xdr:nvSpPr>
        <xdr:cNvPr id="78" name="TextBox 160"/>
        <xdr:cNvSpPr txBox="1"/>
      </xdr:nvSpPr>
      <xdr:spPr>
        <a:xfrm>
          <a:off x="14636751" y="5060950"/>
          <a:ext cx="733495" cy="486901"/>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Outputs for conversion</a:t>
          </a:r>
          <a:r>
            <a:rPr lang="en-GB" sz="800" baseline="0"/>
            <a:t> rates</a:t>
          </a:r>
          <a:endParaRPr lang="en-GB" sz="800"/>
        </a:p>
      </xdr:txBody>
    </xdr:sp>
    <xdr:clientData/>
  </xdr:twoCellAnchor>
  <xdr:twoCellAnchor>
    <xdr:from>
      <xdr:col>23</xdr:col>
      <xdr:colOff>540793</xdr:colOff>
      <xdr:row>34</xdr:row>
      <xdr:rowOff>42401</xdr:rowOff>
    </xdr:from>
    <xdr:to>
      <xdr:col>24</xdr:col>
      <xdr:colOff>382916</xdr:colOff>
      <xdr:row>37</xdr:row>
      <xdr:rowOff>63985</xdr:rowOff>
    </xdr:to>
    <xdr:cxnSp macro="">
      <xdr:nvCxnSpPr>
        <xdr:cNvPr id="79" name="Straight Arrow Connector 78"/>
        <xdr:cNvCxnSpPr>
          <a:stCxn id="77" idx="3"/>
          <a:endCxn id="78" idx="2"/>
        </xdr:cNvCxnSpPr>
      </xdr:nvCxnSpPr>
      <xdr:spPr>
        <a:xfrm flipV="1">
          <a:off x="14561593" y="5547851"/>
          <a:ext cx="451723" cy="50735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293942</xdr:colOff>
      <xdr:row>38</xdr:row>
      <xdr:rowOff>57150</xdr:rowOff>
    </xdr:from>
    <xdr:to>
      <xdr:col>22</xdr:col>
      <xdr:colOff>19050</xdr:colOff>
      <xdr:row>42</xdr:row>
      <xdr:rowOff>148493</xdr:rowOff>
    </xdr:to>
    <xdr:cxnSp macro="">
      <xdr:nvCxnSpPr>
        <xdr:cNvPr id="80" name="Straight Arrow Connector 79"/>
        <xdr:cNvCxnSpPr>
          <a:stCxn id="51" idx="3"/>
        </xdr:cNvCxnSpPr>
      </xdr:nvCxnSpPr>
      <xdr:spPr>
        <a:xfrm flipV="1">
          <a:off x="9437942" y="6210300"/>
          <a:ext cx="3992308" cy="73904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37037</xdr:colOff>
      <xdr:row>37</xdr:row>
      <xdr:rowOff>54582</xdr:rowOff>
    </xdr:from>
    <xdr:to>
      <xdr:col>22</xdr:col>
      <xdr:colOff>19050</xdr:colOff>
      <xdr:row>38</xdr:row>
      <xdr:rowOff>81607</xdr:rowOff>
    </xdr:to>
    <xdr:cxnSp macro="">
      <xdr:nvCxnSpPr>
        <xdr:cNvPr id="81" name="Straight Arrow Connector 80"/>
        <xdr:cNvCxnSpPr>
          <a:stCxn id="52" idx="3"/>
          <a:endCxn id="77" idx="1"/>
        </xdr:cNvCxnSpPr>
      </xdr:nvCxnSpPr>
      <xdr:spPr>
        <a:xfrm flipV="1">
          <a:off x="9181037" y="6045807"/>
          <a:ext cx="4249213" cy="1889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382624</xdr:colOff>
      <xdr:row>28</xdr:row>
      <xdr:rowOff>16852</xdr:rowOff>
    </xdr:from>
    <xdr:to>
      <xdr:col>24</xdr:col>
      <xdr:colOff>400975</xdr:colOff>
      <xdr:row>31</xdr:row>
      <xdr:rowOff>41275</xdr:rowOff>
    </xdr:to>
    <xdr:cxnSp macro="">
      <xdr:nvCxnSpPr>
        <xdr:cNvPr id="82" name="Straight Arrow Connector 81"/>
        <xdr:cNvCxnSpPr>
          <a:stCxn id="78" idx="0"/>
          <a:endCxn id="83" idx="2"/>
        </xdr:cNvCxnSpPr>
      </xdr:nvCxnSpPr>
      <xdr:spPr>
        <a:xfrm flipV="1">
          <a:off x="15013024" y="4550752"/>
          <a:ext cx="18351" cy="5101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58212</xdr:colOff>
      <xdr:row>25</xdr:row>
      <xdr:rowOff>90593</xdr:rowOff>
    </xdr:from>
    <xdr:to>
      <xdr:col>25</xdr:col>
      <xdr:colOff>152518</xdr:colOff>
      <xdr:row>28</xdr:row>
      <xdr:rowOff>17101</xdr:rowOff>
    </xdr:to>
    <xdr:sp macro="" textlink="">
      <xdr:nvSpPr>
        <xdr:cNvPr id="83" name="TextBox 160"/>
        <xdr:cNvSpPr txBox="1"/>
      </xdr:nvSpPr>
      <xdr:spPr>
        <a:xfrm>
          <a:off x="14688612" y="4138718"/>
          <a:ext cx="703906" cy="412283"/>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Conversion rates table</a:t>
          </a:r>
        </a:p>
      </xdr:txBody>
    </xdr:sp>
    <xdr:clientData/>
  </xdr:twoCellAnchor>
  <xdr:twoCellAnchor>
    <xdr:from>
      <xdr:col>26</xdr:col>
      <xdr:colOff>198120</xdr:colOff>
      <xdr:row>17</xdr:row>
      <xdr:rowOff>154305</xdr:rowOff>
    </xdr:from>
    <xdr:to>
      <xdr:col>27</xdr:col>
      <xdr:colOff>476246</xdr:colOff>
      <xdr:row>21</xdr:row>
      <xdr:rowOff>28719</xdr:rowOff>
    </xdr:to>
    <xdr:sp macro="" textlink="">
      <xdr:nvSpPr>
        <xdr:cNvPr id="84" name="TextBox 160"/>
        <xdr:cNvSpPr txBox="1"/>
      </xdr:nvSpPr>
      <xdr:spPr>
        <a:xfrm>
          <a:off x="16047720" y="2907030"/>
          <a:ext cx="887726" cy="522114"/>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Other output</a:t>
          </a:r>
          <a:r>
            <a:rPr lang="en-GB" sz="800" baseline="0"/>
            <a:t> tabs including  projections and historical data</a:t>
          </a:r>
          <a:endParaRPr lang="en-GB" sz="800"/>
        </a:p>
      </xdr:txBody>
    </xdr:sp>
    <xdr:clientData/>
  </xdr:twoCellAnchor>
  <xdr:twoCellAnchor>
    <xdr:from>
      <xdr:col>25</xdr:col>
      <xdr:colOff>152518</xdr:colOff>
      <xdr:row>21</xdr:row>
      <xdr:rowOff>28719</xdr:rowOff>
    </xdr:from>
    <xdr:to>
      <xdr:col>27</xdr:col>
      <xdr:colOff>32383</xdr:colOff>
      <xdr:row>26</xdr:row>
      <xdr:rowOff>134810</xdr:rowOff>
    </xdr:to>
    <xdr:cxnSp macro="">
      <xdr:nvCxnSpPr>
        <xdr:cNvPr id="85" name="Straight Arrow Connector 84"/>
        <xdr:cNvCxnSpPr>
          <a:stCxn id="83" idx="3"/>
          <a:endCxn id="84" idx="2"/>
        </xdr:cNvCxnSpPr>
      </xdr:nvCxnSpPr>
      <xdr:spPr>
        <a:xfrm flipV="1">
          <a:off x="15392518" y="3429144"/>
          <a:ext cx="1099065" cy="91571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11</xdr:row>
      <xdr:rowOff>28576</xdr:rowOff>
    </xdr:from>
    <xdr:to>
      <xdr:col>10</xdr:col>
      <xdr:colOff>438150</xdr:colOff>
      <xdr:row>13</xdr:row>
      <xdr:rowOff>152400</xdr:rowOff>
    </xdr:to>
    <xdr:sp macro="" textlink="">
      <xdr:nvSpPr>
        <xdr:cNvPr id="86" name="TextBox 158"/>
        <xdr:cNvSpPr txBox="1"/>
      </xdr:nvSpPr>
      <xdr:spPr>
        <a:xfrm>
          <a:off x="5743575" y="1809751"/>
          <a:ext cx="790575" cy="447674"/>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Increased EBacc entry scenario data</a:t>
          </a:r>
        </a:p>
      </xdr:txBody>
    </xdr:sp>
    <xdr:clientData/>
  </xdr:twoCellAnchor>
  <xdr:twoCellAnchor>
    <xdr:from>
      <xdr:col>10</xdr:col>
      <xdr:colOff>42863</xdr:colOff>
      <xdr:row>10</xdr:row>
      <xdr:rowOff>27996</xdr:rowOff>
    </xdr:from>
    <xdr:to>
      <xdr:col>10</xdr:col>
      <xdr:colOff>52422</xdr:colOff>
      <xdr:row>11</xdr:row>
      <xdr:rowOff>28576</xdr:rowOff>
    </xdr:to>
    <xdr:cxnSp macro="">
      <xdr:nvCxnSpPr>
        <xdr:cNvPr id="87" name="Straight Arrow Connector 86"/>
        <xdr:cNvCxnSpPr>
          <a:stCxn id="14" idx="2"/>
          <a:endCxn id="86" idx="0"/>
        </xdr:cNvCxnSpPr>
      </xdr:nvCxnSpPr>
      <xdr:spPr>
        <a:xfrm flipH="1">
          <a:off x="6138863" y="1647246"/>
          <a:ext cx="9559" cy="16250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26194</xdr:colOff>
      <xdr:row>13</xdr:row>
      <xdr:rowOff>152400</xdr:rowOff>
    </xdr:from>
    <xdr:to>
      <xdr:col>12</xdr:col>
      <xdr:colOff>152400</xdr:colOff>
      <xdr:row>18</xdr:row>
      <xdr:rowOff>152400</xdr:rowOff>
    </xdr:to>
    <xdr:cxnSp macro="">
      <xdr:nvCxnSpPr>
        <xdr:cNvPr id="88" name="Straight Arrow Connector 87"/>
        <xdr:cNvCxnSpPr>
          <a:stCxn id="86" idx="2"/>
        </xdr:cNvCxnSpPr>
      </xdr:nvCxnSpPr>
      <xdr:spPr>
        <a:xfrm>
          <a:off x="6455569" y="2262188"/>
          <a:ext cx="1412081" cy="8096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476250</xdr:colOff>
      <xdr:row>10</xdr:row>
      <xdr:rowOff>38100</xdr:rowOff>
    </xdr:from>
    <xdr:to>
      <xdr:col>4</xdr:col>
      <xdr:colOff>282571</xdr:colOff>
      <xdr:row>12</xdr:row>
      <xdr:rowOff>151036</xdr:rowOff>
    </xdr:to>
    <xdr:sp macro="" textlink="">
      <xdr:nvSpPr>
        <xdr:cNvPr id="89" name="TextBox 160"/>
        <xdr:cNvSpPr txBox="1"/>
      </xdr:nvSpPr>
      <xdr:spPr>
        <a:xfrm>
          <a:off x="1695450" y="1657350"/>
          <a:ext cx="1025521"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ITT outputs sheet</a:t>
          </a:r>
        </a:p>
      </xdr:txBody>
    </xdr:sp>
    <xdr:clientData/>
  </xdr:twoCellAnchor>
  <xdr:twoCellAnchor>
    <xdr:from>
      <xdr:col>22</xdr:col>
      <xdr:colOff>409575</xdr:colOff>
      <xdr:row>18</xdr:row>
      <xdr:rowOff>9525</xdr:rowOff>
    </xdr:from>
    <xdr:to>
      <xdr:col>24</xdr:col>
      <xdr:colOff>206380</xdr:colOff>
      <xdr:row>21</xdr:row>
      <xdr:rowOff>132763</xdr:rowOff>
    </xdr:to>
    <xdr:sp macro="" textlink="">
      <xdr:nvSpPr>
        <xdr:cNvPr id="90" name="TextBox 160"/>
        <xdr:cNvSpPr txBox="1"/>
      </xdr:nvSpPr>
      <xdr:spPr>
        <a:xfrm>
          <a:off x="13820775" y="2924175"/>
          <a:ext cx="1016005" cy="609013"/>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OUTPUTS OF ITT PLACES</a:t>
          </a:r>
        </a:p>
      </xdr:txBody>
    </xdr:sp>
    <xdr:clientData/>
  </xdr:twoCellAnchor>
  <xdr:twoCellAnchor>
    <xdr:from>
      <xdr:col>23</xdr:col>
      <xdr:colOff>307978</xdr:colOff>
      <xdr:row>21</xdr:row>
      <xdr:rowOff>132763</xdr:rowOff>
    </xdr:from>
    <xdr:to>
      <xdr:col>24</xdr:col>
      <xdr:colOff>410165</xdr:colOff>
      <xdr:row>25</xdr:row>
      <xdr:rowOff>90593</xdr:rowOff>
    </xdr:to>
    <xdr:cxnSp macro="">
      <xdr:nvCxnSpPr>
        <xdr:cNvPr id="91" name="Straight Arrow Connector 90"/>
        <xdr:cNvCxnSpPr>
          <a:stCxn id="83" idx="0"/>
          <a:endCxn id="90" idx="2"/>
        </xdr:cNvCxnSpPr>
      </xdr:nvCxnSpPr>
      <xdr:spPr>
        <a:xfrm flipH="1" flipV="1">
          <a:off x="14328778" y="3533188"/>
          <a:ext cx="711787" cy="60553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515334</xdr:colOff>
      <xdr:row>16</xdr:row>
      <xdr:rowOff>114304</xdr:rowOff>
    </xdr:from>
    <xdr:to>
      <xdr:col>16</xdr:col>
      <xdr:colOff>701131</xdr:colOff>
      <xdr:row>23</xdr:row>
      <xdr:rowOff>89535</xdr:rowOff>
    </xdr:to>
    <xdr:cxnSp macro="">
      <xdr:nvCxnSpPr>
        <xdr:cNvPr id="92" name="Straight Arrow Connector 91"/>
        <xdr:cNvCxnSpPr>
          <a:stCxn id="50" idx="0"/>
        </xdr:cNvCxnSpPr>
      </xdr:nvCxnSpPr>
      <xdr:spPr>
        <a:xfrm flipV="1">
          <a:off x="9049734" y="2705104"/>
          <a:ext cx="1300222" cy="110870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604838</xdr:colOff>
      <xdr:row>18</xdr:row>
      <xdr:rowOff>133350</xdr:rowOff>
    </xdr:from>
    <xdr:to>
      <xdr:col>21</xdr:col>
      <xdr:colOff>28610</xdr:colOff>
      <xdr:row>21</xdr:row>
      <xdr:rowOff>142875</xdr:rowOff>
    </xdr:to>
    <xdr:sp macro="" textlink="">
      <xdr:nvSpPr>
        <xdr:cNvPr id="93" name="TextBox 160"/>
        <xdr:cNvSpPr txBox="1"/>
      </xdr:nvSpPr>
      <xdr:spPr>
        <a:xfrm>
          <a:off x="13006388" y="3052763"/>
          <a:ext cx="728697" cy="49530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Check of all entrant numbers</a:t>
          </a:r>
        </a:p>
      </xdr:txBody>
    </xdr:sp>
    <xdr:clientData/>
  </xdr:twoCellAnchor>
  <xdr:twoCellAnchor>
    <xdr:from>
      <xdr:col>20</xdr:col>
      <xdr:colOff>228600</xdr:colOff>
      <xdr:row>21</xdr:row>
      <xdr:rowOff>142875</xdr:rowOff>
    </xdr:from>
    <xdr:to>
      <xdr:col>20</xdr:col>
      <xdr:colOff>316724</xdr:colOff>
      <xdr:row>26</xdr:row>
      <xdr:rowOff>123825</xdr:rowOff>
    </xdr:to>
    <xdr:cxnSp macro="">
      <xdr:nvCxnSpPr>
        <xdr:cNvPr id="94" name="Straight Arrow Connector 93"/>
        <xdr:cNvCxnSpPr>
          <a:endCxn id="93" idx="2"/>
        </xdr:cNvCxnSpPr>
      </xdr:nvCxnSpPr>
      <xdr:spPr>
        <a:xfrm flipV="1">
          <a:off x="13282613" y="3548063"/>
          <a:ext cx="88124" cy="7905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200026</xdr:colOff>
      <xdr:row>32</xdr:row>
      <xdr:rowOff>1904</xdr:rowOff>
    </xdr:from>
    <xdr:to>
      <xdr:col>1</xdr:col>
      <xdr:colOff>304832</xdr:colOff>
      <xdr:row>35</xdr:row>
      <xdr:rowOff>1904</xdr:rowOff>
    </xdr:to>
    <xdr:sp macro="" textlink="">
      <xdr:nvSpPr>
        <xdr:cNvPr id="95" name="TextBox 158"/>
        <xdr:cNvSpPr txBox="1"/>
      </xdr:nvSpPr>
      <xdr:spPr>
        <a:xfrm>
          <a:off x="200026" y="5183504"/>
          <a:ext cx="714406" cy="4857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Changes in teaching hours</a:t>
          </a:r>
        </a:p>
      </xdr:txBody>
    </xdr:sp>
    <xdr:clientData/>
  </xdr:twoCellAnchor>
  <xdr:twoCellAnchor>
    <xdr:from>
      <xdr:col>0</xdr:col>
      <xdr:colOff>514350</xdr:colOff>
      <xdr:row>22</xdr:row>
      <xdr:rowOff>142875</xdr:rowOff>
    </xdr:from>
    <xdr:to>
      <xdr:col>0</xdr:col>
      <xdr:colOff>557229</xdr:colOff>
      <xdr:row>32</xdr:row>
      <xdr:rowOff>1904</xdr:rowOff>
    </xdr:to>
    <xdr:cxnSp macro="">
      <xdr:nvCxnSpPr>
        <xdr:cNvPr id="96" name="Straight Arrow Connector 95"/>
        <xdr:cNvCxnSpPr>
          <a:endCxn id="95" idx="0"/>
        </xdr:cNvCxnSpPr>
      </xdr:nvCxnSpPr>
      <xdr:spPr>
        <a:xfrm>
          <a:off x="514350" y="3705225"/>
          <a:ext cx="42879" cy="14782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10</xdr:col>
      <xdr:colOff>190582</xdr:colOff>
      <xdr:row>6</xdr:row>
      <xdr:rowOff>161240</xdr:rowOff>
    </xdr:to>
    <xdr:sp macro="" textlink="">
      <xdr:nvSpPr>
        <xdr:cNvPr id="97" name="TextBox 158"/>
        <xdr:cNvSpPr txBox="1"/>
      </xdr:nvSpPr>
      <xdr:spPr>
        <a:xfrm>
          <a:off x="5486400" y="809625"/>
          <a:ext cx="800182"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Pupils data scenarios</a:t>
          </a:r>
        </a:p>
      </xdr:txBody>
    </xdr:sp>
    <xdr:clientData/>
  </xdr:twoCellAnchor>
  <xdr:twoCellAnchor>
    <xdr:from>
      <xdr:col>0</xdr:col>
      <xdr:colOff>495300</xdr:colOff>
      <xdr:row>5</xdr:row>
      <xdr:rowOff>161583</xdr:rowOff>
    </xdr:from>
    <xdr:to>
      <xdr:col>9</xdr:col>
      <xdr:colOff>0</xdr:colOff>
      <xdr:row>20</xdr:row>
      <xdr:rowOff>142875</xdr:rowOff>
    </xdr:to>
    <xdr:cxnSp macro="">
      <xdr:nvCxnSpPr>
        <xdr:cNvPr id="98" name="Straight Arrow Connector 97"/>
        <xdr:cNvCxnSpPr>
          <a:endCxn id="97" idx="1"/>
        </xdr:cNvCxnSpPr>
      </xdr:nvCxnSpPr>
      <xdr:spPr>
        <a:xfrm flipV="1">
          <a:off x="495300" y="971208"/>
          <a:ext cx="4991100" cy="24101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190582</xdr:colOff>
      <xdr:row>5</xdr:row>
      <xdr:rowOff>76200</xdr:rowOff>
    </xdr:from>
    <xdr:to>
      <xdr:col>19</xdr:col>
      <xdr:colOff>152400</xdr:colOff>
      <xdr:row>5</xdr:row>
      <xdr:rowOff>161583</xdr:rowOff>
    </xdr:to>
    <xdr:cxnSp macro="">
      <xdr:nvCxnSpPr>
        <xdr:cNvPr id="99" name="Straight Arrow Connector 98"/>
        <xdr:cNvCxnSpPr>
          <a:stCxn id="97" idx="3"/>
        </xdr:cNvCxnSpPr>
      </xdr:nvCxnSpPr>
      <xdr:spPr>
        <a:xfrm flipV="1">
          <a:off x="6286582" y="885825"/>
          <a:ext cx="5448218" cy="8538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352425</xdr:colOff>
      <xdr:row>14</xdr:row>
      <xdr:rowOff>0</xdr:rowOff>
    </xdr:from>
    <xdr:to>
      <xdr:col>26</xdr:col>
      <xdr:colOff>149230</xdr:colOff>
      <xdr:row>16</xdr:row>
      <xdr:rowOff>112936</xdr:rowOff>
    </xdr:to>
    <xdr:sp macro="" textlink="">
      <xdr:nvSpPr>
        <xdr:cNvPr id="100" name="TextBox 160"/>
        <xdr:cNvSpPr txBox="1"/>
      </xdr:nvSpPr>
      <xdr:spPr>
        <a:xfrm>
          <a:off x="14982825" y="2266950"/>
          <a:ext cx="1016005"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SUMMARY OUTPUTS</a:t>
          </a:r>
        </a:p>
      </xdr:txBody>
    </xdr:sp>
    <xdr:clientData/>
  </xdr:twoCellAnchor>
  <xdr:twoCellAnchor>
    <xdr:from>
      <xdr:col>23</xdr:col>
      <xdr:colOff>307978</xdr:colOff>
      <xdr:row>15</xdr:row>
      <xdr:rowOff>56468</xdr:rowOff>
    </xdr:from>
    <xdr:to>
      <xdr:col>24</xdr:col>
      <xdr:colOff>352425</xdr:colOff>
      <xdr:row>18</xdr:row>
      <xdr:rowOff>9525</xdr:rowOff>
    </xdr:to>
    <xdr:cxnSp macro="">
      <xdr:nvCxnSpPr>
        <xdr:cNvPr id="101" name="Straight Arrow Connector 100"/>
        <xdr:cNvCxnSpPr>
          <a:stCxn id="90" idx="0"/>
          <a:endCxn id="100" idx="1"/>
        </xdr:cNvCxnSpPr>
      </xdr:nvCxnSpPr>
      <xdr:spPr>
        <a:xfrm flipV="1">
          <a:off x="14328778" y="2485343"/>
          <a:ext cx="654047" cy="43883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149230</xdr:colOff>
      <xdr:row>15</xdr:row>
      <xdr:rowOff>56468</xdr:rowOff>
    </xdr:from>
    <xdr:to>
      <xdr:col>27</xdr:col>
      <xdr:colOff>32383</xdr:colOff>
      <xdr:row>17</xdr:row>
      <xdr:rowOff>154305</xdr:rowOff>
    </xdr:to>
    <xdr:cxnSp macro="">
      <xdr:nvCxnSpPr>
        <xdr:cNvPr id="102" name="Straight Arrow Connector 101"/>
        <xdr:cNvCxnSpPr>
          <a:stCxn id="84" idx="0"/>
          <a:endCxn id="100" idx="3"/>
        </xdr:cNvCxnSpPr>
      </xdr:nvCxnSpPr>
      <xdr:spPr>
        <a:xfrm flipH="1" flipV="1">
          <a:off x="15998830" y="2485343"/>
          <a:ext cx="492753" cy="42168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138113</xdr:colOff>
      <xdr:row>19</xdr:row>
      <xdr:rowOff>38099</xdr:rowOff>
    </xdr:from>
    <xdr:to>
      <xdr:col>22</xdr:col>
      <xdr:colOff>238125</xdr:colOff>
      <xdr:row>22</xdr:row>
      <xdr:rowOff>76199</xdr:rowOff>
    </xdr:to>
    <xdr:sp macro="" textlink="">
      <xdr:nvSpPr>
        <xdr:cNvPr id="106" name="TextBox 160"/>
        <xdr:cNvSpPr txBox="1"/>
      </xdr:nvSpPr>
      <xdr:spPr>
        <a:xfrm>
          <a:off x="13844588" y="3119437"/>
          <a:ext cx="752475" cy="5238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Entrants via other initiatives</a:t>
          </a:r>
        </a:p>
      </xdr:txBody>
    </xdr:sp>
    <xdr:clientData/>
  </xdr:twoCellAnchor>
  <xdr:twoCellAnchor>
    <xdr:from>
      <xdr:col>20</xdr:col>
      <xdr:colOff>400050</xdr:colOff>
      <xdr:row>22</xdr:row>
      <xdr:rowOff>76199</xdr:rowOff>
    </xdr:from>
    <xdr:to>
      <xdr:col>21</xdr:col>
      <xdr:colOff>514351</xdr:colOff>
      <xdr:row>26</xdr:row>
      <xdr:rowOff>133350</xdr:rowOff>
    </xdr:to>
    <xdr:cxnSp macro="">
      <xdr:nvCxnSpPr>
        <xdr:cNvPr id="108" name="Straight Arrow Connector 107"/>
        <xdr:cNvCxnSpPr>
          <a:endCxn id="106" idx="2"/>
        </xdr:cNvCxnSpPr>
      </xdr:nvCxnSpPr>
      <xdr:spPr>
        <a:xfrm flipV="1">
          <a:off x="13454063" y="3643312"/>
          <a:ext cx="766763" cy="7048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2571750</xdr:colOff>
      <xdr:row>84</xdr:row>
      <xdr:rowOff>38100</xdr:rowOff>
    </xdr:from>
    <xdr:to>
      <xdr:col>11</xdr:col>
      <xdr:colOff>495300</xdr:colOff>
      <xdr:row>105</xdr:row>
      <xdr:rowOff>104775</xdr:rowOff>
    </xdr:to>
    <xdr:graphicFrame macro="">
      <xdr:nvGraphicFramePr>
        <xdr:cNvPr id="12402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485775</xdr:colOff>
      <xdr:row>84</xdr:row>
      <xdr:rowOff>38100</xdr:rowOff>
    </xdr:from>
    <xdr:to>
      <xdr:col>21</xdr:col>
      <xdr:colOff>342900</xdr:colOff>
      <xdr:row>105</xdr:row>
      <xdr:rowOff>114300</xdr:rowOff>
    </xdr:to>
    <xdr:graphicFrame macro="">
      <xdr:nvGraphicFramePr>
        <xdr:cNvPr id="12402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2571750</xdr:colOff>
      <xdr:row>105</xdr:row>
      <xdr:rowOff>104775</xdr:rowOff>
    </xdr:from>
    <xdr:to>
      <xdr:col>11</xdr:col>
      <xdr:colOff>485775</xdr:colOff>
      <xdr:row>127</xdr:row>
      <xdr:rowOff>19050</xdr:rowOff>
    </xdr:to>
    <xdr:graphicFrame macro="">
      <xdr:nvGraphicFramePr>
        <xdr:cNvPr id="12402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485775</xdr:colOff>
      <xdr:row>105</xdr:row>
      <xdr:rowOff>104775</xdr:rowOff>
    </xdr:from>
    <xdr:to>
      <xdr:col>21</xdr:col>
      <xdr:colOff>342900</xdr:colOff>
      <xdr:row>127</xdr:row>
      <xdr:rowOff>19050</xdr:rowOff>
    </xdr:to>
    <xdr:graphicFrame macro="">
      <xdr:nvGraphicFramePr>
        <xdr:cNvPr id="12402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485775</xdr:colOff>
      <xdr:row>127</xdr:row>
      <xdr:rowOff>19050</xdr:rowOff>
    </xdr:from>
    <xdr:to>
      <xdr:col>21</xdr:col>
      <xdr:colOff>342900</xdr:colOff>
      <xdr:row>148</xdr:row>
      <xdr:rowOff>85725</xdr:rowOff>
    </xdr:to>
    <xdr:graphicFrame macro="">
      <xdr:nvGraphicFramePr>
        <xdr:cNvPr id="12402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2571750</xdr:colOff>
      <xdr:row>148</xdr:row>
      <xdr:rowOff>85725</xdr:rowOff>
    </xdr:from>
    <xdr:to>
      <xdr:col>11</xdr:col>
      <xdr:colOff>485775</xdr:colOff>
      <xdr:row>169</xdr:row>
      <xdr:rowOff>152400</xdr:rowOff>
    </xdr:to>
    <xdr:graphicFrame macro="">
      <xdr:nvGraphicFramePr>
        <xdr:cNvPr id="1240270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2571750</xdr:colOff>
      <xdr:row>127</xdr:row>
      <xdr:rowOff>19050</xdr:rowOff>
    </xdr:from>
    <xdr:to>
      <xdr:col>11</xdr:col>
      <xdr:colOff>485775</xdr:colOff>
      <xdr:row>148</xdr:row>
      <xdr:rowOff>85725</xdr:rowOff>
    </xdr:to>
    <xdr:graphicFrame macro="">
      <xdr:nvGraphicFramePr>
        <xdr:cNvPr id="124027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485775</xdr:colOff>
      <xdr:row>148</xdr:row>
      <xdr:rowOff>85725</xdr:rowOff>
    </xdr:from>
    <xdr:to>
      <xdr:col>21</xdr:col>
      <xdr:colOff>342900</xdr:colOff>
      <xdr:row>169</xdr:row>
      <xdr:rowOff>152400</xdr:rowOff>
    </xdr:to>
    <xdr:graphicFrame macro="">
      <xdr:nvGraphicFramePr>
        <xdr:cNvPr id="1240270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2090738</xdr:colOff>
      <xdr:row>39</xdr:row>
      <xdr:rowOff>85725</xdr:rowOff>
    </xdr:from>
    <xdr:to>
      <xdr:col>11</xdr:col>
      <xdr:colOff>19050</xdr:colOff>
      <xdr:row>62</xdr:row>
      <xdr:rowOff>76200</xdr:rowOff>
    </xdr:to>
    <xdr:graphicFrame macro="">
      <xdr:nvGraphicFramePr>
        <xdr:cNvPr id="124119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19049</xdr:colOff>
      <xdr:row>39</xdr:row>
      <xdr:rowOff>85725</xdr:rowOff>
    </xdr:from>
    <xdr:to>
      <xdr:col>20</xdr:col>
      <xdr:colOff>161924</xdr:colOff>
      <xdr:row>62</xdr:row>
      <xdr:rowOff>76200</xdr:rowOff>
    </xdr:to>
    <xdr:graphicFrame macro="">
      <xdr:nvGraphicFramePr>
        <xdr:cNvPr id="124119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2090738</xdr:colOff>
      <xdr:row>62</xdr:row>
      <xdr:rowOff>76200</xdr:rowOff>
    </xdr:from>
    <xdr:to>
      <xdr:col>11</xdr:col>
      <xdr:colOff>19050</xdr:colOff>
      <xdr:row>85</xdr:row>
      <xdr:rowOff>57150</xdr:rowOff>
    </xdr:to>
    <xdr:graphicFrame macro="">
      <xdr:nvGraphicFramePr>
        <xdr:cNvPr id="124119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xdr:colOff>
      <xdr:row>62</xdr:row>
      <xdr:rowOff>76200</xdr:rowOff>
    </xdr:from>
    <xdr:to>
      <xdr:col>20</xdr:col>
      <xdr:colOff>161925</xdr:colOff>
      <xdr:row>85</xdr:row>
      <xdr:rowOff>57150</xdr:rowOff>
    </xdr:to>
    <xdr:graphicFrame macro="">
      <xdr:nvGraphicFramePr>
        <xdr:cNvPr id="124119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148</xdr:row>
          <xdr:rowOff>19050</xdr:rowOff>
        </xdr:from>
        <xdr:to>
          <xdr:col>2</xdr:col>
          <xdr:colOff>542925</xdr:colOff>
          <xdr:row>149</xdr:row>
          <xdr:rowOff>152400</xdr:rowOff>
        </xdr:to>
        <xdr:sp macro="" textlink="">
          <xdr:nvSpPr>
            <xdr:cNvPr id="12161025" name="Drop Down 238593" hidden="1">
              <a:extLst>
                <a:ext uri="{63B3BB69-23CF-44E3-9099-C40C66FF867C}">
                  <a14:compatExt spid="_x0000_s1216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19050</xdr:rowOff>
        </xdr:from>
        <xdr:to>
          <xdr:col>7</xdr:col>
          <xdr:colOff>400050</xdr:colOff>
          <xdr:row>150</xdr:row>
          <xdr:rowOff>0</xdr:rowOff>
        </xdr:to>
        <xdr:sp macro="" textlink="">
          <xdr:nvSpPr>
            <xdr:cNvPr id="12161027" name="Drop Down 238595" hidden="1">
              <a:extLst>
                <a:ext uri="{63B3BB69-23CF-44E3-9099-C40C66FF867C}">
                  <a14:compatExt spid="_x0000_s1216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175</xdr:row>
          <xdr:rowOff>0</xdr:rowOff>
        </xdr:from>
        <xdr:to>
          <xdr:col>2</xdr:col>
          <xdr:colOff>676275</xdr:colOff>
          <xdr:row>177</xdr:row>
          <xdr:rowOff>19050</xdr:rowOff>
        </xdr:to>
        <xdr:sp macro="" textlink="">
          <xdr:nvSpPr>
            <xdr:cNvPr id="12161028" name="Drop Down 238596" hidden="1">
              <a:extLst>
                <a:ext uri="{63B3BB69-23CF-44E3-9099-C40C66FF867C}">
                  <a14:compatExt spid="_x0000_s1216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175</xdr:row>
          <xdr:rowOff>9525</xdr:rowOff>
        </xdr:from>
        <xdr:to>
          <xdr:col>7</xdr:col>
          <xdr:colOff>400050</xdr:colOff>
          <xdr:row>177</xdr:row>
          <xdr:rowOff>47625</xdr:rowOff>
        </xdr:to>
        <xdr:sp macro="" textlink="">
          <xdr:nvSpPr>
            <xdr:cNvPr id="12161030" name="Drop Down 238598" hidden="1">
              <a:extLst>
                <a:ext uri="{63B3BB69-23CF-44E3-9099-C40C66FF867C}">
                  <a14:compatExt spid="_x0000_s1216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175</xdr:row>
          <xdr:rowOff>0</xdr:rowOff>
        </xdr:from>
        <xdr:to>
          <xdr:col>11</xdr:col>
          <xdr:colOff>400050</xdr:colOff>
          <xdr:row>177</xdr:row>
          <xdr:rowOff>57150</xdr:rowOff>
        </xdr:to>
        <xdr:sp macro="" textlink="">
          <xdr:nvSpPr>
            <xdr:cNvPr id="12161031" name="Drop Down 238599" hidden="1">
              <a:extLst>
                <a:ext uri="{63B3BB69-23CF-44E3-9099-C40C66FF867C}">
                  <a14:compatExt spid="_x0000_s1216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174</xdr:row>
          <xdr:rowOff>161925</xdr:rowOff>
        </xdr:from>
        <xdr:to>
          <xdr:col>15</xdr:col>
          <xdr:colOff>228600</xdr:colOff>
          <xdr:row>177</xdr:row>
          <xdr:rowOff>47625</xdr:rowOff>
        </xdr:to>
        <xdr:sp macro="" textlink="">
          <xdr:nvSpPr>
            <xdr:cNvPr id="12161032" name="Drop Down 238600" hidden="1">
              <a:extLst>
                <a:ext uri="{63B3BB69-23CF-44E3-9099-C40C66FF867C}">
                  <a14:compatExt spid="_x0000_s1216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3</xdr:col>
          <xdr:colOff>314325</xdr:colOff>
          <xdr:row>196</xdr:row>
          <xdr:rowOff>0</xdr:rowOff>
        </xdr:to>
        <xdr:sp macro="" textlink="">
          <xdr:nvSpPr>
            <xdr:cNvPr id="12161033" name="Drop Down 238601" hidden="1">
              <a:extLst>
                <a:ext uri="{63B3BB69-23CF-44E3-9099-C40C66FF867C}">
                  <a14:compatExt spid="_x0000_s1216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194</xdr:row>
          <xdr:rowOff>19050</xdr:rowOff>
        </xdr:from>
        <xdr:to>
          <xdr:col>8</xdr:col>
          <xdr:colOff>152400</xdr:colOff>
          <xdr:row>195</xdr:row>
          <xdr:rowOff>152400</xdr:rowOff>
        </xdr:to>
        <xdr:sp macro="" textlink="">
          <xdr:nvSpPr>
            <xdr:cNvPr id="12161034" name="Drop Down 238602" hidden="1">
              <a:extLst>
                <a:ext uri="{63B3BB69-23CF-44E3-9099-C40C66FF867C}">
                  <a14:compatExt spid="_x0000_s1216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213</xdr:row>
          <xdr:rowOff>19050</xdr:rowOff>
        </xdr:from>
        <xdr:to>
          <xdr:col>3</xdr:col>
          <xdr:colOff>219075</xdr:colOff>
          <xdr:row>215</xdr:row>
          <xdr:rowOff>0</xdr:rowOff>
        </xdr:to>
        <xdr:sp macro="" textlink="">
          <xdr:nvSpPr>
            <xdr:cNvPr id="12161035" name="Drop Down 238603" hidden="1">
              <a:extLst>
                <a:ext uri="{63B3BB69-23CF-44E3-9099-C40C66FF867C}">
                  <a14:compatExt spid="_x0000_s1216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213</xdr:row>
          <xdr:rowOff>0</xdr:rowOff>
        </xdr:from>
        <xdr:to>
          <xdr:col>8</xdr:col>
          <xdr:colOff>95250</xdr:colOff>
          <xdr:row>215</xdr:row>
          <xdr:rowOff>0</xdr:rowOff>
        </xdr:to>
        <xdr:sp macro="" textlink="">
          <xdr:nvSpPr>
            <xdr:cNvPr id="12161036" name="Drop Down 238604" hidden="1">
              <a:extLst>
                <a:ext uri="{63B3BB69-23CF-44E3-9099-C40C66FF867C}">
                  <a14:compatExt spid="_x0000_s1216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233</xdr:row>
          <xdr:rowOff>19050</xdr:rowOff>
        </xdr:from>
        <xdr:to>
          <xdr:col>3</xdr:col>
          <xdr:colOff>314325</xdr:colOff>
          <xdr:row>235</xdr:row>
          <xdr:rowOff>0</xdr:rowOff>
        </xdr:to>
        <xdr:sp macro="" textlink="">
          <xdr:nvSpPr>
            <xdr:cNvPr id="12161157" name="Drop Down 238725" hidden="1">
              <a:extLst>
                <a:ext uri="{63B3BB69-23CF-44E3-9099-C40C66FF867C}">
                  <a14:compatExt spid="_x0000_s1216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233</xdr:row>
          <xdr:rowOff>0</xdr:rowOff>
        </xdr:from>
        <xdr:to>
          <xdr:col>8</xdr:col>
          <xdr:colOff>228600</xdr:colOff>
          <xdr:row>235</xdr:row>
          <xdr:rowOff>0</xdr:rowOff>
        </xdr:to>
        <xdr:sp macro="" textlink="">
          <xdr:nvSpPr>
            <xdr:cNvPr id="12161158" name="Drop Down 238726" hidden="1">
              <a:extLst>
                <a:ext uri="{63B3BB69-23CF-44E3-9099-C40C66FF867C}">
                  <a14:compatExt spid="_x0000_s1216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259</xdr:row>
          <xdr:rowOff>152400</xdr:rowOff>
        </xdr:from>
        <xdr:to>
          <xdr:col>2</xdr:col>
          <xdr:colOff>542925</xdr:colOff>
          <xdr:row>262</xdr:row>
          <xdr:rowOff>38100</xdr:rowOff>
        </xdr:to>
        <xdr:sp macro="" textlink="">
          <xdr:nvSpPr>
            <xdr:cNvPr id="12161242" name="Drop Down 238810" hidden="1">
              <a:extLst>
                <a:ext uri="{63B3BB69-23CF-44E3-9099-C40C66FF867C}">
                  <a14:compatExt spid="_x0000_s1216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259</xdr:row>
          <xdr:rowOff>133350</xdr:rowOff>
        </xdr:from>
        <xdr:to>
          <xdr:col>7</xdr:col>
          <xdr:colOff>400050</xdr:colOff>
          <xdr:row>262</xdr:row>
          <xdr:rowOff>57150</xdr:rowOff>
        </xdr:to>
        <xdr:sp macro="" textlink="">
          <xdr:nvSpPr>
            <xdr:cNvPr id="12161243" name="Drop Down 238811" hidden="1">
              <a:extLst>
                <a:ext uri="{63B3BB69-23CF-44E3-9099-C40C66FF867C}">
                  <a14:compatExt spid="_x0000_s1216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298</xdr:row>
          <xdr:rowOff>19050</xdr:rowOff>
        </xdr:from>
        <xdr:to>
          <xdr:col>2</xdr:col>
          <xdr:colOff>542925</xdr:colOff>
          <xdr:row>300</xdr:row>
          <xdr:rowOff>19050</xdr:rowOff>
        </xdr:to>
        <xdr:sp macro="" textlink="">
          <xdr:nvSpPr>
            <xdr:cNvPr id="12161244" name="Drop Down 238812" hidden="1">
              <a:extLst>
                <a:ext uri="{63B3BB69-23CF-44E3-9099-C40C66FF867C}">
                  <a14:compatExt spid="_x0000_s1216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298</xdr:row>
          <xdr:rowOff>19050</xdr:rowOff>
        </xdr:from>
        <xdr:to>
          <xdr:col>7</xdr:col>
          <xdr:colOff>400050</xdr:colOff>
          <xdr:row>300</xdr:row>
          <xdr:rowOff>19050</xdr:rowOff>
        </xdr:to>
        <xdr:sp macro="" textlink="">
          <xdr:nvSpPr>
            <xdr:cNvPr id="12161246" name="Drop Down 238814" hidden="1">
              <a:extLst>
                <a:ext uri="{63B3BB69-23CF-44E3-9099-C40C66FF867C}">
                  <a14:compatExt spid="_x0000_s1216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345</xdr:row>
          <xdr:rowOff>0</xdr:rowOff>
        </xdr:from>
        <xdr:to>
          <xdr:col>4</xdr:col>
          <xdr:colOff>561975</xdr:colOff>
          <xdr:row>347</xdr:row>
          <xdr:rowOff>38100</xdr:rowOff>
        </xdr:to>
        <xdr:sp macro="" textlink="">
          <xdr:nvSpPr>
            <xdr:cNvPr id="12161247" name="Drop Down 238815" hidden="1">
              <a:extLst>
                <a:ext uri="{63B3BB69-23CF-44E3-9099-C40C66FF867C}">
                  <a14:compatExt spid="_x0000_s1216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670456</xdr:colOff>
      <xdr:row>30</xdr:row>
      <xdr:rowOff>84667</xdr:rowOff>
    </xdr:from>
    <xdr:to>
      <xdr:col>21</xdr:col>
      <xdr:colOff>687916</xdr:colOff>
      <xdr:row>54</xdr:row>
      <xdr:rowOff>10583</xdr:rowOff>
    </xdr:to>
    <xdr:graphicFrame macro="">
      <xdr:nvGraphicFramePr>
        <xdr:cNvPr id="121617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480483</xdr:colOff>
      <xdr:row>169</xdr:row>
      <xdr:rowOff>48683</xdr:rowOff>
    </xdr:from>
    <xdr:to>
      <xdr:col>23</xdr:col>
      <xdr:colOff>571499</xdr:colOff>
      <xdr:row>189</xdr:row>
      <xdr:rowOff>10583</xdr:rowOff>
    </xdr:to>
    <xdr:graphicFrame macro="">
      <xdr:nvGraphicFramePr>
        <xdr:cNvPr id="121617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190500</xdr:colOff>
      <xdr:row>173</xdr:row>
      <xdr:rowOff>157163</xdr:rowOff>
    </xdr:from>
    <xdr:ext cx="184731" cy="264560"/>
    <xdr:sp macro="" textlink="">
      <xdr:nvSpPr>
        <xdr:cNvPr id="4" name="TextBox 3"/>
        <xdr:cNvSpPr txBox="1"/>
      </xdr:nvSpPr>
      <xdr:spPr>
        <a:xfrm>
          <a:off x="10525125" y="330469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5</xdr:col>
      <xdr:colOff>150548</xdr:colOff>
      <xdr:row>317</xdr:row>
      <xdr:rowOff>13758</xdr:rowOff>
    </xdr:from>
    <xdr:to>
      <xdr:col>15</xdr:col>
      <xdr:colOff>233892</xdr:colOff>
      <xdr:row>338</xdr:row>
      <xdr:rowOff>80433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20</xdr:row>
      <xdr:rowOff>95250</xdr:rowOff>
    </xdr:from>
    <xdr:to>
      <xdr:col>23</xdr:col>
      <xdr:colOff>485775</xdr:colOff>
      <xdr:row>41</xdr:row>
      <xdr:rowOff>152400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171450</xdr:colOff>
          <xdr:row>14</xdr:row>
          <xdr:rowOff>38100</xdr:rowOff>
        </xdr:from>
        <xdr:to>
          <xdr:col>11</xdr:col>
          <xdr:colOff>552450</xdr:colOff>
          <xdr:row>16</xdr:row>
          <xdr:rowOff>76200</xdr:rowOff>
        </xdr:to>
        <xdr:sp macro="" textlink="">
          <xdr:nvSpPr>
            <xdr:cNvPr id="12179457" name="Drop Down 1" hidden="1">
              <a:extLst>
                <a:ext uri="{63B3BB69-23CF-44E3-9099-C40C66FF867C}">
                  <a14:compatExt spid="_x0000_s1217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76200</xdr:rowOff>
        </xdr:from>
        <xdr:to>
          <xdr:col>16</xdr:col>
          <xdr:colOff>228600</xdr:colOff>
          <xdr:row>20</xdr:row>
          <xdr:rowOff>0</xdr:rowOff>
        </xdr:to>
        <xdr:sp macro="" textlink="">
          <xdr:nvSpPr>
            <xdr:cNvPr id="12179458" name="Drop Down 2" hidden="1">
              <a:extLst>
                <a:ext uri="{63B3BB69-23CF-44E3-9099-C40C66FF867C}">
                  <a14:compatExt spid="_x0000_s1217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18</xdr:row>
          <xdr:rowOff>57150</xdr:rowOff>
        </xdr:from>
        <xdr:to>
          <xdr:col>19</xdr:col>
          <xdr:colOff>438150</xdr:colOff>
          <xdr:row>20</xdr:row>
          <xdr:rowOff>0</xdr:rowOff>
        </xdr:to>
        <xdr:sp macro="" textlink="">
          <xdr:nvSpPr>
            <xdr:cNvPr id="12179459" name="Drop Down 3" hidden="1">
              <a:extLst>
                <a:ext uri="{63B3BB69-23CF-44E3-9099-C40C66FF867C}">
                  <a14:compatExt spid="_x0000_s1217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514350</xdr:colOff>
          <xdr:row>18</xdr:row>
          <xdr:rowOff>57150</xdr:rowOff>
        </xdr:from>
        <xdr:to>
          <xdr:col>23</xdr:col>
          <xdr:colOff>76200</xdr:colOff>
          <xdr:row>20</xdr:row>
          <xdr:rowOff>0</xdr:rowOff>
        </xdr:to>
        <xdr:sp macro="" textlink="">
          <xdr:nvSpPr>
            <xdr:cNvPr id="12179460" name="Drop Down 4" hidden="1">
              <a:extLst>
                <a:ext uri="{63B3BB69-23CF-44E3-9099-C40C66FF867C}">
                  <a14:compatExt spid="_x0000_s12179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604838</xdr:colOff>
      <xdr:row>10</xdr:row>
      <xdr:rowOff>19050</xdr:rowOff>
    </xdr:from>
    <xdr:to>
      <xdr:col>8</xdr:col>
      <xdr:colOff>295275</xdr:colOff>
      <xdr:row>27</xdr:row>
      <xdr:rowOff>19050</xdr:rowOff>
    </xdr:to>
    <xdr:graphicFrame macro="">
      <xdr:nvGraphicFramePr>
        <xdr:cNvPr id="122030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10</xdr:row>
      <xdr:rowOff>19050</xdr:rowOff>
    </xdr:from>
    <xdr:to>
      <xdr:col>15</xdr:col>
      <xdr:colOff>595313</xdr:colOff>
      <xdr:row>27</xdr:row>
      <xdr:rowOff>19050</xdr:rowOff>
    </xdr:to>
    <xdr:graphicFrame macro="">
      <xdr:nvGraphicFramePr>
        <xdr:cNvPr id="122030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27</xdr:row>
      <xdr:rowOff>9525</xdr:rowOff>
    </xdr:from>
    <xdr:to>
      <xdr:col>8</xdr:col>
      <xdr:colOff>295275</xdr:colOff>
      <xdr:row>43</xdr:row>
      <xdr:rowOff>152400</xdr:rowOff>
    </xdr:to>
    <xdr:graphicFrame macro="">
      <xdr:nvGraphicFramePr>
        <xdr:cNvPr id="122030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285750</xdr:colOff>
      <xdr:row>27</xdr:row>
      <xdr:rowOff>9525</xdr:rowOff>
    </xdr:from>
    <xdr:to>
      <xdr:col>15</xdr:col>
      <xdr:colOff>595313</xdr:colOff>
      <xdr:row>43</xdr:row>
      <xdr:rowOff>142875</xdr:rowOff>
    </xdr:to>
    <xdr:graphicFrame macro="">
      <xdr:nvGraphicFramePr>
        <xdr:cNvPr id="122030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285750</xdr:colOff>
      <xdr:row>60</xdr:row>
      <xdr:rowOff>142875</xdr:rowOff>
    </xdr:to>
    <xdr:graphicFrame macro="">
      <xdr:nvGraphicFramePr>
        <xdr:cNvPr id="122030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285750</xdr:colOff>
      <xdr:row>43</xdr:row>
      <xdr:rowOff>142875</xdr:rowOff>
    </xdr:from>
    <xdr:to>
      <xdr:col>15</xdr:col>
      <xdr:colOff>595313</xdr:colOff>
      <xdr:row>60</xdr:row>
      <xdr:rowOff>142875</xdr:rowOff>
    </xdr:to>
    <xdr:graphicFrame macro="">
      <xdr:nvGraphicFramePr>
        <xdr:cNvPr id="1220302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133350</xdr:rowOff>
    </xdr:from>
    <xdr:to>
      <xdr:col>8</xdr:col>
      <xdr:colOff>295275</xdr:colOff>
      <xdr:row>77</xdr:row>
      <xdr:rowOff>114300</xdr:rowOff>
    </xdr:to>
    <xdr:graphicFrame macro="">
      <xdr:nvGraphicFramePr>
        <xdr:cNvPr id="1220302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285750</xdr:colOff>
      <xdr:row>60</xdr:row>
      <xdr:rowOff>133350</xdr:rowOff>
    </xdr:from>
    <xdr:to>
      <xdr:col>15</xdr:col>
      <xdr:colOff>595313</xdr:colOff>
      <xdr:row>77</xdr:row>
      <xdr:rowOff>114300</xdr:rowOff>
    </xdr:to>
    <xdr:graphicFrame macro="">
      <xdr:nvGraphicFramePr>
        <xdr:cNvPr id="1220302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604838</xdr:colOff>
      <xdr:row>10</xdr:row>
      <xdr:rowOff>9525</xdr:rowOff>
    </xdr:from>
    <xdr:to>
      <xdr:col>8</xdr:col>
      <xdr:colOff>319088</xdr:colOff>
      <xdr:row>27</xdr:row>
      <xdr:rowOff>0</xdr:rowOff>
    </xdr:to>
    <xdr:graphicFrame macro="">
      <xdr:nvGraphicFramePr>
        <xdr:cNvPr id="121722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319088</xdr:colOff>
      <xdr:row>10</xdr:row>
      <xdr:rowOff>9525</xdr:rowOff>
    </xdr:from>
    <xdr:to>
      <xdr:col>16</xdr:col>
      <xdr:colOff>0</xdr:colOff>
      <xdr:row>26</xdr:row>
      <xdr:rowOff>152400</xdr:rowOff>
    </xdr:to>
    <xdr:graphicFrame macro="">
      <xdr:nvGraphicFramePr>
        <xdr:cNvPr id="12172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26</xdr:row>
      <xdr:rowOff>152400</xdr:rowOff>
    </xdr:from>
    <xdr:to>
      <xdr:col>8</xdr:col>
      <xdr:colOff>319088</xdr:colOff>
      <xdr:row>43</xdr:row>
      <xdr:rowOff>142875</xdr:rowOff>
    </xdr:to>
    <xdr:graphicFrame macro="">
      <xdr:nvGraphicFramePr>
        <xdr:cNvPr id="121722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60</xdr:row>
      <xdr:rowOff>152400</xdr:rowOff>
    </xdr:from>
    <xdr:to>
      <xdr:col>8</xdr:col>
      <xdr:colOff>361950</xdr:colOff>
      <xdr:row>77</xdr:row>
      <xdr:rowOff>142875</xdr:rowOff>
    </xdr:to>
    <xdr:graphicFrame macro="">
      <xdr:nvGraphicFramePr>
        <xdr:cNvPr id="1217229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319088</xdr:colOff>
      <xdr:row>26</xdr:row>
      <xdr:rowOff>152400</xdr:rowOff>
    </xdr:from>
    <xdr:to>
      <xdr:col>16</xdr:col>
      <xdr:colOff>0</xdr:colOff>
      <xdr:row>43</xdr:row>
      <xdr:rowOff>152400</xdr:rowOff>
    </xdr:to>
    <xdr:graphicFrame macro="">
      <xdr:nvGraphicFramePr>
        <xdr:cNvPr id="1217230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319088</xdr:colOff>
      <xdr:row>43</xdr:row>
      <xdr:rowOff>142875</xdr:rowOff>
    </xdr:from>
    <xdr:to>
      <xdr:col>16</xdr:col>
      <xdr:colOff>0</xdr:colOff>
      <xdr:row>60</xdr:row>
      <xdr:rowOff>142875</xdr:rowOff>
    </xdr:to>
    <xdr:graphicFrame macro="">
      <xdr:nvGraphicFramePr>
        <xdr:cNvPr id="1217230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319088</xdr:colOff>
      <xdr:row>60</xdr:row>
      <xdr:rowOff>152401</xdr:rowOff>
    </xdr:from>
    <xdr:to>
      <xdr:col>16</xdr:col>
      <xdr:colOff>0</xdr:colOff>
      <xdr:row>77</xdr:row>
      <xdr:rowOff>142876</xdr:rowOff>
    </xdr:to>
    <xdr:graphicFrame macro="">
      <xdr:nvGraphicFramePr>
        <xdr:cNvPr id="1217230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581024</xdr:colOff>
      <xdr:row>43</xdr:row>
      <xdr:rowOff>142875</xdr:rowOff>
    </xdr:from>
    <xdr:to>
      <xdr:col>8</xdr:col>
      <xdr:colOff>323849</xdr:colOff>
      <xdr:row>60</xdr:row>
      <xdr:rowOff>142875</xdr:rowOff>
    </xdr:to>
    <xdr:graphicFrame macro="">
      <xdr:nvGraphicFramePr>
        <xdr:cNvPr id="1217230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10</xdr:row>
      <xdr:rowOff>38100</xdr:rowOff>
    </xdr:from>
    <xdr:to>
      <xdr:col>10</xdr:col>
      <xdr:colOff>257175</xdr:colOff>
      <xdr:row>35</xdr:row>
      <xdr:rowOff>9525</xdr:rowOff>
    </xdr:to>
    <xdr:graphicFrame macro="">
      <xdr:nvGraphicFramePr>
        <xdr:cNvPr id="2080051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538163</xdr:colOff>
      <xdr:row>83</xdr:row>
      <xdr:rowOff>95250</xdr:rowOff>
    </xdr:from>
    <xdr:to>
      <xdr:col>10</xdr:col>
      <xdr:colOff>352425</xdr:colOff>
      <xdr:row>115</xdr:row>
      <xdr:rowOff>57150</xdr:rowOff>
    </xdr:to>
    <xdr:graphicFrame macro="">
      <xdr:nvGraphicFramePr>
        <xdr:cNvPr id="20800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433388</xdr:colOff>
      <xdr:row>133</xdr:row>
      <xdr:rowOff>104775</xdr:rowOff>
    </xdr:from>
    <xdr:to>
      <xdr:col>10</xdr:col>
      <xdr:colOff>219075</xdr:colOff>
      <xdr:row>160</xdr:row>
      <xdr:rowOff>85725</xdr:rowOff>
    </xdr:to>
    <xdr:graphicFrame macro="">
      <xdr:nvGraphicFramePr>
        <xdr:cNvPr id="208005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133</xdr:row>
      <xdr:rowOff>104775</xdr:rowOff>
    </xdr:from>
    <xdr:to>
      <xdr:col>19</xdr:col>
      <xdr:colOff>661987</xdr:colOff>
      <xdr:row>160</xdr:row>
      <xdr:rowOff>85725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309561</xdr:colOff>
      <xdr:row>189</xdr:row>
      <xdr:rowOff>130970</xdr:rowOff>
    </xdr:from>
    <xdr:to>
      <xdr:col>13</xdr:col>
      <xdr:colOff>509852</xdr:colOff>
      <xdr:row>203</xdr:row>
      <xdr:rowOff>1</xdr:rowOff>
    </xdr:to>
    <xdr:graphicFrame macro="">
      <xdr:nvGraphicFramePr>
        <xdr:cNvPr id="121897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552184</xdr:colOff>
      <xdr:row>189</xdr:row>
      <xdr:rowOff>125943</xdr:rowOff>
    </xdr:from>
    <xdr:to>
      <xdr:col>17</xdr:col>
      <xdr:colOff>821531</xdr:colOff>
      <xdr:row>203</xdr:row>
      <xdr:rowOff>11907</xdr:rowOff>
    </xdr:to>
    <xdr:graphicFrame macro="">
      <xdr:nvGraphicFramePr>
        <xdr:cNvPr id="12189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161925</xdr:colOff>
      <xdr:row>111</xdr:row>
      <xdr:rowOff>28575</xdr:rowOff>
    </xdr:from>
    <xdr:to>
      <xdr:col>8</xdr:col>
      <xdr:colOff>581025</xdr:colOff>
      <xdr:row>133</xdr:row>
      <xdr:rowOff>0</xdr:rowOff>
    </xdr:to>
    <xdr:graphicFrame macro="">
      <xdr:nvGraphicFramePr>
        <xdr:cNvPr id="122357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111</xdr:row>
      <xdr:rowOff>28575</xdr:rowOff>
    </xdr:from>
    <xdr:to>
      <xdr:col>15</xdr:col>
      <xdr:colOff>0</xdr:colOff>
      <xdr:row>133</xdr:row>
      <xdr:rowOff>0</xdr:rowOff>
    </xdr:to>
    <xdr:graphicFrame macro="">
      <xdr:nvGraphicFramePr>
        <xdr:cNvPr id="122357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swau\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tsm-and-initial-teacher-training-allocations-2019-to-2020"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4.bin"/><Relationship Id="rId1" Type="http://schemas.openxmlformats.org/officeDocument/2006/relationships/hyperlink" Target="https://www.gov.uk/government/statistics/initial-teacher-training-trainee-number-census-2016-to-2017"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N124"/>
  <sheetViews>
    <sheetView tabSelected="1" zoomScale="90" zoomScaleNormal="90" workbookViewId="0">
      <pane ySplit="4" topLeftCell="A5" activePane="bottomLeft" state="frozen"/>
      <selection activeCell="B37" sqref="B37"/>
      <selection pane="bottomLeft"/>
    </sheetView>
  </sheetViews>
  <sheetFormatPr defaultColWidth="9" defaultRowHeight="12.75"/>
  <cols>
    <col min="1" max="2" width="4.59765625" style="15" customWidth="1"/>
    <col min="3" max="3" width="9" style="15" customWidth="1"/>
    <col min="4" max="4" width="12.59765625" style="15" bestFit="1" customWidth="1"/>
    <col min="5" max="6" width="9" style="15"/>
    <col min="7" max="7" width="21" style="15" customWidth="1"/>
    <col min="8" max="8" width="40.73046875" style="15" customWidth="1"/>
    <col min="9" max="11" width="20.73046875" style="15" customWidth="1"/>
    <col min="12" max="12" width="9" style="15"/>
    <col min="13" max="13" width="15.73046875" style="201" customWidth="1"/>
    <col min="14" max="16384" width="9" style="15"/>
  </cols>
  <sheetData>
    <row r="1" spans="1:13" s="19" customFormat="1">
      <c r="M1" s="199"/>
    </row>
    <row r="2" spans="1:13" s="19" customFormat="1" ht="17.649999999999999">
      <c r="E2" s="26" t="str">
        <f>ModelName</f>
        <v>Teacher Supply Model 2020/21</v>
      </c>
      <c r="M2" s="199"/>
    </row>
    <row r="3" spans="1:13" s="19" customFormat="1" ht="13.15">
      <c r="A3" s="25"/>
      <c r="D3" s="21"/>
      <c r="E3" s="196" t="str">
        <f>H9</f>
        <v>TSM_202021</v>
      </c>
      <c r="M3" s="199"/>
    </row>
    <row r="4" spans="1:13" s="19" customFormat="1">
      <c r="M4" s="199"/>
    </row>
    <row r="6" spans="1:13" s="21" customFormat="1" ht="13.15">
      <c r="A6" s="15"/>
      <c r="B6" s="20">
        <v>1</v>
      </c>
      <c r="C6" s="20"/>
      <c r="D6" s="20" t="s">
        <v>9</v>
      </c>
      <c r="M6" s="200"/>
    </row>
    <row r="8" spans="1:13">
      <c r="E8" s="15" t="s">
        <v>15</v>
      </c>
      <c r="H8" s="35" t="str">
        <f>ModelName</f>
        <v>Teacher Supply Model 2020/21</v>
      </c>
    </row>
    <row r="9" spans="1:13">
      <c r="E9" s="15" t="s">
        <v>14</v>
      </c>
      <c r="H9" s="35" t="str">
        <f>CurrentVersion</f>
        <v>TSM_202021</v>
      </c>
    </row>
    <row r="10" spans="1:13" ht="13.15">
      <c r="E10" s="15" t="s">
        <v>368</v>
      </c>
      <c r="H10" s="1102">
        <f>M17</f>
        <v>0</v>
      </c>
    </row>
    <row r="12" spans="1:13" ht="13.15">
      <c r="G12" s="51"/>
      <c r="H12" s="50"/>
    </row>
    <row r="14" spans="1:13" s="19" customFormat="1" ht="13.15">
      <c r="A14" s="15"/>
      <c r="B14" s="21">
        <v>2</v>
      </c>
      <c r="D14" s="20" t="s">
        <v>13</v>
      </c>
      <c r="M14" s="199"/>
    </row>
    <row r="15" spans="1:13">
      <c r="E15" s="16"/>
      <c r="F15" s="16"/>
      <c r="G15" s="16"/>
      <c r="H15" s="16"/>
      <c r="I15" s="16"/>
      <c r="J15" s="16"/>
      <c r="K15" s="16"/>
    </row>
    <row r="16" spans="1:13" ht="13.15">
      <c r="C16" s="18">
        <f ca="1">MAX($B$6:OFFSET(C16,-1,))+0.01</f>
        <v>2.0099999999999998</v>
      </c>
      <c r="D16" s="17" t="s">
        <v>12</v>
      </c>
      <c r="E16" s="16"/>
      <c r="F16" s="16"/>
      <c r="G16" s="16"/>
      <c r="H16" s="105"/>
      <c r="I16" s="16"/>
      <c r="J16" s="16"/>
      <c r="K16" s="16"/>
      <c r="M16" s="202" t="s">
        <v>177</v>
      </c>
    </row>
    <row r="17" spans="3:14">
      <c r="E17" s="16"/>
      <c r="F17" s="16"/>
      <c r="G17" s="16"/>
      <c r="H17" s="16"/>
      <c r="I17" s="16"/>
      <c r="J17" s="16"/>
      <c r="K17" s="16"/>
      <c r="M17" s="1203">
        <f>SUM(M18:M187)</f>
        <v>0</v>
      </c>
    </row>
    <row r="18" spans="3:14" ht="12.75" customHeight="1">
      <c r="E18" s="274" t="s">
        <v>9</v>
      </c>
      <c r="F18" s="107"/>
      <c r="G18" s="16"/>
      <c r="H18" s="1278" t="s">
        <v>1240</v>
      </c>
      <c r="I18" s="1278"/>
      <c r="J18" s="1278"/>
      <c r="K18" s="1278"/>
      <c r="M18" s="862"/>
    </row>
    <row r="19" spans="3:14">
      <c r="E19" s="861" t="s">
        <v>28</v>
      </c>
      <c r="F19" s="107"/>
      <c r="G19" s="16"/>
      <c r="H19" s="1278" t="s">
        <v>231</v>
      </c>
      <c r="I19" s="1278"/>
      <c r="J19" s="1278"/>
      <c r="K19" s="1278"/>
      <c r="M19" s="863"/>
    </row>
    <row r="20" spans="3:14">
      <c r="E20" s="41" t="s">
        <v>29</v>
      </c>
      <c r="F20" s="107"/>
      <c r="G20" s="39"/>
      <c r="H20" s="1278" t="s">
        <v>38</v>
      </c>
      <c r="I20" s="1278"/>
      <c r="J20" s="1278"/>
      <c r="K20" s="1278"/>
      <c r="M20" s="863"/>
    </row>
    <row r="21" spans="3:14">
      <c r="E21" s="675" t="s">
        <v>1197</v>
      </c>
      <c r="F21" s="107"/>
      <c r="G21" s="39"/>
      <c r="H21" s="1275" t="s">
        <v>39</v>
      </c>
      <c r="I21" s="1276"/>
      <c r="J21" s="1276"/>
      <c r="K21" s="1277"/>
      <c r="M21" s="863"/>
    </row>
    <row r="22" spans="3:14">
      <c r="E22" s="275"/>
      <c r="M22" s="863"/>
    </row>
    <row r="23" spans="3:14" ht="13.15">
      <c r="C23" s="18">
        <f ca="1">MAX($B$6:OFFSET(C23,-1,))+0.01</f>
        <v>2.0199999999999996</v>
      </c>
      <c r="D23" s="17" t="s">
        <v>31</v>
      </c>
      <c r="E23" s="16"/>
      <c r="F23" s="16"/>
      <c r="G23" s="16"/>
      <c r="H23" s="16"/>
      <c r="I23" s="16"/>
      <c r="J23" s="16"/>
      <c r="K23" s="16"/>
      <c r="M23" s="863"/>
    </row>
    <row r="24" spans="3:14">
      <c r="E24" s="16"/>
      <c r="F24" s="16"/>
      <c r="G24" s="16"/>
      <c r="H24" s="16"/>
      <c r="I24" s="16"/>
      <c r="J24" s="16"/>
      <c r="K24" s="16"/>
      <c r="M24" s="863"/>
    </row>
    <row r="25" spans="3:14">
      <c r="E25" s="675" t="s">
        <v>1243</v>
      </c>
      <c r="F25" s="16"/>
      <c r="G25" s="40"/>
      <c r="H25" s="1278" t="s">
        <v>230</v>
      </c>
      <c r="I25" s="1278"/>
      <c r="J25" s="1278"/>
      <c r="K25" s="1278"/>
      <c r="M25" s="1269">
        <f>RAW_DATA_INPUTS!A9</f>
        <v>0</v>
      </c>
    </row>
    <row r="26" spans="3:14">
      <c r="E26" s="675" t="s">
        <v>1323</v>
      </c>
      <c r="F26" s="16"/>
      <c r="G26" s="40"/>
      <c r="H26" s="1278" t="s">
        <v>1241</v>
      </c>
      <c r="I26" s="1278"/>
      <c r="J26" s="1278"/>
      <c r="K26" s="1278"/>
      <c r="M26" s="1270">
        <f>Policy_assumptions_PRIM!A10</f>
        <v>0</v>
      </c>
      <c r="N26" s="670"/>
    </row>
    <row r="27" spans="3:14">
      <c r="E27" s="675" t="s">
        <v>1324</v>
      </c>
      <c r="F27" s="16"/>
      <c r="G27" s="40"/>
      <c r="H27" s="1278" t="s">
        <v>1242</v>
      </c>
      <c r="I27" s="1278"/>
      <c r="J27" s="1278"/>
      <c r="K27" s="1278"/>
      <c r="M27" s="1270">
        <f>Policy_assumptions_SEC!A10</f>
        <v>0</v>
      </c>
      <c r="N27" s="670"/>
    </row>
    <row r="28" spans="3:14">
      <c r="E28" s="675" t="s">
        <v>1238</v>
      </c>
      <c r="G28" s="39"/>
      <c r="H28" s="1278" t="s">
        <v>1239</v>
      </c>
      <c r="I28" s="1278"/>
      <c r="J28" s="1278"/>
      <c r="K28" s="1278"/>
      <c r="M28" s="1270">
        <f>Data_selected_by_user_testing!B10</f>
        <v>0</v>
      </c>
      <c r="N28" s="670"/>
    </row>
    <row r="29" spans="3:14" s="670" customFormat="1">
      <c r="E29" s="675" t="s">
        <v>1396</v>
      </c>
      <c r="G29" s="39"/>
      <c r="H29" s="1275" t="s">
        <v>1399</v>
      </c>
      <c r="I29" s="1276"/>
      <c r="J29" s="1276"/>
      <c r="K29" s="1277"/>
      <c r="M29" s="1270">
        <f>Increased_EBacc_scenario_data!B10</f>
        <v>0</v>
      </c>
    </row>
    <row r="30" spans="3:14">
      <c r="M30" s="1271"/>
      <c r="N30" s="670"/>
    </row>
    <row r="31" spans="3:14" ht="13.15">
      <c r="C31" s="18">
        <f ca="1">MAX($B$6:OFFSET(C31,-1,))+0.01</f>
        <v>2.0299999999999994</v>
      </c>
      <c r="D31" s="17" t="s">
        <v>11</v>
      </c>
      <c r="M31" s="1271"/>
      <c r="N31" s="670"/>
    </row>
    <row r="32" spans="3:14">
      <c r="E32" s="39"/>
      <c r="G32" s="39"/>
      <c r="M32" s="1272"/>
      <c r="N32" s="670"/>
    </row>
    <row r="33" spans="5:14">
      <c r="E33" s="675" t="s">
        <v>1264</v>
      </c>
      <c r="G33" s="39"/>
      <c r="H33" s="1278" t="s">
        <v>1244</v>
      </c>
      <c r="I33" s="1278"/>
      <c r="J33" s="1278"/>
      <c r="K33" s="1278"/>
      <c r="M33" s="1270">
        <f>Calc_PRIM_retirement_rates!A10</f>
        <v>0</v>
      </c>
      <c r="N33" s="670"/>
    </row>
    <row r="34" spans="5:14">
      <c r="E34" s="675" t="s">
        <v>1265</v>
      </c>
      <c r="G34" s="39"/>
      <c r="H34" s="1278" t="s">
        <v>1245</v>
      </c>
      <c r="I34" s="1278"/>
      <c r="J34" s="1278"/>
      <c r="K34" s="1278"/>
      <c r="M34" s="1270">
        <f>Calc_SEC_retirement_rates!A10</f>
        <v>0</v>
      </c>
      <c r="N34" s="670"/>
    </row>
    <row r="35" spans="5:14">
      <c r="E35" s="675" t="s">
        <v>1266</v>
      </c>
      <c r="G35" s="39"/>
      <c r="H35" s="1278" t="s">
        <v>1246</v>
      </c>
      <c r="I35" s="1278"/>
      <c r="J35" s="1278"/>
      <c r="K35" s="1278"/>
      <c r="M35" s="1270">
        <f>Calc_PRIM_death_rates!A10</f>
        <v>0</v>
      </c>
      <c r="N35" s="670"/>
    </row>
    <row r="36" spans="5:14" ht="13.15" customHeight="1">
      <c r="E36" s="675" t="s">
        <v>1267</v>
      </c>
      <c r="G36" s="39"/>
      <c r="H36" s="1278" t="s">
        <v>1247</v>
      </c>
      <c r="I36" s="1278"/>
      <c r="J36" s="1278"/>
      <c r="K36" s="1278"/>
      <c r="M36" s="1270">
        <f>Calc_SEC_death_rates!A10</f>
        <v>0</v>
      </c>
      <c r="N36" s="670"/>
    </row>
    <row r="37" spans="5:14">
      <c r="E37" s="675" t="s">
        <v>1268</v>
      </c>
      <c r="G37" s="39"/>
      <c r="H37" s="1278" t="s">
        <v>1248</v>
      </c>
      <c r="I37" s="1278"/>
      <c r="J37" s="1278"/>
      <c r="K37" s="1278"/>
      <c r="M37" s="1270">
        <f>Calculation_PRIM_wastage_rates!A10</f>
        <v>0</v>
      </c>
      <c r="N37" s="670"/>
    </row>
    <row r="38" spans="5:14">
      <c r="E38" s="675" t="s">
        <v>1269</v>
      </c>
      <c r="G38" s="39"/>
      <c r="H38" s="1278" t="s">
        <v>1249</v>
      </c>
      <c r="I38" s="1278"/>
      <c r="J38" s="1278"/>
      <c r="K38" s="1278"/>
      <c r="M38" s="1270">
        <f>Calculation_SEC_wastage_rates!A10</f>
        <v>0</v>
      </c>
      <c r="N38" s="670"/>
    </row>
    <row r="39" spans="5:14">
      <c r="E39" s="675" t="s">
        <v>1270</v>
      </c>
      <c r="G39" s="39"/>
      <c r="H39" s="1278" t="s">
        <v>1250</v>
      </c>
      <c r="I39" s="1278"/>
      <c r="J39" s="1278"/>
      <c r="K39" s="1278"/>
      <c r="M39" s="1270">
        <f>Projected_PRIM_wastage_rates!A10</f>
        <v>0</v>
      </c>
      <c r="N39" s="670"/>
    </row>
    <row r="40" spans="5:14">
      <c r="E40" s="675" t="s">
        <v>1271</v>
      </c>
      <c r="G40" s="39"/>
      <c r="H40" s="1278" t="s">
        <v>1251</v>
      </c>
      <c r="I40" s="1278"/>
      <c r="J40" s="1278"/>
      <c r="K40" s="1278"/>
      <c r="M40" s="1270">
        <f>Projected_SEC_wastage_rates!A10</f>
        <v>0</v>
      </c>
      <c r="N40" s="670"/>
    </row>
    <row r="41" spans="5:14">
      <c r="E41" s="675" t="s">
        <v>425</v>
      </c>
      <c r="G41" s="39"/>
      <c r="H41" s="1278" t="s">
        <v>1252</v>
      </c>
      <c r="I41" s="1278"/>
      <c r="J41" s="1278"/>
      <c r="K41" s="1278"/>
      <c r="M41" s="1270">
        <f>Group_1_rates!A10</f>
        <v>0</v>
      </c>
      <c r="N41" s="670"/>
    </row>
    <row r="42" spans="5:14">
      <c r="E42" s="675" t="s">
        <v>426</v>
      </c>
      <c r="G42" s="39"/>
      <c r="H42" s="1278" t="s">
        <v>1253</v>
      </c>
      <c r="I42" s="1278"/>
      <c r="J42" s="1278"/>
      <c r="K42" s="1278"/>
      <c r="M42" s="1270">
        <f>Group_2_rates!A10</f>
        <v>0</v>
      </c>
      <c r="N42" s="670"/>
    </row>
    <row r="43" spans="5:14">
      <c r="E43" s="675" t="s">
        <v>427</v>
      </c>
      <c r="G43" s="39"/>
      <c r="H43" s="1278" t="s">
        <v>1254</v>
      </c>
      <c r="I43" s="1278"/>
      <c r="J43" s="1278"/>
      <c r="K43" s="1278"/>
      <c r="M43" s="1270">
        <f>Group_3_rates!A10</f>
        <v>0</v>
      </c>
      <c r="N43" s="670"/>
    </row>
    <row r="44" spans="5:14">
      <c r="E44" s="675" t="s">
        <v>237</v>
      </c>
      <c r="G44" s="39"/>
      <c r="H44" s="1275" t="s">
        <v>323</v>
      </c>
      <c r="I44" s="1276"/>
      <c r="J44" s="1276"/>
      <c r="K44" s="1277"/>
      <c r="M44" s="1270">
        <f>Stock_calculations!A10</f>
        <v>0</v>
      </c>
      <c r="N44" s="670"/>
    </row>
    <row r="45" spans="5:14">
      <c r="E45" s="675" t="s">
        <v>232</v>
      </c>
      <c r="G45" s="39"/>
      <c r="H45" s="1275" t="s">
        <v>324</v>
      </c>
      <c r="I45" s="1276"/>
      <c r="J45" s="1276"/>
      <c r="K45" s="1277"/>
      <c r="M45" s="1270">
        <f>Stock_ages_breakdowns!A10</f>
        <v>0</v>
      </c>
      <c r="N45" s="670"/>
    </row>
    <row r="46" spans="5:14">
      <c r="E46" s="675" t="s">
        <v>235</v>
      </c>
      <c r="G46" s="39"/>
      <c r="H46" s="1275" t="s">
        <v>1439</v>
      </c>
      <c r="I46" s="1276"/>
      <c r="J46" s="1276"/>
      <c r="K46" s="1277"/>
      <c r="M46" s="1270">
        <f>Pupils_data_scenarios!A11</f>
        <v>0</v>
      </c>
      <c r="N46" s="670"/>
    </row>
    <row r="47" spans="5:14">
      <c r="E47" s="675" t="s">
        <v>1272</v>
      </c>
      <c r="G47" s="39"/>
      <c r="H47" s="195" t="s">
        <v>1255</v>
      </c>
      <c r="I47" s="197"/>
      <c r="J47" s="197"/>
      <c r="K47" s="198"/>
      <c r="M47" s="1270">
        <f>Calc_Primary_teacher_need!A10</f>
        <v>0</v>
      </c>
      <c r="N47" s="670"/>
    </row>
    <row r="48" spans="5:14">
      <c r="E48" s="675" t="s">
        <v>1273</v>
      </c>
      <c r="G48" s="39"/>
      <c r="H48" s="1279" t="s">
        <v>1256</v>
      </c>
      <c r="I48" s="1280"/>
      <c r="J48" s="1280"/>
      <c r="K48" s="1281"/>
      <c r="M48" s="1270">
        <f>Calc_overall_Sec_teacher_need!A10</f>
        <v>0</v>
      </c>
      <c r="N48" s="670"/>
    </row>
    <row r="49" spans="5:14">
      <c r="E49" s="675" t="s">
        <v>256</v>
      </c>
      <c r="G49" s="39"/>
      <c r="H49" s="1275" t="s">
        <v>1257</v>
      </c>
      <c r="I49" s="1276"/>
      <c r="J49" s="1276"/>
      <c r="K49" s="1277"/>
      <c r="M49" s="1270">
        <f>Teacher_need_by_subject!A10</f>
        <v>0</v>
      </c>
      <c r="N49" s="670"/>
    </row>
    <row r="50" spans="5:14">
      <c r="E50" s="675" t="s">
        <v>233</v>
      </c>
      <c r="G50" s="39"/>
      <c r="H50" s="1275" t="s">
        <v>325</v>
      </c>
      <c r="I50" s="1276"/>
      <c r="J50" s="1276"/>
      <c r="K50" s="1277"/>
      <c r="M50" s="1270">
        <f>Forecast_stock_figures!A10</f>
        <v>0</v>
      </c>
      <c r="N50" s="670"/>
    </row>
    <row r="51" spans="5:14">
      <c r="E51" s="675" t="s">
        <v>234</v>
      </c>
      <c r="G51" s="39"/>
      <c r="H51" s="1275" t="s">
        <v>326</v>
      </c>
      <c r="I51" s="1276"/>
      <c r="J51" s="1276"/>
      <c r="K51" s="1277"/>
      <c r="M51" s="1270">
        <f>Entrant_age_breakdowns!A10</f>
        <v>0</v>
      </c>
      <c r="N51" s="670"/>
    </row>
    <row r="52" spans="5:14" ht="28.15" customHeight="1">
      <c r="E52" s="41" t="s">
        <v>772</v>
      </c>
      <c r="G52" s="39"/>
      <c r="H52" s="1275" t="s">
        <v>1258</v>
      </c>
      <c r="I52" s="1276"/>
      <c r="J52" s="1276"/>
      <c r="K52" s="1277"/>
      <c r="M52" s="1269">
        <f>Primary_1!A10</f>
        <v>0</v>
      </c>
      <c r="N52" s="670"/>
    </row>
    <row r="53" spans="5:14" ht="28.15" customHeight="1">
      <c r="E53" s="675" t="s">
        <v>773</v>
      </c>
      <c r="G53" s="39"/>
      <c r="H53" s="1275" t="s">
        <v>559</v>
      </c>
      <c r="I53" s="1276"/>
      <c r="J53" s="1276"/>
      <c r="K53" s="1277"/>
      <c r="M53" s="1270">
        <f>'Art_&amp;_Design_1'!A10</f>
        <v>0</v>
      </c>
      <c r="N53" s="670"/>
    </row>
    <row r="54" spans="5:14" ht="26.65" customHeight="1">
      <c r="E54" s="675" t="s">
        <v>774</v>
      </c>
      <c r="G54" s="39"/>
      <c r="H54" s="1275" t="s">
        <v>455</v>
      </c>
      <c r="I54" s="1276"/>
      <c r="J54" s="1276"/>
      <c r="K54" s="1277"/>
      <c r="M54" s="1269">
        <f>Biology_1!A10</f>
        <v>0</v>
      </c>
      <c r="N54" s="670"/>
    </row>
    <row r="55" spans="5:14" ht="25.9" customHeight="1">
      <c r="E55" s="675" t="s">
        <v>775</v>
      </c>
      <c r="G55" s="39"/>
      <c r="H55" s="1275" t="s">
        <v>454</v>
      </c>
      <c r="I55" s="1276"/>
      <c r="J55" s="1276"/>
      <c r="K55" s="1277"/>
      <c r="M55" s="1270">
        <f>Business_Studies_1!A10</f>
        <v>0</v>
      </c>
      <c r="N55" s="670"/>
    </row>
    <row r="56" spans="5:14" ht="26.65" customHeight="1">
      <c r="E56" s="675" t="s">
        <v>776</v>
      </c>
      <c r="G56" s="39"/>
      <c r="H56" s="1275" t="s">
        <v>456</v>
      </c>
      <c r="I56" s="1276"/>
      <c r="J56" s="1276"/>
      <c r="K56" s="1277"/>
      <c r="M56" s="1269">
        <f>Chemistry_1!A10</f>
        <v>0</v>
      </c>
      <c r="N56" s="670"/>
    </row>
    <row r="57" spans="5:14" ht="26.65" customHeight="1">
      <c r="E57" s="675" t="s">
        <v>777</v>
      </c>
      <c r="G57" s="39"/>
      <c r="H57" s="1275" t="s">
        <v>457</v>
      </c>
      <c r="I57" s="1276"/>
      <c r="J57" s="1276"/>
      <c r="K57" s="1277"/>
      <c r="M57" s="1269">
        <f>Classics_1!A10</f>
        <v>0</v>
      </c>
      <c r="N57" s="670"/>
    </row>
    <row r="58" spans="5:14" ht="27" customHeight="1">
      <c r="E58" s="675" t="s">
        <v>778</v>
      </c>
      <c r="G58" s="39"/>
      <c r="H58" s="1275" t="s">
        <v>458</v>
      </c>
      <c r="I58" s="1276"/>
      <c r="J58" s="1276"/>
      <c r="K58" s="1277"/>
      <c r="M58" s="1269">
        <f>Computing_1!A10</f>
        <v>0</v>
      </c>
      <c r="N58" s="670"/>
    </row>
    <row r="59" spans="5:14" ht="28.15" customHeight="1">
      <c r="E59" s="675" t="s">
        <v>779</v>
      </c>
      <c r="G59" s="39"/>
      <c r="H59" s="1275" t="s">
        <v>558</v>
      </c>
      <c r="I59" s="1276"/>
      <c r="J59" s="1276"/>
      <c r="K59" s="1277"/>
      <c r="M59" s="1270">
        <f>'Design_&amp;_Technology_1'!A10</f>
        <v>0</v>
      </c>
      <c r="N59" s="670"/>
    </row>
    <row r="60" spans="5:14" ht="27.75" customHeight="1">
      <c r="E60" s="675" t="s">
        <v>780</v>
      </c>
      <c r="G60" s="39"/>
      <c r="H60" s="1275" t="s">
        <v>459</v>
      </c>
      <c r="I60" s="1276"/>
      <c r="J60" s="1276"/>
      <c r="K60" s="1277"/>
      <c r="M60" s="1269">
        <f>Drama_1!A10</f>
        <v>0</v>
      </c>
      <c r="N60" s="670"/>
    </row>
    <row r="61" spans="5:14" ht="27.75" customHeight="1">
      <c r="E61" s="675" t="s">
        <v>781</v>
      </c>
      <c r="G61" s="39"/>
      <c r="H61" s="1275" t="s">
        <v>460</v>
      </c>
      <c r="I61" s="1276"/>
      <c r="J61" s="1276"/>
      <c r="K61" s="1277"/>
      <c r="M61" s="1269">
        <f>English_1!A10</f>
        <v>0</v>
      </c>
      <c r="N61" s="670"/>
    </row>
    <row r="62" spans="5:14" ht="27.75" customHeight="1">
      <c r="E62" s="675" t="s">
        <v>782</v>
      </c>
      <c r="G62" s="39"/>
      <c r="H62" s="1275" t="s">
        <v>461</v>
      </c>
      <c r="I62" s="1276"/>
      <c r="J62" s="1276"/>
      <c r="K62" s="1277"/>
      <c r="M62" s="1269">
        <f>Food_1!A10</f>
        <v>0</v>
      </c>
      <c r="N62" s="670"/>
    </row>
    <row r="63" spans="5:14" ht="27" customHeight="1">
      <c r="E63" s="675" t="s">
        <v>783</v>
      </c>
      <c r="G63" s="39"/>
      <c r="H63" s="1275" t="s">
        <v>462</v>
      </c>
      <c r="I63" s="1276"/>
      <c r="J63" s="1276"/>
      <c r="K63" s="1277"/>
      <c r="M63" s="1269">
        <f>Geography_1!A10</f>
        <v>0</v>
      </c>
      <c r="N63" s="670"/>
    </row>
    <row r="64" spans="5:14" ht="26.65" customHeight="1">
      <c r="E64" s="675" t="s">
        <v>784</v>
      </c>
      <c r="G64" s="39"/>
      <c r="H64" s="1275" t="s">
        <v>463</v>
      </c>
      <c r="I64" s="1276"/>
      <c r="J64" s="1276"/>
      <c r="K64" s="1277"/>
      <c r="M64" s="1269">
        <f>History_1!A10</f>
        <v>0</v>
      </c>
      <c r="N64" s="670"/>
    </row>
    <row r="65" spans="5:14" ht="27.75" customHeight="1">
      <c r="E65" s="675" t="s">
        <v>785</v>
      </c>
      <c r="G65" s="39"/>
      <c r="H65" s="1275" t="s">
        <v>556</v>
      </c>
      <c r="I65" s="1276"/>
      <c r="J65" s="1276"/>
      <c r="K65" s="1277"/>
      <c r="M65" s="1270">
        <f>Mathematics_1!A10</f>
        <v>0</v>
      </c>
      <c r="N65" s="670"/>
    </row>
    <row r="66" spans="5:14" ht="27.75" customHeight="1">
      <c r="E66" s="675" t="s">
        <v>786</v>
      </c>
      <c r="G66" s="39"/>
      <c r="H66" s="1275" t="s">
        <v>557</v>
      </c>
      <c r="I66" s="1276"/>
      <c r="J66" s="1276"/>
      <c r="K66" s="1277"/>
      <c r="M66" s="1269">
        <f>Modern_Foreign_Languages_1!A10</f>
        <v>0</v>
      </c>
      <c r="N66" s="670"/>
    </row>
    <row r="67" spans="5:14" ht="27.75" customHeight="1">
      <c r="E67" s="675" t="s">
        <v>787</v>
      </c>
      <c r="G67" s="39"/>
      <c r="H67" s="1275" t="s">
        <v>464</v>
      </c>
      <c r="I67" s="1276"/>
      <c r="J67" s="1276"/>
      <c r="K67" s="1277"/>
      <c r="M67" s="1269">
        <f>Music_1!A10</f>
        <v>0</v>
      </c>
      <c r="N67" s="670"/>
    </row>
    <row r="68" spans="5:14" ht="27" customHeight="1">
      <c r="E68" s="675" t="s">
        <v>788</v>
      </c>
      <c r="G68" s="39"/>
      <c r="H68" s="1275" t="s">
        <v>465</v>
      </c>
      <c r="I68" s="1276"/>
      <c r="J68" s="1276"/>
      <c r="K68" s="1277"/>
      <c r="M68" s="1269">
        <f>Others_1!A10</f>
        <v>0</v>
      </c>
      <c r="N68" s="670"/>
    </row>
    <row r="69" spans="5:14" ht="26.25" customHeight="1">
      <c r="E69" s="675" t="s">
        <v>789</v>
      </c>
      <c r="G69" s="39"/>
      <c r="H69" s="1275" t="s">
        <v>555</v>
      </c>
      <c r="I69" s="1276"/>
      <c r="J69" s="1276"/>
      <c r="K69" s="1277"/>
      <c r="M69" s="1269">
        <f>Physical_Education_1!A10</f>
        <v>0</v>
      </c>
      <c r="N69" s="670"/>
    </row>
    <row r="70" spans="5:14" ht="26.65" customHeight="1">
      <c r="E70" s="675" t="s">
        <v>790</v>
      </c>
      <c r="G70" s="39"/>
      <c r="H70" s="1275" t="s">
        <v>466</v>
      </c>
      <c r="I70" s="1276"/>
      <c r="J70" s="1276"/>
      <c r="K70" s="1277"/>
      <c r="M70" s="1269">
        <f>Physics_1!A10</f>
        <v>0</v>
      </c>
      <c r="N70" s="670"/>
    </row>
    <row r="71" spans="5:14" ht="26.65" customHeight="1">
      <c r="E71" s="675" t="s">
        <v>791</v>
      </c>
      <c r="G71" s="39"/>
      <c r="H71" s="1275" t="s">
        <v>554</v>
      </c>
      <c r="I71" s="1276"/>
      <c r="J71" s="1276"/>
      <c r="K71" s="1277"/>
      <c r="M71" s="1269">
        <f>Religious_Education_1!A10</f>
        <v>0</v>
      </c>
      <c r="N71" s="670"/>
    </row>
    <row r="72" spans="5:14">
      <c r="E72" s="675" t="s">
        <v>1274</v>
      </c>
      <c r="G72" s="39"/>
      <c r="H72" s="1278" t="s">
        <v>1259</v>
      </c>
      <c r="I72" s="1278"/>
      <c r="J72" s="1278"/>
      <c r="K72" s="1278"/>
      <c r="M72" s="1270">
        <f>Calc_PRIM_entrant_rates!A10</f>
        <v>0</v>
      </c>
      <c r="N72" s="670"/>
    </row>
    <row r="73" spans="5:14">
      <c r="E73" s="675" t="s">
        <v>1275</v>
      </c>
      <c r="G73" s="39"/>
      <c r="H73" s="1278" t="s">
        <v>1260</v>
      </c>
      <c r="I73" s="1278"/>
      <c r="J73" s="1278"/>
      <c r="K73" s="1278"/>
      <c r="M73" s="1270">
        <f>Calc_SEC_entrant_rates!A10</f>
        <v>0</v>
      </c>
      <c r="N73" s="670"/>
    </row>
    <row r="74" spans="5:14">
      <c r="E74" s="675" t="s">
        <v>1276</v>
      </c>
      <c r="G74" s="39"/>
      <c r="H74" s="1278" t="s">
        <v>1261</v>
      </c>
      <c r="I74" s="1278"/>
      <c r="J74" s="1278"/>
      <c r="K74" s="1278"/>
      <c r="M74" s="1270">
        <f>'Calc_PRIM_part-time_entrants'!A10</f>
        <v>0</v>
      </c>
      <c r="N74" s="670"/>
    </row>
    <row r="75" spans="5:14">
      <c r="E75" s="675" t="s">
        <v>1277</v>
      </c>
      <c r="G75" s="39"/>
      <c r="H75" s="1278" t="s">
        <v>1262</v>
      </c>
      <c r="I75" s="1278"/>
      <c r="J75" s="1278"/>
      <c r="K75" s="1278"/>
      <c r="M75" s="1270">
        <f>'Calc_SEC_part-time_entrants'!A10</f>
        <v>0</v>
      </c>
      <c r="N75" s="670"/>
    </row>
    <row r="76" spans="5:14">
      <c r="E76" s="675" t="s">
        <v>816</v>
      </c>
      <c r="G76" s="39"/>
      <c r="H76" s="1278" t="s">
        <v>1263</v>
      </c>
      <c r="I76" s="1278"/>
      <c r="J76" s="1278"/>
      <c r="K76" s="1278"/>
      <c r="M76" s="1270">
        <f>Primary_2!A10</f>
        <v>0</v>
      </c>
      <c r="N76" s="670"/>
    </row>
    <row r="77" spans="5:14">
      <c r="E77" s="675" t="s">
        <v>817</v>
      </c>
      <c r="G77" s="39"/>
      <c r="H77" s="1278" t="s">
        <v>649</v>
      </c>
      <c r="I77" s="1278"/>
      <c r="J77" s="1278"/>
      <c r="K77" s="1278"/>
      <c r="M77" s="1270">
        <f>'Art_&amp;_Design_2'!A10</f>
        <v>0</v>
      </c>
      <c r="N77" s="670"/>
    </row>
    <row r="78" spans="5:14">
      <c r="E78" s="675" t="s">
        <v>825</v>
      </c>
      <c r="G78" s="39"/>
      <c r="H78" s="1278" t="s">
        <v>648</v>
      </c>
      <c r="I78" s="1278"/>
      <c r="J78" s="1278"/>
      <c r="K78" s="1278"/>
      <c r="M78" s="1270">
        <f>Biology_2!A10</f>
        <v>0</v>
      </c>
      <c r="N78" s="670"/>
    </row>
    <row r="79" spans="5:14">
      <c r="E79" s="675" t="s">
        <v>824</v>
      </c>
      <c r="G79" s="39"/>
      <c r="H79" s="1278" t="s">
        <v>647</v>
      </c>
      <c r="I79" s="1278"/>
      <c r="J79" s="1278"/>
      <c r="K79" s="1278"/>
      <c r="M79" s="1270">
        <f>Business_Studies_2!A10</f>
        <v>0</v>
      </c>
      <c r="N79" s="670"/>
    </row>
    <row r="80" spans="5:14">
      <c r="E80" s="675" t="s">
        <v>826</v>
      </c>
      <c r="G80" s="39"/>
      <c r="H80" s="1278" t="s">
        <v>646</v>
      </c>
      <c r="I80" s="1278"/>
      <c r="J80" s="1278"/>
      <c r="K80" s="1278"/>
      <c r="M80" s="1270">
        <f>Chemistry_2!A10</f>
        <v>0</v>
      </c>
      <c r="N80" s="670"/>
    </row>
    <row r="81" spans="5:14">
      <c r="E81" s="675" t="s">
        <v>827</v>
      </c>
      <c r="G81" s="39"/>
      <c r="H81" s="1278" t="s">
        <v>645</v>
      </c>
      <c r="I81" s="1278"/>
      <c r="J81" s="1278"/>
      <c r="K81" s="1278"/>
      <c r="M81" s="1270">
        <f>Classics_2!A10</f>
        <v>0</v>
      </c>
      <c r="N81" s="670"/>
    </row>
    <row r="82" spans="5:14">
      <c r="E82" s="675" t="s">
        <v>828</v>
      </c>
      <c r="G82" s="39"/>
      <c r="H82" s="1278" t="s">
        <v>644</v>
      </c>
      <c r="I82" s="1278"/>
      <c r="J82" s="1278"/>
      <c r="K82" s="1278"/>
      <c r="M82" s="1270">
        <f>Computing_2!A10</f>
        <v>0</v>
      </c>
      <c r="N82" s="670"/>
    </row>
    <row r="83" spans="5:14">
      <c r="E83" s="675" t="s">
        <v>829</v>
      </c>
      <c r="G83" s="39"/>
      <c r="H83" s="1278" t="s">
        <v>643</v>
      </c>
      <c r="I83" s="1278"/>
      <c r="J83" s="1278"/>
      <c r="K83" s="1278"/>
      <c r="M83" s="1270">
        <f>'Design_&amp;_Technology_2'!A10</f>
        <v>0</v>
      </c>
      <c r="N83" s="670"/>
    </row>
    <row r="84" spans="5:14">
      <c r="E84" s="675" t="s">
        <v>830</v>
      </c>
      <c r="G84" s="39"/>
      <c r="H84" s="1278" t="s">
        <v>642</v>
      </c>
      <c r="I84" s="1278"/>
      <c r="J84" s="1278"/>
      <c r="K84" s="1278"/>
      <c r="M84" s="1270">
        <f>Drama_2!A10</f>
        <v>0</v>
      </c>
      <c r="N84" s="670"/>
    </row>
    <row r="85" spans="5:14" s="670" customFormat="1" ht="12.75" customHeight="1">
      <c r="E85" s="675" t="s">
        <v>832</v>
      </c>
      <c r="G85" s="39"/>
      <c r="H85" s="1284" t="s">
        <v>641</v>
      </c>
      <c r="I85" s="1285"/>
      <c r="J85" s="1285"/>
      <c r="K85" s="1286"/>
      <c r="M85" s="1270">
        <f>English_2!A10</f>
        <v>0</v>
      </c>
    </row>
    <row r="86" spans="5:14">
      <c r="E86" s="675" t="s">
        <v>831</v>
      </c>
      <c r="G86" s="39"/>
      <c r="H86" s="1278" t="s">
        <v>640</v>
      </c>
      <c r="I86" s="1278"/>
      <c r="J86" s="1278"/>
      <c r="K86" s="1278"/>
      <c r="M86" s="1270">
        <f>Food_2!A10</f>
        <v>0</v>
      </c>
      <c r="N86" s="670"/>
    </row>
    <row r="87" spans="5:14">
      <c r="E87" s="675" t="s">
        <v>833</v>
      </c>
      <c r="G87" s="39"/>
      <c r="H87" s="1278" t="s">
        <v>639</v>
      </c>
      <c r="I87" s="1278"/>
      <c r="J87" s="1278"/>
      <c r="K87" s="1278"/>
      <c r="M87" s="1270">
        <f>Geography_2!A10</f>
        <v>0</v>
      </c>
      <c r="N87" s="670"/>
    </row>
    <row r="88" spans="5:14">
      <c r="E88" s="675" t="s">
        <v>834</v>
      </c>
      <c r="G88" s="39"/>
      <c r="H88" s="1278" t="s">
        <v>638</v>
      </c>
      <c r="I88" s="1278"/>
      <c r="J88" s="1278"/>
      <c r="K88" s="1278"/>
      <c r="M88" s="1269">
        <f>History_2!A10</f>
        <v>0</v>
      </c>
      <c r="N88" s="670"/>
    </row>
    <row r="89" spans="5:14">
      <c r="E89" s="675" t="s">
        <v>835</v>
      </c>
      <c r="G89" s="39"/>
      <c r="H89" s="1278" t="s">
        <v>637</v>
      </c>
      <c r="I89" s="1278"/>
      <c r="J89" s="1278"/>
      <c r="K89" s="1278"/>
      <c r="M89" s="1270">
        <f>Mathematics_2!A10</f>
        <v>0</v>
      </c>
      <c r="N89" s="670"/>
    </row>
    <row r="90" spans="5:14">
      <c r="E90" s="675" t="s">
        <v>836</v>
      </c>
      <c r="G90" s="39"/>
      <c r="H90" s="1278" t="s">
        <v>636</v>
      </c>
      <c r="I90" s="1278"/>
      <c r="J90" s="1278"/>
      <c r="K90" s="1278"/>
      <c r="M90" s="1269">
        <f>Modern_Foreign_Languages_2!A10</f>
        <v>0</v>
      </c>
      <c r="N90" s="670"/>
    </row>
    <row r="91" spans="5:14">
      <c r="E91" s="675" t="s">
        <v>837</v>
      </c>
      <c r="G91" s="39"/>
      <c r="H91" s="1278" t="s">
        <v>635</v>
      </c>
      <c r="I91" s="1278"/>
      <c r="J91" s="1278"/>
      <c r="K91" s="1278"/>
      <c r="M91" s="1270">
        <f>Music_2!A10</f>
        <v>0</v>
      </c>
      <c r="N91" s="670"/>
    </row>
    <row r="92" spans="5:14">
      <c r="E92" s="675" t="s">
        <v>838</v>
      </c>
      <c r="G92" s="39"/>
      <c r="H92" s="1278" t="s">
        <v>634</v>
      </c>
      <c r="I92" s="1278"/>
      <c r="J92" s="1278"/>
      <c r="K92" s="1278"/>
      <c r="M92" s="1269">
        <f>Others_2!A10</f>
        <v>0</v>
      </c>
      <c r="N92" s="670"/>
    </row>
    <row r="93" spans="5:14">
      <c r="E93" s="679" t="s">
        <v>839</v>
      </c>
      <c r="G93" s="39"/>
      <c r="H93" s="1278" t="s">
        <v>633</v>
      </c>
      <c r="I93" s="1278"/>
      <c r="J93" s="1278"/>
      <c r="K93" s="1278"/>
      <c r="M93" s="1269">
        <f>Physical_Education_2!A10</f>
        <v>0</v>
      </c>
      <c r="N93" s="670"/>
    </row>
    <row r="94" spans="5:14">
      <c r="E94" s="675" t="s">
        <v>840</v>
      </c>
      <c r="G94" s="39"/>
      <c r="H94" s="1278" t="s">
        <v>632</v>
      </c>
      <c r="I94" s="1278"/>
      <c r="J94" s="1278"/>
      <c r="K94" s="1278"/>
      <c r="M94" s="1269">
        <f>Physics_2!A10</f>
        <v>0</v>
      </c>
      <c r="N94" s="670"/>
    </row>
    <row r="95" spans="5:14">
      <c r="E95" s="675" t="s">
        <v>841</v>
      </c>
      <c r="G95" s="39"/>
      <c r="H95" s="1278" t="s">
        <v>631</v>
      </c>
      <c r="I95" s="1278"/>
      <c r="J95" s="1278"/>
      <c r="K95" s="1278"/>
      <c r="M95" s="1270">
        <f>Religious_Education_2!A10</f>
        <v>0</v>
      </c>
      <c r="N95" s="670"/>
    </row>
    <row r="96" spans="5:14" ht="26.65" customHeight="1">
      <c r="E96" s="675" t="s">
        <v>1729</v>
      </c>
      <c r="G96" s="39"/>
      <c r="H96" s="1275" t="s">
        <v>1750</v>
      </c>
      <c r="I96" s="1276"/>
      <c r="J96" s="1276"/>
      <c r="K96" s="1277"/>
      <c r="M96" s="1270">
        <f>Calc_nonPGITT_NQT_entrants!A10</f>
        <v>0</v>
      </c>
      <c r="N96" s="670"/>
    </row>
    <row r="97" spans="3:14" s="670" customFormat="1" ht="39" customHeight="1">
      <c r="E97" s="675" t="s">
        <v>622</v>
      </c>
      <c r="F97" s="528"/>
      <c r="G97" s="528"/>
      <c r="H97" s="1279" t="s">
        <v>621</v>
      </c>
      <c r="I97" s="1280"/>
      <c r="J97" s="1280"/>
      <c r="K97" s="1281"/>
      <c r="L97" s="528"/>
      <c r="M97" s="1269">
        <f>Conversion_rates_table!A10</f>
        <v>0</v>
      </c>
    </row>
    <row r="98" spans="3:14">
      <c r="M98" s="1271"/>
      <c r="N98" s="670"/>
    </row>
    <row r="99" spans="3:14" ht="13.15">
      <c r="C99" s="18">
        <f ca="1">MAX($B$6:OFFSET(C99,-1,))+0.01</f>
        <v>2.0399999999999991</v>
      </c>
      <c r="D99" s="17" t="s">
        <v>25</v>
      </c>
      <c r="M99" s="1271"/>
      <c r="N99" s="670"/>
    </row>
    <row r="100" spans="3:14">
      <c r="E100" s="39"/>
      <c r="G100" s="39"/>
      <c r="M100" s="1272"/>
      <c r="N100" s="670"/>
    </row>
    <row r="101" spans="3:14">
      <c r="E101" s="438" t="s">
        <v>1283</v>
      </c>
      <c r="G101" s="39"/>
      <c r="H101" s="1278" t="s">
        <v>1282</v>
      </c>
      <c r="I101" s="1278"/>
      <c r="J101" s="1278"/>
      <c r="K101" s="1278"/>
      <c r="M101" s="1270">
        <f>OUTPUTS_FOR_SECTION_2_OF_MODEL!A10</f>
        <v>0</v>
      </c>
      <c r="N101" s="670"/>
    </row>
    <row r="102" spans="3:14">
      <c r="E102" s="675" t="s">
        <v>630</v>
      </c>
      <c r="G102" s="39"/>
      <c r="H102" s="1278" t="s">
        <v>629</v>
      </c>
      <c r="I102" s="1278"/>
      <c r="J102" s="1278"/>
      <c r="K102" s="1278"/>
      <c r="M102" s="1270">
        <f>'Re-entrants_expected'!A10</f>
        <v>0</v>
      </c>
      <c r="N102" s="670"/>
    </row>
    <row r="103" spans="3:14">
      <c r="E103" s="675" t="s">
        <v>628</v>
      </c>
      <c r="G103" s="39"/>
      <c r="H103" s="1278" t="s">
        <v>627</v>
      </c>
      <c r="I103" s="1278"/>
      <c r="J103" s="1278"/>
      <c r="K103" s="1278"/>
      <c r="M103" s="1270">
        <f>New_to_SF_sector_expected!A10</f>
        <v>0</v>
      </c>
      <c r="N103" s="670"/>
    </row>
    <row r="104" spans="3:14" ht="25.9" customHeight="1">
      <c r="E104" s="675" t="s">
        <v>1728</v>
      </c>
      <c r="G104" s="39"/>
      <c r="H104" s="1275" t="s">
        <v>1758</v>
      </c>
      <c r="I104" s="1276"/>
      <c r="J104" s="1276"/>
      <c r="K104" s="1277"/>
      <c r="M104" s="1270">
        <f>Total_NQT_entrants_required!A10</f>
        <v>0</v>
      </c>
      <c r="N104" s="670"/>
    </row>
    <row r="105" spans="3:14" s="670" customFormat="1">
      <c r="E105" s="675" t="s">
        <v>1462</v>
      </c>
      <c r="G105" s="39"/>
      <c r="H105" s="1282" t="s">
        <v>1461</v>
      </c>
      <c r="I105" s="1280"/>
      <c r="J105" s="1280"/>
      <c r="K105" s="1281"/>
      <c r="M105" s="1270"/>
    </row>
    <row r="106" spans="3:14">
      <c r="E106" s="675" t="s">
        <v>626</v>
      </c>
      <c r="G106" s="39"/>
      <c r="H106" s="1275" t="s">
        <v>625</v>
      </c>
      <c r="I106" s="1276"/>
      <c r="J106" s="1276"/>
      <c r="K106" s="1277"/>
      <c r="M106" s="1270">
        <f>Check_of_all_entrant_numbers!A9</f>
        <v>0</v>
      </c>
      <c r="N106" s="670"/>
    </row>
    <row r="107" spans="3:14">
      <c r="E107" s="679" t="s">
        <v>624</v>
      </c>
      <c r="G107" s="39"/>
      <c r="H107" s="1278" t="s">
        <v>623</v>
      </c>
      <c r="I107" s="1278"/>
      <c r="J107" s="1278"/>
      <c r="K107" s="1278"/>
      <c r="M107" s="1270">
        <f>Outputs_for_conversion_rates!A10</f>
        <v>0</v>
      </c>
      <c r="N107" s="670"/>
    </row>
    <row r="108" spans="3:14">
      <c r="E108" s="679" t="s">
        <v>1280</v>
      </c>
      <c r="H108" s="1283" t="s">
        <v>1583</v>
      </c>
      <c r="I108" s="1278"/>
      <c r="J108" s="1278"/>
      <c r="K108" s="1278"/>
      <c r="M108" s="1269">
        <f>FINAL_OUTPUTS_OF_ITT_PLACES!A10</f>
        <v>0</v>
      </c>
      <c r="N108" s="670"/>
    </row>
    <row r="109" spans="3:14" s="670" customFormat="1">
      <c r="E109" s="679" t="s">
        <v>1380</v>
      </c>
      <c r="H109" s="1278" t="s">
        <v>1383</v>
      </c>
      <c r="I109" s="1278"/>
      <c r="J109" s="1278"/>
      <c r="K109" s="1278"/>
      <c r="M109" s="1269">
        <f>SUMMARY_OUTPUTS!A10</f>
        <v>0</v>
      </c>
    </row>
    <row r="110" spans="3:14">
      <c r="E110" s="675" t="s">
        <v>331</v>
      </c>
      <c r="G110" s="39"/>
      <c r="H110" s="1278" t="s">
        <v>329</v>
      </c>
      <c r="I110" s="1278"/>
      <c r="J110" s="1278"/>
      <c r="K110" s="1278"/>
      <c r="M110" s="1269">
        <f>Assumptions_data!A10</f>
        <v>0</v>
      </c>
      <c r="N110" s="670"/>
    </row>
    <row r="111" spans="3:14">
      <c r="E111" s="438" t="s">
        <v>445</v>
      </c>
      <c r="G111" s="39"/>
      <c r="H111" s="1278" t="s">
        <v>443</v>
      </c>
      <c r="I111" s="1278"/>
      <c r="J111" s="1278"/>
      <c r="K111" s="1278"/>
      <c r="M111" s="1269">
        <f>Teacher_need_figures!A10</f>
        <v>0</v>
      </c>
      <c r="N111" s="670"/>
    </row>
    <row r="112" spans="3:14">
      <c r="E112" s="438" t="s">
        <v>606</v>
      </c>
      <c r="G112" s="39"/>
      <c r="H112" s="1278" t="s">
        <v>444</v>
      </c>
      <c r="I112" s="1278"/>
      <c r="J112" s="1278"/>
      <c r="K112" s="1278"/>
      <c r="M112" s="1269">
        <f>Entrant_need_figures!A10</f>
        <v>0</v>
      </c>
      <c r="N112" s="670"/>
    </row>
    <row r="113" spans="4:14" ht="13.15" customHeight="1">
      <c r="E113" s="675" t="s">
        <v>542</v>
      </c>
      <c r="G113" s="39"/>
      <c r="H113" s="1278" t="s">
        <v>441</v>
      </c>
      <c r="I113" s="1278"/>
      <c r="J113" s="1278"/>
      <c r="K113" s="1278"/>
      <c r="M113" s="1270">
        <f>Wastage_over_time!A10</f>
        <v>0</v>
      </c>
      <c r="N113" s="670"/>
    </row>
    <row r="114" spans="4:14" ht="13.15">
      <c r="D114" s="42"/>
      <c r="E114" s="675" t="s">
        <v>543</v>
      </c>
      <c r="G114" s="39"/>
      <c r="H114" s="1278" t="s">
        <v>442</v>
      </c>
      <c r="I114" s="1278"/>
      <c r="J114" s="1278"/>
      <c r="K114" s="1278"/>
      <c r="M114" s="1270">
        <f>Retirements_over_time!A10</f>
        <v>0</v>
      </c>
      <c r="N114" s="670"/>
    </row>
    <row r="115" spans="4:14" ht="13.15">
      <c r="D115" s="42"/>
      <c r="E115" s="675" t="s">
        <v>473</v>
      </c>
      <c r="G115" s="39"/>
      <c r="H115" s="1278" t="s">
        <v>474</v>
      </c>
      <c r="I115" s="1278"/>
      <c r="J115" s="1278"/>
      <c r="K115" s="1278"/>
      <c r="M115" s="1270">
        <f>Deaths_over_time!A10</f>
        <v>0</v>
      </c>
      <c r="N115" s="670"/>
    </row>
    <row r="116" spans="4:14" ht="13.15">
      <c r="D116" s="42"/>
      <c r="E116" s="675" t="s">
        <v>544</v>
      </c>
      <c r="G116" s="39"/>
      <c r="H116" s="1278" t="s">
        <v>475</v>
      </c>
      <c r="I116" s="1278"/>
      <c r="J116" s="1278"/>
      <c r="K116" s="1278"/>
      <c r="M116" s="1270">
        <f>Leavers_over_time!A10</f>
        <v>0</v>
      </c>
      <c r="N116" s="670"/>
    </row>
    <row r="117" spans="4:14" ht="13.15">
      <c r="D117" s="42"/>
      <c r="E117" s="675" t="s">
        <v>330</v>
      </c>
      <c r="G117" s="39"/>
      <c r="H117" s="1275" t="s">
        <v>373</v>
      </c>
      <c r="I117" s="1276"/>
      <c r="J117" s="1276"/>
      <c r="K117" s="1277"/>
      <c r="M117" s="1270">
        <f>Entrant_need_charts_over_time!A10</f>
        <v>0</v>
      </c>
      <c r="N117" s="670"/>
    </row>
    <row r="118" spans="4:14" ht="13.15">
      <c r="D118" s="42"/>
      <c r="E118" s="675" t="s">
        <v>257</v>
      </c>
      <c r="G118" s="39"/>
      <c r="H118" s="1275" t="s">
        <v>327</v>
      </c>
      <c r="I118" s="1276"/>
      <c r="J118" s="1276"/>
      <c r="K118" s="1277"/>
      <c r="M118" s="1270">
        <f>Teacher_need_charts_over_time!A10</f>
        <v>0</v>
      </c>
      <c r="N118" s="670"/>
    </row>
    <row r="119" spans="4:14" ht="13.15">
      <c r="D119" s="42"/>
      <c r="E119" s="675" t="s">
        <v>1278</v>
      </c>
      <c r="G119" s="39"/>
      <c r="H119" s="1275" t="s">
        <v>328</v>
      </c>
      <c r="I119" s="1276"/>
      <c r="J119" s="1276"/>
      <c r="K119" s="1277"/>
      <c r="M119" s="1270">
        <f>Pupil_Projections_scenarios!A10</f>
        <v>0</v>
      </c>
      <c r="N119" s="670"/>
    </row>
    <row r="120" spans="4:14" ht="13.15">
      <c r="D120" s="42"/>
      <c r="E120" s="679" t="s">
        <v>1043</v>
      </c>
      <c r="H120" s="1275" t="s">
        <v>1042</v>
      </c>
      <c r="I120" s="1276"/>
      <c r="J120" s="1276"/>
      <c r="K120" s="1277"/>
      <c r="M120" s="1270">
        <f>Outputs_with_historical_data!A10</f>
        <v>0</v>
      </c>
      <c r="N120" s="670"/>
    </row>
    <row r="121" spans="4:14" s="670" customFormat="1" ht="13.15">
      <c r="D121" s="42"/>
      <c r="E121" s="679" t="s">
        <v>1281</v>
      </c>
      <c r="H121" s="1275" t="s">
        <v>1301</v>
      </c>
      <c r="I121" s="1276"/>
      <c r="J121" s="1276"/>
      <c r="K121" s="1277"/>
      <c r="M121" s="1270">
        <f>Comparison_of_pupil_projns!A10</f>
        <v>0</v>
      </c>
    </row>
    <row r="122" spans="4:14" ht="13.15">
      <c r="D122" s="42"/>
      <c r="E122" s="675" t="s">
        <v>1044</v>
      </c>
      <c r="G122" s="39"/>
      <c r="H122" s="1275" t="s">
        <v>1045</v>
      </c>
      <c r="I122" s="1276"/>
      <c r="J122" s="1276"/>
      <c r="K122" s="1277"/>
      <c r="M122" s="1270">
        <f>OUTPUTS_FOR_SECTION_2_OF_MODEL!A10</f>
        <v>0</v>
      </c>
      <c r="N122" s="670"/>
    </row>
    <row r="123" spans="4:14" s="775" customFormat="1" ht="27" customHeight="1">
      <c r="E123" s="776" t="s">
        <v>1279</v>
      </c>
      <c r="H123" s="1275" t="s">
        <v>1440</v>
      </c>
      <c r="I123" s="1276"/>
      <c r="J123" s="1276"/>
      <c r="K123" s="1277"/>
      <c r="M123" s="1270">
        <f>Changes_in_subject_teaching_hrs!A9</f>
        <v>0</v>
      </c>
      <c r="N123" s="670"/>
    </row>
    <row r="124" spans="4:14">
      <c r="M124" s="15"/>
    </row>
  </sheetData>
  <mergeCells count="96">
    <mergeCell ref="H18:K18"/>
    <mergeCell ref="H19:K19"/>
    <mergeCell ref="H35:K35"/>
    <mergeCell ref="H20:K20"/>
    <mergeCell ref="H40:K40"/>
    <mergeCell ref="H26:K26"/>
    <mergeCell ref="H33:K33"/>
    <mergeCell ref="H21:K21"/>
    <mergeCell ref="H25:K25"/>
    <mergeCell ref="H27:K27"/>
    <mergeCell ref="H38:K38"/>
    <mergeCell ref="H39:K39"/>
    <mergeCell ref="H37:K37"/>
    <mergeCell ref="H28:K28"/>
    <mergeCell ref="H29:K29"/>
    <mergeCell ref="H34:K34"/>
    <mergeCell ref="H36:K36"/>
    <mergeCell ref="H46:K46"/>
    <mergeCell ref="H41:K41"/>
    <mergeCell ref="H45:K45"/>
    <mergeCell ref="H44:K44"/>
    <mergeCell ref="H63:K63"/>
    <mergeCell ref="H59:K59"/>
    <mergeCell ref="H60:K60"/>
    <mergeCell ref="H64:K64"/>
    <mergeCell ref="H42:K42"/>
    <mergeCell ref="H43:K43"/>
    <mergeCell ref="H55:K55"/>
    <mergeCell ref="H53:K53"/>
    <mergeCell ref="H49:K49"/>
    <mergeCell ref="H54:K54"/>
    <mergeCell ref="H48:K48"/>
    <mergeCell ref="H50:K50"/>
    <mergeCell ref="H51:K51"/>
    <mergeCell ref="H86:K86"/>
    <mergeCell ref="H73:K73"/>
    <mergeCell ref="H82:K82"/>
    <mergeCell ref="H85:K85"/>
    <mergeCell ref="H52:K52"/>
    <mergeCell ref="H74:K74"/>
    <mergeCell ref="H56:K56"/>
    <mergeCell ref="H70:K70"/>
    <mergeCell ref="H65:K65"/>
    <mergeCell ref="H67:K67"/>
    <mergeCell ref="H57:K57"/>
    <mergeCell ref="H71:K71"/>
    <mergeCell ref="H69:K69"/>
    <mergeCell ref="H62:K62"/>
    <mergeCell ref="H61:K61"/>
    <mergeCell ref="H58:K58"/>
    <mergeCell ref="H72:K72"/>
    <mergeCell ref="H66:K66"/>
    <mergeCell ref="H76:K76"/>
    <mergeCell ref="H68:K68"/>
    <mergeCell ref="H78:K78"/>
    <mergeCell ref="H77:K77"/>
    <mergeCell ref="H75:K75"/>
    <mergeCell ref="H119:K119"/>
    <mergeCell ref="H116:K116"/>
    <mergeCell ref="H79:K79"/>
    <mergeCell ref="H112:K112"/>
    <mergeCell ref="H110:K110"/>
    <mergeCell ref="H118:K118"/>
    <mergeCell ref="H113:K113"/>
    <mergeCell ref="H104:K104"/>
    <mergeCell ref="H108:K108"/>
    <mergeCell ref="H80:K80"/>
    <mergeCell ref="H84:K84"/>
    <mergeCell ref="H102:K102"/>
    <mergeCell ref="H106:K106"/>
    <mergeCell ref="H81:K81"/>
    <mergeCell ref="H89:K89"/>
    <mergeCell ref="H101:K101"/>
    <mergeCell ref="H91:K91"/>
    <mergeCell ref="H92:K92"/>
    <mergeCell ref="H114:K114"/>
    <mergeCell ref="H115:K115"/>
    <mergeCell ref="H117:K117"/>
    <mergeCell ref="H111:K111"/>
    <mergeCell ref="H105:K105"/>
    <mergeCell ref="H121:K121"/>
    <mergeCell ref="H123:K123"/>
    <mergeCell ref="H83:K83"/>
    <mergeCell ref="H109:K109"/>
    <mergeCell ref="H122:K122"/>
    <mergeCell ref="H88:K88"/>
    <mergeCell ref="H87:K87"/>
    <mergeCell ref="H90:K90"/>
    <mergeCell ref="H96:K96"/>
    <mergeCell ref="H95:K95"/>
    <mergeCell ref="H120:K120"/>
    <mergeCell ref="H93:K93"/>
    <mergeCell ref="H94:K94"/>
    <mergeCell ref="H97:K97"/>
    <mergeCell ref="H103:K103"/>
    <mergeCell ref="H107:K107"/>
  </mergeCells>
  <hyperlinks>
    <hyperlink ref="E18" location="Details!A1" display="Details"/>
    <hyperlink ref="E20" location="Subject_groupings_defined!A1" display="Subject groupings defined"/>
    <hyperlink ref="E19" location="Map_of_sheets!A1" display="Map of Sheets"/>
    <hyperlink ref="E25" location="RAW_DATA_INPUTS!A1" display="RAW DATA INPUTS"/>
    <hyperlink ref="E33" location="Calc_PRIM_retirement_rates!A1" display="Calculation of primary retirement rates"/>
    <hyperlink ref="E34" location="Calc_SEC_retirement_rates!A1" display="Calculation of secondary retirement rates"/>
    <hyperlink ref="E37" location="Calculation_PRIM_wastage_rates!A1" display="Calculation of primary wastage rates"/>
    <hyperlink ref="E40" location="Projected_SEC_wastage_rates!A1" display="Projected secondary wastage rates"/>
    <hyperlink ref="E44" location="Stock_calculations!A1" display="Stock calculations"/>
    <hyperlink ref="E45" location="Stock_ages_breakdowns!A1" display="Stock ages breakdowns"/>
    <hyperlink ref="E49" location="Teacher_need_by_subject!A1" display="Teacher need by subject"/>
    <hyperlink ref="E50" location="Forecast_stock_figures!A1" display="Forecast stock figures"/>
    <hyperlink ref="E51" location="Entrant_age_breakdowns!A1" display="Entrant age breakdowns"/>
    <hyperlink ref="E46" location="Pupils_data_scenarios!A1" display="Pupils data scenarios"/>
    <hyperlink ref="E52" location="Primary_1!A1" display="Primary 1"/>
    <hyperlink ref="E26" location="Policy_assumptions_PRIM!A1" display="Policy assumptions Primary"/>
    <hyperlink ref="E27" location="Policy_assumptions_SEC!A1" display="Policy assumptions Secondary"/>
    <hyperlink ref="E28" location="Data_selected_by_user_testing!A1" display="Data selected by user testing"/>
    <hyperlink ref="E115" location="Deaths_over_time!A1" display="Deaths over time"/>
    <hyperlink ref="E117" location="Entrant_need_charts_over_time!A1" display="Entrant need charts over time"/>
    <hyperlink ref="E118" location="Teacher_need_charts_over_time!A1" display="Teacher need charts over time"/>
    <hyperlink ref="E119" location="Pupil_Projections_scenarios!A1" display="Pupil projections scenarios"/>
    <hyperlink ref="E110" location="Assumptions_data!A1" display="Assumptions data"/>
    <hyperlink ref="E38" location="Calculation_SEC_wastage_rates!A1" display="Calculation of secondary wastage rates"/>
    <hyperlink ref="E39" location="Projected_PRIM_wastage_rates!A1" display="Projected primary wastage rates"/>
    <hyperlink ref="E41" location="Group_1_rates!A1" display="Group 1 rates"/>
    <hyperlink ref="E42" location="Group_2_rates!A1" display="Group 2 rates"/>
    <hyperlink ref="E43" location="Group_3_rates!A1" display="Group 3 rates"/>
    <hyperlink ref="E111" location="Teacher_need_figures!A1" display="Teacher need figures"/>
    <hyperlink ref="E35" location="Calc_PRIM_death_rates!A1" display="Calculation of primary death rates"/>
    <hyperlink ref="E36" location="Calc_SEC_death_rates!A1" display="Calculation of secondary death rates"/>
    <hyperlink ref="E113" location="Wastage_over_time!A1" display="Wastage over time"/>
    <hyperlink ref="E114" location="Retirements_over_time!A1" display="Retirements over time"/>
    <hyperlink ref="E116" location="Leavers_over_time!A1" display="Leavers over time"/>
    <hyperlink ref="E112" location="Entrant_need_figures!A1" display="Entrant need figures"/>
    <hyperlink ref="E47" location="Calc_Primary_teacher_need!A1" display="Calculation of primary teacher need"/>
    <hyperlink ref="E48" location="Calc_overall_Sec_teacher_need!A1" display="Calculation of overall secondary teacher need"/>
    <hyperlink ref="E72" location="Calc_PRIM_entrant_rates!A1" display="Calculation of primary entrant rates"/>
    <hyperlink ref="E73" location="Calc_SEC_entrant_rates!A1" display="Calculation of secondary entrant rates"/>
    <hyperlink ref="E104" location="Total_NQT_entrants_required!A1" display="Total NQT entrants required"/>
    <hyperlink ref="E96" location="Calc_nonPGITT_NQT_entrants!A1" display="Calculation of non PG ITT NQT entrants"/>
    <hyperlink ref="E107" location="Outputs_for_conversion_rates!A1" display="Outputs for conversion rates"/>
    <hyperlink ref="E97" location="Conversion_rates_table!A1" display="Conversion rates table"/>
    <hyperlink ref="E108" location="FINAL_OUTPUTS_OF_ITT_PLACES!A1" display="FINAL OUTPUTS OF ITT PLACES"/>
    <hyperlink ref="E102" location="'Re-entrants_expected'!A1" display="Re-entrants expected"/>
    <hyperlink ref="E103" location="New_to_SF_sector_expected!A1" display="New to SF sector expected"/>
    <hyperlink ref="E106" location="Check_of_all_entrant_numbers!A1" display="Check of all entrant numbers"/>
    <hyperlink ref="E74" location="'Calc_PRIM_part-time_entrants'!A1" display="Calculation of primary part-time entrants"/>
    <hyperlink ref="E75" location="'Calc_SEC_part-time_entrants'!A1" display="Calculation of secondary part-time entrants"/>
    <hyperlink ref="E53" location="'Art_&amp;_Design_1'!A1" display="Art &amp; Design 1"/>
    <hyperlink ref="E54" location="Biology_1!A1" display="Biology 1"/>
    <hyperlink ref="E55" location="Business_Studies_1!A1" display="Business Studies 1"/>
    <hyperlink ref="E56" location="Chemistry_1!A1" display="Chemistry 1"/>
    <hyperlink ref="E57" location="Classics_1!A1" display="Classics 1"/>
    <hyperlink ref="E58" location="Computing_1!A1" display="Computing 1"/>
    <hyperlink ref="E59" location="'Design_&amp;_Technology_1'!A1" display="Design &amp; Technology 1"/>
    <hyperlink ref="E60" location="Drama_1!A1" display="Drama 1"/>
    <hyperlink ref="E61" location="English_1!A1" display="English 1"/>
    <hyperlink ref="E62" location="Food_1!A1" display="Food 1"/>
    <hyperlink ref="E63" location="Geography_1!A1" display="Geography 1"/>
    <hyperlink ref="E64" location="History_1!A1" display="History 1"/>
    <hyperlink ref="E65" location="Mathematics_1!A1" display="Mathematics 1"/>
    <hyperlink ref="E66" location="Modern_Foreign_Languages_1!A1" display="Modern Foreign Languages 1"/>
    <hyperlink ref="E67" location="Music_1!A1" display="Music 1"/>
    <hyperlink ref="E68" location="Others_1!A1" display="Others 1"/>
    <hyperlink ref="E69" location="Physical_Education_1!A1" display="Physical Education 1"/>
    <hyperlink ref="E70" location="Physics_1!A1" display="Physics 1"/>
    <hyperlink ref="E71" location="Religious_Education_1!A1" display="Religious Education 1"/>
    <hyperlink ref="E76" location="Primary_2!A1" display="Primary 2"/>
    <hyperlink ref="E77" location="'Art_&amp;_Design_2'!A1" display="Art &amp; Design 2"/>
    <hyperlink ref="E78" location="Biology_2!A1" display="Biology 2"/>
    <hyperlink ref="E79" location="Business_Studies_2!A1" display="Business Studies 2"/>
    <hyperlink ref="E80" location="Chemistry_2!A1" display="Chemistry 2"/>
    <hyperlink ref="E81" location="Classics_2!A1" display="Classics 2"/>
    <hyperlink ref="E82" location="Computing_2!A1" display="Computing 2"/>
    <hyperlink ref="E83" location="'Design_&amp;_Technology_2'!A1" display="Design &amp; Technology 2"/>
    <hyperlink ref="E84" location="Drama_2!A1" display="Drama 2"/>
    <hyperlink ref="E95" location="Religious_Education_2!A1" display="Religious Education 2"/>
    <hyperlink ref="E94" location="Physics_2!A1" display="Physics 2"/>
    <hyperlink ref="E92" location="Others_2!A1" display="Others 2"/>
    <hyperlink ref="E93" location="Physical_Education_2!A1" display="Physical Education 2"/>
    <hyperlink ref="E91" location="Music_2!A1" display="Music 2"/>
    <hyperlink ref="E90" location="Modern_Foreign_Languages_2!A1" display="Modern Foreign Languages 2"/>
    <hyperlink ref="E89" location="Mathematics_2!A1" display="Mathematics 2"/>
    <hyperlink ref="E88" location="History_2!A1" display="History 2"/>
    <hyperlink ref="E87" location="Geography_2!A1" display="Geography 2"/>
    <hyperlink ref="E85" location="English_2!A1" display="English 2"/>
    <hyperlink ref="E120" location="Outputs_with_historical_data!A1" display="Outputs with historical data"/>
    <hyperlink ref="E122" location="Historical_and_projected_ITT!A1" display="Historical and projected ITT"/>
    <hyperlink ref="E29" location="Increased_EBacc_scenario_data!A1" display="Increased EBacc take up scenario data"/>
    <hyperlink ref="E123" location="Changes_in_subject_teaching_hrs!A1" display="Changes in subject teaching hours"/>
    <hyperlink ref="E21" location="USER_TESTING_TAB!A1" display="USER TESTING TAB"/>
    <hyperlink ref="E101" location="OUTPUTS_FOR_SECTION_2_OF_MODEL!A1" display="OUTPUTS FOR SECTION 2 OF MODEL"/>
    <hyperlink ref="E86" location="Food_2!A1" display="Food 2"/>
    <hyperlink ref="E121" location="Comparison_of_pupil_projns!A1" display="Comparison of pupil projections"/>
    <hyperlink ref="E109" location="SUMMARY_OUTPUTS!A1" display="SUMMARY_OUTPUTS"/>
    <hyperlink ref="E105" location="Entrants_via_other_initiatives!A1" display="Entrants via other initiatives"/>
  </hyperlinks>
  <pageMargins left="0.7" right="0.7" top="0.75" bottom="0.75" header="0.3" footer="0.3"/>
  <pageSetup paperSize="9" orientation="portrait" r:id="rId1"/>
  <ignoredErrors>
    <ignoredError sqref="C16 C23 C31 C99 M25:M29 M122 M33:M40 M87:M97 M106:M108 M44:M48 M113:M116 M102:M104 M50:M84"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A1:AE131"/>
  <sheetViews>
    <sheetView showGridLines="0" zoomScale="90" zoomScaleNormal="90" workbookViewId="0"/>
  </sheetViews>
  <sheetFormatPr defaultRowHeight="12.75"/>
  <cols>
    <col min="2" max="2" width="22" customWidth="1"/>
    <col min="3" max="23" width="12.86328125" bestFit="1" customWidth="1"/>
    <col min="24" max="25" width="12.86328125" customWidth="1"/>
    <col min="26" max="26" width="12.86328125" bestFit="1" customWidth="1"/>
    <col min="27" max="40" width="12.86328125" customWidth="1"/>
  </cols>
  <sheetData>
    <row r="1" spans="1:25" s="64" customFormat="1" ht="13.9">
      <c r="A1" s="63" t="str">
        <f>ModelBanner</f>
        <v>TSM_202021</v>
      </c>
      <c r="Y1" s="673"/>
    </row>
    <row r="2" spans="1:25" s="64" customFormat="1" ht="13.9">
      <c r="A2" s="865" t="s">
        <v>13</v>
      </c>
      <c r="B2" s="865" t="s">
        <v>30</v>
      </c>
      <c r="Y2" s="673"/>
    </row>
    <row r="3" spans="1:25" s="64" customFormat="1" ht="13.9">
      <c r="A3" s="65"/>
      <c r="Y3" s="673"/>
    </row>
    <row r="4" spans="1:25" s="55" customFormat="1" ht="13.15">
      <c r="A4" s="56" t="s">
        <v>26</v>
      </c>
      <c r="B4" s="56"/>
      <c r="C4" s="56"/>
      <c r="D4" s="56"/>
      <c r="E4" s="280"/>
      <c r="F4" s="56"/>
      <c r="G4" s="56"/>
      <c r="H4" s="56"/>
      <c r="I4" s="56"/>
      <c r="J4" s="56"/>
      <c r="K4" s="56"/>
      <c r="L4" s="56"/>
      <c r="M4" s="56"/>
      <c r="N4" s="56"/>
      <c r="O4" s="56"/>
      <c r="P4" s="56"/>
      <c r="Q4" s="56"/>
    </row>
    <row r="5" spans="1:25" s="45" customFormat="1" ht="13.15" customHeight="1">
      <c r="A5" s="58" t="s">
        <v>1217</v>
      </c>
      <c r="B5" s="58"/>
      <c r="C5" s="58"/>
      <c r="D5" s="58"/>
      <c r="E5" s="58"/>
      <c r="F5" s="58"/>
      <c r="G5" s="58"/>
      <c r="H5" s="58"/>
      <c r="I5" s="58"/>
      <c r="J5" s="58"/>
      <c r="K5" s="58"/>
      <c r="L5" s="58"/>
      <c r="M5" s="58"/>
      <c r="N5" s="58"/>
      <c r="O5" s="58"/>
      <c r="P5" s="58"/>
      <c r="Q5" s="58"/>
    </row>
    <row r="6" spans="1:25" s="44" customFormat="1" ht="13.15">
      <c r="A6" s="54" t="s">
        <v>1287</v>
      </c>
      <c r="B6" s="59"/>
      <c r="C6" s="59"/>
      <c r="D6" s="59"/>
      <c r="E6" s="280"/>
      <c r="F6" s="59"/>
      <c r="G6" s="59"/>
      <c r="H6" s="59"/>
      <c r="I6" s="59"/>
      <c r="J6" s="59"/>
      <c r="K6" s="59"/>
      <c r="L6" s="59"/>
      <c r="M6" s="59"/>
      <c r="N6" s="59"/>
      <c r="O6" s="59"/>
      <c r="P6" s="59"/>
      <c r="Q6" s="59"/>
    </row>
    <row r="7" spans="1:25" s="44" customFormat="1" ht="13.15">
      <c r="A7" s="52" t="s">
        <v>178</v>
      </c>
      <c r="B7" s="54"/>
      <c r="C7" s="59"/>
      <c r="D7" s="59"/>
      <c r="E7" s="280"/>
      <c r="F7" s="59"/>
      <c r="G7" s="59"/>
      <c r="H7" s="59"/>
      <c r="I7" s="59"/>
      <c r="J7" s="59"/>
      <c r="K7" s="59"/>
      <c r="L7" s="59"/>
      <c r="M7" s="59"/>
      <c r="N7" s="59"/>
      <c r="O7" s="59"/>
      <c r="P7" s="59"/>
      <c r="Q7" s="59"/>
    </row>
    <row r="8" spans="1:25" s="44" customFormat="1" ht="13.15">
      <c r="A8" s="54" t="s">
        <v>24</v>
      </c>
      <c r="B8" s="59"/>
      <c r="C8" s="59"/>
      <c r="D8" s="59"/>
      <c r="E8" s="280"/>
      <c r="F8" s="59"/>
      <c r="G8" s="59"/>
      <c r="H8" s="59"/>
      <c r="I8" s="59"/>
      <c r="J8" s="59"/>
      <c r="K8" s="59"/>
      <c r="L8" s="59"/>
      <c r="M8" s="59"/>
      <c r="N8" s="59"/>
      <c r="O8" s="59"/>
      <c r="P8" s="59"/>
      <c r="Q8" s="59"/>
    </row>
    <row r="9" spans="1:25" s="48" customFormat="1" ht="13.5" customHeight="1">
      <c r="A9" s="53" t="s">
        <v>123</v>
      </c>
      <c r="B9" s="71"/>
      <c r="C9" s="69"/>
      <c r="D9" s="46"/>
      <c r="E9" s="46"/>
      <c r="F9" s="46"/>
      <c r="G9" s="70"/>
      <c r="H9" s="46"/>
      <c r="I9" s="46"/>
      <c r="J9" s="70"/>
      <c r="K9" s="47"/>
      <c r="L9" s="47"/>
      <c r="M9" s="47"/>
      <c r="N9" s="47"/>
      <c r="O9" s="47"/>
      <c r="P9" s="47"/>
      <c r="Q9" s="47"/>
    </row>
    <row r="37" spans="2:31" ht="13.15">
      <c r="B37" s="145" t="s">
        <v>320</v>
      </c>
    </row>
    <row r="38" spans="2:31" s="5" customFormat="1" ht="13.15">
      <c r="C38" s="292" t="str">
        <f>RAW_DATA_INPUTS!C346</f>
        <v>2004/05</v>
      </c>
      <c r="D38" s="292" t="str">
        <f>RAW_DATA_INPUTS!D346</f>
        <v>2005/06</v>
      </c>
      <c r="E38" s="292" t="str">
        <f>RAW_DATA_INPUTS!E346</f>
        <v>2006/07</v>
      </c>
      <c r="F38" s="292" t="str">
        <f>RAW_DATA_INPUTS!F346</f>
        <v>2007/08</v>
      </c>
      <c r="G38" s="292" t="str">
        <f>RAW_DATA_INPUTS!G346</f>
        <v>2008/09</v>
      </c>
      <c r="H38" s="292" t="str">
        <f>RAW_DATA_INPUTS!H346</f>
        <v>2009/10</v>
      </c>
      <c r="I38" s="292" t="str">
        <f>RAW_DATA_INPUTS!I346</f>
        <v>2010/11</v>
      </c>
      <c r="J38" s="292" t="str">
        <f>RAW_DATA_INPUTS!J346</f>
        <v>2011/12</v>
      </c>
      <c r="K38" s="292" t="str">
        <f>RAW_DATA_INPUTS!K346</f>
        <v>2012/13</v>
      </c>
      <c r="L38" s="292" t="str">
        <f>RAW_DATA_INPUTS!L346</f>
        <v>2013/14</v>
      </c>
      <c r="M38" s="292" t="str">
        <f>RAW_DATA_INPUTS!M346</f>
        <v>2014/15</v>
      </c>
      <c r="N38" s="292" t="str">
        <f>RAW_DATA_INPUTS!N346</f>
        <v>2015/16</v>
      </c>
      <c r="O38" s="292" t="str">
        <f>RAW_DATA_INPUTS!O346</f>
        <v>2016/17</v>
      </c>
      <c r="P38" s="292" t="str">
        <f>RAW_DATA_INPUTS!P346</f>
        <v>2017/18</v>
      </c>
      <c r="Q38" s="292" t="str">
        <f>RAW_DATA_INPUTS!Q346</f>
        <v>2018/19</v>
      </c>
      <c r="R38" s="292" t="str">
        <f>RAW_DATA_INPUTS!R346</f>
        <v>2019/20</v>
      </c>
      <c r="S38" s="292" t="str">
        <f>RAW_DATA_INPUTS!S346</f>
        <v>2020/21</v>
      </c>
      <c r="T38" s="292" t="str">
        <f>RAW_DATA_INPUTS!T346</f>
        <v>2021/22</v>
      </c>
      <c r="U38" s="292" t="str">
        <f>RAW_DATA_INPUTS!U346</f>
        <v>2022/23</v>
      </c>
      <c r="V38" s="292" t="str">
        <f>RAW_DATA_INPUTS!V346</f>
        <v>2023/24</v>
      </c>
      <c r="W38" s="292" t="str">
        <f>RAW_DATA_INPUTS!W346</f>
        <v>2024/25</v>
      </c>
      <c r="X38" s="292" t="str">
        <f>RAW_DATA_INPUTS!X346</f>
        <v>2025/26</v>
      </c>
      <c r="Y38" s="292" t="str">
        <f>RAW_DATA_INPUTS!Y346</f>
        <v>2026/27</v>
      </c>
      <c r="Z38" s="292" t="str">
        <f>RAW_DATA_INPUTS!Z346</f>
        <v>2027/28</v>
      </c>
      <c r="AA38" s="292" t="str">
        <f>RAW_DATA_INPUTS!AA346</f>
        <v>2028/29</v>
      </c>
      <c r="AB38" s="292" t="str">
        <f>RAW_DATA_INPUTS!AB346</f>
        <v>2029/30</v>
      </c>
    </row>
    <row r="39" spans="2:31">
      <c r="B39" s="11" t="s">
        <v>321</v>
      </c>
      <c r="C39" s="291">
        <f>RAW_DATA_INPUTS!C365</f>
        <v>4133670.5</v>
      </c>
      <c r="D39" s="291">
        <f>RAW_DATA_INPUTS!D365</f>
        <v>4085271.436729731</v>
      </c>
      <c r="E39" s="291">
        <f>RAW_DATA_INPUTS!E365</f>
        <v>4047195.5</v>
      </c>
      <c r="F39" s="291">
        <f>RAW_DATA_INPUTS!F365</f>
        <v>4028055.5</v>
      </c>
      <c r="G39" s="291">
        <f>RAW_DATA_INPUTS!G365</f>
        <v>4016161.5</v>
      </c>
      <c r="H39" s="291">
        <f>RAW_DATA_INPUTS!H365</f>
        <v>4036364.5</v>
      </c>
      <c r="I39" s="291">
        <f>RAW_DATA_INPUTS!I365</f>
        <v>4074368</v>
      </c>
      <c r="J39" s="291">
        <f>RAW_DATA_INPUTS!J365</f>
        <v>4150277.5</v>
      </c>
      <c r="K39" s="291">
        <f>RAW_DATA_INPUTS!K365</f>
        <v>4247394.5</v>
      </c>
      <c r="L39" s="291">
        <f>RAW_DATA_INPUTS!L365</f>
        <v>4359000</v>
      </c>
      <c r="M39" s="291">
        <f>RAW_DATA_INPUTS!M365</f>
        <v>4463434</v>
      </c>
      <c r="N39" s="291">
        <f>RAW_DATA_INPUTS!N365</f>
        <v>4574041.5</v>
      </c>
      <c r="O39" s="291">
        <f>RAW_DATA_INPUTS!O365</f>
        <v>4659421</v>
      </c>
      <c r="P39" s="291">
        <f>RAW_DATA_INPUTS!P365</f>
        <v>4715388.5</v>
      </c>
      <c r="Q39" s="291">
        <f>RAW_DATA_INPUTS!Q365</f>
        <v>4733161</v>
      </c>
      <c r="R39" s="291">
        <f>RAW_DATA_INPUTS!R365</f>
        <v>4719885.4287739517</v>
      </c>
      <c r="S39" s="291">
        <f>RAW_DATA_INPUTS!S365</f>
        <v>4708456.0881976848</v>
      </c>
      <c r="T39" s="291">
        <f>RAW_DATA_INPUTS!T365</f>
        <v>4667337.1475077039</v>
      </c>
      <c r="U39" s="291">
        <f>RAW_DATA_INPUTS!U365</f>
        <v>4604754.8869483098</v>
      </c>
      <c r="V39" s="291">
        <f>RAW_DATA_INPUTS!V365</f>
        <v>4530516.4435311677</v>
      </c>
      <c r="W39" s="291">
        <f>RAW_DATA_INPUTS!W365</f>
        <v>4463861.498651267</v>
      </c>
      <c r="X39" s="291">
        <f>RAW_DATA_INPUTS!X365</f>
        <v>4397866.9963755002</v>
      </c>
      <c r="Y39" s="291">
        <f>RAW_DATA_INPUTS!Y365</f>
        <v>4325114.3173360582</v>
      </c>
      <c r="Z39" s="291">
        <f>RAW_DATA_INPUTS!Z365</f>
        <v>4244552.0581349144</v>
      </c>
      <c r="AA39" s="291">
        <f>RAW_DATA_INPUTS!AA365</f>
        <v>4179480.8081893092</v>
      </c>
      <c r="AB39" s="291">
        <f>RAW_DATA_INPUTS!AB365</f>
        <v>4116199.2047552327</v>
      </c>
    </row>
    <row r="40" spans="2:31">
      <c r="B40" s="11" t="s">
        <v>360</v>
      </c>
      <c r="C40" s="291">
        <f>RAW_DATA_INPUTS!C347</f>
        <v>4133670.5</v>
      </c>
      <c r="D40" s="291">
        <f>RAW_DATA_INPUTS!D347</f>
        <v>4085271.436729731</v>
      </c>
      <c r="E40" s="291">
        <f>RAW_DATA_INPUTS!E347</f>
        <v>4047195.5</v>
      </c>
      <c r="F40" s="291">
        <f>RAW_DATA_INPUTS!F347</f>
        <v>4028055.5</v>
      </c>
      <c r="G40" s="291">
        <f>RAW_DATA_INPUTS!G347</f>
        <v>4016161.5</v>
      </c>
      <c r="H40" s="291">
        <f>RAW_DATA_INPUTS!H347</f>
        <v>4036364.5</v>
      </c>
      <c r="I40" s="291">
        <f>RAW_DATA_INPUTS!I347</f>
        <v>4074368</v>
      </c>
      <c r="J40" s="291">
        <f>RAW_DATA_INPUTS!J347</f>
        <v>4150277.5</v>
      </c>
      <c r="K40" s="291">
        <f>RAW_DATA_INPUTS!K347</f>
        <v>4247394.5</v>
      </c>
      <c r="L40" s="291">
        <f>RAW_DATA_INPUTS!L347</f>
        <v>4359000</v>
      </c>
      <c r="M40" s="291">
        <f>RAW_DATA_INPUTS!M347</f>
        <v>4463434</v>
      </c>
      <c r="N40" s="291">
        <f>RAW_DATA_INPUTS!N347</f>
        <v>4574041.5</v>
      </c>
      <c r="O40" s="291">
        <f>RAW_DATA_INPUTS!O347</f>
        <v>4659421</v>
      </c>
      <c r="P40" s="291">
        <f>RAW_DATA_INPUTS!P347</f>
        <v>4715388.5</v>
      </c>
      <c r="Q40" s="291">
        <f>RAW_DATA_INPUTS!Q347</f>
        <v>4733161</v>
      </c>
      <c r="R40" s="291">
        <f>RAW_DATA_INPUTS!R347</f>
        <v>4722230.558806696</v>
      </c>
      <c r="S40" s="291">
        <f>RAW_DATA_INPUTS!S347</f>
        <v>4715678.2151107499</v>
      </c>
      <c r="T40" s="291">
        <f>RAW_DATA_INPUTS!T347</f>
        <v>4686212.6716877213</v>
      </c>
      <c r="U40" s="291">
        <f>RAW_DATA_INPUTS!U347</f>
        <v>4650038.1997871175</v>
      </c>
      <c r="V40" s="291">
        <f>RAW_DATA_INPUTS!V347</f>
        <v>4613506.2415555622</v>
      </c>
      <c r="W40" s="291">
        <f>RAW_DATA_INPUTS!W347</f>
        <v>4594107.3525180714</v>
      </c>
      <c r="X40" s="291">
        <f>RAW_DATA_INPUTS!X347</f>
        <v>4582094.1329778135</v>
      </c>
      <c r="Y40" s="291">
        <f>RAW_DATA_INPUTS!Y347</f>
        <v>4569288.0433858866</v>
      </c>
      <c r="Z40" s="291">
        <f>RAW_DATA_INPUTS!Z347</f>
        <v>4553997.8304746542</v>
      </c>
      <c r="AA40" s="291">
        <f>RAW_DATA_INPUTS!AA347</f>
        <v>4555690.8707873952</v>
      </c>
      <c r="AB40" s="291">
        <f>RAW_DATA_INPUTS!AB347</f>
        <v>4546912.262777702</v>
      </c>
      <c r="AD40" s="295"/>
      <c r="AE40" s="6"/>
    </row>
    <row r="41" spans="2:31">
      <c r="B41" s="11" t="s">
        <v>322</v>
      </c>
      <c r="C41" s="291">
        <f>RAW_DATA_INPUTS!C356</f>
        <v>4133670.5</v>
      </c>
      <c r="D41" s="291">
        <f>RAW_DATA_INPUTS!D356</f>
        <v>4085271.436729731</v>
      </c>
      <c r="E41" s="291">
        <f>RAW_DATA_INPUTS!E356</f>
        <v>4047195.5</v>
      </c>
      <c r="F41" s="291">
        <f>RAW_DATA_INPUTS!F356</f>
        <v>4028055.5</v>
      </c>
      <c r="G41" s="291">
        <f>RAW_DATA_INPUTS!G356</f>
        <v>4016161.5</v>
      </c>
      <c r="H41" s="291">
        <f>RAW_DATA_INPUTS!H356</f>
        <v>4036364.5</v>
      </c>
      <c r="I41" s="291">
        <f>RAW_DATA_INPUTS!I356</f>
        <v>4074368</v>
      </c>
      <c r="J41" s="291">
        <f>RAW_DATA_INPUTS!J356</f>
        <v>4150277.5</v>
      </c>
      <c r="K41" s="291">
        <f>RAW_DATA_INPUTS!K356</f>
        <v>4247394.5</v>
      </c>
      <c r="L41" s="291">
        <f>RAW_DATA_INPUTS!L356</f>
        <v>4359000</v>
      </c>
      <c r="M41" s="291">
        <f>RAW_DATA_INPUTS!M356</f>
        <v>4463434</v>
      </c>
      <c r="N41" s="291">
        <f>RAW_DATA_INPUTS!N356</f>
        <v>4574041.5</v>
      </c>
      <c r="O41" s="291">
        <f>RAW_DATA_INPUTS!O356</f>
        <v>4659421</v>
      </c>
      <c r="P41" s="291">
        <f>RAW_DATA_INPUTS!P356</f>
        <v>4715388.5</v>
      </c>
      <c r="Q41" s="291">
        <f>RAW_DATA_INPUTS!Q356</f>
        <v>4733161</v>
      </c>
      <c r="R41" s="291">
        <f>RAW_DATA_INPUTS!R356</f>
        <v>4724488.9136831267</v>
      </c>
      <c r="S41" s="291">
        <f>RAW_DATA_INPUTS!S356</f>
        <v>4722160.8713114578</v>
      </c>
      <c r="T41" s="291">
        <f>RAW_DATA_INPUTS!T356</f>
        <v>4701909.7389318068</v>
      </c>
      <c r="U41" s="291">
        <f>RAW_DATA_INPUTS!U356</f>
        <v>4685689.9507615454</v>
      </c>
      <c r="V41" s="291">
        <f>RAW_DATA_INPUTS!V356</f>
        <v>4677769.9601522144</v>
      </c>
      <c r="W41" s="291">
        <f>RAW_DATA_INPUTS!W356</f>
        <v>4695616.4988300661</v>
      </c>
      <c r="X41" s="291">
        <f>RAW_DATA_INPUTS!X356</f>
        <v>4728120.8504833309</v>
      </c>
      <c r="Y41" s="291">
        <f>RAW_DATA_INPUTS!Y356</f>
        <v>4765624.8866419028</v>
      </c>
      <c r="Z41" s="291">
        <f>RAW_DATA_INPUTS!Z356</f>
        <v>4802610.6940278672</v>
      </c>
      <c r="AA41" s="291">
        <f>RAW_DATA_INPUTS!AA356</f>
        <v>4853993.9280289924</v>
      </c>
      <c r="AB41" s="291">
        <f>RAW_DATA_INPUTS!AB356</f>
        <v>4883610.4517973773</v>
      </c>
    </row>
    <row r="42" spans="2:31">
      <c r="B42" s="1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0"/>
    </row>
    <row r="43" spans="2:31" ht="13.15">
      <c r="B43" s="145" t="s">
        <v>1416</v>
      </c>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row>
    <row r="44" spans="2:31" s="5" customFormat="1" ht="13.15">
      <c r="C44" s="997" t="str">
        <f>C38</f>
        <v>2004/05</v>
      </c>
      <c r="D44" s="997" t="str">
        <f t="shared" ref="D44:AB44" si="0">D38</f>
        <v>2005/06</v>
      </c>
      <c r="E44" s="997" t="str">
        <f t="shared" si="0"/>
        <v>2006/07</v>
      </c>
      <c r="F44" s="997" t="str">
        <f t="shared" si="0"/>
        <v>2007/08</v>
      </c>
      <c r="G44" s="997" t="str">
        <f t="shared" si="0"/>
        <v>2008/09</v>
      </c>
      <c r="H44" s="997" t="str">
        <f t="shared" si="0"/>
        <v>2009/10</v>
      </c>
      <c r="I44" s="997" t="str">
        <f t="shared" si="0"/>
        <v>2010/11</v>
      </c>
      <c r="J44" s="997" t="str">
        <f t="shared" si="0"/>
        <v>2011/12</v>
      </c>
      <c r="K44" s="997" t="str">
        <f t="shared" si="0"/>
        <v>2012/13</v>
      </c>
      <c r="L44" s="997" t="str">
        <f t="shared" si="0"/>
        <v>2013/14</v>
      </c>
      <c r="M44" s="997" t="str">
        <f t="shared" si="0"/>
        <v>2014/15</v>
      </c>
      <c r="N44" s="997" t="str">
        <f t="shared" si="0"/>
        <v>2015/16</v>
      </c>
      <c r="O44" s="997" t="str">
        <f t="shared" si="0"/>
        <v>2016/17</v>
      </c>
      <c r="P44" s="997" t="str">
        <f t="shared" si="0"/>
        <v>2017/18</v>
      </c>
      <c r="Q44" s="997" t="str">
        <f t="shared" si="0"/>
        <v>2018/19</v>
      </c>
      <c r="R44" s="997" t="str">
        <f t="shared" si="0"/>
        <v>2019/20</v>
      </c>
      <c r="S44" s="997" t="str">
        <f t="shared" si="0"/>
        <v>2020/21</v>
      </c>
      <c r="T44" s="997" t="str">
        <f t="shared" si="0"/>
        <v>2021/22</v>
      </c>
      <c r="U44" s="997" t="str">
        <f t="shared" si="0"/>
        <v>2022/23</v>
      </c>
      <c r="V44" s="997" t="str">
        <f t="shared" si="0"/>
        <v>2023/24</v>
      </c>
      <c r="W44" s="997" t="str">
        <f t="shared" si="0"/>
        <v>2024/25</v>
      </c>
      <c r="X44" s="997" t="str">
        <f t="shared" si="0"/>
        <v>2025/26</v>
      </c>
      <c r="Y44" s="997" t="str">
        <f t="shared" si="0"/>
        <v>2026/27</v>
      </c>
      <c r="Z44" s="997" t="str">
        <f t="shared" si="0"/>
        <v>2027/28</v>
      </c>
      <c r="AA44" s="997" t="str">
        <f t="shared" si="0"/>
        <v>2028/29</v>
      </c>
      <c r="AB44" s="997" t="str">
        <f t="shared" si="0"/>
        <v>2029/30</v>
      </c>
    </row>
    <row r="45" spans="2:31">
      <c r="B45" s="11" t="s">
        <v>1417</v>
      </c>
      <c r="C45" s="998">
        <f>RAW_DATA_INPUTS!C366</f>
        <v>1783139.5</v>
      </c>
      <c r="D45" s="998">
        <f>RAW_DATA_INPUTS!D366</f>
        <v>1758000.0007601124</v>
      </c>
      <c r="E45" s="998">
        <f>RAW_DATA_INPUTS!E366</f>
        <v>1722930</v>
      </c>
      <c r="F45" s="998">
        <f>RAW_DATA_INPUTS!F366</f>
        <v>1701531</v>
      </c>
      <c r="G45" s="998">
        <f>RAW_DATA_INPUTS!G366</f>
        <v>1691158</v>
      </c>
      <c r="H45" s="998">
        <f>RAW_DATA_INPUTS!H366</f>
        <v>1680949</v>
      </c>
      <c r="I45" s="998">
        <f>RAW_DATA_INPUTS!I366</f>
        <v>1672689.5</v>
      </c>
      <c r="J45" s="998">
        <f>RAW_DATA_INPUTS!J366</f>
        <v>1641887</v>
      </c>
      <c r="K45" s="998">
        <f>RAW_DATA_INPUTS!K366</f>
        <v>1612821</v>
      </c>
      <c r="L45" s="998">
        <f>RAW_DATA_INPUTS!L366</f>
        <v>1587472</v>
      </c>
      <c r="M45" s="998">
        <f>RAW_DATA_INPUTS!M366</f>
        <v>1595949</v>
      </c>
      <c r="N45" s="998">
        <f>RAW_DATA_INPUTS!N366</f>
        <v>1630717</v>
      </c>
      <c r="O45" s="998">
        <f>RAW_DATA_INPUTS!O366</f>
        <v>1678899</v>
      </c>
      <c r="P45" s="998">
        <f>RAW_DATA_INPUTS!P366</f>
        <v>1714907</v>
      </c>
      <c r="Q45" s="998">
        <f>RAW_DATA_INPUTS!Q366</f>
        <v>1756029</v>
      </c>
      <c r="R45" s="998">
        <f>RAW_DATA_INPUTS!R366</f>
        <v>1815663.6936278478</v>
      </c>
      <c r="S45" s="998">
        <f>RAW_DATA_INPUTS!S366</f>
        <v>1856563.5513702664</v>
      </c>
      <c r="T45" s="998">
        <f>RAW_DATA_INPUTS!T366</f>
        <v>1887158.1612145477</v>
      </c>
      <c r="U45" s="998">
        <f>RAW_DATA_INPUTS!U366</f>
        <v>1904991.593392333</v>
      </c>
      <c r="V45" s="998">
        <f>RAW_DATA_INPUTS!V366</f>
        <v>1926052.4391281956</v>
      </c>
      <c r="W45" s="998">
        <f>RAW_DATA_INPUTS!W366</f>
        <v>1918073.0826607461</v>
      </c>
      <c r="X45" s="998">
        <f>RAW_DATA_INPUTS!X366</f>
        <v>1889131.0572899247</v>
      </c>
      <c r="Y45" s="998">
        <f>RAW_DATA_INPUTS!Y366</f>
        <v>1860177.7872957196</v>
      </c>
      <c r="Z45" s="998">
        <f>RAW_DATA_INPUTS!Z366</f>
        <v>1850794.5967762026</v>
      </c>
      <c r="AA45" s="998">
        <f>RAW_DATA_INPUTS!AA366</f>
        <v>1829387.6122172631</v>
      </c>
      <c r="AB45" s="998">
        <f>RAW_DATA_INPUTS!AB366</f>
        <v>1801394.7114828085</v>
      </c>
    </row>
    <row r="46" spans="2:31">
      <c r="B46" s="11" t="s">
        <v>1418</v>
      </c>
      <c r="C46" s="998">
        <f>RAW_DATA_INPUTS!C348</f>
        <v>1783139.5</v>
      </c>
      <c r="D46" s="998">
        <f>RAW_DATA_INPUTS!D348</f>
        <v>1758000.0007601124</v>
      </c>
      <c r="E46" s="998">
        <f>RAW_DATA_INPUTS!E348</f>
        <v>1722930</v>
      </c>
      <c r="F46" s="998">
        <f>RAW_DATA_INPUTS!F348</f>
        <v>1701531</v>
      </c>
      <c r="G46" s="998">
        <f>RAW_DATA_INPUTS!G348</f>
        <v>1691158</v>
      </c>
      <c r="H46" s="998">
        <f>RAW_DATA_INPUTS!H348</f>
        <v>1680949</v>
      </c>
      <c r="I46" s="998">
        <f>RAW_DATA_INPUTS!I348</f>
        <v>1672689.5</v>
      </c>
      <c r="J46" s="998">
        <f>RAW_DATA_INPUTS!J348</f>
        <v>1641887</v>
      </c>
      <c r="K46" s="998">
        <f>RAW_DATA_INPUTS!K348</f>
        <v>1612821</v>
      </c>
      <c r="L46" s="998">
        <f>RAW_DATA_INPUTS!L348</f>
        <v>1587472</v>
      </c>
      <c r="M46" s="998">
        <f>RAW_DATA_INPUTS!M348</f>
        <v>1595949</v>
      </c>
      <c r="N46" s="998">
        <f>RAW_DATA_INPUTS!N348</f>
        <v>1630717</v>
      </c>
      <c r="O46" s="998">
        <f>RAW_DATA_INPUTS!O348</f>
        <v>1678899</v>
      </c>
      <c r="P46" s="998">
        <f>RAW_DATA_INPUTS!P348</f>
        <v>1714907</v>
      </c>
      <c r="Q46" s="998">
        <f>RAW_DATA_INPUTS!Q348</f>
        <v>1756029</v>
      </c>
      <c r="R46" s="998">
        <f>RAW_DATA_INPUTS!R348</f>
        <v>1815906.2027563339</v>
      </c>
      <c r="S46" s="998">
        <f>RAW_DATA_INPUTS!S348</f>
        <v>1857054.0447136466</v>
      </c>
      <c r="T46" s="998">
        <f>RAW_DATA_INPUTS!T348</f>
        <v>1887900.5969985167</v>
      </c>
      <c r="U46" s="998">
        <f>RAW_DATA_INPUTS!U348</f>
        <v>1905971.579135444</v>
      </c>
      <c r="V46" s="998">
        <f>RAW_DATA_INPUTS!V348</f>
        <v>1927218.3197986097</v>
      </c>
      <c r="W46" s="998">
        <f>RAW_DATA_INPUTS!W348</f>
        <v>1919475.7032980411</v>
      </c>
      <c r="X46" s="998">
        <f>RAW_DATA_INPUTS!X348</f>
        <v>1891753.4679500838</v>
      </c>
      <c r="Y46" s="998">
        <f>RAW_DATA_INPUTS!Y348</f>
        <v>1864512.8853194497</v>
      </c>
      <c r="Z46" s="998">
        <f>RAW_DATA_INPUTS!Z348</f>
        <v>1857263.3749360507</v>
      </c>
      <c r="AA46" s="998">
        <f>RAW_DATA_INPUTS!AA348</f>
        <v>1840483.9903530208</v>
      </c>
      <c r="AB46" s="998">
        <f>RAW_DATA_INPUTS!AB348</f>
        <v>1832826.0622119121</v>
      </c>
    </row>
    <row r="47" spans="2:31">
      <c r="B47" s="11" t="s">
        <v>1419</v>
      </c>
      <c r="C47" s="998">
        <f>RAW_DATA_INPUTS!C357</f>
        <v>1783139.5</v>
      </c>
      <c r="D47" s="998">
        <f>RAW_DATA_INPUTS!D357</f>
        <v>1758000.0007601124</v>
      </c>
      <c r="E47" s="998">
        <f>RAW_DATA_INPUTS!E357</f>
        <v>1722930</v>
      </c>
      <c r="F47" s="998">
        <f>RAW_DATA_INPUTS!F357</f>
        <v>1701531</v>
      </c>
      <c r="G47" s="998">
        <f>RAW_DATA_INPUTS!G357</f>
        <v>1691158</v>
      </c>
      <c r="H47" s="998">
        <f>RAW_DATA_INPUTS!H357</f>
        <v>1680949</v>
      </c>
      <c r="I47" s="998">
        <f>RAW_DATA_INPUTS!I357</f>
        <v>1672689.5</v>
      </c>
      <c r="J47" s="998">
        <f>RAW_DATA_INPUTS!J357</f>
        <v>1641887</v>
      </c>
      <c r="K47" s="998">
        <f>RAW_DATA_INPUTS!K357</f>
        <v>1612821</v>
      </c>
      <c r="L47" s="998">
        <f>RAW_DATA_INPUTS!L357</f>
        <v>1587472</v>
      </c>
      <c r="M47" s="998">
        <f>RAW_DATA_INPUTS!M357</f>
        <v>1595949</v>
      </c>
      <c r="N47" s="998">
        <f>RAW_DATA_INPUTS!N357</f>
        <v>1630717</v>
      </c>
      <c r="O47" s="998">
        <f>RAW_DATA_INPUTS!O357</f>
        <v>1678899</v>
      </c>
      <c r="P47" s="998">
        <f>RAW_DATA_INPUTS!P357</f>
        <v>1714907</v>
      </c>
      <c r="Q47" s="998">
        <f>RAW_DATA_INPUTS!Q357</f>
        <v>1756029</v>
      </c>
      <c r="R47" s="998">
        <f>RAW_DATA_INPUTS!R357</f>
        <v>1816149.5478668434</v>
      </c>
      <c r="S47" s="998">
        <f>RAW_DATA_INPUTS!S357</f>
        <v>1857547.5425749563</v>
      </c>
      <c r="T47" s="998">
        <f>RAW_DATA_INPUTS!T357</f>
        <v>1888635.5277260905</v>
      </c>
      <c r="U47" s="998">
        <f>RAW_DATA_INPUTS!U357</f>
        <v>1906926.2410778399</v>
      </c>
      <c r="V47" s="998">
        <f>RAW_DATA_INPUTS!V357</f>
        <v>1928348.7407714447</v>
      </c>
      <c r="W47" s="998">
        <f>RAW_DATA_INPUTS!W357</f>
        <v>1920840.5017066526</v>
      </c>
      <c r="X47" s="998">
        <f>RAW_DATA_INPUTS!X357</f>
        <v>1894312.9226368652</v>
      </c>
      <c r="Y47" s="998">
        <f>RAW_DATA_INPUTS!Y357</f>
        <v>1868770.6651666071</v>
      </c>
      <c r="Z47" s="998">
        <f>RAW_DATA_INPUTS!Z357</f>
        <v>1863640.3680438455</v>
      </c>
      <c r="AA47" s="998">
        <f>RAW_DATA_INPUTS!AA357</f>
        <v>1850667.1908408508</v>
      </c>
      <c r="AB47" s="998">
        <f>RAW_DATA_INPUTS!AB357</f>
        <v>1857991.1609256745</v>
      </c>
    </row>
    <row r="48" spans="2:31">
      <c r="B48" s="11"/>
      <c r="C48" s="998"/>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290"/>
    </row>
    <row r="49" spans="2:31" ht="13.15">
      <c r="B49" s="145" t="s">
        <v>1433</v>
      </c>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999"/>
      <c r="AB49" s="290"/>
    </row>
    <row r="50" spans="2:31" s="5" customFormat="1" ht="13.15">
      <c r="B50" s="74"/>
      <c r="C50" s="997" t="str">
        <f>C44</f>
        <v>2004/05</v>
      </c>
      <c r="D50" s="997" t="str">
        <f t="shared" ref="D50:AB50" si="1">D44</f>
        <v>2005/06</v>
      </c>
      <c r="E50" s="997" t="str">
        <f t="shared" si="1"/>
        <v>2006/07</v>
      </c>
      <c r="F50" s="997" t="str">
        <f t="shared" si="1"/>
        <v>2007/08</v>
      </c>
      <c r="G50" s="997" t="str">
        <f t="shared" si="1"/>
        <v>2008/09</v>
      </c>
      <c r="H50" s="997" t="str">
        <f t="shared" si="1"/>
        <v>2009/10</v>
      </c>
      <c r="I50" s="997" t="str">
        <f t="shared" si="1"/>
        <v>2010/11</v>
      </c>
      <c r="J50" s="997" t="str">
        <f t="shared" si="1"/>
        <v>2011/12</v>
      </c>
      <c r="K50" s="997" t="str">
        <f t="shared" si="1"/>
        <v>2012/13</v>
      </c>
      <c r="L50" s="997" t="str">
        <f t="shared" si="1"/>
        <v>2013/14</v>
      </c>
      <c r="M50" s="997" t="str">
        <f t="shared" si="1"/>
        <v>2014/15</v>
      </c>
      <c r="N50" s="997" t="str">
        <f t="shared" si="1"/>
        <v>2015/16</v>
      </c>
      <c r="O50" s="997" t="str">
        <f t="shared" si="1"/>
        <v>2016/17</v>
      </c>
      <c r="P50" s="997" t="str">
        <f t="shared" si="1"/>
        <v>2017/18</v>
      </c>
      <c r="Q50" s="997" t="str">
        <f t="shared" si="1"/>
        <v>2018/19</v>
      </c>
      <c r="R50" s="997" t="str">
        <f t="shared" si="1"/>
        <v>2019/20</v>
      </c>
      <c r="S50" s="997" t="str">
        <f t="shared" si="1"/>
        <v>2020/21</v>
      </c>
      <c r="T50" s="997" t="str">
        <f t="shared" si="1"/>
        <v>2021/22</v>
      </c>
      <c r="U50" s="997" t="str">
        <f t="shared" si="1"/>
        <v>2022/23</v>
      </c>
      <c r="V50" s="997" t="str">
        <f t="shared" si="1"/>
        <v>2023/24</v>
      </c>
      <c r="W50" s="997" t="str">
        <f t="shared" si="1"/>
        <v>2024/25</v>
      </c>
      <c r="X50" s="997" t="str">
        <f t="shared" si="1"/>
        <v>2025/26</v>
      </c>
      <c r="Y50" s="997" t="str">
        <f t="shared" si="1"/>
        <v>2026/27</v>
      </c>
      <c r="Z50" s="997" t="str">
        <f t="shared" si="1"/>
        <v>2027/28</v>
      </c>
      <c r="AA50" s="997" t="str">
        <f t="shared" si="1"/>
        <v>2028/29</v>
      </c>
      <c r="AB50" s="997" t="str">
        <f t="shared" si="1"/>
        <v>2029/30</v>
      </c>
    </row>
    <row r="51" spans="2:31">
      <c r="B51" s="11" t="s">
        <v>1434</v>
      </c>
      <c r="C51" s="998">
        <f>RAW_DATA_INPUTS!C367</f>
        <v>1170159</v>
      </c>
      <c r="D51" s="998">
        <f>RAW_DATA_INPUTS!D367</f>
        <v>1185802.5625101563</v>
      </c>
      <c r="E51" s="998">
        <f>RAW_DATA_INPUTS!E367</f>
        <v>1189358</v>
      </c>
      <c r="F51" s="998">
        <f>RAW_DATA_INPUTS!F367</f>
        <v>1166918.5</v>
      </c>
      <c r="G51" s="998">
        <f>RAW_DATA_INPUTS!G367</f>
        <v>1146150</v>
      </c>
      <c r="H51" s="998">
        <f>RAW_DATA_INPUTS!H367</f>
        <v>1133977</v>
      </c>
      <c r="I51" s="998">
        <f>RAW_DATA_INPUTS!I367</f>
        <v>1116342.5</v>
      </c>
      <c r="J51" s="998">
        <f>RAW_DATA_INPUTS!J367</f>
        <v>1120567</v>
      </c>
      <c r="K51" s="998">
        <f>RAW_DATA_INPUTS!K367</f>
        <v>1117099</v>
      </c>
      <c r="L51" s="998">
        <f>RAW_DATA_INPUTS!L367</f>
        <v>1099417.5</v>
      </c>
      <c r="M51" s="998">
        <f>RAW_DATA_INPUTS!M367</f>
        <v>1081078</v>
      </c>
      <c r="N51" s="998">
        <f>RAW_DATA_INPUTS!N367</f>
        <v>1057483</v>
      </c>
      <c r="O51" s="998">
        <f>RAW_DATA_INPUTS!O367</f>
        <v>1041875</v>
      </c>
      <c r="P51" s="998">
        <f>RAW_DATA_INPUTS!P367</f>
        <v>1053705</v>
      </c>
      <c r="Q51" s="998">
        <f>RAW_DATA_INPUTS!Q367</f>
        <v>1086744</v>
      </c>
      <c r="R51" s="998">
        <f>RAW_DATA_INPUTS!R367</f>
        <v>1114737.7026133467</v>
      </c>
      <c r="S51" s="998">
        <f>RAW_DATA_INPUTS!S367</f>
        <v>1137025.4156027941</v>
      </c>
      <c r="T51" s="998">
        <f>RAW_DATA_INPUTS!T367</f>
        <v>1168810.4886954317</v>
      </c>
      <c r="U51" s="998">
        <f>RAW_DATA_INPUTS!U367</f>
        <v>1212473.1800120196</v>
      </c>
      <c r="V51" s="998">
        <f>RAW_DATA_INPUTS!V367</f>
        <v>1231938.8078562743</v>
      </c>
      <c r="W51" s="998">
        <f>RAW_DATA_INPUTS!W367</f>
        <v>1238160.3034277379</v>
      </c>
      <c r="X51" s="998">
        <f>RAW_DATA_INPUTS!X367</f>
        <v>1259284.3369446672</v>
      </c>
      <c r="Y51" s="998">
        <f>RAW_DATA_INPUTS!Y367</f>
        <v>1269514.0437611057</v>
      </c>
      <c r="Z51" s="998">
        <f>RAW_DATA_INPUTS!Z367</f>
        <v>1250238.9414465197</v>
      </c>
      <c r="AA51" s="998">
        <f>RAW_DATA_INPUTS!AA367</f>
        <v>1222669.9271451675</v>
      </c>
      <c r="AB51" s="998">
        <f>RAW_DATA_INPUTS!AB367</f>
        <v>1212639.7305782961</v>
      </c>
    </row>
    <row r="52" spans="2:31">
      <c r="B52" s="11" t="s">
        <v>1435</v>
      </c>
      <c r="C52" s="998">
        <f>RAW_DATA_INPUTS!C349</f>
        <v>1170159</v>
      </c>
      <c r="D52" s="998">
        <f>RAW_DATA_INPUTS!D349</f>
        <v>1185802.5625101563</v>
      </c>
      <c r="E52" s="998">
        <f>RAW_DATA_INPUTS!E349</f>
        <v>1189358</v>
      </c>
      <c r="F52" s="998">
        <f>RAW_DATA_INPUTS!F349</f>
        <v>1166918.5</v>
      </c>
      <c r="G52" s="998">
        <f>RAW_DATA_INPUTS!G349</f>
        <v>1146150</v>
      </c>
      <c r="H52" s="998">
        <f>RAW_DATA_INPUTS!H349</f>
        <v>1133977</v>
      </c>
      <c r="I52" s="998">
        <f>RAW_DATA_INPUTS!I349</f>
        <v>1116342.5</v>
      </c>
      <c r="J52" s="998">
        <f>RAW_DATA_INPUTS!J349</f>
        <v>1120567</v>
      </c>
      <c r="K52" s="998">
        <f>RAW_DATA_INPUTS!K349</f>
        <v>1117099</v>
      </c>
      <c r="L52" s="998">
        <f>RAW_DATA_INPUTS!L349</f>
        <v>1099417.5</v>
      </c>
      <c r="M52" s="998">
        <f>RAW_DATA_INPUTS!M349</f>
        <v>1081078</v>
      </c>
      <c r="N52" s="998">
        <f>RAW_DATA_INPUTS!N349</f>
        <v>1057483</v>
      </c>
      <c r="O52" s="998">
        <f>RAW_DATA_INPUTS!O349</f>
        <v>1041875</v>
      </c>
      <c r="P52" s="998">
        <f>RAW_DATA_INPUTS!P349</f>
        <v>1053705</v>
      </c>
      <c r="Q52" s="998">
        <f>RAW_DATA_INPUTS!Q349</f>
        <v>1086744</v>
      </c>
      <c r="R52" s="998">
        <f>RAW_DATA_INPUTS!R349</f>
        <v>1114919.5709670798</v>
      </c>
      <c r="S52" s="998">
        <f>RAW_DATA_INPUTS!S349</f>
        <v>1137337.6739857208</v>
      </c>
      <c r="T52" s="998">
        <f>RAW_DATA_INPUTS!T349</f>
        <v>1169228.8132774255</v>
      </c>
      <c r="U52" s="998">
        <f>RAW_DATA_INPUTS!U349</f>
        <v>1213020.4426796213</v>
      </c>
      <c r="V52" s="998">
        <f>RAW_DATA_INPUTS!V349</f>
        <v>1232637.6439917486</v>
      </c>
      <c r="W52" s="998">
        <f>RAW_DATA_INPUTS!W349</f>
        <v>1239007.8590816509</v>
      </c>
      <c r="X52" s="998">
        <f>RAW_DATA_INPUTS!X349</f>
        <v>1260220.5972151414</v>
      </c>
      <c r="Y52" s="998">
        <f>RAW_DATA_INPUTS!Y349</f>
        <v>1270504.473197314</v>
      </c>
      <c r="Z52" s="998">
        <f>RAW_DATA_INPUTS!Z349</f>
        <v>1251394.0877581004</v>
      </c>
      <c r="AA52" s="998">
        <f>RAW_DATA_INPUTS!AA349</f>
        <v>1225022.0206584639</v>
      </c>
      <c r="AB52" s="998">
        <f>RAW_DATA_INPUTS!AB349</f>
        <v>1216555.8979985134</v>
      </c>
    </row>
    <row r="53" spans="2:31">
      <c r="B53" s="11" t="s">
        <v>1436</v>
      </c>
      <c r="C53" s="998">
        <f>RAW_DATA_INPUTS!C358</f>
        <v>1170159</v>
      </c>
      <c r="D53" s="998">
        <f>RAW_DATA_INPUTS!D358</f>
        <v>1185802.5625101563</v>
      </c>
      <c r="E53" s="998">
        <f>RAW_DATA_INPUTS!E358</f>
        <v>1189358</v>
      </c>
      <c r="F53" s="998">
        <f>RAW_DATA_INPUTS!F358</f>
        <v>1166918.5</v>
      </c>
      <c r="G53" s="998">
        <f>RAW_DATA_INPUTS!G358</f>
        <v>1146150</v>
      </c>
      <c r="H53" s="998">
        <f>RAW_DATA_INPUTS!H358</f>
        <v>1133977</v>
      </c>
      <c r="I53" s="998">
        <f>RAW_DATA_INPUTS!I358</f>
        <v>1116342.5</v>
      </c>
      <c r="J53" s="998">
        <f>RAW_DATA_INPUTS!J358</f>
        <v>1120567</v>
      </c>
      <c r="K53" s="998">
        <f>RAW_DATA_INPUTS!K358</f>
        <v>1117099</v>
      </c>
      <c r="L53" s="998">
        <f>RAW_DATA_INPUTS!L358</f>
        <v>1099417.5</v>
      </c>
      <c r="M53" s="998">
        <f>RAW_DATA_INPUTS!M358</f>
        <v>1081078</v>
      </c>
      <c r="N53" s="998">
        <f>RAW_DATA_INPUTS!N358</f>
        <v>1057483</v>
      </c>
      <c r="O53" s="998">
        <f>RAW_DATA_INPUTS!O358</f>
        <v>1041875</v>
      </c>
      <c r="P53" s="998">
        <f>RAW_DATA_INPUTS!P358</f>
        <v>1053705</v>
      </c>
      <c r="Q53" s="998">
        <f>RAW_DATA_INPUTS!Q358</f>
        <v>1086744</v>
      </c>
      <c r="R53" s="998">
        <f>RAW_DATA_INPUTS!R358</f>
        <v>1115102.7805247502</v>
      </c>
      <c r="S53" s="998">
        <f>RAW_DATA_INPUTS!S358</f>
        <v>1137647.9602395466</v>
      </c>
      <c r="T53" s="998">
        <f>RAW_DATA_INPUTS!T358</f>
        <v>1169644.5565926766</v>
      </c>
      <c r="U53" s="998">
        <f>RAW_DATA_INPUTS!U358</f>
        <v>1213563.5050429876</v>
      </c>
      <c r="V53" s="998">
        <f>RAW_DATA_INPUTS!V358</f>
        <v>1233322.1847442288</v>
      </c>
      <c r="W53" s="998">
        <f>RAW_DATA_INPUTS!W358</f>
        <v>1239828.5370860549</v>
      </c>
      <c r="X53" s="998">
        <f>RAW_DATA_INPUTS!X358</f>
        <v>1261122.4272041332</v>
      </c>
      <c r="Y53" s="998">
        <f>RAW_DATA_INPUTS!Y358</f>
        <v>1271455.7913962917</v>
      </c>
      <c r="Z53" s="998">
        <f>RAW_DATA_INPUTS!Z358</f>
        <v>1252493.4321294278</v>
      </c>
      <c r="AA53" s="998">
        <f>RAW_DATA_INPUTS!AA358</f>
        <v>1227293.1261073311</v>
      </c>
      <c r="AB53" s="998">
        <f>RAW_DATA_INPUTS!AB358</f>
        <v>1220378.9457937968</v>
      </c>
    </row>
    <row r="54" spans="2:31">
      <c r="B54" s="11"/>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290"/>
    </row>
    <row r="55" spans="2:31" ht="13.15">
      <c r="B55" s="145" t="s">
        <v>1437</v>
      </c>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999"/>
      <c r="AB55" s="290"/>
    </row>
    <row r="56" spans="2:31" s="5" customFormat="1" ht="13.15">
      <c r="B56" s="74"/>
      <c r="C56" s="997" t="str">
        <f>C50</f>
        <v>2004/05</v>
      </c>
      <c r="D56" s="997" t="str">
        <f t="shared" ref="D56:AB56" si="2">D50</f>
        <v>2005/06</v>
      </c>
      <c r="E56" s="997" t="str">
        <f t="shared" si="2"/>
        <v>2006/07</v>
      </c>
      <c r="F56" s="997" t="str">
        <f t="shared" si="2"/>
        <v>2007/08</v>
      </c>
      <c r="G56" s="997" t="str">
        <f t="shared" si="2"/>
        <v>2008/09</v>
      </c>
      <c r="H56" s="997" t="str">
        <f t="shared" si="2"/>
        <v>2009/10</v>
      </c>
      <c r="I56" s="997" t="str">
        <f t="shared" si="2"/>
        <v>2010/11</v>
      </c>
      <c r="J56" s="997" t="str">
        <f t="shared" si="2"/>
        <v>2011/12</v>
      </c>
      <c r="K56" s="997" t="str">
        <f t="shared" si="2"/>
        <v>2012/13</v>
      </c>
      <c r="L56" s="997" t="str">
        <f t="shared" si="2"/>
        <v>2013/14</v>
      </c>
      <c r="M56" s="997" t="str">
        <f t="shared" si="2"/>
        <v>2014/15</v>
      </c>
      <c r="N56" s="997" t="str">
        <f t="shared" si="2"/>
        <v>2015/16</v>
      </c>
      <c r="O56" s="997" t="str">
        <f t="shared" si="2"/>
        <v>2016/17</v>
      </c>
      <c r="P56" s="997" t="str">
        <f t="shared" si="2"/>
        <v>2017/18</v>
      </c>
      <c r="Q56" s="997" t="str">
        <f t="shared" si="2"/>
        <v>2018/19</v>
      </c>
      <c r="R56" s="997" t="str">
        <f t="shared" si="2"/>
        <v>2019/20</v>
      </c>
      <c r="S56" s="997" t="str">
        <f t="shared" si="2"/>
        <v>2020/21</v>
      </c>
      <c r="T56" s="997" t="str">
        <f t="shared" si="2"/>
        <v>2021/22</v>
      </c>
      <c r="U56" s="997" t="str">
        <f t="shared" si="2"/>
        <v>2022/23</v>
      </c>
      <c r="V56" s="997" t="str">
        <f t="shared" si="2"/>
        <v>2023/24</v>
      </c>
      <c r="W56" s="997" t="str">
        <f t="shared" si="2"/>
        <v>2024/25</v>
      </c>
      <c r="X56" s="997" t="str">
        <f t="shared" si="2"/>
        <v>2025/26</v>
      </c>
      <c r="Y56" s="997" t="str">
        <f t="shared" si="2"/>
        <v>2026/27</v>
      </c>
      <c r="Z56" s="997" t="str">
        <f t="shared" si="2"/>
        <v>2027/28</v>
      </c>
      <c r="AA56" s="997" t="str">
        <f t="shared" si="2"/>
        <v>2028/29</v>
      </c>
      <c r="AB56" s="997" t="str">
        <f t="shared" si="2"/>
        <v>2029/30</v>
      </c>
    </row>
    <row r="57" spans="2:31">
      <c r="B57" s="11" t="s">
        <v>1441</v>
      </c>
      <c r="C57" s="998">
        <f>Pupils_data_scenarios!C42</f>
        <v>355184.5</v>
      </c>
      <c r="D57" s="998">
        <f>Pupils_data_scenarios!D42</f>
        <v>361355</v>
      </c>
      <c r="E57" s="998">
        <f>Pupils_data_scenarios!E42</f>
        <v>370116</v>
      </c>
      <c r="F57" s="998">
        <f>Pupils_data_scenarios!F42</f>
        <v>380453</v>
      </c>
      <c r="G57" s="998">
        <f>Pupils_data_scenarios!G42</f>
        <v>394342</v>
      </c>
      <c r="H57" s="998">
        <f>Pupils_data_scenarios!H42</f>
        <v>412859.5</v>
      </c>
      <c r="I57" s="998">
        <f>Pupils_data_scenarios!I42</f>
        <v>423222</v>
      </c>
      <c r="J57" s="998">
        <f>Pupils_data_scenarios!J42</f>
        <v>423232.5</v>
      </c>
      <c r="K57" s="998">
        <f>Pupils_data_scenarios!K42</f>
        <v>428860</v>
      </c>
      <c r="L57" s="998">
        <f>Pupils_data_scenarios!L42</f>
        <v>439034.5</v>
      </c>
      <c r="M57" s="998">
        <f>Pupils_data_scenarios!M42</f>
        <v>442836.5</v>
      </c>
      <c r="N57" s="998">
        <f>Pupils_data_scenarios!N42</f>
        <v>433870.5</v>
      </c>
      <c r="O57" s="998">
        <f>Pupils_data_scenarios!O42</f>
        <v>424809</v>
      </c>
      <c r="P57" s="998">
        <f>Pupils_data_scenarios!P42</f>
        <v>408030</v>
      </c>
      <c r="Q57" s="998">
        <f>Pupils_data_scenarios!Q42</f>
        <v>402945</v>
      </c>
      <c r="R57" s="998">
        <f>Pupils_data_scenarios!R42</f>
        <v>396335.95796214469</v>
      </c>
      <c r="S57" s="998">
        <f>Pupils_data_scenarios!S42</f>
        <v>396846.96680388867</v>
      </c>
      <c r="T57" s="998">
        <f>Pupils_data_scenarios!T42</f>
        <v>402690.52497434034</v>
      </c>
      <c r="U57" s="998">
        <f>Pupils_data_scenarios!U42</f>
        <v>414851.45291842008</v>
      </c>
      <c r="V57" s="998">
        <f>Pupils_data_scenarios!V42</f>
        <v>427165.03098556591</v>
      </c>
      <c r="W57" s="998">
        <f>Pupils_data_scenarios!W42</f>
        <v>440173.93883181078</v>
      </c>
      <c r="X57" s="998">
        <f>Pupils_data_scenarios!X42</f>
        <v>449608.13768226065</v>
      </c>
      <c r="Y57" s="998">
        <f>Pupils_data_scenarios!Y42</f>
        <v>457496.89653140766</v>
      </c>
      <c r="Z57" s="998">
        <f>Pupils_data_scenarios!Z42</f>
        <v>465177.77658100333</v>
      </c>
      <c r="AA57" s="998">
        <f>Pupils_data_scenarios!AA42</f>
        <v>471353.70527707384</v>
      </c>
      <c r="AB57" s="998">
        <f>Pupils_data_scenarios!AB42</f>
        <v>475010.63919507834</v>
      </c>
    </row>
    <row r="58" spans="2:31">
      <c r="B58" s="11" t="s">
        <v>1442</v>
      </c>
      <c r="C58" s="998">
        <f>Pupils_data_scenarios!C20</f>
        <v>355184.5</v>
      </c>
      <c r="D58" s="998">
        <f>Pupils_data_scenarios!D20</f>
        <v>361355</v>
      </c>
      <c r="E58" s="998">
        <f>Pupils_data_scenarios!E20</f>
        <v>370116</v>
      </c>
      <c r="F58" s="998">
        <f>Pupils_data_scenarios!F20</f>
        <v>380453</v>
      </c>
      <c r="G58" s="998">
        <f>Pupils_data_scenarios!G20</f>
        <v>394342</v>
      </c>
      <c r="H58" s="998">
        <f>Pupils_data_scenarios!H20</f>
        <v>412859.5</v>
      </c>
      <c r="I58" s="998">
        <f>Pupils_data_scenarios!I20</f>
        <v>423222</v>
      </c>
      <c r="J58" s="998">
        <f>Pupils_data_scenarios!J20</f>
        <v>423232.5</v>
      </c>
      <c r="K58" s="998">
        <f>Pupils_data_scenarios!K20</f>
        <v>428860</v>
      </c>
      <c r="L58" s="998">
        <f>Pupils_data_scenarios!L20</f>
        <v>439034.5</v>
      </c>
      <c r="M58" s="998">
        <f>Pupils_data_scenarios!M20</f>
        <v>442836.5</v>
      </c>
      <c r="N58" s="998">
        <f>Pupils_data_scenarios!N20</f>
        <v>433870.5</v>
      </c>
      <c r="O58" s="998">
        <f>Pupils_data_scenarios!O20</f>
        <v>424809</v>
      </c>
      <c r="P58" s="998">
        <f>Pupils_data_scenarios!P20</f>
        <v>408030</v>
      </c>
      <c r="Q58" s="998">
        <f>Pupils_data_scenarios!Q20</f>
        <v>402945</v>
      </c>
      <c r="R58" s="998">
        <f>Pupils_data_scenarios!R20</f>
        <v>397605.38014849328</v>
      </c>
      <c r="S58" s="998">
        <f>Pupils_data_scenarios!S20</f>
        <v>398339.95877486246</v>
      </c>
      <c r="T58" s="998">
        <f>Pupils_data_scenarios!T20</f>
        <v>404382.27058098878</v>
      </c>
      <c r="U58" s="998">
        <f>Pupils_data_scenarios!U20</f>
        <v>416738.35273218143</v>
      </c>
      <c r="V58" s="998">
        <f>Pupils_data_scenarios!V20</f>
        <v>429243.76735794864</v>
      </c>
      <c r="W58" s="998">
        <f>Pupils_data_scenarios!W20</f>
        <v>442451.95014119399</v>
      </c>
      <c r="X58" s="998">
        <f>Pupils_data_scenarios!X20</f>
        <v>452088.21147975978</v>
      </c>
      <c r="Y58" s="998">
        <f>Pupils_data_scenarios!Y20</f>
        <v>460191.87588370714</v>
      </c>
      <c r="Z58" s="998">
        <f>Pupils_data_scenarios!Z20</f>
        <v>468101.06615634781</v>
      </c>
      <c r="AA58" s="998">
        <f>Pupils_data_scenarios!AA20</f>
        <v>474523.81371529249</v>
      </c>
      <c r="AB58" s="998">
        <f>Pupils_data_scenarios!AB20</f>
        <v>478456.52402206976</v>
      </c>
    </row>
    <row r="59" spans="2:31">
      <c r="B59" s="11" t="s">
        <v>1443</v>
      </c>
      <c r="C59" s="998">
        <f>Pupils_data_scenarios!C31</f>
        <v>355184.5</v>
      </c>
      <c r="D59" s="998">
        <f>Pupils_data_scenarios!D31</f>
        <v>361355</v>
      </c>
      <c r="E59" s="998">
        <f>Pupils_data_scenarios!E31</f>
        <v>370116</v>
      </c>
      <c r="F59" s="998">
        <f>Pupils_data_scenarios!F31</f>
        <v>380453</v>
      </c>
      <c r="G59" s="998">
        <f>Pupils_data_scenarios!G31</f>
        <v>394342</v>
      </c>
      <c r="H59" s="998">
        <f>Pupils_data_scenarios!H31</f>
        <v>412859.5</v>
      </c>
      <c r="I59" s="998">
        <f>Pupils_data_scenarios!I31</f>
        <v>423222</v>
      </c>
      <c r="J59" s="998">
        <f>Pupils_data_scenarios!J31</f>
        <v>423232.5</v>
      </c>
      <c r="K59" s="998">
        <f>Pupils_data_scenarios!K31</f>
        <v>428860</v>
      </c>
      <c r="L59" s="998">
        <f>Pupils_data_scenarios!L31</f>
        <v>439034.5</v>
      </c>
      <c r="M59" s="998">
        <f>Pupils_data_scenarios!M31</f>
        <v>442836.5</v>
      </c>
      <c r="N59" s="998">
        <f>Pupils_data_scenarios!N31</f>
        <v>433870.5</v>
      </c>
      <c r="O59" s="998">
        <f>Pupils_data_scenarios!O31</f>
        <v>424809</v>
      </c>
      <c r="P59" s="998">
        <f>Pupils_data_scenarios!P31</f>
        <v>408030</v>
      </c>
      <c r="Q59" s="998">
        <f>Pupils_data_scenarios!Q31</f>
        <v>402945</v>
      </c>
      <c r="R59" s="998">
        <f>Pupils_data_scenarios!R31</f>
        <v>398872.98415112082</v>
      </c>
      <c r="S59" s="998">
        <f>Pupils_data_scenarios!S31</f>
        <v>399831.48683551786</v>
      </c>
      <c r="T59" s="998">
        <f>Pupils_data_scenarios!T31</f>
        <v>406073.53336990665</v>
      </c>
      <c r="U59" s="998">
        <f>Pupils_data_scenarios!U31</f>
        <v>418623.72653115191</v>
      </c>
      <c r="V59" s="998">
        <f>Pupils_data_scenarios!V31</f>
        <v>431321.51533147518</v>
      </c>
      <c r="W59" s="998">
        <f>Pupils_data_scenarios!W31</f>
        <v>444729.91477435373</v>
      </c>
      <c r="X59" s="998">
        <f>Pupils_data_scenarios!X31</f>
        <v>454566.38188223058</v>
      </c>
      <c r="Y59" s="998">
        <f>Pupils_data_scenarios!Y31</f>
        <v>462883.88625132956</v>
      </c>
      <c r="Z59" s="998">
        <f>Pupils_data_scenarios!Z31</f>
        <v>471019.03675971791</v>
      </c>
      <c r="AA59" s="998">
        <f>Pupils_data_scenarios!AA31</f>
        <v>477685.24209957197</v>
      </c>
      <c r="AB59" s="998">
        <f>Pupils_data_scenarios!AB31</f>
        <v>481891.03719289345</v>
      </c>
    </row>
    <row r="60" spans="2:31">
      <c r="B60" s="11"/>
      <c r="C60" s="998"/>
      <c r="D60" s="998"/>
      <c r="E60" s="998"/>
      <c r="F60" s="998"/>
      <c r="G60" s="998"/>
      <c r="H60" s="998"/>
      <c r="I60" s="998"/>
      <c r="J60" s="998"/>
      <c r="K60" s="998"/>
      <c r="L60" s="998"/>
      <c r="M60" s="998"/>
      <c r="N60" s="998"/>
      <c r="O60" s="998"/>
      <c r="P60" s="998"/>
      <c r="Q60" s="998"/>
      <c r="R60" s="998"/>
      <c r="S60" s="998"/>
      <c r="T60" s="998"/>
      <c r="U60" s="998"/>
      <c r="V60" s="998"/>
      <c r="W60" s="998"/>
      <c r="X60" s="998"/>
      <c r="Y60" s="998"/>
      <c r="Z60" s="998"/>
      <c r="AA60" s="998"/>
      <c r="AB60" s="290"/>
    </row>
    <row r="61" spans="2:31" ht="13.15">
      <c r="B61" s="145" t="s">
        <v>446</v>
      </c>
      <c r="C61" s="1000"/>
      <c r="D61" s="1000"/>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999"/>
      <c r="AB61" s="290"/>
    </row>
    <row r="62" spans="2:31" ht="13.15">
      <c r="B62" s="145"/>
      <c r="C62" s="1001" t="str">
        <f>C56</f>
        <v>2004/05</v>
      </c>
      <c r="D62" s="1001" t="str">
        <f t="shared" ref="D62:AB62" si="3">D56</f>
        <v>2005/06</v>
      </c>
      <c r="E62" s="1001" t="str">
        <f t="shared" si="3"/>
        <v>2006/07</v>
      </c>
      <c r="F62" s="1001" t="str">
        <f t="shared" si="3"/>
        <v>2007/08</v>
      </c>
      <c r="G62" s="1001" t="str">
        <f t="shared" si="3"/>
        <v>2008/09</v>
      </c>
      <c r="H62" s="1001" t="str">
        <f t="shared" si="3"/>
        <v>2009/10</v>
      </c>
      <c r="I62" s="1001" t="str">
        <f t="shared" si="3"/>
        <v>2010/11</v>
      </c>
      <c r="J62" s="1001" t="str">
        <f t="shared" si="3"/>
        <v>2011/12</v>
      </c>
      <c r="K62" s="1001" t="str">
        <f t="shared" si="3"/>
        <v>2012/13</v>
      </c>
      <c r="L62" s="1001" t="str">
        <f t="shared" si="3"/>
        <v>2013/14</v>
      </c>
      <c r="M62" s="1001" t="str">
        <f t="shared" si="3"/>
        <v>2014/15</v>
      </c>
      <c r="N62" s="1001" t="str">
        <f t="shared" si="3"/>
        <v>2015/16</v>
      </c>
      <c r="O62" s="1001" t="str">
        <f t="shared" si="3"/>
        <v>2016/17</v>
      </c>
      <c r="P62" s="1001" t="str">
        <f t="shared" si="3"/>
        <v>2017/18</v>
      </c>
      <c r="Q62" s="1001" t="str">
        <f t="shared" si="3"/>
        <v>2018/19</v>
      </c>
      <c r="R62" s="1001" t="str">
        <f t="shared" si="3"/>
        <v>2019/20</v>
      </c>
      <c r="S62" s="1001" t="str">
        <f t="shared" si="3"/>
        <v>2020/21</v>
      </c>
      <c r="T62" s="1001" t="str">
        <f t="shared" si="3"/>
        <v>2021/22</v>
      </c>
      <c r="U62" s="1001" t="str">
        <f t="shared" si="3"/>
        <v>2022/23</v>
      </c>
      <c r="V62" s="1001" t="str">
        <f t="shared" si="3"/>
        <v>2023/24</v>
      </c>
      <c r="W62" s="1001" t="str">
        <f t="shared" si="3"/>
        <v>2024/25</v>
      </c>
      <c r="X62" s="1001" t="str">
        <f t="shared" si="3"/>
        <v>2025/26</v>
      </c>
      <c r="Y62" s="997" t="str">
        <f t="shared" si="3"/>
        <v>2026/27</v>
      </c>
      <c r="Z62" s="997" t="str">
        <f t="shared" si="3"/>
        <v>2027/28</v>
      </c>
      <c r="AA62" s="997" t="str">
        <f t="shared" si="3"/>
        <v>2028/29</v>
      </c>
      <c r="AB62" s="997" t="str">
        <f t="shared" si="3"/>
        <v>2029/30</v>
      </c>
    </row>
    <row r="63" spans="2:31">
      <c r="B63" s="11" t="s">
        <v>447</v>
      </c>
      <c r="C63" s="1000">
        <f>C45+C51+C57</f>
        <v>3308483</v>
      </c>
      <c r="D63" s="1000">
        <f t="shared" ref="D63:AB63" si="4">D45+D51+D57</f>
        <v>3305157.563270269</v>
      </c>
      <c r="E63" s="1000">
        <f t="shared" si="4"/>
        <v>3282404</v>
      </c>
      <c r="F63" s="1000">
        <f t="shared" si="4"/>
        <v>3248902.5</v>
      </c>
      <c r="G63" s="1000">
        <f t="shared" si="4"/>
        <v>3231650</v>
      </c>
      <c r="H63" s="1000">
        <f t="shared" si="4"/>
        <v>3227785.5</v>
      </c>
      <c r="I63" s="1000">
        <f t="shared" si="4"/>
        <v>3212254</v>
      </c>
      <c r="J63" s="1000">
        <f t="shared" si="4"/>
        <v>3185686.5</v>
      </c>
      <c r="K63" s="1000">
        <f t="shared" si="4"/>
        <v>3158780</v>
      </c>
      <c r="L63" s="1000">
        <f t="shared" si="4"/>
        <v>3125924</v>
      </c>
      <c r="M63" s="1000">
        <f t="shared" si="4"/>
        <v>3119863.5</v>
      </c>
      <c r="N63" s="1000">
        <f t="shared" si="4"/>
        <v>3122070.5</v>
      </c>
      <c r="O63" s="1000">
        <f t="shared" si="4"/>
        <v>3145583</v>
      </c>
      <c r="P63" s="1000">
        <f t="shared" si="4"/>
        <v>3176642</v>
      </c>
      <c r="Q63" s="1000">
        <f t="shared" si="4"/>
        <v>3245718</v>
      </c>
      <c r="R63" s="1000">
        <f t="shared" si="4"/>
        <v>3326737.3542033392</v>
      </c>
      <c r="S63" s="1000">
        <f t="shared" si="4"/>
        <v>3390435.9337769495</v>
      </c>
      <c r="T63" s="1000">
        <f t="shared" si="4"/>
        <v>3458659.1748843202</v>
      </c>
      <c r="U63" s="1000">
        <f t="shared" si="4"/>
        <v>3532316.2263227724</v>
      </c>
      <c r="V63" s="1000">
        <f t="shared" si="4"/>
        <v>3585156.2779700356</v>
      </c>
      <c r="W63" s="1000">
        <f t="shared" si="4"/>
        <v>3596407.3249202948</v>
      </c>
      <c r="X63" s="1000">
        <f t="shared" si="4"/>
        <v>3598023.5319168526</v>
      </c>
      <c r="Y63" s="1000">
        <f t="shared" si="4"/>
        <v>3587188.7275882331</v>
      </c>
      <c r="Z63" s="1000">
        <f t="shared" si="4"/>
        <v>3566211.3148037256</v>
      </c>
      <c r="AA63" s="1000">
        <f t="shared" si="4"/>
        <v>3523411.2446395042</v>
      </c>
      <c r="AB63" s="1000">
        <f t="shared" si="4"/>
        <v>3489045.0812561833</v>
      </c>
    </row>
    <row r="64" spans="2:31">
      <c r="B64" s="11" t="s">
        <v>448</v>
      </c>
      <c r="C64" s="1000">
        <f>C46+C52+C58</f>
        <v>3308483</v>
      </c>
      <c r="D64" s="1000">
        <f t="shared" ref="D64:AB64" si="5">D46+D52+D58</f>
        <v>3305157.563270269</v>
      </c>
      <c r="E64" s="1000">
        <f t="shared" si="5"/>
        <v>3282404</v>
      </c>
      <c r="F64" s="1000">
        <f t="shared" si="5"/>
        <v>3248902.5</v>
      </c>
      <c r="G64" s="1000">
        <f t="shared" si="5"/>
        <v>3231650</v>
      </c>
      <c r="H64" s="1000">
        <f t="shared" si="5"/>
        <v>3227785.5</v>
      </c>
      <c r="I64" s="1000">
        <f t="shared" si="5"/>
        <v>3212254</v>
      </c>
      <c r="J64" s="1000">
        <f t="shared" si="5"/>
        <v>3185686.5</v>
      </c>
      <c r="K64" s="1000">
        <f t="shared" si="5"/>
        <v>3158780</v>
      </c>
      <c r="L64" s="1000">
        <f t="shared" si="5"/>
        <v>3125924</v>
      </c>
      <c r="M64" s="1000">
        <f t="shared" si="5"/>
        <v>3119863.5</v>
      </c>
      <c r="N64" s="1000">
        <f t="shared" si="5"/>
        <v>3122070.5</v>
      </c>
      <c r="O64" s="1000">
        <f t="shared" si="5"/>
        <v>3145583</v>
      </c>
      <c r="P64" s="1000">
        <f t="shared" si="5"/>
        <v>3176642</v>
      </c>
      <c r="Q64" s="1000">
        <f t="shared" si="5"/>
        <v>3245718</v>
      </c>
      <c r="R64" s="1000">
        <f t="shared" si="5"/>
        <v>3328431.1538719069</v>
      </c>
      <c r="S64" s="1000">
        <f t="shared" si="5"/>
        <v>3392731.6774742301</v>
      </c>
      <c r="T64" s="1000">
        <f t="shared" si="5"/>
        <v>3461511.680856931</v>
      </c>
      <c r="U64" s="1000">
        <f t="shared" si="5"/>
        <v>3535730.3745472468</v>
      </c>
      <c r="V64" s="1000">
        <f t="shared" si="5"/>
        <v>3589099.7311483067</v>
      </c>
      <c r="W64" s="1000">
        <f t="shared" si="5"/>
        <v>3600935.5125208856</v>
      </c>
      <c r="X64" s="1000">
        <f t="shared" si="5"/>
        <v>3604062.2766449852</v>
      </c>
      <c r="Y64" s="1000">
        <f t="shared" si="5"/>
        <v>3595209.2344004712</v>
      </c>
      <c r="Z64" s="1000">
        <f t="shared" si="5"/>
        <v>3576758.5288504991</v>
      </c>
      <c r="AA64" s="1000">
        <f t="shared" si="5"/>
        <v>3540029.8247267776</v>
      </c>
      <c r="AB64" s="1000">
        <f t="shared" si="5"/>
        <v>3527838.4842324955</v>
      </c>
      <c r="AD64" s="295"/>
      <c r="AE64" s="6"/>
    </row>
    <row r="65" spans="2:28">
      <c r="B65" s="11" t="s">
        <v>449</v>
      </c>
      <c r="C65" s="1000">
        <f t="shared" ref="C65:AB65" si="6">C47+C53+C59</f>
        <v>3308483</v>
      </c>
      <c r="D65" s="1000">
        <f t="shared" si="6"/>
        <v>3305157.563270269</v>
      </c>
      <c r="E65" s="1000">
        <f t="shared" si="6"/>
        <v>3282404</v>
      </c>
      <c r="F65" s="1000">
        <f t="shared" si="6"/>
        <v>3248902.5</v>
      </c>
      <c r="G65" s="1000">
        <f t="shared" si="6"/>
        <v>3231650</v>
      </c>
      <c r="H65" s="1000">
        <f t="shared" si="6"/>
        <v>3227785.5</v>
      </c>
      <c r="I65" s="1000">
        <f t="shared" si="6"/>
        <v>3212254</v>
      </c>
      <c r="J65" s="1000">
        <f t="shared" si="6"/>
        <v>3185686.5</v>
      </c>
      <c r="K65" s="1000">
        <f t="shared" si="6"/>
        <v>3158780</v>
      </c>
      <c r="L65" s="1000">
        <f t="shared" si="6"/>
        <v>3125924</v>
      </c>
      <c r="M65" s="1000">
        <f t="shared" si="6"/>
        <v>3119863.5</v>
      </c>
      <c r="N65" s="1000">
        <f t="shared" si="6"/>
        <v>3122070.5</v>
      </c>
      <c r="O65" s="1000">
        <f t="shared" si="6"/>
        <v>3145583</v>
      </c>
      <c r="P65" s="1000">
        <f t="shared" si="6"/>
        <v>3176642</v>
      </c>
      <c r="Q65" s="1000">
        <f t="shared" si="6"/>
        <v>3245718</v>
      </c>
      <c r="R65" s="1000">
        <f t="shared" si="6"/>
        <v>3330125.3125427146</v>
      </c>
      <c r="S65" s="1000">
        <f t="shared" si="6"/>
        <v>3395026.9896500208</v>
      </c>
      <c r="T65" s="1000">
        <f t="shared" si="6"/>
        <v>3464353.617688674</v>
      </c>
      <c r="U65" s="1000">
        <f t="shared" si="6"/>
        <v>3539113.472651979</v>
      </c>
      <c r="V65" s="1000">
        <f t="shared" si="6"/>
        <v>3592992.4408471487</v>
      </c>
      <c r="W65" s="1000">
        <f t="shared" si="6"/>
        <v>3605398.9535670611</v>
      </c>
      <c r="X65" s="1000">
        <f t="shared" si="6"/>
        <v>3610001.7317232294</v>
      </c>
      <c r="Y65" s="1000">
        <f t="shared" si="6"/>
        <v>3603110.3428142285</v>
      </c>
      <c r="Z65" s="1000">
        <f t="shared" si="6"/>
        <v>3587152.8369329912</v>
      </c>
      <c r="AA65" s="1000">
        <f t="shared" si="6"/>
        <v>3555645.5590477539</v>
      </c>
      <c r="AB65" s="1000">
        <f t="shared" si="6"/>
        <v>3560261.1439123647</v>
      </c>
    </row>
    <row r="66" spans="2:28">
      <c r="C66" s="1000"/>
      <c r="D66" s="1000"/>
      <c r="E66" s="1000"/>
      <c r="F66" s="1000"/>
      <c r="G66" s="1000"/>
      <c r="H66" s="1000"/>
      <c r="I66" s="1000"/>
      <c r="J66" s="1000"/>
      <c r="K66" s="1000"/>
      <c r="L66" s="1000"/>
      <c r="M66" s="1000"/>
      <c r="N66" s="1000"/>
      <c r="O66" s="1000"/>
      <c r="P66" s="1000"/>
      <c r="Q66" s="1000"/>
      <c r="R66" s="1000"/>
      <c r="S66" s="1000"/>
      <c r="T66" s="1000"/>
      <c r="U66" s="1000"/>
      <c r="V66" s="1000"/>
      <c r="W66" s="1000"/>
      <c r="X66" s="1000"/>
      <c r="Y66" s="1000"/>
      <c r="Z66" s="1000"/>
      <c r="AA66" s="999"/>
      <c r="AB66" s="290"/>
    </row>
    <row r="67" spans="2:28" ht="13.15">
      <c r="B67" s="145" t="s">
        <v>1711</v>
      </c>
      <c r="C67" s="1000"/>
      <c r="D67" s="1000"/>
      <c r="E67" s="1000"/>
      <c r="F67" s="1000"/>
      <c r="G67" s="1000"/>
      <c r="H67" s="1000"/>
      <c r="I67" s="1000"/>
      <c r="J67" s="1000"/>
      <c r="K67" s="1000"/>
      <c r="L67" s="1000"/>
      <c r="M67" s="1000"/>
      <c r="N67" s="1000"/>
      <c r="O67" s="1000"/>
      <c r="P67" s="1000"/>
      <c r="Q67" s="1000"/>
      <c r="R67" s="1000"/>
      <c r="S67" s="1000"/>
      <c r="T67" s="1000"/>
      <c r="U67" s="1000"/>
      <c r="V67" s="1000"/>
      <c r="W67" s="1000"/>
      <c r="X67" s="1000"/>
      <c r="Y67" s="1000"/>
      <c r="Z67" s="1000"/>
      <c r="AA67" s="999"/>
      <c r="AB67" s="290"/>
    </row>
    <row r="68" spans="2:28" s="5" customFormat="1" ht="13.15">
      <c r="C68" s="997" t="str">
        <f>C56</f>
        <v>2004/05</v>
      </c>
      <c r="D68" s="997" t="str">
        <f t="shared" ref="D68:AB68" si="7">D56</f>
        <v>2005/06</v>
      </c>
      <c r="E68" s="997" t="str">
        <f t="shared" si="7"/>
        <v>2006/07</v>
      </c>
      <c r="F68" s="997" t="str">
        <f t="shared" si="7"/>
        <v>2007/08</v>
      </c>
      <c r="G68" s="997" t="str">
        <f t="shared" si="7"/>
        <v>2008/09</v>
      </c>
      <c r="H68" s="997" t="str">
        <f t="shared" si="7"/>
        <v>2009/10</v>
      </c>
      <c r="I68" s="997" t="str">
        <f t="shared" si="7"/>
        <v>2010/11</v>
      </c>
      <c r="J68" s="997" t="str">
        <f t="shared" si="7"/>
        <v>2011/12</v>
      </c>
      <c r="K68" s="997" t="str">
        <f t="shared" si="7"/>
        <v>2012/13</v>
      </c>
      <c r="L68" s="997" t="str">
        <f t="shared" si="7"/>
        <v>2013/14</v>
      </c>
      <c r="M68" s="997" t="str">
        <f t="shared" si="7"/>
        <v>2014/15</v>
      </c>
      <c r="N68" s="997" t="str">
        <f t="shared" si="7"/>
        <v>2015/16</v>
      </c>
      <c r="O68" s="997" t="str">
        <f t="shared" si="7"/>
        <v>2016/17</v>
      </c>
      <c r="P68" s="997" t="str">
        <f t="shared" si="7"/>
        <v>2017/18</v>
      </c>
      <c r="Q68" s="997" t="str">
        <f t="shared" si="7"/>
        <v>2018/19</v>
      </c>
      <c r="R68" s="997" t="str">
        <f t="shared" si="7"/>
        <v>2019/20</v>
      </c>
      <c r="S68" s="997" t="str">
        <f t="shared" si="7"/>
        <v>2020/21</v>
      </c>
      <c r="T68" s="997" t="str">
        <f t="shared" si="7"/>
        <v>2021/22</v>
      </c>
      <c r="U68" s="997" t="str">
        <f t="shared" si="7"/>
        <v>2022/23</v>
      </c>
      <c r="V68" s="997" t="str">
        <f t="shared" si="7"/>
        <v>2023/24</v>
      </c>
      <c r="W68" s="997" t="str">
        <f t="shared" si="7"/>
        <v>2024/25</v>
      </c>
      <c r="X68" s="997" t="str">
        <f t="shared" si="7"/>
        <v>2025/26</v>
      </c>
      <c r="Y68" s="997" t="str">
        <f t="shared" si="7"/>
        <v>2026/27</v>
      </c>
      <c r="Z68" s="997" t="str">
        <f t="shared" si="7"/>
        <v>2027/28</v>
      </c>
      <c r="AA68" s="997" t="str">
        <f t="shared" si="7"/>
        <v>2028/29</v>
      </c>
      <c r="AB68" s="997" t="str">
        <f t="shared" si="7"/>
        <v>2029/30</v>
      </c>
    </row>
    <row r="69" spans="2:28">
      <c r="B69" s="913" t="s">
        <v>369</v>
      </c>
      <c r="C69" s="1240">
        <f>C40</f>
        <v>4133670.5</v>
      </c>
      <c r="D69" s="1240">
        <f t="shared" ref="D69:AB69" si="8">D40</f>
        <v>4085271.436729731</v>
      </c>
      <c r="E69" s="1240">
        <f t="shared" si="8"/>
        <v>4047195.5</v>
      </c>
      <c r="F69" s="1240">
        <f t="shared" si="8"/>
        <v>4028055.5</v>
      </c>
      <c r="G69" s="1240">
        <f t="shared" si="8"/>
        <v>4016161.5</v>
      </c>
      <c r="H69" s="1240">
        <f t="shared" si="8"/>
        <v>4036364.5</v>
      </c>
      <c r="I69" s="1240">
        <f t="shared" si="8"/>
        <v>4074368</v>
      </c>
      <c r="J69" s="1240">
        <f t="shared" si="8"/>
        <v>4150277.5</v>
      </c>
      <c r="K69" s="1240">
        <f t="shared" si="8"/>
        <v>4247394.5</v>
      </c>
      <c r="L69" s="1240">
        <f t="shared" si="8"/>
        <v>4359000</v>
      </c>
      <c r="M69" s="1240">
        <f t="shared" si="8"/>
        <v>4463434</v>
      </c>
      <c r="N69" s="1240">
        <f t="shared" si="8"/>
        <v>4574041.5</v>
      </c>
      <c r="O69" s="1240">
        <f t="shared" si="8"/>
        <v>4659421</v>
      </c>
      <c r="P69" s="1240">
        <f t="shared" si="8"/>
        <v>4715388.5</v>
      </c>
      <c r="Q69" s="1240">
        <f t="shared" si="8"/>
        <v>4733161</v>
      </c>
      <c r="R69" s="1240">
        <f t="shared" si="8"/>
        <v>4722230.558806696</v>
      </c>
      <c r="S69" s="1240">
        <f t="shared" si="8"/>
        <v>4715678.2151107499</v>
      </c>
      <c r="T69" s="1240">
        <f t="shared" si="8"/>
        <v>4686212.6716877213</v>
      </c>
      <c r="U69" s="1240">
        <f t="shared" si="8"/>
        <v>4650038.1997871175</v>
      </c>
      <c r="V69" s="1240">
        <f t="shared" si="8"/>
        <v>4613506.2415555622</v>
      </c>
      <c r="W69" s="1240">
        <f t="shared" si="8"/>
        <v>4594107.3525180714</v>
      </c>
      <c r="X69" s="1240">
        <f t="shared" si="8"/>
        <v>4582094.1329778135</v>
      </c>
      <c r="Y69" s="1240">
        <f t="shared" si="8"/>
        <v>4569288.0433858866</v>
      </c>
      <c r="Z69" s="1240">
        <f t="shared" si="8"/>
        <v>4553997.8304746542</v>
      </c>
      <c r="AA69" s="1240">
        <f t="shared" si="8"/>
        <v>4555690.8707873952</v>
      </c>
      <c r="AB69" s="1240">
        <f t="shared" si="8"/>
        <v>4546912.262777702</v>
      </c>
    </row>
    <row r="70" spans="2:28">
      <c r="B70" s="913" t="s">
        <v>42</v>
      </c>
      <c r="C70" s="1240">
        <f>C64</f>
        <v>3308483</v>
      </c>
      <c r="D70" s="1240">
        <f t="shared" ref="D70:AB70" si="9">D64</f>
        <v>3305157.563270269</v>
      </c>
      <c r="E70" s="1240">
        <f t="shared" si="9"/>
        <v>3282404</v>
      </c>
      <c r="F70" s="1240">
        <f t="shared" si="9"/>
        <v>3248902.5</v>
      </c>
      <c r="G70" s="1240">
        <f t="shared" si="9"/>
        <v>3231650</v>
      </c>
      <c r="H70" s="1240">
        <f t="shared" si="9"/>
        <v>3227785.5</v>
      </c>
      <c r="I70" s="1240">
        <f t="shared" si="9"/>
        <v>3212254</v>
      </c>
      <c r="J70" s="1240">
        <f t="shared" si="9"/>
        <v>3185686.5</v>
      </c>
      <c r="K70" s="1240">
        <f t="shared" si="9"/>
        <v>3158780</v>
      </c>
      <c r="L70" s="1240">
        <f t="shared" si="9"/>
        <v>3125924</v>
      </c>
      <c r="M70" s="1240">
        <f t="shared" si="9"/>
        <v>3119863.5</v>
      </c>
      <c r="N70" s="1240">
        <f t="shared" si="9"/>
        <v>3122070.5</v>
      </c>
      <c r="O70" s="1240">
        <f t="shared" si="9"/>
        <v>3145583</v>
      </c>
      <c r="P70" s="1240">
        <f t="shared" si="9"/>
        <v>3176642</v>
      </c>
      <c r="Q70" s="1240">
        <f t="shared" si="9"/>
        <v>3245718</v>
      </c>
      <c r="R70" s="1240">
        <f t="shared" si="9"/>
        <v>3328431.1538719069</v>
      </c>
      <c r="S70" s="1240">
        <f t="shared" si="9"/>
        <v>3392731.6774742301</v>
      </c>
      <c r="T70" s="1240">
        <f t="shared" si="9"/>
        <v>3461511.680856931</v>
      </c>
      <c r="U70" s="1240">
        <f t="shared" si="9"/>
        <v>3535730.3745472468</v>
      </c>
      <c r="V70" s="1240">
        <f t="shared" si="9"/>
        <v>3589099.7311483067</v>
      </c>
      <c r="W70" s="1240">
        <f t="shared" si="9"/>
        <v>3600935.5125208856</v>
      </c>
      <c r="X70" s="1240">
        <f t="shared" si="9"/>
        <v>3604062.2766449852</v>
      </c>
      <c r="Y70" s="1240">
        <f t="shared" si="9"/>
        <v>3595209.2344004712</v>
      </c>
      <c r="Z70" s="1240">
        <f t="shared" si="9"/>
        <v>3576758.5288504991</v>
      </c>
      <c r="AA70" s="1240">
        <f t="shared" si="9"/>
        <v>3540029.8247267776</v>
      </c>
      <c r="AB70" s="1240">
        <f t="shared" si="9"/>
        <v>3527838.4842324955</v>
      </c>
    </row>
    <row r="71" spans="2:28">
      <c r="B71" s="913"/>
      <c r="C71" s="1241"/>
      <c r="D71" s="1241"/>
      <c r="E71" s="1241"/>
      <c r="F71" s="1241"/>
      <c r="G71" s="1241"/>
      <c r="H71" s="1241"/>
      <c r="I71" s="1241"/>
      <c r="J71" s="1241"/>
      <c r="K71" s="1241"/>
      <c r="L71" s="1241"/>
      <c r="M71" s="1241"/>
      <c r="N71" s="1241"/>
      <c r="O71" s="1241"/>
      <c r="P71" s="1241"/>
      <c r="Q71" s="1242"/>
      <c r="R71" s="1242"/>
      <c r="S71" s="1242"/>
      <c r="T71" s="1242"/>
      <c r="U71" s="1242"/>
      <c r="V71" s="1242"/>
      <c r="W71" s="1242"/>
      <c r="X71" s="1242"/>
      <c r="Y71" s="1242"/>
      <c r="Z71" s="1242"/>
      <c r="AA71" s="1243"/>
      <c r="AB71" s="1244"/>
    </row>
    <row r="72" spans="2:28" ht="13.15">
      <c r="B72" s="913"/>
      <c r="C72" s="1001" t="str">
        <f>C68</f>
        <v>2004/05</v>
      </c>
      <c r="D72" s="1001" t="str">
        <f t="shared" ref="D72:AB72" si="10">D68</f>
        <v>2005/06</v>
      </c>
      <c r="E72" s="1001" t="str">
        <f t="shared" si="10"/>
        <v>2006/07</v>
      </c>
      <c r="F72" s="1001" t="str">
        <f t="shared" si="10"/>
        <v>2007/08</v>
      </c>
      <c r="G72" s="1001" t="str">
        <f t="shared" si="10"/>
        <v>2008/09</v>
      </c>
      <c r="H72" s="1001" t="str">
        <f t="shared" si="10"/>
        <v>2009/10</v>
      </c>
      <c r="I72" s="1001" t="str">
        <f t="shared" si="10"/>
        <v>2010/11</v>
      </c>
      <c r="J72" s="1001" t="str">
        <f t="shared" si="10"/>
        <v>2011/12</v>
      </c>
      <c r="K72" s="1001" t="str">
        <f t="shared" si="10"/>
        <v>2012/13</v>
      </c>
      <c r="L72" s="1001" t="str">
        <f t="shared" si="10"/>
        <v>2013/14</v>
      </c>
      <c r="M72" s="1001" t="str">
        <f t="shared" si="10"/>
        <v>2014/15</v>
      </c>
      <c r="N72" s="1001" t="str">
        <f t="shared" si="10"/>
        <v>2015/16</v>
      </c>
      <c r="O72" s="1001" t="str">
        <f t="shared" si="10"/>
        <v>2016/17</v>
      </c>
      <c r="P72" s="1001" t="str">
        <f t="shared" si="10"/>
        <v>2017/18</v>
      </c>
      <c r="Q72" s="1001" t="str">
        <f t="shared" si="10"/>
        <v>2018/19</v>
      </c>
      <c r="R72" s="1001" t="str">
        <f t="shared" si="10"/>
        <v>2019/20</v>
      </c>
      <c r="S72" s="1001" t="str">
        <f t="shared" si="10"/>
        <v>2020/21</v>
      </c>
      <c r="T72" s="1001" t="str">
        <f t="shared" si="10"/>
        <v>2021/22</v>
      </c>
      <c r="U72" s="1001" t="str">
        <f t="shared" si="10"/>
        <v>2022/23</v>
      </c>
      <c r="V72" s="1001" t="str">
        <f t="shared" si="10"/>
        <v>2023/24</v>
      </c>
      <c r="W72" s="1001" t="str">
        <f t="shared" si="10"/>
        <v>2024/25</v>
      </c>
      <c r="X72" s="1001" t="str">
        <f t="shared" si="10"/>
        <v>2025/26</v>
      </c>
      <c r="Y72" s="1001" t="str">
        <f t="shared" si="10"/>
        <v>2026/27</v>
      </c>
      <c r="Z72" s="1001" t="str">
        <f t="shared" si="10"/>
        <v>2027/28</v>
      </c>
      <c r="AA72" s="1001" t="str">
        <f t="shared" si="10"/>
        <v>2028/29</v>
      </c>
      <c r="AB72" s="1001" t="str">
        <f t="shared" si="10"/>
        <v>2029/30</v>
      </c>
    </row>
    <row r="73" spans="2:28">
      <c r="B73" s="913" t="s">
        <v>546</v>
      </c>
      <c r="C73" s="1241">
        <f>C69</f>
        <v>4133670.5</v>
      </c>
      <c r="D73" s="1241">
        <f t="shared" ref="D73:Q73" si="11">D69</f>
        <v>4085271.436729731</v>
      </c>
      <c r="E73" s="1241">
        <f t="shared" si="11"/>
        <v>4047195.5</v>
      </c>
      <c r="F73" s="1241">
        <f t="shared" si="11"/>
        <v>4028055.5</v>
      </c>
      <c r="G73" s="1241">
        <f t="shared" si="11"/>
        <v>4016161.5</v>
      </c>
      <c r="H73" s="1241">
        <f t="shared" si="11"/>
        <v>4036364.5</v>
      </c>
      <c r="I73" s="1241">
        <f t="shared" si="11"/>
        <v>4074368</v>
      </c>
      <c r="J73" s="1241">
        <f t="shared" si="11"/>
        <v>4150277.5</v>
      </c>
      <c r="K73" s="1241">
        <f t="shared" si="11"/>
        <v>4247394.5</v>
      </c>
      <c r="L73" s="1241">
        <f t="shared" si="11"/>
        <v>4359000</v>
      </c>
      <c r="M73" s="1241">
        <f t="shared" si="11"/>
        <v>4463434</v>
      </c>
      <c r="N73" s="1241">
        <f t="shared" si="11"/>
        <v>4574041.5</v>
      </c>
      <c r="O73" s="1241">
        <f t="shared" si="11"/>
        <v>4659421</v>
      </c>
      <c r="P73" s="1241">
        <f t="shared" si="11"/>
        <v>4715388.5</v>
      </c>
      <c r="Q73" s="1241">
        <f t="shared" si="11"/>
        <v>4733161</v>
      </c>
      <c r="R73" s="1242"/>
      <c r="S73" s="1242"/>
      <c r="T73" s="1242"/>
      <c r="U73" s="1242"/>
      <c r="V73" s="1242"/>
      <c r="W73" s="1242"/>
      <c r="X73" s="1242"/>
      <c r="Y73" s="1242"/>
      <c r="Z73" s="1242"/>
      <c r="AA73" s="1243"/>
      <c r="AB73" s="1244"/>
    </row>
    <row r="74" spans="2:28">
      <c r="B74" s="913" t="s">
        <v>547</v>
      </c>
      <c r="C74" s="1241"/>
      <c r="D74" s="1241"/>
      <c r="E74" s="1241"/>
      <c r="F74" s="1241"/>
      <c r="G74" s="1241"/>
      <c r="H74" s="1241"/>
      <c r="I74" s="1241"/>
      <c r="J74" s="1241"/>
      <c r="K74" s="1241"/>
      <c r="L74" s="1241"/>
      <c r="M74" s="1241"/>
      <c r="N74" s="1241"/>
      <c r="O74" s="1241"/>
      <c r="P74" s="1241"/>
      <c r="Q74" s="1241">
        <f t="shared" ref="Q74:AB74" si="12">Q69</f>
        <v>4733161</v>
      </c>
      <c r="R74" s="1241">
        <f t="shared" si="12"/>
        <v>4722230.558806696</v>
      </c>
      <c r="S74" s="1241">
        <f t="shared" si="12"/>
        <v>4715678.2151107499</v>
      </c>
      <c r="T74" s="1241">
        <f t="shared" si="12"/>
        <v>4686212.6716877213</v>
      </c>
      <c r="U74" s="1241">
        <f t="shared" si="12"/>
        <v>4650038.1997871175</v>
      </c>
      <c r="V74" s="1241">
        <f t="shared" si="12"/>
        <v>4613506.2415555622</v>
      </c>
      <c r="W74" s="1241">
        <f t="shared" si="12"/>
        <v>4594107.3525180714</v>
      </c>
      <c r="X74" s="1241">
        <f t="shared" si="12"/>
        <v>4582094.1329778135</v>
      </c>
      <c r="Y74" s="1241">
        <f t="shared" si="12"/>
        <v>4569288.0433858866</v>
      </c>
      <c r="Z74" s="1241">
        <f t="shared" si="12"/>
        <v>4553997.8304746542</v>
      </c>
      <c r="AA74" s="1241">
        <f t="shared" si="12"/>
        <v>4555690.8707873952</v>
      </c>
      <c r="AB74" s="1241">
        <f t="shared" si="12"/>
        <v>4546912.262777702</v>
      </c>
    </row>
    <row r="75" spans="2:28">
      <c r="B75" s="913" t="s">
        <v>1054</v>
      </c>
      <c r="C75" s="1241">
        <f t="shared" ref="C75:Q75" si="13">C70</f>
        <v>3308483</v>
      </c>
      <c r="D75" s="1241">
        <f t="shared" si="13"/>
        <v>3305157.563270269</v>
      </c>
      <c r="E75" s="1241">
        <f t="shared" si="13"/>
        <v>3282404</v>
      </c>
      <c r="F75" s="1241">
        <f t="shared" si="13"/>
        <v>3248902.5</v>
      </c>
      <c r="G75" s="1241">
        <f t="shared" si="13"/>
        <v>3231650</v>
      </c>
      <c r="H75" s="1241">
        <f t="shared" si="13"/>
        <v>3227785.5</v>
      </c>
      <c r="I75" s="1241">
        <f t="shared" si="13"/>
        <v>3212254</v>
      </c>
      <c r="J75" s="1241">
        <f t="shared" si="13"/>
        <v>3185686.5</v>
      </c>
      <c r="K75" s="1241">
        <f t="shared" si="13"/>
        <v>3158780</v>
      </c>
      <c r="L75" s="1241">
        <f t="shared" si="13"/>
        <v>3125924</v>
      </c>
      <c r="M75" s="1241">
        <f t="shared" si="13"/>
        <v>3119863.5</v>
      </c>
      <c r="N75" s="1241">
        <f t="shared" si="13"/>
        <v>3122070.5</v>
      </c>
      <c r="O75" s="1241">
        <f t="shared" si="13"/>
        <v>3145583</v>
      </c>
      <c r="P75" s="1241">
        <f t="shared" si="13"/>
        <v>3176642</v>
      </c>
      <c r="Q75" s="1241">
        <f t="shared" si="13"/>
        <v>3245718</v>
      </c>
      <c r="R75" s="1241"/>
      <c r="S75" s="1241"/>
      <c r="T75" s="1241"/>
      <c r="U75" s="1241"/>
      <c r="V75" s="1241"/>
      <c r="W75" s="1241"/>
      <c r="X75" s="1241"/>
      <c r="Y75" s="1241"/>
      <c r="Z75" s="1241"/>
      <c r="AA75" s="1243"/>
      <c r="AB75" s="1244"/>
    </row>
    <row r="76" spans="2:28">
      <c r="B76" s="913" t="s">
        <v>1055</v>
      </c>
      <c r="C76" s="1241"/>
      <c r="D76" s="1241"/>
      <c r="E76" s="1241"/>
      <c r="F76" s="1241"/>
      <c r="G76" s="1241"/>
      <c r="H76" s="1241"/>
      <c r="I76" s="1241"/>
      <c r="J76" s="1241"/>
      <c r="K76" s="1241"/>
      <c r="L76" s="1241"/>
      <c r="M76" s="1241"/>
      <c r="N76" s="1241"/>
      <c r="O76" s="1241"/>
      <c r="P76" s="1241"/>
      <c r="Q76" s="1241">
        <f t="shared" ref="Q76:AB76" si="14">Q70</f>
        <v>3245718</v>
      </c>
      <c r="R76" s="1241">
        <f t="shared" si="14"/>
        <v>3328431.1538719069</v>
      </c>
      <c r="S76" s="1241">
        <f t="shared" si="14"/>
        <v>3392731.6774742301</v>
      </c>
      <c r="T76" s="1241">
        <f t="shared" si="14"/>
        <v>3461511.680856931</v>
      </c>
      <c r="U76" s="1241">
        <f t="shared" si="14"/>
        <v>3535730.3745472468</v>
      </c>
      <c r="V76" s="1241">
        <f t="shared" si="14"/>
        <v>3589099.7311483067</v>
      </c>
      <c r="W76" s="1241">
        <f t="shared" si="14"/>
        <v>3600935.5125208856</v>
      </c>
      <c r="X76" s="1241">
        <f t="shared" si="14"/>
        <v>3604062.2766449852</v>
      </c>
      <c r="Y76" s="1241">
        <f t="shared" si="14"/>
        <v>3595209.2344004712</v>
      </c>
      <c r="Z76" s="1241">
        <f t="shared" si="14"/>
        <v>3576758.5288504991</v>
      </c>
      <c r="AA76" s="1241">
        <f t="shared" si="14"/>
        <v>3540029.8247267776</v>
      </c>
      <c r="AB76" s="1241">
        <f t="shared" si="14"/>
        <v>3527838.4842324955</v>
      </c>
    </row>
    <row r="77" spans="2:28">
      <c r="B77" s="913" t="s">
        <v>1423</v>
      </c>
      <c r="C77" s="1241">
        <f>C46</f>
        <v>1783139.5</v>
      </c>
      <c r="D77" s="1241">
        <f t="shared" ref="D77:K77" si="15">D46</f>
        <v>1758000.0007601124</v>
      </c>
      <c r="E77" s="1241">
        <f t="shared" si="15"/>
        <v>1722930</v>
      </c>
      <c r="F77" s="1241">
        <f t="shared" si="15"/>
        <v>1701531</v>
      </c>
      <c r="G77" s="1241">
        <f t="shared" si="15"/>
        <v>1691158</v>
      </c>
      <c r="H77" s="1241">
        <f t="shared" si="15"/>
        <v>1680949</v>
      </c>
      <c r="I77" s="1241">
        <f t="shared" si="15"/>
        <v>1672689.5</v>
      </c>
      <c r="J77" s="1241">
        <f t="shared" si="15"/>
        <v>1641887</v>
      </c>
      <c r="K77" s="1241">
        <f t="shared" si="15"/>
        <v>1612821</v>
      </c>
      <c r="L77" s="1241">
        <f t="shared" ref="L77:Q77" si="16">L46</f>
        <v>1587472</v>
      </c>
      <c r="M77" s="1241">
        <f t="shared" si="16"/>
        <v>1595949</v>
      </c>
      <c r="N77" s="1241">
        <f t="shared" si="16"/>
        <v>1630717</v>
      </c>
      <c r="O77" s="1241">
        <f t="shared" si="16"/>
        <v>1678899</v>
      </c>
      <c r="P77" s="1241">
        <f t="shared" si="16"/>
        <v>1714907</v>
      </c>
      <c r="Q77" s="1241">
        <f t="shared" si="16"/>
        <v>1756029</v>
      </c>
      <c r="R77" s="1242"/>
      <c r="S77" s="1242"/>
      <c r="T77" s="1242"/>
      <c r="U77" s="1242"/>
      <c r="V77" s="1242"/>
      <c r="W77" s="1242"/>
      <c r="X77" s="1242"/>
      <c r="Y77" s="1242"/>
      <c r="Z77" s="1242"/>
      <c r="AA77" s="1243"/>
      <c r="AB77" s="1244"/>
    </row>
    <row r="78" spans="2:28">
      <c r="B78" s="913" t="s">
        <v>1424</v>
      </c>
      <c r="C78" s="1243"/>
      <c r="D78" s="1243"/>
      <c r="E78" s="1243"/>
      <c r="F78" s="1243"/>
      <c r="G78" s="1243"/>
      <c r="H78" s="1243"/>
      <c r="I78" s="1243"/>
      <c r="J78" s="1243"/>
      <c r="K78" s="1243"/>
      <c r="L78" s="1241"/>
      <c r="M78" s="1241"/>
      <c r="N78" s="1241"/>
      <c r="O78" s="1241"/>
      <c r="P78" s="1241"/>
      <c r="Q78" s="1241">
        <f t="shared" ref="Q78:AB78" si="17">Q46</f>
        <v>1756029</v>
      </c>
      <c r="R78" s="1241">
        <f t="shared" si="17"/>
        <v>1815906.2027563339</v>
      </c>
      <c r="S78" s="1241">
        <f t="shared" si="17"/>
        <v>1857054.0447136466</v>
      </c>
      <c r="T78" s="1241">
        <f t="shared" si="17"/>
        <v>1887900.5969985167</v>
      </c>
      <c r="U78" s="1241">
        <f t="shared" si="17"/>
        <v>1905971.579135444</v>
      </c>
      <c r="V78" s="1241">
        <f t="shared" si="17"/>
        <v>1927218.3197986097</v>
      </c>
      <c r="W78" s="1241">
        <f t="shared" si="17"/>
        <v>1919475.7032980411</v>
      </c>
      <c r="X78" s="1241">
        <f t="shared" si="17"/>
        <v>1891753.4679500838</v>
      </c>
      <c r="Y78" s="1241">
        <f t="shared" si="17"/>
        <v>1864512.8853194497</v>
      </c>
      <c r="Z78" s="1241">
        <f t="shared" si="17"/>
        <v>1857263.3749360507</v>
      </c>
      <c r="AA78" s="1241">
        <f t="shared" si="17"/>
        <v>1840483.9903530208</v>
      </c>
      <c r="AB78" s="1241">
        <f t="shared" si="17"/>
        <v>1832826.0622119121</v>
      </c>
    </row>
    <row r="79" spans="2:28">
      <c r="B79" s="913" t="s">
        <v>1425</v>
      </c>
      <c r="C79" s="1241">
        <f>C52</f>
        <v>1170159</v>
      </c>
      <c r="D79" s="1241">
        <f t="shared" ref="D79:K79" si="18">D52</f>
        <v>1185802.5625101563</v>
      </c>
      <c r="E79" s="1241">
        <f t="shared" si="18"/>
        <v>1189358</v>
      </c>
      <c r="F79" s="1241">
        <f t="shared" si="18"/>
        <v>1166918.5</v>
      </c>
      <c r="G79" s="1241">
        <f t="shared" si="18"/>
        <v>1146150</v>
      </c>
      <c r="H79" s="1241">
        <f t="shared" si="18"/>
        <v>1133977</v>
      </c>
      <c r="I79" s="1241">
        <f t="shared" si="18"/>
        <v>1116342.5</v>
      </c>
      <c r="J79" s="1241">
        <f t="shared" si="18"/>
        <v>1120567</v>
      </c>
      <c r="K79" s="1241">
        <f t="shared" si="18"/>
        <v>1117099</v>
      </c>
      <c r="L79" s="1241">
        <f t="shared" ref="L79:Q79" si="19">L52</f>
        <v>1099417.5</v>
      </c>
      <c r="M79" s="1241">
        <f t="shared" si="19"/>
        <v>1081078</v>
      </c>
      <c r="N79" s="1241">
        <f t="shared" si="19"/>
        <v>1057483</v>
      </c>
      <c r="O79" s="1241">
        <f t="shared" si="19"/>
        <v>1041875</v>
      </c>
      <c r="P79" s="1241">
        <f t="shared" si="19"/>
        <v>1053705</v>
      </c>
      <c r="Q79" s="1241">
        <f t="shared" si="19"/>
        <v>1086744</v>
      </c>
      <c r="R79" s="1243"/>
      <c r="S79" s="1243"/>
      <c r="T79" s="1243"/>
      <c r="U79" s="1243"/>
      <c r="V79" s="1243"/>
      <c r="W79" s="1243"/>
      <c r="X79" s="1243"/>
      <c r="Y79" s="1243"/>
      <c r="Z79" s="1243"/>
      <c r="AA79" s="1243"/>
      <c r="AB79" s="1244"/>
    </row>
    <row r="80" spans="2:28">
      <c r="B80" s="913" t="s">
        <v>1426</v>
      </c>
      <c r="C80" s="1243"/>
      <c r="D80" s="1243"/>
      <c r="E80" s="1243"/>
      <c r="F80" s="1243"/>
      <c r="G80" s="1243"/>
      <c r="H80" s="1243"/>
      <c r="I80" s="1243"/>
      <c r="J80" s="1243"/>
      <c r="K80" s="1243"/>
      <c r="L80" s="1241"/>
      <c r="M80" s="1241"/>
      <c r="N80" s="1241"/>
      <c r="O80" s="1241"/>
      <c r="P80" s="1241"/>
      <c r="Q80" s="1241">
        <f t="shared" ref="Q80:AB80" si="20">Q52</f>
        <v>1086744</v>
      </c>
      <c r="R80" s="1241">
        <f t="shared" si="20"/>
        <v>1114919.5709670798</v>
      </c>
      <c r="S80" s="1241">
        <f t="shared" si="20"/>
        <v>1137337.6739857208</v>
      </c>
      <c r="T80" s="1241">
        <f t="shared" si="20"/>
        <v>1169228.8132774255</v>
      </c>
      <c r="U80" s="1241">
        <f t="shared" si="20"/>
        <v>1213020.4426796213</v>
      </c>
      <c r="V80" s="1241">
        <f t="shared" si="20"/>
        <v>1232637.6439917486</v>
      </c>
      <c r="W80" s="1241">
        <f t="shared" si="20"/>
        <v>1239007.8590816509</v>
      </c>
      <c r="X80" s="1241">
        <f t="shared" si="20"/>
        <v>1260220.5972151414</v>
      </c>
      <c r="Y80" s="1241">
        <f t="shared" si="20"/>
        <v>1270504.473197314</v>
      </c>
      <c r="Z80" s="1241">
        <f t="shared" si="20"/>
        <v>1251394.0877581004</v>
      </c>
      <c r="AA80" s="1241">
        <f t="shared" si="20"/>
        <v>1225022.0206584639</v>
      </c>
      <c r="AB80" s="1241">
        <f t="shared" si="20"/>
        <v>1216555.8979985134</v>
      </c>
    </row>
    <row r="81" spans="2:28">
      <c r="B81" s="913" t="s">
        <v>1427</v>
      </c>
      <c r="C81" s="1241">
        <f>C58</f>
        <v>355184.5</v>
      </c>
      <c r="D81" s="1241">
        <f t="shared" ref="D81:K81" si="21">D58</f>
        <v>361355</v>
      </c>
      <c r="E81" s="1241">
        <f t="shared" si="21"/>
        <v>370116</v>
      </c>
      <c r="F81" s="1241">
        <f t="shared" si="21"/>
        <v>380453</v>
      </c>
      <c r="G81" s="1241">
        <f t="shared" si="21"/>
        <v>394342</v>
      </c>
      <c r="H81" s="1241">
        <f t="shared" si="21"/>
        <v>412859.5</v>
      </c>
      <c r="I81" s="1241">
        <f t="shared" si="21"/>
        <v>423222</v>
      </c>
      <c r="J81" s="1241">
        <f t="shared" si="21"/>
        <v>423232.5</v>
      </c>
      <c r="K81" s="1241">
        <f t="shared" si="21"/>
        <v>428860</v>
      </c>
      <c r="L81" s="1241">
        <f t="shared" ref="L81:Q81" si="22">L58</f>
        <v>439034.5</v>
      </c>
      <c r="M81" s="1241">
        <f t="shared" si="22"/>
        <v>442836.5</v>
      </c>
      <c r="N81" s="1241">
        <f t="shared" si="22"/>
        <v>433870.5</v>
      </c>
      <c r="O81" s="1241">
        <f t="shared" si="22"/>
        <v>424809</v>
      </c>
      <c r="P81" s="1241">
        <f t="shared" si="22"/>
        <v>408030</v>
      </c>
      <c r="Q81" s="1241">
        <f t="shared" si="22"/>
        <v>402945</v>
      </c>
      <c r="R81" s="1243"/>
      <c r="S81" s="1243"/>
      <c r="T81" s="1243"/>
      <c r="U81" s="1243"/>
      <c r="V81" s="1243"/>
      <c r="W81" s="1243"/>
      <c r="X81" s="1243"/>
      <c r="Y81" s="1243"/>
      <c r="Z81" s="1243"/>
      <c r="AA81" s="1241"/>
      <c r="AB81" s="1245"/>
    </row>
    <row r="82" spans="2:28">
      <c r="B82" s="913" t="s">
        <v>1428</v>
      </c>
      <c r="C82" s="1243"/>
      <c r="D82" s="1243"/>
      <c r="E82" s="1243"/>
      <c r="F82" s="1243"/>
      <c r="G82" s="1243"/>
      <c r="H82" s="1243"/>
      <c r="I82" s="1243"/>
      <c r="J82" s="1243"/>
      <c r="K82" s="1243"/>
      <c r="L82" s="1241"/>
      <c r="M82" s="1241"/>
      <c r="N82" s="1241"/>
      <c r="O82" s="1241"/>
      <c r="P82" s="1241"/>
      <c r="Q82" s="1241">
        <f t="shared" ref="Q82:AB82" si="23">Q58</f>
        <v>402945</v>
      </c>
      <c r="R82" s="1241">
        <f t="shared" si="23"/>
        <v>397605.38014849328</v>
      </c>
      <c r="S82" s="1241">
        <f t="shared" si="23"/>
        <v>398339.95877486246</v>
      </c>
      <c r="T82" s="1241">
        <f t="shared" si="23"/>
        <v>404382.27058098878</v>
      </c>
      <c r="U82" s="1241">
        <f t="shared" si="23"/>
        <v>416738.35273218143</v>
      </c>
      <c r="V82" s="1241">
        <f t="shared" si="23"/>
        <v>429243.76735794864</v>
      </c>
      <c r="W82" s="1241">
        <f t="shared" si="23"/>
        <v>442451.95014119399</v>
      </c>
      <c r="X82" s="1241">
        <f t="shared" si="23"/>
        <v>452088.21147975978</v>
      </c>
      <c r="Y82" s="1241">
        <f t="shared" si="23"/>
        <v>460191.87588370714</v>
      </c>
      <c r="Z82" s="1241">
        <f t="shared" si="23"/>
        <v>468101.06615634781</v>
      </c>
      <c r="AA82" s="1241">
        <f t="shared" si="23"/>
        <v>474523.81371529249</v>
      </c>
      <c r="AB82" s="1241">
        <f t="shared" si="23"/>
        <v>478456.52402206976</v>
      </c>
    </row>
    <row r="83" spans="2:28">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row>
    <row r="84" spans="2:28">
      <c r="W84" s="373"/>
      <c r="X84" s="6"/>
      <c r="Y84" s="6"/>
    </row>
    <row r="86" spans="2:28">
      <c r="W86" s="373"/>
      <c r="X86" s="6"/>
      <c r="Y86" s="6"/>
    </row>
    <row r="120" spans="2:27" ht="13.15">
      <c r="B120" s="145" t="s">
        <v>1088</v>
      </c>
    </row>
    <row r="121" spans="2:27" ht="13.15">
      <c r="B121" s="74"/>
    </row>
    <row r="122" spans="2:27" ht="13.15">
      <c r="C122" s="1074" t="str">
        <f>D72</f>
        <v>2005/06</v>
      </c>
      <c r="D122" s="1074" t="str">
        <f t="shared" ref="D122:AA122" si="24">E72</f>
        <v>2006/07</v>
      </c>
      <c r="E122" s="1074" t="str">
        <f t="shared" si="24"/>
        <v>2007/08</v>
      </c>
      <c r="F122" s="1074" t="str">
        <f t="shared" si="24"/>
        <v>2008/09</v>
      </c>
      <c r="G122" s="1074" t="str">
        <f t="shared" si="24"/>
        <v>2009/10</v>
      </c>
      <c r="H122" s="1074" t="str">
        <f t="shared" si="24"/>
        <v>2010/11</v>
      </c>
      <c r="I122" s="1074" t="str">
        <f t="shared" si="24"/>
        <v>2011/12</v>
      </c>
      <c r="J122" s="1074" t="str">
        <f t="shared" si="24"/>
        <v>2012/13</v>
      </c>
      <c r="K122" s="1074" t="str">
        <f t="shared" si="24"/>
        <v>2013/14</v>
      </c>
      <c r="L122" s="1074" t="str">
        <f t="shared" si="24"/>
        <v>2014/15</v>
      </c>
      <c r="M122" s="1074" t="str">
        <f t="shared" si="24"/>
        <v>2015/16</v>
      </c>
      <c r="N122" s="1074" t="str">
        <f t="shared" si="24"/>
        <v>2016/17</v>
      </c>
      <c r="O122" s="1074" t="str">
        <f t="shared" si="24"/>
        <v>2017/18</v>
      </c>
      <c r="P122" s="1074" t="str">
        <f t="shared" si="24"/>
        <v>2018/19</v>
      </c>
      <c r="Q122" s="1074" t="str">
        <f t="shared" si="24"/>
        <v>2019/20</v>
      </c>
      <c r="R122" s="1074" t="str">
        <f t="shared" si="24"/>
        <v>2020/21</v>
      </c>
      <c r="S122" s="1074" t="str">
        <f t="shared" si="24"/>
        <v>2021/22</v>
      </c>
      <c r="T122" s="1074" t="str">
        <f>U72</f>
        <v>2022/23</v>
      </c>
      <c r="U122" s="1074" t="str">
        <f t="shared" si="24"/>
        <v>2023/24</v>
      </c>
      <c r="V122" s="1074" t="str">
        <f t="shared" si="24"/>
        <v>2024/25</v>
      </c>
      <c r="W122" s="1074" t="str">
        <f t="shared" si="24"/>
        <v>2025/26</v>
      </c>
      <c r="X122" s="1074" t="str">
        <f t="shared" si="24"/>
        <v>2026/27</v>
      </c>
      <c r="Y122" s="1074" t="str">
        <f t="shared" si="24"/>
        <v>2027/28</v>
      </c>
      <c r="Z122" s="1074" t="str">
        <f t="shared" si="24"/>
        <v>2028/29</v>
      </c>
      <c r="AA122" s="1074" t="str">
        <f t="shared" si="24"/>
        <v>2029/30</v>
      </c>
    </row>
    <row r="123" spans="2:27">
      <c r="B123" s="11" t="s">
        <v>40</v>
      </c>
      <c r="C123" s="809">
        <f>D69-C69</f>
        <v>-48399.063270268962</v>
      </c>
      <c r="D123" s="809">
        <f t="shared" ref="D123:AA123" si="25">E69-D69</f>
        <v>-38075.936729731038</v>
      </c>
      <c r="E123" s="809">
        <f t="shared" si="25"/>
        <v>-19140</v>
      </c>
      <c r="F123" s="809">
        <f t="shared" si="25"/>
        <v>-11894</v>
      </c>
      <c r="G123" s="809">
        <f t="shared" si="25"/>
        <v>20203</v>
      </c>
      <c r="H123" s="809">
        <f t="shared" si="25"/>
        <v>38003.5</v>
      </c>
      <c r="I123" s="809">
        <f t="shared" si="25"/>
        <v>75909.5</v>
      </c>
      <c r="J123" s="809">
        <f t="shared" si="25"/>
        <v>97117</v>
      </c>
      <c r="K123" s="809">
        <f t="shared" si="25"/>
        <v>111605.5</v>
      </c>
      <c r="L123" s="809">
        <f t="shared" si="25"/>
        <v>104434</v>
      </c>
      <c r="M123" s="809">
        <f t="shared" si="25"/>
        <v>110607.5</v>
      </c>
      <c r="N123" s="809">
        <f t="shared" si="25"/>
        <v>85379.5</v>
      </c>
      <c r="O123" s="809">
        <f t="shared" si="25"/>
        <v>55967.5</v>
      </c>
      <c r="P123" s="809">
        <f t="shared" si="25"/>
        <v>17772.5</v>
      </c>
      <c r="Q123" s="809">
        <f t="shared" si="25"/>
        <v>-10930.441193304025</v>
      </c>
      <c r="R123" s="809">
        <f t="shared" si="25"/>
        <v>-6552.3436959460378</v>
      </c>
      <c r="S123" s="809">
        <f t="shared" si="25"/>
        <v>-29465.543423028663</v>
      </c>
      <c r="T123" s="809">
        <f t="shared" si="25"/>
        <v>-36174.471900603734</v>
      </c>
      <c r="U123" s="809">
        <f t="shared" si="25"/>
        <v>-36531.958231555298</v>
      </c>
      <c r="V123" s="809">
        <f t="shared" si="25"/>
        <v>-19398.889037490822</v>
      </c>
      <c r="W123" s="809">
        <f t="shared" si="25"/>
        <v>-12013.219540257938</v>
      </c>
      <c r="X123" s="809">
        <f t="shared" si="25"/>
        <v>-12806.089591926895</v>
      </c>
      <c r="Y123" s="809">
        <f t="shared" si="25"/>
        <v>-15290.212911232375</v>
      </c>
      <c r="Z123" s="809">
        <f t="shared" si="25"/>
        <v>1693.0403127409518</v>
      </c>
      <c r="AA123" s="809">
        <f t="shared" si="25"/>
        <v>-8778.6080096932128</v>
      </c>
    </row>
    <row r="124" spans="2:27">
      <c r="B124" s="11" t="s">
        <v>248</v>
      </c>
      <c r="C124" s="809">
        <f>D70-C70</f>
        <v>-3325.4367297310382</v>
      </c>
      <c r="D124" s="809">
        <f t="shared" ref="D124:Z124" si="26">E70-D70</f>
        <v>-22753.563270268962</v>
      </c>
      <c r="E124" s="809">
        <f t="shared" si="26"/>
        <v>-33501.5</v>
      </c>
      <c r="F124" s="809">
        <f t="shared" si="26"/>
        <v>-17252.5</v>
      </c>
      <c r="G124" s="809">
        <f t="shared" si="26"/>
        <v>-3864.5</v>
      </c>
      <c r="H124" s="809">
        <f t="shared" si="26"/>
        <v>-15531.5</v>
      </c>
      <c r="I124" s="809">
        <f t="shared" si="26"/>
        <v>-26567.5</v>
      </c>
      <c r="J124" s="809">
        <f t="shared" si="26"/>
        <v>-26906.5</v>
      </c>
      <c r="K124" s="809">
        <f t="shared" si="26"/>
        <v>-32856</v>
      </c>
      <c r="L124" s="809">
        <f t="shared" si="26"/>
        <v>-6060.5</v>
      </c>
      <c r="M124" s="809">
        <f t="shared" si="26"/>
        <v>2207</v>
      </c>
      <c r="N124" s="809">
        <f t="shared" si="26"/>
        <v>23512.5</v>
      </c>
      <c r="O124" s="809">
        <f t="shared" si="26"/>
        <v>31059</v>
      </c>
      <c r="P124" s="809">
        <f t="shared" si="26"/>
        <v>69076</v>
      </c>
      <c r="Q124" s="809">
        <f t="shared" si="26"/>
        <v>82713.153871906921</v>
      </c>
      <c r="R124" s="809">
        <f t="shared" si="26"/>
        <v>64300.523602323141</v>
      </c>
      <c r="S124" s="809">
        <f t="shared" si="26"/>
        <v>68780.003382700961</v>
      </c>
      <c r="T124" s="809">
        <f t="shared" si="26"/>
        <v>74218.69369031582</v>
      </c>
      <c r="U124" s="809">
        <f t="shared" si="26"/>
        <v>53369.356601059902</v>
      </c>
      <c r="V124" s="809">
        <f t="shared" si="26"/>
        <v>11835.781372578815</v>
      </c>
      <c r="W124" s="809">
        <f t="shared" si="26"/>
        <v>3126.7641240996309</v>
      </c>
      <c r="X124" s="809">
        <f t="shared" si="26"/>
        <v>-8853.0422445139848</v>
      </c>
      <c r="Y124" s="809">
        <f t="shared" si="26"/>
        <v>-18450.705549972132</v>
      </c>
      <c r="Z124" s="809">
        <f t="shared" si="26"/>
        <v>-36728.704123721458</v>
      </c>
      <c r="AA124" s="809">
        <f>AB70-AA70</f>
        <v>-12191.340494282078</v>
      </c>
    </row>
    <row r="125" spans="2:27">
      <c r="B125" s="11" t="s">
        <v>40</v>
      </c>
      <c r="C125" s="810">
        <f>C123/C69</f>
        <v>-1.1708495698984465E-2</v>
      </c>
      <c r="D125" s="810">
        <f t="shared" ref="D125:AA125" si="27">D123/D69</f>
        <v>-9.3202954367729626E-3</v>
      </c>
      <c r="E125" s="810">
        <f t="shared" si="27"/>
        <v>-4.7292007514833419E-3</v>
      </c>
      <c r="F125" s="810">
        <f t="shared" si="27"/>
        <v>-2.9527895035209918E-3</v>
      </c>
      <c r="G125" s="810">
        <f t="shared" si="27"/>
        <v>5.0304251957995214E-3</v>
      </c>
      <c r="H125" s="810">
        <f t="shared" si="27"/>
        <v>9.4152795170010049E-3</v>
      </c>
      <c r="I125" s="810">
        <f t="shared" si="27"/>
        <v>1.8630987677107223E-2</v>
      </c>
      <c r="J125" s="810">
        <f t="shared" si="27"/>
        <v>2.3400122040032265E-2</v>
      </c>
      <c r="K125" s="810">
        <f t="shared" si="27"/>
        <v>2.6276226519575709E-2</v>
      </c>
      <c r="L125" s="810">
        <f t="shared" si="27"/>
        <v>2.395824730442762E-2</v>
      </c>
      <c r="M125" s="810">
        <f t="shared" si="27"/>
        <v>2.478080778163181E-2</v>
      </c>
      <c r="N125" s="810">
        <f t="shared" si="27"/>
        <v>1.8666096492565711E-2</v>
      </c>
      <c r="O125" s="810">
        <f t="shared" si="27"/>
        <v>1.2011685572091467E-2</v>
      </c>
      <c r="P125" s="810">
        <f t="shared" si="27"/>
        <v>3.7690425719959235E-3</v>
      </c>
      <c r="Q125" s="810">
        <f t="shared" si="27"/>
        <v>-2.3093322186386695E-3</v>
      </c>
      <c r="R125" s="810">
        <f t="shared" si="27"/>
        <v>-1.3875526860344172E-3</v>
      </c>
      <c r="S125" s="810">
        <f t="shared" si="27"/>
        <v>-6.2484211345486497E-3</v>
      </c>
      <c r="T125" s="810">
        <f t="shared" si="27"/>
        <v>-7.719340634955784E-3</v>
      </c>
      <c r="U125" s="810">
        <f t="shared" si="27"/>
        <v>-7.856270564234883E-3</v>
      </c>
      <c r="V125" s="810">
        <f t="shared" si="27"/>
        <v>-4.204803900070153E-3</v>
      </c>
      <c r="W125" s="810">
        <f t="shared" si="27"/>
        <v>-2.6149192037650979E-3</v>
      </c>
      <c r="X125" s="810">
        <f t="shared" si="27"/>
        <v>-2.794811546921335E-3</v>
      </c>
      <c r="Y125" s="810">
        <f t="shared" si="27"/>
        <v>-3.346300947992366E-3</v>
      </c>
      <c r="Z125" s="810">
        <f t="shared" si="27"/>
        <v>3.71770118424604E-4</v>
      </c>
      <c r="AA125" s="810">
        <f t="shared" si="27"/>
        <v>-1.9269542773379482E-3</v>
      </c>
    </row>
    <row r="126" spans="2:27">
      <c r="B126" s="11" t="s">
        <v>248</v>
      </c>
      <c r="C126" s="810">
        <f>C124/C70</f>
        <v>-1.0051243212466372E-3</v>
      </c>
      <c r="D126" s="810">
        <f t="shared" ref="D126:AA126" si="28">D124/D70</f>
        <v>-6.8842597772420808E-3</v>
      </c>
      <c r="E126" s="810">
        <f t="shared" si="28"/>
        <v>-1.0206391413122821E-2</v>
      </c>
      <c r="F126" s="810">
        <f t="shared" si="28"/>
        <v>-5.3102547706494734E-3</v>
      </c>
      <c r="G126" s="810">
        <f t="shared" si="28"/>
        <v>-1.195828756208129E-3</v>
      </c>
      <c r="H126" s="810">
        <f t="shared" si="28"/>
        <v>-4.8118129287091724E-3</v>
      </c>
      <c r="I126" s="810">
        <f t="shared" si="28"/>
        <v>-8.2706722444738177E-3</v>
      </c>
      <c r="J126" s="810">
        <f t="shared" si="28"/>
        <v>-8.4460602133951349E-3</v>
      </c>
      <c r="K126" s="810">
        <f t="shared" si="28"/>
        <v>-1.0401484117285788E-2</v>
      </c>
      <c r="L126" s="810">
        <f t="shared" si="28"/>
        <v>-1.9387867395368537E-3</v>
      </c>
      <c r="M126" s="810">
        <f t="shared" si="28"/>
        <v>7.0740274374183362E-4</v>
      </c>
      <c r="N126" s="810">
        <f t="shared" si="28"/>
        <v>7.5310599168084127E-3</v>
      </c>
      <c r="O126" s="810">
        <f t="shared" si="28"/>
        <v>9.873845325333969E-3</v>
      </c>
      <c r="P126" s="810">
        <f t="shared" si="28"/>
        <v>2.1744974724882439E-2</v>
      </c>
      <c r="Q126" s="810">
        <f t="shared" si="28"/>
        <v>2.5483777047761672E-2</v>
      </c>
      <c r="R126" s="810">
        <f t="shared" si="28"/>
        <v>1.9318568006889206E-2</v>
      </c>
      <c r="S126" s="810">
        <f t="shared" si="28"/>
        <v>2.0272750668542484E-2</v>
      </c>
      <c r="T126" s="810">
        <f t="shared" si="28"/>
        <v>2.1441121837249517E-2</v>
      </c>
      <c r="U126" s="810">
        <f t="shared" si="28"/>
        <v>1.5094294798396185E-2</v>
      </c>
      <c r="V126" s="810">
        <f t="shared" si="28"/>
        <v>3.2977020030569171E-3</v>
      </c>
      <c r="W126" s="810">
        <f t="shared" si="28"/>
        <v>8.6831994442208035E-4</v>
      </c>
      <c r="X126" s="810">
        <f t="shared" si="28"/>
        <v>-2.4564065670794307E-3</v>
      </c>
      <c r="Y126" s="810">
        <f t="shared" si="28"/>
        <v>-5.1320255225837863E-3</v>
      </c>
      <c r="Z126" s="810">
        <f t="shared" si="28"/>
        <v>-1.0268712250900916E-2</v>
      </c>
      <c r="AA126" s="810">
        <f t="shared" si="28"/>
        <v>-3.4438524808821395E-3</v>
      </c>
    </row>
    <row r="127" spans="2:27">
      <c r="B127" s="913" t="s">
        <v>892</v>
      </c>
      <c r="C127" s="1246">
        <f>C125</f>
        <v>-1.1708495698984465E-2</v>
      </c>
      <c r="D127" s="1246">
        <f t="shared" ref="D127:P127" si="29">D125</f>
        <v>-9.3202954367729626E-3</v>
      </c>
      <c r="E127" s="1246">
        <f t="shared" si="29"/>
        <v>-4.7292007514833419E-3</v>
      </c>
      <c r="F127" s="1246">
        <f t="shared" si="29"/>
        <v>-2.9527895035209918E-3</v>
      </c>
      <c r="G127" s="1246">
        <f t="shared" si="29"/>
        <v>5.0304251957995214E-3</v>
      </c>
      <c r="H127" s="1246">
        <f t="shared" si="29"/>
        <v>9.4152795170010049E-3</v>
      </c>
      <c r="I127" s="1246">
        <f t="shared" si="29"/>
        <v>1.8630987677107223E-2</v>
      </c>
      <c r="J127" s="1246">
        <f t="shared" si="29"/>
        <v>2.3400122040032265E-2</v>
      </c>
      <c r="K127" s="1246">
        <f t="shared" si="29"/>
        <v>2.6276226519575709E-2</v>
      </c>
      <c r="L127" s="1246">
        <f t="shared" si="29"/>
        <v>2.395824730442762E-2</v>
      </c>
      <c r="M127" s="1246">
        <f t="shared" si="29"/>
        <v>2.478080778163181E-2</v>
      </c>
      <c r="N127" s="1246">
        <f t="shared" si="29"/>
        <v>1.8666096492565711E-2</v>
      </c>
      <c r="O127" s="1246">
        <f t="shared" si="29"/>
        <v>1.2011685572091467E-2</v>
      </c>
      <c r="P127" s="1246">
        <f t="shared" si="29"/>
        <v>3.7690425719959235E-3</v>
      </c>
      <c r="Q127" s="1247"/>
      <c r="R127" s="1247"/>
      <c r="S127" s="1247"/>
      <c r="T127" s="1247"/>
      <c r="U127" s="1247"/>
      <c r="V127" s="1247"/>
      <c r="W127" s="1247"/>
      <c r="X127" s="1247"/>
      <c r="Y127" s="1247"/>
      <c r="Z127" s="1247"/>
      <c r="AA127" s="913"/>
    </row>
    <row r="128" spans="2:27">
      <c r="B128" s="913" t="s">
        <v>894</v>
      </c>
      <c r="C128" s="1246">
        <f>C126</f>
        <v>-1.0051243212466372E-3</v>
      </c>
      <c r="D128" s="1246">
        <f t="shared" ref="D128:P128" si="30">D126</f>
        <v>-6.8842597772420808E-3</v>
      </c>
      <c r="E128" s="1246">
        <f t="shared" si="30"/>
        <v>-1.0206391413122821E-2</v>
      </c>
      <c r="F128" s="1246">
        <f t="shared" si="30"/>
        <v>-5.3102547706494734E-3</v>
      </c>
      <c r="G128" s="1246">
        <f t="shared" si="30"/>
        <v>-1.195828756208129E-3</v>
      </c>
      <c r="H128" s="1246">
        <f t="shared" si="30"/>
        <v>-4.8118129287091724E-3</v>
      </c>
      <c r="I128" s="1246">
        <f t="shared" si="30"/>
        <v>-8.2706722444738177E-3</v>
      </c>
      <c r="J128" s="1246">
        <f t="shared" si="30"/>
        <v>-8.4460602133951349E-3</v>
      </c>
      <c r="K128" s="1246">
        <f t="shared" si="30"/>
        <v>-1.0401484117285788E-2</v>
      </c>
      <c r="L128" s="1246">
        <f t="shared" si="30"/>
        <v>-1.9387867395368537E-3</v>
      </c>
      <c r="M128" s="1246">
        <f t="shared" si="30"/>
        <v>7.0740274374183362E-4</v>
      </c>
      <c r="N128" s="1246">
        <f t="shared" si="30"/>
        <v>7.5310599168084127E-3</v>
      </c>
      <c r="O128" s="1246">
        <f t="shared" si="30"/>
        <v>9.873845325333969E-3</v>
      </c>
      <c r="P128" s="1246">
        <f t="shared" si="30"/>
        <v>2.1744974724882439E-2</v>
      </c>
      <c r="Q128" s="1247"/>
      <c r="R128" s="1247"/>
      <c r="S128" s="1247"/>
      <c r="T128" s="1247"/>
      <c r="U128" s="1247"/>
      <c r="V128" s="1247"/>
      <c r="W128" s="1247"/>
      <c r="X128" s="1247"/>
      <c r="Y128" s="1247"/>
      <c r="Z128" s="1247"/>
      <c r="AA128" s="913"/>
    </row>
    <row r="129" spans="2:27">
      <c r="B129" s="913" t="s">
        <v>1089</v>
      </c>
      <c r="C129" s="1247"/>
      <c r="D129" s="1247"/>
      <c r="E129" s="1247"/>
      <c r="F129" s="1247"/>
      <c r="G129" s="1247"/>
      <c r="H129" s="1247"/>
      <c r="I129" s="1247"/>
      <c r="J129" s="1247"/>
      <c r="K129" s="1247"/>
      <c r="L129" s="1246"/>
      <c r="M129" s="1246"/>
      <c r="N129" s="1246"/>
      <c r="O129" s="1246"/>
      <c r="P129" s="1246">
        <f>P127</f>
        <v>3.7690425719959235E-3</v>
      </c>
      <c r="Q129" s="1246">
        <f t="shared" ref="Q129:AA129" si="31">Q125</f>
        <v>-2.3093322186386695E-3</v>
      </c>
      <c r="R129" s="1246">
        <f t="shared" si="31"/>
        <v>-1.3875526860344172E-3</v>
      </c>
      <c r="S129" s="1246">
        <f t="shared" si="31"/>
        <v>-6.2484211345486497E-3</v>
      </c>
      <c r="T129" s="1246">
        <f t="shared" si="31"/>
        <v>-7.719340634955784E-3</v>
      </c>
      <c r="U129" s="1246">
        <f t="shared" si="31"/>
        <v>-7.856270564234883E-3</v>
      </c>
      <c r="V129" s="1246">
        <f t="shared" si="31"/>
        <v>-4.204803900070153E-3</v>
      </c>
      <c r="W129" s="1246">
        <f t="shared" si="31"/>
        <v>-2.6149192037650979E-3</v>
      </c>
      <c r="X129" s="1246">
        <f t="shared" si="31"/>
        <v>-2.794811546921335E-3</v>
      </c>
      <c r="Y129" s="1246">
        <f t="shared" si="31"/>
        <v>-3.346300947992366E-3</v>
      </c>
      <c r="Z129" s="1246">
        <f t="shared" si="31"/>
        <v>3.71770118424604E-4</v>
      </c>
      <c r="AA129" s="1246">
        <f t="shared" si="31"/>
        <v>-1.9269542773379482E-3</v>
      </c>
    </row>
    <row r="130" spans="2:27">
      <c r="B130" s="913" t="s">
        <v>1090</v>
      </c>
      <c r="C130" s="1247"/>
      <c r="D130" s="1247"/>
      <c r="E130" s="1247"/>
      <c r="F130" s="1247"/>
      <c r="G130" s="1247"/>
      <c r="H130" s="1247"/>
      <c r="I130" s="1247"/>
      <c r="J130" s="1247"/>
      <c r="K130" s="1247"/>
      <c r="L130" s="1246"/>
      <c r="M130" s="1246"/>
      <c r="N130" s="1246"/>
      <c r="O130" s="1246"/>
      <c r="P130" s="1246">
        <f>P128</f>
        <v>2.1744974724882439E-2</v>
      </c>
      <c r="Q130" s="1246">
        <f t="shared" ref="Q130:AA130" si="32">Q126</f>
        <v>2.5483777047761672E-2</v>
      </c>
      <c r="R130" s="1246">
        <f t="shared" si="32"/>
        <v>1.9318568006889206E-2</v>
      </c>
      <c r="S130" s="1246">
        <f t="shared" si="32"/>
        <v>2.0272750668542484E-2</v>
      </c>
      <c r="T130" s="1246">
        <f t="shared" si="32"/>
        <v>2.1441121837249517E-2</v>
      </c>
      <c r="U130" s="1246">
        <f t="shared" si="32"/>
        <v>1.5094294798396185E-2</v>
      </c>
      <c r="V130" s="1246">
        <f t="shared" si="32"/>
        <v>3.2977020030569171E-3</v>
      </c>
      <c r="W130" s="1246">
        <f t="shared" si="32"/>
        <v>8.6831994442208035E-4</v>
      </c>
      <c r="X130" s="1246">
        <f t="shared" si="32"/>
        <v>-2.4564065670794307E-3</v>
      </c>
      <c r="Y130" s="1246">
        <f t="shared" si="32"/>
        <v>-5.1320255225837863E-3</v>
      </c>
      <c r="Z130" s="1246">
        <f t="shared" si="32"/>
        <v>-1.0268712250900916E-2</v>
      </c>
      <c r="AA130" s="1246">
        <f t="shared" si="32"/>
        <v>-3.4438524808821395E-3</v>
      </c>
    </row>
    <row r="131" spans="2:27">
      <c r="B131" s="913"/>
      <c r="C131" s="913"/>
      <c r="D131" s="913"/>
      <c r="E131" s="913"/>
      <c r="F131" s="913"/>
      <c r="G131" s="913"/>
      <c r="H131" s="913"/>
      <c r="I131" s="913"/>
      <c r="J131" s="913"/>
      <c r="K131" s="913"/>
      <c r="L131" s="913"/>
      <c r="M131" s="913"/>
      <c r="N131" s="913"/>
      <c r="O131" s="913"/>
      <c r="P131" s="913"/>
      <c r="Q131" s="913"/>
      <c r="R131" s="913"/>
      <c r="S131" s="913"/>
      <c r="T131" s="913"/>
      <c r="U131" s="913"/>
      <c r="V131" s="913"/>
      <c r="W131" s="913"/>
      <c r="X131" s="913"/>
      <c r="Y131" s="913"/>
      <c r="Z131" s="913"/>
      <c r="AA131" s="913"/>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W616"/>
  <sheetViews>
    <sheetView showGridLines="0" zoomScale="90" zoomScaleNormal="90" workbookViewId="0"/>
  </sheetViews>
  <sheetFormatPr defaultRowHeight="12.75"/>
  <cols>
    <col min="1" max="1" width="9.59765625" style="167" customWidth="1"/>
    <col min="2" max="2" width="32" customWidth="1"/>
    <col min="3" max="44" width="15.73046875" customWidth="1"/>
    <col min="47" max="47" width="10.73046875" customWidth="1"/>
    <col min="48" max="48" width="9.73046875" bestFit="1" customWidth="1"/>
  </cols>
  <sheetData>
    <row r="1" spans="1:15" s="66" customFormat="1" ht="15">
      <c r="A1" s="1002" t="str">
        <f>ModelBanner</f>
        <v>TSM_202021</v>
      </c>
    </row>
    <row r="2" spans="1:15" s="673" customFormat="1" ht="13.9">
      <c r="A2" s="865" t="s">
        <v>13</v>
      </c>
      <c r="B2" s="865" t="s">
        <v>30</v>
      </c>
    </row>
    <row r="3" spans="1:15" s="673" customFormat="1" ht="10.15" customHeight="1">
      <c r="A3" s="165"/>
    </row>
    <row r="4" spans="1:15" s="55" customFormat="1">
      <c r="A4" s="166" t="s">
        <v>26</v>
      </c>
      <c r="B4" s="56"/>
      <c r="C4" s="56"/>
      <c r="D4" s="56"/>
    </row>
    <row r="5" spans="1:15" s="67" customFormat="1" ht="12.75" customHeight="1">
      <c r="A5" s="283"/>
      <c r="B5" s="58" t="s">
        <v>1292</v>
      </c>
      <c r="C5" s="68"/>
      <c r="D5" s="68"/>
      <c r="E5" s="68"/>
      <c r="F5" s="68"/>
      <c r="G5" s="68"/>
      <c r="H5" s="68"/>
      <c r="I5" s="68"/>
      <c r="J5" s="68"/>
      <c r="K5" s="68"/>
      <c r="L5" s="68"/>
      <c r="M5" s="68"/>
      <c r="N5" s="68"/>
      <c r="O5" s="68"/>
    </row>
    <row r="6" spans="1:15" s="44" customFormat="1" ht="13.5" customHeight="1">
      <c r="A6" s="284" t="s">
        <v>1287</v>
      </c>
      <c r="B6" s="59"/>
      <c r="C6" s="59"/>
      <c r="D6" s="59"/>
      <c r="E6" s="43"/>
      <c r="F6" s="43"/>
      <c r="G6" s="43"/>
      <c r="H6" s="43"/>
      <c r="I6" s="43"/>
      <c r="J6" s="43"/>
      <c r="K6" s="43"/>
      <c r="L6" s="43"/>
      <c r="M6" s="43"/>
      <c r="N6" s="43"/>
      <c r="O6" s="43"/>
    </row>
    <row r="7" spans="1:15" s="44" customFormat="1" ht="12" customHeight="1">
      <c r="A7" s="285"/>
      <c r="B7" s="173" t="s">
        <v>494</v>
      </c>
      <c r="C7" s="59"/>
      <c r="D7" s="59"/>
      <c r="E7" s="43"/>
      <c r="F7" s="43"/>
      <c r="G7" s="43"/>
      <c r="H7" s="43"/>
      <c r="I7" s="43"/>
      <c r="J7" s="43"/>
      <c r="K7" s="43"/>
      <c r="L7" s="43"/>
      <c r="M7" s="43"/>
      <c r="N7" s="43"/>
      <c r="O7" s="43"/>
    </row>
    <row r="8" spans="1:15" s="44" customFormat="1" ht="15.75" customHeight="1">
      <c r="A8" s="284" t="s">
        <v>24</v>
      </c>
      <c r="B8" s="59"/>
      <c r="C8" s="59"/>
      <c r="D8" s="59"/>
      <c r="E8" s="43"/>
      <c r="F8" s="43"/>
      <c r="G8" s="43"/>
      <c r="H8" s="43"/>
      <c r="I8" s="43"/>
      <c r="J8" s="43"/>
      <c r="K8" s="43"/>
      <c r="L8" s="43"/>
      <c r="M8" s="43"/>
      <c r="N8" s="43"/>
      <c r="O8" s="43"/>
    </row>
    <row r="9" spans="1:15" s="48" customFormat="1" ht="13.5" customHeight="1">
      <c r="A9" s="286">
        <f>SUM(A10:A2004)</f>
        <v>0</v>
      </c>
      <c r="B9" s="174" t="s">
        <v>1738</v>
      </c>
      <c r="C9" s="282"/>
      <c r="D9" s="282"/>
      <c r="E9" s="47"/>
      <c r="F9" s="47"/>
      <c r="G9" s="47"/>
      <c r="H9" s="47"/>
      <c r="I9" s="47"/>
      <c r="J9" s="47"/>
      <c r="K9" s="47"/>
      <c r="L9" s="47"/>
      <c r="M9" s="47"/>
      <c r="N9" s="47"/>
      <c r="O9" s="47"/>
    </row>
    <row r="11" spans="1:15" ht="13.15">
      <c r="B11" s="74" t="s">
        <v>1096</v>
      </c>
    </row>
    <row r="12" spans="1:15">
      <c r="B12" s="11"/>
    </row>
    <row r="13" spans="1:15" ht="12.75" customHeight="1">
      <c r="B13" s="1288" t="s">
        <v>1097</v>
      </c>
      <c r="C13" s="1288"/>
      <c r="D13" s="1288"/>
      <c r="E13" s="1288"/>
      <c r="F13" s="1288"/>
      <c r="G13" s="1288"/>
      <c r="H13" s="1288"/>
      <c r="I13" s="1288"/>
      <c r="J13" s="1288"/>
    </row>
    <row r="14" spans="1:15">
      <c r="B14" s="1288"/>
      <c r="C14" s="1288"/>
      <c r="D14" s="1288"/>
      <c r="E14" s="1288"/>
      <c r="F14" s="1288"/>
      <c r="G14" s="1288"/>
      <c r="H14" s="1288"/>
      <c r="I14" s="1288"/>
      <c r="J14" s="1288"/>
    </row>
    <row r="15" spans="1:15">
      <c r="B15" s="943"/>
      <c r="C15" s="943"/>
      <c r="D15" s="943"/>
      <c r="E15" s="943"/>
      <c r="F15" s="943"/>
      <c r="G15" s="943"/>
      <c r="H15" s="943"/>
      <c r="I15" s="943"/>
      <c r="J15" s="943"/>
    </row>
    <row r="16" spans="1:15" ht="12.75" customHeight="1">
      <c r="B16" s="1288" t="s">
        <v>493</v>
      </c>
      <c r="C16" s="1288"/>
      <c r="D16" s="1288"/>
      <c r="E16" s="1288"/>
      <c r="F16" s="1288"/>
      <c r="G16" s="1288"/>
      <c r="H16" s="1288"/>
      <c r="I16" s="1288"/>
      <c r="J16" s="1288"/>
    </row>
    <row r="17" spans="1:42">
      <c r="B17" s="943"/>
      <c r="C17" s="943"/>
      <c r="D17" s="943"/>
      <c r="E17" s="943"/>
      <c r="F17" s="943"/>
      <c r="G17" s="943"/>
      <c r="H17" s="943"/>
      <c r="I17" s="943"/>
      <c r="J17" s="943"/>
    </row>
    <row r="18" spans="1:42">
      <c r="B18" s="913" t="s">
        <v>1543</v>
      </c>
    </row>
    <row r="21" spans="1:42" ht="17.649999999999999">
      <c r="B21" s="37" t="s">
        <v>43</v>
      </c>
      <c r="F21" s="11"/>
      <c r="J21" s="11" t="s">
        <v>1293</v>
      </c>
      <c r="L21" s="820" t="s">
        <v>148</v>
      </c>
      <c r="M21" s="5" t="s">
        <v>64</v>
      </c>
    </row>
    <row r="23" spans="1:42" ht="13.15">
      <c r="B23" s="11" t="s">
        <v>1291</v>
      </c>
      <c r="C23" s="113" t="s">
        <v>1615</v>
      </c>
    </row>
    <row r="25" spans="1:42" ht="13.15">
      <c r="B25" s="11" t="s">
        <v>61</v>
      </c>
      <c r="C25" s="924" t="s">
        <v>1472</v>
      </c>
    </row>
    <row r="26" spans="1:42">
      <c r="AP26" s="295"/>
    </row>
    <row r="27" spans="1:42" ht="12.75" customHeight="1">
      <c r="B27" s="11" t="s">
        <v>62</v>
      </c>
      <c r="C27" s="1377" t="s">
        <v>1768</v>
      </c>
      <c r="D27" s="1377"/>
      <c r="E27" s="1377"/>
      <c r="F27" s="1377"/>
      <c r="G27" s="1377"/>
      <c r="H27" s="1377"/>
      <c r="I27" s="1377"/>
      <c r="J27" s="1377"/>
      <c r="K27" s="1377"/>
      <c r="L27" s="1377"/>
    </row>
    <row r="28" spans="1:42" ht="12.75" customHeight="1">
      <c r="C28" s="1377"/>
      <c r="D28" s="1377"/>
      <c r="E28" s="1377"/>
      <c r="F28" s="1377"/>
      <c r="G28" s="1377"/>
      <c r="H28" s="1377"/>
      <c r="I28" s="1377"/>
      <c r="J28" s="1377"/>
      <c r="K28" s="1377"/>
      <c r="L28" s="1377"/>
    </row>
    <row r="29" spans="1:42" ht="12.75" customHeight="1">
      <c r="C29" s="1377"/>
      <c r="D29" s="1377"/>
      <c r="E29" s="1377"/>
      <c r="F29" s="1377"/>
      <c r="G29" s="1377"/>
      <c r="H29" s="1377"/>
      <c r="I29" s="1377"/>
      <c r="J29" s="1377"/>
      <c r="K29" s="1377"/>
      <c r="L29" s="1377"/>
    </row>
    <row r="31" spans="1:42" s="11" customFormat="1" ht="13.15">
      <c r="A31" s="168"/>
      <c r="B31" s="115" t="s">
        <v>44</v>
      </c>
      <c r="C31" s="266"/>
    </row>
    <row r="32" spans="1:42" s="11" customFormat="1">
      <c r="A32" s="168"/>
    </row>
    <row r="33" spans="1:49" s="253" customFormat="1" ht="45" customHeight="1">
      <c r="B33" s="945"/>
      <c r="C33" s="1311" t="s">
        <v>548</v>
      </c>
      <c r="D33" s="1312"/>
      <c r="E33" s="1311" t="s">
        <v>7</v>
      </c>
      <c r="F33" s="1312"/>
      <c r="G33" s="1311" t="s">
        <v>414</v>
      </c>
      <c r="H33" s="1312"/>
      <c r="I33" s="1311" t="s">
        <v>3</v>
      </c>
      <c r="J33" s="1312"/>
      <c r="K33" s="1311" t="s">
        <v>79</v>
      </c>
      <c r="L33" s="1312"/>
      <c r="M33" s="1311" t="s">
        <v>107</v>
      </c>
      <c r="N33" s="1312"/>
      <c r="O33" s="1311" t="s">
        <v>549</v>
      </c>
      <c r="P33" s="1312"/>
      <c r="Q33" s="1311" t="s">
        <v>6</v>
      </c>
      <c r="R33" s="1312"/>
      <c r="S33" s="1311" t="s">
        <v>1</v>
      </c>
      <c r="T33" s="1312"/>
      <c r="U33" s="1311" t="s">
        <v>384</v>
      </c>
      <c r="V33" s="1312"/>
      <c r="W33" s="1311" t="s">
        <v>4</v>
      </c>
      <c r="X33" s="1312"/>
      <c r="Y33" s="1311" t="s">
        <v>0</v>
      </c>
      <c r="Z33" s="1312"/>
      <c r="AA33" s="1311" t="s">
        <v>550</v>
      </c>
      <c r="AB33" s="1312"/>
      <c r="AC33" s="1311" t="s">
        <v>551</v>
      </c>
      <c r="AD33" s="1312"/>
      <c r="AE33" s="1311" t="s">
        <v>5</v>
      </c>
      <c r="AF33" s="1312"/>
      <c r="AG33" s="1311" t="s">
        <v>41</v>
      </c>
      <c r="AH33" s="1312"/>
      <c r="AI33" s="1311" t="s">
        <v>552</v>
      </c>
      <c r="AJ33" s="1312"/>
      <c r="AK33" s="1311" t="s">
        <v>2</v>
      </c>
      <c r="AL33" s="1312"/>
      <c r="AM33" s="1311" t="s">
        <v>553</v>
      </c>
      <c r="AN33" s="1312"/>
      <c r="AO33" s="1311" t="s">
        <v>42</v>
      </c>
      <c r="AP33" s="1312"/>
      <c r="AQ33" s="1311" t="s">
        <v>40</v>
      </c>
      <c r="AR33" s="1312"/>
    </row>
    <row r="34" spans="1:49" s="184" customFormat="1" ht="12.75" customHeight="1">
      <c r="A34" s="229"/>
      <c r="B34" s="948" t="s">
        <v>45</v>
      </c>
      <c r="C34" s="950" t="s">
        <v>46</v>
      </c>
      <c r="D34" s="950" t="s">
        <v>47</v>
      </c>
      <c r="E34" s="950" t="s">
        <v>46</v>
      </c>
      <c r="F34" s="950" t="s">
        <v>47</v>
      </c>
      <c r="G34" s="950" t="s">
        <v>46</v>
      </c>
      <c r="H34" s="950" t="s">
        <v>47</v>
      </c>
      <c r="I34" s="950" t="s">
        <v>46</v>
      </c>
      <c r="J34" s="950" t="s">
        <v>47</v>
      </c>
      <c r="K34" s="950" t="s">
        <v>46</v>
      </c>
      <c r="L34" s="950" t="s">
        <v>47</v>
      </c>
      <c r="M34" s="950" t="s">
        <v>46</v>
      </c>
      <c r="N34" s="950" t="s">
        <v>47</v>
      </c>
      <c r="O34" s="950" t="s">
        <v>46</v>
      </c>
      <c r="P34" s="950" t="s">
        <v>47</v>
      </c>
      <c r="Q34" s="950" t="s">
        <v>46</v>
      </c>
      <c r="R34" s="950" t="s">
        <v>47</v>
      </c>
      <c r="S34" s="950" t="s">
        <v>46</v>
      </c>
      <c r="T34" s="950" t="s">
        <v>47</v>
      </c>
      <c r="U34" s="950" t="s">
        <v>46</v>
      </c>
      <c r="V34" s="950" t="s">
        <v>47</v>
      </c>
      <c r="W34" s="950" t="s">
        <v>46</v>
      </c>
      <c r="X34" s="950" t="s">
        <v>47</v>
      </c>
      <c r="Y34" s="950" t="s">
        <v>46</v>
      </c>
      <c r="Z34" s="950" t="s">
        <v>47</v>
      </c>
      <c r="AA34" s="950" t="s">
        <v>46</v>
      </c>
      <c r="AB34" s="950" t="s">
        <v>47</v>
      </c>
      <c r="AC34" s="950" t="s">
        <v>46</v>
      </c>
      <c r="AD34" s="950" t="s">
        <v>47</v>
      </c>
      <c r="AE34" s="950" t="s">
        <v>46</v>
      </c>
      <c r="AF34" s="950" t="s">
        <v>47</v>
      </c>
      <c r="AG34" s="950" t="s">
        <v>46</v>
      </c>
      <c r="AH34" s="950" t="s">
        <v>47</v>
      </c>
      <c r="AI34" s="950" t="s">
        <v>46</v>
      </c>
      <c r="AJ34" s="950" t="s">
        <v>47</v>
      </c>
      <c r="AK34" s="950" t="s">
        <v>46</v>
      </c>
      <c r="AL34" s="950" t="s">
        <v>47</v>
      </c>
      <c r="AM34" s="950" t="s">
        <v>46</v>
      </c>
      <c r="AN34" s="950" t="s">
        <v>47</v>
      </c>
      <c r="AO34" s="950" t="s">
        <v>46</v>
      </c>
      <c r="AP34" s="950" t="s">
        <v>47</v>
      </c>
      <c r="AQ34" s="950" t="s">
        <v>46</v>
      </c>
      <c r="AR34" s="950" t="s">
        <v>47</v>
      </c>
    </row>
    <row r="35" spans="1:49" s="184" customFormat="1" ht="12.75" customHeight="1">
      <c r="A35" s="229"/>
      <c r="B35" s="948" t="s">
        <v>48</v>
      </c>
      <c r="C35" s="1139">
        <v>23.364999999999998</v>
      </c>
      <c r="D35" s="1139">
        <v>153.858</v>
      </c>
      <c r="E35" s="1139">
        <v>146.91999999999999</v>
      </c>
      <c r="F35" s="1139">
        <v>380.64800000000002</v>
      </c>
      <c r="G35" s="1139">
        <v>29.625</v>
      </c>
      <c r="H35" s="1139">
        <v>35.427</v>
      </c>
      <c r="I35" s="1139">
        <v>168.495</v>
      </c>
      <c r="J35" s="1139">
        <v>325.435</v>
      </c>
      <c r="K35" s="1139">
        <v>4.6820000000000004</v>
      </c>
      <c r="L35" s="1139">
        <v>8.4570000000000007</v>
      </c>
      <c r="M35" s="1139">
        <v>78.537999999999997</v>
      </c>
      <c r="N35" s="1139">
        <v>49.738999999999997</v>
      </c>
      <c r="O35" s="1139">
        <v>27.443999999999999</v>
      </c>
      <c r="P35" s="1139">
        <v>101.43600000000001</v>
      </c>
      <c r="Q35" s="1139">
        <v>40.173999999999999</v>
      </c>
      <c r="R35" s="1139">
        <v>155.94999999999999</v>
      </c>
      <c r="S35" s="1139">
        <v>260.56400000000002</v>
      </c>
      <c r="T35" s="1139">
        <v>1242.165</v>
      </c>
      <c r="U35" s="1139">
        <v>4.5659999999999998</v>
      </c>
      <c r="V35" s="1139">
        <v>26.341999999999999</v>
      </c>
      <c r="W35" s="1139">
        <v>221.898</v>
      </c>
      <c r="X35" s="1139">
        <v>487.12700000000001</v>
      </c>
      <c r="Y35" s="1139">
        <v>266.93900000000002</v>
      </c>
      <c r="Z35" s="1139">
        <v>529.19899999999996</v>
      </c>
      <c r="AA35" s="1139">
        <v>670.45500000000004</v>
      </c>
      <c r="AB35" s="1139">
        <v>1000.314</v>
      </c>
      <c r="AC35" s="1139">
        <v>78.265000000000001</v>
      </c>
      <c r="AD35" s="1139">
        <v>301.16300000000001</v>
      </c>
      <c r="AE35" s="1139">
        <v>68.313000000000002</v>
      </c>
      <c r="AF35" s="1139">
        <v>118.20399999999999</v>
      </c>
      <c r="AG35" s="1139">
        <v>81.213999999999999</v>
      </c>
      <c r="AH35" s="1139">
        <v>269.15699999999998</v>
      </c>
      <c r="AI35" s="1139">
        <v>390.995</v>
      </c>
      <c r="AJ35" s="1139">
        <v>598.05700000000002</v>
      </c>
      <c r="AK35" s="1139">
        <v>278.15199999999999</v>
      </c>
      <c r="AL35" s="1139">
        <v>231.012</v>
      </c>
      <c r="AM35" s="1139">
        <v>79.536000000000001</v>
      </c>
      <c r="AN35" s="1139">
        <v>270.32299999999998</v>
      </c>
      <c r="AO35" s="1139">
        <v>2920.14</v>
      </c>
      <c r="AP35" s="1139">
        <v>6284.0129999999999</v>
      </c>
      <c r="AQ35" s="1139">
        <v>1858.68</v>
      </c>
      <c r="AR35" s="1139">
        <v>13607.7</v>
      </c>
      <c r="AU35" s="401"/>
    </row>
    <row r="36" spans="1:49" s="184" customFormat="1" ht="13.15">
      <c r="A36" s="229"/>
      <c r="B36" s="948" t="s">
        <v>49</v>
      </c>
      <c r="C36" s="1139">
        <v>84.838999999999999</v>
      </c>
      <c r="D36" s="1139">
        <v>734.79600000000005</v>
      </c>
      <c r="E36" s="1139">
        <v>602.14099999999996</v>
      </c>
      <c r="F36" s="1139">
        <v>1432.3979999999999</v>
      </c>
      <c r="G36" s="1139">
        <v>174.827</v>
      </c>
      <c r="H36" s="1139">
        <v>223.22200000000001</v>
      </c>
      <c r="I36" s="1139">
        <v>725.34</v>
      </c>
      <c r="J36" s="1139">
        <v>1216.2570000000001</v>
      </c>
      <c r="K36" s="1139">
        <v>17.882000000000001</v>
      </c>
      <c r="L36" s="1139">
        <v>29.763000000000002</v>
      </c>
      <c r="M36" s="1139">
        <v>362.19200000000001</v>
      </c>
      <c r="N36" s="1139">
        <v>234.11699999999999</v>
      </c>
      <c r="O36" s="1139">
        <v>196.303</v>
      </c>
      <c r="P36" s="1139">
        <v>632.70000000000005</v>
      </c>
      <c r="Q36" s="1139">
        <v>144.59700000000001</v>
      </c>
      <c r="R36" s="1139">
        <v>597.15300000000002</v>
      </c>
      <c r="S36" s="1139">
        <v>1022.857</v>
      </c>
      <c r="T36" s="1139">
        <v>4422.4679999999998</v>
      </c>
      <c r="U36" s="1139">
        <v>23.945</v>
      </c>
      <c r="V36" s="1139">
        <v>146.24600000000001</v>
      </c>
      <c r="W36" s="1139">
        <v>645.90300000000002</v>
      </c>
      <c r="X36" s="1139">
        <v>1243.6379999999999</v>
      </c>
      <c r="Y36" s="1139">
        <v>903.32100000000003</v>
      </c>
      <c r="Z36" s="1139">
        <v>1331.2739999999999</v>
      </c>
      <c r="AA36" s="1139">
        <v>2243.3530000000001</v>
      </c>
      <c r="AB36" s="1139">
        <v>3115.0129999999999</v>
      </c>
      <c r="AC36" s="1139">
        <v>415.03100000000001</v>
      </c>
      <c r="AD36" s="1139">
        <v>1551.7429999999999</v>
      </c>
      <c r="AE36" s="1139">
        <v>339.19900000000001</v>
      </c>
      <c r="AF36" s="1139">
        <v>390.73700000000002</v>
      </c>
      <c r="AG36" s="1139">
        <v>366.80799999999999</v>
      </c>
      <c r="AH36" s="1139">
        <v>935.86199999999997</v>
      </c>
      <c r="AI36" s="1139">
        <v>1514.231</v>
      </c>
      <c r="AJ36" s="1139">
        <v>1758.354</v>
      </c>
      <c r="AK36" s="1139">
        <v>882.20100000000002</v>
      </c>
      <c r="AL36" s="1139">
        <v>556.30200000000002</v>
      </c>
      <c r="AM36" s="1139">
        <v>272.536</v>
      </c>
      <c r="AN36" s="1139">
        <v>830.32399999999996</v>
      </c>
      <c r="AO36" s="1139">
        <v>10937.506000000001</v>
      </c>
      <c r="AP36" s="1139">
        <v>21382.366999999998</v>
      </c>
      <c r="AQ36" s="1139">
        <v>6456.69</v>
      </c>
      <c r="AR36" s="1139">
        <v>36670.160000000003</v>
      </c>
      <c r="AU36" s="401"/>
    </row>
    <row r="37" spans="1:49" s="184" customFormat="1" ht="13.15">
      <c r="A37" s="229"/>
      <c r="B37" s="948" t="s">
        <v>50</v>
      </c>
      <c r="C37" s="1139">
        <v>230.84399999999999</v>
      </c>
      <c r="D37" s="1139">
        <v>1007.941</v>
      </c>
      <c r="E37" s="1139">
        <v>581.57100000000003</v>
      </c>
      <c r="F37" s="1139">
        <v>1524.482</v>
      </c>
      <c r="G37" s="1139">
        <v>365.33100000000002</v>
      </c>
      <c r="H37" s="1139">
        <v>348.62400000000002</v>
      </c>
      <c r="I37" s="1139">
        <v>681.02499999999998</v>
      </c>
      <c r="J37" s="1139">
        <v>1201.1759999999999</v>
      </c>
      <c r="K37" s="1139">
        <v>22.097999999999999</v>
      </c>
      <c r="L37" s="1139">
        <v>24.533000000000001</v>
      </c>
      <c r="M37" s="1139">
        <v>660.35400000000004</v>
      </c>
      <c r="N37" s="1139">
        <v>411.03100000000001</v>
      </c>
      <c r="O37" s="1139">
        <v>469.154</v>
      </c>
      <c r="P37" s="1139">
        <v>923.09</v>
      </c>
      <c r="Q37" s="1139">
        <v>179.63399999999999</v>
      </c>
      <c r="R37" s="1139">
        <v>791.79</v>
      </c>
      <c r="S37" s="1139">
        <v>1241.326</v>
      </c>
      <c r="T37" s="1139">
        <v>4623.4449999999997</v>
      </c>
      <c r="U37" s="1139">
        <v>34.893000000000001</v>
      </c>
      <c r="V37" s="1139">
        <v>233.916</v>
      </c>
      <c r="W37" s="1139">
        <v>722.76400000000001</v>
      </c>
      <c r="X37" s="1139">
        <v>1202.1310000000001</v>
      </c>
      <c r="Y37" s="1139">
        <v>1000.8339999999999</v>
      </c>
      <c r="Z37" s="1139">
        <v>1233.0039999999999</v>
      </c>
      <c r="AA37" s="1139">
        <v>2390.7649999999999</v>
      </c>
      <c r="AB37" s="1139">
        <v>2616.5259999999998</v>
      </c>
      <c r="AC37" s="1139">
        <v>384.69400000000002</v>
      </c>
      <c r="AD37" s="1139">
        <v>1589.4659999999999</v>
      </c>
      <c r="AE37" s="1139">
        <v>427.108</v>
      </c>
      <c r="AF37" s="1139">
        <v>518.43700000000001</v>
      </c>
      <c r="AG37" s="1139">
        <v>558.846</v>
      </c>
      <c r="AH37" s="1139">
        <v>1249.357</v>
      </c>
      <c r="AI37" s="1139">
        <v>1987.7539999999999</v>
      </c>
      <c r="AJ37" s="1139">
        <v>1881.807</v>
      </c>
      <c r="AK37" s="1139">
        <v>1165.8230000000001</v>
      </c>
      <c r="AL37" s="1139">
        <v>710.74900000000002</v>
      </c>
      <c r="AM37" s="1139">
        <v>380.53500000000003</v>
      </c>
      <c r="AN37" s="1139">
        <v>906.76400000000001</v>
      </c>
      <c r="AO37" s="1139">
        <v>13485.352999999999</v>
      </c>
      <c r="AP37" s="1139">
        <v>22998.268999999997</v>
      </c>
      <c r="AQ37" s="1139">
        <v>6929.94</v>
      </c>
      <c r="AR37" s="1139">
        <v>35378.07</v>
      </c>
      <c r="AU37" s="401"/>
    </row>
    <row r="38" spans="1:49" s="184" customFormat="1" ht="13.5" customHeight="1">
      <c r="A38" s="229"/>
      <c r="B38" s="948" t="s">
        <v>51</v>
      </c>
      <c r="C38" s="1139">
        <v>320.48899999999998</v>
      </c>
      <c r="D38" s="1139">
        <v>1256.1869999999999</v>
      </c>
      <c r="E38" s="1139">
        <v>621.48</v>
      </c>
      <c r="F38" s="1139">
        <v>1526.172</v>
      </c>
      <c r="G38" s="1139">
        <v>404.60199999999998</v>
      </c>
      <c r="H38" s="1139">
        <v>545.69000000000005</v>
      </c>
      <c r="I38" s="1139">
        <v>655.88900000000001</v>
      </c>
      <c r="J38" s="1139">
        <v>1148.69</v>
      </c>
      <c r="K38" s="1139">
        <v>10.186999999999999</v>
      </c>
      <c r="L38" s="1139">
        <v>24.356999999999999</v>
      </c>
      <c r="M38" s="1139">
        <v>793.72900000000004</v>
      </c>
      <c r="N38" s="1139">
        <v>487.488</v>
      </c>
      <c r="O38" s="1139">
        <v>686.19899999999996</v>
      </c>
      <c r="P38" s="1139">
        <v>964.01900000000001</v>
      </c>
      <c r="Q38" s="1139">
        <v>198.947</v>
      </c>
      <c r="R38" s="1139">
        <v>817.40499999999997</v>
      </c>
      <c r="S38" s="1139">
        <v>1100.7</v>
      </c>
      <c r="T38" s="1139">
        <v>4159.8760000000002</v>
      </c>
      <c r="U38" s="1139">
        <v>33.442</v>
      </c>
      <c r="V38" s="1139">
        <v>229.042</v>
      </c>
      <c r="W38" s="1139">
        <v>863.96500000000003</v>
      </c>
      <c r="X38" s="1139">
        <v>1150.2950000000001</v>
      </c>
      <c r="Y38" s="1139">
        <v>867.904</v>
      </c>
      <c r="Z38" s="1139">
        <v>1121.644</v>
      </c>
      <c r="AA38" s="1139">
        <v>2265.6460000000002</v>
      </c>
      <c r="AB38" s="1139">
        <v>2323.6709999999998</v>
      </c>
      <c r="AC38" s="1139">
        <v>431.49700000000001</v>
      </c>
      <c r="AD38" s="1139">
        <v>1815.239</v>
      </c>
      <c r="AE38" s="1139">
        <v>370.89499999999998</v>
      </c>
      <c r="AF38" s="1139">
        <v>528.20000000000005</v>
      </c>
      <c r="AG38" s="1139">
        <v>597.25699999999995</v>
      </c>
      <c r="AH38" s="1139">
        <v>1176.6469999999999</v>
      </c>
      <c r="AI38" s="1139">
        <v>2084.2339999999999</v>
      </c>
      <c r="AJ38" s="1139">
        <v>1937.9760000000001</v>
      </c>
      <c r="AK38" s="1139">
        <v>1142.896</v>
      </c>
      <c r="AL38" s="1139">
        <v>764.98800000000006</v>
      </c>
      <c r="AM38" s="1139">
        <v>327.476</v>
      </c>
      <c r="AN38" s="1139">
        <v>793.79700000000003</v>
      </c>
      <c r="AO38" s="1139">
        <v>13777.434000000003</v>
      </c>
      <c r="AP38" s="1139">
        <v>22771.383000000002</v>
      </c>
      <c r="AQ38" s="1139">
        <v>5508.39</v>
      </c>
      <c r="AR38" s="1139">
        <v>31205.74</v>
      </c>
      <c r="AU38" s="401"/>
    </row>
    <row r="39" spans="1:49" s="184" customFormat="1" ht="13.15">
      <c r="A39" s="229"/>
      <c r="B39" s="948" t="s">
        <v>52</v>
      </c>
      <c r="C39" s="1139">
        <v>316.10700000000003</v>
      </c>
      <c r="D39" s="1139">
        <v>1081.4349999999999</v>
      </c>
      <c r="E39" s="1139">
        <v>582.76099999999997</v>
      </c>
      <c r="F39" s="1139">
        <v>1422.8119999999999</v>
      </c>
      <c r="G39" s="1139">
        <v>373.83699999999999</v>
      </c>
      <c r="H39" s="1139">
        <v>483.20299999999997</v>
      </c>
      <c r="I39" s="1139">
        <v>599.90700000000004</v>
      </c>
      <c r="J39" s="1139">
        <v>966.38400000000001</v>
      </c>
      <c r="K39" s="1139">
        <v>11.22</v>
      </c>
      <c r="L39" s="1139">
        <v>20.962</v>
      </c>
      <c r="M39" s="1139">
        <v>610.96</v>
      </c>
      <c r="N39" s="1139">
        <v>432.50700000000001</v>
      </c>
      <c r="O39" s="1139">
        <v>596.50199999999995</v>
      </c>
      <c r="P39" s="1139">
        <v>822.91499999999996</v>
      </c>
      <c r="Q39" s="1139">
        <v>151.364</v>
      </c>
      <c r="R39" s="1139">
        <v>548.93899999999996</v>
      </c>
      <c r="S39" s="1139">
        <v>893.85500000000002</v>
      </c>
      <c r="T39" s="1139">
        <v>3202.777</v>
      </c>
      <c r="U39" s="1139">
        <v>41.036999999999999</v>
      </c>
      <c r="V39" s="1139">
        <v>243.11199999999999</v>
      </c>
      <c r="W39" s="1139">
        <v>773.68200000000002</v>
      </c>
      <c r="X39" s="1139">
        <v>977.05</v>
      </c>
      <c r="Y39" s="1139">
        <v>751.23500000000001</v>
      </c>
      <c r="Z39" s="1139">
        <v>965.32799999999997</v>
      </c>
      <c r="AA39" s="1139">
        <v>1836.34</v>
      </c>
      <c r="AB39" s="1139">
        <v>2239.9540000000002</v>
      </c>
      <c r="AC39" s="1139">
        <v>425.77800000000002</v>
      </c>
      <c r="AD39" s="1139">
        <v>2034.011</v>
      </c>
      <c r="AE39" s="1139">
        <v>294.57</v>
      </c>
      <c r="AF39" s="1139">
        <v>457.65800000000002</v>
      </c>
      <c r="AG39" s="1139">
        <v>495.41500000000002</v>
      </c>
      <c r="AH39" s="1139">
        <v>962.39800000000002</v>
      </c>
      <c r="AI39" s="1139">
        <v>1331.6</v>
      </c>
      <c r="AJ39" s="1139">
        <v>1117.8710000000001</v>
      </c>
      <c r="AK39" s="1139">
        <v>846.72900000000004</v>
      </c>
      <c r="AL39" s="1139">
        <v>555.24599999999998</v>
      </c>
      <c r="AM39" s="1139">
        <v>359.471</v>
      </c>
      <c r="AN39" s="1139">
        <v>773.904</v>
      </c>
      <c r="AO39" s="1139">
        <v>11292.37</v>
      </c>
      <c r="AP39" s="1139">
        <v>19308.465999999997</v>
      </c>
      <c r="AQ39" s="1139">
        <v>4518.03</v>
      </c>
      <c r="AR39" s="1139">
        <v>28634.53</v>
      </c>
    </row>
    <row r="40" spans="1:49" s="184" customFormat="1" ht="13.15">
      <c r="A40" s="229"/>
      <c r="B40" s="948" t="s">
        <v>53</v>
      </c>
      <c r="C40" s="1139">
        <v>306.43200000000002</v>
      </c>
      <c r="D40" s="1139">
        <v>997.29600000000005</v>
      </c>
      <c r="E40" s="1139">
        <v>497.37799999999999</v>
      </c>
      <c r="F40" s="1139">
        <v>962.93</v>
      </c>
      <c r="G40" s="1139">
        <v>356.90699999999998</v>
      </c>
      <c r="H40" s="1139">
        <v>434.47800000000001</v>
      </c>
      <c r="I40" s="1139">
        <v>595.553</v>
      </c>
      <c r="J40" s="1139">
        <v>910.73900000000003</v>
      </c>
      <c r="K40" s="1139">
        <v>12.741</v>
      </c>
      <c r="L40" s="1139">
        <v>14.202999999999999</v>
      </c>
      <c r="M40" s="1139">
        <v>573.42499999999995</v>
      </c>
      <c r="N40" s="1139">
        <v>345.25200000000001</v>
      </c>
      <c r="O40" s="1139">
        <v>669.32100000000003</v>
      </c>
      <c r="P40" s="1139">
        <v>762.04899999999998</v>
      </c>
      <c r="Q40" s="1139">
        <v>121.306</v>
      </c>
      <c r="R40" s="1139">
        <v>375.38400000000001</v>
      </c>
      <c r="S40" s="1139">
        <v>842.9</v>
      </c>
      <c r="T40" s="1139">
        <v>2718.0949999999998</v>
      </c>
      <c r="U40" s="1139">
        <v>36.878999999999998</v>
      </c>
      <c r="V40" s="1139">
        <v>287.89100000000002</v>
      </c>
      <c r="W40" s="1139">
        <v>751.74900000000002</v>
      </c>
      <c r="X40" s="1139">
        <v>689.76300000000003</v>
      </c>
      <c r="Y40" s="1139">
        <v>704.70299999999997</v>
      </c>
      <c r="Z40" s="1139">
        <v>732.91700000000003</v>
      </c>
      <c r="AA40" s="1139">
        <v>2086.85</v>
      </c>
      <c r="AB40" s="1139">
        <v>2330.5859999999998</v>
      </c>
      <c r="AC40" s="1139">
        <v>399.899</v>
      </c>
      <c r="AD40" s="1139">
        <v>2100.9560000000001</v>
      </c>
      <c r="AE40" s="1139">
        <v>244.55199999999999</v>
      </c>
      <c r="AF40" s="1139">
        <v>315.517</v>
      </c>
      <c r="AG40" s="1139">
        <v>469.27199999999999</v>
      </c>
      <c r="AH40" s="1139">
        <v>849.34699999999998</v>
      </c>
      <c r="AI40" s="1139">
        <v>782.94</v>
      </c>
      <c r="AJ40" s="1139">
        <v>627.66600000000005</v>
      </c>
      <c r="AK40" s="1139">
        <v>981.27599999999995</v>
      </c>
      <c r="AL40" s="1139">
        <v>599.93499999999995</v>
      </c>
      <c r="AM40" s="1139">
        <v>308.60700000000003</v>
      </c>
      <c r="AN40" s="1139">
        <v>542.66399999999999</v>
      </c>
      <c r="AO40" s="1139">
        <v>10742.690000000002</v>
      </c>
      <c r="AP40" s="1139">
        <v>16597.667999999998</v>
      </c>
      <c r="AQ40" s="1139">
        <v>3993.69</v>
      </c>
      <c r="AR40" s="1139">
        <v>26159.86</v>
      </c>
    </row>
    <row r="41" spans="1:49" s="184" customFormat="1" ht="13.15">
      <c r="A41" s="229"/>
      <c r="B41" s="948" t="s">
        <v>54</v>
      </c>
      <c r="C41" s="1139">
        <v>283.58600000000001</v>
      </c>
      <c r="D41" s="1139">
        <v>703.11500000000001</v>
      </c>
      <c r="E41" s="1139">
        <v>313.71899999999999</v>
      </c>
      <c r="F41" s="1139">
        <v>655.721</v>
      </c>
      <c r="G41" s="1139">
        <v>296.78899999999999</v>
      </c>
      <c r="H41" s="1139">
        <v>275.13</v>
      </c>
      <c r="I41" s="1139">
        <v>463.38</v>
      </c>
      <c r="J41" s="1139">
        <v>570.33399999999995</v>
      </c>
      <c r="K41" s="1139">
        <v>9.6519999999999992</v>
      </c>
      <c r="L41" s="1139">
        <v>13.372999999999999</v>
      </c>
      <c r="M41" s="1139">
        <v>394.11099999999999</v>
      </c>
      <c r="N41" s="1139">
        <v>279.82400000000001</v>
      </c>
      <c r="O41" s="1139">
        <v>616.95399999999995</v>
      </c>
      <c r="P41" s="1139">
        <v>687.32899999999995</v>
      </c>
      <c r="Q41" s="1139">
        <v>105.964</v>
      </c>
      <c r="R41" s="1139">
        <v>237.375</v>
      </c>
      <c r="S41" s="1139">
        <v>586.20699999999999</v>
      </c>
      <c r="T41" s="1139">
        <v>2009.0809999999999</v>
      </c>
      <c r="U41" s="1139">
        <v>21.471</v>
      </c>
      <c r="V41" s="1139">
        <v>271.64</v>
      </c>
      <c r="W41" s="1139">
        <v>391.505</v>
      </c>
      <c r="X41" s="1139">
        <v>367.286</v>
      </c>
      <c r="Y41" s="1139">
        <v>482.32</v>
      </c>
      <c r="Z41" s="1139">
        <v>410.34300000000002</v>
      </c>
      <c r="AA41" s="1139">
        <v>1613.6310000000001</v>
      </c>
      <c r="AB41" s="1139">
        <v>1882.011</v>
      </c>
      <c r="AC41" s="1139">
        <v>326.30399999999997</v>
      </c>
      <c r="AD41" s="1139">
        <v>1380.126</v>
      </c>
      <c r="AE41" s="1139">
        <v>192.85</v>
      </c>
      <c r="AF41" s="1139">
        <v>164.6</v>
      </c>
      <c r="AG41" s="1139">
        <v>363.91699999999997</v>
      </c>
      <c r="AH41" s="1139">
        <v>635.62800000000004</v>
      </c>
      <c r="AI41" s="1139">
        <v>346.59100000000001</v>
      </c>
      <c r="AJ41" s="1139">
        <v>356.90600000000001</v>
      </c>
      <c r="AK41" s="1139">
        <v>845.63099999999997</v>
      </c>
      <c r="AL41" s="1139">
        <v>391.50900000000001</v>
      </c>
      <c r="AM41" s="1139">
        <v>236.91800000000001</v>
      </c>
      <c r="AN41" s="1139">
        <v>367.31799999999998</v>
      </c>
      <c r="AO41" s="1139">
        <v>7891.5000000000009</v>
      </c>
      <c r="AP41" s="1139">
        <v>11658.649000000001</v>
      </c>
      <c r="AQ41" s="1139">
        <v>2917.18</v>
      </c>
      <c r="AR41" s="1139">
        <v>20488.25</v>
      </c>
    </row>
    <row r="42" spans="1:49" s="184" customFormat="1" ht="13.15">
      <c r="A42" s="229"/>
      <c r="B42" s="948" t="s">
        <v>55</v>
      </c>
      <c r="C42" s="1139">
        <v>182.57499999999999</v>
      </c>
      <c r="D42" s="1139">
        <v>368.21600000000001</v>
      </c>
      <c r="E42" s="1139">
        <v>188.11699999999999</v>
      </c>
      <c r="F42" s="1139">
        <v>425.62700000000001</v>
      </c>
      <c r="G42" s="1139">
        <v>177.417</v>
      </c>
      <c r="H42" s="1139">
        <v>134.995</v>
      </c>
      <c r="I42" s="1139">
        <v>333.63200000000001</v>
      </c>
      <c r="J42" s="1139">
        <v>352.07100000000003</v>
      </c>
      <c r="K42" s="1139">
        <v>12.929</v>
      </c>
      <c r="L42" s="1139">
        <v>17.879000000000001</v>
      </c>
      <c r="M42" s="1139">
        <v>240.441</v>
      </c>
      <c r="N42" s="1139">
        <v>163.48099999999999</v>
      </c>
      <c r="O42" s="1139">
        <v>470.93</v>
      </c>
      <c r="P42" s="1139">
        <v>386.97399999999999</v>
      </c>
      <c r="Q42" s="1139">
        <v>47.781999999999996</v>
      </c>
      <c r="R42" s="1139">
        <v>128.81200000000001</v>
      </c>
      <c r="S42" s="1139">
        <v>365.65499999999997</v>
      </c>
      <c r="T42" s="1139">
        <v>1296.0550000000001</v>
      </c>
      <c r="U42" s="1139">
        <v>15.723000000000001</v>
      </c>
      <c r="V42" s="1139">
        <v>194.642</v>
      </c>
      <c r="W42" s="1139">
        <v>248.47800000000001</v>
      </c>
      <c r="X42" s="1139">
        <v>232.869</v>
      </c>
      <c r="Y42" s="1139">
        <v>238.98699999999999</v>
      </c>
      <c r="Z42" s="1139">
        <v>274.25</v>
      </c>
      <c r="AA42" s="1139">
        <v>1077.355</v>
      </c>
      <c r="AB42" s="1139">
        <v>1053.933</v>
      </c>
      <c r="AC42" s="1139">
        <v>200.482</v>
      </c>
      <c r="AD42" s="1139">
        <v>811.96</v>
      </c>
      <c r="AE42" s="1139">
        <v>114.53400000000001</v>
      </c>
      <c r="AF42" s="1139">
        <v>119.54900000000001</v>
      </c>
      <c r="AG42" s="1139">
        <v>226.38900000000001</v>
      </c>
      <c r="AH42" s="1139">
        <v>414.69200000000001</v>
      </c>
      <c r="AI42" s="1139">
        <v>220.339</v>
      </c>
      <c r="AJ42" s="1139">
        <v>225.965</v>
      </c>
      <c r="AK42" s="1139">
        <v>540.53300000000002</v>
      </c>
      <c r="AL42" s="1139">
        <v>222.19499999999999</v>
      </c>
      <c r="AM42" s="1139">
        <v>158.79599999999999</v>
      </c>
      <c r="AN42" s="1139">
        <v>305.59899999999999</v>
      </c>
      <c r="AO42" s="1139">
        <v>5061.0940000000001</v>
      </c>
      <c r="AP42" s="1139">
        <v>7129.7640000000001</v>
      </c>
      <c r="AQ42" s="1139">
        <v>1521.04</v>
      </c>
      <c r="AR42" s="1139">
        <v>11658.28</v>
      </c>
      <c r="AU42" s="269"/>
      <c r="AW42" s="269"/>
    </row>
    <row r="43" spans="1:49" s="184" customFormat="1" ht="13.15">
      <c r="A43" s="229"/>
      <c r="B43" s="948" t="s">
        <v>56</v>
      </c>
      <c r="C43" s="1139">
        <v>44.220999999999997</v>
      </c>
      <c r="D43" s="1139">
        <v>101.242</v>
      </c>
      <c r="E43" s="1139">
        <v>75.198999999999998</v>
      </c>
      <c r="F43" s="1139">
        <v>138.571</v>
      </c>
      <c r="G43" s="1139">
        <v>51.965000000000003</v>
      </c>
      <c r="H43" s="1139">
        <v>37.218000000000004</v>
      </c>
      <c r="I43" s="1139">
        <v>102.70399999999999</v>
      </c>
      <c r="J43" s="1139">
        <v>110.124</v>
      </c>
      <c r="K43" s="1139">
        <v>4.3339999999999996</v>
      </c>
      <c r="L43" s="1139">
        <v>6.7169999999999996</v>
      </c>
      <c r="M43" s="1139">
        <v>62.732999999999997</v>
      </c>
      <c r="N43" s="1139">
        <v>38.055</v>
      </c>
      <c r="O43" s="1139">
        <v>154.941</v>
      </c>
      <c r="P43" s="1139">
        <v>131.33500000000001</v>
      </c>
      <c r="Q43" s="1139">
        <v>15.637</v>
      </c>
      <c r="R43" s="1139">
        <v>40.106999999999999</v>
      </c>
      <c r="S43" s="1139">
        <v>97.869</v>
      </c>
      <c r="T43" s="1139">
        <v>472.38799999999998</v>
      </c>
      <c r="U43" s="1139">
        <v>3.7930000000000001</v>
      </c>
      <c r="V43" s="1139">
        <v>65.710999999999999</v>
      </c>
      <c r="W43" s="1139">
        <v>84.143000000000001</v>
      </c>
      <c r="X43" s="1139">
        <v>66.585999999999999</v>
      </c>
      <c r="Y43" s="1139">
        <v>73.881</v>
      </c>
      <c r="Z43" s="1139">
        <v>94.046000000000006</v>
      </c>
      <c r="AA43" s="1139">
        <v>367.99099999999999</v>
      </c>
      <c r="AB43" s="1139">
        <v>370.339</v>
      </c>
      <c r="AC43" s="1139">
        <v>48.094000000000001</v>
      </c>
      <c r="AD43" s="1139">
        <v>229.43799999999999</v>
      </c>
      <c r="AE43" s="1139">
        <v>34.222999999999999</v>
      </c>
      <c r="AF43" s="1139">
        <v>30.303000000000001</v>
      </c>
      <c r="AG43" s="1139">
        <v>86.778999999999996</v>
      </c>
      <c r="AH43" s="1139">
        <v>162.02600000000001</v>
      </c>
      <c r="AI43" s="1139">
        <v>52.131999999999998</v>
      </c>
      <c r="AJ43" s="1139">
        <v>68.495000000000005</v>
      </c>
      <c r="AK43" s="1139">
        <v>148.929</v>
      </c>
      <c r="AL43" s="1139">
        <v>49.531999999999996</v>
      </c>
      <c r="AM43" s="1139">
        <v>40.637</v>
      </c>
      <c r="AN43" s="1139">
        <v>79.058000000000007</v>
      </c>
      <c r="AO43" s="1139">
        <v>1550.2050000000002</v>
      </c>
      <c r="AP43" s="1139">
        <v>2291.2910000000002</v>
      </c>
      <c r="AQ43" s="1139">
        <v>484.84</v>
      </c>
      <c r="AR43" s="1139">
        <v>4255.12</v>
      </c>
      <c r="AU43" s="269"/>
      <c r="AW43" s="269"/>
    </row>
    <row r="44" spans="1:49" s="184" customFormat="1" ht="13.15">
      <c r="A44" s="229"/>
      <c r="B44" s="948" t="s">
        <v>57</v>
      </c>
      <c r="C44" s="1139">
        <v>5.87</v>
      </c>
      <c r="D44" s="1139">
        <v>27.324000000000002</v>
      </c>
      <c r="E44" s="1139">
        <v>8.4860000000000007</v>
      </c>
      <c r="F44" s="1139">
        <v>17.606999999999999</v>
      </c>
      <c r="G44" s="1139">
        <v>13.343</v>
      </c>
      <c r="H44" s="1139">
        <v>8.8189999999999991</v>
      </c>
      <c r="I44" s="1139">
        <v>26.728000000000002</v>
      </c>
      <c r="J44" s="1139">
        <v>17.382000000000001</v>
      </c>
      <c r="K44" s="1139">
        <v>3.49</v>
      </c>
      <c r="L44" s="1139">
        <v>2.794</v>
      </c>
      <c r="M44" s="1139">
        <v>3.0329999999999999</v>
      </c>
      <c r="N44" s="1139">
        <v>5.774</v>
      </c>
      <c r="O44" s="1139">
        <v>23.501000000000001</v>
      </c>
      <c r="P44" s="1139">
        <v>13.109</v>
      </c>
      <c r="Q44" s="1139">
        <v>6.8609999999999998</v>
      </c>
      <c r="R44" s="1139">
        <v>7.0940000000000003</v>
      </c>
      <c r="S44" s="1139">
        <v>28.277000000000001</v>
      </c>
      <c r="T44" s="1139">
        <v>76.489000000000004</v>
      </c>
      <c r="U44" s="1139">
        <v>0.67100000000000004</v>
      </c>
      <c r="V44" s="1139">
        <v>10.39</v>
      </c>
      <c r="W44" s="1139">
        <v>11.289</v>
      </c>
      <c r="X44" s="1139">
        <v>12.102</v>
      </c>
      <c r="Y44" s="1139">
        <v>11.311</v>
      </c>
      <c r="Z44" s="1139">
        <v>14.622</v>
      </c>
      <c r="AA44" s="1139">
        <v>84.995000000000005</v>
      </c>
      <c r="AB44" s="1139">
        <v>57.173000000000002</v>
      </c>
      <c r="AC44" s="1139">
        <v>5.6980000000000004</v>
      </c>
      <c r="AD44" s="1139">
        <v>38.192</v>
      </c>
      <c r="AE44" s="1139">
        <v>6.7080000000000002</v>
      </c>
      <c r="AF44" s="1139">
        <v>4.673</v>
      </c>
      <c r="AG44" s="1139">
        <v>30.991</v>
      </c>
      <c r="AH44" s="1139">
        <v>30.31</v>
      </c>
      <c r="AI44" s="1139">
        <v>15.83</v>
      </c>
      <c r="AJ44" s="1139">
        <v>3.7109999999999999</v>
      </c>
      <c r="AK44" s="1139">
        <v>42.462000000000003</v>
      </c>
      <c r="AL44" s="1139">
        <v>7.8739999999999997</v>
      </c>
      <c r="AM44" s="1139">
        <v>6.617</v>
      </c>
      <c r="AN44" s="1139">
        <v>12.427</v>
      </c>
      <c r="AO44" s="1139">
        <v>336.161</v>
      </c>
      <c r="AP44" s="1139">
        <v>367.86600000000004</v>
      </c>
      <c r="AQ44" s="1139">
        <v>152.5</v>
      </c>
      <c r="AR44" s="1139">
        <v>796.7</v>
      </c>
      <c r="AT44" s="229"/>
      <c r="AU44" s="270"/>
      <c r="AW44" s="270"/>
    </row>
    <row r="45" spans="1:49" s="184" customFormat="1" ht="13.15">
      <c r="A45" s="229"/>
      <c r="B45" s="948" t="s">
        <v>8</v>
      </c>
      <c r="C45" s="1139">
        <v>1798.328</v>
      </c>
      <c r="D45" s="1139">
        <v>6431.4100000000008</v>
      </c>
      <c r="E45" s="1139">
        <v>3617.7720000000004</v>
      </c>
      <c r="F45" s="1139">
        <v>8486.9680000000008</v>
      </c>
      <c r="G45" s="1139">
        <v>2244.643</v>
      </c>
      <c r="H45" s="1139">
        <v>2526.806</v>
      </c>
      <c r="I45" s="1139">
        <v>4352.6530000000002</v>
      </c>
      <c r="J45" s="1139">
        <v>6818.5919999999996</v>
      </c>
      <c r="K45" s="1139">
        <v>109.215</v>
      </c>
      <c r="L45" s="1139">
        <v>163.03800000000001</v>
      </c>
      <c r="M45" s="1139">
        <v>3779.5160000000001</v>
      </c>
      <c r="N45" s="1139">
        <v>2447.268</v>
      </c>
      <c r="O45" s="1139">
        <v>3911.2489999999993</v>
      </c>
      <c r="P45" s="1139">
        <v>5424.9560000000001</v>
      </c>
      <c r="Q45" s="1139">
        <v>1012.2660000000002</v>
      </c>
      <c r="R45" s="1139">
        <v>3700.0089999999996</v>
      </c>
      <c r="S45" s="1139">
        <v>6440.2099999999991</v>
      </c>
      <c r="T45" s="1139">
        <v>24222.839</v>
      </c>
      <c r="U45" s="1139">
        <v>216.42000000000002</v>
      </c>
      <c r="V45" s="1139">
        <v>1708.932</v>
      </c>
      <c r="W45" s="1139">
        <v>4715.3760000000002</v>
      </c>
      <c r="X45" s="1139">
        <v>6428.8469999999998</v>
      </c>
      <c r="Y45" s="1139">
        <v>5301.4349999999995</v>
      </c>
      <c r="Z45" s="1139">
        <v>6706.6270000000013</v>
      </c>
      <c r="AA45" s="1139">
        <v>14637.381000000001</v>
      </c>
      <c r="AB45" s="1139">
        <v>16989.519999999997</v>
      </c>
      <c r="AC45" s="1139">
        <v>2715.7420000000002</v>
      </c>
      <c r="AD45" s="1139">
        <v>11852.294</v>
      </c>
      <c r="AE45" s="1139">
        <v>2092.9519999999998</v>
      </c>
      <c r="AF45" s="1139">
        <v>2647.8779999999997</v>
      </c>
      <c r="AG45" s="1139">
        <v>3276.8879999999999</v>
      </c>
      <c r="AH45" s="1139">
        <v>6685.424</v>
      </c>
      <c r="AI45" s="1139">
        <v>8726.6460000000006</v>
      </c>
      <c r="AJ45" s="1139">
        <v>8576.8080000000009</v>
      </c>
      <c r="AK45" s="1139">
        <v>6874.6320000000014</v>
      </c>
      <c r="AL45" s="1139">
        <v>4089.3420000000006</v>
      </c>
      <c r="AM45" s="1139">
        <v>2171.1290000000004</v>
      </c>
      <c r="AN45" s="1139">
        <v>4882.1779999999999</v>
      </c>
      <c r="AO45" s="1139">
        <v>77994.453000000009</v>
      </c>
      <c r="AP45" s="1139">
        <v>130789.73599999999</v>
      </c>
      <c r="AQ45" s="1139">
        <v>34340.979999999989</v>
      </c>
      <c r="AR45" s="1139">
        <v>208854.41</v>
      </c>
      <c r="AT45" s="229"/>
      <c r="AU45" s="229"/>
      <c r="AV45" s="229"/>
    </row>
    <row r="46" spans="1:49" s="11" customFormat="1">
      <c r="A46" s="1051">
        <f>AP46</f>
        <v>0</v>
      </c>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16"/>
      <c r="Y46" s="116"/>
      <c r="Z46" s="116"/>
      <c r="AA46" s="116"/>
      <c r="AB46" s="116"/>
      <c r="AC46" s="116"/>
      <c r="AD46" s="116"/>
      <c r="AE46" s="116"/>
      <c r="AF46" s="116"/>
      <c r="AG46" s="116"/>
      <c r="AH46" s="116"/>
      <c r="AI46" s="116"/>
      <c r="AJ46" s="116"/>
      <c r="AK46" s="116"/>
      <c r="AL46" s="116"/>
      <c r="AM46" s="116"/>
      <c r="AN46" s="1051">
        <f>SUM(C45:AN45)</f>
        <v>208784.18899999995</v>
      </c>
      <c r="AO46" s="1051">
        <f>AO45+AP45</f>
        <v>208784.18900000001</v>
      </c>
      <c r="AP46" s="1051">
        <f>AN46-AO46</f>
        <v>0</v>
      </c>
      <c r="AQ46" s="1050"/>
      <c r="AR46" s="116"/>
      <c r="AT46" s="458"/>
      <c r="AU46" s="116"/>
      <c r="AV46" s="458"/>
    </row>
    <row r="47" spans="1:49" s="11" customFormat="1" ht="13.15">
      <c r="A47" s="1051">
        <f>AP47</f>
        <v>0</v>
      </c>
      <c r="B47" s="117" t="s">
        <v>58</v>
      </c>
      <c r="K47" s="310"/>
      <c r="L47" s="310"/>
      <c r="N47" s="310"/>
      <c r="R47" s="310"/>
      <c r="U47" s="310"/>
      <c r="AE47" s="310"/>
      <c r="AF47" s="310"/>
      <c r="AJ47" s="310"/>
      <c r="AN47" s="1051">
        <f>SUM(C35:AN44)</f>
        <v>208784.18900000001</v>
      </c>
      <c r="AO47" s="1051">
        <f>SUM(AO35:AP44)</f>
        <v>208784.18900000001</v>
      </c>
      <c r="AP47" s="1051">
        <f>((AN47+AO47)/2)-AO46</f>
        <v>0</v>
      </c>
      <c r="AQ47" s="1050"/>
    </row>
    <row r="48" spans="1:49" s="11" customFormat="1">
      <c r="A48" s="1051">
        <f>AP48</f>
        <v>0</v>
      </c>
      <c r="K48" s="310"/>
      <c r="L48" s="310"/>
      <c r="N48" s="310"/>
      <c r="R48" s="310"/>
      <c r="U48" s="310"/>
      <c r="AE48" s="310"/>
      <c r="AF48" s="310"/>
      <c r="AJ48" s="310"/>
      <c r="AN48" s="1051">
        <f>((AN46+AN47)/2)-AO46</f>
        <v>0</v>
      </c>
      <c r="AO48" s="1051">
        <f>AO46-AO47</f>
        <v>0</v>
      </c>
      <c r="AP48" s="1051">
        <f>AN48+AO48</f>
        <v>0</v>
      </c>
      <c r="AQ48" s="1050"/>
    </row>
    <row r="49" spans="1:47" s="253" customFormat="1" ht="45" customHeight="1">
      <c r="B49" s="945"/>
      <c r="C49" s="1311" t="str">
        <f>C33</f>
        <v>Art &amp; Design</v>
      </c>
      <c r="D49" s="1312"/>
      <c r="E49" s="1311" t="str">
        <f>E33</f>
        <v>Biology</v>
      </c>
      <c r="F49" s="1312"/>
      <c r="G49" s="1311" t="str">
        <f>G33</f>
        <v>Business Studies</v>
      </c>
      <c r="H49" s="1312"/>
      <c r="I49" s="1311" t="str">
        <f>I33</f>
        <v>Chemistry</v>
      </c>
      <c r="J49" s="1312"/>
      <c r="K49" s="1311" t="str">
        <f>K33</f>
        <v>Classics</v>
      </c>
      <c r="L49" s="1312"/>
      <c r="M49" s="1311" t="str">
        <f>M33</f>
        <v>Computing</v>
      </c>
      <c r="N49" s="1312"/>
      <c r="O49" s="1311" t="str">
        <f>O33</f>
        <v>Design &amp; Technology</v>
      </c>
      <c r="P49" s="1312"/>
      <c r="Q49" s="1311" t="str">
        <f>Q33</f>
        <v>Drama</v>
      </c>
      <c r="R49" s="1312"/>
      <c r="S49" s="1311" t="str">
        <f>S33</f>
        <v>English</v>
      </c>
      <c r="T49" s="1312"/>
      <c r="U49" s="1311" t="s">
        <v>384</v>
      </c>
      <c r="V49" s="1312"/>
      <c r="W49" s="1311" t="str">
        <f>W33</f>
        <v>Geography</v>
      </c>
      <c r="X49" s="1312"/>
      <c r="Y49" s="1311" t="str">
        <f>Y33</f>
        <v>History</v>
      </c>
      <c r="Z49" s="1312"/>
      <c r="AA49" s="1311" t="str">
        <f>AA33</f>
        <v>Mathematics</v>
      </c>
      <c r="AB49" s="1312"/>
      <c r="AC49" s="1311" t="str">
        <f>AC33</f>
        <v>Modern Foreign Languages</v>
      </c>
      <c r="AD49" s="1312"/>
      <c r="AE49" s="1311" t="str">
        <f>AE33</f>
        <v>Music</v>
      </c>
      <c r="AF49" s="1312"/>
      <c r="AG49" s="1311" t="str">
        <f>AG33</f>
        <v>Others</v>
      </c>
      <c r="AH49" s="1312"/>
      <c r="AI49" s="1311" t="str">
        <f>AI33</f>
        <v>Physical Education</v>
      </c>
      <c r="AJ49" s="1312"/>
      <c r="AK49" s="1311" t="str">
        <f>AK33</f>
        <v>Physics</v>
      </c>
      <c r="AL49" s="1312"/>
      <c r="AM49" s="1311" t="str">
        <f>AM33</f>
        <v>Religious Education</v>
      </c>
      <c r="AN49" s="1312"/>
      <c r="AO49" s="1311" t="str">
        <f>AO33</f>
        <v>Secondary total</v>
      </c>
      <c r="AP49" s="1312"/>
      <c r="AQ49" s="1311" t="str">
        <f>AQ33</f>
        <v>Primary</v>
      </c>
      <c r="AR49" s="1312"/>
    </row>
    <row r="50" spans="1:47" s="184" customFormat="1" ht="13.15">
      <c r="A50" s="229"/>
      <c r="B50" s="948" t="s">
        <v>45</v>
      </c>
      <c r="C50" s="950" t="s">
        <v>46</v>
      </c>
      <c r="D50" s="950" t="s">
        <v>47</v>
      </c>
      <c r="E50" s="950" t="s">
        <v>46</v>
      </c>
      <c r="F50" s="950" t="s">
        <v>47</v>
      </c>
      <c r="G50" s="950" t="s">
        <v>46</v>
      </c>
      <c r="H50" s="950" t="s">
        <v>47</v>
      </c>
      <c r="I50" s="950" t="s">
        <v>46</v>
      </c>
      <c r="J50" s="950" t="s">
        <v>47</v>
      </c>
      <c r="K50" s="950" t="s">
        <v>46</v>
      </c>
      <c r="L50" s="950" t="s">
        <v>47</v>
      </c>
      <c r="M50" s="950" t="s">
        <v>46</v>
      </c>
      <c r="N50" s="950" t="s">
        <v>47</v>
      </c>
      <c r="O50" s="950" t="s">
        <v>46</v>
      </c>
      <c r="P50" s="950" t="s">
        <v>47</v>
      </c>
      <c r="Q50" s="950" t="s">
        <v>46</v>
      </c>
      <c r="R50" s="950" t="s">
        <v>47</v>
      </c>
      <c r="S50" s="950" t="s">
        <v>46</v>
      </c>
      <c r="T50" s="950" t="s">
        <v>47</v>
      </c>
      <c r="U50" s="950" t="s">
        <v>46</v>
      </c>
      <c r="V50" s="950" t="s">
        <v>47</v>
      </c>
      <c r="W50" s="950" t="s">
        <v>46</v>
      </c>
      <c r="X50" s="950" t="s">
        <v>47</v>
      </c>
      <c r="Y50" s="950" t="s">
        <v>46</v>
      </c>
      <c r="Z50" s="950" t="s">
        <v>47</v>
      </c>
      <c r="AA50" s="950" t="s">
        <v>46</v>
      </c>
      <c r="AB50" s="950" t="s">
        <v>47</v>
      </c>
      <c r="AC50" s="950" t="s">
        <v>46</v>
      </c>
      <c r="AD50" s="950" t="s">
        <v>47</v>
      </c>
      <c r="AE50" s="950" t="s">
        <v>46</v>
      </c>
      <c r="AF50" s="950" t="s">
        <v>47</v>
      </c>
      <c r="AG50" s="950" t="s">
        <v>46</v>
      </c>
      <c r="AH50" s="950" t="s">
        <v>47</v>
      </c>
      <c r="AI50" s="950" t="s">
        <v>46</v>
      </c>
      <c r="AJ50" s="950" t="s">
        <v>47</v>
      </c>
      <c r="AK50" s="950" t="s">
        <v>46</v>
      </c>
      <c r="AL50" s="950" t="s">
        <v>47</v>
      </c>
      <c r="AM50" s="950" t="s">
        <v>46</v>
      </c>
      <c r="AN50" s="950" t="s">
        <v>47</v>
      </c>
      <c r="AO50" s="950" t="s">
        <v>46</v>
      </c>
      <c r="AP50" s="950" t="s">
        <v>47</v>
      </c>
      <c r="AQ50" s="950" t="s">
        <v>46</v>
      </c>
      <c r="AR50" s="950" t="s">
        <v>47</v>
      </c>
      <c r="AS50" s="183"/>
      <c r="AT50" s="421"/>
    </row>
    <row r="51" spans="1:47" s="184" customFormat="1" ht="12.75" customHeight="1">
      <c r="A51" s="229"/>
      <c r="B51" s="951" t="s">
        <v>48</v>
      </c>
      <c r="C51" s="1139">
        <v>5.6239999999999997</v>
      </c>
      <c r="D51" s="1139">
        <v>19.123000000000001</v>
      </c>
      <c r="E51" s="1139">
        <v>36.899000000000001</v>
      </c>
      <c r="F51" s="1139">
        <v>39.021999999999998</v>
      </c>
      <c r="G51" s="1139">
        <v>21.059000000000001</v>
      </c>
      <c r="H51" s="1139">
        <v>15.634</v>
      </c>
      <c r="I51" s="1139">
        <v>16.068000000000001</v>
      </c>
      <c r="J51" s="1139">
        <v>50.774000000000001</v>
      </c>
      <c r="K51" s="1139">
        <v>1.171</v>
      </c>
      <c r="L51" s="1139">
        <v>2.3180000000000001</v>
      </c>
      <c r="M51" s="1139">
        <v>5.3010000000000002</v>
      </c>
      <c r="N51" s="1139">
        <v>4.0629999999999997</v>
      </c>
      <c r="O51" s="1139">
        <v>13.7</v>
      </c>
      <c r="P51" s="1139">
        <v>17.498000000000001</v>
      </c>
      <c r="Q51" s="1139">
        <v>0.64600000000000002</v>
      </c>
      <c r="R51" s="1139">
        <v>21.946000000000002</v>
      </c>
      <c r="S51" s="1139">
        <v>71.519000000000005</v>
      </c>
      <c r="T51" s="1139">
        <v>295.38</v>
      </c>
      <c r="U51" s="1139">
        <v>0.76500000000000001</v>
      </c>
      <c r="V51" s="1139">
        <v>2.8079999999999998</v>
      </c>
      <c r="W51" s="1139">
        <v>29.106000000000002</v>
      </c>
      <c r="X51" s="1139">
        <v>58.402999999999999</v>
      </c>
      <c r="Y51" s="1139">
        <v>32.692</v>
      </c>
      <c r="Z51" s="1139">
        <v>57.63</v>
      </c>
      <c r="AA51" s="1139">
        <v>111.71</v>
      </c>
      <c r="AB51" s="1139">
        <v>119.099</v>
      </c>
      <c r="AC51" s="1139">
        <v>11.311</v>
      </c>
      <c r="AD51" s="1139">
        <v>29.157</v>
      </c>
      <c r="AE51" s="1139">
        <v>10.141</v>
      </c>
      <c r="AF51" s="1139">
        <v>15.427</v>
      </c>
      <c r="AG51" s="1139">
        <v>16.216999999999999</v>
      </c>
      <c r="AH51" s="1139">
        <v>62.003999999999998</v>
      </c>
      <c r="AI51" s="1139">
        <v>30.901</v>
      </c>
      <c r="AJ51" s="1139">
        <v>30.373000000000001</v>
      </c>
      <c r="AK51" s="1139">
        <v>18.52</v>
      </c>
      <c r="AL51" s="1139">
        <v>21.937999999999999</v>
      </c>
      <c r="AM51" s="1139">
        <v>9.77</v>
      </c>
      <c r="AN51" s="1139">
        <v>35.380000000000003</v>
      </c>
      <c r="AO51" s="1139">
        <v>443.11999999999995</v>
      </c>
      <c r="AP51" s="1139">
        <v>897.97700000000009</v>
      </c>
      <c r="AQ51" s="1139">
        <v>191.95</v>
      </c>
      <c r="AR51" s="1139">
        <v>683.76</v>
      </c>
      <c r="AS51" s="183"/>
      <c r="AT51" s="327"/>
      <c r="AU51" s="327"/>
    </row>
    <row r="52" spans="1:47" s="184" customFormat="1" ht="13.15">
      <c r="A52" s="229"/>
      <c r="B52" s="951" t="s">
        <v>49</v>
      </c>
      <c r="C52" s="1139">
        <v>16.234999999999999</v>
      </c>
      <c r="D52" s="1139">
        <v>79.218000000000004</v>
      </c>
      <c r="E52" s="1139">
        <v>47.890999999999998</v>
      </c>
      <c r="F52" s="1139">
        <v>85.594999999999999</v>
      </c>
      <c r="G52" s="1139">
        <v>21.311</v>
      </c>
      <c r="H52" s="1139">
        <v>24.451000000000001</v>
      </c>
      <c r="I52" s="1139">
        <v>38.46</v>
      </c>
      <c r="J52" s="1139">
        <v>40.904000000000003</v>
      </c>
      <c r="K52" s="1139">
        <v>0.755</v>
      </c>
      <c r="L52" s="1139">
        <v>0</v>
      </c>
      <c r="M52" s="1139">
        <v>22.946000000000002</v>
      </c>
      <c r="N52" s="1139">
        <v>21.548000000000002</v>
      </c>
      <c r="O52" s="1139">
        <v>45.555</v>
      </c>
      <c r="P52" s="1139">
        <v>39.44</v>
      </c>
      <c r="Q52" s="1139">
        <v>32.292000000000002</v>
      </c>
      <c r="R52" s="1139">
        <v>76.674000000000007</v>
      </c>
      <c r="S52" s="1139">
        <v>105.1</v>
      </c>
      <c r="T52" s="1139">
        <v>403.649</v>
      </c>
      <c r="U52" s="1139">
        <v>0.191</v>
      </c>
      <c r="V52" s="1139">
        <v>7.7389999999999999</v>
      </c>
      <c r="W52" s="1139">
        <v>51.244</v>
      </c>
      <c r="X52" s="1139">
        <v>60.835000000000001</v>
      </c>
      <c r="Y52" s="1139">
        <v>67.293999999999997</v>
      </c>
      <c r="Z52" s="1139">
        <v>70.418999999999997</v>
      </c>
      <c r="AA52" s="1139">
        <v>156.76</v>
      </c>
      <c r="AB52" s="1139">
        <v>131.422</v>
      </c>
      <c r="AC52" s="1139">
        <v>7.5720000000000001</v>
      </c>
      <c r="AD52" s="1139">
        <v>38.753999999999998</v>
      </c>
      <c r="AE52" s="1139">
        <v>36.886000000000003</v>
      </c>
      <c r="AF52" s="1139">
        <v>13.586</v>
      </c>
      <c r="AG52" s="1139">
        <v>50.027999999999999</v>
      </c>
      <c r="AH52" s="1139">
        <v>186.55199999999999</v>
      </c>
      <c r="AI52" s="1139">
        <v>89.018000000000001</v>
      </c>
      <c r="AJ52" s="1139">
        <v>96.96</v>
      </c>
      <c r="AK52" s="1139">
        <v>35.295000000000002</v>
      </c>
      <c r="AL52" s="1139">
        <v>54.859000000000002</v>
      </c>
      <c r="AM52" s="1139">
        <v>26.475999999999999</v>
      </c>
      <c r="AN52" s="1139">
        <v>54.377000000000002</v>
      </c>
      <c r="AO52" s="1139">
        <v>851.30899999999997</v>
      </c>
      <c r="AP52" s="1139">
        <v>1486.9819999999997</v>
      </c>
      <c r="AQ52" s="1139">
        <v>454.16</v>
      </c>
      <c r="AR52" s="1139">
        <v>1400.68</v>
      </c>
      <c r="AS52" s="183"/>
      <c r="AT52" s="327"/>
      <c r="AU52" s="327"/>
    </row>
    <row r="53" spans="1:47" s="184" customFormat="1" ht="13.15">
      <c r="A53" s="229"/>
      <c r="B53" s="951" t="s">
        <v>50</v>
      </c>
      <c r="C53" s="1139">
        <v>20.564</v>
      </c>
      <c r="D53" s="1139">
        <v>66.756</v>
      </c>
      <c r="E53" s="1139">
        <v>22.007000000000001</v>
      </c>
      <c r="F53" s="1139">
        <v>54.98</v>
      </c>
      <c r="G53" s="1139">
        <v>28.106000000000002</v>
      </c>
      <c r="H53" s="1139">
        <v>37.212000000000003</v>
      </c>
      <c r="I53" s="1139">
        <v>44.281999999999996</v>
      </c>
      <c r="J53" s="1139">
        <v>40.292000000000002</v>
      </c>
      <c r="K53" s="1139">
        <v>1.357</v>
      </c>
      <c r="L53" s="1139">
        <v>1.3420000000000001</v>
      </c>
      <c r="M53" s="1139">
        <v>23.788</v>
      </c>
      <c r="N53" s="1139">
        <v>7.2560000000000002</v>
      </c>
      <c r="O53" s="1139">
        <v>38.585999999999999</v>
      </c>
      <c r="P53" s="1139">
        <v>46.688000000000002</v>
      </c>
      <c r="Q53" s="1139">
        <v>12.882</v>
      </c>
      <c r="R53" s="1139">
        <v>55.701000000000001</v>
      </c>
      <c r="S53" s="1139">
        <v>93.597999999999999</v>
      </c>
      <c r="T53" s="1139">
        <v>262.20999999999998</v>
      </c>
      <c r="U53" s="1139">
        <v>3.851</v>
      </c>
      <c r="V53" s="1139">
        <v>11.958</v>
      </c>
      <c r="W53" s="1139">
        <v>24.071000000000002</v>
      </c>
      <c r="X53" s="1139">
        <v>29.361000000000001</v>
      </c>
      <c r="Y53" s="1139">
        <v>24.274999999999999</v>
      </c>
      <c r="Z53" s="1139">
        <v>42.308</v>
      </c>
      <c r="AA53" s="1139">
        <v>76.591999999999999</v>
      </c>
      <c r="AB53" s="1139">
        <v>106.592</v>
      </c>
      <c r="AC53" s="1139">
        <v>13.542</v>
      </c>
      <c r="AD53" s="1139">
        <v>35.832999999999998</v>
      </c>
      <c r="AE53" s="1139">
        <v>26.619</v>
      </c>
      <c r="AF53" s="1139">
        <v>15.227</v>
      </c>
      <c r="AG53" s="1139">
        <v>53.804000000000002</v>
      </c>
      <c r="AH53" s="1139">
        <v>176.03700000000001</v>
      </c>
      <c r="AI53" s="1139">
        <v>63.418999999999997</v>
      </c>
      <c r="AJ53" s="1139">
        <v>61.359000000000002</v>
      </c>
      <c r="AK53" s="1139">
        <v>23.977</v>
      </c>
      <c r="AL53" s="1139">
        <v>15.135999999999999</v>
      </c>
      <c r="AM53" s="1139">
        <v>18.867000000000001</v>
      </c>
      <c r="AN53" s="1139">
        <v>31.515000000000001</v>
      </c>
      <c r="AO53" s="1139">
        <v>614.1869999999999</v>
      </c>
      <c r="AP53" s="1139">
        <v>1097.7629999999999</v>
      </c>
      <c r="AQ53" s="1139">
        <v>338.45</v>
      </c>
      <c r="AR53" s="1139">
        <v>808.78</v>
      </c>
      <c r="AS53" s="183"/>
      <c r="AT53" s="327"/>
      <c r="AU53" s="327"/>
    </row>
    <row r="54" spans="1:47" s="184" customFormat="1" ht="13.15">
      <c r="A54" s="229"/>
      <c r="B54" s="951" t="s">
        <v>51</v>
      </c>
      <c r="C54" s="1139">
        <v>17.673000000000002</v>
      </c>
      <c r="D54" s="1139">
        <v>36.915999999999997</v>
      </c>
      <c r="E54" s="1139">
        <v>14.493</v>
      </c>
      <c r="F54" s="1139">
        <v>15.955</v>
      </c>
      <c r="G54" s="1139">
        <v>18.198</v>
      </c>
      <c r="H54" s="1139">
        <v>26.44</v>
      </c>
      <c r="I54" s="1139">
        <v>3.91</v>
      </c>
      <c r="J54" s="1139">
        <v>19.524000000000001</v>
      </c>
      <c r="K54" s="1139">
        <v>2.472</v>
      </c>
      <c r="L54" s="1139">
        <v>0.42699999999999999</v>
      </c>
      <c r="M54" s="1139">
        <v>18.268000000000001</v>
      </c>
      <c r="N54" s="1139">
        <v>17.29</v>
      </c>
      <c r="O54" s="1139">
        <v>29.783000000000001</v>
      </c>
      <c r="P54" s="1139">
        <v>29.44</v>
      </c>
      <c r="Q54" s="1139">
        <v>14.664999999999999</v>
      </c>
      <c r="R54" s="1139">
        <v>39.265999999999998</v>
      </c>
      <c r="S54" s="1139">
        <v>57.584000000000003</v>
      </c>
      <c r="T54" s="1139">
        <v>170.583</v>
      </c>
      <c r="U54" s="1139">
        <v>3.427</v>
      </c>
      <c r="V54" s="1139">
        <v>11.193</v>
      </c>
      <c r="W54" s="1139">
        <v>9.7189999999999994</v>
      </c>
      <c r="X54" s="1139">
        <v>16.695</v>
      </c>
      <c r="Y54" s="1139">
        <v>13.749000000000001</v>
      </c>
      <c r="Z54" s="1139">
        <v>24.422999999999998</v>
      </c>
      <c r="AA54" s="1139">
        <v>74.945999999999998</v>
      </c>
      <c r="AB54" s="1139">
        <v>79.850999999999999</v>
      </c>
      <c r="AC54" s="1139">
        <v>15.164999999999999</v>
      </c>
      <c r="AD54" s="1139">
        <v>34.729999999999997</v>
      </c>
      <c r="AE54" s="1139">
        <v>15.118</v>
      </c>
      <c r="AF54" s="1139">
        <v>10.135</v>
      </c>
      <c r="AG54" s="1139">
        <v>38.756</v>
      </c>
      <c r="AH54" s="1139">
        <v>121.773</v>
      </c>
      <c r="AI54" s="1139">
        <v>42.94</v>
      </c>
      <c r="AJ54" s="1139">
        <v>36.587000000000003</v>
      </c>
      <c r="AK54" s="1139">
        <v>30.324000000000002</v>
      </c>
      <c r="AL54" s="1139">
        <v>24.931999999999999</v>
      </c>
      <c r="AM54" s="1139">
        <v>15.404999999999999</v>
      </c>
      <c r="AN54" s="1139">
        <v>22.282</v>
      </c>
      <c r="AO54" s="1139">
        <v>436.59500000000003</v>
      </c>
      <c r="AP54" s="1139">
        <v>738.44200000000001</v>
      </c>
      <c r="AQ54" s="1139">
        <v>167.77</v>
      </c>
      <c r="AR54" s="1139">
        <v>689.44</v>
      </c>
      <c r="AT54" s="327"/>
      <c r="AU54" s="327"/>
    </row>
    <row r="55" spans="1:47" s="184" customFormat="1" ht="13.15">
      <c r="A55" s="229"/>
      <c r="B55" s="951" t="s">
        <v>52</v>
      </c>
      <c r="C55" s="1139">
        <v>8.9410000000000007</v>
      </c>
      <c r="D55" s="1139">
        <v>40.052</v>
      </c>
      <c r="E55" s="1139">
        <v>8.4139999999999997</v>
      </c>
      <c r="F55" s="1139">
        <v>2.1869999999999998</v>
      </c>
      <c r="G55" s="1139">
        <v>13.68</v>
      </c>
      <c r="H55" s="1139">
        <v>26.041</v>
      </c>
      <c r="I55" s="1139">
        <v>8.3109999999999999</v>
      </c>
      <c r="J55" s="1139">
        <v>23.734999999999999</v>
      </c>
      <c r="K55" s="1139">
        <v>0</v>
      </c>
      <c r="L55" s="1139">
        <v>1.056</v>
      </c>
      <c r="M55" s="1139">
        <v>10.577</v>
      </c>
      <c r="N55" s="1139">
        <v>10.991</v>
      </c>
      <c r="O55" s="1139">
        <v>18.55</v>
      </c>
      <c r="P55" s="1139">
        <v>41.465000000000003</v>
      </c>
      <c r="Q55" s="1139">
        <v>10.731999999999999</v>
      </c>
      <c r="R55" s="1139">
        <v>17.594999999999999</v>
      </c>
      <c r="S55" s="1139">
        <v>32.274999999999999</v>
      </c>
      <c r="T55" s="1139">
        <v>103.453</v>
      </c>
      <c r="U55" s="1139">
        <v>5.3220000000000001</v>
      </c>
      <c r="V55" s="1139">
        <v>14.504</v>
      </c>
      <c r="W55" s="1139">
        <v>8.8239999999999998</v>
      </c>
      <c r="X55" s="1139">
        <v>14.189</v>
      </c>
      <c r="Y55" s="1139">
        <v>7.4569999999999999</v>
      </c>
      <c r="Z55" s="1139">
        <v>16.341999999999999</v>
      </c>
      <c r="AA55" s="1139">
        <v>47.941000000000003</v>
      </c>
      <c r="AB55" s="1139">
        <v>104.59399999999999</v>
      </c>
      <c r="AC55" s="1139">
        <v>7.7780000000000005</v>
      </c>
      <c r="AD55" s="1139">
        <v>44.509</v>
      </c>
      <c r="AE55" s="1139">
        <v>11.611000000000001</v>
      </c>
      <c r="AF55" s="1139">
        <v>9.5109999999999992</v>
      </c>
      <c r="AG55" s="1139">
        <v>36.633000000000003</v>
      </c>
      <c r="AH55" s="1139">
        <v>116.124</v>
      </c>
      <c r="AI55" s="1139">
        <v>34.338999999999999</v>
      </c>
      <c r="AJ55" s="1139">
        <v>19.561</v>
      </c>
      <c r="AK55" s="1139">
        <v>15.649000000000001</v>
      </c>
      <c r="AL55" s="1139">
        <v>23.289000000000001</v>
      </c>
      <c r="AM55" s="1139">
        <v>14.57</v>
      </c>
      <c r="AN55" s="1139">
        <v>17.29</v>
      </c>
      <c r="AO55" s="1139">
        <v>301.60399999999998</v>
      </c>
      <c r="AP55" s="1139">
        <v>646.48800000000006</v>
      </c>
      <c r="AQ55" s="1139">
        <v>128.61000000000001</v>
      </c>
      <c r="AR55" s="1139">
        <v>688.36</v>
      </c>
      <c r="AT55" s="327"/>
      <c r="AU55" s="327"/>
    </row>
    <row r="56" spans="1:47" s="184" customFormat="1" ht="13.15">
      <c r="A56" s="229"/>
      <c r="B56" s="951" t="s">
        <v>53</v>
      </c>
      <c r="C56" s="1139">
        <v>3.6779999999999999</v>
      </c>
      <c r="D56" s="1139">
        <v>29.346</v>
      </c>
      <c r="E56" s="1139">
        <v>3.3769999999999998</v>
      </c>
      <c r="F56" s="1139">
        <v>23.905000000000001</v>
      </c>
      <c r="G56" s="1139">
        <v>8.5739999999999998</v>
      </c>
      <c r="H56" s="1139">
        <v>34.537999999999997</v>
      </c>
      <c r="I56" s="1139">
        <v>15.433</v>
      </c>
      <c r="J56" s="1139">
        <v>16.446000000000002</v>
      </c>
      <c r="K56" s="1139">
        <v>0</v>
      </c>
      <c r="L56" s="1139">
        <v>2.3660000000000001</v>
      </c>
      <c r="M56" s="1139">
        <v>15.952</v>
      </c>
      <c r="N56" s="1139">
        <v>29.504999999999999</v>
      </c>
      <c r="O56" s="1139">
        <v>43.759</v>
      </c>
      <c r="P56" s="1139">
        <v>40.283999999999999</v>
      </c>
      <c r="Q56" s="1139">
        <v>4.04</v>
      </c>
      <c r="R56" s="1139">
        <v>18.212</v>
      </c>
      <c r="S56" s="1139">
        <v>32.006</v>
      </c>
      <c r="T56" s="1139">
        <v>138.18</v>
      </c>
      <c r="U56" s="1139">
        <v>5.944</v>
      </c>
      <c r="V56" s="1139">
        <v>25.347000000000001</v>
      </c>
      <c r="W56" s="1139">
        <v>6.2839999999999998</v>
      </c>
      <c r="X56" s="1139">
        <v>15.956</v>
      </c>
      <c r="Y56" s="1139">
        <v>9.85</v>
      </c>
      <c r="Z56" s="1139">
        <v>19.960999999999999</v>
      </c>
      <c r="AA56" s="1139">
        <v>39.750999999999998</v>
      </c>
      <c r="AB56" s="1139">
        <v>99.433999999999997</v>
      </c>
      <c r="AC56" s="1139">
        <v>6.7190000000000003</v>
      </c>
      <c r="AD56" s="1139">
        <v>53.932000000000002</v>
      </c>
      <c r="AE56" s="1139">
        <v>14.281000000000001</v>
      </c>
      <c r="AF56" s="1139">
        <v>7.6690000000000005</v>
      </c>
      <c r="AG56" s="1139">
        <v>41.521000000000001</v>
      </c>
      <c r="AH56" s="1139">
        <v>151.17400000000001</v>
      </c>
      <c r="AI56" s="1139">
        <v>14.420999999999999</v>
      </c>
      <c r="AJ56" s="1139">
        <v>11.827</v>
      </c>
      <c r="AK56" s="1139">
        <v>13.055</v>
      </c>
      <c r="AL56" s="1139">
        <v>14.731</v>
      </c>
      <c r="AM56" s="1139">
        <v>8.5039999999999996</v>
      </c>
      <c r="AN56" s="1139">
        <v>23.074999999999999</v>
      </c>
      <c r="AO56" s="1139">
        <v>287.149</v>
      </c>
      <c r="AP56" s="1139">
        <v>755.88800000000003</v>
      </c>
      <c r="AQ56" s="1139">
        <v>83.43</v>
      </c>
      <c r="AR56" s="1139">
        <v>736.3</v>
      </c>
      <c r="AT56" s="327"/>
      <c r="AU56" s="327"/>
    </row>
    <row r="57" spans="1:47" s="184" customFormat="1" ht="13.15">
      <c r="A57" s="229"/>
      <c r="B57" s="951" t="s">
        <v>54</v>
      </c>
      <c r="C57" s="1139">
        <v>8.5649999999999995</v>
      </c>
      <c r="D57" s="1139">
        <v>30.765000000000001</v>
      </c>
      <c r="E57" s="1139">
        <v>4.8410000000000002</v>
      </c>
      <c r="F57" s="1139">
        <v>15.041</v>
      </c>
      <c r="G57" s="1139">
        <v>12.827999999999999</v>
      </c>
      <c r="H57" s="1139">
        <v>28.962</v>
      </c>
      <c r="I57" s="1139">
        <v>9.1059999999999999</v>
      </c>
      <c r="J57" s="1139">
        <v>22.4</v>
      </c>
      <c r="K57" s="1139">
        <v>1.7210000000000001</v>
      </c>
      <c r="L57" s="1139">
        <v>3.4910000000000001</v>
      </c>
      <c r="M57" s="1139">
        <v>17.311</v>
      </c>
      <c r="N57" s="1139">
        <v>20.056999999999999</v>
      </c>
      <c r="O57" s="1139">
        <v>43.899000000000001</v>
      </c>
      <c r="P57" s="1139">
        <v>45.24</v>
      </c>
      <c r="Q57" s="1139">
        <v>5.4059999999999997</v>
      </c>
      <c r="R57" s="1139">
        <v>19.721</v>
      </c>
      <c r="S57" s="1139">
        <v>16.832999999999998</v>
      </c>
      <c r="T57" s="1139">
        <v>95.406999999999996</v>
      </c>
      <c r="U57" s="1139">
        <v>9.9749999999999996</v>
      </c>
      <c r="V57" s="1139">
        <v>32.552</v>
      </c>
      <c r="W57" s="1139">
        <v>7.7039999999999997</v>
      </c>
      <c r="X57" s="1139">
        <v>16.117000000000001</v>
      </c>
      <c r="Y57" s="1139">
        <v>8.6709999999999994</v>
      </c>
      <c r="Z57" s="1139">
        <v>16.385999999999999</v>
      </c>
      <c r="AA57" s="1139">
        <v>47.671999999999997</v>
      </c>
      <c r="AB57" s="1139">
        <v>98.757999999999996</v>
      </c>
      <c r="AC57" s="1139">
        <v>1.738</v>
      </c>
      <c r="AD57" s="1139">
        <v>72.248000000000005</v>
      </c>
      <c r="AE57" s="1139">
        <v>7.6669999999999998</v>
      </c>
      <c r="AF57" s="1139">
        <v>7.3070000000000004</v>
      </c>
      <c r="AG57" s="1139">
        <v>39.115000000000002</v>
      </c>
      <c r="AH57" s="1139">
        <v>141.16399999999999</v>
      </c>
      <c r="AI57" s="1139">
        <v>15.946999999999999</v>
      </c>
      <c r="AJ57" s="1139">
        <v>22.934000000000001</v>
      </c>
      <c r="AK57" s="1139">
        <v>9.41</v>
      </c>
      <c r="AL57" s="1139">
        <v>8.9410000000000007</v>
      </c>
      <c r="AM57" s="1139">
        <v>11.305999999999999</v>
      </c>
      <c r="AN57" s="1139">
        <v>20.524000000000001</v>
      </c>
      <c r="AO57" s="1139">
        <v>279.71499999999997</v>
      </c>
      <c r="AP57" s="1139">
        <v>718.0150000000001</v>
      </c>
      <c r="AQ57" s="1139">
        <v>85.35</v>
      </c>
      <c r="AR57" s="1139">
        <v>554.37</v>
      </c>
      <c r="AT57" s="327"/>
      <c r="AU57" s="327"/>
    </row>
    <row r="58" spans="1:47" s="184" customFormat="1" ht="13.15">
      <c r="A58" s="229"/>
      <c r="B58" s="951" t="s">
        <v>55</v>
      </c>
      <c r="C58" s="1139">
        <v>9.391</v>
      </c>
      <c r="D58" s="1139">
        <v>21.518000000000001</v>
      </c>
      <c r="E58" s="1139">
        <v>4.0519999999999996</v>
      </c>
      <c r="F58" s="1139">
        <v>11.388</v>
      </c>
      <c r="G58" s="1139">
        <v>8.359</v>
      </c>
      <c r="H58" s="1139">
        <v>15.975999999999999</v>
      </c>
      <c r="I58" s="1139">
        <v>4.734</v>
      </c>
      <c r="J58" s="1139">
        <v>2.5110000000000001</v>
      </c>
      <c r="K58" s="1139">
        <v>1.1970000000000001</v>
      </c>
      <c r="L58" s="1139">
        <v>1.3049999999999999</v>
      </c>
      <c r="M58" s="1139">
        <v>6.3129999999999997</v>
      </c>
      <c r="N58" s="1139">
        <v>13.151999999999999</v>
      </c>
      <c r="O58" s="1139">
        <v>40.225999999999999</v>
      </c>
      <c r="P58" s="1139">
        <v>34.738</v>
      </c>
      <c r="Q58" s="1139">
        <v>5.1440000000000001</v>
      </c>
      <c r="R58" s="1139">
        <v>5.9139999999999997</v>
      </c>
      <c r="S58" s="1139">
        <v>10.428000000000001</v>
      </c>
      <c r="T58" s="1139">
        <v>47.484000000000002</v>
      </c>
      <c r="U58" s="1139">
        <v>4.258</v>
      </c>
      <c r="V58" s="1139">
        <v>21.21</v>
      </c>
      <c r="W58" s="1139">
        <v>0.63300000000000001</v>
      </c>
      <c r="X58" s="1139">
        <v>10.164999999999999</v>
      </c>
      <c r="Y58" s="1139">
        <v>5.3490000000000002</v>
      </c>
      <c r="Z58" s="1139">
        <v>6.5140000000000002</v>
      </c>
      <c r="AA58" s="1139">
        <v>33.369</v>
      </c>
      <c r="AB58" s="1139">
        <v>72.2</v>
      </c>
      <c r="AC58" s="1139">
        <v>3.714</v>
      </c>
      <c r="AD58" s="1139">
        <v>30.163</v>
      </c>
      <c r="AE58" s="1139">
        <v>11.064</v>
      </c>
      <c r="AF58" s="1139">
        <v>3.4969999999999999</v>
      </c>
      <c r="AG58" s="1139">
        <v>20.030999999999999</v>
      </c>
      <c r="AH58" s="1139">
        <v>76.706999999999994</v>
      </c>
      <c r="AI58" s="1139">
        <v>9.7360000000000007</v>
      </c>
      <c r="AJ58" s="1139">
        <v>4.3230000000000004</v>
      </c>
      <c r="AK58" s="1139">
        <v>8.1229999999999993</v>
      </c>
      <c r="AL58" s="1139">
        <v>7.468</v>
      </c>
      <c r="AM58" s="1139">
        <v>6.3179999999999996</v>
      </c>
      <c r="AN58" s="1139">
        <v>9.44</v>
      </c>
      <c r="AO58" s="1139">
        <v>192.43899999999996</v>
      </c>
      <c r="AP58" s="1139">
        <v>395.673</v>
      </c>
      <c r="AQ58" s="1139">
        <v>52.22</v>
      </c>
      <c r="AR58" s="1139">
        <v>364.56</v>
      </c>
      <c r="AT58" s="327"/>
      <c r="AU58" s="327"/>
    </row>
    <row r="59" spans="1:47" s="184" customFormat="1" ht="13.15">
      <c r="A59" s="229"/>
      <c r="B59" s="951" t="s">
        <v>56</v>
      </c>
      <c r="C59" s="1139">
        <v>1.7850000000000001</v>
      </c>
      <c r="D59" s="1139">
        <v>8.7460000000000004</v>
      </c>
      <c r="E59" s="1139">
        <v>3.077</v>
      </c>
      <c r="F59" s="1139">
        <v>2.33</v>
      </c>
      <c r="G59" s="1139">
        <v>5.97</v>
      </c>
      <c r="H59" s="1139">
        <v>5.24</v>
      </c>
      <c r="I59" s="1139">
        <v>0.28100000000000003</v>
      </c>
      <c r="J59" s="1139">
        <v>2.4950000000000001</v>
      </c>
      <c r="K59" s="1139">
        <v>1.1970000000000001</v>
      </c>
      <c r="L59" s="1139">
        <v>5.5E-2</v>
      </c>
      <c r="M59" s="1139">
        <v>4.62</v>
      </c>
      <c r="N59" s="1139">
        <v>6.6</v>
      </c>
      <c r="O59" s="1139">
        <v>13.201000000000001</v>
      </c>
      <c r="P59" s="1139">
        <v>10.201000000000001</v>
      </c>
      <c r="Q59" s="1139">
        <v>0.28299999999999997</v>
      </c>
      <c r="R59" s="1139">
        <v>3.395</v>
      </c>
      <c r="S59" s="1139">
        <v>5.51</v>
      </c>
      <c r="T59" s="1139">
        <v>19.428999999999998</v>
      </c>
      <c r="U59" s="1139">
        <v>2.2160000000000002</v>
      </c>
      <c r="V59" s="1139">
        <v>4.1360000000000001</v>
      </c>
      <c r="W59" s="1139">
        <v>0</v>
      </c>
      <c r="X59" s="1139">
        <v>0.48099999999999998</v>
      </c>
      <c r="Y59" s="1139">
        <v>0</v>
      </c>
      <c r="Z59" s="1139">
        <v>5.8959999999999999</v>
      </c>
      <c r="AA59" s="1139">
        <v>15.186999999999999</v>
      </c>
      <c r="AB59" s="1139">
        <v>25.033999999999999</v>
      </c>
      <c r="AC59" s="1139">
        <v>2.98</v>
      </c>
      <c r="AD59" s="1139">
        <v>13.016</v>
      </c>
      <c r="AE59" s="1139">
        <v>1.7069999999999999</v>
      </c>
      <c r="AF59" s="1139">
        <v>1.1200000000000001</v>
      </c>
      <c r="AG59" s="1139">
        <v>17.143000000000001</v>
      </c>
      <c r="AH59" s="1139">
        <v>32.570999999999998</v>
      </c>
      <c r="AI59" s="1139">
        <v>7.9630000000000001</v>
      </c>
      <c r="AJ59" s="1139">
        <v>11.178000000000001</v>
      </c>
      <c r="AK59" s="1139">
        <v>9.7449999999999992</v>
      </c>
      <c r="AL59" s="1139">
        <v>1.399</v>
      </c>
      <c r="AM59" s="1139">
        <v>2.92</v>
      </c>
      <c r="AN59" s="1139">
        <v>3.8559999999999999</v>
      </c>
      <c r="AO59" s="1139">
        <v>95.785000000000011</v>
      </c>
      <c r="AP59" s="1139">
        <v>157.178</v>
      </c>
      <c r="AQ59" s="1139">
        <v>24.1</v>
      </c>
      <c r="AR59" s="1139">
        <v>170.71</v>
      </c>
      <c r="AT59" s="327"/>
      <c r="AU59" s="327"/>
    </row>
    <row r="60" spans="1:47" s="184" customFormat="1" ht="12.75" customHeight="1">
      <c r="A60" s="229"/>
      <c r="B60" s="951" t="s">
        <v>57</v>
      </c>
      <c r="C60" s="1139">
        <v>0</v>
      </c>
      <c r="D60" s="1139">
        <v>3.181</v>
      </c>
      <c r="E60" s="1139">
        <v>0</v>
      </c>
      <c r="F60" s="1139">
        <v>0</v>
      </c>
      <c r="G60" s="1139">
        <v>2.6160000000000001</v>
      </c>
      <c r="H60" s="1139">
        <v>0</v>
      </c>
      <c r="I60" s="1139">
        <v>0</v>
      </c>
      <c r="J60" s="1139">
        <v>0</v>
      </c>
      <c r="K60" s="1139">
        <v>0</v>
      </c>
      <c r="L60" s="1139">
        <v>0</v>
      </c>
      <c r="M60" s="1139">
        <v>0.224</v>
      </c>
      <c r="N60" s="1139">
        <v>1.32</v>
      </c>
      <c r="O60" s="1139">
        <v>4.516</v>
      </c>
      <c r="P60" s="1139">
        <v>3.9210000000000003</v>
      </c>
      <c r="Q60" s="1139">
        <v>0</v>
      </c>
      <c r="R60" s="1139">
        <v>0</v>
      </c>
      <c r="S60" s="1139">
        <v>0.28299999999999997</v>
      </c>
      <c r="T60" s="1139">
        <v>2.6819999999999999</v>
      </c>
      <c r="U60" s="1139">
        <v>0.47799999999999998</v>
      </c>
      <c r="V60" s="1139">
        <v>1.4990000000000001</v>
      </c>
      <c r="W60" s="1139">
        <v>0</v>
      </c>
      <c r="X60" s="1139">
        <v>0</v>
      </c>
      <c r="Y60" s="1139">
        <v>0</v>
      </c>
      <c r="Z60" s="1139">
        <v>0</v>
      </c>
      <c r="AA60" s="1139">
        <v>2.8149999999999999</v>
      </c>
      <c r="AB60" s="1139">
        <v>2.7069999999999999</v>
      </c>
      <c r="AC60" s="1139">
        <v>0</v>
      </c>
      <c r="AD60" s="1139">
        <v>3.9370000000000003</v>
      </c>
      <c r="AE60" s="1139">
        <v>2.56</v>
      </c>
      <c r="AF60" s="1139">
        <v>2.496</v>
      </c>
      <c r="AG60" s="1139">
        <v>3.0369999999999999</v>
      </c>
      <c r="AH60" s="1139">
        <v>8.5389999999999997</v>
      </c>
      <c r="AI60" s="1139">
        <v>0.495</v>
      </c>
      <c r="AJ60" s="1139">
        <v>2.343</v>
      </c>
      <c r="AK60" s="1139">
        <v>0</v>
      </c>
      <c r="AL60" s="1139">
        <v>0</v>
      </c>
      <c r="AM60" s="1139">
        <v>4.1340000000000003</v>
      </c>
      <c r="AN60" s="1139">
        <v>2.44</v>
      </c>
      <c r="AO60" s="1139">
        <v>21.158000000000001</v>
      </c>
      <c r="AP60" s="1139">
        <v>35.064999999999998</v>
      </c>
      <c r="AQ60" s="1139">
        <v>16.059999999999999</v>
      </c>
      <c r="AR60" s="1139">
        <v>31.09</v>
      </c>
      <c r="AT60" s="327"/>
      <c r="AU60" s="327"/>
    </row>
    <row r="61" spans="1:47" s="184" customFormat="1" ht="13.15">
      <c r="A61" s="229"/>
      <c r="B61" s="951" t="s">
        <v>8</v>
      </c>
      <c r="C61" s="1139">
        <v>92.456000000000003</v>
      </c>
      <c r="D61" s="1139">
        <v>335.62099999999992</v>
      </c>
      <c r="E61" s="1139">
        <v>145.05099999999999</v>
      </c>
      <c r="F61" s="1139">
        <v>250.40300000000002</v>
      </c>
      <c r="G61" s="1139">
        <v>140.70100000000002</v>
      </c>
      <c r="H61" s="1139">
        <v>214.49399999999997</v>
      </c>
      <c r="I61" s="1139">
        <v>140.58500000000001</v>
      </c>
      <c r="J61" s="1139">
        <v>219.08099999999999</v>
      </c>
      <c r="K61" s="1139">
        <v>9.870000000000001</v>
      </c>
      <c r="L61" s="1139">
        <v>12.36</v>
      </c>
      <c r="M61" s="1139">
        <v>125.30000000000001</v>
      </c>
      <c r="N61" s="1139">
        <v>131.78200000000001</v>
      </c>
      <c r="O61" s="1139">
        <v>291.77500000000003</v>
      </c>
      <c r="P61" s="1139">
        <v>308.91500000000002</v>
      </c>
      <c r="Q61" s="1139">
        <v>86.090000000000018</v>
      </c>
      <c r="R61" s="1139">
        <v>258.42399999999998</v>
      </c>
      <c r="S61" s="1139">
        <v>425.13599999999997</v>
      </c>
      <c r="T61" s="1139">
        <v>1538.4570000000001</v>
      </c>
      <c r="U61" s="1139">
        <v>36.427000000000007</v>
      </c>
      <c r="V61" s="1139">
        <v>132.946</v>
      </c>
      <c r="W61" s="1139">
        <v>137.58500000000001</v>
      </c>
      <c r="X61" s="1139">
        <v>222.20199999999994</v>
      </c>
      <c r="Y61" s="1139">
        <v>169.33699999999996</v>
      </c>
      <c r="Z61" s="1139">
        <v>259.87900000000002</v>
      </c>
      <c r="AA61" s="1139">
        <v>606.74300000000005</v>
      </c>
      <c r="AB61" s="1139">
        <v>839.69100000000003</v>
      </c>
      <c r="AC61" s="1139">
        <v>70.519000000000005</v>
      </c>
      <c r="AD61" s="1139">
        <v>356.27900000000005</v>
      </c>
      <c r="AE61" s="1139">
        <v>137.654</v>
      </c>
      <c r="AF61" s="1139">
        <v>85.974999999999994</v>
      </c>
      <c r="AG61" s="1139">
        <v>316.28500000000003</v>
      </c>
      <c r="AH61" s="1139">
        <v>1072.6449999999998</v>
      </c>
      <c r="AI61" s="1139">
        <v>309.17899999999997</v>
      </c>
      <c r="AJ61" s="1139">
        <v>297.44500000000005</v>
      </c>
      <c r="AK61" s="1139">
        <v>164.09799999999998</v>
      </c>
      <c r="AL61" s="1139">
        <v>172.69299999999998</v>
      </c>
      <c r="AM61" s="1139">
        <v>118.27</v>
      </c>
      <c r="AN61" s="1139">
        <v>220.17899999999997</v>
      </c>
      <c r="AO61" s="1139">
        <v>3523.0609999999992</v>
      </c>
      <c r="AP61" s="1139">
        <v>6929.4709999999995</v>
      </c>
      <c r="AQ61" s="1139">
        <v>1542.1</v>
      </c>
      <c r="AR61" s="1139">
        <v>6128.0500000000011</v>
      </c>
      <c r="AT61" s="327"/>
      <c r="AU61" s="327"/>
    </row>
    <row r="62" spans="1:47">
      <c r="A62" s="1051">
        <f>AP62</f>
        <v>0</v>
      </c>
      <c r="C62" s="1053"/>
      <c r="D62" s="1053"/>
      <c r="E62" s="1053"/>
      <c r="F62" s="1053"/>
      <c r="G62" s="1053"/>
      <c r="H62" s="1053"/>
      <c r="I62" s="1053"/>
      <c r="J62" s="1053"/>
      <c r="K62" s="1053"/>
      <c r="L62" s="1053"/>
      <c r="M62" s="1053"/>
      <c r="N62" s="1053"/>
      <c r="O62" s="1053"/>
      <c r="P62" s="1053"/>
      <c r="Q62" s="1053"/>
      <c r="R62" s="1053"/>
      <c r="S62" s="1053"/>
      <c r="T62" s="1053"/>
      <c r="U62" s="1053"/>
      <c r="V62" s="1053"/>
      <c r="W62" s="1053"/>
      <c r="X62" s="116"/>
      <c r="Y62" s="116"/>
      <c r="Z62" s="116"/>
      <c r="AA62" s="116"/>
      <c r="AB62" s="116"/>
      <c r="AC62" s="116"/>
      <c r="AD62" s="116"/>
      <c r="AE62" s="116"/>
      <c r="AF62" s="116"/>
      <c r="AG62" s="116"/>
      <c r="AH62" s="116"/>
      <c r="AI62" s="116"/>
      <c r="AJ62" s="116"/>
      <c r="AK62" s="116"/>
      <c r="AL62" s="116"/>
      <c r="AM62" s="116"/>
      <c r="AN62" s="1051">
        <f>SUM(C61:AN61)</f>
        <v>10452.531999999999</v>
      </c>
      <c r="AO62" s="1051">
        <f>AO61+AP61</f>
        <v>10452.531999999999</v>
      </c>
      <c r="AP62" s="1051">
        <f>AN62-AO62</f>
        <v>0</v>
      </c>
      <c r="AQ62" s="116"/>
      <c r="AR62" s="116"/>
    </row>
    <row r="63" spans="1:47" ht="13.15">
      <c r="A63" s="1051">
        <f>AP63</f>
        <v>0</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1051">
        <f>SUM(C51:AN60)</f>
        <v>10452.532000000003</v>
      </c>
      <c r="AO63" s="1051">
        <f>SUM(AO51:AP60)</f>
        <v>10452.532000000001</v>
      </c>
      <c r="AP63" s="1051">
        <f>((AN63+AO63)/2)-AO62</f>
        <v>0</v>
      </c>
      <c r="AQ63" s="278"/>
      <c r="AR63" s="278"/>
    </row>
    <row r="64" spans="1:47" s="38" customFormat="1" ht="17.649999999999999">
      <c r="A64" s="1051">
        <f>AP64</f>
        <v>0</v>
      </c>
      <c r="B64" s="122" t="s">
        <v>60</v>
      </c>
      <c r="F64" s="11"/>
      <c r="J64" s="11" t="s">
        <v>1293</v>
      </c>
      <c r="K64"/>
      <c r="L64" s="820" t="s">
        <v>148</v>
      </c>
      <c r="M64" s="5" t="s">
        <v>64</v>
      </c>
      <c r="P64" s="970"/>
      <c r="R64" s="970"/>
      <c r="T64" s="277"/>
      <c r="U64" s="971"/>
      <c r="V64" s="277"/>
      <c r="W64" s="277"/>
      <c r="Y64" s="970"/>
      <c r="Z64" s="970"/>
      <c r="AD64" s="970"/>
      <c r="AI64" s="278"/>
      <c r="AL64" s="972"/>
      <c r="AN64" s="1051">
        <f>((AN62+AN63)/2)-AO62</f>
        <v>0</v>
      </c>
      <c r="AO64" s="1051">
        <f>AO62-AO63</f>
        <v>0</v>
      </c>
      <c r="AP64" s="1051">
        <f>AN64+AO64</f>
        <v>0</v>
      </c>
    </row>
    <row r="65" spans="2:17" ht="13.15">
      <c r="M65" s="469"/>
    </row>
    <row r="66" spans="2:17" ht="13.15">
      <c r="B66" s="11" t="s">
        <v>1291</v>
      </c>
      <c r="C66" s="113" t="s">
        <v>1616</v>
      </c>
      <c r="M66" s="469"/>
    </row>
    <row r="67" spans="2:17" ht="13.15">
      <c r="M67" s="469"/>
    </row>
    <row r="68" spans="2:17" ht="13.15" customHeight="1">
      <c r="B68" s="11" t="s">
        <v>61</v>
      </c>
      <c r="C68" s="1375" t="s">
        <v>1617</v>
      </c>
      <c r="D68" s="1375"/>
      <c r="E68" s="1375"/>
      <c r="F68" s="1375"/>
      <c r="G68" s="1375"/>
      <c r="H68" s="1375"/>
      <c r="I68" s="1375"/>
      <c r="J68" s="1375"/>
      <c r="K68" s="1375"/>
      <c r="M68" s="469"/>
      <c r="Q68" s="470"/>
    </row>
    <row r="69" spans="2:17" ht="26.65" customHeight="1">
      <c r="B69" s="11"/>
      <c r="C69" s="1375"/>
      <c r="D69" s="1375"/>
      <c r="E69" s="1375"/>
      <c r="F69" s="1375"/>
      <c r="G69" s="1375"/>
      <c r="H69" s="1375"/>
      <c r="I69" s="1375"/>
      <c r="J69" s="1375"/>
      <c r="K69" s="1375"/>
      <c r="M69" s="469"/>
      <c r="Q69" s="11"/>
    </row>
    <row r="70" spans="2:17" ht="13.15">
      <c r="M70" s="469"/>
      <c r="Q70" s="471"/>
    </row>
    <row r="71" spans="2:17" ht="13.15">
      <c r="B71" s="11" t="s">
        <v>62</v>
      </c>
      <c r="C71" s="385"/>
      <c r="M71" s="469"/>
    </row>
    <row r="72" spans="2:17" ht="13.15">
      <c r="D72" s="1"/>
      <c r="E72" s="1"/>
      <c r="F72" s="1"/>
      <c r="M72" s="469"/>
    </row>
    <row r="73" spans="2:17" ht="15" customHeight="1">
      <c r="B73" s="1380" t="s">
        <v>59</v>
      </c>
      <c r="C73" s="1384" t="s">
        <v>1490</v>
      </c>
      <c r="D73" s="1385"/>
      <c r="E73" s="1386"/>
      <c r="F73" s="119"/>
      <c r="G73" s="1"/>
      <c r="H73" s="1"/>
      <c r="I73" s="1"/>
      <c r="J73" s="1"/>
    </row>
    <row r="74" spans="2:17" ht="14.25">
      <c r="B74" s="1381"/>
      <c r="C74" s="946" t="s">
        <v>1403</v>
      </c>
      <c r="D74" s="948" t="s">
        <v>1404</v>
      </c>
      <c r="E74" s="948" t="s">
        <v>1405</v>
      </c>
      <c r="F74" s="120"/>
      <c r="G74" s="183"/>
      <c r="H74" s="183"/>
      <c r="I74" s="183"/>
      <c r="J74" s="1"/>
    </row>
    <row r="75" spans="2:17" ht="13.15">
      <c r="B75" s="946" t="s">
        <v>548</v>
      </c>
      <c r="C75" s="402">
        <v>71875.032000000007</v>
      </c>
      <c r="D75" s="402">
        <v>42218.474999999999</v>
      </c>
      <c r="E75" s="402">
        <v>24676.844000000001</v>
      </c>
      <c r="F75" s="1"/>
      <c r="G75" s="1036"/>
      <c r="H75" s="1036"/>
      <c r="I75" s="1036"/>
      <c r="J75" s="1037"/>
      <c r="K75" s="143"/>
      <c r="L75" s="143"/>
      <c r="M75" s="143"/>
    </row>
    <row r="76" spans="2:17" ht="13.15">
      <c r="B76" s="946" t="s">
        <v>7</v>
      </c>
      <c r="C76" s="402">
        <v>81899.732000000004</v>
      </c>
      <c r="D76" s="402">
        <v>82698.513000000006</v>
      </c>
      <c r="E76" s="402">
        <v>35763.764000000003</v>
      </c>
      <c r="F76" s="1"/>
      <c r="G76" s="1038"/>
      <c r="H76" s="1038"/>
      <c r="I76" s="1038"/>
      <c r="J76" s="1037"/>
      <c r="K76" s="143"/>
      <c r="L76" s="143"/>
      <c r="M76" s="143"/>
    </row>
    <row r="77" spans="2:17" ht="13.15">
      <c r="B77" s="946" t="s">
        <v>414</v>
      </c>
      <c r="C77" s="402">
        <v>7356.759</v>
      </c>
      <c r="D77" s="402">
        <v>31233.188999999998</v>
      </c>
      <c r="E77" s="402">
        <v>43577.273000000001</v>
      </c>
      <c r="F77" s="1"/>
      <c r="G77" s="225"/>
      <c r="H77" s="452"/>
      <c r="I77" s="1037"/>
      <c r="J77" s="1037"/>
      <c r="K77" s="143"/>
      <c r="L77" s="143"/>
      <c r="M77" s="143"/>
    </row>
    <row r="78" spans="2:17" ht="13.15">
      <c r="B78" s="946" t="s">
        <v>3</v>
      </c>
      <c r="C78" s="402">
        <v>74252.673999999999</v>
      </c>
      <c r="D78" s="402">
        <v>79837.520999999993</v>
      </c>
      <c r="E78" s="402">
        <v>30723.309000000001</v>
      </c>
      <c r="F78" s="1"/>
      <c r="G78" s="225"/>
      <c r="H78" s="452"/>
      <c r="I78" s="1037"/>
      <c r="J78" s="1037"/>
      <c r="K78" s="143"/>
      <c r="L78" s="143"/>
      <c r="M78" s="143"/>
    </row>
    <row r="79" spans="2:17" ht="13.15">
      <c r="B79" s="946" t="s">
        <v>79</v>
      </c>
      <c r="C79" s="402">
        <v>1762.7170000000001</v>
      </c>
      <c r="D79" s="402">
        <v>1328.0150000000001</v>
      </c>
      <c r="E79" s="402">
        <v>1628.5260000000001</v>
      </c>
      <c r="F79" s="1"/>
      <c r="G79" s="1034"/>
      <c r="H79" s="1034"/>
      <c r="I79" s="1034"/>
      <c r="J79" s="1037"/>
      <c r="K79" s="143"/>
      <c r="L79" s="143"/>
      <c r="M79" s="143"/>
    </row>
    <row r="80" spans="2:17" ht="13.15">
      <c r="B80" s="946" t="s">
        <v>107</v>
      </c>
      <c r="C80" s="402">
        <v>52834.879000000001</v>
      </c>
      <c r="D80" s="402">
        <v>33299.730000000003</v>
      </c>
      <c r="E80" s="402">
        <v>17792.821</v>
      </c>
      <c r="F80" s="1"/>
      <c r="G80" s="1033"/>
      <c r="H80" s="1033"/>
      <c r="I80" s="1033"/>
      <c r="J80" s="1037"/>
      <c r="K80" s="143"/>
      <c r="L80" s="143"/>
      <c r="M80" s="143"/>
    </row>
    <row r="81" spans="1:13" ht="13.15">
      <c r="B81" s="946" t="s">
        <v>549</v>
      </c>
      <c r="C81" s="402">
        <v>99028.79</v>
      </c>
      <c r="D81" s="402">
        <v>42697.588000000003</v>
      </c>
      <c r="E81" s="402">
        <v>17551.960999999999</v>
      </c>
      <c r="F81" s="1"/>
      <c r="G81" s="453"/>
      <c r="H81" s="452"/>
      <c r="I81" s="72"/>
      <c r="J81" s="142"/>
      <c r="K81" s="143"/>
      <c r="L81" s="143"/>
      <c r="M81" s="143"/>
    </row>
    <row r="82" spans="1:13" ht="13.15">
      <c r="B82" s="946" t="s">
        <v>6</v>
      </c>
      <c r="C82" s="402">
        <v>48474.684999999998</v>
      </c>
      <c r="D82" s="402">
        <v>21184.101999999999</v>
      </c>
      <c r="E82" s="402">
        <v>11393.272000000001</v>
      </c>
      <c r="F82" s="1"/>
      <c r="G82" s="225"/>
      <c r="H82" s="452"/>
      <c r="I82" s="142"/>
      <c r="J82" s="142"/>
      <c r="K82" s="143"/>
      <c r="L82" s="143"/>
      <c r="M82" s="143"/>
    </row>
    <row r="83" spans="1:13" ht="13.15">
      <c r="B83" s="946" t="s">
        <v>1</v>
      </c>
      <c r="C83" s="402">
        <v>268968.29800000001</v>
      </c>
      <c r="D83" s="402">
        <v>215058.712</v>
      </c>
      <c r="E83" s="402">
        <v>38929.345000000001</v>
      </c>
      <c r="F83" s="1"/>
      <c r="G83" s="225"/>
      <c r="H83" s="452"/>
      <c r="I83" s="142"/>
      <c r="J83" s="142"/>
      <c r="K83" s="143"/>
      <c r="L83" s="143"/>
      <c r="M83" s="143"/>
    </row>
    <row r="84" spans="1:13" ht="13.15">
      <c r="B84" s="946" t="s">
        <v>384</v>
      </c>
      <c r="C84" s="402">
        <v>15324.109</v>
      </c>
      <c r="D84" s="402">
        <v>16833.23</v>
      </c>
      <c r="E84" s="402">
        <v>1419.299</v>
      </c>
      <c r="F84" s="1"/>
      <c r="G84" s="225"/>
      <c r="H84" s="452"/>
      <c r="I84" s="142"/>
      <c r="J84" s="142"/>
      <c r="K84" s="143"/>
      <c r="L84" s="143"/>
      <c r="M84" s="143"/>
    </row>
    <row r="85" spans="1:13" ht="13.15">
      <c r="B85" s="946" t="s">
        <v>4</v>
      </c>
      <c r="C85" s="402">
        <v>104099.564</v>
      </c>
      <c r="D85" s="402">
        <v>59587.726999999999</v>
      </c>
      <c r="E85" s="402">
        <v>20702.124</v>
      </c>
      <c r="F85" s="1"/>
      <c r="G85" s="225"/>
      <c r="H85" s="452"/>
      <c r="I85" s="142"/>
      <c r="J85" s="142"/>
      <c r="K85" s="143"/>
      <c r="L85" s="143"/>
      <c r="M85" s="143"/>
    </row>
    <row r="86" spans="1:13" ht="13.15">
      <c r="B86" s="946" t="s">
        <v>0</v>
      </c>
      <c r="C86" s="402">
        <v>107827.75</v>
      </c>
      <c r="D86" s="402">
        <v>65170.345999999998</v>
      </c>
      <c r="E86" s="402">
        <v>26353.055</v>
      </c>
      <c r="F86" s="1"/>
      <c r="G86" s="225"/>
      <c r="H86" s="452"/>
      <c r="I86" s="142"/>
      <c r="J86" s="142"/>
      <c r="K86" s="143"/>
      <c r="L86" s="143"/>
      <c r="M86" s="143"/>
    </row>
    <row r="87" spans="1:13" ht="13.15">
      <c r="B87" s="946" t="s">
        <v>550</v>
      </c>
      <c r="C87" s="402">
        <v>263581.61200000002</v>
      </c>
      <c r="D87" s="402">
        <v>207721.85800000001</v>
      </c>
      <c r="E87" s="402">
        <v>58806.623</v>
      </c>
      <c r="F87" s="1"/>
      <c r="G87" s="225"/>
      <c r="H87" s="452"/>
      <c r="I87" s="142"/>
      <c r="J87" s="142"/>
      <c r="K87" s="143"/>
      <c r="L87" s="143"/>
      <c r="M87" s="143"/>
    </row>
    <row r="88" spans="1:13" ht="13.15">
      <c r="B88" s="946" t="s">
        <v>551</v>
      </c>
      <c r="C88" s="402">
        <v>146324.386</v>
      </c>
      <c r="D88" s="402">
        <v>72865.377999999997</v>
      </c>
      <c r="E88" s="402">
        <v>21152.616000000002</v>
      </c>
      <c r="F88" s="1"/>
      <c r="G88" s="225"/>
      <c r="H88" s="452"/>
      <c r="I88" s="142"/>
      <c r="J88" s="142"/>
      <c r="K88" s="143"/>
      <c r="L88" s="143"/>
      <c r="M88" s="143"/>
    </row>
    <row r="89" spans="1:13" ht="13.15">
      <c r="B89" s="946" t="s">
        <v>5</v>
      </c>
      <c r="C89" s="402">
        <v>53532.716999999997</v>
      </c>
      <c r="D89" s="402">
        <v>17069.532999999999</v>
      </c>
      <c r="E89" s="402">
        <v>8970.6740000000009</v>
      </c>
      <c r="F89" s="1"/>
      <c r="G89" s="225"/>
      <c r="H89" s="452"/>
      <c r="I89" s="142"/>
      <c r="J89" s="142"/>
      <c r="K89" s="143"/>
      <c r="L89" s="143"/>
      <c r="M89" s="143"/>
    </row>
    <row r="90" spans="1:13" ht="13.15">
      <c r="B90" s="946" t="s">
        <v>41</v>
      </c>
      <c r="C90" s="402">
        <v>38633.877999999997</v>
      </c>
      <c r="D90" s="402">
        <v>50955.684999999998</v>
      </c>
      <c r="E90" s="402">
        <v>92336.835000000006</v>
      </c>
      <c r="F90" s="1"/>
      <c r="G90" s="225"/>
      <c r="H90" s="452"/>
      <c r="I90" s="142"/>
      <c r="J90" s="142"/>
      <c r="K90" s="143"/>
      <c r="L90" s="143"/>
      <c r="M90" s="143"/>
    </row>
    <row r="91" spans="1:13" ht="13.15">
      <c r="B91" s="946" t="s">
        <v>552</v>
      </c>
      <c r="C91" s="402">
        <v>152262.899</v>
      </c>
      <c r="D91" s="402">
        <v>107251.42200000001</v>
      </c>
      <c r="E91" s="402">
        <v>27555.284</v>
      </c>
      <c r="F91" s="1"/>
      <c r="G91" s="225"/>
      <c r="H91" s="452"/>
      <c r="I91" s="142"/>
      <c r="J91" s="142"/>
      <c r="K91" s="143"/>
      <c r="L91" s="143"/>
      <c r="M91" s="143"/>
    </row>
    <row r="92" spans="1:13" ht="13.15">
      <c r="B92" s="946" t="s">
        <v>2</v>
      </c>
      <c r="C92" s="402">
        <v>76781.606</v>
      </c>
      <c r="D92" s="402">
        <v>80050.816999999995</v>
      </c>
      <c r="E92" s="402">
        <v>24298.194</v>
      </c>
      <c r="F92" s="1"/>
      <c r="G92" s="225"/>
      <c r="H92" s="452"/>
      <c r="I92" s="142"/>
      <c r="J92" s="142"/>
      <c r="K92" s="143"/>
      <c r="L92" s="143"/>
      <c r="M92" s="143"/>
    </row>
    <row r="93" spans="1:13" ht="13.15">
      <c r="B93" s="946" t="s">
        <v>553</v>
      </c>
      <c r="C93" s="402">
        <v>63821.644</v>
      </c>
      <c r="D93" s="402">
        <v>41440.14</v>
      </c>
      <c r="E93" s="402">
        <v>13239.49</v>
      </c>
      <c r="F93" s="1"/>
      <c r="G93" s="225"/>
      <c r="H93" s="452"/>
      <c r="I93" s="142"/>
      <c r="J93" s="142"/>
      <c r="K93" s="143"/>
      <c r="L93" s="143"/>
      <c r="M93" s="143"/>
    </row>
    <row r="94" spans="1:13" ht="13.15">
      <c r="B94" s="946" t="s">
        <v>8</v>
      </c>
      <c r="C94" s="402">
        <v>1728643.7309999999</v>
      </c>
      <c r="D94" s="402">
        <v>1268501.9809999999</v>
      </c>
      <c r="E94" s="402">
        <v>516871.30900000007</v>
      </c>
      <c r="F94" s="1"/>
      <c r="G94" s="225"/>
      <c r="H94" s="225"/>
      <c r="I94" s="72"/>
      <c r="J94" s="72"/>
      <c r="K94" s="2"/>
      <c r="L94" s="2"/>
      <c r="M94" s="2"/>
    </row>
    <row r="95" spans="1:13">
      <c r="A95" s="1051">
        <f>F95</f>
        <v>0</v>
      </c>
      <c r="B95" s="1051"/>
      <c r="C95" s="1051">
        <f>SUM(C75:C93)-C94</f>
        <v>0</v>
      </c>
      <c r="D95" s="1051">
        <f>SUM(D75:D93)-D94</f>
        <v>0</v>
      </c>
      <c r="E95" s="1051">
        <f>SUM(E75:E93)-E94</f>
        <v>0</v>
      </c>
      <c r="F95" s="1051">
        <f>SUM(C95:E95)</f>
        <v>0</v>
      </c>
    </row>
    <row r="97" spans="1:23" s="38" customFormat="1" ht="17.649999999999999">
      <c r="A97" s="169"/>
      <c r="B97" s="37" t="s">
        <v>133</v>
      </c>
      <c r="F97" s="11"/>
      <c r="J97" s="11" t="s">
        <v>1293</v>
      </c>
      <c r="K97"/>
      <c r="L97" s="820" t="s">
        <v>148</v>
      </c>
      <c r="M97" s="5" t="s">
        <v>64</v>
      </c>
    </row>
    <row r="99" spans="1:23" ht="13.15">
      <c r="B99" s="11" t="s">
        <v>1291</v>
      </c>
      <c r="C99" s="113" t="s">
        <v>1615</v>
      </c>
    </row>
    <row r="101" spans="1:23" ht="26.25" customHeight="1">
      <c r="B101" s="561" t="s">
        <v>61</v>
      </c>
      <c r="C101" s="1376" t="s">
        <v>382</v>
      </c>
      <c r="D101" s="1376"/>
      <c r="E101" s="1376"/>
      <c r="F101" s="1376"/>
      <c r="G101" s="1376"/>
      <c r="H101" s="1376"/>
      <c r="I101" s="1376"/>
      <c r="J101" s="1376"/>
      <c r="K101" s="1376"/>
      <c r="L101" s="1376"/>
      <c r="M101" s="1376"/>
    </row>
    <row r="103" spans="1:23" ht="13.15">
      <c r="B103" s="11" t="s">
        <v>62</v>
      </c>
      <c r="C103" s="113" t="s">
        <v>1713</v>
      </c>
    </row>
    <row r="104" spans="1:23">
      <c r="G104" s="146"/>
    </row>
    <row r="105" spans="1:23" ht="26.25">
      <c r="B105" s="273"/>
      <c r="C105" s="437" t="s">
        <v>561</v>
      </c>
      <c r="D105" s="273" t="s">
        <v>562</v>
      </c>
      <c r="E105" s="272"/>
      <c r="F105" s="146" t="s">
        <v>490</v>
      </c>
      <c r="H105" s="163"/>
      <c r="R105" s="73"/>
      <c r="S105" s="7"/>
      <c r="T105" s="7"/>
      <c r="U105" s="7"/>
      <c r="V105" s="7"/>
      <c r="W105" s="7"/>
    </row>
    <row r="106" spans="1:23" ht="13.15">
      <c r="B106" s="273" t="s">
        <v>40</v>
      </c>
      <c r="C106" s="695">
        <f>G106</f>
        <v>2967.2428071662698</v>
      </c>
      <c r="D106" s="399">
        <v>7429</v>
      </c>
      <c r="F106" s="692" t="s">
        <v>40</v>
      </c>
      <c r="G106" s="694">
        <f>$C$108*(Q347/(SUM($Q$347:$Q$350)))</f>
        <v>2967.2428071662698</v>
      </c>
      <c r="R106" s="73"/>
      <c r="S106" s="7"/>
      <c r="T106" s="7"/>
      <c r="U106" s="7"/>
      <c r="V106" s="7"/>
      <c r="W106" s="7"/>
    </row>
    <row r="107" spans="1:23" ht="13.15">
      <c r="B107" s="273" t="s">
        <v>248</v>
      </c>
      <c r="C107" s="695">
        <f>G107</f>
        <v>2034.7571928337302</v>
      </c>
      <c r="D107" s="399">
        <v>4386</v>
      </c>
      <c r="F107" s="693" t="s">
        <v>248</v>
      </c>
      <c r="G107" s="694">
        <f>$C$108*((SUM(Q348:Q350)/(SUM($Q$347:$Q$350))))</f>
        <v>2034.7571928337302</v>
      </c>
      <c r="R107" s="73"/>
      <c r="S107" s="7"/>
      <c r="T107" s="7"/>
      <c r="U107" s="7"/>
      <c r="V107" s="7"/>
      <c r="W107" s="7"/>
    </row>
    <row r="108" spans="1:23" ht="25.9">
      <c r="A108" s="1051">
        <f>D108</f>
        <v>0</v>
      </c>
      <c r="B108" s="430" t="s">
        <v>1059</v>
      </c>
      <c r="C108" s="396">
        <v>5002</v>
      </c>
      <c r="D108" s="235"/>
      <c r="R108" s="73"/>
      <c r="S108" s="7"/>
      <c r="T108" s="7"/>
      <c r="U108" s="7"/>
      <c r="V108" s="7"/>
      <c r="W108" s="7"/>
    </row>
    <row r="109" spans="1:23" ht="13.15">
      <c r="A109" s="449"/>
      <c r="B109" s="73"/>
      <c r="C109" s="359"/>
      <c r="D109" s="235"/>
      <c r="R109" s="73"/>
      <c r="S109" s="7"/>
      <c r="T109" s="7"/>
      <c r="U109" s="7"/>
      <c r="V109" s="7"/>
      <c r="W109" s="7"/>
    </row>
    <row r="110" spans="1:23" s="37" customFormat="1" ht="17.649999999999999">
      <c r="A110" s="170"/>
      <c r="B110" s="37" t="s">
        <v>63</v>
      </c>
      <c r="D110" s="126"/>
      <c r="E110" s="127"/>
      <c r="F110" s="11"/>
      <c r="J110" s="11" t="s">
        <v>1293</v>
      </c>
      <c r="K110"/>
      <c r="L110" s="820" t="s">
        <v>147</v>
      </c>
      <c r="M110" s="5" t="s">
        <v>64</v>
      </c>
      <c r="O110" s="126"/>
      <c r="P110" s="126"/>
      <c r="Q110" s="126"/>
      <c r="R110" s="73"/>
      <c r="S110" s="126"/>
      <c r="T110" s="126"/>
      <c r="U110" s="126"/>
      <c r="V110" s="126"/>
      <c r="W110" s="126"/>
    </row>
    <row r="111" spans="1:23" ht="13.15">
      <c r="D111" s="7"/>
      <c r="E111" s="124"/>
      <c r="F111" s="125"/>
      <c r="G111" s="123"/>
      <c r="H111" s="123"/>
      <c r="I111" s="123"/>
      <c r="J111" s="123"/>
      <c r="K111" s="123"/>
      <c r="L111" s="123"/>
      <c r="M111" s="123"/>
      <c r="N111" s="123"/>
      <c r="O111" s="7"/>
      <c r="P111" s="7"/>
      <c r="Q111" s="7"/>
      <c r="R111" s="233"/>
      <c r="S111" s="7"/>
      <c r="T111" s="7"/>
      <c r="U111" s="7"/>
      <c r="V111" s="7"/>
      <c r="W111" s="123"/>
    </row>
    <row r="112" spans="1:23" ht="13.15">
      <c r="B112" s="11" t="s">
        <v>1291</v>
      </c>
      <c r="C112" s="113" t="s">
        <v>1629</v>
      </c>
      <c r="D112" s="406"/>
      <c r="E112" s="406"/>
      <c r="F112" s="406"/>
      <c r="G112" s="406"/>
      <c r="H112" s="406"/>
      <c r="I112" s="406"/>
      <c r="J112" s="406"/>
      <c r="K112" s="406"/>
      <c r="L112" s="406"/>
      <c r="R112" s="233"/>
      <c r="S112" s="7"/>
      <c r="T112" s="7"/>
      <c r="U112" s="7"/>
      <c r="V112" s="7"/>
      <c r="W112" s="123"/>
    </row>
    <row r="113" spans="2:23" ht="13.15">
      <c r="C113" s="406"/>
      <c r="D113" s="406"/>
      <c r="E113" s="406"/>
      <c r="F113" s="413"/>
      <c r="G113" s="414"/>
      <c r="H113" s="414"/>
      <c r="I113" s="414"/>
      <c r="J113" s="414"/>
      <c r="K113" s="414"/>
      <c r="L113" s="414"/>
      <c r="M113" s="2"/>
      <c r="N113" s="2"/>
      <c r="O113" s="2"/>
      <c r="P113" s="2"/>
      <c r="R113" s="7"/>
      <c r="S113" s="7"/>
      <c r="T113" s="7"/>
      <c r="U113" s="7"/>
      <c r="V113" s="7"/>
      <c r="W113" s="123"/>
    </row>
    <row r="114" spans="2:23" ht="13.15">
      <c r="B114" s="11" t="s">
        <v>61</v>
      </c>
      <c r="C114" s="113" t="s">
        <v>1294</v>
      </c>
      <c r="D114" s="406"/>
      <c r="E114" s="406"/>
      <c r="F114" s="406"/>
      <c r="G114" s="406"/>
      <c r="H114" s="406"/>
      <c r="I114" s="406"/>
      <c r="J114" s="406"/>
      <c r="K114" s="406"/>
      <c r="L114" s="406"/>
      <c r="R114" s="234"/>
      <c r="S114" s="952"/>
      <c r="T114" s="952"/>
      <c r="U114" s="952"/>
      <c r="V114" s="952"/>
      <c r="W114" s="952"/>
    </row>
    <row r="115" spans="2:23">
      <c r="C115" s="406"/>
      <c r="D115" s="406"/>
      <c r="E115" s="406"/>
      <c r="F115" s="406"/>
      <c r="G115" s="406"/>
      <c r="H115" s="406"/>
      <c r="I115" s="406"/>
      <c r="J115" s="406"/>
      <c r="K115" s="406"/>
      <c r="L115" s="406"/>
      <c r="R115" s="73"/>
      <c r="S115" s="7"/>
      <c r="T115" s="144"/>
      <c r="U115" s="144"/>
      <c r="V115" s="144"/>
      <c r="W115" s="235"/>
    </row>
    <row r="116" spans="2:23" ht="13.15">
      <c r="B116" s="11" t="s">
        <v>62</v>
      </c>
      <c r="C116" s="725" t="s">
        <v>1714</v>
      </c>
      <c r="D116" s="725"/>
      <c r="E116" s="725"/>
      <c r="F116" s="725"/>
      <c r="G116" s="725"/>
      <c r="H116" s="725"/>
      <c r="I116" s="725"/>
      <c r="J116" s="725"/>
      <c r="K116" s="725"/>
      <c r="L116" s="725"/>
      <c r="R116" s="73"/>
      <c r="S116" s="7"/>
      <c r="T116" s="144"/>
      <c r="U116" s="144"/>
      <c r="V116" s="144"/>
      <c r="W116" s="235"/>
    </row>
    <row r="117" spans="2:23" ht="13.15">
      <c r="C117" s="725"/>
      <c r="D117" s="725"/>
      <c r="E117" s="725"/>
      <c r="F117" s="725"/>
      <c r="G117" s="725"/>
      <c r="H117" s="725"/>
      <c r="I117" s="725"/>
      <c r="J117" s="725"/>
      <c r="K117" s="725"/>
      <c r="L117" s="725"/>
      <c r="R117" s="73"/>
      <c r="S117" s="7"/>
      <c r="T117" s="144"/>
      <c r="U117" s="144"/>
      <c r="V117" s="144"/>
      <c r="W117" s="235"/>
    </row>
    <row r="118" spans="2:23" ht="28.9" customHeight="1">
      <c r="C118" s="1375" t="s">
        <v>1556</v>
      </c>
      <c r="D118" s="1377"/>
      <c r="E118" s="1377"/>
      <c r="F118" s="1377"/>
      <c r="G118" s="1377"/>
      <c r="H118" s="1377"/>
      <c r="I118" s="1377"/>
      <c r="J118" s="1377"/>
      <c r="K118" s="1377"/>
      <c r="L118" s="1377"/>
      <c r="M118" s="1377"/>
      <c r="R118" s="73"/>
      <c r="S118" s="228"/>
      <c r="T118" s="228"/>
      <c r="U118" s="228"/>
      <c r="V118" s="228"/>
      <c r="W118" s="228"/>
    </row>
    <row r="119" spans="2:23" ht="28.9" customHeight="1">
      <c r="C119" s="1377"/>
      <c r="D119" s="1377"/>
      <c r="E119" s="1377"/>
      <c r="F119" s="1377"/>
      <c r="G119" s="1377"/>
      <c r="H119" s="1377"/>
      <c r="I119" s="1377"/>
      <c r="J119" s="1377"/>
      <c r="K119" s="1377"/>
      <c r="L119" s="1377"/>
      <c r="M119" s="1377"/>
      <c r="R119" s="73"/>
      <c r="S119" s="228"/>
      <c r="T119" s="228"/>
      <c r="U119" s="228"/>
      <c r="V119" s="228"/>
      <c r="W119" s="228"/>
    </row>
    <row r="120" spans="2:23">
      <c r="D120" s="7"/>
      <c r="E120" s="123"/>
      <c r="F120" s="110"/>
      <c r="G120" s="108"/>
      <c r="H120" s="108"/>
      <c r="I120" s="108"/>
      <c r="J120" s="111"/>
      <c r="K120" s="112"/>
      <c r="L120" s="112"/>
      <c r="M120" s="112"/>
      <c r="N120" s="112"/>
      <c r="O120" s="7"/>
      <c r="P120" s="7"/>
      <c r="Q120" s="7"/>
      <c r="R120" s="7"/>
      <c r="S120" s="7"/>
      <c r="T120" s="7"/>
      <c r="U120" s="7"/>
      <c r="V120" s="7"/>
      <c r="W120" s="7"/>
    </row>
    <row r="121" spans="2:23" ht="13.15">
      <c r="B121" s="152" t="s">
        <v>312</v>
      </c>
      <c r="C121" s="310"/>
      <c r="D121" s="310"/>
      <c r="E121" s="310"/>
      <c r="F121" s="310"/>
      <c r="G121" s="108"/>
      <c r="H121" s="152" t="s">
        <v>315</v>
      </c>
      <c r="I121" s="11"/>
      <c r="J121" s="7"/>
      <c r="K121" s="123"/>
      <c r="L121" s="110"/>
      <c r="M121" s="112"/>
      <c r="N121" s="112"/>
      <c r="O121" s="7"/>
      <c r="P121" s="7"/>
      <c r="Q121" s="7"/>
      <c r="R121" s="7"/>
      <c r="S121" s="7"/>
      <c r="T121" s="7"/>
      <c r="U121" s="7"/>
      <c r="V121" s="7"/>
      <c r="W121" s="7"/>
    </row>
    <row r="122" spans="2:23" ht="13.15">
      <c r="B122" s="152"/>
      <c r="C122" s="11"/>
      <c r="D122" s="7"/>
      <c r="E122" s="123"/>
      <c r="F122" s="110"/>
      <c r="G122" s="108"/>
      <c r="H122" s="152"/>
      <c r="I122" s="11"/>
      <c r="J122" s="7"/>
      <c r="K122" s="123"/>
      <c r="L122" s="110"/>
      <c r="M122" s="112"/>
      <c r="N122" s="112"/>
      <c r="O122" s="7"/>
      <c r="P122" s="7"/>
      <c r="Q122" s="7"/>
      <c r="R122" s="7"/>
      <c r="S122" s="7"/>
      <c r="T122" s="7"/>
      <c r="U122" s="7"/>
      <c r="V122" s="7"/>
      <c r="W122" s="7"/>
    </row>
    <row r="123" spans="2:23" ht="13.15">
      <c r="C123" s="1372" t="s">
        <v>70</v>
      </c>
      <c r="D123" s="1373"/>
      <c r="E123" s="1373"/>
      <c r="F123" s="1374"/>
      <c r="G123" s="154"/>
      <c r="I123" s="1372" t="s">
        <v>70</v>
      </c>
      <c r="J123" s="1373"/>
      <c r="K123" s="1373"/>
      <c r="L123" s="1374"/>
      <c r="M123" s="112"/>
      <c r="N123" s="112"/>
      <c r="O123" s="7"/>
      <c r="P123" s="7"/>
      <c r="Q123" s="7"/>
    </row>
    <row r="124" spans="2:23" ht="13.15">
      <c r="B124" s="948" t="s">
        <v>45</v>
      </c>
      <c r="C124" s="13" t="s">
        <v>144</v>
      </c>
      <c r="D124" s="13" t="s">
        <v>145</v>
      </c>
      <c r="E124" s="13" t="s">
        <v>146</v>
      </c>
      <c r="F124" s="13" t="s">
        <v>147</v>
      </c>
      <c r="G124" s="7"/>
      <c r="H124" s="948" t="s">
        <v>45</v>
      </c>
      <c r="I124" s="948" t="s">
        <v>144</v>
      </c>
      <c r="J124" s="948" t="s">
        <v>145</v>
      </c>
      <c r="K124" s="948" t="s">
        <v>146</v>
      </c>
      <c r="L124" s="948" t="s">
        <v>147</v>
      </c>
      <c r="M124" s="112"/>
      <c r="N124" s="112"/>
      <c r="O124" s="144"/>
      <c r="P124" s="144"/>
      <c r="Q124" s="144"/>
      <c r="R124" s="144"/>
      <c r="S124" s="144"/>
    </row>
    <row r="125" spans="2:23" ht="13.15">
      <c r="B125" s="948" t="s">
        <v>48</v>
      </c>
      <c r="C125" s="416">
        <v>2847.7429999999999</v>
      </c>
      <c r="D125" s="416">
        <v>2860.2959999999998</v>
      </c>
      <c r="E125" s="416">
        <v>2880.8040000000001</v>
      </c>
      <c r="F125" s="417">
        <v>2791.0059999999999</v>
      </c>
      <c r="G125" s="7"/>
      <c r="H125" s="948" t="s">
        <v>48</v>
      </c>
      <c r="I125" s="407">
        <v>2033.1990000000001</v>
      </c>
      <c r="J125" s="407">
        <v>2259.585</v>
      </c>
      <c r="K125" s="407">
        <v>2121.453</v>
      </c>
      <c r="L125" s="418">
        <v>1943.1469999999999</v>
      </c>
      <c r="M125" s="112"/>
      <c r="N125" s="112"/>
      <c r="O125" s="144"/>
      <c r="P125" s="689"/>
      <c r="Q125" s="689"/>
      <c r="R125" s="689"/>
      <c r="S125" s="689"/>
    </row>
    <row r="126" spans="2:23" ht="13.15">
      <c r="B126" s="948" t="s">
        <v>49</v>
      </c>
      <c r="C126" s="416">
        <v>11374.647999999999</v>
      </c>
      <c r="D126" s="416">
        <v>11030.328</v>
      </c>
      <c r="E126" s="416">
        <v>10622.717000000001</v>
      </c>
      <c r="F126" s="417">
        <v>10320.877</v>
      </c>
      <c r="G126" s="7"/>
      <c r="H126" s="948" t="s">
        <v>49</v>
      </c>
      <c r="I126" s="407">
        <v>6163.0119999999997</v>
      </c>
      <c r="J126" s="407">
        <v>6535.6480000000001</v>
      </c>
      <c r="K126" s="407">
        <v>6788.9790000000003</v>
      </c>
      <c r="L126" s="418">
        <v>6685.5739999999996</v>
      </c>
      <c r="M126" s="112"/>
      <c r="N126" s="112"/>
      <c r="O126" s="144"/>
      <c r="P126" s="689"/>
      <c r="Q126" s="689"/>
      <c r="R126" s="689"/>
      <c r="S126" s="689"/>
    </row>
    <row r="127" spans="2:23" ht="13.15">
      <c r="B127" s="948" t="s">
        <v>50</v>
      </c>
      <c r="C127" s="416">
        <v>14157.402</v>
      </c>
      <c r="D127" s="416">
        <v>13691.514999999999</v>
      </c>
      <c r="E127" s="416">
        <v>13125.29</v>
      </c>
      <c r="F127" s="417">
        <v>12816.374</v>
      </c>
      <c r="G127" s="7"/>
      <c r="H127" s="948" t="s">
        <v>50</v>
      </c>
      <c r="I127" s="407">
        <v>5704.98</v>
      </c>
      <c r="J127" s="407">
        <v>5992.5230000000001</v>
      </c>
      <c r="K127" s="407">
        <v>6325.2839999999997</v>
      </c>
      <c r="L127" s="418">
        <v>6669.6729999999998</v>
      </c>
      <c r="M127" s="112"/>
      <c r="N127" s="112"/>
      <c r="O127" s="144"/>
      <c r="P127" s="689"/>
      <c r="Q127" s="689"/>
      <c r="R127" s="689"/>
      <c r="S127" s="689"/>
    </row>
    <row r="128" spans="2:23" ht="13.15">
      <c r="B128" s="948" t="s">
        <v>51</v>
      </c>
      <c r="C128" s="416">
        <v>12447.162</v>
      </c>
      <c r="D128" s="416">
        <v>12693.618</v>
      </c>
      <c r="E128" s="416">
        <v>12935.566000000001</v>
      </c>
      <c r="F128" s="417">
        <v>13057.665999999999</v>
      </c>
      <c r="G128" s="7"/>
      <c r="H128" s="948" t="s">
        <v>51</v>
      </c>
      <c r="I128" s="407">
        <v>4967.5919999999996</v>
      </c>
      <c r="J128" s="407">
        <v>5124.74</v>
      </c>
      <c r="K128" s="407">
        <v>5300.8050000000003</v>
      </c>
      <c r="L128" s="418">
        <v>5314.9709999999995</v>
      </c>
      <c r="M128" s="112"/>
      <c r="N128" s="112"/>
      <c r="O128" s="144"/>
      <c r="P128" s="689"/>
      <c r="Q128" s="689"/>
      <c r="R128" s="689"/>
      <c r="S128" s="689"/>
    </row>
    <row r="129" spans="1:19" ht="13.15">
      <c r="B129" s="948" t="s">
        <v>52</v>
      </c>
      <c r="C129" s="416">
        <v>11859.432000000001</v>
      </c>
      <c r="D129" s="416">
        <v>11662.832</v>
      </c>
      <c r="E129" s="416">
        <v>11263.594999999999</v>
      </c>
      <c r="F129" s="417">
        <v>10925.039000000001</v>
      </c>
      <c r="G129" s="7"/>
      <c r="H129" s="948" t="s">
        <v>52</v>
      </c>
      <c r="I129" s="407">
        <v>4616.3469999999998</v>
      </c>
      <c r="J129" s="407">
        <v>4770.4719999999998</v>
      </c>
      <c r="K129" s="407">
        <v>4699.9049999999997</v>
      </c>
      <c r="L129" s="418">
        <v>4577.4070000000002</v>
      </c>
      <c r="M129" s="112"/>
      <c r="N129" s="112"/>
      <c r="O129" s="144"/>
      <c r="P129" s="689"/>
      <c r="Q129" s="689"/>
      <c r="R129" s="689"/>
      <c r="S129" s="689"/>
    </row>
    <row r="130" spans="1:19" ht="13.15">
      <c r="B130" s="948" t="s">
        <v>53</v>
      </c>
      <c r="C130" s="416">
        <v>9449.9860000000008</v>
      </c>
      <c r="D130" s="416">
        <v>9585.625</v>
      </c>
      <c r="E130" s="416">
        <v>9904.4279999999999</v>
      </c>
      <c r="F130" s="417">
        <v>10186.906999999999</v>
      </c>
      <c r="G130" s="7"/>
      <c r="H130" s="948" t="s">
        <v>53</v>
      </c>
      <c r="I130" s="407">
        <v>3611.0360000000001</v>
      </c>
      <c r="J130" s="407">
        <v>3589.2890000000002</v>
      </c>
      <c r="K130" s="407">
        <v>3783.1260000000002</v>
      </c>
      <c r="L130" s="418">
        <v>3868.8710000000001</v>
      </c>
      <c r="M130" s="112"/>
      <c r="N130" s="112"/>
      <c r="O130" s="144"/>
      <c r="P130" s="144"/>
      <c r="Q130" s="144"/>
      <c r="R130" s="114"/>
      <c r="S130" s="114"/>
    </row>
    <row r="131" spans="1:19" ht="13.15">
      <c r="B131" s="948" t="s">
        <v>54</v>
      </c>
      <c r="C131" s="416">
        <v>8272.7849999999999</v>
      </c>
      <c r="D131" s="416">
        <v>7999.1030000000001</v>
      </c>
      <c r="E131" s="416">
        <v>7812.26</v>
      </c>
      <c r="F131" s="417">
        <v>7631.027</v>
      </c>
      <c r="G131" s="7"/>
      <c r="H131" s="948" t="s">
        <v>54</v>
      </c>
      <c r="I131" s="407">
        <v>2636.808</v>
      </c>
      <c r="J131" s="407">
        <v>2848.1370000000002</v>
      </c>
      <c r="K131" s="407">
        <v>2877.873</v>
      </c>
      <c r="L131" s="418">
        <v>2908.6559999999999</v>
      </c>
      <c r="M131" s="112"/>
      <c r="N131" s="112"/>
      <c r="O131" s="144"/>
      <c r="P131" s="144"/>
      <c r="Q131" s="144"/>
      <c r="R131" s="144"/>
      <c r="S131" s="144"/>
    </row>
    <row r="132" spans="1:19" ht="13.15">
      <c r="B132" s="948" t="s">
        <v>55</v>
      </c>
      <c r="C132" s="416">
        <v>6068.8040000000001</v>
      </c>
      <c r="D132" s="416">
        <v>5601.3490000000002</v>
      </c>
      <c r="E132" s="416">
        <v>5278.32</v>
      </c>
      <c r="F132" s="417">
        <v>4891.9189999999999</v>
      </c>
      <c r="G132" s="7"/>
      <c r="H132" s="948" t="s">
        <v>55</v>
      </c>
      <c r="I132" s="407">
        <v>1710.2339999999999</v>
      </c>
      <c r="J132" s="407">
        <v>1564.366</v>
      </c>
      <c r="K132" s="407">
        <v>1519.2349999999999</v>
      </c>
      <c r="L132" s="418">
        <v>1491.454</v>
      </c>
      <c r="M132" s="112"/>
      <c r="N132" s="112"/>
      <c r="O132" s="144"/>
      <c r="P132" s="689"/>
      <c r="Q132" s="689"/>
      <c r="R132" s="689"/>
      <c r="S132" s="689"/>
    </row>
    <row r="133" spans="1:19" ht="13.15">
      <c r="B133" s="948" t="s">
        <v>56</v>
      </c>
      <c r="C133" s="416">
        <v>2121.165</v>
      </c>
      <c r="D133" s="416">
        <v>1934.2360000000001</v>
      </c>
      <c r="E133" s="416">
        <v>1754.6890000000001</v>
      </c>
      <c r="F133" s="417">
        <v>1666.309</v>
      </c>
      <c r="G133" s="7"/>
      <c r="H133" s="948" t="s">
        <v>56</v>
      </c>
      <c r="I133" s="407">
        <v>645.21900000000005</v>
      </c>
      <c r="J133" s="407">
        <v>583.995</v>
      </c>
      <c r="K133" s="407">
        <v>570.43899999999996</v>
      </c>
      <c r="L133" s="418">
        <v>527.88900000000001</v>
      </c>
      <c r="M133" s="112"/>
      <c r="N133" s="112"/>
      <c r="O133" s="144"/>
      <c r="P133" s="689"/>
      <c r="Q133" s="689"/>
      <c r="R133" s="689"/>
      <c r="S133" s="689"/>
    </row>
    <row r="134" spans="1:19" ht="13.15">
      <c r="B134" s="948" t="s">
        <v>57</v>
      </c>
      <c r="C134" s="416">
        <v>486.11099999999999</v>
      </c>
      <c r="D134" s="416">
        <v>479.98399999999998</v>
      </c>
      <c r="E134" s="416">
        <v>445.274</v>
      </c>
      <c r="F134" s="417">
        <v>426.363</v>
      </c>
      <c r="G134" s="7"/>
      <c r="H134" s="948" t="s">
        <v>57</v>
      </c>
      <c r="I134" s="407">
        <v>147.48599999999999</v>
      </c>
      <c r="J134" s="407">
        <v>158.78899999999999</v>
      </c>
      <c r="K134" s="407">
        <v>140.57599999999999</v>
      </c>
      <c r="L134" s="418">
        <v>142.21700000000001</v>
      </c>
      <c r="M134" s="112"/>
      <c r="N134" s="112"/>
      <c r="O134" s="144"/>
      <c r="P134" s="689"/>
      <c r="Q134" s="689"/>
      <c r="R134" s="689"/>
      <c r="S134" s="689"/>
    </row>
    <row r="135" spans="1:19" ht="13.15">
      <c r="B135" s="948" t="s">
        <v>8</v>
      </c>
      <c r="C135" s="408">
        <v>79085.238000000012</v>
      </c>
      <c r="D135" s="408">
        <v>77538.885999999999</v>
      </c>
      <c r="E135" s="408">
        <v>76022.943000000014</v>
      </c>
      <c r="F135" s="408">
        <v>74713.486999999979</v>
      </c>
      <c r="G135" s="7"/>
      <c r="H135" s="948" t="s">
        <v>8</v>
      </c>
      <c r="I135" s="408">
        <v>32235.913</v>
      </c>
      <c r="J135" s="408">
        <v>33427.544000000002</v>
      </c>
      <c r="K135" s="408">
        <v>34127.674999999996</v>
      </c>
      <c r="L135" s="408">
        <v>34129.858999999997</v>
      </c>
      <c r="M135" s="112"/>
      <c r="N135" s="112"/>
      <c r="O135" s="144"/>
      <c r="P135" s="689"/>
      <c r="Q135" s="689"/>
      <c r="R135" s="689"/>
      <c r="S135" s="689"/>
    </row>
    <row r="136" spans="1:19">
      <c r="A136" s="1051">
        <f>G136+M136</f>
        <v>0</v>
      </c>
      <c r="B136" s="1051"/>
      <c r="C136" s="1051">
        <f>SUM(C125:C134)-C135</f>
        <v>0</v>
      </c>
      <c r="D136" s="1051">
        <f t="shared" ref="D136:L136" si="0">SUM(D125:D134)-D135</f>
        <v>0</v>
      </c>
      <c r="E136" s="1051">
        <f t="shared" si="0"/>
        <v>0</v>
      </c>
      <c r="F136" s="1051">
        <f t="shared" si="0"/>
        <v>0</v>
      </c>
      <c r="G136" s="1051">
        <f>SUM(C136:F136)</f>
        <v>0</v>
      </c>
      <c r="H136" s="1051"/>
      <c r="I136" s="1051">
        <f t="shared" si="0"/>
        <v>0</v>
      </c>
      <c r="J136" s="1051">
        <f t="shared" si="0"/>
        <v>0</v>
      </c>
      <c r="K136" s="1051">
        <f t="shared" si="0"/>
        <v>0</v>
      </c>
      <c r="L136" s="1051">
        <f t="shared" si="0"/>
        <v>0</v>
      </c>
      <c r="M136" s="1051">
        <f>SUM(I136:L136)</f>
        <v>0</v>
      </c>
      <c r="N136" s="112"/>
      <c r="O136" s="144"/>
      <c r="P136" s="689"/>
      <c r="Q136" s="689"/>
      <c r="R136" s="689"/>
      <c r="S136" s="689"/>
    </row>
    <row r="137" spans="1:19">
      <c r="A137" s="171"/>
      <c r="M137" s="112"/>
      <c r="N137" s="112"/>
      <c r="O137" s="144"/>
      <c r="P137" s="144"/>
      <c r="Q137" s="144"/>
      <c r="R137" s="114"/>
      <c r="S137" s="114"/>
    </row>
    <row r="138" spans="1:19" ht="13.15">
      <c r="B138" s="152" t="s">
        <v>124</v>
      </c>
      <c r="D138" s="7"/>
      <c r="E138" s="123"/>
      <c r="F138" s="110"/>
      <c r="G138" s="108"/>
      <c r="H138" s="152" t="s">
        <v>130</v>
      </c>
      <c r="J138" s="7"/>
      <c r="K138" s="123"/>
      <c r="L138" s="110"/>
      <c r="M138" s="112"/>
      <c r="N138" s="112"/>
      <c r="O138" s="144"/>
      <c r="P138" s="144"/>
      <c r="Q138" s="144"/>
      <c r="R138" s="144"/>
      <c r="S138" s="144"/>
    </row>
    <row r="139" spans="1:19">
      <c r="D139" s="7"/>
      <c r="E139" s="123"/>
      <c r="F139" s="110"/>
      <c r="G139" s="108"/>
      <c r="J139" s="7"/>
      <c r="K139" s="123"/>
      <c r="L139" s="110"/>
      <c r="M139" s="112"/>
      <c r="N139" s="112"/>
      <c r="O139" s="144"/>
      <c r="P139" s="958"/>
      <c r="Q139" s="958"/>
      <c r="R139" s="958"/>
      <c r="S139" s="958"/>
    </row>
    <row r="140" spans="1:19" ht="13.15">
      <c r="C140" s="1372" t="s">
        <v>70</v>
      </c>
      <c r="D140" s="1373"/>
      <c r="E140" s="1373"/>
      <c r="F140" s="1374"/>
      <c r="G140" s="154"/>
      <c r="I140" s="1372" t="s">
        <v>70</v>
      </c>
      <c r="J140" s="1373"/>
      <c r="K140" s="1373"/>
      <c r="L140" s="1374"/>
      <c r="M140" s="112"/>
      <c r="N140" s="112"/>
      <c r="O140" s="144"/>
      <c r="P140" s="959"/>
      <c r="Q140" s="959"/>
      <c r="R140" s="959"/>
      <c r="S140" s="959"/>
    </row>
    <row r="141" spans="1:19" ht="13.15">
      <c r="B141" s="948" t="s">
        <v>45</v>
      </c>
      <c r="C141" s="948" t="str">
        <f>C124</f>
        <v>2014/15</v>
      </c>
      <c r="D141" s="948" t="str">
        <f>D124</f>
        <v>2015/16</v>
      </c>
      <c r="E141" s="948" t="str">
        <f>E124</f>
        <v>2016/17</v>
      </c>
      <c r="F141" s="948" t="str">
        <f>F124</f>
        <v>2017/18</v>
      </c>
      <c r="G141" s="7"/>
      <c r="H141" s="948" t="s">
        <v>45</v>
      </c>
      <c r="I141" s="948" t="str">
        <f>C141</f>
        <v>2014/15</v>
      </c>
      <c r="J141" s="948" t="str">
        <f>D141</f>
        <v>2015/16</v>
      </c>
      <c r="K141" s="948" t="str">
        <f>E141</f>
        <v>2016/17</v>
      </c>
      <c r="L141" s="948" t="str">
        <f>F141</f>
        <v>2017/18</v>
      </c>
      <c r="M141" s="112"/>
      <c r="N141" s="112"/>
      <c r="O141" s="144"/>
      <c r="P141" s="959"/>
      <c r="Q141" s="959"/>
      <c r="R141" s="959"/>
      <c r="S141" s="959"/>
    </row>
    <row r="142" spans="1:19" ht="13.15">
      <c r="B142" s="948" t="s">
        <v>48</v>
      </c>
      <c r="C142" s="407">
        <v>427.83600000000001</v>
      </c>
      <c r="D142" s="407">
        <v>452.89</v>
      </c>
      <c r="E142" s="407">
        <v>447.51100000000002</v>
      </c>
      <c r="F142" s="407">
        <v>461.73500000000001</v>
      </c>
      <c r="G142" s="7"/>
      <c r="H142" s="948" t="s">
        <v>48</v>
      </c>
      <c r="I142" s="407">
        <v>244.73500000000001</v>
      </c>
      <c r="J142" s="407">
        <v>318.12299999999999</v>
      </c>
      <c r="K142" s="407">
        <v>284.26299999999998</v>
      </c>
      <c r="L142" s="408">
        <v>262.61599999999999</v>
      </c>
      <c r="M142" s="112"/>
      <c r="N142" s="112"/>
      <c r="O142" s="144"/>
      <c r="P142" s="959"/>
      <c r="Q142" s="959"/>
      <c r="R142" s="959"/>
      <c r="S142" s="959"/>
    </row>
    <row r="143" spans="1:19" ht="13.15">
      <c r="B143" s="948" t="s">
        <v>49</v>
      </c>
      <c r="C143" s="407">
        <v>1337.6780000000001</v>
      </c>
      <c r="D143" s="407">
        <v>1313.107</v>
      </c>
      <c r="E143" s="407">
        <v>1320.3810000000001</v>
      </c>
      <c r="F143" s="407">
        <v>1271.345</v>
      </c>
      <c r="G143" s="7"/>
      <c r="H143" s="948" t="s">
        <v>49</v>
      </c>
      <c r="I143" s="407">
        <v>678.40200000000004</v>
      </c>
      <c r="J143" s="407">
        <v>755.23400000000004</v>
      </c>
      <c r="K143" s="407">
        <v>823.9</v>
      </c>
      <c r="L143" s="408">
        <v>813.75099999999998</v>
      </c>
      <c r="M143" s="112"/>
      <c r="N143" s="112"/>
      <c r="O143" s="144"/>
      <c r="P143" s="959"/>
      <c r="Q143" s="959"/>
      <c r="R143" s="959"/>
      <c r="S143" s="959"/>
    </row>
    <row r="144" spans="1:19" ht="13.15">
      <c r="B144" s="948" t="s">
        <v>50</v>
      </c>
      <c r="C144" s="407">
        <v>1109.569</v>
      </c>
      <c r="D144" s="407">
        <v>1183.932</v>
      </c>
      <c r="E144" s="407">
        <v>1115.884</v>
      </c>
      <c r="F144" s="407">
        <v>1082.232</v>
      </c>
      <c r="G144" s="7"/>
      <c r="H144" s="948" t="s">
        <v>50</v>
      </c>
      <c r="I144" s="407">
        <v>561.03099999999995</v>
      </c>
      <c r="J144" s="407">
        <v>523.51700000000005</v>
      </c>
      <c r="K144" s="407">
        <v>623.19100000000003</v>
      </c>
      <c r="L144" s="408">
        <v>629.32399999999996</v>
      </c>
      <c r="M144" s="112"/>
      <c r="N144" s="112"/>
      <c r="O144" s="144"/>
      <c r="P144" s="144"/>
      <c r="Q144" s="144"/>
      <c r="R144" s="114"/>
      <c r="S144" s="114"/>
    </row>
    <row r="145" spans="1:18" ht="13.15">
      <c r="B145" s="948" t="s">
        <v>51</v>
      </c>
      <c r="C145" s="407">
        <v>949.952</v>
      </c>
      <c r="D145" s="407">
        <v>1014.701</v>
      </c>
      <c r="E145" s="407">
        <v>1059.4690000000001</v>
      </c>
      <c r="F145" s="407">
        <v>1032.835</v>
      </c>
      <c r="G145" s="7"/>
      <c r="H145" s="948" t="s">
        <v>51</v>
      </c>
      <c r="I145" s="407">
        <v>381.40600000000001</v>
      </c>
      <c r="J145" s="407">
        <v>401.52300000000002</v>
      </c>
      <c r="K145" s="407">
        <v>464.334</v>
      </c>
      <c r="L145" s="408">
        <v>443.89600000000002</v>
      </c>
      <c r="M145" s="112"/>
      <c r="N145" s="112"/>
      <c r="O145" s="7"/>
      <c r="P145" s="7"/>
      <c r="Q145" s="7"/>
    </row>
    <row r="146" spans="1:18" ht="13.15">
      <c r="B146" s="948" t="s">
        <v>52</v>
      </c>
      <c r="C146" s="407">
        <v>948.16899999999998</v>
      </c>
      <c r="D146" s="407">
        <v>886.39200000000005</v>
      </c>
      <c r="E146" s="407">
        <v>868.19200000000001</v>
      </c>
      <c r="F146" s="407">
        <v>868.86800000000005</v>
      </c>
      <c r="G146" s="7"/>
      <c r="H146" s="948" t="s">
        <v>52</v>
      </c>
      <c r="I146" s="407">
        <v>373.26400000000001</v>
      </c>
      <c r="J146" s="407">
        <v>402.46</v>
      </c>
      <c r="K146" s="407">
        <v>411.09500000000003</v>
      </c>
      <c r="L146" s="408">
        <v>372.85599999999999</v>
      </c>
      <c r="M146" s="112"/>
      <c r="N146" s="112"/>
      <c r="O146" s="7"/>
      <c r="P146" s="7"/>
      <c r="Q146" s="7"/>
    </row>
    <row r="147" spans="1:18" ht="13.15">
      <c r="B147" s="948" t="s">
        <v>53</v>
      </c>
      <c r="C147" s="407">
        <v>839.5</v>
      </c>
      <c r="D147" s="407">
        <v>865.44200000000001</v>
      </c>
      <c r="E147" s="407">
        <v>849.07399999999996</v>
      </c>
      <c r="F147" s="407">
        <v>834.66</v>
      </c>
      <c r="G147" s="7"/>
      <c r="H147" s="948" t="s">
        <v>53</v>
      </c>
      <c r="I147" s="407">
        <v>327.14600000000002</v>
      </c>
      <c r="J147" s="407">
        <v>321.85700000000003</v>
      </c>
      <c r="K147" s="407">
        <v>353.17700000000002</v>
      </c>
      <c r="L147" s="408">
        <v>316.74200000000002</v>
      </c>
      <c r="M147" s="112"/>
      <c r="N147" s="112"/>
      <c r="O147" s="7"/>
      <c r="P147" s="7"/>
      <c r="Q147" s="7"/>
    </row>
    <row r="148" spans="1:18" ht="13.15">
      <c r="B148" s="948" t="s">
        <v>54</v>
      </c>
      <c r="C148" s="407">
        <v>590.99800000000005</v>
      </c>
      <c r="D148" s="407">
        <v>658.99800000000005</v>
      </c>
      <c r="E148" s="407">
        <v>698.06799999999998</v>
      </c>
      <c r="F148" s="407">
        <v>764.29</v>
      </c>
      <c r="G148" s="7"/>
      <c r="H148" s="948" t="s">
        <v>54</v>
      </c>
      <c r="I148" s="407">
        <v>188.64099999999999</v>
      </c>
      <c r="J148" s="407">
        <v>237.24100000000001</v>
      </c>
      <c r="K148" s="407">
        <v>281.40199999999999</v>
      </c>
      <c r="L148" s="408">
        <v>303.60599999999999</v>
      </c>
      <c r="M148" s="112"/>
      <c r="N148" s="112"/>
      <c r="O148" s="7"/>
      <c r="P148" s="7"/>
      <c r="Q148" s="7"/>
    </row>
    <row r="149" spans="1:18" ht="13.15">
      <c r="B149" s="948" t="s">
        <v>55</v>
      </c>
      <c r="C149" s="407">
        <v>157.643</v>
      </c>
      <c r="D149" s="407">
        <v>220.73</v>
      </c>
      <c r="E149" s="407">
        <v>299.33699999999999</v>
      </c>
      <c r="F149" s="407">
        <v>339.96800000000002</v>
      </c>
      <c r="G149" s="7"/>
      <c r="H149" s="948" t="s">
        <v>55</v>
      </c>
      <c r="I149" s="407">
        <v>42.216000000000001</v>
      </c>
      <c r="J149" s="407">
        <v>59.395000000000003</v>
      </c>
      <c r="K149" s="407">
        <v>85.335999999999999</v>
      </c>
      <c r="L149" s="408">
        <v>125.271</v>
      </c>
      <c r="M149" s="112"/>
      <c r="N149" s="112"/>
      <c r="O149" s="7"/>
      <c r="P149" s="7"/>
      <c r="Q149" s="7"/>
    </row>
    <row r="150" spans="1:18" ht="13.15">
      <c r="B150" s="948" t="s">
        <v>56</v>
      </c>
      <c r="C150" s="407">
        <v>30.331</v>
      </c>
      <c r="D150" s="407">
        <v>35.414999999999999</v>
      </c>
      <c r="E150" s="407">
        <v>48.625</v>
      </c>
      <c r="F150" s="407">
        <v>60.350999999999999</v>
      </c>
      <c r="G150" s="7"/>
      <c r="H150" s="948" t="s">
        <v>56</v>
      </c>
      <c r="I150" s="407">
        <v>9.0079999999999991</v>
      </c>
      <c r="J150" s="407">
        <v>18.059000000000001</v>
      </c>
      <c r="K150" s="407">
        <v>14.108000000000001</v>
      </c>
      <c r="L150" s="408">
        <v>25.044</v>
      </c>
      <c r="M150" s="112"/>
      <c r="N150" s="112"/>
      <c r="O150" s="7"/>
      <c r="P150" s="7"/>
      <c r="Q150" s="7"/>
    </row>
    <row r="151" spans="1:18" ht="13.15">
      <c r="B151" s="948" t="s">
        <v>57</v>
      </c>
      <c r="C151" s="407">
        <v>6.0890000000000004</v>
      </c>
      <c r="D151" s="407">
        <v>11.122</v>
      </c>
      <c r="E151" s="407">
        <v>19.259</v>
      </c>
      <c r="F151" s="407">
        <v>10.06</v>
      </c>
      <c r="G151" s="7"/>
      <c r="H151" s="948" t="s">
        <v>57</v>
      </c>
      <c r="I151" s="407">
        <v>4.0330000000000004</v>
      </c>
      <c r="J151" s="407">
        <v>0</v>
      </c>
      <c r="K151" s="407">
        <v>3.0350000000000001</v>
      </c>
      <c r="L151" s="408">
        <v>3.0070000000000001</v>
      </c>
      <c r="M151" s="112"/>
      <c r="N151" s="112"/>
      <c r="O151" s="7"/>
      <c r="P151" s="7"/>
      <c r="Q151" s="7"/>
    </row>
    <row r="152" spans="1:18" ht="13.15">
      <c r="B152" s="948" t="s">
        <v>8</v>
      </c>
      <c r="C152" s="407">
        <v>6397.7649999999994</v>
      </c>
      <c r="D152" s="407">
        <v>6642.7289999999994</v>
      </c>
      <c r="E152" s="407">
        <v>6725.7999999999993</v>
      </c>
      <c r="F152" s="407">
        <v>6726.3440000000001</v>
      </c>
      <c r="G152" s="7"/>
      <c r="H152" s="948" t="s">
        <v>8</v>
      </c>
      <c r="I152" s="407">
        <v>2809.8820000000001</v>
      </c>
      <c r="J152" s="407">
        <v>3037.4090000000001</v>
      </c>
      <c r="K152" s="407">
        <v>3343.8410000000003</v>
      </c>
      <c r="L152" s="407">
        <v>3296.1130000000003</v>
      </c>
      <c r="M152" s="112"/>
      <c r="N152" s="112"/>
      <c r="O152" s="228"/>
      <c r="P152" s="228"/>
      <c r="Q152" s="228"/>
      <c r="R152" s="228"/>
    </row>
    <row r="153" spans="1:18">
      <c r="A153" s="1051">
        <f>G153+M153</f>
        <v>0</v>
      </c>
      <c r="B153" s="1051"/>
      <c r="C153" s="1051">
        <f>SUM(C142:C151)-C152</f>
        <v>0</v>
      </c>
      <c r="D153" s="1051">
        <f>SUM(D142:D151)-D152</f>
        <v>0</v>
      </c>
      <c r="E153" s="1051">
        <f>SUM(E142:E151)-E152</f>
        <v>0</v>
      </c>
      <c r="F153" s="1051">
        <f>SUM(F142:F151)-F152</f>
        <v>0</v>
      </c>
      <c r="G153" s="1051">
        <f>SUM(C153:F153)</f>
        <v>0</v>
      </c>
      <c r="H153" s="1051"/>
      <c r="I153" s="1051">
        <f>SUM(I142:I151)-I152</f>
        <v>0</v>
      </c>
      <c r="J153" s="1051">
        <f>SUM(J142:J151)-J152</f>
        <v>0</v>
      </c>
      <c r="K153" s="1051">
        <f>SUM(K142:K151)-K152</f>
        <v>0</v>
      </c>
      <c r="L153" s="1051">
        <f>SUM(L142:L151)-L152</f>
        <v>0</v>
      </c>
      <c r="M153" s="1051">
        <f>SUM(I153:L153)</f>
        <v>0</v>
      </c>
      <c r="N153" s="112"/>
      <c r="O153" s="7"/>
      <c r="P153" s="7"/>
      <c r="Q153" s="7"/>
    </row>
    <row r="154" spans="1:18">
      <c r="D154" s="7"/>
      <c r="E154" s="123"/>
      <c r="F154" s="110"/>
      <c r="G154" s="108"/>
      <c r="J154" s="7"/>
      <c r="K154" s="123"/>
      <c r="L154" s="110"/>
      <c r="M154" s="112"/>
      <c r="N154" s="112"/>
      <c r="O154" s="7"/>
      <c r="P154" s="7"/>
      <c r="Q154" s="7"/>
    </row>
    <row r="155" spans="1:18" ht="13.15">
      <c r="A155" s="168"/>
      <c r="B155" s="152" t="s">
        <v>313</v>
      </c>
      <c r="C155" s="295"/>
      <c r="D155" s="7"/>
      <c r="E155" s="123"/>
      <c r="F155" s="110"/>
      <c r="G155" s="108"/>
      <c r="H155" s="152" t="s">
        <v>314</v>
      </c>
      <c r="J155" s="7"/>
      <c r="K155" s="123"/>
      <c r="L155" s="110"/>
      <c r="M155" s="112"/>
      <c r="N155" s="112"/>
      <c r="O155" s="7"/>
      <c r="P155" s="7"/>
      <c r="Q155" s="7"/>
    </row>
    <row r="156" spans="1:18" ht="13.15">
      <c r="B156" s="152"/>
      <c r="D156" s="7"/>
      <c r="E156" s="123"/>
      <c r="F156" s="110"/>
      <c r="G156" s="108"/>
      <c r="H156" s="152"/>
      <c r="J156" s="7"/>
      <c r="K156" s="123"/>
      <c r="L156" s="110"/>
      <c r="M156" s="112"/>
      <c r="N156" s="112"/>
      <c r="O156" s="434"/>
      <c r="P156" s="434"/>
      <c r="Q156" s="434"/>
    </row>
    <row r="157" spans="1:18" ht="13.15">
      <c r="C157" s="1372" t="s">
        <v>70</v>
      </c>
      <c r="D157" s="1373"/>
      <c r="E157" s="1373"/>
      <c r="F157" s="1374"/>
      <c r="G157" s="154"/>
      <c r="I157" s="1372" t="s">
        <v>70</v>
      </c>
      <c r="J157" s="1373"/>
      <c r="K157" s="1373"/>
      <c r="L157" s="1374"/>
      <c r="M157" s="112"/>
      <c r="N157" s="112"/>
      <c r="O157" s="112"/>
      <c r="P157" s="112"/>
      <c r="Q157" s="112"/>
    </row>
    <row r="158" spans="1:18" ht="13.15">
      <c r="B158" s="948" t="s">
        <v>45</v>
      </c>
      <c r="C158" s="948" t="str">
        <f>C141</f>
        <v>2014/15</v>
      </c>
      <c r="D158" s="948" t="str">
        <f>D141</f>
        <v>2015/16</v>
      </c>
      <c r="E158" s="948" t="str">
        <f>E141</f>
        <v>2016/17</v>
      </c>
      <c r="F158" s="948" t="str">
        <f>F141</f>
        <v>2017/18</v>
      </c>
      <c r="G158" s="7"/>
      <c r="H158" s="948" t="s">
        <v>45</v>
      </c>
      <c r="I158" s="948" t="str">
        <f>C158</f>
        <v>2014/15</v>
      </c>
      <c r="J158" s="948" t="str">
        <f>D158</f>
        <v>2015/16</v>
      </c>
      <c r="K158" s="948" t="str">
        <f>E158</f>
        <v>2016/17</v>
      </c>
      <c r="L158" s="948" t="str">
        <f>F158</f>
        <v>2017/18</v>
      </c>
      <c r="M158" s="112"/>
      <c r="N158" s="112"/>
      <c r="O158" s="7"/>
      <c r="P158" s="7"/>
      <c r="Q158" s="7"/>
    </row>
    <row r="159" spans="1:18" ht="13.15">
      <c r="B159" s="948" t="s">
        <v>48</v>
      </c>
      <c r="C159" s="407">
        <v>6933.759</v>
      </c>
      <c r="D159" s="407">
        <v>6988.7749999999996</v>
      </c>
      <c r="E159" s="407">
        <v>6733.058</v>
      </c>
      <c r="F159" s="419">
        <v>6459.6409999999996</v>
      </c>
      <c r="G159" s="7"/>
      <c r="H159" s="948" t="s">
        <v>48</v>
      </c>
      <c r="I159" s="407">
        <v>15069.620999999999</v>
      </c>
      <c r="J159" s="407">
        <v>15980.407999999999</v>
      </c>
      <c r="K159" s="419">
        <v>15494.489</v>
      </c>
      <c r="L159" s="419">
        <v>14607.054</v>
      </c>
      <c r="M159" s="112"/>
      <c r="N159" s="112"/>
      <c r="O159" s="7"/>
      <c r="P159" s="7"/>
      <c r="Q159" s="7"/>
    </row>
    <row r="160" spans="1:18" ht="13.15">
      <c r="B160" s="948" t="s">
        <v>49</v>
      </c>
      <c r="C160" s="407">
        <v>24584.797999999999</v>
      </c>
      <c r="D160" s="407">
        <v>23563.321</v>
      </c>
      <c r="E160" s="407">
        <v>22817.25</v>
      </c>
      <c r="F160" s="419">
        <v>22048.616999999998</v>
      </c>
      <c r="G160" s="7"/>
      <c r="H160" s="948" t="s">
        <v>49</v>
      </c>
      <c r="I160" s="407">
        <v>35259.934999999998</v>
      </c>
      <c r="J160" s="407">
        <v>36400.281999999999</v>
      </c>
      <c r="K160" s="419">
        <v>37317.269999999997</v>
      </c>
      <c r="L160" s="419">
        <v>36930.425000000003</v>
      </c>
      <c r="M160" s="112"/>
      <c r="N160" s="112"/>
      <c r="O160" s="7"/>
      <c r="P160" s="7"/>
      <c r="Q160" s="7"/>
    </row>
    <row r="161" spans="1:17" ht="13.15">
      <c r="B161" s="948" t="s">
        <v>50</v>
      </c>
      <c r="C161" s="407">
        <v>26775.131000000001</v>
      </c>
      <c r="D161" s="407">
        <v>25938.726999999999</v>
      </c>
      <c r="E161" s="407">
        <v>25408.423999999999</v>
      </c>
      <c r="F161" s="419">
        <v>24885.652999999998</v>
      </c>
      <c r="G161" s="7"/>
      <c r="H161" s="948" t="s">
        <v>50</v>
      </c>
      <c r="I161" s="407">
        <v>33437.275999999998</v>
      </c>
      <c r="J161" s="407">
        <v>33532.652000000002</v>
      </c>
      <c r="K161" s="419">
        <v>33831.14</v>
      </c>
      <c r="L161" s="419">
        <v>34477.616999999998</v>
      </c>
      <c r="M161" s="112"/>
      <c r="N161" s="112"/>
      <c r="O161" s="7"/>
      <c r="P161" s="7"/>
      <c r="Q161" s="7"/>
    </row>
    <row r="162" spans="1:17" ht="13.15">
      <c r="B162" s="948" t="s">
        <v>51</v>
      </c>
      <c r="C162" s="407">
        <v>22062.319</v>
      </c>
      <c r="D162" s="407">
        <v>22894.811000000002</v>
      </c>
      <c r="E162" s="407">
        <v>23254.292000000001</v>
      </c>
      <c r="F162" s="419">
        <v>23349.136999999999</v>
      </c>
      <c r="G162" s="7"/>
      <c r="H162" s="948" t="s">
        <v>51</v>
      </c>
      <c r="I162" s="407">
        <v>29843.833999999999</v>
      </c>
      <c r="J162" s="407">
        <v>30498.368999999999</v>
      </c>
      <c r="K162" s="419">
        <v>31207.823</v>
      </c>
      <c r="L162" s="419">
        <v>31142.34</v>
      </c>
      <c r="M162" s="112"/>
      <c r="N162" s="112"/>
      <c r="O162" s="7"/>
      <c r="P162" s="7"/>
      <c r="Q162" s="7"/>
    </row>
    <row r="163" spans="1:17" ht="13.15">
      <c r="B163" s="948" t="s">
        <v>52</v>
      </c>
      <c r="C163" s="407">
        <v>18393.990000000002</v>
      </c>
      <c r="D163" s="407">
        <v>18657.310000000001</v>
      </c>
      <c r="E163" s="407">
        <v>18642.689999999999</v>
      </c>
      <c r="F163" s="419">
        <v>18677.044000000002</v>
      </c>
      <c r="G163" s="7"/>
      <c r="H163" s="948" t="s">
        <v>52</v>
      </c>
      <c r="I163" s="407">
        <v>28149.198</v>
      </c>
      <c r="J163" s="407">
        <v>28883.213</v>
      </c>
      <c r="K163" s="419">
        <v>28883.945</v>
      </c>
      <c r="L163" s="419">
        <v>28677.062000000002</v>
      </c>
      <c r="M163" s="112"/>
      <c r="N163" s="112"/>
      <c r="O163" s="7"/>
      <c r="P163" s="7"/>
      <c r="Q163" s="7"/>
    </row>
    <row r="164" spans="1:17" ht="13.15">
      <c r="B164" s="948" t="s">
        <v>53</v>
      </c>
      <c r="C164" s="407">
        <v>14018.263000000001</v>
      </c>
      <c r="D164" s="407">
        <v>14119.406000000001</v>
      </c>
      <c r="E164" s="407">
        <v>14704.558000000001</v>
      </c>
      <c r="F164" s="419">
        <v>15214.387000000001</v>
      </c>
      <c r="G164" s="7"/>
      <c r="H164" s="948" t="s">
        <v>53</v>
      </c>
      <c r="I164" s="407">
        <v>24166.555</v>
      </c>
      <c r="J164" s="407">
        <v>24185.579000000002</v>
      </c>
      <c r="K164" s="419">
        <v>24692.986000000001</v>
      </c>
      <c r="L164" s="419">
        <v>25242.519</v>
      </c>
      <c r="M164" s="112"/>
      <c r="N164" s="112"/>
      <c r="O164" s="7"/>
      <c r="P164" s="7"/>
      <c r="Q164" s="7"/>
    </row>
    <row r="165" spans="1:17" ht="13.15">
      <c r="B165" s="948" t="s">
        <v>54</v>
      </c>
      <c r="C165" s="407">
        <v>12313.468999999999</v>
      </c>
      <c r="D165" s="407">
        <v>11884.325999999999</v>
      </c>
      <c r="E165" s="407">
        <v>11709.355</v>
      </c>
      <c r="F165" s="419">
        <v>11522.016</v>
      </c>
      <c r="G165" s="7"/>
      <c r="H165" s="948" t="s">
        <v>54</v>
      </c>
      <c r="I165" s="407">
        <v>18586.82</v>
      </c>
      <c r="J165" s="407">
        <v>19285.850999999999</v>
      </c>
      <c r="K165" s="419">
        <v>19913.25</v>
      </c>
      <c r="L165" s="419">
        <v>20341.769</v>
      </c>
      <c r="M165" s="112"/>
      <c r="N165" s="112"/>
      <c r="O165" s="7"/>
      <c r="P165" s="7"/>
      <c r="Q165" s="7"/>
    </row>
    <row r="166" spans="1:17" ht="13.15">
      <c r="B166" s="948" t="s">
        <v>55</v>
      </c>
      <c r="C166" s="407">
        <v>9577.8009999999995</v>
      </c>
      <c r="D166" s="407">
        <v>8819.9060000000009</v>
      </c>
      <c r="E166" s="407">
        <v>7965.0330000000004</v>
      </c>
      <c r="F166" s="419">
        <v>7284.8919999999998</v>
      </c>
      <c r="G166" s="7"/>
      <c r="H166" s="948" t="s">
        <v>55</v>
      </c>
      <c r="I166" s="407">
        <v>14366.928</v>
      </c>
      <c r="J166" s="407">
        <v>13091.38</v>
      </c>
      <c r="K166" s="419">
        <v>12322.597</v>
      </c>
      <c r="L166" s="419">
        <v>11735.861000000001</v>
      </c>
      <c r="M166" s="112"/>
      <c r="N166" s="112"/>
      <c r="O166" s="7"/>
      <c r="P166" s="7"/>
      <c r="Q166" s="7"/>
    </row>
    <row r="167" spans="1:17" ht="13.15">
      <c r="B167" s="948" t="s">
        <v>56</v>
      </c>
      <c r="C167" s="407">
        <v>2880.11</v>
      </c>
      <c r="D167" s="407">
        <v>2716.61</v>
      </c>
      <c r="E167" s="407">
        <v>2594.2660000000001</v>
      </c>
      <c r="F167" s="419">
        <v>2500.8200000000002</v>
      </c>
      <c r="G167" s="7"/>
      <c r="H167" s="948" t="s">
        <v>56</v>
      </c>
      <c r="I167" s="407">
        <v>4866.75</v>
      </c>
      <c r="J167" s="407">
        <v>4732.4470000000001</v>
      </c>
      <c r="K167" s="419">
        <v>4662.9620000000004</v>
      </c>
      <c r="L167" s="419">
        <v>4340.902</v>
      </c>
      <c r="M167" s="112"/>
      <c r="N167" s="112"/>
      <c r="O167" s="7"/>
      <c r="P167" s="7"/>
      <c r="Q167" s="7"/>
    </row>
    <row r="168" spans="1:17" ht="13.15">
      <c r="B168" s="948" t="s">
        <v>57</v>
      </c>
      <c r="C168" s="407">
        <v>450.84</v>
      </c>
      <c r="D168" s="407">
        <v>482.25599999999997</v>
      </c>
      <c r="E168" s="407">
        <v>461.49799999999999</v>
      </c>
      <c r="F168" s="419">
        <v>461.577</v>
      </c>
      <c r="G168" s="7"/>
      <c r="H168" s="948" t="s">
        <v>57</v>
      </c>
      <c r="I168" s="407">
        <v>786.35400000000004</v>
      </c>
      <c r="J168" s="407">
        <v>840.74599999999998</v>
      </c>
      <c r="K168" s="419">
        <v>829.40599999999995</v>
      </c>
      <c r="L168" s="419">
        <v>813.35500000000002</v>
      </c>
      <c r="M168" s="112"/>
      <c r="N168" s="112"/>
      <c r="O168" s="7"/>
      <c r="P168" s="7"/>
      <c r="Q168" s="7"/>
    </row>
    <row r="169" spans="1:17" ht="13.15">
      <c r="B169" s="948" t="s">
        <v>8</v>
      </c>
      <c r="C169" s="407">
        <v>137990.47999999998</v>
      </c>
      <c r="D169" s="407">
        <v>136065.44799999997</v>
      </c>
      <c r="E169" s="407">
        <v>134290.424</v>
      </c>
      <c r="F169" s="407">
        <v>132403.78400000001</v>
      </c>
      <c r="G169" s="7"/>
      <c r="H169" s="948" t="s">
        <v>8</v>
      </c>
      <c r="I169" s="407">
        <v>204533.27100000001</v>
      </c>
      <c r="J169" s="407">
        <v>207430.927</v>
      </c>
      <c r="K169" s="407">
        <v>209155.86800000002</v>
      </c>
      <c r="L169" s="407">
        <v>208308.90400000001</v>
      </c>
      <c r="M169" s="112"/>
      <c r="N169" s="112"/>
      <c r="O169" s="7"/>
      <c r="P169" s="7"/>
      <c r="Q169" s="7"/>
    </row>
    <row r="170" spans="1:17">
      <c r="A170" s="1051">
        <f>G170+M170</f>
        <v>0</v>
      </c>
      <c r="B170" s="1051"/>
      <c r="C170" s="1051">
        <f>SUM(C159:C168)-C169</f>
        <v>0</v>
      </c>
      <c r="D170" s="1051">
        <f>SUM(D159:D168)-D169</f>
        <v>0</v>
      </c>
      <c r="E170" s="1051">
        <f>SUM(E159:E168)-E169</f>
        <v>0</v>
      </c>
      <c r="F170" s="1051">
        <f>SUM(F159:F168)-F169</f>
        <v>0</v>
      </c>
      <c r="G170" s="1051">
        <f>SUM(C170:F170)</f>
        <v>0</v>
      </c>
      <c r="H170" s="1051"/>
      <c r="I170" s="1051">
        <f>SUM(I159:I168)-I169</f>
        <v>0</v>
      </c>
      <c r="J170" s="1051">
        <f>SUM(J159:J168)-J169</f>
        <v>0</v>
      </c>
      <c r="K170" s="1051">
        <f>SUM(K159:K168)-K169</f>
        <v>0</v>
      </c>
      <c r="L170" s="1051">
        <f>SUM(L159:L168)-L169</f>
        <v>0</v>
      </c>
      <c r="M170" s="1051">
        <f>SUM(I170:L170)</f>
        <v>0</v>
      </c>
      <c r="N170" s="112"/>
      <c r="O170" s="7"/>
      <c r="P170" s="7"/>
      <c r="Q170" s="7"/>
    </row>
    <row r="171" spans="1:17">
      <c r="A171" s="171"/>
      <c r="M171" s="112"/>
      <c r="N171" s="112"/>
      <c r="O171" s="7"/>
      <c r="P171" s="7"/>
      <c r="Q171" s="7"/>
    </row>
    <row r="172" spans="1:17" ht="13.15">
      <c r="B172" s="152" t="s">
        <v>125</v>
      </c>
      <c r="C172" s="114"/>
      <c r="D172" s="144"/>
      <c r="E172" s="153"/>
      <c r="F172" s="153"/>
      <c r="G172" s="108"/>
      <c r="H172" s="152" t="s">
        <v>129</v>
      </c>
      <c r="I172" s="114"/>
      <c r="J172" s="144"/>
      <c r="K172" s="153"/>
      <c r="L172" s="153"/>
      <c r="M172" s="112"/>
      <c r="N172" s="112"/>
      <c r="O172" s="7"/>
      <c r="P172" s="7"/>
      <c r="Q172" s="7"/>
    </row>
    <row r="173" spans="1:17">
      <c r="C173" s="114"/>
      <c r="D173" s="144"/>
      <c r="E173" s="153"/>
      <c r="F173" s="153"/>
      <c r="G173" s="108"/>
      <c r="I173" s="114"/>
      <c r="J173" s="144"/>
      <c r="K173" s="153"/>
      <c r="L173" s="153"/>
      <c r="M173" s="112"/>
      <c r="N173" s="112"/>
      <c r="O173" s="7"/>
      <c r="P173" s="7"/>
      <c r="Q173" s="7"/>
    </row>
    <row r="174" spans="1:17" ht="13.15">
      <c r="C174" s="1372" t="s">
        <v>70</v>
      </c>
      <c r="D174" s="1373"/>
      <c r="E174" s="1373"/>
      <c r="F174" s="1374"/>
      <c r="G174" s="154"/>
      <c r="I174" s="1372" t="s">
        <v>70</v>
      </c>
      <c r="J174" s="1373"/>
      <c r="K174" s="1373"/>
      <c r="L174" s="1374"/>
      <c r="M174" s="112"/>
      <c r="N174" s="112"/>
      <c r="O174" s="7"/>
      <c r="P174" s="7"/>
      <c r="Q174" s="7"/>
    </row>
    <row r="175" spans="1:17" ht="13.15">
      <c r="B175" s="948" t="s">
        <v>45</v>
      </c>
      <c r="C175" s="948" t="str">
        <f>C141</f>
        <v>2014/15</v>
      </c>
      <c r="D175" s="948" t="str">
        <f>D141</f>
        <v>2015/16</v>
      </c>
      <c r="E175" s="948" t="str">
        <f>E141</f>
        <v>2016/17</v>
      </c>
      <c r="F175" s="948" t="str">
        <f>F141</f>
        <v>2017/18</v>
      </c>
      <c r="G175" s="7"/>
      <c r="H175" s="948" t="s">
        <v>45</v>
      </c>
      <c r="I175" s="948" t="str">
        <f>C175</f>
        <v>2014/15</v>
      </c>
      <c r="J175" s="948" t="str">
        <f>D175</f>
        <v>2015/16</v>
      </c>
      <c r="K175" s="948" t="str">
        <f>E175</f>
        <v>2016/17</v>
      </c>
      <c r="L175" s="948" t="str">
        <f>F175</f>
        <v>2017/18</v>
      </c>
      <c r="M175" s="112"/>
      <c r="N175" s="112"/>
      <c r="O175" s="7"/>
      <c r="P175" s="7"/>
      <c r="Q175" s="7"/>
    </row>
    <row r="176" spans="1:17" ht="13.15">
      <c r="B176" s="948" t="s">
        <v>48</v>
      </c>
      <c r="C176" s="407">
        <v>921.96400000000006</v>
      </c>
      <c r="D176" s="407">
        <v>943.29899999999998</v>
      </c>
      <c r="E176" s="407">
        <v>838.40300000000002</v>
      </c>
      <c r="F176" s="407">
        <v>866.98500000000001</v>
      </c>
      <c r="G176" s="7"/>
      <c r="H176" s="948" t="s">
        <v>48</v>
      </c>
      <c r="I176" s="407">
        <v>1620.818</v>
      </c>
      <c r="J176" s="407">
        <v>1707.5840000000001</v>
      </c>
      <c r="K176" s="407">
        <v>1782.3620000000001</v>
      </c>
      <c r="L176" s="407">
        <v>1613.4169999999999</v>
      </c>
      <c r="M176" s="112"/>
      <c r="N176" s="112"/>
      <c r="O176" s="7"/>
      <c r="P176" s="7"/>
      <c r="Q176" s="7"/>
    </row>
    <row r="177" spans="1:22" ht="13.15">
      <c r="B177" s="948" t="s">
        <v>49</v>
      </c>
      <c r="C177" s="407">
        <v>2555.19</v>
      </c>
      <c r="D177" s="407">
        <v>2616.9720000000002</v>
      </c>
      <c r="E177" s="407">
        <v>2588.8829999999998</v>
      </c>
      <c r="F177" s="407">
        <v>2481.25</v>
      </c>
      <c r="G177" s="7"/>
      <c r="H177" s="948" t="s">
        <v>49</v>
      </c>
      <c r="I177" s="407">
        <v>3394.7719999999999</v>
      </c>
      <c r="J177" s="407">
        <v>3386.9229999999998</v>
      </c>
      <c r="K177" s="407">
        <v>3713.067</v>
      </c>
      <c r="L177" s="407">
        <v>3640.404</v>
      </c>
      <c r="M177" s="112"/>
      <c r="N177" s="112"/>
      <c r="O177" s="7"/>
      <c r="P177" s="7"/>
      <c r="Q177" s="7"/>
    </row>
    <row r="178" spans="1:22" ht="13.15">
      <c r="B178" s="948" t="s">
        <v>50</v>
      </c>
      <c r="C178" s="407">
        <v>2474.6329999999998</v>
      </c>
      <c r="D178" s="407">
        <v>2273.2399999999998</v>
      </c>
      <c r="E178" s="407">
        <v>2385.81</v>
      </c>
      <c r="F178" s="407">
        <v>2127.94</v>
      </c>
      <c r="G178" s="7"/>
      <c r="H178" s="948" t="s">
        <v>50</v>
      </c>
      <c r="I178" s="407">
        <v>2813.933</v>
      </c>
      <c r="J178" s="407">
        <v>2835.5909999999999</v>
      </c>
      <c r="K178" s="407">
        <v>2932.5619999999999</v>
      </c>
      <c r="L178" s="407">
        <v>2957.8580000000002</v>
      </c>
      <c r="M178" s="112"/>
      <c r="N178" s="112"/>
      <c r="O178" s="7"/>
      <c r="P178" s="7"/>
      <c r="Q178" s="7"/>
    </row>
    <row r="179" spans="1:22" ht="13.15">
      <c r="B179" s="948" t="s">
        <v>51</v>
      </c>
      <c r="C179" s="407">
        <v>1816.7729999999999</v>
      </c>
      <c r="D179" s="407">
        <v>1999.854</v>
      </c>
      <c r="E179" s="407">
        <v>2037.771</v>
      </c>
      <c r="F179" s="407">
        <v>1991.191</v>
      </c>
      <c r="G179" s="7"/>
      <c r="H179" s="948" t="s">
        <v>51</v>
      </c>
      <c r="I179" s="407">
        <v>2512.4059999999999</v>
      </c>
      <c r="J179" s="407">
        <v>2417.1579999999999</v>
      </c>
      <c r="K179" s="407">
        <v>2564.3919999999998</v>
      </c>
      <c r="L179" s="407">
        <v>2480.7510000000002</v>
      </c>
      <c r="M179" s="112"/>
      <c r="N179" s="112"/>
      <c r="O179" s="7"/>
      <c r="P179" s="7"/>
      <c r="Q179" s="7"/>
    </row>
    <row r="180" spans="1:22" ht="13.15">
      <c r="B180" s="948" t="s">
        <v>52</v>
      </c>
      <c r="C180" s="407">
        <v>1531.7059999999999</v>
      </c>
      <c r="D180" s="407">
        <v>1548.6220000000001</v>
      </c>
      <c r="E180" s="407">
        <v>1518.7460000000001</v>
      </c>
      <c r="F180" s="407">
        <v>1547.58</v>
      </c>
      <c r="G180" s="7"/>
      <c r="H180" s="948" t="s">
        <v>52</v>
      </c>
      <c r="I180" s="407">
        <v>2084.75</v>
      </c>
      <c r="J180" s="407">
        <v>2203.6909999999998</v>
      </c>
      <c r="K180" s="407">
        <v>2232.7530000000002</v>
      </c>
      <c r="L180" s="407">
        <v>2248.6030000000001</v>
      </c>
      <c r="M180" s="112"/>
      <c r="N180" s="112"/>
      <c r="O180" s="7"/>
      <c r="P180" s="7"/>
      <c r="Q180" s="7"/>
    </row>
    <row r="181" spans="1:22" ht="13.15">
      <c r="B181" s="948" t="s">
        <v>53</v>
      </c>
      <c r="C181" s="407">
        <v>1295.3910000000001</v>
      </c>
      <c r="D181" s="407">
        <v>1312.297</v>
      </c>
      <c r="E181" s="407">
        <v>1294.1289999999999</v>
      </c>
      <c r="F181" s="407">
        <v>1297.299</v>
      </c>
      <c r="G181" s="7"/>
      <c r="H181" s="948" t="s">
        <v>53</v>
      </c>
      <c r="I181" s="407">
        <v>1977.0050000000001</v>
      </c>
      <c r="J181" s="407">
        <v>1932.03</v>
      </c>
      <c r="K181" s="407">
        <v>2057.7310000000002</v>
      </c>
      <c r="L181" s="407">
        <v>2130.2779999999998</v>
      </c>
      <c r="M181" s="112"/>
      <c r="N181" s="112"/>
      <c r="O181" s="7"/>
      <c r="P181" s="7"/>
      <c r="Q181" s="7"/>
    </row>
    <row r="182" spans="1:22" ht="14.25">
      <c r="B182" s="948" t="s">
        <v>54</v>
      </c>
      <c r="C182" s="407">
        <v>937.57399999999996</v>
      </c>
      <c r="D182" s="407">
        <v>999.42499999999995</v>
      </c>
      <c r="E182" s="407">
        <v>1123.0820000000001</v>
      </c>
      <c r="F182" s="407">
        <v>1113.135</v>
      </c>
      <c r="G182" s="7"/>
      <c r="H182" s="948" t="s">
        <v>54</v>
      </c>
      <c r="I182" s="407">
        <v>1350.0709999999999</v>
      </c>
      <c r="J182" s="407">
        <v>1578.318</v>
      </c>
      <c r="K182" s="407">
        <v>1731.3610000000001</v>
      </c>
      <c r="L182" s="407">
        <v>1788.51</v>
      </c>
      <c r="M182" s="112"/>
      <c r="N182" s="241"/>
      <c r="O182" s="1"/>
      <c r="P182" s="1"/>
      <c r="Q182" s="1"/>
      <c r="R182" s="1"/>
      <c r="S182" s="1"/>
      <c r="T182" s="1"/>
      <c r="U182" s="1"/>
      <c r="V182" s="1"/>
    </row>
    <row r="183" spans="1:22" ht="14.25">
      <c r="B183" s="948" t="s">
        <v>55</v>
      </c>
      <c r="C183" s="407">
        <v>240.49600000000001</v>
      </c>
      <c r="D183" s="407">
        <v>301.90300000000002</v>
      </c>
      <c r="E183" s="407">
        <v>442.23899999999998</v>
      </c>
      <c r="F183" s="407">
        <v>502.82400000000001</v>
      </c>
      <c r="G183" s="7"/>
      <c r="H183" s="948" t="s">
        <v>55</v>
      </c>
      <c r="I183" s="407">
        <v>362.48899999999998</v>
      </c>
      <c r="J183" s="407">
        <v>474.44900000000001</v>
      </c>
      <c r="K183" s="407">
        <v>646.85</v>
      </c>
      <c r="L183" s="407">
        <v>874.57799999999997</v>
      </c>
      <c r="M183" s="112"/>
      <c r="N183" s="241"/>
      <c r="O183" s="1"/>
      <c r="P183" s="1"/>
      <c r="Q183" s="1"/>
      <c r="R183" s="1"/>
      <c r="S183" s="1"/>
      <c r="T183" s="1"/>
      <c r="U183" s="1"/>
      <c r="V183" s="1"/>
    </row>
    <row r="184" spans="1:22" ht="13.15">
      <c r="B184" s="948" t="s">
        <v>56</v>
      </c>
      <c r="C184" s="407">
        <v>28.312999999999999</v>
      </c>
      <c r="D184" s="407">
        <v>39.442999999999998</v>
      </c>
      <c r="E184" s="407">
        <v>81.995999999999995</v>
      </c>
      <c r="F184" s="407">
        <v>82.421999999999997</v>
      </c>
      <c r="G184" s="7"/>
      <c r="H184" s="948" t="s">
        <v>56</v>
      </c>
      <c r="I184" s="407">
        <v>53.191000000000003</v>
      </c>
      <c r="J184" s="407">
        <v>58.351999999999997</v>
      </c>
      <c r="K184" s="407">
        <v>106.527</v>
      </c>
      <c r="L184" s="407">
        <v>135.21100000000001</v>
      </c>
      <c r="M184" s="112"/>
      <c r="N184" s="242"/>
      <c r="O184" s="242"/>
      <c r="P184" s="242"/>
      <c r="Q184" s="242"/>
      <c r="R184" s="242"/>
      <c r="S184" s="242"/>
      <c r="T184" s="242"/>
      <c r="U184" s="242"/>
      <c r="V184" s="242"/>
    </row>
    <row r="185" spans="1:22" ht="13.15">
      <c r="B185" s="948" t="s">
        <v>57</v>
      </c>
      <c r="C185" s="407">
        <v>8.1069999999999993</v>
      </c>
      <c r="D185" s="407">
        <v>13.143000000000001</v>
      </c>
      <c r="E185" s="407">
        <v>16.193000000000001</v>
      </c>
      <c r="F185" s="407">
        <v>11.058</v>
      </c>
      <c r="G185" s="7"/>
      <c r="H185" s="948" t="s">
        <v>57</v>
      </c>
      <c r="I185" s="407">
        <v>9.0380000000000003</v>
      </c>
      <c r="J185" s="407">
        <v>8.0079999999999991</v>
      </c>
      <c r="K185" s="407">
        <v>17.093</v>
      </c>
      <c r="L185" s="407">
        <v>27.032</v>
      </c>
      <c r="M185" s="112"/>
      <c r="N185" s="243"/>
      <c r="O185" s="244"/>
      <c r="P185" s="242"/>
      <c r="Q185" s="244"/>
      <c r="R185" s="1"/>
      <c r="S185" s="244"/>
      <c r="T185" s="242"/>
      <c r="U185" s="242"/>
      <c r="V185" s="242"/>
    </row>
    <row r="186" spans="1:22" ht="13.15">
      <c r="B186" s="948" t="s">
        <v>8</v>
      </c>
      <c r="C186" s="407">
        <v>11810.146999999999</v>
      </c>
      <c r="D186" s="407">
        <v>12048.198</v>
      </c>
      <c r="E186" s="407">
        <v>12327.251999999997</v>
      </c>
      <c r="F186" s="407">
        <v>12021.684000000001</v>
      </c>
      <c r="G186" s="7"/>
      <c r="H186" s="948" t="s">
        <v>8</v>
      </c>
      <c r="I186" s="407">
        <v>16178.473000000002</v>
      </c>
      <c r="J186" s="407">
        <v>16602.103999999999</v>
      </c>
      <c r="K186" s="407">
        <v>17784.697999999997</v>
      </c>
      <c r="L186" s="407">
        <v>17896.642</v>
      </c>
      <c r="M186" s="112"/>
      <c r="N186" s="243"/>
      <c r="O186" s="244"/>
      <c r="P186" s="1"/>
      <c r="Q186" s="244"/>
      <c r="R186" s="1"/>
      <c r="S186" s="244"/>
      <c r="T186" s="1"/>
      <c r="U186" s="1"/>
      <c r="V186" s="1"/>
    </row>
    <row r="187" spans="1:22" ht="13.15">
      <c r="A187" s="1051">
        <f>G187+M187</f>
        <v>0</v>
      </c>
      <c r="B187" s="1051"/>
      <c r="C187" s="1051">
        <f>SUM(C176:C185)-C186</f>
        <v>0</v>
      </c>
      <c r="D187" s="1051">
        <f>SUM(D176:D185)-D186</f>
        <v>0</v>
      </c>
      <c r="E187" s="1051">
        <f>SUM(E176:E185)-E186</f>
        <v>0</v>
      </c>
      <c r="F187" s="1051">
        <f>SUM(F176:F185)-F186</f>
        <v>0</v>
      </c>
      <c r="G187" s="1051">
        <f>SUM(C187:F187)</f>
        <v>0</v>
      </c>
      <c r="H187" s="1051"/>
      <c r="I187" s="1051">
        <f>SUM(I176:I185)-I186</f>
        <v>0</v>
      </c>
      <c r="J187" s="1051">
        <f>SUM(J176:J185)-J186</f>
        <v>0</v>
      </c>
      <c r="K187" s="1051">
        <f>SUM(K176:K185)-K186</f>
        <v>0</v>
      </c>
      <c r="L187" s="1051">
        <f>SUM(L176:L185)-L186</f>
        <v>0</v>
      </c>
      <c r="M187" s="1051">
        <f>SUM(I187:L187)</f>
        <v>0</v>
      </c>
      <c r="N187" s="243"/>
      <c r="O187" s="244"/>
      <c r="P187" s="1"/>
      <c r="Q187" s="244"/>
      <c r="R187" s="1"/>
      <c r="S187" s="244"/>
      <c r="T187" s="1"/>
      <c r="U187" s="1"/>
      <c r="V187" s="1"/>
    </row>
    <row r="188" spans="1:22" ht="13.15">
      <c r="C188" s="295"/>
      <c r="D188" s="295"/>
      <c r="E188" s="295"/>
      <c r="F188" s="295"/>
      <c r="G188" s="108"/>
      <c r="H188" s="108"/>
      <c r="I188" s="108"/>
      <c r="J188" s="111"/>
      <c r="K188" s="112"/>
      <c r="L188" s="112"/>
      <c r="M188" s="112"/>
      <c r="N188" s="243"/>
      <c r="O188" s="244"/>
      <c r="P188" s="1"/>
      <c r="Q188" s="244"/>
      <c r="R188" s="1"/>
      <c r="S188" s="244"/>
      <c r="T188" s="1"/>
      <c r="U188" s="1"/>
      <c r="V188" s="1"/>
    </row>
    <row r="189" spans="1:22" ht="17.649999999999999">
      <c r="B189" s="37" t="s">
        <v>616</v>
      </c>
      <c r="C189" s="37"/>
      <c r="D189" s="126"/>
      <c r="E189" s="127"/>
      <c r="F189" s="11"/>
      <c r="H189" s="11"/>
      <c r="J189" s="11" t="s">
        <v>1293</v>
      </c>
      <c r="L189" s="820" t="s">
        <v>148</v>
      </c>
      <c r="M189" s="5" t="s">
        <v>64</v>
      </c>
      <c r="N189" s="2"/>
      <c r="O189" s="244"/>
      <c r="P189" s="1"/>
      <c r="Q189" s="244"/>
      <c r="R189" s="1"/>
      <c r="S189" s="244"/>
      <c r="T189" s="1"/>
      <c r="U189" s="1"/>
      <c r="V189" s="1"/>
    </row>
    <row r="190" spans="1:22" ht="13.15">
      <c r="D190" s="7"/>
      <c r="E190" s="124"/>
      <c r="F190" s="125"/>
      <c r="G190" s="123"/>
      <c r="H190" s="123"/>
      <c r="I190" s="123"/>
      <c r="J190" s="123"/>
      <c r="K190" s="123"/>
      <c r="L190" s="123"/>
      <c r="M190" s="112"/>
      <c r="N190" s="243"/>
      <c r="O190" s="244"/>
      <c r="P190" s="1"/>
      <c r="Q190" s="244"/>
      <c r="R190" s="1"/>
      <c r="S190" s="244"/>
      <c r="T190" s="1"/>
      <c r="U190" s="1"/>
      <c r="V190" s="1"/>
    </row>
    <row r="191" spans="1:22" ht="13.15">
      <c r="B191" s="11" t="s">
        <v>1291</v>
      </c>
      <c r="C191" s="924" t="s">
        <v>1460</v>
      </c>
      <c r="F191" s="11"/>
      <c r="G191" s="7"/>
      <c r="H191" s="7"/>
      <c r="I191" s="262"/>
      <c r="J191" s="264"/>
      <c r="M191" s="112"/>
      <c r="N191" s="243"/>
      <c r="O191" s="244"/>
      <c r="P191" s="1"/>
      <c r="Q191" s="244"/>
      <c r="R191" s="1"/>
      <c r="S191" s="244"/>
      <c r="T191" s="1"/>
      <c r="U191" s="1"/>
      <c r="V191" s="1"/>
    </row>
    <row r="192" spans="1:22" ht="13.9">
      <c r="G192" s="7"/>
      <c r="H192" s="7"/>
      <c r="I192" s="262"/>
      <c r="M192" s="112"/>
      <c r="N192" s="245"/>
      <c r="O192" s="1"/>
      <c r="P192" s="1"/>
      <c r="Q192" s="1"/>
      <c r="R192" s="1"/>
      <c r="S192" s="1"/>
      <c r="T192" s="1"/>
      <c r="U192" s="1"/>
      <c r="V192" s="1"/>
    </row>
    <row r="193" spans="1:22" ht="14.25">
      <c r="B193" s="11" t="s">
        <v>61</v>
      </c>
      <c r="C193" s="113" t="s">
        <v>1295</v>
      </c>
      <c r="G193" s="7"/>
      <c r="H193" s="7"/>
      <c r="M193" s="112"/>
      <c r="N193" s="246"/>
      <c r="O193" s="1"/>
      <c r="P193" s="1"/>
      <c r="Q193" s="1"/>
      <c r="R193" s="1"/>
      <c r="S193" s="1"/>
      <c r="T193" s="1"/>
      <c r="U193" s="1"/>
      <c r="V193" s="1"/>
    </row>
    <row r="194" spans="1:22" ht="13.15">
      <c r="G194" s="7"/>
      <c r="H194" s="7"/>
      <c r="M194" s="112"/>
      <c r="N194" s="243"/>
      <c r="O194" s="243"/>
      <c r="P194" s="243"/>
      <c r="Q194" s="243"/>
      <c r="R194" s="243"/>
      <c r="S194" s="243"/>
      <c r="T194" s="243"/>
      <c r="U194" s="243"/>
      <c r="V194" s="243"/>
    </row>
    <row r="195" spans="1:22" ht="39" customHeight="1">
      <c r="B195" s="561" t="s">
        <v>62</v>
      </c>
      <c r="C195" s="1388" t="s">
        <v>1739</v>
      </c>
      <c r="D195" s="1389"/>
      <c r="E195" s="1389"/>
      <c r="F195" s="1389"/>
      <c r="G195" s="1389"/>
      <c r="H195" s="1389"/>
      <c r="I195" s="1389"/>
      <c r="J195" s="1389"/>
      <c r="K195" s="1389"/>
      <c r="L195" s="1105"/>
      <c r="M195" s="1105"/>
      <c r="N195" s="243"/>
      <c r="O195" s="244"/>
      <c r="P195" s="1"/>
      <c r="Q195" s="244"/>
      <c r="R195" s="242"/>
      <c r="S195" s="244"/>
      <c r="T195" s="242"/>
      <c r="U195" s="242"/>
      <c r="V195" s="242"/>
    </row>
    <row r="196" spans="1:22" ht="13.15">
      <c r="G196" s="7"/>
      <c r="H196" s="7"/>
      <c r="M196" s="112"/>
      <c r="N196" s="243"/>
      <c r="O196" s="244"/>
      <c r="P196" s="1"/>
      <c r="Q196" s="244"/>
      <c r="R196" s="1"/>
      <c r="S196" s="244"/>
      <c r="T196" s="1"/>
      <c r="U196" s="1"/>
      <c r="V196" s="1"/>
    </row>
    <row r="197" spans="1:22" ht="13.15">
      <c r="B197" s="157"/>
      <c r="C197" s="444" t="s">
        <v>147</v>
      </c>
      <c r="D197" s="444" t="s">
        <v>148</v>
      </c>
      <c r="E197" s="444" t="s">
        <v>149</v>
      </c>
      <c r="F197" s="444" t="s">
        <v>150</v>
      </c>
      <c r="G197" s="444" t="s">
        <v>151</v>
      </c>
      <c r="H197" s="444" t="s">
        <v>152</v>
      </c>
      <c r="I197" s="444" t="s">
        <v>153</v>
      </c>
      <c r="J197" s="239"/>
      <c r="K197" s="239"/>
      <c r="L197" s="112"/>
      <c r="M197" s="112"/>
      <c r="N197" s="243"/>
      <c r="O197" s="244"/>
      <c r="P197" s="1"/>
      <c r="Q197" s="244"/>
      <c r="R197" s="1"/>
      <c r="S197" s="244"/>
      <c r="T197" s="1"/>
      <c r="U197" s="1"/>
      <c r="V197" s="1"/>
    </row>
    <row r="198" spans="1:22" ht="13.15">
      <c r="B198" s="951" t="s">
        <v>238</v>
      </c>
      <c r="C198" s="448">
        <v>1</v>
      </c>
      <c r="D198" s="448">
        <v>1.019971966</v>
      </c>
      <c r="E198" s="448">
        <v>1.0158909570000001</v>
      </c>
      <c r="F198" s="448">
        <v>1.0426849869999999</v>
      </c>
      <c r="G198" s="448">
        <v>1.02739425</v>
      </c>
      <c r="H198" s="448">
        <v>1.0385466590000001</v>
      </c>
      <c r="I198" s="1167">
        <f>H198</f>
        <v>1.0385466590000001</v>
      </c>
      <c r="J198" s="240"/>
      <c r="K198" s="240"/>
      <c r="L198" s="112"/>
      <c r="M198" s="112"/>
      <c r="N198" s="243"/>
      <c r="O198" s="244"/>
      <c r="P198" s="1"/>
      <c r="Q198" s="244"/>
      <c r="R198" s="1"/>
      <c r="S198" s="244"/>
      <c r="T198" s="1"/>
      <c r="U198" s="1"/>
      <c r="V198" s="1"/>
    </row>
    <row r="199" spans="1:22" ht="13.15">
      <c r="B199" s="951" t="s">
        <v>253</v>
      </c>
      <c r="C199" s="448">
        <v>1</v>
      </c>
      <c r="D199" s="448">
        <v>1.019971966</v>
      </c>
      <c r="E199" s="448">
        <v>1.016682444</v>
      </c>
      <c r="F199" s="448">
        <v>1.052373631</v>
      </c>
      <c r="G199" s="448">
        <v>1.060388334</v>
      </c>
      <c r="H199" s="448">
        <v>1.1057164509999999</v>
      </c>
      <c r="I199" s="1167">
        <f t="shared" ref="I199:I203" si="1">H199</f>
        <v>1.1057164509999999</v>
      </c>
      <c r="J199" s="240"/>
      <c r="K199" s="240"/>
      <c r="L199" s="112"/>
      <c r="M199" s="112"/>
      <c r="N199" s="243"/>
      <c r="O199" s="244"/>
      <c r="P199" s="1"/>
      <c r="Q199" s="244"/>
      <c r="R199" s="1"/>
      <c r="S199" s="244"/>
      <c r="T199" s="1"/>
      <c r="U199" s="1"/>
      <c r="V199" s="1"/>
    </row>
    <row r="200" spans="1:22" ht="13.15">
      <c r="B200" s="951" t="s">
        <v>239</v>
      </c>
      <c r="C200" s="448">
        <v>1</v>
      </c>
      <c r="D200" s="448">
        <v>1.019971966</v>
      </c>
      <c r="E200" s="448">
        <v>1.045228949</v>
      </c>
      <c r="F200" s="448">
        <v>1.0910132079999999</v>
      </c>
      <c r="G200" s="448">
        <v>1.126294455</v>
      </c>
      <c r="H200" s="448">
        <v>1.1690530699999999</v>
      </c>
      <c r="I200" s="1167">
        <f t="shared" si="1"/>
        <v>1.1690530699999999</v>
      </c>
      <c r="J200" s="240"/>
      <c r="K200" s="240"/>
      <c r="L200" s="112"/>
      <c r="M200" s="112"/>
      <c r="N200" s="112"/>
      <c r="O200" s="7"/>
      <c r="P200" s="7"/>
      <c r="Q200" s="7"/>
    </row>
    <row r="201" spans="1:22" ht="13.15">
      <c r="B201" s="951" t="s">
        <v>240</v>
      </c>
      <c r="C201" s="448">
        <v>1</v>
      </c>
      <c r="D201" s="448">
        <v>1.0096103489999999</v>
      </c>
      <c r="E201" s="448">
        <v>1.0107877270000001</v>
      </c>
      <c r="F201" s="448">
        <v>1.004168894</v>
      </c>
      <c r="G201" s="448">
        <v>0.99763687999999995</v>
      </c>
      <c r="H201" s="448">
        <v>0.997019655</v>
      </c>
      <c r="I201" s="1167">
        <f t="shared" si="1"/>
        <v>0.997019655</v>
      </c>
      <c r="J201" s="240"/>
      <c r="K201" s="240"/>
      <c r="L201" s="112"/>
      <c r="M201" s="112"/>
      <c r="N201" s="112"/>
      <c r="O201" s="7"/>
      <c r="P201" s="7"/>
      <c r="Q201" s="7"/>
    </row>
    <row r="202" spans="1:22" ht="13.15">
      <c r="B202" s="951" t="s">
        <v>254</v>
      </c>
      <c r="C202" s="448">
        <v>1</v>
      </c>
      <c r="D202" s="448">
        <v>1.0138842299999999</v>
      </c>
      <c r="E202" s="448">
        <v>1.021644593</v>
      </c>
      <c r="F202" s="448">
        <v>1.030640703</v>
      </c>
      <c r="G202" s="448">
        <v>1.035470941</v>
      </c>
      <c r="H202" s="448">
        <v>1.039368641</v>
      </c>
      <c r="I202" s="1167">
        <f t="shared" si="1"/>
        <v>1.039368641</v>
      </c>
      <c r="J202" s="240"/>
      <c r="K202" s="240"/>
      <c r="L202" s="112"/>
      <c r="M202" s="112"/>
      <c r="N202" s="112"/>
      <c r="O202" s="7"/>
      <c r="P202" s="7"/>
      <c r="Q202" s="7"/>
    </row>
    <row r="203" spans="1:22" ht="13.15">
      <c r="B203" s="951" t="s">
        <v>241</v>
      </c>
      <c r="C203" s="448">
        <v>1</v>
      </c>
      <c r="D203" s="448">
        <v>1.0224319909999999</v>
      </c>
      <c r="E203" s="448">
        <v>1.03335066</v>
      </c>
      <c r="F203" s="448">
        <v>1.0447217660000001</v>
      </c>
      <c r="G203" s="448">
        <v>1.0526677929999999</v>
      </c>
      <c r="H203" s="448">
        <v>1.0619321749999999</v>
      </c>
      <c r="I203" s="1167">
        <f t="shared" si="1"/>
        <v>1.0619321749999999</v>
      </c>
      <c r="J203" s="240"/>
      <c r="K203" s="240"/>
      <c r="L203" s="112"/>
      <c r="M203" s="112"/>
      <c r="N203" s="112"/>
      <c r="O203" s="7"/>
      <c r="P203" s="7"/>
      <c r="Q203" s="7"/>
    </row>
    <row r="204" spans="1:22">
      <c r="D204" s="7"/>
      <c r="E204" s="123"/>
      <c r="F204" s="110"/>
      <c r="G204" s="108"/>
      <c r="H204" s="108"/>
      <c r="I204" s="108"/>
      <c r="J204" s="111"/>
      <c r="K204" s="112"/>
      <c r="L204" s="112"/>
      <c r="M204" s="112"/>
      <c r="N204" s="112"/>
      <c r="O204" s="7"/>
      <c r="P204" s="7"/>
      <c r="Q204" s="7"/>
    </row>
    <row r="205" spans="1:22" s="37" customFormat="1" ht="17.649999999999999">
      <c r="A205" s="170"/>
      <c r="B205" s="37" t="s">
        <v>154</v>
      </c>
      <c r="D205" s="126"/>
      <c r="E205" s="127"/>
      <c r="J205" s="11" t="s">
        <v>1293</v>
      </c>
      <c r="K205"/>
      <c r="L205" s="820" t="s">
        <v>147</v>
      </c>
      <c r="M205" s="5" t="s">
        <v>64</v>
      </c>
      <c r="O205" s="126"/>
      <c r="P205" s="126"/>
      <c r="Q205" s="126"/>
    </row>
    <row r="206" spans="1:22" ht="13.15">
      <c r="D206" s="7"/>
      <c r="E206" s="124"/>
      <c r="F206" s="125"/>
      <c r="G206" s="123"/>
      <c r="H206" s="123"/>
      <c r="I206" s="123"/>
      <c r="J206" s="123"/>
      <c r="K206" s="123"/>
      <c r="L206" s="123"/>
      <c r="M206" s="123"/>
      <c r="N206" s="123"/>
      <c r="O206" s="7"/>
      <c r="P206" s="7"/>
      <c r="Q206" s="7"/>
    </row>
    <row r="207" spans="1:22" ht="13.15">
      <c r="B207" s="11" t="s">
        <v>1291</v>
      </c>
      <c r="C207" s="113" t="s">
        <v>1629</v>
      </c>
      <c r="F207" s="11"/>
      <c r="G207" s="7"/>
      <c r="H207" s="7"/>
    </row>
    <row r="208" spans="1:22">
      <c r="C208" s="406"/>
      <c r="G208" s="7"/>
      <c r="H208" s="7"/>
    </row>
    <row r="209" spans="2:17" ht="13.15">
      <c r="B209" s="11" t="s">
        <v>61</v>
      </c>
      <c r="C209" s="113" t="s">
        <v>1296</v>
      </c>
      <c r="G209" s="7"/>
      <c r="H209" s="7"/>
    </row>
    <row r="210" spans="2:17">
      <c r="C210" s="406"/>
      <c r="G210" s="7"/>
      <c r="H210" s="7"/>
    </row>
    <row r="211" spans="2:17" ht="13.15" customHeight="1">
      <c r="B211" s="11" t="s">
        <v>62</v>
      </c>
      <c r="C211" s="725" t="s">
        <v>1714</v>
      </c>
      <c r="D211" s="725"/>
      <c r="E211" s="725"/>
      <c r="F211" s="725"/>
      <c r="G211" s="725"/>
      <c r="H211" s="725"/>
      <c r="I211" s="725"/>
      <c r="J211" s="725"/>
      <c r="K211" s="725"/>
      <c r="L211" s="725"/>
    </row>
    <row r="212" spans="2:17" ht="13.15">
      <c r="C212" s="725"/>
      <c r="D212" s="725"/>
      <c r="E212" s="725"/>
      <c r="F212" s="725"/>
      <c r="G212" s="725"/>
      <c r="H212" s="725"/>
      <c r="I212" s="725"/>
      <c r="J212" s="725"/>
      <c r="K212" s="725"/>
      <c r="L212" s="725"/>
    </row>
    <row r="213" spans="2:17" ht="13.15">
      <c r="B213" s="152" t="s">
        <v>126</v>
      </c>
      <c r="C213" s="295"/>
      <c r="D213" s="295"/>
      <c r="E213" s="295"/>
      <c r="F213" s="295"/>
      <c r="G213" s="108"/>
      <c r="H213" s="152" t="s">
        <v>128</v>
      </c>
      <c r="J213" s="7"/>
      <c r="K213" s="123"/>
      <c r="L213" s="110"/>
      <c r="M213" s="112"/>
      <c r="N213" s="112"/>
      <c r="O213" s="7"/>
      <c r="P213" s="7"/>
      <c r="Q213" s="7"/>
    </row>
    <row r="214" spans="2:17">
      <c r="C214" s="295"/>
      <c r="D214" s="295"/>
      <c r="E214" s="295"/>
      <c r="F214" s="295"/>
      <c r="G214" s="108"/>
      <c r="I214" s="295"/>
      <c r="J214" s="295"/>
      <c r="K214" s="295"/>
      <c r="L214" s="295"/>
      <c r="M214" s="112"/>
      <c r="N214" s="112"/>
      <c r="O214" s="7"/>
      <c r="P214" s="7"/>
      <c r="Q214" s="7"/>
    </row>
    <row r="215" spans="2:17" ht="13.15">
      <c r="C215" s="1372" t="s">
        <v>70</v>
      </c>
      <c r="D215" s="1373"/>
      <c r="E215" s="1373"/>
      <c r="F215" s="1374"/>
      <c r="G215" s="154"/>
      <c r="I215" s="1372" t="s">
        <v>70</v>
      </c>
      <c r="J215" s="1373"/>
      <c r="K215" s="1373"/>
      <c r="L215" s="1374"/>
      <c r="M215" s="112"/>
      <c r="N215" s="112"/>
      <c r="O215" s="7"/>
      <c r="P215" s="7"/>
      <c r="Q215" s="7"/>
    </row>
    <row r="216" spans="2:17" ht="13.15">
      <c r="B216" s="948" t="s">
        <v>45</v>
      </c>
      <c r="C216" s="948" t="str">
        <f>C175</f>
        <v>2014/15</v>
      </c>
      <c r="D216" s="948" t="str">
        <f>D175</f>
        <v>2015/16</v>
      </c>
      <c r="E216" s="948" t="str">
        <f>E175</f>
        <v>2016/17</v>
      </c>
      <c r="F216" s="948" t="str">
        <f>F175</f>
        <v>2017/18</v>
      </c>
      <c r="G216" s="7"/>
      <c r="H216" s="948" t="s">
        <v>45</v>
      </c>
      <c r="I216" s="948" t="str">
        <f>C216</f>
        <v>2014/15</v>
      </c>
      <c r="J216" s="948" t="str">
        <f>D216</f>
        <v>2015/16</v>
      </c>
      <c r="K216" s="948" t="str">
        <f>E216</f>
        <v>2016/17</v>
      </c>
      <c r="L216" s="948" t="str">
        <f>F216</f>
        <v>2017/18</v>
      </c>
      <c r="M216" s="112"/>
      <c r="N216" s="112"/>
      <c r="O216" s="7"/>
      <c r="P216" s="7"/>
      <c r="Q216" s="7"/>
    </row>
    <row r="217" spans="2:17" ht="13.15">
      <c r="B217" s="948" t="s">
        <v>48</v>
      </c>
      <c r="C217" s="407">
        <v>0</v>
      </c>
      <c r="D217" s="407">
        <v>0</v>
      </c>
      <c r="E217" s="293">
        <v>0</v>
      </c>
      <c r="F217" s="293">
        <v>0</v>
      </c>
      <c r="G217" s="7"/>
      <c r="H217" s="948" t="s">
        <v>48</v>
      </c>
      <c r="I217" s="412">
        <v>0</v>
      </c>
      <c r="J217" s="412">
        <v>0</v>
      </c>
      <c r="K217" s="412">
        <v>2.0009999999999999</v>
      </c>
      <c r="L217" s="1252">
        <v>0</v>
      </c>
      <c r="M217" s="112"/>
      <c r="N217" s="112"/>
      <c r="O217" s="7"/>
      <c r="P217" s="7"/>
      <c r="Q217" s="7"/>
    </row>
    <row r="218" spans="2:17" ht="13.15">
      <c r="B218" s="948" t="s">
        <v>49</v>
      </c>
      <c r="C218" s="407">
        <v>1.004</v>
      </c>
      <c r="D218" s="407">
        <v>1.0169999999999999</v>
      </c>
      <c r="E218" s="293">
        <v>2.0339999999999998</v>
      </c>
      <c r="F218" s="293">
        <v>0</v>
      </c>
      <c r="G218" s="7"/>
      <c r="H218" s="948" t="s">
        <v>49</v>
      </c>
      <c r="I218" s="412">
        <v>1.0009999999999999</v>
      </c>
      <c r="J218" s="412">
        <v>0</v>
      </c>
      <c r="K218" s="412">
        <v>1.0009999999999999</v>
      </c>
      <c r="L218" s="1252">
        <v>0</v>
      </c>
      <c r="M218" s="112"/>
      <c r="N218" s="112"/>
      <c r="O218" s="7"/>
      <c r="P218" s="7"/>
      <c r="Q218" s="7"/>
    </row>
    <row r="219" spans="2:17" ht="13.15">
      <c r="B219" s="948" t="s">
        <v>50</v>
      </c>
      <c r="C219" s="407">
        <v>6.077</v>
      </c>
      <c r="D219" s="407">
        <v>1.0169999999999999</v>
      </c>
      <c r="E219" s="293">
        <v>4.0519999999999996</v>
      </c>
      <c r="F219" s="293">
        <v>1.002</v>
      </c>
      <c r="G219" s="7"/>
      <c r="H219" s="948" t="s">
        <v>50</v>
      </c>
      <c r="I219" s="412">
        <v>1.0009999999999999</v>
      </c>
      <c r="J219" s="412">
        <v>0</v>
      </c>
      <c r="K219" s="412">
        <v>0</v>
      </c>
      <c r="L219" s="1252">
        <v>0</v>
      </c>
      <c r="M219" s="112"/>
      <c r="N219" s="112"/>
      <c r="O219" s="7"/>
      <c r="P219" s="7"/>
      <c r="Q219" s="7"/>
    </row>
    <row r="220" spans="2:17" ht="13.15">
      <c r="B220" s="948" t="s">
        <v>51</v>
      </c>
      <c r="C220" s="407">
        <v>5.0739999999999998</v>
      </c>
      <c r="D220" s="407">
        <v>1.0169999999999999</v>
      </c>
      <c r="E220" s="293">
        <v>3.0350000000000001</v>
      </c>
      <c r="F220" s="293">
        <v>3.0070000000000001</v>
      </c>
      <c r="G220" s="1040"/>
      <c r="H220" s="948" t="s">
        <v>51</v>
      </c>
      <c r="I220" s="412">
        <v>3.0030000000000001</v>
      </c>
      <c r="J220" s="412">
        <v>1.0009999999999999</v>
      </c>
      <c r="K220" s="412">
        <v>1.0169999999999999</v>
      </c>
      <c r="L220" s="1252">
        <v>1</v>
      </c>
      <c r="M220" s="112"/>
      <c r="N220" s="112"/>
      <c r="O220" s="7"/>
      <c r="P220" s="7"/>
      <c r="Q220" s="7"/>
    </row>
    <row r="221" spans="2:17" ht="13.15">
      <c r="B221" s="948" t="s">
        <v>52</v>
      </c>
      <c r="C221" s="407">
        <v>10.069000000000001</v>
      </c>
      <c r="D221" s="407">
        <v>9.1150000000000002</v>
      </c>
      <c r="E221" s="293">
        <v>5.085</v>
      </c>
      <c r="F221" s="293">
        <v>0</v>
      </c>
      <c r="G221" s="1040"/>
      <c r="H221" s="948" t="s">
        <v>52</v>
      </c>
      <c r="I221" s="412">
        <v>3.0179999999999998</v>
      </c>
      <c r="J221" s="412">
        <v>2.0049999999999999</v>
      </c>
      <c r="K221" s="412">
        <v>0</v>
      </c>
      <c r="L221" s="1252">
        <v>1</v>
      </c>
      <c r="M221" s="112"/>
      <c r="N221" s="112"/>
      <c r="O221" s="7"/>
      <c r="P221" s="7"/>
      <c r="Q221" s="7"/>
    </row>
    <row r="222" spans="2:17" ht="13.15">
      <c r="B222" s="948" t="s">
        <v>53</v>
      </c>
      <c r="C222" s="407">
        <v>22.213000000000001</v>
      </c>
      <c r="D222" s="407">
        <v>19.22</v>
      </c>
      <c r="E222" s="293">
        <v>8.1039999999999992</v>
      </c>
      <c r="F222" s="293">
        <v>9.0530000000000008</v>
      </c>
      <c r="G222" s="7"/>
      <c r="H222" s="948" t="s">
        <v>53</v>
      </c>
      <c r="I222" s="412">
        <v>8.0220000000000002</v>
      </c>
      <c r="J222" s="412">
        <v>8.0500000000000007</v>
      </c>
      <c r="K222" s="412">
        <v>5.0030000000000001</v>
      </c>
      <c r="L222" s="1252">
        <v>6.0129999999999999</v>
      </c>
      <c r="M222" s="112"/>
      <c r="N222" s="112"/>
      <c r="O222" s="7"/>
      <c r="P222" s="7"/>
      <c r="Q222" s="7"/>
    </row>
    <row r="223" spans="2:17" ht="13.15">
      <c r="B223" s="948" t="s">
        <v>54</v>
      </c>
      <c r="C223" s="407">
        <v>378.62400000000002</v>
      </c>
      <c r="D223" s="407">
        <v>283.21199999999999</v>
      </c>
      <c r="E223" s="293">
        <v>239.44800000000001</v>
      </c>
      <c r="F223" s="293">
        <v>139.71100000000001</v>
      </c>
      <c r="G223" s="7"/>
      <c r="H223" s="948" t="s">
        <v>54</v>
      </c>
      <c r="I223" s="412">
        <v>104.26900000000001</v>
      </c>
      <c r="J223" s="412">
        <v>92.468999999999994</v>
      </c>
      <c r="K223" s="412">
        <v>79.25</v>
      </c>
      <c r="L223" s="1252">
        <v>59.070999999999998</v>
      </c>
      <c r="M223" s="112"/>
      <c r="N223" s="112"/>
      <c r="O223" s="7"/>
      <c r="P223" s="7"/>
      <c r="Q223" s="7"/>
    </row>
    <row r="224" spans="2:17" ht="13.15">
      <c r="B224" s="948" t="s">
        <v>55</v>
      </c>
      <c r="C224" s="407">
        <v>1394.0889999999999</v>
      </c>
      <c r="D224" s="407">
        <v>1225.0050000000001</v>
      </c>
      <c r="E224" s="293">
        <v>1059.25</v>
      </c>
      <c r="F224" s="293">
        <v>756.17100000000005</v>
      </c>
      <c r="G224" s="7"/>
      <c r="H224" s="948" t="s">
        <v>55</v>
      </c>
      <c r="I224" s="412">
        <v>378.14499999999998</v>
      </c>
      <c r="J224" s="412">
        <v>337.678</v>
      </c>
      <c r="K224" s="412">
        <v>292.32799999999997</v>
      </c>
      <c r="L224" s="1252">
        <v>221.43</v>
      </c>
      <c r="M224" s="112"/>
      <c r="N224" s="112"/>
      <c r="O224" s="7"/>
      <c r="P224" s="7"/>
      <c r="Q224" s="7"/>
    </row>
    <row r="225" spans="1:17" ht="13.15">
      <c r="B225" s="948" t="s">
        <v>56</v>
      </c>
      <c r="C225" s="407">
        <v>737.69100000000003</v>
      </c>
      <c r="D225" s="407">
        <v>686.553</v>
      </c>
      <c r="E225" s="293">
        <v>544.18299999999999</v>
      </c>
      <c r="F225" s="293">
        <v>476.63600000000002</v>
      </c>
      <c r="G225" s="7"/>
      <c r="H225" s="948" t="s">
        <v>56</v>
      </c>
      <c r="I225" s="412">
        <v>236.81299999999999</v>
      </c>
      <c r="J225" s="412">
        <v>194.97399999999999</v>
      </c>
      <c r="K225" s="412">
        <v>172.77799999999999</v>
      </c>
      <c r="L225" s="1252">
        <v>154.26</v>
      </c>
      <c r="M225" s="112"/>
      <c r="N225" s="112"/>
      <c r="O225" s="7"/>
      <c r="P225" s="7"/>
      <c r="Q225" s="7"/>
    </row>
    <row r="226" spans="1:17" ht="13.15">
      <c r="B226" s="948" t="s">
        <v>57</v>
      </c>
      <c r="C226" s="407">
        <v>188.95599999999999</v>
      </c>
      <c r="D226" s="407">
        <v>198.5</v>
      </c>
      <c r="E226" s="293">
        <v>166.041</v>
      </c>
      <c r="F226" s="293">
        <v>144.82300000000001</v>
      </c>
      <c r="G226" s="7"/>
      <c r="H226" s="948" t="s">
        <v>57</v>
      </c>
      <c r="I226" s="412">
        <v>44.097999999999999</v>
      </c>
      <c r="J226" s="412">
        <v>57.350999999999999</v>
      </c>
      <c r="K226" s="412">
        <v>50.164999999999999</v>
      </c>
      <c r="L226" s="1252">
        <v>32.051000000000002</v>
      </c>
      <c r="M226" s="112"/>
      <c r="N226" s="112"/>
      <c r="O226" s="7"/>
      <c r="P226" s="7"/>
      <c r="Q226" s="7"/>
    </row>
    <row r="227" spans="1:17" ht="13.15">
      <c r="B227" s="948" t="s">
        <v>8</v>
      </c>
      <c r="C227" s="407">
        <v>2743.7970000000005</v>
      </c>
      <c r="D227" s="407">
        <v>2424.6559999999999</v>
      </c>
      <c r="E227" s="407">
        <v>2031.232</v>
      </c>
      <c r="F227" s="407">
        <v>1530.4030000000002</v>
      </c>
      <c r="G227" s="7"/>
      <c r="H227" s="948" t="s">
        <v>8</v>
      </c>
      <c r="I227" s="412">
        <v>779.36999999999989</v>
      </c>
      <c r="J227" s="412">
        <v>693.52799999999991</v>
      </c>
      <c r="K227" s="412">
        <v>603.54299999999989</v>
      </c>
      <c r="L227" s="412">
        <v>474.82499999999999</v>
      </c>
      <c r="M227" s="112"/>
      <c r="N227" s="112"/>
      <c r="O227" s="7"/>
      <c r="P227" s="7"/>
      <c r="Q227" s="7"/>
    </row>
    <row r="228" spans="1:17">
      <c r="A228" s="1051">
        <f>G228+M228</f>
        <v>0</v>
      </c>
      <c r="B228" s="1051"/>
      <c r="C228" s="1051">
        <f>SUM(C217:C226)-C227</f>
        <v>0</v>
      </c>
      <c r="D228" s="1051">
        <f t="shared" ref="D228:L228" si="2">SUM(D217:D226)-D227</f>
        <v>0</v>
      </c>
      <c r="E228" s="1051">
        <f t="shared" si="2"/>
        <v>0</v>
      </c>
      <c r="F228" s="1051">
        <f t="shared" si="2"/>
        <v>0</v>
      </c>
      <c r="G228" s="1051">
        <f>SUM(C228:F228)</f>
        <v>0</v>
      </c>
      <c r="H228" s="1051"/>
      <c r="I228" s="1051">
        <f t="shared" si="2"/>
        <v>0</v>
      </c>
      <c r="J228" s="1051">
        <f t="shared" si="2"/>
        <v>0</v>
      </c>
      <c r="K228" s="1051">
        <f t="shared" si="2"/>
        <v>0</v>
      </c>
      <c r="L228" s="1051">
        <f t="shared" si="2"/>
        <v>0</v>
      </c>
      <c r="M228" s="1051">
        <f>SUM(I228:L228)</f>
        <v>0</v>
      </c>
      <c r="N228" s="112"/>
      <c r="O228" s="7"/>
      <c r="P228" s="7"/>
      <c r="Q228" s="7"/>
    </row>
    <row r="229" spans="1:17">
      <c r="N229" s="112"/>
      <c r="O229" s="7"/>
      <c r="P229" s="7"/>
      <c r="Q229" s="7"/>
    </row>
    <row r="230" spans="1:17" ht="13.15">
      <c r="B230" s="152" t="s">
        <v>127</v>
      </c>
      <c r="D230" s="7"/>
      <c r="E230" s="123"/>
      <c r="F230" s="110"/>
      <c r="G230" s="108"/>
      <c r="H230" s="152" t="s">
        <v>131</v>
      </c>
      <c r="J230" s="7"/>
      <c r="K230" s="123"/>
      <c r="L230" s="110"/>
      <c r="M230" s="112"/>
      <c r="N230" s="112"/>
      <c r="O230" s="7"/>
      <c r="P230" s="7"/>
      <c r="Q230" s="7"/>
    </row>
    <row r="231" spans="1:17">
      <c r="C231" s="295"/>
      <c r="D231" s="295"/>
      <c r="E231" s="295"/>
      <c r="F231" s="295"/>
      <c r="G231" s="108"/>
      <c r="I231" s="295"/>
      <c r="J231" s="295"/>
      <c r="K231" s="295"/>
      <c r="L231" s="295"/>
      <c r="M231" s="112"/>
      <c r="N231" s="112"/>
      <c r="O231" s="7"/>
      <c r="P231" s="7"/>
      <c r="Q231" s="7"/>
    </row>
    <row r="232" spans="1:17" ht="13.15">
      <c r="C232" s="1372" t="s">
        <v>70</v>
      </c>
      <c r="D232" s="1373"/>
      <c r="E232" s="1373"/>
      <c r="F232" s="1374"/>
      <c r="G232" s="154"/>
      <c r="I232" s="1372" t="s">
        <v>70</v>
      </c>
      <c r="J232" s="1373"/>
      <c r="K232" s="1373"/>
      <c r="L232" s="1374"/>
      <c r="M232" s="112"/>
      <c r="N232" s="112"/>
      <c r="O232" s="7"/>
      <c r="P232" s="7"/>
      <c r="Q232" s="7"/>
    </row>
    <row r="233" spans="1:17" ht="13.15">
      <c r="B233" s="948" t="s">
        <v>45</v>
      </c>
      <c r="C233" s="948" t="str">
        <f>C216</f>
        <v>2014/15</v>
      </c>
      <c r="D233" s="948" t="str">
        <f>D216</f>
        <v>2015/16</v>
      </c>
      <c r="E233" s="948" t="str">
        <f>E216</f>
        <v>2016/17</v>
      </c>
      <c r="F233" s="948" t="str">
        <f>F216</f>
        <v>2017/18</v>
      </c>
      <c r="G233" s="7"/>
      <c r="H233" s="948" t="s">
        <v>45</v>
      </c>
      <c r="I233" s="948" t="str">
        <f>C233</f>
        <v>2014/15</v>
      </c>
      <c r="J233" s="948" t="str">
        <f>D233</f>
        <v>2015/16</v>
      </c>
      <c r="K233" s="948" t="str">
        <f>E233</f>
        <v>2016/17</v>
      </c>
      <c r="L233" s="948" t="str">
        <f>F233</f>
        <v>2017/18</v>
      </c>
      <c r="M233" s="112"/>
      <c r="N233" s="112"/>
      <c r="O233" s="7"/>
      <c r="P233" s="7"/>
      <c r="Q233" s="7"/>
    </row>
    <row r="234" spans="1:17" ht="13.15">
      <c r="B234" s="948" t="s">
        <v>48</v>
      </c>
      <c r="C234" s="407">
        <v>0</v>
      </c>
      <c r="D234" s="407">
        <v>0</v>
      </c>
      <c r="E234" s="293">
        <v>0</v>
      </c>
      <c r="F234" s="293">
        <v>0</v>
      </c>
      <c r="G234" s="7"/>
      <c r="H234" s="948" t="s">
        <v>48</v>
      </c>
      <c r="I234" s="407">
        <v>1.016</v>
      </c>
      <c r="J234" s="407">
        <v>0</v>
      </c>
      <c r="K234" s="407">
        <v>0</v>
      </c>
      <c r="L234" s="408">
        <v>1.006</v>
      </c>
      <c r="M234" s="112"/>
      <c r="N234" s="112"/>
      <c r="O234" s="7"/>
      <c r="P234" s="7"/>
      <c r="Q234" s="7"/>
    </row>
    <row r="235" spans="1:17" ht="13.15">
      <c r="B235" s="948" t="s">
        <v>49</v>
      </c>
      <c r="C235" s="407">
        <v>0</v>
      </c>
      <c r="D235" s="407">
        <v>2.0070000000000001</v>
      </c>
      <c r="E235" s="293">
        <v>1.0009999999999999</v>
      </c>
      <c r="F235" s="293">
        <v>0</v>
      </c>
      <c r="G235" s="7"/>
      <c r="H235" s="948" t="s">
        <v>49</v>
      </c>
      <c r="I235" s="407">
        <v>6.02</v>
      </c>
      <c r="J235" s="407">
        <v>0</v>
      </c>
      <c r="K235" s="407">
        <v>3.0179999999999998</v>
      </c>
      <c r="L235" s="408">
        <v>2</v>
      </c>
      <c r="M235" s="112"/>
      <c r="N235" s="112"/>
      <c r="O235" s="7"/>
      <c r="P235" s="7"/>
      <c r="Q235" s="7"/>
    </row>
    <row r="236" spans="1:17" ht="13.15">
      <c r="B236" s="948" t="s">
        <v>50</v>
      </c>
      <c r="C236" s="407">
        <v>6.0439999999999996</v>
      </c>
      <c r="D236" s="407">
        <v>6.1050000000000004</v>
      </c>
      <c r="E236" s="293">
        <v>1.0169999999999999</v>
      </c>
      <c r="F236" s="293">
        <v>0</v>
      </c>
      <c r="G236" s="7"/>
      <c r="H236" s="948" t="s">
        <v>50</v>
      </c>
      <c r="I236" s="407">
        <v>10.039</v>
      </c>
      <c r="J236" s="407">
        <v>5.0469999999999997</v>
      </c>
      <c r="K236" s="407">
        <v>1.0169999999999999</v>
      </c>
      <c r="L236" s="408">
        <v>2</v>
      </c>
      <c r="M236" s="112"/>
      <c r="N236" s="112"/>
      <c r="O236" s="7"/>
      <c r="P236" s="7"/>
      <c r="Q236" s="7"/>
    </row>
    <row r="237" spans="1:17" ht="13.15">
      <c r="B237" s="948" t="s">
        <v>51</v>
      </c>
      <c r="C237" s="407">
        <v>15.143000000000001</v>
      </c>
      <c r="D237" s="407">
        <v>9.1289999999999996</v>
      </c>
      <c r="E237" s="293">
        <v>6.0549999999999997</v>
      </c>
      <c r="F237" s="293">
        <v>4.0229999999999997</v>
      </c>
      <c r="G237" s="7"/>
      <c r="H237" s="948" t="s">
        <v>51</v>
      </c>
      <c r="I237" s="407">
        <v>12.04</v>
      </c>
      <c r="J237" s="407">
        <v>7.0279999999999996</v>
      </c>
      <c r="K237" s="407">
        <v>11.023999999999999</v>
      </c>
      <c r="L237" s="408">
        <v>3.0059999999999998</v>
      </c>
      <c r="M237" s="112"/>
      <c r="N237" s="112"/>
      <c r="O237" s="7"/>
      <c r="P237" s="7"/>
      <c r="Q237" s="7"/>
    </row>
    <row r="238" spans="1:17" ht="13.15">
      <c r="B238" s="948" t="s">
        <v>52</v>
      </c>
      <c r="C238" s="407">
        <v>20.183</v>
      </c>
      <c r="D238" s="407">
        <v>21.241</v>
      </c>
      <c r="E238" s="293">
        <v>9.09</v>
      </c>
      <c r="F238" s="293">
        <v>9.0399999999999991</v>
      </c>
      <c r="G238" s="7"/>
      <c r="H238" s="948" t="s">
        <v>52</v>
      </c>
      <c r="I238" s="407">
        <v>29.114999999999998</v>
      </c>
      <c r="J238" s="407">
        <v>21.082999999999998</v>
      </c>
      <c r="K238" s="407">
        <v>10.007</v>
      </c>
      <c r="L238" s="408">
        <v>12.019</v>
      </c>
      <c r="M238" s="112"/>
      <c r="N238" s="112"/>
      <c r="O238" s="7"/>
      <c r="P238" s="7"/>
      <c r="Q238" s="7"/>
    </row>
    <row r="239" spans="1:17" ht="13.15">
      <c r="B239" s="948" t="s">
        <v>53</v>
      </c>
      <c r="C239" s="407">
        <v>25.234999999999999</v>
      </c>
      <c r="D239" s="407">
        <v>31.388000000000002</v>
      </c>
      <c r="E239" s="293">
        <v>26.298999999999999</v>
      </c>
      <c r="F239" s="293">
        <v>17.094999999999999</v>
      </c>
      <c r="G239" s="7"/>
      <c r="H239" s="948" t="s">
        <v>53</v>
      </c>
      <c r="I239" s="407">
        <v>33.088000000000001</v>
      </c>
      <c r="J239" s="407">
        <v>51.220999999999997</v>
      </c>
      <c r="K239" s="407">
        <v>18.143000000000001</v>
      </c>
      <c r="L239" s="408">
        <v>27.038</v>
      </c>
      <c r="M239" s="112"/>
      <c r="N239" s="112"/>
      <c r="O239" s="7"/>
      <c r="P239" s="7"/>
      <c r="Q239" s="7"/>
    </row>
    <row r="240" spans="1:17" ht="13.15">
      <c r="B240" s="948" t="s">
        <v>54</v>
      </c>
      <c r="C240" s="407">
        <v>534.13800000000003</v>
      </c>
      <c r="D240" s="407">
        <v>426.96499999999997</v>
      </c>
      <c r="E240" s="293">
        <v>283.238</v>
      </c>
      <c r="F240" s="293">
        <v>197.024</v>
      </c>
      <c r="G240" s="7"/>
      <c r="H240" s="948" t="s">
        <v>54</v>
      </c>
      <c r="I240" s="407">
        <v>576.99</v>
      </c>
      <c r="J240" s="407">
        <v>442.00400000000002</v>
      </c>
      <c r="K240" s="407">
        <v>335.30099999999999</v>
      </c>
      <c r="L240" s="408">
        <v>231.32599999999999</v>
      </c>
      <c r="M240" s="112"/>
      <c r="N240" s="112"/>
      <c r="O240" s="7"/>
      <c r="P240" s="7"/>
      <c r="Q240" s="7"/>
    </row>
    <row r="241" spans="1:17" ht="13.15">
      <c r="B241" s="948" t="s">
        <v>55</v>
      </c>
      <c r="C241" s="407">
        <v>2121.0740000000001</v>
      </c>
      <c r="D241" s="407">
        <v>1827.499</v>
      </c>
      <c r="E241" s="293">
        <v>1463.6279999999999</v>
      </c>
      <c r="F241" s="293">
        <v>981.29300000000001</v>
      </c>
      <c r="G241" s="7"/>
      <c r="H241" s="948" t="s">
        <v>55</v>
      </c>
      <c r="I241" s="407">
        <v>2856.049</v>
      </c>
      <c r="J241" s="407">
        <v>2327.9209999999998</v>
      </c>
      <c r="K241" s="407">
        <v>2008.808</v>
      </c>
      <c r="L241" s="408">
        <v>1537.588</v>
      </c>
      <c r="M241" s="112"/>
      <c r="N241" s="112"/>
      <c r="O241" s="7"/>
      <c r="P241" s="7"/>
      <c r="Q241" s="7"/>
    </row>
    <row r="242" spans="1:17" ht="13.15">
      <c r="B242" s="948" t="s">
        <v>56</v>
      </c>
      <c r="C242" s="407">
        <v>1008.373</v>
      </c>
      <c r="D242" s="407">
        <v>972.74800000000005</v>
      </c>
      <c r="E242" s="293">
        <v>809.44500000000005</v>
      </c>
      <c r="F242" s="293">
        <v>667.64099999999996</v>
      </c>
      <c r="G242" s="7"/>
      <c r="H242" s="948" t="s">
        <v>56</v>
      </c>
      <c r="I242" s="407">
        <v>1631.153</v>
      </c>
      <c r="J242" s="407">
        <v>1577.873</v>
      </c>
      <c r="K242" s="407">
        <v>1436.117</v>
      </c>
      <c r="L242" s="408">
        <v>1164.0219999999999</v>
      </c>
      <c r="M242" s="112"/>
      <c r="N242" s="112"/>
      <c r="O242" s="7"/>
      <c r="P242" s="7"/>
      <c r="Q242" s="7"/>
    </row>
    <row r="243" spans="1:17" ht="13.15">
      <c r="B243" s="948" t="s">
        <v>57</v>
      </c>
      <c r="C243" s="407">
        <v>148.566</v>
      </c>
      <c r="D243" s="407">
        <v>158.053</v>
      </c>
      <c r="E243" s="293">
        <v>150.881</v>
      </c>
      <c r="F243" s="293">
        <v>133.76</v>
      </c>
      <c r="G243" s="7"/>
      <c r="H243" s="948" t="s">
        <v>57</v>
      </c>
      <c r="I243" s="407">
        <v>289.81</v>
      </c>
      <c r="J243" s="407">
        <v>302.10599999999999</v>
      </c>
      <c r="K243" s="407">
        <v>268.96100000000001</v>
      </c>
      <c r="L243" s="408">
        <v>263.42700000000002</v>
      </c>
      <c r="M243" s="112"/>
      <c r="N243" s="112"/>
      <c r="O243" s="7"/>
      <c r="P243" s="7"/>
      <c r="Q243" s="7"/>
    </row>
    <row r="244" spans="1:17" ht="13.15">
      <c r="B244" s="948" t="s">
        <v>8</v>
      </c>
      <c r="C244" s="407">
        <v>3878.7559999999999</v>
      </c>
      <c r="D244" s="407">
        <v>3455.1349999999998</v>
      </c>
      <c r="E244" s="407">
        <v>2750.654</v>
      </c>
      <c r="F244" s="407">
        <v>2009.876</v>
      </c>
      <c r="G244" s="7"/>
      <c r="H244" s="948" t="s">
        <v>8</v>
      </c>
      <c r="I244" s="407">
        <v>5445.3200000000006</v>
      </c>
      <c r="J244" s="407">
        <v>4734.2829999999994</v>
      </c>
      <c r="K244" s="407">
        <v>4092.3960000000006</v>
      </c>
      <c r="L244" s="407">
        <v>3243.4320000000002</v>
      </c>
      <c r="M244" s="112"/>
      <c r="N244" s="112"/>
      <c r="O244" s="7"/>
      <c r="P244" s="7"/>
      <c r="Q244" s="7"/>
    </row>
    <row r="245" spans="1:17">
      <c r="A245" s="1051">
        <f>G245+M245</f>
        <v>0</v>
      </c>
      <c r="B245" s="1051"/>
      <c r="C245" s="1051">
        <f>SUM(C234:C243)-C244</f>
        <v>0</v>
      </c>
      <c r="D245" s="1051">
        <f>SUM(D234:D243)-D244</f>
        <v>0</v>
      </c>
      <c r="E245" s="1051">
        <f>SUM(E234:E243)-E244</f>
        <v>0</v>
      </c>
      <c r="F245" s="1051">
        <f>SUM(F234:F243)-F244</f>
        <v>0</v>
      </c>
      <c r="G245" s="1051">
        <f>SUM(C245:F245)</f>
        <v>0</v>
      </c>
      <c r="H245" s="1054"/>
      <c r="I245" s="1051">
        <f>SUM(I234:I243)-I244</f>
        <v>0</v>
      </c>
      <c r="J245" s="1051">
        <f>SUM(J234:J243)-J244</f>
        <v>0</v>
      </c>
      <c r="K245" s="1051">
        <f>SUM(K234:K243)-K244</f>
        <v>0</v>
      </c>
      <c r="L245" s="1051">
        <f>SUM(L234:L243)-L244</f>
        <v>0</v>
      </c>
      <c r="M245" s="1051">
        <f>SUM(I245:L245)</f>
        <v>0</v>
      </c>
      <c r="N245" s="112"/>
      <c r="O245" s="7"/>
      <c r="P245" s="7"/>
      <c r="Q245" s="7"/>
    </row>
    <row r="246" spans="1:17">
      <c r="D246" s="7"/>
      <c r="E246" s="123"/>
      <c r="F246" s="110"/>
      <c r="G246" s="108"/>
      <c r="H246" s="108"/>
      <c r="I246" s="108"/>
      <c r="J246" s="111"/>
      <c r="K246" s="112"/>
      <c r="L246" s="112"/>
      <c r="M246" s="112"/>
      <c r="N246" s="112"/>
      <c r="O246" s="7"/>
      <c r="P246" s="7"/>
      <c r="Q246" s="7"/>
    </row>
    <row r="247" spans="1:17" s="37" customFormat="1" ht="17.649999999999999">
      <c r="A247" s="170"/>
      <c r="B247" s="37" t="s">
        <v>491</v>
      </c>
      <c r="D247" s="126"/>
      <c r="E247" s="127"/>
      <c r="F247" s="11"/>
      <c r="J247" s="11" t="s">
        <v>1293</v>
      </c>
      <c r="K247"/>
      <c r="L247" s="820" t="s">
        <v>147</v>
      </c>
      <c r="M247" s="5" t="s">
        <v>64</v>
      </c>
      <c r="O247" s="126"/>
      <c r="P247" s="126"/>
      <c r="Q247" s="126"/>
    </row>
    <row r="248" spans="1:17" ht="13.15">
      <c r="D248" s="7"/>
      <c r="E248" s="124"/>
      <c r="F248" s="125"/>
      <c r="G248" s="123"/>
      <c r="H248" s="123"/>
      <c r="I248" s="123"/>
      <c r="J248" s="123"/>
      <c r="K248" s="123"/>
      <c r="L248" s="123"/>
      <c r="M248" s="123"/>
      <c r="N248" s="123"/>
      <c r="O248" s="7"/>
      <c r="P248" s="7"/>
      <c r="Q248" s="7"/>
    </row>
    <row r="249" spans="1:17" ht="13.15">
      <c r="B249" s="11" t="s">
        <v>1291</v>
      </c>
      <c r="C249" s="113" t="s">
        <v>1629</v>
      </c>
      <c r="F249" s="11"/>
      <c r="G249" s="7"/>
      <c r="H249" s="7"/>
    </row>
    <row r="250" spans="1:17">
      <c r="C250" s="406"/>
      <c r="G250" s="7"/>
      <c r="H250" s="7"/>
    </row>
    <row r="251" spans="1:17" ht="13.15">
      <c r="B251" s="11" t="s">
        <v>61</v>
      </c>
      <c r="C251" s="113" t="s">
        <v>1557</v>
      </c>
      <c r="G251" s="7"/>
      <c r="H251" s="7"/>
    </row>
    <row r="252" spans="1:17">
      <c r="C252" s="391"/>
      <c r="G252" s="7"/>
      <c r="H252" s="7"/>
    </row>
    <row r="253" spans="1:17" ht="12.75" customHeight="1">
      <c r="B253" s="11" t="s">
        <v>62</v>
      </c>
      <c r="C253" s="725" t="s">
        <v>1714</v>
      </c>
      <c r="D253" s="1106"/>
      <c r="E253" s="1106"/>
      <c r="F253" s="1106"/>
      <c r="G253" s="1106"/>
      <c r="H253" s="1106"/>
      <c r="I253" s="1106"/>
      <c r="J253" s="1106"/>
      <c r="K253" s="1106"/>
      <c r="L253" s="1106"/>
      <c r="M253" s="1106"/>
    </row>
    <row r="254" spans="1:17" ht="12.75" customHeight="1">
      <c r="C254" s="1106"/>
      <c r="D254" s="1106"/>
      <c r="E254" s="1106"/>
      <c r="F254" s="1106"/>
      <c r="G254" s="1106"/>
      <c r="H254" s="1106"/>
      <c r="I254" s="1106"/>
      <c r="J254" s="1106"/>
      <c r="K254" s="1106"/>
      <c r="L254" s="1106"/>
      <c r="M254" s="1106"/>
    </row>
    <row r="255" spans="1:17" ht="13.15">
      <c r="B255" s="152" t="s">
        <v>1558</v>
      </c>
      <c r="D255" s="7"/>
      <c r="E255" s="123"/>
      <c r="F255" s="110"/>
      <c r="G255" s="108"/>
      <c r="H255" s="152" t="s">
        <v>1560</v>
      </c>
      <c r="J255" s="7"/>
      <c r="K255" s="123"/>
      <c r="L255" s="110"/>
      <c r="M255" s="112"/>
      <c r="N255" s="112"/>
      <c r="O255" s="7"/>
      <c r="P255" s="7"/>
      <c r="Q255" s="7"/>
    </row>
    <row r="256" spans="1:17">
      <c r="C256" s="295"/>
      <c r="D256" s="357"/>
      <c r="E256" s="109"/>
      <c r="F256" s="973"/>
      <c r="G256" s="108"/>
      <c r="J256" s="357"/>
      <c r="K256" s="109"/>
      <c r="L256" s="973"/>
      <c r="M256" s="112"/>
      <c r="N256" s="112"/>
      <c r="O256" s="7"/>
      <c r="P256" s="7"/>
      <c r="Q256" s="7"/>
    </row>
    <row r="257" spans="1:17" ht="13.15">
      <c r="C257" s="1372" t="s">
        <v>70</v>
      </c>
      <c r="D257" s="1373"/>
      <c r="E257" s="1373"/>
      <c r="F257" s="1374"/>
      <c r="G257" s="154"/>
      <c r="I257" s="1372" t="s">
        <v>70</v>
      </c>
      <c r="J257" s="1373"/>
      <c r="K257" s="1373"/>
      <c r="L257" s="1374"/>
      <c r="M257" s="112"/>
      <c r="N257" s="112"/>
      <c r="O257" s="7"/>
      <c r="P257" s="7"/>
      <c r="Q257" s="7"/>
    </row>
    <row r="258" spans="1:17" ht="13.15">
      <c r="B258" s="948" t="s">
        <v>45</v>
      </c>
      <c r="C258" s="948" t="str">
        <f>C233</f>
        <v>2014/15</v>
      </c>
      <c r="D258" s="948" t="str">
        <f>D233</f>
        <v>2015/16</v>
      </c>
      <c r="E258" s="948" t="str">
        <f>E233</f>
        <v>2016/17</v>
      </c>
      <c r="F258" s="948" t="str">
        <f>F233</f>
        <v>2017/18</v>
      </c>
      <c r="G258" s="7"/>
      <c r="H258" s="948" t="s">
        <v>45</v>
      </c>
      <c r="I258" s="948" t="str">
        <f>I233</f>
        <v>2014/15</v>
      </c>
      <c r="J258" s="948" t="str">
        <f>J233</f>
        <v>2015/16</v>
      </c>
      <c r="K258" s="948" t="str">
        <f>K233</f>
        <v>2016/17</v>
      </c>
      <c r="L258" s="948" t="str">
        <f>L233</f>
        <v>2017/18</v>
      </c>
      <c r="M258" s="112"/>
      <c r="N258" s="112"/>
      <c r="O258" s="7"/>
      <c r="P258" s="7"/>
      <c r="Q258" s="7"/>
    </row>
    <row r="259" spans="1:17" ht="13.15">
      <c r="B259" s="948" t="s">
        <v>48</v>
      </c>
      <c r="C259" s="407">
        <v>1.004</v>
      </c>
      <c r="D259" s="407">
        <v>1.0169999999999999</v>
      </c>
      <c r="E259" s="407">
        <v>2.0179999999999998</v>
      </c>
      <c r="F259" s="407">
        <v>0</v>
      </c>
      <c r="G259" s="357"/>
      <c r="H259" s="311" t="s">
        <v>48</v>
      </c>
      <c r="I259" s="407">
        <v>1.016</v>
      </c>
      <c r="J259" s="407">
        <v>1.0009999999999999</v>
      </c>
      <c r="K259" s="407">
        <v>1.0169999999999999</v>
      </c>
      <c r="L259" s="407">
        <v>1.006</v>
      </c>
      <c r="M259" s="112"/>
      <c r="N259" s="112"/>
      <c r="O259" s="7"/>
      <c r="P259" s="7"/>
      <c r="Q259" s="7"/>
    </row>
    <row r="260" spans="1:17" ht="13.15">
      <c r="B260" s="948" t="s">
        <v>49</v>
      </c>
      <c r="C260" s="407">
        <v>2.0070000000000001</v>
      </c>
      <c r="D260" s="407">
        <v>5.0730000000000004</v>
      </c>
      <c r="E260" s="407">
        <v>1.0169999999999999</v>
      </c>
      <c r="F260" s="407">
        <v>1.0069999999999999</v>
      </c>
      <c r="G260" s="357"/>
      <c r="H260" s="311" t="s">
        <v>49</v>
      </c>
      <c r="I260" s="407">
        <v>1.0009999999999999</v>
      </c>
      <c r="J260" s="407">
        <v>0</v>
      </c>
      <c r="K260" s="407">
        <v>0</v>
      </c>
      <c r="L260" s="407">
        <v>0</v>
      </c>
      <c r="M260" s="112"/>
      <c r="N260" s="112"/>
      <c r="O260" s="7"/>
      <c r="P260" s="7"/>
      <c r="Q260" s="7"/>
    </row>
    <row r="261" spans="1:17" ht="13.15">
      <c r="B261" s="948" t="s">
        <v>50</v>
      </c>
      <c r="C261" s="407">
        <v>7.0590000000000002</v>
      </c>
      <c r="D261" s="407">
        <v>3.0379999999999998</v>
      </c>
      <c r="E261" s="407">
        <v>4.0679999999999996</v>
      </c>
      <c r="F261" s="407">
        <v>6.0369999999999999</v>
      </c>
      <c r="G261" s="357"/>
      <c r="H261" s="311" t="s">
        <v>50</v>
      </c>
      <c r="I261" s="407">
        <v>0</v>
      </c>
      <c r="J261" s="407">
        <v>3.024</v>
      </c>
      <c r="K261" s="407">
        <v>0</v>
      </c>
      <c r="L261" s="407">
        <v>3.0059999999999998</v>
      </c>
      <c r="M261" s="112"/>
      <c r="N261" s="112"/>
      <c r="O261" s="7"/>
      <c r="P261" s="7"/>
      <c r="Q261" s="7"/>
    </row>
    <row r="262" spans="1:17" ht="13.15">
      <c r="B262" s="948" t="s">
        <v>51</v>
      </c>
      <c r="C262" s="407">
        <v>5.0510000000000002</v>
      </c>
      <c r="D262" s="407">
        <v>8.1120000000000001</v>
      </c>
      <c r="E262" s="407">
        <v>7.056</v>
      </c>
      <c r="F262" s="407">
        <v>2.0089999999999999</v>
      </c>
      <c r="G262" s="357"/>
      <c r="H262" s="311" t="s">
        <v>51</v>
      </c>
      <c r="I262" s="407">
        <v>1.0009999999999999</v>
      </c>
      <c r="J262" s="407">
        <v>3.0449999999999999</v>
      </c>
      <c r="K262" s="407">
        <v>2.0009999999999999</v>
      </c>
      <c r="L262" s="407">
        <v>1.006</v>
      </c>
      <c r="M262" s="112"/>
      <c r="N262" s="112"/>
      <c r="O262" s="7"/>
      <c r="P262" s="7"/>
      <c r="Q262" s="7"/>
    </row>
    <row r="263" spans="1:17" ht="13.15">
      <c r="B263" s="948" t="s">
        <v>52</v>
      </c>
      <c r="C263" s="407">
        <v>9.0660000000000007</v>
      </c>
      <c r="D263" s="407">
        <v>8.1120000000000001</v>
      </c>
      <c r="E263" s="407">
        <v>4.0679999999999996</v>
      </c>
      <c r="F263" s="407">
        <v>5.0250000000000004</v>
      </c>
      <c r="G263" s="357"/>
      <c r="H263" s="311" t="s">
        <v>52</v>
      </c>
      <c r="I263" s="407">
        <v>4.0030000000000001</v>
      </c>
      <c r="J263" s="407">
        <v>2.0019999999999998</v>
      </c>
      <c r="K263" s="407">
        <v>0</v>
      </c>
      <c r="L263" s="407">
        <v>3</v>
      </c>
      <c r="M263" s="112"/>
      <c r="N263" s="112"/>
      <c r="O263" s="7"/>
      <c r="P263" s="7"/>
      <c r="Q263" s="7"/>
    </row>
    <row r="264" spans="1:17" ht="13.15">
      <c r="B264" s="948" t="s">
        <v>53</v>
      </c>
      <c r="C264" s="407">
        <v>8.0850000000000009</v>
      </c>
      <c r="D264" s="407">
        <v>4.07</v>
      </c>
      <c r="E264" s="407">
        <v>11.108000000000001</v>
      </c>
      <c r="F264" s="407">
        <v>8.0510000000000002</v>
      </c>
      <c r="G264" s="357"/>
      <c r="H264" s="311" t="s">
        <v>53</v>
      </c>
      <c r="I264" s="407">
        <v>4.0179999999999998</v>
      </c>
      <c r="J264" s="407">
        <v>3.024</v>
      </c>
      <c r="K264" s="407">
        <v>7.0049999999999999</v>
      </c>
      <c r="L264" s="407">
        <v>1</v>
      </c>
      <c r="M264" s="112"/>
      <c r="N264" s="112"/>
      <c r="O264" s="7"/>
      <c r="P264" s="7"/>
      <c r="Q264" s="7"/>
    </row>
    <row r="265" spans="1:17" ht="13.15">
      <c r="B265" s="948" t="s">
        <v>54</v>
      </c>
      <c r="C265" s="407">
        <v>8.0619999999999994</v>
      </c>
      <c r="D265" s="407">
        <v>7.08</v>
      </c>
      <c r="E265" s="407">
        <v>7.0720000000000001</v>
      </c>
      <c r="F265" s="407">
        <v>6.0279999999999996</v>
      </c>
      <c r="G265" s="357"/>
      <c r="H265" s="311" t="s">
        <v>54</v>
      </c>
      <c r="I265" s="407">
        <v>4.0030000000000001</v>
      </c>
      <c r="J265" s="407">
        <v>5.0259999999999998</v>
      </c>
      <c r="K265" s="407">
        <v>2.0009999999999999</v>
      </c>
      <c r="L265" s="407">
        <v>4.0060000000000002</v>
      </c>
      <c r="M265" s="112"/>
      <c r="N265" s="112"/>
      <c r="O265" s="7"/>
      <c r="P265" s="7"/>
      <c r="Q265" s="7"/>
    </row>
    <row r="266" spans="1:17" ht="13.15">
      <c r="B266" s="948" t="s">
        <v>55</v>
      </c>
      <c r="C266" s="407">
        <v>4.0259999999999998</v>
      </c>
      <c r="D266" s="407">
        <v>5.0449999999999999</v>
      </c>
      <c r="E266" s="407">
        <v>9.1210000000000004</v>
      </c>
      <c r="F266" s="407">
        <v>2.0089999999999999</v>
      </c>
      <c r="G266" s="357"/>
      <c r="H266" s="311" t="s">
        <v>55</v>
      </c>
      <c r="I266" s="407">
        <v>0</v>
      </c>
      <c r="J266" s="407">
        <v>1.0009999999999999</v>
      </c>
      <c r="K266" s="407">
        <v>1.0009999999999999</v>
      </c>
      <c r="L266" s="407">
        <v>1.006</v>
      </c>
      <c r="M266" s="112"/>
      <c r="N266" s="112"/>
      <c r="O266" s="7"/>
      <c r="P266" s="7"/>
      <c r="Q266" s="7"/>
    </row>
    <row r="267" spans="1:17" ht="13.15">
      <c r="B267" s="948" t="s">
        <v>56</v>
      </c>
      <c r="C267" s="407">
        <v>0</v>
      </c>
      <c r="D267" s="407">
        <v>1.0169999999999999</v>
      </c>
      <c r="E267" s="407">
        <v>0</v>
      </c>
      <c r="F267" s="407">
        <v>2.0139999999999998</v>
      </c>
      <c r="G267" s="357"/>
      <c r="H267" s="311" t="s">
        <v>56</v>
      </c>
      <c r="I267" s="407">
        <v>1.0009999999999999</v>
      </c>
      <c r="J267" s="407">
        <v>0</v>
      </c>
      <c r="K267" s="407">
        <v>0</v>
      </c>
      <c r="L267" s="407">
        <v>0</v>
      </c>
      <c r="M267" s="112"/>
      <c r="N267" s="112"/>
      <c r="O267" s="7"/>
      <c r="P267" s="7"/>
      <c r="Q267" s="7"/>
    </row>
    <row r="268" spans="1:17" ht="13.15">
      <c r="B268" s="948" t="s">
        <v>57</v>
      </c>
      <c r="C268" s="407">
        <v>0</v>
      </c>
      <c r="D268" s="407">
        <v>0</v>
      </c>
      <c r="E268" s="407">
        <v>0</v>
      </c>
      <c r="F268" s="407">
        <v>0</v>
      </c>
      <c r="G268" s="357"/>
      <c r="H268" s="311" t="s">
        <v>57</v>
      </c>
      <c r="I268" s="407">
        <v>0</v>
      </c>
      <c r="J268" s="407">
        <v>0</v>
      </c>
      <c r="K268" s="407">
        <v>0</v>
      </c>
      <c r="L268" s="407">
        <v>0</v>
      </c>
      <c r="M268" s="112"/>
      <c r="N268" s="112"/>
      <c r="O268" s="7"/>
      <c r="P268" s="7"/>
      <c r="Q268" s="7"/>
    </row>
    <row r="269" spans="1:17" ht="13.15">
      <c r="B269" s="948" t="s">
        <v>8</v>
      </c>
      <c r="C269" s="407">
        <v>44.36</v>
      </c>
      <c r="D269" s="407">
        <v>42.564000000000007</v>
      </c>
      <c r="E269" s="407">
        <v>45.527999999999999</v>
      </c>
      <c r="F269" s="407">
        <v>32.18</v>
      </c>
      <c r="G269" s="7"/>
      <c r="H269" s="948" t="s">
        <v>8</v>
      </c>
      <c r="I269" s="407">
        <v>16.042999999999999</v>
      </c>
      <c r="J269" s="407">
        <v>18.123000000000001</v>
      </c>
      <c r="K269" s="407">
        <v>13.024999999999999</v>
      </c>
      <c r="L269" s="407">
        <v>14.030000000000001</v>
      </c>
      <c r="M269" s="112"/>
      <c r="N269" s="112"/>
      <c r="O269" s="7"/>
      <c r="P269" s="7"/>
      <c r="Q269" s="7"/>
    </row>
    <row r="270" spans="1:17">
      <c r="A270" s="1051">
        <f>G270+M270</f>
        <v>0</v>
      </c>
      <c r="B270" s="1051"/>
      <c r="C270" s="1051">
        <f>SUM(C259:C268)-C269</f>
        <v>0</v>
      </c>
      <c r="D270" s="1051">
        <f>SUM(D259:D268)-D269</f>
        <v>0</v>
      </c>
      <c r="E270" s="1051">
        <f>SUM(E259:E268)-E269</f>
        <v>0</v>
      </c>
      <c r="F270" s="1051">
        <f>SUM(F259:F268)-F269</f>
        <v>0</v>
      </c>
      <c r="G270" s="1051">
        <f>SUM(C270:F270)</f>
        <v>0</v>
      </c>
      <c r="H270" s="1051"/>
      <c r="I270" s="1051">
        <f>SUM(I259:I268)-I269</f>
        <v>0</v>
      </c>
      <c r="J270" s="1051">
        <f>SUM(J259:J268)-J269</f>
        <v>0</v>
      </c>
      <c r="K270" s="1051">
        <f>SUM(K259:K268)-K269</f>
        <v>0</v>
      </c>
      <c r="L270" s="1051">
        <f>SUM(L259:L268)-L269</f>
        <v>0</v>
      </c>
      <c r="M270" s="1051">
        <f>SUM(I270:L270)</f>
        <v>0</v>
      </c>
      <c r="N270" s="112"/>
      <c r="O270" s="7"/>
      <c r="P270" s="7"/>
      <c r="Q270" s="7"/>
    </row>
    <row r="271" spans="1:17">
      <c r="C271" s="1042"/>
      <c r="D271" s="523"/>
      <c r="E271" s="523"/>
      <c r="F271" s="1041"/>
      <c r="I271" s="295"/>
      <c r="J271" s="523"/>
      <c r="N271" s="112"/>
      <c r="O271" s="7"/>
      <c r="P271" s="7"/>
      <c r="Q271" s="7"/>
    </row>
    <row r="272" spans="1:17" ht="13.15">
      <c r="B272" s="152" t="s">
        <v>1559</v>
      </c>
      <c r="D272" s="1039"/>
      <c r="E272" s="1043"/>
      <c r="F272" s="110"/>
      <c r="G272" s="108"/>
      <c r="H272" s="152" t="s">
        <v>1561</v>
      </c>
      <c r="J272" s="434"/>
      <c r="K272" s="123"/>
      <c r="L272" s="110"/>
      <c r="M272" s="112"/>
      <c r="N272" s="112"/>
      <c r="O272" s="7"/>
      <c r="P272" s="7"/>
      <c r="Q272" s="7"/>
    </row>
    <row r="273" spans="1:17">
      <c r="C273" s="10"/>
      <c r="D273" s="434"/>
      <c r="E273" s="123"/>
      <c r="F273" s="977"/>
      <c r="G273" s="108"/>
      <c r="I273" s="10"/>
      <c r="J273" s="434"/>
      <c r="K273" s="112"/>
      <c r="L273" s="977"/>
      <c r="M273" s="112"/>
      <c r="N273" s="112"/>
      <c r="O273" s="7"/>
      <c r="P273" s="7"/>
      <c r="Q273" s="7"/>
    </row>
    <row r="274" spans="1:17" ht="13.15">
      <c r="C274" s="1372" t="s">
        <v>70</v>
      </c>
      <c r="D274" s="1373"/>
      <c r="E274" s="1373"/>
      <c r="F274" s="1374"/>
      <c r="G274" s="154"/>
      <c r="I274" s="1372" t="s">
        <v>70</v>
      </c>
      <c r="J274" s="1373"/>
      <c r="K274" s="1373"/>
      <c r="L274" s="1374"/>
      <c r="M274" s="112"/>
      <c r="N274" s="112"/>
      <c r="O274" s="7"/>
      <c r="P274" s="7"/>
      <c r="Q274" s="7"/>
    </row>
    <row r="275" spans="1:17" ht="13.15">
      <c r="B275" s="948" t="s">
        <v>45</v>
      </c>
      <c r="C275" s="948" t="str">
        <f>C258</f>
        <v>2014/15</v>
      </c>
      <c r="D275" s="948" t="str">
        <f>D258</f>
        <v>2015/16</v>
      </c>
      <c r="E275" s="948" t="str">
        <f>E258</f>
        <v>2016/17</v>
      </c>
      <c r="F275" s="948" t="str">
        <f>F258</f>
        <v>2017/18</v>
      </c>
      <c r="G275" s="7"/>
      <c r="H275" s="948" t="s">
        <v>45</v>
      </c>
      <c r="I275" s="948" t="str">
        <f>I258</f>
        <v>2014/15</v>
      </c>
      <c r="J275" s="948" t="str">
        <f>J258</f>
        <v>2015/16</v>
      </c>
      <c r="K275" s="948" t="str">
        <f>K258</f>
        <v>2016/17</v>
      </c>
      <c r="L275" s="948" t="str">
        <f>L258</f>
        <v>2017/18</v>
      </c>
      <c r="M275" s="112"/>
      <c r="N275" s="112"/>
      <c r="O275" s="7"/>
      <c r="P275" s="7"/>
      <c r="Q275" s="7"/>
    </row>
    <row r="276" spans="1:17" ht="13.15">
      <c r="B276" s="948" t="s">
        <v>48</v>
      </c>
      <c r="C276" s="415">
        <v>7.07</v>
      </c>
      <c r="D276" s="415">
        <v>3.024</v>
      </c>
      <c r="E276" s="415">
        <v>0</v>
      </c>
      <c r="F276" s="415">
        <v>2.0139999999999998</v>
      </c>
      <c r="G276" s="7"/>
      <c r="H276" s="948" t="s">
        <v>48</v>
      </c>
      <c r="I276" s="415">
        <v>2.0019999999999998</v>
      </c>
      <c r="J276" s="415">
        <v>3.024</v>
      </c>
      <c r="K276" s="415">
        <v>6.0369999999999999</v>
      </c>
      <c r="L276" s="415">
        <v>1</v>
      </c>
      <c r="M276" s="112"/>
      <c r="N276" s="112"/>
      <c r="O276" s="7"/>
      <c r="P276" s="7"/>
      <c r="Q276" s="7"/>
    </row>
    <row r="277" spans="1:17" ht="13.15">
      <c r="B277" s="948" t="s">
        <v>49</v>
      </c>
      <c r="C277" s="415">
        <v>3.0329999999999999</v>
      </c>
      <c r="D277" s="415">
        <v>5.0590000000000002</v>
      </c>
      <c r="E277" s="415">
        <v>1.0169999999999999</v>
      </c>
      <c r="F277" s="415">
        <v>3.012</v>
      </c>
      <c r="G277" s="7"/>
      <c r="H277" s="948" t="s">
        <v>49</v>
      </c>
      <c r="I277" s="415">
        <v>4.0179999999999998</v>
      </c>
      <c r="J277" s="415">
        <v>9.0090000000000003</v>
      </c>
      <c r="K277" s="415">
        <v>3.0179999999999998</v>
      </c>
      <c r="L277" s="415">
        <v>4.0060000000000002</v>
      </c>
      <c r="M277" s="112"/>
      <c r="N277" s="112"/>
      <c r="O277" s="7"/>
      <c r="P277" s="7"/>
      <c r="Q277" s="7"/>
    </row>
    <row r="278" spans="1:17" ht="13.15">
      <c r="B278" s="948" t="s">
        <v>50</v>
      </c>
      <c r="C278" s="415">
        <v>8.0960000000000001</v>
      </c>
      <c r="D278" s="415">
        <v>5.0309999999999997</v>
      </c>
      <c r="E278" s="415">
        <v>3.0350000000000001</v>
      </c>
      <c r="F278" s="415">
        <v>4.0190000000000001</v>
      </c>
      <c r="G278" s="7"/>
      <c r="H278" s="948" t="s">
        <v>50</v>
      </c>
      <c r="I278" s="415">
        <v>8.0220000000000002</v>
      </c>
      <c r="J278" s="415">
        <v>10.031000000000001</v>
      </c>
      <c r="K278" s="415">
        <v>7.0049999999999999</v>
      </c>
      <c r="L278" s="415">
        <v>4.0119999999999996</v>
      </c>
      <c r="M278" s="112"/>
      <c r="N278" s="112"/>
      <c r="O278" s="7"/>
      <c r="P278" s="7"/>
      <c r="Q278" s="7"/>
    </row>
    <row r="279" spans="1:17" ht="13.15">
      <c r="B279" s="948" t="s">
        <v>51</v>
      </c>
      <c r="C279" s="415">
        <v>9.077</v>
      </c>
      <c r="D279" s="415">
        <v>9.1010000000000009</v>
      </c>
      <c r="E279" s="415">
        <v>7.0869999999999997</v>
      </c>
      <c r="F279" s="415">
        <v>1.002</v>
      </c>
      <c r="G279" s="7"/>
      <c r="H279" s="948" t="s">
        <v>51</v>
      </c>
      <c r="I279" s="415">
        <v>8.0220000000000002</v>
      </c>
      <c r="J279" s="415">
        <v>11.053000000000001</v>
      </c>
      <c r="K279" s="415">
        <v>11.04</v>
      </c>
      <c r="L279" s="415">
        <v>6.0060000000000002</v>
      </c>
      <c r="M279" s="112"/>
      <c r="N279" s="112"/>
      <c r="O279" s="7"/>
      <c r="P279" s="7"/>
      <c r="Q279" s="7"/>
    </row>
    <row r="280" spans="1:17" ht="13.15">
      <c r="B280" s="948" t="s">
        <v>52</v>
      </c>
      <c r="C280" s="415">
        <v>8.0850000000000009</v>
      </c>
      <c r="D280" s="415">
        <v>6.0910000000000002</v>
      </c>
      <c r="E280" s="415">
        <v>6.07</v>
      </c>
      <c r="F280" s="415">
        <v>7.03</v>
      </c>
      <c r="G280" s="7"/>
      <c r="H280" s="948" t="s">
        <v>52</v>
      </c>
      <c r="I280" s="415">
        <v>17.059999999999999</v>
      </c>
      <c r="J280" s="415">
        <v>12.096</v>
      </c>
      <c r="K280" s="415">
        <v>6.0369999999999999</v>
      </c>
      <c r="L280" s="415">
        <v>8.0310000000000006</v>
      </c>
      <c r="M280" s="112"/>
      <c r="N280" s="112"/>
      <c r="O280" s="7"/>
      <c r="P280" s="7"/>
      <c r="Q280" s="7"/>
    </row>
    <row r="281" spans="1:17" ht="13.15">
      <c r="B281" s="948" t="s">
        <v>53</v>
      </c>
      <c r="C281" s="415">
        <v>10.125</v>
      </c>
      <c r="D281" s="415">
        <v>17.213000000000001</v>
      </c>
      <c r="E281" s="415">
        <v>8.0890000000000004</v>
      </c>
      <c r="F281" s="415">
        <v>9.0579999999999998</v>
      </c>
      <c r="G281" s="7"/>
      <c r="H281" s="948" t="s">
        <v>53</v>
      </c>
      <c r="I281" s="415">
        <v>17.03</v>
      </c>
      <c r="J281" s="415">
        <v>22.065999999999999</v>
      </c>
      <c r="K281" s="415">
        <v>14.058999999999999</v>
      </c>
      <c r="L281" s="415">
        <v>10.013</v>
      </c>
      <c r="M281" s="112"/>
      <c r="N281" s="112"/>
      <c r="O281" s="7"/>
      <c r="P281" s="7"/>
      <c r="Q281" s="7"/>
    </row>
    <row r="282" spans="1:17" ht="13.15">
      <c r="B282" s="948" t="s">
        <v>54</v>
      </c>
      <c r="C282" s="415">
        <v>11.118</v>
      </c>
      <c r="D282" s="415">
        <v>9.0869999999999997</v>
      </c>
      <c r="E282" s="415">
        <v>8.0890000000000004</v>
      </c>
      <c r="F282" s="415">
        <v>8.0419999999999998</v>
      </c>
      <c r="G282" s="7"/>
      <c r="H282" s="948" t="s">
        <v>54</v>
      </c>
      <c r="I282" s="415">
        <v>18.056000000000001</v>
      </c>
      <c r="J282" s="415">
        <v>13.076000000000001</v>
      </c>
      <c r="K282" s="415">
        <v>17.09</v>
      </c>
      <c r="L282" s="415">
        <v>9.0069999999999997</v>
      </c>
      <c r="M282" s="112"/>
      <c r="N282" s="112"/>
      <c r="O282" s="7"/>
      <c r="P282" s="7"/>
      <c r="Q282" s="7"/>
    </row>
    <row r="283" spans="1:17" ht="13.15">
      <c r="B283" s="948" t="s">
        <v>55</v>
      </c>
      <c r="C283" s="415">
        <v>7.0810000000000004</v>
      </c>
      <c r="D283" s="415">
        <v>2.0350000000000001</v>
      </c>
      <c r="E283" s="415">
        <v>3.0350000000000001</v>
      </c>
      <c r="F283" s="415">
        <v>2.0139999999999998</v>
      </c>
      <c r="G283" s="7"/>
      <c r="H283" s="948" t="s">
        <v>55</v>
      </c>
      <c r="I283" s="415">
        <v>5.0190000000000001</v>
      </c>
      <c r="J283" s="415">
        <v>2.0019999999999998</v>
      </c>
      <c r="K283" s="415">
        <v>7.0869999999999997</v>
      </c>
      <c r="L283" s="415">
        <v>7.0069999999999997</v>
      </c>
      <c r="M283" s="112"/>
      <c r="N283" s="112"/>
      <c r="O283" s="7"/>
      <c r="P283" s="7"/>
      <c r="Q283" s="7"/>
    </row>
    <row r="284" spans="1:17" ht="13.15">
      <c r="B284" s="948" t="s">
        <v>56</v>
      </c>
      <c r="C284" s="415">
        <v>2.0299999999999998</v>
      </c>
      <c r="D284" s="415">
        <v>3.0379999999999998</v>
      </c>
      <c r="E284" s="415">
        <v>1.0009999999999999</v>
      </c>
      <c r="F284" s="415">
        <v>2.0089999999999999</v>
      </c>
      <c r="G284" s="7"/>
      <c r="H284" s="948" t="s">
        <v>56</v>
      </c>
      <c r="I284" s="415">
        <v>2.0169999999999999</v>
      </c>
      <c r="J284" s="415">
        <v>3.024</v>
      </c>
      <c r="K284" s="415">
        <v>5.0199999999999996</v>
      </c>
      <c r="L284" s="415">
        <v>3</v>
      </c>
      <c r="M284" s="112"/>
      <c r="N284" s="112"/>
      <c r="O284" s="7"/>
      <c r="P284" s="7"/>
      <c r="Q284" s="7"/>
    </row>
    <row r="285" spans="1:17" ht="13.15">
      <c r="B285" s="948" t="s">
        <v>57</v>
      </c>
      <c r="C285" s="415">
        <v>0</v>
      </c>
      <c r="D285" s="415">
        <v>0</v>
      </c>
      <c r="E285" s="415">
        <v>0</v>
      </c>
      <c r="F285" s="415">
        <v>0</v>
      </c>
      <c r="G285" s="7"/>
      <c r="H285" s="948" t="s">
        <v>57</v>
      </c>
      <c r="I285" s="415">
        <v>0</v>
      </c>
      <c r="J285" s="415">
        <v>0</v>
      </c>
      <c r="K285" s="415">
        <v>0</v>
      </c>
      <c r="L285" s="415">
        <v>0</v>
      </c>
      <c r="M285" s="112"/>
      <c r="N285" s="112"/>
      <c r="O285" s="7"/>
      <c r="P285" s="7"/>
      <c r="Q285" s="7"/>
    </row>
    <row r="286" spans="1:17" ht="13.15">
      <c r="B286" s="948" t="s">
        <v>8</v>
      </c>
      <c r="C286" s="415">
        <v>65.715000000000003</v>
      </c>
      <c r="D286" s="415">
        <v>59.679000000000002</v>
      </c>
      <c r="E286" s="415">
        <v>37.422999999999995</v>
      </c>
      <c r="F286" s="415">
        <v>38.200000000000003</v>
      </c>
      <c r="G286" s="7"/>
      <c r="H286" s="948" t="s">
        <v>8</v>
      </c>
      <c r="I286" s="415">
        <v>81.245999999999995</v>
      </c>
      <c r="J286" s="415">
        <v>85.381000000000014</v>
      </c>
      <c r="K286" s="415">
        <v>76.393000000000001</v>
      </c>
      <c r="L286" s="415">
        <v>52.081999999999994</v>
      </c>
      <c r="M286" s="112"/>
      <c r="N286" s="112"/>
      <c r="O286" s="7"/>
      <c r="P286" s="7"/>
      <c r="Q286" s="7"/>
    </row>
    <row r="287" spans="1:17">
      <c r="A287" s="1051">
        <f>G287+M287</f>
        <v>0</v>
      </c>
      <c r="B287" s="1051"/>
      <c r="C287" s="1051">
        <f>SUM(C276:C285)-C286</f>
        <v>0</v>
      </c>
      <c r="D287" s="1051">
        <f>SUM(D276:D285)-D286</f>
        <v>0</v>
      </c>
      <c r="E287" s="1051">
        <f>SUM(E276:E285)-E286</f>
        <v>0</v>
      </c>
      <c r="F287" s="1051">
        <f>SUM(F276:F285)-F286</f>
        <v>0</v>
      </c>
      <c r="G287" s="1051">
        <f>SUM(C287:F287)</f>
        <v>0</v>
      </c>
      <c r="H287" s="1051"/>
      <c r="I287" s="1051">
        <f>SUM(I276:I285)-I286</f>
        <v>0</v>
      </c>
      <c r="J287" s="1051">
        <f>SUM(J276:J285)-J286</f>
        <v>0</v>
      </c>
      <c r="K287" s="1051">
        <f>SUM(K276:K285)-K286</f>
        <v>0</v>
      </c>
      <c r="L287" s="1051">
        <f>SUM(L276:L285)-L286</f>
        <v>0</v>
      </c>
      <c r="M287" s="1051">
        <f>SUM(I287:L287)</f>
        <v>0</v>
      </c>
      <c r="N287" s="112"/>
      <c r="O287" s="7"/>
      <c r="P287" s="7"/>
      <c r="Q287" s="7"/>
    </row>
    <row r="288" spans="1:17">
      <c r="C288" s="1044"/>
      <c r="D288" s="434"/>
      <c r="E288" s="1045"/>
      <c r="F288" s="1046"/>
      <c r="G288" s="108"/>
      <c r="H288" s="108"/>
      <c r="I288" s="1047"/>
      <c r="J288" s="1048"/>
      <c r="K288" s="112"/>
      <c r="L288" s="1049"/>
      <c r="M288" s="1049"/>
      <c r="N288" s="112"/>
      <c r="O288" s="7"/>
      <c r="P288" s="7"/>
      <c r="Q288" s="7"/>
    </row>
    <row r="289" spans="2:17" ht="17.649999999999999">
      <c r="B289" s="37" t="s">
        <v>158</v>
      </c>
      <c r="C289" s="974"/>
      <c r="D289" s="975"/>
      <c r="E289" s="976"/>
      <c r="F289" s="11"/>
      <c r="J289" s="11" t="s">
        <v>1293</v>
      </c>
      <c r="L289" s="820" t="s">
        <v>147</v>
      </c>
      <c r="M289" s="5" t="s">
        <v>64</v>
      </c>
      <c r="N289" s="123"/>
      <c r="O289" s="7"/>
      <c r="P289" s="7"/>
      <c r="Q289" s="7"/>
    </row>
    <row r="290" spans="2:17" ht="13.15">
      <c r="D290" s="7"/>
      <c r="E290" s="124"/>
      <c r="F290" s="125"/>
      <c r="G290" s="123"/>
      <c r="H290" s="123"/>
      <c r="I290" s="123"/>
      <c r="J290" s="123"/>
      <c r="K290" s="123"/>
      <c r="L290" s="123"/>
      <c r="M290" s="123"/>
      <c r="N290" s="123"/>
      <c r="O290" s="7"/>
      <c r="P290" s="7"/>
      <c r="Q290" s="7"/>
    </row>
    <row r="291" spans="2:17" ht="13.15">
      <c r="B291" s="11" t="s">
        <v>1291</v>
      </c>
      <c r="C291" s="113" t="s">
        <v>1615</v>
      </c>
      <c r="D291" s="406"/>
      <c r="E291" s="406"/>
      <c r="F291" s="406"/>
      <c r="G291" s="409"/>
      <c r="H291" s="409"/>
      <c r="I291" s="406"/>
      <c r="J291" s="406"/>
      <c r="K291" s="406"/>
      <c r="L291" s="406"/>
      <c r="M291" s="123"/>
      <c r="N291" s="123"/>
      <c r="O291" s="7"/>
      <c r="P291" s="7"/>
      <c r="Q291" s="7"/>
    </row>
    <row r="292" spans="2:17">
      <c r="C292" s="406"/>
      <c r="D292" s="406"/>
      <c r="E292" s="406"/>
      <c r="F292" s="406"/>
      <c r="G292" s="409"/>
      <c r="H292" s="409"/>
      <c r="I292" s="406"/>
      <c r="J292" s="406"/>
      <c r="K292" s="406"/>
      <c r="L292" s="406"/>
      <c r="M292" s="123"/>
      <c r="N292" s="123"/>
      <c r="O292" s="7"/>
      <c r="P292" s="7"/>
      <c r="Q292" s="7"/>
    </row>
    <row r="293" spans="2:17" ht="13.15" customHeight="1">
      <c r="B293" s="11" t="s">
        <v>61</v>
      </c>
      <c r="C293" s="725" t="s">
        <v>1297</v>
      </c>
      <c r="D293" s="725"/>
      <c r="E293" s="725"/>
      <c r="F293" s="725"/>
      <c r="G293" s="725"/>
      <c r="H293" s="725"/>
      <c r="I293" s="725"/>
      <c r="J293" s="725"/>
      <c r="K293" s="725"/>
      <c r="L293" s="725"/>
      <c r="M293" s="123"/>
      <c r="N293" s="123"/>
      <c r="O293" s="7"/>
      <c r="P293" s="7"/>
      <c r="Q293" s="7"/>
    </row>
    <row r="294" spans="2:17" ht="13.15">
      <c r="C294" s="947"/>
      <c r="D294" s="947"/>
      <c r="E294" s="947"/>
      <c r="F294" s="947"/>
      <c r="G294" s="947"/>
      <c r="H294" s="947"/>
      <c r="I294" s="947"/>
      <c r="J294" s="947"/>
      <c r="K294" s="947"/>
      <c r="L294" s="947"/>
      <c r="M294" s="123"/>
      <c r="N294" s="123"/>
      <c r="O294" s="7"/>
      <c r="P294" s="7"/>
      <c r="Q294" s="7"/>
    </row>
    <row r="295" spans="2:17" ht="13.15" customHeight="1">
      <c r="B295" s="11" t="s">
        <v>62</v>
      </c>
      <c r="C295" s="725" t="s">
        <v>1714</v>
      </c>
      <c r="D295" s="725"/>
      <c r="E295" s="725"/>
      <c r="F295" s="725"/>
      <c r="G295" s="725"/>
      <c r="H295" s="725"/>
      <c r="I295" s="725"/>
      <c r="J295" s="725"/>
      <c r="K295" s="725"/>
      <c r="L295" s="725"/>
      <c r="M295" s="123"/>
      <c r="N295" s="123"/>
      <c r="O295" s="7"/>
      <c r="P295" s="7"/>
      <c r="Q295" s="7"/>
    </row>
    <row r="296" spans="2:17" ht="13.15" customHeight="1">
      <c r="B296" s="11"/>
      <c r="C296" s="725"/>
      <c r="D296" s="725"/>
      <c r="E296" s="725"/>
      <c r="F296" s="725"/>
      <c r="G296" s="725"/>
      <c r="H296" s="725"/>
      <c r="I296" s="725"/>
      <c r="J296" s="725"/>
      <c r="K296" s="725"/>
      <c r="L296" s="725"/>
      <c r="M296" s="123"/>
      <c r="N296" s="123"/>
      <c r="O296" s="7"/>
      <c r="P296" s="7"/>
      <c r="Q296" s="7"/>
    </row>
    <row r="297" spans="2:17" ht="12.75" customHeight="1">
      <c r="C297" s="1377" t="s">
        <v>1285</v>
      </c>
      <c r="D297" s="1377"/>
      <c r="E297" s="1377"/>
      <c r="F297" s="1377"/>
      <c r="G297" s="1377"/>
      <c r="H297" s="1377"/>
      <c r="I297" s="1377"/>
      <c r="J297" s="1377"/>
      <c r="K297" s="1377"/>
      <c r="L297" s="1377"/>
      <c r="M297" s="1377"/>
      <c r="N297" s="123"/>
      <c r="O297" s="7"/>
      <c r="P297" s="7"/>
      <c r="Q297" s="7"/>
    </row>
    <row r="298" spans="2:17" ht="12.75" customHeight="1">
      <c r="C298" s="1377"/>
      <c r="D298" s="1377"/>
      <c r="E298" s="1377"/>
      <c r="F298" s="1377"/>
      <c r="G298" s="1377"/>
      <c r="H298" s="1377"/>
      <c r="I298" s="1377"/>
      <c r="J298" s="1377"/>
      <c r="K298" s="1377"/>
      <c r="L298" s="1377"/>
      <c r="M298" s="1377"/>
      <c r="N298" s="123"/>
      <c r="O298" s="7"/>
      <c r="P298" s="7"/>
      <c r="Q298" s="7"/>
    </row>
    <row r="299" spans="2:17" ht="12.75" customHeight="1">
      <c r="C299" s="1377"/>
      <c r="D299" s="1377"/>
      <c r="E299" s="1377"/>
      <c r="F299" s="1377"/>
      <c r="G299" s="1377"/>
      <c r="H299" s="1377"/>
      <c r="I299" s="1377"/>
      <c r="J299" s="1377"/>
      <c r="K299" s="1377"/>
      <c r="L299" s="1377"/>
      <c r="M299" s="1377"/>
      <c r="N299" s="123"/>
      <c r="O299" s="7"/>
      <c r="P299" s="7"/>
      <c r="Q299" s="7"/>
    </row>
    <row r="300" spans="2:17" ht="12.75" customHeight="1">
      <c r="C300" s="1377"/>
      <c r="D300" s="1377"/>
      <c r="E300" s="1377"/>
      <c r="F300" s="1377"/>
      <c r="G300" s="1377"/>
      <c r="H300" s="1377"/>
      <c r="I300" s="1377"/>
      <c r="J300" s="1377"/>
      <c r="K300" s="1377"/>
      <c r="L300" s="1377"/>
      <c r="M300" s="1377"/>
      <c r="N300" s="123"/>
      <c r="O300" s="7"/>
      <c r="P300" s="7"/>
      <c r="Q300" s="7"/>
    </row>
    <row r="301" spans="2:17" ht="13.15">
      <c r="C301" s="725"/>
      <c r="D301" s="725"/>
      <c r="E301" s="725"/>
      <c r="F301" s="725"/>
      <c r="G301" s="725"/>
      <c r="H301" s="725"/>
      <c r="I301" s="725"/>
      <c r="J301" s="725"/>
      <c r="K301" s="725"/>
      <c r="L301" s="725"/>
      <c r="M301" s="123"/>
      <c r="N301" s="123"/>
      <c r="O301" s="7"/>
      <c r="P301" s="7"/>
      <c r="Q301" s="7"/>
    </row>
    <row r="302" spans="2:17" ht="13.15">
      <c r="B302" s="152" t="s">
        <v>159</v>
      </c>
      <c r="D302" s="7"/>
      <c r="E302" s="123"/>
      <c r="F302" s="110"/>
      <c r="G302" s="108"/>
      <c r="H302" s="152"/>
      <c r="I302" s="7"/>
      <c r="J302" s="7"/>
      <c r="K302" s="123"/>
      <c r="L302" s="110"/>
      <c r="M302" s="123"/>
      <c r="N302" s="123"/>
      <c r="O302" s="7"/>
      <c r="P302" s="7"/>
      <c r="Q302" s="7"/>
    </row>
    <row r="303" spans="2:17">
      <c r="D303" s="7"/>
      <c r="E303" s="123"/>
      <c r="F303" s="110"/>
      <c r="G303" s="108"/>
      <c r="H303" s="7"/>
      <c r="I303" s="7"/>
      <c r="J303" s="7"/>
      <c r="K303" s="123"/>
      <c r="L303" s="110"/>
      <c r="M303" s="123"/>
      <c r="N303" s="123"/>
      <c r="O303" s="7"/>
      <c r="P303" s="7"/>
      <c r="Q303" s="7"/>
    </row>
    <row r="304" spans="2:17" ht="13.15">
      <c r="C304" s="1372" t="s">
        <v>70</v>
      </c>
      <c r="D304" s="1373"/>
      <c r="E304" s="1373"/>
      <c r="F304" s="1374"/>
      <c r="G304" s="154"/>
      <c r="H304" s="7"/>
      <c r="I304" s="1379"/>
      <c r="J304" s="1379"/>
      <c r="K304" s="1379"/>
      <c r="L304" s="1379"/>
      <c r="M304" s="123"/>
      <c r="N304" s="123"/>
      <c r="O304" s="7"/>
      <c r="P304" s="7"/>
      <c r="Q304" s="7"/>
    </row>
    <row r="305" spans="1:17" ht="13.15">
      <c r="B305" s="948" t="s">
        <v>45</v>
      </c>
      <c r="C305" s="948" t="str">
        <f>C258</f>
        <v>2014/15</v>
      </c>
      <c r="D305" s="948" t="str">
        <f>D258</f>
        <v>2015/16</v>
      </c>
      <c r="E305" s="948" t="str">
        <f>E258</f>
        <v>2016/17</v>
      </c>
      <c r="F305" s="948" t="str">
        <f>F258</f>
        <v>2017/18</v>
      </c>
      <c r="G305" s="7"/>
      <c r="H305" s="121"/>
      <c r="I305" s="952"/>
      <c r="J305" s="952"/>
      <c r="K305" s="952"/>
      <c r="L305" s="952"/>
      <c r="M305" s="952"/>
      <c r="N305" s="123"/>
      <c r="O305" s="7"/>
      <c r="P305" s="7"/>
      <c r="Q305" s="7"/>
    </row>
    <row r="306" spans="1:17" ht="13.15">
      <c r="B306" s="948" t="s">
        <v>48</v>
      </c>
      <c r="C306" s="407">
        <v>9338.1990000000005</v>
      </c>
      <c r="D306" s="407">
        <v>7986.9989999999998</v>
      </c>
      <c r="E306" s="407">
        <v>7191.192</v>
      </c>
      <c r="F306" s="408">
        <v>6741.5360000000001</v>
      </c>
      <c r="G306" s="7"/>
      <c r="H306" s="121"/>
      <c r="I306" s="121"/>
      <c r="J306" s="689"/>
      <c r="K306" s="689"/>
      <c r="L306" s="689"/>
      <c r="M306" s="689"/>
      <c r="N306" s="123"/>
      <c r="O306" s="7"/>
      <c r="P306" s="7"/>
      <c r="Q306" s="7"/>
    </row>
    <row r="307" spans="1:17" ht="13.15">
      <c r="B307" s="948" t="s">
        <v>49</v>
      </c>
      <c r="C307" s="407">
        <v>6828.7790000000005</v>
      </c>
      <c r="D307" s="407">
        <v>6737.1189999999997</v>
      </c>
      <c r="E307" s="407">
        <v>6105.6049999999996</v>
      </c>
      <c r="F307" s="408">
        <v>6182.7020000000002</v>
      </c>
      <c r="G307" s="7"/>
      <c r="H307" s="121"/>
      <c r="I307" s="121"/>
      <c r="J307" s="689"/>
      <c r="K307" s="689"/>
      <c r="L307" s="689"/>
      <c r="M307" s="689"/>
      <c r="N307" s="123"/>
      <c r="O307" s="7"/>
      <c r="P307" s="7"/>
      <c r="Q307" s="7"/>
    </row>
    <row r="308" spans="1:17" ht="13.15">
      <c r="B308" s="948" t="s">
        <v>50</v>
      </c>
      <c r="C308" s="407">
        <v>3183.2649999999999</v>
      </c>
      <c r="D308" s="407">
        <v>3216.701</v>
      </c>
      <c r="E308" s="407">
        <v>3240.5430000000001</v>
      </c>
      <c r="F308" s="408">
        <v>3268.4029999999998</v>
      </c>
      <c r="G308" s="7"/>
      <c r="H308" s="121"/>
      <c r="I308" s="121"/>
      <c r="J308" s="689"/>
      <c r="K308" s="689"/>
      <c r="L308" s="689"/>
      <c r="M308" s="689"/>
      <c r="N308" s="123"/>
      <c r="O308" s="7"/>
      <c r="P308" s="7"/>
      <c r="Q308" s="7"/>
    </row>
    <row r="309" spans="1:17" ht="13.15">
      <c r="B309" s="948" t="s">
        <v>51</v>
      </c>
      <c r="C309" s="407">
        <v>2708.99</v>
      </c>
      <c r="D309" s="407">
        <v>2719.23</v>
      </c>
      <c r="E309" s="407">
        <v>2461.7069999999999</v>
      </c>
      <c r="F309" s="408">
        <v>2527.9360000000001</v>
      </c>
      <c r="G309" s="7"/>
      <c r="H309" s="121"/>
      <c r="I309" s="121"/>
      <c r="J309" s="689"/>
      <c r="K309" s="689"/>
      <c r="L309" s="689"/>
      <c r="M309" s="689"/>
      <c r="N309" s="123"/>
      <c r="O309" s="7"/>
      <c r="P309" s="7"/>
      <c r="Q309" s="7"/>
    </row>
    <row r="310" spans="1:17" ht="13.15">
      <c r="B310" s="948" t="s">
        <v>52</v>
      </c>
      <c r="C310" s="407">
        <v>2609.2049999999999</v>
      </c>
      <c r="D310" s="407">
        <v>2509.23</v>
      </c>
      <c r="E310" s="407">
        <v>2285.6410000000001</v>
      </c>
      <c r="F310" s="408">
        <v>2237.8609999999999</v>
      </c>
      <c r="G310" s="7"/>
      <c r="H310" s="121"/>
      <c r="I310" s="121"/>
      <c r="J310" s="689"/>
      <c r="K310" s="689"/>
      <c r="L310" s="689"/>
      <c r="M310" s="689"/>
      <c r="N310" s="123"/>
      <c r="O310" s="7"/>
      <c r="P310" s="7"/>
      <c r="Q310" s="7"/>
    </row>
    <row r="311" spans="1:17" ht="13.15">
      <c r="B311" s="948" t="s">
        <v>53</v>
      </c>
      <c r="C311" s="407">
        <v>1949.9929999999999</v>
      </c>
      <c r="D311" s="407">
        <v>1905.6389999999999</v>
      </c>
      <c r="E311" s="407">
        <v>1836.7260000000001</v>
      </c>
      <c r="F311" s="408">
        <v>1892.5619999999999</v>
      </c>
      <c r="G311" s="7"/>
      <c r="H311" s="121"/>
      <c r="I311" s="144"/>
      <c r="J311" s="690"/>
      <c r="K311" s="690"/>
      <c r="L311" s="690"/>
      <c r="M311" s="690"/>
      <c r="N311" s="123"/>
      <c r="O311" s="7"/>
      <c r="P311" s="7"/>
      <c r="Q311" s="7"/>
    </row>
    <row r="312" spans="1:17" ht="13.15">
      <c r="B312" s="948" t="s">
        <v>54</v>
      </c>
      <c r="C312" s="407">
        <v>1265.393</v>
      </c>
      <c r="D312" s="407">
        <v>1328.3989999999999</v>
      </c>
      <c r="E312" s="407">
        <v>1284.425</v>
      </c>
      <c r="F312" s="408">
        <v>1131.317</v>
      </c>
      <c r="G312" s="7"/>
      <c r="H312" s="121"/>
      <c r="I312" s="144"/>
      <c r="J312" s="144"/>
      <c r="K312" s="144"/>
      <c r="L312" s="144"/>
      <c r="M312" s="123"/>
      <c r="N312" s="123"/>
      <c r="O312" s="7"/>
      <c r="P312" s="7"/>
      <c r="Q312" s="7"/>
    </row>
    <row r="313" spans="1:17" ht="13.15">
      <c r="B313" s="948" t="s">
        <v>55</v>
      </c>
      <c r="C313" s="407">
        <v>769.04399999999998</v>
      </c>
      <c r="D313" s="407">
        <v>701.08299999999997</v>
      </c>
      <c r="E313" s="407">
        <v>715.26800000000003</v>
      </c>
      <c r="F313" s="408">
        <v>591.16499999999996</v>
      </c>
      <c r="G313" s="7"/>
      <c r="H313" s="121"/>
      <c r="I313" s="144"/>
      <c r="J313" s="144"/>
      <c r="K313" s="144"/>
      <c r="L313" s="144"/>
      <c r="M313" s="123"/>
      <c r="N313" s="123"/>
      <c r="O313" s="7"/>
      <c r="P313" s="7"/>
      <c r="Q313" s="7"/>
    </row>
    <row r="314" spans="1:17" ht="13.15">
      <c r="B314" s="948" t="s">
        <v>56</v>
      </c>
      <c r="C314" s="407">
        <v>346.92599999999999</v>
      </c>
      <c r="D314" s="407">
        <v>371.72800000000001</v>
      </c>
      <c r="E314" s="407">
        <v>297.54500000000002</v>
      </c>
      <c r="F314" s="408">
        <v>269.05700000000002</v>
      </c>
      <c r="G314" s="7"/>
      <c r="H314" s="121"/>
      <c r="I314" s="144"/>
      <c r="J314" s="144"/>
      <c r="K314" s="144"/>
      <c r="L314" s="144"/>
      <c r="M314" s="123"/>
      <c r="N314" s="123"/>
      <c r="O314" s="7"/>
      <c r="P314" s="7"/>
      <c r="Q314" s="7"/>
    </row>
    <row r="315" spans="1:17" ht="13.15">
      <c r="B315" s="948" t="s">
        <v>57</v>
      </c>
      <c r="C315" s="407">
        <v>116.55800000000001</v>
      </c>
      <c r="D315" s="407">
        <v>94.381</v>
      </c>
      <c r="E315" s="407">
        <v>84.171000000000006</v>
      </c>
      <c r="F315" s="408">
        <v>76.248999999999995</v>
      </c>
      <c r="G315" s="7"/>
      <c r="H315" s="121"/>
      <c r="I315" s="144"/>
      <c r="J315" s="144"/>
      <c r="K315" s="144"/>
      <c r="L315" s="144"/>
      <c r="M315" s="123"/>
      <c r="N315" s="123"/>
      <c r="O315" s="7"/>
      <c r="P315" s="7"/>
      <c r="Q315" s="7"/>
    </row>
    <row r="316" spans="1:17" ht="13.15">
      <c r="B316" s="948" t="s">
        <v>8</v>
      </c>
      <c r="C316" s="407">
        <v>29116.352000000003</v>
      </c>
      <c r="D316" s="407">
        <v>27570.508999999998</v>
      </c>
      <c r="E316" s="407">
        <v>25502.822999999993</v>
      </c>
      <c r="F316" s="407">
        <v>24918.788</v>
      </c>
      <c r="G316" s="7"/>
      <c r="H316" s="121"/>
      <c r="I316" s="144"/>
      <c r="J316" s="144"/>
      <c r="K316" s="144"/>
      <c r="L316" s="144"/>
      <c r="M316" s="123"/>
      <c r="N316" s="123"/>
      <c r="O316" s="7"/>
      <c r="P316" s="7"/>
      <c r="Q316" s="7"/>
    </row>
    <row r="317" spans="1:17">
      <c r="A317" s="1051">
        <f>G317</f>
        <v>0</v>
      </c>
      <c r="B317" s="1051"/>
      <c r="C317" s="1051">
        <f>SUM(C306:C315)-C316</f>
        <v>0</v>
      </c>
      <c r="D317" s="1051">
        <f>SUM(D306:D315)-D316</f>
        <v>0</v>
      </c>
      <c r="E317" s="1051">
        <f>SUM(E306:E315)-E316</f>
        <v>0</v>
      </c>
      <c r="F317" s="1051">
        <f>SUM(F306:F315)-F316</f>
        <v>0</v>
      </c>
      <c r="G317" s="1051">
        <f>SUM(C317:F317)</f>
        <v>0</v>
      </c>
      <c r="H317" s="1051"/>
      <c r="I317" s="1051"/>
      <c r="J317" s="1051"/>
      <c r="K317" s="1051"/>
      <c r="L317" s="1051"/>
      <c r="M317" s="1051"/>
      <c r="N317" s="123"/>
      <c r="O317" s="7"/>
      <c r="P317" s="7"/>
      <c r="Q317" s="7"/>
    </row>
    <row r="318" spans="1:17" ht="13.15">
      <c r="B318" s="152" t="s">
        <v>160</v>
      </c>
      <c r="C318" s="295"/>
      <c r="D318" s="7"/>
      <c r="E318" s="123"/>
      <c r="F318" s="110"/>
      <c r="G318" s="108"/>
      <c r="H318" s="152"/>
      <c r="I318" s="7"/>
      <c r="J318" s="7"/>
      <c r="K318" s="123"/>
      <c r="L318" s="110"/>
      <c r="M318" s="123"/>
      <c r="N318" s="123"/>
      <c r="O318" s="7"/>
      <c r="P318" s="7"/>
      <c r="Q318" s="7"/>
    </row>
    <row r="319" spans="1:17">
      <c r="D319" s="7"/>
      <c r="E319" s="123"/>
      <c r="F319" s="110"/>
      <c r="G319" s="108"/>
      <c r="H319" s="7"/>
      <c r="I319" s="7"/>
      <c r="J319" s="7"/>
      <c r="K319" s="123"/>
      <c r="L319" s="110"/>
      <c r="M319" s="123"/>
      <c r="N319" s="123"/>
      <c r="O319" s="7"/>
      <c r="P319" s="7"/>
      <c r="Q319" s="7"/>
    </row>
    <row r="320" spans="1:17" ht="13.15">
      <c r="C320" s="1372" t="s">
        <v>70</v>
      </c>
      <c r="D320" s="1373"/>
      <c r="E320" s="1373"/>
      <c r="F320" s="1374"/>
      <c r="G320" s="154"/>
      <c r="H320" s="7"/>
      <c r="I320" s="1379"/>
      <c r="J320" s="1379"/>
      <c r="K320" s="1379"/>
      <c r="L320" s="1379"/>
      <c r="M320" s="123"/>
      <c r="N320" s="123"/>
      <c r="O320" s="7"/>
      <c r="P320" s="7"/>
      <c r="Q320" s="7"/>
    </row>
    <row r="321" spans="1:17" ht="13.15">
      <c r="B321" s="948" t="s">
        <v>45</v>
      </c>
      <c r="C321" s="948" t="str">
        <f>C305</f>
        <v>2014/15</v>
      </c>
      <c r="D321" s="948" t="str">
        <f>D305</f>
        <v>2015/16</v>
      </c>
      <c r="E321" s="948" t="str">
        <f>E305</f>
        <v>2016/17</v>
      </c>
      <c r="F321" s="948" t="str">
        <f>F305</f>
        <v>2017/18</v>
      </c>
      <c r="G321" s="7"/>
      <c r="H321" s="121"/>
      <c r="I321" s="952"/>
      <c r="J321" s="952"/>
      <c r="K321" s="952"/>
      <c r="L321" s="952"/>
      <c r="M321" s="123"/>
      <c r="N321" s="123"/>
      <c r="O321" s="7"/>
      <c r="P321" s="7"/>
      <c r="Q321" s="7"/>
    </row>
    <row r="322" spans="1:17" ht="13.15">
      <c r="B322" s="948" t="s">
        <v>48</v>
      </c>
      <c r="C322" s="407">
        <v>5623.1660000000002</v>
      </c>
      <c r="D322" s="407">
        <v>5429.6980000000003</v>
      </c>
      <c r="E322" s="407">
        <v>5085.0410000000002</v>
      </c>
      <c r="F322" s="407">
        <v>4965.88</v>
      </c>
      <c r="G322" s="7"/>
      <c r="H322" s="121"/>
      <c r="I322" s="144"/>
      <c r="J322" s="144"/>
      <c r="K322" s="144"/>
      <c r="L322" s="144"/>
      <c r="M322" s="123"/>
      <c r="N322" s="123"/>
      <c r="O322" s="7"/>
      <c r="P322" s="7"/>
      <c r="Q322" s="7"/>
    </row>
    <row r="323" spans="1:17" ht="13.15">
      <c r="B323" s="948" t="s">
        <v>49</v>
      </c>
      <c r="C323" s="407">
        <v>5608.1549999999997</v>
      </c>
      <c r="D323" s="407">
        <v>5754.3959999999997</v>
      </c>
      <c r="E323" s="407">
        <v>5675.4380000000001</v>
      </c>
      <c r="F323" s="407">
        <v>5467.3869999999997</v>
      </c>
      <c r="G323" s="7"/>
      <c r="H323" s="121"/>
      <c r="I323" s="144"/>
      <c r="J323" s="144"/>
      <c r="K323" s="144"/>
      <c r="L323" s="144"/>
      <c r="M323" s="123"/>
      <c r="N323" s="123"/>
      <c r="O323" s="7"/>
      <c r="P323" s="7"/>
      <c r="Q323" s="7"/>
    </row>
    <row r="324" spans="1:17" ht="13.15">
      <c r="B324" s="948" t="s">
        <v>50</v>
      </c>
      <c r="C324" s="407">
        <v>2811.123</v>
      </c>
      <c r="D324" s="407">
        <v>2865.643</v>
      </c>
      <c r="E324" s="407">
        <v>2845.2170000000001</v>
      </c>
      <c r="F324" s="407">
        <v>2930.7750000000001</v>
      </c>
      <c r="G324" s="7"/>
      <c r="H324" s="121"/>
      <c r="I324" s="144"/>
      <c r="J324" s="144"/>
      <c r="K324" s="144"/>
      <c r="L324" s="144"/>
      <c r="M324" s="123"/>
      <c r="N324" s="123"/>
      <c r="O324" s="7"/>
      <c r="P324" s="7"/>
      <c r="Q324" s="7"/>
    </row>
    <row r="325" spans="1:17" ht="13.15">
      <c r="B325" s="948" t="s">
        <v>51</v>
      </c>
      <c r="C325" s="407">
        <v>2081.837</v>
      </c>
      <c r="D325" s="407">
        <v>2156.4540000000002</v>
      </c>
      <c r="E325" s="407">
        <v>2181.527</v>
      </c>
      <c r="F325" s="407">
        <v>2223.6849999999999</v>
      </c>
      <c r="G325" s="7"/>
      <c r="H325" s="121"/>
      <c r="I325" s="144"/>
      <c r="J325" s="144"/>
      <c r="K325" s="144"/>
      <c r="L325" s="144"/>
      <c r="M325" s="123"/>
      <c r="N325" s="123"/>
      <c r="O325" s="7"/>
      <c r="P325" s="7"/>
      <c r="Q325" s="7"/>
    </row>
    <row r="326" spans="1:17" ht="13.15">
      <c r="B326" s="948" t="s">
        <v>52</v>
      </c>
      <c r="C326" s="407">
        <v>1758.748</v>
      </c>
      <c r="D326" s="407">
        <v>1837.2940000000001</v>
      </c>
      <c r="E326" s="407">
        <v>1757.0250000000001</v>
      </c>
      <c r="F326" s="407">
        <v>1779.58</v>
      </c>
      <c r="G326" s="7"/>
      <c r="H326" s="121"/>
      <c r="I326" s="144"/>
      <c r="J326" s="144"/>
      <c r="K326" s="144"/>
      <c r="L326" s="144"/>
      <c r="M326" s="123"/>
      <c r="N326" s="123"/>
      <c r="O326" s="7"/>
      <c r="P326" s="7"/>
      <c r="Q326" s="7"/>
    </row>
    <row r="327" spans="1:17" ht="13.15">
      <c r="B327" s="948" t="s">
        <v>53</v>
      </c>
      <c r="C327" s="407">
        <v>1485.807</v>
      </c>
      <c r="D327" s="407">
        <v>1488.049</v>
      </c>
      <c r="E327" s="407">
        <v>1588.89</v>
      </c>
      <c r="F327" s="407">
        <v>1676.9280000000001</v>
      </c>
      <c r="G327" s="7"/>
      <c r="H327" s="121"/>
      <c r="I327" s="144"/>
      <c r="J327" s="144"/>
      <c r="K327" s="144"/>
      <c r="L327" s="144"/>
      <c r="M327" s="123"/>
      <c r="N327" s="123"/>
      <c r="O327" s="7"/>
      <c r="P327" s="7"/>
      <c r="Q327" s="7"/>
    </row>
    <row r="328" spans="1:17" ht="13.15">
      <c r="B328" s="948" t="s">
        <v>54</v>
      </c>
      <c r="C328" s="407">
        <v>1077.769</v>
      </c>
      <c r="D328" s="407">
        <v>1116.3699999999999</v>
      </c>
      <c r="E328" s="407">
        <v>1141.4949999999999</v>
      </c>
      <c r="F328" s="407">
        <v>1205.511</v>
      </c>
      <c r="G328" s="7"/>
      <c r="H328" s="121"/>
      <c r="I328" s="144"/>
      <c r="J328" s="144"/>
      <c r="K328" s="144"/>
      <c r="L328" s="144"/>
      <c r="M328" s="123"/>
      <c r="N328" s="123"/>
      <c r="O328" s="7"/>
      <c r="P328" s="7"/>
      <c r="Q328" s="7"/>
    </row>
    <row r="329" spans="1:17" ht="13.15">
      <c r="B329" s="948" t="s">
        <v>55</v>
      </c>
      <c r="C329" s="407">
        <v>741.49599999999998</v>
      </c>
      <c r="D329" s="407">
        <v>706.06200000000001</v>
      </c>
      <c r="E329" s="407">
        <v>648.63599999999997</v>
      </c>
      <c r="F329" s="407">
        <v>734.09400000000005</v>
      </c>
      <c r="G329" s="7"/>
      <c r="H329" s="121"/>
      <c r="I329" s="144"/>
      <c r="J329" s="144"/>
      <c r="K329" s="144"/>
      <c r="L329" s="144"/>
      <c r="M329" s="123"/>
      <c r="N329" s="123"/>
      <c r="O329" s="7"/>
      <c r="P329" s="7"/>
      <c r="Q329" s="7"/>
    </row>
    <row r="330" spans="1:17" ht="13.15">
      <c r="B330" s="948" t="s">
        <v>56</v>
      </c>
      <c r="C330" s="407">
        <v>376.69200000000001</v>
      </c>
      <c r="D330" s="407">
        <v>347.30500000000001</v>
      </c>
      <c r="E330" s="407">
        <v>327.83499999999998</v>
      </c>
      <c r="F330" s="407">
        <v>334.30200000000002</v>
      </c>
      <c r="G330" s="7"/>
      <c r="H330" s="121"/>
      <c r="I330" s="144"/>
      <c r="J330" s="144"/>
      <c r="K330" s="144"/>
      <c r="L330" s="144"/>
      <c r="M330" s="123"/>
      <c r="N330" s="123"/>
      <c r="O330" s="7"/>
      <c r="P330" s="7"/>
      <c r="Q330" s="7"/>
    </row>
    <row r="331" spans="1:17" ht="13.15">
      <c r="B331" s="948" t="s">
        <v>57</v>
      </c>
      <c r="C331" s="407">
        <v>121.56399999999999</v>
      </c>
      <c r="D331" s="407">
        <v>96.155000000000001</v>
      </c>
      <c r="E331" s="407">
        <v>105.60299999999999</v>
      </c>
      <c r="F331" s="407">
        <v>104.706</v>
      </c>
      <c r="G331" s="7"/>
      <c r="H331" s="121"/>
      <c r="I331" s="144"/>
      <c r="J331" s="144"/>
      <c r="K331" s="144"/>
      <c r="L331" s="144"/>
      <c r="M331" s="123"/>
      <c r="N331" s="123"/>
      <c r="O331" s="7"/>
      <c r="P331" s="7"/>
      <c r="Q331" s="7"/>
    </row>
    <row r="332" spans="1:17" ht="13.15">
      <c r="B332" s="948" t="s">
        <v>8</v>
      </c>
      <c r="C332" s="407">
        <v>21686.356999999996</v>
      </c>
      <c r="D332" s="407">
        <v>21797.425999999999</v>
      </c>
      <c r="E332" s="407">
        <v>21356.706999999995</v>
      </c>
      <c r="F332" s="407">
        <v>21422.847999999998</v>
      </c>
      <c r="G332" s="7"/>
      <c r="H332" s="121"/>
      <c r="I332" s="144"/>
      <c r="J332" s="144"/>
      <c r="K332" s="144"/>
      <c r="L332" s="144"/>
      <c r="M332" s="123"/>
      <c r="N332" s="123"/>
      <c r="O332" s="7"/>
      <c r="P332" s="7"/>
      <c r="Q332" s="7"/>
    </row>
    <row r="333" spans="1:17">
      <c r="A333" s="1051">
        <f>G333</f>
        <v>0</v>
      </c>
      <c r="B333" s="1051"/>
      <c r="C333" s="1051">
        <f>SUM(C322:C331)-C332</f>
        <v>0</v>
      </c>
      <c r="D333" s="1051">
        <f>SUM(D322:D331)-D332</f>
        <v>0</v>
      </c>
      <c r="E333" s="1051">
        <f>SUM(E322:E331)-E332</f>
        <v>0</v>
      </c>
      <c r="F333" s="1051">
        <f>SUM(F322:F331)-F332</f>
        <v>0</v>
      </c>
      <c r="G333" s="1051">
        <f>SUM(C333:F333)</f>
        <v>0</v>
      </c>
      <c r="H333" s="108"/>
      <c r="I333" s="108"/>
      <c r="J333" s="108"/>
      <c r="K333" s="108"/>
      <c r="L333" s="108"/>
      <c r="M333" s="123"/>
      <c r="N333" s="123"/>
      <c r="O333" s="7"/>
      <c r="P333" s="7"/>
      <c r="Q333" s="7"/>
    </row>
    <row r="334" spans="1:17">
      <c r="B334" s="118"/>
      <c r="H334" s="108"/>
      <c r="I334" s="108"/>
      <c r="J334" s="108"/>
      <c r="K334" s="108"/>
      <c r="L334" s="108"/>
      <c r="M334" s="123"/>
      <c r="N334" s="123"/>
      <c r="O334" s="7"/>
      <c r="P334" s="7"/>
      <c r="Q334" s="7"/>
    </row>
    <row r="335" spans="1:17" ht="17.649999999999999">
      <c r="B335" s="37" t="s">
        <v>374</v>
      </c>
      <c r="D335" s="7"/>
      <c r="E335" s="123"/>
      <c r="F335" s="110"/>
      <c r="G335" s="108"/>
      <c r="H335" s="108"/>
      <c r="I335" s="108"/>
      <c r="J335" s="108"/>
      <c r="K335" s="108"/>
      <c r="L335" s="108"/>
      <c r="M335" s="123"/>
      <c r="N335" s="123"/>
      <c r="O335" s="7"/>
      <c r="P335" s="7"/>
      <c r="Q335" s="7"/>
    </row>
    <row r="336" spans="1:17">
      <c r="D336" s="7"/>
      <c r="E336" s="123"/>
      <c r="F336" s="110"/>
      <c r="G336" s="108"/>
      <c r="H336" s="108"/>
      <c r="I336" s="108"/>
      <c r="J336" s="108"/>
      <c r="K336" s="108"/>
      <c r="L336" s="108"/>
      <c r="M336" s="123"/>
      <c r="N336" s="123"/>
      <c r="O336" s="7"/>
      <c r="P336" s="7"/>
      <c r="Q336" s="7"/>
    </row>
    <row r="337" spans="2:28" ht="17.649999999999999">
      <c r="B337" s="11" t="s">
        <v>1291</v>
      </c>
      <c r="C337" s="113" t="s">
        <v>492</v>
      </c>
      <c r="J337" s="5" t="s">
        <v>65</v>
      </c>
      <c r="L337" s="820" t="s">
        <v>148</v>
      </c>
      <c r="M337" s="5" t="s">
        <v>64</v>
      </c>
    </row>
    <row r="339" spans="2:28" ht="13.15">
      <c r="B339" s="11" t="s">
        <v>61</v>
      </c>
      <c r="C339" s="924" t="s">
        <v>1466</v>
      </c>
    </row>
    <row r="341" spans="2:28" ht="13.15">
      <c r="B341" s="11" t="s">
        <v>62</v>
      </c>
      <c r="C341" s="113" t="s">
        <v>1530</v>
      </c>
    </row>
    <row r="342" spans="2:28" ht="13.15">
      <c r="C342" s="726" t="s">
        <v>1563</v>
      </c>
    </row>
    <row r="343" spans="2:28">
      <c r="B343" s="128"/>
      <c r="C343" s="128"/>
      <c r="D343" s="128"/>
      <c r="E343" s="128"/>
      <c r="F343" s="128"/>
      <c r="G343" s="128"/>
      <c r="H343" s="128"/>
      <c r="I343" s="128"/>
      <c r="J343" s="128"/>
      <c r="K343" s="128"/>
      <c r="L343" s="128"/>
      <c r="M343" s="123"/>
      <c r="N343" s="123"/>
      <c r="O343" s="7"/>
      <c r="P343" s="7"/>
      <c r="Q343" s="7"/>
    </row>
    <row r="344" spans="2:28" ht="13.15">
      <c r="B344" s="236" t="s">
        <v>348</v>
      </c>
      <c r="C344" s="128"/>
      <c r="D344" s="128"/>
      <c r="E344" s="128"/>
      <c r="F344" s="128"/>
      <c r="G344" s="128"/>
      <c r="H344" s="128"/>
      <c r="I344" s="128"/>
      <c r="J344" s="128"/>
      <c r="K344" s="128"/>
      <c r="L344" s="128"/>
      <c r="M344" s="123"/>
      <c r="N344" s="123"/>
      <c r="O344" s="7"/>
      <c r="P344" s="7"/>
      <c r="Q344" s="7"/>
    </row>
    <row r="345" spans="2:28">
      <c r="B345" s="128"/>
      <c r="C345" s="128"/>
      <c r="D345" s="128"/>
      <c r="E345" s="128"/>
      <c r="F345" s="128"/>
      <c r="G345" s="128"/>
      <c r="H345" s="128"/>
      <c r="I345" s="128"/>
      <c r="J345" s="128"/>
      <c r="K345" s="128"/>
      <c r="L345" s="128"/>
      <c r="M345" s="123"/>
      <c r="N345" s="123"/>
      <c r="O345" s="7"/>
      <c r="P345" s="1061"/>
      <c r="Q345" s="7"/>
    </row>
    <row r="346" spans="2:28" ht="13.15">
      <c r="B346" s="948" t="s">
        <v>85</v>
      </c>
      <c r="C346" s="950" t="str">
        <f>Pupils_data_scenarios!C16</f>
        <v>2004/05</v>
      </c>
      <c r="D346" s="950" t="str">
        <f>Pupils_data_scenarios!D16</f>
        <v>2005/06</v>
      </c>
      <c r="E346" s="950" t="str">
        <f>Pupils_data_scenarios!E16</f>
        <v>2006/07</v>
      </c>
      <c r="F346" s="950" t="str">
        <f>Pupils_data_scenarios!F16</f>
        <v>2007/08</v>
      </c>
      <c r="G346" s="950" t="str">
        <f>Pupils_data_scenarios!G16</f>
        <v>2008/09</v>
      </c>
      <c r="H346" s="950" t="str">
        <f>Pupils_data_scenarios!H16</f>
        <v>2009/10</v>
      </c>
      <c r="I346" s="950" t="str">
        <f>Pupils_data_scenarios!I16</f>
        <v>2010/11</v>
      </c>
      <c r="J346" s="950" t="str">
        <f>Pupils_data_scenarios!J16</f>
        <v>2011/12</v>
      </c>
      <c r="K346" s="950" t="str">
        <f>Pupils_data_scenarios!K16</f>
        <v>2012/13</v>
      </c>
      <c r="L346" s="950" t="str">
        <f>Pupils_data_scenarios!L16</f>
        <v>2013/14</v>
      </c>
      <c r="M346" s="950" t="str">
        <f>Pupils_data_scenarios!M16</f>
        <v>2014/15</v>
      </c>
      <c r="N346" s="950" t="str">
        <f>Pupils_data_scenarios!N16</f>
        <v>2015/16</v>
      </c>
      <c r="O346" s="950" t="str">
        <f>Pupils_data_scenarios!O16</f>
        <v>2016/17</v>
      </c>
      <c r="P346" s="950" t="str">
        <f>Pupils_data_scenarios!P16</f>
        <v>2017/18</v>
      </c>
      <c r="Q346" s="950" t="str">
        <f>Pupils_data_scenarios!Q16</f>
        <v>2018/19</v>
      </c>
      <c r="R346" s="950" t="str">
        <f>Pupils_data_scenarios!R16</f>
        <v>2019/20</v>
      </c>
      <c r="S346" s="950" t="str">
        <f>Pupils_data_scenarios!S16</f>
        <v>2020/21</v>
      </c>
      <c r="T346" s="950" t="str">
        <f>Pupils_data_scenarios!T16</f>
        <v>2021/22</v>
      </c>
      <c r="U346" s="950" t="str">
        <f>Pupils_data_scenarios!U16</f>
        <v>2022/23</v>
      </c>
      <c r="V346" s="950" t="str">
        <f>Pupils_data_scenarios!V16</f>
        <v>2023/24</v>
      </c>
      <c r="W346" s="950" t="str">
        <f>Pupils_data_scenarios!W16</f>
        <v>2024/25</v>
      </c>
      <c r="X346" s="950" t="str">
        <f>Pupils_data_scenarios!X16</f>
        <v>2025/26</v>
      </c>
      <c r="Y346" s="948" t="s">
        <v>184</v>
      </c>
      <c r="Z346" s="948" t="s">
        <v>1087</v>
      </c>
      <c r="AA346" s="948" t="s">
        <v>1402</v>
      </c>
      <c r="AB346" s="1011" t="str">
        <f>Pupils_data_scenarios!AB16</f>
        <v>2029/30</v>
      </c>
    </row>
    <row r="347" spans="2:28" ht="13.15">
      <c r="B347" s="948" t="s">
        <v>255</v>
      </c>
      <c r="C347" s="411">
        <v>4133670.5</v>
      </c>
      <c r="D347" s="411">
        <v>4085271.436729731</v>
      </c>
      <c r="E347" s="411">
        <v>4047195.5</v>
      </c>
      <c r="F347" s="411">
        <v>4028055.5</v>
      </c>
      <c r="G347" s="411">
        <v>4016161.5</v>
      </c>
      <c r="H347" s="411">
        <v>4036364.5</v>
      </c>
      <c r="I347" s="411">
        <v>4074368</v>
      </c>
      <c r="J347" s="411">
        <v>4150277.5</v>
      </c>
      <c r="K347" s="411">
        <v>4247394.5</v>
      </c>
      <c r="L347" s="411">
        <v>4359000</v>
      </c>
      <c r="M347" s="411">
        <v>4463434</v>
      </c>
      <c r="N347" s="411">
        <v>4574041.5</v>
      </c>
      <c r="O347" s="411">
        <v>4659421</v>
      </c>
      <c r="P347" s="411">
        <v>4715388.5</v>
      </c>
      <c r="Q347" s="411">
        <v>4733161</v>
      </c>
      <c r="R347" s="411">
        <v>4722230.558806696</v>
      </c>
      <c r="S347" s="411">
        <v>4715678.2151107499</v>
      </c>
      <c r="T347" s="411">
        <v>4686212.6716877213</v>
      </c>
      <c r="U347" s="411">
        <v>4650038.1997871175</v>
      </c>
      <c r="V347" s="411">
        <v>4613506.2415555622</v>
      </c>
      <c r="W347" s="411">
        <v>4594107.3525180714</v>
      </c>
      <c r="X347" s="411">
        <v>4582094.1329778135</v>
      </c>
      <c r="Y347" s="411">
        <v>4569288.0433858866</v>
      </c>
      <c r="Z347" s="411">
        <v>4553997.8304746542</v>
      </c>
      <c r="AA347" s="411">
        <v>4555690.8707873952</v>
      </c>
      <c r="AB347" s="411">
        <v>4546912.262777702</v>
      </c>
    </row>
    <row r="348" spans="2:28" ht="13.15">
      <c r="B348" s="948" t="s">
        <v>1420</v>
      </c>
      <c r="C348" s="411">
        <v>1783139.5</v>
      </c>
      <c r="D348" s="411">
        <v>1758000.0007601124</v>
      </c>
      <c r="E348" s="411">
        <v>1722930</v>
      </c>
      <c r="F348" s="411">
        <v>1701531</v>
      </c>
      <c r="G348" s="411">
        <v>1691158</v>
      </c>
      <c r="H348" s="411">
        <v>1680949</v>
      </c>
      <c r="I348" s="411">
        <v>1672689.5</v>
      </c>
      <c r="J348" s="411">
        <v>1641887</v>
      </c>
      <c r="K348" s="411">
        <v>1612821</v>
      </c>
      <c r="L348" s="411">
        <v>1587472</v>
      </c>
      <c r="M348" s="411">
        <v>1595949</v>
      </c>
      <c r="N348" s="411">
        <v>1630717</v>
      </c>
      <c r="O348" s="411">
        <v>1678899</v>
      </c>
      <c r="P348" s="411">
        <v>1714907</v>
      </c>
      <c r="Q348" s="411">
        <v>1756029</v>
      </c>
      <c r="R348" s="411">
        <v>1815906.2027563339</v>
      </c>
      <c r="S348" s="411">
        <v>1857054.0447136466</v>
      </c>
      <c r="T348" s="411">
        <v>1887900.5969985167</v>
      </c>
      <c r="U348" s="411">
        <v>1905971.579135444</v>
      </c>
      <c r="V348" s="411">
        <v>1927218.3197986097</v>
      </c>
      <c r="W348" s="411">
        <v>1919475.7032980411</v>
      </c>
      <c r="X348" s="411">
        <v>1891753.4679500838</v>
      </c>
      <c r="Y348" s="411">
        <v>1864512.8853194497</v>
      </c>
      <c r="Z348" s="411">
        <v>1857263.3749360507</v>
      </c>
      <c r="AA348" s="411">
        <v>1840483.9903530208</v>
      </c>
      <c r="AB348" s="411">
        <v>1832826.0622119121</v>
      </c>
    </row>
    <row r="349" spans="2:28" ht="13.15">
      <c r="B349" s="948" t="s">
        <v>1429</v>
      </c>
      <c r="C349" s="411">
        <v>1170159</v>
      </c>
      <c r="D349" s="411">
        <v>1185802.5625101563</v>
      </c>
      <c r="E349" s="411">
        <v>1189358</v>
      </c>
      <c r="F349" s="411">
        <v>1166918.5</v>
      </c>
      <c r="G349" s="411">
        <v>1146150</v>
      </c>
      <c r="H349" s="411">
        <v>1133977</v>
      </c>
      <c r="I349" s="411">
        <v>1116342.5</v>
      </c>
      <c r="J349" s="411">
        <v>1120567</v>
      </c>
      <c r="K349" s="411">
        <v>1117099</v>
      </c>
      <c r="L349" s="411">
        <v>1099417.5</v>
      </c>
      <c r="M349" s="411">
        <v>1081078</v>
      </c>
      <c r="N349" s="411">
        <v>1057483</v>
      </c>
      <c r="O349" s="411">
        <v>1041875</v>
      </c>
      <c r="P349" s="411">
        <v>1053705</v>
      </c>
      <c r="Q349" s="411">
        <v>1086744</v>
      </c>
      <c r="R349" s="411">
        <v>1114919.5709670798</v>
      </c>
      <c r="S349" s="411">
        <v>1137337.6739857208</v>
      </c>
      <c r="T349" s="411">
        <v>1169228.8132774255</v>
      </c>
      <c r="U349" s="411">
        <v>1213020.4426796213</v>
      </c>
      <c r="V349" s="411">
        <v>1232637.6439917486</v>
      </c>
      <c r="W349" s="411">
        <v>1239007.8590816509</v>
      </c>
      <c r="X349" s="411">
        <v>1260220.5972151414</v>
      </c>
      <c r="Y349" s="411">
        <v>1270504.473197314</v>
      </c>
      <c r="Z349" s="411">
        <v>1251394.0877581004</v>
      </c>
      <c r="AA349" s="411">
        <v>1225022.0206584639</v>
      </c>
      <c r="AB349" s="411">
        <v>1216555.8979985134</v>
      </c>
    </row>
    <row r="350" spans="2:28" ht="13.15">
      <c r="B350" s="948" t="s">
        <v>1445</v>
      </c>
      <c r="C350" s="411">
        <v>355184.5</v>
      </c>
      <c r="D350" s="411">
        <v>361355</v>
      </c>
      <c r="E350" s="411">
        <v>370116</v>
      </c>
      <c r="F350" s="411">
        <v>380453</v>
      </c>
      <c r="G350" s="411">
        <v>394342</v>
      </c>
      <c r="H350" s="411">
        <v>412859.5</v>
      </c>
      <c r="I350" s="411">
        <v>423222</v>
      </c>
      <c r="J350" s="411">
        <v>423232.5</v>
      </c>
      <c r="K350" s="411">
        <v>428860</v>
      </c>
      <c r="L350" s="411">
        <v>439034.5</v>
      </c>
      <c r="M350" s="411">
        <v>442836.5</v>
      </c>
      <c r="N350" s="411">
        <v>433870.5</v>
      </c>
      <c r="O350" s="411">
        <v>424809</v>
      </c>
      <c r="P350" s="411">
        <v>408030</v>
      </c>
      <c r="Q350" s="411">
        <v>402945</v>
      </c>
      <c r="R350" s="411"/>
      <c r="S350" s="411"/>
      <c r="T350" s="411"/>
      <c r="U350" s="411"/>
      <c r="V350" s="411"/>
      <c r="W350" s="411"/>
      <c r="X350" s="411"/>
      <c r="Y350" s="411"/>
      <c r="Z350" s="411"/>
      <c r="AA350" s="411"/>
      <c r="AB350" s="411"/>
    </row>
    <row r="351" spans="2:28" ht="13.15">
      <c r="B351" s="948" t="s">
        <v>375</v>
      </c>
      <c r="C351" s="411">
        <v>2591851.2639240595</v>
      </c>
      <c r="D351" s="411">
        <v>2608521.9199660681</v>
      </c>
      <c r="E351" s="411">
        <v>2644318.2228521295</v>
      </c>
      <c r="F351" s="411">
        <v>2688798.0261939741</v>
      </c>
      <c r="G351" s="411">
        <v>2705903.2746035685</v>
      </c>
      <c r="H351" s="411">
        <v>2717958.6116225235</v>
      </c>
      <c r="I351" s="411">
        <v>2717385.3601785055</v>
      </c>
      <c r="J351" s="411">
        <v>2680455.9336874634</v>
      </c>
      <c r="K351" s="411">
        <v>2641996.0006059059</v>
      </c>
      <c r="L351" s="411">
        <v>2633177.9290057975</v>
      </c>
      <c r="M351" s="411">
        <v>2618430.7324961186</v>
      </c>
      <c r="N351" s="411">
        <v>2610783.5698214751</v>
      </c>
      <c r="O351" s="411">
        <v>2580892.4584752405</v>
      </c>
      <c r="P351" s="411">
        <v>2528335.6984789874</v>
      </c>
      <c r="Q351" s="411">
        <v>2478753.3224017778</v>
      </c>
      <c r="R351" s="411">
        <v>2457207.5734346416</v>
      </c>
      <c r="S351" s="411">
        <v>2469644.201234322</v>
      </c>
      <c r="T351" s="411">
        <v>2511961.5874523008</v>
      </c>
      <c r="U351" s="411">
        <v>2588715.7035281803</v>
      </c>
      <c r="V351" s="411">
        <v>2666397.4503811249</v>
      </c>
      <c r="W351" s="411">
        <v>2748444.6868830929</v>
      </c>
      <c r="X351" s="411">
        <v>2808303.6868692976</v>
      </c>
      <c r="Y351" s="411">
        <v>2858642.4261791939</v>
      </c>
      <c r="Z351" s="411">
        <v>2907773.1215585447</v>
      </c>
      <c r="AA351" s="411">
        <v>2947670.2593108807</v>
      </c>
      <c r="AB351" s="411">
        <v>2972099.6617448921</v>
      </c>
    </row>
    <row r="352" spans="2:28">
      <c r="B352" s="135"/>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row>
    <row r="353" spans="1:28" ht="13.15">
      <c r="B353" s="236" t="s">
        <v>180</v>
      </c>
      <c r="C353" s="410"/>
      <c r="D353" s="128"/>
      <c r="E353" s="128"/>
      <c r="F353" s="128"/>
      <c r="G353" s="128"/>
      <c r="H353" s="128"/>
      <c r="I353" s="128"/>
      <c r="J353" s="128"/>
      <c r="K353" s="128"/>
      <c r="L353" s="128"/>
      <c r="M353" s="128"/>
      <c r="N353" s="128"/>
      <c r="O353" s="128"/>
      <c r="P353" s="1062"/>
      <c r="Q353" s="128"/>
      <c r="R353" s="128"/>
      <c r="S353" s="1062"/>
      <c r="T353" s="1062"/>
      <c r="U353" s="128"/>
      <c r="Y353" s="7"/>
    </row>
    <row r="354" spans="1:28">
      <c r="B354" s="128"/>
      <c r="C354" s="128"/>
      <c r="D354" s="128"/>
      <c r="E354" s="128"/>
      <c r="F354" s="128"/>
      <c r="G354" s="128"/>
      <c r="H354" s="128"/>
      <c r="I354" s="128"/>
      <c r="J354" s="128"/>
      <c r="K354" s="128"/>
      <c r="L354" s="128"/>
      <c r="M354" s="128"/>
      <c r="N354" s="128"/>
      <c r="O354" s="128"/>
      <c r="P354" s="128"/>
      <c r="Q354" s="128"/>
      <c r="R354" s="128"/>
      <c r="S354" s="128"/>
      <c r="T354" s="128"/>
      <c r="U354" s="128"/>
      <c r="Y354" s="7"/>
    </row>
    <row r="355" spans="1:28" s="5" customFormat="1" ht="13.15">
      <c r="A355" s="229"/>
      <c r="B355" s="948" t="s">
        <v>85</v>
      </c>
      <c r="C355" s="950" t="str">
        <f t="shared" ref="C355:X355" si="3">C346</f>
        <v>2004/05</v>
      </c>
      <c r="D355" s="950" t="str">
        <f t="shared" si="3"/>
        <v>2005/06</v>
      </c>
      <c r="E355" s="950" t="str">
        <f t="shared" si="3"/>
        <v>2006/07</v>
      </c>
      <c r="F355" s="950" t="str">
        <f t="shared" si="3"/>
        <v>2007/08</v>
      </c>
      <c r="G355" s="950" t="str">
        <f t="shared" si="3"/>
        <v>2008/09</v>
      </c>
      <c r="H355" s="950" t="str">
        <f t="shared" si="3"/>
        <v>2009/10</v>
      </c>
      <c r="I355" s="950" t="str">
        <f t="shared" si="3"/>
        <v>2010/11</v>
      </c>
      <c r="J355" s="950" t="str">
        <f t="shared" si="3"/>
        <v>2011/12</v>
      </c>
      <c r="K355" s="950" t="str">
        <f t="shared" si="3"/>
        <v>2012/13</v>
      </c>
      <c r="L355" s="950" t="str">
        <f t="shared" si="3"/>
        <v>2013/14</v>
      </c>
      <c r="M355" s="950" t="str">
        <f t="shared" si="3"/>
        <v>2014/15</v>
      </c>
      <c r="N355" s="950" t="str">
        <f t="shared" si="3"/>
        <v>2015/16</v>
      </c>
      <c r="O355" s="950" t="str">
        <f t="shared" si="3"/>
        <v>2016/17</v>
      </c>
      <c r="P355" s="950" t="str">
        <f t="shared" si="3"/>
        <v>2017/18</v>
      </c>
      <c r="Q355" s="950" t="str">
        <f t="shared" si="3"/>
        <v>2018/19</v>
      </c>
      <c r="R355" s="950" t="str">
        <f t="shared" si="3"/>
        <v>2019/20</v>
      </c>
      <c r="S355" s="950" t="str">
        <f t="shared" si="3"/>
        <v>2020/21</v>
      </c>
      <c r="T355" s="950" t="str">
        <f t="shared" si="3"/>
        <v>2021/22</v>
      </c>
      <c r="U355" s="950" t="str">
        <f t="shared" si="3"/>
        <v>2022/23</v>
      </c>
      <c r="V355" s="950" t="str">
        <f t="shared" si="3"/>
        <v>2023/24</v>
      </c>
      <c r="W355" s="950" t="str">
        <f t="shared" si="3"/>
        <v>2024/25</v>
      </c>
      <c r="X355" s="948" t="str">
        <f t="shared" si="3"/>
        <v>2025/26</v>
      </c>
      <c r="Y355" s="948" t="s">
        <v>184</v>
      </c>
      <c r="Z355" s="948" t="s">
        <v>1087</v>
      </c>
      <c r="AA355" s="948" t="s">
        <v>1402</v>
      </c>
      <c r="AB355" s="1011" t="str">
        <f t="shared" ref="AB355" si="4">AB346</f>
        <v>2029/30</v>
      </c>
    </row>
    <row r="356" spans="1:28" ht="13.15">
      <c r="B356" s="948" t="s">
        <v>246</v>
      </c>
      <c r="C356" s="411">
        <v>4133670.5</v>
      </c>
      <c r="D356" s="411">
        <v>4085271.436729731</v>
      </c>
      <c r="E356" s="411">
        <v>4047195.5</v>
      </c>
      <c r="F356" s="411">
        <v>4028055.5</v>
      </c>
      <c r="G356" s="411">
        <v>4016161.5</v>
      </c>
      <c r="H356" s="411">
        <v>4036364.5</v>
      </c>
      <c r="I356" s="411">
        <v>4074368</v>
      </c>
      <c r="J356" s="411">
        <v>4150277.5</v>
      </c>
      <c r="K356" s="411">
        <v>4247394.5</v>
      </c>
      <c r="L356" s="411">
        <v>4359000</v>
      </c>
      <c r="M356" s="411">
        <v>4463434</v>
      </c>
      <c r="N356" s="411">
        <v>4574041.5</v>
      </c>
      <c r="O356" s="411">
        <v>4659421</v>
      </c>
      <c r="P356" s="411">
        <v>4715388.5</v>
      </c>
      <c r="Q356" s="411">
        <v>4733161</v>
      </c>
      <c r="R356" s="411">
        <v>4724488.9136831267</v>
      </c>
      <c r="S356" s="411">
        <v>4722160.8713114578</v>
      </c>
      <c r="T356" s="411">
        <v>4701909.7389318068</v>
      </c>
      <c r="U356" s="411">
        <v>4685689.9507615454</v>
      </c>
      <c r="V356" s="411">
        <v>4677769.9601522144</v>
      </c>
      <c r="W356" s="411">
        <v>4695616.4988300661</v>
      </c>
      <c r="X356" s="411">
        <v>4728120.8504833309</v>
      </c>
      <c r="Y356" s="411">
        <v>4765624.8866419028</v>
      </c>
      <c r="Z356" s="411">
        <v>4802610.6940278672</v>
      </c>
      <c r="AA356" s="411">
        <v>4853993.9280289924</v>
      </c>
      <c r="AB356" s="411">
        <v>4883610.4517973773</v>
      </c>
    </row>
    <row r="357" spans="1:28" ht="13.15">
      <c r="B357" s="948" t="s">
        <v>1421</v>
      </c>
      <c r="C357" s="411">
        <v>1783139.5</v>
      </c>
      <c r="D357" s="411">
        <v>1758000.0007601124</v>
      </c>
      <c r="E357" s="411">
        <v>1722930</v>
      </c>
      <c r="F357" s="411">
        <v>1701531</v>
      </c>
      <c r="G357" s="411">
        <v>1691158</v>
      </c>
      <c r="H357" s="411">
        <v>1680949</v>
      </c>
      <c r="I357" s="411">
        <v>1672689.5</v>
      </c>
      <c r="J357" s="411">
        <v>1641887</v>
      </c>
      <c r="K357" s="411">
        <v>1612821</v>
      </c>
      <c r="L357" s="411">
        <v>1587472</v>
      </c>
      <c r="M357" s="411">
        <v>1595949</v>
      </c>
      <c r="N357" s="411">
        <v>1630717</v>
      </c>
      <c r="O357" s="411">
        <v>1678899</v>
      </c>
      <c r="P357" s="411">
        <v>1714907</v>
      </c>
      <c r="Q357" s="411">
        <v>1756029</v>
      </c>
      <c r="R357" s="411">
        <v>1816149.5478668434</v>
      </c>
      <c r="S357" s="411">
        <v>1857547.5425749563</v>
      </c>
      <c r="T357" s="411">
        <v>1888635.5277260905</v>
      </c>
      <c r="U357" s="411">
        <v>1906926.2410778399</v>
      </c>
      <c r="V357" s="411">
        <v>1928348.7407714447</v>
      </c>
      <c r="W357" s="411">
        <v>1920840.5017066526</v>
      </c>
      <c r="X357" s="411">
        <v>1894312.9226368652</v>
      </c>
      <c r="Y357" s="451">
        <v>1868770.6651666071</v>
      </c>
      <c r="Z357" s="451">
        <v>1863640.3680438455</v>
      </c>
      <c r="AA357" s="411">
        <v>1850667.1908408508</v>
      </c>
      <c r="AB357" s="411">
        <v>1857991.1609256745</v>
      </c>
    </row>
    <row r="358" spans="1:28" ht="13.15">
      <c r="B358" s="948" t="s">
        <v>1430</v>
      </c>
      <c r="C358" s="411">
        <v>1170159</v>
      </c>
      <c r="D358" s="411">
        <v>1185802.5625101563</v>
      </c>
      <c r="E358" s="411">
        <v>1189358</v>
      </c>
      <c r="F358" s="411">
        <v>1166918.5</v>
      </c>
      <c r="G358" s="411">
        <v>1146150</v>
      </c>
      <c r="H358" s="411">
        <v>1133977</v>
      </c>
      <c r="I358" s="411">
        <v>1116342.5</v>
      </c>
      <c r="J358" s="411">
        <v>1120567</v>
      </c>
      <c r="K358" s="411">
        <v>1117099</v>
      </c>
      <c r="L358" s="411">
        <v>1099417.5</v>
      </c>
      <c r="M358" s="411">
        <v>1081078</v>
      </c>
      <c r="N358" s="411">
        <v>1057483</v>
      </c>
      <c r="O358" s="411">
        <v>1041875</v>
      </c>
      <c r="P358" s="411">
        <v>1053705</v>
      </c>
      <c r="Q358" s="411">
        <v>1086744</v>
      </c>
      <c r="R358" s="411">
        <v>1115102.7805247502</v>
      </c>
      <c r="S358" s="411">
        <v>1137647.9602395466</v>
      </c>
      <c r="T358" s="411">
        <v>1169644.5565926766</v>
      </c>
      <c r="U358" s="411">
        <v>1213563.5050429876</v>
      </c>
      <c r="V358" s="411">
        <v>1233322.1847442288</v>
      </c>
      <c r="W358" s="411">
        <v>1239828.5370860549</v>
      </c>
      <c r="X358" s="411">
        <v>1261122.4272041332</v>
      </c>
      <c r="Y358" s="451">
        <v>1271455.7913962917</v>
      </c>
      <c r="Z358" s="451">
        <v>1252493.4321294278</v>
      </c>
      <c r="AA358" s="411">
        <v>1227293.1261073311</v>
      </c>
      <c r="AB358" s="411">
        <v>1220378.9457937968</v>
      </c>
    </row>
    <row r="359" spans="1:28" ht="13.15">
      <c r="B359" s="948" t="s">
        <v>1446</v>
      </c>
      <c r="C359" s="411">
        <v>355184.5</v>
      </c>
      <c r="D359" s="411">
        <v>361355</v>
      </c>
      <c r="E359" s="411">
        <v>370116</v>
      </c>
      <c r="F359" s="411">
        <v>380453</v>
      </c>
      <c r="G359" s="411">
        <v>394342</v>
      </c>
      <c r="H359" s="411">
        <v>412859.5</v>
      </c>
      <c r="I359" s="411">
        <v>423222</v>
      </c>
      <c r="J359" s="411">
        <v>423232.5</v>
      </c>
      <c r="K359" s="411">
        <v>428860</v>
      </c>
      <c r="L359" s="411">
        <v>439034.5</v>
      </c>
      <c r="M359" s="411">
        <v>442836.5</v>
      </c>
      <c r="N359" s="411">
        <v>433870.5</v>
      </c>
      <c r="O359" s="411">
        <v>424809</v>
      </c>
      <c r="P359" s="411">
        <v>408030</v>
      </c>
      <c r="Q359" s="411">
        <v>402945</v>
      </c>
      <c r="R359" s="411"/>
      <c r="S359" s="411"/>
      <c r="T359" s="411"/>
      <c r="U359" s="411"/>
      <c r="V359" s="411"/>
      <c r="W359" s="411"/>
      <c r="X359" s="411"/>
      <c r="Y359" s="451"/>
      <c r="Z359" s="451"/>
      <c r="AA359" s="411"/>
      <c r="AB359" s="411"/>
    </row>
    <row r="360" spans="1:28" ht="13.15">
      <c r="B360" s="948" t="s">
        <v>375</v>
      </c>
      <c r="C360" s="411">
        <v>2591851.2639240595</v>
      </c>
      <c r="D360" s="411">
        <v>2608521.9199660681</v>
      </c>
      <c r="E360" s="411">
        <v>2644318.2228521295</v>
      </c>
      <c r="F360" s="411">
        <v>2688798.0261939741</v>
      </c>
      <c r="G360" s="411">
        <v>2705903.2746035685</v>
      </c>
      <c r="H360" s="411">
        <v>2717958.6116225235</v>
      </c>
      <c r="I360" s="411">
        <v>2717385.3601785055</v>
      </c>
      <c r="J360" s="411">
        <v>2680455.9336874634</v>
      </c>
      <c r="K360" s="411">
        <v>2641996.0006059059</v>
      </c>
      <c r="L360" s="411">
        <v>2633177.9290057975</v>
      </c>
      <c r="M360" s="411">
        <v>2618430.7324961186</v>
      </c>
      <c r="N360" s="411">
        <v>2610783.5698214751</v>
      </c>
      <c r="O360" s="411">
        <v>2580892.4584752405</v>
      </c>
      <c r="P360" s="411">
        <v>2531229.1316880397</v>
      </c>
      <c r="Q360" s="411">
        <v>2484824.1415907145</v>
      </c>
      <c r="R360" s="411">
        <v>2465041.3863327699</v>
      </c>
      <c r="S360" s="411">
        <v>2478891.4372819057</v>
      </c>
      <c r="T360" s="411">
        <v>2522467.4564508237</v>
      </c>
      <c r="U360" s="411">
        <v>2600427.3608028637</v>
      </c>
      <c r="V360" s="411">
        <v>2679304.1069721938</v>
      </c>
      <c r="W360" s="411">
        <v>2762595.059123327</v>
      </c>
      <c r="X360" s="411">
        <v>2823697.7071096613</v>
      </c>
      <c r="Y360" s="451">
        <v>2875364.7879849561</v>
      </c>
      <c r="Z360" s="451">
        <v>2925899.1142200176</v>
      </c>
      <c r="AA360" s="411">
        <v>2967308.5749358013</v>
      </c>
      <c r="AB360" s="411">
        <v>2993434.3388174376</v>
      </c>
    </row>
    <row r="361" spans="1:28">
      <c r="B361" s="128"/>
      <c r="C361" s="128"/>
      <c r="D361" s="128"/>
      <c r="E361" s="128"/>
      <c r="F361" s="128"/>
      <c r="G361" s="128"/>
      <c r="H361" s="128"/>
      <c r="I361" s="128"/>
      <c r="J361" s="128"/>
      <c r="K361" s="128"/>
      <c r="L361" s="128"/>
      <c r="M361" s="128"/>
      <c r="N361" s="128"/>
      <c r="O361" s="128"/>
      <c r="P361" s="128"/>
      <c r="Q361" s="128"/>
      <c r="R361" s="128"/>
      <c r="S361" s="128"/>
      <c r="T361" s="128"/>
      <c r="U361" s="128"/>
    </row>
    <row r="362" spans="1:28" ht="13.15">
      <c r="B362" s="236" t="s">
        <v>181</v>
      </c>
      <c r="C362" s="128"/>
      <c r="D362" s="128"/>
      <c r="E362" s="128"/>
      <c r="F362" s="128"/>
      <c r="G362" s="128"/>
      <c r="H362" s="128"/>
      <c r="I362" s="128"/>
      <c r="J362" s="128"/>
      <c r="K362" s="128"/>
      <c r="L362" s="128"/>
      <c r="M362" s="128"/>
      <c r="N362" s="128"/>
      <c r="O362" s="128"/>
      <c r="P362" s="128"/>
      <c r="Q362" s="128"/>
      <c r="R362" s="128"/>
      <c r="S362" s="128"/>
      <c r="T362" s="128"/>
      <c r="U362" s="128"/>
    </row>
    <row r="363" spans="1:28">
      <c r="B363" s="128"/>
      <c r="C363" s="128"/>
      <c r="D363" s="128"/>
      <c r="E363" s="128"/>
      <c r="F363" s="128"/>
      <c r="G363" s="128"/>
      <c r="H363" s="128"/>
      <c r="I363" s="128"/>
      <c r="J363" s="128"/>
      <c r="K363" s="128"/>
      <c r="L363" s="128"/>
      <c r="M363" s="128"/>
      <c r="N363" s="128"/>
      <c r="O363" s="128"/>
      <c r="P363" s="128"/>
      <c r="Q363" s="128"/>
      <c r="R363" s="128"/>
      <c r="S363" s="128"/>
      <c r="T363" s="128"/>
      <c r="U363" s="128"/>
    </row>
    <row r="364" spans="1:28" s="5" customFormat="1" ht="13.15">
      <c r="A364" s="229"/>
      <c r="B364" s="948" t="s">
        <v>85</v>
      </c>
      <c r="C364" s="950" t="str">
        <f t="shared" ref="C364:X364" si="5">C355</f>
        <v>2004/05</v>
      </c>
      <c r="D364" s="950" t="str">
        <f t="shared" si="5"/>
        <v>2005/06</v>
      </c>
      <c r="E364" s="950" t="str">
        <f t="shared" si="5"/>
        <v>2006/07</v>
      </c>
      <c r="F364" s="950" t="str">
        <f t="shared" si="5"/>
        <v>2007/08</v>
      </c>
      <c r="G364" s="950" t="str">
        <f t="shared" si="5"/>
        <v>2008/09</v>
      </c>
      <c r="H364" s="950" t="str">
        <f t="shared" si="5"/>
        <v>2009/10</v>
      </c>
      <c r="I364" s="950" t="str">
        <f t="shared" si="5"/>
        <v>2010/11</v>
      </c>
      <c r="J364" s="950" t="str">
        <f t="shared" si="5"/>
        <v>2011/12</v>
      </c>
      <c r="K364" s="950" t="str">
        <f t="shared" si="5"/>
        <v>2012/13</v>
      </c>
      <c r="L364" s="950" t="str">
        <f t="shared" si="5"/>
        <v>2013/14</v>
      </c>
      <c r="M364" s="950" t="str">
        <f t="shared" si="5"/>
        <v>2014/15</v>
      </c>
      <c r="N364" s="950" t="str">
        <f t="shared" si="5"/>
        <v>2015/16</v>
      </c>
      <c r="O364" s="950" t="str">
        <f t="shared" si="5"/>
        <v>2016/17</v>
      </c>
      <c r="P364" s="950" t="str">
        <f t="shared" si="5"/>
        <v>2017/18</v>
      </c>
      <c r="Q364" s="950" t="str">
        <f t="shared" si="5"/>
        <v>2018/19</v>
      </c>
      <c r="R364" s="950" t="str">
        <f t="shared" si="5"/>
        <v>2019/20</v>
      </c>
      <c r="S364" s="950" t="str">
        <f t="shared" si="5"/>
        <v>2020/21</v>
      </c>
      <c r="T364" s="950" t="str">
        <f t="shared" si="5"/>
        <v>2021/22</v>
      </c>
      <c r="U364" s="950" t="str">
        <f t="shared" si="5"/>
        <v>2022/23</v>
      </c>
      <c r="V364" s="950" t="str">
        <f t="shared" si="5"/>
        <v>2023/24</v>
      </c>
      <c r="W364" s="950" t="str">
        <f t="shared" si="5"/>
        <v>2024/25</v>
      </c>
      <c r="X364" s="950" t="str">
        <f t="shared" si="5"/>
        <v>2025/26</v>
      </c>
      <c r="Y364" s="950" t="s">
        <v>184</v>
      </c>
      <c r="Z364" s="950" t="s">
        <v>1087</v>
      </c>
      <c r="AA364" s="950" t="s">
        <v>1402</v>
      </c>
      <c r="AB364" s="1010" t="str">
        <f t="shared" ref="AB364" si="6">AB355</f>
        <v>2029/30</v>
      </c>
    </row>
    <row r="365" spans="1:28" ht="13.15">
      <c r="B365" s="948" t="s">
        <v>247</v>
      </c>
      <c r="C365" s="411">
        <v>4133670.5</v>
      </c>
      <c r="D365" s="411">
        <v>4085271.436729731</v>
      </c>
      <c r="E365" s="411">
        <v>4047195.5</v>
      </c>
      <c r="F365" s="411">
        <v>4028055.5</v>
      </c>
      <c r="G365" s="411">
        <v>4016161.5</v>
      </c>
      <c r="H365" s="411">
        <v>4036364.5</v>
      </c>
      <c r="I365" s="411">
        <v>4074368</v>
      </c>
      <c r="J365" s="411">
        <v>4150277.5</v>
      </c>
      <c r="K365" s="411">
        <v>4247394.5</v>
      </c>
      <c r="L365" s="411">
        <v>4359000</v>
      </c>
      <c r="M365" s="411">
        <v>4463434</v>
      </c>
      <c r="N365" s="411">
        <v>4574041.5</v>
      </c>
      <c r="O365" s="411">
        <v>4659421</v>
      </c>
      <c r="P365" s="411">
        <v>4715388.5</v>
      </c>
      <c r="Q365" s="411">
        <v>4733161</v>
      </c>
      <c r="R365" s="411">
        <v>4719885.4287739517</v>
      </c>
      <c r="S365" s="411">
        <v>4708456.0881976848</v>
      </c>
      <c r="T365" s="411">
        <v>4667337.1475077039</v>
      </c>
      <c r="U365" s="411">
        <v>4604754.8869483098</v>
      </c>
      <c r="V365" s="411">
        <v>4530516.4435311677</v>
      </c>
      <c r="W365" s="411">
        <v>4463861.498651267</v>
      </c>
      <c r="X365" s="411">
        <v>4397866.9963755002</v>
      </c>
      <c r="Y365" s="411">
        <v>4325114.3173360582</v>
      </c>
      <c r="Z365" s="411">
        <v>4244552.0581349144</v>
      </c>
      <c r="AA365" s="411">
        <v>4179480.8081893092</v>
      </c>
      <c r="AB365" s="411">
        <v>4116199.2047552327</v>
      </c>
    </row>
    <row r="366" spans="1:28" ht="13.15">
      <c r="B366" s="948" t="s">
        <v>1422</v>
      </c>
      <c r="C366" s="411">
        <v>1783139.5</v>
      </c>
      <c r="D366" s="411">
        <v>1758000.0007601124</v>
      </c>
      <c r="E366" s="411">
        <v>1722930</v>
      </c>
      <c r="F366" s="411">
        <v>1701531</v>
      </c>
      <c r="G366" s="411">
        <v>1691158</v>
      </c>
      <c r="H366" s="411">
        <v>1680949</v>
      </c>
      <c r="I366" s="411">
        <v>1672689.5</v>
      </c>
      <c r="J366" s="411">
        <v>1641887</v>
      </c>
      <c r="K366" s="411">
        <v>1612821</v>
      </c>
      <c r="L366" s="411">
        <v>1587472</v>
      </c>
      <c r="M366" s="411">
        <v>1595949</v>
      </c>
      <c r="N366" s="411">
        <v>1630717</v>
      </c>
      <c r="O366" s="411">
        <v>1678899</v>
      </c>
      <c r="P366" s="411">
        <v>1714907</v>
      </c>
      <c r="Q366" s="411">
        <v>1756029</v>
      </c>
      <c r="R366" s="411">
        <v>1815663.6936278478</v>
      </c>
      <c r="S366" s="411">
        <v>1856563.5513702664</v>
      </c>
      <c r="T366" s="411">
        <v>1887158.1612145477</v>
      </c>
      <c r="U366" s="411">
        <v>1904991.593392333</v>
      </c>
      <c r="V366" s="411">
        <v>1926052.4391281956</v>
      </c>
      <c r="W366" s="411">
        <v>1918073.0826607461</v>
      </c>
      <c r="X366" s="411">
        <v>1889131.0572899247</v>
      </c>
      <c r="Y366" s="451">
        <v>1860177.7872957196</v>
      </c>
      <c r="Z366" s="451">
        <v>1850794.5967762026</v>
      </c>
      <c r="AA366" s="411">
        <v>1829387.6122172631</v>
      </c>
      <c r="AB366" s="411">
        <v>1801394.7114828085</v>
      </c>
    </row>
    <row r="367" spans="1:28" ht="13.15">
      <c r="B367" s="948" t="s">
        <v>1431</v>
      </c>
      <c r="C367" s="411">
        <v>1170159</v>
      </c>
      <c r="D367" s="411">
        <v>1185802.5625101563</v>
      </c>
      <c r="E367" s="411">
        <v>1189358</v>
      </c>
      <c r="F367" s="411">
        <v>1166918.5</v>
      </c>
      <c r="G367" s="411">
        <v>1146150</v>
      </c>
      <c r="H367" s="411">
        <v>1133977</v>
      </c>
      <c r="I367" s="411">
        <v>1116342.5</v>
      </c>
      <c r="J367" s="411">
        <v>1120567</v>
      </c>
      <c r="K367" s="411">
        <v>1117099</v>
      </c>
      <c r="L367" s="411">
        <v>1099417.5</v>
      </c>
      <c r="M367" s="411">
        <v>1081078</v>
      </c>
      <c r="N367" s="411">
        <v>1057483</v>
      </c>
      <c r="O367" s="411">
        <v>1041875</v>
      </c>
      <c r="P367" s="411">
        <v>1053705</v>
      </c>
      <c r="Q367" s="411">
        <v>1086744</v>
      </c>
      <c r="R367" s="411">
        <v>1114737.7026133467</v>
      </c>
      <c r="S367" s="411">
        <v>1137025.4156027941</v>
      </c>
      <c r="T367" s="411">
        <v>1168810.4886954317</v>
      </c>
      <c r="U367" s="411">
        <v>1212473.1800120196</v>
      </c>
      <c r="V367" s="411">
        <v>1231938.8078562743</v>
      </c>
      <c r="W367" s="411">
        <v>1238160.3034277379</v>
      </c>
      <c r="X367" s="411">
        <v>1259284.3369446672</v>
      </c>
      <c r="Y367" s="451">
        <v>1269514.0437611057</v>
      </c>
      <c r="Z367" s="451">
        <v>1250238.9414465197</v>
      </c>
      <c r="AA367" s="411">
        <v>1222669.9271451675</v>
      </c>
      <c r="AB367" s="411">
        <v>1212639.7305782961</v>
      </c>
    </row>
    <row r="368" spans="1:28" ht="13.15">
      <c r="B368" s="948" t="s">
        <v>1444</v>
      </c>
      <c r="C368" s="411">
        <v>355184.5</v>
      </c>
      <c r="D368" s="411">
        <v>361355</v>
      </c>
      <c r="E368" s="411">
        <v>370116</v>
      </c>
      <c r="F368" s="411">
        <v>380453</v>
      </c>
      <c r="G368" s="411">
        <v>394342</v>
      </c>
      <c r="H368" s="411">
        <v>412859.5</v>
      </c>
      <c r="I368" s="411">
        <v>423222</v>
      </c>
      <c r="J368" s="411">
        <v>423232.5</v>
      </c>
      <c r="K368" s="411">
        <v>428860</v>
      </c>
      <c r="L368" s="411">
        <v>439034.5</v>
      </c>
      <c r="M368" s="411">
        <v>442836.5</v>
      </c>
      <c r="N368" s="411">
        <v>433870.5</v>
      </c>
      <c r="O368" s="411">
        <v>424809</v>
      </c>
      <c r="P368" s="411">
        <v>408030</v>
      </c>
      <c r="Q368" s="411">
        <v>402945</v>
      </c>
      <c r="R368" s="411"/>
      <c r="S368" s="411"/>
      <c r="T368" s="411"/>
      <c r="U368" s="411"/>
      <c r="V368" s="411"/>
      <c r="W368" s="411"/>
      <c r="X368" s="411"/>
      <c r="Y368" s="451"/>
      <c r="Z368" s="451"/>
      <c r="AA368" s="411"/>
      <c r="AB368" s="411"/>
    </row>
    <row r="369" spans="1:46" ht="13.15">
      <c r="B369" s="948" t="s">
        <v>375</v>
      </c>
      <c r="C369" s="411">
        <v>2591851.2639240595</v>
      </c>
      <c r="D369" s="411">
        <v>2608521.9199660681</v>
      </c>
      <c r="E369" s="411">
        <v>2644318.2228521295</v>
      </c>
      <c r="F369" s="411">
        <v>2688798.0261939741</v>
      </c>
      <c r="G369" s="411">
        <v>2705903.2746035685</v>
      </c>
      <c r="H369" s="411">
        <v>2717958.6116225235</v>
      </c>
      <c r="I369" s="411">
        <v>2717385.3601785055</v>
      </c>
      <c r="J369" s="411">
        <v>2680455.9336874634</v>
      </c>
      <c r="K369" s="411">
        <v>2641996.0006059059</v>
      </c>
      <c r="L369" s="411">
        <v>2633177.9290057975</v>
      </c>
      <c r="M369" s="411">
        <v>2618430.7324961186</v>
      </c>
      <c r="N369" s="411">
        <v>2610783.5698214751</v>
      </c>
      <c r="O369" s="411">
        <v>2580892.4584752405</v>
      </c>
      <c r="P369" s="411">
        <v>2525437.7666553603</v>
      </c>
      <c r="Q369" s="411">
        <v>2472672.2665510378</v>
      </c>
      <c r="R369" s="411">
        <v>2449362.5241321982</v>
      </c>
      <c r="S369" s="411">
        <v>2460387.8891762872</v>
      </c>
      <c r="T369" s="411">
        <v>2501452.7192629594</v>
      </c>
      <c r="U369" s="411">
        <v>2576994.5668801032</v>
      </c>
      <c r="V369" s="411">
        <v>2653484.6540056481</v>
      </c>
      <c r="W369" s="411">
        <v>2734294.0246972083</v>
      </c>
      <c r="X369" s="411">
        <v>2792897.8430265049</v>
      </c>
      <c r="Y369" s="451">
        <v>2841901.6214890499</v>
      </c>
      <c r="Z369" s="451">
        <v>2889614.0882465383</v>
      </c>
      <c r="AA369" s="411">
        <v>2927978.0245019146</v>
      </c>
      <c r="AB369" s="411">
        <v>2950694.3456617934</v>
      </c>
    </row>
    <row r="370" spans="1:46">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row>
    <row r="371" spans="1:46" ht="17.649999999999999">
      <c r="B371" s="37" t="s">
        <v>1765</v>
      </c>
      <c r="D371" s="128"/>
      <c r="E371" s="128"/>
      <c r="F371" s="11"/>
      <c r="J371" s="11" t="s">
        <v>1293</v>
      </c>
      <c r="L371" s="820" t="s">
        <v>148</v>
      </c>
      <c r="M371" s="5" t="s">
        <v>64</v>
      </c>
      <c r="O371" s="7"/>
      <c r="P371" s="7"/>
      <c r="Q371" s="7"/>
    </row>
    <row r="372" spans="1:46">
      <c r="D372" s="128"/>
      <c r="E372" s="128"/>
      <c r="F372" s="128"/>
      <c r="G372" s="128"/>
      <c r="H372" s="128"/>
      <c r="I372" s="128"/>
      <c r="J372" s="128"/>
      <c r="K372" s="128"/>
      <c r="L372" s="128"/>
      <c r="M372" s="123"/>
      <c r="N372" s="123"/>
      <c r="O372" s="7"/>
      <c r="P372" s="7"/>
      <c r="Q372" s="7"/>
    </row>
    <row r="373" spans="1:46" ht="13.15">
      <c r="B373" s="11" t="s">
        <v>1291</v>
      </c>
      <c r="C373" s="113" t="s">
        <v>1615</v>
      </c>
      <c r="D373" s="128"/>
      <c r="E373" s="128"/>
      <c r="F373" s="128"/>
      <c r="G373" s="128"/>
      <c r="H373" s="128"/>
      <c r="I373" s="128"/>
      <c r="J373" s="128"/>
      <c r="K373" s="128"/>
      <c r="L373" s="128"/>
      <c r="M373" s="123"/>
      <c r="N373" s="123"/>
      <c r="O373" s="7"/>
      <c r="P373" s="7"/>
      <c r="Q373" s="7"/>
    </row>
    <row r="374" spans="1:46">
      <c r="D374" s="128"/>
      <c r="E374" s="128"/>
      <c r="F374" s="128"/>
      <c r="G374" s="128"/>
      <c r="H374" s="128"/>
      <c r="I374" s="128"/>
      <c r="J374" s="128"/>
      <c r="K374" s="128"/>
      <c r="L374" s="128"/>
      <c r="M374" s="123"/>
      <c r="N374" s="123"/>
      <c r="O374" s="7"/>
      <c r="P374" s="7"/>
      <c r="Q374" s="7"/>
    </row>
    <row r="375" spans="1:46" ht="13.15">
      <c r="B375" s="11" t="s">
        <v>61</v>
      </c>
      <c r="C375" s="924" t="s">
        <v>1469</v>
      </c>
      <c r="D375" s="128"/>
      <c r="E375" s="128"/>
      <c r="F375" s="128"/>
      <c r="G375" s="128"/>
      <c r="H375" s="128"/>
      <c r="I375" s="265"/>
      <c r="J375" s="128"/>
      <c r="K375" s="128"/>
      <c r="L375" s="128"/>
      <c r="M375" s="123"/>
      <c r="N375" s="123"/>
      <c r="O375" s="7"/>
      <c r="P375" s="7"/>
      <c r="Q375" s="7"/>
    </row>
    <row r="376" spans="1:46">
      <c r="D376" s="128"/>
      <c r="E376" s="128"/>
      <c r="F376" s="128"/>
      <c r="G376" s="128"/>
      <c r="H376" s="128"/>
      <c r="I376" s="128"/>
      <c r="J376" s="128"/>
      <c r="K376" s="128"/>
      <c r="L376" s="128"/>
      <c r="M376" s="123"/>
      <c r="N376" s="123"/>
      <c r="O376" s="7"/>
      <c r="P376" s="7"/>
      <c r="Q376" s="7"/>
    </row>
    <row r="377" spans="1:46" ht="13.15">
      <c r="B377" s="11" t="s">
        <v>62</v>
      </c>
      <c r="C377" s="113"/>
      <c r="D377" s="7"/>
      <c r="E377" s="109"/>
      <c r="F377" s="108"/>
      <c r="G377" s="108"/>
      <c r="H377" s="108"/>
      <c r="I377" s="267"/>
      <c r="J377" s="108"/>
      <c r="K377" s="123"/>
      <c r="L377" s="123"/>
      <c r="M377" s="123"/>
      <c r="N377" s="123"/>
      <c r="O377" s="7"/>
      <c r="P377" s="7"/>
      <c r="Q377" s="7"/>
    </row>
    <row r="378" spans="1:46">
      <c r="D378" s="7"/>
      <c r="E378" s="123"/>
      <c r="F378" s="108"/>
      <c r="G378" s="108"/>
      <c r="H378" s="108"/>
      <c r="I378" s="123"/>
      <c r="J378" s="123"/>
      <c r="K378" s="7"/>
      <c r="L378" s="7"/>
      <c r="M378" s="7"/>
      <c r="N378" s="7"/>
      <c r="O378" s="7"/>
      <c r="P378" s="7"/>
      <c r="Q378" s="7"/>
      <c r="AA378" s="1"/>
      <c r="AB378" s="1"/>
      <c r="AC378" s="1"/>
      <c r="AD378" s="1"/>
      <c r="AE378" s="1"/>
      <c r="AF378" s="1"/>
      <c r="AG378" s="1"/>
      <c r="AH378" s="1"/>
      <c r="AI378" s="1"/>
      <c r="AJ378" s="1"/>
      <c r="AK378" s="1"/>
      <c r="AL378" s="1"/>
      <c r="AM378" s="1"/>
      <c r="AN378" s="1"/>
      <c r="AO378" s="1"/>
      <c r="AP378" s="1"/>
      <c r="AQ378" s="1"/>
      <c r="AR378" s="1"/>
      <c r="AS378" s="1"/>
      <c r="AT378" s="1"/>
    </row>
    <row r="379" spans="1:46" ht="13.15">
      <c r="B379" s="1382" t="s">
        <v>383</v>
      </c>
      <c r="C379" s="945" t="s">
        <v>40</v>
      </c>
      <c r="D379" s="945" t="s">
        <v>248</v>
      </c>
      <c r="E379" s="297"/>
      <c r="F379" s="297"/>
      <c r="G379" s="297"/>
      <c r="H379" s="297"/>
      <c r="I379" s="297"/>
      <c r="J379" s="297"/>
      <c r="K379" s="297"/>
      <c r="L379" s="297"/>
      <c r="M379" s="297"/>
      <c r="N379" s="297"/>
      <c r="O379" s="297"/>
      <c r="P379" s="297"/>
      <c r="Q379" s="297"/>
      <c r="R379" s="297"/>
      <c r="S379" s="297"/>
      <c r="T379" s="297"/>
      <c r="U379" s="297"/>
      <c r="V379" s="297"/>
      <c r="W379" s="297"/>
      <c r="X379" s="297"/>
      <c r="AA379" s="226"/>
      <c r="AB379" s="227"/>
      <c r="AC379" s="227"/>
      <c r="AD379" s="227"/>
      <c r="AE379" s="227"/>
      <c r="AF379" s="227"/>
      <c r="AG379" s="227"/>
      <c r="AH379" s="227"/>
      <c r="AI379" s="227"/>
      <c r="AJ379" s="227"/>
      <c r="AK379" s="227"/>
      <c r="AL379" s="227"/>
      <c r="AM379" s="227"/>
      <c r="AN379" s="227"/>
      <c r="AO379" s="227"/>
      <c r="AP379" s="227"/>
      <c r="AQ379" s="227"/>
      <c r="AR379" s="227"/>
      <c r="AS379" s="226"/>
      <c r="AT379" s="226"/>
    </row>
    <row r="380" spans="1:46" s="5" customFormat="1" ht="13.15">
      <c r="A380" s="229"/>
      <c r="B380" s="1383"/>
      <c r="C380" s="436">
        <v>0.88500000000000001</v>
      </c>
      <c r="D380" s="436">
        <v>0.92800000000000005</v>
      </c>
      <c r="E380" s="298"/>
      <c r="F380" s="298"/>
      <c r="G380" s="298"/>
      <c r="H380" s="298"/>
      <c r="I380" s="298"/>
      <c r="J380" s="298"/>
      <c r="K380" s="298"/>
      <c r="L380" s="298"/>
      <c r="M380" s="298"/>
      <c r="N380" s="298"/>
      <c r="O380" s="298"/>
      <c r="P380" s="298"/>
      <c r="Q380" s="298"/>
      <c r="R380" s="298"/>
      <c r="S380" s="298"/>
      <c r="T380" s="298"/>
      <c r="U380" s="298"/>
      <c r="V380" s="298"/>
      <c r="W380" s="298"/>
      <c r="X380" s="234"/>
      <c r="AA380" s="230"/>
      <c r="AB380" s="231"/>
      <c r="AC380" s="231"/>
      <c r="AD380" s="231"/>
      <c r="AE380" s="231"/>
      <c r="AF380" s="231"/>
      <c r="AG380" s="231"/>
      <c r="AH380" s="231"/>
      <c r="AI380" s="231"/>
      <c r="AJ380" s="231"/>
      <c r="AK380" s="231"/>
      <c r="AL380" s="231"/>
      <c r="AM380" s="231"/>
      <c r="AN380" s="231"/>
      <c r="AO380" s="231"/>
      <c r="AP380" s="231"/>
      <c r="AQ380" s="231"/>
      <c r="AR380" s="231"/>
      <c r="AS380" s="231"/>
      <c r="AT380" s="231"/>
    </row>
    <row r="381" spans="1:46">
      <c r="D381" s="7"/>
      <c r="E381" s="108"/>
      <c r="F381" s="1378"/>
      <c r="G381" s="1378"/>
      <c r="H381" s="108"/>
      <c r="I381" s="1378"/>
      <c r="J381" s="1378"/>
      <c r="K381" s="7"/>
      <c r="L381" s="7"/>
      <c r="M381" s="7"/>
      <c r="N381" s="7"/>
      <c r="O381" s="7"/>
      <c r="P381" s="7"/>
      <c r="Q381" s="7"/>
      <c r="W381" s="7"/>
    </row>
    <row r="382" spans="1:46" ht="17.649999999999999">
      <c r="B382" s="37" t="s">
        <v>792</v>
      </c>
      <c r="D382" s="7"/>
      <c r="E382" s="108"/>
      <c r="F382" s="11"/>
      <c r="J382" s="11" t="s">
        <v>1293</v>
      </c>
      <c r="L382" s="820" t="s">
        <v>147</v>
      </c>
      <c r="M382" s="5" t="s">
        <v>64</v>
      </c>
    </row>
    <row r="383" spans="1:46">
      <c r="D383" s="7"/>
      <c r="E383" s="108"/>
      <c r="F383" s="1378"/>
      <c r="G383" s="1378"/>
      <c r="H383" s="108"/>
      <c r="I383" s="1378"/>
      <c r="J383" s="1378"/>
    </row>
    <row r="384" spans="1:46" ht="13.15">
      <c r="B384" s="11" t="s">
        <v>1291</v>
      </c>
      <c r="C384" s="113" t="s">
        <v>1630</v>
      </c>
      <c r="D384" s="7"/>
      <c r="E384" s="108"/>
      <c r="F384" s="953"/>
      <c r="G384" s="953"/>
      <c r="H384" s="108"/>
      <c r="I384" s="953"/>
      <c r="J384" s="953"/>
    </row>
    <row r="385" spans="2:11">
      <c r="D385" s="7"/>
      <c r="E385" s="108"/>
      <c r="F385" s="953"/>
      <c r="G385" s="953"/>
      <c r="H385" s="108"/>
      <c r="I385" s="953"/>
      <c r="J385" s="953"/>
    </row>
    <row r="386" spans="2:11" ht="13.15">
      <c r="B386" s="11" t="s">
        <v>61</v>
      </c>
      <c r="C386" s="113" t="s">
        <v>413</v>
      </c>
      <c r="D386" s="7"/>
      <c r="E386" s="108"/>
      <c r="F386" s="953"/>
      <c r="G386" s="953"/>
      <c r="H386" s="108"/>
      <c r="I386" s="953"/>
      <c r="J386" s="953"/>
    </row>
    <row r="387" spans="2:11">
      <c r="D387" s="7"/>
      <c r="E387" s="108"/>
      <c r="F387" s="953"/>
      <c r="G387" s="953"/>
      <c r="H387" s="108"/>
      <c r="I387" s="953"/>
      <c r="J387" s="953"/>
    </row>
    <row r="388" spans="2:11" ht="12.75" customHeight="1">
      <c r="B388" s="11" t="s">
        <v>62</v>
      </c>
      <c r="C388" s="1387" t="s">
        <v>1470</v>
      </c>
      <c r="D388" s="1376"/>
      <c r="E388" s="1376"/>
      <c r="F388" s="1376"/>
      <c r="G388" s="1376"/>
      <c r="H388" s="1376"/>
      <c r="I388" s="1376"/>
      <c r="J388" s="1376"/>
      <c r="K388" s="1376"/>
    </row>
    <row r="389" spans="2:11" ht="12.75" customHeight="1">
      <c r="C389" s="1376"/>
      <c r="D389" s="1376"/>
      <c r="E389" s="1376"/>
      <c r="F389" s="1376"/>
      <c r="G389" s="1376"/>
      <c r="H389" s="1376"/>
      <c r="I389" s="1376"/>
      <c r="J389" s="1376"/>
      <c r="K389" s="1376"/>
    </row>
    <row r="390" spans="2:11" ht="13.15">
      <c r="C390" s="947"/>
      <c r="D390" s="947"/>
      <c r="E390" s="947"/>
      <c r="F390" s="947"/>
      <c r="G390" s="947"/>
      <c r="H390" s="947"/>
      <c r="I390" s="947"/>
      <c r="J390" s="947"/>
      <c r="K390" s="947"/>
    </row>
    <row r="391" spans="2:11" ht="13.15">
      <c r="B391" s="1370"/>
      <c r="C391" s="1372" t="s">
        <v>409</v>
      </c>
      <c r="D391" s="1373"/>
      <c r="E391" s="1373"/>
      <c r="F391" s="1373"/>
      <c r="G391" s="1373"/>
      <c r="H391" s="1374"/>
    </row>
    <row r="392" spans="2:11" ht="13.15">
      <c r="B392" s="1371"/>
      <c r="C392" s="1372" t="s">
        <v>46</v>
      </c>
      <c r="D392" s="1373"/>
      <c r="E392" s="1374"/>
      <c r="F392" s="1372" t="s">
        <v>47</v>
      </c>
      <c r="G392" s="1373"/>
      <c r="H392" s="1374"/>
    </row>
    <row r="393" spans="2:11" ht="13.15">
      <c r="B393" s="948" t="s">
        <v>45</v>
      </c>
      <c r="C393" s="948" t="s">
        <v>410</v>
      </c>
      <c r="D393" s="948" t="s">
        <v>411</v>
      </c>
      <c r="E393" s="948" t="s">
        <v>412</v>
      </c>
      <c r="F393" s="948" t="s">
        <v>410</v>
      </c>
      <c r="G393" s="948" t="s">
        <v>411</v>
      </c>
      <c r="H393" s="948" t="s">
        <v>412</v>
      </c>
    </row>
    <row r="394" spans="2:11" ht="13.15">
      <c r="B394" s="948" t="s">
        <v>48</v>
      </c>
      <c r="C394" s="250">
        <v>1.228</v>
      </c>
      <c r="D394" s="250">
        <v>0.91300000000000003</v>
      </c>
      <c r="E394" s="250">
        <v>0.71</v>
      </c>
      <c r="F394" s="250">
        <v>1.0940000000000001</v>
      </c>
      <c r="G394" s="250">
        <v>1.03</v>
      </c>
      <c r="H394" s="250">
        <v>0.86199999999999999</v>
      </c>
    </row>
    <row r="395" spans="2:11" ht="13.15">
      <c r="B395" s="948" t="s">
        <v>49</v>
      </c>
      <c r="C395" s="250">
        <v>1.0720000000000001</v>
      </c>
      <c r="D395" s="250">
        <v>1.0609999999999999</v>
      </c>
      <c r="E395" s="250">
        <v>0.86</v>
      </c>
      <c r="F395" s="250">
        <v>1.08</v>
      </c>
      <c r="G395" s="250">
        <v>1.0529999999999999</v>
      </c>
      <c r="H395" s="250">
        <v>0.88100000000000001</v>
      </c>
    </row>
    <row r="396" spans="2:11" ht="13.15">
      <c r="B396" s="948" t="s">
        <v>50</v>
      </c>
      <c r="C396" s="250">
        <v>1.1060000000000001</v>
      </c>
      <c r="D396" s="250">
        <v>1.032</v>
      </c>
      <c r="E396" s="250">
        <v>0.82399999999999995</v>
      </c>
      <c r="F396" s="250">
        <v>1.0580000000000001</v>
      </c>
      <c r="G396" s="250">
        <v>1.046</v>
      </c>
      <c r="H396" s="250">
        <v>0.91500000000000004</v>
      </c>
    </row>
    <row r="397" spans="2:11" ht="13.15">
      <c r="B397" s="948" t="s">
        <v>51</v>
      </c>
      <c r="C397" s="250">
        <v>1.1259999999999999</v>
      </c>
      <c r="D397" s="250">
        <v>0.96899999999999997</v>
      </c>
      <c r="E397" s="250">
        <v>0.88600000000000001</v>
      </c>
      <c r="F397" s="250">
        <v>1.101</v>
      </c>
      <c r="G397" s="250">
        <v>1.018</v>
      </c>
      <c r="H397" s="250">
        <v>0.91900000000000004</v>
      </c>
    </row>
    <row r="398" spans="2:11" ht="13.15">
      <c r="B398" s="948" t="s">
        <v>52</v>
      </c>
      <c r="C398" s="250">
        <v>1.093</v>
      </c>
      <c r="D398" s="250">
        <v>0.92200000000000004</v>
      </c>
      <c r="E398" s="250">
        <v>0.96699999999999997</v>
      </c>
      <c r="F398" s="250">
        <v>1.085</v>
      </c>
      <c r="G398" s="250">
        <v>1.008</v>
      </c>
      <c r="H398" s="250">
        <v>0.98599999999999999</v>
      </c>
    </row>
    <row r="399" spans="2:11" ht="13.15">
      <c r="B399" s="948" t="s">
        <v>53</v>
      </c>
      <c r="C399" s="250">
        <v>1.04</v>
      </c>
      <c r="D399" s="250">
        <v>1.0129999999999999</v>
      </c>
      <c r="E399" s="250">
        <v>0.96899999999999997</v>
      </c>
      <c r="F399" s="250">
        <v>1.038</v>
      </c>
      <c r="G399" s="250">
        <v>0.98599999999999999</v>
      </c>
      <c r="H399" s="250">
        <v>0.98099999999999998</v>
      </c>
    </row>
    <row r="400" spans="2:11" ht="13.15">
      <c r="B400" s="948" t="s">
        <v>54</v>
      </c>
      <c r="C400" s="250">
        <v>1.0860000000000001</v>
      </c>
      <c r="D400" s="250">
        <v>0.90700000000000003</v>
      </c>
      <c r="E400" s="250">
        <v>0.96699999999999997</v>
      </c>
      <c r="F400" s="250">
        <v>1.0109999999999999</v>
      </c>
      <c r="G400" s="250">
        <v>0.94599999999999995</v>
      </c>
      <c r="H400" s="250">
        <v>0.95899999999999996</v>
      </c>
    </row>
    <row r="401" spans="1:13" ht="13.15">
      <c r="B401" s="948" t="s">
        <v>55</v>
      </c>
      <c r="C401" s="250">
        <v>1.236</v>
      </c>
      <c r="D401" s="250">
        <v>0.83199999999999996</v>
      </c>
      <c r="E401" s="250">
        <v>0.877</v>
      </c>
      <c r="F401" s="250">
        <v>1.218</v>
      </c>
      <c r="G401" s="250">
        <v>1.0309999999999999</v>
      </c>
      <c r="H401" s="250">
        <v>0.93</v>
      </c>
    </row>
    <row r="402" spans="1:13" ht="13.15">
      <c r="B402" s="948" t="s">
        <v>56</v>
      </c>
      <c r="C402" s="250">
        <v>1.379</v>
      </c>
      <c r="D402" s="250">
        <v>0.71799999999999997</v>
      </c>
      <c r="E402" s="250">
        <v>0.68799999999999994</v>
      </c>
      <c r="F402" s="250">
        <v>0.92600000000000005</v>
      </c>
      <c r="G402" s="250">
        <v>1.079</v>
      </c>
      <c r="H402" s="250">
        <v>1.103</v>
      </c>
    </row>
    <row r="403" spans="1:13" ht="13.15">
      <c r="B403" s="948" t="s">
        <v>57</v>
      </c>
      <c r="C403" s="250">
        <v>1.4319999999999999</v>
      </c>
      <c r="D403" s="250">
        <v>0.73</v>
      </c>
      <c r="E403" s="250">
        <v>0.58199999999999996</v>
      </c>
      <c r="F403" s="250">
        <v>1.147</v>
      </c>
      <c r="G403" s="250">
        <v>0.80500000000000005</v>
      </c>
      <c r="H403" s="250">
        <v>1.1599999999999999</v>
      </c>
    </row>
    <row r="404" spans="1:13" ht="13.15">
      <c r="B404" s="948" t="s">
        <v>8</v>
      </c>
      <c r="C404" s="250">
        <v>1.113</v>
      </c>
      <c r="D404" s="250">
        <v>0.99399999999999999</v>
      </c>
      <c r="E404" s="250">
        <v>0.874</v>
      </c>
      <c r="F404" s="250">
        <v>1.0840000000000001</v>
      </c>
      <c r="G404" s="250">
        <v>1.026</v>
      </c>
      <c r="H404" s="250">
        <v>0.92200000000000004</v>
      </c>
    </row>
    <row r="405" spans="1:13">
      <c r="C405" s="435"/>
    </row>
    <row r="406" spans="1:13" s="38" customFormat="1" ht="17.649999999999999">
      <c r="A406" s="169"/>
      <c r="B406" s="37" t="s">
        <v>1504</v>
      </c>
      <c r="F406"/>
      <c r="H406" s="11"/>
      <c r="I406"/>
      <c r="J406" s="11" t="s">
        <v>1293</v>
      </c>
      <c r="K406"/>
      <c r="L406" s="820" t="s">
        <v>148</v>
      </c>
      <c r="M406" s="5" t="s">
        <v>64</v>
      </c>
    </row>
    <row r="408" spans="1:13" s="457" customFormat="1" ht="13.15">
      <c r="A408" s="727"/>
      <c r="B408" s="204" t="s">
        <v>1291</v>
      </c>
      <c r="C408" s="923" t="s">
        <v>1615</v>
      </c>
      <c r="D408" s="728"/>
      <c r="E408" s="728"/>
      <c r="F408" s="728"/>
      <c r="G408" s="728"/>
      <c r="H408" s="728"/>
      <c r="I408" s="728"/>
      <c r="J408" s="728"/>
      <c r="K408" s="728"/>
    </row>
    <row r="409" spans="1:13">
      <c r="C409" s="406"/>
      <c r="D409" s="406"/>
      <c r="E409" s="406"/>
      <c r="F409" s="406"/>
      <c r="G409" s="406"/>
      <c r="H409" s="406"/>
      <c r="I409" s="406"/>
    </row>
    <row r="410" spans="1:13" ht="13.15" customHeight="1">
      <c r="B410" s="11" t="s">
        <v>61</v>
      </c>
      <c r="C410" s="1376" t="s">
        <v>1326</v>
      </c>
      <c r="D410" s="1376"/>
      <c r="E410" s="1376"/>
      <c r="F410" s="1376"/>
      <c r="G410" s="1376"/>
      <c r="H410" s="1376"/>
      <c r="I410" s="1376"/>
      <c r="J410" s="1376"/>
      <c r="K410" s="1376"/>
      <c r="L410" s="594"/>
      <c r="M410" s="594"/>
    </row>
    <row r="411" spans="1:13">
      <c r="C411" s="406"/>
      <c r="D411" s="406"/>
      <c r="E411" s="406"/>
      <c r="F411" s="406"/>
      <c r="G411" s="406"/>
      <c r="H411" s="406"/>
      <c r="I411" s="406"/>
    </row>
    <row r="412" spans="1:13" ht="13.15" customHeight="1">
      <c r="B412" s="11" t="s">
        <v>62</v>
      </c>
      <c r="C412" s="1377" t="s">
        <v>682</v>
      </c>
      <c r="D412" s="1377"/>
      <c r="E412" s="1377"/>
      <c r="F412" s="1377"/>
      <c r="G412" s="1377"/>
      <c r="H412" s="1377"/>
      <c r="I412" s="1377"/>
      <c r="J412" s="1377"/>
      <c r="K412" s="1377"/>
      <c r="L412" s="1377"/>
      <c r="M412" s="1377"/>
    </row>
    <row r="414" spans="1:13" ht="26.25">
      <c r="B414" s="946" t="s">
        <v>343</v>
      </c>
      <c r="C414" s="945" t="s">
        <v>681</v>
      </c>
      <c r="D414" s="952"/>
      <c r="E414" s="952"/>
      <c r="G414" s="593"/>
    </row>
    <row r="415" spans="1:13" ht="13.15">
      <c r="B415" s="946" t="s">
        <v>295</v>
      </c>
      <c r="C415" s="560">
        <v>0.57799999999999996</v>
      </c>
      <c r="D415" s="144"/>
      <c r="E415" s="144"/>
    </row>
    <row r="416" spans="1:13" ht="13.15">
      <c r="B416" s="946" t="s">
        <v>248</v>
      </c>
      <c r="C416" s="560">
        <v>0.63100000000000001</v>
      </c>
      <c r="D416" s="144"/>
      <c r="E416" s="144"/>
    </row>
    <row r="417" spans="1:17">
      <c r="D417" s="7"/>
      <c r="E417" s="123"/>
      <c r="F417" s="110"/>
      <c r="G417" s="592"/>
      <c r="H417" s="592"/>
      <c r="I417" s="592"/>
      <c r="J417" s="592"/>
      <c r="K417" s="592"/>
      <c r="L417" s="591"/>
      <c r="M417" s="123"/>
      <c r="N417" s="123"/>
      <c r="O417" s="7"/>
      <c r="P417" s="7"/>
      <c r="Q417" s="7"/>
    </row>
    <row r="418" spans="1:17" s="37" customFormat="1" ht="17.649999999999999">
      <c r="A418" s="170"/>
      <c r="B418" s="37" t="s">
        <v>1505</v>
      </c>
      <c r="D418" s="126"/>
      <c r="E418" s="127"/>
      <c r="F418"/>
      <c r="J418" s="11" t="s">
        <v>1293</v>
      </c>
      <c r="K418"/>
      <c r="L418" s="820" t="s">
        <v>147</v>
      </c>
      <c r="M418" s="5" t="s">
        <v>64</v>
      </c>
      <c r="N418" s="2"/>
      <c r="O418" s="126"/>
      <c r="P418" s="126"/>
      <c r="Q418" s="126"/>
    </row>
    <row r="419" spans="1:17" ht="13.15">
      <c r="D419" s="7"/>
      <c r="E419" s="124"/>
      <c r="F419" s="125"/>
      <c r="G419" s="123"/>
      <c r="H419" s="123"/>
      <c r="I419" s="123"/>
      <c r="J419" s="123"/>
      <c r="K419" s="123"/>
      <c r="L419" s="123"/>
      <c r="M419" s="123"/>
      <c r="N419" s="123"/>
      <c r="O419" s="7"/>
      <c r="P419" s="7"/>
      <c r="Q419" s="7"/>
    </row>
    <row r="420" spans="1:17" ht="13.15">
      <c r="B420" s="11" t="s">
        <v>1291</v>
      </c>
      <c r="C420" s="113" t="s">
        <v>1615</v>
      </c>
      <c r="D420" s="406"/>
      <c r="E420" s="406"/>
      <c r="F420" s="406"/>
      <c r="G420" s="406"/>
      <c r="H420" s="406"/>
      <c r="I420" s="406"/>
    </row>
    <row r="421" spans="1:17" ht="13.15">
      <c r="C421" s="406"/>
      <c r="D421" s="406"/>
      <c r="E421" s="406"/>
      <c r="F421" s="413"/>
      <c r="G421" s="414"/>
      <c r="H421" s="414"/>
      <c r="I421" s="414"/>
      <c r="J421" s="2"/>
      <c r="K421" s="2"/>
      <c r="L421" s="2"/>
      <c r="M421" s="2"/>
      <c r="N421" s="2"/>
      <c r="O421" s="2"/>
      <c r="P421" s="2"/>
    </row>
    <row r="422" spans="1:17" ht="13.15">
      <c r="B422" s="11" t="s">
        <v>61</v>
      </c>
      <c r="C422" s="113" t="s">
        <v>680</v>
      </c>
      <c r="D422" s="406"/>
      <c r="E422" s="406"/>
      <c r="F422" s="406"/>
      <c r="G422" s="406"/>
      <c r="H422" s="406"/>
      <c r="I422" s="406"/>
    </row>
    <row r="423" spans="1:17">
      <c r="C423" s="406"/>
      <c r="D423" s="406"/>
      <c r="E423" s="406"/>
      <c r="F423" s="406"/>
      <c r="G423" s="406"/>
      <c r="H423" s="406"/>
      <c r="I423" s="406"/>
    </row>
    <row r="424" spans="1:17" ht="13.15" customHeight="1">
      <c r="B424" s="11" t="s">
        <v>62</v>
      </c>
      <c r="C424" s="725" t="s">
        <v>1714</v>
      </c>
      <c r="D424" s="725"/>
      <c r="E424" s="725"/>
      <c r="F424" s="725"/>
      <c r="G424" s="725"/>
      <c r="H424" s="725"/>
      <c r="I424" s="725"/>
      <c r="J424" s="725"/>
      <c r="K424" s="725"/>
      <c r="L424" s="725"/>
    </row>
    <row r="425" spans="1:17" ht="13.15">
      <c r="C425" s="725"/>
      <c r="D425" s="725"/>
      <c r="E425" s="725"/>
      <c r="F425" s="725"/>
      <c r="G425" s="725"/>
      <c r="H425" s="725"/>
      <c r="I425" s="725"/>
      <c r="J425" s="725"/>
      <c r="K425" s="725"/>
      <c r="L425" s="725"/>
      <c r="M425" s="112"/>
      <c r="N425" s="112"/>
      <c r="O425" s="7"/>
      <c r="P425" s="7"/>
      <c r="Q425" s="7"/>
    </row>
    <row r="426" spans="1:17" ht="13.15">
      <c r="B426" s="152" t="s">
        <v>679</v>
      </c>
      <c r="C426" s="11"/>
      <c r="D426" s="7"/>
      <c r="E426" s="123"/>
      <c r="F426" s="110"/>
      <c r="G426" s="108"/>
      <c r="H426" s="152"/>
      <c r="I426" s="73"/>
      <c r="J426" s="7"/>
      <c r="K426" s="123"/>
      <c r="L426" s="110"/>
      <c r="M426" s="112"/>
      <c r="N426" s="112"/>
      <c r="O426" s="7"/>
      <c r="P426" s="7"/>
      <c r="Q426" s="7"/>
    </row>
    <row r="427" spans="1:17" ht="13.15">
      <c r="B427" s="152"/>
      <c r="C427" s="11"/>
      <c r="D427" s="7"/>
      <c r="E427" s="123"/>
      <c r="F427" s="110"/>
      <c r="G427" s="108"/>
      <c r="H427" s="152"/>
      <c r="I427" s="73"/>
      <c r="J427" s="7"/>
      <c r="K427" s="123"/>
      <c r="L427" s="110"/>
      <c r="M427" s="112"/>
      <c r="N427" s="112"/>
      <c r="O427" s="7"/>
      <c r="P427" s="7"/>
      <c r="Q427" s="7"/>
    </row>
    <row r="428" spans="1:17" ht="13.15">
      <c r="C428" s="1372" t="s">
        <v>70</v>
      </c>
      <c r="D428" s="1373"/>
      <c r="E428" s="1373"/>
      <c r="F428" s="1374"/>
      <c r="G428" s="154"/>
      <c r="H428" s="7"/>
      <c r="I428" s="1379"/>
      <c r="J428" s="1379"/>
      <c r="K428" s="1379"/>
      <c r="L428" s="1379"/>
      <c r="M428" s="112"/>
      <c r="N428" s="112"/>
      <c r="O428" s="7"/>
      <c r="P428" s="7"/>
      <c r="Q428" s="7"/>
    </row>
    <row r="429" spans="1:17" ht="13.15">
      <c r="B429" s="948" t="s">
        <v>675</v>
      </c>
      <c r="C429" s="948" t="str">
        <f>C321</f>
        <v>2014/15</v>
      </c>
      <c r="D429" s="948" t="str">
        <f>D321</f>
        <v>2015/16</v>
      </c>
      <c r="E429" s="948" t="str">
        <f>E321</f>
        <v>2016/17</v>
      </c>
      <c r="F429" s="948" t="str">
        <f>F321</f>
        <v>2017/18</v>
      </c>
      <c r="G429" s="7"/>
      <c r="H429" s="590"/>
      <c r="I429" s="590"/>
      <c r="J429" s="590"/>
      <c r="K429" s="590"/>
      <c r="L429" s="952"/>
      <c r="M429" s="112"/>
      <c r="N429" s="112"/>
      <c r="O429" s="7"/>
      <c r="P429" s="7"/>
      <c r="Q429" s="7"/>
    </row>
    <row r="430" spans="1:17" ht="13.15">
      <c r="B430" s="948" t="s">
        <v>674</v>
      </c>
      <c r="C430" s="407">
        <v>3635.9029999999998</v>
      </c>
      <c r="D430" s="407">
        <v>3544.8510000000001</v>
      </c>
      <c r="E430" s="1253">
        <v>3067.1689999999999</v>
      </c>
      <c r="F430" s="408">
        <v>2622.288</v>
      </c>
      <c r="G430" s="7"/>
      <c r="H430" s="121"/>
      <c r="I430" s="587"/>
      <c r="J430" s="587"/>
      <c r="K430" s="587"/>
      <c r="L430" s="689"/>
      <c r="M430" s="112"/>
      <c r="N430" s="112"/>
      <c r="O430" s="7"/>
      <c r="P430" s="7"/>
      <c r="Q430" s="7"/>
    </row>
    <row r="431" spans="1:17" ht="13.15">
      <c r="B431" s="948" t="s">
        <v>673</v>
      </c>
      <c r="C431" s="407">
        <v>10239</v>
      </c>
      <c r="D431" s="407">
        <v>10495.004999999999</v>
      </c>
      <c r="E431" s="1253">
        <v>10391.056</v>
      </c>
      <c r="F431" s="408">
        <v>10155.951999999999</v>
      </c>
      <c r="G431" s="7"/>
      <c r="H431" s="121"/>
      <c r="I431" s="587"/>
      <c r="J431" s="587"/>
      <c r="K431" s="587"/>
      <c r="L431" s="689"/>
      <c r="M431" s="112"/>
      <c r="N431" s="112"/>
      <c r="O431" s="7"/>
      <c r="P431" s="7"/>
      <c r="Q431" s="7"/>
    </row>
    <row r="432" spans="1:17" ht="13.15">
      <c r="B432" s="948" t="s">
        <v>672</v>
      </c>
      <c r="C432" s="407">
        <v>15241.45</v>
      </c>
      <c r="D432" s="407">
        <v>13530.654</v>
      </c>
      <c r="E432" s="1253">
        <v>12044.598</v>
      </c>
      <c r="F432" s="408">
        <v>12140.548000000001</v>
      </c>
      <c r="G432" s="7"/>
      <c r="H432" s="121"/>
      <c r="I432" s="587"/>
      <c r="J432" s="587"/>
      <c r="K432" s="587"/>
      <c r="L432" s="689"/>
      <c r="M432" s="112"/>
      <c r="N432" s="112"/>
      <c r="O432" s="7"/>
      <c r="P432" s="7"/>
      <c r="Q432" s="7"/>
    </row>
    <row r="433" spans="1:14" s="7" customFormat="1" ht="13.15">
      <c r="A433" s="588"/>
      <c r="B433" s="952"/>
      <c r="C433" s="589"/>
      <c r="D433" s="589"/>
      <c r="E433" s="589"/>
      <c r="F433" s="589"/>
      <c r="H433" s="121"/>
      <c r="I433" s="587"/>
      <c r="J433" s="587"/>
      <c r="K433" s="587"/>
      <c r="L433" s="144"/>
      <c r="M433" s="112"/>
      <c r="N433" s="112"/>
    </row>
    <row r="434" spans="1:14" s="7" customFormat="1" ht="13.15">
      <c r="A434" s="588"/>
      <c r="B434" s="152" t="s">
        <v>678</v>
      </c>
      <c r="C434" s="11"/>
      <c r="E434" s="123"/>
      <c r="F434" s="110"/>
      <c r="H434" s="121"/>
      <c r="I434" s="587"/>
      <c r="J434" s="587"/>
      <c r="K434" s="587"/>
      <c r="L434" s="144"/>
      <c r="M434" s="112"/>
      <c r="N434" s="112"/>
    </row>
    <row r="435" spans="1:14" s="7" customFormat="1" ht="13.15">
      <c r="A435" s="588"/>
      <c r="B435" s="152"/>
      <c r="C435" s="11"/>
      <c r="E435" s="123"/>
      <c r="F435" s="110"/>
      <c r="H435" s="121"/>
      <c r="I435" s="587"/>
      <c r="J435" s="587"/>
      <c r="K435" s="587"/>
      <c r="L435" s="144"/>
      <c r="M435" s="112"/>
      <c r="N435" s="112"/>
    </row>
    <row r="436" spans="1:14" s="7" customFormat="1" ht="13.15">
      <c r="A436" s="588"/>
      <c r="B436" s="5"/>
      <c r="C436" s="1372" t="s">
        <v>70</v>
      </c>
      <c r="D436" s="1373"/>
      <c r="E436" s="1373"/>
      <c r="F436" s="1374"/>
      <c r="H436" s="121"/>
      <c r="I436" s="587"/>
      <c r="J436" s="587"/>
      <c r="K436" s="587"/>
      <c r="L436" s="144"/>
      <c r="M436" s="112"/>
      <c r="N436" s="112"/>
    </row>
    <row r="437" spans="1:14" s="7" customFormat="1" ht="13.15">
      <c r="A437" s="588"/>
      <c r="B437" s="948" t="s">
        <v>675</v>
      </c>
      <c r="C437" s="948" t="str">
        <f>C429</f>
        <v>2014/15</v>
      </c>
      <c r="D437" s="948" t="str">
        <f>D429</f>
        <v>2015/16</v>
      </c>
      <c r="E437" s="948" t="str">
        <f>E429</f>
        <v>2016/17</v>
      </c>
      <c r="F437" s="948" t="str">
        <f>F429</f>
        <v>2017/18</v>
      </c>
      <c r="H437" s="121"/>
      <c r="I437" s="587"/>
      <c r="J437" s="587"/>
      <c r="K437" s="587"/>
      <c r="L437" s="144"/>
      <c r="M437" s="112"/>
      <c r="N437" s="112"/>
    </row>
    <row r="438" spans="1:14" s="7" customFormat="1" ht="13.15">
      <c r="A438" s="588"/>
      <c r="B438" s="948" t="s">
        <v>674</v>
      </c>
      <c r="C438" s="407">
        <v>2766.8159999999998</v>
      </c>
      <c r="D438" s="407">
        <v>2442.366</v>
      </c>
      <c r="E438" s="407">
        <v>2345.2959999999998</v>
      </c>
      <c r="F438" s="407">
        <v>2333.652</v>
      </c>
      <c r="H438" s="1059"/>
      <c r="I438" s="587"/>
      <c r="J438" s="587"/>
      <c r="K438" s="587"/>
      <c r="L438" s="144"/>
      <c r="M438" s="112"/>
      <c r="N438" s="112"/>
    </row>
    <row r="439" spans="1:14" s="7" customFormat="1" ht="13.15">
      <c r="A439" s="588"/>
      <c r="B439" s="948" t="s">
        <v>673</v>
      </c>
      <c r="C439" s="407">
        <v>7866.65</v>
      </c>
      <c r="D439" s="407">
        <v>7853.2460000000001</v>
      </c>
      <c r="E439" s="407">
        <v>7845.7719999999999</v>
      </c>
      <c r="F439" s="407">
        <v>8037.6059999999998</v>
      </c>
      <c r="H439" s="1059"/>
      <c r="I439" s="587"/>
      <c r="J439" s="587"/>
      <c r="K439" s="587"/>
      <c r="L439" s="144"/>
      <c r="M439" s="112"/>
      <c r="N439" s="112"/>
    </row>
    <row r="440" spans="1:14" s="7" customFormat="1" ht="13.15">
      <c r="A440" s="588"/>
      <c r="B440" s="948" t="s">
        <v>672</v>
      </c>
      <c r="C440" s="407">
        <v>11052.891</v>
      </c>
      <c r="D440" s="407">
        <v>11501.814</v>
      </c>
      <c r="E440" s="407">
        <v>11165.638000000001</v>
      </c>
      <c r="F440" s="407">
        <v>11051.59</v>
      </c>
      <c r="H440" s="1059"/>
      <c r="I440" s="587"/>
      <c r="J440" s="587"/>
      <c r="K440" s="587"/>
      <c r="L440" s="144"/>
      <c r="M440" s="112"/>
      <c r="N440" s="112"/>
    </row>
    <row r="441" spans="1:14" s="7" customFormat="1" ht="13.15">
      <c r="A441" s="588"/>
      <c r="B441" s="121"/>
      <c r="C441" s="589"/>
      <c r="D441" s="589"/>
      <c r="E441" s="589"/>
      <c r="F441" s="589"/>
      <c r="H441" s="1060"/>
      <c r="I441" s="587"/>
      <c r="J441" s="587"/>
      <c r="K441" s="587"/>
      <c r="L441" s="144"/>
      <c r="M441" s="112"/>
      <c r="N441" s="112"/>
    </row>
    <row r="442" spans="1:14" s="7" customFormat="1" ht="13.15">
      <c r="A442" s="588"/>
      <c r="B442" s="152" t="s">
        <v>677</v>
      </c>
      <c r="C442" s="11"/>
      <c r="E442" s="123"/>
      <c r="F442" s="110"/>
      <c r="H442" s="121"/>
      <c r="I442" s="587"/>
      <c r="J442" s="587"/>
      <c r="K442" s="587"/>
      <c r="L442" s="144"/>
      <c r="M442" s="112"/>
      <c r="N442" s="112"/>
    </row>
    <row r="443" spans="1:14" s="7" customFormat="1" ht="13.15">
      <c r="A443" s="588"/>
      <c r="B443" s="152"/>
      <c r="C443" s="11"/>
      <c r="E443" s="123"/>
      <c r="F443" s="110"/>
      <c r="H443" s="121"/>
      <c r="I443" s="587"/>
      <c r="J443" s="587"/>
      <c r="K443" s="587"/>
      <c r="L443" s="144"/>
      <c r="M443" s="112"/>
      <c r="N443" s="112"/>
    </row>
    <row r="444" spans="1:14" s="7" customFormat="1" ht="13.15">
      <c r="A444" s="588"/>
      <c r="B444"/>
      <c r="C444" s="1372" t="s">
        <v>70</v>
      </c>
      <c r="D444" s="1373"/>
      <c r="E444" s="1373"/>
      <c r="F444" s="1374"/>
      <c r="H444" s="121"/>
      <c r="I444" s="587"/>
      <c r="J444" s="587"/>
      <c r="K444" s="587"/>
      <c r="L444" s="144"/>
      <c r="M444" s="112"/>
      <c r="N444" s="112"/>
    </row>
    <row r="445" spans="1:14" s="7" customFormat="1" ht="13.15">
      <c r="A445" s="588"/>
      <c r="B445" s="948" t="s">
        <v>675</v>
      </c>
      <c r="C445" s="948" t="str">
        <f>C437</f>
        <v>2014/15</v>
      </c>
      <c r="D445" s="948" t="str">
        <f>D437</f>
        <v>2015/16</v>
      </c>
      <c r="E445" s="948" t="str">
        <f>E437</f>
        <v>2016/17</v>
      </c>
      <c r="F445" s="948" t="str">
        <f>F437</f>
        <v>2017/18</v>
      </c>
      <c r="H445" s="121"/>
      <c r="I445" s="587"/>
      <c r="J445" s="587"/>
      <c r="K445" s="587"/>
      <c r="L445" s="144"/>
      <c r="M445" s="112"/>
      <c r="N445" s="112"/>
    </row>
    <row r="446" spans="1:14" s="7" customFormat="1" ht="13.15">
      <c r="A446" s="588"/>
      <c r="B446" s="948" t="s">
        <v>674</v>
      </c>
      <c r="C446" s="407">
        <v>522.45799999999997</v>
      </c>
      <c r="D446" s="407">
        <v>555.32000000000005</v>
      </c>
      <c r="E446" s="407">
        <v>455.75</v>
      </c>
      <c r="F446" s="408">
        <v>370.21899999999999</v>
      </c>
      <c r="H446" s="121"/>
      <c r="I446" s="587"/>
      <c r="J446" s="587"/>
      <c r="K446" s="587"/>
      <c r="L446" s="144"/>
      <c r="M446" s="112"/>
      <c r="N446" s="112"/>
    </row>
    <row r="447" spans="1:14" s="7" customFormat="1" ht="13.15">
      <c r="A447" s="588"/>
      <c r="B447" s="948" t="s">
        <v>673</v>
      </c>
      <c r="C447" s="407">
        <v>4473.2120000000004</v>
      </c>
      <c r="D447" s="407">
        <v>4506.7719999999999</v>
      </c>
      <c r="E447" s="407">
        <v>4272.28</v>
      </c>
      <c r="F447" s="408">
        <v>4176.1899999999996</v>
      </c>
      <c r="H447" s="121"/>
      <c r="I447" s="587"/>
      <c r="J447" s="587"/>
      <c r="K447" s="587"/>
      <c r="L447" s="144"/>
      <c r="M447" s="112"/>
      <c r="N447" s="112"/>
    </row>
    <row r="448" spans="1:14" s="7" customFormat="1" ht="13.15">
      <c r="A448" s="588"/>
      <c r="B448" s="948" t="s">
        <v>672</v>
      </c>
      <c r="C448" s="407">
        <v>522.41600000000005</v>
      </c>
      <c r="D448" s="407">
        <v>428.56400000000002</v>
      </c>
      <c r="E448" s="407">
        <v>345.517</v>
      </c>
      <c r="F448" s="408">
        <v>383.39299999999997</v>
      </c>
      <c r="H448" s="121"/>
      <c r="I448" s="587"/>
      <c r="J448" s="587"/>
      <c r="K448" s="587"/>
      <c r="L448" s="144"/>
      <c r="M448" s="112"/>
      <c r="N448" s="112"/>
    </row>
    <row r="449" spans="1:14" s="7" customFormat="1" ht="13.15">
      <c r="A449" s="588"/>
      <c r="B449" s="121"/>
      <c r="C449" s="587"/>
      <c r="D449" s="587"/>
      <c r="E449" s="587"/>
      <c r="F449" s="587"/>
      <c r="H449" s="121"/>
      <c r="I449" s="587"/>
      <c r="J449" s="587"/>
      <c r="K449" s="587"/>
      <c r="L449" s="144"/>
      <c r="M449" s="112"/>
      <c r="N449" s="112"/>
    </row>
    <row r="450" spans="1:14" s="7" customFormat="1" ht="13.15">
      <c r="A450" s="588"/>
      <c r="B450" s="152" t="s">
        <v>676</v>
      </c>
      <c r="C450" s="11"/>
      <c r="E450" s="123"/>
      <c r="F450" s="110"/>
      <c r="H450" s="121"/>
      <c r="I450" s="587"/>
      <c r="J450" s="587"/>
      <c r="K450" s="587"/>
      <c r="L450" s="144"/>
      <c r="M450" s="112"/>
      <c r="N450" s="112"/>
    </row>
    <row r="451" spans="1:14" s="7" customFormat="1" ht="13.15">
      <c r="A451" s="588"/>
      <c r="B451" s="152"/>
      <c r="C451" s="11"/>
      <c r="E451" s="123"/>
      <c r="F451" s="110"/>
      <c r="H451" s="121"/>
      <c r="I451" s="587"/>
      <c r="J451" s="587"/>
      <c r="K451" s="587"/>
      <c r="L451" s="144"/>
      <c r="M451" s="112"/>
      <c r="N451" s="112"/>
    </row>
    <row r="452" spans="1:14" s="7" customFormat="1" ht="13.15">
      <c r="A452" s="588"/>
      <c r="B452"/>
      <c r="C452" s="1372" t="s">
        <v>70</v>
      </c>
      <c r="D452" s="1373"/>
      <c r="E452" s="1373"/>
      <c r="F452" s="1374"/>
      <c r="H452" s="121"/>
      <c r="I452" s="587"/>
      <c r="J452" s="587"/>
      <c r="K452" s="587"/>
      <c r="L452" s="144"/>
      <c r="M452" s="112"/>
      <c r="N452" s="112"/>
    </row>
    <row r="453" spans="1:14" s="7" customFormat="1" ht="13.15">
      <c r="A453" s="588"/>
      <c r="B453" s="948" t="s">
        <v>675</v>
      </c>
      <c r="C453" s="948" t="str">
        <f>C445</f>
        <v>2014/15</v>
      </c>
      <c r="D453" s="948" t="str">
        <f>D445</f>
        <v>2015/16</v>
      </c>
      <c r="E453" s="948" t="str">
        <f>E445</f>
        <v>2016/17</v>
      </c>
      <c r="F453" s="948" t="str">
        <f>F445</f>
        <v>2017/18</v>
      </c>
      <c r="H453" s="121"/>
      <c r="I453" s="587"/>
      <c r="J453" s="587"/>
      <c r="K453" s="587"/>
      <c r="L453" s="144"/>
      <c r="M453" s="112"/>
      <c r="N453" s="112"/>
    </row>
    <row r="454" spans="1:14" s="7" customFormat="1" ht="13.15">
      <c r="A454" s="588"/>
      <c r="B454" s="948" t="s">
        <v>674</v>
      </c>
      <c r="C454" s="407">
        <v>422.38</v>
      </c>
      <c r="D454" s="407">
        <v>365.35899999999998</v>
      </c>
      <c r="E454" s="407">
        <v>353.94299999999998</v>
      </c>
      <c r="F454" s="407">
        <v>304.11500000000001</v>
      </c>
      <c r="H454" s="121"/>
      <c r="I454" s="587"/>
      <c r="J454" s="587"/>
      <c r="K454" s="587"/>
      <c r="L454" s="144"/>
      <c r="M454" s="112"/>
      <c r="N454" s="112"/>
    </row>
    <row r="455" spans="1:14" s="7" customFormat="1" ht="13.15">
      <c r="A455" s="588"/>
      <c r="B455" s="948" t="s">
        <v>673</v>
      </c>
      <c r="C455" s="407">
        <v>2349.3679999999999</v>
      </c>
      <c r="D455" s="407">
        <v>2222.7739999999999</v>
      </c>
      <c r="E455" s="407">
        <v>2300.8789999999999</v>
      </c>
      <c r="F455" s="407">
        <v>2467.3789999999999</v>
      </c>
      <c r="H455" s="121"/>
      <c r="I455" s="587"/>
      <c r="J455" s="587"/>
      <c r="K455" s="587"/>
      <c r="L455" s="144"/>
      <c r="M455" s="112"/>
      <c r="N455" s="112"/>
    </row>
    <row r="456" spans="1:14" s="7" customFormat="1" ht="13.15">
      <c r="A456" s="588"/>
      <c r="B456" s="948" t="s">
        <v>672</v>
      </c>
      <c r="C456" s="407">
        <v>412.08</v>
      </c>
      <c r="D456" s="407">
        <v>438</v>
      </c>
      <c r="E456" s="407">
        <v>396.26</v>
      </c>
      <c r="F456" s="407">
        <v>437.202</v>
      </c>
      <c r="H456" s="121"/>
      <c r="I456" s="587"/>
      <c r="J456" s="587"/>
      <c r="K456" s="587"/>
      <c r="L456" s="144"/>
      <c r="M456" s="112"/>
      <c r="N456" s="112"/>
    </row>
    <row r="457" spans="1:14">
      <c r="C457" s="586"/>
      <c r="D457" s="586"/>
      <c r="E457" s="586"/>
    </row>
    <row r="458" spans="1:14" ht="17.649999999999999">
      <c r="B458" s="37" t="s">
        <v>793</v>
      </c>
      <c r="J458" s="11" t="s">
        <v>1293</v>
      </c>
      <c r="L458" s="820" t="s">
        <v>146</v>
      </c>
      <c r="M458" s="5" t="s">
        <v>64</v>
      </c>
    </row>
    <row r="460" spans="1:14" ht="12.75" customHeight="1">
      <c r="B460" s="11" t="s">
        <v>1291</v>
      </c>
      <c r="C460" s="1403" t="s">
        <v>1621</v>
      </c>
      <c r="D460" s="1404"/>
      <c r="E460" s="1404"/>
      <c r="F460" s="1404"/>
      <c r="G460" s="1404"/>
      <c r="H460" s="1404"/>
      <c r="I460" s="1404"/>
      <c r="J460" s="1404"/>
      <c r="K460" s="1404"/>
    </row>
    <row r="461" spans="1:14">
      <c r="C461" s="1404"/>
      <c r="D461" s="1404"/>
      <c r="E461" s="1404"/>
      <c r="F461" s="1404"/>
      <c r="G461" s="1404"/>
      <c r="H461" s="1404"/>
      <c r="I461" s="1404"/>
      <c r="J461" s="1404"/>
      <c r="K461" s="1404"/>
    </row>
    <row r="462" spans="1:14">
      <c r="C462" s="222"/>
      <c r="D462" s="222"/>
      <c r="E462" s="222"/>
      <c r="F462" s="222"/>
      <c r="G462" s="222"/>
      <c r="H462" s="222"/>
      <c r="I462" s="222"/>
      <c r="J462" s="222"/>
      <c r="K462" s="222"/>
    </row>
    <row r="463" spans="1:14" ht="13.15" customHeight="1">
      <c r="B463" s="11" t="s">
        <v>61</v>
      </c>
      <c r="C463" s="1376" t="s">
        <v>1526</v>
      </c>
      <c r="D463" s="1376"/>
      <c r="E463" s="1376"/>
      <c r="F463" s="1376"/>
      <c r="G463" s="1376"/>
      <c r="H463" s="1376"/>
      <c r="I463" s="1376"/>
      <c r="J463" s="1376"/>
      <c r="K463" s="1376"/>
    </row>
    <row r="464" spans="1:14" ht="12.75" customHeight="1">
      <c r="C464" s="1376"/>
      <c r="D464" s="1376"/>
      <c r="E464" s="1376"/>
      <c r="F464" s="1376"/>
      <c r="G464" s="1376"/>
      <c r="H464" s="1376"/>
      <c r="I464" s="1376"/>
      <c r="J464" s="1376"/>
      <c r="K464" s="1376"/>
    </row>
    <row r="465" spans="2:11" ht="13.15">
      <c r="C465" s="947"/>
      <c r="D465" s="947"/>
      <c r="E465" s="947"/>
      <c r="F465" s="947"/>
      <c r="G465" s="947"/>
      <c r="H465" s="947"/>
      <c r="I465" s="947"/>
    </row>
    <row r="466" spans="2:11" ht="13.15" customHeight="1">
      <c r="B466" s="11" t="s">
        <v>62</v>
      </c>
      <c r="C466" s="1377" t="s">
        <v>1523</v>
      </c>
      <c r="D466" s="1377"/>
      <c r="E466" s="1377"/>
      <c r="F466" s="1377"/>
      <c r="G466" s="1377"/>
      <c r="H466" s="1377"/>
      <c r="I466" s="1377"/>
      <c r="J466" s="1377"/>
      <c r="K466" s="1377"/>
    </row>
    <row r="467" spans="2:11" ht="12.75" customHeight="1">
      <c r="C467" s="1377"/>
      <c r="D467" s="1377"/>
      <c r="E467" s="1377"/>
      <c r="F467" s="1377"/>
      <c r="G467" s="1377"/>
      <c r="H467" s="1377"/>
      <c r="I467" s="1377"/>
      <c r="J467" s="1377"/>
      <c r="K467" s="1377"/>
    </row>
    <row r="469" spans="2:11" ht="78.75">
      <c r="B469" s="556" t="s">
        <v>59</v>
      </c>
      <c r="C469" s="585" t="s">
        <v>671</v>
      </c>
      <c r="D469" s="584"/>
      <c r="E469" s="583"/>
      <c r="F469" s="583"/>
      <c r="G469" s="583"/>
      <c r="H469" s="583"/>
      <c r="I469" s="583"/>
      <c r="J469" s="582"/>
    </row>
    <row r="470" spans="2:11" ht="14.25">
      <c r="B470" s="556" t="s">
        <v>548</v>
      </c>
      <c r="C470" s="557">
        <v>0.83520208604954371</v>
      </c>
      <c r="D470" s="577"/>
      <c r="E470" s="576"/>
      <c r="F470" s="567"/>
      <c r="G470" s="567"/>
      <c r="H470" s="575"/>
      <c r="I470" s="574"/>
      <c r="J470" s="582"/>
    </row>
    <row r="471" spans="2:11" ht="14.25">
      <c r="B471" s="556" t="s">
        <v>7</v>
      </c>
      <c r="C471" s="540">
        <v>0.65735491928650391</v>
      </c>
      <c r="D471" s="578"/>
      <c r="E471" s="576"/>
      <c r="F471" s="567"/>
      <c r="G471" s="567"/>
      <c r="H471" s="575"/>
      <c r="I471" s="574"/>
      <c r="J471" s="582"/>
    </row>
    <row r="472" spans="2:11" ht="14.25">
      <c r="B472" s="556" t="s">
        <v>414</v>
      </c>
      <c r="C472" s="579">
        <v>0.85735491928650387</v>
      </c>
      <c r="D472" s="577"/>
      <c r="E472" s="576"/>
      <c r="F472" s="567"/>
      <c r="G472" s="567"/>
      <c r="H472" s="575"/>
      <c r="I472" s="574"/>
      <c r="J472" s="582"/>
    </row>
    <row r="473" spans="2:11" ht="14.25">
      <c r="B473" s="556" t="s">
        <v>3</v>
      </c>
      <c r="C473" s="581">
        <v>0.82307108350586611</v>
      </c>
      <c r="D473" s="578"/>
      <c r="E473" s="576"/>
      <c r="F473" s="567"/>
      <c r="G473" s="567"/>
      <c r="H473" s="575"/>
      <c r="I473" s="574"/>
      <c r="J473" s="582"/>
    </row>
    <row r="474" spans="2:11" ht="14.25">
      <c r="B474" s="556" t="s">
        <v>79</v>
      </c>
      <c r="C474" s="579">
        <v>0.85735491928650387</v>
      </c>
      <c r="D474" s="577"/>
      <c r="E474" s="570"/>
      <c r="F474" s="567"/>
      <c r="G474" s="567"/>
      <c r="H474" s="575"/>
      <c r="I474" s="574"/>
      <c r="J474" s="582"/>
    </row>
    <row r="475" spans="2:11" ht="14.25">
      <c r="B475" s="556" t="s">
        <v>107</v>
      </c>
      <c r="C475" s="581">
        <v>0.67725705011158444</v>
      </c>
      <c r="D475" s="578"/>
      <c r="E475" s="576"/>
      <c r="F475" s="567"/>
      <c r="G475" s="567"/>
      <c r="H475" s="575"/>
      <c r="I475" s="574"/>
      <c r="J475" s="582"/>
    </row>
    <row r="476" spans="2:11" ht="14.25">
      <c r="B476" s="556" t="s">
        <v>549</v>
      </c>
      <c r="C476" s="580">
        <v>0.7037566137566138</v>
      </c>
      <c r="D476" s="577"/>
      <c r="E476" s="576"/>
      <c r="F476" s="567"/>
      <c r="G476" s="567"/>
      <c r="H476" s="575"/>
      <c r="I476" s="574"/>
      <c r="J476" s="582"/>
    </row>
    <row r="477" spans="2:11" ht="14.25">
      <c r="B477" s="556" t="s">
        <v>6</v>
      </c>
      <c r="C477" s="581">
        <v>0.85735491928650387</v>
      </c>
      <c r="D477" s="578"/>
      <c r="E477" s="576"/>
      <c r="F477" s="567"/>
      <c r="G477" s="567"/>
      <c r="H477" s="575"/>
      <c r="I477" s="574"/>
      <c r="J477" s="573"/>
    </row>
    <row r="478" spans="2:11" ht="14.25">
      <c r="B478" s="556" t="s">
        <v>1</v>
      </c>
      <c r="C478" s="580">
        <v>0.74217975191380314</v>
      </c>
      <c r="D478" s="577"/>
      <c r="E478" s="576"/>
      <c r="F478" s="567"/>
      <c r="G478" s="567"/>
      <c r="H478" s="575"/>
      <c r="I478" s="574"/>
      <c r="J478" s="573"/>
    </row>
    <row r="479" spans="2:11" ht="14.25">
      <c r="B479" s="556" t="s">
        <v>384</v>
      </c>
      <c r="C479" s="579">
        <v>0.85735491928650387</v>
      </c>
      <c r="D479" s="577"/>
      <c r="E479" s="576"/>
      <c r="F479" s="567"/>
      <c r="G479" s="567"/>
      <c r="H479" s="575"/>
      <c r="I479" s="574"/>
      <c r="J479" s="573"/>
    </row>
    <row r="480" spans="2:11" ht="14.25">
      <c r="B480" s="556" t="s">
        <v>4</v>
      </c>
      <c r="C480" s="540">
        <v>0.83622807017543865</v>
      </c>
      <c r="D480" s="578"/>
      <c r="E480" s="576"/>
      <c r="F480" s="567"/>
      <c r="G480" s="567"/>
      <c r="H480" s="575"/>
      <c r="I480" s="574"/>
      <c r="J480" s="573"/>
    </row>
    <row r="481" spans="2:13" ht="14.25">
      <c r="B481" s="556" t="s">
        <v>0</v>
      </c>
      <c r="C481" s="557">
        <v>0.85735491928650387</v>
      </c>
      <c r="D481" s="577"/>
      <c r="E481" s="576"/>
      <c r="F481" s="567"/>
      <c r="G481" s="567"/>
      <c r="H481" s="575"/>
      <c r="I481" s="574"/>
      <c r="J481" s="573"/>
    </row>
    <row r="482" spans="2:13" ht="14.25">
      <c r="B482" s="556" t="s">
        <v>550</v>
      </c>
      <c r="C482" s="540">
        <v>0.74214295376154893</v>
      </c>
      <c r="D482" s="578"/>
      <c r="E482" s="576"/>
      <c r="F482" s="567"/>
      <c r="G482" s="567"/>
      <c r="H482" s="575"/>
      <c r="I482" s="574"/>
      <c r="J482" s="573"/>
    </row>
    <row r="483" spans="2:13" ht="14.25">
      <c r="B483" s="556" t="s">
        <v>551</v>
      </c>
      <c r="C483" s="557">
        <v>0.72284857999143715</v>
      </c>
      <c r="D483" s="577"/>
      <c r="E483" s="576"/>
      <c r="F483" s="567"/>
      <c r="G483" s="567"/>
      <c r="H483" s="575"/>
      <c r="I483" s="574"/>
      <c r="J483" s="573"/>
    </row>
    <row r="484" spans="2:13" ht="14.25">
      <c r="B484" s="556" t="s">
        <v>5</v>
      </c>
      <c r="C484" s="540">
        <v>0.85735491928650387</v>
      </c>
      <c r="D484" s="578"/>
      <c r="E484" s="576"/>
      <c r="F484" s="567"/>
      <c r="G484" s="567"/>
      <c r="H484" s="575"/>
      <c r="I484" s="574"/>
      <c r="J484" s="573"/>
    </row>
    <row r="485" spans="2:13" ht="14.25">
      <c r="B485" s="556" t="s">
        <v>41</v>
      </c>
      <c r="C485" s="557">
        <v>0.85735491928650387</v>
      </c>
      <c r="D485" s="577"/>
      <c r="E485" s="576"/>
      <c r="F485" s="567"/>
      <c r="G485" s="567"/>
      <c r="H485" s="575"/>
      <c r="I485" s="574"/>
      <c r="J485" s="573"/>
    </row>
    <row r="486" spans="2:13" ht="14.25">
      <c r="B486" s="556" t="s">
        <v>552</v>
      </c>
      <c r="C486" s="540">
        <v>0.67493039100997865</v>
      </c>
      <c r="D486" s="578"/>
      <c r="E486" s="576"/>
      <c r="F486" s="567"/>
      <c r="G486" s="567"/>
      <c r="H486" s="575"/>
      <c r="I486" s="574"/>
      <c r="J486" s="573"/>
    </row>
    <row r="487" spans="2:13" ht="14.25">
      <c r="B487" s="556" t="s">
        <v>2</v>
      </c>
      <c r="C487" s="557">
        <v>0.70323340874811469</v>
      </c>
      <c r="D487" s="577"/>
      <c r="E487" s="570"/>
      <c r="F487" s="567"/>
      <c r="G487" s="567"/>
      <c r="H487" s="575"/>
      <c r="I487" s="574"/>
      <c r="J487" s="573"/>
    </row>
    <row r="488" spans="2:13" ht="14.25">
      <c r="B488" s="556" t="s">
        <v>40</v>
      </c>
      <c r="C488" s="540">
        <v>0.76200306652452188</v>
      </c>
      <c r="D488" s="578"/>
      <c r="E488" s="576"/>
      <c r="F488" s="567"/>
      <c r="G488" s="567"/>
      <c r="H488" s="575"/>
      <c r="I488" s="574"/>
      <c r="J488" s="573"/>
    </row>
    <row r="489" spans="2:13" ht="14.25">
      <c r="B489" s="556" t="s">
        <v>553</v>
      </c>
      <c r="C489" s="557">
        <v>0.66231451475353909</v>
      </c>
      <c r="D489" s="577"/>
      <c r="E489" s="576"/>
      <c r="F489" s="567"/>
      <c r="G489" s="567"/>
      <c r="H489" s="575"/>
      <c r="I489" s="574"/>
      <c r="J489" s="573"/>
    </row>
    <row r="490" spans="2:13" ht="13.15">
      <c r="B490" s="5"/>
      <c r="C490" s="295"/>
      <c r="D490" s="295"/>
      <c r="E490" s="295"/>
      <c r="F490" s="295"/>
      <c r="G490" s="295"/>
      <c r="H490" s="295"/>
      <c r="I490" s="295"/>
      <c r="J490" s="295"/>
    </row>
    <row r="491" spans="2:13" ht="17.649999999999999">
      <c r="B491" s="37" t="s">
        <v>794</v>
      </c>
      <c r="J491" s="11" t="s">
        <v>1293</v>
      </c>
      <c r="L491" s="820" t="s">
        <v>146</v>
      </c>
      <c r="M491" s="5" t="s">
        <v>64</v>
      </c>
    </row>
    <row r="493" spans="2:13" ht="13.15">
      <c r="B493" s="11" t="s">
        <v>1291</v>
      </c>
      <c r="C493" s="113" t="s">
        <v>1525</v>
      </c>
    </row>
    <row r="495" spans="2:13" ht="13.15" customHeight="1">
      <c r="B495" s="11" t="s">
        <v>61</v>
      </c>
      <c r="C495" s="726" t="s">
        <v>669</v>
      </c>
      <c r="D495" s="726"/>
      <c r="E495" s="726"/>
      <c r="F495" s="726"/>
      <c r="G495" s="726"/>
      <c r="H495" s="726"/>
      <c r="I495" s="726"/>
    </row>
    <row r="496" spans="2:13" ht="13.15">
      <c r="C496" s="726"/>
      <c r="D496" s="726"/>
      <c r="E496" s="726"/>
      <c r="F496" s="726"/>
      <c r="G496" s="726"/>
      <c r="H496" s="726"/>
      <c r="I496" s="726"/>
    </row>
    <row r="497" spans="2:11" ht="13.15" customHeight="1">
      <c r="B497" s="11" t="s">
        <v>62</v>
      </c>
      <c r="C497" s="1377" t="s">
        <v>1528</v>
      </c>
      <c r="D497" s="1377"/>
      <c r="E497" s="1377"/>
      <c r="F497" s="1377"/>
      <c r="G497" s="1377"/>
      <c r="H497" s="1377"/>
      <c r="I497" s="1377"/>
      <c r="J497" s="1377"/>
      <c r="K497" s="1377"/>
    </row>
    <row r="498" spans="2:11" ht="12.75" customHeight="1">
      <c r="C498" s="1377"/>
      <c r="D498" s="1377"/>
      <c r="E498" s="1377"/>
      <c r="F498" s="1377"/>
      <c r="G498" s="1377"/>
      <c r="H498" s="1377"/>
      <c r="I498" s="1377"/>
      <c r="J498" s="1377"/>
      <c r="K498" s="1377"/>
    </row>
    <row r="499" spans="2:11" ht="13.15">
      <c r="C499" s="944"/>
      <c r="D499" s="944"/>
      <c r="E499" s="944"/>
      <c r="F499" s="944"/>
      <c r="G499" s="944"/>
      <c r="H499" s="944"/>
      <c r="I499" s="944"/>
      <c r="J499" s="944"/>
      <c r="K499" s="944"/>
    </row>
    <row r="500" spans="2:11" ht="39.4">
      <c r="B500" s="556" t="s">
        <v>59</v>
      </c>
      <c r="C500" s="572" t="s">
        <v>668</v>
      </c>
      <c r="D500" s="571"/>
      <c r="E500" s="295"/>
      <c r="F500" s="295"/>
      <c r="G500" s="295"/>
      <c r="H500" s="295"/>
      <c r="I500" s="295"/>
      <c r="J500" s="295"/>
    </row>
    <row r="501" spans="2:11" ht="14.25">
      <c r="B501" s="556" t="str">
        <f t="shared" ref="B501:B520" si="7">B470</f>
        <v>Art &amp; Design</v>
      </c>
      <c r="C501" s="821">
        <v>0.84438095238095245</v>
      </c>
      <c r="D501" s="568"/>
      <c r="E501" s="295"/>
      <c r="F501" s="567"/>
      <c r="G501" s="567"/>
      <c r="H501" s="295"/>
      <c r="I501" s="295"/>
      <c r="J501" s="295"/>
    </row>
    <row r="502" spans="2:11" ht="14.25">
      <c r="B502" s="556" t="str">
        <f t="shared" si="7"/>
        <v>Biology</v>
      </c>
      <c r="C502" s="822">
        <v>0.87566534033958043</v>
      </c>
      <c r="D502" s="569"/>
      <c r="E502" s="295"/>
      <c r="F502" s="567"/>
      <c r="G502" s="567"/>
      <c r="H502" s="295"/>
      <c r="I502" s="295"/>
      <c r="J502" s="295"/>
    </row>
    <row r="503" spans="2:11" ht="14.25">
      <c r="B503" s="556" t="str">
        <f t="shared" si="7"/>
        <v>Business Studies</v>
      </c>
      <c r="C503" s="821">
        <v>1</v>
      </c>
      <c r="D503" s="568"/>
      <c r="E503" s="295"/>
      <c r="F503" s="567"/>
      <c r="G503" s="567"/>
      <c r="H503" s="295"/>
      <c r="I503" s="295"/>
      <c r="J503" s="295"/>
    </row>
    <row r="504" spans="2:11" ht="14.25">
      <c r="B504" s="556" t="str">
        <f t="shared" si="7"/>
        <v>Chemistry</v>
      </c>
      <c r="C504" s="822">
        <v>0.85476190476190472</v>
      </c>
      <c r="D504" s="569"/>
      <c r="E504" s="295"/>
      <c r="F504" s="567"/>
      <c r="G504" s="567"/>
      <c r="H504" s="295"/>
      <c r="I504" s="295"/>
      <c r="J504" s="295"/>
    </row>
    <row r="505" spans="2:11" ht="14.25">
      <c r="B505" s="556" t="str">
        <f t="shared" si="7"/>
        <v>Classics</v>
      </c>
      <c r="C505" s="821">
        <v>1</v>
      </c>
      <c r="D505" s="568"/>
      <c r="E505" s="295"/>
      <c r="F505" s="567"/>
      <c r="G505" s="567"/>
      <c r="H505" s="295"/>
      <c r="I505" s="295"/>
      <c r="J505" s="295"/>
    </row>
    <row r="506" spans="2:11" ht="14.25">
      <c r="B506" s="556" t="str">
        <f t="shared" si="7"/>
        <v>Computing</v>
      </c>
      <c r="C506" s="822">
        <v>0.8075542755870625</v>
      </c>
      <c r="D506" s="569"/>
      <c r="E506" s="295"/>
      <c r="F506" s="567"/>
      <c r="G506" s="567"/>
      <c r="H506" s="295"/>
      <c r="I506" s="295"/>
      <c r="J506" s="295"/>
    </row>
    <row r="507" spans="2:11" ht="14.25">
      <c r="B507" s="556" t="str">
        <f t="shared" si="7"/>
        <v>Design &amp; Technology</v>
      </c>
      <c r="C507" s="821">
        <v>0.81293706293706292</v>
      </c>
      <c r="D507" s="568"/>
      <c r="E507" s="295"/>
      <c r="F507" s="567"/>
      <c r="G507" s="567"/>
      <c r="H507" s="295"/>
      <c r="I507" s="295"/>
      <c r="J507" s="295"/>
    </row>
    <row r="508" spans="2:11" ht="14.25">
      <c r="B508" s="556" t="str">
        <f t="shared" si="7"/>
        <v>Drama</v>
      </c>
      <c r="C508" s="822">
        <v>0.97777777777777775</v>
      </c>
      <c r="D508" s="569"/>
      <c r="E508" s="295"/>
      <c r="F508" s="567"/>
      <c r="G508" s="567"/>
      <c r="H508" s="295"/>
      <c r="I508" s="295"/>
      <c r="J508" s="295"/>
    </row>
    <row r="509" spans="2:11" ht="14.25">
      <c r="B509" s="556" t="str">
        <f t="shared" si="7"/>
        <v>English</v>
      </c>
      <c r="C509" s="821">
        <v>0.94050181377094666</v>
      </c>
      <c r="D509" s="568"/>
      <c r="E509" s="295"/>
      <c r="F509" s="567"/>
      <c r="G509" s="567"/>
      <c r="H509" s="295"/>
      <c r="I509" s="295"/>
      <c r="J509" s="295"/>
    </row>
    <row r="510" spans="2:11" ht="14.25">
      <c r="B510" s="556" t="str">
        <f t="shared" si="7"/>
        <v>Food</v>
      </c>
      <c r="C510" s="821">
        <v>1</v>
      </c>
      <c r="D510" s="568"/>
      <c r="E510" s="295"/>
      <c r="F510" s="567"/>
      <c r="G510" s="567"/>
      <c r="H510" s="295"/>
      <c r="I510" s="295"/>
      <c r="J510" s="295"/>
    </row>
    <row r="511" spans="2:11" ht="14.25">
      <c r="B511" s="556" t="str">
        <f t="shared" si="7"/>
        <v>Geography</v>
      </c>
      <c r="C511" s="822">
        <v>0.92401173250893243</v>
      </c>
      <c r="D511" s="569"/>
      <c r="E511" s="295"/>
      <c r="F511" s="567"/>
      <c r="G511" s="567"/>
      <c r="H511" s="295"/>
      <c r="I511" s="295"/>
      <c r="J511" s="295"/>
    </row>
    <row r="512" spans="2:11" ht="14.25">
      <c r="B512" s="556" t="str">
        <f t="shared" si="7"/>
        <v>History</v>
      </c>
      <c r="C512" s="821">
        <v>0.9884615384615385</v>
      </c>
      <c r="D512" s="568"/>
      <c r="E512" s="295"/>
      <c r="F512" s="567"/>
      <c r="G512" s="567"/>
      <c r="H512" s="295"/>
      <c r="I512" s="295"/>
      <c r="J512" s="295"/>
    </row>
    <row r="513" spans="2:13" ht="14.25">
      <c r="B513" s="556" t="str">
        <f t="shared" si="7"/>
        <v>Mathematics</v>
      </c>
      <c r="C513" s="822">
        <v>0.90763955988993894</v>
      </c>
      <c r="D513" s="569"/>
      <c r="E513" s="295"/>
      <c r="F513" s="567"/>
      <c r="G513" s="567"/>
      <c r="H513" s="295"/>
      <c r="I513" s="295"/>
      <c r="J513" s="295"/>
    </row>
    <row r="514" spans="2:13" ht="14.25">
      <c r="B514" s="556" t="str">
        <f t="shared" si="7"/>
        <v>Modern Foreign Languages</v>
      </c>
      <c r="C514" s="821">
        <v>0.91669920389432591</v>
      </c>
      <c r="D514" s="568"/>
      <c r="E514" s="295"/>
      <c r="F514" s="567"/>
      <c r="G514" s="567"/>
      <c r="H514" s="295"/>
      <c r="I514" s="295"/>
      <c r="J514" s="295"/>
    </row>
    <row r="515" spans="2:13" ht="14.25">
      <c r="B515" s="556" t="str">
        <f t="shared" si="7"/>
        <v>Music</v>
      </c>
      <c r="C515" s="822">
        <v>1</v>
      </c>
      <c r="D515" s="569"/>
      <c r="E515" s="295"/>
      <c r="F515" s="567"/>
      <c r="G515" s="567"/>
      <c r="H515" s="295"/>
      <c r="I515" s="295"/>
      <c r="J515" s="295"/>
    </row>
    <row r="516" spans="2:13" ht="14.25">
      <c r="B516" s="556" t="str">
        <f t="shared" si="7"/>
        <v>Others</v>
      </c>
      <c r="C516" s="821">
        <v>1</v>
      </c>
      <c r="D516" s="568"/>
      <c r="E516" s="295"/>
      <c r="F516" s="567"/>
      <c r="G516" s="567"/>
      <c r="H516" s="295"/>
      <c r="I516" s="295"/>
      <c r="J516" s="295"/>
    </row>
    <row r="517" spans="2:13" ht="14.25">
      <c r="B517" s="556" t="str">
        <f t="shared" si="7"/>
        <v>Physical Education</v>
      </c>
      <c r="C517" s="822">
        <v>0.91875075113743687</v>
      </c>
      <c r="D517" s="569"/>
      <c r="E517" s="295"/>
      <c r="F517" s="567"/>
      <c r="G517" s="567"/>
      <c r="H517" s="295"/>
      <c r="I517" s="295"/>
      <c r="J517" s="295"/>
    </row>
    <row r="518" spans="2:13" ht="14.25">
      <c r="B518" s="556" t="str">
        <f t="shared" si="7"/>
        <v>Physics</v>
      </c>
      <c r="C518" s="821">
        <v>0.80334415584415586</v>
      </c>
      <c r="D518" s="568"/>
      <c r="E518" s="570"/>
      <c r="F518" s="567"/>
      <c r="G518" s="567"/>
      <c r="H518" s="295"/>
      <c r="I518" s="295"/>
      <c r="J518" s="295"/>
    </row>
    <row r="519" spans="2:13" ht="14.25">
      <c r="B519" s="556" t="str">
        <f t="shared" si="7"/>
        <v>Primary</v>
      </c>
      <c r="C519" s="822">
        <v>0.90122583847713156</v>
      </c>
      <c r="D519" s="569"/>
      <c r="E519" s="295"/>
      <c r="F519" s="567"/>
      <c r="G519" s="567"/>
      <c r="H519" s="295"/>
      <c r="I519" s="295"/>
      <c r="J519" s="295"/>
    </row>
    <row r="520" spans="2:13" ht="14.25">
      <c r="B520" s="556" t="str">
        <f t="shared" si="7"/>
        <v>Religious Education</v>
      </c>
      <c r="C520" s="821">
        <v>0.88838562753036443</v>
      </c>
      <c r="D520" s="568"/>
      <c r="E520" s="295"/>
      <c r="F520" s="567"/>
      <c r="G520" s="567"/>
      <c r="H520" s="295"/>
      <c r="I520" s="295"/>
      <c r="J520" s="295"/>
    </row>
    <row r="521" spans="2:13">
      <c r="C521" s="295"/>
      <c r="D521" s="295"/>
      <c r="E521" s="295"/>
      <c r="F521" s="295"/>
      <c r="G521" s="295"/>
      <c r="H521" s="295"/>
      <c r="I521" s="295"/>
      <c r="J521" s="295"/>
    </row>
    <row r="522" spans="2:13" ht="17.649999999999999">
      <c r="B522" s="566" t="s">
        <v>1635</v>
      </c>
      <c r="C522" s="2"/>
      <c r="D522" s="2"/>
      <c r="J522" s="11" t="s">
        <v>1293</v>
      </c>
      <c r="L522" s="820" t="s">
        <v>148</v>
      </c>
      <c r="M522" s="5" t="s">
        <v>64</v>
      </c>
    </row>
    <row r="523" spans="2:13">
      <c r="B523" s="2"/>
      <c r="C523" s="2"/>
      <c r="D523" s="2"/>
    </row>
    <row r="524" spans="2:13" ht="13.15">
      <c r="B524" s="9" t="s">
        <v>1291</v>
      </c>
      <c r="C524" s="413" t="s">
        <v>1506</v>
      </c>
      <c r="D524" s="2"/>
    </row>
    <row r="525" spans="2:13">
      <c r="B525" s="2"/>
      <c r="C525" s="2"/>
      <c r="D525" s="2"/>
    </row>
    <row r="526" spans="2:13" ht="13.15" customHeight="1">
      <c r="B526" s="9" t="s">
        <v>61</v>
      </c>
      <c r="C526" s="1398" t="s">
        <v>1636</v>
      </c>
      <c r="D526" s="1398"/>
      <c r="E526" s="1398"/>
      <c r="F526" s="1398"/>
      <c r="G526" s="1398"/>
      <c r="H526" s="1398"/>
      <c r="I526" s="1398"/>
    </row>
    <row r="527" spans="2:13" ht="12.75" customHeight="1">
      <c r="B527" s="2"/>
      <c r="C527" s="1398"/>
      <c r="D527" s="1398"/>
      <c r="E527" s="1398"/>
      <c r="F527" s="1398"/>
      <c r="G527" s="1398"/>
      <c r="H527" s="1398"/>
      <c r="I527" s="1398"/>
    </row>
    <row r="528" spans="2:13" ht="13.15">
      <c r="B528" s="2"/>
      <c r="C528" s="956"/>
      <c r="D528" s="956"/>
      <c r="E528" s="956"/>
      <c r="F528" s="956"/>
      <c r="G528" s="956"/>
      <c r="H528" s="956"/>
      <c r="I528" s="956"/>
    </row>
    <row r="529" spans="2:10" ht="13.15">
      <c r="B529" s="9" t="s">
        <v>62</v>
      </c>
      <c r="C529" s="962"/>
      <c r="D529" s="2"/>
    </row>
    <row r="531" spans="2:10" ht="54.75" customHeight="1">
      <c r="B531" s="565" t="s">
        <v>59</v>
      </c>
      <c r="C531" s="564" t="s">
        <v>1634</v>
      </c>
      <c r="D531" s="563"/>
      <c r="I531" s="1399"/>
      <c r="J531" s="1401"/>
    </row>
    <row r="532" spans="2:10" ht="13.15" customHeight="1">
      <c r="B532" s="556" t="str">
        <f t="shared" ref="B532:B551" si="8">B501</f>
        <v>Art &amp; Design</v>
      </c>
      <c r="C532" s="317">
        <v>0</v>
      </c>
      <c r="D532" s="562"/>
      <c r="I532" s="1400"/>
      <c r="J532" s="1402"/>
    </row>
    <row r="533" spans="2:10" ht="14.25">
      <c r="B533" s="556" t="str">
        <f t="shared" si="8"/>
        <v>Biology</v>
      </c>
      <c r="C533" s="317">
        <v>29</v>
      </c>
      <c r="D533" s="562"/>
      <c r="I533" s="926"/>
      <c r="J533" s="925"/>
    </row>
    <row r="534" spans="2:10" ht="14.25">
      <c r="B534" s="556" t="str">
        <f t="shared" si="8"/>
        <v>Business Studies</v>
      </c>
      <c r="C534" s="317">
        <v>0</v>
      </c>
      <c r="D534" s="562"/>
      <c r="I534" s="926"/>
      <c r="J534" s="925"/>
    </row>
    <row r="535" spans="2:10" ht="14.25">
      <c r="B535" s="556" t="str">
        <f t="shared" si="8"/>
        <v>Chemistry</v>
      </c>
      <c r="C535" s="317">
        <v>10</v>
      </c>
      <c r="D535" s="562"/>
      <c r="I535" s="926"/>
      <c r="J535" s="925"/>
    </row>
    <row r="536" spans="2:10" ht="14.25">
      <c r="B536" s="556" t="str">
        <f t="shared" si="8"/>
        <v>Classics</v>
      </c>
      <c r="C536" s="317">
        <v>0</v>
      </c>
      <c r="D536" s="562"/>
      <c r="I536" s="926"/>
      <c r="J536" s="925"/>
    </row>
    <row r="537" spans="2:10" ht="14.25">
      <c r="B537" s="556" t="str">
        <f t="shared" si="8"/>
        <v>Computing</v>
      </c>
      <c r="C537" s="317">
        <v>7</v>
      </c>
      <c r="D537" s="562"/>
      <c r="E537" s="406"/>
      <c r="I537" s="926"/>
      <c r="J537" s="925"/>
    </row>
    <row r="538" spans="2:10" ht="14.25">
      <c r="B538" s="556" t="str">
        <f t="shared" si="8"/>
        <v>Design &amp; Technology</v>
      </c>
      <c r="C538" s="317">
        <v>9</v>
      </c>
      <c r="D538" s="562"/>
      <c r="E538" s="406"/>
      <c r="I538" s="926"/>
      <c r="J538" s="925"/>
    </row>
    <row r="539" spans="2:10" ht="14.25">
      <c r="B539" s="556" t="str">
        <f t="shared" si="8"/>
        <v>Drama</v>
      </c>
      <c r="C539" s="317">
        <v>0</v>
      </c>
      <c r="D539" s="562"/>
      <c r="I539" s="926"/>
      <c r="J539" s="925"/>
    </row>
    <row r="540" spans="2:10" ht="14.25">
      <c r="B540" s="556" t="str">
        <f t="shared" si="8"/>
        <v>English</v>
      </c>
      <c r="C540" s="317">
        <v>26</v>
      </c>
      <c r="D540" s="562"/>
      <c r="I540" s="926"/>
      <c r="J540" s="925"/>
    </row>
    <row r="541" spans="2:10" ht="14.25">
      <c r="B541" s="556" t="str">
        <f t="shared" si="8"/>
        <v>Food</v>
      </c>
      <c r="C541" s="317">
        <v>0</v>
      </c>
      <c r="D541" s="562"/>
      <c r="I541" s="926"/>
      <c r="J541" s="925"/>
    </row>
    <row r="542" spans="2:10" ht="14.25">
      <c r="B542" s="556" t="str">
        <f t="shared" si="8"/>
        <v>Geography</v>
      </c>
      <c r="C542" s="317">
        <v>12</v>
      </c>
      <c r="D542" s="562"/>
      <c r="I542" s="926"/>
      <c r="J542" s="925"/>
    </row>
    <row r="543" spans="2:10" ht="14.25">
      <c r="B543" s="556" t="str">
        <f t="shared" si="8"/>
        <v>History</v>
      </c>
      <c r="C543" s="317">
        <v>0</v>
      </c>
      <c r="D543" s="562"/>
      <c r="I543" s="926"/>
      <c r="J543" s="925"/>
    </row>
    <row r="544" spans="2:10" ht="14.25">
      <c r="B544" s="556" t="str">
        <f t="shared" si="8"/>
        <v>Mathematics</v>
      </c>
      <c r="C544" s="317">
        <v>106</v>
      </c>
      <c r="D544" s="562"/>
      <c r="I544" s="926"/>
      <c r="J544" s="925"/>
    </row>
    <row r="545" spans="1:13" ht="14.25">
      <c r="B545" s="556" t="str">
        <f t="shared" si="8"/>
        <v>Modern Foreign Languages</v>
      </c>
      <c r="C545" s="317">
        <v>24</v>
      </c>
      <c r="D545" s="562"/>
      <c r="I545" s="926"/>
      <c r="J545" s="925"/>
    </row>
    <row r="546" spans="1:13" ht="14.25">
      <c r="B546" s="556" t="str">
        <f t="shared" si="8"/>
        <v>Music</v>
      </c>
      <c r="C546" s="317">
        <v>3</v>
      </c>
      <c r="D546" s="562"/>
      <c r="E546" s="295"/>
      <c r="I546" s="926"/>
      <c r="J546" s="925"/>
    </row>
    <row r="547" spans="1:13" ht="14.25">
      <c r="B547" s="556" t="str">
        <f t="shared" si="8"/>
        <v>Others</v>
      </c>
      <c r="C547" s="317">
        <v>0</v>
      </c>
      <c r="D547" s="562"/>
      <c r="I547" s="926"/>
      <c r="J547" s="925"/>
    </row>
    <row r="548" spans="1:13" ht="14.25">
      <c r="B548" s="556" t="str">
        <f t="shared" si="8"/>
        <v>Physical Education</v>
      </c>
      <c r="C548" s="317">
        <v>79</v>
      </c>
      <c r="D548" s="562"/>
      <c r="I548" s="926"/>
      <c r="J548" s="925"/>
    </row>
    <row r="549" spans="1:13" ht="14.25">
      <c r="B549" s="556" t="str">
        <f t="shared" si="8"/>
        <v>Physics</v>
      </c>
      <c r="C549" s="317">
        <v>11</v>
      </c>
      <c r="D549" s="562"/>
      <c r="I549" s="926"/>
      <c r="J549" s="925"/>
    </row>
    <row r="550" spans="1:13" ht="14.25">
      <c r="B550" s="556" t="str">
        <f t="shared" si="8"/>
        <v>Primary</v>
      </c>
      <c r="C550" s="317">
        <v>5012</v>
      </c>
      <c r="D550" s="562"/>
      <c r="I550" s="926"/>
      <c r="J550" s="925"/>
    </row>
    <row r="551" spans="1:13" ht="14.25">
      <c r="B551" s="556" t="str">
        <f t="shared" si="8"/>
        <v>Religious Education</v>
      </c>
      <c r="C551" s="317">
        <v>8</v>
      </c>
      <c r="D551" s="562"/>
      <c r="I551" s="926"/>
      <c r="J551" s="925"/>
    </row>
    <row r="552" spans="1:13" ht="14.25">
      <c r="B552" s="948" t="s">
        <v>8</v>
      </c>
      <c r="C552" s="317">
        <v>5336</v>
      </c>
      <c r="D552" s="562"/>
      <c r="I552" s="926"/>
      <c r="J552" s="925"/>
    </row>
    <row r="553" spans="1:13" ht="14.25">
      <c r="A553" s="1051">
        <f>C553</f>
        <v>0</v>
      </c>
      <c r="B553" s="1051"/>
      <c r="C553" s="1051">
        <f>SUM(C532:C551)-C552</f>
        <v>0</v>
      </c>
      <c r="D553" s="1051"/>
      <c r="E553" s="1051"/>
      <c r="F553" s="1051"/>
      <c r="I553" s="929"/>
      <c r="J553" s="925"/>
    </row>
    <row r="554" spans="1:13" ht="17.649999999999999">
      <c r="B554" s="37" t="s">
        <v>795</v>
      </c>
      <c r="I554" s="928"/>
      <c r="J554" s="925"/>
      <c r="L554" s="820" t="s">
        <v>148</v>
      </c>
      <c r="M554" s="5" t="s">
        <v>64</v>
      </c>
    </row>
    <row r="555" spans="1:13" ht="21" customHeight="1">
      <c r="I555" s="927"/>
      <c r="J555" s="925"/>
    </row>
    <row r="556" spans="1:13" ht="14.25">
      <c r="B556" s="561" t="s">
        <v>1291</v>
      </c>
      <c r="C556" s="725" t="s">
        <v>1615</v>
      </c>
      <c r="D556" s="725"/>
      <c r="E556" s="725"/>
      <c r="F556" s="725"/>
      <c r="G556" s="725"/>
      <c r="H556" s="725"/>
      <c r="I556" s="927"/>
      <c r="J556" s="925"/>
    </row>
    <row r="558" spans="1:13" ht="13.15" customHeight="1">
      <c r="B558" s="11" t="s">
        <v>61</v>
      </c>
      <c r="C558" s="1377" t="s">
        <v>1562</v>
      </c>
      <c r="D558" s="1377"/>
      <c r="E558" s="1377"/>
      <c r="F558" s="1377"/>
      <c r="G558" s="1377"/>
      <c r="H558" s="1377"/>
      <c r="I558" s="1377"/>
      <c r="J558" s="1377"/>
      <c r="K558" s="1377"/>
    </row>
    <row r="559" spans="1:13" ht="13.9" customHeight="1">
      <c r="C559" s="1377"/>
      <c r="D559" s="1377"/>
      <c r="E559" s="1377"/>
      <c r="F559" s="1377"/>
      <c r="G559" s="1377"/>
      <c r="H559" s="1377"/>
      <c r="I559" s="1377"/>
      <c r="J559" s="1377"/>
      <c r="K559" s="1377"/>
    </row>
    <row r="560" spans="1:13" ht="13.15">
      <c r="C560" s="949"/>
      <c r="D560" s="949"/>
      <c r="E560" s="949"/>
      <c r="F560" s="949"/>
      <c r="G560" s="949"/>
      <c r="H560" s="949"/>
    </row>
    <row r="561" spans="2:13" ht="13.15">
      <c r="B561" s="11" t="s">
        <v>62</v>
      </c>
      <c r="C561" s="113" t="s">
        <v>1325</v>
      </c>
    </row>
    <row r="563" spans="2:13" ht="13.15">
      <c r="B563" s="946" t="s">
        <v>343</v>
      </c>
      <c r="C563" s="946" t="s">
        <v>87</v>
      </c>
      <c r="E563" s="559"/>
      <c r="F563" s="558"/>
    </row>
    <row r="564" spans="2:13" ht="13.15">
      <c r="B564" s="946" t="s">
        <v>40</v>
      </c>
      <c r="C564" s="560">
        <f>C380</f>
        <v>0.88500000000000001</v>
      </c>
      <c r="E564" s="559"/>
      <c r="F564" s="558"/>
    </row>
    <row r="565" spans="2:13" ht="13.15">
      <c r="B565" s="946" t="s">
        <v>248</v>
      </c>
      <c r="C565" s="560">
        <f>D380</f>
        <v>0.92800000000000005</v>
      </c>
      <c r="E565" s="559"/>
      <c r="F565" s="558"/>
    </row>
    <row r="567" spans="2:13" ht="17.649999999999999">
      <c r="B567" s="37" t="s">
        <v>796</v>
      </c>
      <c r="J567" s="11" t="s">
        <v>1293</v>
      </c>
      <c r="L567" s="820" t="s">
        <v>146</v>
      </c>
      <c r="M567" s="5" t="s">
        <v>64</v>
      </c>
    </row>
    <row r="569" spans="2:13">
      <c r="B569" s="11" t="s">
        <v>1291</v>
      </c>
      <c r="C569" s="1403" t="s">
        <v>1621</v>
      </c>
      <c r="D569" s="1404"/>
      <c r="E569" s="1404"/>
      <c r="F569" s="1404"/>
      <c r="G569" s="1404"/>
      <c r="H569" s="1404"/>
      <c r="I569" s="1404"/>
      <c r="J569" s="1404"/>
      <c r="K569" s="1404"/>
    </row>
    <row r="570" spans="2:13">
      <c r="B570" s="11"/>
      <c r="C570" s="1404"/>
      <c r="D570" s="1404"/>
      <c r="E570" s="1404"/>
      <c r="F570" s="1404"/>
      <c r="G570" s="1404"/>
      <c r="H570" s="1404"/>
      <c r="I570" s="1404"/>
      <c r="J570" s="1404"/>
      <c r="K570" s="1404"/>
    </row>
    <row r="572" spans="2:13" ht="12.75" customHeight="1">
      <c r="B572" s="11" t="s">
        <v>61</v>
      </c>
      <c r="C572" s="1396" t="s">
        <v>1524</v>
      </c>
      <c r="D572" s="1397"/>
      <c r="E572" s="1397"/>
      <c r="F572" s="1397"/>
      <c r="G572" s="1397"/>
      <c r="H572" s="1397"/>
      <c r="I572" s="1397"/>
      <c r="J572" s="1397"/>
      <c r="K572" s="1397"/>
    </row>
    <row r="573" spans="2:13" ht="13.15" customHeight="1">
      <c r="C573" s="1397"/>
      <c r="D573" s="1397"/>
      <c r="E573" s="1397"/>
      <c r="F573" s="1397"/>
      <c r="G573" s="1397"/>
      <c r="H573" s="1397"/>
      <c r="I573" s="1397"/>
      <c r="J573" s="1397"/>
      <c r="K573" s="1397"/>
    </row>
    <row r="574" spans="2:13" ht="13.15" customHeight="1">
      <c r="C574" s="1397"/>
      <c r="D574" s="1397"/>
      <c r="E574" s="1397"/>
      <c r="F574" s="1397"/>
      <c r="G574" s="1397"/>
      <c r="H574" s="1397"/>
      <c r="I574" s="1397"/>
      <c r="J574" s="1397"/>
      <c r="K574" s="1397"/>
    </row>
    <row r="575" spans="2:13" ht="13.15" customHeight="1">
      <c r="C575" s="1397"/>
      <c r="D575" s="1397"/>
      <c r="E575" s="1397"/>
      <c r="F575" s="1397"/>
      <c r="G575" s="1397"/>
      <c r="H575" s="1397"/>
      <c r="I575" s="1397"/>
      <c r="J575" s="1397"/>
      <c r="K575" s="1397"/>
    </row>
    <row r="576" spans="2:13" ht="13.15" customHeight="1">
      <c r="C576" s="954"/>
      <c r="D576" s="954"/>
      <c r="E576" s="954"/>
      <c r="F576" s="954"/>
      <c r="G576" s="954"/>
      <c r="H576" s="954"/>
      <c r="I576" s="954"/>
      <c r="J576" s="954"/>
      <c r="K576" s="954"/>
    </row>
    <row r="577" spans="2:11" ht="13.5" customHeight="1">
      <c r="B577" s="11" t="s">
        <v>62</v>
      </c>
      <c r="C577" s="1375" t="s">
        <v>1529</v>
      </c>
      <c r="D577" s="1377"/>
      <c r="E577" s="1377"/>
      <c r="F577" s="1377"/>
      <c r="G577" s="1377"/>
      <c r="H577" s="1377"/>
      <c r="I577" s="1377"/>
      <c r="J577" s="1377"/>
      <c r="K577" s="1377"/>
    </row>
    <row r="578" spans="2:11" ht="12.75" customHeight="1">
      <c r="C578" s="1377"/>
      <c r="D578" s="1377"/>
      <c r="E578" s="1377"/>
      <c r="F578" s="1377"/>
      <c r="G578" s="1377"/>
      <c r="H578" s="1377"/>
      <c r="I578" s="1377"/>
      <c r="J578" s="1377"/>
      <c r="K578" s="1377"/>
    </row>
    <row r="579" spans="2:11" ht="12.75" customHeight="1">
      <c r="C579" s="1377"/>
      <c r="D579" s="1377"/>
      <c r="E579" s="1377"/>
      <c r="F579" s="1377"/>
      <c r="G579" s="1377"/>
      <c r="H579" s="1377"/>
      <c r="I579" s="1377"/>
      <c r="J579" s="1377"/>
      <c r="K579" s="1377"/>
    </row>
    <row r="581" spans="2:11" ht="13.15" customHeight="1">
      <c r="C581" s="1393" t="s">
        <v>667</v>
      </c>
      <c r="D581" s="1394"/>
      <c r="E581" s="1395"/>
      <c r="F581" s="1390" t="s">
        <v>666</v>
      </c>
      <c r="G581" s="1391"/>
      <c r="H581" s="1392"/>
    </row>
    <row r="582" spans="2:11" ht="13.15" customHeight="1">
      <c r="C582" s="1390" t="s">
        <v>665</v>
      </c>
      <c r="D582" s="1391"/>
      <c r="E582" s="1392"/>
      <c r="F582" s="1390" t="s">
        <v>664</v>
      </c>
      <c r="G582" s="1391"/>
      <c r="H582" s="1392"/>
    </row>
    <row r="583" spans="2:11" ht="13.15">
      <c r="B583" s="948" t="s">
        <v>59</v>
      </c>
      <c r="C583" s="957" t="s">
        <v>663</v>
      </c>
      <c r="D583" s="955" t="s">
        <v>662</v>
      </c>
      <c r="E583" s="955" t="s">
        <v>661</v>
      </c>
      <c r="F583" s="957" t="s">
        <v>663</v>
      </c>
      <c r="G583" s="955" t="s">
        <v>662</v>
      </c>
      <c r="H583" s="955" t="s">
        <v>661</v>
      </c>
    </row>
    <row r="584" spans="2:11" ht="13.15">
      <c r="B584" s="556" t="str">
        <f t="shared" ref="B584:B603" si="9">B532</f>
        <v>Art &amp; Design</v>
      </c>
      <c r="C584" s="557">
        <v>0.94947197539302808</v>
      </c>
      <c r="D584" s="557">
        <v>0.95084656084656083</v>
      </c>
      <c r="E584" s="557">
        <v>0.95520837807365055</v>
      </c>
      <c r="F584" s="557">
        <v>0.67360694012821543</v>
      </c>
      <c r="G584" s="557">
        <v>0.78248297213622298</v>
      </c>
      <c r="H584" s="557">
        <v>0.738152383140952</v>
      </c>
    </row>
    <row r="585" spans="2:11" ht="13.15">
      <c r="B585" s="556" t="str">
        <f t="shared" si="9"/>
        <v>Biology</v>
      </c>
      <c r="C585" s="540">
        <v>0.88367113863770252</v>
      </c>
      <c r="D585" s="540">
        <v>0.91032212885154062</v>
      </c>
      <c r="E585" s="540">
        <v>0.91768188164764153</v>
      </c>
      <c r="F585" s="540">
        <v>0.77097188806839478</v>
      </c>
      <c r="G585" s="540">
        <v>0.84554501106225255</v>
      </c>
      <c r="H585" s="557">
        <v>0.80784765103794953</v>
      </c>
    </row>
    <row r="586" spans="2:11" ht="13.15">
      <c r="B586" s="556" t="str">
        <f t="shared" si="9"/>
        <v>Business Studies</v>
      </c>
      <c r="C586" s="557">
        <v>0.89303690568456684</v>
      </c>
      <c r="D586" s="557">
        <v>0.95251461988304098</v>
      </c>
      <c r="E586" s="557">
        <v>0.92669677066228795</v>
      </c>
      <c r="F586" s="557">
        <v>0.64060244773207087</v>
      </c>
      <c r="G586" s="557">
        <v>0.6998301607362164</v>
      </c>
      <c r="H586" s="557">
        <v>0.73045789541921802</v>
      </c>
    </row>
    <row r="587" spans="2:11" ht="13.15">
      <c r="B587" s="556" t="str">
        <f t="shared" si="9"/>
        <v>Chemistry</v>
      </c>
      <c r="C587" s="540">
        <v>0.86814685488086996</v>
      </c>
      <c r="D587" s="540">
        <v>0.87233003772807516</v>
      </c>
      <c r="E587" s="540">
        <v>0.89693439422213006</v>
      </c>
      <c r="F587" s="540">
        <v>0.75078906881821306</v>
      </c>
      <c r="G587" s="540">
        <v>0.78362577999250327</v>
      </c>
      <c r="H587" s="540">
        <v>0.79163389192130429</v>
      </c>
    </row>
    <row r="588" spans="2:11" ht="13.15">
      <c r="B588" s="556" t="str">
        <f t="shared" si="9"/>
        <v>Classics</v>
      </c>
      <c r="C588" s="506">
        <v>0.98245614035087725</v>
      </c>
      <c r="D588" s="506">
        <v>0.95000000000000007</v>
      </c>
      <c r="E588" s="540">
        <v>0.96363636363636374</v>
      </c>
      <c r="F588" s="506">
        <v>0.64060244773207087</v>
      </c>
      <c r="G588" s="506">
        <v>0.6998301607362164</v>
      </c>
      <c r="H588" s="540">
        <v>0.73045789541921802</v>
      </c>
    </row>
    <row r="589" spans="2:11" ht="13.15">
      <c r="B589" s="556" t="str">
        <f t="shared" si="9"/>
        <v>Computing</v>
      </c>
      <c r="C589" s="540">
        <v>0.86331781182725942</v>
      </c>
      <c r="D589" s="540">
        <v>0.86674055829228247</v>
      </c>
      <c r="E589" s="540">
        <v>0.87374827201644112</v>
      </c>
      <c r="F589" s="540">
        <v>0.66918038717144479</v>
      </c>
      <c r="G589" s="540">
        <v>0.7884393757503001</v>
      </c>
      <c r="H589" s="540">
        <v>0.76769436010939096</v>
      </c>
    </row>
    <row r="590" spans="2:11" ht="13.15">
      <c r="B590" s="556" t="str">
        <f t="shared" si="9"/>
        <v>Design &amp; Technology</v>
      </c>
      <c r="C590" s="557">
        <v>0.92659265221685605</v>
      </c>
      <c r="D590" s="557">
        <v>0.96319322344322345</v>
      </c>
      <c r="E590" s="540">
        <v>0.94895870853151965</v>
      </c>
      <c r="F590" s="557">
        <v>0.73725246063574301</v>
      </c>
      <c r="G590" s="557">
        <v>0.81228592314118631</v>
      </c>
      <c r="H590" s="557">
        <v>0.80660209251038562</v>
      </c>
    </row>
    <row r="591" spans="2:11" ht="13.15">
      <c r="B591" s="556" t="str">
        <f t="shared" si="9"/>
        <v>Drama</v>
      </c>
      <c r="C591" s="540">
        <v>0.95708438598646195</v>
      </c>
      <c r="D591" s="540">
        <v>0.96167394121257588</v>
      </c>
      <c r="E591" s="540">
        <v>0.96392737293666086</v>
      </c>
      <c r="F591" s="540">
        <v>0.71211063949225017</v>
      </c>
      <c r="G591" s="540">
        <v>0.76479988126453269</v>
      </c>
      <c r="H591" s="557">
        <v>0.796632031808157</v>
      </c>
    </row>
    <row r="592" spans="2:11" ht="13.15">
      <c r="B592" s="556" t="str">
        <f t="shared" si="9"/>
        <v>English</v>
      </c>
      <c r="C592" s="557">
        <v>0.9177688425548729</v>
      </c>
      <c r="D592" s="557">
        <v>0.94662817858470039</v>
      </c>
      <c r="E592" s="557">
        <v>0.9369013635625234</v>
      </c>
      <c r="F592" s="557">
        <v>0.8053938548662789</v>
      </c>
      <c r="G592" s="557">
        <v>0.84742159015496754</v>
      </c>
      <c r="H592" s="557">
        <v>0.8585059417140124</v>
      </c>
    </row>
    <row r="593" spans="2:8" ht="13.15">
      <c r="B593" s="556" t="str">
        <f t="shared" si="9"/>
        <v>Food</v>
      </c>
      <c r="C593" s="540">
        <v>0.95571428571428574</v>
      </c>
      <c r="D593" s="540">
        <v>1</v>
      </c>
      <c r="E593" s="557">
        <v>0.83061274232096205</v>
      </c>
      <c r="F593" s="540">
        <v>0.73396418396418395</v>
      </c>
      <c r="G593" s="540">
        <v>0.89983016073621636</v>
      </c>
      <c r="H593" s="557">
        <v>0.9</v>
      </c>
    </row>
    <row r="594" spans="2:8" ht="13.15">
      <c r="B594" s="556" t="str">
        <f t="shared" si="9"/>
        <v>Geography</v>
      </c>
      <c r="C594" s="557">
        <v>0.93002027743016924</v>
      </c>
      <c r="D594" s="557">
        <v>0.94654055183946495</v>
      </c>
      <c r="E594" s="557">
        <v>0.92331812968361837</v>
      </c>
      <c r="F594" s="557">
        <v>0.78780957239011429</v>
      </c>
      <c r="G594" s="557">
        <v>0.86324044065203487</v>
      </c>
      <c r="H594" s="557">
        <v>0.8214624971977913</v>
      </c>
    </row>
    <row r="595" spans="2:8" ht="13.15">
      <c r="B595" s="556" t="str">
        <f t="shared" si="9"/>
        <v>History</v>
      </c>
      <c r="C595" s="540">
        <v>0.95547574638144206</v>
      </c>
      <c r="D595" s="540">
        <v>0.94410665816722927</v>
      </c>
      <c r="E595" s="557">
        <v>0.94295837142259964</v>
      </c>
      <c r="F595" s="540">
        <v>0.79160334708252755</v>
      </c>
      <c r="G595" s="540">
        <v>0.82062993825137598</v>
      </c>
      <c r="H595" s="540">
        <v>0.84259289610494426</v>
      </c>
    </row>
    <row r="596" spans="2:8" ht="13.15">
      <c r="B596" s="556" t="str">
        <f t="shared" si="9"/>
        <v>Mathematics</v>
      </c>
      <c r="C596" s="557">
        <v>0.87503470637571457</v>
      </c>
      <c r="D596" s="557">
        <v>0.89195377107024787</v>
      </c>
      <c r="E596" s="557">
        <v>0.90533384439811226</v>
      </c>
      <c r="F596" s="557">
        <v>0.73071035941191764</v>
      </c>
      <c r="G596" s="557">
        <v>0.78739241609098698</v>
      </c>
      <c r="H596" s="557">
        <v>0.79547099770998209</v>
      </c>
    </row>
    <row r="597" spans="2:8" ht="13.15">
      <c r="B597" s="556" t="str">
        <f t="shared" si="9"/>
        <v>Modern Foreign Languages</v>
      </c>
      <c r="C597" s="540">
        <v>0.92110085253832019</v>
      </c>
      <c r="D597" s="540">
        <v>0.92455476753349086</v>
      </c>
      <c r="E597" s="540">
        <v>0.92128736678087608</v>
      </c>
      <c r="F597" s="540">
        <v>0.66401667548009002</v>
      </c>
      <c r="G597" s="540">
        <v>0.6998301607362164</v>
      </c>
      <c r="H597" s="540">
        <v>0.75581707974326451</v>
      </c>
    </row>
    <row r="598" spans="2:8" ht="13.15">
      <c r="B598" s="556" t="str">
        <f t="shared" si="9"/>
        <v>Music</v>
      </c>
      <c r="C598" s="557">
        <v>0.93180769715894196</v>
      </c>
      <c r="D598" s="557">
        <v>0.96382113821138204</v>
      </c>
      <c r="E598" s="557">
        <v>0.95021548742284478</v>
      </c>
      <c r="F598" s="557">
        <v>0.64798318530693721</v>
      </c>
      <c r="G598" s="557">
        <v>0.72340244712808444</v>
      </c>
      <c r="H598" s="557">
        <v>0.74841098676043682</v>
      </c>
    </row>
    <row r="599" spans="2:8" ht="13.15">
      <c r="B599" s="556" t="str">
        <f t="shared" si="9"/>
        <v>Others</v>
      </c>
      <c r="C599" s="540">
        <v>0.92177160877058251</v>
      </c>
      <c r="D599" s="540">
        <v>0.88208993476234865</v>
      </c>
      <c r="E599" s="557">
        <v>0.95907459657459659</v>
      </c>
      <c r="F599" s="540">
        <v>0.74336761232768167</v>
      </c>
      <c r="G599" s="540">
        <v>0.75960591133004929</v>
      </c>
      <c r="H599" s="557">
        <v>0.81746497195962675</v>
      </c>
    </row>
    <row r="600" spans="2:8" ht="13.15">
      <c r="B600" s="556" t="str">
        <f t="shared" si="9"/>
        <v>Physical Education</v>
      </c>
      <c r="C600" s="557">
        <v>0.95294580119878658</v>
      </c>
      <c r="D600" s="557">
        <v>0.97358111807414693</v>
      </c>
      <c r="E600" s="557">
        <v>0.97445699702687705</v>
      </c>
      <c r="F600" s="557">
        <v>0.64060244773207087</v>
      </c>
      <c r="G600" s="557">
        <v>0.71660025710885566</v>
      </c>
      <c r="H600" s="557">
        <v>0.73045789541921802</v>
      </c>
    </row>
    <row r="601" spans="2:8" ht="13.15">
      <c r="B601" s="556" t="str">
        <f t="shared" si="9"/>
        <v>Physics</v>
      </c>
      <c r="C601" s="540">
        <v>0.82201527287278231</v>
      </c>
      <c r="D601" s="540">
        <v>0.86624859562699852</v>
      </c>
      <c r="E601" s="540">
        <v>0.84892161453455706</v>
      </c>
      <c r="F601" s="540">
        <v>0.66789800169458458</v>
      </c>
      <c r="G601" s="540">
        <v>0.73325744152811823</v>
      </c>
      <c r="H601" s="540">
        <v>0.73454264481772569</v>
      </c>
    </row>
    <row r="602" spans="2:8" ht="13.15">
      <c r="B602" s="556" t="str">
        <f t="shared" si="9"/>
        <v>Primary</v>
      </c>
      <c r="C602" s="557">
        <v>0.89614265869839471</v>
      </c>
      <c r="D602" s="557">
        <v>0.9271834932567149</v>
      </c>
      <c r="E602" s="557">
        <v>0.93313101162359524</v>
      </c>
      <c r="F602" s="557">
        <v>0.76847704297434927</v>
      </c>
      <c r="G602" s="557">
        <v>0.82541827566518555</v>
      </c>
      <c r="H602" s="557">
        <v>0.87243101096953679</v>
      </c>
    </row>
    <row r="603" spans="2:8" ht="13.15">
      <c r="B603" s="556" t="str">
        <f t="shared" si="9"/>
        <v>Religious Education</v>
      </c>
      <c r="C603" s="540">
        <v>0.90719785948692877</v>
      </c>
      <c r="D603" s="540">
        <v>0.93452321871676713</v>
      </c>
      <c r="E603" s="540">
        <v>0.94971591333046357</v>
      </c>
      <c r="F603" s="540">
        <v>0.784836127231617</v>
      </c>
      <c r="G603" s="540">
        <v>0.89983016073621636</v>
      </c>
      <c r="H603" s="557">
        <v>0.80191876490404401</v>
      </c>
    </row>
    <row r="604" spans="2:8" ht="13.15">
      <c r="B604" s="556" t="s">
        <v>8</v>
      </c>
      <c r="C604" s="506">
        <v>0.90001420585835601</v>
      </c>
      <c r="D604" s="506">
        <v>0.92840509370262225</v>
      </c>
      <c r="E604" s="540">
        <v>0.93061274232096203</v>
      </c>
      <c r="F604" s="506">
        <v>0.74060244773207085</v>
      </c>
      <c r="G604" s="506">
        <v>0.79983016073621638</v>
      </c>
      <c r="H604" s="540">
        <v>0.830457895419218</v>
      </c>
    </row>
    <row r="606" spans="2:8" ht="14.25">
      <c r="B606" s="963" t="s">
        <v>1522</v>
      </c>
    </row>
    <row r="607" spans="2:8">
      <c r="B607" s="554" t="s">
        <v>660</v>
      </c>
      <c r="C607" s="554" t="s">
        <v>659</v>
      </c>
      <c r="D607" s="554"/>
      <c r="E607" s="554" t="s">
        <v>658</v>
      </c>
    </row>
    <row r="608" spans="2:8" ht="14.25">
      <c r="B608" s="553" t="s">
        <v>656</v>
      </c>
      <c r="C608" s="552" t="s">
        <v>657</v>
      </c>
      <c r="D608" s="551"/>
      <c r="E608" s="540">
        <v>0.46656352071514529</v>
      </c>
    </row>
    <row r="609" spans="1:7" ht="14.25">
      <c r="B609" s="553" t="s">
        <v>656</v>
      </c>
      <c r="C609" s="552" t="s">
        <v>655</v>
      </c>
      <c r="D609" s="551"/>
      <c r="E609" s="540">
        <v>0.13752793536187038</v>
      </c>
    </row>
    <row r="610" spans="1:7" ht="14.25">
      <c r="B610" s="550" t="s">
        <v>1624</v>
      </c>
      <c r="C610" s="549"/>
      <c r="D610" s="548"/>
      <c r="E610" s="547">
        <v>0.25906824823792335</v>
      </c>
      <c r="G610" s="546"/>
    </row>
    <row r="611" spans="1:7" ht="14.25">
      <c r="B611" s="545" t="s">
        <v>1625</v>
      </c>
      <c r="C611" s="544"/>
      <c r="D611" s="1"/>
      <c r="E611" s="543">
        <v>9.4034725803678873E-2</v>
      </c>
      <c r="G611" s="426"/>
    </row>
    <row r="612" spans="1:7" ht="14.25">
      <c r="B612" s="545" t="s">
        <v>1626</v>
      </c>
      <c r="C612" s="544"/>
      <c r="D612" s="1"/>
      <c r="E612" s="1141">
        <v>3.9711191335740074E-2</v>
      </c>
      <c r="G612" s="426"/>
    </row>
    <row r="613" spans="1:7" ht="14.25">
      <c r="B613" s="545" t="s">
        <v>1622</v>
      </c>
      <c r="C613" s="544"/>
      <c r="D613" s="1"/>
      <c r="E613" s="1142">
        <v>3.0943785456420837E-3</v>
      </c>
      <c r="G613" s="426"/>
    </row>
    <row r="614" spans="1:7" ht="14.25">
      <c r="B614" s="542" t="s">
        <v>1623</v>
      </c>
      <c r="C614" s="541"/>
      <c r="D614" s="541"/>
      <c r="E614" s="823">
        <f>SUM(E610:E613)</f>
        <v>0.39590854392298441</v>
      </c>
    </row>
    <row r="615" spans="1:7">
      <c r="A615" s="1140">
        <f>E615+D615</f>
        <v>0</v>
      </c>
      <c r="B615" s="1052"/>
      <c r="C615" s="1052"/>
      <c r="D615" s="1052">
        <f>1-E608-E609-E614</f>
        <v>0</v>
      </c>
      <c r="E615" s="1052">
        <f>E614-E613-E612-E611-E610</f>
        <v>0</v>
      </c>
      <c r="F615" s="1052"/>
      <c r="G615" s="1052"/>
    </row>
    <row r="616" spans="1:7" ht="14.25">
      <c r="B616" s="824" t="s">
        <v>1627</v>
      </c>
    </row>
  </sheetData>
  <mergeCells count="104">
    <mergeCell ref="I428:L428"/>
    <mergeCell ref="C436:F436"/>
    <mergeCell ref="C444:F444"/>
    <mergeCell ref="C582:E582"/>
    <mergeCell ref="F582:H582"/>
    <mergeCell ref="C581:E581"/>
    <mergeCell ref="F581:H581"/>
    <mergeCell ref="C452:F452"/>
    <mergeCell ref="C428:F428"/>
    <mergeCell ref="C466:K467"/>
    <mergeCell ref="C463:K464"/>
    <mergeCell ref="C497:K498"/>
    <mergeCell ref="C577:K579"/>
    <mergeCell ref="C558:K559"/>
    <mergeCell ref="C572:K575"/>
    <mergeCell ref="C526:I527"/>
    <mergeCell ref="I531:I532"/>
    <mergeCell ref="J531:J532"/>
    <mergeCell ref="C569:K570"/>
    <mergeCell ref="C460:K461"/>
    <mergeCell ref="C410:K410"/>
    <mergeCell ref="C412:M412"/>
    <mergeCell ref="F392:H392"/>
    <mergeCell ref="C388:K389"/>
    <mergeCell ref="F381:G381"/>
    <mergeCell ref="I381:J381"/>
    <mergeCell ref="C297:M300"/>
    <mergeCell ref="C392:E392"/>
    <mergeCell ref="S49:T49"/>
    <mergeCell ref="C232:F232"/>
    <mergeCell ref="C320:F320"/>
    <mergeCell ref="I320:L320"/>
    <mergeCell ref="I157:L157"/>
    <mergeCell ref="I215:L215"/>
    <mergeCell ref="C140:F140"/>
    <mergeCell ref="C304:F304"/>
    <mergeCell ref="C215:F215"/>
    <mergeCell ref="I274:L274"/>
    <mergeCell ref="C195:K195"/>
    <mergeCell ref="C274:F274"/>
    <mergeCell ref="C33:D33"/>
    <mergeCell ref="Y33:Z33"/>
    <mergeCell ref="S33:T33"/>
    <mergeCell ref="M33:N33"/>
    <mergeCell ref="O33:P33"/>
    <mergeCell ref="Q33:R33"/>
    <mergeCell ref="C49:D49"/>
    <mergeCell ref="E49:F49"/>
    <mergeCell ref="G49:H49"/>
    <mergeCell ref="I49:J49"/>
    <mergeCell ref="I33:J33"/>
    <mergeCell ref="K33:L33"/>
    <mergeCell ref="G33:H33"/>
    <mergeCell ref="U33:V33"/>
    <mergeCell ref="U49:V49"/>
    <mergeCell ref="Q49:R49"/>
    <mergeCell ref="O49:P49"/>
    <mergeCell ref="M49:N49"/>
    <mergeCell ref="K49:L49"/>
    <mergeCell ref="AQ49:AR49"/>
    <mergeCell ref="W49:X49"/>
    <mergeCell ref="Y49:Z49"/>
    <mergeCell ref="AA49:AB49"/>
    <mergeCell ref="AC49:AD49"/>
    <mergeCell ref="AE49:AF49"/>
    <mergeCell ref="AK33:AL33"/>
    <mergeCell ref="AE33:AF33"/>
    <mergeCell ref="AG33:AH33"/>
    <mergeCell ref="AI33:AJ33"/>
    <mergeCell ref="W33:X33"/>
    <mergeCell ref="AM33:AN33"/>
    <mergeCell ref="AO33:AP33"/>
    <mergeCell ref="AQ33:AR33"/>
    <mergeCell ref="AK49:AL49"/>
    <mergeCell ref="AM49:AN49"/>
    <mergeCell ref="AO49:AP49"/>
    <mergeCell ref="AI49:AJ49"/>
    <mergeCell ref="AG49:AH49"/>
    <mergeCell ref="AA33:AB33"/>
    <mergeCell ref="AC33:AD33"/>
    <mergeCell ref="B391:B392"/>
    <mergeCell ref="C391:H391"/>
    <mergeCell ref="I123:L123"/>
    <mergeCell ref="C68:K69"/>
    <mergeCell ref="C101:M101"/>
    <mergeCell ref="B13:J14"/>
    <mergeCell ref="C118:M119"/>
    <mergeCell ref="B16:J16"/>
    <mergeCell ref="F383:G383"/>
    <mergeCell ref="I383:J383"/>
    <mergeCell ref="I257:L257"/>
    <mergeCell ref="I232:L232"/>
    <mergeCell ref="I304:L304"/>
    <mergeCell ref="E33:F33"/>
    <mergeCell ref="C257:F257"/>
    <mergeCell ref="B73:B74"/>
    <mergeCell ref="C157:F157"/>
    <mergeCell ref="C27:L29"/>
    <mergeCell ref="I140:L140"/>
    <mergeCell ref="C174:F174"/>
    <mergeCell ref="B379:B380"/>
    <mergeCell ref="I174:L174"/>
    <mergeCell ref="C73:E73"/>
    <mergeCell ref="C123:F123"/>
  </mergeCells>
  <phoneticPr fontId="9" type="noConversion"/>
  <hyperlinks>
    <hyperlink ref="B2" location="Map_of_sheets!A1" display="Map of sheets"/>
    <hyperlink ref="A2" location="'Title_&amp;_Contents'!A1" display="Contents"/>
  </hyperlinks>
  <pageMargins left="0.75" right="0.75" top="1" bottom="1" header="0.5" footer="0.5"/>
  <pageSetup paperSize="9" orientation="portrait" horizontalDpi="200" verticalDpi="200" r:id="rId1"/>
  <headerFooter alignWithMargins="0"/>
  <ignoredErrors>
    <ignoredError sqref="E614"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U34"/>
  <sheetViews>
    <sheetView showGridLines="0" zoomScale="90" zoomScaleNormal="90" workbookViewId="0"/>
  </sheetViews>
  <sheetFormatPr defaultRowHeight="12.75"/>
  <sheetData>
    <row r="1" spans="1:21" s="64" customFormat="1" ht="13.9">
      <c r="A1" s="63" t="str">
        <f>ModelBanner</f>
        <v>TSM_202021</v>
      </c>
    </row>
    <row r="2" spans="1:21" s="64" customFormat="1" ht="13.9">
      <c r="A2" s="865" t="s">
        <v>13</v>
      </c>
      <c r="B2" s="865" t="s">
        <v>30</v>
      </c>
    </row>
    <row r="3" spans="1:21" s="64" customFormat="1" ht="13.9">
      <c r="A3" s="65"/>
    </row>
    <row r="4" spans="1:21" s="55" customFormat="1" ht="13.15">
      <c r="A4" s="56" t="s">
        <v>26</v>
      </c>
      <c r="B4" s="56"/>
      <c r="C4" s="56"/>
      <c r="D4" s="56"/>
      <c r="E4" s="280"/>
      <c r="F4" s="56"/>
      <c r="G4" s="56"/>
      <c r="H4" s="56"/>
      <c r="I4" s="56"/>
      <c r="J4" s="56"/>
      <c r="K4" s="56"/>
      <c r="L4" s="56"/>
      <c r="M4" s="56"/>
      <c r="N4" s="56"/>
      <c r="O4" s="56"/>
    </row>
    <row r="5" spans="1:21" s="45" customFormat="1" ht="13.15" customHeight="1">
      <c r="A5" s="58" t="s">
        <v>1303</v>
      </c>
      <c r="B5" s="58"/>
      <c r="C5" s="58"/>
      <c r="D5" s="58"/>
      <c r="E5" s="58"/>
      <c r="F5" s="58"/>
      <c r="G5" s="58"/>
      <c r="H5" s="58"/>
      <c r="I5" s="58"/>
      <c r="J5" s="58"/>
      <c r="K5" s="58"/>
      <c r="L5" s="58"/>
      <c r="M5" s="58"/>
      <c r="N5" s="58"/>
      <c r="O5" s="58"/>
      <c r="P5" s="58"/>
      <c r="Q5" s="58"/>
      <c r="R5" s="58"/>
      <c r="S5" s="58"/>
      <c r="T5" s="58"/>
      <c r="U5" s="58"/>
    </row>
    <row r="6" spans="1:21" s="44" customFormat="1" ht="13.15">
      <c r="A6" s="54" t="s">
        <v>1287</v>
      </c>
      <c r="B6" s="59"/>
      <c r="C6" s="59"/>
      <c r="D6" s="59"/>
      <c r="E6" s="280"/>
      <c r="F6" s="59"/>
      <c r="G6" s="59"/>
      <c r="H6" s="59"/>
      <c r="I6" s="59"/>
      <c r="J6" s="59"/>
      <c r="K6" s="59"/>
      <c r="L6" s="59"/>
      <c r="M6" s="59"/>
      <c r="N6" s="59"/>
      <c r="O6" s="59"/>
      <c r="P6" s="43"/>
      <c r="Q6" s="43"/>
    </row>
    <row r="7" spans="1:21" s="44" customFormat="1" ht="13.15">
      <c r="A7" s="52"/>
      <c r="B7" s="54"/>
      <c r="C7" s="59"/>
      <c r="D7" s="59"/>
      <c r="E7" s="280"/>
      <c r="F7" s="59"/>
      <c r="G7" s="59"/>
      <c r="H7" s="59"/>
      <c r="I7" s="59"/>
      <c r="J7" s="59"/>
      <c r="K7" s="59"/>
      <c r="L7" s="59"/>
      <c r="M7" s="59"/>
      <c r="N7" s="59"/>
      <c r="O7" s="59"/>
      <c r="P7" s="43"/>
      <c r="Q7" s="43"/>
    </row>
    <row r="8" spans="1:21" s="44" customFormat="1" ht="13.15">
      <c r="A8" s="54" t="s">
        <v>24</v>
      </c>
      <c r="B8" s="59"/>
      <c r="C8" s="59"/>
      <c r="D8" s="59"/>
      <c r="E8" s="280"/>
      <c r="F8" s="59"/>
      <c r="G8" s="59"/>
      <c r="H8" s="59"/>
      <c r="I8" s="59"/>
      <c r="J8" s="59"/>
      <c r="K8" s="59"/>
      <c r="L8" s="59"/>
      <c r="M8" s="59"/>
      <c r="N8" s="59"/>
      <c r="O8" s="59"/>
      <c r="P8" s="43"/>
      <c r="Q8" s="43"/>
    </row>
    <row r="9" spans="1:21" s="48" customFormat="1" ht="13.5" customHeight="1">
      <c r="A9" s="53" t="s">
        <v>336</v>
      </c>
      <c r="B9" s="71"/>
      <c r="C9" s="69"/>
      <c r="D9" s="281"/>
      <c r="E9" s="281"/>
      <c r="F9" s="281"/>
      <c r="G9" s="70"/>
      <c r="H9" s="281"/>
      <c r="I9" s="281"/>
      <c r="J9" s="70"/>
      <c r="K9" s="282"/>
      <c r="L9" s="282"/>
      <c r="M9" s="282"/>
      <c r="N9" s="282"/>
      <c r="O9" s="282"/>
      <c r="P9" s="47"/>
      <c r="Q9" s="47"/>
    </row>
    <row r="12" spans="1:21">
      <c r="B12" s="146" t="s">
        <v>1304</v>
      </c>
    </row>
    <row r="34" ht="12.4" customHeight="1"/>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P26"/>
  <sheetViews>
    <sheetView showGridLines="0" zoomScale="90" zoomScaleNormal="90" workbookViewId="0"/>
  </sheetViews>
  <sheetFormatPr defaultRowHeight="12.75"/>
  <cols>
    <col min="2" max="2" width="4.86328125" customWidth="1"/>
    <col min="3" max="3" width="21.86328125" customWidth="1"/>
    <col min="4" max="4" width="19.265625" customWidth="1"/>
    <col min="5" max="6" width="60.73046875" customWidth="1"/>
    <col min="7" max="7" width="18.86328125" customWidth="1"/>
  </cols>
  <sheetData>
    <row r="1" spans="1:16" s="64" customFormat="1" ht="13.9">
      <c r="A1" s="63" t="str">
        <f>ModelBanner</f>
        <v>TSM_202021</v>
      </c>
    </row>
    <row r="2" spans="1:16" s="64" customFormat="1" ht="13.9">
      <c r="A2" s="865" t="s">
        <v>13</v>
      </c>
      <c r="B2" s="865" t="s">
        <v>30</v>
      </c>
    </row>
    <row r="3" spans="1:16" s="64" customFormat="1" ht="13.9">
      <c r="A3" s="65"/>
    </row>
    <row r="4" spans="1:16" s="55" customFormat="1" ht="13.15">
      <c r="A4" s="56" t="s">
        <v>26</v>
      </c>
      <c r="B4" s="56"/>
      <c r="C4" s="56"/>
      <c r="D4" s="56"/>
      <c r="E4" s="280"/>
      <c r="F4" s="56"/>
      <c r="G4" s="56"/>
      <c r="H4" s="56"/>
      <c r="I4" s="56"/>
      <c r="J4" s="56"/>
      <c r="K4" s="56"/>
      <c r="L4" s="56"/>
      <c r="M4" s="56"/>
      <c r="N4" s="56"/>
    </row>
    <row r="5" spans="1:16" s="45" customFormat="1" ht="13.15" customHeight="1">
      <c r="A5" s="58" t="s">
        <v>1327</v>
      </c>
      <c r="B5" s="58"/>
      <c r="C5" s="58"/>
      <c r="D5" s="58"/>
      <c r="E5" s="58"/>
      <c r="F5" s="58"/>
      <c r="G5" s="58"/>
      <c r="H5" s="58"/>
      <c r="I5" s="58"/>
      <c r="J5" s="58"/>
      <c r="K5" s="58"/>
      <c r="L5" s="58"/>
      <c r="M5" s="58"/>
      <c r="N5" s="58"/>
      <c r="O5" s="57"/>
      <c r="P5" s="57"/>
    </row>
    <row r="6" spans="1:16" s="44" customFormat="1" ht="13.15">
      <c r="A6" s="54" t="s">
        <v>1287</v>
      </c>
      <c r="B6" s="59"/>
      <c r="C6" s="59"/>
      <c r="D6" s="59"/>
      <c r="E6" s="280"/>
      <c r="F6" s="59"/>
      <c r="G6" s="59"/>
      <c r="H6" s="59"/>
      <c r="I6" s="59"/>
      <c r="J6" s="59"/>
      <c r="K6" s="59"/>
      <c r="L6" s="59"/>
      <c r="M6" s="59"/>
      <c r="N6" s="59"/>
      <c r="O6" s="43"/>
      <c r="P6" s="43"/>
    </row>
    <row r="7" spans="1:16" s="44" customFormat="1" ht="13.15">
      <c r="A7" s="52"/>
      <c r="B7" s="54"/>
      <c r="C7" s="59"/>
      <c r="D7" s="59"/>
      <c r="E7" s="280"/>
      <c r="F7" s="59"/>
      <c r="G7" s="59"/>
      <c r="H7" s="59"/>
      <c r="I7" s="59"/>
      <c r="J7" s="59"/>
      <c r="K7" s="59"/>
      <c r="L7" s="59"/>
      <c r="M7" s="59"/>
      <c r="N7" s="59"/>
      <c r="O7" s="43"/>
      <c r="P7" s="43"/>
    </row>
    <row r="8" spans="1:16" s="44" customFormat="1" ht="13.15">
      <c r="A8" s="54" t="s">
        <v>24</v>
      </c>
      <c r="B8" s="59"/>
      <c r="C8" s="59"/>
      <c r="D8" s="59"/>
      <c r="E8" s="280"/>
      <c r="F8" s="59"/>
      <c r="G8" s="59"/>
      <c r="H8" s="59"/>
      <c r="I8" s="59"/>
      <c r="J8" s="59"/>
      <c r="K8" s="59"/>
      <c r="L8" s="59"/>
      <c r="M8" s="59"/>
      <c r="N8" s="59"/>
      <c r="O8" s="43"/>
      <c r="P8" s="43"/>
    </row>
    <row r="9" spans="1:16" s="48" customFormat="1" ht="13.15">
      <c r="A9" s="53" t="s">
        <v>337</v>
      </c>
      <c r="B9" s="71"/>
      <c r="C9" s="69"/>
      <c r="D9" s="281"/>
      <c r="E9" s="281"/>
      <c r="F9" s="70"/>
      <c r="G9" s="281"/>
      <c r="H9" s="281"/>
      <c r="I9" s="70"/>
      <c r="J9" s="282"/>
      <c r="K9" s="282"/>
      <c r="L9" s="282"/>
      <c r="M9" s="282"/>
      <c r="N9" s="282"/>
      <c r="O9" s="47"/>
      <c r="P9" s="47"/>
    </row>
    <row r="12" spans="1:16" ht="15">
      <c r="B12" s="76" t="s">
        <v>355</v>
      </c>
    </row>
    <row r="14" spans="1:16" ht="13.15">
      <c r="B14" s="113" t="s">
        <v>1220</v>
      </c>
    </row>
    <row r="16" spans="1:16" ht="20.25">
      <c r="B16" s="238" t="s">
        <v>357</v>
      </c>
      <c r="C16" s="238" t="s">
        <v>352</v>
      </c>
      <c r="D16" s="238" t="s">
        <v>10</v>
      </c>
      <c r="E16" s="238" t="s">
        <v>353</v>
      </c>
      <c r="F16" s="238" t="s">
        <v>356</v>
      </c>
      <c r="G16" s="238" t="s">
        <v>1389</v>
      </c>
    </row>
    <row r="17" spans="1:7" ht="60.75" customHeight="1">
      <c r="A17" s="1023"/>
      <c r="B17" s="1405">
        <v>1</v>
      </c>
      <c r="C17" s="1405" t="s">
        <v>354</v>
      </c>
      <c r="D17" s="1413" t="s">
        <v>1233</v>
      </c>
      <c r="E17" s="1198" t="s">
        <v>1679</v>
      </c>
      <c r="F17" s="1411" t="s">
        <v>1541</v>
      </c>
      <c r="G17" s="1409" t="s">
        <v>1286</v>
      </c>
    </row>
    <row r="18" spans="1:7" ht="110.85" customHeight="1">
      <c r="A18" s="1023"/>
      <c r="B18" s="1412"/>
      <c r="C18" s="1412"/>
      <c r="D18" s="1414"/>
      <c r="E18" s="989" t="s">
        <v>1680</v>
      </c>
      <c r="F18" s="1411"/>
      <c r="G18" s="1415"/>
    </row>
    <row r="19" spans="1:7" ht="36" customHeight="1">
      <c r="A19" s="1023"/>
      <c r="B19" s="1412"/>
      <c r="C19" s="1412"/>
      <c r="D19" s="1414"/>
      <c r="E19" s="989" t="s">
        <v>1681</v>
      </c>
      <c r="F19" s="1411"/>
      <c r="G19" s="1415"/>
    </row>
    <row r="20" spans="1:7" ht="153" customHeight="1">
      <c r="A20" s="1023"/>
      <c r="B20" s="811">
        <f>B17+1</f>
        <v>2</v>
      </c>
      <c r="C20" s="811" t="s">
        <v>1174</v>
      </c>
      <c r="D20" s="860" t="s">
        <v>1401</v>
      </c>
      <c r="E20" s="860" t="s">
        <v>1690</v>
      </c>
      <c r="F20" s="860" t="s">
        <v>1682</v>
      </c>
      <c r="G20" s="866" t="s">
        <v>1473</v>
      </c>
    </row>
    <row r="21" spans="1:7" ht="46.5" customHeight="1">
      <c r="A21" s="1023"/>
      <c r="B21" s="1405">
        <f>B20+1</f>
        <v>3</v>
      </c>
      <c r="C21" s="1405" t="s">
        <v>354</v>
      </c>
      <c r="D21" s="1407" t="s">
        <v>564</v>
      </c>
      <c r="E21" s="1200" t="s">
        <v>1553</v>
      </c>
      <c r="F21" s="1407" t="s">
        <v>1683</v>
      </c>
      <c r="G21" s="1409" t="s">
        <v>1286</v>
      </c>
    </row>
    <row r="22" spans="1:7" ht="43.5" customHeight="1">
      <c r="A22" s="1023"/>
      <c r="B22" s="1406"/>
      <c r="C22" s="1406"/>
      <c r="D22" s="1408"/>
      <c r="E22" s="990" t="s">
        <v>1687</v>
      </c>
      <c r="F22" s="1408"/>
      <c r="G22" s="1410"/>
    </row>
    <row r="23" spans="1:7" ht="50.25" customHeight="1">
      <c r="A23" s="1023"/>
      <c r="B23" s="811">
        <f>B21+1</f>
        <v>4</v>
      </c>
      <c r="C23" s="811" t="s">
        <v>354</v>
      </c>
      <c r="D23" s="860" t="s">
        <v>1485</v>
      </c>
      <c r="E23" s="991" t="s">
        <v>1688</v>
      </c>
      <c r="F23" s="991" t="s">
        <v>1684</v>
      </c>
      <c r="G23" s="1199" t="s">
        <v>1286</v>
      </c>
    </row>
    <row r="24" spans="1:7" ht="78.75" customHeight="1">
      <c r="A24" s="1023"/>
      <c r="B24" s="811">
        <f t="shared" ref="B24:B26" si="0">B23+1</f>
        <v>5</v>
      </c>
      <c r="C24" s="811" t="s">
        <v>354</v>
      </c>
      <c r="D24" s="860" t="s">
        <v>1486</v>
      </c>
      <c r="E24" s="1201" t="s">
        <v>1691</v>
      </c>
      <c r="F24" s="1201" t="s">
        <v>1685</v>
      </c>
      <c r="G24" s="1199" t="s">
        <v>1286</v>
      </c>
    </row>
    <row r="25" spans="1:7" ht="93.75" customHeight="1">
      <c r="A25" s="1023"/>
      <c r="B25" s="811">
        <f t="shared" si="0"/>
        <v>6</v>
      </c>
      <c r="C25" s="811" t="s">
        <v>354</v>
      </c>
      <c r="D25" s="860" t="s">
        <v>1527</v>
      </c>
      <c r="E25" s="1201" t="s">
        <v>1689</v>
      </c>
      <c r="F25" s="860" t="s">
        <v>1686</v>
      </c>
      <c r="G25" s="866" t="s">
        <v>1286</v>
      </c>
    </row>
    <row r="26" spans="1:7" ht="51" customHeight="1">
      <c r="A26" s="1023"/>
      <c r="B26" s="811">
        <f t="shared" si="0"/>
        <v>7</v>
      </c>
      <c r="C26" s="811" t="s">
        <v>1174</v>
      </c>
      <c r="D26" s="860" t="s">
        <v>1741</v>
      </c>
      <c r="E26" s="1267" t="s">
        <v>1752</v>
      </c>
      <c r="F26" s="860" t="s">
        <v>1751</v>
      </c>
      <c r="G26" s="866" t="s">
        <v>1742</v>
      </c>
    </row>
  </sheetData>
  <mergeCells count="10">
    <mergeCell ref="F17:F19"/>
    <mergeCell ref="B17:B19"/>
    <mergeCell ref="C17:C19"/>
    <mergeCell ref="D17:D19"/>
    <mergeCell ref="G17:G19"/>
    <mergeCell ref="B21:B22"/>
    <mergeCell ref="C21:C22"/>
    <mergeCell ref="D21:D22"/>
    <mergeCell ref="F21:F22"/>
    <mergeCell ref="G21:G22"/>
  </mergeCells>
  <hyperlinks>
    <hyperlink ref="A2" location="'Title_&amp;_Contents'!A1" display="Contents"/>
    <hyperlink ref="B2" location="Map_of_sheets!A1" display="Map of sheets"/>
  </hyperlinks>
  <pageMargins left="0.7" right="0.7" top="0.75" bottom="0.75" header="0.3" footer="0.3"/>
  <pageSetup scale="55"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C315"/>
  <sheetViews>
    <sheetView showGridLines="0" zoomScale="90" zoomScaleNormal="90" workbookViewId="0"/>
  </sheetViews>
  <sheetFormatPr defaultRowHeight="12.75"/>
  <cols>
    <col min="3" max="3" width="39.59765625" customWidth="1"/>
    <col min="4" max="29" width="10.73046875" customWidth="1"/>
  </cols>
  <sheetData>
    <row r="1" spans="1:18" s="64" customFormat="1" ht="13.9">
      <c r="A1" s="63" t="str">
        <f>ModelBanner</f>
        <v>TSM_202021</v>
      </c>
    </row>
    <row r="2" spans="1:18" s="64" customFormat="1" ht="13.9">
      <c r="A2" s="865" t="s">
        <v>13</v>
      </c>
      <c r="B2" s="865" t="s">
        <v>30</v>
      </c>
    </row>
    <row r="3" spans="1:18" s="64" customFormat="1" ht="13.9">
      <c r="A3" s="65"/>
    </row>
    <row r="4" spans="1:18" s="55" customFormat="1" ht="13.9">
      <c r="A4" s="56" t="s">
        <v>26</v>
      </c>
      <c r="B4" s="56"/>
      <c r="E4" s="64"/>
    </row>
    <row r="5" spans="1:18" s="45" customFormat="1" ht="13.9">
      <c r="A5" s="58" t="s">
        <v>1199</v>
      </c>
      <c r="C5" s="57"/>
      <c r="D5" s="57"/>
      <c r="E5" s="64"/>
      <c r="F5" s="57"/>
      <c r="H5" s="57"/>
      <c r="I5" s="57"/>
      <c r="J5" s="57"/>
      <c r="K5" s="57"/>
      <c r="L5" s="57"/>
      <c r="M5" s="57"/>
      <c r="N5" s="57"/>
      <c r="O5" s="57"/>
      <c r="P5" s="57"/>
      <c r="Q5" s="57"/>
      <c r="R5" s="57"/>
    </row>
    <row r="6" spans="1:18" s="44" customFormat="1" ht="13.9">
      <c r="A6" s="54" t="s">
        <v>1287</v>
      </c>
      <c r="B6" s="59"/>
      <c r="C6" s="43"/>
      <c r="D6" s="43"/>
      <c r="E6" s="64"/>
      <c r="F6" s="43"/>
      <c r="H6" s="43"/>
      <c r="I6" s="43"/>
      <c r="J6" s="43"/>
      <c r="K6" s="43"/>
      <c r="L6" s="43"/>
      <c r="M6" s="43"/>
      <c r="N6" s="43"/>
      <c r="O6" s="43"/>
      <c r="P6" s="43"/>
      <c r="Q6" s="43"/>
      <c r="R6" s="43"/>
    </row>
    <row r="7" spans="1:18" s="44" customFormat="1" ht="13.9">
      <c r="A7" s="52" t="s">
        <v>251</v>
      </c>
      <c r="B7" s="54"/>
      <c r="C7" s="43"/>
      <c r="D7" s="43"/>
      <c r="E7" s="64"/>
      <c r="F7" s="43"/>
      <c r="H7" s="43"/>
      <c r="I7" s="43"/>
      <c r="J7" s="43"/>
      <c r="K7" s="43"/>
      <c r="L7" s="43"/>
      <c r="M7" s="43"/>
      <c r="N7" s="43"/>
      <c r="O7" s="43"/>
      <c r="P7" s="43"/>
      <c r="Q7" s="43"/>
      <c r="R7" s="43"/>
    </row>
    <row r="8" spans="1:18" s="44" customFormat="1" ht="13.9">
      <c r="A8" s="54" t="s">
        <v>24</v>
      </c>
      <c r="B8" s="59"/>
      <c r="C8" s="43"/>
      <c r="D8" s="43"/>
      <c r="E8" s="64"/>
      <c r="F8" s="43"/>
      <c r="H8" s="43"/>
      <c r="I8" s="43"/>
      <c r="J8" s="43"/>
      <c r="K8" s="43"/>
      <c r="L8" s="43"/>
      <c r="M8" s="43"/>
      <c r="N8" s="43"/>
      <c r="O8" s="43"/>
      <c r="P8" s="43"/>
      <c r="Q8" s="43"/>
      <c r="R8" s="43"/>
    </row>
    <row r="9" spans="1:18" s="48" customFormat="1" ht="13.15">
      <c r="A9" s="53" t="s">
        <v>335</v>
      </c>
      <c r="B9" s="71"/>
      <c r="C9" s="69"/>
      <c r="D9" s="46"/>
      <c r="E9" s="46"/>
      <c r="F9" s="46"/>
      <c r="H9" s="70"/>
      <c r="I9" s="46"/>
      <c r="J9" s="46"/>
      <c r="K9" s="70"/>
      <c r="L9" s="47"/>
      <c r="M9" s="47"/>
      <c r="N9" s="47"/>
      <c r="O9" s="47"/>
      <c r="P9" s="47"/>
      <c r="Q9" s="47"/>
      <c r="R9" s="47"/>
    </row>
    <row r="11" spans="1:18" ht="15">
      <c r="C11" s="807" t="s">
        <v>1173</v>
      </c>
    </row>
    <row r="13" spans="1:18" ht="17.649999999999999">
      <c r="C13" s="37" t="s">
        <v>242</v>
      </c>
      <c r="D13" s="210" t="s">
        <v>338</v>
      </c>
    </row>
    <row r="15" spans="1:18" ht="13.15">
      <c r="D15" s="292" t="str">
        <f>RAW_DATA_INPUTS!C197</f>
        <v>2017/18</v>
      </c>
      <c r="E15" s="292" t="str">
        <f>RAW_DATA_INPUTS!D197</f>
        <v>2018/19</v>
      </c>
      <c r="F15" s="292" t="str">
        <f>RAW_DATA_INPUTS!E197</f>
        <v>2019/20</v>
      </c>
      <c r="G15" s="292" t="str">
        <f>RAW_DATA_INPUTS!F197</f>
        <v>2020/21</v>
      </c>
      <c r="H15" s="292" t="str">
        <f>RAW_DATA_INPUTS!G197</f>
        <v>2021/22</v>
      </c>
      <c r="I15" s="292" t="str">
        <f>RAW_DATA_INPUTS!H197</f>
        <v>2022/23</v>
      </c>
      <c r="J15" s="292" t="str">
        <f>RAW_DATA_INPUTS!I197</f>
        <v>2023/24</v>
      </c>
      <c r="K15" s="247"/>
      <c r="L15" s="247"/>
    </row>
    <row r="16" spans="1:18">
      <c r="B16">
        <v>2</v>
      </c>
      <c r="C16" s="211" t="s">
        <v>243</v>
      </c>
      <c r="D16" s="208">
        <f>INDEX(D20:D24,$B$16)</f>
        <v>1</v>
      </c>
      <c r="E16" s="208">
        <f t="shared" ref="E16:J16" si="0">INDEX(E20:E24,$B$16)</f>
        <v>1.019971966</v>
      </c>
      <c r="F16" s="208">
        <f t="shared" si="0"/>
        <v>1.016682444</v>
      </c>
      <c r="G16" s="208">
        <f t="shared" si="0"/>
        <v>1.052373631</v>
      </c>
      <c r="H16" s="208">
        <f t="shared" si="0"/>
        <v>1.060388334</v>
      </c>
      <c r="I16" s="208">
        <f t="shared" si="0"/>
        <v>1.1057164509999999</v>
      </c>
      <c r="J16" s="208">
        <f t="shared" si="0"/>
        <v>1.1057164509999999</v>
      </c>
      <c r="K16" s="2"/>
      <c r="L16" s="2"/>
    </row>
    <row r="17" spans="2:12">
      <c r="B17">
        <v>2</v>
      </c>
      <c r="C17" s="211" t="s">
        <v>439</v>
      </c>
      <c r="D17" s="208">
        <f>INDEX(D26:D30,$B$17)</f>
        <v>1</v>
      </c>
      <c r="E17" s="208">
        <f t="shared" ref="E17:J17" si="1">INDEX(E26:E30,$B$17)</f>
        <v>1.0138842299999999</v>
      </c>
      <c r="F17" s="208">
        <f t="shared" si="1"/>
        <v>1.021644593</v>
      </c>
      <c r="G17" s="208">
        <f t="shared" si="1"/>
        <v>1.030640703</v>
      </c>
      <c r="H17" s="208">
        <f t="shared" si="1"/>
        <v>1.035470941</v>
      </c>
      <c r="I17" s="208">
        <f t="shared" si="1"/>
        <v>1.039368641</v>
      </c>
      <c r="J17" s="208">
        <f t="shared" si="1"/>
        <v>1.039368641</v>
      </c>
      <c r="K17" s="2"/>
      <c r="L17" s="2"/>
    </row>
    <row r="18" spans="2:12">
      <c r="K18" s="2"/>
      <c r="L18" s="2"/>
    </row>
    <row r="19" spans="2:12" ht="13.15">
      <c r="D19" s="292" t="str">
        <f>RAW_DATA_INPUTS!C197</f>
        <v>2017/18</v>
      </c>
      <c r="E19" s="292" t="str">
        <f>RAW_DATA_INPUTS!D197</f>
        <v>2018/19</v>
      </c>
      <c r="F19" s="292" t="str">
        <f>RAW_DATA_INPUTS!E197</f>
        <v>2019/20</v>
      </c>
      <c r="G19" s="292" t="str">
        <f>RAW_DATA_INPUTS!F197</f>
        <v>2020/21</v>
      </c>
      <c r="H19" s="292" t="str">
        <f>RAW_DATA_INPUTS!G197</f>
        <v>2021/22</v>
      </c>
      <c r="I19" s="292" t="str">
        <f>RAW_DATA_INPUTS!H197</f>
        <v>2022/23</v>
      </c>
      <c r="J19" s="292" t="str">
        <f>RAW_DATA_INPUTS!I197</f>
        <v>2023/24</v>
      </c>
      <c r="K19" s="2"/>
      <c r="L19" s="2"/>
    </row>
    <row r="20" spans="2:12">
      <c r="C20" s="130" t="str">
        <f>RAW_DATA_INPUTS!B198</f>
        <v>Male Low</v>
      </c>
      <c r="D20" s="248">
        <f>RAW_DATA_INPUTS!C198</f>
        <v>1</v>
      </c>
      <c r="E20" s="248">
        <f>RAW_DATA_INPUTS!D198</f>
        <v>1.019971966</v>
      </c>
      <c r="F20" s="248">
        <f>RAW_DATA_INPUTS!E198</f>
        <v>1.0158909570000001</v>
      </c>
      <c r="G20" s="248">
        <f>RAW_DATA_INPUTS!F198</f>
        <v>1.0426849869999999</v>
      </c>
      <c r="H20" s="248">
        <f>RAW_DATA_INPUTS!G198</f>
        <v>1.02739425</v>
      </c>
      <c r="I20" s="248">
        <f>RAW_DATA_INPUTS!H198</f>
        <v>1.0385466590000001</v>
      </c>
      <c r="J20" s="248">
        <f>RAW_DATA_INPUTS!I198</f>
        <v>1.0385466590000001</v>
      </c>
      <c r="K20" s="2"/>
      <c r="L20" s="2"/>
    </row>
    <row r="21" spans="2:12">
      <c r="C21" s="130" t="str">
        <f>RAW_DATA_INPUTS!B199</f>
        <v>Male Central</v>
      </c>
      <c r="D21" s="248">
        <f>RAW_DATA_INPUTS!C199</f>
        <v>1</v>
      </c>
      <c r="E21" s="248">
        <f>RAW_DATA_INPUTS!D199</f>
        <v>1.019971966</v>
      </c>
      <c r="F21" s="248">
        <f>RAW_DATA_INPUTS!E199</f>
        <v>1.016682444</v>
      </c>
      <c r="G21" s="248">
        <f>RAW_DATA_INPUTS!F199</f>
        <v>1.052373631</v>
      </c>
      <c r="H21" s="248">
        <f>RAW_DATA_INPUTS!G199</f>
        <v>1.060388334</v>
      </c>
      <c r="I21" s="248">
        <f>RAW_DATA_INPUTS!H199</f>
        <v>1.1057164509999999</v>
      </c>
      <c r="J21" s="248">
        <f>RAW_DATA_INPUTS!I199</f>
        <v>1.1057164509999999</v>
      </c>
      <c r="K21" s="2"/>
      <c r="L21" s="2"/>
    </row>
    <row r="22" spans="2:12">
      <c r="C22" s="130" t="str">
        <f>RAW_DATA_INPUTS!B200</f>
        <v>Male High</v>
      </c>
      <c r="D22" s="248">
        <f>RAW_DATA_INPUTS!C200</f>
        <v>1</v>
      </c>
      <c r="E22" s="248">
        <f>RAW_DATA_INPUTS!D200</f>
        <v>1.019971966</v>
      </c>
      <c r="F22" s="248">
        <f>RAW_DATA_INPUTS!E200</f>
        <v>1.045228949</v>
      </c>
      <c r="G22" s="248">
        <f>RAW_DATA_INPUTS!F200</f>
        <v>1.0910132079999999</v>
      </c>
      <c r="H22" s="248">
        <f>RAW_DATA_INPUTS!G200</f>
        <v>1.126294455</v>
      </c>
      <c r="I22" s="248">
        <f>RAW_DATA_INPUTS!H200</f>
        <v>1.1690530699999999</v>
      </c>
      <c r="J22" s="248">
        <f>RAW_DATA_INPUTS!I200</f>
        <v>1.1690530699999999</v>
      </c>
      <c r="K22" s="2"/>
      <c r="L22" s="2"/>
    </row>
    <row r="23" spans="2:12">
      <c r="C23" s="212" t="s">
        <v>1192</v>
      </c>
      <c r="D23" s="248">
        <f>USER_TESTING_TAB!F162</f>
        <v>1</v>
      </c>
      <c r="E23" s="248">
        <f>USER_TESTING_TAB!G162</f>
        <v>1</v>
      </c>
      <c r="F23" s="248">
        <f>USER_TESTING_TAB!H162</f>
        <v>1</v>
      </c>
      <c r="G23" s="248">
        <f>USER_TESTING_TAB!I162</f>
        <v>1</v>
      </c>
      <c r="H23" s="248">
        <f>USER_TESTING_TAB!J162</f>
        <v>1</v>
      </c>
      <c r="I23" s="248">
        <f>USER_TESTING_TAB!K162</f>
        <v>1</v>
      </c>
      <c r="J23" s="248">
        <f>USER_TESTING_TAB!L162</f>
        <v>1</v>
      </c>
      <c r="K23" s="2"/>
      <c r="L23" s="2"/>
    </row>
    <row r="24" spans="2:12">
      <c r="C24" s="212" t="s">
        <v>370</v>
      </c>
      <c r="D24" s="248">
        <v>1</v>
      </c>
      <c r="E24" s="248">
        <v>1</v>
      </c>
      <c r="F24" s="248">
        <v>1</v>
      </c>
      <c r="G24" s="248">
        <v>1</v>
      </c>
      <c r="H24" s="248">
        <v>1</v>
      </c>
      <c r="I24" s="248">
        <v>1</v>
      </c>
      <c r="J24" s="248">
        <v>1</v>
      </c>
      <c r="K24" s="2"/>
      <c r="L24" s="2"/>
    </row>
    <row r="25" spans="2:12">
      <c r="K25" s="2"/>
      <c r="L25" s="2"/>
    </row>
    <row r="26" spans="2:12">
      <c r="C26" s="130" t="str">
        <f>RAW_DATA_INPUTS!B201</f>
        <v>Female Low</v>
      </c>
      <c r="D26" s="248">
        <f>RAW_DATA_INPUTS!C201</f>
        <v>1</v>
      </c>
      <c r="E26" s="248">
        <f>RAW_DATA_INPUTS!D201</f>
        <v>1.0096103489999999</v>
      </c>
      <c r="F26" s="248">
        <f>RAW_DATA_INPUTS!E201</f>
        <v>1.0107877270000001</v>
      </c>
      <c r="G26" s="248">
        <f>RAW_DATA_INPUTS!F201</f>
        <v>1.004168894</v>
      </c>
      <c r="H26" s="248">
        <f>RAW_DATA_INPUTS!G201</f>
        <v>0.99763687999999995</v>
      </c>
      <c r="I26" s="248">
        <f>RAW_DATA_INPUTS!H201</f>
        <v>0.997019655</v>
      </c>
      <c r="J26" s="248">
        <f>RAW_DATA_INPUTS!I201</f>
        <v>0.997019655</v>
      </c>
      <c r="K26" s="2"/>
      <c r="L26" s="2"/>
    </row>
    <row r="27" spans="2:12">
      <c r="C27" s="130" t="str">
        <f>RAW_DATA_INPUTS!B202</f>
        <v>Female Central</v>
      </c>
      <c r="D27" s="248">
        <f>RAW_DATA_INPUTS!C202</f>
        <v>1</v>
      </c>
      <c r="E27" s="248">
        <f>RAW_DATA_INPUTS!D202</f>
        <v>1.0138842299999999</v>
      </c>
      <c r="F27" s="248">
        <f>RAW_DATA_INPUTS!E202</f>
        <v>1.021644593</v>
      </c>
      <c r="G27" s="248">
        <f>RAW_DATA_INPUTS!F202</f>
        <v>1.030640703</v>
      </c>
      <c r="H27" s="248">
        <f>RAW_DATA_INPUTS!G202</f>
        <v>1.035470941</v>
      </c>
      <c r="I27" s="248">
        <f>RAW_DATA_INPUTS!H202</f>
        <v>1.039368641</v>
      </c>
      <c r="J27" s="248">
        <f>RAW_DATA_INPUTS!I202</f>
        <v>1.039368641</v>
      </c>
      <c r="K27" s="2"/>
      <c r="L27" s="2"/>
    </row>
    <row r="28" spans="2:12">
      <c r="C28" s="130" t="str">
        <f>RAW_DATA_INPUTS!B203</f>
        <v>Female High</v>
      </c>
      <c r="D28" s="248">
        <f>RAW_DATA_INPUTS!C203</f>
        <v>1</v>
      </c>
      <c r="E28" s="248">
        <f>RAW_DATA_INPUTS!D203</f>
        <v>1.0224319909999999</v>
      </c>
      <c r="F28" s="248">
        <f>RAW_DATA_INPUTS!E203</f>
        <v>1.03335066</v>
      </c>
      <c r="G28" s="248">
        <f>RAW_DATA_INPUTS!F203</f>
        <v>1.0447217660000001</v>
      </c>
      <c r="H28" s="248">
        <f>RAW_DATA_INPUTS!G203</f>
        <v>1.0526677929999999</v>
      </c>
      <c r="I28" s="248">
        <f>RAW_DATA_INPUTS!H203</f>
        <v>1.0619321749999999</v>
      </c>
      <c r="J28" s="248">
        <f>RAW_DATA_INPUTS!I203</f>
        <v>1.0619321749999999</v>
      </c>
      <c r="K28" s="2"/>
      <c r="L28" s="2"/>
    </row>
    <row r="29" spans="2:12">
      <c r="C29" s="212" t="s">
        <v>1193</v>
      </c>
      <c r="D29" s="248">
        <f>USER_TESTING_TAB!F163</f>
        <v>1</v>
      </c>
      <c r="E29" s="248">
        <f>USER_TESTING_TAB!G163</f>
        <v>1</v>
      </c>
      <c r="F29" s="248">
        <f>USER_TESTING_TAB!H163</f>
        <v>1</v>
      </c>
      <c r="G29" s="248">
        <f>USER_TESTING_TAB!I163</f>
        <v>1</v>
      </c>
      <c r="H29" s="248">
        <f>USER_TESTING_TAB!J163</f>
        <v>1</v>
      </c>
      <c r="I29" s="248">
        <f>USER_TESTING_TAB!K163</f>
        <v>1</v>
      </c>
      <c r="J29" s="248">
        <f>USER_TESTING_TAB!L163</f>
        <v>1</v>
      </c>
      <c r="K29" s="2"/>
      <c r="L29" s="2"/>
    </row>
    <row r="30" spans="2:12">
      <c r="C30" s="212" t="s">
        <v>371</v>
      </c>
      <c r="D30" s="248">
        <v>1</v>
      </c>
      <c r="E30" s="248">
        <v>1</v>
      </c>
      <c r="F30" s="248">
        <v>1</v>
      </c>
      <c r="G30" s="248">
        <v>1</v>
      </c>
      <c r="H30" s="248">
        <v>1</v>
      </c>
      <c r="I30" s="248">
        <v>1</v>
      </c>
      <c r="J30" s="248">
        <v>1</v>
      </c>
      <c r="K30" s="2"/>
      <c r="L30" s="2"/>
    </row>
    <row r="32" spans="2:12" ht="17.649999999999999">
      <c r="C32" s="37" t="s">
        <v>244</v>
      </c>
    </row>
    <row r="34" spans="2:29" ht="13.15">
      <c r="D34" s="292" t="str">
        <f>RAW_DATA_INPUTS!C346</f>
        <v>2004/05</v>
      </c>
      <c r="E34" s="292" t="str">
        <f>RAW_DATA_INPUTS!D346</f>
        <v>2005/06</v>
      </c>
      <c r="F34" s="292" t="str">
        <f>RAW_DATA_INPUTS!E346</f>
        <v>2006/07</v>
      </c>
      <c r="G34" s="292" t="str">
        <f>RAW_DATA_INPUTS!F346</f>
        <v>2007/08</v>
      </c>
      <c r="H34" s="292" t="str">
        <f>RAW_DATA_INPUTS!G346</f>
        <v>2008/09</v>
      </c>
      <c r="I34" s="292" t="str">
        <f>RAW_DATA_INPUTS!H346</f>
        <v>2009/10</v>
      </c>
      <c r="J34" s="292" t="str">
        <f>RAW_DATA_INPUTS!I346</f>
        <v>2010/11</v>
      </c>
      <c r="K34" s="292" t="str">
        <f>RAW_DATA_INPUTS!J346</f>
        <v>2011/12</v>
      </c>
      <c r="L34" s="292" t="str">
        <f>RAW_DATA_INPUTS!K346</f>
        <v>2012/13</v>
      </c>
      <c r="M34" s="292" t="str">
        <f>RAW_DATA_INPUTS!L346</f>
        <v>2013/14</v>
      </c>
      <c r="N34" s="292" t="str">
        <f>RAW_DATA_INPUTS!M346</f>
        <v>2014/15</v>
      </c>
      <c r="O34" s="292" t="str">
        <f>RAW_DATA_INPUTS!N346</f>
        <v>2015/16</v>
      </c>
      <c r="P34" s="292" t="str">
        <f>RAW_DATA_INPUTS!O346</f>
        <v>2016/17</v>
      </c>
      <c r="Q34" s="292" t="str">
        <f>RAW_DATA_INPUTS!P346</f>
        <v>2017/18</v>
      </c>
      <c r="R34" s="292" t="str">
        <f>RAW_DATA_INPUTS!Q346</f>
        <v>2018/19</v>
      </c>
      <c r="S34" s="292" t="str">
        <f>RAW_DATA_INPUTS!R346</f>
        <v>2019/20</v>
      </c>
      <c r="T34" s="292" t="str">
        <f>RAW_DATA_INPUTS!S346</f>
        <v>2020/21</v>
      </c>
      <c r="U34" s="292" t="str">
        <f>RAW_DATA_INPUTS!T346</f>
        <v>2021/22</v>
      </c>
      <c r="V34" s="292" t="str">
        <f>RAW_DATA_INPUTS!U346</f>
        <v>2022/23</v>
      </c>
      <c r="W34" s="292" t="str">
        <f>RAW_DATA_INPUTS!V346</f>
        <v>2023/24</v>
      </c>
      <c r="X34" s="292" t="str">
        <f>RAW_DATA_INPUTS!W346</f>
        <v>2024/25</v>
      </c>
      <c r="Y34" s="292" t="str">
        <f>RAW_DATA_INPUTS!X346</f>
        <v>2025/26</v>
      </c>
      <c r="Z34" s="292" t="str">
        <f>RAW_DATA_INPUTS!Y346</f>
        <v>2026/27</v>
      </c>
      <c r="AA34" s="292" t="str">
        <f>RAW_DATA_INPUTS!Z346</f>
        <v>2027/28</v>
      </c>
      <c r="AB34" s="292" t="str">
        <f>RAW_DATA_INPUTS!AA346</f>
        <v>2028/29</v>
      </c>
      <c r="AC34" s="292" t="str">
        <f>RAW_DATA_INPUTS!AB346</f>
        <v>2029/30</v>
      </c>
    </row>
    <row r="35" spans="2:29">
      <c r="C35" s="211" t="s">
        <v>72</v>
      </c>
      <c r="D35" s="294">
        <f>INDEX(D41:D43,$B$41)</f>
        <v>4133670.5</v>
      </c>
      <c r="E35" s="294">
        <f t="shared" ref="E35:AC35" si="2">INDEX(E41:E43,$B$41)</f>
        <v>4085271.436729731</v>
      </c>
      <c r="F35" s="294">
        <f t="shared" si="2"/>
        <v>4047195.5</v>
      </c>
      <c r="G35" s="294">
        <f t="shared" si="2"/>
        <v>4028055.5</v>
      </c>
      <c r="H35" s="294">
        <f t="shared" si="2"/>
        <v>4016161.5</v>
      </c>
      <c r="I35" s="294">
        <f t="shared" si="2"/>
        <v>4036364.5</v>
      </c>
      <c r="J35" s="294">
        <f t="shared" si="2"/>
        <v>4074368</v>
      </c>
      <c r="K35" s="294">
        <f t="shared" si="2"/>
        <v>4150277.5</v>
      </c>
      <c r="L35" s="294">
        <f t="shared" si="2"/>
        <v>4247394.5</v>
      </c>
      <c r="M35" s="294">
        <f t="shared" si="2"/>
        <v>4359000</v>
      </c>
      <c r="N35" s="294">
        <f t="shared" si="2"/>
        <v>4463434</v>
      </c>
      <c r="O35" s="294">
        <f t="shared" si="2"/>
        <v>4574041.5</v>
      </c>
      <c r="P35" s="294">
        <f t="shared" si="2"/>
        <v>4659421</v>
      </c>
      <c r="Q35" s="294">
        <f t="shared" si="2"/>
        <v>4715388.5</v>
      </c>
      <c r="R35" s="294">
        <f t="shared" si="2"/>
        <v>4733161</v>
      </c>
      <c r="S35" s="294">
        <f t="shared" si="2"/>
        <v>4722230.558806696</v>
      </c>
      <c r="T35" s="294">
        <f t="shared" si="2"/>
        <v>4715678.2151107499</v>
      </c>
      <c r="U35" s="294">
        <f t="shared" si="2"/>
        <v>4686212.6716877213</v>
      </c>
      <c r="V35" s="294">
        <f t="shared" si="2"/>
        <v>4650038.1997871175</v>
      </c>
      <c r="W35" s="294">
        <f t="shared" si="2"/>
        <v>4613506.2415555622</v>
      </c>
      <c r="X35" s="294">
        <f t="shared" si="2"/>
        <v>4594107.3525180714</v>
      </c>
      <c r="Y35" s="294">
        <f t="shared" si="2"/>
        <v>4582094.1329778135</v>
      </c>
      <c r="Z35" s="294">
        <f t="shared" si="2"/>
        <v>4569288.0433858866</v>
      </c>
      <c r="AA35" s="294">
        <f t="shared" si="2"/>
        <v>4553997.8304746542</v>
      </c>
      <c r="AB35" s="294">
        <f t="shared" si="2"/>
        <v>4555690.8707873952</v>
      </c>
      <c r="AC35" s="294">
        <f t="shared" si="2"/>
        <v>4546912.262777702</v>
      </c>
    </row>
    <row r="36" spans="2:29">
      <c r="C36" s="211" t="s">
        <v>1414</v>
      </c>
      <c r="D36" s="294">
        <f>INDEX(D45:D47,$B$45)</f>
        <v>1783139.5</v>
      </c>
      <c r="E36" s="294">
        <f t="shared" ref="E36:AC36" si="3">INDEX(E45:E47,$B$45)</f>
        <v>1758000.0007601124</v>
      </c>
      <c r="F36" s="294">
        <f t="shared" si="3"/>
        <v>1722930</v>
      </c>
      <c r="G36" s="294">
        <f t="shared" si="3"/>
        <v>1701531</v>
      </c>
      <c r="H36" s="294">
        <f t="shared" si="3"/>
        <v>1691158</v>
      </c>
      <c r="I36" s="294">
        <f t="shared" si="3"/>
        <v>1680949</v>
      </c>
      <c r="J36" s="294">
        <f t="shared" si="3"/>
        <v>1672689.5</v>
      </c>
      <c r="K36" s="294">
        <f t="shared" si="3"/>
        <v>1641887</v>
      </c>
      <c r="L36" s="294">
        <f t="shared" si="3"/>
        <v>1612821</v>
      </c>
      <c r="M36" s="294">
        <f t="shared" si="3"/>
        <v>1587472</v>
      </c>
      <c r="N36" s="294">
        <f t="shared" si="3"/>
        <v>1595949</v>
      </c>
      <c r="O36" s="294">
        <f t="shared" si="3"/>
        <v>1630717</v>
      </c>
      <c r="P36" s="294">
        <f t="shared" si="3"/>
        <v>1678899</v>
      </c>
      <c r="Q36" s="294">
        <f t="shared" si="3"/>
        <v>1714907</v>
      </c>
      <c r="R36" s="294">
        <f t="shared" si="3"/>
        <v>1756029</v>
      </c>
      <c r="S36" s="294">
        <f t="shared" si="3"/>
        <v>1815906.2027563339</v>
      </c>
      <c r="T36" s="294">
        <f t="shared" si="3"/>
        <v>1857054.0447136466</v>
      </c>
      <c r="U36" s="294">
        <f t="shared" si="3"/>
        <v>1887900.5969985167</v>
      </c>
      <c r="V36" s="294">
        <f t="shared" si="3"/>
        <v>1905971.579135444</v>
      </c>
      <c r="W36" s="294">
        <f t="shared" si="3"/>
        <v>1927218.3197986097</v>
      </c>
      <c r="X36" s="294">
        <f t="shared" si="3"/>
        <v>1919475.7032980411</v>
      </c>
      <c r="Y36" s="294">
        <f t="shared" si="3"/>
        <v>1891753.4679500838</v>
      </c>
      <c r="Z36" s="294">
        <f t="shared" si="3"/>
        <v>1864512.8853194497</v>
      </c>
      <c r="AA36" s="294">
        <f t="shared" si="3"/>
        <v>1857263.3749360507</v>
      </c>
      <c r="AB36" s="294">
        <f t="shared" si="3"/>
        <v>1840483.9903530208</v>
      </c>
      <c r="AC36" s="294">
        <f t="shared" si="3"/>
        <v>1832826.0622119121</v>
      </c>
    </row>
    <row r="37" spans="2:29">
      <c r="C37" s="211" t="s">
        <v>1432</v>
      </c>
      <c r="D37" s="294">
        <f>INDEX(D49:D51,$B$49)</f>
        <v>1170159</v>
      </c>
      <c r="E37" s="294">
        <f t="shared" ref="E37:AC37" si="4">INDEX(E49:E51,$B$49)</f>
        <v>1185802.5625101563</v>
      </c>
      <c r="F37" s="294">
        <f t="shared" si="4"/>
        <v>1189358</v>
      </c>
      <c r="G37" s="294">
        <f t="shared" si="4"/>
        <v>1166918.5</v>
      </c>
      <c r="H37" s="294">
        <f t="shared" si="4"/>
        <v>1146150</v>
      </c>
      <c r="I37" s="294">
        <f t="shared" si="4"/>
        <v>1133977</v>
      </c>
      <c r="J37" s="294">
        <f t="shared" si="4"/>
        <v>1116342.5</v>
      </c>
      <c r="K37" s="294">
        <f t="shared" si="4"/>
        <v>1120567</v>
      </c>
      <c r="L37" s="294">
        <f t="shared" si="4"/>
        <v>1117099</v>
      </c>
      <c r="M37" s="294">
        <f t="shared" si="4"/>
        <v>1099417.5</v>
      </c>
      <c r="N37" s="294">
        <f t="shared" si="4"/>
        <v>1081078</v>
      </c>
      <c r="O37" s="294">
        <f t="shared" si="4"/>
        <v>1057483</v>
      </c>
      <c r="P37" s="294">
        <f t="shared" si="4"/>
        <v>1041875</v>
      </c>
      <c r="Q37" s="294">
        <f t="shared" si="4"/>
        <v>1053705</v>
      </c>
      <c r="R37" s="294">
        <f t="shared" si="4"/>
        <v>1086744</v>
      </c>
      <c r="S37" s="294">
        <f t="shared" si="4"/>
        <v>1114919.5709670798</v>
      </c>
      <c r="T37" s="294">
        <f t="shared" si="4"/>
        <v>1137337.6739857208</v>
      </c>
      <c r="U37" s="294">
        <f t="shared" si="4"/>
        <v>1169228.8132774255</v>
      </c>
      <c r="V37" s="294">
        <f t="shared" si="4"/>
        <v>1213020.4426796213</v>
      </c>
      <c r="W37" s="294">
        <f t="shared" si="4"/>
        <v>1232637.6439917486</v>
      </c>
      <c r="X37" s="294">
        <f t="shared" si="4"/>
        <v>1239007.8590816509</v>
      </c>
      <c r="Y37" s="294">
        <f t="shared" si="4"/>
        <v>1260220.5972151414</v>
      </c>
      <c r="Z37" s="294">
        <f t="shared" si="4"/>
        <v>1270504.473197314</v>
      </c>
      <c r="AA37" s="294">
        <f t="shared" si="4"/>
        <v>1251394.0877581004</v>
      </c>
      <c r="AB37" s="294">
        <f t="shared" si="4"/>
        <v>1225022.0206584639</v>
      </c>
      <c r="AC37" s="294">
        <f t="shared" si="4"/>
        <v>1216555.8979985134</v>
      </c>
    </row>
    <row r="38" spans="2:29">
      <c r="C38" s="211" t="s">
        <v>1447</v>
      </c>
      <c r="D38" s="294">
        <f>INDEX(D53:D55,$B$53)</f>
        <v>355184.5</v>
      </c>
      <c r="E38" s="294">
        <f t="shared" ref="E38:AC38" si="5">INDEX(E53:E55,$B$53)</f>
        <v>361355</v>
      </c>
      <c r="F38" s="294">
        <f t="shared" si="5"/>
        <v>370116</v>
      </c>
      <c r="G38" s="294">
        <f t="shared" si="5"/>
        <v>380453</v>
      </c>
      <c r="H38" s="294">
        <f t="shared" si="5"/>
        <v>394342</v>
      </c>
      <c r="I38" s="294">
        <f t="shared" si="5"/>
        <v>412859.5</v>
      </c>
      <c r="J38" s="294">
        <f t="shared" si="5"/>
        <v>423222</v>
      </c>
      <c r="K38" s="294">
        <f t="shared" si="5"/>
        <v>423232.5</v>
      </c>
      <c r="L38" s="294">
        <f t="shared" si="5"/>
        <v>428860</v>
      </c>
      <c r="M38" s="294">
        <f t="shared" si="5"/>
        <v>439034.5</v>
      </c>
      <c r="N38" s="294">
        <f t="shared" si="5"/>
        <v>442836.5</v>
      </c>
      <c r="O38" s="294">
        <f t="shared" si="5"/>
        <v>433870.5</v>
      </c>
      <c r="P38" s="294">
        <f t="shared" si="5"/>
        <v>424809</v>
      </c>
      <c r="Q38" s="294">
        <f t="shared" si="5"/>
        <v>408030</v>
      </c>
      <c r="R38" s="294">
        <f t="shared" si="5"/>
        <v>402945</v>
      </c>
      <c r="S38" s="294">
        <f t="shared" si="5"/>
        <v>397605.38014849328</v>
      </c>
      <c r="T38" s="294">
        <f t="shared" si="5"/>
        <v>398339.95877486246</v>
      </c>
      <c r="U38" s="294">
        <f t="shared" si="5"/>
        <v>404382.27058098878</v>
      </c>
      <c r="V38" s="294">
        <f t="shared" si="5"/>
        <v>416738.35273218143</v>
      </c>
      <c r="W38" s="294">
        <f t="shared" si="5"/>
        <v>429243.76735794864</v>
      </c>
      <c r="X38" s="294">
        <f t="shared" si="5"/>
        <v>442451.95014119399</v>
      </c>
      <c r="Y38" s="294">
        <f t="shared" si="5"/>
        <v>452088.21147975978</v>
      </c>
      <c r="Z38" s="294">
        <f t="shared" si="5"/>
        <v>460191.87588370714</v>
      </c>
      <c r="AA38" s="294">
        <f t="shared" si="5"/>
        <v>468101.06615634781</v>
      </c>
      <c r="AB38" s="294">
        <f t="shared" si="5"/>
        <v>474523.81371529249</v>
      </c>
      <c r="AC38" s="294">
        <f t="shared" si="5"/>
        <v>478456.52402206976</v>
      </c>
    </row>
    <row r="39" spans="2:29">
      <c r="D39" s="295"/>
      <c r="E39" s="295"/>
      <c r="F39" s="295"/>
      <c r="G39" s="295"/>
      <c r="H39" s="295"/>
      <c r="I39" s="295"/>
      <c r="J39" s="295"/>
      <c r="K39" s="295"/>
      <c r="L39" s="295"/>
      <c r="M39" s="295"/>
      <c r="N39" s="295"/>
      <c r="O39" s="295"/>
      <c r="P39" s="295"/>
      <c r="Q39" s="295"/>
      <c r="R39" s="295"/>
      <c r="S39" s="295"/>
      <c r="T39" s="295"/>
      <c r="U39" s="295"/>
      <c r="V39" s="295"/>
      <c r="W39" s="295"/>
      <c r="X39" s="295"/>
      <c r="Y39" s="295"/>
    </row>
    <row r="40" spans="2:29">
      <c r="D40" s="295"/>
      <c r="E40" s="295"/>
      <c r="F40" s="295"/>
      <c r="G40" s="295"/>
      <c r="H40" s="295"/>
      <c r="I40" s="295"/>
      <c r="J40" s="295"/>
      <c r="K40" s="295"/>
      <c r="L40" s="295"/>
      <c r="M40" s="295"/>
      <c r="N40" s="295"/>
      <c r="O40" s="295"/>
      <c r="P40" s="295"/>
      <c r="Q40" s="295"/>
      <c r="R40" s="295"/>
      <c r="S40" s="295"/>
      <c r="T40" s="295"/>
      <c r="U40" s="295"/>
      <c r="V40" s="295"/>
      <c r="W40" s="295"/>
      <c r="X40" s="295"/>
      <c r="Y40" s="295"/>
    </row>
    <row r="41" spans="2:29">
      <c r="B41">
        <v>2</v>
      </c>
      <c r="C41" s="130" t="str">
        <f>RAW_DATA_INPUTS!B365</f>
        <v>Primary age Pupils (FTE) Low</v>
      </c>
      <c r="D41" s="296">
        <f>RAW_DATA_INPUTS!C365</f>
        <v>4133670.5</v>
      </c>
      <c r="E41" s="296">
        <f>RAW_DATA_INPUTS!D365</f>
        <v>4085271.436729731</v>
      </c>
      <c r="F41" s="296">
        <f>RAW_DATA_INPUTS!E365</f>
        <v>4047195.5</v>
      </c>
      <c r="G41" s="296">
        <f>RAW_DATA_INPUTS!F365</f>
        <v>4028055.5</v>
      </c>
      <c r="H41" s="296">
        <f>RAW_DATA_INPUTS!G365</f>
        <v>4016161.5</v>
      </c>
      <c r="I41" s="296">
        <f>RAW_DATA_INPUTS!H365</f>
        <v>4036364.5</v>
      </c>
      <c r="J41" s="296">
        <f>RAW_DATA_INPUTS!I365</f>
        <v>4074368</v>
      </c>
      <c r="K41" s="296">
        <f>RAW_DATA_INPUTS!J365</f>
        <v>4150277.5</v>
      </c>
      <c r="L41" s="296">
        <f>RAW_DATA_INPUTS!K365</f>
        <v>4247394.5</v>
      </c>
      <c r="M41" s="296">
        <f>RAW_DATA_INPUTS!L365</f>
        <v>4359000</v>
      </c>
      <c r="N41" s="296">
        <f>RAW_DATA_INPUTS!M365</f>
        <v>4463434</v>
      </c>
      <c r="O41" s="296">
        <f>RAW_DATA_INPUTS!N365</f>
        <v>4574041.5</v>
      </c>
      <c r="P41" s="296">
        <f>RAW_DATA_INPUTS!O365</f>
        <v>4659421</v>
      </c>
      <c r="Q41" s="296">
        <f>RAW_DATA_INPUTS!P365</f>
        <v>4715388.5</v>
      </c>
      <c r="R41" s="296">
        <f>RAW_DATA_INPUTS!Q365</f>
        <v>4733161</v>
      </c>
      <c r="S41" s="296">
        <f>RAW_DATA_INPUTS!R365</f>
        <v>4719885.4287739517</v>
      </c>
      <c r="T41" s="296">
        <f>RAW_DATA_INPUTS!S365</f>
        <v>4708456.0881976848</v>
      </c>
      <c r="U41" s="296">
        <f>RAW_DATA_INPUTS!T365</f>
        <v>4667337.1475077039</v>
      </c>
      <c r="V41" s="296">
        <f>RAW_DATA_INPUTS!U365</f>
        <v>4604754.8869483098</v>
      </c>
      <c r="W41" s="296">
        <f>RAW_DATA_INPUTS!V365</f>
        <v>4530516.4435311677</v>
      </c>
      <c r="X41" s="296">
        <f>RAW_DATA_INPUTS!W365</f>
        <v>4463861.498651267</v>
      </c>
      <c r="Y41" s="296">
        <f>RAW_DATA_INPUTS!X365</f>
        <v>4397866.9963755002</v>
      </c>
      <c r="Z41" s="296">
        <f>RAW_DATA_INPUTS!Y365</f>
        <v>4325114.3173360582</v>
      </c>
      <c r="AA41" s="296">
        <f>RAW_DATA_INPUTS!Z365</f>
        <v>4244552.0581349144</v>
      </c>
      <c r="AB41" s="296">
        <f>RAW_DATA_INPUTS!AA365</f>
        <v>4179480.8081893092</v>
      </c>
      <c r="AC41" s="296">
        <f>RAW_DATA_INPUTS!AB365</f>
        <v>4116199.2047552327</v>
      </c>
    </row>
    <row r="42" spans="2:29">
      <c r="C42" s="130" t="str">
        <f>RAW_DATA_INPUTS!B347</f>
        <v>Primary age Pupils (FTE) Central</v>
      </c>
      <c r="D42" s="296">
        <f>RAW_DATA_INPUTS!C347</f>
        <v>4133670.5</v>
      </c>
      <c r="E42" s="296">
        <f>RAW_DATA_INPUTS!D347</f>
        <v>4085271.436729731</v>
      </c>
      <c r="F42" s="296">
        <f>RAW_DATA_INPUTS!E347</f>
        <v>4047195.5</v>
      </c>
      <c r="G42" s="296">
        <f>RAW_DATA_INPUTS!F347</f>
        <v>4028055.5</v>
      </c>
      <c r="H42" s="296">
        <f>RAW_DATA_INPUTS!G347</f>
        <v>4016161.5</v>
      </c>
      <c r="I42" s="296">
        <f>RAW_DATA_INPUTS!H347</f>
        <v>4036364.5</v>
      </c>
      <c r="J42" s="296">
        <f>RAW_DATA_INPUTS!I347</f>
        <v>4074368</v>
      </c>
      <c r="K42" s="296">
        <f>RAW_DATA_INPUTS!J347</f>
        <v>4150277.5</v>
      </c>
      <c r="L42" s="296">
        <f>RAW_DATA_INPUTS!K347</f>
        <v>4247394.5</v>
      </c>
      <c r="M42" s="296">
        <f>RAW_DATA_INPUTS!L347</f>
        <v>4359000</v>
      </c>
      <c r="N42" s="296">
        <f>RAW_DATA_INPUTS!M347</f>
        <v>4463434</v>
      </c>
      <c r="O42" s="296">
        <f>RAW_DATA_INPUTS!N347</f>
        <v>4574041.5</v>
      </c>
      <c r="P42" s="296">
        <f>RAW_DATA_INPUTS!O347</f>
        <v>4659421</v>
      </c>
      <c r="Q42" s="296">
        <f>RAW_DATA_INPUTS!P347</f>
        <v>4715388.5</v>
      </c>
      <c r="R42" s="296">
        <f>RAW_DATA_INPUTS!Q347</f>
        <v>4733161</v>
      </c>
      <c r="S42" s="296">
        <f>RAW_DATA_INPUTS!R347</f>
        <v>4722230.558806696</v>
      </c>
      <c r="T42" s="296">
        <f>RAW_DATA_INPUTS!S347</f>
        <v>4715678.2151107499</v>
      </c>
      <c r="U42" s="296">
        <f>RAW_DATA_INPUTS!T347</f>
        <v>4686212.6716877213</v>
      </c>
      <c r="V42" s="296">
        <f>RAW_DATA_INPUTS!U347</f>
        <v>4650038.1997871175</v>
      </c>
      <c r="W42" s="296">
        <f>RAW_DATA_INPUTS!V347</f>
        <v>4613506.2415555622</v>
      </c>
      <c r="X42" s="296">
        <f>RAW_DATA_INPUTS!W347</f>
        <v>4594107.3525180714</v>
      </c>
      <c r="Y42" s="296">
        <f>RAW_DATA_INPUTS!X347</f>
        <v>4582094.1329778135</v>
      </c>
      <c r="Z42" s="296">
        <f>RAW_DATA_INPUTS!Y347</f>
        <v>4569288.0433858866</v>
      </c>
      <c r="AA42" s="296">
        <f>RAW_DATA_INPUTS!Z347</f>
        <v>4553997.8304746542</v>
      </c>
      <c r="AB42" s="296">
        <f>RAW_DATA_INPUTS!AA347</f>
        <v>4555690.8707873952</v>
      </c>
      <c r="AC42" s="296">
        <f>RAW_DATA_INPUTS!AB347</f>
        <v>4546912.262777702</v>
      </c>
    </row>
    <row r="43" spans="2:29">
      <c r="C43" s="130" t="str">
        <f>RAW_DATA_INPUTS!B356</f>
        <v>Primary age Pupils (FTE) High</v>
      </c>
      <c r="D43" s="296">
        <f>RAW_DATA_INPUTS!C356</f>
        <v>4133670.5</v>
      </c>
      <c r="E43" s="296">
        <f>RAW_DATA_INPUTS!D356</f>
        <v>4085271.436729731</v>
      </c>
      <c r="F43" s="296">
        <f>RAW_DATA_INPUTS!E356</f>
        <v>4047195.5</v>
      </c>
      <c r="G43" s="296">
        <f>RAW_DATA_INPUTS!F356</f>
        <v>4028055.5</v>
      </c>
      <c r="H43" s="296">
        <f>RAW_DATA_INPUTS!G356</f>
        <v>4016161.5</v>
      </c>
      <c r="I43" s="296">
        <f>RAW_DATA_INPUTS!H356</f>
        <v>4036364.5</v>
      </c>
      <c r="J43" s="296">
        <f>RAW_DATA_INPUTS!I356</f>
        <v>4074368</v>
      </c>
      <c r="K43" s="296">
        <f>RAW_DATA_INPUTS!J356</f>
        <v>4150277.5</v>
      </c>
      <c r="L43" s="296">
        <f>RAW_DATA_INPUTS!K356</f>
        <v>4247394.5</v>
      </c>
      <c r="M43" s="296">
        <f>RAW_DATA_INPUTS!L356</f>
        <v>4359000</v>
      </c>
      <c r="N43" s="296">
        <f>RAW_DATA_INPUTS!M356</f>
        <v>4463434</v>
      </c>
      <c r="O43" s="296">
        <f>RAW_DATA_INPUTS!N356</f>
        <v>4574041.5</v>
      </c>
      <c r="P43" s="296">
        <f>RAW_DATA_INPUTS!O356</f>
        <v>4659421</v>
      </c>
      <c r="Q43" s="296">
        <f>RAW_DATA_INPUTS!P356</f>
        <v>4715388.5</v>
      </c>
      <c r="R43" s="296">
        <f>RAW_DATA_INPUTS!Q356</f>
        <v>4733161</v>
      </c>
      <c r="S43" s="296">
        <f>RAW_DATA_INPUTS!R356</f>
        <v>4724488.9136831267</v>
      </c>
      <c r="T43" s="296">
        <f>RAW_DATA_INPUTS!S356</f>
        <v>4722160.8713114578</v>
      </c>
      <c r="U43" s="296">
        <f>RAW_DATA_INPUTS!T356</f>
        <v>4701909.7389318068</v>
      </c>
      <c r="V43" s="296">
        <f>RAW_DATA_INPUTS!U356</f>
        <v>4685689.9507615454</v>
      </c>
      <c r="W43" s="296">
        <f>RAW_DATA_INPUTS!V356</f>
        <v>4677769.9601522144</v>
      </c>
      <c r="X43" s="296">
        <f>RAW_DATA_INPUTS!W356</f>
        <v>4695616.4988300661</v>
      </c>
      <c r="Y43" s="296">
        <f>RAW_DATA_INPUTS!X356</f>
        <v>4728120.8504833309</v>
      </c>
      <c r="Z43" s="296">
        <f>RAW_DATA_INPUTS!Y356</f>
        <v>4765624.8866419028</v>
      </c>
      <c r="AA43" s="296">
        <f>RAW_DATA_INPUTS!Z356</f>
        <v>4802610.6940278672</v>
      </c>
      <c r="AB43" s="296">
        <f>RAW_DATA_INPUTS!AA356</f>
        <v>4853993.9280289924</v>
      </c>
      <c r="AC43" s="296">
        <f>RAW_DATA_INPUTS!AB356</f>
        <v>4883610.4517973773</v>
      </c>
    </row>
    <row r="44" spans="2:29">
      <c r="D44" s="295"/>
      <c r="E44" s="295"/>
      <c r="F44" s="295"/>
      <c r="G44" s="295"/>
      <c r="H44" s="295"/>
      <c r="I44" s="295"/>
      <c r="J44" s="295"/>
      <c r="K44" s="295"/>
      <c r="L44" s="295"/>
      <c r="M44" s="295"/>
      <c r="N44" s="295"/>
      <c r="O44" s="295"/>
      <c r="P44" s="295"/>
      <c r="Q44" s="295"/>
      <c r="R44" s="295"/>
      <c r="S44" s="295"/>
      <c r="T44" s="295"/>
      <c r="U44" s="295"/>
      <c r="V44" s="295"/>
      <c r="W44" s="295"/>
      <c r="X44" s="295"/>
      <c r="Y44" s="295"/>
    </row>
    <row r="45" spans="2:29">
      <c r="B45">
        <v>2</v>
      </c>
      <c r="C45" s="130" t="str">
        <f>RAW_DATA_INPUTS!B366</f>
        <v>Pupils FTE Years 7-9 Low</v>
      </c>
      <c r="D45" s="296">
        <f>RAW_DATA_INPUTS!C366</f>
        <v>1783139.5</v>
      </c>
      <c r="E45" s="296">
        <f>RAW_DATA_INPUTS!D366</f>
        <v>1758000.0007601124</v>
      </c>
      <c r="F45" s="296">
        <f>RAW_DATA_INPUTS!E366</f>
        <v>1722930</v>
      </c>
      <c r="G45" s="296">
        <f>RAW_DATA_INPUTS!F366</f>
        <v>1701531</v>
      </c>
      <c r="H45" s="296">
        <f>RAW_DATA_INPUTS!G366</f>
        <v>1691158</v>
      </c>
      <c r="I45" s="296">
        <f>RAW_DATA_INPUTS!H366</f>
        <v>1680949</v>
      </c>
      <c r="J45" s="296">
        <f>RAW_DATA_INPUTS!I366</f>
        <v>1672689.5</v>
      </c>
      <c r="K45" s="296">
        <f>RAW_DATA_INPUTS!J366</f>
        <v>1641887</v>
      </c>
      <c r="L45" s="296">
        <f>RAW_DATA_INPUTS!K366</f>
        <v>1612821</v>
      </c>
      <c r="M45" s="296">
        <f>RAW_DATA_INPUTS!L366</f>
        <v>1587472</v>
      </c>
      <c r="N45" s="296">
        <f>RAW_DATA_INPUTS!M366</f>
        <v>1595949</v>
      </c>
      <c r="O45" s="296">
        <f>RAW_DATA_INPUTS!N366</f>
        <v>1630717</v>
      </c>
      <c r="P45" s="296">
        <f>RAW_DATA_INPUTS!O366</f>
        <v>1678899</v>
      </c>
      <c r="Q45" s="296">
        <f>RAW_DATA_INPUTS!P366</f>
        <v>1714907</v>
      </c>
      <c r="R45" s="296">
        <f>RAW_DATA_INPUTS!Q366</f>
        <v>1756029</v>
      </c>
      <c r="S45" s="296">
        <f>RAW_DATA_INPUTS!R366</f>
        <v>1815663.6936278478</v>
      </c>
      <c r="T45" s="296">
        <f>RAW_DATA_INPUTS!S366</f>
        <v>1856563.5513702664</v>
      </c>
      <c r="U45" s="296">
        <f>RAW_DATA_INPUTS!T366</f>
        <v>1887158.1612145477</v>
      </c>
      <c r="V45" s="296">
        <f>RAW_DATA_INPUTS!U366</f>
        <v>1904991.593392333</v>
      </c>
      <c r="W45" s="296">
        <f>RAW_DATA_INPUTS!V366</f>
        <v>1926052.4391281956</v>
      </c>
      <c r="X45" s="296">
        <f>RAW_DATA_INPUTS!W366</f>
        <v>1918073.0826607461</v>
      </c>
      <c r="Y45" s="296">
        <f>RAW_DATA_INPUTS!X366</f>
        <v>1889131.0572899247</v>
      </c>
      <c r="Z45" s="296">
        <f>RAW_DATA_INPUTS!Y366</f>
        <v>1860177.7872957196</v>
      </c>
      <c r="AA45" s="296">
        <f>RAW_DATA_INPUTS!Z366</f>
        <v>1850794.5967762026</v>
      </c>
      <c r="AB45" s="296">
        <f>RAW_DATA_INPUTS!AA366</f>
        <v>1829387.6122172631</v>
      </c>
      <c r="AC45" s="296">
        <f>RAW_DATA_INPUTS!AB366</f>
        <v>1801394.7114828085</v>
      </c>
    </row>
    <row r="46" spans="2:29">
      <c r="C46" s="130" t="str">
        <f>RAW_DATA_INPUTS!B348</f>
        <v>Pupils FTE Years 7-9 Central</v>
      </c>
      <c r="D46" s="296">
        <f>RAW_DATA_INPUTS!C348</f>
        <v>1783139.5</v>
      </c>
      <c r="E46" s="296">
        <f>RAW_DATA_INPUTS!D348</f>
        <v>1758000.0007601124</v>
      </c>
      <c r="F46" s="296">
        <f>RAW_DATA_INPUTS!E348</f>
        <v>1722930</v>
      </c>
      <c r="G46" s="296">
        <f>RAW_DATA_INPUTS!F348</f>
        <v>1701531</v>
      </c>
      <c r="H46" s="296">
        <f>RAW_DATA_INPUTS!G348</f>
        <v>1691158</v>
      </c>
      <c r="I46" s="296">
        <f>RAW_DATA_INPUTS!H348</f>
        <v>1680949</v>
      </c>
      <c r="J46" s="296">
        <f>RAW_DATA_INPUTS!I348</f>
        <v>1672689.5</v>
      </c>
      <c r="K46" s="296">
        <f>RAW_DATA_INPUTS!J348</f>
        <v>1641887</v>
      </c>
      <c r="L46" s="296">
        <f>RAW_DATA_INPUTS!K348</f>
        <v>1612821</v>
      </c>
      <c r="M46" s="296">
        <f>RAW_DATA_INPUTS!L348</f>
        <v>1587472</v>
      </c>
      <c r="N46" s="296">
        <f>RAW_DATA_INPUTS!M348</f>
        <v>1595949</v>
      </c>
      <c r="O46" s="296">
        <f>RAW_DATA_INPUTS!N348</f>
        <v>1630717</v>
      </c>
      <c r="P46" s="296">
        <f>RAW_DATA_INPUTS!O348</f>
        <v>1678899</v>
      </c>
      <c r="Q46" s="296">
        <f>RAW_DATA_INPUTS!P348</f>
        <v>1714907</v>
      </c>
      <c r="R46" s="296">
        <f>RAW_DATA_INPUTS!Q348</f>
        <v>1756029</v>
      </c>
      <c r="S46" s="296">
        <f>RAW_DATA_INPUTS!R348</f>
        <v>1815906.2027563339</v>
      </c>
      <c r="T46" s="296">
        <f>RAW_DATA_INPUTS!S348</f>
        <v>1857054.0447136466</v>
      </c>
      <c r="U46" s="296">
        <f>RAW_DATA_INPUTS!T348</f>
        <v>1887900.5969985167</v>
      </c>
      <c r="V46" s="296">
        <f>RAW_DATA_INPUTS!U348</f>
        <v>1905971.579135444</v>
      </c>
      <c r="W46" s="296">
        <f>RAW_DATA_INPUTS!V348</f>
        <v>1927218.3197986097</v>
      </c>
      <c r="X46" s="296">
        <f>RAW_DATA_INPUTS!W348</f>
        <v>1919475.7032980411</v>
      </c>
      <c r="Y46" s="296">
        <f>RAW_DATA_INPUTS!X348</f>
        <v>1891753.4679500838</v>
      </c>
      <c r="Z46" s="296">
        <f>RAW_DATA_INPUTS!Y348</f>
        <v>1864512.8853194497</v>
      </c>
      <c r="AA46" s="296">
        <f>RAW_DATA_INPUTS!Z348</f>
        <v>1857263.3749360507</v>
      </c>
      <c r="AB46" s="296">
        <f>RAW_DATA_INPUTS!AA348</f>
        <v>1840483.9903530208</v>
      </c>
      <c r="AC46" s="296">
        <f>RAW_DATA_INPUTS!AB348</f>
        <v>1832826.0622119121</v>
      </c>
    </row>
    <row r="47" spans="2:29">
      <c r="C47" s="130" t="str">
        <f>RAW_DATA_INPUTS!B357</f>
        <v>Pupils FTE Years 7-9 High</v>
      </c>
      <c r="D47" s="296">
        <f>RAW_DATA_INPUTS!C357</f>
        <v>1783139.5</v>
      </c>
      <c r="E47" s="296">
        <f>RAW_DATA_INPUTS!D357</f>
        <v>1758000.0007601124</v>
      </c>
      <c r="F47" s="296">
        <f>RAW_DATA_INPUTS!E357</f>
        <v>1722930</v>
      </c>
      <c r="G47" s="296">
        <f>RAW_DATA_INPUTS!F357</f>
        <v>1701531</v>
      </c>
      <c r="H47" s="296">
        <f>RAW_DATA_INPUTS!G357</f>
        <v>1691158</v>
      </c>
      <c r="I47" s="296">
        <f>RAW_DATA_INPUTS!H357</f>
        <v>1680949</v>
      </c>
      <c r="J47" s="296">
        <f>RAW_DATA_INPUTS!I357</f>
        <v>1672689.5</v>
      </c>
      <c r="K47" s="296">
        <f>RAW_DATA_INPUTS!J357</f>
        <v>1641887</v>
      </c>
      <c r="L47" s="296">
        <f>RAW_DATA_INPUTS!K357</f>
        <v>1612821</v>
      </c>
      <c r="M47" s="296">
        <f>RAW_DATA_INPUTS!L357</f>
        <v>1587472</v>
      </c>
      <c r="N47" s="296">
        <f>RAW_DATA_INPUTS!M357</f>
        <v>1595949</v>
      </c>
      <c r="O47" s="296">
        <f>RAW_DATA_INPUTS!N357</f>
        <v>1630717</v>
      </c>
      <c r="P47" s="296">
        <f>RAW_DATA_INPUTS!O357</f>
        <v>1678899</v>
      </c>
      <c r="Q47" s="296">
        <f>RAW_DATA_INPUTS!P357</f>
        <v>1714907</v>
      </c>
      <c r="R47" s="296">
        <f>RAW_DATA_INPUTS!Q357</f>
        <v>1756029</v>
      </c>
      <c r="S47" s="296">
        <f>RAW_DATA_INPUTS!R357</f>
        <v>1816149.5478668434</v>
      </c>
      <c r="T47" s="296">
        <f>RAW_DATA_INPUTS!S357</f>
        <v>1857547.5425749563</v>
      </c>
      <c r="U47" s="296">
        <f>RAW_DATA_INPUTS!T357</f>
        <v>1888635.5277260905</v>
      </c>
      <c r="V47" s="296">
        <f>RAW_DATA_INPUTS!U357</f>
        <v>1906926.2410778399</v>
      </c>
      <c r="W47" s="296">
        <f>RAW_DATA_INPUTS!V357</f>
        <v>1928348.7407714447</v>
      </c>
      <c r="X47" s="296">
        <f>RAW_DATA_INPUTS!W357</f>
        <v>1920840.5017066526</v>
      </c>
      <c r="Y47" s="296">
        <f>RAW_DATA_INPUTS!X357</f>
        <v>1894312.9226368652</v>
      </c>
      <c r="Z47" s="296">
        <f>RAW_DATA_INPUTS!Y357</f>
        <v>1868770.6651666071</v>
      </c>
      <c r="AA47" s="296">
        <f>RAW_DATA_INPUTS!Z357</f>
        <v>1863640.3680438455</v>
      </c>
      <c r="AB47" s="296">
        <f>RAW_DATA_INPUTS!AA357</f>
        <v>1850667.1908408508</v>
      </c>
      <c r="AC47" s="296">
        <f>RAW_DATA_INPUTS!AB357</f>
        <v>1857991.1609256745</v>
      </c>
    </row>
    <row r="48" spans="2:29">
      <c r="D48" s="295"/>
      <c r="E48" s="295"/>
      <c r="F48" s="295"/>
      <c r="G48" s="295"/>
      <c r="H48" s="295"/>
      <c r="I48" s="295"/>
      <c r="J48" s="295"/>
      <c r="K48" s="295"/>
      <c r="L48" s="295"/>
      <c r="M48" s="295"/>
      <c r="N48" s="295"/>
      <c r="O48" s="295"/>
      <c r="P48" s="295"/>
      <c r="Q48" s="295"/>
      <c r="R48" s="295"/>
      <c r="S48" s="295"/>
      <c r="T48" s="295"/>
      <c r="U48" s="295"/>
      <c r="V48" s="295"/>
      <c r="W48" s="295"/>
      <c r="X48" s="295"/>
      <c r="Y48" s="295"/>
    </row>
    <row r="49" spans="2:29">
      <c r="B49">
        <v>2</v>
      </c>
      <c r="C49" s="130" t="str">
        <f>RAW_DATA_INPUTS!B367</f>
        <v>Pupils FTE Years 10-11 Low</v>
      </c>
      <c r="D49" s="296">
        <f>RAW_DATA_INPUTS!C367</f>
        <v>1170159</v>
      </c>
      <c r="E49" s="296">
        <f>RAW_DATA_INPUTS!D367</f>
        <v>1185802.5625101563</v>
      </c>
      <c r="F49" s="296">
        <f>RAW_DATA_INPUTS!E367</f>
        <v>1189358</v>
      </c>
      <c r="G49" s="296">
        <f>RAW_DATA_INPUTS!F367</f>
        <v>1166918.5</v>
      </c>
      <c r="H49" s="296">
        <f>RAW_DATA_INPUTS!G367</f>
        <v>1146150</v>
      </c>
      <c r="I49" s="296">
        <f>RAW_DATA_INPUTS!H367</f>
        <v>1133977</v>
      </c>
      <c r="J49" s="296">
        <f>RAW_DATA_INPUTS!I367</f>
        <v>1116342.5</v>
      </c>
      <c r="K49" s="296">
        <f>RAW_DATA_INPUTS!J367</f>
        <v>1120567</v>
      </c>
      <c r="L49" s="296">
        <f>RAW_DATA_INPUTS!K367</f>
        <v>1117099</v>
      </c>
      <c r="M49" s="296">
        <f>RAW_DATA_INPUTS!L367</f>
        <v>1099417.5</v>
      </c>
      <c r="N49" s="296">
        <f>RAW_DATA_INPUTS!M367</f>
        <v>1081078</v>
      </c>
      <c r="O49" s="296">
        <f>RAW_DATA_INPUTS!N367</f>
        <v>1057483</v>
      </c>
      <c r="P49" s="296">
        <f>RAW_DATA_INPUTS!O367</f>
        <v>1041875</v>
      </c>
      <c r="Q49" s="296">
        <f>RAW_DATA_INPUTS!P367</f>
        <v>1053705</v>
      </c>
      <c r="R49" s="296">
        <f>RAW_DATA_INPUTS!Q367</f>
        <v>1086744</v>
      </c>
      <c r="S49" s="296">
        <f>RAW_DATA_INPUTS!R367</f>
        <v>1114737.7026133467</v>
      </c>
      <c r="T49" s="296">
        <f>RAW_DATA_INPUTS!S367</f>
        <v>1137025.4156027941</v>
      </c>
      <c r="U49" s="296">
        <f>RAW_DATA_INPUTS!T367</f>
        <v>1168810.4886954317</v>
      </c>
      <c r="V49" s="296">
        <f>RAW_DATA_INPUTS!U367</f>
        <v>1212473.1800120196</v>
      </c>
      <c r="W49" s="296">
        <f>RAW_DATA_INPUTS!V367</f>
        <v>1231938.8078562743</v>
      </c>
      <c r="X49" s="296">
        <f>RAW_DATA_INPUTS!W367</f>
        <v>1238160.3034277379</v>
      </c>
      <c r="Y49" s="296">
        <f>RAW_DATA_INPUTS!X367</f>
        <v>1259284.3369446672</v>
      </c>
      <c r="Z49" s="296">
        <f>RAW_DATA_INPUTS!Y367</f>
        <v>1269514.0437611057</v>
      </c>
      <c r="AA49" s="296">
        <f>RAW_DATA_INPUTS!Z367</f>
        <v>1250238.9414465197</v>
      </c>
      <c r="AB49" s="296">
        <f>RAW_DATA_INPUTS!AA367</f>
        <v>1222669.9271451675</v>
      </c>
      <c r="AC49" s="296">
        <f>RAW_DATA_INPUTS!AB367</f>
        <v>1212639.7305782961</v>
      </c>
    </row>
    <row r="50" spans="2:29">
      <c r="C50" s="130" t="str">
        <f>RAW_DATA_INPUTS!B349</f>
        <v>Pupils FTE Years 10-11 Central</v>
      </c>
      <c r="D50" s="296">
        <f>RAW_DATA_INPUTS!C349</f>
        <v>1170159</v>
      </c>
      <c r="E50" s="296">
        <f>RAW_DATA_INPUTS!D349</f>
        <v>1185802.5625101563</v>
      </c>
      <c r="F50" s="296">
        <f>RAW_DATA_INPUTS!E349</f>
        <v>1189358</v>
      </c>
      <c r="G50" s="296">
        <f>RAW_DATA_INPUTS!F349</f>
        <v>1166918.5</v>
      </c>
      <c r="H50" s="296">
        <f>RAW_DATA_INPUTS!G349</f>
        <v>1146150</v>
      </c>
      <c r="I50" s="296">
        <f>RAW_DATA_INPUTS!H349</f>
        <v>1133977</v>
      </c>
      <c r="J50" s="296">
        <f>RAW_DATA_INPUTS!I349</f>
        <v>1116342.5</v>
      </c>
      <c r="K50" s="296">
        <f>RAW_DATA_INPUTS!J349</f>
        <v>1120567</v>
      </c>
      <c r="L50" s="296">
        <f>RAW_DATA_INPUTS!K349</f>
        <v>1117099</v>
      </c>
      <c r="M50" s="296">
        <f>RAW_DATA_INPUTS!L349</f>
        <v>1099417.5</v>
      </c>
      <c r="N50" s="296">
        <f>RAW_DATA_INPUTS!M349</f>
        <v>1081078</v>
      </c>
      <c r="O50" s="296">
        <f>RAW_DATA_INPUTS!N349</f>
        <v>1057483</v>
      </c>
      <c r="P50" s="296">
        <f>RAW_DATA_INPUTS!O349</f>
        <v>1041875</v>
      </c>
      <c r="Q50" s="296">
        <f>RAW_DATA_INPUTS!P349</f>
        <v>1053705</v>
      </c>
      <c r="R50" s="296">
        <f>RAW_DATA_INPUTS!Q349</f>
        <v>1086744</v>
      </c>
      <c r="S50" s="296">
        <f>RAW_DATA_INPUTS!R349</f>
        <v>1114919.5709670798</v>
      </c>
      <c r="T50" s="296">
        <f>RAW_DATA_INPUTS!S349</f>
        <v>1137337.6739857208</v>
      </c>
      <c r="U50" s="296">
        <f>RAW_DATA_INPUTS!T349</f>
        <v>1169228.8132774255</v>
      </c>
      <c r="V50" s="296">
        <f>RAW_DATA_INPUTS!U349</f>
        <v>1213020.4426796213</v>
      </c>
      <c r="W50" s="296">
        <f>RAW_DATA_INPUTS!V349</f>
        <v>1232637.6439917486</v>
      </c>
      <c r="X50" s="296">
        <f>RAW_DATA_INPUTS!W349</f>
        <v>1239007.8590816509</v>
      </c>
      <c r="Y50" s="296">
        <f>RAW_DATA_INPUTS!X349</f>
        <v>1260220.5972151414</v>
      </c>
      <c r="Z50" s="296">
        <f>RAW_DATA_INPUTS!Y349</f>
        <v>1270504.473197314</v>
      </c>
      <c r="AA50" s="296">
        <f>RAW_DATA_INPUTS!Z349</f>
        <v>1251394.0877581004</v>
      </c>
      <c r="AB50" s="296">
        <f>RAW_DATA_INPUTS!AA349</f>
        <v>1225022.0206584639</v>
      </c>
      <c r="AC50" s="296">
        <f>RAW_DATA_INPUTS!AB349</f>
        <v>1216555.8979985134</v>
      </c>
    </row>
    <row r="51" spans="2:29">
      <c r="C51" s="130" t="str">
        <f>RAW_DATA_INPUTS!B358</f>
        <v>Pupils FTE Years 10-11 High</v>
      </c>
      <c r="D51" s="296">
        <f>RAW_DATA_INPUTS!C358</f>
        <v>1170159</v>
      </c>
      <c r="E51" s="296">
        <f>RAW_DATA_INPUTS!D358</f>
        <v>1185802.5625101563</v>
      </c>
      <c r="F51" s="296">
        <f>RAW_DATA_INPUTS!E358</f>
        <v>1189358</v>
      </c>
      <c r="G51" s="296">
        <f>RAW_DATA_INPUTS!F358</f>
        <v>1166918.5</v>
      </c>
      <c r="H51" s="296">
        <f>RAW_DATA_INPUTS!G358</f>
        <v>1146150</v>
      </c>
      <c r="I51" s="296">
        <f>RAW_DATA_INPUTS!H358</f>
        <v>1133977</v>
      </c>
      <c r="J51" s="296">
        <f>RAW_DATA_INPUTS!I358</f>
        <v>1116342.5</v>
      </c>
      <c r="K51" s="296">
        <f>RAW_DATA_INPUTS!J358</f>
        <v>1120567</v>
      </c>
      <c r="L51" s="296">
        <f>RAW_DATA_INPUTS!K358</f>
        <v>1117099</v>
      </c>
      <c r="M51" s="296">
        <f>RAW_DATA_INPUTS!L358</f>
        <v>1099417.5</v>
      </c>
      <c r="N51" s="296">
        <f>RAW_DATA_INPUTS!M358</f>
        <v>1081078</v>
      </c>
      <c r="O51" s="296">
        <f>RAW_DATA_INPUTS!N358</f>
        <v>1057483</v>
      </c>
      <c r="P51" s="296">
        <f>RAW_DATA_INPUTS!O358</f>
        <v>1041875</v>
      </c>
      <c r="Q51" s="296">
        <f>RAW_DATA_INPUTS!P358</f>
        <v>1053705</v>
      </c>
      <c r="R51" s="296">
        <f>RAW_DATA_INPUTS!Q358</f>
        <v>1086744</v>
      </c>
      <c r="S51" s="296">
        <f>RAW_DATA_INPUTS!R358</f>
        <v>1115102.7805247502</v>
      </c>
      <c r="T51" s="296">
        <f>RAW_DATA_INPUTS!S358</f>
        <v>1137647.9602395466</v>
      </c>
      <c r="U51" s="296">
        <f>RAW_DATA_INPUTS!T358</f>
        <v>1169644.5565926766</v>
      </c>
      <c r="V51" s="296">
        <f>RAW_DATA_INPUTS!U358</f>
        <v>1213563.5050429876</v>
      </c>
      <c r="W51" s="296">
        <f>RAW_DATA_INPUTS!V358</f>
        <v>1233322.1847442288</v>
      </c>
      <c r="X51" s="296">
        <f>RAW_DATA_INPUTS!W358</f>
        <v>1239828.5370860549</v>
      </c>
      <c r="Y51" s="296">
        <f>RAW_DATA_INPUTS!X358</f>
        <v>1261122.4272041332</v>
      </c>
      <c r="Z51" s="296">
        <f>RAW_DATA_INPUTS!Y358</f>
        <v>1271455.7913962917</v>
      </c>
      <c r="AA51" s="296">
        <f>RAW_DATA_INPUTS!Z358</f>
        <v>1252493.4321294278</v>
      </c>
      <c r="AB51" s="296">
        <f>RAW_DATA_INPUTS!AA358</f>
        <v>1227293.1261073311</v>
      </c>
      <c r="AC51" s="296">
        <f>RAW_DATA_INPUTS!AB358</f>
        <v>1220378.9457937968</v>
      </c>
    </row>
    <row r="53" spans="2:29">
      <c r="B53">
        <v>2</v>
      </c>
      <c r="C53" s="130" t="str">
        <f>RAW_DATA_INPUTS!B368</f>
        <v>Pupils FTE Years 12-13 Low</v>
      </c>
      <c r="D53" s="296">
        <f>Pupils_data_scenarios!C42</f>
        <v>355184.5</v>
      </c>
      <c r="E53" s="296">
        <f>Pupils_data_scenarios!D42</f>
        <v>361355</v>
      </c>
      <c r="F53" s="296">
        <f>Pupils_data_scenarios!E42</f>
        <v>370116</v>
      </c>
      <c r="G53" s="296">
        <f>Pupils_data_scenarios!F42</f>
        <v>380453</v>
      </c>
      <c r="H53" s="296">
        <f>Pupils_data_scenarios!G42</f>
        <v>394342</v>
      </c>
      <c r="I53" s="296">
        <f>Pupils_data_scenarios!H42</f>
        <v>412859.5</v>
      </c>
      <c r="J53" s="296">
        <f>Pupils_data_scenarios!I42</f>
        <v>423222</v>
      </c>
      <c r="K53" s="296">
        <f>Pupils_data_scenarios!J42</f>
        <v>423232.5</v>
      </c>
      <c r="L53" s="296">
        <f>Pupils_data_scenarios!K42</f>
        <v>428860</v>
      </c>
      <c r="M53" s="296">
        <f>Pupils_data_scenarios!L42</f>
        <v>439034.5</v>
      </c>
      <c r="N53" s="296">
        <f>Pupils_data_scenarios!M42</f>
        <v>442836.5</v>
      </c>
      <c r="O53" s="296">
        <f>Pupils_data_scenarios!N42</f>
        <v>433870.5</v>
      </c>
      <c r="P53" s="296">
        <f>Pupils_data_scenarios!O42</f>
        <v>424809</v>
      </c>
      <c r="Q53" s="296">
        <f>Pupils_data_scenarios!P42</f>
        <v>408030</v>
      </c>
      <c r="R53" s="296">
        <f>Pupils_data_scenarios!Q42</f>
        <v>402945</v>
      </c>
      <c r="S53" s="296">
        <f>Pupils_data_scenarios!R42</f>
        <v>396335.95796214469</v>
      </c>
      <c r="T53" s="296">
        <f>Pupils_data_scenarios!S42</f>
        <v>396846.96680388867</v>
      </c>
      <c r="U53" s="296">
        <f>Pupils_data_scenarios!T42</f>
        <v>402690.52497434034</v>
      </c>
      <c r="V53" s="296">
        <f>Pupils_data_scenarios!U42</f>
        <v>414851.45291842008</v>
      </c>
      <c r="W53" s="296">
        <f>Pupils_data_scenarios!V42</f>
        <v>427165.03098556591</v>
      </c>
      <c r="X53" s="296">
        <f>Pupils_data_scenarios!W42</f>
        <v>440173.93883181078</v>
      </c>
      <c r="Y53" s="296">
        <f>Pupils_data_scenarios!X42</f>
        <v>449608.13768226065</v>
      </c>
      <c r="Z53" s="296">
        <f>Pupils_data_scenarios!Y42</f>
        <v>457496.89653140766</v>
      </c>
      <c r="AA53" s="296">
        <f>Pupils_data_scenarios!Z42</f>
        <v>465177.77658100333</v>
      </c>
      <c r="AB53" s="296">
        <f>Pupils_data_scenarios!AA42</f>
        <v>471353.70527707384</v>
      </c>
      <c r="AC53" s="296">
        <f>Pupils_data_scenarios!AB42</f>
        <v>475010.63919507834</v>
      </c>
    </row>
    <row r="54" spans="2:29">
      <c r="C54" s="130" t="str">
        <f>RAW_DATA_INPUTS!B350</f>
        <v>Pupils FTE Years 12-13 Central</v>
      </c>
      <c r="D54" s="296">
        <f>Pupils_data_scenarios!C20</f>
        <v>355184.5</v>
      </c>
      <c r="E54" s="296">
        <f>Pupils_data_scenarios!D20</f>
        <v>361355</v>
      </c>
      <c r="F54" s="296">
        <f>Pupils_data_scenarios!E20</f>
        <v>370116</v>
      </c>
      <c r="G54" s="296">
        <f>Pupils_data_scenarios!F20</f>
        <v>380453</v>
      </c>
      <c r="H54" s="296">
        <f>Pupils_data_scenarios!G20</f>
        <v>394342</v>
      </c>
      <c r="I54" s="296">
        <f>Pupils_data_scenarios!H20</f>
        <v>412859.5</v>
      </c>
      <c r="J54" s="296">
        <f>Pupils_data_scenarios!I20</f>
        <v>423222</v>
      </c>
      <c r="K54" s="296">
        <f>Pupils_data_scenarios!J20</f>
        <v>423232.5</v>
      </c>
      <c r="L54" s="296">
        <f>Pupils_data_scenarios!K20</f>
        <v>428860</v>
      </c>
      <c r="M54" s="296">
        <f>Pupils_data_scenarios!L20</f>
        <v>439034.5</v>
      </c>
      <c r="N54" s="296">
        <f>Pupils_data_scenarios!M20</f>
        <v>442836.5</v>
      </c>
      <c r="O54" s="296">
        <f>Pupils_data_scenarios!N20</f>
        <v>433870.5</v>
      </c>
      <c r="P54" s="296">
        <f>Pupils_data_scenarios!O20</f>
        <v>424809</v>
      </c>
      <c r="Q54" s="296">
        <f>Pupils_data_scenarios!P20</f>
        <v>408030</v>
      </c>
      <c r="R54" s="296">
        <f>Pupils_data_scenarios!Q20</f>
        <v>402945</v>
      </c>
      <c r="S54" s="296">
        <f>Pupils_data_scenarios!R20</f>
        <v>397605.38014849328</v>
      </c>
      <c r="T54" s="296">
        <f>Pupils_data_scenarios!S20</f>
        <v>398339.95877486246</v>
      </c>
      <c r="U54" s="296">
        <f>Pupils_data_scenarios!T20</f>
        <v>404382.27058098878</v>
      </c>
      <c r="V54" s="296">
        <f>Pupils_data_scenarios!U20</f>
        <v>416738.35273218143</v>
      </c>
      <c r="W54" s="296">
        <f>Pupils_data_scenarios!V20</f>
        <v>429243.76735794864</v>
      </c>
      <c r="X54" s="296">
        <f>Pupils_data_scenarios!W20</f>
        <v>442451.95014119399</v>
      </c>
      <c r="Y54" s="296">
        <f>Pupils_data_scenarios!X20</f>
        <v>452088.21147975978</v>
      </c>
      <c r="Z54" s="296">
        <f>Pupils_data_scenarios!Y20</f>
        <v>460191.87588370714</v>
      </c>
      <c r="AA54" s="296">
        <f>Pupils_data_scenarios!Z20</f>
        <v>468101.06615634781</v>
      </c>
      <c r="AB54" s="296">
        <f>Pupils_data_scenarios!AA20</f>
        <v>474523.81371529249</v>
      </c>
      <c r="AC54" s="296">
        <f>Pupils_data_scenarios!AB20</f>
        <v>478456.52402206976</v>
      </c>
    </row>
    <row r="55" spans="2:29">
      <c r="C55" s="130" t="str">
        <f>RAW_DATA_INPUTS!B359</f>
        <v>Pupils FTE Years 12-13 High</v>
      </c>
      <c r="D55" s="296">
        <f>Pupils_data_scenarios!C31</f>
        <v>355184.5</v>
      </c>
      <c r="E55" s="296">
        <f>Pupils_data_scenarios!D31</f>
        <v>361355</v>
      </c>
      <c r="F55" s="296">
        <f>Pupils_data_scenarios!E31</f>
        <v>370116</v>
      </c>
      <c r="G55" s="296">
        <f>Pupils_data_scenarios!F31</f>
        <v>380453</v>
      </c>
      <c r="H55" s="296">
        <f>Pupils_data_scenarios!G31</f>
        <v>394342</v>
      </c>
      <c r="I55" s="296">
        <f>Pupils_data_scenarios!H31</f>
        <v>412859.5</v>
      </c>
      <c r="J55" s="296">
        <f>Pupils_data_scenarios!I31</f>
        <v>423222</v>
      </c>
      <c r="K55" s="296">
        <f>Pupils_data_scenarios!J31</f>
        <v>423232.5</v>
      </c>
      <c r="L55" s="296">
        <f>Pupils_data_scenarios!K31</f>
        <v>428860</v>
      </c>
      <c r="M55" s="296">
        <f>Pupils_data_scenarios!L31</f>
        <v>439034.5</v>
      </c>
      <c r="N55" s="296">
        <f>Pupils_data_scenarios!M31</f>
        <v>442836.5</v>
      </c>
      <c r="O55" s="296">
        <f>Pupils_data_scenarios!N31</f>
        <v>433870.5</v>
      </c>
      <c r="P55" s="296">
        <f>Pupils_data_scenarios!O31</f>
        <v>424809</v>
      </c>
      <c r="Q55" s="296">
        <f>Pupils_data_scenarios!P31</f>
        <v>408030</v>
      </c>
      <c r="R55" s="296">
        <f>Pupils_data_scenarios!Q31</f>
        <v>402945</v>
      </c>
      <c r="S55" s="296">
        <f>Pupils_data_scenarios!R31</f>
        <v>398872.98415112082</v>
      </c>
      <c r="T55" s="296">
        <f>Pupils_data_scenarios!S31</f>
        <v>399831.48683551786</v>
      </c>
      <c r="U55" s="296">
        <f>Pupils_data_scenarios!T31</f>
        <v>406073.53336990665</v>
      </c>
      <c r="V55" s="296">
        <f>Pupils_data_scenarios!U31</f>
        <v>418623.72653115191</v>
      </c>
      <c r="W55" s="296">
        <f>Pupils_data_scenarios!V31</f>
        <v>431321.51533147518</v>
      </c>
      <c r="X55" s="296">
        <f>Pupils_data_scenarios!W31</f>
        <v>444729.91477435373</v>
      </c>
      <c r="Y55" s="296">
        <f>Pupils_data_scenarios!X31</f>
        <v>454566.38188223058</v>
      </c>
      <c r="Z55" s="296">
        <f>Pupils_data_scenarios!Y31</f>
        <v>462883.88625132956</v>
      </c>
      <c r="AA55" s="296">
        <f>Pupils_data_scenarios!Z31</f>
        <v>471019.03675971791</v>
      </c>
      <c r="AB55" s="296">
        <f>Pupils_data_scenarios!AA31</f>
        <v>477685.24209957197</v>
      </c>
      <c r="AC55" s="296">
        <f>Pupils_data_scenarios!AB31</f>
        <v>481891.03719289345</v>
      </c>
    </row>
    <row r="57" spans="2:29" ht="17.649999999999999">
      <c r="C57" s="37" t="s">
        <v>1770</v>
      </c>
    </row>
    <row r="59" spans="2:29" ht="13.15">
      <c r="C59" s="74" t="s">
        <v>40</v>
      </c>
    </row>
    <row r="61" spans="2:29">
      <c r="B61">
        <v>4</v>
      </c>
      <c r="C61" s="211" t="s">
        <v>249</v>
      </c>
      <c r="D61" s="1206">
        <f>INDEX(D62:D69,$B$61)</f>
        <v>999</v>
      </c>
    </row>
    <row r="62" spans="2:29">
      <c r="C62" s="212" t="s">
        <v>293</v>
      </c>
      <c r="D62" s="1205">
        <v>30</v>
      </c>
    </row>
    <row r="63" spans="2:29">
      <c r="C63" s="212" t="s">
        <v>286</v>
      </c>
      <c r="D63" s="1205">
        <v>24</v>
      </c>
    </row>
    <row r="64" spans="2:29">
      <c r="C64" s="936" t="s">
        <v>1694</v>
      </c>
      <c r="D64" s="1205">
        <v>22</v>
      </c>
    </row>
    <row r="65" spans="2:4">
      <c r="C65" s="936" t="s">
        <v>1693</v>
      </c>
      <c r="D65" s="1205">
        <v>999</v>
      </c>
    </row>
    <row r="66" spans="2:4">
      <c r="C66" s="212" t="s">
        <v>287</v>
      </c>
      <c r="D66" s="1205">
        <v>21</v>
      </c>
    </row>
    <row r="67" spans="2:4">
      <c r="C67" s="212" t="s">
        <v>288</v>
      </c>
      <c r="D67" s="1205">
        <v>19.82</v>
      </c>
    </row>
    <row r="68" spans="2:4">
      <c r="C68" s="936" t="str">
        <f>"Cap at current PTR level ("&amp;ROUND(D68,2)&amp;")"</f>
        <v>Cap at current PTR level (20.47)</v>
      </c>
      <c r="D68" s="248">
        <f>Calc_Primary_teacher_need!Q34</f>
        <v>20.470672986724001</v>
      </c>
    </row>
    <row r="69" spans="2:4">
      <c r="C69" s="212" t="s">
        <v>285</v>
      </c>
      <c r="D69" s="1205">
        <f>USER_TESTING_TAB!C200</f>
        <v>20</v>
      </c>
    </row>
    <row r="71" spans="2:4" ht="13.15">
      <c r="C71" s="74" t="s">
        <v>248</v>
      </c>
    </row>
    <row r="73" spans="2:4">
      <c r="B73">
        <v>4</v>
      </c>
      <c r="C73" s="211" t="s">
        <v>249</v>
      </c>
      <c r="D73" s="1206">
        <f>INDEX(D74:D81,$B$73)</f>
        <v>999</v>
      </c>
    </row>
    <row r="74" spans="2:4">
      <c r="C74" s="212" t="s">
        <v>294</v>
      </c>
      <c r="D74" s="1205">
        <v>20</v>
      </c>
    </row>
    <row r="75" spans="2:4">
      <c r="C75" s="212" t="s">
        <v>289</v>
      </c>
      <c r="D75" s="1205">
        <v>17</v>
      </c>
    </row>
    <row r="76" spans="2:4">
      <c r="C76" s="936" t="s">
        <v>1695</v>
      </c>
      <c r="D76" s="1205">
        <v>16</v>
      </c>
    </row>
    <row r="77" spans="2:4">
      <c r="C77" s="936" t="s">
        <v>1693</v>
      </c>
      <c r="D77" s="1205">
        <v>999</v>
      </c>
    </row>
    <row r="78" spans="2:4">
      <c r="C78" s="212" t="s">
        <v>290</v>
      </c>
      <c r="D78" s="1205">
        <v>15.5</v>
      </c>
    </row>
    <row r="79" spans="2:4">
      <c r="C79" s="212" t="s">
        <v>291</v>
      </c>
      <c r="D79" s="1205">
        <v>14.98</v>
      </c>
    </row>
    <row r="80" spans="2:4">
      <c r="C80" s="936" t="str">
        <f>"Cap at current PTR level ("&amp;ROUND(D80,2)&amp;")"</f>
        <v>Cap at current PTR level (15.5)</v>
      </c>
      <c r="D80" s="248">
        <f>Calc_overall_Sec_teacher_need!Q34</f>
        <v>15.499335436546298</v>
      </c>
    </row>
    <row r="81" spans="2:4">
      <c r="C81" s="212" t="s">
        <v>285</v>
      </c>
      <c r="D81" s="1205">
        <f>USER_TESTING_TAB!G200</f>
        <v>20</v>
      </c>
    </row>
    <row r="83" spans="2:4" ht="17.649999999999999">
      <c r="C83" s="37" t="s">
        <v>1771</v>
      </c>
    </row>
    <row r="85" spans="2:4" ht="13.15">
      <c r="C85" s="74" t="s">
        <v>40</v>
      </c>
    </row>
    <row r="87" spans="2:4">
      <c r="B87">
        <v>3</v>
      </c>
      <c r="C87" s="211" t="s">
        <v>250</v>
      </c>
      <c r="D87" s="141">
        <f>INDEX(D88:D93,$B$87)</f>
        <v>0.5</v>
      </c>
    </row>
    <row r="88" spans="2:4">
      <c r="C88" s="212" t="s">
        <v>431</v>
      </c>
      <c r="D88" s="130">
        <v>0.75</v>
      </c>
    </row>
    <row r="89" spans="2:4">
      <c r="C89" s="212" t="s">
        <v>430</v>
      </c>
      <c r="D89" s="130">
        <v>0.625</v>
      </c>
    </row>
    <row r="90" spans="2:4">
      <c r="C90" s="212" t="s">
        <v>429</v>
      </c>
      <c r="D90" s="130">
        <v>0.5</v>
      </c>
    </row>
    <row r="91" spans="2:4">
      <c r="C91" s="212" t="s">
        <v>432</v>
      </c>
      <c r="D91" s="130">
        <v>0.375</v>
      </c>
    </row>
    <row r="92" spans="2:4">
      <c r="C92" s="212" t="s">
        <v>433</v>
      </c>
      <c r="D92" s="130">
        <v>0.25</v>
      </c>
    </row>
    <row r="93" spans="2:4">
      <c r="C93" s="212" t="s">
        <v>285</v>
      </c>
      <c r="D93" s="130">
        <f>USER_TESTING_TAB!C219</f>
        <v>1</v>
      </c>
    </row>
    <row r="95" spans="2:4" ht="13.15">
      <c r="C95" s="74" t="s">
        <v>248</v>
      </c>
    </row>
    <row r="97" spans="2:5">
      <c r="B97">
        <v>3</v>
      </c>
      <c r="C97" s="211" t="s">
        <v>250</v>
      </c>
      <c r="D97" s="141">
        <f>INDEX(D98:D103,$B$97)</f>
        <v>0.6</v>
      </c>
    </row>
    <row r="98" spans="2:5">
      <c r="C98" s="212" t="s">
        <v>434</v>
      </c>
      <c r="D98" s="130">
        <v>0.9</v>
      </c>
    </row>
    <row r="99" spans="2:5">
      <c r="C99" s="212" t="s">
        <v>435</v>
      </c>
      <c r="D99" s="130">
        <v>0.75</v>
      </c>
    </row>
    <row r="100" spans="2:5">
      <c r="C100" s="212" t="s">
        <v>436</v>
      </c>
      <c r="D100" s="130">
        <v>0.6</v>
      </c>
    </row>
    <row r="101" spans="2:5">
      <c r="C101" s="212" t="s">
        <v>437</v>
      </c>
      <c r="D101" s="130">
        <v>0.45</v>
      </c>
    </row>
    <row r="102" spans="2:5">
      <c r="C102" s="212" t="s">
        <v>438</v>
      </c>
      <c r="D102" s="130">
        <v>0.3</v>
      </c>
    </row>
    <row r="103" spans="2:5">
      <c r="C103" s="212" t="s">
        <v>285</v>
      </c>
      <c r="D103" s="130">
        <f>USER_TESTING_TAB!G219</f>
        <v>1</v>
      </c>
    </row>
    <row r="104" spans="2:5">
      <c r="B104" s="203"/>
    </row>
    <row r="105" spans="2:5" ht="17.649999999999999">
      <c r="C105" s="37" t="s">
        <v>771</v>
      </c>
      <c r="D105" s="210" t="s">
        <v>338</v>
      </c>
    </row>
    <row r="107" spans="2:5" ht="13.15">
      <c r="C107" s="74" t="s">
        <v>40</v>
      </c>
    </row>
    <row r="109" spans="2:5">
      <c r="B109">
        <v>3</v>
      </c>
      <c r="C109" s="211" t="s">
        <v>250</v>
      </c>
      <c r="D109" s="603">
        <f>INDEX(D110:D115,$B$109)</f>
        <v>0.48706709726657699</v>
      </c>
    </row>
    <row r="110" spans="2:5">
      <c r="C110" s="212" t="s">
        <v>1060</v>
      </c>
      <c r="D110" s="602">
        <f>D112+0.05</f>
        <v>0.53706709726657698</v>
      </c>
      <c r="E110" s="425"/>
    </row>
    <row r="111" spans="2:5">
      <c r="C111" s="212" t="s">
        <v>1061</v>
      </c>
      <c r="D111" s="602">
        <f>D112+0.025</f>
        <v>0.51206709726657695</v>
      </c>
      <c r="E111" s="425"/>
    </row>
    <row r="112" spans="2:5">
      <c r="C112" s="212" t="s">
        <v>691</v>
      </c>
      <c r="D112" s="602">
        <f>Calc_PRIM_entrant_rates!G50</f>
        <v>0.48706709726657699</v>
      </c>
      <c r="E112" s="425"/>
    </row>
    <row r="113" spans="2:15">
      <c r="C113" s="212" t="s">
        <v>1062</v>
      </c>
      <c r="D113" s="602">
        <f>D112-0.025</f>
        <v>0.46206709726657696</v>
      </c>
      <c r="E113" s="425"/>
    </row>
    <row r="114" spans="2:15">
      <c r="C114" s="212" t="s">
        <v>1063</v>
      </c>
      <c r="D114" s="602">
        <f>D112-0.05</f>
        <v>0.437067097266577</v>
      </c>
      <c r="E114" s="425"/>
    </row>
    <row r="115" spans="2:15">
      <c r="C115" s="212" t="s">
        <v>690</v>
      </c>
      <c r="D115" s="602">
        <f>USER_TESTING_TAB!C239</f>
        <v>0.5</v>
      </c>
    </row>
    <row r="116" spans="2:15">
      <c r="D116" s="586"/>
    </row>
    <row r="117" spans="2:15" ht="13.15">
      <c r="C117" s="74" t="s">
        <v>248</v>
      </c>
      <c r="D117" s="586"/>
    </row>
    <row r="118" spans="2:15">
      <c r="D118" s="586"/>
    </row>
    <row r="119" spans="2:15">
      <c r="B119">
        <v>3</v>
      </c>
      <c r="C119" s="211" t="s">
        <v>250</v>
      </c>
      <c r="D119" s="603">
        <f>INDEX(D120:D125,$B$119)</f>
        <v>0.5196971229063404</v>
      </c>
    </row>
    <row r="120" spans="2:15">
      <c r="C120" s="212" t="s">
        <v>1060</v>
      </c>
      <c r="D120" s="602">
        <f>D122+0.05</f>
        <v>0.56969712290634045</v>
      </c>
      <c r="E120" s="425"/>
    </row>
    <row r="121" spans="2:15">
      <c r="C121" s="212" t="s">
        <v>1061</v>
      </c>
      <c r="D121" s="602">
        <f>D122+0.025</f>
        <v>0.54469712290634043</v>
      </c>
      <c r="E121" s="425"/>
    </row>
    <row r="122" spans="2:15">
      <c r="C122" s="212" t="s">
        <v>691</v>
      </c>
      <c r="D122" s="602">
        <f>Calc_SEC_entrant_rates!G51</f>
        <v>0.5196971229063404</v>
      </c>
      <c r="E122" s="425"/>
    </row>
    <row r="123" spans="2:15">
      <c r="C123" s="212" t="s">
        <v>1062</v>
      </c>
      <c r="D123" s="602">
        <f>D122-0.025</f>
        <v>0.49469712290634038</v>
      </c>
      <c r="E123" s="425"/>
    </row>
    <row r="124" spans="2:15">
      <c r="C124" s="212" t="s">
        <v>1063</v>
      </c>
      <c r="D124" s="602">
        <f>D122-0.05</f>
        <v>0.46969712290634041</v>
      </c>
      <c r="E124" s="425"/>
    </row>
    <row r="125" spans="2:15">
      <c r="C125" s="212" t="s">
        <v>690</v>
      </c>
      <c r="D125" s="602">
        <f>USER_TESTING_TAB!H239</f>
        <v>0.5</v>
      </c>
    </row>
    <row r="126" spans="2:15">
      <c r="B126" s="203"/>
    </row>
    <row r="127" spans="2:15" ht="13.15">
      <c r="B127" s="203"/>
      <c r="C127" s="601" t="s">
        <v>689</v>
      </c>
      <c r="H127" s="1416" t="s">
        <v>688</v>
      </c>
      <c r="I127" s="1416"/>
      <c r="J127" s="1416"/>
      <c r="K127" s="1416"/>
      <c r="L127" s="1416"/>
      <c r="M127" s="1416"/>
      <c r="N127" s="1416"/>
      <c r="O127" s="1416"/>
    </row>
    <row r="128" spans="2:15">
      <c r="B128" s="204"/>
      <c r="C128" s="206"/>
      <c r="H128" s="1416"/>
      <c r="I128" s="1416"/>
      <c r="J128" s="1416"/>
      <c r="K128" s="1416"/>
      <c r="L128" s="1416"/>
      <c r="M128" s="1416"/>
      <c r="N128" s="1416"/>
      <c r="O128" s="1416"/>
    </row>
    <row r="129" spans="3:6" ht="13.15">
      <c r="C129" s="74" t="s">
        <v>40</v>
      </c>
    </row>
    <row r="130" spans="3:6">
      <c r="D130" s="205"/>
    </row>
    <row r="131" spans="3:6" ht="13.15">
      <c r="C131" s="598" t="str">
        <f>Calc_PRIM_entrant_rates!B40</f>
        <v>New to state-funded sector</v>
      </c>
      <c r="D131" s="600">
        <f>(1-D133)*(Calc_PRIM_entrant_rates!G48/(Calc_PRIM_entrant_rates!G49+Calc_PRIM_entrant_rates!G48))</f>
        <v>0.1163759906311341</v>
      </c>
      <c r="F131" s="180"/>
    </row>
    <row r="132" spans="3:6" ht="13.15">
      <c r="C132" s="598" t="str">
        <f>Calc_PRIM_entrant_rates!B41</f>
        <v>Re-entrants</v>
      </c>
      <c r="D132" s="599">
        <f>(1-D133)*(Calc_PRIM_entrant_rates!G49/(Calc_PRIM_entrant_rates!G49+Calc_PRIM_entrant_rates!G48))</f>
        <v>0.39655691210228894</v>
      </c>
    </row>
    <row r="133" spans="3:6" ht="13.15">
      <c r="C133" s="598" t="str">
        <f>Calc_PRIM_entrant_rates!B42</f>
        <v>NQTs</v>
      </c>
      <c r="D133" s="599">
        <f>D109</f>
        <v>0.48706709726657699</v>
      </c>
    </row>
    <row r="134" spans="3:6" ht="13.15">
      <c r="C134" s="598" t="s">
        <v>8</v>
      </c>
      <c r="D134" s="597">
        <f>SUM(D131:D133)</f>
        <v>1</v>
      </c>
    </row>
    <row r="135" spans="3:6" ht="13.15">
      <c r="C135" s="5"/>
      <c r="D135" s="180"/>
    </row>
    <row r="136" spans="3:6" ht="13.15">
      <c r="C136" s="74" t="s">
        <v>248</v>
      </c>
    </row>
    <row r="138" spans="3:6" ht="13.15">
      <c r="C138" s="598" t="str">
        <f>C131</f>
        <v>New to state-funded sector</v>
      </c>
      <c r="D138" s="600">
        <f>(1-D140)*(Calc_SEC_entrant_rates!G49/(Calc_SEC_entrant_rates!G49+Calc_SEC_entrant_rates!G50))</f>
        <v>0.11168577210315944</v>
      </c>
      <c r="F138" s="180"/>
    </row>
    <row r="139" spans="3:6" ht="13.15">
      <c r="C139" s="598" t="str">
        <f>C132</f>
        <v>Re-entrants</v>
      </c>
      <c r="D139" s="599">
        <f>(1-D140)*(Calc_SEC_entrant_rates!G50/(Calc_SEC_entrant_rates!G49+Calc_SEC_entrant_rates!G50))</f>
        <v>0.3686171049905001</v>
      </c>
    </row>
    <row r="140" spans="3:6" ht="13.15">
      <c r="C140" s="598" t="str">
        <f>C133</f>
        <v>NQTs</v>
      </c>
      <c r="D140" s="599">
        <f>D119</f>
        <v>0.5196971229063404</v>
      </c>
    </row>
    <row r="141" spans="3:6" ht="13.15">
      <c r="C141" s="598" t="s">
        <v>8</v>
      </c>
      <c r="D141" s="597">
        <f>SUM(D138:D140)</f>
        <v>1</v>
      </c>
    </row>
    <row r="143" spans="3:6" ht="17.649999999999999">
      <c r="C143" s="37" t="s">
        <v>1100</v>
      </c>
    </row>
    <row r="145" spans="2:7" ht="13.15">
      <c r="C145" s="74" t="s">
        <v>40</v>
      </c>
    </row>
    <row r="146" spans="2:7">
      <c r="D146" s="744" t="str">
        <f>USER_TESTING_TAB!C267</f>
        <v>Undergrad</v>
      </c>
      <c r="E146" s="744" t="str">
        <f>USER_TESTING_TAB!D268</f>
        <v>HEI (Core)</v>
      </c>
      <c r="F146" s="744" t="str">
        <f>USER_TESTING_TAB!E268</f>
        <v>SCITT (Core)</v>
      </c>
      <c r="G146" s="744" t="str">
        <f>USER_TESTING_TAB!F268</f>
        <v>SD</v>
      </c>
    </row>
    <row r="147" spans="2:7">
      <c r="B147">
        <v>1</v>
      </c>
      <c r="C147" s="211" t="s">
        <v>250</v>
      </c>
      <c r="D147" s="1075">
        <f>INDEX(D148:D149,$B$147)</f>
        <v>0.76200306652452188</v>
      </c>
      <c r="E147" s="1076">
        <f>INDEX(E148:E149,$B$147)</f>
        <v>0.76847704297434927</v>
      </c>
      <c r="F147" s="1076">
        <f>INDEX(F148:F149,$B$147)</f>
        <v>0.82541827566518555</v>
      </c>
      <c r="G147" s="1076">
        <f>INDEX(G148:G149,$B$147)</f>
        <v>0.87243101096953679</v>
      </c>
    </row>
    <row r="148" spans="2:7">
      <c r="C148" s="936" t="s">
        <v>1539</v>
      </c>
      <c r="D148" s="1077">
        <f>USER_TESTING_TAB!G287</f>
        <v>0.76200306652452188</v>
      </c>
      <c r="E148" s="1077">
        <f>USER_TESTING_TAB!H287</f>
        <v>0.76847704297434927</v>
      </c>
      <c r="F148" s="1077">
        <f>USER_TESTING_TAB!I287</f>
        <v>0.82541827566518555</v>
      </c>
      <c r="G148" s="1077">
        <f>USER_TESTING_TAB!J287</f>
        <v>0.87243101096953679</v>
      </c>
    </row>
    <row r="149" spans="2:7" ht="13.5" customHeight="1">
      <c r="C149" s="936" t="s">
        <v>1709</v>
      </c>
      <c r="D149" s="1077">
        <f>USER_TESTING_TAB!C287</f>
        <v>0.77990900962819198</v>
      </c>
      <c r="E149" s="1077">
        <f>USER_TESTING_TAB!D287</f>
        <v>0.78420124167509475</v>
      </c>
      <c r="F149" s="1077">
        <f>USER_TESTING_TAB!E287</f>
        <v>0.83219483755678747</v>
      </c>
      <c r="G149" s="1077">
        <f>USER_TESTING_TAB!F287</f>
        <v>0.86809232759223787</v>
      </c>
    </row>
    <row r="150" spans="2:7">
      <c r="C150" s="743"/>
    </row>
    <row r="151" spans="2:7" ht="13.15">
      <c r="C151" s="74" t="s">
        <v>248</v>
      </c>
    </row>
    <row r="152" spans="2:7">
      <c r="C152" s="743"/>
    </row>
    <row r="153" spans="2:7">
      <c r="B153">
        <v>1</v>
      </c>
      <c r="C153" s="936" t="s">
        <v>1539</v>
      </c>
      <c r="D153" s="114">
        <v>1</v>
      </c>
    </row>
    <row r="154" spans="2:7">
      <c r="C154" s="936" t="str">
        <f>C149</f>
        <v>Rates from 2019/20 TSM</v>
      </c>
      <c r="D154" s="114">
        <f>D153+1</f>
        <v>2</v>
      </c>
    </row>
    <row r="157" spans="2:7">
      <c r="D157" s="744" t="str">
        <f>D146</f>
        <v>Undergrad</v>
      </c>
      <c r="E157" s="744" t="str">
        <f>E146</f>
        <v>HEI (Core)</v>
      </c>
      <c r="F157" s="744" t="str">
        <f>F146</f>
        <v>SCITT (Core)</v>
      </c>
      <c r="G157" s="744" t="str">
        <f>G146</f>
        <v>SD</v>
      </c>
    </row>
    <row r="158" spans="2:7">
      <c r="B158" s="1421" t="s">
        <v>250</v>
      </c>
      <c r="C158" s="141" t="s">
        <v>548</v>
      </c>
      <c r="D158" s="755">
        <f>D177+D196</f>
        <v>0.83520208604954371</v>
      </c>
      <c r="E158" s="755">
        <f>E177+E196</f>
        <v>0.67360694012821543</v>
      </c>
      <c r="F158" s="755">
        <f>F177+F196</f>
        <v>0.78248297213622298</v>
      </c>
      <c r="G158" s="755">
        <f>G177+G196</f>
        <v>0.738152383140952</v>
      </c>
    </row>
    <row r="159" spans="2:7">
      <c r="B159" s="1421"/>
      <c r="C159" s="141" t="s">
        <v>7</v>
      </c>
      <c r="D159" s="755">
        <f t="shared" ref="D159:G176" si="6">D178+D197</f>
        <v>0.65735491928650391</v>
      </c>
      <c r="E159" s="755">
        <f t="shared" si="6"/>
        <v>0.77097188806839478</v>
      </c>
      <c r="F159" s="755">
        <f t="shared" si="6"/>
        <v>0.84554501106225255</v>
      </c>
      <c r="G159" s="755">
        <f t="shared" si="6"/>
        <v>0.80784765103794953</v>
      </c>
    </row>
    <row r="160" spans="2:7">
      <c r="B160" s="1421"/>
      <c r="C160" s="141" t="s">
        <v>414</v>
      </c>
      <c r="D160" s="755">
        <f t="shared" si="6"/>
        <v>0.85735491928650387</v>
      </c>
      <c r="E160" s="755">
        <f t="shared" si="6"/>
        <v>0.64060244773207087</v>
      </c>
      <c r="F160" s="755">
        <f t="shared" si="6"/>
        <v>0.6998301607362164</v>
      </c>
      <c r="G160" s="755">
        <f t="shared" si="6"/>
        <v>0.73045789541921802</v>
      </c>
    </row>
    <row r="161" spans="2:7">
      <c r="B161" s="1421"/>
      <c r="C161" s="141" t="s">
        <v>3</v>
      </c>
      <c r="D161" s="755">
        <f t="shared" si="6"/>
        <v>0.82307108350586611</v>
      </c>
      <c r="E161" s="755">
        <f t="shared" si="6"/>
        <v>0.75078906881821306</v>
      </c>
      <c r="F161" s="755">
        <f t="shared" si="6"/>
        <v>0.78362577999250327</v>
      </c>
      <c r="G161" s="755">
        <f t="shared" si="6"/>
        <v>0.79163389192130429</v>
      </c>
    </row>
    <row r="162" spans="2:7">
      <c r="B162" s="1421"/>
      <c r="C162" s="141" t="s">
        <v>79</v>
      </c>
      <c r="D162" s="755">
        <f t="shared" si="6"/>
        <v>0.85735491928650387</v>
      </c>
      <c r="E162" s="755">
        <f t="shared" si="6"/>
        <v>0.64060244773207087</v>
      </c>
      <c r="F162" s="755">
        <f t="shared" si="6"/>
        <v>0.6998301607362164</v>
      </c>
      <c r="G162" s="755">
        <f t="shared" si="6"/>
        <v>0.73045789541921802</v>
      </c>
    </row>
    <row r="163" spans="2:7">
      <c r="B163" s="1421"/>
      <c r="C163" s="141" t="s">
        <v>107</v>
      </c>
      <c r="D163" s="755">
        <f t="shared" si="6"/>
        <v>0.67725705011158444</v>
      </c>
      <c r="E163" s="755">
        <f t="shared" si="6"/>
        <v>0.66918038717144479</v>
      </c>
      <c r="F163" s="755">
        <f t="shared" si="6"/>
        <v>0.7884393757503001</v>
      </c>
      <c r="G163" s="755">
        <f t="shared" si="6"/>
        <v>0.76769436010939096</v>
      </c>
    </row>
    <row r="164" spans="2:7">
      <c r="B164" s="1421"/>
      <c r="C164" s="141" t="s">
        <v>549</v>
      </c>
      <c r="D164" s="755">
        <f t="shared" si="6"/>
        <v>0.7037566137566138</v>
      </c>
      <c r="E164" s="755">
        <f t="shared" si="6"/>
        <v>0.73725246063574301</v>
      </c>
      <c r="F164" s="755">
        <f t="shared" si="6"/>
        <v>0.81228592314118631</v>
      </c>
      <c r="G164" s="755">
        <f t="shared" si="6"/>
        <v>0.80660209251038562</v>
      </c>
    </row>
    <row r="165" spans="2:7">
      <c r="B165" s="1421"/>
      <c r="C165" s="141" t="s">
        <v>6</v>
      </c>
      <c r="D165" s="755">
        <f t="shared" si="6"/>
        <v>0.85735491928650387</v>
      </c>
      <c r="E165" s="755">
        <f t="shared" si="6"/>
        <v>0.71211063949225017</v>
      </c>
      <c r="F165" s="755">
        <f t="shared" si="6"/>
        <v>0.76479988126453269</v>
      </c>
      <c r="G165" s="755">
        <f t="shared" si="6"/>
        <v>0.796632031808157</v>
      </c>
    </row>
    <row r="166" spans="2:7">
      <c r="B166" s="1421"/>
      <c r="C166" s="141" t="s">
        <v>1</v>
      </c>
      <c r="D166" s="755">
        <f t="shared" si="6"/>
        <v>0.74217975191380314</v>
      </c>
      <c r="E166" s="755">
        <f t="shared" si="6"/>
        <v>0.8053938548662789</v>
      </c>
      <c r="F166" s="755">
        <f t="shared" si="6"/>
        <v>0.84742159015496754</v>
      </c>
      <c r="G166" s="755">
        <f t="shared" si="6"/>
        <v>0.8585059417140124</v>
      </c>
    </row>
    <row r="167" spans="2:7">
      <c r="B167" s="1421"/>
      <c r="C167" s="141" t="s">
        <v>384</v>
      </c>
      <c r="D167" s="755">
        <f t="shared" si="6"/>
        <v>0.85735491928650387</v>
      </c>
      <c r="E167" s="755">
        <f t="shared" si="6"/>
        <v>0.73396418396418395</v>
      </c>
      <c r="F167" s="755">
        <f t="shared" si="6"/>
        <v>0.89983016073621636</v>
      </c>
      <c r="G167" s="755">
        <f t="shared" si="6"/>
        <v>0.9</v>
      </c>
    </row>
    <row r="168" spans="2:7">
      <c r="B168" s="1421"/>
      <c r="C168" s="141" t="s">
        <v>4</v>
      </c>
      <c r="D168" s="755">
        <f t="shared" si="6"/>
        <v>0.83622807017543865</v>
      </c>
      <c r="E168" s="755">
        <f t="shared" si="6"/>
        <v>0.78780957239011429</v>
      </c>
      <c r="F168" s="755">
        <f t="shared" si="6"/>
        <v>0.86324044065203487</v>
      </c>
      <c r="G168" s="755">
        <f t="shared" si="6"/>
        <v>0.8214624971977913</v>
      </c>
    </row>
    <row r="169" spans="2:7">
      <c r="B169" s="1421"/>
      <c r="C169" s="141" t="s">
        <v>0</v>
      </c>
      <c r="D169" s="755">
        <f t="shared" si="6"/>
        <v>0.85735491928650387</v>
      </c>
      <c r="E169" s="755">
        <f t="shared" si="6"/>
        <v>0.79160334708252755</v>
      </c>
      <c r="F169" s="755">
        <f t="shared" si="6"/>
        <v>0.82062993825137598</v>
      </c>
      <c r="G169" s="755">
        <f t="shared" si="6"/>
        <v>0.84259289610494426</v>
      </c>
    </row>
    <row r="170" spans="2:7">
      <c r="B170" s="1421"/>
      <c r="C170" s="141" t="s">
        <v>550</v>
      </c>
      <c r="D170" s="755">
        <f t="shared" si="6"/>
        <v>0.74214295376154893</v>
      </c>
      <c r="E170" s="755">
        <f t="shared" si="6"/>
        <v>0.73071035941191764</v>
      </c>
      <c r="F170" s="755">
        <f t="shared" si="6"/>
        <v>0.78739241609098698</v>
      </c>
      <c r="G170" s="755">
        <f t="shared" si="6"/>
        <v>0.79547099770998209</v>
      </c>
    </row>
    <row r="171" spans="2:7">
      <c r="B171" s="1421"/>
      <c r="C171" s="141" t="s">
        <v>551</v>
      </c>
      <c r="D171" s="755">
        <f t="shared" si="6"/>
        <v>0.72284857999143715</v>
      </c>
      <c r="E171" s="755">
        <f t="shared" si="6"/>
        <v>0.66401667548009002</v>
      </c>
      <c r="F171" s="755">
        <f t="shared" si="6"/>
        <v>0.6998301607362164</v>
      </c>
      <c r="G171" s="755">
        <f t="shared" si="6"/>
        <v>0.75581707974326451</v>
      </c>
    </row>
    <row r="172" spans="2:7">
      <c r="B172" s="1421"/>
      <c r="C172" s="141" t="s">
        <v>5</v>
      </c>
      <c r="D172" s="755">
        <f t="shared" si="6"/>
        <v>0.85735491928650387</v>
      </c>
      <c r="E172" s="755">
        <f t="shared" si="6"/>
        <v>0.64798318530693721</v>
      </c>
      <c r="F172" s="755">
        <f t="shared" si="6"/>
        <v>0.72340244712808444</v>
      </c>
      <c r="G172" s="755">
        <f t="shared" si="6"/>
        <v>0.74841098676043682</v>
      </c>
    </row>
    <row r="173" spans="2:7">
      <c r="B173" s="1421"/>
      <c r="C173" s="141" t="s">
        <v>41</v>
      </c>
      <c r="D173" s="755">
        <f t="shared" si="6"/>
        <v>0.85735491928650387</v>
      </c>
      <c r="E173" s="755">
        <f t="shared" si="6"/>
        <v>0.74336761232768167</v>
      </c>
      <c r="F173" s="755">
        <f t="shared" si="6"/>
        <v>0.75960591133004929</v>
      </c>
      <c r="G173" s="755">
        <f t="shared" si="6"/>
        <v>0.81746497195962675</v>
      </c>
    </row>
    <row r="174" spans="2:7">
      <c r="B174" s="1421"/>
      <c r="C174" s="141" t="s">
        <v>552</v>
      </c>
      <c r="D174" s="755">
        <f t="shared" si="6"/>
        <v>0.67493039100997865</v>
      </c>
      <c r="E174" s="755">
        <f t="shared" si="6"/>
        <v>0.64060244773207087</v>
      </c>
      <c r="F174" s="755">
        <f t="shared" si="6"/>
        <v>0.71660025710885566</v>
      </c>
      <c r="G174" s="755">
        <f t="shared" si="6"/>
        <v>0.73045789541921802</v>
      </c>
    </row>
    <row r="175" spans="2:7">
      <c r="B175" s="1421"/>
      <c r="C175" s="141" t="s">
        <v>2</v>
      </c>
      <c r="D175" s="755">
        <f t="shared" si="6"/>
        <v>0.70323340874811469</v>
      </c>
      <c r="E175" s="755">
        <f t="shared" si="6"/>
        <v>0.66789800169458458</v>
      </c>
      <c r="F175" s="755">
        <f t="shared" si="6"/>
        <v>0.73325744152811823</v>
      </c>
      <c r="G175" s="755">
        <f t="shared" si="6"/>
        <v>0.73454264481772569</v>
      </c>
    </row>
    <row r="176" spans="2:7">
      <c r="B176" s="1421"/>
      <c r="C176" s="141" t="s">
        <v>553</v>
      </c>
      <c r="D176" s="755">
        <f t="shared" si="6"/>
        <v>0.66231451475353909</v>
      </c>
      <c r="E176" s="755">
        <f t="shared" si="6"/>
        <v>0.784836127231617</v>
      </c>
      <c r="F176" s="755">
        <f t="shared" si="6"/>
        <v>0.89983016073621636</v>
      </c>
      <c r="G176" s="755">
        <f t="shared" si="6"/>
        <v>0.80191876490404401</v>
      </c>
    </row>
    <row r="177" spans="2:11">
      <c r="B177" s="1417" t="s">
        <v>1507</v>
      </c>
      <c r="C177" s="130" t="s">
        <v>548</v>
      </c>
      <c r="D177" s="759">
        <f>IF($B$153=$D$153,H177,0)</f>
        <v>0.83520208604954371</v>
      </c>
      <c r="E177" s="759">
        <f t="shared" ref="E177:E195" si="7">IF($B$153=$D$153,I177,0)</f>
        <v>0.67360694012821543</v>
      </c>
      <c r="F177" s="759">
        <f t="shared" ref="F177:F195" si="8">IF($B$153=$D$153,J177,0)</f>
        <v>0.78248297213622298</v>
      </c>
      <c r="G177" s="759">
        <f t="shared" ref="G177:G195" si="9">IF($B$153=$D$153,K177,0)</f>
        <v>0.738152383140952</v>
      </c>
      <c r="H177" s="760">
        <f>USER_TESTING_TAB!G269</f>
        <v>0.83520208604954371</v>
      </c>
      <c r="I177" s="760">
        <f>USER_TESTING_TAB!H269</f>
        <v>0.67360694012821543</v>
      </c>
      <c r="J177" s="760">
        <f>USER_TESTING_TAB!I269</f>
        <v>0.78248297213622298</v>
      </c>
      <c r="K177" s="760">
        <f>USER_TESTING_TAB!J269</f>
        <v>0.738152383140952</v>
      </c>
    </row>
    <row r="178" spans="2:11">
      <c r="B178" s="1418"/>
      <c r="C178" s="130" t="s">
        <v>7</v>
      </c>
      <c r="D178" s="759">
        <f t="shared" ref="D178:D195" si="10">IF($B$153=$D$153,H178,0)</f>
        <v>0.65735491928650391</v>
      </c>
      <c r="E178" s="759">
        <f t="shared" si="7"/>
        <v>0.77097188806839478</v>
      </c>
      <c r="F178" s="759">
        <f t="shared" si="8"/>
        <v>0.84554501106225255</v>
      </c>
      <c r="G178" s="759">
        <f t="shared" si="9"/>
        <v>0.80784765103794953</v>
      </c>
      <c r="H178" s="760">
        <f>USER_TESTING_TAB!G270</f>
        <v>0.65735491928650391</v>
      </c>
      <c r="I178" s="760">
        <f>USER_TESTING_TAB!H270</f>
        <v>0.77097188806839478</v>
      </c>
      <c r="J178" s="760">
        <f>USER_TESTING_TAB!I270</f>
        <v>0.84554501106225255</v>
      </c>
      <c r="K178" s="760">
        <f>USER_TESTING_TAB!J270</f>
        <v>0.80784765103794953</v>
      </c>
    </row>
    <row r="179" spans="2:11">
      <c r="B179" s="1418"/>
      <c r="C179" s="130" t="s">
        <v>414</v>
      </c>
      <c r="D179" s="759">
        <f t="shared" si="10"/>
        <v>0.85735491928650387</v>
      </c>
      <c r="E179" s="759">
        <f t="shared" si="7"/>
        <v>0.64060244773207087</v>
      </c>
      <c r="F179" s="759">
        <f t="shared" si="8"/>
        <v>0.6998301607362164</v>
      </c>
      <c r="G179" s="759">
        <f t="shared" si="9"/>
        <v>0.73045789541921802</v>
      </c>
      <c r="H179" s="760">
        <f>USER_TESTING_TAB!G271</f>
        <v>0.85735491928650387</v>
      </c>
      <c r="I179" s="760">
        <f>USER_TESTING_TAB!H271</f>
        <v>0.64060244773207087</v>
      </c>
      <c r="J179" s="760">
        <f>USER_TESTING_TAB!I271</f>
        <v>0.6998301607362164</v>
      </c>
      <c r="K179" s="760">
        <f>USER_TESTING_TAB!J271</f>
        <v>0.73045789541921802</v>
      </c>
    </row>
    <row r="180" spans="2:11">
      <c r="B180" s="1418"/>
      <c r="C180" s="130" t="s">
        <v>3</v>
      </c>
      <c r="D180" s="759">
        <f t="shared" si="10"/>
        <v>0.82307108350586611</v>
      </c>
      <c r="E180" s="759">
        <f t="shared" si="7"/>
        <v>0.75078906881821306</v>
      </c>
      <c r="F180" s="759">
        <f t="shared" si="8"/>
        <v>0.78362577999250327</v>
      </c>
      <c r="G180" s="759">
        <f t="shared" si="9"/>
        <v>0.79163389192130429</v>
      </c>
      <c r="H180" s="760">
        <f>USER_TESTING_TAB!G272</f>
        <v>0.82307108350586611</v>
      </c>
      <c r="I180" s="760">
        <f>USER_TESTING_TAB!H272</f>
        <v>0.75078906881821306</v>
      </c>
      <c r="J180" s="760">
        <f>USER_TESTING_TAB!I272</f>
        <v>0.78362577999250327</v>
      </c>
      <c r="K180" s="760">
        <f>USER_TESTING_TAB!J272</f>
        <v>0.79163389192130429</v>
      </c>
    </row>
    <row r="181" spans="2:11">
      <c r="B181" s="1418"/>
      <c r="C181" s="130" t="s">
        <v>79</v>
      </c>
      <c r="D181" s="759">
        <f t="shared" si="10"/>
        <v>0.85735491928650387</v>
      </c>
      <c r="E181" s="759">
        <f t="shared" si="7"/>
        <v>0.64060244773207087</v>
      </c>
      <c r="F181" s="759">
        <f t="shared" si="8"/>
        <v>0.6998301607362164</v>
      </c>
      <c r="G181" s="759">
        <f t="shared" si="9"/>
        <v>0.73045789541921802</v>
      </c>
      <c r="H181" s="760">
        <f>USER_TESTING_TAB!G273</f>
        <v>0.85735491928650387</v>
      </c>
      <c r="I181" s="760">
        <f>USER_TESTING_TAB!H273</f>
        <v>0.64060244773207087</v>
      </c>
      <c r="J181" s="760">
        <f>USER_TESTING_TAB!I273</f>
        <v>0.6998301607362164</v>
      </c>
      <c r="K181" s="760">
        <f>USER_TESTING_TAB!J273</f>
        <v>0.73045789541921802</v>
      </c>
    </row>
    <row r="182" spans="2:11">
      <c r="B182" s="1418"/>
      <c r="C182" s="130" t="s">
        <v>107</v>
      </c>
      <c r="D182" s="759">
        <f t="shared" si="10"/>
        <v>0.67725705011158444</v>
      </c>
      <c r="E182" s="759">
        <f t="shared" si="7"/>
        <v>0.66918038717144479</v>
      </c>
      <c r="F182" s="759">
        <f t="shared" si="8"/>
        <v>0.7884393757503001</v>
      </c>
      <c r="G182" s="759">
        <f t="shared" si="9"/>
        <v>0.76769436010939096</v>
      </c>
      <c r="H182" s="760">
        <f>USER_TESTING_TAB!G274</f>
        <v>0.67725705011158444</v>
      </c>
      <c r="I182" s="760">
        <f>USER_TESTING_TAB!H274</f>
        <v>0.66918038717144479</v>
      </c>
      <c r="J182" s="760">
        <f>USER_TESTING_TAB!I274</f>
        <v>0.7884393757503001</v>
      </c>
      <c r="K182" s="760">
        <f>USER_TESTING_TAB!J274</f>
        <v>0.76769436010939096</v>
      </c>
    </row>
    <row r="183" spans="2:11">
      <c r="B183" s="1418"/>
      <c r="C183" s="130" t="s">
        <v>549</v>
      </c>
      <c r="D183" s="759">
        <f t="shared" si="10"/>
        <v>0.7037566137566138</v>
      </c>
      <c r="E183" s="759">
        <f t="shared" si="7"/>
        <v>0.73725246063574301</v>
      </c>
      <c r="F183" s="759">
        <f t="shared" si="8"/>
        <v>0.81228592314118631</v>
      </c>
      <c r="G183" s="759">
        <f t="shared" si="9"/>
        <v>0.80660209251038562</v>
      </c>
      <c r="H183" s="760">
        <f>USER_TESTING_TAB!G275</f>
        <v>0.7037566137566138</v>
      </c>
      <c r="I183" s="760">
        <f>USER_TESTING_TAB!H275</f>
        <v>0.73725246063574301</v>
      </c>
      <c r="J183" s="760">
        <f>USER_TESTING_TAB!I275</f>
        <v>0.81228592314118631</v>
      </c>
      <c r="K183" s="760">
        <f>USER_TESTING_TAB!J275</f>
        <v>0.80660209251038562</v>
      </c>
    </row>
    <row r="184" spans="2:11">
      <c r="B184" s="1418"/>
      <c r="C184" s="130" t="s">
        <v>6</v>
      </c>
      <c r="D184" s="759">
        <f t="shared" si="10"/>
        <v>0.85735491928650387</v>
      </c>
      <c r="E184" s="759">
        <f t="shared" si="7"/>
        <v>0.71211063949225017</v>
      </c>
      <c r="F184" s="759">
        <f t="shared" si="8"/>
        <v>0.76479988126453269</v>
      </c>
      <c r="G184" s="759">
        <f t="shared" si="9"/>
        <v>0.796632031808157</v>
      </c>
      <c r="H184" s="760">
        <f>USER_TESTING_TAB!G276</f>
        <v>0.85735491928650387</v>
      </c>
      <c r="I184" s="760">
        <f>USER_TESTING_TAB!H276</f>
        <v>0.71211063949225017</v>
      </c>
      <c r="J184" s="760">
        <f>USER_TESTING_TAB!I276</f>
        <v>0.76479988126453269</v>
      </c>
      <c r="K184" s="760">
        <f>USER_TESTING_TAB!J276</f>
        <v>0.796632031808157</v>
      </c>
    </row>
    <row r="185" spans="2:11">
      <c r="B185" s="1418"/>
      <c r="C185" s="130" t="s">
        <v>1</v>
      </c>
      <c r="D185" s="759">
        <f t="shared" si="10"/>
        <v>0.74217975191380314</v>
      </c>
      <c r="E185" s="759">
        <f t="shared" si="7"/>
        <v>0.8053938548662789</v>
      </c>
      <c r="F185" s="759">
        <f t="shared" si="8"/>
        <v>0.84742159015496754</v>
      </c>
      <c r="G185" s="759">
        <f t="shared" si="9"/>
        <v>0.8585059417140124</v>
      </c>
      <c r="H185" s="760">
        <f>USER_TESTING_TAB!G277</f>
        <v>0.74217975191380314</v>
      </c>
      <c r="I185" s="760">
        <f>USER_TESTING_TAB!H277</f>
        <v>0.8053938548662789</v>
      </c>
      <c r="J185" s="760">
        <f>USER_TESTING_TAB!I277</f>
        <v>0.84742159015496754</v>
      </c>
      <c r="K185" s="760">
        <f>USER_TESTING_TAB!J277</f>
        <v>0.8585059417140124</v>
      </c>
    </row>
    <row r="186" spans="2:11">
      <c r="B186" s="1418"/>
      <c r="C186" s="130" t="s">
        <v>384</v>
      </c>
      <c r="D186" s="759">
        <f t="shared" si="10"/>
        <v>0.85735491928650387</v>
      </c>
      <c r="E186" s="759">
        <f t="shared" si="7"/>
        <v>0.73396418396418395</v>
      </c>
      <c r="F186" s="759">
        <f t="shared" si="8"/>
        <v>0.89983016073621636</v>
      </c>
      <c r="G186" s="759">
        <f t="shared" si="9"/>
        <v>0.9</v>
      </c>
      <c r="H186" s="760">
        <f>USER_TESTING_TAB!G278</f>
        <v>0.85735491928650387</v>
      </c>
      <c r="I186" s="760">
        <f>USER_TESTING_TAB!H278</f>
        <v>0.73396418396418395</v>
      </c>
      <c r="J186" s="760">
        <f>USER_TESTING_TAB!I278</f>
        <v>0.89983016073621636</v>
      </c>
      <c r="K186" s="760">
        <f>USER_TESTING_TAB!J278</f>
        <v>0.9</v>
      </c>
    </row>
    <row r="187" spans="2:11">
      <c r="B187" s="1418"/>
      <c r="C187" s="130" t="s">
        <v>4</v>
      </c>
      <c r="D187" s="759">
        <f t="shared" si="10"/>
        <v>0.83622807017543865</v>
      </c>
      <c r="E187" s="759">
        <f t="shared" si="7"/>
        <v>0.78780957239011429</v>
      </c>
      <c r="F187" s="759">
        <f t="shared" si="8"/>
        <v>0.86324044065203487</v>
      </c>
      <c r="G187" s="759">
        <f t="shared" si="9"/>
        <v>0.8214624971977913</v>
      </c>
      <c r="H187" s="760">
        <f>USER_TESTING_TAB!G279</f>
        <v>0.83622807017543865</v>
      </c>
      <c r="I187" s="760">
        <f>USER_TESTING_TAB!H279</f>
        <v>0.78780957239011429</v>
      </c>
      <c r="J187" s="760">
        <f>USER_TESTING_TAB!I279</f>
        <v>0.86324044065203487</v>
      </c>
      <c r="K187" s="760">
        <f>USER_TESTING_TAB!J279</f>
        <v>0.8214624971977913</v>
      </c>
    </row>
    <row r="188" spans="2:11">
      <c r="B188" s="1418"/>
      <c r="C188" s="130" t="s">
        <v>0</v>
      </c>
      <c r="D188" s="759">
        <f t="shared" si="10"/>
        <v>0.85735491928650387</v>
      </c>
      <c r="E188" s="759">
        <f t="shared" si="7"/>
        <v>0.79160334708252755</v>
      </c>
      <c r="F188" s="759">
        <f t="shared" si="8"/>
        <v>0.82062993825137598</v>
      </c>
      <c r="G188" s="759">
        <f t="shared" si="9"/>
        <v>0.84259289610494426</v>
      </c>
      <c r="H188" s="760">
        <f>USER_TESTING_TAB!G280</f>
        <v>0.85735491928650387</v>
      </c>
      <c r="I188" s="760">
        <f>USER_TESTING_TAB!H280</f>
        <v>0.79160334708252755</v>
      </c>
      <c r="J188" s="760">
        <f>USER_TESTING_TAB!I280</f>
        <v>0.82062993825137598</v>
      </c>
      <c r="K188" s="760">
        <f>USER_TESTING_TAB!J280</f>
        <v>0.84259289610494426</v>
      </c>
    </row>
    <row r="189" spans="2:11">
      <c r="B189" s="1418"/>
      <c r="C189" s="130" t="s">
        <v>550</v>
      </c>
      <c r="D189" s="759">
        <f t="shared" si="10"/>
        <v>0.74214295376154893</v>
      </c>
      <c r="E189" s="759">
        <f t="shared" si="7"/>
        <v>0.73071035941191764</v>
      </c>
      <c r="F189" s="759">
        <f t="shared" si="8"/>
        <v>0.78739241609098698</v>
      </c>
      <c r="G189" s="759">
        <f t="shared" si="9"/>
        <v>0.79547099770998209</v>
      </c>
      <c r="H189" s="760">
        <f>USER_TESTING_TAB!G281</f>
        <v>0.74214295376154893</v>
      </c>
      <c r="I189" s="760">
        <f>USER_TESTING_TAB!H281</f>
        <v>0.73071035941191764</v>
      </c>
      <c r="J189" s="760">
        <f>USER_TESTING_TAB!I281</f>
        <v>0.78739241609098698</v>
      </c>
      <c r="K189" s="760">
        <f>USER_TESTING_TAB!J281</f>
        <v>0.79547099770998209</v>
      </c>
    </row>
    <row r="190" spans="2:11">
      <c r="B190" s="1418"/>
      <c r="C190" s="130" t="s">
        <v>551</v>
      </c>
      <c r="D190" s="759">
        <f t="shared" si="10"/>
        <v>0.72284857999143715</v>
      </c>
      <c r="E190" s="759">
        <f t="shared" si="7"/>
        <v>0.66401667548009002</v>
      </c>
      <c r="F190" s="759">
        <f t="shared" si="8"/>
        <v>0.6998301607362164</v>
      </c>
      <c r="G190" s="759">
        <f t="shared" si="9"/>
        <v>0.75581707974326451</v>
      </c>
      <c r="H190" s="760">
        <f>USER_TESTING_TAB!G282</f>
        <v>0.72284857999143715</v>
      </c>
      <c r="I190" s="760">
        <f>USER_TESTING_TAB!H282</f>
        <v>0.66401667548009002</v>
      </c>
      <c r="J190" s="760">
        <f>USER_TESTING_TAB!I282</f>
        <v>0.6998301607362164</v>
      </c>
      <c r="K190" s="760">
        <f>USER_TESTING_TAB!J282</f>
        <v>0.75581707974326451</v>
      </c>
    </row>
    <row r="191" spans="2:11">
      <c r="B191" s="1418"/>
      <c r="C191" s="130" t="s">
        <v>5</v>
      </c>
      <c r="D191" s="759">
        <f t="shared" si="10"/>
        <v>0.85735491928650387</v>
      </c>
      <c r="E191" s="759">
        <f t="shared" si="7"/>
        <v>0.64798318530693721</v>
      </c>
      <c r="F191" s="759">
        <f t="shared" si="8"/>
        <v>0.72340244712808444</v>
      </c>
      <c r="G191" s="759">
        <f t="shared" si="9"/>
        <v>0.74841098676043682</v>
      </c>
      <c r="H191" s="760">
        <f>USER_TESTING_TAB!G283</f>
        <v>0.85735491928650387</v>
      </c>
      <c r="I191" s="760">
        <f>USER_TESTING_TAB!H283</f>
        <v>0.64798318530693721</v>
      </c>
      <c r="J191" s="760">
        <f>USER_TESTING_TAB!I283</f>
        <v>0.72340244712808444</v>
      </c>
      <c r="K191" s="760">
        <f>USER_TESTING_TAB!J283</f>
        <v>0.74841098676043682</v>
      </c>
    </row>
    <row r="192" spans="2:11">
      <c r="B192" s="1418"/>
      <c r="C192" s="130" t="s">
        <v>41</v>
      </c>
      <c r="D192" s="759">
        <f t="shared" si="10"/>
        <v>0.85735491928650387</v>
      </c>
      <c r="E192" s="759">
        <f t="shared" si="7"/>
        <v>0.74336761232768167</v>
      </c>
      <c r="F192" s="759">
        <f t="shared" si="8"/>
        <v>0.75960591133004929</v>
      </c>
      <c r="G192" s="759">
        <f t="shared" si="9"/>
        <v>0.81746497195962675</v>
      </c>
      <c r="H192" s="760">
        <f>USER_TESTING_TAB!G284</f>
        <v>0.85735491928650387</v>
      </c>
      <c r="I192" s="760">
        <f>USER_TESTING_TAB!H284</f>
        <v>0.74336761232768167</v>
      </c>
      <c r="J192" s="760">
        <f>USER_TESTING_TAB!I284</f>
        <v>0.75960591133004929</v>
      </c>
      <c r="K192" s="760">
        <f>USER_TESTING_TAB!J284</f>
        <v>0.81746497195962675</v>
      </c>
    </row>
    <row r="193" spans="2:11">
      <c r="B193" s="1418"/>
      <c r="C193" s="130" t="s">
        <v>552</v>
      </c>
      <c r="D193" s="759">
        <f t="shared" si="10"/>
        <v>0.67493039100997865</v>
      </c>
      <c r="E193" s="759">
        <f t="shared" si="7"/>
        <v>0.64060244773207087</v>
      </c>
      <c r="F193" s="759">
        <f t="shared" si="8"/>
        <v>0.71660025710885566</v>
      </c>
      <c r="G193" s="759">
        <f t="shared" si="9"/>
        <v>0.73045789541921802</v>
      </c>
      <c r="H193" s="760">
        <f>USER_TESTING_TAB!G285</f>
        <v>0.67493039100997865</v>
      </c>
      <c r="I193" s="760">
        <f>USER_TESTING_TAB!H285</f>
        <v>0.64060244773207087</v>
      </c>
      <c r="J193" s="760">
        <f>USER_TESTING_TAB!I285</f>
        <v>0.71660025710885566</v>
      </c>
      <c r="K193" s="760">
        <f>USER_TESTING_TAB!J285</f>
        <v>0.73045789541921802</v>
      </c>
    </row>
    <row r="194" spans="2:11">
      <c r="B194" s="1418"/>
      <c r="C194" s="130" t="s">
        <v>2</v>
      </c>
      <c r="D194" s="759">
        <f t="shared" si="10"/>
        <v>0.70323340874811469</v>
      </c>
      <c r="E194" s="759">
        <f t="shared" si="7"/>
        <v>0.66789800169458458</v>
      </c>
      <c r="F194" s="759">
        <f t="shared" si="8"/>
        <v>0.73325744152811823</v>
      </c>
      <c r="G194" s="759">
        <f t="shared" si="9"/>
        <v>0.73454264481772569</v>
      </c>
      <c r="H194" s="760">
        <f>USER_TESTING_TAB!G286</f>
        <v>0.70323340874811469</v>
      </c>
      <c r="I194" s="760">
        <f>USER_TESTING_TAB!H286</f>
        <v>0.66789800169458458</v>
      </c>
      <c r="J194" s="760">
        <f>USER_TESTING_TAB!I286</f>
        <v>0.73325744152811823</v>
      </c>
      <c r="K194" s="760">
        <f>USER_TESTING_TAB!J286</f>
        <v>0.73454264481772569</v>
      </c>
    </row>
    <row r="195" spans="2:11">
      <c r="B195" s="1418"/>
      <c r="C195" s="130" t="s">
        <v>553</v>
      </c>
      <c r="D195" s="759">
        <f t="shared" si="10"/>
        <v>0.66231451475353909</v>
      </c>
      <c r="E195" s="759">
        <f t="shared" si="7"/>
        <v>0.784836127231617</v>
      </c>
      <c r="F195" s="759">
        <f t="shared" si="8"/>
        <v>0.89983016073621636</v>
      </c>
      <c r="G195" s="759">
        <f t="shared" si="9"/>
        <v>0.80191876490404401</v>
      </c>
      <c r="H195" s="760">
        <f>USER_TESTING_TAB!G288</f>
        <v>0.66231451475353909</v>
      </c>
      <c r="I195" s="760">
        <f>USER_TESTING_TAB!H288</f>
        <v>0.784836127231617</v>
      </c>
      <c r="J195" s="760">
        <f>USER_TESTING_TAB!I288</f>
        <v>0.89983016073621636</v>
      </c>
      <c r="K195" s="760">
        <f>USER_TESTING_TAB!J288</f>
        <v>0.80191876490404401</v>
      </c>
    </row>
    <row r="196" spans="2:11">
      <c r="B196" s="1419" t="str">
        <f>C154</f>
        <v>Rates from 2019/20 TSM</v>
      </c>
      <c r="C196" s="756" t="s">
        <v>548</v>
      </c>
      <c r="D196" s="757">
        <f>IF($B$153=$D$154,H196,0)</f>
        <v>0</v>
      </c>
      <c r="E196" s="757">
        <f t="shared" ref="E196:E214" si="11">IF($B$153=$D$154,I196,0)</f>
        <v>0</v>
      </c>
      <c r="F196" s="757">
        <f t="shared" ref="F196:F214" si="12">IF($B$153=$D$154,J196,0)</f>
        <v>0</v>
      </c>
      <c r="G196" s="757">
        <f t="shared" ref="G196:G214" si="13">IF($B$153=$D$154,K196,0)</f>
        <v>0</v>
      </c>
      <c r="H196" s="758">
        <f>USER_TESTING_TAB!C269</f>
        <v>0.75262391502787196</v>
      </c>
      <c r="I196" s="758">
        <f>USER_TESTING_TAB!D269</f>
        <v>0.71751183417784181</v>
      </c>
      <c r="J196" s="758">
        <f>USER_TESTING_TAB!E269</f>
        <v>0.80106409508102372</v>
      </c>
      <c r="K196" s="758">
        <f>USER_TESTING_TAB!F269</f>
        <v>0.75567796600021775</v>
      </c>
    </row>
    <row r="197" spans="2:11">
      <c r="B197" s="1420"/>
      <c r="C197" s="756" t="s">
        <v>7</v>
      </c>
      <c r="D197" s="757">
        <f t="shared" ref="D197:D214" si="14">IF($B$153=$D$154,H197,0)</f>
        <v>0</v>
      </c>
      <c r="E197" s="757">
        <f t="shared" si="11"/>
        <v>0</v>
      </c>
      <c r="F197" s="757">
        <f t="shared" si="12"/>
        <v>0</v>
      </c>
      <c r="G197" s="757">
        <f t="shared" si="13"/>
        <v>0</v>
      </c>
      <c r="H197" s="758">
        <f>USER_TESTING_TAB!C270</f>
        <v>0.67867083310481036</v>
      </c>
      <c r="I197" s="758">
        <f>USER_TESTING_TAB!D270</f>
        <v>0.78343982248163035</v>
      </c>
      <c r="J197" s="758">
        <f>USER_TESTING_TAB!E270</f>
        <v>0.84678298452084655</v>
      </c>
      <c r="K197" s="758">
        <f>USER_TESTING_TAB!F270</f>
        <v>0.79348683611702842</v>
      </c>
    </row>
    <row r="198" spans="2:11">
      <c r="B198" s="1420"/>
      <c r="C198" s="756" t="s">
        <v>414</v>
      </c>
      <c r="D198" s="757">
        <f t="shared" si="14"/>
        <v>0</v>
      </c>
      <c r="E198" s="757">
        <f t="shared" si="11"/>
        <v>0</v>
      </c>
      <c r="F198" s="757">
        <f t="shared" si="12"/>
        <v>0</v>
      </c>
      <c r="G198" s="757">
        <f t="shared" si="13"/>
        <v>0</v>
      </c>
      <c r="H198" s="758">
        <f>USER_TESTING_TAB!C271</f>
        <v>0.87536672715835373</v>
      </c>
      <c r="I198" s="758">
        <f>USER_TESTING_TAB!D271</f>
        <v>0.66502249927396495</v>
      </c>
      <c r="J198" s="758">
        <f>USER_TESTING_TAB!E271</f>
        <v>0.71058819707570309</v>
      </c>
      <c r="K198" s="758">
        <f>USER_TESTING_TAB!F271</f>
        <v>0.7335515388616437</v>
      </c>
    </row>
    <row r="199" spans="2:11">
      <c r="B199" s="1420"/>
      <c r="C199" s="756" t="s">
        <v>3</v>
      </c>
      <c r="D199" s="757">
        <f t="shared" si="14"/>
        <v>0</v>
      </c>
      <c r="E199" s="757">
        <f t="shared" si="11"/>
        <v>0</v>
      </c>
      <c r="F199" s="757">
        <f t="shared" si="12"/>
        <v>0</v>
      </c>
      <c r="G199" s="757">
        <f t="shared" si="13"/>
        <v>0</v>
      </c>
      <c r="H199" s="758">
        <f>USER_TESTING_TAB!C272</f>
        <v>0.82030763247372862</v>
      </c>
      <c r="I199" s="758">
        <f>USER_TESTING_TAB!D272</f>
        <v>0.76280464773938128</v>
      </c>
      <c r="J199" s="758">
        <f>USER_TESTING_TAB!E272</f>
        <v>0.78866828140687506</v>
      </c>
      <c r="K199" s="758">
        <f>USER_TESTING_TAB!F272</f>
        <v>0.79456236134856839</v>
      </c>
    </row>
    <row r="200" spans="2:11">
      <c r="B200" s="1420"/>
      <c r="C200" s="756" t="s">
        <v>79</v>
      </c>
      <c r="D200" s="757">
        <f t="shared" si="14"/>
        <v>0</v>
      </c>
      <c r="E200" s="757">
        <f t="shared" si="11"/>
        <v>0</v>
      </c>
      <c r="F200" s="757">
        <f t="shared" si="12"/>
        <v>0</v>
      </c>
      <c r="G200" s="757">
        <f t="shared" si="13"/>
        <v>0</v>
      </c>
      <c r="H200" s="758">
        <f>USER_TESTING_TAB!C273</f>
        <v>0.87536672715835373</v>
      </c>
      <c r="I200" s="758">
        <f>USER_TESTING_TAB!D273</f>
        <v>0.66502249927396495</v>
      </c>
      <c r="J200" s="758">
        <f>USER_TESTING_TAB!E273</f>
        <v>0.71058819707570309</v>
      </c>
      <c r="K200" s="758">
        <f>USER_TESTING_TAB!F273</f>
        <v>0.7335515388616437</v>
      </c>
    </row>
    <row r="201" spans="2:11">
      <c r="B201" s="1420"/>
      <c r="C201" s="756" t="s">
        <v>107</v>
      </c>
      <c r="D201" s="757">
        <f t="shared" si="14"/>
        <v>0</v>
      </c>
      <c r="E201" s="757">
        <f t="shared" si="11"/>
        <v>0</v>
      </c>
      <c r="F201" s="757">
        <f t="shared" si="12"/>
        <v>0</v>
      </c>
      <c r="G201" s="757">
        <f t="shared" si="13"/>
        <v>0</v>
      </c>
      <c r="H201" s="758">
        <f>USER_TESTING_TAB!C274</f>
        <v>0.69847347490074974</v>
      </c>
      <c r="I201" s="758">
        <f>USER_TESTING_TAB!D274</f>
        <v>0.71414128244501018</v>
      </c>
      <c r="J201" s="758">
        <f>USER_TESTING_TAB!E274</f>
        <v>0.80308823005440511</v>
      </c>
      <c r="K201" s="758">
        <f>USER_TESTING_TAB!F274</f>
        <v>0.79530055681131184</v>
      </c>
    </row>
    <row r="202" spans="2:11">
      <c r="B202" s="1420"/>
      <c r="C202" s="756" t="s">
        <v>549</v>
      </c>
      <c r="D202" s="757">
        <f t="shared" si="14"/>
        <v>0</v>
      </c>
      <c r="E202" s="757">
        <f t="shared" si="11"/>
        <v>0</v>
      </c>
      <c r="F202" s="757">
        <f t="shared" si="12"/>
        <v>0</v>
      </c>
      <c r="G202" s="757">
        <f t="shared" si="13"/>
        <v>0</v>
      </c>
      <c r="H202" s="758">
        <f>USER_TESTING_TAB!C275</f>
        <v>0.74695357222743564</v>
      </c>
      <c r="I202" s="758">
        <f>USER_TESTING_TAB!D275</f>
        <v>0.75501225590300414</v>
      </c>
      <c r="J202" s="758">
        <f>USER_TESTING_TAB!E275</f>
        <v>0.8195139210785114</v>
      </c>
      <c r="K202" s="758">
        <f>USER_TESTING_TAB!F275</f>
        <v>0.82487774786668955</v>
      </c>
    </row>
    <row r="203" spans="2:11">
      <c r="B203" s="1420"/>
      <c r="C203" s="756" t="s">
        <v>6</v>
      </c>
      <c r="D203" s="757">
        <f t="shared" si="14"/>
        <v>0</v>
      </c>
      <c r="E203" s="757">
        <f t="shared" si="11"/>
        <v>0</v>
      </c>
      <c r="F203" s="757">
        <f t="shared" si="12"/>
        <v>0</v>
      </c>
      <c r="G203" s="757">
        <f t="shared" si="13"/>
        <v>0</v>
      </c>
      <c r="H203" s="758">
        <f>USER_TESTING_TAB!C276</f>
        <v>0.87536672715835373</v>
      </c>
      <c r="I203" s="758">
        <f>USER_TESTING_TAB!D276</f>
        <v>0.72805804345553271</v>
      </c>
      <c r="J203" s="758">
        <f>USER_TESTING_TAB!E276</f>
        <v>0.79257366065250912</v>
      </c>
      <c r="K203" s="758">
        <f>USER_TESTING_TAB!F276</f>
        <v>0.79184211047793762</v>
      </c>
    </row>
    <row r="204" spans="2:11">
      <c r="B204" s="1420"/>
      <c r="C204" s="756" t="s">
        <v>1</v>
      </c>
      <c r="D204" s="757">
        <f t="shared" si="14"/>
        <v>0</v>
      </c>
      <c r="E204" s="757">
        <f t="shared" si="11"/>
        <v>0</v>
      </c>
      <c r="F204" s="757">
        <f t="shared" si="12"/>
        <v>0</v>
      </c>
      <c r="G204" s="757">
        <f t="shared" si="13"/>
        <v>0</v>
      </c>
      <c r="H204" s="758">
        <f>USER_TESTING_TAB!C277</f>
        <v>0.75363509089194358</v>
      </c>
      <c r="I204" s="758">
        <f>USER_TESTING_TAB!D277</f>
        <v>0.82331342279903474</v>
      </c>
      <c r="J204" s="758">
        <f>USER_TESTING_TAB!E277</f>
        <v>0.85741642543203189</v>
      </c>
      <c r="K204" s="758">
        <f>USER_TESTING_TAB!F277</f>
        <v>0.86517985327856395</v>
      </c>
    </row>
    <row r="205" spans="2:11">
      <c r="B205" s="1420"/>
      <c r="C205" s="756" t="s">
        <v>384</v>
      </c>
      <c r="D205" s="757">
        <f t="shared" si="14"/>
        <v>0</v>
      </c>
      <c r="E205" s="757">
        <f t="shared" si="11"/>
        <v>0</v>
      </c>
      <c r="F205" s="757">
        <f t="shared" si="12"/>
        <v>0</v>
      </c>
      <c r="G205" s="757">
        <f t="shared" si="13"/>
        <v>0</v>
      </c>
      <c r="H205" s="758">
        <f>USER_TESTING_TAB!C278</f>
        <v>0.87536672715835373</v>
      </c>
      <c r="I205" s="758">
        <f>USER_TESTING_TAB!D278</f>
        <v>0.75273719759150637</v>
      </c>
      <c r="J205" s="758">
        <f>USER_TESTING_TAB!E278</f>
        <v>0.91058819707570304</v>
      </c>
      <c r="K205" s="758">
        <f>USER_TESTING_TAB!F278</f>
        <v>0.88282703037817734</v>
      </c>
    </row>
    <row r="206" spans="2:11">
      <c r="B206" s="1420"/>
      <c r="C206" s="756" t="s">
        <v>4</v>
      </c>
      <c r="D206" s="757">
        <f t="shared" si="14"/>
        <v>0</v>
      </c>
      <c r="E206" s="757">
        <f t="shared" si="11"/>
        <v>0</v>
      </c>
      <c r="F206" s="757">
        <f t="shared" si="12"/>
        <v>0</v>
      </c>
      <c r="G206" s="757">
        <f t="shared" si="13"/>
        <v>0</v>
      </c>
      <c r="H206" s="758">
        <f>USER_TESTING_TAB!C279</f>
        <v>0.85128559213379917</v>
      </c>
      <c r="I206" s="758">
        <f>USER_TESTING_TAB!D279</f>
        <v>0.82068086691544084</v>
      </c>
      <c r="J206" s="758">
        <f>USER_TESTING_TAB!E279</f>
        <v>0.88917217566405071</v>
      </c>
      <c r="K206" s="758">
        <f>USER_TESTING_TAB!F279</f>
        <v>0.8239065123879683</v>
      </c>
    </row>
    <row r="207" spans="2:11">
      <c r="B207" s="1420"/>
      <c r="C207" s="756" t="s">
        <v>0</v>
      </c>
      <c r="D207" s="757">
        <f t="shared" si="14"/>
        <v>0</v>
      </c>
      <c r="E207" s="757">
        <f t="shared" si="11"/>
        <v>0</v>
      </c>
      <c r="F207" s="757">
        <f t="shared" si="12"/>
        <v>0</v>
      </c>
      <c r="G207" s="757">
        <f t="shared" si="13"/>
        <v>0</v>
      </c>
      <c r="H207" s="758">
        <f>USER_TESTING_TAB!C280</f>
        <v>0.83847851816638042</v>
      </c>
      <c r="I207" s="758">
        <f>USER_TESTING_TAB!D280</f>
        <v>0.83101585023914548</v>
      </c>
      <c r="J207" s="758">
        <f>USER_TESTING_TAB!E280</f>
        <v>0.84404172558431378</v>
      </c>
      <c r="K207" s="758">
        <f>USER_TESTING_TAB!F280</f>
        <v>0.86415483754630973</v>
      </c>
    </row>
    <row r="208" spans="2:11">
      <c r="B208" s="1420"/>
      <c r="C208" s="756" t="s">
        <v>550</v>
      </c>
      <c r="D208" s="757">
        <f t="shared" si="14"/>
        <v>0</v>
      </c>
      <c r="E208" s="757">
        <f t="shared" si="11"/>
        <v>0</v>
      </c>
      <c r="F208" s="757">
        <f t="shared" si="12"/>
        <v>0</v>
      </c>
      <c r="G208" s="757">
        <f t="shared" si="13"/>
        <v>0</v>
      </c>
      <c r="H208" s="758">
        <f>USER_TESTING_TAB!C281</f>
        <v>0.77545758105676232</v>
      </c>
      <c r="I208" s="758">
        <f>USER_TESTING_TAB!D281</f>
        <v>0.75934734656119651</v>
      </c>
      <c r="J208" s="758">
        <f>USER_TESTING_TAB!E281</f>
        <v>0.80752557624676324</v>
      </c>
      <c r="K208" s="758">
        <f>USER_TESTING_TAB!F281</f>
        <v>0.796334846731928</v>
      </c>
    </row>
    <row r="209" spans="2:11">
      <c r="B209" s="1420"/>
      <c r="C209" s="756" t="s">
        <v>551</v>
      </c>
      <c r="D209" s="757">
        <f t="shared" si="14"/>
        <v>0</v>
      </c>
      <c r="E209" s="757">
        <f t="shared" si="11"/>
        <v>0</v>
      </c>
      <c r="F209" s="757">
        <f t="shared" si="12"/>
        <v>0</v>
      </c>
      <c r="G209" s="757">
        <f t="shared" si="13"/>
        <v>0</v>
      </c>
      <c r="H209" s="758">
        <f>USER_TESTING_TAB!C282</f>
        <v>0.80328396509757782</v>
      </c>
      <c r="I209" s="758">
        <f>USER_TESTING_TAB!D282</f>
        <v>0.69453692362904773</v>
      </c>
      <c r="J209" s="758">
        <f>USER_TESTING_TAB!E282</f>
        <v>0.71058819707570309</v>
      </c>
      <c r="K209" s="758">
        <f>USER_TESTING_TAB!F282</f>
        <v>0.77669110496932625</v>
      </c>
    </row>
    <row r="210" spans="2:11">
      <c r="B210" s="1420"/>
      <c r="C210" s="756" t="s">
        <v>5</v>
      </c>
      <c r="D210" s="757">
        <f t="shared" si="14"/>
        <v>0</v>
      </c>
      <c r="E210" s="757">
        <f t="shared" si="11"/>
        <v>0</v>
      </c>
      <c r="F210" s="757">
        <f t="shared" si="12"/>
        <v>0</v>
      </c>
      <c r="G210" s="757">
        <f t="shared" si="13"/>
        <v>0</v>
      </c>
      <c r="H210" s="758">
        <f>USER_TESTING_TAB!C283</f>
        <v>0.87536672715835373</v>
      </c>
      <c r="I210" s="758">
        <f>USER_TESTING_TAB!D283</f>
        <v>0.67989492106556138</v>
      </c>
      <c r="J210" s="758">
        <f>USER_TESTING_TAB!E283</f>
        <v>0.73034706294701834</v>
      </c>
      <c r="K210" s="758">
        <f>USER_TESTING_TAB!F283</f>
        <v>0.73619799670123176</v>
      </c>
    </row>
    <row r="211" spans="2:11">
      <c r="B211" s="1420"/>
      <c r="C211" s="756" t="s">
        <v>41</v>
      </c>
      <c r="D211" s="757">
        <f t="shared" si="14"/>
        <v>0</v>
      </c>
      <c r="E211" s="757">
        <f t="shared" si="11"/>
        <v>0</v>
      </c>
      <c r="F211" s="757">
        <f t="shared" si="12"/>
        <v>0</v>
      </c>
      <c r="G211" s="757">
        <f t="shared" si="13"/>
        <v>0</v>
      </c>
      <c r="H211" s="758">
        <f>USER_TESTING_TAB!C284</f>
        <v>0.87536672715835373</v>
      </c>
      <c r="I211" s="758">
        <f>USER_TESTING_TAB!D284</f>
        <v>0.76843444463652333</v>
      </c>
      <c r="J211" s="758">
        <f>USER_TESTING_TAB!E284</f>
        <v>0.71637274872751344</v>
      </c>
      <c r="K211" s="758">
        <f>USER_TESTING_TAB!F284</f>
        <v>0.8475595386449265</v>
      </c>
    </row>
    <row r="212" spans="2:11">
      <c r="B212" s="1420"/>
      <c r="C212" s="756" t="s">
        <v>552</v>
      </c>
      <c r="D212" s="757">
        <f t="shared" si="14"/>
        <v>0</v>
      </c>
      <c r="E212" s="757">
        <f t="shared" si="11"/>
        <v>0</v>
      </c>
      <c r="F212" s="757">
        <f t="shared" si="12"/>
        <v>0</v>
      </c>
      <c r="G212" s="757">
        <f t="shared" si="13"/>
        <v>0</v>
      </c>
      <c r="H212" s="758">
        <f>USER_TESTING_TAB!C285</f>
        <v>0.70898374055672742</v>
      </c>
      <c r="I212" s="758">
        <f>USER_TESTING_TAB!D285</f>
        <v>0.66502249927396495</v>
      </c>
      <c r="J212" s="758">
        <f>USER_TESTING_TAB!E285</f>
        <v>0.71475197160038972</v>
      </c>
      <c r="K212" s="758">
        <f>USER_TESTING_TAB!F285</f>
        <v>0.7335515388616437</v>
      </c>
    </row>
    <row r="213" spans="2:11">
      <c r="B213" s="1420"/>
      <c r="C213" s="756" t="s">
        <v>2</v>
      </c>
      <c r="D213" s="757">
        <f t="shared" si="14"/>
        <v>0</v>
      </c>
      <c r="E213" s="757">
        <f t="shared" si="11"/>
        <v>0</v>
      </c>
      <c r="F213" s="757">
        <f t="shared" si="12"/>
        <v>0</v>
      </c>
      <c r="G213" s="757">
        <f t="shared" si="13"/>
        <v>0</v>
      </c>
      <c r="H213" s="758">
        <f>USER_TESTING_TAB!C286</f>
        <v>0.73760510212955421</v>
      </c>
      <c r="I213" s="758">
        <f>USER_TESTING_TAB!D286</f>
        <v>0.70830300756066311</v>
      </c>
      <c r="J213" s="758">
        <f>USER_TESTING_TAB!E286</f>
        <v>0.76617953697928898</v>
      </c>
      <c r="K213" s="758">
        <f>USER_TESTING_TAB!F286</f>
        <v>0.75702056042764732</v>
      </c>
    </row>
    <row r="214" spans="2:11">
      <c r="B214" s="1420"/>
      <c r="C214" s="756" t="s">
        <v>553</v>
      </c>
      <c r="D214" s="757">
        <f t="shared" si="14"/>
        <v>0</v>
      </c>
      <c r="E214" s="757">
        <f t="shared" si="11"/>
        <v>0</v>
      </c>
      <c r="F214" s="757">
        <f t="shared" si="12"/>
        <v>0</v>
      </c>
      <c r="G214" s="757">
        <f t="shared" si="13"/>
        <v>0</v>
      </c>
      <c r="H214" s="758">
        <f>USER_TESTING_TAB!C288</f>
        <v>0.75844179656988697</v>
      </c>
      <c r="I214" s="758">
        <f>USER_TESTING_TAB!D288</f>
        <v>0.77448602183043436</v>
      </c>
      <c r="J214" s="758">
        <f>USER_TESTING_TAB!E288</f>
        <v>0.91058819707570304</v>
      </c>
      <c r="K214" s="758">
        <f>USER_TESTING_TAB!F288</f>
        <v>0.83992096631563462</v>
      </c>
    </row>
    <row r="216" spans="2:11" ht="17.649999999999999">
      <c r="C216" s="37" t="s">
        <v>1101</v>
      </c>
    </row>
    <row r="218" spans="2:11" ht="13.15">
      <c r="C218" s="74" t="s">
        <v>40</v>
      </c>
    </row>
    <row r="219" spans="2:11">
      <c r="D219" s="744" t="s">
        <v>1118</v>
      </c>
      <c r="E219" s="744"/>
      <c r="F219" s="744"/>
      <c r="G219" s="744"/>
    </row>
    <row r="220" spans="2:11">
      <c r="B220">
        <v>1</v>
      </c>
      <c r="C220" s="211" t="s">
        <v>250</v>
      </c>
      <c r="D220" s="1078">
        <f>INDEX(D221:D222,$B$220)</f>
        <v>3.0574745339674799E-2</v>
      </c>
      <c r="E220" s="745"/>
      <c r="F220" s="745"/>
      <c r="G220" s="745"/>
    </row>
    <row r="221" spans="2:11">
      <c r="C221" s="212" t="s">
        <v>1120</v>
      </c>
      <c r="D221" s="1079">
        <f>USER_TESTING_TAB!D319</f>
        <v>3.0574745339674799E-2</v>
      </c>
      <c r="E221" s="662"/>
      <c r="F221" s="662"/>
      <c r="G221" s="662"/>
    </row>
    <row r="222" spans="2:11">
      <c r="C222" s="936" t="str">
        <f>B196</f>
        <v>Rates from 2019/20 TSM</v>
      </c>
      <c r="D222" s="1079">
        <f>USER_TESTING_TAB!C319</f>
        <v>2.9757207017174145E-2</v>
      </c>
      <c r="E222" s="747"/>
      <c r="F222" s="662"/>
      <c r="G222" s="662"/>
    </row>
    <row r="223" spans="2:11">
      <c r="C223" s="743"/>
    </row>
    <row r="224" spans="2:11" ht="13.15">
      <c r="C224" s="74" t="s">
        <v>248</v>
      </c>
    </row>
    <row r="225" spans="2:7">
      <c r="C225" s="743"/>
    </row>
    <row r="226" spans="2:7">
      <c r="B226">
        <v>1</v>
      </c>
      <c r="C226" s="212" t="s">
        <v>1120</v>
      </c>
      <c r="D226" s="114">
        <v>1</v>
      </c>
    </row>
    <row r="227" spans="2:7">
      <c r="C227" s="936" t="str">
        <f>C222</f>
        <v>Rates from 2019/20 TSM</v>
      </c>
      <c r="D227" s="114">
        <f>D226+1</f>
        <v>2</v>
      </c>
    </row>
    <row r="230" spans="2:7">
      <c r="D230" s="744" t="str">
        <f>D219</f>
        <v>UQ %</v>
      </c>
      <c r="E230" s="744"/>
      <c r="F230" s="744"/>
      <c r="G230" s="744"/>
    </row>
    <row r="231" spans="2:7">
      <c r="B231" s="1421" t="s">
        <v>250</v>
      </c>
      <c r="C231" s="141" t="s">
        <v>548</v>
      </c>
      <c r="D231" s="755">
        <f t="shared" ref="D231:D249" si="15">D250+D269</f>
        <v>4.9443999438657432E-2</v>
      </c>
      <c r="E231" s="731"/>
      <c r="F231" s="731"/>
      <c r="G231" s="731"/>
    </row>
    <row r="232" spans="2:7">
      <c r="B232" s="1421"/>
      <c r="C232" s="141" t="s">
        <v>7</v>
      </c>
      <c r="D232" s="755">
        <f t="shared" si="15"/>
        <v>3.1635829011933729E-2</v>
      </c>
      <c r="E232" s="731"/>
      <c r="F232" s="731"/>
      <c r="G232" s="731"/>
    </row>
    <row r="233" spans="2:7">
      <c r="B233" s="1421"/>
      <c r="C233" s="141" t="s">
        <v>414</v>
      </c>
      <c r="D233" s="755">
        <f t="shared" si="15"/>
        <v>6.9284116470736012E-2</v>
      </c>
      <c r="E233" s="731"/>
      <c r="F233" s="731"/>
      <c r="G233" s="731"/>
    </row>
    <row r="234" spans="2:7">
      <c r="B234" s="1421"/>
      <c r="C234" s="141" t="s">
        <v>3</v>
      </c>
      <c r="D234" s="755">
        <f t="shared" si="15"/>
        <v>3.1191464403809904E-2</v>
      </c>
      <c r="E234" s="731"/>
      <c r="F234" s="731"/>
      <c r="G234" s="731"/>
    </row>
    <row r="235" spans="2:7">
      <c r="B235" s="1421"/>
      <c r="C235" s="141" t="s">
        <v>79</v>
      </c>
      <c r="D235" s="755">
        <f t="shared" si="15"/>
        <v>7.5488228522529316E-2</v>
      </c>
      <c r="E235" s="731"/>
      <c r="F235" s="731"/>
      <c r="G235" s="731"/>
    </row>
    <row r="236" spans="2:7">
      <c r="B236" s="1421"/>
      <c r="C236" s="141" t="s">
        <v>107</v>
      </c>
      <c r="D236" s="755">
        <f t="shared" si="15"/>
        <v>3.9649493064785733E-2</v>
      </c>
      <c r="E236" s="731"/>
      <c r="F236" s="731"/>
      <c r="G236" s="731"/>
    </row>
    <row r="237" spans="2:7">
      <c r="B237" s="1421"/>
      <c r="C237" s="141" t="s">
        <v>549</v>
      </c>
      <c r="D237" s="755">
        <f t="shared" si="15"/>
        <v>6.0450472708023985E-2</v>
      </c>
      <c r="E237" s="731"/>
      <c r="F237" s="731"/>
      <c r="G237" s="731"/>
    </row>
    <row r="238" spans="2:7">
      <c r="B238" s="1421"/>
      <c r="C238" s="141" t="s">
        <v>6</v>
      </c>
      <c r="D238" s="755">
        <f t="shared" si="15"/>
        <v>6.8129004393895035E-2</v>
      </c>
      <c r="E238" s="731"/>
      <c r="F238" s="731"/>
      <c r="G238" s="731"/>
    </row>
    <row r="239" spans="2:7">
      <c r="B239" s="1421"/>
      <c r="C239" s="141" t="s">
        <v>1</v>
      </c>
      <c r="D239" s="755">
        <f t="shared" si="15"/>
        <v>6.018372960355528E-2</v>
      </c>
      <c r="E239" s="731"/>
      <c r="F239" s="731"/>
      <c r="G239" s="731"/>
    </row>
    <row r="240" spans="2:7">
      <c r="B240" s="1421"/>
      <c r="C240" s="141" t="s">
        <v>384</v>
      </c>
      <c r="D240" s="755">
        <f t="shared" si="15"/>
        <v>8.0856914392103962E-2</v>
      </c>
      <c r="E240" s="731"/>
      <c r="F240" s="731"/>
      <c r="G240" s="731"/>
    </row>
    <row r="241" spans="2:11">
      <c r="B241" s="1421"/>
      <c r="C241" s="141" t="s">
        <v>4</v>
      </c>
      <c r="D241" s="755">
        <f t="shared" si="15"/>
        <v>3.1274920658100946E-2</v>
      </c>
      <c r="E241" s="731"/>
      <c r="F241" s="731"/>
      <c r="G241" s="731"/>
    </row>
    <row r="242" spans="2:11">
      <c r="B242" s="1421"/>
      <c r="C242" s="141" t="s">
        <v>0</v>
      </c>
      <c r="D242" s="755">
        <f t="shared" si="15"/>
        <v>3.4510445131161326E-2</v>
      </c>
      <c r="E242" s="731"/>
      <c r="F242" s="731"/>
      <c r="G242" s="731"/>
    </row>
    <row r="243" spans="2:11">
      <c r="B243" s="1421"/>
      <c r="C243" s="141" t="s">
        <v>550</v>
      </c>
      <c r="D243" s="755">
        <f t="shared" si="15"/>
        <v>4.3734144137565815E-2</v>
      </c>
      <c r="E243" s="731"/>
      <c r="F243" s="731"/>
      <c r="G243" s="731"/>
    </row>
    <row r="244" spans="2:11">
      <c r="B244" s="1421"/>
      <c r="C244" s="141" t="s">
        <v>551</v>
      </c>
      <c r="D244" s="755">
        <f t="shared" si="15"/>
        <v>2.8463002658115459E-2</v>
      </c>
      <c r="E244" s="731"/>
      <c r="F244" s="731"/>
      <c r="G244" s="731"/>
    </row>
    <row r="245" spans="2:11">
      <c r="B245" s="1421"/>
      <c r="C245" s="141" t="s">
        <v>5</v>
      </c>
      <c r="D245" s="755">
        <f t="shared" si="15"/>
        <v>4.5045995948400419E-2</v>
      </c>
      <c r="E245" s="731"/>
      <c r="F245" s="731"/>
      <c r="G245" s="731"/>
    </row>
    <row r="246" spans="2:11">
      <c r="B246" s="1421"/>
      <c r="C246" s="141" t="s">
        <v>41</v>
      </c>
      <c r="D246" s="755">
        <f t="shared" si="15"/>
        <v>0.12235929777552092</v>
      </c>
      <c r="E246" s="731"/>
      <c r="F246" s="731"/>
      <c r="G246" s="731"/>
    </row>
    <row r="247" spans="2:11">
      <c r="B247" s="1421"/>
      <c r="C247" s="141" t="s">
        <v>552</v>
      </c>
      <c r="D247" s="761">
        <f t="shared" si="15"/>
        <v>3.3870539257282964E-2</v>
      </c>
      <c r="E247" s="731"/>
      <c r="F247" s="731"/>
      <c r="G247" s="731"/>
    </row>
    <row r="248" spans="2:11">
      <c r="B248" s="1421"/>
      <c r="C248" s="141" t="s">
        <v>2</v>
      </c>
      <c r="D248" s="761">
        <f t="shared" si="15"/>
        <v>2.980249567175319E-2</v>
      </c>
      <c r="E248" s="731"/>
      <c r="F248" s="731"/>
      <c r="G248" s="731"/>
    </row>
    <row r="249" spans="2:11">
      <c r="B249" s="1421"/>
      <c r="C249" s="141" t="s">
        <v>553</v>
      </c>
      <c r="D249" s="761">
        <f t="shared" si="15"/>
        <v>4.5787360946438156E-2</v>
      </c>
      <c r="E249" s="731"/>
      <c r="F249" s="731"/>
      <c r="G249" s="731"/>
    </row>
    <row r="250" spans="2:11">
      <c r="B250" s="1418" t="s">
        <v>1120</v>
      </c>
      <c r="C250" s="130" t="s">
        <v>548</v>
      </c>
      <c r="D250" s="759">
        <f t="shared" ref="D250:D268" si="16">IF($B$226=$D$226,E250,0)</f>
        <v>4.9443999438657432E-2</v>
      </c>
      <c r="E250" s="759">
        <f>USER_TESTING_TAB!D320</f>
        <v>4.9443999438657432E-2</v>
      </c>
      <c r="F250" s="731"/>
      <c r="G250" s="731"/>
      <c r="H250" s="180"/>
      <c r="I250" s="180"/>
      <c r="J250" s="180"/>
      <c r="K250" s="180"/>
    </row>
    <row r="251" spans="2:11">
      <c r="B251" s="1418"/>
      <c r="C251" s="130" t="s">
        <v>7</v>
      </c>
      <c r="D251" s="759">
        <f t="shared" si="16"/>
        <v>3.1635829011933729E-2</v>
      </c>
      <c r="E251" s="759">
        <f>USER_TESTING_TAB!D321</f>
        <v>3.1635829011933729E-2</v>
      </c>
      <c r="F251" s="731"/>
      <c r="G251" s="731"/>
      <c r="H251" s="180"/>
      <c r="I251" s="180"/>
      <c r="J251" s="180"/>
      <c r="K251" s="180"/>
    </row>
    <row r="252" spans="2:11">
      <c r="B252" s="1418"/>
      <c r="C252" s="130" t="s">
        <v>414</v>
      </c>
      <c r="D252" s="759">
        <f t="shared" si="16"/>
        <v>6.9284116470736012E-2</v>
      </c>
      <c r="E252" s="759">
        <f>USER_TESTING_TAB!D322</f>
        <v>6.9284116470736012E-2</v>
      </c>
      <c r="F252" s="731"/>
      <c r="G252" s="731"/>
      <c r="H252" s="180"/>
      <c r="I252" s="180"/>
      <c r="J252" s="180"/>
      <c r="K252" s="180"/>
    </row>
    <row r="253" spans="2:11">
      <c r="B253" s="1418"/>
      <c r="C253" s="130" t="s">
        <v>3</v>
      </c>
      <c r="D253" s="759">
        <f t="shared" si="16"/>
        <v>3.1191464403809904E-2</v>
      </c>
      <c r="E253" s="759">
        <f>USER_TESTING_TAB!D323</f>
        <v>3.1191464403809904E-2</v>
      </c>
      <c r="F253" s="731"/>
      <c r="G253" s="731"/>
      <c r="H253" s="180"/>
      <c r="I253" s="180"/>
      <c r="J253" s="180"/>
      <c r="K253" s="180"/>
    </row>
    <row r="254" spans="2:11">
      <c r="B254" s="1418"/>
      <c r="C254" s="130" t="s">
        <v>79</v>
      </c>
      <c r="D254" s="759">
        <f t="shared" si="16"/>
        <v>7.5488228522529316E-2</v>
      </c>
      <c r="E254" s="759">
        <f>USER_TESTING_TAB!D324</f>
        <v>7.5488228522529316E-2</v>
      </c>
      <c r="F254" s="731"/>
      <c r="G254" s="731"/>
      <c r="H254" s="180"/>
      <c r="I254" s="180"/>
      <c r="J254" s="180"/>
      <c r="K254" s="180"/>
    </row>
    <row r="255" spans="2:11">
      <c r="B255" s="1418"/>
      <c r="C255" s="130" t="s">
        <v>107</v>
      </c>
      <c r="D255" s="759">
        <f t="shared" si="16"/>
        <v>3.9649493064785733E-2</v>
      </c>
      <c r="E255" s="759">
        <f>USER_TESTING_TAB!D325</f>
        <v>3.9649493064785733E-2</v>
      </c>
      <c r="F255" s="731"/>
      <c r="G255" s="731"/>
      <c r="H255" s="180"/>
      <c r="I255" s="180"/>
      <c r="J255" s="180"/>
      <c r="K255" s="180"/>
    </row>
    <row r="256" spans="2:11">
      <c r="B256" s="1418"/>
      <c r="C256" s="130" t="s">
        <v>549</v>
      </c>
      <c r="D256" s="759">
        <f t="shared" si="16"/>
        <v>6.0450472708023985E-2</v>
      </c>
      <c r="E256" s="759">
        <f>USER_TESTING_TAB!D326</f>
        <v>6.0450472708023985E-2</v>
      </c>
      <c r="F256" s="731"/>
      <c r="G256" s="731"/>
      <c r="H256" s="180"/>
      <c r="I256" s="180"/>
      <c r="J256" s="180"/>
      <c r="K256" s="180"/>
    </row>
    <row r="257" spans="2:11">
      <c r="B257" s="1418"/>
      <c r="C257" s="130" t="s">
        <v>6</v>
      </c>
      <c r="D257" s="759">
        <f t="shared" si="16"/>
        <v>6.8129004393895035E-2</v>
      </c>
      <c r="E257" s="759">
        <f>USER_TESTING_TAB!D327</f>
        <v>6.8129004393895035E-2</v>
      </c>
      <c r="F257" s="731"/>
      <c r="G257" s="731"/>
      <c r="H257" s="180"/>
      <c r="I257" s="180"/>
      <c r="J257" s="180"/>
      <c r="K257" s="180"/>
    </row>
    <row r="258" spans="2:11">
      <c r="B258" s="1418"/>
      <c r="C258" s="130" t="s">
        <v>1</v>
      </c>
      <c r="D258" s="759">
        <f t="shared" si="16"/>
        <v>6.018372960355528E-2</v>
      </c>
      <c r="E258" s="759">
        <f>USER_TESTING_TAB!D328</f>
        <v>6.018372960355528E-2</v>
      </c>
      <c r="F258" s="731"/>
      <c r="G258" s="731"/>
      <c r="H258" s="180"/>
      <c r="I258" s="180"/>
      <c r="J258" s="180"/>
      <c r="K258" s="180"/>
    </row>
    <row r="259" spans="2:11">
      <c r="B259" s="1418"/>
      <c r="C259" s="130" t="s">
        <v>384</v>
      </c>
      <c r="D259" s="759">
        <f t="shared" si="16"/>
        <v>8.0856914392103962E-2</v>
      </c>
      <c r="E259" s="759">
        <f>USER_TESTING_TAB!D329</f>
        <v>8.0856914392103962E-2</v>
      </c>
      <c r="F259" s="731"/>
      <c r="G259" s="731"/>
      <c r="H259" s="180"/>
      <c r="I259" s="180"/>
      <c r="J259" s="180"/>
      <c r="K259" s="180"/>
    </row>
    <row r="260" spans="2:11">
      <c r="B260" s="1418"/>
      <c r="C260" s="130" t="s">
        <v>4</v>
      </c>
      <c r="D260" s="759">
        <f t="shared" si="16"/>
        <v>3.1274920658100946E-2</v>
      </c>
      <c r="E260" s="759">
        <f>USER_TESTING_TAB!D330</f>
        <v>3.1274920658100946E-2</v>
      </c>
      <c r="F260" s="731"/>
      <c r="G260" s="731"/>
      <c r="H260" s="180"/>
      <c r="I260" s="180"/>
      <c r="J260" s="180"/>
      <c r="K260" s="180"/>
    </row>
    <row r="261" spans="2:11">
      <c r="B261" s="1418"/>
      <c r="C261" s="130" t="s">
        <v>0</v>
      </c>
      <c r="D261" s="759">
        <f t="shared" si="16"/>
        <v>3.4510445131161326E-2</v>
      </c>
      <c r="E261" s="759">
        <f>USER_TESTING_TAB!D331</f>
        <v>3.4510445131161326E-2</v>
      </c>
      <c r="F261" s="731"/>
      <c r="G261" s="731"/>
      <c r="H261" s="180"/>
      <c r="I261" s="180"/>
      <c r="J261" s="180"/>
      <c r="K261" s="180"/>
    </row>
    <row r="262" spans="2:11">
      <c r="B262" s="1418"/>
      <c r="C262" s="130" t="s">
        <v>550</v>
      </c>
      <c r="D262" s="759">
        <f t="shared" si="16"/>
        <v>4.3734144137565815E-2</v>
      </c>
      <c r="E262" s="759">
        <f>USER_TESTING_TAB!D332</f>
        <v>4.3734144137565815E-2</v>
      </c>
      <c r="F262" s="731"/>
      <c r="G262" s="731"/>
      <c r="H262" s="180"/>
      <c r="I262" s="180"/>
      <c r="J262" s="180"/>
      <c r="K262" s="180"/>
    </row>
    <row r="263" spans="2:11">
      <c r="B263" s="1418"/>
      <c r="C263" s="130" t="s">
        <v>551</v>
      </c>
      <c r="D263" s="759">
        <f t="shared" si="16"/>
        <v>2.8463002658115459E-2</v>
      </c>
      <c r="E263" s="759">
        <f>USER_TESTING_TAB!D333</f>
        <v>2.8463002658115459E-2</v>
      </c>
      <c r="F263" s="731"/>
      <c r="G263" s="731"/>
      <c r="H263" s="180"/>
      <c r="I263" s="180"/>
      <c r="J263" s="180"/>
      <c r="K263" s="180"/>
    </row>
    <row r="264" spans="2:11">
      <c r="B264" s="1418"/>
      <c r="C264" s="130" t="s">
        <v>5</v>
      </c>
      <c r="D264" s="759">
        <f t="shared" si="16"/>
        <v>4.5045995948400419E-2</v>
      </c>
      <c r="E264" s="759">
        <f>USER_TESTING_TAB!D334</f>
        <v>4.5045995948400419E-2</v>
      </c>
      <c r="F264" s="731"/>
      <c r="G264" s="731"/>
      <c r="H264" s="180"/>
      <c r="I264" s="180"/>
      <c r="J264" s="180"/>
      <c r="K264" s="180"/>
    </row>
    <row r="265" spans="2:11">
      <c r="B265" s="1418"/>
      <c r="C265" s="130" t="s">
        <v>41</v>
      </c>
      <c r="D265" s="759">
        <f t="shared" si="16"/>
        <v>0.12235929777552092</v>
      </c>
      <c r="E265" s="759">
        <f>USER_TESTING_TAB!D335</f>
        <v>0.12235929777552092</v>
      </c>
      <c r="F265" s="731"/>
      <c r="G265" s="731"/>
      <c r="H265" s="180"/>
      <c r="I265" s="180"/>
      <c r="J265" s="180"/>
      <c r="K265" s="180"/>
    </row>
    <row r="266" spans="2:11">
      <c r="B266" s="1418"/>
      <c r="C266" s="130" t="s">
        <v>552</v>
      </c>
      <c r="D266" s="759">
        <f t="shared" si="16"/>
        <v>3.3870539257282964E-2</v>
      </c>
      <c r="E266" s="759">
        <f>USER_TESTING_TAB!D336</f>
        <v>3.3870539257282964E-2</v>
      </c>
      <c r="F266" s="731"/>
      <c r="G266" s="731"/>
      <c r="H266" s="180"/>
      <c r="I266" s="180"/>
      <c r="J266" s="180"/>
      <c r="K266" s="180"/>
    </row>
    <row r="267" spans="2:11">
      <c r="B267" s="1418"/>
      <c r="C267" s="130" t="s">
        <v>2</v>
      </c>
      <c r="D267" s="759">
        <f t="shared" si="16"/>
        <v>2.980249567175319E-2</v>
      </c>
      <c r="E267" s="759">
        <f>USER_TESTING_TAB!D337</f>
        <v>2.980249567175319E-2</v>
      </c>
      <c r="F267" s="731"/>
      <c r="G267" s="731"/>
      <c r="H267" s="180"/>
      <c r="I267" s="180"/>
      <c r="J267" s="180"/>
      <c r="K267" s="180"/>
    </row>
    <row r="268" spans="2:11">
      <c r="B268" s="1418"/>
      <c r="C268" s="130" t="s">
        <v>553</v>
      </c>
      <c r="D268" s="759">
        <f t="shared" si="16"/>
        <v>4.5787360946438156E-2</v>
      </c>
      <c r="E268" s="759">
        <f>USER_TESTING_TAB!D338</f>
        <v>4.5787360946438156E-2</v>
      </c>
      <c r="F268" s="731"/>
      <c r="G268" s="731"/>
      <c r="H268" s="180"/>
      <c r="I268" s="180"/>
      <c r="J268" s="180"/>
      <c r="K268" s="180"/>
    </row>
    <row r="269" spans="2:11">
      <c r="B269" s="1419" t="s">
        <v>1709</v>
      </c>
      <c r="C269" s="756" t="s">
        <v>548</v>
      </c>
      <c r="D269" s="757">
        <f t="shared" ref="D269:D287" si="17">IF($B$226=$D$227,E269,0)</f>
        <v>0</v>
      </c>
      <c r="E269" s="757">
        <f>USER_TESTING_TAB!C320</f>
        <v>4.9441001938149452E-2</v>
      </c>
      <c r="F269" s="731"/>
      <c r="G269" s="731"/>
      <c r="H269" s="180"/>
      <c r="I269" s="180"/>
      <c r="J269" s="180"/>
      <c r="K269" s="180"/>
    </row>
    <row r="270" spans="2:11">
      <c r="B270" s="1420"/>
      <c r="C270" s="756" t="s">
        <v>7</v>
      </c>
      <c r="D270" s="757">
        <f t="shared" si="17"/>
        <v>0</v>
      </c>
      <c r="E270" s="757">
        <f>USER_TESTING_TAB!C321</f>
        <v>2.9394941499118716E-2</v>
      </c>
      <c r="F270" s="731"/>
      <c r="G270" s="731"/>
      <c r="H270" s="180"/>
      <c r="I270" s="180"/>
      <c r="J270" s="180"/>
      <c r="K270" s="180"/>
    </row>
    <row r="271" spans="2:11">
      <c r="B271" s="1420"/>
      <c r="C271" s="756" t="s">
        <v>414</v>
      </c>
      <c r="D271" s="757">
        <f t="shared" si="17"/>
        <v>0</v>
      </c>
      <c r="E271" s="757">
        <f>USER_TESTING_TAB!C322</f>
        <v>6.4132267866130577E-2</v>
      </c>
      <c r="F271" s="731"/>
      <c r="G271" s="731"/>
      <c r="H271" s="180"/>
      <c r="I271" s="180"/>
      <c r="J271" s="180"/>
      <c r="K271" s="180"/>
    </row>
    <row r="272" spans="2:11">
      <c r="B272" s="1420"/>
      <c r="C272" s="756" t="s">
        <v>3</v>
      </c>
      <c r="D272" s="757">
        <f t="shared" si="17"/>
        <v>0</v>
      </c>
      <c r="E272" s="757">
        <f>USER_TESTING_TAB!C323</f>
        <v>3.1190017196660001E-2</v>
      </c>
      <c r="F272" s="731"/>
      <c r="G272" s="731"/>
      <c r="H272" s="180"/>
      <c r="I272" s="180"/>
      <c r="J272" s="180"/>
      <c r="K272" s="180"/>
    </row>
    <row r="273" spans="2:11">
      <c r="B273" s="1420"/>
      <c r="C273" s="756" t="s">
        <v>79</v>
      </c>
      <c r="D273" s="757">
        <f t="shared" si="17"/>
        <v>0</v>
      </c>
      <c r="E273" s="757">
        <f>USER_TESTING_TAB!C324</f>
        <v>7.5486627093549183E-2</v>
      </c>
      <c r="F273" s="731"/>
      <c r="G273" s="731"/>
      <c r="H273" s="180"/>
      <c r="I273" s="180"/>
      <c r="J273" s="180"/>
      <c r="K273" s="180"/>
    </row>
    <row r="274" spans="2:11">
      <c r="B274" s="1420"/>
      <c r="C274" s="756" t="s">
        <v>107</v>
      </c>
      <c r="D274" s="757">
        <f t="shared" si="17"/>
        <v>0</v>
      </c>
      <c r="E274" s="757">
        <f>USER_TESTING_TAB!C325</f>
        <v>3.7257063647752081E-2</v>
      </c>
      <c r="F274" s="731"/>
      <c r="G274" s="731"/>
      <c r="H274" s="180"/>
      <c r="I274" s="180"/>
      <c r="J274" s="180"/>
      <c r="K274" s="180"/>
    </row>
    <row r="275" spans="2:11">
      <c r="B275" s="1420"/>
      <c r="C275" s="756" t="s">
        <v>549</v>
      </c>
      <c r="D275" s="757">
        <f t="shared" si="17"/>
        <v>0</v>
      </c>
      <c r="E275" s="757">
        <f>USER_TESTING_TAB!C326</f>
        <v>5.644662762170731E-2</v>
      </c>
      <c r="F275" s="731"/>
      <c r="G275" s="731"/>
      <c r="H275" s="180"/>
      <c r="I275" s="180"/>
      <c r="J275" s="180"/>
      <c r="K275" s="180"/>
    </row>
    <row r="276" spans="2:11">
      <c r="B276" s="1420"/>
      <c r="C276" s="756" t="s">
        <v>6</v>
      </c>
      <c r="D276" s="757">
        <f t="shared" si="17"/>
        <v>0</v>
      </c>
      <c r="E276" s="757">
        <f>USER_TESTING_TAB!C327</f>
        <v>6.4764920401196663E-2</v>
      </c>
      <c r="F276" s="731"/>
      <c r="G276" s="731"/>
      <c r="H276" s="180"/>
      <c r="I276" s="180"/>
      <c r="J276" s="180"/>
      <c r="K276" s="180"/>
    </row>
    <row r="277" spans="2:11">
      <c r="B277" s="1420"/>
      <c r="C277" s="756" t="s">
        <v>1</v>
      </c>
      <c r="D277" s="757">
        <f t="shared" si="17"/>
        <v>0</v>
      </c>
      <c r="E277" s="757">
        <f>USER_TESTING_TAB!C328</f>
        <v>6.0181402770939474E-2</v>
      </c>
      <c r="F277" s="731"/>
      <c r="G277" s="731"/>
      <c r="H277" s="180"/>
      <c r="I277" s="180"/>
      <c r="J277" s="180"/>
      <c r="K277" s="180"/>
    </row>
    <row r="278" spans="2:11">
      <c r="B278" s="1420"/>
      <c r="C278" s="756" t="s">
        <v>384</v>
      </c>
      <c r="D278" s="757">
        <f t="shared" si="17"/>
        <v>0</v>
      </c>
      <c r="E278" s="757">
        <f>USER_TESTING_TAB!C329</f>
        <v>7.546276162443577E-2</v>
      </c>
      <c r="F278" s="731"/>
      <c r="G278" s="731"/>
      <c r="H278" s="180"/>
      <c r="I278" s="180"/>
      <c r="J278" s="180"/>
      <c r="K278" s="180"/>
    </row>
    <row r="279" spans="2:11">
      <c r="B279" s="1420"/>
      <c r="C279" s="756" t="s">
        <v>4</v>
      </c>
      <c r="D279" s="757">
        <f t="shared" si="17"/>
        <v>0</v>
      </c>
      <c r="E279" s="757">
        <f>USER_TESTING_TAB!C330</f>
        <v>3.1265198366351304E-2</v>
      </c>
      <c r="F279" s="731"/>
      <c r="G279" s="731"/>
      <c r="H279" s="180"/>
      <c r="I279" s="180"/>
      <c r="J279" s="180"/>
      <c r="K279" s="180"/>
    </row>
    <row r="280" spans="2:11">
      <c r="B280" s="1420"/>
      <c r="C280" s="756" t="s">
        <v>0</v>
      </c>
      <c r="D280" s="757">
        <f t="shared" si="17"/>
        <v>0</v>
      </c>
      <c r="E280" s="757">
        <f>USER_TESTING_TAB!C331</f>
        <v>3.4514786669251792E-2</v>
      </c>
      <c r="F280" s="731"/>
      <c r="G280" s="731"/>
      <c r="H280" s="180"/>
      <c r="I280" s="180"/>
      <c r="J280" s="180"/>
      <c r="K280" s="180"/>
    </row>
    <row r="281" spans="2:11">
      <c r="B281" s="1420"/>
      <c r="C281" s="756" t="s">
        <v>550</v>
      </c>
      <c r="D281" s="757">
        <f t="shared" si="17"/>
        <v>0</v>
      </c>
      <c r="E281" s="757">
        <f>USER_TESTING_TAB!C332</f>
        <v>4.1889488926854609E-2</v>
      </c>
      <c r="F281" s="731"/>
      <c r="G281" s="731"/>
      <c r="H281" s="180"/>
      <c r="I281" s="180"/>
      <c r="J281" s="180"/>
      <c r="K281" s="180"/>
    </row>
    <row r="282" spans="2:11">
      <c r="B282" s="1420"/>
      <c r="C282" s="756" t="s">
        <v>551</v>
      </c>
      <c r="D282" s="757">
        <f t="shared" si="17"/>
        <v>0</v>
      </c>
      <c r="E282" s="757">
        <f>USER_TESTING_TAB!C333</f>
        <v>2.846052030460831E-2</v>
      </c>
      <c r="F282" s="731"/>
      <c r="G282" s="731"/>
      <c r="H282" s="180"/>
      <c r="I282" s="180"/>
      <c r="J282" s="180"/>
      <c r="K282" s="180"/>
    </row>
    <row r="283" spans="2:11">
      <c r="B283" s="1420"/>
      <c r="C283" s="756" t="s">
        <v>5</v>
      </c>
      <c r="D283" s="757">
        <f t="shared" si="17"/>
        <v>0</v>
      </c>
      <c r="E283" s="757">
        <f>USER_TESTING_TAB!C334</f>
        <v>4.503482553796246E-2</v>
      </c>
      <c r="F283" s="731"/>
      <c r="G283" s="731"/>
      <c r="H283" s="180"/>
      <c r="I283" s="180"/>
      <c r="J283" s="180"/>
      <c r="K283" s="180"/>
    </row>
    <row r="284" spans="2:11">
      <c r="B284" s="1420"/>
      <c r="C284" s="756" t="s">
        <v>41</v>
      </c>
      <c r="D284" s="757">
        <f t="shared" si="17"/>
        <v>0</v>
      </c>
      <c r="E284" s="757">
        <f>USER_TESTING_TAB!C335</f>
        <v>0.11869934113639018</v>
      </c>
      <c r="F284" s="731"/>
      <c r="G284" s="731"/>
      <c r="H284" s="180"/>
      <c r="I284" s="180"/>
      <c r="J284" s="180"/>
      <c r="K284" s="180"/>
    </row>
    <row r="285" spans="2:11">
      <c r="B285" s="1420"/>
      <c r="C285" s="756" t="s">
        <v>552</v>
      </c>
      <c r="D285" s="757">
        <f t="shared" si="17"/>
        <v>0</v>
      </c>
      <c r="E285" s="757">
        <f>USER_TESTING_TAB!C336</f>
        <v>3.387039587889739E-2</v>
      </c>
      <c r="F285" s="731"/>
      <c r="G285" s="731"/>
      <c r="H285" s="180"/>
      <c r="I285" s="180"/>
      <c r="J285" s="180"/>
      <c r="K285" s="180"/>
    </row>
    <row r="286" spans="2:11">
      <c r="B286" s="1420"/>
      <c r="C286" s="756" t="s">
        <v>2</v>
      </c>
      <c r="D286" s="757">
        <f t="shared" si="17"/>
        <v>0</v>
      </c>
      <c r="E286" s="757">
        <f>USER_TESTING_TAB!C337</f>
        <v>2.9818199917299587E-2</v>
      </c>
      <c r="F286" s="731"/>
      <c r="G286" s="731"/>
      <c r="H286" s="180"/>
      <c r="I286" s="180"/>
      <c r="J286" s="180"/>
      <c r="K286" s="180"/>
    </row>
    <row r="287" spans="2:11">
      <c r="B287" s="1420"/>
      <c r="C287" s="756" t="s">
        <v>553</v>
      </c>
      <c r="D287" s="757">
        <f t="shared" si="17"/>
        <v>0</v>
      </c>
      <c r="E287" s="757">
        <f>USER_TESTING_TAB!C338</f>
        <v>4.0591898455472779E-2</v>
      </c>
      <c r="F287" s="731"/>
      <c r="G287" s="731"/>
      <c r="H287" s="180"/>
      <c r="I287" s="180"/>
      <c r="J287" s="180"/>
      <c r="K287" s="180"/>
    </row>
    <row r="289" spans="1:14">
      <c r="B289" s="11" t="s">
        <v>1218</v>
      </c>
    </row>
    <row r="291" spans="1:14">
      <c r="B291" s="913" t="s">
        <v>1540</v>
      </c>
    </row>
    <row r="293" spans="1:14" ht="91.9">
      <c r="B293" s="787"/>
      <c r="C293" s="179" t="s">
        <v>59</v>
      </c>
      <c r="D293" s="784" t="s">
        <v>1618</v>
      </c>
      <c r="E293" s="148" t="s">
        <v>1180</v>
      </c>
      <c r="F293" s="137" t="s">
        <v>1169</v>
      </c>
      <c r="G293" s="251" t="s">
        <v>1170</v>
      </c>
      <c r="L293" s="148" t="s">
        <v>1171</v>
      </c>
    </row>
    <row r="294" spans="1:14" ht="13.15">
      <c r="A294" s="913"/>
      <c r="C294" s="179" t="s">
        <v>40</v>
      </c>
      <c r="D294" s="420">
        <f>Calc_Primary_teacher_need!R63</f>
        <v>242914.25590921752</v>
      </c>
      <c r="E294" s="788">
        <v>242914.25590921752</v>
      </c>
      <c r="F294" s="309">
        <f>D294-E294</f>
        <v>0</v>
      </c>
      <c r="G294" s="1004">
        <v>0</v>
      </c>
      <c r="L294" s="309">
        <f>IF(B220=1,G294,F294)</f>
        <v>0</v>
      </c>
    </row>
    <row r="295" spans="1:14" ht="13.15">
      <c r="A295" s="913"/>
      <c r="C295" s="179" t="s">
        <v>548</v>
      </c>
      <c r="D295" s="420">
        <f>Teacher_need_by_subject!C629</f>
        <v>8280.6919886326286</v>
      </c>
      <c r="E295" s="293">
        <v>8280.6919886326286</v>
      </c>
      <c r="F295" s="309">
        <f t="shared" ref="F295:F313" si="18">D295-E295</f>
        <v>0</v>
      </c>
      <c r="G295" s="1004">
        <v>0</v>
      </c>
      <c r="L295" s="309">
        <f>IF($B$226=1,G295,F295)</f>
        <v>0</v>
      </c>
    </row>
    <row r="296" spans="1:14" ht="13.15">
      <c r="C296" s="179" t="s">
        <v>7</v>
      </c>
      <c r="D296" s="420">
        <f>Teacher_need_by_subject!C630</f>
        <v>12272.168382637192</v>
      </c>
      <c r="E296" s="293">
        <v>12272.168382637192</v>
      </c>
      <c r="F296" s="309">
        <f t="shared" si="18"/>
        <v>0</v>
      </c>
      <c r="G296" s="1004">
        <v>0</v>
      </c>
      <c r="L296" s="309">
        <f t="shared" ref="L296:L312" si="19">IF($B$226=1,G296,F296)</f>
        <v>0</v>
      </c>
      <c r="N296" s="11"/>
    </row>
    <row r="297" spans="1:14" ht="13.15">
      <c r="C297" s="179" t="s">
        <v>414</v>
      </c>
      <c r="D297" s="420">
        <f>Teacher_need_by_subject!C631</f>
        <v>4788.934014920962</v>
      </c>
      <c r="E297" s="293">
        <v>4788.934014920962</v>
      </c>
      <c r="F297" s="309">
        <f t="shared" si="18"/>
        <v>0</v>
      </c>
      <c r="G297" s="1004">
        <v>0</v>
      </c>
      <c r="L297" s="309">
        <f t="shared" si="19"/>
        <v>0</v>
      </c>
      <c r="N297" s="11"/>
    </row>
    <row r="298" spans="1:14" ht="13.15">
      <c r="A298" s="913"/>
      <c r="C298" s="179" t="s">
        <v>3</v>
      </c>
      <c r="D298" s="420">
        <f>Teacher_need_by_subject!C632</f>
        <v>11328.562976608904</v>
      </c>
      <c r="E298" s="293">
        <v>11328.562976608904</v>
      </c>
      <c r="F298" s="309">
        <f t="shared" si="18"/>
        <v>0</v>
      </c>
      <c r="G298" s="1004">
        <v>0</v>
      </c>
      <c r="L298" s="309">
        <f t="shared" si="19"/>
        <v>0</v>
      </c>
    </row>
    <row r="299" spans="1:14" ht="13.15">
      <c r="A299" s="913"/>
      <c r="C299" s="179" t="s">
        <v>79</v>
      </c>
      <c r="D299" s="420">
        <f>Teacher_need_by_subject!C633</f>
        <v>273.28273240649219</v>
      </c>
      <c r="E299" s="293">
        <v>273.28273240649219</v>
      </c>
      <c r="F299" s="309">
        <f t="shared" si="18"/>
        <v>0</v>
      </c>
      <c r="G299" s="1004">
        <v>0</v>
      </c>
      <c r="L299" s="309">
        <f t="shared" si="19"/>
        <v>0</v>
      </c>
    </row>
    <row r="300" spans="1:14" ht="13.15">
      <c r="C300" s="179" t="s">
        <v>107</v>
      </c>
      <c r="D300" s="420">
        <f>Teacher_need_by_subject!C634</f>
        <v>6265.6211093356251</v>
      </c>
      <c r="E300" s="293">
        <v>6265.6211093356251</v>
      </c>
      <c r="F300" s="309">
        <f t="shared" si="18"/>
        <v>0</v>
      </c>
      <c r="G300" s="1004">
        <v>0</v>
      </c>
      <c r="L300" s="309">
        <f t="shared" si="19"/>
        <v>0</v>
      </c>
    </row>
    <row r="301" spans="1:14" ht="13.15">
      <c r="C301" s="179" t="s">
        <v>549</v>
      </c>
      <c r="D301" s="420">
        <f>Teacher_need_by_subject!C635</f>
        <v>9402.4611375322384</v>
      </c>
      <c r="E301" s="293">
        <v>9402.4611375322384</v>
      </c>
      <c r="F301" s="309">
        <f t="shared" si="18"/>
        <v>0</v>
      </c>
      <c r="G301" s="1004">
        <v>0</v>
      </c>
      <c r="L301" s="309">
        <f t="shared" si="19"/>
        <v>0</v>
      </c>
    </row>
    <row r="302" spans="1:14" ht="13.15">
      <c r="C302" s="179" t="s">
        <v>6</v>
      </c>
      <c r="D302" s="420">
        <f>Teacher_need_by_subject!C636</f>
        <v>4744.8540940570447</v>
      </c>
      <c r="E302" s="293">
        <v>4744.8540940570447</v>
      </c>
      <c r="F302" s="309">
        <f t="shared" si="18"/>
        <v>0</v>
      </c>
      <c r="G302" s="1004">
        <v>0</v>
      </c>
      <c r="L302" s="309">
        <f t="shared" si="19"/>
        <v>0</v>
      </c>
    </row>
    <row r="303" spans="1:14" ht="13.15">
      <c r="A303" s="913"/>
      <c r="C303" s="179" t="s">
        <v>1</v>
      </c>
      <c r="D303" s="420">
        <f>Teacher_need_by_subject!C637</f>
        <v>31095.791331912027</v>
      </c>
      <c r="E303" s="293">
        <v>31095.791331912027</v>
      </c>
      <c r="F303" s="309">
        <f t="shared" si="18"/>
        <v>0</v>
      </c>
      <c r="G303" s="1004">
        <v>0</v>
      </c>
      <c r="L303" s="309">
        <f t="shared" si="19"/>
        <v>0</v>
      </c>
    </row>
    <row r="304" spans="1:14" ht="13.15">
      <c r="C304" s="179" t="s">
        <v>384</v>
      </c>
      <c r="D304" s="420">
        <f>Teacher_need_by_subject!C638</f>
        <v>1933.9634323901203</v>
      </c>
      <c r="E304" s="293">
        <v>1933.9634323901203</v>
      </c>
      <c r="F304" s="309">
        <f t="shared" si="18"/>
        <v>0</v>
      </c>
      <c r="G304" s="1004">
        <v>0</v>
      </c>
      <c r="L304" s="309">
        <f t="shared" si="19"/>
        <v>0</v>
      </c>
    </row>
    <row r="305" spans="1:12" ht="13.15">
      <c r="A305" s="913"/>
      <c r="C305" s="179" t="s">
        <v>4</v>
      </c>
      <c r="D305" s="420">
        <f>Teacher_need_by_subject!C639</f>
        <v>11251.376615298417</v>
      </c>
      <c r="E305" s="293">
        <v>11251.376615298417</v>
      </c>
      <c r="F305" s="309">
        <f t="shared" si="18"/>
        <v>0</v>
      </c>
      <c r="G305" s="1004">
        <v>0</v>
      </c>
      <c r="L305" s="309">
        <f t="shared" si="19"/>
        <v>0</v>
      </c>
    </row>
    <row r="306" spans="1:12" ht="13.15">
      <c r="A306" s="913"/>
      <c r="C306" s="179" t="s">
        <v>0</v>
      </c>
      <c r="D306" s="420">
        <f>Teacher_need_by_subject!C640</f>
        <v>12122.821610782717</v>
      </c>
      <c r="E306" s="293">
        <v>12122.821610782717</v>
      </c>
      <c r="F306" s="309">
        <f t="shared" si="18"/>
        <v>0</v>
      </c>
      <c r="G306" s="1004">
        <v>0</v>
      </c>
      <c r="L306" s="309">
        <f t="shared" si="19"/>
        <v>0</v>
      </c>
    </row>
    <row r="307" spans="1:12" ht="13.15">
      <c r="C307" s="179" t="s">
        <v>550</v>
      </c>
      <c r="D307" s="420">
        <f>Teacher_need_by_subject!C641</f>
        <v>32167.409709804062</v>
      </c>
      <c r="E307" s="293">
        <v>32167.409709804062</v>
      </c>
      <c r="F307" s="309">
        <f t="shared" si="18"/>
        <v>0</v>
      </c>
      <c r="G307" s="1004">
        <v>0</v>
      </c>
      <c r="L307" s="309">
        <f t="shared" si="19"/>
        <v>0</v>
      </c>
    </row>
    <row r="308" spans="1:12" ht="13.15">
      <c r="A308" s="913"/>
      <c r="C308" s="179" t="s">
        <v>551</v>
      </c>
      <c r="D308" s="420">
        <f>Teacher_need_by_subject!C642</f>
        <v>14546.562695004863</v>
      </c>
      <c r="E308" s="293">
        <v>14546.562695004863</v>
      </c>
      <c r="F308" s="309">
        <f t="shared" si="18"/>
        <v>0</v>
      </c>
      <c r="G308" s="1004">
        <v>0</v>
      </c>
      <c r="L308" s="309">
        <f t="shared" si="19"/>
        <v>0</v>
      </c>
    </row>
    <row r="309" spans="1:12" ht="13.15">
      <c r="A309" s="913"/>
      <c r="C309" s="179" t="s">
        <v>5</v>
      </c>
      <c r="D309" s="420">
        <f>Teacher_need_by_subject!C643</f>
        <v>4777.0196808925748</v>
      </c>
      <c r="E309" s="293">
        <v>4777.0196808925748</v>
      </c>
      <c r="F309" s="309">
        <f t="shared" si="18"/>
        <v>0</v>
      </c>
      <c r="G309" s="1004">
        <v>0</v>
      </c>
      <c r="L309" s="309">
        <f t="shared" si="19"/>
        <v>0</v>
      </c>
    </row>
    <row r="310" spans="1:12" ht="13.15">
      <c r="C310" s="179" t="s">
        <v>41</v>
      </c>
      <c r="D310" s="420">
        <f>Teacher_need_by_subject!C644</f>
        <v>10011.689566672601</v>
      </c>
      <c r="E310" s="293">
        <v>10011.689566672601</v>
      </c>
      <c r="F310" s="309">
        <f t="shared" si="18"/>
        <v>0</v>
      </c>
      <c r="G310" s="1004">
        <v>0</v>
      </c>
      <c r="L310" s="309">
        <f t="shared" si="19"/>
        <v>0</v>
      </c>
    </row>
    <row r="311" spans="1:12" ht="13.15">
      <c r="A311" s="913"/>
      <c r="C311" s="179" t="s">
        <v>552</v>
      </c>
      <c r="D311" s="420">
        <f>Teacher_need_by_subject!C645</f>
        <v>17403.248831846169</v>
      </c>
      <c r="E311" s="293">
        <v>17403.248831846169</v>
      </c>
      <c r="F311" s="309">
        <f t="shared" si="18"/>
        <v>0</v>
      </c>
      <c r="G311" s="1004">
        <v>0</v>
      </c>
      <c r="L311" s="309">
        <f t="shared" si="19"/>
        <v>0</v>
      </c>
    </row>
    <row r="312" spans="1:12" ht="13.15">
      <c r="A312" s="913"/>
      <c r="C312" s="179" t="s">
        <v>2</v>
      </c>
      <c r="D312" s="420">
        <f>Teacher_need_by_subject!C646</f>
        <v>11119.641840203176</v>
      </c>
      <c r="E312" s="293">
        <v>11119.641840203176</v>
      </c>
      <c r="F312" s="309">
        <f t="shared" si="18"/>
        <v>0</v>
      </c>
      <c r="G312" s="1004">
        <v>0</v>
      </c>
      <c r="L312" s="309">
        <f t="shared" si="19"/>
        <v>0</v>
      </c>
    </row>
    <row r="313" spans="1:12" ht="13.15">
      <c r="C313" s="179" t="s">
        <v>553</v>
      </c>
      <c r="D313" s="420">
        <f>Teacher_need_by_subject!C647</f>
        <v>7097.3000342696587</v>
      </c>
      <c r="E313" s="293">
        <v>7097.3000342696587</v>
      </c>
      <c r="F313" s="309">
        <f t="shared" si="18"/>
        <v>0</v>
      </c>
      <c r="G313" s="1004">
        <v>0</v>
      </c>
      <c r="L313" s="309">
        <f>IF($B$226=1,G313,F313)</f>
        <v>0</v>
      </c>
    </row>
    <row r="315" spans="1:12">
      <c r="D315" s="854"/>
      <c r="E315" s="854"/>
    </row>
  </sheetData>
  <mergeCells count="7">
    <mergeCell ref="H127:O128"/>
    <mergeCell ref="B177:B195"/>
    <mergeCell ref="B196:B214"/>
    <mergeCell ref="B250:B268"/>
    <mergeCell ref="B269:B287"/>
    <mergeCell ref="B231:B249"/>
    <mergeCell ref="B158:B17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B050"/>
  </sheetPr>
  <dimension ref="A1:AD77"/>
  <sheetViews>
    <sheetView showGridLines="0" zoomScale="90" zoomScaleNormal="90" workbookViewId="0"/>
  </sheetViews>
  <sheetFormatPr defaultRowHeight="12.75"/>
  <cols>
    <col min="3" max="3" width="60.73046875" customWidth="1"/>
    <col min="16" max="21" width="12" customWidth="1"/>
    <col min="22" max="22" width="17" customWidth="1"/>
    <col min="23" max="26" width="12" customWidth="1"/>
    <col min="27" max="27" width="17" bestFit="1" customWidth="1"/>
    <col min="28" max="28" width="14.73046875" bestFit="1" customWidth="1"/>
  </cols>
  <sheetData>
    <row r="1" spans="1:22" s="673" customFormat="1" ht="13.9">
      <c r="A1" s="63" t="str">
        <f>ModelBanner</f>
        <v>TSM_202021</v>
      </c>
    </row>
    <row r="2" spans="1:22" s="673" customFormat="1" ht="13.9">
      <c r="A2" s="865" t="s">
        <v>13</v>
      </c>
      <c r="B2" s="865" t="s">
        <v>30</v>
      </c>
    </row>
    <row r="3" spans="1:22" s="673" customFormat="1" ht="13.9">
      <c r="A3" s="65"/>
    </row>
    <row r="4" spans="1:22" s="55" customFormat="1" ht="13.15">
      <c r="A4" s="56" t="s">
        <v>26</v>
      </c>
      <c r="B4" s="56"/>
      <c r="D4" s="56"/>
      <c r="E4" s="56"/>
      <c r="F4" s="280"/>
      <c r="G4" s="56"/>
      <c r="H4" s="56"/>
      <c r="I4" s="56"/>
      <c r="J4" s="56"/>
      <c r="K4" s="56"/>
      <c r="L4" s="56"/>
      <c r="M4" s="56"/>
      <c r="N4" s="56"/>
      <c r="O4" s="56"/>
      <c r="P4" s="56"/>
    </row>
    <row r="5" spans="1:22" s="45" customFormat="1" ht="13.15" customHeight="1">
      <c r="A5" s="58" t="s">
        <v>1397</v>
      </c>
      <c r="B5" s="58"/>
      <c r="D5" s="58"/>
      <c r="E5" s="58"/>
      <c r="F5" s="58"/>
      <c r="G5" s="58"/>
      <c r="H5" s="58"/>
      <c r="I5" s="58"/>
      <c r="J5" s="58"/>
      <c r="K5" s="58"/>
      <c r="L5" s="58"/>
      <c r="M5" s="58"/>
      <c r="N5" s="58"/>
      <c r="O5" s="58"/>
      <c r="P5" s="58"/>
      <c r="Q5" s="58"/>
      <c r="R5" s="58"/>
      <c r="S5" s="58"/>
      <c r="T5" s="58"/>
      <c r="U5" s="58"/>
      <c r="V5" s="58"/>
    </row>
    <row r="6" spans="1:22" s="44" customFormat="1" ht="13.15">
      <c r="A6" s="54" t="s">
        <v>1287</v>
      </c>
      <c r="B6" s="59"/>
      <c r="D6" s="59"/>
      <c r="E6" s="59"/>
      <c r="F6" s="280"/>
      <c r="G6" s="59"/>
      <c r="H6" s="59"/>
      <c r="I6" s="59"/>
      <c r="J6" s="59"/>
      <c r="K6" s="59"/>
      <c r="L6" s="59"/>
      <c r="M6" s="59"/>
      <c r="N6" s="59"/>
      <c r="O6" s="59"/>
      <c r="P6" s="59"/>
      <c r="Q6" s="43"/>
      <c r="R6" s="43"/>
    </row>
    <row r="7" spans="1:22" s="44" customFormat="1" ht="13.15">
      <c r="A7" s="52"/>
      <c r="B7" s="54"/>
      <c r="D7" s="59"/>
      <c r="E7" s="59"/>
      <c r="F7" s="280"/>
      <c r="G7" s="59"/>
      <c r="H7" s="59"/>
      <c r="I7" s="59"/>
      <c r="J7" s="59"/>
      <c r="K7" s="59"/>
      <c r="L7" s="59"/>
      <c r="M7" s="59"/>
      <c r="N7" s="59"/>
      <c r="O7" s="59"/>
      <c r="P7" s="59"/>
      <c r="Q7" s="43"/>
      <c r="R7" s="43"/>
    </row>
    <row r="8" spans="1:22" s="44" customFormat="1" ht="13.15">
      <c r="A8" s="54" t="s">
        <v>24</v>
      </c>
      <c r="B8" s="59"/>
      <c r="D8" s="59"/>
      <c r="E8" s="59"/>
      <c r="F8" s="280"/>
      <c r="G8" s="59"/>
      <c r="H8" s="59"/>
      <c r="I8" s="59"/>
      <c r="J8" s="59"/>
      <c r="K8" s="59"/>
      <c r="L8" s="59"/>
      <c r="M8" s="59"/>
      <c r="N8" s="59"/>
      <c r="O8" s="59"/>
      <c r="P8" s="59"/>
      <c r="Q8" s="43"/>
      <c r="R8" s="43"/>
    </row>
    <row r="9" spans="1:22" s="48" customFormat="1" ht="13.5" customHeight="1">
      <c r="A9" s="53" t="s">
        <v>1122</v>
      </c>
      <c r="B9" s="71"/>
      <c r="D9" s="69"/>
      <c r="E9" s="281"/>
      <c r="F9" s="281"/>
      <c r="G9" s="281"/>
      <c r="H9" s="70"/>
      <c r="I9" s="281"/>
      <c r="J9" s="281"/>
      <c r="K9" s="70"/>
      <c r="L9" s="282"/>
      <c r="M9" s="282"/>
      <c r="N9" s="282"/>
      <c r="O9" s="282"/>
      <c r="P9" s="282"/>
      <c r="Q9" s="47"/>
      <c r="R9" s="47"/>
    </row>
    <row r="11" spans="1:22" ht="17.649999999999999">
      <c r="C11" s="37" t="s">
        <v>1398</v>
      </c>
      <c r="D11" s="210" t="s">
        <v>338</v>
      </c>
      <c r="J11" s="210"/>
    </row>
    <row r="12" spans="1:22" ht="13.15">
      <c r="E12" s="856"/>
      <c r="F12" s="856"/>
      <c r="G12" s="856"/>
      <c r="H12" s="856"/>
      <c r="I12" s="856"/>
      <c r="J12" s="856"/>
      <c r="K12" s="856"/>
      <c r="L12" s="856"/>
      <c r="M12" s="856"/>
      <c r="N12" s="856"/>
      <c r="O12" s="856"/>
      <c r="P12" s="856"/>
      <c r="Q12" s="856"/>
      <c r="R12" s="856"/>
      <c r="S12" s="856"/>
      <c r="T12" s="856"/>
    </row>
    <row r="13" spans="1:22" ht="23.25">
      <c r="C13" s="858" t="s">
        <v>1230</v>
      </c>
      <c r="D13" s="858" t="s">
        <v>1231</v>
      </c>
      <c r="E13" s="1425" t="s">
        <v>1232</v>
      </c>
      <c r="F13" s="1426"/>
      <c r="G13" s="1426"/>
      <c r="H13" s="1426"/>
      <c r="I13" s="1426"/>
      <c r="J13" s="1426"/>
      <c r="K13" s="1426"/>
      <c r="L13" s="1426"/>
      <c r="M13" s="1426"/>
      <c r="N13" s="1426"/>
      <c r="O13" s="1427"/>
      <c r="P13" s="856"/>
      <c r="Q13" s="856"/>
      <c r="R13" s="856"/>
      <c r="S13" s="856"/>
      <c r="T13" s="856"/>
    </row>
    <row r="14" spans="1:22" ht="39.75" customHeight="1">
      <c r="B14" s="167">
        <v>2</v>
      </c>
      <c r="C14" s="994" t="s">
        <v>1474</v>
      </c>
      <c r="D14" s="826">
        <v>1</v>
      </c>
      <c r="E14" s="1322" t="s">
        <v>1612</v>
      </c>
      <c r="F14" s="1430"/>
      <c r="G14" s="1430"/>
      <c r="H14" s="1430"/>
      <c r="I14" s="1430"/>
      <c r="J14" s="1430"/>
      <c r="K14" s="1430"/>
      <c r="L14" s="1430"/>
      <c r="M14" s="1430"/>
      <c r="N14" s="1430"/>
      <c r="O14" s="1431"/>
      <c r="P14" s="1008"/>
      <c r="Q14" s="1008"/>
      <c r="R14" s="1008"/>
      <c r="S14" s="1008"/>
      <c r="T14" s="1009"/>
    </row>
    <row r="15" spans="1:22" ht="53.25" customHeight="1">
      <c r="C15" s="994" t="s">
        <v>1475</v>
      </c>
      <c r="D15" s="826">
        <v>2</v>
      </c>
      <c r="E15" s="1322" t="s">
        <v>1743</v>
      </c>
      <c r="F15" s="1428"/>
      <c r="G15" s="1428"/>
      <c r="H15" s="1428"/>
      <c r="I15" s="1428"/>
      <c r="J15" s="1428"/>
      <c r="K15" s="1428"/>
      <c r="L15" s="1428"/>
      <c r="M15" s="1428"/>
      <c r="N15" s="1428"/>
      <c r="O15" s="1429"/>
      <c r="P15" s="857"/>
      <c r="Q15" s="857"/>
      <c r="R15" s="857"/>
      <c r="S15" s="857"/>
      <c r="T15" s="857"/>
    </row>
    <row r="17" spans="2:25" ht="13.15">
      <c r="C17" s="5" t="s">
        <v>59</v>
      </c>
      <c r="D17" s="184" t="str">
        <f>Teacher_need_by_subject!C628</f>
        <v>2019/20</v>
      </c>
      <c r="E17" s="184" t="str">
        <f>Teacher_need_by_subject!D628</f>
        <v>2020/21</v>
      </c>
      <c r="F17" s="184" t="str">
        <f>Teacher_need_by_subject!E628</f>
        <v>2021/22</v>
      </c>
      <c r="G17" s="184" t="str">
        <f>Teacher_need_by_subject!F628</f>
        <v>2022/23</v>
      </c>
      <c r="H17" s="184" t="str">
        <f>Teacher_need_by_subject!G628</f>
        <v>2023/24</v>
      </c>
      <c r="I17" s="184" t="str">
        <f>Teacher_need_by_subject!H628</f>
        <v>2024/25</v>
      </c>
      <c r="J17" s="184" t="str">
        <f>Teacher_need_by_subject!I628</f>
        <v>2025/26</v>
      </c>
      <c r="K17" s="184" t="str">
        <f>Teacher_need_by_subject!J628</f>
        <v>2026/27</v>
      </c>
      <c r="L17" s="184" t="str">
        <f>Teacher_need_by_subject!K628</f>
        <v>2027/28</v>
      </c>
      <c r="M17" s="184" t="str">
        <f>Teacher_need_by_subject!L628</f>
        <v>2028/29</v>
      </c>
      <c r="N17" s="184" t="str">
        <f>Teacher_need_by_subject!M628</f>
        <v>2029/30</v>
      </c>
      <c r="O17" s="992" t="s">
        <v>1471</v>
      </c>
    </row>
    <row r="18" spans="2:25">
      <c r="B18" s="1421" t="s">
        <v>1121</v>
      </c>
      <c r="C18" s="141" t="s">
        <v>548</v>
      </c>
      <c r="D18" s="751">
        <f>D56+D37</f>
        <v>275.60239277251281</v>
      </c>
      <c r="E18" s="751">
        <f t="shared" ref="E18:N18" si="0">E56+E37</f>
        <v>-195.98687708157141</v>
      </c>
      <c r="F18" s="751">
        <f t="shared" si="0"/>
        <v>-1485.162078468491</v>
      </c>
      <c r="G18" s="751">
        <f t="shared" si="0"/>
        <v>-3530.2236437515976</v>
      </c>
      <c r="H18" s="751">
        <f t="shared" si="0"/>
        <v>-5289.3974394742127</v>
      </c>
      <c r="I18" s="751">
        <f t="shared" si="0"/>
        <v>-5400.7507630862347</v>
      </c>
      <c r="J18" s="751">
        <f t="shared" si="0"/>
        <v>-5451.2925862228549</v>
      </c>
      <c r="K18" s="751">
        <f t="shared" si="0"/>
        <v>-5437.0699151083536</v>
      </c>
      <c r="L18" s="751">
        <f t="shared" si="0"/>
        <v>-5360.7290567537657</v>
      </c>
      <c r="M18" s="751">
        <f t="shared" si="0"/>
        <v>-5216.5980831921452</v>
      </c>
      <c r="N18" s="751">
        <f t="shared" si="0"/>
        <v>-5131.8874330695789</v>
      </c>
      <c r="O18" s="295"/>
      <c r="P18" s="295"/>
      <c r="Q18" s="295"/>
      <c r="R18" s="295"/>
      <c r="S18" s="295"/>
      <c r="T18" s="295"/>
      <c r="U18" s="295"/>
      <c r="V18" s="295"/>
      <c r="W18" s="295"/>
      <c r="X18" s="295"/>
      <c r="Y18" s="295"/>
    </row>
    <row r="19" spans="2:25">
      <c r="B19" s="1421"/>
      <c r="C19" s="141" t="s">
        <v>7</v>
      </c>
      <c r="D19" s="751">
        <f t="shared" ref="D19:N19" si="1">D57+D38</f>
        <v>0</v>
      </c>
      <c r="E19" s="751">
        <f t="shared" si="1"/>
        <v>0</v>
      </c>
      <c r="F19" s="751">
        <f t="shared" si="1"/>
        <v>0</v>
      </c>
      <c r="G19" s="751">
        <f t="shared" si="1"/>
        <v>0</v>
      </c>
      <c r="H19" s="751">
        <f t="shared" si="1"/>
        <v>0</v>
      </c>
      <c r="I19" s="751">
        <f t="shared" si="1"/>
        <v>0</v>
      </c>
      <c r="J19" s="751">
        <f t="shared" si="1"/>
        <v>0</v>
      </c>
      <c r="K19" s="751">
        <f t="shared" si="1"/>
        <v>0</v>
      </c>
      <c r="L19" s="751">
        <f t="shared" si="1"/>
        <v>0</v>
      </c>
      <c r="M19" s="751">
        <f t="shared" si="1"/>
        <v>0</v>
      </c>
      <c r="N19" s="751">
        <f t="shared" si="1"/>
        <v>0</v>
      </c>
      <c r="O19" s="295"/>
      <c r="P19" s="295"/>
      <c r="Q19" s="295"/>
      <c r="R19" s="295"/>
      <c r="S19" s="295"/>
      <c r="T19" s="295"/>
      <c r="U19" s="295"/>
      <c r="V19" s="295"/>
      <c r="W19" s="295"/>
      <c r="X19" s="295"/>
      <c r="Y19" s="295"/>
    </row>
    <row r="20" spans="2:25">
      <c r="B20" s="1421"/>
      <c r="C20" s="141" t="s">
        <v>414</v>
      </c>
      <c r="D20" s="751">
        <f t="shared" ref="D20:N20" si="2">D58+D39</f>
        <v>173.4981499488793</v>
      </c>
      <c r="E20" s="751">
        <f t="shared" si="2"/>
        <v>4.4897602968417587</v>
      </c>
      <c r="F20" s="751">
        <f t="shared" si="2"/>
        <v>-509.31888743598347</v>
      </c>
      <c r="G20" s="751">
        <f t="shared" si="2"/>
        <v>-1336.4131495610377</v>
      </c>
      <c r="H20" s="751">
        <f t="shared" si="2"/>
        <v>-1765.0096820857398</v>
      </c>
      <c r="I20" s="751">
        <f t="shared" si="2"/>
        <v>-1797.5447848401134</v>
      </c>
      <c r="J20" s="751">
        <f t="shared" si="2"/>
        <v>-1812.3120441890396</v>
      </c>
      <c r="K20" s="751">
        <f t="shared" si="2"/>
        <v>-1808.1564783635918</v>
      </c>
      <c r="L20" s="751">
        <f t="shared" si="2"/>
        <v>-1785.8512827003012</v>
      </c>
      <c r="M20" s="751">
        <f t="shared" si="2"/>
        <v>-1743.7392389569641</v>
      </c>
      <c r="N20" s="751">
        <f t="shared" si="2"/>
        <v>-1718.9885659035908</v>
      </c>
      <c r="O20" s="295"/>
      <c r="P20" s="295"/>
      <c r="Q20" s="295"/>
      <c r="R20" s="295"/>
      <c r="S20" s="295"/>
      <c r="T20" s="295"/>
      <c r="U20" s="295"/>
      <c r="V20" s="295"/>
      <c r="W20" s="295"/>
      <c r="X20" s="295"/>
      <c r="Y20" s="295"/>
    </row>
    <row r="21" spans="2:25">
      <c r="B21" s="1421"/>
      <c r="C21" s="141" t="s">
        <v>3</v>
      </c>
      <c r="D21" s="751">
        <f t="shared" ref="D21:N21" si="3">D59+D40</f>
        <v>0</v>
      </c>
      <c r="E21" s="751">
        <f t="shared" si="3"/>
        <v>0</v>
      </c>
      <c r="F21" s="751">
        <f t="shared" si="3"/>
        <v>0</v>
      </c>
      <c r="G21" s="751">
        <f t="shared" si="3"/>
        <v>0</v>
      </c>
      <c r="H21" s="751">
        <f t="shared" si="3"/>
        <v>0</v>
      </c>
      <c r="I21" s="751">
        <f t="shared" si="3"/>
        <v>0</v>
      </c>
      <c r="J21" s="751">
        <f t="shared" si="3"/>
        <v>0</v>
      </c>
      <c r="K21" s="751">
        <f t="shared" si="3"/>
        <v>0</v>
      </c>
      <c r="L21" s="751">
        <f t="shared" si="3"/>
        <v>0</v>
      </c>
      <c r="M21" s="751">
        <f t="shared" si="3"/>
        <v>0</v>
      </c>
      <c r="N21" s="751">
        <f t="shared" si="3"/>
        <v>0</v>
      </c>
      <c r="O21" s="295"/>
      <c r="P21" s="295"/>
      <c r="Q21" s="295"/>
      <c r="R21" s="295"/>
      <c r="S21" s="295"/>
      <c r="T21" s="295"/>
      <c r="U21" s="295"/>
      <c r="V21" s="295"/>
      <c r="W21" s="295"/>
      <c r="X21" s="295"/>
      <c r="Y21" s="295"/>
    </row>
    <row r="22" spans="2:25">
      <c r="B22" s="1421"/>
      <c r="C22" s="141" t="s">
        <v>79</v>
      </c>
      <c r="D22" s="751">
        <f t="shared" ref="D22:N22" si="4">D60+D41</f>
        <v>0</v>
      </c>
      <c r="E22" s="751">
        <f t="shared" si="4"/>
        <v>0</v>
      </c>
      <c r="F22" s="751">
        <f t="shared" si="4"/>
        <v>0</v>
      </c>
      <c r="G22" s="751">
        <f t="shared" si="4"/>
        <v>0</v>
      </c>
      <c r="H22" s="751">
        <f t="shared" si="4"/>
        <v>0</v>
      </c>
      <c r="I22" s="751">
        <f t="shared" si="4"/>
        <v>0</v>
      </c>
      <c r="J22" s="751">
        <f t="shared" si="4"/>
        <v>0</v>
      </c>
      <c r="K22" s="751">
        <f t="shared" si="4"/>
        <v>0</v>
      </c>
      <c r="L22" s="751">
        <f t="shared" si="4"/>
        <v>0</v>
      </c>
      <c r="M22" s="751">
        <f t="shared" si="4"/>
        <v>0</v>
      </c>
      <c r="N22" s="751">
        <f t="shared" si="4"/>
        <v>0</v>
      </c>
      <c r="O22" s="295"/>
      <c r="P22" s="295"/>
      <c r="Q22" s="295"/>
      <c r="R22" s="295"/>
      <c r="S22" s="295"/>
      <c r="T22" s="295"/>
      <c r="U22" s="295"/>
      <c r="V22" s="295"/>
      <c r="W22" s="295"/>
      <c r="X22" s="295"/>
      <c r="Y22" s="295"/>
    </row>
    <row r="23" spans="2:25">
      <c r="B23" s="1421"/>
      <c r="C23" s="141" t="s">
        <v>107</v>
      </c>
      <c r="D23" s="751">
        <f t="shared" ref="D23:N23" si="5">D61+D42</f>
        <v>235.13056030696097</v>
      </c>
      <c r="E23" s="751">
        <f t="shared" si="5"/>
        <v>-138.34031642841776</v>
      </c>
      <c r="F23" s="751">
        <f t="shared" si="5"/>
        <v>-1170.98335019661</v>
      </c>
      <c r="G23" s="751">
        <f t="shared" si="5"/>
        <v>-2811.8134637398375</v>
      </c>
      <c r="H23" s="751">
        <f t="shared" si="5"/>
        <v>-4159.4061901997193</v>
      </c>
      <c r="I23" s="751">
        <f t="shared" si="5"/>
        <v>-4245.9272822643534</v>
      </c>
      <c r="J23" s="751">
        <f t="shared" si="5"/>
        <v>-4285.1980789579002</v>
      </c>
      <c r="K23" s="751">
        <f t="shared" si="5"/>
        <v>-4274.1471197499777</v>
      </c>
      <c r="L23" s="751">
        <f t="shared" si="5"/>
        <v>-4214.8305747225068</v>
      </c>
      <c r="M23" s="751">
        <f t="shared" si="5"/>
        <v>-4102.8413782766047</v>
      </c>
      <c r="N23" s="751">
        <f t="shared" si="5"/>
        <v>-4037.0215381464031</v>
      </c>
      <c r="O23" s="295"/>
      <c r="P23" s="295"/>
      <c r="Q23" s="295"/>
      <c r="R23" s="295"/>
      <c r="S23" s="295"/>
      <c r="T23" s="295"/>
      <c r="U23" s="295"/>
      <c r="V23" s="295"/>
      <c r="W23" s="295"/>
      <c r="X23" s="295"/>
      <c r="Y23" s="295"/>
    </row>
    <row r="24" spans="2:25">
      <c r="B24" s="1421"/>
      <c r="C24" s="141" t="s">
        <v>549</v>
      </c>
      <c r="D24" s="751">
        <f t="shared" ref="D24:N24" si="6">D62+D43</f>
        <v>315.82930860676618</v>
      </c>
      <c r="E24" s="751">
        <f t="shared" si="6"/>
        <v>-292.11361868519384</v>
      </c>
      <c r="F24" s="751">
        <f t="shared" si="6"/>
        <v>-1926.686970272935</v>
      </c>
      <c r="G24" s="751">
        <f t="shared" si="6"/>
        <v>-4513.3166736725098</v>
      </c>
      <c r="H24" s="751">
        <f t="shared" si="6"/>
        <v>-6887.7219986545224</v>
      </c>
      <c r="I24" s="751">
        <f t="shared" si="6"/>
        <v>-7035.1642709053185</v>
      </c>
      <c r="J24" s="751">
        <f t="shared" si="6"/>
        <v>-7102.0863977465979</v>
      </c>
      <c r="K24" s="751">
        <f t="shared" si="6"/>
        <v>-7083.2542436754302</v>
      </c>
      <c r="L24" s="751">
        <f t="shared" si="6"/>
        <v>-6982.1717680360398</v>
      </c>
      <c r="M24" s="751">
        <f t="shared" si="6"/>
        <v>-6791.3288048058766</v>
      </c>
      <c r="N24" s="751">
        <f t="shared" si="6"/>
        <v>-6679.1639377613028</v>
      </c>
      <c r="O24" s="295"/>
      <c r="P24" s="295"/>
      <c r="Q24" s="295"/>
      <c r="R24" s="295"/>
      <c r="S24" s="295"/>
      <c r="T24" s="295"/>
      <c r="U24" s="295"/>
      <c r="V24" s="295"/>
      <c r="W24" s="295"/>
      <c r="X24" s="295"/>
      <c r="Y24" s="295"/>
    </row>
    <row r="25" spans="2:25">
      <c r="B25" s="1421"/>
      <c r="C25" s="141" t="s">
        <v>6</v>
      </c>
      <c r="D25" s="751">
        <f t="shared" ref="D25:N25" si="7">D63+D44</f>
        <v>149.00377223727634</v>
      </c>
      <c r="E25" s="751">
        <f t="shared" si="7"/>
        <v>-134.94682442652567</v>
      </c>
      <c r="F25" s="751">
        <f t="shared" si="7"/>
        <v>-899.43623886238743</v>
      </c>
      <c r="G25" s="751">
        <f t="shared" si="7"/>
        <v>-2109.4458306550268</v>
      </c>
      <c r="H25" s="751">
        <f t="shared" si="7"/>
        <v>-3214.4292303022257</v>
      </c>
      <c r="I25" s="751">
        <f t="shared" si="7"/>
        <v>-3283.1477840802222</v>
      </c>
      <c r="J25" s="751">
        <f t="shared" si="7"/>
        <v>-3314.3382405353273</v>
      </c>
      <c r="K25" s="751">
        <f t="shared" si="7"/>
        <v>-3305.5611213785251</v>
      </c>
      <c r="L25" s="751">
        <f t="shared" si="7"/>
        <v>-3258.4495201246928</v>
      </c>
      <c r="M25" s="751">
        <f t="shared" si="7"/>
        <v>-3169.5031668727797</v>
      </c>
      <c r="N25" s="751">
        <f t="shared" si="7"/>
        <v>-3117.2263853884751</v>
      </c>
      <c r="O25" s="295"/>
      <c r="P25" s="295"/>
      <c r="Q25" s="295"/>
      <c r="R25" s="295"/>
      <c r="S25" s="295"/>
      <c r="T25" s="295"/>
      <c r="U25" s="295"/>
      <c r="V25" s="295"/>
      <c r="W25" s="295"/>
      <c r="X25" s="295"/>
      <c r="Y25" s="295"/>
    </row>
    <row r="26" spans="2:25">
      <c r="B26" s="1421"/>
      <c r="C26" s="141" t="s">
        <v>1</v>
      </c>
      <c r="D26" s="751">
        <f t="shared" ref="D26:N26" si="8">D64+D45</f>
        <v>0</v>
      </c>
      <c r="E26" s="751">
        <f t="shared" si="8"/>
        <v>0</v>
      </c>
      <c r="F26" s="751">
        <f t="shared" si="8"/>
        <v>0</v>
      </c>
      <c r="G26" s="751">
        <f t="shared" si="8"/>
        <v>0</v>
      </c>
      <c r="H26" s="751">
        <f t="shared" si="8"/>
        <v>0</v>
      </c>
      <c r="I26" s="751">
        <f t="shared" si="8"/>
        <v>0</v>
      </c>
      <c r="J26" s="751">
        <f t="shared" si="8"/>
        <v>0</v>
      </c>
      <c r="K26" s="751">
        <f t="shared" si="8"/>
        <v>0</v>
      </c>
      <c r="L26" s="751">
        <f t="shared" si="8"/>
        <v>0</v>
      </c>
      <c r="M26" s="751">
        <f t="shared" si="8"/>
        <v>0</v>
      </c>
      <c r="N26" s="751">
        <f t="shared" si="8"/>
        <v>0</v>
      </c>
      <c r="O26" s="295"/>
      <c r="P26" s="295"/>
      <c r="Q26" s="295"/>
      <c r="R26" s="295"/>
      <c r="S26" s="295"/>
      <c r="T26" s="295"/>
      <c r="U26" s="295"/>
      <c r="V26" s="295"/>
      <c r="W26" s="295"/>
      <c r="X26" s="295"/>
      <c r="Y26" s="295"/>
    </row>
    <row r="27" spans="2:25">
      <c r="B27" s="1421"/>
      <c r="C27" s="141" t="s">
        <v>384</v>
      </c>
      <c r="D27" s="751">
        <f t="shared" ref="D27:N27" si="9">D65+D46</f>
        <v>102.96953268574771</v>
      </c>
      <c r="E27" s="751">
        <f t="shared" si="9"/>
        <v>-33.16614404084681</v>
      </c>
      <c r="F27" s="751">
        <f t="shared" si="9"/>
        <v>-421.54335114937561</v>
      </c>
      <c r="G27" s="751">
        <f t="shared" si="9"/>
        <v>-1041.405384407778</v>
      </c>
      <c r="H27" s="751">
        <f t="shared" si="9"/>
        <v>-1485.997008312705</v>
      </c>
      <c r="I27" s="751">
        <f t="shared" si="9"/>
        <v>-1515.8324662507503</v>
      </c>
      <c r="J27" s="751">
        <f t="shared" si="9"/>
        <v>-1529.3743919822073</v>
      </c>
      <c r="K27" s="751">
        <f t="shared" si="9"/>
        <v>-1525.5636399360274</v>
      </c>
      <c r="L27" s="751">
        <f t="shared" si="9"/>
        <v>-1505.1092485042223</v>
      </c>
      <c r="M27" s="751">
        <f t="shared" si="9"/>
        <v>-1466.4915094033204</v>
      </c>
      <c r="N27" s="751">
        <f t="shared" si="9"/>
        <v>-1443.7945574251085</v>
      </c>
      <c r="O27" s="295"/>
      <c r="P27" s="295"/>
      <c r="Q27" s="295"/>
      <c r="R27" s="295"/>
      <c r="S27" s="295"/>
      <c r="T27" s="295"/>
      <c r="U27" s="295"/>
      <c r="V27" s="295"/>
      <c r="W27" s="295"/>
      <c r="X27" s="295"/>
      <c r="Y27" s="295"/>
    </row>
    <row r="28" spans="2:25">
      <c r="B28" s="1421"/>
      <c r="C28" s="141" t="s">
        <v>4</v>
      </c>
      <c r="D28" s="751">
        <f t="shared" ref="D28:N28" si="10">D66+D47</f>
        <v>0</v>
      </c>
      <c r="E28" s="751">
        <f t="shared" si="10"/>
        <v>0</v>
      </c>
      <c r="F28" s="751">
        <f t="shared" si="10"/>
        <v>0</v>
      </c>
      <c r="G28" s="751">
        <f t="shared" si="10"/>
        <v>0</v>
      </c>
      <c r="H28" s="751">
        <f t="shared" si="10"/>
        <v>0</v>
      </c>
      <c r="I28" s="751">
        <f t="shared" si="10"/>
        <v>0</v>
      </c>
      <c r="J28" s="751">
        <f t="shared" si="10"/>
        <v>0</v>
      </c>
      <c r="K28" s="751">
        <f t="shared" si="10"/>
        <v>0</v>
      </c>
      <c r="L28" s="751">
        <f t="shared" si="10"/>
        <v>0</v>
      </c>
      <c r="M28" s="751">
        <f t="shared" si="10"/>
        <v>0</v>
      </c>
      <c r="N28" s="751">
        <f t="shared" si="10"/>
        <v>0</v>
      </c>
      <c r="O28" s="295"/>
      <c r="P28" s="295"/>
      <c r="Q28" s="295"/>
      <c r="R28" s="295"/>
      <c r="S28" s="295"/>
      <c r="T28" s="295"/>
      <c r="U28" s="295"/>
      <c r="V28" s="295"/>
      <c r="W28" s="295"/>
      <c r="X28" s="295"/>
      <c r="Y28" s="295"/>
    </row>
    <row r="29" spans="2:25">
      <c r="B29" s="1421"/>
      <c r="C29" s="141" t="s">
        <v>0</v>
      </c>
      <c r="D29" s="751">
        <f t="shared" ref="D29:N29" si="11">D67+D48</f>
        <v>0</v>
      </c>
      <c r="E29" s="751">
        <f t="shared" si="11"/>
        <v>0</v>
      </c>
      <c r="F29" s="751">
        <f t="shared" si="11"/>
        <v>0</v>
      </c>
      <c r="G29" s="751">
        <f t="shared" si="11"/>
        <v>0</v>
      </c>
      <c r="H29" s="751">
        <f t="shared" si="11"/>
        <v>0</v>
      </c>
      <c r="I29" s="751">
        <f t="shared" si="11"/>
        <v>0</v>
      </c>
      <c r="J29" s="751">
        <f t="shared" si="11"/>
        <v>0</v>
      </c>
      <c r="K29" s="751">
        <f t="shared" si="11"/>
        <v>0</v>
      </c>
      <c r="L29" s="751">
        <f t="shared" si="11"/>
        <v>0</v>
      </c>
      <c r="M29" s="751">
        <f t="shared" si="11"/>
        <v>0</v>
      </c>
      <c r="N29" s="751">
        <f t="shared" si="11"/>
        <v>0</v>
      </c>
      <c r="O29" s="295"/>
      <c r="P29" s="295"/>
      <c r="Q29" s="295"/>
      <c r="R29" s="295"/>
      <c r="S29" s="295"/>
      <c r="T29" s="295"/>
      <c r="U29" s="295"/>
      <c r="V29" s="295"/>
      <c r="W29" s="295"/>
      <c r="X29" s="295"/>
      <c r="Y29" s="295"/>
    </row>
    <row r="30" spans="2:25">
      <c r="B30" s="1421"/>
      <c r="C30" s="141" t="s">
        <v>550</v>
      </c>
      <c r="D30" s="751">
        <f t="shared" ref="D30:N30" si="12">D68+D49</f>
        <v>0</v>
      </c>
      <c r="E30" s="751">
        <f t="shared" si="12"/>
        <v>0</v>
      </c>
      <c r="F30" s="751">
        <f t="shared" si="12"/>
        <v>0</v>
      </c>
      <c r="G30" s="751">
        <f t="shared" si="12"/>
        <v>0</v>
      </c>
      <c r="H30" s="751">
        <f t="shared" si="12"/>
        <v>0</v>
      </c>
      <c r="I30" s="751">
        <f t="shared" si="12"/>
        <v>0</v>
      </c>
      <c r="J30" s="751">
        <f t="shared" si="12"/>
        <v>0</v>
      </c>
      <c r="K30" s="751">
        <f t="shared" si="12"/>
        <v>0</v>
      </c>
      <c r="L30" s="751">
        <f t="shared" si="12"/>
        <v>0</v>
      </c>
      <c r="M30" s="751">
        <f t="shared" si="12"/>
        <v>0</v>
      </c>
      <c r="N30" s="751">
        <f t="shared" si="12"/>
        <v>0</v>
      </c>
      <c r="O30" s="295"/>
      <c r="P30" s="295"/>
      <c r="Q30" s="847"/>
      <c r="R30" s="847"/>
      <c r="S30" s="847"/>
      <c r="T30" s="847"/>
      <c r="U30" s="847"/>
      <c r="V30" s="847"/>
      <c r="W30" s="847"/>
      <c r="X30" s="847"/>
      <c r="Y30" s="847"/>
    </row>
    <row r="31" spans="2:25">
      <c r="B31" s="1421"/>
      <c r="C31" s="141" t="s">
        <v>551</v>
      </c>
      <c r="D31" s="751">
        <f t="shared" ref="D31:N31" si="13">D69+D50</f>
        <v>-2661.1895959614631</v>
      </c>
      <c r="E31" s="751">
        <f t="shared" si="13"/>
        <v>1589.6951101110171</v>
      </c>
      <c r="F31" s="751">
        <f t="shared" si="13"/>
        <v>13332.886883186264</v>
      </c>
      <c r="G31" s="751">
        <f t="shared" si="13"/>
        <v>31989.967087468423</v>
      </c>
      <c r="H31" s="751">
        <f t="shared" si="13"/>
        <v>47369.173566266021</v>
      </c>
      <c r="I31" s="751">
        <f t="shared" si="13"/>
        <v>48355.454427389166</v>
      </c>
      <c r="J31" s="751">
        <f t="shared" si="13"/>
        <v>48803.114463290796</v>
      </c>
      <c r="K31" s="751">
        <f t="shared" si="13"/>
        <v>48677.141139286934</v>
      </c>
      <c r="L31" s="751">
        <f t="shared" si="13"/>
        <v>48000.97337819534</v>
      </c>
      <c r="M31" s="751">
        <f t="shared" si="13"/>
        <v>46724.373667402964</v>
      </c>
      <c r="N31" s="751">
        <f t="shared" si="13"/>
        <v>45974.072821060123</v>
      </c>
      <c r="O31" s="849"/>
      <c r="P31" s="849"/>
      <c r="Q31" s="849"/>
      <c r="R31" s="849"/>
      <c r="S31" s="849"/>
      <c r="T31" s="849"/>
      <c r="U31" s="849"/>
      <c r="V31" s="849"/>
      <c r="W31" s="849"/>
      <c r="X31" s="849"/>
      <c r="Y31" s="849"/>
    </row>
    <row r="32" spans="2:25">
      <c r="B32" s="1421"/>
      <c r="C32" s="141" t="s">
        <v>5</v>
      </c>
      <c r="D32" s="751">
        <f t="shared" ref="D32:N32" si="14">D70+D51</f>
        <v>131.14576676848375</v>
      </c>
      <c r="E32" s="751">
        <f t="shared" si="14"/>
        <v>-157.54855731234071</v>
      </c>
      <c r="F32" s="751">
        <f t="shared" si="14"/>
        <v>-920.70704039100474</v>
      </c>
      <c r="G32" s="751">
        <f t="shared" si="14"/>
        <v>-2125.2862444657358</v>
      </c>
      <c r="H32" s="751">
        <f t="shared" si="14"/>
        <v>-3303.6925273304114</v>
      </c>
      <c r="I32" s="751">
        <f t="shared" si="14"/>
        <v>-3375.5663307592404</v>
      </c>
      <c r="J32" s="751">
        <f t="shared" si="14"/>
        <v>-3408.188913931639</v>
      </c>
      <c r="K32" s="751">
        <f t="shared" si="14"/>
        <v>-3399.0087885904472</v>
      </c>
      <c r="L32" s="751">
        <f t="shared" si="14"/>
        <v>-3349.7340326246212</v>
      </c>
      <c r="M32" s="751">
        <f t="shared" si="14"/>
        <v>-3256.7036593430139</v>
      </c>
      <c r="N32" s="751">
        <f t="shared" si="14"/>
        <v>-3202.0265610962542</v>
      </c>
      <c r="O32" s="295"/>
      <c r="P32" s="295"/>
      <c r="Q32" s="295"/>
      <c r="R32" s="295"/>
      <c r="S32" s="295"/>
      <c r="T32" s="295"/>
      <c r="U32" s="295"/>
      <c r="V32" s="295"/>
      <c r="W32" s="295"/>
      <c r="X32" s="295"/>
      <c r="Y32" s="295"/>
    </row>
    <row r="33" spans="2:30">
      <c r="B33" s="1421"/>
      <c r="C33" s="141" t="s">
        <v>41</v>
      </c>
      <c r="D33" s="751">
        <f t="shared" ref="D33:N33" si="15">D71+D52</f>
        <v>299.70682215617097</v>
      </c>
      <c r="E33" s="751">
        <f t="shared" si="15"/>
        <v>-83.873453914730135</v>
      </c>
      <c r="F33" s="751">
        <f t="shared" si="15"/>
        <v>-1184.8150699218936</v>
      </c>
      <c r="G33" s="751">
        <f t="shared" si="15"/>
        <v>-2943.4282823287417</v>
      </c>
      <c r="H33" s="751">
        <f t="shared" si="15"/>
        <v>-4170.2554780275086</v>
      </c>
      <c r="I33" s="751">
        <f t="shared" si="15"/>
        <v>-4253.3761172332934</v>
      </c>
      <c r="J33" s="751">
        <f t="shared" si="15"/>
        <v>-4291.1034926673619</v>
      </c>
      <c r="K33" s="751">
        <f t="shared" si="15"/>
        <v>-4280.4868583729931</v>
      </c>
      <c r="L33" s="751">
        <f t="shared" si="15"/>
        <v>-4223.5015728141971</v>
      </c>
      <c r="M33" s="751">
        <f t="shared" si="15"/>
        <v>-4115.9137769300232</v>
      </c>
      <c r="N33" s="751">
        <f t="shared" si="15"/>
        <v>-4052.6807888401618</v>
      </c>
      <c r="O33" s="295"/>
      <c r="P33" s="295"/>
      <c r="Q33" s="295"/>
      <c r="R33" s="295"/>
      <c r="S33" s="295"/>
      <c r="T33" s="295"/>
      <c r="U33" s="295"/>
      <c r="V33" s="295"/>
      <c r="W33" s="295"/>
      <c r="X33" s="295"/>
      <c r="Y33" s="295"/>
    </row>
    <row r="34" spans="2:30">
      <c r="B34" s="1421"/>
      <c r="C34" s="141" t="s">
        <v>552</v>
      </c>
      <c r="D34" s="751">
        <f t="shared" ref="D34:N34" si="16">D72+D53</f>
        <v>698.94813926401628</v>
      </c>
      <c r="E34" s="751">
        <f t="shared" si="16"/>
        <v>-392.22422126748916</v>
      </c>
      <c r="F34" s="751">
        <f t="shared" si="16"/>
        <v>-3417.597599259755</v>
      </c>
      <c r="G34" s="751">
        <f t="shared" si="16"/>
        <v>-8226.7029616634172</v>
      </c>
      <c r="H34" s="751">
        <f t="shared" si="16"/>
        <v>-12131.651713947122</v>
      </c>
      <c r="I34" s="751">
        <f t="shared" si="16"/>
        <v>-12383.260580793047</v>
      </c>
      <c r="J34" s="751">
        <f t="shared" si="16"/>
        <v>-12497.462568082094</v>
      </c>
      <c r="K34" s="751">
        <f t="shared" si="16"/>
        <v>-12465.325672239531</v>
      </c>
      <c r="L34" s="751">
        <f t="shared" si="16"/>
        <v>-12292.829367310464</v>
      </c>
      <c r="M34" s="751">
        <f t="shared" si="16"/>
        <v>-11967.157624798365</v>
      </c>
      <c r="N34" s="751">
        <f t="shared" si="16"/>
        <v>-11775.749321967789</v>
      </c>
      <c r="O34" s="828"/>
      <c r="P34" s="828"/>
      <c r="Q34" s="828"/>
      <c r="R34" s="828"/>
      <c r="S34" s="828"/>
      <c r="T34" s="828"/>
      <c r="U34" s="828"/>
      <c r="V34" s="828"/>
      <c r="W34" s="828"/>
      <c r="X34" s="828"/>
      <c r="Y34" s="828"/>
    </row>
    <row r="35" spans="2:30">
      <c r="B35" s="1421"/>
      <c r="C35" s="141" t="s">
        <v>2</v>
      </c>
      <c r="D35" s="751">
        <f t="shared" ref="D35:N35" si="17">D73+D54</f>
        <v>0</v>
      </c>
      <c r="E35" s="751">
        <f t="shared" si="17"/>
        <v>0</v>
      </c>
      <c r="F35" s="751">
        <f t="shared" si="17"/>
        <v>0</v>
      </c>
      <c r="G35" s="751">
        <f t="shared" si="17"/>
        <v>0</v>
      </c>
      <c r="H35" s="751">
        <f t="shared" si="17"/>
        <v>0</v>
      </c>
      <c r="I35" s="751">
        <f t="shared" si="17"/>
        <v>0</v>
      </c>
      <c r="J35" s="751">
        <f t="shared" si="17"/>
        <v>0</v>
      </c>
      <c r="K35" s="751">
        <f t="shared" si="17"/>
        <v>0</v>
      </c>
      <c r="L35" s="751">
        <f t="shared" si="17"/>
        <v>0</v>
      </c>
      <c r="M35" s="751">
        <f t="shared" si="17"/>
        <v>0</v>
      </c>
      <c r="N35" s="751">
        <f t="shared" si="17"/>
        <v>0</v>
      </c>
      <c r="O35" s="295"/>
      <c r="P35" s="295"/>
      <c r="Q35" s="295"/>
      <c r="R35" s="295"/>
      <c r="S35" s="295"/>
      <c r="T35" s="295"/>
      <c r="U35" s="295"/>
      <c r="V35" s="295"/>
      <c r="W35" s="295"/>
      <c r="X35" s="295"/>
      <c r="Y35" s="295"/>
    </row>
    <row r="36" spans="2:30" ht="13.15">
      <c r="B36" s="1421"/>
      <c r="C36" s="141" t="s">
        <v>553</v>
      </c>
      <c r="D36" s="751">
        <f t="shared" ref="D36:N36" si="18">D74+D55</f>
        <v>279.35515121464863</v>
      </c>
      <c r="E36" s="751">
        <f t="shared" si="18"/>
        <v>-165.98485725074354</v>
      </c>
      <c r="F36" s="751">
        <f t="shared" si="18"/>
        <v>-1396.6362972278284</v>
      </c>
      <c r="G36" s="751">
        <f t="shared" si="18"/>
        <v>-3351.9314532227409</v>
      </c>
      <c r="H36" s="751">
        <f t="shared" si="18"/>
        <v>-4961.6122979318534</v>
      </c>
      <c r="I36" s="751">
        <f t="shared" si="18"/>
        <v>-5064.8840471765943</v>
      </c>
      <c r="J36" s="751">
        <f t="shared" si="18"/>
        <v>-5111.757748975775</v>
      </c>
      <c r="K36" s="751">
        <f t="shared" si="18"/>
        <v>-5098.5673018720581</v>
      </c>
      <c r="L36" s="751">
        <f t="shared" si="18"/>
        <v>-5027.7669546045363</v>
      </c>
      <c r="M36" s="751">
        <f t="shared" si="18"/>
        <v>-4894.0964248238724</v>
      </c>
      <c r="N36" s="751">
        <f t="shared" si="18"/>
        <v>-4815.533731461458</v>
      </c>
      <c r="O36" s="793" t="str">
        <f t="shared" ref="O36:Y36" si="19">D17</f>
        <v>2019/20</v>
      </c>
      <c r="P36" s="793" t="str">
        <f t="shared" si="19"/>
        <v>2020/21</v>
      </c>
      <c r="Q36" s="793" t="str">
        <f t="shared" si="19"/>
        <v>2021/22</v>
      </c>
      <c r="R36" s="793" t="str">
        <f t="shared" si="19"/>
        <v>2022/23</v>
      </c>
      <c r="S36" s="793" t="str">
        <f t="shared" si="19"/>
        <v>2023/24</v>
      </c>
      <c r="T36" s="793" t="str">
        <f t="shared" si="19"/>
        <v>2024/25</v>
      </c>
      <c r="U36" s="793" t="str">
        <f t="shared" si="19"/>
        <v>2025/26</v>
      </c>
      <c r="V36" s="793" t="str">
        <f t="shared" si="19"/>
        <v>2026/27</v>
      </c>
      <c r="W36" s="793" t="str">
        <f t="shared" si="19"/>
        <v>2027/28</v>
      </c>
      <c r="X36" s="793" t="str">
        <f t="shared" si="19"/>
        <v>2028/29</v>
      </c>
      <c r="Y36" s="793" t="str">
        <f t="shared" si="19"/>
        <v>2029/30</v>
      </c>
      <c r="AB36" s="827"/>
      <c r="AC36" s="827"/>
      <c r="AD36" s="827"/>
    </row>
    <row r="37" spans="2:30">
      <c r="B37" s="1423" t="s">
        <v>1476</v>
      </c>
      <c r="C37" s="753" t="s">
        <v>548</v>
      </c>
      <c r="D37" s="754">
        <f t="shared" ref="D37:D55" si="20">IF($B$14=$D$14,O37,0)</f>
        <v>0</v>
      </c>
      <c r="E37" s="754">
        <f t="shared" ref="E37:E55" si="21">IF($B$14=$D$14,P37,0)</f>
        <v>0</v>
      </c>
      <c r="F37" s="754">
        <f t="shared" ref="F37:F55" si="22">IF($B$14=$D$14,Q37,0)</f>
        <v>0</v>
      </c>
      <c r="G37" s="754">
        <f t="shared" ref="G37:G55" si="23">IF($B$14=$D$14,R37,0)</f>
        <v>0</v>
      </c>
      <c r="H37" s="754">
        <f t="shared" ref="H37:H55" si="24">IF($B$14=$D$14,S37,0)</f>
        <v>0</v>
      </c>
      <c r="I37" s="754">
        <f t="shared" ref="I37:I55" si="25">IF($B$14=$D$14,T37,0)</f>
        <v>0</v>
      </c>
      <c r="J37" s="754">
        <f t="shared" ref="J37:J55" si="26">IF($B$14=$D$14,U37,0)</f>
        <v>0</v>
      </c>
      <c r="K37" s="754">
        <f t="shared" ref="K37:K55" si="27">IF($B$14=$D$14,V37,0)</f>
        <v>0</v>
      </c>
      <c r="L37" s="754">
        <f t="shared" ref="L37:L55" si="28">IF($B$14=$D$14,W37,0)</f>
        <v>0</v>
      </c>
      <c r="M37" s="754">
        <f t="shared" ref="M37:M55" si="29">IF($B$14=$D$14,X37,0)</f>
        <v>0</v>
      </c>
      <c r="N37" s="754">
        <f t="shared" ref="N37:N55" si="30">IF($B$14=$D$14,Y37,0)</f>
        <v>0</v>
      </c>
      <c r="O37" s="845">
        <v>0</v>
      </c>
      <c r="P37" s="845">
        <v>0</v>
      </c>
      <c r="Q37" s="845">
        <v>0</v>
      </c>
      <c r="R37" s="845">
        <v>0</v>
      </c>
      <c r="S37" s="845">
        <v>0</v>
      </c>
      <c r="T37" s="845">
        <v>0</v>
      </c>
      <c r="U37" s="845">
        <v>0</v>
      </c>
      <c r="V37" s="845">
        <v>0</v>
      </c>
      <c r="W37" s="845">
        <v>0</v>
      </c>
      <c r="X37" s="845">
        <v>0</v>
      </c>
      <c r="Y37" s="845">
        <v>0</v>
      </c>
      <c r="AB37" s="10"/>
    </row>
    <row r="38" spans="2:30">
      <c r="B38" s="1424"/>
      <c r="C38" s="753" t="s">
        <v>7</v>
      </c>
      <c r="D38" s="754">
        <f t="shared" si="20"/>
        <v>0</v>
      </c>
      <c r="E38" s="754">
        <f t="shared" si="21"/>
        <v>0</v>
      </c>
      <c r="F38" s="754">
        <f t="shared" si="22"/>
        <v>0</v>
      </c>
      <c r="G38" s="754">
        <f t="shared" si="23"/>
        <v>0</v>
      </c>
      <c r="H38" s="754">
        <f t="shared" si="24"/>
        <v>0</v>
      </c>
      <c r="I38" s="754">
        <f t="shared" si="25"/>
        <v>0</v>
      </c>
      <c r="J38" s="754">
        <f t="shared" si="26"/>
        <v>0</v>
      </c>
      <c r="K38" s="754">
        <f t="shared" si="27"/>
        <v>0</v>
      </c>
      <c r="L38" s="754">
        <f t="shared" si="28"/>
        <v>0</v>
      </c>
      <c r="M38" s="754">
        <f t="shared" si="29"/>
        <v>0</v>
      </c>
      <c r="N38" s="754">
        <f t="shared" si="30"/>
        <v>0</v>
      </c>
      <c r="O38" s="845">
        <v>0</v>
      </c>
      <c r="P38" s="845">
        <v>0</v>
      </c>
      <c r="Q38" s="845">
        <v>0</v>
      </c>
      <c r="R38" s="845">
        <v>0</v>
      </c>
      <c r="S38" s="845">
        <v>0</v>
      </c>
      <c r="T38" s="845">
        <v>0</v>
      </c>
      <c r="U38" s="845">
        <v>0</v>
      </c>
      <c r="V38" s="845">
        <v>0</v>
      </c>
      <c r="W38" s="845">
        <v>0</v>
      </c>
      <c r="X38" s="845">
        <v>0</v>
      </c>
      <c r="Y38" s="845">
        <v>0</v>
      </c>
      <c r="AB38" s="10"/>
    </row>
    <row r="39" spans="2:30">
      <c r="B39" s="1424"/>
      <c r="C39" s="753" t="s">
        <v>414</v>
      </c>
      <c r="D39" s="754">
        <f t="shared" si="20"/>
        <v>0</v>
      </c>
      <c r="E39" s="754">
        <f t="shared" si="21"/>
        <v>0</v>
      </c>
      <c r="F39" s="754">
        <f t="shared" si="22"/>
        <v>0</v>
      </c>
      <c r="G39" s="754">
        <f t="shared" si="23"/>
        <v>0</v>
      </c>
      <c r="H39" s="754">
        <f t="shared" si="24"/>
        <v>0</v>
      </c>
      <c r="I39" s="754">
        <f t="shared" si="25"/>
        <v>0</v>
      </c>
      <c r="J39" s="754">
        <f t="shared" si="26"/>
        <v>0</v>
      </c>
      <c r="K39" s="754">
        <f t="shared" si="27"/>
        <v>0</v>
      </c>
      <c r="L39" s="754">
        <f t="shared" si="28"/>
        <v>0</v>
      </c>
      <c r="M39" s="754">
        <f t="shared" si="29"/>
        <v>0</v>
      </c>
      <c r="N39" s="754">
        <f t="shared" si="30"/>
        <v>0</v>
      </c>
      <c r="O39" s="845">
        <v>0</v>
      </c>
      <c r="P39" s="845">
        <v>0</v>
      </c>
      <c r="Q39" s="845">
        <v>0</v>
      </c>
      <c r="R39" s="845">
        <v>0</v>
      </c>
      <c r="S39" s="845">
        <v>0</v>
      </c>
      <c r="T39" s="845">
        <v>0</v>
      </c>
      <c r="U39" s="845">
        <v>0</v>
      </c>
      <c r="V39" s="845">
        <v>0</v>
      </c>
      <c r="W39" s="845">
        <v>0</v>
      </c>
      <c r="X39" s="845">
        <v>0</v>
      </c>
      <c r="Y39" s="845">
        <v>0</v>
      </c>
      <c r="AB39" s="10"/>
    </row>
    <row r="40" spans="2:30">
      <c r="B40" s="1424"/>
      <c r="C40" s="753" t="s">
        <v>3</v>
      </c>
      <c r="D40" s="754">
        <f t="shared" si="20"/>
        <v>0</v>
      </c>
      <c r="E40" s="754">
        <f t="shared" si="21"/>
        <v>0</v>
      </c>
      <c r="F40" s="754">
        <f t="shared" si="22"/>
        <v>0</v>
      </c>
      <c r="G40" s="754">
        <f t="shared" si="23"/>
        <v>0</v>
      </c>
      <c r="H40" s="754">
        <f t="shared" si="24"/>
        <v>0</v>
      </c>
      <c r="I40" s="754">
        <f t="shared" si="25"/>
        <v>0</v>
      </c>
      <c r="J40" s="754">
        <f t="shared" si="26"/>
        <v>0</v>
      </c>
      <c r="K40" s="754">
        <f t="shared" si="27"/>
        <v>0</v>
      </c>
      <c r="L40" s="754">
        <f t="shared" si="28"/>
        <v>0</v>
      </c>
      <c r="M40" s="754">
        <f t="shared" si="29"/>
        <v>0</v>
      </c>
      <c r="N40" s="754">
        <f t="shared" si="30"/>
        <v>0</v>
      </c>
      <c r="O40" s="845">
        <v>0</v>
      </c>
      <c r="P40" s="845">
        <v>0</v>
      </c>
      <c r="Q40" s="845">
        <v>0</v>
      </c>
      <c r="R40" s="845">
        <v>0</v>
      </c>
      <c r="S40" s="845">
        <v>0</v>
      </c>
      <c r="T40" s="845">
        <v>0</v>
      </c>
      <c r="U40" s="845">
        <v>0</v>
      </c>
      <c r="V40" s="845">
        <v>0</v>
      </c>
      <c r="W40" s="845">
        <v>0</v>
      </c>
      <c r="X40" s="845">
        <v>0</v>
      </c>
      <c r="Y40" s="845">
        <v>0</v>
      </c>
      <c r="AB40" s="10"/>
    </row>
    <row r="41" spans="2:30">
      <c r="B41" s="1424"/>
      <c r="C41" s="753" t="s">
        <v>79</v>
      </c>
      <c r="D41" s="754">
        <f t="shared" si="20"/>
        <v>0</v>
      </c>
      <c r="E41" s="754">
        <f t="shared" si="21"/>
        <v>0</v>
      </c>
      <c r="F41" s="754">
        <f t="shared" si="22"/>
        <v>0</v>
      </c>
      <c r="G41" s="754">
        <f t="shared" si="23"/>
        <v>0</v>
      </c>
      <c r="H41" s="754">
        <f t="shared" si="24"/>
        <v>0</v>
      </c>
      <c r="I41" s="754">
        <f t="shared" si="25"/>
        <v>0</v>
      </c>
      <c r="J41" s="754">
        <f t="shared" si="26"/>
        <v>0</v>
      </c>
      <c r="K41" s="754">
        <f t="shared" si="27"/>
        <v>0</v>
      </c>
      <c r="L41" s="754">
        <f t="shared" si="28"/>
        <v>0</v>
      </c>
      <c r="M41" s="754">
        <f t="shared" si="29"/>
        <v>0</v>
      </c>
      <c r="N41" s="754">
        <f t="shared" si="30"/>
        <v>0</v>
      </c>
      <c r="O41" s="845">
        <v>0</v>
      </c>
      <c r="P41" s="845">
        <v>0</v>
      </c>
      <c r="Q41" s="845">
        <v>0</v>
      </c>
      <c r="R41" s="845">
        <v>0</v>
      </c>
      <c r="S41" s="845">
        <v>0</v>
      </c>
      <c r="T41" s="845">
        <v>0</v>
      </c>
      <c r="U41" s="845">
        <v>0</v>
      </c>
      <c r="V41" s="845">
        <v>0</v>
      </c>
      <c r="W41" s="845">
        <v>0</v>
      </c>
      <c r="X41" s="845">
        <v>0</v>
      </c>
      <c r="Y41" s="845">
        <v>0</v>
      </c>
      <c r="AB41" s="10"/>
    </row>
    <row r="42" spans="2:30">
      <c r="B42" s="1424"/>
      <c r="C42" s="753" t="s">
        <v>107</v>
      </c>
      <c r="D42" s="754">
        <f t="shared" si="20"/>
        <v>0</v>
      </c>
      <c r="E42" s="754">
        <f t="shared" si="21"/>
        <v>0</v>
      </c>
      <c r="F42" s="754">
        <f t="shared" si="22"/>
        <v>0</v>
      </c>
      <c r="G42" s="754">
        <f t="shared" si="23"/>
        <v>0</v>
      </c>
      <c r="H42" s="754">
        <f t="shared" si="24"/>
        <v>0</v>
      </c>
      <c r="I42" s="754">
        <f t="shared" si="25"/>
        <v>0</v>
      </c>
      <c r="J42" s="754">
        <f t="shared" si="26"/>
        <v>0</v>
      </c>
      <c r="K42" s="754">
        <f t="shared" si="27"/>
        <v>0</v>
      </c>
      <c r="L42" s="754">
        <f t="shared" si="28"/>
        <v>0</v>
      </c>
      <c r="M42" s="754">
        <f t="shared" si="29"/>
        <v>0</v>
      </c>
      <c r="N42" s="754">
        <f t="shared" si="30"/>
        <v>0</v>
      </c>
      <c r="O42" s="845">
        <v>0</v>
      </c>
      <c r="P42" s="845">
        <v>0</v>
      </c>
      <c r="Q42" s="845">
        <v>0</v>
      </c>
      <c r="R42" s="845">
        <v>0</v>
      </c>
      <c r="S42" s="845">
        <v>0</v>
      </c>
      <c r="T42" s="845">
        <v>0</v>
      </c>
      <c r="U42" s="845">
        <v>0</v>
      </c>
      <c r="V42" s="845">
        <v>0</v>
      </c>
      <c r="W42" s="845">
        <v>0</v>
      </c>
      <c r="X42" s="845">
        <v>0</v>
      </c>
      <c r="Y42" s="845">
        <v>0</v>
      </c>
      <c r="AB42" s="10"/>
    </row>
    <row r="43" spans="2:30">
      <c r="B43" s="1424"/>
      <c r="C43" s="753" t="s">
        <v>549</v>
      </c>
      <c r="D43" s="754">
        <f t="shared" si="20"/>
        <v>0</v>
      </c>
      <c r="E43" s="754">
        <f t="shared" si="21"/>
        <v>0</v>
      </c>
      <c r="F43" s="754">
        <f t="shared" si="22"/>
        <v>0</v>
      </c>
      <c r="G43" s="754">
        <f t="shared" si="23"/>
        <v>0</v>
      </c>
      <c r="H43" s="754">
        <f t="shared" si="24"/>
        <v>0</v>
      </c>
      <c r="I43" s="754">
        <f t="shared" si="25"/>
        <v>0</v>
      </c>
      <c r="J43" s="754">
        <f t="shared" si="26"/>
        <v>0</v>
      </c>
      <c r="K43" s="754">
        <f t="shared" si="27"/>
        <v>0</v>
      </c>
      <c r="L43" s="754">
        <f t="shared" si="28"/>
        <v>0</v>
      </c>
      <c r="M43" s="754">
        <f t="shared" si="29"/>
        <v>0</v>
      </c>
      <c r="N43" s="754">
        <f t="shared" si="30"/>
        <v>0</v>
      </c>
      <c r="O43" s="845">
        <v>0</v>
      </c>
      <c r="P43" s="845">
        <v>0</v>
      </c>
      <c r="Q43" s="845">
        <v>0</v>
      </c>
      <c r="R43" s="845">
        <v>0</v>
      </c>
      <c r="S43" s="845">
        <v>0</v>
      </c>
      <c r="T43" s="845">
        <v>0</v>
      </c>
      <c r="U43" s="845">
        <v>0</v>
      </c>
      <c r="V43" s="845">
        <v>0</v>
      </c>
      <c r="W43" s="845">
        <v>0</v>
      </c>
      <c r="X43" s="845">
        <v>0</v>
      </c>
      <c r="Y43" s="845">
        <v>0</v>
      </c>
      <c r="AB43" s="10"/>
    </row>
    <row r="44" spans="2:30">
      <c r="B44" s="1424"/>
      <c r="C44" s="753" t="s">
        <v>6</v>
      </c>
      <c r="D44" s="754">
        <f t="shared" si="20"/>
        <v>0</v>
      </c>
      <c r="E44" s="754">
        <f t="shared" si="21"/>
        <v>0</v>
      </c>
      <c r="F44" s="754">
        <f t="shared" si="22"/>
        <v>0</v>
      </c>
      <c r="G44" s="754">
        <f t="shared" si="23"/>
        <v>0</v>
      </c>
      <c r="H44" s="754">
        <f t="shared" si="24"/>
        <v>0</v>
      </c>
      <c r="I44" s="754">
        <f t="shared" si="25"/>
        <v>0</v>
      </c>
      <c r="J44" s="754">
        <f t="shared" si="26"/>
        <v>0</v>
      </c>
      <c r="K44" s="754">
        <f t="shared" si="27"/>
        <v>0</v>
      </c>
      <c r="L44" s="754">
        <f t="shared" si="28"/>
        <v>0</v>
      </c>
      <c r="M44" s="754">
        <f t="shared" si="29"/>
        <v>0</v>
      </c>
      <c r="N44" s="754">
        <f t="shared" si="30"/>
        <v>0</v>
      </c>
      <c r="O44" s="845">
        <v>0</v>
      </c>
      <c r="P44" s="845">
        <v>0</v>
      </c>
      <c r="Q44" s="845">
        <v>0</v>
      </c>
      <c r="R44" s="845">
        <v>0</v>
      </c>
      <c r="S44" s="845">
        <v>0</v>
      </c>
      <c r="T44" s="845">
        <v>0</v>
      </c>
      <c r="U44" s="845">
        <v>0</v>
      </c>
      <c r="V44" s="845">
        <v>0</v>
      </c>
      <c r="W44" s="845">
        <v>0</v>
      </c>
      <c r="X44" s="845">
        <v>0</v>
      </c>
      <c r="Y44" s="845">
        <v>0</v>
      </c>
      <c r="AB44" s="10"/>
    </row>
    <row r="45" spans="2:30">
      <c r="B45" s="1424"/>
      <c r="C45" s="753" t="s">
        <v>1</v>
      </c>
      <c r="D45" s="754">
        <f t="shared" si="20"/>
        <v>0</v>
      </c>
      <c r="E45" s="754">
        <f t="shared" si="21"/>
        <v>0</v>
      </c>
      <c r="F45" s="754">
        <f t="shared" si="22"/>
        <v>0</v>
      </c>
      <c r="G45" s="754">
        <f t="shared" si="23"/>
        <v>0</v>
      </c>
      <c r="H45" s="754">
        <f t="shared" si="24"/>
        <v>0</v>
      </c>
      <c r="I45" s="754">
        <f t="shared" si="25"/>
        <v>0</v>
      </c>
      <c r="J45" s="754">
        <f t="shared" si="26"/>
        <v>0</v>
      </c>
      <c r="K45" s="754">
        <f t="shared" si="27"/>
        <v>0</v>
      </c>
      <c r="L45" s="754">
        <f t="shared" si="28"/>
        <v>0</v>
      </c>
      <c r="M45" s="754">
        <f t="shared" si="29"/>
        <v>0</v>
      </c>
      <c r="N45" s="754">
        <f t="shared" si="30"/>
        <v>0</v>
      </c>
      <c r="O45" s="845">
        <v>0</v>
      </c>
      <c r="P45" s="845">
        <v>0</v>
      </c>
      <c r="Q45" s="845">
        <v>0</v>
      </c>
      <c r="R45" s="845">
        <v>0</v>
      </c>
      <c r="S45" s="845">
        <v>0</v>
      </c>
      <c r="T45" s="845">
        <v>0</v>
      </c>
      <c r="U45" s="845">
        <v>0</v>
      </c>
      <c r="V45" s="845">
        <v>0</v>
      </c>
      <c r="W45" s="845">
        <v>0</v>
      </c>
      <c r="X45" s="845">
        <v>0</v>
      </c>
      <c r="Y45" s="845">
        <v>0</v>
      </c>
      <c r="AB45" s="10"/>
    </row>
    <row r="46" spans="2:30">
      <c r="B46" s="1424"/>
      <c r="C46" s="753" t="s">
        <v>384</v>
      </c>
      <c r="D46" s="754">
        <f t="shared" si="20"/>
        <v>0</v>
      </c>
      <c r="E46" s="754">
        <f t="shared" si="21"/>
        <v>0</v>
      </c>
      <c r="F46" s="754">
        <f t="shared" si="22"/>
        <v>0</v>
      </c>
      <c r="G46" s="754">
        <f t="shared" si="23"/>
        <v>0</v>
      </c>
      <c r="H46" s="754">
        <f t="shared" si="24"/>
        <v>0</v>
      </c>
      <c r="I46" s="754">
        <f t="shared" si="25"/>
        <v>0</v>
      </c>
      <c r="J46" s="754">
        <f t="shared" si="26"/>
        <v>0</v>
      </c>
      <c r="K46" s="754">
        <f t="shared" si="27"/>
        <v>0</v>
      </c>
      <c r="L46" s="754">
        <f t="shared" si="28"/>
        <v>0</v>
      </c>
      <c r="M46" s="754">
        <f t="shared" si="29"/>
        <v>0</v>
      </c>
      <c r="N46" s="754">
        <f t="shared" si="30"/>
        <v>0</v>
      </c>
      <c r="O46" s="845">
        <v>0</v>
      </c>
      <c r="P46" s="845">
        <v>0</v>
      </c>
      <c r="Q46" s="845">
        <v>0</v>
      </c>
      <c r="R46" s="845">
        <v>0</v>
      </c>
      <c r="S46" s="845">
        <v>0</v>
      </c>
      <c r="T46" s="845">
        <v>0</v>
      </c>
      <c r="U46" s="845">
        <v>0</v>
      </c>
      <c r="V46" s="845">
        <v>0</v>
      </c>
      <c r="W46" s="845">
        <v>0</v>
      </c>
      <c r="X46" s="845">
        <v>0</v>
      </c>
      <c r="Y46" s="845">
        <v>0</v>
      </c>
      <c r="AB46" s="10"/>
    </row>
    <row r="47" spans="2:30">
      <c r="B47" s="1424"/>
      <c r="C47" s="753" t="s">
        <v>4</v>
      </c>
      <c r="D47" s="754">
        <f t="shared" si="20"/>
        <v>0</v>
      </c>
      <c r="E47" s="754">
        <f t="shared" si="21"/>
        <v>0</v>
      </c>
      <c r="F47" s="754">
        <f t="shared" si="22"/>
        <v>0</v>
      </c>
      <c r="G47" s="754">
        <f t="shared" si="23"/>
        <v>0</v>
      </c>
      <c r="H47" s="754">
        <f t="shared" si="24"/>
        <v>0</v>
      </c>
      <c r="I47" s="754">
        <f t="shared" si="25"/>
        <v>0</v>
      </c>
      <c r="J47" s="754">
        <f t="shared" si="26"/>
        <v>0</v>
      </c>
      <c r="K47" s="754">
        <f t="shared" si="27"/>
        <v>0</v>
      </c>
      <c r="L47" s="754">
        <f t="shared" si="28"/>
        <v>0</v>
      </c>
      <c r="M47" s="754">
        <f t="shared" si="29"/>
        <v>0</v>
      </c>
      <c r="N47" s="754">
        <f t="shared" si="30"/>
        <v>0</v>
      </c>
      <c r="O47" s="845">
        <v>0</v>
      </c>
      <c r="P47" s="845">
        <v>0</v>
      </c>
      <c r="Q47" s="845">
        <v>0</v>
      </c>
      <c r="R47" s="845">
        <v>0</v>
      </c>
      <c r="S47" s="845">
        <v>0</v>
      </c>
      <c r="T47" s="845">
        <v>0</v>
      </c>
      <c r="U47" s="845">
        <v>0</v>
      </c>
      <c r="V47" s="845">
        <v>0</v>
      </c>
      <c r="W47" s="845">
        <v>0</v>
      </c>
      <c r="X47" s="845">
        <v>0</v>
      </c>
      <c r="Y47" s="845">
        <v>0</v>
      </c>
      <c r="AB47" s="10"/>
    </row>
    <row r="48" spans="2:30">
      <c r="B48" s="1424"/>
      <c r="C48" s="753" t="s">
        <v>0</v>
      </c>
      <c r="D48" s="754">
        <f t="shared" si="20"/>
        <v>0</v>
      </c>
      <c r="E48" s="754">
        <f t="shared" si="21"/>
        <v>0</v>
      </c>
      <c r="F48" s="754">
        <f t="shared" si="22"/>
        <v>0</v>
      </c>
      <c r="G48" s="754">
        <f t="shared" si="23"/>
        <v>0</v>
      </c>
      <c r="H48" s="754">
        <f t="shared" si="24"/>
        <v>0</v>
      </c>
      <c r="I48" s="754">
        <f t="shared" si="25"/>
        <v>0</v>
      </c>
      <c r="J48" s="754">
        <f t="shared" si="26"/>
        <v>0</v>
      </c>
      <c r="K48" s="754">
        <f t="shared" si="27"/>
        <v>0</v>
      </c>
      <c r="L48" s="754">
        <f t="shared" si="28"/>
        <v>0</v>
      </c>
      <c r="M48" s="754">
        <f t="shared" si="29"/>
        <v>0</v>
      </c>
      <c r="N48" s="754">
        <f t="shared" si="30"/>
        <v>0</v>
      </c>
      <c r="O48" s="845">
        <v>0</v>
      </c>
      <c r="P48" s="845">
        <v>0</v>
      </c>
      <c r="Q48" s="845">
        <v>0</v>
      </c>
      <c r="R48" s="845">
        <v>0</v>
      </c>
      <c r="S48" s="845">
        <v>0</v>
      </c>
      <c r="T48" s="845">
        <v>0</v>
      </c>
      <c r="U48" s="845">
        <v>0</v>
      </c>
      <c r="V48" s="845">
        <v>0</v>
      </c>
      <c r="W48" s="845">
        <v>0</v>
      </c>
      <c r="X48" s="845">
        <v>0</v>
      </c>
      <c r="Y48" s="845">
        <v>0</v>
      </c>
      <c r="AB48" s="10"/>
    </row>
    <row r="49" spans="2:28">
      <c r="B49" s="1424"/>
      <c r="C49" s="753" t="s">
        <v>550</v>
      </c>
      <c r="D49" s="754">
        <f t="shared" si="20"/>
        <v>0</v>
      </c>
      <c r="E49" s="754">
        <f t="shared" si="21"/>
        <v>0</v>
      </c>
      <c r="F49" s="754">
        <f t="shared" si="22"/>
        <v>0</v>
      </c>
      <c r="G49" s="754">
        <f t="shared" si="23"/>
        <v>0</v>
      </c>
      <c r="H49" s="754">
        <f t="shared" si="24"/>
        <v>0</v>
      </c>
      <c r="I49" s="754">
        <f t="shared" si="25"/>
        <v>0</v>
      </c>
      <c r="J49" s="754">
        <f t="shared" si="26"/>
        <v>0</v>
      </c>
      <c r="K49" s="754">
        <f t="shared" si="27"/>
        <v>0</v>
      </c>
      <c r="L49" s="754">
        <f t="shared" si="28"/>
        <v>0</v>
      </c>
      <c r="M49" s="754">
        <f t="shared" si="29"/>
        <v>0</v>
      </c>
      <c r="N49" s="754">
        <f t="shared" si="30"/>
        <v>0</v>
      </c>
      <c r="O49" s="845">
        <v>0</v>
      </c>
      <c r="P49" s="845">
        <v>0</v>
      </c>
      <c r="Q49" s="845">
        <v>0</v>
      </c>
      <c r="R49" s="845">
        <v>0</v>
      </c>
      <c r="S49" s="845">
        <v>0</v>
      </c>
      <c r="T49" s="845">
        <v>0</v>
      </c>
      <c r="U49" s="845">
        <v>0</v>
      </c>
      <c r="V49" s="845">
        <v>0</v>
      </c>
      <c r="W49" s="845">
        <v>0</v>
      </c>
      <c r="X49" s="845">
        <v>0</v>
      </c>
      <c r="Y49" s="845">
        <v>0</v>
      </c>
      <c r="AB49" s="10"/>
    </row>
    <row r="50" spans="2:28">
      <c r="B50" s="1424"/>
      <c r="C50" s="753" t="s">
        <v>551</v>
      </c>
      <c r="D50" s="754">
        <f t="shared" si="20"/>
        <v>0</v>
      </c>
      <c r="E50" s="754">
        <f t="shared" si="21"/>
        <v>0</v>
      </c>
      <c r="F50" s="754">
        <f t="shared" si="22"/>
        <v>0</v>
      </c>
      <c r="G50" s="754">
        <f t="shared" si="23"/>
        <v>0</v>
      </c>
      <c r="H50" s="754">
        <f t="shared" si="24"/>
        <v>0</v>
      </c>
      <c r="I50" s="754">
        <f t="shared" si="25"/>
        <v>0</v>
      </c>
      <c r="J50" s="754">
        <f t="shared" si="26"/>
        <v>0</v>
      </c>
      <c r="K50" s="754">
        <f t="shared" si="27"/>
        <v>0</v>
      </c>
      <c r="L50" s="754">
        <f t="shared" si="28"/>
        <v>0</v>
      </c>
      <c r="M50" s="754">
        <f t="shared" si="29"/>
        <v>0</v>
      </c>
      <c r="N50" s="754">
        <f t="shared" si="30"/>
        <v>0</v>
      </c>
      <c r="O50" s="845">
        <v>0</v>
      </c>
      <c r="P50" s="845">
        <v>0</v>
      </c>
      <c r="Q50" s="845">
        <v>0</v>
      </c>
      <c r="R50" s="845">
        <v>0</v>
      </c>
      <c r="S50" s="845">
        <v>0</v>
      </c>
      <c r="T50" s="845">
        <v>0</v>
      </c>
      <c r="U50" s="845">
        <v>0</v>
      </c>
      <c r="V50" s="845">
        <v>0</v>
      </c>
      <c r="W50" s="845">
        <v>0</v>
      </c>
      <c r="X50" s="845">
        <v>0</v>
      </c>
      <c r="Y50" s="845">
        <v>0</v>
      </c>
      <c r="AB50" s="10"/>
    </row>
    <row r="51" spans="2:28">
      <c r="B51" s="1424"/>
      <c r="C51" s="753" t="s">
        <v>5</v>
      </c>
      <c r="D51" s="754">
        <f t="shared" si="20"/>
        <v>0</v>
      </c>
      <c r="E51" s="754">
        <f t="shared" si="21"/>
        <v>0</v>
      </c>
      <c r="F51" s="754">
        <f t="shared" si="22"/>
        <v>0</v>
      </c>
      <c r="G51" s="754">
        <f t="shared" si="23"/>
        <v>0</v>
      </c>
      <c r="H51" s="754">
        <f t="shared" si="24"/>
        <v>0</v>
      </c>
      <c r="I51" s="754">
        <f t="shared" si="25"/>
        <v>0</v>
      </c>
      <c r="J51" s="754">
        <f t="shared" si="26"/>
        <v>0</v>
      </c>
      <c r="K51" s="754">
        <f t="shared" si="27"/>
        <v>0</v>
      </c>
      <c r="L51" s="754">
        <f t="shared" si="28"/>
        <v>0</v>
      </c>
      <c r="M51" s="754">
        <f t="shared" si="29"/>
        <v>0</v>
      </c>
      <c r="N51" s="754">
        <f t="shared" si="30"/>
        <v>0</v>
      </c>
      <c r="O51" s="845">
        <v>0</v>
      </c>
      <c r="P51" s="845">
        <v>0</v>
      </c>
      <c r="Q51" s="845">
        <v>0</v>
      </c>
      <c r="R51" s="845">
        <v>0</v>
      </c>
      <c r="S51" s="845">
        <v>0</v>
      </c>
      <c r="T51" s="845">
        <v>0</v>
      </c>
      <c r="U51" s="845">
        <v>0</v>
      </c>
      <c r="V51" s="845">
        <v>0</v>
      </c>
      <c r="W51" s="845">
        <v>0</v>
      </c>
      <c r="X51" s="845">
        <v>0</v>
      </c>
      <c r="Y51" s="845">
        <v>0</v>
      </c>
      <c r="AB51" s="10"/>
    </row>
    <row r="52" spans="2:28">
      <c r="B52" s="1424"/>
      <c r="C52" s="753" t="s">
        <v>41</v>
      </c>
      <c r="D52" s="754">
        <f t="shared" si="20"/>
        <v>0</v>
      </c>
      <c r="E52" s="754">
        <f t="shared" si="21"/>
        <v>0</v>
      </c>
      <c r="F52" s="754">
        <f t="shared" si="22"/>
        <v>0</v>
      </c>
      <c r="G52" s="754">
        <f t="shared" si="23"/>
        <v>0</v>
      </c>
      <c r="H52" s="754">
        <f t="shared" si="24"/>
        <v>0</v>
      </c>
      <c r="I52" s="754">
        <f t="shared" si="25"/>
        <v>0</v>
      </c>
      <c r="J52" s="754">
        <f t="shared" si="26"/>
        <v>0</v>
      </c>
      <c r="K52" s="754">
        <f t="shared" si="27"/>
        <v>0</v>
      </c>
      <c r="L52" s="754">
        <f t="shared" si="28"/>
        <v>0</v>
      </c>
      <c r="M52" s="754">
        <f t="shared" si="29"/>
        <v>0</v>
      </c>
      <c r="N52" s="754">
        <f t="shared" si="30"/>
        <v>0</v>
      </c>
      <c r="O52" s="845">
        <v>0</v>
      </c>
      <c r="P52" s="845">
        <v>0</v>
      </c>
      <c r="Q52" s="845">
        <v>0</v>
      </c>
      <c r="R52" s="845">
        <v>0</v>
      </c>
      <c r="S52" s="845">
        <v>0</v>
      </c>
      <c r="T52" s="845">
        <v>0</v>
      </c>
      <c r="U52" s="845">
        <v>0</v>
      </c>
      <c r="V52" s="845">
        <v>0</v>
      </c>
      <c r="W52" s="845">
        <v>0</v>
      </c>
      <c r="X52" s="845">
        <v>0</v>
      </c>
      <c r="Y52" s="845">
        <v>0</v>
      </c>
      <c r="AB52" s="10"/>
    </row>
    <row r="53" spans="2:28">
      <c r="B53" s="1424"/>
      <c r="C53" s="753" t="s">
        <v>552</v>
      </c>
      <c r="D53" s="754">
        <f t="shared" si="20"/>
        <v>0</v>
      </c>
      <c r="E53" s="754">
        <f t="shared" si="21"/>
        <v>0</v>
      </c>
      <c r="F53" s="754">
        <f t="shared" si="22"/>
        <v>0</v>
      </c>
      <c r="G53" s="754">
        <f t="shared" si="23"/>
        <v>0</v>
      </c>
      <c r="H53" s="754">
        <f t="shared" si="24"/>
        <v>0</v>
      </c>
      <c r="I53" s="754">
        <f t="shared" si="25"/>
        <v>0</v>
      </c>
      <c r="J53" s="754">
        <f t="shared" si="26"/>
        <v>0</v>
      </c>
      <c r="K53" s="754">
        <f t="shared" si="27"/>
        <v>0</v>
      </c>
      <c r="L53" s="754">
        <f t="shared" si="28"/>
        <v>0</v>
      </c>
      <c r="M53" s="754">
        <f t="shared" si="29"/>
        <v>0</v>
      </c>
      <c r="N53" s="754">
        <f t="shared" si="30"/>
        <v>0</v>
      </c>
      <c r="O53" s="845">
        <v>0</v>
      </c>
      <c r="P53" s="845">
        <v>0</v>
      </c>
      <c r="Q53" s="845">
        <v>0</v>
      </c>
      <c r="R53" s="845">
        <v>0</v>
      </c>
      <c r="S53" s="845">
        <v>0</v>
      </c>
      <c r="T53" s="845">
        <v>0</v>
      </c>
      <c r="U53" s="845">
        <v>0</v>
      </c>
      <c r="V53" s="845">
        <v>0</v>
      </c>
      <c r="W53" s="845">
        <v>0</v>
      </c>
      <c r="X53" s="845">
        <v>0</v>
      </c>
      <c r="Y53" s="845">
        <v>0</v>
      </c>
      <c r="AB53" s="10"/>
    </row>
    <row r="54" spans="2:28">
      <c r="B54" s="1424"/>
      <c r="C54" s="753" t="s">
        <v>2</v>
      </c>
      <c r="D54" s="754">
        <f t="shared" si="20"/>
        <v>0</v>
      </c>
      <c r="E54" s="754">
        <f t="shared" si="21"/>
        <v>0</v>
      </c>
      <c r="F54" s="754">
        <f t="shared" si="22"/>
        <v>0</v>
      </c>
      <c r="G54" s="754">
        <f t="shared" si="23"/>
        <v>0</v>
      </c>
      <c r="H54" s="754">
        <f t="shared" si="24"/>
        <v>0</v>
      </c>
      <c r="I54" s="754">
        <f t="shared" si="25"/>
        <v>0</v>
      </c>
      <c r="J54" s="754">
        <f t="shared" si="26"/>
        <v>0</v>
      </c>
      <c r="K54" s="754">
        <f t="shared" si="27"/>
        <v>0</v>
      </c>
      <c r="L54" s="754">
        <f t="shared" si="28"/>
        <v>0</v>
      </c>
      <c r="M54" s="754">
        <f t="shared" si="29"/>
        <v>0</v>
      </c>
      <c r="N54" s="754">
        <f t="shared" si="30"/>
        <v>0</v>
      </c>
      <c r="O54" s="845">
        <v>0</v>
      </c>
      <c r="P54" s="845">
        <v>0</v>
      </c>
      <c r="Q54" s="845">
        <v>0</v>
      </c>
      <c r="R54" s="845">
        <v>0</v>
      </c>
      <c r="S54" s="845">
        <v>0</v>
      </c>
      <c r="T54" s="845">
        <v>0</v>
      </c>
      <c r="U54" s="845">
        <v>0</v>
      </c>
      <c r="V54" s="845">
        <v>0</v>
      </c>
      <c r="W54" s="845">
        <v>0</v>
      </c>
      <c r="X54" s="845">
        <v>0</v>
      </c>
      <c r="Y54" s="845">
        <v>0</v>
      </c>
      <c r="AB54" s="10"/>
    </row>
    <row r="55" spans="2:28">
      <c r="B55" s="1424"/>
      <c r="C55" s="753" t="s">
        <v>553</v>
      </c>
      <c r="D55" s="754">
        <f t="shared" si="20"/>
        <v>0</v>
      </c>
      <c r="E55" s="754">
        <f t="shared" si="21"/>
        <v>0</v>
      </c>
      <c r="F55" s="754">
        <f t="shared" si="22"/>
        <v>0</v>
      </c>
      <c r="G55" s="754">
        <f t="shared" si="23"/>
        <v>0</v>
      </c>
      <c r="H55" s="754">
        <f t="shared" si="24"/>
        <v>0</v>
      </c>
      <c r="I55" s="754">
        <f t="shared" si="25"/>
        <v>0</v>
      </c>
      <c r="J55" s="754">
        <f t="shared" si="26"/>
        <v>0</v>
      </c>
      <c r="K55" s="754">
        <f t="shared" si="27"/>
        <v>0</v>
      </c>
      <c r="L55" s="754">
        <f t="shared" si="28"/>
        <v>0</v>
      </c>
      <c r="M55" s="754">
        <f t="shared" si="29"/>
        <v>0</v>
      </c>
      <c r="N55" s="754">
        <f t="shared" si="30"/>
        <v>0</v>
      </c>
      <c r="O55" s="845">
        <v>0</v>
      </c>
      <c r="P55" s="845">
        <v>0</v>
      </c>
      <c r="Q55" s="845">
        <v>0</v>
      </c>
      <c r="R55" s="845">
        <v>0</v>
      </c>
      <c r="S55" s="845">
        <v>0</v>
      </c>
      <c r="T55" s="845">
        <v>0</v>
      </c>
      <c r="U55" s="845">
        <v>0</v>
      </c>
      <c r="V55" s="845">
        <v>0</v>
      </c>
      <c r="W55" s="845">
        <v>0</v>
      </c>
      <c r="X55" s="845">
        <v>0</v>
      </c>
      <c r="Y55" s="845">
        <v>0</v>
      </c>
      <c r="AB55" s="10"/>
    </row>
    <row r="56" spans="2:28">
      <c r="B56" s="1422" t="s">
        <v>1475</v>
      </c>
      <c r="C56" s="130" t="s">
        <v>548</v>
      </c>
      <c r="D56" s="752">
        <f t="shared" ref="D56:D74" si="31">IF($B$14=$D$15,O56,0)</f>
        <v>275.60239277251281</v>
      </c>
      <c r="E56" s="752">
        <f t="shared" ref="E56:E74" si="32">IF($B$14=$D$15,P56,0)</f>
        <v>-195.98687708157141</v>
      </c>
      <c r="F56" s="752">
        <f t="shared" ref="F56:F74" si="33">IF($B$14=$D$15,Q56,0)</f>
        <v>-1485.162078468491</v>
      </c>
      <c r="G56" s="752">
        <f t="shared" ref="G56:G74" si="34">IF($B$14=$D$15,R56,0)</f>
        <v>-3530.2236437515976</v>
      </c>
      <c r="H56" s="752">
        <f t="shared" ref="H56:H74" si="35">IF($B$14=$D$15,S56,0)</f>
        <v>-5289.3974394742127</v>
      </c>
      <c r="I56" s="752">
        <f t="shared" ref="I56:I74" si="36">IF($B$14=$D$15,T56,0)</f>
        <v>-5400.7507630862347</v>
      </c>
      <c r="J56" s="752">
        <f t="shared" ref="J56:J74" si="37">IF($B$14=$D$15,U56,0)</f>
        <v>-5451.2925862228549</v>
      </c>
      <c r="K56" s="752">
        <f t="shared" ref="K56:K74" si="38">IF($B$14=$D$15,V56,0)</f>
        <v>-5437.0699151083536</v>
      </c>
      <c r="L56" s="752">
        <f t="shared" ref="L56:L74" si="39">IF($B$14=$D$15,W56,0)</f>
        <v>-5360.7290567537657</v>
      </c>
      <c r="M56" s="752">
        <f t="shared" ref="M56:M74" si="40">IF($B$14=$D$15,X56,0)</f>
        <v>-5216.5980831921452</v>
      </c>
      <c r="N56" s="752">
        <f t="shared" ref="N56:N74" si="41">IF($B$14=$D$15,Y56,0)</f>
        <v>-5131.8874330695789</v>
      </c>
      <c r="O56" s="845">
        <v>275.60239277251281</v>
      </c>
      <c r="P56" s="845">
        <v>-195.98687708157141</v>
      </c>
      <c r="Q56" s="845">
        <v>-1485.162078468491</v>
      </c>
      <c r="R56" s="845">
        <v>-3530.2236437515976</v>
      </c>
      <c r="S56" s="845">
        <v>-5289.3974394742127</v>
      </c>
      <c r="T56" s="845">
        <v>-5400.7507630862347</v>
      </c>
      <c r="U56" s="845">
        <v>-5451.2925862228549</v>
      </c>
      <c r="V56" s="845">
        <v>-5437.0699151083536</v>
      </c>
      <c r="W56" s="845">
        <v>-5360.7290567537657</v>
      </c>
      <c r="X56" s="845">
        <v>-5216.5980831921452</v>
      </c>
      <c r="Y56" s="845">
        <v>-5131.8874330695789</v>
      </c>
      <c r="AB56" s="10"/>
    </row>
    <row r="57" spans="2:28">
      <c r="B57" s="1418"/>
      <c r="C57" s="130" t="s">
        <v>7</v>
      </c>
      <c r="D57" s="752">
        <f t="shared" si="31"/>
        <v>0</v>
      </c>
      <c r="E57" s="752">
        <f t="shared" si="32"/>
        <v>0</v>
      </c>
      <c r="F57" s="752">
        <f t="shared" si="33"/>
        <v>0</v>
      </c>
      <c r="G57" s="752">
        <f t="shared" si="34"/>
        <v>0</v>
      </c>
      <c r="H57" s="752">
        <f t="shared" si="35"/>
        <v>0</v>
      </c>
      <c r="I57" s="752">
        <f t="shared" si="36"/>
        <v>0</v>
      </c>
      <c r="J57" s="752">
        <f t="shared" si="37"/>
        <v>0</v>
      </c>
      <c r="K57" s="752">
        <f t="shared" si="38"/>
        <v>0</v>
      </c>
      <c r="L57" s="752">
        <f t="shared" si="39"/>
        <v>0</v>
      </c>
      <c r="M57" s="752">
        <f t="shared" si="40"/>
        <v>0</v>
      </c>
      <c r="N57" s="752">
        <f t="shared" si="41"/>
        <v>0</v>
      </c>
      <c r="O57" s="845">
        <v>0</v>
      </c>
      <c r="P57" s="845">
        <v>0</v>
      </c>
      <c r="Q57" s="845">
        <v>0</v>
      </c>
      <c r="R57" s="845">
        <v>0</v>
      </c>
      <c r="S57" s="845">
        <v>0</v>
      </c>
      <c r="T57" s="845">
        <v>0</v>
      </c>
      <c r="U57" s="845">
        <v>0</v>
      </c>
      <c r="V57" s="845">
        <v>0</v>
      </c>
      <c r="W57" s="845">
        <v>0</v>
      </c>
      <c r="X57" s="845">
        <v>0</v>
      </c>
      <c r="Y57" s="845">
        <v>0</v>
      </c>
      <c r="AB57" s="10"/>
    </row>
    <row r="58" spans="2:28">
      <c r="B58" s="1418"/>
      <c r="C58" s="130" t="s">
        <v>414</v>
      </c>
      <c r="D58" s="752">
        <f t="shared" si="31"/>
        <v>173.4981499488793</v>
      </c>
      <c r="E58" s="752">
        <f t="shared" si="32"/>
        <v>4.4897602968417587</v>
      </c>
      <c r="F58" s="752">
        <f t="shared" si="33"/>
        <v>-509.31888743598347</v>
      </c>
      <c r="G58" s="752">
        <f t="shared" si="34"/>
        <v>-1336.4131495610377</v>
      </c>
      <c r="H58" s="752">
        <f t="shared" si="35"/>
        <v>-1765.0096820857398</v>
      </c>
      <c r="I58" s="752">
        <f t="shared" si="36"/>
        <v>-1797.5447848401134</v>
      </c>
      <c r="J58" s="752">
        <f t="shared" si="37"/>
        <v>-1812.3120441890396</v>
      </c>
      <c r="K58" s="752">
        <f t="shared" si="38"/>
        <v>-1808.1564783635918</v>
      </c>
      <c r="L58" s="752">
        <f t="shared" si="39"/>
        <v>-1785.8512827003012</v>
      </c>
      <c r="M58" s="752">
        <f t="shared" si="40"/>
        <v>-1743.7392389569641</v>
      </c>
      <c r="N58" s="752">
        <f t="shared" si="41"/>
        <v>-1718.9885659035908</v>
      </c>
      <c r="O58" s="845">
        <v>173.4981499488793</v>
      </c>
      <c r="P58" s="845">
        <v>4.4897602968417587</v>
      </c>
      <c r="Q58" s="845">
        <v>-509.31888743598347</v>
      </c>
      <c r="R58" s="845">
        <v>-1336.4131495610377</v>
      </c>
      <c r="S58" s="845">
        <v>-1765.0096820857398</v>
      </c>
      <c r="T58" s="845">
        <v>-1797.5447848401134</v>
      </c>
      <c r="U58" s="845">
        <v>-1812.3120441890396</v>
      </c>
      <c r="V58" s="845">
        <v>-1808.1564783635918</v>
      </c>
      <c r="W58" s="845">
        <v>-1785.8512827003012</v>
      </c>
      <c r="X58" s="845">
        <v>-1743.7392389569641</v>
      </c>
      <c r="Y58" s="845">
        <v>-1718.9885659035908</v>
      </c>
      <c r="AB58" s="10"/>
    </row>
    <row r="59" spans="2:28">
      <c r="B59" s="1418"/>
      <c r="C59" s="130" t="s">
        <v>3</v>
      </c>
      <c r="D59" s="752">
        <f t="shared" si="31"/>
        <v>0</v>
      </c>
      <c r="E59" s="752">
        <f t="shared" si="32"/>
        <v>0</v>
      </c>
      <c r="F59" s="752">
        <f t="shared" si="33"/>
        <v>0</v>
      </c>
      <c r="G59" s="752">
        <f t="shared" si="34"/>
        <v>0</v>
      </c>
      <c r="H59" s="752">
        <f t="shared" si="35"/>
        <v>0</v>
      </c>
      <c r="I59" s="752">
        <f t="shared" si="36"/>
        <v>0</v>
      </c>
      <c r="J59" s="752">
        <f t="shared" si="37"/>
        <v>0</v>
      </c>
      <c r="K59" s="752">
        <f t="shared" si="38"/>
        <v>0</v>
      </c>
      <c r="L59" s="752">
        <f t="shared" si="39"/>
        <v>0</v>
      </c>
      <c r="M59" s="752">
        <f t="shared" si="40"/>
        <v>0</v>
      </c>
      <c r="N59" s="752">
        <f t="shared" si="41"/>
        <v>0</v>
      </c>
      <c r="O59" s="845">
        <v>0</v>
      </c>
      <c r="P59" s="845">
        <v>0</v>
      </c>
      <c r="Q59" s="845">
        <v>0</v>
      </c>
      <c r="R59" s="845">
        <v>0</v>
      </c>
      <c r="S59" s="845">
        <v>0</v>
      </c>
      <c r="T59" s="845">
        <v>0</v>
      </c>
      <c r="U59" s="845">
        <v>0</v>
      </c>
      <c r="V59" s="845">
        <v>0</v>
      </c>
      <c r="W59" s="845">
        <v>0</v>
      </c>
      <c r="X59" s="845">
        <v>0</v>
      </c>
      <c r="Y59" s="845">
        <v>0</v>
      </c>
      <c r="AB59" s="10"/>
    </row>
    <row r="60" spans="2:28">
      <c r="B60" s="1418"/>
      <c r="C60" s="130" t="s">
        <v>79</v>
      </c>
      <c r="D60" s="752">
        <f t="shared" si="31"/>
        <v>0</v>
      </c>
      <c r="E60" s="752">
        <f t="shared" si="32"/>
        <v>0</v>
      </c>
      <c r="F60" s="752">
        <f t="shared" si="33"/>
        <v>0</v>
      </c>
      <c r="G60" s="752">
        <f t="shared" si="34"/>
        <v>0</v>
      </c>
      <c r="H60" s="752">
        <f t="shared" si="35"/>
        <v>0</v>
      </c>
      <c r="I60" s="752">
        <f t="shared" si="36"/>
        <v>0</v>
      </c>
      <c r="J60" s="752">
        <f t="shared" si="37"/>
        <v>0</v>
      </c>
      <c r="K60" s="752">
        <f t="shared" si="38"/>
        <v>0</v>
      </c>
      <c r="L60" s="752">
        <f t="shared" si="39"/>
        <v>0</v>
      </c>
      <c r="M60" s="752">
        <f t="shared" si="40"/>
        <v>0</v>
      </c>
      <c r="N60" s="752">
        <f t="shared" si="41"/>
        <v>0</v>
      </c>
      <c r="O60" s="845">
        <v>0</v>
      </c>
      <c r="P60" s="845">
        <v>0</v>
      </c>
      <c r="Q60" s="845">
        <v>0</v>
      </c>
      <c r="R60" s="845">
        <v>0</v>
      </c>
      <c r="S60" s="845">
        <v>0</v>
      </c>
      <c r="T60" s="845">
        <v>0</v>
      </c>
      <c r="U60" s="845">
        <v>0</v>
      </c>
      <c r="V60" s="845">
        <v>0</v>
      </c>
      <c r="W60" s="845">
        <v>0</v>
      </c>
      <c r="X60" s="845">
        <v>0</v>
      </c>
      <c r="Y60" s="845">
        <v>0</v>
      </c>
      <c r="AB60" s="10"/>
    </row>
    <row r="61" spans="2:28">
      <c r="B61" s="1418"/>
      <c r="C61" s="130" t="s">
        <v>107</v>
      </c>
      <c r="D61" s="752">
        <f t="shared" si="31"/>
        <v>235.13056030696097</v>
      </c>
      <c r="E61" s="752">
        <f t="shared" si="32"/>
        <v>-138.34031642841776</v>
      </c>
      <c r="F61" s="752">
        <f t="shared" si="33"/>
        <v>-1170.98335019661</v>
      </c>
      <c r="G61" s="752">
        <f t="shared" si="34"/>
        <v>-2811.8134637398375</v>
      </c>
      <c r="H61" s="752">
        <f t="shared" si="35"/>
        <v>-4159.4061901997193</v>
      </c>
      <c r="I61" s="752">
        <f t="shared" si="36"/>
        <v>-4245.9272822643534</v>
      </c>
      <c r="J61" s="752">
        <f t="shared" si="37"/>
        <v>-4285.1980789579002</v>
      </c>
      <c r="K61" s="752">
        <f t="shared" si="38"/>
        <v>-4274.1471197499777</v>
      </c>
      <c r="L61" s="752">
        <f t="shared" si="39"/>
        <v>-4214.8305747225068</v>
      </c>
      <c r="M61" s="752">
        <f t="shared" si="40"/>
        <v>-4102.8413782766047</v>
      </c>
      <c r="N61" s="752">
        <f t="shared" si="41"/>
        <v>-4037.0215381464031</v>
      </c>
      <c r="O61" s="845">
        <v>235.13056030696097</v>
      </c>
      <c r="P61" s="845">
        <v>-138.34031642841776</v>
      </c>
      <c r="Q61" s="845">
        <v>-1170.98335019661</v>
      </c>
      <c r="R61" s="845">
        <v>-2811.8134637398375</v>
      </c>
      <c r="S61" s="845">
        <v>-4159.4061901997193</v>
      </c>
      <c r="T61" s="845">
        <v>-4245.9272822643534</v>
      </c>
      <c r="U61" s="845">
        <v>-4285.1980789579002</v>
      </c>
      <c r="V61" s="845">
        <v>-4274.1471197499777</v>
      </c>
      <c r="W61" s="845">
        <v>-4214.8305747225068</v>
      </c>
      <c r="X61" s="845">
        <v>-4102.8413782766047</v>
      </c>
      <c r="Y61" s="845">
        <v>-4037.0215381464031</v>
      </c>
      <c r="AB61" s="10"/>
    </row>
    <row r="62" spans="2:28">
      <c r="B62" s="1418"/>
      <c r="C62" s="130" t="s">
        <v>549</v>
      </c>
      <c r="D62" s="752">
        <f t="shared" si="31"/>
        <v>315.82930860676618</v>
      </c>
      <c r="E62" s="752">
        <f t="shared" si="32"/>
        <v>-292.11361868519384</v>
      </c>
      <c r="F62" s="752">
        <f t="shared" si="33"/>
        <v>-1926.686970272935</v>
      </c>
      <c r="G62" s="752">
        <f t="shared" si="34"/>
        <v>-4513.3166736725098</v>
      </c>
      <c r="H62" s="752">
        <f t="shared" si="35"/>
        <v>-6887.7219986545224</v>
      </c>
      <c r="I62" s="752">
        <f t="shared" si="36"/>
        <v>-7035.1642709053185</v>
      </c>
      <c r="J62" s="752">
        <f t="shared" si="37"/>
        <v>-7102.0863977465979</v>
      </c>
      <c r="K62" s="752">
        <f t="shared" si="38"/>
        <v>-7083.2542436754302</v>
      </c>
      <c r="L62" s="752">
        <f t="shared" si="39"/>
        <v>-6982.1717680360398</v>
      </c>
      <c r="M62" s="752">
        <f t="shared" si="40"/>
        <v>-6791.3288048058766</v>
      </c>
      <c r="N62" s="752">
        <f t="shared" si="41"/>
        <v>-6679.1639377613028</v>
      </c>
      <c r="O62" s="845">
        <v>315.82930860676618</v>
      </c>
      <c r="P62" s="845">
        <v>-292.11361868519384</v>
      </c>
      <c r="Q62" s="845">
        <v>-1926.686970272935</v>
      </c>
      <c r="R62" s="845">
        <v>-4513.3166736725098</v>
      </c>
      <c r="S62" s="845">
        <v>-6887.7219986545224</v>
      </c>
      <c r="T62" s="845">
        <v>-7035.1642709053185</v>
      </c>
      <c r="U62" s="845">
        <v>-7102.0863977465979</v>
      </c>
      <c r="V62" s="845">
        <v>-7083.2542436754302</v>
      </c>
      <c r="W62" s="845">
        <v>-6982.1717680360398</v>
      </c>
      <c r="X62" s="845">
        <v>-6791.3288048058766</v>
      </c>
      <c r="Y62" s="845">
        <v>-6679.1639377613028</v>
      </c>
      <c r="AB62" s="10"/>
    </row>
    <row r="63" spans="2:28">
      <c r="B63" s="1418"/>
      <c r="C63" s="130" t="s">
        <v>6</v>
      </c>
      <c r="D63" s="752">
        <f t="shared" si="31"/>
        <v>149.00377223727634</v>
      </c>
      <c r="E63" s="752">
        <f t="shared" si="32"/>
        <v>-134.94682442652567</v>
      </c>
      <c r="F63" s="752">
        <f t="shared" si="33"/>
        <v>-899.43623886238743</v>
      </c>
      <c r="G63" s="752">
        <f t="shared" si="34"/>
        <v>-2109.4458306550268</v>
      </c>
      <c r="H63" s="752">
        <f t="shared" si="35"/>
        <v>-3214.4292303022257</v>
      </c>
      <c r="I63" s="752">
        <f t="shared" si="36"/>
        <v>-3283.1477840802222</v>
      </c>
      <c r="J63" s="752">
        <f t="shared" si="37"/>
        <v>-3314.3382405353273</v>
      </c>
      <c r="K63" s="752">
        <f t="shared" si="38"/>
        <v>-3305.5611213785251</v>
      </c>
      <c r="L63" s="752">
        <f t="shared" si="39"/>
        <v>-3258.4495201246928</v>
      </c>
      <c r="M63" s="752">
        <f t="shared" si="40"/>
        <v>-3169.5031668727797</v>
      </c>
      <c r="N63" s="752">
        <f t="shared" si="41"/>
        <v>-3117.2263853884751</v>
      </c>
      <c r="O63" s="845">
        <v>149.00377223727634</v>
      </c>
      <c r="P63" s="845">
        <v>-134.94682442652567</v>
      </c>
      <c r="Q63" s="845">
        <v>-899.43623886238743</v>
      </c>
      <c r="R63" s="845">
        <v>-2109.4458306550268</v>
      </c>
      <c r="S63" s="845">
        <v>-3214.4292303022257</v>
      </c>
      <c r="T63" s="845">
        <v>-3283.1477840802222</v>
      </c>
      <c r="U63" s="845">
        <v>-3314.3382405353273</v>
      </c>
      <c r="V63" s="845">
        <v>-3305.5611213785251</v>
      </c>
      <c r="W63" s="845">
        <v>-3258.4495201246928</v>
      </c>
      <c r="X63" s="845">
        <v>-3169.5031668727797</v>
      </c>
      <c r="Y63" s="845">
        <v>-3117.2263853884751</v>
      </c>
      <c r="AB63" s="10"/>
    </row>
    <row r="64" spans="2:28">
      <c r="B64" s="1418"/>
      <c r="C64" s="130" t="s">
        <v>1</v>
      </c>
      <c r="D64" s="752">
        <f t="shared" si="31"/>
        <v>0</v>
      </c>
      <c r="E64" s="752">
        <f t="shared" si="32"/>
        <v>0</v>
      </c>
      <c r="F64" s="752">
        <f t="shared" si="33"/>
        <v>0</v>
      </c>
      <c r="G64" s="752">
        <f t="shared" si="34"/>
        <v>0</v>
      </c>
      <c r="H64" s="752">
        <f t="shared" si="35"/>
        <v>0</v>
      </c>
      <c r="I64" s="752">
        <f t="shared" si="36"/>
        <v>0</v>
      </c>
      <c r="J64" s="752">
        <f t="shared" si="37"/>
        <v>0</v>
      </c>
      <c r="K64" s="752">
        <f t="shared" si="38"/>
        <v>0</v>
      </c>
      <c r="L64" s="752">
        <f t="shared" si="39"/>
        <v>0</v>
      </c>
      <c r="M64" s="752">
        <f t="shared" si="40"/>
        <v>0</v>
      </c>
      <c r="N64" s="752">
        <f t="shared" si="41"/>
        <v>0</v>
      </c>
      <c r="O64" s="845">
        <v>0</v>
      </c>
      <c r="P64" s="845">
        <v>0</v>
      </c>
      <c r="Q64" s="845">
        <v>0</v>
      </c>
      <c r="R64" s="845">
        <v>0</v>
      </c>
      <c r="S64" s="845">
        <v>0</v>
      </c>
      <c r="T64" s="845">
        <v>0</v>
      </c>
      <c r="U64" s="845">
        <v>0</v>
      </c>
      <c r="V64" s="845">
        <v>0</v>
      </c>
      <c r="W64" s="845">
        <v>0</v>
      </c>
      <c r="X64" s="845">
        <v>0</v>
      </c>
      <c r="Y64" s="845">
        <v>0</v>
      </c>
      <c r="AB64" s="10"/>
    </row>
    <row r="65" spans="2:28">
      <c r="B65" s="1418"/>
      <c r="C65" s="130" t="s">
        <v>384</v>
      </c>
      <c r="D65" s="752">
        <f t="shared" si="31"/>
        <v>102.96953268574771</v>
      </c>
      <c r="E65" s="752">
        <f t="shared" si="32"/>
        <v>-33.16614404084681</v>
      </c>
      <c r="F65" s="752">
        <f t="shared" si="33"/>
        <v>-421.54335114937561</v>
      </c>
      <c r="G65" s="752">
        <f t="shared" si="34"/>
        <v>-1041.405384407778</v>
      </c>
      <c r="H65" s="752">
        <f t="shared" si="35"/>
        <v>-1485.997008312705</v>
      </c>
      <c r="I65" s="752">
        <f t="shared" si="36"/>
        <v>-1515.8324662507503</v>
      </c>
      <c r="J65" s="752">
        <f t="shared" si="37"/>
        <v>-1529.3743919822073</v>
      </c>
      <c r="K65" s="752">
        <f t="shared" si="38"/>
        <v>-1525.5636399360274</v>
      </c>
      <c r="L65" s="752">
        <f t="shared" si="39"/>
        <v>-1505.1092485042223</v>
      </c>
      <c r="M65" s="752">
        <f t="shared" si="40"/>
        <v>-1466.4915094033204</v>
      </c>
      <c r="N65" s="752">
        <f t="shared" si="41"/>
        <v>-1443.7945574251085</v>
      </c>
      <c r="O65" s="845">
        <v>102.96953268574771</v>
      </c>
      <c r="P65" s="845">
        <v>-33.16614404084681</v>
      </c>
      <c r="Q65" s="845">
        <v>-421.54335114937561</v>
      </c>
      <c r="R65" s="845">
        <v>-1041.405384407778</v>
      </c>
      <c r="S65" s="845">
        <v>-1485.997008312705</v>
      </c>
      <c r="T65" s="845">
        <v>-1515.8324662507503</v>
      </c>
      <c r="U65" s="845">
        <v>-1529.3743919822073</v>
      </c>
      <c r="V65" s="845">
        <v>-1525.5636399360274</v>
      </c>
      <c r="W65" s="845">
        <v>-1505.1092485042223</v>
      </c>
      <c r="X65" s="845">
        <v>-1466.4915094033204</v>
      </c>
      <c r="Y65" s="845">
        <v>-1443.7945574251085</v>
      </c>
      <c r="AB65" s="10"/>
    </row>
    <row r="66" spans="2:28">
      <c r="B66" s="1418"/>
      <c r="C66" s="130" t="s">
        <v>4</v>
      </c>
      <c r="D66" s="752">
        <f t="shared" si="31"/>
        <v>0</v>
      </c>
      <c r="E66" s="752">
        <f t="shared" si="32"/>
        <v>0</v>
      </c>
      <c r="F66" s="752">
        <f t="shared" si="33"/>
        <v>0</v>
      </c>
      <c r="G66" s="752">
        <f t="shared" si="34"/>
        <v>0</v>
      </c>
      <c r="H66" s="752">
        <f t="shared" si="35"/>
        <v>0</v>
      </c>
      <c r="I66" s="752">
        <f t="shared" si="36"/>
        <v>0</v>
      </c>
      <c r="J66" s="752">
        <f t="shared" si="37"/>
        <v>0</v>
      </c>
      <c r="K66" s="752">
        <f t="shared" si="38"/>
        <v>0</v>
      </c>
      <c r="L66" s="752">
        <f t="shared" si="39"/>
        <v>0</v>
      </c>
      <c r="M66" s="752">
        <f t="shared" si="40"/>
        <v>0</v>
      </c>
      <c r="N66" s="752">
        <f t="shared" si="41"/>
        <v>0</v>
      </c>
      <c r="O66" s="845">
        <v>0</v>
      </c>
      <c r="P66" s="845">
        <v>0</v>
      </c>
      <c r="Q66" s="845">
        <v>0</v>
      </c>
      <c r="R66" s="845">
        <v>0</v>
      </c>
      <c r="S66" s="845">
        <v>0</v>
      </c>
      <c r="T66" s="845">
        <v>0</v>
      </c>
      <c r="U66" s="845">
        <v>0</v>
      </c>
      <c r="V66" s="845">
        <v>0</v>
      </c>
      <c r="W66" s="845">
        <v>0</v>
      </c>
      <c r="X66" s="845">
        <v>0</v>
      </c>
      <c r="Y66" s="845">
        <v>0</v>
      </c>
      <c r="AB66" s="10"/>
    </row>
    <row r="67" spans="2:28">
      <c r="B67" s="1418"/>
      <c r="C67" s="130" t="s">
        <v>0</v>
      </c>
      <c r="D67" s="752">
        <f t="shared" si="31"/>
        <v>0</v>
      </c>
      <c r="E67" s="752">
        <f t="shared" si="32"/>
        <v>0</v>
      </c>
      <c r="F67" s="752">
        <f t="shared" si="33"/>
        <v>0</v>
      </c>
      <c r="G67" s="752">
        <f t="shared" si="34"/>
        <v>0</v>
      </c>
      <c r="H67" s="752">
        <f t="shared" si="35"/>
        <v>0</v>
      </c>
      <c r="I67" s="752">
        <f t="shared" si="36"/>
        <v>0</v>
      </c>
      <c r="J67" s="752">
        <f t="shared" si="37"/>
        <v>0</v>
      </c>
      <c r="K67" s="752">
        <f t="shared" si="38"/>
        <v>0</v>
      </c>
      <c r="L67" s="752">
        <f t="shared" si="39"/>
        <v>0</v>
      </c>
      <c r="M67" s="752">
        <f t="shared" si="40"/>
        <v>0</v>
      </c>
      <c r="N67" s="752">
        <f t="shared" si="41"/>
        <v>0</v>
      </c>
      <c r="O67" s="845">
        <v>0</v>
      </c>
      <c r="P67" s="845">
        <v>0</v>
      </c>
      <c r="Q67" s="845">
        <v>0</v>
      </c>
      <c r="R67" s="845">
        <v>0</v>
      </c>
      <c r="S67" s="845">
        <v>0</v>
      </c>
      <c r="T67" s="845">
        <v>0</v>
      </c>
      <c r="U67" s="845">
        <v>0</v>
      </c>
      <c r="V67" s="845">
        <v>0</v>
      </c>
      <c r="W67" s="845">
        <v>0</v>
      </c>
      <c r="X67" s="845">
        <v>0</v>
      </c>
      <c r="Y67" s="845">
        <v>0</v>
      </c>
      <c r="AB67" s="10"/>
    </row>
    <row r="68" spans="2:28">
      <c r="B68" s="1418"/>
      <c r="C68" s="130" t="s">
        <v>550</v>
      </c>
      <c r="D68" s="752">
        <f t="shared" si="31"/>
        <v>0</v>
      </c>
      <c r="E68" s="752">
        <f t="shared" si="32"/>
        <v>0</v>
      </c>
      <c r="F68" s="752">
        <f t="shared" si="33"/>
        <v>0</v>
      </c>
      <c r="G68" s="752">
        <f t="shared" si="34"/>
        <v>0</v>
      </c>
      <c r="H68" s="752">
        <f t="shared" si="35"/>
        <v>0</v>
      </c>
      <c r="I68" s="752">
        <f t="shared" si="36"/>
        <v>0</v>
      </c>
      <c r="J68" s="752">
        <f t="shared" si="37"/>
        <v>0</v>
      </c>
      <c r="K68" s="752">
        <f t="shared" si="38"/>
        <v>0</v>
      </c>
      <c r="L68" s="752">
        <f t="shared" si="39"/>
        <v>0</v>
      </c>
      <c r="M68" s="752">
        <f t="shared" si="40"/>
        <v>0</v>
      </c>
      <c r="N68" s="752">
        <f t="shared" si="41"/>
        <v>0</v>
      </c>
      <c r="O68" s="845">
        <v>0</v>
      </c>
      <c r="P68" s="845">
        <v>0</v>
      </c>
      <c r="Q68" s="845">
        <v>0</v>
      </c>
      <c r="R68" s="845">
        <v>0</v>
      </c>
      <c r="S68" s="845">
        <v>0</v>
      </c>
      <c r="T68" s="845">
        <v>0</v>
      </c>
      <c r="U68" s="845">
        <v>0</v>
      </c>
      <c r="V68" s="845">
        <v>0</v>
      </c>
      <c r="W68" s="845">
        <v>0</v>
      </c>
      <c r="X68" s="845">
        <v>0</v>
      </c>
      <c r="Y68" s="845">
        <v>0</v>
      </c>
      <c r="AB68" s="10"/>
    </row>
    <row r="69" spans="2:28">
      <c r="B69" s="1418"/>
      <c r="C69" s="130" t="s">
        <v>551</v>
      </c>
      <c r="D69" s="752">
        <f t="shared" si="31"/>
        <v>-2661.1895959614631</v>
      </c>
      <c r="E69" s="752">
        <f t="shared" si="32"/>
        <v>1589.6951101110171</v>
      </c>
      <c r="F69" s="752">
        <f t="shared" si="33"/>
        <v>13332.886883186264</v>
      </c>
      <c r="G69" s="752">
        <f t="shared" si="34"/>
        <v>31989.967087468423</v>
      </c>
      <c r="H69" s="752">
        <f t="shared" si="35"/>
        <v>47369.173566266021</v>
      </c>
      <c r="I69" s="752">
        <f t="shared" si="36"/>
        <v>48355.454427389166</v>
      </c>
      <c r="J69" s="752">
        <f t="shared" si="37"/>
        <v>48803.114463290796</v>
      </c>
      <c r="K69" s="752">
        <f t="shared" si="38"/>
        <v>48677.141139286934</v>
      </c>
      <c r="L69" s="752">
        <f t="shared" si="39"/>
        <v>48000.97337819534</v>
      </c>
      <c r="M69" s="752">
        <f t="shared" si="40"/>
        <v>46724.373667402964</v>
      </c>
      <c r="N69" s="752">
        <f t="shared" si="41"/>
        <v>45974.072821060123</v>
      </c>
      <c r="O69" s="845">
        <v>-2661.1895959614631</v>
      </c>
      <c r="P69" s="845">
        <v>1589.6951101110171</v>
      </c>
      <c r="Q69" s="845">
        <v>13332.886883186264</v>
      </c>
      <c r="R69" s="845">
        <v>31989.967087468423</v>
      </c>
      <c r="S69" s="845">
        <v>47369.173566266021</v>
      </c>
      <c r="T69" s="845">
        <v>48355.454427389166</v>
      </c>
      <c r="U69" s="845">
        <v>48803.114463290796</v>
      </c>
      <c r="V69" s="845">
        <v>48677.141139286934</v>
      </c>
      <c r="W69" s="845">
        <v>48000.97337819534</v>
      </c>
      <c r="X69" s="845">
        <v>46724.373667402964</v>
      </c>
      <c r="Y69" s="845">
        <v>45974.072821060123</v>
      </c>
      <c r="AA69" s="980"/>
      <c r="AB69" s="10"/>
    </row>
    <row r="70" spans="2:28">
      <c r="B70" s="1418"/>
      <c r="C70" s="130" t="s">
        <v>5</v>
      </c>
      <c r="D70" s="752">
        <f t="shared" si="31"/>
        <v>131.14576676848375</v>
      </c>
      <c r="E70" s="752">
        <f t="shared" si="32"/>
        <v>-157.54855731234071</v>
      </c>
      <c r="F70" s="752">
        <f t="shared" si="33"/>
        <v>-920.70704039100474</v>
      </c>
      <c r="G70" s="752">
        <f t="shared" si="34"/>
        <v>-2125.2862444657358</v>
      </c>
      <c r="H70" s="752">
        <f t="shared" si="35"/>
        <v>-3303.6925273304114</v>
      </c>
      <c r="I70" s="752">
        <f t="shared" si="36"/>
        <v>-3375.5663307592404</v>
      </c>
      <c r="J70" s="752">
        <f t="shared" si="37"/>
        <v>-3408.188913931639</v>
      </c>
      <c r="K70" s="752">
        <f t="shared" si="38"/>
        <v>-3399.0087885904472</v>
      </c>
      <c r="L70" s="752">
        <f t="shared" si="39"/>
        <v>-3349.7340326246212</v>
      </c>
      <c r="M70" s="752">
        <f t="shared" si="40"/>
        <v>-3256.7036593430139</v>
      </c>
      <c r="N70" s="752">
        <f t="shared" si="41"/>
        <v>-3202.0265610962542</v>
      </c>
      <c r="O70" s="845">
        <v>131.14576676848375</v>
      </c>
      <c r="P70" s="845">
        <v>-157.54855731234071</v>
      </c>
      <c r="Q70" s="845">
        <v>-920.70704039100474</v>
      </c>
      <c r="R70" s="845">
        <v>-2125.2862444657358</v>
      </c>
      <c r="S70" s="845">
        <v>-3303.6925273304114</v>
      </c>
      <c r="T70" s="845">
        <v>-3375.5663307592404</v>
      </c>
      <c r="U70" s="845">
        <v>-3408.188913931639</v>
      </c>
      <c r="V70" s="845">
        <v>-3399.0087885904472</v>
      </c>
      <c r="W70" s="845">
        <v>-3349.7340326246212</v>
      </c>
      <c r="X70" s="845">
        <v>-3256.7036593430139</v>
      </c>
      <c r="Y70" s="845">
        <v>-3202.0265610962542</v>
      </c>
      <c r="AB70" s="10"/>
    </row>
    <row r="71" spans="2:28">
      <c r="B71" s="1418"/>
      <c r="C71" s="130" t="s">
        <v>41</v>
      </c>
      <c r="D71" s="752">
        <f t="shared" si="31"/>
        <v>299.70682215617097</v>
      </c>
      <c r="E71" s="752">
        <f t="shared" si="32"/>
        <v>-83.873453914730135</v>
      </c>
      <c r="F71" s="752">
        <f t="shared" si="33"/>
        <v>-1184.8150699218936</v>
      </c>
      <c r="G71" s="752">
        <f t="shared" si="34"/>
        <v>-2943.4282823287417</v>
      </c>
      <c r="H71" s="752">
        <f t="shared" si="35"/>
        <v>-4170.2554780275086</v>
      </c>
      <c r="I71" s="752">
        <f t="shared" si="36"/>
        <v>-4253.3761172332934</v>
      </c>
      <c r="J71" s="752">
        <f t="shared" si="37"/>
        <v>-4291.1034926673619</v>
      </c>
      <c r="K71" s="752">
        <f t="shared" si="38"/>
        <v>-4280.4868583729931</v>
      </c>
      <c r="L71" s="752">
        <f t="shared" si="39"/>
        <v>-4223.5015728141971</v>
      </c>
      <c r="M71" s="752">
        <f t="shared" si="40"/>
        <v>-4115.9137769300232</v>
      </c>
      <c r="N71" s="752">
        <f t="shared" si="41"/>
        <v>-4052.6807888401618</v>
      </c>
      <c r="O71" s="845">
        <v>299.70682215617097</v>
      </c>
      <c r="P71" s="845">
        <v>-83.873453914730135</v>
      </c>
      <c r="Q71" s="845">
        <v>-1184.8150699218936</v>
      </c>
      <c r="R71" s="845">
        <v>-2943.4282823287417</v>
      </c>
      <c r="S71" s="845">
        <v>-4170.2554780275086</v>
      </c>
      <c r="T71" s="845">
        <v>-4253.3761172332934</v>
      </c>
      <c r="U71" s="845">
        <v>-4291.1034926673619</v>
      </c>
      <c r="V71" s="845">
        <v>-4280.4868583729931</v>
      </c>
      <c r="W71" s="845">
        <v>-4223.5015728141971</v>
      </c>
      <c r="X71" s="845">
        <v>-4115.9137769300232</v>
      </c>
      <c r="Y71" s="845">
        <v>-4052.6807888401618</v>
      </c>
      <c r="AB71" s="10"/>
    </row>
    <row r="72" spans="2:28">
      <c r="B72" s="1418"/>
      <c r="C72" s="130" t="s">
        <v>552</v>
      </c>
      <c r="D72" s="752">
        <f t="shared" si="31"/>
        <v>698.94813926401628</v>
      </c>
      <c r="E72" s="752">
        <f t="shared" si="32"/>
        <v>-392.22422126748916</v>
      </c>
      <c r="F72" s="752">
        <f t="shared" si="33"/>
        <v>-3417.597599259755</v>
      </c>
      <c r="G72" s="752">
        <f t="shared" si="34"/>
        <v>-8226.7029616634172</v>
      </c>
      <c r="H72" s="752">
        <f t="shared" si="35"/>
        <v>-12131.651713947122</v>
      </c>
      <c r="I72" s="752">
        <f t="shared" si="36"/>
        <v>-12383.260580793047</v>
      </c>
      <c r="J72" s="752">
        <f t="shared" si="37"/>
        <v>-12497.462568082094</v>
      </c>
      <c r="K72" s="752">
        <f t="shared" si="38"/>
        <v>-12465.325672239531</v>
      </c>
      <c r="L72" s="752">
        <f t="shared" si="39"/>
        <v>-12292.829367310464</v>
      </c>
      <c r="M72" s="752">
        <f t="shared" si="40"/>
        <v>-11967.157624798365</v>
      </c>
      <c r="N72" s="752">
        <f t="shared" si="41"/>
        <v>-11775.749321967789</v>
      </c>
      <c r="O72" s="845">
        <v>698.94813926401628</v>
      </c>
      <c r="P72" s="845">
        <v>-392.22422126748916</v>
      </c>
      <c r="Q72" s="845">
        <v>-3417.597599259755</v>
      </c>
      <c r="R72" s="845">
        <v>-8226.7029616634172</v>
      </c>
      <c r="S72" s="845">
        <v>-12131.651713947122</v>
      </c>
      <c r="T72" s="845">
        <v>-12383.260580793047</v>
      </c>
      <c r="U72" s="845">
        <v>-12497.462568082094</v>
      </c>
      <c r="V72" s="845">
        <v>-12465.325672239531</v>
      </c>
      <c r="W72" s="845">
        <v>-12292.829367310464</v>
      </c>
      <c r="X72" s="845">
        <v>-11967.157624798365</v>
      </c>
      <c r="Y72" s="845">
        <v>-11775.749321967789</v>
      </c>
      <c r="AB72" s="10"/>
    </row>
    <row r="73" spans="2:28">
      <c r="B73" s="1418"/>
      <c r="C73" s="130" t="s">
        <v>2</v>
      </c>
      <c r="D73" s="752">
        <f t="shared" si="31"/>
        <v>0</v>
      </c>
      <c r="E73" s="752">
        <f t="shared" si="32"/>
        <v>0</v>
      </c>
      <c r="F73" s="752">
        <f t="shared" si="33"/>
        <v>0</v>
      </c>
      <c r="G73" s="752">
        <f t="shared" si="34"/>
        <v>0</v>
      </c>
      <c r="H73" s="752">
        <f t="shared" si="35"/>
        <v>0</v>
      </c>
      <c r="I73" s="752">
        <f t="shared" si="36"/>
        <v>0</v>
      </c>
      <c r="J73" s="752">
        <f t="shared" si="37"/>
        <v>0</v>
      </c>
      <c r="K73" s="752">
        <f t="shared" si="38"/>
        <v>0</v>
      </c>
      <c r="L73" s="752">
        <f t="shared" si="39"/>
        <v>0</v>
      </c>
      <c r="M73" s="752">
        <f t="shared" si="40"/>
        <v>0</v>
      </c>
      <c r="N73" s="752">
        <f t="shared" si="41"/>
        <v>0</v>
      </c>
      <c r="O73" s="845">
        <v>0</v>
      </c>
      <c r="P73" s="845">
        <v>0</v>
      </c>
      <c r="Q73" s="845">
        <v>0</v>
      </c>
      <c r="R73" s="845">
        <v>0</v>
      </c>
      <c r="S73" s="845">
        <v>0</v>
      </c>
      <c r="T73" s="845">
        <v>0</v>
      </c>
      <c r="U73" s="845">
        <v>0</v>
      </c>
      <c r="V73" s="845">
        <v>0</v>
      </c>
      <c r="W73" s="845">
        <v>0</v>
      </c>
      <c r="X73" s="845">
        <v>0</v>
      </c>
      <c r="Y73" s="845">
        <v>0</v>
      </c>
      <c r="AB73" s="10"/>
    </row>
    <row r="74" spans="2:28">
      <c r="B74" s="1418"/>
      <c r="C74" s="130" t="s">
        <v>553</v>
      </c>
      <c r="D74" s="752">
        <f t="shared" si="31"/>
        <v>279.35515121464863</v>
      </c>
      <c r="E74" s="752">
        <f t="shared" si="32"/>
        <v>-165.98485725074354</v>
      </c>
      <c r="F74" s="752">
        <f t="shared" si="33"/>
        <v>-1396.6362972278284</v>
      </c>
      <c r="G74" s="752">
        <f t="shared" si="34"/>
        <v>-3351.9314532227409</v>
      </c>
      <c r="H74" s="752">
        <f t="shared" si="35"/>
        <v>-4961.6122979318534</v>
      </c>
      <c r="I74" s="752">
        <f t="shared" si="36"/>
        <v>-5064.8840471765943</v>
      </c>
      <c r="J74" s="752">
        <f t="shared" si="37"/>
        <v>-5111.757748975775</v>
      </c>
      <c r="K74" s="752">
        <f t="shared" si="38"/>
        <v>-5098.5673018720581</v>
      </c>
      <c r="L74" s="752">
        <f t="shared" si="39"/>
        <v>-5027.7669546045363</v>
      </c>
      <c r="M74" s="752">
        <f t="shared" si="40"/>
        <v>-4894.0964248238724</v>
      </c>
      <c r="N74" s="752">
        <f t="shared" si="41"/>
        <v>-4815.533731461458</v>
      </c>
      <c r="O74" s="845">
        <v>279.35515121464863</v>
      </c>
      <c r="P74" s="845">
        <v>-165.98485725074354</v>
      </c>
      <c r="Q74" s="845">
        <v>-1396.6362972278284</v>
      </c>
      <c r="R74" s="845">
        <v>-3351.9314532227409</v>
      </c>
      <c r="S74" s="845">
        <v>-4961.6122979318534</v>
      </c>
      <c r="T74" s="845">
        <v>-5064.8840471765943</v>
      </c>
      <c r="U74" s="845">
        <v>-5111.757748975775</v>
      </c>
      <c r="V74" s="845">
        <v>-5098.5673018720581</v>
      </c>
      <c r="W74" s="845">
        <v>-5027.7669546045363</v>
      </c>
      <c r="X74" s="845">
        <v>-4894.0964248238724</v>
      </c>
      <c r="Y74" s="845">
        <v>-4815.533731461458</v>
      </c>
      <c r="AB74" s="10"/>
    </row>
    <row r="75" spans="2:28" ht="13.15" customHeight="1">
      <c r="O75" s="1197"/>
      <c r="P75" s="1197"/>
      <c r="Q75" s="1197"/>
      <c r="R75" s="1197"/>
      <c r="S75" s="1197"/>
      <c r="T75" s="1197"/>
      <c r="U75" s="1197"/>
      <c r="V75" s="1197"/>
      <c r="W75" s="1197"/>
      <c r="X75" s="1197"/>
      <c r="Y75" s="1197"/>
      <c r="Z75" s="1170"/>
    </row>
    <row r="76" spans="2:28">
      <c r="V76" s="981"/>
      <c r="W76" s="981"/>
      <c r="X76" s="981"/>
      <c r="Y76" s="981"/>
    </row>
    <row r="77" spans="2:28">
      <c r="P77" s="185"/>
      <c r="Q77" s="185"/>
      <c r="R77" s="185"/>
      <c r="S77" s="185"/>
      <c r="T77" s="185"/>
      <c r="U77" s="185"/>
      <c r="V77" s="185"/>
      <c r="W77" s="185"/>
      <c r="X77" s="185"/>
      <c r="Y77" s="185"/>
      <c r="Z77" s="185"/>
    </row>
  </sheetData>
  <mergeCells count="6">
    <mergeCell ref="B56:B74"/>
    <mergeCell ref="B37:B55"/>
    <mergeCell ref="E13:O13"/>
    <mergeCell ref="E15:O15"/>
    <mergeCell ref="E14:O14"/>
    <mergeCell ref="B18:B3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T150"/>
  <sheetViews>
    <sheetView showGridLines="0" zoomScale="90" zoomScaleNormal="90" workbookViewId="0"/>
  </sheetViews>
  <sheetFormatPr defaultRowHeight="12.75"/>
  <cols>
    <col min="2" max="6" width="12.7304687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5.75" customHeight="1">
      <c r="A5" s="1435" t="s">
        <v>1564</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9"/>
      <c r="C8" s="59"/>
      <c r="D8" s="280"/>
      <c r="E8" s="59"/>
      <c r="F8" s="59"/>
      <c r="G8" s="59"/>
      <c r="H8" s="59"/>
      <c r="I8" s="59"/>
      <c r="J8" s="59"/>
      <c r="K8" s="59"/>
      <c r="L8" s="59"/>
      <c r="M8" s="59"/>
      <c r="N8" s="59"/>
      <c r="O8" s="43"/>
    </row>
    <row r="9" spans="1:20" s="44" customFormat="1" ht="13.15">
      <c r="A9" s="52" t="s">
        <v>1305</v>
      </c>
      <c r="B9" s="59"/>
      <c r="C9" s="59"/>
      <c r="D9" s="280"/>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v>0.1</v>
      </c>
      <c r="I14" s="5">
        <v>0.2</v>
      </c>
      <c r="J14" s="5">
        <v>0.3</v>
      </c>
      <c r="K14" s="5">
        <v>0.4</v>
      </c>
    </row>
    <row r="16" spans="1:20" ht="17.649999999999999">
      <c r="B16" s="37" t="s">
        <v>1107</v>
      </c>
    </row>
    <row r="18" spans="2:6" ht="13.15">
      <c r="B18" s="74" t="str">
        <f>RAW_DATA_INPUTS!H121</f>
        <v xml:space="preserve">MALE PRIMARY Starting Stock figures </v>
      </c>
    </row>
    <row r="20" spans="2:6" ht="13.15">
      <c r="B20" s="1380" t="str">
        <f>RAW_DATA_INPUTS!B124</f>
        <v>Age group</v>
      </c>
      <c r="C20" s="1434" t="s">
        <v>70</v>
      </c>
      <c r="D20" s="1434"/>
      <c r="E20" s="1434"/>
      <c r="F20" s="1434"/>
    </row>
    <row r="21" spans="2:6" ht="13.15">
      <c r="B21" s="1381"/>
      <c r="C21" s="8" t="str">
        <f>RAW_DATA_INPUTS!C124</f>
        <v>2014/15</v>
      </c>
      <c r="D21" s="8" t="str">
        <f>RAW_DATA_INPUTS!D124</f>
        <v>2015/16</v>
      </c>
      <c r="E21" s="8" t="str">
        <f>RAW_DATA_INPUTS!E124</f>
        <v>2016/17</v>
      </c>
      <c r="F21" s="8" t="str">
        <f>RAW_DATA_INPUTS!F124</f>
        <v>2017/18</v>
      </c>
    </row>
    <row r="22" spans="2:6" ht="13.15">
      <c r="B22" s="8" t="str">
        <f>RAW_DATA_INPUTS!B125</f>
        <v>20-24</v>
      </c>
      <c r="C22" s="293">
        <f>RAW_DATA_INPUTS!I125</f>
        <v>2033.1990000000001</v>
      </c>
      <c r="D22" s="293">
        <f>RAW_DATA_INPUTS!J125</f>
        <v>2259.585</v>
      </c>
      <c r="E22" s="293">
        <f>RAW_DATA_INPUTS!K125</f>
        <v>2121.453</v>
      </c>
      <c r="F22" s="293">
        <f>RAW_DATA_INPUTS!L125</f>
        <v>1943.1469999999999</v>
      </c>
    </row>
    <row r="23" spans="2:6" ht="13.15">
      <c r="B23" s="8" t="str">
        <f>RAW_DATA_INPUTS!B126</f>
        <v>25-29</v>
      </c>
      <c r="C23" s="293">
        <f>RAW_DATA_INPUTS!I126</f>
        <v>6163.0119999999997</v>
      </c>
      <c r="D23" s="293">
        <f>RAW_DATA_INPUTS!J126</f>
        <v>6535.6480000000001</v>
      </c>
      <c r="E23" s="293">
        <f>RAW_DATA_INPUTS!K126</f>
        <v>6788.9790000000003</v>
      </c>
      <c r="F23" s="293">
        <f>RAW_DATA_INPUTS!L126</f>
        <v>6685.5739999999996</v>
      </c>
    </row>
    <row r="24" spans="2:6" ht="13.15">
      <c r="B24" s="8" t="str">
        <f>RAW_DATA_INPUTS!B127</f>
        <v>30-34</v>
      </c>
      <c r="C24" s="293">
        <f>RAW_DATA_INPUTS!I127</f>
        <v>5704.98</v>
      </c>
      <c r="D24" s="293">
        <f>RAW_DATA_INPUTS!J127</f>
        <v>5992.5230000000001</v>
      </c>
      <c r="E24" s="293">
        <f>RAW_DATA_INPUTS!K127</f>
        <v>6325.2839999999997</v>
      </c>
      <c r="F24" s="293">
        <f>RAW_DATA_INPUTS!L127</f>
        <v>6669.6729999999998</v>
      </c>
    </row>
    <row r="25" spans="2:6" ht="13.15">
      <c r="B25" s="8" t="str">
        <f>RAW_DATA_INPUTS!B128</f>
        <v>35-39</v>
      </c>
      <c r="C25" s="293">
        <f>RAW_DATA_INPUTS!I128</f>
        <v>4967.5919999999996</v>
      </c>
      <c r="D25" s="293">
        <f>RAW_DATA_INPUTS!J128</f>
        <v>5124.74</v>
      </c>
      <c r="E25" s="293">
        <f>RAW_DATA_INPUTS!K128</f>
        <v>5300.8050000000003</v>
      </c>
      <c r="F25" s="293">
        <f>RAW_DATA_INPUTS!L128</f>
        <v>5314.9709999999995</v>
      </c>
    </row>
    <row r="26" spans="2:6" ht="13.15">
      <c r="B26" s="8" t="str">
        <f>RAW_DATA_INPUTS!B129</f>
        <v>40-44</v>
      </c>
      <c r="C26" s="293">
        <f>RAW_DATA_INPUTS!I129</f>
        <v>4616.3469999999998</v>
      </c>
      <c r="D26" s="293">
        <f>RAW_DATA_INPUTS!J129</f>
        <v>4770.4719999999998</v>
      </c>
      <c r="E26" s="293">
        <f>RAW_DATA_INPUTS!K129</f>
        <v>4699.9049999999997</v>
      </c>
      <c r="F26" s="293">
        <f>RAW_DATA_INPUTS!L129</f>
        <v>4577.4070000000002</v>
      </c>
    </row>
    <row r="27" spans="2:6" ht="13.15">
      <c r="B27" s="8" t="str">
        <f>RAW_DATA_INPUTS!B130</f>
        <v>45-49</v>
      </c>
      <c r="C27" s="293">
        <f>RAW_DATA_INPUTS!I130</f>
        <v>3611.0360000000001</v>
      </c>
      <c r="D27" s="293">
        <f>RAW_DATA_INPUTS!J130</f>
        <v>3589.2890000000002</v>
      </c>
      <c r="E27" s="293">
        <f>RAW_DATA_INPUTS!K130</f>
        <v>3783.1260000000002</v>
      </c>
      <c r="F27" s="293">
        <f>RAW_DATA_INPUTS!L130</f>
        <v>3868.8710000000001</v>
      </c>
    </row>
    <row r="28" spans="2:6" ht="13.15">
      <c r="B28" s="8" t="str">
        <f>RAW_DATA_INPUTS!B131</f>
        <v>50-54</v>
      </c>
      <c r="C28" s="293">
        <f>RAW_DATA_INPUTS!I131</f>
        <v>2636.808</v>
      </c>
      <c r="D28" s="293">
        <f>RAW_DATA_INPUTS!J131</f>
        <v>2848.1370000000002</v>
      </c>
      <c r="E28" s="293">
        <f>RAW_DATA_INPUTS!K131</f>
        <v>2877.873</v>
      </c>
      <c r="F28" s="293">
        <f>RAW_DATA_INPUTS!L131</f>
        <v>2908.6559999999999</v>
      </c>
    </row>
    <row r="29" spans="2:6" ht="13.15">
      <c r="B29" s="8" t="str">
        <f>RAW_DATA_INPUTS!B132</f>
        <v>55-59</v>
      </c>
      <c r="C29" s="293">
        <f>RAW_DATA_INPUTS!I132</f>
        <v>1710.2339999999999</v>
      </c>
      <c r="D29" s="293">
        <f>RAW_DATA_INPUTS!J132</f>
        <v>1564.366</v>
      </c>
      <c r="E29" s="293">
        <f>RAW_DATA_INPUTS!K132</f>
        <v>1519.2349999999999</v>
      </c>
      <c r="F29" s="293">
        <f>RAW_DATA_INPUTS!L132</f>
        <v>1491.454</v>
      </c>
    </row>
    <row r="30" spans="2:6" ht="13.15">
      <c r="B30" s="8" t="str">
        <f>RAW_DATA_INPUTS!B133</f>
        <v>60-64</v>
      </c>
      <c r="C30" s="293">
        <f>RAW_DATA_INPUTS!I133</f>
        <v>645.21900000000005</v>
      </c>
      <c r="D30" s="293">
        <f>RAW_DATA_INPUTS!J133</f>
        <v>583.995</v>
      </c>
      <c r="E30" s="293">
        <f>RAW_DATA_INPUTS!K133</f>
        <v>570.43899999999996</v>
      </c>
      <c r="F30" s="293">
        <f>RAW_DATA_INPUTS!L133</f>
        <v>527.88900000000001</v>
      </c>
    </row>
    <row r="31" spans="2:6" ht="13.15">
      <c r="B31" s="8" t="str">
        <f>RAW_DATA_INPUTS!B134</f>
        <v>65 plus</v>
      </c>
      <c r="C31" s="293">
        <f>RAW_DATA_INPUTS!I134</f>
        <v>147.48599999999999</v>
      </c>
      <c r="D31" s="293">
        <f>RAW_DATA_INPUTS!J134</f>
        <v>158.78899999999999</v>
      </c>
      <c r="E31" s="293">
        <f>RAW_DATA_INPUTS!K134</f>
        <v>140.57599999999999</v>
      </c>
      <c r="F31" s="293">
        <f>RAW_DATA_INPUTS!L134</f>
        <v>142.21700000000001</v>
      </c>
    </row>
    <row r="32" spans="2:6" ht="13.15">
      <c r="B32" s="8" t="str">
        <f>RAW_DATA_INPUTS!B135</f>
        <v>Total</v>
      </c>
      <c r="C32" s="293">
        <f>RAW_DATA_INPUTS!I135</f>
        <v>32235.913</v>
      </c>
      <c r="D32" s="293">
        <f>RAW_DATA_INPUTS!J135</f>
        <v>33427.544000000002</v>
      </c>
      <c r="E32" s="293">
        <f>RAW_DATA_INPUTS!K135</f>
        <v>34127.674999999996</v>
      </c>
      <c r="F32" s="293">
        <f>RAW_DATA_INPUTS!L135</f>
        <v>34129.858999999997</v>
      </c>
    </row>
    <row r="33" spans="1:6">
      <c r="A33" s="1080">
        <f>SUM(C33:F33)</f>
        <v>0</v>
      </c>
      <c r="B33" s="1080"/>
      <c r="C33" s="1080">
        <f>SUM(C22:C31)-C32</f>
        <v>0</v>
      </c>
      <c r="D33" s="1080">
        <f>SUM(D22:D31)-D32</f>
        <v>0</v>
      </c>
      <c r="E33" s="1080">
        <f>SUM(E22:E31)-E32</f>
        <v>0</v>
      </c>
      <c r="F33" s="1080">
        <f>SUM(F22:F31)-F32</f>
        <v>0</v>
      </c>
    </row>
    <row r="35" spans="1:6" ht="13.15">
      <c r="B35" s="74" t="str">
        <f>RAW_DATA_INPUTS!H155</f>
        <v xml:space="preserve">FEMALE PRIMARY Starting Stock figures </v>
      </c>
    </row>
    <row r="37" spans="1:6" ht="13.15">
      <c r="B37" s="1380" t="str">
        <f>RAW_DATA_INPUTS!B141</f>
        <v>Age group</v>
      </c>
      <c r="C37" s="1434" t="str">
        <f>C20</f>
        <v>Year</v>
      </c>
      <c r="D37" s="1434"/>
      <c r="E37" s="1434"/>
      <c r="F37" s="1434"/>
    </row>
    <row r="38" spans="1:6" ht="13.15">
      <c r="B38" s="1381"/>
      <c r="C38" s="8" t="str">
        <f>C21</f>
        <v>2014/15</v>
      </c>
      <c r="D38" s="8" t="str">
        <f>D21</f>
        <v>2015/16</v>
      </c>
      <c r="E38" s="8" t="str">
        <f>E21</f>
        <v>2016/17</v>
      </c>
      <c r="F38" s="8" t="str">
        <f>F21</f>
        <v>2017/18</v>
      </c>
    </row>
    <row r="39" spans="1:6" ht="13.15">
      <c r="B39" s="8" t="str">
        <f>RAW_DATA_INPUTS!B159</f>
        <v>20-24</v>
      </c>
      <c r="C39" s="293">
        <f>RAW_DATA_INPUTS!I159</f>
        <v>15069.620999999999</v>
      </c>
      <c r="D39" s="293">
        <f>RAW_DATA_INPUTS!J159</f>
        <v>15980.407999999999</v>
      </c>
      <c r="E39" s="293">
        <f>RAW_DATA_INPUTS!K159</f>
        <v>15494.489</v>
      </c>
      <c r="F39" s="293">
        <f>RAW_DATA_INPUTS!L159</f>
        <v>14607.054</v>
      </c>
    </row>
    <row r="40" spans="1:6" ht="13.15">
      <c r="B40" s="8" t="str">
        <f>RAW_DATA_INPUTS!B160</f>
        <v>25-29</v>
      </c>
      <c r="C40" s="293">
        <f>RAW_DATA_INPUTS!I160</f>
        <v>35259.934999999998</v>
      </c>
      <c r="D40" s="293">
        <f>RAW_DATA_INPUTS!J160</f>
        <v>36400.281999999999</v>
      </c>
      <c r="E40" s="293">
        <f>RAW_DATA_INPUTS!K160</f>
        <v>37317.269999999997</v>
      </c>
      <c r="F40" s="293">
        <f>RAW_DATA_INPUTS!L160</f>
        <v>36930.425000000003</v>
      </c>
    </row>
    <row r="41" spans="1:6" ht="13.15">
      <c r="B41" s="8" t="str">
        <f>RAW_DATA_INPUTS!B161</f>
        <v>30-34</v>
      </c>
      <c r="C41" s="293">
        <f>RAW_DATA_INPUTS!I161</f>
        <v>33437.275999999998</v>
      </c>
      <c r="D41" s="293">
        <f>RAW_DATA_INPUTS!J161</f>
        <v>33532.652000000002</v>
      </c>
      <c r="E41" s="293">
        <f>RAW_DATA_INPUTS!K161</f>
        <v>33831.14</v>
      </c>
      <c r="F41" s="293">
        <f>RAW_DATA_INPUTS!L161</f>
        <v>34477.616999999998</v>
      </c>
    </row>
    <row r="42" spans="1:6" ht="13.15">
      <c r="B42" s="8" t="str">
        <f>RAW_DATA_INPUTS!B162</f>
        <v>35-39</v>
      </c>
      <c r="C42" s="293">
        <f>RAW_DATA_INPUTS!I162</f>
        <v>29843.833999999999</v>
      </c>
      <c r="D42" s="293">
        <f>RAW_DATA_INPUTS!J162</f>
        <v>30498.368999999999</v>
      </c>
      <c r="E42" s="293">
        <f>RAW_DATA_INPUTS!K162</f>
        <v>31207.823</v>
      </c>
      <c r="F42" s="293">
        <f>RAW_DATA_INPUTS!L162</f>
        <v>31142.34</v>
      </c>
    </row>
    <row r="43" spans="1:6" ht="13.15">
      <c r="B43" s="8" t="str">
        <f>RAW_DATA_INPUTS!B163</f>
        <v>40-44</v>
      </c>
      <c r="C43" s="293">
        <f>RAW_DATA_INPUTS!I163</f>
        <v>28149.198</v>
      </c>
      <c r="D43" s="293">
        <f>RAW_DATA_INPUTS!J163</f>
        <v>28883.213</v>
      </c>
      <c r="E43" s="293">
        <f>RAW_DATA_INPUTS!K163</f>
        <v>28883.945</v>
      </c>
      <c r="F43" s="293">
        <f>RAW_DATA_INPUTS!L163</f>
        <v>28677.062000000002</v>
      </c>
    </row>
    <row r="44" spans="1:6" ht="13.15">
      <c r="B44" s="8" t="str">
        <f>RAW_DATA_INPUTS!B164</f>
        <v>45-49</v>
      </c>
      <c r="C44" s="293">
        <f>RAW_DATA_INPUTS!I164</f>
        <v>24166.555</v>
      </c>
      <c r="D44" s="293">
        <f>RAW_DATA_INPUTS!J164</f>
        <v>24185.579000000002</v>
      </c>
      <c r="E44" s="293">
        <f>RAW_DATA_INPUTS!K164</f>
        <v>24692.986000000001</v>
      </c>
      <c r="F44" s="293">
        <f>RAW_DATA_INPUTS!L164</f>
        <v>25242.519</v>
      </c>
    </row>
    <row r="45" spans="1:6" ht="13.15">
      <c r="B45" s="8" t="str">
        <f>RAW_DATA_INPUTS!B165</f>
        <v>50-54</v>
      </c>
      <c r="C45" s="293">
        <f>RAW_DATA_INPUTS!I165</f>
        <v>18586.82</v>
      </c>
      <c r="D45" s="293">
        <f>RAW_DATA_INPUTS!J165</f>
        <v>19285.850999999999</v>
      </c>
      <c r="E45" s="293">
        <f>RAW_DATA_INPUTS!K165</f>
        <v>19913.25</v>
      </c>
      <c r="F45" s="293">
        <f>RAW_DATA_INPUTS!L165</f>
        <v>20341.769</v>
      </c>
    </row>
    <row r="46" spans="1:6" ht="13.15">
      <c r="B46" s="8" t="str">
        <f>RAW_DATA_INPUTS!B166</f>
        <v>55-59</v>
      </c>
      <c r="C46" s="293">
        <f>RAW_DATA_INPUTS!I166</f>
        <v>14366.928</v>
      </c>
      <c r="D46" s="293">
        <f>RAW_DATA_INPUTS!J166</f>
        <v>13091.38</v>
      </c>
      <c r="E46" s="293">
        <f>RAW_DATA_INPUTS!K166</f>
        <v>12322.597</v>
      </c>
      <c r="F46" s="293">
        <f>RAW_DATA_INPUTS!L166</f>
        <v>11735.861000000001</v>
      </c>
    </row>
    <row r="47" spans="1:6" ht="13.15">
      <c r="B47" s="8" t="str">
        <f>RAW_DATA_INPUTS!B167</f>
        <v>60-64</v>
      </c>
      <c r="C47" s="293">
        <f>RAW_DATA_INPUTS!I167</f>
        <v>4866.75</v>
      </c>
      <c r="D47" s="293">
        <f>RAW_DATA_INPUTS!J167</f>
        <v>4732.4470000000001</v>
      </c>
      <c r="E47" s="293">
        <f>RAW_DATA_INPUTS!K167</f>
        <v>4662.9620000000004</v>
      </c>
      <c r="F47" s="293">
        <f>RAW_DATA_INPUTS!L167</f>
        <v>4340.902</v>
      </c>
    </row>
    <row r="48" spans="1:6" ht="13.15">
      <c r="B48" s="8" t="str">
        <f>RAW_DATA_INPUTS!B168</f>
        <v>65 plus</v>
      </c>
      <c r="C48" s="293">
        <f>RAW_DATA_INPUTS!I168</f>
        <v>786.35400000000004</v>
      </c>
      <c r="D48" s="293">
        <f>RAW_DATA_INPUTS!J168</f>
        <v>840.74599999999998</v>
      </c>
      <c r="E48" s="293">
        <f>RAW_DATA_INPUTS!K168</f>
        <v>829.40599999999995</v>
      </c>
      <c r="F48" s="293">
        <f>RAW_DATA_INPUTS!L168</f>
        <v>813.35500000000002</v>
      </c>
    </row>
    <row r="49" spans="1:6" ht="13.15">
      <c r="B49" s="8" t="str">
        <f>RAW_DATA_INPUTS!B169</f>
        <v>Total</v>
      </c>
      <c r="C49" s="293">
        <f>RAW_DATA_INPUTS!I169</f>
        <v>204533.27100000001</v>
      </c>
      <c r="D49" s="293">
        <f>RAW_DATA_INPUTS!J169</f>
        <v>207430.927</v>
      </c>
      <c r="E49" s="293">
        <f>RAW_DATA_INPUTS!K169</f>
        <v>209155.86800000002</v>
      </c>
      <c r="F49" s="293">
        <f>RAW_DATA_INPUTS!L169</f>
        <v>208308.90400000001</v>
      </c>
    </row>
    <row r="50" spans="1:6">
      <c r="A50" s="1080">
        <f>SUM(C50:F50)</f>
        <v>0</v>
      </c>
      <c r="B50" s="1080"/>
      <c r="C50" s="1080">
        <f>SUM(C39:C48)-C49</f>
        <v>0</v>
      </c>
      <c r="D50" s="1080">
        <f>SUM(D39:D48)-D49</f>
        <v>0</v>
      </c>
      <c r="E50" s="1080">
        <f>SUM(E39:E48)-E49</f>
        <v>0</v>
      </c>
      <c r="F50" s="1080">
        <f>SUM(F39:F48)-F49</f>
        <v>0</v>
      </c>
    </row>
    <row r="52" spans="1:6" ht="17.649999999999999">
      <c r="B52" s="37" t="s">
        <v>116</v>
      </c>
    </row>
    <row r="54" spans="1:6" ht="13.15">
      <c r="B54" s="74" t="s">
        <v>117</v>
      </c>
    </row>
    <row r="56" spans="1:6" ht="13.15">
      <c r="B56" s="1380" t="str">
        <f>B37</f>
        <v>Age group</v>
      </c>
      <c r="C56" s="1434" t="str">
        <f>C37</f>
        <v>Year</v>
      </c>
      <c r="D56" s="1434"/>
      <c r="E56" s="1434"/>
      <c r="F56" s="1434"/>
    </row>
    <row r="57" spans="1:6" ht="13.15">
      <c r="B57" s="1381"/>
      <c r="C57" s="8" t="str">
        <f>RAW_DATA_INPUTS!I141</f>
        <v>2014/15</v>
      </c>
      <c r="D57" s="8" t="str">
        <f>RAW_DATA_INPUTS!J141</f>
        <v>2015/16</v>
      </c>
      <c r="E57" s="8" t="str">
        <f>RAW_DATA_INPUTS!K141</f>
        <v>2016/17</v>
      </c>
      <c r="F57" s="8" t="str">
        <f>RAW_DATA_INPUTS!L141</f>
        <v>2017/18</v>
      </c>
    </row>
    <row r="58" spans="1:6" ht="13.15">
      <c r="B58" s="8" t="str">
        <f t="shared" ref="B58:B68" si="0">B39</f>
        <v>20-24</v>
      </c>
      <c r="C58" s="400">
        <f>RAW_DATA_INPUTS!I217</f>
        <v>0</v>
      </c>
      <c r="D58" s="400">
        <f>RAW_DATA_INPUTS!J217</f>
        <v>0</v>
      </c>
      <c r="E58" s="400">
        <f>RAW_DATA_INPUTS!K217</f>
        <v>2.0009999999999999</v>
      </c>
      <c r="F58" s="400">
        <f>RAW_DATA_INPUTS!L217</f>
        <v>0</v>
      </c>
    </row>
    <row r="59" spans="1:6" ht="13.15">
      <c r="B59" s="8" t="str">
        <f t="shared" si="0"/>
        <v>25-29</v>
      </c>
      <c r="C59" s="400">
        <f>RAW_DATA_INPUTS!I218</f>
        <v>1.0009999999999999</v>
      </c>
      <c r="D59" s="400">
        <f>RAW_DATA_INPUTS!J218</f>
        <v>0</v>
      </c>
      <c r="E59" s="400">
        <f>RAW_DATA_INPUTS!K218</f>
        <v>1.0009999999999999</v>
      </c>
      <c r="F59" s="400">
        <f>RAW_DATA_INPUTS!L218</f>
        <v>0</v>
      </c>
    </row>
    <row r="60" spans="1:6" ht="13.15">
      <c r="B60" s="8" t="str">
        <f t="shared" si="0"/>
        <v>30-34</v>
      </c>
      <c r="C60" s="400">
        <f>RAW_DATA_INPUTS!I219</f>
        <v>1.0009999999999999</v>
      </c>
      <c r="D60" s="400">
        <f>RAW_DATA_INPUTS!J219</f>
        <v>0</v>
      </c>
      <c r="E60" s="400">
        <f>RAW_DATA_INPUTS!K219</f>
        <v>0</v>
      </c>
      <c r="F60" s="400">
        <f>RAW_DATA_INPUTS!L219</f>
        <v>0</v>
      </c>
    </row>
    <row r="61" spans="1:6" ht="13.15">
      <c r="B61" s="8" t="str">
        <f t="shared" si="0"/>
        <v>35-39</v>
      </c>
      <c r="C61" s="400">
        <f>RAW_DATA_INPUTS!I220</f>
        <v>3.0030000000000001</v>
      </c>
      <c r="D61" s="400">
        <f>RAW_DATA_INPUTS!J220</f>
        <v>1.0009999999999999</v>
      </c>
      <c r="E61" s="400">
        <f>RAW_DATA_INPUTS!K220</f>
        <v>1.0169999999999999</v>
      </c>
      <c r="F61" s="400">
        <f>RAW_DATA_INPUTS!L220</f>
        <v>1</v>
      </c>
    </row>
    <row r="62" spans="1:6" ht="13.15">
      <c r="B62" s="8" t="str">
        <f t="shared" si="0"/>
        <v>40-44</v>
      </c>
      <c r="C62" s="400">
        <f>RAW_DATA_INPUTS!I221</f>
        <v>3.0179999999999998</v>
      </c>
      <c r="D62" s="400">
        <f>RAW_DATA_INPUTS!J221</f>
        <v>2.0049999999999999</v>
      </c>
      <c r="E62" s="400">
        <f>RAW_DATA_INPUTS!K221</f>
        <v>0</v>
      </c>
      <c r="F62" s="400">
        <f>RAW_DATA_INPUTS!L221</f>
        <v>1</v>
      </c>
    </row>
    <row r="63" spans="1:6" ht="13.15">
      <c r="B63" s="8" t="str">
        <f t="shared" si="0"/>
        <v>45-49</v>
      </c>
      <c r="C63" s="400">
        <f>RAW_DATA_INPUTS!I222</f>
        <v>8.0220000000000002</v>
      </c>
      <c r="D63" s="400">
        <f>RAW_DATA_INPUTS!J222</f>
        <v>8.0500000000000007</v>
      </c>
      <c r="E63" s="400">
        <f>RAW_DATA_INPUTS!K222</f>
        <v>5.0030000000000001</v>
      </c>
      <c r="F63" s="400">
        <f>RAW_DATA_INPUTS!L222</f>
        <v>6.0129999999999999</v>
      </c>
    </row>
    <row r="64" spans="1:6" ht="13.15">
      <c r="B64" s="8" t="str">
        <f t="shared" si="0"/>
        <v>50-54</v>
      </c>
      <c r="C64" s="400">
        <f>RAW_DATA_INPUTS!I223</f>
        <v>104.26900000000001</v>
      </c>
      <c r="D64" s="400">
        <f>RAW_DATA_INPUTS!J223</f>
        <v>92.468999999999994</v>
      </c>
      <c r="E64" s="400">
        <f>RAW_DATA_INPUTS!K223</f>
        <v>79.25</v>
      </c>
      <c r="F64" s="400">
        <f>RAW_DATA_INPUTS!L223</f>
        <v>59.070999999999998</v>
      </c>
    </row>
    <row r="65" spans="1:7" ht="13.15">
      <c r="B65" s="8" t="str">
        <f t="shared" si="0"/>
        <v>55-59</v>
      </c>
      <c r="C65" s="400">
        <f>RAW_DATA_INPUTS!I224</f>
        <v>378.14499999999998</v>
      </c>
      <c r="D65" s="400">
        <f>RAW_DATA_INPUTS!J224</f>
        <v>337.678</v>
      </c>
      <c r="E65" s="400">
        <f>RAW_DATA_INPUTS!K224</f>
        <v>292.32799999999997</v>
      </c>
      <c r="F65" s="400">
        <f>RAW_DATA_INPUTS!L224</f>
        <v>221.43</v>
      </c>
    </row>
    <row r="66" spans="1:7" ht="13.15">
      <c r="B66" s="8" t="str">
        <f t="shared" si="0"/>
        <v>60-64</v>
      </c>
      <c r="C66" s="400">
        <f>RAW_DATA_INPUTS!I225</f>
        <v>236.81299999999999</v>
      </c>
      <c r="D66" s="400">
        <f>RAW_DATA_INPUTS!J225</f>
        <v>194.97399999999999</v>
      </c>
      <c r="E66" s="400">
        <f>RAW_DATA_INPUTS!K225</f>
        <v>172.77799999999999</v>
      </c>
      <c r="F66" s="400">
        <f>RAW_DATA_INPUTS!L225</f>
        <v>154.26</v>
      </c>
    </row>
    <row r="67" spans="1:7" ht="13.15">
      <c r="B67" s="8" t="str">
        <f t="shared" si="0"/>
        <v>65 plus</v>
      </c>
      <c r="C67" s="400">
        <f>RAW_DATA_INPUTS!I226</f>
        <v>44.097999999999999</v>
      </c>
      <c r="D67" s="400">
        <f>RAW_DATA_INPUTS!J226</f>
        <v>57.350999999999999</v>
      </c>
      <c r="E67" s="400">
        <f>RAW_DATA_INPUTS!K226</f>
        <v>50.164999999999999</v>
      </c>
      <c r="F67" s="400">
        <f>RAW_DATA_INPUTS!L226</f>
        <v>32.051000000000002</v>
      </c>
    </row>
    <row r="68" spans="1:7" ht="13.15">
      <c r="B68" s="8" t="str">
        <f t="shared" si="0"/>
        <v>Total</v>
      </c>
      <c r="C68" s="400">
        <f>RAW_DATA_INPUTS!I227</f>
        <v>779.36999999999989</v>
      </c>
      <c r="D68" s="400">
        <f>RAW_DATA_INPUTS!J227</f>
        <v>693.52799999999991</v>
      </c>
      <c r="E68" s="400">
        <f>RAW_DATA_INPUTS!K227</f>
        <v>603.54299999999989</v>
      </c>
      <c r="F68" s="400">
        <f>RAW_DATA_INPUTS!L227</f>
        <v>474.82499999999999</v>
      </c>
    </row>
    <row r="69" spans="1:7" s="2" customFormat="1">
      <c r="A69" s="1080">
        <f>SUM(C69:F69)</f>
        <v>0</v>
      </c>
      <c r="B69" s="1080"/>
      <c r="C69" s="1080">
        <f>SUM(C58:C67)-C68</f>
        <v>0</v>
      </c>
      <c r="D69" s="1080">
        <f>SUM(D58:D67)-D68</f>
        <v>0</v>
      </c>
      <c r="E69" s="1080">
        <f>SUM(E58:E67)-E68</f>
        <v>0</v>
      </c>
      <c r="F69" s="1080">
        <f>SUM(F58:F67)-F68</f>
        <v>0</v>
      </c>
    </row>
    <row r="71" spans="1:7" ht="13.15">
      <c r="B71" s="74" t="s">
        <v>118</v>
      </c>
    </row>
    <row r="73" spans="1:7" ht="13.15">
      <c r="B73" s="1380" t="str">
        <f>B56</f>
        <v>Age group</v>
      </c>
      <c r="C73" s="1434" t="str">
        <f>C56</f>
        <v>Year</v>
      </c>
      <c r="D73" s="1434"/>
      <c r="E73" s="1434"/>
      <c r="F73" s="1434"/>
    </row>
    <row r="74" spans="1:7" ht="13.15">
      <c r="B74" s="1381"/>
      <c r="C74" s="8" t="str">
        <f>C57</f>
        <v>2014/15</v>
      </c>
      <c r="D74" s="8" t="str">
        <f>D57</f>
        <v>2015/16</v>
      </c>
      <c r="E74" s="8" t="str">
        <f>E57</f>
        <v>2016/17</v>
      </c>
      <c r="F74" s="8" t="str">
        <f>F57</f>
        <v>2017/18</v>
      </c>
    </row>
    <row r="75" spans="1:7" ht="13.15">
      <c r="B75" s="8" t="str">
        <f t="shared" ref="B75:B85" si="1">B58</f>
        <v>20-24</v>
      </c>
      <c r="C75" s="293">
        <f>RAW_DATA_INPUTS!I234</f>
        <v>1.016</v>
      </c>
      <c r="D75" s="293">
        <f>RAW_DATA_INPUTS!J234</f>
        <v>0</v>
      </c>
      <c r="E75" s="293">
        <f>RAW_DATA_INPUTS!K234</f>
        <v>0</v>
      </c>
      <c r="F75" s="293">
        <f>RAW_DATA_INPUTS!L234</f>
        <v>1.006</v>
      </c>
      <c r="G75" s="5"/>
    </row>
    <row r="76" spans="1:7" ht="13.15">
      <c r="B76" s="8" t="str">
        <f t="shared" si="1"/>
        <v>25-29</v>
      </c>
      <c r="C76" s="293">
        <f>RAW_DATA_INPUTS!I235</f>
        <v>6.02</v>
      </c>
      <c r="D76" s="293">
        <f>RAW_DATA_INPUTS!J235</f>
        <v>0</v>
      </c>
      <c r="E76" s="293">
        <f>RAW_DATA_INPUTS!K235</f>
        <v>3.0179999999999998</v>
      </c>
      <c r="F76" s="293">
        <f>RAW_DATA_INPUTS!L235</f>
        <v>2</v>
      </c>
      <c r="G76" s="5"/>
    </row>
    <row r="77" spans="1:7" ht="13.15">
      <c r="B77" s="8" t="str">
        <f t="shared" si="1"/>
        <v>30-34</v>
      </c>
      <c r="C77" s="293">
        <f>RAW_DATA_INPUTS!I236</f>
        <v>10.039</v>
      </c>
      <c r="D77" s="293">
        <f>RAW_DATA_INPUTS!J236</f>
        <v>5.0469999999999997</v>
      </c>
      <c r="E77" s="293">
        <f>RAW_DATA_INPUTS!K236</f>
        <v>1.0169999999999999</v>
      </c>
      <c r="F77" s="293">
        <f>RAW_DATA_INPUTS!L236</f>
        <v>2</v>
      </c>
      <c r="G77" s="5"/>
    </row>
    <row r="78" spans="1:7" ht="13.15">
      <c r="B78" s="8" t="str">
        <f t="shared" si="1"/>
        <v>35-39</v>
      </c>
      <c r="C78" s="293">
        <f>RAW_DATA_INPUTS!I237</f>
        <v>12.04</v>
      </c>
      <c r="D78" s="293">
        <f>RAW_DATA_INPUTS!J237</f>
        <v>7.0279999999999996</v>
      </c>
      <c r="E78" s="293">
        <f>RAW_DATA_INPUTS!K237</f>
        <v>11.023999999999999</v>
      </c>
      <c r="F78" s="293">
        <f>RAW_DATA_INPUTS!L237</f>
        <v>3.0059999999999998</v>
      </c>
      <c r="G78" s="5"/>
    </row>
    <row r="79" spans="1:7" ht="13.15">
      <c r="B79" s="8" t="str">
        <f t="shared" si="1"/>
        <v>40-44</v>
      </c>
      <c r="C79" s="293">
        <f>RAW_DATA_INPUTS!I238</f>
        <v>29.114999999999998</v>
      </c>
      <c r="D79" s="293">
        <f>RAW_DATA_INPUTS!J238</f>
        <v>21.082999999999998</v>
      </c>
      <c r="E79" s="293">
        <f>RAW_DATA_INPUTS!K238</f>
        <v>10.007</v>
      </c>
      <c r="F79" s="293">
        <f>RAW_DATA_INPUTS!L238</f>
        <v>12.019</v>
      </c>
      <c r="G79" s="5"/>
    </row>
    <row r="80" spans="1:7" ht="13.15">
      <c r="B80" s="8" t="str">
        <f t="shared" si="1"/>
        <v>45-49</v>
      </c>
      <c r="C80" s="293">
        <f>RAW_DATA_INPUTS!I239</f>
        <v>33.088000000000001</v>
      </c>
      <c r="D80" s="293">
        <f>RAW_DATA_INPUTS!J239</f>
        <v>51.220999999999997</v>
      </c>
      <c r="E80" s="293">
        <f>RAW_DATA_INPUTS!K239</f>
        <v>18.143000000000001</v>
      </c>
      <c r="F80" s="293">
        <f>RAW_DATA_INPUTS!L239</f>
        <v>27.038</v>
      </c>
      <c r="G80" s="5"/>
    </row>
    <row r="81" spans="1:7" ht="13.15">
      <c r="B81" s="8" t="str">
        <f t="shared" si="1"/>
        <v>50-54</v>
      </c>
      <c r="C81" s="293">
        <f>RAW_DATA_INPUTS!I240</f>
        <v>576.99</v>
      </c>
      <c r="D81" s="293">
        <f>RAW_DATA_INPUTS!J240</f>
        <v>442.00400000000002</v>
      </c>
      <c r="E81" s="293">
        <f>RAW_DATA_INPUTS!K240</f>
        <v>335.30099999999999</v>
      </c>
      <c r="F81" s="293">
        <f>RAW_DATA_INPUTS!L240</f>
        <v>231.32599999999999</v>
      </c>
      <c r="G81" s="5"/>
    </row>
    <row r="82" spans="1:7" ht="13.15">
      <c r="B82" s="8" t="str">
        <f t="shared" si="1"/>
        <v>55-59</v>
      </c>
      <c r="C82" s="293">
        <f>RAW_DATA_INPUTS!I241</f>
        <v>2856.049</v>
      </c>
      <c r="D82" s="293">
        <f>RAW_DATA_INPUTS!J241</f>
        <v>2327.9209999999998</v>
      </c>
      <c r="E82" s="293">
        <f>RAW_DATA_INPUTS!K241</f>
        <v>2008.808</v>
      </c>
      <c r="F82" s="293">
        <f>RAW_DATA_INPUTS!L241</f>
        <v>1537.588</v>
      </c>
      <c r="G82" s="5"/>
    </row>
    <row r="83" spans="1:7" ht="13.15">
      <c r="B83" s="8" t="str">
        <f t="shared" si="1"/>
        <v>60-64</v>
      </c>
      <c r="C83" s="293">
        <f>RAW_DATA_INPUTS!I242</f>
        <v>1631.153</v>
      </c>
      <c r="D83" s="293">
        <f>RAW_DATA_INPUTS!J242</f>
        <v>1577.873</v>
      </c>
      <c r="E83" s="293">
        <f>RAW_DATA_INPUTS!K242</f>
        <v>1436.117</v>
      </c>
      <c r="F83" s="293">
        <f>RAW_DATA_INPUTS!L242</f>
        <v>1164.0219999999999</v>
      </c>
      <c r="G83" s="5"/>
    </row>
    <row r="84" spans="1:7" ht="13.15">
      <c r="B84" s="8" t="str">
        <f t="shared" si="1"/>
        <v>65 plus</v>
      </c>
      <c r="C84" s="293">
        <f>RAW_DATA_INPUTS!I243</f>
        <v>289.81</v>
      </c>
      <c r="D84" s="293">
        <f>RAW_DATA_INPUTS!J243</f>
        <v>302.10599999999999</v>
      </c>
      <c r="E84" s="293">
        <f>RAW_DATA_INPUTS!K243</f>
        <v>268.96100000000001</v>
      </c>
      <c r="F84" s="293">
        <f>RAW_DATA_INPUTS!L243</f>
        <v>263.42700000000002</v>
      </c>
      <c r="G84" s="5"/>
    </row>
    <row r="85" spans="1:7" ht="13.15">
      <c r="B85" s="8" t="str">
        <f t="shared" si="1"/>
        <v>Total</v>
      </c>
      <c r="C85" s="293">
        <f>RAW_DATA_INPUTS!I244</f>
        <v>5445.3200000000006</v>
      </c>
      <c r="D85" s="293">
        <f>RAW_DATA_INPUTS!J244</f>
        <v>4734.2829999999994</v>
      </c>
      <c r="E85" s="293">
        <f>RAW_DATA_INPUTS!K244</f>
        <v>4092.3960000000006</v>
      </c>
      <c r="F85" s="293">
        <f>RAW_DATA_INPUTS!L244</f>
        <v>3243.4320000000002</v>
      </c>
      <c r="G85" s="5"/>
    </row>
    <row r="86" spans="1:7">
      <c r="A86" s="1080">
        <f>SUM(C86:F86)</f>
        <v>0</v>
      </c>
      <c r="B86" s="1080"/>
      <c r="C86" s="1080">
        <f>SUM(C75:C84)-C85</f>
        <v>0</v>
      </c>
      <c r="D86" s="1080">
        <f>SUM(D75:D84)-D85</f>
        <v>0</v>
      </c>
      <c r="E86" s="1080">
        <f>SUM(E75:E84)-E85</f>
        <v>0</v>
      </c>
      <c r="F86" s="1080">
        <f>SUM(F75:F84)-F85</f>
        <v>0</v>
      </c>
    </row>
    <row r="88" spans="1:7" ht="13.15">
      <c r="B88" s="74" t="s">
        <v>119</v>
      </c>
    </row>
    <row r="90" spans="1:7" ht="13.15">
      <c r="B90" s="1346" t="str">
        <f>B73</f>
        <v>Age group</v>
      </c>
      <c r="C90" s="1434" t="str">
        <f>C73</f>
        <v>Year</v>
      </c>
      <c r="D90" s="1434"/>
      <c r="E90" s="1434"/>
      <c r="F90" s="1434"/>
    </row>
    <row r="91" spans="1:7" ht="13.15">
      <c r="B91" s="1346"/>
      <c r="C91" s="8" t="str">
        <f>C74</f>
        <v>2014/15</v>
      </c>
      <c r="D91" s="8" t="str">
        <f>D74</f>
        <v>2015/16</v>
      </c>
      <c r="E91" s="8" t="str">
        <f>E74</f>
        <v>2016/17</v>
      </c>
      <c r="F91" s="8" t="str">
        <f>F74</f>
        <v>2017/18</v>
      </c>
    </row>
    <row r="92" spans="1:7" ht="13.15">
      <c r="B92" s="8" t="str">
        <f t="shared" ref="B92:B102" si="2">B75</f>
        <v>20-24</v>
      </c>
      <c r="C92" s="159">
        <f t="shared" ref="C92:F102" si="3">C58/C22</f>
        <v>0</v>
      </c>
      <c r="D92" s="159">
        <f t="shared" si="3"/>
        <v>0</v>
      </c>
      <c r="E92" s="159">
        <f t="shared" si="3"/>
        <v>9.4322146189427711E-4</v>
      </c>
      <c r="F92" s="159">
        <f t="shared" si="3"/>
        <v>0</v>
      </c>
    </row>
    <row r="93" spans="1:7" ht="13.15">
      <c r="B93" s="8" t="str">
        <f t="shared" si="2"/>
        <v>25-29</v>
      </c>
      <c r="C93" s="159">
        <f t="shared" si="3"/>
        <v>1.6242058266315235E-4</v>
      </c>
      <c r="D93" s="159">
        <f t="shared" si="3"/>
        <v>0</v>
      </c>
      <c r="E93" s="159">
        <f t="shared" si="3"/>
        <v>1.4744485142758576E-4</v>
      </c>
      <c r="F93" s="159">
        <f t="shared" si="3"/>
        <v>0</v>
      </c>
    </row>
    <row r="94" spans="1:7" ht="13.15">
      <c r="B94" s="8" t="str">
        <f t="shared" si="2"/>
        <v>30-34</v>
      </c>
      <c r="C94" s="159">
        <f t="shared" si="3"/>
        <v>1.7546073781152607E-4</v>
      </c>
      <c r="D94" s="159">
        <f t="shared" si="3"/>
        <v>0</v>
      </c>
      <c r="E94" s="159">
        <f t="shared" si="3"/>
        <v>0</v>
      </c>
      <c r="F94" s="159">
        <f t="shared" si="3"/>
        <v>0</v>
      </c>
    </row>
    <row r="95" spans="1:7" ht="13.15">
      <c r="B95" s="8" t="str">
        <f t="shared" si="2"/>
        <v>35-39</v>
      </c>
      <c r="C95" s="159">
        <f t="shared" si="3"/>
        <v>6.0451824545977215E-4</v>
      </c>
      <c r="D95" s="159">
        <f t="shared" si="3"/>
        <v>1.9532698244203607E-4</v>
      </c>
      <c r="E95" s="159">
        <f t="shared" si="3"/>
        <v>1.9185765180948928E-4</v>
      </c>
      <c r="F95" s="159">
        <f t="shared" si="3"/>
        <v>1.8814778105092202E-4</v>
      </c>
    </row>
    <row r="96" spans="1:7" ht="13.15">
      <c r="B96" s="8" t="str">
        <f t="shared" si="2"/>
        <v>40-44</v>
      </c>
      <c r="C96" s="159">
        <f t="shared" si="3"/>
        <v>6.5376367937678857E-4</v>
      </c>
      <c r="D96" s="159">
        <f t="shared" si="3"/>
        <v>4.2029384094487924E-4</v>
      </c>
      <c r="E96" s="159">
        <f t="shared" si="3"/>
        <v>0</v>
      </c>
      <c r="F96" s="159">
        <f t="shared" si="3"/>
        <v>2.1846429648925689E-4</v>
      </c>
    </row>
    <row r="97" spans="2:6" ht="13.15">
      <c r="B97" s="8" t="str">
        <f t="shared" si="2"/>
        <v>45-49</v>
      </c>
      <c r="C97" s="159">
        <f t="shared" si="3"/>
        <v>2.2215231307580428E-3</v>
      </c>
      <c r="D97" s="159">
        <f t="shared" si="3"/>
        <v>2.2427840165559253E-3</v>
      </c>
      <c r="E97" s="159">
        <f t="shared" si="3"/>
        <v>1.3224513272885967E-3</v>
      </c>
      <c r="F97" s="159">
        <f t="shared" si="3"/>
        <v>1.5542001788118548E-3</v>
      </c>
    </row>
    <row r="98" spans="2:6" ht="13.15">
      <c r="B98" s="8" t="str">
        <f t="shared" si="2"/>
        <v>50-54</v>
      </c>
      <c r="C98" s="159">
        <f t="shared" si="3"/>
        <v>3.9543645195251227E-2</v>
      </c>
      <c r="D98" s="159">
        <f t="shared" si="3"/>
        <v>3.2466485987155812E-2</v>
      </c>
      <c r="E98" s="159">
        <f t="shared" si="3"/>
        <v>2.7537698849115302E-2</v>
      </c>
      <c r="F98" s="159">
        <f t="shared" si="3"/>
        <v>2.0308692399513727E-2</v>
      </c>
    </row>
    <row r="99" spans="2:6" ht="13.15">
      <c r="B99" s="8" t="str">
        <f t="shared" si="2"/>
        <v>55-59</v>
      </c>
      <c r="C99" s="159">
        <f t="shared" si="3"/>
        <v>0.22110717012993544</v>
      </c>
      <c r="D99" s="159">
        <f t="shared" si="3"/>
        <v>0.21585613596818137</v>
      </c>
      <c r="E99" s="159">
        <f t="shared" si="3"/>
        <v>0.19241789453244559</v>
      </c>
      <c r="F99" s="159">
        <f t="shared" si="3"/>
        <v>0.14846585949013513</v>
      </c>
    </row>
    <row r="100" spans="2:6" ht="13.15">
      <c r="B100" s="8" t="str">
        <f t="shared" si="2"/>
        <v>60-64</v>
      </c>
      <c r="C100" s="159">
        <f t="shared" si="3"/>
        <v>0.36702731940627908</v>
      </c>
      <c r="D100" s="159">
        <f t="shared" si="3"/>
        <v>0.33386244745246102</v>
      </c>
      <c r="E100" s="159">
        <f t="shared" si="3"/>
        <v>0.3028860228701053</v>
      </c>
      <c r="F100" s="159">
        <f t="shared" si="3"/>
        <v>0.29222052363280915</v>
      </c>
    </row>
    <row r="101" spans="2:6" ht="13.15">
      <c r="B101" s="8" t="str">
        <f t="shared" si="2"/>
        <v>65 plus</v>
      </c>
      <c r="C101" s="159">
        <f t="shared" si="3"/>
        <v>0.29899787098436464</v>
      </c>
      <c r="D101" s="159">
        <f t="shared" si="3"/>
        <v>0.36117741153354455</v>
      </c>
      <c r="E101" s="159">
        <f t="shared" si="3"/>
        <v>0.356853232415206</v>
      </c>
      <c r="F101" s="159">
        <f t="shared" si="3"/>
        <v>0.22536686893971888</v>
      </c>
    </row>
    <row r="102" spans="2:6" ht="13.15">
      <c r="B102" s="8" t="str">
        <f t="shared" si="2"/>
        <v>Total</v>
      </c>
      <c r="C102" s="159">
        <f t="shared" si="3"/>
        <v>2.4177072323033007E-2</v>
      </c>
      <c r="D102" s="159">
        <f t="shared" si="3"/>
        <v>2.0747201768697092E-2</v>
      </c>
      <c r="E102" s="159">
        <f t="shared" si="3"/>
        <v>1.7684855472867692E-2</v>
      </c>
      <c r="F102" s="159">
        <f t="shared" si="3"/>
        <v>1.391230476516179E-2</v>
      </c>
    </row>
    <row r="104" spans="2:6" ht="13.15">
      <c r="B104" s="74" t="s">
        <v>120</v>
      </c>
    </row>
    <row r="106" spans="2:6" ht="13.15">
      <c r="B106" s="1346" t="str">
        <f>B90</f>
        <v>Age group</v>
      </c>
      <c r="C106" s="1434" t="str">
        <f>C90</f>
        <v>Year</v>
      </c>
      <c r="D106" s="1434"/>
      <c r="E106" s="1434"/>
      <c r="F106" s="1434"/>
    </row>
    <row r="107" spans="2:6" ht="13.15">
      <c r="B107" s="1346"/>
      <c r="C107" s="8" t="str">
        <f>C91</f>
        <v>2014/15</v>
      </c>
      <c r="D107" s="8" t="str">
        <f>D91</f>
        <v>2015/16</v>
      </c>
      <c r="E107" s="8" t="str">
        <f>E91</f>
        <v>2016/17</v>
      </c>
      <c r="F107" s="8" t="str">
        <f>F91</f>
        <v>2017/18</v>
      </c>
    </row>
    <row r="108" spans="2:6" ht="13.15">
      <c r="B108" s="8" t="str">
        <f>B92</f>
        <v>20-24</v>
      </c>
      <c r="C108" s="159">
        <f t="shared" ref="C108:F118" si="4">C75/C39</f>
        <v>6.7420408250479566E-5</v>
      </c>
      <c r="D108" s="159">
        <f t="shared" si="4"/>
        <v>0</v>
      </c>
      <c r="E108" s="159">
        <f t="shared" si="4"/>
        <v>0</v>
      </c>
      <c r="F108" s="159">
        <f t="shared" si="4"/>
        <v>6.8870834598133208E-5</v>
      </c>
    </row>
    <row r="109" spans="2:6" ht="13.15">
      <c r="B109" s="8" t="str">
        <f t="shared" ref="B109:B118" si="5">B93</f>
        <v>25-29</v>
      </c>
      <c r="C109" s="159">
        <f t="shared" si="4"/>
        <v>1.7073202205279166E-4</v>
      </c>
      <c r="D109" s="159">
        <f t="shared" si="4"/>
        <v>0</v>
      </c>
      <c r="E109" s="159">
        <f t="shared" si="4"/>
        <v>8.0874083232776681E-5</v>
      </c>
      <c r="F109" s="159">
        <f t="shared" si="4"/>
        <v>5.4155889080615776E-5</v>
      </c>
    </row>
    <row r="110" spans="2:6" ht="13.15">
      <c r="B110" s="8" t="str">
        <f t="shared" si="5"/>
        <v>30-34</v>
      </c>
      <c r="C110" s="159">
        <f t="shared" si="4"/>
        <v>3.0023378698671506E-4</v>
      </c>
      <c r="D110" s="159">
        <f t="shared" si="4"/>
        <v>1.5051001632677307E-4</v>
      </c>
      <c r="E110" s="159">
        <f t="shared" si="4"/>
        <v>3.0061062086586498E-5</v>
      </c>
      <c r="F110" s="159">
        <f t="shared" si="4"/>
        <v>5.8008649495700357E-5</v>
      </c>
    </row>
    <row r="111" spans="2:6" ht="13.15">
      <c r="B111" s="8" t="str">
        <f t="shared" si="5"/>
        <v>35-39</v>
      </c>
      <c r="C111" s="159">
        <f t="shared" si="4"/>
        <v>4.0343341944604032E-4</v>
      </c>
      <c r="D111" s="159">
        <f t="shared" si="4"/>
        <v>2.3043855230422321E-4</v>
      </c>
      <c r="E111" s="159">
        <f t="shared" si="4"/>
        <v>3.5324476173810646E-4</v>
      </c>
      <c r="F111" s="159">
        <f t="shared" si="4"/>
        <v>9.6524538618485302E-5</v>
      </c>
    </row>
    <row r="112" spans="2:6" ht="13.15">
      <c r="B112" s="8" t="str">
        <f t="shared" si="5"/>
        <v>40-44</v>
      </c>
      <c r="C112" s="159">
        <f t="shared" si="4"/>
        <v>1.0343101071653977E-3</v>
      </c>
      <c r="D112" s="159">
        <f t="shared" si="4"/>
        <v>7.2993956731891285E-4</v>
      </c>
      <c r="E112" s="159">
        <f t="shared" si="4"/>
        <v>3.4645544436537324E-4</v>
      </c>
      <c r="F112" s="159">
        <f t="shared" si="4"/>
        <v>4.1911545889882304E-4</v>
      </c>
    </row>
    <row r="113" spans="2:7" ht="13.15">
      <c r="B113" s="8" t="str">
        <f t="shared" si="5"/>
        <v>45-49</v>
      </c>
      <c r="C113" s="159">
        <f t="shared" si="4"/>
        <v>1.3691649471759629E-3</v>
      </c>
      <c r="D113" s="159">
        <f t="shared" si="4"/>
        <v>2.1178322834446094E-3</v>
      </c>
      <c r="E113" s="159">
        <f t="shared" si="4"/>
        <v>7.3474305618607646E-4</v>
      </c>
      <c r="F113" s="159">
        <f t="shared" si="4"/>
        <v>1.0711292323876233E-3</v>
      </c>
    </row>
    <row r="114" spans="2:7" ht="13.15">
      <c r="B114" s="8" t="str">
        <f t="shared" si="5"/>
        <v>50-54</v>
      </c>
      <c r="C114" s="159">
        <f t="shared" si="4"/>
        <v>3.1042964853589802E-2</v>
      </c>
      <c r="D114" s="159">
        <f t="shared" si="4"/>
        <v>2.2918563458776076E-2</v>
      </c>
      <c r="E114" s="159">
        <f t="shared" si="4"/>
        <v>1.6838085194531279E-2</v>
      </c>
      <c r="F114" s="159">
        <f t="shared" si="4"/>
        <v>1.1371970648177156E-2</v>
      </c>
    </row>
    <row r="115" spans="2:7" ht="13.15">
      <c r="B115" s="8" t="str">
        <f t="shared" si="5"/>
        <v>55-59</v>
      </c>
      <c r="C115" s="159">
        <f t="shared" si="4"/>
        <v>0.19879329805230458</v>
      </c>
      <c r="D115" s="159">
        <f t="shared" si="4"/>
        <v>0.17782090199810868</v>
      </c>
      <c r="E115" s="159">
        <f t="shared" si="4"/>
        <v>0.16301823389988329</v>
      </c>
      <c r="F115" s="159">
        <f t="shared" si="4"/>
        <v>0.13101620750279847</v>
      </c>
    </row>
    <row r="116" spans="2:7" ht="13.15">
      <c r="B116" s="8" t="str">
        <f t="shared" si="5"/>
        <v>60-64</v>
      </c>
      <c r="C116" s="159">
        <f t="shared" si="4"/>
        <v>0.33516268557045259</v>
      </c>
      <c r="D116" s="159">
        <f t="shared" si="4"/>
        <v>0.33341588400250444</v>
      </c>
      <c r="E116" s="159">
        <f t="shared" si="4"/>
        <v>0.30798385232390912</v>
      </c>
      <c r="F116" s="159">
        <f t="shared" si="4"/>
        <v>0.268152102950032</v>
      </c>
    </row>
    <row r="117" spans="2:7" ht="13.15">
      <c r="B117" s="8" t="str">
        <f t="shared" si="5"/>
        <v>65 plus</v>
      </c>
      <c r="C117" s="159">
        <f t="shared" si="4"/>
        <v>0.3685490249938323</v>
      </c>
      <c r="D117" s="159">
        <f t="shared" si="4"/>
        <v>0.35933087995660995</v>
      </c>
      <c r="E117" s="159">
        <f t="shared" si="4"/>
        <v>0.32428147372939192</v>
      </c>
      <c r="F117" s="159">
        <f t="shared" si="4"/>
        <v>0.32387702786606098</v>
      </c>
    </row>
    <row r="118" spans="2:7" ht="13.15">
      <c r="B118" s="8" t="str">
        <f t="shared" si="5"/>
        <v>Total</v>
      </c>
      <c r="C118" s="159">
        <f t="shared" si="4"/>
        <v>2.6623150225764496E-2</v>
      </c>
      <c r="D118" s="159">
        <f t="shared" si="4"/>
        <v>2.282341919052408E-2</v>
      </c>
      <c r="E118" s="159">
        <f t="shared" si="4"/>
        <v>1.9566249989218569E-2</v>
      </c>
      <c r="F118" s="159">
        <f t="shared" si="4"/>
        <v>1.5570299385762215E-2</v>
      </c>
    </row>
    <row r="120" spans="2:7" ht="13.15">
      <c r="B120" s="74" t="s">
        <v>121</v>
      </c>
    </row>
    <row r="122" spans="2:7">
      <c r="B122" s="1346" t="str">
        <f>B106</f>
        <v>Age group</v>
      </c>
      <c r="C122" s="1380" t="str">
        <f>C107</f>
        <v>2014/15</v>
      </c>
      <c r="D122" s="1380" t="str">
        <f>D107</f>
        <v>2015/16</v>
      </c>
      <c r="E122" s="1380" t="str">
        <f>E107</f>
        <v>2016/17</v>
      </c>
      <c r="F122" s="1380" t="str">
        <f>F107</f>
        <v>2017/18</v>
      </c>
      <c r="G122" s="1432" t="s">
        <v>8</v>
      </c>
    </row>
    <row r="123" spans="2:7">
      <c r="B123" s="1346"/>
      <c r="C123" s="1381"/>
      <c r="D123" s="1381"/>
      <c r="E123" s="1381"/>
      <c r="F123" s="1381"/>
      <c r="G123" s="1433"/>
    </row>
    <row r="124" spans="2:7" ht="13.15">
      <c r="B124" s="137" t="str">
        <f>B108</f>
        <v>20-24</v>
      </c>
      <c r="C124" s="841">
        <f>C92*H$14</f>
        <v>0</v>
      </c>
      <c r="D124" s="841">
        <f t="shared" ref="D124:F134" si="6">D92*I$14</f>
        <v>0</v>
      </c>
      <c r="E124" s="841">
        <f t="shared" si="6"/>
        <v>2.8296643856828314E-4</v>
      </c>
      <c r="F124" s="841">
        <f t="shared" si="6"/>
        <v>0</v>
      </c>
      <c r="G124" s="839">
        <f>SUM(C124:F124)</f>
        <v>2.8296643856828314E-4</v>
      </c>
    </row>
    <row r="125" spans="2:7" ht="13.15">
      <c r="B125" s="137" t="str">
        <f t="shared" ref="B125:B132" si="7">B109</f>
        <v>25-29</v>
      </c>
      <c r="C125" s="841">
        <f t="shared" ref="C125:C134" si="8">C93*H$14</f>
        <v>1.6242058266315236E-5</v>
      </c>
      <c r="D125" s="841">
        <f t="shared" si="6"/>
        <v>0</v>
      </c>
      <c r="E125" s="841">
        <f t="shared" si="6"/>
        <v>4.4233455428275728E-5</v>
      </c>
      <c r="F125" s="841">
        <f t="shared" si="6"/>
        <v>0</v>
      </c>
      <c r="G125" s="839">
        <f t="shared" ref="G125:G134" si="9">SUM(C125:F125)</f>
        <v>6.0475513694590967E-5</v>
      </c>
    </row>
    <row r="126" spans="2:7" ht="13.15">
      <c r="B126" s="137" t="str">
        <f t="shared" si="7"/>
        <v>30-34</v>
      </c>
      <c r="C126" s="841">
        <f t="shared" si="8"/>
        <v>1.7546073781152609E-5</v>
      </c>
      <c r="D126" s="841">
        <f t="shared" si="6"/>
        <v>0</v>
      </c>
      <c r="E126" s="841">
        <f t="shared" si="6"/>
        <v>0</v>
      </c>
      <c r="F126" s="841">
        <f t="shared" si="6"/>
        <v>0</v>
      </c>
      <c r="G126" s="839">
        <f t="shared" si="9"/>
        <v>1.7546073781152609E-5</v>
      </c>
    </row>
    <row r="127" spans="2:7" ht="13.15">
      <c r="B127" s="137" t="str">
        <f t="shared" si="7"/>
        <v>35-39</v>
      </c>
      <c r="C127" s="841">
        <f t="shared" si="8"/>
        <v>6.0451824545977219E-5</v>
      </c>
      <c r="D127" s="841">
        <f t="shared" si="6"/>
        <v>3.9065396488407217E-5</v>
      </c>
      <c r="E127" s="841">
        <f t="shared" si="6"/>
        <v>5.7557295542846778E-5</v>
      </c>
      <c r="F127" s="841">
        <f t="shared" si="6"/>
        <v>7.525911242036881E-5</v>
      </c>
      <c r="G127" s="839">
        <f t="shared" si="9"/>
        <v>2.3233362899760003E-4</v>
      </c>
    </row>
    <row r="128" spans="2:7" ht="13.15">
      <c r="B128" s="137" t="str">
        <f t="shared" si="7"/>
        <v>40-44</v>
      </c>
      <c r="C128" s="841">
        <f t="shared" si="8"/>
        <v>6.5376367937678865E-5</v>
      </c>
      <c r="D128" s="841">
        <f t="shared" si="6"/>
        <v>8.4058768188975851E-5</v>
      </c>
      <c r="E128" s="841">
        <f t="shared" si="6"/>
        <v>0</v>
      </c>
      <c r="F128" s="841">
        <f t="shared" si="6"/>
        <v>8.7385718595702763E-5</v>
      </c>
      <c r="G128" s="839">
        <f t="shared" si="9"/>
        <v>2.3682085472235748E-4</v>
      </c>
    </row>
    <row r="129" spans="2:8" ht="13.15">
      <c r="B129" s="137" t="str">
        <f t="shared" si="7"/>
        <v>45-49</v>
      </c>
      <c r="C129" s="841">
        <f t="shared" si="8"/>
        <v>2.2215231307580431E-4</v>
      </c>
      <c r="D129" s="841">
        <f t="shared" si="6"/>
        <v>4.4855680331118506E-4</v>
      </c>
      <c r="E129" s="841">
        <f t="shared" si="6"/>
        <v>3.9673539818657898E-4</v>
      </c>
      <c r="F129" s="841">
        <f t="shared" si="6"/>
        <v>6.2168007152474196E-4</v>
      </c>
      <c r="G129" s="839">
        <f t="shared" si="9"/>
        <v>1.6891245860983103E-3</v>
      </c>
    </row>
    <row r="130" spans="2:8" ht="13.15">
      <c r="B130" s="137" t="str">
        <f t="shared" si="7"/>
        <v>50-54</v>
      </c>
      <c r="C130" s="841">
        <f t="shared" si="8"/>
        <v>3.9543645195251227E-3</v>
      </c>
      <c r="D130" s="841">
        <f t="shared" si="6"/>
        <v>6.4932971974311629E-3</v>
      </c>
      <c r="E130" s="841">
        <f t="shared" si="6"/>
        <v>8.2613096547345909E-3</v>
      </c>
      <c r="F130" s="841">
        <f t="shared" si="6"/>
        <v>8.1234769598054913E-3</v>
      </c>
      <c r="G130" s="839">
        <f t="shared" si="9"/>
        <v>2.6832448331496367E-2</v>
      </c>
    </row>
    <row r="131" spans="2:8" ht="13.15">
      <c r="B131" s="137" t="str">
        <f t="shared" si="7"/>
        <v>55-59</v>
      </c>
      <c r="C131" s="841">
        <f t="shared" si="8"/>
        <v>2.2110717012993546E-2</v>
      </c>
      <c r="D131" s="841">
        <f t="shared" si="6"/>
        <v>4.317122719363628E-2</v>
      </c>
      <c r="E131" s="841">
        <f t="shared" si="6"/>
        <v>5.7725368359733673E-2</v>
      </c>
      <c r="F131" s="841">
        <f t="shared" si="6"/>
        <v>5.9386343796054057E-2</v>
      </c>
      <c r="G131" s="839">
        <f t="shared" si="9"/>
        <v>0.18239365636241756</v>
      </c>
    </row>
    <row r="132" spans="2:8" ht="13.15">
      <c r="B132" s="137" t="str">
        <f t="shared" si="7"/>
        <v>60-64</v>
      </c>
      <c r="C132" s="841">
        <f t="shared" si="8"/>
        <v>3.6702731940627911E-2</v>
      </c>
      <c r="D132" s="841">
        <f t="shared" si="6"/>
        <v>6.6772489490492207E-2</v>
      </c>
      <c r="E132" s="841">
        <f t="shared" si="6"/>
        <v>9.0865806861031587E-2</v>
      </c>
      <c r="F132" s="841">
        <f t="shared" si="6"/>
        <v>0.11688820945312367</v>
      </c>
      <c r="G132" s="839">
        <f t="shared" si="9"/>
        <v>0.31122923774527539</v>
      </c>
    </row>
    <row r="133" spans="2:8" ht="13.15">
      <c r="B133" s="137" t="str">
        <f>B117</f>
        <v>65 plus</v>
      </c>
      <c r="C133" s="841">
        <f t="shared" si="8"/>
        <v>2.9899787098436464E-2</v>
      </c>
      <c r="D133" s="841">
        <f t="shared" si="6"/>
        <v>7.2235482306708912E-2</v>
      </c>
      <c r="E133" s="841">
        <f t="shared" si="6"/>
        <v>0.1070559697245618</v>
      </c>
      <c r="F133" s="841">
        <f t="shared" si="6"/>
        <v>9.0146747575887559E-2</v>
      </c>
      <c r="G133" s="839">
        <f t="shared" si="9"/>
        <v>0.29933798670559475</v>
      </c>
    </row>
    <row r="134" spans="2:8" ht="13.15">
      <c r="B134" s="137" t="str">
        <f>B118</f>
        <v>Total</v>
      </c>
      <c r="C134" s="841">
        <f t="shared" si="8"/>
        <v>2.417707232303301E-3</v>
      </c>
      <c r="D134" s="841">
        <f t="shared" si="6"/>
        <v>4.1494403537394187E-3</v>
      </c>
      <c r="E134" s="841">
        <f t="shared" si="6"/>
        <v>5.3054566418603072E-3</v>
      </c>
      <c r="F134" s="841">
        <f t="shared" si="6"/>
        <v>5.5649219060647168E-3</v>
      </c>
      <c r="G134" s="839">
        <f t="shared" si="9"/>
        <v>1.7437526133967745E-2</v>
      </c>
    </row>
    <row r="136" spans="2:8" ht="13.15">
      <c r="B136" s="74" t="s">
        <v>122</v>
      </c>
    </row>
    <row r="138" spans="2:8">
      <c r="B138" s="1346" t="str">
        <f>B122</f>
        <v>Age group</v>
      </c>
      <c r="C138" s="1380" t="str">
        <f>C122</f>
        <v>2014/15</v>
      </c>
      <c r="D138" s="1380" t="str">
        <f>D122</f>
        <v>2015/16</v>
      </c>
      <c r="E138" s="1380" t="str">
        <f>E122</f>
        <v>2016/17</v>
      </c>
      <c r="F138" s="1380" t="str">
        <f>F122</f>
        <v>2017/18</v>
      </c>
      <c r="G138" s="1432" t="s">
        <v>8</v>
      </c>
    </row>
    <row r="139" spans="2:8">
      <c r="B139" s="1346"/>
      <c r="C139" s="1381"/>
      <c r="D139" s="1381"/>
      <c r="E139" s="1381"/>
      <c r="F139" s="1381"/>
      <c r="G139" s="1433"/>
    </row>
    <row r="140" spans="2:8" ht="13.15">
      <c r="B140" s="137" t="str">
        <f>B124</f>
        <v>20-24</v>
      </c>
      <c r="C140" s="841">
        <f>C108*H$14</f>
        <v>6.7420408250479566E-6</v>
      </c>
      <c r="D140" s="841">
        <f t="shared" ref="D140:F150" si="10">D108*I$14</f>
        <v>0</v>
      </c>
      <c r="E140" s="841">
        <f t="shared" si="10"/>
        <v>0</v>
      </c>
      <c r="F140" s="841">
        <f t="shared" si="10"/>
        <v>2.7548333839253284E-5</v>
      </c>
      <c r="G140" s="839">
        <f>SUM(C140:F140)</f>
        <v>3.4290374664301237E-5</v>
      </c>
      <c r="H140" s="5"/>
    </row>
    <row r="141" spans="2:8" ht="13.15">
      <c r="B141" s="137" t="str">
        <f t="shared" ref="B141:B148" si="11">B125</f>
        <v>25-29</v>
      </c>
      <c r="C141" s="841">
        <f t="shared" ref="C141:C150" si="12">C109*H$14</f>
        <v>1.7073202205279167E-5</v>
      </c>
      <c r="D141" s="841">
        <f t="shared" si="10"/>
        <v>0</v>
      </c>
      <c r="E141" s="841">
        <f t="shared" si="10"/>
        <v>2.4262224969833004E-5</v>
      </c>
      <c r="F141" s="841">
        <f t="shared" si="10"/>
        <v>2.1662355632246312E-5</v>
      </c>
      <c r="G141" s="839">
        <f t="shared" ref="G141:G150" si="13">SUM(C141:F141)</f>
        <v>6.2997782807358479E-5</v>
      </c>
      <c r="H141" s="5"/>
    </row>
    <row r="142" spans="2:8" ht="13.15">
      <c r="B142" s="137" t="str">
        <f t="shared" si="11"/>
        <v>30-34</v>
      </c>
      <c r="C142" s="841">
        <f t="shared" si="12"/>
        <v>3.0023378698671509E-5</v>
      </c>
      <c r="D142" s="841">
        <f t="shared" si="10"/>
        <v>3.0102003265354615E-5</v>
      </c>
      <c r="E142" s="841">
        <f t="shared" si="10"/>
        <v>9.0183186259759495E-6</v>
      </c>
      <c r="F142" s="841">
        <f t="shared" si="10"/>
        <v>2.3203459798280143E-5</v>
      </c>
      <c r="G142" s="839">
        <f t="shared" si="13"/>
        <v>9.2347160388282207E-5</v>
      </c>
      <c r="H142" s="5"/>
    </row>
    <row r="143" spans="2:8" ht="13.15">
      <c r="B143" s="137" t="str">
        <f t="shared" si="11"/>
        <v>35-39</v>
      </c>
      <c r="C143" s="841">
        <f t="shared" si="12"/>
        <v>4.0343341944604037E-5</v>
      </c>
      <c r="D143" s="841">
        <f t="shared" si="10"/>
        <v>4.6087710460844643E-5</v>
      </c>
      <c r="E143" s="841">
        <f t="shared" si="10"/>
        <v>1.0597342852143193E-4</v>
      </c>
      <c r="F143" s="841">
        <f t="shared" si="10"/>
        <v>3.8609815447394121E-5</v>
      </c>
      <c r="G143" s="839">
        <f t="shared" si="13"/>
        <v>2.3101429637427471E-4</v>
      </c>
      <c r="H143" s="5"/>
    </row>
    <row r="144" spans="2:8" ht="13.15">
      <c r="B144" s="137" t="str">
        <f t="shared" si="11"/>
        <v>40-44</v>
      </c>
      <c r="C144" s="841">
        <f t="shared" si="12"/>
        <v>1.0343101071653978E-4</v>
      </c>
      <c r="D144" s="841">
        <f t="shared" si="10"/>
        <v>1.4598791346378257E-4</v>
      </c>
      <c r="E144" s="841">
        <f t="shared" si="10"/>
        <v>1.0393663330961196E-4</v>
      </c>
      <c r="F144" s="841">
        <f t="shared" si="10"/>
        <v>1.6764618355952923E-4</v>
      </c>
      <c r="G144" s="839">
        <f t="shared" si="13"/>
        <v>5.2100174104946354E-4</v>
      </c>
      <c r="H144" s="5"/>
    </row>
    <row r="145" spans="2:8" ht="13.15">
      <c r="B145" s="137" t="str">
        <f t="shared" si="11"/>
        <v>45-49</v>
      </c>
      <c r="C145" s="841">
        <f t="shared" si="12"/>
        <v>1.3691649471759629E-4</v>
      </c>
      <c r="D145" s="841">
        <f t="shared" si="10"/>
        <v>4.2356645668892193E-4</v>
      </c>
      <c r="E145" s="841">
        <f t="shared" si="10"/>
        <v>2.2042291685582294E-4</v>
      </c>
      <c r="F145" s="841">
        <f t="shared" si="10"/>
        <v>4.2845169295504935E-4</v>
      </c>
      <c r="G145" s="839">
        <f t="shared" si="13"/>
        <v>1.2093575612173904E-3</v>
      </c>
      <c r="H145" s="5"/>
    </row>
    <row r="146" spans="2:8" ht="13.15">
      <c r="B146" s="137" t="str">
        <f t="shared" si="11"/>
        <v>50-54</v>
      </c>
      <c r="C146" s="841">
        <f t="shared" si="12"/>
        <v>3.1042964853589803E-3</v>
      </c>
      <c r="D146" s="841">
        <f t="shared" si="10"/>
        <v>4.5837126917552149E-3</v>
      </c>
      <c r="E146" s="841">
        <f t="shared" si="10"/>
        <v>5.0514255583593839E-3</v>
      </c>
      <c r="F146" s="841">
        <f t="shared" si="10"/>
        <v>4.5487882592708624E-3</v>
      </c>
      <c r="G146" s="839">
        <f t="shared" si="13"/>
        <v>1.7288222994744442E-2</v>
      </c>
      <c r="H146" s="5"/>
    </row>
    <row r="147" spans="2:8" ht="13.15">
      <c r="B147" s="137" t="str">
        <f t="shared" si="11"/>
        <v>55-59</v>
      </c>
      <c r="C147" s="841">
        <f t="shared" si="12"/>
        <v>1.987932980523046E-2</v>
      </c>
      <c r="D147" s="841">
        <f t="shared" si="10"/>
        <v>3.5564180399621739E-2</v>
      </c>
      <c r="E147" s="841">
        <f t="shared" si="10"/>
        <v>4.8905470169964986E-2</v>
      </c>
      <c r="F147" s="841">
        <f t="shared" si="10"/>
        <v>5.2406483001119386E-2</v>
      </c>
      <c r="G147" s="839">
        <f t="shared" si="13"/>
        <v>0.15675546337593657</v>
      </c>
      <c r="H147" s="5"/>
    </row>
    <row r="148" spans="2:8" ht="13.15">
      <c r="B148" s="137" t="str">
        <f t="shared" si="11"/>
        <v>60-64</v>
      </c>
      <c r="C148" s="841">
        <f t="shared" si="12"/>
        <v>3.3516268557045259E-2</v>
      </c>
      <c r="D148" s="841">
        <f t="shared" si="10"/>
        <v>6.6683176800500885E-2</v>
      </c>
      <c r="E148" s="841">
        <f t="shared" si="10"/>
        <v>9.2395155697172729E-2</v>
      </c>
      <c r="F148" s="841">
        <f t="shared" si="10"/>
        <v>0.10726084118001281</v>
      </c>
      <c r="G148" s="839">
        <f t="shared" si="13"/>
        <v>0.29985544223473171</v>
      </c>
      <c r="H148" s="5"/>
    </row>
    <row r="149" spans="2:8" ht="13.15">
      <c r="B149" s="137" t="str">
        <f>B133</f>
        <v>65 plus</v>
      </c>
      <c r="C149" s="841">
        <f t="shared" si="12"/>
        <v>3.6854902499383231E-2</v>
      </c>
      <c r="D149" s="841">
        <f t="shared" si="10"/>
        <v>7.1866175991321987E-2</v>
      </c>
      <c r="E149" s="841">
        <f t="shared" si="10"/>
        <v>9.728444211881758E-2</v>
      </c>
      <c r="F149" s="841">
        <f t="shared" si="10"/>
        <v>0.12955081114642439</v>
      </c>
      <c r="G149" s="839">
        <f t="shared" si="13"/>
        <v>0.33555633175594723</v>
      </c>
      <c r="H149" s="5"/>
    </row>
    <row r="150" spans="2:8" ht="13.15">
      <c r="B150" s="137" t="str">
        <f>B134</f>
        <v>Total</v>
      </c>
      <c r="C150" s="841">
        <f t="shared" si="12"/>
        <v>2.6623150225764496E-3</v>
      </c>
      <c r="D150" s="841">
        <f t="shared" si="10"/>
        <v>4.5646838381048164E-3</v>
      </c>
      <c r="E150" s="841">
        <f t="shared" si="10"/>
        <v>5.8698749967655709E-3</v>
      </c>
      <c r="F150" s="841">
        <f t="shared" si="10"/>
        <v>6.2281197543048866E-3</v>
      </c>
      <c r="G150" s="839">
        <f t="shared" si="13"/>
        <v>1.9324993611751724E-2</v>
      </c>
      <c r="H150" s="5"/>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T150"/>
  <sheetViews>
    <sheetView showGridLines="0" zoomScale="90" zoomScaleNormal="90" workbookViewId="0"/>
  </sheetViews>
  <sheetFormatPr defaultRowHeight="12.75"/>
  <cols>
    <col min="2" max="6" width="12.7304687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5" customHeight="1">
      <c r="A5" s="1435" t="s">
        <v>1565</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4"/>
      <c r="C8" s="59"/>
      <c r="D8" s="280"/>
      <c r="E8" s="59"/>
      <c r="F8" s="59"/>
      <c r="G8" s="59"/>
      <c r="H8" s="59"/>
      <c r="I8" s="59"/>
      <c r="J8" s="59"/>
      <c r="K8" s="59"/>
      <c r="L8" s="59"/>
      <c r="M8" s="59"/>
      <c r="N8" s="59"/>
      <c r="O8" s="43"/>
    </row>
    <row r="9" spans="1:20" s="44" customFormat="1" ht="13.15">
      <c r="A9" s="52" t="s">
        <v>1328</v>
      </c>
      <c r="B9" s="59"/>
      <c r="C9" s="59"/>
      <c r="D9" s="280"/>
      <c r="E9" s="59"/>
      <c r="F9" s="59"/>
      <c r="G9" s="59"/>
      <c r="H9" s="59"/>
      <c r="I9" s="59"/>
      <c r="J9" s="59"/>
      <c r="K9" s="59"/>
      <c r="L9" s="59"/>
      <c r="M9" s="59"/>
      <c r="N9" s="59"/>
      <c r="O9" s="43"/>
    </row>
    <row r="10" spans="1:20" s="48" customFormat="1" ht="13.15">
      <c r="A10" s="53">
        <f>SUM(A14:A2227)</f>
        <v>0</v>
      </c>
      <c r="B10" s="71"/>
      <c r="C10" s="281"/>
      <c r="D10" s="281"/>
      <c r="E10" s="281"/>
      <c r="F10" s="70"/>
      <c r="G10" s="281"/>
      <c r="H10" s="70"/>
      <c r="I10" s="282"/>
      <c r="J10" s="282"/>
      <c r="K10" s="282"/>
      <c r="L10" s="282"/>
      <c r="M10" s="282"/>
      <c r="N10" s="282"/>
      <c r="O10" s="47"/>
    </row>
    <row r="12" spans="1:20" ht="13.15">
      <c r="H12" s="74" t="s">
        <v>114</v>
      </c>
    </row>
    <row r="14" spans="1:20" ht="13.15">
      <c r="H14" s="5">
        <f>Calc_PRIM_retirement_rates!H14</f>
        <v>0.1</v>
      </c>
      <c r="I14" s="5">
        <f>Calc_PRIM_retirement_rates!I14</f>
        <v>0.2</v>
      </c>
      <c r="J14" s="5">
        <f>Calc_PRIM_retirement_rates!J14</f>
        <v>0.3</v>
      </c>
      <c r="K14" s="5">
        <f>Calc_PRIM_retirement_rates!K14</f>
        <v>0.4</v>
      </c>
    </row>
    <row r="16" spans="1:20" ht="17.649999999999999">
      <c r="B16" s="37" t="s">
        <v>1107</v>
      </c>
    </row>
    <row r="18" spans="2:6" ht="13.15">
      <c r="B18" s="74" t="str">
        <f>RAW_DATA_INPUTS!B121</f>
        <v xml:space="preserve">MALE SECONDARY Starting Stock figures </v>
      </c>
    </row>
    <row r="20" spans="2:6" ht="13.15">
      <c r="B20" s="1380" t="str">
        <f>RAW_DATA_INPUTS!B124</f>
        <v>Age group</v>
      </c>
      <c r="C20" s="1434" t="s">
        <v>70</v>
      </c>
      <c r="D20" s="1434"/>
      <c r="E20" s="1434"/>
      <c r="F20" s="1434"/>
    </row>
    <row r="21" spans="2:6" ht="13.15">
      <c r="B21" s="1381"/>
      <c r="C21" s="8" t="str">
        <f>RAW_DATA_INPUTS!C124</f>
        <v>2014/15</v>
      </c>
      <c r="D21" s="8" t="str">
        <f>RAW_DATA_INPUTS!D124</f>
        <v>2015/16</v>
      </c>
      <c r="E21" s="8" t="str">
        <f>RAW_DATA_INPUTS!E124</f>
        <v>2016/17</v>
      </c>
      <c r="F21" s="8" t="str">
        <f>RAW_DATA_INPUTS!F124</f>
        <v>2017/18</v>
      </c>
    </row>
    <row r="22" spans="2:6" ht="13.15">
      <c r="B22" s="8" t="str">
        <f>RAW_DATA_INPUTS!B125</f>
        <v>20-24</v>
      </c>
      <c r="C22" s="293">
        <f>RAW_DATA_INPUTS!C125</f>
        <v>2847.7429999999999</v>
      </c>
      <c r="D22" s="293">
        <f>RAW_DATA_INPUTS!D125</f>
        <v>2860.2959999999998</v>
      </c>
      <c r="E22" s="293">
        <f>RAW_DATA_INPUTS!E125</f>
        <v>2880.8040000000001</v>
      </c>
      <c r="F22" s="293">
        <f>RAW_DATA_INPUTS!F125</f>
        <v>2791.0059999999999</v>
      </c>
    </row>
    <row r="23" spans="2:6" ht="13.15">
      <c r="B23" s="8" t="str">
        <f>RAW_DATA_INPUTS!B126</f>
        <v>25-29</v>
      </c>
      <c r="C23" s="293">
        <f>RAW_DATA_INPUTS!C126</f>
        <v>11374.647999999999</v>
      </c>
      <c r="D23" s="293">
        <f>RAW_DATA_INPUTS!D126</f>
        <v>11030.328</v>
      </c>
      <c r="E23" s="293">
        <f>RAW_DATA_INPUTS!E126</f>
        <v>10622.717000000001</v>
      </c>
      <c r="F23" s="293">
        <f>RAW_DATA_INPUTS!F126</f>
        <v>10320.877</v>
      </c>
    </row>
    <row r="24" spans="2:6" ht="13.15">
      <c r="B24" s="8" t="str">
        <f>RAW_DATA_INPUTS!B127</f>
        <v>30-34</v>
      </c>
      <c r="C24" s="293">
        <f>RAW_DATA_INPUTS!C127</f>
        <v>14157.402</v>
      </c>
      <c r="D24" s="293">
        <f>RAW_DATA_INPUTS!D127</f>
        <v>13691.514999999999</v>
      </c>
      <c r="E24" s="293">
        <f>RAW_DATA_INPUTS!E127</f>
        <v>13125.29</v>
      </c>
      <c r="F24" s="293">
        <f>RAW_DATA_INPUTS!F127</f>
        <v>12816.374</v>
      </c>
    </row>
    <row r="25" spans="2:6" ht="13.15">
      <c r="B25" s="8" t="str">
        <f>RAW_DATA_INPUTS!B128</f>
        <v>35-39</v>
      </c>
      <c r="C25" s="293">
        <f>RAW_DATA_INPUTS!C128</f>
        <v>12447.162</v>
      </c>
      <c r="D25" s="293">
        <f>RAW_DATA_INPUTS!D128</f>
        <v>12693.618</v>
      </c>
      <c r="E25" s="293">
        <f>RAW_DATA_INPUTS!E128</f>
        <v>12935.566000000001</v>
      </c>
      <c r="F25" s="293">
        <f>RAW_DATA_INPUTS!F128</f>
        <v>13057.665999999999</v>
      </c>
    </row>
    <row r="26" spans="2:6" ht="13.15">
      <c r="B26" s="8" t="str">
        <f>RAW_DATA_INPUTS!B129</f>
        <v>40-44</v>
      </c>
      <c r="C26" s="293">
        <f>RAW_DATA_INPUTS!C129</f>
        <v>11859.432000000001</v>
      </c>
      <c r="D26" s="293">
        <f>RAW_DATA_INPUTS!D129</f>
        <v>11662.832</v>
      </c>
      <c r="E26" s="293">
        <f>RAW_DATA_INPUTS!E129</f>
        <v>11263.594999999999</v>
      </c>
      <c r="F26" s="293">
        <f>RAW_DATA_INPUTS!F129</f>
        <v>10925.039000000001</v>
      </c>
    </row>
    <row r="27" spans="2:6" ht="13.15">
      <c r="B27" s="8" t="str">
        <f>RAW_DATA_INPUTS!B130</f>
        <v>45-49</v>
      </c>
      <c r="C27" s="293">
        <f>RAW_DATA_INPUTS!C130</f>
        <v>9449.9860000000008</v>
      </c>
      <c r="D27" s="293">
        <f>RAW_DATA_INPUTS!D130</f>
        <v>9585.625</v>
      </c>
      <c r="E27" s="293">
        <f>RAW_DATA_INPUTS!E130</f>
        <v>9904.4279999999999</v>
      </c>
      <c r="F27" s="293">
        <f>RAW_DATA_INPUTS!F130</f>
        <v>10186.906999999999</v>
      </c>
    </row>
    <row r="28" spans="2:6" ht="13.15">
      <c r="B28" s="8" t="str">
        <f>RAW_DATA_INPUTS!B131</f>
        <v>50-54</v>
      </c>
      <c r="C28" s="293">
        <f>RAW_DATA_INPUTS!C131</f>
        <v>8272.7849999999999</v>
      </c>
      <c r="D28" s="293">
        <f>RAW_DATA_INPUTS!D131</f>
        <v>7999.1030000000001</v>
      </c>
      <c r="E28" s="293">
        <f>RAW_DATA_INPUTS!E131</f>
        <v>7812.26</v>
      </c>
      <c r="F28" s="293">
        <f>RAW_DATA_INPUTS!F131</f>
        <v>7631.027</v>
      </c>
    </row>
    <row r="29" spans="2:6" ht="13.15">
      <c r="B29" s="8" t="str">
        <f>RAW_DATA_INPUTS!B132</f>
        <v>55-59</v>
      </c>
      <c r="C29" s="293">
        <f>RAW_DATA_INPUTS!C132</f>
        <v>6068.8040000000001</v>
      </c>
      <c r="D29" s="293">
        <f>RAW_DATA_INPUTS!D132</f>
        <v>5601.3490000000002</v>
      </c>
      <c r="E29" s="293">
        <f>RAW_DATA_INPUTS!E132</f>
        <v>5278.32</v>
      </c>
      <c r="F29" s="293">
        <f>RAW_DATA_INPUTS!F132</f>
        <v>4891.9189999999999</v>
      </c>
    </row>
    <row r="30" spans="2:6" ht="13.15">
      <c r="B30" s="8" t="str">
        <f>RAW_DATA_INPUTS!B133</f>
        <v>60-64</v>
      </c>
      <c r="C30" s="293">
        <f>RAW_DATA_INPUTS!C133</f>
        <v>2121.165</v>
      </c>
      <c r="D30" s="293">
        <f>RAW_DATA_INPUTS!D133</f>
        <v>1934.2360000000001</v>
      </c>
      <c r="E30" s="293">
        <f>RAW_DATA_INPUTS!E133</f>
        <v>1754.6890000000001</v>
      </c>
      <c r="F30" s="293">
        <f>RAW_DATA_INPUTS!F133</f>
        <v>1666.309</v>
      </c>
    </row>
    <row r="31" spans="2:6" ht="13.15">
      <c r="B31" s="8" t="str">
        <f>RAW_DATA_INPUTS!B134</f>
        <v>65 plus</v>
      </c>
      <c r="C31" s="293">
        <f>RAW_DATA_INPUTS!C134</f>
        <v>486.11099999999999</v>
      </c>
      <c r="D31" s="293">
        <f>RAW_DATA_INPUTS!D134</f>
        <v>479.98399999999998</v>
      </c>
      <c r="E31" s="293">
        <f>RAW_DATA_INPUTS!E134</f>
        <v>445.274</v>
      </c>
      <c r="F31" s="293">
        <f>RAW_DATA_INPUTS!F134</f>
        <v>426.363</v>
      </c>
    </row>
    <row r="32" spans="2:6" ht="13.15">
      <c r="B32" s="8" t="str">
        <f>RAW_DATA_INPUTS!B135</f>
        <v>Total</v>
      </c>
      <c r="C32" s="293">
        <f>RAW_DATA_INPUTS!C135</f>
        <v>79085.238000000012</v>
      </c>
      <c r="D32" s="293">
        <f>RAW_DATA_INPUTS!D135</f>
        <v>77538.885999999999</v>
      </c>
      <c r="E32" s="293">
        <f>RAW_DATA_INPUTS!E135</f>
        <v>76022.943000000014</v>
      </c>
      <c r="F32" s="293">
        <f>RAW_DATA_INPUTS!F135</f>
        <v>74713.486999999979</v>
      </c>
    </row>
    <row r="33" spans="1:7">
      <c r="A33" s="1080">
        <f>SUM(C33:F33)</f>
        <v>0</v>
      </c>
      <c r="B33" s="1080"/>
      <c r="C33" s="1080">
        <f>SUM(C22:C31)-C32</f>
        <v>0</v>
      </c>
      <c r="D33" s="1080">
        <f>SUM(D22:D31)-D32</f>
        <v>0</v>
      </c>
      <c r="E33" s="1080">
        <f>SUM(E22:E31)-E32</f>
        <v>0</v>
      </c>
      <c r="F33" s="1080">
        <f>SUM(F22:F31)-F32</f>
        <v>0</v>
      </c>
    </row>
    <row r="35" spans="1:7" ht="13.15">
      <c r="B35" s="74" t="str">
        <f>RAW_DATA_INPUTS!B155</f>
        <v xml:space="preserve">FEMALE SECONDARY Starting Stock figures </v>
      </c>
    </row>
    <row r="37" spans="1:7" ht="13.15">
      <c r="B37" s="1380" t="str">
        <f>RAW_DATA_INPUTS!B141</f>
        <v>Age group</v>
      </c>
      <c r="C37" s="1434" t="str">
        <f>C20</f>
        <v>Year</v>
      </c>
      <c r="D37" s="1434"/>
      <c r="E37" s="1434"/>
      <c r="F37" s="1434"/>
    </row>
    <row r="38" spans="1:7" ht="13.15">
      <c r="B38" s="1381"/>
      <c r="C38" s="8" t="str">
        <f>C21</f>
        <v>2014/15</v>
      </c>
      <c r="D38" s="8" t="str">
        <f>D21</f>
        <v>2015/16</v>
      </c>
      <c r="E38" s="8" t="str">
        <f>E21</f>
        <v>2016/17</v>
      </c>
      <c r="F38" s="8" t="str">
        <f>F21</f>
        <v>2017/18</v>
      </c>
    </row>
    <row r="39" spans="1:7" ht="13.15">
      <c r="B39" s="8" t="str">
        <f>RAW_DATA_INPUTS!B159</f>
        <v>20-24</v>
      </c>
      <c r="C39" s="293">
        <f>RAW_DATA_INPUTS!C159</f>
        <v>6933.759</v>
      </c>
      <c r="D39" s="293">
        <f>RAW_DATA_INPUTS!D159</f>
        <v>6988.7749999999996</v>
      </c>
      <c r="E39" s="293">
        <f>RAW_DATA_INPUTS!E159</f>
        <v>6733.058</v>
      </c>
      <c r="F39" s="293">
        <f>RAW_DATA_INPUTS!F159</f>
        <v>6459.6409999999996</v>
      </c>
      <c r="G39" s="5"/>
    </row>
    <row r="40" spans="1:7" ht="13.15">
      <c r="B40" s="8" t="str">
        <f>RAW_DATA_INPUTS!B160</f>
        <v>25-29</v>
      </c>
      <c r="C40" s="293">
        <f>RAW_DATA_INPUTS!C160</f>
        <v>24584.797999999999</v>
      </c>
      <c r="D40" s="293">
        <f>RAW_DATA_INPUTS!D160</f>
        <v>23563.321</v>
      </c>
      <c r="E40" s="293">
        <f>RAW_DATA_INPUTS!E160</f>
        <v>22817.25</v>
      </c>
      <c r="F40" s="293">
        <f>RAW_DATA_INPUTS!F160</f>
        <v>22048.616999999998</v>
      </c>
      <c r="G40" s="5"/>
    </row>
    <row r="41" spans="1:7" ht="13.15">
      <c r="B41" s="8" t="str">
        <f>RAW_DATA_INPUTS!B161</f>
        <v>30-34</v>
      </c>
      <c r="C41" s="293">
        <f>RAW_DATA_INPUTS!C161</f>
        <v>26775.131000000001</v>
      </c>
      <c r="D41" s="293">
        <f>RAW_DATA_INPUTS!D161</f>
        <v>25938.726999999999</v>
      </c>
      <c r="E41" s="293">
        <f>RAW_DATA_INPUTS!E161</f>
        <v>25408.423999999999</v>
      </c>
      <c r="F41" s="293">
        <f>RAW_DATA_INPUTS!F161</f>
        <v>24885.652999999998</v>
      </c>
      <c r="G41" s="5"/>
    </row>
    <row r="42" spans="1:7" ht="13.15">
      <c r="B42" s="8" t="str">
        <f>RAW_DATA_INPUTS!B162</f>
        <v>35-39</v>
      </c>
      <c r="C42" s="293">
        <f>RAW_DATA_INPUTS!C162</f>
        <v>22062.319</v>
      </c>
      <c r="D42" s="293">
        <f>RAW_DATA_INPUTS!D162</f>
        <v>22894.811000000002</v>
      </c>
      <c r="E42" s="293">
        <f>RAW_DATA_INPUTS!E162</f>
        <v>23254.292000000001</v>
      </c>
      <c r="F42" s="293">
        <f>RAW_DATA_INPUTS!F162</f>
        <v>23349.136999999999</v>
      </c>
      <c r="G42" s="5"/>
    </row>
    <row r="43" spans="1:7" ht="13.15">
      <c r="B43" s="8" t="str">
        <f>RAW_DATA_INPUTS!B163</f>
        <v>40-44</v>
      </c>
      <c r="C43" s="293">
        <f>RAW_DATA_INPUTS!C163</f>
        <v>18393.990000000002</v>
      </c>
      <c r="D43" s="293">
        <f>RAW_DATA_INPUTS!D163</f>
        <v>18657.310000000001</v>
      </c>
      <c r="E43" s="293">
        <f>RAW_DATA_INPUTS!E163</f>
        <v>18642.689999999999</v>
      </c>
      <c r="F43" s="293">
        <f>RAW_DATA_INPUTS!F163</f>
        <v>18677.044000000002</v>
      </c>
      <c r="G43" s="5"/>
    </row>
    <row r="44" spans="1:7" ht="13.15">
      <c r="B44" s="8" t="str">
        <f>RAW_DATA_INPUTS!B164</f>
        <v>45-49</v>
      </c>
      <c r="C44" s="293">
        <f>RAW_DATA_INPUTS!C164</f>
        <v>14018.263000000001</v>
      </c>
      <c r="D44" s="293">
        <f>RAW_DATA_INPUTS!D164</f>
        <v>14119.406000000001</v>
      </c>
      <c r="E44" s="293">
        <f>RAW_DATA_INPUTS!E164</f>
        <v>14704.558000000001</v>
      </c>
      <c r="F44" s="293">
        <f>RAW_DATA_INPUTS!F164</f>
        <v>15214.387000000001</v>
      </c>
      <c r="G44" s="5"/>
    </row>
    <row r="45" spans="1:7" ht="13.15">
      <c r="B45" s="8" t="str">
        <f>RAW_DATA_INPUTS!B165</f>
        <v>50-54</v>
      </c>
      <c r="C45" s="293">
        <f>RAW_DATA_INPUTS!C165</f>
        <v>12313.468999999999</v>
      </c>
      <c r="D45" s="293">
        <f>RAW_DATA_INPUTS!D165</f>
        <v>11884.325999999999</v>
      </c>
      <c r="E45" s="293">
        <f>RAW_DATA_INPUTS!E165</f>
        <v>11709.355</v>
      </c>
      <c r="F45" s="293">
        <f>RAW_DATA_INPUTS!F165</f>
        <v>11522.016</v>
      </c>
      <c r="G45" s="5"/>
    </row>
    <row r="46" spans="1:7" ht="13.15">
      <c r="B46" s="8" t="str">
        <f>RAW_DATA_INPUTS!B166</f>
        <v>55-59</v>
      </c>
      <c r="C46" s="293">
        <f>RAW_DATA_INPUTS!C166</f>
        <v>9577.8009999999995</v>
      </c>
      <c r="D46" s="293">
        <f>RAW_DATA_INPUTS!D166</f>
        <v>8819.9060000000009</v>
      </c>
      <c r="E46" s="293">
        <f>RAW_DATA_INPUTS!E166</f>
        <v>7965.0330000000004</v>
      </c>
      <c r="F46" s="293">
        <f>RAW_DATA_INPUTS!F166</f>
        <v>7284.8919999999998</v>
      </c>
      <c r="G46" s="5"/>
    </row>
    <row r="47" spans="1:7" ht="13.15">
      <c r="B47" s="8" t="str">
        <f>RAW_DATA_INPUTS!B167</f>
        <v>60-64</v>
      </c>
      <c r="C47" s="293">
        <f>RAW_DATA_INPUTS!C167</f>
        <v>2880.11</v>
      </c>
      <c r="D47" s="293">
        <f>RAW_DATA_INPUTS!D167</f>
        <v>2716.61</v>
      </c>
      <c r="E47" s="293">
        <f>RAW_DATA_INPUTS!E167</f>
        <v>2594.2660000000001</v>
      </c>
      <c r="F47" s="293">
        <f>RAW_DATA_INPUTS!F167</f>
        <v>2500.8200000000002</v>
      </c>
      <c r="G47" s="5"/>
    </row>
    <row r="48" spans="1:7" ht="13.15">
      <c r="B48" s="8" t="str">
        <f>RAW_DATA_INPUTS!B168</f>
        <v>65 plus</v>
      </c>
      <c r="C48" s="293">
        <f>RAW_DATA_INPUTS!C168</f>
        <v>450.84</v>
      </c>
      <c r="D48" s="293">
        <f>RAW_DATA_INPUTS!D168</f>
        <v>482.25599999999997</v>
      </c>
      <c r="E48" s="293">
        <f>RAW_DATA_INPUTS!E168</f>
        <v>461.49799999999999</v>
      </c>
      <c r="F48" s="293">
        <f>RAW_DATA_INPUTS!F168</f>
        <v>461.577</v>
      </c>
      <c r="G48" s="5"/>
    </row>
    <row r="49" spans="1:7" ht="13.15">
      <c r="B49" s="8" t="str">
        <f>RAW_DATA_INPUTS!B169</f>
        <v>Total</v>
      </c>
      <c r="C49" s="293">
        <f>RAW_DATA_INPUTS!C169</f>
        <v>137990.47999999998</v>
      </c>
      <c r="D49" s="293">
        <f>RAW_DATA_INPUTS!D169</f>
        <v>136065.44799999997</v>
      </c>
      <c r="E49" s="293">
        <f>RAW_DATA_INPUTS!E169</f>
        <v>134290.424</v>
      </c>
      <c r="F49" s="293">
        <f>RAW_DATA_INPUTS!F169</f>
        <v>132403.78400000001</v>
      </c>
      <c r="G49" s="5"/>
    </row>
    <row r="50" spans="1:7">
      <c r="A50" s="1080">
        <f>SUM(C50:F50)</f>
        <v>0</v>
      </c>
      <c r="B50" s="1080"/>
      <c r="C50" s="1080">
        <f>SUM(C39:C48)-C49</f>
        <v>0</v>
      </c>
      <c r="D50" s="1080">
        <f>SUM(D39:D48)-D49</f>
        <v>0</v>
      </c>
      <c r="E50" s="1080">
        <f>SUM(E39:E48)-E49</f>
        <v>0</v>
      </c>
      <c r="F50" s="1080">
        <f>SUM(F39:F48)-F49</f>
        <v>0</v>
      </c>
    </row>
    <row r="52" spans="1:7" ht="17.649999999999999">
      <c r="B52" s="37" t="s">
        <v>116</v>
      </c>
    </row>
    <row r="54" spans="1:7" ht="13.15">
      <c r="B54" s="74" t="s">
        <v>117</v>
      </c>
    </row>
    <row r="56" spans="1:7" ht="13.15">
      <c r="B56" s="1380" t="str">
        <f>B37</f>
        <v>Age group</v>
      </c>
      <c r="C56" s="1434" t="str">
        <f>C37</f>
        <v>Year</v>
      </c>
      <c r="D56" s="1434"/>
      <c r="E56" s="1434"/>
      <c r="F56" s="1434"/>
    </row>
    <row r="57" spans="1:7" ht="13.15">
      <c r="B57" s="1381"/>
      <c r="C57" s="8" t="str">
        <f>Calc_PRIM_retirement_rates!C74</f>
        <v>2014/15</v>
      </c>
      <c r="D57" s="8" t="str">
        <f>Calc_PRIM_retirement_rates!D74</f>
        <v>2015/16</v>
      </c>
      <c r="E57" s="8" t="str">
        <f>Calc_PRIM_retirement_rates!E74</f>
        <v>2016/17</v>
      </c>
      <c r="F57" s="8" t="str">
        <f>Calc_PRIM_retirement_rates!F74</f>
        <v>2017/18</v>
      </c>
    </row>
    <row r="58" spans="1:7" ht="13.15">
      <c r="B58" s="8" t="str">
        <f t="shared" ref="B58:B68" si="0">B39</f>
        <v>20-24</v>
      </c>
      <c r="C58" s="293">
        <f>RAW_DATA_INPUTS!C217</f>
        <v>0</v>
      </c>
      <c r="D58" s="293">
        <f>RAW_DATA_INPUTS!D217</f>
        <v>0</v>
      </c>
      <c r="E58" s="293">
        <f>RAW_DATA_INPUTS!E217</f>
        <v>0</v>
      </c>
      <c r="F58" s="293">
        <f>RAW_DATA_INPUTS!F217</f>
        <v>0</v>
      </c>
    </row>
    <row r="59" spans="1:7" ht="13.15">
      <c r="B59" s="8" t="str">
        <f t="shared" si="0"/>
        <v>25-29</v>
      </c>
      <c r="C59" s="293">
        <f>RAW_DATA_INPUTS!C218</f>
        <v>1.004</v>
      </c>
      <c r="D59" s="293">
        <f>RAW_DATA_INPUTS!D218</f>
        <v>1.0169999999999999</v>
      </c>
      <c r="E59" s="293">
        <f>RAW_DATA_INPUTS!E218</f>
        <v>2.0339999999999998</v>
      </c>
      <c r="F59" s="293">
        <f>RAW_DATA_INPUTS!F218</f>
        <v>0</v>
      </c>
    </row>
    <row r="60" spans="1:7" ht="13.15">
      <c r="B60" s="8" t="str">
        <f t="shared" si="0"/>
        <v>30-34</v>
      </c>
      <c r="C60" s="293">
        <f>RAW_DATA_INPUTS!C219</f>
        <v>6.077</v>
      </c>
      <c r="D60" s="293">
        <f>RAW_DATA_INPUTS!D219</f>
        <v>1.0169999999999999</v>
      </c>
      <c r="E60" s="293">
        <f>RAW_DATA_INPUTS!E219</f>
        <v>4.0519999999999996</v>
      </c>
      <c r="F60" s="293">
        <f>RAW_DATA_INPUTS!F219</f>
        <v>1.002</v>
      </c>
    </row>
    <row r="61" spans="1:7" ht="13.15">
      <c r="B61" s="8" t="str">
        <f t="shared" si="0"/>
        <v>35-39</v>
      </c>
      <c r="C61" s="293">
        <f>RAW_DATA_INPUTS!C220</f>
        <v>5.0739999999999998</v>
      </c>
      <c r="D61" s="293">
        <f>RAW_DATA_INPUTS!D220</f>
        <v>1.0169999999999999</v>
      </c>
      <c r="E61" s="293">
        <f>RAW_DATA_INPUTS!E220</f>
        <v>3.0350000000000001</v>
      </c>
      <c r="F61" s="293">
        <f>RAW_DATA_INPUTS!F220</f>
        <v>3.0070000000000001</v>
      </c>
    </row>
    <row r="62" spans="1:7" ht="13.15">
      <c r="B62" s="8" t="str">
        <f t="shared" si="0"/>
        <v>40-44</v>
      </c>
      <c r="C62" s="293">
        <f>RAW_DATA_INPUTS!C221</f>
        <v>10.069000000000001</v>
      </c>
      <c r="D62" s="293">
        <f>RAW_DATA_INPUTS!D221</f>
        <v>9.1150000000000002</v>
      </c>
      <c r="E62" s="293">
        <f>RAW_DATA_INPUTS!E221</f>
        <v>5.085</v>
      </c>
      <c r="F62" s="293">
        <f>RAW_DATA_INPUTS!F221</f>
        <v>0</v>
      </c>
    </row>
    <row r="63" spans="1:7" ht="13.15">
      <c r="B63" s="8" t="str">
        <f t="shared" si="0"/>
        <v>45-49</v>
      </c>
      <c r="C63" s="293">
        <f>RAW_DATA_INPUTS!C222</f>
        <v>22.213000000000001</v>
      </c>
      <c r="D63" s="293">
        <f>RAW_DATA_INPUTS!D222</f>
        <v>19.22</v>
      </c>
      <c r="E63" s="293">
        <f>RAW_DATA_INPUTS!E222</f>
        <v>8.1039999999999992</v>
      </c>
      <c r="F63" s="293">
        <f>RAW_DATA_INPUTS!F222</f>
        <v>9.0530000000000008</v>
      </c>
    </row>
    <row r="64" spans="1:7" ht="13.15">
      <c r="B64" s="8" t="str">
        <f t="shared" si="0"/>
        <v>50-54</v>
      </c>
      <c r="C64" s="293">
        <f>RAW_DATA_INPUTS!C223</f>
        <v>378.62400000000002</v>
      </c>
      <c r="D64" s="293">
        <f>RAW_DATA_INPUTS!D223</f>
        <v>283.21199999999999</v>
      </c>
      <c r="E64" s="293">
        <f>RAW_DATA_INPUTS!E223</f>
        <v>239.44800000000001</v>
      </c>
      <c r="F64" s="293">
        <f>RAW_DATA_INPUTS!F223</f>
        <v>139.71100000000001</v>
      </c>
    </row>
    <row r="65" spans="1:6" ht="13.15">
      <c r="B65" s="8" t="str">
        <f t="shared" si="0"/>
        <v>55-59</v>
      </c>
      <c r="C65" s="293">
        <f>RAW_DATA_INPUTS!C224</f>
        <v>1394.0889999999999</v>
      </c>
      <c r="D65" s="293">
        <f>RAW_DATA_INPUTS!D224</f>
        <v>1225.0050000000001</v>
      </c>
      <c r="E65" s="293">
        <f>RAW_DATA_INPUTS!E224</f>
        <v>1059.25</v>
      </c>
      <c r="F65" s="293">
        <f>RAW_DATA_INPUTS!F224</f>
        <v>756.17100000000005</v>
      </c>
    </row>
    <row r="66" spans="1:6" ht="13.15">
      <c r="B66" s="8" t="str">
        <f t="shared" si="0"/>
        <v>60-64</v>
      </c>
      <c r="C66" s="293">
        <f>RAW_DATA_INPUTS!C225</f>
        <v>737.69100000000003</v>
      </c>
      <c r="D66" s="293">
        <f>RAW_DATA_INPUTS!D225</f>
        <v>686.553</v>
      </c>
      <c r="E66" s="293">
        <f>RAW_DATA_INPUTS!E225</f>
        <v>544.18299999999999</v>
      </c>
      <c r="F66" s="293">
        <f>RAW_DATA_INPUTS!F225</f>
        <v>476.63600000000002</v>
      </c>
    </row>
    <row r="67" spans="1:6" ht="13.15">
      <c r="B67" s="8" t="str">
        <f t="shared" si="0"/>
        <v>65 plus</v>
      </c>
      <c r="C67" s="293">
        <f>RAW_DATA_INPUTS!C226</f>
        <v>188.95599999999999</v>
      </c>
      <c r="D67" s="293">
        <f>RAW_DATA_INPUTS!D226</f>
        <v>198.5</v>
      </c>
      <c r="E67" s="293">
        <f>RAW_DATA_INPUTS!E226</f>
        <v>166.041</v>
      </c>
      <c r="F67" s="293">
        <f>RAW_DATA_INPUTS!F226</f>
        <v>144.82300000000001</v>
      </c>
    </row>
    <row r="68" spans="1:6" ht="13.15">
      <c r="B68" s="8" t="str">
        <f t="shared" si="0"/>
        <v>Total</v>
      </c>
      <c r="C68" s="293">
        <f>RAW_DATA_INPUTS!C227</f>
        <v>2743.7970000000005</v>
      </c>
      <c r="D68" s="293">
        <f>RAW_DATA_INPUTS!D227</f>
        <v>2424.6559999999999</v>
      </c>
      <c r="E68" s="293">
        <f>RAW_DATA_INPUTS!E227</f>
        <v>2031.232</v>
      </c>
      <c r="F68" s="293">
        <f>RAW_DATA_INPUTS!F227</f>
        <v>1530.4030000000002</v>
      </c>
    </row>
    <row r="69" spans="1:6">
      <c r="A69" s="1080">
        <f>SUM(C69:F69)</f>
        <v>0</v>
      </c>
      <c r="B69" s="1080"/>
      <c r="C69" s="1080">
        <f>SUM(C58:C67)-C68</f>
        <v>0</v>
      </c>
      <c r="D69" s="1080">
        <f>SUM(D58:D67)-D68</f>
        <v>0</v>
      </c>
      <c r="E69" s="1080">
        <f>SUM(E58:E67)-E68</f>
        <v>0</v>
      </c>
      <c r="F69" s="1080">
        <f>SUM(F58:F67)-F68</f>
        <v>0</v>
      </c>
    </row>
    <row r="71" spans="1:6" ht="13.15">
      <c r="B71" s="74" t="s">
        <v>118</v>
      </c>
    </row>
    <row r="73" spans="1:6" ht="13.15">
      <c r="B73" s="1380" t="str">
        <f>B56</f>
        <v>Age group</v>
      </c>
      <c r="C73" s="1434" t="str">
        <f>C56</f>
        <v>Year</v>
      </c>
      <c r="D73" s="1434"/>
      <c r="E73" s="1434"/>
      <c r="F73" s="1434"/>
    </row>
    <row r="74" spans="1:6" ht="13.15">
      <c r="B74" s="1381"/>
      <c r="C74" s="8" t="str">
        <f>C57</f>
        <v>2014/15</v>
      </c>
      <c r="D74" s="8" t="str">
        <f>D57</f>
        <v>2015/16</v>
      </c>
      <c r="E74" s="8" t="str">
        <f>E57</f>
        <v>2016/17</v>
      </c>
      <c r="F74" s="8" t="str">
        <f>F57</f>
        <v>2017/18</v>
      </c>
    </row>
    <row r="75" spans="1:6" ht="13.15">
      <c r="B75" s="8" t="str">
        <f t="shared" ref="B75:B85" si="1">B58</f>
        <v>20-24</v>
      </c>
      <c r="C75" s="293">
        <f>RAW_DATA_INPUTS!C234</f>
        <v>0</v>
      </c>
      <c r="D75" s="293">
        <f>RAW_DATA_INPUTS!D234</f>
        <v>0</v>
      </c>
      <c r="E75" s="293">
        <f>RAW_DATA_INPUTS!E234</f>
        <v>0</v>
      </c>
      <c r="F75" s="293">
        <f>RAW_DATA_INPUTS!F234</f>
        <v>0</v>
      </c>
    </row>
    <row r="76" spans="1:6" ht="13.15">
      <c r="B76" s="8" t="str">
        <f t="shared" si="1"/>
        <v>25-29</v>
      </c>
      <c r="C76" s="293">
        <f>RAW_DATA_INPUTS!C235</f>
        <v>0</v>
      </c>
      <c r="D76" s="293">
        <f>RAW_DATA_INPUTS!D235</f>
        <v>2.0070000000000001</v>
      </c>
      <c r="E76" s="293">
        <f>RAW_DATA_INPUTS!E235</f>
        <v>1.0009999999999999</v>
      </c>
      <c r="F76" s="293">
        <f>RAW_DATA_INPUTS!F235</f>
        <v>0</v>
      </c>
    </row>
    <row r="77" spans="1:6" ht="13.15">
      <c r="B77" s="8" t="str">
        <f t="shared" si="1"/>
        <v>30-34</v>
      </c>
      <c r="C77" s="293">
        <f>RAW_DATA_INPUTS!C236</f>
        <v>6.0439999999999996</v>
      </c>
      <c r="D77" s="293">
        <f>RAW_DATA_INPUTS!D236</f>
        <v>6.1050000000000004</v>
      </c>
      <c r="E77" s="293">
        <f>RAW_DATA_INPUTS!E236</f>
        <v>1.0169999999999999</v>
      </c>
      <c r="F77" s="293">
        <f>RAW_DATA_INPUTS!F236</f>
        <v>0</v>
      </c>
    </row>
    <row r="78" spans="1:6" ht="13.15">
      <c r="B78" s="8" t="str">
        <f t="shared" si="1"/>
        <v>35-39</v>
      </c>
      <c r="C78" s="293">
        <f>RAW_DATA_INPUTS!C237</f>
        <v>15.143000000000001</v>
      </c>
      <c r="D78" s="293">
        <f>RAW_DATA_INPUTS!D237</f>
        <v>9.1289999999999996</v>
      </c>
      <c r="E78" s="293">
        <f>RAW_DATA_INPUTS!E237</f>
        <v>6.0549999999999997</v>
      </c>
      <c r="F78" s="293">
        <f>RAW_DATA_INPUTS!F237</f>
        <v>4.0229999999999997</v>
      </c>
    </row>
    <row r="79" spans="1:6" ht="13.15">
      <c r="B79" s="8" t="str">
        <f t="shared" si="1"/>
        <v>40-44</v>
      </c>
      <c r="C79" s="293">
        <f>RAW_DATA_INPUTS!C238</f>
        <v>20.183</v>
      </c>
      <c r="D79" s="293">
        <f>RAW_DATA_INPUTS!D238</f>
        <v>21.241</v>
      </c>
      <c r="E79" s="293">
        <f>RAW_DATA_INPUTS!E238</f>
        <v>9.09</v>
      </c>
      <c r="F79" s="293">
        <f>RAW_DATA_INPUTS!F238</f>
        <v>9.0399999999999991</v>
      </c>
    </row>
    <row r="80" spans="1:6" ht="13.15">
      <c r="B80" s="8" t="str">
        <f t="shared" si="1"/>
        <v>45-49</v>
      </c>
      <c r="C80" s="293">
        <f>RAW_DATA_INPUTS!C239</f>
        <v>25.234999999999999</v>
      </c>
      <c r="D80" s="293">
        <f>RAW_DATA_INPUTS!D239</f>
        <v>31.388000000000002</v>
      </c>
      <c r="E80" s="293">
        <f>RAW_DATA_INPUTS!E239</f>
        <v>26.298999999999999</v>
      </c>
      <c r="F80" s="293">
        <f>RAW_DATA_INPUTS!F239</f>
        <v>17.094999999999999</v>
      </c>
    </row>
    <row r="81" spans="1:6" ht="13.15">
      <c r="B81" s="8" t="str">
        <f t="shared" si="1"/>
        <v>50-54</v>
      </c>
      <c r="C81" s="293">
        <f>RAW_DATA_INPUTS!C240</f>
        <v>534.13800000000003</v>
      </c>
      <c r="D81" s="293">
        <f>RAW_DATA_INPUTS!D240</f>
        <v>426.96499999999997</v>
      </c>
      <c r="E81" s="293">
        <f>RAW_DATA_INPUTS!E240</f>
        <v>283.238</v>
      </c>
      <c r="F81" s="293">
        <f>RAW_DATA_INPUTS!F240</f>
        <v>197.024</v>
      </c>
    </row>
    <row r="82" spans="1:6" ht="13.15">
      <c r="B82" s="8" t="str">
        <f t="shared" si="1"/>
        <v>55-59</v>
      </c>
      <c r="C82" s="293">
        <f>RAW_DATA_INPUTS!C241</f>
        <v>2121.0740000000001</v>
      </c>
      <c r="D82" s="293">
        <f>RAW_DATA_INPUTS!D241</f>
        <v>1827.499</v>
      </c>
      <c r="E82" s="293">
        <f>RAW_DATA_INPUTS!E241</f>
        <v>1463.6279999999999</v>
      </c>
      <c r="F82" s="293">
        <f>RAW_DATA_INPUTS!F241</f>
        <v>981.29300000000001</v>
      </c>
    </row>
    <row r="83" spans="1:6" ht="13.15">
      <c r="B83" s="8" t="str">
        <f t="shared" si="1"/>
        <v>60-64</v>
      </c>
      <c r="C83" s="293">
        <f>RAW_DATA_INPUTS!C242</f>
        <v>1008.373</v>
      </c>
      <c r="D83" s="293">
        <f>RAW_DATA_INPUTS!D242</f>
        <v>972.74800000000005</v>
      </c>
      <c r="E83" s="293">
        <f>RAW_DATA_INPUTS!E242</f>
        <v>809.44500000000005</v>
      </c>
      <c r="F83" s="293">
        <f>RAW_DATA_INPUTS!F242</f>
        <v>667.64099999999996</v>
      </c>
    </row>
    <row r="84" spans="1:6" ht="13.15">
      <c r="B84" s="8" t="str">
        <f t="shared" si="1"/>
        <v>65 plus</v>
      </c>
      <c r="C84" s="293">
        <f>RAW_DATA_INPUTS!C243</f>
        <v>148.566</v>
      </c>
      <c r="D84" s="293">
        <f>RAW_DATA_INPUTS!D243</f>
        <v>158.053</v>
      </c>
      <c r="E84" s="293">
        <f>RAW_DATA_INPUTS!E243</f>
        <v>150.881</v>
      </c>
      <c r="F84" s="293">
        <f>RAW_DATA_INPUTS!F243</f>
        <v>133.76</v>
      </c>
    </row>
    <row r="85" spans="1:6" ht="13.15">
      <c r="B85" s="8" t="str">
        <f t="shared" si="1"/>
        <v>Total</v>
      </c>
      <c r="C85" s="293">
        <f>RAW_DATA_INPUTS!C244</f>
        <v>3878.7559999999999</v>
      </c>
      <c r="D85" s="293">
        <f>RAW_DATA_INPUTS!D244</f>
        <v>3455.1349999999998</v>
      </c>
      <c r="E85" s="293">
        <f>RAW_DATA_INPUTS!E244</f>
        <v>2750.654</v>
      </c>
      <c r="F85" s="293">
        <f>RAW_DATA_INPUTS!F244</f>
        <v>2009.876</v>
      </c>
    </row>
    <row r="86" spans="1:6">
      <c r="A86" s="1080">
        <f>SUM(C86:F86)</f>
        <v>0</v>
      </c>
      <c r="B86" s="1080"/>
      <c r="C86" s="1080">
        <f>SUM(C75:C84)-C85</f>
        <v>0</v>
      </c>
      <c r="D86" s="1080">
        <f>SUM(D75:D84)-D85</f>
        <v>0</v>
      </c>
      <c r="E86" s="1080">
        <f>SUM(E75:E84)-E85</f>
        <v>0</v>
      </c>
      <c r="F86" s="1080">
        <f>SUM(F75:F84)-F85</f>
        <v>0</v>
      </c>
    </row>
    <row r="88" spans="1:6" ht="13.15">
      <c r="B88" s="74" t="s">
        <v>119</v>
      </c>
    </row>
    <row r="90" spans="1:6" ht="13.15">
      <c r="B90" s="1346" t="str">
        <f>B73</f>
        <v>Age group</v>
      </c>
      <c r="C90" s="1434" t="str">
        <f>C73</f>
        <v>Year</v>
      </c>
      <c r="D90" s="1434"/>
      <c r="E90" s="1434"/>
      <c r="F90" s="1434"/>
    </row>
    <row r="91" spans="1:6" ht="13.15">
      <c r="B91" s="1346"/>
      <c r="C91" s="8" t="str">
        <f>C74</f>
        <v>2014/15</v>
      </c>
      <c r="D91" s="8" t="str">
        <f>D74</f>
        <v>2015/16</v>
      </c>
      <c r="E91" s="8" t="str">
        <f>E74</f>
        <v>2016/17</v>
      </c>
      <c r="F91" s="8" t="str">
        <f>F74</f>
        <v>2017/18</v>
      </c>
    </row>
    <row r="92" spans="1:6" ht="13.15">
      <c r="B92" s="8" t="str">
        <f t="shared" ref="B92:B102" si="2">B75</f>
        <v>20-24</v>
      </c>
      <c r="C92" s="159">
        <f t="shared" ref="C92:F102" si="3">C58/C22</f>
        <v>0</v>
      </c>
      <c r="D92" s="159">
        <f t="shared" si="3"/>
        <v>0</v>
      </c>
      <c r="E92" s="159">
        <f t="shared" si="3"/>
        <v>0</v>
      </c>
      <c r="F92" s="159">
        <f t="shared" si="3"/>
        <v>0</v>
      </c>
    </row>
    <row r="93" spans="1:6" ht="13.15">
      <c r="B93" s="8" t="str">
        <f t="shared" si="2"/>
        <v>25-29</v>
      </c>
      <c r="C93" s="159">
        <f t="shared" si="3"/>
        <v>8.8266467674428262E-5</v>
      </c>
      <c r="D93" s="159">
        <f t="shared" si="3"/>
        <v>9.2200340733294598E-5</v>
      </c>
      <c r="E93" s="159">
        <f t="shared" si="3"/>
        <v>1.9147643677224949E-4</v>
      </c>
      <c r="F93" s="159">
        <f t="shared" si="3"/>
        <v>0</v>
      </c>
    </row>
    <row r="94" spans="1:6" ht="13.15">
      <c r="B94" s="8" t="str">
        <f t="shared" si="2"/>
        <v>30-34</v>
      </c>
      <c r="C94" s="159">
        <f t="shared" si="3"/>
        <v>4.2924542228863741E-4</v>
      </c>
      <c r="D94" s="159">
        <f t="shared" si="3"/>
        <v>7.4279581185865843E-5</v>
      </c>
      <c r="E94" s="159">
        <f t="shared" si="3"/>
        <v>3.0871698834844785E-4</v>
      </c>
      <c r="F94" s="159">
        <f t="shared" si="3"/>
        <v>7.8181239093053938E-5</v>
      </c>
    </row>
    <row r="95" spans="1:6" ht="13.15">
      <c r="B95" s="8" t="str">
        <f t="shared" si="2"/>
        <v>35-39</v>
      </c>
      <c r="C95" s="159">
        <f t="shared" si="3"/>
        <v>4.0764312378998522E-4</v>
      </c>
      <c r="D95" s="159">
        <f t="shared" si="3"/>
        <v>8.0119001532896284E-5</v>
      </c>
      <c r="E95" s="159">
        <f t="shared" si="3"/>
        <v>2.3462444550165025E-4</v>
      </c>
      <c r="F95" s="159">
        <f t="shared" si="3"/>
        <v>2.3028617824961983E-4</v>
      </c>
    </row>
    <row r="96" spans="1:6" ht="13.15">
      <c r="B96" s="8" t="str">
        <f t="shared" si="2"/>
        <v>40-44</v>
      </c>
      <c r="C96" s="159">
        <f t="shared" si="3"/>
        <v>8.4902885736854849E-4</v>
      </c>
      <c r="D96" s="159">
        <f t="shared" si="3"/>
        <v>7.815425961721818E-4</v>
      </c>
      <c r="E96" s="159">
        <f t="shared" si="3"/>
        <v>4.5145444238717746E-4</v>
      </c>
      <c r="F96" s="159">
        <f t="shared" si="3"/>
        <v>0</v>
      </c>
    </row>
    <row r="97" spans="2:9" ht="13.15">
      <c r="B97" s="8" t="str">
        <f t="shared" si="2"/>
        <v>45-49</v>
      </c>
      <c r="C97" s="159">
        <f t="shared" si="3"/>
        <v>2.3505854929308889E-3</v>
      </c>
      <c r="D97" s="159">
        <f t="shared" si="3"/>
        <v>2.0050857403664342E-3</v>
      </c>
      <c r="E97" s="159">
        <f t="shared" si="3"/>
        <v>8.1821989114363785E-4</v>
      </c>
      <c r="F97" s="159">
        <f t="shared" si="3"/>
        <v>8.8868976618712645E-4</v>
      </c>
    </row>
    <row r="98" spans="2:9" ht="13.15">
      <c r="B98" s="8" t="str">
        <f t="shared" si="2"/>
        <v>50-54</v>
      </c>
      <c r="C98" s="159">
        <f t="shared" si="3"/>
        <v>4.5767416897695277E-2</v>
      </c>
      <c r="D98" s="159">
        <f t="shared" si="3"/>
        <v>3.5405469838305621E-2</v>
      </c>
      <c r="E98" s="159">
        <f t="shared" si="3"/>
        <v>3.0650285576772917E-2</v>
      </c>
      <c r="F98" s="159">
        <f t="shared" si="3"/>
        <v>1.8308282751456652E-2</v>
      </c>
    </row>
    <row r="99" spans="2:9" ht="13.15">
      <c r="B99" s="8" t="str">
        <f t="shared" si="2"/>
        <v>55-59</v>
      </c>
      <c r="C99" s="159">
        <f t="shared" si="3"/>
        <v>0.22971396011471124</v>
      </c>
      <c r="D99" s="159">
        <f t="shared" si="3"/>
        <v>0.21869821002047901</v>
      </c>
      <c r="E99" s="159">
        <f t="shared" si="3"/>
        <v>0.20067938283393202</v>
      </c>
      <c r="F99" s="159">
        <f t="shared" si="3"/>
        <v>0.15457553569468344</v>
      </c>
    </row>
    <row r="100" spans="2:9" ht="13.15">
      <c r="B100" s="8" t="str">
        <f t="shared" si="2"/>
        <v>60-64</v>
      </c>
      <c r="C100" s="159">
        <f t="shared" si="3"/>
        <v>0.34777633988869328</v>
      </c>
      <c r="D100" s="159">
        <f t="shared" si="3"/>
        <v>0.35494789674062521</v>
      </c>
      <c r="E100" s="159">
        <f t="shared" si="3"/>
        <v>0.31013074111708683</v>
      </c>
      <c r="F100" s="159">
        <f t="shared" si="3"/>
        <v>0.28604298482454338</v>
      </c>
    </row>
    <row r="101" spans="2:9" ht="13.15">
      <c r="B101" s="8" t="str">
        <f t="shared" si="2"/>
        <v>65 plus</v>
      </c>
      <c r="C101" s="159">
        <f t="shared" si="3"/>
        <v>0.38870957456218846</v>
      </c>
      <c r="D101" s="159">
        <f t="shared" si="3"/>
        <v>0.41355545184839498</v>
      </c>
      <c r="E101" s="159">
        <f t="shared" si="3"/>
        <v>0.37289623916958997</v>
      </c>
      <c r="F101" s="159">
        <f t="shared" si="3"/>
        <v>0.33967065622486003</v>
      </c>
    </row>
    <row r="102" spans="2:9" ht="13.15">
      <c r="B102" s="8" t="str">
        <f t="shared" si="2"/>
        <v>Total</v>
      </c>
      <c r="C102" s="159">
        <f t="shared" si="3"/>
        <v>3.4694173898800182E-2</v>
      </c>
      <c r="D102" s="159">
        <f t="shared" si="3"/>
        <v>3.1270193899871089E-2</v>
      </c>
      <c r="E102" s="159">
        <f t="shared" si="3"/>
        <v>2.6718670967526205E-2</v>
      </c>
      <c r="F102" s="159">
        <f t="shared" si="3"/>
        <v>2.0483624328764105E-2</v>
      </c>
    </row>
    <row r="104" spans="2:9" ht="13.15">
      <c r="B104" s="74" t="s">
        <v>120</v>
      </c>
    </row>
    <row r="106" spans="2:9" ht="13.15">
      <c r="B106" s="1346" t="str">
        <f>B90</f>
        <v>Age group</v>
      </c>
      <c r="C106" s="1434" t="str">
        <f>C90</f>
        <v>Year</v>
      </c>
      <c r="D106" s="1434"/>
      <c r="E106" s="1434"/>
      <c r="F106" s="1434"/>
    </row>
    <row r="107" spans="2:9" ht="13.15">
      <c r="B107" s="1346"/>
      <c r="C107" s="8" t="str">
        <f>C91</f>
        <v>2014/15</v>
      </c>
      <c r="D107" s="8" t="str">
        <f>D91</f>
        <v>2015/16</v>
      </c>
      <c r="E107" s="8" t="str">
        <f>E91</f>
        <v>2016/17</v>
      </c>
      <c r="F107" s="8" t="str">
        <f>F91</f>
        <v>2017/18</v>
      </c>
    </row>
    <row r="108" spans="2:9" ht="13.15">
      <c r="B108" s="8" t="str">
        <f>B92</f>
        <v>20-24</v>
      </c>
      <c r="C108" s="159">
        <f t="shared" ref="C108:F118" si="4">C75/C39</f>
        <v>0</v>
      </c>
      <c r="D108" s="159">
        <f t="shared" si="4"/>
        <v>0</v>
      </c>
      <c r="E108" s="159">
        <f t="shared" si="4"/>
        <v>0</v>
      </c>
      <c r="F108" s="159">
        <f t="shared" si="4"/>
        <v>0</v>
      </c>
      <c r="G108" s="5"/>
      <c r="H108" s="5"/>
      <c r="I108" s="5"/>
    </row>
    <row r="109" spans="2:9" ht="13.15">
      <c r="B109" s="8" t="str">
        <f t="shared" ref="B109:B118" si="5">B93</f>
        <v>25-29</v>
      </c>
      <c r="C109" s="159">
        <f t="shared" si="4"/>
        <v>0</v>
      </c>
      <c r="D109" s="159">
        <f t="shared" si="4"/>
        <v>8.5174751046340199E-5</v>
      </c>
      <c r="E109" s="159">
        <f t="shared" si="4"/>
        <v>4.38703174133605E-5</v>
      </c>
      <c r="F109" s="159">
        <f t="shared" si="4"/>
        <v>0</v>
      </c>
      <c r="G109" s="5"/>
      <c r="H109" s="5"/>
      <c r="I109" s="5"/>
    </row>
    <row r="110" spans="2:9" ht="13.15">
      <c r="B110" s="8" t="str">
        <f t="shared" si="5"/>
        <v>30-34</v>
      </c>
      <c r="C110" s="159">
        <f t="shared" si="4"/>
        <v>2.2573185542957753E-4</v>
      </c>
      <c r="D110" s="159">
        <f t="shared" si="4"/>
        <v>2.3536235991843395E-4</v>
      </c>
      <c r="E110" s="159">
        <f t="shared" si="4"/>
        <v>4.0026095282414994E-5</v>
      </c>
      <c r="F110" s="159">
        <f t="shared" si="4"/>
        <v>0</v>
      </c>
      <c r="G110" s="5"/>
      <c r="H110" s="5"/>
      <c r="I110" s="5"/>
    </row>
    <row r="111" spans="2:9" ht="13.15">
      <c r="B111" s="8" t="str">
        <f t="shared" si="5"/>
        <v>35-39</v>
      </c>
      <c r="C111" s="159">
        <f t="shared" si="4"/>
        <v>6.8637390294284115E-4</v>
      </c>
      <c r="D111" s="159">
        <f t="shared" si="4"/>
        <v>3.9873663949442515E-4</v>
      </c>
      <c r="E111" s="159">
        <f t="shared" si="4"/>
        <v>2.6038204044225466E-4</v>
      </c>
      <c r="F111" s="159">
        <f t="shared" si="4"/>
        <v>1.7229758855755569E-4</v>
      </c>
      <c r="G111" s="5"/>
      <c r="H111" s="5"/>
      <c r="I111" s="5"/>
    </row>
    <row r="112" spans="2:9" ht="13.15">
      <c r="B112" s="8" t="str">
        <f t="shared" si="5"/>
        <v>40-44</v>
      </c>
      <c r="C112" s="159">
        <f t="shared" si="4"/>
        <v>1.0972605726109451E-3</v>
      </c>
      <c r="D112" s="159">
        <f t="shared" si="4"/>
        <v>1.1384813780764751E-3</v>
      </c>
      <c r="E112" s="159">
        <f t="shared" si="4"/>
        <v>4.875905783982891E-4</v>
      </c>
      <c r="F112" s="159">
        <f t="shared" si="4"/>
        <v>4.8401663560893244E-4</v>
      </c>
      <c r="G112" s="5"/>
      <c r="H112" s="5"/>
      <c r="I112" s="5"/>
    </row>
    <row r="113" spans="2:9" ht="13.15">
      <c r="B113" s="8" t="str">
        <f t="shared" si="5"/>
        <v>45-49</v>
      </c>
      <c r="C113" s="159">
        <f t="shared" si="4"/>
        <v>1.8001517021046043E-3</v>
      </c>
      <c r="D113" s="159">
        <f t="shared" si="4"/>
        <v>2.2230396944460697E-3</v>
      </c>
      <c r="E113" s="159">
        <f t="shared" si="4"/>
        <v>1.7884930645314192E-3</v>
      </c>
      <c r="F113" s="159">
        <f t="shared" si="4"/>
        <v>1.1236075433075285E-3</v>
      </c>
      <c r="G113" s="5"/>
      <c r="H113" s="5"/>
      <c r="I113" s="5"/>
    </row>
    <row r="114" spans="2:9" ht="13.15">
      <c r="B114" s="8" t="str">
        <f t="shared" si="5"/>
        <v>50-54</v>
      </c>
      <c r="C114" s="159">
        <f t="shared" si="4"/>
        <v>4.3378352599092916E-2</v>
      </c>
      <c r="D114" s="159">
        <f t="shared" si="4"/>
        <v>3.5926732403671863E-2</v>
      </c>
      <c r="E114" s="159">
        <f t="shared" si="4"/>
        <v>2.4189035177428646E-2</v>
      </c>
      <c r="F114" s="159">
        <f t="shared" si="4"/>
        <v>1.7099785315347591E-2</v>
      </c>
      <c r="G114" s="5"/>
      <c r="H114" s="5"/>
      <c r="I114" s="5"/>
    </row>
    <row r="115" spans="2:9" ht="13.15">
      <c r="B115" s="8" t="str">
        <f t="shared" si="5"/>
        <v>55-59</v>
      </c>
      <c r="C115" s="159">
        <f t="shared" si="4"/>
        <v>0.22145730528333177</v>
      </c>
      <c r="D115" s="159">
        <f t="shared" si="4"/>
        <v>0.20720164137803734</v>
      </c>
      <c r="E115" s="159">
        <f t="shared" si="4"/>
        <v>0.18375667746762631</v>
      </c>
      <c r="F115" s="159">
        <f t="shared" si="4"/>
        <v>0.13470247740117494</v>
      </c>
      <c r="G115" s="5"/>
      <c r="H115" s="5"/>
      <c r="I115" s="5"/>
    </row>
    <row r="116" spans="2:9" ht="13.15">
      <c r="B116" s="8" t="str">
        <f t="shared" si="5"/>
        <v>60-64</v>
      </c>
      <c r="C116" s="159">
        <f t="shared" si="4"/>
        <v>0.35011614139737718</v>
      </c>
      <c r="D116" s="159">
        <f t="shared" si="4"/>
        <v>0.3580742174990153</v>
      </c>
      <c r="E116" s="159">
        <f t="shared" si="4"/>
        <v>0.31201310891018885</v>
      </c>
      <c r="F116" s="159">
        <f t="shared" si="4"/>
        <v>0.26696883422237505</v>
      </c>
      <c r="G116" s="5"/>
      <c r="H116" s="5"/>
      <c r="I116" s="5"/>
    </row>
    <row r="117" spans="2:9" ht="13.15">
      <c r="B117" s="8" t="str">
        <f t="shared" si="5"/>
        <v>65 plus</v>
      </c>
      <c r="C117" s="159">
        <f t="shared" si="4"/>
        <v>0.32953154112323663</v>
      </c>
      <c r="D117" s="159">
        <f t="shared" si="4"/>
        <v>0.32773672074582794</v>
      </c>
      <c r="E117" s="159">
        <f t="shared" si="4"/>
        <v>0.32693749485371554</v>
      </c>
      <c r="F117" s="159">
        <f t="shared" si="4"/>
        <v>0.28978913594048228</v>
      </c>
      <c r="G117" s="5"/>
      <c r="H117" s="5"/>
      <c r="I117" s="5"/>
    </row>
    <row r="118" spans="2:9" ht="13.15">
      <c r="B118" s="8" t="str">
        <f t="shared" si="5"/>
        <v>Total</v>
      </c>
      <c r="C118" s="159">
        <f t="shared" si="4"/>
        <v>2.8108866640655213E-2</v>
      </c>
      <c r="D118" s="159">
        <f t="shared" si="4"/>
        <v>2.5393184315242179E-2</v>
      </c>
      <c r="E118" s="159">
        <f t="shared" si="4"/>
        <v>2.0482875234648153E-2</v>
      </c>
      <c r="F118" s="159">
        <f t="shared" si="4"/>
        <v>1.5179898483868103E-2</v>
      </c>
      <c r="G118" s="5"/>
      <c r="H118" s="5"/>
      <c r="I118" s="5"/>
    </row>
    <row r="120" spans="2:9" ht="13.15">
      <c r="B120" s="74" t="s">
        <v>121</v>
      </c>
    </row>
    <row r="122" spans="2:9">
      <c r="B122" s="1346" t="str">
        <f>B106</f>
        <v>Age group</v>
      </c>
      <c r="C122" s="1380" t="str">
        <f>C107</f>
        <v>2014/15</v>
      </c>
      <c r="D122" s="1380" t="str">
        <f>D107</f>
        <v>2015/16</v>
      </c>
      <c r="E122" s="1380" t="str">
        <f>E107</f>
        <v>2016/17</v>
      </c>
      <c r="F122" s="1380" t="str">
        <f>F107</f>
        <v>2017/18</v>
      </c>
      <c r="G122" s="1432" t="s">
        <v>8</v>
      </c>
    </row>
    <row r="123" spans="2:9">
      <c r="B123" s="1346"/>
      <c r="C123" s="1381"/>
      <c r="D123" s="1381"/>
      <c r="E123" s="1381"/>
      <c r="F123" s="1381"/>
      <c r="G123" s="1433"/>
    </row>
    <row r="124" spans="2:9" ht="13.15">
      <c r="B124" s="137" t="str">
        <f>B108</f>
        <v>20-24</v>
      </c>
      <c r="C124" s="841">
        <f>C92*H$14</f>
        <v>0</v>
      </c>
      <c r="D124" s="841">
        <f t="shared" ref="D124:F134" si="6">D92*I$14</f>
        <v>0</v>
      </c>
      <c r="E124" s="841">
        <f t="shared" si="6"/>
        <v>0</v>
      </c>
      <c r="F124" s="841">
        <f t="shared" si="6"/>
        <v>0</v>
      </c>
      <c r="G124" s="839">
        <f>SUM(C124:F124)</f>
        <v>0</v>
      </c>
    </row>
    <row r="125" spans="2:9" ht="13.15">
      <c r="B125" s="137" t="str">
        <f t="shared" ref="B125:B132" si="7">B109</f>
        <v>25-29</v>
      </c>
      <c r="C125" s="841">
        <f t="shared" ref="C125:C134" si="8">C93*H$14</f>
        <v>8.8266467674428265E-6</v>
      </c>
      <c r="D125" s="841">
        <f t="shared" si="6"/>
        <v>1.8440068146658922E-5</v>
      </c>
      <c r="E125" s="841">
        <f t="shared" si="6"/>
        <v>5.7442931031674848E-5</v>
      </c>
      <c r="F125" s="841">
        <f t="shared" si="6"/>
        <v>0</v>
      </c>
      <c r="G125" s="839">
        <f t="shared" ref="G125:G134" si="9">SUM(C125:F125)</f>
        <v>8.4709645945776595E-5</v>
      </c>
    </row>
    <row r="126" spans="2:9" ht="13.15">
      <c r="B126" s="137" t="str">
        <f t="shared" si="7"/>
        <v>30-34</v>
      </c>
      <c r="C126" s="841">
        <f t="shared" si="8"/>
        <v>4.2924542228863742E-5</v>
      </c>
      <c r="D126" s="841">
        <f t="shared" si="6"/>
        <v>1.4855916237173169E-5</v>
      </c>
      <c r="E126" s="841">
        <f t="shared" si="6"/>
        <v>9.2615096504534351E-5</v>
      </c>
      <c r="F126" s="841">
        <f t="shared" si="6"/>
        <v>3.1272495637221574E-5</v>
      </c>
      <c r="G126" s="839">
        <f t="shared" si="9"/>
        <v>1.8166805060779284E-4</v>
      </c>
    </row>
    <row r="127" spans="2:9" ht="13.15">
      <c r="B127" s="137" t="str">
        <f t="shared" si="7"/>
        <v>35-39</v>
      </c>
      <c r="C127" s="841">
        <f t="shared" si="8"/>
        <v>4.0764312378998527E-5</v>
      </c>
      <c r="D127" s="841">
        <f t="shared" si="6"/>
        <v>1.6023800306579256E-5</v>
      </c>
      <c r="E127" s="841">
        <f t="shared" si="6"/>
        <v>7.0387333650495079E-5</v>
      </c>
      <c r="F127" s="841">
        <f t="shared" si="6"/>
        <v>9.2114471299847936E-5</v>
      </c>
      <c r="G127" s="839">
        <f t="shared" si="9"/>
        <v>2.1928991763592079E-4</v>
      </c>
    </row>
    <row r="128" spans="2:9" ht="13.15">
      <c r="B128" s="137" t="str">
        <f t="shared" si="7"/>
        <v>40-44</v>
      </c>
      <c r="C128" s="841">
        <f t="shared" si="8"/>
        <v>8.4902885736854854E-5</v>
      </c>
      <c r="D128" s="841">
        <f t="shared" si="6"/>
        <v>1.5630851923443637E-4</v>
      </c>
      <c r="E128" s="841">
        <f t="shared" si="6"/>
        <v>1.3543633271615322E-4</v>
      </c>
      <c r="F128" s="841">
        <f t="shared" si="6"/>
        <v>0</v>
      </c>
      <c r="G128" s="839">
        <f t="shared" si="9"/>
        <v>3.7664773768744447E-4</v>
      </c>
    </row>
    <row r="129" spans="2:7" ht="13.15">
      <c r="B129" s="137" t="str">
        <f t="shared" si="7"/>
        <v>45-49</v>
      </c>
      <c r="C129" s="841">
        <f t="shared" si="8"/>
        <v>2.3505854929308889E-4</v>
      </c>
      <c r="D129" s="841">
        <f t="shared" si="6"/>
        <v>4.0101714807328685E-4</v>
      </c>
      <c r="E129" s="841">
        <f t="shared" si="6"/>
        <v>2.4546596734309137E-4</v>
      </c>
      <c r="F129" s="841">
        <f t="shared" si="6"/>
        <v>3.5547590647485059E-4</v>
      </c>
      <c r="G129" s="839">
        <f t="shared" si="9"/>
        <v>1.2370175711843177E-3</v>
      </c>
    </row>
    <row r="130" spans="2:7" ht="13.15">
      <c r="B130" s="137" t="str">
        <f t="shared" si="7"/>
        <v>50-54</v>
      </c>
      <c r="C130" s="841">
        <f t="shared" si="8"/>
        <v>4.5767416897695276E-3</v>
      </c>
      <c r="D130" s="841">
        <f t="shared" si="6"/>
        <v>7.0810939676611249E-3</v>
      </c>
      <c r="E130" s="841">
        <f t="shared" si="6"/>
        <v>9.1950856730318754E-3</v>
      </c>
      <c r="F130" s="841">
        <f t="shared" si="6"/>
        <v>7.3233131005826617E-3</v>
      </c>
      <c r="G130" s="839">
        <f t="shared" si="9"/>
        <v>2.8176234431045191E-2</v>
      </c>
    </row>
    <row r="131" spans="2:7" ht="13.15">
      <c r="B131" s="137" t="str">
        <f t="shared" si="7"/>
        <v>55-59</v>
      </c>
      <c r="C131" s="841">
        <f t="shared" si="8"/>
        <v>2.2971396011471124E-2</v>
      </c>
      <c r="D131" s="841">
        <f t="shared" si="6"/>
        <v>4.3739642004095802E-2</v>
      </c>
      <c r="E131" s="841">
        <f t="shared" si="6"/>
        <v>6.0203814850179602E-2</v>
      </c>
      <c r="F131" s="841">
        <f t="shared" si="6"/>
        <v>6.1830214277873378E-2</v>
      </c>
      <c r="G131" s="839">
        <f t="shared" si="9"/>
        <v>0.18874506714361991</v>
      </c>
    </row>
    <row r="132" spans="2:7" ht="13.15">
      <c r="B132" s="137" t="str">
        <f t="shared" si="7"/>
        <v>60-64</v>
      </c>
      <c r="C132" s="841">
        <f t="shared" si="8"/>
        <v>3.4777633988869329E-2</v>
      </c>
      <c r="D132" s="841">
        <f t="shared" si="6"/>
        <v>7.098957934812504E-2</v>
      </c>
      <c r="E132" s="841">
        <f t="shared" si="6"/>
        <v>9.3039222335126043E-2</v>
      </c>
      <c r="F132" s="841">
        <f t="shared" si="6"/>
        <v>0.11441719392981736</v>
      </c>
      <c r="G132" s="839">
        <f t="shared" si="9"/>
        <v>0.31322362960193778</v>
      </c>
    </row>
    <row r="133" spans="2:7" ht="13.15">
      <c r="B133" s="137" t="str">
        <f>B117</f>
        <v>65 plus</v>
      </c>
      <c r="C133" s="841">
        <f t="shared" si="8"/>
        <v>3.8870957456218852E-2</v>
      </c>
      <c r="D133" s="841">
        <f t="shared" si="6"/>
        <v>8.2711090369678997E-2</v>
      </c>
      <c r="E133" s="841">
        <f t="shared" si="6"/>
        <v>0.11186887175087699</v>
      </c>
      <c r="F133" s="841">
        <f t="shared" si="6"/>
        <v>0.13586826248994402</v>
      </c>
      <c r="G133" s="839">
        <f t="shared" si="9"/>
        <v>0.36931918206671888</v>
      </c>
    </row>
    <row r="134" spans="2:7" ht="13.15">
      <c r="B134" s="137" t="str">
        <f>B118</f>
        <v>Total</v>
      </c>
      <c r="C134" s="841">
        <f t="shared" si="8"/>
        <v>3.4694173898800183E-3</v>
      </c>
      <c r="D134" s="841">
        <f t="shared" si="6"/>
        <v>6.254038779974218E-3</v>
      </c>
      <c r="E134" s="841">
        <f t="shared" si="6"/>
        <v>8.0156012902578618E-3</v>
      </c>
      <c r="F134" s="841">
        <f t="shared" si="6"/>
        <v>8.1934497315056427E-3</v>
      </c>
      <c r="G134" s="839">
        <f t="shared" si="9"/>
        <v>2.593250719161774E-2</v>
      </c>
    </row>
    <row r="136" spans="2:7" ht="13.15">
      <c r="B136" s="74" t="s">
        <v>122</v>
      </c>
    </row>
    <row r="138" spans="2:7">
      <c r="B138" s="1346" t="str">
        <f>B122</f>
        <v>Age group</v>
      </c>
      <c r="C138" s="1380" t="str">
        <f>C122</f>
        <v>2014/15</v>
      </c>
      <c r="D138" s="1380" t="str">
        <f>D122</f>
        <v>2015/16</v>
      </c>
      <c r="E138" s="1380" t="str">
        <f>E122</f>
        <v>2016/17</v>
      </c>
      <c r="F138" s="1380" t="str">
        <f>F122</f>
        <v>2017/18</v>
      </c>
      <c r="G138" s="1432" t="s">
        <v>8</v>
      </c>
    </row>
    <row r="139" spans="2:7">
      <c r="B139" s="1346"/>
      <c r="C139" s="1381"/>
      <c r="D139" s="1381"/>
      <c r="E139" s="1381"/>
      <c r="F139" s="1381"/>
      <c r="G139" s="1433"/>
    </row>
    <row r="140" spans="2:7" ht="13.15">
      <c r="B140" s="137" t="str">
        <f>B124</f>
        <v>20-24</v>
      </c>
      <c r="C140" s="841">
        <f>C108*H$14</f>
        <v>0</v>
      </c>
      <c r="D140" s="841">
        <f t="shared" ref="D140:F150" si="10">D108*I$14</f>
        <v>0</v>
      </c>
      <c r="E140" s="841">
        <f t="shared" si="10"/>
        <v>0</v>
      </c>
      <c r="F140" s="841">
        <f t="shared" si="10"/>
        <v>0</v>
      </c>
      <c r="G140" s="839">
        <f>SUM(C140:F140)</f>
        <v>0</v>
      </c>
    </row>
    <row r="141" spans="2:7" ht="13.15">
      <c r="B141" s="137" t="str">
        <f t="shared" ref="B141:B148" si="11">B125</f>
        <v>25-29</v>
      </c>
      <c r="C141" s="841">
        <f t="shared" ref="C141:C150" si="12">C109*H$14</f>
        <v>0</v>
      </c>
      <c r="D141" s="841">
        <f t="shared" si="10"/>
        <v>1.703495020926804E-5</v>
      </c>
      <c r="E141" s="841">
        <f t="shared" si="10"/>
        <v>1.3161095224008149E-5</v>
      </c>
      <c r="F141" s="841">
        <f t="shared" si="10"/>
        <v>0</v>
      </c>
      <c r="G141" s="839">
        <f t="shared" ref="G141:G150" si="13">SUM(C141:F141)</f>
        <v>3.0196045433276187E-5</v>
      </c>
    </row>
    <row r="142" spans="2:7" ht="13.15">
      <c r="B142" s="137" t="str">
        <f t="shared" si="11"/>
        <v>30-34</v>
      </c>
      <c r="C142" s="841">
        <f t="shared" si="12"/>
        <v>2.2573185542957753E-5</v>
      </c>
      <c r="D142" s="841">
        <f t="shared" si="10"/>
        <v>4.7072471983686793E-5</v>
      </c>
      <c r="E142" s="841">
        <f t="shared" si="10"/>
        <v>1.2007828584724498E-5</v>
      </c>
      <c r="F142" s="841">
        <f t="shared" si="10"/>
        <v>0</v>
      </c>
      <c r="G142" s="839">
        <f t="shared" si="13"/>
        <v>8.1653486111369039E-5</v>
      </c>
    </row>
    <row r="143" spans="2:7" ht="13.15">
      <c r="B143" s="137" t="str">
        <f t="shared" si="11"/>
        <v>35-39</v>
      </c>
      <c r="C143" s="841">
        <f t="shared" si="12"/>
        <v>6.8637390294284115E-5</v>
      </c>
      <c r="D143" s="841">
        <f t="shared" si="10"/>
        <v>7.974732789888504E-5</v>
      </c>
      <c r="E143" s="841">
        <f t="shared" si="10"/>
        <v>7.8114612132676393E-5</v>
      </c>
      <c r="F143" s="841">
        <f t="shared" si="10"/>
        <v>6.8919035423022272E-5</v>
      </c>
      <c r="G143" s="839">
        <f t="shared" si="13"/>
        <v>2.9541836574886781E-4</v>
      </c>
    </row>
    <row r="144" spans="2:7" ht="13.15">
      <c r="B144" s="137" t="str">
        <f t="shared" si="11"/>
        <v>40-44</v>
      </c>
      <c r="C144" s="841">
        <f t="shared" si="12"/>
        <v>1.0972605726109451E-4</v>
      </c>
      <c r="D144" s="841">
        <f t="shared" si="10"/>
        <v>2.2769627561529501E-4</v>
      </c>
      <c r="E144" s="841">
        <f t="shared" si="10"/>
        <v>1.4627717351948673E-4</v>
      </c>
      <c r="F144" s="841">
        <f t="shared" si="10"/>
        <v>1.9360665424357298E-4</v>
      </c>
      <c r="G144" s="839">
        <f t="shared" si="13"/>
        <v>6.7730616063944925E-4</v>
      </c>
    </row>
    <row r="145" spans="2:7" ht="13.15">
      <c r="B145" s="137" t="str">
        <f t="shared" si="11"/>
        <v>45-49</v>
      </c>
      <c r="C145" s="841">
        <f t="shared" si="12"/>
        <v>1.8001517021046045E-4</v>
      </c>
      <c r="D145" s="841">
        <f t="shared" si="10"/>
        <v>4.4460793888921395E-4</v>
      </c>
      <c r="E145" s="841">
        <f t="shared" si="10"/>
        <v>5.3654791935942579E-4</v>
      </c>
      <c r="F145" s="841">
        <f t="shared" si="10"/>
        <v>4.4944301732301141E-4</v>
      </c>
      <c r="G145" s="839">
        <f t="shared" si="13"/>
        <v>1.6106140457821116E-3</v>
      </c>
    </row>
    <row r="146" spans="2:7" ht="13.15">
      <c r="B146" s="137" t="str">
        <f t="shared" si="11"/>
        <v>50-54</v>
      </c>
      <c r="C146" s="841">
        <f t="shared" si="12"/>
        <v>4.337835259909292E-3</v>
      </c>
      <c r="D146" s="841">
        <f t="shared" si="10"/>
        <v>7.1853464807343729E-3</v>
      </c>
      <c r="E146" s="841">
        <f t="shared" si="10"/>
        <v>7.2567105532285936E-3</v>
      </c>
      <c r="F146" s="841">
        <f t="shared" si="10"/>
        <v>6.8399141261390366E-3</v>
      </c>
      <c r="G146" s="839">
        <f t="shared" si="13"/>
        <v>2.5619806420011295E-2</v>
      </c>
    </row>
    <row r="147" spans="2:7" ht="13.15">
      <c r="B147" s="137" t="str">
        <f t="shared" si="11"/>
        <v>55-59</v>
      </c>
      <c r="C147" s="841">
        <f t="shared" si="12"/>
        <v>2.2145730528333178E-2</v>
      </c>
      <c r="D147" s="841">
        <f t="shared" si="10"/>
        <v>4.1440328275607473E-2</v>
      </c>
      <c r="E147" s="841">
        <f t="shared" si="10"/>
        <v>5.5127003240287888E-2</v>
      </c>
      <c r="F147" s="841">
        <f t="shared" si="10"/>
        <v>5.3880990960469978E-2</v>
      </c>
      <c r="G147" s="839">
        <f t="shared" si="13"/>
        <v>0.17259405300469852</v>
      </c>
    </row>
    <row r="148" spans="2:7" ht="13.15">
      <c r="B148" s="137" t="str">
        <f t="shared" si="11"/>
        <v>60-64</v>
      </c>
      <c r="C148" s="841">
        <f t="shared" si="12"/>
        <v>3.5011614139737718E-2</v>
      </c>
      <c r="D148" s="841">
        <f t="shared" si="10"/>
        <v>7.1614843499803058E-2</v>
      </c>
      <c r="E148" s="841">
        <f t="shared" si="10"/>
        <v>9.3603932673056653E-2</v>
      </c>
      <c r="F148" s="841">
        <f t="shared" si="10"/>
        <v>0.10678753368895003</v>
      </c>
      <c r="G148" s="839">
        <f t="shared" si="13"/>
        <v>0.30701792400154748</v>
      </c>
    </row>
    <row r="149" spans="2:7" ht="13.15">
      <c r="B149" s="137" t="str">
        <f>B133</f>
        <v>65 plus</v>
      </c>
      <c r="C149" s="841">
        <f t="shared" si="12"/>
        <v>3.2953154112323663E-2</v>
      </c>
      <c r="D149" s="841">
        <f t="shared" si="10"/>
        <v>6.554734414916559E-2</v>
      </c>
      <c r="E149" s="841">
        <f t="shared" si="10"/>
        <v>9.8081248456114656E-2</v>
      </c>
      <c r="F149" s="841">
        <f t="shared" si="10"/>
        <v>0.11591565437619292</v>
      </c>
      <c r="G149" s="839">
        <f t="shared" si="13"/>
        <v>0.31249740109379687</v>
      </c>
    </row>
    <row r="150" spans="2:7" ht="13.15">
      <c r="B150" s="137" t="str">
        <f>B134</f>
        <v>Total</v>
      </c>
      <c r="C150" s="841">
        <f t="shared" si="12"/>
        <v>2.8108866640655216E-3</v>
      </c>
      <c r="D150" s="841">
        <f t="shared" si="10"/>
        <v>5.0786368630484358E-3</v>
      </c>
      <c r="E150" s="841">
        <f t="shared" si="10"/>
        <v>6.1448625703944453E-3</v>
      </c>
      <c r="F150" s="841">
        <f t="shared" si="10"/>
        <v>6.0719593935472417E-3</v>
      </c>
      <c r="G150" s="839">
        <f t="shared" si="13"/>
        <v>2.0106345491055645E-2</v>
      </c>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T150"/>
  <sheetViews>
    <sheetView showGridLines="0" zoomScale="90" zoomScaleNormal="90" workbookViewId="0"/>
  </sheetViews>
  <sheetFormatPr defaultRowHeight="12.75"/>
  <cols>
    <col min="2" max="7" width="12.7304687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4.65" customHeight="1">
      <c r="A5" s="1435" t="s">
        <v>1566</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9"/>
      <c r="C8" s="59"/>
      <c r="D8" s="280"/>
      <c r="E8" s="59"/>
      <c r="F8" s="59"/>
      <c r="G8" s="59"/>
      <c r="H8" s="59"/>
      <c r="I8" s="59"/>
      <c r="J8" s="59"/>
      <c r="K8" s="59"/>
      <c r="L8" s="59"/>
      <c r="M8" s="59"/>
      <c r="N8" s="59"/>
      <c r="O8" s="43"/>
    </row>
    <row r="9" spans="1:20" s="44" customFormat="1" ht="13.15">
      <c r="A9" s="52" t="s">
        <v>1305</v>
      </c>
      <c r="B9" s="59"/>
      <c r="C9" s="59"/>
      <c r="D9" s="280"/>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v>0.1</v>
      </c>
      <c r="I14" s="5">
        <v>0.2</v>
      </c>
      <c r="J14" s="5">
        <v>0.3</v>
      </c>
      <c r="K14" s="5">
        <v>0.4</v>
      </c>
    </row>
    <row r="16" spans="1:20" ht="17.649999999999999">
      <c r="B16" s="37" t="s">
        <v>1107</v>
      </c>
    </row>
    <row r="18" spans="2:6" ht="13.15">
      <c r="B18" s="74" t="str">
        <f>RAW_DATA_INPUTS!H121</f>
        <v xml:space="preserve">MALE PRIMARY Starting Stock figures </v>
      </c>
    </row>
    <row r="20" spans="2:6" ht="13.15">
      <c r="B20" s="1380" t="str">
        <f>RAW_DATA_INPUTS!B124</f>
        <v>Age group</v>
      </c>
      <c r="C20" s="1434" t="s">
        <v>70</v>
      </c>
      <c r="D20" s="1434"/>
      <c r="E20" s="1434"/>
      <c r="F20" s="1434"/>
    </row>
    <row r="21" spans="2:6" ht="13.15">
      <c r="B21" s="1381"/>
      <c r="C21" s="8" t="str">
        <f>RAW_DATA_INPUTS!C124</f>
        <v>2014/15</v>
      </c>
      <c r="D21" s="8" t="str">
        <f>RAW_DATA_INPUTS!D124</f>
        <v>2015/16</v>
      </c>
      <c r="E21" s="8" t="str">
        <f>RAW_DATA_INPUTS!E124</f>
        <v>2016/17</v>
      </c>
      <c r="F21" s="8" t="str">
        <f>RAW_DATA_INPUTS!F124</f>
        <v>2017/18</v>
      </c>
    </row>
    <row r="22" spans="2:6" ht="13.15">
      <c r="B22" s="8" t="str">
        <f>RAW_DATA_INPUTS!B125</f>
        <v>20-24</v>
      </c>
      <c r="C22" s="293">
        <f>RAW_DATA_INPUTS!I125</f>
        <v>2033.1990000000001</v>
      </c>
      <c r="D22" s="293">
        <f>RAW_DATA_INPUTS!J125</f>
        <v>2259.585</v>
      </c>
      <c r="E22" s="293">
        <f>RAW_DATA_INPUTS!K125</f>
        <v>2121.453</v>
      </c>
      <c r="F22" s="293">
        <f>RAW_DATA_INPUTS!L125</f>
        <v>1943.1469999999999</v>
      </c>
    </row>
    <row r="23" spans="2:6" ht="13.15">
      <c r="B23" s="8" t="str">
        <f>RAW_DATA_INPUTS!B126</f>
        <v>25-29</v>
      </c>
      <c r="C23" s="293">
        <f>RAW_DATA_INPUTS!I126</f>
        <v>6163.0119999999997</v>
      </c>
      <c r="D23" s="293">
        <f>RAW_DATA_INPUTS!J126</f>
        <v>6535.6480000000001</v>
      </c>
      <c r="E23" s="293">
        <f>RAW_DATA_INPUTS!K126</f>
        <v>6788.9790000000003</v>
      </c>
      <c r="F23" s="293">
        <f>RAW_DATA_INPUTS!L126</f>
        <v>6685.5739999999996</v>
      </c>
    </row>
    <row r="24" spans="2:6" ht="13.15">
      <c r="B24" s="8" t="str">
        <f>RAW_DATA_INPUTS!B127</f>
        <v>30-34</v>
      </c>
      <c r="C24" s="293">
        <f>RAW_DATA_INPUTS!I127</f>
        <v>5704.98</v>
      </c>
      <c r="D24" s="293">
        <f>RAW_DATA_INPUTS!J127</f>
        <v>5992.5230000000001</v>
      </c>
      <c r="E24" s="293">
        <f>RAW_DATA_INPUTS!K127</f>
        <v>6325.2839999999997</v>
      </c>
      <c r="F24" s="293">
        <f>RAW_DATA_INPUTS!L127</f>
        <v>6669.6729999999998</v>
      </c>
    </row>
    <row r="25" spans="2:6" ht="13.15">
      <c r="B25" s="8" t="str">
        <f>RAW_DATA_INPUTS!B128</f>
        <v>35-39</v>
      </c>
      <c r="C25" s="293">
        <f>RAW_DATA_INPUTS!I128</f>
        <v>4967.5919999999996</v>
      </c>
      <c r="D25" s="293">
        <f>RAW_DATA_INPUTS!J128</f>
        <v>5124.74</v>
      </c>
      <c r="E25" s="293">
        <f>RAW_DATA_INPUTS!K128</f>
        <v>5300.8050000000003</v>
      </c>
      <c r="F25" s="293">
        <f>RAW_DATA_INPUTS!L128</f>
        <v>5314.9709999999995</v>
      </c>
    </row>
    <row r="26" spans="2:6" ht="13.15">
      <c r="B26" s="8" t="str">
        <f>RAW_DATA_INPUTS!B129</f>
        <v>40-44</v>
      </c>
      <c r="C26" s="293">
        <f>RAW_DATA_INPUTS!I129</f>
        <v>4616.3469999999998</v>
      </c>
      <c r="D26" s="293">
        <f>RAW_DATA_INPUTS!J129</f>
        <v>4770.4719999999998</v>
      </c>
      <c r="E26" s="293">
        <f>RAW_DATA_INPUTS!K129</f>
        <v>4699.9049999999997</v>
      </c>
      <c r="F26" s="293">
        <f>RAW_DATA_INPUTS!L129</f>
        <v>4577.4070000000002</v>
      </c>
    </row>
    <row r="27" spans="2:6" ht="13.15">
      <c r="B27" s="8" t="str">
        <f>RAW_DATA_INPUTS!B130</f>
        <v>45-49</v>
      </c>
      <c r="C27" s="293">
        <f>RAW_DATA_INPUTS!I130</f>
        <v>3611.0360000000001</v>
      </c>
      <c r="D27" s="293">
        <f>RAW_DATA_INPUTS!J130</f>
        <v>3589.2890000000002</v>
      </c>
      <c r="E27" s="293">
        <f>RAW_DATA_INPUTS!K130</f>
        <v>3783.1260000000002</v>
      </c>
      <c r="F27" s="293">
        <f>RAW_DATA_INPUTS!L130</f>
        <v>3868.8710000000001</v>
      </c>
    </row>
    <row r="28" spans="2:6" ht="13.15">
      <c r="B28" s="8" t="str">
        <f>RAW_DATA_INPUTS!B131</f>
        <v>50-54</v>
      </c>
      <c r="C28" s="293">
        <f>RAW_DATA_INPUTS!I131</f>
        <v>2636.808</v>
      </c>
      <c r="D28" s="293">
        <f>RAW_DATA_INPUTS!J131</f>
        <v>2848.1370000000002</v>
      </c>
      <c r="E28" s="293">
        <f>RAW_DATA_INPUTS!K131</f>
        <v>2877.873</v>
      </c>
      <c r="F28" s="293">
        <f>RAW_DATA_INPUTS!L131</f>
        <v>2908.6559999999999</v>
      </c>
    </row>
    <row r="29" spans="2:6" ht="13.15">
      <c r="B29" s="8" t="str">
        <f>RAW_DATA_INPUTS!B132</f>
        <v>55-59</v>
      </c>
      <c r="C29" s="293">
        <f>RAW_DATA_INPUTS!I132</f>
        <v>1710.2339999999999</v>
      </c>
      <c r="D29" s="293">
        <f>RAW_DATA_INPUTS!J132</f>
        <v>1564.366</v>
      </c>
      <c r="E29" s="293">
        <f>RAW_DATA_INPUTS!K132</f>
        <v>1519.2349999999999</v>
      </c>
      <c r="F29" s="293">
        <f>RAW_DATA_INPUTS!L132</f>
        <v>1491.454</v>
      </c>
    </row>
    <row r="30" spans="2:6" ht="13.15">
      <c r="B30" s="8" t="str">
        <f>RAW_DATA_INPUTS!B133</f>
        <v>60-64</v>
      </c>
      <c r="C30" s="293">
        <f>RAW_DATA_INPUTS!I133</f>
        <v>645.21900000000005</v>
      </c>
      <c r="D30" s="293">
        <f>RAW_DATA_INPUTS!J133</f>
        <v>583.995</v>
      </c>
      <c r="E30" s="293">
        <f>RAW_DATA_INPUTS!K133</f>
        <v>570.43899999999996</v>
      </c>
      <c r="F30" s="293">
        <f>RAW_DATA_INPUTS!L133</f>
        <v>527.88900000000001</v>
      </c>
    </row>
    <row r="31" spans="2:6" ht="13.15">
      <c r="B31" s="8" t="str">
        <f>RAW_DATA_INPUTS!B134</f>
        <v>65 plus</v>
      </c>
      <c r="C31" s="293">
        <f>RAW_DATA_INPUTS!I134</f>
        <v>147.48599999999999</v>
      </c>
      <c r="D31" s="293">
        <f>RAW_DATA_INPUTS!J134</f>
        <v>158.78899999999999</v>
      </c>
      <c r="E31" s="293">
        <f>RAW_DATA_INPUTS!K134</f>
        <v>140.57599999999999</v>
      </c>
      <c r="F31" s="293">
        <f>RAW_DATA_INPUTS!L134</f>
        <v>142.21700000000001</v>
      </c>
    </row>
    <row r="32" spans="2:6" ht="13.15">
      <c r="B32" s="8" t="str">
        <f>RAW_DATA_INPUTS!B135</f>
        <v>Total</v>
      </c>
      <c r="C32" s="293">
        <f>RAW_DATA_INPUTS!I135</f>
        <v>32235.913</v>
      </c>
      <c r="D32" s="293">
        <f>RAW_DATA_INPUTS!J135</f>
        <v>33427.544000000002</v>
      </c>
      <c r="E32" s="293">
        <f>RAW_DATA_INPUTS!K135</f>
        <v>34127.674999999996</v>
      </c>
      <c r="F32" s="293">
        <f>RAW_DATA_INPUTS!L135</f>
        <v>34129.858999999997</v>
      </c>
    </row>
    <row r="33" spans="1:7">
      <c r="A33" s="1080">
        <f>SUM(C33:F33)</f>
        <v>0</v>
      </c>
      <c r="B33" s="1080"/>
      <c r="C33" s="1080">
        <f>SUM(C22:C31)-C32</f>
        <v>0</v>
      </c>
      <c r="D33" s="1080">
        <f>SUM(D22:D31)-D32</f>
        <v>0</v>
      </c>
      <c r="E33" s="1080">
        <f>SUM(E22:E31)-E32</f>
        <v>0</v>
      </c>
      <c r="F33" s="1080">
        <f>SUM(F22:F31)-F32</f>
        <v>0</v>
      </c>
    </row>
    <row r="35" spans="1:7" ht="13.15">
      <c r="B35" s="74" t="str">
        <f>RAW_DATA_INPUTS!H155</f>
        <v xml:space="preserve">FEMALE PRIMARY Starting Stock figures </v>
      </c>
    </row>
    <row r="37" spans="1:7" ht="13.15">
      <c r="B37" s="1380" t="str">
        <f>RAW_DATA_INPUTS!B141</f>
        <v>Age group</v>
      </c>
      <c r="C37" s="1434" t="str">
        <f>C20</f>
        <v>Year</v>
      </c>
      <c r="D37" s="1434"/>
      <c r="E37" s="1434"/>
      <c r="F37" s="1434"/>
    </row>
    <row r="38" spans="1:7" ht="13.15">
      <c r="B38" s="1381"/>
      <c r="C38" s="8" t="str">
        <f>C21</f>
        <v>2014/15</v>
      </c>
      <c r="D38" s="8" t="str">
        <f>D21</f>
        <v>2015/16</v>
      </c>
      <c r="E38" s="8" t="str">
        <f>E21</f>
        <v>2016/17</v>
      </c>
      <c r="F38" s="8" t="str">
        <f>F21</f>
        <v>2017/18</v>
      </c>
    </row>
    <row r="39" spans="1:7" ht="13.15">
      <c r="B39" s="8" t="str">
        <f>RAW_DATA_INPUTS!B159</f>
        <v>20-24</v>
      </c>
      <c r="C39" s="293">
        <f>RAW_DATA_INPUTS!I159</f>
        <v>15069.620999999999</v>
      </c>
      <c r="D39" s="293">
        <f>RAW_DATA_INPUTS!J159</f>
        <v>15980.407999999999</v>
      </c>
      <c r="E39" s="293">
        <f>RAW_DATA_INPUTS!K159</f>
        <v>15494.489</v>
      </c>
      <c r="F39" s="293">
        <f>RAW_DATA_INPUTS!L159</f>
        <v>14607.054</v>
      </c>
      <c r="G39" s="5"/>
    </row>
    <row r="40" spans="1:7" ht="13.15">
      <c r="B40" s="8" t="str">
        <f>RAW_DATA_INPUTS!B160</f>
        <v>25-29</v>
      </c>
      <c r="C40" s="293">
        <f>RAW_DATA_INPUTS!I160</f>
        <v>35259.934999999998</v>
      </c>
      <c r="D40" s="293">
        <f>RAW_DATA_INPUTS!J160</f>
        <v>36400.281999999999</v>
      </c>
      <c r="E40" s="293">
        <f>RAW_DATA_INPUTS!K160</f>
        <v>37317.269999999997</v>
      </c>
      <c r="F40" s="293">
        <f>RAW_DATA_INPUTS!L160</f>
        <v>36930.425000000003</v>
      </c>
      <c r="G40" s="5"/>
    </row>
    <row r="41" spans="1:7" ht="13.15">
      <c r="B41" s="8" t="str">
        <f>RAW_DATA_INPUTS!B161</f>
        <v>30-34</v>
      </c>
      <c r="C41" s="293">
        <f>RAW_DATA_INPUTS!I161</f>
        <v>33437.275999999998</v>
      </c>
      <c r="D41" s="293">
        <f>RAW_DATA_INPUTS!J161</f>
        <v>33532.652000000002</v>
      </c>
      <c r="E41" s="293">
        <f>RAW_DATA_INPUTS!K161</f>
        <v>33831.14</v>
      </c>
      <c r="F41" s="293">
        <f>RAW_DATA_INPUTS!L161</f>
        <v>34477.616999999998</v>
      </c>
      <c r="G41" s="5"/>
    </row>
    <row r="42" spans="1:7" ht="13.15">
      <c r="B42" s="8" t="str">
        <f>RAW_DATA_INPUTS!B162</f>
        <v>35-39</v>
      </c>
      <c r="C42" s="293">
        <f>RAW_DATA_INPUTS!I162</f>
        <v>29843.833999999999</v>
      </c>
      <c r="D42" s="293">
        <f>RAW_DATA_INPUTS!J162</f>
        <v>30498.368999999999</v>
      </c>
      <c r="E42" s="293">
        <f>RAW_DATA_INPUTS!K162</f>
        <v>31207.823</v>
      </c>
      <c r="F42" s="293">
        <f>RAW_DATA_INPUTS!L162</f>
        <v>31142.34</v>
      </c>
      <c r="G42" s="5"/>
    </row>
    <row r="43" spans="1:7" ht="13.15">
      <c r="B43" s="8" t="str">
        <f>RAW_DATA_INPUTS!B163</f>
        <v>40-44</v>
      </c>
      <c r="C43" s="293">
        <f>RAW_DATA_INPUTS!I163</f>
        <v>28149.198</v>
      </c>
      <c r="D43" s="293">
        <f>RAW_DATA_INPUTS!J163</f>
        <v>28883.213</v>
      </c>
      <c r="E43" s="293">
        <f>RAW_DATA_INPUTS!K163</f>
        <v>28883.945</v>
      </c>
      <c r="F43" s="293">
        <f>RAW_DATA_INPUTS!L163</f>
        <v>28677.062000000002</v>
      </c>
      <c r="G43" s="5"/>
    </row>
    <row r="44" spans="1:7" ht="13.15">
      <c r="B44" s="8" t="str">
        <f>RAW_DATA_INPUTS!B164</f>
        <v>45-49</v>
      </c>
      <c r="C44" s="293">
        <f>RAW_DATA_INPUTS!I164</f>
        <v>24166.555</v>
      </c>
      <c r="D44" s="293">
        <f>RAW_DATA_INPUTS!J164</f>
        <v>24185.579000000002</v>
      </c>
      <c r="E44" s="293">
        <f>RAW_DATA_INPUTS!K164</f>
        <v>24692.986000000001</v>
      </c>
      <c r="F44" s="293">
        <f>RAW_DATA_INPUTS!L164</f>
        <v>25242.519</v>
      </c>
      <c r="G44" s="5"/>
    </row>
    <row r="45" spans="1:7" ht="13.15">
      <c r="B45" s="8" t="str">
        <f>RAW_DATA_INPUTS!B165</f>
        <v>50-54</v>
      </c>
      <c r="C45" s="293">
        <f>RAW_DATA_INPUTS!I165</f>
        <v>18586.82</v>
      </c>
      <c r="D45" s="293">
        <f>RAW_DATA_INPUTS!J165</f>
        <v>19285.850999999999</v>
      </c>
      <c r="E45" s="293">
        <f>RAW_DATA_INPUTS!K165</f>
        <v>19913.25</v>
      </c>
      <c r="F45" s="293">
        <f>RAW_DATA_INPUTS!L165</f>
        <v>20341.769</v>
      </c>
      <c r="G45" s="5"/>
    </row>
    <row r="46" spans="1:7" ht="13.15">
      <c r="B46" s="8" t="str">
        <f>RAW_DATA_INPUTS!B166</f>
        <v>55-59</v>
      </c>
      <c r="C46" s="293">
        <f>RAW_DATA_INPUTS!I166</f>
        <v>14366.928</v>
      </c>
      <c r="D46" s="293">
        <f>RAW_DATA_INPUTS!J166</f>
        <v>13091.38</v>
      </c>
      <c r="E46" s="293">
        <f>RAW_DATA_INPUTS!K166</f>
        <v>12322.597</v>
      </c>
      <c r="F46" s="293">
        <f>RAW_DATA_INPUTS!L166</f>
        <v>11735.861000000001</v>
      </c>
      <c r="G46" s="5"/>
    </row>
    <row r="47" spans="1:7" ht="13.15">
      <c r="B47" s="8" t="str">
        <f>RAW_DATA_INPUTS!B167</f>
        <v>60-64</v>
      </c>
      <c r="C47" s="293">
        <f>RAW_DATA_INPUTS!I167</f>
        <v>4866.75</v>
      </c>
      <c r="D47" s="293">
        <f>RAW_DATA_INPUTS!J167</f>
        <v>4732.4470000000001</v>
      </c>
      <c r="E47" s="293">
        <f>RAW_DATA_INPUTS!K167</f>
        <v>4662.9620000000004</v>
      </c>
      <c r="F47" s="293">
        <f>RAW_DATA_INPUTS!L167</f>
        <v>4340.902</v>
      </c>
      <c r="G47" s="5"/>
    </row>
    <row r="48" spans="1:7" ht="13.15">
      <c r="B48" s="8" t="str">
        <f>RAW_DATA_INPUTS!B168</f>
        <v>65 plus</v>
      </c>
      <c r="C48" s="293">
        <f>RAW_DATA_INPUTS!I168</f>
        <v>786.35400000000004</v>
      </c>
      <c r="D48" s="293">
        <f>RAW_DATA_INPUTS!J168</f>
        <v>840.74599999999998</v>
      </c>
      <c r="E48" s="293">
        <f>RAW_DATA_INPUTS!K168</f>
        <v>829.40599999999995</v>
      </c>
      <c r="F48" s="293">
        <f>RAW_DATA_INPUTS!L168</f>
        <v>813.35500000000002</v>
      </c>
      <c r="G48" s="5"/>
    </row>
    <row r="49" spans="1:7" ht="13.15">
      <c r="B49" s="8" t="str">
        <f>RAW_DATA_INPUTS!B169</f>
        <v>Total</v>
      </c>
      <c r="C49" s="293">
        <f>RAW_DATA_INPUTS!I169</f>
        <v>204533.27100000001</v>
      </c>
      <c r="D49" s="293">
        <f>RAW_DATA_INPUTS!J169</f>
        <v>207430.927</v>
      </c>
      <c r="E49" s="293">
        <f>RAW_DATA_INPUTS!K169</f>
        <v>209155.86800000002</v>
      </c>
      <c r="F49" s="293">
        <f>RAW_DATA_INPUTS!L169</f>
        <v>208308.90400000001</v>
      </c>
      <c r="G49" s="5"/>
    </row>
    <row r="50" spans="1:7">
      <c r="A50" s="1080">
        <f>SUM(C50:F50)</f>
        <v>0</v>
      </c>
      <c r="B50" s="1080"/>
      <c r="C50" s="1080">
        <f>SUM(C39:C48)-C49</f>
        <v>0</v>
      </c>
      <c r="D50" s="1080">
        <f>SUM(D39:D48)-D49</f>
        <v>0</v>
      </c>
      <c r="E50" s="1080">
        <f>SUM(E39:E48)-E49</f>
        <v>0</v>
      </c>
      <c r="F50" s="1080">
        <f>SUM(F39:F48)-F49</f>
        <v>0</v>
      </c>
    </row>
    <row r="52" spans="1:7" ht="17.649999999999999">
      <c r="B52" s="37" t="s">
        <v>495</v>
      </c>
    </row>
    <row r="54" spans="1:7" ht="13.15">
      <c r="B54" s="74" t="s">
        <v>497</v>
      </c>
    </row>
    <row r="56" spans="1:7" ht="13.15">
      <c r="B56" s="1380" t="str">
        <f>B37</f>
        <v>Age group</v>
      </c>
      <c r="C56" s="1434" t="str">
        <f>C37</f>
        <v>Year</v>
      </c>
      <c r="D56" s="1434"/>
      <c r="E56" s="1434"/>
      <c r="F56" s="1434"/>
    </row>
    <row r="57" spans="1:7" ht="13.15">
      <c r="B57" s="1381"/>
      <c r="C57" s="8" t="str">
        <f>C91</f>
        <v>2014/15</v>
      </c>
      <c r="D57" s="8" t="str">
        <f>D91</f>
        <v>2015/16</v>
      </c>
      <c r="E57" s="8" t="str">
        <f>E91</f>
        <v>2016/17</v>
      </c>
      <c r="F57" s="8" t="str">
        <f>F91</f>
        <v>2017/18</v>
      </c>
    </row>
    <row r="58" spans="1:7" ht="13.15">
      <c r="B58" s="8" t="str">
        <f t="shared" ref="B58:B68" si="0">B39</f>
        <v>20-24</v>
      </c>
      <c r="C58" s="400">
        <f>RAW_DATA_INPUTS!I259</f>
        <v>1.016</v>
      </c>
      <c r="D58" s="400">
        <f>RAW_DATA_INPUTS!J259</f>
        <v>1.0009999999999999</v>
      </c>
      <c r="E58" s="400">
        <f>RAW_DATA_INPUTS!K259</f>
        <v>1.0169999999999999</v>
      </c>
      <c r="F58" s="400">
        <f>RAW_DATA_INPUTS!L259</f>
        <v>1.006</v>
      </c>
    </row>
    <row r="59" spans="1:7" ht="13.15">
      <c r="B59" s="8" t="str">
        <f t="shared" si="0"/>
        <v>25-29</v>
      </c>
      <c r="C59" s="400">
        <f>RAW_DATA_INPUTS!I260</f>
        <v>1.0009999999999999</v>
      </c>
      <c r="D59" s="400">
        <f>RAW_DATA_INPUTS!J260</f>
        <v>0</v>
      </c>
      <c r="E59" s="400">
        <f>RAW_DATA_INPUTS!K260</f>
        <v>0</v>
      </c>
      <c r="F59" s="400">
        <f>RAW_DATA_INPUTS!L260</f>
        <v>0</v>
      </c>
    </row>
    <row r="60" spans="1:7" ht="13.15">
      <c r="B60" s="8" t="str">
        <f t="shared" si="0"/>
        <v>30-34</v>
      </c>
      <c r="C60" s="400">
        <f>RAW_DATA_INPUTS!I261</f>
        <v>0</v>
      </c>
      <c r="D60" s="400">
        <f>RAW_DATA_INPUTS!J261</f>
        <v>3.024</v>
      </c>
      <c r="E60" s="400">
        <f>RAW_DATA_INPUTS!K261</f>
        <v>0</v>
      </c>
      <c r="F60" s="400">
        <f>RAW_DATA_INPUTS!L261</f>
        <v>3.0059999999999998</v>
      </c>
    </row>
    <row r="61" spans="1:7" ht="13.15">
      <c r="B61" s="8" t="str">
        <f t="shared" si="0"/>
        <v>35-39</v>
      </c>
      <c r="C61" s="400">
        <f>RAW_DATA_INPUTS!I262</f>
        <v>1.0009999999999999</v>
      </c>
      <c r="D61" s="400">
        <f>RAW_DATA_INPUTS!J262</f>
        <v>3.0449999999999999</v>
      </c>
      <c r="E61" s="400">
        <f>RAW_DATA_INPUTS!K262</f>
        <v>2.0009999999999999</v>
      </c>
      <c r="F61" s="400">
        <f>RAW_DATA_INPUTS!L262</f>
        <v>1.006</v>
      </c>
    </row>
    <row r="62" spans="1:7" ht="13.15">
      <c r="B62" s="8" t="str">
        <f t="shared" si="0"/>
        <v>40-44</v>
      </c>
      <c r="C62" s="400">
        <f>RAW_DATA_INPUTS!I263</f>
        <v>4.0030000000000001</v>
      </c>
      <c r="D62" s="400">
        <f>RAW_DATA_INPUTS!J263</f>
        <v>2.0019999999999998</v>
      </c>
      <c r="E62" s="400">
        <f>RAW_DATA_INPUTS!K263</f>
        <v>0</v>
      </c>
      <c r="F62" s="400">
        <f>RAW_DATA_INPUTS!L263</f>
        <v>3</v>
      </c>
    </row>
    <row r="63" spans="1:7" ht="13.15">
      <c r="B63" s="8" t="str">
        <f t="shared" si="0"/>
        <v>45-49</v>
      </c>
      <c r="C63" s="400">
        <f>RAW_DATA_INPUTS!I264</f>
        <v>4.0179999999999998</v>
      </c>
      <c r="D63" s="400">
        <f>RAW_DATA_INPUTS!J264</f>
        <v>3.024</v>
      </c>
      <c r="E63" s="400">
        <f>RAW_DATA_INPUTS!K264</f>
        <v>7.0049999999999999</v>
      </c>
      <c r="F63" s="400">
        <f>RAW_DATA_INPUTS!L264</f>
        <v>1</v>
      </c>
    </row>
    <row r="64" spans="1:7" ht="13.15">
      <c r="B64" s="8" t="str">
        <f t="shared" si="0"/>
        <v>50-54</v>
      </c>
      <c r="C64" s="400">
        <f>RAW_DATA_INPUTS!I265</f>
        <v>4.0030000000000001</v>
      </c>
      <c r="D64" s="400">
        <f>RAW_DATA_INPUTS!J265</f>
        <v>5.0259999999999998</v>
      </c>
      <c r="E64" s="400">
        <f>RAW_DATA_INPUTS!K265</f>
        <v>2.0009999999999999</v>
      </c>
      <c r="F64" s="400">
        <f>RAW_DATA_INPUTS!L265</f>
        <v>4.0060000000000002</v>
      </c>
    </row>
    <row r="65" spans="1:6" ht="13.15">
      <c r="B65" s="8" t="str">
        <f t="shared" si="0"/>
        <v>55-59</v>
      </c>
      <c r="C65" s="400">
        <f>RAW_DATA_INPUTS!I266</f>
        <v>0</v>
      </c>
      <c r="D65" s="400">
        <f>RAW_DATA_INPUTS!J266</f>
        <v>1.0009999999999999</v>
      </c>
      <c r="E65" s="400">
        <f>RAW_DATA_INPUTS!K266</f>
        <v>1.0009999999999999</v>
      </c>
      <c r="F65" s="400">
        <f>RAW_DATA_INPUTS!L266</f>
        <v>1.006</v>
      </c>
    </row>
    <row r="66" spans="1:6" ht="13.15">
      <c r="B66" s="8" t="str">
        <f t="shared" si="0"/>
        <v>60-64</v>
      </c>
      <c r="C66" s="400">
        <f>RAW_DATA_INPUTS!I267</f>
        <v>1.0009999999999999</v>
      </c>
      <c r="D66" s="400">
        <f>RAW_DATA_INPUTS!J267</f>
        <v>0</v>
      </c>
      <c r="E66" s="400">
        <f>RAW_DATA_INPUTS!K267</f>
        <v>0</v>
      </c>
      <c r="F66" s="400">
        <f>RAW_DATA_INPUTS!L267</f>
        <v>0</v>
      </c>
    </row>
    <row r="67" spans="1:6" ht="13.15">
      <c r="B67" s="8" t="str">
        <f t="shared" si="0"/>
        <v>65 plus</v>
      </c>
      <c r="C67" s="400">
        <f>RAW_DATA_INPUTS!I268</f>
        <v>0</v>
      </c>
      <c r="D67" s="400">
        <f>RAW_DATA_INPUTS!J268</f>
        <v>0</v>
      </c>
      <c r="E67" s="400">
        <f>RAW_DATA_INPUTS!K268</f>
        <v>0</v>
      </c>
      <c r="F67" s="400">
        <f>RAW_DATA_INPUTS!L268</f>
        <v>0</v>
      </c>
    </row>
    <row r="68" spans="1:6" ht="13.15">
      <c r="B68" s="8" t="str">
        <f t="shared" si="0"/>
        <v>Total</v>
      </c>
      <c r="C68" s="400">
        <f>RAW_DATA_INPUTS!I269</f>
        <v>16.042999999999999</v>
      </c>
      <c r="D68" s="400">
        <f>RAW_DATA_INPUTS!J269</f>
        <v>18.123000000000001</v>
      </c>
      <c r="E68" s="400">
        <f>RAW_DATA_INPUTS!K269</f>
        <v>13.024999999999999</v>
      </c>
      <c r="F68" s="400">
        <f>RAW_DATA_INPUTS!L269</f>
        <v>14.030000000000001</v>
      </c>
    </row>
    <row r="69" spans="1:6">
      <c r="A69" s="1080">
        <f>SUM(C69:F69)</f>
        <v>0</v>
      </c>
      <c r="B69" s="1080"/>
      <c r="C69" s="1080">
        <f>SUM(C58:C67)-C68</f>
        <v>0</v>
      </c>
      <c r="D69" s="1080">
        <f>SUM(D58:D67)-D68</f>
        <v>0</v>
      </c>
      <c r="E69" s="1080">
        <f>SUM(E58:E67)-E68</f>
        <v>0</v>
      </c>
      <c r="F69" s="1080">
        <f>SUM(F58:F67)-F68</f>
        <v>0</v>
      </c>
    </row>
    <row r="71" spans="1:6" ht="13.15">
      <c r="B71" s="74" t="s">
        <v>496</v>
      </c>
    </row>
    <row r="73" spans="1:6" ht="13.15">
      <c r="B73" s="1380" t="str">
        <f>B56</f>
        <v>Age group</v>
      </c>
      <c r="C73" s="1434" t="str">
        <f>C56</f>
        <v>Year</v>
      </c>
      <c r="D73" s="1434"/>
      <c r="E73" s="1434"/>
      <c r="F73" s="1434"/>
    </row>
    <row r="74" spans="1:6" ht="13.15">
      <c r="B74" s="1381"/>
      <c r="C74" s="8" t="str">
        <f>C57</f>
        <v>2014/15</v>
      </c>
      <c r="D74" s="8" t="str">
        <f>D57</f>
        <v>2015/16</v>
      </c>
      <c r="E74" s="8" t="str">
        <f>E57</f>
        <v>2016/17</v>
      </c>
      <c r="F74" s="8" t="str">
        <f>F57</f>
        <v>2017/18</v>
      </c>
    </row>
    <row r="75" spans="1:6" ht="13.15">
      <c r="B75" s="8" t="str">
        <f t="shared" ref="B75:B85" si="1">B58</f>
        <v>20-24</v>
      </c>
      <c r="C75" s="400">
        <f>RAW_DATA_INPUTS!I276</f>
        <v>2.0019999999999998</v>
      </c>
      <c r="D75" s="400">
        <f>RAW_DATA_INPUTS!J276</f>
        <v>3.024</v>
      </c>
      <c r="E75" s="400">
        <f>RAW_DATA_INPUTS!K276</f>
        <v>6.0369999999999999</v>
      </c>
      <c r="F75" s="400">
        <f>RAW_DATA_INPUTS!L276</f>
        <v>1</v>
      </c>
    </row>
    <row r="76" spans="1:6" ht="13.15">
      <c r="B76" s="8" t="str">
        <f t="shared" si="1"/>
        <v>25-29</v>
      </c>
      <c r="C76" s="400">
        <f>RAW_DATA_INPUTS!I277</f>
        <v>4.0179999999999998</v>
      </c>
      <c r="D76" s="400">
        <f>RAW_DATA_INPUTS!J277</f>
        <v>9.0090000000000003</v>
      </c>
      <c r="E76" s="400">
        <f>RAW_DATA_INPUTS!K277</f>
        <v>3.0179999999999998</v>
      </c>
      <c r="F76" s="400">
        <f>RAW_DATA_INPUTS!L277</f>
        <v>4.0060000000000002</v>
      </c>
    </row>
    <row r="77" spans="1:6" ht="13.15">
      <c r="B77" s="8" t="str">
        <f t="shared" si="1"/>
        <v>30-34</v>
      </c>
      <c r="C77" s="400">
        <f>RAW_DATA_INPUTS!I278</f>
        <v>8.0220000000000002</v>
      </c>
      <c r="D77" s="400">
        <f>RAW_DATA_INPUTS!J278</f>
        <v>10.031000000000001</v>
      </c>
      <c r="E77" s="400">
        <f>RAW_DATA_INPUTS!K278</f>
        <v>7.0049999999999999</v>
      </c>
      <c r="F77" s="400">
        <f>RAW_DATA_INPUTS!L278</f>
        <v>4.0119999999999996</v>
      </c>
    </row>
    <row r="78" spans="1:6" ht="13.15">
      <c r="B78" s="8" t="str">
        <f t="shared" si="1"/>
        <v>35-39</v>
      </c>
      <c r="C78" s="400">
        <f>RAW_DATA_INPUTS!I279</f>
        <v>8.0220000000000002</v>
      </c>
      <c r="D78" s="400">
        <f>RAW_DATA_INPUTS!J279</f>
        <v>11.053000000000001</v>
      </c>
      <c r="E78" s="400">
        <f>RAW_DATA_INPUTS!K279</f>
        <v>11.04</v>
      </c>
      <c r="F78" s="400">
        <f>RAW_DATA_INPUTS!L279</f>
        <v>6.0060000000000002</v>
      </c>
    </row>
    <row r="79" spans="1:6" ht="13.15">
      <c r="B79" s="8" t="str">
        <f t="shared" si="1"/>
        <v>40-44</v>
      </c>
      <c r="C79" s="400">
        <f>RAW_DATA_INPUTS!I280</f>
        <v>17.059999999999999</v>
      </c>
      <c r="D79" s="400">
        <f>RAW_DATA_INPUTS!J280</f>
        <v>12.096</v>
      </c>
      <c r="E79" s="400">
        <f>RAW_DATA_INPUTS!K280</f>
        <v>6.0369999999999999</v>
      </c>
      <c r="F79" s="400">
        <f>RAW_DATA_INPUTS!L280</f>
        <v>8.0310000000000006</v>
      </c>
    </row>
    <row r="80" spans="1:6" ht="13.15">
      <c r="B80" s="8" t="str">
        <f t="shared" si="1"/>
        <v>45-49</v>
      </c>
      <c r="C80" s="400">
        <f>RAW_DATA_INPUTS!I281</f>
        <v>17.03</v>
      </c>
      <c r="D80" s="400">
        <f>RAW_DATA_INPUTS!J281</f>
        <v>22.065999999999999</v>
      </c>
      <c r="E80" s="400">
        <f>RAW_DATA_INPUTS!K281</f>
        <v>14.058999999999999</v>
      </c>
      <c r="F80" s="400">
        <f>RAW_DATA_INPUTS!L281</f>
        <v>10.013</v>
      </c>
    </row>
    <row r="81" spans="1:6" ht="13.15">
      <c r="B81" s="8" t="str">
        <f t="shared" si="1"/>
        <v>50-54</v>
      </c>
      <c r="C81" s="400">
        <f>RAW_DATA_INPUTS!I282</f>
        <v>18.056000000000001</v>
      </c>
      <c r="D81" s="400">
        <f>RAW_DATA_INPUTS!J282</f>
        <v>13.076000000000001</v>
      </c>
      <c r="E81" s="400">
        <f>RAW_DATA_INPUTS!K282</f>
        <v>17.09</v>
      </c>
      <c r="F81" s="400">
        <f>RAW_DATA_INPUTS!L282</f>
        <v>9.0069999999999997</v>
      </c>
    </row>
    <row r="82" spans="1:6" ht="13.15">
      <c r="B82" s="8" t="str">
        <f t="shared" si="1"/>
        <v>55-59</v>
      </c>
      <c r="C82" s="400">
        <f>RAW_DATA_INPUTS!I283</f>
        <v>5.0190000000000001</v>
      </c>
      <c r="D82" s="400">
        <f>RAW_DATA_INPUTS!J283</f>
        <v>2.0019999999999998</v>
      </c>
      <c r="E82" s="400">
        <f>RAW_DATA_INPUTS!K283</f>
        <v>7.0869999999999997</v>
      </c>
      <c r="F82" s="400">
        <f>RAW_DATA_INPUTS!L283</f>
        <v>7.0069999999999997</v>
      </c>
    </row>
    <row r="83" spans="1:6" ht="13.15">
      <c r="B83" s="8" t="str">
        <f t="shared" si="1"/>
        <v>60-64</v>
      </c>
      <c r="C83" s="400">
        <f>RAW_DATA_INPUTS!I284</f>
        <v>2.0169999999999999</v>
      </c>
      <c r="D83" s="400">
        <f>RAW_DATA_INPUTS!J284</f>
        <v>3.024</v>
      </c>
      <c r="E83" s="400">
        <f>RAW_DATA_INPUTS!K284</f>
        <v>5.0199999999999996</v>
      </c>
      <c r="F83" s="400">
        <f>RAW_DATA_INPUTS!L284</f>
        <v>3</v>
      </c>
    </row>
    <row r="84" spans="1:6" ht="13.15">
      <c r="B84" s="8" t="str">
        <f t="shared" si="1"/>
        <v>65 plus</v>
      </c>
      <c r="C84" s="400">
        <f>RAW_DATA_INPUTS!I285</f>
        <v>0</v>
      </c>
      <c r="D84" s="400">
        <f>RAW_DATA_INPUTS!J285</f>
        <v>0</v>
      </c>
      <c r="E84" s="400">
        <f>RAW_DATA_INPUTS!K285</f>
        <v>0</v>
      </c>
      <c r="F84" s="400">
        <f>RAW_DATA_INPUTS!L285</f>
        <v>0</v>
      </c>
    </row>
    <row r="85" spans="1:6" ht="13.15">
      <c r="B85" s="8" t="str">
        <f t="shared" si="1"/>
        <v>Total</v>
      </c>
      <c r="C85" s="400">
        <f>RAW_DATA_INPUTS!I286</f>
        <v>81.245999999999995</v>
      </c>
      <c r="D85" s="400">
        <f>RAW_DATA_INPUTS!J286</f>
        <v>85.381000000000014</v>
      </c>
      <c r="E85" s="400">
        <f>RAW_DATA_INPUTS!K286</f>
        <v>76.393000000000001</v>
      </c>
      <c r="F85" s="400">
        <f>RAW_DATA_INPUTS!L286</f>
        <v>52.081999999999994</v>
      </c>
    </row>
    <row r="86" spans="1:6">
      <c r="A86" s="1080">
        <f>SUM(C86:F86)</f>
        <v>0</v>
      </c>
      <c r="B86" s="1080"/>
      <c r="C86" s="1080">
        <f>SUM(C75:C84)-C85</f>
        <v>0</v>
      </c>
      <c r="D86" s="1080">
        <f>SUM(D75:D84)-D85</f>
        <v>0</v>
      </c>
      <c r="E86" s="1080">
        <f>SUM(E75:E84)-E85</f>
        <v>0</v>
      </c>
      <c r="F86" s="1080">
        <f>SUM(F75:F84)-F85</f>
        <v>0</v>
      </c>
    </row>
    <row r="88" spans="1:6" ht="13.15">
      <c r="B88" s="74" t="s">
        <v>498</v>
      </c>
    </row>
    <row r="90" spans="1:6" ht="13.15">
      <c r="B90" s="1346" t="str">
        <f>B73</f>
        <v>Age group</v>
      </c>
      <c r="C90" s="1434" t="str">
        <f>C73</f>
        <v>Year</v>
      </c>
      <c r="D90" s="1434"/>
      <c r="E90" s="1434"/>
      <c r="F90" s="1434"/>
    </row>
    <row r="91" spans="1:6" ht="13.15">
      <c r="B91" s="1346"/>
      <c r="C91" s="8" t="str">
        <f>Calc_SEC_retirement_rates!C57</f>
        <v>2014/15</v>
      </c>
      <c r="D91" s="8" t="str">
        <f>Calc_SEC_retirement_rates!D57</f>
        <v>2015/16</v>
      </c>
      <c r="E91" s="8" t="str">
        <f>Calc_SEC_retirement_rates!E57</f>
        <v>2016/17</v>
      </c>
      <c r="F91" s="8" t="str">
        <f>Calc_SEC_retirement_rates!F57</f>
        <v>2017/18</v>
      </c>
    </row>
    <row r="92" spans="1:6" ht="13.15">
      <c r="B92" s="8" t="str">
        <f t="shared" ref="B92:B102" si="2">B75</f>
        <v>20-24</v>
      </c>
      <c r="C92" s="159">
        <f t="shared" ref="C92:F102" si="3">C58/C22</f>
        <v>4.9970514445462548E-4</v>
      </c>
      <c r="D92" s="159">
        <f t="shared" si="3"/>
        <v>4.4300170163990286E-4</v>
      </c>
      <c r="E92" s="159">
        <f t="shared" si="3"/>
        <v>4.7938841916365807E-4</v>
      </c>
      <c r="F92" s="159">
        <f t="shared" si="3"/>
        <v>5.1771687885682357E-4</v>
      </c>
    </row>
    <row r="93" spans="1:6" ht="13.15">
      <c r="B93" s="8" t="str">
        <f t="shared" si="2"/>
        <v>25-29</v>
      </c>
      <c r="C93" s="159">
        <f t="shared" si="3"/>
        <v>1.6242058266315235E-4</v>
      </c>
      <c r="D93" s="159">
        <f t="shared" si="3"/>
        <v>0</v>
      </c>
      <c r="E93" s="159">
        <f t="shared" si="3"/>
        <v>0</v>
      </c>
      <c r="F93" s="159">
        <f t="shared" si="3"/>
        <v>0</v>
      </c>
    </row>
    <row r="94" spans="1:6" ht="13.15">
      <c r="B94" s="8" t="str">
        <f t="shared" si="2"/>
        <v>30-34</v>
      </c>
      <c r="C94" s="159">
        <f t="shared" si="3"/>
        <v>0</v>
      </c>
      <c r="D94" s="159">
        <f t="shared" si="3"/>
        <v>5.0462885165396948E-4</v>
      </c>
      <c r="E94" s="159">
        <f t="shared" si="3"/>
        <v>0</v>
      </c>
      <c r="F94" s="159">
        <f t="shared" si="3"/>
        <v>4.5069675829684605E-4</v>
      </c>
    </row>
    <row r="95" spans="1:6" ht="13.15">
      <c r="B95" s="8" t="str">
        <f t="shared" si="2"/>
        <v>35-39</v>
      </c>
      <c r="C95" s="159">
        <f t="shared" si="3"/>
        <v>2.0150608181992402E-4</v>
      </c>
      <c r="D95" s="159">
        <f t="shared" si="3"/>
        <v>5.9417648505094892E-4</v>
      </c>
      <c r="E95" s="159">
        <f t="shared" si="3"/>
        <v>3.7748983409123705E-4</v>
      </c>
      <c r="F95" s="159">
        <f t="shared" si="3"/>
        <v>1.8927666773722757E-4</v>
      </c>
    </row>
    <row r="96" spans="1:6" ht="13.15">
      <c r="B96" s="8" t="str">
        <f t="shared" si="2"/>
        <v>40-44</v>
      </c>
      <c r="C96" s="159">
        <f t="shared" si="3"/>
        <v>8.6713585438876243E-4</v>
      </c>
      <c r="D96" s="159">
        <f t="shared" si="3"/>
        <v>4.1966497235493679E-4</v>
      </c>
      <c r="E96" s="159">
        <f t="shared" si="3"/>
        <v>0</v>
      </c>
      <c r="F96" s="159">
        <f t="shared" si="3"/>
        <v>6.5539288946777068E-4</v>
      </c>
    </row>
    <row r="97" spans="2:7" ht="13.15">
      <c r="B97" s="8" t="str">
        <f t="shared" si="2"/>
        <v>45-49</v>
      </c>
      <c r="C97" s="159">
        <f t="shared" si="3"/>
        <v>1.1127000672383216E-3</v>
      </c>
      <c r="D97" s="159">
        <f t="shared" si="3"/>
        <v>8.4250669143666056E-4</v>
      </c>
      <c r="E97" s="159">
        <f t="shared" si="3"/>
        <v>1.8516433235372016E-3</v>
      </c>
      <c r="F97" s="159">
        <f t="shared" si="3"/>
        <v>2.584733375705729E-4</v>
      </c>
    </row>
    <row r="98" spans="2:7" ht="13.15">
      <c r="B98" s="8" t="str">
        <f t="shared" si="2"/>
        <v>50-54</v>
      </c>
      <c r="C98" s="159">
        <f t="shared" si="3"/>
        <v>1.51812342802358E-3</v>
      </c>
      <c r="D98" s="159">
        <f t="shared" si="3"/>
        <v>1.7646623038147392E-3</v>
      </c>
      <c r="E98" s="159">
        <f t="shared" si="3"/>
        <v>6.9530517851204684E-4</v>
      </c>
      <c r="F98" s="159">
        <f t="shared" si="3"/>
        <v>1.3772684016260433E-3</v>
      </c>
    </row>
    <row r="99" spans="2:7" ht="13.15">
      <c r="B99" s="8" t="str">
        <f t="shared" si="2"/>
        <v>55-59</v>
      </c>
      <c r="C99" s="159">
        <f t="shared" si="3"/>
        <v>0</v>
      </c>
      <c r="D99" s="159">
        <f t="shared" si="3"/>
        <v>6.3987583468318784E-4</v>
      </c>
      <c r="E99" s="159">
        <f t="shared" si="3"/>
        <v>6.588842410818603E-4</v>
      </c>
      <c r="F99" s="159">
        <f t="shared" si="3"/>
        <v>6.7450957253793948E-4</v>
      </c>
    </row>
    <row r="100" spans="2:7" ht="13.15">
      <c r="B100" s="8" t="str">
        <f t="shared" si="2"/>
        <v>60-64</v>
      </c>
      <c r="C100" s="159">
        <f t="shared" si="3"/>
        <v>1.5514112262658103E-3</v>
      </c>
      <c r="D100" s="159">
        <f t="shared" si="3"/>
        <v>0</v>
      </c>
      <c r="E100" s="159">
        <f t="shared" si="3"/>
        <v>0</v>
      </c>
      <c r="F100" s="159">
        <f t="shared" si="3"/>
        <v>0</v>
      </c>
    </row>
    <row r="101" spans="2:7" ht="13.15">
      <c r="B101" s="8" t="str">
        <f t="shared" si="2"/>
        <v>65 plus</v>
      </c>
      <c r="C101" s="159">
        <f t="shared" si="3"/>
        <v>0</v>
      </c>
      <c r="D101" s="159">
        <f t="shared" si="3"/>
        <v>0</v>
      </c>
      <c r="E101" s="159">
        <f t="shared" si="3"/>
        <v>0</v>
      </c>
      <c r="F101" s="159">
        <f t="shared" si="3"/>
        <v>0</v>
      </c>
    </row>
    <row r="102" spans="2:7" ht="13.15">
      <c r="B102" s="8" t="str">
        <f t="shared" si="2"/>
        <v>Total</v>
      </c>
      <c r="C102" s="159">
        <f t="shared" si="3"/>
        <v>4.9767475175900859E-4</v>
      </c>
      <c r="D102" s="159">
        <f t="shared" si="3"/>
        <v>5.4215768888076258E-4</v>
      </c>
      <c r="E102" s="159">
        <f t="shared" si="3"/>
        <v>3.8165506440154508E-4</v>
      </c>
      <c r="F102" s="159">
        <f t="shared" si="3"/>
        <v>4.1107699858941701E-4</v>
      </c>
    </row>
    <row r="104" spans="2:7" ht="13.15">
      <c r="B104" s="74" t="s">
        <v>499</v>
      </c>
    </row>
    <row r="106" spans="2:7" ht="13.15">
      <c r="B106" s="1346" t="str">
        <f>B90</f>
        <v>Age group</v>
      </c>
      <c r="C106" s="1434" t="str">
        <f>C90</f>
        <v>Year</v>
      </c>
      <c r="D106" s="1434"/>
      <c r="E106" s="1434"/>
      <c r="F106" s="1434"/>
    </row>
    <row r="107" spans="2:7" ht="13.15">
      <c r="B107" s="1346"/>
      <c r="C107" s="8" t="str">
        <f>C91</f>
        <v>2014/15</v>
      </c>
      <c r="D107" s="8" t="str">
        <f>D91</f>
        <v>2015/16</v>
      </c>
      <c r="E107" s="8" t="str">
        <f>E91</f>
        <v>2016/17</v>
      </c>
      <c r="F107" s="8" t="str">
        <f>F91</f>
        <v>2017/18</v>
      </c>
    </row>
    <row r="108" spans="2:7" ht="13.15">
      <c r="B108" s="8" t="str">
        <f>B92</f>
        <v>20-24</v>
      </c>
      <c r="C108" s="159">
        <f t="shared" ref="C108:F118" si="4">C75/C39</f>
        <v>1.328500564148229E-4</v>
      </c>
      <c r="D108" s="159">
        <f t="shared" si="4"/>
        <v>1.8923171423407964E-4</v>
      </c>
      <c r="E108" s="159">
        <f t="shared" si="4"/>
        <v>3.8962240058384632E-4</v>
      </c>
      <c r="F108" s="159">
        <f t="shared" si="4"/>
        <v>6.8460074153213916E-5</v>
      </c>
      <c r="G108" s="5"/>
    </row>
    <row r="109" spans="2:7" ht="13.15">
      <c r="B109" s="8" t="str">
        <f t="shared" ref="B109:B118" si="5">B93</f>
        <v>25-29</v>
      </c>
      <c r="C109" s="159">
        <f t="shared" si="4"/>
        <v>1.1395369843988652E-4</v>
      </c>
      <c r="D109" s="159">
        <f t="shared" si="4"/>
        <v>2.4749808256979987E-4</v>
      </c>
      <c r="E109" s="159">
        <f t="shared" si="4"/>
        <v>8.0874083232776681E-5</v>
      </c>
      <c r="F109" s="159">
        <f t="shared" si="4"/>
        <v>1.084742458284734E-4</v>
      </c>
      <c r="G109" s="5"/>
    </row>
    <row r="110" spans="2:7" ht="13.15">
      <c r="B110" s="8" t="str">
        <f t="shared" si="5"/>
        <v>30-34</v>
      </c>
      <c r="C110" s="159">
        <f t="shared" si="4"/>
        <v>2.3991188755926172E-4</v>
      </c>
      <c r="D110" s="159">
        <f t="shared" si="4"/>
        <v>2.9914126684641584E-4</v>
      </c>
      <c r="E110" s="159">
        <f t="shared" si="4"/>
        <v>2.0705775803002795E-4</v>
      </c>
      <c r="F110" s="159">
        <f t="shared" si="4"/>
        <v>1.163653508883749E-4</v>
      </c>
      <c r="G110" s="5"/>
    </row>
    <row r="111" spans="2:7" ht="13.15">
      <c r="B111" s="8" t="str">
        <f t="shared" si="5"/>
        <v>35-39</v>
      </c>
      <c r="C111" s="159">
        <f t="shared" si="4"/>
        <v>2.6879924342160596E-4</v>
      </c>
      <c r="D111" s="159">
        <f t="shared" si="4"/>
        <v>3.6241282279717978E-4</v>
      </c>
      <c r="E111" s="159">
        <f t="shared" si="4"/>
        <v>3.5375745369999051E-4</v>
      </c>
      <c r="F111" s="159">
        <f t="shared" si="4"/>
        <v>1.9285641348723315E-4</v>
      </c>
      <c r="G111" s="5"/>
    </row>
    <row r="112" spans="2:7" ht="13.15">
      <c r="B112" s="8" t="str">
        <f t="shared" si="5"/>
        <v>40-44</v>
      </c>
      <c r="C112" s="159">
        <f t="shared" si="4"/>
        <v>6.060563430617099E-4</v>
      </c>
      <c r="D112" s="159">
        <f t="shared" si="4"/>
        <v>4.1878997326232368E-4</v>
      </c>
      <c r="E112" s="159">
        <f t="shared" si="4"/>
        <v>2.0900884557147577E-4</v>
      </c>
      <c r="F112" s="159">
        <f t="shared" si="4"/>
        <v>2.8004960898714103E-4</v>
      </c>
      <c r="G112" s="5"/>
    </row>
    <row r="113" spans="2:7" ht="13.15">
      <c r="B113" s="8" t="str">
        <f t="shared" si="5"/>
        <v>45-49</v>
      </c>
      <c r="C113" s="159">
        <f t="shared" si="4"/>
        <v>7.0469291133965937E-4</v>
      </c>
      <c r="D113" s="159">
        <f t="shared" si="4"/>
        <v>9.1236186654865682E-4</v>
      </c>
      <c r="E113" s="159">
        <f t="shared" si="4"/>
        <v>5.6935196091716079E-4</v>
      </c>
      <c r="F113" s="159">
        <f t="shared" si="4"/>
        <v>3.9667198032018909E-4</v>
      </c>
      <c r="G113" s="5"/>
    </row>
    <row r="114" spans="2:7" ht="13.15">
      <c r="B114" s="8" t="str">
        <f t="shared" si="5"/>
        <v>50-54</v>
      </c>
      <c r="C114" s="159">
        <f t="shared" si="4"/>
        <v>9.7144105339159689E-4</v>
      </c>
      <c r="D114" s="159">
        <f t="shared" si="4"/>
        <v>6.7801000847719924E-4</v>
      </c>
      <c r="E114" s="159">
        <f t="shared" si="4"/>
        <v>8.5822254026841427E-4</v>
      </c>
      <c r="F114" s="159">
        <f t="shared" si="4"/>
        <v>4.4278351602557278E-4</v>
      </c>
      <c r="G114" s="5"/>
    </row>
    <row r="115" spans="2:7" ht="13.15">
      <c r="B115" s="8" t="str">
        <f t="shared" si="5"/>
        <v>55-59</v>
      </c>
      <c r="C115" s="159">
        <f t="shared" si="4"/>
        <v>3.4934399337144311E-4</v>
      </c>
      <c r="D115" s="159">
        <f t="shared" si="4"/>
        <v>1.5292505450151167E-4</v>
      </c>
      <c r="E115" s="159">
        <f t="shared" si="4"/>
        <v>5.751222733324802E-4</v>
      </c>
      <c r="F115" s="159">
        <f t="shared" si="4"/>
        <v>5.9705887791274958E-4</v>
      </c>
      <c r="G115" s="5"/>
    </row>
    <row r="116" spans="2:7" ht="13.15">
      <c r="B116" s="8" t="str">
        <f t="shared" si="5"/>
        <v>60-64</v>
      </c>
      <c r="C116" s="159">
        <f t="shared" si="4"/>
        <v>4.1444495813427849E-4</v>
      </c>
      <c r="D116" s="159">
        <f t="shared" si="4"/>
        <v>6.3899289310582878E-4</v>
      </c>
      <c r="E116" s="159">
        <f t="shared" si="4"/>
        <v>1.0765689276472765E-3</v>
      </c>
      <c r="F116" s="159">
        <f t="shared" si="4"/>
        <v>6.9110060535805692E-4</v>
      </c>
      <c r="G116" s="5"/>
    </row>
    <row r="117" spans="2:7" ht="13.15">
      <c r="B117" s="8" t="str">
        <f t="shared" si="5"/>
        <v>65 plus</v>
      </c>
      <c r="C117" s="159">
        <f t="shared" si="4"/>
        <v>0</v>
      </c>
      <c r="D117" s="159">
        <f t="shared" si="4"/>
        <v>0</v>
      </c>
      <c r="E117" s="159">
        <f t="shared" si="4"/>
        <v>0</v>
      </c>
      <c r="F117" s="159">
        <f t="shared" si="4"/>
        <v>0</v>
      </c>
      <c r="G117" s="5"/>
    </row>
    <row r="118" spans="2:7" ht="13.15">
      <c r="B118" s="8" t="str">
        <f t="shared" si="5"/>
        <v>Total</v>
      </c>
      <c r="C118" s="159">
        <f t="shared" si="4"/>
        <v>3.9722632705561136E-4</v>
      </c>
      <c r="D118" s="159">
        <f t="shared" si="4"/>
        <v>4.1161171689696983E-4</v>
      </c>
      <c r="E118" s="159">
        <f t="shared" si="4"/>
        <v>3.6524435451172708E-4</v>
      </c>
      <c r="F118" s="159">
        <f t="shared" si="4"/>
        <v>2.5002291788736976E-4</v>
      </c>
      <c r="G118" s="5"/>
    </row>
    <row r="120" spans="2:7" ht="13.15">
      <c r="B120" s="74" t="s">
        <v>500</v>
      </c>
    </row>
    <row r="122" spans="2:7">
      <c r="B122" s="1346" t="str">
        <f>B106</f>
        <v>Age group</v>
      </c>
      <c r="C122" s="1380" t="str">
        <f>C107</f>
        <v>2014/15</v>
      </c>
      <c r="D122" s="1380" t="str">
        <f>D107</f>
        <v>2015/16</v>
      </c>
      <c r="E122" s="1380" t="str">
        <f>E107</f>
        <v>2016/17</v>
      </c>
      <c r="F122" s="1380" t="str">
        <f>F107</f>
        <v>2017/18</v>
      </c>
      <c r="G122" s="1432" t="s">
        <v>8</v>
      </c>
    </row>
    <row r="123" spans="2:7">
      <c r="B123" s="1346"/>
      <c r="C123" s="1381"/>
      <c r="D123" s="1381"/>
      <c r="E123" s="1381"/>
      <c r="F123" s="1381"/>
      <c r="G123" s="1433"/>
    </row>
    <row r="124" spans="2:7" ht="13.15">
      <c r="B124" s="137" t="str">
        <f>B108</f>
        <v>20-24</v>
      </c>
      <c r="C124" s="841">
        <f>C92*H$14</f>
        <v>4.9970514445462552E-5</v>
      </c>
      <c r="D124" s="841">
        <f t="shared" ref="D124:F134" si="6">D92*I$14</f>
        <v>8.8600340327980572E-5</v>
      </c>
      <c r="E124" s="841">
        <f t="shared" si="6"/>
        <v>1.4381652574909742E-4</v>
      </c>
      <c r="F124" s="841">
        <f t="shared" si="6"/>
        <v>2.0708675154272943E-4</v>
      </c>
      <c r="G124" s="839">
        <f>SUM(C124:F124)</f>
        <v>4.8947413206527001E-4</v>
      </c>
    </row>
    <row r="125" spans="2:7" ht="13.15">
      <c r="B125" s="137" t="str">
        <f t="shared" ref="B125:B132" si="7">B109</f>
        <v>25-29</v>
      </c>
      <c r="C125" s="841">
        <f t="shared" ref="C125:C134" si="8">C93*H$14</f>
        <v>1.6242058266315236E-5</v>
      </c>
      <c r="D125" s="841">
        <f t="shared" si="6"/>
        <v>0</v>
      </c>
      <c r="E125" s="841">
        <f t="shared" si="6"/>
        <v>0</v>
      </c>
      <c r="F125" s="841">
        <f t="shared" si="6"/>
        <v>0</v>
      </c>
      <c r="G125" s="839">
        <f t="shared" ref="G125:G134" si="9">SUM(C125:F125)</f>
        <v>1.6242058266315236E-5</v>
      </c>
    </row>
    <row r="126" spans="2:7" ht="13.15">
      <c r="B126" s="137" t="str">
        <f t="shared" si="7"/>
        <v>30-34</v>
      </c>
      <c r="C126" s="841">
        <f t="shared" si="8"/>
        <v>0</v>
      </c>
      <c r="D126" s="841">
        <f t="shared" si="6"/>
        <v>1.009257703307939E-4</v>
      </c>
      <c r="E126" s="841">
        <f t="shared" si="6"/>
        <v>0</v>
      </c>
      <c r="F126" s="841">
        <f t="shared" si="6"/>
        <v>1.8027870331873842E-4</v>
      </c>
      <c r="G126" s="839">
        <f t="shared" si="9"/>
        <v>2.8120447364953232E-4</v>
      </c>
    </row>
    <row r="127" spans="2:7" ht="13.15">
      <c r="B127" s="137" t="str">
        <f t="shared" si="7"/>
        <v>35-39</v>
      </c>
      <c r="C127" s="841">
        <f t="shared" si="8"/>
        <v>2.0150608181992403E-5</v>
      </c>
      <c r="D127" s="841">
        <f t="shared" si="6"/>
        <v>1.188352970101898E-4</v>
      </c>
      <c r="E127" s="841">
        <f t="shared" si="6"/>
        <v>1.1324695022737111E-4</v>
      </c>
      <c r="F127" s="841">
        <f t="shared" si="6"/>
        <v>7.5710667094891037E-5</v>
      </c>
      <c r="G127" s="839">
        <f t="shared" si="9"/>
        <v>3.2794352251444434E-4</v>
      </c>
    </row>
    <row r="128" spans="2:7" ht="13.15">
      <c r="B128" s="137" t="str">
        <f t="shared" si="7"/>
        <v>40-44</v>
      </c>
      <c r="C128" s="841">
        <f t="shared" si="8"/>
        <v>8.6713585438876245E-5</v>
      </c>
      <c r="D128" s="841">
        <f t="shared" si="6"/>
        <v>8.3932994470987366E-5</v>
      </c>
      <c r="E128" s="841">
        <f t="shared" si="6"/>
        <v>0</v>
      </c>
      <c r="F128" s="841">
        <f t="shared" si="6"/>
        <v>2.6215715578710826E-4</v>
      </c>
      <c r="G128" s="839">
        <f t="shared" si="9"/>
        <v>4.3280373569697187E-4</v>
      </c>
    </row>
    <row r="129" spans="2:7" ht="13.15">
      <c r="B129" s="137" t="str">
        <f t="shared" si="7"/>
        <v>45-49</v>
      </c>
      <c r="C129" s="841">
        <f t="shared" si="8"/>
        <v>1.1127000672383217E-4</v>
      </c>
      <c r="D129" s="841">
        <f t="shared" si="6"/>
        <v>1.6850133828733211E-4</v>
      </c>
      <c r="E129" s="841">
        <f t="shared" si="6"/>
        <v>5.5549299706116051E-4</v>
      </c>
      <c r="F129" s="841">
        <f t="shared" si="6"/>
        <v>1.0338933502822917E-4</v>
      </c>
      <c r="G129" s="839">
        <f t="shared" si="9"/>
        <v>9.3865367710055392E-4</v>
      </c>
    </row>
    <row r="130" spans="2:7" ht="13.15">
      <c r="B130" s="137" t="str">
        <f t="shared" si="7"/>
        <v>50-54</v>
      </c>
      <c r="C130" s="841">
        <f t="shared" si="8"/>
        <v>1.5181234280235801E-4</v>
      </c>
      <c r="D130" s="841">
        <f t="shared" si="6"/>
        <v>3.5293246076294784E-4</v>
      </c>
      <c r="E130" s="841">
        <f t="shared" si="6"/>
        <v>2.0859155355361405E-4</v>
      </c>
      <c r="F130" s="841">
        <f t="shared" si="6"/>
        <v>5.509073606504173E-4</v>
      </c>
      <c r="G130" s="839">
        <f t="shared" si="9"/>
        <v>1.2642437177693372E-3</v>
      </c>
    </row>
    <row r="131" spans="2:7" ht="13.15">
      <c r="B131" s="137" t="str">
        <f t="shared" si="7"/>
        <v>55-59</v>
      </c>
      <c r="C131" s="841">
        <f t="shared" si="8"/>
        <v>0</v>
      </c>
      <c r="D131" s="841">
        <f t="shared" si="6"/>
        <v>1.2797516693663756E-4</v>
      </c>
      <c r="E131" s="841">
        <f t="shared" si="6"/>
        <v>1.9766527232455808E-4</v>
      </c>
      <c r="F131" s="841">
        <f t="shared" si="6"/>
        <v>2.6980382901517578E-4</v>
      </c>
      <c r="G131" s="839">
        <f t="shared" si="9"/>
        <v>5.9544426827637148E-4</v>
      </c>
    </row>
    <row r="132" spans="2:7" ht="13.15">
      <c r="B132" s="137" t="str">
        <f t="shared" si="7"/>
        <v>60-64</v>
      </c>
      <c r="C132" s="841">
        <f t="shared" si="8"/>
        <v>1.5514112262658103E-4</v>
      </c>
      <c r="D132" s="841">
        <f t="shared" si="6"/>
        <v>0</v>
      </c>
      <c r="E132" s="841">
        <f t="shared" si="6"/>
        <v>0</v>
      </c>
      <c r="F132" s="841">
        <f t="shared" si="6"/>
        <v>0</v>
      </c>
      <c r="G132" s="839">
        <f t="shared" si="9"/>
        <v>1.5514112262658103E-4</v>
      </c>
    </row>
    <row r="133" spans="2:7" ht="13.15">
      <c r="B133" s="137" t="str">
        <f>B117</f>
        <v>65 plus</v>
      </c>
      <c r="C133" s="841">
        <f t="shared" si="8"/>
        <v>0</v>
      </c>
      <c r="D133" s="841">
        <f t="shared" si="6"/>
        <v>0</v>
      </c>
      <c r="E133" s="841">
        <f t="shared" si="6"/>
        <v>0</v>
      </c>
      <c r="F133" s="841">
        <f t="shared" si="6"/>
        <v>0</v>
      </c>
      <c r="G133" s="839">
        <f t="shared" si="9"/>
        <v>0</v>
      </c>
    </row>
    <row r="134" spans="2:7" ht="13.15">
      <c r="B134" s="137" t="str">
        <f>B118</f>
        <v>Total</v>
      </c>
      <c r="C134" s="841">
        <f t="shared" si="8"/>
        <v>4.9767475175900865E-5</v>
      </c>
      <c r="D134" s="841">
        <f t="shared" si="6"/>
        <v>1.0843153777615253E-4</v>
      </c>
      <c r="E134" s="841">
        <f t="shared" si="6"/>
        <v>1.1449651932046351E-4</v>
      </c>
      <c r="F134" s="841">
        <f t="shared" si="6"/>
        <v>1.6443079943576682E-4</v>
      </c>
      <c r="G134" s="839">
        <f t="shared" si="9"/>
        <v>4.371263317082837E-4</v>
      </c>
    </row>
    <row r="136" spans="2:7" ht="13.15">
      <c r="B136" s="74" t="s">
        <v>501</v>
      </c>
    </row>
    <row r="138" spans="2:7">
      <c r="B138" s="1346" t="str">
        <f>B122</f>
        <v>Age group</v>
      </c>
      <c r="C138" s="1380" t="str">
        <f>C122</f>
        <v>2014/15</v>
      </c>
      <c r="D138" s="1380" t="str">
        <f>D122</f>
        <v>2015/16</v>
      </c>
      <c r="E138" s="1380" t="str">
        <f>E122</f>
        <v>2016/17</v>
      </c>
      <c r="F138" s="1380" t="str">
        <f>F122</f>
        <v>2017/18</v>
      </c>
      <c r="G138" s="1432" t="s">
        <v>8</v>
      </c>
    </row>
    <row r="139" spans="2:7">
      <c r="B139" s="1346"/>
      <c r="C139" s="1381"/>
      <c r="D139" s="1381"/>
      <c r="E139" s="1381"/>
      <c r="F139" s="1381"/>
      <c r="G139" s="1433"/>
    </row>
    <row r="140" spans="2:7" ht="13.15">
      <c r="B140" s="137" t="str">
        <f>B124</f>
        <v>20-24</v>
      </c>
      <c r="C140" s="841">
        <f>C108*H$14</f>
        <v>1.3285005641482291E-5</v>
      </c>
      <c r="D140" s="841">
        <f t="shared" ref="D140:F150" si="10">D108*I$14</f>
        <v>3.7846342846815929E-5</v>
      </c>
      <c r="E140" s="841">
        <f t="shared" si="10"/>
        <v>1.1688672017515389E-4</v>
      </c>
      <c r="F140" s="841">
        <f t="shared" si="10"/>
        <v>2.7384029661285568E-5</v>
      </c>
      <c r="G140" s="839">
        <f>SUM(C140:F140)</f>
        <v>1.9540209832473769E-4</v>
      </c>
    </row>
    <row r="141" spans="2:7" ht="13.15">
      <c r="B141" s="137" t="str">
        <f t="shared" ref="B141:B148" si="11">B125</f>
        <v>25-29</v>
      </c>
      <c r="C141" s="841">
        <f t="shared" ref="C141:C150" si="12">C109*H$14</f>
        <v>1.1395369843988653E-5</v>
      </c>
      <c r="D141" s="841">
        <f t="shared" si="10"/>
        <v>4.9499616513959975E-5</v>
      </c>
      <c r="E141" s="841">
        <f t="shared" si="10"/>
        <v>2.4262224969833004E-5</v>
      </c>
      <c r="F141" s="841">
        <f t="shared" si="10"/>
        <v>4.3389698331389366E-5</v>
      </c>
      <c r="G141" s="839">
        <f t="shared" ref="G141:G150" si="13">SUM(C141:F141)</f>
        <v>1.2854690965917101E-4</v>
      </c>
    </row>
    <row r="142" spans="2:7" ht="13.15">
      <c r="B142" s="137" t="str">
        <f t="shared" si="11"/>
        <v>30-34</v>
      </c>
      <c r="C142" s="841">
        <f t="shared" si="12"/>
        <v>2.3991188755926174E-5</v>
      </c>
      <c r="D142" s="841">
        <f t="shared" si="10"/>
        <v>5.9828253369283172E-5</v>
      </c>
      <c r="E142" s="841">
        <f t="shared" si="10"/>
        <v>6.2117327409008381E-5</v>
      </c>
      <c r="F142" s="841">
        <f t="shared" si="10"/>
        <v>4.6546140355349967E-5</v>
      </c>
      <c r="G142" s="839">
        <f t="shared" si="13"/>
        <v>1.9248290988956769E-4</v>
      </c>
    </row>
    <row r="143" spans="2:7" ht="13.15">
      <c r="B143" s="137" t="str">
        <f t="shared" si="11"/>
        <v>35-39</v>
      </c>
      <c r="C143" s="841">
        <f t="shared" si="12"/>
        <v>2.6879924342160598E-5</v>
      </c>
      <c r="D143" s="841">
        <f t="shared" si="10"/>
        <v>7.2482564559435959E-5</v>
      </c>
      <c r="E143" s="841">
        <f t="shared" si="10"/>
        <v>1.0612723610999715E-4</v>
      </c>
      <c r="F143" s="841">
        <f t="shared" si="10"/>
        <v>7.7142565394893272E-5</v>
      </c>
      <c r="G143" s="839">
        <f t="shared" si="13"/>
        <v>2.82632290406487E-4</v>
      </c>
    </row>
    <row r="144" spans="2:7" ht="13.15">
      <c r="B144" s="137" t="str">
        <f t="shared" si="11"/>
        <v>40-44</v>
      </c>
      <c r="C144" s="841">
        <f t="shared" si="12"/>
        <v>6.060563430617099E-5</v>
      </c>
      <c r="D144" s="841">
        <f t="shared" si="10"/>
        <v>8.375799465246474E-5</v>
      </c>
      <c r="E144" s="841">
        <f t="shared" si="10"/>
        <v>6.2702653671442723E-5</v>
      </c>
      <c r="F144" s="841">
        <f t="shared" si="10"/>
        <v>1.1201984359485642E-4</v>
      </c>
      <c r="G144" s="839">
        <f t="shared" si="13"/>
        <v>3.1908612622493486E-4</v>
      </c>
    </row>
    <row r="145" spans="2:7" ht="13.15">
      <c r="B145" s="137" t="str">
        <f t="shared" si="11"/>
        <v>45-49</v>
      </c>
      <c r="C145" s="841">
        <f t="shared" si="12"/>
        <v>7.046929113396594E-5</v>
      </c>
      <c r="D145" s="841">
        <f t="shared" si="10"/>
        <v>1.8247237330973136E-4</v>
      </c>
      <c r="E145" s="841">
        <f t="shared" si="10"/>
        <v>1.7080558827514824E-4</v>
      </c>
      <c r="F145" s="841">
        <f t="shared" si="10"/>
        <v>1.5866879212807564E-4</v>
      </c>
      <c r="G145" s="839">
        <f t="shared" si="13"/>
        <v>5.824160448469212E-4</v>
      </c>
    </row>
    <row r="146" spans="2:7" ht="13.15">
      <c r="B146" s="137" t="str">
        <f t="shared" si="11"/>
        <v>50-54</v>
      </c>
      <c r="C146" s="841">
        <f t="shared" si="12"/>
        <v>9.7144105339159694E-5</v>
      </c>
      <c r="D146" s="841">
        <f t="shared" si="10"/>
        <v>1.3560200169543984E-4</v>
      </c>
      <c r="E146" s="841">
        <f t="shared" si="10"/>
        <v>2.5746676208052426E-4</v>
      </c>
      <c r="F146" s="841">
        <f t="shared" si="10"/>
        <v>1.7711340641022913E-4</v>
      </c>
      <c r="G146" s="839">
        <f t="shared" si="13"/>
        <v>6.6732627552535295E-4</v>
      </c>
    </row>
    <row r="147" spans="2:7" ht="13.15">
      <c r="B147" s="137" t="str">
        <f t="shared" si="11"/>
        <v>55-59</v>
      </c>
      <c r="C147" s="841">
        <f t="shared" si="12"/>
        <v>3.4934399337144313E-5</v>
      </c>
      <c r="D147" s="841">
        <f t="shared" si="10"/>
        <v>3.0585010900302334E-5</v>
      </c>
      <c r="E147" s="841">
        <f t="shared" si="10"/>
        <v>1.7253668199974405E-4</v>
      </c>
      <c r="F147" s="841">
        <f t="shared" si="10"/>
        <v>2.3882355116509985E-4</v>
      </c>
      <c r="G147" s="839">
        <f t="shared" si="13"/>
        <v>4.7687964340229058E-4</v>
      </c>
    </row>
    <row r="148" spans="2:7" ht="13.15">
      <c r="B148" s="137" t="str">
        <f t="shared" si="11"/>
        <v>60-64</v>
      </c>
      <c r="C148" s="841">
        <f t="shared" si="12"/>
        <v>4.1444495813427849E-5</v>
      </c>
      <c r="D148" s="841">
        <f t="shared" si="10"/>
        <v>1.2779857862116575E-4</v>
      </c>
      <c r="E148" s="841">
        <f t="shared" si="10"/>
        <v>3.2297067829418293E-4</v>
      </c>
      <c r="F148" s="841">
        <f t="shared" si="10"/>
        <v>2.7644024214322277E-4</v>
      </c>
      <c r="G148" s="839">
        <f t="shared" si="13"/>
        <v>7.6865399487199924E-4</v>
      </c>
    </row>
    <row r="149" spans="2:7" ht="13.15">
      <c r="B149" s="137" t="str">
        <f>B133</f>
        <v>65 plus</v>
      </c>
      <c r="C149" s="841">
        <f t="shared" si="12"/>
        <v>0</v>
      </c>
      <c r="D149" s="841">
        <f t="shared" si="10"/>
        <v>0</v>
      </c>
      <c r="E149" s="841">
        <f t="shared" si="10"/>
        <v>0</v>
      </c>
      <c r="F149" s="841">
        <f t="shared" si="10"/>
        <v>0</v>
      </c>
      <c r="G149" s="839">
        <f t="shared" si="13"/>
        <v>0</v>
      </c>
    </row>
    <row r="150" spans="2:7" ht="13.15">
      <c r="B150" s="137" t="str">
        <f>B134</f>
        <v>Total</v>
      </c>
      <c r="C150" s="841">
        <f t="shared" si="12"/>
        <v>3.9722632705561137E-5</v>
      </c>
      <c r="D150" s="841">
        <f t="shared" si="10"/>
        <v>8.2322343379393972E-5</v>
      </c>
      <c r="E150" s="841">
        <f t="shared" si="10"/>
        <v>1.0957330635351812E-4</v>
      </c>
      <c r="F150" s="841">
        <f t="shared" si="10"/>
        <v>1.0000916715494791E-4</v>
      </c>
      <c r="G150" s="839">
        <f t="shared" si="13"/>
        <v>3.3162744959342111E-4</v>
      </c>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T150"/>
  <sheetViews>
    <sheetView showGridLines="0" zoomScale="90" zoomScaleNormal="90" workbookViewId="0"/>
  </sheetViews>
  <sheetFormatPr defaultRowHeight="12.75"/>
  <cols>
    <col min="2" max="7" width="12.7304687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2" customHeight="1">
      <c r="A5" s="1435" t="s">
        <v>1567</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9"/>
      <c r="C8" s="59"/>
      <c r="D8" s="280"/>
      <c r="E8" s="59"/>
      <c r="F8" s="59"/>
      <c r="G8" s="59"/>
      <c r="H8" s="59"/>
      <c r="I8" s="59"/>
      <c r="J8" s="59"/>
      <c r="K8" s="59"/>
      <c r="L8" s="59"/>
      <c r="M8" s="59"/>
      <c r="N8" s="59"/>
      <c r="O8" s="43"/>
    </row>
    <row r="9" spans="1:20" s="44" customFormat="1" ht="13.15">
      <c r="A9" s="52" t="s">
        <v>1328</v>
      </c>
      <c r="B9" s="59"/>
      <c r="C9" s="59"/>
      <c r="D9" s="280"/>
      <c r="E9" s="59"/>
      <c r="F9" s="59"/>
      <c r="G9" s="59"/>
      <c r="H9" s="59"/>
      <c r="I9" s="59"/>
      <c r="J9" s="59"/>
      <c r="K9" s="59"/>
      <c r="L9" s="59"/>
      <c r="M9" s="59"/>
      <c r="N9" s="59"/>
      <c r="O9" s="43"/>
    </row>
    <row r="10" spans="1:20" s="48" customFormat="1" ht="13.15">
      <c r="A10" s="53">
        <f>SUM(A13:A2227)</f>
        <v>0</v>
      </c>
      <c r="B10" s="71"/>
      <c r="C10" s="46"/>
      <c r="D10" s="46"/>
      <c r="E10" s="46"/>
      <c r="F10" s="70"/>
      <c r="G10" s="46"/>
      <c r="H10" s="70"/>
      <c r="I10" s="47"/>
      <c r="J10" s="47"/>
      <c r="K10" s="47"/>
      <c r="L10" s="47"/>
      <c r="M10" s="47"/>
      <c r="N10" s="47"/>
      <c r="O10" s="47"/>
    </row>
    <row r="12" spans="1:20" ht="13.15">
      <c r="H12" s="74" t="s">
        <v>114</v>
      </c>
    </row>
    <row r="14" spans="1:20" ht="13.15">
      <c r="H14" s="5">
        <f>Calc_PRIM_death_rates!H14</f>
        <v>0.1</v>
      </c>
      <c r="I14" s="5">
        <f>Calc_PRIM_death_rates!I14</f>
        <v>0.2</v>
      </c>
      <c r="J14" s="5">
        <f>Calc_PRIM_death_rates!J14</f>
        <v>0.3</v>
      </c>
      <c r="K14" s="5">
        <f>Calc_PRIM_death_rates!K14</f>
        <v>0.4</v>
      </c>
    </row>
    <row r="16" spans="1:20" ht="17.649999999999999">
      <c r="B16" s="37" t="s">
        <v>1107</v>
      </c>
    </row>
    <row r="18" spans="2:6" ht="13.15">
      <c r="B18" s="74" t="str">
        <f>RAW_DATA_INPUTS!B121</f>
        <v xml:space="preserve">MALE SECONDARY Starting Stock figures </v>
      </c>
    </row>
    <row r="20" spans="2:6" ht="13.15">
      <c r="B20" s="1380" t="str">
        <f>RAW_DATA_INPUTS!B124</f>
        <v>Age group</v>
      </c>
      <c r="C20" s="1434" t="s">
        <v>70</v>
      </c>
      <c r="D20" s="1434"/>
      <c r="E20" s="1434"/>
      <c r="F20" s="1434"/>
    </row>
    <row r="21" spans="2:6" ht="13.15">
      <c r="B21" s="1381"/>
      <c r="C21" s="8" t="str">
        <f>RAW_DATA_INPUTS!C124</f>
        <v>2014/15</v>
      </c>
      <c r="D21" s="8" t="str">
        <f>RAW_DATA_INPUTS!D124</f>
        <v>2015/16</v>
      </c>
      <c r="E21" s="8" t="str">
        <f>RAW_DATA_INPUTS!E124</f>
        <v>2016/17</v>
      </c>
      <c r="F21" s="8" t="str">
        <f>RAW_DATA_INPUTS!F124</f>
        <v>2017/18</v>
      </c>
    </row>
    <row r="22" spans="2:6" ht="13.15">
      <c r="B22" s="8" t="str">
        <f>RAW_DATA_INPUTS!B125</f>
        <v>20-24</v>
      </c>
      <c r="C22" s="293">
        <f>RAW_DATA_INPUTS!C125</f>
        <v>2847.7429999999999</v>
      </c>
      <c r="D22" s="293">
        <f>RAW_DATA_INPUTS!D125</f>
        <v>2860.2959999999998</v>
      </c>
      <c r="E22" s="293">
        <f>RAW_DATA_INPUTS!E125</f>
        <v>2880.8040000000001</v>
      </c>
      <c r="F22" s="293">
        <f>RAW_DATA_INPUTS!F125</f>
        <v>2791.0059999999999</v>
      </c>
    </row>
    <row r="23" spans="2:6" ht="13.15">
      <c r="B23" s="8" t="str">
        <f>RAW_DATA_INPUTS!B126</f>
        <v>25-29</v>
      </c>
      <c r="C23" s="293">
        <f>RAW_DATA_INPUTS!C126</f>
        <v>11374.647999999999</v>
      </c>
      <c r="D23" s="293">
        <f>RAW_DATA_INPUTS!D126</f>
        <v>11030.328</v>
      </c>
      <c r="E23" s="293">
        <f>RAW_DATA_INPUTS!E126</f>
        <v>10622.717000000001</v>
      </c>
      <c r="F23" s="293">
        <f>RAW_DATA_INPUTS!F126</f>
        <v>10320.877</v>
      </c>
    </row>
    <row r="24" spans="2:6" ht="13.15">
      <c r="B24" s="8" t="str">
        <f>RAW_DATA_INPUTS!B127</f>
        <v>30-34</v>
      </c>
      <c r="C24" s="293">
        <f>RAW_DATA_INPUTS!C127</f>
        <v>14157.402</v>
      </c>
      <c r="D24" s="293">
        <f>RAW_DATA_INPUTS!D127</f>
        <v>13691.514999999999</v>
      </c>
      <c r="E24" s="293">
        <f>RAW_DATA_INPUTS!E127</f>
        <v>13125.29</v>
      </c>
      <c r="F24" s="293">
        <f>RAW_DATA_INPUTS!F127</f>
        <v>12816.374</v>
      </c>
    </row>
    <row r="25" spans="2:6" ht="13.15">
      <c r="B25" s="8" t="str">
        <f>RAW_DATA_INPUTS!B128</f>
        <v>35-39</v>
      </c>
      <c r="C25" s="293">
        <f>RAW_DATA_INPUTS!C128</f>
        <v>12447.162</v>
      </c>
      <c r="D25" s="293">
        <f>RAW_DATA_INPUTS!D128</f>
        <v>12693.618</v>
      </c>
      <c r="E25" s="293">
        <f>RAW_DATA_INPUTS!E128</f>
        <v>12935.566000000001</v>
      </c>
      <c r="F25" s="293">
        <f>RAW_DATA_INPUTS!F128</f>
        <v>13057.665999999999</v>
      </c>
    </row>
    <row r="26" spans="2:6" ht="13.15">
      <c r="B26" s="8" t="str">
        <f>RAW_DATA_INPUTS!B129</f>
        <v>40-44</v>
      </c>
      <c r="C26" s="293">
        <f>RAW_DATA_INPUTS!C129</f>
        <v>11859.432000000001</v>
      </c>
      <c r="D26" s="293">
        <f>RAW_DATA_INPUTS!D129</f>
        <v>11662.832</v>
      </c>
      <c r="E26" s="293">
        <f>RAW_DATA_INPUTS!E129</f>
        <v>11263.594999999999</v>
      </c>
      <c r="F26" s="293">
        <f>RAW_DATA_INPUTS!F129</f>
        <v>10925.039000000001</v>
      </c>
    </row>
    <row r="27" spans="2:6" ht="13.15">
      <c r="B27" s="8" t="str">
        <f>RAW_DATA_INPUTS!B130</f>
        <v>45-49</v>
      </c>
      <c r="C27" s="293">
        <f>RAW_DATA_INPUTS!C130</f>
        <v>9449.9860000000008</v>
      </c>
      <c r="D27" s="293">
        <f>RAW_DATA_INPUTS!D130</f>
        <v>9585.625</v>
      </c>
      <c r="E27" s="293">
        <f>RAW_DATA_INPUTS!E130</f>
        <v>9904.4279999999999</v>
      </c>
      <c r="F27" s="293">
        <f>RAW_DATA_INPUTS!F130</f>
        <v>10186.906999999999</v>
      </c>
    </row>
    <row r="28" spans="2:6" ht="13.15">
      <c r="B28" s="8" t="str">
        <f>RAW_DATA_INPUTS!B131</f>
        <v>50-54</v>
      </c>
      <c r="C28" s="293">
        <f>RAW_DATA_INPUTS!C131</f>
        <v>8272.7849999999999</v>
      </c>
      <c r="D28" s="293">
        <f>RAW_DATA_INPUTS!D131</f>
        <v>7999.1030000000001</v>
      </c>
      <c r="E28" s="293">
        <f>RAW_DATA_INPUTS!E131</f>
        <v>7812.26</v>
      </c>
      <c r="F28" s="293">
        <f>RAW_DATA_INPUTS!F131</f>
        <v>7631.027</v>
      </c>
    </row>
    <row r="29" spans="2:6" ht="13.15">
      <c r="B29" s="8" t="str">
        <f>RAW_DATA_INPUTS!B132</f>
        <v>55-59</v>
      </c>
      <c r="C29" s="293">
        <f>RAW_DATA_INPUTS!C132</f>
        <v>6068.8040000000001</v>
      </c>
      <c r="D29" s="293">
        <f>RAW_DATA_INPUTS!D132</f>
        <v>5601.3490000000002</v>
      </c>
      <c r="E29" s="293">
        <f>RAW_DATA_INPUTS!E132</f>
        <v>5278.32</v>
      </c>
      <c r="F29" s="293">
        <f>RAW_DATA_INPUTS!F132</f>
        <v>4891.9189999999999</v>
      </c>
    </row>
    <row r="30" spans="2:6" ht="13.15">
      <c r="B30" s="8" t="str">
        <f>RAW_DATA_INPUTS!B133</f>
        <v>60-64</v>
      </c>
      <c r="C30" s="293">
        <f>RAW_DATA_INPUTS!C133</f>
        <v>2121.165</v>
      </c>
      <c r="D30" s="293">
        <f>RAW_DATA_INPUTS!D133</f>
        <v>1934.2360000000001</v>
      </c>
      <c r="E30" s="293">
        <f>RAW_DATA_INPUTS!E133</f>
        <v>1754.6890000000001</v>
      </c>
      <c r="F30" s="293">
        <f>RAW_DATA_INPUTS!F133</f>
        <v>1666.309</v>
      </c>
    </row>
    <row r="31" spans="2:6" ht="13.15">
      <c r="B31" s="8" t="str">
        <f>RAW_DATA_INPUTS!B134</f>
        <v>65 plus</v>
      </c>
      <c r="C31" s="293">
        <f>RAW_DATA_INPUTS!C134</f>
        <v>486.11099999999999</v>
      </c>
      <c r="D31" s="293">
        <f>RAW_DATA_INPUTS!D134</f>
        <v>479.98399999999998</v>
      </c>
      <c r="E31" s="293">
        <f>RAW_DATA_INPUTS!E134</f>
        <v>445.274</v>
      </c>
      <c r="F31" s="293">
        <f>RAW_DATA_INPUTS!F134</f>
        <v>426.363</v>
      </c>
    </row>
    <row r="32" spans="2:6" ht="13.15">
      <c r="B32" s="8" t="str">
        <f>RAW_DATA_INPUTS!B135</f>
        <v>Total</v>
      </c>
      <c r="C32" s="293">
        <f>RAW_DATA_INPUTS!C135</f>
        <v>79085.238000000012</v>
      </c>
      <c r="D32" s="293">
        <f>RAW_DATA_INPUTS!D135</f>
        <v>77538.885999999999</v>
      </c>
      <c r="E32" s="293">
        <f>RAW_DATA_INPUTS!E135</f>
        <v>76022.943000000014</v>
      </c>
      <c r="F32" s="293">
        <f>RAW_DATA_INPUTS!F135</f>
        <v>74713.486999999979</v>
      </c>
    </row>
    <row r="33" spans="1:6">
      <c r="A33" s="1080">
        <f>SUM(C33:F33)</f>
        <v>0</v>
      </c>
      <c r="B33" s="1080"/>
      <c r="C33" s="1080">
        <f>SUM(C22:C31)-C32</f>
        <v>0</v>
      </c>
      <c r="D33" s="1080">
        <f>SUM(D22:D31)-D32</f>
        <v>0</v>
      </c>
      <c r="E33" s="1080">
        <f>SUM(E22:E31)-E32</f>
        <v>0</v>
      </c>
      <c r="F33" s="1080">
        <f>SUM(F22:F31)-F32</f>
        <v>0</v>
      </c>
    </row>
    <row r="35" spans="1:6" ht="13.15">
      <c r="B35" s="74" t="str">
        <f>RAW_DATA_INPUTS!B155</f>
        <v xml:space="preserve">FEMALE SECONDARY Starting Stock figures </v>
      </c>
    </row>
    <row r="37" spans="1:6" ht="13.15">
      <c r="B37" s="1380" t="str">
        <f>RAW_DATA_INPUTS!B141</f>
        <v>Age group</v>
      </c>
      <c r="C37" s="1434" t="str">
        <f>C20</f>
        <v>Year</v>
      </c>
      <c r="D37" s="1434"/>
      <c r="E37" s="1434"/>
      <c r="F37" s="1434"/>
    </row>
    <row r="38" spans="1:6" ht="13.15">
      <c r="B38" s="1381"/>
      <c r="C38" s="8" t="str">
        <f>C21</f>
        <v>2014/15</v>
      </c>
      <c r="D38" s="8" t="str">
        <f>D21</f>
        <v>2015/16</v>
      </c>
      <c r="E38" s="8" t="str">
        <f>E21</f>
        <v>2016/17</v>
      </c>
      <c r="F38" s="8" t="str">
        <f>F21</f>
        <v>2017/18</v>
      </c>
    </row>
    <row r="39" spans="1:6" ht="13.15">
      <c r="B39" s="8" t="str">
        <f>RAW_DATA_INPUTS!B159</f>
        <v>20-24</v>
      </c>
      <c r="C39" s="293">
        <f>RAW_DATA_INPUTS!C159</f>
        <v>6933.759</v>
      </c>
      <c r="D39" s="293">
        <f>RAW_DATA_INPUTS!D159</f>
        <v>6988.7749999999996</v>
      </c>
      <c r="E39" s="293">
        <f>RAW_DATA_INPUTS!E159</f>
        <v>6733.058</v>
      </c>
      <c r="F39" s="293">
        <f>RAW_DATA_INPUTS!F159</f>
        <v>6459.6409999999996</v>
      </c>
    </row>
    <row r="40" spans="1:6" ht="13.15">
      <c r="B40" s="8" t="str">
        <f>RAW_DATA_INPUTS!B160</f>
        <v>25-29</v>
      </c>
      <c r="C40" s="293">
        <f>RAW_DATA_INPUTS!C160</f>
        <v>24584.797999999999</v>
      </c>
      <c r="D40" s="293">
        <f>RAW_DATA_INPUTS!D160</f>
        <v>23563.321</v>
      </c>
      <c r="E40" s="293">
        <f>RAW_DATA_INPUTS!E160</f>
        <v>22817.25</v>
      </c>
      <c r="F40" s="293">
        <f>RAW_DATA_INPUTS!F160</f>
        <v>22048.616999999998</v>
      </c>
    </row>
    <row r="41" spans="1:6" ht="13.15">
      <c r="B41" s="8" t="str">
        <f>RAW_DATA_INPUTS!B161</f>
        <v>30-34</v>
      </c>
      <c r="C41" s="293">
        <f>RAW_DATA_INPUTS!C161</f>
        <v>26775.131000000001</v>
      </c>
      <c r="D41" s="293">
        <f>RAW_DATA_INPUTS!D161</f>
        <v>25938.726999999999</v>
      </c>
      <c r="E41" s="293">
        <f>RAW_DATA_INPUTS!E161</f>
        <v>25408.423999999999</v>
      </c>
      <c r="F41" s="293">
        <f>RAW_DATA_INPUTS!F161</f>
        <v>24885.652999999998</v>
      </c>
    </row>
    <row r="42" spans="1:6" ht="13.15">
      <c r="B42" s="8" t="str">
        <f>RAW_DATA_INPUTS!B162</f>
        <v>35-39</v>
      </c>
      <c r="C42" s="293">
        <f>RAW_DATA_INPUTS!C162</f>
        <v>22062.319</v>
      </c>
      <c r="D42" s="293">
        <f>RAW_DATA_INPUTS!D162</f>
        <v>22894.811000000002</v>
      </c>
      <c r="E42" s="293">
        <f>RAW_DATA_INPUTS!E162</f>
        <v>23254.292000000001</v>
      </c>
      <c r="F42" s="293">
        <f>RAW_DATA_INPUTS!F162</f>
        <v>23349.136999999999</v>
      </c>
    </row>
    <row r="43" spans="1:6" ht="13.15">
      <c r="B43" s="8" t="str">
        <f>RAW_DATA_INPUTS!B163</f>
        <v>40-44</v>
      </c>
      <c r="C43" s="293">
        <f>RAW_DATA_INPUTS!C163</f>
        <v>18393.990000000002</v>
      </c>
      <c r="D43" s="293">
        <f>RAW_DATA_INPUTS!D163</f>
        <v>18657.310000000001</v>
      </c>
      <c r="E43" s="293">
        <f>RAW_DATA_INPUTS!E163</f>
        <v>18642.689999999999</v>
      </c>
      <c r="F43" s="293">
        <f>RAW_DATA_INPUTS!F163</f>
        <v>18677.044000000002</v>
      </c>
    </row>
    <row r="44" spans="1:6" ht="13.15">
      <c r="B44" s="8" t="str">
        <f>RAW_DATA_INPUTS!B164</f>
        <v>45-49</v>
      </c>
      <c r="C44" s="293">
        <f>RAW_DATA_INPUTS!C164</f>
        <v>14018.263000000001</v>
      </c>
      <c r="D44" s="293">
        <f>RAW_DATA_INPUTS!D164</f>
        <v>14119.406000000001</v>
      </c>
      <c r="E44" s="293">
        <f>RAW_DATA_INPUTS!E164</f>
        <v>14704.558000000001</v>
      </c>
      <c r="F44" s="293">
        <f>RAW_DATA_INPUTS!F164</f>
        <v>15214.387000000001</v>
      </c>
    </row>
    <row r="45" spans="1:6" ht="13.15">
      <c r="B45" s="8" t="str">
        <f>RAW_DATA_INPUTS!B165</f>
        <v>50-54</v>
      </c>
      <c r="C45" s="293">
        <f>RAW_DATA_INPUTS!C165</f>
        <v>12313.468999999999</v>
      </c>
      <c r="D45" s="293">
        <f>RAW_DATA_INPUTS!D165</f>
        <v>11884.325999999999</v>
      </c>
      <c r="E45" s="293">
        <f>RAW_DATA_INPUTS!E165</f>
        <v>11709.355</v>
      </c>
      <c r="F45" s="293">
        <f>RAW_DATA_INPUTS!F165</f>
        <v>11522.016</v>
      </c>
    </row>
    <row r="46" spans="1:6" ht="13.15">
      <c r="B46" s="8" t="str">
        <f>RAW_DATA_INPUTS!B166</f>
        <v>55-59</v>
      </c>
      <c r="C46" s="293">
        <f>RAW_DATA_INPUTS!C166</f>
        <v>9577.8009999999995</v>
      </c>
      <c r="D46" s="293">
        <f>RAW_DATA_INPUTS!D166</f>
        <v>8819.9060000000009</v>
      </c>
      <c r="E46" s="293">
        <f>RAW_DATA_INPUTS!E166</f>
        <v>7965.0330000000004</v>
      </c>
      <c r="F46" s="293">
        <f>RAW_DATA_INPUTS!F166</f>
        <v>7284.8919999999998</v>
      </c>
    </row>
    <row r="47" spans="1:6" ht="13.15">
      <c r="B47" s="8" t="str">
        <f>RAW_DATA_INPUTS!B167</f>
        <v>60-64</v>
      </c>
      <c r="C47" s="293">
        <f>RAW_DATA_INPUTS!C167</f>
        <v>2880.11</v>
      </c>
      <c r="D47" s="293">
        <f>RAW_DATA_INPUTS!D167</f>
        <v>2716.61</v>
      </c>
      <c r="E47" s="293">
        <f>RAW_DATA_INPUTS!E167</f>
        <v>2594.2660000000001</v>
      </c>
      <c r="F47" s="293">
        <f>RAW_DATA_INPUTS!F167</f>
        <v>2500.8200000000002</v>
      </c>
    </row>
    <row r="48" spans="1:6" ht="13.15">
      <c r="B48" s="8" t="str">
        <f>RAW_DATA_INPUTS!B168</f>
        <v>65 plus</v>
      </c>
      <c r="C48" s="293">
        <f>RAW_DATA_INPUTS!C168</f>
        <v>450.84</v>
      </c>
      <c r="D48" s="293">
        <f>RAW_DATA_INPUTS!D168</f>
        <v>482.25599999999997</v>
      </c>
      <c r="E48" s="293">
        <f>RAW_DATA_INPUTS!E168</f>
        <v>461.49799999999999</v>
      </c>
      <c r="F48" s="293">
        <f>RAW_DATA_INPUTS!F168</f>
        <v>461.577</v>
      </c>
    </row>
    <row r="49" spans="1:6" ht="13.15">
      <c r="B49" s="8" t="str">
        <f>RAW_DATA_INPUTS!B169</f>
        <v>Total</v>
      </c>
      <c r="C49" s="293">
        <f>RAW_DATA_INPUTS!C169</f>
        <v>137990.47999999998</v>
      </c>
      <c r="D49" s="293">
        <f>RAW_DATA_INPUTS!D169</f>
        <v>136065.44799999997</v>
      </c>
      <c r="E49" s="293">
        <f>RAW_DATA_INPUTS!E169</f>
        <v>134290.424</v>
      </c>
      <c r="F49" s="293">
        <f>RAW_DATA_INPUTS!F169</f>
        <v>132403.78400000001</v>
      </c>
    </row>
    <row r="50" spans="1:6">
      <c r="A50" s="1080">
        <f>SUM(C50:F50)</f>
        <v>0</v>
      </c>
      <c r="B50" s="1080"/>
      <c r="C50" s="1080">
        <f>SUM(C39:C48)-C49</f>
        <v>0</v>
      </c>
      <c r="D50" s="1080">
        <f>SUM(D39:D48)-D49</f>
        <v>0</v>
      </c>
      <c r="E50" s="1080">
        <f>SUM(E39:E48)-E49</f>
        <v>0</v>
      </c>
      <c r="F50" s="1080">
        <f>SUM(F39:F48)-F49</f>
        <v>0</v>
      </c>
    </row>
    <row r="52" spans="1:6" ht="17.649999999999999">
      <c r="B52" s="37" t="s">
        <v>495</v>
      </c>
    </row>
    <row r="54" spans="1:6" ht="13.15">
      <c r="B54" s="74" t="s">
        <v>497</v>
      </c>
    </row>
    <row r="56" spans="1:6" ht="13.15">
      <c r="B56" s="1380" t="str">
        <f>B37</f>
        <v>Age group</v>
      </c>
      <c r="C56" s="1434" t="str">
        <f>C37</f>
        <v>Year</v>
      </c>
      <c r="D56" s="1434"/>
      <c r="E56" s="1434"/>
      <c r="F56" s="1434"/>
    </row>
    <row r="57" spans="1:6" ht="13.15">
      <c r="B57" s="1381"/>
      <c r="C57" s="8" t="str">
        <f>Calc_PRIM_death_rates!C57</f>
        <v>2014/15</v>
      </c>
      <c r="D57" s="8" t="str">
        <f>Calc_PRIM_death_rates!D57</f>
        <v>2015/16</v>
      </c>
      <c r="E57" s="8" t="str">
        <f>Calc_PRIM_death_rates!E57</f>
        <v>2016/17</v>
      </c>
      <c r="F57" s="8" t="str">
        <f>Calc_PRIM_death_rates!F57</f>
        <v>2017/18</v>
      </c>
    </row>
    <row r="58" spans="1:6" ht="13.15">
      <c r="B58" s="8" t="str">
        <f t="shared" ref="B58:B68" si="0">B39</f>
        <v>20-24</v>
      </c>
      <c r="C58" s="400">
        <f>RAW_DATA_INPUTS!C259</f>
        <v>1.004</v>
      </c>
      <c r="D58" s="400">
        <f>RAW_DATA_INPUTS!D259</f>
        <v>1.0169999999999999</v>
      </c>
      <c r="E58" s="400">
        <f>RAW_DATA_INPUTS!E259</f>
        <v>2.0179999999999998</v>
      </c>
      <c r="F58" s="400">
        <f>RAW_DATA_INPUTS!F259</f>
        <v>0</v>
      </c>
    </row>
    <row r="59" spans="1:6" ht="13.15">
      <c r="B59" s="8" t="str">
        <f t="shared" si="0"/>
        <v>25-29</v>
      </c>
      <c r="C59" s="400">
        <f>RAW_DATA_INPUTS!C260</f>
        <v>2.0070000000000001</v>
      </c>
      <c r="D59" s="400">
        <f>RAW_DATA_INPUTS!D260</f>
        <v>5.0730000000000004</v>
      </c>
      <c r="E59" s="400">
        <f>RAW_DATA_INPUTS!E260</f>
        <v>1.0169999999999999</v>
      </c>
      <c r="F59" s="400">
        <f>RAW_DATA_INPUTS!F260</f>
        <v>1.0069999999999999</v>
      </c>
    </row>
    <row r="60" spans="1:6" ht="13.15">
      <c r="B60" s="8" t="str">
        <f t="shared" si="0"/>
        <v>30-34</v>
      </c>
      <c r="C60" s="400">
        <f>RAW_DATA_INPUTS!C261</f>
        <v>7.0590000000000002</v>
      </c>
      <c r="D60" s="400">
        <f>RAW_DATA_INPUTS!D261</f>
        <v>3.0379999999999998</v>
      </c>
      <c r="E60" s="400">
        <f>RAW_DATA_INPUTS!E261</f>
        <v>4.0679999999999996</v>
      </c>
      <c r="F60" s="400">
        <f>RAW_DATA_INPUTS!F261</f>
        <v>6.0369999999999999</v>
      </c>
    </row>
    <row r="61" spans="1:6" ht="13.15">
      <c r="B61" s="8" t="str">
        <f t="shared" si="0"/>
        <v>35-39</v>
      </c>
      <c r="C61" s="400">
        <f>RAW_DATA_INPUTS!C262</f>
        <v>5.0510000000000002</v>
      </c>
      <c r="D61" s="400">
        <f>RAW_DATA_INPUTS!D262</f>
        <v>8.1120000000000001</v>
      </c>
      <c r="E61" s="400">
        <f>RAW_DATA_INPUTS!E262</f>
        <v>7.056</v>
      </c>
      <c r="F61" s="400">
        <f>RAW_DATA_INPUTS!F262</f>
        <v>2.0089999999999999</v>
      </c>
    </row>
    <row r="62" spans="1:6" ht="13.15">
      <c r="B62" s="8" t="str">
        <f t="shared" si="0"/>
        <v>40-44</v>
      </c>
      <c r="C62" s="400">
        <f>RAW_DATA_INPUTS!C263</f>
        <v>9.0660000000000007</v>
      </c>
      <c r="D62" s="400">
        <f>RAW_DATA_INPUTS!D263</f>
        <v>8.1120000000000001</v>
      </c>
      <c r="E62" s="400">
        <f>RAW_DATA_INPUTS!E263</f>
        <v>4.0679999999999996</v>
      </c>
      <c r="F62" s="400">
        <f>RAW_DATA_INPUTS!F263</f>
        <v>5.0250000000000004</v>
      </c>
    </row>
    <row r="63" spans="1:6" ht="13.15">
      <c r="B63" s="8" t="str">
        <f t="shared" si="0"/>
        <v>45-49</v>
      </c>
      <c r="C63" s="400">
        <f>RAW_DATA_INPUTS!C264</f>
        <v>8.0850000000000009</v>
      </c>
      <c r="D63" s="400">
        <f>RAW_DATA_INPUTS!D264</f>
        <v>4.07</v>
      </c>
      <c r="E63" s="400">
        <f>RAW_DATA_INPUTS!E264</f>
        <v>11.108000000000001</v>
      </c>
      <c r="F63" s="400">
        <f>RAW_DATA_INPUTS!F264</f>
        <v>8.0510000000000002</v>
      </c>
    </row>
    <row r="64" spans="1:6" ht="13.15">
      <c r="B64" s="8" t="str">
        <f t="shared" si="0"/>
        <v>50-54</v>
      </c>
      <c r="C64" s="400">
        <f>RAW_DATA_INPUTS!C265</f>
        <v>8.0619999999999994</v>
      </c>
      <c r="D64" s="400">
        <f>RAW_DATA_INPUTS!D265</f>
        <v>7.08</v>
      </c>
      <c r="E64" s="400">
        <f>RAW_DATA_INPUTS!E265</f>
        <v>7.0720000000000001</v>
      </c>
      <c r="F64" s="400">
        <f>RAW_DATA_INPUTS!F265</f>
        <v>6.0279999999999996</v>
      </c>
    </row>
    <row r="65" spans="1:7" ht="13.15">
      <c r="B65" s="8" t="str">
        <f t="shared" si="0"/>
        <v>55-59</v>
      </c>
      <c r="C65" s="400">
        <f>RAW_DATA_INPUTS!C266</f>
        <v>4.0259999999999998</v>
      </c>
      <c r="D65" s="400">
        <f>RAW_DATA_INPUTS!D266</f>
        <v>5.0449999999999999</v>
      </c>
      <c r="E65" s="400">
        <f>RAW_DATA_INPUTS!E266</f>
        <v>9.1210000000000004</v>
      </c>
      <c r="F65" s="400">
        <f>RAW_DATA_INPUTS!F266</f>
        <v>2.0089999999999999</v>
      </c>
    </row>
    <row r="66" spans="1:7" ht="13.15">
      <c r="B66" s="8" t="str">
        <f t="shared" si="0"/>
        <v>60-64</v>
      </c>
      <c r="C66" s="400">
        <f>RAW_DATA_INPUTS!C267</f>
        <v>0</v>
      </c>
      <c r="D66" s="400">
        <f>RAW_DATA_INPUTS!D267</f>
        <v>1.0169999999999999</v>
      </c>
      <c r="E66" s="400">
        <f>RAW_DATA_INPUTS!E267</f>
        <v>0</v>
      </c>
      <c r="F66" s="400">
        <f>RAW_DATA_INPUTS!F267</f>
        <v>2.0139999999999998</v>
      </c>
    </row>
    <row r="67" spans="1:7" ht="13.15">
      <c r="B67" s="8" t="str">
        <f t="shared" si="0"/>
        <v>65 plus</v>
      </c>
      <c r="C67" s="400">
        <f>RAW_DATA_INPUTS!C268</f>
        <v>0</v>
      </c>
      <c r="D67" s="400">
        <f>RAW_DATA_INPUTS!D268</f>
        <v>0</v>
      </c>
      <c r="E67" s="400">
        <f>RAW_DATA_INPUTS!E268</f>
        <v>0</v>
      </c>
      <c r="F67" s="400">
        <f>RAW_DATA_INPUTS!F268</f>
        <v>0</v>
      </c>
    </row>
    <row r="68" spans="1:7" ht="13.15">
      <c r="B68" s="8" t="str">
        <f t="shared" si="0"/>
        <v>Total</v>
      </c>
      <c r="C68" s="400">
        <f>RAW_DATA_INPUTS!C269</f>
        <v>44.36</v>
      </c>
      <c r="D68" s="400">
        <f>RAW_DATA_INPUTS!D269</f>
        <v>42.564000000000007</v>
      </c>
      <c r="E68" s="400">
        <f>RAW_DATA_INPUTS!E269</f>
        <v>45.527999999999999</v>
      </c>
      <c r="F68" s="400">
        <f>RAW_DATA_INPUTS!F269</f>
        <v>32.18</v>
      </c>
    </row>
    <row r="69" spans="1:7">
      <c r="A69" s="1080">
        <f>SUM(C69:F69)</f>
        <v>0</v>
      </c>
      <c r="B69" s="1080"/>
      <c r="C69" s="1080">
        <f>SUM(C58:C67)-C68</f>
        <v>0</v>
      </c>
      <c r="D69" s="1080">
        <f>SUM(D58:D67)-D68</f>
        <v>0</v>
      </c>
      <c r="E69" s="1080">
        <f>SUM(E58:E67)-E68</f>
        <v>0</v>
      </c>
      <c r="F69" s="1080">
        <f>SUM(F58:F67)-F68</f>
        <v>0</v>
      </c>
    </row>
    <row r="71" spans="1:7" ht="13.15">
      <c r="B71" s="74" t="s">
        <v>496</v>
      </c>
    </row>
    <row r="73" spans="1:7" ht="13.15">
      <c r="B73" s="1380" t="str">
        <f>B56</f>
        <v>Age group</v>
      </c>
      <c r="C73" s="1434" t="str">
        <f>C56</f>
        <v>Year</v>
      </c>
      <c r="D73" s="1434"/>
      <c r="E73" s="1434"/>
      <c r="F73" s="1434"/>
    </row>
    <row r="74" spans="1:7" ht="13.15">
      <c r="B74" s="1381"/>
      <c r="C74" s="8" t="str">
        <f>C57</f>
        <v>2014/15</v>
      </c>
      <c r="D74" s="8" t="str">
        <f>D57</f>
        <v>2015/16</v>
      </c>
      <c r="E74" s="8" t="str">
        <f>E57</f>
        <v>2016/17</v>
      </c>
      <c r="F74" s="8" t="str">
        <f>F57</f>
        <v>2017/18</v>
      </c>
    </row>
    <row r="75" spans="1:7" ht="13.15">
      <c r="B75" s="8" t="str">
        <f t="shared" ref="B75:B85" si="1">B58</f>
        <v>20-24</v>
      </c>
      <c r="C75" s="400">
        <f>RAW_DATA_INPUTS!C276</f>
        <v>7.07</v>
      </c>
      <c r="D75" s="400">
        <f>RAW_DATA_INPUTS!D276</f>
        <v>3.024</v>
      </c>
      <c r="E75" s="400">
        <f>RAW_DATA_INPUTS!E276</f>
        <v>0</v>
      </c>
      <c r="F75" s="400">
        <f>RAW_DATA_INPUTS!F276</f>
        <v>2.0139999999999998</v>
      </c>
      <c r="G75" s="5"/>
    </row>
    <row r="76" spans="1:7" ht="13.15">
      <c r="B76" s="8" t="str">
        <f t="shared" si="1"/>
        <v>25-29</v>
      </c>
      <c r="C76" s="400">
        <f>RAW_DATA_INPUTS!C277</f>
        <v>3.0329999999999999</v>
      </c>
      <c r="D76" s="400">
        <f>RAW_DATA_INPUTS!D277</f>
        <v>5.0590000000000002</v>
      </c>
      <c r="E76" s="400">
        <f>RAW_DATA_INPUTS!E277</f>
        <v>1.0169999999999999</v>
      </c>
      <c r="F76" s="400">
        <f>RAW_DATA_INPUTS!F277</f>
        <v>3.012</v>
      </c>
      <c r="G76" s="5"/>
    </row>
    <row r="77" spans="1:7" ht="13.15">
      <c r="B77" s="8" t="str">
        <f t="shared" si="1"/>
        <v>30-34</v>
      </c>
      <c r="C77" s="400">
        <f>RAW_DATA_INPUTS!C278</f>
        <v>8.0960000000000001</v>
      </c>
      <c r="D77" s="400">
        <f>RAW_DATA_INPUTS!D278</f>
        <v>5.0309999999999997</v>
      </c>
      <c r="E77" s="400">
        <f>RAW_DATA_INPUTS!E278</f>
        <v>3.0350000000000001</v>
      </c>
      <c r="F77" s="400">
        <f>RAW_DATA_INPUTS!F278</f>
        <v>4.0190000000000001</v>
      </c>
      <c r="G77" s="5"/>
    </row>
    <row r="78" spans="1:7" ht="13.15">
      <c r="B78" s="8" t="str">
        <f t="shared" si="1"/>
        <v>35-39</v>
      </c>
      <c r="C78" s="400">
        <f>RAW_DATA_INPUTS!C279</f>
        <v>9.077</v>
      </c>
      <c r="D78" s="400">
        <f>RAW_DATA_INPUTS!D279</f>
        <v>9.1010000000000009</v>
      </c>
      <c r="E78" s="400">
        <f>RAW_DATA_INPUTS!E279</f>
        <v>7.0869999999999997</v>
      </c>
      <c r="F78" s="400">
        <f>RAW_DATA_INPUTS!F279</f>
        <v>1.002</v>
      </c>
      <c r="G78" s="5"/>
    </row>
    <row r="79" spans="1:7" ht="13.15">
      <c r="B79" s="8" t="str">
        <f t="shared" si="1"/>
        <v>40-44</v>
      </c>
      <c r="C79" s="400">
        <f>RAW_DATA_INPUTS!C280</f>
        <v>8.0850000000000009</v>
      </c>
      <c r="D79" s="400">
        <f>RAW_DATA_INPUTS!D280</f>
        <v>6.0910000000000002</v>
      </c>
      <c r="E79" s="400">
        <f>RAW_DATA_INPUTS!E280</f>
        <v>6.07</v>
      </c>
      <c r="F79" s="400">
        <f>RAW_DATA_INPUTS!F280</f>
        <v>7.03</v>
      </c>
      <c r="G79" s="5"/>
    </row>
    <row r="80" spans="1:7" ht="13.15">
      <c r="B80" s="8" t="str">
        <f t="shared" si="1"/>
        <v>45-49</v>
      </c>
      <c r="C80" s="400">
        <f>RAW_DATA_INPUTS!C281</f>
        <v>10.125</v>
      </c>
      <c r="D80" s="400">
        <f>RAW_DATA_INPUTS!D281</f>
        <v>17.213000000000001</v>
      </c>
      <c r="E80" s="400">
        <f>RAW_DATA_INPUTS!E281</f>
        <v>8.0890000000000004</v>
      </c>
      <c r="F80" s="400">
        <f>RAW_DATA_INPUTS!F281</f>
        <v>9.0579999999999998</v>
      </c>
      <c r="G80" s="5"/>
    </row>
    <row r="81" spans="1:7" ht="13.15">
      <c r="B81" s="8" t="str">
        <f t="shared" si="1"/>
        <v>50-54</v>
      </c>
      <c r="C81" s="400">
        <f>RAW_DATA_INPUTS!C282</f>
        <v>11.118</v>
      </c>
      <c r="D81" s="400">
        <f>RAW_DATA_INPUTS!D282</f>
        <v>9.0869999999999997</v>
      </c>
      <c r="E81" s="400">
        <f>RAW_DATA_INPUTS!E282</f>
        <v>8.0890000000000004</v>
      </c>
      <c r="F81" s="400">
        <f>RAW_DATA_INPUTS!F282</f>
        <v>8.0419999999999998</v>
      </c>
      <c r="G81" s="5"/>
    </row>
    <row r="82" spans="1:7" ht="13.15">
      <c r="B82" s="8" t="str">
        <f t="shared" si="1"/>
        <v>55-59</v>
      </c>
      <c r="C82" s="400">
        <f>RAW_DATA_INPUTS!C283</f>
        <v>7.0810000000000004</v>
      </c>
      <c r="D82" s="400">
        <f>RAW_DATA_INPUTS!D283</f>
        <v>2.0350000000000001</v>
      </c>
      <c r="E82" s="400">
        <f>RAW_DATA_INPUTS!E283</f>
        <v>3.0350000000000001</v>
      </c>
      <c r="F82" s="400">
        <f>RAW_DATA_INPUTS!F283</f>
        <v>2.0139999999999998</v>
      </c>
      <c r="G82" s="5"/>
    </row>
    <row r="83" spans="1:7" ht="13.15">
      <c r="B83" s="8" t="str">
        <f t="shared" si="1"/>
        <v>60-64</v>
      </c>
      <c r="C83" s="400">
        <f>RAW_DATA_INPUTS!C284</f>
        <v>2.0299999999999998</v>
      </c>
      <c r="D83" s="400">
        <f>RAW_DATA_INPUTS!D284</f>
        <v>3.0379999999999998</v>
      </c>
      <c r="E83" s="400">
        <f>RAW_DATA_INPUTS!E284</f>
        <v>1.0009999999999999</v>
      </c>
      <c r="F83" s="400">
        <f>RAW_DATA_INPUTS!F284</f>
        <v>2.0089999999999999</v>
      </c>
      <c r="G83" s="5"/>
    </row>
    <row r="84" spans="1:7" ht="13.15">
      <c r="B84" s="8" t="str">
        <f t="shared" si="1"/>
        <v>65 plus</v>
      </c>
      <c r="C84" s="400">
        <f>RAW_DATA_INPUTS!C285</f>
        <v>0</v>
      </c>
      <c r="D84" s="400">
        <f>RAW_DATA_INPUTS!D285</f>
        <v>0</v>
      </c>
      <c r="E84" s="400">
        <f>RAW_DATA_INPUTS!E285</f>
        <v>0</v>
      </c>
      <c r="F84" s="400">
        <f>RAW_DATA_INPUTS!F285</f>
        <v>0</v>
      </c>
      <c r="G84" s="5"/>
    </row>
    <row r="85" spans="1:7" ht="13.15">
      <c r="B85" s="8" t="str">
        <f t="shared" si="1"/>
        <v>Total</v>
      </c>
      <c r="C85" s="400">
        <f>RAW_DATA_INPUTS!C286</f>
        <v>65.715000000000003</v>
      </c>
      <c r="D85" s="400">
        <f>RAW_DATA_INPUTS!D286</f>
        <v>59.679000000000002</v>
      </c>
      <c r="E85" s="400">
        <f>RAW_DATA_INPUTS!E286</f>
        <v>37.422999999999995</v>
      </c>
      <c r="F85" s="400">
        <f>RAW_DATA_INPUTS!F286</f>
        <v>38.200000000000003</v>
      </c>
      <c r="G85" s="5"/>
    </row>
    <row r="86" spans="1:7">
      <c r="A86" s="1080">
        <f>SUM(C86:F86)</f>
        <v>0</v>
      </c>
      <c r="B86" s="1080"/>
      <c r="C86" s="1080">
        <f>SUM(C75:C84)-C85</f>
        <v>0</v>
      </c>
      <c r="D86" s="1080">
        <f>SUM(D75:D84)-D85</f>
        <v>0</v>
      </c>
      <c r="E86" s="1080">
        <f>SUM(E75:E84)-E85</f>
        <v>0</v>
      </c>
      <c r="F86" s="1080">
        <f>SUM(F75:F84)-F85</f>
        <v>0</v>
      </c>
    </row>
    <row r="88" spans="1:7" ht="13.15">
      <c r="B88" s="74" t="s">
        <v>498</v>
      </c>
    </row>
    <row r="90" spans="1:7" ht="13.15">
      <c r="B90" s="1346" t="str">
        <f>B73</f>
        <v>Age group</v>
      </c>
      <c r="C90" s="1434" t="str">
        <f>C73</f>
        <v>Year</v>
      </c>
      <c r="D90" s="1434"/>
      <c r="E90" s="1434"/>
      <c r="F90" s="1434"/>
    </row>
    <row r="91" spans="1:7" ht="13.15">
      <c r="B91" s="1346"/>
      <c r="C91" s="8" t="str">
        <f>C74</f>
        <v>2014/15</v>
      </c>
      <c r="D91" s="8" t="str">
        <f>D74</f>
        <v>2015/16</v>
      </c>
      <c r="E91" s="8" t="str">
        <f>E74</f>
        <v>2016/17</v>
      </c>
      <c r="F91" s="8" t="str">
        <f>F74</f>
        <v>2017/18</v>
      </c>
    </row>
    <row r="92" spans="1:7" ht="13.15">
      <c r="B92" s="8" t="str">
        <f t="shared" ref="B92:B102" si="2">B75</f>
        <v>20-24</v>
      </c>
      <c r="C92" s="159">
        <f t="shared" ref="C92:F102" si="3">C58/C22</f>
        <v>3.525599044576705E-4</v>
      </c>
      <c r="D92" s="159">
        <f t="shared" si="3"/>
        <v>3.5555760662532826E-4</v>
      </c>
      <c r="E92" s="159">
        <f t="shared" si="3"/>
        <v>7.0049888850473683E-4</v>
      </c>
      <c r="F92" s="159">
        <f t="shared" si="3"/>
        <v>0</v>
      </c>
    </row>
    <row r="93" spans="1:7" ht="13.15">
      <c r="B93" s="8" t="str">
        <f t="shared" si="2"/>
        <v>25-29</v>
      </c>
      <c r="C93" s="159">
        <f t="shared" si="3"/>
        <v>1.7644502054041587E-4</v>
      </c>
      <c r="D93" s="159">
        <f t="shared" si="3"/>
        <v>4.5991379404130146E-4</v>
      </c>
      <c r="E93" s="159">
        <f t="shared" si="3"/>
        <v>9.5738218386124746E-5</v>
      </c>
      <c r="F93" s="159">
        <f t="shared" si="3"/>
        <v>9.756922788635112E-5</v>
      </c>
    </row>
    <row r="94" spans="1:7" ht="13.15">
      <c r="B94" s="8" t="str">
        <f t="shared" si="2"/>
        <v>30-34</v>
      </c>
      <c r="C94" s="159">
        <f t="shared" si="3"/>
        <v>4.9860843112316798E-4</v>
      </c>
      <c r="D94" s="159">
        <f t="shared" si="3"/>
        <v>2.2188925038609677E-4</v>
      </c>
      <c r="E94" s="159">
        <f t="shared" si="3"/>
        <v>3.099360090329432E-4</v>
      </c>
      <c r="F94" s="159">
        <f t="shared" si="3"/>
        <v>4.7103806427621414E-4</v>
      </c>
    </row>
    <row r="95" spans="1:7" ht="13.15">
      <c r="B95" s="8" t="str">
        <f t="shared" si="2"/>
        <v>35-39</v>
      </c>
      <c r="C95" s="159">
        <f t="shared" si="3"/>
        <v>4.0579531301994783E-4</v>
      </c>
      <c r="D95" s="159">
        <f t="shared" si="3"/>
        <v>6.3906129836268906E-4</v>
      </c>
      <c r="E95" s="159">
        <f t="shared" si="3"/>
        <v>5.4547284595045939E-4</v>
      </c>
      <c r="F95" s="159">
        <f t="shared" si="3"/>
        <v>1.5385598008097314E-4</v>
      </c>
    </row>
    <row r="96" spans="1:7" ht="13.15">
      <c r="B96" s="8" t="str">
        <f t="shared" si="2"/>
        <v>40-44</v>
      </c>
      <c r="C96" s="159">
        <f t="shared" si="3"/>
        <v>7.644548238060643E-4</v>
      </c>
      <c r="D96" s="159">
        <f t="shared" si="3"/>
        <v>6.9554290072942828E-4</v>
      </c>
      <c r="E96" s="159">
        <f t="shared" si="3"/>
        <v>3.6116355390974192E-4</v>
      </c>
      <c r="F96" s="159">
        <f t="shared" si="3"/>
        <v>4.5995259147358649E-4</v>
      </c>
    </row>
    <row r="97" spans="2:6" ht="13.15">
      <c r="B97" s="8" t="str">
        <f t="shared" si="2"/>
        <v>45-49</v>
      </c>
      <c r="C97" s="159">
        <f t="shared" si="3"/>
        <v>8.5555682304714524E-4</v>
      </c>
      <c r="D97" s="159">
        <f t="shared" si="3"/>
        <v>4.2459411879767887E-4</v>
      </c>
      <c r="E97" s="159">
        <f t="shared" si="3"/>
        <v>1.1215185773474248E-3</v>
      </c>
      <c r="F97" s="159">
        <f t="shared" si="3"/>
        <v>7.9032821247901851E-4</v>
      </c>
    </row>
    <row r="98" spans="2:6" ht="13.15">
      <c r="B98" s="8" t="str">
        <f t="shared" si="2"/>
        <v>50-54</v>
      </c>
      <c r="C98" s="159">
        <f t="shared" si="3"/>
        <v>9.7452067230080312E-4</v>
      </c>
      <c r="D98" s="159">
        <f t="shared" si="3"/>
        <v>8.8509924175248151E-4</v>
      </c>
      <c r="E98" s="159">
        <f t="shared" si="3"/>
        <v>9.0524380908981524E-4</v>
      </c>
      <c r="F98" s="159">
        <f t="shared" si="3"/>
        <v>7.8993299329172852E-4</v>
      </c>
    </row>
    <row r="99" spans="2:6" ht="13.15">
      <c r="B99" s="8" t="str">
        <f t="shared" si="2"/>
        <v>55-59</v>
      </c>
      <c r="C99" s="159">
        <f t="shared" si="3"/>
        <v>6.633926552908942E-4</v>
      </c>
      <c r="D99" s="159">
        <f t="shared" si="3"/>
        <v>9.0067589075417363E-4</v>
      </c>
      <c r="E99" s="159">
        <f t="shared" si="3"/>
        <v>1.7280119431940467E-3</v>
      </c>
      <c r="F99" s="159">
        <f t="shared" si="3"/>
        <v>4.1067728226898279E-4</v>
      </c>
    </row>
    <row r="100" spans="2:6" ht="13.15">
      <c r="B100" s="8" t="str">
        <f t="shared" si="2"/>
        <v>60-64</v>
      </c>
      <c r="C100" s="159">
        <f t="shared" si="3"/>
        <v>0</v>
      </c>
      <c r="D100" s="159">
        <f t="shared" si="3"/>
        <v>5.25788993690532E-4</v>
      </c>
      <c r="E100" s="159">
        <f t="shared" si="3"/>
        <v>0</v>
      </c>
      <c r="F100" s="159">
        <f t="shared" si="3"/>
        <v>1.2086593783025837E-3</v>
      </c>
    </row>
    <row r="101" spans="2:6" ht="13.15">
      <c r="B101" s="8" t="str">
        <f t="shared" si="2"/>
        <v>65 plus</v>
      </c>
      <c r="C101" s="159">
        <f t="shared" si="3"/>
        <v>0</v>
      </c>
      <c r="D101" s="159">
        <f t="shared" si="3"/>
        <v>0</v>
      </c>
      <c r="E101" s="159">
        <f t="shared" si="3"/>
        <v>0</v>
      </c>
      <c r="F101" s="159">
        <f t="shared" si="3"/>
        <v>0</v>
      </c>
    </row>
    <row r="102" spans="2:6" ht="13.15">
      <c r="B102" s="8" t="str">
        <f t="shared" si="2"/>
        <v>Total</v>
      </c>
      <c r="C102" s="159">
        <f t="shared" si="3"/>
        <v>5.6091378267079364E-4</v>
      </c>
      <c r="D102" s="159">
        <f t="shared" si="3"/>
        <v>5.4893747119348613E-4</v>
      </c>
      <c r="E102" s="159">
        <f t="shared" si="3"/>
        <v>5.9887184320133455E-4</v>
      </c>
      <c r="F102" s="159">
        <f t="shared" si="3"/>
        <v>4.3071206139796433E-4</v>
      </c>
    </row>
    <row r="104" spans="2:6" ht="13.15">
      <c r="B104" s="74" t="s">
        <v>499</v>
      </c>
    </row>
    <row r="106" spans="2:6" ht="13.15">
      <c r="B106" s="1346" t="str">
        <f>B90</f>
        <v>Age group</v>
      </c>
      <c r="C106" s="1434" t="str">
        <f>C90</f>
        <v>Year</v>
      </c>
      <c r="D106" s="1434"/>
      <c r="E106" s="1434"/>
      <c r="F106" s="1434"/>
    </row>
    <row r="107" spans="2:6" ht="13.15">
      <c r="B107" s="1346"/>
      <c r="C107" s="8" t="str">
        <f>C91</f>
        <v>2014/15</v>
      </c>
      <c r="D107" s="8" t="str">
        <f>D91</f>
        <v>2015/16</v>
      </c>
      <c r="E107" s="8" t="str">
        <f>E91</f>
        <v>2016/17</v>
      </c>
      <c r="F107" s="8" t="str">
        <f>F91</f>
        <v>2017/18</v>
      </c>
    </row>
    <row r="108" spans="2:6" ht="13.15">
      <c r="B108" s="8" t="str">
        <f>B92</f>
        <v>20-24</v>
      </c>
      <c r="C108" s="159">
        <f t="shared" ref="C108:F118" si="4">C75/C39</f>
        <v>1.0196489378993415E-3</v>
      </c>
      <c r="D108" s="159">
        <f t="shared" si="4"/>
        <v>4.3269385550400466E-4</v>
      </c>
      <c r="E108" s="159">
        <f t="shared" si="4"/>
        <v>0</v>
      </c>
      <c r="F108" s="159">
        <f t="shared" si="4"/>
        <v>3.1178203246898706E-4</v>
      </c>
    </row>
    <row r="109" spans="2:6" ht="13.15">
      <c r="B109" s="8" t="str">
        <f t="shared" ref="B109:B118" si="5">B93</f>
        <v>25-29</v>
      </c>
      <c r="C109" s="159">
        <f t="shared" si="4"/>
        <v>1.2336892090795295E-4</v>
      </c>
      <c r="D109" s="159">
        <f t="shared" si="4"/>
        <v>2.146980894586124E-4</v>
      </c>
      <c r="E109" s="159">
        <f t="shared" si="4"/>
        <v>4.4571541268119508E-5</v>
      </c>
      <c r="F109" s="159">
        <f t="shared" si="4"/>
        <v>1.3660720760853165E-4</v>
      </c>
    </row>
    <row r="110" spans="2:6" ht="13.15">
      <c r="B110" s="8" t="str">
        <f t="shared" si="5"/>
        <v>30-34</v>
      </c>
      <c r="C110" s="159">
        <f t="shared" si="4"/>
        <v>3.0237013592949367E-4</v>
      </c>
      <c r="D110" s="159">
        <f t="shared" si="4"/>
        <v>1.9395708972148092E-4</v>
      </c>
      <c r="E110" s="159">
        <f t="shared" si="4"/>
        <v>1.1944857343375568E-4</v>
      </c>
      <c r="F110" s="159">
        <f t="shared" si="4"/>
        <v>1.6149867556218035E-4</v>
      </c>
    </row>
    <row r="111" spans="2:6" ht="13.15">
      <c r="B111" s="8" t="str">
        <f t="shared" si="5"/>
        <v>35-39</v>
      </c>
      <c r="C111" s="159">
        <f t="shared" si="4"/>
        <v>4.1142547163786362E-4</v>
      </c>
      <c r="D111" s="159">
        <f t="shared" si="4"/>
        <v>3.9751365495002342E-4</v>
      </c>
      <c r="E111" s="159">
        <f t="shared" si="4"/>
        <v>3.0476094477526985E-4</v>
      </c>
      <c r="F111" s="159">
        <f t="shared" si="4"/>
        <v>4.2913791631784939E-5</v>
      </c>
    </row>
    <row r="112" spans="2:6" ht="13.15">
      <c r="B112" s="8" t="str">
        <f t="shared" si="5"/>
        <v>40-44</v>
      </c>
      <c r="C112" s="159">
        <f t="shared" si="4"/>
        <v>4.3954574293016363E-4</v>
      </c>
      <c r="D112" s="159">
        <f t="shared" si="4"/>
        <v>3.2646721311914737E-4</v>
      </c>
      <c r="E112" s="159">
        <f t="shared" si="4"/>
        <v>3.2559678887542521E-4</v>
      </c>
      <c r="F112" s="159">
        <f t="shared" si="4"/>
        <v>3.7639789251446852E-4</v>
      </c>
    </row>
    <row r="113" spans="2:8" ht="13.15">
      <c r="B113" s="8" t="str">
        <f t="shared" si="5"/>
        <v>45-49</v>
      </c>
      <c r="C113" s="159">
        <f t="shared" si="4"/>
        <v>7.2227208178359892E-4</v>
      </c>
      <c r="D113" s="159">
        <f t="shared" si="4"/>
        <v>1.2191022766821777E-3</v>
      </c>
      <c r="E113" s="159">
        <f t="shared" si="4"/>
        <v>5.5010153994428123E-4</v>
      </c>
      <c r="F113" s="159">
        <f t="shared" si="4"/>
        <v>5.9535753888737019E-4</v>
      </c>
    </row>
    <row r="114" spans="2:8" ht="13.15">
      <c r="B114" s="8" t="str">
        <f t="shared" si="5"/>
        <v>50-54</v>
      </c>
      <c r="C114" s="159">
        <f t="shared" si="4"/>
        <v>9.0291371180615317E-4</v>
      </c>
      <c r="D114" s="159">
        <f t="shared" si="4"/>
        <v>7.6462055988703109E-4</v>
      </c>
      <c r="E114" s="159">
        <f t="shared" si="4"/>
        <v>6.9081516445611225E-4</v>
      </c>
      <c r="F114" s="159">
        <f t="shared" si="4"/>
        <v>6.9796813335444075E-4</v>
      </c>
    </row>
    <row r="115" spans="2:8" ht="13.15">
      <c r="B115" s="8" t="str">
        <f t="shared" si="5"/>
        <v>55-59</v>
      </c>
      <c r="C115" s="159">
        <f t="shared" si="4"/>
        <v>7.3931375270795468E-4</v>
      </c>
      <c r="D115" s="159">
        <f t="shared" si="4"/>
        <v>2.3072808258954233E-4</v>
      </c>
      <c r="E115" s="159">
        <f t="shared" si="4"/>
        <v>3.8104048030937221E-4</v>
      </c>
      <c r="F115" s="159">
        <f t="shared" si="4"/>
        <v>2.7646257487413673E-4</v>
      </c>
    </row>
    <row r="116" spans="2:8" ht="13.15">
      <c r="B116" s="8" t="str">
        <f t="shared" si="5"/>
        <v>60-64</v>
      </c>
      <c r="C116" s="159">
        <f t="shared" si="4"/>
        <v>7.0483419036078475E-4</v>
      </c>
      <c r="D116" s="159">
        <f t="shared" si="4"/>
        <v>1.1183055352074827E-3</v>
      </c>
      <c r="E116" s="159">
        <f t="shared" si="4"/>
        <v>3.8585094974840663E-4</v>
      </c>
      <c r="F116" s="159">
        <f t="shared" si="4"/>
        <v>8.0333650562615453E-4</v>
      </c>
    </row>
    <row r="117" spans="2:8" ht="13.15">
      <c r="B117" s="8" t="str">
        <f t="shared" si="5"/>
        <v>65 plus</v>
      </c>
      <c r="C117" s="159">
        <f t="shared" si="4"/>
        <v>0</v>
      </c>
      <c r="D117" s="159">
        <f t="shared" si="4"/>
        <v>0</v>
      </c>
      <c r="E117" s="159">
        <f t="shared" si="4"/>
        <v>0</v>
      </c>
      <c r="F117" s="159">
        <f t="shared" si="4"/>
        <v>0</v>
      </c>
    </row>
    <row r="118" spans="2:8" ht="13.15">
      <c r="B118" s="8" t="str">
        <f t="shared" si="5"/>
        <v>Total</v>
      </c>
      <c r="C118" s="159">
        <f t="shared" si="4"/>
        <v>4.7622850503889843E-4</v>
      </c>
      <c r="D118" s="159">
        <f t="shared" si="4"/>
        <v>4.3860510421426027E-4</v>
      </c>
      <c r="E118" s="159">
        <f t="shared" si="4"/>
        <v>2.786721412094134E-4</v>
      </c>
      <c r="F118" s="159">
        <f t="shared" si="4"/>
        <v>2.885113917892256E-4</v>
      </c>
    </row>
    <row r="120" spans="2:8" ht="13.15">
      <c r="B120" s="74" t="s">
        <v>500</v>
      </c>
    </row>
    <row r="122" spans="2:8">
      <c r="B122" s="1346" t="str">
        <f>B106</f>
        <v>Age group</v>
      </c>
      <c r="C122" s="1380" t="str">
        <f>C107</f>
        <v>2014/15</v>
      </c>
      <c r="D122" s="1380" t="str">
        <f>D107</f>
        <v>2015/16</v>
      </c>
      <c r="E122" s="1380" t="str">
        <f>E107</f>
        <v>2016/17</v>
      </c>
      <c r="F122" s="1380" t="str">
        <f>F107</f>
        <v>2017/18</v>
      </c>
      <c r="G122" s="1432" t="s">
        <v>8</v>
      </c>
    </row>
    <row r="123" spans="2:8">
      <c r="B123" s="1346"/>
      <c r="C123" s="1381"/>
      <c r="D123" s="1381"/>
      <c r="E123" s="1381"/>
      <c r="F123" s="1381"/>
      <c r="G123" s="1433"/>
    </row>
    <row r="124" spans="2:8" ht="13.15">
      <c r="B124" s="137" t="str">
        <f>B108</f>
        <v>20-24</v>
      </c>
      <c r="C124" s="841">
        <f>C92*H$14</f>
        <v>3.5255990445767049E-5</v>
      </c>
      <c r="D124" s="841">
        <f t="shared" ref="D124:F134" si="6">D92*I$14</f>
        <v>7.1111521325065654E-5</v>
      </c>
      <c r="E124" s="841">
        <f t="shared" si="6"/>
        <v>2.1014966655142104E-4</v>
      </c>
      <c r="F124" s="841">
        <f t="shared" si="6"/>
        <v>0</v>
      </c>
      <c r="G124" s="839">
        <f>SUM(C124:F124)</f>
        <v>3.1651717832225377E-4</v>
      </c>
      <c r="H124" s="5"/>
    </row>
    <row r="125" spans="2:8" ht="13.15">
      <c r="B125" s="137" t="str">
        <f t="shared" ref="B125:B132" si="7">B109</f>
        <v>25-29</v>
      </c>
      <c r="C125" s="841">
        <f t="shared" ref="C125:C134" si="8">C93*H$14</f>
        <v>1.7644502054041589E-5</v>
      </c>
      <c r="D125" s="841">
        <f t="shared" si="6"/>
        <v>9.19827588082603E-5</v>
      </c>
      <c r="E125" s="841">
        <f t="shared" si="6"/>
        <v>2.8721465515837424E-5</v>
      </c>
      <c r="F125" s="841">
        <f t="shared" si="6"/>
        <v>3.9027691154540451E-5</v>
      </c>
      <c r="G125" s="839">
        <f t="shared" ref="G125:G134" si="9">SUM(C125:F125)</f>
        <v>1.7737641753267979E-4</v>
      </c>
      <c r="H125" s="5"/>
    </row>
    <row r="126" spans="2:8" ht="13.15">
      <c r="B126" s="137" t="str">
        <f t="shared" si="7"/>
        <v>30-34</v>
      </c>
      <c r="C126" s="841">
        <f t="shared" si="8"/>
        <v>4.9860843112316799E-5</v>
      </c>
      <c r="D126" s="841">
        <f t="shared" si="6"/>
        <v>4.4377850077219356E-5</v>
      </c>
      <c r="E126" s="841">
        <f t="shared" si="6"/>
        <v>9.2980802709882959E-5</v>
      </c>
      <c r="F126" s="841">
        <f t="shared" si="6"/>
        <v>1.8841522571048567E-4</v>
      </c>
      <c r="G126" s="839">
        <f t="shared" si="9"/>
        <v>3.7563472160990477E-4</v>
      </c>
      <c r="H126" s="5"/>
    </row>
    <row r="127" spans="2:8" ht="13.15">
      <c r="B127" s="137" t="str">
        <f t="shared" si="7"/>
        <v>35-39</v>
      </c>
      <c r="C127" s="841">
        <f t="shared" si="8"/>
        <v>4.0579531301994783E-5</v>
      </c>
      <c r="D127" s="841">
        <f t="shared" si="6"/>
        <v>1.2781225967253783E-4</v>
      </c>
      <c r="E127" s="841">
        <f t="shared" si="6"/>
        <v>1.6364185378513782E-4</v>
      </c>
      <c r="F127" s="841">
        <f t="shared" si="6"/>
        <v>6.1542392032389259E-5</v>
      </c>
      <c r="G127" s="839">
        <f t="shared" si="9"/>
        <v>3.9357603679205972E-4</v>
      </c>
      <c r="H127" s="5"/>
    </row>
    <row r="128" spans="2:8" ht="13.15">
      <c r="B128" s="137" t="str">
        <f t="shared" si="7"/>
        <v>40-44</v>
      </c>
      <c r="C128" s="841">
        <f t="shared" si="8"/>
        <v>7.6445482380606438E-5</v>
      </c>
      <c r="D128" s="841">
        <f t="shared" si="6"/>
        <v>1.3910858014588566E-4</v>
      </c>
      <c r="E128" s="841">
        <f t="shared" si="6"/>
        <v>1.0834906617292257E-4</v>
      </c>
      <c r="F128" s="841">
        <f t="shared" si="6"/>
        <v>1.8398103658943461E-4</v>
      </c>
      <c r="G128" s="839">
        <f t="shared" si="9"/>
        <v>5.0788416528884934E-4</v>
      </c>
      <c r="H128" s="5"/>
    </row>
    <row r="129" spans="2:8" ht="13.15">
      <c r="B129" s="137" t="str">
        <f t="shared" si="7"/>
        <v>45-49</v>
      </c>
      <c r="C129" s="841">
        <f t="shared" si="8"/>
        <v>8.5555682304714535E-5</v>
      </c>
      <c r="D129" s="841">
        <f t="shared" si="6"/>
        <v>8.4918823759535779E-5</v>
      </c>
      <c r="E129" s="841">
        <f t="shared" si="6"/>
        <v>3.3645557320422745E-4</v>
      </c>
      <c r="F129" s="841">
        <f t="shared" si="6"/>
        <v>3.1613128499160745E-4</v>
      </c>
      <c r="G129" s="839">
        <f t="shared" si="9"/>
        <v>8.2306136426008524E-4</v>
      </c>
      <c r="H129" s="5"/>
    </row>
    <row r="130" spans="2:8" ht="13.15">
      <c r="B130" s="137" t="str">
        <f t="shared" si="7"/>
        <v>50-54</v>
      </c>
      <c r="C130" s="841">
        <f t="shared" si="8"/>
        <v>9.7452067230080323E-5</v>
      </c>
      <c r="D130" s="841">
        <f t="shared" si="6"/>
        <v>1.7701984835049632E-4</v>
      </c>
      <c r="E130" s="841">
        <f t="shared" si="6"/>
        <v>2.7157314272694457E-4</v>
      </c>
      <c r="F130" s="841">
        <f t="shared" si="6"/>
        <v>3.1597319731669141E-4</v>
      </c>
      <c r="G130" s="839">
        <f t="shared" si="9"/>
        <v>8.6201825562421254E-4</v>
      </c>
      <c r="H130" s="5"/>
    </row>
    <row r="131" spans="2:8" ht="13.15">
      <c r="B131" s="137" t="str">
        <f t="shared" si="7"/>
        <v>55-59</v>
      </c>
      <c r="C131" s="841">
        <f t="shared" si="8"/>
        <v>6.6339265529089428E-5</v>
      </c>
      <c r="D131" s="841">
        <f t="shared" si="6"/>
        <v>1.8013517815083474E-4</v>
      </c>
      <c r="E131" s="841">
        <f t="shared" si="6"/>
        <v>5.18403582958214E-4</v>
      </c>
      <c r="F131" s="841">
        <f t="shared" si="6"/>
        <v>1.6427091290759313E-4</v>
      </c>
      <c r="G131" s="839">
        <f t="shared" si="9"/>
        <v>9.2914893954573134E-4</v>
      </c>
      <c r="H131" s="5"/>
    </row>
    <row r="132" spans="2:8" ht="13.15">
      <c r="B132" s="137" t="str">
        <f t="shared" si="7"/>
        <v>60-64</v>
      </c>
      <c r="C132" s="841">
        <f t="shared" si="8"/>
        <v>0</v>
      </c>
      <c r="D132" s="841">
        <f t="shared" si="6"/>
        <v>1.051577987381064E-4</v>
      </c>
      <c r="E132" s="841">
        <f t="shared" si="6"/>
        <v>0</v>
      </c>
      <c r="F132" s="841">
        <f t="shared" si="6"/>
        <v>4.8346375132103349E-4</v>
      </c>
      <c r="G132" s="839">
        <f t="shared" si="9"/>
        <v>5.8862155005913984E-4</v>
      </c>
      <c r="H132" s="5"/>
    </row>
    <row r="133" spans="2:8" ht="13.15">
      <c r="B133" s="137" t="str">
        <f>B117</f>
        <v>65 plus</v>
      </c>
      <c r="C133" s="841">
        <f t="shared" si="8"/>
        <v>0</v>
      </c>
      <c r="D133" s="841">
        <f t="shared" si="6"/>
        <v>0</v>
      </c>
      <c r="E133" s="841">
        <f t="shared" si="6"/>
        <v>0</v>
      </c>
      <c r="F133" s="841">
        <f t="shared" si="6"/>
        <v>0</v>
      </c>
      <c r="G133" s="839">
        <f t="shared" si="9"/>
        <v>0</v>
      </c>
      <c r="H133" s="5"/>
    </row>
    <row r="134" spans="2:8" ht="13.15">
      <c r="B134" s="137" t="str">
        <f>B118</f>
        <v>Total</v>
      </c>
      <c r="C134" s="841">
        <f t="shared" si="8"/>
        <v>5.6091378267079364E-5</v>
      </c>
      <c r="D134" s="841">
        <f t="shared" si="6"/>
        <v>1.0978749423869723E-4</v>
      </c>
      <c r="E134" s="841">
        <f t="shared" si="6"/>
        <v>1.7966155296040036E-4</v>
      </c>
      <c r="F134" s="841">
        <f t="shared" si="6"/>
        <v>1.7228482455918575E-4</v>
      </c>
      <c r="G134" s="839">
        <f t="shared" si="9"/>
        <v>5.1782525002536269E-4</v>
      </c>
      <c r="H134" s="5"/>
    </row>
    <row r="136" spans="2:8" ht="13.15">
      <c r="B136" s="74" t="s">
        <v>501</v>
      </c>
    </row>
    <row r="138" spans="2:8">
      <c r="B138" s="1346" t="str">
        <f>B122</f>
        <v>Age group</v>
      </c>
      <c r="C138" s="1380" t="str">
        <f>C122</f>
        <v>2014/15</v>
      </c>
      <c r="D138" s="1380" t="str">
        <f>D122</f>
        <v>2015/16</v>
      </c>
      <c r="E138" s="1380" t="str">
        <f>E122</f>
        <v>2016/17</v>
      </c>
      <c r="F138" s="1380" t="str">
        <f>F122</f>
        <v>2017/18</v>
      </c>
      <c r="G138" s="1432" t="s">
        <v>8</v>
      </c>
    </row>
    <row r="139" spans="2:8">
      <c r="B139" s="1346"/>
      <c r="C139" s="1381"/>
      <c r="D139" s="1381"/>
      <c r="E139" s="1381"/>
      <c r="F139" s="1381"/>
      <c r="G139" s="1433"/>
    </row>
    <row r="140" spans="2:8" ht="13.15">
      <c r="B140" s="137" t="str">
        <f>B124</f>
        <v>20-24</v>
      </c>
      <c r="C140" s="841">
        <f>C108*H$14</f>
        <v>1.0196489378993416E-4</v>
      </c>
      <c r="D140" s="841">
        <f t="shared" ref="D140:F150" si="10">D108*I$14</f>
        <v>8.6538771100800932E-5</v>
      </c>
      <c r="E140" s="841">
        <f t="shared" si="10"/>
        <v>0</v>
      </c>
      <c r="F140" s="841">
        <f t="shared" si="10"/>
        <v>1.2471281298759483E-4</v>
      </c>
      <c r="G140" s="839">
        <f>SUM(C140:F140)</f>
        <v>3.1321647787832996E-4</v>
      </c>
    </row>
    <row r="141" spans="2:8" ht="13.15">
      <c r="B141" s="137" t="str">
        <f t="shared" ref="B141:B148" si="11">B125</f>
        <v>25-29</v>
      </c>
      <c r="C141" s="841">
        <f t="shared" ref="C141:C150" si="12">C109*H$14</f>
        <v>1.2336892090795296E-5</v>
      </c>
      <c r="D141" s="841">
        <f t="shared" si="10"/>
        <v>4.2939617891722485E-5</v>
      </c>
      <c r="E141" s="841">
        <f t="shared" si="10"/>
        <v>1.3371462380435853E-5</v>
      </c>
      <c r="F141" s="841">
        <f t="shared" si="10"/>
        <v>5.464288304341266E-5</v>
      </c>
      <c r="G141" s="839">
        <f t="shared" ref="G141:G150" si="13">SUM(C141:F141)</f>
        <v>1.2329085540636629E-4</v>
      </c>
    </row>
    <row r="142" spans="2:8" ht="13.15">
      <c r="B142" s="137" t="str">
        <f t="shared" si="11"/>
        <v>30-34</v>
      </c>
      <c r="C142" s="841">
        <f t="shared" si="12"/>
        <v>3.0237013592949369E-5</v>
      </c>
      <c r="D142" s="841">
        <f t="shared" si="10"/>
        <v>3.8791417944296185E-5</v>
      </c>
      <c r="E142" s="841">
        <f t="shared" si="10"/>
        <v>3.58345720301267E-5</v>
      </c>
      <c r="F142" s="841">
        <f t="shared" si="10"/>
        <v>6.4599470224872138E-5</v>
      </c>
      <c r="G142" s="839">
        <f t="shared" si="13"/>
        <v>1.694624737922444E-4</v>
      </c>
    </row>
    <row r="143" spans="2:8" ht="13.15">
      <c r="B143" s="137" t="str">
        <f t="shared" si="11"/>
        <v>35-39</v>
      </c>
      <c r="C143" s="841">
        <f t="shared" si="12"/>
        <v>4.1142547163786366E-5</v>
      </c>
      <c r="D143" s="841">
        <f t="shared" si="10"/>
        <v>7.9502730990004691E-5</v>
      </c>
      <c r="E143" s="841">
        <f t="shared" si="10"/>
        <v>9.1428283432580946E-5</v>
      </c>
      <c r="F143" s="841">
        <f t="shared" si="10"/>
        <v>1.7165516652713978E-5</v>
      </c>
      <c r="G143" s="839">
        <f t="shared" si="13"/>
        <v>2.2923907823908595E-4</v>
      </c>
    </row>
    <row r="144" spans="2:8" ht="13.15">
      <c r="B144" s="137" t="str">
        <f t="shared" si="11"/>
        <v>40-44</v>
      </c>
      <c r="C144" s="841">
        <f t="shared" si="12"/>
        <v>4.3954574293016367E-5</v>
      </c>
      <c r="D144" s="841">
        <f t="shared" si="10"/>
        <v>6.5293442623829475E-5</v>
      </c>
      <c r="E144" s="841">
        <f t="shared" si="10"/>
        <v>9.7679036662627562E-5</v>
      </c>
      <c r="F144" s="841">
        <f t="shared" si="10"/>
        <v>1.5055915700578742E-4</v>
      </c>
      <c r="G144" s="839">
        <f t="shared" si="13"/>
        <v>3.5748621058526083E-4</v>
      </c>
    </row>
    <row r="145" spans="2:7" ht="13.15">
      <c r="B145" s="137" t="str">
        <f t="shared" si="11"/>
        <v>45-49</v>
      </c>
      <c r="C145" s="841">
        <f t="shared" si="12"/>
        <v>7.2227208178359898E-5</v>
      </c>
      <c r="D145" s="841">
        <f t="shared" si="10"/>
        <v>2.4382045533643556E-4</v>
      </c>
      <c r="E145" s="841">
        <f t="shared" si="10"/>
        <v>1.6503046198328437E-4</v>
      </c>
      <c r="F145" s="841">
        <f t="shared" si="10"/>
        <v>2.3814301555494808E-4</v>
      </c>
      <c r="G145" s="839">
        <f t="shared" si="13"/>
        <v>7.192211410530279E-4</v>
      </c>
    </row>
    <row r="146" spans="2:7" ht="13.15">
      <c r="B146" s="137" t="str">
        <f t="shared" si="11"/>
        <v>50-54</v>
      </c>
      <c r="C146" s="841">
        <f t="shared" si="12"/>
        <v>9.0291371180615317E-5</v>
      </c>
      <c r="D146" s="841">
        <f t="shared" si="10"/>
        <v>1.5292411197740622E-4</v>
      </c>
      <c r="E146" s="841">
        <f t="shared" si="10"/>
        <v>2.0724454933683368E-4</v>
      </c>
      <c r="F146" s="841">
        <f t="shared" si="10"/>
        <v>2.7918725334177629E-4</v>
      </c>
      <c r="G146" s="839">
        <f t="shared" si="13"/>
        <v>7.2964728583663143E-4</v>
      </c>
    </row>
    <row r="147" spans="2:7" ht="13.15">
      <c r="B147" s="137" t="str">
        <f t="shared" si="11"/>
        <v>55-59</v>
      </c>
      <c r="C147" s="841">
        <f t="shared" si="12"/>
        <v>7.3931375270795471E-5</v>
      </c>
      <c r="D147" s="841">
        <f t="shared" si="10"/>
        <v>4.6145616517908468E-5</v>
      </c>
      <c r="E147" s="841">
        <f t="shared" si="10"/>
        <v>1.1431214409281166E-4</v>
      </c>
      <c r="F147" s="841">
        <f t="shared" si="10"/>
        <v>1.1058502994965469E-4</v>
      </c>
      <c r="G147" s="839">
        <f t="shared" si="13"/>
        <v>3.4497416583117031E-4</v>
      </c>
    </row>
    <row r="148" spans="2:7" ht="13.15">
      <c r="B148" s="137" t="str">
        <f t="shared" si="11"/>
        <v>60-64</v>
      </c>
      <c r="C148" s="841">
        <f t="shared" si="12"/>
        <v>7.0483419036078483E-5</v>
      </c>
      <c r="D148" s="841">
        <f t="shared" si="10"/>
        <v>2.2366110704149654E-4</v>
      </c>
      <c r="E148" s="841">
        <f t="shared" si="10"/>
        <v>1.1575528492452198E-4</v>
      </c>
      <c r="F148" s="841">
        <f t="shared" si="10"/>
        <v>3.2133460225046185E-4</v>
      </c>
      <c r="G148" s="839">
        <f t="shared" si="13"/>
        <v>7.3123441325255879E-4</v>
      </c>
    </row>
    <row r="149" spans="2:7" ht="13.15">
      <c r="B149" s="137" t="str">
        <f>B133</f>
        <v>65 plus</v>
      </c>
      <c r="C149" s="841">
        <f t="shared" si="12"/>
        <v>0</v>
      </c>
      <c r="D149" s="841">
        <f t="shared" si="10"/>
        <v>0</v>
      </c>
      <c r="E149" s="841">
        <f t="shared" si="10"/>
        <v>0</v>
      </c>
      <c r="F149" s="841">
        <f t="shared" si="10"/>
        <v>0</v>
      </c>
      <c r="G149" s="839">
        <f t="shared" si="13"/>
        <v>0</v>
      </c>
    </row>
    <row r="150" spans="2:7" ht="13.15">
      <c r="B150" s="137" t="str">
        <f>B134</f>
        <v>Total</v>
      </c>
      <c r="C150" s="841">
        <f t="shared" si="12"/>
        <v>4.7622850503889849E-5</v>
      </c>
      <c r="D150" s="841">
        <f t="shared" si="10"/>
        <v>8.7721020842852058E-5</v>
      </c>
      <c r="E150" s="841">
        <f t="shared" si="10"/>
        <v>8.3601642362824013E-5</v>
      </c>
      <c r="F150" s="841">
        <f t="shared" si="10"/>
        <v>1.1540455671569025E-4</v>
      </c>
      <c r="G150" s="839">
        <f t="shared" si="13"/>
        <v>3.3435007042525614E-4</v>
      </c>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O91"/>
  <sheetViews>
    <sheetView showGridLines="0" zoomScale="90" zoomScaleNormal="90" workbookViewId="0">
      <pane ySplit="4" topLeftCell="A5" activePane="bottomLeft" state="frozen"/>
      <selection activeCell="G63" sqref="G63"/>
      <selection pane="bottomLeft"/>
    </sheetView>
  </sheetViews>
  <sheetFormatPr defaultColWidth="9" defaultRowHeight="12.75"/>
  <cols>
    <col min="1" max="1" width="4.59765625" style="22" customWidth="1"/>
    <col min="2" max="2" width="13.86328125" style="22" customWidth="1"/>
    <col min="3" max="3" width="4.59765625" style="22" customWidth="1"/>
    <col min="4" max="6" width="9" style="22"/>
    <col min="7" max="7" width="49.59765625" style="22" customWidth="1"/>
    <col min="8" max="16384" width="9" style="22"/>
  </cols>
  <sheetData>
    <row r="1" spans="1:15" s="28" customFormat="1">
      <c r="B1" s="32" t="str">
        <f>ModelBanner</f>
        <v>TSM_202021</v>
      </c>
    </row>
    <row r="2" spans="1:15" s="28" customFormat="1" ht="13.15">
      <c r="A2" s="906"/>
      <c r="B2" s="29" t="s">
        <v>9</v>
      </c>
    </row>
    <row r="3" spans="1:15" s="28" customFormat="1">
      <c r="A3" s="33"/>
      <c r="B3" s="32"/>
    </row>
    <row r="4" spans="1:15" s="28" customFormat="1">
      <c r="A4" s="34"/>
      <c r="B4" s="864" t="s">
        <v>13</v>
      </c>
      <c r="C4" s="34"/>
      <c r="D4" s="902" t="s">
        <v>28</v>
      </c>
    </row>
    <row r="5" spans="1:15" customFormat="1"/>
    <row r="6" spans="1:15" customFormat="1" ht="20.65">
      <c r="B6" s="14" t="s">
        <v>1577</v>
      </c>
    </row>
    <row r="7" spans="1:15" customFormat="1"/>
    <row r="8" spans="1:15" customFormat="1" ht="13.15">
      <c r="B8" s="5" t="s">
        <v>27</v>
      </c>
    </row>
    <row r="9" spans="1:15" customFormat="1" ht="13.15">
      <c r="B9" s="5"/>
    </row>
    <row r="10" spans="1:15" customFormat="1" ht="13.15" customHeight="1">
      <c r="C10" s="1291" t="s">
        <v>1730</v>
      </c>
      <c r="D10" s="1292"/>
      <c r="E10" s="1292"/>
      <c r="F10" s="1292"/>
      <c r="G10" s="1292"/>
      <c r="H10" s="1292"/>
      <c r="I10" s="1292"/>
      <c r="J10" s="1292"/>
      <c r="K10" s="1292"/>
      <c r="L10" s="1292"/>
      <c r="M10" s="1292"/>
      <c r="N10" s="1292"/>
      <c r="O10" s="1292"/>
    </row>
    <row r="11" spans="1:15" customFormat="1">
      <c r="C11" s="1292"/>
      <c r="D11" s="1292"/>
      <c r="E11" s="1292"/>
      <c r="F11" s="1292"/>
      <c r="G11" s="1292"/>
      <c r="H11" s="1292"/>
      <c r="I11" s="1292"/>
      <c r="J11" s="1292"/>
      <c r="K11" s="1292"/>
      <c r="L11" s="1292"/>
      <c r="M11" s="1292"/>
      <c r="N11" s="1292"/>
      <c r="O11" s="1292"/>
    </row>
    <row r="12" spans="1:15" customFormat="1">
      <c r="C12" s="1292"/>
      <c r="D12" s="1292"/>
      <c r="E12" s="1292"/>
      <c r="F12" s="1292"/>
      <c r="G12" s="1292"/>
      <c r="H12" s="1292"/>
      <c r="I12" s="1292"/>
      <c r="J12" s="1292"/>
      <c r="K12" s="1292"/>
      <c r="L12" s="1292"/>
      <c r="M12" s="1292"/>
      <c r="N12" s="1292"/>
      <c r="O12" s="1292"/>
    </row>
    <row r="13" spans="1:15" customFormat="1">
      <c r="C13" s="1292"/>
      <c r="D13" s="1292"/>
      <c r="E13" s="1292"/>
      <c r="F13" s="1292"/>
      <c r="G13" s="1292"/>
      <c r="H13" s="1292"/>
      <c r="I13" s="1292"/>
      <c r="J13" s="1292"/>
      <c r="K13" s="1292"/>
      <c r="L13" s="1292"/>
      <c r="M13" s="1292"/>
      <c r="N13" s="1292"/>
      <c r="O13" s="1292"/>
    </row>
    <row r="14" spans="1:15" customFormat="1">
      <c r="C14" s="1292"/>
      <c r="D14" s="1292"/>
      <c r="E14" s="1292"/>
      <c r="F14" s="1292"/>
      <c r="G14" s="1292"/>
      <c r="H14" s="1292"/>
      <c r="I14" s="1292"/>
      <c r="J14" s="1292"/>
      <c r="K14" s="1292"/>
      <c r="L14" s="1292"/>
      <c r="M14" s="1292"/>
      <c r="N14" s="1292"/>
      <c r="O14" s="1292"/>
    </row>
    <row r="15" spans="1:15" customFormat="1"/>
    <row r="16" spans="1:15" customFormat="1" ht="13.15" customHeight="1">
      <c r="C16" s="1287" t="s">
        <v>1759</v>
      </c>
      <c r="D16" s="1288"/>
      <c r="E16" s="1288"/>
      <c r="F16" s="1288"/>
      <c r="G16" s="1288"/>
      <c r="H16" s="1288"/>
      <c r="I16" s="1288"/>
      <c r="J16" s="1288"/>
      <c r="K16" s="1288"/>
      <c r="L16" s="1288"/>
      <c r="M16" s="1288"/>
      <c r="N16" s="1288"/>
      <c r="O16" s="1288"/>
    </row>
    <row r="17" spans="2:15" customFormat="1">
      <c r="C17" s="1288"/>
      <c r="D17" s="1288"/>
      <c r="E17" s="1288"/>
      <c r="F17" s="1288"/>
      <c r="G17" s="1288"/>
      <c r="H17" s="1288"/>
      <c r="I17" s="1288"/>
      <c r="J17" s="1288"/>
      <c r="K17" s="1288"/>
      <c r="L17" s="1288"/>
      <c r="M17" s="1288"/>
      <c r="N17" s="1288"/>
      <c r="O17" s="1288"/>
    </row>
    <row r="18" spans="2:15" customFormat="1">
      <c r="C18" s="1288"/>
      <c r="D18" s="1288"/>
      <c r="E18" s="1288"/>
      <c r="F18" s="1288"/>
      <c r="G18" s="1288"/>
      <c r="H18" s="1288"/>
      <c r="I18" s="1288"/>
      <c r="J18" s="1288"/>
      <c r="K18" s="1288"/>
      <c r="L18" s="1288"/>
      <c r="M18" s="1288"/>
      <c r="N18" s="1288"/>
      <c r="O18" s="1288"/>
    </row>
    <row r="19" spans="2:15" customFormat="1"/>
    <row r="20" spans="2:15" customFormat="1" ht="13.15" customHeight="1">
      <c r="C20" s="1287" t="s">
        <v>1578</v>
      </c>
      <c r="D20" s="1288"/>
      <c r="E20" s="1288"/>
      <c r="F20" s="1288"/>
      <c r="G20" s="1288"/>
      <c r="H20" s="1288"/>
      <c r="I20" s="1288"/>
      <c r="J20" s="1288"/>
      <c r="K20" s="1288"/>
      <c r="L20" s="1288"/>
      <c r="M20" s="1288"/>
      <c r="N20" s="1288"/>
      <c r="O20" s="1288"/>
    </row>
    <row r="21" spans="2:15" customFormat="1">
      <c r="C21" s="1288"/>
      <c r="D21" s="1288"/>
      <c r="E21" s="1288"/>
      <c r="F21" s="1288"/>
      <c r="G21" s="1288"/>
      <c r="H21" s="1288"/>
      <c r="I21" s="1288"/>
      <c r="J21" s="1288"/>
      <c r="K21" s="1288"/>
      <c r="L21" s="1288"/>
      <c r="M21" s="1288"/>
      <c r="N21" s="1288"/>
      <c r="O21" s="1288"/>
    </row>
    <row r="22" spans="2:15" customFormat="1">
      <c r="C22" s="220"/>
      <c r="D22" s="220"/>
      <c r="E22" s="220"/>
      <c r="F22" s="220"/>
      <c r="G22" s="220"/>
      <c r="H22" s="220"/>
      <c r="I22" s="220"/>
      <c r="J22" s="220"/>
      <c r="K22" s="220"/>
      <c r="L22" s="220"/>
      <c r="M22" s="220"/>
      <c r="N22" s="220"/>
      <c r="O22" s="220"/>
    </row>
    <row r="23" spans="2:15" customFormat="1" ht="13.15">
      <c r="B23" s="5" t="s">
        <v>34</v>
      </c>
    </row>
    <row r="24" spans="2:15" customFormat="1" ht="13.15">
      <c r="B24" s="5"/>
    </row>
    <row r="25" spans="2:15" customFormat="1">
      <c r="C25" s="146" t="s">
        <v>403</v>
      </c>
    </row>
    <row r="26" spans="2:15" customFormat="1">
      <c r="C26" s="146" t="s">
        <v>404</v>
      </c>
    </row>
    <row r="27" spans="2:15" customFormat="1">
      <c r="C27" s="146" t="s">
        <v>405</v>
      </c>
    </row>
    <row r="28" spans="2:15" customFormat="1">
      <c r="C28" s="146" t="s">
        <v>1731</v>
      </c>
    </row>
    <row r="29" spans="2:15" customFormat="1">
      <c r="C29" s="146" t="s">
        <v>653</v>
      </c>
    </row>
    <row r="30" spans="2:15" customFormat="1">
      <c r="C30" s="146" t="s">
        <v>1767</v>
      </c>
    </row>
    <row r="31" spans="2:15" customFormat="1">
      <c r="C31" s="146" t="s">
        <v>1483</v>
      </c>
    </row>
    <row r="32" spans="2:15" customFormat="1">
      <c r="C32" s="146" t="s">
        <v>467</v>
      </c>
    </row>
    <row r="33" spans="2:15" customFormat="1">
      <c r="C33" s="146" t="s">
        <v>1554</v>
      </c>
    </row>
    <row r="34" spans="2:15" customFormat="1">
      <c r="C34" s="146"/>
    </row>
    <row r="35" spans="2:15" customFormat="1">
      <c r="C35" s="1027" t="s">
        <v>1692</v>
      </c>
    </row>
    <row r="36" spans="2:15" customFormat="1" ht="13.15">
      <c r="C36" s="74"/>
    </row>
    <row r="37" spans="2:15" customFormat="1">
      <c r="C37" s="22"/>
      <c r="D37" s="1291" t="s">
        <v>1579</v>
      </c>
      <c r="E37" s="1294"/>
      <c r="F37" s="1294"/>
      <c r="G37" s="1294"/>
      <c r="H37" s="1294"/>
      <c r="I37" s="1294"/>
      <c r="J37" s="1294"/>
      <c r="K37" s="1294"/>
      <c r="L37" s="1294"/>
      <c r="M37" s="1294"/>
      <c r="N37" s="1294"/>
      <c r="O37" s="1294"/>
    </row>
    <row r="38" spans="2:15" customFormat="1">
      <c r="B38" s="1028"/>
      <c r="C38" s="1026"/>
      <c r="D38" s="1294"/>
      <c r="E38" s="1294"/>
      <c r="F38" s="1294"/>
      <c r="G38" s="1294"/>
      <c r="H38" s="1294"/>
      <c r="I38" s="1294"/>
      <c r="J38" s="1294"/>
      <c r="K38" s="1294"/>
      <c r="L38" s="1294"/>
      <c r="M38" s="1294"/>
      <c r="N38" s="1294"/>
      <c r="O38" s="1294"/>
    </row>
    <row r="39" spans="2:15" customFormat="1">
      <c r="B39" s="1028"/>
      <c r="C39" s="1026"/>
      <c r="D39" s="1029"/>
      <c r="E39" s="1029"/>
      <c r="F39" s="1029"/>
      <c r="G39" s="1029"/>
      <c r="H39" s="1029"/>
      <c r="I39" s="1029"/>
      <c r="J39" s="1029"/>
      <c r="K39" s="1029"/>
      <c r="L39" s="1029"/>
      <c r="M39" s="1029"/>
      <c r="N39" s="1029"/>
      <c r="O39" s="1029"/>
    </row>
    <row r="40" spans="2:15" customFormat="1">
      <c r="C40" s="22"/>
      <c r="D40" s="1291" t="s">
        <v>1580</v>
      </c>
      <c r="E40" s="1294"/>
      <c r="F40" s="1294"/>
      <c r="G40" s="1294"/>
      <c r="H40" s="1294"/>
      <c r="I40" s="1294"/>
      <c r="J40" s="1294"/>
      <c r="K40" s="1294"/>
      <c r="L40" s="1294"/>
      <c r="M40" s="1294"/>
      <c r="N40" s="1294"/>
      <c r="O40" s="1294"/>
    </row>
    <row r="41" spans="2:15" customFormat="1">
      <c r="C41" s="22"/>
      <c r="D41" s="1294"/>
      <c r="E41" s="1294"/>
      <c r="F41" s="1294"/>
      <c r="G41" s="1294"/>
      <c r="H41" s="1294"/>
      <c r="I41" s="1294"/>
      <c r="J41" s="1294"/>
      <c r="K41" s="1294"/>
      <c r="L41" s="1294"/>
      <c r="M41" s="1294"/>
      <c r="N41" s="1294"/>
      <c r="O41" s="1294"/>
    </row>
    <row r="42" spans="2:15" customFormat="1">
      <c r="C42" s="22"/>
      <c r="D42" s="1029"/>
      <c r="E42" s="1029"/>
      <c r="F42" s="1029"/>
      <c r="G42" s="1029"/>
      <c r="H42" s="1029"/>
      <c r="I42" s="1029"/>
      <c r="J42" s="1029"/>
      <c r="K42" s="1029"/>
      <c r="L42" s="1029"/>
      <c r="M42" s="1029"/>
      <c r="N42" s="1029"/>
      <c r="O42" s="1029"/>
    </row>
    <row r="43" spans="2:15" customFormat="1">
      <c r="C43" s="22"/>
      <c r="D43" s="1291" t="s">
        <v>1581</v>
      </c>
      <c r="E43" s="1291"/>
      <c r="F43" s="1291"/>
      <c r="G43" s="1291"/>
      <c r="H43" s="1291"/>
      <c r="I43" s="1291"/>
      <c r="J43" s="1291"/>
      <c r="K43" s="1291"/>
      <c r="L43" s="1291"/>
      <c r="M43" s="1291"/>
      <c r="N43" s="1291"/>
      <c r="O43" s="1291"/>
    </row>
    <row r="44" spans="2:15" customFormat="1">
      <c r="C44" s="1028"/>
      <c r="D44" s="1291"/>
      <c r="E44" s="1291"/>
      <c r="F44" s="1291"/>
      <c r="G44" s="1291"/>
      <c r="H44" s="1291"/>
      <c r="I44" s="1291"/>
      <c r="J44" s="1291"/>
      <c r="K44" s="1291"/>
      <c r="L44" s="1291"/>
      <c r="M44" s="1291"/>
      <c r="N44" s="1291"/>
      <c r="O44" s="1291"/>
    </row>
    <row r="45" spans="2:15" customFormat="1">
      <c r="C45" s="1028"/>
      <c r="D45" s="1294"/>
      <c r="E45" s="1294"/>
      <c r="F45" s="1294"/>
      <c r="G45" s="1294"/>
      <c r="H45" s="1294"/>
      <c r="I45" s="1294"/>
      <c r="J45" s="1294"/>
      <c r="K45" s="1294"/>
      <c r="L45" s="1294"/>
      <c r="M45" s="1294"/>
      <c r="N45" s="1294"/>
      <c r="O45" s="1294"/>
    </row>
    <row r="46" spans="2:15" customFormat="1">
      <c r="C46" s="1028"/>
      <c r="D46" s="1294"/>
      <c r="E46" s="1294"/>
      <c r="F46" s="1294"/>
      <c r="G46" s="1294"/>
      <c r="H46" s="1294"/>
      <c r="I46" s="1294"/>
      <c r="J46" s="1294"/>
      <c r="K46" s="1294"/>
      <c r="L46" s="1294"/>
      <c r="M46" s="1294"/>
      <c r="N46" s="1294"/>
      <c r="O46" s="1294"/>
    </row>
    <row r="47" spans="2:15" customFormat="1">
      <c r="C47" s="1028"/>
      <c r="D47" s="1294"/>
      <c r="E47" s="1294"/>
      <c r="F47" s="1294"/>
      <c r="G47" s="1294"/>
      <c r="H47" s="1294"/>
      <c r="I47" s="1294"/>
      <c r="J47" s="1294"/>
      <c r="K47" s="1294"/>
      <c r="L47" s="1294"/>
      <c r="M47" s="1294"/>
      <c r="N47" s="1294"/>
      <c r="O47" s="1294"/>
    </row>
    <row r="48" spans="2:15" customFormat="1">
      <c r="C48" s="1028"/>
      <c r="D48" s="1029"/>
      <c r="E48" s="1029"/>
      <c r="F48" s="1029"/>
      <c r="G48" s="1029"/>
      <c r="H48" s="1029"/>
      <c r="I48" s="1029"/>
      <c r="J48" s="1029"/>
      <c r="K48" s="1029"/>
      <c r="L48" s="1029"/>
      <c r="M48" s="1029"/>
      <c r="N48" s="1029"/>
      <c r="O48" s="1029"/>
    </row>
    <row r="49" spans="2:15" customFormat="1" ht="13.15">
      <c r="B49" s="5" t="s">
        <v>1501</v>
      </c>
    </row>
    <row r="50" spans="2:15" customFormat="1">
      <c r="C50" s="11"/>
    </row>
    <row r="51" spans="2:15" customFormat="1" ht="13.15" customHeight="1">
      <c r="C51" s="1287" t="s">
        <v>1582</v>
      </c>
      <c r="D51" s="1288"/>
      <c r="E51" s="1288"/>
      <c r="F51" s="1288"/>
      <c r="G51" s="1288"/>
      <c r="H51" s="1288"/>
      <c r="I51" s="1288"/>
      <c r="J51" s="1288"/>
      <c r="K51" s="1288"/>
      <c r="L51" s="1288"/>
      <c r="M51" s="1288"/>
      <c r="N51" s="1288"/>
      <c r="O51" s="1288"/>
    </row>
    <row r="52" spans="2:15" customFormat="1">
      <c r="C52" s="1288"/>
      <c r="D52" s="1288"/>
      <c r="E52" s="1288"/>
      <c r="F52" s="1288"/>
      <c r="G52" s="1288"/>
      <c r="H52" s="1288"/>
      <c r="I52" s="1288"/>
      <c r="J52" s="1288"/>
      <c r="K52" s="1288"/>
      <c r="L52" s="1288"/>
      <c r="M52" s="1288"/>
      <c r="N52" s="1288"/>
      <c r="O52" s="1288"/>
    </row>
    <row r="53" spans="2:15" customFormat="1">
      <c r="C53" s="456"/>
      <c r="D53" s="456"/>
      <c r="E53" s="456"/>
      <c r="F53" s="456"/>
      <c r="G53" s="456"/>
      <c r="H53" s="456"/>
      <c r="I53" s="456"/>
      <c r="J53" s="456"/>
      <c r="K53" s="456"/>
      <c r="L53" s="456"/>
      <c r="M53" s="456"/>
      <c r="N53" s="456"/>
      <c r="O53" s="456"/>
    </row>
    <row r="54" spans="2:15" customFormat="1" ht="13.15">
      <c r="B54" s="5" t="s">
        <v>652</v>
      </c>
    </row>
    <row r="55" spans="2:15" customFormat="1" ht="13.15">
      <c r="B55" s="5"/>
    </row>
    <row r="56" spans="2:15" customFormat="1" ht="13.15">
      <c r="C56" s="74" t="s">
        <v>651</v>
      </c>
    </row>
    <row r="57" spans="2:15" customFormat="1" ht="13.15">
      <c r="C57" s="74"/>
    </row>
    <row r="58" spans="2:15" customFormat="1" ht="13.15" customHeight="1">
      <c r="D58" s="1293" t="s">
        <v>1361</v>
      </c>
      <c r="E58" s="1293"/>
      <c r="F58" s="1293"/>
      <c r="G58" s="1293"/>
      <c r="H58" s="1293"/>
      <c r="I58" s="1293"/>
      <c r="J58" s="1293"/>
      <c r="K58" s="1293"/>
      <c r="L58" s="1293"/>
      <c r="M58" s="1293"/>
      <c r="N58" s="1293"/>
      <c r="O58" s="1293"/>
    </row>
    <row r="59" spans="2:15" customFormat="1">
      <c r="D59" s="1293"/>
      <c r="E59" s="1293"/>
      <c r="F59" s="1293"/>
      <c r="G59" s="1293"/>
      <c r="H59" s="1293"/>
      <c r="I59" s="1293"/>
      <c r="J59" s="1293"/>
      <c r="K59" s="1293"/>
      <c r="L59" s="1293"/>
      <c r="M59" s="1293"/>
      <c r="N59" s="1293"/>
      <c r="O59" s="1293"/>
    </row>
    <row r="60" spans="2:15" customFormat="1">
      <c r="D60" s="1293"/>
      <c r="E60" s="1293"/>
      <c r="F60" s="1293"/>
      <c r="G60" s="1293"/>
      <c r="H60" s="1293"/>
      <c r="I60" s="1293"/>
      <c r="J60" s="1293"/>
      <c r="K60" s="1293"/>
      <c r="L60" s="1293"/>
      <c r="M60" s="1293"/>
      <c r="N60" s="1293"/>
      <c r="O60" s="1293"/>
    </row>
    <row r="61" spans="2:15" customFormat="1">
      <c r="D61" s="456"/>
      <c r="E61" s="456"/>
      <c r="F61" s="456"/>
      <c r="G61" s="456"/>
      <c r="H61" s="456"/>
      <c r="I61" s="456"/>
      <c r="J61" s="456"/>
      <c r="K61" s="456"/>
      <c r="L61" s="456"/>
      <c r="M61" s="456"/>
      <c r="N61" s="456"/>
      <c r="O61" s="456"/>
    </row>
    <row r="62" spans="2:15" customFormat="1">
      <c r="D62" s="1287" t="s">
        <v>1502</v>
      </c>
      <c r="E62" s="1288"/>
      <c r="F62" s="1288"/>
      <c r="G62" s="1288"/>
      <c r="H62" s="1288"/>
      <c r="I62" s="1288"/>
      <c r="J62" s="1288"/>
      <c r="K62" s="1288"/>
      <c r="L62" s="1288"/>
      <c r="M62" s="1288"/>
      <c r="N62" s="1288"/>
      <c r="O62" s="1288"/>
    </row>
    <row r="63" spans="2:15" customFormat="1">
      <c r="D63" s="456"/>
      <c r="E63" s="456"/>
      <c r="F63" s="456"/>
      <c r="G63" s="456"/>
      <c r="H63" s="456"/>
      <c r="I63" s="456"/>
      <c r="J63" s="456"/>
      <c r="K63" s="456"/>
      <c r="L63" s="456"/>
      <c r="M63" s="456"/>
      <c r="N63" s="456"/>
      <c r="O63" s="456"/>
    </row>
    <row r="64" spans="2:15" customFormat="1" ht="13.15">
      <c r="C64" s="74" t="s">
        <v>650</v>
      </c>
    </row>
    <row r="65" spans="1:15" customFormat="1" ht="13.15">
      <c r="C65" s="74"/>
    </row>
    <row r="66" spans="1:15" customFormat="1">
      <c r="D66" s="1299" t="s">
        <v>1362</v>
      </c>
      <c r="E66" s="1299"/>
      <c r="F66" s="1299"/>
      <c r="G66" s="1299"/>
      <c r="H66" s="1299"/>
      <c r="I66" s="1299"/>
      <c r="J66" s="1299"/>
      <c r="K66" s="1299"/>
      <c r="L66" s="1299"/>
      <c r="M66" s="1299"/>
      <c r="N66" s="1299"/>
      <c r="O66" s="1299"/>
    </row>
    <row r="67" spans="1:15" customFormat="1">
      <c r="D67" s="1299"/>
      <c r="E67" s="1299"/>
      <c r="F67" s="1299"/>
      <c r="G67" s="1299"/>
      <c r="H67" s="1299"/>
      <c r="I67" s="1299"/>
      <c r="J67" s="1299"/>
      <c r="K67" s="1299"/>
      <c r="L67" s="1299"/>
      <c r="M67" s="1299"/>
      <c r="N67" s="1299"/>
      <c r="O67" s="1299"/>
    </row>
    <row r="68" spans="1:15" customFormat="1">
      <c r="D68" s="456"/>
      <c r="E68" s="456"/>
      <c r="F68" s="456"/>
      <c r="G68" s="456"/>
      <c r="H68" s="456"/>
      <c r="I68" s="456"/>
      <c r="J68" s="456"/>
      <c r="K68" s="456"/>
      <c r="L68" s="456"/>
      <c r="M68" s="456"/>
      <c r="N68" s="456"/>
      <c r="O68" s="456"/>
    </row>
    <row r="69" spans="1:15" customFormat="1" ht="13.15">
      <c r="C69" s="74" t="s">
        <v>1760</v>
      </c>
    </row>
    <row r="70" spans="1:15" customFormat="1" ht="13.15">
      <c r="C70" s="74"/>
    </row>
    <row r="71" spans="1:15" customFormat="1">
      <c r="D71" s="1288" t="s">
        <v>1056</v>
      </c>
      <c r="E71" s="1288"/>
      <c r="F71" s="1288"/>
      <c r="G71" s="1288"/>
      <c r="H71" s="1288"/>
      <c r="I71" s="1288"/>
      <c r="J71" s="1288"/>
      <c r="K71" s="1288"/>
      <c r="L71" s="1288"/>
      <c r="M71" s="1288"/>
      <c r="N71" s="1288"/>
      <c r="O71" s="1288"/>
    </row>
    <row r="73" spans="1:15" s="29" customFormat="1" ht="13.15">
      <c r="A73" s="31"/>
      <c r="B73" s="29">
        <v>1</v>
      </c>
      <c r="D73" s="29" t="s">
        <v>23</v>
      </c>
    </row>
    <row r="75" spans="1:15">
      <c r="D75" s="30" t="s">
        <v>22</v>
      </c>
      <c r="G75" s="912" t="s">
        <v>1577</v>
      </c>
      <c r="H75" s="24" t="s">
        <v>21</v>
      </c>
      <c r="J75" s="724" t="s">
        <v>1086</v>
      </c>
    </row>
    <row r="76" spans="1:15">
      <c r="D76" s="30" t="s">
        <v>20</v>
      </c>
      <c r="G76" s="941" t="s">
        <v>1726</v>
      </c>
      <c r="H76" s="24" t="s">
        <v>19</v>
      </c>
      <c r="J76" s="724" t="s">
        <v>1086</v>
      </c>
    </row>
    <row r="77" spans="1:15">
      <c r="D77" s="30" t="s">
        <v>18</v>
      </c>
      <c r="G77" s="23" t="str">
        <f>CurrentVersion</f>
        <v>TSM_202021</v>
      </c>
      <c r="H77" s="24" t="s">
        <v>17</v>
      </c>
    </row>
    <row r="79" spans="1:15" s="28" customFormat="1" ht="13.15">
      <c r="A79" s="22"/>
      <c r="B79" s="29">
        <v>2</v>
      </c>
      <c r="C79" s="29"/>
      <c r="D79" s="29" t="s">
        <v>16</v>
      </c>
    </row>
    <row r="81" spans="1:8">
      <c r="E81" s="1296" t="s">
        <v>33</v>
      </c>
      <c r="F81" s="1297"/>
      <c r="G81" s="1297"/>
    </row>
    <row r="82" spans="1:8">
      <c r="E82" s="1289" t="s">
        <v>32</v>
      </c>
      <c r="F82" s="1289"/>
      <c r="G82" s="1289"/>
      <c r="H82" s="27"/>
    </row>
    <row r="83" spans="1:8">
      <c r="E83" s="1290" t="s">
        <v>11</v>
      </c>
      <c r="F83" s="1290"/>
      <c r="G83" s="1290"/>
      <c r="H83" s="27"/>
    </row>
    <row r="84" spans="1:8">
      <c r="E84" s="1295" t="s">
        <v>25</v>
      </c>
      <c r="F84" s="1295"/>
      <c r="G84" s="1295"/>
      <c r="H84" s="27"/>
    </row>
    <row r="85" spans="1:8">
      <c r="E85" s="1298"/>
      <c r="F85" s="1298"/>
      <c r="G85" s="1298"/>
    </row>
    <row r="87" spans="1:8">
      <c r="D87" s="22" t="s">
        <v>176</v>
      </c>
    </row>
    <row r="89" spans="1:8" s="28" customFormat="1" ht="13.15">
      <c r="A89" s="22"/>
      <c r="B89" s="29">
        <v>3</v>
      </c>
      <c r="C89" s="29"/>
      <c r="D89" s="29" t="s">
        <v>177</v>
      </c>
    </row>
    <row r="91" spans="1:8" ht="17.649999999999999">
      <c r="B91" s="1204">
        <f>'Title_&amp;_Contents'!M17</f>
        <v>0</v>
      </c>
      <c r="C91" s="22" t="s">
        <v>472</v>
      </c>
    </row>
  </sheetData>
  <mergeCells count="16">
    <mergeCell ref="E84:G84"/>
    <mergeCell ref="E81:G81"/>
    <mergeCell ref="E85:G85"/>
    <mergeCell ref="D71:O71"/>
    <mergeCell ref="D66:O67"/>
    <mergeCell ref="D62:O62"/>
    <mergeCell ref="E82:G82"/>
    <mergeCell ref="E83:G83"/>
    <mergeCell ref="C10:O14"/>
    <mergeCell ref="C51:O52"/>
    <mergeCell ref="D58:O60"/>
    <mergeCell ref="C16:O18"/>
    <mergeCell ref="C20:O21"/>
    <mergeCell ref="D37:O38"/>
    <mergeCell ref="D40:O41"/>
    <mergeCell ref="D43:O47"/>
  </mergeCells>
  <hyperlinks>
    <hyperlink ref="D4" location="Map_of_sheets!A1" display="Map of Sheets"/>
    <hyperlink ref="B4" location="'Title_&amp;_Contents'!A1" display="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T150"/>
  <sheetViews>
    <sheetView showGridLines="0" zoomScale="90" zoomScaleNormal="90" workbookViewId="0"/>
  </sheetViews>
  <sheetFormatPr defaultRowHeight="12.75"/>
  <cols>
    <col min="2" max="7" width="12.73046875" customWidth="1"/>
    <col min="8" max="8" width="9.132812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5" customHeight="1">
      <c r="A5" s="1435" t="s">
        <v>1619</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9"/>
      <c r="C8" s="59"/>
      <c r="D8" s="280"/>
      <c r="E8" s="59"/>
      <c r="F8" s="59"/>
      <c r="G8" s="59"/>
      <c r="H8" s="59"/>
      <c r="I8" s="59"/>
      <c r="J8" s="59"/>
      <c r="K8" s="59"/>
      <c r="L8" s="59"/>
      <c r="M8" s="59"/>
      <c r="N8" s="59"/>
      <c r="O8" s="43"/>
    </row>
    <row r="9" spans="1:20" s="44" customFormat="1" ht="13.15">
      <c r="A9" s="52" t="s">
        <v>1306</v>
      </c>
      <c r="B9" s="59"/>
      <c r="C9" s="59"/>
      <c r="D9" s="280"/>
      <c r="E9" s="59"/>
      <c r="F9" s="59"/>
      <c r="G9" s="59"/>
      <c r="H9" s="59"/>
      <c r="I9" s="59"/>
      <c r="J9" s="59"/>
      <c r="K9" s="59"/>
      <c r="L9" s="59"/>
      <c r="M9" s="59"/>
      <c r="N9" s="59"/>
      <c r="O9" s="43"/>
    </row>
    <row r="10" spans="1:20" s="48" customFormat="1" ht="13.5" customHeight="1">
      <c r="A10" s="53">
        <f>SUM(A13:A2227)</f>
        <v>0</v>
      </c>
      <c r="B10" s="71"/>
      <c r="C10" s="281"/>
      <c r="D10" s="281"/>
      <c r="E10" s="281"/>
      <c r="F10" s="70"/>
      <c r="G10" s="281"/>
      <c r="H10" s="70"/>
      <c r="I10" s="282"/>
      <c r="J10" s="282"/>
      <c r="K10" s="282"/>
      <c r="L10" s="282"/>
      <c r="M10" s="282"/>
      <c r="N10" s="282"/>
      <c r="O10" s="47"/>
    </row>
    <row r="12" spans="1:20" ht="13.15">
      <c r="H12" s="74" t="s">
        <v>114</v>
      </c>
    </row>
    <row r="14" spans="1:20" ht="13.15">
      <c r="H14" s="5">
        <v>0.1</v>
      </c>
      <c r="I14" s="5">
        <v>0.2</v>
      </c>
      <c r="J14" s="5">
        <v>0.3</v>
      </c>
      <c r="K14" s="5">
        <v>0.4</v>
      </c>
    </row>
    <row r="16" spans="1:20" ht="17.649999999999999">
      <c r="B16" s="37" t="s">
        <v>1107</v>
      </c>
    </row>
    <row r="18" spans="2:7" ht="13.15">
      <c r="B18" s="74" t="str">
        <f>RAW_DATA_INPUTS!H121</f>
        <v xml:space="preserve">MALE PRIMARY Starting Stock figures </v>
      </c>
      <c r="G18" s="210"/>
    </row>
    <row r="20" spans="2:7" ht="13.15">
      <c r="B20" s="1380" t="str">
        <f>RAW_DATA_INPUTS!B124</f>
        <v>Age group</v>
      </c>
      <c r="C20" s="1434" t="s">
        <v>70</v>
      </c>
      <c r="D20" s="1434"/>
      <c r="E20" s="1434"/>
      <c r="F20" s="1434"/>
    </row>
    <row r="21" spans="2:7" ht="13.15">
      <c r="B21" s="1381"/>
      <c r="C21" s="8" t="str">
        <f>RAW_DATA_INPUTS!C124</f>
        <v>2014/15</v>
      </c>
      <c r="D21" s="8" t="str">
        <f>RAW_DATA_INPUTS!D124</f>
        <v>2015/16</v>
      </c>
      <c r="E21" s="8" t="str">
        <f>RAW_DATA_INPUTS!E124</f>
        <v>2016/17</v>
      </c>
      <c r="F21" s="8" t="str">
        <f>RAW_DATA_INPUTS!F124</f>
        <v>2017/18</v>
      </c>
    </row>
    <row r="22" spans="2:7" ht="13.15">
      <c r="B22" s="8" t="str">
        <f>RAW_DATA_INPUTS!B125</f>
        <v>20-24</v>
      </c>
      <c r="C22" s="293">
        <f>RAW_DATA_INPUTS!I125</f>
        <v>2033.1990000000001</v>
      </c>
      <c r="D22" s="293">
        <f>RAW_DATA_INPUTS!J125</f>
        <v>2259.585</v>
      </c>
      <c r="E22" s="293">
        <f>RAW_DATA_INPUTS!K125</f>
        <v>2121.453</v>
      </c>
      <c r="F22" s="293">
        <f>RAW_DATA_INPUTS!L125</f>
        <v>1943.1469999999999</v>
      </c>
      <c r="G22" s="5"/>
    </row>
    <row r="23" spans="2:7" ht="13.15">
      <c r="B23" s="8" t="str">
        <f>RAW_DATA_INPUTS!B126</f>
        <v>25-29</v>
      </c>
      <c r="C23" s="293">
        <f>RAW_DATA_INPUTS!I126</f>
        <v>6163.0119999999997</v>
      </c>
      <c r="D23" s="293">
        <f>RAW_DATA_INPUTS!J126</f>
        <v>6535.6480000000001</v>
      </c>
      <c r="E23" s="293">
        <f>RAW_DATA_INPUTS!K126</f>
        <v>6788.9790000000003</v>
      </c>
      <c r="F23" s="293">
        <f>RAW_DATA_INPUTS!L126</f>
        <v>6685.5739999999996</v>
      </c>
      <c r="G23" s="5"/>
    </row>
    <row r="24" spans="2:7" ht="13.15">
      <c r="B24" s="8" t="str">
        <f>RAW_DATA_INPUTS!B127</f>
        <v>30-34</v>
      </c>
      <c r="C24" s="293">
        <f>RAW_DATA_INPUTS!I127</f>
        <v>5704.98</v>
      </c>
      <c r="D24" s="293">
        <f>RAW_DATA_INPUTS!J127</f>
        <v>5992.5230000000001</v>
      </c>
      <c r="E24" s="293">
        <f>RAW_DATA_INPUTS!K127</f>
        <v>6325.2839999999997</v>
      </c>
      <c r="F24" s="293">
        <f>RAW_DATA_INPUTS!L127</f>
        <v>6669.6729999999998</v>
      </c>
      <c r="G24" s="5"/>
    </row>
    <row r="25" spans="2:7" ht="13.15">
      <c r="B25" s="8" t="str">
        <f>RAW_DATA_INPUTS!B128</f>
        <v>35-39</v>
      </c>
      <c r="C25" s="293">
        <f>RAW_DATA_INPUTS!I128</f>
        <v>4967.5919999999996</v>
      </c>
      <c r="D25" s="293">
        <f>RAW_DATA_INPUTS!J128</f>
        <v>5124.74</v>
      </c>
      <c r="E25" s="293">
        <f>RAW_DATA_INPUTS!K128</f>
        <v>5300.8050000000003</v>
      </c>
      <c r="F25" s="293">
        <f>RAW_DATA_INPUTS!L128</f>
        <v>5314.9709999999995</v>
      </c>
      <c r="G25" s="5"/>
    </row>
    <row r="26" spans="2:7" ht="13.15">
      <c r="B26" s="8" t="str">
        <f>RAW_DATA_INPUTS!B129</f>
        <v>40-44</v>
      </c>
      <c r="C26" s="293">
        <f>RAW_DATA_INPUTS!I129</f>
        <v>4616.3469999999998</v>
      </c>
      <c r="D26" s="293">
        <f>RAW_DATA_INPUTS!J129</f>
        <v>4770.4719999999998</v>
      </c>
      <c r="E26" s="293">
        <f>RAW_DATA_INPUTS!K129</f>
        <v>4699.9049999999997</v>
      </c>
      <c r="F26" s="293">
        <f>RAW_DATA_INPUTS!L129</f>
        <v>4577.4070000000002</v>
      </c>
      <c r="G26" s="5"/>
    </row>
    <row r="27" spans="2:7" ht="13.15">
      <c r="B27" s="8" t="str">
        <f>RAW_DATA_INPUTS!B130</f>
        <v>45-49</v>
      </c>
      <c r="C27" s="293">
        <f>RAW_DATA_INPUTS!I130</f>
        <v>3611.0360000000001</v>
      </c>
      <c r="D27" s="293">
        <f>RAW_DATA_INPUTS!J130</f>
        <v>3589.2890000000002</v>
      </c>
      <c r="E27" s="293">
        <f>RAW_DATA_INPUTS!K130</f>
        <v>3783.1260000000002</v>
      </c>
      <c r="F27" s="293">
        <f>RAW_DATA_INPUTS!L130</f>
        <v>3868.8710000000001</v>
      </c>
      <c r="G27" s="5"/>
    </row>
    <row r="28" spans="2:7" ht="13.15">
      <c r="B28" s="8" t="str">
        <f>RAW_DATA_INPUTS!B131</f>
        <v>50-54</v>
      </c>
      <c r="C28" s="293">
        <f>RAW_DATA_INPUTS!I131</f>
        <v>2636.808</v>
      </c>
      <c r="D28" s="293">
        <f>RAW_DATA_INPUTS!J131</f>
        <v>2848.1370000000002</v>
      </c>
      <c r="E28" s="293">
        <f>RAW_DATA_INPUTS!K131</f>
        <v>2877.873</v>
      </c>
      <c r="F28" s="293">
        <f>RAW_DATA_INPUTS!L131</f>
        <v>2908.6559999999999</v>
      </c>
      <c r="G28" s="5"/>
    </row>
    <row r="29" spans="2:7" ht="13.15">
      <c r="B29" s="8" t="str">
        <f>RAW_DATA_INPUTS!B132</f>
        <v>55-59</v>
      </c>
      <c r="C29" s="293">
        <f>RAW_DATA_INPUTS!I132</f>
        <v>1710.2339999999999</v>
      </c>
      <c r="D29" s="293">
        <f>RAW_DATA_INPUTS!J132</f>
        <v>1564.366</v>
      </c>
      <c r="E29" s="293">
        <f>RAW_DATA_INPUTS!K132</f>
        <v>1519.2349999999999</v>
      </c>
      <c r="F29" s="293">
        <f>RAW_DATA_INPUTS!L132</f>
        <v>1491.454</v>
      </c>
      <c r="G29" s="5"/>
    </row>
    <row r="30" spans="2:7" ht="13.15">
      <c r="B30" s="8" t="str">
        <f>RAW_DATA_INPUTS!B133</f>
        <v>60-64</v>
      </c>
      <c r="C30" s="293">
        <f>RAW_DATA_INPUTS!I133</f>
        <v>645.21900000000005</v>
      </c>
      <c r="D30" s="293">
        <f>RAW_DATA_INPUTS!J133</f>
        <v>583.995</v>
      </c>
      <c r="E30" s="293">
        <f>RAW_DATA_INPUTS!K133</f>
        <v>570.43899999999996</v>
      </c>
      <c r="F30" s="293">
        <f>RAW_DATA_INPUTS!L133</f>
        <v>527.88900000000001</v>
      </c>
      <c r="G30" s="5"/>
    </row>
    <row r="31" spans="2:7" ht="13.15">
      <c r="B31" s="8" t="str">
        <f>RAW_DATA_INPUTS!B134</f>
        <v>65 plus</v>
      </c>
      <c r="C31" s="293">
        <f>RAW_DATA_INPUTS!I134</f>
        <v>147.48599999999999</v>
      </c>
      <c r="D31" s="293">
        <f>RAW_DATA_INPUTS!J134</f>
        <v>158.78899999999999</v>
      </c>
      <c r="E31" s="293">
        <f>RAW_DATA_INPUTS!K134</f>
        <v>140.57599999999999</v>
      </c>
      <c r="F31" s="293">
        <f>RAW_DATA_INPUTS!L134</f>
        <v>142.21700000000001</v>
      </c>
      <c r="G31" s="5"/>
    </row>
    <row r="32" spans="2:7" ht="13.15">
      <c r="B32" s="8" t="str">
        <f>RAW_DATA_INPUTS!B135</f>
        <v>Total</v>
      </c>
      <c r="C32" s="293">
        <f>RAW_DATA_INPUTS!I135</f>
        <v>32235.913</v>
      </c>
      <c r="D32" s="293">
        <f>RAW_DATA_INPUTS!J135</f>
        <v>33427.544000000002</v>
      </c>
      <c r="E32" s="293">
        <f>RAW_DATA_INPUTS!K135</f>
        <v>34127.674999999996</v>
      </c>
      <c r="F32" s="293">
        <f>RAW_DATA_INPUTS!L135</f>
        <v>34129.858999999997</v>
      </c>
      <c r="G32" s="5"/>
    </row>
    <row r="33" spans="1:6">
      <c r="A33" s="1080">
        <f>SUM(C33:F33)</f>
        <v>0</v>
      </c>
      <c r="B33" s="1080"/>
      <c r="C33" s="1080">
        <f>SUM(C22:C31)-C32</f>
        <v>0</v>
      </c>
      <c r="D33" s="1080">
        <f>SUM(D22:D31)-D32</f>
        <v>0</v>
      </c>
      <c r="E33" s="1080">
        <f>SUM(E22:E31)-E32</f>
        <v>0</v>
      </c>
      <c r="F33" s="1080">
        <f>SUM(F22:F31)-F32</f>
        <v>0</v>
      </c>
    </row>
    <row r="35" spans="1:6" ht="13.15">
      <c r="B35" s="74" t="str">
        <f>RAW_DATA_INPUTS!H155</f>
        <v xml:space="preserve">FEMALE PRIMARY Starting Stock figures </v>
      </c>
    </row>
    <row r="37" spans="1:6" ht="13.15">
      <c r="B37" s="1380" t="str">
        <f>RAW_DATA_INPUTS!B141</f>
        <v>Age group</v>
      </c>
      <c r="C37" s="1434" t="str">
        <f>C20</f>
        <v>Year</v>
      </c>
      <c r="D37" s="1434"/>
      <c r="E37" s="1434"/>
      <c r="F37" s="1434"/>
    </row>
    <row r="38" spans="1:6" ht="13.15">
      <c r="B38" s="1381"/>
      <c r="C38" s="8" t="str">
        <f>C21</f>
        <v>2014/15</v>
      </c>
      <c r="D38" s="8" t="str">
        <f>D21</f>
        <v>2015/16</v>
      </c>
      <c r="E38" s="8" t="str">
        <f>E21</f>
        <v>2016/17</v>
      </c>
      <c r="F38" s="8" t="str">
        <f>F21</f>
        <v>2017/18</v>
      </c>
    </row>
    <row r="39" spans="1:6" ht="13.15">
      <c r="B39" s="8" t="str">
        <f>RAW_DATA_INPUTS!B159</f>
        <v>20-24</v>
      </c>
      <c r="C39" s="293">
        <f>RAW_DATA_INPUTS!I159</f>
        <v>15069.620999999999</v>
      </c>
      <c r="D39" s="293">
        <f>RAW_DATA_INPUTS!J159</f>
        <v>15980.407999999999</v>
      </c>
      <c r="E39" s="293">
        <f>RAW_DATA_INPUTS!K159</f>
        <v>15494.489</v>
      </c>
      <c r="F39" s="293">
        <f>RAW_DATA_INPUTS!L159</f>
        <v>14607.054</v>
      </c>
    </row>
    <row r="40" spans="1:6" ht="13.15">
      <c r="B40" s="8" t="str">
        <f>RAW_DATA_INPUTS!B160</f>
        <v>25-29</v>
      </c>
      <c r="C40" s="293">
        <f>RAW_DATA_INPUTS!I160</f>
        <v>35259.934999999998</v>
      </c>
      <c r="D40" s="293">
        <f>RAW_DATA_INPUTS!J160</f>
        <v>36400.281999999999</v>
      </c>
      <c r="E40" s="293">
        <f>RAW_DATA_INPUTS!K160</f>
        <v>37317.269999999997</v>
      </c>
      <c r="F40" s="293">
        <f>RAW_DATA_INPUTS!L160</f>
        <v>36930.425000000003</v>
      </c>
    </row>
    <row r="41" spans="1:6" ht="13.15">
      <c r="B41" s="8" t="str">
        <f>RAW_DATA_INPUTS!B161</f>
        <v>30-34</v>
      </c>
      <c r="C41" s="293">
        <f>RAW_DATA_INPUTS!I161</f>
        <v>33437.275999999998</v>
      </c>
      <c r="D41" s="293">
        <f>RAW_DATA_INPUTS!J161</f>
        <v>33532.652000000002</v>
      </c>
      <c r="E41" s="293">
        <f>RAW_DATA_INPUTS!K161</f>
        <v>33831.14</v>
      </c>
      <c r="F41" s="293">
        <f>RAW_DATA_INPUTS!L161</f>
        <v>34477.616999999998</v>
      </c>
    </row>
    <row r="42" spans="1:6" ht="13.15">
      <c r="B42" s="8" t="str">
        <f>RAW_DATA_INPUTS!B162</f>
        <v>35-39</v>
      </c>
      <c r="C42" s="293">
        <f>RAW_DATA_INPUTS!I162</f>
        <v>29843.833999999999</v>
      </c>
      <c r="D42" s="293">
        <f>RAW_DATA_INPUTS!J162</f>
        <v>30498.368999999999</v>
      </c>
      <c r="E42" s="293">
        <f>RAW_DATA_INPUTS!K162</f>
        <v>31207.823</v>
      </c>
      <c r="F42" s="293">
        <f>RAW_DATA_INPUTS!L162</f>
        <v>31142.34</v>
      </c>
    </row>
    <row r="43" spans="1:6" ht="13.15">
      <c r="B43" s="8" t="str">
        <f>RAW_DATA_INPUTS!B163</f>
        <v>40-44</v>
      </c>
      <c r="C43" s="293">
        <f>RAW_DATA_INPUTS!I163</f>
        <v>28149.198</v>
      </c>
      <c r="D43" s="293">
        <f>RAW_DATA_INPUTS!J163</f>
        <v>28883.213</v>
      </c>
      <c r="E43" s="293">
        <f>RAW_DATA_INPUTS!K163</f>
        <v>28883.945</v>
      </c>
      <c r="F43" s="293">
        <f>RAW_DATA_INPUTS!L163</f>
        <v>28677.062000000002</v>
      </c>
    </row>
    <row r="44" spans="1:6" ht="13.15">
      <c r="B44" s="8" t="str">
        <f>RAW_DATA_INPUTS!B164</f>
        <v>45-49</v>
      </c>
      <c r="C44" s="293">
        <f>RAW_DATA_INPUTS!I164</f>
        <v>24166.555</v>
      </c>
      <c r="D44" s="293">
        <f>RAW_DATA_INPUTS!J164</f>
        <v>24185.579000000002</v>
      </c>
      <c r="E44" s="293">
        <f>RAW_DATA_INPUTS!K164</f>
        <v>24692.986000000001</v>
      </c>
      <c r="F44" s="293">
        <f>RAW_DATA_INPUTS!L164</f>
        <v>25242.519</v>
      </c>
    </row>
    <row r="45" spans="1:6" ht="13.15">
      <c r="B45" s="8" t="str">
        <f>RAW_DATA_INPUTS!B165</f>
        <v>50-54</v>
      </c>
      <c r="C45" s="293">
        <f>RAW_DATA_INPUTS!I165</f>
        <v>18586.82</v>
      </c>
      <c r="D45" s="293">
        <f>RAW_DATA_INPUTS!J165</f>
        <v>19285.850999999999</v>
      </c>
      <c r="E45" s="293">
        <f>RAW_DATA_INPUTS!K165</f>
        <v>19913.25</v>
      </c>
      <c r="F45" s="293">
        <f>RAW_DATA_INPUTS!L165</f>
        <v>20341.769</v>
      </c>
    </row>
    <row r="46" spans="1:6" ht="13.15">
      <c r="B46" s="8" t="str">
        <f>RAW_DATA_INPUTS!B166</f>
        <v>55-59</v>
      </c>
      <c r="C46" s="293">
        <f>RAW_DATA_INPUTS!I166</f>
        <v>14366.928</v>
      </c>
      <c r="D46" s="293">
        <f>RAW_DATA_INPUTS!J166</f>
        <v>13091.38</v>
      </c>
      <c r="E46" s="293">
        <f>RAW_DATA_INPUTS!K166</f>
        <v>12322.597</v>
      </c>
      <c r="F46" s="293">
        <f>RAW_DATA_INPUTS!L166</f>
        <v>11735.861000000001</v>
      </c>
    </row>
    <row r="47" spans="1:6" ht="13.15">
      <c r="B47" s="8" t="str">
        <f>RAW_DATA_INPUTS!B167</f>
        <v>60-64</v>
      </c>
      <c r="C47" s="293">
        <f>RAW_DATA_INPUTS!I167</f>
        <v>4866.75</v>
      </c>
      <c r="D47" s="293">
        <f>RAW_DATA_INPUTS!J167</f>
        <v>4732.4470000000001</v>
      </c>
      <c r="E47" s="293">
        <f>RAW_DATA_INPUTS!K167</f>
        <v>4662.9620000000004</v>
      </c>
      <c r="F47" s="293">
        <f>RAW_DATA_INPUTS!L167</f>
        <v>4340.902</v>
      </c>
    </row>
    <row r="48" spans="1:6" ht="13.15">
      <c r="B48" s="8" t="str">
        <f>RAW_DATA_INPUTS!B168</f>
        <v>65 plus</v>
      </c>
      <c r="C48" s="293">
        <f>RAW_DATA_INPUTS!I168</f>
        <v>786.35400000000004</v>
      </c>
      <c r="D48" s="293">
        <f>RAW_DATA_INPUTS!J168</f>
        <v>840.74599999999998</v>
      </c>
      <c r="E48" s="293">
        <f>RAW_DATA_INPUTS!K168</f>
        <v>829.40599999999995</v>
      </c>
      <c r="F48" s="293">
        <f>RAW_DATA_INPUTS!L168</f>
        <v>813.35500000000002</v>
      </c>
    </row>
    <row r="49" spans="1:6" ht="13.15">
      <c r="B49" s="8" t="str">
        <f>RAW_DATA_INPUTS!B169</f>
        <v>Total</v>
      </c>
      <c r="C49" s="293">
        <f>RAW_DATA_INPUTS!I169</f>
        <v>204533.27100000001</v>
      </c>
      <c r="D49" s="293">
        <f>RAW_DATA_INPUTS!J169</f>
        <v>207430.927</v>
      </c>
      <c r="E49" s="293">
        <f>RAW_DATA_INPUTS!K169</f>
        <v>209155.86800000002</v>
      </c>
      <c r="F49" s="293">
        <f>RAW_DATA_INPUTS!L169</f>
        <v>208308.90400000001</v>
      </c>
    </row>
    <row r="50" spans="1:6">
      <c r="A50" s="1080">
        <f>SUM(C50:F50)</f>
        <v>0</v>
      </c>
      <c r="B50" s="1080"/>
      <c r="C50" s="1080">
        <f>SUM(C39:C48)-C49</f>
        <v>0</v>
      </c>
      <c r="D50" s="1080">
        <f>SUM(D39:D48)-D49</f>
        <v>0</v>
      </c>
      <c r="E50" s="1080">
        <f>SUM(E39:E48)-E49</f>
        <v>0</v>
      </c>
      <c r="F50" s="1080">
        <f>SUM(F39:F48)-F49</f>
        <v>0</v>
      </c>
    </row>
    <row r="52" spans="1:6" ht="17.649999999999999">
      <c r="B52" s="37" t="s">
        <v>108</v>
      </c>
    </row>
    <row r="54" spans="1:6" ht="13.15">
      <c r="B54" s="74" t="s">
        <v>109</v>
      </c>
    </row>
    <row r="56" spans="1:6" ht="13.15">
      <c r="B56" s="1380" t="str">
        <f>B37</f>
        <v>Age group</v>
      </c>
      <c r="C56" s="1434" t="str">
        <f>C37</f>
        <v>Year</v>
      </c>
      <c r="D56" s="1434"/>
      <c r="E56" s="1434"/>
      <c r="F56" s="1434"/>
    </row>
    <row r="57" spans="1:6" ht="13.15">
      <c r="B57" s="1381"/>
      <c r="C57" s="8" t="str">
        <f>Calc_SEC_death_rates!C57</f>
        <v>2014/15</v>
      </c>
      <c r="D57" s="8" t="str">
        <f>Calc_SEC_death_rates!D57</f>
        <v>2015/16</v>
      </c>
      <c r="E57" s="8" t="str">
        <f>Calc_SEC_death_rates!E57</f>
        <v>2016/17</v>
      </c>
      <c r="F57" s="8" t="str">
        <f>Calc_SEC_death_rates!F57</f>
        <v>2017/18</v>
      </c>
    </row>
    <row r="58" spans="1:6" ht="13.15">
      <c r="B58" s="8" t="str">
        <f t="shared" ref="B58:B68" si="0">B39</f>
        <v>20-24</v>
      </c>
      <c r="C58" s="293">
        <f>RAW_DATA_INPUTS!I142</f>
        <v>244.73500000000001</v>
      </c>
      <c r="D58" s="293">
        <f>RAW_DATA_INPUTS!J142</f>
        <v>318.12299999999999</v>
      </c>
      <c r="E58" s="293">
        <f>RAW_DATA_INPUTS!K142</f>
        <v>284.26299999999998</v>
      </c>
      <c r="F58" s="293">
        <f>RAW_DATA_INPUTS!L142</f>
        <v>262.61599999999999</v>
      </c>
    </row>
    <row r="59" spans="1:6" ht="13.15">
      <c r="B59" s="8" t="str">
        <f t="shared" si="0"/>
        <v>25-29</v>
      </c>
      <c r="C59" s="293">
        <f>RAW_DATA_INPUTS!I143</f>
        <v>678.40200000000004</v>
      </c>
      <c r="D59" s="293">
        <f>RAW_DATA_INPUTS!J143</f>
        <v>755.23400000000004</v>
      </c>
      <c r="E59" s="293">
        <f>RAW_DATA_INPUTS!K143</f>
        <v>823.9</v>
      </c>
      <c r="F59" s="293">
        <f>RAW_DATA_INPUTS!L143</f>
        <v>813.75099999999998</v>
      </c>
    </row>
    <row r="60" spans="1:6" ht="13.15">
      <c r="B60" s="8" t="str">
        <f t="shared" si="0"/>
        <v>30-34</v>
      </c>
      <c r="C60" s="293">
        <f>RAW_DATA_INPUTS!I144</f>
        <v>561.03099999999995</v>
      </c>
      <c r="D60" s="293">
        <f>RAW_DATA_INPUTS!J144</f>
        <v>523.51700000000005</v>
      </c>
      <c r="E60" s="293">
        <f>RAW_DATA_INPUTS!K144</f>
        <v>623.19100000000003</v>
      </c>
      <c r="F60" s="293">
        <f>RAW_DATA_INPUTS!L144</f>
        <v>629.32399999999996</v>
      </c>
    </row>
    <row r="61" spans="1:6" ht="13.15">
      <c r="B61" s="8" t="str">
        <f t="shared" si="0"/>
        <v>35-39</v>
      </c>
      <c r="C61" s="293">
        <f>RAW_DATA_INPUTS!I145</f>
        <v>381.40600000000001</v>
      </c>
      <c r="D61" s="293">
        <f>RAW_DATA_INPUTS!J145</f>
        <v>401.52300000000002</v>
      </c>
      <c r="E61" s="293">
        <f>RAW_DATA_INPUTS!K145</f>
        <v>464.334</v>
      </c>
      <c r="F61" s="293">
        <f>RAW_DATA_INPUTS!L145</f>
        <v>443.89600000000002</v>
      </c>
    </row>
    <row r="62" spans="1:6" ht="13.15">
      <c r="B62" s="8" t="str">
        <f t="shared" si="0"/>
        <v>40-44</v>
      </c>
      <c r="C62" s="293">
        <f>RAW_DATA_INPUTS!I146</f>
        <v>373.26400000000001</v>
      </c>
      <c r="D62" s="293">
        <f>RAW_DATA_INPUTS!J146</f>
        <v>402.46</v>
      </c>
      <c r="E62" s="293">
        <f>RAW_DATA_INPUTS!K146</f>
        <v>411.09500000000003</v>
      </c>
      <c r="F62" s="293">
        <f>RAW_DATA_INPUTS!L146</f>
        <v>372.85599999999999</v>
      </c>
    </row>
    <row r="63" spans="1:6" ht="13.15">
      <c r="B63" s="8" t="str">
        <f t="shared" si="0"/>
        <v>45-49</v>
      </c>
      <c r="C63" s="293">
        <f>RAW_DATA_INPUTS!I147</f>
        <v>327.14600000000002</v>
      </c>
      <c r="D63" s="293">
        <f>RAW_DATA_INPUTS!J147</f>
        <v>321.85700000000003</v>
      </c>
      <c r="E63" s="293">
        <f>RAW_DATA_INPUTS!K147</f>
        <v>353.17700000000002</v>
      </c>
      <c r="F63" s="293">
        <f>RAW_DATA_INPUTS!L147</f>
        <v>316.74200000000002</v>
      </c>
    </row>
    <row r="64" spans="1:6" ht="13.15">
      <c r="B64" s="8" t="str">
        <f t="shared" si="0"/>
        <v>50-54</v>
      </c>
      <c r="C64" s="293">
        <f>RAW_DATA_INPUTS!I148</f>
        <v>188.64099999999999</v>
      </c>
      <c r="D64" s="293">
        <f>RAW_DATA_INPUTS!J148</f>
        <v>237.24100000000001</v>
      </c>
      <c r="E64" s="293">
        <f>RAW_DATA_INPUTS!K148</f>
        <v>281.40199999999999</v>
      </c>
      <c r="F64" s="293">
        <f>RAW_DATA_INPUTS!L148</f>
        <v>303.60599999999999</v>
      </c>
    </row>
    <row r="65" spans="1:6" ht="13.15">
      <c r="B65" s="8" t="str">
        <f t="shared" si="0"/>
        <v>55-59</v>
      </c>
      <c r="C65" s="293">
        <f>RAW_DATA_INPUTS!I149</f>
        <v>42.216000000000001</v>
      </c>
      <c r="D65" s="293">
        <f>RAW_DATA_INPUTS!J149</f>
        <v>59.395000000000003</v>
      </c>
      <c r="E65" s="293">
        <f>RAW_DATA_INPUTS!K149</f>
        <v>85.335999999999999</v>
      </c>
      <c r="F65" s="293">
        <f>RAW_DATA_INPUTS!L149</f>
        <v>125.271</v>
      </c>
    </row>
    <row r="66" spans="1:6" ht="13.15">
      <c r="B66" s="8" t="str">
        <f t="shared" si="0"/>
        <v>60-64</v>
      </c>
      <c r="C66" s="293">
        <f>RAW_DATA_INPUTS!I150</f>
        <v>9.0079999999999991</v>
      </c>
      <c r="D66" s="293">
        <f>RAW_DATA_INPUTS!J150</f>
        <v>18.059000000000001</v>
      </c>
      <c r="E66" s="293">
        <f>RAW_DATA_INPUTS!K150</f>
        <v>14.108000000000001</v>
      </c>
      <c r="F66" s="293">
        <f>RAW_DATA_INPUTS!L150</f>
        <v>25.044</v>
      </c>
    </row>
    <row r="67" spans="1:6" ht="13.15">
      <c r="B67" s="8" t="str">
        <f t="shared" si="0"/>
        <v>65 plus</v>
      </c>
      <c r="C67" s="293">
        <f>RAW_DATA_INPUTS!I151</f>
        <v>4.0330000000000004</v>
      </c>
      <c r="D67" s="293">
        <f>RAW_DATA_INPUTS!J151</f>
        <v>0</v>
      </c>
      <c r="E67" s="293">
        <f>RAW_DATA_INPUTS!K151</f>
        <v>3.0350000000000001</v>
      </c>
      <c r="F67" s="293">
        <f>RAW_DATA_INPUTS!L151</f>
        <v>3.0070000000000001</v>
      </c>
    </row>
    <row r="68" spans="1:6" ht="13.15">
      <c r="B68" s="8" t="str">
        <f t="shared" si="0"/>
        <v>Total</v>
      </c>
      <c r="C68" s="293">
        <f>RAW_DATA_INPUTS!I152</f>
        <v>2809.8820000000001</v>
      </c>
      <c r="D68" s="293">
        <f>RAW_DATA_INPUTS!J152</f>
        <v>3037.4090000000001</v>
      </c>
      <c r="E68" s="293">
        <f>RAW_DATA_INPUTS!K152</f>
        <v>3343.8410000000003</v>
      </c>
      <c r="F68" s="293">
        <f>RAW_DATA_INPUTS!L152</f>
        <v>3296.1130000000003</v>
      </c>
    </row>
    <row r="69" spans="1:6">
      <c r="A69" s="1080">
        <f>SUM(C69:F69)</f>
        <v>0</v>
      </c>
      <c r="B69" s="1080"/>
      <c r="C69" s="1080">
        <f>SUM(C58:C67)-C68</f>
        <v>0</v>
      </c>
      <c r="D69" s="1080">
        <f>SUM(D58:D67)-D68</f>
        <v>0</v>
      </c>
      <c r="E69" s="1080">
        <f>SUM(E58:E67)-E68</f>
        <v>0</v>
      </c>
      <c r="F69" s="1080">
        <f>SUM(F58:F67)-F68</f>
        <v>0</v>
      </c>
    </row>
    <row r="71" spans="1:6" ht="13.15">
      <c r="B71" s="74" t="s">
        <v>110</v>
      </c>
    </row>
    <row r="73" spans="1:6" ht="13.15">
      <c r="B73" s="1380" t="str">
        <f>B56</f>
        <v>Age group</v>
      </c>
      <c r="C73" s="1434" t="str">
        <f>C56</f>
        <v>Year</v>
      </c>
      <c r="D73" s="1434"/>
      <c r="E73" s="1434"/>
      <c r="F73" s="1434"/>
    </row>
    <row r="74" spans="1:6" ht="13.15">
      <c r="B74" s="1381"/>
      <c r="C74" s="8" t="str">
        <f>C57</f>
        <v>2014/15</v>
      </c>
      <c r="D74" s="8" t="str">
        <f>D57</f>
        <v>2015/16</v>
      </c>
      <c r="E74" s="8" t="str">
        <f>E57</f>
        <v>2016/17</v>
      </c>
      <c r="F74" s="8" t="str">
        <f>F57</f>
        <v>2017/18</v>
      </c>
    </row>
    <row r="75" spans="1:6" ht="13.15">
      <c r="B75" s="8" t="str">
        <f t="shared" ref="B75:B85" si="1">B58</f>
        <v>20-24</v>
      </c>
      <c r="C75" s="293">
        <f>RAW_DATA_INPUTS!I176</f>
        <v>1620.818</v>
      </c>
      <c r="D75" s="293">
        <f>RAW_DATA_INPUTS!J176</f>
        <v>1707.5840000000001</v>
      </c>
      <c r="E75" s="293">
        <f>RAW_DATA_INPUTS!K176</f>
        <v>1782.3620000000001</v>
      </c>
      <c r="F75" s="293">
        <f>RAW_DATA_INPUTS!L176</f>
        <v>1613.4169999999999</v>
      </c>
    </row>
    <row r="76" spans="1:6" ht="13.15">
      <c r="B76" s="8" t="str">
        <f t="shared" si="1"/>
        <v>25-29</v>
      </c>
      <c r="C76" s="293">
        <f>RAW_DATA_INPUTS!I177</f>
        <v>3394.7719999999999</v>
      </c>
      <c r="D76" s="293">
        <f>RAW_DATA_INPUTS!J177</f>
        <v>3386.9229999999998</v>
      </c>
      <c r="E76" s="293">
        <f>RAW_DATA_INPUTS!K177</f>
        <v>3713.067</v>
      </c>
      <c r="F76" s="293">
        <f>RAW_DATA_INPUTS!L177</f>
        <v>3640.404</v>
      </c>
    </row>
    <row r="77" spans="1:6" ht="13.15">
      <c r="B77" s="8" t="str">
        <f t="shared" si="1"/>
        <v>30-34</v>
      </c>
      <c r="C77" s="293">
        <f>RAW_DATA_INPUTS!I178</f>
        <v>2813.933</v>
      </c>
      <c r="D77" s="293">
        <f>RAW_DATA_INPUTS!J178</f>
        <v>2835.5909999999999</v>
      </c>
      <c r="E77" s="293">
        <f>RAW_DATA_INPUTS!K178</f>
        <v>2932.5619999999999</v>
      </c>
      <c r="F77" s="293">
        <f>RAW_DATA_INPUTS!L178</f>
        <v>2957.8580000000002</v>
      </c>
    </row>
    <row r="78" spans="1:6" ht="13.15">
      <c r="B78" s="8" t="str">
        <f t="shared" si="1"/>
        <v>35-39</v>
      </c>
      <c r="C78" s="293">
        <f>RAW_DATA_INPUTS!I179</f>
        <v>2512.4059999999999</v>
      </c>
      <c r="D78" s="293">
        <f>RAW_DATA_INPUTS!J179</f>
        <v>2417.1579999999999</v>
      </c>
      <c r="E78" s="293">
        <f>RAW_DATA_INPUTS!K179</f>
        <v>2564.3919999999998</v>
      </c>
      <c r="F78" s="293">
        <f>RAW_DATA_INPUTS!L179</f>
        <v>2480.7510000000002</v>
      </c>
    </row>
    <row r="79" spans="1:6" ht="13.15">
      <c r="B79" s="8" t="str">
        <f t="shared" si="1"/>
        <v>40-44</v>
      </c>
      <c r="C79" s="293">
        <f>RAW_DATA_INPUTS!I180</f>
        <v>2084.75</v>
      </c>
      <c r="D79" s="293">
        <f>RAW_DATA_INPUTS!J180</f>
        <v>2203.6909999999998</v>
      </c>
      <c r="E79" s="293">
        <f>RAW_DATA_INPUTS!K180</f>
        <v>2232.7530000000002</v>
      </c>
      <c r="F79" s="293">
        <f>RAW_DATA_INPUTS!L180</f>
        <v>2248.6030000000001</v>
      </c>
    </row>
    <row r="80" spans="1:6" ht="13.15">
      <c r="B80" s="8" t="str">
        <f t="shared" si="1"/>
        <v>45-49</v>
      </c>
      <c r="C80" s="293">
        <f>RAW_DATA_INPUTS!I181</f>
        <v>1977.0050000000001</v>
      </c>
      <c r="D80" s="293">
        <f>RAW_DATA_INPUTS!J181</f>
        <v>1932.03</v>
      </c>
      <c r="E80" s="293">
        <f>RAW_DATA_INPUTS!K181</f>
        <v>2057.7310000000002</v>
      </c>
      <c r="F80" s="293">
        <f>RAW_DATA_INPUTS!L181</f>
        <v>2130.2779999999998</v>
      </c>
    </row>
    <row r="81" spans="1:6" ht="13.15">
      <c r="B81" s="8" t="str">
        <f t="shared" si="1"/>
        <v>50-54</v>
      </c>
      <c r="C81" s="293">
        <f>RAW_DATA_INPUTS!I182</f>
        <v>1350.0709999999999</v>
      </c>
      <c r="D81" s="293">
        <f>RAW_DATA_INPUTS!J182</f>
        <v>1578.318</v>
      </c>
      <c r="E81" s="293">
        <f>RAW_DATA_INPUTS!K182</f>
        <v>1731.3610000000001</v>
      </c>
      <c r="F81" s="293">
        <f>RAW_DATA_INPUTS!L182</f>
        <v>1788.51</v>
      </c>
    </row>
    <row r="82" spans="1:6" ht="13.15">
      <c r="B82" s="8" t="str">
        <f t="shared" si="1"/>
        <v>55-59</v>
      </c>
      <c r="C82" s="293">
        <f>RAW_DATA_INPUTS!I183</f>
        <v>362.48899999999998</v>
      </c>
      <c r="D82" s="293">
        <f>RAW_DATA_INPUTS!J183</f>
        <v>474.44900000000001</v>
      </c>
      <c r="E82" s="293">
        <f>RAW_DATA_INPUTS!K183</f>
        <v>646.85</v>
      </c>
      <c r="F82" s="293">
        <f>RAW_DATA_INPUTS!L183</f>
        <v>874.57799999999997</v>
      </c>
    </row>
    <row r="83" spans="1:6" ht="13.15">
      <c r="B83" s="8" t="str">
        <f t="shared" si="1"/>
        <v>60-64</v>
      </c>
      <c r="C83" s="293">
        <f>RAW_DATA_INPUTS!I184</f>
        <v>53.191000000000003</v>
      </c>
      <c r="D83" s="293">
        <f>RAW_DATA_INPUTS!J184</f>
        <v>58.351999999999997</v>
      </c>
      <c r="E83" s="293">
        <f>RAW_DATA_INPUTS!K184</f>
        <v>106.527</v>
      </c>
      <c r="F83" s="293">
        <f>RAW_DATA_INPUTS!L184</f>
        <v>135.21100000000001</v>
      </c>
    </row>
    <row r="84" spans="1:6" ht="13.15">
      <c r="B84" s="8" t="str">
        <f t="shared" si="1"/>
        <v>65 plus</v>
      </c>
      <c r="C84" s="293">
        <f>RAW_DATA_INPUTS!I185</f>
        <v>9.0380000000000003</v>
      </c>
      <c r="D84" s="293">
        <f>RAW_DATA_INPUTS!J185</f>
        <v>8.0079999999999991</v>
      </c>
      <c r="E84" s="293">
        <f>RAW_DATA_INPUTS!K185</f>
        <v>17.093</v>
      </c>
      <c r="F84" s="293">
        <f>RAW_DATA_INPUTS!L185</f>
        <v>27.032</v>
      </c>
    </row>
    <row r="85" spans="1:6" ht="13.15">
      <c r="B85" s="8" t="str">
        <f t="shared" si="1"/>
        <v>Total</v>
      </c>
      <c r="C85" s="293">
        <f>RAW_DATA_INPUTS!I186</f>
        <v>16178.473000000002</v>
      </c>
      <c r="D85" s="293">
        <f>RAW_DATA_INPUTS!J186</f>
        <v>16602.103999999999</v>
      </c>
      <c r="E85" s="293">
        <f>RAW_DATA_INPUTS!K186</f>
        <v>17784.697999999997</v>
      </c>
      <c r="F85" s="293">
        <f>RAW_DATA_INPUTS!L186</f>
        <v>17896.642</v>
      </c>
    </row>
    <row r="86" spans="1:6">
      <c r="A86" s="1080">
        <f>SUM(C86:F86)</f>
        <v>0</v>
      </c>
      <c r="B86" s="1080"/>
      <c r="C86" s="1080">
        <f>SUM(C75:C84)-C85</f>
        <v>0</v>
      </c>
      <c r="D86" s="1080">
        <f>SUM(D75:D84)-D85</f>
        <v>0</v>
      </c>
      <c r="E86" s="1080">
        <f>SUM(E75:E84)-E85</f>
        <v>0</v>
      </c>
      <c r="F86" s="1080">
        <f>SUM(F75:F84)-F85</f>
        <v>0</v>
      </c>
    </row>
    <row r="88" spans="1:6" ht="13.15">
      <c r="B88" s="74" t="s">
        <v>111</v>
      </c>
    </row>
    <row r="90" spans="1:6" ht="13.15">
      <c r="B90" s="1346" t="str">
        <f>B73</f>
        <v>Age group</v>
      </c>
      <c r="C90" s="1434" t="str">
        <f>C73</f>
        <v>Year</v>
      </c>
      <c r="D90" s="1434"/>
      <c r="E90" s="1434"/>
      <c r="F90" s="1434"/>
    </row>
    <row r="91" spans="1:6" ht="13.15">
      <c r="B91" s="1346"/>
      <c r="C91" s="8" t="str">
        <f>C74</f>
        <v>2014/15</v>
      </c>
      <c r="D91" s="8" t="str">
        <f>D74</f>
        <v>2015/16</v>
      </c>
      <c r="E91" s="8" t="str">
        <f>E74</f>
        <v>2016/17</v>
      </c>
      <c r="F91" s="8" t="str">
        <f>F74</f>
        <v>2017/18</v>
      </c>
    </row>
    <row r="92" spans="1:6" ht="13.15">
      <c r="B92" s="8" t="str">
        <f t="shared" ref="B92:B102" si="2">B75</f>
        <v>20-24</v>
      </c>
      <c r="C92" s="159">
        <f t="shared" ref="C92:F102" si="3">C58/C22</f>
        <v>0.12036942768514051</v>
      </c>
      <c r="D92" s="159">
        <f t="shared" si="3"/>
        <v>0.14078824208870211</v>
      </c>
      <c r="E92" s="159">
        <f t="shared" si="3"/>
        <v>0.13399448396924182</v>
      </c>
      <c r="F92" s="159">
        <f t="shared" si="3"/>
        <v>0.13514983683684251</v>
      </c>
    </row>
    <row r="93" spans="1:6" ht="13.15">
      <c r="B93" s="8" t="str">
        <f t="shared" si="2"/>
        <v>25-29</v>
      </c>
      <c r="C93" s="159">
        <f t="shared" si="3"/>
        <v>0.11007637174809981</v>
      </c>
      <c r="D93" s="159">
        <f t="shared" si="3"/>
        <v>0.11555610094056473</v>
      </c>
      <c r="E93" s="159">
        <f t="shared" si="3"/>
        <v>0.12135845463655139</v>
      </c>
      <c r="F93" s="159">
        <f t="shared" si="3"/>
        <v>0.12171744714814316</v>
      </c>
    </row>
    <row r="94" spans="1:6" ht="13.15">
      <c r="B94" s="8" t="str">
        <f t="shared" si="2"/>
        <v>30-34</v>
      </c>
      <c r="C94" s="159">
        <f t="shared" si="3"/>
        <v>9.8340572622515762E-2</v>
      </c>
      <c r="D94" s="159">
        <f t="shared" si="3"/>
        <v>8.7361700572530135E-2</v>
      </c>
      <c r="E94" s="159">
        <f t="shared" si="3"/>
        <v>9.8523797508538763E-2</v>
      </c>
      <c r="F94" s="159">
        <f t="shared" si="3"/>
        <v>9.4356050139189726E-2</v>
      </c>
    </row>
    <row r="95" spans="1:6" ht="13.15">
      <c r="B95" s="8" t="str">
        <f t="shared" si="2"/>
        <v>35-39</v>
      </c>
      <c r="C95" s="159">
        <f t="shared" si="3"/>
        <v>7.6778849792817128E-2</v>
      </c>
      <c r="D95" s="159">
        <f t="shared" si="3"/>
        <v>7.8349926045028634E-2</v>
      </c>
      <c r="E95" s="159">
        <f t="shared" si="3"/>
        <v>8.759688386952548E-2</v>
      </c>
      <c r="F95" s="159">
        <f t="shared" si="3"/>
        <v>8.3518047417380087E-2</v>
      </c>
    </row>
    <row r="96" spans="1:6" ht="13.15">
      <c r="B96" s="8" t="str">
        <f t="shared" si="2"/>
        <v>40-44</v>
      </c>
      <c r="C96" s="159">
        <f t="shared" si="3"/>
        <v>8.0857006633166875E-2</v>
      </c>
      <c r="D96" s="159">
        <f t="shared" si="3"/>
        <v>8.436481756941451E-2</v>
      </c>
      <c r="E96" s="159">
        <f t="shared" si="3"/>
        <v>8.7468789262761706E-2</v>
      </c>
      <c r="F96" s="159">
        <f t="shared" si="3"/>
        <v>8.1455723731798366E-2</v>
      </c>
    </row>
    <row r="97" spans="2:6" ht="13.15">
      <c r="B97" s="8" t="str">
        <f t="shared" si="2"/>
        <v>45-49</v>
      </c>
      <c r="C97" s="159">
        <f t="shared" si="3"/>
        <v>9.0596161323232449E-2</v>
      </c>
      <c r="D97" s="159">
        <f t="shared" si="3"/>
        <v>8.9671519902688249E-2</v>
      </c>
      <c r="E97" s="159">
        <f t="shared" si="3"/>
        <v>9.3355864964582203E-2</v>
      </c>
      <c r="F97" s="159">
        <f t="shared" si="3"/>
        <v>8.1869361888778414E-2</v>
      </c>
    </row>
    <row r="98" spans="2:6" ht="13.15">
      <c r="B98" s="8" t="str">
        <f t="shared" si="2"/>
        <v>50-54</v>
      </c>
      <c r="C98" s="159">
        <f t="shared" si="3"/>
        <v>7.1541424328202888E-2</v>
      </c>
      <c r="D98" s="159">
        <f t="shared" si="3"/>
        <v>8.3296906012597011E-2</v>
      </c>
      <c r="E98" s="159">
        <f t="shared" si="3"/>
        <v>9.7781243300173418E-2</v>
      </c>
      <c r="F98" s="159">
        <f t="shared" si="3"/>
        <v>0.10438016733501658</v>
      </c>
    </row>
    <row r="99" spans="2:6" ht="13.15">
      <c r="B99" s="8" t="str">
        <f t="shared" si="2"/>
        <v>55-59</v>
      </c>
      <c r="C99" s="159">
        <f t="shared" si="3"/>
        <v>2.4684341440995794E-2</v>
      </c>
      <c r="D99" s="159">
        <f t="shared" si="3"/>
        <v>3.7967457743264689E-2</v>
      </c>
      <c r="E99" s="159">
        <f t="shared" si="3"/>
        <v>5.6170375221739892E-2</v>
      </c>
      <c r="F99" s="159">
        <f t="shared" si="3"/>
        <v>8.3992533460636398E-2</v>
      </c>
    </row>
    <row r="100" spans="2:6" ht="13.15">
      <c r="B100" s="8" t="str">
        <f t="shared" si="2"/>
        <v>60-64</v>
      </c>
      <c r="C100" s="159">
        <f t="shared" si="3"/>
        <v>1.3961151175027392E-2</v>
      </c>
      <c r="D100" s="159">
        <f t="shared" si="3"/>
        <v>3.0923209958989378E-2</v>
      </c>
      <c r="E100" s="159">
        <f t="shared" si="3"/>
        <v>2.4731829345469018E-2</v>
      </c>
      <c r="F100" s="159">
        <f t="shared" si="3"/>
        <v>4.744179174030904E-2</v>
      </c>
    </row>
    <row r="101" spans="2:6" ht="13.15">
      <c r="B101" s="8" t="str">
        <f t="shared" si="2"/>
        <v>65 plus</v>
      </c>
      <c r="C101" s="159">
        <f t="shared" si="3"/>
        <v>2.7344968335977656E-2</v>
      </c>
      <c r="D101" s="159">
        <f t="shared" si="3"/>
        <v>0</v>
      </c>
      <c r="E101" s="159">
        <f t="shared" si="3"/>
        <v>2.1589745048941501E-2</v>
      </c>
      <c r="F101" s="159">
        <f t="shared" si="3"/>
        <v>2.1143745121891194E-2</v>
      </c>
    </row>
    <row r="102" spans="2:6" ht="13.15">
      <c r="B102" s="8" t="str">
        <f t="shared" si="2"/>
        <v>Total</v>
      </c>
      <c r="C102" s="159">
        <f t="shared" si="3"/>
        <v>8.7166198767194836E-2</v>
      </c>
      <c r="D102" s="159">
        <f t="shared" si="3"/>
        <v>9.0865455146809465E-2</v>
      </c>
      <c r="E102" s="159">
        <f t="shared" si="3"/>
        <v>9.798033414230535E-2</v>
      </c>
      <c r="F102" s="159">
        <f t="shared" si="3"/>
        <v>9.6575640702178125E-2</v>
      </c>
    </row>
    <row r="104" spans="2:6" ht="13.15">
      <c r="B104" s="74" t="s">
        <v>112</v>
      </c>
    </row>
    <row r="106" spans="2:6" ht="13.15">
      <c r="B106" s="1346" t="str">
        <f>B90</f>
        <v>Age group</v>
      </c>
      <c r="C106" s="1434" t="str">
        <f>C90</f>
        <v>Year</v>
      </c>
      <c r="D106" s="1434"/>
      <c r="E106" s="1434"/>
      <c r="F106" s="1434"/>
    </row>
    <row r="107" spans="2:6" ht="13.15">
      <c r="B107" s="1346"/>
      <c r="C107" s="8" t="str">
        <f>C91</f>
        <v>2014/15</v>
      </c>
      <c r="D107" s="8" t="str">
        <f>D91</f>
        <v>2015/16</v>
      </c>
      <c r="E107" s="8" t="str">
        <f>E91</f>
        <v>2016/17</v>
      </c>
      <c r="F107" s="8" t="str">
        <f>F91</f>
        <v>2017/18</v>
      </c>
    </row>
    <row r="108" spans="2:6" ht="13.15">
      <c r="B108" s="8" t="str">
        <f>B92</f>
        <v>20-24</v>
      </c>
      <c r="C108" s="159">
        <f t="shared" ref="C108:F118" si="4">C75/C39</f>
        <v>0.10755532604303719</v>
      </c>
      <c r="D108" s="159">
        <f t="shared" si="4"/>
        <v>0.10685484375617944</v>
      </c>
      <c r="E108" s="159">
        <f t="shared" si="4"/>
        <v>0.11503199621491229</v>
      </c>
      <c r="F108" s="159">
        <f t="shared" si="4"/>
        <v>0.11045464746005594</v>
      </c>
    </row>
    <row r="109" spans="2:6" ht="13.15">
      <c r="B109" s="8" t="str">
        <f t="shared" ref="B109:B118" si="5">B93</f>
        <v>25-29</v>
      </c>
      <c r="C109" s="159">
        <f t="shared" si="4"/>
        <v>9.6278453150863724E-2</v>
      </c>
      <c r="D109" s="159">
        <f t="shared" si="4"/>
        <v>9.3046614309196835E-2</v>
      </c>
      <c r="E109" s="159">
        <f t="shared" si="4"/>
        <v>9.9499963421761567E-2</v>
      </c>
      <c r="F109" s="159">
        <f t="shared" si="4"/>
        <v>9.8574657616314995E-2</v>
      </c>
    </row>
    <row r="110" spans="2:6" ht="13.15">
      <c r="B110" s="8" t="str">
        <f t="shared" si="5"/>
        <v>30-34</v>
      </c>
      <c r="C110" s="159">
        <f t="shared" si="4"/>
        <v>8.4155569371141367E-2</v>
      </c>
      <c r="D110" s="159">
        <f t="shared" si="4"/>
        <v>8.4562085933435852E-2</v>
      </c>
      <c r="E110" s="159">
        <f t="shared" si="4"/>
        <v>8.668232876574658E-2</v>
      </c>
      <c r="F110" s="159">
        <f t="shared" si="4"/>
        <v>8.5790673990026642E-2</v>
      </c>
    </row>
    <row r="111" spans="2:6" ht="13.15">
      <c r="B111" s="8" t="str">
        <f t="shared" si="5"/>
        <v>35-39</v>
      </c>
      <c r="C111" s="159">
        <f t="shared" si="4"/>
        <v>8.4185094984779774E-2</v>
      </c>
      <c r="D111" s="159">
        <f t="shared" si="4"/>
        <v>7.9255320177941319E-2</v>
      </c>
      <c r="E111" s="159">
        <f t="shared" si="4"/>
        <v>8.2171447844984244E-2</v>
      </c>
      <c r="F111" s="159">
        <f t="shared" si="4"/>
        <v>7.9658464970840351E-2</v>
      </c>
    </row>
    <row r="112" spans="2:6" ht="13.15">
      <c r="B112" s="8" t="str">
        <f t="shared" si="5"/>
        <v>40-44</v>
      </c>
      <c r="C112" s="159">
        <f t="shared" si="4"/>
        <v>7.4060724571975378E-2</v>
      </c>
      <c r="D112" s="159">
        <f t="shared" si="4"/>
        <v>7.6296601766569383E-2</v>
      </c>
      <c r="E112" s="159">
        <f t="shared" si="4"/>
        <v>7.7300832694425919E-2</v>
      </c>
      <c r="F112" s="159">
        <f t="shared" si="4"/>
        <v>7.8411205443570192E-2</v>
      </c>
    </row>
    <row r="113" spans="2:11" ht="13.15">
      <c r="B113" s="8" t="str">
        <f t="shared" si="5"/>
        <v>45-49</v>
      </c>
      <c r="C113" s="159">
        <f t="shared" si="4"/>
        <v>8.1807481455259137E-2</v>
      </c>
      <c r="D113" s="159">
        <f t="shared" si="4"/>
        <v>7.9883553749116362E-2</v>
      </c>
      <c r="E113" s="159">
        <f t="shared" si="4"/>
        <v>8.3332611130950307E-2</v>
      </c>
      <c r="F113" s="159">
        <f t="shared" si="4"/>
        <v>8.4392449105416129E-2</v>
      </c>
    </row>
    <row r="114" spans="2:11" ht="13.15">
      <c r="B114" s="8" t="str">
        <f t="shared" si="5"/>
        <v>50-54</v>
      </c>
      <c r="C114" s="159">
        <f t="shared" si="4"/>
        <v>7.2635932343456278E-2</v>
      </c>
      <c r="D114" s="159">
        <f t="shared" si="4"/>
        <v>8.1838130969693793E-2</v>
      </c>
      <c r="E114" s="159">
        <f t="shared" si="4"/>
        <v>8.6945174695240615E-2</v>
      </c>
      <c r="F114" s="159">
        <f t="shared" si="4"/>
        <v>8.7923031669467883E-2</v>
      </c>
    </row>
    <row r="115" spans="2:11" ht="13.15">
      <c r="B115" s="8" t="str">
        <f t="shared" si="5"/>
        <v>55-59</v>
      </c>
      <c r="C115" s="159">
        <f t="shared" si="4"/>
        <v>2.5230793945650733E-2</v>
      </c>
      <c r="D115" s="159">
        <f t="shared" si="4"/>
        <v>3.6241328263330527E-2</v>
      </c>
      <c r="E115" s="159">
        <f t="shared" si="4"/>
        <v>5.2492993157205417E-2</v>
      </c>
      <c r="F115" s="159">
        <f t="shared" si="4"/>
        <v>7.4521843774393706E-2</v>
      </c>
    </row>
    <row r="116" spans="2:11" ht="13.15">
      <c r="B116" s="8" t="str">
        <f t="shared" si="5"/>
        <v>60-64</v>
      </c>
      <c r="C116" s="159">
        <f t="shared" si="4"/>
        <v>1.0929470385781065E-2</v>
      </c>
      <c r="D116" s="159">
        <f t="shared" si="4"/>
        <v>1.2330196196597658E-2</v>
      </c>
      <c r="E116" s="159">
        <f t="shared" si="4"/>
        <v>2.284535023017558E-2</v>
      </c>
      <c r="F116" s="159">
        <f t="shared" si="4"/>
        <v>3.1148134650356082E-2</v>
      </c>
    </row>
    <row r="117" spans="2:11" ht="13.15">
      <c r="B117" s="8" t="str">
        <f t="shared" si="5"/>
        <v>65 plus</v>
      </c>
      <c r="C117" s="159">
        <f t="shared" si="4"/>
        <v>1.149355125045463E-2</v>
      </c>
      <c r="D117" s="159">
        <f t="shared" si="4"/>
        <v>9.5248743377904857E-3</v>
      </c>
      <c r="E117" s="159">
        <f t="shared" si="4"/>
        <v>2.0608724798229096E-2</v>
      </c>
      <c r="F117" s="159">
        <f t="shared" si="4"/>
        <v>3.3235180210363251E-2</v>
      </c>
    </row>
    <row r="118" spans="2:11" ht="13.15">
      <c r="B118" s="8" t="str">
        <f t="shared" si="5"/>
        <v>Total</v>
      </c>
      <c r="C118" s="159">
        <f t="shared" si="4"/>
        <v>7.9099468369622866E-2</v>
      </c>
      <c r="D118" s="159">
        <f t="shared" si="4"/>
        <v>8.0036782557501657E-2</v>
      </c>
      <c r="E118" s="159">
        <f t="shared" si="4"/>
        <v>8.5030834516199166E-2</v>
      </c>
      <c r="F118" s="159">
        <f t="shared" si="4"/>
        <v>8.5913955939204589E-2</v>
      </c>
    </row>
    <row r="120" spans="2:11" ht="13.15">
      <c r="B120" s="74" t="s">
        <v>113</v>
      </c>
    </row>
    <row r="122" spans="2:11">
      <c r="B122" s="1346" t="str">
        <f>B106</f>
        <v>Age group</v>
      </c>
      <c r="C122" s="1380" t="str">
        <f>C107</f>
        <v>2014/15</v>
      </c>
      <c r="D122" s="1380" t="str">
        <f>D107</f>
        <v>2015/16</v>
      </c>
      <c r="E122" s="1380" t="str">
        <f>E107</f>
        <v>2016/17</v>
      </c>
      <c r="F122" s="1380" t="str">
        <f>F107</f>
        <v>2017/18</v>
      </c>
      <c r="G122" s="1432" t="s">
        <v>8</v>
      </c>
    </row>
    <row r="123" spans="2:11">
      <c r="B123" s="1346"/>
      <c r="C123" s="1381"/>
      <c r="D123" s="1381"/>
      <c r="E123" s="1381"/>
      <c r="F123" s="1381"/>
      <c r="G123" s="1433"/>
    </row>
    <row r="124" spans="2:11" ht="13.15">
      <c r="B124" s="137" t="str">
        <f>B108</f>
        <v>20-24</v>
      </c>
      <c r="C124" s="841">
        <f>C92*H$14</f>
        <v>1.2036942768514053E-2</v>
      </c>
      <c r="D124" s="841">
        <f t="shared" ref="D124:F134" si="6">D92*I$14</f>
        <v>2.8157648417740423E-2</v>
      </c>
      <c r="E124" s="841">
        <f t="shared" si="6"/>
        <v>4.0198345190772547E-2</v>
      </c>
      <c r="F124" s="841">
        <f t="shared" si="6"/>
        <v>5.4059934734737004E-2</v>
      </c>
      <c r="G124" s="839">
        <f>SUM(C124:F124)</f>
        <v>0.13445287111176402</v>
      </c>
    </row>
    <row r="125" spans="2:11" ht="13.15">
      <c r="B125" s="137" t="str">
        <f t="shared" ref="B125:B132" si="7">B109</f>
        <v>25-29</v>
      </c>
      <c r="C125" s="841">
        <f t="shared" ref="C125:C134" si="8">C93*H$14</f>
        <v>1.1007637174809981E-2</v>
      </c>
      <c r="D125" s="841">
        <f t="shared" si="6"/>
        <v>2.3111220188112947E-2</v>
      </c>
      <c r="E125" s="841">
        <f t="shared" si="6"/>
        <v>3.6407536390965417E-2</v>
      </c>
      <c r="F125" s="841">
        <f t="shared" si="6"/>
        <v>4.8686978859257268E-2</v>
      </c>
      <c r="G125" s="839">
        <f t="shared" ref="G125:G134" si="9">SUM(C125:F125)</f>
        <v>0.11921337261314562</v>
      </c>
      <c r="J125" s="180"/>
      <c r="K125" s="180"/>
    </row>
    <row r="126" spans="2:11" ht="13.15">
      <c r="B126" s="137" t="str">
        <f t="shared" si="7"/>
        <v>30-34</v>
      </c>
      <c r="C126" s="841">
        <f t="shared" si="8"/>
        <v>9.8340572622515766E-3</v>
      </c>
      <c r="D126" s="841">
        <f t="shared" si="6"/>
        <v>1.7472340114506029E-2</v>
      </c>
      <c r="E126" s="841">
        <f t="shared" si="6"/>
        <v>2.9557139252561627E-2</v>
      </c>
      <c r="F126" s="841">
        <f t="shared" si="6"/>
        <v>3.7742420055675893E-2</v>
      </c>
      <c r="G126" s="839">
        <f t="shared" si="9"/>
        <v>9.4605956684995135E-2</v>
      </c>
      <c r="J126" s="180"/>
      <c r="K126" s="180"/>
    </row>
    <row r="127" spans="2:11" ht="13.15">
      <c r="B127" s="137" t="str">
        <f t="shared" si="7"/>
        <v>35-39</v>
      </c>
      <c r="C127" s="841">
        <f t="shared" si="8"/>
        <v>7.6778849792817133E-3</v>
      </c>
      <c r="D127" s="841">
        <f t="shared" si="6"/>
        <v>1.5669985209005727E-2</v>
      </c>
      <c r="E127" s="841">
        <f t="shared" si="6"/>
        <v>2.6279065160857644E-2</v>
      </c>
      <c r="F127" s="841">
        <f t="shared" si="6"/>
        <v>3.3407218966952035E-2</v>
      </c>
      <c r="G127" s="839">
        <f t="shared" si="9"/>
        <v>8.303415431609712E-2</v>
      </c>
      <c r="J127" s="180"/>
      <c r="K127" s="180"/>
    </row>
    <row r="128" spans="2:11" ht="13.15">
      <c r="B128" s="137" t="str">
        <f t="shared" si="7"/>
        <v>40-44</v>
      </c>
      <c r="C128" s="841">
        <f t="shared" si="8"/>
        <v>8.0857006633166875E-3</v>
      </c>
      <c r="D128" s="841">
        <f t="shared" si="6"/>
        <v>1.6872963513882903E-2</v>
      </c>
      <c r="E128" s="841">
        <f t="shared" si="6"/>
        <v>2.624063677882851E-2</v>
      </c>
      <c r="F128" s="841">
        <f t="shared" si="6"/>
        <v>3.2582289492719345E-2</v>
      </c>
      <c r="G128" s="839">
        <f t="shared" si="9"/>
        <v>8.3781590448747445E-2</v>
      </c>
      <c r="H128" s="11"/>
      <c r="J128" s="180"/>
      <c r="K128" s="180"/>
    </row>
    <row r="129" spans="2:11" ht="13.15">
      <c r="B129" s="137" t="str">
        <f t="shared" si="7"/>
        <v>45-49</v>
      </c>
      <c r="C129" s="841">
        <f t="shared" si="8"/>
        <v>9.0596161323232456E-3</v>
      </c>
      <c r="D129" s="841">
        <f t="shared" si="6"/>
        <v>1.793430398053765E-2</v>
      </c>
      <c r="E129" s="841">
        <f t="shared" si="6"/>
        <v>2.8006759489374661E-2</v>
      </c>
      <c r="F129" s="841">
        <f t="shared" si="6"/>
        <v>3.2747744755511364E-2</v>
      </c>
      <c r="G129" s="839">
        <f t="shared" si="9"/>
        <v>8.7748424357746921E-2</v>
      </c>
      <c r="H129" s="11"/>
      <c r="J129" s="180"/>
      <c r="K129" s="180"/>
    </row>
    <row r="130" spans="2:11" ht="13.15">
      <c r="B130" s="137" t="str">
        <f t="shared" si="7"/>
        <v>50-54</v>
      </c>
      <c r="C130" s="841">
        <f t="shared" si="8"/>
        <v>7.1541424328202888E-3</v>
      </c>
      <c r="D130" s="841">
        <f t="shared" si="6"/>
        <v>1.6659381202519401E-2</v>
      </c>
      <c r="E130" s="841">
        <f t="shared" si="6"/>
        <v>2.9334372990052024E-2</v>
      </c>
      <c r="F130" s="841">
        <f t="shared" si="6"/>
        <v>4.1752066934006633E-2</v>
      </c>
      <c r="G130" s="839">
        <f t="shared" si="9"/>
        <v>9.4899963559398337E-2</v>
      </c>
      <c r="H130" s="11"/>
      <c r="J130" s="180"/>
      <c r="K130" s="180"/>
    </row>
    <row r="131" spans="2:11" ht="13.15">
      <c r="B131" s="137" t="str">
        <f t="shared" si="7"/>
        <v>55-59</v>
      </c>
      <c r="C131" s="841">
        <f t="shared" si="8"/>
        <v>2.4684341440995797E-3</v>
      </c>
      <c r="D131" s="841">
        <f t="shared" si="6"/>
        <v>7.5934915486529381E-3</v>
      </c>
      <c r="E131" s="841">
        <f t="shared" si="6"/>
        <v>1.6851112566521966E-2</v>
      </c>
      <c r="F131" s="841">
        <f t="shared" si="6"/>
        <v>3.3597013384254561E-2</v>
      </c>
      <c r="G131" s="839">
        <f t="shared" si="9"/>
        <v>6.0510051643529045E-2</v>
      </c>
      <c r="J131" s="180"/>
      <c r="K131" s="180"/>
    </row>
    <row r="132" spans="2:11" ht="13.15">
      <c r="B132" s="137" t="str">
        <f t="shared" si="7"/>
        <v>60-64</v>
      </c>
      <c r="C132" s="841">
        <f t="shared" si="8"/>
        <v>1.3961151175027392E-3</v>
      </c>
      <c r="D132" s="841">
        <f t="shared" si="6"/>
        <v>6.1846419917978759E-3</v>
      </c>
      <c r="E132" s="841">
        <f t="shared" si="6"/>
        <v>7.419548803640705E-3</v>
      </c>
      <c r="F132" s="841">
        <f t="shared" si="6"/>
        <v>1.8976716696123618E-2</v>
      </c>
      <c r="G132" s="839">
        <f t="shared" si="9"/>
        <v>3.397702260906494E-2</v>
      </c>
      <c r="J132" s="180"/>
      <c r="K132" s="180"/>
    </row>
    <row r="133" spans="2:11" ht="13.15">
      <c r="B133" s="137" t="str">
        <f>B117</f>
        <v>65 plus</v>
      </c>
      <c r="C133" s="841">
        <f t="shared" si="8"/>
        <v>2.7344968335977658E-3</v>
      </c>
      <c r="D133" s="841">
        <f t="shared" si="6"/>
        <v>0</v>
      </c>
      <c r="E133" s="841">
        <f t="shared" si="6"/>
        <v>6.4769235146824502E-3</v>
      </c>
      <c r="F133" s="841">
        <f t="shared" si="6"/>
        <v>8.4574980487564771E-3</v>
      </c>
      <c r="G133" s="839">
        <f t="shared" si="9"/>
        <v>1.7668918397036694E-2</v>
      </c>
      <c r="J133" s="180"/>
      <c r="K133" s="180"/>
    </row>
    <row r="134" spans="2:11" ht="13.15">
      <c r="B134" s="137" t="str">
        <f>B118</f>
        <v>Total</v>
      </c>
      <c r="C134" s="841">
        <f t="shared" si="8"/>
        <v>8.7166198767194836E-3</v>
      </c>
      <c r="D134" s="841">
        <f t="shared" si="6"/>
        <v>1.8173091029361894E-2</v>
      </c>
      <c r="E134" s="841">
        <f t="shared" si="6"/>
        <v>2.9394100242691602E-2</v>
      </c>
      <c r="F134" s="841">
        <f t="shared" si="6"/>
        <v>3.8630256280871252E-2</v>
      </c>
      <c r="G134" s="839">
        <f t="shared" si="9"/>
        <v>9.4914067429644228E-2</v>
      </c>
      <c r="J134" s="180"/>
      <c r="K134" s="180"/>
    </row>
    <row r="135" spans="2:11" ht="13.15">
      <c r="B135" s="5"/>
      <c r="C135" s="5"/>
      <c r="D135" s="5"/>
      <c r="E135" s="5"/>
      <c r="F135" s="5"/>
      <c r="G135" s="5"/>
      <c r="J135" s="180"/>
      <c r="K135" s="180"/>
    </row>
    <row r="136" spans="2:11" ht="13.15">
      <c r="B136" s="74" t="s">
        <v>115</v>
      </c>
      <c r="C136" s="5"/>
      <c r="D136" s="5"/>
      <c r="E136" s="5"/>
      <c r="F136" s="5"/>
      <c r="G136" s="5"/>
    </row>
    <row r="137" spans="2:11" ht="13.15">
      <c r="B137" s="5"/>
      <c r="C137" s="5"/>
      <c r="D137" s="5"/>
      <c r="E137" s="5"/>
      <c r="F137" s="5"/>
      <c r="G137" s="5"/>
    </row>
    <row r="138" spans="2:11">
      <c r="B138" s="1346" t="str">
        <f>B122</f>
        <v>Age group</v>
      </c>
      <c r="C138" s="1380" t="str">
        <f>C122</f>
        <v>2014/15</v>
      </c>
      <c r="D138" s="1380" t="str">
        <f>D122</f>
        <v>2015/16</v>
      </c>
      <c r="E138" s="1380" t="str">
        <f>E122</f>
        <v>2016/17</v>
      </c>
      <c r="F138" s="1380" t="str">
        <f>F122</f>
        <v>2017/18</v>
      </c>
      <c r="G138" s="1432" t="s">
        <v>8</v>
      </c>
    </row>
    <row r="139" spans="2:11">
      <c r="B139" s="1346"/>
      <c r="C139" s="1381"/>
      <c r="D139" s="1381"/>
      <c r="E139" s="1381"/>
      <c r="F139" s="1381"/>
      <c r="G139" s="1433"/>
    </row>
    <row r="140" spans="2:11" ht="13.15">
      <c r="B140" s="137" t="str">
        <f>B124</f>
        <v>20-24</v>
      </c>
      <c r="C140" s="841">
        <f>C108*H$14</f>
        <v>1.075553260430372E-2</v>
      </c>
      <c r="D140" s="841">
        <f t="shared" ref="D140:F150" si="10">D108*I$14</f>
        <v>2.137096875123589E-2</v>
      </c>
      <c r="E140" s="841">
        <f t="shared" si="10"/>
        <v>3.450959886447369E-2</v>
      </c>
      <c r="F140" s="841">
        <f t="shared" si="10"/>
        <v>4.4181858984022382E-2</v>
      </c>
      <c r="G140" s="839">
        <f>SUM(C140:F140)</f>
        <v>0.11081795920403568</v>
      </c>
    </row>
    <row r="141" spans="2:11" ht="13.15">
      <c r="B141" s="137" t="str">
        <f t="shared" ref="B141:B148" si="11">B125</f>
        <v>25-29</v>
      </c>
      <c r="C141" s="841">
        <f t="shared" ref="C141:C150" si="12">C109*H$14</f>
        <v>9.6278453150863731E-3</v>
      </c>
      <c r="D141" s="841">
        <f t="shared" si="10"/>
        <v>1.8609322861839368E-2</v>
      </c>
      <c r="E141" s="841">
        <f t="shared" si="10"/>
        <v>2.9849989026528467E-2</v>
      </c>
      <c r="F141" s="841">
        <f t="shared" si="10"/>
        <v>3.9429863046526001E-2</v>
      </c>
      <c r="G141" s="839">
        <f t="shared" ref="G141:G150" si="13">SUM(C141:F141)</f>
        <v>9.7517020249980213E-2</v>
      </c>
    </row>
    <row r="142" spans="2:11" ht="13.15">
      <c r="B142" s="137" t="str">
        <f t="shared" si="11"/>
        <v>30-34</v>
      </c>
      <c r="C142" s="841">
        <f t="shared" si="12"/>
        <v>8.4155569371141374E-3</v>
      </c>
      <c r="D142" s="841">
        <f t="shared" si="10"/>
        <v>1.6912417186687172E-2</v>
      </c>
      <c r="E142" s="841">
        <f t="shared" si="10"/>
        <v>2.6004698629723974E-2</v>
      </c>
      <c r="F142" s="841">
        <f t="shared" si="10"/>
        <v>3.4316269596010661E-2</v>
      </c>
      <c r="G142" s="839">
        <f t="shared" si="13"/>
        <v>8.5648942349535934E-2</v>
      </c>
    </row>
    <row r="143" spans="2:11" ht="13.15">
      <c r="B143" s="137" t="str">
        <f t="shared" si="11"/>
        <v>35-39</v>
      </c>
      <c r="C143" s="841">
        <f t="shared" si="12"/>
        <v>8.418509498477977E-3</v>
      </c>
      <c r="D143" s="841">
        <f t="shared" si="10"/>
        <v>1.5851064035588263E-2</v>
      </c>
      <c r="E143" s="841">
        <f t="shared" si="10"/>
        <v>2.4651434353495271E-2</v>
      </c>
      <c r="F143" s="841">
        <f t="shared" si="10"/>
        <v>3.1863385988336143E-2</v>
      </c>
      <c r="G143" s="839">
        <f t="shared" si="13"/>
        <v>8.0784393875897656E-2</v>
      </c>
    </row>
    <row r="144" spans="2:11" ht="13.15">
      <c r="B144" s="137" t="str">
        <f t="shared" si="11"/>
        <v>40-44</v>
      </c>
      <c r="C144" s="841">
        <f t="shared" si="12"/>
        <v>7.4060724571975382E-3</v>
      </c>
      <c r="D144" s="841">
        <f t="shared" si="10"/>
        <v>1.5259320353313878E-2</v>
      </c>
      <c r="E144" s="841">
        <f t="shared" si="10"/>
        <v>2.3190249808327776E-2</v>
      </c>
      <c r="F144" s="841">
        <f t="shared" si="10"/>
        <v>3.1364482177428078E-2</v>
      </c>
      <c r="G144" s="839">
        <f t="shared" si="13"/>
        <v>7.7220124796267275E-2</v>
      </c>
    </row>
    <row r="145" spans="2:8" ht="13.15">
      <c r="B145" s="137" t="str">
        <f t="shared" si="11"/>
        <v>45-49</v>
      </c>
      <c r="C145" s="841">
        <f t="shared" si="12"/>
        <v>8.1807481455259141E-3</v>
      </c>
      <c r="D145" s="841">
        <f t="shared" si="10"/>
        <v>1.5976710749823275E-2</v>
      </c>
      <c r="E145" s="841">
        <f t="shared" si="10"/>
        <v>2.4999783339285091E-2</v>
      </c>
      <c r="F145" s="841">
        <f t="shared" si="10"/>
        <v>3.3756979642166451E-2</v>
      </c>
      <c r="G145" s="839">
        <f t="shared" si="13"/>
        <v>8.2914221876800726E-2</v>
      </c>
      <c r="H145" s="11"/>
    </row>
    <row r="146" spans="2:8" ht="13.15">
      <c r="B146" s="137" t="str">
        <f t="shared" si="11"/>
        <v>50-54</v>
      </c>
      <c r="C146" s="841">
        <f t="shared" si="12"/>
        <v>7.2635932343456285E-3</v>
      </c>
      <c r="D146" s="841">
        <f t="shared" si="10"/>
        <v>1.6367626193938761E-2</v>
      </c>
      <c r="E146" s="841">
        <f t="shared" si="10"/>
        <v>2.6083552408572182E-2</v>
      </c>
      <c r="F146" s="841">
        <f t="shared" si="10"/>
        <v>3.5169212667787157E-2</v>
      </c>
      <c r="G146" s="839">
        <f t="shared" si="13"/>
        <v>8.4883984504643739E-2</v>
      </c>
      <c r="H146" s="11"/>
    </row>
    <row r="147" spans="2:8" ht="13.15">
      <c r="B147" s="137" t="str">
        <f t="shared" si="11"/>
        <v>55-59</v>
      </c>
      <c r="C147" s="841">
        <f t="shared" si="12"/>
        <v>2.5230793945650734E-3</v>
      </c>
      <c r="D147" s="841">
        <f t="shared" si="10"/>
        <v>7.2482656526661055E-3</v>
      </c>
      <c r="E147" s="841">
        <f t="shared" si="10"/>
        <v>1.5747897947161624E-2</v>
      </c>
      <c r="F147" s="841">
        <f t="shared" si="10"/>
        <v>2.9808737509757485E-2</v>
      </c>
      <c r="G147" s="839">
        <f t="shared" si="13"/>
        <v>5.532798050415029E-2</v>
      </c>
    </row>
    <row r="148" spans="2:8" ht="13.15">
      <c r="B148" s="137" t="str">
        <f t="shared" si="11"/>
        <v>60-64</v>
      </c>
      <c r="C148" s="841">
        <f t="shared" si="12"/>
        <v>1.0929470385781066E-3</v>
      </c>
      <c r="D148" s="841">
        <f t="shared" si="10"/>
        <v>2.4660392393195318E-3</v>
      </c>
      <c r="E148" s="841">
        <f t="shared" si="10"/>
        <v>6.8536050690526738E-3</v>
      </c>
      <c r="F148" s="841">
        <f t="shared" si="10"/>
        <v>1.2459253860142433E-2</v>
      </c>
      <c r="G148" s="839">
        <f t="shared" si="13"/>
        <v>2.2871845207092744E-2</v>
      </c>
    </row>
    <row r="149" spans="2:8" ht="13.15">
      <c r="B149" s="137" t="str">
        <f>B133</f>
        <v>65 plus</v>
      </c>
      <c r="C149" s="841">
        <f t="shared" si="12"/>
        <v>1.149355125045463E-3</v>
      </c>
      <c r="D149" s="841">
        <f t="shared" si="10"/>
        <v>1.9049748675580972E-3</v>
      </c>
      <c r="E149" s="841">
        <f t="shared" si="10"/>
        <v>6.1826174394687284E-3</v>
      </c>
      <c r="F149" s="841">
        <f t="shared" si="10"/>
        <v>1.3294072084145301E-2</v>
      </c>
      <c r="G149" s="839">
        <f t="shared" si="13"/>
        <v>2.2531019516217589E-2</v>
      </c>
    </row>
    <row r="150" spans="2:8" ht="13.15">
      <c r="B150" s="137" t="str">
        <f>B134</f>
        <v>Total</v>
      </c>
      <c r="C150" s="841">
        <f t="shared" si="12"/>
        <v>7.909946836962287E-3</v>
      </c>
      <c r="D150" s="841">
        <f t="shared" si="10"/>
        <v>1.6007356511500332E-2</v>
      </c>
      <c r="E150" s="841">
        <f t="shared" si="10"/>
        <v>2.550925035485975E-2</v>
      </c>
      <c r="F150" s="841">
        <f t="shared" si="10"/>
        <v>3.4365582375681838E-2</v>
      </c>
      <c r="G150" s="839">
        <f t="shared" si="13"/>
        <v>8.3792136079004209E-2</v>
      </c>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T153"/>
  <sheetViews>
    <sheetView showGridLines="0" zoomScale="90" zoomScaleNormal="90" workbookViewId="0"/>
  </sheetViews>
  <sheetFormatPr defaultRowHeight="12.75"/>
  <cols>
    <col min="2" max="7" width="12.73046875" customWidth="1"/>
  </cols>
  <sheetData>
    <row r="1" spans="1:20" s="64" customFormat="1" ht="13.9">
      <c r="A1" s="63" t="str">
        <f>ModelBanner</f>
        <v>TSM_202021</v>
      </c>
    </row>
    <row r="2" spans="1:20" s="64" customFormat="1" ht="13.9">
      <c r="A2" s="865" t="s">
        <v>13</v>
      </c>
      <c r="B2" s="865" t="s">
        <v>30</v>
      </c>
    </row>
    <row r="3" spans="1:20" s="64" customFormat="1" ht="13.9">
      <c r="A3" s="65"/>
    </row>
    <row r="4" spans="1:20" s="55" customFormat="1" ht="13.15">
      <c r="A4" s="56" t="s">
        <v>26</v>
      </c>
      <c r="B4" s="56"/>
      <c r="C4" s="56"/>
      <c r="D4" s="280"/>
      <c r="E4" s="56"/>
      <c r="F4" s="56"/>
      <c r="G4" s="56"/>
      <c r="H4" s="56"/>
      <c r="I4" s="56"/>
      <c r="J4" s="56"/>
      <c r="K4" s="56"/>
      <c r="L4" s="56"/>
      <c r="M4" s="56"/>
      <c r="N4" s="56"/>
    </row>
    <row r="5" spans="1:20" s="45" customFormat="1" ht="45" customHeight="1">
      <c r="A5" s="1435" t="s">
        <v>1620</v>
      </c>
      <c r="B5" s="1435"/>
      <c r="C5" s="1435"/>
      <c r="D5" s="1435"/>
      <c r="E5" s="1435"/>
      <c r="F5" s="1435"/>
      <c r="G5" s="1435"/>
      <c r="H5" s="1435"/>
      <c r="I5" s="1435"/>
      <c r="J5" s="1435"/>
      <c r="K5" s="1435"/>
      <c r="L5" s="1435"/>
      <c r="M5" s="1435"/>
      <c r="N5" s="1435"/>
      <c r="O5" s="1435"/>
      <c r="P5" s="1435"/>
      <c r="Q5" s="1435"/>
      <c r="R5" s="1435"/>
      <c r="S5" s="1435"/>
      <c r="T5" s="1435"/>
    </row>
    <row r="6" spans="1:20" s="44" customFormat="1" ht="13.15">
      <c r="A6" s="54" t="s">
        <v>1287</v>
      </c>
      <c r="B6" s="59"/>
      <c r="C6" s="59"/>
      <c r="D6" s="280"/>
      <c r="E6" s="59"/>
      <c r="F6" s="59"/>
      <c r="G6" s="59"/>
      <c r="H6" s="59"/>
      <c r="I6" s="59"/>
      <c r="J6" s="59"/>
      <c r="K6" s="59"/>
      <c r="L6" s="59"/>
      <c r="M6" s="59"/>
      <c r="N6" s="59"/>
      <c r="O6" s="43"/>
    </row>
    <row r="7" spans="1:20" s="44" customFormat="1" ht="13.15">
      <c r="A7" s="52" t="s">
        <v>178</v>
      </c>
      <c r="B7" s="54"/>
      <c r="C7" s="59"/>
      <c r="D7" s="280"/>
      <c r="E7" s="59"/>
      <c r="F7" s="59"/>
      <c r="G7" s="59"/>
      <c r="H7" s="59"/>
      <c r="I7" s="59"/>
      <c r="J7" s="59"/>
      <c r="K7" s="59"/>
      <c r="L7" s="59"/>
      <c r="M7" s="59"/>
      <c r="N7" s="59"/>
      <c r="O7" s="43"/>
    </row>
    <row r="8" spans="1:20" s="44" customFormat="1" ht="13.15">
      <c r="A8" s="54" t="s">
        <v>24</v>
      </c>
      <c r="B8" s="59"/>
      <c r="C8" s="59"/>
      <c r="D8" s="280"/>
      <c r="E8" s="59"/>
      <c r="F8" s="59"/>
      <c r="G8" s="59"/>
      <c r="H8" s="59"/>
      <c r="I8" s="59"/>
      <c r="J8" s="59"/>
      <c r="K8" s="59"/>
      <c r="L8" s="59"/>
      <c r="M8" s="59"/>
      <c r="N8" s="59"/>
      <c r="O8" s="43"/>
    </row>
    <row r="9" spans="1:20" s="44" customFormat="1" ht="13.15">
      <c r="A9" s="52" t="s">
        <v>1329</v>
      </c>
      <c r="B9" s="59"/>
      <c r="C9" s="59"/>
      <c r="D9" s="280"/>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f>Calculation_PRIM_wastage_rates!H14</f>
        <v>0.1</v>
      </c>
      <c r="I14" s="5">
        <f>Calculation_PRIM_wastage_rates!I14</f>
        <v>0.2</v>
      </c>
      <c r="J14" s="5">
        <f>Calculation_PRIM_wastage_rates!J14</f>
        <v>0.3</v>
      </c>
      <c r="K14" s="5">
        <f>Calculation_PRIM_wastage_rates!K14</f>
        <v>0.4</v>
      </c>
    </row>
    <row r="16" spans="1:20" ht="17.649999999999999">
      <c r="B16" s="37" t="s">
        <v>1107</v>
      </c>
    </row>
    <row r="18" spans="2:8" ht="13.15">
      <c r="B18" s="74" t="str">
        <f>RAW_DATA_INPUTS!B121</f>
        <v xml:space="preserve">MALE SECONDARY Starting Stock figures </v>
      </c>
      <c r="G18" s="210"/>
      <c r="H18" s="146"/>
    </row>
    <row r="20" spans="2:8" ht="13.15">
      <c r="B20" s="1380" t="str">
        <f>RAW_DATA_INPUTS!B124</f>
        <v>Age group</v>
      </c>
      <c r="C20" s="1434" t="s">
        <v>70</v>
      </c>
      <c r="D20" s="1434"/>
      <c r="E20" s="1434"/>
      <c r="F20" s="1434"/>
    </row>
    <row r="21" spans="2:8" ht="13.15">
      <c r="B21" s="1381"/>
      <c r="C21" s="8" t="str">
        <f>RAW_DATA_INPUTS!C124</f>
        <v>2014/15</v>
      </c>
      <c r="D21" s="8" t="str">
        <f>RAW_DATA_INPUTS!D124</f>
        <v>2015/16</v>
      </c>
      <c r="E21" s="8" t="str">
        <f>RAW_DATA_INPUTS!E124</f>
        <v>2016/17</v>
      </c>
      <c r="F21" s="8" t="str">
        <f>RAW_DATA_INPUTS!F124</f>
        <v>2017/18</v>
      </c>
    </row>
    <row r="22" spans="2:8" ht="13.15">
      <c r="B22" s="8" t="str">
        <f>RAW_DATA_INPUTS!B125</f>
        <v>20-24</v>
      </c>
      <c r="C22" s="293">
        <f>RAW_DATA_INPUTS!C125</f>
        <v>2847.7429999999999</v>
      </c>
      <c r="D22" s="293">
        <f>RAW_DATA_INPUTS!D125</f>
        <v>2860.2959999999998</v>
      </c>
      <c r="E22" s="293">
        <f>RAW_DATA_INPUTS!E125</f>
        <v>2880.8040000000001</v>
      </c>
      <c r="F22" s="293">
        <f>RAW_DATA_INPUTS!F125</f>
        <v>2791.0059999999999</v>
      </c>
    </row>
    <row r="23" spans="2:8" ht="13.15">
      <c r="B23" s="8" t="str">
        <f>RAW_DATA_INPUTS!B126</f>
        <v>25-29</v>
      </c>
      <c r="C23" s="293">
        <f>RAW_DATA_INPUTS!C126</f>
        <v>11374.647999999999</v>
      </c>
      <c r="D23" s="293">
        <f>RAW_DATA_INPUTS!D126</f>
        <v>11030.328</v>
      </c>
      <c r="E23" s="293">
        <f>RAW_DATA_INPUTS!E126</f>
        <v>10622.717000000001</v>
      </c>
      <c r="F23" s="293">
        <f>RAW_DATA_INPUTS!F126</f>
        <v>10320.877</v>
      </c>
    </row>
    <row r="24" spans="2:8" ht="13.15">
      <c r="B24" s="8" t="str">
        <f>RAW_DATA_INPUTS!B127</f>
        <v>30-34</v>
      </c>
      <c r="C24" s="293">
        <f>RAW_DATA_INPUTS!C127</f>
        <v>14157.402</v>
      </c>
      <c r="D24" s="293">
        <f>RAW_DATA_INPUTS!D127</f>
        <v>13691.514999999999</v>
      </c>
      <c r="E24" s="293">
        <f>RAW_DATA_INPUTS!E127</f>
        <v>13125.29</v>
      </c>
      <c r="F24" s="293">
        <f>RAW_DATA_INPUTS!F127</f>
        <v>12816.374</v>
      </c>
    </row>
    <row r="25" spans="2:8" ht="13.15">
      <c r="B25" s="8" t="str">
        <f>RAW_DATA_INPUTS!B128</f>
        <v>35-39</v>
      </c>
      <c r="C25" s="293">
        <f>RAW_DATA_INPUTS!C128</f>
        <v>12447.162</v>
      </c>
      <c r="D25" s="293">
        <f>RAW_DATA_INPUTS!D128</f>
        <v>12693.618</v>
      </c>
      <c r="E25" s="293">
        <f>RAW_DATA_INPUTS!E128</f>
        <v>12935.566000000001</v>
      </c>
      <c r="F25" s="293">
        <f>RAW_DATA_INPUTS!F128</f>
        <v>13057.665999999999</v>
      </c>
    </row>
    <row r="26" spans="2:8" ht="13.15">
      <c r="B26" s="8" t="str">
        <f>RAW_DATA_INPUTS!B129</f>
        <v>40-44</v>
      </c>
      <c r="C26" s="293">
        <f>RAW_DATA_INPUTS!C129</f>
        <v>11859.432000000001</v>
      </c>
      <c r="D26" s="293">
        <f>RAW_DATA_INPUTS!D129</f>
        <v>11662.832</v>
      </c>
      <c r="E26" s="293">
        <f>RAW_DATA_INPUTS!E129</f>
        <v>11263.594999999999</v>
      </c>
      <c r="F26" s="293">
        <f>RAW_DATA_INPUTS!F129</f>
        <v>10925.039000000001</v>
      </c>
    </row>
    <row r="27" spans="2:8" ht="13.15">
      <c r="B27" s="8" t="str">
        <f>RAW_DATA_INPUTS!B130</f>
        <v>45-49</v>
      </c>
      <c r="C27" s="293">
        <f>RAW_DATA_INPUTS!C130</f>
        <v>9449.9860000000008</v>
      </c>
      <c r="D27" s="293">
        <f>RAW_DATA_INPUTS!D130</f>
        <v>9585.625</v>
      </c>
      <c r="E27" s="293">
        <f>RAW_DATA_INPUTS!E130</f>
        <v>9904.4279999999999</v>
      </c>
      <c r="F27" s="293">
        <f>RAW_DATA_INPUTS!F130</f>
        <v>10186.906999999999</v>
      </c>
    </row>
    <row r="28" spans="2:8" ht="13.15">
      <c r="B28" s="8" t="str">
        <f>RAW_DATA_INPUTS!B131</f>
        <v>50-54</v>
      </c>
      <c r="C28" s="293">
        <f>RAW_DATA_INPUTS!C131</f>
        <v>8272.7849999999999</v>
      </c>
      <c r="D28" s="293">
        <f>RAW_DATA_INPUTS!D131</f>
        <v>7999.1030000000001</v>
      </c>
      <c r="E28" s="293">
        <f>RAW_DATA_INPUTS!E131</f>
        <v>7812.26</v>
      </c>
      <c r="F28" s="293">
        <f>RAW_DATA_INPUTS!F131</f>
        <v>7631.027</v>
      </c>
    </row>
    <row r="29" spans="2:8" ht="13.15">
      <c r="B29" s="8" t="str">
        <f>RAW_DATA_INPUTS!B132</f>
        <v>55-59</v>
      </c>
      <c r="C29" s="293">
        <f>RAW_DATA_INPUTS!C132</f>
        <v>6068.8040000000001</v>
      </c>
      <c r="D29" s="293">
        <f>RAW_DATA_INPUTS!D132</f>
        <v>5601.3490000000002</v>
      </c>
      <c r="E29" s="293">
        <f>RAW_DATA_INPUTS!E132</f>
        <v>5278.32</v>
      </c>
      <c r="F29" s="293">
        <f>RAW_DATA_INPUTS!F132</f>
        <v>4891.9189999999999</v>
      </c>
    </row>
    <row r="30" spans="2:8" ht="13.15">
      <c r="B30" s="8" t="str">
        <f>RAW_DATA_INPUTS!B133</f>
        <v>60-64</v>
      </c>
      <c r="C30" s="293">
        <f>RAW_DATA_INPUTS!C133</f>
        <v>2121.165</v>
      </c>
      <c r="D30" s="293">
        <f>RAW_DATA_INPUTS!D133</f>
        <v>1934.2360000000001</v>
      </c>
      <c r="E30" s="293">
        <f>RAW_DATA_INPUTS!E133</f>
        <v>1754.6890000000001</v>
      </c>
      <c r="F30" s="293">
        <f>RAW_DATA_INPUTS!F133</f>
        <v>1666.309</v>
      </c>
    </row>
    <row r="31" spans="2:8" ht="13.15">
      <c r="B31" s="8" t="str">
        <f>RAW_DATA_INPUTS!B134</f>
        <v>65 plus</v>
      </c>
      <c r="C31" s="293">
        <f>RAW_DATA_INPUTS!C134</f>
        <v>486.11099999999999</v>
      </c>
      <c r="D31" s="293">
        <f>RAW_DATA_INPUTS!D134</f>
        <v>479.98399999999998</v>
      </c>
      <c r="E31" s="293">
        <f>RAW_DATA_INPUTS!E134</f>
        <v>445.274</v>
      </c>
      <c r="F31" s="293">
        <f>RAW_DATA_INPUTS!F134</f>
        <v>426.363</v>
      </c>
    </row>
    <row r="32" spans="2:8" ht="13.15">
      <c r="B32" s="8" t="str">
        <f>RAW_DATA_INPUTS!B135</f>
        <v>Total</v>
      </c>
      <c r="C32" s="293">
        <f>RAW_DATA_INPUTS!C135</f>
        <v>79085.238000000012</v>
      </c>
      <c r="D32" s="293">
        <f>RAW_DATA_INPUTS!D135</f>
        <v>77538.885999999999</v>
      </c>
      <c r="E32" s="293">
        <f>RAW_DATA_INPUTS!E135</f>
        <v>76022.943000000014</v>
      </c>
      <c r="F32" s="293">
        <f>RAW_DATA_INPUTS!F135</f>
        <v>74713.486999999979</v>
      </c>
    </row>
    <row r="33" spans="1:6">
      <c r="A33" s="1080">
        <f>SUM(C33:F33)</f>
        <v>0</v>
      </c>
      <c r="B33" s="1080"/>
      <c r="C33" s="1080">
        <f>SUM(C22:C31)-C32</f>
        <v>0</v>
      </c>
      <c r="D33" s="1080">
        <f>SUM(D22:D31)-D32</f>
        <v>0</v>
      </c>
      <c r="E33" s="1080">
        <f>SUM(E22:E31)-E32</f>
        <v>0</v>
      </c>
      <c r="F33" s="1080">
        <f>SUM(F22:F31)-F32</f>
        <v>0</v>
      </c>
    </row>
    <row r="35" spans="1:6" ht="13.15">
      <c r="B35" s="74" t="str">
        <f>RAW_DATA_INPUTS!B155</f>
        <v xml:space="preserve">FEMALE SECONDARY Starting Stock figures </v>
      </c>
    </row>
    <row r="37" spans="1:6" ht="13.15">
      <c r="B37" s="1380" t="str">
        <f>RAW_DATA_INPUTS!B141</f>
        <v>Age group</v>
      </c>
      <c r="C37" s="1434" t="str">
        <f>C20</f>
        <v>Year</v>
      </c>
      <c r="D37" s="1434"/>
      <c r="E37" s="1434"/>
      <c r="F37" s="1434"/>
    </row>
    <row r="38" spans="1:6" ht="13.15">
      <c r="B38" s="1381"/>
      <c r="C38" s="8" t="str">
        <f>C21</f>
        <v>2014/15</v>
      </c>
      <c r="D38" s="8" t="str">
        <f>D21</f>
        <v>2015/16</v>
      </c>
      <c r="E38" s="8" t="str">
        <f>E21</f>
        <v>2016/17</v>
      </c>
      <c r="F38" s="8" t="str">
        <f>F21</f>
        <v>2017/18</v>
      </c>
    </row>
    <row r="39" spans="1:6" ht="13.15">
      <c r="B39" s="8" t="str">
        <f>RAW_DATA_INPUTS!B159</f>
        <v>20-24</v>
      </c>
      <c r="C39" s="293">
        <f>RAW_DATA_INPUTS!C159</f>
        <v>6933.759</v>
      </c>
      <c r="D39" s="293">
        <f>RAW_DATA_INPUTS!D159</f>
        <v>6988.7749999999996</v>
      </c>
      <c r="E39" s="293">
        <f>RAW_DATA_INPUTS!E159</f>
        <v>6733.058</v>
      </c>
      <c r="F39" s="293">
        <f>RAW_DATA_INPUTS!F159</f>
        <v>6459.6409999999996</v>
      </c>
    </row>
    <row r="40" spans="1:6" ht="13.15">
      <c r="B40" s="8" t="str">
        <f>RAW_DATA_INPUTS!B160</f>
        <v>25-29</v>
      </c>
      <c r="C40" s="293">
        <f>RAW_DATA_INPUTS!C160</f>
        <v>24584.797999999999</v>
      </c>
      <c r="D40" s="293">
        <f>RAW_DATA_INPUTS!D160</f>
        <v>23563.321</v>
      </c>
      <c r="E40" s="293">
        <f>RAW_DATA_INPUTS!E160</f>
        <v>22817.25</v>
      </c>
      <c r="F40" s="293">
        <f>RAW_DATA_INPUTS!F160</f>
        <v>22048.616999999998</v>
      </c>
    </row>
    <row r="41" spans="1:6" ht="13.15">
      <c r="B41" s="8" t="str">
        <f>RAW_DATA_INPUTS!B161</f>
        <v>30-34</v>
      </c>
      <c r="C41" s="293">
        <f>RAW_DATA_INPUTS!C161</f>
        <v>26775.131000000001</v>
      </c>
      <c r="D41" s="293">
        <f>RAW_DATA_INPUTS!D161</f>
        <v>25938.726999999999</v>
      </c>
      <c r="E41" s="293">
        <f>RAW_DATA_INPUTS!E161</f>
        <v>25408.423999999999</v>
      </c>
      <c r="F41" s="293">
        <f>RAW_DATA_INPUTS!F161</f>
        <v>24885.652999999998</v>
      </c>
    </row>
    <row r="42" spans="1:6" ht="13.15">
      <c r="B42" s="8" t="str">
        <f>RAW_DATA_INPUTS!B162</f>
        <v>35-39</v>
      </c>
      <c r="C42" s="293">
        <f>RAW_DATA_INPUTS!C162</f>
        <v>22062.319</v>
      </c>
      <c r="D42" s="293">
        <f>RAW_DATA_INPUTS!D162</f>
        <v>22894.811000000002</v>
      </c>
      <c r="E42" s="293">
        <f>RAW_DATA_INPUTS!E162</f>
        <v>23254.292000000001</v>
      </c>
      <c r="F42" s="293">
        <f>RAW_DATA_INPUTS!F162</f>
        <v>23349.136999999999</v>
      </c>
    </row>
    <row r="43" spans="1:6" ht="13.15">
      <c r="B43" s="8" t="str">
        <f>RAW_DATA_INPUTS!B163</f>
        <v>40-44</v>
      </c>
      <c r="C43" s="293">
        <f>RAW_DATA_INPUTS!C163</f>
        <v>18393.990000000002</v>
      </c>
      <c r="D43" s="293">
        <f>RAW_DATA_INPUTS!D163</f>
        <v>18657.310000000001</v>
      </c>
      <c r="E43" s="293">
        <f>RAW_DATA_INPUTS!E163</f>
        <v>18642.689999999999</v>
      </c>
      <c r="F43" s="293">
        <f>RAW_DATA_INPUTS!F163</f>
        <v>18677.044000000002</v>
      </c>
    </row>
    <row r="44" spans="1:6" ht="13.15">
      <c r="B44" s="8" t="str">
        <f>RAW_DATA_INPUTS!B164</f>
        <v>45-49</v>
      </c>
      <c r="C44" s="293">
        <f>RAW_DATA_INPUTS!C164</f>
        <v>14018.263000000001</v>
      </c>
      <c r="D44" s="293">
        <f>RAW_DATA_INPUTS!D164</f>
        <v>14119.406000000001</v>
      </c>
      <c r="E44" s="293">
        <f>RAW_DATA_INPUTS!E164</f>
        <v>14704.558000000001</v>
      </c>
      <c r="F44" s="293">
        <f>RAW_DATA_INPUTS!F164</f>
        <v>15214.387000000001</v>
      </c>
    </row>
    <row r="45" spans="1:6" ht="13.15">
      <c r="B45" s="8" t="str">
        <f>RAW_DATA_INPUTS!B165</f>
        <v>50-54</v>
      </c>
      <c r="C45" s="293">
        <f>RAW_DATA_INPUTS!C165</f>
        <v>12313.468999999999</v>
      </c>
      <c r="D45" s="293">
        <f>RAW_DATA_INPUTS!D165</f>
        <v>11884.325999999999</v>
      </c>
      <c r="E45" s="293">
        <f>RAW_DATA_INPUTS!E165</f>
        <v>11709.355</v>
      </c>
      <c r="F45" s="293">
        <f>RAW_DATA_INPUTS!F165</f>
        <v>11522.016</v>
      </c>
    </row>
    <row r="46" spans="1:6" ht="13.15">
      <c r="B46" s="8" t="str">
        <f>RAW_DATA_INPUTS!B166</f>
        <v>55-59</v>
      </c>
      <c r="C46" s="293">
        <f>RAW_DATA_INPUTS!C166</f>
        <v>9577.8009999999995</v>
      </c>
      <c r="D46" s="293">
        <f>RAW_DATA_INPUTS!D166</f>
        <v>8819.9060000000009</v>
      </c>
      <c r="E46" s="293">
        <f>RAW_DATA_INPUTS!E166</f>
        <v>7965.0330000000004</v>
      </c>
      <c r="F46" s="293">
        <f>RAW_DATA_INPUTS!F166</f>
        <v>7284.8919999999998</v>
      </c>
    </row>
    <row r="47" spans="1:6" ht="13.15">
      <c r="B47" s="8" t="str">
        <f>RAW_DATA_INPUTS!B167</f>
        <v>60-64</v>
      </c>
      <c r="C47" s="293">
        <f>RAW_DATA_INPUTS!C167</f>
        <v>2880.11</v>
      </c>
      <c r="D47" s="293">
        <f>RAW_DATA_INPUTS!D167</f>
        <v>2716.61</v>
      </c>
      <c r="E47" s="293">
        <f>RAW_DATA_INPUTS!E167</f>
        <v>2594.2660000000001</v>
      </c>
      <c r="F47" s="293">
        <f>RAW_DATA_INPUTS!F167</f>
        <v>2500.8200000000002</v>
      </c>
    </row>
    <row r="48" spans="1:6" ht="13.15">
      <c r="B48" s="8" t="str">
        <f>RAW_DATA_INPUTS!B168</f>
        <v>65 plus</v>
      </c>
      <c r="C48" s="293">
        <f>RAW_DATA_INPUTS!C168</f>
        <v>450.84</v>
      </c>
      <c r="D48" s="293">
        <f>RAW_DATA_INPUTS!D168</f>
        <v>482.25599999999997</v>
      </c>
      <c r="E48" s="293">
        <f>RAW_DATA_INPUTS!E168</f>
        <v>461.49799999999999</v>
      </c>
      <c r="F48" s="293">
        <f>RAW_DATA_INPUTS!F168</f>
        <v>461.577</v>
      </c>
    </row>
    <row r="49" spans="1:6" ht="13.15">
      <c r="B49" s="8" t="str">
        <f>RAW_DATA_INPUTS!B169</f>
        <v>Total</v>
      </c>
      <c r="C49" s="293">
        <f>RAW_DATA_INPUTS!C169</f>
        <v>137990.47999999998</v>
      </c>
      <c r="D49" s="293">
        <f>RAW_DATA_INPUTS!D169</f>
        <v>136065.44799999997</v>
      </c>
      <c r="E49" s="293">
        <f>RAW_DATA_INPUTS!E169</f>
        <v>134290.424</v>
      </c>
      <c r="F49" s="293">
        <f>RAW_DATA_INPUTS!F169</f>
        <v>132403.78400000001</v>
      </c>
    </row>
    <row r="50" spans="1:6">
      <c r="A50" s="1080">
        <f>SUM(C50:F50)</f>
        <v>0</v>
      </c>
      <c r="B50" s="1080"/>
      <c r="C50" s="1080">
        <f>SUM(C39:C48)-C49</f>
        <v>0</v>
      </c>
      <c r="D50" s="1080">
        <f>SUM(D39:D48)-D49</f>
        <v>0</v>
      </c>
      <c r="E50" s="1080">
        <f>SUM(E39:E48)-E49</f>
        <v>0</v>
      </c>
      <c r="F50" s="1080">
        <f>SUM(F39:F48)-F49</f>
        <v>0</v>
      </c>
    </row>
    <row r="52" spans="1:6" ht="17.25" customHeight="1">
      <c r="B52" s="177" t="str">
        <f>Calculation_PRIM_wastage_rates!B52</f>
        <v>2. Calculation of wastage rates</v>
      </c>
    </row>
    <row r="54" spans="1:6" ht="13.15">
      <c r="B54" s="74" t="s">
        <v>109</v>
      </c>
    </row>
    <row r="56" spans="1:6" ht="13.15">
      <c r="B56" s="1380" t="str">
        <f>B37</f>
        <v>Age group</v>
      </c>
      <c r="C56" s="1434" t="str">
        <f>C37</f>
        <v>Year</v>
      </c>
      <c r="D56" s="1434"/>
      <c r="E56" s="1434"/>
      <c r="F56" s="1434"/>
    </row>
    <row r="57" spans="1:6" ht="13.15">
      <c r="B57" s="1381"/>
      <c r="C57" s="8" t="str">
        <f>Calculation_PRIM_wastage_rates!C57</f>
        <v>2014/15</v>
      </c>
      <c r="D57" s="8" t="str">
        <f>Calculation_PRIM_wastage_rates!D57</f>
        <v>2015/16</v>
      </c>
      <c r="E57" s="8" t="str">
        <f>Calculation_PRIM_wastage_rates!E57</f>
        <v>2016/17</v>
      </c>
      <c r="F57" s="8" t="str">
        <f>Calculation_PRIM_wastage_rates!F57</f>
        <v>2017/18</v>
      </c>
    </row>
    <row r="58" spans="1:6" ht="13.15">
      <c r="B58" s="8" t="str">
        <f t="shared" ref="B58:B68" si="0">B39</f>
        <v>20-24</v>
      </c>
      <c r="C58" s="293">
        <f>RAW_DATA_INPUTS!C142</f>
        <v>427.83600000000001</v>
      </c>
      <c r="D58" s="293">
        <f>RAW_DATA_INPUTS!D142</f>
        <v>452.89</v>
      </c>
      <c r="E58" s="293">
        <f>RAW_DATA_INPUTS!E142</f>
        <v>447.51100000000002</v>
      </c>
      <c r="F58" s="293">
        <f>RAW_DATA_INPUTS!F142</f>
        <v>461.73500000000001</v>
      </c>
    </row>
    <row r="59" spans="1:6" ht="13.15">
      <c r="B59" s="8" t="str">
        <f t="shared" si="0"/>
        <v>25-29</v>
      </c>
      <c r="C59" s="293">
        <f>RAW_DATA_INPUTS!C143</f>
        <v>1337.6780000000001</v>
      </c>
      <c r="D59" s="293">
        <f>RAW_DATA_INPUTS!D143</f>
        <v>1313.107</v>
      </c>
      <c r="E59" s="293">
        <f>RAW_DATA_INPUTS!E143</f>
        <v>1320.3810000000001</v>
      </c>
      <c r="F59" s="293">
        <f>RAW_DATA_INPUTS!F143</f>
        <v>1271.345</v>
      </c>
    </row>
    <row r="60" spans="1:6" ht="13.15">
      <c r="B60" s="8" t="str">
        <f t="shared" si="0"/>
        <v>30-34</v>
      </c>
      <c r="C60" s="293">
        <f>RAW_DATA_INPUTS!C144</f>
        <v>1109.569</v>
      </c>
      <c r="D60" s="293">
        <f>RAW_DATA_INPUTS!D144</f>
        <v>1183.932</v>
      </c>
      <c r="E60" s="293">
        <f>RAW_DATA_INPUTS!E144</f>
        <v>1115.884</v>
      </c>
      <c r="F60" s="293">
        <f>RAW_DATA_INPUTS!F144</f>
        <v>1082.232</v>
      </c>
    </row>
    <row r="61" spans="1:6" ht="13.15">
      <c r="B61" s="8" t="str">
        <f t="shared" si="0"/>
        <v>35-39</v>
      </c>
      <c r="C61" s="293">
        <f>RAW_DATA_INPUTS!C145</f>
        <v>949.952</v>
      </c>
      <c r="D61" s="293">
        <f>RAW_DATA_INPUTS!D145</f>
        <v>1014.701</v>
      </c>
      <c r="E61" s="293">
        <f>RAW_DATA_INPUTS!E145</f>
        <v>1059.4690000000001</v>
      </c>
      <c r="F61" s="293">
        <f>RAW_DATA_INPUTS!F145</f>
        <v>1032.835</v>
      </c>
    </row>
    <row r="62" spans="1:6" ht="13.15">
      <c r="B62" s="8" t="str">
        <f t="shared" si="0"/>
        <v>40-44</v>
      </c>
      <c r="C62" s="293">
        <f>RAW_DATA_INPUTS!C146</f>
        <v>948.16899999999998</v>
      </c>
      <c r="D62" s="293">
        <f>RAW_DATA_INPUTS!D146</f>
        <v>886.39200000000005</v>
      </c>
      <c r="E62" s="293">
        <f>RAW_DATA_INPUTS!E146</f>
        <v>868.19200000000001</v>
      </c>
      <c r="F62" s="293">
        <f>RAW_DATA_INPUTS!F146</f>
        <v>868.86800000000005</v>
      </c>
    </row>
    <row r="63" spans="1:6" ht="13.15">
      <c r="B63" s="8" t="str">
        <f t="shared" si="0"/>
        <v>45-49</v>
      </c>
      <c r="C63" s="293">
        <f>RAW_DATA_INPUTS!C147</f>
        <v>839.5</v>
      </c>
      <c r="D63" s="293">
        <f>RAW_DATA_INPUTS!D147</f>
        <v>865.44200000000001</v>
      </c>
      <c r="E63" s="293">
        <f>RAW_DATA_INPUTS!E147</f>
        <v>849.07399999999996</v>
      </c>
      <c r="F63" s="293">
        <f>RAW_DATA_INPUTS!F147</f>
        <v>834.66</v>
      </c>
    </row>
    <row r="64" spans="1:6" ht="13.15">
      <c r="B64" s="8" t="str">
        <f t="shared" si="0"/>
        <v>50-54</v>
      </c>
      <c r="C64" s="293">
        <f>RAW_DATA_INPUTS!C148</f>
        <v>590.99800000000005</v>
      </c>
      <c r="D64" s="293">
        <f>RAW_DATA_INPUTS!D148</f>
        <v>658.99800000000005</v>
      </c>
      <c r="E64" s="293">
        <f>RAW_DATA_INPUTS!E148</f>
        <v>698.06799999999998</v>
      </c>
      <c r="F64" s="293">
        <f>RAW_DATA_INPUTS!F148</f>
        <v>764.29</v>
      </c>
    </row>
    <row r="65" spans="1:7" ht="13.15">
      <c r="B65" s="8" t="str">
        <f t="shared" si="0"/>
        <v>55-59</v>
      </c>
      <c r="C65" s="293">
        <f>RAW_DATA_INPUTS!C149</f>
        <v>157.643</v>
      </c>
      <c r="D65" s="293">
        <f>RAW_DATA_INPUTS!D149</f>
        <v>220.73</v>
      </c>
      <c r="E65" s="293">
        <f>RAW_DATA_INPUTS!E149</f>
        <v>299.33699999999999</v>
      </c>
      <c r="F65" s="293">
        <f>RAW_DATA_INPUTS!F149</f>
        <v>339.96800000000002</v>
      </c>
    </row>
    <row r="66" spans="1:7" ht="13.15">
      <c r="B66" s="8" t="str">
        <f t="shared" si="0"/>
        <v>60-64</v>
      </c>
      <c r="C66" s="293">
        <f>RAW_DATA_INPUTS!C150</f>
        <v>30.331</v>
      </c>
      <c r="D66" s="293">
        <f>RAW_DATA_INPUTS!D150</f>
        <v>35.414999999999999</v>
      </c>
      <c r="E66" s="293">
        <f>RAW_DATA_INPUTS!E150</f>
        <v>48.625</v>
      </c>
      <c r="F66" s="293">
        <f>RAW_DATA_INPUTS!F150</f>
        <v>60.350999999999999</v>
      </c>
    </row>
    <row r="67" spans="1:7" ht="13.15">
      <c r="B67" s="8" t="str">
        <f t="shared" si="0"/>
        <v>65 plus</v>
      </c>
      <c r="C67" s="293">
        <f>RAW_DATA_INPUTS!C151</f>
        <v>6.0890000000000004</v>
      </c>
      <c r="D67" s="293">
        <f>RAW_DATA_INPUTS!D151</f>
        <v>11.122</v>
      </c>
      <c r="E67" s="293">
        <f>RAW_DATA_INPUTS!E151</f>
        <v>19.259</v>
      </c>
      <c r="F67" s="293">
        <f>RAW_DATA_INPUTS!F151</f>
        <v>10.06</v>
      </c>
    </row>
    <row r="68" spans="1:7" ht="13.15">
      <c r="B68" s="8" t="str">
        <f t="shared" si="0"/>
        <v>Total</v>
      </c>
      <c r="C68" s="293">
        <f>RAW_DATA_INPUTS!C152</f>
        <v>6397.7649999999994</v>
      </c>
      <c r="D68" s="293">
        <f>RAW_DATA_INPUTS!D152</f>
        <v>6642.7289999999994</v>
      </c>
      <c r="E68" s="293">
        <f>RAW_DATA_INPUTS!E152</f>
        <v>6725.7999999999993</v>
      </c>
      <c r="F68" s="293">
        <f>RAW_DATA_INPUTS!F152</f>
        <v>6726.3440000000001</v>
      </c>
    </row>
    <row r="69" spans="1:7">
      <c r="A69" s="1080">
        <f>SUM(C69:F69)</f>
        <v>0</v>
      </c>
      <c r="B69" s="1080"/>
      <c r="C69" s="1080">
        <f>SUM(C58:C67)-C68</f>
        <v>0</v>
      </c>
      <c r="D69" s="1080">
        <f>SUM(D58:D67)-D68</f>
        <v>0</v>
      </c>
      <c r="E69" s="1080">
        <f>SUM(E58:E67)-E68</f>
        <v>0</v>
      </c>
      <c r="F69" s="1080">
        <f>SUM(F58:F67)-F68</f>
        <v>0</v>
      </c>
    </row>
    <row r="71" spans="1:7" ht="13.15">
      <c r="B71" s="74" t="s">
        <v>110</v>
      </c>
    </row>
    <row r="73" spans="1:7" ht="13.15">
      <c r="B73" s="1380" t="str">
        <f>B56</f>
        <v>Age group</v>
      </c>
      <c r="C73" s="1434" t="str">
        <f>C56</f>
        <v>Year</v>
      </c>
      <c r="D73" s="1434"/>
      <c r="E73" s="1434"/>
      <c r="F73" s="1434"/>
    </row>
    <row r="74" spans="1:7" ht="13.15">
      <c r="B74" s="1381"/>
      <c r="C74" s="8" t="str">
        <f>C57</f>
        <v>2014/15</v>
      </c>
      <c r="D74" s="8" t="str">
        <f>D57</f>
        <v>2015/16</v>
      </c>
      <c r="E74" s="8" t="str">
        <f>E57</f>
        <v>2016/17</v>
      </c>
      <c r="F74" s="8" t="str">
        <f>F57</f>
        <v>2017/18</v>
      </c>
    </row>
    <row r="75" spans="1:7" ht="13.15">
      <c r="B75" s="8" t="str">
        <f t="shared" ref="B75:B85" si="1">B58</f>
        <v>20-24</v>
      </c>
      <c r="C75" s="293">
        <f>RAW_DATA_INPUTS!C176</f>
        <v>921.96400000000006</v>
      </c>
      <c r="D75" s="293">
        <f>RAW_DATA_INPUTS!D176</f>
        <v>943.29899999999998</v>
      </c>
      <c r="E75" s="293">
        <f>RAW_DATA_INPUTS!E176</f>
        <v>838.40300000000002</v>
      </c>
      <c r="F75" s="293">
        <f>RAW_DATA_INPUTS!F176</f>
        <v>866.98500000000001</v>
      </c>
      <c r="G75" s="5"/>
    </row>
    <row r="76" spans="1:7" ht="13.15">
      <c r="B76" s="8" t="str">
        <f t="shared" si="1"/>
        <v>25-29</v>
      </c>
      <c r="C76" s="293">
        <f>RAW_DATA_INPUTS!C177</f>
        <v>2555.19</v>
      </c>
      <c r="D76" s="293">
        <f>RAW_DATA_INPUTS!D177</f>
        <v>2616.9720000000002</v>
      </c>
      <c r="E76" s="293">
        <f>RAW_DATA_INPUTS!E177</f>
        <v>2588.8829999999998</v>
      </c>
      <c r="F76" s="293">
        <f>RAW_DATA_INPUTS!F177</f>
        <v>2481.25</v>
      </c>
      <c r="G76" s="5"/>
    </row>
    <row r="77" spans="1:7" ht="13.15">
      <c r="B77" s="8" t="str">
        <f t="shared" si="1"/>
        <v>30-34</v>
      </c>
      <c r="C77" s="293">
        <f>RAW_DATA_INPUTS!C178</f>
        <v>2474.6329999999998</v>
      </c>
      <c r="D77" s="293">
        <f>RAW_DATA_INPUTS!D178</f>
        <v>2273.2399999999998</v>
      </c>
      <c r="E77" s="293">
        <f>RAW_DATA_INPUTS!E178</f>
        <v>2385.81</v>
      </c>
      <c r="F77" s="293">
        <f>RAW_DATA_INPUTS!F178</f>
        <v>2127.94</v>
      </c>
      <c r="G77" s="5"/>
    </row>
    <row r="78" spans="1:7" ht="13.15">
      <c r="B78" s="8" t="str">
        <f t="shared" si="1"/>
        <v>35-39</v>
      </c>
      <c r="C78" s="293">
        <f>RAW_DATA_INPUTS!C179</f>
        <v>1816.7729999999999</v>
      </c>
      <c r="D78" s="293">
        <f>RAW_DATA_INPUTS!D179</f>
        <v>1999.854</v>
      </c>
      <c r="E78" s="293">
        <f>RAW_DATA_INPUTS!E179</f>
        <v>2037.771</v>
      </c>
      <c r="F78" s="293">
        <f>RAW_DATA_INPUTS!F179</f>
        <v>1991.191</v>
      </c>
      <c r="G78" s="5"/>
    </row>
    <row r="79" spans="1:7" ht="13.15">
      <c r="B79" s="8" t="str">
        <f t="shared" si="1"/>
        <v>40-44</v>
      </c>
      <c r="C79" s="293">
        <f>RAW_DATA_INPUTS!C180</f>
        <v>1531.7059999999999</v>
      </c>
      <c r="D79" s="293">
        <f>RAW_DATA_INPUTS!D180</f>
        <v>1548.6220000000001</v>
      </c>
      <c r="E79" s="293">
        <f>RAW_DATA_INPUTS!E180</f>
        <v>1518.7460000000001</v>
      </c>
      <c r="F79" s="293">
        <f>RAW_DATA_INPUTS!F180</f>
        <v>1547.58</v>
      </c>
      <c r="G79" s="5"/>
    </row>
    <row r="80" spans="1:7" ht="13.15">
      <c r="B80" s="8" t="str">
        <f t="shared" si="1"/>
        <v>45-49</v>
      </c>
      <c r="C80" s="293">
        <f>RAW_DATA_INPUTS!C181</f>
        <v>1295.3910000000001</v>
      </c>
      <c r="D80" s="293">
        <f>RAW_DATA_INPUTS!D181</f>
        <v>1312.297</v>
      </c>
      <c r="E80" s="293">
        <f>RAW_DATA_INPUTS!E181</f>
        <v>1294.1289999999999</v>
      </c>
      <c r="F80" s="293">
        <f>RAW_DATA_INPUTS!F181</f>
        <v>1297.299</v>
      </c>
      <c r="G80" s="5"/>
    </row>
    <row r="81" spans="1:7" ht="13.15">
      <c r="B81" s="8" t="str">
        <f t="shared" si="1"/>
        <v>50-54</v>
      </c>
      <c r="C81" s="293">
        <f>RAW_DATA_INPUTS!C182</f>
        <v>937.57399999999996</v>
      </c>
      <c r="D81" s="293">
        <f>RAW_DATA_INPUTS!D182</f>
        <v>999.42499999999995</v>
      </c>
      <c r="E81" s="293">
        <f>RAW_DATA_INPUTS!E182</f>
        <v>1123.0820000000001</v>
      </c>
      <c r="F81" s="293">
        <f>RAW_DATA_INPUTS!F182</f>
        <v>1113.135</v>
      </c>
      <c r="G81" s="5"/>
    </row>
    <row r="82" spans="1:7" ht="13.15">
      <c r="B82" s="8" t="str">
        <f t="shared" si="1"/>
        <v>55-59</v>
      </c>
      <c r="C82" s="293">
        <f>RAW_DATA_INPUTS!C183</f>
        <v>240.49600000000001</v>
      </c>
      <c r="D82" s="293">
        <f>RAW_DATA_INPUTS!D183</f>
        <v>301.90300000000002</v>
      </c>
      <c r="E82" s="293">
        <f>RAW_DATA_INPUTS!E183</f>
        <v>442.23899999999998</v>
      </c>
      <c r="F82" s="293">
        <f>RAW_DATA_INPUTS!F183</f>
        <v>502.82400000000001</v>
      </c>
      <c r="G82" s="5"/>
    </row>
    <row r="83" spans="1:7" ht="13.15">
      <c r="B83" s="8" t="str">
        <f t="shared" si="1"/>
        <v>60-64</v>
      </c>
      <c r="C83" s="293">
        <f>RAW_DATA_INPUTS!C184</f>
        <v>28.312999999999999</v>
      </c>
      <c r="D83" s="293">
        <f>RAW_DATA_INPUTS!D184</f>
        <v>39.442999999999998</v>
      </c>
      <c r="E83" s="293">
        <f>RAW_DATA_INPUTS!E184</f>
        <v>81.995999999999995</v>
      </c>
      <c r="F83" s="293">
        <f>RAW_DATA_INPUTS!F184</f>
        <v>82.421999999999997</v>
      </c>
      <c r="G83" s="5"/>
    </row>
    <row r="84" spans="1:7" ht="13.15">
      <c r="B84" s="8" t="str">
        <f t="shared" si="1"/>
        <v>65 plus</v>
      </c>
      <c r="C84" s="293">
        <f>RAW_DATA_INPUTS!C185</f>
        <v>8.1069999999999993</v>
      </c>
      <c r="D84" s="293">
        <f>RAW_DATA_INPUTS!D185</f>
        <v>13.143000000000001</v>
      </c>
      <c r="E84" s="293">
        <f>RAW_DATA_INPUTS!E185</f>
        <v>16.193000000000001</v>
      </c>
      <c r="F84" s="293">
        <f>RAW_DATA_INPUTS!F185</f>
        <v>11.058</v>
      </c>
      <c r="G84" s="5"/>
    </row>
    <row r="85" spans="1:7" ht="13.15">
      <c r="B85" s="8" t="str">
        <f t="shared" si="1"/>
        <v>Total</v>
      </c>
      <c r="C85" s="293">
        <f>RAW_DATA_INPUTS!C186</f>
        <v>11810.146999999999</v>
      </c>
      <c r="D85" s="293">
        <f>RAW_DATA_INPUTS!D186</f>
        <v>12048.198</v>
      </c>
      <c r="E85" s="293">
        <f>RAW_DATA_INPUTS!E186</f>
        <v>12327.251999999997</v>
      </c>
      <c r="F85" s="293">
        <f>RAW_DATA_INPUTS!F186</f>
        <v>12021.684000000001</v>
      </c>
      <c r="G85" s="5"/>
    </row>
    <row r="86" spans="1:7">
      <c r="A86" s="1080">
        <f>SUM(C86:F86)</f>
        <v>0</v>
      </c>
      <c r="B86" s="1080"/>
      <c r="C86" s="1080">
        <f>SUM(C75:C84)-C85</f>
        <v>0</v>
      </c>
      <c r="D86" s="1080">
        <f>SUM(D75:D84)-D85</f>
        <v>0</v>
      </c>
      <c r="E86" s="1080">
        <f>SUM(E75:E84)-E85</f>
        <v>0</v>
      </c>
      <c r="F86" s="1080">
        <f>SUM(F75:F84)-F85</f>
        <v>0</v>
      </c>
    </row>
    <row r="88" spans="1:7" ht="13.15">
      <c r="B88" s="74" t="s">
        <v>111</v>
      </c>
    </row>
    <row r="90" spans="1:7" ht="13.15">
      <c r="B90" s="1346" t="str">
        <f>B73</f>
        <v>Age group</v>
      </c>
      <c r="C90" s="1434" t="str">
        <f>C73</f>
        <v>Year</v>
      </c>
      <c r="D90" s="1434"/>
      <c r="E90" s="1434"/>
      <c r="F90" s="1434"/>
    </row>
    <row r="91" spans="1:7" ht="13.15">
      <c r="B91" s="1346"/>
      <c r="C91" s="8" t="str">
        <f>C74</f>
        <v>2014/15</v>
      </c>
      <c r="D91" s="8" t="str">
        <f>D74</f>
        <v>2015/16</v>
      </c>
      <c r="E91" s="8" t="str">
        <f>E74</f>
        <v>2016/17</v>
      </c>
      <c r="F91" s="8" t="str">
        <f>F74</f>
        <v>2017/18</v>
      </c>
    </row>
    <row r="92" spans="1:7" ht="13.15">
      <c r="B92" s="8" t="str">
        <f t="shared" ref="B92:B102" si="2">B75</f>
        <v>20-24</v>
      </c>
      <c r="C92" s="159">
        <f t="shared" ref="C92:F102" si="3">C58/C22</f>
        <v>0.15023687179636647</v>
      </c>
      <c r="D92" s="159">
        <f t="shared" si="3"/>
        <v>0.15833675955215823</v>
      </c>
      <c r="E92" s="159">
        <f t="shared" si="3"/>
        <v>0.1553423974695953</v>
      </c>
      <c r="F92" s="159">
        <f t="shared" si="3"/>
        <v>0.16543676366156146</v>
      </c>
      <c r="G92" s="5"/>
    </row>
    <row r="93" spans="1:7" ht="13.15">
      <c r="B93" s="8" t="str">
        <f t="shared" si="2"/>
        <v>25-29</v>
      </c>
      <c r="C93" s="159">
        <f t="shared" si="3"/>
        <v>0.11760170512529268</v>
      </c>
      <c r="D93" s="159">
        <f t="shared" si="3"/>
        <v>0.1190451453483523</v>
      </c>
      <c r="E93" s="159">
        <f t="shared" si="3"/>
        <v>0.12429786089566351</v>
      </c>
      <c r="F93" s="159">
        <f t="shared" si="3"/>
        <v>0.12318187688895042</v>
      </c>
      <c r="G93" s="5"/>
    </row>
    <row r="94" spans="1:7" ht="13.15">
      <c r="B94" s="8" t="str">
        <f t="shared" si="2"/>
        <v>30-34</v>
      </c>
      <c r="C94" s="159">
        <f t="shared" si="3"/>
        <v>7.8373772250021581E-2</v>
      </c>
      <c r="D94" s="159">
        <f t="shared" si="3"/>
        <v>8.6471949963170619E-2</v>
      </c>
      <c r="E94" s="159">
        <f t="shared" si="3"/>
        <v>8.5017854843588217E-2</v>
      </c>
      <c r="F94" s="159">
        <f t="shared" si="3"/>
        <v>8.4441356034085771E-2</v>
      </c>
      <c r="G94" s="5"/>
    </row>
    <row r="95" spans="1:7" ht="13.15">
      <c r="B95" s="8" t="str">
        <f t="shared" si="2"/>
        <v>35-39</v>
      </c>
      <c r="C95" s="159">
        <f t="shared" si="3"/>
        <v>7.6318762461676001E-2</v>
      </c>
      <c r="D95" s="159">
        <f t="shared" si="3"/>
        <v>7.9937886897179358E-2</v>
      </c>
      <c r="E95" s="159">
        <f t="shared" si="3"/>
        <v>8.1903567265630278E-2</v>
      </c>
      <c r="F95" s="159">
        <f t="shared" si="3"/>
        <v>7.9097979684883968E-2</v>
      </c>
      <c r="G95" s="5"/>
    </row>
    <row r="96" spans="1:7" ht="13.15">
      <c r="B96" s="8" t="str">
        <f t="shared" si="2"/>
        <v>40-44</v>
      </c>
      <c r="C96" s="159">
        <f t="shared" si="3"/>
        <v>7.9950624954045008E-2</v>
      </c>
      <c r="D96" s="159">
        <f t="shared" si="3"/>
        <v>7.600143772970408E-2</v>
      </c>
      <c r="E96" s="159">
        <f t="shared" si="3"/>
        <v>7.7079475957720425E-2</v>
      </c>
      <c r="F96" s="159">
        <f t="shared" si="3"/>
        <v>7.9529967810641228E-2</v>
      </c>
      <c r="G96" s="5"/>
    </row>
    <row r="97" spans="2:7" ht="13.15">
      <c r="B97" s="8" t="str">
        <f t="shared" si="2"/>
        <v>45-49</v>
      </c>
      <c r="C97" s="159">
        <f t="shared" si="3"/>
        <v>8.8836110445031341E-2</v>
      </c>
      <c r="D97" s="159">
        <f t="shared" si="3"/>
        <v>9.0285401317076353E-2</v>
      </c>
      <c r="E97" s="159">
        <f t="shared" si="3"/>
        <v>8.5726707286882184E-2</v>
      </c>
      <c r="F97" s="159">
        <f t="shared" si="3"/>
        <v>8.1934585247514291E-2</v>
      </c>
      <c r="G97" s="5"/>
    </row>
    <row r="98" spans="2:7" ht="13.15">
      <c r="B98" s="8" t="str">
        <f t="shared" si="2"/>
        <v>50-54</v>
      </c>
      <c r="C98" s="159">
        <f t="shared" si="3"/>
        <v>7.1438820179661397E-2</v>
      </c>
      <c r="D98" s="159">
        <f t="shared" si="3"/>
        <v>8.2383987304576536E-2</v>
      </c>
      <c r="E98" s="159">
        <f t="shared" si="3"/>
        <v>8.9355448999393253E-2</v>
      </c>
      <c r="F98" s="159">
        <f t="shared" si="3"/>
        <v>0.10015558849418302</v>
      </c>
      <c r="G98" s="5"/>
    </row>
    <row r="99" spans="2:7" ht="13.15">
      <c r="B99" s="8" t="str">
        <f t="shared" si="2"/>
        <v>55-59</v>
      </c>
      <c r="C99" s="159">
        <f t="shared" si="3"/>
        <v>2.5975958360164541E-2</v>
      </c>
      <c r="D99" s="159">
        <f t="shared" si="3"/>
        <v>3.9406578665246529E-2</v>
      </c>
      <c r="E99" s="159">
        <f t="shared" si="3"/>
        <v>5.6710657936616199E-2</v>
      </c>
      <c r="F99" s="159">
        <f t="shared" si="3"/>
        <v>6.9495835887716059E-2</v>
      </c>
      <c r="G99" s="5"/>
    </row>
    <row r="100" spans="2:7" ht="13.15">
      <c r="B100" s="8" t="str">
        <f t="shared" si="2"/>
        <v>60-64</v>
      </c>
      <c r="C100" s="159">
        <f t="shared" si="3"/>
        <v>1.4299217646906299E-2</v>
      </c>
      <c r="D100" s="159">
        <f t="shared" si="3"/>
        <v>1.8309554780285342E-2</v>
      </c>
      <c r="E100" s="159">
        <f t="shared" si="3"/>
        <v>2.7711463398927102E-2</v>
      </c>
      <c r="F100" s="159">
        <f t="shared" si="3"/>
        <v>3.6218372462730505E-2</v>
      </c>
      <c r="G100" s="5"/>
    </row>
    <row r="101" spans="2:7" ht="13.15">
      <c r="B101" s="8" t="str">
        <f t="shared" si="2"/>
        <v>65 plus</v>
      </c>
      <c r="C101" s="159">
        <f t="shared" si="3"/>
        <v>1.2525945720216166E-2</v>
      </c>
      <c r="D101" s="159">
        <f t="shared" si="3"/>
        <v>2.3171605720190672E-2</v>
      </c>
      <c r="E101" s="159">
        <f t="shared" si="3"/>
        <v>4.3252020104475E-2</v>
      </c>
      <c r="F101" s="159">
        <f t="shared" si="3"/>
        <v>2.3594917945506531E-2</v>
      </c>
      <c r="G101" s="5"/>
    </row>
    <row r="102" spans="2:7" ht="13.15">
      <c r="B102" s="8" t="str">
        <f t="shared" si="2"/>
        <v>Total</v>
      </c>
      <c r="C102" s="159">
        <f t="shared" si="3"/>
        <v>8.0897082208945217E-2</v>
      </c>
      <c r="D102" s="159">
        <f t="shared" si="3"/>
        <v>8.5669647098102486E-2</v>
      </c>
      <c r="E102" s="159">
        <f t="shared" si="3"/>
        <v>8.847066075829238E-2</v>
      </c>
      <c r="F102" s="159">
        <f t="shared" si="3"/>
        <v>9.0028511184332777E-2</v>
      </c>
      <c r="G102" s="5"/>
    </row>
    <row r="103" spans="2:7" ht="13.15">
      <c r="B103" s="5"/>
      <c r="C103" s="5"/>
      <c r="D103" s="5"/>
      <c r="E103" s="5"/>
      <c r="F103" s="5"/>
      <c r="G103" s="5"/>
    </row>
    <row r="104" spans="2:7" ht="13.15">
      <c r="B104" s="74" t="s">
        <v>112</v>
      </c>
      <c r="C104" s="5"/>
      <c r="D104" s="5"/>
      <c r="E104" s="5"/>
      <c r="F104" s="5"/>
      <c r="G104" s="5"/>
    </row>
    <row r="105" spans="2:7" ht="13.15">
      <c r="B105" s="5"/>
      <c r="C105" s="5"/>
      <c r="D105" s="5"/>
      <c r="E105" s="5"/>
      <c r="F105" s="5"/>
      <c r="G105" s="5"/>
    </row>
    <row r="106" spans="2:7" ht="13.15">
      <c r="B106" s="1346" t="str">
        <f>B90</f>
        <v>Age group</v>
      </c>
      <c r="C106" s="1434" t="str">
        <f>C90</f>
        <v>Year</v>
      </c>
      <c r="D106" s="1434"/>
      <c r="E106" s="1434"/>
      <c r="F106" s="1434"/>
      <c r="G106" s="5"/>
    </row>
    <row r="107" spans="2:7" ht="13.15">
      <c r="B107" s="1346"/>
      <c r="C107" s="8" t="str">
        <f>C91</f>
        <v>2014/15</v>
      </c>
      <c r="D107" s="8" t="str">
        <f>D91</f>
        <v>2015/16</v>
      </c>
      <c r="E107" s="8" t="str">
        <f>E91</f>
        <v>2016/17</v>
      </c>
      <c r="F107" s="8" t="str">
        <f>F91</f>
        <v>2017/18</v>
      </c>
      <c r="G107" s="5"/>
    </row>
    <row r="108" spans="2:7" ht="13.15">
      <c r="B108" s="8" t="str">
        <f>B92</f>
        <v>20-24</v>
      </c>
      <c r="C108" s="159">
        <f t="shared" ref="C108:F118" si="4">C75/C39</f>
        <v>0.13296741349100827</v>
      </c>
      <c r="D108" s="159">
        <f t="shared" si="4"/>
        <v>0.13497343955128044</v>
      </c>
      <c r="E108" s="159">
        <f t="shared" si="4"/>
        <v>0.12452038880401743</v>
      </c>
      <c r="F108" s="159">
        <f t="shared" si="4"/>
        <v>0.13421566306858229</v>
      </c>
      <c r="G108" s="5"/>
    </row>
    <row r="109" spans="2:7" ht="13.15">
      <c r="B109" s="8" t="str">
        <f t="shared" ref="B109:B118" si="5">B93</f>
        <v>25-29</v>
      </c>
      <c r="C109" s="159">
        <f t="shared" si="4"/>
        <v>0.10393373986640038</v>
      </c>
      <c r="D109" s="159">
        <f t="shared" si="4"/>
        <v>0.11106125490545243</v>
      </c>
      <c r="E109" s="159">
        <f t="shared" si="4"/>
        <v>0.11346165729875422</v>
      </c>
      <c r="F109" s="159">
        <f t="shared" si="4"/>
        <v>0.11253540301416638</v>
      </c>
      <c r="G109" s="5"/>
    </row>
    <row r="110" spans="2:7" ht="13.15">
      <c r="B110" s="8" t="str">
        <f t="shared" si="5"/>
        <v>30-34</v>
      </c>
      <c r="C110" s="159">
        <f t="shared" si="4"/>
        <v>9.2422815783795784E-2</v>
      </c>
      <c r="D110" s="159">
        <f t="shared" si="4"/>
        <v>8.7638842106630754E-2</v>
      </c>
      <c r="E110" s="159">
        <f t="shared" si="4"/>
        <v>9.3898385826684888E-2</v>
      </c>
      <c r="F110" s="159">
        <f t="shared" si="4"/>
        <v>8.5508706562773346E-2</v>
      </c>
      <c r="G110" s="5"/>
    </row>
    <row r="111" spans="2:7" ht="13.15">
      <c r="B111" s="8" t="str">
        <f t="shared" si="5"/>
        <v>35-39</v>
      </c>
      <c r="C111" s="159">
        <f t="shared" si="4"/>
        <v>8.2347327132746104E-2</v>
      </c>
      <c r="D111" s="159">
        <f t="shared" si="4"/>
        <v>8.7349661895003192E-2</v>
      </c>
      <c r="E111" s="159">
        <f t="shared" si="4"/>
        <v>8.7629887850380478E-2</v>
      </c>
      <c r="F111" s="159">
        <f t="shared" si="4"/>
        <v>8.527899767773002E-2</v>
      </c>
      <c r="G111" s="5"/>
    </row>
    <row r="112" spans="2:7" ht="13.15">
      <c r="B112" s="8" t="str">
        <f t="shared" si="5"/>
        <v>40-44</v>
      </c>
      <c r="C112" s="159">
        <f t="shared" si="4"/>
        <v>8.3272090503474214E-2</v>
      </c>
      <c r="D112" s="159">
        <f t="shared" si="4"/>
        <v>8.3003498360696149E-2</v>
      </c>
      <c r="E112" s="159">
        <f t="shared" si="4"/>
        <v>8.1466033067116403E-2</v>
      </c>
      <c r="F112" s="159">
        <f t="shared" si="4"/>
        <v>8.2860007183149523E-2</v>
      </c>
      <c r="G112" s="5"/>
    </row>
    <row r="113" spans="2:7" ht="13.15">
      <c r="B113" s="8" t="str">
        <f t="shared" si="5"/>
        <v>45-49</v>
      </c>
      <c r="C113" s="159">
        <f t="shared" si="4"/>
        <v>9.2407383140122284E-2</v>
      </c>
      <c r="D113" s="159">
        <f t="shared" si="4"/>
        <v>9.2942790936105954E-2</v>
      </c>
      <c r="E113" s="159">
        <f t="shared" si="4"/>
        <v>8.8008697711281073E-2</v>
      </c>
      <c r="F113" s="159">
        <f t="shared" si="4"/>
        <v>8.5267911221135625E-2</v>
      </c>
      <c r="G113" s="5"/>
    </row>
    <row r="114" spans="2:7" ht="13.15">
      <c r="B114" s="8" t="str">
        <f t="shared" si="5"/>
        <v>50-54</v>
      </c>
      <c r="C114" s="159">
        <f t="shared" si="4"/>
        <v>7.614214970614698E-2</v>
      </c>
      <c r="D114" s="159">
        <f t="shared" si="4"/>
        <v>8.4096060643237158E-2</v>
      </c>
      <c r="E114" s="159">
        <f t="shared" si="4"/>
        <v>9.5913224938521391E-2</v>
      </c>
      <c r="F114" s="159">
        <f t="shared" si="4"/>
        <v>9.6609395439131482E-2</v>
      </c>
      <c r="G114" s="5"/>
    </row>
    <row r="115" spans="2:7" ht="13.15">
      <c r="B115" s="8" t="str">
        <f t="shared" si="5"/>
        <v>55-59</v>
      </c>
      <c r="C115" s="159">
        <f t="shared" si="4"/>
        <v>2.5109730302394048E-2</v>
      </c>
      <c r="D115" s="159">
        <f t="shared" si="4"/>
        <v>3.422972988601012E-2</v>
      </c>
      <c r="E115" s="159">
        <f t="shared" si="4"/>
        <v>5.5522557157013659E-2</v>
      </c>
      <c r="F115" s="159">
        <f t="shared" si="4"/>
        <v>6.902284893173434E-2</v>
      </c>
      <c r="G115" s="5"/>
    </row>
    <row r="116" spans="2:7" ht="13.15">
      <c r="B116" s="8" t="str">
        <f t="shared" si="5"/>
        <v>60-64</v>
      </c>
      <c r="C116" s="159">
        <f t="shared" si="4"/>
        <v>9.8305273062487195E-3</v>
      </c>
      <c r="D116" s="159">
        <f t="shared" si="4"/>
        <v>1.4519198559969962E-2</v>
      </c>
      <c r="E116" s="159">
        <f t="shared" si="4"/>
        <v>3.1606627847722626E-2</v>
      </c>
      <c r="F116" s="159">
        <f t="shared" si="4"/>
        <v>3.2957989779352367E-2</v>
      </c>
      <c r="G116" s="5"/>
    </row>
    <row r="117" spans="2:7" ht="13.15">
      <c r="B117" s="8" t="str">
        <f t="shared" si="5"/>
        <v>65 plus</v>
      </c>
      <c r="C117" s="159">
        <f t="shared" si="4"/>
        <v>1.7981989175760802E-2</v>
      </c>
      <c r="D117" s="159">
        <f t="shared" si="4"/>
        <v>2.7253160147307658E-2</v>
      </c>
      <c r="E117" s="159">
        <f t="shared" si="4"/>
        <v>3.5087909373388404E-2</v>
      </c>
      <c r="F117" s="159">
        <f t="shared" si="4"/>
        <v>2.3956999590534191E-2</v>
      </c>
      <c r="G117" s="5"/>
    </row>
    <row r="118" spans="2:7" ht="13.15">
      <c r="B118" s="8" t="str">
        <f t="shared" si="5"/>
        <v>Total</v>
      </c>
      <c r="C118" s="159">
        <f t="shared" si="4"/>
        <v>8.5586679602824775E-2</v>
      </c>
      <c r="D118" s="159">
        <f t="shared" si="4"/>
        <v>8.8547079196770087E-2</v>
      </c>
      <c r="E118" s="159">
        <f t="shared" si="4"/>
        <v>9.1795465624563047E-2</v>
      </c>
      <c r="F118" s="159">
        <f t="shared" si="4"/>
        <v>9.0795622578279181E-2</v>
      </c>
      <c r="G118" s="5"/>
    </row>
    <row r="119" spans="2:7" ht="13.15">
      <c r="B119" s="5"/>
      <c r="C119" s="5"/>
      <c r="D119" s="5"/>
      <c r="E119" s="5"/>
      <c r="F119" s="5"/>
      <c r="G119" s="5"/>
    </row>
    <row r="120" spans="2:7" ht="13.15">
      <c r="B120" s="74" t="s">
        <v>113</v>
      </c>
      <c r="C120" s="5"/>
      <c r="D120" s="5"/>
      <c r="E120" s="5"/>
      <c r="F120" s="5"/>
      <c r="G120" s="5"/>
    </row>
    <row r="121" spans="2:7" ht="13.15">
      <c r="B121" s="5"/>
      <c r="C121" s="5"/>
      <c r="D121" s="5"/>
      <c r="E121" s="5"/>
      <c r="F121" s="5"/>
      <c r="G121" s="5"/>
    </row>
    <row r="122" spans="2:7">
      <c r="B122" s="1346" t="str">
        <f>B106</f>
        <v>Age group</v>
      </c>
      <c r="C122" s="1380" t="str">
        <f>C107</f>
        <v>2014/15</v>
      </c>
      <c r="D122" s="1380" t="str">
        <f>D107</f>
        <v>2015/16</v>
      </c>
      <c r="E122" s="1380" t="str">
        <f>E107</f>
        <v>2016/17</v>
      </c>
      <c r="F122" s="1380" t="str">
        <f>F107</f>
        <v>2017/18</v>
      </c>
      <c r="G122" s="1432" t="s">
        <v>8</v>
      </c>
    </row>
    <row r="123" spans="2:7">
      <c r="B123" s="1346"/>
      <c r="C123" s="1381"/>
      <c r="D123" s="1381"/>
      <c r="E123" s="1381"/>
      <c r="F123" s="1381"/>
      <c r="G123" s="1433"/>
    </row>
    <row r="124" spans="2:7" ht="13.15">
      <c r="B124" s="137" t="str">
        <f>B108</f>
        <v>20-24</v>
      </c>
      <c r="C124" s="841">
        <f>C92*H$14</f>
        <v>1.5023687179636647E-2</v>
      </c>
      <c r="D124" s="841">
        <f t="shared" ref="D124:F134" si="6">D92*I$14</f>
        <v>3.166735191043165E-2</v>
      </c>
      <c r="E124" s="841">
        <f t="shared" si="6"/>
        <v>4.6602719240878589E-2</v>
      </c>
      <c r="F124" s="841">
        <f t="shared" si="6"/>
        <v>6.6174705464624589E-2</v>
      </c>
      <c r="G124" s="839">
        <f>SUM(C124:F124)</f>
        <v>0.15946846379557147</v>
      </c>
    </row>
    <row r="125" spans="2:7" ht="13.15">
      <c r="B125" s="137" t="str">
        <f t="shared" ref="B125:B132" si="7">B109</f>
        <v>25-29</v>
      </c>
      <c r="C125" s="841">
        <f t="shared" ref="C125:C134" si="8">C93*H$14</f>
        <v>1.1760170512529269E-2</v>
      </c>
      <c r="D125" s="841">
        <f t="shared" si="6"/>
        <v>2.3809029069670459E-2</v>
      </c>
      <c r="E125" s="841">
        <f t="shared" si="6"/>
        <v>3.7289358268699051E-2</v>
      </c>
      <c r="F125" s="841">
        <f t="shared" si="6"/>
        <v>4.9272750755580172E-2</v>
      </c>
      <c r="G125" s="839">
        <f t="shared" ref="G125:G134" si="9">SUM(C125:F125)</f>
        <v>0.12213130860647896</v>
      </c>
    </row>
    <row r="126" spans="2:7" ht="13.15">
      <c r="B126" s="137" t="str">
        <f t="shared" si="7"/>
        <v>30-34</v>
      </c>
      <c r="C126" s="841">
        <f t="shared" si="8"/>
        <v>7.8373772250021588E-3</v>
      </c>
      <c r="D126" s="841">
        <f t="shared" si="6"/>
        <v>1.7294389992634124E-2</v>
      </c>
      <c r="E126" s="841">
        <f t="shared" si="6"/>
        <v>2.5505356453076465E-2</v>
      </c>
      <c r="F126" s="841">
        <f t="shared" si="6"/>
        <v>3.3776542413634307E-2</v>
      </c>
      <c r="G126" s="839">
        <f t="shared" si="9"/>
        <v>8.4413666084347055E-2</v>
      </c>
    </row>
    <row r="127" spans="2:7" ht="13.15">
      <c r="B127" s="137" t="str">
        <f t="shared" si="7"/>
        <v>35-39</v>
      </c>
      <c r="C127" s="841">
        <f t="shared" si="8"/>
        <v>7.6318762461676003E-3</v>
      </c>
      <c r="D127" s="841">
        <f t="shared" si="6"/>
        <v>1.5987577379435871E-2</v>
      </c>
      <c r="E127" s="841">
        <f t="shared" si="6"/>
        <v>2.4571070179689083E-2</v>
      </c>
      <c r="F127" s="841">
        <f t="shared" si="6"/>
        <v>3.1639191873953587E-2</v>
      </c>
      <c r="G127" s="839">
        <f t="shared" si="9"/>
        <v>7.9829715679246141E-2</v>
      </c>
    </row>
    <row r="128" spans="2:7" ht="13.15">
      <c r="B128" s="137" t="str">
        <f t="shared" si="7"/>
        <v>40-44</v>
      </c>
      <c r="C128" s="841">
        <f t="shared" si="8"/>
        <v>7.9950624954045011E-3</v>
      </c>
      <c r="D128" s="841">
        <f t="shared" si="6"/>
        <v>1.5200287545940817E-2</v>
      </c>
      <c r="E128" s="841">
        <f t="shared" si="6"/>
        <v>2.3123842787316128E-2</v>
      </c>
      <c r="F128" s="841">
        <f t="shared" si="6"/>
        <v>3.1811987124256494E-2</v>
      </c>
      <c r="G128" s="839">
        <f t="shared" si="9"/>
        <v>7.8131179952917934E-2</v>
      </c>
    </row>
    <row r="129" spans="2:7" ht="13.15">
      <c r="B129" s="137" t="str">
        <f t="shared" si="7"/>
        <v>45-49</v>
      </c>
      <c r="C129" s="841">
        <f t="shared" si="8"/>
        <v>8.8836110445031351E-3</v>
      </c>
      <c r="D129" s="841">
        <f t="shared" si="6"/>
        <v>1.8057080263415272E-2</v>
      </c>
      <c r="E129" s="841">
        <f t="shared" si="6"/>
        <v>2.5718012186064655E-2</v>
      </c>
      <c r="F129" s="841">
        <f t="shared" si="6"/>
        <v>3.2773834099005715E-2</v>
      </c>
      <c r="G129" s="839">
        <f t="shared" si="9"/>
        <v>8.5432537592988772E-2</v>
      </c>
    </row>
    <row r="130" spans="2:7" ht="13.15">
      <c r="B130" s="137" t="str">
        <f t="shared" si="7"/>
        <v>50-54</v>
      </c>
      <c r="C130" s="841">
        <f t="shared" si="8"/>
        <v>7.1438820179661397E-3</v>
      </c>
      <c r="D130" s="841">
        <f t="shared" si="6"/>
        <v>1.6476797460915307E-2</v>
      </c>
      <c r="E130" s="841">
        <f t="shared" si="6"/>
        <v>2.6806634699817974E-2</v>
      </c>
      <c r="F130" s="841">
        <f t="shared" si="6"/>
        <v>4.0062235397673208E-2</v>
      </c>
      <c r="G130" s="839">
        <f t="shared" si="9"/>
        <v>9.0489549576372619E-2</v>
      </c>
    </row>
    <row r="131" spans="2:7" ht="13.15">
      <c r="B131" s="137" t="str">
        <f t="shared" si="7"/>
        <v>55-59</v>
      </c>
      <c r="C131" s="841">
        <f t="shared" si="8"/>
        <v>2.5975958360164543E-3</v>
      </c>
      <c r="D131" s="841">
        <f t="shared" si="6"/>
        <v>7.8813157330493069E-3</v>
      </c>
      <c r="E131" s="841">
        <f t="shared" si="6"/>
        <v>1.7013197380984859E-2</v>
      </c>
      <c r="F131" s="841">
        <f t="shared" si="6"/>
        <v>2.7798334355086426E-2</v>
      </c>
      <c r="G131" s="839">
        <f t="shared" si="9"/>
        <v>5.5290443305137049E-2</v>
      </c>
    </row>
    <row r="132" spans="2:7" ht="13.15">
      <c r="B132" s="137" t="str">
        <f t="shared" si="7"/>
        <v>60-64</v>
      </c>
      <c r="C132" s="841">
        <f t="shared" si="8"/>
        <v>1.4299217646906301E-3</v>
      </c>
      <c r="D132" s="841">
        <f t="shared" si="6"/>
        <v>3.6619109560570686E-3</v>
      </c>
      <c r="E132" s="841">
        <f t="shared" si="6"/>
        <v>8.3134390196781295E-3</v>
      </c>
      <c r="F132" s="841">
        <f t="shared" si="6"/>
        <v>1.4487348985092203E-2</v>
      </c>
      <c r="G132" s="839">
        <f t="shared" si="9"/>
        <v>2.7892620725518031E-2</v>
      </c>
    </row>
    <row r="133" spans="2:7" ht="13.15">
      <c r="B133" s="137" t="str">
        <f>B117</f>
        <v>65 plus</v>
      </c>
      <c r="C133" s="841">
        <f t="shared" si="8"/>
        <v>1.2525945720216168E-3</v>
      </c>
      <c r="D133" s="841">
        <f t="shared" si="6"/>
        <v>4.634321144038135E-3</v>
      </c>
      <c r="E133" s="841">
        <f t="shared" si="6"/>
        <v>1.29756060313425E-2</v>
      </c>
      <c r="F133" s="841">
        <f t="shared" si="6"/>
        <v>9.4379671782026126E-3</v>
      </c>
      <c r="G133" s="839">
        <f t="shared" si="9"/>
        <v>2.8300488925604862E-2</v>
      </c>
    </row>
    <row r="134" spans="2:7" ht="13.15">
      <c r="B134" s="137" t="str">
        <f>B118</f>
        <v>Total</v>
      </c>
      <c r="C134" s="841">
        <f t="shared" si="8"/>
        <v>8.0897082208945224E-3</v>
      </c>
      <c r="D134" s="841">
        <f t="shared" si="6"/>
        <v>1.7133929419620497E-2</v>
      </c>
      <c r="E134" s="841">
        <f t="shared" si="6"/>
        <v>2.6541198227487715E-2</v>
      </c>
      <c r="F134" s="841">
        <f t="shared" si="6"/>
        <v>3.6011404473733112E-2</v>
      </c>
      <c r="G134" s="839">
        <f t="shared" si="9"/>
        <v>8.7776240341735839E-2</v>
      </c>
    </row>
    <row r="135" spans="2:7" ht="13.15">
      <c r="B135" s="5"/>
      <c r="C135" s="5"/>
      <c r="D135" s="5"/>
      <c r="E135" s="5"/>
      <c r="F135" s="5"/>
      <c r="G135" s="5"/>
    </row>
    <row r="136" spans="2:7" ht="13.15">
      <c r="B136" s="74" t="s">
        <v>115</v>
      </c>
      <c r="C136" s="5"/>
      <c r="D136" s="5"/>
      <c r="E136" s="5"/>
      <c r="F136" s="5"/>
      <c r="G136" s="5"/>
    </row>
    <row r="137" spans="2:7" ht="13.15">
      <c r="B137" s="5"/>
      <c r="C137" s="5"/>
      <c r="D137" s="5"/>
      <c r="E137" s="5"/>
      <c r="F137" s="5"/>
      <c r="G137" s="5"/>
    </row>
    <row r="138" spans="2:7">
      <c r="B138" s="1346" t="str">
        <f>B122</f>
        <v>Age group</v>
      </c>
      <c r="C138" s="1380" t="str">
        <f>C122</f>
        <v>2014/15</v>
      </c>
      <c r="D138" s="1380" t="str">
        <f>D122</f>
        <v>2015/16</v>
      </c>
      <c r="E138" s="1380" t="str">
        <f>E122</f>
        <v>2016/17</v>
      </c>
      <c r="F138" s="1380" t="str">
        <f>F122</f>
        <v>2017/18</v>
      </c>
      <c r="G138" s="1432" t="s">
        <v>8</v>
      </c>
    </row>
    <row r="139" spans="2:7">
      <c r="B139" s="1346"/>
      <c r="C139" s="1381"/>
      <c r="D139" s="1381"/>
      <c r="E139" s="1381"/>
      <c r="F139" s="1381"/>
      <c r="G139" s="1433"/>
    </row>
    <row r="140" spans="2:7" ht="13.15">
      <c r="B140" s="137" t="str">
        <f>B124</f>
        <v>20-24</v>
      </c>
      <c r="C140" s="841">
        <f>C108*H$14</f>
        <v>1.3296741349100827E-2</v>
      </c>
      <c r="D140" s="841">
        <f t="shared" ref="D140:F150" si="10">D108*I$14</f>
        <v>2.6994687910256089E-2</v>
      </c>
      <c r="E140" s="841">
        <f t="shared" si="10"/>
        <v>3.735611664120523E-2</v>
      </c>
      <c r="F140" s="841">
        <f t="shared" si="10"/>
        <v>5.3686265227432917E-2</v>
      </c>
      <c r="G140" s="839">
        <f>SUM(C140:F140)</f>
        <v>0.13133381112799505</v>
      </c>
    </row>
    <row r="141" spans="2:7" ht="13.15">
      <c r="B141" s="137" t="str">
        <f t="shared" ref="B141:B148" si="11">B125</f>
        <v>25-29</v>
      </c>
      <c r="C141" s="841">
        <f t="shared" ref="C141:C150" si="12">C109*H$14</f>
        <v>1.0393373986640038E-2</v>
      </c>
      <c r="D141" s="841">
        <f t="shared" si="10"/>
        <v>2.2212250981090489E-2</v>
      </c>
      <c r="E141" s="841">
        <f t="shared" si="10"/>
        <v>3.4038497189626267E-2</v>
      </c>
      <c r="F141" s="841">
        <f t="shared" si="10"/>
        <v>4.5014161205666557E-2</v>
      </c>
      <c r="G141" s="839">
        <f t="shared" ref="G141:G150" si="13">SUM(C141:F141)</f>
        <v>0.11165828336302336</v>
      </c>
    </row>
    <row r="142" spans="2:7" ht="13.15">
      <c r="B142" s="137" t="str">
        <f t="shared" si="11"/>
        <v>30-34</v>
      </c>
      <c r="C142" s="841">
        <f t="shared" si="12"/>
        <v>9.2422815783795784E-3</v>
      </c>
      <c r="D142" s="841">
        <f t="shared" si="10"/>
        <v>1.752776842132615E-2</v>
      </c>
      <c r="E142" s="841">
        <f t="shared" si="10"/>
        <v>2.8169515748005466E-2</v>
      </c>
      <c r="F142" s="841">
        <f t="shared" si="10"/>
        <v>3.420348262510934E-2</v>
      </c>
      <c r="G142" s="839">
        <f t="shared" si="13"/>
        <v>8.9143048372820527E-2</v>
      </c>
    </row>
    <row r="143" spans="2:7" ht="13.15">
      <c r="B143" s="137" t="str">
        <f t="shared" si="11"/>
        <v>35-39</v>
      </c>
      <c r="C143" s="841">
        <f t="shared" si="12"/>
        <v>8.2347327132746111E-3</v>
      </c>
      <c r="D143" s="841">
        <f t="shared" si="10"/>
        <v>1.746993237900064E-2</v>
      </c>
      <c r="E143" s="841">
        <f t="shared" si="10"/>
        <v>2.6288966355114143E-2</v>
      </c>
      <c r="F143" s="841">
        <f t="shared" si="10"/>
        <v>3.4111599071092007E-2</v>
      </c>
      <c r="G143" s="839">
        <f t="shared" si="13"/>
        <v>8.6105230518481402E-2</v>
      </c>
    </row>
    <row r="144" spans="2:7" ht="13.15">
      <c r="B144" s="137" t="str">
        <f t="shared" si="11"/>
        <v>40-44</v>
      </c>
      <c r="C144" s="841">
        <f t="shared" si="12"/>
        <v>8.327209050347421E-3</v>
      </c>
      <c r="D144" s="841">
        <f t="shared" si="10"/>
        <v>1.660069967213923E-2</v>
      </c>
      <c r="E144" s="841">
        <f t="shared" si="10"/>
        <v>2.4439809920134919E-2</v>
      </c>
      <c r="F144" s="841">
        <f t="shared" si="10"/>
        <v>3.314400287325981E-2</v>
      </c>
      <c r="G144" s="839">
        <f t="shared" si="13"/>
        <v>8.2511721515881375E-2</v>
      </c>
    </row>
    <row r="145" spans="2:7" ht="13.15">
      <c r="B145" s="137" t="str">
        <f t="shared" si="11"/>
        <v>45-49</v>
      </c>
      <c r="C145" s="841">
        <f t="shared" si="12"/>
        <v>9.2407383140122295E-3</v>
      </c>
      <c r="D145" s="841">
        <f t="shared" si="10"/>
        <v>1.8588558187221191E-2</v>
      </c>
      <c r="E145" s="841">
        <f t="shared" si="10"/>
        <v>2.6402609313384322E-2</v>
      </c>
      <c r="F145" s="841">
        <f t="shared" si="10"/>
        <v>3.4107164488454252E-2</v>
      </c>
      <c r="G145" s="839">
        <f t="shared" si="13"/>
        <v>8.8339070303072004E-2</v>
      </c>
    </row>
    <row r="146" spans="2:7" ht="13.15">
      <c r="B146" s="137" t="str">
        <f t="shared" si="11"/>
        <v>50-54</v>
      </c>
      <c r="C146" s="841">
        <f t="shared" si="12"/>
        <v>7.6142149706146982E-3</v>
      </c>
      <c r="D146" s="841">
        <f t="shared" si="10"/>
        <v>1.6819212128647433E-2</v>
      </c>
      <c r="E146" s="841">
        <f t="shared" si="10"/>
        <v>2.8773967481556417E-2</v>
      </c>
      <c r="F146" s="841">
        <f t="shared" si="10"/>
        <v>3.8643758175652597E-2</v>
      </c>
      <c r="G146" s="839">
        <f t="shared" si="13"/>
        <v>9.1851152756471155E-2</v>
      </c>
    </row>
    <row r="147" spans="2:7" ht="13.15">
      <c r="B147" s="137" t="str">
        <f t="shared" si="11"/>
        <v>55-59</v>
      </c>
      <c r="C147" s="841">
        <f t="shared" si="12"/>
        <v>2.5109730302394048E-3</v>
      </c>
      <c r="D147" s="841">
        <f t="shared" si="10"/>
        <v>6.8459459772020241E-3</v>
      </c>
      <c r="E147" s="841">
        <f t="shared" si="10"/>
        <v>1.6656767147104096E-2</v>
      </c>
      <c r="F147" s="841">
        <f t="shared" si="10"/>
        <v>2.7609139572693737E-2</v>
      </c>
      <c r="G147" s="839">
        <f t="shared" si="13"/>
        <v>5.3622825727239261E-2</v>
      </c>
    </row>
    <row r="148" spans="2:7" ht="13.15">
      <c r="B148" s="137" t="str">
        <f t="shared" si="11"/>
        <v>60-64</v>
      </c>
      <c r="C148" s="841">
        <f t="shared" si="12"/>
        <v>9.830527306248719E-4</v>
      </c>
      <c r="D148" s="841">
        <f t="shared" si="10"/>
        <v>2.9038397119939925E-3</v>
      </c>
      <c r="E148" s="841">
        <f t="shared" si="10"/>
        <v>9.4819883543167879E-3</v>
      </c>
      <c r="F148" s="841">
        <f t="shared" si="10"/>
        <v>1.3183195911740948E-2</v>
      </c>
      <c r="G148" s="839">
        <f t="shared" si="13"/>
        <v>2.6552076708676601E-2</v>
      </c>
    </row>
    <row r="149" spans="2:7" ht="13.15">
      <c r="B149" s="137" t="str">
        <f>B133</f>
        <v>65 plus</v>
      </c>
      <c r="C149" s="841">
        <f t="shared" si="12"/>
        <v>1.7981989175760802E-3</v>
      </c>
      <c r="D149" s="841">
        <f t="shared" si="10"/>
        <v>5.4506320294615317E-3</v>
      </c>
      <c r="E149" s="841">
        <f t="shared" si="10"/>
        <v>1.0526372812016521E-2</v>
      </c>
      <c r="F149" s="841">
        <f t="shared" si="10"/>
        <v>9.5827998362136776E-3</v>
      </c>
      <c r="G149" s="839">
        <f t="shared" si="13"/>
        <v>2.735800359526781E-2</v>
      </c>
    </row>
    <row r="150" spans="2:7" ht="13.15">
      <c r="B150" s="137" t="str">
        <f>B134</f>
        <v>Total</v>
      </c>
      <c r="C150" s="841">
        <f t="shared" si="12"/>
        <v>8.5586679602824775E-3</v>
      </c>
      <c r="D150" s="841">
        <f t="shared" si="10"/>
        <v>1.770941583935402E-2</v>
      </c>
      <c r="E150" s="841">
        <f t="shared" si="10"/>
        <v>2.7538639687368912E-2</v>
      </c>
      <c r="F150" s="841">
        <f t="shared" si="10"/>
        <v>3.6318249031311672E-2</v>
      </c>
      <c r="G150" s="839">
        <f t="shared" si="13"/>
        <v>9.0124972518317081E-2</v>
      </c>
    </row>
    <row r="151" spans="2:7" ht="13.15">
      <c r="B151" s="5"/>
      <c r="C151" s="5"/>
      <c r="D151" s="5"/>
      <c r="E151" s="5"/>
      <c r="F151" s="5"/>
      <c r="G151" s="5"/>
    </row>
    <row r="152" spans="2:7" ht="13.15">
      <c r="B152" s="5"/>
      <c r="C152" s="5"/>
      <c r="D152" s="5"/>
      <c r="E152" s="5"/>
      <c r="F152" s="5"/>
      <c r="G152" s="5"/>
    </row>
    <row r="153" spans="2:7" ht="13.15">
      <c r="B153" s="5"/>
      <c r="C153" s="5"/>
      <c r="D153" s="5"/>
      <c r="E153" s="5"/>
      <c r="F153" s="5"/>
      <c r="G153" s="5"/>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C20:F20"/>
    <mergeCell ref="B37:B38"/>
    <mergeCell ref="B20:B21"/>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O93"/>
  <sheetViews>
    <sheetView showGridLines="0" zoomScale="90" zoomScaleNormal="90" workbookViewId="0"/>
  </sheetViews>
  <sheetFormatPr defaultRowHeight="12.75"/>
  <cols>
    <col min="2" max="2" width="25.73046875" customWidth="1"/>
    <col min="3" max="16" width="12.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5" customFormat="1">
      <c r="A4" s="56" t="s">
        <v>26</v>
      </c>
      <c r="B4" s="56"/>
    </row>
    <row r="5" spans="1:15" s="67" customFormat="1" ht="13.15" customHeight="1">
      <c r="A5" s="52" t="s">
        <v>618</v>
      </c>
      <c r="B5" s="52"/>
      <c r="C5" s="52"/>
      <c r="D5" s="52"/>
      <c r="E5" s="52"/>
      <c r="F5" s="52"/>
      <c r="G5" s="52"/>
      <c r="H5" s="52"/>
      <c r="I5" s="52"/>
      <c r="J5" s="52"/>
      <c r="K5" s="52"/>
      <c r="L5" s="52"/>
      <c r="M5" s="52"/>
      <c r="N5" s="52"/>
      <c r="O5" s="52"/>
    </row>
    <row r="6" spans="1:15" s="44" customFormat="1" ht="13.5" customHeight="1">
      <c r="A6" s="54" t="s">
        <v>1287</v>
      </c>
      <c r="B6" s="59"/>
      <c r="C6" s="43"/>
      <c r="D6" s="43"/>
      <c r="E6" s="43"/>
      <c r="F6" s="43"/>
      <c r="G6" s="43"/>
      <c r="H6" s="43"/>
      <c r="I6" s="43"/>
    </row>
    <row r="7" spans="1:15" s="44" customFormat="1" ht="12.75" customHeight="1">
      <c r="A7" s="52" t="s">
        <v>185</v>
      </c>
      <c r="B7" s="54"/>
      <c r="C7" s="43"/>
      <c r="D7" s="43"/>
      <c r="E7" s="43"/>
      <c r="F7" s="43"/>
      <c r="G7" s="43"/>
      <c r="H7" s="43"/>
      <c r="I7" s="43"/>
    </row>
    <row r="8" spans="1:15" s="44" customFormat="1" ht="12.75" customHeight="1">
      <c r="A8" s="54" t="s">
        <v>24</v>
      </c>
      <c r="B8" s="59"/>
      <c r="C8" s="43"/>
      <c r="D8" s="43"/>
      <c r="E8" s="43"/>
      <c r="F8" s="43"/>
      <c r="G8" s="43"/>
      <c r="H8" s="43"/>
      <c r="I8" s="43"/>
    </row>
    <row r="9" spans="1:15" s="44" customFormat="1" ht="12.75" customHeight="1">
      <c r="A9" s="52" t="s">
        <v>1307</v>
      </c>
      <c r="B9" s="59"/>
      <c r="C9" s="43"/>
      <c r="D9" s="43"/>
      <c r="E9" s="43"/>
      <c r="F9" s="43"/>
      <c r="G9" s="43"/>
      <c r="H9" s="43"/>
      <c r="I9" s="43"/>
    </row>
    <row r="10" spans="1:15" s="48" customFormat="1" ht="12.75" customHeight="1">
      <c r="A10" s="53">
        <f>SUM(A13:A2224)</f>
        <v>0</v>
      </c>
      <c r="B10" s="71"/>
      <c r="C10" s="46"/>
      <c r="D10" s="70"/>
      <c r="E10" s="47"/>
      <c r="F10" s="47"/>
      <c r="G10" s="47"/>
      <c r="H10" s="47"/>
      <c r="I10" s="47"/>
    </row>
    <row r="12" spans="1:15" ht="17.649999999999999">
      <c r="B12" s="37" t="s">
        <v>1308</v>
      </c>
    </row>
    <row r="14" spans="1:15" ht="13.15">
      <c r="B14" s="74" t="str">
        <f>Calculation_PRIM_wastage_rates!B120</f>
        <v>MALE weighted wastage rates</v>
      </c>
    </row>
    <row r="16" spans="1:15" ht="13.15">
      <c r="B16" s="8" t="str">
        <f>Calculation_PRIM_wastage_rates!B122</f>
        <v>Age group</v>
      </c>
      <c r="C16" s="8" t="str">
        <f>Calculation_PRIM_wastage_rates!G122</f>
        <v>Total</v>
      </c>
    </row>
    <row r="17" spans="2:3" ht="13.15">
      <c r="B17" s="8" t="str">
        <f>Calculation_PRIM_wastage_rates!B124</f>
        <v>20-24</v>
      </c>
      <c r="C17" s="158">
        <f>Calculation_PRIM_wastage_rates!G124</f>
        <v>0.13445287111176402</v>
      </c>
    </row>
    <row r="18" spans="2:3" ht="13.15">
      <c r="B18" s="8" t="str">
        <f>Calculation_PRIM_wastage_rates!B125</f>
        <v>25-29</v>
      </c>
      <c r="C18" s="158">
        <f>Calculation_PRIM_wastage_rates!G125</f>
        <v>0.11921337261314562</v>
      </c>
    </row>
    <row r="19" spans="2:3" ht="13.15">
      <c r="B19" s="8" t="str">
        <f>Calculation_PRIM_wastage_rates!B126</f>
        <v>30-34</v>
      </c>
      <c r="C19" s="158">
        <f>Calculation_PRIM_wastage_rates!G126</f>
        <v>9.4605956684995135E-2</v>
      </c>
    </row>
    <row r="20" spans="2:3" ht="13.15">
      <c r="B20" s="8" t="str">
        <f>Calculation_PRIM_wastage_rates!B127</f>
        <v>35-39</v>
      </c>
      <c r="C20" s="158">
        <f>Calculation_PRIM_wastage_rates!G127</f>
        <v>8.303415431609712E-2</v>
      </c>
    </row>
    <row r="21" spans="2:3" ht="13.15">
      <c r="B21" s="8" t="str">
        <f>Calculation_PRIM_wastage_rates!B128</f>
        <v>40-44</v>
      </c>
      <c r="C21" s="158">
        <f>Calculation_PRIM_wastage_rates!G128</f>
        <v>8.3781590448747445E-2</v>
      </c>
    </row>
    <row r="22" spans="2:3" ht="13.15">
      <c r="B22" s="8" t="str">
        <f>Calculation_PRIM_wastage_rates!B129</f>
        <v>45-49</v>
      </c>
      <c r="C22" s="158">
        <f>Calculation_PRIM_wastage_rates!G129</f>
        <v>8.7748424357746921E-2</v>
      </c>
    </row>
    <row r="23" spans="2:3" ht="13.15">
      <c r="B23" s="8" t="str">
        <f>Calculation_PRIM_wastage_rates!B130</f>
        <v>50-54</v>
      </c>
      <c r="C23" s="158">
        <f>Calculation_PRIM_wastage_rates!G130</f>
        <v>9.4899963559398337E-2</v>
      </c>
    </row>
    <row r="24" spans="2:3" ht="13.15">
      <c r="B24" s="8" t="str">
        <f>Calculation_PRIM_wastage_rates!B131</f>
        <v>55-59</v>
      </c>
      <c r="C24" s="158">
        <f>Calculation_PRIM_wastage_rates!G131</f>
        <v>6.0510051643529045E-2</v>
      </c>
    </row>
    <row r="25" spans="2:3" ht="13.15">
      <c r="B25" s="8" t="str">
        <f>Calculation_PRIM_wastage_rates!B132</f>
        <v>60-64</v>
      </c>
      <c r="C25" s="158">
        <f>Calculation_PRIM_wastage_rates!G132</f>
        <v>3.397702260906494E-2</v>
      </c>
    </row>
    <row r="26" spans="2:3" ht="13.15">
      <c r="B26" s="8" t="str">
        <f>Calculation_PRIM_wastage_rates!B133</f>
        <v>65 plus</v>
      </c>
      <c r="C26" s="158">
        <f>Calculation_PRIM_wastage_rates!G133</f>
        <v>1.7668918397036694E-2</v>
      </c>
    </row>
    <row r="27" spans="2:3" ht="13.15">
      <c r="B27" s="8" t="str">
        <f>Calculation_PRIM_wastage_rates!B134</f>
        <v>Total</v>
      </c>
      <c r="C27" s="158">
        <f>Calculation_PRIM_wastage_rates!G134</f>
        <v>9.4914067429644228E-2</v>
      </c>
    </row>
    <row r="29" spans="2:3" ht="13.15">
      <c r="B29" s="74" t="str">
        <f>Calculation_PRIM_wastage_rates!B136</f>
        <v>FEMALE weighted wastage rates</v>
      </c>
    </row>
    <row r="31" spans="2:3" ht="13.15">
      <c r="B31" s="8" t="str">
        <f>Calculation_PRIM_wastage_rates!B138</f>
        <v>Age group</v>
      </c>
      <c r="C31" s="8" t="str">
        <f>Calculation_PRIM_wastage_rates!G138</f>
        <v>Total</v>
      </c>
    </row>
    <row r="32" spans="2:3" ht="13.15">
      <c r="B32" s="8" t="str">
        <f>Calculation_PRIM_wastage_rates!B140</f>
        <v>20-24</v>
      </c>
      <c r="C32" s="158">
        <f>Calculation_PRIM_wastage_rates!G140</f>
        <v>0.11081795920403568</v>
      </c>
    </row>
    <row r="33" spans="2:9" ht="13.15">
      <c r="B33" s="8" t="str">
        <f>Calculation_PRIM_wastage_rates!B141</f>
        <v>25-29</v>
      </c>
      <c r="C33" s="158">
        <f>Calculation_PRIM_wastage_rates!G141</f>
        <v>9.7517020249980213E-2</v>
      </c>
    </row>
    <row r="34" spans="2:9" ht="13.15">
      <c r="B34" s="8" t="str">
        <f>Calculation_PRIM_wastage_rates!B142</f>
        <v>30-34</v>
      </c>
      <c r="C34" s="158">
        <f>Calculation_PRIM_wastage_rates!G142</f>
        <v>8.5648942349535934E-2</v>
      </c>
    </row>
    <row r="35" spans="2:9" ht="13.15">
      <c r="B35" s="8" t="str">
        <f>Calculation_PRIM_wastage_rates!B143</f>
        <v>35-39</v>
      </c>
      <c r="C35" s="158">
        <f>Calculation_PRIM_wastage_rates!G143</f>
        <v>8.0784393875897656E-2</v>
      </c>
    </row>
    <row r="36" spans="2:9" ht="13.15">
      <c r="B36" s="8" t="str">
        <f>Calculation_PRIM_wastage_rates!B144</f>
        <v>40-44</v>
      </c>
      <c r="C36" s="158">
        <f>Calculation_PRIM_wastage_rates!G144</f>
        <v>7.7220124796267275E-2</v>
      </c>
    </row>
    <row r="37" spans="2:9" ht="13.15">
      <c r="B37" s="8" t="str">
        <f>Calculation_PRIM_wastage_rates!B145</f>
        <v>45-49</v>
      </c>
      <c r="C37" s="158">
        <f>Calculation_PRIM_wastage_rates!G145</f>
        <v>8.2914221876800726E-2</v>
      </c>
    </row>
    <row r="38" spans="2:9" ht="13.15">
      <c r="B38" s="8" t="str">
        <f>Calculation_PRIM_wastage_rates!B146</f>
        <v>50-54</v>
      </c>
      <c r="C38" s="158">
        <f>Calculation_PRIM_wastage_rates!G146</f>
        <v>8.4883984504643739E-2</v>
      </c>
    </row>
    <row r="39" spans="2:9" ht="13.15">
      <c r="B39" s="8" t="str">
        <f>Calculation_PRIM_wastage_rates!B147</f>
        <v>55-59</v>
      </c>
      <c r="C39" s="158">
        <f>Calculation_PRIM_wastage_rates!G147</f>
        <v>5.532798050415029E-2</v>
      </c>
    </row>
    <row r="40" spans="2:9" ht="13.15">
      <c r="B40" s="8" t="str">
        <f>Calculation_PRIM_wastage_rates!B148</f>
        <v>60-64</v>
      </c>
      <c r="C40" s="158">
        <f>Calculation_PRIM_wastage_rates!G148</f>
        <v>2.2871845207092744E-2</v>
      </c>
    </row>
    <row r="41" spans="2:9" ht="13.15">
      <c r="B41" s="8" t="str">
        <f>Calculation_PRIM_wastage_rates!B149</f>
        <v>65 plus</v>
      </c>
      <c r="C41" s="158">
        <f>Calculation_PRIM_wastage_rates!G149</f>
        <v>2.2531019516217589E-2</v>
      </c>
    </row>
    <row r="42" spans="2:9" ht="13.15">
      <c r="B42" s="8" t="str">
        <f>Calculation_PRIM_wastage_rates!B150</f>
        <v>Total</v>
      </c>
      <c r="C42" s="158">
        <f>Calculation_PRIM_wastage_rates!G150</f>
        <v>8.3792136079004209E-2</v>
      </c>
    </row>
    <row r="44" spans="2:9" ht="17.649999999999999">
      <c r="B44" s="37" t="s">
        <v>617</v>
      </c>
    </row>
    <row r="46" spans="2:9" ht="13.15">
      <c r="B46" s="8"/>
      <c r="C46" s="8" t="str">
        <f>RAW_DATA_INPUTS!C197</f>
        <v>2017/18</v>
      </c>
      <c r="D46" s="8" t="str">
        <f>RAW_DATA_INPUTS!D197</f>
        <v>2018/19</v>
      </c>
      <c r="E46" s="8" t="str">
        <f>RAW_DATA_INPUTS!E197</f>
        <v>2019/20</v>
      </c>
      <c r="F46" s="8" t="str">
        <f>RAW_DATA_INPUTS!F197</f>
        <v>2020/21</v>
      </c>
      <c r="G46" s="8" t="str">
        <f>RAW_DATA_INPUTS!G197</f>
        <v>2021/22</v>
      </c>
      <c r="H46" s="8" t="str">
        <f>RAW_DATA_INPUTS!H197</f>
        <v>2022/23</v>
      </c>
      <c r="I46" s="8" t="str">
        <f>RAW_DATA_INPUTS!I197</f>
        <v>2023/24</v>
      </c>
    </row>
    <row r="47" spans="2:9" ht="13.15">
      <c r="B47" s="8" t="str">
        <f>Data_selected_by_user_testing!C16</f>
        <v>Male scalar selected</v>
      </c>
      <c r="C47" s="250">
        <f>Data_selected_by_user_testing!D16</f>
        <v>1</v>
      </c>
      <c r="D47" s="250">
        <f>Data_selected_by_user_testing!E16</f>
        <v>1.019971966</v>
      </c>
      <c r="E47" s="250">
        <f>Data_selected_by_user_testing!F16</f>
        <v>1.016682444</v>
      </c>
      <c r="F47" s="250">
        <f>Data_selected_by_user_testing!G16</f>
        <v>1.052373631</v>
      </c>
      <c r="G47" s="250">
        <f>Data_selected_by_user_testing!H16</f>
        <v>1.060388334</v>
      </c>
      <c r="H47" s="250">
        <f>Data_selected_by_user_testing!I16</f>
        <v>1.1057164509999999</v>
      </c>
      <c r="I47" s="1168">
        <f>Data_selected_by_user_testing!J16</f>
        <v>1.1057164509999999</v>
      </c>
    </row>
    <row r="48" spans="2:9" ht="13.15">
      <c r="B48" s="8" t="str">
        <f>Data_selected_by_user_testing!C17</f>
        <v>Female scalar selected</v>
      </c>
      <c r="C48" s="250">
        <f>Data_selected_by_user_testing!D17</f>
        <v>1</v>
      </c>
      <c r="D48" s="250">
        <f>Data_selected_by_user_testing!E17</f>
        <v>1.0138842299999999</v>
      </c>
      <c r="E48" s="250">
        <f>Data_selected_by_user_testing!F17</f>
        <v>1.021644593</v>
      </c>
      <c r="F48" s="250">
        <f>Data_selected_by_user_testing!G17</f>
        <v>1.030640703</v>
      </c>
      <c r="G48" s="250">
        <f>Data_selected_by_user_testing!H17</f>
        <v>1.035470941</v>
      </c>
      <c r="H48" s="250">
        <f>Data_selected_by_user_testing!I17</f>
        <v>1.039368641</v>
      </c>
      <c r="I48" s="1168">
        <f>Data_selected_by_user_testing!J17</f>
        <v>1.039368641</v>
      </c>
    </row>
    <row r="50" spans="2:15" ht="17.649999999999999">
      <c r="B50" s="37" t="s">
        <v>155</v>
      </c>
    </row>
    <row r="52" spans="2:15" ht="13.15">
      <c r="B52" s="74" t="s">
        <v>156</v>
      </c>
      <c r="C52" s="74"/>
      <c r="D52" s="251" t="s">
        <v>1662</v>
      </c>
    </row>
    <row r="53" spans="2:15" ht="13.15">
      <c r="B53" s="74"/>
      <c r="C53" s="74"/>
    </row>
    <row r="54" spans="2:15" ht="13.15">
      <c r="B54" s="8" t="str">
        <f t="shared" ref="B54:B65" si="0">B16</f>
        <v>Age group</v>
      </c>
      <c r="C54" s="8" t="str">
        <f>C46</f>
        <v>2017/18</v>
      </c>
      <c r="D54" s="8" t="str">
        <f t="shared" ref="D54:H54" si="1">D46</f>
        <v>2018/19</v>
      </c>
      <c r="E54" s="8" t="str">
        <f t="shared" si="1"/>
        <v>2019/20</v>
      </c>
      <c r="F54" s="8" t="str">
        <f t="shared" si="1"/>
        <v>2020/21</v>
      </c>
      <c r="G54" s="8" t="str">
        <f t="shared" si="1"/>
        <v>2021/22</v>
      </c>
      <c r="H54" s="8" t="str">
        <f t="shared" si="1"/>
        <v>2022/23</v>
      </c>
      <c r="I54" s="1165" t="s">
        <v>153</v>
      </c>
      <c r="J54" s="1165" t="s">
        <v>182</v>
      </c>
      <c r="K54" s="1165" t="s">
        <v>183</v>
      </c>
      <c r="L54" s="1165" t="s">
        <v>184</v>
      </c>
      <c r="M54" s="1165" t="s">
        <v>1087</v>
      </c>
      <c r="N54" s="1165" t="s">
        <v>1402</v>
      </c>
      <c r="O54" s="1165" t="s">
        <v>1508</v>
      </c>
    </row>
    <row r="55" spans="2:15" ht="13.15">
      <c r="B55" s="8" t="str">
        <f t="shared" si="0"/>
        <v>20-24</v>
      </c>
      <c r="C55" s="159">
        <f>C$47*$C17</f>
        <v>0.13445287111176402</v>
      </c>
      <c r="D55" s="159">
        <f t="shared" ref="D55:I55" si="2">D$47*$C17</f>
        <v>0.13713815928221054</v>
      </c>
      <c r="E55" s="159">
        <f t="shared" si="2"/>
        <v>0.13669587360472524</v>
      </c>
      <c r="F55" s="159">
        <f t="shared" si="2"/>
        <v>0.14149465617026211</v>
      </c>
      <c r="G55" s="159">
        <f t="shared" si="2"/>
        <v>0.14257225599972018</v>
      </c>
      <c r="H55" s="159">
        <f t="shared" si="2"/>
        <v>0.14866675147246011</v>
      </c>
      <c r="I55" s="178">
        <f t="shared" si="2"/>
        <v>0.14866675147246011</v>
      </c>
      <c r="J55" s="178">
        <f>I55</f>
        <v>0.14866675147246011</v>
      </c>
      <c r="K55" s="178">
        <f t="shared" ref="K55:O65" si="3">J55</f>
        <v>0.14866675147246011</v>
      </c>
      <c r="L55" s="178">
        <f t="shared" si="3"/>
        <v>0.14866675147246011</v>
      </c>
      <c r="M55" s="178">
        <f t="shared" si="3"/>
        <v>0.14866675147246011</v>
      </c>
      <c r="N55" s="178">
        <f t="shared" si="3"/>
        <v>0.14866675147246011</v>
      </c>
      <c r="O55" s="178">
        <f t="shared" si="3"/>
        <v>0.14866675147246011</v>
      </c>
    </row>
    <row r="56" spans="2:15" ht="13.15">
      <c r="B56" s="8" t="str">
        <f t="shared" si="0"/>
        <v>25-29</v>
      </c>
      <c r="C56" s="159">
        <f t="shared" ref="C56:I56" si="4">C$47*$C18</f>
        <v>0.11921337261314562</v>
      </c>
      <c r="D56" s="159">
        <f t="shared" si="4"/>
        <v>0.12159429803772069</v>
      </c>
      <c r="E56" s="159">
        <f t="shared" si="4"/>
        <v>0.12120214302581554</v>
      </c>
      <c r="F56" s="159">
        <f t="shared" si="4"/>
        <v>0.12545700980065203</v>
      </c>
      <c r="G56" s="159">
        <f t="shared" si="4"/>
        <v>0.12641246957577471</v>
      </c>
      <c r="H56" s="159">
        <f t="shared" si="4"/>
        <v>0.13181618727754796</v>
      </c>
      <c r="I56" s="178">
        <f t="shared" si="4"/>
        <v>0.13181618727754796</v>
      </c>
      <c r="J56" s="178">
        <f t="shared" ref="J56:J65" si="5">I56</f>
        <v>0.13181618727754796</v>
      </c>
      <c r="K56" s="178">
        <f t="shared" si="3"/>
        <v>0.13181618727754796</v>
      </c>
      <c r="L56" s="178">
        <f t="shared" si="3"/>
        <v>0.13181618727754796</v>
      </c>
      <c r="M56" s="178">
        <f t="shared" si="3"/>
        <v>0.13181618727754796</v>
      </c>
      <c r="N56" s="178">
        <f t="shared" si="3"/>
        <v>0.13181618727754796</v>
      </c>
      <c r="O56" s="178">
        <f t="shared" si="3"/>
        <v>0.13181618727754796</v>
      </c>
    </row>
    <row r="57" spans="2:15" ht="13.15">
      <c r="B57" s="8" t="str">
        <f t="shared" si="0"/>
        <v>30-34</v>
      </c>
      <c r="C57" s="159">
        <f t="shared" ref="C57:I57" si="6">C$47*$C19</f>
        <v>9.4605956684995135E-2</v>
      </c>
      <c r="D57" s="159">
        <f t="shared" si="6"/>
        <v>9.6495423635305333E-2</v>
      </c>
      <c r="E57" s="159">
        <f t="shared" si="6"/>
        <v>9.6184215259458986E-2</v>
      </c>
      <c r="F57" s="159">
        <f t="shared" si="6"/>
        <v>9.9560814150817051E-2</v>
      </c>
      <c r="G57" s="159">
        <f t="shared" si="6"/>
        <v>0.10031905279567815</v>
      </c>
      <c r="H57" s="159">
        <f t="shared" si="6"/>
        <v>0.10460736266919254</v>
      </c>
      <c r="I57" s="178">
        <f t="shared" si="6"/>
        <v>0.10460736266919254</v>
      </c>
      <c r="J57" s="178">
        <f t="shared" si="5"/>
        <v>0.10460736266919254</v>
      </c>
      <c r="K57" s="178">
        <f t="shared" si="3"/>
        <v>0.10460736266919254</v>
      </c>
      <c r="L57" s="178">
        <f t="shared" si="3"/>
        <v>0.10460736266919254</v>
      </c>
      <c r="M57" s="178">
        <f t="shared" si="3"/>
        <v>0.10460736266919254</v>
      </c>
      <c r="N57" s="178">
        <f t="shared" si="3"/>
        <v>0.10460736266919254</v>
      </c>
      <c r="O57" s="178">
        <f t="shared" si="3"/>
        <v>0.10460736266919254</v>
      </c>
    </row>
    <row r="58" spans="2:15" ht="13.15" customHeight="1">
      <c r="B58" s="8" t="str">
        <f t="shared" si="0"/>
        <v>35-39</v>
      </c>
      <c r="C58" s="159">
        <f t="shared" ref="C58:I58" si="7">C$47*$C20</f>
        <v>8.303415431609712E-2</v>
      </c>
      <c r="D58" s="159">
        <f t="shared" si="7"/>
        <v>8.4692509622936965E-2</v>
      </c>
      <c r="E58" s="159">
        <f t="shared" si="7"/>
        <v>8.4419366945562763E-2</v>
      </c>
      <c r="F58" s="159">
        <f t="shared" si="7"/>
        <v>8.7382954474645447E-2</v>
      </c>
      <c r="G58" s="159">
        <f t="shared" si="7"/>
        <v>8.8048448560345133E-2</v>
      </c>
      <c r="H58" s="159">
        <f t="shared" si="7"/>
        <v>9.1812230422181229E-2</v>
      </c>
      <c r="I58" s="178">
        <f t="shared" si="7"/>
        <v>9.1812230422181229E-2</v>
      </c>
      <c r="J58" s="178">
        <f t="shared" si="5"/>
        <v>9.1812230422181229E-2</v>
      </c>
      <c r="K58" s="178">
        <f t="shared" si="3"/>
        <v>9.1812230422181229E-2</v>
      </c>
      <c r="L58" s="178">
        <f t="shared" si="3"/>
        <v>9.1812230422181229E-2</v>
      </c>
      <c r="M58" s="178">
        <f t="shared" si="3"/>
        <v>9.1812230422181229E-2</v>
      </c>
      <c r="N58" s="178">
        <f t="shared" si="3"/>
        <v>9.1812230422181229E-2</v>
      </c>
      <c r="O58" s="178">
        <f t="shared" si="3"/>
        <v>9.1812230422181229E-2</v>
      </c>
    </row>
    <row r="59" spans="2:15" ht="13.15">
      <c r="B59" s="8" t="str">
        <f t="shared" si="0"/>
        <v>40-44</v>
      </c>
      <c r="C59" s="159">
        <f t="shared" ref="C59:I59" si="8">C$47*$C21</f>
        <v>8.3781590448747445E-2</v>
      </c>
      <c r="D59" s="159">
        <f t="shared" si="8"/>
        <v>8.5454873524615754E-2</v>
      </c>
      <c r="E59" s="159">
        <f t="shared" si="8"/>
        <v>8.5179272139639606E-2</v>
      </c>
      <c r="F59" s="159">
        <f t="shared" si="8"/>
        <v>8.8169536551503266E-2</v>
      </c>
      <c r="G59" s="159">
        <f t="shared" si="8"/>
        <v>8.8841021115817612E-2</v>
      </c>
      <c r="H59" s="159">
        <f t="shared" si="8"/>
        <v>9.2638682850124512E-2</v>
      </c>
      <c r="I59" s="178">
        <f t="shared" si="8"/>
        <v>9.2638682850124512E-2</v>
      </c>
      <c r="J59" s="178">
        <f t="shared" si="5"/>
        <v>9.2638682850124512E-2</v>
      </c>
      <c r="K59" s="178">
        <f t="shared" si="3"/>
        <v>9.2638682850124512E-2</v>
      </c>
      <c r="L59" s="178">
        <f t="shared" si="3"/>
        <v>9.2638682850124512E-2</v>
      </c>
      <c r="M59" s="178">
        <f t="shared" si="3"/>
        <v>9.2638682850124512E-2</v>
      </c>
      <c r="N59" s="178">
        <f t="shared" si="3"/>
        <v>9.2638682850124512E-2</v>
      </c>
      <c r="O59" s="178">
        <f t="shared" si="3"/>
        <v>9.2638682850124512E-2</v>
      </c>
    </row>
    <row r="60" spans="2:15" ht="13.15">
      <c r="B60" s="8" t="str">
        <f t="shared" si="0"/>
        <v>45-49</v>
      </c>
      <c r="C60" s="159">
        <f t="shared" ref="C60:I60" si="9">C$47*$C22</f>
        <v>8.7748424357746921E-2</v>
      </c>
      <c r="D60" s="159">
        <f t="shared" si="9"/>
        <v>8.9500932905573413E-2</v>
      </c>
      <c r="E60" s="159">
        <f t="shared" si="9"/>
        <v>8.9212282533183265E-2</v>
      </c>
      <c r="F60" s="159">
        <f t="shared" si="9"/>
        <v>9.2344127955890976E-2</v>
      </c>
      <c r="G60" s="159">
        <f t="shared" si="9"/>
        <v>9.3047405515836276E-2</v>
      </c>
      <c r="H60" s="159">
        <f t="shared" si="9"/>
        <v>9.7024876361689869E-2</v>
      </c>
      <c r="I60" s="178">
        <f t="shared" si="9"/>
        <v>9.7024876361689869E-2</v>
      </c>
      <c r="J60" s="178">
        <f t="shared" si="5"/>
        <v>9.7024876361689869E-2</v>
      </c>
      <c r="K60" s="178">
        <f t="shared" si="3"/>
        <v>9.7024876361689869E-2</v>
      </c>
      <c r="L60" s="178">
        <f t="shared" si="3"/>
        <v>9.7024876361689869E-2</v>
      </c>
      <c r="M60" s="178">
        <f t="shared" si="3"/>
        <v>9.7024876361689869E-2</v>
      </c>
      <c r="N60" s="178">
        <f t="shared" si="3"/>
        <v>9.7024876361689869E-2</v>
      </c>
      <c r="O60" s="178">
        <f t="shared" si="3"/>
        <v>9.7024876361689869E-2</v>
      </c>
    </row>
    <row r="61" spans="2:15" ht="13.15">
      <c r="B61" s="8" t="str">
        <f t="shared" si="0"/>
        <v>50-54</v>
      </c>
      <c r="C61" s="159">
        <f t="shared" ref="C61:I61" si="10">C$47*$C23</f>
        <v>9.4899963559398337E-2</v>
      </c>
      <c r="D61" s="159">
        <f t="shared" si="10"/>
        <v>9.6795302405007874E-2</v>
      </c>
      <c r="E61" s="159">
        <f t="shared" si="10"/>
        <v>9.6483126887080037E-2</v>
      </c>
      <c r="F61" s="159">
        <f t="shared" si="10"/>
        <v>9.9870219232771715E-2</v>
      </c>
      <c r="G61" s="159">
        <f t="shared" si="10"/>
        <v>0.10063081425541111</v>
      </c>
      <c r="H61" s="159">
        <f t="shared" si="10"/>
        <v>0.10493245090692725</v>
      </c>
      <c r="I61" s="178">
        <f t="shared" si="10"/>
        <v>0.10493245090692725</v>
      </c>
      <c r="J61" s="178">
        <f t="shared" si="5"/>
        <v>0.10493245090692725</v>
      </c>
      <c r="K61" s="178">
        <f t="shared" si="3"/>
        <v>0.10493245090692725</v>
      </c>
      <c r="L61" s="178">
        <f t="shared" si="3"/>
        <v>0.10493245090692725</v>
      </c>
      <c r="M61" s="178">
        <f t="shared" si="3"/>
        <v>0.10493245090692725</v>
      </c>
      <c r="N61" s="178">
        <f t="shared" si="3"/>
        <v>0.10493245090692725</v>
      </c>
      <c r="O61" s="178">
        <f t="shared" si="3"/>
        <v>0.10493245090692725</v>
      </c>
    </row>
    <row r="62" spans="2:15" ht="13.15">
      <c r="B62" s="8" t="str">
        <f t="shared" si="0"/>
        <v>55-59</v>
      </c>
      <c r="C62" s="159">
        <f t="shared" ref="C62:I62" si="11">C$47*$C24</f>
        <v>6.0510051643529045E-2</v>
      </c>
      <c r="D62" s="159">
        <f t="shared" si="11"/>
        <v>6.1718556337611849E-2</v>
      </c>
      <c r="E62" s="159">
        <f t="shared" si="11"/>
        <v>6.1519507191509323E-2</v>
      </c>
      <c r="F62" s="159">
        <f t="shared" si="11"/>
        <v>6.367918276009818E-2</v>
      </c>
      <c r="G62" s="159">
        <f t="shared" si="11"/>
        <v>6.4164152852535725E-2</v>
      </c>
      <c r="H62" s="159">
        <f t="shared" si="11"/>
        <v>6.6906959553109643E-2</v>
      </c>
      <c r="I62" s="178">
        <f t="shared" si="11"/>
        <v>6.6906959553109643E-2</v>
      </c>
      <c r="J62" s="178">
        <f t="shared" si="5"/>
        <v>6.6906959553109643E-2</v>
      </c>
      <c r="K62" s="178">
        <f t="shared" si="3"/>
        <v>6.6906959553109643E-2</v>
      </c>
      <c r="L62" s="178">
        <f t="shared" si="3"/>
        <v>6.6906959553109643E-2</v>
      </c>
      <c r="M62" s="178">
        <f t="shared" si="3"/>
        <v>6.6906959553109643E-2</v>
      </c>
      <c r="N62" s="178">
        <f t="shared" si="3"/>
        <v>6.6906959553109643E-2</v>
      </c>
      <c r="O62" s="178">
        <f t="shared" si="3"/>
        <v>6.6906959553109643E-2</v>
      </c>
    </row>
    <row r="63" spans="2:15" ht="13.15">
      <c r="B63" s="8" t="str">
        <f t="shared" si="0"/>
        <v>60-64</v>
      </c>
      <c r="C63" s="159">
        <f t="shared" ref="C63:I63" si="12">C$47*$C25</f>
        <v>3.397702260906494E-2</v>
      </c>
      <c r="D63" s="159">
        <f t="shared" si="12"/>
        <v>3.4655610549394415E-2</v>
      </c>
      <c r="E63" s="159">
        <f t="shared" si="12"/>
        <v>3.4543842386027396E-2</v>
      </c>
      <c r="F63" s="159">
        <f t="shared" si="12"/>
        <v>3.5756522653670762E-2</v>
      </c>
      <c r="G63" s="159">
        <f t="shared" si="12"/>
        <v>3.6028838398706707E-2</v>
      </c>
      <c r="H63" s="159">
        <f t="shared" si="12"/>
        <v>3.756895285484204E-2</v>
      </c>
      <c r="I63" s="178">
        <f t="shared" si="12"/>
        <v>3.756895285484204E-2</v>
      </c>
      <c r="J63" s="178">
        <f t="shared" si="5"/>
        <v>3.756895285484204E-2</v>
      </c>
      <c r="K63" s="178">
        <f t="shared" si="3"/>
        <v>3.756895285484204E-2</v>
      </c>
      <c r="L63" s="178">
        <f t="shared" si="3"/>
        <v>3.756895285484204E-2</v>
      </c>
      <c r="M63" s="178">
        <f t="shared" si="3"/>
        <v>3.756895285484204E-2</v>
      </c>
      <c r="N63" s="178">
        <f t="shared" si="3"/>
        <v>3.756895285484204E-2</v>
      </c>
      <c r="O63" s="178">
        <f t="shared" si="3"/>
        <v>3.756895285484204E-2</v>
      </c>
    </row>
    <row r="64" spans="2:15" ht="13.15">
      <c r="B64" s="8" t="str">
        <f t="shared" si="0"/>
        <v>65 plus</v>
      </c>
      <c r="C64" s="159">
        <f t="shared" ref="C64:I64" si="13">C$47*$C26</f>
        <v>1.7668918397036694E-2</v>
      </c>
      <c r="D64" s="159">
        <f t="shared" si="13"/>
        <v>1.8021801434519084E-2</v>
      </c>
      <c r="E64" s="159">
        <f t="shared" si="13"/>
        <v>1.7963679138735828E-2</v>
      </c>
      <c r="F64" s="159">
        <f t="shared" si="13"/>
        <v>1.8594303809332205E-2</v>
      </c>
      <c r="G64" s="159">
        <f t="shared" si="13"/>
        <v>1.873591494261569E-2</v>
      </c>
      <c r="H64" s="159">
        <f t="shared" si="13"/>
        <v>1.9536813742980021E-2</v>
      </c>
      <c r="I64" s="178">
        <f t="shared" si="13"/>
        <v>1.9536813742980021E-2</v>
      </c>
      <c r="J64" s="178">
        <f t="shared" si="5"/>
        <v>1.9536813742980021E-2</v>
      </c>
      <c r="K64" s="178">
        <f t="shared" si="3"/>
        <v>1.9536813742980021E-2</v>
      </c>
      <c r="L64" s="178">
        <f t="shared" si="3"/>
        <v>1.9536813742980021E-2</v>
      </c>
      <c r="M64" s="178">
        <f t="shared" si="3"/>
        <v>1.9536813742980021E-2</v>
      </c>
      <c r="N64" s="178">
        <f t="shared" si="3"/>
        <v>1.9536813742980021E-2</v>
      </c>
      <c r="O64" s="178">
        <f t="shared" si="3"/>
        <v>1.9536813742980021E-2</v>
      </c>
    </row>
    <row r="65" spans="2:15" ht="13.15">
      <c r="B65" s="8" t="str">
        <f t="shared" si="0"/>
        <v>Total</v>
      </c>
      <c r="C65" s="159">
        <f t="shared" ref="C65:I65" si="14">C$47*$C27</f>
        <v>9.4914067429644228E-2</v>
      </c>
      <c r="D65" s="159">
        <f t="shared" si="14"/>
        <v>9.6809687957270782E-2</v>
      </c>
      <c r="E65" s="159">
        <f t="shared" si="14"/>
        <v>9.6497466044351485E-2</v>
      </c>
      <c r="F65" s="159">
        <f t="shared" si="14"/>
        <v>9.9885061773913542E-2</v>
      </c>
      <c r="G65" s="159">
        <f t="shared" si="14"/>
        <v>0.1006457698348841</v>
      </c>
      <c r="H65" s="159">
        <f t="shared" si="14"/>
        <v>0.1049480457882809</v>
      </c>
      <c r="I65" s="178">
        <f t="shared" si="14"/>
        <v>0.1049480457882809</v>
      </c>
      <c r="J65" s="178">
        <f t="shared" si="5"/>
        <v>0.1049480457882809</v>
      </c>
      <c r="K65" s="178">
        <f t="shared" si="3"/>
        <v>0.1049480457882809</v>
      </c>
      <c r="L65" s="178">
        <f t="shared" si="3"/>
        <v>0.1049480457882809</v>
      </c>
      <c r="M65" s="178">
        <f t="shared" si="3"/>
        <v>0.1049480457882809</v>
      </c>
      <c r="N65" s="178">
        <f t="shared" si="3"/>
        <v>0.1049480457882809</v>
      </c>
      <c r="O65" s="178">
        <f t="shared" si="3"/>
        <v>0.1049480457882809</v>
      </c>
    </row>
    <row r="66" spans="2:15" ht="13.15">
      <c r="B66" s="74"/>
      <c r="C66" s="74"/>
    </row>
    <row r="67" spans="2:15" ht="13.15">
      <c r="B67" s="74" t="s">
        <v>157</v>
      </c>
      <c r="C67" s="74"/>
    </row>
    <row r="68" spans="2:15" ht="13.15">
      <c r="B68" s="74"/>
      <c r="C68" s="74"/>
    </row>
    <row r="69" spans="2:15" ht="13.15">
      <c r="B69" s="137" t="str">
        <f t="shared" ref="B69:B80" si="15">B31</f>
        <v>Age group</v>
      </c>
      <c r="C69" s="137" t="str">
        <f>C54</f>
        <v>2017/18</v>
      </c>
      <c r="D69" s="137" t="str">
        <f t="shared" ref="D69:I69" si="16">D54</f>
        <v>2018/19</v>
      </c>
      <c r="E69" s="137" t="str">
        <f t="shared" si="16"/>
        <v>2019/20</v>
      </c>
      <c r="F69" s="137" t="str">
        <f t="shared" si="16"/>
        <v>2020/21</v>
      </c>
      <c r="G69" s="137" t="str">
        <f t="shared" si="16"/>
        <v>2021/22</v>
      </c>
      <c r="H69" s="137" t="str">
        <f t="shared" si="16"/>
        <v>2022/23</v>
      </c>
      <c r="I69" s="137" t="str">
        <f t="shared" si="16"/>
        <v>2023/24</v>
      </c>
      <c r="J69" s="179" t="str">
        <f>J54</f>
        <v>2024/25</v>
      </c>
      <c r="K69" s="179" t="str">
        <f t="shared" ref="K69:O69" si="17">K54</f>
        <v>2025/26</v>
      </c>
      <c r="L69" s="179" t="str">
        <f t="shared" si="17"/>
        <v>2026/27</v>
      </c>
      <c r="M69" s="179" t="str">
        <f t="shared" si="17"/>
        <v>2027/28</v>
      </c>
      <c r="N69" s="179" t="str">
        <f t="shared" si="17"/>
        <v>2028/29</v>
      </c>
      <c r="O69" s="179" t="str">
        <f t="shared" si="17"/>
        <v>2029/30</v>
      </c>
    </row>
    <row r="70" spans="2:15" ht="13.15">
      <c r="B70" s="137" t="str">
        <f t="shared" si="15"/>
        <v>20-24</v>
      </c>
      <c r="C70" s="160">
        <f>C$48*$C32</f>
        <v>0.11081795920403568</v>
      </c>
      <c r="D70" s="160">
        <f t="shared" ref="D70:I70" si="18">D$48*$C32</f>
        <v>0.11235658123775513</v>
      </c>
      <c r="E70" s="160">
        <f t="shared" si="18"/>
        <v>0.11321656882809764</v>
      </c>
      <c r="F70" s="160">
        <f t="shared" si="18"/>
        <v>0.11421349937907266</v>
      </c>
      <c r="G70" s="160">
        <f t="shared" si="18"/>
        <v>0.11474877649670244</v>
      </c>
      <c r="H70" s="160">
        <f t="shared" si="18"/>
        <v>0.11518071165629201</v>
      </c>
      <c r="I70" s="178">
        <f t="shared" si="18"/>
        <v>0.11518071165629201</v>
      </c>
      <c r="J70" s="178">
        <f>I70</f>
        <v>0.11518071165629201</v>
      </c>
      <c r="K70" s="178">
        <f t="shared" ref="K70:O70" si="19">J70</f>
        <v>0.11518071165629201</v>
      </c>
      <c r="L70" s="178">
        <f t="shared" si="19"/>
        <v>0.11518071165629201</v>
      </c>
      <c r="M70" s="178">
        <f t="shared" si="19"/>
        <v>0.11518071165629201</v>
      </c>
      <c r="N70" s="178">
        <f t="shared" si="19"/>
        <v>0.11518071165629201</v>
      </c>
      <c r="O70" s="178">
        <f t="shared" si="19"/>
        <v>0.11518071165629201</v>
      </c>
    </row>
    <row r="71" spans="2:15" ht="13.15">
      <c r="B71" s="137" t="str">
        <f t="shared" si="15"/>
        <v>25-29</v>
      </c>
      <c r="C71" s="160">
        <f t="shared" ref="C71:I80" si="20">C$48*$C33</f>
        <v>9.7517020249980213E-2</v>
      </c>
      <c r="D71" s="160">
        <f t="shared" si="20"/>
        <v>9.8870968988045593E-2</v>
      </c>
      <c r="E71" s="160">
        <f t="shared" si="20"/>
        <v>9.9627736463863789E-2</v>
      </c>
      <c r="F71" s="160">
        <f t="shared" si="20"/>
        <v>0.10050501030490484</v>
      </c>
      <c r="G71" s="160">
        <f t="shared" si="20"/>
        <v>0.10097604072176307</v>
      </c>
      <c r="H71" s="160">
        <f t="shared" si="20"/>
        <v>0.10135613281159142</v>
      </c>
      <c r="I71" s="178">
        <f t="shared" si="20"/>
        <v>0.10135613281159142</v>
      </c>
      <c r="J71" s="178">
        <f t="shared" ref="J71:J80" si="21">I71</f>
        <v>0.10135613281159142</v>
      </c>
      <c r="K71" s="178">
        <f t="shared" ref="K71:O80" si="22">J71</f>
        <v>0.10135613281159142</v>
      </c>
      <c r="L71" s="178">
        <f t="shared" si="22"/>
        <v>0.10135613281159142</v>
      </c>
      <c r="M71" s="178">
        <f t="shared" si="22"/>
        <v>0.10135613281159142</v>
      </c>
      <c r="N71" s="178">
        <f t="shared" si="22"/>
        <v>0.10135613281159142</v>
      </c>
      <c r="O71" s="178">
        <f t="shared" si="22"/>
        <v>0.10135613281159142</v>
      </c>
    </row>
    <row r="72" spans="2:15" ht="13.15">
      <c r="B72" s="137" t="str">
        <f t="shared" si="15"/>
        <v>30-34</v>
      </c>
      <c r="C72" s="160">
        <f t="shared" si="20"/>
        <v>8.5648942349535934E-2</v>
      </c>
      <c r="D72" s="160">
        <f t="shared" si="20"/>
        <v>8.6838111964373632E-2</v>
      </c>
      <c r="E72" s="160">
        <f t="shared" si="20"/>
        <v>8.7502778847572099E-2</v>
      </c>
      <c r="F72" s="160">
        <f t="shared" si="20"/>
        <v>8.8273286154332192E-2</v>
      </c>
      <c r="G72" s="160">
        <f t="shared" si="20"/>
        <v>8.8686990930328724E-2</v>
      </c>
      <c r="H72" s="160">
        <f t="shared" si="20"/>
        <v>8.9020824812924518E-2</v>
      </c>
      <c r="I72" s="178">
        <f t="shared" si="20"/>
        <v>8.9020824812924518E-2</v>
      </c>
      <c r="J72" s="178">
        <f t="shared" si="21"/>
        <v>8.9020824812924518E-2</v>
      </c>
      <c r="K72" s="178">
        <f t="shared" si="22"/>
        <v>8.9020824812924518E-2</v>
      </c>
      <c r="L72" s="178">
        <f t="shared" si="22"/>
        <v>8.9020824812924518E-2</v>
      </c>
      <c r="M72" s="178">
        <f t="shared" si="22"/>
        <v>8.9020824812924518E-2</v>
      </c>
      <c r="N72" s="178">
        <f t="shared" si="22"/>
        <v>8.9020824812924518E-2</v>
      </c>
      <c r="O72" s="178">
        <f t="shared" si="22"/>
        <v>8.9020824812924518E-2</v>
      </c>
    </row>
    <row r="73" spans="2:15" ht="13.15">
      <c r="B73" s="137" t="str">
        <f t="shared" si="15"/>
        <v>35-39</v>
      </c>
      <c r="C73" s="160">
        <f t="shared" si="20"/>
        <v>8.0784393875897656E-2</v>
      </c>
      <c r="D73" s="160">
        <f t="shared" si="20"/>
        <v>8.1906022980881205E-2</v>
      </c>
      <c r="E73" s="160">
        <f t="shared" si="20"/>
        <v>8.2532939202093147E-2</v>
      </c>
      <c r="F73" s="160">
        <f t="shared" si="20"/>
        <v>8.325968449568405E-2</v>
      </c>
      <c r="G73" s="160">
        <f t="shared" si="20"/>
        <v>8.364989234479038E-2</v>
      </c>
      <c r="H73" s="160">
        <f t="shared" si="20"/>
        <v>8.3964765676800474E-2</v>
      </c>
      <c r="I73" s="178">
        <f t="shared" si="20"/>
        <v>8.3964765676800474E-2</v>
      </c>
      <c r="J73" s="178">
        <f t="shared" si="21"/>
        <v>8.3964765676800474E-2</v>
      </c>
      <c r="K73" s="178">
        <f t="shared" si="22"/>
        <v>8.3964765676800474E-2</v>
      </c>
      <c r="L73" s="178">
        <f t="shared" si="22"/>
        <v>8.3964765676800474E-2</v>
      </c>
      <c r="M73" s="178">
        <f t="shared" si="22"/>
        <v>8.3964765676800474E-2</v>
      </c>
      <c r="N73" s="178">
        <f t="shared" si="22"/>
        <v>8.3964765676800474E-2</v>
      </c>
      <c r="O73" s="178">
        <f t="shared" si="22"/>
        <v>8.3964765676800474E-2</v>
      </c>
    </row>
    <row r="74" spans="2:15" ht="13.15">
      <c r="B74" s="137" t="str">
        <f t="shared" si="15"/>
        <v>40-44</v>
      </c>
      <c r="C74" s="160">
        <f t="shared" si="20"/>
        <v>7.7220124796267275E-2</v>
      </c>
      <c r="D74" s="160">
        <f t="shared" si="20"/>
        <v>7.8292266769567354E-2</v>
      </c>
      <c r="E74" s="160">
        <f t="shared" si="20"/>
        <v>7.8891522968891681E-2</v>
      </c>
      <c r="F74" s="160">
        <f t="shared" si="20"/>
        <v>7.9586203705772629E-2</v>
      </c>
      <c r="G74" s="160">
        <f t="shared" si="20"/>
        <v>7.9959195286928311E-2</v>
      </c>
      <c r="H74" s="160">
        <f t="shared" si="20"/>
        <v>8.0260176167346722E-2</v>
      </c>
      <c r="I74" s="178">
        <f t="shared" si="20"/>
        <v>8.0260176167346722E-2</v>
      </c>
      <c r="J74" s="178">
        <f t="shared" si="21"/>
        <v>8.0260176167346722E-2</v>
      </c>
      <c r="K74" s="178">
        <f t="shared" si="22"/>
        <v>8.0260176167346722E-2</v>
      </c>
      <c r="L74" s="178">
        <f t="shared" si="22"/>
        <v>8.0260176167346722E-2</v>
      </c>
      <c r="M74" s="178">
        <f t="shared" si="22"/>
        <v>8.0260176167346722E-2</v>
      </c>
      <c r="N74" s="178">
        <f t="shared" si="22"/>
        <v>8.0260176167346722E-2</v>
      </c>
      <c r="O74" s="178">
        <f t="shared" si="22"/>
        <v>8.0260176167346722E-2</v>
      </c>
    </row>
    <row r="75" spans="2:15" ht="13.15">
      <c r="B75" s="137" t="str">
        <f t="shared" si="15"/>
        <v>45-49</v>
      </c>
      <c r="C75" s="160">
        <f t="shared" si="20"/>
        <v>8.2914221876800726E-2</v>
      </c>
      <c r="D75" s="160">
        <f t="shared" si="20"/>
        <v>8.4065422003609253E-2</v>
      </c>
      <c r="E75" s="160">
        <f t="shared" si="20"/>
        <v>8.4708866463235777E-2</v>
      </c>
      <c r="F75" s="160">
        <f t="shared" si="20"/>
        <v>8.5454771923803879E-2</v>
      </c>
      <c r="G75" s="160">
        <f t="shared" si="20"/>
        <v>8.5855267349053632E-2</v>
      </c>
      <c r="H75" s="160">
        <f t="shared" si="20"/>
        <v>8.617844211166284E-2</v>
      </c>
      <c r="I75" s="178">
        <f t="shared" si="20"/>
        <v>8.617844211166284E-2</v>
      </c>
      <c r="J75" s="178">
        <f t="shared" si="21"/>
        <v>8.617844211166284E-2</v>
      </c>
      <c r="K75" s="178">
        <f t="shared" si="22"/>
        <v>8.617844211166284E-2</v>
      </c>
      <c r="L75" s="178">
        <f t="shared" si="22"/>
        <v>8.617844211166284E-2</v>
      </c>
      <c r="M75" s="178">
        <f t="shared" si="22"/>
        <v>8.617844211166284E-2</v>
      </c>
      <c r="N75" s="178">
        <f t="shared" si="22"/>
        <v>8.617844211166284E-2</v>
      </c>
      <c r="O75" s="178">
        <f t="shared" si="22"/>
        <v>8.617844211166284E-2</v>
      </c>
    </row>
    <row r="76" spans="2:15" ht="13.15">
      <c r="B76" s="137" t="str">
        <f t="shared" si="15"/>
        <v>50-54</v>
      </c>
      <c r="C76" s="160">
        <f t="shared" si="20"/>
        <v>8.4883984504643739E-2</v>
      </c>
      <c r="D76" s="160">
        <f t="shared" si="20"/>
        <v>8.6062533268822641E-2</v>
      </c>
      <c r="E76" s="160">
        <f t="shared" si="20"/>
        <v>8.6721263801465054E-2</v>
      </c>
      <c r="F76" s="160">
        <f t="shared" si="20"/>
        <v>8.7484889463307125E-2</v>
      </c>
      <c r="G76" s="160">
        <f t="shared" si="20"/>
        <v>8.789489931085287E-2</v>
      </c>
      <c r="H76" s="160">
        <f t="shared" si="20"/>
        <v>8.8225751617256626E-2</v>
      </c>
      <c r="I76" s="178">
        <f t="shared" si="20"/>
        <v>8.8225751617256626E-2</v>
      </c>
      <c r="J76" s="178">
        <f t="shared" si="21"/>
        <v>8.8225751617256626E-2</v>
      </c>
      <c r="K76" s="178">
        <f t="shared" si="22"/>
        <v>8.8225751617256626E-2</v>
      </c>
      <c r="L76" s="178">
        <f t="shared" si="22"/>
        <v>8.8225751617256626E-2</v>
      </c>
      <c r="M76" s="178">
        <f t="shared" si="22"/>
        <v>8.8225751617256626E-2</v>
      </c>
      <c r="N76" s="178">
        <f t="shared" si="22"/>
        <v>8.8225751617256626E-2</v>
      </c>
      <c r="O76" s="178">
        <f t="shared" si="22"/>
        <v>8.8225751617256626E-2</v>
      </c>
    </row>
    <row r="77" spans="2:15" ht="13.15">
      <c r="B77" s="137" t="str">
        <f t="shared" si="15"/>
        <v>55-59</v>
      </c>
      <c r="C77" s="160">
        <f t="shared" si="20"/>
        <v>5.532798050415029E-2</v>
      </c>
      <c r="D77" s="160">
        <f t="shared" si="20"/>
        <v>5.6096166910905423E-2</v>
      </c>
      <c r="E77" s="160">
        <f t="shared" si="20"/>
        <v>5.652553212367456E-2</v>
      </c>
      <c r="F77" s="160">
        <f t="shared" si="20"/>
        <v>5.7023268722367751E-2</v>
      </c>
      <c r="G77" s="160">
        <f t="shared" si="20"/>
        <v>5.729051603626216E-2</v>
      </c>
      <c r="H77" s="160">
        <f t="shared" si="20"/>
        <v>5.7506167905873186E-2</v>
      </c>
      <c r="I77" s="178">
        <f t="shared" si="20"/>
        <v>5.7506167905873186E-2</v>
      </c>
      <c r="J77" s="178">
        <f t="shared" si="21"/>
        <v>5.7506167905873186E-2</v>
      </c>
      <c r="K77" s="178">
        <f t="shared" si="22"/>
        <v>5.7506167905873186E-2</v>
      </c>
      <c r="L77" s="178">
        <f t="shared" si="22"/>
        <v>5.7506167905873186E-2</v>
      </c>
      <c r="M77" s="178">
        <f t="shared" si="22"/>
        <v>5.7506167905873186E-2</v>
      </c>
      <c r="N77" s="178">
        <f t="shared" si="22"/>
        <v>5.7506167905873186E-2</v>
      </c>
      <c r="O77" s="178">
        <f t="shared" si="22"/>
        <v>5.7506167905873186E-2</v>
      </c>
    </row>
    <row r="78" spans="2:15" ht="13.15">
      <c r="B78" s="137" t="str">
        <f t="shared" si="15"/>
        <v>60-64</v>
      </c>
      <c r="C78" s="160">
        <f t="shared" si="20"/>
        <v>2.2871845207092744E-2</v>
      </c>
      <c r="D78" s="160">
        <f t="shared" si="20"/>
        <v>2.3189403166472417E-2</v>
      </c>
      <c r="E78" s="160">
        <f t="shared" si="20"/>
        <v>2.3366896987759268E-2</v>
      </c>
      <c r="F78" s="160">
        <f t="shared" si="20"/>
        <v>2.3572654623145246E-2</v>
      </c>
      <c r="G78" s="160">
        <f t="shared" si="20"/>
        <v>2.3683131078994665E-2</v>
      </c>
      <c r="H78" s="160">
        <f t="shared" si="20"/>
        <v>2.377227867005835E-2</v>
      </c>
      <c r="I78" s="178">
        <f t="shared" si="20"/>
        <v>2.377227867005835E-2</v>
      </c>
      <c r="J78" s="178">
        <f t="shared" si="21"/>
        <v>2.377227867005835E-2</v>
      </c>
      <c r="K78" s="178">
        <f t="shared" si="22"/>
        <v>2.377227867005835E-2</v>
      </c>
      <c r="L78" s="178">
        <f t="shared" si="22"/>
        <v>2.377227867005835E-2</v>
      </c>
      <c r="M78" s="178">
        <f t="shared" si="22"/>
        <v>2.377227867005835E-2</v>
      </c>
      <c r="N78" s="178">
        <f t="shared" si="22"/>
        <v>2.377227867005835E-2</v>
      </c>
      <c r="O78" s="178">
        <f t="shared" si="22"/>
        <v>2.377227867005835E-2</v>
      </c>
    </row>
    <row r="79" spans="2:15" ht="13.15">
      <c r="B79" s="137" t="str">
        <f t="shared" si="15"/>
        <v>65 plus</v>
      </c>
      <c r="C79" s="160">
        <f t="shared" si="20"/>
        <v>2.2531019516217589E-2</v>
      </c>
      <c r="D79" s="160">
        <f t="shared" si="20"/>
        <v>2.2843845373315241E-2</v>
      </c>
      <c r="E79" s="160">
        <f t="shared" si="20"/>
        <v>2.3018694263521176E-2</v>
      </c>
      <c r="F79" s="160">
        <f t="shared" si="20"/>
        <v>2.3221385793501217E-2</v>
      </c>
      <c r="G79" s="160">
        <f t="shared" si="20"/>
        <v>2.3330215980147194E-2</v>
      </c>
      <c r="H79" s="160">
        <f t="shared" si="20"/>
        <v>2.3418035134915555E-2</v>
      </c>
      <c r="I79" s="178">
        <f t="shared" si="20"/>
        <v>2.3418035134915555E-2</v>
      </c>
      <c r="J79" s="178">
        <f t="shared" si="21"/>
        <v>2.3418035134915555E-2</v>
      </c>
      <c r="K79" s="178">
        <f t="shared" si="22"/>
        <v>2.3418035134915555E-2</v>
      </c>
      <c r="L79" s="178">
        <f t="shared" si="22"/>
        <v>2.3418035134915555E-2</v>
      </c>
      <c r="M79" s="178">
        <f t="shared" si="22"/>
        <v>2.3418035134915555E-2</v>
      </c>
      <c r="N79" s="178">
        <f t="shared" si="22"/>
        <v>2.3418035134915555E-2</v>
      </c>
      <c r="O79" s="178">
        <f t="shared" si="22"/>
        <v>2.3418035134915555E-2</v>
      </c>
    </row>
    <row r="80" spans="2:15" ht="13.15">
      <c r="B80" s="137" t="str">
        <f t="shared" si="15"/>
        <v>Total</v>
      </c>
      <c r="C80" s="160">
        <f t="shared" si="20"/>
        <v>8.3792136079004209E-2</v>
      </c>
      <c r="D80" s="160">
        <f t="shared" si="20"/>
        <v>8.4955525368516402E-2</v>
      </c>
      <c r="E80" s="160">
        <f t="shared" si="20"/>
        <v>8.5605782761034865E-2</v>
      </c>
      <c r="F80" s="160">
        <f t="shared" si="20"/>
        <v>8.6359586034336563E-2</v>
      </c>
      <c r="G80" s="160">
        <f t="shared" si="20"/>
        <v>8.6764321994126536E-2</v>
      </c>
      <c r="H80" s="160">
        <f t="shared" si="20"/>
        <v>8.7090918602921674E-2</v>
      </c>
      <c r="I80" s="178">
        <f t="shared" si="20"/>
        <v>8.7090918602921674E-2</v>
      </c>
      <c r="J80" s="178">
        <f t="shared" si="21"/>
        <v>8.7090918602921674E-2</v>
      </c>
      <c r="K80" s="178">
        <f t="shared" si="22"/>
        <v>8.7090918602921674E-2</v>
      </c>
      <c r="L80" s="178">
        <f t="shared" si="22"/>
        <v>8.7090918602921674E-2</v>
      </c>
      <c r="M80" s="178">
        <f t="shared" si="22"/>
        <v>8.7090918602921674E-2</v>
      </c>
      <c r="N80" s="178">
        <f t="shared" si="22"/>
        <v>8.7090918602921674E-2</v>
      </c>
      <c r="O80" s="178">
        <f t="shared" si="22"/>
        <v>8.7090918602921674E-2</v>
      </c>
    </row>
    <row r="83" spans="5:6">
      <c r="E83" s="426"/>
      <c r="F83" s="426"/>
    </row>
    <row r="84" spans="5:6">
      <c r="E84" s="426"/>
      <c r="F84" s="426"/>
    </row>
    <row r="85" spans="5:6">
      <c r="E85" s="426"/>
      <c r="F85" s="426"/>
    </row>
    <row r="86" spans="5:6">
      <c r="E86" s="426"/>
      <c r="F86" s="426"/>
    </row>
    <row r="87" spans="5:6">
      <c r="E87" s="426"/>
      <c r="F87" s="426"/>
    </row>
    <row r="88" spans="5:6">
      <c r="E88" s="426"/>
      <c r="F88" s="426"/>
    </row>
    <row r="89" spans="5:6">
      <c r="E89" s="426"/>
      <c r="F89" s="426"/>
    </row>
    <row r="90" spans="5:6">
      <c r="E90" s="426"/>
      <c r="F90" s="426"/>
    </row>
    <row r="91" spans="5:6">
      <c r="E91" s="426"/>
      <c r="F91" s="426"/>
    </row>
    <row r="92" spans="5:6">
      <c r="E92" s="426"/>
      <c r="F92" s="426"/>
    </row>
    <row r="93" spans="5:6">
      <c r="E93" s="426"/>
      <c r="F93" s="426"/>
    </row>
  </sheetData>
  <hyperlinks>
    <hyperlink ref="A2" location="'Title_&amp;_Contents'!A1" display="Contents"/>
    <hyperlink ref="B2" location="Map_of_sheets!A1" display="Map of shee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O80"/>
  <sheetViews>
    <sheetView showGridLines="0" zoomScale="90" zoomScaleNormal="90" workbookViewId="0"/>
  </sheetViews>
  <sheetFormatPr defaultRowHeight="12.75"/>
  <cols>
    <col min="2" max="2" width="25.73046875" customWidth="1"/>
    <col min="3" max="17" width="12.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5" customFormat="1">
      <c r="A4" s="56" t="s">
        <v>26</v>
      </c>
      <c r="B4" s="56"/>
    </row>
    <row r="5" spans="1:15" s="45" customFormat="1" ht="13.15">
      <c r="A5" s="58" t="s">
        <v>618</v>
      </c>
      <c r="B5" s="58"/>
      <c r="C5" s="58"/>
      <c r="D5" s="58"/>
      <c r="E5" s="58"/>
      <c r="F5" s="58"/>
      <c r="G5" s="58"/>
      <c r="H5" s="58"/>
      <c r="I5" s="58"/>
      <c r="J5" s="58"/>
      <c r="K5" s="58"/>
      <c r="L5" s="58"/>
      <c r="M5" s="58"/>
      <c r="N5" s="58"/>
      <c r="O5" s="58"/>
    </row>
    <row r="6" spans="1:15" s="44" customFormat="1">
      <c r="A6" s="54" t="s">
        <v>1287</v>
      </c>
      <c r="B6" s="59"/>
      <c r="C6" s="43"/>
      <c r="D6" s="43"/>
      <c r="E6" s="43"/>
      <c r="F6" s="43"/>
      <c r="G6" s="43"/>
      <c r="H6" s="43"/>
      <c r="I6" s="43"/>
    </row>
    <row r="7" spans="1:15" s="44" customFormat="1" ht="12.75" customHeight="1">
      <c r="A7" s="52" t="s">
        <v>179</v>
      </c>
      <c r="B7" s="54"/>
      <c r="C7" s="43"/>
      <c r="D7" s="43"/>
      <c r="E7" s="43"/>
      <c r="F7" s="43"/>
      <c r="G7" s="43"/>
      <c r="H7" s="43"/>
      <c r="I7" s="43"/>
    </row>
    <row r="8" spans="1:15" s="44" customFormat="1">
      <c r="A8" s="54" t="s">
        <v>24</v>
      </c>
      <c r="B8" s="59"/>
      <c r="C8" s="43"/>
      <c r="D8" s="43"/>
      <c r="E8" s="43"/>
      <c r="F8" s="43"/>
      <c r="G8" s="43"/>
      <c r="H8" s="43"/>
      <c r="I8" s="43"/>
    </row>
    <row r="9" spans="1:15" s="44" customFormat="1" ht="13.15">
      <c r="A9" s="52" t="s">
        <v>1330</v>
      </c>
      <c r="B9" s="59"/>
      <c r="C9" s="43"/>
      <c r="D9" s="43"/>
      <c r="E9" s="43"/>
      <c r="F9" s="43"/>
      <c r="G9" s="43"/>
      <c r="H9" s="43"/>
      <c r="I9" s="43"/>
    </row>
    <row r="10" spans="1:15" s="48" customFormat="1" ht="13.15">
      <c r="A10" s="53">
        <f>SUM(A13:A2226)</f>
        <v>0</v>
      </c>
      <c r="B10" s="71"/>
      <c r="C10" s="46"/>
      <c r="D10" s="70"/>
      <c r="E10" s="47"/>
      <c r="F10" s="47"/>
      <c r="G10" s="47"/>
      <c r="H10" s="47"/>
      <c r="I10" s="47"/>
    </row>
    <row r="12" spans="1:15" ht="17.649999999999999">
      <c r="B12" s="37" t="s">
        <v>1331</v>
      </c>
    </row>
    <row r="14" spans="1:15" ht="13.15">
      <c r="B14" s="74" t="str">
        <f>Calculation_PRIM_wastage_rates!B120</f>
        <v>MALE weighted wastage rates</v>
      </c>
    </row>
    <row r="16" spans="1:15" ht="13.15">
      <c r="B16" s="8" t="str">
        <f>Calculation_PRIM_wastage_rates!B122</f>
        <v>Age group</v>
      </c>
      <c r="C16" s="8" t="str">
        <f>Calculation_PRIM_wastage_rates!G122</f>
        <v>Total</v>
      </c>
    </row>
    <row r="17" spans="2:3" ht="13.15">
      <c r="B17" s="8" t="str">
        <f>Calculation_PRIM_wastage_rates!B124</f>
        <v>20-24</v>
      </c>
      <c r="C17" s="158">
        <f>Calculation_SEC_wastage_rates!G124</f>
        <v>0.15946846379557147</v>
      </c>
    </row>
    <row r="18" spans="2:3" ht="13.15">
      <c r="B18" s="8" t="str">
        <f>Calculation_PRIM_wastage_rates!B125</f>
        <v>25-29</v>
      </c>
      <c r="C18" s="158">
        <f>Calculation_SEC_wastage_rates!G125</f>
        <v>0.12213130860647896</v>
      </c>
    </row>
    <row r="19" spans="2:3" ht="13.15">
      <c r="B19" s="8" t="str">
        <f>Calculation_PRIM_wastage_rates!B126</f>
        <v>30-34</v>
      </c>
      <c r="C19" s="158">
        <f>Calculation_SEC_wastage_rates!G126</f>
        <v>8.4413666084347055E-2</v>
      </c>
    </row>
    <row r="20" spans="2:3" ht="13.15">
      <c r="B20" s="8" t="str">
        <f>Calculation_PRIM_wastage_rates!B127</f>
        <v>35-39</v>
      </c>
      <c r="C20" s="158">
        <f>Calculation_SEC_wastage_rates!G127</f>
        <v>7.9829715679246141E-2</v>
      </c>
    </row>
    <row r="21" spans="2:3" ht="13.15">
      <c r="B21" s="8" t="str">
        <f>Calculation_PRIM_wastage_rates!B128</f>
        <v>40-44</v>
      </c>
      <c r="C21" s="158">
        <f>Calculation_SEC_wastage_rates!G128</f>
        <v>7.8131179952917934E-2</v>
      </c>
    </row>
    <row r="22" spans="2:3" ht="13.15">
      <c r="B22" s="8" t="str">
        <f>Calculation_PRIM_wastage_rates!B129</f>
        <v>45-49</v>
      </c>
      <c r="C22" s="158">
        <f>Calculation_SEC_wastage_rates!G129</f>
        <v>8.5432537592988772E-2</v>
      </c>
    </row>
    <row r="23" spans="2:3" ht="13.15">
      <c r="B23" s="8" t="str">
        <f>Calculation_PRIM_wastage_rates!B130</f>
        <v>50-54</v>
      </c>
      <c r="C23" s="158">
        <f>Calculation_SEC_wastage_rates!G130</f>
        <v>9.0489549576372619E-2</v>
      </c>
    </row>
    <row r="24" spans="2:3" ht="13.15">
      <c r="B24" s="8" t="str">
        <f>Calculation_PRIM_wastage_rates!B131</f>
        <v>55-59</v>
      </c>
      <c r="C24" s="158">
        <f>Calculation_SEC_wastage_rates!G131</f>
        <v>5.5290443305137049E-2</v>
      </c>
    </row>
    <row r="25" spans="2:3" ht="13.15">
      <c r="B25" s="8" t="str">
        <f>Calculation_PRIM_wastage_rates!B132</f>
        <v>60-64</v>
      </c>
      <c r="C25" s="158">
        <f>Calculation_SEC_wastage_rates!G132</f>
        <v>2.7892620725518031E-2</v>
      </c>
    </row>
    <row r="26" spans="2:3" ht="13.15">
      <c r="B26" s="8" t="str">
        <f>Calculation_PRIM_wastage_rates!B133</f>
        <v>65 plus</v>
      </c>
      <c r="C26" s="158">
        <f>Calculation_SEC_wastage_rates!G133</f>
        <v>2.8300488925604862E-2</v>
      </c>
    </row>
    <row r="27" spans="2:3" ht="13.15">
      <c r="B27" s="8" t="str">
        <f>Calculation_PRIM_wastage_rates!B134</f>
        <v>Total</v>
      </c>
      <c r="C27" s="158">
        <f>Calculation_SEC_wastage_rates!G134</f>
        <v>8.7776240341735839E-2</v>
      </c>
    </row>
    <row r="29" spans="2:3" ht="13.15">
      <c r="B29" s="74" t="str">
        <f>Calculation_PRIM_wastage_rates!B136</f>
        <v>FEMALE weighted wastage rates</v>
      </c>
    </row>
    <row r="31" spans="2:3" ht="13.15">
      <c r="B31" s="8" t="str">
        <f>Calculation_PRIM_wastage_rates!B138</f>
        <v>Age group</v>
      </c>
      <c r="C31" s="8" t="str">
        <f>Calculation_PRIM_wastage_rates!G138</f>
        <v>Total</v>
      </c>
    </row>
    <row r="32" spans="2:3" ht="13.15">
      <c r="B32" s="8" t="str">
        <f>Calculation_PRIM_wastage_rates!B140</f>
        <v>20-24</v>
      </c>
      <c r="C32" s="158">
        <f>Calculation_SEC_wastage_rates!G140</f>
        <v>0.13133381112799505</v>
      </c>
    </row>
    <row r="33" spans="2:9" ht="13.15">
      <c r="B33" s="8" t="str">
        <f>Calculation_PRIM_wastage_rates!B141</f>
        <v>25-29</v>
      </c>
      <c r="C33" s="158">
        <f>Calculation_SEC_wastage_rates!G141</f>
        <v>0.11165828336302336</v>
      </c>
    </row>
    <row r="34" spans="2:9" ht="13.15">
      <c r="B34" s="8" t="str">
        <f>Calculation_PRIM_wastage_rates!B142</f>
        <v>30-34</v>
      </c>
      <c r="C34" s="158">
        <f>Calculation_SEC_wastage_rates!G142</f>
        <v>8.9143048372820527E-2</v>
      </c>
    </row>
    <row r="35" spans="2:9" ht="13.15">
      <c r="B35" s="8" t="str">
        <f>Calculation_PRIM_wastage_rates!B143</f>
        <v>35-39</v>
      </c>
      <c r="C35" s="158">
        <f>Calculation_SEC_wastage_rates!G143</f>
        <v>8.6105230518481402E-2</v>
      </c>
    </row>
    <row r="36" spans="2:9" ht="13.15">
      <c r="B36" s="8" t="str">
        <f>Calculation_PRIM_wastage_rates!B144</f>
        <v>40-44</v>
      </c>
      <c r="C36" s="158">
        <f>Calculation_SEC_wastage_rates!G144</f>
        <v>8.2511721515881375E-2</v>
      </c>
    </row>
    <row r="37" spans="2:9" ht="13.15">
      <c r="B37" s="8" t="str">
        <f>Calculation_PRIM_wastage_rates!B145</f>
        <v>45-49</v>
      </c>
      <c r="C37" s="158">
        <f>Calculation_SEC_wastage_rates!G145</f>
        <v>8.8339070303072004E-2</v>
      </c>
    </row>
    <row r="38" spans="2:9" ht="13.15">
      <c r="B38" s="8" t="str">
        <f>Calculation_PRIM_wastage_rates!B146</f>
        <v>50-54</v>
      </c>
      <c r="C38" s="158">
        <f>Calculation_SEC_wastage_rates!G146</f>
        <v>9.1851152756471155E-2</v>
      </c>
    </row>
    <row r="39" spans="2:9" ht="13.15">
      <c r="B39" s="8" t="str">
        <f>Calculation_PRIM_wastage_rates!B147</f>
        <v>55-59</v>
      </c>
      <c r="C39" s="158">
        <f>Calculation_SEC_wastage_rates!G147</f>
        <v>5.3622825727239261E-2</v>
      </c>
    </row>
    <row r="40" spans="2:9" ht="13.15">
      <c r="B40" s="8" t="str">
        <f>Calculation_PRIM_wastage_rates!B148</f>
        <v>60-64</v>
      </c>
      <c r="C40" s="158">
        <f>Calculation_SEC_wastage_rates!G148</f>
        <v>2.6552076708676601E-2</v>
      </c>
    </row>
    <row r="41" spans="2:9" ht="13.15">
      <c r="B41" s="8" t="str">
        <f>Calculation_PRIM_wastage_rates!B149</f>
        <v>65 plus</v>
      </c>
      <c r="C41" s="158">
        <f>Calculation_SEC_wastage_rates!G149</f>
        <v>2.735800359526781E-2</v>
      </c>
    </row>
    <row r="42" spans="2:9" ht="13.15">
      <c r="B42" s="8" t="str">
        <f>Calculation_PRIM_wastage_rates!B150</f>
        <v>Total</v>
      </c>
      <c r="C42" s="158">
        <f>Calculation_SEC_wastage_rates!G150</f>
        <v>9.0124972518317081E-2</v>
      </c>
    </row>
    <row r="44" spans="2:9" ht="17.649999999999999">
      <c r="B44" s="37" t="s">
        <v>617</v>
      </c>
    </row>
    <row r="46" spans="2:9" ht="13.15">
      <c r="B46" s="8"/>
      <c r="C46" s="8" t="str">
        <f>RAW_DATA_INPUTS!C197</f>
        <v>2017/18</v>
      </c>
      <c r="D46" s="8" t="str">
        <f>RAW_DATA_INPUTS!D197</f>
        <v>2018/19</v>
      </c>
      <c r="E46" s="8" t="str">
        <f>RAW_DATA_INPUTS!E197</f>
        <v>2019/20</v>
      </c>
      <c r="F46" s="8" t="str">
        <f>RAW_DATA_INPUTS!F197</f>
        <v>2020/21</v>
      </c>
      <c r="G46" s="8" t="str">
        <f>RAW_DATA_INPUTS!G197</f>
        <v>2021/22</v>
      </c>
      <c r="H46" s="8" t="str">
        <f>RAW_DATA_INPUTS!H197</f>
        <v>2022/23</v>
      </c>
      <c r="I46" s="1158" t="str">
        <f>RAW_DATA_INPUTS!I197</f>
        <v>2023/24</v>
      </c>
    </row>
    <row r="47" spans="2:9" ht="13.15">
      <c r="B47" s="8" t="str">
        <f>Projected_PRIM_wastage_rates!B47</f>
        <v>Male scalar selected</v>
      </c>
      <c r="C47" s="250">
        <f>Projected_PRIM_wastage_rates!C47</f>
        <v>1</v>
      </c>
      <c r="D47" s="250">
        <f>Projected_PRIM_wastage_rates!D47</f>
        <v>1.019971966</v>
      </c>
      <c r="E47" s="250">
        <f>Projected_PRIM_wastage_rates!E47</f>
        <v>1.016682444</v>
      </c>
      <c r="F47" s="250">
        <f>Projected_PRIM_wastage_rates!F47</f>
        <v>1.052373631</v>
      </c>
      <c r="G47" s="250">
        <f>Projected_PRIM_wastage_rates!G47</f>
        <v>1.060388334</v>
      </c>
      <c r="H47" s="250">
        <f>Projected_PRIM_wastage_rates!H47</f>
        <v>1.1057164509999999</v>
      </c>
      <c r="I47" s="1168">
        <f>Projected_PRIM_wastage_rates!I47</f>
        <v>1.1057164509999999</v>
      </c>
    </row>
    <row r="48" spans="2:9" ht="13.15">
      <c r="B48" s="8" t="str">
        <f>Projected_PRIM_wastage_rates!B48</f>
        <v>Female scalar selected</v>
      </c>
      <c r="C48" s="250">
        <f>Projected_PRIM_wastage_rates!C48</f>
        <v>1</v>
      </c>
      <c r="D48" s="250">
        <f>Projected_PRIM_wastage_rates!D48</f>
        <v>1.0138842299999999</v>
      </c>
      <c r="E48" s="250">
        <f>Projected_PRIM_wastage_rates!E48</f>
        <v>1.021644593</v>
      </c>
      <c r="F48" s="250">
        <f>Projected_PRIM_wastage_rates!F48</f>
        <v>1.030640703</v>
      </c>
      <c r="G48" s="250">
        <f>Projected_PRIM_wastage_rates!G48</f>
        <v>1.035470941</v>
      </c>
      <c r="H48" s="250">
        <f>Projected_PRIM_wastage_rates!H48</f>
        <v>1.039368641</v>
      </c>
      <c r="I48" s="1168">
        <f>Projected_PRIM_wastage_rates!I48</f>
        <v>1.039368641</v>
      </c>
    </row>
    <row r="50" spans="2:15" ht="17.649999999999999">
      <c r="B50" s="37" t="s">
        <v>155</v>
      </c>
    </row>
    <row r="52" spans="2:15" ht="13.15">
      <c r="B52" s="74" t="s">
        <v>156</v>
      </c>
      <c r="C52" s="74"/>
      <c r="D52" s="251" t="s">
        <v>1662</v>
      </c>
    </row>
    <row r="53" spans="2:15" ht="13.15">
      <c r="B53" s="74"/>
      <c r="C53" s="74"/>
    </row>
    <row r="54" spans="2:15" s="5" customFormat="1" ht="13.15">
      <c r="B54" s="8" t="str">
        <f t="shared" ref="B54:B65" si="0">B16</f>
        <v>Age group</v>
      </c>
      <c r="C54" s="8" t="str">
        <f>C46</f>
        <v>2017/18</v>
      </c>
      <c r="D54" s="8" t="str">
        <f t="shared" ref="D54:I54" si="1">D46</f>
        <v>2018/19</v>
      </c>
      <c r="E54" s="8" t="str">
        <f t="shared" si="1"/>
        <v>2019/20</v>
      </c>
      <c r="F54" s="8" t="str">
        <f t="shared" si="1"/>
        <v>2020/21</v>
      </c>
      <c r="G54" s="8" t="str">
        <f t="shared" si="1"/>
        <v>2021/22</v>
      </c>
      <c r="H54" s="8" t="str">
        <f t="shared" si="1"/>
        <v>2022/23</v>
      </c>
      <c r="I54" s="1158" t="str">
        <f t="shared" si="1"/>
        <v>2023/24</v>
      </c>
      <c r="J54" s="8" t="str">
        <f>Projected_PRIM_wastage_rates!J54</f>
        <v>2024/25</v>
      </c>
      <c r="K54" s="8" t="str">
        <f>Projected_PRIM_wastage_rates!K54</f>
        <v>2025/26</v>
      </c>
      <c r="L54" s="8" t="str">
        <f>Projected_PRIM_wastage_rates!L54</f>
        <v>2026/27</v>
      </c>
      <c r="M54" s="8" t="str">
        <f>Projected_PRIM_wastage_rates!M54</f>
        <v>2027/28</v>
      </c>
      <c r="N54" s="8" t="str">
        <f>Projected_PRIM_wastage_rates!N54</f>
        <v>2028/29</v>
      </c>
      <c r="O54" s="8" t="str">
        <f>Projected_PRIM_wastage_rates!O54</f>
        <v>2029/30</v>
      </c>
    </row>
    <row r="55" spans="2:15" ht="13.15">
      <c r="B55" s="8" t="str">
        <f t="shared" si="0"/>
        <v>20-24</v>
      </c>
      <c r="C55" s="159">
        <f>C$47*$C17</f>
        <v>0.15946846379557147</v>
      </c>
      <c r="D55" s="159">
        <f t="shared" ref="D55:I55" si="2">D$47*$C17</f>
        <v>0.16265336253256885</v>
      </c>
      <c r="E55" s="159">
        <f t="shared" si="2"/>
        <v>0.16212878751260712</v>
      </c>
      <c r="F55" s="159">
        <f t="shared" si="2"/>
        <v>0.16782040627453759</v>
      </c>
      <c r="G55" s="159">
        <f t="shared" si="2"/>
        <v>0.16909849864972534</v>
      </c>
      <c r="H55" s="159">
        <f t="shared" si="2"/>
        <v>0.17632690383446126</v>
      </c>
      <c r="I55" s="178">
        <f t="shared" si="2"/>
        <v>0.17632690383446126</v>
      </c>
      <c r="J55" s="178">
        <f>I55</f>
        <v>0.17632690383446126</v>
      </c>
      <c r="K55" s="178">
        <f t="shared" ref="K55:O55" si="3">J55</f>
        <v>0.17632690383446126</v>
      </c>
      <c r="L55" s="178">
        <f t="shared" si="3"/>
        <v>0.17632690383446126</v>
      </c>
      <c r="M55" s="178">
        <f t="shared" si="3"/>
        <v>0.17632690383446126</v>
      </c>
      <c r="N55" s="178">
        <f t="shared" si="3"/>
        <v>0.17632690383446126</v>
      </c>
      <c r="O55" s="178">
        <f t="shared" si="3"/>
        <v>0.17632690383446126</v>
      </c>
    </row>
    <row r="56" spans="2:15" ht="13.15">
      <c r="B56" s="8" t="str">
        <f t="shared" si="0"/>
        <v>25-29</v>
      </c>
      <c r="C56" s="159">
        <f t="shared" ref="C56:I65" si="4">C$47*$C18</f>
        <v>0.12213130860647896</v>
      </c>
      <c r="D56" s="159">
        <f t="shared" si="4"/>
        <v>0.12457051094950305</v>
      </c>
      <c r="E56" s="159">
        <f t="shared" si="4"/>
        <v>0.12416875732295325</v>
      </c>
      <c r="F56" s="159">
        <f t="shared" si="4"/>
        <v>0.12852776869698182</v>
      </c>
      <c r="G56" s="159">
        <f t="shared" si="4"/>
        <v>0.12950661486246409</v>
      </c>
      <c r="H56" s="159">
        <f t="shared" si="4"/>
        <v>0.13504259710834166</v>
      </c>
      <c r="I56" s="178">
        <f t="shared" si="4"/>
        <v>0.13504259710834166</v>
      </c>
      <c r="J56" s="178">
        <f t="shared" ref="J56:J65" si="5">I56</f>
        <v>0.13504259710834166</v>
      </c>
      <c r="K56" s="178">
        <f t="shared" ref="K56:K65" si="6">J56</f>
        <v>0.13504259710834166</v>
      </c>
      <c r="L56" s="178">
        <f t="shared" ref="L56:O65" si="7">K56</f>
        <v>0.13504259710834166</v>
      </c>
      <c r="M56" s="178">
        <f t="shared" si="7"/>
        <v>0.13504259710834166</v>
      </c>
      <c r="N56" s="178">
        <f t="shared" si="7"/>
        <v>0.13504259710834166</v>
      </c>
      <c r="O56" s="178">
        <f t="shared" si="7"/>
        <v>0.13504259710834166</v>
      </c>
    </row>
    <row r="57" spans="2:15" ht="13.15">
      <c r="B57" s="8" t="str">
        <f t="shared" si="0"/>
        <v>30-34</v>
      </c>
      <c r="C57" s="159">
        <f t="shared" si="4"/>
        <v>8.4413666084347055E-2</v>
      </c>
      <c r="D57" s="159">
        <f t="shared" si="4"/>
        <v>8.6099572953318979E-2</v>
      </c>
      <c r="E57" s="159">
        <f t="shared" si="4"/>
        <v>8.5821892341633871E-2</v>
      </c>
      <c r="F57" s="159">
        <f t="shared" si="4"/>
        <v>8.883471628320587E-2</v>
      </c>
      <c r="G57" s="159">
        <f t="shared" si="4"/>
        <v>8.9511266746013077E-2</v>
      </c>
      <c r="H57" s="159">
        <f t="shared" si="4"/>
        <v>9.3337579278683289E-2</v>
      </c>
      <c r="I57" s="178">
        <f t="shared" si="4"/>
        <v>9.3337579278683289E-2</v>
      </c>
      <c r="J57" s="178">
        <f t="shared" si="5"/>
        <v>9.3337579278683289E-2</v>
      </c>
      <c r="K57" s="178">
        <f t="shared" si="6"/>
        <v>9.3337579278683289E-2</v>
      </c>
      <c r="L57" s="178">
        <f t="shared" si="7"/>
        <v>9.3337579278683289E-2</v>
      </c>
      <c r="M57" s="178">
        <f t="shared" si="7"/>
        <v>9.3337579278683289E-2</v>
      </c>
      <c r="N57" s="178">
        <f t="shared" si="7"/>
        <v>9.3337579278683289E-2</v>
      </c>
      <c r="O57" s="178">
        <f t="shared" si="7"/>
        <v>9.3337579278683289E-2</v>
      </c>
    </row>
    <row r="58" spans="2:15" ht="13.15" customHeight="1">
      <c r="B58" s="8" t="str">
        <f t="shared" si="0"/>
        <v>35-39</v>
      </c>
      <c r="C58" s="159">
        <f t="shared" si="4"/>
        <v>7.9829715679246141E-2</v>
      </c>
      <c r="D58" s="159">
        <f t="shared" si="4"/>
        <v>8.1424072046581711E-2</v>
      </c>
      <c r="E58" s="159">
        <f t="shared" si="4"/>
        <v>8.1161470440601083E-2</v>
      </c>
      <c r="F58" s="159">
        <f t="shared" si="4"/>
        <v>8.4010687751065891E-2</v>
      </c>
      <c r="G58" s="159">
        <f t="shared" si="4"/>
        <v>8.4650499212809496E-2</v>
      </c>
      <c r="H58" s="159">
        <f t="shared" si="4"/>
        <v>8.8269029905195098E-2</v>
      </c>
      <c r="I58" s="178">
        <f t="shared" si="4"/>
        <v>8.8269029905195098E-2</v>
      </c>
      <c r="J58" s="178">
        <f t="shared" si="5"/>
        <v>8.8269029905195098E-2</v>
      </c>
      <c r="K58" s="178">
        <f t="shared" si="6"/>
        <v>8.8269029905195098E-2</v>
      </c>
      <c r="L58" s="178">
        <f t="shared" si="7"/>
        <v>8.8269029905195098E-2</v>
      </c>
      <c r="M58" s="178">
        <f t="shared" si="7"/>
        <v>8.8269029905195098E-2</v>
      </c>
      <c r="N58" s="178">
        <f t="shared" si="7"/>
        <v>8.8269029905195098E-2</v>
      </c>
      <c r="O58" s="178">
        <f t="shared" si="7"/>
        <v>8.8269029905195098E-2</v>
      </c>
    </row>
    <row r="59" spans="2:15" ht="13.15">
      <c r="B59" s="8" t="str">
        <f t="shared" si="0"/>
        <v>40-44</v>
      </c>
      <c r="C59" s="159">
        <f t="shared" si="4"/>
        <v>7.8131179952917934E-2</v>
      </c>
      <c r="D59" s="159">
        <f t="shared" si="4"/>
        <v>7.9691613222477489E-2</v>
      </c>
      <c r="E59" s="159">
        <f t="shared" si="4"/>
        <v>7.9434598987136409E-2</v>
      </c>
      <c r="F59" s="159">
        <f t="shared" si="4"/>
        <v>8.222319354136666E-2</v>
      </c>
      <c r="G59" s="159">
        <f t="shared" si="4"/>
        <v>8.2849391743728851E-2</v>
      </c>
      <c r="H59" s="159">
        <f t="shared" si="4"/>
        <v>8.6390931009982755E-2</v>
      </c>
      <c r="I59" s="178">
        <f t="shared" si="4"/>
        <v>8.6390931009982755E-2</v>
      </c>
      <c r="J59" s="178">
        <f t="shared" si="5"/>
        <v>8.6390931009982755E-2</v>
      </c>
      <c r="K59" s="178">
        <f t="shared" si="6"/>
        <v>8.6390931009982755E-2</v>
      </c>
      <c r="L59" s="178">
        <f t="shared" si="7"/>
        <v>8.6390931009982755E-2</v>
      </c>
      <c r="M59" s="178">
        <f t="shared" si="7"/>
        <v>8.6390931009982755E-2</v>
      </c>
      <c r="N59" s="178">
        <f t="shared" si="7"/>
        <v>8.6390931009982755E-2</v>
      </c>
      <c r="O59" s="178">
        <f t="shared" si="7"/>
        <v>8.6390931009982755E-2</v>
      </c>
    </row>
    <row r="60" spans="2:15" ht="13.15">
      <c r="B60" s="8" t="str">
        <f t="shared" si="0"/>
        <v>45-49</v>
      </c>
      <c r="C60" s="159">
        <f t="shared" si="4"/>
        <v>8.5432537592988772E-2</v>
      </c>
      <c r="D60" s="159">
        <f t="shared" si="4"/>
        <v>8.7138793329089664E-2</v>
      </c>
      <c r="E60" s="159">
        <f t="shared" si="4"/>
        <v>8.6857761117161703E-2</v>
      </c>
      <c r="F60" s="159">
        <f t="shared" si="4"/>
        <v>8.9906949792277591E-2</v>
      </c>
      <c r="G60" s="159">
        <f t="shared" si="4"/>
        <v>9.0591666207621727E-2</v>
      </c>
      <c r="H60" s="159">
        <f t="shared" si="4"/>
        <v>9.446416226724362E-2</v>
      </c>
      <c r="I60" s="178">
        <f t="shared" si="4"/>
        <v>9.446416226724362E-2</v>
      </c>
      <c r="J60" s="178">
        <f t="shared" si="5"/>
        <v>9.446416226724362E-2</v>
      </c>
      <c r="K60" s="178">
        <f t="shared" si="6"/>
        <v>9.446416226724362E-2</v>
      </c>
      <c r="L60" s="178">
        <f t="shared" si="7"/>
        <v>9.446416226724362E-2</v>
      </c>
      <c r="M60" s="178">
        <f t="shared" si="7"/>
        <v>9.446416226724362E-2</v>
      </c>
      <c r="N60" s="178">
        <f t="shared" si="7"/>
        <v>9.446416226724362E-2</v>
      </c>
      <c r="O60" s="178">
        <f t="shared" si="7"/>
        <v>9.446416226724362E-2</v>
      </c>
    </row>
    <row r="61" spans="2:15" ht="13.15">
      <c r="B61" s="8" t="str">
        <f t="shared" si="0"/>
        <v>50-54</v>
      </c>
      <c r="C61" s="159">
        <f t="shared" si="4"/>
        <v>9.0489549576372619E-2</v>
      </c>
      <c r="D61" s="159">
        <f t="shared" si="4"/>
        <v>9.2296803783867246E-2</v>
      </c>
      <c r="E61" s="159">
        <f t="shared" si="4"/>
        <v>9.1999136419765676E-2</v>
      </c>
      <c r="F61" s="159">
        <f t="shared" si="4"/>
        <v>9.5228815855241761E-2</v>
      </c>
      <c r="G61" s="159">
        <f t="shared" si="4"/>
        <v>9.5954062719700167E-2</v>
      </c>
      <c r="H61" s="159">
        <f t="shared" si="4"/>
        <v>0.10005578361017528</v>
      </c>
      <c r="I61" s="178">
        <f t="shared" si="4"/>
        <v>0.10005578361017528</v>
      </c>
      <c r="J61" s="178">
        <f t="shared" si="5"/>
        <v>0.10005578361017528</v>
      </c>
      <c r="K61" s="178">
        <f t="shared" si="6"/>
        <v>0.10005578361017528</v>
      </c>
      <c r="L61" s="178">
        <f t="shared" si="7"/>
        <v>0.10005578361017528</v>
      </c>
      <c r="M61" s="178">
        <f t="shared" si="7"/>
        <v>0.10005578361017528</v>
      </c>
      <c r="N61" s="178">
        <f t="shared" si="7"/>
        <v>0.10005578361017528</v>
      </c>
      <c r="O61" s="178">
        <f t="shared" si="7"/>
        <v>0.10005578361017528</v>
      </c>
    </row>
    <row r="62" spans="2:15" ht="13.15">
      <c r="B62" s="8" t="str">
        <f t="shared" si="0"/>
        <v>55-59</v>
      </c>
      <c r="C62" s="159">
        <f t="shared" si="4"/>
        <v>5.5290443305137049E-2</v>
      </c>
      <c r="D62" s="159">
        <f t="shared" si="4"/>
        <v>5.6394702158952169E-2</v>
      </c>
      <c r="E62" s="159">
        <f t="shared" si="4"/>
        <v>5.6212823029310167E-2</v>
      </c>
      <c r="F62" s="159">
        <f t="shared" si="4"/>
        <v>5.8186204580626719E-2</v>
      </c>
      <c r="G62" s="159">
        <f t="shared" si="4"/>
        <v>5.862934106245573E-2</v>
      </c>
      <c r="H62" s="159">
        <f t="shared" si="4"/>
        <v>6.1135552745572842E-2</v>
      </c>
      <c r="I62" s="178">
        <f t="shared" si="4"/>
        <v>6.1135552745572842E-2</v>
      </c>
      <c r="J62" s="178">
        <f t="shared" si="5"/>
        <v>6.1135552745572842E-2</v>
      </c>
      <c r="K62" s="178">
        <f t="shared" si="6"/>
        <v>6.1135552745572842E-2</v>
      </c>
      <c r="L62" s="178">
        <f t="shared" si="7"/>
        <v>6.1135552745572842E-2</v>
      </c>
      <c r="M62" s="178">
        <f t="shared" si="7"/>
        <v>6.1135552745572842E-2</v>
      </c>
      <c r="N62" s="178">
        <f t="shared" si="7"/>
        <v>6.1135552745572842E-2</v>
      </c>
      <c r="O62" s="178">
        <f t="shared" si="7"/>
        <v>6.1135552745572842E-2</v>
      </c>
    </row>
    <row r="63" spans="2:15" ht="13.15">
      <c r="B63" s="8" t="str">
        <f t="shared" si="0"/>
        <v>60-64</v>
      </c>
      <c r="C63" s="159">
        <f t="shared" si="4"/>
        <v>2.7892620725518031E-2</v>
      </c>
      <c r="D63" s="159">
        <f t="shared" si="4"/>
        <v>2.844969119829897E-2</v>
      </c>
      <c r="E63" s="159">
        <f t="shared" si="4"/>
        <v>2.8357937808784723E-2</v>
      </c>
      <c r="F63" s="159">
        <f t="shared" si="4"/>
        <v>2.9353458551019264E-2</v>
      </c>
      <c r="G63" s="159">
        <f t="shared" si="4"/>
        <v>2.9577009622025936E-2</v>
      </c>
      <c r="H63" s="159">
        <f t="shared" si="4"/>
        <v>3.0841329597708841E-2</v>
      </c>
      <c r="I63" s="178">
        <f t="shared" si="4"/>
        <v>3.0841329597708841E-2</v>
      </c>
      <c r="J63" s="178">
        <f t="shared" si="5"/>
        <v>3.0841329597708841E-2</v>
      </c>
      <c r="K63" s="178">
        <f t="shared" si="6"/>
        <v>3.0841329597708841E-2</v>
      </c>
      <c r="L63" s="178">
        <f t="shared" si="7"/>
        <v>3.0841329597708841E-2</v>
      </c>
      <c r="M63" s="178">
        <f t="shared" si="7"/>
        <v>3.0841329597708841E-2</v>
      </c>
      <c r="N63" s="178">
        <f t="shared" si="7"/>
        <v>3.0841329597708841E-2</v>
      </c>
      <c r="O63" s="178">
        <f t="shared" si="7"/>
        <v>3.0841329597708841E-2</v>
      </c>
    </row>
    <row r="64" spans="2:15" ht="13.15">
      <c r="B64" s="8" t="str">
        <f t="shared" si="0"/>
        <v>65 plus</v>
      </c>
      <c r="C64" s="159">
        <f t="shared" si="4"/>
        <v>2.8300488925604862E-2</v>
      </c>
      <c r="D64" s="159">
        <f t="shared" si="4"/>
        <v>2.8865705328210419E-2</v>
      </c>
      <c r="E64" s="159">
        <f t="shared" si="4"/>
        <v>2.8772610247278885E-2</v>
      </c>
      <c r="F64" s="159">
        <f t="shared" si="4"/>
        <v>2.9782688289714077E-2</v>
      </c>
      <c r="G64" s="159">
        <f t="shared" si="4"/>
        <v>3.0009508303207588E-2</v>
      </c>
      <c r="H64" s="159">
        <f t="shared" si="4"/>
        <v>3.1292316176384609E-2</v>
      </c>
      <c r="I64" s="178">
        <f t="shared" si="4"/>
        <v>3.1292316176384609E-2</v>
      </c>
      <c r="J64" s="178">
        <f t="shared" si="5"/>
        <v>3.1292316176384609E-2</v>
      </c>
      <c r="K64" s="178">
        <f t="shared" si="6"/>
        <v>3.1292316176384609E-2</v>
      </c>
      <c r="L64" s="178">
        <f t="shared" si="7"/>
        <v>3.1292316176384609E-2</v>
      </c>
      <c r="M64" s="178">
        <f t="shared" si="7"/>
        <v>3.1292316176384609E-2</v>
      </c>
      <c r="N64" s="178">
        <f t="shared" si="7"/>
        <v>3.1292316176384609E-2</v>
      </c>
      <c r="O64" s="178">
        <f t="shared" si="7"/>
        <v>3.1292316176384609E-2</v>
      </c>
    </row>
    <row r="65" spans="2:15" ht="13.15">
      <c r="B65" s="8" t="str">
        <f t="shared" si="0"/>
        <v>Total</v>
      </c>
      <c r="C65" s="159">
        <f t="shared" si="4"/>
        <v>8.7776240341735839E-2</v>
      </c>
      <c r="D65" s="159">
        <f t="shared" si="4"/>
        <v>8.9529304429448814E-2</v>
      </c>
      <c r="E65" s="159">
        <f t="shared" si="4"/>
        <v>8.9240562555767386E-2</v>
      </c>
      <c r="F65" s="159">
        <f t="shared" si="4"/>
        <v>9.2373400763961236E-2</v>
      </c>
      <c r="G65" s="159">
        <f t="shared" si="4"/>
        <v>9.307690126075685E-2</v>
      </c>
      <c r="H65" s="159">
        <f t="shared" si="4"/>
        <v>9.7055632952787171E-2</v>
      </c>
      <c r="I65" s="178">
        <f t="shared" si="4"/>
        <v>9.7055632952787171E-2</v>
      </c>
      <c r="J65" s="178">
        <f t="shared" si="5"/>
        <v>9.7055632952787171E-2</v>
      </c>
      <c r="K65" s="178">
        <f t="shared" si="6"/>
        <v>9.7055632952787171E-2</v>
      </c>
      <c r="L65" s="178">
        <f t="shared" si="7"/>
        <v>9.7055632952787171E-2</v>
      </c>
      <c r="M65" s="178">
        <f t="shared" si="7"/>
        <v>9.7055632952787171E-2</v>
      </c>
      <c r="N65" s="178">
        <f t="shared" si="7"/>
        <v>9.7055632952787171E-2</v>
      </c>
      <c r="O65" s="178">
        <f t="shared" si="7"/>
        <v>9.7055632952787171E-2</v>
      </c>
    </row>
    <row r="66" spans="2:15" ht="13.15">
      <c r="B66" s="74"/>
      <c r="C66" s="74"/>
    </row>
    <row r="67" spans="2:15" ht="13.15">
      <c r="B67" s="74" t="s">
        <v>157</v>
      </c>
      <c r="C67" s="74"/>
    </row>
    <row r="68" spans="2:15" ht="13.15">
      <c r="B68" s="74"/>
      <c r="C68" s="74"/>
    </row>
    <row r="69" spans="2:15" s="5" customFormat="1" ht="13.15">
      <c r="B69" s="137" t="str">
        <f>B31</f>
        <v>Age group</v>
      </c>
      <c r="C69" s="137" t="str">
        <f>C54</f>
        <v>2017/18</v>
      </c>
      <c r="D69" s="137" t="str">
        <f t="shared" ref="D69:O69" si="8">D54</f>
        <v>2018/19</v>
      </c>
      <c r="E69" s="137" t="str">
        <f t="shared" si="8"/>
        <v>2019/20</v>
      </c>
      <c r="F69" s="137" t="str">
        <f t="shared" si="8"/>
        <v>2020/21</v>
      </c>
      <c r="G69" s="137" t="str">
        <f t="shared" si="8"/>
        <v>2021/22</v>
      </c>
      <c r="H69" s="137" t="str">
        <f t="shared" si="8"/>
        <v>2022/23</v>
      </c>
      <c r="I69" s="1157" t="str">
        <f t="shared" si="8"/>
        <v>2023/24</v>
      </c>
      <c r="J69" s="137" t="str">
        <f t="shared" si="8"/>
        <v>2024/25</v>
      </c>
      <c r="K69" s="137" t="str">
        <f t="shared" si="8"/>
        <v>2025/26</v>
      </c>
      <c r="L69" s="137" t="str">
        <f t="shared" si="8"/>
        <v>2026/27</v>
      </c>
      <c r="M69" s="137" t="str">
        <f t="shared" si="8"/>
        <v>2027/28</v>
      </c>
      <c r="N69" s="137" t="str">
        <f t="shared" si="8"/>
        <v>2028/29</v>
      </c>
      <c r="O69" s="137" t="str">
        <f t="shared" si="8"/>
        <v>2029/30</v>
      </c>
    </row>
    <row r="70" spans="2:15" ht="13.15">
      <c r="B70" s="137" t="str">
        <f t="shared" ref="B70:B80" si="9">B32</f>
        <v>20-24</v>
      </c>
      <c r="C70" s="160">
        <f>C$48*$C32</f>
        <v>0.13133381112799505</v>
      </c>
      <c r="D70" s="160">
        <f t="shared" ref="D70:I70" si="10">D$48*$C32</f>
        <v>0.13315727996847268</v>
      </c>
      <c r="E70" s="160">
        <f t="shared" si="10"/>
        <v>0.13417647801699939</v>
      </c>
      <c r="F70" s="160">
        <f t="shared" si="10"/>
        <v>0.13535797142862604</v>
      </c>
      <c r="G70" s="160">
        <f t="shared" si="10"/>
        <v>0.13599234499382132</v>
      </c>
      <c r="H70" s="160">
        <f t="shared" si="10"/>
        <v>0.13650424478945489</v>
      </c>
      <c r="I70" s="178">
        <f t="shared" si="10"/>
        <v>0.13650424478945489</v>
      </c>
      <c r="J70" s="249">
        <f>I70</f>
        <v>0.13650424478945489</v>
      </c>
      <c r="K70" s="249">
        <f t="shared" ref="K70:O70" si="11">J70</f>
        <v>0.13650424478945489</v>
      </c>
      <c r="L70" s="249">
        <f t="shared" si="11"/>
        <v>0.13650424478945489</v>
      </c>
      <c r="M70" s="249">
        <f t="shared" si="11"/>
        <v>0.13650424478945489</v>
      </c>
      <c r="N70" s="249">
        <f t="shared" si="11"/>
        <v>0.13650424478945489</v>
      </c>
      <c r="O70" s="249">
        <f t="shared" si="11"/>
        <v>0.13650424478945489</v>
      </c>
    </row>
    <row r="71" spans="2:15" ht="13.15">
      <c r="B71" s="137" t="str">
        <f t="shared" si="9"/>
        <v>25-29</v>
      </c>
      <c r="C71" s="160">
        <f t="shared" ref="C71:I80" si="12">C$48*$C33</f>
        <v>0.11165828336302336</v>
      </c>
      <c r="D71" s="160">
        <f t="shared" si="12"/>
        <v>0.11320857265064074</v>
      </c>
      <c r="E71" s="160">
        <f t="shared" si="12"/>
        <v>0.11407508146149467</v>
      </c>
      <c r="F71" s="160">
        <f t="shared" si="12"/>
        <v>0.1150795716610396</v>
      </c>
      <c r="G71" s="160">
        <f t="shared" si="12"/>
        <v>0.11561890774435445</v>
      </c>
      <c r="H71" s="160">
        <f t="shared" si="12"/>
        <v>0.1160541182354185</v>
      </c>
      <c r="I71" s="178">
        <f t="shared" si="12"/>
        <v>0.1160541182354185</v>
      </c>
      <c r="J71" s="249">
        <f t="shared" ref="J71:J80" si="13">I71</f>
        <v>0.1160541182354185</v>
      </c>
      <c r="K71" s="249">
        <f t="shared" ref="K71:N80" si="14">J71</f>
        <v>0.1160541182354185</v>
      </c>
      <c r="L71" s="249">
        <f t="shared" si="14"/>
        <v>0.1160541182354185</v>
      </c>
      <c r="M71" s="249">
        <f t="shared" si="14"/>
        <v>0.1160541182354185</v>
      </c>
      <c r="N71" s="249">
        <f t="shared" si="14"/>
        <v>0.1160541182354185</v>
      </c>
      <c r="O71" s="249">
        <f t="shared" ref="O71:O80" si="15">N71</f>
        <v>0.1160541182354185</v>
      </c>
    </row>
    <row r="72" spans="2:15" ht="13.15">
      <c r="B72" s="137" t="str">
        <f t="shared" si="9"/>
        <v>30-34</v>
      </c>
      <c r="C72" s="160">
        <f t="shared" si="12"/>
        <v>8.9143048372820527E-2</v>
      </c>
      <c r="D72" s="160">
        <f t="shared" si="12"/>
        <v>9.0380730959329886E-2</v>
      </c>
      <c r="E72" s="160">
        <f t="shared" si="12"/>
        <v>9.1072513373629538E-2</v>
      </c>
      <c r="F72" s="160">
        <f t="shared" si="12"/>
        <v>9.1874454042526754E-2</v>
      </c>
      <c r="G72" s="160">
        <f t="shared" si="12"/>
        <v>9.2305036182212988E-2</v>
      </c>
      <c r="H72" s="160">
        <f t="shared" si="12"/>
        <v>9.2652489041855732E-2</v>
      </c>
      <c r="I72" s="178">
        <f t="shared" si="12"/>
        <v>9.2652489041855732E-2</v>
      </c>
      <c r="J72" s="249">
        <f t="shared" si="13"/>
        <v>9.2652489041855732E-2</v>
      </c>
      <c r="K72" s="249">
        <f t="shared" si="14"/>
        <v>9.2652489041855732E-2</v>
      </c>
      <c r="L72" s="249">
        <f t="shared" si="14"/>
        <v>9.2652489041855732E-2</v>
      </c>
      <c r="M72" s="249">
        <f t="shared" si="14"/>
        <v>9.2652489041855732E-2</v>
      </c>
      <c r="N72" s="249">
        <f t="shared" si="14"/>
        <v>9.2652489041855732E-2</v>
      </c>
      <c r="O72" s="249">
        <f t="shared" si="15"/>
        <v>9.2652489041855732E-2</v>
      </c>
    </row>
    <row r="73" spans="2:15" ht="13.15">
      <c r="B73" s="137" t="str">
        <f t="shared" si="9"/>
        <v>35-39</v>
      </c>
      <c r="C73" s="160">
        <f t="shared" si="12"/>
        <v>8.6105230518481402E-2</v>
      </c>
      <c r="D73" s="160">
        <f t="shared" si="12"/>
        <v>8.7300735343203012E-2</v>
      </c>
      <c r="E73" s="160">
        <f t="shared" si="12"/>
        <v>8.796894318822511E-2</v>
      </c>
      <c r="F73" s="160">
        <f t="shared" si="12"/>
        <v>8.874355531354472E-2</v>
      </c>
      <c r="G73" s="160">
        <f t="shared" si="12"/>
        <v>8.9159464069993852E-2</v>
      </c>
      <c r="H73" s="160">
        <f t="shared" si="12"/>
        <v>8.9495076426985745E-2</v>
      </c>
      <c r="I73" s="178">
        <f t="shared" si="12"/>
        <v>8.9495076426985745E-2</v>
      </c>
      <c r="J73" s="249">
        <f t="shared" si="13"/>
        <v>8.9495076426985745E-2</v>
      </c>
      <c r="K73" s="249">
        <f t="shared" si="14"/>
        <v>8.9495076426985745E-2</v>
      </c>
      <c r="L73" s="249">
        <f t="shared" si="14"/>
        <v>8.9495076426985745E-2</v>
      </c>
      <c r="M73" s="249">
        <f t="shared" si="14"/>
        <v>8.9495076426985745E-2</v>
      </c>
      <c r="N73" s="249">
        <f t="shared" si="14"/>
        <v>8.9495076426985745E-2</v>
      </c>
      <c r="O73" s="249">
        <f t="shared" si="15"/>
        <v>8.9495076426985745E-2</v>
      </c>
    </row>
    <row r="74" spans="2:15" ht="13.15">
      <c r="B74" s="137" t="str">
        <f t="shared" si="9"/>
        <v>40-44</v>
      </c>
      <c r="C74" s="160">
        <f t="shared" si="12"/>
        <v>8.2511721515881375E-2</v>
      </c>
      <c r="D74" s="160">
        <f t="shared" si="12"/>
        <v>8.3657333235103812E-2</v>
      </c>
      <c r="E74" s="160">
        <f t="shared" si="12"/>
        <v>8.4297654145821965E-2</v>
      </c>
      <c r="F74" s="160">
        <f t="shared" si="12"/>
        <v>8.5039938668868206E-2</v>
      </c>
      <c r="G74" s="160">
        <f t="shared" si="12"/>
        <v>8.5438489921579638E-2</v>
      </c>
      <c r="H74" s="160">
        <f t="shared" si="12"/>
        <v>8.5760095858532087E-2</v>
      </c>
      <c r="I74" s="178">
        <f t="shared" si="12"/>
        <v>8.5760095858532087E-2</v>
      </c>
      <c r="J74" s="249">
        <f t="shared" si="13"/>
        <v>8.5760095858532087E-2</v>
      </c>
      <c r="K74" s="249">
        <f t="shared" si="14"/>
        <v>8.5760095858532087E-2</v>
      </c>
      <c r="L74" s="249">
        <f t="shared" si="14"/>
        <v>8.5760095858532087E-2</v>
      </c>
      <c r="M74" s="249">
        <f t="shared" si="14"/>
        <v>8.5760095858532087E-2</v>
      </c>
      <c r="N74" s="249">
        <f t="shared" si="14"/>
        <v>8.5760095858532087E-2</v>
      </c>
      <c r="O74" s="249">
        <f t="shared" si="15"/>
        <v>8.5760095858532087E-2</v>
      </c>
    </row>
    <row r="75" spans="2:15" ht="13.15">
      <c r="B75" s="137" t="str">
        <f t="shared" si="9"/>
        <v>45-49</v>
      </c>
      <c r="C75" s="160">
        <f t="shared" si="12"/>
        <v>8.8339070303072004E-2</v>
      </c>
      <c r="D75" s="160">
        <f t="shared" si="12"/>
        <v>8.956559027314602E-2</v>
      </c>
      <c r="E75" s="160">
        <f t="shared" si="12"/>
        <v>9.0251133525780389E-2</v>
      </c>
      <c r="F75" s="160">
        <f t="shared" si="12"/>
        <v>9.1045841519524551E-2</v>
      </c>
      <c r="G75" s="160">
        <f t="shared" si="12"/>
        <v>9.1472540253787121E-2</v>
      </c>
      <c r="H75" s="160">
        <f t="shared" si="12"/>
        <v>9.1816859448107413E-2</v>
      </c>
      <c r="I75" s="178">
        <f t="shared" si="12"/>
        <v>9.1816859448107413E-2</v>
      </c>
      <c r="J75" s="249">
        <f t="shared" si="13"/>
        <v>9.1816859448107413E-2</v>
      </c>
      <c r="K75" s="249">
        <f t="shared" si="14"/>
        <v>9.1816859448107413E-2</v>
      </c>
      <c r="L75" s="249">
        <f t="shared" si="14"/>
        <v>9.1816859448107413E-2</v>
      </c>
      <c r="M75" s="249">
        <f t="shared" si="14"/>
        <v>9.1816859448107413E-2</v>
      </c>
      <c r="N75" s="249">
        <f t="shared" si="14"/>
        <v>9.1816859448107413E-2</v>
      </c>
      <c r="O75" s="249">
        <f t="shared" si="15"/>
        <v>9.1816859448107413E-2</v>
      </c>
    </row>
    <row r="76" spans="2:15" ht="13.15">
      <c r="B76" s="137" t="str">
        <f t="shared" si="9"/>
        <v>50-54</v>
      </c>
      <c r="C76" s="160">
        <f t="shared" si="12"/>
        <v>9.1851152756471155E-2</v>
      </c>
      <c r="D76" s="160">
        <f t="shared" si="12"/>
        <v>9.3126435287107123E-2</v>
      </c>
      <c r="E76" s="160">
        <f t="shared" si="12"/>
        <v>9.3839233574465802E-2</v>
      </c>
      <c r="F76" s="160">
        <f t="shared" si="12"/>
        <v>9.4665536648289819E-2</v>
      </c>
      <c r="G76" s="160">
        <f t="shared" si="12"/>
        <v>9.5109199576677933E-2</v>
      </c>
      <c r="H76" s="160">
        <f t="shared" si="12"/>
        <v>9.5467207814776828E-2</v>
      </c>
      <c r="I76" s="178">
        <f t="shared" si="12"/>
        <v>9.5467207814776828E-2</v>
      </c>
      <c r="J76" s="249">
        <f t="shared" si="13"/>
        <v>9.5467207814776828E-2</v>
      </c>
      <c r="K76" s="249">
        <f t="shared" si="14"/>
        <v>9.5467207814776828E-2</v>
      </c>
      <c r="L76" s="249">
        <f t="shared" si="14"/>
        <v>9.5467207814776828E-2</v>
      </c>
      <c r="M76" s="249">
        <f t="shared" si="14"/>
        <v>9.5467207814776828E-2</v>
      </c>
      <c r="N76" s="249">
        <f t="shared" si="14"/>
        <v>9.5467207814776828E-2</v>
      </c>
      <c r="O76" s="249">
        <f t="shared" si="15"/>
        <v>9.5467207814776828E-2</v>
      </c>
    </row>
    <row r="77" spans="2:15" ht="13.15">
      <c r="B77" s="137" t="str">
        <f t="shared" si="9"/>
        <v>55-59</v>
      </c>
      <c r="C77" s="160">
        <f t="shared" si="12"/>
        <v>5.3622825727239261E-2</v>
      </c>
      <c r="D77" s="160">
        <f t="shared" si="12"/>
        <v>5.4367337372886168E-2</v>
      </c>
      <c r="E77" s="160">
        <f t="shared" si="12"/>
        <v>5.4783469965615283E-2</v>
      </c>
      <c r="F77" s="160">
        <f t="shared" si="12"/>
        <v>5.526586680436836E-2</v>
      </c>
      <c r="G77" s="160">
        <f t="shared" si="12"/>
        <v>5.5524877814863448E-2</v>
      </c>
      <c r="H77" s="160">
        <f t="shared" si="12"/>
        <v>5.5733883502700511E-2</v>
      </c>
      <c r="I77" s="178">
        <f t="shared" si="12"/>
        <v>5.5733883502700511E-2</v>
      </c>
      <c r="J77" s="249">
        <f t="shared" si="13"/>
        <v>5.5733883502700511E-2</v>
      </c>
      <c r="K77" s="249">
        <f t="shared" si="14"/>
        <v>5.5733883502700511E-2</v>
      </c>
      <c r="L77" s="249">
        <f t="shared" si="14"/>
        <v>5.5733883502700511E-2</v>
      </c>
      <c r="M77" s="249">
        <f t="shared" si="14"/>
        <v>5.5733883502700511E-2</v>
      </c>
      <c r="N77" s="249">
        <f t="shared" si="14"/>
        <v>5.5733883502700511E-2</v>
      </c>
      <c r="O77" s="249">
        <f t="shared" si="15"/>
        <v>5.5733883502700511E-2</v>
      </c>
    </row>
    <row r="78" spans="2:15" ht="13.15">
      <c r="B78" s="137" t="str">
        <f t="shared" si="9"/>
        <v>60-64</v>
      </c>
      <c r="C78" s="160">
        <f t="shared" si="12"/>
        <v>2.6552076708676601E-2</v>
      </c>
      <c r="D78" s="160">
        <f t="shared" si="12"/>
        <v>2.6920731848677507E-2</v>
      </c>
      <c r="E78" s="160">
        <f t="shared" si="12"/>
        <v>2.7126785602340685E-2</v>
      </c>
      <c r="F78" s="160">
        <f t="shared" si="12"/>
        <v>2.7365651005140379E-2</v>
      </c>
      <c r="G78" s="160">
        <f t="shared" si="12"/>
        <v>2.7493903855037544E-2</v>
      </c>
      <c r="H78" s="160">
        <f t="shared" si="12"/>
        <v>2.7597395884424954E-2</v>
      </c>
      <c r="I78" s="178">
        <f t="shared" si="12"/>
        <v>2.7597395884424954E-2</v>
      </c>
      <c r="J78" s="249">
        <f t="shared" si="13"/>
        <v>2.7597395884424954E-2</v>
      </c>
      <c r="K78" s="249">
        <f t="shared" si="14"/>
        <v>2.7597395884424954E-2</v>
      </c>
      <c r="L78" s="249">
        <f t="shared" si="14"/>
        <v>2.7597395884424954E-2</v>
      </c>
      <c r="M78" s="249">
        <f t="shared" si="14"/>
        <v>2.7597395884424954E-2</v>
      </c>
      <c r="N78" s="249">
        <f t="shared" si="14"/>
        <v>2.7597395884424954E-2</v>
      </c>
      <c r="O78" s="249">
        <f t="shared" si="15"/>
        <v>2.7597395884424954E-2</v>
      </c>
    </row>
    <row r="79" spans="2:15" ht="13.15">
      <c r="B79" s="137" t="str">
        <f t="shared" si="9"/>
        <v>65 plus</v>
      </c>
      <c r="C79" s="160">
        <f t="shared" si="12"/>
        <v>2.735800359526781E-2</v>
      </c>
      <c r="D79" s="160">
        <f t="shared" si="12"/>
        <v>2.7737848409525333E-2</v>
      </c>
      <c r="E79" s="160">
        <f t="shared" si="12"/>
        <v>2.7950156448379917E-2</v>
      </c>
      <c r="F79" s="160">
        <f t="shared" si="12"/>
        <v>2.8196272058103343E-2</v>
      </c>
      <c r="G79" s="160">
        <f t="shared" si="12"/>
        <v>2.8328417726673341E-2</v>
      </c>
      <c r="H79" s="160">
        <f t="shared" si="12"/>
        <v>2.8435051017286619E-2</v>
      </c>
      <c r="I79" s="178">
        <f t="shared" si="12"/>
        <v>2.8435051017286619E-2</v>
      </c>
      <c r="J79" s="249">
        <f t="shared" si="13"/>
        <v>2.8435051017286619E-2</v>
      </c>
      <c r="K79" s="249">
        <f t="shared" si="14"/>
        <v>2.8435051017286619E-2</v>
      </c>
      <c r="L79" s="249">
        <f t="shared" si="14"/>
        <v>2.8435051017286619E-2</v>
      </c>
      <c r="M79" s="249">
        <f t="shared" si="14"/>
        <v>2.8435051017286619E-2</v>
      </c>
      <c r="N79" s="249">
        <f t="shared" si="14"/>
        <v>2.8435051017286619E-2</v>
      </c>
      <c r="O79" s="249">
        <f t="shared" si="15"/>
        <v>2.8435051017286619E-2</v>
      </c>
    </row>
    <row r="80" spans="2:15" ht="13.15">
      <c r="B80" s="137" t="str">
        <f t="shared" si="9"/>
        <v>Total</v>
      </c>
      <c r="C80" s="160">
        <f t="shared" si="12"/>
        <v>9.0124972518317081E-2</v>
      </c>
      <c r="D80" s="160">
        <f t="shared" si="12"/>
        <v>9.1376288365505071E-2</v>
      </c>
      <c r="E80" s="160">
        <f t="shared" si="12"/>
        <v>9.2075690867612234E-2</v>
      </c>
      <c r="F80" s="160">
        <f t="shared" si="12"/>
        <v>9.2886465034134003E-2</v>
      </c>
      <c r="G80" s="160">
        <f t="shared" si="12"/>
        <v>9.3321790101140931E-2</v>
      </c>
      <c r="H80" s="160">
        <f t="shared" si="12"/>
        <v>9.3673070206525572E-2</v>
      </c>
      <c r="I80" s="178">
        <f t="shared" si="12"/>
        <v>9.3673070206525572E-2</v>
      </c>
      <c r="J80" s="249">
        <f t="shared" si="13"/>
        <v>9.3673070206525572E-2</v>
      </c>
      <c r="K80" s="249">
        <f t="shared" si="14"/>
        <v>9.3673070206525572E-2</v>
      </c>
      <c r="L80" s="249">
        <f t="shared" si="14"/>
        <v>9.3673070206525572E-2</v>
      </c>
      <c r="M80" s="249">
        <f t="shared" si="14"/>
        <v>9.3673070206525572E-2</v>
      </c>
      <c r="N80" s="249">
        <f t="shared" si="14"/>
        <v>9.3673070206525572E-2</v>
      </c>
      <c r="O80" s="249">
        <f t="shared" si="15"/>
        <v>9.3673070206525572E-2</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0000"/>
  </sheetPr>
  <dimension ref="A1:Q110"/>
  <sheetViews>
    <sheetView showGridLines="0" zoomScale="90" zoomScaleNormal="90" workbookViewId="0"/>
  </sheetViews>
  <sheetFormatPr defaultRowHeight="12.75"/>
  <cols>
    <col min="2" max="2" width="15.73046875" customWidth="1"/>
    <col min="3" max="15" width="12.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5" customFormat="1">
      <c r="A4" s="56" t="s">
        <v>26</v>
      </c>
      <c r="B4" s="56"/>
    </row>
    <row r="5" spans="1:15" s="45" customFormat="1" ht="28.5" customHeight="1">
      <c r="A5" s="1438" t="s">
        <v>1332</v>
      </c>
      <c r="B5" s="1438"/>
      <c r="C5" s="1438"/>
      <c r="D5" s="1438"/>
      <c r="E5" s="1438"/>
      <c r="F5" s="1438"/>
      <c r="G5" s="1438"/>
      <c r="H5" s="1438"/>
      <c r="I5" s="1438"/>
      <c r="J5" s="1438"/>
      <c r="K5" s="1438"/>
      <c r="L5" s="1438"/>
      <c r="M5" s="1438"/>
      <c r="N5" s="1438"/>
      <c r="O5" s="1438"/>
    </row>
    <row r="6" spans="1:15" s="44" customFormat="1">
      <c r="A6" s="54" t="s">
        <v>1287</v>
      </c>
      <c r="B6" s="59"/>
      <c r="C6" s="43"/>
      <c r="D6" s="43"/>
      <c r="E6" s="43"/>
      <c r="F6" s="43"/>
      <c r="G6" s="43"/>
      <c r="H6" s="43"/>
      <c r="I6" s="43"/>
    </row>
    <row r="7" spans="1:15" s="44" customFormat="1" ht="13.15">
      <c r="A7" s="52" t="s">
        <v>236</v>
      </c>
      <c r="B7" s="54"/>
      <c r="C7" s="43"/>
      <c r="D7" s="43"/>
      <c r="E7" s="43"/>
      <c r="F7" s="43"/>
      <c r="G7" s="43"/>
      <c r="H7" s="43"/>
      <c r="I7" s="43"/>
    </row>
    <row r="8" spans="1:15" s="44" customFormat="1">
      <c r="A8" s="54" t="s">
        <v>24</v>
      </c>
      <c r="B8" s="59"/>
      <c r="C8" s="43"/>
      <c r="D8" s="43"/>
      <c r="E8" s="43"/>
      <c r="F8" s="43"/>
      <c r="G8" s="43"/>
      <c r="H8" s="43"/>
      <c r="I8" s="43"/>
    </row>
    <row r="9" spans="1:15" s="44" customFormat="1" ht="13.15">
      <c r="A9" s="52" t="s">
        <v>1330</v>
      </c>
      <c r="B9" s="59"/>
      <c r="C9" s="43"/>
      <c r="D9" s="43"/>
      <c r="E9" s="43"/>
      <c r="F9" s="43"/>
      <c r="G9" s="43"/>
      <c r="H9" s="43"/>
      <c r="I9" s="43"/>
    </row>
    <row r="10" spans="1:15" s="48" customFormat="1" ht="13.15">
      <c r="A10" s="53">
        <f>SUM(A12:A2222)</f>
        <v>0</v>
      </c>
      <c r="B10" s="71"/>
      <c r="C10" s="46"/>
      <c r="D10" s="70"/>
      <c r="E10" s="47"/>
      <c r="F10" s="47"/>
      <c r="G10" s="47"/>
      <c r="H10" s="47"/>
      <c r="I10" s="47"/>
    </row>
    <row r="12" spans="1:15" ht="17.649999999999999">
      <c r="B12" s="37" t="s">
        <v>417</v>
      </c>
    </row>
    <row r="14" spans="1:15">
      <c r="B14" s="913" t="s">
        <v>1488</v>
      </c>
    </row>
    <row r="16" spans="1:15">
      <c r="B16" s="11" t="s">
        <v>418</v>
      </c>
    </row>
    <row r="18" spans="2:8">
      <c r="B18" t="str">
        <f>RAW_DATA_INPUTS!C388</f>
        <v xml:space="preserve">Group 1 subjects comprise Biology, Chemistry, Computing, Mathematics, and Physics. Group 2 subjects comprise Classics, English, Geography, History, and Modern Foreign Languages. All other subjects fall into Group 3. </v>
      </c>
    </row>
    <row r="20" spans="2:8">
      <c r="B20" s="11" t="s">
        <v>1333</v>
      </c>
    </row>
    <row r="22" spans="2:8" ht="13.15">
      <c r="B22" s="1436"/>
      <c r="C22" s="1372" t="str">
        <f>RAW_DATA_INPUTS!C391</f>
        <v>Assumed wastage conversion rates</v>
      </c>
      <c r="D22" s="1373"/>
      <c r="E22" s="1373"/>
      <c r="F22" s="1373"/>
      <c r="G22" s="1373"/>
      <c r="H22" s="1374"/>
    </row>
    <row r="23" spans="2:8" ht="13.15">
      <c r="B23" s="1437"/>
      <c r="C23" s="1372" t="str">
        <f>RAW_DATA_INPUTS!C392</f>
        <v>Male</v>
      </c>
      <c r="D23" s="1373"/>
      <c r="E23" s="1374"/>
      <c r="F23" s="1372" t="str">
        <f>RAW_DATA_INPUTS!F392</f>
        <v>Female</v>
      </c>
      <c r="G23" s="1373"/>
      <c r="H23" s="1374"/>
    </row>
    <row r="24" spans="2:8" ht="13.15">
      <c r="B24" s="8" t="str">
        <f>RAW_DATA_INPUTS!B393</f>
        <v>Age group</v>
      </c>
      <c r="C24" s="8" t="str">
        <f>RAW_DATA_INPUTS!C393</f>
        <v>Group 1</v>
      </c>
      <c r="D24" s="8" t="str">
        <f>RAW_DATA_INPUTS!D393</f>
        <v>Group 2</v>
      </c>
      <c r="E24" s="8" t="str">
        <f>RAW_DATA_INPUTS!E393</f>
        <v>Group 3</v>
      </c>
      <c r="F24" s="8" t="str">
        <f>RAW_DATA_INPUTS!F393</f>
        <v>Group 1</v>
      </c>
      <c r="G24" s="8" t="str">
        <f>RAW_DATA_INPUTS!G393</f>
        <v>Group 2</v>
      </c>
      <c r="H24" s="8" t="str">
        <f>RAW_DATA_INPUTS!H393</f>
        <v>Group 3</v>
      </c>
    </row>
    <row r="25" spans="2:8" ht="13.15">
      <c r="B25" s="8" t="str">
        <f>RAW_DATA_INPUTS!B394</f>
        <v>20-24</v>
      </c>
      <c r="C25" s="250">
        <f>RAW_DATA_INPUTS!C394</f>
        <v>1.228</v>
      </c>
      <c r="D25" s="250">
        <f>RAW_DATA_INPUTS!D394</f>
        <v>0.91300000000000003</v>
      </c>
      <c r="E25" s="250">
        <f>RAW_DATA_INPUTS!E394</f>
        <v>0.71</v>
      </c>
      <c r="F25" s="250">
        <f>RAW_DATA_INPUTS!F394</f>
        <v>1.0940000000000001</v>
      </c>
      <c r="G25" s="250">
        <f>RAW_DATA_INPUTS!G394</f>
        <v>1.03</v>
      </c>
      <c r="H25" s="250">
        <f>RAW_DATA_INPUTS!H394</f>
        <v>0.86199999999999999</v>
      </c>
    </row>
    <row r="26" spans="2:8" ht="13.15">
      <c r="B26" s="8" t="str">
        <f>RAW_DATA_INPUTS!B395</f>
        <v>25-29</v>
      </c>
      <c r="C26" s="250">
        <f>RAW_DATA_INPUTS!C395</f>
        <v>1.0720000000000001</v>
      </c>
      <c r="D26" s="250">
        <f>RAW_DATA_INPUTS!D395</f>
        <v>1.0609999999999999</v>
      </c>
      <c r="E26" s="250">
        <f>RAW_DATA_INPUTS!E395</f>
        <v>0.86</v>
      </c>
      <c r="F26" s="250">
        <f>RAW_DATA_INPUTS!F395</f>
        <v>1.08</v>
      </c>
      <c r="G26" s="250">
        <f>RAW_DATA_INPUTS!G395</f>
        <v>1.0529999999999999</v>
      </c>
      <c r="H26" s="250">
        <f>RAW_DATA_INPUTS!H395</f>
        <v>0.88100000000000001</v>
      </c>
    </row>
    <row r="27" spans="2:8" ht="13.15">
      <c r="B27" s="8" t="str">
        <f>RAW_DATA_INPUTS!B396</f>
        <v>30-34</v>
      </c>
      <c r="C27" s="250">
        <f>RAW_DATA_INPUTS!C396</f>
        <v>1.1060000000000001</v>
      </c>
      <c r="D27" s="250">
        <f>RAW_DATA_INPUTS!D396</f>
        <v>1.032</v>
      </c>
      <c r="E27" s="250">
        <f>RAW_DATA_INPUTS!E396</f>
        <v>0.82399999999999995</v>
      </c>
      <c r="F27" s="250">
        <f>RAW_DATA_INPUTS!F396</f>
        <v>1.0580000000000001</v>
      </c>
      <c r="G27" s="250">
        <f>RAW_DATA_INPUTS!G396</f>
        <v>1.046</v>
      </c>
      <c r="H27" s="250">
        <f>RAW_DATA_INPUTS!H396</f>
        <v>0.91500000000000004</v>
      </c>
    </row>
    <row r="28" spans="2:8" ht="13.15">
      <c r="B28" s="8" t="str">
        <f>RAW_DATA_INPUTS!B397</f>
        <v>35-39</v>
      </c>
      <c r="C28" s="250">
        <f>RAW_DATA_INPUTS!C397</f>
        <v>1.1259999999999999</v>
      </c>
      <c r="D28" s="250">
        <f>RAW_DATA_INPUTS!D397</f>
        <v>0.96899999999999997</v>
      </c>
      <c r="E28" s="250">
        <f>RAW_DATA_INPUTS!E397</f>
        <v>0.88600000000000001</v>
      </c>
      <c r="F28" s="250">
        <f>RAW_DATA_INPUTS!F397</f>
        <v>1.101</v>
      </c>
      <c r="G28" s="250">
        <f>RAW_DATA_INPUTS!G397</f>
        <v>1.018</v>
      </c>
      <c r="H28" s="250">
        <f>RAW_DATA_INPUTS!H397</f>
        <v>0.91900000000000004</v>
      </c>
    </row>
    <row r="29" spans="2:8" ht="13.15">
      <c r="B29" s="8" t="str">
        <f>RAW_DATA_INPUTS!B398</f>
        <v>40-44</v>
      </c>
      <c r="C29" s="250">
        <f>RAW_DATA_INPUTS!C398</f>
        <v>1.093</v>
      </c>
      <c r="D29" s="250">
        <f>RAW_DATA_INPUTS!D398</f>
        <v>0.92200000000000004</v>
      </c>
      <c r="E29" s="250">
        <f>RAW_DATA_INPUTS!E398</f>
        <v>0.96699999999999997</v>
      </c>
      <c r="F29" s="250">
        <f>RAW_DATA_INPUTS!F398</f>
        <v>1.085</v>
      </c>
      <c r="G29" s="250">
        <f>RAW_DATA_INPUTS!G398</f>
        <v>1.008</v>
      </c>
      <c r="H29" s="250">
        <f>RAW_DATA_INPUTS!H398</f>
        <v>0.98599999999999999</v>
      </c>
    </row>
    <row r="30" spans="2:8" ht="13.15">
      <c r="B30" s="8" t="str">
        <f>RAW_DATA_INPUTS!B399</f>
        <v>45-49</v>
      </c>
      <c r="C30" s="250">
        <f>RAW_DATA_INPUTS!C399</f>
        <v>1.04</v>
      </c>
      <c r="D30" s="250">
        <f>RAW_DATA_INPUTS!D399</f>
        <v>1.0129999999999999</v>
      </c>
      <c r="E30" s="250">
        <f>RAW_DATA_INPUTS!E399</f>
        <v>0.96899999999999997</v>
      </c>
      <c r="F30" s="250">
        <f>RAW_DATA_INPUTS!F399</f>
        <v>1.038</v>
      </c>
      <c r="G30" s="250">
        <f>RAW_DATA_INPUTS!G399</f>
        <v>0.98599999999999999</v>
      </c>
      <c r="H30" s="250">
        <f>RAW_DATA_INPUTS!H399</f>
        <v>0.98099999999999998</v>
      </c>
    </row>
    <row r="31" spans="2:8" ht="13.15">
      <c r="B31" s="8" t="str">
        <f>RAW_DATA_INPUTS!B400</f>
        <v>50-54</v>
      </c>
      <c r="C31" s="250">
        <f>RAW_DATA_INPUTS!C400</f>
        <v>1.0860000000000001</v>
      </c>
      <c r="D31" s="250">
        <f>RAW_DATA_INPUTS!D400</f>
        <v>0.90700000000000003</v>
      </c>
      <c r="E31" s="250">
        <f>RAW_DATA_INPUTS!E400</f>
        <v>0.96699999999999997</v>
      </c>
      <c r="F31" s="250">
        <f>RAW_DATA_INPUTS!F400</f>
        <v>1.0109999999999999</v>
      </c>
      <c r="G31" s="250">
        <f>RAW_DATA_INPUTS!G400</f>
        <v>0.94599999999999995</v>
      </c>
      <c r="H31" s="250">
        <f>RAW_DATA_INPUTS!H400</f>
        <v>0.95899999999999996</v>
      </c>
    </row>
    <row r="32" spans="2:8" ht="13.15">
      <c r="B32" s="8" t="str">
        <f>RAW_DATA_INPUTS!B401</f>
        <v>55-59</v>
      </c>
      <c r="C32" s="250">
        <f>RAW_DATA_INPUTS!C401</f>
        <v>1.236</v>
      </c>
      <c r="D32" s="250">
        <f>RAW_DATA_INPUTS!D401</f>
        <v>0.83199999999999996</v>
      </c>
      <c r="E32" s="250">
        <f>RAW_DATA_INPUTS!E401</f>
        <v>0.877</v>
      </c>
      <c r="F32" s="250">
        <f>RAW_DATA_INPUTS!F401</f>
        <v>1.218</v>
      </c>
      <c r="G32" s="250">
        <f>RAW_DATA_INPUTS!G401</f>
        <v>1.0309999999999999</v>
      </c>
      <c r="H32" s="250">
        <f>RAW_DATA_INPUTS!H401</f>
        <v>0.93</v>
      </c>
    </row>
    <row r="33" spans="2:17" ht="13.15">
      <c r="B33" s="8" t="str">
        <f>RAW_DATA_INPUTS!B402</f>
        <v>60-64</v>
      </c>
      <c r="C33" s="250">
        <f>RAW_DATA_INPUTS!C402</f>
        <v>1.379</v>
      </c>
      <c r="D33" s="250">
        <f>RAW_DATA_INPUTS!D402</f>
        <v>0.71799999999999997</v>
      </c>
      <c r="E33" s="250">
        <f>RAW_DATA_INPUTS!E402</f>
        <v>0.68799999999999994</v>
      </c>
      <c r="F33" s="250">
        <f>RAW_DATA_INPUTS!F402</f>
        <v>0.92600000000000005</v>
      </c>
      <c r="G33" s="250">
        <f>RAW_DATA_INPUTS!G402</f>
        <v>1.079</v>
      </c>
      <c r="H33" s="250">
        <f>RAW_DATA_INPUTS!H402</f>
        <v>1.103</v>
      </c>
    </row>
    <row r="34" spans="2:17" ht="13.15">
      <c r="B34" s="8" t="str">
        <f>RAW_DATA_INPUTS!B403</f>
        <v>65 plus</v>
      </c>
      <c r="C34" s="250">
        <f>RAW_DATA_INPUTS!C403</f>
        <v>1.4319999999999999</v>
      </c>
      <c r="D34" s="250">
        <f>RAW_DATA_INPUTS!D403</f>
        <v>0.73</v>
      </c>
      <c r="E34" s="250">
        <f>RAW_DATA_INPUTS!E403</f>
        <v>0.58199999999999996</v>
      </c>
      <c r="F34" s="250">
        <f>RAW_DATA_INPUTS!F403</f>
        <v>1.147</v>
      </c>
      <c r="G34" s="250">
        <f>RAW_DATA_INPUTS!G403</f>
        <v>0.80500000000000005</v>
      </c>
      <c r="H34" s="250">
        <f>RAW_DATA_INPUTS!H403</f>
        <v>1.1599999999999999</v>
      </c>
    </row>
    <row r="35" spans="2:17" ht="13.15">
      <c r="B35" s="8" t="str">
        <f>RAW_DATA_INPUTS!B404</f>
        <v>Total</v>
      </c>
      <c r="C35" s="250">
        <f>RAW_DATA_INPUTS!C404</f>
        <v>1.113</v>
      </c>
      <c r="D35" s="250">
        <f>RAW_DATA_INPUTS!D404</f>
        <v>0.99399999999999999</v>
      </c>
      <c r="E35" s="250">
        <f>RAW_DATA_INPUTS!E404</f>
        <v>0.874</v>
      </c>
      <c r="F35" s="250">
        <f>RAW_DATA_INPUTS!F404</f>
        <v>1.0840000000000001</v>
      </c>
      <c r="G35" s="250">
        <f>RAW_DATA_INPUTS!G404</f>
        <v>1.026</v>
      </c>
      <c r="H35" s="250">
        <f>RAW_DATA_INPUTS!H404</f>
        <v>0.92200000000000004</v>
      </c>
    </row>
    <row r="37" spans="2:17" ht="17.649999999999999">
      <c r="B37" s="37" t="s">
        <v>1334</v>
      </c>
    </row>
    <row r="39" spans="2:17" ht="13.15">
      <c r="B39" s="5" t="str">
        <f>Projected_SEC_wastage_rates!B52</f>
        <v>Male projected wastage rates</v>
      </c>
      <c r="C39" s="11"/>
      <c r="E39" s="11"/>
      <c r="F39" s="251" t="str">
        <f>Projected_SEC_wastage_rates!D52</f>
        <v>As the Econometric Wastage Model only forecasts wastage five years into the future, the rate beyond that is considered to be constant.</v>
      </c>
      <c r="G39" s="11"/>
      <c r="H39" s="11"/>
      <c r="I39" s="11"/>
      <c r="J39" s="11"/>
      <c r="K39" s="11"/>
      <c r="L39" s="11"/>
      <c r="M39" s="11"/>
      <c r="N39" s="11"/>
      <c r="O39" s="11"/>
      <c r="P39" s="11"/>
      <c r="Q39" s="11"/>
    </row>
    <row r="40" spans="2:17">
      <c r="B40" s="11"/>
      <c r="C40" s="11"/>
      <c r="D40" s="11"/>
      <c r="E40" s="11"/>
      <c r="F40" s="11"/>
      <c r="G40" s="11"/>
      <c r="H40" s="11"/>
      <c r="I40" s="11"/>
      <c r="J40" s="11"/>
      <c r="K40" s="11"/>
      <c r="L40" s="11"/>
      <c r="M40" s="11"/>
      <c r="N40" s="11"/>
      <c r="O40" s="11"/>
      <c r="P40" s="11"/>
      <c r="Q40" s="11"/>
    </row>
    <row r="41" spans="2:17" ht="13.15">
      <c r="B41" s="8" t="str">
        <f>Projected_SEC_wastage_rates!B54</f>
        <v>Age group</v>
      </c>
      <c r="C41" s="8" t="str">
        <f>Projected_SEC_wastage_rates!C54</f>
        <v>2017/18</v>
      </c>
      <c r="D41" s="8" t="str">
        <f>Projected_SEC_wastage_rates!D54</f>
        <v>2018/19</v>
      </c>
      <c r="E41" s="8" t="str">
        <f>Projected_SEC_wastage_rates!E54</f>
        <v>2019/20</v>
      </c>
      <c r="F41" s="8" t="str">
        <f>Projected_SEC_wastage_rates!F54</f>
        <v>2020/21</v>
      </c>
      <c r="G41" s="8" t="str">
        <f>Projected_SEC_wastage_rates!G54</f>
        <v>2021/22</v>
      </c>
      <c r="H41" s="8" t="str">
        <f>Projected_SEC_wastage_rates!H54</f>
        <v>2022/23</v>
      </c>
      <c r="I41" s="8" t="str">
        <f>Projected_SEC_wastage_rates!I54</f>
        <v>2023/24</v>
      </c>
      <c r="J41" s="8" t="str">
        <f>Projected_SEC_wastage_rates!J54</f>
        <v>2024/25</v>
      </c>
      <c r="K41" s="8" t="str">
        <f>Projected_SEC_wastage_rates!K54</f>
        <v>2025/26</v>
      </c>
      <c r="L41" s="8" t="str">
        <f>Projected_SEC_wastage_rates!L54</f>
        <v>2026/27</v>
      </c>
      <c r="M41" s="8" t="str">
        <f>Projected_SEC_wastage_rates!M54</f>
        <v>2027/28</v>
      </c>
      <c r="N41" s="8" t="str">
        <f>Projected_SEC_wastage_rates!N54</f>
        <v>2028/29</v>
      </c>
      <c r="O41" s="8" t="str">
        <f>Projected_SEC_wastage_rates!O54</f>
        <v>2029/30</v>
      </c>
      <c r="P41" s="11"/>
      <c r="Q41" s="11"/>
    </row>
    <row r="42" spans="2:17" ht="13.15">
      <c r="B42" s="8" t="str">
        <f>Projected_SEC_wastage_rates!B55</f>
        <v>20-24</v>
      </c>
      <c r="C42" s="840">
        <f>Projected_SEC_wastage_rates!C55</f>
        <v>0.15946846379557147</v>
      </c>
      <c r="D42" s="840">
        <f>Projected_SEC_wastage_rates!D55</f>
        <v>0.16265336253256885</v>
      </c>
      <c r="E42" s="840">
        <f>Projected_SEC_wastage_rates!E55</f>
        <v>0.16212878751260712</v>
      </c>
      <c r="F42" s="840">
        <f>Projected_SEC_wastage_rates!F55</f>
        <v>0.16782040627453759</v>
      </c>
      <c r="G42" s="840">
        <f>Projected_SEC_wastage_rates!G55</f>
        <v>0.16909849864972534</v>
      </c>
      <c r="H42" s="840">
        <f>Projected_SEC_wastage_rates!H55</f>
        <v>0.17632690383446126</v>
      </c>
      <c r="I42" s="840">
        <f>Projected_SEC_wastage_rates!I55</f>
        <v>0.17632690383446126</v>
      </c>
      <c r="J42" s="840">
        <f>Projected_SEC_wastage_rates!J55</f>
        <v>0.17632690383446126</v>
      </c>
      <c r="K42" s="840">
        <f>Projected_SEC_wastage_rates!K55</f>
        <v>0.17632690383446126</v>
      </c>
      <c r="L42" s="840">
        <f>Projected_SEC_wastage_rates!L55</f>
        <v>0.17632690383446126</v>
      </c>
      <c r="M42" s="840">
        <f>Projected_SEC_wastage_rates!M55</f>
        <v>0.17632690383446126</v>
      </c>
      <c r="N42" s="840">
        <f>Projected_SEC_wastage_rates!N55</f>
        <v>0.17632690383446126</v>
      </c>
      <c r="O42" s="840">
        <f>Projected_SEC_wastage_rates!O55</f>
        <v>0.17632690383446126</v>
      </c>
      <c r="P42" s="11"/>
      <c r="Q42" s="11"/>
    </row>
    <row r="43" spans="2:17" ht="13.15">
      <c r="B43" s="8" t="str">
        <f>Projected_SEC_wastage_rates!B56</f>
        <v>25-29</v>
      </c>
      <c r="C43" s="840">
        <f>Projected_SEC_wastage_rates!C56</f>
        <v>0.12213130860647896</v>
      </c>
      <c r="D43" s="840">
        <f>Projected_SEC_wastage_rates!D56</f>
        <v>0.12457051094950305</v>
      </c>
      <c r="E43" s="840">
        <f>Projected_SEC_wastage_rates!E56</f>
        <v>0.12416875732295325</v>
      </c>
      <c r="F43" s="840">
        <f>Projected_SEC_wastage_rates!F56</f>
        <v>0.12852776869698182</v>
      </c>
      <c r="G43" s="840">
        <f>Projected_SEC_wastage_rates!G56</f>
        <v>0.12950661486246409</v>
      </c>
      <c r="H43" s="840">
        <f>Projected_SEC_wastage_rates!H56</f>
        <v>0.13504259710834166</v>
      </c>
      <c r="I43" s="840">
        <f>Projected_SEC_wastage_rates!I56</f>
        <v>0.13504259710834166</v>
      </c>
      <c r="J43" s="840">
        <f>Projected_SEC_wastage_rates!J56</f>
        <v>0.13504259710834166</v>
      </c>
      <c r="K43" s="840">
        <f>Projected_SEC_wastage_rates!K56</f>
        <v>0.13504259710834166</v>
      </c>
      <c r="L43" s="840">
        <f>Projected_SEC_wastage_rates!L56</f>
        <v>0.13504259710834166</v>
      </c>
      <c r="M43" s="840">
        <f>Projected_SEC_wastage_rates!M56</f>
        <v>0.13504259710834166</v>
      </c>
      <c r="N43" s="840">
        <f>Projected_SEC_wastage_rates!N56</f>
        <v>0.13504259710834166</v>
      </c>
      <c r="O43" s="840">
        <f>Projected_SEC_wastage_rates!O56</f>
        <v>0.13504259710834166</v>
      </c>
      <c r="P43" s="11"/>
      <c r="Q43" s="11"/>
    </row>
    <row r="44" spans="2:17" ht="13.15">
      <c r="B44" s="8" t="str">
        <f>Projected_SEC_wastage_rates!B57</f>
        <v>30-34</v>
      </c>
      <c r="C44" s="840">
        <f>Projected_SEC_wastage_rates!C57</f>
        <v>8.4413666084347055E-2</v>
      </c>
      <c r="D44" s="840">
        <f>Projected_SEC_wastage_rates!D57</f>
        <v>8.6099572953318979E-2</v>
      </c>
      <c r="E44" s="840">
        <f>Projected_SEC_wastage_rates!E57</f>
        <v>8.5821892341633871E-2</v>
      </c>
      <c r="F44" s="840">
        <f>Projected_SEC_wastage_rates!F57</f>
        <v>8.883471628320587E-2</v>
      </c>
      <c r="G44" s="840">
        <f>Projected_SEC_wastage_rates!G57</f>
        <v>8.9511266746013077E-2</v>
      </c>
      <c r="H44" s="840">
        <f>Projected_SEC_wastage_rates!H57</f>
        <v>9.3337579278683289E-2</v>
      </c>
      <c r="I44" s="840">
        <f>Projected_SEC_wastage_rates!I57</f>
        <v>9.3337579278683289E-2</v>
      </c>
      <c r="J44" s="840">
        <f>Projected_SEC_wastage_rates!J57</f>
        <v>9.3337579278683289E-2</v>
      </c>
      <c r="K44" s="840">
        <f>Projected_SEC_wastage_rates!K57</f>
        <v>9.3337579278683289E-2</v>
      </c>
      <c r="L44" s="840">
        <f>Projected_SEC_wastage_rates!L57</f>
        <v>9.3337579278683289E-2</v>
      </c>
      <c r="M44" s="840">
        <f>Projected_SEC_wastage_rates!M57</f>
        <v>9.3337579278683289E-2</v>
      </c>
      <c r="N44" s="840">
        <f>Projected_SEC_wastage_rates!N57</f>
        <v>9.3337579278683289E-2</v>
      </c>
      <c r="O44" s="840">
        <f>Projected_SEC_wastage_rates!O57</f>
        <v>9.3337579278683289E-2</v>
      </c>
      <c r="P44" s="11"/>
      <c r="Q44" s="11"/>
    </row>
    <row r="45" spans="2:17" ht="13.15">
      <c r="B45" s="8" t="str">
        <f>Projected_SEC_wastage_rates!B58</f>
        <v>35-39</v>
      </c>
      <c r="C45" s="840">
        <f>Projected_SEC_wastage_rates!C58</f>
        <v>7.9829715679246141E-2</v>
      </c>
      <c r="D45" s="840">
        <f>Projected_SEC_wastage_rates!D58</f>
        <v>8.1424072046581711E-2</v>
      </c>
      <c r="E45" s="840">
        <f>Projected_SEC_wastage_rates!E58</f>
        <v>8.1161470440601083E-2</v>
      </c>
      <c r="F45" s="840">
        <f>Projected_SEC_wastage_rates!F58</f>
        <v>8.4010687751065891E-2</v>
      </c>
      <c r="G45" s="840">
        <f>Projected_SEC_wastage_rates!G58</f>
        <v>8.4650499212809496E-2</v>
      </c>
      <c r="H45" s="840">
        <f>Projected_SEC_wastage_rates!H58</f>
        <v>8.8269029905195098E-2</v>
      </c>
      <c r="I45" s="840">
        <f>Projected_SEC_wastage_rates!I58</f>
        <v>8.8269029905195098E-2</v>
      </c>
      <c r="J45" s="840">
        <f>Projected_SEC_wastage_rates!J58</f>
        <v>8.8269029905195098E-2</v>
      </c>
      <c r="K45" s="840">
        <f>Projected_SEC_wastage_rates!K58</f>
        <v>8.8269029905195098E-2</v>
      </c>
      <c r="L45" s="840">
        <f>Projected_SEC_wastage_rates!L58</f>
        <v>8.8269029905195098E-2</v>
      </c>
      <c r="M45" s="840">
        <f>Projected_SEC_wastage_rates!M58</f>
        <v>8.8269029905195098E-2</v>
      </c>
      <c r="N45" s="840">
        <f>Projected_SEC_wastage_rates!N58</f>
        <v>8.8269029905195098E-2</v>
      </c>
      <c r="O45" s="840">
        <f>Projected_SEC_wastage_rates!O58</f>
        <v>8.8269029905195098E-2</v>
      </c>
      <c r="P45" s="11"/>
      <c r="Q45" s="11"/>
    </row>
    <row r="46" spans="2:17" ht="13.15">
      <c r="B46" s="8" t="str">
        <f>Projected_SEC_wastage_rates!B59</f>
        <v>40-44</v>
      </c>
      <c r="C46" s="840">
        <f>Projected_SEC_wastage_rates!C59</f>
        <v>7.8131179952917934E-2</v>
      </c>
      <c r="D46" s="840">
        <f>Projected_SEC_wastage_rates!D59</f>
        <v>7.9691613222477489E-2</v>
      </c>
      <c r="E46" s="840">
        <f>Projected_SEC_wastage_rates!E59</f>
        <v>7.9434598987136409E-2</v>
      </c>
      <c r="F46" s="840">
        <f>Projected_SEC_wastage_rates!F59</f>
        <v>8.222319354136666E-2</v>
      </c>
      <c r="G46" s="840">
        <f>Projected_SEC_wastage_rates!G59</f>
        <v>8.2849391743728851E-2</v>
      </c>
      <c r="H46" s="840">
        <f>Projected_SEC_wastage_rates!H59</f>
        <v>8.6390931009982755E-2</v>
      </c>
      <c r="I46" s="840">
        <f>Projected_SEC_wastage_rates!I59</f>
        <v>8.6390931009982755E-2</v>
      </c>
      <c r="J46" s="840">
        <f>Projected_SEC_wastage_rates!J59</f>
        <v>8.6390931009982755E-2</v>
      </c>
      <c r="K46" s="840">
        <f>Projected_SEC_wastage_rates!K59</f>
        <v>8.6390931009982755E-2</v>
      </c>
      <c r="L46" s="840">
        <f>Projected_SEC_wastage_rates!L59</f>
        <v>8.6390931009982755E-2</v>
      </c>
      <c r="M46" s="840">
        <f>Projected_SEC_wastage_rates!M59</f>
        <v>8.6390931009982755E-2</v>
      </c>
      <c r="N46" s="840">
        <f>Projected_SEC_wastage_rates!N59</f>
        <v>8.6390931009982755E-2</v>
      </c>
      <c r="O46" s="840">
        <f>Projected_SEC_wastage_rates!O59</f>
        <v>8.6390931009982755E-2</v>
      </c>
      <c r="P46" s="11"/>
      <c r="Q46" s="11"/>
    </row>
    <row r="47" spans="2:17" ht="13.15">
      <c r="B47" s="8" t="str">
        <f>Projected_SEC_wastage_rates!B60</f>
        <v>45-49</v>
      </c>
      <c r="C47" s="840">
        <f>Projected_SEC_wastage_rates!C60</f>
        <v>8.5432537592988772E-2</v>
      </c>
      <c r="D47" s="840">
        <f>Projected_SEC_wastage_rates!D60</f>
        <v>8.7138793329089664E-2</v>
      </c>
      <c r="E47" s="840">
        <f>Projected_SEC_wastage_rates!E60</f>
        <v>8.6857761117161703E-2</v>
      </c>
      <c r="F47" s="840">
        <f>Projected_SEC_wastage_rates!F60</f>
        <v>8.9906949792277591E-2</v>
      </c>
      <c r="G47" s="840">
        <f>Projected_SEC_wastage_rates!G60</f>
        <v>9.0591666207621727E-2</v>
      </c>
      <c r="H47" s="840">
        <f>Projected_SEC_wastage_rates!H60</f>
        <v>9.446416226724362E-2</v>
      </c>
      <c r="I47" s="840">
        <f>Projected_SEC_wastage_rates!I60</f>
        <v>9.446416226724362E-2</v>
      </c>
      <c r="J47" s="840">
        <f>Projected_SEC_wastage_rates!J60</f>
        <v>9.446416226724362E-2</v>
      </c>
      <c r="K47" s="840">
        <f>Projected_SEC_wastage_rates!K60</f>
        <v>9.446416226724362E-2</v>
      </c>
      <c r="L47" s="840">
        <f>Projected_SEC_wastage_rates!L60</f>
        <v>9.446416226724362E-2</v>
      </c>
      <c r="M47" s="840">
        <f>Projected_SEC_wastage_rates!M60</f>
        <v>9.446416226724362E-2</v>
      </c>
      <c r="N47" s="840">
        <f>Projected_SEC_wastage_rates!N60</f>
        <v>9.446416226724362E-2</v>
      </c>
      <c r="O47" s="840">
        <f>Projected_SEC_wastage_rates!O60</f>
        <v>9.446416226724362E-2</v>
      </c>
      <c r="P47" s="11"/>
      <c r="Q47" s="11"/>
    </row>
    <row r="48" spans="2:17" ht="13.15">
      <c r="B48" s="8" t="str">
        <f>Projected_SEC_wastage_rates!B61</f>
        <v>50-54</v>
      </c>
      <c r="C48" s="840">
        <f>Projected_SEC_wastage_rates!C61</f>
        <v>9.0489549576372619E-2</v>
      </c>
      <c r="D48" s="840">
        <f>Projected_SEC_wastage_rates!D61</f>
        <v>9.2296803783867246E-2</v>
      </c>
      <c r="E48" s="840">
        <f>Projected_SEC_wastage_rates!E61</f>
        <v>9.1999136419765676E-2</v>
      </c>
      <c r="F48" s="840">
        <f>Projected_SEC_wastage_rates!F61</f>
        <v>9.5228815855241761E-2</v>
      </c>
      <c r="G48" s="840">
        <f>Projected_SEC_wastage_rates!G61</f>
        <v>9.5954062719700167E-2</v>
      </c>
      <c r="H48" s="840">
        <f>Projected_SEC_wastage_rates!H61</f>
        <v>0.10005578361017528</v>
      </c>
      <c r="I48" s="840">
        <f>Projected_SEC_wastage_rates!I61</f>
        <v>0.10005578361017528</v>
      </c>
      <c r="J48" s="840">
        <f>Projected_SEC_wastage_rates!J61</f>
        <v>0.10005578361017528</v>
      </c>
      <c r="K48" s="840">
        <f>Projected_SEC_wastage_rates!K61</f>
        <v>0.10005578361017528</v>
      </c>
      <c r="L48" s="840">
        <f>Projected_SEC_wastage_rates!L61</f>
        <v>0.10005578361017528</v>
      </c>
      <c r="M48" s="840">
        <f>Projected_SEC_wastage_rates!M61</f>
        <v>0.10005578361017528</v>
      </c>
      <c r="N48" s="840">
        <f>Projected_SEC_wastage_rates!N61</f>
        <v>0.10005578361017528</v>
      </c>
      <c r="O48" s="840">
        <f>Projected_SEC_wastage_rates!O61</f>
        <v>0.10005578361017528</v>
      </c>
      <c r="P48" s="11"/>
      <c r="Q48" s="11"/>
    </row>
    <row r="49" spans="2:17" ht="13.15">
      <c r="B49" s="8" t="str">
        <f>Projected_SEC_wastage_rates!B62</f>
        <v>55-59</v>
      </c>
      <c r="C49" s="840">
        <f>Projected_SEC_wastage_rates!C62</f>
        <v>5.5290443305137049E-2</v>
      </c>
      <c r="D49" s="840">
        <f>Projected_SEC_wastage_rates!D62</f>
        <v>5.6394702158952169E-2</v>
      </c>
      <c r="E49" s="840">
        <f>Projected_SEC_wastage_rates!E62</f>
        <v>5.6212823029310167E-2</v>
      </c>
      <c r="F49" s="840">
        <f>Projected_SEC_wastage_rates!F62</f>
        <v>5.8186204580626719E-2</v>
      </c>
      <c r="G49" s="840">
        <f>Projected_SEC_wastage_rates!G62</f>
        <v>5.862934106245573E-2</v>
      </c>
      <c r="H49" s="840">
        <f>Projected_SEC_wastage_rates!H62</f>
        <v>6.1135552745572842E-2</v>
      </c>
      <c r="I49" s="840">
        <f>Projected_SEC_wastage_rates!I62</f>
        <v>6.1135552745572842E-2</v>
      </c>
      <c r="J49" s="840">
        <f>Projected_SEC_wastage_rates!J62</f>
        <v>6.1135552745572842E-2</v>
      </c>
      <c r="K49" s="840">
        <f>Projected_SEC_wastage_rates!K62</f>
        <v>6.1135552745572842E-2</v>
      </c>
      <c r="L49" s="840">
        <f>Projected_SEC_wastage_rates!L62</f>
        <v>6.1135552745572842E-2</v>
      </c>
      <c r="M49" s="840">
        <f>Projected_SEC_wastage_rates!M62</f>
        <v>6.1135552745572842E-2</v>
      </c>
      <c r="N49" s="840">
        <f>Projected_SEC_wastage_rates!N62</f>
        <v>6.1135552745572842E-2</v>
      </c>
      <c r="O49" s="840">
        <f>Projected_SEC_wastage_rates!O62</f>
        <v>6.1135552745572842E-2</v>
      </c>
      <c r="P49" s="11"/>
      <c r="Q49" s="11"/>
    </row>
    <row r="50" spans="2:17" ht="13.15">
      <c r="B50" s="8" t="str">
        <f>Projected_SEC_wastage_rates!B63</f>
        <v>60-64</v>
      </c>
      <c r="C50" s="840">
        <f>Projected_SEC_wastage_rates!C63</f>
        <v>2.7892620725518031E-2</v>
      </c>
      <c r="D50" s="840">
        <f>Projected_SEC_wastage_rates!D63</f>
        <v>2.844969119829897E-2</v>
      </c>
      <c r="E50" s="840">
        <f>Projected_SEC_wastage_rates!E63</f>
        <v>2.8357937808784723E-2</v>
      </c>
      <c r="F50" s="840">
        <f>Projected_SEC_wastage_rates!F63</f>
        <v>2.9353458551019264E-2</v>
      </c>
      <c r="G50" s="840">
        <f>Projected_SEC_wastage_rates!G63</f>
        <v>2.9577009622025936E-2</v>
      </c>
      <c r="H50" s="840">
        <f>Projected_SEC_wastage_rates!H63</f>
        <v>3.0841329597708841E-2</v>
      </c>
      <c r="I50" s="840">
        <f>Projected_SEC_wastage_rates!I63</f>
        <v>3.0841329597708841E-2</v>
      </c>
      <c r="J50" s="840">
        <f>Projected_SEC_wastage_rates!J63</f>
        <v>3.0841329597708841E-2</v>
      </c>
      <c r="K50" s="840">
        <f>Projected_SEC_wastage_rates!K63</f>
        <v>3.0841329597708841E-2</v>
      </c>
      <c r="L50" s="840">
        <f>Projected_SEC_wastage_rates!L63</f>
        <v>3.0841329597708841E-2</v>
      </c>
      <c r="M50" s="840">
        <f>Projected_SEC_wastage_rates!M63</f>
        <v>3.0841329597708841E-2</v>
      </c>
      <c r="N50" s="840">
        <f>Projected_SEC_wastage_rates!N63</f>
        <v>3.0841329597708841E-2</v>
      </c>
      <c r="O50" s="840">
        <f>Projected_SEC_wastage_rates!O63</f>
        <v>3.0841329597708841E-2</v>
      </c>
      <c r="P50" s="11"/>
      <c r="Q50" s="11"/>
    </row>
    <row r="51" spans="2:17" ht="13.15">
      <c r="B51" s="8" t="str">
        <f>Projected_SEC_wastage_rates!B64</f>
        <v>65 plus</v>
      </c>
      <c r="C51" s="840">
        <f>Projected_SEC_wastage_rates!C64</f>
        <v>2.8300488925604862E-2</v>
      </c>
      <c r="D51" s="840">
        <f>Projected_SEC_wastage_rates!D64</f>
        <v>2.8865705328210419E-2</v>
      </c>
      <c r="E51" s="840">
        <f>Projected_SEC_wastage_rates!E64</f>
        <v>2.8772610247278885E-2</v>
      </c>
      <c r="F51" s="840">
        <f>Projected_SEC_wastage_rates!F64</f>
        <v>2.9782688289714077E-2</v>
      </c>
      <c r="G51" s="840">
        <f>Projected_SEC_wastage_rates!G64</f>
        <v>3.0009508303207588E-2</v>
      </c>
      <c r="H51" s="840">
        <f>Projected_SEC_wastage_rates!H64</f>
        <v>3.1292316176384609E-2</v>
      </c>
      <c r="I51" s="840">
        <f>Projected_SEC_wastage_rates!I64</f>
        <v>3.1292316176384609E-2</v>
      </c>
      <c r="J51" s="840">
        <f>Projected_SEC_wastage_rates!J64</f>
        <v>3.1292316176384609E-2</v>
      </c>
      <c r="K51" s="840">
        <f>Projected_SEC_wastage_rates!K64</f>
        <v>3.1292316176384609E-2</v>
      </c>
      <c r="L51" s="840">
        <f>Projected_SEC_wastage_rates!L64</f>
        <v>3.1292316176384609E-2</v>
      </c>
      <c r="M51" s="840">
        <f>Projected_SEC_wastage_rates!M64</f>
        <v>3.1292316176384609E-2</v>
      </c>
      <c r="N51" s="840">
        <f>Projected_SEC_wastage_rates!N64</f>
        <v>3.1292316176384609E-2</v>
      </c>
      <c r="O51" s="840">
        <f>Projected_SEC_wastage_rates!O64</f>
        <v>3.1292316176384609E-2</v>
      </c>
      <c r="P51" s="11"/>
      <c r="Q51" s="11"/>
    </row>
    <row r="52" spans="2:17" ht="13.15">
      <c r="B52" s="8" t="str">
        <f>Projected_SEC_wastage_rates!B65</f>
        <v>Total</v>
      </c>
      <c r="C52" s="840">
        <f>Projected_SEC_wastage_rates!C65</f>
        <v>8.7776240341735839E-2</v>
      </c>
      <c r="D52" s="840">
        <f>Projected_SEC_wastage_rates!D65</f>
        <v>8.9529304429448814E-2</v>
      </c>
      <c r="E52" s="840">
        <f>Projected_SEC_wastage_rates!E65</f>
        <v>8.9240562555767386E-2</v>
      </c>
      <c r="F52" s="840">
        <f>Projected_SEC_wastage_rates!F65</f>
        <v>9.2373400763961236E-2</v>
      </c>
      <c r="G52" s="840">
        <f>Projected_SEC_wastage_rates!G65</f>
        <v>9.307690126075685E-2</v>
      </c>
      <c r="H52" s="840">
        <f>Projected_SEC_wastage_rates!H65</f>
        <v>9.7055632952787171E-2</v>
      </c>
      <c r="I52" s="840">
        <f>Projected_SEC_wastage_rates!I65</f>
        <v>9.7055632952787171E-2</v>
      </c>
      <c r="J52" s="840">
        <f>Projected_SEC_wastage_rates!J65</f>
        <v>9.7055632952787171E-2</v>
      </c>
      <c r="K52" s="840">
        <f>Projected_SEC_wastage_rates!K65</f>
        <v>9.7055632952787171E-2</v>
      </c>
      <c r="L52" s="840">
        <f>Projected_SEC_wastage_rates!L65</f>
        <v>9.7055632952787171E-2</v>
      </c>
      <c r="M52" s="840">
        <f>Projected_SEC_wastage_rates!M65</f>
        <v>9.7055632952787171E-2</v>
      </c>
      <c r="N52" s="840">
        <f>Projected_SEC_wastage_rates!N65</f>
        <v>9.7055632952787171E-2</v>
      </c>
      <c r="O52" s="840">
        <f>Projected_SEC_wastage_rates!O65</f>
        <v>9.7055632952787171E-2</v>
      </c>
      <c r="P52" s="11"/>
      <c r="Q52" s="11"/>
    </row>
    <row r="53" spans="2:17">
      <c r="B53" s="11"/>
      <c r="C53" s="11"/>
      <c r="D53" s="11"/>
      <c r="E53" s="11"/>
      <c r="F53" s="11"/>
      <c r="G53" s="11"/>
      <c r="H53" s="11"/>
      <c r="I53" s="11"/>
      <c r="J53" s="11"/>
      <c r="K53" s="11"/>
      <c r="L53" s="11"/>
      <c r="M53" s="11"/>
      <c r="N53" s="11"/>
      <c r="O53" s="11"/>
      <c r="P53" s="11"/>
      <c r="Q53" s="11"/>
    </row>
    <row r="54" spans="2:17" ht="13.15">
      <c r="B54" s="5" t="str">
        <f>Projected_SEC_wastage_rates!B67</f>
        <v>Female projected wastage rates</v>
      </c>
      <c r="C54" s="11"/>
      <c r="D54" s="11"/>
      <c r="E54" s="11"/>
      <c r="F54" s="11"/>
      <c r="G54" s="11"/>
      <c r="H54" s="11"/>
      <c r="I54" s="11"/>
      <c r="J54" s="11"/>
      <c r="K54" s="11"/>
      <c r="L54" s="11"/>
      <c r="M54" s="11"/>
      <c r="N54" s="11"/>
      <c r="O54" s="11"/>
      <c r="P54" s="11"/>
      <c r="Q54" s="11"/>
    </row>
    <row r="55" spans="2:17">
      <c r="B55" s="11"/>
      <c r="C55" s="11"/>
      <c r="D55" s="11"/>
      <c r="E55" s="11"/>
      <c r="F55" s="11"/>
      <c r="G55" s="11"/>
      <c r="H55" s="11"/>
      <c r="I55" s="11"/>
      <c r="J55" s="11"/>
      <c r="K55" s="11"/>
      <c r="L55" s="11"/>
      <c r="M55" s="11"/>
      <c r="N55" s="11"/>
      <c r="O55" s="11"/>
      <c r="P55" s="11"/>
      <c r="Q55" s="11"/>
    </row>
    <row r="56" spans="2:17" ht="13.15">
      <c r="B56" s="8" t="str">
        <f>Projected_SEC_wastage_rates!B69</f>
        <v>Age group</v>
      </c>
      <c r="C56" s="8" t="str">
        <f>Projected_SEC_wastage_rates!C69</f>
        <v>2017/18</v>
      </c>
      <c r="D56" s="8" t="str">
        <f>Projected_SEC_wastage_rates!D69</f>
        <v>2018/19</v>
      </c>
      <c r="E56" s="8" t="str">
        <f>Projected_SEC_wastage_rates!E69</f>
        <v>2019/20</v>
      </c>
      <c r="F56" s="8" t="str">
        <f>Projected_SEC_wastage_rates!F69</f>
        <v>2020/21</v>
      </c>
      <c r="G56" s="8" t="str">
        <f>Projected_SEC_wastage_rates!G69</f>
        <v>2021/22</v>
      </c>
      <c r="H56" s="8" t="str">
        <f>Projected_SEC_wastage_rates!H69</f>
        <v>2022/23</v>
      </c>
      <c r="I56" s="8" t="str">
        <f>Projected_SEC_wastage_rates!I69</f>
        <v>2023/24</v>
      </c>
      <c r="J56" s="8" t="str">
        <f>Projected_SEC_wastage_rates!J69</f>
        <v>2024/25</v>
      </c>
      <c r="K56" s="8" t="str">
        <f>Projected_SEC_wastage_rates!K69</f>
        <v>2025/26</v>
      </c>
      <c r="L56" s="8" t="str">
        <f>Projected_SEC_wastage_rates!L69</f>
        <v>2026/27</v>
      </c>
      <c r="M56" s="8" t="str">
        <f>Projected_SEC_wastage_rates!M69</f>
        <v>2027/28</v>
      </c>
      <c r="N56" s="8" t="str">
        <f>Projected_SEC_wastage_rates!N69</f>
        <v>2028/29</v>
      </c>
      <c r="O56" s="8" t="str">
        <f>Projected_SEC_wastage_rates!O69</f>
        <v>2029/30</v>
      </c>
      <c r="P56" s="11"/>
      <c r="Q56" s="11"/>
    </row>
    <row r="57" spans="2:17" ht="13.15">
      <c r="B57" s="8" t="str">
        <f>Projected_SEC_wastage_rates!B70</f>
        <v>20-24</v>
      </c>
      <c r="C57" s="840">
        <f>Projected_SEC_wastage_rates!C70</f>
        <v>0.13133381112799505</v>
      </c>
      <c r="D57" s="840">
        <f>Projected_SEC_wastage_rates!D70</f>
        <v>0.13315727996847268</v>
      </c>
      <c r="E57" s="840">
        <f>Projected_SEC_wastage_rates!E70</f>
        <v>0.13417647801699939</v>
      </c>
      <c r="F57" s="840">
        <f>Projected_SEC_wastage_rates!F70</f>
        <v>0.13535797142862604</v>
      </c>
      <c r="G57" s="840">
        <f>Projected_SEC_wastage_rates!G70</f>
        <v>0.13599234499382132</v>
      </c>
      <c r="H57" s="840">
        <f>Projected_SEC_wastage_rates!H70</f>
        <v>0.13650424478945489</v>
      </c>
      <c r="I57" s="840">
        <f>Projected_SEC_wastage_rates!I70</f>
        <v>0.13650424478945489</v>
      </c>
      <c r="J57" s="840">
        <f>Projected_SEC_wastage_rates!J70</f>
        <v>0.13650424478945489</v>
      </c>
      <c r="K57" s="840">
        <f>Projected_SEC_wastage_rates!K70</f>
        <v>0.13650424478945489</v>
      </c>
      <c r="L57" s="840">
        <f>Projected_SEC_wastage_rates!L70</f>
        <v>0.13650424478945489</v>
      </c>
      <c r="M57" s="840">
        <f>Projected_SEC_wastage_rates!M70</f>
        <v>0.13650424478945489</v>
      </c>
      <c r="N57" s="840">
        <f>Projected_SEC_wastage_rates!N70</f>
        <v>0.13650424478945489</v>
      </c>
      <c r="O57" s="840">
        <f>Projected_SEC_wastage_rates!O70</f>
        <v>0.13650424478945489</v>
      </c>
      <c r="P57" s="11"/>
      <c r="Q57" s="11"/>
    </row>
    <row r="58" spans="2:17" ht="13.15">
      <c r="B58" s="8" t="str">
        <f>Projected_SEC_wastage_rates!B71</f>
        <v>25-29</v>
      </c>
      <c r="C58" s="840">
        <f>Projected_SEC_wastage_rates!C71</f>
        <v>0.11165828336302336</v>
      </c>
      <c r="D58" s="840">
        <f>Projected_SEC_wastage_rates!D71</f>
        <v>0.11320857265064074</v>
      </c>
      <c r="E58" s="840">
        <f>Projected_SEC_wastage_rates!E71</f>
        <v>0.11407508146149467</v>
      </c>
      <c r="F58" s="840">
        <f>Projected_SEC_wastage_rates!F71</f>
        <v>0.1150795716610396</v>
      </c>
      <c r="G58" s="840">
        <f>Projected_SEC_wastage_rates!G71</f>
        <v>0.11561890774435445</v>
      </c>
      <c r="H58" s="840">
        <f>Projected_SEC_wastage_rates!H71</f>
        <v>0.1160541182354185</v>
      </c>
      <c r="I58" s="840">
        <f>Projected_SEC_wastage_rates!I71</f>
        <v>0.1160541182354185</v>
      </c>
      <c r="J58" s="840">
        <f>Projected_SEC_wastage_rates!J71</f>
        <v>0.1160541182354185</v>
      </c>
      <c r="K58" s="840">
        <f>Projected_SEC_wastage_rates!K71</f>
        <v>0.1160541182354185</v>
      </c>
      <c r="L58" s="840">
        <f>Projected_SEC_wastage_rates!L71</f>
        <v>0.1160541182354185</v>
      </c>
      <c r="M58" s="840">
        <f>Projected_SEC_wastage_rates!M71</f>
        <v>0.1160541182354185</v>
      </c>
      <c r="N58" s="840">
        <f>Projected_SEC_wastage_rates!N71</f>
        <v>0.1160541182354185</v>
      </c>
      <c r="O58" s="840">
        <f>Projected_SEC_wastage_rates!O71</f>
        <v>0.1160541182354185</v>
      </c>
      <c r="P58" s="11"/>
      <c r="Q58" s="11"/>
    </row>
    <row r="59" spans="2:17" ht="13.15">
      <c r="B59" s="8" t="str">
        <f>Projected_SEC_wastage_rates!B72</f>
        <v>30-34</v>
      </c>
      <c r="C59" s="840">
        <f>Projected_SEC_wastage_rates!C72</f>
        <v>8.9143048372820527E-2</v>
      </c>
      <c r="D59" s="840">
        <f>Projected_SEC_wastage_rates!D72</f>
        <v>9.0380730959329886E-2</v>
      </c>
      <c r="E59" s="840">
        <f>Projected_SEC_wastage_rates!E72</f>
        <v>9.1072513373629538E-2</v>
      </c>
      <c r="F59" s="840">
        <f>Projected_SEC_wastage_rates!F72</f>
        <v>9.1874454042526754E-2</v>
      </c>
      <c r="G59" s="840">
        <f>Projected_SEC_wastage_rates!G72</f>
        <v>9.2305036182212988E-2</v>
      </c>
      <c r="H59" s="840">
        <f>Projected_SEC_wastage_rates!H72</f>
        <v>9.2652489041855732E-2</v>
      </c>
      <c r="I59" s="840">
        <f>Projected_SEC_wastage_rates!I72</f>
        <v>9.2652489041855732E-2</v>
      </c>
      <c r="J59" s="840">
        <f>Projected_SEC_wastage_rates!J72</f>
        <v>9.2652489041855732E-2</v>
      </c>
      <c r="K59" s="840">
        <f>Projected_SEC_wastage_rates!K72</f>
        <v>9.2652489041855732E-2</v>
      </c>
      <c r="L59" s="840">
        <f>Projected_SEC_wastage_rates!L72</f>
        <v>9.2652489041855732E-2</v>
      </c>
      <c r="M59" s="840">
        <f>Projected_SEC_wastage_rates!M72</f>
        <v>9.2652489041855732E-2</v>
      </c>
      <c r="N59" s="840">
        <f>Projected_SEC_wastage_rates!N72</f>
        <v>9.2652489041855732E-2</v>
      </c>
      <c r="O59" s="840">
        <f>Projected_SEC_wastage_rates!O72</f>
        <v>9.2652489041855732E-2</v>
      </c>
      <c r="P59" s="11"/>
      <c r="Q59" s="11"/>
    </row>
    <row r="60" spans="2:17" ht="13.15">
      <c r="B60" s="8" t="str">
        <f>Projected_SEC_wastage_rates!B73</f>
        <v>35-39</v>
      </c>
      <c r="C60" s="840">
        <f>Projected_SEC_wastage_rates!C73</f>
        <v>8.6105230518481402E-2</v>
      </c>
      <c r="D60" s="840">
        <f>Projected_SEC_wastage_rates!D73</f>
        <v>8.7300735343203012E-2</v>
      </c>
      <c r="E60" s="840">
        <f>Projected_SEC_wastage_rates!E73</f>
        <v>8.796894318822511E-2</v>
      </c>
      <c r="F60" s="840">
        <f>Projected_SEC_wastage_rates!F73</f>
        <v>8.874355531354472E-2</v>
      </c>
      <c r="G60" s="840">
        <f>Projected_SEC_wastage_rates!G73</f>
        <v>8.9159464069993852E-2</v>
      </c>
      <c r="H60" s="840">
        <f>Projected_SEC_wastage_rates!H73</f>
        <v>8.9495076426985745E-2</v>
      </c>
      <c r="I60" s="840">
        <f>Projected_SEC_wastage_rates!I73</f>
        <v>8.9495076426985745E-2</v>
      </c>
      <c r="J60" s="840">
        <f>Projected_SEC_wastage_rates!J73</f>
        <v>8.9495076426985745E-2</v>
      </c>
      <c r="K60" s="840">
        <f>Projected_SEC_wastage_rates!K73</f>
        <v>8.9495076426985745E-2</v>
      </c>
      <c r="L60" s="840">
        <f>Projected_SEC_wastage_rates!L73</f>
        <v>8.9495076426985745E-2</v>
      </c>
      <c r="M60" s="840">
        <f>Projected_SEC_wastage_rates!M73</f>
        <v>8.9495076426985745E-2</v>
      </c>
      <c r="N60" s="840">
        <f>Projected_SEC_wastage_rates!N73</f>
        <v>8.9495076426985745E-2</v>
      </c>
      <c r="O60" s="840">
        <f>Projected_SEC_wastage_rates!O73</f>
        <v>8.9495076426985745E-2</v>
      </c>
      <c r="P60" s="11"/>
      <c r="Q60" s="11"/>
    </row>
    <row r="61" spans="2:17" ht="13.15">
      <c r="B61" s="8" t="str">
        <f>Projected_SEC_wastage_rates!B74</f>
        <v>40-44</v>
      </c>
      <c r="C61" s="840">
        <f>Projected_SEC_wastage_rates!C74</f>
        <v>8.2511721515881375E-2</v>
      </c>
      <c r="D61" s="840">
        <f>Projected_SEC_wastage_rates!D74</f>
        <v>8.3657333235103812E-2</v>
      </c>
      <c r="E61" s="840">
        <f>Projected_SEC_wastage_rates!E74</f>
        <v>8.4297654145821965E-2</v>
      </c>
      <c r="F61" s="840">
        <f>Projected_SEC_wastage_rates!F74</f>
        <v>8.5039938668868206E-2</v>
      </c>
      <c r="G61" s="840">
        <f>Projected_SEC_wastage_rates!G74</f>
        <v>8.5438489921579638E-2</v>
      </c>
      <c r="H61" s="840">
        <f>Projected_SEC_wastage_rates!H74</f>
        <v>8.5760095858532087E-2</v>
      </c>
      <c r="I61" s="840">
        <f>Projected_SEC_wastage_rates!I74</f>
        <v>8.5760095858532087E-2</v>
      </c>
      <c r="J61" s="840">
        <f>Projected_SEC_wastage_rates!J74</f>
        <v>8.5760095858532087E-2</v>
      </c>
      <c r="K61" s="840">
        <f>Projected_SEC_wastage_rates!K74</f>
        <v>8.5760095858532087E-2</v>
      </c>
      <c r="L61" s="840">
        <f>Projected_SEC_wastage_rates!L74</f>
        <v>8.5760095858532087E-2</v>
      </c>
      <c r="M61" s="840">
        <f>Projected_SEC_wastage_rates!M74</f>
        <v>8.5760095858532087E-2</v>
      </c>
      <c r="N61" s="840">
        <f>Projected_SEC_wastage_rates!N74</f>
        <v>8.5760095858532087E-2</v>
      </c>
      <c r="O61" s="840">
        <f>Projected_SEC_wastage_rates!O74</f>
        <v>8.5760095858532087E-2</v>
      </c>
      <c r="P61" s="11"/>
      <c r="Q61" s="11"/>
    </row>
    <row r="62" spans="2:17" ht="13.15">
      <c r="B62" s="8" t="str">
        <f>Projected_SEC_wastage_rates!B75</f>
        <v>45-49</v>
      </c>
      <c r="C62" s="840">
        <f>Projected_SEC_wastage_rates!C75</f>
        <v>8.8339070303072004E-2</v>
      </c>
      <c r="D62" s="840">
        <f>Projected_SEC_wastage_rates!D75</f>
        <v>8.956559027314602E-2</v>
      </c>
      <c r="E62" s="840">
        <f>Projected_SEC_wastage_rates!E75</f>
        <v>9.0251133525780389E-2</v>
      </c>
      <c r="F62" s="840">
        <f>Projected_SEC_wastage_rates!F75</f>
        <v>9.1045841519524551E-2</v>
      </c>
      <c r="G62" s="840">
        <f>Projected_SEC_wastage_rates!G75</f>
        <v>9.1472540253787121E-2</v>
      </c>
      <c r="H62" s="840">
        <f>Projected_SEC_wastage_rates!H75</f>
        <v>9.1816859448107413E-2</v>
      </c>
      <c r="I62" s="840">
        <f>Projected_SEC_wastage_rates!I75</f>
        <v>9.1816859448107413E-2</v>
      </c>
      <c r="J62" s="840">
        <f>Projected_SEC_wastage_rates!J75</f>
        <v>9.1816859448107413E-2</v>
      </c>
      <c r="K62" s="840">
        <f>Projected_SEC_wastage_rates!K75</f>
        <v>9.1816859448107413E-2</v>
      </c>
      <c r="L62" s="840">
        <f>Projected_SEC_wastage_rates!L75</f>
        <v>9.1816859448107413E-2</v>
      </c>
      <c r="M62" s="840">
        <f>Projected_SEC_wastage_rates!M75</f>
        <v>9.1816859448107413E-2</v>
      </c>
      <c r="N62" s="840">
        <f>Projected_SEC_wastage_rates!N75</f>
        <v>9.1816859448107413E-2</v>
      </c>
      <c r="O62" s="840">
        <f>Projected_SEC_wastage_rates!O75</f>
        <v>9.1816859448107413E-2</v>
      </c>
      <c r="P62" s="11"/>
      <c r="Q62" s="11"/>
    </row>
    <row r="63" spans="2:17" ht="13.15">
      <c r="B63" s="8" t="str">
        <f>Projected_SEC_wastage_rates!B76</f>
        <v>50-54</v>
      </c>
      <c r="C63" s="840">
        <f>Projected_SEC_wastage_rates!C76</f>
        <v>9.1851152756471155E-2</v>
      </c>
      <c r="D63" s="840">
        <f>Projected_SEC_wastage_rates!D76</f>
        <v>9.3126435287107123E-2</v>
      </c>
      <c r="E63" s="840">
        <f>Projected_SEC_wastage_rates!E76</f>
        <v>9.3839233574465802E-2</v>
      </c>
      <c r="F63" s="840">
        <f>Projected_SEC_wastage_rates!F76</f>
        <v>9.4665536648289819E-2</v>
      </c>
      <c r="G63" s="840">
        <f>Projected_SEC_wastage_rates!G76</f>
        <v>9.5109199576677933E-2</v>
      </c>
      <c r="H63" s="840">
        <f>Projected_SEC_wastage_rates!H76</f>
        <v>9.5467207814776828E-2</v>
      </c>
      <c r="I63" s="840">
        <f>Projected_SEC_wastage_rates!I76</f>
        <v>9.5467207814776828E-2</v>
      </c>
      <c r="J63" s="840">
        <f>Projected_SEC_wastage_rates!J76</f>
        <v>9.5467207814776828E-2</v>
      </c>
      <c r="K63" s="840">
        <f>Projected_SEC_wastage_rates!K76</f>
        <v>9.5467207814776828E-2</v>
      </c>
      <c r="L63" s="840">
        <f>Projected_SEC_wastage_rates!L76</f>
        <v>9.5467207814776828E-2</v>
      </c>
      <c r="M63" s="840">
        <f>Projected_SEC_wastage_rates!M76</f>
        <v>9.5467207814776828E-2</v>
      </c>
      <c r="N63" s="840">
        <f>Projected_SEC_wastage_rates!N76</f>
        <v>9.5467207814776828E-2</v>
      </c>
      <c r="O63" s="840">
        <f>Projected_SEC_wastage_rates!O76</f>
        <v>9.5467207814776828E-2</v>
      </c>
      <c r="P63" s="11"/>
      <c r="Q63" s="11"/>
    </row>
    <row r="64" spans="2:17" ht="13.15">
      <c r="B64" s="8" t="str">
        <f>Projected_SEC_wastage_rates!B77</f>
        <v>55-59</v>
      </c>
      <c r="C64" s="840">
        <f>Projected_SEC_wastage_rates!C77</f>
        <v>5.3622825727239261E-2</v>
      </c>
      <c r="D64" s="840">
        <f>Projected_SEC_wastage_rates!D77</f>
        <v>5.4367337372886168E-2</v>
      </c>
      <c r="E64" s="840">
        <f>Projected_SEC_wastage_rates!E77</f>
        <v>5.4783469965615283E-2</v>
      </c>
      <c r="F64" s="840">
        <f>Projected_SEC_wastage_rates!F77</f>
        <v>5.526586680436836E-2</v>
      </c>
      <c r="G64" s="840">
        <f>Projected_SEC_wastage_rates!G77</f>
        <v>5.5524877814863448E-2</v>
      </c>
      <c r="H64" s="840">
        <f>Projected_SEC_wastage_rates!H77</f>
        <v>5.5733883502700511E-2</v>
      </c>
      <c r="I64" s="840">
        <f>Projected_SEC_wastage_rates!I77</f>
        <v>5.5733883502700511E-2</v>
      </c>
      <c r="J64" s="840">
        <f>Projected_SEC_wastage_rates!J77</f>
        <v>5.5733883502700511E-2</v>
      </c>
      <c r="K64" s="840">
        <f>Projected_SEC_wastage_rates!K77</f>
        <v>5.5733883502700511E-2</v>
      </c>
      <c r="L64" s="840">
        <f>Projected_SEC_wastage_rates!L77</f>
        <v>5.5733883502700511E-2</v>
      </c>
      <c r="M64" s="840">
        <f>Projected_SEC_wastage_rates!M77</f>
        <v>5.5733883502700511E-2</v>
      </c>
      <c r="N64" s="840">
        <f>Projected_SEC_wastage_rates!N77</f>
        <v>5.5733883502700511E-2</v>
      </c>
      <c r="O64" s="840">
        <f>Projected_SEC_wastage_rates!O77</f>
        <v>5.5733883502700511E-2</v>
      </c>
      <c r="P64" s="11"/>
      <c r="Q64" s="11"/>
    </row>
    <row r="65" spans="2:17" ht="13.15">
      <c r="B65" s="8" t="str">
        <f>Projected_SEC_wastage_rates!B78</f>
        <v>60-64</v>
      </c>
      <c r="C65" s="840">
        <f>Projected_SEC_wastage_rates!C78</f>
        <v>2.6552076708676601E-2</v>
      </c>
      <c r="D65" s="840">
        <f>Projected_SEC_wastage_rates!D78</f>
        <v>2.6920731848677507E-2</v>
      </c>
      <c r="E65" s="840">
        <f>Projected_SEC_wastage_rates!E78</f>
        <v>2.7126785602340685E-2</v>
      </c>
      <c r="F65" s="840">
        <f>Projected_SEC_wastage_rates!F78</f>
        <v>2.7365651005140379E-2</v>
      </c>
      <c r="G65" s="840">
        <f>Projected_SEC_wastage_rates!G78</f>
        <v>2.7493903855037544E-2</v>
      </c>
      <c r="H65" s="840">
        <f>Projected_SEC_wastage_rates!H78</f>
        <v>2.7597395884424954E-2</v>
      </c>
      <c r="I65" s="840">
        <f>Projected_SEC_wastage_rates!I78</f>
        <v>2.7597395884424954E-2</v>
      </c>
      <c r="J65" s="840">
        <f>Projected_SEC_wastage_rates!J78</f>
        <v>2.7597395884424954E-2</v>
      </c>
      <c r="K65" s="840">
        <f>Projected_SEC_wastage_rates!K78</f>
        <v>2.7597395884424954E-2</v>
      </c>
      <c r="L65" s="840">
        <f>Projected_SEC_wastage_rates!L78</f>
        <v>2.7597395884424954E-2</v>
      </c>
      <c r="M65" s="840">
        <f>Projected_SEC_wastage_rates!M78</f>
        <v>2.7597395884424954E-2</v>
      </c>
      <c r="N65" s="840">
        <f>Projected_SEC_wastage_rates!N78</f>
        <v>2.7597395884424954E-2</v>
      </c>
      <c r="O65" s="840">
        <f>Projected_SEC_wastage_rates!O78</f>
        <v>2.7597395884424954E-2</v>
      </c>
      <c r="P65" s="11"/>
      <c r="Q65" s="11"/>
    </row>
    <row r="66" spans="2:17" ht="13.15">
      <c r="B66" s="8" t="str">
        <f>Projected_SEC_wastage_rates!B79</f>
        <v>65 plus</v>
      </c>
      <c r="C66" s="840">
        <f>Projected_SEC_wastage_rates!C79</f>
        <v>2.735800359526781E-2</v>
      </c>
      <c r="D66" s="840">
        <f>Projected_SEC_wastage_rates!D79</f>
        <v>2.7737848409525333E-2</v>
      </c>
      <c r="E66" s="840">
        <f>Projected_SEC_wastage_rates!E79</f>
        <v>2.7950156448379917E-2</v>
      </c>
      <c r="F66" s="840">
        <f>Projected_SEC_wastage_rates!F79</f>
        <v>2.8196272058103343E-2</v>
      </c>
      <c r="G66" s="840">
        <f>Projected_SEC_wastage_rates!G79</f>
        <v>2.8328417726673341E-2</v>
      </c>
      <c r="H66" s="840">
        <f>Projected_SEC_wastage_rates!H79</f>
        <v>2.8435051017286619E-2</v>
      </c>
      <c r="I66" s="840">
        <f>Projected_SEC_wastage_rates!I79</f>
        <v>2.8435051017286619E-2</v>
      </c>
      <c r="J66" s="840">
        <f>Projected_SEC_wastage_rates!J79</f>
        <v>2.8435051017286619E-2</v>
      </c>
      <c r="K66" s="840">
        <f>Projected_SEC_wastage_rates!K79</f>
        <v>2.8435051017286619E-2</v>
      </c>
      <c r="L66" s="840">
        <f>Projected_SEC_wastage_rates!L79</f>
        <v>2.8435051017286619E-2</v>
      </c>
      <c r="M66" s="840">
        <f>Projected_SEC_wastage_rates!M79</f>
        <v>2.8435051017286619E-2</v>
      </c>
      <c r="N66" s="840">
        <f>Projected_SEC_wastage_rates!N79</f>
        <v>2.8435051017286619E-2</v>
      </c>
      <c r="O66" s="840">
        <f>Projected_SEC_wastage_rates!O79</f>
        <v>2.8435051017286619E-2</v>
      </c>
      <c r="P66" s="11"/>
      <c r="Q66" s="11"/>
    </row>
    <row r="67" spans="2:17" ht="13.15">
      <c r="B67" s="8" t="str">
        <f>Projected_SEC_wastage_rates!B80</f>
        <v>Total</v>
      </c>
      <c r="C67" s="840">
        <f>Projected_SEC_wastage_rates!C80</f>
        <v>9.0124972518317081E-2</v>
      </c>
      <c r="D67" s="840">
        <f>Projected_SEC_wastage_rates!D80</f>
        <v>9.1376288365505071E-2</v>
      </c>
      <c r="E67" s="840">
        <f>Projected_SEC_wastage_rates!E80</f>
        <v>9.2075690867612234E-2</v>
      </c>
      <c r="F67" s="840">
        <f>Projected_SEC_wastage_rates!F80</f>
        <v>9.2886465034134003E-2</v>
      </c>
      <c r="G67" s="840">
        <f>Projected_SEC_wastage_rates!G80</f>
        <v>9.3321790101140931E-2</v>
      </c>
      <c r="H67" s="840">
        <f>Projected_SEC_wastage_rates!H80</f>
        <v>9.3673070206525572E-2</v>
      </c>
      <c r="I67" s="840">
        <f>Projected_SEC_wastage_rates!I80</f>
        <v>9.3673070206525572E-2</v>
      </c>
      <c r="J67" s="840">
        <f>Projected_SEC_wastage_rates!J80</f>
        <v>9.3673070206525572E-2</v>
      </c>
      <c r="K67" s="840">
        <f>Projected_SEC_wastage_rates!K80</f>
        <v>9.3673070206525572E-2</v>
      </c>
      <c r="L67" s="840">
        <f>Projected_SEC_wastage_rates!L80</f>
        <v>9.3673070206525572E-2</v>
      </c>
      <c r="M67" s="840">
        <f>Projected_SEC_wastage_rates!M80</f>
        <v>9.3673070206525572E-2</v>
      </c>
      <c r="N67" s="840">
        <f>Projected_SEC_wastage_rates!N80</f>
        <v>9.3673070206525572E-2</v>
      </c>
      <c r="O67" s="840">
        <f>Projected_SEC_wastage_rates!O80</f>
        <v>9.3673070206525572E-2</v>
      </c>
      <c r="P67" s="11"/>
      <c r="Q67" s="11"/>
    </row>
    <row r="69" spans="2:17" ht="17.649999999999999">
      <c r="B69" s="37" t="s">
        <v>1335</v>
      </c>
    </row>
    <row r="71" spans="2:17" ht="13.15">
      <c r="B71" s="5" t="s">
        <v>419</v>
      </c>
      <c r="C71" s="11"/>
      <c r="E71" s="11"/>
      <c r="F71" s="251" t="str">
        <f>F39</f>
        <v>As the Econometric Wastage Model only forecasts wastage five years into the future, the rate beyond that is considered to be constant.</v>
      </c>
      <c r="G71" s="11"/>
      <c r="H71" s="11"/>
      <c r="I71" s="11"/>
      <c r="J71" s="11"/>
      <c r="K71" s="11"/>
      <c r="L71" s="11"/>
      <c r="M71" s="11"/>
      <c r="N71" s="11"/>
      <c r="O71" s="11"/>
    </row>
    <row r="72" spans="2:17">
      <c r="B72" s="11"/>
      <c r="C72" s="11"/>
      <c r="D72" s="11"/>
      <c r="E72" s="11"/>
      <c r="F72" s="11"/>
      <c r="G72" s="11"/>
      <c r="H72" s="11"/>
      <c r="I72" s="11"/>
      <c r="J72" s="11"/>
      <c r="K72" s="11"/>
      <c r="L72" s="11"/>
      <c r="M72" s="11"/>
      <c r="N72" s="11"/>
      <c r="O72" s="11"/>
    </row>
    <row r="73" spans="2:17" ht="13.15">
      <c r="B73" s="8" t="str">
        <f>B56</f>
        <v>Age group</v>
      </c>
      <c r="C73" s="8" t="str">
        <f t="shared" ref="C73:O73" si="0">C56</f>
        <v>2017/18</v>
      </c>
      <c r="D73" s="8" t="str">
        <f t="shared" si="0"/>
        <v>2018/19</v>
      </c>
      <c r="E73" s="8" t="str">
        <f t="shared" si="0"/>
        <v>2019/20</v>
      </c>
      <c r="F73" s="8" t="str">
        <f t="shared" si="0"/>
        <v>2020/21</v>
      </c>
      <c r="G73" s="8" t="str">
        <f t="shared" si="0"/>
        <v>2021/22</v>
      </c>
      <c r="H73" s="8" t="str">
        <f t="shared" si="0"/>
        <v>2022/23</v>
      </c>
      <c r="I73" s="8" t="str">
        <f t="shared" si="0"/>
        <v>2023/24</v>
      </c>
      <c r="J73" s="8" t="str">
        <f t="shared" si="0"/>
        <v>2024/25</v>
      </c>
      <c r="K73" s="8" t="str">
        <f t="shared" si="0"/>
        <v>2025/26</v>
      </c>
      <c r="L73" s="8" t="str">
        <f t="shared" si="0"/>
        <v>2026/27</v>
      </c>
      <c r="M73" s="8" t="str">
        <f t="shared" si="0"/>
        <v>2027/28</v>
      </c>
      <c r="N73" s="8" t="str">
        <f t="shared" si="0"/>
        <v>2028/29</v>
      </c>
      <c r="O73" s="8" t="str">
        <f t="shared" si="0"/>
        <v>2029/30</v>
      </c>
    </row>
    <row r="74" spans="2:17" ht="13.15">
      <c r="B74" s="8" t="str">
        <f t="shared" ref="B74:B84" si="1">B57</f>
        <v>20-24</v>
      </c>
      <c r="C74" s="159">
        <f>C42*$C25</f>
        <v>0.19582727354096177</v>
      </c>
      <c r="D74" s="159">
        <f t="shared" ref="D74:O74" si="2">D42*$C25</f>
        <v>0.19973832918999454</v>
      </c>
      <c r="E74" s="159">
        <f t="shared" si="2"/>
        <v>0.19909415106548153</v>
      </c>
      <c r="F74" s="159">
        <f>F42*$C25</f>
        <v>0.20608345890513216</v>
      </c>
      <c r="G74" s="159">
        <f t="shared" si="2"/>
        <v>0.2076529563418627</v>
      </c>
      <c r="H74" s="159">
        <f t="shared" si="2"/>
        <v>0.21652943790871843</v>
      </c>
      <c r="I74" s="159">
        <f t="shared" si="2"/>
        <v>0.21652943790871843</v>
      </c>
      <c r="J74" s="159">
        <f t="shared" si="2"/>
        <v>0.21652943790871843</v>
      </c>
      <c r="K74" s="159">
        <f t="shared" si="2"/>
        <v>0.21652943790871843</v>
      </c>
      <c r="L74" s="159">
        <f t="shared" si="2"/>
        <v>0.21652943790871843</v>
      </c>
      <c r="M74" s="159">
        <f t="shared" si="2"/>
        <v>0.21652943790871843</v>
      </c>
      <c r="N74" s="159">
        <f t="shared" si="2"/>
        <v>0.21652943790871843</v>
      </c>
      <c r="O74" s="159">
        <f t="shared" si="2"/>
        <v>0.21652943790871843</v>
      </c>
    </row>
    <row r="75" spans="2:17" ht="13.15">
      <c r="B75" s="8" t="str">
        <f t="shared" si="1"/>
        <v>25-29</v>
      </c>
      <c r="C75" s="159">
        <f t="shared" ref="C75:O84" si="3">C43*$C26</f>
        <v>0.13092476282614546</v>
      </c>
      <c r="D75" s="159">
        <f t="shared" si="3"/>
        <v>0.13353958773786728</v>
      </c>
      <c r="E75" s="159">
        <f t="shared" si="3"/>
        <v>0.1331089078502059</v>
      </c>
      <c r="F75" s="159">
        <f t="shared" si="3"/>
        <v>0.13778176804316453</v>
      </c>
      <c r="G75" s="159">
        <f t="shared" si="3"/>
        <v>0.13883109113256151</v>
      </c>
      <c r="H75" s="159">
        <f t="shared" si="3"/>
        <v>0.14476566410014227</v>
      </c>
      <c r="I75" s="159">
        <f t="shared" si="3"/>
        <v>0.14476566410014227</v>
      </c>
      <c r="J75" s="159">
        <f t="shared" si="3"/>
        <v>0.14476566410014227</v>
      </c>
      <c r="K75" s="159">
        <f t="shared" si="3"/>
        <v>0.14476566410014227</v>
      </c>
      <c r="L75" s="159">
        <f t="shared" si="3"/>
        <v>0.14476566410014227</v>
      </c>
      <c r="M75" s="159">
        <f t="shared" si="3"/>
        <v>0.14476566410014227</v>
      </c>
      <c r="N75" s="159">
        <f t="shared" si="3"/>
        <v>0.14476566410014227</v>
      </c>
      <c r="O75" s="159">
        <f t="shared" si="3"/>
        <v>0.14476566410014227</v>
      </c>
    </row>
    <row r="76" spans="2:17" ht="13.15">
      <c r="B76" s="8" t="str">
        <f t="shared" si="1"/>
        <v>30-34</v>
      </c>
      <c r="C76" s="159">
        <f t="shared" si="3"/>
        <v>9.3361514689287856E-2</v>
      </c>
      <c r="D76" s="159">
        <f t="shared" si="3"/>
        <v>9.5226127686370801E-2</v>
      </c>
      <c r="E76" s="159">
        <f t="shared" si="3"/>
        <v>9.4919012929847071E-2</v>
      </c>
      <c r="F76" s="159">
        <f t="shared" si="3"/>
        <v>9.8251196209225705E-2</v>
      </c>
      <c r="G76" s="159">
        <f t="shared" si="3"/>
        <v>9.8999461021090474E-2</v>
      </c>
      <c r="H76" s="159">
        <f t="shared" si="3"/>
        <v>0.10323136268222373</v>
      </c>
      <c r="I76" s="159">
        <f t="shared" si="3"/>
        <v>0.10323136268222373</v>
      </c>
      <c r="J76" s="159">
        <f t="shared" si="3"/>
        <v>0.10323136268222373</v>
      </c>
      <c r="K76" s="159">
        <f t="shared" si="3"/>
        <v>0.10323136268222373</v>
      </c>
      <c r="L76" s="159">
        <f t="shared" si="3"/>
        <v>0.10323136268222373</v>
      </c>
      <c r="M76" s="159">
        <f t="shared" si="3"/>
        <v>0.10323136268222373</v>
      </c>
      <c r="N76" s="159">
        <f t="shared" si="3"/>
        <v>0.10323136268222373</v>
      </c>
      <c r="O76" s="159">
        <f t="shared" si="3"/>
        <v>0.10323136268222373</v>
      </c>
    </row>
    <row r="77" spans="2:17" ht="13.15">
      <c r="B77" s="8" t="str">
        <f t="shared" si="1"/>
        <v>35-39</v>
      </c>
      <c r="C77" s="159">
        <f t="shared" si="3"/>
        <v>8.9888259854831148E-2</v>
      </c>
      <c r="D77" s="159">
        <f t="shared" si="3"/>
        <v>9.1683505124451004E-2</v>
      </c>
      <c r="E77" s="159">
        <f t="shared" si="3"/>
        <v>9.1387815716116816E-2</v>
      </c>
      <c r="F77" s="159">
        <f t="shared" si="3"/>
        <v>9.4596034407700189E-2</v>
      </c>
      <c r="G77" s="159">
        <f t="shared" si="3"/>
        <v>9.531646211362349E-2</v>
      </c>
      <c r="H77" s="159">
        <f t="shared" si="3"/>
        <v>9.9390927673249668E-2</v>
      </c>
      <c r="I77" s="159">
        <f t="shared" si="3"/>
        <v>9.9390927673249668E-2</v>
      </c>
      <c r="J77" s="159">
        <f t="shared" si="3"/>
        <v>9.9390927673249668E-2</v>
      </c>
      <c r="K77" s="159">
        <f t="shared" si="3"/>
        <v>9.9390927673249668E-2</v>
      </c>
      <c r="L77" s="159">
        <f t="shared" si="3"/>
        <v>9.9390927673249668E-2</v>
      </c>
      <c r="M77" s="159">
        <f t="shared" si="3"/>
        <v>9.9390927673249668E-2</v>
      </c>
      <c r="N77" s="159">
        <f t="shared" si="3"/>
        <v>9.9390927673249668E-2</v>
      </c>
      <c r="O77" s="159">
        <f t="shared" si="3"/>
        <v>9.9390927673249668E-2</v>
      </c>
    </row>
    <row r="78" spans="2:17" ht="13.15">
      <c r="B78" s="8" t="str">
        <f t="shared" si="1"/>
        <v>40-44</v>
      </c>
      <c r="C78" s="159">
        <f t="shared" si="3"/>
        <v>8.5397379688539304E-2</v>
      </c>
      <c r="D78" s="159">
        <f t="shared" si="3"/>
        <v>8.7102933252167891E-2</v>
      </c>
      <c r="E78" s="159">
        <f t="shared" si="3"/>
        <v>8.6822016692940096E-2</v>
      </c>
      <c r="F78" s="159">
        <f t="shared" si="3"/>
        <v>8.9869950540713756E-2</v>
      </c>
      <c r="G78" s="159">
        <f t="shared" si="3"/>
        <v>9.0554385175895633E-2</v>
      </c>
      <c r="H78" s="159">
        <f t="shared" si="3"/>
        <v>9.4425287593911153E-2</v>
      </c>
      <c r="I78" s="159">
        <f t="shared" si="3"/>
        <v>9.4425287593911153E-2</v>
      </c>
      <c r="J78" s="159">
        <f t="shared" si="3"/>
        <v>9.4425287593911153E-2</v>
      </c>
      <c r="K78" s="159">
        <f t="shared" si="3"/>
        <v>9.4425287593911153E-2</v>
      </c>
      <c r="L78" s="159">
        <f t="shared" si="3"/>
        <v>9.4425287593911153E-2</v>
      </c>
      <c r="M78" s="159">
        <f t="shared" si="3"/>
        <v>9.4425287593911153E-2</v>
      </c>
      <c r="N78" s="159">
        <f t="shared" si="3"/>
        <v>9.4425287593911153E-2</v>
      </c>
      <c r="O78" s="159">
        <f t="shared" si="3"/>
        <v>9.4425287593911153E-2</v>
      </c>
    </row>
    <row r="79" spans="2:17" ht="13.15">
      <c r="B79" s="8" t="str">
        <f t="shared" si="1"/>
        <v>45-49</v>
      </c>
      <c r="C79" s="159">
        <f t="shared" si="3"/>
        <v>8.8849839096708322E-2</v>
      </c>
      <c r="D79" s="159">
        <f t="shared" si="3"/>
        <v>9.0624345062253253E-2</v>
      </c>
      <c r="E79" s="159">
        <f t="shared" si="3"/>
        <v>9.0332071561848179E-2</v>
      </c>
      <c r="F79" s="159">
        <f t="shared" si="3"/>
        <v>9.3503227783968704E-2</v>
      </c>
      <c r="G79" s="159">
        <f t="shared" si="3"/>
        <v>9.4215332855926592E-2</v>
      </c>
      <c r="H79" s="159">
        <f t="shared" si="3"/>
        <v>9.824272875793337E-2</v>
      </c>
      <c r="I79" s="159">
        <f t="shared" si="3"/>
        <v>9.824272875793337E-2</v>
      </c>
      <c r="J79" s="159">
        <f t="shared" si="3"/>
        <v>9.824272875793337E-2</v>
      </c>
      <c r="K79" s="159">
        <f t="shared" si="3"/>
        <v>9.824272875793337E-2</v>
      </c>
      <c r="L79" s="159">
        <f t="shared" si="3"/>
        <v>9.824272875793337E-2</v>
      </c>
      <c r="M79" s="159">
        <f t="shared" si="3"/>
        <v>9.824272875793337E-2</v>
      </c>
      <c r="N79" s="159">
        <f t="shared" si="3"/>
        <v>9.824272875793337E-2</v>
      </c>
      <c r="O79" s="159">
        <f t="shared" si="3"/>
        <v>9.824272875793337E-2</v>
      </c>
    </row>
    <row r="80" spans="2:17" ht="13.15">
      <c r="B80" s="8" t="str">
        <f t="shared" si="1"/>
        <v>50-54</v>
      </c>
      <c r="C80" s="159">
        <f t="shared" si="3"/>
        <v>9.8271650839940675E-2</v>
      </c>
      <c r="D80" s="159">
        <f t="shared" si="3"/>
        <v>0.10023432890927983</v>
      </c>
      <c r="E80" s="159">
        <f t="shared" si="3"/>
        <v>9.9911062151865529E-2</v>
      </c>
      <c r="F80" s="159">
        <f t="shared" si="3"/>
        <v>0.10341849401879256</v>
      </c>
      <c r="G80" s="159">
        <f t="shared" si="3"/>
        <v>0.10420611211359439</v>
      </c>
      <c r="H80" s="159">
        <f t="shared" si="3"/>
        <v>0.10866058100065036</v>
      </c>
      <c r="I80" s="159">
        <f t="shared" si="3"/>
        <v>0.10866058100065036</v>
      </c>
      <c r="J80" s="159">
        <f t="shared" si="3"/>
        <v>0.10866058100065036</v>
      </c>
      <c r="K80" s="159">
        <f t="shared" si="3"/>
        <v>0.10866058100065036</v>
      </c>
      <c r="L80" s="159">
        <f t="shared" si="3"/>
        <v>0.10866058100065036</v>
      </c>
      <c r="M80" s="159">
        <f t="shared" si="3"/>
        <v>0.10866058100065036</v>
      </c>
      <c r="N80" s="159">
        <f t="shared" si="3"/>
        <v>0.10866058100065036</v>
      </c>
      <c r="O80" s="159">
        <f t="shared" si="3"/>
        <v>0.10866058100065036</v>
      </c>
    </row>
    <row r="81" spans="2:15" ht="13.15">
      <c r="B81" s="8" t="str">
        <f t="shared" si="1"/>
        <v>55-59</v>
      </c>
      <c r="C81" s="159">
        <f t="shared" si="3"/>
        <v>6.8338987925149391E-2</v>
      </c>
      <c r="D81" s="159">
        <f t="shared" si="3"/>
        <v>6.9703851868464881E-2</v>
      </c>
      <c r="E81" s="159">
        <f t="shared" si="3"/>
        <v>6.9479049264227363E-2</v>
      </c>
      <c r="F81" s="159">
        <f t="shared" si="3"/>
        <v>7.1918148861654624E-2</v>
      </c>
      <c r="G81" s="159">
        <f t="shared" si="3"/>
        <v>7.2465865553195286E-2</v>
      </c>
      <c r="H81" s="159">
        <f t="shared" si="3"/>
        <v>7.5563543193528038E-2</v>
      </c>
      <c r="I81" s="159">
        <f t="shared" si="3"/>
        <v>7.5563543193528038E-2</v>
      </c>
      <c r="J81" s="159">
        <f t="shared" si="3"/>
        <v>7.5563543193528038E-2</v>
      </c>
      <c r="K81" s="159">
        <f t="shared" si="3"/>
        <v>7.5563543193528038E-2</v>
      </c>
      <c r="L81" s="159">
        <f t="shared" si="3"/>
        <v>7.5563543193528038E-2</v>
      </c>
      <c r="M81" s="159">
        <f t="shared" si="3"/>
        <v>7.5563543193528038E-2</v>
      </c>
      <c r="N81" s="159">
        <f t="shared" si="3"/>
        <v>7.5563543193528038E-2</v>
      </c>
      <c r="O81" s="159">
        <f t="shared" si="3"/>
        <v>7.5563543193528038E-2</v>
      </c>
    </row>
    <row r="82" spans="2:15" ht="13.15">
      <c r="B82" s="8" t="str">
        <f t="shared" si="1"/>
        <v>60-64</v>
      </c>
      <c r="C82" s="159">
        <f t="shared" si="3"/>
        <v>3.8463923980489367E-2</v>
      </c>
      <c r="D82" s="159">
        <f t="shared" si="3"/>
        <v>3.9232124162454279E-2</v>
      </c>
      <c r="E82" s="159">
        <f t="shared" si="3"/>
        <v>3.9105596238314132E-2</v>
      </c>
      <c r="F82" s="159">
        <f t="shared" si="3"/>
        <v>4.0478419341855566E-2</v>
      </c>
      <c r="G82" s="159">
        <f t="shared" si="3"/>
        <v>4.0786696268773764E-2</v>
      </c>
      <c r="H82" s="159">
        <f t="shared" si="3"/>
        <v>4.253019351524049E-2</v>
      </c>
      <c r="I82" s="159">
        <f t="shared" si="3"/>
        <v>4.253019351524049E-2</v>
      </c>
      <c r="J82" s="159">
        <f t="shared" si="3"/>
        <v>4.253019351524049E-2</v>
      </c>
      <c r="K82" s="159">
        <f t="shared" si="3"/>
        <v>4.253019351524049E-2</v>
      </c>
      <c r="L82" s="159">
        <f t="shared" si="3"/>
        <v>4.253019351524049E-2</v>
      </c>
      <c r="M82" s="159">
        <f t="shared" si="3"/>
        <v>4.253019351524049E-2</v>
      </c>
      <c r="N82" s="159">
        <f t="shared" si="3"/>
        <v>4.253019351524049E-2</v>
      </c>
      <c r="O82" s="159">
        <f t="shared" si="3"/>
        <v>4.253019351524049E-2</v>
      </c>
    </row>
    <row r="83" spans="2:15" ht="13.15">
      <c r="B83" s="8" t="str">
        <f t="shared" si="1"/>
        <v>65 plus</v>
      </c>
      <c r="C83" s="159">
        <f t="shared" si="3"/>
        <v>4.0526300141466159E-2</v>
      </c>
      <c r="D83" s="159">
        <f t="shared" si="3"/>
        <v>4.1335690029997318E-2</v>
      </c>
      <c r="E83" s="159">
        <f t="shared" si="3"/>
        <v>4.1202377874103364E-2</v>
      </c>
      <c r="F83" s="159">
        <f t="shared" si="3"/>
        <v>4.264880963087056E-2</v>
      </c>
      <c r="G83" s="159">
        <f t="shared" si="3"/>
        <v>4.2973615890193266E-2</v>
      </c>
      <c r="H83" s="159">
        <f t="shared" si="3"/>
        <v>4.4810596764582759E-2</v>
      </c>
      <c r="I83" s="159">
        <f t="shared" si="3"/>
        <v>4.4810596764582759E-2</v>
      </c>
      <c r="J83" s="159">
        <f t="shared" si="3"/>
        <v>4.4810596764582759E-2</v>
      </c>
      <c r="K83" s="159">
        <f t="shared" si="3"/>
        <v>4.4810596764582759E-2</v>
      </c>
      <c r="L83" s="159">
        <f t="shared" si="3"/>
        <v>4.4810596764582759E-2</v>
      </c>
      <c r="M83" s="159">
        <f t="shared" si="3"/>
        <v>4.4810596764582759E-2</v>
      </c>
      <c r="N83" s="159">
        <f t="shared" si="3"/>
        <v>4.4810596764582759E-2</v>
      </c>
      <c r="O83" s="159">
        <f t="shared" si="3"/>
        <v>4.4810596764582759E-2</v>
      </c>
    </row>
    <row r="84" spans="2:15" ht="13.15">
      <c r="B84" s="8" t="str">
        <f t="shared" si="1"/>
        <v>Total</v>
      </c>
      <c r="C84" s="159">
        <f t="shared" si="3"/>
        <v>9.7694955500351982E-2</v>
      </c>
      <c r="D84" s="159">
        <f t="shared" si="3"/>
        <v>9.9646115829976525E-2</v>
      </c>
      <c r="E84" s="159">
        <f t="shared" si="3"/>
        <v>9.9324746124569097E-2</v>
      </c>
      <c r="F84" s="159">
        <f t="shared" si="3"/>
        <v>0.10281159505028885</v>
      </c>
      <c r="G84" s="159">
        <f t="shared" si="3"/>
        <v>0.10359459110322237</v>
      </c>
      <c r="H84" s="159">
        <f t="shared" si="3"/>
        <v>0.10802291947645212</v>
      </c>
      <c r="I84" s="159">
        <f t="shared" si="3"/>
        <v>0.10802291947645212</v>
      </c>
      <c r="J84" s="159">
        <f t="shared" si="3"/>
        <v>0.10802291947645212</v>
      </c>
      <c r="K84" s="159">
        <f t="shared" si="3"/>
        <v>0.10802291947645212</v>
      </c>
      <c r="L84" s="159">
        <f t="shared" si="3"/>
        <v>0.10802291947645212</v>
      </c>
      <c r="M84" s="159">
        <f t="shared" si="3"/>
        <v>0.10802291947645212</v>
      </c>
      <c r="N84" s="159">
        <f t="shared" si="3"/>
        <v>0.10802291947645212</v>
      </c>
      <c r="O84" s="159">
        <f t="shared" si="3"/>
        <v>0.10802291947645212</v>
      </c>
    </row>
    <row r="85" spans="2:15">
      <c r="B85" s="11"/>
      <c r="C85" s="11"/>
      <c r="D85" s="11"/>
      <c r="E85" s="11"/>
      <c r="F85" s="11"/>
      <c r="G85" s="11"/>
      <c r="H85" s="11"/>
      <c r="I85" s="11"/>
      <c r="J85" s="11"/>
      <c r="K85" s="11"/>
      <c r="L85" s="11"/>
      <c r="M85" s="11"/>
      <c r="N85" s="11"/>
      <c r="O85" s="11"/>
    </row>
    <row r="86" spans="2:15" ht="13.15">
      <c r="B86" s="5" t="s">
        <v>420</v>
      </c>
      <c r="C86" s="11"/>
      <c r="D86" s="11"/>
      <c r="E86" s="11"/>
      <c r="F86" s="11"/>
      <c r="G86" s="11"/>
      <c r="H86" s="11"/>
      <c r="I86" s="11"/>
      <c r="J86" s="11"/>
      <c r="K86" s="11"/>
      <c r="L86" s="11"/>
      <c r="M86" s="11"/>
      <c r="N86" s="11"/>
      <c r="O86" s="11"/>
    </row>
    <row r="87" spans="2:15">
      <c r="B87" s="11"/>
      <c r="C87" s="11"/>
      <c r="D87" s="11"/>
      <c r="E87" s="11"/>
      <c r="F87" s="11"/>
      <c r="G87" s="11"/>
      <c r="H87" s="11"/>
      <c r="I87" s="11"/>
      <c r="J87" s="11"/>
      <c r="K87" s="11"/>
      <c r="L87" s="11"/>
      <c r="M87" s="11"/>
      <c r="N87" s="11"/>
      <c r="O87" s="11"/>
    </row>
    <row r="88" spans="2:15" ht="13.15">
      <c r="B88" s="8" t="str">
        <f>B73</f>
        <v>Age group</v>
      </c>
      <c r="C88" s="8" t="str">
        <f>C73</f>
        <v>2017/18</v>
      </c>
      <c r="D88" s="8" t="str">
        <f t="shared" ref="D88:O88" si="4">D73</f>
        <v>2018/19</v>
      </c>
      <c r="E88" s="8" t="str">
        <f t="shared" si="4"/>
        <v>2019/20</v>
      </c>
      <c r="F88" s="8" t="str">
        <f t="shared" si="4"/>
        <v>2020/21</v>
      </c>
      <c r="G88" s="8" t="str">
        <f t="shared" si="4"/>
        <v>2021/22</v>
      </c>
      <c r="H88" s="8" t="str">
        <f t="shared" si="4"/>
        <v>2022/23</v>
      </c>
      <c r="I88" s="8" t="str">
        <f t="shared" si="4"/>
        <v>2023/24</v>
      </c>
      <c r="J88" s="8" t="str">
        <f t="shared" si="4"/>
        <v>2024/25</v>
      </c>
      <c r="K88" s="8" t="str">
        <f t="shared" si="4"/>
        <v>2025/26</v>
      </c>
      <c r="L88" s="8" t="str">
        <f t="shared" si="4"/>
        <v>2026/27</v>
      </c>
      <c r="M88" s="8" t="str">
        <f t="shared" si="4"/>
        <v>2027/28</v>
      </c>
      <c r="N88" s="8" t="str">
        <f t="shared" si="4"/>
        <v>2028/29</v>
      </c>
      <c r="O88" s="8" t="str">
        <f t="shared" si="4"/>
        <v>2029/30</v>
      </c>
    </row>
    <row r="89" spans="2:15" ht="13.15">
      <c r="B89" s="8" t="str">
        <f t="shared" ref="B89:B99" si="5">B74</f>
        <v>20-24</v>
      </c>
      <c r="C89" s="159">
        <f>C57*$F25</f>
        <v>0.1436791893740266</v>
      </c>
      <c r="D89" s="159">
        <f t="shared" ref="D89:O89" si="6">D57*$F25</f>
        <v>0.14567406428550914</v>
      </c>
      <c r="E89" s="159">
        <f t="shared" si="6"/>
        <v>0.14678906695059735</v>
      </c>
      <c r="F89" s="159">
        <f t="shared" si="6"/>
        <v>0.14808162074291689</v>
      </c>
      <c r="G89" s="159">
        <f t="shared" si="6"/>
        <v>0.14877562542324052</v>
      </c>
      <c r="H89" s="159">
        <f t="shared" si="6"/>
        <v>0.14933564379966366</v>
      </c>
      <c r="I89" s="159">
        <f t="shared" si="6"/>
        <v>0.14933564379966366</v>
      </c>
      <c r="J89" s="159">
        <f t="shared" si="6"/>
        <v>0.14933564379966366</v>
      </c>
      <c r="K89" s="159">
        <f t="shared" si="6"/>
        <v>0.14933564379966366</v>
      </c>
      <c r="L89" s="159">
        <f t="shared" si="6"/>
        <v>0.14933564379966366</v>
      </c>
      <c r="M89" s="159">
        <f t="shared" si="6"/>
        <v>0.14933564379966366</v>
      </c>
      <c r="N89" s="159">
        <f t="shared" si="6"/>
        <v>0.14933564379966366</v>
      </c>
      <c r="O89" s="159">
        <f t="shared" si="6"/>
        <v>0.14933564379966366</v>
      </c>
    </row>
    <row r="90" spans="2:15" ht="13.15">
      <c r="B90" s="8" t="str">
        <f t="shared" si="5"/>
        <v>25-29</v>
      </c>
      <c r="C90" s="159">
        <f t="shared" ref="C90:O99" si="7">C58*$F26</f>
        <v>0.12059094603206523</v>
      </c>
      <c r="D90" s="159">
        <f t="shared" si="7"/>
        <v>0.12226525846269201</v>
      </c>
      <c r="E90" s="159">
        <f t="shared" si="7"/>
        <v>0.12320108797841425</v>
      </c>
      <c r="F90" s="159">
        <f t="shared" si="7"/>
        <v>0.12428593739392278</v>
      </c>
      <c r="G90" s="159">
        <f t="shared" si="7"/>
        <v>0.1248684203639028</v>
      </c>
      <c r="H90" s="159">
        <f t="shared" si="7"/>
        <v>0.12533844769425198</v>
      </c>
      <c r="I90" s="159">
        <f t="shared" si="7"/>
        <v>0.12533844769425198</v>
      </c>
      <c r="J90" s="159">
        <f t="shared" si="7"/>
        <v>0.12533844769425198</v>
      </c>
      <c r="K90" s="159">
        <f t="shared" si="7"/>
        <v>0.12533844769425198</v>
      </c>
      <c r="L90" s="159">
        <f t="shared" si="7"/>
        <v>0.12533844769425198</v>
      </c>
      <c r="M90" s="159">
        <f t="shared" si="7"/>
        <v>0.12533844769425198</v>
      </c>
      <c r="N90" s="159">
        <f t="shared" si="7"/>
        <v>0.12533844769425198</v>
      </c>
      <c r="O90" s="159">
        <f t="shared" si="7"/>
        <v>0.12533844769425198</v>
      </c>
    </row>
    <row r="91" spans="2:15" ht="13.15">
      <c r="B91" s="8" t="str">
        <f t="shared" si="5"/>
        <v>30-34</v>
      </c>
      <c r="C91" s="159">
        <f t="shared" si="7"/>
        <v>9.4313345178444127E-2</v>
      </c>
      <c r="D91" s="159">
        <f t="shared" si="7"/>
        <v>9.5622813354971026E-2</v>
      </c>
      <c r="E91" s="159">
        <f t="shared" si="7"/>
        <v>9.635471914930005E-2</v>
      </c>
      <c r="F91" s="159">
        <f t="shared" si="7"/>
        <v>9.7203172376993316E-2</v>
      </c>
      <c r="G91" s="159">
        <f t="shared" si="7"/>
        <v>9.7658728280781343E-2</v>
      </c>
      <c r="H91" s="159">
        <f t="shared" si="7"/>
        <v>9.8026333406283375E-2</v>
      </c>
      <c r="I91" s="159">
        <f t="shared" si="7"/>
        <v>9.8026333406283375E-2</v>
      </c>
      <c r="J91" s="159">
        <f t="shared" si="7"/>
        <v>9.8026333406283375E-2</v>
      </c>
      <c r="K91" s="159">
        <f t="shared" si="7"/>
        <v>9.8026333406283375E-2</v>
      </c>
      <c r="L91" s="159">
        <f t="shared" si="7"/>
        <v>9.8026333406283375E-2</v>
      </c>
      <c r="M91" s="159">
        <f t="shared" si="7"/>
        <v>9.8026333406283375E-2</v>
      </c>
      <c r="N91" s="159">
        <f t="shared" si="7"/>
        <v>9.8026333406283375E-2</v>
      </c>
      <c r="O91" s="159">
        <f t="shared" si="7"/>
        <v>9.8026333406283375E-2</v>
      </c>
    </row>
    <row r="92" spans="2:15" ht="13.15">
      <c r="B92" s="8" t="str">
        <f t="shared" si="5"/>
        <v>35-39</v>
      </c>
      <c r="C92" s="159">
        <f t="shared" si="7"/>
        <v>9.4801858800848016E-2</v>
      </c>
      <c r="D92" s="159">
        <f t="shared" si="7"/>
        <v>9.6118109612866515E-2</v>
      </c>
      <c r="E92" s="159">
        <f t="shared" si="7"/>
        <v>9.6853806450235849E-2</v>
      </c>
      <c r="F92" s="159">
        <f t="shared" si="7"/>
        <v>9.7706654400212728E-2</v>
      </c>
      <c r="G92" s="159">
        <f t="shared" si="7"/>
        <v>9.8164569941063234E-2</v>
      </c>
      <c r="H92" s="159">
        <f t="shared" si="7"/>
        <v>9.85340791461113E-2</v>
      </c>
      <c r="I92" s="159">
        <f t="shared" si="7"/>
        <v>9.85340791461113E-2</v>
      </c>
      <c r="J92" s="159">
        <f t="shared" si="7"/>
        <v>9.85340791461113E-2</v>
      </c>
      <c r="K92" s="159">
        <f t="shared" si="7"/>
        <v>9.85340791461113E-2</v>
      </c>
      <c r="L92" s="159">
        <f t="shared" si="7"/>
        <v>9.85340791461113E-2</v>
      </c>
      <c r="M92" s="159">
        <f t="shared" si="7"/>
        <v>9.85340791461113E-2</v>
      </c>
      <c r="N92" s="159">
        <f t="shared" si="7"/>
        <v>9.85340791461113E-2</v>
      </c>
      <c r="O92" s="159">
        <f t="shared" si="7"/>
        <v>9.85340791461113E-2</v>
      </c>
    </row>
    <row r="93" spans="2:15" ht="13.15">
      <c r="B93" s="8" t="str">
        <f t="shared" si="5"/>
        <v>40-44</v>
      </c>
      <c r="C93" s="159">
        <f t="shared" si="7"/>
        <v>8.9525217844731289E-2</v>
      </c>
      <c r="D93" s="159">
        <f t="shared" si="7"/>
        <v>9.0768206560087633E-2</v>
      </c>
      <c r="E93" s="159">
        <f t="shared" si="7"/>
        <v>9.1462954748216835E-2</v>
      </c>
      <c r="F93" s="159">
        <f t="shared" si="7"/>
        <v>9.2268333455721996E-2</v>
      </c>
      <c r="G93" s="159">
        <f t="shared" si="7"/>
        <v>9.27007615649139E-2</v>
      </c>
      <c r="H93" s="159">
        <f t="shared" si="7"/>
        <v>9.3049704006507306E-2</v>
      </c>
      <c r="I93" s="159">
        <f t="shared" si="7"/>
        <v>9.3049704006507306E-2</v>
      </c>
      <c r="J93" s="159">
        <f t="shared" si="7"/>
        <v>9.3049704006507306E-2</v>
      </c>
      <c r="K93" s="159">
        <f t="shared" si="7"/>
        <v>9.3049704006507306E-2</v>
      </c>
      <c r="L93" s="159">
        <f t="shared" si="7"/>
        <v>9.3049704006507306E-2</v>
      </c>
      <c r="M93" s="159">
        <f t="shared" si="7"/>
        <v>9.3049704006507306E-2</v>
      </c>
      <c r="N93" s="159">
        <f t="shared" si="7"/>
        <v>9.3049704006507306E-2</v>
      </c>
      <c r="O93" s="159">
        <f t="shared" si="7"/>
        <v>9.3049704006507306E-2</v>
      </c>
    </row>
    <row r="94" spans="2:15" ht="13.15">
      <c r="B94" s="8" t="str">
        <f t="shared" si="5"/>
        <v>45-49</v>
      </c>
      <c r="C94" s="159">
        <f t="shared" si="7"/>
        <v>9.1695954974588739E-2</v>
      </c>
      <c r="D94" s="159">
        <f t="shared" si="7"/>
        <v>9.2969082703525566E-2</v>
      </c>
      <c r="E94" s="159">
        <f t="shared" si="7"/>
        <v>9.3680676599760052E-2</v>
      </c>
      <c r="F94" s="159">
        <f t="shared" si="7"/>
        <v>9.4505583497266482E-2</v>
      </c>
      <c r="G94" s="159">
        <f t="shared" si="7"/>
        <v>9.4948496783431036E-2</v>
      </c>
      <c r="H94" s="159">
        <f t="shared" si="7"/>
        <v>9.5305900107135494E-2</v>
      </c>
      <c r="I94" s="159">
        <f t="shared" si="7"/>
        <v>9.5305900107135494E-2</v>
      </c>
      <c r="J94" s="159">
        <f t="shared" si="7"/>
        <v>9.5305900107135494E-2</v>
      </c>
      <c r="K94" s="159">
        <f t="shared" si="7"/>
        <v>9.5305900107135494E-2</v>
      </c>
      <c r="L94" s="159">
        <f t="shared" si="7"/>
        <v>9.5305900107135494E-2</v>
      </c>
      <c r="M94" s="159">
        <f t="shared" si="7"/>
        <v>9.5305900107135494E-2</v>
      </c>
      <c r="N94" s="159">
        <f t="shared" si="7"/>
        <v>9.5305900107135494E-2</v>
      </c>
      <c r="O94" s="159">
        <f t="shared" si="7"/>
        <v>9.5305900107135494E-2</v>
      </c>
    </row>
    <row r="95" spans="2:15" ht="13.15">
      <c r="B95" s="8" t="str">
        <f t="shared" si="5"/>
        <v>50-54</v>
      </c>
      <c r="C95" s="159">
        <f t="shared" si="7"/>
        <v>9.286151543679233E-2</v>
      </c>
      <c r="D95" s="159">
        <f t="shared" si="7"/>
        <v>9.4150826075265287E-2</v>
      </c>
      <c r="E95" s="159">
        <f t="shared" si="7"/>
        <v>9.4871465143784917E-2</v>
      </c>
      <c r="F95" s="159">
        <f t="shared" si="7"/>
        <v>9.5706857551420998E-2</v>
      </c>
      <c r="G95" s="159">
        <f t="shared" si="7"/>
        <v>9.6155400772021379E-2</v>
      </c>
      <c r="H95" s="159">
        <f t="shared" si="7"/>
        <v>9.6517347100739365E-2</v>
      </c>
      <c r="I95" s="159">
        <f t="shared" si="7"/>
        <v>9.6517347100739365E-2</v>
      </c>
      <c r="J95" s="159">
        <f t="shared" si="7"/>
        <v>9.6517347100739365E-2</v>
      </c>
      <c r="K95" s="159">
        <f t="shared" si="7"/>
        <v>9.6517347100739365E-2</v>
      </c>
      <c r="L95" s="159">
        <f t="shared" si="7"/>
        <v>9.6517347100739365E-2</v>
      </c>
      <c r="M95" s="159">
        <f t="shared" si="7"/>
        <v>9.6517347100739365E-2</v>
      </c>
      <c r="N95" s="159">
        <f t="shared" si="7"/>
        <v>9.6517347100739365E-2</v>
      </c>
      <c r="O95" s="159">
        <f t="shared" si="7"/>
        <v>9.6517347100739365E-2</v>
      </c>
    </row>
    <row r="96" spans="2:15" ht="13.15">
      <c r="B96" s="8" t="str">
        <f t="shared" si="5"/>
        <v>55-59</v>
      </c>
      <c r="C96" s="159">
        <f t="shared" si="7"/>
        <v>6.5312601735777423E-2</v>
      </c>
      <c r="D96" s="159">
        <f t="shared" si="7"/>
        <v>6.6219416920175356E-2</v>
      </c>
      <c r="E96" s="159">
        <f t="shared" si="7"/>
        <v>6.672626641811942E-2</v>
      </c>
      <c r="F96" s="159">
        <f t="shared" si="7"/>
        <v>6.7313825767720659E-2</v>
      </c>
      <c r="G96" s="159">
        <f t="shared" si="7"/>
        <v>6.7629301178503673E-2</v>
      </c>
      <c r="H96" s="159">
        <f t="shared" si="7"/>
        <v>6.7883870106289226E-2</v>
      </c>
      <c r="I96" s="159">
        <f t="shared" si="7"/>
        <v>6.7883870106289226E-2</v>
      </c>
      <c r="J96" s="159">
        <f t="shared" si="7"/>
        <v>6.7883870106289226E-2</v>
      </c>
      <c r="K96" s="159">
        <f t="shared" si="7"/>
        <v>6.7883870106289226E-2</v>
      </c>
      <c r="L96" s="159">
        <f t="shared" si="7"/>
        <v>6.7883870106289226E-2</v>
      </c>
      <c r="M96" s="159">
        <f t="shared" si="7"/>
        <v>6.7883870106289226E-2</v>
      </c>
      <c r="N96" s="159">
        <f t="shared" si="7"/>
        <v>6.7883870106289226E-2</v>
      </c>
      <c r="O96" s="159">
        <f t="shared" si="7"/>
        <v>6.7883870106289226E-2</v>
      </c>
    </row>
    <row r="97" spans="2:15" ht="13.15">
      <c r="B97" s="8" t="str">
        <f t="shared" si="5"/>
        <v>60-64</v>
      </c>
      <c r="C97" s="159">
        <f t="shared" si="7"/>
        <v>2.4587223032234533E-2</v>
      </c>
      <c r="D97" s="159">
        <f t="shared" si="7"/>
        <v>2.4928597691875373E-2</v>
      </c>
      <c r="E97" s="159">
        <f t="shared" si="7"/>
        <v>2.5119403467767476E-2</v>
      </c>
      <c r="F97" s="159">
        <f t="shared" si="7"/>
        <v>2.5340592830759991E-2</v>
      </c>
      <c r="G97" s="159">
        <f t="shared" si="7"/>
        <v>2.5459354969764769E-2</v>
      </c>
      <c r="H97" s="159">
        <f t="shared" si="7"/>
        <v>2.5555188588977509E-2</v>
      </c>
      <c r="I97" s="159">
        <f t="shared" si="7"/>
        <v>2.5555188588977509E-2</v>
      </c>
      <c r="J97" s="159">
        <f t="shared" si="7"/>
        <v>2.5555188588977509E-2</v>
      </c>
      <c r="K97" s="159">
        <f t="shared" si="7"/>
        <v>2.5555188588977509E-2</v>
      </c>
      <c r="L97" s="159">
        <f t="shared" si="7"/>
        <v>2.5555188588977509E-2</v>
      </c>
      <c r="M97" s="159">
        <f t="shared" si="7"/>
        <v>2.5555188588977509E-2</v>
      </c>
      <c r="N97" s="159">
        <f t="shared" si="7"/>
        <v>2.5555188588977509E-2</v>
      </c>
      <c r="O97" s="159">
        <f t="shared" si="7"/>
        <v>2.5555188588977509E-2</v>
      </c>
    </row>
    <row r="98" spans="2:15" ht="13.15">
      <c r="B98" s="8" t="str">
        <f t="shared" si="5"/>
        <v>65 plus</v>
      </c>
      <c r="C98" s="159">
        <f t="shared" si="7"/>
        <v>3.1379630123772179E-2</v>
      </c>
      <c r="D98" s="159">
        <f t="shared" si="7"/>
        <v>3.181531212572556E-2</v>
      </c>
      <c r="E98" s="159">
        <f t="shared" si="7"/>
        <v>3.2058829446291764E-2</v>
      </c>
      <c r="F98" s="159">
        <f t="shared" si="7"/>
        <v>3.2341124050644536E-2</v>
      </c>
      <c r="G98" s="159">
        <f t="shared" si="7"/>
        <v>3.2492695132494323E-2</v>
      </c>
      <c r="H98" s="159">
        <f t="shared" si="7"/>
        <v>3.2615003516827751E-2</v>
      </c>
      <c r="I98" s="159">
        <f t="shared" si="7"/>
        <v>3.2615003516827751E-2</v>
      </c>
      <c r="J98" s="159">
        <f t="shared" si="7"/>
        <v>3.2615003516827751E-2</v>
      </c>
      <c r="K98" s="159">
        <f t="shared" si="7"/>
        <v>3.2615003516827751E-2</v>
      </c>
      <c r="L98" s="159">
        <f t="shared" si="7"/>
        <v>3.2615003516827751E-2</v>
      </c>
      <c r="M98" s="159">
        <f t="shared" si="7"/>
        <v>3.2615003516827751E-2</v>
      </c>
      <c r="N98" s="159">
        <f t="shared" si="7"/>
        <v>3.2615003516827751E-2</v>
      </c>
      <c r="O98" s="159">
        <f t="shared" si="7"/>
        <v>3.2615003516827751E-2</v>
      </c>
    </row>
    <row r="99" spans="2:15" ht="13.15">
      <c r="B99" s="8" t="str">
        <f t="shared" si="5"/>
        <v>Total</v>
      </c>
      <c r="C99" s="159">
        <f t="shared" si="7"/>
        <v>9.7695470209855723E-2</v>
      </c>
      <c r="D99" s="159">
        <f t="shared" si="7"/>
        <v>9.9051896588207497E-2</v>
      </c>
      <c r="E99" s="159">
        <f t="shared" si="7"/>
        <v>9.9810048900491666E-2</v>
      </c>
      <c r="F99" s="159">
        <f t="shared" si="7"/>
        <v>0.10068892809700127</v>
      </c>
      <c r="G99" s="159">
        <f t="shared" si="7"/>
        <v>0.10116082046963677</v>
      </c>
      <c r="H99" s="159">
        <f t="shared" si="7"/>
        <v>0.10154160810387372</v>
      </c>
      <c r="I99" s="159">
        <f t="shared" si="7"/>
        <v>0.10154160810387372</v>
      </c>
      <c r="J99" s="159">
        <f t="shared" si="7"/>
        <v>0.10154160810387372</v>
      </c>
      <c r="K99" s="159">
        <f t="shared" si="7"/>
        <v>0.10154160810387372</v>
      </c>
      <c r="L99" s="159">
        <f t="shared" si="7"/>
        <v>0.10154160810387372</v>
      </c>
      <c r="M99" s="159">
        <f t="shared" si="7"/>
        <v>0.10154160810387372</v>
      </c>
      <c r="N99" s="159">
        <f t="shared" si="7"/>
        <v>0.10154160810387372</v>
      </c>
      <c r="O99" s="159">
        <f t="shared" si="7"/>
        <v>0.10154160810387372</v>
      </c>
    </row>
    <row r="102" spans="2:15" ht="13.15">
      <c r="B102" s="74" t="s">
        <v>1219</v>
      </c>
    </row>
    <row r="104" spans="2:15" ht="13.15">
      <c r="B104" s="995"/>
      <c r="C104" s="995" t="str">
        <f>C88</f>
        <v>2017/18</v>
      </c>
      <c r="D104" s="995" t="str">
        <f t="shared" ref="D104:O104" si="8">D88</f>
        <v>2018/19</v>
      </c>
      <c r="E104" s="995" t="str">
        <f t="shared" si="8"/>
        <v>2019/20</v>
      </c>
      <c r="F104" s="995" t="str">
        <f t="shared" si="8"/>
        <v>2020/21</v>
      </c>
      <c r="G104" s="995" t="str">
        <f t="shared" si="8"/>
        <v>2021/22</v>
      </c>
      <c r="H104" s="995" t="str">
        <f t="shared" si="8"/>
        <v>2022/23</v>
      </c>
      <c r="I104" s="995" t="str">
        <f t="shared" si="8"/>
        <v>2023/24</v>
      </c>
      <c r="J104" s="995" t="str">
        <f t="shared" si="8"/>
        <v>2024/25</v>
      </c>
      <c r="K104" s="995" t="str">
        <f t="shared" si="8"/>
        <v>2025/26</v>
      </c>
      <c r="L104" s="995" t="str">
        <f t="shared" si="8"/>
        <v>2026/27</v>
      </c>
      <c r="M104" s="995" t="str">
        <f t="shared" si="8"/>
        <v>2027/28</v>
      </c>
      <c r="N104" s="995" t="str">
        <f t="shared" si="8"/>
        <v>2028/29</v>
      </c>
      <c r="O104" s="995" t="str">
        <f t="shared" si="8"/>
        <v>2029/30</v>
      </c>
    </row>
    <row r="105" spans="2:15">
      <c r="B105" s="388" t="s">
        <v>1048</v>
      </c>
      <c r="C105" s="850">
        <f>C84</f>
        <v>9.7694955500351982E-2</v>
      </c>
      <c r="D105" s="850">
        <f t="shared" ref="D105:O105" si="9">D84</f>
        <v>9.9646115829976525E-2</v>
      </c>
      <c r="E105" s="850">
        <f t="shared" si="9"/>
        <v>9.9324746124569097E-2</v>
      </c>
      <c r="F105" s="850">
        <f t="shared" si="9"/>
        <v>0.10281159505028885</v>
      </c>
      <c r="G105" s="850">
        <f t="shared" si="9"/>
        <v>0.10359459110322237</v>
      </c>
      <c r="H105" s="850">
        <f t="shared" si="9"/>
        <v>0.10802291947645212</v>
      </c>
      <c r="I105" s="850">
        <f t="shared" si="9"/>
        <v>0.10802291947645212</v>
      </c>
      <c r="J105" s="850">
        <f t="shared" si="9"/>
        <v>0.10802291947645212</v>
      </c>
      <c r="K105" s="850">
        <f t="shared" si="9"/>
        <v>0.10802291947645212</v>
      </c>
      <c r="L105" s="850">
        <f t="shared" si="9"/>
        <v>0.10802291947645212</v>
      </c>
      <c r="M105" s="850">
        <f t="shared" si="9"/>
        <v>0.10802291947645212</v>
      </c>
      <c r="N105" s="850">
        <f t="shared" si="9"/>
        <v>0.10802291947645212</v>
      </c>
      <c r="O105" s="850">
        <f t="shared" si="9"/>
        <v>0.10802291947645212</v>
      </c>
    </row>
    <row r="106" spans="2:15">
      <c r="B106" s="388" t="s">
        <v>1049</v>
      </c>
      <c r="C106" s="850">
        <f>C99</f>
        <v>9.7695470209855723E-2</v>
      </c>
      <c r="D106" s="850">
        <f t="shared" ref="D106:O106" si="10">D99</f>
        <v>9.9051896588207497E-2</v>
      </c>
      <c r="E106" s="850">
        <f t="shared" si="10"/>
        <v>9.9810048900491666E-2</v>
      </c>
      <c r="F106" s="850">
        <f t="shared" si="10"/>
        <v>0.10068892809700127</v>
      </c>
      <c r="G106" s="850">
        <f t="shared" si="10"/>
        <v>0.10116082046963677</v>
      </c>
      <c r="H106" s="850">
        <f t="shared" si="10"/>
        <v>0.10154160810387372</v>
      </c>
      <c r="I106" s="850">
        <f t="shared" si="10"/>
        <v>0.10154160810387372</v>
      </c>
      <c r="J106" s="850">
        <f t="shared" si="10"/>
        <v>0.10154160810387372</v>
      </c>
      <c r="K106" s="850">
        <f t="shared" si="10"/>
        <v>0.10154160810387372</v>
      </c>
      <c r="L106" s="850">
        <f t="shared" si="10"/>
        <v>0.10154160810387372</v>
      </c>
      <c r="M106" s="850">
        <f t="shared" si="10"/>
        <v>0.10154160810387372</v>
      </c>
      <c r="N106" s="850">
        <f t="shared" si="10"/>
        <v>0.10154160810387372</v>
      </c>
      <c r="O106" s="850">
        <f t="shared" si="10"/>
        <v>0.10154160810387372</v>
      </c>
    </row>
    <row r="107" spans="2:15">
      <c r="B107" s="388" t="s">
        <v>1050</v>
      </c>
      <c r="C107" s="850">
        <f>Group_2_rates!C84</f>
        <v>8.7249582899685429E-2</v>
      </c>
      <c r="D107" s="850">
        <f>Group_2_rates!D84</f>
        <v>8.8992128602872117E-2</v>
      </c>
      <c r="E107" s="850">
        <f>Group_2_rates!E84</f>
        <v>8.8705119180432779E-2</v>
      </c>
      <c r="F107" s="850">
        <f>Group_2_rates!F84</f>
        <v>9.1819160359377469E-2</v>
      </c>
      <c r="G107" s="850">
        <f>Group_2_rates!G84</f>
        <v>9.2518439853192302E-2</v>
      </c>
      <c r="H107" s="850">
        <f>Group_2_rates!H84</f>
        <v>9.6473299155070441E-2</v>
      </c>
      <c r="I107" s="850">
        <f>Group_2_rates!I84</f>
        <v>9.6473299155070441E-2</v>
      </c>
      <c r="J107" s="850">
        <f>Group_2_rates!J84</f>
        <v>9.6473299155070441E-2</v>
      </c>
      <c r="K107" s="850">
        <f>Group_2_rates!K84</f>
        <v>9.6473299155070441E-2</v>
      </c>
      <c r="L107" s="850">
        <f>Group_2_rates!L84</f>
        <v>9.6473299155070441E-2</v>
      </c>
      <c r="M107" s="850">
        <f>Group_2_rates!M84</f>
        <v>9.6473299155070441E-2</v>
      </c>
      <c r="N107" s="850">
        <f>Group_2_rates!N84</f>
        <v>9.6473299155070441E-2</v>
      </c>
      <c r="O107" s="850">
        <f>Group_2_rates!O84</f>
        <v>9.6473299155070441E-2</v>
      </c>
    </row>
    <row r="108" spans="2:15">
      <c r="B108" s="388" t="s">
        <v>1051</v>
      </c>
      <c r="C108" s="850">
        <f>Group_2_rates!C99</f>
        <v>9.2468221803793327E-2</v>
      </c>
      <c r="D108" s="850">
        <f>Group_2_rates!D99</f>
        <v>9.3752071863008199E-2</v>
      </c>
      <c r="E108" s="850">
        <f>Group_2_rates!E99</f>
        <v>9.4469658830170153E-2</v>
      </c>
      <c r="F108" s="850">
        <f>Group_2_rates!F99</f>
        <v>9.5301513125021484E-2</v>
      </c>
      <c r="G108" s="850">
        <f>Group_2_rates!G99</f>
        <v>9.5748156643770593E-2</v>
      </c>
      <c r="H108" s="850">
        <f>Group_2_rates!H99</f>
        <v>9.6108570031895241E-2</v>
      </c>
      <c r="I108" s="850">
        <f>Group_2_rates!I99</f>
        <v>9.6108570031895241E-2</v>
      </c>
      <c r="J108" s="850">
        <f>Group_2_rates!J99</f>
        <v>9.6108570031895241E-2</v>
      </c>
      <c r="K108" s="850">
        <f>Group_2_rates!K99</f>
        <v>9.6108570031895241E-2</v>
      </c>
      <c r="L108" s="850">
        <f>Group_2_rates!L99</f>
        <v>9.6108570031895241E-2</v>
      </c>
      <c r="M108" s="850">
        <f>Group_2_rates!M99</f>
        <v>9.6108570031895241E-2</v>
      </c>
      <c r="N108" s="850">
        <f>Group_2_rates!N99</f>
        <v>9.6108570031895241E-2</v>
      </c>
      <c r="O108" s="850">
        <f>Group_2_rates!O99</f>
        <v>9.6108570031895241E-2</v>
      </c>
    </row>
    <row r="109" spans="2:15">
      <c r="B109" s="388" t="s">
        <v>1052</v>
      </c>
      <c r="C109" s="850">
        <f>Group_3_rates!C84</f>
        <v>7.6716434058677119E-2</v>
      </c>
      <c r="D109" s="850">
        <f>Group_3_rates!D84</f>
        <v>7.8248612071338264E-2</v>
      </c>
      <c r="E109" s="850">
        <f>Group_3_rates!E84</f>
        <v>7.7996251673740691E-2</v>
      </c>
      <c r="F109" s="850">
        <f>Group_3_rates!F84</f>
        <v>8.073435226770212E-2</v>
      </c>
      <c r="G109" s="850">
        <f>Group_3_rates!G84</f>
        <v>8.1349211701901486E-2</v>
      </c>
      <c r="H109" s="850">
        <f>Group_3_rates!H84</f>
        <v>8.4826623200735987E-2</v>
      </c>
      <c r="I109" s="850">
        <f>Group_3_rates!I84</f>
        <v>8.4826623200735987E-2</v>
      </c>
      <c r="J109" s="850">
        <f>Group_3_rates!J84</f>
        <v>8.4826623200735987E-2</v>
      </c>
      <c r="K109" s="850">
        <f>Group_3_rates!K84</f>
        <v>8.4826623200735987E-2</v>
      </c>
      <c r="L109" s="850">
        <f>Group_3_rates!L84</f>
        <v>8.4826623200735987E-2</v>
      </c>
      <c r="M109" s="850">
        <f>Group_3_rates!M84</f>
        <v>8.4826623200735987E-2</v>
      </c>
      <c r="N109" s="850">
        <f>Group_3_rates!N84</f>
        <v>8.4826623200735987E-2</v>
      </c>
      <c r="O109" s="850">
        <f>Group_3_rates!O84</f>
        <v>8.4826623200735987E-2</v>
      </c>
    </row>
    <row r="110" spans="2:15">
      <c r="B110" s="388" t="s">
        <v>1053</v>
      </c>
      <c r="C110" s="850">
        <f>Group_3_rates!C99</f>
        <v>8.3095224661888359E-2</v>
      </c>
      <c r="D110" s="850">
        <f>Group_3_rates!D99</f>
        <v>8.4248937872995686E-2</v>
      </c>
      <c r="E110" s="850">
        <f>Group_3_rates!E99</f>
        <v>8.4893786979938476E-2</v>
      </c>
      <c r="F110" s="850">
        <f>Group_3_rates!F99</f>
        <v>8.5641320761471559E-2</v>
      </c>
      <c r="G110" s="850">
        <f>Group_3_rates!G99</f>
        <v>8.6042690473251943E-2</v>
      </c>
      <c r="H110" s="850">
        <f>Group_3_rates!H99</f>
        <v>8.6366570730416578E-2</v>
      </c>
      <c r="I110" s="850">
        <f>Group_3_rates!I99</f>
        <v>8.6366570730416578E-2</v>
      </c>
      <c r="J110" s="850">
        <f>Group_3_rates!J99</f>
        <v>8.6366570730416578E-2</v>
      </c>
      <c r="K110" s="850">
        <f>Group_3_rates!K99</f>
        <v>8.6366570730416578E-2</v>
      </c>
      <c r="L110" s="850">
        <f>Group_3_rates!L99</f>
        <v>8.6366570730416578E-2</v>
      </c>
      <c r="M110" s="850">
        <f>Group_3_rates!M99</f>
        <v>8.6366570730416578E-2</v>
      </c>
      <c r="N110" s="850">
        <f>Group_3_rates!N99</f>
        <v>8.6366570730416578E-2</v>
      </c>
      <c r="O110" s="850">
        <f>Group_3_rates!O99</f>
        <v>8.6366570730416578E-2</v>
      </c>
    </row>
  </sheetData>
  <mergeCells count="5">
    <mergeCell ref="B22:B23"/>
    <mergeCell ref="C22:H22"/>
    <mergeCell ref="C23:E23"/>
    <mergeCell ref="F23:H23"/>
    <mergeCell ref="A5:O5"/>
  </mergeCells>
  <hyperlinks>
    <hyperlink ref="A2" location="'Title_&amp;_Contents'!A1" display="Contents"/>
    <hyperlink ref="B2" location="Map_of_sheets!A1" display="Map of sheet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A1:Q99"/>
  <sheetViews>
    <sheetView showGridLines="0" zoomScale="90" zoomScaleNormal="90" workbookViewId="0"/>
  </sheetViews>
  <sheetFormatPr defaultRowHeight="12.75"/>
  <cols>
    <col min="2" max="2" width="15.73046875" customWidth="1"/>
    <col min="3" max="19" width="12.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5" customFormat="1">
      <c r="A4" s="56" t="s">
        <v>26</v>
      </c>
      <c r="B4" s="56"/>
    </row>
    <row r="5" spans="1:15" s="45" customFormat="1" ht="28.5" customHeight="1">
      <c r="A5" s="1438" t="s">
        <v>1332</v>
      </c>
      <c r="B5" s="1438"/>
      <c r="C5" s="1438"/>
      <c r="D5" s="1438"/>
      <c r="E5" s="1438"/>
      <c r="F5" s="1438"/>
      <c r="G5" s="1438"/>
      <c r="H5" s="1438"/>
      <c r="I5" s="1438"/>
      <c r="J5" s="1438"/>
      <c r="K5" s="1438"/>
      <c r="L5" s="1438"/>
      <c r="M5" s="1438"/>
      <c r="N5" s="1438"/>
      <c r="O5" s="1438"/>
    </row>
    <row r="6" spans="1:15" s="44" customFormat="1">
      <c r="A6" s="54" t="s">
        <v>1287</v>
      </c>
      <c r="B6" s="59"/>
      <c r="C6" s="43"/>
      <c r="D6" s="43"/>
      <c r="E6" s="43"/>
      <c r="F6" s="43"/>
      <c r="G6" s="43"/>
      <c r="H6" s="43"/>
      <c r="I6" s="43"/>
    </row>
    <row r="7" spans="1:15" s="44" customFormat="1" ht="13.15">
      <c r="A7" s="52" t="s">
        <v>236</v>
      </c>
      <c r="B7" s="54"/>
      <c r="C7" s="43"/>
      <c r="D7" s="43"/>
      <c r="E7" s="43"/>
      <c r="F7" s="43"/>
      <c r="G7" s="43"/>
      <c r="H7" s="43"/>
      <c r="I7" s="43"/>
    </row>
    <row r="8" spans="1:15" s="44" customFormat="1">
      <c r="A8" s="54" t="s">
        <v>24</v>
      </c>
      <c r="B8" s="59"/>
      <c r="C8" s="43"/>
      <c r="D8" s="43"/>
      <c r="E8" s="43"/>
      <c r="F8" s="43"/>
      <c r="G8" s="43"/>
      <c r="H8" s="43"/>
      <c r="I8" s="43"/>
    </row>
    <row r="9" spans="1:15" s="44" customFormat="1" ht="13.15">
      <c r="A9" s="52" t="s">
        <v>1330</v>
      </c>
      <c r="B9" s="59"/>
      <c r="C9" s="43"/>
      <c r="D9" s="43"/>
      <c r="E9" s="43"/>
      <c r="F9" s="43"/>
      <c r="G9" s="43"/>
      <c r="H9" s="43"/>
      <c r="I9" s="43"/>
    </row>
    <row r="10" spans="1:15" s="48" customFormat="1" ht="13.15">
      <c r="A10" s="53">
        <f>SUM(A12:A2224)</f>
        <v>0</v>
      </c>
      <c r="B10" s="71"/>
      <c r="C10" s="46"/>
      <c r="D10" s="70"/>
      <c r="E10" s="47"/>
      <c r="F10" s="47"/>
      <c r="G10" s="47"/>
      <c r="H10" s="47"/>
      <c r="I10" s="47"/>
    </row>
    <row r="12" spans="1:15" ht="17.649999999999999">
      <c r="B12" s="37" t="s">
        <v>417</v>
      </c>
    </row>
    <row r="14" spans="1:15">
      <c r="B14" s="913" t="s">
        <v>1488</v>
      </c>
    </row>
    <row r="16" spans="1:15">
      <c r="B16" s="11" t="s">
        <v>418</v>
      </c>
    </row>
    <row r="18" spans="2:8">
      <c r="B18" t="str">
        <f>RAW_DATA_INPUTS!C388</f>
        <v xml:space="preserve">Group 1 subjects comprise Biology, Chemistry, Computing, Mathematics, and Physics. Group 2 subjects comprise Classics, English, Geography, History, and Modern Foreign Languages. All other subjects fall into Group 3. </v>
      </c>
    </row>
    <row r="20" spans="2:8">
      <c r="B20" s="11" t="s">
        <v>1333</v>
      </c>
    </row>
    <row r="22" spans="2:8" ht="13.15">
      <c r="B22" s="1436"/>
      <c r="C22" s="1372" t="str">
        <f>RAW_DATA_INPUTS!C391</f>
        <v>Assumed wastage conversion rates</v>
      </c>
      <c r="D22" s="1373"/>
      <c r="E22" s="1373"/>
      <c r="F22" s="1373"/>
      <c r="G22" s="1373"/>
      <c r="H22" s="1374"/>
    </row>
    <row r="23" spans="2:8" ht="13.15">
      <c r="B23" s="1437"/>
      <c r="C23" s="1372" t="str">
        <f>RAW_DATA_INPUTS!C392</f>
        <v>Male</v>
      </c>
      <c r="D23" s="1373"/>
      <c r="E23" s="1374"/>
      <c r="F23" s="1372" t="str">
        <f>RAW_DATA_INPUTS!F392</f>
        <v>Female</v>
      </c>
      <c r="G23" s="1373"/>
      <c r="H23" s="1374"/>
    </row>
    <row r="24" spans="2:8" ht="13.15">
      <c r="B24" s="8" t="str">
        <f>RAW_DATA_INPUTS!B393</f>
        <v>Age group</v>
      </c>
      <c r="C24" s="8" t="str">
        <f>RAW_DATA_INPUTS!C393</f>
        <v>Group 1</v>
      </c>
      <c r="D24" s="8" t="str">
        <f>RAW_DATA_INPUTS!D393</f>
        <v>Group 2</v>
      </c>
      <c r="E24" s="8" t="str">
        <f>RAW_DATA_INPUTS!E393</f>
        <v>Group 3</v>
      </c>
      <c r="F24" s="8" t="str">
        <f>RAW_DATA_INPUTS!F393</f>
        <v>Group 1</v>
      </c>
      <c r="G24" s="8" t="str">
        <f>RAW_DATA_INPUTS!G393</f>
        <v>Group 2</v>
      </c>
      <c r="H24" s="8" t="str">
        <f>RAW_DATA_INPUTS!H393</f>
        <v>Group 3</v>
      </c>
    </row>
    <row r="25" spans="2:8" ht="13.15">
      <c r="B25" s="8" t="str">
        <f>RAW_DATA_INPUTS!B394</f>
        <v>20-24</v>
      </c>
      <c r="C25" s="250">
        <f>RAW_DATA_INPUTS!C394</f>
        <v>1.228</v>
      </c>
      <c r="D25" s="250">
        <f>RAW_DATA_INPUTS!D394</f>
        <v>0.91300000000000003</v>
      </c>
      <c r="E25" s="250">
        <f>RAW_DATA_INPUTS!E394</f>
        <v>0.71</v>
      </c>
      <c r="F25" s="250">
        <f>RAW_DATA_INPUTS!F394</f>
        <v>1.0940000000000001</v>
      </c>
      <c r="G25" s="250">
        <f>RAW_DATA_INPUTS!G394</f>
        <v>1.03</v>
      </c>
      <c r="H25" s="250">
        <f>RAW_DATA_INPUTS!H394</f>
        <v>0.86199999999999999</v>
      </c>
    </row>
    <row r="26" spans="2:8" ht="13.15">
      <c r="B26" s="8" t="str">
        <f>RAW_DATA_INPUTS!B395</f>
        <v>25-29</v>
      </c>
      <c r="C26" s="250">
        <f>RAW_DATA_INPUTS!C395</f>
        <v>1.0720000000000001</v>
      </c>
      <c r="D26" s="250">
        <f>RAW_DATA_INPUTS!D395</f>
        <v>1.0609999999999999</v>
      </c>
      <c r="E26" s="250">
        <f>RAW_DATA_INPUTS!E395</f>
        <v>0.86</v>
      </c>
      <c r="F26" s="250">
        <f>RAW_DATA_INPUTS!F395</f>
        <v>1.08</v>
      </c>
      <c r="G26" s="250">
        <f>RAW_DATA_INPUTS!G395</f>
        <v>1.0529999999999999</v>
      </c>
      <c r="H26" s="250">
        <f>RAW_DATA_INPUTS!H395</f>
        <v>0.88100000000000001</v>
      </c>
    </row>
    <row r="27" spans="2:8" ht="13.15">
      <c r="B27" s="8" t="str">
        <f>RAW_DATA_INPUTS!B396</f>
        <v>30-34</v>
      </c>
      <c r="C27" s="250">
        <f>RAW_DATA_INPUTS!C396</f>
        <v>1.1060000000000001</v>
      </c>
      <c r="D27" s="250">
        <f>RAW_DATA_INPUTS!D396</f>
        <v>1.032</v>
      </c>
      <c r="E27" s="250">
        <f>RAW_DATA_INPUTS!E396</f>
        <v>0.82399999999999995</v>
      </c>
      <c r="F27" s="250">
        <f>RAW_DATA_INPUTS!F396</f>
        <v>1.0580000000000001</v>
      </c>
      <c r="G27" s="250">
        <f>RAW_DATA_INPUTS!G396</f>
        <v>1.046</v>
      </c>
      <c r="H27" s="250">
        <f>RAW_DATA_INPUTS!H396</f>
        <v>0.91500000000000004</v>
      </c>
    </row>
    <row r="28" spans="2:8" ht="13.15">
      <c r="B28" s="8" t="str">
        <f>RAW_DATA_INPUTS!B397</f>
        <v>35-39</v>
      </c>
      <c r="C28" s="250">
        <f>RAW_DATA_INPUTS!C397</f>
        <v>1.1259999999999999</v>
      </c>
      <c r="D28" s="250">
        <f>RAW_DATA_INPUTS!D397</f>
        <v>0.96899999999999997</v>
      </c>
      <c r="E28" s="250">
        <f>RAW_DATA_INPUTS!E397</f>
        <v>0.88600000000000001</v>
      </c>
      <c r="F28" s="250">
        <f>RAW_DATA_INPUTS!F397</f>
        <v>1.101</v>
      </c>
      <c r="G28" s="250">
        <f>RAW_DATA_INPUTS!G397</f>
        <v>1.018</v>
      </c>
      <c r="H28" s="250">
        <f>RAW_DATA_INPUTS!H397</f>
        <v>0.91900000000000004</v>
      </c>
    </row>
    <row r="29" spans="2:8" ht="13.15">
      <c r="B29" s="8" t="str">
        <f>RAW_DATA_INPUTS!B398</f>
        <v>40-44</v>
      </c>
      <c r="C29" s="250">
        <f>RAW_DATA_INPUTS!C398</f>
        <v>1.093</v>
      </c>
      <c r="D29" s="250">
        <f>RAW_DATA_INPUTS!D398</f>
        <v>0.92200000000000004</v>
      </c>
      <c r="E29" s="250">
        <f>RAW_DATA_INPUTS!E398</f>
        <v>0.96699999999999997</v>
      </c>
      <c r="F29" s="250">
        <f>RAW_DATA_INPUTS!F398</f>
        <v>1.085</v>
      </c>
      <c r="G29" s="250">
        <f>RAW_DATA_INPUTS!G398</f>
        <v>1.008</v>
      </c>
      <c r="H29" s="250">
        <f>RAW_DATA_INPUTS!H398</f>
        <v>0.98599999999999999</v>
      </c>
    </row>
    <row r="30" spans="2:8" ht="13.15">
      <c r="B30" s="8" t="str">
        <f>RAW_DATA_INPUTS!B399</f>
        <v>45-49</v>
      </c>
      <c r="C30" s="250">
        <f>RAW_DATA_INPUTS!C399</f>
        <v>1.04</v>
      </c>
      <c r="D30" s="250">
        <f>RAW_DATA_INPUTS!D399</f>
        <v>1.0129999999999999</v>
      </c>
      <c r="E30" s="250">
        <f>RAW_DATA_INPUTS!E399</f>
        <v>0.96899999999999997</v>
      </c>
      <c r="F30" s="250">
        <f>RAW_DATA_INPUTS!F399</f>
        <v>1.038</v>
      </c>
      <c r="G30" s="250">
        <f>RAW_DATA_INPUTS!G399</f>
        <v>0.98599999999999999</v>
      </c>
      <c r="H30" s="250">
        <f>RAW_DATA_INPUTS!H399</f>
        <v>0.98099999999999998</v>
      </c>
    </row>
    <row r="31" spans="2:8" ht="13.15">
      <c r="B31" s="8" t="str">
        <f>RAW_DATA_INPUTS!B400</f>
        <v>50-54</v>
      </c>
      <c r="C31" s="250">
        <f>RAW_DATA_INPUTS!C400</f>
        <v>1.0860000000000001</v>
      </c>
      <c r="D31" s="250">
        <f>RAW_DATA_INPUTS!D400</f>
        <v>0.90700000000000003</v>
      </c>
      <c r="E31" s="250">
        <f>RAW_DATA_INPUTS!E400</f>
        <v>0.96699999999999997</v>
      </c>
      <c r="F31" s="250">
        <f>RAW_DATA_INPUTS!F400</f>
        <v>1.0109999999999999</v>
      </c>
      <c r="G31" s="250">
        <f>RAW_DATA_INPUTS!G400</f>
        <v>0.94599999999999995</v>
      </c>
      <c r="H31" s="250">
        <f>RAW_DATA_INPUTS!H400</f>
        <v>0.95899999999999996</v>
      </c>
    </row>
    <row r="32" spans="2:8" ht="13.15">
      <c r="B32" s="8" t="str">
        <f>RAW_DATA_INPUTS!B401</f>
        <v>55-59</v>
      </c>
      <c r="C32" s="250">
        <f>RAW_DATA_INPUTS!C401</f>
        <v>1.236</v>
      </c>
      <c r="D32" s="250">
        <f>RAW_DATA_INPUTS!D401</f>
        <v>0.83199999999999996</v>
      </c>
      <c r="E32" s="250">
        <f>RAW_DATA_INPUTS!E401</f>
        <v>0.877</v>
      </c>
      <c r="F32" s="250">
        <f>RAW_DATA_INPUTS!F401</f>
        <v>1.218</v>
      </c>
      <c r="G32" s="250">
        <f>RAW_DATA_INPUTS!G401</f>
        <v>1.0309999999999999</v>
      </c>
      <c r="H32" s="250">
        <f>RAW_DATA_INPUTS!H401</f>
        <v>0.93</v>
      </c>
    </row>
    <row r="33" spans="2:17" ht="13.15">
      <c r="B33" s="8" t="str">
        <f>RAW_DATA_INPUTS!B402</f>
        <v>60-64</v>
      </c>
      <c r="C33" s="250">
        <f>RAW_DATA_INPUTS!C402</f>
        <v>1.379</v>
      </c>
      <c r="D33" s="250">
        <f>RAW_DATA_INPUTS!D402</f>
        <v>0.71799999999999997</v>
      </c>
      <c r="E33" s="250">
        <f>RAW_DATA_INPUTS!E402</f>
        <v>0.68799999999999994</v>
      </c>
      <c r="F33" s="250">
        <f>RAW_DATA_INPUTS!F402</f>
        <v>0.92600000000000005</v>
      </c>
      <c r="G33" s="250">
        <f>RAW_DATA_INPUTS!G402</f>
        <v>1.079</v>
      </c>
      <c r="H33" s="250">
        <f>RAW_DATA_INPUTS!H402</f>
        <v>1.103</v>
      </c>
    </row>
    <row r="34" spans="2:17" ht="13.15">
      <c r="B34" s="8" t="str">
        <f>RAW_DATA_INPUTS!B403</f>
        <v>65 plus</v>
      </c>
      <c r="C34" s="250">
        <f>RAW_DATA_INPUTS!C403</f>
        <v>1.4319999999999999</v>
      </c>
      <c r="D34" s="250">
        <f>RAW_DATA_INPUTS!D403</f>
        <v>0.73</v>
      </c>
      <c r="E34" s="250">
        <f>RAW_DATA_INPUTS!E403</f>
        <v>0.58199999999999996</v>
      </c>
      <c r="F34" s="250">
        <f>RAW_DATA_INPUTS!F403</f>
        <v>1.147</v>
      </c>
      <c r="G34" s="250">
        <f>RAW_DATA_INPUTS!G403</f>
        <v>0.80500000000000005</v>
      </c>
      <c r="H34" s="250">
        <f>RAW_DATA_INPUTS!H403</f>
        <v>1.1599999999999999</v>
      </c>
    </row>
    <row r="35" spans="2:17" ht="13.15">
      <c r="B35" s="8" t="str">
        <f>RAW_DATA_INPUTS!B404</f>
        <v>Total</v>
      </c>
      <c r="C35" s="250">
        <f>RAW_DATA_INPUTS!C404</f>
        <v>1.113</v>
      </c>
      <c r="D35" s="250">
        <f>RAW_DATA_INPUTS!D404</f>
        <v>0.99399999999999999</v>
      </c>
      <c r="E35" s="250">
        <f>RAW_DATA_INPUTS!E404</f>
        <v>0.874</v>
      </c>
      <c r="F35" s="250">
        <f>RAW_DATA_INPUTS!F404</f>
        <v>1.0840000000000001</v>
      </c>
      <c r="G35" s="250">
        <f>RAW_DATA_INPUTS!G404</f>
        <v>1.026</v>
      </c>
      <c r="H35" s="250">
        <f>RAW_DATA_INPUTS!H404</f>
        <v>0.92200000000000004</v>
      </c>
    </row>
    <row r="37" spans="2:17" ht="17.649999999999999">
      <c r="B37" s="37" t="s">
        <v>1334</v>
      </c>
    </row>
    <row r="39" spans="2:17" ht="13.15">
      <c r="B39" s="5" t="str">
        <f>Projected_SEC_wastage_rates!B52</f>
        <v>Male projected wastage rates</v>
      </c>
      <c r="C39" s="11"/>
      <c r="E39" s="11"/>
      <c r="F39" s="251" t="str">
        <f>Projected_SEC_wastage_rates!D52</f>
        <v>As the Econometric Wastage Model only forecasts wastage five years into the future, the rate beyond that is considered to be constant.</v>
      </c>
      <c r="G39" s="11"/>
      <c r="H39" s="11"/>
      <c r="I39" s="11"/>
      <c r="J39" s="11"/>
      <c r="K39" s="11"/>
      <c r="L39" s="11"/>
      <c r="M39" s="11"/>
      <c r="N39" s="11"/>
      <c r="O39" s="11"/>
      <c r="P39" s="11"/>
      <c r="Q39" s="11"/>
    </row>
    <row r="40" spans="2:17">
      <c r="B40" s="11"/>
      <c r="C40" s="11"/>
      <c r="D40" s="11"/>
      <c r="E40" s="11"/>
      <c r="F40" s="11"/>
      <c r="G40" s="11"/>
      <c r="H40" s="11"/>
      <c r="I40" s="11"/>
      <c r="J40" s="11"/>
      <c r="K40" s="11"/>
      <c r="L40" s="11"/>
      <c r="M40" s="11"/>
      <c r="N40" s="11"/>
      <c r="O40" s="11"/>
      <c r="P40" s="11"/>
      <c r="Q40" s="11"/>
    </row>
    <row r="41" spans="2:17" ht="13.15">
      <c r="B41" s="8" t="str">
        <f>Projected_SEC_wastage_rates!B54</f>
        <v>Age group</v>
      </c>
      <c r="C41" s="8" t="str">
        <f>Projected_SEC_wastage_rates!C54</f>
        <v>2017/18</v>
      </c>
      <c r="D41" s="8" t="str">
        <f>Projected_SEC_wastage_rates!D54</f>
        <v>2018/19</v>
      </c>
      <c r="E41" s="8" t="str">
        <f>Projected_SEC_wastage_rates!E54</f>
        <v>2019/20</v>
      </c>
      <c r="F41" s="8" t="str">
        <f>Projected_SEC_wastage_rates!F54</f>
        <v>2020/21</v>
      </c>
      <c r="G41" s="8" t="str">
        <f>Projected_SEC_wastage_rates!G54</f>
        <v>2021/22</v>
      </c>
      <c r="H41" s="8" t="str">
        <f>Projected_SEC_wastage_rates!H54</f>
        <v>2022/23</v>
      </c>
      <c r="I41" s="8" t="str">
        <f>Projected_SEC_wastage_rates!I54</f>
        <v>2023/24</v>
      </c>
      <c r="J41" s="8" t="str">
        <f>Projected_SEC_wastage_rates!J54</f>
        <v>2024/25</v>
      </c>
      <c r="K41" s="8" t="str">
        <f>Projected_SEC_wastage_rates!K54</f>
        <v>2025/26</v>
      </c>
      <c r="L41" s="8" t="str">
        <f>Projected_SEC_wastage_rates!L54</f>
        <v>2026/27</v>
      </c>
      <c r="M41" s="8" t="str">
        <f>Projected_SEC_wastage_rates!M54</f>
        <v>2027/28</v>
      </c>
      <c r="N41" s="8" t="str">
        <f>Projected_SEC_wastage_rates!N54</f>
        <v>2028/29</v>
      </c>
      <c r="O41" s="8" t="str">
        <f>Projected_SEC_wastage_rates!O54</f>
        <v>2029/30</v>
      </c>
      <c r="P41" s="11"/>
      <c r="Q41" s="11"/>
    </row>
    <row r="42" spans="2:17" ht="13.15">
      <c r="B42" s="8" t="str">
        <f>Projected_SEC_wastage_rates!B55</f>
        <v>20-24</v>
      </c>
      <c r="C42" s="840">
        <f>Projected_SEC_wastage_rates!C55</f>
        <v>0.15946846379557147</v>
      </c>
      <c r="D42" s="840">
        <f>Projected_SEC_wastage_rates!D55</f>
        <v>0.16265336253256885</v>
      </c>
      <c r="E42" s="840">
        <f>Projected_SEC_wastage_rates!E55</f>
        <v>0.16212878751260712</v>
      </c>
      <c r="F42" s="840">
        <f>Projected_SEC_wastage_rates!F55</f>
        <v>0.16782040627453759</v>
      </c>
      <c r="G42" s="840">
        <f>Projected_SEC_wastage_rates!G55</f>
        <v>0.16909849864972534</v>
      </c>
      <c r="H42" s="840">
        <f>Projected_SEC_wastage_rates!H55</f>
        <v>0.17632690383446126</v>
      </c>
      <c r="I42" s="840">
        <f>Projected_SEC_wastage_rates!I55</f>
        <v>0.17632690383446126</v>
      </c>
      <c r="J42" s="840">
        <f>Projected_SEC_wastage_rates!J55</f>
        <v>0.17632690383446126</v>
      </c>
      <c r="K42" s="840">
        <f>Projected_SEC_wastage_rates!K55</f>
        <v>0.17632690383446126</v>
      </c>
      <c r="L42" s="840">
        <f>Projected_SEC_wastage_rates!L55</f>
        <v>0.17632690383446126</v>
      </c>
      <c r="M42" s="840">
        <f>Projected_SEC_wastage_rates!M55</f>
        <v>0.17632690383446126</v>
      </c>
      <c r="N42" s="840">
        <f>Projected_SEC_wastage_rates!N55</f>
        <v>0.17632690383446126</v>
      </c>
      <c r="O42" s="840">
        <f>Projected_SEC_wastage_rates!O55</f>
        <v>0.17632690383446126</v>
      </c>
      <c r="P42" s="11"/>
      <c r="Q42" s="11"/>
    </row>
    <row r="43" spans="2:17" ht="13.15">
      <c r="B43" s="8" t="str">
        <f>Projected_SEC_wastage_rates!B56</f>
        <v>25-29</v>
      </c>
      <c r="C43" s="840">
        <f>Projected_SEC_wastage_rates!C56</f>
        <v>0.12213130860647896</v>
      </c>
      <c r="D43" s="840">
        <f>Projected_SEC_wastage_rates!D56</f>
        <v>0.12457051094950305</v>
      </c>
      <c r="E43" s="840">
        <f>Projected_SEC_wastage_rates!E56</f>
        <v>0.12416875732295325</v>
      </c>
      <c r="F43" s="840">
        <f>Projected_SEC_wastage_rates!F56</f>
        <v>0.12852776869698182</v>
      </c>
      <c r="G43" s="840">
        <f>Projected_SEC_wastage_rates!G56</f>
        <v>0.12950661486246409</v>
      </c>
      <c r="H43" s="840">
        <f>Projected_SEC_wastage_rates!H56</f>
        <v>0.13504259710834166</v>
      </c>
      <c r="I43" s="840">
        <f>Projected_SEC_wastage_rates!I56</f>
        <v>0.13504259710834166</v>
      </c>
      <c r="J43" s="840">
        <f>Projected_SEC_wastage_rates!J56</f>
        <v>0.13504259710834166</v>
      </c>
      <c r="K43" s="840">
        <f>Projected_SEC_wastage_rates!K56</f>
        <v>0.13504259710834166</v>
      </c>
      <c r="L43" s="840">
        <f>Projected_SEC_wastage_rates!L56</f>
        <v>0.13504259710834166</v>
      </c>
      <c r="M43" s="840">
        <f>Projected_SEC_wastage_rates!M56</f>
        <v>0.13504259710834166</v>
      </c>
      <c r="N43" s="840">
        <f>Projected_SEC_wastage_rates!N56</f>
        <v>0.13504259710834166</v>
      </c>
      <c r="O43" s="840">
        <f>Projected_SEC_wastage_rates!O56</f>
        <v>0.13504259710834166</v>
      </c>
      <c r="P43" s="11"/>
      <c r="Q43" s="11"/>
    </row>
    <row r="44" spans="2:17" ht="13.15">
      <c r="B44" s="8" t="str">
        <f>Projected_SEC_wastage_rates!B57</f>
        <v>30-34</v>
      </c>
      <c r="C44" s="840">
        <f>Projected_SEC_wastage_rates!C57</f>
        <v>8.4413666084347055E-2</v>
      </c>
      <c r="D44" s="840">
        <f>Projected_SEC_wastage_rates!D57</f>
        <v>8.6099572953318979E-2</v>
      </c>
      <c r="E44" s="840">
        <f>Projected_SEC_wastage_rates!E57</f>
        <v>8.5821892341633871E-2</v>
      </c>
      <c r="F44" s="840">
        <f>Projected_SEC_wastage_rates!F57</f>
        <v>8.883471628320587E-2</v>
      </c>
      <c r="G44" s="840">
        <f>Projected_SEC_wastage_rates!G57</f>
        <v>8.9511266746013077E-2</v>
      </c>
      <c r="H44" s="840">
        <f>Projected_SEC_wastage_rates!H57</f>
        <v>9.3337579278683289E-2</v>
      </c>
      <c r="I44" s="840">
        <f>Projected_SEC_wastage_rates!I57</f>
        <v>9.3337579278683289E-2</v>
      </c>
      <c r="J44" s="840">
        <f>Projected_SEC_wastage_rates!J57</f>
        <v>9.3337579278683289E-2</v>
      </c>
      <c r="K44" s="840">
        <f>Projected_SEC_wastage_rates!K57</f>
        <v>9.3337579278683289E-2</v>
      </c>
      <c r="L44" s="840">
        <f>Projected_SEC_wastage_rates!L57</f>
        <v>9.3337579278683289E-2</v>
      </c>
      <c r="M44" s="840">
        <f>Projected_SEC_wastage_rates!M57</f>
        <v>9.3337579278683289E-2</v>
      </c>
      <c r="N44" s="840">
        <f>Projected_SEC_wastage_rates!N57</f>
        <v>9.3337579278683289E-2</v>
      </c>
      <c r="O44" s="840">
        <f>Projected_SEC_wastage_rates!O57</f>
        <v>9.3337579278683289E-2</v>
      </c>
      <c r="P44" s="11"/>
      <c r="Q44" s="11"/>
    </row>
    <row r="45" spans="2:17" ht="13.15">
      <c r="B45" s="8" t="str">
        <f>Projected_SEC_wastage_rates!B58</f>
        <v>35-39</v>
      </c>
      <c r="C45" s="840">
        <f>Projected_SEC_wastage_rates!C58</f>
        <v>7.9829715679246141E-2</v>
      </c>
      <c r="D45" s="840">
        <f>Projected_SEC_wastage_rates!D58</f>
        <v>8.1424072046581711E-2</v>
      </c>
      <c r="E45" s="840">
        <f>Projected_SEC_wastage_rates!E58</f>
        <v>8.1161470440601083E-2</v>
      </c>
      <c r="F45" s="840">
        <f>Projected_SEC_wastage_rates!F58</f>
        <v>8.4010687751065891E-2</v>
      </c>
      <c r="G45" s="840">
        <f>Projected_SEC_wastage_rates!G58</f>
        <v>8.4650499212809496E-2</v>
      </c>
      <c r="H45" s="840">
        <f>Projected_SEC_wastage_rates!H58</f>
        <v>8.8269029905195098E-2</v>
      </c>
      <c r="I45" s="840">
        <f>Projected_SEC_wastage_rates!I58</f>
        <v>8.8269029905195098E-2</v>
      </c>
      <c r="J45" s="840">
        <f>Projected_SEC_wastage_rates!J58</f>
        <v>8.8269029905195098E-2</v>
      </c>
      <c r="K45" s="840">
        <f>Projected_SEC_wastage_rates!K58</f>
        <v>8.8269029905195098E-2</v>
      </c>
      <c r="L45" s="840">
        <f>Projected_SEC_wastage_rates!L58</f>
        <v>8.8269029905195098E-2</v>
      </c>
      <c r="M45" s="840">
        <f>Projected_SEC_wastage_rates!M58</f>
        <v>8.8269029905195098E-2</v>
      </c>
      <c r="N45" s="840">
        <f>Projected_SEC_wastage_rates!N58</f>
        <v>8.8269029905195098E-2</v>
      </c>
      <c r="O45" s="840">
        <f>Projected_SEC_wastage_rates!O58</f>
        <v>8.8269029905195098E-2</v>
      </c>
      <c r="P45" s="11"/>
      <c r="Q45" s="11"/>
    </row>
    <row r="46" spans="2:17" ht="13.15">
      <c r="B46" s="8" t="str">
        <f>Projected_SEC_wastage_rates!B59</f>
        <v>40-44</v>
      </c>
      <c r="C46" s="840">
        <f>Projected_SEC_wastage_rates!C59</f>
        <v>7.8131179952917934E-2</v>
      </c>
      <c r="D46" s="840">
        <f>Projected_SEC_wastage_rates!D59</f>
        <v>7.9691613222477489E-2</v>
      </c>
      <c r="E46" s="840">
        <f>Projected_SEC_wastage_rates!E59</f>
        <v>7.9434598987136409E-2</v>
      </c>
      <c r="F46" s="840">
        <f>Projected_SEC_wastage_rates!F59</f>
        <v>8.222319354136666E-2</v>
      </c>
      <c r="G46" s="840">
        <f>Projected_SEC_wastage_rates!G59</f>
        <v>8.2849391743728851E-2</v>
      </c>
      <c r="H46" s="840">
        <f>Projected_SEC_wastage_rates!H59</f>
        <v>8.6390931009982755E-2</v>
      </c>
      <c r="I46" s="840">
        <f>Projected_SEC_wastage_rates!I59</f>
        <v>8.6390931009982755E-2</v>
      </c>
      <c r="J46" s="840">
        <f>Projected_SEC_wastage_rates!J59</f>
        <v>8.6390931009982755E-2</v>
      </c>
      <c r="K46" s="840">
        <f>Projected_SEC_wastage_rates!K59</f>
        <v>8.6390931009982755E-2</v>
      </c>
      <c r="L46" s="840">
        <f>Projected_SEC_wastage_rates!L59</f>
        <v>8.6390931009982755E-2</v>
      </c>
      <c r="M46" s="840">
        <f>Projected_SEC_wastage_rates!M59</f>
        <v>8.6390931009982755E-2</v>
      </c>
      <c r="N46" s="840">
        <f>Projected_SEC_wastage_rates!N59</f>
        <v>8.6390931009982755E-2</v>
      </c>
      <c r="O46" s="840">
        <f>Projected_SEC_wastage_rates!O59</f>
        <v>8.6390931009982755E-2</v>
      </c>
      <c r="P46" s="11"/>
      <c r="Q46" s="11"/>
    </row>
    <row r="47" spans="2:17" ht="13.15">
      <c r="B47" s="8" t="str">
        <f>Projected_SEC_wastage_rates!B60</f>
        <v>45-49</v>
      </c>
      <c r="C47" s="840">
        <f>Projected_SEC_wastage_rates!C60</f>
        <v>8.5432537592988772E-2</v>
      </c>
      <c r="D47" s="840">
        <f>Projected_SEC_wastage_rates!D60</f>
        <v>8.7138793329089664E-2</v>
      </c>
      <c r="E47" s="840">
        <f>Projected_SEC_wastage_rates!E60</f>
        <v>8.6857761117161703E-2</v>
      </c>
      <c r="F47" s="840">
        <f>Projected_SEC_wastage_rates!F60</f>
        <v>8.9906949792277591E-2</v>
      </c>
      <c r="G47" s="840">
        <f>Projected_SEC_wastage_rates!G60</f>
        <v>9.0591666207621727E-2</v>
      </c>
      <c r="H47" s="840">
        <f>Projected_SEC_wastage_rates!H60</f>
        <v>9.446416226724362E-2</v>
      </c>
      <c r="I47" s="840">
        <f>Projected_SEC_wastage_rates!I60</f>
        <v>9.446416226724362E-2</v>
      </c>
      <c r="J47" s="840">
        <f>Projected_SEC_wastage_rates!J60</f>
        <v>9.446416226724362E-2</v>
      </c>
      <c r="K47" s="840">
        <f>Projected_SEC_wastage_rates!K60</f>
        <v>9.446416226724362E-2</v>
      </c>
      <c r="L47" s="840">
        <f>Projected_SEC_wastage_rates!L60</f>
        <v>9.446416226724362E-2</v>
      </c>
      <c r="M47" s="840">
        <f>Projected_SEC_wastage_rates!M60</f>
        <v>9.446416226724362E-2</v>
      </c>
      <c r="N47" s="840">
        <f>Projected_SEC_wastage_rates!N60</f>
        <v>9.446416226724362E-2</v>
      </c>
      <c r="O47" s="840">
        <f>Projected_SEC_wastage_rates!O60</f>
        <v>9.446416226724362E-2</v>
      </c>
      <c r="P47" s="11"/>
      <c r="Q47" s="11"/>
    </row>
    <row r="48" spans="2:17" ht="13.15">
      <c r="B48" s="8" t="str">
        <f>Projected_SEC_wastage_rates!B61</f>
        <v>50-54</v>
      </c>
      <c r="C48" s="840">
        <f>Projected_SEC_wastage_rates!C61</f>
        <v>9.0489549576372619E-2</v>
      </c>
      <c r="D48" s="840">
        <f>Projected_SEC_wastage_rates!D61</f>
        <v>9.2296803783867246E-2</v>
      </c>
      <c r="E48" s="840">
        <f>Projected_SEC_wastage_rates!E61</f>
        <v>9.1999136419765676E-2</v>
      </c>
      <c r="F48" s="840">
        <f>Projected_SEC_wastage_rates!F61</f>
        <v>9.5228815855241761E-2</v>
      </c>
      <c r="G48" s="840">
        <f>Projected_SEC_wastage_rates!G61</f>
        <v>9.5954062719700167E-2</v>
      </c>
      <c r="H48" s="840">
        <f>Projected_SEC_wastage_rates!H61</f>
        <v>0.10005578361017528</v>
      </c>
      <c r="I48" s="840">
        <f>Projected_SEC_wastage_rates!I61</f>
        <v>0.10005578361017528</v>
      </c>
      <c r="J48" s="840">
        <f>Projected_SEC_wastage_rates!J61</f>
        <v>0.10005578361017528</v>
      </c>
      <c r="K48" s="840">
        <f>Projected_SEC_wastage_rates!K61</f>
        <v>0.10005578361017528</v>
      </c>
      <c r="L48" s="840">
        <f>Projected_SEC_wastage_rates!L61</f>
        <v>0.10005578361017528</v>
      </c>
      <c r="M48" s="840">
        <f>Projected_SEC_wastage_rates!M61</f>
        <v>0.10005578361017528</v>
      </c>
      <c r="N48" s="840">
        <f>Projected_SEC_wastage_rates!N61</f>
        <v>0.10005578361017528</v>
      </c>
      <c r="O48" s="840">
        <f>Projected_SEC_wastage_rates!O61</f>
        <v>0.10005578361017528</v>
      </c>
      <c r="P48" s="11"/>
      <c r="Q48" s="11"/>
    </row>
    <row r="49" spans="2:17" ht="13.15">
      <c r="B49" s="8" t="str">
        <f>Projected_SEC_wastage_rates!B62</f>
        <v>55-59</v>
      </c>
      <c r="C49" s="840">
        <f>Projected_SEC_wastage_rates!C62</f>
        <v>5.5290443305137049E-2</v>
      </c>
      <c r="D49" s="840">
        <f>Projected_SEC_wastage_rates!D62</f>
        <v>5.6394702158952169E-2</v>
      </c>
      <c r="E49" s="840">
        <f>Projected_SEC_wastage_rates!E62</f>
        <v>5.6212823029310167E-2</v>
      </c>
      <c r="F49" s="840">
        <f>Projected_SEC_wastage_rates!F62</f>
        <v>5.8186204580626719E-2</v>
      </c>
      <c r="G49" s="840">
        <f>Projected_SEC_wastage_rates!G62</f>
        <v>5.862934106245573E-2</v>
      </c>
      <c r="H49" s="840">
        <f>Projected_SEC_wastage_rates!H62</f>
        <v>6.1135552745572842E-2</v>
      </c>
      <c r="I49" s="840">
        <f>Projected_SEC_wastage_rates!I62</f>
        <v>6.1135552745572842E-2</v>
      </c>
      <c r="J49" s="840">
        <f>Projected_SEC_wastage_rates!J62</f>
        <v>6.1135552745572842E-2</v>
      </c>
      <c r="K49" s="840">
        <f>Projected_SEC_wastage_rates!K62</f>
        <v>6.1135552745572842E-2</v>
      </c>
      <c r="L49" s="840">
        <f>Projected_SEC_wastage_rates!L62</f>
        <v>6.1135552745572842E-2</v>
      </c>
      <c r="M49" s="840">
        <f>Projected_SEC_wastage_rates!M62</f>
        <v>6.1135552745572842E-2</v>
      </c>
      <c r="N49" s="840">
        <f>Projected_SEC_wastage_rates!N62</f>
        <v>6.1135552745572842E-2</v>
      </c>
      <c r="O49" s="840">
        <f>Projected_SEC_wastage_rates!O62</f>
        <v>6.1135552745572842E-2</v>
      </c>
      <c r="P49" s="11"/>
      <c r="Q49" s="11"/>
    </row>
    <row r="50" spans="2:17" ht="13.15">
      <c r="B50" s="8" t="str">
        <f>Projected_SEC_wastage_rates!B63</f>
        <v>60-64</v>
      </c>
      <c r="C50" s="840">
        <f>Projected_SEC_wastage_rates!C63</f>
        <v>2.7892620725518031E-2</v>
      </c>
      <c r="D50" s="840">
        <f>Projected_SEC_wastage_rates!D63</f>
        <v>2.844969119829897E-2</v>
      </c>
      <c r="E50" s="840">
        <f>Projected_SEC_wastage_rates!E63</f>
        <v>2.8357937808784723E-2</v>
      </c>
      <c r="F50" s="840">
        <f>Projected_SEC_wastage_rates!F63</f>
        <v>2.9353458551019264E-2</v>
      </c>
      <c r="G50" s="840">
        <f>Projected_SEC_wastage_rates!G63</f>
        <v>2.9577009622025936E-2</v>
      </c>
      <c r="H50" s="840">
        <f>Projected_SEC_wastage_rates!H63</f>
        <v>3.0841329597708841E-2</v>
      </c>
      <c r="I50" s="840">
        <f>Projected_SEC_wastage_rates!I63</f>
        <v>3.0841329597708841E-2</v>
      </c>
      <c r="J50" s="840">
        <f>Projected_SEC_wastage_rates!J63</f>
        <v>3.0841329597708841E-2</v>
      </c>
      <c r="K50" s="840">
        <f>Projected_SEC_wastage_rates!K63</f>
        <v>3.0841329597708841E-2</v>
      </c>
      <c r="L50" s="840">
        <f>Projected_SEC_wastage_rates!L63</f>
        <v>3.0841329597708841E-2</v>
      </c>
      <c r="M50" s="840">
        <f>Projected_SEC_wastage_rates!M63</f>
        <v>3.0841329597708841E-2</v>
      </c>
      <c r="N50" s="840">
        <f>Projected_SEC_wastage_rates!N63</f>
        <v>3.0841329597708841E-2</v>
      </c>
      <c r="O50" s="840">
        <f>Projected_SEC_wastage_rates!O63</f>
        <v>3.0841329597708841E-2</v>
      </c>
      <c r="P50" s="11"/>
      <c r="Q50" s="11"/>
    </row>
    <row r="51" spans="2:17" ht="13.15">
      <c r="B51" s="8" t="str">
        <f>Projected_SEC_wastage_rates!B64</f>
        <v>65 plus</v>
      </c>
      <c r="C51" s="840">
        <f>Projected_SEC_wastage_rates!C64</f>
        <v>2.8300488925604862E-2</v>
      </c>
      <c r="D51" s="840">
        <f>Projected_SEC_wastage_rates!D64</f>
        <v>2.8865705328210419E-2</v>
      </c>
      <c r="E51" s="840">
        <f>Projected_SEC_wastage_rates!E64</f>
        <v>2.8772610247278885E-2</v>
      </c>
      <c r="F51" s="840">
        <f>Projected_SEC_wastage_rates!F64</f>
        <v>2.9782688289714077E-2</v>
      </c>
      <c r="G51" s="840">
        <f>Projected_SEC_wastage_rates!G64</f>
        <v>3.0009508303207588E-2</v>
      </c>
      <c r="H51" s="840">
        <f>Projected_SEC_wastage_rates!H64</f>
        <v>3.1292316176384609E-2</v>
      </c>
      <c r="I51" s="840">
        <f>Projected_SEC_wastage_rates!I64</f>
        <v>3.1292316176384609E-2</v>
      </c>
      <c r="J51" s="840">
        <f>Projected_SEC_wastage_rates!J64</f>
        <v>3.1292316176384609E-2</v>
      </c>
      <c r="K51" s="840">
        <f>Projected_SEC_wastage_rates!K64</f>
        <v>3.1292316176384609E-2</v>
      </c>
      <c r="L51" s="840">
        <f>Projected_SEC_wastage_rates!L64</f>
        <v>3.1292316176384609E-2</v>
      </c>
      <c r="M51" s="840">
        <f>Projected_SEC_wastage_rates!M64</f>
        <v>3.1292316176384609E-2</v>
      </c>
      <c r="N51" s="840">
        <f>Projected_SEC_wastage_rates!N64</f>
        <v>3.1292316176384609E-2</v>
      </c>
      <c r="O51" s="840">
        <f>Projected_SEC_wastage_rates!O64</f>
        <v>3.1292316176384609E-2</v>
      </c>
      <c r="P51" s="11"/>
      <c r="Q51" s="11"/>
    </row>
    <row r="52" spans="2:17" ht="13.15">
      <c r="B52" s="8" t="str">
        <f>Projected_SEC_wastage_rates!B65</f>
        <v>Total</v>
      </c>
      <c r="C52" s="840">
        <f>Projected_SEC_wastage_rates!C65</f>
        <v>8.7776240341735839E-2</v>
      </c>
      <c r="D52" s="840">
        <f>Projected_SEC_wastage_rates!D65</f>
        <v>8.9529304429448814E-2</v>
      </c>
      <c r="E52" s="840">
        <f>Projected_SEC_wastage_rates!E65</f>
        <v>8.9240562555767386E-2</v>
      </c>
      <c r="F52" s="840">
        <f>Projected_SEC_wastage_rates!F65</f>
        <v>9.2373400763961236E-2</v>
      </c>
      <c r="G52" s="840">
        <f>Projected_SEC_wastage_rates!G65</f>
        <v>9.307690126075685E-2</v>
      </c>
      <c r="H52" s="840">
        <f>Projected_SEC_wastage_rates!H65</f>
        <v>9.7055632952787171E-2</v>
      </c>
      <c r="I52" s="840">
        <f>Projected_SEC_wastage_rates!I65</f>
        <v>9.7055632952787171E-2</v>
      </c>
      <c r="J52" s="840">
        <f>Projected_SEC_wastage_rates!J65</f>
        <v>9.7055632952787171E-2</v>
      </c>
      <c r="K52" s="840">
        <f>Projected_SEC_wastage_rates!K65</f>
        <v>9.7055632952787171E-2</v>
      </c>
      <c r="L52" s="840">
        <f>Projected_SEC_wastage_rates!L65</f>
        <v>9.7055632952787171E-2</v>
      </c>
      <c r="M52" s="840">
        <f>Projected_SEC_wastage_rates!M65</f>
        <v>9.7055632952787171E-2</v>
      </c>
      <c r="N52" s="840">
        <f>Projected_SEC_wastage_rates!N65</f>
        <v>9.7055632952787171E-2</v>
      </c>
      <c r="O52" s="840">
        <f>Projected_SEC_wastage_rates!O65</f>
        <v>9.7055632952787171E-2</v>
      </c>
      <c r="P52" s="11"/>
      <c r="Q52" s="11"/>
    </row>
    <row r="53" spans="2:17">
      <c r="B53" s="11"/>
      <c r="C53" s="842"/>
      <c r="D53" s="842"/>
      <c r="E53" s="842"/>
      <c r="F53" s="842"/>
      <c r="G53" s="842"/>
      <c r="H53" s="842"/>
      <c r="I53" s="842"/>
      <c r="J53" s="842"/>
      <c r="K53" s="842"/>
      <c r="L53" s="842"/>
      <c r="M53" s="842"/>
      <c r="N53" s="842"/>
      <c r="O53" s="842"/>
      <c r="P53" s="11"/>
      <c r="Q53" s="11"/>
    </row>
    <row r="54" spans="2:17" ht="13.15">
      <c r="B54" s="5" t="str">
        <f>Projected_SEC_wastage_rates!B67</f>
        <v>Female projected wastage rates</v>
      </c>
      <c r="C54" s="842"/>
      <c r="D54" s="842"/>
      <c r="E54" s="842"/>
      <c r="F54" s="842"/>
      <c r="G54" s="842"/>
      <c r="H54" s="842"/>
      <c r="I54" s="842"/>
      <c r="J54" s="842"/>
      <c r="K54" s="842"/>
      <c r="L54" s="842"/>
      <c r="M54" s="842"/>
      <c r="N54" s="842"/>
      <c r="O54" s="842"/>
      <c r="P54" s="11"/>
      <c r="Q54" s="11"/>
    </row>
    <row r="55" spans="2:17">
      <c r="B55" s="11"/>
      <c r="C55" s="842"/>
      <c r="D55" s="842"/>
      <c r="E55" s="842"/>
      <c r="F55" s="842"/>
      <c r="G55" s="842"/>
      <c r="H55" s="842"/>
      <c r="I55" s="842"/>
      <c r="J55" s="842"/>
      <c r="K55" s="842"/>
      <c r="L55" s="842"/>
      <c r="M55" s="842"/>
      <c r="N55" s="842"/>
      <c r="O55" s="842"/>
      <c r="P55" s="11"/>
      <c r="Q55" s="11"/>
    </row>
    <row r="56" spans="2:17" ht="13.15">
      <c r="B56" s="8" t="str">
        <f>Projected_SEC_wastage_rates!B69</f>
        <v>Age group</v>
      </c>
      <c r="C56" s="843" t="str">
        <f>Projected_SEC_wastage_rates!C69</f>
        <v>2017/18</v>
      </c>
      <c r="D56" s="843" t="str">
        <f>Projected_SEC_wastage_rates!D69</f>
        <v>2018/19</v>
      </c>
      <c r="E56" s="843" t="str">
        <f>Projected_SEC_wastage_rates!E69</f>
        <v>2019/20</v>
      </c>
      <c r="F56" s="843" t="str">
        <f>Projected_SEC_wastage_rates!F69</f>
        <v>2020/21</v>
      </c>
      <c r="G56" s="843" t="str">
        <f>Projected_SEC_wastage_rates!G69</f>
        <v>2021/22</v>
      </c>
      <c r="H56" s="843" t="str">
        <f>Projected_SEC_wastage_rates!H69</f>
        <v>2022/23</v>
      </c>
      <c r="I56" s="843" t="str">
        <f>Projected_SEC_wastage_rates!I69</f>
        <v>2023/24</v>
      </c>
      <c r="J56" s="843" t="str">
        <f>Projected_SEC_wastage_rates!J69</f>
        <v>2024/25</v>
      </c>
      <c r="K56" s="843" t="str">
        <f>Projected_SEC_wastage_rates!K69</f>
        <v>2025/26</v>
      </c>
      <c r="L56" s="843" t="str">
        <f>Projected_SEC_wastage_rates!L69</f>
        <v>2026/27</v>
      </c>
      <c r="M56" s="843" t="str">
        <f>Projected_SEC_wastage_rates!M69</f>
        <v>2027/28</v>
      </c>
      <c r="N56" s="843" t="str">
        <f>Projected_SEC_wastage_rates!N69</f>
        <v>2028/29</v>
      </c>
      <c r="O56" s="843" t="str">
        <f>Projected_SEC_wastage_rates!O69</f>
        <v>2029/30</v>
      </c>
      <c r="P56" s="11"/>
      <c r="Q56" s="11"/>
    </row>
    <row r="57" spans="2:17" ht="13.15">
      <c r="B57" s="8" t="str">
        <f>Projected_SEC_wastage_rates!B70</f>
        <v>20-24</v>
      </c>
      <c r="C57" s="840">
        <f>Projected_SEC_wastage_rates!C70</f>
        <v>0.13133381112799505</v>
      </c>
      <c r="D57" s="840">
        <f>Projected_SEC_wastage_rates!D70</f>
        <v>0.13315727996847268</v>
      </c>
      <c r="E57" s="840">
        <f>Projected_SEC_wastage_rates!E70</f>
        <v>0.13417647801699939</v>
      </c>
      <c r="F57" s="840">
        <f>Projected_SEC_wastage_rates!F70</f>
        <v>0.13535797142862604</v>
      </c>
      <c r="G57" s="840">
        <f>Projected_SEC_wastage_rates!G70</f>
        <v>0.13599234499382132</v>
      </c>
      <c r="H57" s="840">
        <f>Projected_SEC_wastage_rates!H70</f>
        <v>0.13650424478945489</v>
      </c>
      <c r="I57" s="840">
        <f>Projected_SEC_wastage_rates!I70</f>
        <v>0.13650424478945489</v>
      </c>
      <c r="J57" s="840">
        <f>Projected_SEC_wastage_rates!J70</f>
        <v>0.13650424478945489</v>
      </c>
      <c r="K57" s="840">
        <f>Projected_SEC_wastage_rates!K70</f>
        <v>0.13650424478945489</v>
      </c>
      <c r="L57" s="840">
        <f>Projected_SEC_wastage_rates!L70</f>
        <v>0.13650424478945489</v>
      </c>
      <c r="M57" s="840">
        <f>Projected_SEC_wastage_rates!M70</f>
        <v>0.13650424478945489</v>
      </c>
      <c r="N57" s="840">
        <f>Projected_SEC_wastage_rates!N70</f>
        <v>0.13650424478945489</v>
      </c>
      <c r="O57" s="840">
        <f>Projected_SEC_wastage_rates!O70</f>
        <v>0.13650424478945489</v>
      </c>
      <c r="P57" s="11"/>
      <c r="Q57" s="11"/>
    </row>
    <row r="58" spans="2:17" ht="13.15">
      <c r="B58" s="8" t="str">
        <f>Projected_SEC_wastage_rates!B71</f>
        <v>25-29</v>
      </c>
      <c r="C58" s="840">
        <f>Projected_SEC_wastage_rates!C71</f>
        <v>0.11165828336302336</v>
      </c>
      <c r="D58" s="840">
        <f>Projected_SEC_wastage_rates!D71</f>
        <v>0.11320857265064074</v>
      </c>
      <c r="E58" s="840">
        <f>Projected_SEC_wastage_rates!E71</f>
        <v>0.11407508146149467</v>
      </c>
      <c r="F58" s="840">
        <f>Projected_SEC_wastage_rates!F71</f>
        <v>0.1150795716610396</v>
      </c>
      <c r="G58" s="840">
        <f>Projected_SEC_wastage_rates!G71</f>
        <v>0.11561890774435445</v>
      </c>
      <c r="H58" s="840">
        <f>Projected_SEC_wastage_rates!H71</f>
        <v>0.1160541182354185</v>
      </c>
      <c r="I58" s="840">
        <f>Projected_SEC_wastage_rates!I71</f>
        <v>0.1160541182354185</v>
      </c>
      <c r="J58" s="840">
        <f>Projected_SEC_wastage_rates!J71</f>
        <v>0.1160541182354185</v>
      </c>
      <c r="K58" s="840">
        <f>Projected_SEC_wastage_rates!K71</f>
        <v>0.1160541182354185</v>
      </c>
      <c r="L58" s="840">
        <f>Projected_SEC_wastage_rates!L71</f>
        <v>0.1160541182354185</v>
      </c>
      <c r="M58" s="840">
        <f>Projected_SEC_wastage_rates!M71</f>
        <v>0.1160541182354185</v>
      </c>
      <c r="N58" s="840">
        <f>Projected_SEC_wastage_rates!N71</f>
        <v>0.1160541182354185</v>
      </c>
      <c r="O58" s="840">
        <f>Projected_SEC_wastage_rates!O71</f>
        <v>0.1160541182354185</v>
      </c>
      <c r="P58" s="11"/>
      <c r="Q58" s="11"/>
    </row>
    <row r="59" spans="2:17" ht="13.15">
      <c r="B59" s="8" t="str">
        <f>Projected_SEC_wastage_rates!B72</f>
        <v>30-34</v>
      </c>
      <c r="C59" s="840">
        <f>Projected_SEC_wastage_rates!C72</f>
        <v>8.9143048372820527E-2</v>
      </c>
      <c r="D59" s="840">
        <f>Projected_SEC_wastage_rates!D72</f>
        <v>9.0380730959329886E-2</v>
      </c>
      <c r="E59" s="840">
        <f>Projected_SEC_wastage_rates!E72</f>
        <v>9.1072513373629538E-2</v>
      </c>
      <c r="F59" s="840">
        <f>Projected_SEC_wastage_rates!F72</f>
        <v>9.1874454042526754E-2</v>
      </c>
      <c r="G59" s="840">
        <f>Projected_SEC_wastage_rates!G72</f>
        <v>9.2305036182212988E-2</v>
      </c>
      <c r="H59" s="840">
        <f>Projected_SEC_wastage_rates!H72</f>
        <v>9.2652489041855732E-2</v>
      </c>
      <c r="I59" s="840">
        <f>Projected_SEC_wastage_rates!I72</f>
        <v>9.2652489041855732E-2</v>
      </c>
      <c r="J59" s="840">
        <f>Projected_SEC_wastage_rates!J72</f>
        <v>9.2652489041855732E-2</v>
      </c>
      <c r="K59" s="840">
        <f>Projected_SEC_wastage_rates!K72</f>
        <v>9.2652489041855732E-2</v>
      </c>
      <c r="L59" s="840">
        <f>Projected_SEC_wastage_rates!L72</f>
        <v>9.2652489041855732E-2</v>
      </c>
      <c r="M59" s="840">
        <f>Projected_SEC_wastage_rates!M72</f>
        <v>9.2652489041855732E-2</v>
      </c>
      <c r="N59" s="840">
        <f>Projected_SEC_wastage_rates!N72</f>
        <v>9.2652489041855732E-2</v>
      </c>
      <c r="O59" s="840">
        <f>Projected_SEC_wastage_rates!O72</f>
        <v>9.2652489041855732E-2</v>
      </c>
      <c r="P59" s="11"/>
      <c r="Q59" s="11"/>
    </row>
    <row r="60" spans="2:17" ht="13.15">
      <c r="B60" s="8" t="str">
        <f>Projected_SEC_wastage_rates!B73</f>
        <v>35-39</v>
      </c>
      <c r="C60" s="840">
        <f>Projected_SEC_wastage_rates!C73</f>
        <v>8.6105230518481402E-2</v>
      </c>
      <c r="D60" s="840">
        <f>Projected_SEC_wastage_rates!D73</f>
        <v>8.7300735343203012E-2</v>
      </c>
      <c r="E60" s="840">
        <f>Projected_SEC_wastage_rates!E73</f>
        <v>8.796894318822511E-2</v>
      </c>
      <c r="F60" s="840">
        <f>Projected_SEC_wastage_rates!F73</f>
        <v>8.874355531354472E-2</v>
      </c>
      <c r="G60" s="840">
        <f>Projected_SEC_wastage_rates!G73</f>
        <v>8.9159464069993852E-2</v>
      </c>
      <c r="H60" s="840">
        <f>Projected_SEC_wastage_rates!H73</f>
        <v>8.9495076426985745E-2</v>
      </c>
      <c r="I60" s="840">
        <f>Projected_SEC_wastage_rates!I73</f>
        <v>8.9495076426985745E-2</v>
      </c>
      <c r="J60" s="840">
        <f>Projected_SEC_wastage_rates!J73</f>
        <v>8.9495076426985745E-2</v>
      </c>
      <c r="K60" s="840">
        <f>Projected_SEC_wastage_rates!K73</f>
        <v>8.9495076426985745E-2</v>
      </c>
      <c r="L60" s="840">
        <f>Projected_SEC_wastage_rates!L73</f>
        <v>8.9495076426985745E-2</v>
      </c>
      <c r="M60" s="840">
        <f>Projected_SEC_wastage_rates!M73</f>
        <v>8.9495076426985745E-2</v>
      </c>
      <c r="N60" s="840">
        <f>Projected_SEC_wastage_rates!N73</f>
        <v>8.9495076426985745E-2</v>
      </c>
      <c r="O60" s="840">
        <f>Projected_SEC_wastage_rates!O73</f>
        <v>8.9495076426985745E-2</v>
      </c>
      <c r="P60" s="11"/>
      <c r="Q60" s="11"/>
    </row>
    <row r="61" spans="2:17" ht="13.15">
      <c r="B61" s="8" t="str">
        <f>Projected_SEC_wastage_rates!B74</f>
        <v>40-44</v>
      </c>
      <c r="C61" s="840">
        <f>Projected_SEC_wastage_rates!C74</f>
        <v>8.2511721515881375E-2</v>
      </c>
      <c r="D61" s="840">
        <f>Projected_SEC_wastage_rates!D74</f>
        <v>8.3657333235103812E-2</v>
      </c>
      <c r="E61" s="840">
        <f>Projected_SEC_wastage_rates!E74</f>
        <v>8.4297654145821965E-2</v>
      </c>
      <c r="F61" s="840">
        <f>Projected_SEC_wastage_rates!F74</f>
        <v>8.5039938668868206E-2</v>
      </c>
      <c r="G61" s="840">
        <f>Projected_SEC_wastage_rates!G74</f>
        <v>8.5438489921579638E-2</v>
      </c>
      <c r="H61" s="840">
        <f>Projected_SEC_wastage_rates!H74</f>
        <v>8.5760095858532087E-2</v>
      </c>
      <c r="I61" s="840">
        <f>Projected_SEC_wastage_rates!I74</f>
        <v>8.5760095858532087E-2</v>
      </c>
      <c r="J61" s="840">
        <f>Projected_SEC_wastage_rates!J74</f>
        <v>8.5760095858532087E-2</v>
      </c>
      <c r="K61" s="840">
        <f>Projected_SEC_wastage_rates!K74</f>
        <v>8.5760095858532087E-2</v>
      </c>
      <c r="L61" s="840">
        <f>Projected_SEC_wastage_rates!L74</f>
        <v>8.5760095858532087E-2</v>
      </c>
      <c r="M61" s="840">
        <f>Projected_SEC_wastage_rates!M74</f>
        <v>8.5760095858532087E-2</v>
      </c>
      <c r="N61" s="840">
        <f>Projected_SEC_wastage_rates!N74</f>
        <v>8.5760095858532087E-2</v>
      </c>
      <c r="O61" s="840">
        <f>Projected_SEC_wastage_rates!O74</f>
        <v>8.5760095858532087E-2</v>
      </c>
      <c r="P61" s="11"/>
      <c r="Q61" s="11"/>
    </row>
    <row r="62" spans="2:17" ht="13.15">
      <c r="B62" s="8" t="str">
        <f>Projected_SEC_wastage_rates!B75</f>
        <v>45-49</v>
      </c>
      <c r="C62" s="840">
        <f>Projected_SEC_wastage_rates!C75</f>
        <v>8.8339070303072004E-2</v>
      </c>
      <c r="D62" s="840">
        <f>Projected_SEC_wastage_rates!D75</f>
        <v>8.956559027314602E-2</v>
      </c>
      <c r="E62" s="840">
        <f>Projected_SEC_wastage_rates!E75</f>
        <v>9.0251133525780389E-2</v>
      </c>
      <c r="F62" s="840">
        <f>Projected_SEC_wastage_rates!F75</f>
        <v>9.1045841519524551E-2</v>
      </c>
      <c r="G62" s="840">
        <f>Projected_SEC_wastage_rates!G75</f>
        <v>9.1472540253787121E-2</v>
      </c>
      <c r="H62" s="840">
        <f>Projected_SEC_wastage_rates!H75</f>
        <v>9.1816859448107413E-2</v>
      </c>
      <c r="I62" s="840">
        <f>Projected_SEC_wastage_rates!I75</f>
        <v>9.1816859448107413E-2</v>
      </c>
      <c r="J62" s="840">
        <f>Projected_SEC_wastage_rates!J75</f>
        <v>9.1816859448107413E-2</v>
      </c>
      <c r="K62" s="840">
        <f>Projected_SEC_wastage_rates!K75</f>
        <v>9.1816859448107413E-2</v>
      </c>
      <c r="L62" s="840">
        <f>Projected_SEC_wastage_rates!L75</f>
        <v>9.1816859448107413E-2</v>
      </c>
      <c r="M62" s="840">
        <f>Projected_SEC_wastage_rates!M75</f>
        <v>9.1816859448107413E-2</v>
      </c>
      <c r="N62" s="840">
        <f>Projected_SEC_wastage_rates!N75</f>
        <v>9.1816859448107413E-2</v>
      </c>
      <c r="O62" s="840">
        <f>Projected_SEC_wastage_rates!O75</f>
        <v>9.1816859448107413E-2</v>
      </c>
      <c r="P62" s="11"/>
      <c r="Q62" s="11"/>
    </row>
    <row r="63" spans="2:17" ht="13.15">
      <c r="B63" s="8" t="str">
        <f>Projected_SEC_wastage_rates!B76</f>
        <v>50-54</v>
      </c>
      <c r="C63" s="840">
        <f>Projected_SEC_wastage_rates!C76</f>
        <v>9.1851152756471155E-2</v>
      </c>
      <c r="D63" s="840">
        <f>Projected_SEC_wastage_rates!D76</f>
        <v>9.3126435287107123E-2</v>
      </c>
      <c r="E63" s="840">
        <f>Projected_SEC_wastage_rates!E76</f>
        <v>9.3839233574465802E-2</v>
      </c>
      <c r="F63" s="840">
        <f>Projected_SEC_wastage_rates!F76</f>
        <v>9.4665536648289819E-2</v>
      </c>
      <c r="G63" s="840">
        <f>Projected_SEC_wastage_rates!G76</f>
        <v>9.5109199576677933E-2</v>
      </c>
      <c r="H63" s="840">
        <f>Projected_SEC_wastage_rates!H76</f>
        <v>9.5467207814776828E-2</v>
      </c>
      <c r="I63" s="840">
        <f>Projected_SEC_wastage_rates!I76</f>
        <v>9.5467207814776828E-2</v>
      </c>
      <c r="J63" s="840">
        <f>Projected_SEC_wastage_rates!J76</f>
        <v>9.5467207814776828E-2</v>
      </c>
      <c r="K63" s="840">
        <f>Projected_SEC_wastage_rates!K76</f>
        <v>9.5467207814776828E-2</v>
      </c>
      <c r="L63" s="840">
        <f>Projected_SEC_wastage_rates!L76</f>
        <v>9.5467207814776828E-2</v>
      </c>
      <c r="M63" s="840">
        <f>Projected_SEC_wastage_rates!M76</f>
        <v>9.5467207814776828E-2</v>
      </c>
      <c r="N63" s="840">
        <f>Projected_SEC_wastage_rates!N76</f>
        <v>9.5467207814776828E-2</v>
      </c>
      <c r="O63" s="840">
        <f>Projected_SEC_wastage_rates!O76</f>
        <v>9.5467207814776828E-2</v>
      </c>
      <c r="P63" s="11"/>
      <c r="Q63" s="11"/>
    </row>
    <row r="64" spans="2:17" ht="13.15">
      <c r="B64" s="8" t="str">
        <f>Projected_SEC_wastage_rates!B77</f>
        <v>55-59</v>
      </c>
      <c r="C64" s="840">
        <f>Projected_SEC_wastage_rates!C77</f>
        <v>5.3622825727239261E-2</v>
      </c>
      <c r="D64" s="840">
        <f>Projected_SEC_wastage_rates!D77</f>
        <v>5.4367337372886168E-2</v>
      </c>
      <c r="E64" s="840">
        <f>Projected_SEC_wastage_rates!E77</f>
        <v>5.4783469965615283E-2</v>
      </c>
      <c r="F64" s="840">
        <f>Projected_SEC_wastage_rates!F77</f>
        <v>5.526586680436836E-2</v>
      </c>
      <c r="G64" s="840">
        <f>Projected_SEC_wastage_rates!G77</f>
        <v>5.5524877814863448E-2</v>
      </c>
      <c r="H64" s="840">
        <f>Projected_SEC_wastage_rates!H77</f>
        <v>5.5733883502700511E-2</v>
      </c>
      <c r="I64" s="840">
        <f>Projected_SEC_wastage_rates!I77</f>
        <v>5.5733883502700511E-2</v>
      </c>
      <c r="J64" s="840">
        <f>Projected_SEC_wastage_rates!J77</f>
        <v>5.5733883502700511E-2</v>
      </c>
      <c r="K64" s="840">
        <f>Projected_SEC_wastage_rates!K77</f>
        <v>5.5733883502700511E-2</v>
      </c>
      <c r="L64" s="840">
        <f>Projected_SEC_wastage_rates!L77</f>
        <v>5.5733883502700511E-2</v>
      </c>
      <c r="M64" s="840">
        <f>Projected_SEC_wastage_rates!M77</f>
        <v>5.5733883502700511E-2</v>
      </c>
      <c r="N64" s="840">
        <f>Projected_SEC_wastage_rates!N77</f>
        <v>5.5733883502700511E-2</v>
      </c>
      <c r="O64" s="840">
        <f>Projected_SEC_wastage_rates!O77</f>
        <v>5.5733883502700511E-2</v>
      </c>
      <c r="P64" s="11"/>
      <c r="Q64" s="11"/>
    </row>
    <row r="65" spans="2:17" ht="13.15">
      <c r="B65" s="8" t="str">
        <f>Projected_SEC_wastage_rates!B78</f>
        <v>60-64</v>
      </c>
      <c r="C65" s="840">
        <f>Projected_SEC_wastage_rates!C78</f>
        <v>2.6552076708676601E-2</v>
      </c>
      <c r="D65" s="840">
        <f>Projected_SEC_wastage_rates!D78</f>
        <v>2.6920731848677507E-2</v>
      </c>
      <c r="E65" s="840">
        <f>Projected_SEC_wastage_rates!E78</f>
        <v>2.7126785602340685E-2</v>
      </c>
      <c r="F65" s="840">
        <f>Projected_SEC_wastage_rates!F78</f>
        <v>2.7365651005140379E-2</v>
      </c>
      <c r="G65" s="840">
        <f>Projected_SEC_wastage_rates!G78</f>
        <v>2.7493903855037544E-2</v>
      </c>
      <c r="H65" s="840">
        <f>Projected_SEC_wastage_rates!H78</f>
        <v>2.7597395884424954E-2</v>
      </c>
      <c r="I65" s="840">
        <f>Projected_SEC_wastage_rates!I78</f>
        <v>2.7597395884424954E-2</v>
      </c>
      <c r="J65" s="840">
        <f>Projected_SEC_wastage_rates!J78</f>
        <v>2.7597395884424954E-2</v>
      </c>
      <c r="K65" s="840">
        <f>Projected_SEC_wastage_rates!K78</f>
        <v>2.7597395884424954E-2</v>
      </c>
      <c r="L65" s="840">
        <f>Projected_SEC_wastage_rates!L78</f>
        <v>2.7597395884424954E-2</v>
      </c>
      <c r="M65" s="840">
        <f>Projected_SEC_wastage_rates!M78</f>
        <v>2.7597395884424954E-2</v>
      </c>
      <c r="N65" s="840">
        <f>Projected_SEC_wastage_rates!N78</f>
        <v>2.7597395884424954E-2</v>
      </c>
      <c r="O65" s="840">
        <f>Projected_SEC_wastage_rates!O78</f>
        <v>2.7597395884424954E-2</v>
      </c>
      <c r="P65" s="11"/>
      <c r="Q65" s="11"/>
    </row>
    <row r="66" spans="2:17" ht="13.15">
      <c r="B66" s="8" t="str">
        <f>Projected_SEC_wastage_rates!B79</f>
        <v>65 plus</v>
      </c>
      <c r="C66" s="840">
        <f>Projected_SEC_wastage_rates!C79</f>
        <v>2.735800359526781E-2</v>
      </c>
      <c r="D66" s="840">
        <f>Projected_SEC_wastage_rates!D79</f>
        <v>2.7737848409525333E-2</v>
      </c>
      <c r="E66" s="840">
        <f>Projected_SEC_wastage_rates!E79</f>
        <v>2.7950156448379917E-2</v>
      </c>
      <c r="F66" s="840">
        <f>Projected_SEC_wastage_rates!F79</f>
        <v>2.8196272058103343E-2</v>
      </c>
      <c r="G66" s="840">
        <f>Projected_SEC_wastage_rates!G79</f>
        <v>2.8328417726673341E-2</v>
      </c>
      <c r="H66" s="840">
        <f>Projected_SEC_wastage_rates!H79</f>
        <v>2.8435051017286619E-2</v>
      </c>
      <c r="I66" s="840">
        <f>Projected_SEC_wastage_rates!I79</f>
        <v>2.8435051017286619E-2</v>
      </c>
      <c r="J66" s="840">
        <f>Projected_SEC_wastage_rates!J79</f>
        <v>2.8435051017286619E-2</v>
      </c>
      <c r="K66" s="840">
        <f>Projected_SEC_wastage_rates!K79</f>
        <v>2.8435051017286619E-2</v>
      </c>
      <c r="L66" s="840">
        <f>Projected_SEC_wastage_rates!L79</f>
        <v>2.8435051017286619E-2</v>
      </c>
      <c r="M66" s="840">
        <f>Projected_SEC_wastage_rates!M79</f>
        <v>2.8435051017286619E-2</v>
      </c>
      <c r="N66" s="840">
        <f>Projected_SEC_wastage_rates!N79</f>
        <v>2.8435051017286619E-2</v>
      </c>
      <c r="O66" s="840">
        <f>Projected_SEC_wastage_rates!O79</f>
        <v>2.8435051017286619E-2</v>
      </c>
      <c r="P66" s="11"/>
      <c r="Q66" s="11"/>
    </row>
    <row r="67" spans="2:17" ht="13.15">
      <c r="B67" s="8" t="str">
        <f>Projected_SEC_wastage_rates!B80</f>
        <v>Total</v>
      </c>
      <c r="C67" s="840">
        <f>Projected_SEC_wastage_rates!C80</f>
        <v>9.0124972518317081E-2</v>
      </c>
      <c r="D67" s="840">
        <f>Projected_SEC_wastage_rates!D80</f>
        <v>9.1376288365505071E-2</v>
      </c>
      <c r="E67" s="840">
        <f>Projected_SEC_wastage_rates!E80</f>
        <v>9.2075690867612234E-2</v>
      </c>
      <c r="F67" s="840">
        <f>Projected_SEC_wastage_rates!F80</f>
        <v>9.2886465034134003E-2</v>
      </c>
      <c r="G67" s="840">
        <f>Projected_SEC_wastage_rates!G80</f>
        <v>9.3321790101140931E-2</v>
      </c>
      <c r="H67" s="840">
        <f>Projected_SEC_wastage_rates!H80</f>
        <v>9.3673070206525572E-2</v>
      </c>
      <c r="I67" s="840">
        <f>Projected_SEC_wastage_rates!I80</f>
        <v>9.3673070206525572E-2</v>
      </c>
      <c r="J67" s="840">
        <f>Projected_SEC_wastage_rates!J80</f>
        <v>9.3673070206525572E-2</v>
      </c>
      <c r="K67" s="840">
        <f>Projected_SEC_wastage_rates!K80</f>
        <v>9.3673070206525572E-2</v>
      </c>
      <c r="L67" s="840">
        <f>Projected_SEC_wastage_rates!L80</f>
        <v>9.3673070206525572E-2</v>
      </c>
      <c r="M67" s="840">
        <f>Projected_SEC_wastage_rates!M80</f>
        <v>9.3673070206525572E-2</v>
      </c>
      <c r="N67" s="840">
        <f>Projected_SEC_wastage_rates!N80</f>
        <v>9.3673070206525572E-2</v>
      </c>
      <c r="O67" s="840">
        <f>Projected_SEC_wastage_rates!O80</f>
        <v>9.3673070206525572E-2</v>
      </c>
      <c r="P67" s="11"/>
      <c r="Q67" s="11"/>
    </row>
    <row r="69" spans="2:17" ht="17.649999999999999">
      <c r="B69" s="37" t="s">
        <v>1336</v>
      </c>
    </row>
    <row r="71" spans="2:17" ht="13.15">
      <c r="B71" s="5" t="s">
        <v>421</v>
      </c>
      <c r="C71" s="11"/>
      <c r="E71" s="11"/>
      <c r="F71" s="251" t="str">
        <f>F39</f>
        <v>As the Econometric Wastage Model only forecasts wastage five years into the future, the rate beyond that is considered to be constant.</v>
      </c>
      <c r="G71" s="11"/>
      <c r="H71" s="11"/>
      <c r="I71" s="11"/>
      <c r="J71" s="11"/>
      <c r="K71" s="11"/>
      <c r="L71" s="11"/>
      <c r="M71" s="11"/>
      <c r="N71" s="11"/>
      <c r="O71" s="11"/>
    </row>
    <row r="72" spans="2:17">
      <c r="B72" s="11"/>
      <c r="C72" s="11"/>
      <c r="D72" s="11"/>
      <c r="E72" s="11"/>
      <c r="F72" s="11"/>
      <c r="G72" s="11"/>
      <c r="H72" s="11"/>
      <c r="I72" s="11"/>
      <c r="J72" s="11"/>
      <c r="K72" s="11"/>
      <c r="L72" s="11"/>
      <c r="M72" s="11"/>
      <c r="N72" s="11"/>
      <c r="O72" s="11"/>
    </row>
    <row r="73" spans="2:17" ht="13.15">
      <c r="B73" s="8" t="str">
        <f>B56</f>
        <v>Age group</v>
      </c>
      <c r="C73" s="8" t="str">
        <f t="shared" ref="C73:O73" si="0">C56</f>
        <v>2017/18</v>
      </c>
      <c r="D73" s="8" t="str">
        <f t="shared" si="0"/>
        <v>2018/19</v>
      </c>
      <c r="E73" s="8" t="str">
        <f t="shared" si="0"/>
        <v>2019/20</v>
      </c>
      <c r="F73" s="8" t="str">
        <f t="shared" si="0"/>
        <v>2020/21</v>
      </c>
      <c r="G73" s="8" t="str">
        <f t="shared" si="0"/>
        <v>2021/22</v>
      </c>
      <c r="H73" s="8" t="str">
        <f t="shared" si="0"/>
        <v>2022/23</v>
      </c>
      <c r="I73" s="8" t="str">
        <f t="shared" si="0"/>
        <v>2023/24</v>
      </c>
      <c r="J73" s="8" t="str">
        <f t="shared" si="0"/>
        <v>2024/25</v>
      </c>
      <c r="K73" s="8" t="str">
        <f t="shared" si="0"/>
        <v>2025/26</v>
      </c>
      <c r="L73" s="8" t="str">
        <f t="shared" si="0"/>
        <v>2026/27</v>
      </c>
      <c r="M73" s="8" t="str">
        <f t="shared" si="0"/>
        <v>2027/28</v>
      </c>
      <c r="N73" s="8" t="str">
        <f t="shared" si="0"/>
        <v>2028/29</v>
      </c>
      <c r="O73" s="8" t="str">
        <f t="shared" si="0"/>
        <v>2029/30</v>
      </c>
    </row>
    <row r="74" spans="2:17" ht="13.15">
      <c r="B74" s="8" t="str">
        <f t="shared" ref="B74:B84" si="1">B57</f>
        <v>20-24</v>
      </c>
      <c r="C74" s="159">
        <f>C42*$D25</f>
        <v>0.14559470744535677</v>
      </c>
      <c r="D74" s="159">
        <f t="shared" ref="D74:O74" si="2">D42*$D25</f>
        <v>0.14850251999223535</v>
      </c>
      <c r="E74" s="159">
        <f t="shared" si="2"/>
        <v>0.14802358299901031</v>
      </c>
      <c r="F74" s="159">
        <f t="shared" si="2"/>
        <v>0.15322003092865283</v>
      </c>
      <c r="G74" s="159">
        <f t="shared" si="2"/>
        <v>0.15438692926719924</v>
      </c>
      <c r="H74" s="159">
        <f t="shared" si="2"/>
        <v>0.16098646320086313</v>
      </c>
      <c r="I74" s="159">
        <f t="shared" si="2"/>
        <v>0.16098646320086313</v>
      </c>
      <c r="J74" s="159">
        <f t="shared" si="2"/>
        <v>0.16098646320086313</v>
      </c>
      <c r="K74" s="159">
        <f t="shared" si="2"/>
        <v>0.16098646320086313</v>
      </c>
      <c r="L74" s="159">
        <f t="shared" si="2"/>
        <v>0.16098646320086313</v>
      </c>
      <c r="M74" s="159">
        <f t="shared" si="2"/>
        <v>0.16098646320086313</v>
      </c>
      <c r="N74" s="159">
        <f t="shared" si="2"/>
        <v>0.16098646320086313</v>
      </c>
      <c r="O74" s="159">
        <f t="shared" si="2"/>
        <v>0.16098646320086313</v>
      </c>
    </row>
    <row r="75" spans="2:17" ht="13.15">
      <c r="B75" s="8" t="str">
        <f t="shared" si="1"/>
        <v>25-29</v>
      </c>
      <c r="C75" s="159">
        <f t="shared" ref="C75:O84" si="3">C43*$D26</f>
        <v>0.12958131843147416</v>
      </c>
      <c r="D75" s="159">
        <f t="shared" si="3"/>
        <v>0.13216931211742272</v>
      </c>
      <c r="E75" s="159">
        <f t="shared" si="3"/>
        <v>0.1317430515196534</v>
      </c>
      <c r="F75" s="159">
        <f t="shared" si="3"/>
        <v>0.1363679625874977</v>
      </c>
      <c r="G75" s="159">
        <f t="shared" si="3"/>
        <v>0.13740651836907439</v>
      </c>
      <c r="H75" s="159">
        <f t="shared" si="3"/>
        <v>0.14328019553195048</v>
      </c>
      <c r="I75" s="159">
        <f t="shared" si="3"/>
        <v>0.14328019553195048</v>
      </c>
      <c r="J75" s="159">
        <f t="shared" si="3"/>
        <v>0.14328019553195048</v>
      </c>
      <c r="K75" s="159">
        <f t="shared" si="3"/>
        <v>0.14328019553195048</v>
      </c>
      <c r="L75" s="159">
        <f t="shared" si="3"/>
        <v>0.14328019553195048</v>
      </c>
      <c r="M75" s="159">
        <f t="shared" si="3"/>
        <v>0.14328019553195048</v>
      </c>
      <c r="N75" s="159">
        <f t="shared" si="3"/>
        <v>0.14328019553195048</v>
      </c>
      <c r="O75" s="159">
        <f t="shared" si="3"/>
        <v>0.14328019553195048</v>
      </c>
    </row>
    <row r="76" spans="2:17" ht="13.15">
      <c r="B76" s="8" t="str">
        <f t="shared" si="1"/>
        <v>30-34</v>
      </c>
      <c r="C76" s="159">
        <f t="shared" si="3"/>
        <v>8.7114903399046165E-2</v>
      </c>
      <c r="D76" s="159">
        <f t="shared" si="3"/>
        <v>8.8854759287825186E-2</v>
      </c>
      <c r="E76" s="159">
        <f t="shared" si="3"/>
        <v>8.8568192896566159E-2</v>
      </c>
      <c r="F76" s="159">
        <f t="shared" si="3"/>
        <v>9.1677427204268455E-2</v>
      </c>
      <c r="G76" s="159">
        <f t="shared" si="3"/>
        <v>9.2375627281885503E-2</v>
      </c>
      <c r="H76" s="159">
        <f t="shared" si="3"/>
        <v>9.6324381815601157E-2</v>
      </c>
      <c r="I76" s="159">
        <f t="shared" si="3"/>
        <v>9.6324381815601157E-2</v>
      </c>
      <c r="J76" s="159">
        <f t="shared" si="3"/>
        <v>9.6324381815601157E-2</v>
      </c>
      <c r="K76" s="159">
        <f t="shared" si="3"/>
        <v>9.6324381815601157E-2</v>
      </c>
      <c r="L76" s="159">
        <f t="shared" si="3"/>
        <v>9.6324381815601157E-2</v>
      </c>
      <c r="M76" s="159">
        <f t="shared" si="3"/>
        <v>9.6324381815601157E-2</v>
      </c>
      <c r="N76" s="159">
        <f t="shared" si="3"/>
        <v>9.6324381815601157E-2</v>
      </c>
      <c r="O76" s="159">
        <f t="shared" si="3"/>
        <v>9.6324381815601157E-2</v>
      </c>
    </row>
    <row r="77" spans="2:17" ht="13.15">
      <c r="B77" s="8" t="str">
        <f t="shared" si="1"/>
        <v>35-39</v>
      </c>
      <c r="C77" s="159">
        <f t="shared" si="3"/>
        <v>7.7354994493189513E-2</v>
      </c>
      <c r="D77" s="159">
        <f t="shared" si="3"/>
        <v>7.8899925813137678E-2</v>
      </c>
      <c r="E77" s="159">
        <f t="shared" si="3"/>
        <v>7.8645464856942446E-2</v>
      </c>
      <c r="F77" s="159">
        <f t="shared" si="3"/>
        <v>8.1406356430782839E-2</v>
      </c>
      <c r="G77" s="159">
        <f t="shared" si="3"/>
        <v>8.2026333737212395E-2</v>
      </c>
      <c r="H77" s="159">
        <f t="shared" si="3"/>
        <v>8.5532689978134041E-2</v>
      </c>
      <c r="I77" s="159">
        <f t="shared" si="3"/>
        <v>8.5532689978134041E-2</v>
      </c>
      <c r="J77" s="159">
        <f t="shared" si="3"/>
        <v>8.5532689978134041E-2</v>
      </c>
      <c r="K77" s="159">
        <f t="shared" si="3"/>
        <v>8.5532689978134041E-2</v>
      </c>
      <c r="L77" s="159">
        <f t="shared" si="3"/>
        <v>8.5532689978134041E-2</v>
      </c>
      <c r="M77" s="159">
        <f t="shared" si="3"/>
        <v>8.5532689978134041E-2</v>
      </c>
      <c r="N77" s="159">
        <f t="shared" si="3"/>
        <v>8.5532689978134041E-2</v>
      </c>
      <c r="O77" s="159">
        <f t="shared" si="3"/>
        <v>8.5532689978134041E-2</v>
      </c>
    </row>
    <row r="78" spans="2:17" ht="13.15">
      <c r="B78" s="8" t="str">
        <f t="shared" si="1"/>
        <v>40-44</v>
      </c>
      <c r="C78" s="159">
        <f t="shared" si="3"/>
        <v>7.2036947916590335E-2</v>
      </c>
      <c r="D78" s="159">
        <f t="shared" si="3"/>
        <v>7.3475667391124252E-2</v>
      </c>
      <c r="E78" s="159">
        <f t="shared" si="3"/>
        <v>7.3238700266139767E-2</v>
      </c>
      <c r="F78" s="159">
        <f t="shared" si="3"/>
        <v>7.5809784445140069E-2</v>
      </c>
      <c r="G78" s="159">
        <f t="shared" si="3"/>
        <v>7.6387139187718001E-2</v>
      </c>
      <c r="H78" s="159">
        <f t="shared" si="3"/>
        <v>7.9652438391204103E-2</v>
      </c>
      <c r="I78" s="159">
        <f t="shared" si="3"/>
        <v>7.9652438391204103E-2</v>
      </c>
      <c r="J78" s="159">
        <f t="shared" si="3"/>
        <v>7.9652438391204103E-2</v>
      </c>
      <c r="K78" s="159">
        <f t="shared" si="3"/>
        <v>7.9652438391204103E-2</v>
      </c>
      <c r="L78" s="159">
        <f t="shared" si="3"/>
        <v>7.9652438391204103E-2</v>
      </c>
      <c r="M78" s="159">
        <f t="shared" si="3"/>
        <v>7.9652438391204103E-2</v>
      </c>
      <c r="N78" s="159">
        <f t="shared" si="3"/>
        <v>7.9652438391204103E-2</v>
      </c>
      <c r="O78" s="159">
        <f t="shared" si="3"/>
        <v>7.9652438391204103E-2</v>
      </c>
    </row>
    <row r="79" spans="2:17" ht="13.15">
      <c r="B79" s="8" t="str">
        <f t="shared" si="1"/>
        <v>45-49</v>
      </c>
      <c r="C79" s="159">
        <f t="shared" si="3"/>
        <v>8.6543160581697615E-2</v>
      </c>
      <c r="D79" s="159">
        <f t="shared" si="3"/>
        <v>8.8271597642367819E-2</v>
      </c>
      <c r="E79" s="159">
        <f t="shared" si="3"/>
        <v>8.7986912011684792E-2</v>
      </c>
      <c r="F79" s="159">
        <f t="shared" si="3"/>
        <v>9.1075740139577185E-2</v>
      </c>
      <c r="G79" s="159">
        <f t="shared" si="3"/>
        <v>9.17693578683208E-2</v>
      </c>
      <c r="H79" s="159">
        <f t="shared" si="3"/>
        <v>9.5692196376717775E-2</v>
      </c>
      <c r="I79" s="159">
        <f t="shared" si="3"/>
        <v>9.5692196376717775E-2</v>
      </c>
      <c r="J79" s="159">
        <f t="shared" si="3"/>
        <v>9.5692196376717775E-2</v>
      </c>
      <c r="K79" s="159">
        <f t="shared" si="3"/>
        <v>9.5692196376717775E-2</v>
      </c>
      <c r="L79" s="159">
        <f t="shared" si="3"/>
        <v>9.5692196376717775E-2</v>
      </c>
      <c r="M79" s="159">
        <f t="shared" si="3"/>
        <v>9.5692196376717775E-2</v>
      </c>
      <c r="N79" s="159">
        <f t="shared" si="3"/>
        <v>9.5692196376717775E-2</v>
      </c>
      <c r="O79" s="159">
        <f t="shared" si="3"/>
        <v>9.5692196376717775E-2</v>
      </c>
    </row>
    <row r="80" spans="2:17" ht="13.15">
      <c r="B80" s="8" t="str">
        <f t="shared" si="1"/>
        <v>50-54</v>
      </c>
      <c r="C80" s="159">
        <f t="shared" si="3"/>
        <v>8.2074021465769961E-2</v>
      </c>
      <c r="D80" s="159">
        <f t="shared" si="3"/>
        <v>8.3713201031967596E-2</v>
      </c>
      <c r="E80" s="159">
        <f t="shared" si="3"/>
        <v>8.3443216732727477E-2</v>
      </c>
      <c r="F80" s="159">
        <f t="shared" si="3"/>
        <v>8.6372535980704282E-2</v>
      </c>
      <c r="G80" s="159">
        <f t="shared" si="3"/>
        <v>8.7030334886768049E-2</v>
      </c>
      <c r="H80" s="159">
        <f t="shared" si="3"/>
        <v>9.0750595734428979E-2</v>
      </c>
      <c r="I80" s="159">
        <f t="shared" si="3"/>
        <v>9.0750595734428979E-2</v>
      </c>
      <c r="J80" s="159">
        <f t="shared" si="3"/>
        <v>9.0750595734428979E-2</v>
      </c>
      <c r="K80" s="159">
        <f t="shared" si="3"/>
        <v>9.0750595734428979E-2</v>
      </c>
      <c r="L80" s="159">
        <f t="shared" si="3"/>
        <v>9.0750595734428979E-2</v>
      </c>
      <c r="M80" s="159">
        <f t="shared" si="3"/>
        <v>9.0750595734428979E-2</v>
      </c>
      <c r="N80" s="159">
        <f t="shared" si="3"/>
        <v>9.0750595734428979E-2</v>
      </c>
      <c r="O80" s="159">
        <f t="shared" si="3"/>
        <v>9.0750595734428979E-2</v>
      </c>
    </row>
    <row r="81" spans="2:15" ht="13.15">
      <c r="B81" s="8" t="str">
        <f t="shared" si="1"/>
        <v>55-59</v>
      </c>
      <c r="C81" s="159">
        <f t="shared" si="3"/>
        <v>4.6001648829874023E-2</v>
      </c>
      <c r="D81" s="159">
        <f t="shared" si="3"/>
        <v>4.6920392196248203E-2</v>
      </c>
      <c r="E81" s="159">
        <f t="shared" si="3"/>
        <v>4.6769068760386057E-2</v>
      </c>
      <c r="F81" s="159">
        <f t="shared" si="3"/>
        <v>4.8410922211081425E-2</v>
      </c>
      <c r="G81" s="159">
        <f t="shared" si="3"/>
        <v>4.8779611763963164E-2</v>
      </c>
      <c r="H81" s="159">
        <f t="shared" si="3"/>
        <v>5.0864779884316605E-2</v>
      </c>
      <c r="I81" s="159">
        <f t="shared" si="3"/>
        <v>5.0864779884316605E-2</v>
      </c>
      <c r="J81" s="159">
        <f t="shared" si="3"/>
        <v>5.0864779884316605E-2</v>
      </c>
      <c r="K81" s="159">
        <f t="shared" si="3"/>
        <v>5.0864779884316605E-2</v>
      </c>
      <c r="L81" s="159">
        <f t="shared" si="3"/>
        <v>5.0864779884316605E-2</v>
      </c>
      <c r="M81" s="159">
        <f t="shared" si="3"/>
        <v>5.0864779884316605E-2</v>
      </c>
      <c r="N81" s="159">
        <f t="shared" si="3"/>
        <v>5.0864779884316605E-2</v>
      </c>
      <c r="O81" s="159">
        <f t="shared" si="3"/>
        <v>5.0864779884316605E-2</v>
      </c>
    </row>
    <row r="82" spans="2:15" ht="13.15">
      <c r="B82" s="8" t="str">
        <f t="shared" si="1"/>
        <v>60-64</v>
      </c>
      <c r="C82" s="159">
        <f t="shared" si="3"/>
        <v>2.0026901680921947E-2</v>
      </c>
      <c r="D82" s="159">
        <f t="shared" si="3"/>
        <v>2.042687828037866E-2</v>
      </c>
      <c r="E82" s="159">
        <f t="shared" si="3"/>
        <v>2.0360999346707431E-2</v>
      </c>
      <c r="F82" s="159">
        <f t="shared" si="3"/>
        <v>2.1075783239631829E-2</v>
      </c>
      <c r="G82" s="159">
        <f t="shared" si="3"/>
        <v>2.1236292908614621E-2</v>
      </c>
      <c r="H82" s="159">
        <f t="shared" si="3"/>
        <v>2.2144074651154946E-2</v>
      </c>
      <c r="I82" s="159">
        <f t="shared" si="3"/>
        <v>2.2144074651154946E-2</v>
      </c>
      <c r="J82" s="159">
        <f t="shared" si="3"/>
        <v>2.2144074651154946E-2</v>
      </c>
      <c r="K82" s="159">
        <f t="shared" si="3"/>
        <v>2.2144074651154946E-2</v>
      </c>
      <c r="L82" s="159">
        <f t="shared" si="3"/>
        <v>2.2144074651154946E-2</v>
      </c>
      <c r="M82" s="159">
        <f t="shared" si="3"/>
        <v>2.2144074651154946E-2</v>
      </c>
      <c r="N82" s="159">
        <f t="shared" si="3"/>
        <v>2.2144074651154946E-2</v>
      </c>
      <c r="O82" s="159">
        <f t="shared" si="3"/>
        <v>2.2144074651154946E-2</v>
      </c>
    </row>
    <row r="83" spans="2:15" ht="13.15">
      <c r="B83" s="8" t="str">
        <f t="shared" si="1"/>
        <v>65 plus</v>
      </c>
      <c r="C83" s="159">
        <f t="shared" si="3"/>
        <v>2.0659356915691551E-2</v>
      </c>
      <c r="D83" s="159">
        <f t="shared" si="3"/>
        <v>2.1071964889593606E-2</v>
      </c>
      <c r="E83" s="159">
        <f t="shared" si="3"/>
        <v>2.1004005480513586E-2</v>
      </c>
      <c r="F83" s="159">
        <f t="shared" si="3"/>
        <v>2.1741362451491275E-2</v>
      </c>
      <c r="G83" s="159">
        <f t="shared" si="3"/>
        <v>2.1906941061341539E-2</v>
      </c>
      <c r="H83" s="159">
        <f t="shared" si="3"/>
        <v>2.2843390808760765E-2</v>
      </c>
      <c r="I83" s="159">
        <f t="shared" si="3"/>
        <v>2.2843390808760765E-2</v>
      </c>
      <c r="J83" s="159">
        <f t="shared" si="3"/>
        <v>2.2843390808760765E-2</v>
      </c>
      <c r="K83" s="159">
        <f t="shared" si="3"/>
        <v>2.2843390808760765E-2</v>
      </c>
      <c r="L83" s="159">
        <f t="shared" si="3"/>
        <v>2.2843390808760765E-2</v>
      </c>
      <c r="M83" s="159">
        <f t="shared" si="3"/>
        <v>2.2843390808760765E-2</v>
      </c>
      <c r="N83" s="159">
        <f t="shared" si="3"/>
        <v>2.2843390808760765E-2</v>
      </c>
      <c r="O83" s="159">
        <f t="shared" si="3"/>
        <v>2.2843390808760765E-2</v>
      </c>
    </row>
    <row r="84" spans="2:15" ht="13.15">
      <c r="B84" s="8" t="str">
        <f t="shared" si="1"/>
        <v>Total</v>
      </c>
      <c r="C84" s="159">
        <f t="shared" si="3"/>
        <v>8.7249582899685429E-2</v>
      </c>
      <c r="D84" s="159">
        <f t="shared" si="3"/>
        <v>8.8992128602872117E-2</v>
      </c>
      <c r="E84" s="159">
        <f t="shared" si="3"/>
        <v>8.8705119180432779E-2</v>
      </c>
      <c r="F84" s="159">
        <f t="shared" si="3"/>
        <v>9.1819160359377469E-2</v>
      </c>
      <c r="G84" s="159">
        <f t="shared" si="3"/>
        <v>9.2518439853192302E-2</v>
      </c>
      <c r="H84" s="159">
        <f t="shared" si="3"/>
        <v>9.6473299155070441E-2</v>
      </c>
      <c r="I84" s="159">
        <f t="shared" si="3"/>
        <v>9.6473299155070441E-2</v>
      </c>
      <c r="J84" s="159">
        <f t="shared" si="3"/>
        <v>9.6473299155070441E-2</v>
      </c>
      <c r="K84" s="159">
        <f t="shared" si="3"/>
        <v>9.6473299155070441E-2</v>
      </c>
      <c r="L84" s="159">
        <f t="shared" si="3"/>
        <v>9.6473299155070441E-2</v>
      </c>
      <c r="M84" s="159">
        <f t="shared" si="3"/>
        <v>9.6473299155070441E-2</v>
      </c>
      <c r="N84" s="159">
        <f t="shared" si="3"/>
        <v>9.6473299155070441E-2</v>
      </c>
      <c r="O84" s="159">
        <f t="shared" si="3"/>
        <v>9.6473299155070441E-2</v>
      </c>
    </row>
    <row r="85" spans="2:15">
      <c r="B85" s="11"/>
      <c r="C85" s="842"/>
      <c r="D85" s="842"/>
      <c r="E85" s="842"/>
      <c r="F85" s="842"/>
      <c r="G85" s="842"/>
      <c r="H85" s="842"/>
      <c r="I85" s="842"/>
      <c r="J85" s="842"/>
      <c r="K85" s="842"/>
      <c r="L85" s="842"/>
      <c r="M85" s="842"/>
      <c r="N85" s="842"/>
      <c r="O85" s="842"/>
    </row>
    <row r="86" spans="2:15" ht="13.15">
      <c r="B86" s="5" t="s">
        <v>422</v>
      </c>
      <c r="C86" s="842"/>
      <c r="D86" s="842"/>
      <c r="E86" s="842"/>
      <c r="F86" s="842"/>
      <c r="G86" s="842"/>
      <c r="H86" s="842"/>
      <c r="I86" s="842"/>
      <c r="J86" s="842"/>
      <c r="K86" s="842"/>
      <c r="L86" s="842"/>
      <c r="M86" s="842"/>
      <c r="N86" s="842"/>
      <c r="O86" s="842"/>
    </row>
    <row r="87" spans="2:15">
      <c r="B87" s="11"/>
      <c r="C87" s="842"/>
      <c r="D87" s="842"/>
      <c r="E87" s="842"/>
      <c r="F87" s="842"/>
      <c r="G87" s="842"/>
      <c r="H87" s="842"/>
      <c r="I87" s="842"/>
      <c r="J87" s="842"/>
      <c r="K87" s="842"/>
      <c r="L87" s="842"/>
      <c r="M87" s="842"/>
      <c r="N87" s="842"/>
      <c r="O87" s="842"/>
    </row>
    <row r="88" spans="2:15" ht="13.15">
      <c r="B88" s="8" t="str">
        <f>B73</f>
        <v>Age group</v>
      </c>
      <c r="C88" s="843" t="str">
        <f>C73</f>
        <v>2017/18</v>
      </c>
      <c r="D88" s="843" t="str">
        <f t="shared" ref="D88:O88" si="4">D73</f>
        <v>2018/19</v>
      </c>
      <c r="E88" s="843" t="str">
        <f t="shared" si="4"/>
        <v>2019/20</v>
      </c>
      <c r="F88" s="843" t="str">
        <f t="shared" si="4"/>
        <v>2020/21</v>
      </c>
      <c r="G88" s="843" t="str">
        <f t="shared" si="4"/>
        <v>2021/22</v>
      </c>
      <c r="H88" s="843" t="str">
        <f t="shared" si="4"/>
        <v>2022/23</v>
      </c>
      <c r="I88" s="843" t="str">
        <f t="shared" si="4"/>
        <v>2023/24</v>
      </c>
      <c r="J88" s="843" t="str">
        <f t="shared" si="4"/>
        <v>2024/25</v>
      </c>
      <c r="K88" s="843" t="str">
        <f t="shared" si="4"/>
        <v>2025/26</v>
      </c>
      <c r="L88" s="843" t="str">
        <f t="shared" si="4"/>
        <v>2026/27</v>
      </c>
      <c r="M88" s="843" t="str">
        <f t="shared" si="4"/>
        <v>2027/28</v>
      </c>
      <c r="N88" s="843" t="str">
        <f t="shared" si="4"/>
        <v>2028/29</v>
      </c>
      <c r="O88" s="843" t="str">
        <f t="shared" si="4"/>
        <v>2029/30</v>
      </c>
    </row>
    <row r="89" spans="2:15" ht="13.15">
      <c r="B89" s="8" t="str">
        <f t="shared" ref="B89:B99" si="5">B74</f>
        <v>20-24</v>
      </c>
      <c r="C89" s="159">
        <f>C57*$G25</f>
        <v>0.13527382546183492</v>
      </c>
      <c r="D89" s="159">
        <f t="shared" ref="D89:O89" si="6">D57*$G25</f>
        <v>0.13715199836752687</v>
      </c>
      <c r="E89" s="159">
        <f t="shared" si="6"/>
        <v>0.13820177235750938</v>
      </c>
      <c r="F89" s="159">
        <f t="shared" si="6"/>
        <v>0.13941871057148483</v>
      </c>
      <c r="G89" s="159">
        <f t="shared" si="6"/>
        <v>0.14007211534363595</v>
      </c>
      <c r="H89" s="159">
        <f t="shared" si="6"/>
        <v>0.14059937213313853</v>
      </c>
      <c r="I89" s="159">
        <f t="shared" si="6"/>
        <v>0.14059937213313853</v>
      </c>
      <c r="J89" s="159">
        <f t="shared" si="6"/>
        <v>0.14059937213313853</v>
      </c>
      <c r="K89" s="159">
        <f t="shared" si="6"/>
        <v>0.14059937213313853</v>
      </c>
      <c r="L89" s="159">
        <f t="shared" si="6"/>
        <v>0.14059937213313853</v>
      </c>
      <c r="M89" s="159">
        <f t="shared" si="6"/>
        <v>0.14059937213313853</v>
      </c>
      <c r="N89" s="159">
        <f t="shared" si="6"/>
        <v>0.14059937213313853</v>
      </c>
      <c r="O89" s="159">
        <f t="shared" si="6"/>
        <v>0.14059937213313853</v>
      </c>
    </row>
    <row r="90" spans="2:15" ht="13.15">
      <c r="B90" s="8" t="str">
        <f t="shared" si="5"/>
        <v>25-29</v>
      </c>
      <c r="C90" s="159">
        <f t="shared" ref="C90:O99" si="7">C58*$G26</f>
        <v>0.11757617238126358</v>
      </c>
      <c r="D90" s="159">
        <f t="shared" si="7"/>
        <v>0.1192086270011247</v>
      </c>
      <c r="E90" s="159">
        <f t="shared" si="7"/>
        <v>0.12012106077895388</v>
      </c>
      <c r="F90" s="159">
        <f t="shared" si="7"/>
        <v>0.12117878895907469</v>
      </c>
      <c r="G90" s="159">
        <f t="shared" si="7"/>
        <v>0.12174670985480522</v>
      </c>
      <c r="H90" s="159">
        <f t="shared" si="7"/>
        <v>0.12220498650189568</v>
      </c>
      <c r="I90" s="159">
        <f t="shared" si="7"/>
        <v>0.12220498650189568</v>
      </c>
      <c r="J90" s="159">
        <f t="shared" si="7"/>
        <v>0.12220498650189568</v>
      </c>
      <c r="K90" s="159">
        <f t="shared" si="7"/>
        <v>0.12220498650189568</v>
      </c>
      <c r="L90" s="159">
        <f t="shared" si="7"/>
        <v>0.12220498650189568</v>
      </c>
      <c r="M90" s="159">
        <f t="shared" si="7"/>
        <v>0.12220498650189568</v>
      </c>
      <c r="N90" s="159">
        <f t="shared" si="7"/>
        <v>0.12220498650189568</v>
      </c>
      <c r="O90" s="159">
        <f t="shared" si="7"/>
        <v>0.12220498650189568</v>
      </c>
    </row>
    <row r="91" spans="2:15" ht="13.15">
      <c r="B91" s="8" t="str">
        <f t="shared" si="5"/>
        <v>30-34</v>
      </c>
      <c r="C91" s="159">
        <f t="shared" si="7"/>
        <v>9.3243628597970279E-2</v>
      </c>
      <c r="D91" s="159">
        <f t="shared" si="7"/>
        <v>9.4538244583459066E-2</v>
      </c>
      <c r="E91" s="159">
        <f t="shared" si="7"/>
        <v>9.5261848988816497E-2</v>
      </c>
      <c r="F91" s="159">
        <f t="shared" si="7"/>
        <v>9.6100678928482994E-2</v>
      </c>
      <c r="G91" s="159">
        <f t="shared" si="7"/>
        <v>9.6551067846594785E-2</v>
      </c>
      <c r="H91" s="159">
        <f t="shared" si="7"/>
        <v>9.6914503537781096E-2</v>
      </c>
      <c r="I91" s="159">
        <f t="shared" si="7"/>
        <v>9.6914503537781096E-2</v>
      </c>
      <c r="J91" s="159">
        <f t="shared" si="7"/>
        <v>9.6914503537781096E-2</v>
      </c>
      <c r="K91" s="159">
        <f t="shared" si="7"/>
        <v>9.6914503537781096E-2</v>
      </c>
      <c r="L91" s="159">
        <f t="shared" si="7"/>
        <v>9.6914503537781096E-2</v>
      </c>
      <c r="M91" s="159">
        <f t="shared" si="7"/>
        <v>9.6914503537781096E-2</v>
      </c>
      <c r="N91" s="159">
        <f t="shared" si="7"/>
        <v>9.6914503537781096E-2</v>
      </c>
      <c r="O91" s="159">
        <f t="shared" si="7"/>
        <v>9.6914503537781096E-2</v>
      </c>
    </row>
    <row r="92" spans="2:15" ht="13.15">
      <c r="B92" s="8" t="str">
        <f t="shared" si="5"/>
        <v>35-39</v>
      </c>
      <c r="C92" s="159">
        <f t="shared" si="7"/>
        <v>8.7655124667814069E-2</v>
      </c>
      <c r="D92" s="159">
        <f t="shared" si="7"/>
        <v>8.8872148579380666E-2</v>
      </c>
      <c r="E92" s="159">
        <f t="shared" si="7"/>
        <v>8.9552384165613161E-2</v>
      </c>
      <c r="F92" s="159">
        <f t="shared" si="7"/>
        <v>9.0340939309188531E-2</v>
      </c>
      <c r="G92" s="159">
        <f t="shared" si="7"/>
        <v>9.076433442325374E-2</v>
      </c>
      <c r="H92" s="159">
        <f t="shared" si="7"/>
        <v>9.1105987802671484E-2</v>
      </c>
      <c r="I92" s="159">
        <f t="shared" si="7"/>
        <v>9.1105987802671484E-2</v>
      </c>
      <c r="J92" s="159">
        <f t="shared" si="7"/>
        <v>9.1105987802671484E-2</v>
      </c>
      <c r="K92" s="159">
        <f t="shared" si="7"/>
        <v>9.1105987802671484E-2</v>
      </c>
      <c r="L92" s="159">
        <f t="shared" si="7"/>
        <v>9.1105987802671484E-2</v>
      </c>
      <c r="M92" s="159">
        <f t="shared" si="7"/>
        <v>9.1105987802671484E-2</v>
      </c>
      <c r="N92" s="159">
        <f t="shared" si="7"/>
        <v>9.1105987802671484E-2</v>
      </c>
      <c r="O92" s="159">
        <f t="shared" si="7"/>
        <v>9.1105987802671484E-2</v>
      </c>
    </row>
    <row r="93" spans="2:15" ht="13.15">
      <c r="B93" s="8" t="str">
        <f t="shared" si="5"/>
        <v>40-44</v>
      </c>
      <c r="C93" s="159">
        <f t="shared" si="7"/>
        <v>8.3171815288008433E-2</v>
      </c>
      <c r="D93" s="159">
        <f t="shared" si="7"/>
        <v>8.432659190098464E-2</v>
      </c>
      <c r="E93" s="159">
        <f t="shared" si="7"/>
        <v>8.4972035378988536E-2</v>
      </c>
      <c r="F93" s="159">
        <f t="shared" si="7"/>
        <v>8.5720258178219155E-2</v>
      </c>
      <c r="G93" s="159">
        <f t="shared" si="7"/>
        <v>8.6121997840952272E-2</v>
      </c>
      <c r="H93" s="159">
        <f t="shared" si="7"/>
        <v>8.6446176625400342E-2</v>
      </c>
      <c r="I93" s="159">
        <f t="shared" si="7"/>
        <v>8.6446176625400342E-2</v>
      </c>
      <c r="J93" s="159">
        <f t="shared" si="7"/>
        <v>8.6446176625400342E-2</v>
      </c>
      <c r="K93" s="159">
        <f t="shared" si="7"/>
        <v>8.6446176625400342E-2</v>
      </c>
      <c r="L93" s="159">
        <f t="shared" si="7"/>
        <v>8.6446176625400342E-2</v>
      </c>
      <c r="M93" s="159">
        <f t="shared" si="7"/>
        <v>8.6446176625400342E-2</v>
      </c>
      <c r="N93" s="159">
        <f t="shared" si="7"/>
        <v>8.6446176625400342E-2</v>
      </c>
      <c r="O93" s="159">
        <f t="shared" si="7"/>
        <v>8.6446176625400342E-2</v>
      </c>
    </row>
    <row r="94" spans="2:15" ht="13.15">
      <c r="B94" s="8" t="str">
        <f t="shared" si="5"/>
        <v>45-49</v>
      </c>
      <c r="C94" s="159">
        <f t="shared" si="7"/>
        <v>8.7102323318829E-2</v>
      </c>
      <c r="D94" s="159">
        <f t="shared" si="7"/>
        <v>8.8311672009321981E-2</v>
      </c>
      <c r="E94" s="159">
        <f t="shared" si="7"/>
        <v>8.8987617656419465E-2</v>
      </c>
      <c r="F94" s="159">
        <f t="shared" si="7"/>
        <v>8.9771199738251206E-2</v>
      </c>
      <c r="G94" s="159">
        <f t="shared" si="7"/>
        <v>9.0191924690234099E-2</v>
      </c>
      <c r="H94" s="159">
        <f t="shared" si="7"/>
        <v>9.0531423415833909E-2</v>
      </c>
      <c r="I94" s="159">
        <f t="shared" si="7"/>
        <v>9.0531423415833909E-2</v>
      </c>
      <c r="J94" s="159">
        <f t="shared" si="7"/>
        <v>9.0531423415833909E-2</v>
      </c>
      <c r="K94" s="159">
        <f t="shared" si="7"/>
        <v>9.0531423415833909E-2</v>
      </c>
      <c r="L94" s="159">
        <f t="shared" si="7"/>
        <v>9.0531423415833909E-2</v>
      </c>
      <c r="M94" s="159">
        <f t="shared" si="7"/>
        <v>9.0531423415833909E-2</v>
      </c>
      <c r="N94" s="159">
        <f t="shared" si="7"/>
        <v>9.0531423415833909E-2</v>
      </c>
      <c r="O94" s="159">
        <f t="shared" si="7"/>
        <v>9.0531423415833909E-2</v>
      </c>
    </row>
    <row r="95" spans="2:15" ht="13.15">
      <c r="B95" s="8" t="str">
        <f t="shared" si="5"/>
        <v>50-54</v>
      </c>
      <c r="C95" s="159">
        <f t="shared" si="7"/>
        <v>8.6891190507621702E-2</v>
      </c>
      <c r="D95" s="159">
        <f t="shared" si="7"/>
        <v>8.8097607781603332E-2</v>
      </c>
      <c r="E95" s="159">
        <f t="shared" si="7"/>
        <v>8.877191496144464E-2</v>
      </c>
      <c r="F95" s="159">
        <f t="shared" si="7"/>
        <v>8.955359766928217E-2</v>
      </c>
      <c r="G95" s="159">
        <f t="shared" si="7"/>
        <v>8.9973302799537316E-2</v>
      </c>
      <c r="H95" s="159">
        <f t="shared" si="7"/>
        <v>9.0311978592778869E-2</v>
      </c>
      <c r="I95" s="159">
        <f t="shared" si="7"/>
        <v>9.0311978592778869E-2</v>
      </c>
      <c r="J95" s="159">
        <f t="shared" si="7"/>
        <v>9.0311978592778869E-2</v>
      </c>
      <c r="K95" s="159">
        <f t="shared" si="7"/>
        <v>9.0311978592778869E-2</v>
      </c>
      <c r="L95" s="159">
        <f t="shared" si="7"/>
        <v>9.0311978592778869E-2</v>
      </c>
      <c r="M95" s="159">
        <f t="shared" si="7"/>
        <v>9.0311978592778869E-2</v>
      </c>
      <c r="N95" s="159">
        <f t="shared" si="7"/>
        <v>9.0311978592778869E-2</v>
      </c>
      <c r="O95" s="159">
        <f t="shared" si="7"/>
        <v>9.0311978592778869E-2</v>
      </c>
    </row>
    <row r="96" spans="2:15" ht="13.15">
      <c r="B96" s="8" t="str">
        <f t="shared" si="5"/>
        <v>55-59</v>
      </c>
      <c r="C96" s="159">
        <f t="shared" si="7"/>
        <v>5.5285133324783672E-2</v>
      </c>
      <c r="D96" s="159">
        <f t="shared" si="7"/>
        <v>5.6052724831445633E-2</v>
      </c>
      <c r="E96" s="159">
        <f t="shared" si="7"/>
        <v>5.648175753454935E-2</v>
      </c>
      <c r="F96" s="159">
        <f t="shared" si="7"/>
        <v>5.6979108675303772E-2</v>
      </c>
      <c r="G96" s="159">
        <f t="shared" si="7"/>
        <v>5.7246149027124209E-2</v>
      </c>
      <c r="H96" s="159">
        <f t="shared" si="7"/>
        <v>5.7461633891284225E-2</v>
      </c>
      <c r="I96" s="159">
        <f t="shared" si="7"/>
        <v>5.7461633891284225E-2</v>
      </c>
      <c r="J96" s="159">
        <f t="shared" si="7"/>
        <v>5.7461633891284225E-2</v>
      </c>
      <c r="K96" s="159">
        <f t="shared" si="7"/>
        <v>5.7461633891284225E-2</v>
      </c>
      <c r="L96" s="159">
        <f t="shared" si="7"/>
        <v>5.7461633891284225E-2</v>
      </c>
      <c r="M96" s="159">
        <f t="shared" si="7"/>
        <v>5.7461633891284225E-2</v>
      </c>
      <c r="N96" s="159">
        <f t="shared" si="7"/>
        <v>5.7461633891284225E-2</v>
      </c>
      <c r="O96" s="159">
        <f t="shared" si="7"/>
        <v>5.7461633891284225E-2</v>
      </c>
    </row>
    <row r="97" spans="2:15" ht="13.15">
      <c r="B97" s="8" t="str">
        <f t="shared" si="5"/>
        <v>60-64</v>
      </c>
      <c r="C97" s="159">
        <f t="shared" si="7"/>
        <v>2.8649690768662053E-2</v>
      </c>
      <c r="D97" s="159">
        <f t="shared" si="7"/>
        <v>2.9047469664723029E-2</v>
      </c>
      <c r="E97" s="159">
        <f t="shared" si="7"/>
        <v>2.9269801664925599E-2</v>
      </c>
      <c r="F97" s="159">
        <f t="shared" si="7"/>
        <v>2.9527537434546468E-2</v>
      </c>
      <c r="G97" s="159">
        <f t="shared" si="7"/>
        <v>2.966592225958551E-2</v>
      </c>
      <c r="H97" s="159">
        <f t="shared" si="7"/>
        <v>2.9777590159294525E-2</v>
      </c>
      <c r="I97" s="159">
        <f t="shared" si="7"/>
        <v>2.9777590159294525E-2</v>
      </c>
      <c r="J97" s="159">
        <f t="shared" si="7"/>
        <v>2.9777590159294525E-2</v>
      </c>
      <c r="K97" s="159">
        <f t="shared" si="7"/>
        <v>2.9777590159294525E-2</v>
      </c>
      <c r="L97" s="159">
        <f t="shared" si="7"/>
        <v>2.9777590159294525E-2</v>
      </c>
      <c r="M97" s="159">
        <f t="shared" si="7"/>
        <v>2.9777590159294525E-2</v>
      </c>
      <c r="N97" s="159">
        <f t="shared" si="7"/>
        <v>2.9777590159294525E-2</v>
      </c>
      <c r="O97" s="159">
        <f t="shared" si="7"/>
        <v>2.9777590159294525E-2</v>
      </c>
    </row>
    <row r="98" spans="2:15" ht="13.15">
      <c r="B98" s="8" t="str">
        <f t="shared" si="5"/>
        <v>65 plus</v>
      </c>
      <c r="C98" s="159">
        <f t="shared" si="7"/>
        <v>2.2023192894190587E-2</v>
      </c>
      <c r="D98" s="159">
        <f t="shared" si="7"/>
        <v>2.2328967969667893E-2</v>
      </c>
      <c r="E98" s="159">
        <f t="shared" si="7"/>
        <v>2.2499875940945834E-2</v>
      </c>
      <c r="F98" s="159">
        <f t="shared" si="7"/>
        <v>2.2697999006773193E-2</v>
      </c>
      <c r="G98" s="159">
        <f t="shared" si="7"/>
        <v>2.2804376269972042E-2</v>
      </c>
      <c r="H98" s="159">
        <f t="shared" si="7"/>
        <v>2.2890216068915729E-2</v>
      </c>
      <c r="I98" s="159">
        <f t="shared" si="7"/>
        <v>2.2890216068915729E-2</v>
      </c>
      <c r="J98" s="159">
        <f t="shared" si="7"/>
        <v>2.2890216068915729E-2</v>
      </c>
      <c r="K98" s="159">
        <f t="shared" si="7"/>
        <v>2.2890216068915729E-2</v>
      </c>
      <c r="L98" s="159">
        <f t="shared" si="7"/>
        <v>2.2890216068915729E-2</v>
      </c>
      <c r="M98" s="159">
        <f t="shared" si="7"/>
        <v>2.2890216068915729E-2</v>
      </c>
      <c r="N98" s="159">
        <f t="shared" si="7"/>
        <v>2.2890216068915729E-2</v>
      </c>
      <c r="O98" s="159">
        <f t="shared" si="7"/>
        <v>2.2890216068915729E-2</v>
      </c>
    </row>
    <row r="99" spans="2:15" ht="13.15">
      <c r="B99" s="8" t="str">
        <f t="shared" si="5"/>
        <v>Total</v>
      </c>
      <c r="C99" s="159">
        <f t="shared" si="7"/>
        <v>9.2468221803793327E-2</v>
      </c>
      <c r="D99" s="159">
        <f t="shared" si="7"/>
        <v>9.3752071863008199E-2</v>
      </c>
      <c r="E99" s="159">
        <f t="shared" si="7"/>
        <v>9.4469658830170153E-2</v>
      </c>
      <c r="F99" s="159">
        <f t="shared" si="7"/>
        <v>9.5301513125021484E-2</v>
      </c>
      <c r="G99" s="159">
        <f t="shared" si="7"/>
        <v>9.5748156643770593E-2</v>
      </c>
      <c r="H99" s="159">
        <f t="shared" si="7"/>
        <v>9.6108570031895241E-2</v>
      </c>
      <c r="I99" s="159">
        <f t="shared" si="7"/>
        <v>9.6108570031895241E-2</v>
      </c>
      <c r="J99" s="159">
        <f t="shared" si="7"/>
        <v>9.6108570031895241E-2</v>
      </c>
      <c r="K99" s="159">
        <f t="shared" si="7"/>
        <v>9.6108570031895241E-2</v>
      </c>
      <c r="L99" s="159">
        <f t="shared" si="7"/>
        <v>9.6108570031895241E-2</v>
      </c>
      <c r="M99" s="159">
        <f t="shared" si="7"/>
        <v>9.6108570031895241E-2</v>
      </c>
      <c r="N99" s="159">
        <f t="shared" si="7"/>
        <v>9.6108570031895241E-2</v>
      </c>
      <c r="O99" s="159">
        <f t="shared" si="7"/>
        <v>9.6108570031895241E-2</v>
      </c>
    </row>
  </sheetData>
  <mergeCells count="5">
    <mergeCell ref="B22:B23"/>
    <mergeCell ref="C22:H22"/>
    <mergeCell ref="C23:E23"/>
    <mergeCell ref="F23:H23"/>
    <mergeCell ref="A5:O5"/>
  </mergeCells>
  <hyperlinks>
    <hyperlink ref="A2" location="'Title_&amp;_Contents'!A1" display="Contents"/>
    <hyperlink ref="B2" location="Map_of_sheets!A1" display="Map of shee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A1:Q99"/>
  <sheetViews>
    <sheetView showGridLines="0" zoomScale="90" zoomScaleNormal="90" workbookViewId="0"/>
  </sheetViews>
  <sheetFormatPr defaultRowHeight="12.75"/>
  <cols>
    <col min="2" max="2" width="15.73046875" customWidth="1"/>
    <col min="3" max="17" width="12.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5" customFormat="1">
      <c r="A4" s="56" t="s">
        <v>26</v>
      </c>
      <c r="B4" s="56"/>
    </row>
    <row r="5" spans="1:15" s="45" customFormat="1" ht="28.5" customHeight="1">
      <c r="A5" s="1438" t="s">
        <v>1332</v>
      </c>
      <c r="B5" s="1438"/>
      <c r="C5" s="1438"/>
      <c r="D5" s="1438"/>
      <c r="E5" s="1438"/>
      <c r="F5" s="1438"/>
      <c r="G5" s="1438"/>
      <c r="H5" s="1438"/>
      <c r="I5" s="1438"/>
      <c r="J5" s="1438"/>
      <c r="K5" s="1438"/>
      <c r="L5" s="1438"/>
      <c r="M5" s="1438"/>
      <c r="N5" s="1438"/>
      <c r="O5" s="1438"/>
    </row>
    <row r="6" spans="1:15" s="44" customFormat="1">
      <c r="A6" s="54" t="s">
        <v>1287</v>
      </c>
      <c r="B6" s="59"/>
      <c r="C6" s="43"/>
      <c r="D6" s="43"/>
      <c r="E6" s="43"/>
      <c r="F6" s="43"/>
      <c r="G6" s="43"/>
      <c r="H6" s="43"/>
      <c r="I6" s="43"/>
    </row>
    <row r="7" spans="1:15" s="44" customFormat="1" ht="13.15">
      <c r="A7" s="52" t="s">
        <v>236</v>
      </c>
      <c r="B7" s="54"/>
      <c r="C7" s="43"/>
      <c r="D7" s="43"/>
      <c r="E7" s="43"/>
      <c r="F7" s="43"/>
      <c r="G7" s="43"/>
      <c r="H7" s="43"/>
      <c r="I7" s="43"/>
    </row>
    <row r="8" spans="1:15" s="44" customFormat="1">
      <c r="A8" s="54" t="s">
        <v>24</v>
      </c>
      <c r="B8" s="59"/>
      <c r="C8" s="43"/>
      <c r="D8" s="43"/>
      <c r="E8" s="43"/>
      <c r="F8" s="43"/>
      <c r="G8" s="43"/>
      <c r="H8" s="43"/>
      <c r="I8" s="43"/>
    </row>
    <row r="9" spans="1:15" s="44" customFormat="1" ht="13.15">
      <c r="A9" s="52" t="s">
        <v>1330</v>
      </c>
      <c r="B9" s="59"/>
      <c r="C9" s="43"/>
      <c r="D9" s="43"/>
      <c r="E9" s="43"/>
      <c r="F9" s="43"/>
      <c r="G9" s="43"/>
      <c r="H9" s="43"/>
      <c r="I9" s="43"/>
    </row>
    <row r="10" spans="1:15" s="48" customFormat="1" ht="13.5" customHeight="1">
      <c r="A10" s="53">
        <f>SUM(A12:A2224)</f>
        <v>0</v>
      </c>
      <c r="B10" s="71"/>
      <c r="C10" s="46"/>
      <c r="D10" s="70"/>
      <c r="E10" s="47"/>
      <c r="F10" s="47"/>
      <c r="G10" s="47"/>
      <c r="H10" s="47"/>
      <c r="I10" s="47"/>
    </row>
    <row r="12" spans="1:15" ht="17.649999999999999">
      <c r="B12" s="37" t="s">
        <v>417</v>
      </c>
    </row>
    <row r="14" spans="1:15">
      <c r="B14" s="913" t="s">
        <v>1488</v>
      </c>
    </row>
    <row r="16" spans="1:15">
      <c r="B16" s="11" t="s">
        <v>418</v>
      </c>
    </row>
    <row r="18" spans="2:8">
      <c r="B18" t="str">
        <f>RAW_DATA_INPUTS!C388</f>
        <v xml:space="preserve">Group 1 subjects comprise Biology, Chemistry, Computing, Mathematics, and Physics. Group 2 subjects comprise Classics, English, Geography, History, and Modern Foreign Languages. All other subjects fall into Group 3. </v>
      </c>
    </row>
    <row r="20" spans="2:8">
      <c r="B20" s="11" t="s">
        <v>1333</v>
      </c>
    </row>
    <row r="22" spans="2:8" ht="13.15">
      <c r="B22" s="1436"/>
      <c r="C22" s="1372" t="str">
        <f>RAW_DATA_INPUTS!C391</f>
        <v>Assumed wastage conversion rates</v>
      </c>
      <c r="D22" s="1373"/>
      <c r="E22" s="1373"/>
      <c r="F22" s="1373"/>
      <c r="G22" s="1373"/>
      <c r="H22" s="1374"/>
    </row>
    <row r="23" spans="2:8" ht="13.15">
      <c r="B23" s="1437"/>
      <c r="C23" s="1372" t="str">
        <f>RAW_DATA_INPUTS!C392</f>
        <v>Male</v>
      </c>
      <c r="D23" s="1373"/>
      <c r="E23" s="1374"/>
      <c r="F23" s="1372" t="str">
        <f>RAW_DATA_INPUTS!F392</f>
        <v>Female</v>
      </c>
      <c r="G23" s="1373"/>
      <c r="H23" s="1374"/>
    </row>
    <row r="24" spans="2:8" ht="13.15">
      <c r="B24" s="8" t="str">
        <f>RAW_DATA_INPUTS!B393</f>
        <v>Age group</v>
      </c>
      <c r="C24" s="8" t="str">
        <f>RAW_DATA_INPUTS!C393</f>
        <v>Group 1</v>
      </c>
      <c r="D24" s="8" t="str">
        <f>RAW_DATA_INPUTS!D393</f>
        <v>Group 2</v>
      </c>
      <c r="E24" s="8" t="str">
        <f>RAW_DATA_INPUTS!E393</f>
        <v>Group 3</v>
      </c>
      <c r="F24" s="8" t="str">
        <f>RAW_DATA_INPUTS!F393</f>
        <v>Group 1</v>
      </c>
      <c r="G24" s="8" t="str">
        <f>RAW_DATA_INPUTS!G393</f>
        <v>Group 2</v>
      </c>
      <c r="H24" s="8" t="str">
        <f>RAW_DATA_INPUTS!H393</f>
        <v>Group 3</v>
      </c>
    </row>
    <row r="25" spans="2:8" ht="13.15">
      <c r="B25" s="8" t="str">
        <f>RAW_DATA_INPUTS!B394</f>
        <v>20-24</v>
      </c>
      <c r="C25" s="250">
        <f>RAW_DATA_INPUTS!C394</f>
        <v>1.228</v>
      </c>
      <c r="D25" s="250">
        <f>RAW_DATA_INPUTS!D394</f>
        <v>0.91300000000000003</v>
      </c>
      <c r="E25" s="250">
        <f>RAW_DATA_INPUTS!E394</f>
        <v>0.71</v>
      </c>
      <c r="F25" s="250">
        <f>RAW_DATA_INPUTS!F394</f>
        <v>1.0940000000000001</v>
      </c>
      <c r="G25" s="250">
        <f>RAW_DATA_INPUTS!G394</f>
        <v>1.03</v>
      </c>
      <c r="H25" s="250">
        <f>RAW_DATA_INPUTS!H394</f>
        <v>0.86199999999999999</v>
      </c>
    </row>
    <row r="26" spans="2:8" ht="13.15">
      <c r="B26" s="8" t="str">
        <f>RAW_DATA_INPUTS!B395</f>
        <v>25-29</v>
      </c>
      <c r="C26" s="250">
        <f>RAW_DATA_INPUTS!C395</f>
        <v>1.0720000000000001</v>
      </c>
      <c r="D26" s="250">
        <f>RAW_DATA_INPUTS!D395</f>
        <v>1.0609999999999999</v>
      </c>
      <c r="E26" s="250">
        <f>RAW_DATA_INPUTS!E395</f>
        <v>0.86</v>
      </c>
      <c r="F26" s="250">
        <f>RAW_DATA_INPUTS!F395</f>
        <v>1.08</v>
      </c>
      <c r="G26" s="250">
        <f>RAW_DATA_INPUTS!G395</f>
        <v>1.0529999999999999</v>
      </c>
      <c r="H26" s="250">
        <f>RAW_DATA_INPUTS!H395</f>
        <v>0.88100000000000001</v>
      </c>
    </row>
    <row r="27" spans="2:8" ht="13.15">
      <c r="B27" s="8" t="str">
        <f>RAW_DATA_INPUTS!B396</f>
        <v>30-34</v>
      </c>
      <c r="C27" s="250">
        <f>RAW_DATA_INPUTS!C396</f>
        <v>1.1060000000000001</v>
      </c>
      <c r="D27" s="250">
        <f>RAW_DATA_INPUTS!D396</f>
        <v>1.032</v>
      </c>
      <c r="E27" s="250">
        <f>RAW_DATA_INPUTS!E396</f>
        <v>0.82399999999999995</v>
      </c>
      <c r="F27" s="250">
        <f>RAW_DATA_INPUTS!F396</f>
        <v>1.0580000000000001</v>
      </c>
      <c r="G27" s="250">
        <f>RAW_DATA_INPUTS!G396</f>
        <v>1.046</v>
      </c>
      <c r="H27" s="250">
        <f>RAW_DATA_INPUTS!H396</f>
        <v>0.91500000000000004</v>
      </c>
    </row>
    <row r="28" spans="2:8" ht="13.15">
      <c r="B28" s="8" t="str">
        <f>RAW_DATA_INPUTS!B397</f>
        <v>35-39</v>
      </c>
      <c r="C28" s="250">
        <f>RAW_DATA_INPUTS!C397</f>
        <v>1.1259999999999999</v>
      </c>
      <c r="D28" s="250">
        <f>RAW_DATA_INPUTS!D397</f>
        <v>0.96899999999999997</v>
      </c>
      <c r="E28" s="250">
        <f>RAW_DATA_INPUTS!E397</f>
        <v>0.88600000000000001</v>
      </c>
      <c r="F28" s="250">
        <f>RAW_DATA_INPUTS!F397</f>
        <v>1.101</v>
      </c>
      <c r="G28" s="250">
        <f>RAW_DATA_INPUTS!G397</f>
        <v>1.018</v>
      </c>
      <c r="H28" s="250">
        <f>RAW_DATA_INPUTS!H397</f>
        <v>0.91900000000000004</v>
      </c>
    </row>
    <row r="29" spans="2:8" ht="13.15">
      <c r="B29" s="8" t="str">
        <f>RAW_DATA_INPUTS!B398</f>
        <v>40-44</v>
      </c>
      <c r="C29" s="250">
        <f>RAW_DATA_INPUTS!C398</f>
        <v>1.093</v>
      </c>
      <c r="D29" s="250">
        <f>RAW_DATA_INPUTS!D398</f>
        <v>0.92200000000000004</v>
      </c>
      <c r="E29" s="250">
        <f>RAW_DATA_INPUTS!E398</f>
        <v>0.96699999999999997</v>
      </c>
      <c r="F29" s="250">
        <f>RAW_DATA_INPUTS!F398</f>
        <v>1.085</v>
      </c>
      <c r="G29" s="250">
        <f>RAW_DATA_INPUTS!G398</f>
        <v>1.008</v>
      </c>
      <c r="H29" s="250">
        <f>RAW_DATA_INPUTS!H398</f>
        <v>0.98599999999999999</v>
      </c>
    </row>
    <row r="30" spans="2:8" ht="13.15">
      <c r="B30" s="8" t="str">
        <f>RAW_DATA_INPUTS!B399</f>
        <v>45-49</v>
      </c>
      <c r="C30" s="250">
        <f>RAW_DATA_INPUTS!C399</f>
        <v>1.04</v>
      </c>
      <c r="D30" s="250">
        <f>RAW_DATA_INPUTS!D399</f>
        <v>1.0129999999999999</v>
      </c>
      <c r="E30" s="250">
        <f>RAW_DATA_INPUTS!E399</f>
        <v>0.96899999999999997</v>
      </c>
      <c r="F30" s="250">
        <f>RAW_DATA_INPUTS!F399</f>
        <v>1.038</v>
      </c>
      <c r="G30" s="250">
        <f>RAW_DATA_INPUTS!G399</f>
        <v>0.98599999999999999</v>
      </c>
      <c r="H30" s="250">
        <f>RAW_DATA_INPUTS!H399</f>
        <v>0.98099999999999998</v>
      </c>
    </row>
    <row r="31" spans="2:8" ht="13.15">
      <c r="B31" s="8" t="str">
        <f>RAW_DATA_INPUTS!B400</f>
        <v>50-54</v>
      </c>
      <c r="C31" s="250">
        <f>RAW_DATA_INPUTS!C400</f>
        <v>1.0860000000000001</v>
      </c>
      <c r="D31" s="250">
        <f>RAW_DATA_INPUTS!D400</f>
        <v>0.90700000000000003</v>
      </c>
      <c r="E31" s="250">
        <f>RAW_DATA_INPUTS!E400</f>
        <v>0.96699999999999997</v>
      </c>
      <c r="F31" s="250">
        <f>RAW_DATA_INPUTS!F400</f>
        <v>1.0109999999999999</v>
      </c>
      <c r="G31" s="250">
        <f>RAW_DATA_INPUTS!G400</f>
        <v>0.94599999999999995</v>
      </c>
      <c r="H31" s="250">
        <f>RAW_DATA_INPUTS!H400</f>
        <v>0.95899999999999996</v>
      </c>
    </row>
    <row r="32" spans="2:8" ht="13.15">
      <c r="B32" s="8" t="str">
        <f>RAW_DATA_INPUTS!B401</f>
        <v>55-59</v>
      </c>
      <c r="C32" s="250">
        <f>RAW_DATA_INPUTS!C401</f>
        <v>1.236</v>
      </c>
      <c r="D32" s="250">
        <f>RAW_DATA_INPUTS!D401</f>
        <v>0.83199999999999996</v>
      </c>
      <c r="E32" s="250">
        <f>RAW_DATA_INPUTS!E401</f>
        <v>0.877</v>
      </c>
      <c r="F32" s="250">
        <f>RAW_DATA_INPUTS!F401</f>
        <v>1.218</v>
      </c>
      <c r="G32" s="250">
        <f>RAW_DATA_INPUTS!G401</f>
        <v>1.0309999999999999</v>
      </c>
      <c r="H32" s="250">
        <f>RAW_DATA_INPUTS!H401</f>
        <v>0.93</v>
      </c>
    </row>
    <row r="33" spans="2:17" ht="13.15">
      <c r="B33" s="8" t="str">
        <f>RAW_DATA_INPUTS!B402</f>
        <v>60-64</v>
      </c>
      <c r="C33" s="250">
        <f>RAW_DATA_INPUTS!C402</f>
        <v>1.379</v>
      </c>
      <c r="D33" s="250">
        <f>RAW_DATA_INPUTS!D402</f>
        <v>0.71799999999999997</v>
      </c>
      <c r="E33" s="250">
        <f>RAW_DATA_INPUTS!E402</f>
        <v>0.68799999999999994</v>
      </c>
      <c r="F33" s="250">
        <f>RAW_DATA_INPUTS!F402</f>
        <v>0.92600000000000005</v>
      </c>
      <c r="G33" s="250">
        <f>RAW_DATA_INPUTS!G402</f>
        <v>1.079</v>
      </c>
      <c r="H33" s="250">
        <f>RAW_DATA_INPUTS!H402</f>
        <v>1.103</v>
      </c>
    </row>
    <row r="34" spans="2:17" ht="13.15">
      <c r="B34" s="8" t="str">
        <f>RAW_DATA_INPUTS!B403</f>
        <v>65 plus</v>
      </c>
      <c r="C34" s="250">
        <f>RAW_DATA_INPUTS!C403</f>
        <v>1.4319999999999999</v>
      </c>
      <c r="D34" s="250">
        <f>RAW_DATA_INPUTS!D403</f>
        <v>0.73</v>
      </c>
      <c r="E34" s="250">
        <f>RAW_DATA_INPUTS!E403</f>
        <v>0.58199999999999996</v>
      </c>
      <c r="F34" s="250">
        <f>RAW_DATA_INPUTS!F403</f>
        <v>1.147</v>
      </c>
      <c r="G34" s="250">
        <f>RAW_DATA_INPUTS!G403</f>
        <v>0.80500000000000005</v>
      </c>
      <c r="H34" s="250">
        <f>RAW_DATA_INPUTS!H403</f>
        <v>1.1599999999999999</v>
      </c>
    </row>
    <row r="35" spans="2:17" ht="13.15">
      <c r="B35" s="8" t="str">
        <f>RAW_DATA_INPUTS!B404</f>
        <v>Total</v>
      </c>
      <c r="C35" s="250">
        <f>RAW_DATA_INPUTS!C404</f>
        <v>1.113</v>
      </c>
      <c r="D35" s="250">
        <f>RAW_DATA_INPUTS!D404</f>
        <v>0.99399999999999999</v>
      </c>
      <c r="E35" s="250">
        <f>RAW_DATA_INPUTS!E404</f>
        <v>0.874</v>
      </c>
      <c r="F35" s="250">
        <f>RAW_DATA_INPUTS!F404</f>
        <v>1.0840000000000001</v>
      </c>
      <c r="G35" s="250">
        <f>RAW_DATA_INPUTS!G404</f>
        <v>1.026</v>
      </c>
      <c r="H35" s="250">
        <f>RAW_DATA_INPUTS!H404</f>
        <v>0.92200000000000004</v>
      </c>
    </row>
    <row r="37" spans="2:17" ht="17.649999999999999">
      <c r="B37" s="37" t="s">
        <v>1334</v>
      </c>
    </row>
    <row r="39" spans="2:17" ht="13.15">
      <c r="B39" s="5" t="str">
        <f>Projected_SEC_wastage_rates!B52</f>
        <v>Male projected wastage rates</v>
      </c>
      <c r="C39" s="11"/>
      <c r="E39" s="11"/>
      <c r="F39" s="251" t="str">
        <f>Projected_SEC_wastage_rates!D52</f>
        <v>As the Econometric Wastage Model only forecasts wastage five years into the future, the rate beyond that is considered to be constant.</v>
      </c>
      <c r="G39" s="11"/>
      <c r="H39" s="11"/>
      <c r="I39" s="11"/>
      <c r="J39" s="11"/>
      <c r="K39" s="11"/>
      <c r="L39" s="11"/>
      <c r="M39" s="11"/>
      <c r="N39" s="11"/>
      <c r="O39" s="11"/>
      <c r="P39" s="11"/>
      <c r="Q39" s="11"/>
    </row>
    <row r="40" spans="2:17">
      <c r="B40" s="11"/>
      <c r="C40" s="11"/>
      <c r="D40" s="11"/>
      <c r="E40" s="11"/>
      <c r="F40" s="11"/>
      <c r="G40" s="11"/>
      <c r="H40" s="11"/>
      <c r="I40" s="11"/>
      <c r="J40" s="11"/>
      <c r="K40" s="11"/>
      <c r="L40" s="11"/>
      <c r="M40" s="11"/>
      <c r="N40" s="11"/>
      <c r="O40" s="11"/>
      <c r="P40" s="11"/>
      <c r="Q40" s="11"/>
    </row>
    <row r="41" spans="2:17" ht="13.15">
      <c r="B41" s="8" t="str">
        <f>Projected_SEC_wastage_rates!B54</f>
        <v>Age group</v>
      </c>
      <c r="C41" s="8" t="str">
        <f>Projected_SEC_wastage_rates!C54</f>
        <v>2017/18</v>
      </c>
      <c r="D41" s="8" t="str">
        <f>Projected_SEC_wastage_rates!D54</f>
        <v>2018/19</v>
      </c>
      <c r="E41" s="8" t="str">
        <f>Projected_SEC_wastage_rates!E54</f>
        <v>2019/20</v>
      </c>
      <c r="F41" s="8" t="str">
        <f>Projected_SEC_wastage_rates!F54</f>
        <v>2020/21</v>
      </c>
      <c r="G41" s="8" t="str">
        <f>Projected_SEC_wastage_rates!G54</f>
        <v>2021/22</v>
      </c>
      <c r="H41" s="8" t="str">
        <f>Projected_SEC_wastage_rates!H54</f>
        <v>2022/23</v>
      </c>
      <c r="I41" s="8" t="str">
        <f>Projected_SEC_wastage_rates!I54</f>
        <v>2023/24</v>
      </c>
      <c r="J41" s="8" t="str">
        <f>Projected_SEC_wastage_rates!J54</f>
        <v>2024/25</v>
      </c>
      <c r="K41" s="8" t="str">
        <f>Projected_SEC_wastage_rates!K54</f>
        <v>2025/26</v>
      </c>
      <c r="L41" s="8" t="str">
        <f>Projected_SEC_wastage_rates!L54</f>
        <v>2026/27</v>
      </c>
      <c r="M41" s="8" t="str">
        <f>Projected_SEC_wastage_rates!M54</f>
        <v>2027/28</v>
      </c>
      <c r="N41" s="8" t="str">
        <f>Projected_SEC_wastage_rates!N54</f>
        <v>2028/29</v>
      </c>
      <c r="O41" s="8" t="str">
        <f>Projected_SEC_wastage_rates!O54</f>
        <v>2029/30</v>
      </c>
      <c r="P41" s="11"/>
      <c r="Q41" s="11"/>
    </row>
    <row r="42" spans="2:17" ht="13.15">
      <c r="B42" s="8" t="str">
        <f>Projected_SEC_wastage_rates!B55</f>
        <v>20-24</v>
      </c>
      <c r="C42" s="840">
        <f>Projected_SEC_wastage_rates!C55</f>
        <v>0.15946846379557147</v>
      </c>
      <c r="D42" s="840">
        <f>Projected_SEC_wastage_rates!D55</f>
        <v>0.16265336253256885</v>
      </c>
      <c r="E42" s="840">
        <f>Projected_SEC_wastage_rates!E55</f>
        <v>0.16212878751260712</v>
      </c>
      <c r="F42" s="840">
        <f>Projected_SEC_wastage_rates!F55</f>
        <v>0.16782040627453759</v>
      </c>
      <c r="G42" s="840">
        <f>Projected_SEC_wastage_rates!G55</f>
        <v>0.16909849864972534</v>
      </c>
      <c r="H42" s="840">
        <f>Projected_SEC_wastage_rates!H55</f>
        <v>0.17632690383446126</v>
      </c>
      <c r="I42" s="840">
        <f>Projected_SEC_wastage_rates!I55</f>
        <v>0.17632690383446126</v>
      </c>
      <c r="J42" s="840">
        <f>Projected_SEC_wastage_rates!J55</f>
        <v>0.17632690383446126</v>
      </c>
      <c r="K42" s="840">
        <f>Projected_SEC_wastage_rates!K55</f>
        <v>0.17632690383446126</v>
      </c>
      <c r="L42" s="840">
        <f>Projected_SEC_wastage_rates!L55</f>
        <v>0.17632690383446126</v>
      </c>
      <c r="M42" s="840">
        <f>Projected_SEC_wastage_rates!M55</f>
        <v>0.17632690383446126</v>
      </c>
      <c r="N42" s="840">
        <f>Projected_SEC_wastage_rates!N55</f>
        <v>0.17632690383446126</v>
      </c>
      <c r="O42" s="840">
        <f>Projected_SEC_wastage_rates!O55</f>
        <v>0.17632690383446126</v>
      </c>
      <c r="P42" s="11"/>
      <c r="Q42" s="11"/>
    </row>
    <row r="43" spans="2:17" ht="13.15">
      <c r="B43" s="8" t="str">
        <f>Projected_SEC_wastage_rates!B56</f>
        <v>25-29</v>
      </c>
      <c r="C43" s="840">
        <f>Projected_SEC_wastage_rates!C56</f>
        <v>0.12213130860647896</v>
      </c>
      <c r="D43" s="840">
        <f>Projected_SEC_wastage_rates!D56</f>
        <v>0.12457051094950305</v>
      </c>
      <c r="E43" s="840">
        <f>Projected_SEC_wastage_rates!E56</f>
        <v>0.12416875732295325</v>
      </c>
      <c r="F43" s="840">
        <f>Projected_SEC_wastage_rates!F56</f>
        <v>0.12852776869698182</v>
      </c>
      <c r="G43" s="840">
        <f>Projected_SEC_wastage_rates!G56</f>
        <v>0.12950661486246409</v>
      </c>
      <c r="H43" s="840">
        <f>Projected_SEC_wastage_rates!H56</f>
        <v>0.13504259710834166</v>
      </c>
      <c r="I43" s="840">
        <f>Projected_SEC_wastage_rates!I56</f>
        <v>0.13504259710834166</v>
      </c>
      <c r="J43" s="840">
        <f>Projected_SEC_wastage_rates!J56</f>
        <v>0.13504259710834166</v>
      </c>
      <c r="K43" s="840">
        <f>Projected_SEC_wastage_rates!K56</f>
        <v>0.13504259710834166</v>
      </c>
      <c r="L43" s="840">
        <f>Projected_SEC_wastage_rates!L56</f>
        <v>0.13504259710834166</v>
      </c>
      <c r="M43" s="840">
        <f>Projected_SEC_wastage_rates!M56</f>
        <v>0.13504259710834166</v>
      </c>
      <c r="N43" s="840">
        <f>Projected_SEC_wastage_rates!N56</f>
        <v>0.13504259710834166</v>
      </c>
      <c r="O43" s="840">
        <f>Projected_SEC_wastage_rates!O56</f>
        <v>0.13504259710834166</v>
      </c>
      <c r="P43" s="11"/>
      <c r="Q43" s="11"/>
    </row>
    <row r="44" spans="2:17" ht="13.15">
      <c r="B44" s="8" t="str">
        <f>Projected_SEC_wastage_rates!B57</f>
        <v>30-34</v>
      </c>
      <c r="C44" s="840">
        <f>Projected_SEC_wastage_rates!C57</f>
        <v>8.4413666084347055E-2</v>
      </c>
      <c r="D44" s="840">
        <f>Projected_SEC_wastage_rates!D57</f>
        <v>8.6099572953318979E-2</v>
      </c>
      <c r="E44" s="840">
        <f>Projected_SEC_wastage_rates!E57</f>
        <v>8.5821892341633871E-2</v>
      </c>
      <c r="F44" s="840">
        <f>Projected_SEC_wastage_rates!F57</f>
        <v>8.883471628320587E-2</v>
      </c>
      <c r="G44" s="840">
        <f>Projected_SEC_wastage_rates!G57</f>
        <v>8.9511266746013077E-2</v>
      </c>
      <c r="H44" s="840">
        <f>Projected_SEC_wastage_rates!H57</f>
        <v>9.3337579278683289E-2</v>
      </c>
      <c r="I44" s="840">
        <f>Projected_SEC_wastage_rates!I57</f>
        <v>9.3337579278683289E-2</v>
      </c>
      <c r="J44" s="840">
        <f>Projected_SEC_wastage_rates!J57</f>
        <v>9.3337579278683289E-2</v>
      </c>
      <c r="K44" s="840">
        <f>Projected_SEC_wastage_rates!K57</f>
        <v>9.3337579278683289E-2</v>
      </c>
      <c r="L44" s="840">
        <f>Projected_SEC_wastage_rates!L57</f>
        <v>9.3337579278683289E-2</v>
      </c>
      <c r="M44" s="840">
        <f>Projected_SEC_wastage_rates!M57</f>
        <v>9.3337579278683289E-2</v>
      </c>
      <c r="N44" s="840">
        <f>Projected_SEC_wastage_rates!N57</f>
        <v>9.3337579278683289E-2</v>
      </c>
      <c r="O44" s="840">
        <f>Projected_SEC_wastage_rates!O57</f>
        <v>9.3337579278683289E-2</v>
      </c>
      <c r="P44" s="11"/>
      <c r="Q44" s="11"/>
    </row>
    <row r="45" spans="2:17" ht="13.15">
      <c r="B45" s="8" t="str">
        <f>Projected_SEC_wastage_rates!B58</f>
        <v>35-39</v>
      </c>
      <c r="C45" s="840">
        <f>Projected_SEC_wastage_rates!C58</f>
        <v>7.9829715679246141E-2</v>
      </c>
      <c r="D45" s="840">
        <f>Projected_SEC_wastage_rates!D58</f>
        <v>8.1424072046581711E-2</v>
      </c>
      <c r="E45" s="840">
        <f>Projected_SEC_wastage_rates!E58</f>
        <v>8.1161470440601083E-2</v>
      </c>
      <c r="F45" s="840">
        <f>Projected_SEC_wastage_rates!F58</f>
        <v>8.4010687751065891E-2</v>
      </c>
      <c r="G45" s="840">
        <f>Projected_SEC_wastage_rates!G58</f>
        <v>8.4650499212809496E-2</v>
      </c>
      <c r="H45" s="840">
        <f>Projected_SEC_wastage_rates!H58</f>
        <v>8.8269029905195098E-2</v>
      </c>
      <c r="I45" s="840">
        <f>Projected_SEC_wastage_rates!I58</f>
        <v>8.8269029905195098E-2</v>
      </c>
      <c r="J45" s="840">
        <f>Projected_SEC_wastage_rates!J58</f>
        <v>8.8269029905195098E-2</v>
      </c>
      <c r="K45" s="840">
        <f>Projected_SEC_wastage_rates!K58</f>
        <v>8.8269029905195098E-2</v>
      </c>
      <c r="L45" s="840">
        <f>Projected_SEC_wastage_rates!L58</f>
        <v>8.8269029905195098E-2</v>
      </c>
      <c r="M45" s="840">
        <f>Projected_SEC_wastage_rates!M58</f>
        <v>8.8269029905195098E-2</v>
      </c>
      <c r="N45" s="840">
        <f>Projected_SEC_wastage_rates!N58</f>
        <v>8.8269029905195098E-2</v>
      </c>
      <c r="O45" s="840">
        <f>Projected_SEC_wastage_rates!O58</f>
        <v>8.8269029905195098E-2</v>
      </c>
      <c r="P45" s="11"/>
      <c r="Q45" s="11"/>
    </row>
    <row r="46" spans="2:17" ht="13.15">
      <c r="B46" s="8" t="str">
        <f>Projected_SEC_wastage_rates!B59</f>
        <v>40-44</v>
      </c>
      <c r="C46" s="840">
        <f>Projected_SEC_wastage_rates!C59</f>
        <v>7.8131179952917934E-2</v>
      </c>
      <c r="D46" s="840">
        <f>Projected_SEC_wastage_rates!D59</f>
        <v>7.9691613222477489E-2</v>
      </c>
      <c r="E46" s="840">
        <f>Projected_SEC_wastage_rates!E59</f>
        <v>7.9434598987136409E-2</v>
      </c>
      <c r="F46" s="840">
        <f>Projected_SEC_wastage_rates!F59</f>
        <v>8.222319354136666E-2</v>
      </c>
      <c r="G46" s="840">
        <f>Projected_SEC_wastage_rates!G59</f>
        <v>8.2849391743728851E-2</v>
      </c>
      <c r="H46" s="840">
        <f>Projected_SEC_wastage_rates!H59</f>
        <v>8.6390931009982755E-2</v>
      </c>
      <c r="I46" s="840">
        <f>Projected_SEC_wastage_rates!I59</f>
        <v>8.6390931009982755E-2</v>
      </c>
      <c r="J46" s="840">
        <f>Projected_SEC_wastage_rates!J59</f>
        <v>8.6390931009982755E-2</v>
      </c>
      <c r="K46" s="840">
        <f>Projected_SEC_wastage_rates!K59</f>
        <v>8.6390931009982755E-2</v>
      </c>
      <c r="L46" s="840">
        <f>Projected_SEC_wastage_rates!L59</f>
        <v>8.6390931009982755E-2</v>
      </c>
      <c r="M46" s="840">
        <f>Projected_SEC_wastage_rates!M59</f>
        <v>8.6390931009982755E-2</v>
      </c>
      <c r="N46" s="840">
        <f>Projected_SEC_wastage_rates!N59</f>
        <v>8.6390931009982755E-2</v>
      </c>
      <c r="O46" s="840">
        <f>Projected_SEC_wastage_rates!O59</f>
        <v>8.6390931009982755E-2</v>
      </c>
      <c r="P46" s="11"/>
      <c r="Q46" s="11"/>
    </row>
    <row r="47" spans="2:17" ht="13.15">
      <c r="B47" s="8" t="str">
        <f>Projected_SEC_wastage_rates!B60</f>
        <v>45-49</v>
      </c>
      <c r="C47" s="840">
        <f>Projected_SEC_wastage_rates!C60</f>
        <v>8.5432537592988772E-2</v>
      </c>
      <c r="D47" s="840">
        <f>Projected_SEC_wastage_rates!D60</f>
        <v>8.7138793329089664E-2</v>
      </c>
      <c r="E47" s="840">
        <f>Projected_SEC_wastage_rates!E60</f>
        <v>8.6857761117161703E-2</v>
      </c>
      <c r="F47" s="840">
        <f>Projected_SEC_wastage_rates!F60</f>
        <v>8.9906949792277591E-2</v>
      </c>
      <c r="G47" s="840">
        <f>Projected_SEC_wastage_rates!G60</f>
        <v>9.0591666207621727E-2</v>
      </c>
      <c r="H47" s="840">
        <f>Projected_SEC_wastage_rates!H60</f>
        <v>9.446416226724362E-2</v>
      </c>
      <c r="I47" s="840">
        <f>Projected_SEC_wastage_rates!I60</f>
        <v>9.446416226724362E-2</v>
      </c>
      <c r="J47" s="840">
        <f>Projected_SEC_wastage_rates!J60</f>
        <v>9.446416226724362E-2</v>
      </c>
      <c r="K47" s="840">
        <f>Projected_SEC_wastage_rates!K60</f>
        <v>9.446416226724362E-2</v>
      </c>
      <c r="L47" s="840">
        <f>Projected_SEC_wastage_rates!L60</f>
        <v>9.446416226724362E-2</v>
      </c>
      <c r="M47" s="840">
        <f>Projected_SEC_wastage_rates!M60</f>
        <v>9.446416226724362E-2</v>
      </c>
      <c r="N47" s="840">
        <f>Projected_SEC_wastage_rates!N60</f>
        <v>9.446416226724362E-2</v>
      </c>
      <c r="O47" s="840">
        <f>Projected_SEC_wastage_rates!O60</f>
        <v>9.446416226724362E-2</v>
      </c>
      <c r="P47" s="11"/>
      <c r="Q47" s="11"/>
    </row>
    <row r="48" spans="2:17" ht="13.15">
      <c r="B48" s="8" t="str">
        <f>Projected_SEC_wastage_rates!B61</f>
        <v>50-54</v>
      </c>
      <c r="C48" s="840">
        <f>Projected_SEC_wastage_rates!C61</f>
        <v>9.0489549576372619E-2</v>
      </c>
      <c r="D48" s="840">
        <f>Projected_SEC_wastage_rates!D61</f>
        <v>9.2296803783867246E-2</v>
      </c>
      <c r="E48" s="840">
        <f>Projected_SEC_wastage_rates!E61</f>
        <v>9.1999136419765676E-2</v>
      </c>
      <c r="F48" s="840">
        <f>Projected_SEC_wastage_rates!F61</f>
        <v>9.5228815855241761E-2</v>
      </c>
      <c r="G48" s="840">
        <f>Projected_SEC_wastage_rates!G61</f>
        <v>9.5954062719700167E-2</v>
      </c>
      <c r="H48" s="840">
        <f>Projected_SEC_wastage_rates!H61</f>
        <v>0.10005578361017528</v>
      </c>
      <c r="I48" s="840">
        <f>Projected_SEC_wastage_rates!I61</f>
        <v>0.10005578361017528</v>
      </c>
      <c r="J48" s="840">
        <f>Projected_SEC_wastage_rates!J61</f>
        <v>0.10005578361017528</v>
      </c>
      <c r="K48" s="840">
        <f>Projected_SEC_wastage_rates!K61</f>
        <v>0.10005578361017528</v>
      </c>
      <c r="L48" s="840">
        <f>Projected_SEC_wastage_rates!L61</f>
        <v>0.10005578361017528</v>
      </c>
      <c r="M48" s="840">
        <f>Projected_SEC_wastage_rates!M61</f>
        <v>0.10005578361017528</v>
      </c>
      <c r="N48" s="840">
        <f>Projected_SEC_wastage_rates!N61</f>
        <v>0.10005578361017528</v>
      </c>
      <c r="O48" s="840">
        <f>Projected_SEC_wastage_rates!O61</f>
        <v>0.10005578361017528</v>
      </c>
      <c r="P48" s="11"/>
      <c r="Q48" s="11"/>
    </row>
    <row r="49" spans="2:17" ht="13.15">
      <c r="B49" s="8" t="str">
        <f>Projected_SEC_wastage_rates!B62</f>
        <v>55-59</v>
      </c>
      <c r="C49" s="840">
        <f>Projected_SEC_wastage_rates!C62</f>
        <v>5.5290443305137049E-2</v>
      </c>
      <c r="D49" s="840">
        <f>Projected_SEC_wastage_rates!D62</f>
        <v>5.6394702158952169E-2</v>
      </c>
      <c r="E49" s="840">
        <f>Projected_SEC_wastage_rates!E62</f>
        <v>5.6212823029310167E-2</v>
      </c>
      <c r="F49" s="840">
        <f>Projected_SEC_wastage_rates!F62</f>
        <v>5.8186204580626719E-2</v>
      </c>
      <c r="G49" s="840">
        <f>Projected_SEC_wastage_rates!G62</f>
        <v>5.862934106245573E-2</v>
      </c>
      <c r="H49" s="840">
        <f>Projected_SEC_wastage_rates!H62</f>
        <v>6.1135552745572842E-2</v>
      </c>
      <c r="I49" s="840">
        <f>Projected_SEC_wastage_rates!I62</f>
        <v>6.1135552745572842E-2</v>
      </c>
      <c r="J49" s="840">
        <f>Projected_SEC_wastage_rates!J62</f>
        <v>6.1135552745572842E-2</v>
      </c>
      <c r="K49" s="840">
        <f>Projected_SEC_wastage_rates!K62</f>
        <v>6.1135552745572842E-2</v>
      </c>
      <c r="L49" s="840">
        <f>Projected_SEC_wastage_rates!L62</f>
        <v>6.1135552745572842E-2</v>
      </c>
      <c r="M49" s="840">
        <f>Projected_SEC_wastage_rates!M62</f>
        <v>6.1135552745572842E-2</v>
      </c>
      <c r="N49" s="840">
        <f>Projected_SEC_wastage_rates!N62</f>
        <v>6.1135552745572842E-2</v>
      </c>
      <c r="O49" s="840">
        <f>Projected_SEC_wastage_rates!O62</f>
        <v>6.1135552745572842E-2</v>
      </c>
      <c r="P49" s="11"/>
      <c r="Q49" s="11"/>
    </row>
    <row r="50" spans="2:17" ht="13.15">
      <c r="B50" s="8" t="str">
        <f>Projected_SEC_wastage_rates!B63</f>
        <v>60-64</v>
      </c>
      <c r="C50" s="840">
        <f>Projected_SEC_wastage_rates!C63</f>
        <v>2.7892620725518031E-2</v>
      </c>
      <c r="D50" s="840">
        <f>Projected_SEC_wastage_rates!D63</f>
        <v>2.844969119829897E-2</v>
      </c>
      <c r="E50" s="840">
        <f>Projected_SEC_wastage_rates!E63</f>
        <v>2.8357937808784723E-2</v>
      </c>
      <c r="F50" s="840">
        <f>Projected_SEC_wastage_rates!F63</f>
        <v>2.9353458551019264E-2</v>
      </c>
      <c r="G50" s="840">
        <f>Projected_SEC_wastage_rates!G63</f>
        <v>2.9577009622025936E-2</v>
      </c>
      <c r="H50" s="840">
        <f>Projected_SEC_wastage_rates!H63</f>
        <v>3.0841329597708841E-2</v>
      </c>
      <c r="I50" s="840">
        <f>Projected_SEC_wastage_rates!I63</f>
        <v>3.0841329597708841E-2</v>
      </c>
      <c r="J50" s="840">
        <f>Projected_SEC_wastage_rates!J63</f>
        <v>3.0841329597708841E-2</v>
      </c>
      <c r="K50" s="840">
        <f>Projected_SEC_wastage_rates!K63</f>
        <v>3.0841329597708841E-2</v>
      </c>
      <c r="L50" s="840">
        <f>Projected_SEC_wastage_rates!L63</f>
        <v>3.0841329597708841E-2</v>
      </c>
      <c r="M50" s="840">
        <f>Projected_SEC_wastage_rates!M63</f>
        <v>3.0841329597708841E-2</v>
      </c>
      <c r="N50" s="840">
        <f>Projected_SEC_wastage_rates!N63</f>
        <v>3.0841329597708841E-2</v>
      </c>
      <c r="O50" s="840">
        <f>Projected_SEC_wastage_rates!O63</f>
        <v>3.0841329597708841E-2</v>
      </c>
      <c r="P50" s="11"/>
      <c r="Q50" s="11"/>
    </row>
    <row r="51" spans="2:17" ht="13.15">
      <c r="B51" s="8" t="str">
        <f>Projected_SEC_wastage_rates!B64</f>
        <v>65 plus</v>
      </c>
      <c r="C51" s="840">
        <f>Projected_SEC_wastage_rates!C64</f>
        <v>2.8300488925604862E-2</v>
      </c>
      <c r="D51" s="840">
        <f>Projected_SEC_wastage_rates!D64</f>
        <v>2.8865705328210419E-2</v>
      </c>
      <c r="E51" s="840">
        <f>Projected_SEC_wastage_rates!E64</f>
        <v>2.8772610247278885E-2</v>
      </c>
      <c r="F51" s="840">
        <f>Projected_SEC_wastage_rates!F64</f>
        <v>2.9782688289714077E-2</v>
      </c>
      <c r="G51" s="840">
        <f>Projected_SEC_wastage_rates!G64</f>
        <v>3.0009508303207588E-2</v>
      </c>
      <c r="H51" s="840">
        <f>Projected_SEC_wastage_rates!H64</f>
        <v>3.1292316176384609E-2</v>
      </c>
      <c r="I51" s="840">
        <f>Projected_SEC_wastage_rates!I64</f>
        <v>3.1292316176384609E-2</v>
      </c>
      <c r="J51" s="840">
        <f>Projected_SEC_wastage_rates!J64</f>
        <v>3.1292316176384609E-2</v>
      </c>
      <c r="K51" s="840">
        <f>Projected_SEC_wastage_rates!K64</f>
        <v>3.1292316176384609E-2</v>
      </c>
      <c r="L51" s="840">
        <f>Projected_SEC_wastage_rates!L64</f>
        <v>3.1292316176384609E-2</v>
      </c>
      <c r="M51" s="840">
        <f>Projected_SEC_wastage_rates!M64</f>
        <v>3.1292316176384609E-2</v>
      </c>
      <c r="N51" s="840">
        <f>Projected_SEC_wastage_rates!N64</f>
        <v>3.1292316176384609E-2</v>
      </c>
      <c r="O51" s="840">
        <f>Projected_SEC_wastage_rates!O64</f>
        <v>3.1292316176384609E-2</v>
      </c>
      <c r="P51" s="11"/>
      <c r="Q51" s="11"/>
    </row>
    <row r="52" spans="2:17" ht="13.15">
      <c r="B52" s="8" t="str">
        <f>Projected_SEC_wastage_rates!B65</f>
        <v>Total</v>
      </c>
      <c r="C52" s="840">
        <f>Projected_SEC_wastage_rates!C65</f>
        <v>8.7776240341735839E-2</v>
      </c>
      <c r="D52" s="840">
        <f>Projected_SEC_wastage_rates!D65</f>
        <v>8.9529304429448814E-2</v>
      </c>
      <c r="E52" s="840">
        <f>Projected_SEC_wastage_rates!E65</f>
        <v>8.9240562555767386E-2</v>
      </c>
      <c r="F52" s="840">
        <f>Projected_SEC_wastage_rates!F65</f>
        <v>9.2373400763961236E-2</v>
      </c>
      <c r="G52" s="840">
        <f>Projected_SEC_wastage_rates!G65</f>
        <v>9.307690126075685E-2</v>
      </c>
      <c r="H52" s="840">
        <f>Projected_SEC_wastage_rates!H65</f>
        <v>9.7055632952787171E-2</v>
      </c>
      <c r="I52" s="840">
        <f>Projected_SEC_wastage_rates!I65</f>
        <v>9.7055632952787171E-2</v>
      </c>
      <c r="J52" s="840">
        <f>Projected_SEC_wastage_rates!J65</f>
        <v>9.7055632952787171E-2</v>
      </c>
      <c r="K52" s="840">
        <f>Projected_SEC_wastage_rates!K65</f>
        <v>9.7055632952787171E-2</v>
      </c>
      <c r="L52" s="840">
        <f>Projected_SEC_wastage_rates!L65</f>
        <v>9.7055632952787171E-2</v>
      </c>
      <c r="M52" s="840">
        <f>Projected_SEC_wastage_rates!M65</f>
        <v>9.7055632952787171E-2</v>
      </c>
      <c r="N52" s="840">
        <f>Projected_SEC_wastage_rates!N65</f>
        <v>9.7055632952787171E-2</v>
      </c>
      <c r="O52" s="840">
        <f>Projected_SEC_wastage_rates!O65</f>
        <v>9.7055632952787171E-2</v>
      </c>
      <c r="P52" s="11"/>
      <c r="Q52" s="11"/>
    </row>
    <row r="53" spans="2:17">
      <c r="B53" s="11"/>
      <c r="C53" s="842"/>
      <c r="D53" s="842"/>
      <c r="E53" s="842"/>
      <c r="F53" s="842"/>
      <c r="G53" s="842"/>
      <c r="H53" s="842"/>
      <c r="I53" s="842"/>
      <c r="J53" s="842"/>
      <c r="K53" s="842"/>
      <c r="L53" s="842"/>
      <c r="M53" s="842"/>
      <c r="N53" s="842"/>
      <c r="O53" s="842"/>
      <c r="P53" s="11"/>
      <c r="Q53" s="11"/>
    </row>
    <row r="54" spans="2:17" ht="13.15">
      <c r="B54" s="5" t="str">
        <f>Projected_SEC_wastage_rates!B67</f>
        <v>Female projected wastage rates</v>
      </c>
      <c r="C54" s="842"/>
      <c r="D54" s="842"/>
      <c r="E54" s="842"/>
      <c r="F54" s="842"/>
      <c r="G54" s="842"/>
      <c r="H54" s="842"/>
      <c r="I54" s="842"/>
      <c r="J54" s="842"/>
      <c r="K54" s="842"/>
      <c r="L54" s="842"/>
      <c r="M54" s="842"/>
      <c r="N54" s="842"/>
      <c r="O54" s="842"/>
      <c r="P54" s="11"/>
      <c r="Q54" s="11"/>
    </row>
    <row r="55" spans="2:17">
      <c r="B55" s="11"/>
      <c r="C55" s="842"/>
      <c r="D55" s="842"/>
      <c r="E55" s="842"/>
      <c r="F55" s="842"/>
      <c r="G55" s="842"/>
      <c r="H55" s="842"/>
      <c r="I55" s="842"/>
      <c r="J55" s="842"/>
      <c r="K55" s="842"/>
      <c r="L55" s="842"/>
      <c r="M55" s="842"/>
      <c r="N55" s="842"/>
      <c r="O55" s="842"/>
      <c r="P55" s="11"/>
      <c r="Q55" s="11"/>
    </row>
    <row r="56" spans="2:17" ht="13.15">
      <c r="B56" s="8" t="str">
        <f>Projected_SEC_wastage_rates!B69</f>
        <v>Age group</v>
      </c>
      <c r="C56" s="843" t="str">
        <f>Projected_SEC_wastage_rates!C69</f>
        <v>2017/18</v>
      </c>
      <c r="D56" s="843" t="str">
        <f>Projected_SEC_wastage_rates!D69</f>
        <v>2018/19</v>
      </c>
      <c r="E56" s="843" t="str">
        <f>Projected_SEC_wastage_rates!E69</f>
        <v>2019/20</v>
      </c>
      <c r="F56" s="843" t="str">
        <f>Projected_SEC_wastage_rates!F69</f>
        <v>2020/21</v>
      </c>
      <c r="G56" s="843" t="str">
        <f>Projected_SEC_wastage_rates!G69</f>
        <v>2021/22</v>
      </c>
      <c r="H56" s="843" t="str">
        <f>Projected_SEC_wastage_rates!H69</f>
        <v>2022/23</v>
      </c>
      <c r="I56" s="843" t="str">
        <f>Projected_SEC_wastage_rates!I69</f>
        <v>2023/24</v>
      </c>
      <c r="J56" s="843" t="str">
        <f>Projected_SEC_wastage_rates!J69</f>
        <v>2024/25</v>
      </c>
      <c r="K56" s="843" t="str">
        <f>Projected_SEC_wastage_rates!K69</f>
        <v>2025/26</v>
      </c>
      <c r="L56" s="843" t="str">
        <f>Projected_SEC_wastage_rates!L69</f>
        <v>2026/27</v>
      </c>
      <c r="M56" s="843" t="str">
        <f>Projected_SEC_wastage_rates!M69</f>
        <v>2027/28</v>
      </c>
      <c r="N56" s="843" t="str">
        <f>Projected_SEC_wastage_rates!N69</f>
        <v>2028/29</v>
      </c>
      <c r="O56" s="843" t="str">
        <f>Projected_SEC_wastage_rates!O69</f>
        <v>2029/30</v>
      </c>
      <c r="P56" s="11"/>
      <c r="Q56" s="11"/>
    </row>
    <row r="57" spans="2:17" ht="13.15">
      <c r="B57" s="8" t="str">
        <f>Projected_SEC_wastage_rates!B70</f>
        <v>20-24</v>
      </c>
      <c r="C57" s="840">
        <f>Projected_SEC_wastage_rates!C70</f>
        <v>0.13133381112799505</v>
      </c>
      <c r="D57" s="840">
        <f>Projected_SEC_wastage_rates!D70</f>
        <v>0.13315727996847268</v>
      </c>
      <c r="E57" s="840">
        <f>Projected_SEC_wastage_rates!E70</f>
        <v>0.13417647801699939</v>
      </c>
      <c r="F57" s="840">
        <f>Projected_SEC_wastage_rates!F70</f>
        <v>0.13535797142862604</v>
      </c>
      <c r="G57" s="840">
        <f>Projected_SEC_wastage_rates!G70</f>
        <v>0.13599234499382132</v>
      </c>
      <c r="H57" s="840">
        <f>Projected_SEC_wastage_rates!H70</f>
        <v>0.13650424478945489</v>
      </c>
      <c r="I57" s="840">
        <f>Projected_SEC_wastage_rates!I70</f>
        <v>0.13650424478945489</v>
      </c>
      <c r="J57" s="840">
        <f>Projected_SEC_wastage_rates!J70</f>
        <v>0.13650424478945489</v>
      </c>
      <c r="K57" s="840">
        <f>Projected_SEC_wastage_rates!K70</f>
        <v>0.13650424478945489</v>
      </c>
      <c r="L57" s="840">
        <f>Projected_SEC_wastage_rates!L70</f>
        <v>0.13650424478945489</v>
      </c>
      <c r="M57" s="840">
        <f>Projected_SEC_wastage_rates!M70</f>
        <v>0.13650424478945489</v>
      </c>
      <c r="N57" s="840">
        <f>Projected_SEC_wastage_rates!N70</f>
        <v>0.13650424478945489</v>
      </c>
      <c r="O57" s="840">
        <f>Projected_SEC_wastage_rates!O70</f>
        <v>0.13650424478945489</v>
      </c>
      <c r="P57" s="11"/>
      <c r="Q57" s="11"/>
    </row>
    <row r="58" spans="2:17" ht="13.15">
      <c r="B58" s="8" t="str">
        <f>Projected_SEC_wastage_rates!B71</f>
        <v>25-29</v>
      </c>
      <c r="C58" s="840">
        <f>Projected_SEC_wastage_rates!C71</f>
        <v>0.11165828336302336</v>
      </c>
      <c r="D58" s="840">
        <f>Projected_SEC_wastage_rates!D71</f>
        <v>0.11320857265064074</v>
      </c>
      <c r="E58" s="840">
        <f>Projected_SEC_wastage_rates!E71</f>
        <v>0.11407508146149467</v>
      </c>
      <c r="F58" s="840">
        <f>Projected_SEC_wastage_rates!F71</f>
        <v>0.1150795716610396</v>
      </c>
      <c r="G58" s="840">
        <f>Projected_SEC_wastage_rates!G71</f>
        <v>0.11561890774435445</v>
      </c>
      <c r="H58" s="840">
        <f>Projected_SEC_wastage_rates!H71</f>
        <v>0.1160541182354185</v>
      </c>
      <c r="I58" s="840">
        <f>Projected_SEC_wastage_rates!I71</f>
        <v>0.1160541182354185</v>
      </c>
      <c r="J58" s="840">
        <f>Projected_SEC_wastage_rates!J71</f>
        <v>0.1160541182354185</v>
      </c>
      <c r="K58" s="840">
        <f>Projected_SEC_wastage_rates!K71</f>
        <v>0.1160541182354185</v>
      </c>
      <c r="L58" s="840">
        <f>Projected_SEC_wastage_rates!L71</f>
        <v>0.1160541182354185</v>
      </c>
      <c r="M58" s="840">
        <f>Projected_SEC_wastage_rates!M71</f>
        <v>0.1160541182354185</v>
      </c>
      <c r="N58" s="840">
        <f>Projected_SEC_wastage_rates!N71</f>
        <v>0.1160541182354185</v>
      </c>
      <c r="O58" s="840">
        <f>Projected_SEC_wastage_rates!O71</f>
        <v>0.1160541182354185</v>
      </c>
      <c r="P58" s="11"/>
      <c r="Q58" s="11"/>
    </row>
    <row r="59" spans="2:17" ht="13.15">
      <c r="B59" s="8" t="str">
        <f>Projected_SEC_wastage_rates!B72</f>
        <v>30-34</v>
      </c>
      <c r="C59" s="840">
        <f>Projected_SEC_wastage_rates!C72</f>
        <v>8.9143048372820527E-2</v>
      </c>
      <c r="D59" s="840">
        <f>Projected_SEC_wastage_rates!D72</f>
        <v>9.0380730959329886E-2</v>
      </c>
      <c r="E59" s="840">
        <f>Projected_SEC_wastage_rates!E72</f>
        <v>9.1072513373629538E-2</v>
      </c>
      <c r="F59" s="840">
        <f>Projected_SEC_wastage_rates!F72</f>
        <v>9.1874454042526754E-2</v>
      </c>
      <c r="G59" s="840">
        <f>Projected_SEC_wastage_rates!G72</f>
        <v>9.2305036182212988E-2</v>
      </c>
      <c r="H59" s="840">
        <f>Projected_SEC_wastage_rates!H72</f>
        <v>9.2652489041855732E-2</v>
      </c>
      <c r="I59" s="840">
        <f>Projected_SEC_wastage_rates!I72</f>
        <v>9.2652489041855732E-2</v>
      </c>
      <c r="J59" s="840">
        <f>Projected_SEC_wastage_rates!J72</f>
        <v>9.2652489041855732E-2</v>
      </c>
      <c r="K59" s="840">
        <f>Projected_SEC_wastage_rates!K72</f>
        <v>9.2652489041855732E-2</v>
      </c>
      <c r="L59" s="840">
        <f>Projected_SEC_wastage_rates!L72</f>
        <v>9.2652489041855732E-2</v>
      </c>
      <c r="M59" s="840">
        <f>Projected_SEC_wastage_rates!M72</f>
        <v>9.2652489041855732E-2</v>
      </c>
      <c r="N59" s="840">
        <f>Projected_SEC_wastage_rates!N72</f>
        <v>9.2652489041855732E-2</v>
      </c>
      <c r="O59" s="840">
        <f>Projected_SEC_wastage_rates!O72</f>
        <v>9.2652489041855732E-2</v>
      </c>
      <c r="P59" s="11"/>
      <c r="Q59" s="11"/>
    </row>
    <row r="60" spans="2:17" ht="13.15">
      <c r="B60" s="8" t="str">
        <f>Projected_SEC_wastage_rates!B73</f>
        <v>35-39</v>
      </c>
      <c r="C60" s="840">
        <f>Projected_SEC_wastage_rates!C73</f>
        <v>8.6105230518481402E-2</v>
      </c>
      <c r="D60" s="840">
        <f>Projected_SEC_wastage_rates!D73</f>
        <v>8.7300735343203012E-2</v>
      </c>
      <c r="E60" s="840">
        <f>Projected_SEC_wastage_rates!E73</f>
        <v>8.796894318822511E-2</v>
      </c>
      <c r="F60" s="840">
        <f>Projected_SEC_wastage_rates!F73</f>
        <v>8.874355531354472E-2</v>
      </c>
      <c r="G60" s="840">
        <f>Projected_SEC_wastage_rates!G73</f>
        <v>8.9159464069993852E-2</v>
      </c>
      <c r="H60" s="840">
        <f>Projected_SEC_wastage_rates!H73</f>
        <v>8.9495076426985745E-2</v>
      </c>
      <c r="I60" s="840">
        <f>Projected_SEC_wastage_rates!I73</f>
        <v>8.9495076426985745E-2</v>
      </c>
      <c r="J60" s="840">
        <f>Projected_SEC_wastage_rates!J73</f>
        <v>8.9495076426985745E-2</v>
      </c>
      <c r="K60" s="840">
        <f>Projected_SEC_wastage_rates!K73</f>
        <v>8.9495076426985745E-2</v>
      </c>
      <c r="L60" s="840">
        <f>Projected_SEC_wastage_rates!L73</f>
        <v>8.9495076426985745E-2</v>
      </c>
      <c r="M60" s="840">
        <f>Projected_SEC_wastage_rates!M73</f>
        <v>8.9495076426985745E-2</v>
      </c>
      <c r="N60" s="840">
        <f>Projected_SEC_wastage_rates!N73</f>
        <v>8.9495076426985745E-2</v>
      </c>
      <c r="O60" s="840">
        <f>Projected_SEC_wastage_rates!O73</f>
        <v>8.9495076426985745E-2</v>
      </c>
      <c r="P60" s="11"/>
      <c r="Q60" s="11"/>
    </row>
    <row r="61" spans="2:17" ht="13.15">
      <c r="B61" s="8" t="str">
        <f>Projected_SEC_wastage_rates!B74</f>
        <v>40-44</v>
      </c>
      <c r="C61" s="840">
        <f>Projected_SEC_wastage_rates!C74</f>
        <v>8.2511721515881375E-2</v>
      </c>
      <c r="D61" s="840">
        <f>Projected_SEC_wastage_rates!D74</f>
        <v>8.3657333235103812E-2</v>
      </c>
      <c r="E61" s="840">
        <f>Projected_SEC_wastage_rates!E74</f>
        <v>8.4297654145821965E-2</v>
      </c>
      <c r="F61" s="840">
        <f>Projected_SEC_wastage_rates!F74</f>
        <v>8.5039938668868206E-2</v>
      </c>
      <c r="G61" s="840">
        <f>Projected_SEC_wastage_rates!G74</f>
        <v>8.5438489921579638E-2</v>
      </c>
      <c r="H61" s="840">
        <f>Projected_SEC_wastage_rates!H74</f>
        <v>8.5760095858532087E-2</v>
      </c>
      <c r="I61" s="840">
        <f>Projected_SEC_wastage_rates!I74</f>
        <v>8.5760095858532087E-2</v>
      </c>
      <c r="J61" s="840">
        <f>Projected_SEC_wastage_rates!J74</f>
        <v>8.5760095858532087E-2</v>
      </c>
      <c r="K61" s="840">
        <f>Projected_SEC_wastage_rates!K74</f>
        <v>8.5760095858532087E-2</v>
      </c>
      <c r="L61" s="840">
        <f>Projected_SEC_wastage_rates!L74</f>
        <v>8.5760095858532087E-2</v>
      </c>
      <c r="M61" s="840">
        <f>Projected_SEC_wastage_rates!M74</f>
        <v>8.5760095858532087E-2</v>
      </c>
      <c r="N61" s="840">
        <f>Projected_SEC_wastage_rates!N74</f>
        <v>8.5760095858532087E-2</v>
      </c>
      <c r="O61" s="840">
        <f>Projected_SEC_wastage_rates!O74</f>
        <v>8.5760095858532087E-2</v>
      </c>
      <c r="P61" s="11"/>
      <c r="Q61" s="11"/>
    </row>
    <row r="62" spans="2:17" ht="13.15">
      <c r="B62" s="8" t="str">
        <f>Projected_SEC_wastage_rates!B75</f>
        <v>45-49</v>
      </c>
      <c r="C62" s="840">
        <f>Projected_SEC_wastage_rates!C75</f>
        <v>8.8339070303072004E-2</v>
      </c>
      <c r="D62" s="840">
        <f>Projected_SEC_wastage_rates!D75</f>
        <v>8.956559027314602E-2</v>
      </c>
      <c r="E62" s="840">
        <f>Projected_SEC_wastage_rates!E75</f>
        <v>9.0251133525780389E-2</v>
      </c>
      <c r="F62" s="840">
        <f>Projected_SEC_wastage_rates!F75</f>
        <v>9.1045841519524551E-2</v>
      </c>
      <c r="G62" s="840">
        <f>Projected_SEC_wastage_rates!G75</f>
        <v>9.1472540253787121E-2</v>
      </c>
      <c r="H62" s="840">
        <f>Projected_SEC_wastage_rates!H75</f>
        <v>9.1816859448107413E-2</v>
      </c>
      <c r="I62" s="840">
        <f>Projected_SEC_wastage_rates!I75</f>
        <v>9.1816859448107413E-2</v>
      </c>
      <c r="J62" s="840">
        <f>Projected_SEC_wastage_rates!J75</f>
        <v>9.1816859448107413E-2</v>
      </c>
      <c r="K62" s="840">
        <f>Projected_SEC_wastage_rates!K75</f>
        <v>9.1816859448107413E-2</v>
      </c>
      <c r="L62" s="840">
        <f>Projected_SEC_wastage_rates!L75</f>
        <v>9.1816859448107413E-2</v>
      </c>
      <c r="M62" s="840">
        <f>Projected_SEC_wastage_rates!M75</f>
        <v>9.1816859448107413E-2</v>
      </c>
      <c r="N62" s="840">
        <f>Projected_SEC_wastage_rates!N75</f>
        <v>9.1816859448107413E-2</v>
      </c>
      <c r="O62" s="840">
        <f>Projected_SEC_wastage_rates!O75</f>
        <v>9.1816859448107413E-2</v>
      </c>
      <c r="P62" s="11"/>
      <c r="Q62" s="11"/>
    </row>
    <row r="63" spans="2:17" ht="13.15">
      <c r="B63" s="8" t="str">
        <f>Projected_SEC_wastage_rates!B76</f>
        <v>50-54</v>
      </c>
      <c r="C63" s="840">
        <f>Projected_SEC_wastage_rates!C76</f>
        <v>9.1851152756471155E-2</v>
      </c>
      <c r="D63" s="840">
        <f>Projected_SEC_wastage_rates!D76</f>
        <v>9.3126435287107123E-2</v>
      </c>
      <c r="E63" s="840">
        <f>Projected_SEC_wastage_rates!E76</f>
        <v>9.3839233574465802E-2</v>
      </c>
      <c r="F63" s="840">
        <f>Projected_SEC_wastage_rates!F76</f>
        <v>9.4665536648289819E-2</v>
      </c>
      <c r="G63" s="840">
        <f>Projected_SEC_wastage_rates!G76</f>
        <v>9.5109199576677933E-2</v>
      </c>
      <c r="H63" s="840">
        <f>Projected_SEC_wastage_rates!H76</f>
        <v>9.5467207814776828E-2</v>
      </c>
      <c r="I63" s="840">
        <f>Projected_SEC_wastage_rates!I76</f>
        <v>9.5467207814776828E-2</v>
      </c>
      <c r="J63" s="840">
        <f>Projected_SEC_wastage_rates!J76</f>
        <v>9.5467207814776828E-2</v>
      </c>
      <c r="K63" s="840">
        <f>Projected_SEC_wastage_rates!K76</f>
        <v>9.5467207814776828E-2</v>
      </c>
      <c r="L63" s="840">
        <f>Projected_SEC_wastage_rates!L76</f>
        <v>9.5467207814776828E-2</v>
      </c>
      <c r="M63" s="840">
        <f>Projected_SEC_wastage_rates!M76</f>
        <v>9.5467207814776828E-2</v>
      </c>
      <c r="N63" s="840">
        <f>Projected_SEC_wastage_rates!N76</f>
        <v>9.5467207814776828E-2</v>
      </c>
      <c r="O63" s="840">
        <f>Projected_SEC_wastage_rates!O76</f>
        <v>9.5467207814776828E-2</v>
      </c>
      <c r="P63" s="11"/>
      <c r="Q63" s="11"/>
    </row>
    <row r="64" spans="2:17" ht="13.15">
      <c r="B64" s="8" t="str">
        <f>Projected_SEC_wastage_rates!B77</f>
        <v>55-59</v>
      </c>
      <c r="C64" s="840">
        <f>Projected_SEC_wastage_rates!C77</f>
        <v>5.3622825727239261E-2</v>
      </c>
      <c r="D64" s="840">
        <f>Projected_SEC_wastage_rates!D77</f>
        <v>5.4367337372886168E-2</v>
      </c>
      <c r="E64" s="840">
        <f>Projected_SEC_wastage_rates!E77</f>
        <v>5.4783469965615283E-2</v>
      </c>
      <c r="F64" s="840">
        <f>Projected_SEC_wastage_rates!F77</f>
        <v>5.526586680436836E-2</v>
      </c>
      <c r="G64" s="840">
        <f>Projected_SEC_wastage_rates!G77</f>
        <v>5.5524877814863448E-2</v>
      </c>
      <c r="H64" s="840">
        <f>Projected_SEC_wastage_rates!H77</f>
        <v>5.5733883502700511E-2</v>
      </c>
      <c r="I64" s="840">
        <f>Projected_SEC_wastage_rates!I77</f>
        <v>5.5733883502700511E-2</v>
      </c>
      <c r="J64" s="840">
        <f>Projected_SEC_wastage_rates!J77</f>
        <v>5.5733883502700511E-2</v>
      </c>
      <c r="K64" s="840">
        <f>Projected_SEC_wastage_rates!K77</f>
        <v>5.5733883502700511E-2</v>
      </c>
      <c r="L64" s="840">
        <f>Projected_SEC_wastage_rates!L77</f>
        <v>5.5733883502700511E-2</v>
      </c>
      <c r="M64" s="840">
        <f>Projected_SEC_wastage_rates!M77</f>
        <v>5.5733883502700511E-2</v>
      </c>
      <c r="N64" s="840">
        <f>Projected_SEC_wastage_rates!N77</f>
        <v>5.5733883502700511E-2</v>
      </c>
      <c r="O64" s="840">
        <f>Projected_SEC_wastage_rates!O77</f>
        <v>5.5733883502700511E-2</v>
      </c>
      <c r="P64" s="11"/>
      <c r="Q64" s="11"/>
    </row>
    <row r="65" spans="2:17" ht="13.15">
      <c r="B65" s="8" t="str">
        <f>Projected_SEC_wastage_rates!B78</f>
        <v>60-64</v>
      </c>
      <c r="C65" s="840">
        <f>Projected_SEC_wastage_rates!C78</f>
        <v>2.6552076708676601E-2</v>
      </c>
      <c r="D65" s="840">
        <f>Projected_SEC_wastage_rates!D78</f>
        <v>2.6920731848677507E-2</v>
      </c>
      <c r="E65" s="840">
        <f>Projected_SEC_wastage_rates!E78</f>
        <v>2.7126785602340685E-2</v>
      </c>
      <c r="F65" s="840">
        <f>Projected_SEC_wastage_rates!F78</f>
        <v>2.7365651005140379E-2</v>
      </c>
      <c r="G65" s="840">
        <f>Projected_SEC_wastage_rates!G78</f>
        <v>2.7493903855037544E-2</v>
      </c>
      <c r="H65" s="840">
        <f>Projected_SEC_wastage_rates!H78</f>
        <v>2.7597395884424954E-2</v>
      </c>
      <c r="I65" s="840">
        <f>Projected_SEC_wastage_rates!I78</f>
        <v>2.7597395884424954E-2</v>
      </c>
      <c r="J65" s="840">
        <f>Projected_SEC_wastage_rates!J78</f>
        <v>2.7597395884424954E-2</v>
      </c>
      <c r="K65" s="840">
        <f>Projected_SEC_wastage_rates!K78</f>
        <v>2.7597395884424954E-2</v>
      </c>
      <c r="L65" s="840">
        <f>Projected_SEC_wastage_rates!L78</f>
        <v>2.7597395884424954E-2</v>
      </c>
      <c r="M65" s="840">
        <f>Projected_SEC_wastage_rates!M78</f>
        <v>2.7597395884424954E-2</v>
      </c>
      <c r="N65" s="840">
        <f>Projected_SEC_wastage_rates!N78</f>
        <v>2.7597395884424954E-2</v>
      </c>
      <c r="O65" s="840">
        <f>Projected_SEC_wastage_rates!O78</f>
        <v>2.7597395884424954E-2</v>
      </c>
      <c r="P65" s="11"/>
      <c r="Q65" s="11"/>
    </row>
    <row r="66" spans="2:17" ht="13.15">
      <c r="B66" s="8" t="str">
        <f>Projected_SEC_wastage_rates!B79</f>
        <v>65 plus</v>
      </c>
      <c r="C66" s="840">
        <f>Projected_SEC_wastage_rates!C79</f>
        <v>2.735800359526781E-2</v>
      </c>
      <c r="D66" s="840">
        <f>Projected_SEC_wastage_rates!D79</f>
        <v>2.7737848409525333E-2</v>
      </c>
      <c r="E66" s="840">
        <f>Projected_SEC_wastage_rates!E79</f>
        <v>2.7950156448379917E-2</v>
      </c>
      <c r="F66" s="840">
        <f>Projected_SEC_wastage_rates!F79</f>
        <v>2.8196272058103343E-2</v>
      </c>
      <c r="G66" s="840">
        <f>Projected_SEC_wastage_rates!G79</f>
        <v>2.8328417726673341E-2</v>
      </c>
      <c r="H66" s="840">
        <f>Projected_SEC_wastage_rates!H79</f>
        <v>2.8435051017286619E-2</v>
      </c>
      <c r="I66" s="840">
        <f>Projected_SEC_wastage_rates!I79</f>
        <v>2.8435051017286619E-2</v>
      </c>
      <c r="J66" s="840">
        <f>Projected_SEC_wastage_rates!J79</f>
        <v>2.8435051017286619E-2</v>
      </c>
      <c r="K66" s="840">
        <f>Projected_SEC_wastage_rates!K79</f>
        <v>2.8435051017286619E-2</v>
      </c>
      <c r="L66" s="840">
        <f>Projected_SEC_wastage_rates!L79</f>
        <v>2.8435051017286619E-2</v>
      </c>
      <c r="M66" s="840">
        <f>Projected_SEC_wastage_rates!M79</f>
        <v>2.8435051017286619E-2</v>
      </c>
      <c r="N66" s="840">
        <f>Projected_SEC_wastage_rates!N79</f>
        <v>2.8435051017286619E-2</v>
      </c>
      <c r="O66" s="840">
        <f>Projected_SEC_wastage_rates!O79</f>
        <v>2.8435051017286619E-2</v>
      </c>
      <c r="P66" s="11"/>
      <c r="Q66" s="11"/>
    </row>
    <row r="67" spans="2:17" ht="13.15">
      <c r="B67" s="8" t="str">
        <f>Projected_SEC_wastage_rates!B80</f>
        <v>Total</v>
      </c>
      <c r="C67" s="840">
        <f>Projected_SEC_wastage_rates!C80</f>
        <v>9.0124972518317081E-2</v>
      </c>
      <c r="D67" s="840">
        <f>Projected_SEC_wastage_rates!D80</f>
        <v>9.1376288365505071E-2</v>
      </c>
      <c r="E67" s="840">
        <f>Projected_SEC_wastage_rates!E80</f>
        <v>9.2075690867612234E-2</v>
      </c>
      <c r="F67" s="840">
        <f>Projected_SEC_wastage_rates!F80</f>
        <v>9.2886465034134003E-2</v>
      </c>
      <c r="G67" s="840">
        <f>Projected_SEC_wastage_rates!G80</f>
        <v>9.3321790101140931E-2</v>
      </c>
      <c r="H67" s="840">
        <f>Projected_SEC_wastage_rates!H80</f>
        <v>9.3673070206525572E-2</v>
      </c>
      <c r="I67" s="840">
        <f>Projected_SEC_wastage_rates!I80</f>
        <v>9.3673070206525572E-2</v>
      </c>
      <c r="J67" s="840">
        <f>Projected_SEC_wastage_rates!J80</f>
        <v>9.3673070206525572E-2</v>
      </c>
      <c r="K67" s="840">
        <f>Projected_SEC_wastage_rates!K80</f>
        <v>9.3673070206525572E-2</v>
      </c>
      <c r="L67" s="840">
        <f>Projected_SEC_wastage_rates!L80</f>
        <v>9.3673070206525572E-2</v>
      </c>
      <c r="M67" s="840">
        <f>Projected_SEC_wastage_rates!M80</f>
        <v>9.3673070206525572E-2</v>
      </c>
      <c r="N67" s="840">
        <f>Projected_SEC_wastage_rates!N80</f>
        <v>9.3673070206525572E-2</v>
      </c>
      <c r="O67" s="840">
        <f>Projected_SEC_wastage_rates!O80</f>
        <v>9.3673070206525572E-2</v>
      </c>
      <c r="P67" s="11"/>
      <c r="Q67" s="11"/>
    </row>
    <row r="68" spans="2:17">
      <c r="C68" s="426"/>
      <c r="D68" s="426"/>
      <c r="E68" s="426"/>
      <c r="F68" s="426"/>
      <c r="G68" s="426"/>
      <c r="H68" s="426"/>
      <c r="I68" s="426"/>
      <c r="J68" s="426"/>
      <c r="K68" s="426"/>
      <c r="L68" s="426"/>
      <c r="M68" s="426"/>
      <c r="N68" s="426"/>
      <c r="O68" s="426"/>
    </row>
    <row r="69" spans="2:17" ht="17.649999999999999">
      <c r="B69" s="37" t="s">
        <v>1337</v>
      </c>
      <c r="C69" s="426"/>
      <c r="D69" s="426"/>
      <c r="E69" s="426"/>
      <c r="F69" s="426"/>
      <c r="G69" s="426"/>
      <c r="H69" s="426"/>
      <c r="I69" s="426"/>
      <c r="J69" s="426"/>
      <c r="K69" s="426"/>
      <c r="L69" s="426"/>
      <c r="M69" s="426"/>
      <c r="N69" s="426"/>
      <c r="O69" s="426"/>
    </row>
    <row r="70" spans="2:17">
      <c r="C70" s="426"/>
      <c r="D70" s="426"/>
      <c r="E70" s="426"/>
      <c r="F70" s="426"/>
      <c r="G70" s="426"/>
      <c r="H70" s="426"/>
      <c r="I70" s="426"/>
      <c r="J70" s="426"/>
      <c r="K70" s="426"/>
      <c r="L70" s="426"/>
      <c r="M70" s="426"/>
      <c r="N70" s="426"/>
      <c r="O70" s="426"/>
    </row>
    <row r="71" spans="2:17" ht="13.15">
      <c r="B71" s="5" t="s">
        <v>423</v>
      </c>
      <c r="C71" s="842"/>
      <c r="D71" s="426"/>
      <c r="E71" s="842"/>
      <c r="F71" s="844" t="str">
        <f>F39</f>
        <v>As the Econometric Wastage Model only forecasts wastage five years into the future, the rate beyond that is considered to be constant.</v>
      </c>
      <c r="G71" s="842"/>
      <c r="H71" s="842"/>
      <c r="I71" s="842"/>
      <c r="J71" s="842"/>
      <c r="K71" s="842"/>
      <c r="L71" s="842"/>
      <c r="M71" s="842"/>
      <c r="N71" s="842"/>
      <c r="O71" s="842"/>
    </row>
    <row r="72" spans="2:17">
      <c r="B72" s="11"/>
      <c r="C72" s="842"/>
      <c r="D72" s="842"/>
      <c r="E72" s="842"/>
      <c r="F72" s="842"/>
      <c r="G72" s="842"/>
      <c r="H72" s="842"/>
      <c r="I72" s="842"/>
      <c r="J72" s="842"/>
      <c r="K72" s="842"/>
      <c r="L72" s="842"/>
      <c r="M72" s="842"/>
      <c r="N72" s="842"/>
      <c r="O72" s="842"/>
    </row>
    <row r="73" spans="2:17" ht="13.15">
      <c r="B73" s="8" t="str">
        <f>B56</f>
        <v>Age group</v>
      </c>
      <c r="C73" s="843" t="str">
        <f t="shared" ref="C73:O73" si="0">C56</f>
        <v>2017/18</v>
      </c>
      <c r="D73" s="843" t="str">
        <f t="shared" si="0"/>
        <v>2018/19</v>
      </c>
      <c r="E73" s="843" t="str">
        <f t="shared" si="0"/>
        <v>2019/20</v>
      </c>
      <c r="F73" s="843" t="str">
        <f t="shared" si="0"/>
        <v>2020/21</v>
      </c>
      <c r="G73" s="843" t="str">
        <f t="shared" si="0"/>
        <v>2021/22</v>
      </c>
      <c r="H73" s="843" t="str">
        <f t="shared" si="0"/>
        <v>2022/23</v>
      </c>
      <c r="I73" s="843" t="str">
        <f t="shared" si="0"/>
        <v>2023/24</v>
      </c>
      <c r="J73" s="843" t="str">
        <f t="shared" si="0"/>
        <v>2024/25</v>
      </c>
      <c r="K73" s="843" t="str">
        <f t="shared" si="0"/>
        <v>2025/26</v>
      </c>
      <c r="L73" s="843" t="str">
        <f t="shared" si="0"/>
        <v>2026/27</v>
      </c>
      <c r="M73" s="843" t="str">
        <f t="shared" si="0"/>
        <v>2027/28</v>
      </c>
      <c r="N73" s="843" t="str">
        <f t="shared" si="0"/>
        <v>2028/29</v>
      </c>
      <c r="O73" s="843" t="str">
        <f t="shared" si="0"/>
        <v>2029/30</v>
      </c>
    </row>
    <row r="74" spans="2:17" ht="13.15">
      <c r="B74" s="8" t="str">
        <f t="shared" ref="B74:B84" si="1">B57</f>
        <v>20-24</v>
      </c>
      <c r="C74" s="159">
        <f>C42*$E25</f>
        <v>0.11322260929485574</v>
      </c>
      <c r="D74" s="159">
        <f t="shared" ref="D74:O74" si="2">D42*$E25</f>
        <v>0.11548388739812387</v>
      </c>
      <c r="E74" s="159">
        <f t="shared" si="2"/>
        <v>0.11511143913395105</v>
      </c>
      <c r="F74" s="159">
        <f t="shared" si="2"/>
        <v>0.11915248845492168</v>
      </c>
      <c r="G74" s="159">
        <f t="shared" si="2"/>
        <v>0.12005993404130499</v>
      </c>
      <c r="H74" s="159">
        <f t="shared" si="2"/>
        <v>0.12519210172246747</v>
      </c>
      <c r="I74" s="159">
        <f t="shared" si="2"/>
        <v>0.12519210172246747</v>
      </c>
      <c r="J74" s="159">
        <f t="shared" si="2"/>
        <v>0.12519210172246747</v>
      </c>
      <c r="K74" s="159">
        <f t="shared" si="2"/>
        <v>0.12519210172246747</v>
      </c>
      <c r="L74" s="159">
        <f t="shared" si="2"/>
        <v>0.12519210172246747</v>
      </c>
      <c r="M74" s="159">
        <f t="shared" si="2"/>
        <v>0.12519210172246747</v>
      </c>
      <c r="N74" s="159">
        <f t="shared" si="2"/>
        <v>0.12519210172246747</v>
      </c>
      <c r="O74" s="159">
        <f t="shared" si="2"/>
        <v>0.12519210172246747</v>
      </c>
    </row>
    <row r="75" spans="2:17" ht="13.15">
      <c r="B75" s="8" t="str">
        <f t="shared" si="1"/>
        <v>25-29</v>
      </c>
      <c r="C75" s="159">
        <f t="shared" ref="C75:O84" si="3">C43*$E26</f>
        <v>0.1050329254015719</v>
      </c>
      <c r="D75" s="159">
        <f t="shared" si="3"/>
        <v>0.10713063941657262</v>
      </c>
      <c r="E75" s="159">
        <f t="shared" si="3"/>
        <v>0.1067851312977398</v>
      </c>
      <c r="F75" s="159">
        <f t="shared" si="3"/>
        <v>0.11053388107940436</v>
      </c>
      <c r="G75" s="159">
        <f t="shared" si="3"/>
        <v>0.11137568878171912</v>
      </c>
      <c r="H75" s="159">
        <f t="shared" si="3"/>
        <v>0.11613663351317383</v>
      </c>
      <c r="I75" s="159">
        <f t="shared" si="3"/>
        <v>0.11613663351317383</v>
      </c>
      <c r="J75" s="159">
        <f t="shared" si="3"/>
        <v>0.11613663351317383</v>
      </c>
      <c r="K75" s="159">
        <f t="shared" si="3"/>
        <v>0.11613663351317383</v>
      </c>
      <c r="L75" s="159">
        <f t="shared" si="3"/>
        <v>0.11613663351317383</v>
      </c>
      <c r="M75" s="159">
        <f t="shared" si="3"/>
        <v>0.11613663351317383</v>
      </c>
      <c r="N75" s="159">
        <f t="shared" si="3"/>
        <v>0.11613663351317383</v>
      </c>
      <c r="O75" s="159">
        <f t="shared" si="3"/>
        <v>0.11613663351317383</v>
      </c>
    </row>
    <row r="76" spans="2:17" ht="13.15">
      <c r="B76" s="8" t="str">
        <f t="shared" si="1"/>
        <v>30-34</v>
      </c>
      <c r="C76" s="159">
        <f t="shared" si="3"/>
        <v>6.9556860853501976E-2</v>
      </c>
      <c r="D76" s="159">
        <f t="shared" si="3"/>
        <v>7.0946048113534832E-2</v>
      </c>
      <c r="E76" s="159">
        <f t="shared" si="3"/>
        <v>7.0717239289506309E-2</v>
      </c>
      <c r="F76" s="159">
        <f t="shared" si="3"/>
        <v>7.3199806217361635E-2</v>
      </c>
      <c r="G76" s="159">
        <f t="shared" si="3"/>
        <v>7.3757283798714768E-2</v>
      </c>
      <c r="H76" s="159">
        <f t="shared" si="3"/>
        <v>7.6910165325635022E-2</v>
      </c>
      <c r="I76" s="159">
        <f t="shared" si="3"/>
        <v>7.6910165325635022E-2</v>
      </c>
      <c r="J76" s="159">
        <f t="shared" si="3"/>
        <v>7.6910165325635022E-2</v>
      </c>
      <c r="K76" s="159">
        <f t="shared" si="3"/>
        <v>7.6910165325635022E-2</v>
      </c>
      <c r="L76" s="159">
        <f t="shared" si="3"/>
        <v>7.6910165325635022E-2</v>
      </c>
      <c r="M76" s="159">
        <f t="shared" si="3"/>
        <v>7.6910165325635022E-2</v>
      </c>
      <c r="N76" s="159">
        <f t="shared" si="3"/>
        <v>7.6910165325635022E-2</v>
      </c>
      <c r="O76" s="159">
        <f t="shared" si="3"/>
        <v>7.6910165325635022E-2</v>
      </c>
    </row>
    <row r="77" spans="2:17" ht="13.15">
      <c r="B77" s="8" t="str">
        <f t="shared" si="1"/>
        <v>35-39</v>
      </c>
      <c r="C77" s="159">
        <f t="shared" si="3"/>
        <v>7.0729128091812088E-2</v>
      </c>
      <c r="D77" s="159">
        <f t="shared" si="3"/>
        <v>7.2141727833271399E-2</v>
      </c>
      <c r="E77" s="159">
        <f t="shared" si="3"/>
        <v>7.1909062810372557E-2</v>
      </c>
      <c r="F77" s="159">
        <f t="shared" si="3"/>
        <v>7.4433469347444381E-2</v>
      </c>
      <c r="G77" s="159">
        <f t="shared" si="3"/>
        <v>7.5000342302549219E-2</v>
      </c>
      <c r="H77" s="159">
        <f t="shared" si="3"/>
        <v>7.8206360496002852E-2</v>
      </c>
      <c r="I77" s="159">
        <f t="shared" si="3"/>
        <v>7.8206360496002852E-2</v>
      </c>
      <c r="J77" s="159">
        <f t="shared" si="3"/>
        <v>7.8206360496002852E-2</v>
      </c>
      <c r="K77" s="159">
        <f t="shared" si="3"/>
        <v>7.8206360496002852E-2</v>
      </c>
      <c r="L77" s="159">
        <f t="shared" si="3"/>
        <v>7.8206360496002852E-2</v>
      </c>
      <c r="M77" s="159">
        <f t="shared" si="3"/>
        <v>7.8206360496002852E-2</v>
      </c>
      <c r="N77" s="159">
        <f t="shared" si="3"/>
        <v>7.8206360496002852E-2</v>
      </c>
      <c r="O77" s="159">
        <f t="shared" si="3"/>
        <v>7.8206360496002852E-2</v>
      </c>
    </row>
    <row r="78" spans="2:17" ht="13.15">
      <c r="B78" s="8" t="str">
        <f t="shared" si="1"/>
        <v>40-44</v>
      </c>
      <c r="C78" s="159">
        <f t="shared" si="3"/>
        <v>7.5552851014471636E-2</v>
      </c>
      <c r="D78" s="159">
        <f t="shared" si="3"/>
        <v>7.7061789986135734E-2</v>
      </c>
      <c r="E78" s="159">
        <f t="shared" si="3"/>
        <v>7.6813257220560899E-2</v>
      </c>
      <c r="F78" s="159">
        <f t="shared" si="3"/>
        <v>7.9509828154501555E-2</v>
      </c>
      <c r="G78" s="159">
        <f t="shared" si="3"/>
        <v>8.0115361816185796E-2</v>
      </c>
      <c r="H78" s="159">
        <f t="shared" si="3"/>
        <v>8.3540030286653327E-2</v>
      </c>
      <c r="I78" s="159">
        <f t="shared" si="3"/>
        <v>8.3540030286653327E-2</v>
      </c>
      <c r="J78" s="159">
        <f t="shared" si="3"/>
        <v>8.3540030286653327E-2</v>
      </c>
      <c r="K78" s="159">
        <f t="shared" si="3"/>
        <v>8.3540030286653327E-2</v>
      </c>
      <c r="L78" s="159">
        <f t="shared" si="3"/>
        <v>8.3540030286653327E-2</v>
      </c>
      <c r="M78" s="159">
        <f t="shared" si="3"/>
        <v>8.3540030286653327E-2</v>
      </c>
      <c r="N78" s="159">
        <f t="shared" si="3"/>
        <v>8.3540030286653327E-2</v>
      </c>
      <c r="O78" s="159">
        <f t="shared" si="3"/>
        <v>8.3540030286653327E-2</v>
      </c>
    </row>
    <row r="79" spans="2:17" ht="13.15">
      <c r="B79" s="8" t="str">
        <f t="shared" si="1"/>
        <v>45-49</v>
      </c>
      <c r="C79" s="159">
        <f t="shared" si="3"/>
        <v>8.2784128927606115E-2</v>
      </c>
      <c r="D79" s="159">
        <f t="shared" si="3"/>
        <v>8.4437490735887882E-2</v>
      </c>
      <c r="E79" s="159">
        <f t="shared" si="3"/>
        <v>8.4165170522529684E-2</v>
      </c>
      <c r="F79" s="159">
        <f t="shared" si="3"/>
        <v>8.7119834348716979E-2</v>
      </c>
      <c r="G79" s="159">
        <f t="shared" si="3"/>
        <v>8.7783324555185449E-2</v>
      </c>
      <c r="H79" s="159">
        <f t="shared" si="3"/>
        <v>9.1535773236959064E-2</v>
      </c>
      <c r="I79" s="159">
        <f t="shared" si="3"/>
        <v>9.1535773236959064E-2</v>
      </c>
      <c r="J79" s="159">
        <f t="shared" si="3"/>
        <v>9.1535773236959064E-2</v>
      </c>
      <c r="K79" s="159">
        <f t="shared" si="3"/>
        <v>9.1535773236959064E-2</v>
      </c>
      <c r="L79" s="159">
        <f t="shared" si="3"/>
        <v>9.1535773236959064E-2</v>
      </c>
      <c r="M79" s="159">
        <f t="shared" si="3"/>
        <v>9.1535773236959064E-2</v>
      </c>
      <c r="N79" s="159">
        <f t="shared" si="3"/>
        <v>9.1535773236959064E-2</v>
      </c>
      <c r="O79" s="159">
        <f t="shared" si="3"/>
        <v>9.1535773236959064E-2</v>
      </c>
    </row>
    <row r="80" spans="2:17" ht="13.15">
      <c r="B80" s="8" t="str">
        <f t="shared" si="1"/>
        <v>50-54</v>
      </c>
      <c r="C80" s="159">
        <f t="shared" si="3"/>
        <v>8.7503394440352322E-2</v>
      </c>
      <c r="D80" s="159">
        <f t="shared" si="3"/>
        <v>8.925100925899962E-2</v>
      </c>
      <c r="E80" s="159">
        <f t="shared" si="3"/>
        <v>8.8963164917913409E-2</v>
      </c>
      <c r="F80" s="159">
        <f t="shared" si="3"/>
        <v>9.2086264932018783E-2</v>
      </c>
      <c r="G80" s="159">
        <f t="shared" si="3"/>
        <v>9.2787578649950062E-2</v>
      </c>
      <c r="H80" s="159">
        <f t="shared" si="3"/>
        <v>9.675394275103949E-2</v>
      </c>
      <c r="I80" s="159">
        <f t="shared" si="3"/>
        <v>9.675394275103949E-2</v>
      </c>
      <c r="J80" s="159">
        <f t="shared" si="3"/>
        <v>9.675394275103949E-2</v>
      </c>
      <c r="K80" s="159">
        <f t="shared" si="3"/>
        <v>9.675394275103949E-2</v>
      </c>
      <c r="L80" s="159">
        <f t="shared" si="3"/>
        <v>9.675394275103949E-2</v>
      </c>
      <c r="M80" s="159">
        <f t="shared" si="3"/>
        <v>9.675394275103949E-2</v>
      </c>
      <c r="N80" s="159">
        <f t="shared" si="3"/>
        <v>9.675394275103949E-2</v>
      </c>
      <c r="O80" s="159">
        <f t="shared" si="3"/>
        <v>9.675394275103949E-2</v>
      </c>
    </row>
    <row r="81" spans="2:15" ht="13.15">
      <c r="B81" s="8" t="str">
        <f t="shared" si="1"/>
        <v>55-59</v>
      </c>
      <c r="C81" s="159">
        <f t="shared" si="3"/>
        <v>4.8489718778605195E-2</v>
      </c>
      <c r="D81" s="159">
        <f t="shared" si="3"/>
        <v>4.9458153793401051E-2</v>
      </c>
      <c r="E81" s="159">
        <f t="shared" si="3"/>
        <v>4.9298645796705017E-2</v>
      </c>
      <c r="F81" s="159">
        <f t="shared" si="3"/>
        <v>5.1029301417209634E-2</v>
      </c>
      <c r="G81" s="159">
        <f t="shared" si="3"/>
        <v>5.1417932111773673E-2</v>
      </c>
      <c r="H81" s="159">
        <f t="shared" si="3"/>
        <v>5.3615879757867385E-2</v>
      </c>
      <c r="I81" s="159">
        <f t="shared" si="3"/>
        <v>5.3615879757867385E-2</v>
      </c>
      <c r="J81" s="159">
        <f t="shared" si="3"/>
        <v>5.3615879757867385E-2</v>
      </c>
      <c r="K81" s="159">
        <f t="shared" si="3"/>
        <v>5.3615879757867385E-2</v>
      </c>
      <c r="L81" s="159">
        <f t="shared" si="3"/>
        <v>5.3615879757867385E-2</v>
      </c>
      <c r="M81" s="159">
        <f t="shared" si="3"/>
        <v>5.3615879757867385E-2</v>
      </c>
      <c r="N81" s="159">
        <f t="shared" si="3"/>
        <v>5.3615879757867385E-2</v>
      </c>
      <c r="O81" s="159">
        <f t="shared" si="3"/>
        <v>5.3615879757867385E-2</v>
      </c>
    </row>
    <row r="82" spans="2:15" ht="13.15">
      <c r="B82" s="8" t="str">
        <f t="shared" si="1"/>
        <v>60-64</v>
      </c>
      <c r="C82" s="159">
        <f t="shared" si="3"/>
        <v>1.9190123059156405E-2</v>
      </c>
      <c r="D82" s="159">
        <f t="shared" si="3"/>
        <v>1.957338754442969E-2</v>
      </c>
      <c r="E82" s="159">
        <f t="shared" si="3"/>
        <v>1.9510261212443886E-2</v>
      </c>
      <c r="F82" s="159">
        <f t="shared" si="3"/>
        <v>2.0195179483101251E-2</v>
      </c>
      <c r="G82" s="159">
        <f t="shared" si="3"/>
        <v>2.0348982619953843E-2</v>
      </c>
      <c r="H82" s="159">
        <f t="shared" si="3"/>
        <v>2.1218834763223681E-2</v>
      </c>
      <c r="I82" s="159">
        <f t="shared" si="3"/>
        <v>2.1218834763223681E-2</v>
      </c>
      <c r="J82" s="159">
        <f t="shared" si="3"/>
        <v>2.1218834763223681E-2</v>
      </c>
      <c r="K82" s="159">
        <f t="shared" si="3"/>
        <v>2.1218834763223681E-2</v>
      </c>
      <c r="L82" s="159">
        <f t="shared" si="3"/>
        <v>2.1218834763223681E-2</v>
      </c>
      <c r="M82" s="159">
        <f t="shared" si="3"/>
        <v>2.1218834763223681E-2</v>
      </c>
      <c r="N82" s="159">
        <f t="shared" si="3"/>
        <v>2.1218834763223681E-2</v>
      </c>
      <c r="O82" s="159">
        <f t="shared" si="3"/>
        <v>2.1218834763223681E-2</v>
      </c>
    </row>
    <row r="83" spans="2:15" ht="13.15">
      <c r="B83" s="8" t="str">
        <f t="shared" si="1"/>
        <v>65 plus</v>
      </c>
      <c r="C83" s="159">
        <f t="shared" si="3"/>
        <v>1.6470884554702029E-2</v>
      </c>
      <c r="D83" s="159">
        <f t="shared" si="3"/>
        <v>1.6799840501018463E-2</v>
      </c>
      <c r="E83" s="159">
        <f t="shared" si="3"/>
        <v>1.6745659163916311E-2</v>
      </c>
      <c r="F83" s="159">
        <f t="shared" si="3"/>
        <v>1.7333524584613593E-2</v>
      </c>
      <c r="G83" s="159">
        <f t="shared" si="3"/>
        <v>1.7465533832466816E-2</v>
      </c>
      <c r="H83" s="159">
        <f t="shared" si="3"/>
        <v>1.821212801465584E-2</v>
      </c>
      <c r="I83" s="159">
        <f t="shared" si="3"/>
        <v>1.821212801465584E-2</v>
      </c>
      <c r="J83" s="159">
        <f t="shared" si="3"/>
        <v>1.821212801465584E-2</v>
      </c>
      <c r="K83" s="159">
        <f t="shared" si="3"/>
        <v>1.821212801465584E-2</v>
      </c>
      <c r="L83" s="159">
        <f t="shared" si="3"/>
        <v>1.821212801465584E-2</v>
      </c>
      <c r="M83" s="159">
        <f t="shared" si="3"/>
        <v>1.821212801465584E-2</v>
      </c>
      <c r="N83" s="159">
        <f t="shared" si="3"/>
        <v>1.821212801465584E-2</v>
      </c>
      <c r="O83" s="159">
        <f t="shared" si="3"/>
        <v>1.821212801465584E-2</v>
      </c>
    </row>
    <row r="84" spans="2:15" ht="13.15">
      <c r="B84" s="8" t="str">
        <f t="shared" si="1"/>
        <v>Total</v>
      </c>
      <c r="C84" s="159">
        <f t="shared" si="3"/>
        <v>7.6716434058677119E-2</v>
      </c>
      <c r="D84" s="159">
        <f t="shared" si="3"/>
        <v>7.8248612071338264E-2</v>
      </c>
      <c r="E84" s="159">
        <f t="shared" si="3"/>
        <v>7.7996251673740691E-2</v>
      </c>
      <c r="F84" s="159">
        <f t="shared" si="3"/>
        <v>8.073435226770212E-2</v>
      </c>
      <c r="G84" s="159">
        <f t="shared" si="3"/>
        <v>8.1349211701901486E-2</v>
      </c>
      <c r="H84" s="159">
        <f t="shared" si="3"/>
        <v>8.4826623200735987E-2</v>
      </c>
      <c r="I84" s="159">
        <f t="shared" si="3"/>
        <v>8.4826623200735987E-2</v>
      </c>
      <c r="J84" s="159">
        <f t="shared" si="3"/>
        <v>8.4826623200735987E-2</v>
      </c>
      <c r="K84" s="159">
        <f t="shared" si="3"/>
        <v>8.4826623200735987E-2</v>
      </c>
      <c r="L84" s="159">
        <f t="shared" si="3"/>
        <v>8.4826623200735987E-2</v>
      </c>
      <c r="M84" s="159">
        <f t="shared" si="3"/>
        <v>8.4826623200735987E-2</v>
      </c>
      <c r="N84" s="159">
        <f t="shared" si="3"/>
        <v>8.4826623200735987E-2</v>
      </c>
      <c r="O84" s="159">
        <f t="shared" si="3"/>
        <v>8.4826623200735987E-2</v>
      </c>
    </row>
    <row r="85" spans="2:15">
      <c r="B85" s="11"/>
      <c r="C85" s="842"/>
      <c r="D85" s="842"/>
      <c r="E85" s="842"/>
      <c r="F85" s="842"/>
      <c r="G85" s="842"/>
      <c r="H85" s="842"/>
      <c r="I85" s="842"/>
      <c r="J85" s="842"/>
      <c r="K85" s="842"/>
      <c r="L85" s="842"/>
      <c r="M85" s="842"/>
      <c r="N85" s="842"/>
      <c r="O85" s="842"/>
    </row>
    <row r="86" spans="2:15" ht="13.15">
      <c r="B86" s="5" t="s">
        <v>424</v>
      </c>
      <c r="C86" s="842"/>
      <c r="D86" s="842"/>
      <c r="E86" s="842"/>
      <c r="F86" s="842"/>
      <c r="G86" s="842"/>
      <c r="H86" s="842"/>
      <c r="I86" s="842"/>
      <c r="J86" s="842"/>
      <c r="K86" s="842"/>
      <c r="L86" s="842"/>
      <c r="M86" s="842"/>
      <c r="N86" s="842"/>
      <c r="O86" s="842"/>
    </row>
    <row r="87" spans="2:15">
      <c r="B87" s="11"/>
      <c r="C87" s="842"/>
      <c r="D87" s="842"/>
      <c r="E87" s="842"/>
      <c r="F87" s="842"/>
      <c r="G87" s="842"/>
      <c r="H87" s="842"/>
      <c r="I87" s="842"/>
      <c r="J87" s="842"/>
      <c r="K87" s="842"/>
      <c r="L87" s="842"/>
      <c r="M87" s="842"/>
      <c r="N87" s="842"/>
      <c r="O87" s="842"/>
    </row>
    <row r="88" spans="2:15" ht="13.15">
      <c r="B88" s="8" t="str">
        <f>B73</f>
        <v>Age group</v>
      </c>
      <c r="C88" s="843" t="str">
        <f>C73</f>
        <v>2017/18</v>
      </c>
      <c r="D88" s="843" t="str">
        <f t="shared" ref="D88:O88" si="4">D73</f>
        <v>2018/19</v>
      </c>
      <c r="E88" s="843" t="str">
        <f t="shared" si="4"/>
        <v>2019/20</v>
      </c>
      <c r="F88" s="843" t="str">
        <f t="shared" si="4"/>
        <v>2020/21</v>
      </c>
      <c r="G88" s="843" t="str">
        <f t="shared" si="4"/>
        <v>2021/22</v>
      </c>
      <c r="H88" s="843" t="str">
        <f t="shared" si="4"/>
        <v>2022/23</v>
      </c>
      <c r="I88" s="843" t="str">
        <f t="shared" si="4"/>
        <v>2023/24</v>
      </c>
      <c r="J88" s="843" t="str">
        <f t="shared" si="4"/>
        <v>2024/25</v>
      </c>
      <c r="K88" s="843" t="str">
        <f t="shared" si="4"/>
        <v>2025/26</v>
      </c>
      <c r="L88" s="843" t="str">
        <f t="shared" si="4"/>
        <v>2026/27</v>
      </c>
      <c r="M88" s="843" t="str">
        <f t="shared" si="4"/>
        <v>2027/28</v>
      </c>
      <c r="N88" s="843" t="str">
        <f t="shared" si="4"/>
        <v>2028/29</v>
      </c>
      <c r="O88" s="843" t="str">
        <f t="shared" si="4"/>
        <v>2029/30</v>
      </c>
    </row>
    <row r="89" spans="2:15" ht="13.15">
      <c r="B89" s="8" t="str">
        <f t="shared" ref="B89:B99" si="5">B74</f>
        <v>20-24</v>
      </c>
      <c r="C89" s="159">
        <f>C57*$H25</f>
        <v>0.11320974519233173</v>
      </c>
      <c r="D89" s="159">
        <f t="shared" ref="D89:O89" si="6">D57*$H25</f>
        <v>0.11478157533282345</v>
      </c>
      <c r="E89" s="159">
        <f t="shared" si="6"/>
        <v>0.11566012405065347</v>
      </c>
      <c r="F89" s="159">
        <f t="shared" si="6"/>
        <v>0.11667857137147565</v>
      </c>
      <c r="G89" s="159">
        <f t="shared" si="6"/>
        <v>0.11722540138467398</v>
      </c>
      <c r="H89" s="159">
        <f t="shared" si="6"/>
        <v>0.11766665900851012</v>
      </c>
      <c r="I89" s="159">
        <f t="shared" si="6"/>
        <v>0.11766665900851012</v>
      </c>
      <c r="J89" s="159">
        <f t="shared" si="6"/>
        <v>0.11766665900851012</v>
      </c>
      <c r="K89" s="159">
        <f t="shared" si="6"/>
        <v>0.11766665900851012</v>
      </c>
      <c r="L89" s="159">
        <f t="shared" si="6"/>
        <v>0.11766665900851012</v>
      </c>
      <c r="M89" s="159">
        <f t="shared" si="6"/>
        <v>0.11766665900851012</v>
      </c>
      <c r="N89" s="159">
        <f t="shared" si="6"/>
        <v>0.11766665900851012</v>
      </c>
      <c r="O89" s="159">
        <f t="shared" si="6"/>
        <v>0.11766665900851012</v>
      </c>
    </row>
    <row r="90" spans="2:15" ht="13.15">
      <c r="B90" s="8" t="str">
        <f t="shared" si="5"/>
        <v>25-29</v>
      </c>
      <c r="C90" s="159">
        <f t="shared" ref="C90:O99" si="7">C58*$H26</f>
        <v>9.8370947642823586E-2</v>
      </c>
      <c r="D90" s="159">
        <f t="shared" si="7"/>
        <v>9.9736752505214493E-2</v>
      </c>
      <c r="E90" s="159">
        <f t="shared" si="7"/>
        <v>0.10050014676757681</v>
      </c>
      <c r="F90" s="159">
        <f t="shared" si="7"/>
        <v>0.1013851026333759</v>
      </c>
      <c r="G90" s="159">
        <f t="shared" si="7"/>
        <v>0.10186025772277627</v>
      </c>
      <c r="H90" s="159">
        <f t="shared" si="7"/>
        <v>0.1022436781654037</v>
      </c>
      <c r="I90" s="159">
        <f t="shared" si="7"/>
        <v>0.1022436781654037</v>
      </c>
      <c r="J90" s="159">
        <f t="shared" si="7"/>
        <v>0.1022436781654037</v>
      </c>
      <c r="K90" s="159">
        <f t="shared" si="7"/>
        <v>0.1022436781654037</v>
      </c>
      <c r="L90" s="159">
        <f t="shared" si="7"/>
        <v>0.1022436781654037</v>
      </c>
      <c r="M90" s="159">
        <f t="shared" si="7"/>
        <v>0.1022436781654037</v>
      </c>
      <c r="N90" s="159">
        <f t="shared" si="7"/>
        <v>0.1022436781654037</v>
      </c>
      <c r="O90" s="159">
        <f t="shared" si="7"/>
        <v>0.1022436781654037</v>
      </c>
    </row>
    <row r="91" spans="2:15" ht="13.15">
      <c r="B91" s="8" t="str">
        <f t="shared" si="5"/>
        <v>30-34</v>
      </c>
      <c r="C91" s="159">
        <f t="shared" si="7"/>
        <v>8.1565889261130786E-2</v>
      </c>
      <c r="D91" s="159">
        <f t="shared" si="7"/>
        <v>8.2698368827786847E-2</v>
      </c>
      <c r="E91" s="159">
        <f t="shared" si="7"/>
        <v>8.3331349736871035E-2</v>
      </c>
      <c r="F91" s="159">
        <f t="shared" si="7"/>
        <v>8.4065125448911981E-2</v>
      </c>
      <c r="G91" s="159">
        <f t="shared" si="7"/>
        <v>8.4459108106724884E-2</v>
      </c>
      <c r="H91" s="159">
        <f t="shared" si="7"/>
        <v>8.4777027473298003E-2</v>
      </c>
      <c r="I91" s="159">
        <f t="shared" si="7"/>
        <v>8.4777027473298003E-2</v>
      </c>
      <c r="J91" s="159">
        <f t="shared" si="7"/>
        <v>8.4777027473298003E-2</v>
      </c>
      <c r="K91" s="159">
        <f t="shared" si="7"/>
        <v>8.4777027473298003E-2</v>
      </c>
      <c r="L91" s="159">
        <f t="shared" si="7"/>
        <v>8.4777027473298003E-2</v>
      </c>
      <c r="M91" s="159">
        <f t="shared" si="7"/>
        <v>8.4777027473298003E-2</v>
      </c>
      <c r="N91" s="159">
        <f t="shared" si="7"/>
        <v>8.4777027473298003E-2</v>
      </c>
      <c r="O91" s="159">
        <f t="shared" si="7"/>
        <v>8.4777027473298003E-2</v>
      </c>
    </row>
    <row r="92" spans="2:15" ht="13.15">
      <c r="B92" s="8" t="str">
        <f t="shared" si="5"/>
        <v>35-39</v>
      </c>
      <c r="C92" s="159">
        <f t="shared" si="7"/>
        <v>7.9130706846484405E-2</v>
      </c>
      <c r="D92" s="159">
        <f t="shared" si="7"/>
        <v>8.0229375780403567E-2</v>
      </c>
      <c r="E92" s="159">
        <f t="shared" si="7"/>
        <v>8.0843458789978881E-2</v>
      </c>
      <c r="F92" s="159">
        <f t="shared" si="7"/>
        <v>8.1555327333147604E-2</v>
      </c>
      <c r="G92" s="159">
        <f t="shared" si="7"/>
        <v>8.1937547480324349E-2</v>
      </c>
      <c r="H92" s="159">
        <f t="shared" si="7"/>
        <v>8.2245975236399899E-2</v>
      </c>
      <c r="I92" s="159">
        <f t="shared" si="7"/>
        <v>8.2245975236399899E-2</v>
      </c>
      <c r="J92" s="159">
        <f t="shared" si="7"/>
        <v>8.2245975236399899E-2</v>
      </c>
      <c r="K92" s="159">
        <f t="shared" si="7"/>
        <v>8.2245975236399899E-2</v>
      </c>
      <c r="L92" s="159">
        <f t="shared" si="7"/>
        <v>8.2245975236399899E-2</v>
      </c>
      <c r="M92" s="159">
        <f t="shared" si="7"/>
        <v>8.2245975236399899E-2</v>
      </c>
      <c r="N92" s="159">
        <f t="shared" si="7"/>
        <v>8.2245975236399899E-2</v>
      </c>
      <c r="O92" s="159">
        <f t="shared" si="7"/>
        <v>8.2245975236399899E-2</v>
      </c>
    </row>
    <row r="93" spans="2:15" ht="13.15">
      <c r="B93" s="8" t="str">
        <f t="shared" si="5"/>
        <v>40-44</v>
      </c>
      <c r="C93" s="159">
        <f t="shared" si="7"/>
        <v>8.1356557414659039E-2</v>
      </c>
      <c r="D93" s="159">
        <f t="shared" si="7"/>
        <v>8.2486130569812355E-2</v>
      </c>
      <c r="E93" s="159">
        <f t="shared" si="7"/>
        <v>8.3117486987780459E-2</v>
      </c>
      <c r="F93" s="159">
        <f t="shared" si="7"/>
        <v>8.3849379527504056E-2</v>
      </c>
      <c r="G93" s="159">
        <f t="shared" si="7"/>
        <v>8.4242351062677523E-2</v>
      </c>
      <c r="H93" s="159">
        <f t="shared" si="7"/>
        <v>8.455945451651263E-2</v>
      </c>
      <c r="I93" s="159">
        <f t="shared" si="7"/>
        <v>8.455945451651263E-2</v>
      </c>
      <c r="J93" s="159">
        <f t="shared" si="7"/>
        <v>8.455945451651263E-2</v>
      </c>
      <c r="K93" s="159">
        <f t="shared" si="7"/>
        <v>8.455945451651263E-2</v>
      </c>
      <c r="L93" s="159">
        <f t="shared" si="7"/>
        <v>8.455945451651263E-2</v>
      </c>
      <c r="M93" s="159">
        <f t="shared" si="7"/>
        <v>8.455945451651263E-2</v>
      </c>
      <c r="N93" s="159">
        <f t="shared" si="7"/>
        <v>8.455945451651263E-2</v>
      </c>
      <c r="O93" s="159">
        <f t="shared" si="7"/>
        <v>8.455945451651263E-2</v>
      </c>
    </row>
    <row r="94" spans="2:15" ht="13.15">
      <c r="B94" s="8" t="str">
        <f t="shared" si="5"/>
        <v>45-49</v>
      </c>
      <c r="C94" s="159">
        <f t="shared" si="7"/>
        <v>8.6660627967313636E-2</v>
      </c>
      <c r="D94" s="159">
        <f t="shared" si="7"/>
        <v>8.7863844057956247E-2</v>
      </c>
      <c r="E94" s="159">
        <f t="shared" si="7"/>
        <v>8.8536361988790557E-2</v>
      </c>
      <c r="F94" s="159">
        <f t="shared" si="7"/>
        <v>8.9315970530653585E-2</v>
      </c>
      <c r="G94" s="159">
        <f t="shared" si="7"/>
        <v>8.9734561988965164E-2</v>
      </c>
      <c r="H94" s="159">
        <f t="shared" si="7"/>
        <v>9.0072339118593372E-2</v>
      </c>
      <c r="I94" s="159">
        <f t="shared" si="7"/>
        <v>9.0072339118593372E-2</v>
      </c>
      <c r="J94" s="159">
        <f t="shared" si="7"/>
        <v>9.0072339118593372E-2</v>
      </c>
      <c r="K94" s="159">
        <f t="shared" si="7"/>
        <v>9.0072339118593372E-2</v>
      </c>
      <c r="L94" s="159">
        <f t="shared" si="7"/>
        <v>9.0072339118593372E-2</v>
      </c>
      <c r="M94" s="159">
        <f t="shared" si="7"/>
        <v>9.0072339118593372E-2</v>
      </c>
      <c r="N94" s="159">
        <f t="shared" si="7"/>
        <v>9.0072339118593372E-2</v>
      </c>
      <c r="O94" s="159">
        <f t="shared" si="7"/>
        <v>9.0072339118593372E-2</v>
      </c>
    </row>
    <row r="95" spans="2:15" ht="13.15">
      <c r="B95" s="8" t="str">
        <f t="shared" si="5"/>
        <v>50-54</v>
      </c>
      <c r="C95" s="159">
        <f t="shared" si="7"/>
        <v>8.8085255493455833E-2</v>
      </c>
      <c r="D95" s="159">
        <f t="shared" si="7"/>
        <v>8.9308251440335731E-2</v>
      </c>
      <c r="E95" s="159">
        <f t="shared" si="7"/>
        <v>8.9991824997912695E-2</v>
      </c>
      <c r="F95" s="159">
        <f t="shared" si="7"/>
        <v>9.0784249645709927E-2</v>
      </c>
      <c r="G95" s="159">
        <f t="shared" si="7"/>
        <v>9.1209722394034132E-2</v>
      </c>
      <c r="H95" s="159">
        <f t="shared" si="7"/>
        <v>9.1553052294370968E-2</v>
      </c>
      <c r="I95" s="159">
        <f t="shared" si="7"/>
        <v>9.1553052294370968E-2</v>
      </c>
      <c r="J95" s="159">
        <f t="shared" si="7"/>
        <v>9.1553052294370968E-2</v>
      </c>
      <c r="K95" s="159">
        <f t="shared" si="7"/>
        <v>9.1553052294370968E-2</v>
      </c>
      <c r="L95" s="159">
        <f t="shared" si="7"/>
        <v>9.1553052294370968E-2</v>
      </c>
      <c r="M95" s="159">
        <f t="shared" si="7"/>
        <v>9.1553052294370968E-2</v>
      </c>
      <c r="N95" s="159">
        <f t="shared" si="7"/>
        <v>9.1553052294370968E-2</v>
      </c>
      <c r="O95" s="159">
        <f t="shared" si="7"/>
        <v>9.1553052294370968E-2</v>
      </c>
    </row>
    <row r="96" spans="2:15" ht="13.15">
      <c r="B96" s="8" t="str">
        <f t="shared" si="5"/>
        <v>55-59</v>
      </c>
      <c r="C96" s="159">
        <f t="shared" si="7"/>
        <v>4.9869227926332513E-2</v>
      </c>
      <c r="D96" s="159">
        <f t="shared" si="7"/>
        <v>5.0561623756784142E-2</v>
      </c>
      <c r="E96" s="159">
        <f t="shared" si="7"/>
        <v>5.0948627068022216E-2</v>
      </c>
      <c r="F96" s="159">
        <f t="shared" si="7"/>
        <v>5.1397256128062577E-2</v>
      </c>
      <c r="G96" s="159">
        <f t="shared" si="7"/>
        <v>5.1638136367823009E-2</v>
      </c>
      <c r="H96" s="159">
        <f t="shared" si="7"/>
        <v>5.1832511657511481E-2</v>
      </c>
      <c r="I96" s="159">
        <f t="shared" si="7"/>
        <v>5.1832511657511481E-2</v>
      </c>
      <c r="J96" s="159">
        <f t="shared" si="7"/>
        <v>5.1832511657511481E-2</v>
      </c>
      <c r="K96" s="159">
        <f t="shared" si="7"/>
        <v>5.1832511657511481E-2</v>
      </c>
      <c r="L96" s="159">
        <f t="shared" si="7"/>
        <v>5.1832511657511481E-2</v>
      </c>
      <c r="M96" s="159">
        <f t="shared" si="7"/>
        <v>5.1832511657511481E-2</v>
      </c>
      <c r="N96" s="159">
        <f t="shared" si="7"/>
        <v>5.1832511657511481E-2</v>
      </c>
      <c r="O96" s="159">
        <f t="shared" si="7"/>
        <v>5.1832511657511481E-2</v>
      </c>
    </row>
    <row r="97" spans="2:15" ht="13.15">
      <c r="B97" s="8" t="str">
        <f t="shared" si="5"/>
        <v>60-64</v>
      </c>
      <c r="C97" s="159">
        <f t="shared" si="7"/>
        <v>2.9286940609670291E-2</v>
      </c>
      <c r="D97" s="159">
        <f t="shared" si="7"/>
        <v>2.9693567229091288E-2</v>
      </c>
      <c r="E97" s="159">
        <f t="shared" si="7"/>
        <v>2.9920844519381776E-2</v>
      </c>
      <c r="F97" s="159">
        <f t="shared" si="7"/>
        <v>3.0184313058669837E-2</v>
      </c>
      <c r="G97" s="159">
        <f t="shared" si="7"/>
        <v>3.032577595210641E-2</v>
      </c>
      <c r="H97" s="159">
        <f t="shared" si="7"/>
        <v>3.0439927660520723E-2</v>
      </c>
      <c r="I97" s="159">
        <f t="shared" si="7"/>
        <v>3.0439927660520723E-2</v>
      </c>
      <c r="J97" s="159">
        <f t="shared" si="7"/>
        <v>3.0439927660520723E-2</v>
      </c>
      <c r="K97" s="159">
        <f t="shared" si="7"/>
        <v>3.0439927660520723E-2</v>
      </c>
      <c r="L97" s="159">
        <f t="shared" si="7"/>
        <v>3.0439927660520723E-2</v>
      </c>
      <c r="M97" s="159">
        <f t="shared" si="7"/>
        <v>3.0439927660520723E-2</v>
      </c>
      <c r="N97" s="159">
        <f t="shared" si="7"/>
        <v>3.0439927660520723E-2</v>
      </c>
      <c r="O97" s="159">
        <f t="shared" si="7"/>
        <v>3.0439927660520723E-2</v>
      </c>
    </row>
    <row r="98" spans="2:15" ht="13.15">
      <c r="B98" s="8" t="str">
        <f t="shared" si="5"/>
        <v>65 plus</v>
      </c>
      <c r="C98" s="159">
        <f t="shared" si="7"/>
        <v>3.1735284170510657E-2</v>
      </c>
      <c r="D98" s="159">
        <f t="shared" si="7"/>
        <v>3.2175904155049381E-2</v>
      </c>
      <c r="E98" s="159">
        <f t="shared" si="7"/>
        <v>3.2422181480120701E-2</v>
      </c>
      <c r="F98" s="159">
        <f t="shared" si="7"/>
        <v>3.2707675587399877E-2</v>
      </c>
      <c r="G98" s="159">
        <f t="shared" si="7"/>
        <v>3.2860964562941075E-2</v>
      </c>
      <c r="H98" s="159">
        <f t="shared" si="7"/>
        <v>3.2984659180052479E-2</v>
      </c>
      <c r="I98" s="159">
        <f t="shared" si="7"/>
        <v>3.2984659180052479E-2</v>
      </c>
      <c r="J98" s="159">
        <f t="shared" si="7"/>
        <v>3.2984659180052479E-2</v>
      </c>
      <c r="K98" s="159">
        <f t="shared" si="7"/>
        <v>3.2984659180052479E-2</v>
      </c>
      <c r="L98" s="159">
        <f t="shared" si="7"/>
        <v>3.2984659180052479E-2</v>
      </c>
      <c r="M98" s="159">
        <f t="shared" si="7"/>
        <v>3.2984659180052479E-2</v>
      </c>
      <c r="N98" s="159">
        <f t="shared" si="7"/>
        <v>3.2984659180052479E-2</v>
      </c>
      <c r="O98" s="159">
        <f t="shared" si="7"/>
        <v>3.2984659180052479E-2</v>
      </c>
    </row>
    <row r="99" spans="2:15" ht="13.15">
      <c r="B99" s="8" t="str">
        <f t="shared" si="5"/>
        <v>Total</v>
      </c>
      <c r="C99" s="159">
        <f t="shared" si="7"/>
        <v>8.3095224661888359E-2</v>
      </c>
      <c r="D99" s="159">
        <f t="shared" si="7"/>
        <v>8.4248937872995686E-2</v>
      </c>
      <c r="E99" s="159">
        <f t="shared" si="7"/>
        <v>8.4893786979938476E-2</v>
      </c>
      <c r="F99" s="159">
        <f t="shared" si="7"/>
        <v>8.5641320761471559E-2</v>
      </c>
      <c r="G99" s="159">
        <f t="shared" si="7"/>
        <v>8.6042690473251943E-2</v>
      </c>
      <c r="H99" s="159">
        <f t="shared" si="7"/>
        <v>8.6366570730416578E-2</v>
      </c>
      <c r="I99" s="159">
        <f t="shared" si="7"/>
        <v>8.6366570730416578E-2</v>
      </c>
      <c r="J99" s="159">
        <f t="shared" si="7"/>
        <v>8.6366570730416578E-2</v>
      </c>
      <c r="K99" s="159">
        <f t="shared" si="7"/>
        <v>8.6366570730416578E-2</v>
      </c>
      <c r="L99" s="159">
        <f t="shared" si="7"/>
        <v>8.6366570730416578E-2</v>
      </c>
      <c r="M99" s="159">
        <f t="shared" si="7"/>
        <v>8.6366570730416578E-2</v>
      </c>
      <c r="N99" s="159">
        <f t="shared" si="7"/>
        <v>8.6366570730416578E-2</v>
      </c>
      <c r="O99" s="159">
        <f t="shared" si="7"/>
        <v>8.6366570730416578E-2</v>
      </c>
    </row>
  </sheetData>
  <mergeCells count="5">
    <mergeCell ref="B22:B23"/>
    <mergeCell ref="C22:H22"/>
    <mergeCell ref="C23:E23"/>
    <mergeCell ref="F23:H23"/>
    <mergeCell ref="A5:O5"/>
  </mergeCells>
  <hyperlinks>
    <hyperlink ref="A2" location="'Title_&amp;_Contents'!A1" display="Contents"/>
    <hyperlink ref="B2" location="Map_of_sheets!A1" display="Map of shee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N66"/>
  <sheetViews>
    <sheetView showGridLines="0" zoomScale="90" zoomScaleNormal="90" workbookViewId="0"/>
  </sheetViews>
  <sheetFormatPr defaultRowHeight="12.75"/>
  <cols>
    <col min="2" max="2" width="25.73046875" customWidth="1"/>
    <col min="3" max="40" width="12.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15">
      <c r="A4" s="56" t="s">
        <v>26</v>
      </c>
      <c r="B4" s="56"/>
      <c r="C4" s="56"/>
      <c r="D4" s="56"/>
      <c r="E4" s="280"/>
      <c r="F4" s="56"/>
      <c r="G4" s="56"/>
      <c r="H4" s="56"/>
      <c r="I4" s="56"/>
      <c r="J4" s="56"/>
      <c r="K4" s="56"/>
      <c r="L4" s="56"/>
    </row>
    <row r="5" spans="1:17" s="45" customFormat="1" ht="26.25" customHeight="1">
      <c r="A5" s="1435" t="s">
        <v>1763</v>
      </c>
      <c r="B5" s="1435"/>
      <c r="C5" s="1435"/>
      <c r="D5" s="1435"/>
      <c r="E5" s="1435"/>
      <c r="F5" s="1435"/>
      <c r="G5" s="1435"/>
      <c r="H5" s="1435"/>
      <c r="I5" s="1435"/>
      <c r="J5" s="1435"/>
      <c r="K5" s="1435"/>
      <c r="L5" s="1435"/>
      <c r="M5" s="1435"/>
      <c r="N5" s="1435"/>
      <c r="O5" s="1435"/>
      <c r="P5" s="57"/>
      <c r="Q5" s="57"/>
    </row>
    <row r="6" spans="1:17" s="44" customFormat="1" ht="13.15">
      <c r="A6" s="54" t="s">
        <v>1287</v>
      </c>
      <c r="B6" s="59"/>
      <c r="C6" s="59"/>
      <c r="D6" s="59"/>
      <c r="E6" s="280"/>
      <c r="F6" s="59"/>
      <c r="G6" s="59"/>
      <c r="H6" s="59"/>
      <c r="I6" s="59"/>
      <c r="J6" s="59"/>
      <c r="K6" s="59"/>
      <c r="L6" s="59"/>
      <c r="M6" s="43"/>
      <c r="N6" s="43"/>
      <c r="O6" s="43"/>
      <c r="P6" s="43"/>
      <c r="Q6" s="43"/>
    </row>
    <row r="7" spans="1:17" s="44" customFormat="1" ht="13.15">
      <c r="A7" s="52" t="s">
        <v>178</v>
      </c>
      <c r="B7" s="54"/>
      <c r="C7" s="59"/>
      <c r="D7" s="59"/>
      <c r="E7" s="280"/>
      <c r="F7" s="59"/>
      <c r="G7" s="59"/>
      <c r="H7" s="59"/>
      <c r="I7" s="59"/>
      <c r="J7" s="59"/>
      <c r="K7" s="59"/>
      <c r="L7" s="59"/>
      <c r="M7" s="43"/>
      <c r="N7" s="43"/>
      <c r="O7" s="43"/>
      <c r="P7" s="43"/>
      <c r="Q7" s="43"/>
    </row>
    <row r="8" spans="1:17" s="44" customFormat="1" ht="13.15">
      <c r="A8" s="54" t="s">
        <v>24</v>
      </c>
      <c r="B8" s="59"/>
      <c r="C8" s="59"/>
      <c r="D8" s="59"/>
      <c r="E8" s="280"/>
      <c r="F8" s="59"/>
      <c r="G8" s="59"/>
      <c r="H8" s="59"/>
      <c r="I8" s="59"/>
      <c r="J8" s="59"/>
      <c r="K8" s="59"/>
      <c r="L8" s="59"/>
      <c r="M8" s="43"/>
      <c r="N8" s="43"/>
      <c r="O8" s="43"/>
      <c r="P8" s="43"/>
      <c r="Q8" s="43"/>
    </row>
    <row r="9" spans="1:17" s="44" customFormat="1" ht="13.15">
      <c r="A9" s="52" t="s">
        <v>339</v>
      </c>
      <c r="B9" s="59"/>
      <c r="C9" s="59"/>
      <c r="D9" s="59"/>
      <c r="E9" s="280"/>
      <c r="F9" s="59"/>
      <c r="G9" s="59"/>
      <c r="H9" s="59"/>
      <c r="I9" s="59"/>
      <c r="J9" s="59"/>
      <c r="K9" s="59"/>
      <c r="L9" s="59"/>
      <c r="M9" s="43"/>
      <c r="N9" s="43"/>
      <c r="O9" s="43"/>
      <c r="P9" s="43"/>
      <c r="Q9" s="43"/>
    </row>
    <row r="10" spans="1:17" s="48" customFormat="1" ht="13.5" customHeight="1">
      <c r="A10" s="53">
        <f>SUM(A13:A2211)</f>
        <v>0</v>
      </c>
      <c r="B10" s="71"/>
      <c r="C10" s="69"/>
      <c r="D10" s="46"/>
      <c r="E10" s="46"/>
      <c r="F10" s="46"/>
      <c r="G10" s="70"/>
      <c r="H10" s="46"/>
      <c r="I10" s="46"/>
      <c r="J10" s="70"/>
      <c r="K10" s="47"/>
      <c r="L10" s="47"/>
      <c r="M10" s="47"/>
      <c r="N10" s="47"/>
      <c r="O10" s="47"/>
      <c r="P10" s="47"/>
      <c r="Q10" s="47"/>
    </row>
    <row r="12" spans="1:17" ht="15">
      <c r="B12" s="76" t="s">
        <v>1309</v>
      </c>
    </row>
    <row r="14" spans="1:17" ht="13.15">
      <c r="B14" s="8" t="s">
        <v>67</v>
      </c>
      <c r="C14" s="429">
        <f>RAW_DATA_INPUTS!AQ45+RAW_DATA_INPUTS!AR45</f>
        <v>243195.38999999998</v>
      </c>
    </row>
    <row r="15" spans="1:17" ht="13.15">
      <c r="B15" s="176" t="s">
        <v>97</v>
      </c>
      <c r="C15" s="429">
        <f>RAW_DATA_INPUTS!AQ61+RAW_DATA_INPUTS!AR61</f>
        <v>7670.1500000000015</v>
      </c>
    </row>
    <row r="16" spans="1:17" ht="13.15">
      <c r="B16" s="8" t="s">
        <v>100</v>
      </c>
      <c r="C16" s="429">
        <f>C14*RAW_DATA_INPUTS!$C$380</f>
        <v>215227.92014999999</v>
      </c>
    </row>
    <row r="17" spans="2:40" ht="13.15">
      <c r="B17" s="8" t="s">
        <v>101</v>
      </c>
      <c r="C17" s="429">
        <f>C15*RAW_DATA_INPUTS!$C$380</f>
        <v>6788.0827500000014</v>
      </c>
    </row>
    <row r="19" spans="2:40" ht="15">
      <c r="B19" s="76" t="s">
        <v>98</v>
      </c>
    </row>
    <row r="22" spans="2:40" s="147" customFormat="1" ht="38.25" customHeight="1">
      <c r="B22" s="1380" t="s">
        <v>59</v>
      </c>
      <c r="C22" s="1309" t="str">
        <f>RAW_DATA_INPUTS!C33:D33</f>
        <v>Art &amp; Design</v>
      </c>
      <c r="D22" s="1309"/>
      <c r="E22" s="1309" t="str">
        <f>RAW_DATA_INPUTS!E33:F33</f>
        <v>Biology</v>
      </c>
      <c r="F22" s="1309"/>
      <c r="G22" s="1309" t="str">
        <f>RAW_DATA_INPUTS!G33:H33</f>
        <v>Business Studies</v>
      </c>
      <c r="H22" s="1309"/>
      <c r="I22" s="1309" t="str">
        <f>RAW_DATA_INPUTS!I33:J33</f>
        <v>Chemistry</v>
      </c>
      <c r="J22" s="1309"/>
      <c r="K22" s="1309" t="str">
        <f>RAW_DATA_INPUTS!K33:L33</f>
        <v>Classics</v>
      </c>
      <c r="L22" s="1309"/>
      <c r="M22" s="1309" t="str">
        <f>RAW_DATA_INPUTS!M33:N33</f>
        <v>Computing</v>
      </c>
      <c r="N22" s="1309"/>
      <c r="O22" s="1309" t="str">
        <f>RAW_DATA_INPUTS!O33:P33</f>
        <v>Design &amp; Technology</v>
      </c>
      <c r="P22" s="1309"/>
      <c r="Q22" s="1309" t="str">
        <f>RAW_DATA_INPUTS!Q33:R33</f>
        <v>Drama</v>
      </c>
      <c r="R22" s="1309"/>
      <c r="S22" s="1309" t="str">
        <f>RAW_DATA_INPUTS!S33:T33</f>
        <v>English</v>
      </c>
      <c r="T22" s="1309"/>
      <c r="U22" s="1309" t="str">
        <f>RAW_DATA_INPUTS!U33:V33</f>
        <v>Food</v>
      </c>
      <c r="V22" s="1309"/>
      <c r="W22" s="1309" t="str">
        <f>RAW_DATA_INPUTS!W33:X33</f>
        <v>Geography</v>
      </c>
      <c r="X22" s="1309"/>
      <c r="Y22" s="1309" t="str">
        <f>RAW_DATA_INPUTS!Y33:Z33</f>
        <v>History</v>
      </c>
      <c r="Z22" s="1309"/>
      <c r="AA22" s="1309" t="str">
        <f>RAW_DATA_INPUTS!AA33:AB33</f>
        <v>Mathematics</v>
      </c>
      <c r="AB22" s="1309"/>
      <c r="AC22" s="1309" t="str">
        <f>RAW_DATA_INPUTS!AC33:AD33</f>
        <v>Modern Foreign Languages</v>
      </c>
      <c r="AD22" s="1309"/>
      <c r="AE22" s="1309" t="str">
        <f>RAW_DATA_INPUTS!AE33:AF33</f>
        <v>Music</v>
      </c>
      <c r="AF22" s="1309"/>
      <c r="AG22" s="1309" t="str">
        <f>RAW_DATA_INPUTS!AG33:AH33</f>
        <v>Others</v>
      </c>
      <c r="AH22" s="1309"/>
      <c r="AI22" s="1309" t="str">
        <f>RAW_DATA_INPUTS!AI33:AJ33</f>
        <v>Physical Education</v>
      </c>
      <c r="AJ22" s="1309"/>
      <c r="AK22" s="1309" t="str">
        <f>RAW_DATA_INPUTS!AK33:AL33</f>
        <v>Physics</v>
      </c>
      <c r="AL22" s="1309"/>
      <c r="AM22" s="1309" t="str">
        <f>RAW_DATA_INPUTS!AM33:AN33</f>
        <v>Religious Education</v>
      </c>
      <c r="AN22" s="1309"/>
    </row>
    <row r="23" spans="2:40" s="5" customFormat="1" ht="13.15">
      <c r="B23" s="1381"/>
      <c r="C23" s="75" t="s">
        <v>46</v>
      </c>
      <c r="D23" s="75" t="s">
        <v>47</v>
      </c>
      <c r="E23" s="75" t="s">
        <v>46</v>
      </c>
      <c r="F23" s="75" t="s">
        <v>47</v>
      </c>
      <c r="G23" s="75" t="s">
        <v>46</v>
      </c>
      <c r="H23" s="75" t="s">
        <v>47</v>
      </c>
      <c r="I23" s="75" t="s">
        <v>46</v>
      </c>
      <c r="J23" s="75" t="s">
        <v>47</v>
      </c>
      <c r="K23" s="75" t="s">
        <v>46</v>
      </c>
      <c r="L23" s="75" t="s">
        <v>47</v>
      </c>
      <c r="M23" s="75" t="s">
        <v>46</v>
      </c>
      <c r="N23" s="75" t="s">
        <v>47</v>
      </c>
      <c r="O23" s="75" t="s">
        <v>46</v>
      </c>
      <c r="P23" s="75" t="s">
        <v>47</v>
      </c>
      <c r="Q23" s="75" t="s">
        <v>46</v>
      </c>
      <c r="R23" s="75" t="s">
        <v>47</v>
      </c>
      <c r="S23" s="75" t="s">
        <v>46</v>
      </c>
      <c r="T23" s="75" t="s">
        <v>47</v>
      </c>
      <c r="U23" s="75" t="s">
        <v>46</v>
      </c>
      <c r="V23" s="75" t="s">
        <v>47</v>
      </c>
      <c r="W23" s="75" t="s">
        <v>46</v>
      </c>
      <c r="X23" s="75" t="s">
        <v>47</v>
      </c>
      <c r="Y23" s="75" t="s">
        <v>46</v>
      </c>
      <c r="Z23" s="75" t="s">
        <v>47</v>
      </c>
      <c r="AA23" s="75" t="s">
        <v>46</v>
      </c>
      <c r="AB23" s="75" t="s">
        <v>47</v>
      </c>
      <c r="AC23" s="75" t="s">
        <v>46</v>
      </c>
      <c r="AD23" s="75" t="s">
        <v>47</v>
      </c>
      <c r="AE23" s="75" t="s">
        <v>46</v>
      </c>
      <c r="AF23" s="75" t="s">
        <v>47</v>
      </c>
      <c r="AG23" s="75" t="s">
        <v>46</v>
      </c>
      <c r="AH23" s="75" t="s">
        <v>47</v>
      </c>
      <c r="AI23" s="75" t="s">
        <v>46</v>
      </c>
      <c r="AJ23" s="75" t="s">
        <v>47</v>
      </c>
      <c r="AK23" s="75" t="s">
        <v>46</v>
      </c>
      <c r="AL23" s="75" t="s">
        <v>47</v>
      </c>
      <c r="AM23" s="75" t="s">
        <v>46</v>
      </c>
      <c r="AN23" s="75" t="s">
        <v>47</v>
      </c>
    </row>
    <row r="24" spans="2:40" s="5" customFormat="1" ht="13.15">
      <c r="B24" s="8" t="s">
        <v>88</v>
      </c>
      <c r="C24" s="293">
        <f>RAW_DATA_INPUTS!C45</f>
        <v>1798.328</v>
      </c>
      <c r="D24" s="293">
        <f>RAW_DATA_INPUTS!D45</f>
        <v>6431.4100000000008</v>
      </c>
      <c r="E24" s="293">
        <f>RAW_DATA_INPUTS!E45</f>
        <v>3617.7720000000004</v>
      </c>
      <c r="F24" s="293">
        <f>RAW_DATA_INPUTS!F45</f>
        <v>8486.9680000000008</v>
      </c>
      <c r="G24" s="293">
        <f>RAW_DATA_INPUTS!G45</f>
        <v>2244.643</v>
      </c>
      <c r="H24" s="293">
        <f>RAW_DATA_INPUTS!H45</f>
        <v>2526.806</v>
      </c>
      <c r="I24" s="293">
        <f>RAW_DATA_INPUTS!I45</f>
        <v>4352.6530000000002</v>
      </c>
      <c r="J24" s="293">
        <f>RAW_DATA_INPUTS!J45</f>
        <v>6818.5919999999996</v>
      </c>
      <c r="K24" s="293">
        <f>RAW_DATA_INPUTS!K45</f>
        <v>109.215</v>
      </c>
      <c r="L24" s="293">
        <f>RAW_DATA_INPUTS!L45</f>
        <v>163.03800000000001</v>
      </c>
      <c r="M24" s="293">
        <f>RAW_DATA_INPUTS!M45</f>
        <v>3779.5160000000001</v>
      </c>
      <c r="N24" s="293">
        <f>RAW_DATA_INPUTS!N45</f>
        <v>2447.268</v>
      </c>
      <c r="O24" s="293">
        <f>RAW_DATA_INPUTS!O45</f>
        <v>3911.2489999999993</v>
      </c>
      <c r="P24" s="293">
        <f>RAW_DATA_INPUTS!P45</f>
        <v>5424.9560000000001</v>
      </c>
      <c r="Q24" s="293">
        <f>RAW_DATA_INPUTS!Q45</f>
        <v>1012.2660000000002</v>
      </c>
      <c r="R24" s="293">
        <f>RAW_DATA_INPUTS!R45</f>
        <v>3700.0089999999996</v>
      </c>
      <c r="S24" s="293">
        <f>RAW_DATA_INPUTS!S45</f>
        <v>6440.2099999999991</v>
      </c>
      <c r="T24" s="293">
        <f>RAW_DATA_INPUTS!T45</f>
        <v>24222.839</v>
      </c>
      <c r="U24" s="293">
        <f>RAW_DATA_INPUTS!U45</f>
        <v>216.42000000000002</v>
      </c>
      <c r="V24" s="293">
        <f>RAW_DATA_INPUTS!V45</f>
        <v>1708.932</v>
      </c>
      <c r="W24" s="293">
        <f>RAW_DATA_INPUTS!W45</f>
        <v>4715.3760000000002</v>
      </c>
      <c r="X24" s="293">
        <f>RAW_DATA_INPUTS!X45</f>
        <v>6428.8469999999998</v>
      </c>
      <c r="Y24" s="293">
        <f>RAW_DATA_INPUTS!Y45</f>
        <v>5301.4349999999995</v>
      </c>
      <c r="Z24" s="293">
        <f>RAW_DATA_INPUTS!Z45</f>
        <v>6706.6270000000013</v>
      </c>
      <c r="AA24" s="293">
        <f>RAW_DATA_INPUTS!AA45</f>
        <v>14637.381000000001</v>
      </c>
      <c r="AB24" s="293">
        <f>RAW_DATA_INPUTS!AB45</f>
        <v>16989.519999999997</v>
      </c>
      <c r="AC24" s="293">
        <f>RAW_DATA_INPUTS!AC45</f>
        <v>2715.7420000000002</v>
      </c>
      <c r="AD24" s="293">
        <f>RAW_DATA_INPUTS!AD45</f>
        <v>11852.294</v>
      </c>
      <c r="AE24" s="293">
        <f>RAW_DATA_INPUTS!AE45</f>
        <v>2092.9519999999998</v>
      </c>
      <c r="AF24" s="293">
        <f>RAW_DATA_INPUTS!AF45</f>
        <v>2647.8779999999997</v>
      </c>
      <c r="AG24" s="293">
        <f>RAW_DATA_INPUTS!AG45</f>
        <v>3276.8879999999999</v>
      </c>
      <c r="AH24" s="293">
        <f>RAW_DATA_INPUTS!AH45</f>
        <v>6685.424</v>
      </c>
      <c r="AI24" s="293">
        <f>RAW_DATA_INPUTS!AI45</f>
        <v>8726.6460000000006</v>
      </c>
      <c r="AJ24" s="293">
        <f>RAW_DATA_INPUTS!AJ45</f>
        <v>8576.8080000000009</v>
      </c>
      <c r="AK24" s="293">
        <f>RAW_DATA_INPUTS!AK45</f>
        <v>6874.6320000000014</v>
      </c>
      <c r="AL24" s="293">
        <f>RAW_DATA_INPUTS!AL45</f>
        <v>4089.3420000000006</v>
      </c>
      <c r="AM24" s="293">
        <f>RAW_DATA_INPUTS!AM45</f>
        <v>2171.1290000000004</v>
      </c>
      <c r="AN24" s="293">
        <f>RAW_DATA_INPUTS!AN45</f>
        <v>4882.1779999999999</v>
      </c>
    </row>
    <row r="25" spans="2:40" s="12" customFormat="1" ht="13.15">
      <c r="B25" s="13" t="s">
        <v>89</v>
      </c>
      <c r="C25" s="293">
        <f>RAW_DATA_INPUTS!C61</f>
        <v>92.456000000000003</v>
      </c>
      <c r="D25" s="293">
        <f>RAW_DATA_INPUTS!D61</f>
        <v>335.62099999999992</v>
      </c>
      <c r="E25" s="293">
        <f>RAW_DATA_INPUTS!E61</f>
        <v>145.05099999999999</v>
      </c>
      <c r="F25" s="293">
        <f>RAW_DATA_INPUTS!F61</f>
        <v>250.40300000000002</v>
      </c>
      <c r="G25" s="293">
        <f>RAW_DATA_INPUTS!G61</f>
        <v>140.70100000000002</v>
      </c>
      <c r="H25" s="293">
        <f>RAW_DATA_INPUTS!H61</f>
        <v>214.49399999999997</v>
      </c>
      <c r="I25" s="293">
        <f>RAW_DATA_INPUTS!I61</f>
        <v>140.58500000000001</v>
      </c>
      <c r="J25" s="293">
        <f>RAW_DATA_INPUTS!J61</f>
        <v>219.08099999999999</v>
      </c>
      <c r="K25" s="293">
        <f>RAW_DATA_INPUTS!K61</f>
        <v>9.870000000000001</v>
      </c>
      <c r="L25" s="293">
        <f>RAW_DATA_INPUTS!L61</f>
        <v>12.36</v>
      </c>
      <c r="M25" s="293">
        <f>RAW_DATA_INPUTS!M61</f>
        <v>125.30000000000001</v>
      </c>
      <c r="N25" s="293">
        <f>RAW_DATA_INPUTS!N61</f>
        <v>131.78200000000001</v>
      </c>
      <c r="O25" s="293">
        <f>RAW_DATA_INPUTS!O61</f>
        <v>291.77500000000003</v>
      </c>
      <c r="P25" s="293">
        <f>RAW_DATA_INPUTS!P61</f>
        <v>308.91500000000002</v>
      </c>
      <c r="Q25" s="293">
        <f>RAW_DATA_INPUTS!Q61</f>
        <v>86.090000000000018</v>
      </c>
      <c r="R25" s="293">
        <f>RAW_DATA_INPUTS!R61</f>
        <v>258.42399999999998</v>
      </c>
      <c r="S25" s="293">
        <f>RAW_DATA_INPUTS!S61</f>
        <v>425.13599999999997</v>
      </c>
      <c r="T25" s="293">
        <f>RAW_DATA_INPUTS!T61</f>
        <v>1538.4570000000001</v>
      </c>
      <c r="U25" s="293">
        <f>RAW_DATA_INPUTS!U61</f>
        <v>36.427000000000007</v>
      </c>
      <c r="V25" s="293">
        <f>RAW_DATA_INPUTS!V61</f>
        <v>132.946</v>
      </c>
      <c r="W25" s="293">
        <f>RAW_DATA_INPUTS!W61</f>
        <v>137.58500000000001</v>
      </c>
      <c r="X25" s="293">
        <f>RAW_DATA_INPUTS!X61</f>
        <v>222.20199999999994</v>
      </c>
      <c r="Y25" s="293">
        <f>RAW_DATA_INPUTS!Y61</f>
        <v>169.33699999999996</v>
      </c>
      <c r="Z25" s="293">
        <f>RAW_DATA_INPUTS!Z61</f>
        <v>259.87900000000002</v>
      </c>
      <c r="AA25" s="293">
        <f>RAW_DATA_INPUTS!AA61</f>
        <v>606.74300000000005</v>
      </c>
      <c r="AB25" s="293">
        <f>RAW_DATA_INPUTS!AB61</f>
        <v>839.69100000000003</v>
      </c>
      <c r="AC25" s="293">
        <f>RAW_DATA_INPUTS!AC61</f>
        <v>70.519000000000005</v>
      </c>
      <c r="AD25" s="293">
        <f>RAW_DATA_INPUTS!AD61</f>
        <v>356.27900000000005</v>
      </c>
      <c r="AE25" s="293">
        <f>RAW_DATA_INPUTS!AE61</f>
        <v>137.654</v>
      </c>
      <c r="AF25" s="293">
        <f>RAW_DATA_INPUTS!AF61</f>
        <v>85.974999999999994</v>
      </c>
      <c r="AG25" s="293">
        <f>RAW_DATA_INPUTS!AG61</f>
        <v>316.28500000000003</v>
      </c>
      <c r="AH25" s="293">
        <f>RAW_DATA_INPUTS!AH61</f>
        <v>1072.6449999999998</v>
      </c>
      <c r="AI25" s="293">
        <f>RAW_DATA_INPUTS!AI61</f>
        <v>309.17899999999997</v>
      </c>
      <c r="AJ25" s="293">
        <f>RAW_DATA_INPUTS!AJ61</f>
        <v>297.44500000000005</v>
      </c>
      <c r="AK25" s="293">
        <f>RAW_DATA_INPUTS!AK61</f>
        <v>164.09799999999998</v>
      </c>
      <c r="AL25" s="293">
        <f>RAW_DATA_INPUTS!AL61</f>
        <v>172.69299999999998</v>
      </c>
      <c r="AM25" s="293">
        <f>RAW_DATA_INPUTS!AM61</f>
        <v>118.27</v>
      </c>
      <c r="AN25" s="293">
        <f>RAW_DATA_INPUTS!AN61</f>
        <v>220.17899999999997</v>
      </c>
    </row>
    <row r="26" spans="2:40" s="2" customFormat="1">
      <c r="B26" s="121"/>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row>
    <row r="27" spans="2:40" s="2" customFormat="1" ht="15">
      <c r="B27" s="76" t="s">
        <v>99</v>
      </c>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row>
    <row r="28" spans="2:40" s="2" customFormat="1">
      <c r="B28" s="121"/>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row>
    <row r="30" spans="2:40" s="150" customFormat="1" ht="50.25" customHeight="1">
      <c r="B30" s="149"/>
      <c r="C30" s="148" t="str">
        <f>RAW_DATA_INPUTS!C33:D33</f>
        <v>Art &amp; Design</v>
      </c>
      <c r="D30" s="148" t="str">
        <f>RAW_DATA_INPUTS!E33</f>
        <v>Biology</v>
      </c>
      <c r="E30" s="148" t="str">
        <f>RAW_DATA_INPUTS!G33</f>
        <v>Business Studies</v>
      </c>
      <c r="F30" s="148" t="str">
        <f>RAW_DATA_INPUTS!I33</f>
        <v>Chemistry</v>
      </c>
      <c r="G30" s="148" t="str">
        <f>RAW_DATA_INPUTS!K33</f>
        <v>Classics</v>
      </c>
      <c r="H30" s="148" t="str">
        <f>RAW_DATA_INPUTS!M33</f>
        <v>Computing</v>
      </c>
      <c r="I30" s="148" t="str">
        <f>RAW_DATA_INPUTS!O33</f>
        <v>Design &amp; Technology</v>
      </c>
      <c r="J30" s="148" t="str">
        <f>RAW_DATA_INPUTS!Q33</f>
        <v>Drama</v>
      </c>
      <c r="K30" s="148" t="str">
        <f>RAW_DATA_INPUTS!S33</f>
        <v>English</v>
      </c>
      <c r="L30" s="148" t="str">
        <f>RAW_DATA_INPUTS!U33</f>
        <v>Food</v>
      </c>
      <c r="M30" s="148" t="str">
        <f>RAW_DATA_INPUTS!W33</f>
        <v>Geography</v>
      </c>
      <c r="N30" s="148" t="str">
        <f>RAW_DATA_INPUTS!Y33</f>
        <v>History</v>
      </c>
      <c r="O30" s="148" t="str">
        <f>RAW_DATA_INPUTS!AA33</f>
        <v>Mathematics</v>
      </c>
      <c r="P30" s="148" t="str">
        <f>RAW_DATA_INPUTS!AC33</f>
        <v>Modern Foreign Languages</v>
      </c>
      <c r="Q30" s="148" t="str">
        <f>RAW_DATA_INPUTS!AE33</f>
        <v>Music</v>
      </c>
      <c r="R30" s="148" t="str">
        <f>RAW_DATA_INPUTS!AG33</f>
        <v>Others</v>
      </c>
      <c r="S30" s="148" t="str">
        <f>RAW_DATA_INPUTS!AI33</f>
        <v>Physical Education</v>
      </c>
      <c r="T30" s="148" t="str">
        <f>RAW_DATA_INPUTS!AK33</f>
        <v>Physics</v>
      </c>
      <c r="U30" s="148" t="str">
        <f>RAW_DATA_INPUTS!AM33</f>
        <v>Religious Education</v>
      </c>
    </row>
    <row r="31" spans="2:40" s="479" customFormat="1" ht="12.75" customHeight="1">
      <c r="B31" s="148" t="s">
        <v>91</v>
      </c>
      <c r="C31" s="478">
        <f>RAW_DATA_INPUTS!$D$380</f>
        <v>0.92800000000000005</v>
      </c>
      <c r="D31" s="478">
        <f>RAW_DATA_INPUTS!$D$380</f>
        <v>0.92800000000000005</v>
      </c>
      <c r="E31" s="478">
        <f>RAW_DATA_INPUTS!$D$380</f>
        <v>0.92800000000000005</v>
      </c>
      <c r="F31" s="478">
        <f>RAW_DATA_INPUTS!$D$380</f>
        <v>0.92800000000000005</v>
      </c>
      <c r="G31" s="478">
        <f>RAW_DATA_INPUTS!$D$380</f>
        <v>0.92800000000000005</v>
      </c>
      <c r="H31" s="478">
        <f>RAW_DATA_INPUTS!$D$380</f>
        <v>0.92800000000000005</v>
      </c>
      <c r="I31" s="478">
        <f>RAW_DATA_INPUTS!$D$380</f>
        <v>0.92800000000000005</v>
      </c>
      <c r="J31" s="478">
        <f>RAW_DATA_INPUTS!$D$380</f>
        <v>0.92800000000000005</v>
      </c>
      <c r="K31" s="478">
        <f>RAW_DATA_INPUTS!$D$380</f>
        <v>0.92800000000000005</v>
      </c>
      <c r="L31" s="478">
        <f>RAW_DATA_INPUTS!$D$380</f>
        <v>0.92800000000000005</v>
      </c>
      <c r="M31" s="478">
        <f>RAW_DATA_INPUTS!$D$380</f>
        <v>0.92800000000000005</v>
      </c>
      <c r="N31" s="478">
        <f>RAW_DATA_INPUTS!$D$380</f>
        <v>0.92800000000000005</v>
      </c>
      <c r="O31" s="478">
        <f>RAW_DATA_INPUTS!$D$380</f>
        <v>0.92800000000000005</v>
      </c>
      <c r="P31" s="478">
        <f>RAW_DATA_INPUTS!$D$380</f>
        <v>0.92800000000000005</v>
      </c>
      <c r="Q31" s="478">
        <f>RAW_DATA_INPUTS!$D$380</f>
        <v>0.92800000000000005</v>
      </c>
      <c r="R31" s="478">
        <f>RAW_DATA_INPUTS!$D$380</f>
        <v>0.92800000000000005</v>
      </c>
      <c r="S31" s="478">
        <f>RAW_DATA_INPUTS!$D$380</f>
        <v>0.92800000000000005</v>
      </c>
      <c r="T31" s="478">
        <f>RAW_DATA_INPUTS!$D$380</f>
        <v>0.92800000000000005</v>
      </c>
      <c r="U31" s="478">
        <f>RAW_DATA_INPUTS!$D$380</f>
        <v>0.92800000000000005</v>
      </c>
    </row>
    <row r="32" spans="2:40" s="479" customFormat="1" ht="13.15">
      <c r="B32" s="148" t="s">
        <v>90</v>
      </c>
      <c r="C32" s="480">
        <f>C24+D24</f>
        <v>8229.7380000000012</v>
      </c>
      <c r="D32" s="480">
        <f>E24+F24</f>
        <v>12104.740000000002</v>
      </c>
      <c r="E32" s="480">
        <f>G24+H24</f>
        <v>4771.4490000000005</v>
      </c>
      <c r="F32" s="480">
        <f>I24+J24</f>
        <v>11171.244999999999</v>
      </c>
      <c r="G32" s="480">
        <f>K24+L24</f>
        <v>272.25300000000004</v>
      </c>
      <c r="H32" s="480">
        <f>M24+N24</f>
        <v>6226.7839999999997</v>
      </c>
      <c r="I32" s="480">
        <f>O24+P24</f>
        <v>9336.2049999999999</v>
      </c>
      <c r="J32" s="480">
        <f>Q24+R24</f>
        <v>4712.2749999999996</v>
      </c>
      <c r="K32" s="480">
        <f>S24+T24</f>
        <v>30663.048999999999</v>
      </c>
      <c r="L32" s="480">
        <f>U24+V24</f>
        <v>1925.3520000000001</v>
      </c>
      <c r="M32" s="480">
        <f>X24+W24</f>
        <v>11144.223</v>
      </c>
      <c r="N32" s="480">
        <f>Y24+Z24</f>
        <v>12008.062000000002</v>
      </c>
      <c r="O32" s="480">
        <f>AB24+AA24</f>
        <v>31626.900999999998</v>
      </c>
      <c r="P32" s="480">
        <f>AC24+AD24</f>
        <v>14568.036</v>
      </c>
      <c r="Q32" s="480">
        <f>AF24+AE24</f>
        <v>4740.83</v>
      </c>
      <c r="R32" s="480">
        <f>AG24+AH24</f>
        <v>9962.3119999999999</v>
      </c>
      <c r="S32" s="480">
        <f>AJ24+AI24</f>
        <v>17303.454000000002</v>
      </c>
      <c r="T32" s="480">
        <f>AK24+AL24</f>
        <v>10963.974000000002</v>
      </c>
      <c r="U32" s="480">
        <f>AN24+AM24</f>
        <v>7053.3070000000007</v>
      </c>
    </row>
    <row r="33" spans="1:21" s="479" customFormat="1" ht="13.15">
      <c r="B33" s="148" t="s">
        <v>95</v>
      </c>
      <c r="C33" s="480">
        <f>C25+D25</f>
        <v>428.07699999999994</v>
      </c>
      <c r="D33" s="480">
        <f>E25+F25</f>
        <v>395.45400000000001</v>
      </c>
      <c r="E33" s="480">
        <f>G25+H25</f>
        <v>355.19499999999999</v>
      </c>
      <c r="F33" s="480">
        <f>I25+J25</f>
        <v>359.666</v>
      </c>
      <c r="G33" s="480">
        <f>K25+L25</f>
        <v>22.23</v>
      </c>
      <c r="H33" s="480">
        <f>M25+N25</f>
        <v>257.08199999999999</v>
      </c>
      <c r="I33" s="480">
        <f>O25+P25</f>
        <v>600.69000000000005</v>
      </c>
      <c r="J33" s="480">
        <f>Q25+R25</f>
        <v>344.51400000000001</v>
      </c>
      <c r="K33" s="480">
        <f>S25+T25</f>
        <v>1963.5930000000001</v>
      </c>
      <c r="L33" s="480">
        <f>U25+V25</f>
        <v>169.37299999999999</v>
      </c>
      <c r="M33" s="480">
        <f>X25+W25</f>
        <v>359.78699999999992</v>
      </c>
      <c r="N33" s="480">
        <f>Y25+Z25</f>
        <v>429.21600000000001</v>
      </c>
      <c r="O33" s="480">
        <f>AB25+AA25</f>
        <v>1446.4340000000002</v>
      </c>
      <c r="P33" s="480">
        <f>AC25+AD25</f>
        <v>426.79800000000006</v>
      </c>
      <c r="Q33" s="480">
        <f>AF25+AE25</f>
        <v>223.62899999999999</v>
      </c>
      <c r="R33" s="480">
        <f>AG25+AH25</f>
        <v>1388.9299999999998</v>
      </c>
      <c r="S33" s="480">
        <f>AJ25+AI25</f>
        <v>606.62400000000002</v>
      </c>
      <c r="T33" s="480">
        <f>AK25+AL25</f>
        <v>336.79099999999994</v>
      </c>
      <c r="U33" s="480">
        <f>AN25+AM25</f>
        <v>338.44899999999996</v>
      </c>
    </row>
    <row r="34" spans="1:21" s="479" customFormat="1" ht="26.25">
      <c r="B34" s="148" t="s">
        <v>92</v>
      </c>
      <c r="C34" s="480">
        <f>C32*C31</f>
        <v>7637.1968640000014</v>
      </c>
      <c r="D34" s="480">
        <f t="shared" ref="D34:U34" si="0">D32*D31</f>
        <v>11233.198720000002</v>
      </c>
      <c r="E34" s="480">
        <f>E32*E31</f>
        <v>4427.9046720000006</v>
      </c>
      <c r="F34" s="480">
        <f t="shared" si="0"/>
        <v>10366.915359999999</v>
      </c>
      <c r="G34" s="480">
        <f t="shared" si="0"/>
        <v>252.65078400000004</v>
      </c>
      <c r="H34" s="480">
        <f t="shared" si="0"/>
        <v>5778.4555520000004</v>
      </c>
      <c r="I34" s="480">
        <f t="shared" si="0"/>
        <v>8663.9982400000008</v>
      </c>
      <c r="J34" s="480">
        <f t="shared" si="0"/>
        <v>4372.9911999999995</v>
      </c>
      <c r="K34" s="480">
        <f t="shared" si="0"/>
        <v>28455.309472000001</v>
      </c>
      <c r="L34" s="480">
        <f t="shared" si="0"/>
        <v>1786.7266560000003</v>
      </c>
      <c r="M34" s="480">
        <f t="shared" si="0"/>
        <v>10341.838944000001</v>
      </c>
      <c r="N34" s="480">
        <f t="shared" si="0"/>
        <v>11143.481536000003</v>
      </c>
      <c r="O34" s="480">
        <f t="shared" si="0"/>
        <v>29349.764127999999</v>
      </c>
      <c r="P34" s="480">
        <f t="shared" si="0"/>
        <v>13519.137408000001</v>
      </c>
      <c r="Q34" s="480">
        <f t="shared" si="0"/>
        <v>4399.4902400000001</v>
      </c>
      <c r="R34" s="480">
        <f t="shared" si="0"/>
        <v>9245.025536000001</v>
      </c>
      <c r="S34" s="480">
        <f t="shared" si="0"/>
        <v>16057.605312000002</v>
      </c>
      <c r="T34" s="480">
        <f t="shared" si="0"/>
        <v>10174.567872000001</v>
      </c>
      <c r="U34" s="480">
        <f t="shared" si="0"/>
        <v>6545.4688960000012</v>
      </c>
    </row>
    <row r="35" spans="1:21" s="479" customFormat="1" ht="26.25">
      <c r="B35" s="148" t="s">
        <v>96</v>
      </c>
      <c r="C35" s="480">
        <f>C33*C31</f>
        <v>397.25545599999998</v>
      </c>
      <c r="D35" s="480">
        <f t="shared" ref="D35:U35" si="1">D33*D31</f>
        <v>366.981312</v>
      </c>
      <c r="E35" s="480">
        <f>E33*E31</f>
        <v>329.62096000000003</v>
      </c>
      <c r="F35" s="480">
        <f t="shared" si="1"/>
        <v>333.77004800000003</v>
      </c>
      <c r="G35" s="480">
        <f t="shared" si="1"/>
        <v>20.629440000000002</v>
      </c>
      <c r="H35" s="480">
        <f>H33*H31</f>
        <v>238.57209600000002</v>
      </c>
      <c r="I35" s="480">
        <f t="shared" si="1"/>
        <v>557.44032000000004</v>
      </c>
      <c r="J35" s="480">
        <f t="shared" si="1"/>
        <v>319.70899200000002</v>
      </c>
      <c r="K35" s="480">
        <f t="shared" si="1"/>
        <v>1822.2143040000001</v>
      </c>
      <c r="L35" s="480">
        <f t="shared" si="1"/>
        <v>157.178144</v>
      </c>
      <c r="M35" s="480">
        <f t="shared" si="1"/>
        <v>333.88233599999995</v>
      </c>
      <c r="N35" s="480">
        <f t="shared" si="1"/>
        <v>398.31244800000002</v>
      </c>
      <c r="O35" s="480">
        <f t="shared" si="1"/>
        <v>1342.2907520000003</v>
      </c>
      <c r="P35" s="480">
        <f t="shared" si="1"/>
        <v>396.06854400000009</v>
      </c>
      <c r="Q35" s="480">
        <f t="shared" si="1"/>
        <v>207.52771200000001</v>
      </c>
      <c r="R35" s="480">
        <f t="shared" si="1"/>
        <v>1288.9270399999998</v>
      </c>
      <c r="S35" s="480">
        <f t="shared" si="1"/>
        <v>562.94707200000005</v>
      </c>
      <c r="T35" s="480">
        <f t="shared" si="1"/>
        <v>312.54204799999997</v>
      </c>
      <c r="U35" s="480">
        <f t="shared" si="1"/>
        <v>314.08067199999999</v>
      </c>
    </row>
    <row r="36" spans="1:21" s="479" customFormat="1" ht="13.15">
      <c r="B36" s="148" t="s">
        <v>104</v>
      </c>
      <c r="C36" s="481">
        <f>C35/(C34+C35)</f>
        <v>4.9443999438657432E-2</v>
      </c>
      <c r="D36" s="481">
        <f t="shared" ref="D36:U36" si="2">D35/(D34+D35)</f>
        <v>3.1635829011933729E-2</v>
      </c>
      <c r="E36" s="481">
        <f t="shared" si="2"/>
        <v>6.9284116470736012E-2</v>
      </c>
      <c r="F36" s="481">
        <f t="shared" si="2"/>
        <v>3.1191464403809904E-2</v>
      </c>
      <c r="G36" s="481">
        <f>G35/(G34+G35)</f>
        <v>7.5488228522529316E-2</v>
      </c>
      <c r="H36" s="481">
        <f t="shared" si="2"/>
        <v>3.9649493064785733E-2</v>
      </c>
      <c r="I36" s="481">
        <f t="shared" si="2"/>
        <v>6.0450472708023985E-2</v>
      </c>
      <c r="J36" s="481">
        <f t="shared" si="2"/>
        <v>6.8129004393895035E-2</v>
      </c>
      <c r="K36" s="481">
        <f t="shared" si="2"/>
        <v>6.018372960355528E-2</v>
      </c>
      <c r="L36" s="481">
        <f t="shared" si="2"/>
        <v>8.0856914392103962E-2</v>
      </c>
      <c r="M36" s="481">
        <f t="shared" si="2"/>
        <v>3.1274920658100946E-2</v>
      </c>
      <c r="N36" s="481">
        <f t="shared" si="2"/>
        <v>3.4510445131161326E-2</v>
      </c>
      <c r="O36" s="481">
        <f t="shared" si="2"/>
        <v>4.3734144137565815E-2</v>
      </c>
      <c r="P36" s="481">
        <f t="shared" si="2"/>
        <v>2.8463002658115459E-2</v>
      </c>
      <c r="Q36" s="481">
        <f t="shared" si="2"/>
        <v>4.5045995948400419E-2</v>
      </c>
      <c r="R36" s="481">
        <f t="shared" si="2"/>
        <v>0.12235929777552092</v>
      </c>
      <c r="S36" s="481">
        <f t="shared" si="2"/>
        <v>3.3870539257282964E-2</v>
      </c>
      <c r="T36" s="481">
        <f t="shared" si="2"/>
        <v>2.980249567175319E-2</v>
      </c>
      <c r="U36" s="481">
        <f t="shared" si="2"/>
        <v>4.5787360946438156E-2</v>
      </c>
    </row>
    <row r="38" spans="1:21" ht="13.15">
      <c r="A38" s="1083">
        <f>F38</f>
        <v>0</v>
      </c>
      <c r="B38" s="151" t="s">
        <v>93</v>
      </c>
      <c r="E38" s="300">
        <f>SUM(C34:U34)</f>
        <v>193751.72739200006</v>
      </c>
      <c r="F38" s="1083">
        <f>SUM(C24:AN24)-SUM(C32:U32)</f>
        <v>0</v>
      </c>
    </row>
    <row r="39" spans="1:21" ht="13.15">
      <c r="A39" s="1083">
        <f>F39</f>
        <v>0</v>
      </c>
      <c r="B39" s="151" t="s">
        <v>94</v>
      </c>
      <c r="E39" s="300">
        <f>SUM(C35:U35)</f>
        <v>9699.9496959999997</v>
      </c>
      <c r="F39" s="1083">
        <f>SUM(C25:AN25)-SUM(C33:U33)</f>
        <v>0</v>
      </c>
    </row>
    <row r="41" spans="1:21" ht="15">
      <c r="B41" s="76" t="s">
        <v>167</v>
      </c>
    </row>
    <row r="43" spans="1:21" ht="52.5">
      <c r="B43" s="148" t="s">
        <v>59</v>
      </c>
      <c r="C43" s="148" t="s">
        <v>87</v>
      </c>
      <c r="D43" s="148" t="s">
        <v>104</v>
      </c>
      <c r="E43" s="164" t="s">
        <v>168</v>
      </c>
      <c r="G43" s="1346" t="str">
        <f t="shared" ref="G43:G62" si="3">B43</f>
        <v>Subject</v>
      </c>
      <c r="H43" s="1346"/>
      <c r="I43" s="148" t="str">
        <f>D43</f>
        <v>Unqualified teacher rate</v>
      </c>
    </row>
    <row r="44" spans="1:21" ht="13.15">
      <c r="B44" s="148" t="str">
        <f>Teacher_need_by_subject!B579</f>
        <v>Art &amp; Design</v>
      </c>
      <c r="C44" s="481">
        <f>C31</f>
        <v>0.92800000000000005</v>
      </c>
      <c r="D44" s="481">
        <f>C36</f>
        <v>4.9443999438657432E-2</v>
      </c>
      <c r="E44" s="432">
        <f>C24+D24</f>
        <v>8229.7380000000012</v>
      </c>
      <c r="F44" s="457"/>
      <c r="G44" s="1309" t="str">
        <f t="shared" si="3"/>
        <v>Art &amp; Design</v>
      </c>
      <c r="H44" s="1309"/>
      <c r="I44" s="459">
        <f>D44</f>
        <v>4.9443999438657432E-2</v>
      </c>
      <c r="J44" s="295"/>
    </row>
    <row r="45" spans="1:21" ht="13.15">
      <c r="B45" s="148" t="str">
        <f>Teacher_need_by_subject!B580</f>
        <v>Biology</v>
      </c>
      <c r="C45" s="481">
        <f>D31</f>
        <v>0.92800000000000005</v>
      </c>
      <c r="D45" s="481">
        <f>D36</f>
        <v>3.1635829011933729E-2</v>
      </c>
      <c r="E45" s="432">
        <f>E24+F24</f>
        <v>12104.740000000002</v>
      </c>
      <c r="F45" s="457"/>
      <c r="G45" s="1309" t="str">
        <f t="shared" si="3"/>
        <v>Biology</v>
      </c>
      <c r="H45" s="1309"/>
      <c r="I45" s="459">
        <f t="shared" ref="I45:I62" si="4">D45</f>
        <v>3.1635829011933729E-2</v>
      </c>
      <c r="J45" s="295"/>
    </row>
    <row r="46" spans="1:21" ht="13.15">
      <c r="B46" s="148" t="str">
        <f>Teacher_need_by_subject!B581</f>
        <v>Business Studies</v>
      </c>
      <c r="C46" s="481">
        <f>E31</f>
        <v>0.92800000000000005</v>
      </c>
      <c r="D46" s="481">
        <f>E36</f>
        <v>6.9284116470736012E-2</v>
      </c>
      <c r="E46" s="432">
        <f>G24+H24</f>
        <v>4771.4490000000005</v>
      </c>
      <c r="F46" s="457"/>
      <c r="G46" s="1309" t="str">
        <f t="shared" si="3"/>
        <v>Business Studies</v>
      </c>
      <c r="H46" s="1309"/>
      <c r="I46" s="459">
        <f t="shared" si="4"/>
        <v>6.9284116470736012E-2</v>
      </c>
      <c r="J46" s="295"/>
    </row>
    <row r="47" spans="1:21" ht="13.15">
      <c r="B47" s="148" t="str">
        <f>Teacher_need_by_subject!B582</f>
        <v>Chemistry</v>
      </c>
      <c r="C47" s="481">
        <f>F31</f>
        <v>0.92800000000000005</v>
      </c>
      <c r="D47" s="481">
        <f>F36</f>
        <v>3.1191464403809904E-2</v>
      </c>
      <c r="E47" s="432">
        <f>I24+J24</f>
        <v>11171.244999999999</v>
      </c>
      <c r="F47" s="204"/>
      <c r="G47" s="1309" t="str">
        <f t="shared" si="3"/>
        <v>Chemistry</v>
      </c>
      <c r="H47" s="1309"/>
      <c r="I47" s="459">
        <f t="shared" si="4"/>
        <v>3.1191464403809904E-2</v>
      </c>
      <c r="J47" s="295"/>
    </row>
    <row r="48" spans="1:21" ht="13.15">
      <c r="B48" s="148" t="str">
        <f>Teacher_need_by_subject!B583</f>
        <v>Classics</v>
      </c>
      <c r="C48" s="481">
        <f>G31</f>
        <v>0.92800000000000005</v>
      </c>
      <c r="D48" s="481">
        <f>G36</f>
        <v>7.5488228522529316E-2</v>
      </c>
      <c r="E48" s="432">
        <f>K24+L24</f>
        <v>272.25300000000004</v>
      </c>
      <c r="F48" s="457"/>
      <c r="G48" s="1309" t="str">
        <f t="shared" si="3"/>
        <v>Classics</v>
      </c>
      <c r="H48" s="1309"/>
      <c r="I48" s="459">
        <f t="shared" si="4"/>
        <v>7.5488228522529316E-2</v>
      </c>
      <c r="J48" s="295"/>
    </row>
    <row r="49" spans="2:10" ht="13.15">
      <c r="B49" s="148" t="str">
        <f>Teacher_need_by_subject!B584</f>
        <v>Computing</v>
      </c>
      <c r="C49" s="481">
        <f>H31</f>
        <v>0.92800000000000005</v>
      </c>
      <c r="D49" s="481">
        <f>H36</f>
        <v>3.9649493064785733E-2</v>
      </c>
      <c r="E49" s="432">
        <f>M24+N24</f>
        <v>6226.7839999999997</v>
      </c>
      <c r="F49" s="457"/>
      <c r="G49" s="1309" t="str">
        <f t="shared" si="3"/>
        <v>Computing</v>
      </c>
      <c r="H49" s="1309"/>
      <c r="I49" s="459">
        <f t="shared" si="4"/>
        <v>3.9649493064785733E-2</v>
      </c>
      <c r="J49" s="295"/>
    </row>
    <row r="50" spans="2:10" ht="13.15">
      <c r="B50" s="148" t="str">
        <f>Teacher_need_by_subject!B585</f>
        <v>Design &amp; Technology</v>
      </c>
      <c r="C50" s="481">
        <f>I31</f>
        <v>0.92800000000000005</v>
      </c>
      <c r="D50" s="481">
        <f>I36</f>
        <v>6.0450472708023985E-2</v>
      </c>
      <c r="E50" s="432">
        <f>O24+P24</f>
        <v>9336.2049999999999</v>
      </c>
      <c r="F50" s="457"/>
      <c r="G50" s="1309" t="str">
        <f t="shared" si="3"/>
        <v>Design &amp; Technology</v>
      </c>
      <c r="H50" s="1309"/>
      <c r="I50" s="459">
        <f t="shared" si="4"/>
        <v>6.0450472708023985E-2</v>
      </c>
      <c r="J50" s="295"/>
    </row>
    <row r="51" spans="2:10" ht="13.15">
      <c r="B51" s="148" t="str">
        <f>Teacher_need_by_subject!B586</f>
        <v>Drama</v>
      </c>
      <c r="C51" s="481">
        <f>J31</f>
        <v>0.92800000000000005</v>
      </c>
      <c r="D51" s="481">
        <f>J36</f>
        <v>6.8129004393895035E-2</v>
      </c>
      <c r="E51" s="432">
        <f>Q24+R24</f>
        <v>4712.2749999999996</v>
      </c>
      <c r="F51" s="457"/>
      <c r="G51" s="1309" t="str">
        <f t="shared" si="3"/>
        <v>Drama</v>
      </c>
      <c r="H51" s="1309"/>
      <c r="I51" s="459">
        <f t="shared" si="4"/>
        <v>6.8129004393895035E-2</v>
      </c>
      <c r="J51" s="295"/>
    </row>
    <row r="52" spans="2:10" ht="13.15">
      <c r="B52" s="148" t="str">
        <f>Teacher_need_by_subject!B587</f>
        <v>English</v>
      </c>
      <c r="C52" s="481">
        <f>K31</f>
        <v>0.92800000000000005</v>
      </c>
      <c r="D52" s="481">
        <f>K36</f>
        <v>6.018372960355528E-2</v>
      </c>
      <c r="E52" s="432">
        <f>S24+T24</f>
        <v>30663.048999999999</v>
      </c>
      <c r="F52" s="457"/>
      <c r="G52" s="1309" t="str">
        <f t="shared" si="3"/>
        <v>English</v>
      </c>
      <c r="H52" s="1309"/>
      <c r="I52" s="459">
        <f t="shared" si="4"/>
        <v>6.018372960355528E-2</v>
      </c>
      <c r="J52" s="295"/>
    </row>
    <row r="53" spans="2:10" ht="13.15">
      <c r="B53" s="148" t="str">
        <f>Teacher_need_by_subject!B588</f>
        <v>Food</v>
      </c>
      <c r="C53" s="481">
        <f>L31</f>
        <v>0.92800000000000005</v>
      </c>
      <c r="D53" s="481">
        <f>L36</f>
        <v>8.0856914392103962E-2</v>
      </c>
      <c r="E53" s="432">
        <f>U24+V24</f>
        <v>1925.3520000000001</v>
      </c>
      <c r="F53" s="457"/>
      <c r="G53" s="1309" t="str">
        <f t="shared" si="3"/>
        <v>Food</v>
      </c>
      <c r="H53" s="1309"/>
      <c r="I53" s="459">
        <f t="shared" si="4"/>
        <v>8.0856914392103962E-2</v>
      </c>
      <c r="J53" s="295"/>
    </row>
    <row r="54" spans="2:10" ht="13.15">
      <c r="B54" s="148" t="str">
        <f>Teacher_need_by_subject!B589</f>
        <v>Geography</v>
      </c>
      <c r="C54" s="481">
        <f>M31</f>
        <v>0.92800000000000005</v>
      </c>
      <c r="D54" s="481">
        <f>M36</f>
        <v>3.1274920658100946E-2</v>
      </c>
      <c r="E54" s="432">
        <f>W24+X24</f>
        <v>11144.223</v>
      </c>
      <c r="F54" s="457"/>
      <c r="G54" s="1309" t="str">
        <f t="shared" si="3"/>
        <v>Geography</v>
      </c>
      <c r="H54" s="1309"/>
      <c r="I54" s="459">
        <f t="shared" si="4"/>
        <v>3.1274920658100946E-2</v>
      </c>
      <c r="J54" s="295"/>
    </row>
    <row r="55" spans="2:10" ht="13.15">
      <c r="B55" s="148" t="str">
        <f>Teacher_need_by_subject!B590</f>
        <v>History</v>
      </c>
      <c r="C55" s="481">
        <f>N31</f>
        <v>0.92800000000000005</v>
      </c>
      <c r="D55" s="481">
        <f>N36</f>
        <v>3.4510445131161326E-2</v>
      </c>
      <c r="E55" s="432">
        <f>Y24+Z24</f>
        <v>12008.062000000002</v>
      </c>
      <c r="F55" s="457"/>
      <c r="G55" s="1309" t="str">
        <f t="shared" si="3"/>
        <v>History</v>
      </c>
      <c r="H55" s="1309"/>
      <c r="I55" s="459">
        <f t="shared" si="4"/>
        <v>3.4510445131161326E-2</v>
      </c>
      <c r="J55" s="295"/>
    </row>
    <row r="56" spans="2:10" ht="13.15">
      <c r="B56" s="148" t="str">
        <f>Teacher_need_by_subject!B591</f>
        <v>Mathematics</v>
      </c>
      <c r="C56" s="481">
        <f>O31</f>
        <v>0.92800000000000005</v>
      </c>
      <c r="D56" s="481">
        <f>O36</f>
        <v>4.3734144137565815E-2</v>
      </c>
      <c r="E56" s="432">
        <f>AA24+AB24</f>
        <v>31626.900999999998</v>
      </c>
      <c r="F56" s="457"/>
      <c r="G56" s="1309" t="str">
        <f t="shared" si="3"/>
        <v>Mathematics</v>
      </c>
      <c r="H56" s="1309"/>
      <c r="I56" s="459">
        <f t="shared" si="4"/>
        <v>4.3734144137565815E-2</v>
      </c>
      <c r="J56" s="295"/>
    </row>
    <row r="57" spans="2:10" ht="13.15">
      <c r="B57" s="148" t="str">
        <f>Teacher_need_by_subject!B592</f>
        <v>Modern Foreign Languages</v>
      </c>
      <c r="C57" s="481">
        <f>P31</f>
        <v>0.92800000000000005</v>
      </c>
      <c r="D57" s="481">
        <f>P36</f>
        <v>2.8463002658115459E-2</v>
      </c>
      <c r="E57" s="432">
        <f>AD24+AC24</f>
        <v>14568.036</v>
      </c>
      <c r="F57" s="457"/>
      <c r="G57" s="1309" t="str">
        <f t="shared" si="3"/>
        <v>Modern Foreign Languages</v>
      </c>
      <c r="H57" s="1309"/>
      <c r="I57" s="459">
        <f t="shared" si="4"/>
        <v>2.8463002658115459E-2</v>
      </c>
      <c r="J57" s="295"/>
    </row>
    <row r="58" spans="2:10" ht="13.15">
      <c r="B58" s="148" t="str">
        <f>Teacher_need_by_subject!B593</f>
        <v>Music</v>
      </c>
      <c r="C58" s="481">
        <f>Q31</f>
        <v>0.92800000000000005</v>
      </c>
      <c r="D58" s="481">
        <f>Q36</f>
        <v>4.5045995948400419E-2</v>
      </c>
      <c r="E58" s="432">
        <f>AE24+AF24</f>
        <v>4740.83</v>
      </c>
      <c r="F58" s="457"/>
      <c r="G58" s="1309" t="str">
        <f t="shared" si="3"/>
        <v>Music</v>
      </c>
      <c r="H58" s="1309"/>
      <c r="I58" s="459">
        <f t="shared" si="4"/>
        <v>4.5045995948400419E-2</v>
      </c>
      <c r="J58" s="295"/>
    </row>
    <row r="59" spans="2:10" ht="13.15">
      <c r="B59" s="148" t="str">
        <f>Teacher_need_by_subject!B594</f>
        <v>Others</v>
      </c>
      <c r="C59" s="481">
        <f>R31</f>
        <v>0.92800000000000005</v>
      </c>
      <c r="D59" s="481">
        <f>R36</f>
        <v>0.12235929777552092</v>
      </c>
      <c r="E59" s="432">
        <f>AG24+AH24</f>
        <v>9962.3119999999999</v>
      </c>
      <c r="F59" s="457"/>
      <c r="G59" s="1309" t="str">
        <f t="shared" si="3"/>
        <v>Others</v>
      </c>
      <c r="H59" s="1309"/>
      <c r="I59" s="459">
        <f t="shared" si="4"/>
        <v>0.12235929777552092</v>
      </c>
      <c r="J59" s="295"/>
    </row>
    <row r="60" spans="2:10" ht="13.15">
      <c r="B60" s="148" t="str">
        <f>Teacher_need_by_subject!B595</f>
        <v>Physical Education</v>
      </c>
      <c r="C60" s="481">
        <f>S31</f>
        <v>0.92800000000000005</v>
      </c>
      <c r="D60" s="481">
        <f>S36</f>
        <v>3.3870539257282964E-2</v>
      </c>
      <c r="E60" s="432">
        <f>AI24+AJ24</f>
        <v>17303.454000000002</v>
      </c>
      <c r="F60" s="457"/>
      <c r="G60" s="1309" t="str">
        <f t="shared" si="3"/>
        <v>Physical Education</v>
      </c>
      <c r="H60" s="1309"/>
      <c r="I60" s="459">
        <f t="shared" si="4"/>
        <v>3.3870539257282964E-2</v>
      </c>
      <c r="J60" s="295"/>
    </row>
    <row r="61" spans="2:10" ht="13.15">
      <c r="B61" s="148" t="str">
        <f>Teacher_need_by_subject!B596</f>
        <v>Physics</v>
      </c>
      <c r="C61" s="481">
        <f>T31</f>
        <v>0.92800000000000005</v>
      </c>
      <c r="D61" s="481">
        <f>T36</f>
        <v>2.980249567175319E-2</v>
      </c>
      <c r="E61" s="432">
        <f>AK24+AL24</f>
        <v>10963.974000000002</v>
      </c>
      <c r="F61" s="457"/>
      <c r="G61" s="1309" t="str">
        <f t="shared" si="3"/>
        <v>Physics</v>
      </c>
      <c r="H61" s="1309"/>
      <c r="I61" s="459">
        <f t="shared" si="4"/>
        <v>2.980249567175319E-2</v>
      </c>
      <c r="J61" s="295"/>
    </row>
    <row r="62" spans="2:10" ht="13.15">
      <c r="B62" s="148" t="str">
        <f>Teacher_need_by_subject!B597</f>
        <v>Religious Education</v>
      </c>
      <c r="C62" s="481">
        <f>U31</f>
        <v>0.92800000000000005</v>
      </c>
      <c r="D62" s="431">
        <f>U36</f>
        <v>4.5787360946438156E-2</v>
      </c>
      <c r="E62" s="432">
        <f>AN24+AM24</f>
        <v>7053.3070000000007</v>
      </c>
      <c r="F62" s="457"/>
      <c r="G62" s="1309" t="str">
        <f t="shared" si="3"/>
        <v>Religious Education</v>
      </c>
      <c r="H62" s="1309"/>
      <c r="I62" s="459">
        <f t="shared" si="4"/>
        <v>4.5787360946438156E-2</v>
      </c>
      <c r="J62" s="295"/>
    </row>
    <row r="64" spans="2:10">
      <c r="E64" s="1084">
        <f>SUM(E44:E62)</f>
        <v>208784.18899999998</v>
      </c>
    </row>
    <row r="65" spans="1:5">
      <c r="E65" s="1084">
        <f>SUM(C24:AN24)</f>
        <v>208784.18899999995</v>
      </c>
    </row>
    <row r="66" spans="1:5">
      <c r="A66" s="1085">
        <f>E66</f>
        <v>0</v>
      </c>
      <c r="E66" s="1085">
        <f>E64-E65</f>
        <v>0</v>
      </c>
    </row>
  </sheetData>
  <mergeCells count="41">
    <mergeCell ref="G48:H48"/>
    <mergeCell ref="G49:H49"/>
    <mergeCell ref="G50:H50"/>
    <mergeCell ref="G51:H51"/>
    <mergeCell ref="G62:H62"/>
    <mergeCell ref="G61:H61"/>
    <mergeCell ref="G60:H60"/>
    <mergeCell ref="G59:H59"/>
    <mergeCell ref="G58:H58"/>
    <mergeCell ref="G57:H57"/>
    <mergeCell ref="G56:H56"/>
    <mergeCell ref="G55:H55"/>
    <mergeCell ref="G54:H54"/>
    <mergeCell ref="G53:H53"/>
    <mergeCell ref="G52:H52"/>
    <mergeCell ref="G43:H43"/>
    <mergeCell ref="G44:H44"/>
    <mergeCell ref="G45:H45"/>
    <mergeCell ref="G46:H46"/>
    <mergeCell ref="G47:H47"/>
    <mergeCell ref="AM22:AN22"/>
    <mergeCell ref="U22:V22"/>
    <mergeCell ref="AG22:AH22"/>
    <mergeCell ref="Y22:Z22"/>
    <mergeCell ref="AK22:AL22"/>
    <mergeCell ref="AA22:AB22"/>
    <mergeCell ref="A5:O5"/>
    <mergeCell ref="AI22:AJ22"/>
    <mergeCell ref="W22:X22"/>
    <mergeCell ref="S22:T22"/>
    <mergeCell ref="AC22:AD22"/>
    <mergeCell ref="B22:B23"/>
    <mergeCell ref="C22:D22"/>
    <mergeCell ref="G22:H22"/>
    <mergeCell ref="O22:P22"/>
    <mergeCell ref="AE22:AF22"/>
    <mergeCell ref="K22:L22"/>
    <mergeCell ref="Q22:R22"/>
    <mergeCell ref="I22:J22"/>
    <mergeCell ref="E22:F22"/>
    <mergeCell ref="M22:N22"/>
  </mergeCells>
  <hyperlinks>
    <hyperlink ref="A2" location="'Title_&amp;_Contents'!A1" display="Contents"/>
    <hyperlink ref="B2" location="Map_of_sheets!A1" display="Map of shee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R102"/>
  <sheetViews>
    <sheetView showGridLines="0" zoomScale="90" zoomScaleNormal="90" workbookViewId="0"/>
  </sheetViews>
  <sheetFormatPr defaultColWidth="9" defaultRowHeight="12.75"/>
  <cols>
    <col min="1" max="1" width="8.265625" style="4" customWidth="1"/>
    <col min="2" max="2" width="32.73046875" style="4" customWidth="1"/>
    <col min="3" max="46" width="14.73046875" style="4" customWidth="1"/>
    <col min="47" max="16384" width="9" style="4"/>
  </cols>
  <sheetData>
    <row r="1" spans="1:17" s="64" customFormat="1" ht="13.9">
      <c r="A1" s="63" t="str">
        <f>ModelBanner</f>
        <v>TSM_202021</v>
      </c>
    </row>
    <row r="2" spans="1:17" s="78" customFormat="1">
      <c r="A2" s="865" t="s">
        <v>13</v>
      </c>
      <c r="B2" s="865" t="s">
        <v>30</v>
      </c>
    </row>
    <row r="3" spans="1:17" s="78" customFormat="1" ht="11.65">
      <c r="A3" s="77"/>
    </row>
    <row r="4" spans="1:17" s="80" customFormat="1">
      <c r="A4" s="287" t="s">
        <v>26</v>
      </c>
      <c r="B4" s="79"/>
    </row>
    <row r="5" spans="1:17" s="81" customFormat="1" ht="13.15">
      <c r="A5" s="58" t="s">
        <v>1628</v>
      </c>
      <c r="C5" s="82"/>
      <c r="D5" s="82"/>
      <c r="E5" s="82"/>
      <c r="G5" s="82"/>
      <c r="H5" s="82"/>
      <c r="I5" s="82"/>
      <c r="J5" s="82"/>
      <c r="K5" s="82"/>
      <c r="L5" s="82"/>
      <c r="M5" s="82"/>
      <c r="N5" s="82"/>
      <c r="O5" s="82"/>
      <c r="P5" s="82"/>
      <c r="Q5" s="82"/>
    </row>
    <row r="6" spans="1:17" s="85" customFormat="1">
      <c r="A6" s="288" t="s">
        <v>1287</v>
      </c>
      <c r="B6" s="82"/>
      <c r="C6" s="84"/>
      <c r="D6" s="84"/>
      <c r="E6" s="84"/>
      <c r="F6" s="84"/>
      <c r="G6" s="84"/>
      <c r="H6" s="84"/>
      <c r="I6" s="84"/>
      <c r="J6" s="84"/>
      <c r="K6" s="84"/>
      <c r="L6" s="84"/>
      <c r="M6" s="84"/>
      <c r="N6" s="84"/>
      <c r="O6" s="84"/>
      <c r="P6" s="84"/>
      <c r="Q6" s="84"/>
    </row>
    <row r="7" spans="1:17" s="85" customFormat="1" ht="13.15">
      <c r="A7" s="58" t="s">
        <v>178</v>
      </c>
      <c r="B7" s="83"/>
      <c r="C7" s="84"/>
      <c r="D7" s="84"/>
      <c r="E7" s="84"/>
      <c r="F7" s="84"/>
      <c r="G7" s="84"/>
      <c r="H7" s="84"/>
      <c r="I7" s="84"/>
      <c r="J7" s="84"/>
      <c r="K7" s="84"/>
      <c r="L7" s="84"/>
      <c r="M7" s="84"/>
      <c r="N7" s="84"/>
      <c r="O7" s="84"/>
      <c r="P7" s="84"/>
      <c r="Q7" s="84"/>
    </row>
    <row r="8" spans="1:17" s="85" customFormat="1">
      <c r="A8" s="288" t="s">
        <v>24</v>
      </c>
      <c r="B8" s="82"/>
      <c r="C8" s="84"/>
      <c r="D8" s="84"/>
      <c r="E8" s="84"/>
      <c r="F8" s="84"/>
      <c r="G8" s="84"/>
      <c r="H8" s="84"/>
      <c r="I8" s="84"/>
      <c r="J8" s="84"/>
      <c r="K8" s="84"/>
      <c r="L8" s="84"/>
      <c r="M8" s="84"/>
      <c r="N8" s="84"/>
      <c r="O8" s="84"/>
      <c r="P8" s="84"/>
      <c r="Q8" s="84"/>
    </row>
    <row r="9" spans="1:17" s="85" customFormat="1" ht="13.15">
      <c r="A9" s="58" t="s">
        <v>340</v>
      </c>
      <c r="B9" s="82"/>
      <c r="C9" s="84"/>
      <c r="D9" s="84"/>
      <c r="E9" s="84"/>
      <c r="F9" s="84"/>
      <c r="G9" s="84"/>
      <c r="H9" s="84"/>
      <c r="I9" s="84"/>
      <c r="J9" s="84"/>
      <c r="K9" s="84"/>
      <c r="L9" s="84"/>
      <c r="M9" s="84"/>
      <c r="N9" s="84"/>
      <c r="O9" s="84"/>
      <c r="P9" s="84"/>
      <c r="Q9" s="84"/>
    </row>
    <row r="10" spans="1:17" s="92" customFormat="1" ht="13.5" customHeight="1">
      <c r="A10" s="86">
        <f>SUM(A11:A2224)</f>
        <v>0</v>
      </c>
      <c r="B10" s="87"/>
      <c r="C10" s="88"/>
      <c r="D10" s="89"/>
      <c r="E10" s="90"/>
      <c r="F10" s="89"/>
      <c r="G10" s="91"/>
      <c r="H10" s="89"/>
      <c r="I10" s="89"/>
      <c r="J10" s="91"/>
      <c r="M10" s="91"/>
      <c r="N10" s="93"/>
      <c r="O10" s="93"/>
      <c r="P10" s="93"/>
      <c r="Q10" s="93"/>
    </row>
    <row r="12" spans="1:17" ht="15">
      <c r="A12" s="172"/>
      <c r="B12" s="136" t="s">
        <v>66</v>
      </c>
      <c r="H12" s="49" t="s">
        <v>1299</v>
      </c>
      <c r="J12" s="439" t="str">
        <f>RAW_DATA_INPUTS!L21</f>
        <v>2018/19</v>
      </c>
    </row>
    <row r="13" spans="1:17" ht="13.15">
      <c r="B13" s="131"/>
    </row>
    <row r="14" spans="1:17">
      <c r="B14" s="132" t="s">
        <v>1289</v>
      </c>
    </row>
    <row r="15" spans="1:17" ht="13.15">
      <c r="B15" s="131"/>
    </row>
    <row r="16" spans="1:17" ht="13.15">
      <c r="B16" s="131" t="s">
        <v>67</v>
      </c>
    </row>
    <row r="18" spans="1:44" s="462" customFormat="1" ht="38.25" customHeight="1">
      <c r="B18" s="1440" t="str">
        <f>RAW_DATA_INPUTS!B34</f>
        <v>Age group</v>
      </c>
      <c r="C18" s="1442" t="str">
        <f>RAW_DATA_INPUTS!C33</f>
        <v>Art &amp; Design</v>
      </c>
      <c r="D18" s="1442"/>
      <c r="E18" s="1443" t="str">
        <f>RAW_DATA_INPUTS!E33</f>
        <v>Biology</v>
      </c>
      <c r="F18" s="1444"/>
      <c r="G18" s="1443" t="str">
        <f>RAW_DATA_INPUTS!G33</f>
        <v>Business Studies</v>
      </c>
      <c r="H18" s="1444"/>
      <c r="I18" s="1443" t="str">
        <f>RAW_DATA_INPUTS!I33</f>
        <v>Chemistry</v>
      </c>
      <c r="J18" s="1444"/>
      <c r="K18" s="1443" t="str">
        <f>RAW_DATA_INPUTS!K33</f>
        <v>Classics</v>
      </c>
      <c r="L18" s="1444"/>
      <c r="M18" s="1443" t="str">
        <f>RAW_DATA_INPUTS!M33</f>
        <v>Computing</v>
      </c>
      <c r="N18" s="1444"/>
      <c r="O18" s="1443" t="str">
        <f>RAW_DATA_INPUTS!O33</f>
        <v>Design &amp; Technology</v>
      </c>
      <c r="P18" s="1444"/>
      <c r="Q18" s="1443" t="str">
        <f>RAW_DATA_INPUTS!Q33</f>
        <v>Drama</v>
      </c>
      <c r="R18" s="1444"/>
      <c r="S18" s="1443" t="str">
        <f>RAW_DATA_INPUTS!S33</f>
        <v>English</v>
      </c>
      <c r="T18" s="1444"/>
      <c r="U18" s="1443" t="str">
        <f>RAW_DATA_INPUTS!U33</f>
        <v>Food</v>
      </c>
      <c r="V18" s="1444"/>
      <c r="W18" s="1443" t="str">
        <f>RAW_DATA_INPUTS!W33</f>
        <v>Geography</v>
      </c>
      <c r="X18" s="1444"/>
      <c r="Y18" s="1443" t="str">
        <f>RAW_DATA_INPUTS!Y33</f>
        <v>History</v>
      </c>
      <c r="Z18" s="1444"/>
      <c r="AA18" s="1443" t="str">
        <f>RAW_DATA_INPUTS!AA33</f>
        <v>Mathematics</v>
      </c>
      <c r="AB18" s="1444"/>
      <c r="AC18" s="1443" t="str">
        <f>RAW_DATA_INPUTS!AC33</f>
        <v>Modern Foreign Languages</v>
      </c>
      <c r="AD18" s="1444"/>
      <c r="AE18" s="1443" t="str">
        <f>RAW_DATA_INPUTS!AE33</f>
        <v>Music</v>
      </c>
      <c r="AF18" s="1444"/>
      <c r="AG18" s="1443" t="str">
        <f>RAW_DATA_INPUTS!AG33</f>
        <v>Others</v>
      </c>
      <c r="AH18" s="1444"/>
      <c r="AI18" s="1443" t="str">
        <f>RAW_DATA_INPUTS!AI33</f>
        <v>Physical Education</v>
      </c>
      <c r="AJ18" s="1444"/>
      <c r="AK18" s="1443" t="str">
        <f>RAW_DATA_INPUTS!AK33</f>
        <v>Physics</v>
      </c>
      <c r="AL18" s="1444"/>
      <c r="AM18" s="1443" t="str">
        <f>RAW_DATA_INPUTS!AM33</f>
        <v>Religious Education</v>
      </c>
      <c r="AN18" s="1444"/>
      <c r="AO18" s="1443" t="str">
        <f>RAW_DATA_INPUTS!AO33</f>
        <v>Secondary total</v>
      </c>
      <c r="AP18" s="1444"/>
      <c r="AQ18" s="1443" t="str">
        <f>RAW_DATA_INPUTS!AQ33</f>
        <v>Primary</v>
      </c>
      <c r="AR18" s="1444"/>
    </row>
    <row r="19" spans="1:44" s="462" customFormat="1" ht="13.15">
      <c r="B19" s="1441"/>
      <c r="C19" s="464" t="str">
        <f>RAW_DATA_INPUTS!C34</f>
        <v>Male</v>
      </c>
      <c r="D19" s="464" t="str">
        <f>RAW_DATA_INPUTS!D34</f>
        <v>Female</v>
      </c>
      <c r="E19" s="464" t="str">
        <f>RAW_DATA_INPUTS!E34</f>
        <v>Male</v>
      </c>
      <c r="F19" s="464" t="str">
        <f>RAW_DATA_INPUTS!F34</f>
        <v>Female</v>
      </c>
      <c r="G19" s="464" t="str">
        <f>RAW_DATA_INPUTS!G34</f>
        <v>Male</v>
      </c>
      <c r="H19" s="464" t="str">
        <f>RAW_DATA_INPUTS!H34</f>
        <v>Female</v>
      </c>
      <c r="I19" s="464" t="str">
        <f>RAW_DATA_INPUTS!I34</f>
        <v>Male</v>
      </c>
      <c r="J19" s="464" t="str">
        <f>RAW_DATA_INPUTS!J34</f>
        <v>Female</v>
      </c>
      <c r="K19" s="464" t="str">
        <f>RAW_DATA_INPUTS!K34</f>
        <v>Male</v>
      </c>
      <c r="L19" s="464" t="str">
        <f>RAW_DATA_INPUTS!L34</f>
        <v>Female</v>
      </c>
      <c r="M19" s="464" t="str">
        <f>RAW_DATA_INPUTS!M34</f>
        <v>Male</v>
      </c>
      <c r="N19" s="464" t="str">
        <f>RAW_DATA_INPUTS!N34</f>
        <v>Female</v>
      </c>
      <c r="O19" s="464" t="str">
        <f>RAW_DATA_INPUTS!O34</f>
        <v>Male</v>
      </c>
      <c r="P19" s="464" t="str">
        <f>RAW_DATA_INPUTS!P34</f>
        <v>Female</v>
      </c>
      <c r="Q19" s="464" t="str">
        <f>RAW_DATA_INPUTS!Q34</f>
        <v>Male</v>
      </c>
      <c r="R19" s="464" t="str">
        <f>RAW_DATA_INPUTS!R34</f>
        <v>Female</v>
      </c>
      <c r="S19" s="464" t="str">
        <f>RAW_DATA_INPUTS!S34</f>
        <v>Male</v>
      </c>
      <c r="T19" s="464" t="str">
        <f>RAW_DATA_INPUTS!T34</f>
        <v>Female</v>
      </c>
      <c r="U19" s="464" t="str">
        <f>RAW_DATA_INPUTS!U34</f>
        <v>Male</v>
      </c>
      <c r="V19" s="464" t="str">
        <f>RAW_DATA_INPUTS!V34</f>
        <v>Female</v>
      </c>
      <c r="W19" s="464" t="str">
        <f>RAW_DATA_INPUTS!W34</f>
        <v>Male</v>
      </c>
      <c r="X19" s="464" t="str">
        <f>RAW_DATA_INPUTS!X34</f>
        <v>Female</v>
      </c>
      <c r="Y19" s="464" t="str">
        <f>RAW_DATA_INPUTS!Y34</f>
        <v>Male</v>
      </c>
      <c r="Z19" s="464" t="str">
        <f>RAW_DATA_INPUTS!Z34</f>
        <v>Female</v>
      </c>
      <c r="AA19" s="464" t="str">
        <f>RAW_DATA_INPUTS!AA34</f>
        <v>Male</v>
      </c>
      <c r="AB19" s="464" t="str">
        <f>RAW_DATA_INPUTS!AB34</f>
        <v>Female</v>
      </c>
      <c r="AC19" s="464" t="str">
        <f>RAW_DATA_INPUTS!AC34</f>
        <v>Male</v>
      </c>
      <c r="AD19" s="464" t="str">
        <f>RAW_DATA_INPUTS!AD34</f>
        <v>Female</v>
      </c>
      <c r="AE19" s="464" t="str">
        <f>RAW_DATA_INPUTS!AE34</f>
        <v>Male</v>
      </c>
      <c r="AF19" s="464" t="str">
        <f>RAW_DATA_INPUTS!AF34</f>
        <v>Female</v>
      </c>
      <c r="AG19" s="464" t="str">
        <f>RAW_DATA_INPUTS!AG34</f>
        <v>Male</v>
      </c>
      <c r="AH19" s="464" t="str">
        <f>RAW_DATA_INPUTS!AH34</f>
        <v>Female</v>
      </c>
      <c r="AI19" s="464" t="str">
        <f>RAW_DATA_INPUTS!AI34</f>
        <v>Male</v>
      </c>
      <c r="AJ19" s="464" t="str">
        <f>RAW_DATA_INPUTS!AJ34</f>
        <v>Female</v>
      </c>
      <c r="AK19" s="464" t="str">
        <f>RAW_DATA_INPUTS!AK34</f>
        <v>Male</v>
      </c>
      <c r="AL19" s="464" t="str">
        <f>RAW_DATA_INPUTS!AL34</f>
        <v>Female</v>
      </c>
      <c r="AM19" s="464" t="str">
        <f>RAW_DATA_INPUTS!AM34</f>
        <v>Male</v>
      </c>
      <c r="AN19" s="464" t="str">
        <f>RAW_DATA_INPUTS!AN34</f>
        <v>Female</v>
      </c>
      <c r="AO19" s="464" t="str">
        <f>RAW_DATA_INPUTS!AO34</f>
        <v>Male</v>
      </c>
      <c r="AP19" s="464" t="str">
        <f>RAW_DATA_INPUTS!AP34</f>
        <v>Female</v>
      </c>
      <c r="AQ19" s="464" t="str">
        <f>RAW_DATA_INPUTS!AQ34</f>
        <v>Male</v>
      </c>
      <c r="AR19" s="464" t="str">
        <f>RAW_DATA_INPUTS!AR34</f>
        <v>Female</v>
      </c>
    </row>
    <row r="20" spans="1:44" s="462" customFormat="1" ht="13.15">
      <c r="B20" s="464" t="str">
        <f>RAW_DATA_INPUTS!B35</f>
        <v>20-24</v>
      </c>
      <c r="C20" s="485">
        <f>RAW_DATA_INPUTS!C35</f>
        <v>23.364999999999998</v>
      </c>
      <c r="D20" s="485">
        <f>RAW_DATA_INPUTS!D35</f>
        <v>153.858</v>
      </c>
      <c r="E20" s="485">
        <f>RAW_DATA_INPUTS!E35</f>
        <v>146.91999999999999</v>
      </c>
      <c r="F20" s="485">
        <f>RAW_DATA_INPUTS!F35</f>
        <v>380.64800000000002</v>
      </c>
      <c r="G20" s="485">
        <f>RAW_DATA_INPUTS!G35</f>
        <v>29.625</v>
      </c>
      <c r="H20" s="485">
        <f>RAW_DATA_INPUTS!H35</f>
        <v>35.427</v>
      </c>
      <c r="I20" s="485">
        <f>RAW_DATA_INPUTS!I35</f>
        <v>168.495</v>
      </c>
      <c r="J20" s="485">
        <f>RAW_DATA_INPUTS!J35</f>
        <v>325.435</v>
      </c>
      <c r="K20" s="485">
        <f>RAW_DATA_INPUTS!K35</f>
        <v>4.6820000000000004</v>
      </c>
      <c r="L20" s="485">
        <f>RAW_DATA_INPUTS!L35</f>
        <v>8.4570000000000007</v>
      </c>
      <c r="M20" s="485">
        <f>RAW_DATA_INPUTS!M35</f>
        <v>78.537999999999997</v>
      </c>
      <c r="N20" s="485">
        <f>RAW_DATA_INPUTS!N35</f>
        <v>49.738999999999997</v>
      </c>
      <c r="O20" s="485">
        <f>RAW_DATA_INPUTS!O35</f>
        <v>27.443999999999999</v>
      </c>
      <c r="P20" s="485">
        <f>RAW_DATA_INPUTS!P35</f>
        <v>101.43600000000001</v>
      </c>
      <c r="Q20" s="485">
        <f>RAW_DATA_INPUTS!Q35</f>
        <v>40.173999999999999</v>
      </c>
      <c r="R20" s="485">
        <f>RAW_DATA_INPUTS!R35</f>
        <v>155.94999999999999</v>
      </c>
      <c r="S20" s="485">
        <f>RAW_DATA_INPUTS!S35</f>
        <v>260.56400000000002</v>
      </c>
      <c r="T20" s="485">
        <f>RAW_DATA_INPUTS!T35</f>
        <v>1242.165</v>
      </c>
      <c r="U20" s="485">
        <f>RAW_DATA_INPUTS!U35</f>
        <v>4.5659999999999998</v>
      </c>
      <c r="V20" s="485">
        <f>RAW_DATA_INPUTS!V35</f>
        <v>26.341999999999999</v>
      </c>
      <c r="W20" s="485">
        <f>RAW_DATA_INPUTS!W35</f>
        <v>221.898</v>
      </c>
      <c r="X20" s="485">
        <f>RAW_DATA_INPUTS!X35</f>
        <v>487.12700000000001</v>
      </c>
      <c r="Y20" s="485">
        <f>RAW_DATA_INPUTS!Y35</f>
        <v>266.93900000000002</v>
      </c>
      <c r="Z20" s="485">
        <f>RAW_DATA_INPUTS!Z35</f>
        <v>529.19899999999996</v>
      </c>
      <c r="AA20" s="485">
        <f>RAW_DATA_INPUTS!AA35</f>
        <v>670.45500000000004</v>
      </c>
      <c r="AB20" s="485">
        <f>RAW_DATA_INPUTS!AB35</f>
        <v>1000.314</v>
      </c>
      <c r="AC20" s="485">
        <f>RAW_DATA_INPUTS!AC35</f>
        <v>78.265000000000001</v>
      </c>
      <c r="AD20" s="485">
        <f>RAW_DATA_INPUTS!AD35</f>
        <v>301.16300000000001</v>
      </c>
      <c r="AE20" s="485">
        <f>RAW_DATA_INPUTS!AE35</f>
        <v>68.313000000000002</v>
      </c>
      <c r="AF20" s="485">
        <f>RAW_DATA_INPUTS!AF35</f>
        <v>118.20399999999999</v>
      </c>
      <c r="AG20" s="485">
        <f>RAW_DATA_INPUTS!AG35</f>
        <v>81.213999999999999</v>
      </c>
      <c r="AH20" s="485">
        <f>RAW_DATA_INPUTS!AH35</f>
        <v>269.15699999999998</v>
      </c>
      <c r="AI20" s="485">
        <f>RAW_DATA_INPUTS!AI35</f>
        <v>390.995</v>
      </c>
      <c r="AJ20" s="485">
        <f>RAW_DATA_INPUTS!AJ35</f>
        <v>598.05700000000002</v>
      </c>
      <c r="AK20" s="485">
        <f>RAW_DATA_INPUTS!AK35</f>
        <v>278.15199999999999</v>
      </c>
      <c r="AL20" s="485">
        <f>RAW_DATA_INPUTS!AL35</f>
        <v>231.012</v>
      </c>
      <c r="AM20" s="485">
        <f>RAW_DATA_INPUTS!AM35</f>
        <v>79.536000000000001</v>
      </c>
      <c r="AN20" s="485">
        <f>RAW_DATA_INPUTS!AN35</f>
        <v>270.32299999999998</v>
      </c>
      <c r="AO20" s="485">
        <f>RAW_DATA_INPUTS!AO35</f>
        <v>2920.14</v>
      </c>
      <c r="AP20" s="485">
        <f>RAW_DATA_INPUTS!AP35</f>
        <v>6284.0129999999999</v>
      </c>
      <c r="AQ20" s="485">
        <f>RAW_DATA_INPUTS!AQ35</f>
        <v>1858.68</v>
      </c>
      <c r="AR20" s="485">
        <f>RAW_DATA_INPUTS!AR35</f>
        <v>13607.7</v>
      </c>
    </row>
    <row r="21" spans="1:44" s="462" customFormat="1" ht="13.15">
      <c r="B21" s="464" t="str">
        <f>RAW_DATA_INPUTS!B36</f>
        <v>25-29</v>
      </c>
      <c r="C21" s="485">
        <f>RAW_DATA_INPUTS!C36</f>
        <v>84.838999999999999</v>
      </c>
      <c r="D21" s="485">
        <f>RAW_DATA_INPUTS!D36</f>
        <v>734.79600000000005</v>
      </c>
      <c r="E21" s="485">
        <f>RAW_DATA_INPUTS!E36</f>
        <v>602.14099999999996</v>
      </c>
      <c r="F21" s="485">
        <f>RAW_DATA_INPUTS!F36</f>
        <v>1432.3979999999999</v>
      </c>
      <c r="G21" s="485">
        <f>RAW_DATA_INPUTS!G36</f>
        <v>174.827</v>
      </c>
      <c r="H21" s="485">
        <f>RAW_DATA_INPUTS!H36</f>
        <v>223.22200000000001</v>
      </c>
      <c r="I21" s="485">
        <f>RAW_DATA_INPUTS!I36</f>
        <v>725.34</v>
      </c>
      <c r="J21" s="485">
        <f>RAW_DATA_INPUTS!J36</f>
        <v>1216.2570000000001</v>
      </c>
      <c r="K21" s="485">
        <f>RAW_DATA_INPUTS!K36</f>
        <v>17.882000000000001</v>
      </c>
      <c r="L21" s="485">
        <f>RAW_DATA_INPUTS!L36</f>
        <v>29.763000000000002</v>
      </c>
      <c r="M21" s="485">
        <f>RAW_DATA_INPUTS!M36</f>
        <v>362.19200000000001</v>
      </c>
      <c r="N21" s="485">
        <f>RAW_DATA_INPUTS!N36</f>
        <v>234.11699999999999</v>
      </c>
      <c r="O21" s="485">
        <f>RAW_DATA_INPUTS!O36</f>
        <v>196.303</v>
      </c>
      <c r="P21" s="485">
        <f>RAW_DATA_INPUTS!P36</f>
        <v>632.70000000000005</v>
      </c>
      <c r="Q21" s="485">
        <f>RAW_DATA_INPUTS!Q36</f>
        <v>144.59700000000001</v>
      </c>
      <c r="R21" s="485">
        <f>RAW_DATA_INPUTS!R36</f>
        <v>597.15300000000002</v>
      </c>
      <c r="S21" s="485">
        <f>RAW_DATA_INPUTS!S36</f>
        <v>1022.857</v>
      </c>
      <c r="T21" s="485">
        <f>RAW_DATA_INPUTS!T36</f>
        <v>4422.4679999999998</v>
      </c>
      <c r="U21" s="485">
        <f>RAW_DATA_INPUTS!U36</f>
        <v>23.945</v>
      </c>
      <c r="V21" s="485">
        <f>RAW_DATA_INPUTS!V36</f>
        <v>146.24600000000001</v>
      </c>
      <c r="W21" s="485">
        <f>RAW_DATA_INPUTS!W36</f>
        <v>645.90300000000002</v>
      </c>
      <c r="X21" s="485">
        <f>RAW_DATA_INPUTS!X36</f>
        <v>1243.6379999999999</v>
      </c>
      <c r="Y21" s="485">
        <f>RAW_DATA_INPUTS!Y36</f>
        <v>903.32100000000003</v>
      </c>
      <c r="Z21" s="485">
        <f>RAW_DATA_INPUTS!Z36</f>
        <v>1331.2739999999999</v>
      </c>
      <c r="AA21" s="485">
        <f>RAW_DATA_INPUTS!AA36</f>
        <v>2243.3530000000001</v>
      </c>
      <c r="AB21" s="485">
        <f>RAW_DATA_INPUTS!AB36</f>
        <v>3115.0129999999999</v>
      </c>
      <c r="AC21" s="485">
        <f>RAW_DATA_INPUTS!AC36</f>
        <v>415.03100000000001</v>
      </c>
      <c r="AD21" s="485">
        <f>RAW_DATA_INPUTS!AD36</f>
        <v>1551.7429999999999</v>
      </c>
      <c r="AE21" s="485">
        <f>RAW_DATA_INPUTS!AE36</f>
        <v>339.19900000000001</v>
      </c>
      <c r="AF21" s="485">
        <f>RAW_DATA_INPUTS!AF36</f>
        <v>390.73700000000002</v>
      </c>
      <c r="AG21" s="485">
        <f>RAW_DATA_INPUTS!AG36</f>
        <v>366.80799999999999</v>
      </c>
      <c r="AH21" s="485">
        <f>RAW_DATA_INPUTS!AH36</f>
        <v>935.86199999999997</v>
      </c>
      <c r="AI21" s="485">
        <f>RAW_DATA_INPUTS!AI36</f>
        <v>1514.231</v>
      </c>
      <c r="AJ21" s="485">
        <f>RAW_DATA_INPUTS!AJ36</f>
        <v>1758.354</v>
      </c>
      <c r="AK21" s="485">
        <f>RAW_DATA_INPUTS!AK36</f>
        <v>882.20100000000002</v>
      </c>
      <c r="AL21" s="485">
        <f>RAW_DATA_INPUTS!AL36</f>
        <v>556.30200000000002</v>
      </c>
      <c r="AM21" s="485">
        <f>RAW_DATA_INPUTS!AM36</f>
        <v>272.536</v>
      </c>
      <c r="AN21" s="485">
        <f>RAW_DATA_INPUTS!AN36</f>
        <v>830.32399999999996</v>
      </c>
      <c r="AO21" s="485">
        <f>RAW_DATA_INPUTS!AO36</f>
        <v>10937.506000000001</v>
      </c>
      <c r="AP21" s="485">
        <f>RAW_DATA_INPUTS!AP36</f>
        <v>21382.366999999998</v>
      </c>
      <c r="AQ21" s="485">
        <f>RAW_DATA_INPUTS!AQ36</f>
        <v>6456.69</v>
      </c>
      <c r="AR21" s="485">
        <f>RAW_DATA_INPUTS!AR36</f>
        <v>36670.160000000003</v>
      </c>
    </row>
    <row r="22" spans="1:44" s="462" customFormat="1" ht="13.15">
      <c r="B22" s="464" t="str">
        <f>RAW_DATA_INPUTS!B37</f>
        <v>30-34</v>
      </c>
      <c r="C22" s="485">
        <f>RAW_DATA_INPUTS!C37</f>
        <v>230.84399999999999</v>
      </c>
      <c r="D22" s="485">
        <f>RAW_DATA_INPUTS!D37</f>
        <v>1007.941</v>
      </c>
      <c r="E22" s="485">
        <f>RAW_DATA_INPUTS!E37</f>
        <v>581.57100000000003</v>
      </c>
      <c r="F22" s="485">
        <f>RAW_DATA_INPUTS!F37</f>
        <v>1524.482</v>
      </c>
      <c r="G22" s="485">
        <f>RAW_DATA_INPUTS!G37</f>
        <v>365.33100000000002</v>
      </c>
      <c r="H22" s="485">
        <f>RAW_DATA_INPUTS!H37</f>
        <v>348.62400000000002</v>
      </c>
      <c r="I22" s="485">
        <f>RAW_DATA_INPUTS!I37</f>
        <v>681.02499999999998</v>
      </c>
      <c r="J22" s="485">
        <f>RAW_DATA_INPUTS!J37</f>
        <v>1201.1759999999999</v>
      </c>
      <c r="K22" s="485">
        <f>RAW_DATA_INPUTS!K37</f>
        <v>22.097999999999999</v>
      </c>
      <c r="L22" s="485">
        <f>RAW_DATA_INPUTS!L37</f>
        <v>24.533000000000001</v>
      </c>
      <c r="M22" s="485">
        <f>RAW_DATA_INPUTS!M37</f>
        <v>660.35400000000004</v>
      </c>
      <c r="N22" s="485">
        <f>RAW_DATA_INPUTS!N37</f>
        <v>411.03100000000001</v>
      </c>
      <c r="O22" s="485">
        <f>RAW_DATA_INPUTS!O37</f>
        <v>469.154</v>
      </c>
      <c r="P22" s="485">
        <f>RAW_DATA_INPUTS!P37</f>
        <v>923.09</v>
      </c>
      <c r="Q22" s="485">
        <f>RAW_DATA_INPUTS!Q37</f>
        <v>179.63399999999999</v>
      </c>
      <c r="R22" s="485">
        <f>RAW_DATA_INPUTS!R37</f>
        <v>791.79</v>
      </c>
      <c r="S22" s="485">
        <f>RAW_DATA_INPUTS!S37</f>
        <v>1241.326</v>
      </c>
      <c r="T22" s="485">
        <f>RAW_DATA_INPUTS!T37</f>
        <v>4623.4449999999997</v>
      </c>
      <c r="U22" s="485">
        <f>RAW_DATA_INPUTS!U37</f>
        <v>34.893000000000001</v>
      </c>
      <c r="V22" s="485">
        <f>RAW_DATA_INPUTS!V37</f>
        <v>233.916</v>
      </c>
      <c r="W22" s="485">
        <f>RAW_DATA_INPUTS!W37</f>
        <v>722.76400000000001</v>
      </c>
      <c r="X22" s="485">
        <f>RAW_DATA_INPUTS!X37</f>
        <v>1202.1310000000001</v>
      </c>
      <c r="Y22" s="485">
        <f>RAW_DATA_INPUTS!Y37</f>
        <v>1000.8339999999999</v>
      </c>
      <c r="Z22" s="485">
        <f>RAW_DATA_INPUTS!Z37</f>
        <v>1233.0039999999999</v>
      </c>
      <c r="AA22" s="485">
        <f>RAW_DATA_INPUTS!AA37</f>
        <v>2390.7649999999999</v>
      </c>
      <c r="AB22" s="485">
        <f>RAW_DATA_INPUTS!AB37</f>
        <v>2616.5259999999998</v>
      </c>
      <c r="AC22" s="485">
        <f>RAW_DATA_INPUTS!AC37</f>
        <v>384.69400000000002</v>
      </c>
      <c r="AD22" s="485">
        <f>RAW_DATA_INPUTS!AD37</f>
        <v>1589.4659999999999</v>
      </c>
      <c r="AE22" s="485">
        <f>RAW_DATA_INPUTS!AE37</f>
        <v>427.108</v>
      </c>
      <c r="AF22" s="485">
        <f>RAW_DATA_INPUTS!AF37</f>
        <v>518.43700000000001</v>
      </c>
      <c r="AG22" s="485">
        <f>RAW_DATA_INPUTS!AG37</f>
        <v>558.846</v>
      </c>
      <c r="AH22" s="485">
        <f>RAW_DATA_INPUTS!AH37</f>
        <v>1249.357</v>
      </c>
      <c r="AI22" s="485">
        <f>RAW_DATA_INPUTS!AI37</f>
        <v>1987.7539999999999</v>
      </c>
      <c r="AJ22" s="485">
        <f>RAW_DATA_INPUTS!AJ37</f>
        <v>1881.807</v>
      </c>
      <c r="AK22" s="485">
        <f>RAW_DATA_INPUTS!AK37</f>
        <v>1165.8230000000001</v>
      </c>
      <c r="AL22" s="485">
        <f>RAW_DATA_INPUTS!AL37</f>
        <v>710.74900000000002</v>
      </c>
      <c r="AM22" s="485">
        <f>RAW_DATA_INPUTS!AM37</f>
        <v>380.53500000000003</v>
      </c>
      <c r="AN22" s="485">
        <f>RAW_DATA_INPUTS!AN37</f>
        <v>906.76400000000001</v>
      </c>
      <c r="AO22" s="485">
        <f>RAW_DATA_INPUTS!AO37</f>
        <v>13485.352999999999</v>
      </c>
      <c r="AP22" s="485">
        <f>RAW_DATA_INPUTS!AP37</f>
        <v>22998.268999999997</v>
      </c>
      <c r="AQ22" s="485">
        <f>RAW_DATA_INPUTS!AQ37</f>
        <v>6929.94</v>
      </c>
      <c r="AR22" s="485">
        <f>RAW_DATA_INPUTS!AR37</f>
        <v>35378.07</v>
      </c>
    </row>
    <row r="23" spans="1:44" s="462" customFormat="1" ht="13.15">
      <c r="B23" s="464" t="str">
        <f>RAW_DATA_INPUTS!B38</f>
        <v>35-39</v>
      </c>
      <c r="C23" s="485">
        <f>RAW_DATA_INPUTS!C38</f>
        <v>320.48899999999998</v>
      </c>
      <c r="D23" s="485">
        <f>RAW_DATA_INPUTS!D38</f>
        <v>1256.1869999999999</v>
      </c>
      <c r="E23" s="485">
        <f>RAW_DATA_INPUTS!E38</f>
        <v>621.48</v>
      </c>
      <c r="F23" s="485">
        <f>RAW_DATA_INPUTS!F38</f>
        <v>1526.172</v>
      </c>
      <c r="G23" s="485">
        <f>RAW_DATA_INPUTS!G38</f>
        <v>404.60199999999998</v>
      </c>
      <c r="H23" s="485">
        <f>RAW_DATA_INPUTS!H38</f>
        <v>545.69000000000005</v>
      </c>
      <c r="I23" s="485">
        <f>RAW_DATA_INPUTS!I38</f>
        <v>655.88900000000001</v>
      </c>
      <c r="J23" s="485">
        <f>RAW_DATA_INPUTS!J38</f>
        <v>1148.69</v>
      </c>
      <c r="K23" s="485">
        <f>RAW_DATA_INPUTS!K38</f>
        <v>10.186999999999999</v>
      </c>
      <c r="L23" s="485">
        <f>RAW_DATA_INPUTS!L38</f>
        <v>24.356999999999999</v>
      </c>
      <c r="M23" s="485">
        <f>RAW_DATA_INPUTS!M38</f>
        <v>793.72900000000004</v>
      </c>
      <c r="N23" s="485">
        <f>RAW_DATA_INPUTS!N38</f>
        <v>487.488</v>
      </c>
      <c r="O23" s="485">
        <f>RAW_DATA_INPUTS!O38</f>
        <v>686.19899999999996</v>
      </c>
      <c r="P23" s="485">
        <f>RAW_DATA_INPUTS!P38</f>
        <v>964.01900000000001</v>
      </c>
      <c r="Q23" s="485">
        <f>RAW_DATA_INPUTS!Q38</f>
        <v>198.947</v>
      </c>
      <c r="R23" s="485">
        <f>RAW_DATA_INPUTS!R38</f>
        <v>817.40499999999997</v>
      </c>
      <c r="S23" s="485">
        <f>RAW_DATA_INPUTS!S38</f>
        <v>1100.7</v>
      </c>
      <c r="T23" s="485">
        <f>RAW_DATA_INPUTS!T38</f>
        <v>4159.8760000000002</v>
      </c>
      <c r="U23" s="485">
        <f>RAW_DATA_INPUTS!U38</f>
        <v>33.442</v>
      </c>
      <c r="V23" s="485">
        <f>RAW_DATA_INPUTS!V38</f>
        <v>229.042</v>
      </c>
      <c r="W23" s="485">
        <f>RAW_DATA_INPUTS!W38</f>
        <v>863.96500000000003</v>
      </c>
      <c r="X23" s="485">
        <f>RAW_DATA_INPUTS!X38</f>
        <v>1150.2950000000001</v>
      </c>
      <c r="Y23" s="485">
        <f>RAW_DATA_INPUTS!Y38</f>
        <v>867.904</v>
      </c>
      <c r="Z23" s="485">
        <f>RAW_DATA_INPUTS!Z38</f>
        <v>1121.644</v>
      </c>
      <c r="AA23" s="485">
        <f>RAW_DATA_INPUTS!AA38</f>
        <v>2265.6460000000002</v>
      </c>
      <c r="AB23" s="485">
        <f>RAW_DATA_INPUTS!AB38</f>
        <v>2323.6709999999998</v>
      </c>
      <c r="AC23" s="485">
        <f>RAW_DATA_INPUTS!AC38</f>
        <v>431.49700000000001</v>
      </c>
      <c r="AD23" s="485">
        <f>RAW_DATA_INPUTS!AD38</f>
        <v>1815.239</v>
      </c>
      <c r="AE23" s="485">
        <f>RAW_DATA_INPUTS!AE38</f>
        <v>370.89499999999998</v>
      </c>
      <c r="AF23" s="485">
        <f>RAW_DATA_INPUTS!AF38</f>
        <v>528.20000000000005</v>
      </c>
      <c r="AG23" s="485">
        <f>RAW_DATA_INPUTS!AG38</f>
        <v>597.25699999999995</v>
      </c>
      <c r="AH23" s="485">
        <f>RAW_DATA_INPUTS!AH38</f>
        <v>1176.6469999999999</v>
      </c>
      <c r="AI23" s="485">
        <f>RAW_DATA_INPUTS!AI38</f>
        <v>2084.2339999999999</v>
      </c>
      <c r="AJ23" s="485">
        <f>RAW_DATA_INPUTS!AJ38</f>
        <v>1937.9760000000001</v>
      </c>
      <c r="AK23" s="485">
        <f>RAW_DATA_INPUTS!AK38</f>
        <v>1142.896</v>
      </c>
      <c r="AL23" s="485">
        <f>RAW_DATA_INPUTS!AL38</f>
        <v>764.98800000000006</v>
      </c>
      <c r="AM23" s="485">
        <f>RAW_DATA_INPUTS!AM38</f>
        <v>327.476</v>
      </c>
      <c r="AN23" s="485">
        <f>RAW_DATA_INPUTS!AN38</f>
        <v>793.79700000000003</v>
      </c>
      <c r="AO23" s="485">
        <f>RAW_DATA_INPUTS!AO38</f>
        <v>13777.434000000003</v>
      </c>
      <c r="AP23" s="485">
        <f>RAW_DATA_INPUTS!AP38</f>
        <v>22771.383000000002</v>
      </c>
      <c r="AQ23" s="485">
        <f>RAW_DATA_INPUTS!AQ38</f>
        <v>5508.39</v>
      </c>
      <c r="AR23" s="485">
        <f>RAW_DATA_INPUTS!AR38</f>
        <v>31205.74</v>
      </c>
    </row>
    <row r="24" spans="1:44" s="462" customFormat="1" ht="13.15">
      <c r="B24" s="464" t="str">
        <f>RAW_DATA_INPUTS!B39</f>
        <v>40-44</v>
      </c>
      <c r="C24" s="485">
        <f>RAW_DATA_INPUTS!C39</f>
        <v>316.10700000000003</v>
      </c>
      <c r="D24" s="485">
        <f>RAW_DATA_INPUTS!D39</f>
        <v>1081.4349999999999</v>
      </c>
      <c r="E24" s="485">
        <f>RAW_DATA_INPUTS!E39</f>
        <v>582.76099999999997</v>
      </c>
      <c r="F24" s="485">
        <f>RAW_DATA_INPUTS!F39</f>
        <v>1422.8119999999999</v>
      </c>
      <c r="G24" s="485">
        <f>RAW_DATA_INPUTS!G39</f>
        <v>373.83699999999999</v>
      </c>
      <c r="H24" s="485">
        <f>RAW_DATA_INPUTS!H39</f>
        <v>483.20299999999997</v>
      </c>
      <c r="I24" s="485">
        <f>RAW_DATA_INPUTS!I39</f>
        <v>599.90700000000004</v>
      </c>
      <c r="J24" s="485">
        <f>RAW_DATA_INPUTS!J39</f>
        <v>966.38400000000001</v>
      </c>
      <c r="K24" s="485">
        <f>RAW_DATA_INPUTS!K39</f>
        <v>11.22</v>
      </c>
      <c r="L24" s="485">
        <f>RAW_DATA_INPUTS!L39</f>
        <v>20.962</v>
      </c>
      <c r="M24" s="485">
        <f>RAW_DATA_INPUTS!M39</f>
        <v>610.96</v>
      </c>
      <c r="N24" s="485">
        <f>RAW_DATA_INPUTS!N39</f>
        <v>432.50700000000001</v>
      </c>
      <c r="O24" s="485">
        <f>RAW_DATA_INPUTS!O39</f>
        <v>596.50199999999995</v>
      </c>
      <c r="P24" s="485">
        <f>RAW_DATA_INPUTS!P39</f>
        <v>822.91499999999996</v>
      </c>
      <c r="Q24" s="485">
        <f>RAW_DATA_INPUTS!Q39</f>
        <v>151.364</v>
      </c>
      <c r="R24" s="485">
        <f>RAW_DATA_INPUTS!R39</f>
        <v>548.93899999999996</v>
      </c>
      <c r="S24" s="485">
        <f>RAW_DATA_INPUTS!S39</f>
        <v>893.85500000000002</v>
      </c>
      <c r="T24" s="485">
        <f>RAW_DATA_INPUTS!T39</f>
        <v>3202.777</v>
      </c>
      <c r="U24" s="485">
        <f>RAW_DATA_INPUTS!U39</f>
        <v>41.036999999999999</v>
      </c>
      <c r="V24" s="485">
        <f>RAW_DATA_INPUTS!V39</f>
        <v>243.11199999999999</v>
      </c>
      <c r="W24" s="485">
        <f>RAW_DATA_INPUTS!W39</f>
        <v>773.68200000000002</v>
      </c>
      <c r="X24" s="485">
        <f>RAW_DATA_INPUTS!X39</f>
        <v>977.05</v>
      </c>
      <c r="Y24" s="485">
        <f>RAW_DATA_INPUTS!Y39</f>
        <v>751.23500000000001</v>
      </c>
      <c r="Z24" s="485">
        <f>RAW_DATA_INPUTS!Z39</f>
        <v>965.32799999999997</v>
      </c>
      <c r="AA24" s="485">
        <f>RAW_DATA_INPUTS!AA39</f>
        <v>1836.34</v>
      </c>
      <c r="AB24" s="485">
        <f>RAW_DATA_INPUTS!AB39</f>
        <v>2239.9540000000002</v>
      </c>
      <c r="AC24" s="485">
        <f>RAW_DATA_INPUTS!AC39</f>
        <v>425.77800000000002</v>
      </c>
      <c r="AD24" s="485">
        <f>RAW_DATA_INPUTS!AD39</f>
        <v>2034.011</v>
      </c>
      <c r="AE24" s="485">
        <f>RAW_DATA_INPUTS!AE39</f>
        <v>294.57</v>
      </c>
      <c r="AF24" s="485">
        <f>RAW_DATA_INPUTS!AF39</f>
        <v>457.65800000000002</v>
      </c>
      <c r="AG24" s="485">
        <f>RAW_DATA_INPUTS!AG39</f>
        <v>495.41500000000002</v>
      </c>
      <c r="AH24" s="485">
        <f>RAW_DATA_INPUTS!AH39</f>
        <v>962.39800000000002</v>
      </c>
      <c r="AI24" s="485">
        <f>RAW_DATA_INPUTS!AI39</f>
        <v>1331.6</v>
      </c>
      <c r="AJ24" s="485">
        <f>RAW_DATA_INPUTS!AJ39</f>
        <v>1117.8710000000001</v>
      </c>
      <c r="AK24" s="485">
        <f>RAW_DATA_INPUTS!AK39</f>
        <v>846.72900000000004</v>
      </c>
      <c r="AL24" s="485">
        <f>RAW_DATA_INPUTS!AL39</f>
        <v>555.24599999999998</v>
      </c>
      <c r="AM24" s="485">
        <f>RAW_DATA_INPUTS!AM39</f>
        <v>359.471</v>
      </c>
      <c r="AN24" s="485">
        <f>RAW_DATA_INPUTS!AN39</f>
        <v>773.904</v>
      </c>
      <c r="AO24" s="485">
        <f>RAW_DATA_INPUTS!AO39</f>
        <v>11292.37</v>
      </c>
      <c r="AP24" s="485">
        <f>RAW_DATA_INPUTS!AP39</f>
        <v>19308.465999999997</v>
      </c>
      <c r="AQ24" s="485">
        <f>RAW_DATA_INPUTS!AQ39</f>
        <v>4518.03</v>
      </c>
      <c r="AR24" s="485">
        <f>RAW_DATA_INPUTS!AR39</f>
        <v>28634.53</v>
      </c>
    </row>
    <row r="25" spans="1:44" s="462" customFormat="1" ht="13.15">
      <c r="B25" s="464" t="str">
        <f>RAW_DATA_INPUTS!B40</f>
        <v>45-49</v>
      </c>
      <c r="C25" s="485">
        <f>RAW_DATA_INPUTS!C40</f>
        <v>306.43200000000002</v>
      </c>
      <c r="D25" s="485">
        <f>RAW_DATA_INPUTS!D40</f>
        <v>997.29600000000005</v>
      </c>
      <c r="E25" s="485">
        <f>RAW_DATA_INPUTS!E40</f>
        <v>497.37799999999999</v>
      </c>
      <c r="F25" s="485">
        <f>RAW_DATA_INPUTS!F40</f>
        <v>962.93</v>
      </c>
      <c r="G25" s="485">
        <f>RAW_DATA_INPUTS!G40</f>
        <v>356.90699999999998</v>
      </c>
      <c r="H25" s="485">
        <f>RAW_DATA_INPUTS!H40</f>
        <v>434.47800000000001</v>
      </c>
      <c r="I25" s="485">
        <f>RAW_DATA_INPUTS!I40</f>
        <v>595.553</v>
      </c>
      <c r="J25" s="485">
        <f>RAW_DATA_INPUTS!J40</f>
        <v>910.73900000000003</v>
      </c>
      <c r="K25" s="485">
        <f>RAW_DATA_INPUTS!K40</f>
        <v>12.741</v>
      </c>
      <c r="L25" s="485">
        <f>RAW_DATA_INPUTS!L40</f>
        <v>14.202999999999999</v>
      </c>
      <c r="M25" s="485">
        <f>RAW_DATA_INPUTS!M40</f>
        <v>573.42499999999995</v>
      </c>
      <c r="N25" s="485">
        <f>RAW_DATA_INPUTS!N40</f>
        <v>345.25200000000001</v>
      </c>
      <c r="O25" s="485">
        <f>RAW_DATA_INPUTS!O40</f>
        <v>669.32100000000003</v>
      </c>
      <c r="P25" s="485">
        <f>RAW_DATA_INPUTS!P40</f>
        <v>762.04899999999998</v>
      </c>
      <c r="Q25" s="485">
        <f>RAW_DATA_INPUTS!Q40</f>
        <v>121.306</v>
      </c>
      <c r="R25" s="485">
        <f>RAW_DATA_INPUTS!R40</f>
        <v>375.38400000000001</v>
      </c>
      <c r="S25" s="485">
        <f>RAW_DATA_INPUTS!S40</f>
        <v>842.9</v>
      </c>
      <c r="T25" s="485">
        <f>RAW_DATA_INPUTS!T40</f>
        <v>2718.0949999999998</v>
      </c>
      <c r="U25" s="485">
        <f>RAW_DATA_INPUTS!U40</f>
        <v>36.878999999999998</v>
      </c>
      <c r="V25" s="485">
        <f>RAW_DATA_INPUTS!V40</f>
        <v>287.89100000000002</v>
      </c>
      <c r="W25" s="485">
        <f>RAW_DATA_INPUTS!W40</f>
        <v>751.74900000000002</v>
      </c>
      <c r="X25" s="485">
        <f>RAW_DATA_INPUTS!X40</f>
        <v>689.76300000000003</v>
      </c>
      <c r="Y25" s="485">
        <f>RAW_DATA_INPUTS!Y40</f>
        <v>704.70299999999997</v>
      </c>
      <c r="Z25" s="485">
        <f>RAW_DATA_INPUTS!Z40</f>
        <v>732.91700000000003</v>
      </c>
      <c r="AA25" s="485">
        <f>RAW_DATA_INPUTS!AA40</f>
        <v>2086.85</v>
      </c>
      <c r="AB25" s="485">
        <f>RAW_DATA_INPUTS!AB40</f>
        <v>2330.5859999999998</v>
      </c>
      <c r="AC25" s="485">
        <f>RAW_DATA_INPUTS!AC40</f>
        <v>399.899</v>
      </c>
      <c r="AD25" s="485">
        <f>RAW_DATA_INPUTS!AD40</f>
        <v>2100.9560000000001</v>
      </c>
      <c r="AE25" s="485">
        <f>RAW_DATA_INPUTS!AE40</f>
        <v>244.55199999999999</v>
      </c>
      <c r="AF25" s="485">
        <f>RAW_DATA_INPUTS!AF40</f>
        <v>315.517</v>
      </c>
      <c r="AG25" s="485">
        <f>RAW_DATA_INPUTS!AG40</f>
        <v>469.27199999999999</v>
      </c>
      <c r="AH25" s="485">
        <f>RAW_DATA_INPUTS!AH40</f>
        <v>849.34699999999998</v>
      </c>
      <c r="AI25" s="485">
        <f>RAW_DATA_INPUTS!AI40</f>
        <v>782.94</v>
      </c>
      <c r="AJ25" s="485">
        <f>RAW_DATA_INPUTS!AJ40</f>
        <v>627.66600000000005</v>
      </c>
      <c r="AK25" s="485">
        <f>RAW_DATA_INPUTS!AK40</f>
        <v>981.27599999999995</v>
      </c>
      <c r="AL25" s="485">
        <f>RAW_DATA_INPUTS!AL40</f>
        <v>599.93499999999995</v>
      </c>
      <c r="AM25" s="485">
        <f>RAW_DATA_INPUTS!AM40</f>
        <v>308.60700000000003</v>
      </c>
      <c r="AN25" s="485">
        <f>RAW_DATA_INPUTS!AN40</f>
        <v>542.66399999999999</v>
      </c>
      <c r="AO25" s="485">
        <f>RAW_DATA_INPUTS!AO40</f>
        <v>10742.690000000002</v>
      </c>
      <c r="AP25" s="485">
        <f>RAW_DATA_INPUTS!AP40</f>
        <v>16597.667999999998</v>
      </c>
      <c r="AQ25" s="485">
        <f>RAW_DATA_INPUTS!AQ40</f>
        <v>3993.69</v>
      </c>
      <c r="AR25" s="485">
        <f>RAW_DATA_INPUTS!AR40</f>
        <v>26159.86</v>
      </c>
    </row>
    <row r="26" spans="1:44" s="462" customFormat="1" ht="13.15">
      <c r="B26" s="464" t="str">
        <f>RAW_DATA_INPUTS!B41</f>
        <v>50-54</v>
      </c>
      <c r="C26" s="485">
        <f>RAW_DATA_INPUTS!C41</f>
        <v>283.58600000000001</v>
      </c>
      <c r="D26" s="485">
        <f>RAW_DATA_INPUTS!D41</f>
        <v>703.11500000000001</v>
      </c>
      <c r="E26" s="485">
        <f>RAW_DATA_INPUTS!E41</f>
        <v>313.71899999999999</v>
      </c>
      <c r="F26" s="485">
        <f>RAW_DATA_INPUTS!F41</f>
        <v>655.721</v>
      </c>
      <c r="G26" s="485">
        <f>RAW_DATA_INPUTS!G41</f>
        <v>296.78899999999999</v>
      </c>
      <c r="H26" s="485">
        <f>RAW_DATA_INPUTS!H41</f>
        <v>275.13</v>
      </c>
      <c r="I26" s="485">
        <f>RAW_DATA_INPUTS!I41</f>
        <v>463.38</v>
      </c>
      <c r="J26" s="485">
        <f>RAW_DATA_INPUTS!J41</f>
        <v>570.33399999999995</v>
      </c>
      <c r="K26" s="485">
        <f>RAW_DATA_INPUTS!K41</f>
        <v>9.6519999999999992</v>
      </c>
      <c r="L26" s="485">
        <f>RAW_DATA_INPUTS!L41</f>
        <v>13.372999999999999</v>
      </c>
      <c r="M26" s="485">
        <f>RAW_DATA_INPUTS!M41</f>
        <v>394.11099999999999</v>
      </c>
      <c r="N26" s="485">
        <f>RAW_DATA_INPUTS!N41</f>
        <v>279.82400000000001</v>
      </c>
      <c r="O26" s="485">
        <f>RAW_DATA_INPUTS!O41</f>
        <v>616.95399999999995</v>
      </c>
      <c r="P26" s="485">
        <f>RAW_DATA_INPUTS!P41</f>
        <v>687.32899999999995</v>
      </c>
      <c r="Q26" s="485">
        <f>RAW_DATA_INPUTS!Q41</f>
        <v>105.964</v>
      </c>
      <c r="R26" s="485">
        <f>RAW_DATA_INPUTS!R41</f>
        <v>237.375</v>
      </c>
      <c r="S26" s="485">
        <f>RAW_DATA_INPUTS!S41</f>
        <v>586.20699999999999</v>
      </c>
      <c r="T26" s="485">
        <f>RAW_DATA_INPUTS!T41</f>
        <v>2009.0809999999999</v>
      </c>
      <c r="U26" s="485">
        <f>RAW_DATA_INPUTS!U41</f>
        <v>21.471</v>
      </c>
      <c r="V26" s="485">
        <f>RAW_DATA_INPUTS!V41</f>
        <v>271.64</v>
      </c>
      <c r="W26" s="485">
        <f>RAW_DATA_INPUTS!W41</f>
        <v>391.505</v>
      </c>
      <c r="X26" s="485">
        <f>RAW_DATA_INPUTS!X41</f>
        <v>367.286</v>
      </c>
      <c r="Y26" s="485">
        <f>RAW_DATA_INPUTS!Y41</f>
        <v>482.32</v>
      </c>
      <c r="Z26" s="485">
        <f>RAW_DATA_INPUTS!Z41</f>
        <v>410.34300000000002</v>
      </c>
      <c r="AA26" s="485">
        <f>RAW_DATA_INPUTS!AA41</f>
        <v>1613.6310000000001</v>
      </c>
      <c r="AB26" s="485">
        <f>RAW_DATA_INPUTS!AB41</f>
        <v>1882.011</v>
      </c>
      <c r="AC26" s="485">
        <f>RAW_DATA_INPUTS!AC41</f>
        <v>326.30399999999997</v>
      </c>
      <c r="AD26" s="485">
        <f>RAW_DATA_INPUTS!AD41</f>
        <v>1380.126</v>
      </c>
      <c r="AE26" s="485">
        <f>RAW_DATA_INPUTS!AE41</f>
        <v>192.85</v>
      </c>
      <c r="AF26" s="485">
        <f>RAW_DATA_INPUTS!AF41</f>
        <v>164.6</v>
      </c>
      <c r="AG26" s="485">
        <f>RAW_DATA_INPUTS!AG41</f>
        <v>363.91699999999997</v>
      </c>
      <c r="AH26" s="485">
        <f>RAW_DATA_INPUTS!AH41</f>
        <v>635.62800000000004</v>
      </c>
      <c r="AI26" s="485">
        <f>RAW_DATA_INPUTS!AI41</f>
        <v>346.59100000000001</v>
      </c>
      <c r="AJ26" s="485">
        <f>RAW_DATA_INPUTS!AJ41</f>
        <v>356.90600000000001</v>
      </c>
      <c r="AK26" s="485">
        <f>RAW_DATA_INPUTS!AK41</f>
        <v>845.63099999999997</v>
      </c>
      <c r="AL26" s="485">
        <f>RAW_DATA_INPUTS!AL41</f>
        <v>391.50900000000001</v>
      </c>
      <c r="AM26" s="485">
        <f>RAW_DATA_INPUTS!AM41</f>
        <v>236.91800000000001</v>
      </c>
      <c r="AN26" s="485">
        <f>RAW_DATA_INPUTS!AN41</f>
        <v>367.31799999999998</v>
      </c>
      <c r="AO26" s="485">
        <f>RAW_DATA_INPUTS!AO41</f>
        <v>7891.5000000000009</v>
      </c>
      <c r="AP26" s="485">
        <f>RAW_DATA_INPUTS!AP41</f>
        <v>11658.649000000001</v>
      </c>
      <c r="AQ26" s="485">
        <f>RAW_DATA_INPUTS!AQ41</f>
        <v>2917.18</v>
      </c>
      <c r="AR26" s="485">
        <f>RAW_DATA_INPUTS!AR41</f>
        <v>20488.25</v>
      </c>
    </row>
    <row r="27" spans="1:44" s="462" customFormat="1" ht="13.15">
      <c r="B27" s="464" t="str">
        <f>RAW_DATA_INPUTS!B42</f>
        <v>55-59</v>
      </c>
      <c r="C27" s="485">
        <f>RAW_DATA_INPUTS!C42</f>
        <v>182.57499999999999</v>
      </c>
      <c r="D27" s="485">
        <f>RAW_DATA_INPUTS!D42</f>
        <v>368.21600000000001</v>
      </c>
      <c r="E27" s="485">
        <f>RAW_DATA_INPUTS!E42</f>
        <v>188.11699999999999</v>
      </c>
      <c r="F27" s="485">
        <f>RAW_DATA_INPUTS!F42</f>
        <v>425.62700000000001</v>
      </c>
      <c r="G27" s="485">
        <f>RAW_DATA_INPUTS!G42</f>
        <v>177.417</v>
      </c>
      <c r="H27" s="485">
        <f>RAW_DATA_INPUTS!H42</f>
        <v>134.995</v>
      </c>
      <c r="I27" s="485">
        <f>RAW_DATA_INPUTS!I42</f>
        <v>333.63200000000001</v>
      </c>
      <c r="J27" s="485">
        <f>RAW_DATA_INPUTS!J42</f>
        <v>352.07100000000003</v>
      </c>
      <c r="K27" s="485">
        <f>RAW_DATA_INPUTS!K42</f>
        <v>12.929</v>
      </c>
      <c r="L27" s="485">
        <f>RAW_DATA_INPUTS!L42</f>
        <v>17.879000000000001</v>
      </c>
      <c r="M27" s="485">
        <f>RAW_DATA_INPUTS!M42</f>
        <v>240.441</v>
      </c>
      <c r="N27" s="485">
        <f>RAW_DATA_INPUTS!N42</f>
        <v>163.48099999999999</v>
      </c>
      <c r="O27" s="485">
        <f>RAW_DATA_INPUTS!O42</f>
        <v>470.93</v>
      </c>
      <c r="P27" s="485">
        <f>RAW_DATA_INPUTS!P42</f>
        <v>386.97399999999999</v>
      </c>
      <c r="Q27" s="485">
        <f>RAW_DATA_INPUTS!Q42</f>
        <v>47.781999999999996</v>
      </c>
      <c r="R27" s="485">
        <f>RAW_DATA_INPUTS!R42</f>
        <v>128.81200000000001</v>
      </c>
      <c r="S27" s="485">
        <f>RAW_DATA_INPUTS!S42</f>
        <v>365.65499999999997</v>
      </c>
      <c r="T27" s="485">
        <f>RAW_DATA_INPUTS!T42</f>
        <v>1296.0550000000001</v>
      </c>
      <c r="U27" s="485">
        <f>RAW_DATA_INPUTS!U42</f>
        <v>15.723000000000001</v>
      </c>
      <c r="V27" s="485">
        <f>RAW_DATA_INPUTS!V42</f>
        <v>194.642</v>
      </c>
      <c r="W27" s="485">
        <f>RAW_DATA_INPUTS!W42</f>
        <v>248.47800000000001</v>
      </c>
      <c r="X27" s="485">
        <f>RAW_DATA_INPUTS!X42</f>
        <v>232.869</v>
      </c>
      <c r="Y27" s="485">
        <f>RAW_DATA_INPUTS!Y42</f>
        <v>238.98699999999999</v>
      </c>
      <c r="Z27" s="485">
        <f>RAW_DATA_INPUTS!Z42</f>
        <v>274.25</v>
      </c>
      <c r="AA27" s="485">
        <f>RAW_DATA_INPUTS!AA42</f>
        <v>1077.355</v>
      </c>
      <c r="AB27" s="485">
        <f>RAW_DATA_INPUTS!AB42</f>
        <v>1053.933</v>
      </c>
      <c r="AC27" s="485">
        <f>RAW_DATA_INPUTS!AC42</f>
        <v>200.482</v>
      </c>
      <c r="AD27" s="485">
        <f>RAW_DATA_INPUTS!AD42</f>
        <v>811.96</v>
      </c>
      <c r="AE27" s="485">
        <f>RAW_DATA_INPUTS!AE42</f>
        <v>114.53400000000001</v>
      </c>
      <c r="AF27" s="485">
        <f>RAW_DATA_INPUTS!AF42</f>
        <v>119.54900000000001</v>
      </c>
      <c r="AG27" s="485">
        <f>RAW_DATA_INPUTS!AG42</f>
        <v>226.38900000000001</v>
      </c>
      <c r="AH27" s="485">
        <f>RAW_DATA_INPUTS!AH42</f>
        <v>414.69200000000001</v>
      </c>
      <c r="AI27" s="485">
        <f>RAW_DATA_INPUTS!AI42</f>
        <v>220.339</v>
      </c>
      <c r="AJ27" s="485">
        <f>RAW_DATA_INPUTS!AJ42</f>
        <v>225.965</v>
      </c>
      <c r="AK27" s="485">
        <f>RAW_DATA_INPUTS!AK42</f>
        <v>540.53300000000002</v>
      </c>
      <c r="AL27" s="485">
        <f>RAW_DATA_INPUTS!AL42</f>
        <v>222.19499999999999</v>
      </c>
      <c r="AM27" s="485">
        <f>RAW_DATA_INPUTS!AM42</f>
        <v>158.79599999999999</v>
      </c>
      <c r="AN27" s="485">
        <f>RAW_DATA_INPUTS!AN42</f>
        <v>305.59899999999999</v>
      </c>
      <c r="AO27" s="485">
        <f>RAW_DATA_INPUTS!AO42</f>
        <v>5061.0940000000001</v>
      </c>
      <c r="AP27" s="485">
        <f>RAW_DATA_INPUTS!AP42</f>
        <v>7129.7640000000001</v>
      </c>
      <c r="AQ27" s="485">
        <f>RAW_DATA_INPUTS!AQ42</f>
        <v>1521.04</v>
      </c>
      <c r="AR27" s="485">
        <f>RAW_DATA_INPUTS!AR42</f>
        <v>11658.28</v>
      </c>
    </row>
    <row r="28" spans="1:44" s="462" customFormat="1" ht="13.15">
      <c r="B28" s="464" t="str">
        <f>RAW_DATA_INPUTS!B43</f>
        <v>60-64</v>
      </c>
      <c r="C28" s="485">
        <f>RAW_DATA_INPUTS!C43</f>
        <v>44.220999999999997</v>
      </c>
      <c r="D28" s="485">
        <f>RAW_DATA_INPUTS!D43</f>
        <v>101.242</v>
      </c>
      <c r="E28" s="485">
        <f>RAW_DATA_INPUTS!E43</f>
        <v>75.198999999999998</v>
      </c>
      <c r="F28" s="485">
        <f>RAW_DATA_INPUTS!F43</f>
        <v>138.571</v>
      </c>
      <c r="G28" s="485">
        <f>RAW_DATA_INPUTS!G43</f>
        <v>51.965000000000003</v>
      </c>
      <c r="H28" s="485">
        <f>RAW_DATA_INPUTS!H43</f>
        <v>37.218000000000004</v>
      </c>
      <c r="I28" s="485">
        <f>RAW_DATA_INPUTS!I43</f>
        <v>102.70399999999999</v>
      </c>
      <c r="J28" s="485">
        <f>RAW_DATA_INPUTS!J43</f>
        <v>110.124</v>
      </c>
      <c r="K28" s="485">
        <f>RAW_DATA_INPUTS!K43</f>
        <v>4.3339999999999996</v>
      </c>
      <c r="L28" s="485">
        <f>RAW_DATA_INPUTS!L43</f>
        <v>6.7169999999999996</v>
      </c>
      <c r="M28" s="485">
        <f>RAW_DATA_INPUTS!M43</f>
        <v>62.732999999999997</v>
      </c>
      <c r="N28" s="485">
        <f>RAW_DATA_INPUTS!N43</f>
        <v>38.055</v>
      </c>
      <c r="O28" s="485">
        <f>RAW_DATA_INPUTS!O43</f>
        <v>154.941</v>
      </c>
      <c r="P28" s="485">
        <f>RAW_DATA_INPUTS!P43</f>
        <v>131.33500000000001</v>
      </c>
      <c r="Q28" s="485">
        <f>RAW_DATA_INPUTS!Q43</f>
        <v>15.637</v>
      </c>
      <c r="R28" s="485">
        <f>RAW_DATA_INPUTS!R43</f>
        <v>40.106999999999999</v>
      </c>
      <c r="S28" s="485">
        <f>RAW_DATA_INPUTS!S43</f>
        <v>97.869</v>
      </c>
      <c r="T28" s="485">
        <f>RAW_DATA_INPUTS!T43</f>
        <v>472.38799999999998</v>
      </c>
      <c r="U28" s="485">
        <f>RAW_DATA_INPUTS!U43</f>
        <v>3.7930000000000001</v>
      </c>
      <c r="V28" s="485">
        <f>RAW_DATA_INPUTS!V43</f>
        <v>65.710999999999999</v>
      </c>
      <c r="W28" s="485">
        <f>RAW_DATA_INPUTS!W43</f>
        <v>84.143000000000001</v>
      </c>
      <c r="X28" s="485">
        <f>RAW_DATA_INPUTS!X43</f>
        <v>66.585999999999999</v>
      </c>
      <c r="Y28" s="485">
        <f>RAW_DATA_INPUTS!Y43</f>
        <v>73.881</v>
      </c>
      <c r="Z28" s="485">
        <f>RAW_DATA_INPUTS!Z43</f>
        <v>94.046000000000006</v>
      </c>
      <c r="AA28" s="485">
        <f>RAW_DATA_INPUTS!AA43</f>
        <v>367.99099999999999</v>
      </c>
      <c r="AB28" s="485">
        <f>RAW_DATA_INPUTS!AB43</f>
        <v>370.339</v>
      </c>
      <c r="AC28" s="485">
        <f>RAW_DATA_INPUTS!AC43</f>
        <v>48.094000000000001</v>
      </c>
      <c r="AD28" s="485">
        <f>RAW_DATA_INPUTS!AD43</f>
        <v>229.43799999999999</v>
      </c>
      <c r="AE28" s="485">
        <f>RAW_DATA_INPUTS!AE43</f>
        <v>34.222999999999999</v>
      </c>
      <c r="AF28" s="485">
        <f>RAW_DATA_INPUTS!AF43</f>
        <v>30.303000000000001</v>
      </c>
      <c r="AG28" s="485">
        <f>RAW_DATA_INPUTS!AG43</f>
        <v>86.778999999999996</v>
      </c>
      <c r="AH28" s="485">
        <f>RAW_DATA_INPUTS!AH43</f>
        <v>162.02600000000001</v>
      </c>
      <c r="AI28" s="485">
        <f>RAW_DATA_INPUTS!AI43</f>
        <v>52.131999999999998</v>
      </c>
      <c r="AJ28" s="485">
        <f>RAW_DATA_INPUTS!AJ43</f>
        <v>68.495000000000005</v>
      </c>
      <c r="AK28" s="485">
        <f>RAW_DATA_INPUTS!AK43</f>
        <v>148.929</v>
      </c>
      <c r="AL28" s="485">
        <f>RAW_DATA_INPUTS!AL43</f>
        <v>49.531999999999996</v>
      </c>
      <c r="AM28" s="485">
        <f>RAW_DATA_INPUTS!AM43</f>
        <v>40.637</v>
      </c>
      <c r="AN28" s="485">
        <f>RAW_DATA_INPUTS!AN43</f>
        <v>79.058000000000007</v>
      </c>
      <c r="AO28" s="485">
        <f>RAW_DATA_INPUTS!AO43</f>
        <v>1550.2050000000002</v>
      </c>
      <c r="AP28" s="485">
        <f>RAW_DATA_INPUTS!AP43</f>
        <v>2291.2910000000002</v>
      </c>
      <c r="AQ28" s="485">
        <f>RAW_DATA_INPUTS!AQ43</f>
        <v>484.84</v>
      </c>
      <c r="AR28" s="485">
        <f>RAW_DATA_INPUTS!AR43</f>
        <v>4255.12</v>
      </c>
    </row>
    <row r="29" spans="1:44" s="462" customFormat="1" ht="13.15">
      <c r="B29" s="464" t="str">
        <f>RAW_DATA_INPUTS!B44</f>
        <v>65 plus</v>
      </c>
      <c r="C29" s="485">
        <f>RAW_DATA_INPUTS!C44</f>
        <v>5.87</v>
      </c>
      <c r="D29" s="485">
        <f>RAW_DATA_INPUTS!D44</f>
        <v>27.324000000000002</v>
      </c>
      <c r="E29" s="485">
        <f>RAW_DATA_INPUTS!E44</f>
        <v>8.4860000000000007</v>
      </c>
      <c r="F29" s="485">
        <f>RAW_DATA_INPUTS!F44</f>
        <v>17.606999999999999</v>
      </c>
      <c r="G29" s="485">
        <f>RAW_DATA_INPUTS!G44</f>
        <v>13.343</v>
      </c>
      <c r="H29" s="485">
        <f>RAW_DATA_INPUTS!H44</f>
        <v>8.8189999999999991</v>
      </c>
      <c r="I29" s="485">
        <f>RAW_DATA_INPUTS!I44</f>
        <v>26.728000000000002</v>
      </c>
      <c r="J29" s="485">
        <f>RAW_DATA_INPUTS!J44</f>
        <v>17.382000000000001</v>
      </c>
      <c r="K29" s="485">
        <f>RAW_DATA_INPUTS!K44</f>
        <v>3.49</v>
      </c>
      <c r="L29" s="485">
        <f>RAW_DATA_INPUTS!L44</f>
        <v>2.794</v>
      </c>
      <c r="M29" s="485">
        <f>RAW_DATA_INPUTS!M44</f>
        <v>3.0329999999999999</v>
      </c>
      <c r="N29" s="485">
        <f>RAW_DATA_INPUTS!N44</f>
        <v>5.774</v>
      </c>
      <c r="O29" s="485">
        <f>RAW_DATA_INPUTS!O44</f>
        <v>23.501000000000001</v>
      </c>
      <c r="P29" s="485">
        <f>RAW_DATA_INPUTS!P44</f>
        <v>13.109</v>
      </c>
      <c r="Q29" s="485">
        <f>RAW_DATA_INPUTS!Q44</f>
        <v>6.8609999999999998</v>
      </c>
      <c r="R29" s="485">
        <f>RAW_DATA_INPUTS!R44</f>
        <v>7.0940000000000003</v>
      </c>
      <c r="S29" s="485">
        <f>RAW_DATA_INPUTS!S44</f>
        <v>28.277000000000001</v>
      </c>
      <c r="T29" s="485">
        <f>RAW_DATA_INPUTS!T44</f>
        <v>76.489000000000004</v>
      </c>
      <c r="U29" s="485">
        <f>RAW_DATA_INPUTS!U44</f>
        <v>0.67100000000000004</v>
      </c>
      <c r="V29" s="485">
        <f>RAW_DATA_INPUTS!V44</f>
        <v>10.39</v>
      </c>
      <c r="W29" s="485">
        <f>RAW_DATA_INPUTS!W44</f>
        <v>11.289</v>
      </c>
      <c r="X29" s="485">
        <f>RAW_DATA_INPUTS!X44</f>
        <v>12.102</v>
      </c>
      <c r="Y29" s="485">
        <f>RAW_DATA_INPUTS!Y44</f>
        <v>11.311</v>
      </c>
      <c r="Z29" s="485">
        <f>RAW_DATA_INPUTS!Z44</f>
        <v>14.622</v>
      </c>
      <c r="AA29" s="485">
        <f>RAW_DATA_INPUTS!AA44</f>
        <v>84.995000000000005</v>
      </c>
      <c r="AB29" s="485">
        <f>RAW_DATA_INPUTS!AB44</f>
        <v>57.173000000000002</v>
      </c>
      <c r="AC29" s="485">
        <f>RAW_DATA_INPUTS!AC44</f>
        <v>5.6980000000000004</v>
      </c>
      <c r="AD29" s="485">
        <f>RAW_DATA_INPUTS!AD44</f>
        <v>38.192</v>
      </c>
      <c r="AE29" s="485">
        <f>RAW_DATA_INPUTS!AE44</f>
        <v>6.7080000000000002</v>
      </c>
      <c r="AF29" s="485">
        <f>RAW_DATA_INPUTS!AF44</f>
        <v>4.673</v>
      </c>
      <c r="AG29" s="485">
        <f>RAW_DATA_INPUTS!AG44</f>
        <v>30.991</v>
      </c>
      <c r="AH29" s="485">
        <f>RAW_DATA_INPUTS!AH44</f>
        <v>30.31</v>
      </c>
      <c r="AI29" s="485">
        <f>RAW_DATA_INPUTS!AI44</f>
        <v>15.83</v>
      </c>
      <c r="AJ29" s="485">
        <f>RAW_DATA_INPUTS!AJ44</f>
        <v>3.7109999999999999</v>
      </c>
      <c r="AK29" s="485">
        <f>RAW_DATA_INPUTS!AK44</f>
        <v>42.462000000000003</v>
      </c>
      <c r="AL29" s="485">
        <f>RAW_DATA_INPUTS!AL44</f>
        <v>7.8739999999999997</v>
      </c>
      <c r="AM29" s="485">
        <f>RAW_DATA_INPUTS!AM44</f>
        <v>6.617</v>
      </c>
      <c r="AN29" s="485">
        <f>RAW_DATA_INPUTS!AN44</f>
        <v>12.427</v>
      </c>
      <c r="AO29" s="485">
        <f>RAW_DATA_INPUTS!AO44</f>
        <v>336.161</v>
      </c>
      <c r="AP29" s="485">
        <f>RAW_DATA_INPUTS!AP44</f>
        <v>367.86600000000004</v>
      </c>
      <c r="AQ29" s="485">
        <f>RAW_DATA_INPUTS!AQ44</f>
        <v>152.5</v>
      </c>
      <c r="AR29" s="485">
        <f>RAW_DATA_INPUTS!AR44</f>
        <v>796.7</v>
      </c>
    </row>
    <row r="30" spans="1:44" s="462" customFormat="1" ht="13.15">
      <c r="B30" s="464" t="str">
        <f>RAW_DATA_INPUTS!B45</f>
        <v>Total</v>
      </c>
      <c r="C30" s="485">
        <f>RAW_DATA_INPUTS!C45</f>
        <v>1798.328</v>
      </c>
      <c r="D30" s="485">
        <f>RAW_DATA_INPUTS!D45</f>
        <v>6431.4100000000008</v>
      </c>
      <c r="E30" s="485">
        <f>RAW_DATA_INPUTS!E45</f>
        <v>3617.7720000000004</v>
      </c>
      <c r="F30" s="485">
        <f>RAW_DATA_INPUTS!F45</f>
        <v>8486.9680000000008</v>
      </c>
      <c r="G30" s="485">
        <f>RAW_DATA_INPUTS!G45</f>
        <v>2244.643</v>
      </c>
      <c r="H30" s="485">
        <f>RAW_DATA_INPUTS!H45</f>
        <v>2526.806</v>
      </c>
      <c r="I30" s="485">
        <f>RAW_DATA_INPUTS!I45</f>
        <v>4352.6530000000002</v>
      </c>
      <c r="J30" s="485">
        <f>RAW_DATA_INPUTS!J45</f>
        <v>6818.5919999999996</v>
      </c>
      <c r="K30" s="485">
        <f>RAW_DATA_INPUTS!K45</f>
        <v>109.215</v>
      </c>
      <c r="L30" s="485">
        <f>RAW_DATA_INPUTS!L45</f>
        <v>163.03800000000001</v>
      </c>
      <c r="M30" s="485">
        <f>RAW_DATA_INPUTS!M45</f>
        <v>3779.5160000000001</v>
      </c>
      <c r="N30" s="485">
        <f>RAW_DATA_INPUTS!N45</f>
        <v>2447.268</v>
      </c>
      <c r="O30" s="485">
        <f>RAW_DATA_INPUTS!O45</f>
        <v>3911.2489999999993</v>
      </c>
      <c r="P30" s="485">
        <f>RAW_DATA_INPUTS!P45</f>
        <v>5424.9560000000001</v>
      </c>
      <c r="Q30" s="485">
        <f>RAW_DATA_INPUTS!Q45</f>
        <v>1012.2660000000002</v>
      </c>
      <c r="R30" s="485">
        <f>RAW_DATA_INPUTS!R45</f>
        <v>3700.0089999999996</v>
      </c>
      <c r="S30" s="485">
        <f>RAW_DATA_INPUTS!S45</f>
        <v>6440.2099999999991</v>
      </c>
      <c r="T30" s="485">
        <f>RAW_DATA_INPUTS!T45</f>
        <v>24222.839</v>
      </c>
      <c r="U30" s="485">
        <f>RAW_DATA_INPUTS!U45</f>
        <v>216.42000000000002</v>
      </c>
      <c r="V30" s="485">
        <f>RAW_DATA_INPUTS!V45</f>
        <v>1708.932</v>
      </c>
      <c r="W30" s="485">
        <f>RAW_DATA_INPUTS!W45</f>
        <v>4715.3760000000002</v>
      </c>
      <c r="X30" s="485">
        <f>RAW_DATA_INPUTS!X45</f>
        <v>6428.8469999999998</v>
      </c>
      <c r="Y30" s="485">
        <f>RAW_DATA_INPUTS!Y45</f>
        <v>5301.4349999999995</v>
      </c>
      <c r="Z30" s="485">
        <f>RAW_DATA_INPUTS!Z45</f>
        <v>6706.6270000000013</v>
      </c>
      <c r="AA30" s="485">
        <f>RAW_DATA_INPUTS!AA45</f>
        <v>14637.381000000001</v>
      </c>
      <c r="AB30" s="485">
        <f>RAW_DATA_INPUTS!AB45</f>
        <v>16989.519999999997</v>
      </c>
      <c r="AC30" s="485">
        <f>RAW_DATA_INPUTS!AC45</f>
        <v>2715.7420000000002</v>
      </c>
      <c r="AD30" s="485">
        <f>RAW_DATA_INPUTS!AD45</f>
        <v>11852.294</v>
      </c>
      <c r="AE30" s="485">
        <f>RAW_DATA_INPUTS!AE45</f>
        <v>2092.9519999999998</v>
      </c>
      <c r="AF30" s="485">
        <f>RAW_DATA_INPUTS!AF45</f>
        <v>2647.8779999999997</v>
      </c>
      <c r="AG30" s="485">
        <f>RAW_DATA_INPUTS!AG45</f>
        <v>3276.8879999999999</v>
      </c>
      <c r="AH30" s="485">
        <f>RAW_DATA_INPUTS!AH45</f>
        <v>6685.424</v>
      </c>
      <c r="AI30" s="485">
        <f>RAW_DATA_INPUTS!AI45</f>
        <v>8726.6460000000006</v>
      </c>
      <c r="AJ30" s="485">
        <f>RAW_DATA_INPUTS!AJ45</f>
        <v>8576.8080000000009</v>
      </c>
      <c r="AK30" s="485">
        <f>RAW_DATA_INPUTS!AK45</f>
        <v>6874.6320000000014</v>
      </c>
      <c r="AL30" s="485">
        <f>RAW_DATA_INPUTS!AL45</f>
        <v>4089.3420000000006</v>
      </c>
      <c r="AM30" s="485">
        <f>RAW_DATA_INPUTS!AM45</f>
        <v>2171.1290000000004</v>
      </c>
      <c r="AN30" s="485">
        <f>RAW_DATA_INPUTS!AN45</f>
        <v>4882.1779999999999</v>
      </c>
      <c r="AO30" s="485">
        <f>RAW_DATA_INPUTS!AO45</f>
        <v>77994.453000000009</v>
      </c>
      <c r="AP30" s="485">
        <f>RAW_DATA_INPUTS!AP45</f>
        <v>130789.73599999999</v>
      </c>
      <c r="AQ30" s="485">
        <f>RAW_DATA_INPUTS!AQ45</f>
        <v>34340.979999999989</v>
      </c>
      <c r="AR30" s="485">
        <f>RAW_DATA_INPUTS!AR45</f>
        <v>208854.41</v>
      </c>
    </row>
    <row r="31" spans="1:44">
      <c r="A31" s="1086">
        <f>SUM(C31:AR31)</f>
        <v>0</v>
      </c>
      <c r="B31" s="1086"/>
      <c r="C31" s="1086">
        <f>SUM(C20:C29)-C30</f>
        <v>0</v>
      </c>
      <c r="D31" s="1086">
        <f t="shared" ref="D31:AR31" si="0">SUM(D20:D29)-D30</f>
        <v>0</v>
      </c>
      <c r="E31" s="1086">
        <f t="shared" si="0"/>
        <v>0</v>
      </c>
      <c r="F31" s="1086">
        <f t="shared" si="0"/>
        <v>0</v>
      </c>
      <c r="G31" s="1086">
        <f t="shared" si="0"/>
        <v>0</v>
      </c>
      <c r="H31" s="1086">
        <f t="shared" si="0"/>
        <v>0</v>
      </c>
      <c r="I31" s="1086">
        <f t="shared" si="0"/>
        <v>0</v>
      </c>
      <c r="J31" s="1086">
        <f t="shared" si="0"/>
        <v>0</v>
      </c>
      <c r="K31" s="1086">
        <f t="shared" si="0"/>
        <v>0</v>
      </c>
      <c r="L31" s="1086">
        <f t="shared" si="0"/>
        <v>0</v>
      </c>
      <c r="M31" s="1086">
        <f t="shared" si="0"/>
        <v>0</v>
      </c>
      <c r="N31" s="1086">
        <f t="shared" si="0"/>
        <v>0</v>
      </c>
      <c r="O31" s="1086">
        <f t="shared" si="0"/>
        <v>0</v>
      </c>
      <c r="P31" s="1086">
        <f t="shared" si="0"/>
        <v>0</v>
      </c>
      <c r="Q31" s="1086">
        <f t="shared" si="0"/>
        <v>0</v>
      </c>
      <c r="R31" s="1086">
        <f t="shared" si="0"/>
        <v>0</v>
      </c>
      <c r="S31" s="1086">
        <f t="shared" si="0"/>
        <v>0</v>
      </c>
      <c r="T31" s="1086">
        <f t="shared" si="0"/>
        <v>0</v>
      </c>
      <c r="U31" s="1086">
        <f t="shared" si="0"/>
        <v>0</v>
      </c>
      <c r="V31" s="1086">
        <f t="shared" si="0"/>
        <v>0</v>
      </c>
      <c r="W31" s="1086">
        <f t="shared" si="0"/>
        <v>0</v>
      </c>
      <c r="X31" s="1086">
        <f t="shared" si="0"/>
        <v>0</v>
      </c>
      <c r="Y31" s="1086">
        <f t="shared" si="0"/>
        <v>0</v>
      </c>
      <c r="Z31" s="1086">
        <f t="shared" si="0"/>
        <v>0</v>
      </c>
      <c r="AA31" s="1086">
        <f t="shared" si="0"/>
        <v>0</v>
      </c>
      <c r="AB31" s="1086">
        <f t="shared" si="0"/>
        <v>0</v>
      </c>
      <c r="AC31" s="1086">
        <f t="shared" si="0"/>
        <v>0</v>
      </c>
      <c r="AD31" s="1086">
        <f t="shared" si="0"/>
        <v>0</v>
      </c>
      <c r="AE31" s="1086">
        <f t="shared" si="0"/>
        <v>0</v>
      </c>
      <c r="AF31" s="1086">
        <f t="shared" si="0"/>
        <v>0</v>
      </c>
      <c r="AG31" s="1086">
        <f t="shared" si="0"/>
        <v>0</v>
      </c>
      <c r="AH31" s="1086">
        <f t="shared" si="0"/>
        <v>0</v>
      </c>
      <c r="AI31" s="1086">
        <f t="shared" si="0"/>
        <v>0</v>
      </c>
      <c r="AJ31" s="1086">
        <f t="shared" si="0"/>
        <v>0</v>
      </c>
      <c r="AK31" s="1086">
        <f t="shared" si="0"/>
        <v>0</v>
      </c>
      <c r="AL31" s="1086">
        <f t="shared" si="0"/>
        <v>0</v>
      </c>
      <c r="AM31" s="1086">
        <f t="shared" si="0"/>
        <v>0</v>
      </c>
      <c r="AN31" s="1086">
        <f t="shared" si="0"/>
        <v>0</v>
      </c>
      <c r="AO31" s="1086">
        <f t="shared" si="0"/>
        <v>0</v>
      </c>
      <c r="AP31" s="1086">
        <f t="shared" si="0"/>
        <v>0</v>
      </c>
      <c r="AQ31" s="1086">
        <f t="shared" si="0"/>
        <v>0</v>
      </c>
      <c r="AR31" s="1086">
        <f t="shared" si="0"/>
        <v>0</v>
      </c>
    </row>
    <row r="33" spans="1:44" ht="13.15">
      <c r="B33" s="131" t="str">
        <f>RAW_DATA_INPUTS!B47</f>
        <v>Unqualified stocks</v>
      </c>
    </row>
    <row r="35" spans="1:44" s="462" customFormat="1" ht="39.75" customHeight="1">
      <c r="B35" s="1440" t="str">
        <f>RAW_DATA_INPUTS!B50</f>
        <v>Age group</v>
      </c>
      <c r="C35" s="1442" t="str">
        <f>RAW_DATA_INPUTS!C49</f>
        <v>Art &amp; Design</v>
      </c>
      <c r="D35" s="1442"/>
      <c r="E35" s="1442" t="str">
        <f>RAW_DATA_INPUTS!E49</f>
        <v>Biology</v>
      </c>
      <c r="F35" s="1442"/>
      <c r="G35" s="1442" t="str">
        <f>RAW_DATA_INPUTS!G49</f>
        <v>Business Studies</v>
      </c>
      <c r="H35" s="1442"/>
      <c r="I35" s="1442" t="str">
        <f>RAW_DATA_INPUTS!I49</f>
        <v>Chemistry</v>
      </c>
      <c r="J35" s="1442"/>
      <c r="K35" s="1442" t="str">
        <f>RAW_DATA_INPUTS!K49</f>
        <v>Classics</v>
      </c>
      <c r="L35" s="1442"/>
      <c r="M35" s="1442" t="str">
        <f>RAW_DATA_INPUTS!M49</f>
        <v>Computing</v>
      </c>
      <c r="N35" s="1442"/>
      <c r="O35" s="1443" t="str">
        <f>RAW_DATA_INPUTS!O49</f>
        <v>Design &amp; Technology</v>
      </c>
      <c r="P35" s="1444"/>
      <c r="Q35" s="1442" t="str">
        <f>RAW_DATA_INPUTS!Q49</f>
        <v>Drama</v>
      </c>
      <c r="R35" s="1442"/>
      <c r="S35" s="1442" t="str">
        <f>RAW_DATA_INPUTS!S49</f>
        <v>English</v>
      </c>
      <c r="T35" s="1442"/>
      <c r="U35" s="1442" t="str">
        <f>RAW_DATA_INPUTS!U49</f>
        <v>Food</v>
      </c>
      <c r="V35" s="1442"/>
      <c r="W35" s="1442" t="str">
        <f>RAW_DATA_INPUTS!W49</f>
        <v>Geography</v>
      </c>
      <c r="X35" s="1442"/>
      <c r="Y35" s="1442" t="str">
        <f>RAW_DATA_INPUTS!Y49</f>
        <v>History</v>
      </c>
      <c r="Z35" s="1442"/>
      <c r="AA35" s="1442" t="str">
        <f>RAW_DATA_INPUTS!AA49</f>
        <v>Mathematics</v>
      </c>
      <c r="AB35" s="1442"/>
      <c r="AC35" s="1443" t="str">
        <f>RAW_DATA_INPUTS!AC49</f>
        <v>Modern Foreign Languages</v>
      </c>
      <c r="AD35" s="1444"/>
      <c r="AE35" s="1442" t="str">
        <f>RAW_DATA_INPUTS!AE49</f>
        <v>Music</v>
      </c>
      <c r="AF35" s="1442"/>
      <c r="AG35" s="1442" t="str">
        <f>RAW_DATA_INPUTS!AG49</f>
        <v>Others</v>
      </c>
      <c r="AH35" s="1442"/>
      <c r="AI35" s="1442" t="str">
        <f>RAW_DATA_INPUTS!AI49</f>
        <v>Physical Education</v>
      </c>
      <c r="AJ35" s="1442"/>
      <c r="AK35" s="1442" t="str">
        <f>RAW_DATA_INPUTS!AK49</f>
        <v>Physics</v>
      </c>
      <c r="AL35" s="1442"/>
      <c r="AM35" s="1442" t="str">
        <f>RAW_DATA_INPUTS!AM49</f>
        <v>Religious Education</v>
      </c>
      <c r="AN35" s="1442"/>
      <c r="AO35" s="1442" t="str">
        <f>RAW_DATA_INPUTS!AO49</f>
        <v>Secondary total</v>
      </c>
      <c r="AP35" s="1442"/>
      <c r="AQ35" s="1442" t="str">
        <f>RAW_DATA_INPUTS!AQ49</f>
        <v>Primary</v>
      </c>
      <c r="AR35" s="1442"/>
    </row>
    <row r="36" spans="1:44" s="462" customFormat="1" ht="13.15">
      <c r="B36" s="1441"/>
      <c r="C36" s="464" t="str">
        <f>RAW_DATA_INPUTS!C50</f>
        <v>Male</v>
      </c>
      <c r="D36" s="464" t="str">
        <f>RAW_DATA_INPUTS!D50</f>
        <v>Female</v>
      </c>
      <c r="E36" s="464" t="str">
        <f>RAW_DATA_INPUTS!E50</f>
        <v>Male</v>
      </c>
      <c r="F36" s="464" t="str">
        <f>RAW_DATA_INPUTS!F50</f>
        <v>Female</v>
      </c>
      <c r="G36" s="464" t="str">
        <f>RAW_DATA_INPUTS!G50</f>
        <v>Male</v>
      </c>
      <c r="H36" s="464" t="str">
        <f>RAW_DATA_INPUTS!H50</f>
        <v>Female</v>
      </c>
      <c r="I36" s="464" t="str">
        <f>RAW_DATA_INPUTS!I50</f>
        <v>Male</v>
      </c>
      <c r="J36" s="464" t="str">
        <f>RAW_DATA_INPUTS!J50</f>
        <v>Female</v>
      </c>
      <c r="K36" s="464" t="str">
        <f>RAW_DATA_INPUTS!K50</f>
        <v>Male</v>
      </c>
      <c r="L36" s="464" t="str">
        <f>RAW_DATA_INPUTS!L50</f>
        <v>Female</v>
      </c>
      <c r="M36" s="464" t="str">
        <f>RAW_DATA_INPUTS!M50</f>
        <v>Male</v>
      </c>
      <c r="N36" s="464" t="str">
        <f>RAW_DATA_INPUTS!N50</f>
        <v>Female</v>
      </c>
      <c r="O36" s="464" t="str">
        <f>RAW_DATA_INPUTS!O50</f>
        <v>Male</v>
      </c>
      <c r="P36" s="464" t="str">
        <f>RAW_DATA_INPUTS!P50</f>
        <v>Female</v>
      </c>
      <c r="Q36" s="464" t="str">
        <f>RAW_DATA_INPUTS!Q50</f>
        <v>Male</v>
      </c>
      <c r="R36" s="464" t="str">
        <f>RAW_DATA_INPUTS!R50</f>
        <v>Female</v>
      </c>
      <c r="S36" s="464" t="str">
        <f>RAW_DATA_INPUTS!S50</f>
        <v>Male</v>
      </c>
      <c r="T36" s="464" t="str">
        <f>RAW_DATA_INPUTS!T50</f>
        <v>Female</v>
      </c>
      <c r="U36" s="464" t="str">
        <f>RAW_DATA_INPUTS!U50</f>
        <v>Male</v>
      </c>
      <c r="V36" s="464" t="str">
        <f>RAW_DATA_INPUTS!V50</f>
        <v>Female</v>
      </c>
      <c r="W36" s="464" t="str">
        <f>RAW_DATA_INPUTS!W50</f>
        <v>Male</v>
      </c>
      <c r="X36" s="464" t="str">
        <f>RAW_DATA_INPUTS!X50</f>
        <v>Female</v>
      </c>
      <c r="Y36" s="464" t="str">
        <f>RAW_DATA_INPUTS!Y50</f>
        <v>Male</v>
      </c>
      <c r="Z36" s="464" t="str">
        <f>RAW_DATA_INPUTS!Z50</f>
        <v>Female</v>
      </c>
      <c r="AA36" s="464" t="str">
        <f>RAW_DATA_INPUTS!AA50</f>
        <v>Male</v>
      </c>
      <c r="AB36" s="464" t="str">
        <f>RAW_DATA_INPUTS!AB50</f>
        <v>Female</v>
      </c>
      <c r="AC36" s="464" t="str">
        <f>RAW_DATA_INPUTS!AC50</f>
        <v>Male</v>
      </c>
      <c r="AD36" s="464" t="str">
        <f>RAW_DATA_INPUTS!AD50</f>
        <v>Female</v>
      </c>
      <c r="AE36" s="464" t="str">
        <f>RAW_DATA_INPUTS!AE50</f>
        <v>Male</v>
      </c>
      <c r="AF36" s="464" t="str">
        <f>RAW_DATA_INPUTS!AF50</f>
        <v>Female</v>
      </c>
      <c r="AG36" s="464" t="str">
        <f>RAW_DATA_INPUTS!AG50</f>
        <v>Male</v>
      </c>
      <c r="AH36" s="464" t="str">
        <f>RAW_DATA_INPUTS!AH50</f>
        <v>Female</v>
      </c>
      <c r="AI36" s="464" t="str">
        <f>RAW_DATA_INPUTS!AI50</f>
        <v>Male</v>
      </c>
      <c r="AJ36" s="464" t="str">
        <f>RAW_DATA_INPUTS!AJ50</f>
        <v>Female</v>
      </c>
      <c r="AK36" s="464" t="str">
        <f>RAW_DATA_INPUTS!AK50</f>
        <v>Male</v>
      </c>
      <c r="AL36" s="464" t="str">
        <f>RAW_DATA_INPUTS!AL50</f>
        <v>Female</v>
      </c>
      <c r="AM36" s="464" t="str">
        <f>RAW_DATA_INPUTS!AM50</f>
        <v>Male</v>
      </c>
      <c r="AN36" s="464" t="str">
        <f>RAW_DATA_INPUTS!AN50</f>
        <v>Female</v>
      </c>
      <c r="AO36" s="464" t="str">
        <f>RAW_DATA_INPUTS!AO50</f>
        <v>Male</v>
      </c>
      <c r="AP36" s="464" t="str">
        <f>RAW_DATA_INPUTS!AP50</f>
        <v>Female</v>
      </c>
      <c r="AQ36" s="464" t="str">
        <f>RAW_DATA_INPUTS!AQ50</f>
        <v>Male</v>
      </c>
      <c r="AR36" s="464" t="str">
        <f>RAW_DATA_INPUTS!AR50</f>
        <v>Female</v>
      </c>
    </row>
    <row r="37" spans="1:44" s="462" customFormat="1" ht="13.15">
      <c r="B37" s="464" t="str">
        <f>RAW_DATA_INPUTS!B51</f>
        <v>20-24</v>
      </c>
      <c r="C37" s="485">
        <f>RAW_DATA_INPUTS!C51</f>
        <v>5.6239999999999997</v>
      </c>
      <c r="D37" s="485">
        <f>RAW_DATA_INPUTS!D51</f>
        <v>19.123000000000001</v>
      </c>
      <c r="E37" s="485">
        <f>RAW_DATA_INPUTS!E51</f>
        <v>36.899000000000001</v>
      </c>
      <c r="F37" s="485">
        <f>RAW_DATA_INPUTS!F51</f>
        <v>39.021999999999998</v>
      </c>
      <c r="G37" s="485">
        <f>RAW_DATA_INPUTS!G51</f>
        <v>21.059000000000001</v>
      </c>
      <c r="H37" s="485">
        <f>RAW_DATA_INPUTS!H51</f>
        <v>15.634</v>
      </c>
      <c r="I37" s="485">
        <f>RAW_DATA_INPUTS!I51</f>
        <v>16.068000000000001</v>
      </c>
      <c r="J37" s="485">
        <f>RAW_DATA_INPUTS!J51</f>
        <v>50.774000000000001</v>
      </c>
      <c r="K37" s="485">
        <f>RAW_DATA_INPUTS!K51</f>
        <v>1.171</v>
      </c>
      <c r="L37" s="485">
        <f>RAW_DATA_INPUTS!L51</f>
        <v>2.3180000000000001</v>
      </c>
      <c r="M37" s="485">
        <f>RAW_DATA_INPUTS!M51</f>
        <v>5.3010000000000002</v>
      </c>
      <c r="N37" s="485">
        <f>RAW_DATA_INPUTS!N51</f>
        <v>4.0629999999999997</v>
      </c>
      <c r="O37" s="485">
        <f>RAW_DATA_INPUTS!O51</f>
        <v>13.7</v>
      </c>
      <c r="P37" s="485">
        <f>RAW_DATA_INPUTS!P51</f>
        <v>17.498000000000001</v>
      </c>
      <c r="Q37" s="485">
        <f>RAW_DATA_INPUTS!Q51</f>
        <v>0.64600000000000002</v>
      </c>
      <c r="R37" s="485">
        <f>RAW_DATA_INPUTS!R51</f>
        <v>21.946000000000002</v>
      </c>
      <c r="S37" s="485">
        <f>RAW_DATA_INPUTS!S51</f>
        <v>71.519000000000005</v>
      </c>
      <c r="T37" s="485">
        <f>RAW_DATA_INPUTS!T51</f>
        <v>295.38</v>
      </c>
      <c r="U37" s="485">
        <f>RAW_DATA_INPUTS!U51</f>
        <v>0.76500000000000001</v>
      </c>
      <c r="V37" s="485">
        <f>RAW_DATA_INPUTS!V51</f>
        <v>2.8079999999999998</v>
      </c>
      <c r="W37" s="485">
        <f>RAW_DATA_INPUTS!W51</f>
        <v>29.106000000000002</v>
      </c>
      <c r="X37" s="485">
        <f>RAW_DATA_INPUTS!X51</f>
        <v>58.402999999999999</v>
      </c>
      <c r="Y37" s="485">
        <f>RAW_DATA_INPUTS!Y51</f>
        <v>32.692</v>
      </c>
      <c r="Z37" s="485">
        <f>RAW_DATA_INPUTS!Z51</f>
        <v>57.63</v>
      </c>
      <c r="AA37" s="485">
        <f>RAW_DATA_INPUTS!AA51</f>
        <v>111.71</v>
      </c>
      <c r="AB37" s="485">
        <f>RAW_DATA_INPUTS!AB51</f>
        <v>119.099</v>
      </c>
      <c r="AC37" s="485">
        <f>RAW_DATA_INPUTS!AC51</f>
        <v>11.311</v>
      </c>
      <c r="AD37" s="485">
        <f>RAW_DATA_INPUTS!AD51</f>
        <v>29.157</v>
      </c>
      <c r="AE37" s="485">
        <f>RAW_DATA_INPUTS!AE51</f>
        <v>10.141</v>
      </c>
      <c r="AF37" s="485">
        <f>RAW_DATA_INPUTS!AF51</f>
        <v>15.427</v>
      </c>
      <c r="AG37" s="485">
        <f>RAW_DATA_INPUTS!AG51</f>
        <v>16.216999999999999</v>
      </c>
      <c r="AH37" s="485">
        <f>RAW_DATA_INPUTS!AH51</f>
        <v>62.003999999999998</v>
      </c>
      <c r="AI37" s="485">
        <f>RAW_DATA_INPUTS!AI51</f>
        <v>30.901</v>
      </c>
      <c r="AJ37" s="485">
        <f>RAW_DATA_INPUTS!AJ51</f>
        <v>30.373000000000001</v>
      </c>
      <c r="AK37" s="485">
        <f>RAW_DATA_INPUTS!AK51</f>
        <v>18.52</v>
      </c>
      <c r="AL37" s="485">
        <f>RAW_DATA_INPUTS!AL51</f>
        <v>21.937999999999999</v>
      </c>
      <c r="AM37" s="485">
        <f>RAW_DATA_INPUTS!AM51</f>
        <v>9.77</v>
      </c>
      <c r="AN37" s="485">
        <f>RAW_DATA_INPUTS!AN51</f>
        <v>35.380000000000003</v>
      </c>
      <c r="AO37" s="485">
        <f>RAW_DATA_INPUTS!AO51</f>
        <v>443.11999999999995</v>
      </c>
      <c r="AP37" s="485">
        <f>RAW_DATA_INPUTS!AP51</f>
        <v>897.97700000000009</v>
      </c>
      <c r="AQ37" s="485">
        <f>RAW_DATA_INPUTS!AQ51</f>
        <v>191.95</v>
      </c>
      <c r="AR37" s="485">
        <f>RAW_DATA_INPUTS!AR51</f>
        <v>683.76</v>
      </c>
    </row>
    <row r="38" spans="1:44" s="462" customFormat="1" ht="13.15">
      <c r="B38" s="464" t="str">
        <f>RAW_DATA_INPUTS!B52</f>
        <v>25-29</v>
      </c>
      <c r="C38" s="485">
        <f>RAW_DATA_INPUTS!C52</f>
        <v>16.234999999999999</v>
      </c>
      <c r="D38" s="485">
        <f>RAW_DATA_INPUTS!D52</f>
        <v>79.218000000000004</v>
      </c>
      <c r="E38" s="485">
        <f>RAW_DATA_INPUTS!E52</f>
        <v>47.890999999999998</v>
      </c>
      <c r="F38" s="485">
        <f>RAW_DATA_INPUTS!F52</f>
        <v>85.594999999999999</v>
      </c>
      <c r="G38" s="485">
        <f>RAW_DATA_INPUTS!G52</f>
        <v>21.311</v>
      </c>
      <c r="H38" s="485">
        <f>RAW_DATA_INPUTS!H52</f>
        <v>24.451000000000001</v>
      </c>
      <c r="I38" s="485">
        <f>RAW_DATA_INPUTS!I52</f>
        <v>38.46</v>
      </c>
      <c r="J38" s="485">
        <f>RAW_DATA_INPUTS!J52</f>
        <v>40.904000000000003</v>
      </c>
      <c r="K38" s="485">
        <f>RAW_DATA_INPUTS!K52</f>
        <v>0.755</v>
      </c>
      <c r="L38" s="485">
        <f>RAW_DATA_INPUTS!L52</f>
        <v>0</v>
      </c>
      <c r="M38" s="485">
        <f>RAW_DATA_INPUTS!M52</f>
        <v>22.946000000000002</v>
      </c>
      <c r="N38" s="485">
        <f>RAW_DATA_INPUTS!N52</f>
        <v>21.548000000000002</v>
      </c>
      <c r="O38" s="485">
        <f>RAW_DATA_INPUTS!O52</f>
        <v>45.555</v>
      </c>
      <c r="P38" s="485">
        <f>RAW_DATA_INPUTS!P52</f>
        <v>39.44</v>
      </c>
      <c r="Q38" s="485">
        <f>RAW_DATA_INPUTS!Q52</f>
        <v>32.292000000000002</v>
      </c>
      <c r="R38" s="485">
        <f>RAW_DATA_INPUTS!R52</f>
        <v>76.674000000000007</v>
      </c>
      <c r="S38" s="485">
        <f>RAW_DATA_INPUTS!S52</f>
        <v>105.1</v>
      </c>
      <c r="T38" s="485">
        <f>RAW_DATA_INPUTS!T52</f>
        <v>403.649</v>
      </c>
      <c r="U38" s="485">
        <f>RAW_DATA_INPUTS!U52</f>
        <v>0.191</v>
      </c>
      <c r="V38" s="485">
        <f>RAW_DATA_INPUTS!V52</f>
        <v>7.7389999999999999</v>
      </c>
      <c r="W38" s="485">
        <f>RAW_DATA_INPUTS!W52</f>
        <v>51.244</v>
      </c>
      <c r="X38" s="485">
        <f>RAW_DATA_INPUTS!X52</f>
        <v>60.835000000000001</v>
      </c>
      <c r="Y38" s="485">
        <f>RAW_DATA_INPUTS!Y52</f>
        <v>67.293999999999997</v>
      </c>
      <c r="Z38" s="485">
        <f>RAW_DATA_INPUTS!Z52</f>
        <v>70.418999999999997</v>
      </c>
      <c r="AA38" s="485">
        <f>RAW_DATA_INPUTS!AA52</f>
        <v>156.76</v>
      </c>
      <c r="AB38" s="485">
        <f>RAW_DATA_INPUTS!AB52</f>
        <v>131.422</v>
      </c>
      <c r="AC38" s="485">
        <f>RAW_DATA_INPUTS!AC52</f>
        <v>7.5720000000000001</v>
      </c>
      <c r="AD38" s="485">
        <f>RAW_DATA_INPUTS!AD52</f>
        <v>38.753999999999998</v>
      </c>
      <c r="AE38" s="485">
        <f>RAW_DATA_INPUTS!AE52</f>
        <v>36.886000000000003</v>
      </c>
      <c r="AF38" s="485">
        <f>RAW_DATA_INPUTS!AF52</f>
        <v>13.586</v>
      </c>
      <c r="AG38" s="485">
        <f>RAW_DATA_INPUTS!AG52</f>
        <v>50.027999999999999</v>
      </c>
      <c r="AH38" s="485">
        <f>RAW_DATA_INPUTS!AH52</f>
        <v>186.55199999999999</v>
      </c>
      <c r="AI38" s="485">
        <f>RAW_DATA_INPUTS!AI52</f>
        <v>89.018000000000001</v>
      </c>
      <c r="AJ38" s="485">
        <f>RAW_DATA_INPUTS!AJ52</f>
        <v>96.96</v>
      </c>
      <c r="AK38" s="485">
        <f>RAW_DATA_INPUTS!AK52</f>
        <v>35.295000000000002</v>
      </c>
      <c r="AL38" s="485">
        <f>RAW_DATA_INPUTS!AL52</f>
        <v>54.859000000000002</v>
      </c>
      <c r="AM38" s="485">
        <f>RAW_DATA_INPUTS!AM52</f>
        <v>26.475999999999999</v>
      </c>
      <c r="AN38" s="485">
        <f>RAW_DATA_INPUTS!AN52</f>
        <v>54.377000000000002</v>
      </c>
      <c r="AO38" s="485">
        <f>RAW_DATA_INPUTS!AO52</f>
        <v>851.30899999999997</v>
      </c>
      <c r="AP38" s="485">
        <f>RAW_DATA_INPUTS!AP52</f>
        <v>1486.9819999999997</v>
      </c>
      <c r="AQ38" s="485">
        <f>RAW_DATA_INPUTS!AQ52</f>
        <v>454.16</v>
      </c>
      <c r="AR38" s="485">
        <f>RAW_DATA_INPUTS!AR52</f>
        <v>1400.68</v>
      </c>
    </row>
    <row r="39" spans="1:44" s="462" customFormat="1" ht="13.15">
      <c r="B39" s="464" t="str">
        <f>RAW_DATA_INPUTS!B53</f>
        <v>30-34</v>
      </c>
      <c r="C39" s="485">
        <f>RAW_DATA_INPUTS!C53</f>
        <v>20.564</v>
      </c>
      <c r="D39" s="485">
        <f>RAW_DATA_INPUTS!D53</f>
        <v>66.756</v>
      </c>
      <c r="E39" s="485">
        <f>RAW_DATA_INPUTS!E53</f>
        <v>22.007000000000001</v>
      </c>
      <c r="F39" s="485">
        <f>RAW_DATA_INPUTS!F53</f>
        <v>54.98</v>
      </c>
      <c r="G39" s="485">
        <f>RAW_DATA_INPUTS!G53</f>
        <v>28.106000000000002</v>
      </c>
      <c r="H39" s="485">
        <f>RAW_DATA_INPUTS!H53</f>
        <v>37.212000000000003</v>
      </c>
      <c r="I39" s="485">
        <f>RAW_DATA_INPUTS!I53</f>
        <v>44.281999999999996</v>
      </c>
      <c r="J39" s="485">
        <f>RAW_DATA_INPUTS!J53</f>
        <v>40.292000000000002</v>
      </c>
      <c r="K39" s="485">
        <f>RAW_DATA_INPUTS!K53</f>
        <v>1.357</v>
      </c>
      <c r="L39" s="485">
        <f>RAW_DATA_INPUTS!L53</f>
        <v>1.3420000000000001</v>
      </c>
      <c r="M39" s="485">
        <f>RAW_DATA_INPUTS!M53</f>
        <v>23.788</v>
      </c>
      <c r="N39" s="485">
        <f>RAW_DATA_INPUTS!N53</f>
        <v>7.2560000000000002</v>
      </c>
      <c r="O39" s="485">
        <f>RAW_DATA_INPUTS!O53</f>
        <v>38.585999999999999</v>
      </c>
      <c r="P39" s="485">
        <f>RAW_DATA_INPUTS!P53</f>
        <v>46.688000000000002</v>
      </c>
      <c r="Q39" s="485">
        <f>RAW_DATA_INPUTS!Q53</f>
        <v>12.882</v>
      </c>
      <c r="R39" s="485">
        <f>RAW_DATA_INPUTS!R53</f>
        <v>55.701000000000001</v>
      </c>
      <c r="S39" s="485">
        <f>RAW_DATA_INPUTS!S53</f>
        <v>93.597999999999999</v>
      </c>
      <c r="T39" s="485">
        <f>RAW_DATA_INPUTS!T53</f>
        <v>262.20999999999998</v>
      </c>
      <c r="U39" s="485">
        <f>RAW_DATA_INPUTS!U53</f>
        <v>3.851</v>
      </c>
      <c r="V39" s="485">
        <f>RAW_DATA_INPUTS!V53</f>
        <v>11.958</v>
      </c>
      <c r="W39" s="485">
        <f>RAW_DATA_INPUTS!W53</f>
        <v>24.071000000000002</v>
      </c>
      <c r="X39" s="485">
        <f>RAW_DATA_INPUTS!X53</f>
        <v>29.361000000000001</v>
      </c>
      <c r="Y39" s="485">
        <f>RAW_DATA_INPUTS!Y53</f>
        <v>24.274999999999999</v>
      </c>
      <c r="Z39" s="485">
        <f>RAW_DATA_INPUTS!Z53</f>
        <v>42.308</v>
      </c>
      <c r="AA39" s="485">
        <f>RAW_DATA_INPUTS!AA53</f>
        <v>76.591999999999999</v>
      </c>
      <c r="AB39" s="485">
        <f>RAW_DATA_INPUTS!AB53</f>
        <v>106.592</v>
      </c>
      <c r="AC39" s="485">
        <f>RAW_DATA_INPUTS!AC53</f>
        <v>13.542</v>
      </c>
      <c r="AD39" s="485">
        <f>RAW_DATA_INPUTS!AD53</f>
        <v>35.832999999999998</v>
      </c>
      <c r="AE39" s="485">
        <f>RAW_DATA_INPUTS!AE53</f>
        <v>26.619</v>
      </c>
      <c r="AF39" s="485">
        <f>RAW_DATA_INPUTS!AF53</f>
        <v>15.227</v>
      </c>
      <c r="AG39" s="485">
        <f>RAW_DATA_INPUTS!AG53</f>
        <v>53.804000000000002</v>
      </c>
      <c r="AH39" s="485">
        <f>RAW_DATA_INPUTS!AH53</f>
        <v>176.03700000000001</v>
      </c>
      <c r="AI39" s="485">
        <f>RAW_DATA_INPUTS!AI53</f>
        <v>63.418999999999997</v>
      </c>
      <c r="AJ39" s="485">
        <f>RAW_DATA_INPUTS!AJ53</f>
        <v>61.359000000000002</v>
      </c>
      <c r="AK39" s="485">
        <f>RAW_DATA_INPUTS!AK53</f>
        <v>23.977</v>
      </c>
      <c r="AL39" s="485">
        <f>RAW_DATA_INPUTS!AL53</f>
        <v>15.135999999999999</v>
      </c>
      <c r="AM39" s="485">
        <f>RAW_DATA_INPUTS!AM53</f>
        <v>18.867000000000001</v>
      </c>
      <c r="AN39" s="485">
        <f>RAW_DATA_INPUTS!AN53</f>
        <v>31.515000000000001</v>
      </c>
      <c r="AO39" s="485">
        <f>RAW_DATA_INPUTS!AO53</f>
        <v>614.1869999999999</v>
      </c>
      <c r="AP39" s="485">
        <f>RAW_DATA_INPUTS!AP53</f>
        <v>1097.7629999999999</v>
      </c>
      <c r="AQ39" s="485">
        <f>RAW_DATA_INPUTS!AQ53</f>
        <v>338.45</v>
      </c>
      <c r="AR39" s="485">
        <f>RAW_DATA_INPUTS!AR53</f>
        <v>808.78</v>
      </c>
    </row>
    <row r="40" spans="1:44" s="462" customFormat="1" ht="13.15">
      <c r="B40" s="464" t="str">
        <f>RAW_DATA_INPUTS!B54</f>
        <v>35-39</v>
      </c>
      <c r="C40" s="485">
        <f>RAW_DATA_INPUTS!C54</f>
        <v>17.673000000000002</v>
      </c>
      <c r="D40" s="485">
        <f>RAW_DATA_INPUTS!D54</f>
        <v>36.915999999999997</v>
      </c>
      <c r="E40" s="485">
        <f>RAW_DATA_INPUTS!E54</f>
        <v>14.493</v>
      </c>
      <c r="F40" s="485">
        <f>RAW_DATA_INPUTS!F54</f>
        <v>15.955</v>
      </c>
      <c r="G40" s="485">
        <f>RAW_DATA_INPUTS!G54</f>
        <v>18.198</v>
      </c>
      <c r="H40" s="485">
        <f>RAW_DATA_INPUTS!H54</f>
        <v>26.44</v>
      </c>
      <c r="I40" s="485">
        <f>RAW_DATA_INPUTS!I54</f>
        <v>3.91</v>
      </c>
      <c r="J40" s="485">
        <f>RAW_DATA_INPUTS!J54</f>
        <v>19.524000000000001</v>
      </c>
      <c r="K40" s="485">
        <f>RAW_DATA_INPUTS!K54</f>
        <v>2.472</v>
      </c>
      <c r="L40" s="485">
        <f>RAW_DATA_INPUTS!L54</f>
        <v>0.42699999999999999</v>
      </c>
      <c r="M40" s="485">
        <f>RAW_DATA_INPUTS!M54</f>
        <v>18.268000000000001</v>
      </c>
      <c r="N40" s="485">
        <f>RAW_DATA_INPUTS!N54</f>
        <v>17.29</v>
      </c>
      <c r="O40" s="485">
        <f>RAW_DATA_INPUTS!O54</f>
        <v>29.783000000000001</v>
      </c>
      <c r="P40" s="485">
        <f>RAW_DATA_INPUTS!P54</f>
        <v>29.44</v>
      </c>
      <c r="Q40" s="485">
        <f>RAW_DATA_INPUTS!Q54</f>
        <v>14.664999999999999</v>
      </c>
      <c r="R40" s="485">
        <f>RAW_DATA_INPUTS!R54</f>
        <v>39.265999999999998</v>
      </c>
      <c r="S40" s="485">
        <f>RAW_DATA_INPUTS!S54</f>
        <v>57.584000000000003</v>
      </c>
      <c r="T40" s="485">
        <f>RAW_DATA_INPUTS!T54</f>
        <v>170.583</v>
      </c>
      <c r="U40" s="485">
        <f>RAW_DATA_INPUTS!U54</f>
        <v>3.427</v>
      </c>
      <c r="V40" s="485">
        <f>RAW_DATA_INPUTS!V54</f>
        <v>11.193</v>
      </c>
      <c r="W40" s="485">
        <f>RAW_DATA_INPUTS!W54</f>
        <v>9.7189999999999994</v>
      </c>
      <c r="X40" s="485">
        <f>RAW_DATA_INPUTS!X54</f>
        <v>16.695</v>
      </c>
      <c r="Y40" s="485">
        <f>RAW_DATA_INPUTS!Y54</f>
        <v>13.749000000000001</v>
      </c>
      <c r="Z40" s="485">
        <f>RAW_DATA_INPUTS!Z54</f>
        <v>24.422999999999998</v>
      </c>
      <c r="AA40" s="485">
        <f>RAW_DATA_INPUTS!AA54</f>
        <v>74.945999999999998</v>
      </c>
      <c r="AB40" s="485">
        <f>RAW_DATA_INPUTS!AB54</f>
        <v>79.850999999999999</v>
      </c>
      <c r="AC40" s="485">
        <f>RAW_DATA_INPUTS!AC54</f>
        <v>15.164999999999999</v>
      </c>
      <c r="AD40" s="485">
        <f>RAW_DATA_INPUTS!AD54</f>
        <v>34.729999999999997</v>
      </c>
      <c r="AE40" s="485">
        <f>RAW_DATA_INPUTS!AE54</f>
        <v>15.118</v>
      </c>
      <c r="AF40" s="485">
        <f>RAW_DATA_INPUTS!AF54</f>
        <v>10.135</v>
      </c>
      <c r="AG40" s="485">
        <f>RAW_DATA_INPUTS!AG54</f>
        <v>38.756</v>
      </c>
      <c r="AH40" s="485">
        <f>RAW_DATA_INPUTS!AH54</f>
        <v>121.773</v>
      </c>
      <c r="AI40" s="485">
        <f>RAW_DATA_INPUTS!AI54</f>
        <v>42.94</v>
      </c>
      <c r="AJ40" s="485">
        <f>RAW_DATA_INPUTS!AJ54</f>
        <v>36.587000000000003</v>
      </c>
      <c r="AK40" s="485">
        <f>RAW_DATA_INPUTS!AK54</f>
        <v>30.324000000000002</v>
      </c>
      <c r="AL40" s="485">
        <f>RAW_DATA_INPUTS!AL54</f>
        <v>24.931999999999999</v>
      </c>
      <c r="AM40" s="485">
        <f>RAW_DATA_INPUTS!AM54</f>
        <v>15.404999999999999</v>
      </c>
      <c r="AN40" s="485">
        <f>RAW_DATA_INPUTS!AN54</f>
        <v>22.282</v>
      </c>
      <c r="AO40" s="485">
        <f>RAW_DATA_INPUTS!AO54</f>
        <v>436.59500000000003</v>
      </c>
      <c r="AP40" s="485">
        <f>RAW_DATA_INPUTS!AP54</f>
        <v>738.44200000000001</v>
      </c>
      <c r="AQ40" s="485">
        <f>RAW_DATA_INPUTS!AQ54</f>
        <v>167.77</v>
      </c>
      <c r="AR40" s="485">
        <f>RAW_DATA_INPUTS!AR54</f>
        <v>689.44</v>
      </c>
    </row>
    <row r="41" spans="1:44" s="462" customFormat="1" ht="13.15">
      <c r="B41" s="464" t="str">
        <f>RAW_DATA_INPUTS!B55</f>
        <v>40-44</v>
      </c>
      <c r="C41" s="485">
        <f>RAW_DATA_INPUTS!C55</f>
        <v>8.9410000000000007</v>
      </c>
      <c r="D41" s="485">
        <f>RAW_DATA_INPUTS!D55</f>
        <v>40.052</v>
      </c>
      <c r="E41" s="485">
        <f>RAW_DATA_INPUTS!E55</f>
        <v>8.4139999999999997</v>
      </c>
      <c r="F41" s="485">
        <f>RAW_DATA_INPUTS!F55</f>
        <v>2.1869999999999998</v>
      </c>
      <c r="G41" s="485">
        <f>RAW_DATA_INPUTS!G55</f>
        <v>13.68</v>
      </c>
      <c r="H41" s="485">
        <f>RAW_DATA_INPUTS!H55</f>
        <v>26.041</v>
      </c>
      <c r="I41" s="485">
        <f>RAW_DATA_INPUTS!I55</f>
        <v>8.3109999999999999</v>
      </c>
      <c r="J41" s="485">
        <f>RAW_DATA_INPUTS!J55</f>
        <v>23.734999999999999</v>
      </c>
      <c r="K41" s="485">
        <f>RAW_DATA_INPUTS!K55</f>
        <v>0</v>
      </c>
      <c r="L41" s="485">
        <f>RAW_DATA_INPUTS!L55</f>
        <v>1.056</v>
      </c>
      <c r="M41" s="485">
        <f>RAW_DATA_INPUTS!M55</f>
        <v>10.577</v>
      </c>
      <c r="N41" s="485">
        <f>RAW_DATA_INPUTS!N55</f>
        <v>10.991</v>
      </c>
      <c r="O41" s="485">
        <f>RAW_DATA_INPUTS!O55</f>
        <v>18.55</v>
      </c>
      <c r="P41" s="485">
        <f>RAW_DATA_INPUTS!P55</f>
        <v>41.465000000000003</v>
      </c>
      <c r="Q41" s="485">
        <f>RAW_DATA_INPUTS!Q55</f>
        <v>10.731999999999999</v>
      </c>
      <c r="R41" s="485">
        <f>RAW_DATA_INPUTS!R55</f>
        <v>17.594999999999999</v>
      </c>
      <c r="S41" s="485">
        <f>RAW_DATA_INPUTS!S55</f>
        <v>32.274999999999999</v>
      </c>
      <c r="T41" s="485">
        <f>RAW_DATA_INPUTS!T55</f>
        <v>103.453</v>
      </c>
      <c r="U41" s="485">
        <f>RAW_DATA_INPUTS!U55</f>
        <v>5.3220000000000001</v>
      </c>
      <c r="V41" s="485">
        <f>RAW_DATA_INPUTS!V55</f>
        <v>14.504</v>
      </c>
      <c r="W41" s="485">
        <f>RAW_DATA_INPUTS!W55</f>
        <v>8.8239999999999998</v>
      </c>
      <c r="X41" s="485">
        <f>RAW_DATA_INPUTS!X55</f>
        <v>14.189</v>
      </c>
      <c r="Y41" s="485">
        <f>RAW_DATA_INPUTS!Y55</f>
        <v>7.4569999999999999</v>
      </c>
      <c r="Z41" s="485">
        <f>RAW_DATA_INPUTS!Z55</f>
        <v>16.341999999999999</v>
      </c>
      <c r="AA41" s="485">
        <f>RAW_DATA_INPUTS!AA55</f>
        <v>47.941000000000003</v>
      </c>
      <c r="AB41" s="485">
        <f>RAW_DATA_INPUTS!AB55</f>
        <v>104.59399999999999</v>
      </c>
      <c r="AC41" s="485">
        <f>RAW_DATA_INPUTS!AC55</f>
        <v>7.7780000000000005</v>
      </c>
      <c r="AD41" s="485">
        <f>RAW_DATA_INPUTS!AD55</f>
        <v>44.509</v>
      </c>
      <c r="AE41" s="485">
        <f>RAW_DATA_INPUTS!AE55</f>
        <v>11.611000000000001</v>
      </c>
      <c r="AF41" s="485">
        <f>RAW_DATA_INPUTS!AF55</f>
        <v>9.5109999999999992</v>
      </c>
      <c r="AG41" s="485">
        <f>RAW_DATA_INPUTS!AG55</f>
        <v>36.633000000000003</v>
      </c>
      <c r="AH41" s="485">
        <f>RAW_DATA_INPUTS!AH55</f>
        <v>116.124</v>
      </c>
      <c r="AI41" s="485">
        <f>RAW_DATA_INPUTS!AI55</f>
        <v>34.338999999999999</v>
      </c>
      <c r="AJ41" s="485">
        <f>RAW_DATA_INPUTS!AJ55</f>
        <v>19.561</v>
      </c>
      <c r="AK41" s="485">
        <f>RAW_DATA_INPUTS!AK55</f>
        <v>15.649000000000001</v>
      </c>
      <c r="AL41" s="485">
        <f>RAW_DATA_INPUTS!AL55</f>
        <v>23.289000000000001</v>
      </c>
      <c r="AM41" s="485">
        <f>RAW_DATA_INPUTS!AM55</f>
        <v>14.57</v>
      </c>
      <c r="AN41" s="485">
        <f>RAW_DATA_INPUTS!AN55</f>
        <v>17.29</v>
      </c>
      <c r="AO41" s="485">
        <f>RAW_DATA_INPUTS!AO55</f>
        <v>301.60399999999998</v>
      </c>
      <c r="AP41" s="485">
        <f>RAW_DATA_INPUTS!AP55</f>
        <v>646.48800000000006</v>
      </c>
      <c r="AQ41" s="485">
        <f>RAW_DATA_INPUTS!AQ55</f>
        <v>128.61000000000001</v>
      </c>
      <c r="AR41" s="485">
        <f>RAW_DATA_INPUTS!AR55</f>
        <v>688.36</v>
      </c>
    </row>
    <row r="42" spans="1:44" s="462" customFormat="1" ht="13.15">
      <c r="B42" s="464" t="str">
        <f>RAW_DATA_INPUTS!B56</f>
        <v>45-49</v>
      </c>
      <c r="C42" s="485">
        <f>RAW_DATA_INPUTS!C56</f>
        <v>3.6779999999999999</v>
      </c>
      <c r="D42" s="485">
        <f>RAW_DATA_INPUTS!D56</f>
        <v>29.346</v>
      </c>
      <c r="E42" s="485">
        <f>RAW_DATA_INPUTS!E56</f>
        <v>3.3769999999999998</v>
      </c>
      <c r="F42" s="485">
        <f>RAW_DATA_INPUTS!F56</f>
        <v>23.905000000000001</v>
      </c>
      <c r="G42" s="485">
        <f>RAW_DATA_INPUTS!G56</f>
        <v>8.5739999999999998</v>
      </c>
      <c r="H42" s="485">
        <f>RAW_DATA_INPUTS!H56</f>
        <v>34.537999999999997</v>
      </c>
      <c r="I42" s="485">
        <f>RAW_DATA_INPUTS!I56</f>
        <v>15.433</v>
      </c>
      <c r="J42" s="485">
        <f>RAW_DATA_INPUTS!J56</f>
        <v>16.446000000000002</v>
      </c>
      <c r="K42" s="485">
        <f>RAW_DATA_INPUTS!K56</f>
        <v>0</v>
      </c>
      <c r="L42" s="485">
        <f>RAW_DATA_INPUTS!L56</f>
        <v>2.3660000000000001</v>
      </c>
      <c r="M42" s="485">
        <f>RAW_DATA_INPUTS!M56</f>
        <v>15.952</v>
      </c>
      <c r="N42" s="485">
        <f>RAW_DATA_INPUTS!N56</f>
        <v>29.504999999999999</v>
      </c>
      <c r="O42" s="485">
        <f>RAW_DATA_INPUTS!O56</f>
        <v>43.759</v>
      </c>
      <c r="P42" s="485">
        <f>RAW_DATA_INPUTS!P56</f>
        <v>40.283999999999999</v>
      </c>
      <c r="Q42" s="485">
        <f>RAW_DATA_INPUTS!Q56</f>
        <v>4.04</v>
      </c>
      <c r="R42" s="485">
        <f>RAW_DATA_INPUTS!R56</f>
        <v>18.212</v>
      </c>
      <c r="S42" s="485">
        <f>RAW_DATA_INPUTS!S56</f>
        <v>32.006</v>
      </c>
      <c r="T42" s="485">
        <f>RAW_DATA_INPUTS!T56</f>
        <v>138.18</v>
      </c>
      <c r="U42" s="485">
        <f>RAW_DATA_INPUTS!U56</f>
        <v>5.944</v>
      </c>
      <c r="V42" s="485">
        <f>RAW_DATA_INPUTS!V56</f>
        <v>25.347000000000001</v>
      </c>
      <c r="W42" s="485">
        <f>RAW_DATA_INPUTS!W56</f>
        <v>6.2839999999999998</v>
      </c>
      <c r="X42" s="485">
        <f>RAW_DATA_INPUTS!X56</f>
        <v>15.956</v>
      </c>
      <c r="Y42" s="485">
        <f>RAW_DATA_INPUTS!Y56</f>
        <v>9.85</v>
      </c>
      <c r="Z42" s="485">
        <f>RAW_DATA_INPUTS!Z56</f>
        <v>19.960999999999999</v>
      </c>
      <c r="AA42" s="485">
        <f>RAW_DATA_INPUTS!AA56</f>
        <v>39.750999999999998</v>
      </c>
      <c r="AB42" s="485">
        <f>RAW_DATA_INPUTS!AB56</f>
        <v>99.433999999999997</v>
      </c>
      <c r="AC42" s="485">
        <f>RAW_DATA_INPUTS!AC56</f>
        <v>6.7190000000000003</v>
      </c>
      <c r="AD42" s="485">
        <f>RAW_DATA_INPUTS!AD56</f>
        <v>53.932000000000002</v>
      </c>
      <c r="AE42" s="485">
        <f>RAW_DATA_INPUTS!AE56</f>
        <v>14.281000000000001</v>
      </c>
      <c r="AF42" s="485">
        <f>RAW_DATA_INPUTS!AF56</f>
        <v>7.6690000000000005</v>
      </c>
      <c r="AG42" s="485">
        <f>RAW_DATA_INPUTS!AG56</f>
        <v>41.521000000000001</v>
      </c>
      <c r="AH42" s="485">
        <f>RAW_DATA_INPUTS!AH56</f>
        <v>151.17400000000001</v>
      </c>
      <c r="AI42" s="485">
        <f>RAW_DATA_INPUTS!AI56</f>
        <v>14.420999999999999</v>
      </c>
      <c r="AJ42" s="485">
        <f>RAW_DATA_INPUTS!AJ56</f>
        <v>11.827</v>
      </c>
      <c r="AK42" s="485">
        <f>RAW_DATA_INPUTS!AK56</f>
        <v>13.055</v>
      </c>
      <c r="AL42" s="485">
        <f>RAW_DATA_INPUTS!AL56</f>
        <v>14.731</v>
      </c>
      <c r="AM42" s="485">
        <f>RAW_DATA_INPUTS!AM56</f>
        <v>8.5039999999999996</v>
      </c>
      <c r="AN42" s="485">
        <f>RAW_DATA_INPUTS!AN56</f>
        <v>23.074999999999999</v>
      </c>
      <c r="AO42" s="485">
        <f>RAW_DATA_INPUTS!AO56</f>
        <v>287.149</v>
      </c>
      <c r="AP42" s="485">
        <f>RAW_DATA_INPUTS!AP56</f>
        <v>755.88800000000003</v>
      </c>
      <c r="AQ42" s="485">
        <f>RAW_DATA_INPUTS!AQ56</f>
        <v>83.43</v>
      </c>
      <c r="AR42" s="485">
        <f>RAW_DATA_INPUTS!AR56</f>
        <v>736.3</v>
      </c>
    </row>
    <row r="43" spans="1:44" s="462" customFormat="1" ht="13.15">
      <c r="B43" s="464" t="str">
        <f>RAW_DATA_INPUTS!B57</f>
        <v>50-54</v>
      </c>
      <c r="C43" s="485">
        <f>RAW_DATA_INPUTS!C57</f>
        <v>8.5649999999999995</v>
      </c>
      <c r="D43" s="485">
        <f>RAW_DATA_INPUTS!D57</f>
        <v>30.765000000000001</v>
      </c>
      <c r="E43" s="485">
        <f>RAW_DATA_INPUTS!E57</f>
        <v>4.8410000000000002</v>
      </c>
      <c r="F43" s="485">
        <f>RAW_DATA_INPUTS!F57</f>
        <v>15.041</v>
      </c>
      <c r="G43" s="485">
        <f>RAW_DATA_INPUTS!G57</f>
        <v>12.827999999999999</v>
      </c>
      <c r="H43" s="485">
        <f>RAW_DATA_INPUTS!H57</f>
        <v>28.962</v>
      </c>
      <c r="I43" s="485">
        <f>RAW_DATA_INPUTS!I57</f>
        <v>9.1059999999999999</v>
      </c>
      <c r="J43" s="485">
        <f>RAW_DATA_INPUTS!J57</f>
        <v>22.4</v>
      </c>
      <c r="K43" s="485">
        <f>RAW_DATA_INPUTS!K57</f>
        <v>1.7210000000000001</v>
      </c>
      <c r="L43" s="485">
        <f>RAW_DATA_INPUTS!L57</f>
        <v>3.4910000000000001</v>
      </c>
      <c r="M43" s="485">
        <f>RAW_DATA_INPUTS!M57</f>
        <v>17.311</v>
      </c>
      <c r="N43" s="485">
        <f>RAW_DATA_INPUTS!N57</f>
        <v>20.056999999999999</v>
      </c>
      <c r="O43" s="485">
        <f>RAW_DATA_INPUTS!O57</f>
        <v>43.899000000000001</v>
      </c>
      <c r="P43" s="485">
        <f>RAW_DATA_INPUTS!P57</f>
        <v>45.24</v>
      </c>
      <c r="Q43" s="485">
        <f>RAW_DATA_INPUTS!Q57</f>
        <v>5.4059999999999997</v>
      </c>
      <c r="R43" s="485">
        <f>RAW_DATA_INPUTS!R57</f>
        <v>19.721</v>
      </c>
      <c r="S43" s="485">
        <f>RAW_DATA_INPUTS!S57</f>
        <v>16.832999999999998</v>
      </c>
      <c r="T43" s="485">
        <f>RAW_DATA_INPUTS!T57</f>
        <v>95.406999999999996</v>
      </c>
      <c r="U43" s="485">
        <f>RAW_DATA_INPUTS!U57</f>
        <v>9.9749999999999996</v>
      </c>
      <c r="V43" s="485">
        <f>RAW_DATA_INPUTS!V57</f>
        <v>32.552</v>
      </c>
      <c r="W43" s="485">
        <f>RAW_DATA_INPUTS!W57</f>
        <v>7.7039999999999997</v>
      </c>
      <c r="X43" s="485">
        <f>RAW_DATA_INPUTS!X57</f>
        <v>16.117000000000001</v>
      </c>
      <c r="Y43" s="485">
        <f>RAW_DATA_INPUTS!Y57</f>
        <v>8.6709999999999994</v>
      </c>
      <c r="Z43" s="485">
        <f>RAW_DATA_INPUTS!Z57</f>
        <v>16.385999999999999</v>
      </c>
      <c r="AA43" s="485">
        <f>RAW_DATA_INPUTS!AA57</f>
        <v>47.671999999999997</v>
      </c>
      <c r="AB43" s="485">
        <f>RAW_DATA_INPUTS!AB57</f>
        <v>98.757999999999996</v>
      </c>
      <c r="AC43" s="485">
        <f>RAW_DATA_INPUTS!AC57</f>
        <v>1.738</v>
      </c>
      <c r="AD43" s="485">
        <f>RAW_DATA_INPUTS!AD57</f>
        <v>72.248000000000005</v>
      </c>
      <c r="AE43" s="485">
        <f>RAW_DATA_INPUTS!AE57</f>
        <v>7.6669999999999998</v>
      </c>
      <c r="AF43" s="485">
        <f>RAW_DATA_INPUTS!AF57</f>
        <v>7.3070000000000004</v>
      </c>
      <c r="AG43" s="485">
        <f>RAW_DATA_INPUTS!AG57</f>
        <v>39.115000000000002</v>
      </c>
      <c r="AH43" s="485">
        <f>RAW_DATA_INPUTS!AH57</f>
        <v>141.16399999999999</v>
      </c>
      <c r="AI43" s="485">
        <f>RAW_DATA_INPUTS!AI57</f>
        <v>15.946999999999999</v>
      </c>
      <c r="AJ43" s="485">
        <f>RAW_DATA_INPUTS!AJ57</f>
        <v>22.934000000000001</v>
      </c>
      <c r="AK43" s="485">
        <f>RAW_DATA_INPUTS!AK57</f>
        <v>9.41</v>
      </c>
      <c r="AL43" s="485">
        <f>RAW_DATA_INPUTS!AL57</f>
        <v>8.9410000000000007</v>
      </c>
      <c r="AM43" s="485">
        <f>RAW_DATA_INPUTS!AM57</f>
        <v>11.305999999999999</v>
      </c>
      <c r="AN43" s="485">
        <f>RAW_DATA_INPUTS!AN57</f>
        <v>20.524000000000001</v>
      </c>
      <c r="AO43" s="485">
        <f>RAW_DATA_INPUTS!AO57</f>
        <v>279.71499999999997</v>
      </c>
      <c r="AP43" s="485">
        <f>RAW_DATA_INPUTS!AP57</f>
        <v>718.0150000000001</v>
      </c>
      <c r="AQ43" s="485">
        <f>RAW_DATA_INPUTS!AQ57</f>
        <v>85.35</v>
      </c>
      <c r="AR43" s="485">
        <f>RAW_DATA_INPUTS!AR57</f>
        <v>554.37</v>
      </c>
    </row>
    <row r="44" spans="1:44" s="462" customFormat="1" ht="13.15">
      <c r="B44" s="464" t="str">
        <f>RAW_DATA_INPUTS!B58</f>
        <v>55-59</v>
      </c>
      <c r="C44" s="485">
        <f>RAW_DATA_INPUTS!C58</f>
        <v>9.391</v>
      </c>
      <c r="D44" s="485">
        <f>RAW_DATA_INPUTS!D58</f>
        <v>21.518000000000001</v>
      </c>
      <c r="E44" s="485">
        <f>RAW_DATA_INPUTS!E58</f>
        <v>4.0519999999999996</v>
      </c>
      <c r="F44" s="485">
        <f>RAW_DATA_INPUTS!F58</f>
        <v>11.388</v>
      </c>
      <c r="G44" s="485">
        <f>RAW_DATA_INPUTS!G58</f>
        <v>8.359</v>
      </c>
      <c r="H44" s="485">
        <f>RAW_DATA_INPUTS!H58</f>
        <v>15.975999999999999</v>
      </c>
      <c r="I44" s="485">
        <f>RAW_DATA_INPUTS!I58</f>
        <v>4.734</v>
      </c>
      <c r="J44" s="485">
        <f>RAW_DATA_INPUTS!J58</f>
        <v>2.5110000000000001</v>
      </c>
      <c r="K44" s="485">
        <f>RAW_DATA_INPUTS!K58</f>
        <v>1.1970000000000001</v>
      </c>
      <c r="L44" s="485">
        <f>RAW_DATA_INPUTS!L58</f>
        <v>1.3049999999999999</v>
      </c>
      <c r="M44" s="485">
        <f>RAW_DATA_INPUTS!M58</f>
        <v>6.3129999999999997</v>
      </c>
      <c r="N44" s="485">
        <f>RAW_DATA_INPUTS!N58</f>
        <v>13.151999999999999</v>
      </c>
      <c r="O44" s="485">
        <f>RAW_DATA_INPUTS!O58</f>
        <v>40.225999999999999</v>
      </c>
      <c r="P44" s="485">
        <f>RAW_DATA_INPUTS!P58</f>
        <v>34.738</v>
      </c>
      <c r="Q44" s="485">
        <f>RAW_DATA_INPUTS!Q58</f>
        <v>5.1440000000000001</v>
      </c>
      <c r="R44" s="485">
        <f>RAW_DATA_INPUTS!R58</f>
        <v>5.9139999999999997</v>
      </c>
      <c r="S44" s="485">
        <f>RAW_DATA_INPUTS!S58</f>
        <v>10.428000000000001</v>
      </c>
      <c r="T44" s="485">
        <f>RAW_DATA_INPUTS!T58</f>
        <v>47.484000000000002</v>
      </c>
      <c r="U44" s="485">
        <f>RAW_DATA_INPUTS!U58</f>
        <v>4.258</v>
      </c>
      <c r="V44" s="485">
        <f>RAW_DATA_INPUTS!V58</f>
        <v>21.21</v>
      </c>
      <c r="W44" s="485">
        <f>RAW_DATA_INPUTS!W58</f>
        <v>0.63300000000000001</v>
      </c>
      <c r="X44" s="485">
        <f>RAW_DATA_INPUTS!X58</f>
        <v>10.164999999999999</v>
      </c>
      <c r="Y44" s="485">
        <f>RAW_DATA_INPUTS!Y58</f>
        <v>5.3490000000000002</v>
      </c>
      <c r="Z44" s="485">
        <f>RAW_DATA_INPUTS!Z58</f>
        <v>6.5140000000000002</v>
      </c>
      <c r="AA44" s="485">
        <f>RAW_DATA_INPUTS!AA58</f>
        <v>33.369</v>
      </c>
      <c r="AB44" s="485">
        <f>RAW_DATA_INPUTS!AB58</f>
        <v>72.2</v>
      </c>
      <c r="AC44" s="485">
        <f>RAW_DATA_INPUTS!AC58</f>
        <v>3.714</v>
      </c>
      <c r="AD44" s="485">
        <f>RAW_DATA_INPUTS!AD58</f>
        <v>30.163</v>
      </c>
      <c r="AE44" s="485">
        <f>RAW_DATA_INPUTS!AE58</f>
        <v>11.064</v>
      </c>
      <c r="AF44" s="485">
        <f>RAW_DATA_INPUTS!AF58</f>
        <v>3.4969999999999999</v>
      </c>
      <c r="AG44" s="485">
        <f>RAW_DATA_INPUTS!AG58</f>
        <v>20.030999999999999</v>
      </c>
      <c r="AH44" s="485">
        <f>RAW_DATA_INPUTS!AH58</f>
        <v>76.706999999999994</v>
      </c>
      <c r="AI44" s="485">
        <f>RAW_DATA_INPUTS!AI58</f>
        <v>9.7360000000000007</v>
      </c>
      <c r="AJ44" s="485">
        <f>RAW_DATA_INPUTS!AJ58</f>
        <v>4.3230000000000004</v>
      </c>
      <c r="AK44" s="485">
        <f>RAW_DATA_INPUTS!AK58</f>
        <v>8.1229999999999993</v>
      </c>
      <c r="AL44" s="485">
        <f>RAW_DATA_INPUTS!AL58</f>
        <v>7.468</v>
      </c>
      <c r="AM44" s="485">
        <f>RAW_DATA_INPUTS!AM58</f>
        <v>6.3179999999999996</v>
      </c>
      <c r="AN44" s="485">
        <f>RAW_DATA_INPUTS!AN58</f>
        <v>9.44</v>
      </c>
      <c r="AO44" s="485">
        <f>RAW_DATA_INPUTS!AO58</f>
        <v>192.43899999999996</v>
      </c>
      <c r="AP44" s="485">
        <f>RAW_DATA_INPUTS!AP58</f>
        <v>395.673</v>
      </c>
      <c r="AQ44" s="485">
        <f>RAW_DATA_INPUTS!AQ58</f>
        <v>52.22</v>
      </c>
      <c r="AR44" s="485">
        <f>RAW_DATA_INPUTS!AR58</f>
        <v>364.56</v>
      </c>
    </row>
    <row r="45" spans="1:44" s="462" customFormat="1" ht="13.15">
      <c r="B45" s="464" t="str">
        <f>RAW_DATA_INPUTS!B59</f>
        <v>60-64</v>
      </c>
      <c r="C45" s="485">
        <f>RAW_DATA_INPUTS!C59</f>
        <v>1.7850000000000001</v>
      </c>
      <c r="D45" s="485">
        <f>RAW_DATA_INPUTS!D59</f>
        <v>8.7460000000000004</v>
      </c>
      <c r="E45" s="485">
        <f>RAW_DATA_INPUTS!E59</f>
        <v>3.077</v>
      </c>
      <c r="F45" s="485">
        <f>RAW_DATA_INPUTS!F59</f>
        <v>2.33</v>
      </c>
      <c r="G45" s="485">
        <f>RAW_DATA_INPUTS!G59</f>
        <v>5.97</v>
      </c>
      <c r="H45" s="485">
        <f>RAW_DATA_INPUTS!H59</f>
        <v>5.24</v>
      </c>
      <c r="I45" s="485">
        <f>RAW_DATA_INPUTS!I59</f>
        <v>0.28100000000000003</v>
      </c>
      <c r="J45" s="485">
        <f>RAW_DATA_INPUTS!J59</f>
        <v>2.4950000000000001</v>
      </c>
      <c r="K45" s="485">
        <f>RAW_DATA_INPUTS!K59</f>
        <v>1.1970000000000001</v>
      </c>
      <c r="L45" s="485">
        <f>RAW_DATA_INPUTS!L59</f>
        <v>5.5E-2</v>
      </c>
      <c r="M45" s="485">
        <f>RAW_DATA_INPUTS!M59</f>
        <v>4.62</v>
      </c>
      <c r="N45" s="485">
        <f>RAW_DATA_INPUTS!N59</f>
        <v>6.6</v>
      </c>
      <c r="O45" s="485">
        <f>RAW_DATA_INPUTS!O59</f>
        <v>13.201000000000001</v>
      </c>
      <c r="P45" s="485">
        <f>RAW_DATA_INPUTS!P59</f>
        <v>10.201000000000001</v>
      </c>
      <c r="Q45" s="485">
        <f>RAW_DATA_INPUTS!Q59</f>
        <v>0.28299999999999997</v>
      </c>
      <c r="R45" s="485">
        <f>RAW_DATA_INPUTS!R59</f>
        <v>3.395</v>
      </c>
      <c r="S45" s="485">
        <f>RAW_DATA_INPUTS!S59</f>
        <v>5.51</v>
      </c>
      <c r="T45" s="485">
        <f>RAW_DATA_INPUTS!T59</f>
        <v>19.428999999999998</v>
      </c>
      <c r="U45" s="485">
        <f>RAW_DATA_INPUTS!U59</f>
        <v>2.2160000000000002</v>
      </c>
      <c r="V45" s="485">
        <f>RAW_DATA_INPUTS!V59</f>
        <v>4.1360000000000001</v>
      </c>
      <c r="W45" s="485">
        <f>RAW_DATA_INPUTS!W59</f>
        <v>0</v>
      </c>
      <c r="X45" s="485">
        <f>RAW_DATA_INPUTS!X59</f>
        <v>0.48099999999999998</v>
      </c>
      <c r="Y45" s="485">
        <f>RAW_DATA_INPUTS!Y59</f>
        <v>0</v>
      </c>
      <c r="Z45" s="485">
        <f>RAW_DATA_INPUTS!Z59</f>
        <v>5.8959999999999999</v>
      </c>
      <c r="AA45" s="485">
        <f>RAW_DATA_INPUTS!AA59</f>
        <v>15.186999999999999</v>
      </c>
      <c r="AB45" s="485">
        <f>RAW_DATA_INPUTS!AB59</f>
        <v>25.033999999999999</v>
      </c>
      <c r="AC45" s="485">
        <f>RAW_DATA_INPUTS!AC59</f>
        <v>2.98</v>
      </c>
      <c r="AD45" s="485">
        <f>RAW_DATA_INPUTS!AD59</f>
        <v>13.016</v>
      </c>
      <c r="AE45" s="485">
        <f>RAW_DATA_INPUTS!AE59</f>
        <v>1.7069999999999999</v>
      </c>
      <c r="AF45" s="485">
        <f>RAW_DATA_INPUTS!AF59</f>
        <v>1.1200000000000001</v>
      </c>
      <c r="AG45" s="485">
        <f>RAW_DATA_INPUTS!AG59</f>
        <v>17.143000000000001</v>
      </c>
      <c r="AH45" s="485">
        <f>RAW_DATA_INPUTS!AH59</f>
        <v>32.570999999999998</v>
      </c>
      <c r="AI45" s="485">
        <f>RAW_DATA_INPUTS!AI59</f>
        <v>7.9630000000000001</v>
      </c>
      <c r="AJ45" s="485">
        <f>RAW_DATA_INPUTS!AJ59</f>
        <v>11.178000000000001</v>
      </c>
      <c r="AK45" s="485">
        <f>RAW_DATA_INPUTS!AK59</f>
        <v>9.7449999999999992</v>
      </c>
      <c r="AL45" s="485">
        <f>RAW_DATA_INPUTS!AL59</f>
        <v>1.399</v>
      </c>
      <c r="AM45" s="485">
        <f>RAW_DATA_INPUTS!AM59</f>
        <v>2.92</v>
      </c>
      <c r="AN45" s="485">
        <f>RAW_DATA_INPUTS!AN59</f>
        <v>3.8559999999999999</v>
      </c>
      <c r="AO45" s="485">
        <f>RAW_DATA_INPUTS!AO59</f>
        <v>95.785000000000011</v>
      </c>
      <c r="AP45" s="485">
        <f>RAW_DATA_INPUTS!AP59</f>
        <v>157.178</v>
      </c>
      <c r="AQ45" s="485">
        <f>RAW_DATA_INPUTS!AQ59</f>
        <v>24.1</v>
      </c>
      <c r="AR45" s="485">
        <f>RAW_DATA_INPUTS!AR59</f>
        <v>170.71</v>
      </c>
    </row>
    <row r="46" spans="1:44" s="462" customFormat="1" ht="13.15">
      <c r="B46" s="464" t="str">
        <f>RAW_DATA_INPUTS!B60</f>
        <v>65 plus</v>
      </c>
      <c r="C46" s="485">
        <f>RAW_DATA_INPUTS!C60</f>
        <v>0</v>
      </c>
      <c r="D46" s="485">
        <f>RAW_DATA_INPUTS!D60</f>
        <v>3.181</v>
      </c>
      <c r="E46" s="485">
        <f>RAW_DATA_INPUTS!E60</f>
        <v>0</v>
      </c>
      <c r="F46" s="485">
        <f>RAW_DATA_INPUTS!F60</f>
        <v>0</v>
      </c>
      <c r="G46" s="485">
        <f>RAW_DATA_INPUTS!G60</f>
        <v>2.6160000000000001</v>
      </c>
      <c r="H46" s="485">
        <f>RAW_DATA_INPUTS!H60</f>
        <v>0</v>
      </c>
      <c r="I46" s="485">
        <f>RAW_DATA_INPUTS!I60</f>
        <v>0</v>
      </c>
      <c r="J46" s="485">
        <f>RAW_DATA_INPUTS!J60</f>
        <v>0</v>
      </c>
      <c r="K46" s="485">
        <f>RAW_DATA_INPUTS!K60</f>
        <v>0</v>
      </c>
      <c r="L46" s="485">
        <f>RAW_DATA_INPUTS!L60</f>
        <v>0</v>
      </c>
      <c r="M46" s="485">
        <f>RAW_DATA_INPUTS!M60</f>
        <v>0.224</v>
      </c>
      <c r="N46" s="485">
        <f>RAW_DATA_INPUTS!N60</f>
        <v>1.32</v>
      </c>
      <c r="O46" s="485">
        <f>RAW_DATA_INPUTS!O60</f>
        <v>4.516</v>
      </c>
      <c r="P46" s="485">
        <f>RAW_DATA_INPUTS!P60</f>
        <v>3.9210000000000003</v>
      </c>
      <c r="Q46" s="485">
        <f>RAW_DATA_INPUTS!Q60</f>
        <v>0</v>
      </c>
      <c r="R46" s="485">
        <f>RAW_DATA_INPUTS!R60</f>
        <v>0</v>
      </c>
      <c r="S46" s="485">
        <f>RAW_DATA_INPUTS!S60</f>
        <v>0.28299999999999997</v>
      </c>
      <c r="T46" s="485">
        <f>RAW_DATA_INPUTS!T60</f>
        <v>2.6819999999999999</v>
      </c>
      <c r="U46" s="485">
        <f>RAW_DATA_INPUTS!U60</f>
        <v>0.47799999999999998</v>
      </c>
      <c r="V46" s="485">
        <f>RAW_DATA_INPUTS!V60</f>
        <v>1.4990000000000001</v>
      </c>
      <c r="W46" s="485">
        <f>RAW_DATA_INPUTS!W60</f>
        <v>0</v>
      </c>
      <c r="X46" s="485">
        <f>RAW_DATA_INPUTS!X60</f>
        <v>0</v>
      </c>
      <c r="Y46" s="485">
        <f>RAW_DATA_INPUTS!Y60</f>
        <v>0</v>
      </c>
      <c r="Z46" s="485">
        <f>RAW_DATA_INPUTS!Z60</f>
        <v>0</v>
      </c>
      <c r="AA46" s="485">
        <f>RAW_DATA_INPUTS!AA60</f>
        <v>2.8149999999999999</v>
      </c>
      <c r="AB46" s="485">
        <f>RAW_DATA_INPUTS!AB60</f>
        <v>2.7069999999999999</v>
      </c>
      <c r="AC46" s="485">
        <f>RAW_DATA_INPUTS!AC60</f>
        <v>0</v>
      </c>
      <c r="AD46" s="485">
        <f>RAW_DATA_INPUTS!AD60</f>
        <v>3.9370000000000003</v>
      </c>
      <c r="AE46" s="485">
        <f>RAW_DATA_INPUTS!AE60</f>
        <v>2.56</v>
      </c>
      <c r="AF46" s="485">
        <f>RAW_DATA_INPUTS!AF60</f>
        <v>2.496</v>
      </c>
      <c r="AG46" s="485">
        <f>RAW_DATA_INPUTS!AG60</f>
        <v>3.0369999999999999</v>
      </c>
      <c r="AH46" s="485">
        <f>RAW_DATA_INPUTS!AH60</f>
        <v>8.5389999999999997</v>
      </c>
      <c r="AI46" s="485">
        <f>RAW_DATA_INPUTS!AI60</f>
        <v>0.495</v>
      </c>
      <c r="AJ46" s="485">
        <f>RAW_DATA_INPUTS!AJ60</f>
        <v>2.343</v>
      </c>
      <c r="AK46" s="485">
        <f>RAW_DATA_INPUTS!AK60</f>
        <v>0</v>
      </c>
      <c r="AL46" s="485">
        <f>RAW_DATA_INPUTS!AL60</f>
        <v>0</v>
      </c>
      <c r="AM46" s="485">
        <f>RAW_DATA_INPUTS!AM60</f>
        <v>4.1340000000000003</v>
      </c>
      <c r="AN46" s="485">
        <f>RAW_DATA_INPUTS!AN60</f>
        <v>2.44</v>
      </c>
      <c r="AO46" s="485">
        <f>RAW_DATA_INPUTS!AO60</f>
        <v>21.158000000000001</v>
      </c>
      <c r="AP46" s="485">
        <f>RAW_DATA_INPUTS!AP60</f>
        <v>35.064999999999998</v>
      </c>
      <c r="AQ46" s="485">
        <f>RAW_DATA_INPUTS!AQ60</f>
        <v>16.059999999999999</v>
      </c>
      <c r="AR46" s="485">
        <f>RAW_DATA_INPUTS!AR60</f>
        <v>31.09</v>
      </c>
    </row>
    <row r="47" spans="1:44" s="462" customFormat="1" ht="13.15">
      <c r="B47" s="464" t="str">
        <f>RAW_DATA_INPUTS!B61</f>
        <v>Total</v>
      </c>
      <c r="C47" s="485">
        <f>RAW_DATA_INPUTS!C61</f>
        <v>92.456000000000003</v>
      </c>
      <c r="D47" s="485">
        <f>RAW_DATA_INPUTS!D61</f>
        <v>335.62099999999992</v>
      </c>
      <c r="E47" s="485">
        <f>RAW_DATA_INPUTS!E61</f>
        <v>145.05099999999999</v>
      </c>
      <c r="F47" s="485">
        <f>RAW_DATA_INPUTS!F61</f>
        <v>250.40300000000002</v>
      </c>
      <c r="G47" s="485">
        <f>RAW_DATA_INPUTS!G61</f>
        <v>140.70100000000002</v>
      </c>
      <c r="H47" s="485">
        <f>RAW_DATA_INPUTS!H61</f>
        <v>214.49399999999997</v>
      </c>
      <c r="I47" s="485">
        <f>RAW_DATA_INPUTS!I61</f>
        <v>140.58500000000001</v>
      </c>
      <c r="J47" s="485">
        <f>RAW_DATA_INPUTS!J61</f>
        <v>219.08099999999999</v>
      </c>
      <c r="K47" s="485">
        <f>RAW_DATA_INPUTS!K61</f>
        <v>9.870000000000001</v>
      </c>
      <c r="L47" s="485">
        <f>RAW_DATA_INPUTS!L61</f>
        <v>12.36</v>
      </c>
      <c r="M47" s="485">
        <f>RAW_DATA_INPUTS!M61</f>
        <v>125.30000000000001</v>
      </c>
      <c r="N47" s="485">
        <f>RAW_DATA_INPUTS!N61</f>
        <v>131.78200000000001</v>
      </c>
      <c r="O47" s="485">
        <f>RAW_DATA_INPUTS!O61</f>
        <v>291.77500000000003</v>
      </c>
      <c r="P47" s="485">
        <f>RAW_DATA_INPUTS!P61</f>
        <v>308.91500000000002</v>
      </c>
      <c r="Q47" s="485">
        <f>RAW_DATA_INPUTS!Q61</f>
        <v>86.090000000000018</v>
      </c>
      <c r="R47" s="485">
        <f>RAW_DATA_INPUTS!R61</f>
        <v>258.42399999999998</v>
      </c>
      <c r="S47" s="485">
        <f>RAW_DATA_INPUTS!S61</f>
        <v>425.13599999999997</v>
      </c>
      <c r="T47" s="485">
        <f>RAW_DATA_INPUTS!T61</f>
        <v>1538.4570000000001</v>
      </c>
      <c r="U47" s="485">
        <f>RAW_DATA_INPUTS!U61</f>
        <v>36.427000000000007</v>
      </c>
      <c r="V47" s="485">
        <f>RAW_DATA_INPUTS!V61</f>
        <v>132.946</v>
      </c>
      <c r="W47" s="485">
        <f>RAW_DATA_INPUTS!W61</f>
        <v>137.58500000000001</v>
      </c>
      <c r="X47" s="485">
        <f>RAW_DATA_INPUTS!X61</f>
        <v>222.20199999999994</v>
      </c>
      <c r="Y47" s="485">
        <f>RAW_DATA_INPUTS!Y61</f>
        <v>169.33699999999996</v>
      </c>
      <c r="Z47" s="485">
        <f>RAW_DATA_INPUTS!Z61</f>
        <v>259.87900000000002</v>
      </c>
      <c r="AA47" s="485">
        <f>RAW_DATA_INPUTS!AA61</f>
        <v>606.74300000000005</v>
      </c>
      <c r="AB47" s="485">
        <f>RAW_DATA_INPUTS!AB61</f>
        <v>839.69100000000003</v>
      </c>
      <c r="AC47" s="485">
        <f>RAW_DATA_INPUTS!AC61</f>
        <v>70.519000000000005</v>
      </c>
      <c r="AD47" s="485">
        <f>RAW_DATA_INPUTS!AD61</f>
        <v>356.27900000000005</v>
      </c>
      <c r="AE47" s="485">
        <f>RAW_DATA_INPUTS!AE61</f>
        <v>137.654</v>
      </c>
      <c r="AF47" s="485">
        <f>RAW_DATA_INPUTS!AF61</f>
        <v>85.974999999999994</v>
      </c>
      <c r="AG47" s="485">
        <f>RAW_DATA_INPUTS!AG61</f>
        <v>316.28500000000003</v>
      </c>
      <c r="AH47" s="485">
        <f>RAW_DATA_INPUTS!AH61</f>
        <v>1072.6449999999998</v>
      </c>
      <c r="AI47" s="485">
        <f>RAW_DATA_INPUTS!AI61</f>
        <v>309.17899999999997</v>
      </c>
      <c r="AJ47" s="485">
        <f>RAW_DATA_INPUTS!AJ61</f>
        <v>297.44500000000005</v>
      </c>
      <c r="AK47" s="485">
        <f>RAW_DATA_INPUTS!AK61</f>
        <v>164.09799999999998</v>
      </c>
      <c r="AL47" s="485">
        <f>RAW_DATA_INPUTS!AL61</f>
        <v>172.69299999999998</v>
      </c>
      <c r="AM47" s="485">
        <f>RAW_DATA_INPUTS!AM61</f>
        <v>118.27</v>
      </c>
      <c r="AN47" s="485">
        <f>RAW_DATA_INPUTS!AN61</f>
        <v>220.17899999999997</v>
      </c>
      <c r="AO47" s="485">
        <f>RAW_DATA_INPUTS!AO61</f>
        <v>3523.0609999999992</v>
      </c>
      <c r="AP47" s="485">
        <f>RAW_DATA_INPUTS!AP61</f>
        <v>6929.4709999999995</v>
      </c>
      <c r="AQ47" s="485">
        <f>RAW_DATA_INPUTS!AQ61</f>
        <v>1542.1</v>
      </c>
      <c r="AR47" s="485">
        <f>RAW_DATA_INPUTS!AR61</f>
        <v>6128.0500000000011</v>
      </c>
    </row>
    <row r="48" spans="1:44">
      <c r="A48" s="1086">
        <f>SUM(C48:AR48)</f>
        <v>0</v>
      </c>
      <c r="B48" s="1086"/>
      <c r="C48" s="1086">
        <f t="shared" ref="C48:AR48" si="1">SUM(C37:C46)-C47</f>
        <v>0</v>
      </c>
      <c r="D48" s="1086">
        <f t="shared" si="1"/>
        <v>0</v>
      </c>
      <c r="E48" s="1086">
        <f t="shared" si="1"/>
        <v>0</v>
      </c>
      <c r="F48" s="1086">
        <f t="shared" si="1"/>
        <v>0</v>
      </c>
      <c r="G48" s="1086">
        <f t="shared" si="1"/>
        <v>0</v>
      </c>
      <c r="H48" s="1086">
        <f t="shared" si="1"/>
        <v>0</v>
      </c>
      <c r="I48" s="1086">
        <f t="shared" si="1"/>
        <v>0</v>
      </c>
      <c r="J48" s="1086">
        <f t="shared" si="1"/>
        <v>0</v>
      </c>
      <c r="K48" s="1086">
        <f t="shared" si="1"/>
        <v>0</v>
      </c>
      <c r="L48" s="1086">
        <f t="shared" si="1"/>
        <v>0</v>
      </c>
      <c r="M48" s="1086">
        <f t="shared" si="1"/>
        <v>0</v>
      </c>
      <c r="N48" s="1086">
        <f t="shared" si="1"/>
        <v>0</v>
      </c>
      <c r="O48" s="1086">
        <f t="shared" si="1"/>
        <v>0</v>
      </c>
      <c r="P48" s="1086">
        <f t="shared" si="1"/>
        <v>0</v>
      </c>
      <c r="Q48" s="1086">
        <f t="shared" si="1"/>
        <v>0</v>
      </c>
      <c r="R48" s="1086">
        <f t="shared" si="1"/>
        <v>0</v>
      </c>
      <c r="S48" s="1086">
        <f t="shared" si="1"/>
        <v>0</v>
      </c>
      <c r="T48" s="1086">
        <f t="shared" si="1"/>
        <v>0</v>
      </c>
      <c r="U48" s="1086">
        <f t="shared" si="1"/>
        <v>0</v>
      </c>
      <c r="V48" s="1086">
        <f t="shared" si="1"/>
        <v>0</v>
      </c>
      <c r="W48" s="1086">
        <f t="shared" si="1"/>
        <v>0</v>
      </c>
      <c r="X48" s="1086">
        <f t="shared" si="1"/>
        <v>0</v>
      </c>
      <c r="Y48" s="1086">
        <f t="shared" si="1"/>
        <v>0</v>
      </c>
      <c r="Z48" s="1086">
        <f t="shared" si="1"/>
        <v>0</v>
      </c>
      <c r="AA48" s="1086">
        <f t="shared" si="1"/>
        <v>0</v>
      </c>
      <c r="AB48" s="1086">
        <f t="shared" si="1"/>
        <v>0</v>
      </c>
      <c r="AC48" s="1086">
        <f t="shared" si="1"/>
        <v>0</v>
      </c>
      <c r="AD48" s="1086">
        <f t="shared" si="1"/>
        <v>0</v>
      </c>
      <c r="AE48" s="1086">
        <f t="shared" si="1"/>
        <v>0</v>
      </c>
      <c r="AF48" s="1086">
        <f t="shared" si="1"/>
        <v>0</v>
      </c>
      <c r="AG48" s="1086">
        <f t="shared" si="1"/>
        <v>0</v>
      </c>
      <c r="AH48" s="1086">
        <f t="shared" si="1"/>
        <v>0</v>
      </c>
      <c r="AI48" s="1086">
        <f t="shared" si="1"/>
        <v>0</v>
      </c>
      <c r="AJ48" s="1086">
        <f t="shared" si="1"/>
        <v>0</v>
      </c>
      <c r="AK48" s="1086">
        <f t="shared" si="1"/>
        <v>0</v>
      </c>
      <c r="AL48" s="1086">
        <f t="shared" si="1"/>
        <v>0</v>
      </c>
      <c r="AM48" s="1086">
        <f t="shared" si="1"/>
        <v>0</v>
      </c>
      <c r="AN48" s="1086">
        <f t="shared" si="1"/>
        <v>0</v>
      </c>
      <c r="AO48" s="1086">
        <f t="shared" si="1"/>
        <v>0</v>
      </c>
      <c r="AP48" s="1086">
        <f t="shared" si="1"/>
        <v>0</v>
      </c>
      <c r="AQ48" s="1086">
        <f>SUM(AQ37:AQ46)-AQ47</f>
        <v>0</v>
      </c>
      <c r="AR48" s="1086">
        <f t="shared" si="1"/>
        <v>0</v>
      </c>
    </row>
    <row r="50" spans="2:44" ht="13.15">
      <c r="B50" s="131" t="s">
        <v>68</v>
      </c>
    </row>
    <row r="52" spans="2:44" s="466" customFormat="1" ht="39" customHeight="1">
      <c r="B52" s="1440" t="str">
        <f>B35</f>
        <v>Age group</v>
      </c>
      <c r="C52" s="1439" t="str">
        <f>C35</f>
        <v>Art &amp; Design</v>
      </c>
      <c r="D52" s="1439"/>
      <c r="E52" s="1439" t="str">
        <f>E35</f>
        <v>Biology</v>
      </c>
      <c r="F52" s="1439"/>
      <c r="G52" s="1439" t="str">
        <f>G35</f>
        <v>Business Studies</v>
      </c>
      <c r="H52" s="1439"/>
      <c r="I52" s="1439" t="str">
        <f>I35</f>
        <v>Chemistry</v>
      </c>
      <c r="J52" s="1439"/>
      <c r="K52" s="1439" t="str">
        <f>K35</f>
        <v>Classics</v>
      </c>
      <c r="L52" s="1439"/>
      <c r="M52" s="1439" t="str">
        <f>M35</f>
        <v>Computing</v>
      </c>
      <c r="N52" s="1439"/>
      <c r="O52" s="1439" t="str">
        <f>O35</f>
        <v>Design &amp; Technology</v>
      </c>
      <c r="P52" s="1439"/>
      <c r="Q52" s="1439" t="str">
        <f>Q35</f>
        <v>Drama</v>
      </c>
      <c r="R52" s="1439"/>
      <c r="S52" s="1439" t="str">
        <f>S35</f>
        <v>English</v>
      </c>
      <c r="T52" s="1439"/>
      <c r="U52" s="1439" t="str">
        <f>U35</f>
        <v>Food</v>
      </c>
      <c r="V52" s="1439"/>
      <c r="W52" s="1439" t="str">
        <f>W35</f>
        <v>Geography</v>
      </c>
      <c r="X52" s="1439"/>
      <c r="Y52" s="1439" t="str">
        <f>Y35</f>
        <v>History</v>
      </c>
      <c r="Z52" s="1439"/>
      <c r="AA52" s="1439" t="str">
        <f>AA35</f>
        <v>Mathematics</v>
      </c>
      <c r="AB52" s="1439"/>
      <c r="AC52" s="1439" t="str">
        <f>AC35</f>
        <v>Modern Foreign Languages</v>
      </c>
      <c r="AD52" s="1439"/>
      <c r="AE52" s="1439" t="str">
        <f>AE35</f>
        <v>Music</v>
      </c>
      <c r="AF52" s="1439"/>
      <c r="AG52" s="1439" t="str">
        <f>AG35</f>
        <v>Others</v>
      </c>
      <c r="AH52" s="1439"/>
      <c r="AI52" s="1439" t="str">
        <f>AI35</f>
        <v>Physical Education</v>
      </c>
      <c r="AJ52" s="1439"/>
      <c r="AK52" s="1439" t="str">
        <f>AK35</f>
        <v>Physics</v>
      </c>
      <c r="AL52" s="1439"/>
      <c r="AM52" s="1439" t="str">
        <f>AM35</f>
        <v>Religious Education</v>
      </c>
      <c r="AN52" s="1439"/>
      <c r="AO52" s="1439" t="str">
        <f>AO35</f>
        <v>Secondary total</v>
      </c>
      <c r="AP52" s="1439"/>
      <c r="AQ52" s="1439" t="str">
        <f>AQ35</f>
        <v>Primary</v>
      </c>
      <c r="AR52" s="1439"/>
    </row>
    <row r="53" spans="2:44" s="462" customFormat="1" ht="13.15">
      <c r="B53" s="1441"/>
      <c r="C53" s="464" t="str">
        <f>C36</f>
        <v>Male</v>
      </c>
      <c r="D53" s="464" t="str">
        <f t="shared" ref="D53:AR53" si="2">D36</f>
        <v>Female</v>
      </c>
      <c r="E53" s="464" t="str">
        <f t="shared" si="2"/>
        <v>Male</v>
      </c>
      <c r="F53" s="464" t="str">
        <f t="shared" si="2"/>
        <v>Female</v>
      </c>
      <c r="G53" s="464" t="str">
        <f t="shared" si="2"/>
        <v>Male</v>
      </c>
      <c r="H53" s="464" t="str">
        <f t="shared" si="2"/>
        <v>Female</v>
      </c>
      <c r="I53" s="464" t="str">
        <f t="shared" si="2"/>
        <v>Male</v>
      </c>
      <c r="J53" s="464" t="str">
        <f t="shared" si="2"/>
        <v>Female</v>
      </c>
      <c r="K53" s="464" t="str">
        <f t="shared" si="2"/>
        <v>Male</v>
      </c>
      <c r="L53" s="464" t="str">
        <f t="shared" si="2"/>
        <v>Female</v>
      </c>
      <c r="M53" s="464" t="str">
        <f t="shared" si="2"/>
        <v>Male</v>
      </c>
      <c r="N53" s="464" t="str">
        <f t="shared" si="2"/>
        <v>Female</v>
      </c>
      <c r="O53" s="464" t="str">
        <f t="shared" si="2"/>
        <v>Male</v>
      </c>
      <c r="P53" s="464" t="str">
        <f t="shared" si="2"/>
        <v>Female</v>
      </c>
      <c r="Q53" s="464" t="str">
        <f t="shared" si="2"/>
        <v>Male</v>
      </c>
      <c r="R53" s="464" t="str">
        <f t="shared" si="2"/>
        <v>Female</v>
      </c>
      <c r="S53" s="464" t="str">
        <f t="shared" si="2"/>
        <v>Male</v>
      </c>
      <c r="T53" s="464" t="str">
        <f t="shared" si="2"/>
        <v>Female</v>
      </c>
      <c r="U53" s="464" t="str">
        <f t="shared" si="2"/>
        <v>Male</v>
      </c>
      <c r="V53" s="464" t="str">
        <f t="shared" si="2"/>
        <v>Female</v>
      </c>
      <c r="W53" s="464" t="str">
        <f t="shared" si="2"/>
        <v>Male</v>
      </c>
      <c r="X53" s="464" t="str">
        <f t="shared" si="2"/>
        <v>Female</v>
      </c>
      <c r="Y53" s="464" t="str">
        <f t="shared" si="2"/>
        <v>Male</v>
      </c>
      <c r="Z53" s="464" t="str">
        <f t="shared" si="2"/>
        <v>Female</v>
      </c>
      <c r="AA53" s="464" t="str">
        <f t="shared" si="2"/>
        <v>Male</v>
      </c>
      <c r="AB53" s="464" t="str">
        <f t="shared" si="2"/>
        <v>Female</v>
      </c>
      <c r="AC53" s="464" t="str">
        <f t="shared" si="2"/>
        <v>Male</v>
      </c>
      <c r="AD53" s="464" t="str">
        <f t="shared" si="2"/>
        <v>Female</v>
      </c>
      <c r="AE53" s="464" t="str">
        <f t="shared" si="2"/>
        <v>Male</v>
      </c>
      <c r="AF53" s="464" t="str">
        <f t="shared" si="2"/>
        <v>Female</v>
      </c>
      <c r="AG53" s="464" t="str">
        <f t="shared" si="2"/>
        <v>Male</v>
      </c>
      <c r="AH53" s="464" t="str">
        <f t="shared" si="2"/>
        <v>Female</v>
      </c>
      <c r="AI53" s="464" t="str">
        <f t="shared" si="2"/>
        <v>Male</v>
      </c>
      <c r="AJ53" s="464" t="str">
        <f t="shared" si="2"/>
        <v>Female</v>
      </c>
      <c r="AK53" s="464" t="str">
        <f t="shared" si="2"/>
        <v>Male</v>
      </c>
      <c r="AL53" s="464" t="str">
        <f t="shared" si="2"/>
        <v>Female</v>
      </c>
      <c r="AM53" s="464" t="str">
        <f t="shared" si="2"/>
        <v>Male</v>
      </c>
      <c r="AN53" s="464" t="str">
        <f t="shared" si="2"/>
        <v>Female</v>
      </c>
      <c r="AO53" s="464" t="str">
        <f t="shared" si="2"/>
        <v>Male</v>
      </c>
      <c r="AP53" s="464" t="str">
        <f t="shared" si="2"/>
        <v>Female</v>
      </c>
      <c r="AQ53" s="464" t="str">
        <f t="shared" si="2"/>
        <v>Male</v>
      </c>
      <c r="AR53" s="464" t="str">
        <f t="shared" si="2"/>
        <v>Female</v>
      </c>
    </row>
    <row r="54" spans="2:44" s="462" customFormat="1" ht="13.15">
      <c r="B54" s="464" t="str">
        <f t="shared" ref="B54:B64" si="3">B37</f>
        <v>20-24</v>
      </c>
      <c r="C54" s="482">
        <f t="shared" ref="C54:D64" si="4">C37+C20</f>
        <v>28.988999999999997</v>
      </c>
      <c r="D54" s="482">
        <f t="shared" si="4"/>
        <v>172.98099999999999</v>
      </c>
      <c r="E54" s="482">
        <f t="shared" ref="E54:AR54" si="5">E37+E20</f>
        <v>183.81899999999999</v>
      </c>
      <c r="F54" s="482">
        <f t="shared" si="5"/>
        <v>419.67</v>
      </c>
      <c r="G54" s="482">
        <f t="shared" si="5"/>
        <v>50.683999999999997</v>
      </c>
      <c r="H54" s="482">
        <f t="shared" si="5"/>
        <v>51.061</v>
      </c>
      <c r="I54" s="482">
        <f t="shared" si="5"/>
        <v>184.56300000000002</v>
      </c>
      <c r="J54" s="482">
        <f t="shared" si="5"/>
        <v>376.209</v>
      </c>
      <c r="K54" s="482">
        <f t="shared" si="5"/>
        <v>5.8530000000000006</v>
      </c>
      <c r="L54" s="482">
        <f t="shared" si="5"/>
        <v>10.775</v>
      </c>
      <c r="M54" s="482">
        <f t="shared" si="5"/>
        <v>83.838999999999999</v>
      </c>
      <c r="N54" s="482">
        <f t="shared" si="5"/>
        <v>53.802</v>
      </c>
      <c r="O54" s="482">
        <f t="shared" si="5"/>
        <v>41.143999999999998</v>
      </c>
      <c r="P54" s="482">
        <f t="shared" si="5"/>
        <v>118.93400000000001</v>
      </c>
      <c r="Q54" s="482">
        <f t="shared" si="5"/>
        <v>40.82</v>
      </c>
      <c r="R54" s="482">
        <f t="shared" si="5"/>
        <v>177.89599999999999</v>
      </c>
      <c r="S54" s="482">
        <f t="shared" si="5"/>
        <v>332.08300000000003</v>
      </c>
      <c r="T54" s="482">
        <f t="shared" si="5"/>
        <v>1537.5450000000001</v>
      </c>
      <c r="U54" s="482">
        <f t="shared" si="5"/>
        <v>5.3309999999999995</v>
      </c>
      <c r="V54" s="482">
        <f t="shared" si="5"/>
        <v>29.15</v>
      </c>
      <c r="W54" s="482">
        <f t="shared" si="5"/>
        <v>251.00399999999999</v>
      </c>
      <c r="X54" s="482">
        <f t="shared" si="5"/>
        <v>545.53</v>
      </c>
      <c r="Y54" s="482">
        <f t="shared" si="5"/>
        <v>299.63100000000003</v>
      </c>
      <c r="Z54" s="482">
        <f t="shared" si="5"/>
        <v>586.82899999999995</v>
      </c>
      <c r="AA54" s="482">
        <f t="shared" si="5"/>
        <v>782.16500000000008</v>
      </c>
      <c r="AB54" s="482">
        <f t="shared" si="5"/>
        <v>1119.413</v>
      </c>
      <c r="AC54" s="482">
        <f t="shared" si="5"/>
        <v>89.575999999999993</v>
      </c>
      <c r="AD54" s="482">
        <f t="shared" si="5"/>
        <v>330.32</v>
      </c>
      <c r="AE54" s="482">
        <f t="shared" si="5"/>
        <v>78.454000000000008</v>
      </c>
      <c r="AF54" s="482">
        <f t="shared" si="5"/>
        <v>133.631</v>
      </c>
      <c r="AG54" s="482">
        <f t="shared" si="5"/>
        <v>97.430999999999997</v>
      </c>
      <c r="AH54" s="482">
        <f t="shared" si="5"/>
        <v>331.161</v>
      </c>
      <c r="AI54" s="482">
        <f t="shared" si="5"/>
        <v>421.89600000000002</v>
      </c>
      <c r="AJ54" s="482">
        <f t="shared" si="5"/>
        <v>628.43000000000006</v>
      </c>
      <c r="AK54" s="482">
        <f t="shared" si="5"/>
        <v>296.67199999999997</v>
      </c>
      <c r="AL54" s="482">
        <f t="shared" si="5"/>
        <v>252.95</v>
      </c>
      <c r="AM54" s="482">
        <f t="shared" si="5"/>
        <v>89.305999999999997</v>
      </c>
      <c r="AN54" s="482">
        <f t="shared" si="5"/>
        <v>305.70299999999997</v>
      </c>
      <c r="AO54" s="482">
        <f t="shared" si="5"/>
        <v>3363.2599999999998</v>
      </c>
      <c r="AP54" s="482">
        <f t="shared" si="5"/>
        <v>7181.99</v>
      </c>
      <c r="AQ54" s="482">
        <f t="shared" si="5"/>
        <v>2050.63</v>
      </c>
      <c r="AR54" s="482">
        <f t="shared" si="5"/>
        <v>14291.460000000001</v>
      </c>
    </row>
    <row r="55" spans="2:44" s="462" customFormat="1" ht="13.15">
      <c r="B55" s="464" t="str">
        <f t="shared" si="3"/>
        <v>25-29</v>
      </c>
      <c r="C55" s="482">
        <f t="shared" si="4"/>
        <v>101.074</v>
      </c>
      <c r="D55" s="482">
        <f t="shared" si="4"/>
        <v>814.01400000000001</v>
      </c>
      <c r="E55" s="482">
        <f t="shared" ref="E55:AR55" si="6">E38+E21</f>
        <v>650.03199999999993</v>
      </c>
      <c r="F55" s="482">
        <f t="shared" si="6"/>
        <v>1517.9929999999999</v>
      </c>
      <c r="G55" s="482">
        <f t="shared" si="6"/>
        <v>196.13800000000001</v>
      </c>
      <c r="H55" s="482">
        <f t="shared" si="6"/>
        <v>247.673</v>
      </c>
      <c r="I55" s="482">
        <f t="shared" si="6"/>
        <v>763.80000000000007</v>
      </c>
      <c r="J55" s="482">
        <f t="shared" si="6"/>
        <v>1257.1610000000001</v>
      </c>
      <c r="K55" s="482">
        <f t="shared" si="6"/>
        <v>18.637</v>
      </c>
      <c r="L55" s="482">
        <f t="shared" si="6"/>
        <v>29.763000000000002</v>
      </c>
      <c r="M55" s="482">
        <f t="shared" si="6"/>
        <v>385.13800000000003</v>
      </c>
      <c r="N55" s="482">
        <f t="shared" si="6"/>
        <v>255.66499999999999</v>
      </c>
      <c r="O55" s="482">
        <f t="shared" si="6"/>
        <v>241.858</v>
      </c>
      <c r="P55" s="482">
        <f t="shared" si="6"/>
        <v>672.1400000000001</v>
      </c>
      <c r="Q55" s="482">
        <f t="shared" si="6"/>
        <v>176.88900000000001</v>
      </c>
      <c r="R55" s="482">
        <f t="shared" si="6"/>
        <v>673.827</v>
      </c>
      <c r="S55" s="482">
        <f t="shared" si="6"/>
        <v>1127.9569999999999</v>
      </c>
      <c r="T55" s="482">
        <f t="shared" si="6"/>
        <v>4826.1170000000002</v>
      </c>
      <c r="U55" s="482">
        <f t="shared" si="6"/>
        <v>24.135999999999999</v>
      </c>
      <c r="V55" s="482">
        <f t="shared" si="6"/>
        <v>153.98500000000001</v>
      </c>
      <c r="W55" s="482">
        <f t="shared" si="6"/>
        <v>697.14700000000005</v>
      </c>
      <c r="X55" s="482">
        <f t="shared" si="6"/>
        <v>1304.473</v>
      </c>
      <c r="Y55" s="482">
        <f t="shared" si="6"/>
        <v>970.61500000000001</v>
      </c>
      <c r="Z55" s="482">
        <f t="shared" si="6"/>
        <v>1401.693</v>
      </c>
      <c r="AA55" s="482">
        <f t="shared" si="6"/>
        <v>2400.1130000000003</v>
      </c>
      <c r="AB55" s="482">
        <f t="shared" si="6"/>
        <v>3246.4349999999999</v>
      </c>
      <c r="AC55" s="482">
        <f t="shared" si="6"/>
        <v>422.60300000000001</v>
      </c>
      <c r="AD55" s="482">
        <f t="shared" si="6"/>
        <v>1590.4969999999998</v>
      </c>
      <c r="AE55" s="482">
        <f t="shared" si="6"/>
        <v>376.08500000000004</v>
      </c>
      <c r="AF55" s="482">
        <f t="shared" si="6"/>
        <v>404.32300000000004</v>
      </c>
      <c r="AG55" s="482">
        <f t="shared" si="6"/>
        <v>416.83600000000001</v>
      </c>
      <c r="AH55" s="482">
        <f t="shared" si="6"/>
        <v>1122.414</v>
      </c>
      <c r="AI55" s="482">
        <f t="shared" si="6"/>
        <v>1603.249</v>
      </c>
      <c r="AJ55" s="482">
        <f t="shared" si="6"/>
        <v>1855.3140000000001</v>
      </c>
      <c r="AK55" s="482">
        <f t="shared" si="6"/>
        <v>917.49599999999998</v>
      </c>
      <c r="AL55" s="482">
        <f t="shared" si="6"/>
        <v>611.16100000000006</v>
      </c>
      <c r="AM55" s="482">
        <f t="shared" si="6"/>
        <v>299.012</v>
      </c>
      <c r="AN55" s="482">
        <f t="shared" si="6"/>
        <v>884.70099999999991</v>
      </c>
      <c r="AO55" s="482">
        <f t="shared" si="6"/>
        <v>11788.815000000001</v>
      </c>
      <c r="AP55" s="482">
        <f t="shared" si="6"/>
        <v>22869.348999999998</v>
      </c>
      <c r="AQ55" s="482">
        <f t="shared" si="6"/>
        <v>6910.8499999999995</v>
      </c>
      <c r="AR55" s="482">
        <f t="shared" si="6"/>
        <v>38070.840000000004</v>
      </c>
    </row>
    <row r="56" spans="2:44" s="462" customFormat="1" ht="13.15">
      <c r="B56" s="464" t="str">
        <f t="shared" si="3"/>
        <v>30-34</v>
      </c>
      <c r="C56" s="482">
        <f t="shared" si="4"/>
        <v>251.40799999999999</v>
      </c>
      <c r="D56" s="482">
        <f t="shared" si="4"/>
        <v>1074.6970000000001</v>
      </c>
      <c r="E56" s="482">
        <f t="shared" ref="E56:AR56" si="7">E39+E22</f>
        <v>603.57799999999997</v>
      </c>
      <c r="F56" s="482">
        <f t="shared" si="7"/>
        <v>1579.462</v>
      </c>
      <c r="G56" s="482">
        <f t="shared" si="7"/>
        <v>393.43700000000001</v>
      </c>
      <c r="H56" s="482">
        <f t="shared" si="7"/>
        <v>385.83600000000001</v>
      </c>
      <c r="I56" s="482">
        <f t="shared" si="7"/>
        <v>725.30700000000002</v>
      </c>
      <c r="J56" s="482">
        <f t="shared" si="7"/>
        <v>1241.4679999999998</v>
      </c>
      <c r="K56" s="482">
        <f t="shared" si="7"/>
        <v>23.454999999999998</v>
      </c>
      <c r="L56" s="482">
        <f t="shared" si="7"/>
        <v>25.875</v>
      </c>
      <c r="M56" s="482">
        <f t="shared" si="7"/>
        <v>684.14200000000005</v>
      </c>
      <c r="N56" s="482">
        <f t="shared" si="7"/>
        <v>418.28700000000003</v>
      </c>
      <c r="O56" s="482">
        <f t="shared" si="7"/>
        <v>507.74</v>
      </c>
      <c r="P56" s="482">
        <f t="shared" si="7"/>
        <v>969.77800000000002</v>
      </c>
      <c r="Q56" s="482">
        <f t="shared" si="7"/>
        <v>192.51599999999999</v>
      </c>
      <c r="R56" s="482">
        <f t="shared" si="7"/>
        <v>847.49099999999999</v>
      </c>
      <c r="S56" s="482">
        <f t="shared" si="7"/>
        <v>1334.924</v>
      </c>
      <c r="T56" s="482">
        <f t="shared" si="7"/>
        <v>4885.6549999999997</v>
      </c>
      <c r="U56" s="482">
        <f t="shared" si="7"/>
        <v>38.744</v>
      </c>
      <c r="V56" s="482">
        <f t="shared" si="7"/>
        <v>245.874</v>
      </c>
      <c r="W56" s="482">
        <f t="shared" si="7"/>
        <v>746.83500000000004</v>
      </c>
      <c r="X56" s="482">
        <f t="shared" si="7"/>
        <v>1231.4920000000002</v>
      </c>
      <c r="Y56" s="482">
        <f t="shared" si="7"/>
        <v>1025.1089999999999</v>
      </c>
      <c r="Z56" s="482">
        <f t="shared" si="7"/>
        <v>1275.3119999999999</v>
      </c>
      <c r="AA56" s="482">
        <f t="shared" si="7"/>
        <v>2467.357</v>
      </c>
      <c r="AB56" s="482">
        <f t="shared" si="7"/>
        <v>2723.1179999999999</v>
      </c>
      <c r="AC56" s="482">
        <f t="shared" si="7"/>
        <v>398.23599999999999</v>
      </c>
      <c r="AD56" s="482">
        <f t="shared" si="7"/>
        <v>1625.299</v>
      </c>
      <c r="AE56" s="482">
        <f t="shared" si="7"/>
        <v>453.72699999999998</v>
      </c>
      <c r="AF56" s="482">
        <f t="shared" si="7"/>
        <v>533.66399999999999</v>
      </c>
      <c r="AG56" s="482">
        <f t="shared" si="7"/>
        <v>612.65</v>
      </c>
      <c r="AH56" s="482">
        <f t="shared" si="7"/>
        <v>1425.394</v>
      </c>
      <c r="AI56" s="482">
        <f t="shared" si="7"/>
        <v>2051.1729999999998</v>
      </c>
      <c r="AJ56" s="482">
        <f t="shared" si="7"/>
        <v>1943.1659999999999</v>
      </c>
      <c r="AK56" s="482">
        <f t="shared" si="7"/>
        <v>1189.8000000000002</v>
      </c>
      <c r="AL56" s="482">
        <f t="shared" si="7"/>
        <v>725.88499999999999</v>
      </c>
      <c r="AM56" s="482">
        <f t="shared" si="7"/>
        <v>399.40200000000004</v>
      </c>
      <c r="AN56" s="482">
        <f t="shared" si="7"/>
        <v>938.279</v>
      </c>
      <c r="AO56" s="482">
        <f t="shared" si="7"/>
        <v>14099.539999999999</v>
      </c>
      <c r="AP56" s="482">
        <f t="shared" si="7"/>
        <v>24096.031999999996</v>
      </c>
      <c r="AQ56" s="482">
        <f t="shared" si="7"/>
        <v>7268.3899999999994</v>
      </c>
      <c r="AR56" s="482">
        <f t="shared" si="7"/>
        <v>36186.85</v>
      </c>
    </row>
    <row r="57" spans="2:44" s="462" customFormat="1" ht="13.15">
      <c r="B57" s="464" t="str">
        <f t="shared" si="3"/>
        <v>35-39</v>
      </c>
      <c r="C57" s="482">
        <f t="shared" si="4"/>
        <v>338.16199999999998</v>
      </c>
      <c r="D57" s="482">
        <f t="shared" si="4"/>
        <v>1293.1029999999998</v>
      </c>
      <c r="E57" s="482">
        <f t="shared" ref="E57:AR57" si="8">E40+E23</f>
        <v>635.97300000000007</v>
      </c>
      <c r="F57" s="482">
        <f t="shared" si="8"/>
        <v>1542.127</v>
      </c>
      <c r="G57" s="482">
        <f t="shared" si="8"/>
        <v>422.79999999999995</v>
      </c>
      <c r="H57" s="482">
        <f t="shared" si="8"/>
        <v>572.13000000000011</v>
      </c>
      <c r="I57" s="482">
        <f t="shared" si="8"/>
        <v>659.79899999999998</v>
      </c>
      <c r="J57" s="482">
        <f t="shared" si="8"/>
        <v>1168.2139999999999</v>
      </c>
      <c r="K57" s="482">
        <f t="shared" si="8"/>
        <v>12.658999999999999</v>
      </c>
      <c r="L57" s="482">
        <f t="shared" si="8"/>
        <v>24.783999999999999</v>
      </c>
      <c r="M57" s="482">
        <f t="shared" si="8"/>
        <v>811.99700000000007</v>
      </c>
      <c r="N57" s="482">
        <f t="shared" si="8"/>
        <v>504.77800000000002</v>
      </c>
      <c r="O57" s="482">
        <f t="shared" si="8"/>
        <v>715.98199999999997</v>
      </c>
      <c r="P57" s="482">
        <f t="shared" si="8"/>
        <v>993.45900000000006</v>
      </c>
      <c r="Q57" s="482">
        <f t="shared" si="8"/>
        <v>213.61199999999999</v>
      </c>
      <c r="R57" s="482">
        <f t="shared" si="8"/>
        <v>856.67099999999994</v>
      </c>
      <c r="S57" s="482">
        <f t="shared" si="8"/>
        <v>1158.2840000000001</v>
      </c>
      <c r="T57" s="482">
        <f t="shared" si="8"/>
        <v>4330.4589999999998</v>
      </c>
      <c r="U57" s="482">
        <f t="shared" si="8"/>
        <v>36.869</v>
      </c>
      <c r="V57" s="482">
        <f t="shared" si="8"/>
        <v>240.23500000000001</v>
      </c>
      <c r="W57" s="482">
        <f t="shared" si="8"/>
        <v>873.68400000000008</v>
      </c>
      <c r="X57" s="482">
        <f t="shared" si="8"/>
        <v>1166.99</v>
      </c>
      <c r="Y57" s="482">
        <f t="shared" si="8"/>
        <v>881.65300000000002</v>
      </c>
      <c r="Z57" s="482">
        <f t="shared" si="8"/>
        <v>1146.067</v>
      </c>
      <c r="AA57" s="482">
        <f t="shared" si="8"/>
        <v>2340.5920000000001</v>
      </c>
      <c r="AB57" s="482">
        <f t="shared" si="8"/>
        <v>2403.5219999999999</v>
      </c>
      <c r="AC57" s="482">
        <f t="shared" si="8"/>
        <v>446.66200000000003</v>
      </c>
      <c r="AD57" s="482">
        <f t="shared" si="8"/>
        <v>1849.9690000000001</v>
      </c>
      <c r="AE57" s="482">
        <f t="shared" si="8"/>
        <v>386.01299999999998</v>
      </c>
      <c r="AF57" s="482">
        <f t="shared" si="8"/>
        <v>538.33500000000004</v>
      </c>
      <c r="AG57" s="482">
        <f t="shared" si="8"/>
        <v>636.01299999999992</v>
      </c>
      <c r="AH57" s="482">
        <f t="shared" si="8"/>
        <v>1298.4199999999998</v>
      </c>
      <c r="AI57" s="482">
        <f t="shared" si="8"/>
        <v>2127.174</v>
      </c>
      <c r="AJ57" s="482">
        <f t="shared" si="8"/>
        <v>1974.5630000000001</v>
      </c>
      <c r="AK57" s="482">
        <f t="shared" si="8"/>
        <v>1173.22</v>
      </c>
      <c r="AL57" s="482">
        <f t="shared" si="8"/>
        <v>789.92000000000007</v>
      </c>
      <c r="AM57" s="482">
        <f t="shared" si="8"/>
        <v>342.88099999999997</v>
      </c>
      <c r="AN57" s="482">
        <f t="shared" si="8"/>
        <v>816.07900000000006</v>
      </c>
      <c r="AO57" s="482">
        <f t="shared" si="8"/>
        <v>14214.029000000002</v>
      </c>
      <c r="AP57" s="482">
        <f t="shared" si="8"/>
        <v>23509.825000000001</v>
      </c>
      <c r="AQ57" s="482">
        <f t="shared" si="8"/>
        <v>5676.1600000000008</v>
      </c>
      <c r="AR57" s="482">
        <f t="shared" si="8"/>
        <v>31895.18</v>
      </c>
    </row>
    <row r="58" spans="2:44" s="462" customFormat="1" ht="13.15">
      <c r="B58" s="464" t="str">
        <f t="shared" si="3"/>
        <v>40-44</v>
      </c>
      <c r="C58" s="482">
        <f t="shared" si="4"/>
        <v>325.048</v>
      </c>
      <c r="D58" s="482">
        <f t="shared" si="4"/>
        <v>1121.4869999999999</v>
      </c>
      <c r="E58" s="482">
        <f t="shared" ref="E58:AR58" si="9">E41+E24</f>
        <v>591.17499999999995</v>
      </c>
      <c r="F58" s="482">
        <f t="shared" si="9"/>
        <v>1424.9989999999998</v>
      </c>
      <c r="G58" s="482">
        <f t="shared" si="9"/>
        <v>387.517</v>
      </c>
      <c r="H58" s="482">
        <f t="shared" si="9"/>
        <v>509.24399999999997</v>
      </c>
      <c r="I58" s="482">
        <f t="shared" si="9"/>
        <v>608.21800000000007</v>
      </c>
      <c r="J58" s="482">
        <f t="shared" si="9"/>
        <v>990.11900000000003</v>
      </c>
      <c r="K58" s="482">
        <f t="shared" si="9"/>
        <v>11.22</v>
      </c>
      <c r="L58" s="482">
        <f t="shared" si="9"/>
        <v>22.018000000000001</v>
      </c>
      <c r="M58" s="482">
        <f t="shared" si="9"/>
        <v>621.53700000000003</v>
      </c>
      <c r="N58" s="482">
        <f t="shared" si="9"/>
        <v>443.49799999999999</v>
      </c>
      <c r="O58" s="482">
        <f t="shared" si="9"/>
        <v>615.05199999999991</v>
      </c>
      <c r="P58" s="482">
        <f t="shared" si="9"/>
        <v>864.38</v>
      </c>
      <c r="Q58" s="482">
        <f t="shared" si="9"/>
        <v>162.096</v>
      </c>
      <c r="R58" s="482">
        <f t="shared" si="9"/>
        <v>566.53399999999999</v>
      </c>
      <c r="S58" s="482">
        <f t="shared" si="9"/>
        <v>926.13</v>
      </c>
      <c r="T58" s="482">
        <f t="shared" si="9"/>
        <v>3306.23</v>
      </c>
      <c r="U58" s="482">
        <f t="shared" si="9"/>
        <v>46.359000000000002</v>
      </c>
      <c r="V58" s="482">
        <f t="shared" si="9"/>
        <v>257.61599999999999</v>
      </c>
      <c r="W58" s="482">
        <f t="shared" si="9"/>
        <v>782.50599999999997</v>
      </c>
      <c r="X58" s="482">
        <f t="shared" si="9"/>
        <v>991.23899999999992</v>
      </c>
      <c r="Y58" s="482">
        <f t="shared" si="9"/>
        <v>758.69200000000001</v>
      </c>
      <c r="Z58" s="482">
        <f t="shared" si="9"/>
        <v>981.67</v>
      </c>
      <c r="AA58" s="482">
        <f t="shared" si="9"/>
        <v>1884.2809999999999</v>
      </c>
      <c r="AB58" s="482">
        <f t="shared" si="9"/>
        <v>2344.5480000000002</v>
      </c>
      <c r="AC58" s="482">
        <f t="shared" si="9"/>
        <v>433.55600000000004</v>
      </c>
      <c r="AD58" s="482">
        <f t="shared" si="9"/>
        <v>2078.52</v>
      </c>
      <c r="AE58" s="482">
        <f t="shared" si="9"/>
        <v>306.18099999999998</v>
      </c>
      <c r="AF58" s="482">
        <f t="shared" si="9"/>
        <v>467.16900000000004</v>
      </c>
      <c r="AG58" s="482">
        <f t="shared" si="9"/>
        <v>532.048</v>
      </c>
      <c r="AH58" s="482">
        <f t="shared" si="9"/>
        <v>1078.5219999999999</v>
      </c>
      <c r="AI58" s="482">
        <f t="shared" si="9"/>
        <v>1365.9389999999999</v>
      </c>
      <c r="AJ58" s="482">
        <f t="shared" si="9"/>
        <v>1137.432</v>
      </c>
      <c r="AK58" s="482">
        <f t="shared" si="9"/>
        <v>862.37800000000004</v>
      </c>
      <c r="AL58" s="482">
        <f t="shared" si="9"/>
        <v>578.53499999999997</v>
      </c>
      <c r="AM58" s="482">
        <f t="shared" si="9"/>
        <v>374.041</v>
      </c>
      <c r="AN58" s="482">
        <f t="shared" si="9"/>
        <v>791.19399999999996</v>
      </c>
      <c r="AO58" s="482">
        <f t="shared" si="9"/>
        <v>11593.974</v>
      </c>
      <c r="AP58" s="482">
        <f t="shared" si="9"/>
        <v>19954.953999999998</v>
      </c>
      <c r="AQ58" s="482">
        <f t="shared" si="9"/>
        <v>4646.6399999999994</v>
      </c>
      <c r="AR58" s="482">
        <f t="shared" si="9"/>
        <v>29322.89</v>
      </c>
    </row>
    <row r="59" spans="2:44" s="462" customFormat="1" ht="13.15">
      <c r="B59" s="464" t="str">
        <f t="shared" si="3"/>
        <v>45-49</v>
      </c>
      <c r="C59" s="482">
        <f t="shared" si="4"/>
        <v>310.11</v>
      </c>
      <c r="D59" s="482">
        <f t="shared" si="4"/>
        <v>1026.6420000000001</v>
      </c>
      <c r="E59" s="482">
        <f t="shared" ref="E59:AR59" si="10">E42+E25</f>
        <v>500.755</v>
      </c>
      <c r="F59" s="482">
        <f t="shared" si="10"/>
        <v>986.83499999999992</v>
      </c>
      <c r="G59" s="482">
        <f t="shared" si="10"/>
        <v>365.48099999999999</v>
      </c>
      <c r="H59" s="482">
        <f t="shared" si="10"/>
        <v>469.01600000000002</v>
      </c>
      <c r="I59" s="482">
        <f t="shared" si="10"/>
        <v>610.98599999999999</v>
      </c>
      <c r="J59" s="482">
        <f t="shared" si="10"/>
        <v>927.18500000000006</v>
      </c>
      <c r="K59" s="482">
        <f t="shared" si="10"/>
        <v>12.741</v>
      </c>
      <c r="L59" s="482">
        <f t="shared" si="10"/>
        <v>16.568999999999999</v>
      </c>
      <c r="M59" s="482">
        <f t="shared" si="10"/>
        <v>589.37699999999995</v>
      </c>
      <c r="N59" s="482">
        <f t="shared" si="10"/>
        <v>374.75700000000001</v>
      </c>
      <c r="O59" s="482">
        <f t="shared" si="10"/>
        <v>713.08</v>
      </c>
      <c r="P59" s="482">
        <f t="shared" si="10"/>
        <v>802.33299999999997</v>
      </c>
      <c r="Q59" s="482">
        <f t="shared" si="10"/>
        <v>125.346</v>
      </c>
      <c r="R59" s="482">
        <f t="shared" si="10"/>
        <v>393.596</v>
      </c>
      <c r="S59" s="482">
        <f t="shared" si="10"/>
        <v>874.90599999999995</v>
      </c>
      <c r="T59" s="482">
        <f t="shared" si="10"/>
        <v>2856.2749999999996</v>
      </c>
      <c r="U59" s="482">
        <f t="shared" si="10"/>
        <v>42.823</v>
      </c>
      <c r="V59" s="482">
        <f t="shared" si="10"/>
        <v>313.238</v>
      </c>
      <c r="W59" s="482">
        <f t="shared" si="10"/>
        <v>758.03300000000002</v>
      </c>
      <c r="X59" s="482">
        <f t="shared" si="10"/>
        <v>705.71900000000005</v>
      </c>
      <c r="Y59" s="482">
        <f t="shared" si="10"/>
        <v>714.553</v>
      </c>
      <c r="Z59" s="482">
        <f t="shared" si="10"/>
        <v>752.87800000000004</v>
      </c>
      <c r="AA59" s="482">
        <f t="shared" si="10"/>
        <v>2126.6010000000001</v>
      </c>
      <c r="AB59" s="482">
        <f t="shared" si="10"/>
        <v>2430.02</v>
      </c>
      <c r="AC59" s="482">
        <f t="shared" si="10"/>
        <v>406.61799999999999</v>
      </c>
      <c r="AD59" s="482">
        <f t="shared" si="10"/>
        <v>2154.8879999999999</v>
      </c>
      <c r="AE59" s="482">
        <f t="shared" si="10"/>
        <v>258.83299999999997</v>
      </c>
      <c r="AF59" s="482">
        <f t="shared" si="10"/>
        <v>323.18599999999998</v>
      </c>
      <c r="AG59" s="482">
        <f t="shared" si="10"/>
        <v>510.79300000000001</v>
      </c>
      <c r="AH59" s="482">
        <f t="shared" si="10"/>
        <v>1000.521</v>
      </c>
      <c r="AI59" s="482">
        <f t="shared" si="10"/>
        <v>797.3610000000001</v>
      </c>
      <c r="AJ59" s="482">
        <f t="shared" si="10"/>
        <v>639.49300000000005</v>
      </c>
      <c r="AK59" s="482">
        <f t="shared" si="10"/>
        <v>994.3309999999999</v>
      </c>
      <c r="AL59" s="482">
        <f t="shared" si="10"/>
        <v>614.66599999999994</v>
      </c>
      <c r="AM59" s="482">
        <f t="shared" si="10"/>
        <v>317.11100000000005</v>
      </c>
      <c r="AN59" s="482">
        <f t="shared" si="10"/>
        <v>565.73900000000003</v>
      </c>
      <c r="AO59" s="482">
        <f t="shared" si="10"/>
        <v>11029.839000000002</v>
      </c>
      <c r="AP59" s="482">
        <f t="shared" si="10"/>
        <v>17353.555999999997</v>
      </c>
      <c r="AQ59" s="482">
        <f t="shared" si="10"/>
        <v>4077.12</v>
      </c>
      <c r="AR59" s="482">
        <f t="shared" si="10"/>
        <v>26896.16</v>
      </c>
    </row>
    <row r="60" spans="2:44" s="462" customFormat="1" ht="13.15">
      <c r="B60" s="464" t="str">
        <f t="shared" si="3"/>
        <v>50-54</v>
      </c>
      <c r="C60" s="482">
        <f t="shared" si="4"/>
        <v>292.15100000000001</v>
      </c>
      <c r="D60" s="482">
        <f t="shared" si="4"/>
        <v>733.88</v>
      </c>
      <c r="E60" s="482">
        <f t="shared" ref="E60:AR60" si="11">E43+E26</f>
        <v>318.56</v>
      </c>
      <c r="F60" s="482">
        <f t="shared" si="11"/>
        <v>670.76200000000006</v>
      </c>
      <c r="G60" s="482">
        <f t="shared" si="11"/>
        <v>309.61699999999996</v>
      </c>
      <c r="H60" s="482">
        <f t="shared" si="11"/>
        <v>304.09199999999998</v>
      </c>
      <c r="I60" s="482">
        <f t="shared" si="11"/>
        <v>472.48599999999999</v>
      </c>
      <c r="J60" s="482">
        <f t="shared" si="11"/>
        <v>592.73399999999992</v>
      </c>
      <c r="K60" s="482">
        <f t="shared" si="11"/>
        <v>11.372999999999999</v>
      </c>
      <c r="L60" s="482">
        <f t="shared" si="11"/>
        <v>16.864000000000001</v>
      </c>
      <c r="M60" s="482">
        <f t="shared" si="11"/>
        <v>411.42199999999997</v>
      </c>
      <c r="N60" s="482">
        <f t="shared" si="11"/>
        <v>299.88100000000003</v>
      </c>
      <c r="O60" s="482">
        <f t="shared" si="11"/>
        <v>660.85299999999995</v>
      </c>
      <c r="P60" s="482">
        <f t="shared" si="11"/>
        <v>732.56899999999996</v>
      </c>
      <c r="Q60" s="482">
        <f t="shared" si="11"/>
        <v>111.37</v>
      </c>
      <c r="R60" s="482">
        <f t="shared" si="11"/>
        <v>257.096</v>
      </c>
      <c r="S60" s="482">
        <f t="shared" si="11"/>
        <v>603.04</v>
      </c>
      <c r="T60" s="482">
        <f t="shared" si="11"/>
        <v>2104.4879999999998</v>
      </c>
      <c r="U60" s="482">
        <f t="shared" si="11"/>
        <v>31.445999999999998</v>
      </c>
      <c r="V60" s="482">
        <f t="shared" si="11"/>
        <v>304.19200000000001</v>
      </c>
      <c r="W60" s="482">
        <f t="shared" si="11"/>
        <v>399.209</v>
      </c>
      <c r="X60" s="482">
        <f t="shared" si="11"/>
        <v>383.40300000000002</v>
      </c>
      <c r="Y60" s="482">
        <f t="shared" si="11"/>
        <v>490.99099999999999</v>
      </c>
      <c r="Z60" s="482">
        <f t="shared" si="11"/>
        <v>426.72900000000004</v>
      </c>
      <c r="AA60" s="482">
        <f t="shared" si="11"/>
        <v>1661.3030000000001</v>
      </c>
      <c r="AB60" s="482">
        <f t="shared" si="11"/>
        <v>1980.769</v>
      </c>
      <c r="AC60" s="482">
        <f t="shared" si="11"/>
        <v>328.04199999999997</v>
      </c>
      <c r="AD60" s="482">
        <f t="shared" si="11"/>
        <v>1452.374</v>
      </c>
      <c r="AE60" s="482">
        <f t="shared" si="11"/>
        <v>200.517</v>
      </c>
      <c r="AF60" s="482">
        <f t="shared" si="11"/>
        <v>171.90699999999998</v>
      </c>
      <c r="AG60" s="482">
        <f t="shared" si="11"/>
        <v>403.03199999999998</v>
      </c>
      <c r="AH60" s="482">
        <f t="shared" si="11"/>
        <v>776.79200000000003</v>
      </c>
      <c r="AI60" s="482">
        <f t="shared" si="11"/>
        <v>362.53800000000001</v>
      </c>
      <c r="AJ60" s="482">
        <f t="shared" si="11"/>
        <v>379.84000000000003</v>
      </c>
      <c r="AK60" s="482">
        <f t="shared" si="11"/>
        <v>855.04099999999994</v>
      </c>
      <c r="AL60" s="482">
        <f t="shared" si="11"/>
        <v>400.45</v>
      </c>
      <c r="AM60" s="482">
        <f t="shared" si="11"/>
        <v>248.22400000000002</v>
      </c>
      <c r="AN60" s="482">
        <f t="shared" si="11"/>
        <v>387.84199999999998</v>
      </c>
      <c r="AO60" s="482">
        <f t="shared" si="11"/>
        <v>8171.2150000000011</v>
      </c>
      <c r="AP60" s="482">
        <f t="shared" si="11"/>
        <v>12376.664000000001</v>
      </c>
      <c r="AQ60" s="482">
        <f t="shared" si="11"/>
        <v>3002.5299999999997</v>
      </c>
      <c r="AR60" s="482">
        <f t="shared" si="11"/>
        <v>21042.62</v>
      </c>
    </row>
    <row r="61" spans="2:44" s="462" customFormat="1" ht="13.15">
      <c r="B61" s="464" t="str">
        <f t="shared" si="3"/>
        <v>55-59</v>
      </c>
      <c r="C61" s="482">
        <f t="shared" si="4"/>
        <v>191.96599999999998</v>
      </c>
      <c r="D61" s="482">
        <f t="shared" si="4"/>
        <v>389.73400000000004</v>
      </c>
      <c r="E61" s="482">
        <f t="shared" ref="E61:AR61" si="12">E44+E27</f>
        <v>192.16899999999998</v>
      </c>
      <c r="F61" s="482">
        <f t="shared" si="12"/>
        <v>437.01499999999999</v>
      </c>
      <c r="G61" s="482">
        <f t="shared" si="12"/>
        <v>185.77600000000001</v>
      </c>
      <c r="H61" s="482">
        <f t="shared" si="12"/>
        <v>150.971</v>
      </c>
      <c r="I61" s="482">
        <f t="shared" si="12"/>
        <v>338.36599999999999</v>
      </c>
      <c r="J61" s="482">
        <f t="shared" si="12"/>
        <v>354.58200000000005</v>
      </c>
      <c r="K61" s="482">
        <f t="shared" si="12"/>
        <v>14.126000000000001</v>
      </c>
      <c r="L61" s="482">
        <f t="shared" si="12"/>
        <v>19.184000000000001</v>
      </c>
      <c r="M61" s="482">
        <f t="shared" si="12"/>
        <v>246.75399999999999</v>
      </c>
      <c r="N61" s="482">
        <f t="shared" si="12"/>
        <v>176.63299999999998</v>
      </c>
      <c r="O61" s="482">
        <f t="shared" si="12"/>
        <v>511.15600000000001</v>
      </c>
      <c r="P61" s="482">
        <f t="shared" si="12"/>
        <v>421.71199999999999</v>
      </c>
      <c r="Q61" s="482">
        <f t="shared" si="12"/>
        <v>52.925999999999995</v>
      </c>
      <c r="R61" s="482">
        <f t="shared" si="12"/>
        <v>134.726</v>
      </c>
      <c r="S61" s="482">
        <f t="shared" si="12"/>
        <v>376.08299999999997</v>
      </c>
      <c r="T61" s="482">
        <f t="shared" si="12"/>
        <v>1343.539</v>
      </c>
      <c r="U61" s="482">
        <f t="shared" si="12"/>
        <v>19.981000000000002</v>
      </c>
      <c r="V61" s="482">
        <f t="shared" si="12"/>
        <v>215.852</v>
      </c>
      <c r="W61" s="482">
        <f t="shared" si="12"/>
        <v>249.11100000000002</v>
      </c>
      <c r="X61" s="482">
        <f t="shared" si="12"/>
        <v>243.03399999999999</v>
      </c>
      <c r="Y61" s="482">
        <f t="shared" si="12"/>
        <v>244.33599999999998</v>
      </c>
      <c r="Z61" s="482">
        <f t="shared" si="12"/>
        <v>280.76400000000001</v>
      </c>
      <c r="AA61" s="482">
        <f t="shared" si="12"/>
        <v>1110.7239999999999</v>
      </c>
      <c r="AB61" s="482">
        <f t="shared" si="12"/>
        <v>1126.133</v>
      </c>
      <c r="AC61" s="482">
        <f t="shared" si="12"/>
        <v>204.196</v>
      </c>
      <c r="AD61" s="482">
        <f t="shared" si="12"/>
        <v>842.12300000000005</v>
      </c>
      <c r="AE61" s="482">
        <f t="shared" si="12"/>
        <v>125.59800000000001</v>
      </c>
      <c r="AF61" s="482">
        <f t="shared" si="12"/>
        <v>123.04600000000001</v>
      </c>
      <c r="AG61" s="482">
        <f t="shared" si="12"/>
        <v>246.42000000000002</v>
      </c>
      <c r="AH61" s="482">
        <f t="shared" si="12"/>
        <v>491.399</v>
      </c>
      <c r="AI61" s="482">
        <f t="shared" si="12"/>
        <v>230.07499999999999</v>
      </c>
      <c r="AJ61" s="482">
        <f t="shared" si="12"/>
        <v>230.28800000000001</v>
      </c>
      <c r="AK61" s="482">
        <f t="shared" si="12"/>
        <v>548.65600000000006</v>
      </c>
      <c r="AL61" s="482">
        <f t="shared" si="12"/>
        <v>229.66299999999998</v>
      </c>
      <c r="AM61" s="482">
        <f t="shared" si="12"/>
        <v>165.114</v>
      </c>
      <c r="AN61" s="482">
        <f t="shared" si="12"/>
        <v>315.03899999999999</v>
      </c>
      <c r="AO61" s="482">
        <f t="shared" si="12"/>
        <v>5253.5330000000004</v>
      </c>
      <c r="AP61" s="482">
        <f t="shared" si="12"/>
        <v>7525.4369999999999</v>
      </c>
      <c r="AQ61" s="482">
        <f t="shared" si="12"/>
        <v>1573.26</v>
      </c>
      <c r="AR61" s="482">
        <f t="shared" si="12"/>
        <v>12022.84</v>
      </c>
    </row>
    <row r="62" spans="2:44" s="462" customFormat="1" ht="13.15">
      <c r="B62" s="464" t="str">
        <f t="shared" si="3"/>
        <v>60-64</v>
      </c>
      <c r="C62" s="482">
        <f t="shared" si="4"/>
        <v>46.006</v>
      </c>
      <c r="D62" s="482">
        <f t="shared" si="4"/>
        <v>109.988</v>
      </c>
      <c r="E62" s="482">
        <f t="shared" ref="E62:AR62" si="13">E45+E28</f>
        <v>78.275999999999996</v>
      </c>
      <c r="F62" s="482">
        <f t="shared" si="13"/>
        <v>140.90100000000001</v>
      </c>
      <c r="G62" s="482">
        <f t="shared" si="13"/>
        <v>57.935000000000002</v>
      </c>
      <c r="H62" s="482">
        <f t="shared" si="13"/>
        <v>42.458000000000006</v>
      </c>
      <c r="I62" s="482">
        <f t="shared" si="13"/>
        <v>102.985</v>
      </c>
      <c r="J62" s="482">
        <f t="shared" si="13"/>
        <v>112.619</v>
      </c>
      <c r="K62" s="482">
        <f t="shared" si="13"/>
        <v>5.5309999999999997</v>
      </c>
      <c r="L62" s="482">
        <f t="shared" si="13"/>
        <v>6.7719999999999994</v>
      </c>
      <c r="M62" s="482">
        <f t="shared" si="13"/>
        <v>67.352999999999994</v>
      </c>
      <c r="N62" s="482">
        <f t="shared" si="13"/>
        <v>44.655000000000001</v>
      </c>
      <c r="O62" s="482">
        <f t="shared" si="13"/>
        <v>168.142</v>
      </c>
      <c r="P62" s="482">
        <f t="shared" si="13"/>
        <v>141.536</v>
      </c>
      <c r="Q62" s="482">
        <f t="shared" si="13"/>
        <v>15.92</v>
      </c>
      <c r="R62" s="482">
        <f t="shared" si="13"/>
        <v>43.502000000000002</v>
      </c>
      <c r="S62" s="482">
        <f t="shared" si="13"/>
        <v>103.379</v>
      </c>
      <c r="T62" s="482">
        <f t="shared" si="13"/>
        <v>491.81699999999995</v>
      </c>
      <c r="U62" s="482">
        <f t="shared" si="13"/>
        <v>6.0090000000000003</v>
      </c>
      <c r="V62" s="482">
        <f t="shared" si="13"/>
        <v>69.846999999999994</v>
      </c>
      <c r="W62" s="482">
        <f t="shared" si="13"/>
        <v>84.143000000000001</v>
      </c>
      <c r="X62" s="482">
        <f t="shared" si="13"/>
        <v>67.066999999999993</v>
      </c>
      <c r="Y62" s="482">
        <f t="shared" si="13"/>
        <v>73.881</v>
      </c>
      <c r="Z62" s="482">
        <f t="shared" si="13"/>
        <v>99.942000000000007</v>
      </c>
      <c r="AA62" s="482">
        <f t="shared" si="13"/>
        <v>383.178</v>
      </c>
      <c r="AB62" s="482">
        <f t="shared" si="13"/>
        <v>395.37299999999999</v>
      </c>
      <c r="AC62" s="482">
        <f t="shared" si="13"/>
        <v>51.073999999999998</v>
      </c>
      <c r="AD62" s="482">
        <f t="shared" si="13"/>
        <v>242.45399999999998</v>
      </c>
      <c r="AE62" s="482">
        <f t="shared" si="13"/>
        <v>35.93</v>
      </c>
      <c r="AF62" s="482">
        <f t="shared" si="13"/>
        <v>31.423000000000002</v>
      </c>
      <c r="AG62" s="482">
        <f t="shared" si="13"/>
        <v>103.922</v>
      </c>
      <c r="AH62" s="482">
        <f t="shared" si="13"/>
        <v>194.59700000000001</v>
      </c>
      <c r="AI62" s="482">
        <f t="shared" si="13"/>
        <v>60.094999999999999</v>
      </c>
      <c r="AJ62" s="482">
        <f t="shared" si="13"/>
        <v>79.673000000000002</v>
      </c>
      <c r="AK62" s="482">
        <f t="shared" si="13"/>
        <v>158.67400000000001</v>
      </c>
      <c r="AL62" s="482">
        <f t="shared" si="13"/>
        <v>50.930999999999997</v>
      </c>
      <c r="AM62" s="482">
        <f t="shared" si="13"/>
        <v>43.557000000000002</v>
      </c>
      <c r="AN62" s="482">
        <f t="shared" si="13"/>
        <v>82.914000000000001</v>
      </c>
      <c r="AO62" s="482">
        <f t="shared" si="13"/>
        <v>1645.9900000000002</v>
      </c>
      <c r="AP62" s="482">
        <f t="shared" si="13"/>
        <v>2448.4690000000001</v>
      </c>
      <c r="AQ62" s="482">
        <f t="shared" si="13"/>
        <v>508.94</v>
      </c>
      <c r="AR62" s="482">
        <f t="shared" si="13"/>
        <v>4425.83</v>
      </c>
    </row>
    <row r="63" spans="2:44" s="462" customFormat="1" ht="13.15">
      <c r="B63" s="464" t="str">
        <f t="shared" si="3"/>
        <v>65 plus</v>
      </c>
      <c r="C63" s="482">
        <f t="shared" si="4"/>
        <v>5.87</v>
      </c>
      <c r="D63" s="482">
        <f t="shared" si="4"/>
        <v>30.505000000000003</v>
      </c>
      <c r="E63" s="482">
        <f t="shared" ref="E63:AR63" si="14">E46+E29</f>
        <v>8.4860000000000007</v>
      </c>
      <c r="F63" s="482">
        <f t="shared" si="14"/>
        <v>17.606999999999999</v>
      </c>
      <c r="G63" s="482">
        <f t="shared" si="14"/>
        <v>15.959</v>
      </c>
      <c r="H63" s="482">
        <f t="shared" si="14"/>
        <v>8.8189999999999991</v>
      </c>
      <c r="I63" s="482">
        <f t="shared" si="14"/>
        <v>26.728000000000002</v>
      </c>
      <c r="J63" s="482">
        <f t="shared" si="14"/>
        <v>17.382000000000001</v>
      </c>
      <c r="K63" s="482">
        <f t="shared" si="14"/>
        <v>3.49</v>
      </c>
      <c r="L63" s="482">
        <f t="shared" si="14"/>
        <v>2.794</v>
      </c>
      <c r="M63" s="482">
        <f t="shared" si="14"/>
        <v>3.2570000000000001</v>
      </c>
      <c r="N63" s="482">
        <f t="shared" si="14"/>
        <v>7.0940000000000003</v>
      </c>
      <c r="O63" s="482">
        <f t="shared" si="14"/>
        <v>28.017000000000003</v>
      </c>
      <c r="P63" s="482">
        <f t="shared" si="14"/>
        <v>17.03</v>
      </c>
      <c r="Q63" s="482">
        <f t="shared" si="14"/>
        <v>6.8609999999999998</v>
      </c>
      <c r="R63" s="482">
        <f t="shared" si="14"/>
        <v>7.0940000000000003</v>
      </c>
      <c r="S63" s="482">
        <f t="shared" si="14"/>
        <v>28.560000000000002</v>
      </c>
      <c r="T63" s="482">
        <f t="shared" si="14"/>
        <v>79.171000000000006</v>
      </c>
      <c r="U63" s="482">
        <f t="shared" si="14"/>
        <v>1.149</v>
      </c>
      <c r="V63" s="482">
        <f t="shared" si="14"/>
        <v>11.889000000000001</v>
      </c>
      <c r="W63" s="482">
        <f t="shared" si="14"/>
        <v>11.289</v>
      </c>
      <c r="X63" s="482">
        <f t="shared" si="14"/>
        <v>12.102</v>
      </c>
      <c r="Y63" s="482">
        <f t="shared" si="14"/>
        <v>11.311</v>
      </c>
      <c r="Z63" s="482">
        <f t="shared" si="14"/>
        <v>14.622</v>
      </c>
      <c r="AA63" s="482">
        <f t="shared" si="14"/>
        <v>87.81</v>
      </c>
      <c r="AB63" s="482">
        <f t="shared" si="14"/>
        <v>59.88</v>
      </c>
      <c r="AC63" s="482">
        <f t="shared" si="14"/>
        <v>5.6980000000000004</v>
      </c>
      <c r="AD63" s="482">
        <f t="shared" si="14"/>
        <v>42.128999999999998</v>
      </c>
      <c r="AE63" s="482">
        <f t="shared" si="14"/>
        <v>9.2680000000000007</v>
      </c>
      <c r="AF63" s="482">
        <f t="shared" si="14"/>
        <v>7.1690000000000005</v>
      </c>
      <c r="AG63" s="482">
        <f t="shared" si="14"/>
        <v>34.027999999999999</v>
      </c>
      <c r="AH63" s="482">
        <f t="shared" si="14"/>
        <v>38.848999999999997</v>
      </c>
      <c r="AI63" s="482">
        <f t="shared" si="14"/>
        <v>16.324999999999999</v>
      </c>
      <c r="AJ63" s="482">
        <f t="shared" si="14"/>
        <v>6.0540000000000003</v>
      </c>
      <c r="AK63" s="482">
        <f t="shared" si="14"/>
        <v>42.462000000000003</v>
      </c>
      <c r="AL63" s="482">
        <f t="shared" si="14"/>
        <v>7.8739999999999997</v>
      </c>
      <c r="AM63" s="482">
        <f t="shared" si="14"/>
        <v>10.751000000000001</v>
      </c>
      <c r="AN63" s="482">
        <f t="shared" si="14"/>
        <v>14.866999999999999</v>
      </c>
      <c r="AO63" s="482">
        <f t="shared" si="14"/>
        <v>357.31900000000002</v>
      </c>
      <c r="AP63" s="482">
        <f t="shared" si="14"/>
        <v>402.93100000000004</v>
      </c>
      <c r="AQ63" s="482">
        <f t="shared" si="14"/>
        <v>168.56</v>
      </c>
      <c r="AR63" s="482">
        <f t="shared" si="14"/>
        <v>827.79000000000008</v>
      </c>
    </row>
    <row r="64" spans="2:44" s="462" customFormat="1" ht="13.15">
      <c r="B64" s="464" t="str">
        <f t="shared" si="3"/>
        <v>Total</v>
      </c>
      <c r="C64" s="482">
        <f t="shared" si="4"/>
        <v>1890.7839999999999</v>
      </c>
      <c r="D64" s="482">
        <f t="shared" si="4"/>
        <v>6767.0310000000009</v>
      </c>
      <c r="E64" s="482">
        <f t="shared" ref="E64:AR64" si="15">E47+E30</f>
        <v>3762.8230000000003</v>
      </c>
      <c r="F64" s="482">
        <f t="shared" si="15"/>
        <v>8737.371000000001</v>
      </c>
      <c r="G64" s="482">
        <f t="shared" si="15"/>
        <v>2385.3440000000001</v>
      </c>
      <c r="H64" s="482">
        <f t="shared" si="15"/>
        <v>2741.3</v>
      </c>
      <c r="I64" s="482">
        <f t="shared" si="15"/>
        <v>4493.2380000000003</v>
      </c>
      <c r="J64" s="482">
        <f t="shared" si="15"/>
        <v>7037.6729999999998</v>
      </c>
      <c r="K64" s="482">
        <f t="shared" si="15"/>
        <v>119.08500000000001</v>
      </c>
      <c r="L64" s="482">
        <f t="shared" si="15"/>
        <v>175.39800000000002</v>
      </c>
      <c r="M64" s="482">
        <f t="shared" si="15"/>
        <v>3904.8160000000003</v>
      </c>
      <c r="N64" s="482">
        <f t="shared" si="15"/>
        <v>2579.0500000000002</v>
      </c>
      <c r="O64" s="482">
        <f t="shared" si="15"/>
        <v>4203.0239999999994</v>
      </c>
      <c r="P64" s="482">
        <f t="shared" si="15"/>
        <v>5733.8710000000001</v>
      </c>
      <c r="Q64" s="482">
        <f t="shared" si="15"/>
        <v>1098.3560000000002</v>
      </c>
      <c r="R64" s="482">
        <f t="shared" si="15"/>
        <v>3958.4329999999995</v>
      </c>
      <c r="S64" s="482">
        <f t="shared" si="15"/>
        <v>6865.3459999999995</v>
      </c>
      <c r="T64" s="482">
        <f t="shared" si="15"/>
        <v>25761.295999999998</v>
      </c>
      <c r="U64" s="482">
        <f t="shared" si="15"/>
        <v>252.84700000000004</v>
      </c>
      <c r="V64" s="482">
        <f t="shared" si="15"/>
        <v>1841.8779999999999</v>
      </c>
      <c r="W64" s="482">
        <f t="shared" si="15"/>
        <v>4852.9610000000002</v>
      </c>
      <c r="X64" s="482">
        <f t="shared" si="15"/>
        <v>6651.049</v>
      </c>
      <c r="Y64" s="482">
        <f t="shared" si="15"/>
        <v>5470.771999999999</v>
      </c>
      <c r="Z64" s="482">
        <f t="shared" si="15"/>
        <v>6966.5060000000012</v>
      </c>
      <c r="AA64" s="482">
        <f t="shared" si="15"/>
        <v>15244.124000000002</v>
      </c>
      <c r="AB64" s="482">
        <f t="shared" si="15"/>
        <v>17829.210999999996</v>
      </c>
      <c r="AC64" s="482">
        <f t="shared" si="15"/>
        <v>2786.2610000000004</v>
      </c>
      <c r="AD64" s="482">
        <f t="shared" si="15"/>
        <v>12208.573</v>
      </c>
      <c r="AE64" s="482">
        <f t="shared" si="15"/>
        <v>2230.6059999999998</v>
      </c>
      <c r="AF64" s="482">
        <f t="shared" si="15"/>
        <v>2733.8529999999996</v>
      </c>
      <c r="AG64" s="482">
        <f t="shared" si="15"/>
        <v>3593.1729999999998</v>
      </c>
      <c r="AH64" s="482">
        <f t="shared" si="15"/>
        <v>7758.0689999999995</v>
      </c>
      <c r="AI64" s="482">
        <f t="shared" si="15"/>
        <v>9035.8250000000007</v>
      </c>
      <c r="AJ64" s="482">
        <f t="shared" si="15"/>
        <v>8874.2530000000006</v>
      </c>
      <c r="AK64" s="482">
        <f t="shared" si="15"/>
        <v>7038.7300000000014</v>
      </c>
      <c r="AL64" s="482">
        <f t="shared" si="15"/>
        <v>4262.0350000000008</v>
      </c>
      <c r="AM64" s="482">
        <f t="shared" si="15"/>
        <v>2289.3990000000003</v>
      </c>
      <c r="AN64" s="482">
        <f t="shared" si="15"/>
        <v>5102.357</v>
      </c>
      <c r="AO64" s="482">
        <f t="shared" si="15"/>
        <v>81517.51400000001</v>
      </c>
      <c r="AP64" s="482">
        <f t="shared" si="15"/>
        <v>137719.20699999999</v>
      </c>
      <c r="AQ64" s="482">
        <f t="shared" si="15"/>
        <v>35883.079999999987</v>
      </c>
      <c r="AR64" s="482">
        <f t="shared" si="15"/>
        <v>214982.46</v>
      </c>
    </row>
    <row r="65" spans="1:44">
      <c r="A65" s="1086">
        <f>SUM(C65:AR65)</f>
        <v>0</v>
      </c>
      <c r="B65" s="1086"/>
      <c r="C65" s="1086">
        <f t="shared" ref="C65:AR65" si="16">SUM(C54:C63)-C64</f>
        <v>0</v>
      </c>
      <c r="D65" s="1086">
        <f t="shared" si="16"/>
        <v>0</v>
      </c>
      <c r="E65" s="1086">
        <f t="shared" si="16"/>
        <v>0</v>
      </c>
      <c r="F65" s="1086">
        <f t="shared" si="16"/>
        <v>0</v>
      </c>
      <c r="G65" s="1086">
        <f t="shared" si="16"/>
        <v>0</v>
      </c>
      <c r="H65" s="1086">
        <f t="shared" si="16"/>
        <v>0</v>
      </c>
      <c r="I65" s="1086">
        <f t="shared" si="16"/>
        <v>0</v>
      </c>
      <c r="J65" s="1086">
        <f t="shared" si="16"/>
        <v>0</v>
      </c>
      <c r="K65" s="1086">
        <f t="shared" si="16"/>
        <v>0</v>
      </c>
      <c r="L65" s="1086">
        <f t="shared" si="16"/>
        <v>0</v>
      </c>
      <c r="M65" s="1086">
        <f t="shared" si="16"/>
        <v>0</v>
      </c>
      <c r="N65" s="1086">
        <f t="shared" si="16"/>
        <v>0</v>
      </c>
      <c r="O65" s="1086">
        <f t="shared" si="16"/>
        <v>0</v>
      </c>
      <c r="P65" s="1086">
        <f t="shared" si="16"/>
        <v>0</v>
      </c>
      <c r="Q65" s="1086">
        <f t="shared" si="16"/>
        <v>0</v>
      </c>
      <c r="R65" s="1086">
        <f t="shared" si="16"/>
        <v>0</v>
      </c>
      <c r="S65" s="1086">
        <f t="shared" si="16"/>
        <v>0</v>
      </c>
      <c r="T65" s="1086">
        <f t="shared" si="16"/>
        <v>0</v>
      </c>
      <c r="U65" s="1086">
        <f t="shared" si="16"/>
        <v>0</v>
      </c>
      <c r="V65" s="1086">
        <f t="shared" si="16"/>
        <v>0</v>
      </c>
      <c r="W65" s="1086">
        <f t="shared" si="16"/>
        <v>0</v>
      </c>
      <c r="X65" s="1086">
        <f t="shared" si="16"/>
        <v>0</v>
      </c>
      <c r="Y65" s="1086">
        <f t="shared" si="16"/>
        <v>0</v>
      </c>
      <c r="Z65" s="1086">
        <f t="shared" si="16"/>
        <v>0</v>
      </c>
      <c r="AA65" s="1086">
        <f t="shared" si="16"/>
        <v>0</v>
      </c>
      <c r="AB65" s="1086">
        <f t="shared" si="16"/>
        <v>0</v>
      </c>
      <c r="AC65" s="1086">
        <f t="shared" si="16"/>
        <v>0</v>
      </c>
      <c r="AD65" s="1086">
        <f t="shared" si="16"/>
        <v>0</v>
      </c>
      <c r="AE65" s="1086">
        <f t="shared" si="16"/>
        <v>0</v>
      </c>
      <c r="AF65" s="1086">
        <f t="shared" si="16"/>
        <v>0</v>
      </c>
      <c r="AG65" s="1086">
        <f t="shared" si="16"/>
        <v>0</v>
      </c>
      <c r="AH65" s="1086">
        <f t="shared" si="16"/>
        <v>0</v>
      </c>
      <c r="AI65" s="1086">
        <f t="shared" si="16"/>
        <v>0</v>
      </c>
      <c r="AJ65" s="1086">
        <f t="shared" si="16"/>
        <v>0</v>
      </c>
      <c r="AK65" s="1086">
        <f t="shared" si="16"/>
        <v>0</v>
      </c>
      <c r="AL65" s="1086">
        <f t="shared" si="16"/>
        <v>0</v>
      </c>
      <c r="AM65" s="1086">
        <f t="shared" si="16"/>
        <v>0</v>
      </c>
      <c r="AN65" s="1086">
        <f t="shared" si="16"/>
        <v>0</v>
      </c>
      <c r="AO65" s="1086">
        <f t="shared" si="16"/>
        <v>0</v>
      </c>
      <c r="AP65" s="1086">
        <f t="shared" si="16"/>
        <v>0</v>
      </c>
      <c r="AQ65" s="1086">
        <f t="shared" si="16"/>
        <v>0</v>
      </c>
      <c r="AR65" s="1086">
        <f t="shared" si="16"/>
        <v>0</v>
      </c>
    </row>
    <row r="67" spans="1:44" ht="15">
      <c r="B67" s="136" t="s">
        <v>73</v>
      </c>
    </row>
    <row r="68" spans="1:44" ht="13.15">
      <c r="B68" s="131"/>
    </row>
    <row r="69" spans="1:44">
      <c r="B69" s="132" t="s">
        <v>69</v>
      </c>
    </row>
    <row r="70" spans="1:44">
      <c r="B70" s="132"/>
    </row>
    <row r="71" spans="1:44" ht="17.649999999999999">
      <c r="B71" s="133" t="s">
        <v>71</v>
      </c>
      <c r="C71" s="134" t="str">
        <f>J12</f>
        <v>2018/19</v>
      </c>
    </row>
    <row r="73" spans="1:44" s="462" customFormat="1" ht="38.25" customHeight="1">
      <c r="B73" s="1442" t="str">
        <f>B52</f>
        <v>Age group</v>
      </c>
      <c r="C73" s="1439" t="str">
        <f>C52</f>
        <v>Art &amp; Design</v>
      </c>
      <c r="D73" s="1439"/>
      <c r="E73" s="1439" t="str">
        <f>E52</f>
        <v>Biology</v>
      </c>
      <c r="F73" s="1439"/>
      <c r="G73" s="1439" t="str">
        <f t="shared" ref="G73:AQ73" si="17">G52</f>
        <v>Business Studies</v>
      </c>
      <c r="H73" s="1439"/>
      <c r="I73" s="1439" t="str">
        <f t="shared" si="17"/>
        <v>Chemistry</v>
      </c>
      <c r="J73" s="1439"/>
      <c r="K73" s="1439" t="str">
        <f t="shared" si="17"/>
        <v>Classics</v>
      </c>
      <c r="L73" s="1439"/>
      <c r="M73" s="1439" t="str">
        <f t="shared" si="17"/>
        <v>Computing</v>
      </c>
      <c r="N73" s="1439"/>
      <c r="O73" s="1439" t="str">
        <f t="shared" si="17"/>
        <v>Design &amp; Technology</v>
      </c>
      <c r="P73" s="1439"/>
      <c r="Q73" s="1439" t="str">
        <f t="shared" si="17"/>
        <v>Drama</v>
      </c>
      <c r="R73" s="1439"/>
      <c r="S73" s="1439" t="str">
        <f t="shared" si="17"/>
        <v>English</v>
      </c>
      <c r="T73" s="1439"/>
      <c r="U73" s="1439" t="str">
        <f t="shared" si="17"/>
        <v>Food</v>
      </c>
      <c r="V73" s="1439"/>
      <c r="W73" s="1439" t="str">
        <f t="shared" si="17"/>
        <v>Geography</v>
      </c>
      <c r="X73" s="1439"/>
      <c r="Y73" s="1439" t="str">
        <f t="shared" si="17"/>
        <v>History</v>
      </c>
      <c r="Z73" s="1439"/>
      <c r="AA73" s="1439" t="str">
        <f t="shared" si="17"/>
        <v>Mathematics</v>
      </c>
      <c r="AB73" s="1439"/>
      <c r="AC73" s="1439" t="str">
        <f t="shared" si="17"/>
        <v>Modern Foreign Languages</v>
      </c>
      <c r="AD73" s="1439"/>
      <c r="AE73" s="1439" t="str">
        <f t="shared" si="17"/>
        <v>Music</v>
      </c>
      <c r="AF73" s="1439"/>
      <c r="AG73" s="1439" t="str">
        <f t="shared" si="17"/>
        <v>Others</v>
      </c>
      <c r="AH73" s="1439"/>
      <c r="AI73" s="1439" t="str">
        <f t="shared" si="17"/>
        <v>Physical Education</v>
      </c>
      <c r="AJ73" s="1439"/>
      <c r="AK73" s="1439" t="str">
        <f t="shared" si="17"/>
        <v>Physics</v>
      </c>
      <c r="AL73" s="1439"/>
      <c r="AM73" s="1439" t="str">
        <f t="shared" si="17"/>
        <v>Religious Education</v>
      </c>
      <c r="AN73" s="1439"/>
      <c r="AO73" s="1439" t="str">
        <f t="shared" si="17"/>
        <v>Secondary total</v>
      </c>
      <c r="AP73" s="1439"/>
      <c r="AQ73" s="1439" t="str">
        <f t="shared" si="17"/>
        <v>Primary</v>
      </c>
      <c r="AR73" s="1439"/>
    </row>
    <row r="74" spans="1:44" s="462" customFormat="1" ht="13.15">
      <c r="B74" s="1442"/>
      <c r="C74" s="464" t="str">
        <f>C53</f>
        <v>Male</v>
      </c>
      <c r="D74" s="464" t="str">
        <f t="shared" ref="D74:AR74" si="18">D53</f>
        <v>Female</v>
      </c>
      <c r="E74" s="464" t="str">
        <f t="shared" si="18"/>
        <v>Male</v>
      </c>
      <c r="F74" s="464" t="str">
        <f t="shared" si="18"/>
        <v>Female</v>
      </c>
      <c r="G74" s="464" t="str">
        <f t="shared" si="18"/>
        <v>Male</v>
      </c>
      <c r="H74" s="464" t="str">
        <f t="shared" si="18"/>
        <v>Female</v>
      </c>
      <c r="I74" s="464" t="str">
        <f t="shared" si="18"/>
        <v>Male</v>
      </c>
      <c r="J74" s="464" t="str">
        <f t="shared" si="18"/>
        <v>Female</v>
      </c>
      <c r="K74" s="464" t="str">
        <f t="shared" si="18"/>
        <v>Male</v>
      </c>
      <c r="L74" s="464" t="str">
        <f t="shared" si="18"/>
        <v>Female</v>
      </c>
      <c r="M74" s="464" t="str">
        <f t="shared" si="18"/>
        <v>Male</v>
      </c>
      <c r="N74" s="464" t="str">
        <f t="shared" si="18"/>
        <v>Female</v>
      </c>
      <c r="O74" s="464" t="str">
        <f t="shared" si="18"/>
        <v>Male</v>
      </c>
      <c r="P74" s="464" t="str">
        <f t="shared" si="18"/>
        <v>Female</v>
      </c>
      <c r="Q74" s="464" t="str">
        <f t="shared" si="18"/>
        <v>Male</v>
      </c>
      <c r="R74" s="464" t="str">
        <f t="shared" si="18"/>
        <v>Female</v>
      </c>
      <c r="S74" s="464" t="str">
        <f t="shared" si="18"/>
        <v>Male</v>
      </c>
      <c r="T74" s="464" t="str">
        <f t="shared" si="18"/>
        <v>Female</v>
      </c>
      <c r="U74" s="464" t="str">
        <f t="shared" si="18"/>
        <v>Male</v>
      </c>
      <c r="V74" s="464" t="str">
        <f t="shared" si="18"/>
        <v>Female</v>
      </c>
      <c r="W74" s="464" t="str">
        <f t="shared" si="18"/>
        <v>Male</v>
      </c>
      <c r="X74" s="464" t="str">
        <f t="shared" si="18"/>
        <v>Female</v>
      </c>
      <c r="Y74" s="464" t="str">
        <f t="shared" si="18"/>
        <v>Male</v>
      </c>
      <c r="Z74" s="464" t="str">
        <f t="shared" si="18"/>
        <v>Female</v>
      </c>
      <c r="AA74" s="464" t="str">
        <f t="shared" si="18"/>
        <v>Male</v>
      </c>
      <c r="AB74" s="464" t="str">
        <f t="shared" si="18"/>
        <v>Female</v>
      </c>
      <c r="AC74" s="464" t="str">
        <f t="shared" si="18"/>
        <v>Male</v>
      </c>
      <c r="AD74" s="464" t="str">
        <f t="shared" si="18"/>
        <v>Female</v>
      </c>
      <c r="AE74" s="464" t="str">
        <f t="shared" si="18"/>
        <v>Male</v>
      </c>
      <c r="AF74" s="464" t="str">
        <f t="shared" si="18"/>
        <v>Female</v>
      </c>
      <c r="AG74" s="464" t="str">
        <f t="shared" si="18"/>
        <v>Male</v>
      </c>
      <c r="AH74" s="464" t="str">
        <f t="shared" si="18"/>
        <v>Female</v>
      </c>
      <c r="AI74" s="464" t="str">
        <f t="shared" si="18"/>
        <v>Male</v>
      </c>
      <c r="AJ74" s="464" t="str">
        <f t="shared" si="18"/>
        <v>Female</v>
      </c>
      <c r="AK74" s="464" t="str">
        <f t="shared" si="18"/>
        <v>Male</v>
      </c>
      <c r="AL74" s="464" t="str">
        <f t="shared" si="18"/>
        <v>Female</v>
      </c>
      <c r="AM74" s="464" t="str">
        <f t="shared" si="18"/>
        <v>Male</v>
      </c>
      <c r="AN74" s="464" t="str">
        <f t="shared" si="18"/>
        <v>Female</v>
      </c>
      <c r="AO74" s="464" t="str">
        <f t="shared" si="18"/>
        <v>Male</v>
      </c>
      <c r="AP74" s="464" t="str">
        <f t="shared" si="18"/>
        <v>Female</v>
      </c>
      <c r="AQ74" s="464" t="str">
        <f t="shared" si="18"/>
        <v>Male</v>
      </c>
      <c r="AR74" s="464" t="str">
        <f t="shared" si="18"/>
        <v>Female</v>
      </c>
    </row>
    <row r="75" spans="1:44" s="462" customFormat="1" ht="13.15">
      <c r="B75" s="464" t="str">
        <f t="shared" ref="B75:B84" si="19">B54</f>
        <v>20-24</v>
      </c>
      <c r="C75" s="483">
        <f>C54/($C$64+$D$64)</f>
        <v>3.3483043931985144E-3</v>
      </c>
      <c r="D75" s="483">
        <f t="shared" ref="C75:D84" si="20">D54/($C$64+$D$64)</f>
        <v>1.9979752397111739E-2</v>
      </c>
      <c r="E75" s="483">
        <f t="shared" ref="E75:F84" si="21">E54/($E$64+$F$64)</f>
        <v>1.4705291773871667E-2</v>
      </c>
      <c r="F75" s="483">
        <f t="shared" si="21"/>
        <v>3.3573078945814759E-2</v>
      </c>
      <c r="G75" s="483">
        <f t="shared" ref="G75:H84" si="22">G54/($G$64+$H$64)</f>
        <v>9.8863896147265134E-3</v>
      </c>
      <c r="H75" s="483">
        <f t="shared" si="22"/>
        <v>9.9599270009776367E-3</v>
      </c>
      <c r="I75" s="483">
        <f t="shared" ref="I75:J84" si="23">I54/($J$64+$I$64)</f>
        <v>1.6005933963066751E-2</v>
      </c>
      <c r="J75" s="483">
        <f t="shared" si="23"/>
        <v>3.2626129886875375E-2</v>
      </c>
      <c r="K75" s="483">
        <f t="shared" ref="K75:L84" si="24">K54/($K$64+$L$64)</f>
        <v>1.9875510640682142E-2</v>
      </c>
      <c r="L75" s="483">
        <f t="shared" si="24"/>
        <v>3.6589548462899378E-2</v>
      </c>
      <c r="M75" s="483">
        <f t="shared" ref="M75:N84" si="25">M54/($M$64+$N$64)</f>
        <v>1.2930402941701755E-2</v>
      </c>
      <c r="N75" s="483">
        <f t="shared" si="25"/>
        <v>8.2978272530616765E-3</v>
      </c>
      <c r="O75" s="483">
        <f t="shared" ref="O75:P84" si="26">O54/($O$64+$P$64)</f>
        <v>4.1405288070368055E-3</v>
      </c>
      <c r="P75" s="483">
        <f t="shared" si="26"/>
        <v>1.1968929932338019E-2</v>
      </c>
      <c r="Q75" s="483">
        <f t="shared" ref="Q75:R84" si="27">Q54/($Q$64+$R$64)</f>
        <v>8.0723162465351044E-3</v>
      </c>
      <c r="R75" s="483">
        <f t="shared" si="27"/>
        <v>3.5179636722038429E-2</v>
      </c>
      <c r="S75" s="483">
        <f t="shared" ref="S75:T84" si="28">S54/($S$64+$T$64)</f>
        <v>1.0178277004418659E-2</v>
      </c>
      <c r="T75" s="483">
        <f t="shared" si="28"/>
        <v>4.7125444291815262E-2</v>
      </c>
      <c r="U75" s="483">
        <f>U54/($U$64+$V$64)</f>
        <v>2.5449641361037843E-3</v>
      </c>
      <c r="V75" s="483">
        <f>V54/($U$64+$V$64)</f>
        <v>1.3915907816061774E-2</v>
      </c>
      <c r="W75" s="483">
        <f>W54/($W$64+$X$64)</f>
        <v>2.1818826652619389E-2</v>
      </c>
      <c r="X75" s="483">
        <f>X54/($W$64+$X$64)</f>
        <v>4.7420855858087745E-2</v>
      </c>
      <c r="Y75" s="483">
        <f t="shared" ref="Y75:Z84" si="29">Y54/($Y$64+$Z$64)</f>
        <v>2.4091364686067162E-2</v>
      </c>
      <c r="Z75" s="483">
        <f t="shared" si="29"/>
        <v>4.7183073338072846E-2</v>
      </c>
      <c r="AA75" s="483">
        <f t="shared" ref="AA75:AB84" si="30">AA54/($AA$64+$AB$64)</f>
        <v>2.3649414248668909E-2</v>
      </c>
      <c r="AB75" s="483">
        <f t="shared" si="30"/>
        <v>3.3846390150857178E-2</v>
      </c>
      <c r="AC75" s="483">
        <f t="shared" ref="AC75:AD84" si="31">AC54/($AC$64+$AD$64)</f>
        <v>5.973790706852773E-3</v>
      </c>
      <c r="AD75" s="483">
        <f t="shared" si="31"/>
        <v>2.2028920093413503E-2</v>
      </c>
      <c r="AE75" s="483">
        <f t="shared" ref="AE75:AF84" si="32">AE54/($AE$64+$AF$64)</f>
        <v>1.5803131821614403E-2</v>
      </c>
      <c r="AF75" s="483">
        <f t="shared" si="32"/>
        <v>2.6917535223878377E-2</v>
      </c>
      <c r="AG75" s="483">
        <f t="shared" ref="AG75:AH84" si="33">AG54/($AG$64+$AH$64)</f>
        <v>8.583289828549159E-3</v>
      </c>
      <c r="AH75" s="483">
        <f t="shared" si="33"/>
        <v>2.9173988185610001E-2</v>
      </c>
      <c r="AI75" s="483">
        <f t="shared" ref="AI75:AJ84" si="34">AI54/($AI$64+$AJ$64)</f>
        <v>2.3556346320769792E-2</v>
      </c>
      <c r="AJ75" s="483">
        <f t="shared" si="34"/>
        <v>3.5088066059790472E-2</v>
      </c>
      <c r="AK75" s="483">
        <f t="shared" ref="AK75:AL84" si="35">AK54/($AK$64+$AL$64)</f>
        <v>2.625238202900422E-2</v>
      </c>
      <c r="AL75" s="483">
        <f t="shared" si="35"/>
        <v>2.238344041310477E-2</v>
      </c>
      <c r="AM75" s="483">
        <f t="shared" ref="AM75:AN84" si="36">AM54/($AM$64+$AN$64)</f>
        <v>1.2081838199204626E-2</v>
      </c>
      <c r="AN75" s="483">
        <f t="shared" si="36"/>
        <v>4.1357290473332718E-2</v>
      </c>
      <c r="AO75" s="483">
        <f t="shared" ref="AO75:AP84" si="37">AO54/($AO$64+$AP$64)</f>
        <v>1.5340769487242967E-2</v>
      </c>
      <c r="AP75" s="483">
        <f t="shared" si="37"/>
        <v>3.2759065029074205E-2</v>
      </c>
      <c r="AQ75" s="483">
        <f t="shared" ref="AQ75:AR84" si="38">AQ54/($AR$64+$AQ$64)</f>
        <v>8.1742195440633273E-3</v>
      </c>
      <c r="AR75" s="483">
        <f t="shared" si="38"/>
        <v>5.6968605572531014E-2</v>
      </c>
    </row>
    <row r="76" spans="1:44" s="462" customFormat="1" ht="13.15">
      <c r="B76" s="464" t="str">
        <f t="shared" si="19"/>
        <v>25-29</v>
      </c>
      <c r="C76" s="483">
        <f t="shared" si="20"/>
        <v>1.1674308125086987E-2</v>
      </c>
      <c r="D76" s="483">
        <f t="shared" si="20"/>
        <v>9.4020720008454781E-2</v>
      </c>
      <c r="E76" s="483">
        <f t="shared" si="21"/>
        <v>5.2001752932794472E-2</v>
      </c>
      <c r="F76" s="483">
        <f t="shared" si="21"/>
        <v>0.12143755528914189</v>
      </c>
      <c r="G76" s="483">
        <f t="shared" si="22"/>
        <v>3.8258556669821427E-2</v>
      </c>
      <c r="H76" s="483">
        <f t="shared" si="22"/>
        <v>4.8310941816907899E-2</v>
      </c>
      <c r="I76" s="483">
        <f t="shared" si="23"/>
        <v>6.6239345703041158E-2</v>
      </c>
      <c r="J76" s="483">
        <f t="shared" si="23"/>
        <v>0.10902529730738535</v>
      </c>
      <c r="K76" s="483">
        <f t="shared" si="24"/>
        <v>6.3287184659216317E-2</v>
      </c>
      <c r="L76" s="483">
        <f t="shared" si="24"/>
        <v>0.10106865251983983</v>
      </c>
      <c r="M76" s="483">
        <f t="shared" si="25"/>
        <v>5.9399438544843468E-2</v>
      </c>
      <c r="N76" s="483">
        <f t="shared" si="25"/>
        <v>3.9430950608788026E-2</v>
      </c>
      <c r="O76" s="483">
        <f t="shared" si="26"/>
        <v>2.4339393744222917E-2</v>
      </c>
      <c r="P76" s="483">
        <f t="shared" si="26"/>
        <v>6.7640847568581547E-2</v>
      </c>
      <c r="Q76" s="483">
        <f t="shared" si="27"/>
        <v>3.4980498494202553E-2</v>
      </c>
      <c r="R76" s="483">
        <f t="shared" si="27"/>
        <v>0.13325195099103404</v>
      </c>
      <c r="S76" s="483">
        <f t="shared" si="28"/>
        <v>3.4571654661855786E-2</v>
      </c>
      <c r="T76" s="483">
        <f t="shared" si="28"/>
        <v>0.14791951313898624</v>
      </c>
      <c r="U76" s="483">
        <f t="shared" ref="U76:V84" si="39">U55/($U$64+$V$64)</f>
        <v>1.1522276193772453E-2</v>
      </c>
      <c r="V76" s="483">
        <f t="shared" si="39"/>
        <v>7.3510842712050523E-2</v>
      </c>
      <c r="W76" s="483">
        <f t="shared" ref="W76:X84" si="40">W55/($W$64+$X$64)</f>
        <v>6.0600347183286524E-2</v>
      </c>
      <c r="X76" s="483">
        <f t="shared" si="40"/>
        <v>0.11339289517307442</v>
      </c>
      <c r="Y76" s="483">
        <f t="shared" si="29"/>
        <v>7.8040789954200593E-2</v>
      </c>
      <c r="Z76" s="483">
        <f t="shared" si="29"/>
        <v>0.11270094630030783</v>
      </c>
      <c r="AA76" s="483">
        <f t="shared" si="30"/>
        <v>7.2569427909220538E-2</v>
      </c>
      <c r="AB76" s="483">
        <f t="shared" si="30"/>
        <v>9.8158682818046628E-2</v>
      </c>
      <c r="AC76" s="483">
        <f t="shared" si="31"/>
        <v>2.8183239641065717E-2</v>
      </c>
      <c r="AD76" s="483">
        <f t="shared" si="31"/>
        <v>0.10606966372552039</v>
      </c>
      <c r="AE76" s="483">
        <f t="shared" si="32"/>
        <v>7.5755485139468393E-2</v>
      </c>
      <c r="AF76" s="483">
        <f t="shared" si="32"/>
        <v>8.1443516806161589E-2</v>
      </c>
      <c r="AG76" s="483">
        <f t="shared" si="33"/>
        <v>3.6721620418276701E-2</v>
      </c>
      <c r="AH76" s="483">
        <f t="shared" si="33"/>
        <v>9.8880281118136695E-2</v>
      </c>
      <c r="AI76" s="483">
        <f t="shared" si="34"/>
        <v>8.9516583903208005E-2</v>
      </c>
      <c r="AJ76" s="483">
        <f t="shared" si="34"/>
        <v>0.10359050362594735</v>
      </c>
      <c r="AK76" s="483">
        <f t="shared" si="35"/>
        <v>8.1188839870575111E-2</v>
      </c>
      <c r="AL76" s="483">
        <f t="shared" si="35"/>
        <v>5.4081382986019076E-2</v>
      </c>
      <c r="AM76" s="483">
        <f t="shared" si="36"/>
        <v>4.0452092845056034E-2</v>
      </c>
      <c r="AN76" s="483">
        <f t="shared" si="36"/>
        <v>0.11968752756449209</v>
      </c>
      <c r="AO76" s="483">
        <f t="shared" si="37"/>
        <v>5.3772082278132592E-2</v>
      </c>
      <c r="AP76" s="483">
        <f t="shared" si="37"/>
        <v>0.10431349682519653</v>
      </c>
      <c r="AQ76" s="483">
        <f t="shared" si="38"/>
        <v>2.7548024332078452E-2</v>
      </c>
      <c r="AR76" s="483">
        <f t="shared" si="38"/>
        <v>0.15175794969687748</v>
      </c>
    </row>
    <row r="77" spans="1:44" s="462" customFormat="1" ht="13.15">
      <c r="B77" s="464" t="str">
        <f t="shared" si="19"/>
        <v>30-34</v>
      </c>
      <c r="C77" s="483">
        <f t="shared" si="20"/>
        <v>2.9038273513582812E-2</v>
      </c>
      <c r="D77" s="483">
        <f t="shared" si="20"/>
        <v>0.12413027998403756</v>
      </c>
      <c r="E77" s="483">
        <f t="shared" si="21"/>
        <v>4.8285490609185737E-2</v>
      </c>
      <c r="F77" s="483">
        <f t="shared" si="21"/>
        <v>0.12635499897041597</v>
      </c>
      <c r="G77" s="483">
        <f t="shared" si="22"/>
        <v>7.6743577279795513E-2</v>
      </c>
      <c r="H77" s="483">
        <f t="shared" si="22"/>
        <v>7.5260930932594505E-2</v>
      </c>
      <c r="I77" s="483">
        <f t="shared" si="23"/>
        <v>6.2901101222618064E-2</v>
      </c>
      <c r="J77" s="483">
        <f t="shared" si="23"/>
        <v>0.10766434672854555</v>
      </c>
      <c r="K77" s="483">
        <f t="shared" si="24"/>
        <v>7.9648061178404159E-2</v>
      </c>
      <c r="L77" s="483">
        <f t="shared" si="24"/>
        <v>8.7865853037356972E-2</v>
      </c>
      <c r="M77" s="483">
        <f t="shared" si="25"/>
        <v>0.10551451865291479</v>
      </c>
      <c r="N77" s="483">
        <f t="shared" si="25"/>
        <v>6.4511974800219501E-2</v>
      </c>
      <c r="O77" s="483">
        <f t="shared" si="26"/>
        <v>5.1096444110559684E-2</v>
      </c>
      <c r="P77" s="483">
        <f t="shared" si="26"/>
        <v>9.7593664821858328E-2</v>
      </c>
      <c r="Q77" s="483">
        <f t="shared" si="27"/>
        <v>3.8070799473737191E-2</v>
      </c>
      <c r="R77" s="483">
        <f t="shared" si="27"/>
        <v>0.16759469299589128</v>
      </c>
      <c r="S77" s="483">
        <f t="shared" si="28"/>
        <v>4.0915151488774115E-2</v>
      </c>
      <c r="T77" s="483">
        <f t="shared" si="28"/>
        <v>0.149744340836547</v>
      </c>
      <c r="U77" s="483">
        <f t="shared" si="39"/>
        <v>1.8495983959708317E-2</v>
      </c>
      <c r="V77" s="483">
        <f t="shared" si="39"/>
        <v>0.11737769874327179</v>
      </c>
      <c r="W77" s="483">
        <f t="shared" si="40"/>
        <v>6.4919536752836626E-2</v>
      </c>
      <c r="X77" s="483">
        <f t="shared" si="40"/>
        <v>0.10704893337192858</v>
      </c>
      <c r="Y77" s="483">
        <f t="shared" si="29"/>
        <v>8.2422295296446693E-2</v>
      </c>
      <c r="Z77" s="483">
        <f t="shared" si="29"/>
        <v>0.10253947849360606</v>
      </c>
      <c r="AA77" s="483">
        <f t="shared" si="30"/>
        <v>7.4602606601360283E-2</v>
      </c>
      <c r="AB77" s="483">
        <f t="shared" si="30"/>
        <v>8.2335754770421543E-2</v>
      </c>
      <c r="AC77" s="483">
        <f t="shared" si="31"/>
        <v>2.6558213315332466E-2</v>
      </c>
      <c r="AD77" s="483">
        <f t="shared" si="31"/>
        <v>0.10839059638806271</v>
      </c>
      <c r="AE77" s="483">
        <f t="shared" si="32"/>
        <v>9.1395054325154074E-2</v>
      </c>
      <c r="AF77" s="483">
        <f t="shared" si="32"/>
        <v>0.10749690953233779</v>
      </c>
      <c r="AG77" s="483">
        <f t="shared" si="33"/>
        <v>5.3972067549965023E-2</v>
      </c>
      <c r="AH77" s="483">
        <f t="shared" si="33"/>
        <v>0.12557163348292638</v>
      </c>
      <c r="AI77" s="483">
        <f t="shared" si="34"/>
        <v>0.11452619022653054</v>
      </c>
      <c r="AJ77" s="483">
        <f t="shared" si="34"/>
        <v>0.10849567489320816</v>
      </c>
      <c r="AK77" s="483">
        <f t="shared" si="35"/>
        <v>0.10528490770315106</v>
      </c>
      <c r="AL77" s="483">
        <f t="shared" si="35"/>
        <v>6.4233262084469486E-2</v>
      </c>
      <c r="AM77" s="483">
        <f t="shared" si="36"/>
        <v>5.4033439415478543E-2</v>
      </c>
      <c r="AN77" s="483">
        <f t="shared" si="36"/>
        <v>0.12693587288324992</v>
      </c>
      <c r="AO77" s="483">
        <f t="shared" si="37"/>
        <v>6.4311945260301526E-2</v>
      </c>
      <c r="AP77" s="483">
        <f t="shared" si="37"/>
        <v>0.10990874106350092</v>
      </c>
      <c r="AQ77" s="483">
        <f t="shared" si="38"/>
        <v>2.8973249972873916E-2</v>
      </c>
      <c r="AR77" s="483">
        <f t="shared" si="38"/>
        <v>0.14424799037763417</v>
      </c>
    </row>
    <row r="78" spans="1:44" s="462" customFormat="1" ht="13.15">
      <c r="B78" s="464" t="str">
        <f t="shared" si="19"/>
        <v>35-39</v>
      </c>
      <c r="C78" s="483">
        <f t="shared" si="20"/>
        <v>3.9058584642891997E-2</v>
      </c>
      <c r="D78" s="483">
        <f t="shared" si="20"/>
        <v>0.14935673723682011</v>
      </c>
      <c r="E78" s="483">
        <f t="shared" si="21"/>
        <v>5.0877050388177976E-2</v>
      </c>
      <c r="F78" s="483">
        <f t="shared" si="21"/>
        <v>0.12336824532483254</v>
      </c>
      <c r="G78" s="483">
        <f t="shared" si="22"/>
        <v>8.2471105854044074E-2</v>
      </c>
      <c r="H78" s="483">
        <f t="shared" si="22"/>
        <v>0.11159932306592775</v>
      </c>
      <c r="I78" s="483">
        <f t="shared" si="23"/>
        <v>5.7220023639068932E-2</v>
      </c>
      <c r="J78" s="483">
        <f t="shared" si="23"/>
        <v>0.10131150955895851</v>
      </c>
      <c r="K78" s="483">
        <f t="shared" si="24"/>
        <v>4.2987201298546933E-2</v>
      </c>
      <c r="L78" s="483">
        <f t="shared" si="24"/>
        <v>8.4161055137308413E-2</v>
      </c>
      <c r="M78" s="483">
        <f t="shared" si="25"/>
        <v>0.12523346410922126</v>
      </c>
      <c r="N78" s="483">
        <f t="shared" si="25"/>
        <v>7.7851392980669246E-2</v>
      </c>
      <c r="O78" s="483">
        <f t="shared" si="26"/>
        <v>7.205288976083575E-2</v>
      </c>
      <c r="P78" s="483">
        <f t="shared" si="26"/>
        <v>9.9976803619239205E-2</v>
      </c>
      <c r="Q78" s="483">
        <f t="shared" si="27"/>
        <v>4.2242616806831369E-2</v>
      </c>
      <c r="R78" s="483">
        <f t="shared" si="27"/>
        <v>0.16941007425858584</v>
      </c>
      <c r="S78" s="483">
        <f t="shared" si="28"/>
        <v>3.5501171098147342E-2</v>
      </c>
      <c r="T78" s="483">
        <f t="shared" si="28"/>
        <v>0.13272769536012929</v>
      </c>
      <c r="U78" s="483">
        <f t="shared" si="39"/>
        <v>1.7600878396925611E-2</v>
      </c>
      <c r="V78" s="483">
        <f t="shared" si="39"/>
        <v>0.11468569860005491</v>
      </c>
      <c r="W78" s="483">
        <f t="shared" si="40"/>
        <v>7.5946039685292357E-2</v>
      </c>
      <c r="X78" s="483">
        <f t="shared" si="40"/>
        <v>0.10144201891340497</v>
      </c>
      <c r="Y78" s="483">
        <f t="shared" si="29"/>
        <v>7.0887938663106193E-2</v>
      </c>
      <c r="Z78" s="483">
        <f t="shared" si="29"/>
        <v>9.2147735219876889E-2</v>
      </c>
      <c r="AA78" s="483">
        <f t="shared" si="30"/>
        <v>7.0769760594146316E-2</v>
      </c>
      <c r="AB78" s="483">
        <f t="shared" si="30"/>
        <v>7.2672501881047069E-2</v>
      </c>
      <c r="AC78" s="483">
        <f t="shared" si="31"/>
        <v>2.9787725559349307E-2</v>
      </c>
      <c r="AD78" s="483">
        <f t="shared" si="31"/>
        <v>0.12337375658843572</v>
      </c>
      <c r="AE78" s="483">
        <f t="shared" si="32"/>
        <v>7.7755300225059776E-2</v>
      </c>
      <c r="AF78" s="483">
        <f t="shared" si="32"/>
        <v>0.10843779755256316</v>
      </c>
      <c r="AG78" s="483">
        <f t="shared" si="33"/>
        <v>5.6030256424803561E-2</v>
      </c>
      <c r="AH78" s="483">
        <f t="shared" si="33"/>
        <v>0.11438572096339766</v>
      </c>
      <c r="AI78" s="483">
        <f t="shared" si="34"/>
        <v>0.1187696669997752</v>
      </c>
      <c r="AJ78" s="483">
        <f t="shared" si="34"/>
        <v>0.11024871025128981</v>
      </c>
      <c r="AK78" s="483">
        <f t="shared" si="35"/>
        <v>0.10381775039123455</v>
      </c>
      <c r="AL78" s="483">
        <f t="shared" si="35"/>
        <v>6.9899692631428034E-2</v>
      </c>
      <c r="AM78" s="483">
        <f t="shared" si="36"/>
        <v>4.6386947837563898E-2</v>
      </c>
      <c r="AN78" s="483">
        <f t="shared" si="36"/>
        <v>0.11040394190500877</v>
      </c>
      <c r="AO78" s="483">
        <f t="shared" si="37"/>
        <v>6.4834161609268012E-2</v>
      </c>
      <c r="AP78" s="483">
        <f t="shared" si="37"/>
        <v>0.10723488698775055</v>
      </c>
      <c r="AQ78" s="483">
        <f t="shared" si="38"/>
        <v>2.2626304114945407E-2</v>
      </c>
      <c r="AR78" s="483">
        <f t="shared" si="38"/>
        <v>0.12714053911111109</v>
      </c>
    </row>
    <row r="79" spans="1:44" s="462" customFormat="1" ht="13.15">
      <c r="B79" s="464" t="str">
        <f t="shared" si="19"/>
        <v>40-44</v>
      </c>
      <c r="C79" s="483">
        <f t="shared" si="20"/>
        <v>3.7543883762820064E-2</v>
      </c>
      <c r="D79" s="483">
        <f t="shared" si="20"/>
        <v>0.1295346458661914</v>
      </c>
      <c r="E79" s="483">
        <f t="shared" si="21"/>
        <v>4.7293266008511539E-2</v>
      </c>
      <c r="F79" s="483">
        <f t="shared" si="21"/>
        <v>0.11399815074870036</v>
      </c>
      <c r="G79" s="483">
        <f t="shared" si="22"/>
        <v>7.5588825750334918E-2</v>
      </c>
      <c r="H79" s="483">
        <f t="shared" si="22"/>
        <v>9.9332818896728528E-2</v>
      </c>
      <c r="I79" s="483">
        <f t="shared" si="23"/>
        <v>5.2746743080403627E-2</v>
      </c>
      <c r="J79" s="483">
        <f t="shared" si="23"/>
        <v>8.5866502655340932E-2</v>
      </c>
      <c r="K79" s="483">
        <f t="shared" si="24"/>
        <v>3.8100671346053924E-2</v>
      </c>
      <c r="L79" s="483">
        <f t="shared" si="24"/>
        <v>7.4768322789430949E-2</v>
      </c>
      <c r="M79" s="483">
        <f t="shared" si="25"/>
        <v>9.5859013742726956E-2</v>
      </c>
      <c r="N79" s="483">
        <f t="shared" si="25"/>
        <v>6.8400241460881514E-2</v>
      </c>
      <c r="O79" s="483">
        <f t="shared" si="26"/>
        <v>6.1895793404277685E-2</v>
      </c>
      <c r="P79" s="483">
        <f t="shared" si="26"/>
        <v>8.6986931028253792E-2</v>
      </c>
      <c r="Q79" s="483">
        <f t="shared" si="27"/>
        <v>3.2055124309121857E-2</v>
      </c>
      <c r="R79" s="483">
        <f t="shared" si="27"/>
        <v>0.11203433641387846</v>
      </c>
      <c r="S79" s="483">
        <f t="shared" si="28"/>
        <v>2.838569779874987E-2</v>
      </c>
      <c r="T79" s="483">
        <f t="shared" si="28"/>
        <v>0.10133528298744321</v>
      </c>
      <c r="U79" s="483">
        <f t="shared" si="39"/>
        <v>2.2131306018689807E-2</v>
      </c>
      <c r="V79" s="483">
        <f t="shared" si="39"/>
        <v>0.1229832078196422</v>
      </c>
      <c r="W79" s="483">
        <f t="shared" si="40"/>
        <v>6.8020281623538223E-2</v>
      </c>
      <c r="X79" s="483">
        <f t="shared" si="40"/>
        <v>8.6164650413203731E-2</v>
      </c>
      <c r="Y79" s="483">
        <f t="shared" si="29"/>
        <v>6.1001450638958135E-2</v>
      </c>
      <c r="Z79" s="483">
        <f t="shared" si="29"/>
        <v>7.8929650040788668E-2</v>
      </c>
      <c r="AA79" s="483">
        <f t="shared" si="30"/>
        <v>5.6972815109211088E-2</v>
      </c>
      <c r="AB79" s="483">
        <f t="shared" si="30"/>
        <v>7.088937356937243E-2</v>
      </c>
      <c r="AC79" s="483">
        <f t="shared" si="31"/>
        <v>2.8913691208585571E-2</v>
      </c>
      <c r="AD79" s="483">
        <f t="shared" si="31"/>
        <v>0.13861573926060133</v>
      </c>
      <c r="AE79" s="483">
        <f t="shared" si="32"/>
        <v>6.1674595358728927E-2</v>
      </c>
      <c r="AF79" s="483">
        <f t="shared" si="32"/>
        <v>9.4102700817954216E-2</v>
      </c>
      <c r="AG79" s="483">
        <f t="shared" si="33"/>
        <v>4.6871346765402416E-2</v>
      </c>
      <c r="AH79" s="483">
        <f t="shared" si="33"/>
        <v>9.5013567678321018E-2</v>
      </c>
      <c r="AI79" s="483">
        <f t="shared" si="34"/>
        <v>7.6266502021934232E-2</v>
      </c>
      <c r="AJ79" s="483">
        <f t="shared" si="34"/>
        <v>6.3507931121237995E-2</v>
      </c>
      <c r="AK79" s="483">
        <f t="shared" si="35"/>
        <v>7.6311470949090604E-2</v>
      </c>
      <c r="AL79" s="483">
        <f t="shared" si="35"/>
        <v>5.1194321800338276E-2</v>
      </c>
      <c r="AM79" s="483">
        <f t="shared" si="36"/>
        <v>5.0602454951164513E-2</v>
      </c>
      <c r="AN79" s="483">
        <f t="shared" si="36"/>
        <v>0.10703735350571636</v>
      </c>
      <c r="AO79" s="483">
        <f t="shared" si="37"/>
        <v>5.2883357984541281E-2</v>
      </c>
      <c r="AP79" s="483">
        <f t="shared" si="37"/>
        <v>9.1020126140273716E-2</v>
      </c>
      <c r="AQ79" s="483">
        <f t="shared" si="38"/>
        <v>1.8522432375526747E-2</v>
      </c>
      <c r="AR79" s="483">
        <f t="shared" si="38"/>
        <v>0.11688687892326703</v>
      </c>
    </row>
    <row r="80" spans="1:44" s="462" customFormat="1" ht="13.15">
      <c r="B80" s="464" t="str">
        <f t="shared" si="19"/>
        <v>45-49</v>
      </c>
      <c r="C80" s="483">
        <f t="shared" si="20"/>
        <v>3.5818506170436769E-2</v>
      </c>
      <c r="D80" s="483">
        <f t="shared" si="20"/>
        <v>0.11857980333375107</v>
      </c>
      <c r="E80" s="483">
        <f t="shared" si="21"/>
        <v>4.0059778272241213E-2</v>
      </c>
      <c r="F80" s="483">
        <f t="shared" si="21"/>
        <v>7.8945574764679644E-2</v>
      </c>
      <c r="G80" s="483">
        <f t="shared" si="22"/>
        <v>7.129049725317381E-2</v>
      </c>
      <c r="H80" s="483">
        <f t="shared" si="22"/>
        <v>9.1485970159035812E-2</v>
      </c>
      <c r="I80" s="483">
        <f t="shared" si="23"/>
        <v>5.2986793497929174E-2</v>
      </c>
      <c r="J80" s="483">
        <f t="shared" si="23"/>
        <v>8.0408651146470569E-2</v>
      </c>
      <c r="K80" s="483">
        <f t="shared" si="24"/>
        <v>4.3265655402858559E-2</v>
      </c>
      <c r="L80" s="483">
        <f t="shared" si="24"/>
        <v>5.6264707979747544E-2</v>
      </c>
      <c r="M80" s="483">
        <f t="shared" si="25"/>
        <v>9.0899009942525019E-2</v>
      </c>
      <c r="N80" s="483">
        <f t="shared" si="25"/>
        <v>5.7798387566923806E-2</v>
      </c>
      <c r="O80" s="483">
        <f t="shared" si="26"/>
        <v>7.1760846823882105E-2</v>
      </c>
      <c r="P80" s="483">
        <f t="shared" si="26"/>
        <v>8.0742827613655976E-2</v>
      </c>
      <c r="Q80" s="483">
        <f t="shared" si="27"/>
        <v>2.478766663983805E-2</v>
      </c>
      <c r="R80" s="483">
        <f t="shared" si="27"/>
        <v>7.7835163776855232E-2</v>
      </c>
      <c r="S80" s="483">
        <f t="shared" si="28"/>
        <v>2.6815692525145554E-2</v>
      </c>
      <c r="T80" s="483">
        <f t="shared" si="28"/>
        <v>8.75442529451851E-2</v>
      </c>
      <c r="U80" s="483">
        <f t="shared" si="39"/>
        <v>2.0443256274689996E-2</v>
      </c>
      <c r="V80" s="483">
        <f t="shared" si="39"/>
        <v>0.14953657401329531</v>
      </c>
      <c r="W80" s="483">
        <f t="shared" si="40"/>
        <v>6.5892936463024632E-2</v>
      </c>
      <c r="X80" s="483">
        <f t="shared" si="40"/>
        <v>6.1345478663526895E-2</v>
      </c>
      <c r="Y80" s="483">
        <f t="shared" si="29"/>
        <v>5.7452522971666309E-2</v>
      </c>
      <c r="Z80" s="483">
        <f t="shared" si="29"/>
        <v>6.0533985008616842E-2</v>
      </c>
      <c r="AA80" s="483">
        <f t="shared" si="30"/>
        <v>6.4299563379381003E-2</v>
      </c>
      <c r="AB80" s="483">
        <f t="shared" si="30"/>
        <v>7.347369111702827E-2</v>
      </c>
      <c r="AC80" s="483">
        <f t="shared" si="31"/>
        <v>2.7117205832355329E-2</v>
      </c>
      <c r="AD80" s="483">
        <f t="shared" si="31"/>
        <v>0.14370869327396354</v>
      </c>
      <c r="AE80" s="483">
        <f t="shared" si="32"/>
        <v>5.2137201656816991E-2</v>
      </c>
      <c r="AF80" s="483">
        <f t="shared" si="32"/>
        <v>6.5099943417802439E-2</v>
      </c>
      <c r="AG80" s="483">
        <f t="shared" si="33"/>
        <v>4.4998864441441744E-2</v>
      </c>
      <c r="AH80" s="483">
        <f t="shared" si="33"/>
        <v>8.814198481540611E-2</v>
      </c>
      <c r="AI80" s="483">
        <f t="shared" si="34"/>
        <v>4.4520241620388257E-2</v>
      </c>
      <c r="AJ80" s="483">
        <f t="shared" si="34"/>
        <v>3.5705762978810028E-2</v>
      </c>
      <c r="AK80" s="483">
        <f t="shared" si="35"/>
        <v>8.7987937099833477E-2</v>
      </c>
      <c r="AL80" s="483">
        <f t="shared" si="35"/>
        <v>5.4391538979883199E-2</v>
      </c>
      <c r="AM80" s="483">
        <f t="shared" si="36"/>
        <v>4.29006314602376E-2</v>
      </c>
      <c r="AN80" s="483">
        <f t="shared" si="36"/>
        <v>7.6536481994264965E-2</v>
      </c>
      <c r="AO80" s="483">
        <f t="shared" si="37"/>
        <v>5.0310180473826738E-2</v>
      </c>
      <c r="AP80" s="483">
        <f t="shared" si="37"/>
        <v>7.9154422310485098E-2</v>
      </c>
      <c r="AQ80" s="483">
        <f t="shared" si="38"/>
        <v>1.6252212240868157E-2</v>
      </c>
      <c r="AR80" s="483">
        <f t="shared" si="38"/>
        <v>0.10721344988235532</v>
      </c>
    </row>
    <row r="81" spans="1:44" s="462" customFormat="1" ht="13.15">
      <c r="B81" s="464" t="str">
        <f t="shared" si="19"/>
        <v>50-54</v>
      </c>
      <c r="C81" s="483">
        <f t="shared" si="20"/>
        <v>3.3744195273287772E-2</v>
      </c>
      <c r="D81" s="483">
        <f t="shared" si="20"/>
        <v>8.4765035981942322E-2</v>
      </c>
      <c r="E81" s="483">
        <f t="shared" si="21"/>
        <v>2.5484404482042436E-2</v>
      </c>
      <c r="F81" s="483">
        <f t="shared" si="21"/>
        <v>5.3660127194825935E-2</v>
      </c>
      <c r="G81" s="483">
        <f t="shared" si="22"/>
        <v>6.0393700050169259E-2</v>
      </c>
      <c r="H81" s="483">
        <f t="shared" si="22"/>
        <v>5.9315996975799368E-2</v>
      </c>
      <c r="I81" s="483">
        <f t="shared" si="23"/>
        <v>4.0975600279977875E-2</v>
      </c>
      <c r="J81" s="483">
        <f t="shared" si="23"/>
        <v>5.1403917695661681E-2</v>
      </c>
      <c r="K81" s="483">
        <f t="shared" si="24"/>
        <v>3.8620225955318291E-2</v>
      </c>
      <c r="L81" s="483">
        <f t="shared" si="24"/>
        <v>5.7266463598917412E-2</v>
      </c>
      <c r="M81" s="483">
        <f t="shared" si="25"/>
        <v>6.3453192894486088E-2</v>
      </c>
      <c r="N81" s="483">
        <f t="shared" si="25"/>
        <v>4.6250338918170118E-2</v>
      </c>
      <c r="O81" s="483">
        <f t="shared" si="26"/>
        <v>6.6504979674234244E-2</v>
      </c>
      <c r="P81" s="483">
        <f t="shared" si="26"/>
        <v>7.3722123460094921E-2</v>
      </c>
      <c r="Q81" s="483">
        <f t="shared" si="27"/>
        <v>2.2023857432058171E-2</v>
      </c>
      <c r="R81" s="483">
        <f t="shared" si="27"/>
        <v>5.0841749576658234E-2</v>
      </c>
      <c r="S81" s="483">
        <f t="shared" si="28"/>
        <v>1.8483054431406087E-2</v>
      </c>
      <c r="T81" s="483">
        <f t="shared" si="28"/>
        <v>6.4502132950120944E-2</v>
      </c>
      <c r="U81" s="483">
        <f t="shared" si="39"/>
        <v>1.5011994414541287E-2</v>
      </c>
      <c r="V81" s="483">
        <f t="shared" si="39"/>
        <v>0.14521810738879806</v>
      </c>
      <c r="W81" s="483">
        <f t="shared" si="40"/>
        <v>3.4701725746065934E-2</v>
      </c>
      <c r="X81" s="483">
        <f t="shared" si="40"/>
        <v>3.3327770055832706E-2</v>
      </c>
      <c r="Y81" s="483">
        <f t="shared" si="29"/>
        <v>3.9477367957844151E-2</v>
      </c>
      <c r="Z81" s="483">
        <f t="shared" si="29"/>
        <v>3.4310481762970968E-2</v>
      </c>
      <c r="AA81" s="483">
        <f t="shared" si="30"/>
        <v>5.0230888418116897E-2</v>
      </c>
      <c r="AB81" s="483">
        <f t="shared" si="30"/>
        <v>5.9890210648548145E-2</v>
      </c>
      <c r="AC81" s="483">
        <f t="shared" si="31"/>
        <v>2.1877001105847518E-2</v>
      </c>
      <c r="AD81" s="483">
        <f t="shared" si="31"/>
        <v>9.6858291328866988E-2</v>
      </c>
      <c r="AE81" s="483">
        <f t="shared" si="32"/>
        <v>4.0390503778961626E-2</v>
      </c>
      <c r="AF81" s="483">
        <f t="shared" si="32"/>
        <v>3.4627539476104044E-2</v>
      </c>
      <c r="AG81" s="483">
        <f t="shared" si="33"/>
        <v>3.5505542036721627E-2</v>
      </c>
      <c r="AH81" s="483">
        <f t="shared" si="33"/>
        <v>6.8432335421974105E-2</v>
      </c>
      <c r="AI81" s="483">
        <f t="shared" si="34"/>
        <v>2.024212289862724E-2</v>
      </c>
      <c r="AJ81" s="483">
        <f t="shared" si="34"/>
        <v>2.1208171176027264E-2</v>
      </c>
      <c r="AK81" s="483">
        <f t="shared" si="35"/>
        <v>7.5662222867212942E-2</v>
      </c>
      <c r="AL81" s="483">
        <f t="shared" si="35"/>
        <v>3.5435654134919177E-2</v>
      </c>
      <c r="AM81" s="483">
        <f t="shared" si="36"/>
        <v>3.3581195050269519E-2</v>
      </c>
      <c r="AN81" s="483">
        <f t="shared" si="36"/>
        <v>5.2469534979239028E-2</v>
      </c>
      <c r="AO81" s="483">
        <f t="shared" si="37"/>
        <v>3.7271196917782766E-2</v>
      </c>
      <c r="AP81" s="483">
        <f t="shared" si="37"/>
        <v>5.6453425975112992E-2</v>
      </c>
      <c r="AQ81" s="483">
        <f t="shared" si="38"/>
        <v>1.1968682506174423E-2</v>
      </c>
      <c r="AR81" s="483">
        <f t="shared" si="38"/>
        <v>8.388007376381787E-2</v>
      </c>
    </row>
    <row r="82" spans="1:44" s="462" customFormat="1" ht="13.15">
      <c r="B82" s="464" t="str">
        <f t="shared" si="19"/>
        <v>55-59</v>
      </c>
      <c r="C82" s="483">
        <f t="shared" si="20"/>
        <v>2.2172568944935873E-2</v>
      </c>
      <c r="D82" s="483">
        <f t="shared" si="20"/>
        <v>4.5015283879362177E-2</v>
      </c>
      <c r="E82" s="483">
        <f t="shared" si="21"/>
        <v>1.5373281406672566E-2</v>
      </c>
      <c r="F82" s="483">
        <f t="shared" si="21"/>
        <v>3.4960657410596986E-2</v>
      </c>
      <c r="G82" s="483">
        <f t="shared" si="22"/>
        <v>3.6237351374505428E-2</v>
      </c>
      <c r="H82" s="483">
        <f t="shared" si="22"/>
        <v>2.9448309654424999E-2</v>
      </c>
      <c r="I82" s="483">
        <f t="shared" si="23"/>
        <v>2.9344255627330746E-2</v>
      </c>
      <c r="J82" s="483">
        <f t="shared" si="23"/>
        <v>3.0750562553123518E-2</v>
      </c>
      <c r="K82" s="483">
        <f t="shared" si="24"/>
        <v>4.796881314031709E-2</v>
      </c>
      <c r="L82" s="483">
        <f t="shared" si="24"/>
        <v>6.5144677281880434E-2</v>
      </c>
      <c r="M82" s="483">
        <f t="shared" si="25"/>
        <v>3.8056616222482083E-2</v>
      </c>
      <c r="N82" s="483">
        <f t="shared" si="25"/>
        <v>2.724192634456048E-2</v>
      </c>
      <c r="O82" s="483">
        <f t="shared" si="26"/>
        <v>5.144021346708403E-2</v>
      </c>
      <c r="P82" s="483">
        <f t="shared" si="26"/>
        <v>4.2439011381321827E-2</v>
      </c>
      <c r="Q82" s="483">
        <f t="shared" si="27"/>
        <v>1.0466325567469792E-2</v>
      </c>
      <c r="R82" s="483">
        <f t="shared" si="27"/>
        <v>2.6642598692569536E-2</v>
      </c>
      <c r="S82" s="483">
        <f t="shared" si="28"/>
        <v>1.152686813433022E-2</v>
      </c>
      <c r="T82" s="483">
        <f t="shared" si="28"/>
        <v>4.1179199502051116E-2</v>
      </c>
      <c r="U82" s="483">
        <f t="shared" si="39"/>
        <v>9.5387222666459808E-3</v>
      </c>
      <c r="V82" s="483">
        <f t="shared" si="39"/>
        <v>0.10304550716681188</v>
      </c>
      <c r="W82" s="483">
        <f t="shared" si="40"/>
        <v>2.1654275335296128E-2</v>
      </c>
      <c r="X82" s="483">
        <f t="shared" si="40"/>
        <v>2.1126024751369304E-2</v>
      </c>
      <c r="Y82" s="483">
        <f t="shared" si="29"/>
        <v>1.9645456184222945E-2</v>
      </c>
      <c r="Z82" s="483">
        <f t="shared" si="29"/>
        <v>2.2574392885645878E-2</v>
      </c>
      <c r="AA82" s="483">
        <f t="shared" si="30"/>
        <v>3.3583670954259674E-2</v>
      </c>
      <c r="AB82" s="483">
        <f t="shared" si="30"/>
        <v>3.4049574982383847E-2</v>
      </c>
      <c r="AC82" s="483">
        <f t="shared" si="31"/>
        <v>1.3617756622047299E-2</v>
      </c>
      <c r="AD82" s="483">
        <f t="shared" si="31"/>
        <v>5.6160875138731116E-2</v>
      </c>
      <c r="AE82" s="483">
        <f t="shared" si="32"/>
        <v>2.5299433432726514E-2</v>
      </c>
      <c r="AF82" s="483">
        <f t="shared" si="32"/>
        <v>2.4785379434093431E-2</v>
      </c>
      <c r="AG82" s="483">
        <f t="shared" si="33"/>
        <v>2.1708637697971732E-2</v>
      </c>
      <c r="AH82" s="483">
        <f t="shared" si="33"/>
        <v>4.329032893493065E-2</v>
      </c>
      <c r="AI82" s="483">
        <f t="shared" si="34"/>
        <v>1.2846119374801158E-2</v>
      </c>
      <c r="AJ82" s="483">
        <f t="shared" si="34"/>
        <v>1.2858012120326891E-2</v>
      </c>
      <c r="AK82" s="483">
        <f t="shared" si="35"/>
        <v>4.8550341503429184E-2</v>
      </c>
      <c r="AL82" s="483">
        <f t="shared" si="35"/>
        <v>2.0322783457580079E-2</v>
      </c>
      <c r="AM82" s="483">
        <f t="shared" si="36"/>
        <v>2.2337587983153124E-2</v>
      </c>
      <c r="AN82" s="483">
        <f t="shared" si="36"/>
        <v>4.2620319177202277E-2</v>
      </c>
      <c r="AO82" s="483">
        <f t="shared" si="37"/>
        <v>2.3962833306560901E-2</v>
      </c>
      <c r="AP82" s="483">
        <f t="shared" si="37"/>
        <v>3.4325622850380065E-2</v>
      </c>
      <c r="AQ82" s="483">
        <f t="shared" si="38"/>
        <v>6.2713276602278656E-3</v>
      </c>
      <c r="AR82" s="483">
        <f t="shared" si="38"/>
        <v>4.7925434477768453E-2</v>
      </c>
    </row>
    <row r="83" spans="1:44" s="462" customFormat="1" ht="13.15">
      <c r="B83" s="464" t="str">
        <f t="shared" si="19"/>
        <v>60-64</v>
      </c>
      <c r="C83" s="483">
        <f t="shared" si="20"/>
        <v>5.3138118566867041E-3</v>
      </c>
      <c r="D83" s="483">
        <f t="shared" si="20"/>
        <v>1.2703898154441968E-2</v>
      </c>
      <c r="E83" s="483">
        <f t="shared" si="21"/>
        <v>6.2619828140267255E-3</v>
      </c>
      <c r="F83" s="483">
        <f t="shared" si="21"/>
        <v>1.1271905060033468E-2</v>
      </c>
      <c r="G83" s="483">
        <f t="shared" si="22"/>
        <v>1.1300765178935772E-2</v>
      </c>
      <c r="H83" s="483">
        <f t="shared" si="22"/>
        <v>8.2818311550402184E-3</v>
      </c>
      <c r="I83" s="483">
        <f t="shared" si="23"/>
        <v>8.9312110725683347E-3</v>
      </c>
      <c r="J83" s="483">
        <f t="shared" si="23"/>
        <v>9.7667044694040219E-3</v>
      </c>
      <c r="K83" s="483">
        <f t="shared" si="24"/>
        <v>1.8782068913995031E-2</v>
      </c>
      <c r="L83" s="483">
        <f t="shared" si="24"/>
        <v>2.2996234078028265E-2</v>
      </c>
      <c r="M83" s="483">
        <f t="shared" si="25"/>
        <v>1.0387784078202726E-2</v>
      </c>
      <c r="N83" s="483">
        <f t="shared" si="25"/>
        <v>6.8870948289184259E-3</v>
      </c>
      <c r="O83" s="483">
        <f t="shared" si="26"/>
        <v>1.692097984330115E-2</v>
      </c>
      <c r="P83" s="483">
        <f t="shared" si="26"/>
        <v>1.4243483502643432E-2</v>
      </c>
      <c r="Q83" s="483">
        <f t="shared" si="27"/>
        <v>3.1482428869387276E-3</v>
      </c>
      <c r="R83" s="483">
        <f t="shared" si="27"/>
        <v>8.6026923409301837E-3</v>
      </c>
      <c r="S83" s="483">
        <f t="shared" si="28"/>
        <v>3.1685455095256205E-3</v>
      </c>
      <c r="T83" s="483">
        <f t="shared" si="28"/>
        <v>1.5074091903175324E-2</v>
      </c>
      <c r="U83" s="483">
        <f t="shared" si="39"/>
        <v>2.8686343076060107E-3</v>
      </c>
      <c r="V83" s="483">
        <f t="shared" si="39"/>
        <v>3.3344233729964555E-2</v>
      </c>
      <c r="W83" s="483">
        <f t="shared" si="40"/>
        <v>7.3142321677397704E-3</v>
      </c>
      <c r="X83" s="483">
        <f t="shared" si="40"/>
        <v>5.829880189603451E-3</v>
      </c>
      <c r="Y83" s="483">
        <f t="shared" si="29"/>
        <v>5.9402869341667842E-3</v>
      </c>
      <c r="Z83" s="483">
        <f t="shared" si="29"/>
        <v>8.0356811192931442E-3</v>
      </c>
      <c r="AA83" s="483">
        <f t="shared" si="30"/>
        <v>1.1585707942667408E-2</v>
      </c>
      <c r="AB83" s="483">
        <f t="shared" si="30"/>
        <v>1.1954433987379864E-2</v>
      </c>
      <c r="AC83" s="483">
        <f t="shared" si="31"/>
        <v>3.4061063963762451E-3</v>
      </c>
      <c r="AD83" s="483">
        <f t="shared" si="31"/>
        <v>1.6169168661687081E-2</v>
      </c>
      <c r="AE83" s="483">
        <f t="shared" si="32"/>
        <v>7.2374452080277039E-3</v>
      </c>
      <c r="AF83" s="483">
        <f t="shared" si="32"/>
        <v>6.329592005896314E-3</v>
      </c>
      <c r="AG83" s="483">
        <f t="shared" si="33"/>
        <v>9.1551215276707183E-3</v>
      </c>
      <c r="AH83" s="483">
        <f t="shared" si="33"/>
        <v>1.7143234194108455E-2</v>
      </c>
      <c r="AI83" s="483">
        <f t="shared" si="34"/>
        <v>3.355373438351301E-3</v>
      </c>
      <c r="AJ83" s="483">
        <f t="shared" si="34"/>
        <v>4.4485010059699343E-3</v>
      </c>
      <c r="AK83" s="483">
        <f t="shared" si="35"/>
        <v>1.4040996339628332E-2</v>
      </c>
      <c r="AL83" s="483">
        <f t="shared" si="35"/>
        <v>4.5068630309540976E-3</v>
      </c>
      <c r="AM83" s="483">
        <f t="shared" si="36"/>
        <v>5.8926458070315095E-3</v>
      </c>
      <c r="AN83" s="483">
        <f t="shared" si="36"/>
        <v>1.1217091040342781E-2</v>
      </c>
      <c r="AO83" s="483">
        <f t="shared" si="37"/>
        <v>7.5078207359249825E-3</v>
      </c>
      <c r="AP83" s="483">
        <f t="shared" si="37"/>
        <v>1.1168151890029407E-2</v>
      </c>
      <c r="AQ83" s="483">
        <f t="shared" si="38"/>
        <v>2.0287361907099719E-3</v>
      </c>
      <c r="AR83" s="483">
        <f t="shared" si="38"/>
        <v>1.764223974325051E-2</v>
      </c>
    </row>
    <row r="84" spans="1:44" s="462" customFormat="1" ht="13.15">
      <c r="B84" s="463" t="str">
        <f t="shared" si="19"/>
        <v>65 plus</v>
      </c>
      <c r="C84" s="484">
        <f t="shared" si="20"/>
        <v>6.7800016516869437E-4</v>
      </c>
      <c r="D84" s="484">
        <f t="shared" si="20"/>
        <v>3.5234063097906343E-3</v>
      </c>
      <c r="E84" s="483">
        <f t="shared" si="21"/>
        <v>6.7886946394591957E-4</v>
      </c>
      <c r="F84" s="483">
        <f t="shared" si="21"/>
        <v>1.4085381394880749E-3</v>
      </c>
      <c r="G84" s="483">
        <f t="shared" si="22"/>
        <v>3.1129526450442042E-3</v>
      </c>
      <c r="H84" s="483">
        <f t="shared" si="22"/>
        <v>1.7202286720123337E-3</v>
      </c>
      <c r="I84" s="483">
        <f t="shared" si="23"/>
        <v>2.3179434825227599E-3</v>
      </c>
      <c r="J84" s="483">
        <f t="shared" si="23"/>
        <v>1.5074264297070719E-3</v>
      </c>
      <c r="K84" s="483">
        <f t="shared" si="24"/>
        <v>1.1851278342043511E-2</v>
      </c>
      <c r="L84" s="483">
        <f t="shared" si="24"/>
        <v>9.4878142371546039E-3</v>
      </c>
      <c r="M84" s="483">
        <f t="shared" si="25"/>
        <v>5.0232376794955361E-4</v>
      </c>
      <c r="N84" s="483">
        <f t="shared" si="25"/>
        <v>1.0941003407534951E-3</v>
      </c>
      <c r="O84" s="483">
        <f t="shared" si="26"/>
        <v>2.8194924068333221E-3</v>
      </c>
      <c r="P84" s="483">
        <f t="shared" si="26"/>
        <v>1.7138150297452072E-3</v>
      </c>
      <c r="Q84" s="483">
        <f t="shared" si="27"/>
        <v>1.3567898522164955E-3</v>
      </c>
      <c r="R84" s="483">
        <f t="shared" si="27"/>
        <v>1.4028665226095058E-3</v>
      </c>
      <c r="S84" s="483">
        <f t="shared" si="28"/>
        <v>8.7535824250623158E-4</v>
      </c>
      <c r="T84" s="483">
        <f t="shared" si="28"/>
        <v>2.4265751896870051E-3</v>
      </c>
      <c r="U84" s="483">
        <f t="shared" si="39"/>
        <v>5.4852068887324115E-4</v>
      </c>
      <c r="V84" s="483">
        <f t="shared" si="39"/>
        <v>5.6756853524925713E-3</v>
      </c>
      <c r="W84" s="483">
        <f t="shared" si="40"/>
        <v>9.8130999538421806E-4</v>
      </c>
      <c r="X84" s="483">
        <f t="shared" si="40"/>
        <v>1.0519810048843837E-3</v>
      </c>
      <c r="Y84" s="483">
        <f t="shared" si="29"/>
        <v>9.0944336855701055E-4</v>
      </c>
      <c r="Z84" s="483">
        <f t="shared" si="29"/>
        <v>1.1756591755848827E-3</v>
      </c>
      <c r="AA84" s="483">
        <f t="shared" si="30"/>
        <v>2.6550089369578242E-3</v>
      </c>
      <c r="AB84" s="483">
        <f t="shared" si="30"/>
        <v>1.810521980925117E-3</v>
      </c>
      <c r="AC84" s="483">
        <f t="shared" si="31"/>
        <v>3.7999753781869141E-4</v>
      </c>
      <c r="AD84" s="483">
        <f t="shared" si="31"/>
        <v>2.8095676150866355E-3</v>
      </c>
      <c r="AE84" s="483">
        <f t="shared" si="32"/>
        <v>1.8668700859449142E-3</v>
      </c>
      <c r="AF84" s="483">
        <f t="shared" si="32"/>
        <v>1.4440647007055555E-3</v>
      </c>
      <c r="AG84" s="483">
        <f t="shared" si="33"/>
        <v>2.9977336400721618E-3</v>
      </c>
      <c r="AH84" s="483">
        <f t="shared" si="33"/>
        <v>3.4224448743141941E-3</v>
      </c>
      <c r="AI84" s="483">
        <f t="shared" si="34"/>
        <v>9.1149798454255744E-4</v>
      </c>
      <c r="AJ84" s="483">
        <f t="shared" si="34"/>
        <v>3.3802197846374539E-4</v>
      </c>
      <c r="AK84" s="483">
        <f t="shared" si="35"/>
        <v>3.7574447393605645E-3</v>
      </c>
      <c r="AL84" s="483">
        <f t="shared" si="35"/>
        <v>6.9676698878350248E-4</v>
      </c>
      <c r="AM84" s="483">
        <f t="shared" si="36"/>
        <v>1.4544581828729196E-3</v>
      </c>
      <c r="AN84" s="483">
        <f t="shared" si="36"/>
        <v>2.0112947451187508E-3</v>
      </c>
      <c r="AO84" s="483">
        <f t="shared" si="37"/>
        <v>1.6298318929884013E-3</v>
      </c>
      <c r="AP84" s="483">
        <f t="shared" si="37"/>
        <v>1.8378809816262487E-3</v>
      </c>
      <c r="AQ84" s="483">
        <f t="shared" si="38"/>
        <v>6.7191372717034E-4</v>
      </c>
      <c r="AR84" s="483">
        <f t="shared" si="38"/>
        <v>3.2997357867485511E-3</v>
      </c>
    </row>
    <row r="85" spans="1:44" s="462" customFormat="1" ht="13.15">
      <c r="B85" s="464" t="s">
        <v>8</v>
      </c>
      <c r="C85" s="483">
        <f>SUM(C75:C84)</f>
        <v>0.2183904368480962</v>
      </c>
      <c r="D85" s="483">
        <f t="shared" ref="D85:AR85" si="41">SUM(D75:D84)</f>
        <v>0.78160956315190377</v>
      </c>
      <c r="E85" s="483">
        <f t="shared" si="41"/>
        <v>0.30102116815147023</v>
      </c>
      <c r="F85" s="483">
        <f t="shared" si="41"/>
        <v>0.6989788318485296</v>
      </c>
      <c r="G85" s="483">
        <f t="shared" si="41"/>
        <v>0.46528372167055088</v>
      </c>
      <c r="H85" s="483">
        <f t="shared" si="41"/>
        <v>0.53471627832944912</v>
      </c>
      <c r="I85" s="483">
        <f t="shared" si="41"/>
        <v>0.38966895156852738</v>
      </c>
      <c r="J85" s="483">
        <f t="shared" si="41"/>
        <v>0.61033104843147234</v>
      </c>
      <c r="K85" s="483">
        <f t="shared" si="41"/>
        <v>0.40438667087743596</v>
      </c>
      <c r="L85" s="483">
        <f t="shared" si="41"/>
        <v>0.59561332912256382</v>
      </c>
      <c r="M85" s="483">
        <f t="shared" si="41"/>
        <v>0.60223576489705377</v>
      </c>
      <c r="N85" s="483">
        <f t="shared" si="41"/>
        <v>0.39776423510294623</v>
      </c>
      <c r="O85" s="483">
        <f t="shared" si="41"/>
        <v>0.42297156204226777</v>
      </c>
      <c r="P85" s="483">
        <f t="shared" si="41"/>
        <v>0.57702843795773229</v>
      </c>
      <c r="Q85" s="483">
        <f t="shared" si="41"/>
        <v>0.21720423770894934</v>
      </c>
      <c r="R85" s="483">
        <f t="shared" si="41"/>
        <v>0.78279576229105075</v>
      </c>
      <c r="S85" s="483">
        <f t="shared" si="41"/>
        <v>0.21042147089485944</v>
      </c>
      <c r="T85" s="483">
        <f t="shared" si="41"/>
        <v>0.78957852910514048</v>
      </c>
      <c r="U85" s="483">
        <f t="shared" si="41"/>
        <v>0.1207065366575565</v>
      </c>
      <c r="V85" s="483">
        <f t="shared" si="41"/>
        <v>0.87929346334244352</v>
      </c>
      <c r="W85" s="483">
        <f t="shared" si="41"/>
        <v>0.42184951160508383</v>
      </c>
      <c r="X85" s="483">
        <f t="shared" si="41"/>
        <v>0.57815048839491601</v>
      </c>
      <c r="Y85" s="483">
        <f t="shared" si="41"/>
        <v>0.43986891665523586</v>
      </c>
      <c r="Z85" s="483">
        <f t="shared" si="41"/>
        <v>0.56013108334476402</v>
      </c>
      <c r="AA85" s="483">
        <f t="shared" si="41"/>
        <v>0.46091886409398991</v>
      </c>
      <c r="AB85" s="483">
        <f t="shared" si="41"/>
        <v>0.53908113590601003</v>
      </c>
      <c r="AC85" s="483">
        <f t="shared" si="41"/>
        <v>0.18581472792563092</v>
      </c>
      <c r="AD85" s="483">
        <f t="shared" si="41"/>
        <v>0.81418527207436908</v>
      </c>
      <c r="AE85" s="483">
        <f t="shared" si="41"/>
        <v>0.44931502103250337</v>
      </c>
      <c r="AF85" s="483">
        <f t="shared" si="41"/>
        <v>0.55068497896749702</v>
      </c>
      <c r="AG85" s="483">
        <f t="shared" si="41"/>
        <v>0.31654448033087484</v>
      </c>
      <c r="AH85" s="483">
        <f t="shared" si="41"/>
        <v>0.68345551966912532</v>
      </c>
      <c r="AI85" s="483">
        <f t="shared" si="41"/>
        <v>0.50451064478892838</v>
      </c>
      <c r="AJ85" s="483">
        <f t="shared" si="41"/>
        <v>0.49548935521107157</v>
      </c>
      <c r="AK85" s="483">
        <f t="shared" si="41"/>
        <v>0.62285429349252008</v>
      </c>
      <c r="AL85" s="483">
        <f t="shared" si="41"/>
        <v>0.37714570650747969</v>
      </c>
      <c r="AM85" s="483">
        <f t="shared" si="41"/>
        <v>0.30972329173203228</v>
      </c>
      <c r="AN85" s="483">
        <f t="shared" si="41"/>
        <v>0.69027670826796772</v>
      </c>
      <c r="AO85" s="483">
        <f t="shared" si="41"/>
        <v>0.37182417994657013</v>
      </c>
      <c r="AP85" s="483">
        <f t="shared" si="41"/>
        <v>0.62817582005342976</v>
      </c>
      <c r="AQ85" s="483">
        <f t="shared" si="41"/>
        <v>0.14303710266463865</v>
      </c>
      <c r="AR85" s="483">
        <f t="shared" si="41"/>
        <v>0.85696289733536157</v>
      </c>
    </row>
    <row r="87" spans="1:44">
      <c r="A87" s="1087">
        <f>50%-((SUM(C87:AR87))/42)</f>
        <v>0</v>
      </c>
      <c r="B87" s="1088" t="s">
        <v>1545</v>
      </c>
      <c r="C87" s="1169">
        <f>SUM(C75:C84)</f>
        <v>0.2183904368480962</v>
      </c>
      <c r="D87" s="1169">
        <f t="shared" ref="D87:AR87" si="42">SUM(D75:D84)</f>
        <v>0.78160956315190377</v>
      </c>
      <c r="E87" s="1169">
        <f t="shared" si="42"/>
        <v>0.30102116815147023</v>
      </c>
      <c r="F87" s="1169">
        <f t="shared" si="42"/>
        <v>0.6989788318485296</v>
      </c>
      <c r="G87" s="1169">
        <f t="shared" si="42"/>
        <v>0.46528372167055088</v>
      </c>
      <c r="H87" s="1169">
        <f t="shared" si="42"/>
        <v>0.53471627832944912</v>
      </c>
      <c r="I87" s="1169">
        <f t="shared" si="42"/>
        <v>0.38966895156852738</v>
      </c>
      <c r="J87" s="1169">
        <f t="shared" si="42"/>
        <v>0.61033104843147234</v>
      </c>
      <c r="K87" s="1169">
        <f t="shared" si="42"/>
        <v>0.40438667087743596</v>
      </c>
      <c r="L87" s="1169">
        <f t="shared" si="42"/>
        <v>0.59561332912256382</v>
      </c>
      <c r="M87" s="1169">
        <f t="shared" si="42"/>
        <v>0.60223576489705377</v>
      </c>
      <c r="N87" s="1169">
        <f t="shared" si="42"/>
        <v>0.39776423510294623</v>
      </c>
      <c r="O87" s="1169">
        <f t="shared" si="42"/>
        <v>0.42297156204226777</v>
      </c>
      <c r="P87" s="1169">
        <f t="shared" si="42"/>
        <v>0.57702843795773229</v>
      </c>
      <c r="Q87" s="1169">
        <f t="shared" si="42"/>
        <v>0.21720423770894934</v>
      </c>
      <c r="R87" s="1169">
        <f t="shared" si="42"/>
        <v>0.78279576229105075</v>
      </c>
      <c r="S87" s="1169">
        <f t="shared" si="42"/>
        <v>0.21042147089485944</v>
      </c>
      <c r="T87" s="1169">
        <f t="shared" si="42"/>
        <v>0.78957852910514048</v>
      </c>
      <c r="U87" s="1169">
        <f t="shared" si="42"/>
        <v>0.1207065366575565</v>
      </c>
      <c r="V87" s="1169">
        <f t="shared" si="42"/>
        <v>0.87929346334244352</v>
      </c>
      <c r="W87" s="1169">
        <f t="shared" si="42"/>
        <v>0.42184951160508383</v>
      </c>
      <c r="X87" s="1169">
        <f t="shared" si="42"/>
        <v>0.57815048839491601</v>
      </c>
      <c r="Y87" s="1169">
        <f t="shared" si="42"/>
        <v>0.43986891665523586</v>
      </c>
      <c r="Z87" s="1169">
        <f t="shared" si="42"/>
        <v>0.56013108334476402</v>
      </c>
      <c r="AA87" s="1169">
        <f t="shared" si="42"/>
        <v>0.46091886409398991</v>
      </c>
      <c r="AB87" s="1169">
        <f t="shared" si="42"/>
        <v>0.53908113590601003</v>
      </c>
      <c r="AC87" s="1169">
        <f t="shared" si="42"/>
        <v>0.18581472792563092</v>
      </c>
      <c r="AD87" s="1169">
        <f t="shared" si="42"/>
        <v>0.81418527207436908</v>
      </c>
      <c r="AE87" s="1169">
        <f t="shared" si="42"/>
        <v>0.44931502103250337</v>
      </c>
      <c r="AF87" s="1169">
        <f t="shared" si="42"/>
        <v>0.55068497896749702</v>
      </c>
      <c r="AG87" s="1169">
        <f t="shared" si="42"/>
        <v>0.31654448033087484</v>
      </c>
      <c r="AH87" s="1169">
        <f t="shared" si="42"/>
        <v>0.68345551966912532</v>
      </c>
      <c r="AI87" s="1169">
        <f t="shared" si="42"/>
        <v>0.50451064478892838</v>
      </c>
      <c r="AJ87" s="1169">
        <f t="shared" si="42"/>
        <v>0.49548935521107157</v>
      </c>
      <c r="AK87" s="1169">
        <f t="shared" si="42"/>
        <v>0.62285429349252008</v>
      </c>
      <c r="AL87" s="1169">
        <f t="shared" si="42"/>
        <v>0.37714570650747969</v>
      </c>
      <c r="AM87" s="1169">
        <f t="shared" si="42"/>
        <v>0.30972329173203228</v>
      </c>
      <c r="AN87" s="1169">
        <f t="shared" si="42"/>
        <v>0.69027670826796772</v>
      </c>
      <c r="AO87" s="1169">
        <f t="shared" si="42"/>
        <v>0.37182417994657013</v>
      </c>
      <c r="AP87" s="1169">
        <f t="shared" si="42"/>
        <v>0.62817582005342976</v>
      </c>
      <c r="AQ87" s="1169">
        <f t="shared" si="42"/>
        <v>0.14303710266463865</v>
      </c>
      <c r="AR87" s="1169">
        <f t="shared" si="42"/>
        <v>0.85696289733536157</v>
      </c>
    </row>
    <row r="88" spans="1:44">
      <c r="A88" s="49"/>
    </row>
    <row r="89" spans="1:44" ht="13.15">
      <c r="A89" s="49"/>
      <c r="B89" s="461" t="s">
        <v>502</v>
      </c>
    </row>
    <row r="90" spans="1:44" s="462" customFormat="1" ht="13.15">
      <c r="C90" s="1445" t="str">
        <f>C73</f>
        <v>Art &amp; Design</v>
      </c>
      <c r="D90" s="1445"/>
      <c r="E90" s="1445" t="str">
        <f>E73</f>
        <v>Biology</v>
      </c>
      <c r="F90" s="1445"/>
      <c r="G90" s="1445" t="str">
        <f>G73</f>
        <v>Business Studies</v>
      </c>
      <c r="H90" s="1445"/>
      <c r="I90" s="1445" t="str">
        <f>I73</f>
        <v>Chemistry</v>
      </c>
      <c r="J90" s="1445"/>
      <c r="K90" s="1445" t="str">
        <f>K73</f>
        <v>Classics</v>
      </c>
      <c r="L90" s="1445"/>
      <c r="M90" s="1445" t="str">
        <f>M73</f>
        <v>Computing</v>
      </c>
      <c r="N90" s="1445"/>
      <c r="O90" s="1445" t="str">
        <f>O73</f>
        <v>Design &amp; Technology</v>
      </c>
      <c r="P90" s="1445"/>
      <c r="Q90" s="1445" t="str">
        <f>Q73</f>
        <v>Drama</v>
      </c>
      <c r="R90" s="1445"/>
      <c r="S90" s="1445" t="str">
        <f>S73</f>
        <v>English</v>
      </c>
      <c r="T90" s="1445"/>
      <c r="U90" s="1445" t="str">
        <f>U73</f>
        <v>Food</v>
      </c>
      <c r="V90" s="1445"/>
      <c r="W90" s="1445" t="str">
        <f>W73</f>
        <v>Geography</v>
      </c>
      <c r="X90" s="1445"/>
      <c r="Y90" s="1445" t="str">
        <f>Y73</f>
        <v>History</v>
      </c>
      <c r="Z90" s="1445"/>
      <c r="AA90" s="1445" t="str">
        <f>AA73</f>
        <v>Mathematics</v>
      </c>
      <c r="AB90" s="1445"/>
      <c r="AC90" s="1445" t="str">
        <f>AC73</f>
        <v>Modern Foreign Languages</v>
      </c>
      <c r="AD90" s="1445"/>
      <c r="AE90" s="1445" t="str">
        <f>AE73</f>
        <v>Music</v>
      </c>
      <c r="AF90" s="1445"/>
      <c r="AG90" s="1445" t="str">
        <f>AG73</f>
        <v>Others</v>
      </c>
      <c r="AH90" s="1445"/>
      <c r="AI90" s="1445" t="str">
        <f>AI73</f>
        <v>Physical Education</v>
      </c>
      <c r="AJ90" s="1445"/>
      <c r="AK90" s="1445" t="str">
        <f>AK73</f>
        <v>Physics</v>
      </c>
      <c r="AL90" s="1445"/>
      <c r="AM90" s="1445" t="str">
        <f>AM73</f>
        <v>Religious Education</v>
      </c>
      <c r="AN90" s="1445"/>
      <c r="AO90" s="1445" t="str">
        <f>AO73</f>
        <v>Secondary total</v>
      </c>
      <c r="AP90" s="1445"/>
      <c r="AQ90" s="1445" t="str">
        <f>AQ73</f>
        <v>Primary</v>
      </c>
      <c r="AR90" s="1445"/>
    </row>
    <row r="91" spans="1:44" s="462" customFormat="1" ht="13.15">
      <c r="C91" s="467" t="str">
        <f>C74</f>
        <v>Male</v>
      </c>
      <c r="D91" s="467" t="str">
        <f t="shared" ref="D91:AR91" si="43">D74</f>
        <v>Female</v>
      </c>
      <c r="E91" s="467" t="str">
        <f t="shared" si="43"/>
        <v>Male</v>
      </c>
      <c r="F91" s="467" t="str">
        <f t="shared" si="43"/>
        <v>Female</v>
      </c>
      <c r="G91" s="467" t="str">
        <f t="shared" si="43"/>
        <v>Male</v>
      </c>
      <c r="H91" s="467" t="str">
        <f t="shared" si="43"/>
        <v>Female</v>
      </c>
      <c r="I91" s="467" t="str">
        <f t="shared" si="43"/>
        <v>Male</v>
      </c>
      <c r="J91" s="467" t="str">
        <f t="shared" si="43"/>
        <v>Female</v>
      </c>
      <c r="K91" s="467" t="str">
        <f t="shared" si="43"/>
        <v>Male</v>
      </c>
      <c r="L91" s="467" t="str">
        <f t="shared" si="43"/>
        <v>Female</v>
      </c>
      <c r="M91" s="467" t="str">
        <f t="shared" si="43"/>
        <v>Male</v>
      </c>
      <c r="N91" s="467" t="str">
        <f t="shared" si="43"/>
        <v>Female</v>
      </c>
      <c r="O91" s="467" t="str">
        <f t="shared" si="43"/>
        <v>Male</v>
      </c>
      <c r="P91" s="467" t="str">
        <f t="shared" si="43"/>
        <v>Female</v>
      </c>
      <c r="Q91" s="467" t="str">
        <f t="shared" si="43"/>
        <v>Male</v>
      </c>
      <c r="R91" s="467" t="str">
        <f t="shared" si="43"/>
        <v>Female</v>
      </c>
      <c r="S91" s="467" t="str">
        <f t="shared" si="43"/>
        <v>Male</v>
      </c>
      <c r="T91" s="467" t="str">
        <f t="shared" si="43"/>
        <v>Female</v>
      </c>
      <c r="U91" s="467" t="str">
        <f t="shared" si="43"/>
        <v>Male</v>
      </c>
      <c r="V91" s="467" t="str">
        <f t="shared" si="43"/>
        <v>Female</v>
      </c>
      <c r="W91" s="467" t="str">
        <f t="shared" si="43"/>
        <v>Male</v>
      </c>
      <c r="X91" s="467" t="str">
        <f t="shared" si="43"/>
        <v>Female</v>
      </c>
      <c r="Y91" s="467" t="str">
        <f t="shared" si="43"/>
        <v>Male</v>
      </c>
      <c r="Z91" s="467" t="str">
        <f t="shared" si="43"/>
        <v>Female</v>
      </c>
      <c r="AA91" s="467" t="str">
        <f t="shared" si="43"/>
        <v>Male</v>
      </c>
      <c r="AB91" s="467" t="str">
        <f t="shared" si="43"/>
        <v>Female</v>
      </c>
      <c r="AC91" s="467" t="str">
        <f t="shared" si="43"/>
        <v>Male</v>
      </c>
      <c r="AD91" s="467" t="str">
        <f t="shared" si="43"/>
        <v>Female</v>
      </c>
      <c r="AE91" s="467" t="str">
        <f t="shared" si="43"/>
        <v>Male</v>
      </c>
      <c r="AF91" s="467" t="str">
        <f t="shared" si="43"/>
        <v>Female</v>
      </c>
      <c r="AG91" s="467" t="str">
        <f t="shared" si="43"/>
        <v>Male</v>
      </c>
      <c r="AH91" s="467" t="str">
        <f t="shared" si="43"/>
        <v>Female</v>
      </c>
      <c r="AI91" s="467" t="str">
        <f t="shared" si="43"/>
        <v>Male</v>
      </c>
      <c r="AJ91" s="467" t="str">
        <f t="shared" si="43"/>
        <v>Female</v>
      </c>
      <c r="AK91" s="467" t="str">
        <f t="shared" si="43"/>
        <v>Male</v>
      </c>
      <c r="AL91" s="467" t="str">
        <f t="shared" si="43"/>
        <v>Female</v>
      </c>
      <c r="AM91" s="467" t="str">
        <f t="shared" si="43"/>
        <v>Male</v>
      </c>
      <c r="AN91" s="467" t="str">
        <f t="shared" si="43"/>
        <v>Female</v>
      </c>
      <c r="AO91" s="467" t="str">
        <f t="shared" si="43"/>
        <v>Male</v>
      </c>
      <c r="AP91" s="467" t="str">
        <f t="shared" si="43"/>
        <v>Female</v>
      </c>
      <c r="AQ91" s="467" t="str">
        <f t="shared" si="43"/>
        <v>Male</v>
      </c>
      <c r="AR91" s="467" t="str">
        <f t="shared" si="43"/>
        <v>Female</v>
      </c>
    </row>
    <row r="92" spans="1:44" s="462" customFormat="1" ht="13.15">
      <c r="B92" s="476"/>
      <c r="C92" s="477">
        <f>C85</f>
        <v>0.2183904368480962</v>
      </c>
      <c r="D92" s="477">
        <f t="shared" ref="D92:AR92" si="44">D85</f>
        <v>0.78160956315190377</v>
      </c>
      <c r="E92" s="477">
        <f t="shared" si="44"/>
        <v>0.30102116815147023</v>
      </c>
      <c r="F92" s="477">
        <f t="shared" si="44"/>
        <v>0.6989788318485296</v>
      </c>
      <c r="G92" s="477">
        <f t="shared" si="44"/>
        <v>0.46528372167055088</v>
      </c>
      <c r="H92" s="477">
        <f t="shared" si="44"/>
        <v>0.53471627832944912</v>
      </c>
      <c r="I92" s="477">
        <f t="shared" si="44"/>
        <v>0.38966895156852738</v>
      </c>
      <c r="J92" s="477">
        <f t="shared" si="44"/>
        <v>0.61033104843147234</v>
      </c>
      <c r="K92" s="477">
        <f t="shared" si="44"/>
        <v>0.40438667087743596</v>
      </c>
      <c r="L92" s="477">
        <f t="shared" si="44"/>
        <v>0.59561332912256382</v>
      </c>
      <c r="M92" s="477">
        <f t="shared" si="44"/>
        <v>0.60223576489705377</v>
      </c>
      <c r="N92" s="477">
        <f t="shared" si="44"/>
        <v>0.39776423510294623</v>
      </c>
      <c r="O92" s="477">
        <f t="shared" si="44"/>
        <v>0.42297156204226777</v>
      </c>
      <c r="P92" s="477">
        <f t="shared" si="44"/>
        <v>0.57702843795773229</v>
      </c>
      <c r="Q92" s="477">
        <f t="shared" si="44"/>
        <v>0.21720423770894934</v>
      </c>
      <c r="R92" s="477">
        <f t="shared" si="44"/>
        <v>0.78279576229105075</v>
      </c>
      <c r="S92" s="477">
        <f t="shared" si="44"/>
        <v>0.21042147089485944</v>
      </c>
      <c r="T92" s="477">
        <f t="shared" si="44"/>
        <v>0.78957852910514048</v>
      </c>
      <c r="U92" s="477">
        <f t="shared" si="44"/>
        <v>0.1207065366575565</v>
      </c>
      <c r="V92" s="477">
        <f t="shared" si="44"/>
        <v>0.87929346334244352</v>
      </c>
      <c r="W92" s="477">
        <f t="shared" si="44"/>
        <v>0.42184951160508383</v>
      </c>
      <c r="X92" s="477">
        <f t="shared" si="44"/>
        <v>0.57815048839491601</v>
      </c>
      <c r="Y92" s="477">
        <f t="shared" si="44"/>
        <v>0.43986891665523586</v>
      </c>
      <c r="Z92" s="477">
        <f t="shared" si="44"/>
        <v>0.56013108334476402</v>
      </c>
      <c r="AA92" s="477">
        <f t="shared" si="44"/>
        <v>0.46091886409398991</v>
      </c>
      <c r="AB92" s="477">
        <f t="shared" si="44"/>
        <v>0.53908113590601003</v>
      </c>
      <c r="AC92" s="477">
        <f t="shared" si="44"/>
        <v>0.18581472792563092</v>
      </c>
      <c r="AD92" s="477">
        <f t="shared" si="44"/>
        <v>0.81418527207436908</v>
      </c>
      <c r="AE92" s="477">
        <f t="shared" si="44"/>
        <v>0.44931502103250337</v>
      </c>
      <c r="AF92" s="477">
        <f t="shared" si="44"/>
        <v>0.55068497896749702</v>
      </c>
      <c r="AG92" s="477">
        <f t="shared" si="44"/>
        <v>0.31654448033087484</v>
      </c>
      <c r="AH92" s="477">
        <f t="shared" si="44"/>
        <v>0.68345551966912532</v>
      </c>
      <c r="AI92" s="477">
        <f t="shared" si="44"/>
        <v>0.50451064478892838</v>
      </c>
      <c r="AJ92" s="477">
        <f t="shared" si="44"/>
        <v>0.49548935521107157</v>
      </c>
      <c r="AK92" s="477">
        <f t="shared" si="44"/>
        <v>0.62285429349252008</v>
      </c>
      <c r="AL92" s="477">
        <f t="shared" si="44"/>
        <v>0.37714570650747969</v>
      </c>
      <c r="AM92" s="477">
        <f t="shared" si="44"/>
        <v>0.30972329173203228</v>
      </c>
      <c r="AN92" s="477">
        <f t="shared" si="44"/>
        <v>0.69027670826796772</v>
      </c>
      <c r="AO92" s="477">
        <f t="shared" si="44"/>
        <v>0.37182417994657013</v>
      </c>
      <c r="AP92" s="477">
        <f t="shared" si="44"/>
        <v>0.62817582005342976</v>
      </c>
      <c r="AQ92" s="477">
        <f t="shared" si="44"/>
        <v>0.14303710266463865</v>
      </c>
      <c r="AR92" s="477">
        <f t="shared" si="44"/>
        <v>0.85696289733536157</v>
      </c>
    </row>
    <row r="93" spans="1:44">
      <c r="B93" s="454"/>
    </row>
    <row r="94" spans="1:44" ht="13.15">
      <c r="B94" s="461" t="s">
        <v>503</v>
      </c>
    </row>
    <row r="96" spans="1:44" s="468" customFormat="1" ht="26.25">
      <c r="B96" s="465"/>
      <c r="C96" s="465" t="str">
        <f>Stock_calculations!C30</f>
        <v>Art &amp; Design</v>
      </c>
      <c r="D96" s="465" t="str">
        <f>Stock_calculations!D30</f>
        <v>Biology</v>
      </c>
      <c r="E96" s="465" t="str">
        <f>Stock_calculations!E30</f>
        <v>Business Studies</v>
      </c>
      <c r="F96" s="465" t="str">
        <f>Stock_calculations!F30</f>
        <v>Chemistry</v>
      </c>
      <c r="G96" s="465" t="str">
        <f>Stock_calculations!G30</f>
        <v>Classics</v>
      </c>
      <c r="H96" s="465" t="str">
        <f>Stock_calculations!H30</f>
        <v>Computing</v>
      </c>
      <c r="I96" s="465" t="str">
        <f>Stock_calculations!I30</f>
        <v>Design &amp; Technology</v>
      </c>
      <c r="J96" s="465" t="str">
        <f>Stock_calculations!J30</f>
        <v>Drama</v>
      </c>
      <c r="K96" s="465" t="str">
        <f>Stock_calculations!K30</f>
        <v>English</v>
      </c>
      <c r="L96" s="465" t="str">
        <f>Stock_calculations!L30</f>
        <v>Food</v>
      </c>
      <c r="M96" s="465" t="str">
        <f>Stock_calculations!M30</f>
        <v>Geography</v>
      </c>
      <c r="N96" s="465" t="str">
        <f>Stock_calculations!N30</f>
        <v>History</v>
      </c>
      <c r="O96" s="465" t="str">
        <f>Stock_calculations!O30</f>
        <v>Mathematics</v>
      </c>
      <c r="P96" s="465" t="str">
        <f>Stock_calculations!P30</f>
        <v>Modern Foreign Languages</v>
      </c>
      <c r="Q96" s="465" t="str">
        <f>Stock_calculations!Q30</f>
        <v>Music</v>
      </c>
      <c r="R96" s="465" t="str">
        <f>Stock_calculations!R30</f>
        <v>Others</v>
      </c>
      <c r="S96" s="465" t="str">
        <f>Stock_calculations!S30</f>
        <v>Physical Education</v>
      </c>
      <c r="T96" s="465" t="str">
        <f>Stock_calculations!T30</f>
        <v>Physics</v>
      </c>
      <c r="U96" s="465" t="str">
        <f>Stock_calculations!U30</f>
        <v>Religious Education</v>
      </c>
      <c r="V96" s="465" t="s">
        <v>248</v>
      </c>
      <c r="W96" s="465" t="s">
        <v>40</v>
      </c>
    </row>
    <row r="97" spans="2:23" s="460" customFormat="1" ht="13.15">
      <c r="B97" s="464" t="s">
        <v>428</v>
      </c>
      <c r="C97" s="475">
        <f>SUM(C75:D78)</f>
        <v>0.47060696030118443</v>
      </c>
      <c r="D97" s="475">
        <f>SUM(E75:F78)</f>
        <v>0.57060346423423502</v>
      </c>
      <c r="E97" s="475">
        <f>SUM(G75:H78)</f>
        <v>0.45249075223479535</v>
      </c>
      <c r="F97" s="475">
        <f>SUM(I75:J78)</f>
        <v>0.55299368800955961</v>
      </c>
      <c r="G97" s="475">
        <f>SUM(K75:L78)</f>
        <v>0.51548306693425416</v>
      </c>
      <c r="H97" s="475">
        <f>SUM(M75:N78)</f>
        <v>0.49316996989141976</v>
      </c>
      <c r="I97" s="475">
        <f>SUM(O75:P78)</f>
        <v>0.42880950236467225</v>
      </c>
      <c r="J97" s="475">
        <f>SUM(Q75:R78)</f>
        <v>0.62880258598885574</v>
      </c>
      <c r="K97" s="475">
        <f>SUM(S75:T78)</f>
        <v>0.59868324788067362</v>
      </c>
      <c r="L97" s="475">
        <f>SUM(U75:V78)</f>
        <v>0.36965425055794915</v>
      </c>
      <c r="M97" s="475">
        <f>SUM(W75:X78)</f>
        <v>0.59258945359053061</v>
      </c>
      <c r="N97" s="475">
        <f>SUM(Y75:Z78)</f>
        <v>0.61001362195168418</v>
      </c>
      <c r="O97" s="475">
        <f>SUM(AA75:AB78)</f>
        <v>0.52860453897376836</v>
      </c>
      <c r="P97" s="475">
        <f>SUM(AC75:AD78)</f>
        <v>0.45036590601803261</v>
      </c>
      <c r="Q97" s="475">
        <f>SUM(AE75:AF78)</f>
        <v>0.58500473062623759</v>
      </c>
      <c r="R97" s="475">
        <f>SUM(AG75:AH78)</f>
        <v>0.52331885797166522</v>
      </c>
      <c r="S97" s="475">
        <f>SUM(AI75:AJ78)</f>
        <v>0.70379174228051933</v>
      </c>
      <c r="T97" s="475">
        <f>SUM(AK75:AL78)</f>
        <v>0.52714165810898628</v>
      </c>
      <c r="U97" s="475">
        <f>SUM(AM75:AN78)</f>
        <v>0.5513389511233866</v>
      </c>
      <c r="V97" s="475">
        <f>SUM(AO75:AP78)</f>
        <v>0.55247514854046731</v>
      </c>
      <c r="W97" s="475">
        <f>SUM(AQ75:AR78)</f>
        <v>0.5674368827221149</v>
      </c>
    </row>
    <row r="98" spans="2:23" s="460" customFormat="1" ht="13.15">
      <c r="B98" s="464" t="s">
        <v>468</v>
      </c>
      <c r="C98" s="475">
        <f>SUM(C79:D80)</f>
        <v>0.3214768391331993</v>
      </c>
      <c r="D98" s="475">
        <f>SUM(E79:F80)</f>
        <v>0.28029676979413276</v>
      </c>
      <c r="E98" s="475">
        <f>SUM(G79:H80)</f>
        <v>0.33769811205927308</v>
      </c>
      <c r="F98" s="475">
        <f>SUM(I79:J80)</f>
        <v>0.2720086903801443</v>
      </c>
      <c r="G98" s="475">
        <f>SUM(K79:L80)</f>
        <v>0.21239935751809097</v>
      </c>
      <c r="H98" s="475">
        <f>SUM(M79:N80)</f>
        <v>0.31295665271305728</v>
      </c>
      <c r="I98" s="475">
        <f>SUM(O79:P80)</f>
        <v>0.30138639887006957</v>
      </c>
      <c r="J98" s="475">
        <f>SUM(Q79:R80)</f>
        <v>0.24671229113969362</v>
      </c>
      <c r="K98" s="475">
        <f>SUM(S79:T80)</f>
        <v>0.24408092625652372</v>
      </c>
      <c r="L98" s="475">
        <f>SUM(U79:V80)</f>
        <v>0.31509434412631732</v>
      </c>
      <c r="M98" s="475">
        <f>SUM(W79:X80)</f>
        <v>0.28142334716329348</v>
      </c>
      <c r="N98" s="475">
        <f>SUM(Y79:Z80)</f>
        <v>0.25791760866002994</v>
      </c>
      <c r="O98" s="475">
        <f>SUM(AA79:AB80)</f>
        <v>0.26563544317499277</v>
      </c>
      <c r="P98" s="475">
        <f>SUM(AC79:AD80)</f>
        <v>0.33835532957550574</v>
      </c>
      <c r="Q98" s="475">
        <f>SUM(AE79:AF80)</f>
        <v>0.27301444125130259</v>
      </c>
      <c r="R98" s="475">
        <f>SUM(AG79:AH80)</f>
        <v>0.2750257637005713</v>
      </c>
      <c r="S98" s="475">
        <f>SUM(AI79:AJ80)</f>
        <v>0.22000043774237052</v>
      </c>
      <c r="T98" s="475">
        <f>SUM(AK79:AL80)</f>
        <v>0.26988526882914554</v>
      </c>
      <c r="U98" s="475">
        <f>SUM(AM79:AN80)</f>
        <v>0.27707692191138344</v>
      </c>
      <c r="V98" s="475">
        <f>SUM(AO79:AP80)</f>
        <v>0.27336808690912684</v>
      </c>
      <c r="W98" s="475">
        <f>SUM(AQ79:AR80)</f>
        <v>0.25887497342201726</v>
      </c>
    </row>
    <row r="99" spans="2:23" s="460" customFormat="1" ht="13.15">
      <c r="B99" s="464" t="s">
        <v>469</v>
      </c>
      <c r="C99" s="475">
        <f>SUM(C81:D82)</f>
        <v>0.18569708407952815</v>
      </c>
      <c r="D99" s="475">
        <f>SUM(E81:F82)</f>
        <v>0.12947847049413791</v>
      </c>
      <c r="E99" s="475">
        <f>SUM(G81:H82)</f>
        <v>0.18539535805489904</v>
      </c>
      <c r="F99" s="475">
        <f>SUM(I81:J82)</f>
        <v>0.15247433615609382</v>
      </c>
      <c r="G99" s="475">
        <f>SUM(K81:L82)</f>
        <v>0.20900017997643322</v>
      </c>
      <c r="H99" s="475">
        <f>SUM(M81:N82)</f>
        <v>0.17500207437969878</v>
      </c>
      <c r="I99" s="475">
        <f>SUM(O81:P82)</f>
        <v>0.23410632798273504</v>
      </c>
      <c r="J99" s="475">
        <f>SUM(Q81:R82)</f>
        <v>0.10997453126875573</v>
      </c>
      <c r="K99" s="475">
        <f>SUM(S81:T82)</f>
        <v>0.13569125501790838</v>
      </c>
      <c r="L99" s="475">
        <f>SUM(U81:V82)</f>
        <v>0.27281433123679721</v>
      </c>
      <c r="M99" s="475">
        <f>SUM(W81:X82)</f>
        <v>0.11080979588856407</v>
      </c>
      <c r="N99" s="475">
        <f>SUM(Y81:Z82)</f>
        <v>0.11600769879068394</v>
      </c>
      <c r="O99" s="475">
        <f>SUM(AA81:AB82)</f>
        <v>0.17775434500330856</v>
      </c>
      <c r="P99" s="475">
        <f>SUM(AC81:AD82)</f>
        <v>0.18851392419549293</v>
      </c>
      <c r="Q99" s="475">
        <f>SUM(AE81:AF82)</f>
        <v>0.12510285612188562</v>
      </c>
      <c r="R99" s="475">
        <f>SUM(AG81:AH82)</f>
        <v>0.16893684409159812</v>
      </c>
      <c r="S99" s="475">
        <f>SUM(AI81:AJ82)</f>
        <v>6.7154425569782558E-2</v>
      </c>
      <c r="T99" s="475">
        <f>SUM(AK81:AL82)</f>
        <v>0.17997100196314136</v>
      </c>
      <c r="U99" s="475">
        <f>SUM(AM81:AN82)</f>
        <v>0.15100863718986396</v>
      </c>
      <c r="V99" s="475">
        <f>SUM(AO81:AP82)</f>
        <v>0.15201307904983674</v>
      </c>
      <c r="W99" s="475">
        <f>SUM(AQ81:AR82)</f>
        <v>0.1500455184079886</v>
      </c>
    </row>
    <row r="100" spans="2:23" s="460" customFormat="1" ht="13.15">
      <c r="B100" s="464" t="s">
        <v>470</v>
      </c>
      <c r="C100" s="475">
        <f>SUM(C83:D84)</f>
        <v>2.2219116486088E-2</v>
      </c>
      <c r="D100" s="475">
        <f>SUM(E83:F84)</f>
        <v>1.9621295477494187E-2</v>
      </c>
      <c r="E100" s="475">
        <f>SUM(G83:H84)</f>
        <v>2.4415777651032526E-2</v>
      </c>
      <c r="F100" s="475">
        <f>SUM(I83:J84)</f>
        <v>2.252328545420219E-2</v>
      </c>
      <c r="G100" s="475">
        <f>SUM(K83:L84)</f>
        <v>6.311739557122141E-2</v>
      </c>
      <c r="H100" s="475">
        <f>SUM(M83:N84)</f>
        <v>1.8871303015824202E-2</v>
      </c>
      <c r="I100" s="475">
        <f>SUM(O83:P84)</f>
        <v>3.5697770782523112E-2</v>
      </c>
      <c r="J100" s="475">
        <f>SUM(Q83:R84)</f>
        <v>1.4510591602694913E-2</v>
      </c>
      <c r="K100" s="475">
        <f>SUM(S83:T84)</f>
        <v>2.1544570844894181E-2</v>
      </c>
      <c r="L100" s="475">
        <f>SUM(U83:V84)</f>
        <v>4.2437074078936377E-2</v>
      </c>
      <c r="M100" s="475">
        <f>SUM(W83:X84)</f>
        <v>1.5177403357611821E-2</v>
      </c>
      <c r="N100" s="475">
        <f>SUM(Y83:Z84)</f>
        <v>1.6061070597601822E-2</v>
      </c>
      <c r="O100" s="475">
        <f>SUM(AA83:AB84)</f>
        <v>2.8005672847930214E-2</v>
      </c>
      <c r="P100" s="475">
        <f>SUM(AC83:AD84)</f>
        <v>2.2764840210968657E-2</v>
      </c>
      <c r="Q100" s="475">
        <f>SUM(AE83:AF84)</f>
        <v>1.6877972000574486E-2</v>
      </c>
      <c r="R100" s="475">
        <f>SUM(AG83:AH84)</f>
        <v>3.2718534236165525E-2</v>
      </c>
      <c r="S100" s="475">
        <f>SUM(AI83:AJ84)</f>
        <v>9.0533944073275373E-3</v>
      </c>
      <c r="T100" s="475">
        <f>SUM(AK83:AL84)</f>
        <v>2.3002071098726495E-2</v>
      </c>
      <c r="U100" s="475">
        <f>SUM(AM83:AN84)</f>
        <v>2.0575489775365961E-2</v>
      </c>
      <c r="V100" s="475">
        <f>SUM(AO83:AP84)</f>
        <v>2.2143685500569041E-2</v>
      </c>
      <c r="W100" s="475">
        <f>SUM(AQ83:AR84)</f>
        <v>2.3642625447879373E-2</v>
      </c>
    </row>
    <row r="101" spans="2:23" s="460" customFormat="1" ht="13.15">
      <c r="B101" s="464" t="s">
        <v>8</v>
      </c>
      <c r="C101" s="475">
        <f>SUM(C97:C100)</f>
        <v>0.99999999999999978</v>
      </c>
      <c r="D101" s="475">
        <f t="shared" ref="D101:W101" si="45">SUM(D97:D100)</f>
        <v>0.99999999999999978</v>
      </c>
      <c r="E101" s="475">
        <f t="shared" si="45"/>
        <v>1</v>
      </c>
      <c r="F101" s="475">
        <f t="shared" si="45"/>
        <v>1</v>
      </c>
      <c r="G101" s="475">
        <f t="shared" si="45"/>
        <v>0.99999999999999978</v>
      </c>
      <c r="H101" s="475">
        <f t="shared" si="45"/>
        <v>0.99999999999999989</v>
      </c>
      <c r="I101" s="475">
        <f t="shared" si="45"/>
        <v>1</v>
      </c>
      <c r="J101" s="475">
        <f t="shared" si="45"/>
        <v>1</v>
      </c>
      <c r="K101" s="475">
        <f t="shared" si="45"/>
        <v>0.99999999999999989</v>
      </c>
      <c r="L101" s="475">
        <f t="shared" si="45"/>
        <v>1</v>
      </c>
      <c r="M101" s="475">
        <f t="shared" si="45"/>
        <v>1</v>
      </c>
      <c r="N101" s="475">
        <f t="shared" si="45"/>
        <v>1</v>
      </c>
      <c r="O101" s="475">
        <f t="shared" si="45"/>
        <v>0.99999999999999989</v>
      </c>
      <c r="P101" s="475">
        <f t="shared" si="45"/>
        <v>1</v>
      </c>
      <c r="Q101" s="475">
        <f t="shared" si="45"/>
        <v>1.0000000000000002</v>
      </c>
      <c r="R101" s="475">
        <f t="shared" si="45"/>
        <v>1.0000000000000002</v>
      </c>
      <c r="S101" s="475">
        <f t="shared" si="45"/>
        <v>1</v>
      </c>
      <c r="T101" s="475">
        <f t="shared" si="45"/>
        <v>0.99999999999999967</v>
      </c>
      <c r="U101" s="475">
        <f t="shared" si="45"/>
        <v>0.99999999999999989</v>
      </c>
      <c r="V101" s="475">
        <f t="shared" si="45"/>
        <v>0.99999999999999989</v>
      </c>
      <c r="W101" s="475">
        <f t="shared" si="45"/>
        <v>1.0000000000000002</v>
      </c>
    </row>
    <row r="102" spans="2:23" s="460" customFormat="1" ht="13.15">
      <c r="B102" s="464" t="s">
        <v>471</v>
      </c>
      <c r="C102" s="475">
        <f>C99+C100</f>
        <v>0.20791620056561616</v>
      </c>
      <c r="D102" s="475">
        <f t="shared" ref="D102:U102" si="46">D99+D100</f>
        <v>0.1490997659716321</v>
      </c>
      <c r="E102" s="475">
        <f t="shared" si="46"/>
        <v>0.20981113570593157</v>
      </c>
      <c r="F102" s="475">
        <f t="shared" si="46"/>
        <v>0.174997621610296</v>
      </c>
      <c r="G102" s="475">
        <f t="shared" si="46"/>
        <v>0.27211757554765464</v>
      </c>
      <c r="H102" s="475">
        <f t="shared" si="46"/>
        <v>0.19387337739552299</v>
      </c>
      <c r="I102" s="475">
        <f t="shared" si="46"/>
        <v>0.26980409876525813</v>
      </c>
      <c r="J102" s="475">
        <f t="shared" si="46"/>
        <v>0.12448512287145064</v>
      </c>
      <c r="K102" s="475">
        <f t="shared" si="46"/>
        <v>0.15723582586280255</v>
      </c>
      <c r="L102" s="475">
        <f t="shared" si="46"/>
        <v>0.31525140531573359</v>
      </c>
      <c r="M102" s="475">
        <f t="shared" si="46"/>
        <v>0.12598719924617591</v>
      </c>
      <c r="N102" s="475">
        <f t="shared" si="46"/>
        <v>0.13206876938828577</v>
      </c>
      <c r="O102" s="475">
        <f t="shared" si="46"/>
        <v>0.20576001785123876</v>
      </c>
      <c r="P102" s="475">
        <f t="shared" si="46"/>
        <v>0.21127876440646159</v>
      </c>
      <c r="Q102" s="475">
        <f t="shared" si="46"/>
        <v>0.1419808281224601</v>
      </c>
      <c r="R102" s="475">
        <f t="shared" si="46"/>
        <v>0.20165537832776365</v>
      </c>
      <c r="S102" s="475">
        <f t="shared" si="46"/>
        <v>7.6207819977110097E-2</v>
      </c>
      <c r="T102" s="475">
        <f t="shared" si="46"/>
        <v>0.20297307306186785</v>
      </c>
      <c r="U102" s="475">
        <f t="shared" si="46"/>
        <v>0.17158412696522993</v>
      </c>
      <c r="V102" s="475">
        <f>V99+V100</f>
        <v>0.1741567645504058</v>
      </c>
      <c r="W102" s="475">
        <f>W99+W100</f>
        <v>0.17368814385586798</v>
      </c>
    </row>
  </sheetData>
  <mergeCells count="109">
    <mergeCell ref="AQ90:AR90"/>
    <mergeCell ref="AO90:AP90"/>
    <mergeCell ref="AM90:AN90"/>
    <mergeCell ref="AK90:AL90"/>
    <mergeCell ref="AI90:AJ90"/>
    <mergeCell ref="M90:N90"/>
    <mergeCell ref="W90:X90"/>
    <mergeCell ref="U90:V90"/>
    <mergeCell ref="S90:T90"/>
    <mergeCell ref="Q90:R90"/>
    <mergeCell ref="AG90:AH90"/>
    <mergeCell ref="AE90:AF90"/>
    <mergeCell ref="Y90:Z90"/>
    <mergeCell ref="AC90:AD90"/>
    <mergeCell ref="AA90:AB90"/>
    <mergeCell ref="AC18:AD18"/>
    <mergeCell ref="AA52:AB52"/>
    <mergeCell ref="AC52:AD52"/>
    <mergeCell ref="C90:D90"/>
    <mergeCell ref="E90:F90"/>
    <mergeCell ref="G90:H90"/>
    <mergeCell ref="I90:J90"/>
    <mergeCell ref="K90:L90"/>
    <mergeCell ref="O52:P52"/>
    <mergeCell ref="M73:N73"/>
    <mergeCell ref="O73:P73"/>
    <mergeCell ref="O90:P90"/>
    <mergeCell ref="E18:F18"/>
    <mergeCell ref="G18:H18"/>
    <mergeCell ref="I18:J18"/>
    <mergeCell ref="W73:X73"/>
    <mergeCell ref="Y73:Z73"/>
    <mergeCell ref="S73:T73"/>
    <mergeCell ref="U35:V35"/>
    <mergeCell ref="S52:T52"/>
    <mergeCell ref="W52:X52"/>
    <mergeCell ref="Y52:Z52"/>
    <mergeCell ref="AA35:AB35"/>
    <mergeCell ref="U52:V52"/>
    <mergeCell ref="AQ18:AR18"/>
    <mergeCell ref="AQ35:AR35"/>
    <mergeCell ref="AQ52:AR52"/>
    <mergeCell ref="AQ73:AR73"/>
    <mergeCell ref="AE18:AF18"/>
    <mergeCell ref="AG18:AH18"/>
    <mergeCell ref="AI18:AJ18"/>
    <mergeCell ref="AK18:AL18"/>
    <mergeCell ref="AM18:AN18"/>
    <mergeCell ref="AE35:AF35"/>
    <mergeCell ref="AO35:AP35"/>
    <mergeCell ref="AE52:AF52"/>
    <mergeCell ref="AG52:AH52"/>
    <mergeCell ref="AI52:AJ52"/>
    <mergeCell ref="AE73:AF73"/>
    <mergeCell ref="AI73:AJ73"/>
    <mergeCell ref="AO52:AP52"/>
    <mergeCell ref="AO73:AP73"/>
    <mergeCell ref="AO18:AP18"/>
    <mergeCell ref="AM52:AN52"/>
    <mergeCell ref="AG35:AH35"/>
    <mergeCell ref="AI35:AJ35"/>
    <mergeCell ref="AK35:AL35"/>
    <mergeCell ref="AK52:AL52"/>
    <mergeCell ref="B18:B19"/>
    <mergeCell ref="C18:D18"/>
    <mergeCell ref="AA18:AB18"/>
    <mergeCell ref="AM35:AN35"/>
    <mergeCell ref="O35:P35"/>
    <mergeCell ref="Q35:R35"/>
    <mergeCell ref="S35:T35"/>
    <mergeCell ref="W35:X35"/>
    <mergeCell ref="Y35:Z35"/>
    <mergeCell ref="B35:B36"/>
    <mergeCell ref="AC35:AD35"/>
    <mergeCell ref="M18:N18"/>
    <mergeCell ref="O18:P18"/>
    <mergeCell ref="Q18:R18"/>
    <mergeCell ref="S18:T18"/>
    <mergeCell ref="K18:L18"/>
    <mergeCell ref="Y18:Z18"/>
    <mergeCell ref="W18:X18"/>
    <mergeCell ref="U18:V18"/>
    <mergeCell ref="C35:D35"/>
    <mergeCell ref="E35:F35"/>
    <mergeCell ref="G35:H35"/>
    <mergeCell ref="I35:J35"/>
    <mergeCell ref="K35:L35"/>
    <mergeCell ref="M35:N35"/>
    <mergeCell ref="Q73:R73"/>
    <mergeCell ref="B73:B74"/>
    <mergeCell ref="C73:D73"/>
    <mergeCell ref="E73:F73"/>
    <mergeCell ref="G73:H73"/>
    <mergeCell ref="I73:J73"/>
    <mergeCell ref="K73:L73"/>
    <mergeCell ref="Q52:R52"/>
    <mergeCell ref="AA73:AB73"/>
    <mergeCell ref="AC73:AD73"/>
    <mergeCell ref="U73:V73"/>
    <mergeCell ref="AK73:AL73"/>
    <mergeCell ref="AM73:AN73"/>
    <mergeCell ref="AG73:AH73"/>
    <mergeCell ref="B52:B53"/>
    <mergeCell ref="C52:D52"/>
    <mergeCell ref="E52:F52"/>
    <mergeCell ref="G52:H52"/>
    <mergeCell ref="I52:J52"/>
    <mergeCell ref="K52:L52"/>
    <mergeCell ref="M52:N52"/>
  </mergeCells>
  <hyperlinks>
    <hyperlink ref="A2" location="'Title_&amp;_Contents'!A1" display="Contents"/>
    <hyperlink ref="B2" location="Map_of_sheets!A1" display="Map of sheets"/>
  </hyperlinks>
  <pageMargins left="0.75" right="0.75" top="1" bottom="1" header="0.5" footer="0.5"/>
  <pageSetup paperSize="8" scale="74" fitToHeight="6" orientation="portrait" r:id="rId1"/>
  <headerFooter alignWithMargins="0">
    <oddHeader>&amp;C&amp;"arial unicode ms,Bold"&amp;KFF8040PROTECT - POLICY</oddHeader>
    <oddFooter>&amp;C&amp;"arial unicode ms,Bold"&amp;KFF8040PROTECT - POLICY</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AF52"/>
  <sheetViews>
    <sheetView showGridLines="0" zoomScale="90" zoomScaleNormal="90" workbookViewId="0"/>
  </sheetViews>
  <sheetFormatPr defaultRowHeight="12.75"/>
  <cols>
    <col min="2" max="2" width="35.73046875" customWidth="1"/>
    <col min="3" max="30" width="9.86328125" customWidth="1"/>
  </cols>
  <sheetData>
    <row r="1" spans="1:32" s="64" customFormat="1" ht="13.9">
      <c r="A1" s="63" t="str">
        <f>ModelBanner</f>
        <v>TSM_202021</v>
      </c>
    </row>
    <row r="2" spans="1:32" s="64" customFormat="1" ht="13.9">
      <c r="A2" s="865" t="s">
        <v>13</v>
      </c>
      <c r="B2" s="865" t="s">
        <v>30</v>
      </c>
    </row>
    <row r="3" spans="1:32" s="64" customFormat="1" ht="13.9">
      <c r="A3" s="65"/>
    </row>
    <row r="4" spans="1:32" s="55" customFormat="1" ht="13.15">
      <c r="A4" s="56" t="s">
        <v>26</v>
      </c>
      <c r="B4" s="56"/>
      <c r="C4" s="56"/>
      <c r="D4" s="56"/>
      <c r="E4" s="280"/>
      <c r="F4" s="56"/>
      <c r="G4" s="56"/>
      <c r="H4" s="56"/>
      <c r="I4" s="56"/>
      <c r="J4" s="56"/>
      <c r="K4" s="56"/>
    </row>
    <row r="5" spans="1:32" s="45" customFormat="1" ht="13.15">
      <c r="A5" s="58" t="s">
        <v>1489</v>
      </c>
      <c r="B5" s="58"/>
      <c r="C5" s="58"/>
      <c r="D5" s="58"/>
      <c r="E5" s="58"/>
      <c r="F5" s="58"/>
      <c r="G5" s="58"/>
      <c r="H5" s="58"/>
      <c r="I5" s="58"/>
      <c r="J5" s="58"/>
      <c r="K5" s="58"/>
      <c r="L5" s="57"/>
      <c r="M5" s="57"/>
      <c r="N5" s="57"/>
      <c r="O5" s="57"/>
      <c r="P5" s="57"/>
      <c r="Q5" s="57"/>
    </row>
    <row r="6" spans="1:32" s="44" customFormat="1" ht="13.15">
      <c r="A6" s="54" t="s">
        <v>1287</v>
      </c>
      <c r="B6" s="59"/>
      <c r="C6" s="59"/>
      <c r="D6" s="59"/>
      <c r="E6" s="280"/>
      <c r="F6" s="59"/>
      <c r="G6" s="59"/>
      <c r="H6" s="59"/>
      <c r="I6" s="59"/>
      <c r="J6" s="59"/>
      <c r="K6" s="59"/>
      <c r="L6" s="43"/>
      <c r="M6" s="43"/>
      <c r="N6" s="43"/>
      <c r="O6" s="43"/>
      <c r="P6" s="43"/>
      <c r="Q6" s="43"/>
    </row>
    <row r="7" spans="1:32" s="44" customFormat="1" ht="13.15">
      <c r="A7" s="52" t="s">
        <v>376</v>
      </c>
      <c r="B7" s="318"/>
      <c r="C7" s="59"/>
      <c r="D7" s="59"/>
      <c r="E7" s="280"/>
      <c r="F7" s="59"/>
      <c r="G7" s="59"/>
      <c r="H7" s="59"/>
      <c r="I7" s="59"/>
      <c r="J7" s="59"/>
      <c r="K7" s="59"/>
      <c r="L7" s="43"/>
      <c r="M7" s="43"/>
      <c r="N7" s="43"/>
      <c r="O7" s="43"/>
      <c r="P7" s="43"/>
      <c r="Q7" s="43"/>
    </row>
    <row r="8" spans="1:32" s="44" customFormat="1" ht="13.15">
      <c r="A8" s="54" t="s">
        <v>24</v>
      </c>
      <c r="B8" s="59"/>
      <c r="C8" s="59"/>
      <c r="D8" s="59"/>
      <c r="E8" s="280"/>
      <c r="F8" s="59"/>
      <c r="G8" s="59"/>
      <c r="H8" s="59"/>
      <c r="I8" s="59"/>
      <c r="J8" s="59"/>
      <c r="K8" s="59"/>
      <c r="L8" s="43"/>
      <c r="M8" s="43"/>
      <c r="N8" s="43"/>
      <c r="O8" s="43"/>
      <c r="P8" s="43"/>
      <c r="Q8" s="43"/>
    </row>
    <row r="9" spans="1:32" s="44" customFormat="1" ht="13.15">
      <c r="A9" s="52" t="s">
        <v>608</v>
      </c>
      <c r="B9" s="59"/>
      <c r="C9" s="59"/>
      <c r="D9" s="59"/>
      <c r="E9" s="280"/>
      <c r="F9" s="59"/>
      <c r="G9" s="59"/>
      <c r="H9" s="59"/>
      <c r="I9" s="59"/>
      <c r="J9" s="59"/>
      <c r="K9" s="59"/>
      <c r="L9" s="43"/>
      <c r="M9" s="43"/>
      <c r="N9" s="43"/>
      <c r="O9" s="43"/>
      <c r="P9" s="43"/>
      <c r="Q9" s="43"/>
    </row>
    <row r="10" spans="1:32" s="48" customFormat="1" ht="13.5" customHeight="1">
      <c r="A10" s="53">
        <f>SUM(A13:A2198)</f>
        <v>0</v>
      </c>
      <c r="B10" s="61"/>
      <c r="C10" s="69"/>
      <c r="D10" s="46"/>
      <c r="E10" s="46"/>
      <c r="F10" s="46"/>
      <c r="G10" s="70"/>
      <c r="H10" s="46"/>
      <c r="I10" s="46"/>
      <c r="J10" s="70"/>
      <c r="K10" s="47"/>
      <c r="L10" s="47"/>
      <c r="M10" s="47"/>
      <c r="N10" s="47"/>
      <c r="O10" s="47"/>
      <c r="P10" s="47"/>
      <c r="Q10" s="47"/>
    </row>
    <row r="11" spans="1:32">
      <c r="R11" s="384"/>
    </row>
    <row r="12" spans="1:32">
      <c r="B12" s="214" t="s">
        <v>1298</v>
      </c>
      <c r="C12" s="36"/>
      <c r="D12" s="36"/>
      <c r="E12" s="36"/>
      <c r="F12" s="36"/>
      <c r="G12" s="36"/>
      <c r="H12" s="36"/>
      <c r="I12" s="36"/>
      <c r="J12" s="36"/>
      <c r="K12" s="36"/>
      <c r="L12" s="36"/>
      <c r="M12" s="383"/>
      <c r="N12" s="383"/>
      <c r="O12" s="383"/>
      <c r="P12" s="383"/>
      <c r="Q12" s="383"/>
      <c r="R12" s="383"/>
      <c r="S12" s="383"/>
      <c r="T12" s="383"/>
      <c r="U12" s="383"/>
      <c r="V12" s="383"/>
      <c r="W12" s="383"/>
      <c r="X12" s="383"/>
      <c r="Y12" s="383"/>
      <c r="Z12" s="36"/>
      <c r="AA12" s="36"/>
      <c r="AB12" s="36"/>
      <c r="AC12" s="36"/>
      <c r="AD12" s="36"/>
      <c r="AE12" s="36"/>
      <c r="AF12" s="36"/>
    </row>
    <row r="13" spans="1:32">
      <c r="B13" s="36"/>
      <c r="C13" s="36"/>
      <c r="D13" s="36"/>
      <c r="E13" s="36"/>
      <c r="F13" s="36"/>
      <c r="G13" s="36"/>
      <c r="H13" s="36"/>
      <c r="I13" s="36"/>
      <c r="J13" s="36"/>
      <c r="K13" s="36"/>
      <c r="L13" s="36"/>
      <c r="M13" s="383"/>
      <c r="N13" s="383"/>
      <c r="O13" s="383"/>
      <c r="P13" s="383"/>
      <c r="Q13" s="383"/>
      <c r="R13" s="383"/>
      <c r="S13" s="383"/>
      <c r="T13" s="383"/>
      <c r="U13" s="383"/>
      <c r="V13" s="383"/>
      <c r="W13" s="383"/>
      <c r="X13" s="383"/>
      <c r="Y13" s="383"/>
      <c r="Z13" s="36"/>
      <c r="AA13" s="36"/>
      <c r="AB13" s="36"/>
      <c r="AC13" s="36"/>
      <c r="AD13" s="36"/>
      <c r="AE13" s="36"/>
      <c r="AF13" s="36"/>
    </row>
    <row r="14" spans="1:32" ht="15">
      <c r="B14" s="76" t="s">
        <v>351</v>
      </c>
      <c r="C14" s="445" t="s">
        <v>609</v>
      </c>
      <c r="D14" s="36"/>
      <c r="E14" s="36"/>
      <c r="F14" s="36"/>
      <c r="G14" s="36"/>
      <c r="H14" s="36"/>
      <c r="I14" s="36"/>
      <c r="J14" s="36"/>
      <c r="K14" s="36"/>
      <c r="L14" s="36"/>
      <c r="M14" s="383"/>
      <c r="N14" s="383"/>
      <c r="O14" s="383"/>
      <c r="P14" s="383"/>
      <c r="Q14" s="383"/>
      <c r="R14" s="383"/>
      <c r="S14" s="383"/>
      <c r="T14" s="383"/>
      <c r="U14" s="383"/>
      <c r="V14" s="383"/>
      <c r="W14" s="383"/>
      <c r="X14" s="383"/>
      <c r="Y14" s="383"/>
      <c r="Z14" s="36"/>
      <c r="AA14" s="36"/>
      <c r="AB14" s="36"/>
      <c r="AC14" s="36"/>
      <c r="AD14" s="36"/>
      <c r="AE14" s="36"/>
      <c r="AF14" s="36"/>
    </row>
    <row r="15" spans="1:32">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row>
    <row r="16" spans="1:32">
      <c r="B16" s="193" t="s">
        <v>85</v>
      </c>
      <c r="C16" s="194" t="s">
        <v>134</v>
      </c>
      <c r="D16" s="194" t="s">
        <v>135</v>
      </c>
      <c r="E16" s="194" t="s">
        <v>136</v>
      </c>
      <c r="F16" s="194" t="s">
        <v>137</v>
      </c>
      <c r="G16" s="194" t="s">
        <v>138</v>
      </c>
      <c r="H16" s="194" t="s">
        <v>139</v>
      </c>
      <c r="I16" s="194" t="s">
        <v>140</v>
      </c>
      <c r="J16" s="194" t="s">
        <v>141</v>
      </c>
      <c r="K16" s="194" t="s">
        <v>142</v>
      </c>
      <c r="L16" s="194" t="s">
        <v>143</v>
      </c>
      <c r="M16" s="194" t="s">
        <v>144</v>
      </c>
      <c r="N16" s="194" t="s">
        <v>145</v>
      </c>
      <c r="O16" s="194" t="s">
        <v>146</v>
      </c>
      <c r="P16" s="194" t="s">
        <v>147</v>
      </c>
      <c r="Q16" s="194" t="s">
        <v>148</v>
      </c>
      <c r="R16" s="194" t="s">
        <v>149</v>
      </c>
      <c r="S16" s="194" t="s">
        <v>150</v>
      </c>
      <c r="T16" s="194" t="s">
        <v>151</v>
      </c>
      <c r="U16" s="194" t="s">
        <v>152</v>
      </c>
      <c r="V16" s="194" t="s">
        <v>153</v>
      </c>
      <c r="W16" s="194" t="s">
        <v>182</v>
      </c>
      <c r="X16" s="194" t="s">
        <v>183</v>
      </c>
      <c r="Y16" s="194" t="s">
        <v>184</v>
      </c>
      <c r="Z16" s="194" t="s">
        <v>1087</v>
      </c>
      <c r="AA16" s="194" t="s">
        <v>1402</v>
      </c>
      <c r="AB16" s="194" t="s">
        <v>1508</v>
      </c>
      <c r="AC16" s="36"/>
      <c r="AD16" s="36"/>
      <c r="AE16" s="36"/>
      <c r="AF16" s="36"/>
    </row>
    <row r="17" spans="2:32">
      <c r="B17" s="193" t="str">
        <f>RAW_DATA_INPUTS!B347</f>
        <v>Primary age Pupils (FTE) Central</v>
      </c>
      <c r="C17" s="319">
        <f>RAW_DATA_INPUTS!C347</f>
        <v>4133670.5</v>
      </c>
      <c r="D17" s="319">
        <f>RAW_DATA_INPUTS!D347</f>
        <v>4085271.436729731</v>
      </c>
      <c r="E17" s="319">
        <f>RAW_DATA_INPUTS!E347</f>
        <v>4047195.5</v>
      </c>
      <c r="F17" s="319">
        <f>RAW_DATA_INPUTS!F347</f>
        <v>4028055.5</v>
      </c>
      <c r="G17" s="319">
        <f>RAW_DATA_INPUTS!G347</f>
        <v>4016161.5</v>
      </c>
      <c r="H17" s="319">
        <f>RAW_DATA_INPUTS!H347</f>
        <v>4036364.5</v>
      </c>
      <c r="I17" s="319">
        <f>RAW_DATA_INPUTS!I347</f>
        <v>4074368</v>
      </c>
      <c r="J17" s="319">
        <f>RAW_DATA_INPUTS!J347</f>
        <v>4150277.5</v>
      </c>
      <c r="K17" s="319">
        <f>RAW_DATA_INPUTS!K347</f>
        <v>4247394.5</v>
      </c>
      <c r="L17" s="319">
        <f>RAW_DATA_INPUTS!L347</f>
        <v>4359000</v>
      </c>
      <c r="M17" s="319">
        <f>RAW_DATA_INPUTS!M347</f>
        <v>4463434</v>
      </c>
      <c r="N17" s="319">
        <f>RAW_DATA_INPUTS!N347</f>
        <v>4574041.5</v>
      </c>
      <c r="O17" s="319">
        <f>RAW_DATA_INPUTS!O347</f>
        <v>4659421</v>
      </c>
      <c r="P17" s="319">
        <f>RAW_DATA_INPUTS!P347</f>
        <v>4715388.5</v>
      </c>
      <c r="Q17" s="319">
        <f>RAW_DATA_INPUTS!Q347</f>
        <v>4733161</v>
      </c>
      <c r="R17" s="319">
        <f>RAW_DATA_INPUTS!R347</f>
        <v>4722230.558806696</v>
      </c>
      <c r="S17" s="319">
        <f>RAW_DATA_INPUTS!S347</f>
        <v>4715678.2151107499</v>
      </c>
      <c r="T17" s="319">
        <f>RAW_DATA_INPUTS!T347</f>
        <v>4686212.6716877213</v>
      </c>
      <c r="U17" s="319">
        <f>RAW_DATA_INPUTS!U347</f>
        <v>4650038.1997871175</v>
      </c>
      <c r="V17" s="319">
        <f>RAW_DATA_INPUTS!V347</f>
        <v>4613506.2415555622</v>
      </c>
      <c r="W17" s="319">
        <f>RAW_DATA_INPUTS!W347</f>
        <v>4594107.3525180714</v>
      </c>
      <c r="X17" s="319">
        <f>RAW_DATA_INPUTS!X347</f>
        <v>4582094.1329778135</v>
      </c>
      <c r="Y17" s="319">
        <f>RAW_DATA_INPUTS!Y347</f>
        <v>4569288.0433858866</v>
      </c>
      <c r="Z17" s="319">
        <f>RAW_DATA_INPUTS!Z347</f>
        <v>4553997.8304746542</v>
      </c>
      <c r="AA17" s="1148">
        <f>RAW_DATA_INPUTS!AA347</f>
        <v>4555690.8707873952</v>
      </c>
      <c r="AB17" s="1148">
        <f>RAW_DATA_INPUTS!AB347</f>
        <v>4546912.262777702</v>
      </c>
      <c r="AC17" s="36"/>
      <c r="AD17" s="36"/>
      <c r="AE17" s="36"/>
      <c r="AF17" s="36"/>
    </row>
    <row r="18" spans="2:32">
      <c r="B18" s="193" t="str">
        <f>RAW_DATA_INPUTS!B348</f>
        <v>Pupils FTE Years 7-9 Central</v>
      </c>
      <c r="C18" s="319">
        <f>RAW_DATA_INPUTS!C348</f>
        <v>1783139.5</v>
      </c>
      <c r="D18" s="319">
        <f>RAW_DATA_INPUTS!D348</f>
        <v>1758000.0007601124</v>
      </c>
      <c r="E18" s="319">
        <f>RAW_DATA_INPUTS!E348</f>
        <v>1722930</v>
      </c>
      <c r="F18" s="319">
        <f>RAW_DATA_INPUTS!F348</f>
        <v>1701531</v>
      </c>
      <c r="G18" s="319">
        <f>RAW_DATA_INPUTS!G348</f>
        <v>1691158</v>
      </c>
      <c r="H18" s="319">
        <f>RAW_DATA_INPUTS!H348</f>
        <v>1680949</v>
      </c>
      <c r="I18" s="319">
        <f>RAW_DATA_INPUTS!I348</f>
        <v>1672689.5</v>
      </c>
      <c r="J18" s="319">
        <f>RAW_DATA_INPUTS!J348</f>
        <v>1641887</v>
      </c>
      <c r="K18" s="319">
        <f>RAW_DATA_INPUTS!K348</f>
        <v>1612821</v>
      </c>
      <c r="L18" s="319">
        <f>RAW_DATA_INPUTS!L348</f>
        <v>1587472</v>
      </c>
      <c r="M18" s="319">
        <f>RAW_DATA_INPUTS!M348</f>
        <v>1595949</v>
      </c>
      <c r="N18" s="319">
        <f>RAW_DATA_INPUTS!N348</f>
        <v>1630717</v>
      </c>
      <c r="O18" s="319">
        <f>RAW_DATA_INPUTS!O348</f>
        <v>1678899</v>
      </c>
      <c r="P18" s="319">
        <f>RAW_DATA_INPUTS!P348</f>
        <v>1714907</v>
      </c>
      <c r="Q18" s="319">
        <f>RAW_DATA_INPUTS!Q348</f>
        <v>1756029</v>
      </c>
      <c r="R18" s="319">
        <f>RAW_DATA_INPUTS!R348</f>
        <v>1815906.2027563339</v>
      </c>
      <c r="S18" s="319">
        <f>RAW_DATA_INPUTS!S348</f>
        <v>1857054.0447136466</v>
      </c>
      <c r="T18" s="319">
        <f>RAW_DATA_INPUTS!T348</f>
        <v>1887900.5969985167</v>
      </c>
      <c r="U18" s="319">
        <f>RAW_DATA_INPUTS!U348</f>
        <v>1905971.579135444</v>
      </c>
      <c r="V18" s="319">
        <f>RAW_DATA_INPUTS!V348</f>
        <v>1927218.3197986097</v>
      </c>
      <c r="W18" s="319">
        <f>RAW_DATA_INPUTS!W348</f>
        <v>1919475.7032980411</v>
      </c>
      <c r="X18" s="319">
        <f>RAW_DATA_INPUTS!X348</f>
        <v>1891753.4679500838</v>
      </c>
      <c r="Y18" s="319">
        <f>RAW_DATA_INPUTS!Y348</f>
        <v>1864512.8853194497</v>
      </c>
      <c r="Z18" s="319">
        <f>RAW_DATA_INPUTS!Z348</f>
        <v>1857263.3749360507</v>
      </c>
      <c r="AA18" s="1148">
        <f>RAW_DATA_INPUTS!AA348</f>
        <v>1840483.9903530208</v>
      </c>
      <c r="AB18" s="1148">
        <f>RAW_DATA_INPUTS!AB348</f>
        <v>1832826.0622119121</v>
      </c>
      <c r="AC18" s="36"/>
      <c r="AD18" s="36"/>
      <c r="AE18" s="36"/>
      <c r="AF18" s="36"/>
    </row>
    <row r="19" spans="2:32">
      <c r="B19" s="193" t="str">
        <f>RAW_DATA_INPUTS!B349</f>
        <v>Pupils FTE Years 10-11 Central</v>
      </c>
      <c r="C19" s="319">
        <f>RAW_DATA_INPUTS!C349</f>
        <v>1170159</v>
      </c>
      <c r="D19" s="319">
        <f>RAW_DATA_INPUTS!D349</f>
        <v>1185802.5625101563</v>
      </c>
      <c r="E19" s="319">
        <f>RAW_DATA_INPUTS!E349</f>
        <v>1189358</v>
      </c>
      <c r="F19" s="319">
        <f>RAW_DATA_INPUTS!F349</f>
        <v>1166918.5</v>
      </c>
      <c r="G19" s="319">
        <f>RAW_DATA_INPUTS!G349</f>
        <v>1146150</v>
      </c>
      <c r="H19" s="319">
        <f>RAW_DATA_INPUTS!H349</f>
        <v>1133977</v>
      </c>
      <c r="I19" s="319">
        <f>RAW_DATA_INPUTS!I349</f>
        <v>1116342.5</v>
      </c>
      <c r="J19" s="319">
        <f>RAW_DATA_INPUTS!J349</f>
        <v>1120567</v>
      </c>
      <c r="K19" s="319">
        <f>RAW_DATA_INPUTS!K349</f>
        <v>1117099</v>
      </c>
      <c r="L19" s="319">
        <f>RAW_DATA_INPUTS!L349</f>
        <v>1099417.5</v>
      </c>
      <c r="M19" s="319">
        <f>RAW_DATA_INPUTS!M349</f>
        <v>1081078</v>
      </c>
      <c r="N19" s="319">
        <f>RAW_DATA_INPUTS!N349</f>
        <v>1057483</v>
      </c>
      <c r="O19" s="1148">
        <f>RAW_DATA_INPUTS!O349</f>
        <v>1041875</v>
      </c>
      <c r="P19" s="1148">
        <f>RAW_DATA_INPUTS!P349</f>
        <v>1053705</v>
      </c>
      <c r="Q19" s="1148">
        <f>RAW_DATA_INPUTS!Q349</f>
        <v>1086744</v>
      </c>
      <c r="R19" s="319">
        <f>RAW_DATA_INPUTS!R349</f>
        <v>1114919.5709670798</v>
      </c>
      <c r="S19" s="319">
        <f>RAW_DATA_INPUTS!S349</f>
        <v>1137337.6739857208</v>
      </c>
      <c r="T19" s="319">
        <f>RAW_DATA_INPUTS!T349</f>
        <v>1169228.8132774255</v>
      </c>
      <c r="U19" s="319">
        <f>RAW_DATA_INPUTS!U349</f>
        <v>1213020.4426796213</v>
      </c>
      <c r="V19" s="319">
        <f>RAW_DATA_INPUTS!V349</f>
        <v>1232637.6439917486</v>
      </c>
      <c r="W19" s="319">
        <f>RAW_DATA_INPUTS!W349</f>
        <v>1239007.8590816509</v>
      </c>
      <c r="X19" s="319">
        <f>RAW_DATA_INPUTS!X349</f>
        <v>1260220.5972151414</v>
      </c>
      <c r="Y19" s="319">
        <f>RAW_DATA_INPUTS!Y349</f>
        <v>1270504.473197314</v>
      </c>
      <c r="Z19" s="319">
        <f>RAW_DATA_INPUTS!Z349</f>
        <v>1251394.0877581004</v>
      </c>
      <c r="AA19" s="1148">
        <f>RAW_DATA_INPUTS!AA349</f>
        <v>1225022.0206584639</v>
      </c>
      <c r="AB19" s="1148">
        <f>RAW_DATA_INPUTS!AB349</f>
        <v>1216555.8979985134</v>
      </c>
      <c r="AC19" s="36"/>
      <c r="AD19" s="36"/>
      <c r="AE19" s="36"/>
      <c r="AF19" s="36"/>
    </row>
    <row r="20" spans="2:32">
      <c r="B20" s="193" t="str">
        <f>RAW_DATA_INPUTS!B350</f>
        <v>Pupils FTE Years 12-13 Central</v>
      </c>
      <c r="C20" s="319">
        <f>RAW_DATA_INPUTS!C350</f>
        <v>355184.5</v>
      </c>
      <c r="D20" s="319">
        <f>RAW_DATA_INPUTS!D350</f>
        <v>361355</v>
      </c>
      <c r="E20" s="319">
        <f>RAW_DATA_INPUTS!E350</f>
        <v>370116</v>
      </c>
      <c r="F20" s="319">
        <f>RAW_DATA_INPUTS!F350</f>
        <v>380453</v>
      </c>
      <c r="G20" s="319">
        <f>RAW_DATA_INPUTS!G350</f>
        <v>394342</v>
      </c>
      <c r="H20" s="319">
        <f>RAW_DATA_INPUTS!H350</f>
        <v>412859.5</v>
      </c>
      <c r="I20" s="319">
        <f>RAW_DATA_INPUTS!I350</f>
        <v>423222</v>
      </c>
      <c r="J20" s="319">
        <f>RAW_DATA_INPUTS!J350</f>
        <v>423232.5</v>
      </c>
      <c r="K20" s="319">
        <f>RAW_DATA_INPUTS!K350</f>
        <v>428860</v>
      </c>
      <c r="L20" s="319">
        <f>RAW_DATA_INPUTS!L350</f>
        <v>439034.5</v>
      </c>
      <c r="M20" s="319">
        <f>RAW_DATA_INPUTS!M350</f>
        <v>442836.5</v>
      </c>
      <c r="N20" s="319">
        <f>RAW_DATA_INPUTS!N350</f>
        <v>433870.5</v>
      </c>
      <c r="O20" s="1148">
        <f>RAW_DATA_INPUTS!O350</f>
        <v>424809</v>
      </c>
      <c r="P20" s="1148">
        <f>RAW_DATA_INPUTS!P350</f>
        <v>408030</v>
      </c>
      <c r="Q20" s="1148">
        <f>RAW_DATA_INPUTS!Q350</f>
        <v>402945</v>
      </c>
      <c r="R20" s="320">
        <f t="shared" ref="R20:Z20" si="0">R23*R21</f>
        <v>397605.38014849328</v>
      </c>
      <c r="S20" s="320">
        <f t="shared" si="0"/>
        <v>398339.95877486246</v>
      </c>
      <c r="T20" s="320">
        <f t="shared" si="0"/>
        <v>404382.27058098878</v>
      </c>
      <c r="U20" s="320">
        <f t="shared" si="0"/>
        <v>416738.35273218143</v>
      </c>
      <c r="V20" s="320">
        <f t="shared" si="0"/>
        <v>429243.76735794864</v>
      </c>
      <c r="W20" s="320">
        <f t="shared" si="0"/>
        <v>442451.95014119399</v>
      </c>
      <c r="X20" s="320">
        <f t="shared" si="0"/>
        <v>452088.21147975978</v>
      </c>
      <c r="Y20" s="320">
        <f t="shared" si="0"/>
        <v>460191.87588370714</v>
      </c>
      <c r="Z20" s="320">
        <f t="shared" si="0"/>
        <v>468101.06615634781</v>
      </c>
      <c r="AA20" s="1150">
        <f>AA23*AA21</f>
        <v>474523.81371529249</v>
      </c>
      <c r="AB20" s="1150">
        <f>AB23*AB21</f>
        <v>478456.52402206976</v>
      </c>
      <c r="AC20" s="36"/>
      <c r="AD20" s="36"/>
      <c r="AE20" s="36"/>
      <c r="AF20" s="36"/>
    </row>
    <row r="21" spans="2:32">
      <c r="B21" s="193" t="str">
        <f>RAW_DATA_INPUTS!B351</f>
        <v>16-19 population</v>
      </c>
      <c r="C21" s="319">
        <f>RAW_DATA_INPUTS!C351</f>
        <v>2591851.2639240595</v>
      </c>
      <c r="D21" s="319">
        <f>RAW_DATA_INPUTS!D351</f>
        <v>2608521.9199660681</v>
      </c>
      <c r="E21" s="319">
        <f>RAW_DATA_INPUTS!E351</f>
        <v>2644318.2228521295</v>
      </c>
      <c r="F21" s="319">
        <f>RAW_DATA_INPUTS!F351</f>
        <v>2688798.0261939741</v>
      </c>
      <c r="G21" s="319">
        <f>RAW_DATA_INPUTS!G351</f>
        <v>2705903.2746035685</v>
      </c>
      <c r="H21" s="319">
        <f>RAW_DATA_INPUTS!H351</f>
        <v>2717958.6116225235</v>
      </c>
      <c r="I21" s="319">
        <f>RAW_DATA_INPUTS!I351</f>
        <v>2717385.3601785055</v>
      </c>
      <c r="J21" s="319">
        <f>RAW_DATA_INPUTS!J351</f>
        <v>2680455.9336874634</v>
      </c>
      <c r="K21" s="319">
        <f>RAW_DATA_INPUTS!K351</f>
        <v>2641996.0006059059</v>
      </c>
      <c r="L21" s="319">
        <f>RAW_DATA_INPUTS!L351</f>
        <v>2633177.9290057975</v>
      </c>
      <c r="M21" s="319">
        <f>RAW_DATA_INPUTS!M351</f>
        <v>2618430.7324961186</v>
      </c>
      <c r="N21" s="319">
        <f>RAW_DATA_INPUTS!N351</f>
        <v>2610783.5698214751</v>
      </c>
      <c r="O21" s="319">
        <f>RAW_DATA_INPUTS!O351</f>
        <v>2580892.4584752405</v>
      </c>
      <c r="P21" s="319">
        <f>RAW_DATA_INPUTS!P351</f>
        <v>2528335.6984789874</v>
      </c>
      <c r="Q21" s="319">
        <f>RAW_DATA_INPUTS!Q351</f>
        <v>2478753.3224017778</v>
      </c>
      <c r="R21" s="319">
        <f>RAW_DATA_INPUTS!R351</f>
        <v>2457207.5734346416</v>
      </c>
      <c r="S21" s="319">
        <f>RAW_DATA_INPUTS!S351</f>
        <v>2469644.201234322</v>
      </c>
      <c r="T21" s="319">
        <f>RAW_DATA_INPUTS!T351</f>
        <v>2511961.5874523008</v>
      </c>
      <c r="U21" s="319">
        <f>RAW_DATA_INPUTS!U351</f>
        <v>2588715.7035281803</v>
      </c>
      <c r="V21" s="319">
        <f>RAW_DATA_INPUTS!V351</f>
        <v>2666397.4503811249</v>
      </c>
      <c r="W21" s="319">
        <f>RAW_DATA_INPUTS!W351</f>
        <v>2748444.6868830929</v>
      </c>
      <c r="X21" s="319">
        <f>RAW_DATA_INPUTS!X351</f>
        <v>2808303.6868692976</v>
      </c>
      <c r="Y21" s="319">
        <f>RAW_DATA_INPUTS!Y351</f>
        <v>2858642.4261791939</v>
      </c>
      <c r="Z21" s="319">
        <f>RAW_DATA_INPUTS!Z351</f>
        <v>2907773.1215585447</v>
      </c>
      <c r="AA21" s="1148">
        <f>RAW_DATA_INPUTS!AA351</f>
        <v>2947670.2593108807</v>
      </c>
      <c r="AB21" s="1148">
        <f>RAW_DATA_INPUTS!AB351</f>
        <v>2972099.6617448921</v>
      </c>
      <c r="AC21" s="36"/>
      <c r="AD21" s="36"/>
      <c r="AE21" s="36"/>
      <c r="AF21" s="36"/>
    </row>
    <row r="22" spans="2:32">
      <c r="B22" s="193" t="s">
        <v>1338</v>
      </c>
      <c r="C22" s="321">
        <f t="shared" ref="C22:Z22" si="1">SUM(C18:C20)</f>
        <v>3308483</v>
      </c>
      <c r="D22" s="321">
        <f t="shared" si="1"/>
        <v>3305157.563270269</v>
      </c>
      <c r="E22" s="321">
        <f t="shared" si="1"/>
        <v>3282404</v>
      </c>
      <c r="F22" s="321">
        <f t="shared" si="1"/>
        <v>3248902.5</v>
      </c>
      <c r="G22" s="321">
        <f t="shared" si="1"/>
        <v>3231650</v>
      </c>
      <c r="H22" s="321">
        <f t="shared" si="1"/>
        <v>3227785.5</v>
      </c>
      <c r="I22" s="321">
        <f t="shared" si="1"/>
        <v>3212254</v>
      </c>
      <c r="J22" s="321">
        <f t="shared" si="1"/>
        <v>3185686.5</v>
      </c>
      <c r="K22" s="321">
        <f t="shared" si="1"/>
        <v>3158780</v>
      </c>
      <c r="L22" s="321">
        <f t="shared" si="1"/>
        <v>3125924</v>
      </c>
      <c r="M22" s="321">
        <f t="shared" si="1"/>
        <v>3119863.5</v>
      </c>
      <c r="N22" s="321">
        <f t="shared" si="1"/>
        <v>3122070.5</v>
      </c>
      <c r="O22" s="321">
        <f t="shared" si="1"/>
        <v>3145583</v>
      </c>
      <c r="P22" s="321">
        <f t="shared" si="1"/>
        <v>3176642</v>
      </c>
      <c r="Q22" s="321">
        <f t="shared" si="1"/>
        <v>3245718</v>
      </c>
      <c r="R22" s="321">
        <f t="shared" si="1"/>
        <v>3328431.1538719069</v>
      </c>
      <c r="S22" s="321">
        <f t="shared" si="1"/>
        <v>3392731.6774742301</v>
      </c>
      <c r="T22" s="321">
        <f t="shared" si="1"/>
        <v>3461511.680856931</v>
      </c>
      <c r="U22" s="321">
        <f t="shared" si="1"/>
        <v>3535730.3745472468</v>
      </c>
      <c r="V22" s="321">
        <f t="shared" si="1"/>
        <v>3589099.7311483067</v>
      </c>
      <c r="W22" s="321">
        <f t="shared" si="1"/>
        <v>3600935.5125208856</v>
      </c>
      <c r="X22" s="321">
        <f t="shared" si="1"/>
        <v>3604062.2766449852</v>
      </c>
      <c r="Y22" s="321">
        <f t="shared" si="1"/>
        <v>3595209.2344004712</v>
      </c>
      <c r="Z22" s="321">
        <f t="shared" si="1"/>
        <v>3576758.5288504991</v>
      </c>
      <c r="AA22" s="321">
        <f>SUM(AA18:AA20)</f>
        <v>3540029.8247267776</v>
      </c>
      <c r="AB22" s="321">
        <f>SUM(AB18:AB20)</f>
        <v>3527838.4842324955</v>
      </c>
      <c r="AC22" s="36"/>
      <c r="AD22" s="36"/>
      <c r="AE22" s="36"/>
      <c r="AF22" s="36"/>
    </row>
    <row r="23" spans="2:32" s="2" customFormat="1">
      <c r="B23" s="514"/>
      <c r="D23" s="446" t="s">
        <v>452</v>
      </c>
      <c r="E23" s="440">
        <f>E20/E21</f>
        <v>0.13996651265398663</v>
      </c>
      <c r="F23" s="440">
        <f t="shared" ref="F23:Q23" si="2">F20/F21</f>
        <v>0.14149556652960499</v>
      </c>
      <c r="G23" s="440">
        <f t="shared" si="2"/>
        <v>0.14573396015338852</v>
      </c>
      <c r="H23" s="440">
        <f t="shared" si="2"/>
        <v>0.15190058385529931</v>
      </c>
      <c r="I23" s="440">
        <f t="shared" si="2"/>
        <v>0.15574603668733922</v>
      </c>
      <c r="J23" s="440">
        <f t="shared" si="2"/>
        <v>0.15789571269607305</v>
      </c>
      <c r="K23" s="440">
        <f t="shared" si="2"/>
        <v>0.16232424269440482</v>
      </c>
      <c r="L23" s="440">
        <f t="shared" si="2"/>
        <v>0.1667318015861409</v>
      </c>
      <c r="M23" s="440">
        <f t="shared" si="2"/>
        <v>0.16912286221826051</v>
      </c>
      <c r="N23" s="440">
        <f t="shared" si="2"/>
        <v>0.16618401655931517</v>
      </c>
      <c r="O23" s="440">
        <f t="shared" si="2"/>
        <v>0.16459771448631841</v>
      </c>
      <c r="P23" s="440">
        <f>P20/P21</f>
        <v>0.16138284178223064</v>
      </c>
      <c r="Q23" s="440">
        <f t="shared" si="2"/>
        <v>0.16255954005522749</v>
      </c>
      <c r="R23" s="441">
        <f>Q23+((((Q23-P23)*3)+((P23-O23)*2)+(O23-N23))/6)</f>
        <v>0.16181188127819721</v>
      </c>
      <c r="S23" s="441">
        <f>R23+((((R23-Q23)*3)+((Q23-P23)*2)+(P23-O23))/6)</f>
        <v>0.16129447252999973</v>
      </c>
      <c r="T23" s="441">
        <f>S23+((((S23-R23)*3)+((R23-Q23)*2)+(Q23-P23))/6)</f>
        <v>0.16098266494239039</v>
      </c>
      <c r="U23" s="442">
        <f t="shared" ref="U23:AB23" si="3">T23</f>
        <v>0.16098266494239039</v>
      </c>
      <c r="V23" s="442">
        <f t="shared" si="3"/>
        <v>0.16098266494239039</v>
      </c>
      <c r="W23" s="442">
        <f t="shared" si="3"/>
        <v>0.16098266494239039</v>
      </c>
      <c r="X23" s="442">
        <f t="shared" si="3"/>
        <v>0.16098266494239039</v>
      </c>
      <c r="Y23" s="442">
        <f t="shared" si="3"/>
        <v>0.16098266494239039</v>
      </c>
      <c r="Z23" s="442">
        <f t="shared" si="3"/>
        <v>0.16098266494239039</v>
      </c>
      <c r="AA23" s="442">
        <f t="shared" si="3"/>
        <v>0.16098266494239039</v>
      </c>
      <c r="AB23" s="442">
        <f t="shared" si="3"/>
        <v>0.16098266494239039</v>
      </c>
      <c r="AC23" s="191"/>
      <c r="AD23" s="191"/>
      <c r="AE23" s="191"/>
      <c r="AF23" s="191"/>
    </row>
    <row r="24" spans="2:32" s="2" customFormat="1">
      <c r="B24" s="514"/>
      <c r="C24" s="189"/>
      <c r="D24" s="189"/>
      <c r="E24" s="382"/>
      <c r="F24" s="189"/>
      <c r="G24" s="189"/>
      <c r="H24" s="189"/>
      <c r="I24" s="189"/>
      <c r="J24" s="189"/>
      <c r="K24" s="189"/>
      <c r="L24" s="189"/>
      <c r="M24" s="189"/>
      <c r="N24" s="189"/>
      <c r="O24" s="189"/>
      <c r="P24" s="189"/>
      <c r="Q24" s="189"/>
      <c r="R24" s="189"/>
      <c r="S24" s="189"/>
      <c r="T24" s="189"/>
      <c r="U24" s="189"/>
      <c r="V24" s="190"/>
      <c r="W24" s="191"/>
      <c r="X24" s="191"/>
      <c r="Y24" s="191"/>
      <c r="Z24" s="191"/>
      <c r="AA24" s="191"/>
      <c r="AB24" s="191"/>
      <c r="AC24" s="191"/>
      <c r="AD24" s="191"/>
      <c r="AE24" s="191"/>
      <c r="AF24" s="191"/>
    </row>
    <row r="25" spans="2:32" ht="15">
      <c r="B25" s="192" t="s">
        <v>190</v>
      </c>
      <c r="C25" s="36"/>
      <c r="D25" s="36"/>
      <c r="E25" s="383"/>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row>
    <row r="26" spans="2:32">
      <c r="B26" s="515"/>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row>
    <row r="27" spans="2:32">
      <c r="B27" s="193" t="str">
        <f>RAW_DATA_INPUTS!B355</f>
        <v>Academic year</v>
      </c>
      <c r="C27" s="193" t="str">
        <f t="shared" ref="C27:AB27" si="4">C16</f>
        <v>2004/05</v>
      </c>
      <c r="D27" s="193" t="str">
        <f t="shared" si="4"/>
        <v>2005/06</v>
      </c>
      <c r="E27" s="193" t="str">
        <f t="shared" si="4"/>
        <v>2006/07</v>
      </c>
      <c r="F27" s="193" t="str">
        <f t="shared" si="4"/>
        <v>2007/08</v>
      </c>
      <c r="G27" s="193" t="str">
        <f t="shared" si="4"/>
        <v>2008/09</v>
      </c>
      <c r="H27" s="193" t="str">
        <f t="shared" si="4"/>
        <v>2009/10</v>
      </c>
      <c r="I27" s="193" t="str">
        <f t="shared" si="4"/>
        <v>2010/11</v>
      </c>
      <c r="J27" s="193" t="str">
        <f t="shared" si="4"/>
        <v>2011/12</v>
      </c>
      <c r="K27" s="193" t="str">
        <f t="shared" si="4"/>
        <v>2012/13</v>
      </c>
      <c r="L27" s="193" t="str">
        <f t="shared" si="4"/>
        <v>2013/14</v>
      </c>
      <c r="M27" s="193" t="str">
        <f t="shared" si="4"/>
        <v>2014/15</v>
      </c>
      <c r="N27" s="193" t="str">
        <f t="shared" si="4"/>
        <v>2015/16</v>
      </c>
      <c r="O27" s="193" t="str">
        <f t="shared" si="4"/>
        <v>2016/17</v>
      </c>
      <c r="P27" s="193" t="str">
        <f t="shared" si="4"/>
        <v>2017/18</v>
      </c>
      <c r="Q27" s="193" t="str">
        <f t="shared" si="4"/>
        <v>2018/19</v>
      </c>
      <c r="R27" s="193" t="str">
        <f t="shared" si="4"/>
        <v>2019/20</v>
      </c>
      <c r="S27" s="193" t="str">
        <f t="shared" si="4"/>
        <v>2020/21</v>
      </c>
      <c r="T27" s="193" t="str">
        <f t="shared" si="4"/>
        <v>2021/22</v>
      </c>
      <c r="U27" s="193" t="str">
        <f t="shared" si="4"/>
        <v>2022/23</v>
      </c>
      <c r="V27" s="193" t="str">
        <f t="shared" si="4"/>
        <v>2023/24</v>
      </c>
      <c r="W27" s="193" t="str">
        <f t="shared" si="4"/>
        <v>2024/25</v>
      </c>
      <c r="X27" s="193" t="str">
        <f t="shared" si="4"/>
        <v>2025/26</v>
      </c>
      <c r="Y27" s="193" t="str">
        <f t="shared" si="4"/>
        <v>2026/27</v>
      </c>
      <c r="Z27" s="193" t="str">
        <f t="shared" si="4"/>
        <v>2027/28</v>
      </c>
      <c r="AA27" s="1149" t="str">
        <f t="shared" si="4"/>
        <v>2028/29</v>
      </c>
      <c r="AB27" s="1149" t="str">
        <f t="shared" si="4"/>
        <v>2029/30</v>
      </c>
      <c r="AC27" s="36"/>
      <c r="AD27" s="36"/>
      <c r="AE27" s="36"/>
      <c r="AF27" s="36"/>
    </row>
    <row r="28" spans="2:32">
      <c r="B28" s="193" t="str">
        <f>RAW_DATA_INPUTS!B356</f>
        <v>Primary age Pupils (FTE) High</v>
      </c>
      <c r="C28" s="319">
        <f>RAW_DATA_INPUTS!C356</f>
        <v>4133670.5</v>
      </c>
      <c r="D28" s="319">
        <f>RAW_DATA_INPUTS!D356</f>
        <v>4085271.436729731</v>
      </c>
      <c r="E28" s="319">
        <f>RAW_DATA_INPUTS!E356</f>
        <v>4047195.5</v>
      </c>
      <c r="F28" s="319">
        <f>RAW_DATA_INPUTS!F356</f>
        <v>4028055.5</v>
      </c>
      <c r="G28" s="319">
        <f>RAW_DATA_INPUTS!G356</f>
        <v>4016161.5</v>
      </c>
      <c r="H28" s="319">
        <f>RAW_DATA_INPUTS!H356</f>
        <v>4036364.5</v>
      </c>
      <c r="I28" s="319">
        <f>RAW_DATA_INPUTS!I356</f>
        <v>4074368</v>
      </c>
      <c r="J28" s="319">
        <f>RAW_DATA_INPUTS!J356</f>
        <v>4150277.5</v>
      </c>
      <c r="K28" s="319">
        <f>RAW_DATA_INPUTS!K356</f>
        <v>4247394.5</v>
      </c>
      <c r="L28" s="319">
        <f>RAW_DATA_INPUTS!L356</f>
        <v>4359000</v>
      </c>
      <c r="M28" s="319">
        <f>RAW_DATA_INPUTS!M356</f>
        <v>4463434</v>
      </c>
      <c r="N28" s="319">
        <f>RAW_DATA_INPUTS!N356</f>
        <v>4574041.5</v>
      </c>
      <c r="O28" s="319">
        <f>RAW_DATA_INPUTS!O356</f>
        <v>4659421</v>
      </c>
      <c r="P28" s="319">
        <f>RAW_DATA_INPUTS!P356</f>
        <v>4715388.5</v>
      </c>
      <c r="Q28" s="319">
        <f>RAW_DATA_INPUTS!Q356</f>
        <v>4733161</v>
      </c>
      <c r="R28" s="319">
        <f>RAW_DATA_INPUTS!R356</f>
        <v>4724488.9136831267</v>
      </c>
      <c r="S28" s="319">
        <f>RAW_DATA_INPUTS!S356</f>
        <v>4722160.8713114578</v>
      </c>
      <c r="T28" s="319">
        <f>RAW_DATA_INPUTS!T356</f>
        <v>4701909.7389318068</v>
      </c>
      <c r="U28" s="319">
        <f>RAW_DATA_INPUTS!U356</f>
        <v>4685689.9507615454</v>
      </c>
      <c r="V28" s="319">
        <f>RAW_DATA_INPUTS!V356</f>
        <v>4677769.9601522144</v>
      </c>
      <c r="W28" s="319">
        <f>RAW_DATA_INPUTS!W356</f>
        <v>4695616.4988300661</v>
      </c>
      <c r="X28" s="319">
        <f>RAW_DATA_INPUTS!X356</f>
        <v>4728120.8504833309</v>
      </c>
      <c r="Y28" s="319">
        <f>RAW_DATA_INPUTS!Y356</f>
        <v>4765624.8866419028</v>
      </c>
      <c r="Z28" s="319">
        <f>RAW_DATA_INPUTS!Z356</f>
        <v>4802610.6940278672</v>
      </c>
      <c r="AA28" s="1148">
        <f>RAW_DATA_INPUTS!AA356</f>
        <v>4853993.9280289924</v>
      </c>
      <c r="AB28" s="1148">
        <f>RAW_DATA_INPUTS!AB356</f>
        <v>4883610.4517973773</v>
      </c>
      <c r="AC28" s="36"/>
      <c r="AD28" s="36"/>
      <c r="AE28" s="36"/>
      <c r="AF28" s="36"/>
    </row>
    <row r="29" spans="2:32">
      <c r="B29" s="193" t="str">
        <f>RAW_DATA_INPUTS!B357</f>
        <v>Pupils FTE Years 7-9 High</v>
      </c>
      <c r="C29" s="319">
        <f>RAW_DATA_INPUTS!C357</f>
        <v>1783139.5</v>
      </c>
      <c r="D29" s="319">
        <f>RAW_DATA_INPUTS!D357</f>
        <v>1758000.0007601124</v>
      </c>
      <c r="E29" s="319">
        <f>RAW_DATA_INPUTS!E357</f>
        <v>1722930</v>
      </c>
      <c r="F29" s="319">
        <f>RAW_DATA_INPUTS!F357</f>
        <v>1701531</v>
      </c>
      <c r="G29" s="319">
        <f>RAW_DATA_INPUTS!G357</f>
        <v>1691158</v>
      </c>
      <c r="H29" s="319">
        <f>RAW_DATA_INPUTS!H357</f>
        <v>1680949</v>
      </c>
      <c r="I29" s="319">
        <f>RAW_DATA_INPUTS!I357</f>
        <v>1672689.5</v>
      </c>
      <c r="J29" s="319">
        <f>RAW_DATA_INPUTS!J357</f>
        <v>1641887</v>
      </c>
      <c r="K29" s="319">
        <f>RAW_DATA_INPUTS!K357</f>
        <v>1612821</v>
      </c>
      <c r="L29" s="319">
        <f>RAW_DATA_INPUTS!L357</f>
        <v>1587472</v>
      </c>
      <c r="M29" s="319">
        <f>RAW_DATA_INPUTS!M357</f>
        <v>1595949</v>
      </c>
      <c r="N29" s="319">
        <f>RAW_DATA_INPUTS!N357</f>
        <v>1630717</v>
      </c>
      <c r="O29" s="319">
        <f>RAW_DATA_INPUTS!O357</f>
        <v>1678899</v>
      </c>
      <c r="P29" s="319">
        <f>RAW_DATA_INPUTS!P357</f>
        <v>1714907</v>
      </c>
      <c r="Q29" s="319">
        <f>RAW_DATA_INPUTS!Q357</f>
        <v>1756029</v>
      </c>
      <c r="R29" s="319">
        <f>RAW_DATA_INPUTS!R357</f>
        <v>1816149.5478668434</v>
      </c>
      <c r="S29" s="319">
        <f>RAW_DATA_INPUTS!S357</f>
        <v>1857547.5425749563</v>
      </c>
      <c r="T29" s="319">
        <f>RAW_DATA_INPUTS!T357</f>
        <v>1888635.5277260905</v>
      </c>
      <c r="U29" s="319">
        <f>RAW_DATA_INPUTS!U357</f>
        <v>1906926.2410778399</v>
      </c>
      <c r="V29" s="319">
        <f>RAW_DATA_INPUTS!V357</f>
        <v>1928348.7407714447</v>
      </c>
      <c r="W29" s="319">
        <f>RAW_DATA_INPUTS!W357</f>
        <v>1920840.5017066526</v>
      </c>
      <c r="X29" s="319">
        <f>RAW_DATA_INPUTS!X357</f>
        <v>1894312.9226368652</v>
      </c>
      <c r="Y29" s="319">
        <f>RAW_DATA_INPUTS!Y357</f>
        <v>1868770.6651666071</v>
      </c>
      <c r="Z29" s="319">
        <f>RAW_DATA_INPUTS!Z357</f>
        <v>1863640.3680438455</v>
      </c>
      <c r="AA29" s="1148">
        <f>RAW_DATA_INPUTS!AA357</f>
        <v>1850667.1908408508</v>
      </c>
      <c r="AB29" s="1148">
        <f>RAW_DATA_INPUTS!AB357</f>
        <v>1857991.1609256745</v>
      </c>
      <c r="AC29" s="36"/>
      <c r="AD29" s="36"/>
      <c r="AE29" s="36"/>
      <c r="AF29" s="36"/>
    </row>
    <row r="30" spans="2:32">
      <c r="B30" s="193" t="str">
        <f>RAW_DATA_INPUTS!B358</f>
        <v>Pupils FTE Years 10-11 High</v>
      </c>
      <c r="C30" s="319">
        <f>RAW_DATA_INPUTS!C358</f>
        <v>1170159</v>
      </c>
      <c r="D30" s="319">
        <f>RAW_DATA_INPUTS!D358</f>
        <v>1185802.5625101563</v>
      </c>
      <c r="E30" s="319">
        <f>RAW_DATA_INPUTS!E358</f>
        <v>1189358</v>
      </c>
      <c r="F30" s="319">
        <f>RAW_DATA_INPUTS!F358</f>
        <v>1166918.5</v>
      </c>
      <c r="G30" s="319">
        <f>RAW_DATA_INPUTS!G358</f>
        <v>1146150</v>
      </c>
      <c r="H30" s="319">
        <f>RAW_DATA_INPUTS!H358</f>
        <v>1133977</v>
      </c>
      <c r="I30" s="319">
        <f>RAW_DATA_INPUTS!I358</f>
        <v>1116342.5</v>
      </c>
      <c r="J30" s="319">
        <f>RAW_DATA_INPUTS!J358</f>
        <v>1120567</v>
      </c>
      <c r="K30" s="319">
        <f>RAW_DATA_INPUTS!K358</f>
        <v>1117099</v>
      </c>
      <c r="L30" s="319">
        <f>RAW_DATA_INPUTS!L358</f>
        <v>1099417.5</v>
      </c>
      <c r="M30" s="319">
        <f>RAW_DATA_INPUTS!M358</f>
        <v>1081078</v>
      </c>
      <c r="N30" s="319">
        <f>RAW_DATA_INPUTS!N358</f>
        <v>1057483</v>
      </c>
      <c r="O30" s="319">
        <f>RAW_DATA_INPUTS!O358</f>
        <v>1041875</v>
      </c>
      <c r="P30" s="319">
        <f>RAW_DATA_INPUTS!P358</f>
        <v>1053705</v>
      </c>
      <c r="Q30" s="319">
        <f>RAW_DATA_INPUTS!Q358</f>
        <v>1086744</v>
      </c>
      <c r="R30" s="319">
        <f>RAW_DATA_INPUTS!R358</f>
        <v>1115102.7805247502</v>
      </c>
      <c r="S30" s="319">
        <f>RAW_DATA_INPUTS!S358</f>
        <v>1137647.9602395466</v>
      </c>
      <c r="T30" s="319">
        <f>RAW_DATA_INPUTS!T358</f>
        <v>1169644.5565926766</v>
      </c>
      <c r="U30" s="319">
        <f>RAW_DATA_INPUTS!U358</f>
        <v>1213563.5050429876</v>
      </c>
      <c r="V30" s="319">
        <f>RAW_DATA_INPUTS!V358</f>
        <v>1233322.1847442288</v>
      </c>
      <c r="W30" s="319">
        <f>RAW_DATA_INPUTS!W358</f>
        <v>1239828.5370860549</v>
      </c>
      <c r="X30" s="319">
        <f>RAW_DATA_INPUTS!X358</f>
        <v>1261122.4272041332</v>
      </c>
      <c r="Y30" s="319">
        <f>RAW_DATA_INPUTS!Y358</f>
        <v>1271455.7913962917</v>
      </c>
      <c r="Z30" s="319">
        <f>RAW_DATA_INPUTS!Z358</f>
        <v>1252493.4321294278</v>
      </c>
      <c r="AA30" s="1148">
        <f>RAW_DATA_INPUTS!AA358</f>
        <v>1227293.1261073311</v>
      </c>
      <c r="AB30" s="1148">
        <f>RAW_DATA_INPUTS!AB358</f>
        <v>1220378.9457937968</v>
      </c>
      <c r="AC30" s="36"/>
      <c r="AD30" s="36"/>
      <c r="AE30" s="36"/>
      <c r="AF30" s="36"/>
    </row>
    <row r="31" spans="2:32">
      <c r="B31" s="193" t="str">
        <f>RAW_DATA_INPUTS!B359</f>
        <v>Pupils FTE Years 12-13 High</v>
      </c>
      <c r="C31" s="319">
        <f>RAW_DATA_INPUTS!C359</f>
        <v>355184.5</v>
      </c>
      <c r="D31" s="319">
        <f>RAW_DATA_INPUTS!D359</f>
        <v>361355</v>
      </c>
      <c r="E31" s="319">
        <f>RAW_DATA_INPUTS!E359</f>
        <v>370116</v>
      </c>
      <c r="F31" s="319">
        <f>RAW_DATA_INPUTS!F359</f>
        <v>380453</v>
      </c>
      <c r="G31" s="319">
        <f>RAW_DATA_INPUTS!G359</f>
        <v>394342</v>
      </c>
      <c r="H31" s="319">
        <f>RAW_DATA_INPUTS!H359</f>
        <v>412859.5</v>
      </c>
      <c r="I31" s="319">
        <f>RAW_DATA_INPUTS!I359</f>
        <v>423222</v>
      </c>
      <c r="J31" s="319">
        <f>RAW_DATA_INPUTS!J359</f>
        <v>423232.5</v>
      </c>
      <c r="K31" s="319">
        <f>RAW_DATA_INPUTS!K359</f>
        <v>428860</v>
      </c>
      <c r="L31" s="319">
        <f>RAW_DATA_INPUTS!L359</f>
        <v>439034.5</v>
      </c>
      <c r="M31" s="319">
        <f>RAW_DATA_INPUTS!M359</f>
        <v>442836.5</v>
      </c>
      <c r="N31" s="319">
        <f>RAW_DATA_INPUTS!N359</f>
        <v>433870.5</v>
      </c>
      <c r="O31" s="1148">
        <f>RAW_DATA_INPUTS!O359</f>
        <v>424809</v>
      </c>
      <c r="P31" s="1148">
        <f>RAW_DATA_INPUTS!P359</f>
        <v>408030</v>
      </c>
      <c r="Q31" s="1148">
        <f>RAW_DATA_INPUTS!Q359</f>
        <v>402945</v>
      </c>
      <c r="R31" s="320">
        <f t="shared" ref="R31:Z31" si="5">R34*R32</f>
        <v>398872.98415112082</v>
      </c>
      <c r="S31" s="320">
        <f t="shared" si="5"/>
        <v>399831.48683551786</v>
      </c>
      <c r="T31" s="320">
        <f t="shared" si="5"/>
        <v>406073.53336990665</v>
      </c>
      <c r="U31" s="320">
        <f t="shared" si="5"/>
        <v>418623.72653115191</v>
      </c>
      <c r="V31" s="320">
        <f t="shared" si="5"/>
        <v>431321.51533147518</v>
      </c>
      <c r="W31" s="320">
        <f t="shared" si="5"/>
        <v>444729.91477435373</v>
      </c>
      <c r="X31" s="320">
        <f t="shared" si="5"/>
        <v>454566.38188223058</v>
      </c>
      <c r="Y31" s="320">
        <f t="shared" si="5"/>
        <v>462883.88625132956</v>
      </c>
      <c r="Z31" s="320">
        <f t="shared" si="5"/>
        <v>471019.03675971791</v>
      </c>
      <c r="AA31" s="1150">
        <f>AA34*AA32</f>
        <v>477685.24209957197</v>
      </c>
      <c r="AB31" s="1150">
        <f>AB34*AB32</f>
        <v>481891.03719289345</v>
      </c>
      <c r="AC31" s="36"/>
      <c r="AD31" s="36"/>
      <c r="AE31" s="36"/>
      <c r="AF31" s="36"/>
    </row>
    <row r="32" spans="2:32">
      <c r="B32" s="193" t="str">
        <f>RAW_DATA_INPUTS!B360</f>
        <v>16-19 population</v>
      </c>
      <c r="C32" s="319">
        <f>RAW_DATA_INPUTS!C360</f>
        <v>2591851.2639240595</v>
      </c>
      <c r="D32" s="319">
        <f>RAW_DATA_INPUTS!D360</f>
        <v>2608521.9199660681</v>
      </c>
      <c r="E32" s="319">
        <f>RAW_DATA_INPUTS!E360</f>
        <v>2644318.2228521295</v>
      </c>
      <c r="F32" s="319">
        <f>RAW_DATA_INPUTS!F360</f>
        <v>2688798.0261939741</v>
      </c>
      <c r="G32" s="319">
        <f>RAW_DATA_INPUTS!G360</f>
        <v>2705903.2746035685</v>
      </c>
      <c r="H32" s="319">
        <f>RAW_DATA_INPUTS!H360</f>
        <v>2717958.6116225235</v>
      </c>
      <c r="I32" s="319">
        <f>RAW_DATA_INPUTS!I360</f>
        <v>2717385.3601785055</v>
      </c>
      <c r="J32" s="319">
        <f>RAW_DATA_INPUTS!J360</f>
        <v>2680455.9336874634</v>
      </c>
      <c r="K32" s="319">
        <f>RAW_DATA_INPUTS!K360</f>
        <v>2641996.0006059059</v>
      </c>
      <c r="L32" s="319">
        <f>RAW_DATA_INPUTS!L360</f>
        <v>2633177.9290057975</v>
      </c>
      <c r="M32" s="319">
        <f>RAW_DATA_INPUTS!M360</f>
        <v>2618430.7324961186</v>
      </c>
      <c r="N32" s="319">
        <f>RAW_DATA_INPUTS!N360</f>
        <v>2610783.5698214751</v>
      </c>
      <c r="O32" s="319">
        <f>RAW_DATA_INPUTS!O360</f>
        <v>2580892.4584752405</v>
      </c>
      <c r="P32" s="319">
        <f>RAW_DATA_INPUTS!P360</f>
        <v>2531229.1316880397</v>
      </c>
      <c r="Q32" s="319">
        <f>RAW_DATA_INPUTS!Q360</f>
        <v>2484824.1415907145</v>
      </c>
      <c r="R32" s="319">
        <f>RAW_DATA_INPUTS!R360</f>
        <v>2465041.3863327699</v>
      </c>
      <c r="S32" s="319">
        <f>RAW_DATA_INPUTS!S360</f>
        <v>2478891.4372819057</v>
      </c>
      <c r="T32" s="319">
        <f>RAW_DATA_INPUTS!T360</f>
        <v>2522467.4564508237</v>
      </c>
      <c r="U32" s="319">
        <f>RAW_DATA_INPUTS!U360</f>
        <v>2600427.3608028637</v>
      </c>
      <c r="V32" s="319">
        <f>RAW_DATA_INPUTS!V360</f>
        <v>2679304.1069721938</v>
      </c>
      <c r="W32" s="319">
        <f>RAW_DATA_INPUTS!W360</f>
        <v>2762595.059123327</v>
      </c>
      <c r="X32" s="319">
        <f>RAW_DATA_INPUTS!X360</f>
        <v>2823697.7071096613</v>
      </c>
      <c r="Y32" s="319">
        <f>RAW_DATA_INPUTS!Y360</f>
        <v>2875364.7879849561</v>
      </c>
      <c r="Z32" s="319">
        <f>RAW_DATA_INPUTS!Z360</f>
        <v>2925899.1142200176</v>
      </c>
      <c r="AA32" s="1148">
        <f>RAW_DATA_INPUTS!AA360</f>
        <v>2967308.5749358013</v>
      </c>
      <c r="AB32" s="1148">
        <f>RAW_DATA_INPUTS!AB360</f>
        <v>2993434.3388174376</v>
      </c>
      <c r="AC32" s="36"/>
      <c r="AD32" s="36"/>
      <c r="AE32" s="36"/>
      <c r="AF32" s="36"/>
    </row>
    <row r="33" spans="2:32">
      <c r="B33" s="193" t="str">
        <f>B22</f>
        <v>All secondary pupils</v>
      </c>
      <c r="C33" s="322">
        <f t="shared" ref="C33:Z33" si="6">SUM(C29:C31)</f>
        <v>3308483</v>
      </c>
      <c r="D33" s="322">
        <f t="shared" si="6"/>
        <v>3305157.563270269</v>
      </c>
      <c r="E33" s="322">
        <f t="shared" si="6"/>
        <v>3282404</v>
      </c>
      <c r="F33" s="322">
        <f t="shared" si="6"/>
        <v>3248902.5</v>
      </c>
      <c r="G33" s="322">
        <f t="shared" si="6"/>
        <v>3231650</v>
      </c>
      <c r="H33" s="322">
        <f t="shared" si="6"/>
        <v>3227785.5</v>
      </c>
      <c r="I33" s="322">
        <f t="shared" si="6"/>
        <v>3212254</v>
      </c>
      <c r="J33" s="322">
        <f t="shared" si="6"/>
        <v>3185686.5</v>
      </c>
      <c r="K33" s="322">
        <f t="shared" si="6"/>
        <v>3158780</v>
      </c>
      <c r="L33" s="322">
        <f t="shared" si="6"/>
        <v>3125924</v>
      </c>
      <c r="M33" s="322">
        <f t="shared" si="6"/>
        <v>3119863.5</v>
      </c>
      <c r="N33" s="322">
        <f t="shared" si="6"/>
        <v>3122070.5</v>
      </c>
      <c r="O33" s="322">
        <f t="shared" si="6"/>
        <v>3145583</v>
      </c>
      <c r="P33" s="322">
        <f t="shared" si="6"/>
        <v>3176642</v>
      </c>
      <c r="Q33" s="322">
        <f t="shared" si="6"/>
        <v>3245718</v>
      </c>
      <c r="R33" s="322">
        <f t="shared" si="6"/>
        <v>3330125.3125427146</v>
      </c>
      <c r="S33" s="322">
        <f t="shared" si="6"/>
        <v>3395026.9896500208</v>
      </c>
      <c r="T33" s="322">
        <f t="shared" si="6"/>
        <v>3464353.617688674</v>
      </c>
      <c r="U33" s="322">
        <f t="shared" si="6"/>
        <v>3539113.472651979</v>
      </c>
      <c r="V33" s="322">
        <f t="shared" si="6"/>
        <v>3592992.4408471487</v>
      </c>
      <c r="W33" s="322">
        <f t="shared" si="6"/>
        <v>3605398.9535670611</v>
      </c>
      <c r="X33" s="322">
        <f t="shared" si="6"/>
        <v>3610001.7317232294</v>
      </c>
      <c r="Y33" s="322">
        <f t="shared" si="6"/>
        <v>3603110.3428142285</v>
      </c>
      <c r="Z33" s="322">
        <f t="shared" si="6"/>
        <v>3587152.8369329912</v>
      </c>
      <c r="AA33" s="322">
        <f>SUM(AA29:AA31)</f>
        <v>3555645.5590477539</v>
      </c>
      <c r="AB33" s="322">
        <f>SUM(AB29:AB31)</f>
        <v>3560261.1439123647</v>
      </c>
      <c r="AC33" s="36"/>
      <c r="AD33" s="36"/>
      <c r="AE33" s="36"/>
      <c r="AF33" s="36"/>
    </row>
    <row r="34" spans="2:32">
      <c r="B34" s="443" t="s">
        <v>450</v>
      </c>
      <c r="C34" s="187"/>
      <c r="D34" s="446" t="s">
        <v>452</v>
      </c>
      <c r="E34" s="440">
        <f t="shared" ref="E34:Z34" si="7">E23</f>
        <v>0.13996651265398663</v>
      </c>
      <c r="F34" s="440">
        <f t="shared" si="7"/>
        <v>0.14149556652960499</v>
      </c>
      <c r="G34" s="440">
        <f t="shared" si="7"/>
        <v>0.14573396015338852</v>
      </c>
      <c r="H34" s="440">
        <f t="shared" si="7"/>
        <v>0.15190058385529931</v>
      </c>
      <c r="I34" s="440">
        <f t="shared" si="7"/>
        <v>0.15574603668733922</v>
      </c>
      <c r="J34" s="440">
        <f t="shared" si="7"/>
        <v>0.15789571269607305</v>
      </c>
      <c r="K34" s="440">
        <f t="shared" si="7"/>
        <v>0.16232424269440482</v>
      </c>
      <c r="L34" s="440">
        <f t="shared" si="7"/>
        <v>0.1667318015861409</v>
      </c>
      <c r="M34" s="440">
        <f t="shared" si="7"/>
        <v>0.16912286221826051</v>
      </c>
      <c r="N34" s="440">
        <f t="shared" si="7"/>
        <v>0.16618401655931517</v>
      </c>
      <c r="O34" s="440">
        <f t="shared" si="7"/>
        <v>0.16459771448631841</v>
      </c>
      <c r="P34" s="440">
        <f t="shared" si="7"/>
        <v>0.16138284178223064</v>
      </c>
      <c r="Q34" s="440">
        <f t="shared" si="7"/>
        <v>0.16255954005522749</v>
      </c>
      <c r="R34" s="441">
        <f>R23</f>
        <v>0.16181188127819721</v>
      </c>
      <c r="S34" s="441">
        <f t="shared" si="7"/>
        <v>0.16129447252999973</v>
      </c>
      <c r="T34" s="441">
        <f t="shared" si="7"/>
        <v>0.16098266494239039</v>
      </c>
      <c r="U34" s="442">
        <f t="shared" si="7"/>
        <v>0.16098266494239039</v>
      </c>
      <c r="V34" s="442">
        <f t="shared" si="7"/>
        <v>0.16098266494239039</v>
      </c>
      <c r="W34" s="442">
        <f t="shared" si="7"/>
        <v>0.16098266494239039</v>
      </c>
      <c r="X34" s="442">
        <f t="shared" si="7"/>
        <v>0.16098266494239039</v>
      </c>
      <c r="Y34" s="442">
        <f t="shared" si="7"/>
        <v>0.16098266494239039</v>
      </c>
      <c r="Z34" s="442">
        <f t="shared" si="7"/>
        <v>0.16098266494239039</v>
      </c>
      <c r="AA34" s="442">
        <f>AA23</f>
        <v>0.16098266494239039</v>
      </c>
      <c r="AB34" s="442">
        <f>AB23</f>
        <v>0.16098266494239039</v>
      </c>
      <c r="AC34" s="36"/>
      <c r="AD34" s="36"/>
      <c r="AE34" s="36"/>
      <c r="AF34" s="36"/>
    </row>
    <row r="35" spans="2:32">
      <c r="B35" s="187"/>
      <c r="C35" s="187"/>
      <c r="D35" s="187"/>
      <c r="E35" s="187"/>
      <c r="F35" s="187"/>
      <c r="G35" s="187"/>
      <c r="H35" s="187"/>
      <c r="I35" s="187"/>
      <c r="J35" s="187"/>
      <c r="K35" s="187"/>
      <c r="L35" s="187"/>
      <c r="M35" s="187"/>
      <c r="N35" s="187"/>
      <c r="O35" s="187"/>
      <c r="P35" s="187"/>
      <c r="Q35" s="187"/>
      <c r="R35" s="187"/>
      <c r="S35" s="187"/>
      <c r="T35" s="187"/>
      <c r="U35" s="187"/>
      <c r="V35" s="187"/>
      <c r="W35" s="36"/>
      <c r="X35" s="36"/>
      <c r="Y35" s="36"/>
      <c r="Z35" s="36"/>
      <c r="AA35" s="36"/>
      <c r="AB35" s="36"/>
      <c r="AC35" s="36"/>
      <c r="AD35" s="36"/>
      <c r="AE35" s="36"/>
      <c r="AF35" s="36"/>
    </row>
    <row r="36" spans="2:32" ht="15">
      <c r="B36" s="192" t="s">
        <v>191</v>
      </c>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row>
    <row r="37" spans="2:32">
      <c r="B37" s="187"/>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row>
    <row r="38" spans="2:32">
      <c r="B38" s="193" t="str">
        <f>RAW_DATA_INPUTS!B364</f>
        <v>Academic year</v>
      </c>
      <c r="C38" s="193" t="str">
        <f t="shared" ref="C38:AB38" si="8">C27</f>
        <v>2004/05</v>
      </c>
      <c r="D38" s="193" t="str">
        <f t="shared" si="8"/>
        <v>2005/06</v>
      </c>
      <c r="E38" s="193" t="str">
        <f t="shared" si="8"/>
        <v>2006/07</v>
      </c>
      <c r="F38" s="193" t="str">
        <f t="shared" si="8"/>
        <v>2007/08</v>
      </c>
      <c r="G38" s="193" t="str">
        <f t="shared" si="8"/>
        <v>2008/09</v>
      </c>
      <c r="H38" s="193" t="str">
        <f t="shared" si="8"/>
        <v>2009/10</v>
      </c>
      <c r="I38" s="193" t="str">
        <f t="shared" si="8"/>
        <v>2010/11</v>
      </c>
      <c r="J38" s="193" t="str">
        <f t="shared" si="8"/>
        <v>2011/12</v>
      </c>
      <c r="K38" s="193" t="str">
        <f t="shared" si="8"/>
        <v>2012/13</v>
      </c>
      <c r="L38" s="193" t="str">
        <f t="shared" si="8"/>
        <v>2013/14</v>
      </c>
      <c r="M38" s="193" t="str">
        <f t="shared" si="8"/>
        <v>2014/15</v>
      </c>
      <c r="N38" s="193" t="str">
        <f t="shared" si="8"/>
        <v>2015/16</v>
      </c>
      <c r="O38" s="193" t="str">
        <f t="shared" si="8"/>
        <v>2016/17</v>
      </c>
      <c r="P38" s="193" t="str">
        <f t="shared" si="8"/>
        <v>2017/18</v>
      </c>
      <c r="Q38" s="193" t="str">
        <f t="shared" si="8"/>
        <v>2018/19</v>
      </c>
      <c r="R38" s="193" t="str">
        <f t="shared" si="8"/>
        <v>2019/20</v>
      </c>
      <c r="S38" s="193" t="str">
        <f t="shared" si="8"/>
        <v>2020/21</v>
      </c>
      <c r="T38" s="193" t="str">
        <f t="shared" si="8"/>
        <v>2021/22</v>
      </c>
      <c r="U38" s="193" t="str">
        <f t="shared" si="8"/>
        <v>2022/23</v>
      </c>
      <c r="V38" s="193" t="str">
        <f t="shared" si="8"/>
        <v>2023/24</v>
      </c>
      <c r="W38" s="193" t="str">
        <f t="shared" si="8"/>
        <v>2024/25</v>
      </c>
      <c r="X38" s="193" t="str">
        <f t="shared" si="8"/>
        <v>2025/26</v>
      </c>
      <c r="Y38" s="193" t="str">
        <f t="shared" si="8"/>
        <v>2026/27</v>
      </c>
      <c r="Z38" s="193" t="str">
        <f t="shared" si="8"/>
        <v>2027/28</v>
      </c>
      <c r="AA38" s="1149" t="str">
        <f t="shared" si="8"/>
        <v>2028/29</v>
      </c>
      <c r="AB38" s="1149" t="str">
        <f t="shared" si="8"/>
        <v>2029/30</v>
      </c>
      <c r="AC38" s="36"/>
      <c r="AD38" s="36"/>
      <c r="AE38" s="36"/>
      <c r="AF38" s="36"/>
    </row>
    <row r="39" spans="2:32">
      <c r="B39" s="193" t="str">
        <f>RAW_DATA_INPUTS!B365</f>
        <v>Primary age Pupils (FTE) Low</v>
      </c>
      <c r="C39" s="319">
        <f>RAW_DATA_INPUTS!C365</f>
        <v>4133670.5</v>
      </c>
      <c r="D39" s="319">
        <f>RAW_DATA_INPUTS!D365</f>
        <v>4085271.436729731</v>
      </c>
      <c r="E39" s="319">
        <f>RAW_DATA_INPUTS!E365</f>
        <v>4047195.5</v>
      </c>
      <c r="F39" s="319">
        <f>RAW_DATA_INPUTS!F365</f>
        <v>4028055.5</v>
      </c>
      <c r="G39" s="319">
        <f>RAW_DATA_INPUTS!G365</f>
        <v>4016161.5</v>
      </c>
      <c r="H39" s="319">
        <f>RAW_DATA_INPUTS!H365</f>
        <v>4036364.5</v>
      </c>
      <c r="I39" s="319">
        <f>RAW_DATA_INPUTS!I365</f>
        <v>4074368</v>
      </c>
      <c r="J39" s="319">
        <f>RAW_DATA_INPUTS!J365</f>
        <v>4150277.5</v>
      </c>
      <c r="K39" s="319">
        <f>RAW_DATA_INPUTS!K365</f>
        <v>4247394.5</v>
      </c>
      <c r="L39" s="319">
        <f>RAW_DATA_INPUTS!L365</f>
        <v>4359000</v>
      </c>
      <c r="M39" s="319">
        <f>RAW_DATA_INPUTS!M365</f>
        <v>4463434</v>
      </c>
      <c r="N39" s="319">
        <f>RAW_DATA_INPUTS!N365</f>
        <v>4574041.5</v>
      </c>
      <c r="O39" s="319">
        <f>RAW_DATA_INPUTS!O365</f>
        <v>4659421</v>
      </c>
      <c r="P39" s="319">
        <f>RAW_DATA_INPUTS!P365</f>
        <v>4715388.5</v>
      </c>
      <c r="Q39" s="319">
        <f>RAW_DATA_INPUTS!Q365</f>
        <v>4733161</v>
      </c>
      <c r="R39" s="319">
        <f>RAW_DATA_INPUTS!R365</f>
        <v>4719885.4287739517</v>
      </c>
      <c r="S39" s="319">
        <f>RAW_DATA_INPUTS!S365</f>
        <v>4708456.0881976848</v>
      </c>
      <c r="T39" s="319">
        <f>RAW_DATA_INPUTS!T365</f>
        <v>4667337.1475077039</v>
      </c>
      <c r="U39" s="319">
        <f>RAW_DATA_INPUTS!U365</f>
        <v>4604754.8869483098</v>
      </c>
      <c r="V39" s="319">
        <f>RAW_DATA_INPUTS!V365</f>
        <v>4530516.4435311677</v>
      </c>
      <c r="W39" s="319">
        <f>RAW_DATA_INPUTS!W365</f>
        <v>4463861.498651267</v>
      </c>
      <c r="X39" s="319">
        <f>RAW_DATA_INPUTS!X365</f>
        <v>4397866.9963755002</v>
      </c>
      <c r="Y39" s="319">
        <f>RAW_DATA_INPUTS!Y365</f>
        <v>4325114.3173360582</v>
      </c>
      <c r="Z39" s="319">
        <f>RAW_DATA_INPUTS!Z365</f>
        <v>4244552.0581349144</v>
      </c>
      <c r="AA39" s="1148">
        <f>RAW_DATA_INPUTS!AA365</f>
        <v>4179480.8081893092</v>
      </c>
      <c r="AB39" s="1148">
        <f>RAW_DATA_INPUTS!AB365</f>
        <v>4116199.2047552327</v>
      </c>
      <c r="AC39" s="36"/>
      <c r="AD39" s="36"/>
      <c r="AE39" s="36"/>
      <c r="AF39" s="36"/>
    </row>
    <row r="40" spans="2:32">
      <c r="B40" s="193" t="str">
        <f>RAW_DATA_INPUTS!B366</f>
        <v>Pupils FTE Years 7-9 Low</v>
      </c>
      <c r="C40" s="319">
        <f>RAW_DATA_INPUTS!C366</f>
        <v>1783139.5</v>
      </c>
      <c r="D40" s="319">
        <f>RAW_DATA_INPUTS!D366</f>
        <v>1758000.0007601124</v>
      </c>
      <c r="E40" s="319">
        <f>RAW_DATA_INPUTS!E366</f>
        <v>1722930</v>
      </c>
      <c r="F40" s="319">
        <f>RAW_DATA_INPUTS!F366</f>
        <v>1701531</v>
      </c>
      <c r="G40" s="319">
        <f>RAW_DATA_INPUTS!G366</f>
        <v>1691158</v>
      </c>
      <c r="H40" s="319">
        <f>RAW_DATA_INPUTS!H366</f>
        <v>1680949</v>
      </c>
      <c r="I40" s="319">
        <f>RAW_DATA_INPUTS!I366</f>
        <v>1672689.5</v>
      </c>
      <c r="J40" s="319">
        <f>RAW_DATA_INPUTS!J366</f>
        <v>1641887</v>
      </c>
      <c r="K40" s="319">
        <f>RAW_DATA_INPUTS!K366</f>
        <v>1612821</v>
      </c>
      <c r="L40" s="319">
        <f>RAW_DATA_INPUTS!L366</f>
        <v>1587472</v>
      </c>
      <c r="M40" s="319">
        <f>RAW_DATA_INPUTS!M366</f>
        <v>1595949</v>
      </c>
      <c r="N40" s="319">
        <f>RAW_DATA_INPUTS!N366</f>
        <v>1630717</v>
      </c>
      <c r="O40" s="319">
        <f>RAW_DATA_INPUTS!O366</f>
        <v>1678899</v>
      </c>
      <c r="P40" s="319">
        <f>RAW_DATA_INPUTS!P366</f>
        <v>1714907</v>
      </c>
      <c r="Q40" s="319">
        <f>RAW_DATA_INPUTS!Q366</f>
        <v>1756029</v>
      </c>
      <c r="R40" s="319">
        <f>RAW_DATA_INPUTS!R366</f>
        <v>1815663.6936278478</v>
      </c>
      <c r="S40" s="319">
        <f>RAW_DATA_INPUTS!S366</f>
        <v>1856563.5513702664</v>
      </c>
      <c r="T40" s="319">
        <f>RAW_DATA_INPUTS!T366</f>
        <v>1887158.1612145477</v>
      </c>
      <c r="U40" s="319">
        <f>RAW_DATA_INPUTS!U366</f>
        <v>1904991.593392333</v>
      </c>
      <c r="V40" s="319">
        <f>RAW_DATA_INPUTS!V366</f>
        <v>1926052.4391281956</v>
      </c>
      <c r="W40" s="319">
        <f>RAW_DATA_INPUTS!W366</f>
        <v>1918073.0826607461</v>
      </c>
      <c r="X40" s="319">
        <f>RAW_DATA_INPUTS!X366</f>
        <v>1889131.0572899247</v>
      </c>
      <c r="Y40" s="319">
        <f>RAW_DATA_INPUTS!Y366</f>
        <v>1860177.7872957196</v>
      </c>
      <c r="Z40" s="319">
        <f>RAW_DATA_INPUTS!Z366</f>
        <v>1850794.5967762026</v>
      </c>
      <c r="AA40" s="1148">
        <f>RAW_DATA_INPUTS!AA366</f>
        <v>1829387.6122172631</v>
      </c>
      <c r="AB40" s="1148">
        <f>RAW_DATA_INPUTS!AB366</f>
        <v>1801394.7114828085</v>
      </c>
      <c r="AC40" s="36"/>
      <c r="AD40" s="36"/>
      <c r="AE40" s="36"/>
      <c r="AF40" s="36"/>
    </row>
    <row r="41" spans="2:32">
      <c r="B41" s="193" t="str">
        <f>RAW_DATA_INPUTS!B367</f>
        <v>Pupils FTE Years 10-11 Low</v>
      </c>
      <c r="C41" s="319">
        <f>RAW_DATA_INPUTS!C367</f>
        <v>1170159</v>
      </c>
      <c r="D41" s="319">
        <f>RAW_DATA_INPUTS!D367</f>
        <v>1185802.5625101563</v>
      </c>
      <c r="E41" s="319">
        <f>RAW_DATA_INPUTS!E367</f>
        <v>1189358</v>
      </c>
      <c r="F41" s="319">
        <f>RAW_DATA_INPUTS!F367</f>
        <v>1166918.5</v>
      </c>
      <c r="G41" s="319">
        <f>RAW_DATA_INPUTS!G367</f>
        <v>1146150</v>
      </c>
      <c r="H41" s="319">
        <f>RAW_DATA_INPUTS!H367</f>
        <v>1133977</v>
      </c>
      <c r="I41" s="319">
        <f>RAW_DATA_INPUTS!I367</f>
        <v>1116342.5</v>
      </c>
      <c r="J41" s="319">
        <f>RAW_DATA_INPUTS!J367</f>
        <v>1120567</v>
      </c>
      <c r="K41" s="319">
        <f>RAW_DATA_INPUTS!K367</f>
        <v>1117099</v>
      </c>
      <c r="L41" s="319">
        <f>RAW_DATA_INPUTS!L367</f>
        <v>1099417.5</v>
      </c>
      <c r="M41" s="319">
        <f>RAW_DATA_INPUTS!M367</f>
        <v>1081078</v>
      </c>
      <c r="N41" s="319">
        <f>RAW_DATA_INPUTS!N367</f>
        <v>1057483</v>
      </c>
      <c r="O41" s="319">
        <f>RAW_DATA_INPUTS!O367</f>
        <v>1041875</v>
      </c>
      <c r="P41" s="319">
        <f>RAW_DATA_INPUTS!P367</f>
        <v>1053705</v>
      </c>
      <c r="Q41" s="319">
        <f>RAW_DATA_INPUTS!Q367</f>
        <v>1086744</v>
      </c>
      <c r="R41" s="319">
        <f>RAW_DATA_INPUTS!R367</f>
        <v>1114737.7026133467</v>
      </c>
      <c r="S41" s="319">
        <f>RAW_DATA_INPUTS!S367</f>
        <v>1137025.4156027941</v>
      </c>
      <c r="T41" s="319">
        <f>RAW_DATA_INPUTS!T367</f>
        <v>1168810.4886954317</v>
      </c>
      <c r="U41" s="319">
        <f>RAW_DATA_INPUTS!U367</f>
        <v>1212473.1800120196</v>
      </c>
      <c r="V41" s="319">
        <f>RAW_DATA_INPUTS!V367</f>
        <v>1231938.8078562743</v>
      </c>
      <c r="W41" s="319">
        <f>RAW_DATA_INPUTS!W367</f>
        <v>1238160.3034277379</v>
      </c>
      <c r="X41" s="319">
        <f>RAW_DATA_INPUTS!X367</f>
        <v>1259284.3369446672</v>
      </c>
      <c r="Y41" s="319">
        <f>RAW_DATA_INPUTS!Y367</f>
        <v>1269514.0437611057</v>
      </c>
      <c r="Z41" s="319">
        <f>RAW_DATA_INPUTS!Z367</f>
        <v>1250238.9414465197</v>
      </c>
      <c r="AA41" s="1148">
        <f>RAW_DATA_INPUTS!AA367</f>
        <v>1222669.9271451675</v>
      </c>
      <c r="AB41" s="1148">
        <f>RAW_DATA_INPUTS!AB367</f>
        <v>1212639.7305782961</v>
      </c>
      <c r="AC41" s="36"/>
      <c r="AD41" s="36"/>
      <c r="AE41" s="36"/>
      <c r="AF41" s="36"/>
    </row>
    <row r="42" spans="2:32">
      <c r="B42" s="193" t="str">
        <f>RAW_DATA_INPUTS!B368</f>
        <v>Pupils FTE Years 12-13 Low</v>
      </c>
      <c r="C42" s="319">
        <f>RAW_DATA_INPUTS!C368</f>
        <v>355184.5</v>
      </c>
      <c r="D42" s="319">
        <f>RAW_DATA_INPUTS!D368</f>
        <v>361355</v>
      </c>
      <c r="E42" s="319">
        <f>RAW_DATA_INPUTS!E368</f>
        <v>370116</v>
      </c>
      <c r="F42" s="319">
        <f>RAW_DATA_INPUTS!F368</f>
        <v>380453</v>
      </c>
      <c r="G42" s="319">
        <f>RAW_DATA_INPUTS!G368</f>
        <v>394342</v>
      </c>
      <c r="H42" s="319">
        <f>RAW_DATA_INPUTS!H368</f>
        <v>412859.5</v>
      </c>
      <c r="I42" s="319">
        <f>RAW_DATA_INPUTS!I368</f>
        <v>423222</v>
      </c>
      <c r="J42" s="319">
        <f>RAW_DATA_INPUTS!J368</f>
        <v>423232.5</v>
      </c>
      <c r="K42" s="319">
        <f>RAW_DATA_INPUTS!K368</f>
        <v>428860</v>
      </c>
      <c r="L42" s="319">
        <f>RAW_DATA_INPUTS!L368</f>
        <v>439034.5</v>
      </c>
      <c r="M42" s="319">
        <f>RAW_DATA_INPUTS!M368</f>
        <v>442836.5</v>
      </c>
      <c r="N42" s="319">
        <f>RAW_DATA_INPUTS!N368</f>
        <v>433870.5</v>
      </c>
      <c r="O42" s="1148">
        <f>RAW_DATA_INPUTS!O368</f>
        <v>424809</v>
      </c>
      <c r="P42" s="1148">
        <f>RAW_DATA_INPUTS!P368</f>
        <v>408030</v>
      </c>
      <c r="Q42" s="1148">
        <f>RAW_DATA_INPUTS!Q368</f>
        <v>402945</v>
      </c>
      <c r="R42" s="320">
        <f t="shared" ref="R42:Z42" si="9">R45*R43</f>
        <v>396335.95796214469</v>
      </c>
      <c r="S42" s="320">
        <f t="shared" si="9"/>
        <v>396846.96680388867</v>
      </c>
      <c r="T42" s="320">
        <f t="shared" si="9"/>
        <v>402690.52497434034</v>
      </c>
      <c r="U42" s="320">
        <f t="shared" si="9"/>
        <v>414851.45291842008</v>
      </c>
      <c r="V42" s="320">
        <f t="shared" si="9"/>
        <v>427165.03098556591</v>
      </c>
      <c r="W42" s="320">
        <f t="shared" si="9"/>
        <v>440173.93883181078</v>
      </c>
      <c r="X42" s="320">
        <f t="shared" si="9"/>
        <v>449608.13768226065</v>
      </c>
      <c r="Y42" s="320">
        <f t="shared" si="9"/>
        <v>457496.89653140766</v>
      </c>
      <c r="Z42" s="320">
        <f t="shared" si="9"/>
        <v>465177.77658100333</v>
      </c>
      <c r="AA42" s="1150">
        <f>AA45*AA43</f>
        <v>471353.70527707384</v>
      </c>
      <c r="AB42" s="1150">
        <f>AB45*AB43</f>
        <v>475010.63919507834</v>
      </c>
      <c r="AC42" s="36"/>
      <c r="AD42" s="36"/>
      <c r="AE42" s="36"/>
      <c r="AF42" s="36"/>
    </row>
    <row r="43" spans="2:32">
      <c r="B43" s="193" t="str">
        <f>RAW_DATA_INPUTS!B369</f>
        <v>16-19 population</v>
      </c>
      <c r="C43" s="319">
        <f>RAW_DATA_INPUTS!C369</f>
        <v>2591851.2639240595</v>
      </c>
      <c r="D43" s="319">
        <f>RAW_DATA_INPUTS!D369</f>
        <v>2608521.9199660681</v>
      </c>
      <c r="E43" s="319">
        <f>RAW_DATA_INPUTS!E369</f>
        <v>2644318.2228521295</v>
      </c>
      <c r="F43" s="319">
        <f>RAW_DATA_INPUTS!F369</f>
        <v>2688798.0261939741</v>
      </c>
      <c r="G43" s="319">
        <f>RAW_DATA_INPUTS!G369</f>
        <v>2705903.2746035685</v>
      </c>
      <c r="H43" s="319">
        <f>RAW_DATA_INPUTS!H369</f>
        <v>2717958.6116225235</v>
      </c>
      <c r="I43" s="319">
        <f>RAW_DATA_INPUTS!I369</f>
        <v>2717385.3601785055</v>
      </c>
      <c r="J43" s="319">
        <f>RAW_DATA_INPUTS!J369</f>
        <v>2680455.9336874634</v>
      </c>
      <c r="K43" s="319">
        <f>RAW_DATA_INPUTS!K369</f>
        <v>2641996.0006059059</v>
      </c>
      <c r="L43" s="319">
        <f>RAW_DATA_INPUTS!L369</f>
        <v>2633177.9290057975</v>
      </c>
      <c r="M43" s="319">
        <f>RAW_DATA_INPUTS!M369</f>
        <v>2618430.7324961186</v>
      </c>
      <c r="N43" s="319">
        <f>RAW_DATA_INPUTS!N369</f>
        <v>2610783.5698214751</v>
      </c>
      <c r="O43" s="319">
        <f>RAW_DATA_INPUTS!O369</f>
        <v>2580892.4584752405</v>
      </c>
      <c r="P43" s="319">
        <f>RAW_DATA_INPUTS!P369</f>
        <v>2525437.7666553603</v>
      </c>
      <c r="Q43" s="319">
        <f>RAW_DATA_INPUTS!Q369</f>
        <v>2472672.2665510378</v>
      </c>
      <c r="R43" s="319">
        <f>RAW_DATA_INPUTS!R369</f>
        <v>2449362.5241321982</v>
      </c>
      <c r="S43" s="319">
        <f>RAW_DATA_INPUTS!S369</f>
        <v>2460387.8891762872</v>
      </c>
      <c r="T43" s="319">
        <f>RAW_DATA_INPUTS!T369</f>
        <v>2501452.7192629594</v>
      </c>
      <c r="U43" s="319">
        <f>RAW_DATA_INPUTS!U369</f>
        <v>2576994.5668801032</v>
      </c>
      <c r="V43" s="319">
        <f>RAW_DATA_INPUTS!V369</f>
        <v>2653484.6540056481</v>
      </c>
      <c r="W43" s="319">
        <f>RAW_DATA_INPUTS!W369</f>
        <v>2734294.0246972083</v>
      </c>
      <c r="X43" s="319">
        <f>RAW_DATA_INPUTS!X369</f>
        <v>2792897.8430265049</v>
      </c>
      <c r="Y43" s="319">
        <f>RAW_DATA_INPUTS!Y369</f>
        <v>2841901.6214890499</v>
      </c>
      <c r="Z43" s="319">
        <f>RAW_DATA_INPUTS!Z369</f>
        <v>2889614.0882465383</v>
      </c>
      <c r="AA43" s="1148">
        <f>RAW_DATA_INPUTS!AA369</f>
        <v>2927978.0245019146</v>
      </c>
      <c r="AB43" s="1148">
        <f>RAW_DATA_INPUTS!AB369</f>
        <v>2950694.3456617934</v>
      </c>
      <c r="AC43" s="36"/>
      <c r="AD43" s="36"/>
      <c r="AE43" s="36"/>
      <c r="AF43" s="36"/>
    </row>
    <row r="44" spans="2:32">
      <c r="B44" s="193" t="str">
        <f>B33</f>
        <v>All secondary pupils</v>
      </c>
      <c r="C44" s="322">
        <f>SUM(C40:C42)</f>
        <v>3308483</v>
      </c>
      <c r="D44" s="322">
        <f t="shared" ref="D44:Z44" si="10">SUM(D40:D42)</f>
        <v>3305157.563270269</v>
      </c>
      <c r="E44" s="322">
        <f t="shared" si="10"/>
        <v>3282404</v>
      </c>
      <c r="F44" s="322">
        <f t="shared" si="10"/>
        <v>3248902.5</v>
      </c>
      <c r="G44" s="322">
        <f t="shared" si="10"/>
        <v>3231650</v>
      </c>
      <c r="H44" s="322">
        <f t="shared" si="10"/>
        <v>3227785.5</v>
      </c>
      <c r="I44" s="322">
        <f t="shared" si="10"/>
        <v>3212254</v>
      </c>
      <c r="J44" s="322">
        <f t="shared" si="10"/>
        <v>3185686.5</v>
      </c>
      <c r="K44" s="322">
        <f t="shared" si="10"/>
        <v>3158780</v>
      </c>
      <c r="L44" s="322">
        <f t="shared" si="10"/>
        <v>3125924</v>
      </c>
      <c r="M44" s="322">
        <f t="shared" si="10"/>
        <v>3119863.5</v>
      </c>
      <c r="N44" s="322">
        <f t="shared" si="10"/>
        <v>3122070.5</v>
      </c>
      <c r="O44" s="322">
        <f t="shared" si="10"/>
        <v>3145583</v>
      </c>
      <c r="P44" s="322">
        <f t="shared" si="10"/>
        <v>3176642</v>
      </c>
      <c r="Q44" s="322">
        <f t="shared" si="10"/>
        <v>3245718</v>
      </c>
      <c r="R44" s="322">
        <f t="shared" si="10"/>
        <v>3326737.3542033392</v>
      </c>
      <c r="S44" s="322">
        <f t="shared" si="10"/>
        <v>3390435.9337769495</v>
      </c>
      <c r="T44" s="322">
        <f t="shared" si="10"/>
        <v>3458659.1748843202</v>
      </c>
      <c r="U44" s="322">
        <f t="shared" si="10"/>
        <v>3532316.2263227724</v>
      </c>
      <c r="V44" s="322">
        <f t="shared" si="10"/>
        <v>3585156.2779700356</v>
      </c>
      <c r="W44" s="322">
        <f t="shared" si="10"/>
        <v>3596407.3249202948</v>
      </c>
      <c r="X44" s="322">
        <f t="shared" si="10"/>
        <v>3598023.5319168526</v>
      </c>
      <c r="Y44" s="322">
        <f t="shared" si="10"/>
        <v>3587188.7275882331</v>
      </c>
      <c r="Z44" s="322">
        <f t="shared" si="10"/>
        <v>3566211.3148037256</v>
      </c>
      <c r="AA44" s="322">
        <f>SUM(AA40:AA42)</f>
        <v>3523411.2446395042</v>
      </c>
      <c r="AB44" s="322">
        <f>SUM(AB40:AB42)</f>
        <v>3489045.0812561833</v>
      </c>
      <c r="AC44" s="36"/>
      <c r="AD44" s="36"/>
      <c r="AE44" s="36"/>
      <c r="AF44" s="36"/>
    </row>
    <row r="45" spans="2:32" s="403" customFormat="1">
      <c r="B45" s="443" t="s">
        <v>450</v>
      </c>
      <c r="C45" s="404"/>
      <c r="D45" s="446" t="s">
        <v>452</v>
      </c>
      <c r="E45" s="440">
        <f>E34</f>
        <v>0.13996651265398663</v>
      </c>
      <c r="F45" s="440">
        <f t="shared" ref="F45:O45" si="11">F34</f>
        <v>0.14149556652960499</v>
      </c>
      <c r="G45" s="440">
        <f t="shared" si="11"/>
        <v>0.14573396015338852</v>
      </c>
      <c r="H45" s="440">
        <f t="shared" si="11"/>
        <v>0.15190058385529931</v>
      </c>
      <c r="I45" s="440">
        <f t="shared" si="11"/>
        <v>0.15574603668733922</v>
      </c>
      <c r="J45" s="440">
        <f t="shared" si="11"/>
        <v>0.15789571269607305</v>
      </c>
      <c r="K45" s="440">
        <f t="shared" si="11"/>
        <v>0.16232424269440482</v>
      </c>
      <c r="L45" s="440">
        <f t="shared" si="11"/>
        <v>0.1667318015861409</v>
      </c>
      <c r="M45" s="440">
        <f t="shared" si="11"/>
        <v>0.16912286221826051</v>
      </c>
      <c r="N45" s="440">
        <f t="shared" si="11"/>
        <v>0.16618401655931517</v>
      </c>
      <c r="O45" s="440">
        <f t="shared" si="11"/>
        <v>0.16459771448631841</v>
      </c>
      <c r="P45" s="440">
        <f>P34</f>
        <v>0.16138284178223064</v>
      </c>
      <c r="Q45" s="440">
        <f>Q34</f>
        <v>0.16255954005522749</v>
      </c>
      <c r="R45" s="441">
        <f>R34</f>
        <v>0.16181188127819721</v>
      </c>
      <c r="S45" s="441">
        <f>S34</f>
        <v>0.16129447252999973</v>
      </c>
      <c r="T45" s="441">
        <f>T34</f>
        <v>0.16098266494239039</v>
      </c>
      <c r="U45" s="442">
        <f t="shared" ref="U45:Z45" si="12">U34</f>
        <v>0.16098266494239039</v>
      </c>
      <c r="V45" s="442">
        <f t="shared" si="12"/>
        <v>0.16098266494239039</v>
      </c>
      <c r="W45" s="442">
        <f t="shared" si="12"/>
        <v>0.16098266494239039</v>
      </c>
      <c r="X45" s="442">
        <f t="shared" si="12"/>
        <v>0.16098266494239039</v>
      </c>
      <c r="Y45" s="442">
        <f t="shared" si="12"/>
        <v>0.16098266494239039</v>
      </c>
      <c r="Z45" s="442">
        <f t="shared" si="12"/>
        <v>0.16098266494239039</v>
      </c>
      <c r="AA45" s="442">
        <f>AA34</f>
        <v>0.16098266494239039</v>
      </c>
      <c r="AB45" s="442">
        <f>AB34</f>
        <v>0.16098266494239039</v>
      </c>
      <c r="AC45" s="405"/>
      <c r="AD45" s="405"/>
      <c r="AE45" s="405"/>
      <c r="AF45" s="405"/>
    </row>
    <row r="46" spans="2:32">
      <c r="B46" s="187"/>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row>
    <row r="47" spans="2:32" ht="15">
      <c r="B47" s="76" t="s">
        <v>192</v>
      </c>
      <c r="C47" s="146" t="s">
        <v>504</v>
      </c>
    </row>
    <row r="49" spans="2:3">
      <c r="B49" s="388"/>
      <c r="C49" s="388" t="str">
        <f>Q16</f>
        <v>2018/19</v>
      </c>
    </row>
    <row r="50" spans="2:3">
      <c r="B50" s="388" t="str">
        <f>B18</f>
        <v>Pupils FTE Years 7-9 Central</v>
      </c>
      <c r="C50" s="696">
        <f>Q18</f>
        <v>1756029</v>
      </c>
    </row>
    <row r="51" spans="2:3">
      <c r="B51" s="388" t="str">
        <f>B19</f>
        <v>Pupils FTE Years 10-11 Central</v>
      </c>
      <c r="C51" s="696">
        <f>Q19</f>
        <v>1086744</v>
      </c>
    </row>
    <row r="52" spans="2:3">
      <c r="B52" s="388" t="str">
        <f>B20</f>
        <v>Pupils FTE Years 12-13 Central</v>
      </c>
      <c r="C52" s="696">
        <f>Q20</f>
        <v>402945</v>
      </c>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B17:B21 C17:Y17 B27:L28 B38:X39 B44:X44 B33:N33 C21:L21 C18:X18 B32:X32 B29:L30 B43:X43 B40:X41 Z17 Z18:Z21 Y29 Y42:Y43 Y31:Y32 Y20:Y21 Y33 Y44 Y38:Y39 Y27:Y28 Y18:Y19 Y30:Z30 Z27:Z28 Y40:Z41 Z38:Z39 Z44 Y34:Z37 Z33 Y22:Z26 Z31:Z32 Z42:Z43 Z29 C20:L20 R20:X20 B31:L31 R31:X31 B42:L42 R42:X42 O27:X28 O21:X21 O29:X30 M29:N30 M21:N21 M27:N28 M20:N20 M31:N31 M22:N26 M42:N42 Q33:X33 C19:N19 P19:X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F50"/>
  <sheetViews>
    <sheetView showGridLines="0" zoomScale="90" zoomScaleNormal="90" workbookViewId="0"/>
  </sheetViews>
  <sheetFormatPr defaultColWidth="9" defaultRowHeight="12.75"/>
  <cols>
    <col min="1" max="15" width="9" style="896"/>
    <col min="16" max="16" width="7.59765625" style="896" customWidth="1"/>
    <col min="17" max="17" width="10.73046875" style="896" customWidth="1"/>
    <col min="18" max="16384" width="9" style="896"/>
  </cols>
  <sheetData>
    <row r="1" spans="1:6" s="897" customFormat="1">
      <c r="B1" s="671" t="str">
        <f>ModelBanner</f>
        <v>TSM_202021</v>
      </c>
    </row>
    <row r="2" spans="1:6" s="897" customFormat="1" ht="13.15">
      <c r="B2" s="899" t="s">
        <v>30</v>
      </c>
    </row>
    <row r="3" spans="1:6" s="897" customFormat="1">
      <c r="A3" s="900"/>
      <c r="B3" s="898" t="s">
        <v>292</v>
      </c>
    </row>
    <row r="4" spans="1:6" s="897" customFormat="1">
      <c r="A4" s="901"/>
      <c r="B4" s="902" t="s">
        <v>13</v>
      </c>
      <c r="C4" s="901"/>
      <c r="D4" s="903"/>
    </row>
    <row r="7" spans="1:6">
      <c r="F7" s="895"/>
    </row>
    <row r="18" spans="5:5">
      <c r="E18" s="894"/>
    </row>
    <row r="50" spans="5:5">
      <c r="E50" s="905"/>
    </row>
  </sheetData>
  <hyperlinks>
    <hyperlink ref="B4" location="'Title_&amp;_Contents'!A1" display="Content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AB76"/>
  <sheetViews>
    <sheetView showGridLines="0" zoomScale="90" zoomScaleNormal="90" workbookViewId="0"/>
  </sheetViews>
  <sheetFormatPr defaultRowHeight="12.75"/>
  <cols>
    <col min="2" max="2" width="24.86328125" customWidth="1"/>
    <col min="3" max="29" width="9.73046875" customWidth="1"/>
  </cols>
  <sheetData>
    <row r="1" spans="1:22" s="64" customFormat="1" ht="13.9">
      <c r="A1" s="63" t="str">
        <f>ModelBanner</f>
        <v>TSM_202021</v>
      </c>
      <c r="E1" s="673"/>
      <c r="F1" s="673"/>
      <c r="G1" s="673"/>
      <c r="H1" s="673"/>
    </row>
    <row r="2" spans="1:22" s="64" customFormat="1" ht="13.9">
      <c r="A2" s="865" t="s">
        <v>13</v>
      </c>
      <c r="B2" s="865" t="s">
        <v>30</v>
      </c>
      <c r="E2" s="673"/>
      <c r="F2" s="673"/>
      <c r="G2" s="673"/>
      <c r="H2" s="673"/>
    </row>
    <row r="3" spans="1:22" s="64" customFormat="1" ht="13.9">
      <c r="A3" s="65"/>
      <c r="E3" s="673"/>
      <c r="F3" s="673"/>
      <c r="G3" s="673"/>
      <c r="H3" s="673"/>
    </row>
    <row r="4" spans="1:22" s="55" customFormat="1" ht="13.15">
      <c r="A4" s="56" t="s">
        <v>26</v>
      </c>
      <c r="B4" s="56"/>
      <c r="C4" s="56"/>
      <c r="D4" s="56"/>
      <c r="E4" s="56"/>
      <c r="F4" s="56"/>
      <c r="G4" s="56"/>
      <c r="H4" s="56"/>
      <c r="I4" s="56"/>
      <c r="J4" s="280"/>
      <c r="K4" s="56"/>
      <c r="L4" s="56"/>
      <c r="M4" s="56"/>
      <c r="N4" s="56"/>
      <c r="O4" s="56"/>
      <c r="P4" s="56"/>
    </row>
    <row r="5" spans="1:22" s="45" customFormat="1" ht="13.15" customHeight="1">
      <c r="A5" s="58" t="s">
        <v>1509</v>
      </c>
      <c r="B5" s="58"/>
      <c r="C5" s="58"/>
      <c r="D5" s="58"/>
      <c r="E5" s="58"/>
      <c r="F5" s="58"/>
      <c r="G5" s="58"/>
      <c r="H5" s="58"/>
      <c r="I5" s="58"/>
      <c r="J5" s="58"/>
      <c r="K5" s="58"/>
      <c r="L5" s="58"/>
      <c r="M5" s="58"/>
      <c r="N5" s="58"/>
      <c r="O5" s="58"/>
      <c r="P5" s="58"/>
      <c r="Q5" s="57"/>
      <c r="R5" s="57"/>
      <c r="S5" s="57"/>
      <c r="T5" s="57"/>
      <c r="U5" s="57"/>
      <c r="V5" s="57"/>
    </row>
    <row r="6" spans="1:22" s="44" customFormat="1" ht="13.15">
      <c r="A6" s="54" t="s">
        <v>1287</v>
      </c>
      <c r="B6" s="59"/>
      <c r="C6" s="59"/>
      <c r="D6" s="59"/>
      <c r="E6" s="59"/>
      <c r="F6" s="59"/>
      <c r="G6" s="59"/>
      <c r="H6" s="59"/>
      <c r="I6" s="59"/>
      <c r="J6" s="280"/>
      <c r="K6" s="59"/>
      <c r="L6" s="59"/>
      <c r="M6" s="59"/>
      <c r="N6" s="59"/>
      <c r="O6" s="59"/>
      <c r="P6" s="59"/>
      <c r="Q6" s="43"/>
      <c r="R6" s="43"/>
      <c r="S6" s="43"/>
      <c r="T6" s="43"/>
      <c r="U6" s="43"/>
      <c r="V6" s="43"/>
    </row>
    <row r="7" spans="1:22" s="44" customFormat="1" ht="13.15">
      <c r="A7" s="52" t="s">
        <v>178</v>
      </c>
      <c r="B7" s="54"/>
      <c r="C7" s="59"/>
      <c r="D7" s="59"/>
      <c r="E7" s="59"/>
      <c r="F7" s="59"/>
      <c r="G7" s="59"/>
      <c r="H7" s="59"/>
      <c r="I7" s="59"/>
      <c r="J7" s="280"/>
      <c r="K7" s="59"/>
      <c r="L7" s="59"/>
      <c r="M7" s="59"/>
      <c r="N7" s="59"/>
      <c r="O7" s="59"/>
      <c r="P7" s="59"/>
      <c r="Q7" s="43"/>
      <c r="R7" s="43"/>
      <c r="S7" s="43"/>
      <c r="T7" s="43"/>
      <c r="U7" s="43"/>
      <c r="V7" s="43"/>
    </row>
    <row r="8" spans="1:22" s="44" customFormat="1" ht="13.15">
      <c r="A8" s="54" t="s">
        <v>24</v>
      </c>
      <c r="B8" s="59"/>
      <c r="C8" s="59"/>
      <c r="D8" s="59"/>
      <c r="E8" s="59"/>
      <c r="F8" s="59"/>
      <c r="G8" s="59"/>
      <c r="H8" s="59"/>
      <c r="I8" s="59"/>
      <c r="J8" s="280"/>
      <c r="K8" s="59"/>
      <c r="L8" s="59"/>
      <c r="M8" s="59"/>
      <c r="N8" s="59"/>
      <c r="O8" s="59"/>
      <c r="P8" s="59"/>
      <c r="Q8" s="43"/>
      <c r="R8" s="43"/>
      <c r="S8" s="43"/>
      <c r="T8" s="43"/>
      <c r="U8" s="43"/>
      <c r="V8" s="43"/>
    </row>
    <row r="9" spans="1:22" s="44" customFormat="1" ht="13.15">
      <c r="A9" s="52" t="s">
        <v>1310</v>
      </c>
      <c r="B9" s="59"/>
      <c r="C9" s="59"/>
      <c r="D9" s="59"/>
      <c r="E9" s="59"/>
      <c r="F9" s="59"/>
      <c r="G9" s="59"/>
      <c r="H9" s="59"/>
      <c r="I9" s="59"/>
      <c r="J9" s="280"/>
      <c r="K9" s="59"/>
      <c r="L9" s="59"/>
      <c r="M9" s="59"/>
      <c r="N9" s="59"/>
      <c r="O9" s="59"/>
      <c r="P9" s="59"/>
      <c r="Q9" s="43"/>
      <c r="R9" s="43"/>
      <c r="S9" s="43"/>
      <c r="T9" s="43"/>
      <c r="U9" s="43"/>
      <c r="V9" s="43"/>
    </row>
    <row r="10" spans="1:22" s="48" customFormat="1" ht="13.5" customHeight="1">
      <c r="A10" s="53">
        <f>SUM(A13:A2222)</f>
        <v>0</v>
      </c>
      <c r="B10" s="71"/>
      <c r="C10" s="69"/>
      <c r="D10" s="69"/>
      <c r="E10" s="69"/>
      <c r="F10" s="69"/>
      <c r="G10" s="69"/>
      <c r="H10" s="69"/>
      <c r="I10" s="46"/>
      <c r="J10" s="46"/>
      <c r="K10" s="46"/>
      <c r="L10" s="70"/>
      <c r="M10" s="46"/>
      <c r="N10" s="46"/>
      <c r="O10" s="70"/>
      <c r="P10" s="47"/>
      <c r="Q10" s="47"/>
      <c r="R10" s="47"/>
      <c r="S10" s="47"/>
      <c r="T10" s="47"/>
      <c r="U10" s="47"/>
      <c r="V10" s="47"/>
    </row>
    <row r="11" spans="1:22">
      <c r="T11" s="1254"/>
    </row>
    <row r="12" spans="1:22" ht="13.15">
      <c r="L12" s="5" t="s">
        <v>74</v>
      </c>
      <c r="O12" s="95">
        <f>Data_selected_by_user_testing!D87</f>
        <v>0.5</v>
      </c>
      <c r="Q12" s="5" t="s">
        <v>1772</v>
      </c>
      <c r="T12" s="1207">
        <f>Data_selected_by_user_testing!D61</f>
        <v>999</v>
      </c>
      <c r="U12" s="5"/>
    </row>
    <row r="13" spans="1:22" ht="13.15">
      <c r="B13" s="146"/>
      <c r="T13" s="12"/>
    </row>
    <row r="14" spans="1:22">
      <c r="B14" s="146" t="s">
        <v>1095</v>
      </c>
    </row>
    <row r="16" spans="1:22" ht="15">
      <c r="B16" s="76" t="s">
        <v>1311</v>
      </c>
      <c r="Q16" s="5" t="s">
        <v>1312</v>
      </c>
      <c r="T16" s="268">
        <f>RAW_DATA_INPUTS!C380</f>
        <v>0.88500000000000001</v>
      </c>
    </row>
    <row r="18" spans="2:28" ht="13.15">
      <c r="B18" s="137" t="str">
        <f>Pupils_data_scenarios!B16</f>
        <v>Academic year</v>
      </c>
      <c r="C18" s="137" t="str">
        <f>Pupils_data_scenarios!C16</f>
        <v>2004/05</v>
      </c>
      <c r="D18" s="137" t="str">
        <f>Pupils_data_scenarios!D16</f>
        <v>2005/06</v>
      </c>
      <c r="E18" s="1143" t="str">
        <f>Pupils_data_scenarios!E16</f>
        <v>2006/07</v>
      </c>
      <c r="F18" s="1143" t="str">
        <f>Pupils_data_scenarios!F16</f>
        <v>2007/08</v>
      </c>
      <c r="G18" s="1143" t="str">
        <f>Pupils_data_scenarios!G16</f>
        <v>2008/09</v>
      </c>
      <c r="H18" s="1143" t="str">
        <f>Pupils_data_scenarios!H16</f>
        <v>2009/10</v>
      </c>
      <c r="I18" s="1143" t="str">
        <f>Pupils_data_scenarios!I16</f>
        <v>2010/11</v>
      </c>
      <c r="J18" s="1143" t="str">
        <f>Pupils_data_scenarios!J16</f>
        <v>2011/12</v>
      </c>
      <c r="K18" s="1143" t="str">
        <f>Pupils_data_scenarios!K16</f>
        <v>2012/13</v>
      </c>
      <c r="L18" s="1143" t="str">
        <f>Pupils_data_scenarios!L16</f>
        <v>2013/14</v>
      </c>
      <c r="M18" s="1143" t="str">
        <f>Pupils_data_scenarios!M16</f>
        <v>2014/15</v>
      </c>
      <c r="N18" s="1143" t="str">
        <f>Pupils_data_scenarios!N16</f>
        <v>2015/16</v>
      </c>
      <c r="O18" s="1143" t="str">
        <f>Pupils_data_scenarios!O16</f>
        <v>2016/17</v>
      </c>
      <c r="P18" s="1143" t="str">
        <f>Pupils_data_scenarios!P16</f>
        <v>2017/18</v>
      </c>
      <c r="Q18" s="1143" t="str">
        <f>Pupils_data_scenarios!Q16</f>
        <v>2018/19</v>
      </c>
      <c r="R18" s="1143" t="str">
        <f>Pupils_data_scenarios!R16</f>
        <v>2019/20</v>
      </c>
      <c r="S18" s="1143" t="str">
        <f>Pupils_data_scenarios!S16</f>
        <v>2020/21</v>
      </c>
      <c r="T18" s="1143" t="str">
        <f>Pupils_data_scenarios!T16</f>
        <v>2021/22</v>
      </c>
      <c r="U18" s="1143" t="str">
        <f>Pupils_data_scenarios!U16</f>
        <v>2022/23</v>
      </c>
      <c r="V18" s="1143" t="str">
        <f>Pupils_data_scenarios!V16</f>
        <v>2023/24</v>
      </c>
      <c r="W18" s="1143" t="str">
        <f>Pupils_data_scenarios!W16</f>
        <v>2024/25</v>
      </c>
      <c r="X18" s="1143" t="str">
        <f>Pupils_data_scenarios!X16</f>
        <v>2025/26</v>
      </c>
      <c r="Y18" s="1143" t="str">
        <f>Pupils_data_scenarios!Y16</f>
        <v>2026/27</v>
      </c>
      <c r="Z18" s="1143" t="str">
        <f>Pupils_data_scenarios!Z16</f>
        <v>2027/28</v>
      </c>
      <c r="AA18" s="1143" t="str">
        <f>Pupils_data_scenarios!AA16</f>
        <v>2028/29</v>
      </c>
      <c r="AB18" s="1143" t="str">
        <f>Pupils_data_scenarios!AB16</f>
        <v>2029/30</v>
      </c>
    </row>
    <row r="19" spans="2:28" s="304" customFormat="1" ht="26.25">
      <c r="B19" s="148" t="str">
        <f>Pupils_data_scenarios!B17</f>
        <v>Primary age Pupils (FTE) Central</v>
      </c>
      <c r="C19" s="303">
        <f>Data_selected_by_user_testing!D35</f>
        <v>4133670.5</v>
      </c>
      <c r="D19" s="303">
        <f>Data_selected_by_user_testing!E35</f>
        <v>4085271.436729731</v>
      </c>
      <c r="E19" s="303">
        <f>Data_selected_by_user_testing!F35</f>
        <v>4047195.5</v>
      </c>
      <c r="F19" s="303">
        <f>Data_selected_by_user_testing!G35</f>
        <v>4028055.5</v>
      </c>
      <c r="G19" s="303">
        <f>Data_selected_by_user_testing!H35</f>
        <v>4016161.5</v>
      </c>
      <c r="H19" s="303">
        <f>Data_selected_by_user_testing!I35</f>
        <v>4036364.5</v>
      </c>
      <c r="I19" s="303">
        <f>Data_selected_by_user_testing!J35</f>
        <v>4074368</v>
      </c>
      <c r="J19" s="303">
        <f>Data_selected_by_user_testing!K35</f>
        <v>4150277.5</v>
      </c>
      <c r="K19" s="303">
        <f>Data_selected_by_user_testing!L35</f>
        <v>4247394.5</v>
      </c>
      <c r="L19" s="303">
        <f>Data_selected_by_user_testing!M35</f>
        <v>4359000</v>
      </c>
      <c r="M19" s="303">
        <f>Data_selected_by_user_testing!N35</f>
        <v>4463434</v>
      </c>
      <c r="N19" s="303">
        <f>Data_selected_by_user_testing!O35</f>
        <v>4574041.5</v>
      </c>
      <c r="O19" s="303">
        <f>Data_selected_by_user_testing!P35</f>
        <v>4659421</v>
      </c>
      <c r="P19" s="303">
        <f>Data_selected_by_user_testing!Q35</f>
        <v>4715388.5</v>
      </c>
      <c r="Q19" s="303">
        <f>Data_selected_by_user_testing!R35</f>
        <v>4733161</v>
      </c>
      <c r="R19" s="303">
        <f>Data_selected_by_user_testing!S35</f>
        <v>4722230.558806696</v>
      </c>
      <c r="S19" s="303">
        <f>Data_selected_by_user_testing!T35</f>
        <v>4715678.2151107499</v>
      </c>
      <c r="T19" s="303">
        <f>Data_selected_by_user_testing!U35</f>
        <v>4686212.6716877213</v>
      </c>
      <c r="U19" s="303">
        <f>Data_selected_by_user_testing!V35</f>
        <v>4650038.1997871175</v>
      </c>
      <c r="V19" s="303">
        <f>Data_selected_by_user_testing!W35</f>
        <v>4613506.2415555622</v>
      </c>
      <c r="W19" s="303">
        <f>Data_selected_by_user_testing!X35</f>
        <v>4594107.3525180714</v>
      </c>
      <c r="X19" s="303">
        <f>Data_selected_by_user_testing!Y35</f>
        <v>4582094.1329778135</v>
      </c>
      <c r="Y19" s="303">
        <f>Data_selected_by_user_testing!Z35</f>
        <v>4569288.0433858866</v>
      </c>
      <c r="Z19" s="303">
        <f>Data_selected_by_user_testing!AA35</f>
        <v>4553997.8304746542</v>
      </c>
      <c r="AA19" s="303">
        <f>Data_selected_by_user_testing!AB35</f>
        <v>4555690.8707873952</v>
      </c>
      <c r="AB19" s="303">
        <f>Data_selected_by_user_testing!AC35</f>
        <v>4546912.262777702</v>
      </c>
    </row>
    <row r="20" spans="2:28" ht="13.15">
      <c r="B20" s="8" t="s">
        <v>363</v>
      </c>
      <c r="C20" s="188"/>
      <c r="D20" s="209">
        <f>(D19/C19)-1</f>
        <v>-1.1708495698984467E-2</v>
      </c>
      <c r="E20" s="209">
        <f t="shared" ref="E20:AA20" si="0">(E19/D19)-1</f>
        <v>-9.3202954367729296E-3</v>
      </c>
      <c r="F20" s="209">
        <f t="shared" si="0"/>
        <v>-4.729200751483309E-3</v>
      </c>
      <c r="G20" s="209">
        <f t="shared" si="0"/>
        <v>-2.9527895035209584E-3</v>
      </c>
      <c r="H20" s="209">
        <f t="shared" si="0"/>
        <v>5.0304251957995483E-3</v>
      </c>
      <c r="I20" s="209">
        <f t="shared" si="0"/>
        <v>9.4152795170010517E-3</v>
      </c>
      <c r="J20" s="209">
        <f t="shared" si="0"/>
        <v>1.8630987677107136E-2</v>
      </c>
      <c r="K20" s="209">
        <f t="shared" si="0"/>
        <v>2.3400122040032167E-2</v>
      </c>
      <c r="L20" s="209">
        <f t="shared" si="0"/>
        <v>2.6276226519575729E-2</v>
      </c>
      <c r="M20" s="209">
        <f t="shared" si="0"/>
        <v>2.3958247304427527E-2</v>
      </c>
      <c r="N20" s="209">
        <f t="shared" si="0"/>
        <v>2.4780807781631831E-2</v>
      </c>
      <c r="O20" s="209">
        <f t="shared" si="0"/>
        <v>1.8666096492565787E-2</v>
      </c>
      <c r="P20" s="209">
        <f t="shared" si="0"/>
        <v>1.2011685572091535E-2</v>
      </c>
      <c r="Q20" s="209">
        <f t="shared" si="0"/>
        <v>3.7690425719958398E-3</v>
      </c>
      <c r="R20" s="209">
        <f t="shared" si="0"/>
        <v>-2.3093322186387155E-3</v>
      </c>
      <c r="S20" s="209">
        <f t="shared" si="0"/>
        <v>-1.3875526860344101E-3</v>
      </c>
      <c r="T20" s="209">
        <f t="shared" si="0"/>
        <v>-6.2484211345485985E-3</v>
      </c>
      <c r="U20" s="209">
        <f t="shared" si="0"/>
        <v>-7.7193406349558291E-3</v>
      </c>
      <c r="V20" s="209">
        <f t="shared" si="0"/>
        <v>-7.8562705642348796E-3</v>
      </c>
      <c r="W20" s="209">
        <f t="shared" si="0"/>
        <v>-4.2048039000701642E-3</v>
      </c>
      <c r="X20" s="209">
        <f t="shared" si="0"/>
        <v>-2.6149192037651092E-3</v>
      </c>
      <c r="Y20" s="209">
        <f t="shared" si="0"/>
        <v>-2.7948115469212942E-3</v>
      </c>
      <c r="Z20" s="209">
        <f t="shared" si="0"/>
        <v>-3.3463009479923755E-3</v>
      </c>
      <c r="AA20" s="209">
        <f t="shared" si="0"/>
        <v>3.7177011842470797E-4</v>
      </c>
      <c r="AB20" s="209">
        <f>(AB19/AA19)-1</f>
        <v>-1.9269542773379111E-3</v>
      </c>
    </row>
    <row r="22" spans="2:28" ht="13.15">
      <c r="B22" s="145" t="s">
        <v>77</v>
      </c>
      <c r="J22" s="146" t="s">
        <v>1313</v>
      </c>
    </row>
    <row r="23" spans="2:28">
      <c r="B23" t="str">
        <f>Stock_calculations!B16</f>
        <v>Qualified stock FTE</v>
      </c>
      <c r="P23" s="2"/>
      <c r="Q23" s="296">
        <f>Stock_calculations!C16</f>
        <v>215227.92014999999</v>
      </c>
    </row>
    <row r="24" spans="2:28">
      <c r="B24" t="str">
        <f>Stock_calculations!B17</f>
        <v>Unqualified stock FTE</v>
      </c>
      <c r="P24" s="2"/>
      <c r="Q24" s="296">
        <f>Stock_calculations!C17</f>
        <v>6788.0827500000014</v>
      </c>
      <c r="S24" s="11"/>
    </row>
    <row r="25" spans="2:28">
      <c r="B25" s="11" t="s">
        <v>102</v>
      </c>
      <c r="P25" s="2"/>
      <c r="Q25" s="296">
        <f>SUM(Q23:Q24)</f>
        <v>222016.00289999999</v>
      </c>
      <c r="S25" s="425"/>
    </row>
    <row r="26" spans="2:28">
      <c r="B26" s="913" t="s">
        <v>1667</v>
      </c>
      <c r="P26" s="94"/>
      <c r="Q26" s="301">
        <f>RAW_DATA_INPUTS!C106</f>
        <v>2967.2428071662698</v>
      </c>
      <c r="S26" s="11"/>
    </row>
    <row r="27" spans="2:28">
      <c r="B27" s="11" t="s">
        <v>1314</v>
      </c>
      <c r="P27" s="94"/>
      <c r="Q27" s="301">
        <f>RAW_DATA_INPUTS!D106</f>
        <v>7429</v>
      </c>
      <c r="S27" s="387"/>
    </row>
    <row r="28" spans="2:28">
      <c r="B28" s="11" t="s">
        <v>1315</v>
      </c>
      <c r="P28" s="2"/>
      <c r="Q28" s="301">
        <f>(Q27+Q26)*T16</f>
        <v>9200.6748843421483</v>
      </c>
      <c r="S28" s="264"/>
    </row>
    <row r="29" spans="2:28">
      <c r="P29" s="2"/>
      <c r="Q29" s="302"/>
      <c r="S29" s="435"/>
    </row>
    <row r="30" spans="2:28">
      <c r="B30" s="11" t="s">
        <v>75</v>
      </c>
      <c r="P30" s="2"/>
      <c r="Q30" s="301">
        <f>Q25+Q28</f>
        <v>231216.67778434214</v>
      </c>
    </row>
    <row r="31" spans="2:28">
      <c r="P31" s="94"/>
      <c r="Q31" s="94"/>
    </row>
    <row r="32" spans="2:28">
      <c r="P32" s="2"/>
    </row>
    <row r="33" spans="2:28" ht="13.15">
      <c r="B33" s="145" t="s">
        <v>615</v>
      </c>
      <c r="J33" s="146"/>
      <c r="P33" s="2"/>
      <c r="Q33" s="146" t="s">
        <v>344</v>
      </c>
    </row>
    <row r="34" spans="2:28">
      <c r="B34" s="11" t="s">
        <v>103</v>
      </c>
      <c r="P34" s="2"/>
      <c r="Q34" s="207">
        <f>Q$19/Q30</f>
        <v>20.470672986724001</v>
      </c>
      <c r="R34" s="208">
        <f>IF(Q34*(1+($O$12*R20))&lt;$T12,Q34*(1+($O$12*R20)),$T12)</f>
        <v>20.44703619439127</v>
      </c>
      <c r="S34" s="208">
        <f>IF(R34*(1+($O$12*S20))&lt;$T12,R34*(1+($O$12*S20)),$T12)</f>
        <v>20.432850524394784</v>
      </c>
      <c r="T34" s="208">
        <f t="shared" ref="T34:AB34" si="1">IF(S34*(1+($O$12*T20))&lt;$T12,S34*(1+($O$12*T20)),$T12)</f>
        <v>20.369013996866933</v>
      </c>
      <c r="U34" s="208">
        <f t="shared" si="1"/>
        <v>20.290396318146932</v>
      </c>
      <c r="V34" s="208">
        <f t="shared" si="1"/>
        <v>20.210692896481472</v>
      </c>
      <c r="W34" s="208">
        <f t="shared" si="1"/>
        <v>20.168201896324348</v>
      </c>
      <c r="X34" s="208">
        <f t="shared" si="1"/>
        <v>20.141832787102295</v>
      </c>
      <c r="Y34" s="208">
        <f t="shared" si="1"/>
        <v>20.113686473677518</v>
      </c>
      <c r="Z34" s="208">
        <f t="shared" si="1"/>
        <v>20.080033249620275</v>
      </c>
      <c r="AA34" s="208">
        <f t="shared" si="1"/>
        <v>20.083765827789865</v>
      </c>
      <c r="AB34" s="208">
        <f t="shared" si="1"/>
        <v>20.064415578556407</v>
      </c>
    </row>
    <row r="36" spans="2:28" ht="13.15">
      <c r="B36" s="145" t="s">
        <v>76</v>
      </c>
      <c r="P36" s="11"/>
      <c r="R36" s="146" t="s">
        <v>345</v>
      </c>
    </row>
    <row r="37" spans="2:28" s="5" customFormat="1" ht="13.15">
      <c r="B37" s="5" t="s">
        <v>103</v>
      </c>
      <c r="Q37" s="12"/>
      <c r="R37" s="305">
        <f>R$19/R34</f>
        <v>230949.39109571435</v>
      </c>
      <c r="S37" s="305">
        <f t="shared" ref="S37:AB37" si="2">S$19/S34</f>
        <v>230789.0526327054</v>
      </c>
      <c r="T37" s="305">
        <f t="shared" si="2"/>
        <v>230065.75931503277</v>
      </c>
      <c r="U37" s="305">
        <f t="shared" si="2"/>
        <v>229174.34075096436</v>
      </c>
      <c r="V37" s="305">
        <f t="shared" si="2"/>
        <v>228270.56277515049</v>
      </c>
      <c r="W37" s="305">
        <f t="shared" si="2"/>
        <v>227789.63519575569</v>
      </c>
      <c r="X37" s="305">
        <f t="shared" si="2"/>
        <v>227491.41954509376</v>
      </c>
      <c r="Y37" s="305">
        <f t="shared" si="2"/>
        <v>227173.07686811395</v>
      </c>
      <c r="Z37" s="305">
        <f t="shared" si="2"/>
        <v>226792.34510534353</v>
      </c>
      <c r="AA37" s="305">
        <f t="shared" si="2"/>
        <v>226834.49457888497</v>
      </c>
      <c r="AB37" s="305">
        <f t="shared" si="2"/>
        <v>226615.73395823987</v>
      </c>
    </row>
    <row r="38" spans="2:28">
      <c r="B38" s="11" t="s">
        <v>363</v>
      </c>
      <c r="S38" s="232">
        <f>(S37/R37)-1</f>
        <v>-6.9425800279554473E-4</v>
      </c>
      <c r="T38" s="232">
        <f t="shared" ref="T38:AA38" si="3">(T37/S37)-1</f>
        <v>-3.134001848968615E-3</v>
      </c>
      <c r="U38" s="232">
        <f t="shared" si="3"/>
        <v>-3.8746250929404535E-3</v>
      </c>
      <c r="V38" s="232">
        <f t="shared" si="3"/>
        <v>-3.9436263800404214E-3</v>
      </c>
      <c r="W38" s="232">
        <f t="shared" si="3"/>
        <v>-2.1068313563870067E-3</v>
      </c>
      <c r="X38" s="232">
        <f t="shared" si="3"/>
        <v>-1.3091712904569341E-3</v>
      </c>
      <c r="Y38" s="232">
        <f t="shared" si="3"/>
        <v>-1.3993612489490159E-3</v>
      </c>
      <c r="Z38" s="232">
        <f t="shared" si="3"/>
        <v>-1.6759545982266699E-3</v>
      </c>
      <c r="AA38" s="232">
        <f t="shared" si="3"/>
        <v>1.8585051237884898E-4</v>
      </c>
      <c r="AB38" s="232">
        <f>(AB37/AA37)-1</f>
        <v>-9.6440632211258759E-4</v>
      </c>
    </row>
    <row r="40" spans="2:28" ht="13.15">
      <c r="B40" s="145" t="s">
        <v>346</v>
      </c>
      <c r="R40" s="213">
        <f>Q28/Q30</f>
        <v>3.9792436136132446E-2</v>
      </c>
      <c r="S40" s="146" t="s">
        <v>361</v>
      </c>
      <c r="T40" s="146"/>
    </row>
    <row r="41" spans="2:28" ht="13.15">
      <c r="R41" s="306">
        <f>R37*$R$40</f>
        <v>9190.0388958548883</v>
      </c>
      <c r="S41" s="306">
        <f t="shared" ref="S41:AB41" si="4">S37*$R$40</f>
        <v>9183.6586378054399</v>
      </c>
      <c r="T41" s="306">
        <f t="shared" si="4"/>
        <v>9154.8770346542606</v>
      </c>
      <c r="U41" s="306">
        <f t="shared" si="4"/>
        <v>9119.4053183730048</v>
      </c>
      <c r="V41" s="306">
        <f t="shared" si="4"/>
        <v>9083.441790989189</v>
      </c>
      <c r="W41" s="306">
        <f t="shared" si="4"/>
        <v>9064.3045110000166</v>
      </c>
      <c r="X41" s="306">
        <f t="shared" si="4"/>
        <v>9052.437783766256</v>
      </c>
      <c r="Y41" s="306">
        <f t="shared" si="4"/>
        <v>9039.7701531231305</v>
      </c>
      <c r="Z41" s="306">
        <f t="shared" si="4"/>
        <v>9024.6199087680925</v>
      </c>
      <c r="AA41" s="306">
        <f t="shared" si="4"/>
        <v>9026.2971390021612</v>
      </c>
      <c r="AB41" s="306">
        <f t="shared" si="4"/>
        <v>9017.5921209760418</v>
      </c>
    </row>
    <row r="43" spans="2:28" ht="15">
      <c r="B43" s="76" t="s">
        <v>1316</v>
      </c>
      <c r="L43" s="146" t="s">
        <v>362</v>
      </c>
    </row>
    <row r="45" spans="2:28" ht="13.15">
      <c r="B45" s="8" t="str">
        <f t="shared" ref="B45:AB45" si="5">B18</f>
        <v>Academic year</v>
      </c>
      <c r="C45" s="8" t="str">
        <f t="shared" si="5"/>
        <v>2004/05</v>
      </c>
      <c r="D45" s="1144" t="str">
        <f t="shared" si="5"/>
        <v>2005/06</v>
      </c>
      <c r="E45" s="1144" t="str">
        <f t="shared" si="5"/>
        <v>2006/07</v>
      </c>
      <c r="F45" s="1144" t="str">
        <f t="shared" si="5"/>
        <v>2007/08</v>
      </c>
      <c r="G45" s="1144" t="str">
        <f t="shared" si="5"/>
        <v>2008/09</v>
      </c>
      <c r="H45" s="1144" t="str">
        <f t="shared" si="5"/>
        <v>2009/10</v>
      </c>
      <c r="I45" s="1144" t="str">
        <f t="shared" si="5"/>
        <v>2010/11</v>
      </c>
      <c r="J45" s="1144" t="str">
        <f t="shared" si="5"/>
        <v>2011/12</v>
      </c>
      <c r="K45" s="1144" t="str">
        <f t="shared" si="5"/>
        <v>2012/13</v>
      </c>
      <c r="L45" s="1144" t="str">
        <f t="shared" si="5"/>
        <v>2013/14</v>
      </c>
      <c r="M45" s="1144" t="str">
        <f t="shared" si="5"/>
        <v>2014/15</v>
      </c>
      <c r="N45" s="1144" t="str">
        <f t="shared" si="5"/>
        <v>2015/16</v>
      </c>
      <c r="O45" s="1144" t="str">
        <f t="shared" si="5"/>
        <v>2016/17</v>
      </c>
      <c r="P45" s="1144" t="str">
        <f t="shared" si="5"/>
        <v>2017/18</v>
      </c>
      <c r="Q45" s="1144" t="str">
        <f t="shared" si="5"/>
        <v>2018/19</v>
      </c>
      <c r="R45" s="1144" t="str">
        <f t="shared" si="5"/>
        <v>2019/20</v>
      </c>
      <c r="S45" s="1144" t="str">
        <f t="shared" si="5"/>
        <v>2020/21</v>
      </c>
      <c r="T45" s="1144" t="str">
        <f t="shared" si="5"/>
        <v>2021/22</v>
      </c>
      <c r="U45" s="1144" t="str">
        <f t="shared" si="5"/>
        <v>2022/23</v>
      </c>
      <c r="V45" s="1144" t="str">
        <f t="shared" si="5"/>
        <v>2023/24</v>
      </c>
      <c r="W45" s="1144" t="str">
        <f t="shared" si="5"/>
        <v>2024/25</v>
      </c>
      <c r="X45" s="1144" t="str">
        <f t="shared" si="5"/>
        <v>2025/26</v>
      </c>
      <c r="Y45" s="1144" t="str">
        <f t="shared" si="5"/>
        <v>2026/27</v>
      </c>
      <c r="Z45" s="1144" t="str">
        <f t="shared" si="5"/>
        <v>2027/28</v>
      </c>
      <c r="AA45" s="1144" t="str">
        <f t="shared" si="5"/>
        <v>2028/29</v>
      </c>
      <c r="AB45" s="1144" t="str">
        <f t="shared" si="5"/>
        <v>2029/30</v>
      </c>
    </row>
    <row r="46" spans="2:28" ht="13.15">
      <c r="B46" s="8" t="s">
        <v>78</v>
      </c>
      <c r="C46" s="8"/>
      <c r="D46" s="8"/>
      <c r="E46" s="1144"/>
      <c r="F46" s="1011"/>
      <c r="G46" s="914"/>
      <c r="H46" s="8"/>
      <c r="I46" s="8"/>
      <c r="J46" s="8"/>
      <c r="K46" s="8"/>
      <c r="L46" s="8"/>
      <c r="M46" s="8"/>
      <c r="N46" s="8"/>
      <c r="O46" s="8"/>
      <c r="P46" s="8"/>
      <c r="Q46" s="8"/>
      <c r="R46" s="293">
        <f>R37-R41</f>
        <v>221759.35219985945</v>
      </c>
      <c r="S46" s="293">
        <f t="shared" ref="S46:AB46" si="6">S37-S41</f>
        <v>221605.39399489996</v>
      </c>
      <c r="T46" s="293">
        <f t="shared" si="6"/>
        <v>220910.88228037852</v>
      </c>
      <c r="U46" s="293">
        <f>U37-U41</f>
        <v>220054.93543259136</v>
      </c>
      <c r="V46" s="293">
        <f t="shared" si="6"/>
        <v>219187.1209841613</v>
      </c>
      <c r="W46" s="293">
        <f t="shared" si="6"/>
        <v>218725.33068475567</v>
      </c>
      <c r="X46" s="293">
        <f t="shared" si="6"/>
        <v>218438.98176132751</v>
      </c>
      <c r="Y46" s="293">
        <f t="shared" si="6"/>
        <v>218133.30671499082</v>
      </c>
      <c r="Z46" s="293">
        <f t="shared" si="6"/>
        <v>217767.72519657543</v>
      </c>
      <c r="AA46" s="293">
        <f t="shared" si="6"/>
        <v>217808.19743988282</v>
      </c>
      <c r="AB46" s="293">
        <f t="shared" si="6"/>
        <v>217598.14183726383</v>
      </c>
    </row>
    <row r="48" spans="2:28" ht="13.15">
      <c r="B48" s="5" t="s">
        <v>80</v>
      </c>
      <c r="Q48" s="748">
        <f>Data_selected_by_user_testing!D220</f>
        <v>3.0574745339674799E-2</v>
      </c>
      <c r="R48" s="213">
        <f>Q24/Q25</f>
        <v>3.0574745339674799E-2</v>
      </c>
      <c r="S48" s="146" t="s">
        <v>1119</v>
      </c>
      <c r="T48" s="2"/>
      <c r="U48" s="2"/>
      <c r="V48" s="2"/>
      <c r="W48" s="2"/>
      <c r="X48" s="2"/>
      <c r="Y48" s="2"/>
      <c r="Z48" s="2"/>
      <c r="AA48" s="2"/>
      <c r="AB48" s="2"/>
    </row>
    <row r="49" spans="2:28" ht="13.15">
      <c r="B49" s="5" t="s">
        <v>81</v>
      </c>
      <c r="R49" s="306">
        <f>R46*$Q$48</f>
        <v>6780.2357202019548</v>
      </c>
      <c r="S49" s="306">
        <f>S46*$Q$48</f>
        <v>6775.5284872923658</v>
      </c>
      <c r="T49" s="306">
        <f t="shared" ref="T49:AB49" si="7">T46*$Q$48</f>
        <v>6754.2939684854509</v>
      </c>
      <c r="U49" s="306">
        <f t="shared" si="7"/>
        <v>6728.123611590061</v>
      </c>
      <c r="V49" s="306">
        <f t="shared" si="7"/>
        <v>6701.5904058272217</v>
      </c>
      <c r="W49" s="306">
        <f t="shared" si="7"/>
        <v>6687.4712850225624</v>
      </c>
      <c r="X49" s="306">
        <f t="shared" si="7"/>
        <v>6678.7162396104568</v>
      </c>
      <c r="Y49" s="306">
        <f t="shared" si="7"/>
        <v>6669.3703029120188</v>
      </c>
      <c r="Z49" s="306">
        <f t="shared" si="7"/>
        <v>6658.1927410855769</v>
      </c>
      <c r="AA49" s="306">
        <f t="shared" si="7"/>
        <v>6659.4301696180255</v>
      </c>
      <c r="AB49" s="306">
        <f t="shared" si="7"/>
        <v>6653.0077730607782</v>
      </c>
    </row>
    <row r="50" spans="2:28">
      <c r="R50" s="295"/>
      <c r="S50" s="295"/>
      <c r="T50" s="295"/>
      <c r="U50" s="295"/>
      <c r="V50" s="295"/>
      <c r="W50" s="295"/>
      <c r="X50" s="295"/>
      <c r="Y50" s="295"/>
      <c r="Z50" s="295"/>
      <c r="AA50" s="295"/>
      <c r="AB50" s="295"/>
    </row>
    <row r="51" spans="2:28" ht="13.15">
      <c r="B51" s="5" t="s">
        <v>82</v>
      </c>
      <c r="R51" s="306">
        <f>R46-R49</f>
        <v>214979.1164796575</v>
      </c>
      <c r="S51" s="306">
        <f t="shared" ref="S51:AB51" si="8">S46-S49</f>
        <v>214829.86550760758</v>
      </c>
      <c r="T51" s="306">
        <f>T46-T49</f>
        <v>214156.58831189305</v>
      </c>
      <c r="U51" s="306">
        <f t="shared" si="8"/>
        <v>213326.81182100129</v>
      </c>
      <c r="V51" s="306">
        <f t="shared" si="8"/>
        <v>212485.53057833409</v>
      </c>
      <c r="W51" s="306">
        <f t="shared" si="8"/>
        <v>212037.8593997331</v>
      </c>
      <c r="X51" s="306">
        <f t="shared" si="8"/>
        <v>211760.26552171705</v>
      </c>
      <c r="Y51" s="306">
        <f t="shared" si="8"/>
        <v>211463.93641207879</v>
      </c>
      <c r="Z51" s="306">
        <f t="shared" si="8"/>
        <v>211109.53245548985</v>
      </c>
      <c r="AA51" s="306">
        <f t="shared" si="8"/>
        <v>211148.7672702648</v>
      </c>
      <c r="AB51" s="306">
        <f t="shared" si="8"/>
        <v>210945.13406420304</v>
      </c>
    </row>
    <row r="52" spans="2:28">
      <c r="R52" s="295"/>
      <c r="S52" s="295"/>
      <c r="T52" s="295"/>
      <c r="U52" s="295"/>
      <c r="V52" s="295"/>
      <c r="W52" s="295"/>
      <c r="X52" s="295"/>
      <c r="Y52" s="295"/>
      <c r="Z52" s="295"/>
      <c r="AA52" s="295"/>
      <c r="AB52" s="295"/>
    </row>
    <row r="53" spans="2:28" ht="13.15">
      <c r="B53" s="5" t="s">
        <v>83</v>
      </c>
      <c r="R53" s="306">
        <f>R51/$T$16</f>
        <v>242914.25590921752</v>
      </c>
      <c r="S53" s="306">
        <f t="shared" ref="S53:AB53" si="9">S51/$T$16</f>
        <v>242745.6107430594</v>
      </c>
      <c r="T53" s="306">
        <f t="shared" si="9"/>
        <v>241984.84555016164</v>
      </c>
      <c r="U53" s="306">
        <f>U51/$T$16</f>
        <v>241047.24499548168</v>
      </c>
      <c r="V53" s="306">
        <f t="shared" si="9"/>
        <v>240096.64472128145</v>
      </c>
      <c r="W53" s="306">
        <f t="shared" si="9"/>
        <v>239590.80158161934</v>
      </c>
      <c r="X53" s="306">
        <f t="shared" si="9"/>
        <v>239277.13618273113</v>
      </c>
      <c r="Y53" s="306">
        <f t="shared" si="9"/>
        <v>238942.3010305975</v>
      </c>
      <c r="Z53" s="306">
        <f t="shared" si="9"/>
        <v>238541.84458247441</v>
      </c>
      <c r="AA53" s="306">
        <f t="shared" si="9"/>
        <v>238586.1777065139</v>
      </c>
      <c r="AB53" s="306">
        <f t="shared" si="9"/>
        <v>238356.083688365</v>
      </c>
    </row>
    <row r="54" spans="2:28">
      <c r="B54" s="11" t="s">
        <v>363</v>
      </c>
      <c r="S54" s="232">
        <f>(S53/R53)-1</f>
        <v>-6.9425800279565575E-4</v>
      </c>
      <c r="T54" s="232">
        <f t="shared" ref="T54:AA54" si="10">(T53/S53)-1</f>
        <v>-3.134001848968615E-3</v>
      </c>
      <c r="U54" s="232">
        <f t="shared" si="10"/>
        <v>-3.8746250929403425E-3</v>
      </c>
      <c r="V54" s="232">
        <f t="shared" si="10"/>
        <v>-3.9436263800403104E-3</v>
      </c>
      <c r="W54" s="232">
        <f t="shared" si="10"/>
        <v>-2.1068313563870067E-3</v>
      </c>
      <c r="X54" s="232">
        <f t="shared" si="10"/>
        <v>-1.3091712904568231E-3</v>
      </c>
      <c r="Y54" s="232">
        <f t="shared" si="10"/>
        <v>-1.3993612489491269E-3</v>
      </c>
      <c r="Z54" s="232">
        <f t="shared" si="10"/>
        <v>-1.6759545982266699E-3</v>
      </c>
      <c r="AA54" s="232">
        <f t="shared" si="10"/>
        <v>1.8585051237907102E-4</v>
      </c>
      <c r="AB54" s="232">
        <f>(AB53/AA53)-1</f>
        <v>-9.6440632211280963E-4</v>
      </c>
    </row>
    <row r="56" spans="2:28" ht="15">
      <c r="B56" s="76" t="s">
        <v>258</v>
      </c>
    </row>
    <row r="58" spans="2:28">
      <c r="B58" s="146" t="s">
        <v>1317</v>
      </c>
    </row>
    <row r="60" spans="2:28" ht="15">
      <c r="B60" s="76" t="s">
        <v>1318</v>
      </c>
      <c r="T60" s="295"/>
    </row>
    <row r="62" spans="2:28" ht="13.15">
      <c r="B62" s="8" t="str">
        <f t="shared" ref="B62:AB62" si="11">B45</f>
        <v>Academic year</v>
      </c>
      <c r="C62" s="8" t="str">
        <f t="shared" si="11"/>
        <v>2004/05</v>
      </c>
      <c r="D62" s="1011" t="str">
        <f t="shared" si="11"/>
        <v>2005/06</v>
      </c>
      <c r="E62" s="1144" t="str">
        <f t="shared" si="11"/>
        <v>2006/07</v>
      </c>
      <c r="F62" s="1144" t="str">
        <f t="shared" si="11"/>
        <v>2007/08</v>
      </c>
      <c r="G62" s="1144" t="str">
        <f t="shared" si="11"/>
        <v>2008/09</v>
      </c>
      <c r="H62" s="1144" t="str">
        <f t="shared" si="11"/>
        <v>2009/10</v>
      </c>
      <c r="I62" s="1144" t="str">
        <f t="shared" si="11"/>
        <v>2010/11</v>
      </c>
      <c r="J62" s="1144" t="str">
        <f t="shared" si="11"/>
        <v>2011/12</v>
      </c>
      <c r="K62" s="1144" t="str">
        <f t="shared" si="11"/>
        <v>2012/13</v>
      </c>
      <c r="L62" s="1144" t="str">
        <f t="shared" si="11"/>
        <v>2013/14</v>
      </c>
      <c r="M62" s="1144" t="str">
        <f t="shared" si="11"/>
        <v>2014/15</v>
      </c>
      <c r="N62" s="1144" t="str">
        <f t="shared" si="11"/>
        <v>2015/16</v>
      </c>
      <c r="O62" s="1144" t="str">
        <f t="shared" si="11"/>
        <v>2016/17</v>
      </c>
      <c r="P62" s="1144" t="str">
        <f t="shared" si="11"/>
        <v>2017/18</v>
      </c>
      <c r="Q62" s="1144" t="str">
        <f t="shared" si="11"/>
        <v>2018/19</v>
      </c>
      <c r="R62" s="1144" t="str">
        <f t="shared" si="11"/>
        <v>2019/20</v>
      </c>
      <c r="S62" s="1144" t="str">
        <f t="shared" si="11"/>
        <v>2020/21</v>
      </c>
      <c r="T62" s="1144" t="str">
        <f t="shared" si="11"/>
        <v>2021/22</v>
      </c>
      <c r="U62" s="1144" t="str">
        <f t="shared" si="11"/>
        <v>2022/23</v>
      </c>
      <c r="V62" s="1144" t="str">
        <f t="shared" si="11"/>
        <v>2023/24</v>
      </c>
      <c r="W62" s="1144" t="str">
        <f t="shared" si="11"/>
        <v>2024/25</v>
      </c>
      <c r="X62" s="1144" t="str">
        <f t="shared" si="11"/>
        <v>2025/26</v>
      </c>
      <c r="Y62" s="1144" t="str">
        <f t="shared" si="11"/>
        <v>2026/27</v>
      </c>
      <c r="Z62" s="1144" t="str">
        <f t="shared" si="11"/>
        <v>2027/28</v>
      </c>
      <c r="AA62" s="1144" t="str">
        <f t="shared" si="11"/>
        <v>2028/29</v>
      </c>
      <c r="AB62" s="1144" t="str">
        <f t="shared" si="11"/>
        <v>2029/30</v>
      </c>
    </row>
    <row r="63" spans="2:28" s="295" customFormat="1" ht="26.25">
      <c r="B63" s="307" t="str">
        <f>B53</f>
        <v>No. of qualified teachers required by headcount</v>
      </c>
      <c r="C63" s="308"/>
      <c r="D63" s="308"/>
      <c r="E63" s="308"/>
      <c r="F63" s="308"/>
      <c r="G63" s="308"/>
      <c r="H63" s="308"/>
      <c r="I63" s="308"/>
      <c r="J63" s="308"/>
      <c r="K63" s="308"/>
      <c r="L63" s="308"/>
      <c r="M63" s="308"/>
      <c r="N63" s="308"/>
      <c r="O63" s="308"/>
      <c r="P63" s="308"/>
      <c r="Q63" s="308"/>
      <c r="R63" s="271">
        <f>R53</f>
        <v>242914.25590921752</v>
      </c>
      <c r="S63" s="271">
        <f t="shared" ref="S63:AB63" si="12">S53</f>
        <v>242745.6107430594</v>
      </c>
      <c r="T63" s="271">
        <f t="shared" si="12"/>
        <v>241984.84555016164</v>
      </c>
      <c r="U63" s="271">
        <f t="shared" si="12"/>
        <v>241047.24499548168</v>
      </c>
      <c r="V63" s="271">
        <f t="shared" si="12"/>
        <v>240096.64472128145</v>
      </c>
      <c r="W63" s="271">
        <f t="shared" si="12"/>
        <v>239590.80158161934</v>
      </c>
      <c r="X63" s="271">
        <f t="shared" si="12"/>
        <v>239277.13618273113</v>
      </c>
      <c r="Y63" s="271">
        <f t="shared" si="12"/>
        <v>238942.3010305975</v>
      </c>
      <c r="Z63" s="271">
        <f t="shared" si="12"/>
        <v>238541.84458247441</v>
      </c>
      <c r="AA63" s="271">
        <f t="shared" si="12"/>
        <v>238586.1777065139</v>
      </c>
      <c r="AB63" s="271">
        <f t="shared" si="12"/>
        <v>238356.083688365</v>
      </c>
    </row>
    <row r="64" spans="2:28">
      <c r="B64" s="116" t="s">
        <v>363</v>
      </c>
      <c r="S64" s="232">
        <f>(S63/R63)-1</f>
        <v>-6.9425800279565575E-4</v>
      </c>
      <c r="T64" s="232">
        <f t="shared" ref="T64:AB64" si="13">(T63/S63)-1</f>
        <v>-3.134001848968615E-3</v>
      </c>
      <c r="U64" s="232">
        <f t="shared" si="13"/>
        <v>-3.8746250929403425E-3</v>
      </c>
      <c r="V64" s="232">
        <f t="shared" si="13"/>
        <v>-3.9436263800403104E-3</v>
      </c>
      <c r="W64" s="232">
        <f t="shared" si="13"/>
        <v>-2.1068313563870067E-3</v>
      </c>
      <c r="X64" s="232">
        <f t="shared" si="13"/>
        <v>-1.3091712904568231E-3</v>
      </c>
      <c r="Y64" s="232">
        <f t="shared" si="13"/>
        <v>-1.3993612489491269E-3</v>
      </c>
      <c r="Z64" s="232">
        <f t="shared" si="13"/>
        <v>-1.6759545982266699E-3</v>
      </c>
      <c r="AA64" s="232">
        <f t="shared" si="13"/>
        <v>1.8585051237907102E-4</v>
      </c>
      <c r="AB64" s="232">
        <f t="shared" si="13"/>
        <v>-9.6440632211280963E-4</v>
      </c>
    </row>
    <row r="73" spans="2:23">
      <c r="B73" s="386" t="s">
        <v>406</v>
      </c>
    </row>
    <row r="75" spans="2:23" ht="13.15">
      <c r="B75" s="11" t="s">
        <v>407</v>
      </c>
      <c r="C75" s="1207">
        <f>T12</f>
        <v>999</v>
      </c>
      <c r="I75" s="389">
        <f>Q34</f>
        <v>20.470672986724001</v>
      </c>
      <c r="J75" s="389">
        <f>R34</f>
        <v>20.44703619439127</v>
      </c>
      <c r="K75" s="389">
        <f t="shared" ref="K75:S75" si="14">S34</f>
        <v>20.432850524394784</v>
      </c>
      <c r="L75" s="389">
        <f t="shared" si="14"/>
        <v>20.369013996866933</v>
      </c>
      <c r="M75" s="389">
        <f t="shared" si="14"/>
        <v>20.290396318146932</v>
      </c>
      <c r="N75" s="389">
        <f t="shared" si="14"/>
        <v>20.210692896481472</v>
      </c>
      <c r="O75" s="389">
        <f t="shared" si="14"/>
        <v>20.168201896324348</v>
      </c>
      <c r="P75" s="389">
        <f t="shared" si="14"/>
        <v>20.141832787102295</v>
      </c>
      <c r="Q75" s="389">
        <f t="shared" si="14"/>
        <v>20.113686473677518</v>
      </c>
      <c r="R75" s="389">
        <f t="shared" si="14"/>
        <v>20.080033249620275</v>
      </c>
      <c r="S75" s="389">
        <f t="shared" si="14"/>
        <v>20.083765827789865</v>
      </c>
      <c r="T75" s="389">
        <f>AB34</f>
        <v>20.064415578556407</v>
      </c>
      <c r="U75" s="389"/>
      <c r="V75" s="387"/>
      <c r="W75" s="387"/>
    </row>
    <row r="76" spans="2:23">
      <c r="I76" s="114" t="b">
        <f t="shared" ref="I76:T76" si="15">I75=$C$75</f>
        <v>0</v>
      </c>
      <c r="J76" s="114" t="b">
        <f t="shared" si="15"/>
        <v>0</v>
      </c>
      <c r="K76" s="114" t="b">
        <f t="shared" si="15"/>
        <v>0</v>
      </c>
      <c r="L76" s="114" t="b">
        <f t="shared" si="15"/>
        <v>0</v>
      </c>
      <c r="M76" s="114" t="b">
        <f t="shared" si="15"/>
        <v>0</v>
      </c>
      <c r="N76" s="114" t="b">
        <f t="shared" si="15"/>
        <v>0</v>
      </c>
      <c r="O76" s="114" t="b">
        <f t="shared" si="15"/>
        <v>0</v>
      </c>
      <c r="P76" s="114" t="b">
        <f t="shared" si="15"/>
        <v>0</v>
      </c>
      <c r="Q76" s="114" t="b">
        <f t="shared" si="15"/>
        <v>0</v>
      </c>
      <c r="R76" s="114" t="b">
        <f t="shared" si="15"/>
        <v>0</v>
      </c>
      <c r="S76" s="114" t="b">
        <f t="shared" si="15"/>
        <v>0</v>
      </c>
      <c r="T76" s="114" t="b">
        <f t="shared" si="15"/>
        <v>0</v>
      </c>
      <c r="U76" s="114"/>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AP69"/>
  <sheetViews>
    <sheetView showGridLines="0" zoomScale="90" zoomScaleNormal="90" workbookViewId="0"/>
  </sheetViews>
  <sheetFormatPr defaultRowHeight="12.75"/>
  <cols>
    <col min="1" max="1" width="12" customWidth="1"/>
    <col min="2" max="2" width="24.86328125" customWidth="1"/>
    <col min="3" max="28" width="9.73046875" customWidth="1"/>
    <col min="29" max="29" width="14.73046875" customWidth="1"/>
  </cols>
  <sheetData>
    <row r="1" spans="1:22" s="64" customFormat="1" ht="13.9">
      <c r="A1" s="63" t="str">
        <f>ModelBanner</f>
        <v>TSM_202021</v>
      </c>
      <c r="D1" s="673"/>
      <c r="E1" s="673"/>
      <c r="F1" s="673"/>
      <c r="H1" s="673"/>
    </row>
    <row r="2" spans="1:22" s="64" customFormat="1" ht="13.9">
      <c r="A2" s="865" t="s">
        <v>13</v>
      </c>
      <c r="B2" s="865" t="s">
        <v>30</v>
      </c>
      <c r="D2" s="673"/>
      <c r="E2" s="673"/>
      <c r="F2" s="673"/>
      <c r="H2" s="673"/>
    </row>
    <row r="3" spans="1:22" s="64" customFormat="1" ht="13.9">
      <c r="A3" s="65"/>
      <c r="D3" s="673"/>
      <c r="E3" s="673"/>
      <c r="F3" s="673"/>
      <c r="H3" s="673"/>
    </row>
    <row r="4" spans="1:22" s="55" customFormat="1" ht="13.15">
      <c r="A4" s="56" t="s">
        <v>26</v>
      </c>
      <c r="B4" s="56"/>
      <c r="C4" s="56"/>
      <c r="D4" s="56"/>
      <c r="E4" s="56"/>
      <c r="F4" s="56"/>
      <c r="G4" s="56"/>
      <c r="H4" s="56"/>
      <c r="I4" s="56"/>
      <c r="J4" s="280"/>
      <c r="K4" s="56"/>
      <c r="L4" s="56"/>
      <c r="M4" s="56"/>
      <c r="N4" s="56"/>
      <c r="O4" s="56"/>
      <c r="P4" s="56"/>
      <c r="Q4" s="56"/>
      <c r="R4" s="56"/>
      <c r="S4" s="56"/>
      <c r="T4" s="56"/>
    </row>
    <row r="5" spans="1:22" s="45" customFormat="1" ht="13.15">
      <c r="A5" s="58" t="s">
        <v>1510</v>
      </c>
      <c r="B5" s="58"/>
      <c r="C5" s="58"/>
      <c r="D5" s="58"/>
      <c r="E5" s="58"/>
      <c r="F5" s="58"/>
      <c r="G5" s="58"/>
      <c r="H5" s="58"/>
      <c r="I5" s="58"/>
      <c r="J5" s="58"/>
      <c r="K5" s="58"/>
      <c r="L5" s="58"/>
      <c r="M5" s="58"/>
      <c r="N5" s="58"/>
      <c r="O5" s="58"/>
      <c r="P5" s="58"/>
      <c r="Q5" s="58"/>
      <c r="R5" s="58"/>
      <c r="S5" s="58"/>
      <c r="T5" s="58"/>
      <c r="U5" s="57"/>
      <c r="V5" s="57"/>
    </row>
    <row r="6" spans="1:22" s="44" customFormat="1" ht="13.15">
      <c r="A6" s="54" t="s">
        <v>1287</v>
      </c>
      <c r="B6" s="59"/>
      <c r="C6" s="59"/>
      <c r="D6" s="59"/>
      <c r="E6" s="59"/>
      <c r="F6" s="59"/>
      <c r="G6" s="59"/>
      <c r="H6" s="59"/>
      <c r="I6" s="59"/>
      <c r="J6" s="280"/>
      <c r="K6" s="59"/>
      <c r="L6" s="59"/>
      <c r="M6" s="59"/>
      <c r="N6" s="59"/>
      <c r="O6" s="59"/>
      <c r="P6" s="59"/>
      <c r="Q6" s="59"/>
      <c r="R6" s="59"/>
      <c r="S6" s="59"/>
      <c r="T6" s="59"/>
      <c r="U6" s="43"/>
      <c r="V6" s="43"/>
    </row>
    <row r="7" spans="1:22" s="44" customFormat="1" ht="13.15">
      <c r="A7" s="52" t="s">
        <v>178</v>
      </c>
      <c r="B7" s="54"/>
      <c r="C7" s="59"/>
      <c r="D7" s="59"/>
      <c r="E7" s="59"/>
      <c r="F7" s="59"/>
      <c r="G7" s="59"/>
      <c r="H7" s="59"/>
      <c r="I7" s="59"/>
      <c r="J7" s="280"/>
      <c r="K7" s="59"/>
      <c r="L7" s="59"/>
      <c r="M7" s="59"/>
      <c r="N7" s="59"/>
      <c r="O7" s="59"/>
      <c r="P7" s="59"/>
      <c r="Q7" s="59"/>
      <c r="R7" s="59"/>
      <c r="S7" s="59"/>
      <c r="T7" s="59"/>
      <c r="U7" s="43"/>
      <c r="V7" s="43"/>
    </row>
    <row r="8" spans="1:22" s="44" customFormat="1" ht="13.15">
      <c r="A8" s="54" t="s">
        <v>24</v>
      </c>
      <c r="B8" s="59"/>
      <c r="C8" s="59"/>
      <c r="D8" s="59"/>
      <c r="E8" s="59"/>
      <c r="F8" s="59"/>
      <c r="G8" s="59"/>
      <c r="H8" s="59"/>
      <c r="I8" s="59"/>
      <c r="J8" s="280"/>
      <c r="K8" s="59"/>
      <c r="L8" s="59"/>
      <c r="M8" s="59"/>
      <c r="N8" s="59"/>
      <c r="O8" s="59"/>
      <c r="P8" s="59"/>
      <c r="Q8" s="59"/>
      <c r="R8" s="59"/>
      <c r="S8" s="59"/>
      <c r="T8" s="59"/>
      <c r="U8" s="43"/>
      <c r="V8" s="43"/>
    </row>
    <row r="9" spans="1:22" s="44" customFormat="1" ht="13.15">
      <c r="A9" s="52" t="s">
        <v>1330</v>
      </c>
      <c r="B9" s="59"/>
      <c r="C9" s="59"/>
      <c r="D9" s="59"/>
      <c r="E9" s="59"/>
      <c r="F9" s="59"/>
      <c r="G9" s="59"/>
      <c r="H9" s="59"/>
      <c r="I9" s="59"/>
      <c r="J9" s="280"/>
      <c r="K9" s="59"/>
      <c r="L9" s="59"/>
      <c r="M9" s="59"/>
      <c r="N9" s="59"/>
      <c r="O9" s="59"/>
      <c r="P9" s="59"/>
      <c r="Q9" s="59"/>
      <c r="R9" s="59"/>
      <c r="S9" s="59"/>
      <c r="T9" s="59"/>
      <c r="U9" s="43"/>
      <c r="V9" s="43"/>
    </row>
    <row r="10" spans="1:22" s="48" customFormat="1" ht="13.5" customHeight="1">
      <c r="A10" s="263">
        <f>SUM(A13:A2222)</f>
        <v>0</v>
      </c>
      <c r="B10" s="71"/>
      <c r="C10" s="69"/>
      <c r="D10" s="69"/>
      <c r="E10" s="69"/>
      <c r="F10" s="69"/>
      <c r="G10" s="46"/>
      <c r="H10" s="672"/>
      <c r="I10" s="46"/>
      <c r="J10" s="46"/>
      <c r="K10" s="46"/>
      <c r="L10" s="70"/>
      <c r="M10" s="46"/>
      <c r="N10" s="46"/>
      <c r="O10" s="70"/>
      <c r="P10" s="47"/>
      <c r="Q10" s="47"/>
      <c r="R10" s="47"/>
      <c r="S10" s="47"/>
      <c r="T10" s="47"/>
      <c r="U10" s="47"/>
      <c r="V10" s="47"/>
    </row>
    <row r="12" spans="1:22" ht="13.15">
      <c r="L12" s="5" t="s">
        <v>74</v>
      </c>
      <c r="O12" s="95">
        <f>Data_selected_by_user_testing!D97</f>
        <v>0.6</v>
      </c>
      <c r="Q12" s="5" t="s">
        <v>1772</v>
      </c>
      <c r="T12" s="1207">
        <f>Data_selected_by_user_testing!D73</f>
        <v>999</v>
      </c>
      <c r="U12" s="5"/>
    </row>
    <row r="14" spans="1:22">
      <c r="B14" s="146" t="s">
        <v>1095</v>
      </c>
    </row>
    <row r="16" spans="1:22" ht="15">
      <c r="B16" s="76" t="s">
        <v>1345</v>
      </c>
      <c r="Q16" s="5" t="s">
        <v>1346</v>
      </c>
      <c r="T16" s="268">
        <f>RAW_DATA_INPUTS!D380</f>
        <v>0.92800000000000005</v>
      </c>
    </row>
    <row r="18" spans="1:42" ht="13.15">
      <c r="B18" s="137" t="str">
        <f>Pupils_data_scenarios!B16</f>
        <v>Academic year</v>
      </c>
      <c r="C18" s="137" t="str">
        <f>Pupils_data_scenarios!C16</f>
        <v>2004/05</v>
      </c>
      <c r="D18" s="1143" t="str">
        <f>Pupils_data_scenarios!D16</f>
        <v>2005/06</v>
      </c>
      <c r="E18" s="1143" t="str">
        <f>Pupils_data_scenarios!E16</f>
        <v>2006/07</v>
      </c>
      <c r="F18" s="1143" t="str">
        <f>Pupils_data_scenarios!F16</f>
        <v>2007/08</v>
      </c>
      <c r="G18" s="1143" t="str">
        <f>Pupils_data_scenarios!G16</f>
        <v>2008/09</v>
      </c>
      <c r="H18" s="1143" t="str">
        <f>Pupils_data_scenarios!H16</f>
        <v>2009/10</v>
      </c>
      <c r="I18" s="1143" t="str">
        <f>Pupils_data_scenarios!I16</f>
        <v>2010/11</v>
      </c>
      <c r="J18" s="1143" t="str">
        <f>Pupils_data_scenarios!J16</f>
        <v>2011/12</v>
      </c>
      <c r="K18" s="1143" t="str">
        <f>Pupils_data_scenarios!K16</f>
        <v>2012/13</v>
      </c>
      <c r="L18" s="1143" t="str">
        <f>Pupils_data_scenarios!L16</f>
        <v>2013/14</v>
      </c>
      <c r="M18" s="1143" t="str">
        <f>Pupils_data_scenarios!M16</f>
        <v>2014/15</v>
      </c>
      <c r="N18" s="1143" t="str">
        <f>Pupils_data_scenarios!N16</f>
        <v>2015/16</v>
      </c>
      <c r="O18" s="1143" t="str">
        <f>Pupils_data_scenarios!O16</f>
        <v>2016/17</v>
      </c>
      <c r="P18" s="1143" t="str">
        <f>Pupils_data_scenarios!P16</f>
        <v>2017/18</v>
      </c>
      <c r="Q18" s="1143" t="str">
        <f>Pupils_data_scenarios!Q16</f>
        <v>2018/19</v>
      </c>
      <c r="R18" s="1143" t="str">
        <f>Pupils_data_scenarios!R16</f>
        <v>2019/20</v>
      </c>
      <c r="S18" s="1143" t="str">
        <f>Pupils_data_scenarios!S16</f>
        <v>2020/21</v>
      </c>
      <c r="T18" s="1143" t="str">
        <f>Pupils_data_scenarios!T16</f>
        <v>2021/22</v>
      </c>
      <c r="U18" s="1143" t="str">
        <f>Pupils_data_scenarios!U16</f>
        <v>2022/23</v>
      </c>
      <c r="V18" s="1143" t="str">
        <f>Pupils_data_scenarios!V16</f>
        <v>2023/24</v>
      </c>
      <c r="W18" s="1143" t="str">
        <f>Pupils_data_scenarios!W16</f>
        <v>2024/25</v>
      </c>
      <c r="X18" s="1143" t="str">
        <f>Pupils_data_scenarios!X16</f>
        <v>2025/26</v>
      </c>
      <c r="Y18" s="1143" t="str">
        <f>Pupils_data_scenarios!Y16</f>
        <v>2026/27</v>
      </c>
      <c r="Z18" s="1143" t="str">
        <f>Pupils_data_scenarios!Z16</f>
        <v>2027/28</v>
      </c>
      <c r="AA18" s="1143" t="str">
        <f>Pupils_data_scenarios!AA16</f>
        <v>2028/29</v>
      </c>
      <c r="AB18" s="1143" t="str">
        <f>Pupils_data_scenarios!AB16</f>
        <v>2029/30</v>
      </c>
    </row>
    <row r="19" spans="1:42" s="314" customFormat="1" ht="13.15">
      <c r="A19" s="324"/>
      <c r="B19" s="311" t="str">
        <f>Pupils_data_scenarios!B22</f>
        <v>All secondary pupils</v>
      </c>
      <c r="C19" s="299">
        <f>Data_selected_by_user_testing!D36+Data_selected_by_user_testing!D37+Data_selected_by_user_testing!D38</f>
        <v>3308483</v>
      </c>
      <c r="D19" s="299">
        <f>Data_selected_by_user_testing!E36+Data_selected_by_user_testing!E37+Data_selected_by_user_testing!E38</f>
        <v>3305157.563270269</v>
      </c>
      <c r="E19" s="299">
        <f>Data_selected_by_user_testing!F36+Data_selected_by_user_testing!F37+Data_selected_by_user_testing!F38</f>
        <v>3282404</v>
      </c>
      <c r="F19" s="299">
        <f>Data_selected_by_user_testing!G36+Data_selected_by_user_testing!G37+Data_selected_by_user_testing!G38</f>
        <v>3248902.5</v>
      </c>
      <c r="G19" s="299">
        <f>Data_selected_by_user_testing!H36+Data_selected_by_user_testing!H37+Data_selected_by_user_testing!H38</f>
        <v>3231650</v>
      </c>
      <c r="H19" s="299">
        <f>Data_selected_by_user_testing!I36+Data_selected_by_user_testing!I37+Data_selected_by_user_testing!I38</f>
        <v>3227785.5</v>
      </c>
      <c r="I19" s="299">
        <f>Data_selected_by_user_testing!J36+Data_selected_by_user_testing!J37+Data_selected_by_user_testing!J38</f>
        <v>3212254</v>
      </c>
      <c r="J19" s="299">
        <f>Data_selected_by_user_testing!K36+Data_selected_by_user_testing!K37+Data_selected_by_user_testing!K38</f>
        <v>3185686.5</v>
      </c>
      <c r="K19" s="299">
        <f>Data_selected_by_user_testing!L36+Data_selected_by_user_testing!L37+Data_selected_by_user_testing!L38</f>
        <v>3158780</v>
      </c>
      <c r="L19" s="299">
        <f>Data_selected_by_user_testing!M36+Data_selected_by_user_testing!M37+Data_selected_by_user_testing!M38</f>
        <v>3125924</v>
      </c>
      <c r="M19" s="299">
        <f>Data_selected_by_user_testing!N36+Data_selected_by_user_testing!N37+Data_selected_by_user_testing!N38</f>
        <v>3119863.5</v>
      </c>
      <c r="N19" s="299">
        <f>Data_selected_by_user_testing!O36+Data_selected_by_user_testing!O37+Data_selected_by_user_testing!O38</f>
        <v>3122070.5</v>
      </c>
      <c r="O19" s="299">
        <f>Data_selected_by_user_testing!P36+Data_selected_by_user_testing!P37+Data_selected_by_user_testing!P38</f>
        <v>3145583</v>
      </c>
      <c r="P19" s="299">
        <f>Data_selected_by_user_testing!Q36+Data_selected_by_user_testing!Q37+Data_selected_by_user_testing!Q38</f>
        <v>3176642</v>
      </c>
      <c r="Q19" s="299">
        <f>Data_selected_by_user_testing!R36+Data_selected_by_user_testing!R37+Data_selected_by_user_testing!R38</f>
        <v>3245718</v>
      </c>
      <c r="R19" s="299">
        <f>Data_selected_by_user_testing!S36+Data_selected_by_user_testing!S37+Data_selected_by_user_testing!S38</f>
        <v>3328431.1538719069</v>
      </c>
      <c r="S19" s="299">
        <f>Data_selected_by_user_testing!T36+Data_selected_by_user_testing!T37+Data_selected_by_user_testing!T38</f>
        <v>3392731.6774742301</v>
      </c>
      <c r="T19" s="299">
        <f>Data_selected_by_user_testing!U36+Data_selected_by_user_testing!U37+Data_selected_by_user_testing!U38</f>
        <v>3461511.680856931</v>
      </c>
      <c r="U19" s="299">
        <f>Data_selected_by_user_testing!V36+Data_selected_by_user_testing!V37+Data_selected_by_user_testing!V38</f>
        <v>3535730.3745472468</v>
      </c>
      <c r="V19" s="299">
        <f>Data_selected_by_user_testing!W36+Data_selected_by_user_testing!W37+Data_selected_by_user_testing!W38</f>
        <v>3589099.7311483067</v>
      </c>
      <c r="W19" s="299">
        <f>Data_selected_by_user_testing!X36+Data_selected_by_user_testing!X37+Data_selected_by_user_testing!X38</f>
        <v>3600935.5125208856</v>
      </c>
      <c r="X19" s="299">
        <f>Data_selected_by_user_testing!Y36+Data_selected_by_user_testing!Y37+Data_selected_by_user_testing!Y38</f>
        <v>3604062.2766449852</v>
      </c>
      <c r="Y19" s="299">
        <f>Data_selected_by_user_testing!Z36+Data_selected_by_user_testing!Z37+Data_selected_by_user_testing!Z38</f>
        <v>3595209.2344004712</v>
      </c>
      <c r="Z19" s="299">
        <f>Data_selected_by_user_testing!AA36+Data_selected_by_user_testing!AA37+Data_selected_by_user_testing!AA38</f>
        <v>3576758.5288504991</v>
      </c>
      <c r="AA19" s="299">
        <f>Data_selected_by_user_testing!AB36+Data_selected_by_user_testing!AB37+Data_selected_by_user_testing!AB38</f>
        <v>3540029.8247267776</v>
      </c>
      <c r="AB19" s="299">
        <f>Data_selected_by_user_testing!AC36+Data_selected_by_user_testing!AC37+Data_selected_by_user_testing!AC38</f>
        <v>3527838.4842324955</v>
      </c>
    </row>
    <row r="20" spans="1:42" ht="13.15">
      <c r="B20" s="8" t="s">
        <v>363</v>
      </c>
      <c r="C20" s="188"/>
      <c r="D20" s="209">
        <f>(D19/C19)-1</f>
        <v>-1.0051243212466643E-3</v>
      </c>
      <c r="E20" s="209">
        <f t="shared" ref="E20:AB20" si="0">(E19/D19)-1</f>
        <v>-6.8842597772420522E-3</v>
      </c>
      <c r="F20" s="209">
        <f t="shared" si="0"/>
        <v>-1.0206391413122851E-2</v>
      </c>
      <c r="G20" s="209">
        <f t="shared" si="0"/>
        <v>-5.3102547706495029E-3</v>
      </c>
      <c r="H20" s="209">
        <f t="shared" si="0"/>
        <v>-1.1958287562081615E-3</v>
      </c>
      <c r="I20" s="209">
        <f t="shared" si="0"/>
        <v>-4.811812928709136E-3</v>
      </c>
      <c r="J20" s="209">
        <f t="shared" si="0"/>
        <v>-8.2706722444738645E-3</v>
      </c>
      <c r="K20" s="209">
        <f t="shared" si="0"/>
        <v>-8.4460602133951124E-3</v>
      </c>
      <c r="L20" s="209">
        <f t="shared" si="0"/>
        <v>-1.0401484117285809E-2</v>
      </c>
      <c r="M20" s="209">
        <f t="shared" si="0"/>
        <v>-1.9387867395368463E-3</v>
      </c>
      <c r="N20" s="209">
        <f t="shared" si="0"/>
        <v>7.0740274374192502E-4</v>
      </c>
      <c r="O20" s="209">
        <f t="shared" si="0"/>
        <v>7.5310599168083581E-3</v>
      </c>
      <c r="P20" s="209">
        <f t="shared" si="0"/>
        <v>9.8738453253339742E-3</v>
      </c>
      <c r="Q20" s="209">
        <f t="shared" si="0"/>
        <v>2.1744974724882349E-2</v>
      </c>
      <c r="R20" s="209">
        <f t="shared" si="0"/>
        <v>2.5483777047761613E-2</v>
      </c>
      <c r="S20" s="209">
        <f t="shared" si="0"/>
        <v>1.9318568006889247E-2</v>
      </c>
      <c r="T20" s="209">
        <f t="shared" si="0"/>
        <v>2.0272750668542505E-2</v>
      </c>
      <c r="U20" s="209">
        <f t="shared" si="0"/>
        <v>2.1441121837249444E-2</v>
      </c>
      <c r="V20" s="209">
        <f t="shared" si="0"/>
        <v>1.509429479839608E-2</v>
      </c>
      <c r="W20" s="209">
        <f t="shared" si="0"/>
        <v>3.2977020030569015E-3</v>
      </c>
      <c r="X20" s="209">
        <f t="shared" si="0"/>
        <v>8.6831994442215787E-4</v>
      </c>
      <c r="Y20" s="209">
        <f t="shared" si="0"/>
        <v>-2.456406567079461E-3</v>
      </c>
      <c r="Z20" s="209">
        <f t="shared" si="0"/>
        <v>-5.1320255225837386E-3</v>
      </c>
      <c r="AA20" s="209">
        <f t="shared" si="0"/>
        <v>-1.0268712250900869E-2</v>
      </c>
      <c r="AB20" s="209">
        <f t="shared" si="0"/>
        <v>-3.4438524808821924E-3</v>
      </c>
    </row>
    <row r="21" spans="1:42">
      <c r="A21" s="11"/>
    </row>
    <row r="22" spans="1:42" ht="13.15">
      <c r="B22" s="145" t="s">
        <v>77</v>
      </c>
      <c r="J22" s="146" t="s">
        <v>1347</v>
      </c>
    </row>
    <row r="23" spans="1:42">
      <c r="B23" t="str">
        <f>Stock_calculations!B16</f>
        <v>Qualified stock FTE</v>
      </c>
      <c r="P23" s="9"/>
      <c r="Q23" s="296">
        <f>Stock_calculations!E38</f>
        <v>193751.72739200006</v>
      </c>
      <c r="R23" s="295"/>
    </row>
    <row r="24" spans="1:42">
      <c r="B24" t="str">
        <f>Stock_calculations!B17</f>
        <v>Unqualified stock FTE</v>
      </c>
      <c r="P24" s="9"/>
      <c r="Q24" s="296">
        <f>Stock_calculations!E39</f>
        <v>9699.9496959999997</v>
      </c>
    </row>
    <row r="25" spans="1:42">
      <c r="B25" s="11" t="s">
        <v>102</v>
      </c>
      <c r="J25" s="11"/>
      <c r="P25" s="9"/>
      <c r="Q25" s="296">
        <f>SUM(Q23:Q24)</f>
        <v>203451.67708800005</v>
      </c>
    </row>
    <row r="26" spans="1:42">
      <c r="B26" s="913" t="s">
        <v>1666</v>
      </c>
      <c r="J26" s="11"/>
      <c r="P26" s="9"/>
      <c r="Q26" s="301">
        <f>RAW_DATA_INPUTS!C107</f>
        <v>2034.7571928337302</v>
      </c>
    </row>
    <row r="27" spans="1:42">
      <c r="B27" s="11" t="s">
        <v>1339</v>
      </c>
      <c r="J27" s="11"/>
      <c r="P27" s="9"/>
      <c r="Q27" s="301">
        <f>RAW_DATA_INPUTS!D107</f>
        <v>4386</v>
      </c>
    </row>
    <row r="28" spans="1:42">
      <c r="B28" s="11" t="s">
        <v>1340</v>
      </c>
      <c r="P28" s="9"/>
      <c r="Q28" s="301">
        <f>(Q27+Q26)*T16</f>
        <v>5958.462674949702</v>
      </c>
      <c r="AC28" s="114"/>
      <c r="AD28" s="114"/>
      <c r="AE28" s="114"/>
      <c r="AF28" s="114"/>
      <c r="AG28" s="114"/>
      <c r="AH28" s="114"/>
      <c r="AI28" s="114"/>
      <c r="AJ28" s="114"/>
      <c r="AK28" s="114"/>
      <c r="AL28" s="114"/>
      <c r="AM28" s="114"/>
      <c r="AN28" s="114"/>
      <c r="AO28" s="114"/>
      <c r="AP28" s="114"/>
    </row>
    <row r="29" spans="1:42">
      <c r="P29" s="2"/>
      <c r="Q29" s="2"/>
      <c r="AC29" s="116"/>
      <c r="AD29" s="697"/>
      <c r="AE29" s="697"/>
      <c r="AF29" s="697"/>
      <c r="AG29" s="697"/>
      <c r="AH29" s="697"/>
      <c r="AI29" s="697"/>
      <c r="AJ29" s="697"/>
      <c r="AK29" s="697"/>
      <c r="AL29" s="697"/>
      <c r="AM29" s="697"/>
      <c r="AN29" s="697"/>
      <c r="AO29" s="697"/>
      <c r="AP29" s="697"/>
    </row>
    <row r="30" spans="1:42">
      <c r="A30" s="11"/>
      <c r="B30" s="11" t="s">
        <v>75</v>
      </c>
      <c r="P30" s="2"/>
      <c r="Q30" s="301">
        <f>Q28+Q25</f>
        <v>209410.13976294975</v>
      </c>
      <c r="AC30" s="116"/>
      <c r="AD30" s="697"/>
      <c r="AE30" s="697"/>
      <c r="AF30" s="697"/>
      <c r="AG30" s="697"/>
      <c r="AH30" s="697"/>
      <c r="AI30" s="697"/>
      <c r="AJ30" s="697"/>
      <c r="AK30" s="697"/>
      <c r="AL30" s="697"/>
      <c r="AM30" s="697"/>
      <c r="AN30" s="697"/>
      <c r="AO30" s="697"/>
      <c r="AP30" s="697"/>
    </row>
    <row r="31" spans="1:42">
      <c r="P31" s="94"/>
    </row>
    <row r="32" spans="1:42">
      <c r="P32" s="2"/>
    </row>
    <row r="33" spans="2:28" ht="13.15">
      <c r="B33" s="145" t="s">
        <v>615</v>
      </c>
      <c r="J33" s="146"/>
      <c r="P33" s="2"/>
      <c r="Q33" s="146" t="s">
        <v>344</v>
      </c>
    </row>
    <row r="34" spans="2:28">
      <c r="B34" s="11" t="s">
        <v>103</v>
      </c>
      <c r="P34" s="2"/>
      <c r="Q34" s="207">
        <f>Q$19/Q30</f>
        <v>15.499335436546298</v>
      </c>
      <c r="R34" s="208">
        <f>IF(Q34*(1+($O$12*R20))&lt;$T12,Q34*(1+($O$12*R20)),$T12)</f>
        <v>15.736324401738347</v>
      </c>
      <c r="S34" s="208">
        <f>IF(R34*(1+($O$12*S20))&lt;$T12,R34*(1+($O$12*S20)),$T12)</f>
        <v>15.918726353618419</v>
      </c>
      <c r="T34" s="208">
        <f t="shared" ref="T34:AB34" si="1">IF(S34*(1+($O$12*T20))&lt;$T12,S34*(1+($O$12*T20)),$T12)</f>
        <v>16.11235617581502</v>
      </c>
      <c r="U34" s="208">
        <f t="shared" si="1"/>
        <v>16.319636370925505</v>
      </c>
      <c r="V34" s="208">
        <f t="shared" si="1"/>
        <v>16.467436412356729</v>
      </c>
      <c r="W34" s="208">
        <f t="shared" si="1"/>
        <v>16.500019231182076</v>
      </c>
      <c r="X34" s="208">
        <f t="shared" si="1"/>
        <v>16.508615608651148</v>
      </c>
      <c r="Y34" s="208">
        <f t="shared" si="1"/>
        <v>16.484284485574459</v>
      </c>
      <c r="Z34" s="208">
        <f t="shared" si="1"/>
        <v>16.433525824353559</v>
      </c>
      <c r="AA34" s="208">
        <f t="shared" si="1"/>
        <v>16.33227513557874</v>
      </c>
      <c r="AB34" s="208">
        <f t="shared" si="1"/>
        <v>16.298527567832274</v>
      </c>
    </row>
    <row r="36" spans="2:28" ht="13.15">
      <c r="B36" s="145" t="s">
        <v>76</v>
      </c>
      <c r="P36" s="11"/>
      <c r="R36" s="146" t="s">
        <v>345</v>
      </c>
    </row>
    <row r="37" spans="2:28" s="295" customFormat="1" ht="13.15">
      <c r="B37" s="312" t="s">
        <v>103</v>
      </c>
      <c r="R37" s="305">
        <f>R$19/R34</f>
        <v>211512.61685379493</v>
      </c>
      <c r="S37" s="305">
        <f t="shared" ref="S37:AB37" si="2">S$19/S34</f>
        <v>213128.3371614113</v>
      </c>
      <c r="T37" s="305">
        <f t="shared" si="2"/>
        <v>214835.84666857921</v>
      </c>
      <c r="U37" s="305">
        <f t="shared" si="2"/>
        <v>216654.97283054548</v>
      </c>
      <c r="V37" s="305">
        <f t="shared" si="2"/>
        <v>217951.33384909513</v>
      </c>
      <c r="W37" s="305">
        <f t="shared" si="2"/>
        <v>218238.26154794797</v>
      </c>
      <c r="X37" s="305">
        <f t="shared" si="2"/>
        <v>218314.0223312437</v>
      </c>
      <c r="Y37" s="305">
        <f t="shared" si="2"/>
        <v>218099.19851520823</v>
      </c>
      <c r="Z37" s="305">
        <f t="shared" si="2"/>
        <v>217650.09938098278</v>
      </c>
      <c r="AA37" s="305">
        <f t="shared" si="2"/>
        <v>216750.5626338039</v>
      </c>
      <c r="AB37" s="305">
        <f t="shared" si="2"/>
        <v>216451.36160613943</v>
      </c>
    </row>
    <row r="38" spans="2:28">
      <c r="B38" s="11" t="s">
        <v>363</v>
      </c>
      <c r="S38" s="232">
        <f>(S37/R37)-1</f>
        <v>7.6388838247565261E-3</v>
      </c>
      <c r="T38" s="232">
        <f t="shared" ref="T38:AA38" si="3">(T37/S37)-1</f>
        <v>8.0116493653996645E-3</v>
      </c>
      <c r="U38" s="232">
        <f t="shared" si="3"/>
        <v>8.4675168980183901E-3</v>
      </c>
      <c r="V38" s="232">
        <f t="shared" si="3"/>
        <v>5.9835276412676386E-3</v>
      </c>
      <c r="W38" s="232">
        <f t="shared" si="3"/>
        <v>1.3164759939092718E-3</v>
      </c>
      <c r="X38" s="232">
        <f t="shared" si="3"/>
        <v>3.4714711690964073E-4</v>
      </c>
      <c r="Y38" s="232">
        <f t="shared" si="3"/>
        <v>-9.840129082937521E-4</v>
      </c>
      <c r="Z38" s="232">
        <f t="shared" si="3"/>
        <v>-2.0591507776409612E-3</v>
      </c>
      <c r="AA38" s="232">
        <f t="shared" si="3"/>
        <v>-4.1329489383981066E-3</v>
      </c>
      <c r="AB38" s="232">
        <f>(AB37/AA37)-1</f>
        <v>-1.3803933149182379E-3</v>
      </c>
    </row>
    <row r="40" spans="2:28" ht="13.15">
      <c r="B40" s="145" t="s">
        <v>346</v>
      </c>
      <c r="R40" s="213">
        <f>Q28/Q30</f>
        <v>2.8453553785383192E-2</v>
      </c>
      <c r="S40" s="146" t="s">
        <v>361</v>
      </c>
    </row>
    <row r="41" spans="2:28" s="295" customFormat="1" ht="13.15">
      <c r="B41" s="313"/>
      <c r="R41" s="306">
        <f>R37*$R$40</f>
        <v>6018.2856199366015</v>
      </c>
      <c r="S41" s="306">
        <f>S37*$R$40</f>
        <v>6064.2586046114993</v>
      </c>
      <c r="T41" s="306">
        <f t="shared" ref="T41:AB41" si="4">T37*$R$40</f>
        <v>6112.8433182127546</v>
      </c>
      <c r="U41" s="306">
        <f t="shared" si="4"/>
        <v>6164.60392230466</v>
      </c>
      <c r="V41" s="306">
        <f t="shared" si="4"/>
        <v>6201.4900002712366</v>
      </c>
      <c r="W41" s="306">
        <f t="shared" si="4"/>
        <v>6209.6541129830621</v>
      </c>
      <c r="X41" s="306">
        <f t="shared" si="4"/>
        <v>6211.8097765053899</v>
      </c>
      <c r="Y41" s="306">
        <f t="shared" si="4"/>
        <v>6205.6972755014431</v>
      </c>
      <c r="Z41" s="306">
        <f t="shared" si="4"/>
        <v>6192.9188091307906</v>
      </c>
      <c r="AA41" s="306">
        <f t="shared" si="4"/>
        <v>6167.3237919130079</v>
      </c>
      <c r="AB41" s="306">
        <f t="shared" si="4"/>
        <v>6158.8104593797143</v>
      </c>
    </row>
    <row r="42" spans="2:28" ht="13.15">
      <c r="B42" s="145"/>
    </row>
    <row r="43" spans="2:28" ht="15">
      <c r="B43" s="76" t="s">
        <v>1341</v>
      </c>
    </row>
    <row r="45" spans="2:28" ht="13.15">
      <c r="B45" s="8" t="str">
        <f t="shared" ref="B45:AB45" si="5">B18</f>
        <v>Academic year</v>
      </c>
      <c r="C45" s="8" t="str">
        <f t="shared" si="5"/>
        <v>2004/05</v>
      </c>
      <c r="D45" s="916" t="str">
        <f t="shared" si="5"/>
        <v>2005/06</v>
      </c>
      <c r="E45" s="1144" t="str">
        <f t="shared" si="5"/>
        <v>2006/07</v>
      </c>
      <c r="F45" s="1144" t="str">
        <f t="shared" si="5"/>
        <v>2007/08</v>
      </c>
      <c r="G45" s="1144" t="str">
        <f t="shared" si="5"/>
        <v>2008/09</v>
      </c>
      <c r="H45" s="1144" t="str">
        <f t="shared" si="5"/>
        <v>2009/10</v>
      </c>
      <c r="I45" s="1144" t="str">
        <f t="shared" si="5"/>
        <v>2010/11</v>
      </c>
      <c r="J45" s="1144" t="str">
        <f t="shared" si="5"/>
        <v>2011/12</v>
      </c>
      <c r="K45" s="1144" t="str">
        <f t="shared" si="5"/>
        <v>2012/13</v>
      </c>
      <c r="L45" s="1144" t="str">
        <f t="shared" si="5"/>
        <v>2013/14</v>
      </c>
      <c r="M45" s="1144" t="str">
        <f t="shared" si="5"/>
        <v>2014/15</v>
      </c>
      <c r="N45" s="1144" t="str">
        <f t="shared" si="5"/>
        <v>2015/16</v>
      </c>
      <c r="O45" s="1144" t="str">
        <f t="shared" si="5"/>
        <v>2016/17</v>
      </c>
      <c r="P45" s="1144" t="str">
        <f t="shared" si="5"/>
        <v>2017/18</v>
      </c>
      <c r="Q45" s="1144" t="str">
        <f t="shared" si="5"/>
        <v>2018/19</v>
      </c>
      <c r="R45" s="1144" t="str">
        <f t="shared" si="5"/>
        <v>2019/20</v>
      </c>
      <c r="S45" s="1144" t="str">
        <f t="shared" si="5"/>
        <v>2020/21</v>
      </c>
      <c r="T45" s="1144" t="str">
        <f t="shared" si="5"/>
        <v>2021/22</v>
      </c>
      <c r="U45" s="1144" t="str">
        <f t="shared" si="5"/>
        <v>2022/23</v>
      </c>
      <c r="V45" s="1144" t="str">
        <f t="shared" si="5"/>
        <v>2023/24</v>
      </c>
      <c r="W45" s="1144" t="str">
        <f t="shared" si="5"/>
        <v>2024/25</v>
      </c>
      <c r="X45" s="1144" t="str">
        <f t="shared" si="5"/>
        <v>2025/26</v>
      </c>
      <c r="Y45" s="1144" t="str">
        <f t="shared" si="5"/>
        <v>2026/27</v>
      </c>
      <c r="Z45" s="1144" t="str">
        <f t="shared" si="5"/>
        <v>2027/28</v>
      </c>
      <c r="AA45" s="1144" t="str">
        <f t="shared" si="5"/>
        <v>2028/29</v>
      </c>
      <c r="AB45" s="1144" t="str">
        <f t="shared" si="5"/>
        <v>2029/30</v>
      </c>
    </row>
    <row r="46" spans="2:28" s="295" customFormat="1" ht="13.15">
      <c r="B46" s="311" t="s">
        <v>78</v>
      </c>
      <c r="C46" s="311"/>
      <c r="D46" s="311"/>
      <c r="E46" s="311"/>
      <c r="F46" s="311"/>
      <c r="G46" s="311"/>
      <c r="H46" s="311"/>
      <c r="I46" s="311"/>
      <c r="J46" s="311"/>
      <c r="K46" s="311"/>
      <c r="L46" s="311"/>
      <c r="M46" s="311"/>
      <c r="N46" s="311"/>
      <c r="O46" s="311"/>
      <c r="P46" s="311"/>
      <c r="Q46" s="311"/>
      <c r="R46" s="293">
        <f>R37-R41</f>
        <v>205494.33123385833</v>
      </c>
      <c r="S46" s="293">
        <f t="shared" ref="S46:AB46" si="6">S37-S41</f>
        <v>207064.0785567998</v>
      </c>
      <c r="T46" s="293">
        <f t="shared" si="6"/>
        <v>208723.00335036646</v>
      </c>
      <c r="U46" s="293">
        <f t="shared" si="6"/>
        <v>210490.36890824081</v>
      </c>
      <c r="V46" s="293">
        <f t="shared" si="6"/>
        <v>211749.84384882389</v>
      </c>
      <c r="W46" s="293">
        <f t="shared" si="6"/>
        <v>212028.60743496491</v>
      </c>
      <c r="X46" s="293">
        <f t="shared" si="6"/>
        <v>212102.2125547383</v>
      </c>
      <c r="Y46" s="293">
        <f t="shared" si="6"/>
        <v>211893.50123970679</v>
      </c>
      <c r="Z46" s="293">
        <f t="shared" si="6"/>
        <v>211457.18057185199</v>
      </c>
      <c r="AA46" s="293">
        <f t="shared" si="6"/>
        <v>210583.23884189088</v>
      </c>
      <c r="AB46" s="293">
        <f t="shared" si="6"/>
        <v>210292.55114675971</v>
      </c>
    </row>
    <row r="49" spans="2:28" ht="15">
      <c r="B49" s="76" t="s">
        <v>1342</v>
      </c>
    </row>
    <row r="51" spans="2:28">
      <c r="B51" s="146" t="s">
        <v>1343</v>
      </c>
    </row>
    <row r="53" spans="2:28" ht="15">
      <c r="B53" s="76" t="s">
        <v>1344</v>
      </c>
      <c r="T53" s="295"/>
    </row>
    <row r="55" spans="2:28" ht="13.15">
      <c r="B55" s="8" t="str">
        <f t="shared" ref="B55:AB55" si="7">B45</f>
        <v>Academic year</v>
      </c>
      <c r="C55" s="8" t="str">
        <f t="shared" si="7"/>
        <v>2004/05</v>
      </c>
      <c r="D55" s="916" t="str">
        <f t="shared" si="7"/>
        <v>2005/06</v>
      </c>
      <c r="E55" s="1144" t="str">
        <f t="shared" si="7"/>
        <v>2006/07</v>
      </c>
      <c r="F55" s="1144" t="str">
        <f t="shared" si="7"/>
        <v>2007/08</v>
      </c>
      <c r="G55" s="1144" t="str">
        <f t="shared" si="7"/>
        <v>2008/09</v>
      </c>
      <c r="H55" s="1144" t="str">
        <f t="shared" si="7"/>
        <v>2009/10</v>
      </c>
      <c r="I55" s="1144" t="str">
        <f t="shared" si="7"/>
        <v>2010/11</v>
      </c>
      <c r="J55" s="1144" t="str">
        <f t="shared" si="7"/>
        <v>2011/12</v>
      </c>
      <c r="K55" s="1144" t="str">
        <f t="shared" si="7"/>
        <v>2012/13</v>
      </c>
      <c r="L55" s="1144" t="str">
        <f t="shared" si="7"/>
        <v>2013/14</v>
      </c>
      <c r="M55" s="1144" t="str">
        <f t="shared" si="7"/>
        <v>2014/15</v>
      </c>
      <c r="N55" s="1144" t="str">
        <f t="shared" si="7"/>
        <v>2015/16</v>
      </c>
      <c r="O55" s="1144" t="str">
        <f t="shared" si="7"/>
        <v>2016/17</v>
      </c>
      <c r="P55" s="1144" t="str">
        <f t="shared" si="7"/>
        <v>2017/18</v>
      </c>
      <c r="Q55" s="1144" t="str">
        <f t="shared" si="7"/>
        <v>2018/19</v>
      </c>
      <c r="R55" s="1144" t="str">
        <f t="shared" si="7"/>
        <v>2019/20</v>
      </c>
      <c r="S55" s="1144" t="str">
        <f t="shared" si="7"/>
        <v>2020/21</v>
      </c>
      <c r="T55" s="1144" t="str">
        <f t="shared" si="7"/>
        <v>2021/22</v>
      </c>
      <c r="U55" s="1144" t="str">
        <f t="shared" si="7"/>
        <v>2022/23</v>
      </c>
      <c r="V55" s="1144" t="str">
        <f t="shared" si="7"/>
        <v>2023/24</v>
      </c>
      <c r="W55" s="1144" t="str">
        <f t="shared" si="7"/>
        <v>2024/25</v>
      </c>
      <c r="X55" s="1144" t="str">
        <f t="shared" si="7"/>
        <v>2025/26</v>
      </c>
      <c r="Y55" s="1144" t="str">
        <f t="shared" si="7"/>
        <v>2026/27</v>
      </c>
      <c r="Z55" s="1144" t="str">
        <f t="shared" si="7"/>
        <v>2027/28</v>
      </c>
      <c r="AA55" s="1144" t="str">
        <f t="shared" si="7"/>
        <v>2028/29</v>
      </c>
      <c r="AB55" s="1144" t="str">
        <f t="shared" si="7"/>
        <v>2029/30</v>
      </c>
    </row>
    <row r="56" spans="2:28" s="314" customFormat="1" ht="13.15">
      <c r="B56" s="307" t="str">
        <f>B46</f>
        <v>All teachers required FTE</v>
      </c>
      <c r="C56" s="308"/>
      <c r="D56" s="308"/>
      <c r="E56" s="308"/>
      <c r="F56" s="308"/>
      <c r="G56" s="308"/>
      <c r="H56" s="308"/>
      <c r="I56" s="308"/>
      <c r="J56" s="308"/>
      <c r="K56" s="308"/>
      <c r="L56" s="308"/>
      <c r="M56" s="308"/>
      <c r="N56" s="308"/>
      <c r="O56" s="308"/>
      <c r="P56" s="308"/>
      <c r="Q56" s="308"/>
      <c r="R56" s="309">
        <f t="shared" ref="R56:AB56" si="8">R46</f>
        <v>205494.33123385833</v>
      </c>
      <c r="S56" s="309">
        <f t="shared" si="8"/>
        <v>207064.0785567998</v>
      </c>
      <c r="T56" s="309">
        <f t="shared" si="8"/>
        <v>208723.00335036646</v>
      </c>
      <c r="U56" s="309">
        <f t="shared" si="8"/>
        <v>210490.36890824081</v>
      </c>
      <c r="V56" s="309">
        <f t="shared" si="8"/>
        <v>211749.84384882389</v>
      </c>
      <c r="W56" s="309">
        <f t="shared" si="8"/>
        <v>212028.60743496491</v>
      </c>
      <c r="X56" s="309">
        <f t="shared" si="8"/>
        <v>212102.2125547383</v>
      </c>
      <c r="Y56" s="309">
        <f t="shared" si="8"/>
        <v>211893.50123970679</v>
      </c>
      <c r="Z56" s="309">
        <f t="shared" si="8"/>
        <v>211457.18057185199</v>
      </c>
      <c r="AA56" s="309">
        <f t="shared" si="8"/>
        <v>210583.23884189088</v>
      </c>
      <c r="AB56" s="309">
        <f t="shared" si="8"/>
        <v>210292.55114675971</v>
      </c>
    </row>
    <row r="57" spans="2:28">
      <c r="B57" s="116" t="s">
        <v>363</v>
      </c>
      <c r="S57" s="232">
        <f>(S56/R56)-1</f>
        <v>7.6388838247565261E-3</v>
      </c>
      <c r="T57" s="232">
        <f t="shared" ref="T57:AA57" si="9">(T56/S56)-1</f>
        <v>8.0116493653996645E-3</v>
      </c>
      <c r="U57" s="232">
        <f t="shared" si="9"/>
        <v>8.4675168980181681E-3</v>
      </c>
      <c r="V57" s="232">
        <f t="shared" si="9"/>
        <v>5.9835276412676386E-3</v>
      </c>
      <c r="W57" s="232">
        <f t="shared" si="9"/>
        <v>1.3164759939092718E-3</v>
      </c>
      <c r="X57" s="232">
        <f t="shared" si="9"/>
        <v>3.4714711690941868E-4</v>
      </c>
      <c r="Y57" s="232">
        <f t="shared" si="9"/>
        <v>-9.8401290829364108E-4</v>
      </c>
      <c r="Z57" s="232">
        <f t="shared" si="9"/>
        <v>-2.0591507776409612E-3</v>
      </c>
      <c r="AA57" s="232">
        <f t="shared" si="9"/>
        <v>-4.1329489383982176E-3</v>
      </c>
      <c r="AB57" s="232">
        <f>(AB56/AA56)-1</f>
        <v>-1.3803933149182379E-3</v>
      </c>
    </row>
    <row r="66" spans="2:21">
      <c r="B66" s="386" t="s">
        <v>406</v>
      </c>
    </row>
    <row r="68" spans="2:21" ht="13.15">
      <c r="B68" s="11" t="s">
        <v>407</v>
      </c>
      <c r="C68" s="1207">
        <f>T12</f>
        <v>999</v>
      </c>
      <c r="I68" s="389">
        <f>Q34</f>
        <v>15.499335436546298</v>
      </c>
      <c r="J68" s="389">
        <f t="shared" ref="J68:T68" si="10">R34</f>
        <v>15.736324401738347</v>
      </c>
      <c r="K68" s="389">
        <f t="shared" si="10"/>
        <v>15.918726353618419</v>
      </c>
      <c r="L68" s="389">
        <f t="shared" si="10"/>
        <v>16.11235617581502</v>
      </c>
      <c r="M68" s="389">
        <f t="shared" si="10"/>
        <v>16.319636370925505</v>
      </c>
      <c r="N68" s="389">
        <f t="shared" si="10"/>
        <v>16.467436412356729</v>
      </c>
      <c r="O68" s="389">
        <f t="shared" si="10"/>
        <v>16.500019231182076</v>
      </c>
      <c r="P68" s="389">
        <f t="shared" si="10"/>
        <v>16.508615608651148</v>
      </c>
      <c r="Q68" s="389">
        <f t="shared" si="10"/>
        <v>16.484284485574459</v>
      </c>
      <c r="R68" s="389">
        <f t="shared" si="10"/>
        <v>16.433525824353559</v>
      </c>
      <c r="S68" s="389">
        <f t="shared" si="10"/>
        <v>16.33227513557874</v>
      </c>
      <c r="T68" s="389">
        <f t="shared" si="10"/>
        <v>16.298527567832274</v>
      </c>
      <c r="U68" s="389"/>
    </row>
    <row r="69" spans="2:21">
      <c r="I69" s="114" t="b">
        <f>I68=$C$68</f>
        <v>0</v>
      </c>
      <c r="J69" s="114" t="b">
        <f t="shared" ref="J69:T69" si="11">J68=$C$68</f>
        <v>0</v>
      </c>
      <c r="K69" s="114" t="b">
        <f t="shared" si="11"/>
        <v>0</v>
      </c>
      <c r="L69" s="114" t="b">
        <f t="shared" si="11"/>
        <v>0</v>
      </c>
      <c r="M69" s="114" t="b">
        <f t="shared" si="11"/>
        <v>0</v>
      </c>
      <c r="N69" s="114" t="b">
        <f t="shared" si="11"/>
        <v>0</v>
      </c>
      <c r="O69" s="114" t="b">
        <f t="shared" si="11"/>
        <v>0</v>
      </c>
      <c r="P69" s="114" t="b">
        <f t="shared" si="11"/>
        <v>0</v>
      </c>
      <c r="Q69" s="114" t="b">
        <f t="shared" si="11"/>
        <v>0</v>
      </c>
      <c r="R69" s="114" t="b">
        <f t="shared" si="11"/>
        <v>0</v>
      </c>
      <c r="S69" s="114" t="b">
        <f t="shared" si="11"/>
        <v>0</v>
      </c>
      <c r="T69" s="114" t="b">
        <f t="shared" si="11"/>
        <v>0</v>
      </c>
      <c r="U69" s="114"/>
    </row>
  </sheetData>
  <hyperlinks>
    <hyperlink ref="A2" location="'Title_&amp;_Contents'!A1" display="Contents"/>
    <hyperlink ref="B2" location="Map_of_sheets!A1" display="Map of shee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XFD655"/>
  <sheetViews>
    <sheetView showGridLines="0" zoomScale="90" zoomScaleNormal="90" workbookViewId="0"/>
  </sheetViews>
  <sheetFormatPr defaultRowHeight="12.75"/>
  <cols>
    <col min="1" max="1" width="9.1328125" style="10" customWidth="1"/>
    <col min="2" max="2" width="40.73046875" customWidth="1"/>
    <col min="3" max="28" width="19.73046875" customWidth="1"/>
    <col min="29" max="30" width="15.73046875" customWidth="1"/>
  </cols>
  <sheetData>
    <row r="1" spans="1:33" s="64" customFormat="1" ht="13.9">
      <c r="A1" s="982" t="str">
        <f>ModelBanner</f>
        <v>TSM_202021</v>
      </c>
    </row>
    <row r="2" spans="1:33" s="64" customFormat="1" ht="13.9">
      <c r="A2" s="983" t="s">
        <v>13</v>
      </c>
      <c r="B2" s="865" t="s">
        <v>30</v>
      </c>
    </row>
    <row r="3" spans="1:33" s="64" customFormat="1" ht="13.9">
      <c r="A3" s="984"/>
    </row>
    <row r="4" spans="1:33" s="55" customFormat="1" ht="13.15">
      <c r="A4" s="985" t="s">
        <v>26</v>
      </c>
      <c r="B4" s="56"/>
      <c r="C4" s="56"/>
      <c r="D4" s="56"/>
      <c r="E4" s="280"/>
      <c r="F4" s="56"/>
    </row>
    <row r="5" spans="1:33" s="45" customFormat="1" ht="13.15">
      <c r="A5" s="986" t="s">
        <v>1349</v>
      </c>
      <c r="B5" s="58"/>
      <c r="C5" s="58"/>
      <c r="D5" s="58"/>
      <c r="E5" s="58"/>
      <c r="F5" s="58"/>
      <c r="G5" s="57"/>
      <c r="H5" s="57"/>
      <c r="I5" s="57"/>
      <c r="J5" s="57"/>
      <c r="K5" s="57"/>
      <c r="L5" s="57"/>
      <c r="M5" s="57"/>
      <c r="N5" s="57"/>
      <c r="O5" s="57"/>
      <c r="P5" s="57"/>
      <c r="Q5" s="57"/>
    </row>
    <row r="6" spans="1:33" s="44" customFormat="1" ht="13.15">
      <c r="A6" s="987" t="s">
        <v>1287</v>
      </c>
      <c r="B6" s="59"/>
      <c r="C6" s="59"/>
      <c r="D6" s="59"/>
      <c r="E6" s="280"/>
      <c r="F6" s="59"/>
      <c r="G6" s="43"/>
      <c r="H6" s="43"/>
      <c r="I6" s="43"/>
      <c r="J6" s="43"/>
      <c r="K6" s="43"/>
      <c r="L6" s="43"/>
      <c r="M6" s="43"/>
      <c r="N6" s="43"/>
      <c r="O6" s="43"/>
      <c r="P6" s="43"/>
      <c r="Q6" s="43"/>
    </row>
    <row r="7" spans="1:33" s="44" customFormat="1" ht="13.15">
      <c r="A7" s="988" t="s">
        <v>1350</v>
      </c>
      <c r="B7" s="54"/>
      <c r="C7" s="59"/>
      <c r="D7" s="59"/>
      <c r="E7" s="280"/>
      <c r="F7" s="59"/>
      <c r="G7" s="43"/>
      <c r="H7" s="43"/>
      <c r="I7" s="43"/>
      <c r="J7" s="43"/>
      <c r="K7" s="43"/>
      <c r="L7" s="43"/>
      <c r="M7" s="43"/>
      <c r="N7" s="43"/>
      <c r="O7" s="43"/>
      <c r="P7" s="43"/>
      <c r="Q7" s="43"/>
    </row>
    <row r="8" spans="1:33" s="44" customFormat="1" ht="13.15">
      <c r="A8" s="987" t="s">
        <v>24</v>
      </c>
      <c r="B8" s="59"/>
      <c r="C8" s="59"/>
      <c r="D8" s="59"/>
      <c r="E8" s="280"/>
      <c r="F8" s="59"/>
      <c r="G8" s="43"/>
      <c r="H8" s="43"/>
      <c r="I8" s="43"/>
      <c r="J8" s="43"/>
      <c r="K8" s="43"/>
      <c r="L8" s="43"/>
      <c r="M8" s="43"/>
      <c r="N8" s="43"/>
      <c r="O8" s="43"/>
      <c r="P8" s="43"/>
      <c r="Q8" s="43"/>
    </row>
    <row r="9" spans="1:33" s="44" customFormat="1" ht="13.15">
      <c r="A9" s="988" t="s">
        <v>1330</v>
      </c>
      <c r="B9" s="59"/>
      <c r="C9" s="59"/>
      <c r="D9" s="59"/>
      <c r="E9" s="280"/>
      <c r="F9" s="59"/>
      <c r="G9" s="43"/>
      <c r="H9" s="43"/>
      <c r="I9" s="43"/>
      <c r="J9" s="43"/>
      <c r="K9" s="43"/>
      <c r="L9" s="43"/>
      <c r="M9" s="43"/>
      <c r="N9" s="43"/>
      <c r="O9" s="43"/>
      <c r="P9" s="43"/>
      <c r="Q9" s="43"/>
    </row>
    <row r="10" spans="1:33" s="48" customFormat="1" ht="13.5" customHeight="1">
      <c r="A10" s="263">
        <f>SUM(A13:A2554)</f>
        <v>0</v>
      </c>
      <c r="B10" s="71"/>
      <c r="C10" s="69"/>
      <c r="D10" s="46"/>
      <c r="E10" s="46"/>
      <c r="F10" s="46"/>
      <c r="G10" s="70"/>
      <c r="H10" s="46"/>
      <c r="I10" s="46"/>
      <c r="J10" s="70"/>
      <c r="K10" s="47"/>
      <c r="L10" s="47"/>
      <c r="M10" s="47"/>
      <c r="N10" s="47"/>
      <c r="O10" s="47"/>
      <c r="P10" s="47"/>
      <c r="Q10" s="47"/>
    </row>
    <row r="12" spans="1:33" ht="15">
      <c r="B12" s="76" t="s">
        <v>1351</v>
      </c>
      <c r="D12" s="146" t="s">
        <v>386</v>
      </c>
    </row>
    <row r="14" spans="1:33" ht="13.15">
      <c r="B14" s="75" t="str">
        <f>Calc_overall_Sec_teacher_need!B55</f>
        <v>Academic year</v>
      </c>
      <c r="C14" s="75" t="str">
        <f>Calc_overall_Sec_teacher_need!C55</f>
        <v>2004/05</v>
      </c>
      <c r="D14" s="75" t="str">
        <f>Calc_overall_Sec_teacher_need!G55</f>
        <v>2008/09</v>
      </c>
      <c r="E14" s="75" t="str">
        <f>Calc_overall_Sec_teacher_need!I55</f>
        <v>2010/11</v>
      </c>
      <c r="F14" s="75" t="str">
        <f>Calc_overall_Sec_teacher_need!J55</f>
        <v>2011/12</v>
      </c>
      <c r="G14" s="75" t="str">
        <f>Calc_overall_Sec_teacher_need!K55</f>
        <v>2012/13</v>
      </c>
      <c r="H14" s="75" t="str">
        <f>Calc_overall_Sec_teacher_need!L55</f>
        <v>2013/14</v>
      </c>
      <c r="I14" s="75" t="str">
        <f>Calc_overall_Sec_teacher_need!M55</f>
        <v>2014/15</v>
      </c>
      <c r="J14" s="75" t="str">
        <f>Calc_overall_Sec_teacher_need!N55</f>
        <v>2015/16</v>
      </c>
      <c r="K14" s="75" t="str">
        <f>Calc_overall_Sec_teacher_need!O55</f>
        <v>2016/17</v>
      </c>
      <c r="L14" s="75" t="str">
        <f>Calc_overall_Sec_teacher_need!P55</f>
        <v>2017/18</v>
      </c>
      <c r="M14" s="75" t="str">
        <f>Calc_overall_Sec_teacher_need!Q55</f>
        <v>2018/19</v>
      </c>
      <c r="N14" s="75" t="str">
        <f>Calc_overall_Sec_teacher_need!R55</f>
        <v>2019/20</v>
      </c>
      <c r="O14" s="75" t="str">
        <f>Calc_overall_Sec_teacher_need!S55</f>
        <v>2020/21</v>
      </c>
      <c r="P14" s="75" t="str">
        <f>Calc_overall_Sec_teacher_need!T55</f>
        <v>2021/22</v>
      </c>
      <c r="Q14" s="75" t="str">
        <f>Calc_overall_Sec_teacher_need!U55</f>
        <v>2022/23</v>
      </c>
      <c r="R14" s="75" t="str">
        <f>Calc_overall_Sec_teacher_need!V55</f>
        <v>2023/24</v>
      </c>
      <c r="S14" s="75" t="str">
        <f>Calc_overall_Sec_teacher_need!W55</f>
        <v>2024/25</v>
      </c>
      <c r="T14" s="75" t="str">
        <f>Calc_overall_Sec_teacher_need!X55</f>
        <v>2025/26</v>
      </c>
      <c r="U14" s="75" t="str">
        <f>Calc_overall_Sec_teacher_need!Y55</f>
        <v>2026/27</v>
      </c>
      <c r="V14" s="75" t="str">
        <f>Calc_overall_Sec_teacher_need!Z55</f>
        <v>2027/28</v>
      </c>
      <c r="W14" s="75" t="str">
        <f>Calc_overall_Sec_teacher_need!AA55</f>
        <v>2028/29</v>
      </c>
      <c r="X14" s="75" t="str">
        <f>Calc_overall_Sec_teacher_need!AB55</f>
        <v>2029/30</v>
      </c>
      <c r="Y14" s="11"/>
      <c r="Z14" s="11"/>
      <c r="AA14" s="11"/>
      <c r="AB14" s="11"/>
      <c r="AC14" s="11"/>
      <c r="AD14" s="11"/>
      <c r="AE14" s="11"/>
      <c r="AF14" s="11"/>
      <c r="AG14" s="11"/>
    </row>
    <row r="15" spans="1:33" ht="13.15">
      <c r="B15" s="75" t="str">
        <f>Calc_overall_Sec_teacher_need!B56</f>
        <v>All teachers required FTE</v>
      </c>
      <c r="C15" s="1151"/>
      <c r="D15" s="1151"/>
      <c r="E15" s="1151"/>
      <c r="F15" s="1151"/>
      <c r="G15" s="1151"/>
      <c r="H15" s="1151"/>
      <c r="I15" s="1151"/>
      <c r="J15" s="1151"/>
      <c r="K15" s="1151"/>
      <c r="L15" s="1151"/>
      <c r="M15" s="1152"/>
      <c r="N15" s="317">
        <f>Calc_overall_Sec_teacher_need!R56</f>
        <v>205494.33123385833</v>
      </c>
      <c r="O15" s="317">
        <f>Calc_overall_Sec_teacher_need!S56</f>
        <v>207064.0785567998</v>
      </c>
      <c r="P15" s="317">
        <f>Calc_overall_Sec_teacher_need!T56</f>
        <v>208723.00335036646</v>
      </c>
      <c r="Q15" s="317">
        <f>Calc_overall_Sec_teacher_need!U56</f>
        <v>210490.36890824081</v>
      </c>
      <c r="R15" s="317">
        <f>Calc_overall_Sec_teacher_need!V56</f>
        <v>211749.84384882389</v>
      </c>
      <c r="S15" s="317">
        <f>Calc_overall_Sec_teacher_need!W56</f>
        <v>212028.60743496491</v>
      </c>
      <c r="T15" s="317">
        <f>Calc_overall_Sec_teacher_need!X56</f>
        <v>212102.2125547383</v>
      </c>
      <c r="U15" s="317">
        <f>Calc_overall_Sec_teacher_need!Y56</f>
        <v>211893.50123970679</v>
      </c>
      <c r="V15" s="317">
        <f>Calc_overall_Sec_teacher_need!Z56</f>
        <v>211457.18057185199</v>
      </c>
      <c r="W15" s="317">
        <f>Calc_overall_Sec_teacher_need!AA56</f>
        <v>210583.23884189088</v>
      </c>
      <c r="X15" s="317">
        <f>Calc_overall_Sec_teacher_need!AB56</f>
        <v>210292.55114675971</v>
      </c>
      <c r="Y15" s="11"/>
      <c r="Z15" s="11"/>
      <c r="AA15" s="11"/>
      <c r="AB15" s="11"/>
      <c r="AC15" s="11"/>
      <c r="AD15" s="11"/>
      <c r="AE15" s="11"/>
      <c r="AF15" s="11"/>
      <c r="AG15" s="11"/>
    </row>
    <row r="16" spans="1:33">
      <c r="C16" s="11"/>
    </row>
    <row r="17" spans="1:9" ht="15">
      <c r="B17" s="76" t="s">
        <v>1411</v>
      </c>
    </row>
    <row r="19" spans="1:9" ht="13.15">
      <c r="B19" s="1380" t="s">
        <v>59</v>
      </c>
      <c r="C19" s="1346" t="s">
        <v>1491</v>
      </c>
      <c r="D19" s="1346"/>
      <c r="E19" s="1346"/>
    </row>
    <row r="20" spans="1:9" ht="13.15">
      <c r="B20" s="1381"/>
      <c r="C20" s="137" t="s">
        <v>1403</v>
      </c>
      <c r="D20" s="8" t="s">
        <v>1404</v>
      </c>
      <c r="E20" s="8" t="s">
        <v>1405</v>
      </c>
    </row>
    <row r="21" spans="1:9" s="5" customFormat="1" ht="13.15">
      <c r="A21" s="163"/>
      <c r="B21" s="315" t="str">
        <f>RAW_DATA_INPUTS!B75</f>
        <v>Art &amp; Design</v>
      </c>
      <c r="C21" s="316">
        <f>RAW_DATA_INPUTS!C75</f>
        <v>71875.032000000007</v>
      </c>
      <c r="D21" s="316">
        <f>RAW_DATA_INPUTS!D75</f>
        <v>42218.474999999999</v>
      </c>
      <c r="E21" s="316">
        <f>RAW_DATA_INPUTS!E75</f>
        <v>24676.844000000001</v>
      </c>
      <c r="G21" s="491"/>
      <c r="H21" s="491"/>
      <c r="I21" s="491"/>
    </row>
    <row r="22" spans="1:9" s="5" customFormat="1" ht="13.15">
      <c r="A22" s="163"/>
      <c r="B22" s="315" t="str">
        <f>RAW_DATA_INPUTS!B76</f>
        <v>Biology</v>
      </c>
      <c r="C22" s="316">
        <f>RAW_DATA_INPUTS!C76</f>
        <v>81899.732000000004</v>
      </c>
      <c r="D22" s="316">
        <f>RAW_DATA_INPUTS!D76</f>
        <v>82698.513000000006</v>
      </c>
      <c r="E22" s="316">
        <f>RAW_DATA_INPUTS!E76</f>
        <v>35763.764000000003</v>
      </c>
      <c r="G22" s="491"/>
      <c r="H22" s="491"/>
      <c r="I22" s="491"/>
    </row>
    <row r="23" spans="1:9" s="5" customFormat="1" ht="13.15">
      <c r="A23" s="163"/>
      <c r="B23" s="315" t="str">
        <f>RAW_DATA_INPUTS!B77</f>
        <v>Business Studies</v>
      </c>
      <c r="C23" s="316">
        <f>RAW_DATA_INPUTS!C77</f>
        <v>7356.759</v>
      </c>
      <c r="D23" s="316">
        <f>RAW_DATA_INPUTS!D77</f>
        <v>31233.188999999998</v>
      </c>
      <c r="E23" s="316">
        <f>RAW_DATA_INPUTS!E77</f>
        <v>43577.273000000001</v>
      </c>
      <c r="G23" s="491"/>
      <c r="H23" s="491"/>
      <c r="I23" s="491"/>
    </row>
    <row r="24" spans="1:9" s="5" customFormat="1" ht="13.15">
      <c r="A24" s="163"/>
      <c r="B24" s="315" t="str">
        <f>RAW_DATA_INPUTS!B78</f>
        <v>Chemistry</v>
      </c>
      <c r="C24" s="316">
        <f>RAW_DATA_INPUTS!C78</f>
        <v>74252.673999999999</v>
      </c>
      <c r="D24" s="316">
        <f>RAW_DATA_INPUTS!D78</f>
        <v>79837.520999999993</v>
      </c>
      <c r="E24" s="316">
        <f>RAW_DATA_INPUTS!E78</f>
        <v>30723.309000000001</v>
      </c>
      <c r="G24" s="491"/>
      <c r="H24" s="491"/>
      <c r="I24" s="491"/>
    </row>
    <row r="25" spans="1:9" s="5" customFormat="1" ht="13.15">
      <c r="A25" s="163"/>
      <c r="B25" s="315" t="str">
        <f>RAW_DATA_INPUTS!B79</f>
        <v>Classics</v>
      </c>
      <c r="C25" s="316">
        <f>RAW_DATA_INPUTS!C79</f>
        <v>1762.7170000000001</v>
      </c>
      <c r="D25" s="316">
        <f>RAW_DATA_INPUTS!D79</f>
        <v>1328.0150000000001</v>
      </c>
      <c r="E25" s="316">
        <f>RAW_DATA_INPUTS!E79</f>
        <v>1628.5260000000001</v>
      </c>
      <c r="G25" s="491"/>
      <c r="H25" s="491"/>
      <c r="I25" s="491"/>
    </row>
    <row r="26" spans="1:9" s="5" customFormat="1" ht="13.15">
      <c r="A26" s="163"/>
      <c r="B26" s="315" t="str">
        <f>RAW_DATA_INPUTS!B80</f>
        <v>Computing</v>
      </c>
      <c r="C26" s="316">
        <f>RAW_DATA_INPUTS!C80</f>
        <v>52834.879000000001</v>
      </c>
      <c r="D26" s="316">
        <f>RAW_DATA_INPUTS!D80</f>
        <v>33299.730000000003</v>
      </c>
      <c r="E26" s="316">
        <f>RAW_DATA_INPUTS!E80</f>
        <v>17792.821</v>
      </c>
      <c r="G26" s="491"/>
      <c r="H26" s="491"/>
      <c r="I26" s="491"/>
    </row>
    <row r="27" spans="1:9" s="5" customFormat="1" ht="13.15">
      <c r="A27" s="163"/>
      <c r="B27" s="315" t="str">
        <f>RAW_DATA_INPUTS!B81</f>
        <v>Design &amp; Technology</v>
      </c>
      <c r="C27" s="316">
        <f>RAW_DATA_INPUTS!C81</f>
        <v>99028.79</v>
      </c>
      <c r="D27" s="316">
        <f>RAW_DATA_INPUTS!D81</f>
        <v>42697.588000000003</v>
      </c>
      <c r="E27" s="316">
        <f>RAW_DATA_INPUTS!E81</f>
        <v>17551.960999999999</v>
      </c>
      <c r="G27" s="491"/>
      <c r="H27" s="491"/>
      <c r="I27" s="491"/>
    </row>
    <row r="28" spans="1:9" s="5" customFormat="1" ht="13.15">
      <c r="A28" s="163"/>
      <c r="B28" s="315" t="str">
        <f>RAW_DATA_INPUTS!B82</f>
        <v>Drama</v>
      </c>
      <c r="C28" s="316">
        <f>RAW_DATA_INPUTS!C82</f>
        <v>48474.684999999998</v>
      </c>
      <c r="D28" s="316">
        <f>RAW_DATA_INPUTS!D82</f>
        <v>21184.101999999999</v>
      </c>
      <c r="E28" s="316">
        <f>RAW_DATA_INPUTS!E82</f>
        <v>11393.272000000001</v>
      </c>
      <c r="G28" s="491"/>
      <c r="H28" s="491"/>
      <c r="I28" s="491"/>
    </row>
    <row r="29" spans="1:9" s="5" customFormat="1" ht="13.15">
      <c r="A29" s="163"/>
      <c r="B29" s="315" t="str">
        <f>RAW_DATA_INPUTS!B83</f>
        <v>English</v>
      </c>
      <c r="C29" s="316">
        <f>RAW_DATA_INPUTS!C83</f>
        <v>268968.29800000001</v>
      </c>
      <c r="D29" s="316">
        <f>RAW_DATA_INPUTS!D83</f>
        <v>215058.712</v>
      </c>
      <c r="E29" s="316">
        <f>RAW_DATA_INPUTS!E83</f>
        <v>38929.345000000001</v>
      </c>
      <c r="G29" s="491"/>
      <c r="H29" s="491"/>
      <c r="I29" s="491"/>
    </row>
    <row r="30" spans="1:9" s="5" customFormat="1" ht="13.15">
      <c r="A30" s="163"/>
      <c r="B30" s="315" t="str">
        <f>RAW_DATA_INPUTS!B84</f>
        <v>Food</v>
      </c>
      <c r="C30" s="316">
        <f>RAW_DATA_INPUTS!C84</f>
        <v>15324.109</v>
      </c>
      <c r="D30" s="316">
        <f>RAW_DATA_INPUTS!D84</f>
        <v>16833.23</v>
      </c>
      <c r="E30" s="316">
        <f>RAW_DATA_INPUTS!E84</f>
        <v>1419.299</v>
      </c>
      <c r="G30" s="491"/>
      <c r="H30" s="491"/>
      <c r="I30" s="491"/>
    </row>
    <row r="31" spans="1:9" s="5" customFormat="1" ht="13.15">
      <c r="A31" s="163"/>
      <c r="B31" s="315" t="str">
        <f>RAW_DATA_INPUTS!B85</f>
        <v>Geography</v>
      </c>
      <c r="C31" s="316">
        <f>RAW_DATA_INPUTS!C85</f>
        <v>104099.564</v>
      </c>
      <c r="D31" s="316">
        <f>RAW_DATA_INPUTS!D85</f>
        <v>59587.726999999999</v>
      </c>
      <c r="E31" s="316">
        <f>RAW_DATA_INPUTS!E85</f>
        <v>20702.124</v>
      </c>
      <c r="G31" s="491"/>
      <c r="H31" s="491"/>
      <c r="I31" s="491"/>
    </row>
    <row r="32" spans="1:9" s="5" customFormat="1" ht="13.15">
      <c r="A32" s="163"/>
      <c r="B32" s="315" t="str">
        <f>RAW_DATA_INPUTS!B86</f>
        <v>History</v>
      </c>
      <c r="C32" s="316">
        <f>RAW_DATA_INPUTS!C86</f>
        <v>107827.75</v>
      </c>
      <c r="D32" s="316">
        <f>RAW_DATA_INPUTS!D86</f>
        <v>65170.345999999998</v>
      </c>
      <c r="E32" s="316">
        <f>RAW_DATA_INPUTS!E86</f>
        <v>26353.055</v>
      </c>
      <c r="G32" s="491"/>
      <c r="H32" s="491"/>
      <c r="I32" s="491"/>
    </row>
    <row r="33" spans="1:9" s="5" customFormat="1" ht="13.15">
      <c r="A33" s="163"/>
      <c r="B33" s="315" t="str">
        <f>RAW_DATA_INPUTS!B87</f>
        <v>Mathematics</v>
      </c>
      <c r="C33" s="316">
        <f>RAW_DATA_INPUTS!C87</f>
        <v>263581.61200000002</v>
      </c>
      <c r="D33" s="316">
        <f>RAW_DATA_INPUTS!D87</f>
        <v>207721.85800000001</v>
      </c>
      <c r="E33" s="316">
        <f>RAW_DATA_INPUTS!E87</f>
        <v>58806.623</v>
      </c>
      <c r="G33" s="491"/>
      <c r="H33" s="491"/>
      <c r="I33" s="491"/>
    </row>
    <row r="34" spans="1:9" s="5" customFormat="1" ht="13.15">
      <c r="A34" s="163"/>
      <c r="B34" s="315" t="str">
        <f>RAW_DATA_INPUTS!B88</f>
        <v>Modern Foreign Languages</v>
      </c>
      <c r="C34" s="316">
        <f>RAW_DATA_INPUTS!C88</f>
        <v>146324.386</v>
      </c>
      <c r="D34" s="316">
        <f>RAW_DATA_INPUTS!D88</f>
        <v>72865.377999999997</v>
      </c>
      <c r="E34" s="316">
        <f>RAW_DATA_INPUTS!E88</f>
        <v>21152.616000000002</v>
      </c>
      <c r="G34" s="491"/>
      <c r="H34" s="491"/>
      <c r="I34" s="491"/>
    </row>
    <row r="35" spans="1:9" s="5" customFormat="1" ht="13.15">
      <c r="A35" s="163"/>
      <c r="B35" s="315" t="str">
        <f>RAW_DATA_INPUTS!B89</f>
        <v>Music</v>
      </c>
      <c r="C35" s="316">
        <f>RAW_DATA_INPUTS!C89</f>
        <v>53532.716999999997</v>
      </c>
      <c r="D35" s="316">
        <f>RAW_DATA_INPUTS!D89</f>
        <v>17069.532999999999</v>
      </c>
      <c r="E35" s="316">
        <f>RAW_DATA_INPUTS!E89</f>
        <v>8970.6740000000009</v>
      </c>
      <c r="G35" s="491"/>
      <c r="H35" s="491"/>
      <c r="I35" s="491"/>
    </row>
    <row r="36" spans="1:9" s="5" customFormat="1" ht="13.15">
      <c r="A36" s="163"/>
      <c r="B36" s="315" t="str">
        <f>RAW_DATA_INPUTS!B90</f>
        <v>Others</v>
      </c>
      <c r="C36" s="316">
        <f>RAW_DATA_INPUTS!C90</f>
        <v>38633.877999999997</v>
      </c>
      <c r="D36" s="316">
        <f>RAW_DATA_INPUTS!D90</f>
        <v>50955.684999999998</v>
      </c>
      <c r="E36" s="316">
        <f>RAW_DATA_INPUTS!E90</f>
        <v>92336.835000000006</v>
      </c>
      <c r="G36" s="491"/>
      <c r="H36" s="491"/>
      <c r="I36" s="491"/>
    </row>
    <row r="37" spans="1:9" s="5" customFormat="1" ht="13.15">
      <c r="A37" s="163"/>
      <c r="B37" s="315" t="str">
        <f>RAW_DATA_INPUTS!B91</f>
        <v>Physical Education</v>
      </c>
      <c r="C37" s="316">
        <f>RAW_DATA_INPUTS!C91</f>
        <v>152262.899</v>
      </c>
      <c r="D37" s="316">
        <f>RAW_DATA_INPUTS!D91</f>
        <v>107251.42200000001</v>
      </c>
      <c r="E37" s="316">
        <f>RAW_DATA_INPUTS!E91</f>
        <v>27555.284</v>
      </c>
      <c r="G37" s="491"/>
      <c r="H37" s="491"/>
      <c r="I37" s="491"/>
    </row>
    <row r="38" spans="1:9" s="5" customFormat="1" ht="13.15">
      <c r="A38" s="163"/>
      <c r="B38" s="315" t="str">
        <f>RAW_DATA_INPUTS!B92</f>
        <v>Physics</v>
      </c>
      <c r="C38" s="316">
        <f>RAW_DATA_INPUTS!C92</f>
        <v>76781.606</v>
      </c>
      <c r="D38" s="316">
        <f>RAW_DATA_INPUTS!D92</f>
        <v>80050.816999999995</v>
      </c>
      <c r="E38" s="316">
        <f>RAW_DATA_INPUTS!E92</f>
        <v>24298.194</v>
      </c>
      <c r="G38" s="491"/>
      <c r="H38" s="491"/>
      <c r="I38" s="491"/>
    </row>
    <row r="39" spans="1:9" s="5" customFormat="1" ht="13.15">
      <c r="A39" s="163"/>
      <c r="B39" s="315" t="str">
        <f>RAW_DATA_INPUTS!B93</f>
        <v>Religious Education</v>
      </c>
      <c r="C39" s="316">
        <f>RAW_DATA_INPUTS!C93</f>
        <v>63821.644</v>
      </c>
      <c r="D39" s="316">
        <f>RAW_DATA_INPUTS!D93</f>
        <v>41440.14</v>
      </c>
      <c r="E39" s="316">
        <f>RAW_DATA_INPUTS!E93</f>
        <v>13239.49</v>
      </c>
      <c r="G39" s="491"/>
      <c r="H39" s="491"/>
      <c r="I39" s="491"/>
    </row>
    <row r="40" spans="1:9" ht="13.15">
      <c r="B40" s="315" t="str">
        <f>RAW_DATA_INPUTS!B94</f>
        <v>Total</v>
      </c>
      <c r="C40" s="316">
        <f>RAW_DATA_INPUTS!C94</f>
        <v>1728643.7309999999</v>
      </c>
      <c r="D40" s="316">
        <f>RAW_DATA_INPUTS!D94</f>
        <v>1268501.9809999999</v>
      </c>
      <c r="E40" s="316">
        <f>RAW_DATA_INPUTS!E94</f>
        <v>516871.30900000007</v>
      </c>
      <c r="G40" s="491"/>
      <c r="H40" s="491"/>
      <c r="I40" s="491"/>
    </row>
    <row r="41" spans="1:9">
      <c r="C41" s="6"/>
    </row>
    <row r="42" spans="1:9" ht="15">
      <c r="B42" s="140" t="s">
        <v>1409</v>
      </c>
      <c r="C42" s="6"/>
    </row>
    <row r="43" spans="1:9">
      <c r="C43" s="6"/>
    </row>
    <row r="44" spans="1:9" ht="26.25">
      <c r="B44" s="1461" t="s">
        <v>1410</v>
      </c>
      <c r="C44" s="522" t="str">
        <f>Pupils_data_scenarios!B50</f>
        <v>Pupils FTE Years 7-9 Central</v>
      </c>
      <c r="D44" s="316">
        <f>Pupils_data_scenarios!C50</f>
        <v>1756029</v>
      </c>
    </row>
    <row r="45" spans="1:9" ht="26.25">
      <c r="B45" s="1461"/>
      <c r="C45" s="522" t="str">
        <f>Pupils_data_scenarios!B51</f>
        <v>Pupils FTE Years 10-11 Central</v>
      </c>
      <c r="D45" s="316">
        <f>Pupils_data_scenarios!C51</f>
        <v>1086744</v>
      </c>
    </row>
    <row r="46" spans="1:9" ht="26.25">
      <c r="C46" s="522" t="str">
        <f>Pupils_data_scenarios!B52</f>
        <v>Pupils FTE Years 12-13 Central</v>
      </c>
      <c r="D46" s="316">
        <f>Pupils_data_scenarios!C52</f>
        <v>402945</v>
      </c>
    </row>
    <row r="47" spans="1:9">
      <c r="C47" s="6"/>
    </row>
    <row r="48" spans="1:9" ht="13.15">
      <c r="B48" s="1380" t="s">
        <v>59</v>
      </c>
      <c r="C48" s="1346" t="s">
        <v>372</v>
      </c>
      <c r="D48" s="1346"/>
      <c r="E48" s="1346"/>
    </row>
    <row r="49" spans="2:5" ht="13.15">
      <c r="B49" s="1381"/>
      <c r="C49" s="137" t="s">
        <v>1403</v>
      </c>
      <c r="D49" s="8" t="s">
        <v>1404</v>
      </c>
      <c r="E49" s="8" t="s">
        <v>1405</v>
      </c>
    </row>
    <row r="50" spans="2:5" ht="13.15">
      <c r="B50" s="186" t="str">
        <f t="shared" ref="B50:B69" si="0">B21</f>
        <v>Art &amp; Design</v>
      </c>
      <c r="C50" s="487">
        <f t="shared" ref="C50:C69" si="1">C21/$D$44</f>
        <v>4.0930435659092192E-2</v>
      </c>
      <c r="D50" s="487">
        <f t="shared" ref="D50:D69" si="2">D21/$D$45</f>
        <v>3.8848592676840175E-2</v>
      </c>
      <c r="E50" s="487">
        <f t="shared" ref="E50:E69" si="3">E21/$D$46</f>
        <v>6.1241221506657235E-2</v>
      </c>
    </row>
    <row r="51" spans="2:5" ht="13.15">
      <c r="B51" s="186" t="str">
        <f t="shared" si="0"/>
        <v>Biology</v>
      </c>
      <c r="C51" s="487">
        <f t="shared" si="1"/>
        <v>4.6639168259749696E-2</v>
      </c>
      <c r="D51" s="487">
        <f t="shared" si="2"/>
        <v>7.6097510545261815E-2</v>
      </c>
      <c r="E51" s="487">
        <f t="shared" si="3"/>
        <v>8.8755944359652075E-2</v>
      </c>
    </row>
    <row r="52" spans="2:5" ht="13.15">
      <c r="B52" s="186" t="str">
        <f t="shared" si="0"/>
        <v>Business Studies</v>
      </c>
      <c r="C52" s="487">
        <f t="shared" si="1"/>
        <v>4.1894291039612673E-3</v>
      </c>
      <c r="D52" s="487">
        <f t="shared" si="2"/>
        <v>2.8740153154744815E-2</v>
      </c>
      <c r="E52" s="487">
        <f t="shared" si="3"/>
        <v>0.10814695057638139</v>
      </c>
    </row>
    <row r="53" spans="2:5" ht="13.15">
      <c r="B53" s="186" t="str">
        <f t="shared" si="0"/>
        <v>Chemistry</v>
      </c>
      <c r="C53" s="487">
        <f t="shared" si="1"/>
        <v>4.2284423548813829E-2</v>
      </c>
      <c r="D53" s="487">
        <f t="shared" si="2"/>
        <v>7.3464883173958162E-2</v>
      </c>
      <c r="E53" s="487">
        <f t="shared" si="3"/>
        <v>7.6246904664408297E-2</v>
      </c>
    </row>
    <row r="54" spans="2:5" ht="13.15">
      <c r="B54" s="186" t="str">
        <f t="shared" si="0"/>
        <v>Classics</v>
      </c>
      <c r="C54" s="487">
        <f t="shared" si="1"/>
        <v>1.0038085931382682E-3</v>
      </c>
      <c r="D54" s="487">
        <f t="shared" si="2"/>
        <v>1.2220127279285646E-3</v>
      </c>
      <c r="E54" s="487">
        <f t="shared" si="3"/>
        <v>4.0415590217027135E-3</v>
      </c>
    </row>
    <row r="55" spans="2:5" ht="13.15">
      <c r="B55" s="186" t="str">
        <f t="shared" si="0"/>
        <v>Computing</v>
      </c>
      <c r="C55" s="487">
        <f t="shared" si="1"/>
        <v>3.0087702993515483E-2</v>
      </c>
      <c r="D55" s="487">
        <f t="shared" si="2"/>
        <v>3.0641742673527532E-2</v>
      </c>
      <c r="E55" s="487">
        <f t="shared" si="3"/>
        <v>4.4156946977875394E-2</v>
      </c>
    </row>
    <row r="56" spans="2:5" ht="13.15">
      <c r="B56" s="186" t="str">
        <f t="shared" si="0"/>
        <v>Design &amp; Technology</v>
      </c>
      <c r="C56" s="487">
        <f t="shared" si="1"/>
        <v>5.6393596005532932E-2</v>
      </c>
      <c r="D56" s="487">
        <f t="shared" si="2"/>
        <v>3.9289462835773656E-2</v>
      </c>
      <c r="E56" s="487">
        <f t="shared" si="3"/>
        <v>4.3559197905421336E-2</v>
      </c>
    </row>
    <row r="57" spans="2:5" ht="13.15">
      <c r="B57" s="186" t="str">
        <f t="shared" si="0"/>
        <v>Drama</v>
      </c>
      <c r="C57" s="487">
        <f t="shared" si="1"/>
        <v>2.760471780363536E-2</v>
      </c>
      <c r="D57" s="487">
        <f t="shared" si="2"/>
        <v>1.9493185147560051E-2</v>
      </c>
      <c r="E57" s="487">
        <f t="shared" si="3"/>
        <v>2.8275005273672587E-2</v>
      </c>
    </row>
    <row r="58" spans="2:5" ht="13.15">
      <c r="B58" s="186" t="str">
        <f t="shared" si="0"/>
        <v>English</v>
      </c>
      <c r="C58" s="487">
        <f t="shared" si="1"/>
        <v>0.15316848298063415</v>
      </c>
      <c r="D58" s="487">
        <f t="shared" si="2"/>
        <v>0.19789270702207695</v>
      </c>
      <c r="E58" s="487">
        <f t="shared" si="3"/>
        <v>9.6612056235962723E-2</v>
      </c>
    </row>
    <row r="59" spans="2:5" ht="13.15">
      <c r="B59" s="186" t="str">
        <f t="shared" si="0"/>
        <v>Food</v>
      </c>
      <c r="C59" s="487">
        <f t="shared" si="1"/>
        <v>8.7265694359261719E-3</v>
      </c>
      <c r="D59" s="487">
        <f t="shared" si="2"/>
        <v>1.5489600126616756E-2</v>
      </c>
      <c r="E59" s="487">
        <f t="shared" si="3"/>
        <v>3.5223144597897977E-3</v>
      </c>
    </row>
    <row r="60" spans="2:5" ht="13.15">
      <c r="B60" s="186" t="str">
        <f t="shared" si="0"/>
        <v>Geography</v>
      </c>
      <c r="C60" s="487">
        <f t="shared" si="1"/>
        <v>5.9281232827020511E-2</v>
      </c>
      <c r="D60" s="487">
        <f t="shared" si="2"/>
        <v>5.4831429481092139E-2</v>
      </c>
      <c r="E60" s="487">
        <f t="shared" si="3"/>
        <v>5.137704649517924E-2</v>
      </c>
    </row>
    <row r="61" spans="2:5" ht="13.15">
      <c r="B61" s="186" t="str">
        <f t="shared" si="0"/>
        <v>History</v>
      </c>
      <c r="C61" s="487">
        <f t="shared" si="1"/>
        <v>6.1404310521067706E-2</v>
      </c>
      <c r="D61" s="487">
        <f t="shared" si="2"/>
        <v>5.9968443350043796E-2</v>
      </c>
      <c r="E61" s="487">
        <f t="shared" si="3"/>
        <v>6.5401121741180554E-2</v>
      </c>
    </row>
    <row r="62" spans="2:5" ht="13.15">
      <c r="B62" s="186" t="str">
        <f t="shared" si="0"/>
        <v>Mathematics</v>
      </c>
      <c r="C62" s="487">
        <f t="shared" si="1"/>
        <v>0.15010094480216443</v>
      </c>
      <c r="D62" s="487">
        <f t="shared" si="2"/>
        <v>0.19114148134243208</v>
      </c>
      <c r="E62" s="487">
        <f t="shared" si="3"/>
        <v>0.14594205908995023</v>
      </c>
    </row>
    <row r="63" spans="2:5" ht="13.15">
      <c r="B63" s="186" t="str">
        <f t="shared" si="0"/>
        <v>Modern Foreign Languages</v>
      </c>
      <c r="C63" s="487">
        <f t="shared" si="1"/>
        <v>8.3326861914011674E-2</v>
      </c>
      <c r="D63" s="487">
        <f t="shared" si="2"/>
        <v>6.7049257230773762E-2</v>
      </c>
      <c r="E63" s="487">
        <f t="shared" si="3"/>
        <v>5.2495045229497828E-2</v>
      </c>
    </row>
    <row r="64" spans="2:5" ht="13.15">
      <c r="B64" s="186" t="str">
        <f t="shared" si="0"/>
        <v>Music</v>
      </c>
      <c r="C64" s="487">
        <f t="shared" si="1"/>
        <v>3.0485098480719848E-2</v>
      </c>
      <c r="D64" s="487">
        <f t="shared" si="2"/>
        <v>1.5707041400734673E-2</v>
      </c>
      <c r="E64" s="487">
        <f t="shared" si="3"/>
        <v>2.2262775316730574E-2</v>
      </c>
    </row>
    <row r="65" spans="1:13" ht="13.15">
      <c r="B65" s="186" t="str">
        <f t="shared" si="0"/>
        <v>Others</v>
      </c>
      <c r="C65" s="487">
        <f t="shared" si="1"/>
        <v>2.2000706138679941E-2</v>
      </c>
      <c r="D65" s="487">
        <f t="shared" si="2"/>
        <v>4.6888397819541676E-2</v>
      </c>
      <c r="E65" s="487">
        <f t="shared" si="3"/>
        <v>0.22915493429624392</v>
      </c>
    </row>
    <row r="66" spans="1:13" ht="13.15">
      <c r="B66" s="186" t="str">
        <f t="shared" si="0"/>
        <v>Physical Education</v>
      </c>
      <c r="C66" s="487">
        <f t="shared" si="1"/>
        <v>8.6708647180655907E-2</v>
      </c>
      <c r="D66" s="487">
        <f t="shared" si="2"/>
        <v>9.8690604226938455E-2</v>
      </c>
      <c r="E66" s="487">
        <f t="shared" si="3"/>
        <v>6.8384727444192134E-2</v>
      </c>
    </row>
    <row r="67" spans="1:13" ht="13.15">
      <c r="B67" s="186" t="str">
        <f t="shared" si="0"/>
        <v>Physics</v>
      </c>
      <c r="C67" s="487">
        <f t="shared" si="1"/>
        <v>4.3724566052155175E-2</v>
      </c>
      <c r="D67" s="487">
        <f t="shared" si="2"/>
        <v>7.3661153868804424E-2</v>
      </c>
      <c r="E67" s="487">
        <f t="shared" si="3"/>
        <v>6.0301515095112238E-2</v>
      </c>
    </row>
    <row r="68" spans="1:13" ht="13.15">
      <c r="B68" s="186" t="str">
        <f t="shared" si="0"/>
        <v>Religious Education</v>
      </c>
      <c r="C68" s="487">
        <f t="shared" si="1"/>
        <v>3.6344299553139496E-2</v>
      </c>
      <c r="D68" s="487">
        <f t="shared" si="2"/>
        <v>3.8132384443806455E-2</v>
      </c>
      <c r="E68" s="487">
        <f t="shared" si="3"/>
        <v>3.2856816687140925E-2</v>
      </c>
    </row>
    <row r="69" spans="1:13" ht="13.15">
      <c r="B69" s="186" t="str">
        <f t="shared" si="0"/>
        <v>Total</v>
      </c>
      <c r="C69" s="487">
        <f t="shared" si="1"/>
        <v>0.98440500185361401</v>
      </c>
      <c r="D69" s="487">
        <f t="shared" si="2"/>
        <v>1.1672500432484558</v>
      </c>
      <c r="E69" s="487">
        <f t="shared" si="3"/>
        <v>1.2827341423767513</v>
      </c>
    </row>
    <row r="70" spans="1:13">
      <c r="C70" s="11"/>
    </row>
    <row r="71" spans="1:13" ht="15">
      <c r="B71" s="140" t="s">
        <v>1406</v>
      </c>
      <c r="D71" s="11"/>
      <c r="E71" s="11"/>
      <c r="F71" s="11"/>
    </row>
    <row r="72" spans="1:13">
      <c r="B72" s="11"/>
      <c r="D72" s="11"/>
      <c r="E72" s="11"/>
      <c r="F72" s="11"/>
    </row>
    <row r="73" spans="1:13">
      <c r="B73" s="251" t="s">
        <v>1715</v>
      </c>
      <c r="D73" s="11"/>
      <c r="E73" s="11"/>
      <c r="F73" s="11"/>
    </row>
    <row r="74" spans="1:13">
      <c r="B74" s="11"/>
      <c r="D74" s="11"/>
      <c r="E74" s="11"/>
      <c r="F74" s="11"/>
    </row>
    <row r="75" spans="1:13">
      <c r="B75" s="106" t="s">
        <v>84</v>
      </c>
      <c r="D75" s="251" t="s">
        <v>364</v>
      </c>
      <c r="E75" s="11"/>
      <c r="F75" s="11"/>
    </row>
    <row r="76" spans="1:13">
      <c r="B76" s="106"/>
      <c r="D76" s="11"/>
      <c r="E76" s="11"/>
      <c r="F76" s="11"/>
    </row>
    <row r="77" spans="1:13" ht="13.15">
      <c r="B77" s="8" t="s">
        <v>1407</v>
      </c>
      <c r="C77" s="8" t="str">
        <f t="shared" ref="C77:M77" si="4">N14</f>
        <v>2019/20</v>
      </c>
      <c r="D77" s="8" t="str">
        <f t="shared" si="4"/>
        <v>2020/21</v>
      </c>
      <c r="E77" s="8" t="str">
        <f t="shared" si="4"/>
        <v>2021/22</v>
      </c>
      <c r="F77" s="8" t="str">
        <f t="shared" si="4"/>
        <v>2022/23</v>
      </c>
      <c r="G77" s="8" t="str">
        <f t="shared" si="4"/>
        <v>2023/24</v>
      </c>
      <c r="H77" s="8" t="str">
        <f t="shared" si="4"/>
        <v>2024/25</v>
      </c>
      <c r="I77" s="8" t="str">
        <f t="shared" si="4"/>
        <v>2025/26</v>
      </c>
      <c r="J77" s="8" t="str">
        <f t="shared" si="4"/>
        <v>2026/27</v>
      </c>
      <c r="K77" s="8" t="str">
        <f t="shared" si="4"/>
        <v>2027/28</v>
      </c>
      <c r="L77" s="8" t="str">
        <f t="shared" si="4"/>
        <v>2028/29</v>
      </c>
      <c r="M77" s="8" t="str">
        <f t="shared" si="4"/>
        <v>2029/30</v>
      </c>
    </row>
    <row r="78" spans="1:13" s="312" customFormat="1" ht="13.15">
      <c r="A78" s="163"/>
      <c r="B78" s="311" t="s">
        <v>1414</v>
      </c>
      <c r="C78" s="293">
        <f>Data_selected_by_user_testing!R36</f>
        <v>1756029</v>
      </c>
      <c r="D78" s="293">
        <f>Data_selected_by_user_testing!S36</f>
        <v>1815906.2027563339</v>
      </c>
      <c r="E78" s="293">
        <f>Data_selected_by_user_testing!T36</f>
        <v>1857054.0447136466</v>
      </c>
      <c r="F78" s="293">
        <f>Data_selected_by_user_testing!U36</f>
        <v>1887900.5969985167</v>
      </c>
      <c r="G78" s="293">
        <f>Data_selected_by_user_testing!V36</f>
        <v>1905971.579135444</v>
      </c>
      <c r="H78" s="293">
        <f>Data_selected_by_user_testing!W36</f>
        <v>1927218.3197986097</v>
      </c>
      <c r="I78" s="293">
        <f>Data_selected_by_user_testing!X36</f>
        <v>1919475.7032980411</v>
      </c>
      <c r="J78" s="293">
        <f>Data_selected_by_user_testing!Y36</f>
        <v>1891753.4679500838</v>
      </c>
      <c r="K78" s="293">
        <f>Data_selected_by_user_testing!Z36</f>
        <v>1864512.8853194497</v>
      </c>
      <c r="L78" s="293">
        <f>Data_selected_by_user_testing!AA36</f>
        <v>1857263.3749360507</v>
      </c>
      <c r="M78" s="293">
        <f>Data_selected_by_user_testing!AB36</f>
        <v>1840483.9903530208</v>
      </c>
    </row>
    <row r="79" spans="1:13" s="312" customFormat="1" ht="13.15">
      <c r="A79" s="163"/>
      <c r="B79" s="311" t="s">
        <v>1432</v>
      </c>
      <c r="C79" s="293">
        <f>Data_selected_by_user_testing!R37</f>
        <v>1086744</v>
      </c>
      <c r="D79" s="293">
        <f>Data_selected_by_user_testing!S37</f>
        <v>1114919.5709670798</v>
      </c>
      <c r="E79" s="293">
        <f>Data_selected_by_user_testing!T37</f>
        <v>1137337.6739857208</v>
      </c>
      <c r="F79" s="293">
        <f>Data_selected_by_user_testing!U37</f>
        <v>1169228.8132774255</v>
      </c>
      <c r="G79" s="293">
        <f>Data_selected_by_user_testing!V37</f>
        <v>1213020.4426796213</v>
      </c>
      <c r="H79" s="293">
        <f>Data_selected_by_user_testing!W37</f>
        <v>1232637.6439917486</v>
      </c>
      <c r="I79" s="293">
        <f>Data_selected_by_user_testing!X37</f>
        <v>1239007.8590816509</v>
      </c>
      <c r="J79" s="293">
        <f>Data_selected_by_user_testing!Y37</f>
        <v>1260220.5972151414</v>
      </c>
      <c r="K79" s="293">
        <f>Data_selected_by_user_testing!Z37</f>
        <v>1270504.473197314</v>
      </c>
      <c r="L79" s="293">
        <f>Data_selected_by_user_testing!AA37</f>
        <v>1251394.0877581004</v>
      </c>
      <c r="M79" s="293">
        <f>Data_selected_by_user_testing!AB37</f>
        <v>1225022.0206584639</v>
      </c>
    </row>
    <row r="80" spans="1:13" s="312" customFormat="1" ht="13.15">
      <c r="A80" s="163"/>
      <c r="B80" s="311" t="s">
        <v>1447</v>
      </c>
      <c r="C80" s="293">
        <f>Data_selected_by_user_testing!R38</f>
        <v>402945</v>
      </c>
      <c r="D80" s="293">
        <f>Data_selected_by_user_testing!S38</f>
        <v>397605.38014849328</v>
      </c>
      <c r="E80" s="293">
        <f>Data_selected_by_user_testing!T38</f>
        <v>398339.95877486246</v>
      </c>
      <c r="F80" s="293">
        <f>Data_selected_by_user_testing!U38</f>
        <v>404382.27058098878</v>
      </c>
      <c r="G80" s="293">
        <f>Data_selected_by_user_testing!V38</f>
        <v>416738.35273218143</v>
      </c>
      <c r="H80" s="293">
        <f>Data_selected_by_user_testing!W38</f>
        <v>429243.76735794864</v>
      </c>
      <c r="I80" s="293">
        <f>Data_selected_by_user_testing!X38</f>
        <v>442451.95014119399</v>
      </c>
      <c r="J80" s="293">
        <f>Data_selected_by_user_testing!Y38</f>
        <v>452088.21147975978</v>
      </c>
      <c r="K80" s="293">
        <f>Data_selected_by_user_testing!Z38</f>
        <v>460191.87588370714</v>
      </c>
      <c r="L80" s="293">
        <f>Data_selected_by_user_testing!AA38</f>
        <v>468101.06615634781</v>
      </c>
      <c r="M80" s="293">
        <f>Data_selected_by_user_testing!AB38</f>
        <v>474523.81371529249</v>
      </c>
    </row>
    <row r="81" spans="1:13">
      <c r="B81" s="11"/>
      <c r="D81" s="11"/>
      <c r="E81" s="11"/>
      <c r="F81" s="11"/>
    </row>
    <row r="82" spans="1:13" ht="13.15">
      <c r="B82" s="74" t="s">
        <v>1403</v>
      </c>
      <c r="D82" s="11"/>
      <c r="E82" s="11"/>
      <c r="F82" s="11"/>
    </row>
    <row r="83" spans="1:13">
      <c r="B83" s="11"/>
      <c r="D83" s="11"/>
      <c r="E83" s="11"/>
      <c r="F83" s="11"/>
    </row>
    <row r="84" spans="1:13" ht="13.15">
      <c r="B84" s="138" t="s">
        <v>59</v>
      </c>
      <c r="C84" s="8" t="str">
        <f>C77</f>
        <v>2019/20</v>
      </c>
      <c r="D84" s="8" t="str">
        <f t="shared" ref="D84:M84" si="5">D77</f>
        <v>2020/21</v>
      </c>
      <c r="E84" s="8" t="str">
        <f t="shared" si="5"/>
        <v>2021/22</v>
      </c>
      <c r="F84" s="8" t="str">
        <f t="shared" si="5"/>
        <v>2022/23</v>
      </c>
      <c r="G84" s="8" t="str">
        <f t="shared" si="5"/>
        <v>2023/24</v>
      </c>
      <c r="H84" s="8" t="str">
        <f t="shared" si="5"/>
        <v>2024/25</v>
      </c>
      <c r="I84" s="8" t="str">
        <f t="shared" si="5"/>
        <v>2025/26</v>
      </c>
      <c r="J84" s="8" t="str">
        <f t="shared" si="5"/>
        <v>2026/27</v>
      </c>
      <c r="K84" s="8" t="str">
        <f t="shared" si="5"/>
        <v>2027/28</v>
      </c>
      <c r="L84" s="8" t="str">
        <f t="shared" si="5"/>
        <v>2028/29</v>
      </c>
      <c r="M84" s="8" t="str">
        <f t="shared" si="5"/>
        <v>2029/30</v>
      </c>
    </row>
    <row r="85" spans="1:13" s="5" customFormat="1" ht="13.15">
      <c r="A85" s="163"/>
      <c r="B85" s="186" t="str">
        <f t="shared" ref="B85:B104" si="6">B50</f>
        <v>Art &amp; Design</v>
      </c>
      <c r="C85" s="429">
        <f>C$78*$C50</f>
        <v>71875.032000000007</v>
      </c>
      <c r="D85" s="429">
        <f t="shared" ref="D85:M85" si="7">D$78*$C50</f>
        <v>74325.831994864537</v>
      </c>
      <c r="E85" s="429">
        <f t="shared" si="7"/>
        <v>76010.031092608828</v>
      </c>
      <c r="F85" s="429">
        <f t="shared" si="7"/>
        <v>77272.593916209531</v>
      </c>
      <c r="G85" s="429">
        <f t="shared" si="7"/>
        <v>78012.24708786163</v>
      </c>
      <c r="H85" s="429">
        <f t="shared" si="7"/>
        <v>78881.885439540754</v>
      </c>
      <c r="I85" s="429">
        <f t="shared" si="7"/>
        <v>78564.976773031201</v>
      </c>
      <c r="J85" s="429">
        <f t="shared" si="7"/>
        <v>77430.293602795427</v>
      </c>
      <c r="K85" s="429">
        <f t="shared" si="7"/>
        <v>76315.324688116074</v>
      </c>
      <c r="L85" s="429">
        <f t="shared" si="7"/>
        <v>76018.599069808435</v>
      </c>
      <c r="M85" s="429">
        <f t="shared" si="7"/>
        <v>75331.811548733574</v>
      </c>
    </row>
    <row r="86" spans="1:13" s="5" customFormat="1" ht="13.15">
      <c r="A86" s="163"/>
      <c r="B86" s="186" t="str">
        <f t="shared" si="6"/>
        <v>Biology</v>
      </c>
      <c r="C86" s="429">
        <f t="shared" ref="C86:M86" si="8">C$78*$C51</f>
        <v>81899.732000000004</v>
      </c>
      <c r="D86" s="429">
        <f t="shared" si="8"/>
        <v>84692.354934275805</v>
      </c>
      <c r="E86" s="429">
        <f>E$78*$C51</f>
        <v>86611.456058848504</v>
      </c>
      <c r="F86" s="429">
        <f t="shared" si="8"/>
        <v>88050.113601095727</v>
      </c>
      <c r="G86" s="429">
        <f t="shared" si="8"/>
        <v>88892.929177598809</v>
      </c>
      <c r="H86" s="429">
        <f t="shared" si="8"/>
        <v>89883.859490359449</v>
      </c>
      <c r="I86" s="429">
        <f t="shared" si="8"/>
        <v>89522.750296618731</v>
      </c>
      <c r="J86" s="429">
        <f t="shared" si="8"/>
        <v>88229.808297688956</v>
      </c>
      <c r="K86" s="429">
        <f t="shared" si="8"/>
        <v>86959.330180885197</v>
      </c>
      <c r="L86" s="429">
        <f t="shared" si="8"/>
        <v>86621.219046313054</v>
      </c>
      <c r="M86" s="429">
        <f t="shared" si="8"/>
        <v>85838.642505450072</v>
      </c>
    </row>
    <row r="87" spans="1:13" s="5" customFormat="1" ht="13.15">
      <c r="A87" s="163"/>
      <c r="B87" s="186" t="str">
        <f t="shared" si="6"/>
        <v>Business Studies</v>
      </c>
      <c r="C87" s="429">
        <f t="shared" ref="C87:M87" si="9">C$78*$C52</f>
        <v>7356.759</v>
      </c>
      <c r="D87" s="429">
        <f t="shared" si="9"/>
        <v>7607.6102958911752</v>
      </c>
      <c r="E87" s="429">
        <f t="shared" si="9"/>
        <v>7779.9962625523394</v>
      </c>
      <c r="F87" s="429">
        <f t="shared" si="9"/>
        <v>7909.225706451437</v>
      </c>
      <c r="G87" s="429">
        <f t="shared" si="9"/>
        <v>7984.932804953045</v>
      </c>
      <c r="H87" s="429">
        <f t="shared" si="9"/>
        <v>8073.9445186516286</v>
      </c>
      <c r="I87" s="429">
        <f t="shared" si="9"/>
        <v>8041.5073757433356</v>
      </c>
      <c r="J87" s="429">
        <f t="shared" si="9"/>
        <v>7925.3670361497398</v>
      </c>
      <c r="K87" s="429">
        <f t="shared" si="9"/>
        <v>7811.2445464680995</v>
      </c>
      <c r="L87" s="429">
        <f t="shared" si="9"/>
        <v>7780.8732366784179</v>
      </c>
      <c r="M87" s="429">
        <f t="shared" si="9"/>
        <v>7710.5771945597135</v>
      </c>
    </row>
    <row r="88" spans="1:13" s="5" customFormat="1" ht="13.15">
      <c r="A88" s="163"/>
      <c r="B88" s="186" t="str">
        <f t="shared" si="6"/>
        <v>Chemistry</v>
      </c>
      <c r="C88" s="429">
        <f t="shared" ref="C88:M88" si="10">C$78*$C53</f>
        <v>74252.673999999999</v>
      </c>
      <c r="D88" s="429">
        <f t="shared" si="10"/>
        <v>76784.54700226702</v>
      </c>
      <c r="E88" s="429">
        <f t="shared" si="10"/>
        <v>78524.459779709694</v>
      </c>
      <c r="F88" s="429">
        <f t="shared" si="10"/>
        <v>79828.788461543765</v>
      </c>
      <c r="G88" s="429">
        <f t="shared" si="10"/>
        <v>80592.909524164643</v>
      </c>
      <c r="H88" s="429">
        <f t="shared" si="10"/>
        <v>81491.315705397748</v>
      </c>
      <c r="I88" s="429">
        <f t="shared" si="10"/>
        <v>81163.923629911675</v>
      </c>
      <c r="J88" s="429">
        <f t="shared" si="10"/>
        <v>79991.70488873875</v>
      </c>
      <c r="K88" s="429">
        <f t="shared" si="10"/>
        <v>78839.852555068559</v>
      </c>
      <c r="L88" s="429">
        <f t="shared" si="10"/>
        <v>78533.31118749539</v>
      </c>
      <c r="M88" s="429">
        <f t="shared" si="10"/>
        <v>77823.804582898112</v>
      </c>
    </row>
    <row r="89" spans="1:13" s="5" customFormat="1" ht="13.15">
      <c r="A89" s="163"/>
      <c r="B89" s="186" t="str">
        <f t="shared" si="6"/>
        <v>Classics</v>
      </c>
      <c r="C89" s="429">
        <f t="shared" ref="C89:M89" si="11">C$78*$C54</f>
        <v>1762.7170000000001</v>
      </c>
      <c r="D89" s="429">
        <f t="shared" si="11"/>
        <v>1822.8222506598904</v>
      </c>
      <c r="E89" s="429">
        <f t="shared" si="11"/>
        <v>1864.1268080057364</v>
      </c>
      <c r="F89" s="429">
        <f t="shared" si="11"/>
        <v>1895.0908422579778</v>
      </c>
      <c r="G89" s="429">
        <f t="shared" si="11"/>
        <v>1913.2306494134734</v>
      </c>
      <c r="H89" s="429">
        <f t="shared" si="11"/>
        <v>1934.5583102673395</v>
      </c>
      <c r="I89" s="429">
        <f t="shared" si="11"/>
        <v>1926.7862052906946</v>
      </c>
      <c r="J89" s="429">
        <f t="shared" si="11"/>
        <v>1898.9583872274136</v>
      </c>
      <c r="K89" s="429">
        <f t="shared" si="11"/>
        <v>1871.61405630069</v>
      </c>
      <c r="L89" s="429">
        <f t="shared" si="11"/>
        <v>1864.3369354817892</v>
      </c>
      <c r="M89" s="429">
        <f t="shared" si="11"/>
        <v>1847.4936450497719</v>
      </c>
    </row>
    <row r="90" spans="1:13" s="5" customFormat="1" ht="13.15">
      <c r="A90" s="163"/>
      <c r="B90" s="186" t="str">
        <f t="shared" si="6"/>
        <v>Computing</v>
      </c>
      <c r="C90" s="429">
        <f t="shared" ref="C90:M90" si="12">C$78*$C55</f>
        <v>52834.879000000001</v>
      </c>
      <c r="D90" s="429">
        <f t="shared" si="12"/>
        <v>54636.446492615076</v>
      </c>
      <c r="E90" s="429">
        <f t="shared" si="12"/>
        <v>55874.490540250823</v>
      </c>
      <c r="F90" s="429">
        <f t="shared" si="12"/>
        <v>56802.592443771937</v>
      </c>
      <c r="G90" s="429">
        <f t="shared" si="12"/>
        <v>57346.30678710893</v>
      </c>
      <c r="H90" s="429">
        <f t="shared" si="12"/>
        <v>57985.572409762506</v>
      </c>
      <c r="I90" s="429">
        <f t="shared" si="12"/>
        <v>57752.614864100709</v>
      </c>
      <c r="J90" s="429">
        <f t="shared" si="12"/>
        <v>56918.516480635029</v>
      </c>
      <c r="K90" s="429">
        <f t="shared" si="12"/>
        <v>56098.909921074199</v>
      </c>
      <c r="L90" s="429">
        <f t="shared" si="12"/>
        <v>55880.78880581008</v>
      </c>
      <c r="M90" s="429">
        <f t="shared" si="12"/>
        <v>55375.935666061909</v>
      </c>
    </row>
    <row r="91" spans="1:13" s="5" customFormat="1" ht="13.15">
      <c r="A91" s="163"/>
      <c r="B91" s="186" t="str">
        <f t="shared" si="6"/>
        <v>Design &amp; Technology</v>
      </c>
      <c r="C91" s="429">
        <f t="shared" ref="C91:M91" si="13">C$78*$C56</f>
        <v>99028.79</v>
      </c>
      <c r="D91" s="429">
        <f t="shared" si="13"/>
        <v>102405.48078218206</v>
      </c>
      <c r="E91" s="429">
        <f t="shared" si="13"/>
        <v>104725.95555802228</v>
      </c>
      <c r="F91" s="429">
        <f t="shared" si="13"/>
        <v>106465.50356573879</v>
      </c>
      <c r="G91" s="429">
        <f t="shared" si="13"/>
        <v>107484.59123179187</v>
      </c>
      <c r="H91" s="429">
        <f t="shared" si="13"/>
        <v>108682.77134118477</v>
      </c>
      <c r="I91" s="429">
        <f t="shared" si="13"/>
        <v>108246.13735422592</v>
      </c>
      <c r="J91" s="429">
        <f t="shared" si="13"/>
        <v>106682.78081364292</v>
      </c>
      <c r="K91" s="429">
        <f t="shared" si="13"/>
        <v>105146.5864018156</v>
      </c>
      <c r="L91" s="429">
        <f t="shared" si="13"/>
        <v>104737.76044201628</v>
      </c>
      <c r="M91" s="429">
        <f t="shared" si="13"/>
        <v>103791.51060661943</v>
      </c>
    </row>
    <row r="92" spans="1:13" s="5" customFormat="1" ht="13.15">
      <c r="A92" s="163"/>
      <c r="B92" s="186" t="str">
        <f t="shared" si="6"/>
        <v>Drama</v>
      </c>
      <c r="C92" s="429">
        <f t="shared" ref="C92:M92" si="14">C$78*$C57</f>
        <v>48474.684999999998</v>
      </c>
      <c r="D92" s="429">
        <f t="shared" si="14"/>
        <v>50127.578284959651</v>
      </c>
      <c r="E92" s="429">
        <f t="shared" si="14"/>
        <v>51263.452850419861</v>
      </c>
      <c r="F92" s="429">
        <f t="shared" si="14"/>
        <v>52114.963221458776</v>
      </c>
      <c r="G92" s="429">
        <f t="shared" si="14"/>
        <v>52613.807583783193</v>
      </c>
      <c r="H92" s="429">
        <f t="shared" si="14"/>
        <v>53200.317864036908</v>
      </c>
      <c r="I92" s="429">
        <f t="shared" si="14"/>
        <v>52986.585120476942</v>
      </c>
      <c r="J92" s="429">
        <f t="shared" si="14"/>
        <v>52221.320636810611</v>
      </c>
      <c r="K92" s="429">
        <f t="shared" si="14"/>
        <v>51469.352040485348</v>
      </c>
      <c r="L92" s="429">
        <f t="shared" si="14"/>
        <v>51269.231352137096</v>
      </c>
      <c r="M92" s="429">
        <f t="shared" si="14"/>
        <v>50806.041175803883</v>
      </c>
    </row>
    <row r="93" spans="1:13" s="5" customFormat="1" ht="13.15">
      <c r="A93" s="163"/>
      <c r="B93" s="186" t="str">
        <f t="shared" si="6"/>
        <v>English</v>
      </c>
      <c r="C93" s="429">
        <f t="shared" ref="C93:M93" si="15">C$78*$C58</f>
        <v>268968.29800000001</v>
      </c>
      <c r="D93" s="429">
        <f t="shared" si="15"/>
        <v>278139.59831131151</v>
      </c>
      <c r="E93" s="429">
        <f t="shared" si="15"/>
        <v>284442.15084184002</v>
      </c>
      <c r="F93" s="429">
        <f t="shared" si="15"/>
        <v>289166.87046049634</v>
      </c>
      <c r="G93" s="429">
        <f t="shared" si="15"/>
        <v>291934.77538037964</v>
      </c>
      <c r="H93" s="429">
        <f t="shared" si="15"/>
        <v>295189.10641603969</v>
      </c>
      <c r="I93" s="429">
        <f t="shared" si="15"/>
        <v>294003.18159234681</v>
      </c>
      <c r="J93" s="429">
        <f t="shared" si="15"/>
        <v>289757.00885926804</v>
      </c>
      <c r="K93" s="429">
        <f t="shared" si="15"/>
        <v>285584.61014222522</v>
      </c>
      <c r="L93" s="429">
        <f t="shared" si="15"/>
        <v>284474.21363444766</v>
      </c>
      <c r="M93" s="429">
        <f t="shared" si="15"/>
        <v>281904.14075251628</v>
      </c>
    </row>
    <row r="94" spans="1:13" s="5" customFormat="1" ht="13.15">
      <c r="A94" s="163"/>
      <c r="B94" s="186" t="str">
        <f t="shared" si="6"/>
        <v>Food</v>
      </c>
      <c r="C94" s="429">
        <f t="shared" ref="C94:M94" si="16">C$78*$C59</f>
        <v>15324.109</v>
      </c>
      <c r="D94" s="429">
        <f t="shared" si="16"/>
        <v>15846.631567482176</v>
      </c>
      <c r="E94" s="429">
        <f t="shared" si="16"/>
        <v>16205.711067461183</v>
      </c>
      <c r="F94" s="429">
        <f t="shared" si="16"/>
        <v>16474.89564783403</v>
      </c>
      <c r="G94" s="429">
        <f t="shared" si="16"/>
        <v>16632.593328227307</v>
      </c>
      <c r="H94" s="429">
        <f t="shared" si="16"/>
        <v>16818.004485911537</v>
      </c>
      <c r="I94" s="429">
        <f t="shared" si="16"/>
        <v>16750.438005403579</v>
      </c>
      <c r="J94" s="429">
        <f t="shared" si="16"/>
        <v>16508.517993720543</v>
      </c>
      <c r="K94" s="429">
        <f t="shared" si="16"/>
        <v>16270.80115791923</v>
      </c>
      <c r="L94" s="429">
        <f t="shared" si="16"/>
        <v>16207.537802182031</v>
      </c>
      <c r="M94" s="429">
        <f t="shared" si="16"/>
        <v>16061.11133752611</v>
      </c>
    </row>
    <row r="95" spans="1:13" s="5" customFormat="1" ht="13.15">
      <c r="A95" s="163"/>
      <c r="B95" s="186" t="str">
        <f t="shared" si="6"/>
        <v>Geography</v>
      </c>
      <c r="C95" s="429">
        <f t="shared" ref="C95:M95" si="17">C$78*$C60</f>
        <v>104099.564</v>
      </c>
      <c r="D95" s="429">
        <f t="shared" si="17"/>
        <v>107649.15839762894</v>
      </c>
      <c r="E95" s="429">
        <f t="shared" si="17"/>
        <v>110088.45319702984</v>
      </c>
      <c r="F95" s="429">
        <f t="shared" si="17"/>
        <v>111917.07484494009</v>
      </c>
      <c r="G95" s="429">
        <f t="shared" si="17"/>
        <v>112988.34494441221</v>
      </c>
      <c r="H95" s="429">
        <f t="shared" si="17"/>
        <v>114247.87792448065</v>
      </c>
      <c r="I95" s="429">
        <f t="shared" si="17"/>
        <v>113788.88607302011</v>
      </c>
      <c r="J95" s="429">
        <f t="shared" si="17"/>
        <v>112145.4777848724</v>
      </c>
      <c r="K95" s="429">
        <f t="shared" si="17"/>
        <v>110530.62246360209</v>
      </c>
      <c r="L95" s="429">
        <f t="shared" si="17"/>
        <v>110100.86255068191</v>
      </c>
      <c r="M95" s="429">
        <f t="shared" si="17"/>
        <v>109106.15994652121</v>
      </c>
    </row>
    <row r="96" spans="1:13" s="5" customFormat="1" ht="13.15">
      <c r="A96" s="163"/>
      <c r="B96" s="186" t="str">
        <f t="shared" si="6"/>
        <v>History</v>
      </c>
      <c r="C96" s="429">
        <f t="shared" ref="C96:M96" si="18">C$78*$C61</f>
        <v>107827.75</v>
      </c>
      <c r="D96" s="429">
        <f t="shared" si="18"/>
        <v>111504.46835118286</v>
      </c>
      <c r="E96" s="429">
        <f t="shared" si="18"/>
        <v>114031.12321600151</v>
      </c>
      <c r="F96" s="429">
        <f t="shared" si="18"/>
        <v>115925.23449100602</v>
      </c>
      <c r="G96" s="429">
        <f t="shared" si="18"/>
        <v>117034.87068956258</v>
      </c>
      <c r="H96" s="429">
        <f t="shared" si="18"/>
        <v>118339.51215080419</v>
      </c>
      <c r="I96" s="429">
        <f t="shared" si="18"/>
        <v>117864.08212295774</v>
      </c>
      <c r="J96" s="429">
        <f t="shared" si="18"/>
        <v>116161.81737531365</v>
      </c>
      <c r="K96" s="429">
        <f t="shared" si="18"/>
        <v>114489.12818068739</v>
      </c>
      <c r="L96" s="429">
        <f t="shared" si="18"/>
        <v>114043.97699397945</v>
      </c>
      <c r="M96" s="429">
        <f t="shared" si="18"/>
        <v>113013.65045269068</v>
      </c>
    </row>
    <row r="97" spans="1:15" s="5" customFormat="1" ht="13.15">
      <c r="A97" s="163"/>
      <c r="B97" s="186" t="str">
        <f t="shared" si="6"/>
        <v>Mathematics</v>
      </c>
      <c r="C97" s="429">
        <f t="shared" ref="C97:M97" si="19">C$78*$C62</f>
        <v>263581.61200000002</v>
      </c>
      <c r="D97" s="429">
        <f t="shared" si="19"/>
        <v>272569.23670583649</v>
      </c>
      <c r="E97" s="429">
        <f t="shared" si="19"/>
        <v>278745.56666019926</v>
      </c>
      <c r="F97" s="429">
        <f t="shared" si="19"/>
        <v>283375.66330204764</v>
      </c>
      <c r="G97" s="429">
        <f t="shared" si="19"/>
        <v>286088.13479430345</v>
      </c>
      <c r="H97" s="429">
        <f t="shared" si="19"/>
        <v>289277.29064181121</v>
      </c>
      <c r="I97" s="429">
        <f t="shared" si="19"/>
        <v>288115.11658983503</v>
      </c>
      <c r="J97" s="429">
        <f t="shared" si="19"/>
        <v>283953.98287207866</v>
      </c>
      <c r="K97" s="429">
        <f t="shared" si="19"/>
        <v>279865.14568225906</v>
      </c>
      <c r="L97" s="429">
        <f t="shared" si="19"/>
        <v>278776.98732435779</v>
      </c>
      <c r="M97" s="429">
        <f t="shared" si="19"/>
        <v>276258.38584524614</v>
      </c>
    </row>
    <row r="98" spans="1:15" s="5" customFormat="1" ht="13.15">
      <c r="A98" s="163"/>
      <c r="B98" s="186" t="str">
        <f t="shared" si="6"/>
        <v>Modern Foreign Languages</v>
      </c>
      <c r="C98" s="429">
        <f t="shared" ref="C98:M98" si="20">C$78*$C63</f>
        <v>146324.386</v>
      </c>
      <c r="D98" s="429">
        <f t="shared" si="20"/>
        <v>151313.76540587432</v>
      </c>
      <c r="E98" s="429">
        <f t="shared" si="20"/>
        <v>154742.48595071089</v>
      </c>
      <c r="F98" s="429">
        <f t="shared" si="20"/>
        <v>157312.83235347559</v>
      </c>
      <c r="G98" s="429">
        <f t="shared" si="20"/>
        <v>158818.63058664993</v>
      </c>
      <c r="H98" s="429">
        <f t="shared" si="20"/>
        <v>160589.05481201233</v>
      </c>
      <c r="I98" s="429">
        <f t="shared" si="20"/>
        <v>159943.8868760163</v>
      </c>
      <c r="J98" s="429">
        <f t="shared" si="20"/>
        <v>157633.87999922934</v>
      </c>
      <c r="K98" s="429">
        <f t="shared" si="20"/>
        <v>155364.00773190928</v>
      </c>
      <c r="L98" s="429">
        <f t="shared" si="20"/>
        <v>154759.92878124758</v>
      </c>
      <c r="M98" s="429">
        <f t="shared" si="20"/>
        <v>153361.75531909536</v>
      </c>
    </row>
    <row r="99" spans="1:15" s="5" customFormat="1" ht="13.15">
      <c r="A99" s="163"/>
      <c r="B99" s="186" t="str">
        <f t="shared" si="6"/>
        <v>Music</v>
      </c>
      <c r="C99" s="429">
        <f t="shared" ref="C99:M99" si="21">C$78*$C64</f>
        <v>53532.716999999997</v>
      </c>
      <c r="D99" s="429">
        <f t="shared" si="21"/>
        <v>55358.079422776864</v>
      </c>
      <c r="E99" s="429">
        <f t="shared" si="21"/>
        <v>56612.475437114641</v>
      </c>
      <c r="F99" s="429">
        <f t="shared" si="21"/>
        <v>57552.835621309576</v>
      </c>
      <c r="G99" s="429">
        <f t="shared" si="21"/>
        <v>58103.731291397133</v>
      </c>
      <c r="H99" s="429">
        <f t="shared" si="21"/>
        <v>58751.440272908054</v>
      </c>
      <c r="I99" s="429">
        <f t="shared" si="21"/>
        <v>58515.405846389775</v>
      </c>
      <c r="J99" s="429">
        <f t="shared" si="21"/>
        <v>57670.290771701606</v>
      </c>
      <c r="K99" s="429">
        <f t="shared" si="21"/>
        <v>56839.858927534537</v>
      </c>
      <c r="L99" s="429">
        <f t="shared" si="21"/>
        <v>56618.856889559618</v>
      </c>
      <c r="M99" s="429">
        <f t="shared" si="21"/>
        <v>56107.335698100076</v>
      </c>
    </row>
    <row r="100" spans="1:15" s="5" customFormat="1" ht="13.15">
      <c r="A100" s="163"/>
      <c r="B100" s="186" t="str">
        <f t="shared" si="6"/>
        <v>Others</v>
      </c>
      <c r="C100" s="429">
        <f t="shared" ref="C100:M100" si="22">C$78*$C65</f>
        <v>38633.877999999997</v>
      </c>
      <c r="D100" s="429">
        <f t="shared" si="22"/>
        <v>39951.218742248253</v>
      </c>
      <c r="E100" s="429">
        <f t="shared" si="22"/>
        <v>40856.500321391941</v>
      </c>
      <c r="F100" s="429">
        <f t="shared" si="22"/>
        <v>41535.14625360279</v>
      </c>
      <c r="G100" s="429">
        <f t="shared" si="22"/>
        <v>41932.720621234665</v>
      </c>
      <c r="H100" s="429">
        <f t="shared" si="22"/>
        <v>42400.163918969716</v>
      </c>
      <c r="I100" s="429">
        <f t="shared" si="22"/>
        <v>42229.820888596209</v>
      </c>
      <c r="J100" s="429">
        <f t="shared" si="22"/>
        <v>41619.912135198472</v>
      </c>
      <c r="K100" s="429">
        <f t="shared" si="22"/>
        <v>41020.600081695469</v>
      </c>
      <c r="L100" s="429">
        <f t="shared" si="22"/>
        <v>40861.105734100995</v>
      </c>
      <c r="M100" s="429">
        <f t="shared" si="22"/>
        <v>40491.947424701859</v>
      </c>
    </row>
    <row r="101" spans="1:15" s="5" customFormat="1" ht="13.15">
      <c r="A101" s="163"/>
      <c r="B101" s="186" t="str">
        <f t="shared" si="6"/>
        <v>Physical Education</v>
      </c>
      <c r="C101" s="429">
        <f t="shared" ref="C101:M101" si="23">C$78*$C66</f>
        <v>152262.899</v>
      </c>
      <c r="D101" s="429">
        <f t="shared" si="23"/>
        <v>157454.77024796355</v>
      </c>
      <c r="E101" s="429">
        <f t="shared" si="23"/>
        <v>161022.6439584856</v>
      </c>
      <c r="F101" s="429">
        <f t="shared" si="23"/>
        <v>163697.30677729403</v>
      </c>
      <c r="G101" s="429">
        <f t="shared" si="23"/>
        <v>165264.21719161281</v>
      </c>
      <c r="H101" s="429">
        <f t="shared" si="23"/>
        <v>167106.49333151412</v>
      </c>
      <c r="I101" s="429">
        <f t="shared" si="23"/>
        <v>166435.14152911122</v>
      </c>
      <c r="J101" s="429">
        <f t="shared" si="23"/>
        <v>164031.38400526607</v>
      </c>
      <c r="K101" s="429">
        <f t="shared" si="23"/>
        <v>161669.3899369509</v>
      </c>
      <c r="L101" s="429">
        <f t="shared" si="23"/>
        <v>161040.79469888427</v>
      </c>
      <c r="M101" s="429">
        <f t="shared" si="23"/>
        <v>159585.87696116581</v>
      </c>
    </row>
    <row r="102" spans="1:15" s="5" customFormat="1" ht="13.15">
      <c r="A102" s="163"/>
      <c r="B102" s="186" t="str">
        <f t="shared" si="6"/>
        <v>Physics</v>
      </c>
      <c r="C102" s="429">
        <f t="shared" ref="C102:M102" si="24">C$78*$C67</f>
        <v>76781.606</v>
      </c>
      <c r="D102" s="429">
        <f t="shared" si="24"/>
        <v>79399.710706937607</v>
      </c>
      <c r="E102" s="429">
        <f t="shared" si="24"/>
        <v>81198.882240503779</v>
      </c>
      <c r="F102" s="429">
        <f t="shared" si="24"/>
        <v>82547.634353364832</v>
      </c>
      <c r="G102" s="429">
        <f t="shared" si="24"/>
        <v>83337.780205438234</v>
      </c>
      <c r="H102" s="429">
        <f t="shared" si="24"/>
        <v>84266.784720957832</v>
      </c>
      <c r="I102" s="429">
        <f t="shared" si="24"/>
        <v>83928.242174362211</v>
      </c>
      <c r="J102" s="429">
        <f t="shared" si="24"/>
        <v>82716.099463777064</v>
      </c>
      <c r="K102" s="429">
        <f t="shared" si="24"/>
        <v>81525.016809244713</v>
      </c>
      <c r="L102" s="429">
        <f t="shared" si="24"/>
        <v>81208.035113639999</v>
      </c>
      <c r="M102" s="429">
        <f t="shared" si="24"/>
        <v>80474.36380412479</v>
      </c>
    </row>
    <row r="103" spans="1:15" s="5" customFormat="1" ht="13.15">
      <c r="A103" s="163"/>
      <c r="B103" s="186" t="str">
        <f t="shared" si="6"/>
        <v>Religious Education</v>
      </c>
      <c r="C103" s="429">
        <f t="shared" ref="C103:M103" si="25">C$78*$C68</f>
        <v>63821.643999999993</v>
      </c>
      <c r="D103" s="429">
        <f t="shared" si="25"/>
        <v>65997.838993380268</v>
      </c>
      <c r="E103" s="429">
        <f t="shared" si="25"/>
        <v>67493.328487442079</v>
      </c>
      <c r="F103" s="429">
        <f t="shared" si="25"/>
        <v>68614.424823864974</v>
      </c>
      <c r="G103" s="429">
        <f t="shared" si="25"/>
        <v>69271.202011868896</v>
      </c>
      <c r="H103" s="429">
        <f t="shared" si="25"/>
        <v>70043.399919058866</v>
      </c>
      <c r="I103" s="429">
        <f t="shared" si="25"/>
        <v>69761.999945637115</v>
      </c>
      <c r="J103" s="429">
        <f t="shared" si="25"/>
        <v>68754.454719868329</v>
      </c>
      <c r="K103" s="429">
        <f t="shared" si="25"/>
        <v>67764.414824738502</v>
      </c>
      <c r="L103" s="429">
        <f t="shared" si="25"/>
        <v>67500.936447750661</v>
      </c>
      <c r="M103" s="429">
        <f t="shared" si="25"/>
        <v>66891.101468147695</v>
      </c>
    </row>
    <row r="104" spans="1:15" s="5" customFormat="1" ht="13.15">
      <c r="A104" s="163"/>
      <c r="B104" s="186" t="str">
        <f t="shared" si="6"/>
        <v>Total</v>
      </c>
      <c r="C104" s="429">
        <f t="shared" ref="C104:M104" si="26">C$78*$C69</f>
        <v>1728643.7309999999</v>
      </c>
      <c r="D104" s="429">
        <f t="shared" si="26"/>
        <v>1787587.1488903381</v>
      </c>
      <c r="E104" s="429">
        <f t="shared" si="26"/>
        <v>1828093.2903285988</v>
      </c>
      <c r="F104" s="429">
        <f t="shared" si="26"/>
        <v>1858458.7906877638</v>
      </c>
      <c r="G104" s="429">
        <f t="shared" si="26"/>
        <v>1876247.9558917624</v>
      </c>
      <c r="H104" s="429">
        <f t="shared" si="26"/>
        <v>1897163.3536736693</v>
      </c>
      <c r="I104" s="429">
        <f t="shared" si="26"/>
        <v>1889541.4832630754</v>
      </c>
      <c r="J104" s="429">
        <f t="shared" si="26"/>
        <v>1862251.5761239829</v>
      </c>
      <c r="K104" s="429">
        <f t="shared" si="26"/>
        <v>1835435.8103289802</v>
      </c>
      <c r="L104" s="429">
        <f t="shared" si="26"/>
        <v>1828299.3560465726</v>
      </c>
      <c r="M104" s="429">
        <f t="shared" si="26"/>
        <v>1811781.6459350125</v>
      </c>
    </row>
    <row r="105" spans="1:15" s="5" customFormat="1" ht="13.15">
      <c r="A105" s="1161"/>
      <c r="B105" s="698" t="s">
        <v>363</v>
      </c>
      <c r="D105" s="397">
        <f t="shared" ref="D105:M105" si="27">(D104/C104)-1</f>
        <v>3.4098071704017352E-2</v>
      </c>
      <c r="E105" s="397">
        <f t="shared" si="27"/>
        <v>2.2659673663130375E-2</v>
      </c>
      <c r="F105" s="397">
        <f t="shared" si="27"/>
        <v>1.6610476347028724E-2</v>
      </c>
      <c r="G105" s="397">
        <f t="shared" si="27"/>
        <v>9.5719987406421847E-3</v>
      </c>
      <c r="H105" s="397">
        <f t="shared" si="27"/>
        <v>1.1147459330324017E-2</v>
      </c>
      <c r="I105" s="397">
        <f t="shared" si="27"/>
        <v>-4.017508769518896E-3</v>
      </c>
      <c r="J105" s="397">
        <f t="shared" si="27"/>
        <v>-1.4442608104038634E-2</v>
      </c>
      <c r="K105" s="397">
        <f t="shared" si="27"/>
        <v>-1.4399647254328518E-2</v>
      </c>
      <c r="L105" s="397">
        <f t="shared" si="27"/>
        <v>-3.8881524716075644E-3</v>
      </c>
      <c r="M105" s="397">
        <f t="shared" si="27"/>
        <v>-9.0344669525439514E-3</v>
      </c>
    </row>
    <row r="106" spans="1:15">
      <c r="A106" s="1085">
        <f>N106</f>
        <v>0</v>
      </c>
      <c r="B106" s="1080"/>
      <c r="C106" s="1085">
        <f t="shared" ref="C106:M106" si="28">SUM(C85:C103)-C104</f>
        <v>0</v>
      </c>
      <c r="D106" s="1085">
        <f t="shared" si="28"/>
        <v>0</v>
      </c>
      <c r="E106" s="1085">
        <f t="shared" si="28"/>
        <v>0</v>
      </c>
      <c r="F106" s="1085">
        <f t="shared" si="28"/>
        <v>0</v>
      </c>
      <c r="G106" s="1085">
        <f t="shared" si="28"/>
        <v>0</v>
      </c>
      <c r="H106" s="1085">
        <f t="shared" si="28"/>
        <v>0</v>
      </c>
      <c r="I106" s="1085">
        <f t="shared" si="28"/>
        <v>0</v>
      </c>
      <c r="J106" s="1085">
        <f t="shared" si="28"/>
        <v>0</v>
      </c>
      <c r="K106" s="1085">
        <f t="shared" si="28"/>
        <v>0</v>
      </c>
      <c r="L106" s="1085">
        <f t="shared" si="28"/>
        <v>0</v>
      </c>
      <c r="M106" s="1085">
        <f t="shared" si="28"/>
        <v>0</v>
      </c>
      <c r="N106" s="1085">
        <f>SUM(C106:M106)</f>
        <v>0</v>
      </c>
      <c r="O106" s="1085"/>
    </row>
    <row r="107" spans="1:15">
      <c r="A107" s="257"/>
      <c r="B107" s="11"/>
      <c r="C107" s="10"/>
      <c r="D107" s="10"/>
      <c r="E107" s="10"/>
      <c r="F107" s="10"/>
      <c r="G107" s="10"/>
      <c r="H107" s="10"/>
      <c r="I107" s="10"/>
      <c r="J107" s="10"/>
      <c r="K107" s="10"/>
      <c r="L107" s="10"/>
      <c r="M107" s="10"/>
      <c r="N107" s="10"/>
      <c r="O107" s="10"/>
    </row>
    <row r="108" spans="1:15" ht="13.15">
      <c r="A108" s="257"/>
      <c r="B108" s="74" t="s">
        <v>1404</v>
      </c>
      <c r="D108" s="11"/>
      <c r="E108" s="11"/>
      <c r="F108" s="11"/>
    </row>
    <row r="109" spans="1:15">
      <c r="A109" s="257"/>
      <c r="B109" s="11"/>
      <c r="D109" s="11"/>
      <c r="E109" s="11"/>
      <c r="F109" s="11"/>
    </row>
    <row r="110" spans="1:15" ht="13.15">
      <c r="A110" s="257"/>
      <c r="B110" s="138" t="s">
        <v>59</v>
      </c>
      <c r="C110" s="8" t="str">
        <f t="shared" ref="C110:M110" si="29">C84</f>
        <v>2019/20</v>
      </c>
      <c r="D110" s="8" t="str">
        <f t="shared" si="29"/>
        <v>2020/21</v>
      </c>
      <c r="E110" s="8" t="str">
        <f t="shared" si="29"/>
        <v>2021/22</v>
      </c>
      <c r="F110" s="8" t="str">
        <f t="shared" si="29"/>
        <v>2022/23</v>
      </c>
      <c r="G110" s="8" t="str">
        <f t="shared" si="29"/>
        <v>2023/24</v>
      </c>
      <c r="H110" s="8" t="str">
        <f t="shared" si="29"/>
        <v>2024/25</v>
      </c>
      <c r="I110" s="8" t="str">
        <f t="shared" si="29"/>
        <v>2025/26</v>
      </c>
      <c r="J110" s="8" t="str">
        <f t="shared" si="29"/>
        <v>2026/27</v>
      </c>
      <c r="K110" s="8" t="str">
        <f t="shared" si="29"/>
        <v>2027/28</v>
      </c>
      <c r="L110" s="8" t="str">
        <f t="shared" si="29"/>
        <v>2028/29</v>
      </c>
      <c r="M110" s="8" t="str">
        <f t="shared" si="29"/>
        <v>2029/30</v>
      </c>
    </row>
    <row r="111" spans="1:15" s="5" customFormat="1" ht="13.15">
      <c r="A111" s="1161"/>
      <c r="B111" s="186" t="str">
        <f t="shared" ref="B111:B129" si="30">B85</f>
        <v>Art &amp; Design</v>
      </c>
      <c r="C111" s="429">
        <f>C$79*$D50</f>
        <v>42218.474999999999</v>
      </c>
      <c r="D111" s="429">
        <f t="shared" ref="D111:M111" si="31">D$79*$D50</f>
        <v>43313.056279937489</v>
      </c>
      <c r="E111" s="429">
        <f t="shared" si="31"/>
        <v>44183.968032696117</v>
      </c>
      <c r="F111" s="429">
        <f t="shared" si="31"/>
        <v>45422.893913039923</v>
      </c>
      <c r="G111" s="429">
        <f t="shared" si="31"/>
        <v>47124.137086340961</v>
      </c>
      <c r="H111" s="429">
        <f t="shared" si="31"/>
        <v>47886.237749575368</v>
      </c>
      <c r="I111" s="429">
        <f t="shared" si="31"/>
        <v>48133.711640866844</v>
      </c>
      <c r="J111" s="429">
        <f t="shared" si="31"/>
        <v>48957.796664175294</v>
      </c>
      <c r="K111" s="429">
        <f t="shared" si="31"/>
        <v>49357.310773345853</v>
      </c>
      <c r="L111" s="429">
        <f t="shared" si="31"/>
        <v>48614.899193520432</v>
      </c>
      <c r="M111" s="429">
        <f t="shared" si="31"/>
        <v>47590.381500720359</v>
      </c>
    </row>
    <row r="112" spans="1:15" s="5" customFormat="1" ht="13.15">
      <c r="A112" s="1161"/>
      <c r="B112" s="186" t="str">
        <f t="shared" si="30"/>
        <v>Biology</v>
      </c>
      <c r="C112" s="429">
        <f t="shared" ref="C112:M112" si="32">C$79*$D51</f>
        <v>82698.513000000006</v>
      </c>
      <c r="D112" s="429">
        <f t="shared" si="32"/>
        <v>84842.603808786138</v>
      </c>
      <c r="E112" s="429">
        <f t="shared" si="32"/>
        <v>86548.565639651933</v>
      </c>
      <c r="F112" s="429">
        <f t="shared" si="32"/>
        <v>88975.401948202838</v>
      </c>
      <c r="G112" s="429">
        <f t="shared" si="32"/>
        <v>92307.835928430635</v>
      </c>
      <c r="H112" s="429">
        <f t="shared" si="32"/>
        <v>93800.656112148761</v>
      </c>
      <c r="I112" s="429">
        <f t="shared" si="32"/>
        <v>94285.413622128195</v>
      </c>
      <c r="J112" s="429">
        <f t="shared" si="32"/>
        <v>95899.650185935359</v>
      </c>
      <c r="K112" s="429">
        <f t="shared" si="32"/>
        <v>96682.227546934912</v>
      </c>
      <c r="L112" s="429">
        <f t="shared" si="32"/>
        <v>95227.974789450338</v>
      </c>
      <c r="M112" s="429">
        <f t="shared" si="32"/>
        <v>93221.12613523539</v>
      </c>
    </row>
    <row r="113" spans="1:13" s="5" customFormat="1" ht="13.15">
      <c r="A113" s="1161"/>
      <c r="B113" s="186" t="str">
        <f t="shared" si="30"/>
        <v>Business Studies</v>
      </c>
      <c r="C113" s="429">
        <f t="shared" ref="C113:M113" si="33">C$79*$D52</f>
        <v>31233.188999999998</v>
      </c>
      <c r="D113" s="429">
        <f t="shared" si="33"/>
        <v>32042.959224816255</v>
      </c>
      <c r="E113" s="429">
        <f t="shared" si="33"/>
        <v>32687.258939010844</v>
      </c>
      <c r="F113" s="429">
        <f t="shared" si="33"/>
        <v>33603.815166533735</v>
      </c>
      <c r="G113" s="429">
        <f t="shared" si="33"/>
        <v>34862.393302448669</v>
      </c>
      <c r="H113" s="429">
        <f t="shared" si="33"/>
        <v>35426.194672626669</v>
      </c>
      <c r="I113" s="429">
        <f t="shared" si="33"/>
        <v>35609.275629939126</v>
      </c>
      <c r="J113" s="429">
        <f t="shared" si="33"/>
        <v>36218.93297272714</v>
      </c>
      <c r="K113" s="429">
        <f t="shared" si="33"/>
        <v>36514.49314347918</v>
      </c>
      <c r="L113" s="429">
        <f t="shared" si="33"/>
        <v>35965.257739109977</v>
      </c>
      <c r="M113" s="429">
        <f t="shared" si="33"/>
        <v>35207.320491659222</v>
      </c>
    </row>
    <row r="114" spans="1:13" s="5" customFormat="1" ht="13.15">
      <c r="A114" s="1161"/>
      <c r="B114" s="186" t="str">
        <f t="shared" si="30"/>
        <v>Chemistry</v>
      </c>
      <c r="C114" s="429">
        <f t="shared" ref="C114:M114" si="34">C$79*$D53</f>
        <v>79837.520999999993</v>
      </c>
      <c r="D114" s="429">
        <f t="shared" si="34"/>
        <v>81907.436029456076</v>
      </c>
      <c r="E114" s="429">
        <f t="shared" si="34"/>
        <v>83554.379348702292</v>
      </c>
      <c r="F114" s="429">
        <f t="shared" si="34"/>
        <v>85897.258171051799</v>
      </c>
      <c r="G114" s="429">
        <f t="shared" si="34"/>
        <v>89114.405109081388</v>
      </c>
      <c r="H114" s="429">
        <f t="shared" si="34"/>
        <v>90555.580511676846</v>
      </c>
      <c r="I114" s="429">
        <f t="shared" si="34"/>
        <v>91023.5676190495</v>
      </c>
      <c r="J114" s="429">
        <f t="shared" si="34"/>
        <v>92581.958947826148</v>
      </c>
      <c r="K114" s="429">
        <f t="shared" si="34"/>
        <v>93337.462695431925</v>
      </c>
      <c r="L114" s="429">
        <f t="shared" si="34"/>
        <v>91933.52046173079</v>
      </c>
      <c r="M114" s="429">
        <f t="shared" si="34"/>
        <v>89996.099633200211</v>
      </c>
    </row>
    <row r="115" spans="1:13" s="5" customFormat="1" ht="13.15">
      <c r="A115" s="1161"/>
      <c r="B115" s="186" t="str">
        <f t="shared" si="30"/>
        <v>Classics</v>
      </c>
      <c r="C115" s="429">
        <f t="shared" ref="C115:M115" si="35">C$79*$D54</f>
        <v>1328.0150000000001</v>
      </c>
      <c r="D115" s="429">
        <f t="shared" si="35"/>
        <v>1362.4459063384261</v>
      </c>
      <c r="E115" s="429">
        <f t="shared" si="35"/>
        <v>1389.8411135632191</v>
      </c>
      <c r="F115" s="429">
        <f t="shared" si="35"/>
        <v>1428.8124916858251</v>
      </c>
      <c r="G115" s="429">
        <f t="shared" si="35"/>
        <v>1482.326420192039</v>
      </c>
      <c r="H115" s="429">
        <f t="shared" si="35"/>
        <v>1506.2988898817955</v>
      </c>
      <c r="I115" s="429">
        <f t="shared" si="35"/>
        <v>1514.0833738012986</v>
      </c>
      <c r="J115" s="429">
        <f t="shared" si="35"/>
        <v>1540.0056097946399</v>
      </c>
      <c r="K115" s="429">
        <f t="shared" si="35"/>
        <v>1552.5726371372934</v>
      </c>
      <c r="L115" s="429">
        <f t="shared" si="35"/>
        <v>1529.2195028949538</v>
      </c>
      <c r="M115" s="429">
        <f t="shared" si="35"/>
        <v>1496.9925012374119</v>
      </c>
    </row>
    <row r="116" spans="1:13" s="5" customFormat="1" ht="13.15">
      <c r="A116" s="1161"/>
      <c r="B116" s="186" t="str">
        <f t="shared" si="30"/>
        <v>Computing</v>
      </c>
      <c r="C116" s="429">
        <f t="shared" ref="C116:M116" si="36">C$79*$D55</f>
        <v>33299.730000000003</v>
      </c>
      <c r="D116" s="429">
        <f t="shared" si="36"/>
        <v>34163.078595252977</v>
      </c>
      <c r="E116" s="429">
        <f t="shared" si="36"/>
        <v>34850.008339178807</v>
      </c>
      <c r="F116" s="429">
        <f t="shared" si="36"/>
        <v>35827.208422920841</v>
      </c>
      <c r="G116" s="429">
        <f t="shared" si="36"/>
        <v>37169.060262317405</v>
      </c>
      <c r="H116" s="429">
        <f t="shared" si="36"/>
        <v>37770.1654968984</v>
      </c>
      <c r="I116" s="429">
        <f t="shared" si="36"/>
        <v>37965.359988458207</v>
      </c>
      <c r="J116" s="429">
        <f t="shared" si="36"/>
        <v>38615.355251745546</v>
      </c>
      <c r="K116" s="429">
        <f t="shared" si="36"/>
        <v>38930.471133277752</v>
      </c>
      <c r="L116" s="429">
        <f t="shared" si="36"/>
        <v>38344.895620257441</v>
      </c>
      <c r="M116" s="429">
        <f t="shared" si="36"/>
        <v>37536.809526421377</v>
      </c>
    </row>
    <row r="117" spans="1:13" s="5" customFormat="1" ht="13.15">
      <c r="A117" s="1161"/>
      <c r="B117" s="186" t="str">
        <f t="shared" si="30"/>
        <v>Design &amp; Technology</v>
      </c>
      <c r="C117" s="429">
        <f t="shared" ref="C117:M117" si="37">C$79*$D56</f>
        <v>42697.588000000003</v>
      </c>
      <c r="D117" s="429">
        <f t="shared" si="37"/>
        <v>43804.591048387789</v>
      </c>
      <c r="E117" s="429">
        <f t="shared" si="37"/>
        <v>44685.386273787233</v>
      </c>
      <c r="F117" s="429">
        <f t="shared" si="37"/>
        <v>45938.372005779143</v>
      </c>
      <c r="G117" s="429">
        <f t="shared" si="37"/>
        <v>47658.921601694688</v>
      </c>
      <c r="H117" s="429">
        <f t="shared" si="37"/>
        <v>48429.670903589402</v>
      </c>
      <c r="I117" s="429">
        <f t="shared" si="37"/>
        <v>48679.953232620006</v>
      </c>
      <c r="J117" s="429">
        <f t="shared" si="37"/>
        <v>49513.390319160782</v>
      </c>
      <c r="K117" s="429">
        <f t="shared" si="37"/>
        <v>49917.438282370051</v>
      </c>
      <c r="L117" s="429">
        <f t="shared" si="37"/>
        <v>49166.601503878759</v>
      </c>
      <c r="M117" s="429">
        <f t="shared" si="37"/>
        <v>48130.457153665069</v>
      </c>
    </row>
    <row r="118" spans="1:13" s="5" customFormat="1" ht="13.15">
      <c r="A118" s="1161"/>
      <c r="B118" s="186" t="str">
        <f t="shared" si="30"/>
        <v>Drama</v>
      </c>
      <c r="C118" s="429">
        <f t="shared" ref="C118:M118" si="38">C$79*$D57</f>
        <v>21184.101999999999</v>
      </c>
      <c r="D118" s="429">
        <f t="shared" si="38"/>
        <v>21733.333621499503</v>
      </c>
      <c r="E118" s="429">
        <f t="shared" si="38"/>
        <v>22170.333854298948</v>
      </c>
      <c r="F118" s="429">
        <f t="shared" si="38"/>
        <v>22791.993737078774</v>
      </c>
      <c r="G118" s="429">
        <f t="shared" si="38"/>
        <v>23645.632076929112</v>
      </c>
      <c r="H118" s="429">
        <f t="shared" si="38"/>
        <v>24028.033814183367</v>
      </c>
      <c r="I118" s="429">
        <f t="shared" si="38"/>
        <v>24152.209596360612</v>
      </c>
      <c r="J118" s="429">
        <f t="shared" si="38"/>
        <v>24565.713428283452</v>
      </c>
      <c r="K118" s="429">
        <f t="shared" si="38"/>
        <v>24766.178926838485</v>
      </c>
      <c r="L118" s="429">
        <f t="shared" si="38"/>
        <v>24393.656645230662</v>
      </c>
      <c r="M118" s="429">
        <f t="shared" si="38"/>
        <v>23879.581058533571</v>
      </c>
    </row>
    <row r="119" spans="1:13" s="5" customFormat="1" ht="13.15">
      <c r="A119" s="1161"/>
      <c r="B119" s="186" t="str">
        <f t="shared" si="30"/>
        <v>English</v>
      </c>
      <c r="C119" s="429">
        <f t="shared" ref="C119:M119" si="39">C$79*$D58</f>
        <v>215058.712</v>
      </c>
      <c r="D119" s="429">
        <f t="shared" si="39"/>
        <v>220634.45201056806</v>
      </c>
      <c r="E119" s="429">
        <f t="shared" si="39"/>
        <v>225070.83110322672</v>
      </c>
      <c r="F119" s="429">
        <f t="shared" si="39"/>
        <v>231381.85498768027</v>
      </c>
      <c r="G119" s="429">
        <f t="shared" si="39"/>
        <v>240047.89907498838</v>
      </c>
      <c r="H119" s="429">
        <f t="shared" si="39"/>
        <v>243930.0001468423</v>
      </c>
      <c r="I119" s="429">
        <f t="shared" si="39"/>
        <v>245190.61925529593</v>
      </c>
      <c r="J119" s="429">
        <f t="shared" si="39"/>
        <v>249388.46542788282</v>
      </c>
      <c r="K119" s="429">
        <f t="shared" si="39"/>
        <v>251423.56948467428</v>
      </c>
      <c r="L119" s="429">
        <f t="shared" si="39"/>
        <v>247641.763577873</v>
      </c>
      <c r="M119" s="429">
        <f t="shared" si="39"/>
        <v>242422.9238297581</v>
      </c>
    </row>
    <row r="120" spans="1:13" s="5" customFormat="1" ht="13.15">
      <c r="A120" s="1161"/>
      <c r="B120" s="186" t="str">
        <f t="shared" si="30"/>
        <v>Food</v>
      </c>
      <c r="C120" s="429">
        <f t="shared" ref="C120:M120" si="40">C$79*$D59</f>
        <v>16833.23</v>
      </c>
      <c r="D120" s="429">
        <f t="shared" si="40"/>
        <v>17269.658327619178</v>
      </c>
      <c r="E120" s="429">
        <f t="shared" si="40"/>
        <v>17616.90577897523</v>
      </c>
      <c r="F120" s="429">
        <f t="shared" si="40"/>
        <v>18110.886774185969</v>
      </c>
      <c r="G120" s="429">
        <f t="shared" si="40"/>
        <v>18789.201602518977</v>
      </c>
      <c r="H120" s="429">
        <f t="shared" si="40"/>
        <v>19093.064206447169</v>
      </c>
      <c r="I120" s="429">
        <f t="shared" si="40"/>
        <v>19191.736290910296</v>
      </c>
      <c r="J120" s="429">
        <f t="shared" si="40"/>
        <v>19520.313122188698</v>
      </c>
      <c r="K120" s="429">
        <f t="shared" si="40"/>
        <v>19679.606248904271</v>
      </c>
      <c r="L120" s="429">
        <f t="shared" si="40"/>
        <v>19383.59402018533</v>
      </c>
      <c r="M120" s="429">
        <f t="shared" si="40"/>
        <v>18975.101246299659</v>
      </c>
    </row>
    <row r="121" spans="1:13" s="5" customFormat="1" ht="13.15">
      <c r="A121" s="1161"/>
      <c r="B121" s="186" t="str">
        <f t="shared" si="30"/>
        <v>Geography</v>
      </c>
      <c r="C121" s="429">
        <f t="shared" ref="C121:M121" si="41">C$79*$D60</f>
        <v>59587.726999999999</v>
      </c>
      <c r="D121" s="429">
        <f t="shared" si="41"/>
        <v>61132.633832570944</v>
      </c>
      <c r="E121" s="429">
        <f t="shared" si="41"/>
        <v>62361.850467337412</v>
      </c>
      <c r="F121" s="429">
        <f t="shared" si="41"/>
        <v>64110.487222482203</v>
      </c>
      <c r="G121" s="429">
        <f t="shared" si="41"/>
        <v>66511.644861910827</v>
      </c>
      <c r="H121" s="429">
        <f t="shared" si="41"/>
        <v>67587.284052273113</v>
      </c>
      <c r="I121" s="429">
        <f t="shared" si="41"/>
        <v>67936.572051754483</v>
      </c>
      <c r="J121" s="429">
        <f t="shared" si="41"/>
        <v>69099.696806821841</v>
      </c>
      <c r="K121" s="429">
        <f t="shared" si="41"/>
        <v>69663.576427530643</v>
      </c>
      <c r="L121" s="429">
        <f t="shared" si="41"/>
        <v>68615.726675963902</v>
      </c>
      <c r="M121" s="429">
        <f t="shared" si="41"/>
        <v>67169.708538519568</v>
      </c>
    </row>
    <row r="122" spans="1:13" s="5" customFormat="1" ht="13.15">
      <c r="A122" s="1161"/>
      <c r="B122" s="186" t="str">
        <f t="shared" si="30"/>
        <v>History</v>
      </c>
      <c r="C122" s="429">
        <f t="shared" ref="C122:M122" si="42">C$79*$D61</f>
        <v>65170.345999999998</v>
      </c>
      <c r="D122" s="429">
        <f t="shared" si="42"/>
        <v>66859.991131394461</v>
      </c>
      <c r="E122" s="429">
        <f t="shared" si="42"/>
        <v>68204.369872283278</v>
      </c>
      <c r="F122" s="429">
        <f t="shared" si="42"/>
        <v>70116.83185226623</v>
      </c>
      <c r="G122" s="429">
        <f t="shared" si="42"/>
        <v>72742.947699277909</v>
      </c>
      <c r="H122" s="429">
        <f t="shared" si="42"/>
        <v>73919.360724850631</v>
      </c>
      <c r="I122" s="429">
        <f t="shared" si="42"/>
        <v>74301.372607597019</v>
      </c>
      <c r="J122" s="429">
        <f t="shared" si="42"/>
        <v>75573.46749265457</v>
      </c>
      <c r="K122" s="429">
        <f t="shared" si="42"/>
        <v>76190.17552691036</v>
      </c>
      <c r="L122" s="429">
        <f t="shared" si="42"/>
        <v>75044.155460301379</v>
      </c>
      <c r="M122" s="429">
        <f t="shared" si="42"/>
        <v>73462.663648413276</v>
      </c>
    </row>
    <row r="123" spans="1:13" s="5" customFormat="1" ht="13.15">
      <c r="A123" s="1161"/>
      <c r="B123" s="186" t="str">
        <f t="shared" si="30"/>
        <v>Mathematics</v>
      </c>
      <c r="C123" s="429">
        <f t="shared" ref="C123:M123" si="43">C$79*$D62</f>
        <v>207721.85800000001</v>
      </c>
      <c r="D123" s="429">
        <f t="shared" si="43"/>
        <v>213107.37837231648</v>
      </c>
      <c r="E123" s="429">
        <f t="shared" si="43"/>
        <v>217392.40779218677</v>
      </c>
      <c r="F123" s="429">
        <f t="shared" si="43"/>
        <v>223488.12739810103</v>
      </c>
      <c r="G123" s="429">
        <f t="shared" si="43"/>
        <v>231858.52431243553</v>
      </c>
      <c r="H123" s="429">
        <f t="shared" si="43"/>
        <v>235608.18523102824</v>
      </c>
      <c r="I123" s="429">
        <f t="shared" si="43"/>
        <v>236825.79757978208</v>
      </c>
      <c r="J123" s="429">
        <f t="shared" si="43"/>
        <v>240880.43176994656</v>
      </c>
      <c r="K123" s="429">
        <f t="shared" si="43"/>
        <v>242846.1070591209</v>
      </c>
      <c r="L123" s="429">
        <f t="shared" si="43"/>
        <v>239193.31967724476</v>
      </c>
      <c r="M123" s="429">
        <f t="shared" si="43"/>
        <v>234152.52370575824</v>
      </c>
    </row>
    <row r="124" spans="1:13" s="5" customFormat="1" ht="13.15">
      <c r="A124" s="1161"/>
      <c r="B124" s="186" t="str">
        <f t="shared" si="30"/>
        <v>Modern Foreign Languages</v>
      </c>
      <c r="C124" s="429">
        <f t="shared" ref="C124:M124" si="44">C$79*$D63</f>
        <v>72865.377999999997</v>
      </c>
      <c r="D124" s="429">
        <f t="shared" si="44"/>
        <v>74754.529105395661</v>
      </c>
      <c r="E124" s="429">
        <f t="shared" si="44"/>
        <v>76257.646261318499</v>
      </c>
      <c r="F124" s="429">
        <f t="shared" si="44"/>
        <v>78395.923463070445</v>
      </c>
      <c r="G124" s="429">
        <f t="shared" si="44"/>
        <v>81332.119687412982</v>
      </c>
      <c r="H124" s="429">
        <f t="shared" si="44"/>
        <v>82647.438464337683</v>
      </c>
      <c r="I124" s="429">
        <f t="shared" si="44"/>
        <v>83074.556654515894</v>
      </c>
      <c r="J124" s="429">
        <f t="shared" si="44"/>
        <v>84496.854990197346</v>
      </c>
      <c r="K124" s="429">
        <f t="shared" si="44"/>
        <v>85186.381236255416</v>
      </c>
      <c r="L124" s="429">
        <f t="shared" si="44"/>
        <v>83905.044087162343</v>
      </c>
      <c r="M124" s="429">
        <f t="shared" si="44"/>
        <v>82136.816576491605</v>
      </c>
    </row>
    <row r="125" spans="1:13" s="5" customFormat="1" ht="13.15">
      <c r="A125" s="1161"/>
      <c r="B125" s="186" t="str">
        <f t="shared" si="30"/>
        <v>Music</v>
      </c>
      <c r="C125" s="429">
        <f t="shared" ref="C125:M125" si="45">C$79*$D64</f>
        <v>17069.532999999999</v>
      </c>
      <c r="D125" s="429">
        <f t="shared" si="45"/>
        <v>17512.087859669264</v>
      </c>
      <c r="E125" s="429">
        <f t="shared" si="45"/>
        <v>17864.20993190899</v>
      </c>
      <c r="F125" s="429">
        <f t="shared" si="45"/>
        <v>18365.125377080392</v>
      </c>
      <c r="G125" s="429">
        <f t="shared" si="45"/>
        <v>19052.962313106313</v>
      </c>
      <c r="H125" s="429">
        <f t="shared" si="45"/>
        <v>19361.090506282442</v>
      </c>
      <c r="I125" s="429">
        <f t="shared" si="45"/>
        <v>19461.147738431122</v>
      </c>
      <c r="J125" s="429">
        <f t="shared" si="45"/>
        <v>19794.337094516799</v>
      </c>
      <c r="K125" s="429">
        <f t="shared" si="45"/>
        <v>19955.866360328804</v>
      </c>
      <c r="L125" s="429">
        <f t="shared" si="45"/>
        <v>19655.698745051079</v>
      </c>
      <c r="M125" s="429">
        <f t="shared" si="45"/>
        <v>19241.471595294137</v>
      </c>
    </row>
    <row r="126" spans="1:13" s="5" customFormat="1" ht="13.15">
      <c r="A126" s="1161"/>
      <c r="B126" s="186" t="str">
        <f t="shared" si="30"/>
        <v>Others</v>
      </c>
      <c r="C126" s="429">
        <f t="shared" ref="C126:M126" si="46">C$79*$D65</f>
        <v>50955.684999999998</v>
      </c>
      <c r="D126" s="429">
        <f t="shared" si="46"/>
        <v>52276.792380297164</v>
      </c>
      <c r="E126" s="429">
        <f t="shared" si="46"/>
        <v>53327.941312994677</v>
      </c>
      <c r="F126" s="429">
        <f t="shared" si="46"/>
        <v>54823.265739022536</v>
      </c>
      <c r="G126" s="429">
        <f t="shared" si="46"/>
        <v>56876.585079598633</v>
      </c>
      <c r="H126" s="429">
        <f t="shared" si="46"/>
        <v>57796.404218827694</v>
      </c>
      <c r="I126" s="429">
        <f t="shared" si="46"/>
        <v>58095.093398159079</v>
      </c>
      <c r="J126" s="429">
        <f t="shared" si="46"/>
        <v>59089.724702603948</v>
      </c>
      <c r="K126" s="429">
        <f t="shared" si="46"/>
        <v>59571.91917078288</v>
      </c>
      <c r="L126" s="429">
        <f t="shared" si="46"/>
        <v>58675.863815824261</v>
      </c>
      <c r="M126" s="429">
        <f t="shared" si="46"/>
        <v>57439.319842332858</v>
      </c>
    </row>
    <row r="127" spans="1:13" s="5" customFormat="1" ht="13.15">
      <c r="A127" s="1161"/>
      <c r="B127" s="186" t="str">
        <f t="shared" si="30"/>
        <v>Physical Education</v>
      </c>
      <c r="C127" s="429">
        <f t="shared" ref="C127:M127" si="47">C$79*$D66</f>
        <v>107251.42200000001</v>
      </c>
      <c r="D127" s="429">
        <f t="shared" si="47"/>
        <v>110032.0861231801</v>
      </c>
      <c r="E127" s="429">
        <f t="shared" si="47"/>
        <v>112244.54225571154</v>
      </c>
      <c r="F127" s="429">
        <f t="shared" si="47"/>
        <v>115391.89806189532</v>
      </c>
      <c r="G127" s="429">
        <f t="shared" si="47"/>
        <v>119713.72042768019</v>
      </c>
      <c r="H127" s="429">
        <f t="shared" si="47"/>
        <v>121649.75387841552</v>
      </c>
      <c r="I127" s="429">
        <f t="shared" si="47"/>
        <v>122278.43425469354</v>
      </c>
      <c r="J127" s="429">
        <f t="shared" si="47"/>
        <v>124371.93219839555</v>
      </c>
      <c r="K127" s="429">
        <f t="shared" si="47"/>
        <v>125386.85413287104</v>
      </c>
      <c r="L127" s="429">
        <f t="shared" si="47"/>
        <v>123500.83864686538</v>
      </c>
      <c r="M127" s="429">
        <f t="shared" si="47"/>
        <v>120898.16341008889</v>
      </c>
    </row>
    <row r="128" spans="1:13" s="5" customFormat="1" ht="13.15">
      <c r="A128" s="1161"/>
      <c r="B128" s="186" t="str">
        <f t="shared" si="30"/>
        <v>Physics</v>
      </c>
      <c r="C128" s="429">
        <f t="shared" ref="C128:M128" si="48">C$79*$D67</f>
        <v>80050.816999999995</v>
      </c>
      <c r="D128" s="429">
        <f t="shared" si="48"/>
        <v>82126.262068347482</v>
      </c>
      <c r="E128" s="429">
        <f t="shared" si="48"/>
        <v>83777.605404250309</v>
      </c>
      <c r="F128" s="429">
        <f t="shared" si="48"/>
        <v>86126.743522668039</v>
      </c>
      <c r="G128" s="429">
        <f t="shared" si="48"/>
        <v>89352.485474228844</v>
      </c>
      <c r="H128" s="429">
        <f t="shared" si="48"/>
        <v>90797.511158556765</v>
      </c>
      <c r="I128" s="429">
        <f t="shared" si="48"/>
        <v>91266.748552471428</v>
      </c>
      <c r="J128" s="429">
        <f t="shared" si="48"/>
        <v>92829.303320101142</v>
      </c>
      <c r="K128" s="429">
        <f t="shared" si="48"/>
        <v>93586.825491191645</v>
      </c>
      <c r="L128" s="429">
        <f t="shared" si="48"/>
        <v>92179.132448861579</v>
      </c>
      <c r="M128" s="429">
        <f t="shared" si="48"/>
        <v>90236.535556396819</v>
      </c>
    </row>
    <row r="129" spans="1:15" s="5" customFormat="1" ht="13.15">
      <c r="A129" s="1161"/>
      <c r="B129" s="186" t="str">
        <f t="shared" si="30"/>
        <v>Religious Education</v>
      </c>
      <c r="C129" s="429">
        <f t="shared" ref="C129:M129" si="49">C$79*$D68</f>
        <v>41440.14</v>
      </c>
      <c r="D129" s="429">
        <f t="shared" si="49"/>
        <v>42514.541704040443</v>
      </c>
      <c r="E129" s="429">
        <f t="shared" si="49"/>
        <v>43369.397426848118</v>
      </c>
      <c r="F129" s="429">
        <f t="shared" si="49"/>
        <v>44585.482610670384</v>
      </c>
      <c r="G129" s="429">
        <f t="shared" si="49"/>
        <v>46255.36185845561</v>
      </c>
      <c r="H129" s="429">
        <f t="shared" si="49"/>
        <v>47003.412520601196</v>
      </c>
      <c r="I129" s="429">
        <f t="shared" si="49"/>
        <v>47246.324011399083</v>
      </c>
      <c r="J129" s="429">
        <f t="shared" si="49"/>
        <v>48055.216297011139</v>
      </c>
      <c r="K129" s="429">
        <f t="shared" si="49"/>
        <v>48447.365009535773</v>
      </c>
      <c r="L129" s="429">
        <f t="shared" si="49"/>
        <v>47718.640445098354</v>
      </c>
      <c r="M129" s="429">
        <f t="shared" si="49"/>
        <v>46713.010643877162</v>
      </c>
    </row>
    <row r="130" spans="1:15" s="5" customFormat="1" ht="13.15">
      <c r="A130" s="1161"/>
      <c r="B130" s="137" t="s">
        <v>8</v>
      </c>
      <c r="C130" s="429">
        <f t="shared" ref="C130:M130" si="50">C$79*$D69</f>
        <v>1268501.9809999999</v>
      </c>
      <c r="D130" s="429">
        <f t="shared" si="50"/>
        <v>1301389.9174298737</v>
      </c>
      <c r="E130" s="429">
        <f t="shared" si="50"/>
        <v>1327557.4491479308</v>
      </c>
      <c r="F130" s="429">
        <f t="shared" si="50"/>
        <v>1364782.3828654157</v>
      </c>
      <c r="G130" s="429">
        <f t="shared" si="50"/>
        <v>1415898.164179049</v>
      </c>
      <c r="H130" s="429">
        <f t="shared" si="50"/>
        <v>1438796.3432590433</v>
      </c>
      <c r="I130" s="429">
        <f t="shared" si="50"/>
        <v>1446231.9770982335</v>
      </c>
      <c r="J130" s="429">
        <f t="shared" si="50"/>
        <v>1470992.5466019686</v>
      </c>
      <c r="K130" s="429">
        <f t="shared" si="50"/>
        <v>1482996.4012869212</v>
      </c>
      <c r="L130" s="429">
        <f t="shared" si="50"/>
        <v>1460689.8030565046</v>
      </c>
      <c r="M130" s="429">
        <f t="shared" si="50"/>
        <v>1429907.0065939028</v>
      </c>
    </row>
    <row r="131" spans="1:15" s="5" customFormat="1" ht="13.15">
      <c r="A131" s="1161"/>
      <c r="B131" s="698" t="s">
        <v>363</v>
      </c>
      <c r="D131" s="397">
        <f t="shared" ref="D131:M131" si="51">(D130/C130)-1</f>
        <v>2.5926594457461816E-2</v>
      </c>
      <c r="E131" s="397">
        <f t="shared" si="51"/>
        <v>2.0107372408213919E-2</v>
      </c>
      <c r="F131" s="397">
        <f t="shared" si="51"/>
        <v>2.8040167859686216E-2</v>
      </c>
      <c r="G131" s="397">
        <f t="shared" si="51"/>
        <v>3.7453429906029179E-2</v>
      </c>
      <c r="H131" s="397">
        <f t="shared" si="51"/>
        <v>1.6172193494770726E-2</v>
      </c>
      <c r="I131" s="397">
        <f t="shared" si="51"/>
        <v>5.1679543627054514E-3</v>
      </c>
      <c r="J131" s="397">
        <f t="shared" si="51"/>
        <v>1.7120745423853334E-2</v>
      </c>
      <c r="K131" s="397">
        <f t="shared" si="51"/>
        <v>8.1603776393577299E-3</v>
      </c>
      <c r="L131" s="397">
        <f t="shared" si="51"/>
        <v>-1.5041572731437025E-2</v>
      </c>
      <c r="M131" s="397">
        <f t="shared" si="51"/>
        <v>-2.1074150307743955E-2</v>
      </c>
    </row>
    <row r="132" spans="1:15">
      <c r="A132" s="1085">
        <f>N132</f>
        <v>0</v>
      </c>
      <c r="B132" s="1080"/>
      <c r="C132" s="1085">
        <f t="shared" ref="C132:M132" si="52">SUM(C111:C129)-C130</f>
        <v>0</v>
      </c>
      <c r="D132" s="1085">
        <f t="shared" si="52"/>
        <v>0</v>
      </c>
      <c r="E132" s="1085">
        <f t="shared" si="52"/>
        <v>0</v>
      </c>
      <c r="F132" s="1085">
        <f t="shared" si="52"/>
        <v>0</v>
      </c>
      <c r="G132" s="1085">
        <f t="shared" si="52"/>
        <v>0</v>
      </c>
      <c r="H132" s="1085">
        <f t="shared" si="52"/>
        <v>0</v>
      </c>
      <c r="I132" s="1085">
        <f t="shared" si="52"/>
        <v>0</v>
      </c>
      <c r="J132" s="1085">
        <f t="shared" si="52"/>
        <v>0</v>
      </c>
      <c r="K132" s="1085">
        <f t="shared" si="52"/>
        <v>0</v>
      </c>
      <c r="L132" s="1085">
        <f t="shared" si="52"/>
        <v>0</v>
      </c>
      <c r="M132" s="1085">
        <f t="shared" si="52"/>
        <v>0</v>
      </c>
      <c r="N132" s="1085">
        <f>SUM(C132:M132)</f>
        <v>0</v>
      </c>
      <c r="O132" s="1085"/>
    </row>
    <row r="133" spans="1:15">
      <c r="A133" s="257"/>
      <c r="B133" s="11"/>
      <c r="C133" s="10"/>
      <c r="D133" s="10"/>
      <c r="E133" s="10"/>
      <c r="F133" s="10"/>
      <c r="G133" s="10"/>
      <c r="H133" s="10"/>
      <c r="I133" s="10"/>
      <c r="J133" s="10"/>
      <c r="K133" s="10"/>
      <c r="L133" s="10"/>
      <c r="M133" s="10"/>
      <c r="N133" s="10"/>
      <c r="O133" s="10"/>
    </row>
    <row r="134" spans="1:15" ht="13.15">
      <c r="A134" s="257"/>
      <c r="B134" s="74" t="s">
        <v>1405</v>
      </c>
      <c r="D134" s="11"/>
      <c r="E134" s="11"/>
      <c r="F134" s="11"/>
    </row>
    <row r="135" spans="1:15">
      <c r="A135" s="257"/>
      <c r="B135" s="11"/>
      <c r="D135" s="11"/>
      <c r="E135" s="11"/>
      <c r="F135" s="11"/>
    </row>
    <row r="136" spans="1:15" ht="13.15">
      <c r="A136" s="257"/>
      <c r="B136" s="138" t="s">
        <v>59</v>
      </c>
      <c r="C136" s="8" t="str">
        <f t="shared" ref="C136:M136" si="53">C110</f>
        <v>2019/20</v>
      </c>
      <c r="D136" s="8" t="str">
        <f t="shared" si="53"/>
        <v>2020/21</v>
      </c>
      <c r="E136" s="8" t="str">
        <f t="shared" si="53"/>
        <v>2021/22</v>
      </c>
      <c r="F136" s="8" t="str">
        <f t="shared" si="53"/>
        <v>2022/23</v>
      </c>
      <c r="G136" s="8" t="str">
        <f t="shared" si="53"/>
        <v>2023/24</v>
      </c>
      <c r="H136" s="8" t="str">
        <f t="shared" si="53"/>
        <v>2024/25</v>
      </c>
      <c r="I136" s="8" t="str">
        <f t="shared" si="53"/>
        <v>2025/26</v>
      </c>
      <c r="J136" s="8" t="str">
        <f t="shared" si="53"/>
        <v>2026/27</v>
      </c>
      <c r="K136" s="8" t="str">
        <f t="shared" si="53"/>
        <v>2027/28</v>
      </c>
      <c r="L136" s="8" t="str">
        <f t="shared" si="53"/>
        <v>2028/29</v>
      </c>
      <c r="M136" s="8" t="str">
        <f t="shared" si="53"/>
        <v>2029/30</v>
      </c>
    </row>
    <row r="137" spans="1:15" s="5" customFormat="1" ht="13.15">
      <c r="A137" s="1161"/>
      <c r="B137" s="186" t="str">
        <f t="shared" ref="B137:B156" si="54">B85</f>
        <v>Art &amp; Design</v>
      </c>
      <c r="C137" s="429">
        <f>C$80*$E50</f>
        <v>24676.844000000001</v>
      </c>
      <c r="D137" s="429">
        <f t="shared" ref="D137:M137" si="55">D$80*$E50</f>
        <v>24349.839157912531</v>
      </c>
      <c r="E137" s="429">
        <f t="shared" si="55"/>
        <v>24394.825650284063</v>
      </c>
      <c r="F137" s="429">
        <f t="shared" si="55"/>
        <v>24764.864206015336</v>
      </c>
      <c r="G137" s="429">
        <f t="shared" si="55"/>
        <v>25521.565769990979</v>
      </c>
      <c r="H137" s="429">
        <f t="shared" si="55"/>
        <v>26287.412637120178</v>
      </c>
      <c r="I137" s="429">
        <f t="shared" si="55"/>
        <v>27096.297884649324</v>
      </c>
      <c r="J137" s="429">
        <f t="shared" si="55"/>
        <v>27686.434299780471</v>
      </c>
      <c r="K137" s="429">
        <f t="shared" si="55"/>
        <v>28182.712606558223</v>
      </c>
      <c r="L137" s="429">
        <f t="shared" si="55"/>
        <v>28667.081079983309</v>
      </c>
      <c r="M137" s="429">
        <f t="shared" si="55"/>
        <v>29060.41798592198</v>
      </c>
    </row>
    <row r="138" spans="1:15" s="5" customFormat="1" ht="13.15">
      <c r="A138" s="1161"/>
      <c r="B138" s="186" t="str">
        <f t="shared" si="54"/>
        <v>Biology</v>
      </c>
      <c r="C138" s="429">
        <f t="shared" ref="C138:M138" si="56">C$80*$E51</f>
        <v>35763.764000000003</v>
      </c>
      <c r="D138" s="429">
        <f t="shared" si="56"/>
        <v>35289.840997557978</v>
      </c>
      <c r="E138" s="429">
        <f t="shared" si="56"/>
        <v>35355.039217247795</v>
      </c>
      <c r="F138" s="429">
        <f t="shared" si="56"/>
        <v>35891.330307716009</v>
      </c>
      <c r="G138" s="429">
        <f t="shared" si="56"/>
        <v>36988.006047630559</v>
      </c>
      <c r="H138" s="429">
        <f t="shared" si="56"/>
        <v>38097.93593234953</v>
      </c>
      <c r="I138" s="429">
        <f t="shared" si="56"/>
        <v>39270.240668551371</v>
      </c>
      <c r="J138" s="429">
        <f t="shared" si="56"/>
        <v>40125.516143752182</v>
      </c>
      <c r="K138" s="429">
        <f t="shared" si="56"/>
        <v>40844.764530698223</v>
      </c>
      <c r="L138" s="429">
        <f t="shared" si="56"/>
        <v>41546.752182466618</v>
      </c>
      <c r="M138" s="429">
        <f t="shared" si="56"/>
        <v>42116.809207444407</v>
      </c>
    </row>
    <row r="139" spans="1:15" s="5" customFormat="1" ht="13.15">
      <c r="A139" s="1161"/>
      <c r="B139" s="186" t="str">
        <f t="shared" si="54"/>
        <v>Business Studies</v>
      </c>
      <c r="C139" s="429">
        <f t="shared" ref="C139:M139" si="57">C$80*$E52</f>
        <v>43577.273000000001</v>
      </c>
      <c r="D139" s="429">
        <f t="shared" si="57"/>
        <v>42999.809395822434</v>
      </c>
      <c r="E139" s="429">
        <f t="shared" si="57"/>
        <v>43079.25183422285</v>
      </c>
      <c r="F139" s="429">
        <f t="shared" si="57"/>
        <v>43732.709430487084</v>
      </c>
      <c r="G139" s="429">
        <f t="shared" si="57"/>
        <v>45068.982036209818</v>
      </c>
      <c r="H139" s="429">
        <f t="shared" si="57"/>
        <v>46421.404493679824</v>
      </c>
      <c r="I139" s="429">
        <f t="shared" si="57"/>
        <v>47849.829184343267</v>
      </c>
      <c r="J139" s="429">
        <f t="shared" si="57"/>
        <v>48891.96146306624</v>
      </c>
      <c r="K139" s="429">
        <f t="shared" si="57"/>
        <v>49768.348056847513</v>
      </c>
      <c r="L139" s="429">
        <f t="shared" si="57"/>
        <v>50623.702866361986</v>
      </c>
      <c r="M139" s="429">
        <f t="shared" si="57"/>
        <v>51318.303429183747</v>
      </c>
    </row>
    <row r="140" spans="1:15" s="5" customFormat="1" ht="13.15">
      <c r="A140" s="1161"/>
      <c r="B140" s="186" t="str">
        <f t="shared" si="54"/>
        <v>Chemistry</v>
      </c>
      <c r="C140" s="429">
        <f t="shared" ref="C140:M140" si="58">C$80*$E53</f>
        <v>30723.309000000001</v>
      </c>
      <c r="D140" s="429">
        <f t="shared" si="58"/>
        <v>30316.179514237985</v>
      </c>
      <c r="E140" s="429">
        <f t="shared" si="58"/>
        <v>30372.188860731269</v>
      </c>
      <c r="F140" s="429">
        <f t="shared" si="58"/>
        <v>30832.896432965612</v>
      </c>
      <c r="G140" s="429">
        <f t="shared" si="58"/>
        <v>31775.009450773196</v>
      </c>
      <c r="H140" s="429">
        <f t="shared" si="58"/>
        <v>32728.508607532964</v>
      </c>
      <c r="I140" s="429">
        <f t="shared" si="58"/>
        <v>33735.591660997154</v>
      </c>
      <c r="J140" s="429">
        <f t="shared" si="58"/>
        <v>34470.326760600103</v>
      </c>
      <c r="K140" s="429">
        <f t="shared" si="58"/>
        <v>35088.206087840234</v>
      </c>
      <c r="L140" s="429">
        <f t="shared" si="58"/>
        <v>35691.257364530931</v>
      </c>
      <c r="M140" s="429">
        <f t="shared" si="58"/>
        <v>36180.971985341348</v>
      </c>
    </row>
    <row r="141" spans="1:15" s="5" customFormat="1" ht="13.15">
      <c r="A141" s="1161"/>
      <c r="B141" s="186" t="str">
        <f t="shared" si="54"/>
        <v>Classics</v>
      </c>
      <c r="C141" s="429">
        <f t="shared" ref="C141:M141" si="59">C$80*$E54</f>
        <v>1628.5259999999998</v>
      </c>
      <c r="D141" s="429">
        <f t="shared" si="59"/>
        <v>1606.9456112166799</v>
      </c>
      <c r="E141" s="429">
        <f t="shared" si="59"/>
        <v>1609.9144540912323</v>
      </c>
      <c r="F141" s="429">
        <f t="shared" si="59"/>
        <v>1634.334813883223</v>
      </c>
      <c r="G141" s="429">
        <f t="shared" si="59"/>
        <v>1684.2726491742756</v>
      </c>
      <c r="H141" s="429">
        <f t="shared" si="59"/>
        <v>1734.814020475178</v>
      </c>
      <c r="I141" s="429">
        <f t="shared" si="59"/>
        <v>1788.1956707631018</v>
      </c>
      <c r="J141" s="429">
        <f t="shared" si="59"/>
        <v>1827.1411897114674</v>
      </c>
      <c r="K141" s="429">
        <f t="shared" si="59"/>
        <v>1859.892627692092</v>
      </c>
      <c r="L141" s="429">
        <f t="shared" si="59"/>
        <v>1891.8580869928462</v>
      </c>
      <c r="M141" s="429">
        <f t="shared" si="59"/>
        <v>1917.8160003338182</v>
      </c>
    </row>
    <row r="142" spans="1:15" s="5" customFormat="1" ht="13.15">
      <c r="A142" s="1161"/>
      <c r="B142" s="186" t="str">
        <f t="shared" si="54"/>
        <v>Computing</v>
      </c>
      <c r="C142" s="429">
        <f t="shared" ref="C142:M142" si="60">C$80*$E55</f>
        <v>17792.821</v>
      </c>
      <c r="D142" s="429">
        <f t="shared" si="60"/>
        <v>17557.039689335008</v>
      </c>
      <c r="E142" s="429">
        <f t="shared" si="60"/>
        <v>17589.476438790673</v>
      </c>
      <c r="F142" s="429">
        <f t="shared" si="60"/>
        <v>17856.286480837582</v>
      </c>
      <c r="G142" s="429">
        <f t="shared" si="60"/>
        <v>18401.893345242068</v>
      </c>
      <c r="H142" s="429">
        <f t="shared" si="60"/>
        <v>18954.09427580842</v>
      </c>
      <c r="I142" s="429">
        <f t="shared" si="60"/>
        <v>19537.327302642272</v>
      </c>
      <c r="J142" s="429">
        <f t="shared" si="60"/>
        <v>19962.83518363427</v>
      </c>
      <c r="K142" s="429">
        <f t="shared" si="60"/>
        <v>20320.668263045871</v>
      </c>
      <c r="L142" s="429">
        <f t="shared" si="60"/>
        <v>20669.913958552792</v>
      </c>
      <c r="M142" s="429">
        <f t="shared" si="60"/>
        <v>20953.522881965393</v>
      </c>
    </row>
    <row r="143" spans="1:15" s="5" customFormat="1" ht="13.15">
      <c r="A143" s="1161"/>
      <c r="B143" s="186" t="str">
        <f t="shared" si="54"/>
        <v>Design &amp; Technology</v>
      </c>
      <c r="C143" s="429">
        <f t="shared" ref="C143:M143" si="61">C$80*$E56</f>
        <v>17551.960999999999</v>
      </c>
      <c r="D143" s="429">
        <f t="shared" si="61"/>
        <v>17319.371442148502</v>
      </c>
      <c r="E143" s="429">
        <f t="shared" si="61"/>
        <v>17351.369097911611</v>
      </c>
      <c r="F143" s="429">
        <f t="shared" si="61"/>
        <v>17614.56735368093</v>
      </c>
      <c r="G143" s="429">
        <f t="shared" si="61"/>
        <v>18152.788381440376</v>
      </c>
      <c r="H143" s="429">
        <f t="shared" si="61"/>
        <v>18697.514212013521</v>
      </c>
      <c r="I143" s="429">
        <f t="shared" si="61"/>
        <v>19272.852059839883</v>
      </c>
      <c r="J143" s="429">
        <f t="shared" si="61"/>
        <v>19692.599874554831</v>
      </c>
      <c r="K143" s="429">
        <f t="shared" si="61"/>
        <v>20045.588996085491</v>
      </c>
      <c r="L143" s="429">
        <f t="shared" si="61"/>
        <v>20390.106980443081</v>
      </c>
      <c r="M143" s="429">
        <f t="shared" si="61"/>
        <v>20669.876712459714</v>
      </c>
    </row>
    <row r="144" spans="1:15" s="5" customFormat="1" ht="13.15">
      <c r="A144" s="1161"/>
      <c r="B144" s="186" t="str">
        <f t="shared" si="54"/>
        <v>Drama</v>
      </c>
      <c r="C144" s="429">
        <f t="shared" ref="C144:M144" si="62">C$80*$E57</f>
        <v>11393.272000000001</v>
      </c>
      <c r="D144" s="429">
        <f t="shared" si="62"/>
        <v>11242.294220539241</v>
      </c>
      <c r="E144" s="429">
        <f t="shared" si="62"/>
        <v>11263.064435073757</v>
      </c>
      <c r="F144" s="429">
        <f t="shared" si="62"/>
        <v>11433.910833257152</v>
      </c>
      <c r="G144" s="429">
        <f t="shared" si="62"/>
        <v>11783.279121244057</v>
      </c>
      <c r="H144" s="429">
        <f t="shared" si="62"/>
        <v>12136.869785737086</v>
      </c>
      <c r="I144" s="429">
        <f t="shared" si="62"/>
        <v>12510.331223588981</v>
      </c>
      <c r="J144" s="429">
        <f t="shared" si="62"/>
        <v>12782.796563755415</v>
      </c>
      <c r="K144" s="429">
        <f t="shared" si="62"/>
        <v>13011.927717513099</v>
      </c>
      <c r="L144" s="429">
        <f t="shared" si="62"/>
        <v>13235.560114182495</v>
      </c>
      <c r="M144" s="429">
        <f t="shared" si="62"/>
        <v>13417.163335283123</v>
      </c>
    </row>
    <row r="145" spans="1:15" s="5" customFormat="1" ht="13.15">
      <c r="A145" s="1161"/>
      <c r="B145" s="186" t="str">
        <f t="shared" si="54"/>
        <v>English</v>
      </c>
      <c r="C145" s="429">
        <f t="shared" ref="C145:M145" si="63">C$80*$E58</f>
        <v>38929.345000000001</v>
      </c>
      <c r="D145" s="429">
        <f t="shared" si="63"/>
        <v>38413.473346627572</v>
      </c>
      <c r="E145" s="429">
        <f t="shared" si="63"/>
        <v>38484.442498188087</v>
      </c>
      <c r="F145" s="429">
        <f t="shared" si="63"/>
        <v>39068.202666196783</v>
      </c>
      <c r="G145" s="429">
        <f t="shared" si="63"/>
        <v>40261.949169843982</v>
      </c>
      <c r="H145" s="429">
        <f t="shared" si="63"/>
        <v>41470.122990922631</v>
      </c>
      <c r="I145" s="429">
        <f t="shared" si="63"/>
        <v>42746.19268875241</v>
      </c>
      <c r="J145" s="429">
        <f t="shared" si="63"/>
        <v>43677.171711098359</v>
      </c>
      <c r="K145" s="429">
        <f t="shared" si="63"/>
        <v>44460.08339220989</v>
      </c>
      <c r="L145" s="429">
        <f t="shared" si="63"/>
        <v>45224.206527611183</v>
      </c>
      <c r="M145" s="429">
        <f t="shared" si="63"/>
        <v>45844.721375965339</v>
      </c>
    </row>
    <row r="146" spans="1:15" s="5" customFormat="1" ht="13.15">
      <c r="A146" s="1161"/>
      <c r="B146" s="186" t="str">
        <f t="shared" si="54"/>
        <v>Food</v>
      </c>
      <c r="C146" s="429">
        <f t="shared" ref="C146:M146" si="64">C$80*$E59</f>
        <v>1419.299</v>
      </c>
      <c r="D146" s="429">
        <f t="shared" si="64"/>
        <v>1400.4911797872574</v>
      </c>
      <c r="E146" s="429">
        <f t="shared" si="64"/>
        <v>1403.07859670477</v>
      </c>
      <c r="F146" s="429">
        <f t="shared" si="64"/>
        <v>1424.3615189500474</v>
      </c>
      <c r="G146" s="429">
        <f t="shared" si="64"/>
        <v>1467.8835257775438</v>
      </c>
      <c r="H146" s="429">
        <f t="shared" si="64"/>
        <v>1511.9315285395505</v>
      </c>
      <c r="I146" s="429">
        <f t="shared" si="64"/>
        <v>1558.4549017445222</v>
      </c>
      <c r="J146" s="429">
        <f t="shared" si="64"/>
        <v>1592.396844395666</v>
      </c>
      <c r="K146" s="429">
        <f t="shared" si="64"/>
        <v>1620.9404987029736</v>
      </c>
      <c r="L146" s="429">
        <f t="shared" si="64"/>
        <v>1648.7991539655245</v>
      </c>
      <c r="M146" s="429">
        <f t="shared" si="64"/>
        <v>1671.4220905639752</v>
      </c>
    </row>
    <row r="147" spans="1:15" s="5" customFormat="1" ht="13.15">
      <c r="A147" s="1161"/>
      <c r="B147" s="186" t="str">
        <f t="shared" si="54"/>
        <v>Geography</v>
      </c>
      <c r="C147" s="429">
        <f t="shared" ref="C147:M147" si="65">C$80*$E60</f>
        <v>20702.124</v>
      </c>
      <c r="D147" s="429">
        <f t="shared" si="65"/>
        <v>20427.790102622555</v>
      </c>
      <c r="E147" s="429">
        <f t="shared" si="65"/>
        <v>20465.530582863892</v>
      </c>
      <c r="F147" s="429">
        <f t="shared" si="65"/>
        <v>20775.966717465613</v>
      </c>
      <c r="G147" s="429">
        <f t="shared" si="65"/>
        <v>21410.785724645692</v>
      </c>
      <c r="H147" s="429">
        <f t="shared" si="65"/>
        <v>22053.27699331523</v>
      </c>
      <c r="I147" s="429">
        <f t="shared" si="65"/>
        <v>22731.874414286849</v>
      </c>
      <c r="J147" s="429">
        <f t="shared" si="65"/>
        <v>23226.957061118042</v>
      </c>
      <c r="K147" s="429">
        <f t="shared" si="65"/>
        <v>23643.299403980975</v>
      </c>
      <c r="L147" s="429">
        <f t="shared" si="65"/>
        <v>24049.650240357656</v>
      </c>
      <c r="M147" s="429">
        <f t="shared" si="65"/>
        <v>24379.632040320354</v>
      </c>
    </row>
    <row r="148" spans="1:15" s="5" customFormat="1" ht="13.15">
      <c r="A148" s="1161"/>
      <c r="B148" s="186" t="str">
        <f t="shared" si="54"/>
        <v>History</v>
      </c>
      <c r="C148" s="429">
        <f t="shared" ref="C148:M148" si="66">C$80*$E61</f>
        <v>26353.054999999997</v>
      </c>
      <c r="D148" s="429">
        <f t="shared" si="66"/>
        <v>26003.837872039981</v>
      </c>
      <c r="E148" s="429">
        <f t="shared" si="66"/>
        <v>26051.880138211622</v>
      </c>
      <c r="F148" s="429">
        <f t="shared" si="66"/>
        <v>26447.054108242264</v>
      </c>
      <c r="G148" s="429">
        <f t="shared" si="66"/>
        <v>27255.155741256443</v>
      </c>
      <c r="H148" s="429">
        <f t="shared" si="66"/>
        <v>28073.023885620183</v>
      </c>
      <c r="I148" s="429">
        <f t="shared" si="66"/>
        <v>28936.853855806978</v>
      </c>
      <c r="J148" s="429">
        <f t="shared" si="66"/>
        <v>29567.07615674035</v>
      </c>
      <c r="K148" s="429">
        <f t="shared" si="66"/>
        <v>30097.064898972581</v>
      </c>
      <c r="L148" s="429">
        <f t="shared" si="66"/>
        <v>30614.334814867714</v>
      </c>
      <c r="M148" s="429">
        <f t="shared" si="66"/>
        <v>31034.389709883126</v>
      </c>
    </row>
    <row r="149" spans="1:15" s="5" customFormat="1" ht="13.15">
      <c r="A149" s="1161"/>
      <c r="B149" s="186" t="str">
        <f t="shared" si="54"/>
        <v>Mathematics</v>
      </c>
      <c r="C149" s="429">
        <f t="shared" ref="C149:M149" si="67">C$80*$E62</f>
        <v>58806.622999999992</v>
      </c>
      <c r="D149" s="429">
        <f t="shared" si="67"/>
        <v>58027.347884113529</v>
      </c>
      <c r="E149" s="429">
        <f t="shared" si="67"/>
        <v>58134.553801409318</v>
      </c>
      <c r="F149" s="429">
        <f t="shared" si="67"/>
        <v>59016.381228058905</v>
      </c>
      <c r="G149" s="429">
        <f t="shared" si="67"/>
        <v>60819.653299488542</v>
      </c>
      <c r="H149" s="429">
        <f t="shared" si="67"/>
        <v>62644.719259746591</v>
      </c>
      <c r="I149" s="429">
        <f t="shared" si="67"/>
        <v>64572.348651969842</v>
      </c>
      <c r="J149" s="429">
        <f t="shared" si="67"/>
        <v>65978.684473649017</v>
      </c>
      <c r="K149" s="429">
        <f t="shared" si="67"/>
        <v>67161.349942935034</v>
      </c>
      <c r="L149" s="429">
        <f t="shared" si="67"/>
        <v>68315.633457058415</v>
      </c>
      <c r="M149" s="429">
        <f t="shared" si="67"/>
        <v>69252.982460825748</v>
      </c>
    </row>
    <row r="150" spans="1:15" s="5" customFormat="1" ht="13.15">
      <c r="A150" s="1161"/>
      <c r="B150" s="186" t="str">
        <f t="shared" si="54"/>
        <v>Modern Foreign Languages</v>
      </c>
      <c r="C150" s="429">
        <f t="shared" ref="C150:M150" si="68">C$80*$E63</f>
        <v>21152.616000000002</v>
      </c>
      <c r="D150" s="429">
        <f t="shared" si="68"/>
        <v>20872.312414386834</v>
      </c>
      <c r="E150" s="429">
        <f t="shared" si="68"/>
        <v>20910.874152602704</v>
      </c>
      <c r="F150" s="429">
        <f t="shared" si="68"/>
        <v>21228.065584156036</v>
      </c>
      <c r="G150" s="429">
        <f t="shared" si="68"/>
        <v>21876.698675542284</v>
      </c>
      <c r="H150" s="429">
        <f t="shared" si="68"/>
        <v>22533.170981935556</v>
      </c>
      <c r="I150" s="429">
        <f t="shared" si="68"/>
        <v>23226.535134541497</v>
      </c>
      <c r="J150" s="429">
        <f t="shared" si="68"/>
        <v>23732.391109352768</v>
      </c>
      <c r="K150" s="429">
        <f t="shared" si="68"/>
        <v>24157.793338762658</v>
      </c>
      <c r="L150" s="429">
        <f t="shared" si="68"/>
        <v>24572.986639853632</v>
      </c>
      <c r="M150" s="429">
        <f t="shared" si="68"/>
        <v>24910.14906345808</v>
      </c>
    </row>
    <row r="151" spans="1:15" s="5" customFormat="1" ht="13.15">
      <c r="A151" s="1161"/>
      <c r="B151" s="186" t="str">
        <f t="shared" si="54"/>
        <v>Music</v>
      </c>
      <c r="C151" s="429">
        <f t="shared" ref="C151:M151" si="69">C$80*$E64</f>
        <v>8970.6740000000009</v>
      </c>
      <c r="D151" s="429">
        <f t="shared" si="69"/>
        <v>8851.7992429691531</v>
      </c>
      <c r="E151" s="429">
        <f t="shared" si="69"/>
        <v>8868.1530018804824</v>
      </c>
      <c r="F151" s="429">
        <f t="shared" si="69"/>
        <v>9002.6716320139021</v>
      </c>
      <c r="G151" s="429">
        <f t="shared" si="69"/>
        <v>9277.7523127409677</v>
      </c>
      <c r="H151" s="429">
        <f t="shared" si="69"/>
        <v>9556.1575487969803</v>
      </c>
      <c r="I151" s="429">
        <f t="shared" si="69"/>
        <v>9850.2083544426805</v>
      </c>
      <c r="J151" s="429">
        <f t="shared" si="69"/>
        <v>10064.738275516467</v>
      </c>
      <c r="K151" s="429">
        <f t="shared" si="69"/>
        <v>10245.148335383736</v>
      </c>
      <c r="L151" s="429">
        <f t="shared" si="69"/>
        <v>10421.228861360805</v>
      </c>
      <c r="M151" s="429">
        <f t="shared" si="69"/>
        <v>10564.217047181672</v>
      </c>
    </row>
    <row r="152" spans="1:15" s="5" customFormat="1" ht="13.15">
      <c r="A152" s="1161"/>
      <c r="B152" s="186" t="str">
        <f t="shared" si="54"/>
        <v>Others</v>
      </c>
      <c r="C152" s="429">
        <f t="shared" ref="C152:M152" si="70">C$80*$E65</f>
        <v>92336.835000000006</v>
      </c>
      <c r="D152" s="429">
        <f t="shared" si="70"/>
        <v>91113.234763761066</v>
      </c>
      <c r="E152" s="429">
        <f t="shared" si="70"/>
        <v>91281.567080622117</v>
      </c>
      <c r="F152" s="429">
        <f t="shared" si="70"/>
        <v>92666.192645552423</v>
      </c>
      <c r="G152" s="429">
        <f t="shared" si="70"/>
        <v>95497.649839067963</v>
      </c>
      <c r="H152" s="429">
        <f t="shared" si="70"/>
        <v>98363.327305982937</v>
      </c>
      <c r="I152" s="429">
        <f t="shared" si="70"/>
        <v>101390.0475638503</v>
      </c>
      <c r="J152" s="429">
        <f t="shared" si="70"/>
        <v>103598.24439775078</v>
      </c>
      <c r="K152" s="429">
        <f t="shared" si="70"/>
        <v>105455.23908179614</v>
      </c>
      <c r="L152" s="429">
        <f t="shared" si="70"/>
        <v>107267.66905905961</v>
      </c>
      <c r="M152" s="429">
        <f t="shared" si="70"/>
        <v>108739.47335393094</v>
      </c>
    </row>
    <row r="153" spans="1:15" s="5" customFormat="1" ht="13.15">
      <c r="A153" s="1161"/>
      <c r="B153" s="186" t="str">
        <f t="shared" si="54"/>
        <v>Physical Education</v>
      </c>
      <c r="C153" s="429">
        <f t="shared" ref="C153:M153" si="71">C$80*$E66</f>
        <v>27555.284</v>
      </c>
      <c r="D153" s="429">
        <f t="shared" si="71"/>
        <v>27190.135551799114</v>
      </c>
      <c r="E153" s="429">
        <f t="shared" si="71"/>
        <v>27240.369510949698</v>
      </c>
      <c r="F153" s="429">
        <f t="shared" si="71"/>
        <v>27653.571356944474</v>
      </c>
      <c r="G153" s="429">
        <f t="shared" si="71"/>
        <v>28498.53866713183</v>
      </c>
      <c r="H153" s="429">
        <f t="shared" si="71"/>
        <v>29353.718037891533</v>
      </c>
      <c r="I153" s="429">
        <f t="shared" si="71"/>
        <v>30256.956017556837</v>
      </c>
      <c r="J153" s="429">
        <f t="shared" si="71"/>
        <v>30915.929122775666</v>
      </c>
      <c r="K153" s="429">
        <f t="shared" si="71"/>
        <v>31470.096004338808</v>
      </c>
      <c r="L153" s="429">
        <f t="shared" si="71"/>
        <v>32010.963825437597</v>
      </c>
      <c r="M153" s="429">
        <f t="shared" si="71"/>
        <v>32450.181666698878</v>
      </c>
    </row>
    <row r="154" spans="1:15" s="5" customFormat="1" ht="13.15">
      <c r="A154" s="1161"/>
      <c r="B154" s="186" t="str">
        <f t="shared" si="54"/>
        <v>Physics</v>
      </c>
      <c r="C154" s="429">
        <f t="shared" ref="C154:M154" si="72">C$80*$E67</f>
        <v>24298.194</v>
      </c>
      <c r="D154" s="429">
        <f t="shared" si="72"/>
        <v>23976.206832922206</v>
      </c>
      <c r="E154" s="429">
        <f t="shared" si="72"/>
        <v>24020.503037048755</v>
      </c>
      <c r="F154" s="429">
        <f t="shared" si="72"/>
        <v>24384.863593635255</v>
      </c>
      <c r="G154" s="429">
        <f t="shared" si="72"/>
        <v>25129.954067991846</v>
      </c>
      <c r="H154" s="429">
        <f t="shared" si="72"/>
        <v>25884.049516818184</v>
      </c>
      <c r="I154" s="429">
        <f t="shared" si="72"/>
        <v>26680.522950301056</v>
      </c>
      <c r="J154" s="429">
        <f t="shared" si="72"/>
        <v>27261.604108869029</v>
      </c>
      <c r="K154" s="429">
        <f t="shared" si="72"/>
        <v>27750.267350249382</v>
      </c>
      <c r="L154" s="429">
        <f t="shared" si="72"/>
        <v>28227.203506865138</v>
      </c>
      <c r="M154" s="429">
        <f t="shared" si="72"/>
        <v>28614.504915742938</v>
      </c>
    </row>
    <row r="155" spans="1:15" s="5" customFormat="1" ht="13.15">
      <c r="A155" s="1161"/>
      <c r="B155" s="186" t="str">
        <f t="shared" si="54"/>
        <v>Religious Education</v>
      </c>
      <c r="C155" s="429">
        <f t="shared" ref="C155:M155" si="73">C$80*$E68</f>
        <v>13239.49</v>
      </c>
      <c r="D155" s="429">
        <f t="shared" si="73"/>
        <v>13064.047089360025</v>
      </c>
      <c r="E155" s="429">
        <f t="shared" si="73"/>
        <v>13088.183004628929</v>
      </c>
      <c r="F155" s="429">
        <f t="shared" si="73"/>
        <v>13286.714136009368</v>
      </c>
      <c r="G155" s="429">
        <f t="shared" si="73"/>
        <v>13692.695662222359</v>
      </c>
      <c r="H155" s="429">
        <f t="shared" si="73"/>
        <v>14103.583778177885</v>
      </c>
      <c r="I155" s="429">
        <f t="shared" si="73"/>
        <v>14537.562618657226</v>
      </c>
      <c r="J155" s="429">
        <f t="shared" si="73"/>
        <v>14854.179491007866</v>
      </c>
      <c r="K155" s="429">
        <f t="shared" si="73"/>
        <v>15120.440106822474</v>
      </c>
      <c r="L155" s="429">
        <f t="shared" si="73"/>
        <v>15380.310921754346</v>
      </c>
      <c r="M155" s="429">
        <f t="shared" si="73"/>
        <v>15591.341960926375</v>
      </c>
    </row>
    <row r="156" spans="1:15" s="5" customFormat="1" ht="13.15">
      <c r="A156" s="1161"/>
      <c r="B156" s="186" t="str">
        <f t="shared" si="54"/>
        <v>Total</v>
      </c>
      <c r="C156" s="429">
        <f t="shared" ref="C156:M156" si="74">C$80*$E69</f>
        <v>516871.30900000007</v>
      </c>
      <c r="D156" s="429">
        <f t="shared" si="74"/>
        <v>510021.99630915973</v>
      </c>
      <c r="E156" s="429">
        <f t="shared" si="74"/>
        <v>510964.26539346366</v>
      </c>
      <c r="F156" s="429">
        <f t="shared" si="74"/>
        <v>518714.94504606805</v>
      </c>
      <c r="G156" s="429">
        <f t="shared" si="74"/>
        <v>534564.51348741481</v>
      </c>
      <c r="H156" s="429">
        <f t="shared" si="74"/>
        <v>550605.63579246402</v>
      </c>
      <c r="I156" s="429">
        <f t="shared" si="74"/>
        <v>567548.22280728561</v>
      </c>
      <c r="J156" s="429">
        <f t="shared" si="74"/>
        <v>579908.98423112906</v>
      </c>
      <c r="K156" s="429">
        <f t="shared" si="74"/>
        <v>590303.83124043548</v>
      </c>
      <c r="L156" s="429">
        <f t="shared" si="74"/>
        <v>600449.21964170574</v>
      </c>
      <c r="M156" s="429">
        <f t="shared" si="74"/>
        <v>608687.89722343103</v>
      </c>
    </row>
    <row r="157" spans="1:15" s="5" customFormat="1" ht="13.15">
      <c r="A157" s="1161"/>
      <c r="B157" s="698" t="s">
        <v>363</v>
      </c>
      <c r="D157" s="397">
        <f>(D156/C156)-1</f>
        <v>-1.3251485566284971E-2</v>
      </c>
      <c r="E157" s="397">
        <f t="shared" ref="E157:M157" si="75">(E156/D156)-1</f>
        <v>1.8475067568120007E-3</v>
      </c>
      <c r="F157" s="397">
        <f t="shared" si="75"/>
        <v>1.516873131359997E-2</v>
      </c>
      <c r="G157" s="397">
        <f t="shared" si="75"/>
        <v>3.0555449756588526E-2</v>
      </c>
      <c r="H157" s="397">
        <f t="shared" si="75"/>
        <v>3.0007832357594078E-2</v>
      </c>
      <c r="I157" s="397">
        <f t="shared" si="75"/>
        <v>3.0770820190455961E-2</v>
      </c>
      <c r="J157" s="397">
        <f t="shared" si="75"/>
        <v>2.1779226728440682E-2</v>
      </c>
      <c r="K157" s="397">
        <f t="shared" si="75"/>
        <v>1.7924962868248073E-2</v>
      </c>
      <c r="L157" s="397">
        <f t="shared" si="75"/>
        <v>1.7186722945624844E-2</v>
      </c>
      <c r="M157" s="397">
        <f t="shared" si="75"/>
        <v>1.3720856505803125E-2</v>
      </c>
    </row>
    <row r="158" spans="1:15">
      <c r="A158" s="1085">
        <f>N158</f>
        <v>0</v>
      </c>
      <c r="B158" s="1080"/>
      <c r="C158" s="1085">
        <f>SUM(C137:C155)-C156</f>
        <v>0</v>
      </c>
      <c r="D158" s="1085">
        <f t="shared" ref="D158:M158" si="76">SUM(D137:D155)-D156</f>
        <v>0</v>
      </c>
      <c r="E158" s="1085">
        <f t="shared" si="76"/>
        <v>0</v>
      </c>
      <c r="F158" s="1085">
        <f t="shared" si="76"/>
        <v>0</v>
      </c>
      <c r="G158" s="1085">
        <f t="shared" si="76"/>
        <v>0</v>
      </c>
      <c r="H158" s="1085">
        <f t="shared" si="76"/>
        <v>0</v>
      </c>
      <c r="I158" s="1085">
        <f t="shared" si="76"/>
        <v>0</v>
      </c>
      <c r="J158" s="1085">
        <f t="shared" si="76"/>
        <v>0</v>
      </c>
      <c r="K158" s="1085">
        <f t="shared" si="76"/>
        <v>0</v>
      </c>
      <c r="L158" s="1085">
        <f t="shared" si="76"/>
        <v>0</v>
      </c>
      <c r="M158" s="1085">
        <f t="shared" si="76"/>
        <v>0</v>
      </c>
      <c r="N158" s="1085">
        <f>SUM(C158:M158)</f>
        <v>0</v>
      </c>
      <c r="O158" s="1085"/>
    </row>
    <row r="159" spans="1:15">
      <c r="A159" s="257"/>
      <c r="B159" s="11"/>
      <c r="C159" s="10"/>
      <c r="D159" s="10"/>
      <c r="E159" s="10"/>
      <c r="F159" s="10"/>
      <c r="G159" s="10"/>
      <c r="H159" s="10"/>
      <c r="I159" s="10"/>
      <c r="J159" s="10"/>
      <c r="K159" s="10"/>
      <c r="L159" s="10"/>
      <c r="M159" s="10"/>
      <c r="N159" s="10"/>
      <c r="O159" s="10"/>
    </row>
    <row r="160" spans="1:15" ht="15">
      <c r="A160" s="257"/>
      <c r="B160" s="140" t="s">
        <v>1391</v>
      </c>
      <c r="D160" s="11"/>
      <c r="E160" s="11"/>
      <c r="F160" s="11"/>
    </row>
    <row r="161" spans="1:15" ht="15">
      <c r="A161" s="257"/>
      <c r="B161" s="140"/>
      <c r="D161" s="11"/>
      <c r="E161" s="11"/>
      <c r="F161" s="11"/>
    </row>
    <row r="162" spans="1:15" ht="15">
      <c r="A162" s="257"/>
      <c r="B162" s="140"/>
      <c r="C162" s="375" t="s">
        <v>358</v>
      </c>
      <c r="D162" s="375" t="str">
        <f>Policy_assumptions_SEC!D16</f>
        <v>Name</v>
      </c>
      <c r="E162" s="1462" t="str">
        <f>Policy_assumptions_SEC!E16</f>
        <v>Brief description</v>
      </c>
      <c r="F162" s="1462"/>
      <c r="G162" s="1462"/>
      <c r="H162" s="1462"/>
      <c r="I162" s="1462"/>
      <c r="J162" s="1462" t="str">
        <f>Policy_assumptions_SEC!F16</f>
        <v>Assumption to be used</v>
      </c>
      <c r="K162" s="1462"/>
      <c r="L162" s="1462"/>
      <c r="M162" s="1462"/>
      <c r="N162" s="1462"/>
      <c r="O162" s="423"/>
    </row>
    <row r="163" spans="1:15" ht="40.15" customHeight="1">
      <c r="A163" s="257"/>
      <c r="B163" s="140"/>
      <c r="C163" s="1448">
        <f>Policy_assumptions_SEC!B17</f>
        <v>1</v>
      </c>
      <c r="D163" s="1446" t="str">
        <f>Policy_assumptions_SEC!D17</f>
        <v>EBacc policy</v>
      </c>
      <c r="E163" s="1450" t="str">
        <f>Policy_assumptions_SEC!E17</f>
        <v xml:space="preserve">We expect to see increases in the EBacc entry rate up to 75% for GCSE examinations in the summer of 2024 and 90% by 2027 as outlined in the EBacc consultation response published in July 2017. The model makes an estimate of the first stage of this increase up to 75%; the increase up to 90% by 2027 has not been modelled in these estimates. </v>
      </c>
      <c r="F163" s="1451"/>
      <c r="G163" s="1451"/>
      <c r="H163" s="1451"/>
      <c r="I163" s="1452"/>
      <c r="J163" s="1450" t="str">
        <f>Policy_assumptions_SEC!F17</f>
        <v xml:space="preserve">The balance of teaching across secondary subjects is adjusted using internal analysis on the impact of increased EBacc entry on the number of hours taught in each secondary subject. This analysis estimates how teaching hours will be adjusted across subjects. The total number of teaching hours is not changed, only the balance between subjects. </v>
      </c>
      <c r="K163" s="1451"/>
      <c r="L163" s="1451"/>
      <c r="M163" s="1451"/>
      <c r="N163" s="1452"/>
      <c r="O163" s="398"/>
    </row>
    <row r="164" spans="1:15" ht="80.25" customHeight="1">
      <c r="A164" s="257"/>
      <c r="B164" s="140"/>
      <c r="C164" s="1459"/>
      <c r="D164" s="1460"/>
      <c r="E164" s="1456" t="str">
        <f>Policy_assumptions_SEC!E18</f>
        <v xml:space="preserve">As mainstream entry rates for all EBacc pillars, apart from Modern Foreign Languages (MFL), are currently at or in excess of 75% we have modelled additional future teaching time requirements in MFL to reach an entry rate of 75% for GCSE examinations at the end of 2023/24 (the rate is kept at 75% beyond this point). This modelling is based on an analysis of teaching time in existing schools to provide a guide of what future teacher need might be. We anticipate that individual schools will implement this policy differently, dependent on their individual circumstances, and therefore this assumption is used to provide a national level estimate of what might be needed. </v>
      </c>
      <c r="F164" s="1457"/>
      <c r="G164" s="1457"/>
      <c r="H164" s="1457"/>
      <c r="I164" s="1458"/>
      <c r="J164" s="1456"/>
      <c r="K164" s="1457"/>
      <c r="L164" s="1457"/>
      <c r="M164" s="1457"/>
      <c r="N164" s="1458"/>
      <c r="O164" s="398"/>
    </row>
    <row r="165" spans="1:15" ht="33.4" customHeight="1">
      <c r="A165" s="257"/>
      <c r="B165" s="140"/>
      <c r="C165" s="1459"/>
      <c r="D165" s="1460"/>
      <c r="E165" s="1456" t="str">
        <f>Policy_assumptions_SEC!E19</f>
        <v xml:space="preserve">The EBacc assumptions assume that Geography and History teaching requirements do not need to increase in future because mainstream take-up of this pillar is already in excess of 75%. </v>
      </c>
      <c r="F165" s="1457"/>
      <c r="G165" s="1457"/>
      <c r="H165" s="1457"/>
      <c r="I165" s="1458"/>
      <c r="J165" s="1456"/>
      <c r="K165" s="1457"/>
      <c r="L165" s="1457"/>
      <c r="M165" s="1457"/>
      <c r="N165" s="1458"/>
      <c r="O165" s="398"/>
    </row>
    <row r="166" spans="1:15" ht="104.25" customHeight="1">
      <c r="A166" s="257"/>
      <c r="B166" s="140"/>
      <c r="C166" s="424">
        <f>Policy_assumptions_SEC!B20</f>
        <v>2</v>
      </c>
      <c r="D166" s="859" t="str">
        <f>Policy_assumptions_SEC!D20</f>
        <v>Modern Foreign Languages (EBacc) - Adjusting for different sources of new teachers</v>
      </c>
      <c r="E166" s="1464" t="str">
        <f>Policy_assumptions_SEC!E20</f>
        <v xml:space="preserve">As outlined above we expect to see an increase in the entry rate of EBacc and as part of this, a significant increase in the take-up of MFL. To meet this additional teacher need, the model would assume that entrant numbers via all entry routes would rise (NQTs, new to state-funded sector, and re-entrants). However, as the numbers of new to state-funded entrants and re-entrants are likely to be limited by the existing pool of such teachers, we have limited these figures to the estimate for 2017/18 from the SWC. Alongside this, there are some new programmes to source additional MFL teachers to meet this demand. We have assumed that 202 teachers will be sourced by these routes in 2021/22 and all subsequent years. They are referred to within the model as teachers that are sourced via 'other, new initiatives’. </v>
      </c>
      <c r="F166" s="1465"/>
      <c r="G166" s="1465"/>
      <c r="H166" s="1465"/>
      <c r="I166" s="1466"/>
      <c r="J166" s="1463" t="str">
        <f>Policy_assumptions_SEC!F20</f>
        <v>Re-entrant and new to the state-funded sector entrants for MFL can only increase up to the estimate for 2017/18 from the SWC with an additional number added to estimate the impact of the MFL 'returners package'. A category has been added into the model for MFL recruitment via 'other, new initiatives’ from 2021/22 onward.</v>
      </c>
      <c r="K166" s="1463"/>
      <c r="L166" s="1463"/>
      <c r="M166" s="1463"/>
      <c r="N166" s="1463"/>
      <c r="O166" s="398"/>
    </row>
    <row r="167" spans="1:15" ht="39" customHeight="1">
      <c r="A167" s="257"/>
      <c r="B167" s="140"/>
      <c r="C167" s="1448">
        <f>Policy_assumptions_SEC!B21</f>
        <v>3</v>
      </c>
      <c r="D167" s="1446" t="str">
        <f>Policy_assumptions_SEC!D21</f>
        <v>New Mathematics GCSE</v>
      </c>
      <c r="E167" s="1450" t="str">
        <f>Policy_assumptions_SEC!E21</f>
        <v>The quantity of KS4 teaching (as a % of the total) dedicated to Mathematics is growing; as a result of both the greater importance of Mathematics within performance tables and policies such as the Teaching for Mastery programme and the new, expanded GCSEs.</v>
      </c>
      <c r="F167" s="1451"/>
      <c r="G167" s="1451"/>
      <c r="H167" s="1451"/>
      <c r="I167" s="1452"/>
      <c r="J167" s="1450" t="str">
        <f>Policy_assumptions_SEC!F21</f>
        <v>The number of year 10-11 Mathematics teaching hours estimated as being required in future is increased between 2018/19 and 2019/20 to provide additional teachers to deliver Mathematics in year 10-11.</v>
      </c>
      <c r="K167" s="1451"/>
      <c r="L167" s="1451"/>
      <c r="M167" s="1451"/>
      <c r="N167" s="1452"/>
      <c r="O167" s="398"/>
    </row>
    <row r="168" spans="1:15" ht="31.5" customHeight="1">
      <c r="A168" s="257"/>
      <c r="B168" s="427"/>
      <c r="C168" s="1449"/>
      <c r="D168" s="1447"/>
      <c r="E168" s="1453" t="str">
        <f>Policy_assumptions_SEC!E22</f>
        <v xml:space="preserve">The model assumes that the % of KS4 teaching time dedicated to Mathematics will increase between 2018/19 and 2019/20 to the same extent that it increased between 2017/18 and 2018/19 as recorded within the SWC. </v>
      </c>
      <c r="F168" s="1454"/>
      <c r="G168" s="1454"/>
      <c r="H168" s="1454"/>
      <c r="I168" s="1455"/>
      <c r="J168" s="1453"/>
      <c r="K168" s="1454"/>
      <c r="L168" s="1454"/>
      <c r="M168" s="1454"/>
      <c r="N168" s="1455"/>
      <c r="O168" s="398"/>
    </row>
    <row r="169" spans="1:15" ht="36.4" customHeight="1">
      <c r="A169" s="257"/>
      <c r="B169" s="140"/>
      <c r="C169" s="424">
        <f>Policy_assumptions_SEC!B23</f>
        <v>4</v>
      </c>
      <c r="D169" s="911" t="str">
        <f>Policy_assumptions_SEC!D23</f>
        <v>Increases in Mathematics teaching requirements in years 12-13</v>
      </c>
      <c r="E169" s="1464" t="str">
        <f>Policy_assumptions_SEC!E23</f>
        <v xml:space="preserve">There will be continued growth in the take-up of post-16 Mathematics qualifications, including Core Maths. The percentage of year 12-13 teaching time dedicated to Mathematics will increase at the current rate for the next 3 years (up to and including 2021/22). </v>
      </c>
      <c r="F169" s="1465"/>
      <c r="G169" s="1465"/>
      <c r="H169" s="1465"/>
      <c r="I169" s="1466"/>
      <c r="J169" s="1463" t="str">
        <f>Policy_assumptions_SEC!F23</f>
        <v>The number of year 12-13 Mathematics teaching hours estimated as being required in future is increased between 2018/19 &amp; 2019/20 and the following two years to provide additional teachers to deliver Mathematics in year 12-13.</v>
      </c>
      <c r="K169" s="1463"/>
      <c r="L169" s="1463"/>
      <c r="M169" s="1463"/>
      <c r="N169" s="1463"/>
      <c r="O169" s="398"/>
    </row>
    <row r="170" spans="1:15" ht="46.5" customHeight="1">
      <c r="A170" s="257"/>
      <c r="B170" s="140"/>
      <c r="C170" s="424">
        <f>Policy_assumptions_SEC!B24</f>
        <v>5</v>
      </c>
      <c r="D170" s="911" t="str">
        <f>Policy_assumptions_SEC!D24</f>
        <v>Increases in English teaching requirements in years 10-11</v>
      </c>
      <c r="E170" s="1464" t="str">
        <f>Policy_assumptions_SEC!E24</f>
        <v xml:space="preserve">The quantity of KS4 teaching (as a % of the total) dedicated to English is growing; as a result of both the greater importance of English (especially English literature) within performance tables and the new, more rigorous GCSEs. The model assumes that the % of KS4 teaching time dedicated to English will increase between 2018/19 and 2019/20 to the same extent that it increased between 2017/18 and 2018/19 as recorded within the SWC. </v>
      </c>
      <c r="F170" s="1465"/>
      <c r="G170" s="1465"/>
      <c r="H170" s="1465"/>
      <c r="I170" s="1466"/>
      <c r="J170" s="1463" t="str">
        <f>Policy_assumptions_SEC!F24</f>
        <v>The number of year 10-11 English teaching hours estimated as being required in future is increased between 2018/19 and 2019/20 to provide additional teachers to deliver English in year 10-11.</v>
      </c>
      <c r="K170" s="1463"/>
      <c r="L170" s="1463"/>
      <c r="M170" s="1463"/>
      <c r="N170" s="1463"/>
      <c r="O170" s="398"/>
    </row>
    <row r="171" spans="1:15" ht="63.75" customHeight="1">
      <c r="A171" s="257"/>
      <c r="B171" s="140"/>
      <c r="C171" s="424">
        <f>Policy_assumptions_SEC!B25</f>
        <v>6</v>
      </c>
      <c r="D171" s="911" t="str">
        <f>Policy_assumptions_SEC!D25</f>
        <v>Increases in Science teaching requirements in years 10-11</v>
      </c>
      <c r="E171" s="1464" t="str">
        <f>Policy_assumptions_SEC!E25</f>
        <v xml:space="preserve">The quantity of KS4 teaching (as a % of the total) dedicated to Science (Biology, Chemistry, and Physics) is growing; as a result of both the removal of the Core Science GCSE option and increasing uptake of triple science. We expect further increases to occur. To reflect the additional need for Science teachers, the model assumes that the % of KS4 teaching time dedicated to Science will increase between 2018/19 and 2019/20 and the subsequent year to the same extent that it increased between 2017/18 and 2018/19 as recorded within the SWC. </v>
      </c>
      <c r="F171" s="1465"/>
      <c r="G171" s="1465"/>
      <c r="H171" s="1465"/>
      <c r="I171" s="1466"/>
      <c r="J171" s="1463" t="str">
        <f>Policy_assumptions_SEC!F25</f>
        <v xml:space="preserve">The number of year 10-11 teaching hours estimated as being required in future for Biology, Chemistry, and Physics is increased to reflect additional teaching requirements in Science. </v>
      </c>
      <c r="K171" s="1463"/>
      <c r="L171" s="1463"/>
      <c r="M171" s="1463"/>
      <c r="N171" s="1463"/>
      <c r="O171" s="398"/>
    </row>
    <row r="172" spans="1:15">
      <c r="A172" s="257"/>
      <c r="B172" s="11"/>
      <c r="C172" s="869"/>
      <c r="D172" s="870"/>
      <c r="E172" s="11"/>
      <c r="F172" s="11"/>
    </row>
    <row r="173" spans="1:15" ht="13.15">
      <c r="A173" s="257"/>
      <c r="B173" s="74" t="s">
        <v>1403</v>
      </c>
      <c r="D173" s="11"/>
      <c r="E173" s="11"/>
      <c r="F173" s="11"/>
    </row>
    <row r="174" spans="1:15" ht="13.15">
      <c r="A174" s="257"/>
      <c r="B174" s="74"/>
      <c r="D174" s="11"/>
      <c r="E174" s="11"/>
      <c r="F174" s="11"/>
    </row>
    <row r="175" spans="1:15">
      <c r="A175" s="257"/>
      <c r="B175" s="251" t="s">
        <v>359</v>
      </c>
      <c r="C175" s="295"/>
      <c r="D175" s="295"/>
      <c r="E175" s="295"/>
      <c r="F175" s="11"/>
    </row>
    <row r="176" spans="1:15">
      <c r="A176" s="257"/>
      <c r="B176" s="11"/>
      <c r="D176" s="11"/>
      <c r="E176" s="11"/>
      <c r="F176" s="11"/>
    </row>
    <row r="177" spans="1:13" ht="13.15">
      <c r="A177" s="257"/>
      <c r="B177" s="138" t="s">
        <v>59</v>
      </c>
      <c r="C177" s="8" t="str">
        <f t="shared" ref="C177:M177" si="77">C136</f>
        <v>2019/20</v>
      </c>
      <c r="D177" s="8" t="str">
        <f t="shared" si="77"/>
        <v>2020/21</v>
      </c>
      <c r="E177" s="8" t="str">
        <f t="shared" si="77"/>
        <v>2021/22</v>
      </c>
      <c r="F177" s="8" t="str">
        <f t="shared" si="77"/>
        <v>2022/23</v>
      </c>
      <c r="G177" s="8" t="str">
        <f t="shared" si="77"/>
        <v>2023/24</v>
      </c>
      <c r="H177" s="8" t="str">
        <f t="shared" si="77"/>
        <v>2024/25</v>
      </c>
      <c r="I177" s="8" t="str">
        <f t="shared" si="77"/>
        <v>2025/26</v>
      </c>
      <c r="J177" s="8" t="str">
        <f t="shared" si="77"/>
        <v>2026/27</v>
      </c>
      <c r="K177" s="8" t="str">
        <f t="shared" si="77"/>
        <v>2027/28</v>
      </c>
      <c r="L177" s="8" t="str">
        <f t="shared" si="77"/>
        <v>2028/29</v>
      </c>
      <c r="M177" s="8" t="str">
        <f t="shared" si="77"/>
        <v>2029/30</v>
      </c>
    </row>
    <row r="178" spans="1:13" s="5" customFormat="1" ht="13.15">
      <c r="A178" s="1161"/>
      <c r="B178" s="186" t="str">
        <f t="shared" ref="B178:B197" si="78">B137</f>
        <v>Art &amp; Design</v>
      </c>
      <c r="C178" s="429">
        <f t="shared" ref="C178:M178" si="79">C85</f>
        <v>71875.032000000007</v>
      </c>
      <c r="D178" s="429">
        <f t="shared" si="79"/>
        <v>74325.831994864537</v>
      </c>
      <c r="E178" s="429">
        <f t="shared" si="79"/>
        <v>76010.031092608828</v>
      </c>
      <c r="F178" s="429">
        <f t="shared" si="79"/>
        <v>77272.593916209531</v>
      </c>
      <c r="G178" s="429">
        <f t="shared" si="79"/>
        <v>78012.24708786163</v>
      </c>
      <c r="H178" s="429">
        <f t="shared" si="79"/>
        <v>78881.885439540754</v>
      </c>
      <c r="I178" s="429">
        <f t="shared" si="79"/>
        <v>78564.976773031201</v>
      </c>
      <c r="J178" s="429">
        <f t="shared" si="79"/>
        <v>77430.293602795427</v>
      </c>
      <c r="K178" s="429">
        <f t="shared" si="79"/>
        <v>76315.324688116074</v>
      </c>
      <c r="L178" s="429">
        <f t="shared" si="79"/>
        <v>76018.599069808435</v>
      </c>
      <c r="M178" s="429">
        <f t="shared" si="79"/>
        <v>75331.811548733574</v>
      </c>
    </row>
    <row r="179" spans="1:13" s="5" customFormat="1" ht="13.15">
      <c r="A179" s="1161"/>
      <c r="B179" s="186" t="str">
        <f t="shared" si="78"/>
        <v>Biology</v>
      </c>
      <c r="C179" s="429">
        <f t="shared" ref="C179:M179" si="80">C86</f>
        <v>81899.732000000004</v>
      </c>
      <c r="D179" s="429">
        <f t="shared" si="80"/>
        <v>84692.354934275805</v>
      </c>
      <c r="E179" s="429">
        <f t="shared" si="80"/>
        <v>86611.456058848504</v>
      </c>
      <c r="F179" s="429">
        <f t="shared" si="80"/>
        <v>88050.113601095727</v>
      </c>
      <c r="G179" s="429">
        <f t="shared" si="80"/>
        <v>88892.929177598809</v>
      </c>
      <c r="H179" s="429">
        <f t="shared" si="80"/>
        <v>89883.859490359449</v>
      </c>
      <c r="I179" s="429">
        <f t="shared" si="80"/>
        <v>89522.750296618731</v>
      </c>
      <c r="J179" s="429">
        <f t="shared" si="80"/>
        <v>88229.808297688956</v>
      </c>
      <c r="K179" s="429">
        <f t="shared" si="80"/>
        <v>86959.330180885197</v>
      </c>
      <c r="L179" s="429">
        <f t="shared" si="80"/>
        <v>86621.219046313054</v>
      </c>
      <c r="M179" s="429">
        <f t="shared" si="80"/>
        <v>85838.642505450072</v>
      </c>
    </row>
    <row r="180" spans="1:13" s="5" customFormat="1" ht="13.15">
      <c r="A180" s="1161"/>
      <c r="B180" s="186" t="str">
        <f t="shared" si="78"/>
        <v>Business Studies</v>
      </c>
      <c r="C180" s="429">
        <f t="shared" ref="C180:M180" si="81">C87</f>
        <v>7356.759</v>
      </c>
      <c r="D180" s="429">
        <f t="shared" si="81"/>
        <v>7607.6102958911752</v>
      </c>
      <c r="E180" s="429">
        <f t="shared" si="81"/>
        <v>7779.9962625523394</v>
      </c>
      <c r="F180" s="429">
        <f t="shared" si="81"/>
        <v>7909.225706451437</v>
      </c>
      <c r="G180" s="429">
        <f t="shared" si="81"/>
        <v>7984.932804953045</v>
      </c>
      <c r="H180" s="429">
        <f t="shared" si="81"/>
        <v>8073.9445186516286</v>
      </c>
      <c r="I180" s="429">
        <f t="shared" si="81"/>
        <v>8041.5073757433356</v>
      </c>
      <c r="J180" s="429">
        <f t="shared" si="81"/>
        <v>7925.3670361497398</v>
      </c>
      <c r="K180" s="429">
        <f t="shared" si="81"/>
        <v>7811.2445464680995</v>
      </c>
      <c r="L180" s="429">
        <f t="shared" si="81"/>
        <v>7780.8732366784179</v>
      </c>
      <c r="M180" s="429">
        <f t="shared" si="81"/>
        <v>7710.5771945597135</v>
      </c>
    </row>
    <row r="181" spans="1:13" s="5" customFormat="1" ht="13.15">
      <c r="A181" s="1161"/>
      <c r="B181" s="186" t="str">
        <f t="shared" si="78"/>
        <v>Chemistry</v>
      </c>
      <c r="C181" s="429">
        <f t="shared" ref="C181:M181" si="82">C88</f>
        <v>74252.673999999999</v>
      </c>
      <c r="D181" s="429">
        <f t="shared" si="82"/>
        <v>76784.54700226702</v>
      </c>
      <c r="E181" s="429">
        <f t="shared" si="82"/>
        <v>78524.459779709694</v>
      </c>
      <c r="F181" s="429">
        <f t="shared" si="82"/>
        <v>79828.788461543765</v>
      </c>
      <c r="G181" s="429">
        <f t="shared" si="82"/>
        <v>80592.909524164643</v>
      </c>
      <c r="H181" s="429">
        <f t="shared" si="82"/>
        <v>81491.315705397748</v>
      </c>
      <c r="I181" s="429">
        <f t="shared" si="82"/>
        <v>81163.923629911675</v>
      </c>
      <c r="J181" s="429">
        <f t="shared" si="82"/>
        <v>79991.70488873875</v>
      </c>
      <c r="K181" s="429">
        <f t="shared" si="82"/>
        <v>78839.852555068559</v>
      </c>
      <c r="L181" s="429">
        <f t="shared" si="82"/>
        <v>78533.31118749539</v>
      </c>
      <c r="M181" s="429">
        <f t="shared" si="82"/>
        <v>77823.804582898112</v>
      </c>
    </row>
    <row r="182" spans="1:13" s="5" customFormat="1" ht="13.15">
      <c r="A182" s="1161"/>
      <c r="B182" s="186" t="str">
        <f t="shared" si="78"/>
        <v>Classics</v>
      </c>
      <c r="C182" s="429">
        <f t="shared" ref="C182:M182" si="83">C89</f>
        <v>1762.7170000000001</v>
      </c>
      <c r="D182" s="429">
        <f t="shared" si="83"/>
        <v>1822.8222506598904</v>
      </c>
      <c r="E182" s="429">
        <f t="shared" si="83"/>
        <v>1864.1268080057364</v>
      </c>
      <c r="F182" s="429">
        <f t="shared" si="83"/>
        <v>1895.0908422579778</v>
      </c>
      <c r="G182" s="429">
        <f t="shared" si="83"/>
        <v>1913.2306494134734</v>
      </c>
      <c r="H182" s="429">
        <f t="shared" si="83"/>
        <v>1934.5583102673395</v>
      </c>
      <c r="I182" s="429">
        <f t="shared" si="83"/>
        <v>1926.7862052906946</v>
      </c>
      <c r="J182" s="429">
        <f t="shared" si="83"/>
        <v>1898.9583872274136</v>
      </c>
      <c r="K182" s="429">
        <f t="shared" si="83"/>
        <v>1871.61405630069</v>
      </c>
      <c r="L182" s="429">
        <f t="shared" si="83"/>
        <v>1864.3369354817892</v>
      </c>
      <c r="M182" s="429">
        <f t="shared" si="83"/>
        <v>1847.4936450497719</v>
      </c>
    </row>
    <row r="183" spans="1:13" s="5" customFormat="1" ht="13.15">
      <c r="A183" s="1161"/>
      <c r="B183" s="186" t="str">
        <f t="shared" si="78"/>
        <v>Computing</v>
      </c>
      <c r="C183" s="429">
        <f t="shared" ref="C183:M183" si="84">C90</f>
        <v>52834.879000000001</v>
      </c>
      <c r="D183" s="429">
        <f t="shared" si="84"/>
        <v>54636.446492615076</v>
      </c>
      <c r="E183" s="429">
        <f t="shared" si="84"/>
        <v>55874.490540250823</v>
      </c>
      <c r="F183" s="429">
        <f t="shared" si="84"/>
        <v>56802.592443771937</v>
      </c>
      <c r="G183" s="429">
        <f t="shared" si="84"/>
        <v>57346.30678710893</v>
      </c>
      <c r="H183" s="429">
        <f t="shared" si="84"/>
        <v>57985.572409762506</v>
      </c>
      <c r="I183" s="429">
        <f t="shared" si="84"/>
        <v>57752.614864100709</v>
      </c>
      <c r="J183" s="429">
        <f t="shared" si="84"/>
        <v>56918.516480635029</v>
      </c>
      <c r="K183" s="429">
        <f t="shared" si="84"/>
        <v>56098.909921074199</v>
      </c>
      <c r="L183" s="429">
        <f t="shared" si="84"/>
        <v>55880.78880581008</v>
      </c>
      <c r="M183" s="429">
        <f t="shared" si="84"/>
        <v>55375.935666061909</v>
      </c>
    </row>
    <row r="184" spans="1:13" s="5" customFormat="1" ht="13.15">
      <c r="A184" s="1161"/>
      <c r="B184" s="186" t="str">
        <f t="shared" si="78"/>
        <v>Design &amp; Technology</v>
      </c>
      <c r="C184" s="429">
        <f t="shared" ref="C184:M184" si="85">C91</f>
        <v>99028.79</v>
      </c>
      <c r="D184" s="429">
        <f t="shared" si="85"/>
        <v>102405.48078218206</v>
      </c>
      <c r="E184" s="429">
        <f t="shared" si="85"/>
        <v>104725.95555802228</v>
      </c>
      <c r="F184" s="429">
        <f t="shared" si="85"/>
        <v>106465.50356573879</v>
      </c>
      <c r="G184" s="429">
        <f t="shared" si="85"/>
        <v>107484.59123179187</v>
      </c>
      <c r="H184" s="429">
        <f t="shared" si="85"/>
        <v>108682.77134118477</v>
      </c>
      <c r="I184" s="429">
        <f t="shared" si="85"/>
        <v>108246.13735422592</v>
      </c>
      <c r="J184" s="429">
        <f t="shared" si="85"/>
        <v>106682.78081364292</v>
      </c>
      <c r="K184" s="429">
        <f t="shared" si="85"/>
        <v>105146.5864018156</v>
      </c>
      <c r="L184" s="429">
        <f t="shared" si="85"/>
        <v>104737.76044201628</v>
      </c>
      <c r="M184" s="429">
        <f t="shared" si="85"/>
        <v>103791.51060661943</v>
      </c>
    </row>
    <row r="185" spans="1:13" s="5" customFormat="1" ht="13.15">
      <c r="A185" s="1161"/>
      <c r="B185" s="186" t="str">
        <f t="shared" si="78"/>
        <v>Drama</v>
      </c>
      <c r="C185" s="429">
        <f t="shared" ref="C185:M185" si="86">C92</f>
        <v>48474.684999999998</v>
      </c>
      <c r="D185" s="429">
        <f t="shared" si="86"/>
        <v>50127.578284959651</v>
      </c>
      <c r="E185" s="429">
        <f t="shared" si="86"/>
        <v>51263.452850419861</v>
      </c>
      <c r="F185" s="429">
        <f t="shared" si="86"/>
        <v>52114.963221458776</v>
      </c>
      <c r="G185" s="429">
        <f t="shared" si="86"/>
        <v>52613.807583783193</v>
      </c>
      <c r="H185" s="429">
        <f t="shared" si="86"/>
        <v>53200.317864036908</v>
      </c>
      <c r="I185" s="429">
        <f t="shared" si="86"/>
        <v>52986.585120476942</v>
      </c>
      <c r="J185" s="429">
        <f t="shared" si="86"/>
        <v>52221.320636810611</v>
      </c>
      <c r="K185" s="429">
        <f t="shared" si="86"/>
        <v>51469.352040485348</v>
      </c>
      <c r="L185" s="429">
        <f t="shared" si="86"/>
        <v>51269.231352137096</v>
      </c>
      <c r="M185" s="429">
        <f t="shared" si="86"/>
        <v>50806.041175803883</v>
      </c>
    </row>
    <row r="186" spans="1:13" s="5" customFormat="1" ht="13.15">
      <c r="A186" s="1161"/>
      <c r="B186" s="186" t="str">
        <f t="shared" si="78"/>
        <v>English</v>
      </c>
      <c r="C186" s="429">
        <f t="shared" ref="C186:M186" si="87">C93</f>
        <v>268968.29800000001</v>
      </c>
      <c r="D186" s="429">
        <f t="shared" si="87"/>
        <v>278139.59831131151</v>
      </c>
      <c r="E186" s="429">
        <f t="shared" si="87"/>
        <v>284442.15084184002</v>
      </c>
      <c r="F186" s="429">
        <f t="shared" si="87"/>
        <v>289166.87046049634</v>
      </c>
      <c r="G186" s="429">
        <f t="shared" si="87"/>
        <v>291934.77538037964</v>
      </c>
      <c r="H186" s="429">
        <f t="shared" si="87"/>
        <v>295189.10641603969</v>
      </c>
      <c r="I186" s="429">
        <f t="shared" si="87"/>
        <v>294003.18159234681</v>
      </c>
      <c r="J186" s="429">
        <f t="shared" si="87"/>
        <v>289757.00885926804</v>
      </c>
      <c r="K186" s="429">
        <f t="shared" si="87"/>
        <v>285584.61014222522</v>
      </c>
      <c r="L186" s="429">
        <f t="shared" si="87"/>
        <v>284474.21363444766</v>
      </c>
      <c r="M186" s="429">
        <f t="shared" si="87"/>
        <v>281904.14075251628</v>
      </c>
    </row>
    <row r="187" spans="1:13" s="5" customFormat="1" ht="13.15">
      <c r="A187" s="1161"/>
      <c r="B187" s="186" t="str">
        <f t="shared" si="78"/>
        <v>Food</v>
      </c>
      <c r="C187" s="429">
        <f t="shared" ref="C187:M187" si="88">C94</f>
        <v>15324.109</v>
      </c>
      <c r="D187" s="429">
        <f t="shared" si="88"/>
        <v>15846.631567482176</v>
      </c>
      <c r="E187" s="429">
        <f t="shared" si="88"/>
        <v>16205.711067461183</v>
      </c>
      <c r="F187" s="429">
        <f t="shared" si="88"/>
        <v>16474.89564783403</v>
      </c>
      <c r="G187" s="429">
        <f t="shared" si="88"/>
        <v>16632.593328227307</v>
      </c>
      <c r="H187" s="429">
        <f t="shared" si="88"/>
        <v>16818.004485911537</v>
      </c>
      <c r="I187" s="429">
        <f t="shared" si="88"/>
        <v>16750.438005403579</v>
      </c>
      <c r="J187" s="429">
        <f t="shared" si="88"/>
        <v>16508.517993720543</v>
      </c>
      <c r="K187" s="429">
        <f t="shared" si="88"/>
        <v>16270.80115791923</v>
      </c>
      <c r="L187" s="429">
        <f t="shared" si="88"/>
        <v>16207.537802182031</v>
      </c>
      <c r="M187" s="429">
        <f t="shared" si="88"/>
        <v>16061.11133752611</v>
      </c>
    </row>
    <row r="188" spans="1:13" s="5" customFormat="1" ht="13.15">
      <c r="A188" s="1161"/>
      <c r="B188" s="186" t="str">
        <f t="shared" si="78"/>
        <v>Geography</v>
      </c>
      <c r="C188" s="429">
        <f t="shared" ref="C188:M188" si="89">C95</f>
        <v>104099.564</v>
      </c>
      <c r="D188" s="429">
        <f t="shared" si="89"/>
        <v>107649.15839762894</v>
      </c>
      <c r="E188" s="429">
        <f t="shared" si="89"/>
        <v>110088.45319702984</v>
      </c>
      <c r="F188" s="429">
        <f t="shared" si="89"/>
        <v>111917.07484494009</v>
      </c>
      <c r="G188" s="429">
        <f t="shared" si="89"/>
        <v>112988.34494441221</v>
      </c>
      <c r="H188" s="429">
        <f t="shared" si="89"/>
        <v>114247.87792448065</v>
      </c>
      <c r="I188" s="429">
        <f t="shared" si="89"/>
        <v>113788.88607302011</v>
      </c>
      <c r="J188" s="429">
        <f t="shared" si="89"/>
        <v>112145.4777848724</v>
      </c>
      <c r="K188" s="429">
        <f t="shared" si="89"/>
        <v>110530.62246360209</v>
      </c>
      <c r="L188" s="429">
        <f t="shared" si="89"/>
        <v>110100.86255068191</v>
      </c>
      <c r="M188" s="429">
        <f t="shared" si="89"/>
        <v>109106.15994652121</v>
      </c>
    </row>
    <row r="189" spans="1:13" s="5" customFormat="1" ht="13.15">
      <c r="A189" s="1161"/>
      <c r="B189" s="186" t="str">
        <f t="shared" si="78"/>
        <v>History</v>
      </c>
      <c r="C189" s="429">
        <f t="shared" ref="C189:M189" si="90">C96</f>
        <v>107827.75</v>
      </c>
      <c r="D189" s="429">
        <f t="shared" si="90"/>
        <v>111504.46835118286</v>
      </c>
      <c r="E189" s="429">
        <f t="shared" si="90"/>
        <v>114031.12321600151</v>
      </c>
      <c r="F189" s="429">
        <f t="shared" si="90"/>
        <v>115925.23449100602</v>
      </c>
      <c r="G189" s="429">
        <f t="shared" si="90"/>
        <v>117034.87068956258</v>
      </c>
      <c r="H189" s="429">
        <f t="shared" si="90"/>
        <v>118339.51215080419</v>
      </c>
      <c r="I189" s="429">
        <f t="shared" si="90"/>
        <v>117864.08212295774</v>
      </c>
      <c r="J189" s="429">
        <f t="shared" si="90"/>
        <v>116161.81737531365</v>
      </c>
      <c r="K189" s="429">
        <f t="shared" si="90"/>
        <v>114489.12818068739</v>
      </c>
      <c r="L189" s="429">
        <f t="shared" si="90"/>
        <v>114043.97699397945</v>
      </c>
      <c r="M189" s="429">
        <f t="shared" si="90"/>
        <v>113013.65045269068</v>
      </c>
    </row>
    <row r="190" spans="1:13" s="5" customFormat="1" ht="13.15">
      <c r="A190" s="1161"/>
      <c r="B190" s="186" t="str">
        <f t="shared" si="78"/>
        <v>Mathematics</v>
      </c>
      <c r="C190" s="429">
        <f t="shared" ref="C190:M190" si="91">C97</f>
        <v>263581.61200000002</v>
      </c>
      <c r="D190" s="429">
        <f t="shared" si="91"/>
        <v>272569.23670583649</v>
      </c>
      <c r="E190" s="429">
        <f t="shared" si="91"/>
        <v>278745.56666019926</v>
      </c>
      <c r="F190" s="429">
        <f t="shared" si="91"/>
        <v>283375.66330204764</v>
      </c>
      <c r="G190" s="429">
        <f t="shared" si="91"/>
        <v>286088.13479430345</v>
      </c>
      <c r="H190" s="429">
        <f t="shared" si="91"/>
        <v>289277.29064181121</v>
      </c>
      <c r="I190" s="429">
        <f t="shared" si="91"/>
        <v>288115.11658983503</v>
      </c>
      <c r="J190" s="429">
        <f t="shared" si="91"/>
        <v>283953.98287207866</v>
      </c>
      <c r="K190" s="429">
        <f t="shared" si="91"/>
        <v>279865.14568225906</v>
      </c>
      <c r="L190" s="429">
        <f t="shared" si="91"/>
        <v>278776.98732435779</v>
      </c>
      <c r="M190" s="429">
        <f t="shared" si="91"/>
        <v>276258.38584524614</v>
      </c>
    </row>
    <row r="191" spans="1:13" s="5" customFormat="1" ht="13.15">
      <c r="A191" s="1161"/>
      <c r="B191" s="186" t="str">
        <f t="shared" si="78"/>
        <v>Modern Foreign Languages</v>
      </c>
      <c r="C191" s="429">
        <f t="shared" ref="C191:M191" si="92">C98</f>
        <v>146324.386</v>
      </c>
      <c r="D191" s="429">
        <f t="shared" si="92"/>
        <v>151313.76540587432</v>
      </c>
      <c r="E191" s="429">
        <f t="shared" si="92"/>
        <v>154742.48595071089</v>
      </c>
      <c r="F191" s="429">
        <f t="shared" si="92"/>
        <v>157312.83235347559</v>
      </c>
      <c r="G191" s="429">
        <f t="shared" si="92"/>
        <v>158818.63058664993</v>
      </c>
      <c r="H191" s="429">
        <f t="shared" si="92"/>
        <v>160589.05481201233</v>
      </c>
      <c r="I191" s="429">
        <f t="shared" si="92"/>
        <v>159943.8868760163</v>
      </c>
      <c r="J191" s="429">
        <f t="shared" si="92"/>
        <v>157633.87999922934</v>
      </c>
      <c r="K191" s="429">
        <f t="shared" si="92"/>
        <v>155364.00773190928</v>
      </c>
      <c r="L191" s="429">
        <f t="shared" si="92"/>
        <v>154759.92878124758</v>
      </c>
      <c r="M191" s="429">
        <f t="shared" si="92"/>
        <v>153361.75531909536</v>
      </c>
    </row>
    <row r="192" spans="1:13" s="5" customFormat="1" ht="13.15">
      <c r="A192" s="1161"/>
      <c r="B192" s="186" t="str">
        <f t="shared" si="78"/>
        <v>Music</v>
      </c>
      <c r="C192" s="429">
        <f t="shared" ref="C192:M192" si="93">C99</f>
        <v>53532.716999999997</v>
      </c>
      <c r="D192" s="429">
        <f t="shared" si="93"/>
        <v>55358.079422776864</v>
      </c>
      <c r="E192" s="429">
        <f t="shared" si="93"/>
        <v>56612.475437114641</v>
      </c>
      <c r="F192" s="429">
        <f t="shared" si="93"/>
        <v>57552.835621309576</v>
      </c>
      <c r="G192" s="429">
        <f t="shared" si="93"/>
        <v>58103.731291397133</v>
      </c>
      <c r="H192" s="429">
        <f t="shared" si="93"/>
        <v>58751.440272908054</v>
      </c>
      <c r="I192" s="429">
        <f t="shared" si="93"/>
        <v>58515.405846389775</v>
      </c>
      <c r="J192" s="429">
        <f t="shared" si="93"/>
        <v>57670.290771701606</v>
      </c>
      <c r="K192" s="429">
        <f t="shared" si="93"/>
        <v>56839.858927534537</v>
      </c>
      <c r="L192" s="429">
        <f t="shared" si="93"/>
        <v>56618.856889559618</v>
      </c>
      <c r="M192" s="429">
        <f t="shared" si="93"/>
        <v>56107.335698100076</v>
      </c>
    </row>
    <row r="193" spans="1:30" s="5" customFormat="1" ht="13.15">
      <c r="A193" s="1161"/>
      <c r="B193" s="186" t="str">
        <f t="shared" si="78"/>
        <v>Others</v>
      </c>
      <c r="C193" s="429">
        <f t="shared" ref="C193:M193" si="94">C100</f>
        <v>38633.877999999997</v>
      </c>
      <c r="D193" s="429">
        <f t="shared" si="94"/>
        <v>39951.218742248253</v>
      </c>
      <c r="E193" s="429">
        <f t="shared" si="94"/>
        <v>40856.500321391941</v>
      </c>
      <c r="F193" s="429">
        <f t="shared" si="94"/>
        <v>41535.14625360279</v>
      </c>
      <c r="G193" s="429">
        <f t="shared" si="94"/>
        <v>41932.720621234665</v>
      </c>
      <c r="H193" s="429">
        <f t="shared" si="94"/>
        <v>42400.163918969716</v>
      </c>
      <c r="I193" s="429">
        <f t="shared" si="94"/>
        <v>42229.820888596209</v>
      </c>
      <c r="J193" s="429">
        <f t="shared" si="94"/>
        <v>41619.912135198472</v>
      </c>
      <c r="K193" s="429">
        <f t="shared" si="94"/>
        <v>41020.600081695469</v>
      </c>
      <c r="L193" s="429">
        <f t="shared" si="94"/>
        <v>40861.105734100995</v>
      </c>
      <c r="M193" s="429">
        <f t="shared" si="94"/>
        <v>40491.947424701859</v>
      </c>
    </row>
    <row r="194" spans="1:30" s="5" customFormat="1" ht="13.15">
      <c r="A194" s="1161"/>
      <c r="B194" s="186" t="str">
        <f t="shared" si="78"/>
        <v>Physical Education</v>
      </c>
      <c r="C194" s="429">
        <f t="shared" ref="C194:M194" si="95">C101</f>
        <v>152262.899</v>
      </c>
      <c r="D194" s="429">
        <f t="shared" si="95"/>
        <v>157454.77024796355</v>
      </c>
      <c r="E194" s="429">
        <f t="shared" si="95"/>
        <v>161022.6439584856</v>
      </c>
      <c r="F194" s="429">
        <f t="shared" si="95"/>
        <v>163697.30677729403</v>
      </c>
      <c r="G194" s="429">
        <f t="shared" si="95"/>
        <v>165264.21719161281</v>
      </c>
      <c r="H194" s="429">
        <f t="shared" si="95"/>
        <v>167106.49333151412</v>
      </c>
      <c r="I194" s="429">
        <f t="shared" si="95"/>
        <v>166435.14152911122</v>
      </c>
      <c r="J194" s="429">
        <f t="shared" si="95"/>
        <v>164031.38400526607</v>
      </c>
      <c r="K194" s="429">
        <f t="shared" si="95"/>
        <v>161669.3899369509</v>
      </c>
      <c r="L194" s="429">
        <f t="shared" si="95"/>
        <v>161040.79469888427</v>
      </c>
      <c r="M194" s="429">
        <f t="shared" si="95"/>
        <v>159585.87696116581</v>
      </c>
    </row>
    <row r="195" spans="1:30" s="5" customFormat="1" ht="13.15">
      <c r="A195" s="1161"/>
      <c r="B195" s="186" t="str">
        <f t="shared" si="78"/>
        <v>Physics</v>
      </c>
      <c r="C195" s="429">
        <f t="shared" ref="C195:M195" si="96">C102</f>
        <v>76781.606</v>
      </c>
      <c r="D195" s="429">
        <f t="shared" si="96"/>
        <v>79399.710706937607</v>
      </c>
      <c r="E195" s="429">
        <f t="shared" si="96"/>
        <v>81198.882240503779</v>
      </c>
      <c r="F195" s="429">
        <f t="shared" si="96"/>
        <v>82547.634353364832</v>
      </c>
      <c r="G195" s="429">
        <f t="shared" si="96"/>
        <v>83337.780205438234</v>
      </c>
      <c r="H195" s="429">
        <f t="shared" si="96"/>
        <v>84266.784720957832</v>
      </c>
      <c r="I195" s="429">
        <f t="shared" si="96"/>
        <v>83928.242174362211</v>
      </c>
      <c r="J195" s="429">
        <f t="shared" si="96"/>
        <v>82716.099463777064</v>
      </c>
      <c r="K195" s="429">
        <f t="shared" si="96"/>
        <v>81525.016809244713</v>
      </c>
      <c r="L195" s="429">
        <f t="shared" si="96"/>
        <v>81208.035113639999</v>
      </c>
      <c r="M195" s="429">
        <f t="shared" si="96"/>
        <v>80474.36380412479</v>
      </c>
    </row>
    <row r="196" spans="1:30" s="5" customFormat="1" ht="13.15">
      <c r="A196" s="1161"/>
      <c r="B196" s="186" t="str">
        <f t="shared" si="78"/>
        <v>Religious Education</v>
      </c>
      <c r="C196" s="429">
        <f t="shared" ref="C196:M196" si="97">C103</f>
        <v>63821.643999999993</v>
      </c>
      <c r="D196" s="429">
        <f t="shared" si="97"/>
        <v>65997.838993380268</v>
      </c>
      <c r="E196" s="429">
        <f t="shared" si="97"/>
        <v>67493.328487442079</v>
      </c>
      <c r="F196" s="429">
        <f t="shared" si="97"/>
        <v>68614.424823864974</v>
      </c>
      <c r="G196" s="429">
        <f t="shared" si="97"/>
        <v>69271.202011868896</v>
      </c>
      <c r="H196" s="429">
        <f t="shared" si="97"/>
        <v>70043.399919058866</v>
      </c>
      <c r="I196" s="429">
        <f t="shared" si="97"/>
        <v>69761.999945637115</v>
      </c>
      <c r="J196" s="429">
        <f t="shared" si="97"/>
        <v>68754.454719868329</v>
      </c>
      <c r="K196" s="429">
        <f t="shared" si="97"/>
        <v>67764.414824738502</v>
      </c>
      <c r="L196" s="429">
        <f t="shared" si="97"/>
        <v>67500.936447750661</v>
      </c>
      <c r="M196" s="429">
        <f t="shared" si="97"/>
        <v>66891.101468147695</v>
      </c>
    </row>
    <row r="197" spans="1:30" s="5" customFormat="1" ht="13.15">
      <c r="A197" s="1161"/>
      <c r="B197" s="186" t="str">
        <f t="shared" si="78"/>
        <v>Total</v>
      </c>
      <c r="C197" s="429">
        <f t="shared" ref="C197:M197" si="98">SUM(C178:C196)</f>
        <v>1728643.7309999999</v>
      </c>
      <c r="D197" s="429">
        <f t="shared" si="98"/>
        <v>1787587.1488903381</v>
      </c>
      <c r="E197" s="429">
        <f t="shared" si="98"/>
        <v>1828093.2903285993</v>
      </c>
      <c r="F197" s="429">
        <f t="shared" si="98"/>
        <v>1858458.7906877638</v>
      </c>
      <c r="G197" s="429">
        <f t="shared" si="98"/>
        <v>1876247.9558917626</v>
      </c>
      <c r="H197" s="429">
        <f t="shared" si="98"/>
        <v>1897163.3536736688</v>
      </c>
      <c r="I197" s="429">
        <f t="shared" si="98"/>
        <v>1889541.4832630754</v>
      </c>
      <c r="J197" s="429">
        <f t="shared" si="98"/>
        <v>1862251.5761239831</v>
      </c>
      <c r="K197" s="429">
        <f t="shared" si="98"/>
        <v>1835435.81032898</v>
      </c>
      <c r="L197" s="429">
        <f t="shared" si="98"/>
        <v>1828299.3560465728</v>
      </c>
      <c r="M197" s="429">
        <f t="shared" si="98"/>
        <v>1811781.6459350123</v>
      </c>
    </row>
    <row r="198" spans="1:30">
      <c r="A198" s="1085">
        <f>N198</f>
        <v>0</v>
      </c>
      <c r="B198" s="1080"/>
      <c r="C198" s="1085">
        <f t="shared" ref="C198:M198" si="99">SUM(C178:C196)-C197</f>
        <v>0</v>
      </c>
      <c r="D198" s="1085">
        <f t="shared" si="99"/>
        <v>0</v>
      </c>
      <c r="E198" s="1085">
        <f t="shared" si="99"/>
        <v>0</v>
      </c>
      <c r="F198" s="1085">
        <f t="shared" si="99"/>
        <v>0</v>
      </c>
      <c r="G198" s="1085">
        <f t="shared" si="99"/>
        <v>0</v>
      </c>
      <c r="H198" s="1085">
        <f t="shared" si="99"/>
        <v>0</v>
      </c>
      <c r="I198" s="1085">
        <f t="shared" si="99"/>
        <v>0</v>
      </c>
      <c r="J198" s="1085">
        <f t="shared" si="99"/>
        <v>0</v>
      </c>
      <c r="K198" s="1085">
        <f t="shared" si="99"/>
        <v>0</v>
      </c>
      <c r="L198" s="1085">
        <f t="shared" si="99"/>
        <v>0</v>
      </c>
      <c r="M198" s="1085">
        <f t="shared" si="99"/>
        <v>0</v>
      </c>
      <c r="N198" s="1085">
        <f>SUM(C198:M198)</f>
        <v>0</v>
      </c>
      <c r="O198" s="1085"/>
    </row>
    <row r="199" spans="1:30">
      <c r="A199" s="257"/>
      <c r="B199" s="11"/>
      <c r="C199" s="10"/>
      <c r="D199" s="10"/>
      <c r="E199" s="10"/>
      <c r="F199" s="10"/>
      <c r="G199" s="10"/>
      <c r="H199" s="10"/>
      <c r="I199" s="10"/>
      <c r="J199" s="10"/>
      <c r="K199" s="10"/>
      <c r="L199" s="10"/>
      <c r="M199" s="10"/>
      <c r="N199" s="10"/>
      <c r="O199" s="10"/>
    </row>
    <row r="200" spans="1:30" ht="13.15">
      <c r="A200" s="257"/>
      <c r="B200" s="74" t="s">
        <v>1408</v>
      </c>
      <c r="D200" s="11"/>
      <c r="E200" s="11"/>
      <c r="F200" s="11"/>
    </row>
    <row r="201" spans="1:30" ht="13.15">
      <c r="A201" s="257"/>
      <c r="B201" s="74"/>
      <c r="D201" s="11"/>
      <c r="E201" s="11"/>
      <c r="F201" s="11"/>
    </row>
    <row r="202" spans="1:30">
      <c r="A202" s="257"/>
      <c r="B202" s="251" t="s">
        <v>1536</v>
      </c>
      <c r="D202" s="11"/>
      <c r="E202" s="11"/>
      <c r="F202" s="11"/>
    </row>
    <row r="203" spans="1:30">
      <c r="A203" s="257"/>
      <c r="B203" s="251"/>
      <c r="D203" s="11"/>
      <c r="E203" s="11"/>
      <c r="F203" s="11"/>
    </row>
    <row r="204" spans="1:30">
      <c r="A204" s="257"/>
      <c r="B204" s="251" t="s">
        <v>1537</v>
      </c>
      <c r="D204" s="11"/>
      <c r="E204" s="11"/>
      <c r="F204" s="11"/>
    </row>
    <row r="205" spans="1:30">
      <c r="A205" s="257"/>
      <c r="B205" s="913"/>
      <c r="D205" s="11"/>
      <c r="E205" s="11"/>
      <c r="F205" s="11"/>
    </row>
    <row r="206" spans="1:30" ht="13.15">
      <c r="A206" s="257"/>
      <c r="B206" s="138" t="s">
        <v>59</v>
      </c>
      <c r="C206" s="8" t="str">
        <f>C177</f>
        <v>2019/20</v>
      </c>
      <c r="D206" s="8" t="str">
        <f t="shared" ref="D206:M206" si="100">D177</f>
        <v>2020/21</v>
      </c>
      <c r="E206" s="8" t="str">
        <f t="shared" si="100"/>
        <v>2021/22</v>
      </c>
      <c r="F206" s="8" t="str">
        <f t="shared" si="100"/>
        <v>2022/23</v>
      </c>
      <c r="G206" s="8" t="str">
        <f t="shared" si="100"/>
        <v>2023/24</v>
      </c>
      <c r="H206" s="8" t="str">
        <f t="shared" si="100"/>
        <v>2024/25</v>
      </c>
      <c r="I206" s="8" t="str">
        <f t="shared" si="100"/>
        <v>2025/26</v>
      </c>
      <c r="J206" s="8" t="str">
        <f t="shared" si="100"/>
        <v>2026/27</v>
      </c>
      <c r="K206" s="8" t="str">
        <f t="shared" si="100"/>
        <v>2027/28</v>
      </c>
      <c r="L206" s="8" t="str">
        <f t="shared" si="100"/>
        <v>2028/29</v>
      </c>
      <c r="M206" s="8" t="str">
        <f t="shared" si="100"/>
        <v>2029/30</v>
      </c>
      <c r="P206" s="251" t="s">
        <v>451</v>
      </c>
    </row>
    <row r="207" spans="1:30" s="5" customFormat="1" ht="13.15">
      <c r="A207" s="1161"/>
      <c r="B207" s="186" t="str">
        <f t="shared" ref="B207:B226" si="101">B178</f>
        <v>Art &amp; Design</v>
      </c>
      <c r="C207" s="489">
        <f t="shared" ref="C207:M207" si="102">(C178/((SUM(C$178:C$196))-C$179-C$181-C$186-C$188-C$189-C$190-C$191-C$195))*(C$104-C$208-C$210-C$215-C$217-C$218-C$219-C$220-C$224)</f>
        <v>71875.032000000007</v>
      </c>
      <c r="D207" s="489">
        <f t="shared" si="102"/>
        <v>74325.831994864537</v>
      </c>
      <c r="E207" s="489">
        <f t="shared" si="102"/>
        <v>76010.03109260877</v>
      </c>
      <c r="F207" s="489">
        <f t="shared" si="102"/>
        <v>77272.593916209531</v>
      </c>
      <c r="G207" s="489">
        <f t="shared" si="102"/>
        <v>78012.247087861571</v>
      </c>
      <c r="H207" s="489">
        <f t="shared" si="102"/>
        <v>78881.885439540813</v>
      </c>
      <c r="I207" s="489">
        <f t="shared" si="102"/>
        <v>78564.976773031201</v>
      </c>
      <c r="J207" s="489">
        <f t="shared" si="102"/>
        <v>77430.293602795427</v>
      </c>
      <c r="K207" s="489">
        <f t="shared" si="102"/>
        <v>76315.324688116132</v>
      </c>
      <c r="L207" s="489">
        <f t="shared" si="102"/>
        <v>76018.599069808406</v>
      </c>
      <c r="M207" s="489">
        <f t="shared" si="102"/>
        <v>75331.811548733604</v>
      </c>
    </row>
    <row r="208" spans="1:30" s="5" customFormat="1" ht="13.15">
      <c r="A208" s="1161"/>
      <c r="B208" s="186" t="str">
        <f t="shared" si="101"/>
        <v>Biology</v>
      </c>
      <c r="C208" s="372">
        <f>C179</f>
        <v>81899.732000000004</v>
      </c>
      <c r="D208" s="372">
        <f t="shared" ref="D208:M208" si="103">D179</f>
        <v>84692.354934275805</v>
      </c>
      <c r="E208" s="372">
        <f t="shared" si="103"/>
        <v>86611.456058848504</v>
      </c>
      <c r="F208" s="372">
        <f t="shared" si="103"/>
        <v>88050.113601095727</v>
      </c>
      <c r="G208" s="372">
        <f t="shared" si="103"/>
        <v>88892.929177598809</v>
      </c>
      <c r="H208" s="372">
        <f t="shared" si="103"/>
        <v>89883.859490359449</v>
      </c>
      <c r="I208" s="372">
        <f t="shared" si="103"/>
        <v>89522.750296618731</v>
      </c>
      <c r="J208" s="372">
        <f t="shared" si="103"/>
        <v>88229.808297688956</v>
      </c>
      <c r="K208" s="372">
        <f t="shared" si="103"/>
        <v>86959.330180885197</v>
      </c>
      <c r="L208" s="372">
        <f t="shared" si="103"/>
        <v>86621.219046313054</v>
      </c>
      <c r="M208" s="372">
        <f t="shared" si="103"/>
        <v>85838.642505450072</v>
      </c>
      <c r="O208" s="5" t="s">
        <v>7</v>
      </c>
      <c r="P208" s="490">
        <f t="shared" ref="P208:Z208" si="104">C208/C$226</f>
        <v>4.7378028526804644E-2</v>
      </c>
      <c r="Q208" s="490">
        <f t="shared" si="104"/>
        <v>4.7378028526804637E-2</v>
      </c>
      <c r="R208" s="490">
        <f t="shared" si="104"/>
        <v>4.7378028526804637E-2</v>
      </c>
      <c r="S208" s="490">
        <f t="shared" si="104"/>
        <v>4.7378028526804637E-2</v>
      </c>
      <c r="T208" s="490">
        <f t="shared" si="104"/>
        <v>4.7378028526804644E-2</v>
      </c>
      <c r="U208" s="490">
        <f t="shared" si="104"/>
        <v>4.7378028526804623E-2</v>
      </c>
      <c r="V208" s="490">
        <f t="shared" si="104"/>
        <v>4.7378028526804637E-2</v>
      </c>
      <c r="W208" s="490">
        <f t="shared" si="104"/>
        <v>4.737802852680463E-2</v>
      </c>
      <c r="X208" s="490">
        <f t="shared" si="104"/>
        <v>4.7378028526804609E-2</v>
      </c>
      <c r="Y208" s="490">
        <f t="shared" si="104"/>
        <v>4.7378028526804644E-2</v>
      </c>
      <c r="Z208" s="490">
        <f t="shared" si="104"/>
        <v>4.7378028526804623E-2</v>
      </c>
      <c r="AC208" s="491"/>
      <c r="AD208" s="491"/>
    </row>
    <row r="209" spans="1:26" s="5" customFormat="1" ht="13.15">
      <c r="A209" s="1161"/>
      <c r="B209" s="186" t="str">
        <f t="shared" si="101"/>
        <v>Business Studies</v>
      </c>
      <c r="C209" s="489">
        <f t="shared" ref="C209:M209" si="105">(C180/((SUM(C$178:C$196))-C$179-C$181-C$186-C$188-C$189-C$190-C$191-C$195))*(C$104-C$208-C$210-C$215-C$217-C$218-C$219-C$220-C$224)</f>
        <v>7356.759</v>
      </c>
      <c r="D209" s="489">
        <f t="shared" si="105"/>
        <v>7607.6102958911752</v>
      </c>
      <c r="E209" s="489">
        <f t="shared" si="105"/>
        <v>7779.9962625523331</v>
      </c>
      <c r="F209" s="489">
        <f t="shared" si="105"/>
        <v>7909.225706451437</v>
      </c>
      <c r="G209" s="489">
        <f t="shared" si="105"/>
        <v>7984.9328049530386</v>
      </c>
      <c r="H209" s="489">
        <f t="shared" si="105"/>
        <v>8073.9445186516341</v>
      </c>
      <c r="I209" s="489">
        <f t="shared" si="105"/>
        <v>8041.5073757433356</v>
      </c>
      <c r="J209" s="489">
        <f t="shared" si="105"/>
        <v>7925.3670361497407</v>
      </c>
      <c r="K209" s="489">
        <f t="shared" si="105"/>
        <v>7811.2445464681059</v>
      </c>
      <c r="L209" s="489">
        <f t="shared" si="105"/>
        <v>7780.8732366784152</v>
      </c>
      <c r="M209" s="489">
        <f t="shared" si="105"/>
        <v>7710.5771945597162</v>
      </c>
      <c r="P209" s="492">
        <f t="shared" ref="P209:Z209" si="106">C86/C$104</f>
        <v>4.7378028526804644E-2</v>
      </c>
      <c r="Q209" s="492">
        <f t="shared" si="106"/>
        <v>4.7378028526804637E-2</v>
      </c>
      <c r="R209" s="492">
        <f t="shared" si="106"/>
        <v>4.7378028526804637E-2</v>
      </c>
      <c r="S209" s="492">
        <f t="shared" si="106"/>
        <v>4.7378028526804637E-2</v>
      </c>
      <c r="T209" s="492">
        <f t="shared" si="106"/>
        <v>4.7378028526804637E-2</v>
      </c>
      <c r="U209" s="492">
        <f t="shared" si="106"/>
        <v>4.737802852680463E-2</v>
      </c>
      <c r="V209" s="492">
        <f t="shared" si="106"/>
        <v>4.7378028526804637E-2</v>
      </c>
      <c r="W209" s="492">
        <f t="shared" si="106"/>
        <v>4.7378028526804637E-2</v>
      </c>
      <c r="X209" s="492">
        <f t="shared" si="106"/>
        <v>4.737802852680463E-2</v>
      </c>
      <c r="Y209" s="492">
        <f t="shared" si="106"/>
        <v>4.737802852680463E-2</v>
      </c>
      <c r="Z209" s="492">
        <f t="shared" si="106"/>
        <v>4.737802852680463E-2</v>
      </c>
    </row>
    <row r="210" spans="1:26" s="5" customFormat="1" ht="13.15">
      <c r="A210" s="1161"/>
      <c r="B210" s="186" t="str">
        <f t="shared" si="101"/>
        <v>Chemistry</v>
      </c>
      <c r="C210" s="372">
        <f>C181</f>
        <v>74252.673999999999</v>
      </c>
      <c r="D210" s="372">
        <f t="shared" ref="D210:M210" si="107">D181</f>
        <v>76784.54700226702</v>
      </c>
      <c r="E210" s="372">
        <f t="shared" si="107"/>
        <v>78524.459779709694</v>
      </c>
      <c r="F210" s="372">
        <f t="shared" si="107"/>
        <v>79828.788461543765</v>
      </c>
      <c r="G210" s="372">
        <f t="shared" si="107"/>
        <v>80592.909524164643</v>
      </c>
      <c r="H210" s="372">
        <f t="shared" si="107"/>
        <v>81491.315705397748</v>
      </c>
      <c r="I210" s="372">
        <f t="shared" si="107"/>
        <v>81163.923629911675</v>
      </c>
      <c r="J210" s="372">
        <f t="shared" si="107"/>
        <v>79991.70488873875</v>
      </c>
      <c r="K210" s="372">
        <f t="shared" si="107"/>
        <v>78839.852555068559</v>
      </c>
      <c r="L210" s="372">
        <f t="shared" si="107"/>
        <v>78533.31118749539</v>
      </c>
      <c r="M210" s="372">
        <f t="shared" si="107"/>
        <v>77823.804582898112</v>
      </c>
      <c r="O210" s="5" t="s">
        <v>3</v>
      </c>
      <c r="P210" s="490">
        <f t="shared" ref="P210:Z210" si="108">C210/C$226</f>
        <v>4.2954295710803121E-2</v>
      </c>
      <c r="Q210" s="490">
        <f t="shared" si="108"/>
        <v>4.2954295710803114E-2</v>
      </c>
      <c r="R210" s="490">
        <f t="shared" si="108"/>
        <v>4.2954295710803121E-2</v>
      </c>
      <c r="S210" s="490">
        <f t="shared" si="108"/>
        <v>4.2954295710803121E-2</v>
      </c>
      <c r="T210" s="490">
        <f t="shared" si="108"/>
        <v>4.2954295710803121E-2</v>
      </c>
      <c r="U210" s="490">
        <f t="shared" si="108"/>
        <v>4.2954295710803107E-2</v>
      </c>
      <c r="V210" s="490">
        <f t="shared" si="108"/>
        <v>4.2954295710803114E-2</v>
      </c>
      <c r="W210" s="490">
        <f t="shared" si="108"/>
        <v>4.2954295710803114E-2</v>
      </c>
      <c r="X210" s="490">
        <f t="shared" si="108"/>
        <v>4.29542957108031E-2</v>
      </c>
      <c r="Y210" s="490">
        <f t="shared" si="108"/>
        <v>4.2954295710803128E-2</v>
      </c>
      <c r="Z210" s="490">
        <f t="shared" si="108"/>
        <v>4.2954295710803107E-2</v>
      </c>
    </row>
    <row r="211" spans="1:26" s="5" customFormat="1" ht="13.15">
      <c r="A211" s="1161"/>
      <c r="B211" s="186" t="str">
        <f t="shared" si="101"/>
        <v>Classics</v>
      </c>
      <c r="C211" s="489">
        <f t="shared" ref="C211:M211" si="109">(C182/((SUM(C$178:C$196))-C$179-C$181-C$186-C$188-C$189-C$190-C$191-C$195))*(C$104-C$208-C$210-C$215-C$217-C$218-C$219-C$220-C$224)</f>
        <v>1762.7170000000001</v>
      </c>
      <c r="D211" s="489">
        <f t="shared" si="109"/>
        <v>1822.8222506598904</v>
      </c>
      <c r="E211" s="489">
        <f t="shared" si="109"/>
        <v>1864.126808005735</v>
      </c>
      <c r="F211" s="489">
        <f t="shared" si="109"/>
        <v>1895.0908422579778</v>
      </c>
      <c r="G211" s="489">
        <f t="shared" si="109"/>
        <v>1913.2306494134718</v>
      </c>
      <c r="H211" s="489">
        <f t="shared" si="109"/>
        <v>1934.5583102673409</v>
      </c>
      <c r="I211" s="489">
        <f t="shared" si="109"/>
        <v>1926.7862052906946</v>
      </c>
      <c r="J211" s="489">
        <f t="shared" si="109"/>
        <v>1898.9583872274138</v>
      </c>
      <c r="K211" s="489">
        <f t="shared" si="109"/>
        <v>1871.6140563006913</v>
      </c>
      <c r="L211" s="489">
        <f t="shared" si="109"/>
        <v>1864.3369354817885</v>
      </c>
      <c r="M211" s="489">
        <f t="shared" si="109"/>
        <v>1847.4936450497728</v>
      </c>
      <c r="P211" s="492">
        <f t="shared" ref="P211:Z211" si="110">C88/C$104</f>
        <v>4.2954295710803121E-2</v>
      </c>
      <c r="Q211" s="492">
        <f t="shared" si="110"/>
        <v>4.2954295710803114E-2</v>
      </c>
      <c r="R211" s="492">
        <f t="shared" si="110"/>
        <v>4.2954295710803121E-2</v>
      </c>
      <c r="S211" s="492">
        <f t="shared" si="110"/>
        <v>4.2954295710803121E-2</v>
      </c>
      <c r="T211" s="492">
        <f t="shared" si="110"/>
        <v>4.2954295710803114E-2</v>
      </c>
      <c r="U211" s="492">
        <f t="shared" si="110"/>
        <v>4.2954295710803114E-2</v>
      </c>
      <c r="V211" s="492">
        <f t="shared" si="110"/>
        <v>4.2954295710803114E-2</v>
      </c>
      <c r="W211" s="492">
        <f t="shared" si="110"/>
        <v>4.2954295710803121E-2</v>
      </c>
      <c r="X211" s="492">
        <f t="shared" si="110"/>
        <v>4.2954295710803114E-2</v>
      </c>
      <c r="Y211" s="492">
        <f t="shared" si="110"/>
        <v>4.2954295710803114E-2</v>
      </c>
      <c r="Z211" s="492">
        <f t="shared" si="110"/>
        <v>4.2954295710803114E-2</v>
      </c>
    </row>
    <row r="212" spans="1:26" s="5" customFormat="1" ht="13.15">
      <c r="A212" s="1161"/>
      <c r="B212" s="186" t="str">
        <f t="shared" si="101"/>
        <v>Computing</v>
      </c>
      <c r="C212" s="489">
        <f t="shared" ref="C212:M212" si="111">(C183/((SUM(C$178:C$196))-C$179-C$181-C$186-C$188-C$189-C$190-C$191-C$195))*(C$104-C$208-C$210-C$215-C$217-C$218-C$219-C$220-C$224)</f>
        <v>52834.879000000008</v>
      </c>
      <c r="D212" s="489">
        <f t="shared" si="111"/>
        <v>54636.446492615076</v>
      </c>
      <c r="E212" s="489">
        <f t="shared" si="111"/>
        <v>55874.490540250787</v>
      </c>
      <c r="F212" s="489">
        <f t="shared" si="111"/>
        <v>56802.59244377193</v>
      </c>
      <c r="G212" s="489">
        <f t="shared" si="111"/>
        <v>57346.306787108893</v>
      </c>
      <c r="H212" s="489">
        <f t="shared" si="111"/>
        <v>57985.572409762543</v>
      </c>
      <c r="I212" s="489">
        <f t="shared" si="111"/>
        <v>57752.614864100709</v>
      </c>
      <c r="J212" s="489">
        <f t="shared" si="111"/>
        <v>56918.516480635029</v>
      </c>
      <c r="K212" s="489">
        <f t="shared" si="111"/>
        <v>56098.909921074235</v>
      </c>
      <c r="L212" s="489">
        <f t="shared" si="111"/>
        <v>55880.788805810058</v>
      </c>
      <c r="M212" s="489">
        <f t="shared" si="111"/>
        <v>55375.935666061931</v>
      </c>
    </row>
    <row r="213" spans="1:26" s="5" customFormat="1" ht="13.15">
      <c r="A213" s="1161"/>
      <c r="B213" s="186" t="str">
        <f t="shared" si="101"/>
        <v>Design &amp; Technology</v>
      </c>
      <c r="C213" s="489">
        <f t="shared" ref="C213:M213" si="112">(C184/((SUM(C$178:C$196))-C$179-C$181-C$186-C$188-C$189-C$190-C$191-C$195))*(C$104-C$208-C$210-C$215-C$217-C$218-C$219-C$220-C$224)</f>
        <v>99028.79</v>
      </c>
      <c r="D213" s="489">
        <f t="shared" si="112"/>
        <v>102405.48078218206</v>
      </c>
      <c r="E213" s="489">
        <f t="shared" si="112"/>
        <v>104725.95555802221</v>
      </c>
      <c r="F213" s="489">
        <f t="shared" si="112"/>
        <v>106465.50356573879</v>
      </c>
      <c r="G213" s="489">
        <f t="shared" si="112"/>
        <v>107484.5912317918</v>
      </c>
      <c r="H213" s="489">
        <f t="shared" si="112"/>
        <v>108682.77134118484</v>
      </c>
      <c r="I213" s="489">
        <f t="shared" si="112"/>
        <v>108246.13735422592</v>
      </c>
      <c r="J213" s="489">
        <f t="shared" si="112"/>
        <v>106682.78081364294</v>
      </c>
      <c r="K213" s="489">
        <f t="shared" si="112"/>
        <v>105146.58640181569</v>
      </c>
      <c r="L213" s="489">
        <f t="shared" si="112"/>
        <v>104737.76044201624</v>
      </c>
      <c r="M213" s="489">
        <f t="shared" si="112"/>
        <v>103791.51060661947</v>
      </c>
    </row>
    <row r="214" spans="1:26" s="5" customFormat="1" ht="13.15">
      <c r="A214" s="1161"/>
      <c r="B214" s="186" t="str">
        <f t="shared" si="101"/>
        <v>Drama</v>
      </c>
      <c r="C214" s="489">
        <f t="shared" ref="C214:M214" si="113">(C185/((SUM(C$178:C$196))-C$179-C$181-C$186-C$188-C$189-C$190-C$191-C$195))*(C$104-C$208-C$210-C$215-C$217-C$218-C$219-C$220-C$224)</f>
        <v>48474.684999999998</v>
      </c>
      <c r="D214" s="489">
        <f t="shared" si="113"/>
        <v>50127.578284959651</v>
      </c>
      <c r="E214" s="489">
        <f t="shared" si="113"/>
        <v>51263.452850419824</v>
      </c>
      <c r="F214" s="489">
        <f t="shared" si="113"/>
        <v>52114.963221458776</v>
      </c>
      <c r="G214" s="489">
        <f t="shared" si="113"/>
        <v>52613.807583783157</v>
      </c>
      <c r="H214" s="489">
        <f t="shared" si="113"/>
        <v>53200.317864036944</v>
      </c>
      <c r="I214" s="489">
        <f t="shared" si="113"/>
        <v>52986.585120476942</v>
      </c>
      <c r="J214" s="489">
        <f t="shared" si="113"/>
        <v>52221.320636810611</v>
      </c>
      <c r="K214" s="489">
        <f t="shared" si="113"/>
        <v>51469.352040485392</v>
      </c>
      <c r="L214" s="489">
        <f t="shared" si="113"/>
        <v>51269.231352137074</v>
      </c>
      <c r="M214" s="489">
        <f t="shared" si="113"/>
        <v>50806.041175803904</v>
      </c>
    </row>
    <row r="215" spans="1:26" s="5" customFormat="1" ht="13.15">
      <c r="A215" s="1161"/>
      <c r="B215" s="186" t="str">
        <f t="shared" si="101"/>
        <v>English</v>
      </c>
      <c r="C215" s="372">
        <f>C186</f>
        <v>268968.29800000001</v>
      </c>
      <c r="D215" s="372">
        <f t="shared" ref="D215:M215" si="114">D186</f>
        <v>278139.59831131151</v>
      </c>
      <c r="E215" s="372">
        <f t="shared" si="114"/>
        <v>284442.15084184002</v>
      </c>
      <c r="F215" s="372">
        <f t="shared" si="114"/>
        <v>289166.87046049634</v>
      </c>
      <c r="G215" s="372">
        <f t="shared" si="114"/>
        <v>291934.77538037964</v>
      </c>
      <c r="H215" s="372">
        <f t="shared" si="114"/>
        <v>295189.10641603969</v>
      </c>
      <c r="I215" s="372">
        <f t="shared" si="114"/>
        <v>294003.18159234681</v>
      </c>
      <c r="J215" s="372">
        <f t="shared" si="114"/>
        <v>289757.00885926804</v>
      </c>
      <c r="K215" s="372">
        <f t="shared" si="114"/>
        <v>285584.61014222522</v>
      </c>
      <c r="L215" s="372">
        <f t="shared" si="114"/>
        <v>284474.21363444766</v>
      </c>
      <c r="M215" s="372">
        <f t="shared" si="114"/>
        <v>281904.14075251628</v>
      </c>
      <c r="O215" s="5" t="s">
        <v>1</v>
      </c>
      <c r="P215" s="493">
        <f t="shared" ref="P215:Z215" si="115">C215/C$226</f>
        <v>0.15559498650679457</v>
      </c>
      <c r="Q215" s="493">
        <f t="shared" si="115"/>
        <v>0.15559498650679454</v>
      </c>
      <c r="R215" s="493">
        <f t="shared" si="115"/>
        <v>0.15559498650679457</v>
      </c>
      <c r="S215" s="493">
        <f t="shared" si="115"/>
        <v>0.15559498650679457</v>
      </c>
      <c r="T215" s="493">
        <f t="shared" si="115"/>
        <v>0.15559498650679457</v>
      </c>
      <c r="U215" s="493">
        <f t="shared" si="115"/>
        <v>0.15559498650679451</v>
      </c>
      <c r="V215" s="493">
        <f t="shared" si="115"/>
        <v>0.15559498650679457</v>
      </c>
      <c r="W215" s="493">
        <f t="shared" si="115"/>
        <v>0.15559498650679454</v>
      </c>
      <c r="X215" s="493">
        <f t="shared" si="115"/>
        <v>0.15559498650679451</v>
      </c>
      <c r="Y215" s="493">
        <f t="shared" si="115"/>
        <v>0.1555949865067946</v>
      </c>
      <c r="Z215" s="493">
        <f t="shared" si="115"/>
        <v>0.15559498650679451</v>
      </c>
    </row>
    <row r="216" spans="1:26" s="5" customFormat="1" ht="13.15">
      <c r="A216" s="1161"/>
      <c r="B216" s="186" t="str">
        <f t="shared" si="101"/>
        <v>Food</v>
      </c>
      <c r="C216" s="489">
        <f t="shared" ref="C216:M216" si="116">(C187/((SUM(C$178:C$196))-C$179-C$181-C$186-C$188-C$189-C$190-C$191-C$195))*(C$104-C$208-C$210-C$215-C$217-C$218-C$219-C$220-C$224)</f>
        <v>15324.109</v>
      </c>
      <c r="D216" s="489">
        <f t="shared" si="116"/>
        <v>15846.631567482178</v>
      </c>
      <c r="E216" s="489">
        <f t="shared" si="116"/>
        <v>16205.711067461172</v>
      </c>
      <c r="F216" s="489">
        <f t="shared" si="116"/>
        <v>16474.89564783403</v>
      </c>
      <c r="G216" s="489">
        <f t="shared" si="116"/>
        <v>16632.593328227296</v>
      </c>
      <c r="H216" s="489">
        <f t="shared" si="116"/>
        <v>16818.004485911548</v>
      </c>
      <c r="I216" s="489">
        <f t="shared" si="116"/>
        <v>16750.438005403579</v>
      </c>
      <c r="J216" s="489">
        <f t="shared" si="116"/>
        <v>16508.517993720543</v>
      </c>
      <c r="K216" s="489">
        <f t="shared" si="116"/>
        <v>16270.801157919243</v>
      </c>
      <c r="L216" s="489">
        <f t="shared" si="116"/>
        <v>16207.537802182023</v>
      </c>
      <c r="M216" s="489">
        <f t="shared" si="116"/>
        <v>16061.111337526116</v>
      </c>
      <c r="P216" s="494">
        <f t="shared" ref="P216:Z216" si="117">C93/C$104</f>
        <v>0.15559498650679457</v>
      </c>
      <c r="Q216" s="494">
        <f t="shared" si="117"/>
        <v>0.15559498650679454</v>
      </c>
      <c r="R216" s="494">
        <f t="shared" si="117"/>
        <v>0.15559498650679457</v>
      </c>
      <c r="S216" s="494">
        <f t="shared" si="117"/>
        <v>0.15559498650679457</v>
      </c>
      <c r="T216" s="494">
        <f t="shared" si="117"/>
        <v>0.15559498650679457</v>
      </c>
      <c r="U216" s="494">
        <f t="shared" si="117"/>
        <v>0.15559498650679457</v>
      </c>
      <c r="V216" s="494">
        <f t="shared" si="117"/>
        <v>0.15559498650679457</v>
      </c>
      <c r="W216" s="494">
        <f t="shared" si="117"/>
        <v>0.15559498650679457</v>
      </c>
      <c r="X216" s="494">
        <f t="shared" si="117"/>
        <v>0.15559498650679457</v>
      </c>
      <c r="Y216" s="494">
        <f t="shared" si="117"/>
        <v>0.15559498650679457</v>
      </c>
      <c r="Z216" s="494">
        <f t="shared" si="117"/>
        <v>0.15559498650679454</v>
      </c>
    </row>
    <row r="217" spans="1:26" s="5" customFormat="1" ht="13.15">
      <c r="A217" s="1161"/>
      <c r="B217" s="186" t="str">
        <f t="shared" si="101"/>
        <v>Geography</v>
      </c>
      <c r="C217" s="372">
        <f>C188</f>
        <v>104099.564</v>
      </c>
      <c r="D217" s="372">
        <f t="shared" ref="D217:M217" si="118">D188</f>
        <v>107649.15839762894</v>
      </c>
      <c r="E217" s="372">
        <f t="shared" si="118"/>
        <v>110088.45319702984</v>
      </c>
      <c r="F217" s="372">
        <f t="shared" si="118"/>
        <v>111917.07484494009</v>
      </c>
      <c r="G217" s="372">
        <f t="shared" si="118"/>
        <v>112988.34494441221</v>
      </c>
      <c r="H217" s="372">
        <f t="shared" si="118"/>
        <v>114247.87792448065</v>
      </c>
      <c r="I217" s="372">
        <f t="shared" si="118"/>
        <v>113788.88607302011</v>
      </c>
      <c r="J217" s="372">
        <f t="shared" si="118"/>
        <v>112145.4777848724</v>
      </c>
      <c r="K217" s="372">
        <f t="shared" si="118"/>
        <v>110530.62246360209</v>
      </c>
      <c r="L217" s="372">
        <f t="shared" si="118"/>
        <v>110100.86255068191</v>
      </c>
      <c r="M217" s="372">
        <f t="shared" si="118"/>
        <v>109106.15994652121</v>
      </c>
    </row>
    <row r="218" spans="1:26" s="5" customFormat="1" ht="13.15">
      <c r="A218" s="1161"/>
      <c r="B218" s="186" t="str">
        <f t="shared" si="101"/>
        <v>History</v>
      </c>
      <c r="C218" s="372">
        <f>C189</f>
        <v>107827.75</v>
      </c>
      <c r="D218" s="372">
        <f t="shared" ref="D218:M218" si="119">D189</f>
        <v>111504.46835118286</v>
      </c>
      <c r="E218" s="372">
        <f t="shared" si="119"/>
        <v>114031.12321600151</v>
      </c>
      <c r="F218" s="372">
        <f t="shared" si="119"/>
        <v>115925.23449100602</v>
      </c>
      <c r="G218" s="372">
        <f t="shared" si="119"/>
        <v>117034.87068956258</v>
      </c>
      <c r="H218" s="372">
        <f t="shared" si="119"/>
        <v>118339.51215080419</v>
      </c>
      <c r="I218" s="372">
        <f t="shared" si="119"/>
        <v>117864.08212295774</v>
      </c>
      <c r="J218" s="372">
        <f t="shared" si="119"/>
        <v>116161.81737531365</v>
      </c>
      <c r="K218" s="372">
        <f t="shared" si="119"/>
        <v>114489.12818068739</v>
      </c>
      <c r="L218" s="372">
        <f t="shared" si="119"/>
        <v>114043.97699397945</v>
      </c>
      <c r="M218" s="372">
        <f t="shared" si="119"/>
        <v>113013.65045269068</v>
      </c>
    </row>
    <row r="219" spans="1:26" s="5" customFormat="1" ht="13.15">
      <c r="A219" s="1161"/>
      <c r="B219" s="186" t="str">
        <f t="shared" si="101"/>
        <v>Mathematics</v>
      </c>
      <c r="C219" s="372">
        <f>C190</f>
        <v>263581.61200000002</v>
      </c>
      <c r="D219" s="372">
        <f t="shared" ref="D219:M219" si="120">D190</f>
        <v>272569.23670583649</v>
      </c>
      <c r="E219" s="372">
        <f t="shared" si="120"/>
        <v>278745.56666019926</v>
      </c>
      <c r="F219" s="372">
        <f t="shared" si="120"/>
        <v>283375.66330204764</v>
      </c>
      <c r="G219" s="372">
        <f>G190</f>
        <v>286088.13479430345</v>
      </c>
      <c r="H219" s="372">
        <f t="shared" si="120"/>
        <v>289277.29064181121</v>
      </c>
      <c r="I219" s="372">
        <f t="shared" si="120"/>
        <v>288115.11658983503</v>
      </c>
      <c r="J219" s="372">
        <f t="shared" si="120"/>
        <v>283953.98287207866</v>
      </c>
      <c r="K219" s="372">
        <f t="shared" si="120"/>
        <v>279865.14568225906</v>
      </c>
      <c r="L219" s="372">
        <f t="shared" si="120"/>
        <v>278776.98732435779</v>
      </c>
      <c r="M219" s="372">
        <f t="shared" si="120"/>
        <v>276258.38584524614</v>
      </c>
      <c r="O219" s="5" t="s">
        <v>550</v>
      </c>
      <c r="P219" s="493">
        <f t="shared" ref="P219:Z219" si="121">C219/C$226</f>
        <v>0.15247885221989679</v>
      </c>
      <c r="Q219" s="493">
        <f t="shared" si="121"/>
        <v>0.15247885221989679</v>
      </c>
      <c r="R219" s="493">
        <f t="shared" si="121"/>
        <v>0.15247885221989677</v>
      </c>
      <c r="S219" s="493">
        <f t="shared" si="121"/>
        <v>0.15247885221989679</v>
      </c>
      <c r="T219" s="493">
        <f t="shared" si="121"/>
        <v>0.15247885221989679</v>
      </c>
      <c r="U219" s="493">
        <f t="shared" si="121"/>
        <v>0.15247885221989677</v>
      </c>
      <c r="V219" s="493">
        <f t="shared" si="121"/>
        <v>0.15247885221989677</v>
      </c>
      <c r="W219" s="493">
        <f t="shared" si="121"/>
        <v>0.15247885221989677</v>
      </c>
      <c r="X219" s="493">
        <f t="shared" si="121"/>
        <v>0.15247885221989671</v>
      </c>
      <c r="Y219" s="493">
        <f t="shared" si="121"/>
        <v>0.15247885221989682</v>
      </c>
      <c r="Z219" s="493">
        <f t="shared" si="121"/>
        <v>0.15247885221989677</v>
      </c>
    </row>
    <row r="220" spans="1:26" s="5" customFormat="1" ht="13.15">
      <c r="A220" s="1161"/>
      <c r="B220" s="186" t="str">
        <f t="shared" si="101"/>
        <v>Modern Foreign Languages</v>
      </c>
      <c r="C220" s="372">
        <f>C191</f>
        <v>146324.386</v>
      </c>
      <c r="D220" s="372">
        <f t="shared" ref="D220:M220" si="122">D191</f>
        <v>151313.76540587432</v>
      </c>
      <c r="E220" s="372">
        <f t="shared" si="122"/>
        <v>154742.48595071089</v>
      </c>
      <c r="F220" s="372">
        <f t="shared" si="122"/>
        <v>157312.83235347559</v>
      </c>
      <c r="G220" s="372">
        <f t="shared" si="122"/>
        <v>158818.63058664993</v>
      </c>
      <c r="H220" s="372">
        <f t="shared" si="122"/>
        <v>160589.05481201233</v>
      </c>
      <c r="I220" s="372">
        <f t="shared" si="122"/>
        <v>159943.8868760163</v>
      </c>
      <c r="J220" s="372">
        <f t="shared" si="122"/>
        <v>157633.87999922934</v>
      </c>
      <c r="K220" s="372">
        <f t="shared" si="122"/>
        <v>155364.00773190928</v>
      </c>
      <c r="L220" s="372">
        <f t="shared" si="122"/>
        <v>154759.92878124758</v>
      </c>
      <c r="M220" s="372">
        <f t="shared" si="122"/>
        <v>153361.75531909536</v>
      </c>
      <c r="P220" s="494">
        <f t="shared" ref="P220:Z220" si="123">C97/C$104</f>
        <v>0.15247885221989679</v>
      </c>
      <c r="Q220" s="494">
        <f t="shared" si="123"/>
        <v>0.15247885221989679</v>
      </c>
      <c r="R220" s="494">
        <f t="shared" si="123"/>
        <v>0.15247885221989677</v>
      </c>
      <c r="S220" s="494">
        <f t="shared" si="123"/>
        <v>0.15247885221989679</v>
      </c>
      <c r="T220" s="494">
        <f t="shared" si="123"/>
        <v>0.15247885221989677</v>
      </c>
      <c r="U220" s="494">
        <f t="shared" si="123"/>
        <v>0.15247885221989679</v>
      </c>
      <c r="V220" s="494">
        <f t="shared" si="123"/>
        <v>0.15247885221989677</v>
      </c>
      <c r="W220" s="494">
        <f t="shared" si="123"/>
        <v>0.15247885221989679</v>
      </c>
      <c r="X220" s="494">
        <f t="shared" si="123"/>
        <v>0.15247885221989677</v>
      </c>
      <c r="Y220" s="494">
        <f t="shared" si="123"/>
        <v>0.15247885221989679</v>
      </c>
      <c r="Z220" s="494">
        <f t="shared" si="123"/>
        <v>0.15247885221989679</v>
      </c>
    </row>
    <row r="221" spans="1:26" s="5" customFormat="1" ht="13.15">
      <c r="A221" s="1161"/>
      <c r="B221" s="186" t="str">
        <f t="shared" si="101"/>
        <v>Music</v>
      </c>
      <c r="C221" s="489">
        <f t="shared" ref="C221:M221" si="124">(C192/((SUM(C$178:C$196))-C$179-C$181-C$186-C$188-C$189-C$190-C$191-C$195))*(C$104-C$208-C$210-C$215-C$217-C$218-C$219-C$220-C$224)</f>
        <v>53532.716999999997</v>
      </c>
      <c r="D221" s="489">
        <f t="shared" si="124"/>
        <v>55358.079422776871</v>
      </c>
      <c r="E221" s="489">
        <f t="shared" si="124"/>
        <v>56612.475437114597</v>
      </c>
      <c r="F221" s="489">
        <f t="shared" si="124"/>
        <v>57552.835621309576</v>
      </c>
      <c r="G221" s="489">
        <f t="shared" si="124"/>
        <v>58103.731291397089</v>
      </c>
      <c r="H221" s="489">
        <f t="shared" si="124"/>
        <v>58751.440272908098</v>
      </c>
      <c r="I221" s="489">
        <f t="shared" si="124"/>
        <v>58515.405846389775</v>
      </c>
      <c r="J221" s="489">
        <f t="shared" si="124"/>
        <v>57670.290771701606</v>
      </c>
      <c r="K221" s="489">
        <f t="shared" si="124"/>
        <v>56839.85892753458</v>
      </c>
      <c r="L221" s="489">
        <f t="shared" si="124"/>
        <v>56618.856889559596</v>
      </c>
      <c r="M221" s="489">
        <f t="shared" si="124"/>
        <v>56107.335698100098</v>
      </c>
    </row>
    <row r="222" spans="1:26" s="5" customFormat="1" ht="13.15">
      <c r="A222" s="1161"/>
      <c r="B222" s="186" t="str">
        <f t="shared" si="101"/>
        <v>Others</v>
      </c>
      <c r="C222" s="489">
        <f t="shared" ref="C222:M222" si="125">(C193/((SUM(C$178:C$196))-C$179-C$181-C$186-C$188-C$189-C$190-C$191-C$195))*(C$104-C$208-C$210-C$215-C$217-C$218-C$219-C$220-C$224)</f>
        <v>38633.878000000004</v>
      </c>
      <c r="D222" s="489">
        <f t="shared" si="125"/>
        <v>39951.218742248253</v>
      </c>
      <c r="E222" s="489">
        <f t="shared" si="125"/>
        <v>40856.500321391919</v>
      </c>
      <c r="F222" s="489">
        <f t="shared" si="125"/>
        <v>41535.14625360279</v>
      </c>
      <c r="G222" s="489">
        <f t="shared" si="125"/>
        <v>41932.720621234635</v>
      </c>
      <c r="H222" s="489">
        <f t="shared" si="125"/>
        <v>42400.163918969745</v>
      </c>
      <c r="I222" s="489">
        <f t="shared" si="125"/>
        <v>42229.820888596209</v>
      </c>
      <c r="J222" s="489">
        <f t="shared" si="125"/>
        <v>41619.912135198472</v>
      </c>
      <c r="K222" s="489">
        <f t="shared" si="125"/>
        <v>41020.600081695506</v>
      </c>
      <c r="L222" s="489">
        <f t="shared" si="125"/>
        <v>40861.10573410098</v>
      </c>
      <c r="M222" s="489">
        <f t="shared" si="125"/>
        <v>40491.947424701881</v>
      </c>
    </row>
    <row r="223" spans="1:26" s="5" customFormat="1" ht="13.15">
      <c r="A223" s="1161"/>
      <c r="B223" s="186" t="str">
        <f t="shared" si="101"/>
        <v>Physical Education</v>
      </c>
      <c r="C223" s="489">
        <f t="shared" ref="C223:M223" si="126">(C194/((SUM(C$178:C$196))-C$179-C$181-C$186-C$188-C$189-C$190-C$191-C$195))*(C$104-C$208-C$210-C$215-C$217-C$218-C$219-C$220-C$224)</f>
        <v>152262.89899999998</v>
      </c>
      <c r="D223" s="489">
        <f t="shared" si="126"/>
        <v>157454.77024796355</v>
      </c>
      <c r="E223" s="489">
        <f t="shared" si="126"/>
        <v>161022.64395848548</v>
      </c>
      <c r="F223" s="489">
        <f t="shared" si="126"/>
        <v>163697.30677729403</v>
      </c>
      <c r="G223" s="489">
        <f t="shared" si="126"/>
        <v>165264.2171916127</v>
      </c>
      <c r="H223" s="489">
        <f t="shared" si="126"/>
        <v>167106.49333151424</v>
      </c>
      <c r="I223" s="489">
        <f t="shared" si="126"/>
        <v>166435.14152911125</v>
      </c>
      <c r="J223" s="489">
        <f t="shared" si="126"/>
        <v>164031.38400526607</v>
      </c>
      <c r="K223" s="489">
        <f t="shared" si="126"/>
        <v>161669.38993695102</v>
      </c>
      <c r="L223" s="489">
        <f t="shared" si="126"/>
        <v>161040.79469888422</v>
      </c>
      <c r="M223" s="489">
        <f t="shared" si="126"/>
        <v>159585.87696116586</v>
      </c>
    </row>
    <row r="224" spans="1:26" s="5" customFormat="1" ht="13.15">
      <c r="A224" s="1161"/>
      <c r="B224" s="186" t="str">
        <f t="shared" si="101"/>
        <v>Physics</v>
      </c>
      <c r="C224" s="372">
        <f>C195</f>
        <v>76781.606</v>
      </c>
      <c r="D224" s="372">
        <f t="shared" ref="D224:M224" si="127">D195</f>
        <v>79399.710706937607</v>
      </c>
      <c r="E224" s="372">
        <f t="shared" si="127"/>
        <v>81198.882240503779</v>
      </c>
      <c r="F224" s="372">
        <f t="shared" si="127"/>
        <v>82547.634353364832</v>
      </c>
      <c r="G224" s="372">
        <f t="shared" si="127"/>
        <v>83337.780205438234</v>
      </c>
      <c r="H224" s="372">
        <f t="shared" si="127"/>
        <v>84266.784720957832</v>
      </c>
      <c r="I224" s="372">
        <f t="shared" si="127"/>
        <v>83928.242174362211</v>
      </c>
      <c r="J224" s="372">
        <f t="shared" si="127"/>
        <v>82716.099463777064</v>
      </c>
      <c r="K224" s="372">
        <f t="shared" si="127"/>
        <v>81525.016809244713</v>
      </c>
      <c r="L224" s="372">
        <f t="shared" si="127"/>
        <v>81208.035113639999</v>
      </c>
      <c r="M224" s="372">
        <f t="shared" si="127"/>
        <v>80474.36380412479</v>
      </c>
      <c r="O224" s="5" t="s">
        <v>2</v>
      </c>
      <c r="P224" s="490">
        <f t="shared" ref="P224:Z224" si="128">C224/C$226</f>
        <v>4.4417253030838662E-2</v>
      </c>
      <c r="Q224" s="490">
        <f t="shared" si="128"/>
        <v>4.4417253030838655E-2</v>
      </c>
      <c r="R224" s="490">
        <f t="shared" si="128"/>
        <v>4.4417253030838662E-2</v>
      </c>
      <c r="S224" s="490">
        <f t="shared" si="128"/>
        <v>4.4417253030838662E-2</v>
      </c>
      <c r="T224" s="490">
        <f t="shared" si="128"/>
        <v>4.4417253030838669E-2</v>
      </c>
      <c r="U224" s="490">
        <f t="shared" si="128"/>
        <v>4.4417253030838655E-2</v>
      </c>
      <c r="V224" s="490">
        <f t="shared" si="128"/>
        <v>4.4417253030838662E-2</v>
      </c>
      <c r="W224" s="490">
        <f t="shared" si="128"/>
        <v>4.4417253030838662E-2</v>
      </c>
      <c r="X224" s="490">
        <f t="shared" si="128"/>
        <v>4.4417253030838648E-2</v>
      </c>
      <c r="Y224" s="490">
        <f t="shared" si="128"/>
        <v>4.4417253030838676E-2</v>
      </c>
      <c r="Z224" s="490">
        <f t="shared" si="128"/>
        <v>4.4417253030838655E-2</v>
      </c>
    </row>
    <row r="225" spans="1:26" s="5" customFormat="1" ht="13.15">
      <c r="A225" s="1161"/>
      <c r="B225" s="186" t="str">
        <f t="shared" si="101"/>
        <v>Religious Education</v>
      </c>
      <c r="C225" s="489">
        <f t="shared" ref="C225:M225" si="129">(C196/((SUM(C$178:C$196))-C$179-C$181-C$186-C$188-C$189-C$190-C$191-C$195))*(C$104-C$208-C$210-C$215-C$217-C$218-C$219-C$220-C$224)</f>
        <v>63821.643999999993</v>
      </c>
      <c r="D225" s="489">
        <f t="shared" si="129"/>
        <v>65997.838993380268</v>
      </c>
      <c r="E225" s="489">
        <f t="shared" si="129"/>
        <v>67493.328487442021</v>
      </c>
      <c r="F225" s="489">
        <f t="shared" si="129"/>
        <v>68614.424823864974</v>
      </c>
      <c r="G225" s="489">
        <f t="shared" si="129"/>
        <v>69271.202011868852</v>
      </c>
      <c r="H225" s="489">
        <f t="shared" si="129"/>
        <v>70043.399919058909</v>
      </c>
      <c r="I225" s="489">
        <f t="shared" si="129"/>
        <v>69761.999945637115</v>
      </c>
      <c r="J225" s="489">
        <f t="shared" si="129"/>
        <v>68754.454719868329</v>
      </c>
      <c r="K225" s="489">
        <f t="shared" si="129"/>
        <v>67764.414824738546</v>
      </c>
      <c r="L225" s="489">
        <f t="shared" si="129"/>
        <v>67500.936447750631</v>
      </c>
      <c r="M225" s="489">
        <f t="shared" si="129"/>
        <v>66891.101468147725</v>
      </c>
      <c r="P225" s="492">
        <f t="shared" ref="P225:Z225" si="130">C102/C$104</f>
        <v>4.4417253030838662E-2</v>
      </c>
      <c r="Q225" s="492">
        <f t="shared" si="130"/>
        <v>4.4417253030838655E-2</v>
      </c>
      <c r="R225" s="492">
        <f t="shared" si="130"/>
        <v>4.4417253030838662E-2</v>
      </c>
      <c r="S225" s="492">
        <f t="shared" si="130"/>
        <v>4.4417253030838662E-2</v>
      </c>
      <c r="T225" s="492">
        <f t="shared" si="130"/>
        <v>4.4417253030838669E-2</v>
      </c>
      <c r="U225" s="492">
        <f t="shared" si="130"/>
        <v>4.4417253030838662E-2</v>
      </c>
      <c r="V225" s="492">
        <f t="shared" si="130"/>
        <v>4.4417253030838662E-2</v>
      </c>
      <c r="W225" s="492">
        <f t="shared" si="130"/>
        <v>4.4417253030838669E-2</v>
      </c>
      <c r="X225" s="492">
        <f t="shared" si="130"/>
        <v>4.4417253030838662E-2</v>
      </c>
      <c r="Y225" s="492">
        <f t="shared" si="130"/>
        <v>4.4417253030838662E-2</v>
      </c>
      <c r="Z225" s="492">
        <f t="shared" si="130"/>
        <v>4.4417253030838662E-2</v>
      </c>
    </row>
    <row r="226" spans="1:26" s="5" customFormat="1" ht="13.15">
      <c r="A226" s="1161"/>
      <c r="B226" s="186" t="str">
        <f t="shared" si="101"/>
        <v>Total</v>
      </c>
      <c r="C226" s="1007">
        <f>SUM(C207:C225)</f>
        <v>1728643.7309999999</v>
      </c>
      <c r="D226" s="1007">
        <f t="shared" ref="D226:M226" si="131">SUM(D207:D225)</f>
        <v>1787587.1488903381</v>
      </c>
      <c r="E226" s="1007">
        <f t="shared" si="131"/>
        <v>1828093.2903285988</v>
      </c>
      <c r="F226" s="1007">
        <f t="shared" si="131"/>
        <v>1858458.7906877638</v>
      </c>
      <c r="G226" s="1007">
        <f t="shared" si="131"/>
        <v>1876247.9558917622</v>
      </c>
      <c r="H226" s="1007">
        <f t="shared" si="131"/>
        <v>1897163.3536736697</v>
      </c>
      <c r="I226" s="1007">
        <f t="shared" si="131"/>
        <v>1889541.4832630754</v>
      </c>
      <c r="J226" s="1007">
        <f t="shared" si="131"/>
        <v>1862251.5761239831</v>
      </c>
      <c r="K226" s="1007">
        <f t="shared" si="131"/>
        <v>1835435.8103289809</v>
      </c>
      <c r="L226" s="1007">
        <f t="shared" si="131"/>
        <v>1828299.3560465721</v>
      </c>
      <c r="M226" s="1007">
        <f t="shared" si="131"/>
        <v>1811781.6459350127</v>
      </c>
    </row>
    <row r="227" spans="1:26">
      <c r="A227" s="1085">
        <f>N227</f>
        <v>0</v>
      </c>
      <c r="B227" s="1080"/>
      <c r="C227" s="1085">
        <f t="shared" ref="C227:M227" si="132">SUM(C207:C225)-C226</f>
        <v>0</v>
      </c>
      <c r="D227" s="1085">
        <f t="shared" si="132"/>
        <v>0</v>
      </c>
      <c r="E227" s="1085">
        <f t="shared" si="132"/>
        <v>0</v>
      </c>
      <c r="F227" s="1085">
        <f t="shared" si="132"/>
        <v>0</v>
      </c>
      <c r="G227" s="1085">
        <f t="shared" si="132"/>
        <v>0</v>
      </c>
      <c r="H227" s="1085">
        <f t="shared" si="132"/>
        <v>0</v>
      </c>
      <c r="I227" s="1085">
        <f t="shared" si="132"/>
        <v>0</v>
      </c>
      <c r="J227" s="1085">
        <f t="shared" si="132"/>
        <v>0</v>
      </c>
      <c r="K227" s="1085">
        <f t="shared" si="132"/>
        <v>0</v>
      </c>
      <c r="L227" s="1085">
        <f t="shared" si="132"/>
        <v>0</v>
      </c>
      <c r="M227" s="1085">
        <f t="shared" si="132"/>
        <v>0</v>
      </c>
      <c r="N227" s="1085">
        <f>SUM(C227:M227)</f>
        <v>0</v>
      </c>
      <c r="O227" s="1085"/>
    </row>
    <row r="228" spans="1:26">
      <c r="A228" s="1085">
        <f>SUM(B228:M228)</f>
        <v>0</v>
      </c>
      <c r="B228" s="1080"/>
      <c r="C228" s="1085">
        <f t="shared" ref="C228:M228" si="133">C226-C104</f>
        <v>0</v>
      </c>
      <c r="D228" s="1085">
        <f t="shared" si="133"/>
        <v>0</v>
      </c>
      <c r="E228" s="1085">
        <f t="shared" si="133"/>
        <v>0</v>
      </c>
      <c r="F228" s="1085">
        <f t="shared" si="133"/>
        <v>0</v>
      </c>
      <c r="G228" s="1085">
        <f t="shared" si="133"/>
        <v>0</v>
      </c>
      <c r="H228" s="1085">
        <f t="shared" si="133"/>
        <v>0</v>
      </c>
      <c r="I228" s="1085">
        <f t="shared" si="133"/>
        <v>0</v>
      </c>
      <c r="J228" s="1085">
        <f t="shared" si="133"/>
        <v>0</v>
      </c>
      <c r="K228" s="1085">
        <f t="shared" si="133"/>
        <v>0</v>
      </c>
      <c r="L228" s="1085">
        <f t="shared" si="133"/>
        <v>0</v>
      </c>
      <c r="M228" s="1085">
        <f t="shared" si="133"/>
        <v>0</v>
      </c>
      <c r="N228" s="1085"/>
      <c r="O228" s="1085"/>
    </row>
    <row r="229" spans="1:26">
      <c r="B229" s="11"/>
      <c r="C229" s="10"/>
      <c r="D229" s="10"/>
      <c r="E229" s="10"/>
      <c r="F229" s="10"/>
      <c r="G229" s="10"/>
      <c r="H229" s="10"/>
      <c r="I229" s="10"/>
      <c r="J229" s="10"/>
      <c r="K229" s="10"/>
      <c r="L229" s="10"/>
      <c r="M229" s="10"/>
      <c r="N229" s="10"/>
      <c r="O229" s="10"/>
    </row>
    <row r="230" spans="1:26" ht="13.15">
      <c r="B230" s="74" t="s">
        <v>1404</v>
      </c>
      <c r="C230" s="295"/>
      <c r="D230" s="310"/>
      <c r="E230" s="11"/>
      <c r="F230" s="11"/>
    </row>
    <row r="231" spans="1:26">
      <c r="B231" s="11"/>
      <c r="D231" s="252"/>
      <c r="E231" s="11"/>
      <c r="F231" s="11"/>
      <c r="G231" s="387"/>
    </row>
    <row r="232" spans="1:26">
      <c r="B232" s="251" t="s">
        <v>359</v>
      </c>
      <c r="C232" s="433"/>
      <c r="D232" s="384"/>
      <c r="E232" s="384"/>
      <c r="F232" s="310"/>
    </row>
    <row r="233" spans="1:26">
      <c r="B233" s="11"/>
      <c r="D233" s="11"/>
      <c r="E233" s="11"/>
      <c r="F233" s="11"/>
    </row>
    <row r="234" spans="1:26" ht="13.15">
      <c r="B234" s="138" t="s">
        <v>59</v>
      </c>
      <c r="C234" s="8" t="str">
        <f t="shared" ref="C234:M234" si="134">C177</f>
        <v>2019/20</v>
      </c>
      <c r="D234" s="8" t="str">
        <f t="shared" si="134"/>
        <v>2020/21</v>
      </c>
      <c r="E234" s="8" t="str">
        <f t="shared" si="134"/>
        <v>2021/22</v>
      </c>
      <c r="F234" s="8" t="str">
        <f t="shared" si="134"/>
        <v>2022/23</v>
      </c>
      <c r="G234" s="8" t="str">
        <f t="shared" si="134"/>
        <v>2023/24</v>
      </c>
      <c r="H234" s="8" t="str">
        <f t="shared" si="134"/>
        <v>2024/25</v>
      </c>
      <c r="I234" s="8" t="str">
        <f t="shared" si="134"/>
        <v>2025/26</v>
      </c>
      <c r="J234" s="8" t="str">
        <f t="shared" si="134"/>
        <v>2026/27</v>
      </c>
      <c r="K234" s="8" t="str">
        <f t="shared" si="134"/>
        <v>2027/28</v>
      </c>
      <c r="L234" s="8" t="str">
        <f t="shared" si="134"/>
        <v>2028/29</v>
      </c>
      <c r="M234" s="8" t="str">
        <f t="shared" si="134"/>
        <v>2029/30</v>
      </c>
    </row>
    <row r="235" spans="1:26" s="5" customFormat="1" ht="13.15">
      <c r="A235" s="163"/>
      <c r="B235" s="186" t="str">
        <f t="shared" ref="B235:B253" si="135">B178</f>
        <v>Art &amp; Design</v>
      </c>
      <c r="C235" s="429">
        <f t="shared" ref="C235:M235" si="136">C111</f>
        <v>42218.474999999999</v>
      </c>
      <c r="D235" s="429">
        <f t="shared" si="136"/>
        <v>43313.056279937489</v>
      </c>
      <c r="E235" s="429">
        <f t="shared" si="136"/>
        <v>44183.968032696117</v>
      </c>
      <c r="F235" s="429">
        <f t="shared" si="136"/>
        <v>45422.893913039923</v>
      </c>
      <c r="G235" s="429">
        <f t="shared" si="136"/>
        <v>47124.137086340961</v>
      </c>
      <c r="H235" s="429">
        <f t="shared" si="136"/>
        <v>47886.237749575368</v>
      </c>
      <c r="I235" s="429">
        <f t="shared" si="136"/>
        <v>48133.711640866844</v>
      </c>
      <c r="J235" s="429">
        <f t="shared" si="136"/>
        <v>48957.796664175294</v>
      </c>
      <c r="K235" s="429">
        <f t="shared" si="136"/>
        <v>49357.310773345853</v>
      </c>
      <c r="L235" s="429">
        <f t="shared" si="136"/>
        <v>48614.899193520432</v>
      </c>
      <c r="M235" s="429">
        <f t="shared" si="136"/>
        <v>47590.381500720359</v>
      </c>
    </row>
    <row r="236" spans="1:26" s="5" customFormat="1" ht="13.15">
      <c r="A236" s="163"/>
      <c r="B236" s="186" t="str">
        <f t="shared" si="135"/>
        <v>Biology</v>
      </c>
      <c r="C236" s="488">
        <f>C112+((C$130*0.00059))</f>
        <v>83446.929168790011</v>
      </c>
      <c r="D236" s="488">
        <f t="shared" ref="D236:M236" si="137">D112+((D$130*0.00117))</f>
        <v>86365.23001217909</v>
      </c>
      <c r="E236" s="488">
        <f t="shared" si="137"/>
        <v>88101.807855155013</v>
      </c>
      <c r="F236" s="488">
        <f t="shared" si="137"/>
        <v>90572.197336155368</v>
      </c>
      <c r="G236" s="488">
        <f t="shared" si="137"/>
        <v>93964.436780520118</v>
      </c>
      <c r="H236" s="488">
        <f t="shared" si="137"/>
        <v>95484.047833761841</v>
      </c>
      <c r="I236" s="488">
        <f t="shared" si="137"/>
        <v>95977.505035333132</v>
      </c>
      <c r="J236" s="488">
        <f t="shared" si="137"/>
        <v>97620.711465459666</v>
      </c>
      <c r="K236" s="488">
        <f t="shared" si="137"/>
        <v>98417.333336440613</v>
      </c>
      <c r="L236" s="488">
        <f t="shared" si="137"/>
        <v>96936.981859026448</v>
      </c>
      <c r="M236" s="488">
        <f t="shared" si="137"/>
        <v>94894.117332950264</v>
      </c>
    </row>
    <row r="237" spans="1:26" s="5" customFormat="1" ht="13.15">
      <c r="A237" s="163"/>
      <c r="B237" s="186" t="str">
        <f t="shared" si="135"/>
        <v>Business Studies</v>
      </c>
      <c r="C237" s="429">
        <f t="shared" ref="C237:M237" si="138">C113</f>
        <v>31233.188999999998</v>
      </c>
      <c r="D237" s="429">
        <f t="shared" si="138"/>
        <v>32042.959224816255</v>
      </c>
      <c r="E237" s="429">
        <f t="shared" si="138"/>
        <v>32687.258939010844</v>
      </c>
      <c r="F237" s="429">
        <f t="shared" si="138"/>
        <v>33603.815166533735</v>
      </c>
      <c r="G237" s="429">
        <f t="shared" si="138"/>
        <v>34862.393302448669</v>
      </c>
      <c r="H237" s="429">
        <f t="shared" si="138"/>
        <v>35426.194672626669</v>
      </c>
      <c r="I237" s="429">
        <f t="shared" si="138"/>
        <v>35609.275629939126</v>
      </c>
      <c r="J237" s="429">
        <f t="shared" si="138"/>
        <v>36218.93297272714</v>
      </c>
      <c r="K237" s="429">
        <f t="shared" si="138"/>
        <v>36514.49314347918</v>
      </c>
      <c r="L237" s="429">
        <f t="shared" si="138"/>
        <v>35965.257739109977</v>
      </c>
      <c r="M237" s="429">
        <f t="shared" si="138"/>
        <v>35207.320491659222</v>
      </c>
    </row>
    <row r="238" spans="1:26" s="5" customFormat="1" ht="13.15">
      <c r="A238" s="163"/>
      <c r="B238" s="186" t="str">
        <f t="shared" si="135"/>
        <v>Chemistry</v>
      </c>
      <c r="C238" s="488">
        <f>C114+((C$130*0.00059))</f>
        <v>80585.937168789998</v>
      </c>
      <c r="D238" s="488">
        <f t="shared" ref="D238:M238" si="139">D114+((D$130*0.00117))</f>
        <v>83430.062232849028</v>
      </c>
      <c r="E238" s="488">
        <f t="shared" si="139"/>
        <v>85107.621564205372</v>
      </c>
      <c r="F238" s="488">
        <f t="shared" si="139"/>
        <v>87494.053559004329</v>
      </c>
      <c r="G238" s="488">
        <f t="shared" si="139"/>
        <v>90771.005961170871</v>
      </c>
      <c r="H238" s="488">
        <f t="shared" si="139"/>
        <v>92238.972233289925</v>
      </c>
      <c r="I238" s="488">
        <f t="shared" si="139"/>
        <v>92715.659032254436</v>
      </c>
      <c r="J238" s="488">
        <f t="shared" si="139"/>
        <v>94303.020227350455</v>
      </c>
      <c r="K238" s="488">
        <f t="shared" si="139"/>
        <v>95072.568484937627</v>
      </c>
      <c r="L238" s="488">
        <f t="shared" si="139"/>
        <v>93642.5275313069</v>
      </c>
      <c r="M238" s="488">
        <f t="shared" si="139"/>
        <v>91669.090830915084</v>
      </c>
    </row>
    <row r="239" spans="1:26" s="5" customFormat="1" ht="13.15">
      <c r="A239" s="163"/>
      <c r="B239" s="186" t="str">
        <f t="shared" si="135"/>
        <v>Classics</v>
      </c>
      <c r="C239" s="429">
        <f t="shared" ref="C239:M239" si="140">C115</f>
        <v>1328.0150000000001</v>
      </c>
      <c r="D239" s="429">
        <f t="shared" si="140"/>
        <v>1362.4459063384261</v>
      </c>
      <c r="E239" s="429">
        <f t="shared" si="140"/>
        <v>1389.8411135632191</v>
      </c>
      <c r="F239" s="429">
        <f t="shared" si="140"/>
        <v>1428.8124916858251</v>
      </c>
      <c r="G239" s="429">
        <f t="shared" si="140"/>
        <v>1482.326420192039</v>
      </c>
      <c r="H239" s="429">
        <f t="shared" si="140"/>
        <v>1506.2988898817955</v>
      </c>
      <c r="I239" s="429">
        <f t="shared" si="140"/>
        <v>1514.0833738012986</v>
      </c>
      <c r="J239" s="429">
        <f t="shared" si="140"/>
        <v>1540.0056097946399</v>
      </c>
      <c r="K239" s="429">
        <f t="shared" si="140"/>
        <v>1552.5726371372934</v>
      </c>
      <c r="L239" s="429">
        <f t="shared" si="140"/>
        <v>1529.2195028949538</v>
      </c>
      <c r="M239" s="429">
        <f t="shared" si="140"/>
        <v>1496.9925012374119</v>
      </c>
    </row>
    <row r="240" spans="1:26" s="5" customFormat="1" ht="13.15">
      <c r="A240" s="163"/>
      <c r="B240" s="186" t="str">
        <f t="shared" si="135"/>
        <v>Computing</v>
      </c>
      <c r="C240" s="429">
        <f t="shared" ref="C240:M240" si="141">C116</f>
        <v>33299.730000000003</v>
      </c>
      <c r="D240" s="429">
        <f t="shared" si="141"/>
        <v>34163.078595252977</v>
      </c>
      <c r="E240" s="429">
        <f t="shared" si="141"/>
        <v>34850.008339178807</v>
      </c>
      <c r="F240" s="429">
        <f t="shared" si="141"/>
        <v>35827.208422920841</v>
      </c>
      <c r="G240" s="429">
        <f t="shared" si="141"/>
        <v>37169.060262317405</v>
      </c>
      <c r="H240" s="429">
        <f t="shared" si="141"/>
        <v>37770.1654968984</v>
      </c>
      <c r="I240" s="429">
        <f t="shared" si="141"/>
        <v>37965.359988458207</v>
      </c>
      <c r="J240" s="429">
        <f t="shared" si="141"/>
        <v>38615.355251745546</v>
      </c>
      <c r="K240" s="429">
        <f t="shared" si="141"/>
        <v>38930.471133277752</v>
      </c>
      <c r="L240" s="429">
        <f t="shared" si="141"/>
        <v>38344.895620257441</v>
      </c>
      <c r="M240" s="429">
        <f t="shared" si="141"/>
        <v>37536.809526421377</v>
      </c>
    </row>
    <row r="241" spans="1:16384" s="5" customFormat="1" ht="13.15">
      <c r="A241" s="163"/>
      <c r="B241" s="186" t="str">
        <f t="shared" si="135"/>
        <v>Design &amp; Technology</v>
      </c>
      <c r="C241" s="429">
        <f t="shared" ref="C241:M241" si="142">C117</f>
        <v>42697.588000000003</v>
      </c>
      <c r="D241" s="429">
        <f t="shared" si="142"/>
        <v>43804.591048387789</v>
      </c>
      <c r="E241" s="429">
        <f t="shared" si="142"/>
        <v>44685.386273787233</v>
      </c>
      <c r="F241" s="429">
        <f t="shared" si="142"/>
        <v>45938.372005779143</v>
      </c>
      <c r="G241" s="429">
        <f t="shared" si="142"/>
        <v>47658.921601694688</v>
      </c>
      <c r="H241" s="429">
        <f t="shared" si="142"/>
        <v>48429.670903589402</v>
      </c>
      <c r="I241" s="429">
        <f t="shared" si="142"/>
        <v>48679.953232620006</v>
      </c>
      <c r="J241" s="429">
        <f t="shared" si="142"/>
        <v>49513.390319160782</v>
      </c>
      <c r="K241" s="429">
        <f t="shared" si="142"/>
        <v>49917.438282370051</v>
      </c>
      <c r="L241" s="429">
        <f t="shared" si="142"/>
        <v>49166.601503878759</v>
      </c>
      <c r="M241" s="429">
        <f t="shared" si="142"/>
        <v>48130.457153665069</v>
      </c>
    </row>
    <row r="242" spans="1:16384" s="5" customFormat="1" ht="13.15">
      <c r="A242" s="163"/>
      <c r="B242" s="186" t="str">
        <f t="shared" si="135"/>
        <v>Drama</v>
      </c>
      <c r="C242" s="429">
        <f t="shared" ref="C242:M242" si="143">C118</f>
        <v>21184.101999999999</v>
      </c>
      <c r="D242" s="429">
        <f t="shared" si="143"/>
        <v>21733.333621499503</v>
      </c>
      <c r="E242" s="429">
        <f t="shared" si="143"/>
        <v>22170.333854298948</v>
      </c>
      <c r="F242" s="429">
        <f t="shared" si="143"/>
        <v>22791.993737078774</v>
      </c>
      <c r="G242" s="429">
        <f t="shared" si="143"/>
        <v>23645.632076929112</v>
      </c>
      <c r="H242" s="429">
        <f t="shared" si="143"/>
        <v>24028.033814183367</v>
      </c>
      <c r="I242" s="429">
        <f t="shared" si="143"/>
        <v>24152.209596360612</v>
      </c>
      <c r="J242" s="429">
        <f t="shared" si="143"/>
        <v>24565.713428283452</v>
      </c>
      <c r="K242" s="429">
        <f t="shared" si="143"/>
        <v>24766.178926838485</v>
      </c>
      <c r="L242" s="429">
        <f t="shared" si="143"/>
        <v>24393.656645230662</v>
      </c>
      <c r="M242" s="429">
        <f t="shared" si="143"/>
        <v>23879.581058533571</v>
      </c>
    </row>
    <row r="243" spans="1:16384" s="5" customFormat="1" ht="13.15">
      <c r="A243" s="163"/>
      <c r="B243" s="186" t="str">
        <f t="shared" si="135"/>
        <v>English</v>
      </c>
      <c r="C243" s="488">
        <f t="shared" ref="C243:M243" si="144">C119+(C$130*0.00166)</f>
        <v>217164.42528846001</v>
      </c>
      <c r="D243" s="488">
        <f t="shared" si="144"/>
        <v>222794.75927350164</v>
      </c>
      <c r="E243" s="488">
        <f t="shared" si="144"/>
        <v>227274.5764688123</v>
      </c>
      <c r="F243" s="488">
        <f t="shared" si="144"/>
        <v>233647.39374323687</v>
      </c>
      <c r="G243" s="488">
        <f t="shared" si="144"/>
        <v>242398.2900275256</v>
      </c>
      <c r="H243" s="488">
        <f t="shared" si="144"/>
        <v>246318.4020766523</v>
      </c>
      <c r="I243" s="488">
        <f t="shared" si="144"/>
        <v>247591.364337279</v>
      </c>
      <c r="J243" s="488">
        <f t="shared" si="144"/>
        <v>251830.31305524209</v>
      </c>
      <c r="K243" s="488">
        <f t="shared" si="144"/>
        <v>253885.34351081058</v>
      </c>
      <c r="L243" s="488">
        <f t="shared" si="144"/>
        <v>250066.50865094681</v>
      </c>
      <c r="M243" s="488">
        <f t="shared" si="144"/>
        <v>244796.56946070399</v>
      </c>
    </row>
    <row r="244" spans="1:16384" s="5" customFormat="1" ht="13.15">
      <c r="A244" s="163"/>
      <c r="B244" s="186" t="str">
        <f t="shared" si="135"/>
        <v>Food</v>
      </c>
      <c r="C244" s="429">
        <f t="shared" ref="C244:M244" si="145">C120</f>
        <v>16833.23</v>
      </c>
      <c r="D244" s="429">
        <f t="shared" si="145"/>
        <v>17269.658327619178</v>
      </c>
      <c r="E244" s="429">
        <f t="shared" si="145"/>
        <v>17616.90577897523</v>
      </c>
      <c r="F244" s="429">
        <f t="shared" si="145"/>
        <v>18110.886774185969</v>
      </c>
      <c r="G244" s="429">
        <f t="shared" si="145"/>
        <v>18789.201602518977</v>
      </c>
      <c r="H244" s="429">
        <f t="shared" si="145"/>
        <v>19093.064206447169</v>
      </c>
      <c r="I244" s="429">
        <f t="shared" si="145"/>
        <v>19191.736290910296</v>
      </c>
      <c r="J244" s="429">
        <f t="shared" si="145"/>
        <v>19520.313122188698</v>
      </c>
      <c r="K244" s="429">
        <f t="shared" si="145"/>
        <v>19679.606248904271</v>
      </c>
      <c r="L244" s="429">
        <f t="shared" si="145"/>
        <v>19383.59402018533</v>
      </c>
      <c r="M244" s="429">
        <f t="shared" si="145"/>
        <v>18975.101246299659</v>
      </c>
    </row>
    <row r="245" spans="1:16384" s="5" customFormat="1" ht="13.15">
      <c r="A245" s="163"/>
      <c r="B245" s="186" t="str">
        <f t="shared" si="135"/>
        <v>Geography</v>
      </c>
      <c r="C245" s="429">
        <f t="shared" ref="C245:M245" si="146">C121</f>
        <v>59587.726999999999</v>
      </c>
      <c r="D245" s="429">
        <f t="shared" si="146"/>
        <v>61132.633832570944</v>
      </c>
      <c r="E245" s="429">
        <f t="shared" si="146"/>
        <v>62361.850467337412</v>
      </c>
      <c r="F245" s="429">
        <f t="shared" si="146"/>
        <v>64110.487222482203</v>
      </c>
      <c r="G245" s="429">
        <f t="shared" si="146"/>
        <v>66511.644861910827</v>
      </c>
      <c r="H245" s="429">
        <f t="shared" si="146"/>
        <v>67587.284052273113</v>
      </c>
      <c r="I245" s="429">
        <f t="shared" si="146"/>
        <v>67936.572051754483</v>
      </c>
      <c r="J245" s="429">
        <f t="shared" si="146"/>
        <v>69099.696806821841</v>
      </c>
      <c r="K245" s="429">
        <f t="shared" si="146"/>
        <v>69663.576427530643</v>
      </c>
      <c r="L245" s="429">
        <f t="shared" si="146"/>
        <v>68615.726675963902</v>
      </c>
      <c r="M245" s="429">
        <f t="shared" si="146"/>
        <v>67169.708538519568</v>
      </c>
    </row>
    <row r="246" spans="1:16384" s="5" customFormat="1" ht="13.15">
      <c r="A246" s="163"/>
      <c r="B246" s="186" t="str">
        <f t="shared" si="135"/>
        <v>History</v>
      </c>
      <c r="C246" s="429">
        <f t="shared" ref="C246:M246" si="147">C122</f>
        <v>65170.345999999998</v>
      </c>
      <c r="D246" s="429">
        <f t="shared" si="147"/>
        <v>66859.991131394461</v>
      </c>
      <c r="E246" s="429">
        <f t="shared" si="147"/>
        <v>68204.369872283278</v>
      </c>
      <c r="F246" s="429">
        <f t="shared" si="147"/>
        <v>70116.83185226623</v>
      </c>
      <c r="G246" s="429">
        <f t="shared" si="147"/>
        <v>72742.947699277909</v>
      </c>
      <c r="H246" s="429">
        <f t="shared" si="147"/>
        <v>73919.360724850631</v>
      </c>
      <c r="I246" s="429">
        <f t="shared" si="147"/>
        <v>74301.372607597019</v>
      </c>
      <c r="J246" s="429">
        <f t="shared" si="147"/>
        <v>75573.46749265457</v>
      </c>
      <c r="K246" s="429">
        <f t="shared" si="147"/>
        <v>76190.17552691036</v>
      </c>
      <c r="L246" s="429">
        <f t="shared" si="147"/>
        <v>75044.155460301379</v>
      </c>
      <c r="M246" s="429">
        <f t="shared" si="147"/>
        <v>73462.663648413276</v>
      </c>
    </row>
    <row r="247" spans="1:16384" s="5" customFormat="1" ht="13.15">
      <c r="A247" s="163"/>
      <c r="B247" s="186" t="str">
        <f t="shared" si="135"/>
        <v>Mathematics</v>
      </c>
      <c r="C247" s="488">
        <f t="shared" ref="C247:M247" si="148">C123+(C$130*0.00197)</f>
        <v>210220.80690257001</v>
      </c>
      <c r="D247" s="488">
        <f t="shared" si="148"/>
        <v>215671.11650965334</v>
      </c>
      <c r="E247" s="488">
        <f t="shared" si="148"/>
        <v>220007.69596700819</v>
      </c>
      <c r="F247" s="488">
        <f t="shared" si="148"/>
        <v>226176.74869234589</v>
      </c>
      <c r="G247" s="488">
        <f t="shared" si="148"/>
        <v>234647.84369586827</v>
      </c>
      <c r="H247" s="488">
        <f t="shared" si="148"/>
        <v>238442.61402724855</v>
      </c>
      <c r="I247" s="488">
        <f t="shared" si="148"/>
        <v>239674.87457466559</v>
      </c>
      <c r="J247" s="488">
        <f t="shared" si="148"/>
        <v>243778.28708675245</v>
      </c>
      <c r="K247" s="488">
        <f t="shared" si="148"/>
        <v>245767.60996965613</v>
      </c>
      <c r="L247" s="488">
        <f t="shared" si="148"/>
        <v>242070.87858926607</v>
      </c>
      <c r="M247" s="488">
        <f t="shared" si="148"/>
        <v>236969.44050874823</v>
      </c>
    </row>
    <row r="248" spans="1:16384" s="5" customFormat="1" ht="13.15">
      <c r="A248" s="163"/>
      <c r="B248" s="186" t="str">
        <f t="shared" si="135"/>
        <v>Modern Foreign Languages</v>
      </c>
      <c r="C248" s="429">
        <f t="shared" ref="C248:M248" si="149">C124</f>
        <v>72865.377999999997</v>
      </c>
      <c r="D248" s="429">
        <f t="shared" si="149"/>
        <v>74754.529105395661</v>
      </c>
      <c r="E248" s="429">
        <f t="shared" si="149"/>
        <v>76257.646261318499</v>
      </c>
      <c r="F248" s="429">
        <f t="shared" si="149"/>
        <v>78395.923463070445</v>
      </c>
      <c r="G248" s="429">
        <f t="shared" si="149"/>
        <v>81332.119687412982</v>
      </c>
      <c r="H248" s="429">
        <f t="shared" si="149"/>
        <v>82647.438464337683</v>
      </c>
      <c r="I248" s="429">
        <f t="shared" si="149"/>
        <v>83074.556654515894</v>
      </c>
      <c r="J248" s="429">
        <f t="shared" si="149"/>
        <v>84496.854990197346</v>
      </c>
      <c r="K248" s="429">
        <f t="shared" si="149"/>
        <v>85186.381236255416</v>
      </c>
      <c r="L248" s="429">
        <f t="shared" si="149"/>
        <v>83905.044087162343</v>
      </c>
      <c r="M248" s="429">
        <f t="shared" si="149"/>
        <v>82136.816576491605</v>
      </c>
    </row>
    <row r="249" spans="1:16384" s="5" customFormat="1" ht="13.15">
      <c r="A249" s="163"/>
      <c r="B249" s="186" t="str">
        <f t="shared" si="135"/>
        <v>Music</v>
      </c>
      <c r="C249" s="429">
        <f t="shared" ref="C249:M249" si="150">C125</f>
        <v>17069.532999999999</v>
      </c>
      <c r="D249" s="429">
        <f t="shared" si="150"/>
        <v>17512.087859669264</v>
      </c>
      <c r="E249" s="429">
        <f t="shared" si="150"/>
        <v>17864.20993190899</v>
      </c>
      <c r="F249" s="429">
        <f t="shared" si="150"/>
        <v>18365.125377080392</v>
      </c>
      <c r="G249" s="429">
        <f t="shared" si="150"/>
        <v>19052.962313106313</v>
      </c>
      <c r="H249" s="429">
        <f t="shared" si="150"/>
        <v>19361.090506282442</v>
      </c>
      <c r="I249" s="429">
        <f t="shared" si="150"/>
        <v>19461.147738431122</v>
      </c>
      <c r="J249" s="429">
        <f t="shared" si="150"/>
        <v>19794.337094516799</v>
      </c>
      <c r="K249" s="429">
        <f t="shared" si="150"/>
        <v>19955.866360328804</v>
      </c>
      <c r="L249" s="429">
        <f t="shared" si="150"/>
        <v>19655.698745051079</v>
      </c>
      <c r="M249" s="429">
        <f t="shared" si="150"/>
        <v>19241.471595294137</v>
      </c>
    </row>
    <row r="250" spans="1:16384" s="5" customFormat="1" ht="13.15">
      <c r="A250" s="163"/>
      <c r="B250" s="186" t="str">
        <f t="shared" si="135"/>
        <v>Others</v>
      </c>
      <c r="C250" s="429">
        <f t="shared" ref="C250:M250" si="151">C126</f>
        <v>50955.684999999998</v>
      </c>
      <c r="D250" s="429">
        <f t="shared" si="151"/>
        <v>52276.792380297164</v>
      </c>
      <c r="E250" s="429">
        <f t="shared" si="151"/>
        <v>53327.941312994677</v>
      </c>
      <c r="F250" s="429">
        <f t="shared" si="151"/>
        <v>54823.265739022536</v>
      </c>
      <c r="G250" s="429">
        <f t="shared" si="151"/>
        <v>56876.585079598633</v>
      </c>
      <c r="H250" s="429">
        <f t="shared" si="151"/>
        <v>57796.404218827694</v>
      </c>
      <c r="I250" s="429">
        <f t="shared" si="151"/>
        <v>58095.093398159079</v>
      </c>
      <c r="J250" s="429">
        <f t="shared" si="151"/>
        <v>59089.724702603948</v>
      </c>
      <c r="K250" s="429">
        <f t="shared" si="151"/>
        <v>59571.91917078288</v>
      </c>
      <c r="L250" s="429">
        <f t="shared" si="151"/>
        <v>58675.863815824261</v>
      </c>
      <c r="M250" s="429">
        <f t="shared" si="151"/>
        <v>57439.319842332858</v>
      </c>
    </row>
    <row r="251" spans="1:16384" s="5" customFormat="1" ht="13.15">
      <c r="A251" s="163"/>
      <c r="B251" s="186" t="str">
        <f t="shared" si="135"/>
        <v>Physical Education</v>
      </c>
      <c r="C251" s="429">
        <f t="shared" ref="C251:M251" si="152">C127</f>
        <v>107251.42200000001</v>
      </c>
      <c r="D251" s="429">
        <f t="shared" si="152"/>
        <v>110032.0861231801</v>
      </c>
      <c r="E251" s="429">
        <f t="shared" si="152"/>
        <v>112244.54225571154</v>
      </c>
      <c r="F251" s="429">
        <f t="shared" si="152"/>
        <v>115391.89806189532</v>
      </c>
      <c r="G251" s="429">
        <f t="shared" si="152"/>
        <v>119713.72042768019</v>
      </c>
      <c r="H251" s="429">
        <f t="shared" si="152"/>
        <v>121649.75387841552</v>
      </c>
      <c r="I251" s="429">
        <f t="shared" si="152"/>
        <v>122278.43425469354</v>
      </c>
      <c r="J251" s="429">
        <f t="shared" si="152"/>
        <v>124371.93219839555</v>
      </c>
      <c r="K251" s="429">
        <f t="shared" si="152"/>
        <v>125386.85413287104</v>
      </c>
      <c r="L251" s="429">
        <f t="shared" si="152"/>
        <v>123500.83864686538</v>
      </c>
      <c r="M251" s="429">
        <f t="shared" si="152"/>
        <v>120898.16341008889</v>
      </c>
    </row>
    <row r="252" spans="1:16384" s="5" customFormat="1" ht="13.15">
      <c r="A252" s="163"/>
      <c r="B252" s="186" t="str">
        <f t="shared" si="135"/>
        <v>Physics</v>
      </c>
      <c r="C252" s="488">
        <f>C128+((C$130*0.00059))</f>
        <v>80799.23316879</v>
      </c>
      <c r="D252" s="488">
        <f t="shared" ref="D252:M252" si="153">D128+((D$130*0.00117))</f>
        <v>83648.888271740434</v>
      </c>
      <c r="E252" s="488">
        <f t="shared" si="153"/>
        <v>85330.847619753389</v>
      </c>
      <c r="F252" s="488">
        <f t="shared" si="153"/>
        <v>87723.538910620569</v>
      </c>
      <c r="G252" s="488">
        <f t="shared" si="153"/>
        <v>91009.086326318327</v>
      </c>
      <c r="H252" s="488">
        <f t="shared" si="153"/>
        <v>92480.902880169844</v>
      </c>
      <c r="I252" s="488">
        <f t="shared" si="153"/>
        <v>92958.839965676365</v>
      </c>
      <c r="J252" s="488">
        <f t="shared" si="153"/>
        <v>94550.364599625449</v>
      </c>
      <c r="K252" s="488">
        <f t="shared" si="153"/>
        <v>95321.931280697347</v>
      </c>
      <c r="L252" s="488">
        <f t="shared" si="153"/>
        <v>93888.139518437689</v>
      </c>
      <c r="M252" s="488">
        <f t="shared" si="153"/>
        <v>91909.526754111692</v>
      </c>
    </row>
    <row r="253" spans="1:16384" s="5" customFormat="1" ht="13.15">
      <c r="A253" s="163"/>
      <c r="B253" s="186" t="str">
        <f t="shared" si="135"/>
        <v>Religious Education</v>
      </c>
      <c r="C253" s="429">
        <f t="shared" ref="C253:M253" si="154">C129</f>
        <v>41440.14</v>
      </c>
      <c r="D253" s="429">
        <f t="shared" si="154"/>
        <v>42514.541704040443</v>
      </c>
      <c r="E253" s="429">
        <f t="shared" si="154"/>
        <v>43369.397426848118</v>
      </c>
      <c r="F253" s="429">
        <f t="shared" si="154"/>
        <v>44585.482610670384</v>
      </c>
      <c r="G253" s="429">
        <f t="shared" si="154"/>
        <v>46255.36185845561</v>
      </c>
      <c r="H253" s="429">
        <f t="shared" si="154"/>
        <v>47003.412520601196</v>
      </c>
      <c r="I253" s="429">
        <f t="shared" si="154"/>
        <v>47246.324011399083</v>
      </c>
      <c r="J253" s="429">
        <f t="shared" si="154"/>
        <v>48055.216297011139</v>
      </c>
      <c r="K253" s="429">
        <f t="shared" si="154"/>
        <v>48447.365009535773</v>
      </c>
      <c r="L253" s="429">
        <f t="shared" si="154"/>
        <v>47718.640445098354</v>
      </c>
      <c r="M253" s="429">
        <f t="shared" si="154"/>
        <v>46713.010643877162</v>
      </c>
    </row>
    <row r="254" spans="1:16384" s="5" customFormat="1" ht="13.15">
      <c r="A254" s="163"/>
      <c r="B254" s="137" t="s">
        <v>365</v>
      </c>
      <c r="C254" s="488">
        <f t="shared" ref="C254:M254" si="155">SUM(C235:C253)</f>
        <v>1275351.8916974</v>
      </c>
      <c r="D254" s="488">
        <f t="shared" si="155"/>
        <v>1310681.8414403233</v>
      </c>
      <c r="E254" s="488">
        <f t="shared" si="155"/>
        <v>1337036.2093348468</v>
      </c>
      <c r="F254" s="488">
        <f t="shared" si="155"/>
        <v>1374526.9290790749</v>
      </c>
      <c r="G254" s="488">
        <f t="shared" si="155"/>
        <v>1426007.6770712878</v>
      </c>
      <c r="H254" s="488">
        <f t="shared" si="155"/>
        <v>1449069.3491499131</v>
      </c>
      <c r="I254" s="488">
        <f t="shared" si="155"/>
        <v>1456558.0734147155</v>
      </c>
      <c r="J254" s="488">
        <f t="shared" si="155"/>
        <v>1481495.4333847065</v>
      </c>
      <c r="K254" s="488">
        <f t="shared" si="155"/>
        <v>1493584.9955921101</v>
      </c>
      <c r="L254" s="488">
        <f t="shared" si="155"/>
        <v>1471119.1282503281</v>
      </c>
      <c r="M254" s="488">
        <f t="shared" si="155"/>
        <v>1440116.5426209837</v>
      </c>
    </row>
    <row r="255" spans="1:16384">
      <c r="A255" s="1085">
        <f>N255</f>
        <v>0</v>
      </c>
      <c r="B255" s="1080"/>
      <c r="C255" s="1085">
        <f t="shared" ref="C255:M255" si="156">SUM(C235:C253)-C254</f>
        <v>0</v>
      </c>
      <c r="D255" s="1085">
        <f t="shared" si="156"/>
        <v>0</v>
      </c>
      <c r="E255" s="1085">
        <f t="shared" si="156"/>
        <v>0</v>
      </c>
      <c r="F255" s="1085">
        <f t="shared" si="156"/>
        <v>0</v>
      </c>
      <c r="G255" s="1085">
        <f t="shared" si="156"/>
        <v>0</v>
      </c>
      <c r="H255" s="1085">
        <f t="shared" si="156"/>
        <v>0</v>
      </c>
      <c r="I255" s="1085">
        <f t="shared" si="156"/>
        <v>0</v>
      </c>
      <c r="J255" s="1085">
        <f t="shared" si="156"/>
        <v>0</v>
      </c>
      <c r="K255" s="1085">
        <f t="shared" si="156"/>
        <v>0</v>
      </c>
      <c r="L255" s="1085">
        <f t="shared" si="156"/>
        <v>0</v>
      </c>
      <c r="M255" s="1085">
        <f t="shared" si="156"/>
        <v>0</v>
      </c>
      <c r="N255" s="1085">
        <f>SUM(C255:M255)</f>
        <v>0</v>
      </c>
      <c r="O255" s="1085"/>
      <c r="P255" s="1085"/>
      <c r="Q255" s="1080"/>
      <c r="R255" s="1085"/>
      <c r="S255" s="1085"/>
      <c r="T255" s="1085"/>
      <c r="U255" s="1085"/>
      <c r="V255" s="1085"/>
      <c r="W255" s="1085"/>
      <c r="X255" s="1085"/>
      <c r="Y255" s="1085"/>
      <c r="Z255" s="1085"/>
      <c r="AA255" s="1085"/>
      <c r="AB255" s="1085"/>
      <c r="AC255" s="1085"/>
      <c r="AD255" s="1085"/>
      <c r="AE255" s="1085"/>
      <c r="AF255" s="1080"/>
      <c r="AG255" s="1085"/>
      <c r="AH255" s="1085"/>
      <c r="AI255" s="1085"/>
      <c r="AJ255" s="1085"/>
      <c r="AK255" s="1085"/>
      <c r="AL255" s="1085"/>
      <c r="AM255" s="1085"/>
      <c r="AN255" s="1085"/>
      <c r="AO255" s="1085"/>
      <c r="AP255" s="1085"/>
      <c r="AQ255" s="1085"/>
      <c r="AR255" s="1085"/>
      <c r="AS255" s="1085"/>
      <c r="AT255" s="1085"/>
      <c r="AU255" s="1080"/>
      <c r="AV255" s="1085"/>
      <c r="AW255" s="1085"/>
      <c r="AX255" s="1085"/>
      <c r="AY255" s="1085"/>
      <c r="AZ255" s="1085"/>
      <c r="BA255" s="1085"/>
      <c r="BB255" s="1085"/>
      <c r="BC255" s="1085"/>
      <c r="BD255" s="1085"/>
      <c r="BE255" s="1085"/>
      <c r="BF255" s="1085"/>
      <c r="BG255" s="1085"/>
      <c r="BH255" s="1085"/>
      <c r="BI255" s="1085"/>
      <c r="BJ255" s="1080"/>
      <c r="BK255" s="1085"/>
      <c r="BL255" s="1085"/>
      <c r="BM255" s="1085"/>
      <c r="BN255" s="1085"/>
      <c r="BO255" s="1085"/>
      <c r="BP255" s="1085"/>
      <c r="BQ255" s="1085"/>
      <c r="BR255" s="1085"/>
      <c r="BS255" s="1085"/>
      <c r="BT255" s="1085"/>
      <c r="BU255" s="1085"/>
      <c r="BV255" s="1085"/>
      <c r="BW255" s="1085"/>
      <c r="BX255" s="1085"/>
      <c r="BY255" s="1080"/>
      <c r="BZ255" s="1085"/>
      <c r="CA255" s="1085"/>
      <c r="CB255" s="1085"/>
      <c r="CC255" s="1085"/>
      <c r="CD255" s="1085"/>
      <c r="CE255" s="1085"/>
      <c r="CF255" s="1085"/>
      <c r="CG255" s="1085"/>
      <c r="CH255" s="1085"/>
      <c r="CI255" s="1085"/>
      <c r="CJ255" s="1085"/>
      <c r="CK255" s="1085"/>
      <c r="CL255" s="1085"/>
      <c r="CM255" s="1085"/>
      <c r="CN255" s="1080"/>
      <c r="CO255" s="1085"/>
      <c r="CP255" s="1085"/>
      <c r="CQ255" s="1085"/>
      <c r="CR255" s="1085"/>
      <c r="CS255" s="1085"/>
      <c r="CT255" s="1085"/>
      <c r="CU255" s="1085"/>
      <c r="CV255" s="1085"/>
      <c r="CW255" s="1085"/>
      <c r="CX255" s="1085"/>
      <c r="CY255" s="1085"/>
      <c r="CZ255" s="1085"/>
      <c r="DA255" s="1085"/>
      <c r="DB255" s="1085"/>
      <c r="DC255" s="1080"/>
      <c r="DD255" s="1085"/>
      <c r="DE255" s="1085"/>
      <c r="DF255" s="1085"/>
      <c r="DG255" s="1085"/>
      <c r="DH255" s="1085"/>
      <c r="DI255" s="1085"/>
      <c r="DJ255" s="1085"/>
      <c r="DK255" s="1085"/>
      <c r="DL255" s="1085"/>
      <c r="DM255" s="1085"/>
      <c r="DN255" s="1085"/>
      <c r="DO255" s="1085"/>
      <c r="DP255" s="1085"/>
      <c r="DQ255" s="1085"/>
      <c r="DR255" s="1080"/>
      <c r="DS255" s="1085"/>
      <c r="DT255" s="1085"/>
      <c r="DU255" s="1085"/>
      <c r="DV255" s="1085"/>
      <c r="DW255" s="1085"/>
      <c r="DX255" s="1085"/>
      <c r="DY255" s="1085"/>
      <c r="DZ255" s="1085"/>
      <c r="EA255" s="1085"/>
      <c r="EB255" s="1085"/>
      <c r="EC255" s="1085"/>
      <c r="ED255" s="1085"/>
      <c r="EE255" s="1085"/>
      <c r="EF255" s="1085"/>
      <c r="EG255" s="1080"/>
      <c r="EH255" s="1085"/>
      <c r="EI255" s="1085"/>
      <c r="EJ255" s="1085"/>
      <c r="EK255" s="1085"/>
      <c r="EL255" s="1085"/>
      <c r="EM255" s="1085"/>
      <c r="EN255" s="1085"/>
      <c r="EO255" s="1085"/>
      <c r="EP255" s="1085"/>
      <c r="EQ255" s="1085"/>
      <c r="ER255" s="1085"/>
      <c r="ES255" s="1085"/>
      <c r="ET255" s="1085"/>
      <c r="EU255" s="1085"/>
      <c r="EV255" s="1080"/>
      <c r="EW255" s="1085"/>
      <c r="EX255" s="1085"/>
      <c r="EY255" s="1085"/>
      <c r="EZ255" s="1085"/>
      <c r="FA255" s="1085"/>
      <c r="FB255" s="1085"/>
      <c r="FC255" s="1085"/>
      <c r="FD255" s="1085"/>
      <c r="FE255" s="1085"/>
      <c r="FF255" s="1085"/>
      <c r="FG255" s="1085"/>
      <c r="FH255" s="1085"/>
      <c r="FI255" s="1085"/>
      <c r="FJ255" s="1085"/>
      <c r="FK255" s="1080"/>
      <c r="FL255" s="1085"/>
      <c r="FM255" s="1085"/>
      <c r="FN255" s="1085"/>
      <c r="FO255" s="1085"/>
      <c r="FP255" s="1085"/>
      <c r="FQ255" s="1085"/>
      <c r="FR255" s="1085"/>
      <c r="FS255" s="1085"/>
      <c r="FT255" s="1085"/>
      <c r="FU255" s="1085"/>
      <c r="FV255" s="1085"/>
      <c r="FW255" s="1085"/>
      <c r="FX255" s="1085"/>
      <c r="FY255" s="1085"/>
      <c r="FZ255" s="1080"/>
      <c r="GA255" s="1085"/>
      <c r="GB255" s="1085"/>
      <c r="GC255" s="1085"/>
      <c r="GD255" s="1085"/>
      <c r="GE255" s="1085"/>
      <c r="GF255" s="1085"/>
      <c r="GG255" s="1085"/>
      <c r="GH255" s="1085"/>
      <c r="GI255" s="1085"/>
      <c r="GJ255" s="1085"/>
      <c r="GK255" s="1085"/>
      <c r="GL255" s="1085"/>
      <c r="GM255" s="1085"/>
      <c r="GN255" s="1085"/>
      <c r="GO255" s="1080"/>
      <c r="GP255" s="1085"/>
      <c r="GQ255" s="1085"/>
      <c r="GR255" s="1085"/>
      <c r="GS255" s="1085"/>
      <c r="GT255" s="1085"/>
      <c r="GU255" s="1085"/>
      <c r="GV255" s="1085"/>
      <c r="GW255" s="1085"/>
      <c r="GX255" s="1085"/>
      <c r="GY255" s="1085"/>
      <c r="GZ255" s="1085"/>
      <c r="HA255" s="1085"/>
      <c r="HB255" s="1085"/>
      <c r="HC255" s="1085"/>
      <c r="HD255" s="1080"/>
      <c r="HE255" s="1085"/>
      <c r="HF255" s="1085"/>
      <c r="HG255" s="1085"/>
      <c r="HH255" s="1085"/>
      <c r="HI255" s="1085"/>
      <c r="HJ255" s="1085"/>
      <c r="HK255" s="1085"/>
      <c r="HL255" s="1085"/>
      <c r="HM255" s="1085"/>
      <c r="HN255" s="1085"/>
      <c r="HO255" s="1085"/>
      <c r="HP255" s="1085"/>
      <c r="HQ255" s="1085"/>
      <c r="HR255" s="1085"/>
      <c r="HS255" s="1080"/>
      <c r="HT255" s="1085"/>
      <c r="HU255" s="1085"/>
      <c r="HV255" s="1085"/>
      <c r="HW255" s="1085"/>
      <c r="HX255" s="1085"/>
      <c r="HY255" s="1085"/>
      <c r="HZ255" s="1085"/>
      <c r="IA255" s="1085"/>
      <c r="IB255" s="1085"/>
      <c r="IC255" s="1085"/>
      <c r="ID255" s="1085"/>
      <c r="IE255" s="1085"/>
      <c r="IF255" s="1085"/>
      <c r="IG255" s="1085"/>
      <c r="IH255" s="1080"/>
      <c r="II255" s="1085"/>
      <c r="IJ255" s="1085"/>
      <c r="IK255" s="1085"/>
      <c r="IL255" s="1085"/>
      <c r="IM255" s="1085"/>
      <c r="IN255" s="1085"/>
      <c r="IO255" s="1085"/>
      <c r="IP255" s="1085"/>
      <c r="IQ255" s="1085"/>
      <c r="IR255" s="1085"/>
      <c r="IS255" s="1085"/>
      <c r="IT255" s="1085"/>
      <c r="IU255" s="1085"/>
      <c r="IV255" s="1085"/>
      <c r="IW255" s="1080"/>
      <c r="IX255" s="1085"/>
      <c r="IY255" s="1085"/>
      <c r="IZ255" s="1085"/>
      <c r="JA255" s="1085"/>
      <c r="JB255" s="1085"/>
      <c r="JC255" s="1085"/>
      <c r="JD255" s="1085"/>
      <c r="JE255" s="1085"/>
      <c r="JF255" s="1085"/>
      <c r="JG255" s="1085"/>
      <c r="JH255" s="1085"/>
      <c r="JI255" s="1085"/>
      <c r="JJ255" s="1085"/>
      <c r="JK255" s="1085"/>
      <c r="JL255" s="1080"/>
      <c r="JM255" s="1085"/>
      <c r="JN255" s="1085"/>
      <c r="JO255" s="1085"/>
      <c r="JP255" s="1085"/>
      <c r="JQ255" s="1085"/>
      <c r="JR255" s="1085"/>
      <c r="JS255" s="1085"/>
      <c r="JT255" s="1085"/>
      <c r="JU255" s="1085"/>
      <c r="JV255" s="1085"/>
      <c r="JW255" s="1085"/>
      <c r="JX255" s="1085"/>
      <c r="JY255" s="1085"/>
      <c r="JZ255" s="1085"/>
      <c r="KA255" s="1080"/>
      <c r="KB255" s="1085"/>
      <c r="KC255" s="1085"/>
      <c r="KD255" s="1085"/>
      <c r="KE255" s="1085"/>
      <c r="KF255" s="1085"/>
      <c r="KG255" s="1085"/>
      <c r="KH255" s="1085"/>
      <c r="KI255" s="1085"/>
      <c r="KJ255" s="1085"/>
      <c r="KK255" s="1085"/>
      <c r="KL255" s="1085"/>
      <c r="KM255" s="1085"/>
      <c r="KN255" s="1085"/>
      <c r="KO255" s="1085"/>
      <c r="KP255" s="1080"/>
      <c r="KQ255" s="1085"/>
      <c r="KR255" s="1085"/>
      <c r="KS255" s="1085"/>
      <c r="KT255" s="1085"/>
      <c r="KU255" s="1085"/>
      <c r="KV255" s="1085"/>
      <c r="KW255" s="1085"/>
      <c r="KX255" s="1085"/>
      <c r="KY255" s="1085"/>
      <c r="KZ255" s="1085"/>
      <c r="LA255" s="1085"/>
      <c r="LB255" s="1085"/>
      <c r="LC255" s="1085"/>
      <c r="LD255" s="1085"/>
      <c r="LE255" s="1080"/>
      <c r="LF255" s="1085"/>
      <c r="LG255" s="1085"/>
      <c r="LH255" s="1085"/>
      <c r="LI255" s="1085"/>
      <c r="LJ255" s="1085"/>
      <c r="LK255" s="1085"/>
      <c r="LL255" s="1085"/>
      <c r="LM255" s="1085"/>
      <c r="LN255" s="1085"/>
      <c r="LO255" s="1085"/>
      <c r="LP255" s="1085"/>
      <c r="LQ255" s="1085"/>
      <c r="LR255" s="1085"/>
      <c r="LS255" s="1085"/>
      <c r="LT255" s="1080"/>
      <c r="LU255" s="1085"/>
      <c r="LV255" s="1085"/>
      <c r="LW255" s="1085"/>
      <c r="LX255" s="1085"/>
      <c r="LY255" s="1085"/>
      <c r="LZ255" s="1085"/>
      <c r="MA255" s="1085"/>
      <c r="MB255" s="1085"/>
      <c r="MC255" s="1085"/>
      <c r="MD255" s="1085"/>
      <c r="ME255" s="1085"/>
      <c r="MF255" s="1085"/>
      <c r="MG255" s="1085"/>
      <c r="MH255" s="1085"/>
      <c r="MI255" s="1080"/>
      <c r="MJ255" s="1085"/>
      <c r="MK255" s="1085"/>
      <c r="ML255" s="1085"/>
      <c r="MM255" s="1085"/>
      <c r="MN255" s="1085"/>
      <c r="MO255" s="1085"/>
      <c r="MP255" s="1085"/>
      <c r="MQ255" s="1085"/>
      <c r="MR255" s="1085"/>
      <c r="MS255" s="1085"/>
      <c r="MT255" s="1085"/>
      <c r="MU255" s="1085"/>
      <c r="MV255" s="1085"/>
      <c r="MW255" s="1085"/>
      <c r="MX255" s="1080"/>
      <c r="MY255" s="1085"/>
      <c r="MZ255" s="1085"/>
      <c r="NA255" s="1085"/>
      <c r="NB255" s="1085"/>
      <c r="NC255" s="1085"/>
      <c r="ND255" s="1085"/>
      <c r="NE255" s="1085"/>
      <c r="NF255" s="1085"/>
      <c r="NG255" s="1085"/>
      <c r="NH255" s="1085"/>
      <c r="NI255" s="1085"/>
      <c r="NJ255" s="1085"/>
      <c r="NK255" s="1085"/>
      <c r="NL255" s="1085"/>
      <c r="NM255" s="1080"/>
      <c r="NN255" s="1085"/>
      <c r="NO255" s="1085"/>
      <c r="NP255" s="1085"/>
      <c r="NQ255" s="1085"/>
      <c r="NR255" s="1085"/>
      <c r="NS255" s="1085"/>
      <c r="NT255" s="1085"/>
      <c r="NU255" s="1085"/>
      <c r="NV255" s="1085"/>
      <c r="NW255" s="1085"/>
      <c r="NX255" s="1085"/>
      <c r="NY255" s="1085"/>
      <c r="NZ255" s="1085"/>
      <c r="OA255" s="1085"/>
      <c r="OB255" s="1080"/>
      <c r="OC255" s="1085"/>
      <c r="OD255" s="1085"/>
      <c r="OE255" s="1085"/>
      <c r="OF255" s="1085"/>
      <c r="OG255" s="1085"/>
      <c r="OH255" s="1085"/>
      <c r="OI255" s="1085"/>
      <c r="OJ255" s="1085"/>
      <c r="OK255" s="1085"/>
      <c r="OL255" s="1085"/>
      <c r="OM255" s="1085"/>
      <c r="ON255" s="1085"/>
      <c r="OO255" s="1085"/>
      <c r="OP255" s="1085"/>
      <c r="OQ255" s="1080"/>
      <c r="OR255" s="1085"/>
      <c r="OS255" s="1085"/>
      <c r="OT255" s="1085"/>
      <c r="OU255" s="1085"/>
      <c r="OV255" s="1085"/>
      <c r="OW255" s="1085"/>
      <c r="OX255" s="1085"/>
      <c r="OY255" s="1085"/>
      <c r="OZ255" s="1085"/>
      <c r="PA255" s="1085"/>
      <c r="PB255" s="1085"/>
      <c r="PC255" s="1085"/>
      <c r="PD255" s="1085"/>
      <c r="PE255" s="1085"/>
      <c r="PF255" s="1080"/>
      <c r="PG255" s="1085"/>
      <c r="PH255" s="1085"/>
      <c r="PI255" s="1085"/>
      <c r="PJ255" s="1085"/>
      <c r="PK255" s="1085"/>
      <c r="PL255" s="1085"/>
      <c r="PM255" s="1085"/>
      <c r="PN255" s="1085"/>
      <c r="PO255" s="1085"/>
      <c r="PP255" s="1085"/>
      <c r="PQ255" s="1085"/>
      <c r="PR255" s="1085"/>
      <c r="PS255" s="1085"/>
      <c r="PT255" s="1085"/>
      <c r="PU255" s="1080"/>
      <c r="PV255" s="1085"/>
      <c r="PW255" s="1085"/>
      <c r="PX255" s="1085"/>
      <c r="PY255" s="1085"/>
      <c r="PZ255" s="1085"/>
      <c r="QA255" s="1085"/>
      <c r="QB255" s="1085"/>
      <c r="QC255" s="1085"/>
      <c r="QD255" s="1085"/>
      <c r="QE255" s="1085"/>
      <c r="QF255" s="1085"/>
      <c r="QG255" s="1085"/>
      <c r="QH255" s="1085"/>
      <c r="QI255" s="1085"/>
      <c r="QJ255" s="1080"/>
      <c r="QK255" s="1085"/>
      <c r="QL255" s="1085"/>
      <c r="QM255" s="1085"/>
      <c r="QN255" s="1085"/>
      <c r="QO255" s="1085"/>
      <c r="QP255" s="1085"/>
      <c r="QQ255" s="1085"/>
      <c r="QR255" s="1085"/>
      <c r="QS255" s="1085"/>
      <c r="QT255" s="1085"/>
      <c r="QU255" s="1085"/>
      <c r="QV255" s="1085"/>
      <c r="QW255" s="1085"/>
      <c r="QX255" s="1085"/>
      <c r="QY255" s="1080"/>
      <c r="QZ255" s="1085"/>
      <c r="RA255" s="1085"/>
      <c r="RB255" s="1085"/>
      <c r="RC255" s="1085"/>
      <c r="RD255" s="1085"/>
      <c r="RE255" s="1085"/>
      <c r="RF255" s="1085"/>
      <c r="RG255" s="1085"/>
      <c r="RH255" s="1085"/>
      <c r="RI255" s="1085"/>
      <c r="RJ255" s="1085"/>
      <c r="RK255" s="1085"/>
      <c r="RL255" s="1085"/>
      <c r="RM255" s="1085"/>
      <c r="RN255" s="1080"/>
      <c r="RO255" s="1085"/>
      <c r="RP255" s="1085"/>
      <c r="RQ255" s="1085"/>
      <c r="RR255" s="1085"/>
      <c r="RS255" s="1085"/>
      <c r="RT255" s="1085"/>
      <c r="RU255" s="1085"/>
      <c r="RV255" s="1085"/>
      <c r="RW255" s="1085"/>
      <c r="RX255" s="1085"/>
      <c r="RY255" s="1085"/>
      <c r="RZ255" s="1085"/>
      <c r="SA255" s="1085"/>
      <c r="SB255" s="1085"/>
      <c r="SC255" s="1080"/>
      <c r="SD255" s="1085"/>
      <c r="SE255" s="1085"/>
      <c r="SF255" s="1085"/>
      <c r="SG255" s="1085"/>
      <c r="SH255" s="1085"/>
      <c r="SI255" s="1085"/>
      <c r="SJ255" s="1085"/>
      <c r="SK255" s="1085"/>
      <c r="SL255" s="1085"/>
      <c r="SM255" s="1085"/>
      <c r="SN255" s="1085"/>
      <c r="SO255" s="1085"/>
      <c r="SP255" s="1085"/>
      <c r="SQ255" s="1085"/>
      <c r="SR255" s="1080"/>
      <c r="SS255" s="1085"/>
      <c r="ST255" s="1085"/>
      <c r="SU255" s="1085"/>
      <c r="SV255" s="1085"/>
      <c r="SW255" s="1085"/>
      <c r="SX255" s="1085"/>
      <c r="SY255" s="1085"/>
      <c r="SZ255" s="1085"/>
      <c r="TA255" s="1085"/>
      <c r="TB255" s="1085"/>
      <c r="TC255" s="1085"/>
      <c r="TD255" s="1085"/>
      <c r="TE255" s="1085"/>
      <c r="TF255" s="1085"/>
      <c r="TG255" s="1080"/>
      <c r="TH255" s="1085"/>
      <c r="TI255" s="1085"/>
      <c r="TJ255" s="1085"/>
      <c r="TK255" s="1085"/>
      <c r="TL255" s="1085"/>
      <c r="TM255" s="1085"/>
      <c r="TN255" s="1085"/>
      <c r="TO255" s="1085"/>
      <c r="TP255" s="1085"/>
      <c r="TQ255" s="1085"/>
      <c r="TR255" s="1085"/>
      <c r="TS255" s="1085"/>
      <c r="TT255" s="1085"/>
      <c r="TU255" s="1085"/>
      <c r="TV255" s="1080"/>
      <c r="TW255" s="1085"/>
      <c r="TX255" s="1085"/>
      <c r="TY255" s="1085"/>
      <c r="TZ255" s="1085"/>
      <c r="UA255" s="1085"/>
      <c r="UB255" s="1085"/>
      <c r="UC255" s="1085"/>
      <c r="UD255" s="1085"/>
      <c r="UE255" s="1085"/>
      <c r="UF255" s="1085"/>
      <c r="UG255" s="1085"/>
      <c r="UH255" s="1085"/>
      <c r="UI255" s="1085"/>
      <c r="UJ255" s="1085"/>
      <c r="UK255" s="1080"/>
      <c r="UL255" s="1085"/>
      <c r="UM255" s="1085"/>
      <c r="UN255" s="1085"/>
      <c r="UO255" s="1085"/>
      <c r="UP255" s="1085"/>
      <c r="UQ255" s="1085"/>
      <c r="UR255" s="1085"/>
      <c r="US255" s="1085"/>
      <c r="UT255" s="1085"/>
      <c r="UU255" s="1085"/>
      <c r="UV255" s="1085"/>
      <c r="UW255" s="1085"/>
      <c r="UX255" s="1085"/>
      <c r="UY255" s="1085"/>
      <c r="UZ255" s="1080"/>
      <c r="VA255" s="1085"/>
      <c r="VB255" s="1085"/>
      <c r="VC255" s="1085"/>
      <c r="VD255" s="1085"/>
      <c r="VE255" s="1085"/>
      <c r="VF255" s="1085"/>
      <c r="VG255" s="1085"/>
      <c r="VH255" s="1085"/>
      <c r="VI255" s="1085"/>
      <c r="VJ255" s="1085"/>
      <c r="VK255" s="1085"/>
      <c r="VL255" s="1085"/>
      <c r="VM255" s="1085"/>
      <c r="VN255" s="1085"/>
      <c r="VO255" s="1080"/>
      <c r="VP255" s="1085"/>
      <c r="VQ255" s="1085"/>
      <c r="VR255" s="1085"/>
      <c r="VS255" s="1085"/>
      <c r="VT255" s="1085"/>
      <c r="VU255" s="1085"/>
      <c r="VV255" s="1085"/>
      <c r="VW255" s="1085"/>
      <c r="VX255" s="1085"/>
      <c r="VY255" s="1085"/>
      <c r="VZ255" s="1085"/>
      <c r="WA255" s="1085"/>
      <c r="WB255" s="1085"/>
      <c r="WC255" s="1085"/>
      <c r="WD255" s="1080"/>
      <c r="WE255" s="1085"/>
      <c r="WF255" s="1085"/>
      <c r="WG255" s="1085"/>
      <c r="WH255" s="1085"/>
      <c r="WI255" s="1085"/>
      <c r="WJ255" s="1085"/>
      <c r="WK255" s="1085"/>
      <c r="WL255" s="1085"/>
      <c r="WM255" s="1085"/>
      <c r="WN255" s="1085"/>
      <c r="WO255" s="1085"/>
      <c r="WP255" s="1085"/>
      <c r="WQ255" s="1085"/>
      <c r="WR255" s="1085"/>
      <c r="WS255" s="1080"/>
      <c r="WT255" s="1085"/>
      <c r="WU255" s="1085"/>
      <c r="WV255" s="1085"/>
      <c r="WW255" s="1085"/>
      <c r="WX255" s="1085"/>
      <c r="WY255" s="1085"/>
      <c r="WZ255" s="1085"/>
      <c r="XA255" s="1085"/>
      <c r="XB255" s="1085"/>
      <c r="XC255" s="1085"/>
      <c r="XD255" s="1085"/>
      <c r="XE255" s="1085"/>
      <c r="XF255" s="1085"/>
      <c r="XG255" s="1085"/>
      <c r="XH255" s="1080"/>
      <c r="XI255" s="1085"/>
      <c r="XJ255" s="1085"/>
      <c r="XK255" s="1085"/>
      <c r="XL255" s="1085"/>
      <c r="XM255" s="1085"/>
      <c r="XN255" s="1085"/>
      <c r="XO255" s="1085"/>
      <c r="XP255" s="1085"/>
      <c r="XQ255" s="1085"/>
      <c r="XR255" s="1085"/>
      <c r="XS255" s="1085"/>
      <c r="XT255" s="1085"/>
      <c r="XU255" s="1085"/>
      <c r="XV255" s="1085"/>
      <c r="XW255" s="1080"/>
      <c r="XX255" s="1085"/>
      <c r="XY255" s="1085"/>
      <c r="XZ255" s="1085"/>
      <c r="YA255" s="1085"/>
      <c r="YB255" s="1085"/>
      <c r="YC255" s="1085"/>
      <c r="YD255" s="1085"/>
      <c r="YE255" s="1085"/>
      <c r="YF255" s="1085"/>
      <c r="YG255" s="1085"/>
      <c r="YH255" s="1085"/>
      <c r="YI255" s="1085"/>
      <c r="YJ255" s="1085"/>
      <c r="YK255" s="1085"/>
      <c r="YL255" s="1080"/>
      <c r="YM255" s="1085"/>
      <c r="YN255" s="1085"/>
      <c r="YO255" s="1085"/>
      <c r="YP255" s="1085"/>
      <c r="YQ255" s="1085"/>
      <c r="YR255" s="1085"/>
      <c r="YS255" s="1085"/>
      <c r="YT255" s="1085"/>
      <c r="YU255" s="1085"/>
      <c r="YV255" s="1085"/>
      <c r="YW255" s="1085"/>
      <c r="YX255" s="1085"/>
      <c r="YY255" s="1085"/>
      <c r="YZ255" s="1085"/>
      <c r="ZA255" s="1080"/>
      <c r="ZB255" s="1085"/>
      <c r="ZC255" s="1085"/>
      <c r="ZD255" s="1085"/>
      <c r="ZE255" s="1085"/>
      <c r="ZF255" s="1085"/>
      <c r="ZG255" s="1085"/>
      <c r="ZH255" s="1085"/>
      <c r="ZI255" s="1085"/>
      <c r="ZJ255" s="1085"/>
      <c r="ZK255" s="1085"/>
      <c r="ZL255" s="1085"/>
      <c r="ZM255" s="1085"/>
      <c r="ZN255" s="1085"/>
      <c r="ZO255" s="1085"/>
      <c r="ZP255" s="1080"/>
      <c r="ZQ255" s="1085"/>
      <c r="ZR255" s="1085"/>
      <c r="ZS255" s="1085"/>
      <c r="ZT255" s="1085"/>
      <c r="ZU255" s="1085"/>
      <c r="ZV255" s="1085"/>
      <c r="ZW255" s="1085"/>
      <c r="ZX255" s="1085"/>
      <c r="ZY255" s="1085"/>
      <c r="ZZ255" s="1085"/>
      <c r="AAA255" s="1085"/>
      <c r="AAB255" s="1085"/>
      <c r="AAC255" s="1085"/>
      <c r="AAD255" s="1085"/>
      <c r="AAE255" s="1080"/>
      <c r="AAF255" s="1085"/>
      <c r="AAG255" s="1085"/>
      <c r="AAH255" s="1085"/>
      <c r="AAI255" s="1085"/>
      <c r="AAJ255" s="1085"/>
      <c r="AAK255" s="1085"/>
      <c r="AAL255" s="1085"/>
      <c r="AAM255" s="1085"/>
      <c r="AAN255" s="1085"/>
      <c r="AAO255" s="1085"/>
      <c r="AAP255" s="1085"/>
      <c r="AAQ255" s="1085"/>
      <c r="AAR255" s="1085"/>
      <c r="AAS255" s="1085"/>
      <c r="AAT255" s="1080"/>
      <c r="AAU255" s="1085"/>
      <c r="AAV255" s="1085"/>
      <c r="AAW255" s="1085"/>
      <c r="AAX255" s="1085"/>
      <c r="AAY255" s="1085"/>
      <c r="AAZ255" s="1085"/>
      <c r="ABA255" s="1085"/>
      <c r="ABB255" s="1085"/>
      <c r="ABC255" s="1085"/>
      <c r="ABD255" s="1085"/>
      <c r="ABE255" s="1085"/>
      <c r="ABF255" s="1085"/>
      <c r="ABG255" s="1085"/>
      <c r="ABH255" s="1085"/>
      <c r="ABI255" s="1080"/>
      <c r="ABJ255" s="1085"/>
      <c r="ABK255" s="1085"/>
      <c r="ABL255" s="1085"/>
      <c r="ABM255" s="1085"/>
      <c r="ABN255" s="1085"/>
      <c r="ABO255" s="1085"/>
      <c r="ABP255" s="1085"/>
      <c r="ABQ255" s="1085"/>
      <c r="ABR255" s="1085"/>
      <c r="ABS255" s="1085"/>
      <c r="ABT255" s="1085"/>
      <c r="ABU255" s="1085"/>
      <c r="ABV255" s="1085"/>
      <c r="ABW255" s="1085"/>
      <c r="ABX255" s="1080"/>
      <c r="ABY255" s="1085"/>
      <c r="ABZ255" s="1085"/>
      <c r="ACA255" s="1085"/>
      <c r="ACB255" s="1085"/>
      <c r="ACC255" s="1085"/>
      <c r="ACD255" s="1085"/>
      <c r="ACE255" s="1085"/>
      <c r="ACF255" s="1085"/>
      <c r="ACG255" s="1085"/>
      <c r="ACH255" s="1085"/>
      <c r="ACI255" s="1085"/>
      <c r="ACJ255" s="1085"/>
      <c r="ACK255" s="1085"/>
      <c r="ACL255" s="1085"/>
      <c r="ACM255" s="1080"/>
      <c r="ACN255" s="1085"/>
      <c r="ACO255" s="1085"/>
      <c r="ACP255" s="1085"/>
      <c r="ACQ255" s="1085"/>
      <c r="ACR255" s="1085"/>
      <c r="ACS255" s="1085"/>
      <c r="ACT255" s="1085"/>
      <c r="ACU255" s="1085"/>
      <c r="ACV255" s="1085"/>
      <c r="ACW255" s="1085"/>
      <c r="ACX255" s="1085"/>
      <c r="ACY255" s="1085"/>
      <c r="ACZ255" s="1085"/>
      <c r="ADA255" s="1085"/>
      <c r="ADB255" s="1080"/>
      <c r="ADC255" s="1085"/>
      <c r="ADD255" s="1085"/>
      <c r="ADE255" s="1085"/>
      <c r="ADF255" s="1085"/>
      <c r="ADG255" s="1085"/>
      <c r="ADH255" s="1085"/>
      <c r="ADI255" s="1085"/>
      <c r="ADJ255" s="1085"/>
      <c r="ADK255" s="1085"/>
      <c r="ADL255" s="1085"/>
      <c r="ADM255" s="1085"/>
      <c r="ADN255" s="1085"/>
      <c r="ADO255" s="1085"/>
      <c r="ADP255" s="1085"/>
      <c r="ADQ255" s="1080"/>
      <c r="ADR255" s="1085"/>
      <c r="ADS255" s="1085"/>
      <c r="ADT255" s="1085"/>
      <c r="ADU255" s="1085"/>
      <c r="ADV255" s="1085"/>
      <c r="ADW255" s="1085"/>
      <c r="ADX255" s="1085"/>
      <c r="ADY255" s="1085"/>
      <c r="ADZ255" s="1085"/>
      <c r="AEA255" s="1085"/>
      <c r="AEB255" s="1085"/>
      <c r="AEC255" s="1085"/>
      <c r="AED255" s="1085"/>
      <c r="AEE255" s="1085"/>
      <c r="AEF255" s="1080"/>
      <c r="AEG255" s="1085"/>
      <c r="AEH255" s="1085"/>
      <c r="AEI255" s="1085"/>
      <c r="AEJ255" s="1085"/>
      <c r="AEK255" s="1085"/>
      <c r="AEL255" s="1085"/>
      <c r="AEM255" s="1085"/>
      <c r="AEN255" s="1085"/>
      <c r="AEO255" s="1085"/>
      <c r="AEP255" s="1085"/>
      <c r="AEQ255" s="1085"/>
      <c r="AER255" s="1085"/>
      <c r="AES255" s="1085"/>
      <c r="AET255" s="1085"/>
      <c r="AEU255" s="1080"/>
      <c r="AEV255" s="1085"/>
      <c r="AEW255" s="1085"/>
      <c r="AEX255" s="1085"/>
      <c r="AEY255" s="1085"/>
      <c r="AEZ255" s="1085"/>
      <c r="AFA255" s="1085"/>
      <c r="AFB255" s="1085"/>
      <c r="AFC255" s="1085"/>
      <c r="AFD255" s="1085"/>
      <c r="AFE255" s="1085"/>
      <c r="AFF255" s="1085"/>
      <c r="AFG255" s="1085"/>
      <c r="AFH255" s="1085"/>
      <c r="AFI255" s="1085"/>
      <c r="AFJ255" s="1080"/>
      <c r="AFK255" s="1085"/>
      <c r="AFL255" s="1085"/>
      <c r="AFM255" s="1085"/>
      <c r="AFN255" s="1085"/>
      <c r="AFO255" s="1085"/>
      <c r="AFP255" s="1085"/>
      <c r="AFQ255" s="1085"/>
      <c r="AFR255" s="1085"/>
      <c r="AFS255" s="1085"/>
      <c r="AFT255" s="1085"/>
      <c r="AFU255" s="1085"/>
      <c r="AFV255" s="1085"/>
      <c r="AFW255" s="1085"/>
      <c r="AFX255" s="1085"/>
      <c r="AFY255" s="1080"/>
      <c r="AFZ255" s="1085"/>
      <c r="AGA255" s="1085"/>
      <c r="AGB255" s="1085"/>
      <c r="AGC255" s="1085"/>
      <c r="AGD255" s="1085"/>
      <c r="AGE255" s="1085"/>
      <c r="AGF255" s="1085"/>
      <c r="AGG255" s="1085"/>
      <c r="AGH255" s="1085"/>
      <c r="AGI255" s="1085"/>
      <c r="AGJ255" s="1085"/>
      <c r="AGK255" s="1085"/>
      <c r="AGL255" s="1085"/>
      <c r="AGM255" s="1085"/>
      <c r="AGN255" s="1080"/>
      <c r="AGO255" s="1085"/>
      <c r="AGP255" s="1085"/>
      <c r="AGQ255" s="1085"/>
      <c r="AGR255" s="1085"/>
      <c r="AGS255" s="1085"/>
      <c r="AGT255" s="1085"/>
      <c r="AGU255" s="1085"/>
      <c r="AGV255" s="1085"/>
      <c r="AGW255" s="1085"/>
      <c r="AGX255" s="1085"/>
      <c r="AGY255" s="1085"/>
      <c r="AGZ255" s="1085"/>
      <c r="AHA255" s="1085"/>
      <c r="AHB255" s="1085"/>
      <c r="AHC255" s="1080"/>
      <c r="AHD255" s="1085"/>
      <c r="AHE255" s="1085"/>
      <c r="AHF255" s="1085"/>
      <c r="AHG255" s="1085"/>
      <c r="AHH255" s="1085"/>
      <c r="AHI255" s="1085"/>
      <c r="AHJ255" s="1085"/>
      <c r="AHK255" s="1085"/>
      <c r="AHL255" s="1085"/>
      <c r="AHM255" s="1085"/>
      <c r="AHN255" s="1085"/>
      <c r="AHO255" s="1085"/>
      <c r="AHP255" s="1085"/>
      <c r="AHQ255" s="1085"/>
      <c r="AHR255" s="1080"/>
      <c r="AHS255" s="1085"/>
      <c r="AHT255" s="1085"/>
      <c r="AHU255" s="1085"/>
      <c r="AHV255" s="1085"/>
      <c r="AHW255" s="1085"/>
      <c r="AHX255" s="1085"/>
      <c r="AHY255" s="1085"/>
      <c r="AHZ255" s="1085"/>
      <c r="AIA255" s="1085"/>
      <c r="AIB255" s="1085"/>
      <c r="AIC255" s="1085"/>
      <c r="AID255" s="1085"/>
      <c r="AIE255" s="1085"/>
      <c r="AIF255" s="1085"/>
      <c r="AIG255" s="1080"/>
      <c r="AIH255" s="1085"/>
      <c r="AII255" s="1085"/>
      <c r="AIJ255" s="1085"/>
      <c r="AIK255" s="1085"/>
      <c r="AIL255" s="1085"/>
      <c r="AIM255" s="1085"/>
      <c r="AIN255" s="1085"/>
      <c r="AIO255" s="1085"/>
      <c r="AIP255" s="1085"/>
      <c r="AIQ255" s="1085"/>
      <c r="AIR255" s="1085"/>
      <c r="AIS255" s="1085"/>
      <c r="AIT255" s="1085"/>
      <c r="AIU255" s="1085"/>
      <c r="AIV255" s="1080"/>
      <c r="AIW255" s="1085"/>
      <c r="AIX255" s="1085"/>
      <c r="AIY255" s="1085"/>
      <c r="AIZ255" s="1085"/>
      <c r="AJA255" s="1085"/>
      <c r="AJB255" s="1085"/>
      <c r="AJC255" s="1085"/>
      <c r="AJD255" s="1085"/>
      <c r="AJE255" s="1085"/>
      <c r="AJF255" s="1085"/>
      <c r="AJG255" s="1085"/>
      <c r="AJH255" s="1085"/>
      <c r="AJI255" s="1085"/>
      <c r="AJJ255" s="1085"/>
      <c r="AJK255" s="1080"/>
      <c r="AJL255" s="1085"/>
      <c r="AJM255" s="1085"/>
      <c r="AJN255" s="1085"/>
      <c r="AJO255" s="1085"/>
      <c r="AJP255" s="1085"/>
      <c r="AJQ255" s="1085"/>
      <c r="AJR255" s="1085"/>
      <c r="AJS255" s="1085"/>
      <c r="AJT255" s="1085"/>
      <c r="AJU255" s="1085"/>
      <c r="AJV255" s="1085"/>
      <c r="AJW255" s="1085"/>
      <c r="AJX255" s="1085"/>
      <c r="AJY255" s="1085"/>
      <c r="AJZ255" s="1080"/>
      <c r="AKA255" s="1085"/>
      <c r="AKB255" s="1085"/>
      <c r="AKC255" s="1085"/>
      <c r="AKD255" s="1085"/>
      <c r="AKE255" s="1085"/>
      <c r="AKF255" s="1085"/>
      <c r="AKG255" s="1085"/>
      <c r="AKH255" s="1085"/>
      <c r="AKI255" s="1085"/>
      <c r="AKJ255" s="1085"/>
      <c r="AKK255" s="1085"/>
      <c r="AKL255" s="1085"/>
      <c r="AKM255" s="1085"/>
      <c r="AKN255" s="1085"/>
      <c r="AKO255" s="1080"/>
      <c r="AKP255" s="1085"/>
      <c r="AKQ255" s="1085"/>
      <c r="AKR255" s="1085"/>
      <c r="AKS255" s="1085"/>
      <c r="AKT255" s="1085"/>
      <c r="AKU255" s="1085"/>
      <c r="AKV255" s="1085"/>
      <c r="AKW255" s="1085"/>
      <c r="AKX255" s="1085"/>
      <c r="AKY255" s="1085"/>
      <c r="AKZ255" s="1085"/>
      <c r="ALA255" s="1085"/>
      <c r="ALB255" s="1085"/>
      <c r="ALC255" s="1085"/>
      <c r="ALD255" s="1080"/>
      <c r="ALE255" s="1085"/>
      <c r="ALF255" s="1085"/>
      <c r="ALG255" s="1085"/>
      <c r="ALH255" s="1085"/>
      <c r="ALI255" s="1085"/>
      <c r="ALJ255" s="1085"/>
      <c r="ALK255" s="1085"/>
      <c r="ALL255" s="1085"/>
      <c r="ALM255" s="1085"/>
      <c r="ALN255" s="1085"/>
      <c r="ALO255" s="1085"/>
      <c r="ALP255" s="1085"/>
      <c r="ALQ255" s="1085"/>
      <c r="ALR255" s="1085"/>
      <c r="ALS255" s="1080"/>
      <c r="ALT255" s="1085"/>
      <c r="ALU255" s="1085"/>
      <c r="ALV255" s="1085"/>
      <c r="ALW255" s="1085"/>
      <c r="ALX255" s="1085"/>
      <c r="ALY255" s="1085"/>
      <c r="ALZ255" s="1085"/>
      <c r="AMA255" s="1085"/>
      <c r="AMB255" s="1085"/>
      <c r="AMC255" s="1085"/>
      <c r="AMD255" s="1085"/>
      <c r="AME255" s="1085"/>
      <c r="AMF255" s="1085"/>
      <c r="AMG255" s="1085"/>
      <c r="AMH255" s="1080"/>
      <c r="AMI255" s="1085"/>
      <c r="AMJ255" s="1085"/>
      <c r="AMK255" s="1085"/>
      <c r="AML255" s="1085"/>
      <c r="AMM255" s="1085"/>
      <c r="AMN255" s="1085"/>
      <c r="AMO255" s="1085"/>
      <c r="AMP255" s="1085"/>
      <c r="AMQ255" s="1085"/>
      <c r="AMR255" s="1085"/>
      <c r="AMS255" s="1085"/>
      <c r="AMT255" s="1085"/>
      <c r="AMU255" s="1085"/>
      <c r="AMV255" s="1085"/>
      <c r="AMW255" s="1080"/>
      <c r="AMX255" s="1085"/>
      <c r="AMY255" s="1085"/>
      <c r="AMZ255" s="1085"/>
      <c r="ANA255" s="1085"/>
      <c r="ANB255" s="1085"/>
      <c r="ANC255" s="1085"/>
      <c r="AND255" s="1085"/>
      <c r="ANE255" s="1085"/>
      <c r="ANF255" s="1085"/>
      <c r="ANG255" s="1085"/>
      <c r="ANH255" s="1085"/>
      <c r="ANI255" s="1085"/>
      <c r="ANJ255" s="1085"/>
      <c r="ANK255" s="1085"/>
      <c r="ANL255" s="1080"/>
      <c r="ANM255" s="1085"/>
      <c r="ANN255" s="1085"/>
      <c r="ANO255" s="1085"/>
      <c r="ANP255" s="1085"/>
      <c r="ANQ255" s="1085"/>
      <c r="ANR255" s="1085"/>
      <c r="ANS255" s="1085"/>
      <c r="ANT255" s="1085"/>
      <c r="ANU255" s="1085"/>
      <c r="ANV255" s="1085"/>
      <c r="ANW255" s="1085"/>
      <c r="ANX255" s="1085"/>
      <c r="ANY255" s="1085"/>
      <c r="ANZ255" s="1085"/>
      <c r="AOA255" s="1080"/>
      <c r="AOB255" s="1085"/>
      <c r="AOC255" s="1085"/>
      <c r="AOD255" s="1085"/>
      <c r="AOE255" s="1085"/>
      <c r="AOF255" s="1085"/>
      <c r="AOG255" s="1085"/>
      <c r="AOH255" s="1085"/>
      <c r="AOI255" s="1085"/>
      <c r="AOJ255" s="1085"/>
      <c r="AOK255" s="1085"/>
      <c r="AOL255" s="1085"/>
      <c r="AOM255" s="1085"/>
      <c r="AON255" s="1085"/>
      <c r="AOO255" s="1085"/>
      <c r="AOP255" s="1080"/>
      <c r="AOQ255" s="1085"/>
      <c r="AOR255" s="1085"/>
      <c r="AOS255" s="1085"/>
      <c r="AOT255" s="1085"/>
      <c r="AOU255" s="1085"/>
      <c r="AOV255" s="1085"/>
      <c r="AOW255" s="1085"/>
      <c r="AOX255" s="1085"/>
      <c r="AOY255" s="1085"/>
      <c r="AOZ255" s="1085"/>
      <c r="APA255" s="1085"/>
      <c r="APB255" s="1085"/>
      <c r="APC255" s="1085"/>
      <c r="APD255" s="1085"/>
      <c r="APE255" s="1080"/>
      <c r="APF255" s="1085"/>
      <c r="APG255" s="1085"/>
      <c r="APH255" s="1085"/>
      <c r="API255" s="1085"/>
      <c r="APJ255" s="1085"/>
      <c r="APK255" s="1085"/>
      <c r="APL255" s="1085"/>
      <c r="APM255" s="1085"/>
      <c r="APN255" s="1085"/>
      <c r="APO255" s="1085"/>
      <c r="APP255" s="1085"/>
      <c r="APQ255" s="1085"/>
      <c r="APR255" s="1085"/>
      <c r="APS255" s="1085"/>
      <c r="APT255" s="1080"/>
      <c r="APU255" s="1085"/>
      <c r="APV255" s="1085"/>
      <c r="APW255" s="1085"/>
      <c r="APX255" s="1085"/>
      <c r="APY255" s="1085"/>
      <c r="APZ255" s="1085"/>
      <c r="AQA255" s="1085"/>
      <c r="AQB255" s="1085"/>
      <c r="AQC255" s="1085"/>
      <c r="AQD255" s="1085"/>
      <c r="AQE255" s="1085"/>
      <c r="AQF255" s="1085"/>
      <c r="AQG255" s="1085"/>
      <c r="AQH255" s="1085"/>
      <c r="AQI255" s="1080"/>
      <c r="AQJ255" s="1085"/>
      <c r="AQK255" s="1085"/>
      <c r="AQL255" s="1085"/>
      <c r="AQM255" s="1085"/>
      <c r="AQN255" s="1085"/>
      <c r="AQO255" s="1085"/>
      <c r="AQP255" s="1085"/>
      <c r="AQQ255" s="1085"/>
      <c r="AQR255" s="1085"/>
      <c r="AQS255" s="1085"/>
      <c r="AQT255" s="1085"/>
      <c r="AQU255" s="1085"/>
      <c r="AQV255" s="1085"/>
      <c r="AQW255" s="1085"/>
      <c r="AQX255" s="1080"/>
      <c r="AQY255" s="1085"/>
      <c r="AQZ255" s="1085"/>
      <c r="ARA255" s="1085"/>
      <c r="ARB255" s="1085"/>
      <c r="ARC255" s="1085"/>
      <c r="ARD255" s="1085"/>
      <c r="ARE255" s="1085"/>
      <c r="ARF255" s="1085"/>
      <c r="ARG255" s="1085"/>
      <c r="ARH255" s="1085"/>
      <c r="ARI255" s="1085"/>
      <c r="ARJ255" s="1085"/>
      <c r="ARK255" s="1085"/>
      <c r="ARL255" s="1085"/>
      <c r="ARM255" s="1080"/>
      <c r="ARN255" s="1085"/>
      <c r="ARO255" s="1085"/>
      <c r="ARP255" s="1085"/>
      <c r="ARQ255" s="1085"/>
      <c r="ARR255" s="1085"/>
      <c r="ARS255" s="1085"/>
      <c r="ART255" s="1085"/>
      <c r="ARU255" s="1085"/>
      <c r="ARV255" s="1085"/>
      <c r="ARW255" s="1085"/>
      <c r="ARX255" s="1085"/>
      <c r="ARY255" s="1085"/>
      <c r="ARZ255" s="1085"/>
      <c r="ASA255" s="1085"/>
      <c r="ASB255" s="1080"/>
      <c r="ASC255" s="1085"/>
      <c r="ASD255" s="1085"/>
      <c r="ASE255" s="1085"/>
      <c r="ASF255" s="1085"/>
      <c r="ASG255" s="1085"/>
      <c r="ASH255" s="1085"/>
      <c r="ASI255" s="1085"/>
      <c r="ASJ255" s="1085"/>
      <c r="ASK255" s="1085"/>
      <c r="ASL255" s="1085"/>
      <c r="ASM255" s="1085"/>
      <c r="ASN255" s="1085"/>
      <c r="ASO255" s="1085"/>
      <c r="ASP255" s="1085"/>
      <c r="ASQ255" s="1080"/>
      <c r="ASR255" s="1085"/>
      <c r="ASS255" s="1085"/>
      <c r="AST255" s="1085"/>
      <c r="ASU255" s="1085"/>
      <c r="ASV255" s="1085"/>
      <c r="ASW255" s="1085"/>
      <c r="ASX255" s="1085"/>
      <c r="ASY255" s="1085"/>
      <c r="ASZ255" s="1085"/>
      <c r="ATA255" s="1085"/>
      <c r="ATB255" s="1085"/>
      <c r="ATC255" s="1085"/>
      <c r="ATD255" s="1085"/>
      <c r="ATE255" s="1085"/>
      <c r="ATF255" s="1080"/>
      <c r="ATG255" s="1085"/>
      <c r="ATH255" s="1085"/>
      <c r="ATI255" s="1085"/>
      <c r="ATJ255" s="1085"/>
      <c r="ATK255" s="1085"/>
      <c r="ATL255" s="1085"/>
      <c r="ATM255" s="1085"/>
      <c r="ATN255" s="1085"/>
      <c r="ATO255" s="1085"/>
      <c r="ATP255" s="1085"/>
      <c r="ATQ255" s="1085"/>
      <c r="ATR255" s="1085"/>
      <c r="ATS255" s="1085"/>
      <c r="ATT255" s="1085"/>
      <c r="ATU255" s="1080"/>
      <c r="ATV255" s="1085"/>
      <c r="ATW255" s="1085"/>
      <c r="ATX255" s="1085"/>
      <c r="ATY255" s="1085"/>
      <c r="ATZ255" s="1085"/>
      <c r="AUA255" s="1085"/>
      <c r="AUB255" s="1085"/>
      <c r="AUC255" s="1085"/>
      <c r="AUD255" s="1085"/>
      <c r="AUE255" s="1085"/>
      <c r="AUF255" s="1085"/>
      <c r="AUG255" s="1085"/>
      <c r="AUH255" s="1085"/>
      <c r="AUI255" s="1085"/>
      <c r="AUJ255" s="1080"/>
      <c r="AUK255" s="1085"/>
      <c r="AUL255" s="1085"/>
      <c r="AUM255" s="1085"/>
      <c r="AUN255" s="1085"/>
      <c r="AUO255" s="1085"/>
      <c r="AUP255" s="1085"/>
      <c r="AUQ255" s="1085"/>
      <c r="AUR255" s="1085"/>
      <c r="AUS255" s="1085"/>
      <c r="AUT255" s="1085"/>
      <c r="AUU255" s="1085"/>
      <c r="AUV255" s="1085"/>
      <c r="AUW255" s="1085"/>
      <c r="AUX255" s="1085"/>
      <c r="AUY255" s="1080"/>
      <c r="AUZ255" s="1085"/>
      <c r="AVA255" s="1085"/>
      <c r="AVB255" s="1085"/>
      <c r="AVC255" s="1085"/>
      <c r="AVD255" s="1085"/>
      <c r="AVE255" s="1085"/>
      <c r="AVF255" s="1085"/>
      <c r="AVG255" s="1085"/>
      <c r="AVH255" s="1085"/>
      <c r="AVI255" s="1085"/>
      <c r="AVJ255" s="1085"/>
      <c r="AVK255" s="1085"/>
      <c r="AVL255" s="1085"/>
      <c r="AVM255" s="1085"/>
      <c r="AVN255" s="1080"/>
      <c r="AVO255" s="1085"/>
      <c r="AVP255" s="1085"/>
      <c r="AVQ255" s="1085"/>
      <c r="AVR255" s="1085"/>
      <c r="AVS255" s="1085"/>
      <c r="AVT255" s="1085"/>
      <c r="AVU255" s="1085"/>
      <c r="AVV255" s="1085"/>
      <c r="AVW255" s="1085"/>
      <c r="AVX255" s="1085"/>
      <c r="AVY255" s="1085"/>
      <c r="AVZ255" s="1085"/>
      <c r="AWA255" s="1085"/>
      <c r="AWB255" s="1085"/>
      <c r="AWC255" s="1080"/>
      <c r="AWD255" s="1085"/>
      <c r="AWE255" s="1085"/>
      <c r="AWF255" s="1085"/>
      <c r="AWG255" s="1085"/>
      <c r="AWH255" s="1085"/>
      <c r="AWI255" s="1085"/>
      <c r="AWJ255" s="1085"/>
      <c r="AWK255" s="1085"/>
      <c r="AWL255" s="1085"/>
      <c r="AWM255" s="1085"/>
      <c r="AWN255" s="1085"/>
      <c r="AWO255" s="1085"/>
      <c r="AWP255" s="1085"/>
      <c r="AWQ255" s="1085"/>
      <c r="AWR255" s="1080"/>
      <c r="AWS255" s="1085"/>
      <c r="AWT255" s="1085"/>
      <c r="AWU255" s="1085"/>
      <c r="AWV255" s="1085"/>
      <c r="AWW255" s="1085"/>
      <c r="AWX255" s="1085"/>
      <c r="AWY255" s="1085"/>
      <c r="AWZ255" s="1085"/>
      <c r="AXA255" s="1085"/>
      <c r="AXB255" s="1085"/>
      <c r="AXC255" s="1085"/>
      <c r="AXD255" s="1085"/>
      <c r="AXE255" s="1085"/>
      <c r="AXF255" s="1085"/>
      <c r="AXG255" s="1080"/>
      <c r="AXH255" s="1085"/>
      <c r="AXI255" s="1085"/>
      <c r="AXJ255" s="1085"/>
      <c r="AXK255" s="1085"/>
      <c r="AXL255" s="1085"/>
      <c r="AXM255" s="1085"/>
      <c r="AXN255" s="1085"/>
      <c r="AXO255" s="1085"/>
      <c r="AXP255" s="1085"/>
      <c r="AXQ255" s="1085"/>
      <c r="AXR255" s="1085"/>
      <c r="AXS255" s="1085"/>
      <c r="AXT255" s="1085"/>
      <c r="AXU255" s="1085"/>
      <c r="AXV255" s="1080"/>
      <c r="AXW255" s="1085"/>
      <c r="AXX255" s="1085"/>
      <c r="AXY255" s="1085"/>
      <c r="AXZ255" s="1085"/>
      <c r="AYA255" s="1085"/>
      <c r="AYB255" s="1085"/>
      <c r="AYC255" s="1085"/>
      <c r="AYD255" s="1085"/>
      <c r="AYE255" s="1085"/>
      <c r="AYF255" s="1085"/>
      <c r="AYG255" s="1085"/>
      <c r="AYH255" s="1085"/>
      <c r="AYI255" s="1085"/>
      <c r="AYJ255" s="1085"/>
      <c r="AYK255" s="1080"/>
      <c r="AYL255" s="1085"/>
      <c r="AYM255" s="1085"/>
      <c r="AYN255" s="1085"/>
      <c r="AYO255" s="1085"/>
      <c r="AYP255" s="1085"/>
      <c r="AYQ255" s="1085"/>
      <c r="AYR255" s="1085"/>
      <c r="AYS255" s="1085"/>
      <c r="AYT255" s="1085"/>
      <c r="AYU255" s="1085"/>
      <c r="AYV255" s="1085"/>
      <c r="AYW255" s="1085"/>
      <c r="AYX255" s="1085"/>
      <c r="AYY255" s="1085"/>
      <c r="AYZ255" s="1080"/>
      <c r="AZA255" s="1085"/>
      <c r="AZB255" s="1085"/>
      <c r="AZC255" s="1085"/>
      <c r="AZD255" s="1085"/>
      <c r="AZE255" s="1085"/>
      <c r="AZF255" s="1085"/>
      <c r="AZG255" s="1085"/>
      <c r="AZH255" s="1085"/>
      <c r="AZI255" s="1085"/>
      <c r="AZJ255" s="1085"/>
      <c r="AZK255" s="1085"/>
      <c r="AZL255" s="1085"/>
      <c r="AZM255" s="1085"/>
      <c r="AZN255" s="1085"/>
      <c r="AZO255" s="1080"/>
      <c r="AZP255" s="1085"/>
      <c r="AZQ255" s="1085"/>
      <c r="AZR255" s="1085"/>
      <c r="AZS255" s="1085"/>
      <c r="AZT255" s="1085"/>
      <c r="AZU255" s="1085"/>
      <c r="AZV255" s="1085"/>
      <c r="AZW255" s="1085"/>
      <c r="AZX255" s="1085"/>
      <c r="AZY255" s="1085"/>
      <c r="AZZ255" s="1085"/>
      <c r="BAA255" s="1085"/>
      <c r="BAB255" s="1085"/>
      <c r="BAC255" s="1085"/>
      <c r="BAD255" s="1080"/>
      <c r="BAE255" s="1085"/>
      <c r="BAF255" s="1085"/>
      <c r="BAG255" s="1085"/>
      <c r="BAH255" s="1085"/>
      <c r="BAI255" s="1085"/>
      <c r="BAJ255" s="1085"/>
      <c r="BAK255" s="1085"/>
      <c r="BAL255" s="1085"/>
      <c r="BAM255" s="1085"/>
      <c r="BAN255" s="1085"/>
      <c r="BAO255" s="1085"/>
      <c r="BAP255" s="1085"/>
      <c r="BAQ255" s="1085"/>
      <c r="BAR255" s="1085"/>
      <c r="BAS255" s="1080"/>
      <c r="BAT255" s="1085"/>
      <c r="BAU255" s="1085"/>
      <c r="BAV255" s="1085"/>
      <c r="BAW255" s="1085"/>
      <c r="BAX255" s="1085"/>
      <c r="BAY255" s="1085"/>
      <c r="BAZ255" s="1085"/>
      <c r="BBA255" s="1085"/>
      <c r="BBB255" s="1085"/>
      <c r="BBC255" s="1085"/>
      <c r="BBD255" s="1085"/>
      <c r="BBE255" s="1085"/>
      <c r="BBF255" s="1085"/>
      <c r="BBG255" s="1085"/>
      <c r="BBH255" s="1080"/>
      <c r="BBI255" s="1085"/>
      <c r="BBJ255" s="1085"/>
      <c r="BBK255" s="1085"/>
      <c r="BBL255" s="1085"/>
      <c r="BBM255" s="1085"/>
      <c r="BBN255" s="1085"/>
      <c r="BBO255" s="1085"/>
      <c r="BBP255" s="1085"/>
      <c r="BBQ255" s="1085"/>
      <c r="BBR255" s="1085"/>
      <c r="BBS255" s="1085"/>
      <c r="BBT255" s="1085"/>
      <c r="BBU255" s="1085"/>
      <c r="BBV255" s="1085"/>
      <c r="BBW255" s="1080"/>
      <c r="BBX255" s="1085"/>
      <c r="BBY255" s="1085"/>
      <c r="BBZ255" s="1085"/>
      <c r="BCA255" s="1085"/>
      <c r="BCB255" s="1085"/>
      <c r="BCC255" s="1085"/>
      <c r="BCD255" s="1085"/>
      <c r="BCE255" s="1085"/>
      <c r="BCF255" s="1085"/>
      <c r="BCG255" s="1085"/>
      <c r="BCH255" s="1085"/>
      <c r="BCI255" s="1085"/>
      <c r="BCJ255" s="1085"/>
      <c r="BCK255" s="1085"/>
      <c r="BCL255" s="1080"/>
      <c r="BCM255" s="1085"/>
      <c r="BCN255" s="1085"/>
      <c r="BCO255" s="1085"/>
      <c r="BCP255" s="1085"/>
      <c r="BCQ255" s="1085"/>
      <c r="BCR255" s="1085"/>
      <c r="BCS255" s="1085"/>
      <c r="BCT255" s="1085"/>
      <c r="BCU255" s="1085"/>
      <c r="BCV255" s="1085"/>
      <c r="BCW255" s="1085"/>
      <c r="BCX255" s="1085"/>
      <c r="BCY255" s="1085"/>
      <c r="BCZ255" s="1085"/>
      <c r="BDA255" s="1080"/>
      <c r="BDB255" s="1085"/>
      <c r="BDC255" s="1085"/>
      <c r="BDD255" s="1085"/>
      <c r="BDE255" s="1085"/>
      <c r="BDF255" s="1085"/>
      <c r="BDG255" s="1085"/>
      <c r="BDH255" s="1085"/>
      <c r="BDI255" s="1085"/>
      <c r="BDJ255" s="1085"/>
      <c r="BDK255" s="1085"/>
      <c r="BDL255" s="1085"/>
      <c r="BDM255" s="1085"/>
      <c r="BDN255" s="1085"/>
      <c r="BDO255" s="1085"/>
      <c r="BDP255" s="1080"/>
      <c r="BDQ255" s="1085"/>
      <c r="BDR255" s="1085"/>
      <c r="BDS255" s="1085"/>
      <c r="BDT255" s="1085"/>
      <c r="BDU255" s="1085"/>
      <c r="BDV255" s="1085"/>
      <c r="BDW255" s="1085"/>
      <c r="BDX255" s="1085"/>
      <c r="BDY255" s="1085"/>
      <c r="BDZ255" s="1085"/>
      <c r="BEA255" s="1085"/>
      <c r="BEB255" s="1085"/>
      <c r="BEC255" s="1085"/>
      <c r="BED255" s="1085"/>
      <c r="BEE255" s="1080"/>
      <c r="BEF255" s="1085"/>
      <c r="BEG255" s="1085"/>
      <c r="BEH255" s="1085"/>
      <c r="BEI255" s="1085"/>
      <c r="BEJ255" s="1085"/>
      <c r="BEK255" s="1085"/>
      <c r="BEL255" s="1085"/>
      <c r="BEM255" s="1085"/>
      <c r="BEN255" s="1085"/>
      <c r="BEO255" s="1085"/>
      <c r="BEP255" s="1085"/>
      <c r="BEQ255" s="1085"/>
      <c r="BER255" s="1085"/>
      <c r="BES255" s="1085"/>
      <c r="BET255" s="1080"/>
      <c r="BEU255" s="1085"/>
      <c r="BEV255" s="1085"/>
      <c r="BEW255" s="1085"/>
      <c r="BEX255" s="1085"/>
      <c r="BEY255" s="1085"/>
      <c r="BEZ255" s="1085"/>
      <c r="BFA255" s="1085"/>
      <c r="BFB255" s="1085"/>
      <c r="BFC255" s="1085"/>
      <c r="BFD255" s="1085"/>
      <c r="BFE255" s="1085"/>
      <c r="BFF255" s="1085"/>
      <c r="BFG255" s="1085"/>
      <c r="BFH255" s="1085"/>
      <c r="BFI255" s="1080"/>
      <c r="BFJ255" s="1085"/>
      <c r="BFK255" s="1085"/>
      <c r="BFL255" s="1085"/>
      <c r="BFM255" s="1085"/>
      <c r="BFN255" s="1085"/>
      <c r="BFO255" s="1085"/>
      <c r="BFP255" s="1085"/>
      <c r="BFQ255" s="1085"/>
      <c r="BFR255" s="1085"/>
      <c r="BFS255" s="1085"/>
      <c r="BFT255" s="1085"/>
      <c r="BFU255" s="1085"/>
      <c r="BFV255" s="1085"/>
      <c r="BFW255" s="1085"/>
      <c r="BFX255" s="1080"/>
      <c r="BFY255" s="1085"/>
      <c r="BFZ255" s="1085"/>
      <c r="BGA255" s="1085"/>
      <c r="BGB255" s="1085"/>
      <c r="BGC255" s="1085"/>
      <c r="BGD255" s="1085"/>
      <c r="BGE255" s="1085"/>
      <c r="BGF255" s="1085"/>
      <c r="BGG255" s="1085"/>
      <c r="BGH255" s="1085"/>
      <c r="BGI255" s="1085"/>
      <c r="BGJ255" s="1085"/>
      <c r="BGK255" s="1085"/>
      <c r="BGL255" s="1085"/>
      <c r="BGM255" s="1080"/>
      <c r="BGN255" s="1085"/>
      <c r="BGO255" s="1085"/>
      <c r="BGP255" s="1085"/>
      <c r="BGQ255" s="1085"/>
      <c r="BGR255" s="1085"/>
      <c r="BGS255" s="1085"/>
      <c r="BGT255" s="1085"/>
      <c r="BGU255" s="1085"/>
      <c r="BGV255" s="1085"/>
      <c r="BGW255" s="1085"/>
      <c r="BGX255" s="1085"/>
      <c r="BGY255" s="1085"/>
      <c r="BGZ255" s="1085"/>
      <c r="BHA255" s="1085"/>
      <c r="BHB255" s="1080"/>
      <c r="BHC255" s="1085"/>
      <c r="BHD255" s="1085"/>
      <c r="BHE255" s="1085"/>
      <c r="BHF255" s="1085"/>
      <c r="BHG255" s="1085"/>
      <c r="BHH255" s="1085"/>
      <c r="BHI255" s="1085"/>
      <c r="BHJ255" s="1085"/>
      <c r="BHK255" s="1085"/>
      <c r="BHL255" s="1085"/>
      <c r="BHM255" s="1085"/>
      <c r="BHN255" s="1085"/>
      <c r="BHO255" s="1085"/>
      <c r="BHP255" s="1085"/>
      <c r="BHQ255" s="1080"/>
      <c r="BHR255" s="1085"/>
      <c r="BHS255" s="1085"/>
      <c r="BHT255" s="1085"/>
      <c r="BHU255" s="1085"/>
      <c r="BHV255" s="1085"/>
      <c r="BHW255" s="1085"/>
      <c r="BHX255" s="1085"/>
      <c r="BHY255" s="1085"/>
      <c r="BHZ255" s="1085"/>
      <c r="BIA255" s="1085"/>
      <c r="BIB255" s="1085"/>
      <c r="BIC255" s="1085"/>
      <c r="BID255" s="1085"/>
      <c r="BIE255" s="1085"/>
      <c r="BIF255" s="1080"/>
      <c r="BIG255" s="1085"/>
      <c r="BIH255" s="1085"/>
      <c r="BII255" s="1085"/>
      <c r="BIJ255" s="1085"/>
      <c r="BIK255" s="1085"/>
      <c r="BIL255" s="1085"/>
      <c r="BIM255" s="1085"/>
      <c r="BIN255" s="1085"/>
      <c r="BIO255" s="1085"/>
      <c r="BIP255" s="1085"/>
      <c r="BIQ255" s="1085"/>
      <c r="BIR255" s="1085"/>
      <c r="BIS255" s="1085"/>
      <c r="BIT255" s="1085"/>
      <c r="BIU255" s="1080"/>
      <c r="BIV255" s="1085"/>
      <c r="BIW255" s="1085"/>
      <c r="BIX255" s="1085"/>
      <c r="BIY255" s="1085"/>
      <c r="BIZ255" s="1085"/>
      <c r="BJA255" s="1085"/>
      <c r="BJB255" s="1085"/>
      <c r="BJC255" s="1085"/>
      <c r="BJD255" s="1085"/>
      <c r="BJE255" s="1085"/>
      <c r="BJF255" s="1085"/>
      <c r="BJG255" s="1085"/>
      <c r="BJH255" s="1085"/>
      <c r="BJI255" s="1085"/>
      <c r="BJJ255" s="1080"/>
      <c r="BJK255" s="1085"/>
      <c r="BJL255" s="1085"/>
      <c r="BJM255" s="1085"/>
      <c r="BJN255" s="1085"/>
      <c r="BJO255" s="1085"/>
      <c r="BJP255" s="1085"/>
      <c r="BJQ255" s="1085"/>
      <c r="BJR255" s="1085"/>
      <c r="BJS255" s="1085"/>
      <c r="BJT255" s="1085"/>
      <c r="BJU255" s="1085"/>
      <c r="BJV255" s="1085"/>
      <c r="BJW255" s="1085"/>
      <c r="BJX255" s="1085"/>
      <c r="BJY255" s="1080"/>
      <c r="BJZ255" s="1085"/>
      <c r="BKA255" s="1085"/>
      <c r="BKB255" s="1085"/>
      <c r="BKC255" s="1085"/>
      <c r="BKD255" s="1085"/>
      <c r="BKE255" s="1085"/>
      <c r="BKF255" s="1085"/>
      <c r="BKG255" s="1085"/>
      <c r="BKH255" s="1085"/>
      <c r="BKI255" s="1085"/>
      <c r="BKJ255" s="1085"/>
      <c r="BKK255" s="1085"/>
      <c r="BKL255" s="1085"/>
      <c r="BKM255" s="1085"/>
      <c r="BKN255" s="1080"/>
      <c r="BKO255" s="1085"/>
      <c r="BKP255" s="1085"/>
      <c r="BKQ255" s="1085"/>
      <c r="BKR255" s="1085"/>
      <c r="BKS255" s="1085"/>
      <c r="BKT255" s="1085"/>
      <c r="BKU255" s="1085"/>
      <c r="BKV255" s="1085"/>
      <c r="BKW255" s="1085"/>
      <c r="BKX255" s="1085"/>
      <c r="BKY255" s="1085"/>
      <c r="BKZ255" s="1085"/>
      <c r="BLA255" s="1085"/>
      <c r="BLB255" s="1085"/>
      <c r="BLC255" s="1080"/>
      <c r="BLD255" s="1085"/>
      <c r="BLE255" s="1085"/>
      <c r="BLF255" s="1085"/>
      <c r="BLG255" s="1085"/>
      <c r="BLH255" s="1085"/>
      <c r="BLI255" s="1085"/>
      <c r="BLJ255" s="1085"/>
      <c r="BLK255" s="1085"/>
      <c r="BLL255" s="1085"/>
      <c r="BLM255" s="1085"/>
      <c r="BLN255" s="1085"/>
      <c r="BLO255" s="1085"/>
      <c r="BLP255" s="1085"/>
      <c r="BLQ255" s="1085"/>
      <c r="BLR255" s="1080"/>
      <c r="BLS255" s="1085"/>
      <c r="BLT255" s="1085"/>
      <c r="BLU255" s="1085"/>
      <c r="BLV255" s="1085"/>
      <c r="BLW255" s="1085"/>
      <c r="BLX255" s="1085"/>
      <c r="BLY255" s="1085"/>
      <c r="BLZ255" s="1085"/>
      <c r="BMA255" s="1085"/>
      <c r="BMB255" s="1085"/>
      <c r="BMC255" s="1085"/>
      <c r="BMD255" s="1085"/>
      <c r="BME255" s="1085"/>
      <c r="BMF255" s="1085"/>
      <c r="BMG255" s="1080"/>
      <c r="BMH255" s="1085"/>
      <c r="BMI255" s="1085"/>
      <c r="BMJ255" s="1085"/>
      <c r="BMK255" s="1085"/>
      <c r="BML255" s="1085"/>
      <c r="BMM255" s="1085"/>
      <c r="BMN255" s="1085"/>
      <c r="BMO255" s="1085"/>
      <c r="BMP255" s="1085"/>
      <c r="BMQ255" s="1085"/>
      <c r="BMR255" s="1085"/>
      <c r="BMS255" s="1085"/>
      <c r="BMT255" s="1085"/>
      <c r="BMU255" s="1085"/>
      <c r="BMV255" s="1080"/>
      <c r="BMW255" s="1085"/>
      <c r="BMX255" s="1085"/>
      <c r="BMY255" s="1085"/>
      <c r="BMZ255" s="1085"/>
      <c r="BNA255" s="1085"/>
      <c r="BNB255" s="1085"/>
      <c r="BNC255" s="1085"/>
      <c r="BND255" s="1085"/>
      <c r="BNE255" s="1085"/>
      <c r="BNF255" s="1085"/>
      <c r="BNG255" s="1085"/>
      <c r="BNH255" s="1085"/>
      <c r="BNI255" s="1085"/>
      <c r="BNJ255" s="1085"/>
      <c r="BNK255" s="1080"/>
      <c r="BNL255" s="1085"/>
      <c r="BNM255" s="1085"/>
      <c r="BNN255" s="1085"/>
      <c r="BNO255" s="1085"/>
      <c r="BNP255" s="1085"/>
      <c r="BNQ255" s="1085"/>
      <c r="BNR255" s="1085"/>
      <c r="BNS255" s="1085"/>
      <c r="BNT255" s="1085"/>
      <c r="BNU255" s="1085"/>
      <c r="BNV255" s="1085"/>
      <c r="BNW255" s="1085"/>
      <c r="BNX255" s="1085"/>
      <c r="BNY255" s="1085"/>
      <c r="BNZ255" s="1080"/>
      <c r="BOA255" s="1085"/>
      <c r="BOB255" s="1085"/>
      <c r="BOC255" s="1085"/>
      <c r="BOD255" s="1085"/>
      <c r="BOE255" s="1085"/>
      <c r="BOF255" s="1085"/>
      <c r="BOG255" s="1085"/>
      <c r="BOH255" s="1085"/>
      <c r="BOI255" s="1085"/>
      <c r="BOJ255" s="1085"/>
      <c r="BOK255" s="1085"/>
      <c r="BOL255" s="1085"/>
      <c r="BOM255" s="1085"/>
      <c r="BON255" s="1085"/>
      <c r="BOO255" s="1080"/>
      <c r="BOP255" s="1085"/>
      <c r="BOQ255" s="1085"/>
      <c r="BOR255" s="1085"/>
      <c r="BOS255" s="1085"/>
      <c r="BOT255" s="1085"/>
      <c r="BOU255" s="1085"/>
      <c r="BOV255" s="1085"/>
      <c r="BOW255" s="1085"/>
      <c r="BOX255" s="1085"/>
      <c r="BOY255" s="1085"/>
      <c r="BOZ255" s="1085"/>
      <c r="BPA255" s="1085"/>
      <c r="BPB255" s="1085"/>
      <c r="BPC255" s="1085"/>
      <c r="BPD255" s="1080"/>
      <c r="BPE255" s="1085"/>
      <c r="BPF255" s="1085"/>
      <c r="BPG255" s="1085"/>
      <c r="BPH255" s="1085"/>
      <c r="BPI255" s="1085"/>
      <c r="BPJ255" s="1085"/>
      <c r="BPK255" s="1085"/>
      <c r="BPL255" s="1085"/>
      <c r="BPM255" s="1085"/>
      <c r="BPN255" s="1085"/>
      <c r="BPO255" s="1085"/>
      <c r="BPP255" s="1085"/>
      <c r="BPQ255" s="1085"/>
      <c r="BPR255" s="1085"/>
      <c r="BPS255" s="1080"/>
      <c r="BPT255" s="1085"/>
      <c r="BPU255" s="1085"/>
      <c r="BPV255" s="1085"/>
      <c r="BPW255" s="1085"/>
      <c r="BPX255" s="1085"/>
      <c r="BPY255" s="1085"/>
      <c r="BPZ255" s="1085"/>
      <c r="BQA255" s="1085"/>
      <c r="BQB255" s="1085"/>
      <c r="BQC255" s="1085"/>
      <c r="BQD255" s="1085"/>
      <c r="BQE255" s="1085"/>
      <c r="BQF255" s="1085"/>
      <c r="BQG255" s="1085"/>
      <c r="BQH255" s="1080"/>
      <c r="BQI255" s="1085"/>
      <c r="BQJ255" s="1085"/>
      <c r="BQK255" s="1085"/>
      <c r="BQL255" s="1085"/>
      <c r="BQM255" s="1085"/>
      <c r="BQN255" s="1085"/>
      <c r="BQO255" s="1085"/>
      <c r="BQP255" s="1085"/>
      <c r="BQQ255" s="1085"/>
      <c r="BQR255" s="1085"/>
      <c r="BQS255" s="1085"/>
      <c r="BQT255" s="1085"/>
      <c r="BQU255" s="1085"/>
      <c r="BQV255" s="1085"/>
      <c r="BQW255" s="1080"/>
      <c r="BQX255" s="1085"/>
      <c r="BQY255" s="1085"/>
      <c r="BQZ255" s="1085"/>
      <c r="BRA255" s="1085"/>
      <c r="BRB255" s="1085"/>
      <c r="BRC255" s="1085"/>
      <c r="BRD255" s="1085"/>
      <c r="BRE255" s="1085"/>
      <c r="BRF255" s="1085"/>
      <c r="BRG255" s="1085"/>
      <c r="BRH255" s="1085"/>
      <c r="BRI255" s="1085"/>
      <c r="BRJ255" s="1085"/>
      <c r="BRK255" s="1085"/>
      <c r="BRL255" s="1080"/>
      <c r="BRM255" s="1085"/>
      <c r="BRN255" s="1085"/>
      <c r="BRO255" s="1085"/>
      <c r="BRP255" s="1085"/>
      <c r="BRQ255" s="1085"/>
      <c r="BRR255" s="1085"/>
      <c r="BRS255" s="1085"/>
      <c r="BRT255" s="1085"/>
      <c r="BRU255" s="1085"/>
      <c r="BRV255" s="1085"/>
      <c r="BRW255" s="1085"/>
      <c r="BRX255" s="1085"/>
      <c r="BRY255" s="1085"/>
      <c r="BRZ255" s="1085"/>
      <c r="BSA255" s="1080"/>
      <c r="BSB255" s="1085"/>
      <c r="BSC255" s="1085"/>
      <c r="BSD255" s="1085"/>
      <c r="BSE255" s="1085"/>
      <c r="BSF255" s="1085"/>
      <c r="BSG255" s="1085"/>
      <c r="BSH255" s="1085"/>
      <c r="BSI255" s="1085"/>
      <c r="BSJ255" s="1085"/>
      <c r="BSK255" s="1085"/>
      <c r="BSL255" s="1085"/>
      <c r="BSM255" s="1085"/>
      <c r="BSN255" s="1085"/>
      <c r="BSO255" s="1085"/>
      <c r="BSP255" s="1080"/>
      <c r="BSQ255" s="1085"/>
      <c r="BSR255" s="1085"/>
      <c r="BSS255" s="1085"/>
      <c r="BST255" s="1085"/>
      <c r="BSU255" s="1085"/>
      <c r="BSV255" s="1085"/>
      <c r="BSW255" s="1085"/>
      <c r="BSX255" s="1085"/>
      <c r="BSY255" s="1085"/>
      <c r="BSZ255" s="1085"/>
      <c r="BTA255" s="1085"/>
      <c r="BTB255" s="1085"/>
      <c r="BTC255" s="1085"/>
      <c r="BTD255" s="1085"/>
      <c r="BTE255" s="1080"/>
      <c r="BTF255" s="1085"/>
      <c r="BTG255" s="1085"/>
      <c r="BTH255" s="1085"/>
      <c r="BTI255" s="1085"/>
      <c r="BTJ255" s="1085"/>
      <c r="BTK255" s="1085"/>
      <c r="BTL255" s="1085"/>
      <c r="BTM255" s="1085"/>
      <c r="BTN255" s="1085"/>
      <c r="BTO255" s="1085"/>
      <c r="BTP255" s="1085"/>
      <c r="BTQ255" s="1085"/>
      <c r="BTR255" s="1085"/>
      <c r="BTS255" s="1085"/>
      <c r="BTT255" s="1080"/>
      <c r="BTU255" s="1085"/>
      <c r="BTV255" s="1085"/>
      <c r="BTW255" s="1085"/>
      <c r="BTX255" s="1085"/>
      <c r="BTY255" s="1085"/>
      <c r="BTZ255" s="1085"/>
      <c r="BUA255" s="1085"/>
      <c r="BUB255" s="1085"/>
      <c r="BUC255" s="1085"/>
      <c r="BUD255" s="1085"/>
      <c r="BUE255" s="1085"/>
      <c r="BUF255" s="1085"/>
      <c r="BUG255" s="1085"/>
      <c r="BUH255" s="1085"/>
      <c r="BUI255" s="1080"/>
      <c r="BUJ255" s="1085"/>
      <c r="BUK255" s="1085"/>
      <c r="BUL255" s="1085"/>
      <c r="BUM255" s="1085"/>
      <c r="BUN255" s="1085"/>
      <c r="BUO255" s="1085"/>
      <c r="BUP255" s="1085"/>
      <c r="BUQ255" s="1085"/>
      <c r="BUR255" s="1085"/>
      <c r="BUS255" s="1085"/>
      <c r="BUT255" s="1085"/>
      <c r="BUU255" s="1085"/>
      <c r="BUV255" s="1085"/>
      <c r="BUW255" s="1085"/>
      <c r="BUX255" s="1080"/>
      <c r="BUY255" s="1085"/>
      <c r="BUZ255" s="1085"/>
      <c r="BVA255" s="1085"/>
      <c r="BVB255" s="1085"/>
      <c r="BVC255" s="1085"/>
      <c r="BVD255" s="1085"/>
      <c r="BVE255" s="1085"/>
      <c r="BVF255" s="1085"/>
      <c r="BVG255" s="1085"/>
      <c r="BVH255" s="1085"/>
      <c r="BVI255" s="1085"/>
      <c r="BVJ255" s="1085"/>
      <c r="BVK255" s="1085"/>
      <c r="BVL255" s="1085"/>
      <c r="BVM255" s="1080"/>
      <c r="BVN255" s="1085"/>
      <c r="BVO255" s="1085"/>
      <c r="BVP255" s="1085"/>
      <c r="BVQ255" s="1085"/>
      <c r="BVR255" s="1085"/>
      <c r="BVS255" s="1085"/>
      <c r="BVT255" s="1085"/>
      <c r="BVU255" s="1085"/>
      <c r="BVV255" s="1085"/>
      <c r="BVW255" s="1085"/>
      <c r="BVX255" s="1085"/>
      <c r="BVY255" s="1085"/>
      <c r="BVZ255" s="1085"/>
      <c r="BWA255" s="1085"/>
      <c r="BWB255" s="1080"/>
      <c r="BWC255" s="1085"/>
      <c r="BWD255" s="1085"/>
      <c r="BWE255" s="1085"/>
      <c r="BWF255" s="1085"/>
      <c r="BWG255" s="1085"/>
      <c r="BWH255" s="1085"/>
      <c r="BWI255" s="1085"/>
      <c r="BWJ255" s="1085"/>
      <c r="BWK255" s="1085"/>
      <c r="BWL255" s="1085"/>
      <c r="BWM255" s="1085"/>
      <c r="BWN255" s="1085"/>
      <c r="BWO255" s="1085"/>
      <c r="BWP255" s="1085"/>
      <c r="BWQ255" s="1080"/>
      <c r="BWR255" s="1085"/>
      <c r="BWS255" s="1085"/>
      <c r="BWT255" s="1085"/>
      <c r="BWU255" s="1085"/>
      <c r="BWV255" s="1085"/>
      <c r="BWW255" s="1085"/>
      <c r="BWX255" s="1085"/>
      <c r="BWY255" s="1085"/>
      <c r="BWZ255" s="1085"/>
      <c r="BXA255" s="1085"/>
      <c r="BXB255" s="1085"/>
      <c r="BXC255" s="1085"/>
      <c r="BXD255" s="1085"/>
      <c r="BXE255" s="1085"/>
      <c r="BXF255" s="1080"/>
      <c r="BXG255" s="1085"/>
      <c r="BXH255" s="1085"/>
      <c r="BXI255" s="1085"/>
      <c r="BXJ255" s="1085"/>
      <c r="BXK255" s="1085"/>
      <c r="BXL255" s="1085"/>
      <c r="BXM255" s="1085"/>
      <c r="BXN255" s="1085"/>
      <c r="BXO255" s="1085"/>
      <c r="BXP255" s="1085"/>
      <c r="BXQ255" s="1085"/>
      <c r="BXR255" s="1085"/>
      <c r="BXS255" s="1085"/>
      <c r="BXT255" s="1085"/>
      <c r="BXU255" s="1080"/>
      <c r="BXV255" s="1085"/>
      <c r="BXW255" s="1085"/>
      <c r="BXX255" s="1085"/>
      <c r="BXY255" s="1085"/>
      <c r="BXZ255" s="1085"/>
      <c r="BYA255" s="1085"/>
      <c r="BYB255" s="1085"/>
      <c r="BYC255" s="1085"/>
      <c r="BYD255" s="1085"/>
      <c r="BYE255" s="1085"/>
      <c r="BYF255" s="1085"/>
      <c r="BYG255" s="1085"/>
      <c r="BYH255" s="1085"/>
      <c r="BYI255" s="1085"/>
      <c r="BYJ255" s="1080"/>
      <c r="BYK255" s="1085"/>
      <c r="BYL255" s="1085"/>
      <c r="BYM255" s="1085"/>
      <c r="BYN255" s="1085"/>
      <c r="BYO255" s="1085"/>
      <c r="BYP255" s="1085"/>
      <c r="BYQ255" s="1085"/>
      <c r="BYR255" s="1085"/>
      <c r="BYS255" s="1085"/>
      <c r="BYT255" s="1085"/>
      <c r="BYU255" s="1085"/>
      <c r="BYV255" s="1085"/>
      <c r="BYW255" s="1085"/>
      <c r="BYX255" s="1085"/>
      <c r="BYY255" s="1080"/>
      <c r="BYZ255" s="1085"/>
      <c r="BZA255" s="1085"/>
      <c r="BZB255" s="1085"/>
      <c r="BZC255" s="1085"/>
      <c r="BZD255" s="1085"/>
      <c r="BZE255" s="1085"/>
      <c r="BZF255" s="1085"/>
      <c r="BZG255" s="1085"/>
      <c r="BZH255" s="1085"/>
      <c r="BZI255" s="1085"/>
      <c r="BZJ255" s="1085"/>
      <c r="BZK255" s="1085"/>
      <c r="BZL255" s="1085"/>
      <c r="BZM255" s="1085"/>
      <c r="BZN255" s="1080"/>
      <c r="BZO255" s="1085"/>
      <c r="BZP255" s="1085"/>
      <c r="BZQ255" s="1085"/>
      <c r="BZR255" s="1085"/>
      <c r="BZS255" s="1085"/>
      <c r="BZT255" s="1085"/>
      <c r="BZU255" s="1085"/>
      <c r="BZV255" s="1085"/>
      <c r="BZW255" s="1085"/>
      <c r="BZX255" s="1085"/>
      <c r="BZY255" s="1085"/>
      <c r="BZZ255" s="1085"/>
      <c r="CAA255" s="1085"/>
      <c r="CAB255" s="1085"/>
      <c r="CAC255" s="1080"/>
      <c r="CAD255" s="1085"/>
      <c r="CAE255" s="1085"/>
      <c r="CAF255" s="1085"/>
      <c r="CAG255" s="1085"/>
      <c r="CAH255" s="1085"/>
      <c r="CAI255" s="1085"/>
      <c r="CAJ255" s="1085"/>
      <c r="CAK255" s="1085"/>
      <c r="CAL255" s="1085"/>
      <c r="CAM255" s="1085"/>
      <c r="CAN255" s="1085"/>
      <c r="CAO255" s="1085"/>
      <c r="CAP255" s="1085"/>
      <c r="CAQ255" s="1085"/>
      <c r="CAR255" s="1080"/>
      <c r="CAS255" s="1085"/>
      <c r="CAT255" s="1085"/>
      <c r="CAU255" s="1085"/>
      <c r="CAV255" s="1085"/>
      <c r="CAW255" s="1085"/>
      <c r="CAX255" s="1085"/>
      <c r="CAY255" s="1085"/>
      <c r="CAZ255" s="1085"/>
      <c r="CBA255" s="1085"/>
      <c r="CBB255" s="1085"/>
      <c r="CBC255" s="1085"/>
      <c r="CBD255" s="1085"/>
      <c r="CBE255" s="1085"/>
      <c r="CBF255" s="1085"/>
      <c r="CBG255" s="1080"/>
      <c r="CBH255" s="1085"/>
      <c r="CBI255" s="1085"/>
      <c r="CBJ255" s="1085"/>
      <c r="CBK255" s="1085"/>
      <c r="CBL255" s="1085"/>
      <c r="CBM255" s="1085"/>
      <c r="CBN255" s="1085"/>
      <c r="CBO255" s="1085"/>
      <c r="CBP255" s="1085"/>
      <c r="CBQ255" s="1085"/>
      <c r="CBR255" s="1085"/>
      <c r="CBS255" s="1085"/>
      <c r="CBT255" s="1085"/>
      <c r="CBU255" s="1085"/>
      <c r="CBV255" s="1080"/>
      <c r="CBW255" s="1085"/>
      <c r="CBX255" s="1085"/>
      <c r="CBY255" s="1085"/>
      <c r="CBZ255" s="1085"/>
      <c r="CCA255" s="1085"/>
      <c r="CCB255" s="1085"/>
      <c r="CCC255" s="1085"/>
      <c r="CCD255" s="1085"/>
      <c r="CCE255" s="1085"/>
      <c r="CCF255" s="1085"/>
      <c r="CCG255" s="1085"/>
      <c r="CCH255" s="1085"/>
      <c r="CCI255" s="1085"/>
      <c r="CCJ255" s="1085"/>
      <c r="CCK255" s="1080"/>
      <c r="CCL255" s="1085"/>
      <c r="CCM255" s="1085"/>
      <c r="CCN255" s="1085"/>
      <c r="CCO255" s="1085"/>
      <c r="CCP255" s="1085"/>
      <c r="CCQ255" s="1085"/>
      <c r="CCR255" s="1085"/>
      <c r="CCS255" s="1085"/>
      <c r="CCT255" s="1085"/>
      <c r="CCU255" s="1085"/>
      <c r="CCV255" s="1085"/>
      <c r="CCW255" s="1085"/>
      <c r="CCX255" s="1085"/>
      <c r="CCY255" s="1085"/>
      <c r="CCZ255" s="1080"/>
      <c r="CDA255" s="1085"/>
      <c r="CDB255" s="1085"/>
      <c r="CDC255" s="1085"/>
      <c r="CDD255" s="1085"/>
      <c r="CDE255" s="1085"/>
      <c r="CDF255" s="1085"/>
      <c r="CDG255" s="1085"/>
      <c r="CDH255" s="1085"/>
      <c r="CDI255" s="1085"/>
      <c r="CDJ255" s="1085"/>
      <c r="CDK255" s="1085"/>
      <c r="CDL255" s="1085"/>
      <c r="CDM255" s="1085"/>
      <c r="CDN255" s="1085"/>
      <c r="CDO255" s="1080"/>
      <c r="CDP255" s="1085"/>
      <c r="CDQ255" s="1085"/>
      <c r="CDR255" s="1085"/>
      <c r="CDS255" s="1085"/>
      <c r="CDT255" s="1085"/>
      <c r="CDU255" s="1085"/>
      <c r="CDV255" s="1085"/>
      <c r="CDW255" s="1085"/>
      <c r="CDX255" s="1085"/>
      <c r="CDY255" s="1085"/>
      <c r="CDZ255" s="1085"/>
      <c r="CEA255" s="1085"/>
      <c r="CEB255" s="1085"/>
      <c r="CEC255" s="1085"/>
      <c r="CED255" s="1080"/>
      <c r="CEE255" s="1085"/>
      <c r="CEF255" s="1085"/>
      <c r="CEG255" s="1085"/>
      <c r="CEH255" s="1085"/>
      <c r="CEI255" s="1085"/>
      <c r="CEJ255" s="1085"/>
      <c r="CEK255" s="1085"/>
      <c r="CEL255" s="1085"/>
      <c r="CEM255" s="1085"/>
      <c r="CEN255" s="1085"/>
      <c r="CEO255" s="1085"/>
      <c r="CEP255" s="1085"/>
      <c r="CEQ255" s="1085"/>
      <c r="CER255" s="1085"/>
      <c r="CES255" s="1080"/>
      <c r="CET255" s="1085"/>
      <c r="CEU255" s="1085"/>
      <c r="CEV255" s="1085"/>
      <c r="CEW255" s="1085"/>
      <c r="CEX255" s="1085"/>
      <c r="CEY255" s="1085"/>
      <c r="CEZ255" s="1085"/>
      <c r="CFA255" s="1085"/>
      <c r="CFB255" s="1085"/>
      <c r="CFC255" s="1085"/>
      <c r="CFD255" s="1085"/>
      <c r="CFE255" s="1085"/>
      <c r="CFF255" s="1085"/>
      <c r="CFG255" s="1085"/>
      <c r="CFH255" s="1080"/>
      <c r="CFI255" s="1085"/>
      <c r="CFJ255" s="1085"/>
      <c r="CFK255" s="1085"/>
      <c r="CFL255" s="1085"/>
      <c r="CFM255" s="1085"/>
      <c r="CFN255" s="1085"/>
      <c r="CFO255" s="1085"/>
      <c r="CFP255" s="1085"/>
      <c r="CFQ255" s="1085"/>
      <c r="CFR255" s="1085"/>
      <c r="CFS255" s="1085"/>
      <c r="CFT255" s="1085"/>
      <c r="CFU255" s="1085"/>
      <c r="CFV255" s="1085"/>
      <c r="CFW255" s="1080"/>
      <c r="CFX255" s="1085"/>
      <c r="CFY255" s="1085"/>
      <c r="CFZ255" s="1085"/>
      <c r="CGA255" s="1085"/>
      <c r="CGB255" s="1085"/>
      <c r="CGC255" s="1085"/>
      <c r="CGD255" s="1085"/>
      <c r="CGE255" s="1085"/>
      <c r="CGF255" s="1085"/>
      <c r="CGG255" s="1085"/>
      <c r="CGH255" s="1085"/>
      <c r="CGI255" s="1085"/>
      <c r="CGJ255" s="1085"/>
      <c r="CGK255" s="1085"/>
      <c r="CGL255" s="1080"/>
      <c r="CGM255" s="1085"/>
      <c r="CGN255" s="1085"/>
      <c r="CGO255" s="1085"/>
      <c r="CGP255" s="1085"/>
      <c r="CGQ255" s="1085"/>
      <c r="CGR255" s="1085"/>
      <c r="CGS255" s="1085"/>
      <c r="CGT255" s="1085"/>
      <c r="CGU255" s="1085"/>
      <c r="CGV255" s="1085"/>
      <c r="CGW255" s="1085"/>
      <c r="CGX255" s="1085"/>
      <c r="CGY255" s="1085"/>
      <c r="CGZ255" s="1085"/>
      <c r="CHA255" s="1080"/>
      <c r="CHB255" s="1085"/>
      <c r="CHC255" s="1085"/>
      <c r="CHD255" s="1085"/>
      <c r="CHE255" s="1085"/>
      <c r="CHF255" s="1085"/>
      <c r="CHG255" s="1085"/>
      <c r="CHH255" s="1085"/>
      <c r="CHI255" s="1085"/>
      <c r="CHJ255" s="1085"/>
      <c r="CHK255" s="1085"/>
      <c r="CHL255" s="1085"/>
      <c r="CHM255" s="1085"/>
      <c r="CHN255" s="1085"/>
      <c r="CHO255" s="1085"/>
      <c r="CHP255" s="1080"/>
      <c r="CHQ255" s="1085"/>
      <c r="CHR255" s="1085"/>
      <c r="CHS255" s="1085"/>
      <c r="CHT255" s="1085"/>
      <c r="CHU255" s="1085"/>
      <c r="CHV255" s="1085"/>
      <c r="CHW255" s="1085"/>
      <c r="CHX255" s="1085"/>
      <c r="CHY255" s="1085"/>
      <c r="CHZ255" s="1085"/>
      <c r="CIA255" s="1085"/>
      <c r="CIB255" s="1085"/>
      <c r="CIC255" s="1085"/>
      <c r="CID255" s="1085"/>
      <c r="CIE255" s="1080"/>
      <c r="CIF255" s="1085"/>
      <c r="CIG255" s="1085"/>
      <c r="CIH255" s="1085"/>
      <c r="CII255" s="1085"/>
      <c r="CIJ255" s="1085"/>
      <c r="CIK255" s="1085"/>
      <c r="CIL255" s="1085"/>
      <c r="CIM255" s="1085"/>
      <c r="CIN255" s="1085"/>
      <c r="CIO255" s="1085"/>
      <c r="CIP255" s="1085"/>
      <c r="CIQ255" s="1085"/>
      <c r="CIR255" s="1085"/>
      <c r="CIS255" s="1085"/>
      <c r="CIT255" s="1080"/>
      <c r="CIU255" s="1085"/>
      <c r="CIV255" s="1085"/>
      <c r="CIW255" s="1085"/>
      <c r="CIX255" s="1085"/>
      <c r="CIY255" s="1085"/>
      <c r="CIZ255" s="1085"/>
      <c r="CJA255" s="1085"/>
      <c r="CJB255" s="1085"/>
      <c r="CJC255" s="1085"/>
      <c r="CJD255" s="1085"/>
      <c r="CJE255" s="1085"/>
      <c r="CJF255" s="1085"/>
      <c r="CJG255" s="1085"/>
      <c r="CJH255" s="1085"/>
      <c r="CJI255" s="1080"/>
      <c r="CJJ255" s="1085"/>
      <c r="CJK255" s="1085"/>
      <c r="CJL255" s="1085"/>
      <c r="CJM255" s="1085"/>
      <c r="CJN255" s="1085"/>
      <c r="CJO255" s="1085"/>
      <c r="CJP255" s="1085"/>
      <c r="CJQ255" s="1085"/>
      <c r="CJR255" s="1085"/>
      <c r="CJS255" s="1085"/>
      <c r="CJT255" s="1085"/>
      <c r="CJU255" s="1085"/>
      <c r="CJV255" s="1085"/>
      <c r="CJW255" s="1085"/>
      <c r="CJX255" s="1080"/>
      <c r="CJY255" s="1085"/>
      <c r="CJZ255" s="1085"/>
      <c r="CKA255" s="1085"/>
      <c r="CKB255" s="1085"/>
      <c r="CKC255" s="1085"/>
      <c r="CKD255" s="1085"/>
      <c r="CKE255" s="1085"/>
      <c r="CKF255" s="1085"/>
      <c r="CKG255" s="1085"/>
      <c r="CKH255" s="1085"/>
      <c r="CKI255" s="1085"/>
      <c r="CKJ255" s="1085"/>
      <c r="CKK255" s="1085"/>
      <c r="CKL255" s="1085"/>
      <c r="CKM255" s="1080"/>
      <c r="CKN255" s="1085"/>
      <c r="CKO255" s="1085"/>
      <c r="CKP255" s="1085"/>
      <c r="CKQ255" s="1085"/>
      <c r="CKR255" s="1085"/>
      <c r="CKS255" s="1085"/>
      <c r="CKT255" s="1085"/>
      <c r="CKU255" s="1085"/>
      <c r="CKV255" s="1085"/>
      <c r="CKW255" s="1085"/>
      <c r="CKX255" s="1085"/>
      <c r="CKY255" s="1085"/>
      <c r="CKZ255" s="1085"/>
      <c r="CLA255" s="1085"/>
      <c r="CLB255" s="1080"/>
      <c r="CLC255" s="1085"/>
      <c r="CLD255" s="1085"/>
      <c r="CLE255" s="1085"/>
      <c r="CLF255" s="1085"/>
      <c r="CLG255" s="1085"/>
      <c r="CLH255" s="1085"/>
      <c r="CLI255" s="1085"/>
      <c r="CLJ255" s="1085"/>
      <c r="CLK255" s="1085"/>
      <c r="CLL255" s="1085"/>
      <c r="CLM255" s="1085"/>
      <c r="CLN255" s="1085"/>
      <c r="CLO255" s="1085"/>
      <c r="CLP255" s="1085"/>
      <c r="CLQ255" s="1080"/>
      <c r="CLR255" s="1085"/>
      <c r="CLS255" s="1085"/>
      <c r="CLT255" s="1085"/>
      <c r="CLU255" s="1085"/>
      <c r="CLV255" s="1085"/>
      <c r="CLW255" s="1085"/>
      <c r="CLX255" s="1085"/>
      <c r="CLY255" s="1085"/>
      <c r="CLZ255" s="1085"/>
      <c r="CMA255" s="1085"/>
      <c r="CMB255" s="1085"/>
      <c r="CMC255" s="1085"/>
      <c r="CMD255" s="1085"/>
      <c r="CME255" s="1085"/>
      <c r="CMF255" s="1080"/>
      <c r="CMG255" s="1085"/>
      <c r="CMH255" s="1085"/>
      <c r="CMI255" s="1085"/>
      <c r="CMJ255" s="1085"/>
      <c r="CMK255" s="1085"/>
      <c r="CML255" s="1085"/>
      <c r="CMM255" s="1085"/>
      <c r="CMN255" s="1085"/>
      <c r="CMO255" s="1085"/>
      <c r="CMP255" s="1085"/>
      <c r="CMQ255" s="1085"/>
      <c r="CMR255" s="1085"/>
      <c r="CMS255" s="1085"/>
      <c r="CMT255" s="1085"/>
      <c r="CMU255" s="1080"/>
      <c r="CMV255" s="1085"/>
      <c r="CMW255" s="1085"/>
      <c r="CMX255" s="1085"/>
      <c r="CMY255" s="1085"/>
      <c r="CMZ255" s="1085"/>
      <c r="CNA255" s="1085"/>
      <c r="CNB255" s="1085"/>
      <c r="CNC255" s="1085"/>
      <c r="CND255" s="1085"/>
      <c r="CNE255" s="1085"/>
      <c r="CNF255" s="1085"/>
      <c r="CNG255" s="1085"/>
      <c r="CNH255" s="1085"/>
      <c r="CNI255" s="1085"/>
      <c r="CNJ255" s="1080"/>
      <c r="CNK255" s="1085"/>
      <c r="CNL255" s="1085"/>
      <c r="CNM255" s="1085"/>
      <c r="CNN255" s="1085"/>
      <c r="CNO255" s="1085"/>
      <c r="CNP255" s="1085"/>
      <c r="CNQ255" s="1085"/>
      <c r="CNR255" s="1085"/>
      <c r="CNS255" s="1085"/>
      <c r="CNT255" s="1085"/>
      <c r="CNU255" s="1085"/>
      <c r="CNV255" s="1085"/>
      <c r="CNW255" s="1085"/>
      <c r="CNX255" s="1085"/>
      <c r="CNY255" s="1080"/>
      <c r="CNZ255" s="1085"/>
      <c r="COA255" s="1085"/>
      <c r="COB255" s="1085"/>
      <c r="COC255" s="1085"/>
      <c r="COD255" s="1085"/>
      <c r="COE255" s="1085"/>
      <c r="COF255" s="1085"/>
      <c r="COG255" s="1085"/>
      <c r="COH255" s="1085"/>
      <c r="COI255" s="1085"/>
      <c r="COJ255" s="1085"/>
      <c r="COK255" s="1085"/>
      <c r="COL255" s="1085"/>
      <c r="COM255" s="1085"/>
      <c r="CON255" s="1080"/>
      <c r="COO255" s="1085"/>
      <c r="COP255" s="1085"/>
      <c r="COQ255" s="1085"/>
      <c r="COR255" s="1085"/>
      <c r="COS255" s="1085"/>
      <c r="COT255" s="1085"/>
      <c r="COU255" s="1085"/>
      <c r="COV255" s="1085"/>
      <c r="COW255" s="1085"/>
      <c r="COX255" s="1085"/>
      <c r="COY255" s="1085"/>
      <c r="COZ255" s="1085"/>
      <c r="CPA255" s="1085"/>
      <c r="CPB255" s="1085"/>
      <c r="CPC255" s="1080"/>
      <c r="CPD255" s="1085"/>
      <c r="CPE255" s="1085"/>
      <c r="CPF255" s="1085"/>
      <c r="CPG255" s="1085"/>
      <c r="CPH255" s="1085"/>
      <c r="CPI255" s="1085"/>
      <c r="CPJ255" s="1085"/>
      <c r="CPK255" s="1085"/>
      <c r="CPL255" s="1085"/>
      <c r="CPM255" s="1085"/>
      <c r="CPN255" s="1085"/>
      <c r="CPO255" s="1085"/>
      <c r="CPP255" s="1085"/>
      <c r="CPQ255" s="1085"/>
      <c r="CPR255" s="1080"/>
      <c r="CPS255" s="1085"/>
      <c r="CPT255" s="1085"/>
      <c r="CPU255" s="1085"/>
      <c r="CPV255" s="1085"/>
      <c r="CPW255" s="1085"/>
      <c r="CPX255" s="1085"/>
      <c r="CPY255" s="1085"/>
      <c r="CPZ255" s="1085"/>
      <c r="CQA255" s="1085"/>
      <c r="CQB255" s="1085"/>
      <c r="CQC255" s="1085"/>
      <c r="CQD255" s="1085"/>
      <c r="CQE255" s="1085"/>
      <c r="CQF255" s="1085"/>
      <c r="CQG255" s="1080"/>
      <c r="CQH255" s="1085"/>
      <c r="CQI255" s="1085"/>
      <c r="CQJ255" s="1085"/>
      <c r="CQK255" s="1085"/>
      <c r="CQL255" s="1085"/>
      <c r="CQM255" s="1085"/>
      <c r="CQN255" s="1085"/>
      <c r="CQO255" s="1085"/>
      <c r="CQP255" s="1085"/>
      <c r="CQQ255" s="1085"/>
      <c r="CQR255" s="1085"/>
      <c r="CQS255" s="1085"/>
      <c r="CQT255" s="1085"/>
      <c r="CQU255" s="1085"/>
      <c r="CQV255" s="1080"/>
      <c r="CQW255" s="1085"/>
      <c r="CQX255" s="1085"/>
      <c r="CQY255" s="1085"/>
      <c r="CQZ255" s="1085"/>
      <c r="CRA255" s="1085"/>
      <c r="CRB255" s="1085"/>
      <c r="CRC255" s="1085"/>
      <c r="CRD255" s="1085"/>
      <c r="CRE255" s="1085"/>
      <c r="CRF255" s="1085"/>
      <c r="CRG255" s="1085"/>
      <c r="CRH255" s="1085"/>
      <c r="CRI255" s="1085"/>
      <c r="CRJ255" s="1085"/>
      <c r="CRK255" s="1080"/>
      <c r="CRL255" s="1085"/>
      <c r="CRM255" s="1085"/>
      <c r="CRN255" s="1085"/>
      <c r="CRO255" s="1085"/>
      <c r="CRP255" s="1085"/>
      <c r="CRQ255" s="1085"/>
      <c r="CRR255" s="1085"/>
      <c r="CRS255" s="1085"/>
      <c r="CRT255" s="1085"/>
      <c r="CRU255" s="1085"/>
      <c r="CRV255" s="1085"/>
      <c r="CRW255" s="1085"/>
      <c r="CRX255" s="1085"/>
      <c r="CRY255" s="1085"/>
      <c r="CRZ255" s="1080"/>
      <c r="CSA255" s="1085"/>
      <c r="CSB255" s="1085"/>
      <c r="CSC255" s="1085"/>
      <c r="CSD255" s="1085"/>
      <c r="CSE255" s="1085"/>
      <c r="CSF255" s="1085"/>
      <c r="CSG255" s="1085"/>
      <c r="CSH255" s="1085"/>
      <c r="CSI255" s="1085"/>
      <c r="CSJ255" s="1085"/>
      <c r="CSK255" s="1085"/>
      <c r="CSL255" s="1085"/>
      <c r="CSM255" s="1085"/>
      <c r="CSN255" s="1085"/>
      <c r="CSO255" s="1080"/>
      <c r="CSP255" s="1085"/>
      <c r="CSQ255" s="1085"/>
      <c r="CSR255" s="1085"/>
      <c r="CSS255" s="1085"/>
      <c r="CST255" s="1085"/>
      <c r="CSU255" s="1085"/>
      <c r="CSV255" s="1085"/>
      <c r="CSW255" s="1085"/>
      <c r="CSX255" s="1085"/>
      <c r="CSY255" s="1085"/>
      <c r="CSZ255" s="1085"/>
      <c r="CTA255" s="1085"/>
      <c r="CTB255" s="1085"/>
      <c r="CTC255" s="1085"/>
      <c r="CTD255" s="1080"/>
      <c r="CTE255" s="1085"/>
      <c r="CTF255" s="1085"/>
      <c r="CTG255" s="1085"/>
      <c r="CTH255" s="1085"/>
      <c r="CTI255" s="1085"/>
      <c r="CTJ255" s="1085"/>
      <c r="CTK255" s="1085"/>
      <c r="CTL255" s="1085"/>
      <c r="CTM255" s="1085"/>
      <c r="CTN255" s="1085"/>
      <c r="CTO255" s="1085"/>
      <c r="CTP255" s="1085"/>
      <c r="CTQ255" s="1085"/>
      <c r="CTR255" s="1085"/>
      <c r="CTS255" s="1080"/>
      <c r="CTT255" s="1085"/>
      <c r="CTU255" s="1085"/>
      <c r="CTV255" s="1085"/>
      <c r="CTW255" s="1085"/>
      <c r="CTX255" s="1085"/>
      <c r="CTY255" s="1085"/>
      <c r="CTZ255" s="1085"/>
      <c r="CUA255" s="1085"/>
      <c r="CUB255" s="1085"/>
      <c r="CUC255" s="1085"/>
      <c r="CUD255" s="1085"/>
      <c r="CUE255" s="1085"/>
      <c r="CUF255" s="1085"/>
      <c r="CUG255" s="1085"/>
      <c r="CUH255" s="1080"/>
      <c r="CUI255" s="1085"/>
      <c r="CUJ255" s="1085"/>
      <c r="CUK255" s="1085"/>
      <c r="CUL255" s="1085"/>
      <c r="CUM255" s="1085"/>
      <c r="CUN255" s="1085"/>
      <c r="CUO255" s="1085"/>
      <c r="CUP255" s="1085"/>
      <c r="CUQ255" s="1085"/>
      <c r="CUR255" s="1085"/>
      <c r="CUS255" s="1085"/>
      <c r="CUT255" s="1085"/>
      <c r="CUU255" s="1085"/>
      <c r="CUV255" s="1085"/>
      <c r="CUW255" s="1080"/>
      <c r="CUX255" s="1085"/>
      <c r="CUY255" s="1085"/>
      <c r="CUZ255" s="1085"/>
      <c r="CVA255" s="1085"/>
      <c r="CVB255" s="1085"/>
      <c r="CVC255" s="1085"/>
      <c r="CVD255" s="1085"/>
      <c r="CVE255" s="1085"/>
      <c r="CVF255" s="1085"/>
      <c r="CVG255" s="1085"/>
      <c r="CVH255" s="1085"/>
      <c r="CVI255" s="1085"/>
      <c r="CVJ255" s="1085"/>
      <c r="CVK255" s="1085"/>
      <c r="CVL255" s="1080"/>
      <c r="CVM255" s="1085"/>
      <c r="CVN255" s="1085"/>
      <c r="CVO255" s="1085"/>
      <c r="CVP255" s="1085"/>
      <c r="CVQ255" s="1085"/>
      <c r="CVR255" s="1085"/>
      <c r="CVS255" s="1085"/>
      <c r="CVT255" s="1085"/>
      <c r="CVU255" s="1085"/>
      <c r="CVV255" s="1085"/>
      <c r="CVW255" s="1085"/>
      <c r="CVX255" s="1085"/>
      <c r="CVY255" s="1085"/>
      <c r="CVZ255" s="1085"/>
      <c r="CWA255" s="1080"/>
      <c r="CWB255" s="1085"/>
      <c r="CWC255" s="1085"/>
      <c r="CWD255" s="1085"/>
      <c r="CWE255" s="1085"/>
      <c r="CWF255" s="1085"/>
      <c r="CWG255" s="1085"/>
      <c r="CWH255" s="1085"/>
      <c r="CWI255" s="1085"/>
      <c r="CWJ255" s="1085"/>
      <c r="CWK255" s="1085"/>
      <c r="CWL255" s="1085"/>
      <c r="CWM255" s="1085"/>
      <c r="CWN255" s="1085"/>
      <c r="CWO255" s="1085"/>
      <c r="CWP255" s="1080"/>
      <c r="CWQ255" s="1085"/>
      <c r="CWR255" s="1085"/>
      <c r="CWS255" s="1085"/>
      <c r="CWT255" s="1085"/>
      <c r="CWU255" s="1085"/>
      <c r="CWV255" s="1085"/>
      <c r="CWW255" s="1085"/>
      <c r="CWX255" s="1085"/>
      <c r="CWY255" s="1085"/>
      <c r="CWZ255" s="1085"/>
      <c r="CXA255" s="1085"/>
      <c r="CXB255" s="1085"/>
      <c r="CXC255" s="1085"/>
      <c r="CXD255" s="1085"/>
      <c r="CXE255" s="1080"/>
      <c r="CXF255" s="1085"/>
      <c r="CXG255" s="1085"/>
      <c r="CXH255" s="1085"/>
      <c r="CXI255" s="1085"/>
      <c r="CXJ255" s="1085"/>
      <c r="CXK255" s="1085"/>
      <c r="CXL255" s="1085"/>
      <c r="CXM255" s="1085"/>
      <c r="CXN255" s="1085"/>
      <c r="CXO255" s="1085"/>
      <c r="CXP255" s="1085"/>
      <c r="CXQ255" s="1085"/>
      <c r="CXR255" s="1085"/>
      <c r="CXS255" s="1085"/>
      <c r="CXT255" s="1080"/>
      <c r="CXU255" s="1085"/>
      <c r="CXV255" s="1085"/>
      <c r="CXW255" s="1085"/>
      <c r="CXX255" s="1085"/>
      <c r="CXY255" s="1085"/>
      <c r="CXZ255" s="1085"/>
      <c r="CYA255" s="1085"/>
      <c r="CYB255" s="1085"/>
      <c r="CYC255" s="1085"/>
      <c r="CYD255" s="1085"/>
      <c r="CYE255" s="1085"/>
      <c r="CYF255" s="1085"/>
      <c r="CYG255" s="1085"/>
      <c r="CYH255" s="1085"/>
      <c r="CYI255" s="1080"/>
      <c r="CYJ255" s="1085"/>
      <c r="CYK255" s="1085"/>
      <c r="CYL255" s="1085"/>
      <c r="CYM255" s="1085"/>
      <c r="CYN255" s="1085"/>
      <c r="CYO255" s="1085"/>
      <c r="CYP255" s="1085"/>
      <c r="CYQ255" s="1085"/>
      <c r="CYR255" s="1085"/>
      <c r="CYS255" s="1085"/>
      <c r="CYT255" s="1085"/>
      <c r="CYU255" s="1085"/>
      <c r="CYV255" s="1085"/>
      <c r="CYW255" s="1085"/>
      <c r="CYX255" s="1080"/>
      <c r="CYY255" s="1085"/>
      <c r="CYZ255" s="1085"/>
      <c r="CZA255" s="1085"/>
      <c r="CZB255" s="1085"/>
      <c r="CZC255" s="1085"/>
      <c r="CZD255" s="1085"/>
      <c r="CZE255" s="1085"/>
      <c r="CZF255" s="1085"/>
      <c r="CZG255" s="1085"/>
      <c r="CZH255" s="1085"/>
      <c r="CZI255" s="1085"/>
      <c r="CZJ255" s="1085"/>
      <c r="CZK255" s="1085"/>
      <c r="CZL255" s="1085"/>
      <c r="CZM255" s="1080"/>
      <c r="CZN255" s="1085"/>
      <c r="CZO255" s="1085"/>
      <c r="CZP255" s="1085"/>
      <c r="CZQ255" s="1085"/>
      <c r="CZR255" s="1085"/>
      <c r="CZS255" s="1085"/>
      <c r="CZT255" s="1085"/>
      <c r="CZU255" s="1085"/>
      <c r="CZV255" s="1085"/>
      <c r="CZW255" s="1085"/>
      <c r="CZX255" s="1085"/>
      <c r="CZY255" s="1085"/>
      <c r="CZZ255" s="1085"/>
      <c r="DAA255" s="1085"/>
      <c r="DAB255" s="1080"/>
      <c r="DAC255" s="1085"/>
      <c r="DAD255" s="1085"/>
      <c r="DAE255" s="1085"/>
      <c r="DAF255" s="1085"/>
      <c r="DAG255" s="1085"/>
      <c r="DAH255" s="1085"/>
      <c r="DAI255" s="1085"/>
      <c r="DAJ255" s="1085"/>
      <c r="DAK255" s="1085"/>
      <c r="DAL255" s="1085"/>
      <c r="DAM255" s="1085"/>
      <c r="DAN255" s="1085"/>
      <c r="DAO255" s="1085"/>
      <c r="DAP255" s="1085"/>
      <c r="DAQ255" s="1080"/>
      <c r="DAR255" s="1085"/>
      <c r="DAS255" s="1085"/>
      <c r="DAT255" s="1085"/>
      <c r="DAU255" s="1085"/>
      <c r="DAV255" s="1085"/>
      <c r="DAW255" s="1085"/>
      <c r="DAX255" s="1085"/>
      <c r="DAY255" s="1085"/>
      <c r="DAZ255" s="1085"/>
      <c r="DBA255" s="1085"/>
      <c r="DBB255" s="1085"/>
      <c r="DBC255" s="1085"/>
      <c r="DBD255" s="1085"/>
      <c r="DBE255" s="1085"/>
      <c r="DBF255" s="1080"/>
      <c r="DBG255" s="1085"/>
      <c r="DBH255" s="1085"/>
      <c r="DBI255" s="1085"/>
      <c r="DBJ255" s="1085"/>
      <c r="DBK255" s="1085"/>
      <c r="DBL255" s="1085"/>
      <c r="DBM255" s="1085"/>
      <c r="DBN255" s="1085"/>
      <c r="DBO255" s="1085"/>
      <c r="DBP255" s="1085"/>
      <c r="DBQ255" s="1085"/>
      <c r="DBR255" s="1085"/>
      <c r="DBS255" s="1085"/>
      <c r="DBT255" s="1085"/>
      <c r="DBU255" s="1080"/>
      <c r="DBV255" s="1085"/>
      <c r="DBW255" s="1085"/>
      <c r="DBX255" s="1085"/>
      <c r="DBY255" s="1085"/>
      <c r="DBZ255" s="1085"/>
      <c r="DCA255" s="1085"/>
      <c r="DCB255" s="1085"/>
      <c r="DCC255" s="1085"/>
      <c r="DCD255" s="1085"/>
      <c r="DCE255" s="1085"/>
      <c r="DCF255" s="1085"/>
      <c r="DCG255" s="1085"/>
      <c r="DCH255" s="1085"/>
      <c r="DCI255" s="1085"/>
      <c r="DCJ255" s="1080"/>
      <c r="DCK255" s="1085"/>
      <c r="DCL255" s="1085"/>
      <c r="DCM255" s="1085"/>
      <c r="DCN255" s="1085"/>
      <c r="DCO255" s="1085"/>
      <c r="DCP255" s="1085"/>
      <c r="DCQ255" s="1085"/>
      <c r="DCR255" s="1085"/>
      <c r="DCS255" s="1085"/>
      <c r="DCT255" s="1085"/>
      <c r="DCU255" s="1085"/>
      <c r="DCV255" s="1085"/>
      <c r="DCW255" s="1085"/>
      <c r="DCX255" s="1085"/>
      <c r="DCY255" s="1080"/>
      <c r="DCZ255" s="1085"/>
      <c r="DDA255" s="1085"/>
      <c r="DDB255" s="1085"/>
      <c r="DDC255" s="1085"/>
      <c r="DDD255" s="1085"/>
      <c r="DDE255" s="1085"/>
      <c r="DDF255" s="1085"/>
      <c r="DDG255" s="1085"/>
      <c r="DDH255" s="1085"/>
      <c r="DDI255" s="1085"/>
      <c r="DDJ255" s="1085"/>
      <c r="DDK255" s="1085"/>
      <c r="DDL255" s="1085"/>
      <c r="DDM255" s="1085"/>
      <c r="DDN255" s="1080"/>
      <c r="DDO255" s="1085"/>
      <c r="DDP255" s="1085"/>
      <c r="DDQ255" s="1085"/>
      <c r="DDR255" s="1085"/>
      <c r="DDS255" s="1085"/>
      <c r="DDT255" s="1085"/>
      <c r="DDU255" s="1085"/>
      <c r="DDV255" s="1085"/>
      <c r="DDW255" s="1085"/>
      <c r="DDX255" s="1085"/>
      <c r="DDY255" s="1085"/>
      <c r="DDZ255" s="1085"/>
      <c r="DEA255" s="1085"/>
      <c r="DEB255" s="1085"/>
      <c r="DEC255" s="1080"/>
      <c r="DED255" s="1085"/>
      <c r="DEE255" s="1085"/>
      <c r="DEF255" s="1085"/>
      <c r="DEG255" s="1085"/>
      <c r="DEH255" s="1085"/>
      <c r="DEI255" s="1085"/>
      <c r="DEJ255" s="1085"/>
      <c r="DEK255" s="1085"/>
      <c r="DEL255" s="1085"/>
      <c r="DEM255" s="1085"/>
      <c r="DEN255" s="1085"/>
      <c r="DEO255" s="1085"/>
      <c r="DEP255" s="1085"/>
      <c r="DEQ255" s="1085"/>
      <c r="DER255" s="1080"/>
      <c r="DES255" s="1085"/>
      <c r="DET255" s="1085"/>
      <c r="DEU255" s="1085"/>
      <c r="DEV255" s="1085"/>
      <c r="DEW255" s="1085"/>
      <c r="DEX255" s="1085"/>
      <c r="DEY255" s="1085"/>
      <c r="DEZ255" s="1085"/>
      <c r="DFA255" s="1085"/>
      <c r="DFB255" s="1085"/>
      <c r="DFC255" s="1085"/>
      <c r="DFD255" s="1085"/>
      <c r="DFE255" s="1085"/>
      <c r="DFF255" s="1085"/>
      <c r="DFG255" s="1080"/>
      <c r="DFH255" s="1085"/>
      <c r="DFI255" s="1085"/>
      <c r="DFJ255" s="1085"/>
      <c r="DFK255" s="1085"/>
      <c r="DFL255" s="1085"/>
      <c r="DFM255" s="1085"/>
      <c r="DFN255" s="1085"/>
      <c r="DFO255" s="1085"/>
      <c r="DFP255" s="1085"/>
      <c r="DFQ255" s="1085"/>
      <c r="DFR255" s="1085"/>
      <c r="DFS255" s="1085"/>
      <c r="DFT255" s="1085"/>
      <c r="DFU255" s="1085"/>
      <c r="DFV255" s="1080"/>
      <c r="DFW255" s="1085"/>
      <c r="DFX255" s="1085"/>
      <c r="DFY255" s="1085"/>
      <c r="DFZ255" s="1085"/>
      <c r="DGA255" s="1085"/>
      <c r="DGB255" s="1085"/>
      <c r="DGC255" s="1085"/>
      <c r="DGD255" s="1085"/>
      <c r="DGE255" s="1085"/>
      <c r="DGF255" s="1085"/>
      <c r="DGG255" s="1085"/>
      <c r="DGH255" s="1085"/>
      <c r="DGI255" s="1085"/>
      <c r="DGJ255" s="1085"/>
      <c r="DGK255" s="1080"/>
      <c r="DGL255" s="1085"/>
      <c r="DGM255" s="1085"/>
      <c r="DGN255" s="1085"/>
      <c r="DGO255" s="1085"/>
      <c r="DGP255" s="1085"/>
      <c r="DGQ255" s="1085"/>
      <c r="DGR255" s="1085"/>
      <c r="DGS255" s="1085"/>
      <c r="DGT255" s="1085"/>
      <c r="DGU255" s="1085"/>
      <c r="DGV255" s="1085"/>
      <c r="DGW255" s="1085"/>
      <c r="DGX255" s="1085"/>
      <c r="DGY255" s="1085"/>
      <c r="DGZ255" s="1080"/>
      <c r="DHA255" s="1085"/>
      <c r="DHB255" s="1085"/>
      <c r="DHC255" s="1085"/>
      <c r="DHD255" s="1085"/>
      <c r="DHE255" s="1085"/>
      <c r="DHF255" s="1085"/>
      <c r="DHG255" s="1085"/>
      <c r="DHH255" s="1085"/>
      <c r="DHI255" s="1085"/>
      <c r="DHJ255" s="1085"/>
      <c r="DHK255" s="1085"/>
      <c r="DHL255" s="1085"/>
      <c r="DHM255" s="1085"/>
      <c r="DHN255" s="1085"/>
      <c r="DHO255" s="1080"/>
      <c r="DHP255" s="1085"/>
      <c r="DHQ255" s="1085"/>
      <c r="DHR255" s="1085"/>
      <c r="DHS255" s="1085"/>
      <c r="DHT255" s="1085"/>
      <c r="DHU255" s="1085"/>
      <c r="DHV255" s="1085"/>
      <c r="DHW255" s="1085"/>
      <c r="DHX255" s="1085"/>
      <c r="DHY255" s="1085"/>
      <c r="DHZ255" s="1085"/>
      <c r="DIA255" s="1085"/>
      <c r="DIB255" s="1085"/>
      <c r="DIC255" s="1085"/>
      <c r="DID255" s="1080"/>
      <c r="DIE255" s="1085"/>
      <c r="DIF255" s="1085"/>
      <c r="DIG255" s="1085"/>
      <c r="DIH255" s="1085"/>
      <c r="DII255" s="1085"/>
      <c r="DIJ255" s="1085"/>
      <c r="DIK255" s="1085"/>
      <c r="DIL255" s="1085"/>
      <c r="DIM255" s="1085"/>
      <c r="DIN255" s="1085"/>
      <c r="DIO255" s="1085"/>
      <c r="DIP255" s="1085"/>
      <c r="DIQ255" s="1085"/>
      <c r="DIR255" s="1085"/>
      <c r="DIS255" s="1080"/>
      <c r="DIT255" s="1085"/>
      <c r="DIU255" s="1085"/>
      <c r="DIV255" s="1085"/>
      <c r="DIW255" s="1085"/>
      <c r="DIX255" s="1085"/>
      <c r="DIY255" s="1085"/>
      <c r="DIZ255" s="1085"/>
      <c r="DJA255" s="1085"/>
      <c r="DJB255" s="1085"/>
      <c r="DJC255" s="1085"/>
      <c r="DJD255" s="1085"/>
      <c r="DJE255" s="1085"/>
      <c r="DJF255" s="1085"/>
      <c r="DJG255" s="1085"/>
      <c r="DJH255" s="1080"/>
      <c r="DJI255" s="1085"/>
      <c r="DJJ255" s="1085"/>
      <c r="DJK255" s="1085"/>
      <c r="DJL255" s="1085"/>
      <c r="DJM255" s="1085"/>
      <c r="DJN255" s="1085"/>
      <c r="DJO255" s="1085"/>
      <c r="DJP255" s="1085"/>
      <c r="DJQ255" s="1085"/>
      <c r="DJR255" s="1085"/>
      <c r="DJS255" s="1085"/>
      <c r="DJT255" s="1085"/>
      <c r="DJU255" s="1085"/>
      <c r="DJV255" s="1085"/>
      <c r="DJW255" s="1080"/>
      <c r="DJX255" s="1085"/>
      <c r="DJY255" s="1085"/>
      <c r="DJZ255" s="1085"/>
      <c r="DKA255" s="1085"/>
      <c r="DKB255" s="1085"/>
      <c r="DKC255" s="1085"/>
      <c r="DKD255" s="1085"/>
      <c r="DKE255" s="1085"/>
      <c r="DKF255" s="1085"/>
      <c r="DKG255" s="1085"/>
      <c r="DKH255" s="1085"/>
      <c r="DKI255" s="1085"/>
      <c r="DKJ255" s="1085"/>
      <c r="DKK255" s="1085"/>
      <c r="DKL255" s="1080"/>
      <c r="DKM255" s="1085"/>
      <c r="DKN255" s="1085"/>
      <c r="DKO255" s="1085"/>
      <c r="DKP255" s="1085"/>
      <c r="DKQ255" s="1085"/>
      <c r="DKR255" s="1085"/>
      <c r="DKS255" s="1085"/>
      <c r="DKT255" s="1085"/>
      <c r="DKU255" s="1085"/>
      <c r="DKV255" s="1085"/>
      <c r="DKW255" s="1085"/>
      <c r="DKX255" s="1085"/>
      <c r="DKY255" s="1085"/>
      <c r="DKZ255" s="1085"/>
      <c r="DLA255" s="1080"/>
      <c r="DLB255" s="1085"/>
      <c r="DLC255" s="1085"/>
      <c r="DLD255" s="1085"/>
      <c r="DLE255" s="1085"/>
      <c r="DLF255" s="1085"/>
      <c r="DLG255" s="1085"/>
      <c r="DLH255" s="1085"/>
      <c r="DLI255" s="1085"/>
      <c r="DLJ255" s="1085"/>
      <c r="DLK255" s="1085"/>
      <c r="DLL255" s="1085"/>
      <c r="DLM255" s="1085"/>
      <c r="DLN255" s="1085"/>
      <c r="DLO255" s="1085"/>
      <c r="DLP255" s="1080"/>
      <c r="DLQ255" s="1085"/>
      <c r="DLR255" s="1085"/>
      <c r="DLS255" s="1085"/>
      <c r="DLT255" s="1085"/>
      <c r="DLU255" s="1085"/>
      <c r="DLV255" s="1085"/>
      <c r="DLW255" s="1085"/>
      <c r="DLX255" s="1085"/>
      <c r="DLY255" s="1085"/>
      <c r="DLZ255" s="1085"/>
      <c r="DMA255" s="1085"/>
      <c r="DMB255" s="1085"/>
      <c r="DMC255" s="1085"/>
      <c r="DMD255" s="1085"/>
      <c r="DME255" s="1080"/>
      <c r="DMF255" s="1085"/>
      <c r="DMG255" s="1085"/>
      <c r="DMH255" s="1085"/>
      <c r="DMI255" s="1085"/>
      <c r="DMJ255" s="1085"/>
      <c r="DMK255" s="1085"/>
      <c r="DML255" s="1085"/>
      <c r="DMM255" s="1085"/>
      <c r="DMN255" s="1085"/>
      <c r="DMO255" s="1085"/>
      <c r="DMP255" s="1085"/>
      <c r="DMQ255" s="1085"/>
      <c r="DMR255" s="1085"/>
      <c r="DMS255" s="1085"/>
      <c r="DMT255" s="1080"/>
      <c r="DMU255" s="1085"/>
      <c r="DMV255" s="1085"/>
      <c r="DMW255" s="1085"/>
      <c r="DMX255" s="1085"/>
      <c r="DMY255" s="1085"/>
      <c r="DMZ255" s="1085"/>
      <c r="DNA255" s="1085"/>
      <c r="DNB255" s="1085"/>
      <c r="DNC255" s="1085"/>
      <c r="DND255" s="1085"/>
      <c r="DNE255" s="1085"/>
      <c r="DNF255" s="1085"/>
      <c r="DNG255" s="1085"/>
      <c r="DNH255" s="1085"/>
      <c r="DNI255" s="1080"/>
      <c r="DNJ255" s="1085"/>
      <c r="DNK255" s="1085"/>
      <c r="DNL255" s="1085"/>
      <c r="DNM255" s="1085"/>
      <c r="DNN255" s="1085"/>
      <c r="DNO255" s="1085"/>
      <c r="DNP255" s="1085"/>
      <c r="DNQ255" s="1085"/>
      <c r="DNR255" s="1085"/>
      <c r="DNS255" s="1085"/>
      <c r="DNT255" s="1085"/>
      <c r="DNU255" s="1085"/>
      <c r="DNV255" s="1085"/>
      <c r="DNW255" s="1085"/>
      <c r="DNX255" s="1080"/>
      <c r="DNY255" s="1085"/>
      <c r="DNZ255" s="1085"/>
      <c r="DOA255" s="1085"/>
      <c r="DOB255" s="1085"/>
      <c r="DOC255" s="1085"/>
      <c r="DOD255" s="1085"/>
      <c r="DOE255" s="1085"/>
      <c r="DOF255" s="1085"/>
      <c r="DOG255" s="1085"/>
      <c r="DOH255" s="1085"/>
      <c r="DOI255" s="1085"/>
      <c r="DOJ255" s="1085"/>
      <c r="DOK255" s="1085"/>
      <c r="DOL255" s="1085"/>
      <c r="DOM255" s="1080"/>
      <c r="DON255" s="1085"/>
      <c r="DOO255" s="1085"/>
      <c r="DOP255" s="1085"/>
      <c r="DOQ255" s="1085"/>
      <c r="DOR255" s="1085"/>
      <c r="DOS255" s="1085"/>
      <c r="DOT255" s="1085"/>
      <c r="DOU255" s="1085"/>
      <c r="DOV255" s="1085"/>
      <c r="DOW255" s="1085"/>
      <c r="DOX255" s="1085"/>
      <c r="DOY255" s="1085"/>
      <c r="DOZ255" s="1085"/>
      <c r="DPA255" s="1085"/>
      <c r="DPB255" s="1080"/>
      <c r="DPC255" s="1085"/>
      <c r="DPD255" s="1085"/>
      <c r="DPE255" s="1085"/>
      <c r="DPF255" s="1085"/>
      <c r="DPG255" s="1085"/>
      <c r="DPH255" s="1085"/>
      <c r="DPI255" s="1085"/>
      <c r="DPJ255" s="1085"/>
      <c r="DPK255" s="1085"/>
      <c r="DPL255" s="1085"/>
      <c r="DPM255" s="1085"/>
      <c r="DPN255" s="1085"/>
      <c r="DPO255" s="1085"/>
      <c r="DPP255" s="1085"/>
      <c r="DPQ255" s="1080"/>
      <c r="DPR255" s="1085"/>
      <c r="DPS255" s="1085"/>
      <c r="DPT255" s="1085"/>
      <c r="DPU255" s="1085"/>
      <c r="DPV255" s="1085"/>
      <c r="DPW255" s="1085"/>
      <c r="DPX255" s="1085"/>
      <c r="DPY255" s="1085"/>
      <c r="DPZ255" s="1085"/>
      <c r="DQA255" s="1085"/>
      <c r="DQB255" s="1085"/>
      <c r="DQC255" s="1085"/>
      <c r="DQD255" s="1085"/>
      <c r="DQE255" s="1085"/>
      <c r="DQF255" s="1080"/>
      <c r="DQG255" s="1085"/>
      <c r="DQH255" s="1085"/>
      <c r="DQI255" s="1085"/>
      <c r="DQJ255" s="1085"/>
      <c r="DQK255" s="1085"/>
      <c r="DQL255" s="1085"/>
      <c r="DQM255" s="1085"/>
      <c r="DQN255" s="1085"/>
      <c r="DQO255" s="1085"/>
      <c r="DQP255" s="1085"/>
      <c r="DQQ255" s="1085"/>
      <c r="DQR255" s="1085"/>
      <c r="DQS255" s="1085"/>
      <c r="DQT255" s="1085"/>
      <c r="DQU255" s="1080"/>
      <c r="DQV255" s="1085"/>
      <c r="DQW255" s="1085"/>
      <c r="DQX255" s="1085"/>
      <c r="DQY255" s="1085"/>
      <c r="DQZ255" s="1085"/>
      <c r="DRA255" s="1085"/>
      <c r="DRB255" s="1085"/>
      <c r="DRC255" s="1085"/>
      <c r="DRD255" s="1085"/>
      <c r="DRE255" s="1085"/>
      <c r="DRF255" s="1085"/>
      <c r="DRG255" s="1085"/>
      <c r="DRH255" s="1085"/>
      <c r="DRI255" s="1085"/>
      <c r="DRJ255" s="1080"/>
      <c r="DRK255" s="1085"/>
      <c r="DRL255" s="1085"/>
      <c r="DRM255" s="1085"/>
      <c r="DRN255" s="1085"/>
      <c r="DRO255" s="1085"/>
      <c r="DRP255" s="1085"/>
      <c r="DRQ255" s="1085"/>
      <c r="DRR255" s="1085"/>
      <c r="DRS255" s="1085"/>
      <c r="DRT255" s="1085"/>
      <c r="DRU255" s="1085"/>
      <c r="DRV255" s="1085"/>
      <c r="DRW255" s="1085"/>
      <c r="DRX255" s="1085"/>
      <c r="DRY255" s="1080"/>
      <c r="DRZ255" s="1085"/>
      <c r="DSA255" s="1085"/>
      <c r="DSB255" s="1085"/>
      <c r="DSC255" s="1085"/>
      <c r="DSD255" s="1085"/>
      <c r="DSE255" s="1085"/>
      <c r="DSF255" s="1085"/>
      <c r="DSG255" s="1085"/>
      <c r="DSH255" s="1085"/>
      <c r="DSI255" s="1085"/>
      <c r="DSJ255" s="1085"/>
      <c r="DSK255" s="1085"/>
      <c r="DSL255" s="1085"/>
      <c r="DSM255" s="1085"/>
      <c r="DSN255" s="1080"/>
      <c r="DSO255" s="1085"/>
      <c r="DSP255" s="1085"/>
      <c r="DSQ255" s="1085"/>
      <c r="DSR255" s="1085"/>
      <c r="DSS255" s="1085"/>
      <c r="DST255" s="1085"/>
      <c r="DSU255" s="1085"/>
      <c r="DSV255" s="1085"/>
      <c r="DSW255" s="1085"/>
      <c r="DSX255" s="1085"/>
      <c r="DSY255" s="1085"/>
      <c r="DSZ255" s="1085"/>
      <c r="DTA255" s="1085"/>
      <c r="DTB255" s="1085"/>
      <c r="DTC255" s="1080"/>
      <c r="DTD255" s="1085"/>
      <c r="DTE255" s="1085"/>
      <c r="DTF255" s="1085"/>
      <c r="DTG255" s="1085"/>
      <c r="DTH255" s="1085"/>
      <c r="DTI255" s="1085"/>
      <c r="DTJ255" s="1085"/>
      <c r="DTK255" s="1085"/>
      <c r="DTL255" s="1085"/>
      <c r="DTM255" s="1085"/>
      <c r="DTN255" s="1085"/>
      <c r="DTO255" s="1085"/>
      <c r="DTP255" s="1085"/>
      <c r="DTQ255" s="1085"/>
      <c r="DTR255" s="1080"/>
      <c r="DTS255" s="1085"/>
      <c r="DTT255" s="1085"/>
      <c r="DTU255" s="1085"/>
      <c r="DTV255" s="1085"/>
      <c r="DTW255" s="1085"/>
      <c r="DTX255" s="1085"/>
      <c r="DTY255" s="1085"/>
      <c r="DTZ255" s="1085"/>
      <c r="DUA255" s="1085"/>
      <c r="DUB255" s="1085"/>
      <c r="DUC255" s="1085"/>
      <c r="DUD255" s="1085"/>
      <c r="DUE255" s="1085"/>
      <c r="DUF255" s="1085"/>
      <c r="DUG255" s="1080"/>
      <c r="DUH255" s="1085"/>
      <c r="DUI255" s="1085"/>
      <c r="DUJ255" s="1085"/>
      <c r="DUK255" s="1085"/>
      <c r="DUL255" s="1085"/>
      <c r="DUM255" s="1085"/>
      <c r="DUN255" s="1085"/>
      <c r="DUO255" s="1085"/>
      <c r="DUP255" s="1085"/>
      <c r="DUQ255" s="1085"/>
      <c r="DUR255" s="1085"/>
      <c r="DUS255" s="1085"/>
      <c r="DUT255" s="1085"/>
      <c r="DUU255" s="1085"/>
      <c r="DUV255" s="1080"/>
      <c r="DUW255" s="1085"/>
      <c r="DUX255" s="1085"/>
      <c r="DUY255" s="1085"/>
      <c r="DUZ255" s="1085"/>
      <c r="DVA255" s="1085"/>
      <c r="DVB255" s="1085"/>
      <c r="DVC255" s="1085"/>
      <c r="DVD255" s="1085"/>
      <c r="DVE255" s="1085"/>
      <c r="DVF255" s="1085"/>
      <c r="DVG255" s="1085"/>
      <c r="DVH255" s="1085"/>
      <c r="DVI255" s="1085"/>
      <c r="DVJ255" s="1085"/>
      <c r="DVK255" s="1080"/>
      <c r="DVL255" s="1085"/>
      <c r="DVM255" s="1085"/>
      <c r="DVN255" s="1085"/>
      <c r="DVO255" s="1085"/>
      <c r="DVP255" s="1085"/>
      <c r="DVQ255" s="1085"/>
      <c r="DVR255" s="1085"/>
      <c r="DVS255" s="1085"/>
      <c r="DVT255" s="1085"/>
      <c r="DVU255" s="1085"/>
      <c r="DVV255" s="1085"/>
      <c r="DVW255" s="1085"/>
      <c r="DVX255" s="1085"/>
      <c r="DVY255" s="1085"/>
      <c r="DVZ255" s="1080"/>
      <c r="DWA255" s="1085"/>
      <c r="DWB255" s="1085"/>
      <c r="DWC255" s="1085"/>
      <c r="DWD255" s="1085"/>
      <c r="DWE255" s="1085"/>
      <c r="DWF255" s="1085"/>
      <c r="DWG255" s="1085"/>
      <c r="DWH255" s="1085"/>
      <c r="DWI255" s="1085"/>
      <c r="DWJ255" s="1085"/>
      <c r="DWK255" s="1085"/>
      <c r="DWL255" s="1085"/>
      <c r="DWM255" s="1085"/>
      <c r="DWN255" s="1085"/>
      <c r="DWO255" s="1080"/>
      <c r="DWP255" s="1085"/>
      <c r="DWQ255" s="1085"/>
      <c r="DWR255" s="1085"/>
      <c r="DWS255" s="1085"/>
      <c r="DWT255" s="1085"/>
      <c r="DWU255" s="1085"/>
      <c r="DWV255" s="1085"/>
      <c r="DWW255" s="1085"/>
      <c r="DWX255" s="1085"/>
      <c r="DWY255" s="1085"/>
      <c r="DWZ255" s="1085"/>
      <c r="DXA255" s="1085"/>
      <c r="DXB255" s="1085"/>
      <c r="DXC255" s="1085"/>
      <c r="DXD255" s="1080"/>
      <c r="DXE255" s="1085"/>
      <c r="DXF255" s="1085"/>
      <c r="DXG255" s="1085"/>
      <c r="DXH255" s="1085"/>
      <c r="DXI255" s="1085"/>
      <c r="DXJ255" s="1085"/>
      <c r="DXK255" s="1085"/>
      <c r="DXL255" s="1085"/>
      <c r="DXM255" s="1085"/>
      <c r="DXN255" s="1085"/>
      <c r="DXO255" s="1085"/>
      <c r="DXP255" s="1085"/>
      <c r="DXQ255" s="1085"/>
      <c r="DXR255" s="1085"/>
      <c r="DXS255" s="1080"/>
      <c r="DXT255" s="1085"/>
      <c r="DXU255" s="1085"/>
      <c r="DXV255" s="1085"/>
      <c r="DXW255" s="1085"/>
      <c r="DXX255" s="1085"/>
      <c r="DXY255" s="1085"/>
      <c r="DXZ255" s="1085"/>
      <c r="DYA255" s="1085"/>
      <c r="DYB255" s="1085"/>
      <c r="DYC255" s="1085"/>
      <c r="DYD255" s="1085"/>
      <c r="DYE255" s="1085"/>
      <c r="DYF255" s="1085"/>
      <c r="DYG255" s="1085"/>
      <c r="DYH255" s="1080"/>
      <c r="DYI255" s="1085"/>
      <c r="DYJ255" s="1085"/>
      <c r="DYK255" s="1085"/>
      <c r="DYL255" s="1085"/>
      <c r="DYM255" s="1085"/>
      <c r="DYN255" s="1085"/>
      <c r="DYO255" s="1085"/>
      <c r="DYP255" s="1085"/>
      <c r="DYQ255" s="1085"/>
      <c r="DYR255" s="1085"/>
      <c r="DYS255" s="1085"/>
      <c r="DYT255" s="1085"/>
      <c r="DYU255" s="1085"/>
      <c r="DYV255" s="1085"/>
      <c r="DYW255" s="1080"/>
      <c r="DYX255" s="1085"/>
      <c r="DYY255" s="1085"/>
      <c r="DYZ255" s="1085"/>
      <c r="DZA255" s="1085"/>
      <c r="DZB255" s="1085"/>
      <c r="DZC255" s="1085"/>
      <c r="DZD255" s="1085"/>
      <c r="DZE255" s="1085"/>
      <c r="DZF255" s="1085"/>
      <c r="DZG255" s="1085"/>
      <c r="DZH255" s="1085"/>
      <c r="DZI255" s="1085"/>
      <c r="DZJ255" s="1085"/>
      <c r="DZK255" s="1085"/>
      <c r="DZL255" s="1080"/>
      <c r="DZM255" s="1085"/>
      <c r="DZN255" s="1085"/>
      <c r="DZO255" s="1085"/>
      <c r="DZP255" s="1085"/>
      <c r="DZQ255" s="1085"/>
      <c r="DZR255" s="1085"/>
      <c r="DZS255" s="1085"/>
      <c r="DZT255" s="1085"/>
      <c r="DZU255" s="1085"/>
      <c r="DZV255" s="1085"/>
      <c r="DZW255" s="1085"/>
      <c r="DZX255" s="1085"/>
      <c r="DZY255" s="1085"/>
      <c r="DZZ255" s="1085"/>
      <c r="EAA255" s="1080"/>
      <c r="EAB255" s="1085"/>
      <c r="EAC255" s="1085"/>
      <c r="EAD255" s="1085"/>
      <c r="EAE255" s="1085"/>
      <c r="EAF255" s="1085"/>
      <c r="EAG255" s="1085"/>
      <c r="EAH255" s="1085"/>
      <c r="EAI255" s="1085"/>
      <c r="EAJ255" s="1085"/>
      <c r="EAK255" s="1085"/>
      <c r="EAL255" s="1085"/>
      <c r="EAM255" s="1085"/>
      <c r="EAN255" s="1085"/>
      <c r="EAO255" s="1085"/>
      <c r="EAP255" s="1080"/>
      <c r="EAQ255" s="1085"/>
      <c r="EAR255" s="1085"/>
      <c r="EAS255" s="1085"/>
      <c r="EAT255" s="1085"/>
      <c r="EAU255" s="1085"/>
      <c r="EAV255" s="1085"/>
      <c r="EAW255" s="1085"/>
      <c r="EAX255" s="1085"/>
      <c r="EAY255" s="1085"/>
      <c r="EAZ255" s="1085"/>
      <c r="EBA255" s="1085"/>
      <c r="EBB255" s="1085"/>
      <c r="EBC255" s="1085"/>
      <c r="EBD255" s="1085"/>
      <c r="EBE255" s="1080"/>
      <c r="EBF255" s="1085"/>
      <c r="EBG255" s="1085"/>
      <c r="EBH255" s="1085"/>
      <c r="EBI255" s="1085"/>
      <c r="EBJ255" s="1085"/>
      <c r="EBK255" s="1085"/>
      <c r="EBL255" s="1085"/>
      <c r="EBM255" s="1085"/>
      <c r="EBN255" s="1085"/>
      <c r="EBO255" s="1085"/>
      <c r="EBP255" s="1085"/>
      <c r="EBQ255" s="1085"/>
      <c r="EBR255" s="1085"/>
      <c r="EBS255" s="1085"/>
      <c r="EBT255" s="1080"/>
      <c r="EBU255" s="1085"/>
      <c r="EBV255" s="1085"/>
      <c r="EBW255" s="1085"/>
      <c r="EBX255" s="1085"/>
      <c r="EBY255" s="1085"/>
      <c r="EBZ255" s="1085"/>
      <c r="ECA255" s="1085"/>
      <c r="ECB255" s="1085"/>
      <c r="ECC255" s="1085"/>
      <c r="ECD255" s="1085"/>
      <c r="ECE255" s="1085"/>
      <c r="ECF255" s="1085"/>
      <c r="ECG255" s="1085"/>
      <c r="ECH255" s="1085"/>
      <c r="ECI255" s="1080"/>
      <c r="ECJ255" s="1085"/>
      <c r="ECK255" s="1085"/>
      <c r="ECL255" s="1085"/>
      <c r="ECM255" s="1085"/>
      <c r="ECN255" s="1085"/>
      <c r="ECO255" s="1085"/>
      <c r="ECP255" s="1085"/>
      <c r="ECQ255" s="1085"/>
      <c r="ECR255" s="1085"/>
      <c r="ECS255" s="1085"/>
      <c r="ECT255" s="1085"/>
      <c r="ECU255" s="1085"/>
      <c r="ECV255" s="1085"/>
      <c r="ECW255" s="1085"/>
      <c r="ECX255" s="1080"/>
      <c r="ECY255" s="1085"/>
      <c r="ECZ255" s="1085"/>
      <c r="EDA255" s="1085"/>
      <c r="EDB255" s="1085"/>
      <c r="EDC255" s="1085"/>
      <c r="EDD255" s="1085"/>
      <c r="EDE255" s="1085"/>
      <c r="EDF255" s="1085"/>
      <c r="EDG255" s="1085"/>
      <c r="EDH255" s="1085"/>
      <c r="EDI255" s="1085"/>
      <c r="EDJ255" s="1085"/>
      <c r="EDK255" s="1085"/>
      <c r="EDL255" s="1085"/>
      <c r="EDM255" s="1080"/>
      <c r="EDN255" s="1085"/>
      <c r="EDO255" s="1085"/>
      <c r="EDP255" s="1085"/>
      <c r="EDQ255" s="1085"/>
      <c r="EDR255" s="1085"/>
      <c r="EDS255" s="1085"/>
      <c r="EDT255" s="1085"/>
      <c r="EDU255" s="1085"/>
      <c r="EDV255" s="1085"/>
      <c r="EDW255" s="1085"/>
      <c r="EDX255" s="1085"/>
      <c r="EDY255" s="1085"/>
      <c r="EDZ255" s="1085"/>
      <c r="EEA255" s="1085"/>
      <c r="EEB255" s="1080"/>
      <c r="EEC255" s="1085"/>
      <c r="EED255" s="1085"/>
      <c r="EEE255" s="1085"/>
      <c r="EEF255" s="1085"/>
      <c r="EEG255" s="1085"/>
      <c r="EEH255" s="1085"/>
      <c r="EEI255" s="1085"/>
      <c r="EEJ255" s="1085"/>
      <c r="EEK255" s="1085"/>
      <c r="EEL255" s="1085"/>
      <c r="EEM255" s="1085"/>
      <c r="EEN255" s="1085"/>
      <c r="EEO255" s="1085"/>
      <c r="EEP255" s="1085"/>
      <c r="EEQ255" s="1080"/>
      <c r="EER255" s="1085"/>
      <c r="EES255" s="1085"/>
      <c r="EET255" s="1085"/>
      <c r="EEU255" s="1085"/>
      <c r="EEV255" s="1085"/>
      <c r="EEW255" s="1085"/>
      <c r="EEX255" s="1085"/>
      <c r="EEY255" s="1085"/>
      <c r="EEZ255" s="1085"/>
      <c r="EFA255" s="1085"/>
      <c r="EFB255" s="1085"/>
      <c r="EFC255" s="1085"/>
      <c r="EFD255" s="1085"/>
      <c r="EFE255" s="1085"/>
      <c r="EFF255" s="1080"/>
      <c r="EFG255" s="1085"/>
      <c r="EFH255" s="1085"/>
      <c r="EFI255" s="1085"/>
      <c r="EFJ255" s="1085"/>
      <c r="EFK255" s="1085"/>
      <c r="EFL255" s="1085"/>
      <c r="EFM255" s="1085"/>
      <c r="EFN255" s="1085"/>
      <c r="EFO255" s="1085"/>
      <c r="EFP255" s="1085"/>
      <c r="EFQ255" s="1085"/>
      <c r="EFR255" s="1085"/>
      <c r="EFS255" s="1085"/>
      <c r="EFT255" s="1085"/>
      <c r="EFU255" s="1080"/>
      <c r="EFV255" s="1085"/>
      <c r="EFW255" s="1085"/>
      <c r="EFX255" s="1085"/>
      <c r="EFY255" s="1085"/>
      <c r="EFZ255" s="1085"/>
      <c r="EGA255" s="1085"/>
      <c r="EGB255" s="1085"/>
      <c r="EGC255" s="1085"/>
      <c r="EGD255" s="1085"/>
      <c r="EGE255" s="1085"/>
      <c r="EGF255" s="1085"/>
      <c r="EGG255" s="1085"/>
      <c r="EGH255" s="1085"/>
      <c r="EGI255" s="1085"/>
      <c r="EGJ255" s="1080"/>
      <c r="EGK255" s="1085"/>
      <c r="EGL255" s="1085"/>
      <c r="EGM255" s="1085"/>
      <c r="EGN255" s="1085"/>
      <c r="EGO255" s="1085"/>
      <c r="EGP255" s="1085"/>
      <c r="EGQ255" s="1085"/>
      <c r="EGR255" s="1085"/>
      <c r="EGS255" s="1085"/>
      <c r="EGT255" s="1085"/>
      <c r="EGU255" s="1085"/>
      <c r="EGV255" s="1085"/>
      <c r="EGW255" s="1085"/>
      <c r="EGX255" s="1085"/>
      <c r="EGY255" s="1080"/>
      <c r="EGZ255" s="1085"/>
      <c r="EHA255" s="1085"/>
      <c r="EHB255" s="1085"/>
      <c r="EHC255" s="1085"/>
      <c r="EHD255" s="1085"/>
      <c r="EHE255" s="1085"/>
      <c r="EHF255" s="1085"/>
      <c r="EHG255" s="1085"/>
      <c r="EHH255" s="1085"/>
      <c r="EHI255" s="1085"/>
      <c r="EHJ255" s="1085"/>
      <c r="EHK255" s="1085"/>
      <c r="EHL255" s="1085"/>
      <c r="EHM255" s="1085"/>
      <c r="EHN255" s="1080"/>
      <c r="EHO255" s="1085"/>
      <c r="EHP255" s="1085"/>
      <c r="EHQ255" s="1085"/>
      <c r="EHR255" s="1085"/>
      <c r="EHS255" s="1085"/>
      <c r="EHT255" s="1085"/>
      <c r="EHU255" s="1085"/>
      <c r="EHV255" s="1085"/>
      <c r="EHW255" s="1085"/>
      <c r="EHX255" s="1085"/>
      <c r="EHY255" s="1085"/>
      <c r="EHZ255" s="1085"/>
      <c r="EIA255" s="1085"/>
      <c r="EIB255" s="1085"/>
      <c r="EIC255" s="1080"/>
      <c r="EID255" s="1085"/>
      <c r="EIE255" s="1085"/>
      <c r="EIF255" s="1085"/>
      <c r="EIG255" s="1085"/>
      <c r="EIH255" s="1085"/>
      <c r="EII255" s="1085"/>
      <c r="EIJ255" s="1085"/>
      <c r="EIK255" s="1085"/>
      <c r="EIL255" s="1085"/>
      <c r="EIM255" s="1085"/>
      <c r="EIN255" s="1085"/>
      <c r="EIO255" s="1085"/>
      <c r="EIP255" s="1085"/>
      <c r="EIQ255" s="1085"/>
      <c r="EIR255" s="1080"/>
      <c r="EIS255" s="1085"/>
      <c r="EIT255" s="1085"/>
      <c r="EIU255" s="1085"/>
      <c r="EIV255" s="1085"/>
      <c r="EIW255" s="1085"/>
      <c r="EIX255" s="1085"/>
      <c r="EIY255" s="1085"/>
      <c r="EIZ255" s="1085"/>
      <c r="EJA255" s="1085"/>
      <c r="EJB255" s="1085"/>
      <c r="EJC255" s="1085"/>
      <c r="EJD255" s="1085"/>
      <c r="EJE255" s="1085"/>
      <c r="EJF255" s="1085"/>
      <c r="EJG255" s="1080"/>
      <c r="EJH255" s="1085"/>
      <c r="EJI255" s="1085"/>
      <c r="EJJ255" s="1085"/>
      <c r="EJK255" s="1085"/>
      <c r="EJL255" s="1085"/>
      <c r="EJM255" s="1085"/>
      <c r="EJN255" s="1085"/>
      <c r="EJO255" s="1085"/>
      <c r="EJP255" s="1085"/>
      <c r="EJQ255" s="1085"/>
      <c r="EJR255" s="1085"/>
      <c r="EJS255" s="1085"/>
      <c r="EJT255" s="1085"/>
      <c r="EJU255" s="1085"/>
      <c r="EJV255" s="1080"/>
      <c r="EJW255" s="1085"/>
      <c r="EJX255" s="1085"/>
      <c r="EJY255" s="1085"/>
      <c r="EJZ255" s="1085"/>
      <c r="EKA255" s="1085"/>
      <c r="EKB255" s="1085"/>
      <c r="EKC255" s="1085"/>
      <c r="EKD255" s="1085"/>
      <c r="EKE255" s="1085"/>
      <c r="EKF255" s="1085"/>
      <c r="EKG255" s="1085"/>
      <c r="EKH255" s="1085"/>
      <c r="EKI255" s="1085"/>
      <c r="EKJ255" s="1085"/>
      <c r="EKK255" s="1080"/>
      <c r="EKL255" s="1085"/>
      <c r="EKM255" s="1085"/>
      <c r="EKN255" s="1085"/>
      <c r="EKO255" s="1085"/>
      <c r="EKP255" s="1085"/>
      <c r="EKQ255" s="1085"/>
      <c r="EKR255" s="1085"/>
      <c r="EKS255" s="1085"/>
      <c r="EKT255" s="1085"/>
      <c r="EKU255" s="1085"/>
      <c r="EKV255" s="1085"/>
      <c r="EKW255" s="1085"/>
      <c r="EKX255" s="1085"/>
      <c r="EKY255" s="1085"/>
      <c r="EKZ255" s="1080"/>
      <c r="ELA255" s="1085"/>
      <c r="ELB255" s="1085"/>
      <c r="ELC255" s="1085"/>
      <c r="ELD255" s="1085"/>
      <c r="ELE255" s="1085"/>
      <c r="ELF255" s="1085"/>
      <c r="ELG255" s="1085"/>
      <c r="ELH255" s="1085"/>
      <c r="ELI255" s="1085"/>
      <c r="ELJ255" s="1085"/>
      <c r="ELK255" s="1085"/>
      <c r="ELL255" s="1085"/>
      <c r="ELM255" s="1085"/>
      <c r="ELN255" s="1085"/>
      <c r="ELO255" s="1080"/>
      <c r="ELP255" s="1085"/>
      <c r="ELQ255" s="1085"/>
      <c r="ELR255" s="1085"/>
      <c r="ELS255" s="1085"/>
      <c r="ELT255" s="1085"/>
      <c r="ELU255" s="1085"/>
      <c r="ELV255" s="1085"/>
      <c r="ELW255" s="1085"/>
      <c r="ELX255" s="1085"/>
      <c r="ELY255" s="1085"/>
      <c r="ELZ255" s="1085"/>
      <c r="EMA255" s="1085"/>
      <c r="EMB255" s="1085"/>
      <c r="EMC255" s="1085"/>
      <c r="EMD255" s="1080"/>
      <c r="EME255" s="1085"/>
      <c r="EMF255" s="1085"/>
      <c r="EMG255" s="1085"/>
      <c r="EMH255" s="1085"/>
      <c r="EMI255" s="1085"/>
      <c r="EMJ255" s="1085"/>
      <c r="EMK255" s="1085"/>
      <c r="EML255" s="1085"/>
      <c r="EMM255" s="1085"/>
      <c r="EMN255" s="1085"/>
      <c r="EMO255" s="1085"/>
      <c r="EMP255" s="1085"/>
      <c r="EMQ255" s="1085"/>
      <c r="EMR255" s="1085"/>
      <c r="EMS255" s="1080"/>
      <c r="EMT255" s="1085"/>
      <c r="EMU255" s="1085"/>
      <c r="EMV255" s="1085"/>
      <c r="EMW255" s="1085"/>
      <c r="EMX255" s="1085"/>
      <c r="EMY255" s="1085"/>
      <c r="EMZ255" s="1085"/>
      <c r="ENA255" s="1085"/>
      <c r="ENB255" s="1085"/>
      <c r="ENC255" s="1085"/>
      <c r="END255" s="1085"/>
      <c r="ENE255" s="1085"/>
      <c r="ENF255" s="1085"/>
      <c r="ENG255" s="1085"/>
      <c r="ENH255" s="1080"/>
      <c r="ENI255" s="1085"/>
      <c r="ENJ255" s="1085"/>
      <c r="ENK255" s="1085"/>
      <c r="ENL255" s="1085"/>
      <c r="ENM255" s="1085"/>
      <c r="ENN255" s="1085"/>
      <c r="ENO255" s="1085"/>
      <c r="ENP255" s="1085"/>
      <c r="ENQ255" s="1085"/>
      <c r="ENR255" s="1085"/>
      <c r="ENS255" s="1085"/>
      <c r="ENT255" s="1085"/>
      <c r="ENU255" s="1085"/>
      <c r="ENV255" s="1085"/>
      <c r="ENW255" s="1080"/>
      <c r="ENX255" s="1085"/>
      <c r="ENY255" s="1085"/>
      <c r="ENZ255" s="1085"/>
      <c r="EOA255" s="1085"/>
      <c r="EOB255" s="1085"/>
      <c r="EOC255" s="1085"/>
      <c r="EOD255" s="1085"/>
      <c r="EOE255" s="1085"/>
      <c r="EOF255" s="1085"/>
      <c r="EOG255" s="1085"/>
      <c r="EOH255" s="1085"/>
      <c r="EOI255" s="1085"/>
      <c r="EOJ255" s="1085"/>
      <c r="EOK255" s="1085"/>
      <c r="EOL255" s="1080"/>
      <c r="EOM255" s="1085"/>
      <c r="EON255" s="1085"/>
      <c r="EOO255" s="1085"/>
      <c r="EOP255" s="1085"/>
      <c r="EOQ255" s="1085"/>
      <c r="EOR255" s="1085"/>
      <c r="EOS255" s="1085"/>
      <c r="EOT255" s="1085"/>
      <c r="EOU255" s="1085"/>
      <c r="EOV255" s="1085"/>
      <c r="EOW255" s="1085"/>
      <c r="EOX255" s="1085"/>
      <c r="EOY255" s="1085"/>
      <c r="EOZ255" s="1085"/>
      <c r="EPA255" s="1080"/>
      <c r="EPB255" s="1085"/>
      <c r="EPC255" s="1085"/>
      <c r="EPD255" s="1085"/>
      <c r="EPE255" s="1085"/>
      <c r="EPF255" s="1085"/>
      <c r="EPG255" s="1085"/>
      <c r="EPH255" s="1085"/>
      <c r="EPI255" s="1085"/>
      <c r="EPJ255" s="1085"/>
      <c r="EPK255" s="1085"/>
      <c r="EPL255" s="1085"/>
      <c r="EPM255" s="1085"/>
      <c r="EPN255" s="1085"/>
      <c r="EPO255" s="1085"/>
      <c r="EPP255" s="1080"/>
      <c r="EPQ255" s="1085"/>
      <c r="EPR255" s="1085"/>
      <c r="EPS255" s="1085"/>
      <c r="EPT255" s="1085"/>
      <c r="EPU255" s="1085"/>
      <c r="EPV255" s="1085"/>
      <c r="EPW255" s="1085"/>
      <c r="EPX255" s="1085"/>
      <c r="EPY255" s="1085"/>
      <c r="EPZ255" s="1085"/>
      <c r="EQA255" s="1085"/>
      <c r="EQB255" s="1085"/>
      <c r="EQC255" s="1085"/>
      <c r="EQD255" s="1085"/>
      <c r="EQE255" s="1080"/>
      <c r="EQF255" s="1085"/>
      <c r="EQG255" s="1085"/>
      <c r="EQH255" s="1085"/>
      <c r="EQI255" s="1085"/>
      <c r="EQJ255" s="1085"/>
      <c r="EQK255" s="1085"/>
      <c r="EQL255" s="1085"/>
      <c r="EQM255" s="1085"/>
      <c r="EQN255" s="1085"/>
      <c r="EQO255" s="1085"/>
      <c r="EQP255" s="1085"/>
      <c r="EQQ255" s="1085"/>
      <c r="EQR255" s="1085"/>
      <c r="EQS255" s="1085"/>
      <c r="EQT255" s="1080"/>
      <c r="EQU255" s="1085"/>
      <c r="EQV255" s="1085"/>
      <c r="EQW255" s="1085"/>
      <c r="EQX255" s="1085"/>
      <c r="EQY255" s="1085"/>
      <c r="EQZ255" s="1085"/>
      <c r="ERA255" s="1085"/>
      <c r="ERB255" s="1085"/>
      <c r="ERC255" s="1085"/>
      <c r="ERD255" s="1085"/>
      <c r="ERE255" s="1085"/>
      <c r="ERF255" s="1085"/>
      <c r="ERG255" s="1085"/>
      <c r="ERH255" s="1085"/>
      <c r="ERI255" s="1080"/>
      <c r="ERJ255" s="1085"/>
      <c r="ERK255" s="1085"/>
      <c r="ERL255" s="1085"/>
      <c r="ERM255" s="1085"/>
      <c r="ERN255" s="1085"/>
      <c r="ERO255" s="1085"/>
      <c r="ERP255" s="1085"/>
      <c r="ERQ255" s="1085"/>
      <c r="ERR255" s="1085"/>
      <c r="ERS255" s="1085"/>
      <c r="ERT255" s="1085"/>
      <c r="ERU255" s="1085"/>
      <c r="ERV255" s="1085"/>
      <c r="ERW255" s="1085"/>
      <c r="ERX255" s="1080"/>
      <c r="ERY255" s="1085"/>
      <c r="ERZ255" s="1085"/>
      <c r="ESA255" s="1085"/>
      <c r="ESB255" s="1085"/>
      <c r="ESC255" s="1085"/>
      <c r="ESD255" s="1085"/>
      <c r="ESE255" s="1085"/>
      <c r="ESF255" s="1085"/>
      <c r="ESG255" s="1085"/>
      <c r="ESH255" s="1085"/>
      <c r="ESI255" s="1085"/>
      <c r="ESJ255" s="1085"/>
      <c r="ESK255" s="1085"/>
      <c r="ESL255" s="1085"/>
      <c r="ESM255" s="1080"/>
      <c r="ESN255" s="1085"/>
      <c r="ESO255" s="1085"/>
      <c r="ESP255" s="1085"/>
      <c r="ESQ255" s="1085"/>
      <c r="ESR255" s="1085"/>
      <c r="ESS255" s="1085"/>
      <c r="EST255" s="1085"/>
      <c r="ESU255" s="1085"/>
      <c r="ESV255" s="1085"/>
      <c r="ESW255" s="1085"/>
      <c r="ESX255" s="1085"/>
      <c r="ESY255" s="1085"/>
      <c r="ESZ255" s="1085"/>
      <c r="ETA255" s="1085"/>
      <c r="ETB255" s="1080"/>
      <c r="ETC255" s="1085"/>
      <c r="ETD255" s="1085"/>
      <c r="ETE255" s="1085"/>
      <c r="ETF255" s="1085"/>
      <c r="ETG255" s="1085"/>
      <c r="ETH255" s="1085"/>
      <c r="ETI255" s="1085"/>
      <c r="ETJ255" s="1085"/>
      <c r="ETK255" s="1085"/>
      <c r="ETL255" s="1085"/>
      <c r="ETM255" s="1085"/>
      <c r="ETN255" s="1085"/>
      <c r="ETO255" s="1085"/>
      <c r="ETP255" s="1085"/>
      <c r="ETQ255" s="1080"/>
      <c r="ETR255" s="1085"/>
      <c r="ETS255" s="1085"/>
      <c r="ETT255" s="1085"/>
      <c r="ETU255" s="1085"/>
      <c r="ETV255" s="1085"/>
      <c r="ETW255" s="1085"/>
      <c r="ETX255" s="1085"/>
      <c r="ETY255" s="1085"/>
      <c r="ETZ255" s="1085"/>
      <c r="EUA255" s="1085"/>
      <c r="EUB255" s="1085"/>
      <c r="EUC255" s="1085"/>
      <c r="EUD255" s="1085"/>
      <c r="EUE255" s="1085"/>
      <c r="EUF255" s="1080"/>
      <c r="EUG255" s="1085"/>
      <c r="EUH255" s="1085"/>
      <c r="EUI255" s="1085"/>
      <c r="EUJ255" s="1085"/>
      <c r="EUK255" s="1085"/>
      <c r="EUL255" s="1085"/>
      <c r="EUM255" s="1085"/>
      <c r="EUN255" s="1085"/>
      <c r="EUO255" s="1085"/>
      <c r="EUP255" s="1085"/>
      <c r="EUQ255" s="1085"/>
      <c r="EUR255" s="1085"/>
      <c r="EUS255" s="1085"/>
      <c r="EUT255" s="1085"/>
      <c r="EUU255" s="1080"/>
      <c r="EUV255" s="1085"/>
      <c r="EUW255" s="1085"/>
      <c r="EUX255" s="1085"/>
      <c r="EUY255" s="1085"/>
      <c r="EUZ255" s="1085"/>
      <c r="EVA255" s="1085"/>
      <c r="EVB255" s="1085"/>
      <c r="EVC255" s="1085"/>
      <c r="EVD255" s="1085"/>
      <c r="EVE255" s="1085"/>
      <c r="EVF255" s="1085"/>
      <c r="EVG255" s="1085"/>
      <c r="EVH255" s="1085"/>
      <c r="EVI255" s="1085"/>
      <c r="EVJ255" s="1080"/>
      <c r="EVK255" s="1085"/>
      <c r="EVL255" s="1085"/>
      <c r="EVM255" s="1085"/>
      <c r="EVN255" s="1085"/>
      <c r="EVO255" s="1085"/>
      <c r="EVP255" s="1085"/>
      <c r="EVQ255" s="1085"/>
      <c r="EVR255" s="1085"/>
      <c r="EVS255" s="1085"/>
      <c r="EVT255" s="1085"/>
      <c r="EVU255" s="1085"/>
      <c r="EVV255" s="1085"/>
      <c r="EVW255" s="1085"/>
      <c r="EVX255" s="1085"/>
      <c r="EVY255" s="1080"/>
      <c r="EVZ255" s="1085"/>
      <c r="EWA255" s="1085"/>
      <c r="EWB255" s="1085"/>
      <c r="EWC255" s="1085"/>
      <c r="EWD255" s="1085"/>
      <c r="EWE255" s="1085"/>
      <c r="EWF255" s="1085"/>
      <c r="EWG255" s="1085"/>
      <c r="EWH255" s="1085"/>
      <c r="EWI255" s="1085"/>
      <c r="EWJ255" s="1085"/>
      <c r="EWK255" s="1085"/>
      <c r="EWL255" s="1085"/>
      <c r="EWM255" s="1085"/>
      <c r="EWN255" s="1080"/>
      <c r="EWO255" s="1085"/>
      <c r="EWP255" s="1085"/>
      <c r="EWQ255" s="1085"/>
      <c r="EWR255" s="1085"/>
      <c r="EWS255" s="1085"/>
      <c r="EWT255" s="1085"/>
      <c r="EWU255" s="1085"/>
      <c r="EWV255" s="1085"/>
      <c r="EWW255" s="1085"/>
      <c r="EWX255" s="1085"/>
      <c r="EWY255" s="1085"/>
      <c r="EWZ255" s="1085"/>
      <c r="EXA255" s="1085"/>
      <c r="EXB255" s="1085"/>
      <c r="EXC255" s="1080"/>
      <c r="EXD255" s="1085"/>
      <c r="EXE255" s="1085"/>
      <c r="EXF255" s="1085"/>
      <c r="EXG255" s="1085"/>
      <c r="EXH255" s="1085"/>
      <c r="EXI255" s="1085"/>
      <c r="EXJ255" s="1085"/>
      <c r="EXK255" s="1085"/>
      <c r="EXL255" s="1085"/>
      <c r="EXM255" s="1085"/>
      <c r="EXN255" s="1085"/>
      <c r="EXO255" s="1085"/>
      <c r="EXP255" s="1085"/>
      <c r="EXQ255" s="1085"/>
      <c r="EXR255" s="1080"/>
      <c r="EXS255" s="1085"/>
      <c r="EXT255" s="1085"/>
      <c r="EXU255" s="1085"/>
      <c r="EXV255" s="1085"/>
      <c r="EXW255" s="1085"/>
      <c r="EXX255" s="1085"/>
      <c r="EXY255" s="1085"/>
      <c r="EXZ255" s="1085"/>
      <c r="EYA255" s="1085"/>
      <c r="EYB255" s="1085"/>
      <c r="EYC255" s="1085"/>
      <c r="EYD255" s="1085"/>
      <c r="EYE255" s="1085"/>
      <c r="EYF255" s="1085"/>
      <c r="EYG255" s="1080"/>
      <c r="EYH255" s="1085"/>
      <c r="EYI255" s="1085"/>
      <c r="EYJ255" s="1085"/>
      <c r="EYK255" s="1085"/>
      <c r="EYL255" s="1085"/>
      <c r="EYM255" s="1085"/>
      <c r="EYN255" s="1085"/>
      <c r="EYO255" s="1085"/>
      <c r="EYP255" s="1085"/>
      <c r="EYQ255" s="1085"/>
      <c r="EYR255" s="1085"/>
      <c r="EYS255" s="1085"/>
      <c r="EYT255" s="1085"/>
      <c r="EYU255" s="1085"/>
      <c r="EYV255" s="1080"/>
      <c r="EYW255" s="1085"/>
      <c r="EYX255" s="1085"/>
      <c r="EYY255" s="1085"/>
      <c r="EYZ255" s="1085"/>
      <c r="EZA255" s="1085"/>
      <c r="EZB255" s="1085"/>
      <c r="EZC255" s="1085"/>
      <c r="EZD255" s="1085"/>
      <c r="EZE255" s="1085"/>
      <c r="EZF255" s="1085"/>
      <c r="EZG255" s="1085"/>
      <c r="EZH255" s="1085"/>
      <c r="EZI255" s="1085"/>
      <c r="EZJ255" s="1085"/>
      <c r="EZK255" s="1080"/>
      <c r="EZL255" s="1085"/>
      <c r="EZM255" s="1085"/>
      <c r="EZN255" s="1085"/>
      <c r="EZO255" s="1085"/>
      <c r="EZP255" s="1085"/>
      <c r="EZQ255" s="1085"/>
      <c r="EZR255" s="1085"/>
      <c r="EZS255" s="1085"/>
      <c r="EZT255" s="1085"/>
      <c r="EZU255" s="1085"/>
      <c r="EZV255" s="1085"/>
      <c r="EZW255" s="1085"/>
      <c r="EZX255" s="1085"/>
      <c r="EZY255" s="1085"/>
      <c r="EZZ255" s="1080"/>
      <c r="FAA255" s="1085"/>
      <c r="FAB255" s="1085"/>
      <c r="FAC255" s="1085"/>
      <c r="FAD255" s="1085"/>
      <c r="FAE255" s="1085"/>
      <c r="FAF255" s="1085"/>
      <c r="FAG255" s="1085"/>
      <c r="FAH255" s="1085"/>
      <c r="FAI255" s="1085"/>
      <c r="FAJ255" s="1085"/>
      <c r="FAK255" s="1085"/>
      <c r="FAL255" s="1085"/>
      <c r="FAM255" s="1085"/>
      <c r="FAN255" s="1085"/>
      <c r="FAO255" s="1080"/>
      <c r="FAP255" s="1085"/>
      <c r="FAQ255" s="1085"/>
      <c r="FAR255" s="1085"/>
      <c r="FAS255" s="1085"/>
      <c r="FAT255" s="1085"/>
      <c r="FAU255" s="1085"/>
      <c r="FAV255" s="1085"/>
      <c r="FAW255" s="1085"/>
      <c r="FAX255" s="1085"/>
      <c r="FAY255" s="1085"/>
      <c r="FAZ255" s="1085"/>
      <c r="FBA255" s="1085"/>
      <c r="FBB255" s="1085"/>
      <c r="FBC255" s="1085"/>
      <c r="FBD255" s="1080"/>
      <c r="FBE255" s="1085"/>
      <c r="FBF255" s="1085"/>
      <c r="FBG255" s="1085"/>
      <c r="FBH255" s="1085"/>
      <c r="FBI255" s="1085"/>
      <c r="FBJ255" s="1085"/>
      <c r="FBK255" s="1085"/>
      <c r="FBL255" s="1085"/>
      <c r="FBM255" s="1085"/>
      <c r="FBN255" s="1085"/>
      <c r="FBO255" s="1085"/>
      <c r="FBP255" s="1085"/>
      <c r="FBQ255" s="1085"/>
      <c r="FBR255" s="1085"/>
      <c r="FBS255" s="1080"/>
      <c r="FBT255" s="1085"/>
      <c r="FBU255" s="1085"/>
      <c r="FBV255" s="1085"/>
      <c r="FBW255" s="1085"/>
      <c r="FBX255" s="1085"/>
      <c r="FBY255" s="1085"/>
      <c r="FBZ255" s="1085"/>
      <c r="FCA255" s="1085"/>
      <c r="FCB255" s="1085"/>
      <c r="FCC255" s="1085"/>
      <c r="FCD255" s="1085"/>
      <c r="FCE255" s="1085"/>
      <c r="FCF255" s="1085"/>
      <c r="FCG255" s="1085"/>
      <c r="FCH255" s="1080"/>
      <c r="FCI255" s="1085"/>
      <c r="FCJ255" s="1085"/>
      <c r="FCK255" s="1085"/>
      <c r="FCL255" s="1085"/>
      <c r="FCM255" s="1085"/>
      <c r="FCN255" s="1085"/>
      <c r="FCO255" s="1085"/>
      <c r="FCP255" s="1085"/>
      <c r="FCQ255" s="1085"/>
      <c r="FCR255" s="1085"/>
      <c r="FCS255" s="1085"/>
      <c r="FCT255" s="1085"/>
      <c r="FCU255" s="1085"/>
      <c r="FCV255" s="1085"/>
      <c r="FCW255" s="1080"/>
      <c r="FCX255" s="1085"/>
      <c r="FCY255" s="1085"/>
      <c r="FCZ255" s="1085"/>
      <c r="FDA255" s="1085"/>
      <c r="FDB255" s="1085"/>
      <c r="FDC255" s="1085"/>
      <c r="FDD255" s="1085"/>
      <c r="FDE255" s="1085"/>
      <c r="FDF255" s="1085"/>
      <c r="FDG255" s="1085"/>
      <c r="FDH255" s="1085"/>
      <c r="FDI255" s="1085"/>
      <c r="FDJ255" s="1085"/>
      <c r="FDK255" s="1085"/>
      <c r="FDL255" s="1080"/>
      <c r="FDM255" s="1085"/>
      <c r="FDN255" s="1085"/>
      <c r="FDO255" s="1085"/>
      <c r="FDP255" s="1085"/>
      <c r="FDQ255" s="1085"/>
      <c r="FDR255" s="1085"/>
      <c r="FDS255" s="1085"/>
      <c r="FDT255" s="1085"/>
      <c r="FDU255" s="1085"/>
      <c r="FDV255" s="1085"/>
      <c r="FDW255" s="1085"/>
      <c r="FDX255" s="1085"/>
      <c r="FDY255" s="1085"/>
      <c r="FDZ255" s="1085"/>
      <c r="FEA255" s="1080"/>
      <c r="FEB255" s="1085"/>
      <c r="FEC255" s="1085"/>
      <c r="FED255" s="1085"/>
      <c r="FEE255" s="1085"/>
      <c r="FEF255" s="1085"/>
      <c r="FEG255" s="1085"/>
      <c r="FEH255" s="1085"/>
      <c r="FEI255" s="1085"/>
      <c r="FEJ255" s="1085"/>
      <c r="FEK255" s="1085"/>
      <c r="FEL255" s="1085"/>
      <c r="FEM255" s="1085"/>
      <c r="FEN255" s="1085"/>
      <c r="FEO255" s="1085"/>
      <c r="FEP255" s="1080"/>
      <c r="FEQ255" s="1085"/>
      <c r="FER255" s="1085"/>
      <c r="FES255" s="1085"/>
      <c r="FET255" s="1085"/>
      <c r="FEU255" s="1085"/>
      <c r="FEV255" s="1085"/>
      <c r="FEW255" s="1085"/>
      <c r="FEX255" s="1085"/>
      <c r="FEY255" s="1085"/>
      <c r="FEZ255" s="1085"/>
      <c r="FFA255" s="1085"/>
      <c r="FFB255" s="1085"/>
      <c r="FFC255" s="1085"/>
      <c r="FFD255" s="1085"/>
      <c r="FFE255" s="1080"/>
      <c r="FFF255" s="1085"/>
      <c r="FFG255" s="1085"/>
      <c r="FFH255" s="1085"/>
      <c r="FFI255" s="1085"/>
      <c r="FFJ255" s="1085"/>
      <c r="FFK255" s="1085"/>
      <c r="FFL255" s="1085"/>
      <c r="FFM255" s="1085"/>
      <c r="FFN255" s="1085"/>
      <c r="FFO255" s="1085"/>
      <c r="FFP255" s="1085"/>
      <c r="FFQ255" s="1085"/>
      <c r="FFR255" s="1085"/>
      <c r="FFS255" s="1085"/>
      <c r="FFT255" s="1080"/>
      <c r="FFU255" s="1085"/>
      <c r="FFV255" s="1085"/>
      <c r="FFW255" s="1085"/>
      <c r="FFX255" s="1085"/>
      <c r="FFY255" s="1085"/>
      <c r="FFZ255" s="1085"/>
      <c r="FGA255" s="1085"/>
      <c r="FGB255" s="1085"/>
      <c r="FGC255" s="1085"/>
      <c r="FGD255" s="1085"/>
      <c r="FGE255" s="1085"/>
      <c r="FGF255" s="1085"/>
      <c r="FGG255" s="1085"/>
      <c r="FGH255" s="1085"/>
      <c r="FGI255" s="1080"/>
      <c r="FGJ255" s="1085"/>
      <c r="FGK255" s="1085"/>
      <c r="FGL255" s="1085"/>
      <c r="FGM255" s="1085"/>
      <c r="FGN255" s="1085"/>
      <c r="FGO255" s="1085"/>
      <c r="FGP255" s="1085"/>
      <c r="FGQ255" s="1085"/>
      <c r="FGR255" s="1085"/>
      <c r="FGS255" s="1085"/>
      <c r="FGT255" s="1085"/>
      <c r="FGU255" s="1085"/>
      <c r="FGV255" s="1085"/>
      <c r="FGW255" s="1085"/>
      <c r="FGX255" s="1080"/>
      <c r="FGY255" s="1085"/>
      <c r="FGZ255" s="1085"/>
      <c r="FHA255" s="1085"/>
      <c r="FHB255" s="1085"/>
      <c r="FHC255" s="1085"/>
      <c r="FHD255" s="1085"/>
      <c r="FHE255" s="1085"/>
      <c r="FHF255" s="1085"/>
      <c r="FHG255" s="1085"/>
      <c r="FHH255" s="1085"/>
      <c r="FHI255" s="1085"/>
      <c r="FHJ255" s="1085"/>
      <c r="FHK255" s="1085"/>
      <c r="FHL255" s="1085"/>
      <c r="FHM255" s="1080"/>
      <c r="FHN255" s="1085"/>
      <c r="FHO255" s="1085"/>
      <c r="FHP255" s="1085"/>
      <c r="FHQ255" s="1085"/>
      <c r="FHR255" s="1085"/>
      <c r="FHS255" s="1085"/>
      <c r="FHT255" s="1085"/>
      <c r="FHU255" s="1085"/>
      <c r="FHV255" s="1085"/>
      <c r="FHW255" s="1085"/>
      <c r="FHX255" s="1085"/>
      <c r="FHY255" s="1085"/>
      <c r="FHZ255" s="1085"/>
      <c r="FIA255" s="1085"/>
      <c r="FIB255" s="1080"/>
      <c r="FIC255" s="1085"/>
      <c r="FID255" s="1085"/>
      <c r="FIE255" s="1085"/>
      <c r="FIF255" s="1085"/>
      <c r="FIG255" s="1085"/>
      <c r="FIH255" s="1085"/>
      <c r="FII255" s="1085"/>
      <c r="FIJ255" s="1085"/>
      <c r="FIK255" s="1085"/>
      <c r="FIL255" s="1085"/>
      <c r="FIM255" s="1085"/>
      <c r="FIN255" s="1085"/>
      <c r="FIO255" s="1085"/>
      <c r="FIP255" s="1085"/>
      <c r="FIQ255" s="1080"/>
      <c r="FIR255" s="1085"/>
      <c r="FIS255" s="1085"/>
      <c r="FIT255" s="1085"/>
      <c r="FIU255" s="1085"/>
      <c r="FIV255" s="1085"/>
      <c r="FIW255" s="1085"/>
      <c r="FIX255" s="1085"/>
      <c r="FIY255" s="1085"/>
      <c r="FIZ255" s="1085"/>
      <c r="FJA255" s="1085"/>
      <c r="FJB255" s="1085"/>
      <c r="FJC255" s="1085"/>
      <c r="FJD255" s="1085"/>
      <c r="FJE255" s="1085"/>
      <c r="FJF255" s="1080"/>
      <c r="FJG255" s="1085"/>
      <c r="FJH255" s="1085"/>
      <c r="FJI255" s="1085"/>
      <c r="FJJ255" s="1085"/>
      <c r="FJK255" s="1085"/>
      <c r="FJL255" s="1085"/>
      <c r="FJM255" s="1085"/>
      <c r="FJN255" s="1085"/>
      <c r="FJO255" s="1085"/>
      <c r="FJP255" s="1085"/>
      <c r="FJQ255" s="1085"/>
      <c r="FJR255" s="1085"/>
      <c r="FJS255" s="1085"/>
      <c r="FJT255" s="1085"/>
      <c r="FJU255" s="1080"/>
      <c r="FJV255" s="1085"/>
      <c r="FJW255" s="1085"/>
      <c r="FJX255" s="1085"/>
      <c r="FJY255" s="1085"/>
      <c r="FJZ255" s="1085"/>
      <c r="FKA255" s="1085"/>
      <c r="FKB255" s="1085"/>
      <c r="FKC255" s="1085"/>
      <c r="FKD255" s="1085"/>
      <c r="FKE255" s="1085"/>
      <c r="FKF255" s="1085"/>
      <c r="FKG255" s="1085"/>
      <c r="FKH255" s="1085"/>
      <c r="FKI255" s="1085"/>
      <c r="FKJ255" s="1080"/>
      <c r="FKK255" s="1085"/>
      <c r="FKL255" s="1085"/>
      <c r="FKM255" s="1085"/>
      <c r="FKN255" s="1085"/>
      <c r="FKO255" s="1085"/>
      <c r="FKP255" s="1085"/>
      <c r="FKQ255" s="1085"/>
      <c r="FKR255" s="1085"/>
      <c r="FKS255" s="1085"/>
      <c r="FKT255" s="1085"/>
      <c r="FKU255" s="1085"/>
      <c r="FKV255" s="1085"/>
      <c r="FKW255" s="1085"/>
      <c r="FKX255" s="1085"/>
      <c r="FKY255" s="1080"/>
      <c r="FKZ255" s="1085"/>
      <c r="FLA255" s="1085"/>
      <c r="FLB255" s="1085"/>
      <c r="FLC255" s="1085"/>
      <c r="FLD255" s="1085"/>
      <c r="FLE255" s="1085"/>
      <c r="FLF255" s="1085"/>
      <c r="FLG255" s="1085"/>
      <c r="FLH255" s="1085"/>
      <c r="FLI255" s="1085"/>
      <c r="FLJ255" s="1085"/>
      <c r="FLK255" s="1085"/>
      <c r="FLL255" s="1085"/>
      <c r="FLM255" s="1085"/>
      <c r="FLN255" s="1080"/>
      <c r="FLO255" s="1085"/>
      <c r="FLP255" s="1085"/>
      <c r="FLQ255" s="1085"/>
      <c r="FLR255" s="1085"/>
      <c r="FLS255" s="1085"/>
      <c r="FLT255" s="1085"/>
      <c r="FLU255" s="1085"/>
      <c r="FLV255" s="1085"/>
      <c r="FLW255" s="1085"/>
      <c r="FLX255" s="1085"/>
      <c r="FLY255" s="1085"/>
      <c r="FLZ255" s="1085"/>
      <c r="FMA255" s="1085"/>
      <c r="FMB255" s="1085"/>
      <c r="FMC255" s="1080"/>
      <c r="FMD255" s="1085"/>
      <c r="FME255" s="1085"/>
      <c r="FMF255" s="1085"/>
      <c r="FMG255" s="1085"/>
      <c r="FMH255" s="1085"/>
      <c r="FMI255" s="1085"/>
      <c r="FMJ255" s="1085"/>
      <c r="FMK255" s="1085"/>
      <c r="FML255" s="1085"/>
      <c r="FMM255" s="1085"/>
      <c r="FMN255" s="1085"/>
      <c r="FMO255" s="1085"/>
      <c r="FMP255" s="1085"/>
      <c r="FMQ255" s="1085"/>
      <c r="FMR255" s="1080"/>
      <c r="FMS255" s="1085"/>
      <c r="FMT255" s="1085"/>
      <c r="FMU255" s="1085"/>
      <c r="FMV255" s="1085"/>
      <c r="FMW255" s="1085"/>
      <c r="FMX255" s="1085"/>
      <c r="FMY255" s="1085"/>
      <c r="FMZ255" s="1085"/>
      <c r="FNA255" s="1085"/>
      <c r="FNB255" s="1085"/>
      <c r="FNC255" s="1085"/>
      <c r="FND255" s="1085"/>
      <c r="FNE255" s="1085"/>
      <c r="FNF255" s="1085"/>
      <c r="FNG255" s="1080"/>
      <c r="FNH255" s="1085"/>
      <c r="FNI255" s="1085"/>
      <c r="FNJ255" s="1085"/>
      <c r="FNK255" s="1085"/>
      <c r="FNL255" s="1085"/>
      <c r="FNM255" s="1085"/>
      <c r="FNN255" s="1085"/>
      <c r="FNO255" s="1085"/>
      <c r="FNP255" s="1085"/>
      <c r="FNQ255" s="1085"/>
      <c r="FNR255" s="1085"/>
      <c r="FNS255" s="1085"/>
      <c r="FNT255" s="1085"/>
      <c r="FNU255" s="1085"/>
      <c r="FNV255" s="1080"/>
      <c r="FNW255" s="1085"/>
      <c r="FNX255" s="1085"/>
      <c r="FNY255" s="1085"/>
      <c r="FNZ255" s="1085"/>
      <c r="FOA255" s="1085"/>
      <c r="FOB255" s="1085"/>
      <c r="FOC255" s="1085"/>
      <c r="FOD255" s="1085"/>
      <c r="FOE255" s="1085"/>
      <c r="FOF255" s="1085"/>
      <c r="FOG255" s="1085"/>
      <c r="FOH255" s="1085"/>
      <c r="FOI255" s="1085"/>
      <c r="FOJ255" s="1085"/>
      <c r="FOK255" s="1080"/>
      <c r="FOL255" s="1085"/>
      <c r="FOM255" s="1085"/>
      <c r="FON255" s="1085"/>
      <c r="FOO255" s="1085"/>
      <c r="FOP255" s="1085"/>
      <c r="FOQ255" s="1085"/>
      <c r="FOR255" s="1085"/>
      <c r="FOS255" s="1085"/>
      <c r="FOT255" s="1085"/>
      <c r="FOU255" s="1085"/>
      <c r="FOV255" s="1085"/>
      <c r="FOW255" s="1085"/>
      <c r="FOX255" s="1085"/>
      <c r="FOY255" s="1085"/>
      <c r="FOZ255" s="1080"/>
      <c r="FPA255" s="1085"/>
      <c r="FPB255" s="1085"/>
      <c r="FPC255" s="1085"/>
      <c r="FPD255" s="1085"/>
      <c r="FPE255" s="1085"/>
      <c r="FPF255" s="1085"/>
      <c r="FPG255" s="1085"/>
      <c r="FPH255" s="1085"/>
      <c r="FPI255" s="1085"/>
      <c r="FPJ255" s="1085"/>
      <c r="FPK255" s="1085"/>
      <c r="FPL255" s="1085"/>
      <c r="FPM255" s="1085"/>
      <c r="FPN255" s="1085"/>
      <c r="FPO255" s="1080"/>
      <c r="FPP255" s="1085"/>
      <c r="FPQ255" s="1085"/>
      <c r="FPR255" s="1085"/>
      <c r="FPS255" s="1085"/>
      <c r="FPT255" s="1085"/>
      <c r="FPU255" s="1085"/>
      <c r="FPV255" s="1085"/>
      <c r="FPW255" s="1085"/>
      <c r="FPX255" s="1085"/>
      <c r="FPY255" s="1085"/>
      <c r="FPZ255" s="1085"/>
      <c r="FQA255" s="1085"/>
      <c r="FQB255" s="1085"/>
      <c r="FQC255" s="1085"/>
      <c r="FQD255" s="1080"/>
      <c r="FQE255" s="1085"/>
      <c r="FQF255" s="1085"/>
      <c r="FQG255" s="1085"/>
      <c r="FQH255" s="1085"/>
      <c r="FQI255" s="1085"/>
      <c r="FQJ255" s="1085"/>
      <c r="FQK255" s="1085"/>
      <c r="FQL255" s="1085"/>
      <c r="FQM255" s="1085"/>
      <c r="FQN255" s="1085"/>
      <c r="FQO255" s="1085"/>
      <c r="FQP255" s="1085"/>
      <c r="FQQ255" s="1085"/>
      <c r="FQR255" s="1085"/>
      <c r="FQS255" s="1080"/>
      <c r="FQT255" s="1085"/>
      <c r="FQU255" s="1085"/>
      <c r="FQV255" s="1085"/>
      <c r="FQW255" s="1085"/>
      <c r="FQX255" s="1085"/>
      <c r="FQY255" s="1085"/>
      <c r="FQZ255" s="1085"/>
      <c r="FRA255" s="1085"/>
      <c r="FRB255" s="1085"/>
      <c r="FRC255" s="1085"/>
      <c r="FRD255" s="1085"/>
      <c r="FRE255" s="1085"/>
      <c r="FRF255" s="1085"/>
      <c r="FRG255" s="1085"/>
      <c r="FRH255" s="1080"/>
      <c r="FRI255" s="1085"/>
      <c r="FRJ255" s="1085"/>
      <c r="FRK255" s="1085"/>
      <c r="FRL255" s="1085"/>
      <c r="FRM255" s="1085"/>
      <c r="FRN255" s="1085"/>
      <c r="FRO255" s="1085"/>
      <c r="FRP255" s="1085"/>
      <c r="FRQ255" s="1085"/>
      <c r="FRR255" s="1085"/>
      <c r="FRS255" s="1085"/>
      <c r="FRT255" s="1085"/>
      <c r="FRU255" s="1085"/>
      <c r="FRV255" s="1085"/>
      <c r="FRW255" s="1080"/>
      <c r="FRX255" s="1085"/>
      <c r="FRY255" s="1085"/>
      <c r="FRZ255" s="1085"/>
      <c r="FSA255" s="1085"/>
      <c r="FSB255" s="1085"/>
      <c r="FSC255" s="1085"/>
      <c r="FSD255" s="1085"/>
      <c r="FSE255" s="1085"/>
      <c r="FSF255" s="1085"/>
      <c r="FSG255" s="1085"/>
      <c r="FSH255" s="1085"/>
      <c r="FSI255" s="1085"/>
      <c r="FSJ255" s="1085"/>
      <c r="FSK255" s="1085"/>
      <c r="FSL255" s="1080"/>
      <c r="FSM255" s="1085"/>
      <c r="FSN255" s="1085"/>
      <c r="FSO255" s="1085"/>
      <c r="FSP255" s="1085"/>
      <c r="FSQ255" s="1085"/>
      <c r="FSR255" s="1085"/>
      <c r="FSS255" s="1085"/>
      <c r="FST255" s="1085"/>
      <c r="FSU255" s="1085"/>
      <c r="FSV255" s="1085"/>
      <c r="FSW255" s="1085"/>
      <c r="FSX255" s="1085"/>
      <c r="FSY255" s="1085"/>
      <c r="FSZ255" s="1085"/>
      <c r="FTA255" s="1080"/>
      <c r="FTB255" s="1085"/>
      <c r="FTC255" s="1085"/>
      <c r="FTD255" s="1085"/>
      <c r="FTE255" s="1085"/>
      <c r="FTF255" s="1085"/>
      <c r="FTG255" s="1085"/>
      <c r="FTH255" s="1085"/>
      <c r="FTI255" s="1085"/>
      <c r="FTJ255" s="1085"/>
      <c r="FTK255" s="1085"/>
      <c r="FTL255" s="1085"/>
      <c r="FTM255" s="1085"/>
      <c r="FTN255" s="1085"/>
      <c r="FTO255" s="1085"/>
      <c r="FTP255" s="1080"/>
      <c r="FTQ255" s="1085"/>
      <c r="FTR255" s="1085"/>
      <c r="FTS255" s="1085"/>
      <c r="FTT255" s="1085"/>
      <c r="FTU255" s="1085"/>
      <c r="FTV255" s="1085"/>
      <c r="FTW255" s="1085"/>
      <c r="FTX255" s="1085"/>
      <c r="FTY255" s="1085"/>
      <c r="FTZ255" s="1085"/>
      <c r="FUA255" s="1085"/>
      <c r="FUB255" s="1085"/>
      <c r="FUC255" s="1085"/>
      <c r="FUD255" s="1085"/>
      <c r="FUE255" s="1080"/>
      <c r="FUF255" s="1085"/>
      <c r="FUG255" s="1085"/>
      <c r="FUH255" s="1085"/>
      <c r="FUI255" s="1085"/>
      <c r="FUJ255" s="1085"/>
      <c r="FUK255" s="1085"/>
      <c r="FUL255" s="1085"/>
      <c r="FUM255" s="1085"/>
      <c r="FUN255" s="1085"/>
      <c r="FUO255" s="1085"/>
      <c r="FUP255" s="1085"/>
      <c r="FUQ255" s="1085"/>
      <c r="FUR255" s="1085"/>
      <c r="FUS255" s="1085"/>
      <c r="FUT255" s="1080"/>
      <c r="FUU255" s="1085"/>
      <c r="FUV255" s="1085"/>
      <c r="FUW255" s="1085"/>
      <c r="FUX255" s="1085"/>
      <c r="FUY255" s="1085"/>
      <c r="FUZ255" s="1085"/>
      <c r="FVA255" s="1085"/>
      <c r="FVB255" s="1085"/>
      <c r="FVC255" s="1085"/>
      <c r="FVD255" s="1085"/>
      <c r="FVE255" s="1085"/>
      <c r="FVF255" s="1085"/>
      <c r="FVG255" s="1085"/>
      <c r="FVH255" s="1085"/>
      <c r="FVI255" s="1080"/>
      <c r="FVJ255" s="1085"/>
      <c r="FVK255" s="1085"/>
      <c r="FVL255" s="1085"/>
      <c r="FVM255" s="1085"/>
      <c r="FVN255" s="1085"/>
      <c r="FVO255" s="1085"/>
      <c r="FVP255" s="1085"/>
      <c r="FVQ255" s="1085"/>
      <c r="FVR255" s="1085"/>
      <c r="FVS255" s="1085"/>
      <c r="FVT255" s="1085"/>
      <c r="FVU255" s="1085"/>
      <c r="FVV255" s="1085"/>
      <c r="FVW255" s="1085"/>
      <c r="FVX255" s="1080"/>
      <c r="FVY255" s="1085"/>
      <c r="FVZ255" s="1085"/>
      <c r="FWA255" s="1085"/>
      <c r="FWB255" s="1085"/>
      <c r="FWC255" s="1085"/>
      <c r="FWD255" s="1085"/>
      <c r="FWE255" s="1085"/>
      <c r="FWF255" s="1085"/>
      <c r="FWG255" s="1085"/>
      <c r="FWH255" s="1085"/>
      <c r="FWI255" s="1085"/>
      <c r="FWJ255" s="1085"/>
      <c r="FWK255" s="1085"/>
      <c r="FWL255" s="1085"/>
      <c r="FWM255" s="1080"/>
      <c r="FWN255" s="1085"/>
      <c r="FWO255" s="1085"/>
      <c r="FWP255" s="1085"/>
      <c r="FWQ255" s="1085"/>
      <c r="FWR255" s="1085"/>
      <c r="FWS255" s="1085"/>
      <c r="FWT255" s="1085"/>
      <c r="FWU255" s="1085"/>
      <c r="FWV255" s="1085"/>
      <c r="FWW255" s="1085"/>
      <c r="FWX255" s="1085"/>
      <c r="FWY255" s="1085"/>
      <c r="FWZ255" s="1085"/>
      <c r="FXA255" s="1085"/>
      <c r="FXB255" s="1080"/>
      <c r="FXC255" s="1085"/>
      <c r="FXD255" s="1085"/>
      <c r="FXE255" s="1085"/>
      <c r="FXF255" s="1085"/>
      <c r="FXG255" s="1085"/>
      <c r="FXH255" s="1085"/>
      <c r="FXI255" s="1085"/>
      <c r="FXJ255" s="1085"/>
      <c r="FXK255" s="1085"/>
      <c r="FXL255" s="1085"/>
      <c r="FXM255" s="1085"/>
      <c r="FXN255" s="1085"/>
      <c r="FXO255" s="1085"/>
      <c r="FXP255" s="1085"/>
      <c r="FXQ255" s="1080"/>
      <c r="FXR255" s="1085"/>
      <c r="FXS255" s="1085"/>
      <c r="FXT255" s="1085"/>
      <c r="FXU255" s="1085"/>
      <c r="FXV255" s="1085"/>
      <c r="FXW255" s="1085"/>
      <c r="FXX255" s="1085"/>
      <c r="FXY255" s="1085"/>
      <c r="FXZ255" s="1085"/>
      <c r="FYA255" s="1085"/>
      <c r="FYB255" s="1085"/>
      <c r="FYC255" s="1085"/>
      <c r="FYD255" s="1085"/>
      <c r="FYE255" s="1085"/>
      <c r="FYF255" s="1080"/>
      <c r="FYG255" s="1085"/>
      <c r="FYH255" s="1085"/>
      <c r="FYI255" s="1085"/>
      <c r="FYJ255" s="1085"/>
      <c r="FYK255" s="1085"/>
      <c r="FYL255" s="1085"/>
      <c r="FYM255" s="1085"/>
      <c r="FYN255" s="1085"/>
      <c r="FYO255" s="1085"/>
      <c r="FYP255" s="1085"/>
      <c r="FYQ255" s="1085"/>
      <c r="FYR255" s="1085"/>
      <c r="FYS255" s="1085"/>
      <c r="FYT255" s="1085"/>
      <c r="FYU255" s="1080"/>
      <c r="FYV255" s="1085"/>
      <c r="FYW255" s="1085"/>
      <c r="FYX255" s="1085"/>
      <c r="FYY255" s="1085"/>
      <c r="FYZ255" s="1085"/>
      <c r="FZA255" s="1085"/>
      <c r="FZB255" s="1085"/>
      <c r="FZC255" s="1085"/>
      <c r="FZD255" s="1085"/>
      <c r="FZE255" s="1085"/>
      <c r="FZF255" s="1085"/>
      <c r="FZG255" s="1085"/>
      <c r="FZH255" s="1085"/>
      <c r="FZI255" s="1085"/>
      <c r="FZJ255" s="1080"/>
      <c r="FZK255" s="1085"/>
      <c r="FZL255" s="1085"/>
      <c r="FZM255" s="1085"/>
      <c r="FZN255" s="1085"/>
      <c r="FZO255" s="1085"/>
      <c r="FZP255" s="1085"/>
      <c r="FZQ255" s="1085"/>
      <c r="FZR255" s="1085"/>
      <c r="FZS255" s="1085"/>
      <c r="FZT255" s="1085"/>
      <c r="FZU255" s="1085"/>
      <c r="FZV255" s="1085"/>
      <c r="FZW255" s="1085"/>
      <c r="FZX255" s="1085"/>
      <c r="FZY255" s="1080"/>
      <c r="FZZ255" s="1085"/>
      <c r="GAA255" s="1085"/>
      <c r="GAB255" s="1085"/>
      <c r="GAC255" s="1085"/>
      <c r="GAD255" s="1085"/>
      <c r="GAE255" s="1085"/>
      <c r="GAF255" s="1085"/>
      <c r="GAG255" s="1085"/>
      <c r="GAH255" s="1085"/>
      <c r="GAI255" s="1085"/>
      <c r="GAJ255" s="1085"/>
      <c r="GAK255" s="1085"/>
      <c r="GAL255" s="1085"/>
      <c r="GAM255" s="1085"/>
      <c r="GAN255" s="1080"/>
      <c r="GAO255" s="1085"/>
      <c r="GAP255" s="1085"/>
      <c r="GAQ255" s="1085"/>
      <c r="GAR255" s="1085"/>
      <c r="GAS255" s="1085"/>
      <c r="GAT255" s="1085"/>
      <c r="GAU255" s="1085"/>
      <c r="GAV255" s="1085"/>
      <c r="GAW255" s="1085"/>
      <c r="GAX255" s="1085"/>
      <c r="GAY255" s="1085"/>
      <c r="GAZ255" s="1085"/>
      <c r="GBA255" s="1085"/>
      <c r="GBB255" s="1085"/>
      <c r="GBC255" s="1080"/>
      <c r="GBD255" s="1085"/>
      <c r="GBE255" s="1085"/>
      <c r="GBF255" s="1085"/>
      <c r="GBG255" s="1085"/>
      <c r="GBH255" s="1085"/>
      <c r="GBI255" s="1085"/>
      <c r="GBJ255" s="1085"/>
      <c r="GBK255" s="1085"/>
      <c r="GBL255" s="1085"/>
      <c r="GBM255" s="1085"/>
      <c r="GBN255" s="1085"/>
      <c r="GBO255" s="1085"/>
      <c r="GBP255" s="1085"/>
      <c r="GBQ255" s="1085"/>
      <c r="GBR255" s="1080"/>
      <c r="GBS255" s="1085"/>
      <c r="GBT255" s="1085"/>
      <c r="GBU255" s="1085"/>
      <c r="GBV255" s="1085"/>
      <c r="GBW255" s="1085"/>
      <c r="GBX255" s="1085"/>
      <c r="GBY255" s="1085"/>
      <c r="GBZ255" s="1085"/>
      <c r="GCA255" s="1085"/>
      <c r="GCB255" s="1085"/>
      <c r="GCC255" s="1085"/>
      <c r="GCD255" s="1085"/>
      <c r="GCE255" s="1085"/>
      <c r="GCF255" s="1085"/>
      <c r="GCG255" s="1080"/>
      <c r="GCH255" s="1085"/>
      <c r="GCI255" s="1085"/>
      <c r="GCJ255" s="1085"/>
      <c r="GCK255" s="1085"/>
      <c r="GCL255" s="1085"/>
      <c r="GCM255" s="1085"/>
      <c r="GCN255" s="1085"/>
      <c r="GCO255" s="1085"/>
      <c r="GCP255" s="1085"/>
      <c r="GCQ255" s="1085"/>
      <c r="GCR255" s="1085"/>
      <c r="GCS255" s="1085"/>
      <c r="GCT255" s="1085"/>
      <c r="GCU255" s="1085"/>
      <c r="GCV255" s="1080"/>
      <c r="GCW255" s="1085"/>
      <c r="GCX255" s="1085"/>
      <c r="GCY255" s="1085"/>
      <c r="GCZ255" s="1085"/>
      <c r="GDA255" s="1085"/>
      <c r="GDB255" s="1085"/>
      <c r="GDC255" s="1085"/>
      <c r="GDD255" s="1085"/>
      <c r="GDE255" s="1085"/>
      <c r="GDF255" s="1085"/>
      <c r="GDG255" s="1085"/>
      <c r="GDH255" s="1085"/>
      <c r="GDI255" s="1085"/>
      <c r="GDJ255" s="1085"/>
      <c r="GDK255" s="1080"/>
      <c r="GDL255" s="1085"/>
      <c r="GDM255" s="1085"/>
      <c r="GDN255" s="1085"/>
      <c r="GDO255" s="1085"/>
      <c r="GDP255" s="1085"/>
      <c r="GDQ255" s="1085"/>
      <c r="GDR255" s="1085"/>
      <c r="GDS255" s="1085"/>
      <c r="GDT255" s="1085"/>
      <c r="GDU255" s="1085"/>
      <c r="GDV255" s="1085"/>
      <c r="GDW255" s="1085"/>
      <c r="GDX255" s="1085"/>
      <c r="GDY255" s="1085"/>
      <c r="GDZ255" s="1080"/>
      <c r="GEA255" s="1085"/>
      <c r="GEB255" s="1085"/>
      <c r="GEC255" s="1085"/>
      <c r="GED255" s="1085"/>
      <c r="GEE255" s="1085"/>
      <c r="GEF255" s="1085"/>
      <c r="GEG255" s="1085"/>
      <c r="GEH255" s="1085"/>
      <c r="GEI255" s="1085"/>
      <c r="GEJ255" s="1085"/>
      <c r="GEK255" s="1085"/>
      <c r="GEL255" s="1085"/>
      <c r="GEM255" s="1085"/>
      <c r="GEN255" s="1085"/>
      <c r="GEO255" s="1080"/>
      <c r="GEP255" s="1085"/>
      <c r="GEQ255" s="1085"/>
      <c r="GER255" s="1085"/>
      <c r="GES255" s="1085"/>
      <c r="GET255" s="1085"/>
      <c r="GEU255" s="1085"/>
      <c r="GEV255" s="1085"/>
      <c r="GEW255" s="1085"/>
      <c r="GEX255" s="1085"/>
      <c r="GEY255" s="1085"/>
      <c r="GEZ255" s="1085"/>
      <c r="GFA255" s="1085"/>
      <c r="GFB255" s="1085"/>
      <c r="GFC255" s="1085"/>
      <c r="GFD255" s="1080"/>
      <c r="GFE255" s="1085"/>
      <c r="GFF255" s="1085"/>
      <c r="GFG255" s="1085"/>
      <c r="GFH255" s="1085"/>
      <c r="GFI255" s="1085"/>
      <c r="GFJ255" s="1085"/>
      <c r="GFK255" s="1085"/>
      <c r="GFL255" s="1085"/>
      <c r="GFM255" s="1085"/>
      <c r="GFN255" s="1085"/>
      <c r="GFO255" s="1085"/>
      <c r="GFP255" s="1085"/>
      <c r="GFQ255" s="1085"/>
      <c r="GFR255" s="1085"/>
      <c r="GFS255" s="1080"/>
      <c r="GFT255" s="1085"/>
      <c r="GFU255" s="1085"/>
      <c r="GFV255" s="1085"/>
      <c r="GFW255" s="1085"/>
      <c r="GFX255" s="1085"/>
      <c r="GFY255" s="1085"/>
      <c r="GFZ255" s="1085"/>
      <c r="GGA255" s="1085"/>
      <c r="GGB255" s="1085"/>
      <c r="GGC255" s="1085"/>
      <c r="GGD255" s="1085"/>
      <c r="GGE255" s="1085"/>
      <c r="GGF255" s="1085"/>
      <c r="GGG255" s="1085"/>
      <c r="GGH255" s="1080"/>
      <c r="GGI255" s="1085"/>
      <c r="GGJ255" s="1085"/>
      <c r="GGK255" s="1085"/>
      <c r="GGL255" s="1085"/>
      <c r="GGM255" s="1085"/>
      <c r="GGN255" s="1085"/>
      <c r="GGO255" s="1085"/>
      <c r="GGP255" s="1085"/>
      <c r="GGQ255" s="1085"/>
      <c r="GGR255" s="1085"/>
      <c r="GGS255" s="1085"/>
      <c r="GGT255" s="1085"/>
      <c r="GGU255" s="1085"/>
      <c r="GGV255" s="1085"/>
      <c r="GGW255" s="1080"/>
      <c r="GGX255" s="1085"/>
      <c r="GGY255" s="1085"/>
      <c r="GGZ255" s="1085"/>
      <c r="GHA255" s="1085"/>
      <c r="GHB255" s="1085"/>
      <c r="GHC255" s="1085"/>
      <c r="GHD255" s="1085"/>
      <c r="GHE255" s="1085"/>
      <c r="GHF255" s="1085"/>
      <c r="GHG255" s="1085"/>
      <c r="GHH255" s="1085"/>
      <c r="GHI255" s="1085"/>
      <c r="GHJ255" s="1085"/>
      <c r="GHK255" s="1085"/>
      <c r="GHL255" s="1080"/>
      <c r="GHM255" s="1085"/>
      <c r="GHN255" s="1085"/>
      <c r="GHO255" s="1085"/>
      <c r="GHP255" s="1085"/>
      <c r="GHQ255" s="1085"/>
      <c r="GHR255" s="1085"/>
      <c r="GHS255" s="1085"/>
      <c r="GHT255" s="1085"/>
      <c r="GHU255" s="1085"/>
      <c r="GHV255" s="1085"/>
      <c r="GHW255" s="1085"/>
      <c r="GHX255" s="1085"/>
      <c r="GHY255" s="1085"/>
      <c r="GHZ255" s="1085"/>
      <c r="GIA255" s="1080"/>
      <c r="GIB255" s="1085"/>
      <c r="GIC255" s="1085"/>
      <c r="GID255" s="1085"/>
      <c r="GIE255" s="1085"/>
      <c r="GIF255" s="1085"/>
      <c r="GIG255" s="1085"/>
      <c r="GIH255" s="1085"/>
      <c r="GII255" s="1085"/>
      <c r="GIJ255" s="1085"/>
      <c r="GIK255" s="1085"/>
      <c r="GIL255" s="1085"/>
      <c r="GIM255" s="1085"/>
      <c r="GIN255" s="1085"/>
      <c r="GIO255" s="1085"/>
      <c r="GIP255" s="1080"/>
      <c r="GIQ255" s="1085"/>
      <c r="GIR255" s="1085"/>
      <c r="GIS255" s="1085"/>
      <c r="GIT255" s="1085"/>
      <c r="GIU255" s="1085"/>
      <c r="GIV255" s="1085"/>
      <c r="GIW255" s="1085"/>
      <c r="GIX255" s="1085"/>
      <c r="GIY255" s="1085"/>
      <c r="GIZ255" s="1085"/>
      <c r="GJA255" s="1085"/>
      <c r="GJB255" s="1085"/>
      <c r="GJC255" s="1085"/>
      <c r="GJD255" s="1085"/>
      <c r="GJE255" s="1080"/>
      <c r="GJF255" s="1085"/>
      <c r="GJG255" s="1085"/>
      <c r="GJH255" s="1085"/>
      <c r="GJI255" s="1085"/>
      <c r="GJJ255" s="1085"/>
      <c r="GJK255" s="1085"/>
      <c r="GJL255" s="1085"/>
      <c r="GJM255" s="1085"/>
      <c r="GJN255" s="1085"/>
      <c r="GJO255" s="1085"/>
      <c r="GJP255" s="1085"/>
      <c r="GJQ255" s="1085"/>
      <c r="GJR255" s="1085"/>
      <c r="GJS255" s="1085"/>
      <c r="GJT255" s="1080"/>
      <c r="GJU255" s="1085"/>
      <c r="GJV255" s="1085"/>
      <c r="GJW255" s="1085"/>
      <c r="GJX255" s="1085"/>
      <c r="GJY255" s="1085"/>
      <c r="GJZ255" s="1085"/>
      <c r="GKA255" s="1085"/>
      <c r="GKB255" s="1085"/>
      <c r="GKC255" s="1085"/>
      <c r="GKD255" s="1085"/>
      <c r="GKE255" s="1085"/>
      <c r="GKF255" s="1085"/>
      <c r="GKG255" s="1085"/>
      <c r="GKH255" s="1085"/>
      <c r="GKI255" s="1080"/>
      <c r="GKJ255" s="1085"/>
      <c r="GKK255" s="1085"/>
      <c r="GKL255" s="1085"/>
      <c r="GKM255" s="1085"/>
      <c r="GKN255" s="1085"/>
      <c r="GKO255" s="1085"/>
      <c r="GKP255" s="1085"/>
      <c r="GKQ255" s="1085"/>
      <c r="GKR255" s="1085"/>
      <c r="GKS255" s="1085"/>
      <c r="GKT255" s="1085"/>
      <c r="GKU255" s="1085"/>
      <c r="GKV255" s="1085"/>
      <c r="GKW255" s="1085"/>
      <c r="GKX255" s="1080"/>
      <c r="GKY255" s="1085"/>
      <c r="GKZ255" s="1085"/>
      <c r="GLA255" s="1085"/>
      <c r="GLB255" s="1085"/>
      <c r="GLC255" s="1085"/>
      <c r="GLD255" s="1085"/>
      <c r="GLE255" s="1085"/>
      <c r="GLF255" s="1085"/>
      <c r="GLG255" s="1085"/>
      <c r="GLH255" s="1085"/>
      <c r="GLI255" s="1085"/>
      <c r="GLJ255" s="1085"/>
      <c r="GLK255" s="1085"/>
      <c r="GLL255" s="1085"/>
      <c r="GLM255" s="1080"/>
      <c r="GLN255" s="1085"/>
      <c r="GLO255" s="1085"/>
      <c r="GLP255" s="1085"/>
      <c r="GLQ255" s="1085"/>
      <c r="GLR255" s="1085"/>
      <c r="GLS255" s="1085"/>
      <c r="GLT255" s="1085"/>
      <c r="GLU255" s="1085"/>
      <c r="GLV255" s="1085"/>
      <c r="GLW255" s="1085"/>
      <c r="GLX255" s="1085"/>
      <c r="GLY255" s="1085"/>
      <c r="GLZ255" s="1085"/>
      <c r="GMA255" s="1085"/>
      <c r="GMB255" s="1080"/>
      <c r="GMC255" s="1085"/>
      <c r="GMD255" s="1085"/>
      <c r="GME255" s="1085"/>
      <c r="GMF255" s="1085"/>
      <c r="GMG255" s="1085"/>
      <c r="GMH255" s="1085"/>
      <c r="GMI255" s="1085"/>
      <c r="GMJ255" s="1085"/>
      <c r="GMK255" s="1085"/>
      <c r="GML255" s="1085"/>
      <c r="GMM255" s="1085"/>
      <c r="GMN255" s="1085"/>
      <c r="GMO255" s="1085"/>
      <c r="GMP255" s="1085"/>
      <c r="GMQ255" s="1080"/>
      <c r="GMR255" s="1085"/>
      <c r="GMS255" s="1085"/>
      <c r="GMT255" s="1085"/>
      <c r="GMU255" s="1085"/>
      <c r="GMV255" s="1085"/>
      <c r="GMW255" s="1085"/>
      <c r="GMX255" s="1085"/>
      <c r="GMY255" s="1085"/>
      <c r="GMZ255" s="1085"/>
      <c r="GNA255" s="1085"/>
      <c r="GNB255" s="1085"/>
      <c r="GNC255" s="1085"/>
      <c r="GND255" s="1085"/>
      <c r="GNE255" s="1085"/>
      <c r="GNF255" s="1080"/>
      <c r="GNG255" s="1085"/>
      <c r="GNH255" s="1085"/>
      <c r="GNI255" s="1085"/>
      <c r="GNJ255" s="1085"/>
      <c r="GNK255" s="1085"/>
      <c r="GNL255" s="1085"/>
      <c r="GNM255" s="1085"/>
      <c r="GNN255" s="1085"/>
      <c r="GNO255" s="1085"/>
      <c r="GNP255" s="1085"/>
      <c r="GNQ255" s="1085"/>
      <c r="GNR255" s="1085"/>
      <c r="GNS255" s="1085"/>
      <c r="GNT255" s="1085"/>
      <c r="GNU255" s="1080"/>
      <c r="GNV255" s="1085"/>
      <c r="GNW255" s="1085"/>
      <c r="GNX255" s="1085"/>
      <c r="GNY255" s="1085"/>
      <c r="GNZ255" s="1085"/>
      <c r="GOA255" s="1085"/>
      <c r="GOB255" s="1085"/>
      <c r="GOC255" s="1085"/>
      <c r="GOD255" s="1085"/>
      <c r="GOE255" s="1085"/>
      <c r="GOF255" s="1085"/>
      <c r="GOG255" s="1085"/>
      <c r="GOH255" s="1085"/>
      <c r="GOI255" s="1085"/>
      <c r="GOJ255" s="1080"/>
      <c r="GOK255" s="1085"/>
      <c r="GOL255" s="1085"/>
      <c r="GOM255" s="1085"/>
      <c r="GON255" s="1085"/>
      <c r="GOO255" s="1085"/>
      <c r="GOP255" s="1085"/>
      <c r="GOQ255" s="1085"/>
      <c r="GOR255" s="1085"/>
      <c r="GOS255" s="1085"/>
      <c r="GOT255" s="1085"/>
      <c r="GOU255" s="1085"/>
      <c r="GOV255" s="1085"/>
      <c r="GOW255" s="1085"/>
      <c r="GOX255" s="1085"/>
      <c r="GOY255" s="1080"/>
      <c r="GOZ255" s="1085"/>
      <c r="GPA255" s="1085"/>
      <c r="GPB255" s="1085"/>
      <c r="GPC255" s="1085"/>
      <c r="GPD255" s="1085"/>
      <c r="GPE255" s="1085"/>
      <c r="GPF255" s="1085"/>
      <c r="GPG255" s="1085"/>
      <c r="GPH255" s="1085"/>
      <c r="GPI255" s="1085"/>
      <c r="GPJ255" s="1085"/>
      <c r="GPK255" s="1085"/>
      <c r="GPL255" s="1085"/>
      <c r="GPM255" s="1085"/>
      <c r="GPN255" s="1080"/>
      <c r="GPO255" s="1085"/>
      <c r="GPP255" s="1085"/>
      <c r="GPQ255" s="1085"/>
      <c r="GPR255" s="1085"/>
      <c r="GPS255" s="1085"/>
      <c r="GPT255" s="1085"/>
      <c r="GPU255" s="1085"/>
      <c r="GPV255" s="1085"/>
      <c r="GPW255" s="1085"/>
      <c r="GPX255" s="1085"/>
      <c r="GPY255" s="1085"/>
      <c r="GPZ255" s="1085"/>
      <c r="GQA255" s="1085"/>
      <c r="GQB255" s="1085"/>
      <c r="GQC255" s="1080"/>
      <c r="GQD255" s="1085"/>
      <c r="GQE255" s="1085"/>
      <c r="GQF255" s="1085"/>
      <c r="GQG255" s="1085"/>
      <c r="GQH255" s="1085"/>
      <c r="GQI255" s="1085"/>
      <c r="GQJ255" s="1085"/>
      <c r="GQK255" s="1085"/>
      <c r="GQL255" s="1085"/>
      <c r="GQM255" s="1085"/>
      <c r="GQN255" s="1085"/>
      <c r="GQO255" s="1085"/>
      <c r="GQP255" s="1085"/>
      <c r="GQQ255" s="1085"/>
      <c r="GQR255" s="1080"/>
      <c r="GQS255" s="1085"/>
      <c r="GQT255" s="1085"/>
      <c r="GQU255" s="1085"/>
      <c r="GQV255" s="1085"/>
      <c r="GQW255" s="1085"/>
      <c r="GQX255" s="1085"/>
      <c r="GQY255" s="1085"/>
      <c r="GQZ255" s="1085"/>
      <c r="GRA255" s="1085"/>
      <c r="GRB255" s="1085"/>
      <c r="GRC255" s="1085"/>
      <c r="GRD255" s="1085"/>
      <c r="GRE255" s="1085"/>
      <c r="GRF255" s="1085"/>
      <c r="GRG255" s="1080"/>
      <c r="GRH255" s="1085"/>
      <c r="GRI255" s="1085"/>
      <c r="GRJ255" s="1085"/>
      <c r="GRK255" s="1085"/>
      <c r="GRL255" s="1085"/>
      <c r="GRM255" s="1085"/>
      <c r="GRN255" s="1085"/>
      <c r="GRO255" s="1085"/>
      <c r="GRP255" s="1085"/>
      <c r="GRQ255" s="1085"/>
      <c r="GRR255" s="1085"/>
      <c r="GRS255" s="1085"/>
      <c r="GRT255" s="1085"/>
      <c r="GRU255" s="1085"/>
      <c r="GRV255" s="1080"/>
      <c r="GRW255" s="1085"/>
      <c r="GRX255" s="1085"/>
      <c r="GRY255" s="1085"/>
      <c r="GRZ255" s="1085"/>
      <c r="GSA255" s="1085"/>
      <c r="GSB255" s="1085"/>
      <c r="GSC255" s="1085"/>
      <c r="GSD255" s="1085"/>
      <c r="GSE255" s="1085"/>
      <c r="GSF255" s="1085"/>
      <c r="GSG255" s="1085"/>
      <c r="GSH255" s="1085"/>
      <c r="GSI255" s="1085"/>
      <c r="GSJ255" s="1085"/>
      <c r="GSK255" s="1080"/>
      <c r="GSL255" s="1085"/>
      <c r="GSM255" s="1085"/>
      <c r="GSN255" s="1085"/>
      <c r="GSO255" s="1085"/>
      <c r="GSP255" s="1085"/>
      <c r="GSQ255" s="1085"/>
      <c r="GSR255" s="1085"/>
      <c r="GSS255" s="1085"/>
      <c r="GST255" s="1085"/>
      <c r="GSU255" s="1085"/>
      <c r="GSV255" s="1085"/>
      <c r="GSW255" s="1085"/>
      <c r="GSX255" s="1085"/>
      <c r="GSY255" s="1085"/>
      <c r="GSZ255" s="1080"/>
      <c r="GTA255" s="1085"/>
      <c r="GTB255" s="1085"/>
      <c r="GTC255" s="1085"/>
      <c r="GTD255" s="1085"/>
      <c r="GTE255" s="1085"/>
      <c r="GTF255" s="1085"/>
      <c r="GTG255" s="1085"/>
      <c r="GTH255" s="1085"/>
      <c r="GTI255" s="1085"/>
      <c r="GTJ255" s="1085"/>
      <c r="GTK255" s="1085"/>
      <c r="GTL255" s="1085"/>
      <c r="GTM255" s="1085"/>
      <c r="GTN255" s="1085"/>
      <c r="GTO255" s="1080"/>
      <c r="GTP255" s="1085"/>
      <c r="GTQ255" s="1085"/>
      <c r="GTR255" s="1085"/>
      <c r="GTS255" s="1085"/>
      <c r="GTT255" s="1085"/>
      <c r="GTU255" s="1085"/>
      <c r="GTV255" s="1085"/>
      <c r="GTW255" s="1085"/>
      <c r="GTX255" s="1085"/>
      <c r="GTY255" s="1085"/>
      <c r="GTZ255" s="1085"/>
      <c r="GUA255" s="1085"/>
      <c r="GUB255" s="1085"/>
      <c r="GUC255" s="1085"/>
      <c r="GUD255" s="1080"/>
      <c r="GUE255" s="1085"/>
      <c r="GUF255" s="1085"/>
      <c r="GUG255" s="1085"/>
      <c r="GUH255" s="1085"/>
      <c r="GUI255" s="1085"/>
      <c r="GUJ255" s="1085"/>
      <c r="GUK255" s="1085"/>
      <c r="GUL255" s="1085"/>
      <c r="GUM255" s="1085"/>
      <c r="GUN255" s="1085"/>
      <c r="GUO255" s="1085"/>
      <c r="GUP255" s="1085"/>
      <c r="GUQ255" s="1085"/>
      <c r="GUR255" s="1085"/>
      <c r="GUS255" s="1080"/>
      <c r="GUT255" s="1085"/>
      <c r="GUU255" s="1085"/>
      <c r="GUV255" s="1085"/>
      <c r="GUW255" s="1085"/>
      <c r="GUX255" s="1085"/>
      <c r="GUY255" s="1085"/>
      <c r="GUZ255" s="1085"/>
      <c r="GVA255" s="1085"/>
      <c r="GVB255" s="1085"/>
      <c r="GVC255" s="1085"/>
      <c r="GVD255" s="1085"/>
      <c r="GVE255" s="1085"/>
      <c r="GVF255" s="1085"/>
      <c r="GVG255" s="1085"/>
      <c r="GVH255" s="1080"/>
      <c r="GVI255" s="1085"/>
      <c r="GVJ255" s="1085"/>
      <c r="GVK255" s="1085"/>
      <c r="GVL255" s="1085"/>
      <c r="GVM255" s="1085"/>
      <c r="GVN255" s="1085"/>
      <c r="GVO255" s="1085"/>
      <c r="GVP255" s="1085"/>
      <c r="GVQ255" s="1085"/>
      <c r="GVR255" s="1085"/>
      <c r="GVS255" s="1085"/>
      <c r="GVT255" s="1085"/>
      <c r="GVU255" s="1085"/>
      <c r="GVV255" s="1085"/>
      <c r="GVW255" s="1080"/>
      <c r="GVX255" s="1085"/>
      <c r="GVY255" s="1085"/>
      <c r="GVZ255" s="1085"/>
      <c r="GWA255" s="1085"/>
      <c r="GWB255" s="1085"/>
      <c r="GWC255" s="1085"/>
      <c r="GWD255" s="1085"/>
      <c r="GWE255" s="1085"/>
      <c r="GWF255" s="1085"/>
      <c r="GWG255" s="1085"/>
      <c r="GWH255" s="1085"/>
      <c r="GWI255" s="1085"/>
      <c r="GWJ255" s="1085"/>
      <c r="GWK255" s="1085"/>
      <c r="GWL255" s="1080"/>
      <c r="GWM255" s="1085"/>
      <c r="GWN255" s="1085"/>
      <c r="GWO255" s="1085"/>
      <c r="GWP255" s="1085"/>
      <c r="GWQ255" s="1085"/>
      <c r="GWR255" s="1085"/>
      <c r="GWS255" s="1085"/>
      <c r="GWT255" s="1085"/>
      <c r="GWU255" s="1085"/>
      <c r="GWV255" s="1085"/>
      <c r="GWW255" s="1085"/>
      <c r="GWX255" s="1085"/>
      <c r="GWY255" s="1085"/>
      <c r="GWZ255" s="1085"/>
      <c r="GXA255" s="1080"/>
      <c r="GXB255" s="1085"/>
      <c r="GXC255" s="1085"/>
      <c r="GXD255" s="1085"/>
      <c r="GXE255" s="1085"/>
      <c r="GXF255" s="1085"/>
      <c r="GXG255" s="1085"/>
      <c r="GXH255" s="1085"/>
      <c r="GXI255" s="1085"/>
      <c r="GXJ255" s="1085"/>
      <c r="GXK255" s="1085"/>
      <c r="GXL255" s="1085"/>
      <c r="GXM255" s="1085"/>
      <c r="GXN255" s="1085"/>
      <c r="GXO255" s="1085"/>
      <c r="GXP255" s="1080"/>
      <c r="GXQ255" s="1085"/>
      <c r="GXR255" s="1085"/>
      <c r="GXS255" s="1085"/>
      <c r="GXT255" s="1085"/>
      <c r="GXU255" s="1085"/>
      <c r="GXV255" s="1085"/>
      <c r="GXW255" s="1085"/>
      <c r="GXX255" s="1085"/>
      <c r="GXY255" s="1085"/>
      <c r="GXZ255" s="1085"/>
      <c r="GYA255" s="1085"/>
      <c r="GYB255" s="1085"/>
      <c r="GYC255" s="1085"/>
      <c r="GYD255" s="1085"/>
      <c r="GYE255" s="1080"/>
      <c r="GYF255" s="1085"/>
      <c r="GYG255" s="1085"/>
      <c r="GYH255" s="1085"/>
      <c r="GYI255" s="1085"/>
      <c r="GYJ255" s="1085"/>
      <c r="GYK255" s="1085"/>
      <c r="GYL255" s="1085"/>
      <c r="GYM255" s="1085"/>
      <c r="GYN255" s="1085"/>
      <c r="GYO255" s="1085"/>
      <c r="GYP255" s="1085"/>
      <c r="GYQ255" s="1085"/>
      <c r="GYR255" s="1085"/>
      <c r="GYS255" s="1085"/>
      <c r="GYT255" s="1080"/>
      <c r="GYU255" s="1085"/>
      <c r="GYV255" s="1085"/>
      <c r="GYW255" s="1085"/>
      <c r="GYX255" s="1085"/>
      <c r="GYY255" s="1085"/>
      <c r="GYZ255" s="1085"/>
      <c r="GZA255" s="1085"/>
      <c r="GZB255" s="1085"/>
      <c r="GZC255" s="1085"/>
      <c r="GZD255" s="1085"/>
      <c r="GZE255" s="1085"/>
      <c r="GZF255" s="1085"/>
      <c r="GZG255" s="1085"/>
      <c r="GZH255" s="1085"/>
      <c r="GZI255" s="1080"/>
      <c r="GZJ255" s="1085"/>
      <c r="GZK255" s="1085"/>
      <c r="GZL255" s="1085"/>
      <c r="GZM255" s="1085"/>
      <c r="GZN255" s="1085"/>
      <c r="GZO255" s="1085"/>
      <c r="GZP255" s="1085"/>
      <c r="GZQ255" s="1085"/>
      <c r="GZR255" s="1085"/>
      <c r="GZS255" s="1085"/>
      <c r="GZT255" s="1085"/>
      <c r="GZU255" s="1085"/>
      <c r="GZV255" s="1085"/>
      <c r="GZW255" s="1085"/>
      <c r="GZX255" s="1080"/>
      <c r="GZY255" s="1085"/>
      <c r="GZZ255" s="1085"/>
      <c r="HAA255" s="1085"/>
      <c r="HAB255" s="1085"/>
      <c r="HAC255" s="1085"/>
      <c r="HAD255" s="1085"/>
      <c r="HAE255" s="1085"/>
      <c r="HAF255" s="1085"/>
      <c r="HAG255" s="1085"/>
      <c r="HAH255" s="1085"/>
      <c r="HAI255" s="1085"/>
      <c r="HAJ255" s="1085"/>
      <c r="HAK255" s="1085"/>
      <c r="HAL255" s="1085"/>
      <c r="HAM255" s="1080"/>
      <c r="HAN255" s="1085"/>
      <c r="HAO255" s="1085"/>
      <c r="HAP255" s="1085"/>
      <c r="HAQ255" s="1085"/>
      <c r="HAR255" s="1085"/>
      <c r="HAS255" s="1085"/>
      <c r="HAT255" s="1085"/>
      <c r="HAU255" s="1085"/>
      <c r="HAV255" s="1085"/>
      <c r="HAW255" s="1085"/>
      <c r="HAX255" s="1085"/>
      <c r="HAY255" s="1085"/>
      <c r="HAZ255" s="1085"/>
      <c r="HBA255" s="1085"/>
      <c r="HBB255" s="1080"/>
      <c r="HBC255" s="1085"/>
      <c r="HBD255" s="1085"/>
      <c r="HBE255" s="1085"/>
      <c r="HBF255" s="1085"/>
      <c r="HBG255" s="1085"/>
      <c r="HBH255" s="1085"/>
      <c r="HBI255" s="1085"/>
      <c r="HBJ255" s="1085"/>
      <c r="HBK255" s="1085"/>
      <c r="HBL255" s="1085"/>
      <c r="HBM255" s="1085"/>
      <c r="HBN255" s="1085"/>
      <c r="HBO255" s="1085"/>
      <c r="HBP255" s="1085"/>
      <c r="HBQ255" s="1080"/>
      <c r="HBR255" s="1085"/>
      <c r="HBS255" s="1085"/>
      <c r="HBT255" s="1085"/>
      <c r="HBU255" s="1085"/>
      <c r="HBV255" s="1085"/>
      <c r="HBW255" s="1085"/>
      <c r="HBX255" s="1085"/>
      <c r="HBY255" s="1085"/>
      <c r="HBZ255" s="1085"/>
      <c r="HCA255" s="1085"/>
      <c r="HCB255" s="1085"/>
      <c r="HCC255" s="1085"/>
      <c r="HCD255" s="1085"/>
      <c r="HCE255" s="1085"/>
      <c r="HCF255" s="1080"/>
      <c r="HCG255" s="1085"/>
      <c r="HCH255" s="1085"/>
      <c r="HCI255" s="1085"/>
      <c r="HCJ255" s="1085"/>
      <c r="HCK255" s="1085"/>
      <c r="HCL255" s="1085"/>
      <c r="HCM255" s="1085"/>
      <c r="HCN255" s="1085"/>
      <c r="HCO255" s="1085"/>
      <c r="HCP255" s="1085"/>
      <c r="HCQ255" s="1085"/>
      <c r="HCR255" s="1085"/>
      <c r="HCS255" s="1085"/>
      <c r="HCT255" s="1085"/>
      <c r="HCU255" s="1080"/>
      <c r="HCV255" s="1085"/>
      <c r="HCW255" s="1085"/>
      <c r="HCX255" s="1085"/>
      <c r="HCY255" s="1085"/>
      <c r="HCZ255" s="1085"/>
      <c r="HDA255" s="1085"/>
      <c r="HDB255" s="1085"/>
      <c r="HDC255" s="1085"/>
      <c r="HDD255" s="1085"/>
      <c r="HDE255" s="1085"/>
      <c r="HDF255" s="1085"/>
      <c r="HDG255" s="1085"/>
      <c r="HDH255" s="1085"/>
      <c r="HDI255" s="1085"/>
      <c r="HDJ255" s="1080"/>
      <c r="HDK255" s="1085"/>
      <c r="HDL255" s="1085"/>
      <c r="HDM255" s="1085"/>
      <c r="HDN255" s="1085"/>
      <c r="HDO255" s="1085"/>
      <c r="HDP255" s="1085"/>
      <c r="HDQ255" s="1085"/>
      <c r="HDR255" s="1085"/>
      <c r="HDS255" s="1085"/>
      <c r="HDT255" s="1085"/>
      <c r="HDU255" s="1085"/>
      <c r="HDV255" s="1085"/>
      <c r="HDW255" s="1085"/>
      <c r="HDX255" s="1085"/>
      <c r="HDY255" s="1080"/>
      <c r="HDZ255" s="1085"/>
      <c r="HEA255" s="1085"/>
      <c r="HEB255" s="1085"/>
      <c r="HEC255" s="1085"/>
      <c r="HED255" s="1085"/>
      <c r="HEE255" s="1085"/>
      <c r="HEF255" s="1085"/>
      <c r="HEG255" s="1085"/>
      <c r="HEH255" s="1085"/>
      <c r="HEI255" s="1085"/>
      <c r="HEJ255" s="1085"/>
      <c r="HEK255" s="1085"/>
      <c r="HEL255" s="1085"/>
      <c r="HEM255" s="1085"/>
      <c r="HEN255" s="1080"/>
      <c r="HEO255" s="1085"/>
      <c r="HEP255" s="1085"/>
      <c r="HEQ255" s="1085"/>
      <c r="HER255" s="1085"/>
      <c r="HES255" s="1085"/>
      <c r="HET255" s="1085"/>
      <c r="HEU255" s="1085"/>
      <c r="HEV255" s="1085"/>
      <c r="HEW255" s="1085"/>
      <c r="HEX255" s="1085"/>
      <c r="HEY255" s="1085"/>
      <c r="HEZ255" s="1085"/>
      <c r="HFA255" s="1085"/>
      <c r="HFB255" s="1085"/>
      <c r="HFC255" s="1080"/>
      <c r="HFD255" s="1085"/>
      <c r="HFE255" s="1085"/>
      <c r="HFF255" s="1085"/>
      <c r="HFG255" s="1085"/>
      <c r="HFH255" s="1085"/>
      <c r="HFI255" s="1085"/>
      <c r="HFJ255" s="1085"/>
      <c r="HFK255" s="1085"/>
      <c r="HFL255" s="1085"/>
      <c r="HFM255" s="1085"/>
      <c r="HFN255" s="1085"/>
      <c r="HFO255" s="1085"/>
      <c r="HFP255" s="1085"/>
      <c r="HFQ255" s="1085"/>
      <c r="HFR255" s="1080"/>
      <c r="HFS255" s="1085"/>
      <c r="HFT255" s="1085"/>
      <c r="HFU255" s="1085"/>
      <c r="HFV255" s="1085"/>
      <c r="HFW255" s="1085"/>
      <c r="HFX255" s="1085"/>
      <c r="HFY255" s="1085"/>
      <c r="HFZ255" s="1085"/>
      <c r="HGA255" s="1085"/>
      <c r="HGB255" s="1085"/>
      <c r="HGC255" s="1085"/>
      <c r="HGD255" s="1085"/>
      <c r="HGE255" s="1085"/>
      <c r="HGF255" s="1085"/>
      <c r="HGG255" s="1080"/>
      <c r="HGH255" s="1085"/>
      <c r="HGI255" s="1085"/>
      <c r="HGJ255" s="1085"/>
      <c r="HGK255" s="1085"/>
      <c r="HGL255" s="1085"/>
      <c r="HGM255" s="1085"/>
      <c r="HGN255" s="1085"/>
      <c r="HGO255" s="1085"/>
      <c r="HGP255" s="1085"/>
      <c r="HGQ255" s="1085"/>
      <c r="HGR255" s="1085"/>
      <c r="HGS255" s="1085"/>
      <c r="HGT255" s="1085"/>
      <c r="HGU255" s="1085"/>
      <c r="HGV255" s="1080"/>
      <c r="HGW255" s="1085"/>
      <c r="HGX255" s="1085"/>
      <c r="HGY255" s="1085"/>
      <c r="HGZ255" s="1085"/>
      <c r="HHA255" s="1085"/>
      <c r="HHB255" s="1085"/>
      <c r="HHC255" s="1085"/>
      <c r="HHD255" s="1085"/>
      <c r="HHE255" s="1085"/>
      <c r="HHF255" s="1085"/>
      <c r="HHG255" s="1085"/>
      <c r="HHH255" s="1085"/>
      <c r="HHI255" s="1085"/>
      <c r="HHJ255" s="1085"/>
      <c r="HHK255" s="1080"/>
      <c r="HHL255" s="1085"/>
      <c r="HHM255" s="1085"/>
      <c r="HHN255" s="1085"/>
      <c r="HHO255" s="1085"/>
      <c r="HHP255" s="1085"/>
      <c r="HHQ255" s="1085"/>
      <c r="HHR255" s="1085"/>
      <c r="HHS255" s="1085"/>
      <c r="HHT255" s="1085"/>
      <c r="HHU255" s="1085"/>
      <c r="HHV255" s="1085"/>
      <c r="HHW255" s="1085"/>
      <c r="HHX255" s="1085"/>
      <c r="HHY255" s="1085"/>
      <c r="HHZ255" s="1080"/>
      <c r="HIA255" s="1085"/>
      <c r="HIB255" s="1085"/>
      <c r="HIC255" s="1085"/>
      <c r="HID255" s="1085"/>
      <c r="HIE255" s="1085"/>
      <c r="HIF255" s="1085"/>
      <c r="HIG255" s="1085"/>
      <c r="HIH255" s="1085"/>
      <c r="HII255" s="1085"/>
      <c r="HIJ255" s="1085"/>
      <c r="HIK255" s="1085"/>
      <c r="HIL255" s="1085"/>
      <c r="HIM255" s="1085"/>
      <c r="HIN255" s="1085"/>
      <c r="HIO255" s="1080"/>
      <c r="HIP255" s="1085"/>
      <c r="HIQ255" s="1085"/>
      <c r="HIR255" s="1085"/>
      <c r="HIS255" s="1085"/>
      <c r="HIT255" s="1085"/>
      <c r="HIU255" s="1085"/>
      <c r="HIV255" s="1085"/>
      <c r="HIW255" s="1085"/>
      <c r="HIX255" s="1085"/>
      <c r="HIY255" s="1085"/>
      <c r="HIZ255" s="1085"/>
      <c r="HJA255" s="1085"/>
      <c r="HJB255" s="1085"/>
      <c r="HJC255" s="1085"/>
      <c r="HJD255" s="1080"/>
      <c r="HJE255" s="1085"/>
      <c r="HJF255" s="1085"/>
      <c r="HJG255" s="1085"/>
      <c r="HJH255" s="1085"/>
      <c r="HJI255" s="1085"/>
      <c r="HJJ255" s="1085"/>
      <c r="HJK255" s="1085"/>
      <c r="HJL255" s="1085"/>
      <c r="HJM255" s="1085"/>
      <c r="HJN255" s="1085"/>
      <c r="HJO255" s="1085"/>
      <c r="HJP255" s="1085"/>
      <c r="HJQ255" s="1085"/>
      <c r="HJR255" s="1085"/>
      <c r="HJS255" s="1080"/>
      <c r="HJT255" s="1085"/>
      <c r="HJU255" s="1085"/>
      <c r="HJV255" s="1085"/>
      <c r="HJW255" s="1085"/>
      <c r="HJX255" s="1085"/>
      <c r="HJY255" s="1085"/>
      <c r="HJZ255" s="1085"/>
      <c r="HKA255" s="1085"/>
      <c r="HKB255" s="1085"/>
      <c r="HKC255" s="1085"/>
      <c r="HKD255" s="1085"/>
      <c r="HKE255" s="1085"/>
      <c r="HKF255" s="1085"/>
      <c r="HKG255" s="1085"/>
      <c r="HKH255" s="1080"/>
      <c r="HKI255" s="1085"/>
      <c r="HKJ255" s="1085"/>
      <c r="HKK255" s="1085"/>
      <c r="HKL255" s="1085"/>
      <c r="HKM255" s="1085"/>
      <c r="HKN255" s="1085"/>
      <c r="HKO255" s="1085"/>
      <c r="HKP255" s="1085"/>
      <c r="HKQ255" s="1085"/>
      <c r="HKR255" s="1085"/>
      <c r="HKS255" s="1085"/>
      <c r="HKT255" s="1085"/>
      <c r="HKU255" s="1085"/>
      <c r="HKV255" s="1085"/>
      <c r="HKW255" s="1080"/>
      <c r="HKX255" s="1085"/>
      <c r="HKY255" s="1085"/>
      <c r="HKZ255" s="1085"/>
      <c r="HLA255" s="1085"/>
      <c r="HLB255" s="1085"/>
      <c r="HLC255" s="1085"/>
      <c r="HLD255" s="1085"/>
      <c r="HLE255" s="1085"/>
      <c r="HLF255" s="1085"/>
      <c r="HLG255" s="1085"/>
      <c r="HLH255" s="1085"/>
      <c r="HLI255" s="1085"/>
      <c r="HLJ255" s="1085"/>
      <c r="HLK255" s="1085"/>
      <c r="HLL255" s="1080"/>
      <c r="HLM255" s="1085"/>
      <c r="HLN255" s="1085"/>
      <c r="HLO255" s="1085"/>
      <c r="HLP255" s="1085"/>
      <c r="HLQ255" s="1085"/>
      <c r="HLR255" s="1085"/>
      <c r="HLS255" s="1085"/>
      <c r="HLT255" s="1085"/>
      <c r="HLU255" s="1085"/>
      <c r="HLV255" s="1085"/>
      <c r="HLW255" s="1085"/>
      <c r="HLX255" s="1085"/>
      <c r="HLY255" s="1085"/>
      <c r="HLZ255" s="1085"/>
      <c r="HMA255" s="1080"/>
      <c r="HMB255" s="1085"/>
      <c r="HMC255" s="1085"/>
      <c r="HMD255" s="1085"/>
      <c r="HME255" s="1085"/>
      <c r="HMF255" s="1085"/>
      <c r="HMG255" s="1085"/>
      <c r="HMH255" s="1085"/>
      <c r="HMI255" s="1085"/>
      <c r="HMJ255" s="1085"/>
      <c r="HMK255" s="1085"/>
      <c r="HML255" s="1085"/>
      <c r="HMM255" s="1085"/>
      <c r="HMN255" s="1085"/>
      <c r="HMO255" s="1085"/>
      <c r="HMP255" s="1080"/>
      <c r="HMQ255" s="1085"/>
      <c r="HMR255" s="1085"/>
      <c r="HMS255" s="1085"/>
      <c r="HMT255" s="1085"/>
      <c r="HMU255" s="1085"/>
      <c r="HMV255" s="1085"/>
      <c r="HMW255" s="1085"/>
      <c r="HMX255" s="1085"/>
      <c r="HMY255" s="1085"/>
      <c r="HMZ255" s="1085"/>
      <c r="HNA255" s="1085"/>
      <c r="HNB255" s="1085"/>
      <c r="HNC255" s="1085"/>
      <c r="HND255" s="1085"/>
      <c r="HNE255" s="1080"/>
      <c r="HNF255" s="1085"/>
      <c r="HNG255" s="1085"/>
      <c r="HNH255" s="1085"/>
      <c r="HNI255" s="1085"/>
      <c r="HNJ255" s="1085"/>
      <c r="HNK255" s="1085"/>
      <c r="HNL255" s="1085"/>
      <c r="HNM255" s="1085"/>
      <c r="HNN255" s="1085"/>
      <c r="HNO255" s="1085"/>
      <c r="HNP255" s="1085"/>
      <c r="HNQ255" s="1085"/>
      <c r="HNR255" s="1085"/>
      <c r="HNS255" s="1085"/>
      <c r="HNT255" s="1080"/>
      <c r="HNU255" s="1085"/>
      <c r="HNV255" s="1085"/>
      <c r="HNW255" s="1085"/>
      <c r="HNX255" s="1085"/>
      <c r="HNY255" s="1085"/>
      <c r="HNZ255" s="1085"/>
      <c r="HOA255" s="1085"/>
      <c r="HOB255" s="1085"/>
      <c r="HOC255" s="1085"/>
      <c r="HOD255" s="1085"/>
      <c r="HOE255" s="1085"/>
      <c r="HOF255" s="1085"/>
      <c r="HOG255" s="1085"/>
      <c r="HOH255" s="1085"/>
      <c r="HOI255" s="1080"/>
      <c r="HOJ255" s="1085"/>
      <c r="HOK255" s="1085"/>
      <c r="HOL255" s="1085"/>
      <c r="HOM255" s="1085"/>
      <c r="HON255" s="1085"/>
      <c r="HOO255" s="1085"/>
      <c r="HOP255" s="1085"/>
      <c r="HOQ255" s="1085"/>
      <c r="HOR255" s="1085"/>
      <c r="HOS255" s="1085"/>
      <c r="HOT255" s="1085"/>
      <c r="HOU255" s="1085"/>
      <c r="HOV255" s="1085"/>
      <c r="HOW255" s="1085"/>
      <c r="HOX255" s="1080"/>
      <c r="HOY255" s="1085"/>
      <c r="HOZ255" s="1085"/>
      <c r="HPA255" s="1085"/>
      <c r="HPB255" s="1085"/>
      <c r="HPC255" s="1085"/>
      <c r="HPD255" s="1085"/>
      <c r="HPE255" s="1085"/>
      <c r="HPF255" s="1085"/>
      <c r="HPG255" s="1085"/>
      <c r="HPH255" s="1085"/>
      <c r="HPI255" s="1085"/>
      <c r="HPJ255" s="1085"/>
      <c r="HPK255" s="1085"/>
      <c r="HPL255" s="1085"/>
      <c r="HPM255" s="1080"/>
      <c r="HPN255" s="1085"/>
      <c r="HPO255" s="1085"/>
      <c r="HPP255" s="1085"/>
      <c r="HPQ255" s="1085"/>
      <c r="HPR255" s="1085"/>
      <c r="HPS255" s="1085"/>
      <c r="HPT255" s="1085"/>
      <c r="HPU255" s="1085"/>
      <c r="HPV255" s="1085"/>
      <c r="HPW255" s="1085"/>
      <c r="HPX255" s="1085"/>
      <c r="HPY255" s="1085"/>
      <c r="HPZ255" s="1085"/>
      <c r="HQA255" s="1085"/>
      <c r="HQB255" s="1080"/>
      <c r="HQC255" s="1085"/>
      <c r="HQD255" s="1085"/>
      <c r="HQE255" s="1085"/>
      <c r="HQF255" s="1085"/>
      <c r="HQG255" s="1085"/>
      <c r="HQH255" s="1085"/>
      <c r="HQI255" s="1085"/>
      <c r="HQJ255" s="1085"/>
      <c r="HQK255" s="1085"/>
      <c r="HQL255" s="1085"/>
      <c r="HQM255" s="1085"/>
      <c r="HQN255" s="1085"/>
      <c r="HQO255" s="1085"/>
      <c r="HQP255" s="1085"/>
      <c r="HQQ255" s="1080"/>
      <c r="HQR255" s="1085"/>
      <c r="HQS255" s="1085"/>
      <c r="HQT255" s="1085"/>
      <c r="HQU255" s="1085"/>
      <c r="HQV255" s="1085"/>
      <c r="HQW255" s="1085"/>
      <c r="HQX255" s="1085"/>
      <c r="HQY255" s="1085"/>
      <c r="HQZ255" s="1085"/>
      <c r="HRA255" s="1085"/>
      <c r="HRB255" s="1085"/>
      <c r="HRC255" s="1085"/>
      <c r="HRD255" s="1085"/>
      <c r="HRE255" s="1085"/>
      <c r="HRF255" s="1080"/>
      <c r="HRG255" s="1085"/>
      <c r="HRH255" s="1085"/>
      <c r="HRI255" s="1085"/>
      <c r="HRJ255" s="1085"/>
      <c r="HRK255" s="1085"/>
      <c r="HRL255" s="1085"/>
      <c r="HRM255" s="1085"/>
      <c r="HRN255" s="1085"/>
      <c r="HRO255" s="1085"/>
      <c r="HRP255" s="1085"/>
      <c r="HRQ255" s="1085"/>
      <c r="HRR255" s="1085"/>
      <c r="HRS255" s="1085"/>
      <c r="HRT255" s="1085"/>
      <c r="HRU255" s="1080"/>
      <c r="HRV255" s="1085"/>
      <c r="HRW255" s="1085"/>
      <c r="HRX255" s="1085"/>
      <c r="HRY255" s="1085"/>
      <c r="HRZ255" s="1085"/>
      <c r="HSA255" s="1085"/>
      <c r="HSB255" s="1085"/>
      <c r="HSC255" s="1085"/>
      <c r="HSD255" s="1085"/>
      <c r="HSE255" s="1085"/>
      <c r="HSF255" s="1085"/>
      <c r="HSG255" s="1085"/>
      <c r="HSH255" s="1085"/>
      <c r="HSI255" s="1085"/>
      <c r="HSJ255" s="1080"/>
      <c r="HSK255" s="1085"/>
      <c r="HSL255" s="1085"/>
      <c r="HSM255" s="1085"/>
      <c r="HSN255" s="1085"/>
      <c r="HSO255" s="1085"/>
      <c r="HSP255" s="1085"/>
      <c r="HSQ255" s="1085"/>
      <c r="HSR255" s="1085"/>
      <c r="HSS255" s="1085"/>
      <c r="HST255" s="1085"/>
      <c r="HSU255" s="1085"/>
      <c r="HSV255" s="1085"/>
      <c r="HSW255" s="1085"/>
      <c r="HSX255" s="1085"/>
      <c r="HSY255" s="1080"/>
      <c r="HSZ255" s="1085"/>
      <c r="HTA255" s="1085"/>
      <c r="HTB255" s="1085"/>
      <c r="HTC255" s="1085"/>
      <c r="HTD255" s="1085"/>
      <c r="HTE255" s="1085"/>
      <c r="HTF255" s="1085"/>
      <c r="HTG255" s="1085"/>
      <c r="HTH255" s="1085"/>
      <c r="HTI255" s="1085"/>
      <c r="HTJ255" s="1085"/>
      <c r="HTK255" s="1085"/>
      <c r="HTL255" s="1085"/>
      <c r="HTM255" s="1085"/>
      <c r="HTN255" s="1080"/>
      <c r="HTO255" s="1085"/>
      <c r="HTP255" s="1085"/>
      <c r="HTQ255" s="1085"/>
      <c r="HTR255" s="1085"/>
      <c r="HTS255" s="1085"/>
      <c r="HTT255" s="1085"/>
      <c r="HTU255" s="1085"/>
      <c r="HTV255" s="1085"/>
      <c r="HTW255" s="1085"/>
      <c r="HTX255" s="1085"/>
      <c r="HTY255" s="1085"/>
      <c r="HTZ255" s="1085"/>
      <c r="HUA255" s="1085"/>
      <c r="HUB255" s="1085"/>
      <c r="HUC255" s="1080"/>
      <c r="HUD255" s="1085"/>
      <c r="HUE255" s="1085"/>
      <c r="HUF255" s="1085"/>
      <c r="HUG255" s="1085"/>
      <c r="HUH255" s="1085"/>
      <c r="HUI255" s="1085"/>
      <c r="HUJ255" s="1085"/>
      <c r="HUK255" s="1085"/>
      <c r="HUL255" s="1085"/>
      <c r="HUM255" s="1085"/>
      <c r="HUN255" s="1085"/>
      <c r="HUO255" s="1085"/>
      <c r="HUP255" s="1085"/>
      <c r="HUQ255" s="1085"/>
      <c r="HUR255" s="1080"/>
      <c r="HUS255" s="1085"/>
      <c r="HUT255" s="1085"/>
      <c r="HUU255" s="1085"/>
      <c r="HUV255" s="1085"/>
      <c r="HUW255" s="1085"/>
      <c r="HUX255" s="1085"/>
      <c r="HUY255" s="1085"/>
      <c r="HUZ255" s="1085"/>
      <c r="HVA255" s="1085"/>
      <c r="HVB255" s="1085"/>
      <c r="HVC255" s="1085"/>
      <c r="HVD255" s="1085"/>
      <c r="HVE255" s="1085"/>
      <c r="HVF255" s="1085"/>
      <c r="HVG255" s="1080"/>
      <c r="HVH255" s="1085"/>
      <c r="HVI255" s="1085"/>
      <c r="HVJ255" s="1085"/>
      <c r="HVK255" s="1085"/>
      <c r="HVL255" s="1085"/>
      <c r="HVM255" s="1085"/>
      <c r="HVN255" s="1085"/>
      <c r="HVO255" s="1085"/>
      <c r="HVP255" s="1085"/>
      <c r="HVQ255" s="1085"/>
      <c r="HVR255" s="1085"/>
      <c r="HVS255" s="1085"/>
      <c r="HVT255" s="1085"/>
      <c r="HVU255" s="1085"/>
      <c r="HVV255" s="1080"/>
      <c r="HVW255" s="1085"/>
      <c r="HVX255" s="1085"/>
      <c r="HVY255" s="1085"/>
      <c r="HVZ255" s="1085"/>
      <c r="HWA255" s="1085"/>
      <c r="HWB255" s="1085"/>
      <c r="HWC255" s="1085"/>
      <c r="HWD255" s="1085"/>
      <c r="HWE255" s="1085"/>
      <c r="HWF255" s="1085"/>
      <c r="HWG255" s="1085"/>
      <c r="HWH255" s="1085"/>
      <c r="HWI255" s="1085"/>
      <c r="HWJ255" s="1085"/>
      <c r="HWK255" s="1080"/>
      <c r="HWL255" s="1085"/>
      <c r="HWM255" s="1085"/>
      <c r="HWN255" s="1085"/>
      <c r="HWO255" s="1085"/>
      <c r="HWP255" s="1085"/>
      <c r="HWQ255" s="1085"/>
      <c r="HWR255" s="1085"/>
      <c r="HWS255" s="1085"/>
      <c r="HWT255" s="1085"/>
      <c r="HWU255" s="1085"/>
      <c r="HWV255" s="1085"/>
      <c r="HWW255" s="1085"/>
      <c r="HWX255" s="1085"/>
      <c r="HWY255" s="1085"/>
      <c r="HWZ255" s="1080"/>
      <c r="HXA255" s="1085"/>
      <c r="HXB255" s="1085"/>
      <c r="HXC255" s="1085"/>
      <c r="HXD255" s="1085"/>
      <c r="HXE255" s="1085"/>
      <c r="HXF255" s="1085"/>
      <c r="HXG255" s="1085"/>
      <c r="HXH255" s="1085"/>
      <c r="HXI255" s="1085"/>
      <c r="HXJ255" s="1085"/>
      <c r="HXK255" s="1085"/>
      <c r="HXL255" s="1085"/>
      <c r="HXM255" s="1085"/>
      <c r="HXN255" s="1085"/>
      <c r="HXO255" s="1080"/>
      <c r="HXP255" s="1085"/>
      <c r="HXQ255" s="1085"/>
      <c r="HXR255" s="1085"/>
      <c r="HXS255" s="1085"/>
      <c r="HXT255" s="1085"/>
      <c r="HXU255" s="1085"/>
      <c r="HXV255" s="1085"/>
      <c r="HXW255" s="1085"/>
      <c r="HXX255" s="1085"/>
      <c r="HXY255" s="1085"/>
      <c r="HXZ255" s="1085"/>
      <c r="HYA255" s="1085"/>
      <c r="HYB255" s="1085"/>
      <c r="HYC255" s="1085"/>
      <c r="HYD255" s="1080"/>
      <c r="HYE255" s="1085"/>
      <c r="HYF255" s="1085"/>
      <c r="HYG255" s="1085"/>
      <c r="HYH255" s="1085"/>
      <c r="HYI255" s="1085"/>
      <c r="HYJ255" s="1085"/>
      <c r="HYK255" s="1085"/>
      <c r="HYL255" s="1085"/>
      <c r="HYM255" s="1085"/>
      <c r="HYN255" s="1085"/>
      <c r="HYO255" s="1085"/>
      <c r="HYP255" s="1085"/>
      <c r="HYQ255" s="1085"/>
      <c r="HYR255" s="1085"/>
      <c r="HYS255" s="1080"/>
      <c r="HYT255" s="1085"/>
      <c r="HYU255" s="1085"/>
      <c r="HYV255" s="1085"/>
      <c r="HYW255" s="1085"/>
      <c r="HYX255" s="1085"/>
      <c r="HYY255" s="1085"/>
      <c r="HYZ255" s="1085"/>
      <c r="HZA255" s="1085"/>
      <c r="HZB255" s="1085"/>
      <c r="HZC255" s="1085"/>
      <c r="HZD255" s="1085"/>
      <c r="HZE255" s="1085"/>
      <c r="HZF255" s="1085"/>
      <c r="HZG255" s="1085"/>
      <c r="HZH255" s="1080"/>
      <c r="HZI255" s="1085"/>
      <c r="HZJ255" s="1085"/>
      <c r="HZK255" s="1085"/>
      <c r="HZL255" s="1085"/>
      <c r="HZM255" s="1085"/>
      <c r="HZN255" s="1085"/>
      <c r="HZO255" s="1085"/>
      <c r="HZP255" s="1085"/>
      <c r="HZQ255" s="1085"/>
      <c r="HZR255" s="1085"/>
      <c r="HZS255" s="1085"/>
      <c r="HZT255" s="1085"/>
      <c r="HZU255" s="1085"/>
      <c r="HZV255" s="1085"/>
      <c r="HZW255" s="1080"/>
      <c r="HZX255" s="1085"/>
      <c r="HZY255" s="1085"/>
      <c r="HZZ255" s="1085"/>
      <c r="IAA255" s="1085"/>
      <c r="IAB255" s="1085"/>
      <c r="IAC255" s="1085"/>
      <c r="IAD255" s="1085"/>
      <c r="IAE255" s="1085"/>
      <c r="IAF255" s="1085"/>
      <c r="IAG255" s="1085"/>
      <c r="IAH255" s="1085"/>
      <c r="IAI255" s="1085"/>
      <c r="IAJ255" s="1085"/>
      <c r="IAK255" s="1085"/>
      <c r="IAL255" s="1080"/>
      <c r="IAM255" s="1085"/>
      <c r="IAN255" s="1085"/>
      <c r="IAO255" s="1085"/>
      <c r="IAP255" s="1085"/>
      <c r="IAQ255" s="1085"/>
      <c r="IAR255" s="1085"/>
      <c r="IAS255" s="1085"/>
      <c r="IAT255" s="1085"/>
      <c r="IAU255" s="1085"/>
      <c r="IAV255" s="1085"/>
      <c r="IAW255" s="1085"/>
      <c r="IAX255" s="1085"/>
      <c r="IAY255" s="1085"/>
      <c r="IAZ255" s="1085"/>
      <c r="IBA255" s="1080"/>
      <c r="IBB255" s="1085"/>
      <c r="IBC255" s="1085"/>
      <c r="IBD255" s="1085"/>
      <c r="IBE255" s="1085"/>
      <c r="IBF255" s="1085"/>
      <c r="IBG255" s="1085"/>
      <c r="IBH255" s="1085"/>
      <c r="IBI255" s="1085"/>
      <c r="IBJ255" s="1085"/>
      <c r="IBK255" s="1085"/>
      <c r="IBL255" s="1085"/>
      <c r="IBM255" s="1085"/>
      <c r="IBN255" s="1085"/>
      <c r="IBO255" s="1085"/>
      <c r="IBP255" s="1080"/>
      <c r="IBQ255" s="1085"/>
      <c r="IBR255" s="1085"/>
      <c r="IBS255" s="1085"/>
      <c r="IBT255" s="1085"/>
      <c r="IBU255" s="1085"/>
      <c r="IBV255" s="1085"/>
      <c r="IBW255" s="1085"/>
      <c r="IBX255" s="1085"/>
      <c r="IBY255" s="1085"/>
      <c r="IBZ255" s="1085"/>
      <c r="ICA255" s="1085"/>
      <c r="ICB255" s="1085"/>
      <c r="ICC255" s="1085"/>
      <c r="ICD255" s="1085"/>
      <c r="ICE255" s="1080"/>
      <c r="ICF255" s="1085"/>
      <c r="ICG255" s="1085"/>
      <c r="ICH255" s="1085"/>
      <c r="ICI255" s="1085"/>
      <c r="ICJ255" s="1085"/>
      <c r="ICK255" s="1085"/>
      <c r="ICL255" s="1085"/>
      <c r="ICM255" s="1085"/>
      <c r="ICN255" s="1085"/>
      <c r="ICO255" s="1085"/>
      <c r="ICP255" s="1085"/>
      <c r="ICQ255" s="1085"/>
      <c r="ICR255" s="1085"/>
      <c r="ICS255" s="1085"/>
      <c r="ICT255" s="1080"/>
      <c r="ICU255" s="1085"/>
      <c r="ICV255" s="1085"/>
      <c r="ICW255" s="1085"/>
      <c r="ICX255" s="1085"/>
      <c r="ICY255" s="1085"/>
      <c r="ICZ255" s="1085"/>
      <c r="IDA255" s="1085"/>
      <c r="IDB255" s="1085"/>
      <c r="IDC255" s="1085"/>
      <c r="IDD255" s="1085"/>
      <c r="IDE255" s="1085"/>
      <c r="IDF255" s="1085"/>
      <c r="IDG255" s="1085"/>
      <c r="IDH255" s="1085"/>
      <c r="IDI255" s="1080"/>
      <c r="IDJ255" s="1085"/>
      <c r="IDK255" s="1085"/>
      <c r="IDL255" s="1085"/>
      <c r="IDM255" s="1085"/>
      <c r="IDN255" s="1085"/>
      <c r="IDO255" s="1085"/>
      <c r="IDP255" s="1085"/>
      <c r="IDQ255" s="1085"/>
      <c r="IDR255" s="1085"/>
      <c r="IDS255" s="1085"/>
      <c r="IDT255" s="1085"/>
      <c r="IDU255" s="1085"/>
      <c r="IDV255" s="1085"/>
      <c r="IDW255" s="1085"/>
      <c r="IDX255" s="1080"/>
      <c r="IDY255" s="1085"/>
      <c r="IDZ255" s="1085"/>
      <c r="IEA255" s="1085"/>
      <c r="IEB255" s="1085"/>
      <c r="IEC255" s="1085"/>
      <c r="IED255" s="1085"/>
      <c r="IEE255" s="1085"/>
      <c r="IEF255" s="1085"/>
      <c r="IEG255" s="1085"/>
      <c r="IEH255" s="1085"/>
      <c r="IEI255" s="1085"/>
      <c r="IEJ255" s="1085"/>
      <c r="IEK255" s="1085"/>
      <c r="IEL255" s="1085"/>
      <c r="IEM255" s="1080"/>
      <c r="IEN255" s="1085"/>
      <c r="IEO255" s="1085"/>
      <c r="IEP255" s="1085"/>
      <c r="IEQ255" s="1085"/>
      <c r="IER255" s="1085"/>
      <c r="IES255" s="1085"/>
      <c r="IET255" s="1085"/>
      <c r="IEU255" s="1085"/>
      <c r="IEV255" s="1085"/>
      <c r="IEW255" s="1085"/>
      <c r="IEX255" s="1085"/>
      <c r="IEY255" s="1085"/>
      <c r="IEZ255" s="1085"/>
      <c r="IFA255" s="1085"/>
      <c r="IFB255" s="1080"/>
      <c r="IFC255" s="1085"/>
      <c r="IFD255" s="1085"/>
      <c r="IFE255" s="1085"/>
      <c r="IFF255" s="1085"/>
      <c r="IFG255" s="1085"/>
      <c r="IFH255" s="1085"/>
      <c r="IFI255" s="1085"/>
      <c r="IFJ255" s="1085"/>
      <c r="IFK255" s="1085"/>
      <c r="IFL255" s="1085"/>
      <c r="IFM255" s="1085"/>
      <c r="IFN255" s="1085"/>
      <c r="IFO255" s="1085"/>
      <c r="IFP255" s="1085"/>
      <c r="IFQ255" s="1080"/>
      <c r="IFR255" s="1085"/>
      <c r="IFS255" s="1085"/>
      <c r="IFT255" s="1085"/>
      <c r="IFU255" s="1085"/>
      <c r="IFV255" s="1085"/>
      <c r="IFW255" s="1085"/>
      <c r="IFX255" s="1085"/>
      <c r="IFY255" s="1085"/>
      <c r="IFZ255" s="1085"/>
      <c r="IGA255" s="1085"/>
      <c r="IGB255" s="1085"/>
      <c r="IGC255" s="1085"/>
      <c r="IGD255" s="1085"/>
      <c r="IGE255" s="1085"/>
      <c r="IGF255" s="1080"/>
      <c r="IGG255" s="1085"/>
      <c r="IGH255" s="1085"/>
      <c r="IGI255" s="1085"/>
      <c r="IGJ255" s="1085"/>
      <c r="IGK255" s="1085"/>
      <c r="IGL255" s="1085"/>
      <c r="IGM255" s="1085"/>
      <c r="IGN255" s="1085"/>
      <c r="IGO255" s="1085"/>
      <c r="IGP255" s="1085"/>
      <c r="IGQ255" s="1085"/>
      <c r="IGR255" s="1085"/>
      <c r="IGS255" s="1085"/>
      <c r="IGT255" s="1085"/>
      <c r="IGU255" s="1080"/>
      <c r="IGV255" s="1085"/>
      <c r="IGW255" s="1085"/>
      <c r="IGX255" s="1085"/>
      <c r="IGY255" s="1085"/>
      <c r="IGZ255" s="1085"/>
      <c r="IHA255" s="1085"/>
      <c r="IHB255" s="1085"/>
      <c r="IHC255" s="1085"/>
      <c r="IHD255" s="1085"/>
      <c r="IHE255" s="1085"/>
      <c r="IHF255" s="1085"/>
      <c r="IHG255" s="1085"/>
      <c r="IHH255" s="1085"/>
      <c r="IHI255" s="1085"/>
      <c r="IHJ255" s="1080"/>
      <c r="IHK255" s="1085"/>
      <c r="IHL255" s="1085"/>
      <c r="IHM255" s="1085"/>
      <c r="IHN255" s="1085"/>
      <c r="IHO255" s="1085"/>
      <c r="IHP255" s="1085"/>
      <c r="IHQ255" s="1085"/>
      <c r="IHR255" s="1085"/>
      <c r="IHS255" s="1085"/>
      <c r="IHT255" s="1085"/>
      <c r="IHU255" s="1085"/>
      <c r="IHV255" s="1085"/>
      <c r="IHW255" s="1085"/>
      <c r="IHX255" s="1085"/>
      <c r="IHY255" s="1080"/>
      <c r="IHZ255" s="1085"/>
      <c r="IIA255" s="1085"/>
      <c r="IIB255" s="1085"/>
      <c r="IIC255" s="1085"/>
      <c r="IID255" s="1085"/>
      <c r="IIE255" s="1085"/>
      <c r="IIF255" s="1085"/>
      <c r="IIG255" s="1085"/>
      <c r="IIH255" s="1085"/>
      <c r="III255" s="1085"/>
      <c r="IIJ255" s="1085"/>
      <c r="IIK255" s="1085"/>
      <c r="IIL255" s="1085"/>
      <c r="IIM255" s="1085"/>
      <c r="IIN255" s="1080"/>
      <c r="IIO255" s="1085"/>
      <c r="IIP255" s="1085"/>
      <c r="IIQ255" s="1085"/>
      <c r="IIR255" s="1085"/>
      <c r="IIS255" s="1085"/>
      <c r="IIT255" s="1085"/>
      <c r="IIU255" s="1085"/>
      <c r="IIV255" s="1085"/>
      <c r="IIW255" s="1085"/>
      <c r="IIX255" s="1085"/>
      <c r="IIY255" s="1085"/>
      <c r="IIZ255" s="1085"/>
      <c r="IJA255" s="1085"/>
      <c r="IJB255" s="1085"/>
      <c r="IJC255" s="1080"/>
      <c r="IJD255" s="1085"/>
      <c r="IJE255" s="1085"/>
      <c r="IJF255" s="1085"/>
      <c r="IJG255" s="1085"/>
      <c r="IJH255" s="1085"/>
      <c r="IJI255" s="1085"/>
      <c r="IJJ255" s="1085"/>
      <c r="IJK255" s="1085"/>
      <c r="IJL255" s="1085"/>
      <c r="IJM255" s="1085"/>
      <c r="IJN255" s="1085"/>
      <c r="IJO255" s="1085"/>
      <c r="IJP255" s="1085"/>
      <c r="IJQ255" s="1085"/>
      <c r="IJR255" s="1080"/>
      <c r="IJS255" s="1085"/>
      <c r="IJT255" s="1085"/>
      <c r="IJU255" s="1085"/>
      <c r="IJV255" s="1085"/>
      <c r="IJW255" s="1085"/>
      <c r="IJX255" s="1085"/>
      <c r="IJY255" s="1085"/>
      <c r="IJZ255" s="1085"/>
      <c r="IKA255" s="1085"/>
      <c r="IKB255" s="1085"/>
      <c r="IKC255" s="1085"/>
      <c r="IKD255" s="1085"/>
      <c r="IKE255" s="1085"/>
      <c r="IKF255" s="1085"/>
      <c r="IKG255" s="1080"/>
      <c r="IKH255" s="1085"/>
      <c r="IKI255" s="1085"/>
      <c r="IKJ255" s="1085"/>
      <c r="IKK255" s="1085"/>
      <c r="IKL255" s="1085"/>
      <c r="IKM255" s="1085"/>
      <c r="IKN255" s="1085"/>
      <c r="IKO255" s="1085"/>
      <c r="IKP255" s="1085"/>
      <c r="IKQ255" s="1085"/>
      <c r="IKR255" s="1085"/>
      <c r="IKS255" s="1085"/>
      <c r="IKT255" s="1085"/>
      <c r="IKU255" s="1085"/>
      <c r="IKV255" s="1080"/>
      <c r="IKW255" s="1085"/>
      <c r="IKX255" s="1085"/>
      <c r="IKY255" s="1085"/>
      <c r="IKZ255" s="1085"/>
      <c r="ILA255" s="1085"/>
      <c r="ILB255" s="1085"/>
      <c r="ILC255" s="1085"/>
      <c r="ILD255" s="1085"/>
      <c r="ILE255" s="1085"/>
      <c r="ILF255" s="1085"/>
      <c r="ILG255" s="1085"/>
      <c r="ILH255" s="1085"/>
      <c r="ILI255" s="1085"/>
      <c r="ILJ255" s="1085"/>
      <c r="ILK255" s="1080"/>
      <c r="ILL255" s="1085"/>
      <c r="ILM255" s="1085"/>
      <c r="ILN255" s="1085"/>
      <c r="ILO255" s="1085"/>
      <c r="ILP255" s="1085"/>
      <c r="ILQ255" s="1085"/>
      <c r="ILR255" s="1085"/>
      <c r="ILS255" s="1085"/>
      <c r="ILT255" s="1085"/>
      <c r="ILU255" s="1085"/>
      <c r="ILV255" s="1085"/>
      <c r="ILW255" s="1085"/>
      <c r="ILX255" s="1085"/>
      <c r="ILY255" s="1085"/>
      <c r="ILZ255" s="1080"/>
      <c r="IMA255" s="1085"/>
      <c r="IMB255" s="1085"/>
      <c r="IMC255" s="1085"/>
      <c r="IMD255" s="1085"/>
      <c r="IME255" s="1085"/>
      <c r="IMF255" s="1085"/>
      <c r="IMG255" s="1085"/>
      <c r="IMH255" s="1085"/>
      <c r="IMI255" s="1085"/>
      <c r="IMJ255" s="1085"/>
      <c r="IMK255" s="1085"/>
      <c r="IML255" s="1085"/>
      <c r="IMM255" s="1085"/>
      <c r="IMN255" s="1085"/>
      <c r="IMO255" s="1080"/>
      <c r="IMP255" s="1085"/>
      <c r="IMQ255" s="1085"/>
      <c r="IMR255" s="1085"/>
      <c r="IMS255" s="1085"/>
      <c r="IMT255" s="1085"/>
      <c r="IMU255" s="1085"/>
      <c r="IMV255" s="1085"/>
      <c r="IMW255" s="1085"/>
      <c r="IMX255" s="1085"/>
      <c r="IMY255" s="1085"/>
      <c r="IMZ255" s="1085"/>
      <c r="INA255" s="1085"/>
      <c r="INB255" s="1085"/>
      <c r="INC255" s="1085"/>
      <c r="IND255" s="1080"/>
      <c r="INE255" s="1085"/>
      <c r="INF255" s="1085"/>
      <c r="ING255" s="1085"/>
      <c r="INH255" s="1085"/>
      <c r="INI255" s="1085"/>
      <c r="INJ255" s="1085"/>
      <c r="INK255" s="1085"/>
      <c r="INL255" s="1085"/>
      <c r="INM255" s="1085"/>
      <c r="INN255" s="1085"/>
      <c r="INO255" s="1085"/>
      <c r="INP255" s="1085"/>
      <c r="INQ255" s="1085"/>
      <c r="INR255" s="1085"/>
      <c r="INS255" s="1080"/>
      <c r="INT255" s="1085"/>
      <c r="INU255" s="1085"/>
      <c r="INV255" s="1085"/>
      <c r="INW255" s="1085"/>
      <c r="INX255" s="1085"/>
      <c r="INY255" s="1085"/>
      <c r="INZ255" s="1085"/>
      <c r="IOA255" s="1085"/>
      <c r="IOB255" s="1085"/>
      <c r="IOC255" s="1085"/>
      <c r="IOD255" s="1085"/>
      <c r="IOE255" s="1085"/>
      <c r="IOF255" s="1085"/>
      <c r="IOG255" s="1085"/>
      <c r="IOH255" s="1080"/>
      <c r="IOI255" s="1085"/>
      <c r="IOJ255" s="1085"/>
      <c r="IOK255" s="1085"/>
      <c r="IOL255" s="1085"/>
      <c r="IOM255" s="1085"/>
      <c r="ION255" s="1085"/>
      <c r="IOO255" s="1085"/>
      <c r="IOP255" s="1085"/>
      <c r="IOQ255" s="1085"/>
      <c r="IOR255" s="1085"/>
      <c r="IOS255" s="1085"/>
      <c r="IOT255" s="1085"/>
      <c r="IOU255" s="1085"/>
      <c r="IOV255" s="1085"/>
      <c r="IOW255" s="1080"/>
      <c r="IOX255" s="1085"/>
      <c r="IOY255" s="1085"/>
      <c r="IOZ255" s="1085"/>
      <c r="IPA255" s="1085"/>
      <c r="IPB255" s="1085"/>
      <c r="IPC255" s="1085"/>
      <c r="IPD255" s="1085"/>
      <c r="IPE255" s="1085"/>
      <c r="IPF255" s="1085"/>
      <c r="IPG255" s="1085"/>
      <c r="IPH255" s="1085"/>
      <c r="IPI255" s="1085"/>
      <c r="IPJ255" s="1085"/>
      <c r="IPK255" s="1085"/>
      <c r="IPL255" s="1080"/>
      <c r="IPM255" s="1085"/>
      <c r="IPN255" s="1085"/>
      <c r="IPO255" s="1085"/>
      <c r="IPP255" s="1085"/>
      <c r="IPQ255" s="1085"/>
      <c r="IPR255" s="1085"/>
      <c r="IPS255" s="1085"/>
      <c r="IPT255" s="1085"/>
      <c r="IPU255" s="1085"/>
      <c r="IPV255" s="1085"/>
      <c r="IPW255" s="1085"/>
      <c r="IPX255" s="1085"/>
      <c r="IPY255" s="1085"/>
      <c r="IPZ255" s="1085"/>
      <c r="IQA255" s="1080"/>
      <c r="IQB255" s="1085"/>
      <c r="IQC255" s="1085"/>
      <c r="IQD255" s="1085"/>
      <c r="IQE255" s="1085"/>
      <c r="IQF255" s="1085"/>
      <c r="IQG255" s="1085"/>
      <c r="IQH255" s="1085"/>
      <c r="IQI255" s="1085"/>
      <c r="IQJ255" s="1085"/>
      <c r="IQK255" s="1085"/>
      <c r="IQL255" s="1085"/>
      <c r="IQM255" s="1085"/>
      <c r="IQN255" s="1085"/>
      <c r="IQO255" s="1085"/>
      <c r="IQP255" s="1080"/>
      <c r="IQQ255" s="1085"/>
      <c r="IQR255" s="1085"/>
      <c r="IQS255" s="1085"/>
      <c r="IQT255" s="1085"/>
      <c r="IQU255" s="1085"/>
      <c r="IQV255" s="1085"/>
      <c r="IQW255" s="1085"/>
      <c r="IQX255" s="1085"/>
      <c r="IQY255" s="1085"/>
      <c r="IQZ255" s="1085"/>
      <c r="IRA255" s="1085"/>
      <c r="IRB255" s="1085"/>
      <c r="IRC255" s="1085"/>
      <c r="IRD255" s="1085"/>
      <c r="IRE255" s="1080"/>
      <c r="IRF255" s="1085"/>
      <c r="IRG255" s="1085"/>
      <c r="IRH255" s="1085"/>
      <c r="IRI255" s="1085"/>
      <c r="IRJ255" s="1085"/>
      <c r="IRK255" s="1085"/>
      <c r="IRL255" s="1085"/>
      <c r="IRM255" s="1085"/>
      <c r="IRN255" s="1085"/>
      <c r="IRO255" s="1085"/>
      <c r="IRP255" s="1085"/>
      <c r="IRQ255" s="1085"/>
      <c r="IRR255" s="1085"/>
      <c r="IRS255" s="1085"/>
      <c r="IRT255" s="1080"/>
      <c r="IRU255" s="1085"/>
      <c r="IRV255" s="1085"/>
      <c r="IRW255" s="1085"/>
      <c r="IRX255" s="1085"/>
      <c r="IRY255" s="1085"/>
      <c r="IRZ255" s="1085"/>
      <c r="ISA255" s="1085"/>
      <c r="ISB255" s="1085"/>
      <c r="ISC255" s="1085"/>
      <c r="ISD255" s="1085"/>
      <c r="ISE255" s="1085"/>
      <c r="ISF255" s="1085"/>
      <c r="ISG255" s="1085"/>
      <c r="ISH255" s="1085"/>
      <c r="ISI255" s="1080"/>
      <c r="ISJ255" s="1085"/>
      <c r="ISK255" s="1085"/>
      <c r="ISL255" s="1085"/>
      <c r="ISM255" s="1085"/>
      <c r="ISN255" s="1085"/>
      <c r="ISO255" s="1085"/>
      <c r="ISP255" s="1085"/>
      <c r="ISQ255" s="1085"/>
      <c r="ISR255" s="1085"/>
      <c r="ISS255" s="1085"/>
      <c r="IST255" s="1085"/>
      <c r="ISU255" s="1085"/>
      <c r="ISV255" s="1085"/>
      <c r="ISW255" s="1085"/>
      <c r="ISX255" s="1080"/>
      <c r="ISY255" s="1085"/>
      <c r="ISZ255" s="1085"/>
      <c r="ITA255" s="1085"/>
      <c r="ITB255" s="1085"/>
      <c r="ITC255" s="1085"/>
      <c r="ITD255" s="1085"/>
      <c r="ITE255" s="1085"/>
      <c r="ITF255" s="1085"/>
      <c r="ITG255" s="1085"/>
      <c r="ITH255" s="1085"/>
      <c r="ITI255" s="1085"/>
      <c r="ITJ255" s="1085"/>
      <c r="ITK255" s="1085"/>
      <c r="ITL255" s="1085"/>
      <c r="ITM255" s="1080"/>
      <c r="ITN255" s="1085"/>
      <c r="ITO255" s="1085"/>
      <c r="ITP255" s="1085"/>
      <c r="ITQ255" s="1085"/>
      <c r="ITR255" s="1085"/>
      <c r="ITS255" s="1085"/>
      <c r="ITT255" s="1085"/>
      <c r="ITU255" s="1085"/>
      <c r="ITV255" s="1085"/>
      <c r="ITW255" s="1085"/>
      <c r="ITX255" s="1085"/>
      <c r="ITY255" s="1085"/>
      <c r="ITZ255" s="1085"/>
      <c r="IUA255" s="1085"/>
      <c r="IUB255" s="1080"/>
      <c r="IUC255" s="1085"/>
      <c r="IUD255" s="1085"/>
      <c r="IUE255" s="1085"/>
      <c r="IUF255" s="1085"/>
      <c r="IUG255" s="1085"/>
      <c r="IUH255" s="1085"/>
      <c r="IUI255" s="1085"/>
      <c r="IUJ255" s="1085"/>
      <c r="IUK255" s="1085"/>
      <c r="IUL255" s="1085"/>
      <c r="IUM255" s="1085"/>
      <c r="IUN255" s="1085"/>
      <c r="IUO255" s="1085"/>
      <c r="IUP255" s="1085"/>
      <c r="IUQ255" s="1080"/>
      <c r="IUR255" s="1085"/>
      <c r="IUS255" s="1085"/>
      <c r="IUT255" s="1085"/>
      <c r="IUU255" s="1085"/>
      <c r="IUV255" s="1085"/>
      <c r="IUW255" s="1085"/>
      <c r="IUX255" s="1085"/>
      <c r="IUY255" s="1085"/>
      <c r="IUZ255" s="1085"/>
      <c r="IVA255" s="1085"/>
      <c r="IVB255" s="1085"/>
      <c r="IVC255" s="1085"/>
      <c r="IVD255" s="1085"/>
      <c r="IVE255" s="1085"/>
      <c r="IVF255" s="1080"/>
      <c r="IVG255" s="1085"/>
      <c r="IVH255" s="1085"/>
      <c r="IVI255" s="1085"/>
      <c r="IVJ255" s="1085"/>
      <c r="IVK255" s="1085"/>
      <c r="IVL255" s="1085"/>
      <c r="IVM255" s="1085"/>
      <c r="IVN255" s="1085"/>
      <c r="IVO255" s="1085"/>
      <c r="IVP255" s="1085"/>
      <c r="IVQ255" s="1085"/>
      <c r="IVR255" s="1085"/>
      <c r="IVS255" s="1085"/>
      <c r="IVT255" s="1085"/>
      <c r="IVU255" s="1080"/>
      <c r="IVV255" s="1085"/>
      <c r="IVW255" s="1085"/>
      <c r="IVX255" s="1085"/>
      <c r="IVY255" s="1085"/>
      <c r="IVZ255" s="1085"/>
      <c r="IWA255" s="1085"/>
      <c r="IWB255" s="1085"/>
      <c r="IWC255" s="1085"/>
      <c r="IWD255" s="1085"/>
      <c r="IWE255" s="1085"/>
      <c r="IWF255" s="1085"/>
      <c r="IWG255" s="1085"/>
      <c r="IWH255" s="1085"/>
      <c r="IWI255" s="1085"/>
      <c r="IWJ255" s="1080"/>
      <c r="IWK255" s="1085"/>
      <c r="IWL255" s="1085"/>
      <c r="IWM255" s="1085"/>
      <c r="IWN255" s="1085"/>
      <c r="IWO255" s="1085"/>
      <c r="IWP255" s="1085"/>
      <c r="IWQ255" s="1085"/>
      <c r="IWR255" s="1085"/>
      <c r="IWS255" s="1085"/>
      <c r="IWT255" s="1085"/>
      <c r="IWU255" s="1085"/>
      <c r="IWV255" s="1085"/>
      <c r="IWW255" s="1085"/>
      <c r="IWX255" s="1085"/>
      <c r="IWY255" s="1080"/>
      <c r="IWZ255" s="1085"/>
      <c r="IXA255" s="1085"/>
      <c r="IXB255" s="1085"/>
      <c r="IXC255" s="1085"/>
      <c r="IXD255" s="1085"/>
      <c r="IXE255" s="1085"/>
      <c r="IXF255" s="1085"/>
      <c r="IXG255" s="1085"/>
      <c r="IXH255" s="1085"/>
      <c r="IXI255" s="1085"/>
      <c r="IXJ255" s="1085"/>
      <c r="IXK255" s="1085"/>
      <c r="IXL255" s="1085"/>
      <c r="IXM255" s="1085"/>
      <c r="IXN255" s="1080"/>
      <c r="IXO255" s="1085"/>
      <c r="IXP255" s="1085"/>
      <c r="IXQ255" s="1085"/>
      <c r="IXR255" s="1085"/>
      <c r="IXS255" s="1085"/>
      <c r="IXT255" s="1085"/>
      <c r="IXU255" s="1085"/>
      <c r="IXV255" s="1085"/>
      <c r="IXW255" s="1085"/>
      <c r="IXX255" s="1085"/>
      <c r="IXY255" s="1085"/>
      <c r="IXZ255" s="1085"/>
      <c r="IYA255" s="1085"/>
      <c r="IYB255" s="1085"/>
      <c r="IYC255" s="1080"/>
      <c r="IYD255" s="1085"/>
      <c r="IYE255" s="1085"/>
      <c r="IYF255" s="1085"/>
      <c r="IYG255" s="1085"/>
      <c r="IYH255" s="1085"/>
      <c r="IYI255" s="1085"/>
      <c r="IYJ255" s="1085"/>
      <c r="IYK255" s="1085"/>
      <c r="IYL255" s="1085"/>
      <c r="IYM255" s="1085"/>
      <c r="IYN255" s="1085"/>
      <c r="IYO255" s="1085"/>
      <c r="IYP255" s="1085"/>
      <c r="IYQ255" s="1085"/>
      <c r="IYR255" s="1080"/>
      <c r="IYS255" s="1085"/>
      <c r="IYT255" s="1085"/>
      <c r="IYU255" s="1085"/>
      <c r="IYV255" s="1085"/>
      <c r="IYW255" s="1085"/>
      <c r="IYX255" s="1085"/>
      <c r="IYY255" s="1085"/>
      <c r="IYZ255" s="1085"/>
      <c r="IZA255" s="1085"/>
      <c r="IZB255" s="1085"/>
      <c r="IZC255" s="1085"/>
      <c r="IZD255" s="1085"/>
      <c r="IZE255" s="1085"/>
      <c r="IZF255" s="1085"/>
      <c r="IZG255" s="1080"/>
      <c r="IZH255" s="1085"/>
      <c r="IZI255" s="1085"/>
      <c r="IZJ255" s="1085"/>
      <c r="IZK255" s="1085"/>
      <c r="IZL255" s="1085"/>
      <c r="IZM255" s="1085"/>
      <c r="IZN255" s="1085"/>
      <c r="IZO255" s="1085"/>
      <c r="IZP255" s="1085"/>
      <c r="IZQ255" s="1085"/>
      <c r="IZR255" s="1085"/>
      <c r="IZS255" s="1085"/>
      <c r="IZT255" s="1085"/>
      <c r="IZU255" s="1085"/>
      <c r="IZV255" s="1080"/>
      <c r="IZW255" s="1085"/>
      <c r="IZX255" s="1085"/>
      <c r="IZY255" s="1085"/>
      <c r="IZZ255" s="1085"/>
      <c r="JAA255" s="1085"/>
      <c r="JAB255" s="1085"/>
      <c r="JAC255" s="1085"/>
      <c r="JAD255" s="1085"/>
      <c r="JAE255" s="1085"/>
      <c r="JAF255" s="1085"/>
      <c r="JAG255" s="1085"/>
      <c r="JAH255" s="1085"/>
      <c r="JAI255" s="1085"/>
      <c r="JAJ255" s="1085"/>
      <c r="JAK255" s="1080"/>
      <c r="JAL255" s="1085"/>
      <c r="JAM255" s="1085"/>
      <c r="JAN255" s="1085"/>
      <c r="JAO255" s="1085"/>
      <c r="JAP255" s="1085"/>
      <c r="JAQ255" s="1085"/>
      <c r="JAR255" s="1085"/>
      <c r="JAS255" s="1085"/>
      <c r="JAT255" s="1085"/>
      <c r="JAU255" s="1085"/>
      <c r="JAV255" s="1085"/>
      <c r="JAW255" s="1085"/>
      <c r="JAX255" s="1085"/>
      <c r="JAY255" s="1085"/>
      <c r="JAZ255" s="1080"/>
      <c r="JBA255" s="1085"/>
      <c r="JBB255" s="1085"/>
      <c r="JBC255" s="1085"/>
      <c r="JBD255" s="1085"/>
      <c r="JBE255" s="1085"/>
      <c r="JBF255" s="1085"/>
      <c r="JBG255" s="1085"/>
      <c r="JBH255" s="1085"/>
      <c r="JBI255" s="1085"/>
      <c r="JBJ255" s="1085"/>
      <c r="JBK255" s="1085"/>
      <c r="JBL255" s="1085"/>
      <c r="JBM255" s="1085"/>
      <c r="JBN255" s="1085"/>
      <c r="JBO255" s="1080"/>
      <c r="JBP255" s="1085"/>
      <c r="JBQ255" s="1085"/>
      <c r="JBR255" s="1085"/>
      <c r="JBS255" s="1085"/>
      <c r="JBT255" s="1085"/>
      <c r="JBU255" s="1085"/>
      <c r="JBV255" s="1085"/>
      <c r="JBW255" s="1085"/>
      <c r="JBX255" s="1085"/>
      <c r="JBY255" s="1085"/>
      <c r="JBZ255" s="1085"/>
      <c r="JCA255" s="1085"/>
      <c r="JCB255" s="1085"/>
      <c r="JCC255" s="1085"/>
      <c r="JCD255" s="1080"/>
      <c r="JCE255" s="1085"/>
      <c r="JCF255" s="1085"/>
      <c r="JCG255" s="1085"/>
      <c r="JCH255" s="1085"/>
      <c r="JCI255" s="1085"/>
      <c r="JCJ255" s="1085"/>
      <c r="JCK255" s="1085"/>
      <c r="JCL255" s="1085"/>
      <c r="JCM255" s="1085"/>
      <c r="JCN255" s="1085"/>
      <c r="JCO255" s="1085"/>
      <c r="JCP255" s="1085"/>
      <c r="JCQ255" s="1085"/>
      <c r="JCR255" s="1085"/>
      <c r="JCS255" s="1080"/>
      <c r="JCT255" s="1085"/>
      <c r="JCU255" s="1085"/>
      <c r="JCV255" s="1085"/>
      <c r="JCW255" s="1085"/>
      <c r="JCX255" s="1085"/>
      <c r="JCY255" s="1085"/>
      <c r="JCZ255" s="1085"/>
      <c r="JDA255" s="1085"/>
      <c r="JDB255" s="1085"/>
      <c r="JDC255" s="1085"/>
      <c r="JDD255" s="1085"/>
      <c r="JDE255" s="1085"/>
      <c r="JDF255" s="1085"/>
      <c r="JDG255" s="1085"/>
      <c r="JDH255" s="1080"/>
      <c r="JDI255" s="1085"/>
      <c r="JDJ255" s="1085"/>
      <c r="JDK255" s="1085"/>
      <c r="JDL255" s="1085"/>
      <c r="JDM255" s="1085"/>
      <c r="JDN255" s="1085"/>
      <c r="JDO255" s="1085"/>
      <c r="JDP255" s="1085"/>
      <c r="JDQ255" s="1085"/>
      <c r="JDR255" s="1085"/>
      <c r="JDS255" s="1085"/>
      <c r="JDT255" s="1085"/>
      <c r="JDU255" s="1085"/>
      <c r="JDV255" s="1085"/>
      <c r="JDW255" s="1080"/>
      <c r="JDX255" s="1085"/>
      <c r="JDY255" s="1085"/>
      <c r="JDZ255" s="1085"/>
      <c r="JEA255" s="1085"/>
      <c r="JEB255" s="1085"/>
      <c r="JEC255" s="1085"/>
      <c r="JED255" s="1085"/>
      <c r="JEE255" s="1085"/>
      <c r="JEF255" s="1085"/>
      <c r="JEG255" s="1085"/>
      <c r="JEH255" s="1085"/>
      <c r="JEI255" s="1085"/>
      <c r="JEJ255" s="1085"/>
      <c r="JEK255" s="1085"/>
      <c r="JEL255" s="1080"/>
      <c r="JEM255" s="1085"/>
      <c r="JEN255" s="1085"/>
      <c r="JEO255" s="1085"/>
      <c r="JEP255" s="1085"/>
      <c r="JEQ255" s="1085"/>
      <c r="JER255" s="1085"/>
      <c r="JES255" s="1085"/>
      <c r="JET255" s="1085"/>
      <c r="JEU255" s="1085"/>
      <c r="JEV255" s="1085"/>
      <c r="JEW255" s="1085"/>
      <c r="JEX255" s="1085"/>
      <c r="JEY255" s="1085"/>
      <c r="JEZ255" s="1085"/>
      <c r="JFA255" s="1080"/>
      <c r="JFB255" s="1085"/>
      <c r="JFC255" s="1085"/>
      <c r="JFD255" s="1085"/>
      <c r="JFE255" s="1085"/>
      <c r="JFF255" s="1085"/>
      <c r="JFG255" s="1085"/>
      <c r="JFH255" s="1085"/>
      <c r="JFI255" s="1085"/>
      <c r="JFJ255" s="1085"/>
      <c r="JFK255" s="1085"/>
      <c r="JFL255" s="1085"/>
      <c r="JFM255" s="1085"/>
      <c r="JFN255" s="1085"/>
      <c r="JFO255" s="1085"/>
      <c r="JFP255" s="1080"/>
      <c r="JFQ255" s="1085"/>
      <c r="JFR255" s="1085"/>
      <c r="JFS255" s="1085"/>
      <c r="JFT255" s="1085"/>
      <c r="JFU255" s="1085"/>
      <c r="JFV255" s="1085"/>
      <c r="JFW255" s="1085"/>
      <c r="JFX255" s="1085"/>
      <c r="JFY255" s="1085"/>
      <c r="JFZ255" s="1085"/>
      <c r="JGA255" s="1085"/>
      <c r="JGB255" s="1085"/>
      <c r="JGC255" s="1085"/>
      <c r="JGD255" s="1085"/>
      <c r="JGE255" s="1080"/>
      <c r="JGF255" s="1085"/>
      <c r="JGG255" s="1085"/>
      <c r="JGH255" s="1085"/>
      <c r="JGI255" s="1085"/>
      <c r="JGJ255" s="1085"/>
      <c r="JGK255" s="1085"/>
      <c r="JGL255" s="1085"/>
      <c r="JGM255" s="1085"/>
      <c r="JGN255" s="1085"/>
      <c r="JGO255" s="1085"/>
      <c r="JGP255" s="1085"/>
      <c r="JGQ255" s="1085"/>
      <c r="JGR255" s="1085"/>
      <c r="JGS255" s="1085"/>
      <c r="JGT255" s="1080"/>
      <c r="JGU255" s="1085"/>
      <c r="JGV255" s="1085"/>
      <c r="JGW255" s="1085"/>
      <c r="JGX255" s="1085"/>
      <c r="JGY255" s="1085"/>
      <c r="JGZ255" s="1085"/>
      <c r="JHA255" s="1085"/>
      <c r="JHB255" s="1085"/>
      <c r="JHC255" s="1085"/>
      <c r="JHD255" s="1085"/>
      <c r="JHE255" s="1085"/>
      <c r="JHF255" s="1085"/>
      <c r="JHG255" s="1085"/>
      <c r="JHH255" s="1085"/>
      <c r="JHI255" s="1080"/>
      <c r="JHJ255" s="1085"/>
      <c r="JHK255" s="1085"/>
      <c r="JHL255" s="1085"/>
      <c r="JHM255" s="1085"/>
      <c r="JHN255" s="1085"/>
      <c r="JHO255" s="1085"/>
      <c r="JHP255" s="1085"/>
      <c r="JHQ255" s="1085"/>
      <c r="JHR255" s="1085"/>
      <c r="JHS255" s="1085"/>
      <c r="JHT255" s="1085"/>
      <c r="JHU255" s="1085"/>
      <c r="JHV255" s="1085"/>
      <c r="JHW255" s="1085"/>
      <c r="JHX255" s="1080"/>
      <c r="JHY255" s="1085"/>
      <c r="JHZ255" s="1085"/>
      <c r="JIA255" s="1085"/>
      <c r="JIB255" s="1085"/>
      <c r="JIC255" s="1085"/>
      <c r="JID255" s="1085"/>
      <c r="JIE255" s="1085"/>
      <c r="JIF255" s="1085"/>
      <c r="JIG255" s="1085"/>
      <c r="JIH255" s="1085"/>
      <c r="JII255" s="1085"/>
      <c r="JIJ255" s="1085"/>
      <c r="JIK255" s="1085"/>
      <c r="JIL255" s="1085"/>
      <c r="JIM255" s="1080"/>
      <c r="JIN255" s="1085"/>
      <c r="JIO255" s="1085"/>
      <c r="JIP255" s="1085"/>
      <c r="JIQ255" s="1085"/>
      <c r="JIR255" s="1085"/>
      <c r="JIS255" s="1085"/>
      <c r="JIT255" s="1085"/>
      <c r="JIU255" s="1085"/>
      <c r="JIV255" s="1085"/>
      <c r="JIW255" s="1085"/>
      <c r="JIX255" s="1085"/>
      <c r="JIY255" s="1085"/>
      <c r="JIZ255" s="1085"/>
      <c r="JJA255" s="1085"/>
      <c r="JJB255" s="1080"/>
      <c r="JJC255" s="1085"/>
      <c r="JJD255" s="1085"/>
      <c r="JJE255" s="1085"/>
      <c r="JJF255" s="1085"/>
      <c r="JJG255" s="1085"/>
      <c r="JJH255" s="1085"/>
      <c r="JJI255" s="1085"/>
      <c r="JJJ255" s="1085"/>
      <c r="JJK255" s="1085"/>
      <c r="JJL255" s="1085"/>
      <c r="JJM255" s="1085"/>
      <c r="JJN255" s="1085"/>
      <c r="JJO255" s="1085"/>
      <c r="JJP255" s="1085"/>
      <c r="JJQ255" s="1080"/>
      <c r="JJR255" s="1085"/>
      <c r="JJS255" s="1085"/>
      <c r="JJT255" s="1085"/>
      <c r="JJU255" s="1085"/>
      <c r="JJV255" s="1085"/>
      <c r="JJW255" s="1085"/>
      <c r="JJX255" s="1085"/>
      <c r="JJY255" s="1085"/>
      <c r="JJZ255" s="1085"/>
      <c r="JKA255" s="1085"/>
      <c r="JKB255" s="1085"/>
      <c r="JKC255" s="1085"/>
      <c r="JKD255" s="1085"/>
      <c r="JKE255" s="1085"/>
      <c r="JKF255" s="1080"/>
      <c r="JKG255" s="1085"/>
      <c r="JKH255" s="1085"/>
      <c r="JKI255" s="1085"/>
      <c r="JKJ255" s="1085"/>
      <c r="JKK255" s="1085"/>
      <c r="JKL255" s="1085"/>
      <c r="JKM255" s="1085"/>
      <c r="JKN255" s="1085"/>
      <c r="JKO255" s="1085"/>
      <c r="JKP255" s="1085"/>
      <c r="JKQ255" s="1085"/>
      <c r="JKR255" s="1085"/>
      <c r="JKS255" s="1085"/>
      <c r="JKT255" s="1085"/>
      <c r="JKU255" s="1080"/>
      <c r="JKV255" s="1085"/>
      <c r="JKW255" s="1085"/>
      <c r="JKX255" s="1085"/>
      <c r="JKY255" s="1085"/>
      <c r="JKZ255" s="1085"/>
      <c r="JLA255" s="1085"/>
      <c r="JLB255" s="1085"/>
      <c r="JLC255" s="1085"/>
      <c r="JLD255" s="1085"/>
      <c r="JLE255" s="1085"/>
      <c r="JLF255" s="1085"/>
      <c r="JLG255" s="1085"/>
      <c r="JLH255" s="1085"/>
      <c r="JLI255" s="1085"/>
      <c r="JLJ255" s="1080"/>
      <c r="JLK255" s="1085"/>
      <c r="JLL255" s="1085"/>
      <c r="JLM255" s="1085"/>
      <c r="JLN255" s="1085"/>
      <c r="JLO255" s="1085"/>
      <c r="JLP255" s="1085"/>
      <c r="JLQ255" s="1085"/>
      <c r="JLR255" s="1085"/>
      <c r="JLS255" s="1085"/>
      <c r="JLT255" s="1085"/>
      <c r="JLU255" s="1085"/>
      <c r="JLV255" s="1085"/>
      <c r="JLW255" s="1085"/>
      <c r="JLX255" s="1085"/>
      <c r="JLY255" s="1080"/>
      <c r="JLZ255" s="1085"/>
      <c r="JMA255" s="1085"/>
      <c r="JMB255" s="1085"/>
      <c r="JMC255" s="1085"/>
      <c r="JMD255" s="1085"/>
      <c r="JME255" s="1085"/>
      <c r="JMF255" s="1085"/>
      <c r="JMG255" s="1085"/>
      <c r="JMH255" s="1085"/>
      <c r="JMI255" s="1085"/>
      <c r="JMJ255" s="1085"/>
      <c r="JMK255" s="1085"/>
      <c r="JML255" s="1085"/>
      <c r="JMM255" s="1085"/>
      <c r="JMN255" s="1080"/>
      <c r="JMO255" s="1085"/>
      <c r="JMP255" s="1085"/>
      <c r="JMQ255" s="1085"/>
      <c r="JMR255" s="1085"/>
      <c r="JMS255" s="1085"/>
      <c r="JMT255" s="1085"/>
      <c r="JMU255" s="1085"/>
      <c r="JMV255" s="1085"/>
      <c r="JMW255" s="1085"/>
      <c r="JMX255" s="1085"/>
      <c r="JMY255" s="1085"/>
      <c r="JMZ255" s="1085"/>
      <c r="JNA255" s="1085"/>
      <c r="JNB255" s="1085"/>
      <c r="JNC255" s="1080"/>
      <c r="JND255" s="1085"/>
      <c r="JNE255" s="1085"/>
      <c r="JNF255" s="1085"/>
      <c r="JNG255" s="1085"/>
      <c r="JNH255" s="1085"/>
      <c r="JNI255" s="1085"/>
      <c r="JNJ255" s="1085"/>
      <c r="JNK255" s="1085"/>
      <c r="JNL255" s="1085"/>
      <c r="JNM255" s="1085"/>
      <c r="JNN255" s="1085"/>
      <c r="JNO255" s="1085"/>
      <c r="JNP255" s="1085"/>
      <c r="JNQ255" s="1085"/>
      <c r="JNR255" s="1080"/>
      <c r="JNS255" s="1085"/>
      <c r="JNT255" s="1085"/>
      <c r="JNU255" s="1085"/>
      <c r="JNV255" s="1085"/>
      <c r="JNW255" s="1085"/>
      <c r="JNX255" s="1085"/>
      <c r="JNY255" s="1085"/>
      <c r="JNZ255" s="1085"/>
      <c r="JOA255" s="1085"/>
      <c r="JOB255" s="1085"/>
      <c r="JOC255" s="1085"/>
      <c r="JOD255" s="1085"/>
      <c r="JOE255" s="1085"/>
      <c r="JOF255" s="1085"/>
      <c r="JOG255" s="1080"/>
      <c r="JOH255" s="1085"/>
      <c r="JOI255" s="1085"/>
      <c r="JOJ255" s="1085"/>
      <c r="JOK255" s="1085"/>
      <c r="JOL255" s="1085"/>
      <c r="JOM255" s="1085"/>
      <c r="JON255" s="1085"/>
      <c r="JOO255" s="1085"/>
      <c r="JOP255" s="1085"/>
      <c r="JOQ255" s="1085"/>
      <c r="JOR255" s="1085"/>
      <c r="JOS255" s="1085"/>
      <c r="JOT255" s="1085"/>
      <c r="JOU255" s="1085"/>
      <c r="JOV255" s="1080"/>
      <c r="JOW255" s="1085"/>
      <c r="JOX255" s="1085"/>
      <c r="JOY255" s="1085"/>
      <c r="JOZ255" s="1085"/>
      <c r="JPA255" s="1085"/>
      <c r="JPB255" s="1085"/>
      <c r="JPC255" s="1085"/>
      <c r="JPD255" s="1085"/>
      <c r="JPE255" s="1085"/>
      <c r="JPF255" s="1085"/>
      <c r="JPG255" s="1085"/>
      <c r="JPH255" s="1085"/>
      <c r="JPI255" s="1085"/>
      <c r="JPJ255" s="1085"/>
      <c r="JPK255" s="1080"/>
      <c r="JPL255" s="1085"/>
      <c r="JPM255" s="1085"/>
      <c r="JPN255" s="1085"/>
      <c r="JPO255" s="1085"/>
      <c r="JPP255" s="1085"/>
      <c r="JPQ255" s="1085"/>
      <c r="JPR255" s="1085"/>
      <c r="JPS255" s="1085"/>
      <c r="JPT255" s="1085"/>
      <c r="JPU255" s="1085"/>
      <c r="JPV255" s="1085"/>
      <c r="JPW255" s="1085"/>
      <c r="JPX255" s="1085"/>
      <c r="JPY255" s="1085"/>
      <c r="JPZ255" s="1080"/>
      <c r="JQA255" s="1085"/>
      <c r="JQB255" s="1085"/>
      <c r="JQC255" s="1085"/>
      <c r="JQD255" s="1085"/>
      <c r="JQE255" s="1085"/>
      <c r="JQF255" s="1085"/>
      <c r="JQG255" s="1085"/>
      <c r="JQH255" s="1085"/>
      <c r="JQI255" s="1085"/>
      <c r="JQJ255" s="1085"/>
      <c r="JQK255" s="1085"/>
      <c r="JQL255" s="1085"/>
      <c r="JQM255" s="1085"/>
      <c r="JQN255" s="1085"/>
      <c r="JQO255" s="1080"/>
      <c r="JQP255" s="1085"/>
      <c r="JQQ255" s="1085"/>
      <c r="JQR255" s="1085"/>
      <c r="JQS255" s="1085"/>
      <c r="JQT255" s="1085"/>
      <c r="JQU255" s="1085"/>
      <c r="JQV255" s="1085"/>
      <c r="JQW255" s="1085"/>
      <c r="JQX255" s="1085"/>
      <c r="JQY255" s="1085"/>
      <c r="JQZ255" s="1085"/>
      <c r="JRA255" s="1085"/>
      <c r="JRB255" s="1085"/>
      <c r="JRC255" s="1085"/>
      <c r="JRD255" s="1080"/>
      <c r="JRE255" s="1085"/>
      <c r="JRF255" s="1085"/>
      <c r="JRG255" s="1085"/>
      <c r="JRH255" s="1085"/>
      <c r="JRI255" s="1085"/>
      <c r="JRJ255" s="1085"/>
      <c r="JRK255" s="1085"/>
      <c r="JRL255" s="1085"/>
      <c r="JRM255" s="1085"/>
      <c r="JRN255" s="1085"/>
      <c r="JRO255" s="1085"/>
      <c r="JRP255" s="1085"/>
      <c r="JRQ255" s="1085"/>
      <c r="JRR255" s="1085"/>
      <c r="JRS255" s="1080"/>
      <c r="JRT255" s="1085"/>
      <c r="JRU255" s="1085"/>
      <c r="JRV255" s="1085"/>
      <c r="JRW255" s="1085"/>
      <c r="JRX255" s="1085"/>
      <c r="JRY255" s="1085"/>
      <c r="JRZ255" s="1085"/>
      <c r="JSA255" s="1085"/>
      <c r="JSB255" s="1085"/>
      <c r="JSC255" s="1085"/>
      <c r="JSD255" s="1085"/>
      <c r="JSE255" s="1085"/>
      <c r="JSF255" s="1085"/>
      <c r="JSG255" s="1085"/>
      <c r="JSH255" s="1080"/>
      <c r="JSI255" s="1085"/>
      <c r="JSJ255" s="1085"/>
      <c r="JSK255" s="1085"/>
      <c r="JSL255" s="1085"/>
      <c r="JSM255" s="1085"/>
      <c r="JSN255" s="1085"/>
      <c r="JSO255" s="1085"/>
      <c r="JSP255" s="1085"/>
      <c r="JSQ255" s="1085"/>
      <c r="JSR255" s="1085"/>
      <c r="JSS255" s="1085"/>
      <c r="JST255" s="1085"/>
      <c r="JSU255" s="1085"/>
      <c r="JSV255" s="1085"/>
      <c r="JSW255" s="1080"/>
      <c r="JSX255" s="1085"/>
      <c r="JSY255" s="1085"/>
      <c r="JSZ255" s="1085"/>
      <c r="JTA255" s="1085"/>
      <c r="JTB255" s="1085"/>
      <c r="JTC255" s="1085"/>
      <c r="JTD255" s="1085"/>
      <c r="JTE255" s="1085"/>
      <c r="JTF255" s="1085"/>
      <c r="JTG255" s="1085"/>
      <c r="JTH255" s="1085"/>
      <c r="JTI255" s="1085"/>
      <c r="JTJ255" s="1085"/>
      <c r="JTK255" s="1085"/>
      <c r="JTL255" s="1080"/>
      <c r="JTM255" s="1085"/>
      <c r="JTN255" s="1085"/>
      <c r="JTO255" s="1085"/>
      <c r="JTP255" s="1085"/>
      <c r="JTQ255" s="1085"/>
      <c r="JTR255" s="1085"/>
      <c r="JTS255" s="1085"/>
      <c r="JTT255" s="1085"/>
      <c r="JTU255" s="1085"/>
      <c r="JTV255" s="1085"/>
      <c r="JTW255" s="1085"/>
      <c r="JTX255" s="1085"/>
      <c r="JTY255" s="1085"/>
      <c r="JTZ255" s="1085"/>
      <c r="JUA255" s="1080"/>
      <c r="JUB255" s="1085"/>
      <c r="JUC255" s="1085"/>
      <c r="JUD255" s="1085"/>
      <c r="JUE255" s="1085"/>
      <c r="JUF255" s="1085"/>
      <c r="JUG255" s="1085"/>
      <c r="JUH255" s="1085"/>
      <c r="JUI255" s="1085"/>
      <c r="JUJ255" s="1085"/>
      <c r="JUK255" s="1085"/>
      <c r="JUL255" s="1085"/>
      <c r="JUM255" s="1085"/>
      <c r="JUN255" s="1085"/>
      <c r="JUO255" s="1085"/>
      <c r="JUP255" s="1080"/>
      <c r="JUQ255" s="1085"/>
      <c r="JUR255" s="1085"/>
      <c r="JUS255" s="1085"/>
      <c r="JUT255" s="1085"/>
      <c r="JUU255" s="1085"/>
      <c r="JUV255" s="1085"/>
      <c r="JUW255" s="1085"/>
      <c r="JUX255" s="1085"/>
      <c r="JUY255" s="1085"/>
      <c r="JUZ255" s="1085"/>
      <c r="JVA255" s="1085"/>
      <c r="JVB255" s="1085"/>
      <c r="JVC255" s="1085"/>
      <c r="JVD255" s="1085"/>
      <c r="JVE255" s="1080"/>
      <c r="JVF255" s="1085"/>
      <c r="JVG255" s="1085"/>
      <c r="JVH255" s="1085"/>
      <c r="JVI255" s="1085"/>
      <c r="JVJ255" s="1085"/>
      <c r="JVK255" s="1085"/>
      <c r="JVL255" s="1085"/>
      <c r="JVM255" s="1085"/>
      <c r="JVN255" s="1085"/>
      <c r="JVO255" s="1085"/>
      <c r="JVP255" s="1085"/>
      <c r="JVQ255" s="1085"/>
      <c r="JVR255" s="1085"/>
      <c r="JVS255" s="1085"/>
      <c r="JVT255" s="1080"/>
      <c r="JVU255" s="1085"/>
      <c r="JVV255" s="1085"/>
      <c r="JVW255" s="1085"/>
      <c r="JVX255" s="1085"/>
      <c r="JVY255" s="1085"/>
      <c r="JVZ255" s="1085"/>
      <c r="JWA255" s="1085"/>
      <c r="JWB255" s="1085"/>
      <c r="JWC255" s="1085"/>
      <c r="JWD255" s="1085"/>
      <c r="JWE255" s="1085"/>
      <c r="JWF255" s="1085"/>
      <c r="JWG255" s="1085"/>
      <c r="JWH255" s="1085"/>
      <c r="JWI255" s="1080"/>
      <c r="JWJ255" s="1085"/>
      <c r="JWK255" s="1085"/>
      <c r="JWL255" s="1085"/>
      <c r="JWM255" s="1085"/>
      <c r="JWN255" s="1085"/>
      <c r="JWO255" s="1085"/>
      <c r="JWP255" s="1085"/>
      <c r="JWQ255" s="1085"/>
      <c r="JWR255" s="1085"/>
      <c r="JWS255" s="1085"/>
      <c r="JWT255" s="1085"/>
      <c r="JWU255" s="1085"/>
      <c r="JWV255" s="1085"/>
      <c r="JWW255" s="1085"/>
      <c r="JWX255" s="1080"/>
      <c r="JWY255" s="1085"/>
      <c r="JWZ255" s="1085"/>
      <c r="JXA255" s="1085"/>
      <c r="JXB255" s="1085"/>
      <c r="JXC255" s="1085"/>
      <c r="JXD255" s="1085"/>
      <c r="JXE255" s="1085"/>
      <c r="JXF255" s="1085"/>
      <c r="JXG255" s="1085"/>
      <c r="JXH255" s="1085"/>
      <c r="JXI255" s="1085"/>
      <c r="JXJ255" s="1085"/>
      <c r="JXK255" s="1085"/>
      <c r="JXL255" s="1085"/>
      <c r="JXM255" s="1080"/>
      <c r="JXN255" s="1085"/>
      <c r="JXO255" s="1085"/>
      <c r="JXP255" s="1085"/>
      <c r="JXQ255" s="1085"/>
      <c r="JXR255" s="1085"/>
      <c r="JXS255" s="1085"/>
      <c r="JXT255" s="1085"/>
      <c r="JXU255" s="1085"/>
      <c r="JXV255" s="1085"/>
      <c r="JXW255" s="1085"/>
      <c r="JXX255" s="1085"/>
      <c r="JXY255" s="1085"/>
      <c r="JXZ255" s="1085"/>
      <c r="JYA255" s="1085"/>
      <c r="JYB255" s="1080"/>
      <c r="JYC255" s="1085"/>
      <c r="JYD255" s="1085"/>
      <c r="JYE255" s="1085"/>
      <c r="JYF255" s="1085"/>
      <c r="JYG255" s="1085"/>
      <c r="JYH255" s="1085"/>
      <c r="JYI255" s="1085"/>
      <c r="JYJ255" s="1085"/>
      <c r="JYK255" s="1085"/>
      <c r="JYL255" s="1085"/>
      <c r="JYM255" s="1085"/>
      <c r="JYN255" s="1085"/>
      <c r="JYO255" s="1085"/>
      <c r="JYP255" s="1085"/>
      <c r="JYQ255" s="1080"/>
      <c r="JYR255" s="1085"/>
      <c r="JYS255" s="1085"/>
      <c r="JYT255" s="1085"/>
      <c r="JYU255" s="1085"/>
      <c r="JYV255" s="1085"/>
      <c r="JYW255" s="1085"/>
      <c r="JYX255" s="1085"/>
      <c r="JYY255" s="1085"/>
      <c r="JYZ255" s="1085"/>
      <c r="JZA255" s="1085"/>
      <c r="JZB255" s="1085"/>
      <c r="JZC255" s="1085"/>
      <c r="JZD255" s="1085"/>
      <c r="JZE255" s="1085"/>
      <c r="JZF255" s="1080"/>
      <c r="JZG255" s="1085"/>
      <c r="JZH255" s="1085"/>
      <c r="JZI255" s="1085"/>
      <c r="JZJ255" s="1085"/>
      <c r="JZK255" s="1085"/>
      <c r="JZL255" s="1085"/>
      <c r="JZM255" s="1085"/>
      <c r="JZN255" s="1085"/>
      <c r="JZO255" s="1085"/>
      <c r="JZP255" s="1085"/>
      <c r="JZQ255" s="1085"/>
      <c r="JZR255" s="1085"/>
      <c r="JZS255" s="1085"/>
      <c r="JZT255" s="1085"/>
      <c r="JZU255" s="1080"/>
      <c r="JZV255" s="1085"/>
      <c r="JZW255" s="1085"/>
      <c r="JZX255" s="1085"/>
      <c r="JZY255" s="1085"/>
      <c r="JZZ255" s="1085"/>
      <c r="KAA255" s="1085"/>
      <c r="KAB255" s="1085"/>
      <c r="KAC255" s="1085"/>
      <c r="KAD255" s="1085"/>
      <c r="KAE255" s="1085"/>
      <c r="KAF255" s="1085"/>
      <c r="KAG255" s="1085"/>
      <c r="KAH255" s="1085"/>
      <c r="KAI255" s="1085"/>
      <c r="KAJ255" s="1080"/>
      <c r="KAK255" s="1085"/>
      <c r="KAL255" s="1085"/>
      <c r="KAM255" s="1085"/>
      <c r="KAN255" s="1085"/>
      <c r="KAO255" s="1085"/>
      <c r="KAP255" s="1085"/>
      <c r="KAQ255" s="1085"/>
      <c r="KAR255" s="1085"/>
      <c r="KAS255" s="1085"/>
      <c r="KAT255" s="1085"/>
      <c r="KAU255" s="1085"/>
      <c r="KAV255" s="1085"/>
      <c r="KAW255" s="1085"/>
      <c r="KAX255" s="1085"/>
      <c r="KAY255" s="1080"/>
      <c r="KAZ255" s="1085"/>
      <c r="KBA255" s="1085"/>
      <c r="KBB255" s="1085"/>
      <c r="KBC255" s="1085"/>
      <c r="KBD255" s="1085"/>
      <c r="KBE255" s="1085"/>
      <c r="KBF255" s="1085"/>
      <c r="KBG255" s="1085"/>
      <c r="KBH255" s="1085"/>
      <c r="KBI255" s="1085"/>
      <c r="KBJ255" s="1085"/>
      <c r="KBK255" s="1085"/>
      <c r="KBL255" s="1085"/>
      <c r="KBM255" s="1085"/>
      <c r="KBN255" s="1080"/>
      <c r="KBO255" s="1085"/>
      <c r="KBP255" s="1085"/>
      <c r="KBQ255" s="1085"/>
      <c r="KBR255" s="1085"/>
      <c r="KBS255" s="1085"/>
      <c r="KBT255" s="1085"/>
      <c r="KBU255" s="1085"/>
      <c r="KBV255" s="1085"/>
      <c r="KBW255" s="1085"/>
      <c r="KBX255" s="1085"/>
      <c r="KBY255" s="1085"/>
      <c r="KBZ255" s="1085"/>
      <c r="KCA255" s="1085"/>
      <c r="KCB255" s="1085"/>
      <c r="KCC255" s="1080"/>
      <c r="KCD255" s="1085"/>
      <c r="KCE255" s="1085"/>
      <c r="KCF255" s="1085"/>
      <c r="KCG255" s="1085"/>
      <c r="KCH255" s="1085"/>
      <c r="KCI255" s="1085"/>
      <c r="KCJ255" s="1085"/>
      <c r="KCK255" s="1085"/>
      <c r="KCL255" s="1085"/>
      <c r="KCM255" s="1085"/>
      <c r="KCN255" s="1085"/>
      <c r="KCO255" s="1085"/>
      <c r="KCP255" s="1085"/>
      <c r="KCQ255" s="1085"/>
      <c r="KCR255" s="1080"/>
      <c r="KCS255" s="1085"/>
      <c r="KCT255" s="1085"/>
      <c r="KCU255" s="1085"/>
      <c r="KCV255" s="1085"/>
      <c r="KCW255" s="1085"/>
      <c r="KCX255" s="1085"/>
      <c r="KCY255" s="1085"/>
      <c r="KCZ255" s="1085"/>
      <c r="KDA255" s="1085"/>
      <c r="KDB255" s="1085"/>
      <c r="KDC255" s="1085"/>
      <c r="KDD255" s="1085"/>
      <c r="KDE255" s="1085"/>
      <c r="KDF255" s="1085"/>
      <c r="KDG255" s="1080"/>
      <c r="KDH255" s="1085"/>
      <c r="KDI255" s="1085"/>
      <c r="KDJ255" s="1085"/>
      <c r="KDK255" s="1085"/>
      <c r="KDL255" s="1085"/>
      <c r="KDM255" s="1085"/>
      <c r="KDN255" s="1085"/>
      <c r="KDO255" s="1085"/>
      <c r="KDP255" s="1085"/>
      <c r="KDQ255" s="1085"/>
      <c r="KDR255" s="1085"/>
      <c r="KDS255" s="1085"/>
      <c r="KDT255" s="1085"/>
      <c r="KDU255" s="1085"/>
      <c r="KDV255" s="1080"/>
      <c r="KDW255" s="1085"/>
      <c r="KDX255" s="1085"/>
      <c r="KDY255" s="1085"/>
      <c r="KDZ255" s="1085"/>
      <c r="KEA255" s="1085"/>
      <c r="KEB255" s="1085"/>
      <c r="KEC255" s="1085"/>
      <c r="KED255" s="1085"/>
      <c r="KEE255" s="1085"/>
      <c r="KEF255" s="1085"/>
      <c r="KEG255" s="1085"/>
      <c r="KEH255" s="1085"/>
      <c r="KEI255" s="1085"/>
      <c r="KEJ255" s="1085"/>
      <c r="KEK255" s="1080"/>
      <c r="KEL255" s="1085"/>
      <c r="KEM255" s="1085"/>
      <c r="KEN255" s="1085"/>
      <c r="KEO255" s="1085"/>
      <c r="KEP255" s="1085"/>
      <c r="KEQ255" s="1085"/>
      <c r="KER255" s="1085"/>
      <c r="KES255" s="1085"/>
      <c r="KET255" s="1085"/>
      <c r="KEU255" s="1085"/>
      <c r="KEV255" s="1085"/>
      <c r="KEW255" s="1085"/>
      <c r="KEX255" s="1085"/>
      <c r="KEY255" s="1085"/>
      <c r="KEZ255" s="1080"/>
      <c r="KFA255" s="1085"/>
      <c r="KFB255" s="1085"/>
      <c r="KFC255" s="1085"/>
      <c r="KFD255" s="1085"/>
      <c r="KFE255" s="1085"/>
      <c r="KFF255" s="1085"/>
      <c r="KFG255" s="1085"/>
      <c r="KFH255" s="1085"/>
      <c r="KFI255" s="1085"/>
      <c r="KFJ255" s="1085"/>
      <c r="KFK255" s="1085"/>
      <c r="KFL255" s="1085"/>
      <c r="KFM255" s="1085"/>
      <c r="KFN255" s="1085"/>
      <c r="KFO255" s="1080"/>
      <c r="KFP255" s="1085"/>
      <c r="KFQ255" s="1085"/>
      <c r="KFR255" s="1085"/>
      <c r="KFS255" s="1085"/>
      <c r="KFT255" s="1085"/>
      <c r="KFU255" s="1085"/>
      <c r="KFV255" s="1085"/>
      <c r="KFW255" s="1085"/>
      <c r="KFX255" s="1085"/>
      <c r="KFY255" s="1085"/>
      <c r="KFZ255" s="1085"/>
      <c r="KGA255" s="1085"/>
      <c r="KGB255" s="1085"/>
      <c r="KGC255" s="1085"/>
      <c r="KGD255" s="1080"/>
      <c r="KGE255" s="1085"/>
      <c r="KGF255" s="1085"/>
      <c r="KGG255" s="1085"/>
      <c r="KGH255" s="1085"/>
      <c r="KGI255" s="1085"/>
      <c r="KGJ255" s="1085"/>
      <c r="KGK255" s="1085"/>
      <c r="KGL255" s="1085"/>
      <c r="KGM255" s="1085"/>
      <c r="KGN255" s="1085"/>
      <c r="KGO255" s="1085"/>
      <c r="KGP255" s="1085"/>
      <c r="KGQ255" s="1085"/>
      <c r="KGR255" s="1085"/>
      <c r="KGS255" s="1080"/>
      <c r="KGT255" s="1085"/>
      <c r="KGU255" s="1085"/>
      <c r="KGV255" s="1085"/>
      <c r="KGW255" s="1085"/>
      <c r="KGX255" s="1085"/>
      <c r="KGY255" s="1085"/>
      <c r="KGZ255" s="1085"/>
      <c r="KHA255" s="1085"/>
      <c r="KHB255" s="1085"/>
      <c r="KHC255" s="1085"/>
      <c r="KHD255" s="1085"/>
      <c r="KHE255" s="1085"/>
      <c r="KHF255" s="1085"/>
      <c r="KHG255" s="1085"/>
      <c r="KHH255" s="1080"/>
      <c r="KHI255" s="1085"/>
      <c r="KHJ255" s="1085"/>
      <c r="KHK255" s="1085"/>
      <c r="KHL255" s="1085"/>
      <c r="KHM255" s="1085"/>
      <c r="KHN255" s="1085"/>
      <c r="KHO255" s="1085"/>
      <c r="KHP255" s="1085"/>
      <c r="KHQ255" s="1085"/>
      <c r="KHR255" s="1085"/>
      <c r="KHS255" s="1085"/>
      <c r="KHT255" s="1085"/>
      <c r="KHU255" s="1085"/>
      <c r="KHV255" s="1085"/>
      <c r="KHW255" s="1080"/>
      <c r="KHX255" s="1085"/>
      <c r="KHY255" s="1085"/>
      <c r="KHZ255" s="1085"/>
      <c r="KIA255" s="1085"/>
      <c r="KIB255" s="1085"/>
      <c r="KIC255" s="1085"/>
      <c r="KID255" s="1085"/>
      <c r="KIE255" s="1085"/>
      <c r="KIF255" s="1085"/>
      <c r="KIG255" s="1085"/>
      <c r="KIH255" s="1085"/>
      <c r="KII255" s="1085"/>
      <c r="KIJ255" s="1085"/>
      <c r="KIK255" s="1085"/>
      <c r="KIL255" s="1080"/>
      <c r="KIM255" s="1085"/>
      <c r="KIN255" s="1085"/>
      <c r="KIO255" s="1085"/>
      <c r="KIP255" s="1085"/>
      <c r="KIQ255" s="1085"/>
      <c r="KIR255" s="1085"/>
      <c r="KIS255" s="1085"/>
      <c r="KIT255" s="1085"/>
      <c r="KIU255" s="1085"/>
      <c r="KIV255" s="1085"/>
      <c r="KIW255" s="1085"/>
      <c r="KIX255" s="1085"/>
      <c r="KIY255" s="1085"/>
      <c r="KIZ255" s="1085"/>
      <c r="KJA255" s="1080"/>
      <c r="KJB255" s="1085"/>
      <c r="KJC255" s="1085"/>
      <c r="KJD255" s="1085"/>
      <c r="KJE255" s="1085"/>
      <c r="KJF255" s="1085"/>
      <c r="KJG255" s="1085"/>
      <c r="KJH255" s="1085"/>
      <c r="KJI255" s="1085"/>
      <c r="KJJ255" s="1085"/>
      <c r="KJK255" s="1085"/>
      <c r="KJL255" s="1085"/>
      <c r="KJM255" s="1085"/>
      <c r="KJN255" s="1085"/>
      <c r="KJO255" s="1085"/>
      <c r="KJP255" s="1080"/>
      <c r="KJQ255" s="1085"/>
      <c r="KJR255" s="1085"/>
      <c r="KJS255" s="1085"/>
      <c r="KJT255" s="1085"/>
      <c r="KJU255" s="1085"/>
      <c r="KJV255" s="1085"/>
      <c r="KJW255" s="1085"/>
      <c r="KJX255" s="1085"/>
      <c r="KJY255" s="1085"/>
      <c r="KJZ255" s="1085"/>
      <c r="KKA255" s="1085"/>
      <c r="KKB255" s="1085"/>
      <c r="KKC255" s="1085"/>
      <c r="KKD255" s="1085"/>
      <c r="KKE255" s="1080"/>
      <c r="KKF255" s="1085"/>
      <c r="KKG255" s="1085"/>
      <c r="KKH255" s="1085"/>
      <c r="KKI255" s="1085"/>
      <c r="KKJ255" s="1085"/>
      <c r="KKK255" s="1085"/>
      <c r="KKL255" s="1085"/>
      <c r="KKM255" s="1085"/>
      <c r="KKN255" s="1085"/>
      <c r="KKO255" s="1085"/>
      <c r="KKP255" s="1085"/>
      <c r="KKQ255" s="1085"/>
      <c r="KKR255" s="1085"/>
      <c r="KKS255" s="1085"/>
      <c r="KKT255" s="1080"/>
      <c r="KKU255" s="1085"/>
      <c r="KKV255" s="1085"/>
      <c r="KKW255" s="1085"/>
      <c r="KKX255" s="1085"/>
      <c r="KKY255" s="1085"/>
      <c r="KKZ255" s="1085"/>
      <c r="KLA255" s="1085"/>
      <c r="KLB255" s="1085"/>
      <c r="KLC255" s="1085"/>
      <c r="KLD255" s="1085"/>
      <c r="KLE255" s="1085"/>
      <c r="KLF255" s="1085"/>
      <c r="KLG255" s="1085"/>
      <c r="KLH255" s="1085"/>
      <c r="KLI255" s="1080"/>
      <c r="KLJ255" s="1085"/>
      <c r="KLK255" s="1085"/>
      <c r="KLL255" s="1085"/>
      <c r="KLM255" s="1085"/>
      <c r="KLN255" s="1085"/>
      <c r="KLO255" s="1085"/>
      <c r="KLP255" s="1085"/>
      <c r="KLQ255" s="1085"/>
      <c r="KLR255" s="1085"/>
      <c r="KLS255" s="1085"/>
      <c r="KLT255" s="1085"/>
      <c r="KLU255" s="1085"/>
      <c r="KLV255" s="1085"/>
      <c r="KLW255" s="1085"/>
      <c r="KLX255" s="1080"/>
      <c r="KLY255" s="1085"/>
      <c r="KLZ255" s="1085"/>
      <c r="KMA255" s="1085"/>
      <c r="KMB255" s="1085"/>
      <c r="KMC255" s="1085"/>
      <c r="KMD255" s="1085"/>
      <c r="KME255" s="1085"/>
      <c r="KMF255" s="1085"/>
      <c r="KMG255" s="1085"/>
      <c r="KMH255" s="1085"/>
      <c r="KMI255" s="1085"/>
      <c r="KMJ255" s="1085"/>
      <c r="KMK255" s="1085"/>
      <c r="KML255" s="1085"/>
      <c r="KMM255" s="1080"/>
      <c r="KMN255" s="1085"/>
      <c r="KMO255" s="1085"/>
      <c r="KMP255" s="1085"/>
      <c r="KMQ255" s="1085"/>
      <c r="KMR255" s="1085"/>
      <c r="KMS255" s="1085"/>
      <c r="KMT255" s="1085"/>
      <c r="KMU255" s="1085"/>
      <c r="KMV255" s="1085"/>
      <c r="KMW255" s="1085"/>
      <c r="KMX255" s="1085"/>
      <c r="KMY255" s="1085"/>
      <c r="KMZ255" s="1085"/>
      <c r="KNA255" s="1085"/>
      <c r="KNB255" s="1080"/>
      <c r="KNC255" s="1085"/>
      <c r="KND255" s="1085"/>
      <c r="KNE255" s="1085"/>
      <c r="KNF255" s="1085"/>
      <c r="KNG255" s="1085"/>
      <c r="KNH255" s="1085"/>
      <c r="KNI255" s="1085"/>
      <c r="KNJ255" s="1085"/>
      <c r="KNK255" s="1085"/>
      <c r="KNL255" s="1085"/>
      <c r="KNM255" s="1085"/>
      <c r="KNN255" s="1085"/>
      <c r="KNO255" s="1085"/>
      <c r="KNP255" s="1085"/>
      <c r="KNQ255" s="1080"/>
      <c r="KNR255" s="1085"/>
      <c r="KNS255" s="1085"/>
      <c r="KNT255" s="1085"/>
      <c r="KNU255" s="1085"/>
      <c r="KNV255" s="1085"/>
      <c r="KNW255" s="1085"/>
      <c r="KNX255" s="1085"/>
      <c r="KNY255" s="1085"/>
      <c r="KNZ255" s="1085"/>
      <c r="KOA255" s="1085"/>
      <c r="KOB255" s="1085"/>
      <c r="KOC255" s="1085"/>
      <c r="KOD255" s="1085"/>
      <c r="KOE255" s="1085"/>
      <c r="KOF255" s="1080"/>
      <c r="KOG255" s="1085"/>
      <c r="KOH255" s="1085"/>
      <c r="KOI255" s="1085"/>
      <c r="KOJ255" s="1085"/>
      <c r="KOK255" s="1085"/>
      <c r="KOL255" s="1085"/>
      <c r="KOM255" s="1085"/>
      <c r="KON255" s="1085"/>
      <c r="KOO255" s="1085"/>
      <c r="KOP255" s="1085"/>
      <c r="KOQ255" s="1085"/>
      <c r="KOR255" s="1085"/>
      <c r="KOS255" s="1085"/>
      <c r="KOT255" s="1085"/>
      <c r="KOU255" s="1080"/>
      <c r="KOV255" s="1085"/>
      <c r="KOW255" s="1085"/>
      <c r="KOX255" s="1085"/>
      <c r="KOY255" s="1085"/>
      <c r="KOZ255" s="1085"/>
      <c r="KPA255" s="1085"/>
      <c r="KPB255" s="1085"/>
      <c r="KPC255" s="1085"/>
      <c r="KPD255" s="1085"/>
      <c r="KPE255" s="1085"/>
      <c r="KPF255" s="1085"/>
      <c r="KPG255" s="1085"/>
      <c r="KPH255" s="1085"/>
      <c r="KPI255" s="1085"/>
      <c r="KPJ255" s="1080"/>
      <c r="KPK255" s="1085"/>
      <c r="KPL255" s="1085"/>
      <c r="KPM255" s="1085"/>
      <c r="KPN255" s="1085"/>
      <c r="KPO255" s="1085"/>
      <c r="KPP255" s="1085"/>
      <c r="KPQ255" s="1085"/>
      <c r="KPR255" s="1085"/>
      <c r="KPS255" s="1085"/>
      <c r="KPT255" s="1085"/>
      <c r="KPU255" s="1085"/>
      <c r="KPV255" s="1085"/>
      <c r="KPW255" s="1085"/>
      <c r="KPX255" s="1085"/>
      <c r="KPY255" s="1080"/>
      <c r="KPZ255" s="1085"/>
      <c r="KQA255" s="1085"/>
      <c r="KQB255" s="1085"/>
      <c r="KQC255" s="1085"/>
      <c r="KQD255" s="1085"/>
      <c r="KQE255" s="1085"/>
      <c r="KQF255" s="1085"/>
      <c r="KQG255" s="1085"/>
      <c r="KQH255" s="1085"/>
      <c r="KQI255" s="1085"/>
      <c r="KQJ255" s="1085"/>
      <c r="KQK255" s="1085"/>
      <c r="KQL255" s="1085"/>
      <c r="KQM255" s="1085"/>
      <c r="KQN255" s="1080"/>
      <c r="KQO255" s="1085"/>
      <c r="KQP255" s="1085"/>
      <c r="KQQ255" s="1085"/>
      <c r="KQR255" s="1085"/>
      <c r="KQS255" s="1085"/>
      <c r="KQT255" s="1085"/>
      <c r="KQU255" s="1085"/>
      <c r="KQV255" s="1085"/>
      <c r="KQW255" s="1085"/>
      <c r="KQX255" s="1085"/>
      <c r="KQY255" s="1085"/>
      <c r="KQZ255" s="1085"/>
      <c r="KRA255" s="1085"/>
      <c r="KRB255" s="1085"/>
      <c r="KRC255" s="1080"/>
      <c r="KRD255" s="1085"/>
      <c r="KRE255" s="1085"/>
      <c r="KRF255" s="1085"/>
      <c r="KRG255" s="1085"/>
      <c r="KRH255" s="1085"/>
      <c r="KRI255" s="1085"/>
      <c r="KRJ255" s="1085"/>
      <c r="KRK255" s="1085"/>
      <c r="KRL255" s="1085"/>
      <c r="KRM255" s="1085"/>
      <c r="KRN255" s="1085"/>
      <c r="KRO255" s="1085"/>
      <c r="KRP255" s="1085"/>
      <c r="KRQ255" s="1085"/>
      <c r="KRR255" s="1080"/>
      <c r="KRS255" s="1085"/>
      <c r="KRT255" s="1085"/>
      <c r="KRU255" s="1085"/>
      <c r="KRV255" s="1085"/>
      <c r="KRW255" s="1085"/>
      <c r="KRX255" s="1085"/>
      <c r="KRY255" s="1085"/>
      <c r="KRZ255" s="1085"/>
      <c r="KSA255" s="1085"/>
      <c r="KSB255" s="1085"/>
      <c r="KSC255" s="1085"/>
      <c r="KSD255" s="1085"/>
      <c r="KSE255" s="1085"/>
      <c r="KSF255" s="1085"/>
      <c r="KSG255" s="1080"/>
      <c r="KSH255" s="1085"/>
      <c r="KSI255" s="1085"/>
      <c r="KSJ255" s="1085"/>
      <c r="KSK255" s="1085"/>
      <c r="KSL255" s="1085"/>
      <c r="KSM255" s="1085"/>
      <c r="KSN255" s="1085"/>
      <c r="KSO255" s="1085"/>
      <c r="KSP255" s="1085"/>
      <c r="KSQ255" s="1085"/>
      <c r="KSR255" s="1085"/>
      <c r="KSS255" s="1085"/>
      <c r="KST255" s="1085"/>
      <c r="KSU255" s="1085"/>
      <c r="KSV255" s="1080"/>
      <c r="KSW255" s="1085"/>
      <c r="KSX255" s="1085"/>
      <c r="KSY255" s="1085"/>
      <c r="KSZ255" s="1085"/>
      <c r="KTA255" s="1085"/>
      <c r="KTB255" s="1085"/>
      <c r="KTC255" s="1085"/>
      <c r="KTD255" s="1085"/>
      <c r="KTE255" s="1085"/>
      <c r="KTF255" s="1085"/>
      <c r="KTG255" s="1085"/>
      <c r="KTH255" s="1085"/>
      <c r="KTI255" s="1085"/>
      <c r="KTJ255" s="1085"/>
      <c r="KTK255" s="1080"/>
      <c r="KTL255" s="1085"/>
      <c r="KTM255" s="1085"/>
      <c r="KTN255" s="1085"/>
      <c r="KTO255" s="1085"/>
      <c r="KTP255" s="1085"/>
      <c r="KTQ255" s="1085"/>
      <c r="KTR255" s="1085"/>
      <c r="KTS255" s="1085"/>
      <c r="KTT255" s="1085"/>
      <c r="KTU255" s="1085"/>
      <c r="KTV255" s="1085"/>
      <c r="KTW255" s="1085"/>
      <c r="KTX255" s="1085"/>
      <c r="KTY255" s="1085"/>
      <c r="KTZ255" s="1080"/>
      <c r="KUA255" s="1085"/>
      <c r="KUB255" s="1085"/>
      <c r="KUC255" s="1085"/>
      <c r="KUD255" s="1085"/>
      <c r="KUE255" s="1085"/>
      <c r="KUF255" s="1085"/>
      <c r="KUG255" s="1085"/>
      <c r="KUH255" s="1085"/>
      <c r="KUI255" s="1085"/>
      <c r="KUJ255" s="1085"/>
      <c r="KUK255" s="1085"/>
      <c r="KUL255" s="1085"/>
      <c r="KUM255" s="1085"/>
      <c r="KUN255" s="1085"/>
      <c r="KUO255" s="1080"/>
      <c r="KUP255" s="1085"/>
      <c r="KUQ255" s="1085"/>
      <c r="KUR255" s="1085"/>
      <c r="KUS255" s="1085"/>
      <c r="KUT255" s="1085"/>
      <c r="KUU255" s="1085"/>
      <c r="KUV255" s="1085"/>
      <c r="KUW255" s="1085"/>
      <c r="KUX255" s="1085"/>
      <c r="KUY255" s="1085"/>
      <c r="KUZ255" s="1085"/>
      <c r="KVA255" s="1085"/>
      <c r="KVB255" s="1085"/>
      <c r="KVC255" s="1085"/>
      <c r="KVD255" s="1080"/>
      <c r="KVE255" s="1085"/>
      <c r="KVF255" s="1085"/>
      <c r="KVG255" s="1085"/>
      <c r="KVH255" s="1085"/>
      <c r="KVI255" s="1085"/>
      <c r="KVJ255" s="1085"/>
      <c r="KVK255" s="1085"/>
      <c r="KVL255" s="1085"/>
      <c r="KVM255" s="1085"/>
      <c r="KVN255" s="1085"/>
      <c r="KVO255" s="1085"/>
      <c r="KVP255" s="1085"/>
      <c r="KVQ255" s="1085"/>
      <c r="KVR255" s="1085"/>
      <c r="KVS255" s="1080"/>
      <c r="KVT255" s="1085"/>
      <c r="KVU255" s="1085"/>
      <c r="KVV255" s="1085"/>
      <c r="KVW255" s="1085"/>
      <c r="KVX255" s="1085"/>
      <c r="KVY255" s="1085"/>
      <c r="KVZ255" s="1085"/>
      <c r="KWA255" s="1085"/>
      <c r="KWB255" s="1085"/>
      <c r="KWC255" s="1085"/>
      <c r="KWD255" s="1085"/>
      <c r="KWE255" s="1085"/>
      <c r="KWF255" s="1085"/>
      <c r="KWG255" s="1085"/>
      <c r="KWH255" s="1080"/>
      <c r="KWI255" s="1085"/>
      <c r="KWJ255" s="1085"/>
      <c r="KWK255" s="1085"/>
      <c r="KWL255" s="1085"/>
      <c r="KWM255" s="1085"/>
      <c r="KWN255" s="1085"/>
      <c r="KWO255" s="1085"/>
      <c r="KWP255" s="1085"/>
      <c r="KWQ255" s="1085"/>
      <c r="KWR255" s="1085"/>
      <c r="KWS255" s="1085"/>
      <c r="KWT255" s="1085"/>
      <c r="KWU255" s="1085"/>
      <c r="KWV255" s="1085"/>
      <c r="KWW255" s="1080"/>
      <c r="KWX255" s="1085"/>
      <c r="KWY255" s="1085"/>
      <c r="KWZ255" s="1085"/>
      <c r="KXA255" s="1085"/>
      <c r="KXB255" s="1085"/>
      <c r="KXC255" s="1085"/>
      <c r="KXD255" s="1085"/>
      <c r="KXE255" s="1085"/>
      <c r="KXF255" s="1085"/>
      <c r="KXG255" s="1085"/>
      <c r="KXH255" s="1085"/>
      <c r="KXI255" s="1085"/>
      <c r="KXJ255" s="1085"/>
      <c r="KXK255" s="1085"/>
      <c r="KXL255" s="1080"/>
      <c r="KXM255" s="1085"/>
      <c r="KXN255" s="1085"/>
      <c r="KXO255" s="1085"/>
      <c r="KXP255" s="1085"/>
      <c r="KXQ255" s="1085"/>
      <c r="KXR255" s="1085"/>
      <c r="KXS255" s="1085"/>
      <c r="KXT255" s="1085"/>
      <c r="KXU255" s="1085"/>
      <c r="KXV255" s="1085"/>
      <c r="KXW255" s="1085"/>
      <c r="KXX255" s="1085"/>
      <c r="KXY255" s="1085"/>
      <c r="KXZ255" s="1085"/>
      <c r="KYA255" s="1080"/>
      <c r="KYB255" s="1085"/>
      <c r="KYC255" s="1085"/>
      <c r="KYD255" s="1085"/>
      <c r="KYE255" s="1085"/>
      <c r="KYF255" s="1085"/>
      <c r="KYG255" s="1085"/>
      <c r="KYH255" s="1085"/>
      <c r="KYI255" s="1085"/>
      <c r="KYJ255" s="1085"/>
      <c r="KYK255" s="1085"/>
      <c r="KYL255" s="1085"/>
      <c r="KYM255" s="1085"/>
      <c r="KYN255" s="1085"/>
      <c r="KYO255" s="1085"/>
      <c r="KYP255" s="1080"/>
      <c r="KYQ255" s="1085"/>
      <c r="KYR255" s="1085"/>
      <c r="KYS255" s="1085"/>
      <c r="KYT255" s="1085"/>
      <c r="KYU255" s="1085"/>
      <c r="KYV255" s="1085"/>
      <c r="KYW255" s="1085"/>
      <c r="KYX255" s="1085"/>
      <c r="KYY255" s="1085"/>
      <c r="KYZ255" s="1085"/>
      <c r="KZA255" s="1085"/>
      <c r="KZB255" s="1085"/>
      <c r="KZC255" s="1085"/>
      <c r="KZD255" s="1085"/>
      <c r="KZE255" s="1080"/>
      <c r="KZF255" s="1085"/>
      <c r="KZG255" s="1085"/>
      <c r="KZH255" s="1085"/>
      <c r="KZI255" s="1085"/>
      <c r="KZJ255" s="1085"/>
      <c r="KZK255" s="1085"/>
      <c r="KZL255" s="1085"/>
      <c r="KZM255" s="1085"/>
      <c r="KZN255" s="1085"/>
      <c r="KZO255" s="1085"/>
      <c r="KZP255" s="1085"/>
      <c r="KZQ255" s="1085"/>
      <c r="KZR255" s="1085"/>
      <c r="KZS255" s="1085"/>
      <c r="KZT255" s="1080"/>
      <c r="KZU255" s="1085"/>
      <c r="KZV255" s="1085"/>
      <c r="KZW255" s="1085"/>
      <c r="KZX255" s="1085"/>
      <c r="KZY255" s="1085"/>
      <c r="KZZ255" s="1085"/>
      <c r="LAA255" s="1085"/>
      <c r="LAB255" s="1085"/>
      <c r="LAC255" s="1085"/>
      <c r="LAD255" s="1085"/>
      <c r="LAE255" s="1085"/>
      <c r="LAF255" s="1085"/>
      <c r="LAG255" s="1085"/>
      <c r="LAH255" s="1085"/>
      <c r="LAI255" s="1080"/>
      <c r="LAJ255" s="1085"/>
      <c r="LAK255" s="1085"/>
      <c r="LAL255" s="1085"/>
      <c r="LAM255" s="1085"/>
      <c r="LAN255" s="1085"/>
      <c r="LAO255" s="1085"/>
      <c r="LAP255" s="1085"/>
      <c r="LAQ255" s="1085"/>
      <c r="LAR255" s="1085"/>
      <c r="LAS255" s="1085"/>
      <c r="LAT255" s="1085"/>
      <c r="LAU255" s="1085"/>
      <c r="LAV255" s="1085"/>
      <c r="LAW255" s="1085"/>
      <c r="LAX255" s="1080"/>
      <c r="LAY255" s="1085"/>
      <c r="LAZ255" s="1085"/>
      <c r="LBA255" s="1085"/>
      <c r="LBB255" s="1085"/>
      <c r="LBC255" s="1085"/>
      <c r="LBD255" s="1085"/>
      <c r="LBE255" s="1085"/>
      <c r="LBF255" s="1085"/>
      <c r="LBG255" s="1085"/>
      <c r="LBH255" s="1085"/>
      <c r="LBI255" s="1085"/>
      <c r="LBJ255" s="1085"/>
      <c r="LBK255" s="1085"/>
      <c r="LBL255" s="1085"/>
      <c r="LBM255" s="1080"/>
      <c r="LBN255" s="1085"/>
      <c r="LBO255" s="1085"/>
      <c r="LBP255" s="1085"/>
      <c r="LBQ255" s="1085"/>
      <c r="LBR255" s="1085"/>
      <c r="LBS255" s="1085"/>
      <c r="LBT255" s="1085"/>
      <c r="LBU255" s="1085"/>
      <c r="LBV255" s="1085"/>
      <c r="LBW255" s="1085"/>
      <c r="LBX255" s="1085"/>
      <c r="LBY255" s="1085"/>
      <c r="LBZ255" s="1085"/>
      <c r="LCA255" s="1085"/>
      <c r="LCB255" s="1080"/>
      <c r="LCC255" s="1085"/>
      <c r="LCD255" s="1085"/>
      <c r="LCE255" s="1085"/>
      <c r="LCF255" s="1085"/>
      <c r="LCG255" s="1085"/>
      <c r="LCH255" s="1085"/>
      <c r="LCI255" s="1085"/>
      <c r="LCJ255" s="1085"/>
      <c r="LCK255" s="1085"/>
      <c r="LCL255" s="1085"/>
      <c r="LCM255" s="1085"/>
      <c r="LCN255" s="1085"/>
      <c r="LCO255" s="1085"/>
      <c r="LCP255" s="1085"/>
      <c r="LCQ255" s="1080"/>
      <c r="LCR255" s="1085"/>
      <c r="LCS255" s="1085"/>
      <c r="LCT255" s="1085"/>
      <c r="LCU255" s="1085"/>
      <c r="LCV255" s="1085"/>
      <c r="LCW255" s="1085"/>
      <c r="LCX255" s="1085"/>
      <c r="LCY255" s="1085"/>
      <c r="LCZ255" s="1085"/>
      <c r="LDA255" s="1085"/>
      <c r="LDB255" s="1085"/>
      <c r="LDC255" s="1085"/>
      <c r="LDD255" s="1085"/>
      <c r="LDE255" s="1085"/>
      <c r="LDF255" s="1080"/>
      <c r="LDG255" s="1085"/>
      <c r="LDH255" s="1085"/>
      <c r="LDI255" s="1085"/>
      <c r="LDJ255" s="1085"/>
      <c r="LDK255" s="1085"/>
      <c r="LDL255" s="1085"/>
      <c r="LDM255" s="1085"/>
      <c r="LDN255" s="1085"/>
      <c r="LDO255" s="1085"/>
      <c r="LDP255" s="1085"/>
      <c r="LDQ255" s="1085"/>
      <c r="LDR255" s="1085"/>
      <c r="LDS255" s="1085"/>
      <c r="LDT255" s="1085"/>
      <c r="LDU255" s="1080"/>
      <c r="LDV255" s="1085"/>
      <c r="LDW255" s="1085"/>
      <c r="LDX255" s="1085"/>
      <c r="LDY255" s="1085"/>
      <c r="LDZ255" s="1085"/>
      <c r="LEA255" s="1085"/>
      <c r="LEB255" s="1085"/>
      <c r="LEC255" s="1085"/>
      <c r="LED255" s="1085"/>
      <c r="LEE255" s="1085"/>
      <c r="LEF255" s="1085"/>
      <c r="LEG255" s="1085"/>
      <c r="LEH255" s="1085"/>
      <c r="LEI255" s="1085"/>
      <c r="LEJ255" s="1080"/>
      <c r="LEK255" s="1085"/>
      <c r="LEL255" s="1085"/>
      <c r="LEM255" s="1085"/>
      <c r="LEN255" s="1085"/>
      <c r="LEO255" s="1085"/>
      <c r="LEP255" s="1085"/>
      <c r="LEQ255" s="1085"/>
      <c r="LER255" s="1085"/>
      <c r="LES255" s="1085"/>
      <c r="LET255" s="1085"/>
      <c r="LEU255" s="1085"/>
      <c r="LEV255" s="1085"/>
      <c r="LEW255" s="1085"/>
      <c r="LEX255" s="1085"/>
      <c r="LEY255" s="1080"/>
      <c r="LEZ255" s="1085"/>
      <c r="LFA255" s="1085"/>
      <c r="LFB255" s="1085"/>
      <c r="LFC255" s="1085"/>
      <c r="LFD255" s="1085"/>
      <c r="LFE255" s="1085"/>
      <c r="LFF255" s="1085"/>
      <c r="LFG255" s="1085"/>
      <c r="LFH255" s="1085"/>
      <c r="LFI255" s="1085"/>
      <c r="LFJ255" s="1085"/>
      <c r="LFK255" s="1085"/>
      <c r="LFL255" s="1085"/>
      <c r="LFM255" s="1085"/>
      <c r="LFN255" s="1080"/>
      <c r="LFO255" s="1085"/>
      <c r="LFP255" s="1085"/>
      <c r="LFQ255" s="1085"/>
      <c r="LFR255" s="1085"/>
      <c r="LFS255" s="1085"/>
      <c r="LFT255" s="1085"/>
      <c r="LFU255" s="1085"/>
      <c r="LFV255" s="1085"/>
      <c r="LFW255" s="1085"/>
      <c r="LFX255" s="1085"/>
      <c r="LFY255" s="1085"/>
      <c r="LFZ255" s="1085"/>
      <c r="LGA255" s="1085"/>
      <c r="LGB255" s="1085"/>
      <c r="LGC255" s="1080"/>
      <c r="LGD255" s="1085"/>
      <c r="LGE255" s="1085"/>
      <c r="LGF255" s="1085"/>
      <c r="LGG255" s="1085"/>
      <c r="LGH255" s="1085"/>
      <c r="LGI255" s="1085"/>
      <c r="LGJ255" s="1085"/>
      <c r="LGK255" s="1085"/>
      <c r="LGL255" s="1085"/>
      <c r="LGM255" s="1085"/>
      <c r="LGN255" s="1085"/>
      <c r="LGO255" s="1085"/>
      <c r="LGP255" s="1085"/>
      <c r="LGQ255" s="1085"/>
      <c r="LGR255" s="1080"/>
      <c r="LGS255" s="1085"/>
      <c r="LGT255" s="1085"/>
      <c r="LGU255" s="1085"/>
      <c r="LGV255" s="1085"/>
      <c r="LGW255" s="1085"/>
      <c r="LGX255" s="1085"/>
      <c r="LGY255" s="1085"/>
      <c r="LGZ255" s="1085"/>
      <c r="LHA255" s="1085"/>
      <c r="LHB255" s="1085"/>
      <c r="LHC255" s="1085"/>
      <c r="LHD255" s="1085"/>
      <c r="LHE255" s="1085"/>
      <c r="LHF255" s="1085"/>
      <c r="LHG255" s="1080"/>
      <c r="LHH255" s="1085"/>
      <c r="LHI255" s="1085"/>
      <c r="LHJ255" s="1085"/>
      <c r="LHK255" s="1085"/>
      <c r="LHL255" s="1085"/>
      <c r="LHM255" s="1085"/>
      <c r="LHN255" s="1085"/>
      <c r="LHO255" s="1085"/>
      <c r="LHP255" s="1085"/>
      <c r="LHQ255" s="1085"/>
      <c r="LHR255" s="1085"/>
      <c r="LHS255" s="1085"/>
      <c r="LHT255" s="1085"/>
      <c r="LHU255" s="1085"/>
      <c r="LHV255" s="1080"/>
      <c r="LHW255" s="1085"/>
      <c r="LHX255" s="1085"/>
      <c r="LHY255" s="1085"/>
      <c r="LHZ255" s="1085"/>
      <c r="LIA255" s="1085"/>
      <c r="LIB255" s="1085"/>
      <c r="LIC255" s="1085"/>
      <c r="LID255" s="1085"/>
      <c r="LIE255" s="1085"/>
      <c r="LIF255" s="1085"/>
      <c r="LIG255" s="1085"/>
      <c r="LIH255" s="1085"/>
      <c r="LII255" s="1085"/>
      <c r="LIJ255" s="1085"/>
      <c r="LIK255" s="1080"/>
      <c r="LIL255" s="1085"/>
      <c r="LIM255" s="1085"/>
      <c r="LIN255" s="1085"/>
      <c r="LIO255" s="1085"/>
      <c r="LIP255" s="1085"/>
      <c r="LIQ255" s="1085"/>
      <c r="LIR255" s="1085"/>
      <c r="LIS255" s="1085"/>
      <c r="LIT255" s="1085"/>
      <c r="LIU255" s="1085"/>
      <c r="LIV255" s="1085"/>
      <c r="LIW255" s="1085"/>
      <c r="LIX255" s="1085"/>
      <c r="LIY255" s="1085"/>
      <c r="LIZ255" s="1080"/>
      <c r="LJA255" s="1085"/>
      <c r="LJB255" s="1085"/>
      <c r="LJC255" s="1085"/>
      <c r="LJD255" s="1085"/>
      <c r="LJE255" s="1085"/>
      <c r="LJF255" s="1085"/>
      <c r="LJG255" s="1085"/>
      <c r="LJH255" s="1085"/>
      <c r="LJI255" s="1085"/>
      <c r="LJJ255" s="1085"/>
      <c r="LJK255" s="1085"/>
      <c r="LJL255" s="1085"/>
      <c r="LJM255" s="1085"/>
      <c r="LJN255" s="1085"/>
      <c r="LJO255" s="1080"/>
      <c r="LJP255" s="1085"/>
      <c r="LJQ255" s="1085"/>
      <c r="LJR255" s="1085"/>
      <c r="LJS255" s="1085"/>
      <c r="LJT255" s="1085"/>
      <c r="LJU255" s="1085"/>
      <c r="LJV255" s="1085"/>
      <c r="LJW255" s="1085"/>
      <c r="LJX255" s="1085"/>
      <c r="LJY255" s="1085"/>
      <c r="LJZ255" s="1085"/>
      <c r="LKA255" s="1085"/>
      <c r="LKB255" s="1085"/>
      <c r="LKC255" s="1085"/>
      <c r="LKD255" s="1080"/>
      <c r="LKE255" s="1085"/>
      <c r="LKF255" s="1085"/>
      <c r="LKG255" s="1085"/>
      <c r="LKH255" s="1085"/>
      <c r="LKI255" s="1085"/>
      <c r="LKJ255" s="1085"/>
      <c r="LKK255" s="1085"/>
      <c r="LKL255" s="1085"/>
      <c r="LKM255" s="1085"/>
      <c r="LKN255" s="1085"/>
      <c r="LKO255" s="1085"/>
      <c r="LKP255" s="1085"/>
      <c r="LKQ255" s="1085"/>
      <c r="LKR255" s="1085"/>
      <c r="LKS255" s="1080"/>
      <c r="LKT255" s="1085"/>
      <c r="LKU255" s="1085"/>
      <c r="LKV255" s="1085"/>
      <c r="LKW255" s="1085"/>
      <c r="LKX255" s="1085"/>
      <c r="LKY255" s="1085"/>
      <c r="LKZ255" s="1085"/>
      <c r="LLA255" s="1085"/>
      <c r="LLB255" s="1085"/>
      <c r="LLC255" s="1085"/>
      <c r="LLD255" s="1085"/>
      <c r="LLE255" s="1085"/>
      <c r="LLF255" s="1085"/>
      <c r="LLG255" s="1085"/>
      <c r="LLH255" s="1080"/>
      <c r="LLI255" s="1085"/>
      <c r="LLJ255" s="1085"/>
      <c r="LLK255" s="1085"/>
      <c r="LLL255" s="1085"/>
      <c r="LLM255" s="1085"/>
      <c r="LLN255" s="1085"/>
      <c r="LLO255" s="1085"/>
      <c r="LLP255" s="1085"/>
      <c r="LLQ255" s="1085"/>
      <c r="LLR255" s="1085"/>
      <c r="LLS255" s="1085"/>
      <c r="LLT255" s="1085"/>
      <c r="LLU255" s="1085"/>
      <c r="LLV255" s="1085"/>
      <c r="LLW255" s="1080"/>
      <c r="LLX255" s="1085"/>
      <c r="LLY255" s="1085"/>
      <c r="LLZ255" s="1085"/>
      <c r="LMA255" s="1085"/>
      <c r="LMB255" s="1085"/>
      <c r="LMC255" s="1085"/>
      <c r="LMD255" s="1085"/>
      <c r="LME255" s="1085"/>
      <c r="LMF255" s="1085"/>
      <c r="LMG255" s="1085"/>
      <c r="LMH255" s="1085"/>
      <c r="LMI255" s="1085"/>
      <c r="LMJ255" s="1085"/>
      <c r="LMK255" s="1085"/>
      <c r="LML255" s="1080"/>
      <c r="LMM255" s="1085"/>
      <c r="LMN255" s="1085"/>
      <c r="LMO255" s="1085"/>
      <c r="LMP255" s="1085"/>
      <c r="LMQ255" s="1085"/>
      <c r="LMR255" s="1085"/>
      <c r="LMS255" s="1085"/>
      <c r="LMT255" s="1085"/>
      <c r="LMU255" s="1085"/>
      <c r="LMV255" s="1085"/>
      <c r="LMW255" s="1085"/>
      <c r="LMX255" s="1085"/>
      <c r="LMY255" s="1085"/>
      <c r="LMZ255" s="1085"/>
      <c r="LNA255" s="1080"/>
      <c r="LNB255" s="1085"/>
      <c r="LNC255" s="1085"/>
      <c r="LND255" s="1085"/>
      <c r="LNE255" s="1085"/>
      <c r="LNF255" s="1085"/>
      <c r="LNG255" s="1085"/>
      <c r="LNH255" s="1085"/>
      <c r="LNI255" s="1085"/>
      <c r="LNJ255" s="1085"/>
      <c r="LNK255" s="1085"/>
      <c r="LNL255" s="1085"/>
      <c r="LNM255" s="1085"/>
      <c r="LNN255" s="1085"/>
      <c r="LNO255" s="1085"/>
      <c r="LNP255" s="1080"/>
      <c r="LNQ255" s="1085"/>
      <c r="LNR255" s="1085"/>
      <c r="LNS255" s="1085"/>
      <c r="LNT255" s="1085"/>
      <c r="LNU255" s="1085"/>
      <c r="LNV255" s="1085"/>
      <c r="LNW255" s="1085"/>
      <c r="LNX255" s="1085"/>
      <c r="LNY255" s="1085"/>
      <c r="LNZ255" s="1085"/>
      <c r="LOA255" s="1085"/>
      <c r="LOB255" s="1085"/>
      <c r="LOC255" s="1085"/>
      <c r="LOD255" s="1085"/>
      <c r="LOE255" s="1080"/>
      <c r="LOF255" s="1085"/>
      <c r="LOG255" s="1085"/>
      <c r="LOH255" s="1085"/>
      <c r="LOI255" s="1085"/>
      <c r="LOJ255" s="1085"/>
      <c r="LOK255" s="1085"/>
      <c r="LOL255" s="1085"/>
      <c r="LOM255" s="1085"/>
      <c r="LON255" s="1085"/>
      <c r="LOO255" s="1085"/>
      <c r="LOP255" s="1085"/>
      <c r="LOQ255" s="1085"/>
      <c r="LOR255" s="1085"/>
      <c r="LOS255" s="1085"/>
      <c r="LOT255" s="1080"/>
      <c r="LOU255" s="1085"/>
      <c r="LOV255" s="1085"/>
      <c r="LOW255" s="1085"/>
      <c r="LOX255" s="1085"/>
      <c r="LOY255" s="1085"/>
      <c r="LOZ255" s="1085"/>
      <c r="LPA255" s="1085"/>
      <c r="LPB255" s="1085"/>
      <c r="LPC255" s="1085"/>
      <c r="LPD255" s="1085"/>
      <c r="LPE255" s="1085"/>
      <c r="LPF255" s="1085"/>
      <c r="LPG255" s="1085"/>
      <c r="LPH255" s="1085"/>
      <c r="LPI255" s="1080"/>
      <c r="LPJ255" s="1085"/>
      <c r="LPK255" s="1085"/>
      <c r="LPL255" s="1085"/>
      <c r="LPM255" s="1085"/>
      <c r="LPN255" s="1085"/>
      <c r="LPO255" s="1085"/>
      <c r="LPP255" s="1085"/>
      <c r="LPQ255" s="1085"/>
      <c r="LPR255" s="1085"/>
      <c r="LPS255" s="1085"/>
      <c r="LPT255" s="1085"/>
      <c r="LPU255" s="1085"/>
      <c r="LPV255" s="1085"/>
      <c r="LPW255" s="1085"/>
      <c r="LPX255" s="1080"/>
      <c r="LPY255" s="1085"/>
      <c r="LPZ255" s="1085"/>
      <c r="LQA255" s="1085"/>
      <c r="LQB255" s="1085"/>
      <c r="LQC255" s="1085"/>
      <c r="LQD255" s="1085"/>
      <c r="LQE255" s="1085"/>
      <c r="LQF255" s="1085"/>
      <c r="LQG255" s="1085"/>
      <c r="LQH255" s="1085"/>
      <c r="LQI255" s="1085"/>
      <c r="LQJ255" s="1085"/>
      <c r="LQK255" s="1085"/>
      <c r="LQL255" s="1085"/>
      <c r="LQM255" s="1080"/>
      <c r="LQN255" s="1085"/>
      <c r="LQO255" s="1085"/>
      <c r="LQP255" s="1085"/>
      <c r="LQQ255" s="1085"/>
      <c r="LQR255" s="1085"/>
      <c r="LQS255" s="1085"/>
      <c r="LQT255" s="1085"/>
      <c r="LQU255" s="1085"/>
      <c r="LQV255" s="1085"/>
      <c r="LQW255" s="1085"/>
      <c r="LQX255" s="1085"/>
      <c r="LQY255" s="1085"/>
      <c r="LQZ255" s="1085"/>
      <c r="LRA255" s="1085"/>
      <c r="LRB255" s="1080"/>
      <c r="LRC255" s="1085"/>
      <c r="LRD255" s="1085"/>
      <c r="LRE255" s="1085"/>
      <c r="LRF255" s="1085"/>
      <c r="LRG255" s="1085"/>
      <c r="LRH255" s="1085"/>
      <c r="LRI255" s="1085"/>
      <c r="LRJ255" s="1085"/>
      <c r="LRK255" s="1085"/>
      <c r="LRL255" s="1085"/>
      <c r="LRM255" s="1085"/>
      <c r="LRN255" s="1085"/>
      <c r="LRO255" s="1085"/>
      <c r="LRP255" s="1085"/>
      <c r="LRQ255" s="1080"/>
      <c r="LRR255" s="1085"/>
      <c r="LRS255" s="1085"/>
      <c r="LRT255" s="1085"/>
      <c r="LRU255" s="1085"/>
      <c r="LRV255" s="1085"/>
      <c r="LRW255" s="1085"/>
      <c r="LRX255" s="1085"/>
      <c r="LRY255" s="1085"/>
      <c r="LRZ255" s="1085"/>
      <c r="LSA255" s="1085"/>
      <c r="LSB255" s="1085"/>
      <c r="LSC255" s="1085"/>
      <c r="LSD255" s="1085"/>
      <c r="LSE255" s="1085"/>
      <c r="LSF255" s="1080"/>
      <c r="LSG255" s="1085"/>
      <c r="LSH255" s="1085"/>
      <c r="LSI255" s="1085"/>
      <c r="LSJ255" s="1085"/>
      <c r="LSK255" s="1085"/>
      <c r="LSL255" s="1085"/>
      <c r="LSM255" s="1085"/>
      <c r="LSN255" s="1085"/>
      <c r="LSO255" s="1085"/>
      <c r="LSP255" s="1085"/>
      <c r="LSQ255" s="1085"/>
      <c r="LSR255" s="1085"/>
      <c r="LSS255" s="1085"/>
      <c r="LST255" s="1085"/>
      <c r="LSU255" s="1080"/>
      <c r="LSV255" s="1085"/>
      <c r="LSW255" s="1085"/>
      <c r="LSX255" s="1085"/>
      <c r="LSY255" s="1085"/>
      <c r="LSZ255" s="1085"/>
      <c r="LTA255" s="1085"/>
      <c r="LTB255" s="1085"/>
      <c r="LTC255" s="1085"/>
      <c r="LTD255" s="1085"/>
      <c r="LTE255" s="1085"/>
      <c r="LTF255" s="1085"/>
      <c r="LTG255" s="1085"/>
      <c r="LTH255" s="1085"/>
      <c r="LTI255" s="1085"/>
      <c r="LTJ255" s="1080"/>
      <c r="LTK255" s="1085"/>
      <c r="LTL255" s="1085"/>
      <c r="LTM255" s="1085"/>
      <c r="LTN255" s="1085"/>
      <c r="LTO255" s="1085"/>
      <c r="LTP255" s="1085"/>
      <c r="LTQ255" s="1085"/>
      <c r="LTR255" s="1085"/>
      <c r="LTS255" s="1085"/>
      <c r="LTT255" s="1085"/>
      <c r="LTU255" s="1085"/>
      <c r="LTV255" s="1085"/>
      <c r="LTW255" s="1085"/>
      <c r="LTX255" s="1085"/>
      <c r="LTY255" s="1080"/>
      <c r="LTZ255" s="1085"/>
      <c r="LUA255" s="1085"/>
      <c r="LUB255" s="1085"/>
      <c r="LUC255" s="1085"/>
      <c r="LUD255" s="1085"/>
      <c r="LUE255" s="1085"/>
      <c r="LUF255" s="1085"/>
      <c r="LUG255" s="1085"/>
      <c r="LUH255" s="1085"/>
      <c r="LUI255" s="1085"/>
      <c r="LUJ255" s="1085"/>
      <c r="LUK255" s="1085"/>
      <c r="LUL255" s="1085"/>
      <c r="LUM255" s="1085"/>
      <c r="LUN255" s="1080"/>
      <c r="LUO255" s="1085"/>
      <c r="LUP255" s="1085"/>
      <c r="LUQ255" s="1085"/>
      <c r="LUR255" s="1085"/>
      <c r="LUS255" s="1085"/>
      <c r="LUT255" s="1085"/>
      <c r="LUU255" s="1085"/>
      <c r="LUV255" s="1085"/>
      <c r="LUW255" s="1085"/>
      <c r="LUX255" s="1085"/>
      <c r="LUY255" s="1085"/>
      <c r="LUZ255" s="1085"/>
      <c r="LVA255" s="1085"/>
      <c r="LVB255" s="1085"/>
      <c r="LVC255" s="1080"/>
      <c r="LVD255" s="1085"/>
      <c r="LVE255" s="1085"/>
      <c r="LVF255" s="1085"/>
      <c r="LVG255" s="1085"/>
      <c r="LVH255" s="1085"/>
      <c r="LVI255" s="1085"/>
      <c r="LVJ255" s="1085"/>
      <c r="LVK255" s="1085"/>
      <c r="LVL255" s="1085"/>
      <c r="LVM255" s="1085"/>
      <c r="LVN255" s="1085"/>
      <c r="LVO255" s="1085"/>
      <c r="LVP255" s="1085"/>
      <c r="LVQ255" s="1085"/>
      <c r="LVR255" s="1080"/>
      <c r="LVS255" s="1085"/>
      <c r="LVT255" s="1085"/>
      <c r="LVU255" s="1085"/>
      <c r="LVV255" s="1085"/>
      <c r="LVW255" s="1085"/>
      <c r="LVX255" s="1085"/>
      <c r="LVY255" s="1085"/>
      <c r="LVZ255" s="1085"/>
      <c r="LWA255" s="1085"/>
      <c r="LWB255" s="1085"/>
      <c r="LWC255" s="1085"/>
      <c r="LWD255" s="1085"/>
      <c r="LWE255" s="1085"/>
      <c r="LWF255" s="1085"/>
      <c r="LWG255" s="1080"/>
      <c r="LWH255" s="1085"/>
      <c r="LWI255" s="1085"/>
      <c r="LWJ255" s="1085"/>
      <c r="LWK255" s="1085"/>
      <c r="LWL255" s="1085"/>
      <c r="LWM255" s="1085"/>
      <c r="LWN255" s="1085"/>
      <c r="LWO255" s="1085"/>
      <c r="LWP255" s="1085"/>
      <c r="LWQ255" s="1085"/>
      <c r="LWR255" s="1085"/>
      <c r="LWS255" s="1085"/>
      <c r="LWT255" s="1085"/>
      <c r="LWU255" s="1085"/>
      <c r="LWV255" s="1080"/>
      <c r="LWW255" s="1085"/>
      <c r="LWX255" s="1085"/>
      <c r="LWY255" s="1085"/>
      <c r="LWZ255" s="1085"/>
      <c r="LXA255" s="1085"/>
      <c r="LXB255" s="1085"/>
      <c r="LXC255" s="1085"/>
      <c r="LXD255" s="1085"/>
      <c r="LXE255" s="1085"/>
      <c r="LXF255" s="1085"/>
      <c r="LXG255" s="1085"/>
      <c r="LXH255" s="1085"/>
      <c r="LXI255" s="1085"/>
      <c r="LXJ255" s="1085"/>
      <c r="LXK255" s="1080"/>
      <c r="LXL255" s="1085"/>
      <c r="LXM255" s="1085"/>
      <c r="LXN255" s="1085"/>
      <c r="LXO255" s="1085"/>
      <c r="LXP255" s="1085"/>
      <c r="LXQ255" s="1085"/>
      <c r="LXR255" s="1085"/>
      <c r="LXS255" s="1085"/>
      <c r="LXT255" s="1085"/>
      <c r="LXU255" s="1085"/>
      <c r="LXV255" s="1085"/>
      <c r="LXW255" s="1085"/>
      <c r="LXX255" s="1085"/>
      <c r="LXY255" s="1085"/>
      <c r="LXZ255" s="1080"/>
      <c r="LYA255" s="1085"/>
      <c r="LYB255" s="1085"/>
      <c r="LYC255" s="1085"/>
      <c r="LYD255" s="1085"/>
      <c r="LYE255" s="1085"/>
      <c r="LYF255" s="1085"/>
      <c r="LYG255" s="1085"/>
      <c r="LYH255" s="1085"/>
      <c r="LYI255" s="1085"/>
      <c r="LYJ255" s="1085"/>
      <c r="LYK255" s="1085"/>
      <c r="LYL255" s="1085"/>
      <c r="LYM255" s="1085"/>
      <c r="LYN255" s="1085"/>
      <c r="LYO255" s="1080"/>
      <c r="LYP255" s="1085"/>
      <c r="LYQ255" s="1085"/>
      <c r="LYR255" s="1085"/>
      <c r="LYS255" s="1085"/>
      <c r="LYT255" s="1085"/>
      <c r="LYU255" s="1085"/>
      <c r="LYV255" s="1085"/>
      <c r="LYW255" s="1085"/>
      <c r="LYX255" s="1085"/>
      <c r="LYY255" s="1085"/>
      <c r="LYZ255" s="1085"/>
      <c r="LZA255" s="1085"/>
      <c r="LZB255" s="1085"/>
      <c r="LZC255" s="1085"/>
      <c r="LZD255" s="1080"/>
      <c r="LZE255" s="1085"/>
      <c r="LZF255" s="1085"/>
      <c r="LZG255" s="1085"/>
      <c r="LZH255" s="1085"/>
      <c r="LZI255" s="1085"/>
      <c r="LZJ255" s="1085"/>
      <c r="LZK255" s="1085"/>
      <c r="LZL255" s="1085"/>
      <c r="LZM255" s="1085"/>
      <c r="LZN255" s="1085"/>
      <c r="LZO255" s="1085"/>
      <c r="LZP255" s="1085"/>
      <c r="LZQ255" s="1085"/>
      <c r="LZR255" s="1085"/>
      <c r="LZS255" s="1080"/>
      <c r="LZT255" s="1085"/>
      <c r="LZU255" s="1085"/>
      <c r="LZV255" s="1085"/>
      <c r="LZW255" s="1085"/>
      <c r="LZX255" s="1085"/>
      <c r="LZY255" s="1085"/>
      <c r="LZZ255" s="1085"/>
      <c r="MAA255" s="1085"/>
      <c r="MAB255" s="1085"/>
      <c r="MAC255" s="1085"/>
      <c r="MAD255" s="1085"/>
      <c r="MAE255" s="1085"/>
      <c r="MAF255" s="1085"/>
      <c r="MAG255" s="1085"/>
      <c r="MAH255" s="1080"/>
      <c r="MAI255" s="1085"/>
      <c r="MAJ255" s="1085"/>
      <c r="MAK255" s="1085"/>
      <c r="MAL255" s="1085"/>
      <c r="MAM255" s="1085"/>
      <c r="MAN255" s="1085"/>
      <c r="MAO255" s="1085"/>
      <c r="MAP255" s="1085"/>
      <c r="MAQ255" s="1085"/>
      <c r="MAR255" s="1085"/>
      <c r="MAS255" s="1085"/>
      <c r="MAT255" s="1085"/>
      <c r="MAU255" s="1085"/>
      <c r="MAV255" s="1085"/>
      <c r="MAW255" s="1080"/>
      <c r="MAX255" s="1085"/>
      <c r="MAY255" s="1085"/>
      <c r="MAZ255" s="1085"/>
      <c r="MBA255" s="1085"/>
      <c r="MBB255" s="1085"/>
      <c r="MBC255" s="1085"/>
      <c r="MBD255" s="1085"/>
      <c r="MBE255" s="1085"/>
      <c r="MBF255" s="1085"/>
      <c r="MBG255" s="1085"/>
      <c r="MBH255" s="1085"/>
      <c r="MBI255" s="1085"/>
      <c r="MBJ255" s="1085"/>
      <c r="MBK255" s="1085"/>
      <c r="MBL255" s="1080"/>
      <c r="MBM255" s="1085"/>
      <c r="MBN255" s="1085"/>
      <c r="MBO255" s="1085"/>
      <c r="MBP255" s="1085"/>
      <c r="MBQ255" s="1085"/>
      <c r="MBR255" s="1085"/>
      <c r="MBS255" s="1085"/>
      <c r="MBT255" s="1085"/>
      <c r="MBU255" s="1085"/>
      <c r="MBV255" s="1085"/>
      <c r="MBW255" s="1085"/>
      <c r="MBX255" s="1085"/>
      <c r="MBY255" s="1085"/>
      <c r="MBZ255" s="1085"/>
      <c r="MCA255" s="1080"/>
      <c r="MCB255" s="1085"/>
      <c r="MCC255" s="1085"/>
      <c r="MCD255" s="1085"/>
      <c r="MCE255" s="1085"/>
      <c r="MCF255" s="1085"/>
      <c r="MCG255" s="1085"/>
      <c r="MCH255" s="1085"/>
      <c r="MCI255" s="1085"/>
      <c r="MCJ255" s="1085"/>
      <c r="MCK255" s="1085"/>
      <c r="MCL255" s="1085"/>
      <c r="MCM255" s="1085"/>
      <c r="MCN255" s="1085"/>
      <c r="MCO255" s="1085"/>
      <c r="MCP255" s="1080"/>
      <c r="MCQ255" s="1085"/>
      <c r="MCR255" s="1085"/>
      <c r="MCS255" s="1085"/>
      <c r="MCT255" s="1085"/>
      <c r="MCU255" s="1085"/>
      <c r="MCV255" s="1085"/>
      <c r="MCW255" s="1085"/>
      <c r="MCX255" s="1085"/>
      <c r="MCY255" s="1085"/>
      <c r="MCZ255" s="1085"/>
      <c r="MDA255" s="1085"/>
      <c r="MDB255" s="1085"/>
      <c r="MDC255" s="1085"/>
      <c r="MDD255" s="1085"/>
      <c r="MDE255" s="1080"/>
      <c r="MDF255" s="1085"/>
      <c r="MDG255" s="1085"/>
      <c r="MDH255" s="1085"/>
      <c r="MDI255" s="1085"/>
      <c r="MDJ255" s="1085"/>
      <c r="MDK255" s="1085"/>
      <c r="MDL255" s="1085"/>
      <c r="MDM255" s="1085"/>
      <c r="MDN255" s="1085"/>
      <c r="MDO255" s="1085"/>
      <c r="MDP255" s="1085"/>
      <c r="MDQ255" s="1085"/>
      <c r="MDR255" s="1085"/>
      <c r="MDS255" s="1085"/>
      <c r="MDT255" s="1080"/>
      <c r="MDU255" s="1085"/>
      <c r="MDV255" s="1085"/>
      <c r="MDW255" s="1085"/>
      <c r="MDX255" s="1085"/>
      <c r="MDY255" s="1085"/>
      <c r="MDZ255" s="1085"/>
      <c r="MEA255" s="1085"/>
      <c r="MEB255" s="1085"/>
      <c r="MEC255" s="1085"/>
      <c r="MED255" s="1085"/>
      <c r="MEE255" s="1085"/>
      <c r="MEF255" s="1085"/>
      <c r="MEG255" s="1085"/>
      <c r="MEH255" s="1085"/>
      <c r="MEI255" s="1080"/>
      <c r="MEJ255" s="1085"/>
      <c r="MEK255" s="1085"/>
      <c r="MEL255" s="1085"/>
      <c r="MEM255" s="1085"/>
      <c r="MEN255" s="1085"/>
      <c r="MEO255" s="1085"/>
      <c r="MEP255" s="1085"/>
      <c r="MEQ255" s="1085"/>
      <c r="MER255" s="1085"/>
      <c r="MES255" s="1085"/>
      <c r="MET255" s="1085"/>
      <c r="MEU255" s="1085"/>
      <c r="MEV255" s="1085"/>
      <c r="MEW255" s="1085"/>
      <c r="MEX255" s="1080"/>
      <c r="MEY255" s="1085"/>
      <c r="MEZ255" s="1085"/>
      <c r="MFA255" s="1085"/>
      <c r="MFB255" s="1085"/>
      <c r="MFC255" s="1085"/>
      <c r="MFD255" s="1085"/>
      <c r="MFE255" s="1085"/>
      <c r="MFF255" s="1085"/>
      <c r="MFG255" s="1085"/>
      <c r="MFH255" s="1085"/>
      <c r="MFI255" s="1085"/>
      <c r="MFJ255" s="1085"/>
      <c r="MFK255" s="1085"/>
      <c r="MFL255" s="1085"/>
      <c r="MFM255" s="1080"/>
      <c r="MFN255" s="1085"/>
      <c r="MFO255" s="1085"/>
      <c r="MFP255" s="1085"/>
      <c r="MFQ255" s="1085"/>
      <c r="MFR255" s="1085"/>
      <c r="MFS255" s="1085"/>
      <c r="MFT255" s="1085"/>
      <c r="MFU255" s="1085"/>
      <c r="MFV255" s="1085"/>
      <c r="MFW255" s="1085"/>
      <c r="MFX255" s="1085"/>
      <c r="MFY255" s="1085"/>
      <c r="MFZ255" s="1085"/>
      <c r="MGA255" s="1085"/>
      <c r="MGB255" s="1080"/>
      <c r="MGC255" s="1085"/>
      <c r="MGD255" s="1085"/>
      <c r="MGE255" s="1085"/>
      <c r="MGF255" s="1085"/>
      <c r="MGG255" s="1085"/>
      <c r="MGH255" s="1085"/>
      <c r="MGI255" s="1085"/>
      <c r="MGJ255" s="1085"/>
      <c r="MGK255" s="1085"/>
      <c r="MGL255" s="1085"/>
      <c r="MGM255" s="1085"/>
      <c r="MGN255" s="1085"/>
      <c r="MGO255" s="1085"/>
      <c r="MGP255" s="1085"/>
      <c r="MGQ255" s="1080"/>
      <c r="MGR255" s="1085"/>
      <c r="MGS255" s="1085"/>
      <c r="MGT255" s="1085"/>
      <c r="MGU255" s="1085"/>
      <c r="MGV255" s="1085"/>
      <c r="MGW255" s="1085"/>
      <c r="MGX255" s="1085"/>
      <c r="MGY255" s="1085"/>
      <c r="MGZ255" s="1085"/>
      <c r="MHA255" s="1085"/>
      <c r="MHB255" s="1085"/>
      <c r="MHC255" s="1085"/>
      <c r="MHD255" s="1085"/>
      <c r="MHE255" s="1085"/>
      <c r="MHF255" s="1080"/>
      <c r="MHG255" s="1085"/>
      <c r="MHH255" s="1085"/>
      <c r="MHI255" s="1085"/>
      <c r="MHJ255" s="1085"/>
      <c r="MHK255" s="1085"/>
      <c r="MHL255" s="1085"/>
      <c r="MHM255" s="1085"/>
      <c r="MHN255" s="1085"/>
      <c r="MHO255" s="1085"/>
      <c r="MHP255" s="1085"/>
      <c r="MHQ255" s="1085"/>
      <c r="MHR255" s="1085"/>
      <c r="MHS255" s="1085"/>
      <c r="MHT255" s="1085"/>
      <c r="MHU255" s="1080"/>
      <c r="MHV255" s="1085"/>
      <c r="MHW255" s="1085"/>
      <c r="MHX255" s="1085"/>
      <c r="MHY255" s="1085"/>
      <c r="MHZ255" s="1085"/>
      <c r="MIA255" s="1085"/>
      <c r="MIB255" s="1085"/>
      <c r="MIC255" s="1085"/>
      <c r="MID255" s="1085"/>
      <c r="MIE255" s="1085"/>
      <c r="MIF255" s="1085"/>
      <c r="MIG255" s="1085"/>
      <c r="MIH255" s="1085"/>
      <c r="MII255" s="1085"/>
      <c r="MIJ255" s="1080"/>
      <c r="MIK255" s="1085"/>
      <c r="MIL255" s="1085"/>
      <c r="MIM255" s="1085"/>
      <c r="MIN255" s="1085"/>
      <c r="MIO255" s="1085"/>
      <c r="MIP255" s="1085"/>
      <c r="MIQ255" s="1085"/>
      <c r="MIR255" s="1085"/>
      <c r="MIS255" s="1085"/>
      <c r="MIT255" s="1085"/>
      <c r="MIU255" s="1085"/>
      <c r="MIV255" s="1085"/>
      <c r="MIW255" s="1085"/>
      <c r="MIX255" s="1085"/>
      <c r="MIY255" s="1080"/>
      <c r="MIZ255" s="1085"/>
      <c r="MJA255" s="1085"/>
      <c r="MJB255" s="1085"/>
      <c r="MJC255" s="1085"/>
      <c r="MJD255" s="1085"/>
      <c r="MJE255" s="1085"/>
      <c r="MJF255" s="1085"/>
      <c r="MJG255" s="1085"/>
      <c r="MJH255" s="1085"/>
      <c r="MJI255" s="1085"/>
      <c r="MJJ255" s="1085"/>
      <c r="MJK255" s="1085"/>
      <c r="MJL255" s="1085"/>
      <c r="MJM255" s="1085"/>
      <c r="MJN255" s="1080"/>
      <c r="MJO255" s="1085"/>
      <c r="MJP255" s="1085"/>
      <c r="MJQ255" s="1085"/>
      <c r="MJR255" s="1085"/>
      <c r="MJS255" s="1085"/>
      <c r="MJT255" s="1085"/>
      <c r="MJU255" s="1085"/>
      <c r="MJV255" s="1085"/>
      <c r="MJW255" s="1085"/>
      <c r="MJX255" s="1085"/>
      <c r="MJY255" s="1085"/>
      <c r="MJZ255" s="1085"/>
      <c r="MKA255" s="1085"/>
      <c r="MKB255" s="1085"/>
      <c r="MKC255" s="1080"/>
      <c r="MKD255" s="1085"/>
      <c r="MKE255" s="1085"/>
      <c r="MKF255" s="1085"/>
      <c r="MKG255" s="1085"/>
      <c r="MKH255" s="1085"/>
      <c r="MKI255" s="1085"/>
      <c r="MKJ255" s="1085"/>
      <c r="MKK255" s="1085"/>
      <c r="MKL255" s="1085"/>
      <c r="MKM255" s="1085"/>
      <c r="MKN255" s="1085"/>
      <c r="MKO255" s="1085"/>
      <c r="MKP255" s="1085"/>
      <c r="MKQ255" s="1085"/>
      <c r="MKR255" s="1080"/>
      <c r="MKS255" s="1085"/>
      <c r="MKT255" s="1085"/>
      <c r="MKU255" s="1085"/>
      <c r="MKV255" s="1085"/>
      <c r="MKW255" s="1085"/>
      <c r="MKX255" s="1085"/>
      <c r="MKY255" s="1085"/>
      <c r="MKZ255" s="1085"/>
      <c r="MLA255" s="1085"/>
      <c r="MLB255" s="1085"/>
      <c r="MLC255" s="1085"/>
      <c r="MLD255" s="1085"/>
      <c r="MLE255" s="1085"/>
      <c r="MLF255" s="1085"/>
      <c r="MLG255" s="1080"/>
      <c r="MLH255" s="1085"/>
      <c r="MLI255" s="1085"/>
      <c r="MLJ255" s="1085"/>
      <c r="MLK255" s="1085"/>
      <c r="MLL255" s="1085"/>
      <c r="MLM255" s="1085"/>
      <c r="MLN255" s="1085"/>
      <c r="MLO255" s="1085"/>
      <c r="MLP255" s="1085"/>
      <c r="MLQ255" s="1085"/>
      <c r="MLR255" s="1085"/>
      <c r="MLS255" s="1085"/>
      <c r="MLT255" s="1085"/>
      <c r="MLU255" s="1085"/>
      <c r="MLV255" s="1080"/>
      <c r="MLW255" s="1085"/>
      <c r="MLX255" s="1085"/>
      <c r="MLY255" s="1085"/>
      <c r="MLZ255" s="1085"/>
      <c r="MMA255" s="1085"/>
      <c r="MMB255" s="1085"/>
      <c r="MMC255" s="1085"/>
      <c r="MMD255" s="1085"/>
      <c r="MME255" s="1085"/>
      <c r="MMF255" s="1085"/>
      <c r="MMG255" s="1085"/>
      <c r="MMH255" s="1085"/>
      <c r="MMI255" s="1085"/>
      <c r="MMJ255" s="1085"/>
      <c r="MMK255" s="1080"/>
      <c r="MML255" s="1085"/>
      <c r="MMM255" s="1085"/>
      <c r="MMN255" s="1085"/>
      <c r="MMO255" s="1085"/>
      <c r="MMP255" s="1085"/>
      <c r="MMQ255" s="1085"/>
      <c r="MMR255" s="1085"/>
      <c r="MMS255" s="1085"/>
      <c r="MMT255" s="1085"/>
      <c r="MMU255" s="1085"/>
      <c r="MMV255" s="1085"/>
      <c r="MMW255" s="1085"/>
      <c r="MMX255" s="1085"/>
      <c r="MMY255" s="1085"/>
      <c r="MMZ255" s="1080"/>
      <c r="MNA255" s="1085"/>
      <c r="MNB255" s="1085"/>
      <c r="MNC255" s="1085"/>
      <c r="MND255" s="1085"/>
      <c r="MNE255" s="1085"/>
      <c r="MNF255" s="1085"/>
      <c r="MNG255" s="1085"/>
      <c r="MNH255" s="1085"/>
      <c r="MNI255" s="1085"/>
      <c r="MNJ255" s="1085"/>
      <c r="MNK255" s="1085"/>
      <c r="MNL255" s="1085"/>
      <c r="MNM255" s="1085"/>
      <c r="MNN255" s="1085"/>
      <c r="MNO255" s="1080"/>
      <c r="MNP255" s="1085"/>
      <c r="MNQ255" s="1085"/>
      <c r="MNR255" s="1085"/>
      <c r="MNS255" s="1085"/>
      <c r="MNT255" s="1085"/>
      <c r="MNU255" s="1085"/>
      <c r="MNV255" s="1085"/>
      <c r="MNW255" s="1085"/>
      <c r="MNX255" s="1085"/>
      <c r="MNY255" s="1085"/>
      <c r="MNZ255" s="1085"/>
      <c r="MOA255" s="1085"/>
      <c r="MOB255" s="1085"/>
      <c r="MOC255" s="1085"/>
      <c r="MOD255" s="1080"/>
      <c r="MOE255" s="1085"/>
      <c r="MOF255" s="1085"/>
      <c r="MOG255" s="1085"/>
      <c r="MOH255" s="1085"/>
      <c r="MOI255" s="1085"/>
      <c r="MOJ255" s="1085"/>
      <c r="MOK255" s="1085"/>
      <c r="MOL255" s="1085"/>
      <c r="MOM255" s="1085"/>
      <c r="MON255" s="1085"/>
      <c r="MOO255" s="1085"/>
      <c r="MOP255" s="1085"/>
      <c r="MOQ255" s="1085"/>
      <c r="MOR255" s="1085"/>
      <c r="MOS255" s="1080"/>
      <c r="MOT255" s="1085"/>
      <c r="MOU255" s="1085"/>
      <c r="MOV255" s="1085"/>
      <c r="MOW255" s="1085"/>
      <c r="MOX255" s="1085"/>
      <c r="MOY255" s="1085"/>
      <c r="MOZ255" s="1085"/>
      <c r="MPA255" s="1085"/>
      <c r="MPB255" s="1085"/>
      <c r="MPC255" s="1085"/>
      <c r="MPD255" s="1085"/>
      <c r="MPE255" s="1085"/>
      <c r="MPF255" s="1085"/>
      <c r="MPG255" s="1085"/>
      <c r="MPH255" s="1080"/>
      <c r="MPI255" s="1085"/>
      <c r="MPJ255" s="1085"/>
      <c r="MPK255" s="1085"/>
      <c r="MPL255" s="1085"/>
      <c r="MPM255" s="1085"/>
      <c r="MPN255" s="1085"/>
      <c r="MPO255" s="1085"/>
      <c r="MPP255" s="1085"/>
      <c r="MPQ255" s="1085"/>
      <c r="MPR255" s="1085"/>
      <c r="MPS255" s="1085"/>
      <c r="MPT255" s="1085"/>
      <c r="MPU255" s="1085"/>
      <c r="MPV255" s="1085"/>
      <c r="MPW255" s="1080"/>
      <c r="MPX255" s="1085"/>
      <c r="MPY255" s="1085"/>
      <c r="MPZ255" s="1085"/>
      <c r="MQA255" s="1085"/>
      <c r="MQB255" s="1085"/>
      <c r="MQC255" s="1085"/>
      <c r="MQD255" s="1085"/>
      <c r="MQE255" s="1085"/>
      <c r="MQF255" s="1085"/>
      <c r="MQG255" s="1085"/>
      <c r="MQH255" s="1085"/>
      <c r="MQI255" s="1085"/>
      <c r="MQJ255" s="1085"/>
      <c r="MQK255" s="1085"/>
      <c r="MQL255" s="1080"/>
      <c r="MQM255" s="1085"/>
      <c r="MQN255" s="1085"/>
      <c r="MQO255" s="1085"/>
      <c r="MQP255" s="1085"/>
      <c r="MQQ255" s="1085"/>
      <c r="MQR255" s="1085"/>
      <c r="MQS255" s="1085"/>
      <c r="MQT255" s="1085"/>
      <c r="MQU255" s="1085"/>
      <c r="MQV255" s="1085"/>
      <c r="MQW255" s="1085"/>
      <c r="MQX255" s="1085"/>
      <c r="MQY255" s="1085"/>
      <c r="MQZ255" s="1085"/>
      <c r="MRA255" s="1080"/>
      <c r="MRB255" s="1085"/>
      <c r="MRC255" s="1085"/>
      <c r="MRD255" s="1085"/>
      <c r="MRE255" s="1085"/>
      <c r="MRF255" s="1085"/>
      <c r="MRG255" s="1085"/>
      <c r="MRH255" s="1085"/>
      <c r="MRI255" s="1085"/>
      <c r="MRJ255" s="1085"/>
      <c r="MRK255" s="1085"/>
      <c r="MRL255" s="1085"/>
      <c r="MRM255" s="1085"/>
      <c r="MRN255" s="1085"/>
      <c r="MRO255" s="1085"/>
      <c r="MRP255" s="1080"/>
      <c r="MRQ255" s="1085"/>
      <c r="MRR255" s="1085"/>
      <c r="MRS255" s="1085"/>
      <c r="MRT255" s="1085"/>
      <c r="MRU255" s="1085"/>
      <c r="MRV255" s="1085"/>
      <c r="MRW255" s="1085"/>
      <c r="MRX255" s="1085"/>
      <c r="MRY255" s="1085"/>
      <c r="MRZ255" s="1085"/>
      <c r="MSA255" s="1085"/>
      <c r="MSB255" s="1085"/>
      <c r="MSC255" s="1085"/>
      <c r="MSD255" s="1085"/>
      <c r="MSE255" s="1080"/>
      <c r="MSF255" s="1085"/>
      <c r="MSG255" s="1085"/>
      <c r="MSH255" s="1085"/>
      <c r="MSI255" s="1085"/>
      <c r="MSJ255" s="1085"/>
      <c r="MSK255" s="1085"/>
      <c r="MSL255" s="1085"/>
      <c r="MSM255" s="1085"/>
      <c r="MSN255" s="1085"/>
      <c r="MSO255" s="1085"/>
      <c r="MSP255" s="1085"/>
      <c r="MSQ255" s="1085"/>
      <c r="MSR255" s="1085"/>
      <c r="MSS255" s="1085"/>
      <c r="MST255" s="1080"/>
      <c r="MSU255" s="1085"/>
      <c r="MSV255" s="1085"/>
      <c r="MSW255" s="1085"/>
      <c r="MSX255" s="1085"/>
      <c r="MSY255" s="1085"/>
      <c r="MSZ255" s="1085"/>
      <c r="MTA255" s="1085"/>
      <c r="MTB255" s="1085"/>
      <c r="MTC255" s="1085"/>
      <c r="MTD255" s="1085"/>
      <c r="MTE255" s="1085"/>
      <c r="MTF255" s="1085"/>
      <c r="MTG255" s="1085"/>
      <c r="MTH255" s="1085"/>
      <c r="MTI255" s="1080"/>
      <c r="MTJ255" s="1085"/>
      <c r="MTK255" s="1085"/>
      <c r="MTL255" s="1085"/>
      <c r="MTM255" s="1085"/>
      <c r="MTN255" s="1085"/>
      <c r="MTO255" s="1085"/>
      <c r="MTP255" s="1085"/>
      <c r="MTQ255" s="1085"/>
      <c r="MTR255" s="1085"/>
      <c r="MTS255" s="1085"/>
      <c r="MTT255" s="1085"/>
      <c r="MTU255" s="1085"/>
      <c r="MTV255" s="1085"/>
      <c r="MTW255" s="1085"/>
      <c r="MTX255" s="1080"/>
      <c r="MTY255" s="1085"/>
      <c r="MTZ255" s="1085"/>
      <c r="MUA255" s="1085"/>
      <c r="MUB255" s="1085"/>
      <c r="MUC255" s="1085"/>
      <c r="MUD255" s="1085"/>
      <c r="MUE255" s="1085"/>
      <c r="MUF255" s="1085"/>
      <c r="MUG255" s="1085"/>
      <c r="MUH255" s="1085"/>
      <c r="MUI255" s="1085"/>
      <c r="MUJ255" s="1085"/>
      <c r="MUK255" s="1085"/>
      <c r="MUL255" s="1085"/>
      <c r="MUM255" s="1080"/>
      <c r="MUN255" s="1085"/>
      <c r="MUO255" s="1085"/>
      <c r="MUP255" s="1085"/>
      <c r="MUQ255" s="1085"/>
      <c r="MUR255" s="1085"/>
      <c r="MUS255" s="1085"/>
      <c r="MUT255" s="1085"/>
      <c r="MUU255" s="1085"/>
      <c r="MUV255" s="1085"/>
      <c r="MUW255" s="1085"/>
      <c r="MUX255" s="1085"/>
      <c r="MUY255" s="1085"/>
      <c r="MUZ255" s="1085"/>
      <c r="MVA255" s="1085"/>
      <c r="MVB255" s="1080"/>
      <c r="MVC255" s="1085"/>
      <c r="MVD255" s="1085"/>
      <c r="MVE255" s="1085"/>
      <c r="MVF255" s="1085"/>
      <c r="MVG255" s="1085"/>
      <c r="MVH255" s="1085"/>
      <c r="MVI255" s="1085"/>
      <c r="MVJ255" s="1085"/>
      <c r="MVK255" s="1085"/>
      <c r="MVL255" s="1085"/>
      <c r="MVM255" s="1085"/>
      <c r="MVN255" s="1085"/>
      <c r="MVO255" s="1085"/>
      <c r="MVP255" s="1085"/>
      <c r="MVQ255" s="1080"/>
      <c r="MVR255" s="1085"/>
      <c r="MVS255" s="1085"/>
      <c r="MVT255" s="1085"/>
      <c r="MVU255" s="1085"/>
      <c r="MVV255" s="1085"/>
      <c r="MVW255" s="1085"/>
      <c r="MVX255" s="1085"/>
      <c r="MVY255" s="1085"/>
      <c r="MVZ255" s="1085"/>
      <c r="MWA255" s="1085"/>
      <c r="MWB255" s="1085"/>
      <c r="MWC255" s="1085"/>
      <c r="MWD255" s="1085"/>
      <c r="MWE255" s="1085"/>
      <c r="MWF255" s="1080"/>
      <c r="MWG255" s="1085"/>
      <c r="MWH255" s="1085"/>
      <c r="MWI255" s="1085"/>
      <c r="MWJ255" s="1085"/>
      <c r="MWK255" s="1085"/>
      <c r="MWL255" s="1085"/>
      <c r="MWM255" s="1085"/>
      <c r="MWN255" s="1085"/>
      <c r="MWO255" s="1085"/>
      <c r="MWP255" s="1085"/>
      <c r="MWQ255" s="1085"/>
      <c r="MWR255" s="1085"/>
      <c r="MWS255" s="1085"/>
      <c r="MWT255" s="1085"/>
      <c r="MWU255" s="1080"/>
      <c r="MWV255" s="1085"/>
      <c r="MWW255" s="1085"/>
      <c r="MWX255" s="1085"/>
      <c r="MWY255" s="1085"/>
      <c r="MWZ255" s="1085"/>
      <c r="MXA255" s="1085"/>
      <c r="MXB255" s="1085"/>
      <c r="MXC255" s="1085"/>
      <c r="MXD255" s="1085"/>
      <c r="MXE255" s="1085"/>
      <c r="MXF255" s="1085"/>
      <c r="MXG255" s="1085"/>
      <c r="MXH255" s="1085"/>
      <c r="MXI255" s="1085"/>
      <c r="MXJ255" s="1080"/>
      <c r="MXK255" s="1085"/>
      <c r="MXL255" s="1085"/>
      <c r="MXM255" s="1085"/>
      <c r="MXN255" s="1085"/>
      <c r="MXO255" s="1085"/>
      <c r="MXP255" s="1085"/>
      <c r="MXQ255" s="1085"/>
      <c r="MXR255" s="1085"/>
      <c r="MXS255" s="1085"/>
      <c r="MXT255" s="1085"/>
      <c r="MXU255" s="1085"/>
      <c r="MXV255" s="1085"/>
      <c r="MXW255" s="1085"/>
      <c r="MXX255" s="1085"/>
      <c r="MXY255" s="1080"/>
      <c r="MXZ255" s="1085"/>
      <c r="MYA255" s="1085"/>
      <c r="MYB255" s="1085"/>
      <c r="MYC255" s="1085"/>
      <c r="MYD255" s="1085"/>
      <c r="MYE255" s="1085"/>
      <c r="MYF255" s="1085"/>
      <c r="MYG255" s="1085"/>
      <c r="MYH255" s="1085"/>
      <c r="MYI255" s="1085"/>
      <c r="MYJ255" s="1085"/>
      <c r="MYK255" s="1085"/>
      <c r="MYL255" s="1085"/>
      <c r="MYM255" s="1085"/>
      <c r="MYN255" s="1080"/>
      <c r="MYO255" s="1085"/>
      <c r="MYP255" s="1085"/>
      <c r="MYQ255" s="1085"/>
      <c r="MYR255" s="1085"/>
      <c r="MYS255" s="1085"/>
      <c r="MYT255" s="1085"/>
      <c r="MYU255" s="1085"/>
      <c r="MYV255" s="1085"/>
      <c r="MYW255" s="1085"/>
      <c r="MYX255" s="1085"/>
      <c r="MYY255" s="1085"/>
      <c r="MYZ255" s="1085"/>
      <c r="MZA255" s="1085"/>
      <c r="MZB255" s="1085"/>
      <c r="MZC255" s="1080"/>
      <c r="MZD255" s="1085"/>
      <c r="MZE255" s="1085"/>
      <c r="MZF255" s="1085"/>
      <c r="MZG255" s="1085"/>
      <c r="MZH255" s="1085"/>
      <c r="MZI255" s="1085"/>
      <c r="MZJ255" s="1085"/>
      <c r="MZK255" s="1085"/>
      <c r="MZL255" s="1085"/>
      <c r="MZM255" s="1085"/>
      <c r="MZN255" s="1085"/>
      <c r="MZO255" s="1085"/>
      <c r="MZP255" s="1085"/>
      <c r="MZQ255" s="1085"/>
      <c r="MZR255" s="1080"/>
      <c r="MZS255" s="1085"/>
      <c r="MZT255" s="1085"/>
      <c r="MZU255" s="1085"/>
      <c r="MZV255" s="1085"/>
      <c r="MZW255" s="1085"/>
      <c r="MZX255" s="1085"/>
      <c r="MZY255" s="1085"/>
      <c r="MZZ255" s="1085"/>
      <c r="NAA255" s="1085"/>
      <c r="NAB255" s="1085"/>
      <c r="NAC255" s="1085"/>
      <c r="NAD255" s="1085"/>
      <c r="NAE255" s="1085"/>
      <c r="NAF255" s="1085"/>
      <c r="NAG255" s="1080"/>
      <c r="NAH255" s="1085"/>
      <c r="NAI255" s="1085"/>
      <c r="NAJ255" s="1085"/>
      <c r="NAK255" s="1085"/>
      <c r="NAL255" s="1085"/>
      <c r="NAM255" s="1085"/>
      <c r="NAN255" s="1085"/>
      <c r="NAO255" s="1085"/>
      <c r="NAP255" s="1085"/>
      <c r="NAQ255" s="1085"/>
      <c r="NAR255" s="1085"/>
      <c r="NAS255" s="1085"/>
      <c r="NAT255" s="1085"/>
      <c r="NAU255" s="1085"/>
      <c r="NAV255" s="1080"/>
      <c r="NAW255" s="1085"/>
      <c r="NAX255" s="1085"/>
      <c r="NAY255" s="1085"/>
      <c r="NAZ255" s="1085"/>
      <c r="NBA255" s="1085"/>
      <c r="NBB255" s="1085"/>
      <c r="NBC255" s="1085"/>
      <c r="NBD255" s="1085"/>
      <c r="NBE255" s="1085"/>
      <c r="NBF255" s="1085"/>
      <c r="NBG255" s="1085"/>
      <c r="NBH255" s="1085"/>
      <c r="NBI255" s="1085"/>
      <c r="NBJ255" s="1085"/>
      <c r="NBK255" s="1080"/>
      <c r="NBL255" s="1085"/>
      <c r="NBM255" s="1085"/>
      <c r="NBN255" s="1085"/>
      <c r="NBO255" s="1085"/>
      <c r="NBP255" s="1085"/>
      <c r="NBQ255" s="1085"/>
      <c r="NBR255" s="1085"/>
      <c r="NBS255" s="1085"/>
      <c r="NBT255" s="1085"/>
      <c r="NBU255" s="1085"/>
      <c r="NBV255" s="1085"/>
      <c r="NBW255" s="1085"/>
      <c r="NBX255" s="1085"/>
      <c r="NBY255" s="1085"/>
      <c r="NBZ255" s="1080"/>
      <c r="NCA255" s="1085"/>
      <c r="NCB255" s="1085"/>
      <c r="NCC255" s="1085"/>
      <c r="NCD255" s="1085"/>
      <c r="NCE255" s="1085"/>
      <c r="NCF255" s="1085"/>
      <c r="NCG255" s="1085"/>
      <c r="NCH255" s="1085"/>
      <c r="NCI255" s="1085"/>
      <c r="NCJ255" s="1085"/>
      <c r="NCK255" s="1085"/>
      <c r="NCL255" s="1085"/>
      <c r="NCM255" s="1085"/>
      <c r="NCN255" s="1085"/>
      <c r="NCO255" s="1080"/>
      <c r="NCP255" s="1085"/>
      <c r="NCQ255" s="1085"/>
      <c r="NCR255" s="1085"/>
      <c r="NCS255" s="1085"/>
      <c r="NCT255" s="1085"/>
      <c r="NCU255" s="1085"/>
      <c r="NCV255" s="1085"/>
      <c r="NCW255" s="1085"/>
      <c r="NCX255" s="1085"/>
      <c r="NCY255" s="1085"/>
      <c r="NCZ255" s="1085"/>
      <c r="NDA255" s="1085"/>
      <c r="NDB255" s="1085"/>
      <c r="NDC255" s="1085"/>
      <c r="NDD255" s="1080"/>
      <c r="NDE255" s="1085"/>
      <c r="NDF255" s="1085"/>
      <c r="NDG255" s="1085"/>
      <c r="NDH255" s="1085"/>
      <c r="NDI255" s="1085"/>
      <c r="NDJ255" s="1085"/>
      <c r="NDK255" s="1085"/>
      <c r="NDL255" s="1085"/>
      <c r="NDM255" s="1085"/>
      <c r="NDN255" s="1085"/>
      <c r="NDO255" s="1085"/>
      <c r="NDP255" s="1085"/>
      <c r="NDQ255" s="1085"/>
      <c r="NDR255" s="1085"/>
      <c r="NDS255" s="1080"/>
      <c r="NDT255" s="1085"/>
      <c r="NDU255" s="1085"/>
      <c r="NDV255" s="1085"/>
      <c r="NDW255" s="1085"/>
      <c r="NDX255" s="1085"/>
      <c r="NDY255" s="1085"/>
      <c r="NDZ255" s="1085"/>
      <c r="NEA255" s="1085"/>
      <c r="NEB255" s="1085"/>
      <c r="NEC255" s="1085"/>
      <c r="NED255" s="1085"/>
      <c r="NEE255" s="1085"/>
      <c r="NEF255" s="1085"/>
      <c r="NEG255" s="1085"/>
      <c r="NEH255" s="1080"/>
      <c r="NEI255" s="1085"/>
      <c r="NEJ255" s="1085"/>
      <c r="NEK255" s="1085"/>
      <c r="NEL255" s="1085"/>
      <c r="NEM255" s="1085"/>
      <c r="NEN255" s="1085"/>
      <c r="NEO255" s="1085"/>
      <c r="NEP255" s="1085"/>
      <c r="NEQ255" s="1085"/>
      <c r="NER255" s="1085"/>
      <c r="NES255" s="1085"/>
      <c r="NET255" s="1085"/>
      <c r="NEU255" s="1085"/>
      <c r="NEV255" s="1085"/>
      <c r="NEW255" s="1080"/>
      <c r="NEX255" s="1085"/>
      <c r="NEY255" s="1085"/>
      <c r="NEZ255" s="1085"/>
      <c r="NFA255" s="1085"/>
      <c r="NFB255" s="1085"/>
      <c r="NFC255" s="1085"/>
      <c r="NFD255" s="1085"/>
      <c r="NFE255" s="1085"/>
      <c r="NFF255" s="1085"/>
      <c r="NFG255" s="1085"/>
      <c r="NFH255" s="1085"/>
      <c r="NFI255" s="1085"/>
      <c r="NFJ255" s="1085"/>
      <c r="NFK255" s="1085"/>
      <c r="NFL255" s="1080"/>
      <c r="NFM255" s="1085"/>
      <c r="NFN255" s="1085"/>
      <c r="NFO255" s="1085"/>
      <c r="NFP255" s="1085"/>
      <c r="NFQ255" s="1085"/>
      <c r="NFR255" s="1085"/>
      <c r="NFS255" s="1085"/>
      <c r="NFT255" s="1085"/>
      <c r="NFU255" s="1085"/>
      <c r="NFV255" s="1085"/>
      <c r="NFW255" s="1085"/>
      <c r="NFX255" s="1085"/>
      <c r="NFY255" s="1085"/>
      <c r="NFZ255" s="1085"/>
      <c r="NGA255" s="1080"/>
      <c r="NGB255" s="1085"/>
      <c r="NGC255" s="1085"/>
      <c r="NGD255" s="1085"/>
      <c r="NGE255" s="1085"/>
      <c r="NGF255" s="1085"/>
      <c r="NGG255" s="1085"/>
      <c r="NGH255" s="1085"/>
      <c r="NGI255" s="1085"/>
      <c r="NGJ255" s="1085"/>
      <c r="NGK255" s="1085"/>
      <c r="NGL255" s="1085"/>
      <c r="NGM255" s="1085"/>
      <c r="NGN255" s="1085"/>
      <c r="NGO255" s="1085"/>
      <c r="NGP255" s="1080"/>
      <c r="NGQ255" s="1085"/>
      <c r="NGR255" s="1085"/>
      <c r="NGS255" s="1085"/>
      <c r="NGT255" s="1085"/>
      <c r="NGU255" s="1085"/>
      <c r="NGV255" s="1085"/>
      <c r="NGW255" s="1085"/>
      <c r="NGX255" s="1085"/>
      <c r="NGY255" s="1085"/>
      <c r="NGZ255" s="1085"/>
      <c r="NHA255" s="1085"/>
      <c r="NHB255" s="1085"/>
      <c r="NHC255" s="1085"/>
      <c r="NHD255" s="1085"/>
      <c r="NHE255" s="1080"/>
      <c r="NHF255" s="1085"/>
      <c r="NHG255" s="1085"/>
      <c r="NHH255" s="1085"/>
      <c r="NHI255" s="1085"/>
      <c r="NHJ255" s="1085"/>
      <c r="NHK255" s="1085"/>
      <c r="NHL255" s="1085"/>
      <c r="NHM255" s="1085"/>
      <c r="NHN255" s="1085"/>
      <c r="NHO255" s="1085"/>
      <c r="NHP255" s="1085"/>
      <c r="NHQ255" s="1085"/>
      <c r="NHR255" s="1085"/>
      <c r="NHS255" s="1085"/>
      <c r="NHT255" s="1080"/>
      <c r="NHU255" s="1085"/>
      <c r="NHV255" s="1085"/>
      <c r="NHW255" s="1085"/>
      <c r="NHX255" s="1085"/>
      <c r="NHY255" s="1085"/>
      <c r="NHZ255" s="1085"/>
      <c r="NIA255" s="1085"/>
      <c r="NIB255" s="1085"/>
      <c r="NIC255" s="1085"/>
      <c r="NID255" s="1085"/>
      <c r="NIE255" s="1085"/>
      <c r="NIF255" s="1085"/>
      <c r="NIG255" s="1085"/>
      <c r="NIH255" s="1085"/>
      <c r="NII255" s="1080"/>
      <c r="NIJ255" s="1085"/>
      <c r="NIK255" s="1085"/>
      <c r="NIL255" s="1085"/>
      <c r="NIM255" s="1085"/>
      <c r="NIN255" s="1085"/>
      <c r="NIO255" s="1085"/>
      <c r="NIP255" s="1085"/>
      <c r="NIQ255" s="1085"/>
      <c r="NIR255" s="1085"/>
      <c r="NIS255" s="1085"/>
      <c r="NIT255" s="1085"/>
      <c r="NIU255" s="1085"/>
      <c r="NIV255" s="1085"/>
      <c r="NIW255" s="1085"/>
      <c r="NIX255" s="1080"/>
      <c r="NIY255" s="1085"/>
      <c r="NIZ255" s="1085"/>
      <c r="NJA255" s="1085"/>
      <c r="NJB255" s="1085"/>
      <c r="NJC255" s="1085"/>
      <c r="NJD255" s="1085"/>
      <c r="NJE255" s="1085"/>
      <c r="NJF255" s="1085"/>
      <c r="NJG255" s="1085"/>
      <c r="NJH255" s="1085"/>
      <c r="NJI255" s="1085"/>
      <c r="NJJ255" s="1085"/>
      <c r="NJK255" s="1085"/>
      <c r="NJL255" s="1085"/>
      <c r="NJM255" s="1080"/>
      <c r="NJN255" s="1085"/>
      <c r="NJO255" s="1085"/>
      <c r="NJP255" s="1085"/>
      <c r="NJQ255" s="1085"/>
      <c r="NJR255" s="1085"/>
      <c r="NJS255" s="1085"/>
      <c r="NJT255" s="1085"/>
      <c r="NJU255" s="1085"/>
      <c r="NJV255" s="1085"/>
      <c r="NJW255" s="1085"/>
      <c r="NJX255" s="1085"/>
      <c r="NJY255" s="1085"/>
      <c r="NJZ255" s="1085"/>
      <c r="NKA255" s="1085"/>
      <c r="NKB255" s="1080"/>
      <c r="NKC255" s="1085"/>
      <c r="NKD255" s="1085"/>
      <c r="NKE255" s="1085"/>
      <c r="NKF255" s="1085"/>
      <c r="NKG255" s="1085"/>
      <c r="NKH255" s="1085"/>
      <c r="NKI255" s="1085"/>
      <c r="NKJ255" s="1085"/>
      <c r="NKK255" s="1085"/>
      <c r="NKL255" s="1085"/>
      <c r="NKM255" s="1085"/>
      <c r="NKN255" s="1085"/>
      <c r="NKO255" s="1085"/>
      <c r="NKP255" s="1085"/>
      <c r="NKQ255" s="1080"/>
      <c r="NKR255" s="1085"/>
      <c r="NKS255" s="1085"/>
      <c r="NKT255" s="1085"/>
      <c r="NKU255" s="1085"/>
      <c r="NKV255" s="1085"/>
      <c r="NKW255" s="1085"/>
      <c r="NKX255" s="1085"/>
      <c r="NKY255" s="1085"/>
      <c r="NKZ255" s="1085"/>
      <c r="NLA255" s="1085"/>
      <c r="NLB255" s="1085"/>
      <c r="NLC255" s="1085"/>
      <c r="NLD255" s="1085"/>
      <c r="NLE255" s="1085"/>
      <c r="NLF255" s="1080"/>
      <c r="NLG255" s="1085"/>
      <c r="NLH255" s="1085"/>
      <c r="NLI255" s="1085"/>
      <c r="NLJ255" s="1085"/>
      <c r="NLK255" s="1085"/>
      <c r="NLL255" s="1085"/>
      <c r="NLM255" s="1085"/>
      <c r="NLN255" s="1085"/>
      <c r="NLO255" s="1085"/>
      <c r="NLP255" s="1085"/>
      <c r="NLQ255" s="1085"/>
      <c r="NLR255" s="1085"/>
      <c r="NLS255" s="1085"/>
      <c r="NLT255" s="1085"/>
      <c r="NLU255" s="1080"/>
      <c r="NLV255" s="1085"/>
      <c r="NLW255" s="1085"/>
      <c r="NLX255" s="1085"/>
      <c r="NLY255" s="1085"/>
      <c r="NLZ255" s="1085"/>
      <c r="NMA255" s="1085"/>
      <c r="NMB255" s="1085"/>
      <c r="NMC255" s="1085"/>
      <c r="NMD255" s="1085"/>
      <c r="NME255" s="1085"/>
      <c r="NMF255" s="1085"/>
      <c r="NMG255" s="1085"/>
      <c r="NMH255" s="1085"/>
      <c r="NMI255" s="1085"/>
      <c r="NMJ255" s="1080"/>
      <c r="NMK255" s="1085"/>
      <c r="NML255" s="1085"/>
      <c r="NMM255" s="1085"/>
      <c r="NMN255" s="1085"/>
      <c r="NMO255" s="1085"/>
      <c r="NMP255" s="1085"/>
      <c r="NMQ255" s="1085"/>
      <c r="NMR255" s="1085"/>
      <c r="NMS255" s="1085"/>
      <c r="NMT255" s="1085"/>
      <c r="NMU255" s="1085"/>
      <c r="NMV255" s="1085"/>
      <c r="NMW255" s="1085"/>
      <c r="NMX255" s="1085"/>
      <c r="NMY255" s="1080"/>
      <c r="NMZ255" s="1085"/>
      <c r="NNA255" s="1085"/>
      <c r="NNB255" s="1085"/>
      <c r="NNC255" s="1085"/>
      <c r="NND255" s="1085"/>
      <c r="NNE255" s="1085"/>
      <c r="NNF255" s="1085"/>
      <c r="NNG255" s="1085"/>
      <c r="NNH255" s="1085"/>
      <c r="NNI255" s="1085"/>
      <c r="NNJ255" s="1085"/>
      <c r="NNK255" s="1085"/>
      <c r="NNL255" s="1085"/>
      <c r="NNM255" s="1085"/>
      <c r="NNN255" s="1080"/>
      <c r="NNO255" s="1085"/>
      <c r="NNP255" s="1085"/>
      <c r="NNQ255" s="1085"/>
      <c r="NNR255" s="1085"/>
      <c r="NNS255" s="1085"/>
      <c r="NNT255" s="1085"/>
      <c r="NNU255" s="1085"/>
      <c r="NNV255" s="1085"/>
      <c r="NNW255" s="1085"/>
      <c r="NNX255" s="1085"/>
      <c r="NNY255" s="1085"/>
      <c r="NNZ255" s="1085"/>
      <c r="NOA255" s="1085"/>
      <c r="NOB255" s="1085"/>
      <c r="NOC255" s="1080"/>
      <c r="NOD255" s="1085"/>
      <c r="NOE255" s="1085"/>
      <c r="NOF255" s="1085"/>
      <c r="NOG255" s="1085"/>
      <c r="NOH255" s="1085"/>
      <c r="NOI255" s="1085"/>
      <c r="NOJ255" s="1085"/>
      <c r="NOK255" s="1085"/>
      <c r="NOL255" s="1085"/>
      <c r="NOM255" s="1085"/>
      <c r="NON255" s="1085"/>
      <c r="NOO255" s="1085"/>
      <c r="NOP255" s="1085"/>
      <c r="NOQ255" s="1085"/>
      <c r="NOR255" s="1080"/>
      <c r="NOS255" s="1085"/>
      <c r="NOT255" s="1085"/>
      <c r="NOU255" s="1085"/>
      <c r="NOV255" s="1085"/>
      <c r="NOW255" s="1085"/>
      <c r="NOX255" s="1085"/>
      <c r="NOY255" s="1085"/>
      <c r="NOZ255" s="1085"/>
      <c r="NPA255" s="1085"/>
      <c r="NPB255" s="1085"/>
      <c r="NPC255" s="1085"/>
      <c r="NPD255" s="1085"/>
      <c r="NPE255" s="1085"/>
      <c r="NPF255" s="1085"/>
      <c r="NPG255" s="1080"/>
      <c r="NPH255" s="1085"/>
      <c r="NPI255" s="1085"/>
      <c r="NPJ255" s="1085"/>
      <c r="NPK255" s="1085"/>
      <c r="NPL255" s="1085"/>
      <c r="NPM255" s="1085"/>
      <c r="NPN255" s="1085"/>
      <c r="NPO255" s="1085"/>
      <c r="NPP255" s="1085"/>
      <c r="NPQ255" s="1085"/>
      <c r="NPR255" s="1085"/>
      <c r="NPS255" s="1085"/>
      <c r="NPT255" s="1085"/>
      <c r="NPU255" s="1085"/>
      <c r="NPV255" s="1080"/>
      <c r="NPW255" s="1085"/>
      <c r="NPX255" s="1085"/>
      <c r="NPY255" s="1085"/>
      <c r="NPZ255" s="1085"/>
      <c r="NQA255" s="1085"/>
      <c r="NQB255" s="1085"/>
      <c r="NQC255" s="1085"/>
      <c r="NQD255" s="1085"/>
      <c r="NQE255" s="1085"/>
      <c r="NQF255" s="1085"/>
      <c r="NQG255" s="1085"/>
      <c r="NQH255" s="1085"/>
      <c r="NQI255" s="1085"/>
      <c r="NQJ255" s="1085"/>
      <c r="NQK255" s="1080"/>
      <c r="NQL255" s="1085"/>
      <c r="NQM255" s="1085"/>
      <c r="NQN255" s="1085"/>
      <c r="NQO255" s="1085"/>
      <c r="NQP255" s="1085"/>
      <c r="NQQ255" s="1085"/>
      <c r="NQR255" s="1085"/>
      <c r="NQS255" s="1085"/>
      <c r="NQT255" s="1085"/>
      <c r="NQU255" s="1085"/>
      <c r="NQV255" s="1085"/>
      <c r="NQW255" s="1085"/>
      <c r="NQX255" s="1085"/>
      <c r="NQY255" s="1085"/>
      <c r="NQZ255" s="1080"/>
      <c r="NRA255" s="1085"/>
      <c r="NRB255" s="1085"/>
      <c r="NRC255" s="1085"/>
      <c r="NRD255" s="1085"/>
      <c r="NRE255" s="1085"/>
      <c r="NRF255" s="1085"/>
      <c r="NRG255" s="1085"/>
      <c r="NRH255" s="1085"/>
      <c r="NRI255" s="1085"/>
      <c r="NRJ255" s="1085"/>
      <c r="NRK255" s="1085"/>
      <c r="NRL255" s="1085"/>
      <c r="NRM255" s="1085"/>
      <c r="NRN255" s="1085"/>
      <c r="NRO255" s="1080"/>
      <c r="NRP255" s="1085"/>
      <c r="NRQ255" s="1085"/>
      <c r="NRR255" s="1085"/>
      <c r="NRS255" s="1085"/>
      <c r="NRT255" s="1085"/>
      <c r="NRU255" s="1085"/>
      <c r="NRV255" s="1085"/>
      <c r="NRW255" s="1085"/>
      <c r="NRX255" s="1085"/>
      <c r="NRY255" s="1085"/>
      <c r="NRZ255" s="1085"/>
      <c r="NSA255" s="1085"/>
      <c r="NSB255" s="1085"/>
      <c r="NSC255" s="1085"/>
      <c r="NSD255" s="1080"/>
      <c r="NSE255" s="1085"/>
      <c r="NSF255" s="1085"/>
      <c r="NSG255" s="1085"/>
      <c r="NSH255" s="1085"/>
      <c r="NSI255" s="1085"/>
      <c r="NSJ255" s="1085"/>
      <c r="NSK255" s="1085"/>
      <c r="NSL255" s="1085"/>
      <c r="NSM255" s="1085"/>
      <c r="NSN255" s="1085"/>
      <c r="NSO255" s="1085"/>
      <c r="NSP255" s="1085"/>
      <c r="NSQ255" s="1085"/>
      <c r="NSR255" s="1085"/>
      <c r="NSS255" s="1080"/>
      <c r="NST255" s="1085"/>
      <c r="NSU255" s="1085"/>
      <c r="NSV255" s="1085"/>
      <c r="NSW255" s="1085"/>
      <c r="NSX255" s="1085"/>
      <c r="NSY255" s="1085"/>
      <c r="NSZ255" s="1085"/>
      <c r="NTA255" s="1085"/>
      <c r="NTB255" s="1085"/>
      <c r="NTC255" s="1085"/>
      <c r="NTD255" s="1085"/>
      <c r="NTE255" s="1085"/>
      <c r="NTF255" s="1085"/>
      <c r="NTG255" s="1085"/>
      <c r="NTH255" s="1080"/>
      <c r="NTI255" s="1085"/>
      <c r="NTJ255" s="1085"/>
      <c r="NTK255" s="1085"/>
      <c r="NTL255" s="1085"/>
      <c r="NTM255" s="1085"/>
      <c r="NTN255" s="1085"/>
      <c r="NTO255" s="1085"/>
      <c r="NTP255" s="1085"/>
      <c r="NTQ255" s="1085"/>
      <c r="NTR255" s="1085"/>
      <c r="NTS255" s="1085"/>
      <c r="NTT255" s="1085"/>
      <c r="NTU255" s="1085"/>
      <c r="NTV255" s="1085"/>
      <c r="NTW255" s="1080"/>
      <c r="NTX255" s="1085"/>
      <c r="NTY255" s="1085"/>
      <c r="NTZ255" s="1085"/>
      <c r="NUA255" s="1085"/>
      <c r="NUB255" s="1085"/>
      <c r="NUC255" s="1085"/>
      <c r="NUD255" s="1085"/>
      <c r="NUE255" s="1085"/>
      <c r="NUF255" s="1085"/>
      <c r="NUG255" s="1085"/>
      <c r="NUH255" s="1085"/>
      <c r="NUI255" s="1085"/>
      <c r="NUJ255" s="1085"/>
      <c r="NUK255" s="1085"/>
      <c r="NUL255" s="1080"/>
      <c r="NUM255" s="1085"/>
      <c r="NUN255" s="1085"/>
      <c r="NUO255" s="1085"/>
      <c r="NUP255" s="1085"/>
      <c r="NUQ255" s="1085"/>
      <c r="NUR255" s="1085"/>
      <c r="NUS255" s="1085"/>
      <c r="NUT255" s="1085"/>
      <c r="NUU255" s="1085"/>
      <c r="NUV255" s="1085"/>
      <c r="NUW255" s="1085"/>
      <c r="NUX255" s="1085"/>
      <c r="NUY255" s="1085"/>
      <c r="NUZ255" s="1085"/>
      <c r="NVA255" s="1080"/>
      <c r="NVB255" s="1085"/>
      <c r="NVC255" s="1085"/>
      <c r="NVD255" s="1085"/>
      <c r="NVE255" s="1085"/>
      <c r="NVF255" s="1085"/>
      <c r="NVG255" s="1085"/>
      <c r="NVH255" s="1085"/>
      <c r="NVI255" s="1085"/>
      <c r="NVJ255" s="1085"/>
      <c r="NVK255" s="1085"/>
      <c r="NVL255" s="1085"/>
      <c r="NVM255" s="1085"/>
      <c r="NVN255" s="1085"/>
      <c r="NVO255" s="1085"/>
      <c r="NVP255" s="1080"/>
      <c r="NVQ255" s="1085"/>
      <c r="NVR255" s="1085"/>
      <c r="NVS255" s="1085"/>
      <c r="NVT255" s="1085"/>
      <c r="NVU255" s="1085"/>
      <c r="NVV255" s="1085"/>
      <c r="NVW255" s="1085"/>
      <c r="NVX255" s="1085"/>
      <c r="NVY255" s="1085"/>
      <c r="NVZ255" s="1085"/>
      <c r="NWA255" s="1085"/>
      <c r="NWB255" s="1085"/>
      <c r="NWC255" s="1085"/>
      <c r="NWD255" s="1085"/>
      <c r="NWE255" s="1080"/>
      <c r="NWF255" s="1085"/>
      <c r="NWG255" s="1085"/>
      <c r="NWH255" s="1085"/>
      <c r="NWI255" s="1085"/>
      <c r="NWJ255" s="1085"/>
      <c r="NWK255" s="1085"/>
      <c r="NWL255" s="1085"/>
      <c r="NWM255" s="1085"/>
      <c r="NWN255" s="1085"/>
      <c r="NWO255" s="1085"/>
      <c r="NWP255" s="1085"/>
      <c r="NWQ255" s="1085"/>
      <c r="NWR255" s="1085"/>
      <c r="NWS255" s="1085"/>
      <c r="NWT255" s="1080"/>
      <c r="NWU255" s="1085"/>
      <c r="NWV255" s="1085"/>
      <c r="NWW255" s="1085"/>
      <c r="NWX255" s="1085"/>
      <c r="NWY255" s="1085"/>
      <c r="NWZ255" s="1085"/>
      <c r="NXA255" s="1085"/>
      <c r="NXB255" s="1085"/>
      <c r="NXC255" s="1085"/>
      <c r="NXD255" s="1085"/>
      <c r="NXE255" s="1085"/>
      <c r="NXF255" s="1085"/>
      <c r="NXG255" s="1085"/>
      <c r="NXH255" s="1085"/>
      <c r="NXI255" s="1080"/>
      <c r="NXJ255" s="1085"/>
      <c r="NXK255" s="1085"/>
      <c r="NXL255" s="1085"/>
      <c r="NXM255" s="1085"/>
      <c r="NXN255" s="1085"/>
      <c r="NXO255" s="1085"/>
      <c r="NXP255" s="1085"/>
      <c r="NXQ255" s="1085"/>
      <c r="NXR255" s="1085"/>
      <c r="NXS255" s="1085"/>
      <c r="NXT255" s="1085"/>
      <c r="NXU255" s="1085"/>
      <c r="NXV255" s="1085"/>
      <c r="NXW255" s="1085"/>
      <c r="NXX255" s="1080"/>
      <c r="NXY255" s="1085"/>
      <c r="NXZ255" s="1085"/>
      <c r="NYA255" s="1085"/>
      <c r="NYB255" s="1085"/>
      <c r="NYC255" s="1085"/>
      <c r="NYD255" s="1085"/>
      <c r="NYE255" s="1085"/>
      <c r="NYF255" s="1085"/>
      <c r="NYG255" s="1085"/>
      <c r="NYH255" s="1085"/>
      <c r="NYI255" s="1085"/>
      <c r="NYJ255" s="1085"/>
      <c r="NYK255" s="1085"/>
      <c r="NYL255" s="1085"/>
      <c r="NYM255" s="1080"/>
      <c r="NYN255" s="1085"/>
      <c r="NYO255" s="1085"/>
      <c r="NYP255" s="1085"/>
      <c r="NYQ255" s="1085"/>
      <c r="NYR255" s="1085"/>
      <c r="NYS255" s="1085"/>
      <c r="NYT255" s="1085"/>
      <c r="NYU255" s="1085"/>
      <c r="NYV255" s="1085"/>
      <c r="NYW255" s="1085"/>
      <c r="NYX255" s="1085"/>
      <c r="NYY255" s="1085"/>
      <c r="NYZ255" s="1085"/>
      <c r="NZA255" s="1085"/>
      <c r="NZB255" s="1080"/>
      <c r="NZC255" s="1085"/>
      <c r="NZD255" s="1085"/>
      <c r="NZE255" s="1085"/>
      <c r="NZF255" s="1085"/>
      <c r="NZG255" s="1085"/>
      <c r="NZH255" s="1085"/>
      <c r="NZI255" s="1085"/>
      <c r="NZJ255" s="1085"/>
      <c r="NZK255" s="1085"/>
      <c r="NZL255" s="1085"/>
      <c r="NZM255" s="1085"/>
      <c r="NZN255" s="1085"/>
      <c r="NZO255" s="1085"/>
      <c r="NZP255" s="1085"/>
      <c r="NZQ255" s="1080"/>
      <c r="NZR255" s="1085"/>
      <c r="NZS255" s="1085"/>
      <c r="NZT255" s="1085"/>
      <c r="NZU255" s="1085"/>
      <c r="NZV255" s="1085"/>
      <c r="NZW255" s="1085"/>
      <c r="NZX255" s="1085"/>
      <c r="NZY255" s="1085"/>
      <c r="NZZ255" s="1085"/>
      <c r="OAA255" s="1085"/>
      <c r="OAB255" s="1085"/>
      <c r="OAC255" s="1085"/>
      <c r="OAD255" s="1085"/>
      <c r="OAE255" s="1085"/>
      <c r="OAF255" s="1080"/>
      <c r="OAG255" s="1085"/>
      <c r="OAH255" s="1085"/>
      <c r="OAI255" s="1085"/>
      <c r="OAJ255" s="1085"/>
      <c r="OAK255" s="1085"/>
      <c r="OAL255" s="1085"/>
      <c r="OAM255" s="1085"/>
      <c r="OAN255" s="1085"/>
      <c r="OAO255" s="1085"/>
      <c r="OAP255" s="1085"/>
      <c r="OAQ255" s="1085"/>
      <c r="OAR255" s="1085"/>
      <c r="OAS255" s="1085"/>
      <c r="OAT255" s="1085"/>
      <c r="OAU255" s="1080"/>
      <c r="OAV255" s="1085"/>
      <c r="OAW255" s="1085"/>
      <c r="OAX255" s="1085"/>
      <c r="OAY255" s="1085"/>
      <c r="OAZ255" s="1085"/>
      <c r="OBA255" s="1085"/>
      <c r="OBB255" s="1085"/>
      <c r="OBC255" s="1085"/>
      <c r="OBD255" s="1085"/>
      <c r="OBE255" s="1085"/>
      <c r="OBF255" s="1085"/>
      <c r="OBG255" s="1085"/>
      <c r="OBH255" s="1085"/>
      <c r="OBI255" s="1085"/>
      <c r="OBJ255" s="1080"/>
      <c r="OBK255" s="1085"/>
      <c r="OBL255" s="1085"/>
      <c r="OBM255" s="1085"/>
      <c r="OBN255" s="1085"/>
      <c r="OBO255" s="1085"/>
      <c r="OBP255" s="1085"/>
      <c r="OBQ255" s="1085"/>
      <c r="OBR255" s="1085"/>
      <c r="OBS255" s="1085"/>
      <c r="OBT255" s="1085"/>
      <c r="OBU255" s="1085"/>
      <c r="OBV255" s="1085"/>
      <c r="OBW255" s="1085"/>
      <c r="OBX255" s="1085"/>
      <c r="OBY255" s="1080"/>
      <c r="OBZ255" s="1085"/>
      <c r="OCA255" s="1085"/>
      <c r="OCB255" s="1085"/>
      <c r="OCC255" s="1085"/>
      <c r="OCD255" s="1085"/>
      <c r="OCE255" s="1085"/>
      <c r="OCF255" s="1085"/>
      <c r="OCG255" s="1085"/>
      <c r="OCH255" s="1085"/>
      <c r="OCI255" s="1085"/>
      <c r="OCJ255" s="1085"/>
      <c r="OCK255" s="1085"/>
      <c r="OCL255" s="1085"/>
      <c r="OCM255" s="1085"/>
      <c r="OCN255" s="1080"/>
      <c r="OCO255" s="1085"/>
      <c r="OCP255" s="1085"/>
      <c r="OCQ255" s="1085"/>
      <c r="OCR255" s="1085"/>
      <c r="OCS255" s="1085"/>
      <c r="OCT255" s="1085"/>
      <c r="OCU255" s="1085"/>
      <c r="OCV255" s="1085"/>
      <c r="OCW255" s="1085"/>
      <c r="OCX255" s="1085"/>
      <c r="OCY255" s="1085"/>
      <c r="OCZ255" s="1085"/>
      <c r="ODA255" s="1085"/>
      <c r="ODB255" s="1085"/>
      <c r="ODC255" s="1080"/>
      <c r="ODD255" s="1085"/>
      <c r="ODE255" s="1085"/>
      <c r="ODF255" s="1085"/>
      <c r="ODG255" s="1085"/>
      <c r="ODH255" s="1085"/>
      <c r="ODI255" s="1085"/>
      <c r="ODJ255" s="1085"/>
      <c r="ODK255" s="1085"/>
      <c r="ODL255" s="1085"/>
      <c r="ODM255" s="1085"/>
      <c r="ODN255" s="1085"/>
      <c r="ODO255" s="1085"/>
      <c r="ODP255" s="1085"/>
      <c r="ODQ255" s="1085"/>
      <c r="ODR255" s="1080"/>
      <c r="ODS255" s="1085"/>
      <c r="ODT255" s="1085"/>
      <c r="ODU255" s="1085"/>
      <c r="ODV255" s="1085"/>
      <c r="ODW255" s="1085"/>
      <c r="ODX255" s="1085"/>
      <c r="ODY255" s="1085"/>
      <c r="ODZ255" s="1085"/>
      <c r="OEA255" s="1085"/>
      <c r="OEB255" s="1085"/>
      <c r="OEC255" s="1085"/>
      <c r="OED255" s="1085"/>
      <c r="OEE255" s="1085"/>
      <c r="OEF255" s="1085"/>
      <c r="OEG255" s="1080"/>
      <c r="OEH255" s="1085"/>
      <c r="OEI255" s="1085"/>
      <c r="OEJ255" s="1085"/>
      <c r="OEK255" s="1085"/>
      <c r="OEL255" s="1085"/>
      <c r="OEM255" s="1085"/>
      <c r="OEN255" s="1085"/>
      <c r="OEO255" s="1085"/>
      <c r="OEP255" s="1085"/>
      <c r="OEQ255" s="1085"/>
      <c r="OER255" s="1085"/>
      <c r="OES255" s="1085"/>
      <c r="OET255" s="1085"/>
      <c r="OEU255" s="1085"/>
      <c r="OEV255" s="1080"/>
      <c r="OEW255" s="1085"/>
      <c r="OEX255" s="1085"/>
      <c r="OEY255" s="1085"/>
      <c r="OEZ255" s="1085"/>
      <c r="OFA255" s="1085"/>
      <c r="OFB255" s="1085"/>
      <c r="OFC255" s="1085"/>
      <c r="OFD255" s="1085"/>
      <c r="OFE255" s="1085"/>
      <c r="OFF255" s="1085"/>
      <c r="OFG255" s="1085"/>
      <c r="OFH255" s="1085"/>
      <c r="OFI255" s="1085"/>
      <c r="OFJ255" s="1085"/>
      <c r="OFK255" s="1080"/>
      <c r="OFL255" s="1085"/>
      <c r="OFM255" s="1085"/>
      <c r="OFN255" s="1085"/>
      <c r="OFO255" s="1085"/>
      <c r="OFP255" s="1085"/>
      <c r="OFQ255" s="1085"/>
      <c r="OFR255" s="1085"/>
      <c r="OFS255" s="1085"/>
      <c r="OFT255" s="1085"/>
      <c r="OFU255" s="1085"/>
      <c r="OFV255" s="1085"/>
      <c r="OFW255" s="1085"/>
      <c r="OFX255" s="1085"/>
      <c r="OFY255" s="1085"/>
      <c r="OFZ255" s="1080"/>
      <c r="OGA255" s="1085"/>
      <c r="OGB255" s="1085"/>
      <c r="OGC255" s="1085"/>
      <c r="OGD255" s="1085"/>
      <c r="OGE255" s="1085"/>
      <c r="OGF255" s="1085"/>
      <c r="OGG255" s="1085"/>
      <c r="OGH255" s="1085"/>
      <c r="OGI255" s="1085"/>
      <c r="OGJ255" s="1085"/>
      <c r="OGK255" s="1085"/>
      <c r="OGL255" s="1085"/>
      <c r="OGM255" s="1085"/>
      <c r="OGN255" s="1085"/>
      <c r="OGO255" s="1080"/>
      <c r="OGP255" s="1085"/>
      <c r="OGQ255" s="1085"/>
      <c r="OGR255" s="1085"/>
      <c r="OGS255" s="1085"/>
      <c r="OGT255" s="1085"/>
      <c r="OGU255" s="1085"/>
      <c r="OGV255" s="1085"/>
      <c r="OGW255" s="1085"/>
      <c r="OGX255" s="1085"/>
      <c r="OGY255" s="1085"/>
      <c r="OGZ255" s="1085"/>
      <c r="OHA255" s="1085"/>
      <c r="OHB255" s="1085"/>
      <c r="OHC255" s="1085"/>
      <c r="OHD255" s="1080"/>
      <c r="OHE255" s="1085"/>
      <c r="OHF255" s="1085"/>
      <c r="OHG255" s="1085"/>
      <c r="OHH255" s="1085"/>
      <c r="OHI255" s="1085"/>
      <c r="OHJ255" s="1085"/>
      <c r="OHK255" s="1085"/>
      <c r="OHL255" s="1085"/>
      <c r="OHM255" s="1085"/>
      <c r="OHN255" s="1085"/>
      <c r="OHO255" s="1085"/>
      <c r="OHP255" s="1085"/>
      <c r="OHQ255" s="1085"/>
      <c r="OHR255" s="1085"/>
      <c r="OHS255" s="1080"/>
      <c r="OHT255" s="1085"/>
      <c r="OHU255" s="1085"/>
      <c r="OHV255" s="1085"/>
      <c r="OHW255" s="1085"/>
      <c r="OHX255" s="1085"/>
      <c r="OHY255" s="1085"/>
      <c r="OHZ255" s="1085"/>
      <c r="OIA255" s="1085"/>
      <c r="OIB255" s="1085"/>
      <c r="OIC255" s="1085"/>
      <c r="OID255" s="1085"/>
      <c r="OIE255" s="1085"/>
      <c r="OIF255" s="1085"/>
      <c r="OIG255" s="1085"/>
      <c r="OIH255" s="1080"/>
      <c r="OII255" s="1085"/>
      <c r="OIJ255" s="1085"/>
      <c r="OIK255" s="1085"/>
      <c r="OIL255" s="1085"/>
      <c r="OIM255" s="1085"/>
      <c r="OIN255" s="1085"/>
      <c r="OIO255" s="1085"/>
      <c r="OIP255" s="1085"/>
      <c r="OIQ255" s="1085"/>
      <c r="OIR255" s="1085"/>
      <c r="OIS255" s="1085"/>
      <c r="OIT255" s="1085"/>
      <c r="OIU255" s="1085"/>
      <c r="OIV255" s="1085"/>
      <c r="OIW255" s="1080"/>
      <c r="OIX255" s="1085"/>
      <c r="OIY255" s="1085"/>
      <c r="OIZ255" s="1085"/>
      <c r="OJA255" s="1085"/>
      <c r="OJB255" s="1085"/>
      <c r="OJC255" s="1085"/>
      <c r="OJD255" s="1085"/>
      <c r="OJE255" s="1085"/>
      <c r="OJF255" s="1085"/>
      <c r="OJG255" s="1085"/>
      <c r="OJH255" s="1085"/>
      <c r="OJI255" s="1085"/>
      <c r="OJJ255" s="1085"/>
      <c r="OJK255" s="1085"/>
      <c r="OJL255" s="1080"/>
      <c r="OJM255" s="1085"/>
      <c r="OJN255" s="1085"/>
      <c r="OJO255" s="1085"/>
      <c r="OJP255" s="1085"/>
      <c r="OJQ255" s="1085"/>
      <c r="OJR255" s="1085"/>
      <c r="OJS255" s="1085"/>
      <c r="OJT255" s="1085"/>
      <c r="OJU255" s="1085"/>
      <c r="OJV255" s="1085"/>
      <c r="OJW255" s="1085"/>
      <c r="OJX255" s="1085"/>
      <c r="OJY255" s="1085"/>
      <c r="OJZ255" s="1085"/>
      <c r="OKA255" s="1080"/>
      <c r="OKB255" s="1085"/>
      <c r="OKC255" s="1085"/>
      <c r="OKD255" s="1085"/>
      <c r="OKE255" s="1085"/>
      <c r="OKF255" s="1085"/>
      <c r="OKG255" s="1085"/>
      <c r="OKH255" s="1085"/>
      <c r="OKI255" s="1085"/>
      <c r="OKJ255" s="1085"/>
      <c r="OKK255" s="1085"/>
      <c r="OKL255" s="1085"/>
      <c r="OKM255" s="1085"/>
      <c r="OKN255" s="1085"/>
      <c r="OKO255" s="1085"/>
      <c r="OKP255" s="1080"/>
      <c r="OKQ255" s="1085"/>
      <c r="OKR255" s="1085"/>
      <c r="OKS255" s="1085"/>
      <c r="OKT255" s="1085"/>
      <c r="OKU255" s="1085"/>
      <c r="OKV255" s="1085"/>
      <c r="OKW255" s="1085"/>
      <c r="OKX255" s="1085"/>
      <c r="OKY255" s="1085"/>
      <c r="OKZ255" s="1085"/>
      <c r="OLA255" s="1085"/>
      <c r="OLB255" s="1085"/>
      <c r="OLC255" s="1085"/>
      <c r="OLD255" s="1085"/>
      <c r="OLE255" s="1080"/>
      <c r="OLF255" s="1085"/>
      <c r="OLG255" s="1085"/>
      <c r="OLH255" s="1085"/>
      <c r="OLI255" s="1085"/>
      <c r="OLJ255" s="1085"/>
      <c r="OLK255" s="1085"/>
      <c r="OLL255" s="1085"/>
      <c r="OLM255" s="1085"/>
      <c r="OLN255" s="1085"/>
      <c r="OLO255" s="1085"/>
      <c r="OLP255" s="1085"/>
      <c r="OLQ255" s="1085"/>
      <c r="OLR255" s="1085"/>
      <c r="OLS255" s="1085"/>
      <c r="OLT255" s="1080"/>
      <c r="OLU255" s="1085"/>
      <c r="OLV255" s="1085"/>
      <c r="OLW255" s="1085"/>
      <c r="OLX255" s="1085"/>
      <c r="OLY255" s="1085"/>
      <c r="OLZ255" s="1085"/>
      <c r="OMA255" s="1085"/>
      <c r="OMB255" s="1085"/>
      <c r="OMC255" s="1085"/>
      <c r="OMD255" s="1085"/>
      <c r="OME255" s="1085"/>
      <c r="OMF255" s="1085"/>
      <c r="OMG255" s="1085"/>
      <c r="OMH255" s="1085"/>
      <c r="OMI255" s="1080"/>
      <c r="OMJ255" s="1085"/>
      <c r="OMK255" s="1085"/>
      <c r="OML255" s="1085"/>
      <c r="OMM255" s="1085"/>
      <c r="OMN255" s="1085"/>
      <c r="OMO255" s="1085"/>
      <c r="OMP255" s="1085"/>
      <c r="OMQ255" s="1085"/>
      <c r="OMR255" s="1085"/>
      <c r="OMS255" s="1085"/>
      <c r="OMT255" s="1085"/>
      <c r="OMU255" s="1085"/>
      <c r="OMV255" s="1085"/>
      <c r="OMW255" s="1085"/>
      <c r="OMX255" s="1080"/>
      <c r="OMY255" s="1085"/>
      <c r="OMZ255" s="1085"/>
      <c r="ONA255" s="1085"/>
      <c r="ONB255" s="1085"/>
      <c r="ONC255" s="1085"/>
      <c r="OND255" s="1085"/>
      <c r="ONE255" s="1085"/>
      <c r="ONF255" s="1085"/>
      <c r="ONG255" s="1085"/>
      <c r="ONH255" s="1085"/>
      <c r="ONI255" s="1085"/>
      <c r="ONJ255" s="1085"/>
      <c r="ONK255" s="1085"/>
      <c r="ONL255" s="1085"/>
      <c r="ONM255" s="1080"/>
      <c r="ONN255" s="1085"/>
      <c r="ONO255" s="1085"/>
      <c r="ONP255" s="1085"/>
      <c r="ONQ255" s="1085"/>
      <c r="ONR255" s="1085"/>
      <c r="ONS255" s="1085"/>
      <c r="ONT255" s="1085"/>
      <c r="ONU255" s="1085"/>
      <c r="ONV255" s="1085"/>
      <c r="ONW255" s="1085"/>
      <c r="ONX255" s="1085"/>
      <c r="ONY255" s="1085"/>
      <c r="ONZ255" s="1085"/>
      <c r="OOA255" s="1085"/>
      <c r="OOB255" s="1080"/>
      <c r="OOC255" s="1085"/>
      <c r="OOD255" s="1085"/>
      <c r="OOE255" s="1085"/>
      <c r="OOF255" s="1085"/>
      <c r="OOG255" s="1085"/>
      <c r="OOH255" s="1085"/>
      <c r="OOI255" s="1085"/>
      <c r="OOJ255" s="1085"/>
      <c r="OOK255" s="1085"/>
      <c r="OOL255" s="1085"/>
      <c r="OOM255" s="1085"/>
      <c r="OON255" s="1085"/>
      <c r="OOO255" s="1085"/>
      <c r="OOP255" s="1085"/>
      <c r="OOQ255" s="1080"/>
      <c r="OOR255" s="1085"/>
      <c r="OOS255" s="1085"/>
      <c r="OOT255" s="1085"/>
      <c r="OOU255" s="1085"/>
      <c r="OOV255" s="1085"/>
      <c r="OOW255" s="1085"/>
      <c r="OOX255" s="1085"/>
      <c r="OOY255" s="1085"/>
      <c r="OOZ255" s="1085"/>
      <c r="OPA255" s="1085"/>
      <c r="OPB255" s="1085"/>
      <c r="OPC255" s="1085"/>
      <c r="OPD255" s="1085"/>
      <c r="OPE255" s="1085"/>
      <c r="OPF255" s="1080"/>
      <c r="OPG255" s="1085"/>
      <c r="OPH255" s="1085"/>
      <c r="OPI255" s="1085"/>
      <c r="OPJ255" s="1085"/>
      <c r="OPK255" s="1085"/>
      <c r="OPL255" s="1085"/>
      <c r="OPM255" s="1085"/>
      <c r="OPN255" s="1085"/>
      <c r="OPO255" s="1085"/>
      <c r="OPP255" s="1085"/>
      <c r="OPQ255" s="1085"/>
      <c r="OPR255" s="1085"/>
      <c r="OPS255" s="1085"/>
      <c r="OPT255" s="1085"/>
      <c r="OPU255" s="1080"/>
      <c r="OPV255" s="1085"/>
      <c r="OPW255" s="1085"/>
      <c r="OPX255" s="1085"/>
      <c r="OPY255" s="1085"/>
      <c r="OPZ255" s="1085"/>
      <c r="OQA255" s="1085"/>
      <c r="OQB255" s="1085"/>
      <c r="OQC255" s="1085"/>
      <c r="OQD255" s="1085"/>
      <c r="OQE255" s="1085"/>
      <c r="OQF255" s="1085"/>
      <c r="OQG255" s="1085"/>
      <c r="OQH255" s="1085"/>
      <c r="OQI255" s="1085"/>
      <c r="OQJ255" s="1080"/>
      <c r="OQK255" s="1085"/>
      <c r="OQL255" s="1085"/>
      <c r="OQM255" s="1085"/>
      <c r="OQN255" s="1085"/>
      <c r="OQO255" s="1085"/>
      <c r="OQP255" s="1085"/>
      <c r="OQQ255" s="1085"/>
      <c r="OQR255" s="1085"/>
      <c r="OQS255" s="1085"/>
      <c r="OQT255" s="1085"/>
      <c r="OQU255" s="1085"/>
      <c r="OQV255" s="1085"/>
      <c r="OQW255" s="1085"/>
      <c r="OQX255" s="1085"/>
      <c r="OQY255" s="1080"/>
      <c r="OQZ255" s="1085"/>
      <c r="ORA255" s="1085"/>
      <c r="ORB255" s="1085"/>
      <c r="ORC255" s="1085"/>
      <c r="ORD255" s="1085"/>
      <c r="ORE255" s="1085"/>
      <c r="ORF255" s="1085"/>
      <c r="ORG255" s="1085"/>
      <c r="ORH255" s="1085"/>
      <c r="ORI255" s="1085"/>
      <c r="ORJ255" s="1085"/>
      <c r="ORK255" s="1085"/>
      <c r="ORL255" s="1085"/>
      <c r="ORM255" s="1085"/>
      <c r="ORN255" s="1080"/>
      <c r="ORO255" s="1085"/>
      <c r="ORP255" s="1085"/>
      <c r="ORQ255" s="1085"/>
      <c r="ORR255" s="1085"/>
      <c r="ORS255" s="1085"/>
      <c r="ORT255" s="1085"/>
      <c r="ORU255" s="1085"/>
      <c r="ORV255" s="1085"/>
      <c r="ORW255" s="1085"/>
      <c r="ORX255" s="1085"/>
      <c r="ORY255" s="1085"/>
      <c r="ORZ255" s="1085"/>
      <c r="OSA255" s="1085"/>
      <c r="OSB255" s="1085"/>
      <c r="OSC255" s="1080"/>
      <c r="OSD255" s="1085"/>
      <c r="OSE255" s="1085"/>
      <c r="OSF255" s="1085"/>
      <c r="OSG255" s="1085"/>
      <c r="OSH255" s="1085"/>
      <c r="OSI255" s="1085"/>
      <c r="OSJ255" s="1085"/>
      <c r="OSK255" s="1085"/>
      <c r="OSL255" s="1085"/>
      <c r="OSM255" s="1085"/>
      <c r="OSN255" s="1085"/>
      <c r="OSO255" s="1085"/>
      <c r="OSP255" s="1085"/>
      <c r="OSQ255" s="1085"/>
      <c r="OSR255" s="1080"/>
      <c r="OSS255" s="1085"/>
      <c r="OST255" s="1085"/>
      <c r="OSU255" s="1085"/>
      <c r="OSV255" s="1085"/>
      <c r="OSW255" s="1085"/>
      <c r="OSX255" s="1085"/>
      <c r="OSY255" s="1085"/>
      <c r="OSZ255" s="1085"/>
      <c r="OTA255" s="1085"/>
      <c r="OTB255" s="1085"/>
      <c r="OTC255" s="1085"/>
      <c r="OTD255" s="1085"/>
      <c r="OTE255" s="1085"/>
      <c r="OTF255" s="1085"/>
      <c r="OTG255" s="1080"/>
      <c r="OTH255" s="1085"/>
      <c r="OTI255" s="1085"/>
      <c r="OTJ255" s="1085"/>
      <c r="OTK255" s="1085"/>
      <c r="OTL255" s="1085"/>
      <c r="OTM255" s="1085"/>
      <c r="OTN255" s="1085"/>
      <c r="OTO255" s="1085"/>
      <c r="OTP255" s="1085"/>
      <c r="OTQ255" s="1085"/>
      <c r="OTR255" s="1085"/>
      <c r="OTS255" s="1085"/>
      <c r="OTT255" s="1085"/>
      <c r="OTU255" s="1085"/>
      <c r="OTV255" s="1080"/>
      <c r="OTW255" s="1085"/>
      <c r="OTX255" s="1085"/>
      <c r="OTY255" s="1085"/>
      <c r="OTZ255" s="1085"/>
      <c r="OUA255" s="1085"/>
      <c r="OUB255" s="1085"/>
      <c r="OUC255" s="1085"/>
      <c r="OUD255" s="1085"/>
      <c r="OUE255" s="1085"/>
      <c r="OUF255" s="1085"/>
      <c r="OUG255" s="1085"/>
      <c r="OUH255" s="1085"/>
      <c r="OUI255" s="1085"/>
      <c r="OUJ255" s="1085"/>
      <c r="OUK255" s="1080"/>
      <c r="OUL255" s="1085"/>
      <c r="OUM255" s="1085"/>
      <c r="OUN255" s="1085"/>
      <c r="OUO255" s="1085"/>
      <c r="OUP255" s="1085"/>
      <c r="OUQ255" s="1085"/>
      <c r="OUR255" s="1085"/>
      <c r="OUS255" s="1085"/>
      <c r="OUT255" s="1085"/>
      <c r="OUU255" s="1085"/>
      <c r="OUV255" s="1085"/>
      <c r="OUW255" s="1085"/>
      <c r="OUX255" s="1085"/>
      <c r="OUY255" s="1085"/>
      <c r="OUZ255" s="1080"/>
      <c r="OVA255" s="1085"/>
      <c r="OVB255" s="1085"/>
      <c r="OVC255" s="1085"/>
      <c r="OVD255" s="1085"/>
      <c r="OVE255" s="1085"/>
      <c r="OVF255" s="1085"/>
      <c r="OVG255" s="1085"/>
      <c r="OVH255" s="1085"/>
      <c r="OVI255" s="1085"/>
      <c r="OVJ255" s="1085"/>
      <c r="OVK255" s="1085"/>
      <c r="OVL255" s="1085"/>
      <c r="OVM255" s="1085"/>
      <c r="OVN255" s="1085"/>
      <c r="OVO255" s="1080"/>
      <c r="OVP255" s="1085"/>
      <c r="OVQ255" s="1085"/>
      <c r="OVR255" s="1085"/>
      <c r="OVS255" s="1085"/>
      <c r="OVT255" s="1085"/>
      <c r="OVU255" s="1085"/>
      <c r="OVV255" s="1085"/>
      <c r="OVW255" s="1085"/>
      <c r="OVX255" s="1085"/>
      <c r="OVY255" s="1085"/>
      <c r="OVZ255" s="1085"/>
      <c r="OWA255" s="1085"/>
      <c r="OWB255" s="1085"/>
      <c r="OWC255" s="1085"/>
      <c r="OWD255" s="1080"/>
      <c r="OWE255" s="1085"/>
      <c r="OWF255" s="1085"/>
      <c r="OWG255" s="1085"/>
      <c r="OWH255" s="1085"/>
      <c r="OWI255" s="1085"/>
      <c r="OWJ255" s="1085"/>
      <c r="OWK255" s="1085"/>
      <c r="OWL255" s="1085"/>
      <c r="OWM255" s="1085"/>
      <c r="OWN255" s="1085"/>
      <c r="OWO255" s="1085"/>
      <c r="OWP255" s="1085"/>
      <c r="OWQ255" s="1085"/>
      <c r="OWR255" s="1085"/>
      <c r="OWS255" s="1080"/>
      <c r="OWT255" s="1085"/>
      <c r="OWU255" s="1085"/>
      <c r="OWV255" s="1085"/>
      <c r="OWW255" s="1085"/>
      <c r="OWX255" s="1085"/>
      <c r="OWY255" s="1085"/>
      <c r="OWZ255" s="1085"/>
      <c r="OXA255" s="1085"/>
      <c r="OXB255" s="1085"/>
      <c r="OXC255" s="1085"/>
      <c r="OXD255" s="1085"/>
      <c r="OXE255" s="1085"/>
      <c r="OXF255" s="1085"/>
      <c r="OXG255" s="1085"/>
      <c r="OXH255" s="1080"/>
      <c r="OXI255" s="1085"/>
      <c r="OXJ255" s="1085"/>
      <c r="OXK255" s="1085"/>
      <c r="OXL255" s="1085"/>
      <c r="OXM255" s="1085"/>
      <c r="OXN255" s="1085"/>
      <c r="OXO255" s="1085"/>
      <c r="OXP255" s="1085"/>
      <c r="OXQ255" s="1085"/>
      <c r="OXR255" s="1085"/>
      <c r="OXS255" s="1085"/>
      <c r="OXT255" s="1085"/>
      <c r="OXU255" s="1085"/>
      <c r="OXV255" s="1085"/>
      <c r="OXW255" s="1080"/>
      <c r="OXX255" s="1085"/>
      <c r="OXY255" s="1085"/>
      <c r="OXZ255" s="1085"/>
      <c r="OYA255" s="1085"/>
      <c r="OYB255" s="1085"/>
      <c r="OYC255" s="1085"/>
      <c r="OYD255" s="1085"/>
      <c r="OYE255" s="1085"/>
      <c r="OYF255" s="1085"/>
      <c r="OYG255" s="1085"/>
      <c r="OYH255" s="1085"/>
      <c r="OYI255" s="1085"/>
      <c r="OYJ255" s="1085"/>
      <c r="OYK255" s="1085"/>
      <c r="OYL255" s="1080"/>
      <c r="OYM255" s="1085"/>
      <c r="OYN255" s="1085"/>
      <c r="OYO255" s="1085"/>
      <c r="OYP255" s="1085"/>
      <c r="OYQ255" s="1085"/>
      <c r="OYR255" s="1085"/>
      <c r="OYS255" s="1085"/>
      <c r="OYT255" s="1085"/>
      <c r="OYU255" s="1085"/>
      <c r="OYV255" s="1085"/>
      <c r="OYW255" s="1085"/>
      <c r="OYX255" s="1085"/>
      <c r="OYY255" s="1085"/>
      <c r="OYZ255" s="1085"/>
      <c r="OZA255" s="1080"/>
      <c r="OZB255" s="1085"/>
      <c r="OZC255" s="1085"/>
      <c r="OZD255" s="1085"/>
      <c r="OZE255" s="1085"/>
      <c r="OZF255" s="1085"/>
      <c r="OZG255" s="1085"/>
      <c r="OZH255" s="1085"/>
      <c r="OZI255" s="1085"/>
      <c r="OZJ255" s="1085"/>
      <c r="OZK255" s="1085"/>
      <c r="OZL255" s="1085"/>
      <c r="OZM255" s="1085"/>
      <c r="OZN255" s="1085"/>
      <c r="OZO255" s="1085"/>
      <c r="OZP255" s="1080"/>
      <c r="OZQ255" s="1085"/>
      <c r="OZR255" s="1085"/>
      <c r="OZS255" s="1085"/>
      <c r="OZT255" s="1085"/>
      <c r="OZU255" s="1085"/>
      <c r="OZV255" s="1085"/>
      <c r="OZW255" s="1085"/>
      <c r="OZX255" s="1085"/>
      <c r="OZY255" s="1085"/>
      <c r="OZZ255" s="1085"/>
      <c r="PAA255" s="1085"/>
      <c r="PAB255" s="1085"/>
      <c r="PAC255" s="1085"/>
      <c r="PAD255" s="1085"/>
      <c r="PAE255" s="1080"/>
      <c r="PAF255" s="1085"/>
      <c r="PAG255" s="1085"/>
      <c r="PAH255" s="1085"/>
      <c r="PAI255" s="1085"/>
      <c r="PAJ255" s="1085"/>
      <c r="PAK255" s="1085"/>
      <c r="PAL255" s="1085"/>
      <c r="PAM255" s="1085"/>
      <c r="PAN255" s="1085"/>
      <c r="PAO255" s="1085"/>
      <c r="PAP255" s="1085"/>
      <c r="PAQ255" s="1085"/>
      <c r="PAR255" s="1085"/>
      <c r="PAS255" s="1085"/>
      <c r="PAT255" s="1080"/>
      <c r="PAU255" s="1085"/>
      <c r="PAV255" s="1085"/>
      <c r="PAW255" s="1085"/>
      <c r="PAX255" s="1085"/>
      <c r="PAY255" s="1085"/>
      <c r="PAZ255" s="1085"/>
      <c r="PBA255" s="1085"/>
      <c r="PBB255" s="1085"/>
      <c r="PBC255" s="1085"/>
      <c r="PBD255" s="1085"/>
      <c r="PBE255" s="1085"/>
      <c r="PBF255" s="1085"/>
      <c r="PBG255" s="1085"/>
      <c r="PBH255" s="1085"/>
      <c r="PBI255" s="1080"/>
      <c r="PBJ255" s="1085"/>
      <c r="PBK255" s="1085"/>
      <c r="PBL255" s="1085"/>
      <c r="PBM255" s="1085"/>
      <c r="PBN255" s="1085"/>
      <c r="PBO255" s="1085"/>
      <c r="PBP255" s="1085"/>
      <c r="PBQ255" s="1085"/>
      <c r="PBR255" s="1085"/>
      <c r="PBS255" s="1085"/>
      <c r="PBT255" s="1085"/>
      <c r="PBU255" s="1085"/>
      <c r="PBV255" s="1085"/>
      <c r="PBW255" s="1085"/>
      <c r="PBX255" s="1080"/>
      <c r="PBY255" s="1085"/>
      <c r="PBZ255" s="1085"/>
      <c r="PCA255" s="1085"/>
      <c r="PCB255" s="1085"/>
      <c r="PCC255" s="1085"/>
      <c r="PCD255" s="1085"/>
      <c r="PCE255" s="1085"/>
      <c r="PCF255" s="1085"/>
      <c r="PCG255" s="1085"/>
      <c r="PCH255" s="1085"/>
      <c r="PCI255" s="1085"/>
      <c r="PCJ255" s="1085"/>
      <c r="PCK255" s="1085"/>
      <c r="PCL255" s="1085"/>
      <c r="PCM255" s="1080"/>
      <c r="PCN255" s="1085"/>
      <c r="PCO255" s="1085"/>
      <c r="PCP255" s="1085"/>
      <c r="PCQ255" s="1085"/>
      <c r="PCR255" s="1085"/>
      <c r="PCS255" s="1085"/>
      <c r="PCT255" s="1085"/>
      <c r="PCU255" s="1085"/>
      <c r="PCV255" s="1085"/>
      <c r="PCW255" s="1085"/>
      <c r="PCX255" s="1085"/>
      <c r="PCY255" s="1085"/>
      <c r="PCZ255" s="1085"/>
      <c r="PDA255" s="1085"/>
      <c r="PDB255" s="1080"/>
      <c r="PDC255" s="1085"/>
      <c r="PDD255" s="1085"/>
      <c r="PDE255" s="1085"/>
      <c r="PDF255" s="1085"/>
      <c r="PDG255" s="1085"/>
      <c r="PDH255" s="1085"/>
      <c r="PDI255" s="1085"/>
      <c r="PDJ255" s="1085"/>
      <c r="PDK255" s="1085"/>
      <c r="PDL255" s="1085"/>
      <c r="PDM255" s="1085"/>
      <c r="PDN255" s="1085"/>
      <c r="PDO255" s="1085"/>
      <c r="PDP255" s="1085"/>
      <c r="PDQ255" s="1080"/>
      <c r="PDR255" s="1085"/>
      <c r="PDS255" s="1085"/>
      <c r="PDT255" s="1085"/>
      <c r="PDU255" s="1085"/>
      <c r="PDV255" s="1085"/>
      <c r="PDW255" s="1085"/>
      <c r="PDX255" s="1085"/>
      <c r="PDY255" s="1085"/>
      <c r="PDZ255" s="1085"/>
      <c r="PEA255" s="1085"/>
      <c r="PEB255" s="1085"/>
      <c r="PEC255" s="1085"/>
      <c r="PED255" s="1085"/>
      <c r="PEE255" s="1085"/>
      <c r="PEF255" s="1080"/>
      <c r="PEG255" s="1085"/>
      <c r="PEH255" s="1085"/>
      <c r="PEI255" s="1085"/>
      <c r="PEJ255" s="1085"/>
      <c r="PEK255" s="1085"/>
      <c r="PEL255" s="1085"/>
      <c r="PEM255" s="1085"/>
      <c r="PEN255" s="1085"/>
      <c r="PEO255" s="1085"/>
      <c r="PEP255" s="1085"/>
      <c r="PEQ255" s="1085"/>
      <c r="PER255" s="1085"/>
      <c r="PES255" s="1085"/>
      <c r="PET255" s="1085"/>
      <c r="PEU255" s="1080"/>
      <c r="PEV255" s="1085"/>
      <c r="PEW255" s="1085"/>
      <c r="PEX255" s="1085"/>
      <c r="PEY255" s="1085"/>
      <c r="PEZ255" s="1085"/>
      <c r="PFA255" s="1085"/>
      <c r="PFB255" s="1085"/>
      <c r="PFC255" s="1085"/>
      <c r="PFD255" s="1085"/>
      <c r="PFE255" s="1085"/>
      <c r="PFF255" s="1085"/>
      <c r="PFG255" s="1085"/>
      <c r="PFH255" s="1085"/>
      <c r="PFI255" s="1085"/>
      <c r="PFJ255" s="1080"/>
      <c r="PFK255" s="1085"/>
      <c r="PFL255" s="1085"/>
      <c r="PFM255" s="1085"/>
      <c r="PFN255" s="1085"/>
      <c r="PFO255" s="1085"/>
      <c r="PFP255" s="1085"/>
      <c r="PFQ255" s="1085"/>
      <c r="PFR255" s="1085"/>
      <c r="PFS255" s="1085"/>
      <c r="PFT255" s="1085"/>
      <c r="PFU255" s="1085"/>
      <c r="PFV255" s="1085"/>
      <c r="PFW255" s="1085"/>
      <c r="PFX255" s="1085"/>
      <c r="PFY255" s="1080"/>
      <c r="PFZ255" s="1085"/>
      <c r="PGA255" s="1085"/>
      <c r="PGB255" s="1085"/>
      <c r="PGC255" s="1085"/>
      <c r="PGD255" s="1085"/>
      <c r="PGE255" s="1085"/>
      <c r="PGF255" s="1085"/>
      <c r="PGG255" s="1085"/>
      <c r="PGH255" s="1085"/>
      <c r="PGI255" s="1085"/>
      <c r="PGJ255" s="1085"/>
      <c r="PGK255" s="1085"/>
      <c r="PGL255" s="1085"/>
      <c r="PGM255" s="1085"/>
      <c r="PGN255" s="1080"/>
      <c r="PGO255" s="1085"/>
      <c r="PGP255" s="1085"/>
      <c r="PGQ255" s="1085"/>
      <c r="PGR255" s="1085"/>
      <c r="PGS255" s="1085"/>
      <c r="PGT255" s="1085"/>
      <c r="PGU255" s="1085"/>
      <c r="PGV255" s="1085"/>
      <c r="PGW255" s="1085"/>
      <c r="PGX255" s="1085"/>
      <c r="PGY255" s="1085"/>
      <c r="PGZ255" s="1085"/>
      <c r="PHA255" s="1085"/>
      <c r="PHB255" s="1085"/>
      <c r="PHC255" s="1080"/>
      <c r="PHD255" s="1085"/>
      <c r="PHE255" s="1085"/>
      <c r="PHF255" s="1085"/>
      <c r="PHG255" s="1085"/>
      <c r="PHH255" s="1085"/>
      <c r="PHI255" s="1085"/>
      <c r="PHJ255" s="1085"/>
      <c r="PHK255" s="1085"/>
      <c r="PHL255" s="1085"/>
      <c r="PHM255" s="1085"/>
      <c r="PHN255" s="1085"/>
      <c r="PHO255" s="1085"/>
      <c r="PHP255" s="1085"/>
      <c r="PHQ255" s="1085"/>
      <c r="PHR255" s="1080"/>
      <c r="PHS255" s="1085"/>
      <c r="PHT255" s="1085"/>
      <c r="PHU255" s="1085"/>
      <c r="PHV255" s="1085"/>
      <c r="PHW255" s="1085"/>
      <c r="PHX255" s="1085"/>
      <c r="PHY255" s="1085"/>
      <c r="PHZ255" s="1085"/>
      <c r="PIA255" s="1085"/>
      <c r="PIB255" s="1085"/>
      <c r="PIC255" s="1085"/>
      <c r="PID255" s="1085"/>
      <c r="PIE255" s="1085"/>
      <c r="PIF255" s="1085"/>
      <c r="PIG255" s="1080"/>
      <c r="PIH255" s="1085"/>
      <c r="PII255" s="1085"/>
      <c r="PIJ255" s="1085"/>
      <c r="PIK255" s="1085"/>
      <c r="PIL255" s="1085"/>
      <c r="PIM255" s="1085"/>
      <c r="PIN255" s="1085"/>
      <c r="PIO255" s="1085"/>
      <c r="PIP255" s="1085"/>
      <c r="PIQ255" s="1085"/>
      <c r="PIR255" s="1085"/>
      <c r="PIS255" s="1085"/>
      <c r="PIT255" s="1085"/>
      <c r="PIU255" s="1085"/>
      <c r="PIV255" s="1080"/>
      <c r="PIW255" s="1085"/>
      <c r="PIX255" s="1085"/>
      <c r="PIY255" s="1085"/>
      <c r="PIZ255" s="1085"/>
      <c r="PJA255" s="1085"/>
      <c r="PJB255" s="1085"/>
      <c r="PJC255" s="1085"/>
      <c r="PJD255" s="1085"/>
      <c r="PJE255" s="1085"/>
      <c r="PJF255" s="1085"/>
      <c r="PJG255" s="1085"/>
      <c r="PJH255" s="1085"/>
      <c r="PJI255" s="1085"/>
      <c r="PJJ255" s="1085"/>
      <c r="PJK255" s="1080"/>
      <c r="PJL255" s="1085"/>
      <c r="PJM255" s="1085"/>
      <c r="PJN255" s="1085"/>
      <c r="PJO255" s="1085"/>
      <c r="PJP255" s="1085"/>
      <c r="PJQ255" s="1085"/>
      <c r="PJR255" s="1085"/>
      <c r="PJS255" s="1085"/>
      <c r="PJT255" s="1085"/>
      <c r="PJU255" s="1085"/>
      <c r="PJV255" s="1085"/>
      <c r="PJW255" s="1085"/>
      <c r="PJX255" s="1085"/>
      <c r="PJY255" s="1085"/>
      <c r="PJZ255" s="1080"/>
      <c r="PKA255" s="1085"/>
      <c r="PKB255" s="1085"/>
      <c r="PKC255" s="1085"/>
      <c r="PKD255" s="1085"/>
      <c r="PKE255" s="1085"/>
      <c r="PKF255" s="1085"/>
      <c r="PKG255" s="1085"/>
      <c r="PKH255" s="1085"/>
      <c r="PKI255" s="1085"/>
      <c r="PKJ255" s="1085"/>
      <c r="PKK255" s="1085"/>
      <c r="PKL255" s="1085"/>
      <c r="PKM255" s="1085"/>
      <c r="PKN255" s="1085"/>
      <c r="PKO255" s="1080"/>
      <c r="PKP255" s="1085"/>
      <c r="PKQ255" s="1085"/>
      <c r="PKR255" s="1085"/>
      <c r="PKS255" s="1085"/>
      <c r="PKT255" s="1085"/>
      <c r="PKU255" s="1085"/>
      <c r="PKV255" s="1085"/>
      <c r="PKW255" s="1085"/>
      <c r="PKX255" s="1085"/>
      <c r="PKY255" s="1085"/>
      <c r="PKZ255" s="1085"/>
      <c r="PLA255" s="1085"/>
      <c r="PLB255" s="1085"/>
      <c r="PLC255" s="1085"/>
      <c r="PLD255" s="1080"/>
      <c r="PLE255" s="1085"/>
      <c r="PLF255" s="1085"/>
      <c r="PLG255" s="1085"/>
      <c r="PLH255" s="1085"/>
      <c r="PLI255" s="1085"/>
      <c r="PLJ255" s="1085"/>
      <c r="PLK255" s="1085"/>
      <c r="PLL255" s="1085"/>
      <c r="PLM255" s="1085"/>
      <c r="PLN255" s="1085"/>
      <c r="PLO255" s="1085"/>
      <c r="PLP255" s="1085"/>
      <c r="PLQ255" s="1085"/>
      <c r="PLR255" s="1085"/>
      <c r="PLS255" s="1080"/>
      <c r="PLT255" s="1085"/>
      <c r="PLU255" s="1085"/>
      <c r="PLV255" s="1085"/>
      <c r="PLW255" s="1085"/>
      <c r="PLX255" s="1085"/>
      <c r="PLY255" s="1085"/>
      <c r="PLZ255" s="1085"/>
      <c r="PMA255" s="1085"/>
      <c r="PMB255" s="1085"/>
      <c r="PMC255" s="1085"/>
      <c r="PMD255" s="1085"/>
      <c r="PME255" s="1085"/>
      <c r="PMF255" s="1085"/>
      <c r="PMG255" s="1085"/>
      <c r="PMH255" s="1080"/>
      <c r="PMI255" s="1085"/>
      <c r="PMJ255" s="1085"/>
      <c r="PMK255" s="1085"/>
      <c r="PML255" s="1085"/>
      <c r="PMM255" s="1085"/>
      <c r="PMN255" s="1085"/>
      <c r="PMO255" s="1085"/>
      <c r="PMP255" s="1085"/>
      <c r="PMQ255" s="1085"/>
      <c r="PMR255" s="1085"/>
      <c r="PMS255" s="1085"/>
      <c r="PMT255" s="1085"/>
      <c r="PMU255" s="1085"/>
      <c r="PMV255" s="1085"/>
      <c r="PMW255" s="1080"/>
      <c r="PMX255" s="1085"/>
      <c r="PMY255" s="1085"/>
      <c r="PMZ255" s="1085"/>
      <c r="PNA255" s="1085"/>
      <c r="PNB255" s="1085"/>
      <c r="PNC255" s="1085"/>
      <c r="PND255" s="1085"/>
      <c r="PNE255" s="1085"/>
      <c r="PNF255" s="1085"/>
      <c r="PNG255" s="1085"/>
      <c r="PNH255" s="1085"/>
      <c r="PNI255" s="1085"/>
      <c r="PNJ255" s="1085"/>
      <c r="PNK255" s="1085"/>
      <c r="PNL255" s="1080"/>
      <c r="PNM255" s="1085"/>
      <c r="PNN255" s="1085"/>
      <c r="PNO255" s="1085"/>
      <c r="PNP255" s="1085"/>
      <c r="PNQ255" s="1085"/>
      <c r="PNR255" s="1085"/>
      <c r="PNS255" s="1085"/>
      <c r="PNT255" s="1085"/>
      <c r="PNU255" s="1085"/>
      <c r="PNV255" s="1085"/>
      <c r="PNW255" s="1085"/>
      <c r="PNX255" s="1085"/>
      <c r="PNY255" s="1085"/>
      <c r="PNZ255" s="1085"/>
      <c r="POA255" s="1080"/>
      <c r="POB255" s="1085"/>
      <c r="POC255" s="1085"/>
      <c r="POD255" s="1085"/>
      <c r="POE255" s="1085"/>
      <c r="POF255" s="1085"/>
      <c r="POG255" s="1085"/>
      <c r="POH255" s="1085"/>
      <c r="POI255" s="1085"/>
      <c r="POJ255" s="1085"/>
      <c r="POK255" s="1085"/>
      <c r="POL255" s="1085"/>
      <c r="POM255" s="1085"/>
      <c r="PON255" s="1085"/>
      <c r="POO255" s="1085"/>
      <c r="POP255" s="1080"/>
      <c r="POQ255" s="1085"/>
      <c r="POR255" s="1085"/>
      <c r="POS255" s="1085"/>
      <c r="POT255" s="1085"/>
      <c r="POU255" s="1085"/>
      <c r="POV255" s="1085"/>
      <c r="POW255" s="1085"/>
      <c r="POX255" s="1085"/>
      <c r="POY255" s="1085"/>
      <c r="POZ255" s="1085"/>
      <c r="PPA255" s="1085"/>
      <c r="PPB255" s="1085"/>
      <c r="PPC255" s="1085"/>
      <c r="PPD255" s="1085"/>
      <c r="PPE255" s="1080"/>
      <c r="PPF255" s="1085"/>
      <c r="PPG255" s="1085"/>
      <c r="PPH255" s="1085"/>
      <c r="PPI255" s="1085"/>
      <c r="PPJ255" s="1085"/>
      <c r="PPK255" s="1085"/>
      <c r="PPL255" s="1085"/>
      <c r="PPM255" s="1085"/>
      <c r="PPN255" s="1085"/>
      <c r="PPO255" s="1085"/>
      <c r="PPP255" s="1085"/>
      <c r="PPQ255" s="1085"/>
      <c r="PPR255" s="1085"/>
      <c r="PPS255" s="1085"/>
      <c r="PPT255" s="1080"/>
      <c r="PPU255" s="1085"/>
      <c r="PPV255" s="1085"/>
      <c r="PPW255" s="1085"/>
      <c r="PPX255" s="1085"/>
      <c r="PPY255" s="1085"/>
      <c r="PPZ255" s="1085"/>
      <c r="PQA255" s="1085"/>
      <c r="PQB255" s="1085"/>
      <c r="PQC255" s="1085"/>
      <c r="PQD255" s="1085"/>
      <c r="PQE255" s="1085"/>
      <c r="PQF255" s="1085"/>
      <c r="PQG255" s="1085"/>
      <c r="PQH255" s="1085"/>
      <c r="PQI255" s="1080"/>
      <c r="PQJ255" s="1085"/>
      <c r="PQK255" s="1085"/>
      <c r="PQL255" s="1085"/>
      <c r="PQM255" s="1085"/>
      <c r="PQN255" s="1085"/>
      <c r="PQO255" s="1085"/>
      <c r="PQP255" s="1085"/>
      <c r="PQQ255" s="1085"/>
      <c r="PQR255" s="1085"/>
      <c r="PQS255" s="1085"/>
      <c r="PQT255" s="1085"/>
      <c r="PQU255" s="1085"/>
      <c r="PQV255" s="1085"/>
      <c r="PQW255" s="1085"/>
      <c r="PQX255" s="1080"/>
      <c r="PQY255" s="1085"/>
      <c r="PQZ255" s="1085"/>
      <c r="PRA255" s="1085"/>
      <c r="PRB255" s="1085"/>
      <c r="PRC255" s="1085"/>
      <c r="PRD255" s="1085"/>
      <c r="PRE255" s="1085"/>
      <c r="PRF255" s="1085"/>
      <c r="PRG255" s="1085"/>
      <c r="PRH255" s="1085"/>
      <c r="PRI255" s="1085"/>
      <c r="PRJ255" s="1085"/>
      <c r="PRK255" s="1085"/>
      <c r="PRL255" s="1085"/>
      <c r="PRM255" s="1080"/>
      <c r="PRN255" s="1085"/>
      <c r="PRO255" s="1085"/>
      <c r="PRP255" s="1085"/>
      <c r="PRQ255" s="1085"/>
      <c r="PRR255" s="1085"/>
      <c r="PRS255" s="1085"/>
      <c r="PRT255" s="1085"/>
      <c r="PRU255" s="1085"/>
      <c r="PRV255" s="1085"/>
      <c r="PRW255" s="1085"/>
      <c r="PRX255" s="1085"/>
      <c r="PRY255" s="1085"/>
      <c r="PRZ255" s="1085"/>
      <c r="PSA255" s="1085"/>
      <c r="PSB255" s="1080"/>
      <c r="PSC255" s="1085"/>
      <c r="PSD255" s="1085"/>
      <c r="PSE255" s="1085"/>
      <c r="PSF255" s="1085"/>
      <c r="PSG255" s="1085"/>
      <c r="PSH255" s="1085"/>
      <c r="PSI255" s="1085"/>
      <c r="PSJ255" s="1085"/>
      <c r="PSK255" s="1085"/>
      <c r="PSL255" s="1085"/>
      <c r="PSM255" s="1085"/>
      <c r="PSN255" s="1085"/>
      <c r="PSO255" s="1085"/>
      <c r="PSP255" s="1085"/>
      <c r="PSQ255" s="1080"/>
      <c r="PSR255" s="1085"/>
      <c r="PSS255" s="1085"/>
      <c r="PST255" s="1085"/>
      <c r="PSU255" s="1085"/>
      <c r="PSV255" s="1085"/>
      <c r="PSW255" s="1085"/>
      <c r="PSX255" s="1085"/>
      <c r="PSY255" s="1085"/>
      <c r="PSZ255" s="1085"/>
      <c r="PTA255" s="1085"/>
      <c r="PTB255" s="1085"/>
      <c r="PTC255" s="1085"/>
      <c r="PTD255" s="1085"/>
      <c r="PTE255" s="1085"/>
      <c r="PTF255" s="1080"/>
      <c r="PTG255" s="1085"/>
      <c r="PTH255" s="1085"/>
      <c r="PTI255" s="1085"/>
      <c r="PTJ255" s="1085"/>
      <c r="PTK255" s="1085"/>
      <c r="PTL255" s="1085"/>
      <c r="PTM255" s="1085"/>
      <c r="PTN255" s="1085"/>
      <c r="PTO255" s="1085"/>
      <c r="PTP255" s="1085"/>
      <c r="PTQ255" s="1085"/>
      <c r="PTR255" s="1085"/>
      <c r="PTS255" s="1085"/>
      <c r="PTT255" s="1085"/>
      <c r="PTU255" s="1080"/>
      <c r="PTV255" s="1085"/>
      <c r="PTW255" s="1085"/>
      <c r="PTX255" s="1085"/>
      <c r="PTY255" s="1085"/>
      <c r="PTZ255" s="1085"/>
      <c r="PUA255" s="1085"/>
      <c r="PUB255" s="1085"/>
      <c r="PUC255" s="1085"/>
      <c r="PUD255" s="1085"/>
      <c r="PUE255" s="1085"/>
      <c r="PUF255" s="1085"/>
      <c r="PUG255" s="1085"/>
      <c r="PUH255" s="1085"/>
      <c r="PUI255" s="1085"/>
      <c r="PUJ255" s="1080"/>
      <c r="PUK255" s="1085"/>
      <c r="PUL255" s="1085"/>
      <c r="PUM255" s="1085"/>
      <c r="PUN255" s="1085"/>
      <c r="PUO255" s="1085"/>
      <c r="PUP255" s="1085"/>
      <c r="PUQ255" s="1085"/>
      <c r="PUR255" s="1085"/>
      <c r="PUS255" s="1085"/>
      <c r="PUT255" s="1085"/>
      <c r="PUU255" s="1085"/>
      <c r="PUV255" s="1085"/>
      <c r="PUW255" s="1085"/>
      <c r="PUX255" s="1085"/>
      <c r="PUY255" s="1080"/>
      <c r="PUZ255" s="1085"/>
      <c r="PVA255" s="1085"/>
      <c r="PVB255" s="1085"/>
      <c r="PVC255" s="1085"/>
      <c r="PVD255" s="1085"/>
      <c r="PVE255" s="1085"/>
      <c r="PVF255" s="1085"/>
      <c r="PVG255" s="1085"/>
      <c r="PVH255" s="1085"/>
      <c r="PVI255" s="1085"/>
      <c r="PVJ255" s="1085"/>
      <c r="PVK255" s="1085"/>
      <c r="PVL255" s="1085"/>
      <c r="PVM255" s="1085"/>
      <c r="PVN255" s="1080"/>
      <c r="PVO255" s="1085"/>
      <c r="PVP255" s="1085"/>
      <c r="PVQ255" s="1085"/>
      <c r="PVR255" s="1085"/>
      <c r="PVS255" s="1085"/>
      <c r="PVT255" s="1085"/>
      <c r="PVU255" s="1085"/>
      <c r="PVV255" s="1085"/>
      <c r="PVW255" s="1085"/>
      <c r="PVX255" s="1085"/>
      <c r="PVY255" s="1085"/>
      <c r="PVZ255" s="1085"/>
      <c r="PWA255" s="1085"/>
      <c r="PWB255" s="1085"/>
      <c r="PWC255" s="1080"/>
      <c r="PWD255" s="1085"/>
      <c r="PWE255" s="1085"/>
      <c r="PWF255" s="1085"/>
      <c r="PWG255" s="1085"/>
      <c r="PWH255" s="1085"/>
      <c r="PWI255" s="1085"/>
      <c r="PWJ255" s="1085"/>
      <c r="PWK255" s="1085"/>
      <c r="PWL255" s="1085"/>
      <c r="PWM255" s="1085"/>
      <c r="PWN255" s="1085"/>
      <c r="PWO255" s="1085"/>
      <c r="PWP255" s="1085"/>
      <c r="PWQ255" s="1085"/>
      <c r="PWR255" s="1080"/>
      <c r="PWS255" s="1085"/>
      <c r="PWT255" s="1085"/>
      <c r="PWU255" s="1085"/>
      <c r="PWV255" s="1085"/>
      <c r="PWW255" s="1085"/>
      <c r="PWX255" s="1085"/>
      <c r="PWY255" s="1085"/>
      <c r="PWZ255" s="1085"/>
      <c r="PXA255" s="1085"/>
      <c r="PXB255" s="1085"/>
      <c r="PXC255" s="1085"/>
      <c r="PXD255" s="1085"/>
      <c r="PXE255" s="1085"/>
      <c r="PXF255" s="1085"/>
      <c r="PXG255" s="1080"/>
      <c r="PXH255" s="1085"/>
      <c r="PXI255" s="1085"/>
      <c r="PXJ255" s="1085"/>
      <c r="PXK255" s="1085"/>
      <c r="PXL255" s="1085"/>
      <c r="PXM255" s="1085"/>
      <c r="PXN255" s="1085"/>
      <c r="PXO255" s="1085"/>
      <c r="PXP255" s="1085"/>
      <c r="PXQ255" s="1085"/>
      <c r="PXR255" s="1085"/>
      <c r="PXS255" s="1085"/>
      <c r="PXT255" s="1085"/>
      <c r="PXU255" s="1085"/>
      <c r="PXV255" s="1080"/>
      <c r="PXW255" s="1085"/>
      <c r="PXX255" s="1085"/>
      <c r="PXY255" s="1085"/>
      <c r="PXZ255" s="1085"/>
      <c r="PYA255" s="1085"/>
      <c r="PYB255" s="1085"/>
      <c r="PYC255" s="1085"/>
      <c r="PYD255" s="1085"/>
      <c r="PYE255" s="1085"/>
      <c r="PYF255" s="1085"/>
      <c r="PYG255" s="1085"/>
      <c r="PYH255" s="1085"/>
      <c r="PYI255" s="1085"/>
      <c r="PYJ255" s="1085"/>
      <c r="PYK255" s="1080"/>
      <c r="PYL255" s="1085"/>
      <c r="PYM255" s="1085"/>
      <c r="PYN255" s="1085"/>
      <c r="PYO255" s="1085"/>
      <c r="PYP255" s="1085"/>
      <c r="PYQ255" s="1085"/>
      <c r="PYR255" s="1085"/>
      <c r="PYS255" s="1085"/>
      <c r="PYT255" s="1085"/>
      <c r="PYU255" s="1085"/>
      <c r="PYV255" s="1085"/>
      <c r="PYW255" s="1085"/>
      <c r="PYX255" s="1085"/>
      <c r="PYY255" s="1085"/>
      <c r="PYZ255" s="1080"/>
      <c r="PZA255" s="1085"/>
      <c r="PZB255" s="1085"/>
      <c r="PZC255" s="1085"/>
      <c r="PZD255" s="1085"/>
      <c r="PZE255" s="1085"/>
      <c r="PZF255" s="1085"/>
      <c r="PZG255" s="1085"/>
      <c r="PZH255" s="1085"/>
      <c r="PZI255" s="1085"/>
      <c r="PZJ255" s="1085"/>
      <c r="PZK255" s="1085"/>
      <c r="PZL255" s="1085"/>
      <c r="PZM255" s="1085"/>
      <c r="PZN255" s="1085"/>
      <c r="PZO255" s="1080"/>
      <c r="PZP255" s="1085"/>
      <c r="PZQ255" s="1085"/>
      <c r="PZR255" s="1085"/>
      <c r="PZS255" s="1085"/>
      <c r="PZT255" s="1085"/>
      <c r="PZU255" s="1085"/>
      <c r="PZV255" s="1085"/>
      <c r="PZW255" s="1085"/>
      <c r="PZX255" s="1085"/>
      <c r="PZY255" s="1085"/>
      <c r="PZZ255" s="1085"/>
      <c r="QAA255" s="1085"/>
      <c r="QAB255" s="1085"/>
      <c r="QAC255" s="1085"/>
      <c r="QAD255" s="1080"/>
      <c r="QAE255" s="1085"/>
      <c r="QAF255" s="1085"/>
      <c r="QAG255" s="1085"/>
      <c r="QAH255" s="1085"/>
      <c r="QAI255" s="1085"/>
      <c r="QAJ255" s="1085"/>
      <c r="QAK255" s="1085"/>
      <c r="QAL255" s="1085"/>
      <c r="QAM255" s="1085"/>
      <c r="QAN255" s="1085"/>
      <c r="QAO255" s="1085"/>
      <c r="QAP255" s="1085"/>
      <c r="QAQ255" s="1085"/>
      <c r="QAR255" s="1085"/>
      <c r="QAS255" s="1080"/>
      <c r="QAT255" s="1085"/>
      <c r="QAU255" s="1085"/>
      <c r="QAV255" s="1085"/>
      <c r="QAW255" s="1085"/>
      <c r="QAX255" s="1085"/>
      <c r="QAY255" s="1085"/>
      <c r="QAZ255" s="1085"/>
      <c r="QBA255" s="1085"/>
      <c r="QBB255" s="1085"/>
      <c r="QBC255" s="1085"/>
      <c r="QBD255" s="1085"/>
      <c r="QBE255" s="1085"/>
      <c r="QBF255" s="1085"/>
      <c r="QBG255" s="1085"/>
      <c r="QBH255" s="1080"/>
      <c r="QBI255" s="1085"/>
      <c r="QBJ255" s="1085"/>
      <c r="QBK255" s="1085"/>
      <c r="QBL255" s="1085"/>
      <c r="QBM255" s="1085"/>
      <c r="QBN255" s="1085"/>
      <c r="QBO255" s="1085"/>
      <c r="QBP255" s="1085"/>
      <c r="QBQ255" s="1085"/>
      <c r="QBR255" s="1085"/>
      <c r="QBS255" s="1085"/>
      <c r="QBT255" s="1085"/>
      <c r="QBU255" s="1085"/>
      <c r="QBV255" s="1085"/>
      <c r="QBW255" s="1080"/>
      <c r="QBX255" s="1085"/>
      <c r="QBY255" s="1085"/>
      <c r="QBZ255" s="1085"/>
      <c r="QCA255" s="1085"/>
      <c r="QCB255" s="1085"/>
      <c r="QCC255" s="1085"/>
      <c r="QCD255" s="1085"/>
      <c r="QCE255" s="1085"/>
      <c r="QCF255" s="1085"/>
      <c r="QCG255" s="1085"/>
      <c r="QCH255" s="1085"/>
      <c r="QCI255" s="1085"/>
      <c r="QCJ255" s="1085"/>
      <c r="QCK255" s="1085"/>
      <c r="QCL255" s="1080"/>
      <c r="QCM255" s="1085"/>
      <c r="QCN255" s="1085"/>
      <c r="QCO255" s="1085"/>
      <c r="QCP255" s="1085"/>
      <c r="QCQ255" s="1085"/>
      <c r="QCR255" s="1085"/>
      <c r="QCS255" s="1085"/>
      <c r="QCT255" s="1085"/>
      <c r="QCU255" s="1085"/>
      <c r="QCV255" s="1085"/>
      <c r="QCW255" s="1085"/>
      <c r="QCX255" s="1085"/>
      <c r="QCY255" s="1085"/>
      <c r="QCZ255" s="1085"/>
      <c r="QDA255" s="1080"/>
      <c r="QDB255" s="1085"/>
      <c r="QDC255" s="1085"/>
      <c r="QDD255" s="1085"/>
      <c r="QDE255" s="1085"/>
      <c r="QDF255" s="1085"/>
      <c r="QDG255" s="1085"/>
      <c r="QDH255" s="1085"/>
      <c r="QDI255" s="1085"/>
      <c r="QDJ255" s="1085"/>
      <c r="QDK255" s="1085"/>
      <c r="QDL255" s="1085"/>
      <c r="QDM255" s="1085"/>
      <c r="QDN255" s="1085"/>
      <c r="QDO255" s="1085"/>
      <c r="QDP255" s="1080"/>
      <c r="QDQ255" s="1085"/>
      <c r="QDR255" s="1085"/>
      <c r="QDS255" s="1085"/>
      <c r="QDT255" s="1085"/>
      <c r="QDU255" s="1085"/>
      <c r="QDV255" s="1085"/>
      <c r="QDW255" s="1085"/>
      <c r="QDX255" s="1085"/>
      <c r="QDY255" s="1085"/>
      <c r="QDZ255" s="1085"/>
      <c r="QEA255" s="1085"/>
      <c r="QEB255" s="1085"/>
      <c r="QEC255" s="1085"/>
      <c r="QED255" s="1085"/>
      <c r="QEE255" s="1080"/>
      <c r="QEF255" s="1085"/>
      <c r="QEG255" s="1085"/>
      <c r="QEH255" s="1085"/>
      <c r="QEI255" s="1085"/>
      <c r="QEJ255" s="1085"/>
      <c r="QEK255" s="1085"/>
      <c r="QEL255" s="1085"/>
      <c r="QEM255" s="1085"/>
      <c r="QEN255" s="1085"/>
      <c r="QEO255" s="1085"/>
      <c r="QEP255" s="1085"/>
      <c r="QEQ255" s="1085"/>
      <c r="QER255" s="1085"/>
      <c r="QES255" s="1085"/>
      <c r="QET255" s="1080"/>
      <c r="QEU255" s="1085"/>
      <c r="QEV255" s="1085"/>
      <c r="QEW255" s="1085"/>
      <c r="QEX255" s="1085"/>
      <c r="QEY255" s="1085"/>
      <c r="QEZ255" s="1085"/>
      <c r="QFA255" s="1085"/>
      <c r="QFB255" s="1085"/>
      <c r="QFC255" s="1085"/>
      <c r="QFD255" s="1085"/>
      <c r="QFE255" s="1085"/>
      <c r="QFF255" s="1085"/>
      <c r="QFG255" s="1085"/>
      <c r="QFH255" s="1085"/>
      <c r="QFI255" s="1080"/>
      <c r="QFJ255" s="1085"/>
      <c r="QFK255" s="1085"/>
      <c r="QFL255" s="1085"/>
      <c r="QFM255" s="1085"/>
      <c r="QFN255" s="1085"/>
      <c r="QFO255" s="1085"/>
      <c r="QFP255" s="1085"/>
      <c r="QFQ255" s="1085"/>
      <c r="QFR255" s="1085"/>
      <c r="QFS255" s="1085"/>
      <c r="QFT255" s="1085"/>
      <c r="QFU255" s="1085"/>
      <c r="QFV255" s="1085"/>
      <c r="QFW255" s="1085"/>
      <c r="QFX255" s="1080"/>
      <c r="QFY255" s="1085"/>
      <c r="QFZ255" s="1085"/>
      <c r="QGA255" s="1085"/>
      <c r="QGB255" s="1085"/>
      <c r="QGC255" s="1085"/>
      <c r="QGD255" s="1085"/>
      <c r="QGE255" s="1085"/>
      <c r="QGF255" s="1085"/>
      <c r="QGG255" s="1085"/>
      <c r="QGH255" s="1085"/>
      <c r="QGI255" s="1085"/>
      <c r="QGJ255" s="1085"/>
      <c r="QGK255" s="1085"/>
      <c r="QGL255" s="1085"/>
      <c r="QGM255" s="1080"/>
      <c r="QGN255" s="1085"/>
      <c r="QGO255" s="1085"/>
      <c r="QGP255" s="1085"/>
      <c r="QGQ255" s="1085"/>
      <c r="QGR255" s="1085"/>
      <c r="QGS255" s="1085"/>
      <c r="QGT255" s="1085"/>
      <c r="QGU255" s="1085"/>
      <c r="QGV255" s="1085"/>
      <c r="QGW255" s="1085"/>
      <c r="QGX255" s="1085"/>
      <c r="QGY255" s="1085"/>
      <c r="QGZ255" s="1085"/>
      <c r="QHA255" s="1085"/>
      <c r="QHB255" s="1080"/>
      <c r="QHC255" s="1085"/>
      <c r="QHD255" s="1085"/>
      <c r="QHE255" s="1085"/>
      <c r="QHF255" s="1085"/>
      <c r="QHG255" s="1085"/>
      <c r="QHH255" s="1085"/>
      <c r="QHI255" s="1085"/>
      <c r="QHJ255" s="1085"/>
      <c r="QHK255" s="1085"/>
      <c r="QHL255" s="1085"/>
      <c r="QHM255" s="1085"/>
      <c r="QHN255" s="1085"/>
      <c r="QHO255" s="1085"/>
      <c r="QHP255" s="1085"/>
      <c r="QHQ255" s="1080"/>
      <c r="QHR255" s="1085"/>
      <c r="QHS255" s="1085"/>
      <c r="QHT255" s="1085"/>
      <c r="QHU255" s="1085"/>
      <c r="QHV255" s="1085"/>
      <c r="QHW255" s="1085"/>
      <c r="QHX255" s="1085"/>
      <c r="QHY255" s="1085"/>
      <c r="QHZ255" s="1085"/>
      <c r="QIA255" s="1085"/>
      <c r="QIB255" s="1085"/>
      <c r="QIC255" s="1085"/>
      <c r="QID255" s="1085"/>
      <c r="QIE255" s="1085"/>
      <c r="QIF255" s="1080"/>
      <c r="QIG255" s="1085"/>
      <c r="QIH255" s="1085"/>
      <c r="QII255" s="1085"/>
      <c r="QIJ255" s="1085"/>
      <c r="QIK255" s="1085"/>
      <c r="QIL255" s="1085"/>
      <c r="QIM255" s="1085"/>
      <c r="QIN255" s="1085"/>
      <c r="QIO255" s="1085"/>
      <c r="QIP255" s="1085"/>
      <c r="QIQ255" s="1085"/>
      <c r="QIR255" s="1085"/>
      <c r="QIS255" s="1085"/>
      <c r="QIT255" s="1085"/>
      <c r="QIU255" s="1080"/>
      <c r="QIV255" s="1085"/>
      <c r="QIW255" s="1085"/>
      <c r="QIX255" s="1085"/>
      <c r="QIY255" s="1085"/>
      <c r="QIZ255" s="1085"/>
      <c r="QJA255" s="1085"/>
      <c r="QJB255" s="1085"/>
      <c r="QJC255" s="1085"/>
      <c r="QJD255" s="1085"/>
      <c r="QJE255" s="1085"/>
      <c r="QJF255" s="1085"/>
      <c r="QJG255" s="1085"/>
      <c r="QJH255" s="1085"/>
      <c r="QJI255" s="1085"/>
      <c r="QJJ255" s="1080"/>
      <c r="QJK255" s="1085"/>
      <c r="QJL255" s="1085"/>
      <c r="QJM255" s="1085"/>
      <c r="QJN255" s="1085"/>
      <c r="QJO255" s="1085"/>
      <c r="QJP255" s="1085"/>
      <c r="QJQ255" s="1085"/>
      <c r="QJR255" s="1085"/>
      <c r="QJS255" s="1085"/>
      <c r="QJT255" s="1085"/>
      <c r="QJU255" s="1085"/>
      <c r="QJV255" s="1085"/>
      <c r="QJW255" s="1085"/>
      <c r="QJX255" s="1085"/>
      <c r="QJY255" s="1080"/>
      <c r="QJZ255" s="1085"/>
      <c r="QKA255" s="1085"/>
      <c r="QKB255" s="1085"/>
      <c r="QKC255" s="1085"/>
      <c r="QKD255" s="1085"/>
      <c r="QKE255" s="1085"/>
      <c r="QKF255" s="1085"/>
      <c r="QKG255" s="1085"/>
      <c r="QKH255" s="1085"/>
      <c r="QKI255" s="1085"/>
      <c r="QKJ255" s="1085"/>
      <c r="QKK255" s="1085"/>
      <c r="QKL255" s="1085"/>
      <c r="QKM255" s="1085"/>
      <c r="QKN255" s="1080"/>
      <c r="QKO255" s="1085"/>
      <c r="QKP255" s="1085"/>
      <c r="QKQ255" s="1085"/>
      <c r="QKR255" s="1085"/>
      <c r="QKS255" s="1085"/>
      <c r="QKT255" s="1085"/>
      <c r="QKU255" s="1085"/>
      <c r="QKV255" s="1085"/>
      <c r="QKW255" s="1085"/>
      <c r="QKX255" s="1085"/>
      <c r="QKY255" s="1085"/>
      <c r="QKZ255" s="1085"/>
      <c r="QLA255" s="1085"/>
      <c r="QLB255" s="1085"/>
      <c r="QLC255" s="1080"/>
      <c r="QLD255" s="1085"/>
      <c r="QLE255" s="1085"/>
      <c r="QLF255" s="1085"/>
      <c r="QLG255" s="1085"/>
      <c r="QLH255" s="1085"/>
      <c r="QLI255" s="1085"/>
      <c r="QLJ255" s="1085"/>
      <c r="QLK255" s="1085"/>
      <c r="QLL255" s="1085"/>
      <c r="QLM255" s="1085"/>
      <c r="QLN255" s="1085"/>
      <c r="QLO255" s="1085"/>
      <c r="QLP255" s="1085"/>
      <c r="QLQ255" s="1085"/>
      <c r="QLR255" s="1080"/>
      <c r="QLS255" s="1085"/>
      <c r="QLT255" s="1085"/>
      <c r="QLU255" s="1085"/>
      <c r="QLV255" s="1085"/>
      <c r="QLW255" s="1085"/>
      <c r="QLX255" s="1085"/>
      <c r="QLY255" s="1085"/>
      <c r="QLZ255" s="1085"/>
      <c r="QMA255" s="1085"/>
      <c r="QMB255" s="1085"/>
      <c r="QMC255" s="1085"/>
      <c r="QMD255" s="1085"/>
      <c r="QME255" s="1085"/>
      <c r="QMF255" s="1085"/>
      <c r="QMG255" s="1080"/>
      <c r="QMH255" s="1085"/>
      <c r="QMI255" s="1085"/>
      <c r="QMJ255" s="1085"/>
      <c r="QMK255" s="1085"/>
      <c r="QML255" s="1085"/>
      <c r="QMM255" s="1085"/>
      <c r="QMN255" s="1085"/>
      <c r="QMO255" s="1085"/>
      <c r="QMP255" s="1085"/>
      <c r="QMQ255" s="1085"/>
      <c r="QMR255" s="1085"/>
      <c r="QMS255" s="1085"/>
      <c r="QMT255" s="1085"/>
      <c r="QMU255" s="1085"/>
      <c r="QMV255" s="1080"/>
      <c r="QMW255" s="1085"/>
      <c r="QMX255" s="1085"/>
      <c r="QMY255" s="1085"/>
      <c r="QMZ255" s="1085"/>
      <c r="QNA255" s="1085"/>
      <c r="QNB255" s="1085"/>
      <c r="QNC255" s="1085"/>
      <c r="QND255" s="1085"/>
      <c r="QNE255" s="1085"/>
      <c r="QNF255" s="1085"/>
      <c r="QNG255" s="1085"/>
      <c r="QNH255" s="1085"/>
      <c r="QNI255" s="1085"/>
      <c r="QNJ255" s="1085"/>
      <c r="QNK255" s="1080"/>
      <c r="QNL255" s="1085"/>
      <c r="QNM255" s="1085"/>
      <c r="QNN255" s="1085"/>
      <c r="QNO255" s="1085"/>
      <c r="QNP255" s="1085"/>
      <c r="QNQ255" s="1085"/>
      <c r="QNR255" s="1085"/>
      <c r="QNS255" s="1085"/>
      <c r="QNT255" s="1085"/>
      <c r="QNU255" s="1085"/>
      <c r="QNV255" s="1085"/>
      <c r="QNW255" s="1085"/>
      <c r="QNX255" s="1085"/>
      <c r="QNY255" s="1085"/>
      <c r="QNZ255" s="1080"/>
      <c r="QOA255" s="1085"/>
      <c r="QOB255" s="1085"/>
      <c r="QOC255" s="1085"/>
      <c r="QOD255" s="1085"/>
      <c r="QOE255" s="1085"/>
      <c r="QOF255" s="1085"/>
      <c r="QOG255" s="1085"/>
      <c r="QOH255" s="1085"/>
      <c r="QOI255" s="1085"/>
      <c r="QOJ255" s="1085"/>
      <c r="QOK255" s="1085"/>
      <c r="QOL255" s="1085"/>
      <c r="QOM255" s="1085"/>
      <c r="QON255" s="1085"/>
      <c r="QOO255" s="1080"/>
      <c r="QOP255" s="1085"/>
      <c r="QOQ255" s="1085"/>
      <c r="QOR255" s="1085"/>
      <c r="QOS255" s="1085"/>
      <c r="QOT255" s="1085"/>
      <c r="QOU255" s="1085"/>
      <c r="QOV255" s="1085"/>
      <c r="QOW255" s="1085"/>
      <c r="QOX255" s="1085"/>
      <c r="QOY255" s="1085"/>
      <c r="QOZ255" s="1085"/>
      <c r="QPA255" s="1085"/>
      <c r="QPB255" s="1085"/>
      <c r="QPC255" s="1085"/>
      <c r="QPD255" s="1080"/>
      <c r="QPE255" s="1085"/>
      <c r="QPF255" s="1085"/>
      <c r="QPG255" s="1085"/>
      <c r="QPH255" s="1085"/>
      <c r="QPI255" s="1085"/>
      <c r="QPJ255" s="1085"/>
      <c r="QPK255" s="1085"/>
      <c r="QPL255" s="1085"/>
      <c r="QPM255" s="1085"/>
      <c r="QPN255" s="1085"/>
      <c r="QPO255" s="1085"/>
      <c r="QPP255" s="1085"/>
      <c r="QPQ255" s="1085"/>
      <c r="QPR255" s="1085"/>
      <c r="QPS255" s="1080"/>
      <c r="QPT255" s="1085"/>
      <c r="QPU255" s="1085"/>
      <c r="QPV255" s="1085"/>
      <c r="QPW255" s="1085"/>
      <c r="QPX255" s="1085"/>
      <c r="QPY255" s="1085"/>
      <c r="QPZ255" s="1085"/>
      <c r="QQA255" s="1085"/>
      <c r="QQB255" s="1085"/>
      <c r="QQC255" s="1085"/>
      <c r="QQD255" s="1085"/>
      <c r="QQE255" s="1085"/>
      <c r="QQF255" s="1085"/>
      <c r="QQG255" s="1085"/>
      <c r="QQH255" s="1080"/>
      <c r="QQI255" s="1085"/>
      <c r="QQJ255" s="1085"/>
      <c r="QQK255" s="1085"/>
      <c r="QQL255" s="1085"/>
      <c r="QQM255" s="1085"/>
      <c r="QQN255" s="1085"/>
      <c r="QQO255" s="1085"/>
      <c r="QQP255" s="1085"/>
      <c r="QQQ255" s="1085"/>
      <c r="QQR255" s="1085"/>
      <c r="QQS255" s="1085"/>
      <c r="QQT255" s="1085"/>
      <c r="QQU255" s="1085"/>
      <c r="QQV255" s="1085"/>
      <c r="QQW255" s="1080"/>
      <c r="QQX255" s="1085"/>
      <c r="QQY255" s="1085"/>
      <c r="QQZ255" s="1085"/>
      <c r="QRA255" s="1085"/>
      <c r="QRB255" s="1085"/>
      <c r="QRC255" s="1085"/>
      <c r="QRD255" s="1085"/>
      <c r="QRE255" s="1085"/>
      <c r="QRF255" s="1085"/>
      <c r="QRG255" s="1085"/>
      <c r="QRH255" s="1085"/>
      <c r="QRI255" s="1085"/>
      <c r="QRJ255" s="1085"/>
      <c r="QRK255" s="1085"/>
      <c r="QRL255" s="1080"/>
      <c r="QRM255" s="1085"/>
      <c r="QRN255" s="1085"/>
      <c r="QRO255" s="1085"/>
      <c r="QRP255" s="1085"/>
      <c r="QRQ255" s="1085"/>
      <c r="QRR255" s="1085"/>
      <c r="QRS255" s="1085"/>
      <c r="QRT255" s="1085"/>
      <c r="QRU255" s="1085"/>
      <c r="QRV255" s="1085"/>
      <c r="QRW255" s="1085"/>
      <c r="QRX255" s="1085"/>
      <c r="QRY255" s="1085"/>
      <c r="QRZ255" s="1085"/>
      <c r="QSA255" s="1080"/>
      <c r="QSB255" s="1085"/>
      <c r="QSC255" s="1085"/>
      <c r="QSD255" s="1085"/>
      <c r="QSE255" s="1085"/>
      <c r="QSF255" s="1085"/>
      <c r="QSG255" s="1085"/>
      <c r="QSH255" s="1085"/>
      <c r="QSI255" s="1085"/>
      <c r="QSJ255" s="1085"/>
      <c r="QSK255" s="1085"/>
      <c r="QSL255" s="1085"/>
      <c r="QSM255" s="1085"/>
      <c r="QSN255" s="1085"/>
      <c r="QSO255" s="1085"/>
      <c r="QSP255" s="1080"/>
      <c r="QSQ255" s="1085"/>
      <c r="QSR255" s="1085"/>
      <c r="QSS255" s="1085"/>
      <c r="QST255" s="1085"/>
      <c r="QSU255" s="1085"/>
      <c r="QSV255" s="1085"/>
      <c r="QSW255" s="1085"/>
      <c r="QSX255" s="1085"/>
      <c r="QSY255" s="1085"/>
      <c r="QSZ255" s="1085"/>
      <c r="QTA255" s="1085"/>
      <c r="QTB255" s="1085"/>
      <c r="QTC255" s="1085"/>
      <c r="QTD255" s="1085"/>
      <c r="QTE255" s="1080"/>
      <c r="QTF255" s="1085"/>
      <c r="QTG255" s="1085"/>
      <c r="QTH255" s="1085"/>
      <c r="QTI255" s="1085"/>
      <c r="QTJ255" s="1085"/>
      <c r="QTK255" s="1085"/>
      <c r="QTL255" s="1085"/>
      <c r="QTM255" s="1085"/>
      <c r="QTN255" s="1085"/>
      <c r="QTO255" s="1085"/>
      <c r="QTP255" s="1085"/>
      <c r="QTQ255" s="1085"/>
      <c r="QTR255" s="1085"/>
      <c r="QTS255" s="1085"/>
      <c r="QTT255" s="1080"/>
      <c r="QTU255" s="1085"/>
      <c r="QTV255" s="1085"/>
      <c r="QTW255" s="1085"/>
      <c r="QTX255" s="1085"/>
      <c r="QTY255" s="1085"/>
      <c r="QTZ255" s="1085"/>
      <c r="QUA255" s="1085"/>
      <c r="QUB255" s="1085"/>
      <c r="QUC255" s="1085"/>
      <c r="QUD255" s="1085"/>
      <c r="QUE255" s="1085"/>
      <c r="QUF255" s="1085"/>
      <c r="QUG255" s="1085"/>
      <c r="QUH255" s="1085"/>
      <c r="QUI255" s="1080"/>
      <c r="QUJ255" s="1085"/>
      <c r="QUK255" s="1085"/>
      <c r="QUL255" s="1085"/>
      <c r="QUM255" s="1085"/>
      <c r="QUN255" s="1085"/>
      <c r="QUO255" s="1085"/>
      <c r="QUP255" s="1085"/>
      <c r="QUQ255" s="1085"/>
      <c r="QUR255" s="1085"/>
      <c r="QUS255" s="1085"/>
      <c r="QUT255" s="1085"/>
      <c r="QUU255" s="1085"/>
      <c r="QUV255" s="1085"/>
      <c r="QUW255" s="1085"/>
      <c r="QUX255" s="1080"/>
      <c r="QUY255" s="1085"/>
      <c r="QUZ255" s="1085"/>
      <c r="QVA255" s="1085"/>
      <c r="QVB255" s="1085"/>
      <c r="QVC255" s="1085"/>
      <c r="QVD255" s="1085"/>
      <c r="QVE255" s="1085"/>
      <c r="QVF255" s="1085"/>
      <c r="QVG255" s="1085"/>
      <c r="QVH255" s="1085"/>
      <c r="QVI255" s="1085"/>
      <c r="QVJ255" s="1085"/>
      <c r="QVK255" s="1085"/>
      <c r="QVL255" s="1085"/>
      <c r="QVM255" s="1080"/>
      <c r="QVN255" s="1085"/>
      <c r="QVO255" s="1085"/>
      <c r="QVP255" s="1085"/>
      <c r="QVQ255" s="1085"/>
      <c r="QVR255" s="1085"/>
      <c r="QVS255" s="1085"/>
      <c r="QVT255" s="1085"/>
      <c r="QVU255" s="1085"/>
      <c r="QVV255" s="1085"/>
      <c r="QVW255" s="1085"/>
      <c r="QVX255" s="1085"/>
      <c r="QVY255" s="1085"/>
      <c r="QVZ255" s="1085"/>
      <c r="QWA255" s="1085"/>
      <c r="QWB255" s="1080"/>
      <c r="QWC255" s="1085"/>
      <c r="QWD255" s="1085"/>
      <c r="QWE255" s="1085"/>
      <c r="QWF255" s="1085"/>
      <c r="QWG255" s="1085"/>
      <c r="QWH255" s="1085"/>
      <c r="QWI255" s="1085"/>
      <c r="QWJ255" s="1085"/>
      <c r="QWK255" s="1085"/>
      <c r="QWL255" s="1085"/>
      <c r="QWM255" s="1085"/>
      <c r="QWN255" s="1085"/>
      <c r="QWO255" s="1085"/>
      <c r="QWP255" s="1085"/>
      <c r="QWQ255" s="1080"/>
      <c r="QWR255" s="1085"/>
      <c r="QWS255" s="1085"/>
      <c r="QWT255" s="1085"/>
      <c r="QWU255" s="1085"/>
      <c r="QWV255" s="1085"/>
      <c r="QWW255" s="1085"/>
      <c r="QWX255" s="1085"/>
      <c r="QWY255" s="1085"/>
      <c r="QWZ255" s="1085"/>
      <c r="QXA255" s="1085"/>
      <c r="QXB255" s="1085"/>
      <c r="QXC255" s="1085"/>
      <c r="QXD255" s="1085"/>
      <c r="QXE255" s="1085"/>
      <c r="QXF255" s="1080"/>
      <c r="QXG255" s="1085"/>
      <c r="QXH255" s="1085"/>
      <c r="QXI255" s="1085"/>
      <c r="QXJ255" s="1085"/>
      <c r="QXK255" s="1085"/>
      <c r="QXL255" s="1085"/>
      <c r="QXM255" s="1085"/>
      <c r="QXN255" s="1085"/>
      <c r="QXO255" s="1085"/>
      <c r="QXP255" s="1085"/>
      <c r="QXQ255" s="1085"/>
      <c r="QXR255" s="1085"/>
      <c r="QXS255" s="1085"/>
      <c r="QXT255" s="1085"/>
      <c r="QXU255" s="1080"/>
      <c r="QXV255" s="1085"/>
      <c r="QXW255" s="1085"/>
      <c r="QXX255" s="1085"/>
      <c r="QXY255" s="1085"/>
      <c r="QXZ255" s="1085"/>
      <c r="QYA255" s="1085"/>
      <c r="QYB255" s="1085"/>
      <c r="QYC255" s="1085"/>
      <c r="QYD255" s="1085"/>
      <c r="QYE255" s="1085"/>
      <c r="QYF255" s="1085"/>
      <c r="QYG255" s="1085"/>
      <c r="QYH255" s="1085"/>
      <c r="QYI255" s="1085"/>
      <c r="QYJ255" s="1080"/>
      <c r="QYK255" s="1085"/>
      <c r="QYL255" s="1085"/>
      <c r="QYM255" s="1085"/>
      <c r="QYN255" s="1085"/>
      <c r="QYO255" s="1085"/>
      <c r="QYP255" s="1085"/>
      <c r="QYQ255" s="1085"/>
      <c r="QYR255" s="1085"/>
      <c r="QYS255" s="1085"/>
      <c r="QYT255" s="1085"/>
      <c r="QYU255" s="1085"/>
      <c r="QYV255" s="1085"/>
      <c r="QYW255" s="1085"/>
      <c r="QYX255" s="1085"/>
      <c r="QYY255" s="1080"/>
      <c r="QYZ255" s="1085"/>
      <c r="QZA255" s="1085"/>
      <c r="QZB255" s="1085"/>
      <c r="QZC255" s="1085"/>
      <c r="QZD255" s="1085"/>
      <c r="QZE255" s="1085"/>
      <c r="QZF255" s="1085"/>
      <c r="QZG255" s="1085"/>
      <c r="QZH255" s="1085"/>
      <c r="QZI255" s="1085"/>
      <c r="QZJ255" s="1085"/>
      <c r="QZK255" s="1085"/>
      <c r="QZL255" s="1085"/>
      <c r="QZM255" s="1085"/>
      <c r="QZN255" s="1080"/>
      <c r="QZO255" s="1085"/>
      <c r="QZP255" s="1085"/>
      <c r="QZQ255" s="1085"/>
      <c r="QZR255" s="1085"/>
      <c r="QZS255" s="1085"/>
      <c r="QZT255" s="1085"/>
      <c r="QZU255" s="1085"/>
      <c r="QZV255" s="1085"/>
      <c r="QZW255" s="1085"/>
      <c r="QZX255" s="1085"/>
      <c r="QZY255" s="1085"/>
      <c r="QZZ255" s="1085"/>
      <c r="RAA255" s="1085"/>
      <c r="RAB255" s="1085"/>
      <c r="RAC255" s="1080"/>
      <c r="RAD255" s="1085"/>
      <c r="RAE255" s="1085"/>
      <c r="RAF255" s="1085"/>
      <c r="RAG255" s="1085"/>
      <c r="RAH255" s="1085"/>
      <c r="RAI255" s="1085"/>
      <c r="RAJ255" s="1085"/>
      <c r="RAK255" s="1085"/>
      <c r="RAL255" s="1085"/>
      <c r="RAM255" s="1085"/>
      <c r="RAN255" s="1085"/>
      <c r="RAO255" s="1085"/>
      <c r="RAP255" s="1085"/>
      <c r="RAQ255" s="1085"/>
      <c r="RAR255" s="1080"/>
      <c r="RAS255" s="1085"/>
      <c r="RAT255" s="1085"/>
      <c r="RAU255" s="1085"/>
      <c r="RAV255" s="1085"/>
      <c r="RAW255" s="1085"/>
      <c r="RAX255" s="1085"/>
      <c r="RAY255" s="1085"/>
      <c r="RAZ255" s="1085"/>
      <c r="RBA255" s="1085"/>
      <c r="RBB255" s="1085"/>
      <c r="RBC255" s="1085"/>
      <c r="RBD255" s="1085"/>
      <c r="RBE255" s="1085"/>
      <c r="RBF255" s="1085"/>
      <c r="RBG255" s="1080"/>
      <c r="RBH255" s="1085"/>
      <c r="RBI255" s="1085"/>
      <c r="RBJ255" s="1085"/>
      <c r="RBK255" s="1085"/>
      <c r="RBL255" s="1085"/>
      <c r="RBM255" s="1085"/>
      <c r="RBN255" s="1085"/>
      <c r="RBO255" s="1085"/>
      <c r="RBP255" s="1085"/>
      <c r="RBQ255" s="1085"/>
      <c r="RBR255" s="1085"/>
      <c r="RBS255" s="1085"/>
      <c r="RBT255" s="1085"/>
      <c r="RBU255" s="1085"/>
      <c r="RBV255" s="1080"/>
      <c r="RBW255" s="1085"/>
      <c r="RBX255" s="1085"/>
      <c r="RBY255" s="1085"/>
      <c r="RBZ255" s="1085"/>
      <c r="RCA255" s="1085"/>
      <c r="RCB255" s="1085"/>
      <c r="RCC255" s="1085"/>
      <c r="RCD255" s="1085"/>
      <c r="RCE255" s="1085"/>
      <c r="RCF255" s="1085"/>
      <c r="RCG255" s="1085"/>
      <c r="RCH255" s="1085"/>
      <c r="RCI255" s="1085"/>
      <c r="RCJ255" s="1085"/>
      <c r="RCK255" s="1080"/>
      <c r="RCL255" s="1085"/>
      <c r="RCM255" s="1085"/>
      <c r="RCN255" s="1085"/>
      <c r="RCO255" s="1085"/>
      <c r="RCP255" s="1085"/>
      <c r="RCQ255" s="1085"/>
      <c r="RCR255" s="1085"/>
      <c r="RCS255" s="1085"/>
      <c r="RCT255" s="1085"/>
      <c r="RCU255" s="1085"/>
      <c r="RCV255" s="1085"/>
      <c r="RCW255" s="1085"/>
      <c r="RCX255" s="1085"/>
      <c r="RCY255" s="1085"/>
      <c r="RCZ255" s="1080"/>
      <c r="RDA255" s="1085"/>
      <c r="RDB255" s="1085"/>
      <c r="RDC255" s="1085"/>
      <c r="RDD255" s="1085"/>
      <c r="RDE255" s="1085"/>
      <c r="RDF255" s="1085"/>
      <c r="RDG255" s="1085"/>
      <c r="RDH255" s="1085"/>
      <c r="RDI255" s="1085"/>
      <c r="RDJ255" s="1085"/>
      <c r="RDK255" s="1085"/>
      <c r="RDL255" s="1085"/>
      <c r="RDM255" s="1085"/>
      <c r="RDN255" s="1085"/>
      <c r="RDO255" s="1080"/>
      <c r="RDP255" s="1085"/>
      <c r="RDQ255" s="1085"/>
      <c r="RDR255" s="1085"/>
      <c r="RDS255" s="1085"/>
      <c r="RDT255" s="1085"/>
      <c r="RDU255" s="1085"/>
      <c r="RDV255" s="1085"/>
      <c r="RDW255" s="1085"/>
      <c r="RDX255" s="1085"/>
      <c r="RDY255" s="1085"/>
      <c r="RDZ255" s="1085"/>
      <c r="REA255" s="1085"/>
      <c r="REB255" s="1085"/>
      <c r="REC255" s="1085"/>
      <c r="RED255" s="1080"/>
      <c r="REE255" s="1085"/>
      <c r="REF255" s="1085"/>
      <c r="REG255" s="1085"/>
      <c r="REH255" s="1085"/>
      <c r="REI255" s="1085"/>
      <c r="REJ255" s="1085"/>
      <c r="REK255" s="1085"/>
      <c r="REL255" s="1085"/>
      <c r="REM255" s="1085"/>
      <c r="REN255" s="1085"/>
      <c r="REO255" s="1085"/>
      <c r="REP255" s="1085"/>
      <c r="REQ255" s="1085"/>
      <c r="RER255" s="1085"/>
      <c r="RES255" s="1080"/>
      <c r="RET255" s="1085"/>
      <c r="REU255" s="1085"/>
      <c r="REV255" s="1085"/>
      <c r="REW255" s="1085"/>
      <c r="REX255" s="1085"/>
      <c r="REY255" s="1085"/>
      <c r="REZ255" s="1085"/>
      <c r="RFA255" s="1085"/>
      <c r="RFB255" s="1085"/>
      <c r="RFC255" s="1085"/>
      <c r="RFD255" s="1085"/>
      <c r="RFE255" s="1085"/>
      <c r="RFF255" s="1085"/>
      <c r="RFG255" s="1085"/>
      <c r="RFH255" s="1080"/>
      <c r="RFI255" s="1085"/>
      <c r="RFJ255" s="1085"/>
      <c r="RFK255" s="1085"/>
      <c r="RFL255" s="1085"/>
      <c r="RFM255" s="1085"/>
      <c r="RFN255" s="1085"/>
      <c r="RFO255" s="1085"/>
      <c r="RFP255" s="1085"/>
      <c r="RFQ255" s="1085"/>
      <c r="RFR255" s="1085"/>
      <c r="RFS255" s="1085"/>
      <c r="RFT255" s="1085"/>
      <c r="RFU255" s="1085"/>
      <c r="RFV255" s="1085"/>
      <c r="RFW255" s="1080"/>
      <c r="RFX255" s="1085"/>
      <c r="RFY255" s="1085"/>
      <c r="RFZ255" s="1085"/>
      <c r="RGA255" s="1085"/>
      <c r="RGB255" s="1085"/>
      <c r="RGC255" s="1085"/>
      <c r="RGD255" s="1085"/>
      <c r="RGE255" s="1085"/>
      <c r="RGF255" s="1085"/>
      <c r="RGG255" s="1085"/>
      <c r="RGH255" s="1085"/>
      <c r="RGI255" s="1085"/>
      <c r="RGJ255" s="1085"/>
      <c r="RGK255" s="1085"/>
      <c r="RGL255" s="1080"/>
      <c r="RGM255" s="1085"/>
      <c r="RGN255" s="1085"/>
      <c r="RGO255" s="1085"/>
      <c r="RGP255" s="1085"/>
      <c r="RGQ255" s="1085"/>
      <c r="RGR255" s="1085"/>
      <c r="RGS255" s="1085"/>
      <c r="RGT255" s="1085"/>
      <c r="RGU255" s="1085"/>
      <c r="RGV255" s="1085"/>
      <c r="RGW255" s="1085"/>
      <c r="RGX255" s="1085"/>
      <c r="RGY255" s="1085"/>
      <c r="RGZ255" s="1085"/>
      <c r="RHA255" s="1080"/>
      <c r="RHB255" s="1085"/>
      <c r="RHC255" s="1085"/>
      <c r="RHD255" s="1085"/>
      <c r="RHE255" s="1085"/>
      <c r="RHF255" s="1085"/>
      <c r="RHG255" s="1085"/>
      <c r="RHH255" s="1085"/>
      <c r="RHI255" s="1085"/>
      <c r="RHJ255" s="1085"/>
      <c r="RHK255" s="1085"/>
      <c r="RHL255" s="1085"/>
      <c r="RHM255" s="1085"/>
      <c r="RHN255" s="1085"/>
      <c r="RHO255" s="1085"/>
      <c r="RHP255" s="1080"/>
      <c r="RHQ255" s="1085"/>
      <c r="RHR255" s="1085"/>
      <c r="RHS255" s="1085"/>
      <c r="RHT255" s="1085"/>
      <c r="RHU255" s="1085"/>
      <c r="RHV255" s="1085"/>
      <c r="RHW255" s="1085"/>
      <c r="RHX255" s="1085"/>
      <c r="RHY255" s="1085"/>
      <c r="RHZ255" s="1085"/>
      <c r="RIA255" s="1085"/>
      <c r="RIB255" s="1085"/>
      <c r="RIC255" s="1085"/>
      <c r="RID255" s="1085"/>
      <c r="RIE255" s="1080"/>
      <c r="RIF255" s="1085"/>
      <c r="RIG255" s="1085"/>
      <c r="RIH255" s="1085"/>
      <c r="RII255" s="1085"/>
      <c r="RIJ255" s="1085"/>
      <c r="RIK255" s="1085"/>
      <c r="RIL255" s="1085"/>
      <c r="RIM255" s="1085"/>
      <c r="RIN255" s="1085"/>
      <c r="RIO255" s="1085"/>
      <c r="RIP255" s="1085"/>
      <c r="RIQ255" s="1085"/>
      <c r="RIR255" s="1085"/>
      <c r="RIS255" s="1085"/>
      <c r="RIT255" s="1080"/>
      <c r="RIU255" s="1085"/>
      <c r="RIV255" s="1085"/>
      <c r="RIW255" s="1085"/>
      <c r="RIX255" s="1085"/>
      <c r="RIY255" s="1085"/>
      <c r="RIZ255" s="1085"/>
      <c r="RJA255" s="1085"/>
      <c r="RJB255" s="1085"/>
      <c r="RJC255" s="1085"/>
      <c r="RJD255" s="1085"/>
      <c r="RJE255" s="1085"/>
      <c r="RJF255" s="1085"/>
      <c r="RJG255" s="1085"/>
      <c r="RJH255" s="1085"/>
      <c r="RJI255" s="1080"/>
      <c r="RJJ255" s="1085"/>
      <c r="RJK255" s="1085"/>
      <c r="RJL255" s="1085"/>
      <c r="RJM255" s="1085"/>
      <c r="RJN255" s="1085"/>
      <c r="RJO255" s="1085"/>
      <c r="RJP255" s="1085"/>
      <c r="RJQ255" s="1085"/>
      <c r="RJR255" s="1085"/>
      <c r="RJS255" s="1085"/>
      <c r="RJT255" s="1085"/>
      <c r="RJU255" s="1085"/>
      <c r="RJV255" s="1085"/>
      <c r="RJW255" s="1085"/>
      <c r="RJX255" s="1080"/>
      <c r="RJY255" s="1085"/>
      <c r="RJZ255" s="1085"/>
      <c r="RKA255" s="1085"/>
      <c r="RKB255" s="1085"/>
      <c r="RKC255" s="1085"/>
      <c r="RKD255" s="1085"/>
      <c r="RKE255" s="1085"/>
      <c r="RKF255" s="1085"/>
      <c r="RKG255" s="1085"/>
      <c r="RKH255" s="1085"/>
      <c r="RKI255" s="1085"/>
      <c r="RKJ255" s="1085"/>
      <c r="RKK255" s="1085"/>
      <c r="RKL255" s="1085"/>
      <c r="RKM255" s="1080"/>
      <c r="RKN255" s="1085"/>
      <c r="RKO255" s="1085"/>
      <c r="RKP255" s="1085"/>
      <c r="RKQ255" s="1085"/>
      <c r="RKR255" s="1085"/>
      <c r="RKS255" s="1085"/>
      <c r="RKT255" s="1085"/>
      <c r="RKU255" s="1085"/>
      <c r="RKV255" s="1085"/>
      <c r="RKW255" s="1085"/>
      <c r="RKX255" s="1085"/>
      <c r="RKY255" s="1085"/>
      <c r="RKZ255" s="1085"/>
      <c r="RLA255" s="1085"/>
      <c r="RLB255" s="1080"/>
      <c r="RLC255" s="1085"/>
      <c r="RLD255" s="1085"/>
      <c r="RLE255" s="1085"/>
      <c r="RLF255" s="1085"/>
      <c r="RLG255" s="1085"/>
      <c r="RLH255" s="1085"/>
      <c r="RLI255" s="1085"/>
      <c r="RLJ255" s="1085"/>
      <c r="RLK255" s="1085"/>
      <c r="RLL255" s="1085"/>
      <c r="RLM255" s="1085"/>
      <c r="RLN255" s="1085"/>
      <c r="RLO255" s="1085"/>
      <c r="RLP255" s="1085"/>
      <c r="RLQ255" s="1080"/>
      <c r="RLR255" s="1085"/>
      <c r="RLS255" s="1085"/>
      <c r="RLT255" s="1085"/>
      <c r="RLU255" s="1085"/>
      <c r="RLV255" s="1085"/>
      <c r="RLW255" s="1085"/>
      <c r="RLX255" s="1085"/>
      <c r="RLY255" s="1085"/>
      <c r="RLZ255" s="1085"/>
      <c r="RMA255" s="1085"/>
      <c r="RMB255" s="1085"/>
      <c r="RMC255" s="1085"/>
      <c r="RMD255" s="1085"/>
      <c r="RME255" s="1085"/>
      <c r="RMF255" s="1080"/>
      <c r="RMG255" s="1085"/>
      <c r="RMH255" s="1085"/>
      <c r="RMI255" s="1085"/>
      <c r="RMJ255" s="1085"/>
      <c r="RMK255" s="1085"/>
      <c r="RML255" s="1085"/>
      <c r="RMM255" s="1085"/>
      <c r="RMN255" s="1085"/>
      <c r="RMO255" s="1085"/>
      <c r="RMP255" s="1085"/>
      <c r="RMQ255" s="1085"/>
      <c r="RMR255" s="1085"/>
      <c r="RMS255" s="1085"/>
      <c r="RMT255" s="1085"/>
      <c r="RMU255" s="1080"/>
      <c r="RMV255" s="1085"/>
      <c r="RMW255" s="1085"/>
      <c r="RMX255" s="1085"/>
      <c r="RMY255" s="1085"/>
      <c r="RMZ255" s="1085"/>
      <c r="RNA255" s="1085"/>
      <c r="RNB255" s="1085"/>
      <c r="RNC255" s="1085"/>
      <c r="RND255" s="1085"/>
      <c r="RNE255" s="1085"/>
      <c r="RNF255" s="1085"/>
      <c r="RNG255" s="1085"/>
      <c r="RNH255" s="1085"/>
      <c r="RNI255" s="1085"/>
      <c r="RNJ255" s="1080"/>
      <c r="RNK255" s="1085"/>
      <c r="RNL255" s="1085"/>
      <c r="RNM255" s="1085"/>
      <c r="RNN255" s="1085"/>
      <c r="RNO255" s="1085"/>
      <c r="RNP255" s="1085"/>
      <c r="RNQ255" s="1085"/>
      <c r="RNR255" s="1085"/>
      <c r="RNS255" s="1085"/>
      <c r="RNT255" s="1085"/>
      <c r="RNU255" s="1085"/>
      <c r="RNV255" s="1085"/>
      <c r="RNW255" s="1085"/>
      <c r="RNX255" s="1085"/>
      <c r="RNY255" s="1080"/>
      <c r="RNZ255" s="1085"/>
      <c r="ROA255" s="1085"/>
      <c r="ROB255" s="1085"/>
      <c r="ROC255" s="1085"/>
      <c r="ROD255" s="1085"/>
      <c r="ROE255" s="1085"/>
      <c r="ROF255" s="1085"/>
      <c r="ROG255" s="1085"/>
      <c r="ROH255" s="1085"/>
      <c r="ROI255" s="1085"/>
      <c r="ROJ255" s="1085"/>
      <c r="ROK255" s="1085"/>
      <c r="ROL255" s="1085"/>
      <c r="ROM255" s="1085"/>
      <c r="RON255" s="1080"/>
      <c r="ROO255" s="1085"/>
      <c r="ROP255" s="1085"/>
      <c r="ROQ255" s="1085"/>
      <c r="ROR255" s="1085"/>
      <c r="ROS255" s="1085"/>
      <c r="ROT255" s="1085"/>
      <c r="ROU255" s="1085"/>
      <c r="ROV255" s="1085"/>
      <c r="ROW255" s="1085"/>
      <c r="ROX255" s="1085"/>
      <c r="ROY255" s="1085"/>
      <c r="ROZ255" s="1085"/>
      <c r="RPA255" s="1085"/>
      <c r="RPB255" s="1085"/>
      <c r="RPC255" s="1080"/>
      <c r="RPD255" s="1085"/>
      <c r="RPE255" s="1085"/>
      <c r="RPF255" s="1085"/>
      <c r="RPG255" s="1085"/>
      <c r="RPH255" s="1085"/>
      <c r="RPI255" s="1085"/>
      <c r="RPJ255" s="1085"/>
      <c r="RPK255" s="1085"/>
      <c r="RPL255" s="1085"/>
      <c r="RPM255" s="1085"/>
      <c r="RPN255" s="1085"/>
      <c r="RPO255" s="1085"/>
      <c r="RPP255" s="1085"/>
      <c r="RPQ255" s="1085"/>
      <c r="RPR255" s="1080"/>
      <c r="RPS255" s="1085"/>
      <c r="RPT255" s="1085"/>
      <c r="RPU255" s="1085"/>
      <c r="RPV255" s="1085"/>
      <c r="RPW255" s="1085"/>
      <c r="RPX255" s="1085"/>
      <c r="RPY255" s="1085"/>
      <c r="RPZ255" s="1085"/>
      <c r="RQA255" s="1085"/>
      <c r="RQB255" s="1085"/>
      <c r="RQC255" s="1085"/>
      <c r="RQD255" s="1085"/>
      <c r="RQE255" s="1085"/>
      <c r="RQF255" s="1085"/>
      <c r="RQG255" s="1080"/>
      <c r="RQH255" s="1085"/>
      <c r="RQI255" s="1085"/>
      <c r="RQJ255" s="1085"/>
      <c r="RQK255" s="1085"/>
      <c r="RQL255" s="1085"/>
      <c r="RQM255" s="1085"/>
      <c r="RQN255" s="1085"/>
      <c r="RQO255" s="1085"/>
      <c r="RQP255" s="1085"/>
      <c r="RQQ255" s="1085"/>
      <c r="RQR255" s="1085"/>
      <c r="RQS255" s="1085"/>
      <c r="RQT255" s="1085"/>
      <c r="RQU255" s="1085"/>
      <c r="RQV255" s="1080"/>
      <c r="RQW255" s="1085"/>
      <c r="RQX255" s="1085"/>
      <c r="RQY255" s="1085"/>
      <c r="RQZ255" s="1085"/>
      <c r="RRA255" s="1085"/>
      <c r="RRB255" s="1085"/>
      <c r="RRC255" s="1085"/>
      <c r="RRD255" s="1085"/>
      <c r="RRE255" s="1085"/>
      <c r="RRF255" s="1085"/>
      <c r="RRG255" s="1085"/>
      <c r="RRH255" s="1085"/>
      <c r="RRI255" s="1085"/>
      <c r="RRJ255" s="1085"/>
      <c r="RRK255" s="1080"/>
      <c r="RRL255" s="1085"/>
      <c r="RRM255" s="1085"/>
      <c r="RRN255" s="1085"/>
      <c r="RRO255" s="1085"/>
      <c r="RRP255" s="1085"/>
      <c r="RRQ255" s="1085"/>
      <c r="RRR255" s="1085"/>
      <c r="RRS255" s="1085"/>
      <c r="RRT255" s="1085"/>
      <c r="RRU255" s="1085"/>
      <c r="RRV255" s="1085"/>
      <c r="RRW255" s="1085"/>
      <c r="RRX255" s="1085"/>
      <c r="RRY255" s="1085"/>
      <c r="RRZ255" s="1080"/>
      <c r="RSA255" s="1085"/>
      <c r="RSB255" s="1085"/>
      <c r="RSC255" s="1085"/>
      <c r="RSD255" s="1085"/>
      <c r="RSE255" s="1085"/>
      <c r="RSF255" s="1085"/>
      <c r="RSG255" s="1085"/>
      <c r="RSH255" s="1085"/>
      <c r="RSI255" s="1085"/>
      <c r="RSJ255" s="1085"/>
      <c r="RSK255" s="1085"/>
      <c r="RSL255" s="1085"/>
      <c r="RSM255" s="1085"/>
      <c r="RSN255" s="1085"/>
      <c r="RSO255" s="1080"/>
      <c r="RSP255" s="1085"/>
      <c r="RSQ255" s="1085"/>
      <c r="RSR255" s="1085"/>
      <c r="RSS255" s="1085"/>
      <c r="RST255" s="1085"/>
      <c r="RSU255" s="1085"/>
      <c r="RSV255" s="1085"/>
      <c r="RSW255" s="1085"/>
      <c r="RSX255" s="1085"/>
      <c r="RSY255" s="1085"/>
      <c r="RSZ255" s="1085"/>
      <c r="RTA255" s="1085"/>
      <c r="RTB255" s="1085"/>
      <c r="RTC255" s="1085"/>
      <c r="RTD255" s="1080"/>
      <c r="RTE255" s="1085"/>
      <c r="RTF255" s="1085"/>
      <c r="RTG255" s="1085"/>
      <c r="RTH255" s="1085"/>
      <c r="RTI255" s="1085"/>
      <c r="RTJ255" s="1085"/>
      <c r="RTK255" s="1085"/>
      <c r="RTL255" s="1085"/>
      <c r="RTM255" s="1085"/>
      <c r="RTN255" s="1085"/>
      <c r="RTO255" s="1085"/>
      <c r="RTP255" s="1085"/>
      <c r="RTQ255" s="1085"/>
      <c r="RTR255" s="1085"/>
      <c r="RTS255" s="1080"/>
      <c r="RTT255" s="1085"/>
      <c r="RTU255" s="1085"/>
      <c r="RTV255" s="1085"/>
      <c r="RTW255" s="1085"/>
      <c r="RTX255" s="1085"/>
      <c r="RTY255" s="1085"/>
      <c r="RTZ255" s="1085"/>
      <c r="RUA255" s="1085"/>
      <c r="RUB255" s="1085"/>
      <c r="RUC255" s="1085"/>
      <c r="RUD255" s="1085"/>
      <c r="RUE255" s="1085"/>
      <c r="RUF255" s="1085"/>
      <c r="RUG255" s="1085"/>
      <c r="RUH255" s="1080"/>
      <c r="RUI255" s="1085"/>
      <c r="RUJ255" s="1085"/>
      <c r="RUK255" s="1085"/>
      <c r="RUL255" s="1085"/>
      <c r="RUM255" s="1085"/>
      <c r="RUN255" s="1085"/>
      <c r="RUO255" s="1085"/>
      <c r="RUP255" s="1085"/>
      <c r="RUQ255" s="1085"/>
      <c r="RUR255" s="1085"/>
      <c r="RUS255" s="1085"/>
      <c r="RUT255" s="1085"/>
      <c r="RUU255" s="1085"/>
      <c r="RUV255" s="1085"/>
      <c r="RUW255" s="1080"/>
      <c r="RUX255" s="1085"/>
      <c r="RUY255" s="1085"/>
      <c r="RUZ255" s="1085"/>
      <c r="RVA255" s="1085"/>
      <c r="RVB255" s="1085"/>
      <c r="RVC255" s="1085"/>
      <c r="RVD255" s="1085"/>
      <c r="RVE255" s="1085"/>
      <c r="RVF255" s="1085"/>
      <c r="RVG255" s="1085"/>
      <c r="RVH255" s="1085"/>
      <c r="RVI255" s="1085"/>
      <c r="RVJ255" s="1085"/>
      <c r="RVK255" s="1085"/>
      <c r="RVL255" s="1080"/>
      <c r="RVM255" s="1085"/>
      <c r="RVN255" s="1085"/>
      <c r="RVO255" s="1085"/>
      <c r="RVP255" s="1085"/>
      <c r="RVQ255" s="1085"/>
      <c r="RVR255" s="1085"/>
      <c r="RVS255" s="1085"/>
      <c r="RVT255" s="1085"/>
      <c r="RVU255" s="1085"/>
      <c r="RVV255" s="1085"/>
      <c r="RVW255" s="1085"/>
      <c r="RVX255" s="1085"/>
      <c r="RVY255" s="1085"/>
      <c r="RVZ255" s="1085"/>
      <c r="RWA255" s="1080"/>
      <c r="RWB255" s="1085"/>
      <c r="RWC255" s="1085"/>
      <c r="RWD255" s="1085"/>
      <c r="RWE255" s="1085"/>
      <c r="RWF255" s="1085"/>
      <c r="RWG255" s="1085"/>
      <c r="RWH255" s="1085"/>
      <c r="RWI255" s="1085"/>
      <c r="RWJ255" s="1085"/>
      <c r="RWK255" s="1085"/>
      <c r="RWL255" s="1085"/>
      <c r="RWM255" s="1085"/>
      <c r="RWN255" s="1085"/>
      <c r="RWO255" s="1085"/>
      <c r="RWP255" s="1080"/>
      <c r="RWQ255" s="1085"/>
      <c r="RWR255" s="1085"/>
      <c r="RWS255" s="1085"/>
      <c r="RWT255" s="1085"/>
      <c r="RWU255" s="1085"/>
      <c r="RWV255" s="1085"/>
      <c r="RWW255" s="1085"/>
      <c r="RWX255" s="1085"/>
      <c r="RWY255" s="1085"/>
      <c r="RWZ255" s="1085"/>
      <c r="RXA255" s="1085"/>
      <c r="RXB255" s="1085"/>
      <c r="RXC255" s="1085"/>
      <c r="RXD255" s="1085"/>
      <c r="RXE255" s="1080"/>
      <c r="RXF255" s="1085"/>
      <c r="RXG255" s="1085"/>
      <c r="RXH255" s="1085"/>
      <c r="RXI255" s="1085"/>
      <c r="RXJ255" s="1085"/>
      <c r="RXK255" s="1085"/>
      <c r="RXL255" s="1085"/>
      <c r="RXM255" s="1085"/>
      <c r="RXN255" s="1085"/>
      <c r="RXO255" s="1085"/>
      <c r="RXP255" s="1085"/>
      <c r="RXQ255" s="1085"/>
      <c r="RXR255" s="1085"/>
      <c r="RXS255" s="1085"/>
      <c r="RXT255" s="1080"/>
      <c r="RXU255" s="1085"/>
      <c r="RXV255" s="1085"/>
      <c r="RXW255" s="1085"/>
      <c r="RXX255" s="1085"/>
      <c r="RXY255" s="1085"/>
      <c r="RXZ255" s="1085"/>
      <c r="RYA255" s="1085"/>
      <c r="RYB255" s="1085"/>
      <c r="RYC255" s="1085"/>
      <c r="RYD255" s="1085"/>
      <c r="RYE255" s="1085"/>
      <c r="RYF255" s="1085"/>
      <c r="RYG255" s="1085"/>
      <c r="RYH255" s="1085"/>
      <c r="RYI255" s="1080"/>
      <c r="RYJ255" s="1085"/>
      <c r="RYK255" s="1085"/>
      <c r="RYL255" s="1085"/>
      <c r="RYM255" s="1085"/>
      <c r="RYN255" s="1085"/>
      <c r="RYO255" s="1085"/>
      <c r="RYP255" s="1085"/>
      <c r="RYQ255" s="1085"/>
      <c r="RYR255" s="1085"/>
      <c r="RYS255" s="1085"/>
      <c r="RYT255" s="1085"/>
      <c r="RYU255" s="1085"/>
      <c r="RYV255" s="1085"/>
      <c r="RYW255" s="1085"/>
      <c r="RYX255" s="1080"/>
      <c r="RYY255" s="1085"/>
      <c r="RYZ255" s="1085"/>
      <c r="RZA255" s="1085"/>
      <c r="RZB255" s="1085"/>
      <c r="RZC255" s="1085"/>
      <c r="RZD255" s="1085"/>
      <c r="RZE255" s="1085"/>
      <c r="RZF255" s="1085"/>
      <c r="RZG255" s="1085"/>
      <c r="RZH255" s="1085"/>
      <c r="RZI255" s="1085"/>
      <c r="RZJ255" s="1085"/>
      <c r="RZK255" s="1085"/>
      <c r="RZL255" s="1085"/>
      <c r="RZM255" s="1080"/>
      <c r="RZN255" s="1085"/>
      <c r="RZO255" s="1085"/>
      <c r="RZP255" s="1085"/>
      <c r="RZQ255" s="1085"/>
      <c r="RZR255" s="1085"/>
      <c r="RZS255" s="1085"/>
      <c r="RZT255" s="1085"/>
      <c r="RZU255" s="1085"/>
      <c r="RZV255" s="1085"/>
      <c r="RZW255" s="1085"/>
      <c r="RZX255" s="1085"/>
      <c r="RZY255" s="1085"/>
      <c r="RZZ255" s="1085"/>
      <c r="SAA255" s="1085"/>
      <c r="SAB255" s="1080"/>
      <c r="SAC255" s="1085"/>
      <c r="SAD255" s="1085"/>
      <c r="SAE255" s="1085"/>
      <c r="SAF255" s="1085"/>
      <c r="SAG255" s="1085"/>
      <c r="SAH255" s="1085"/>
      <c r="SAI255" s="1085"/>
      <c r="SAJ255" s="1085"/>
      <c r="SAK255" s="1085"/>
      <c r="SAL255" s="1085"/>
      <c r="SAM255" s="1085"/>
      <c r="SAN255" s="1085"/>
      <c r="SAO255" s="1085"/>
      <c r="SAP255" s="1085"/>
      <c r="SAQ255" s="1080"/>
      <c r="SAR255" s="1085"/>
      <c r="SAS255" s="1085"/>
      <c r="SAT255" s="1085"/>
      <c r="SAU255" s="1085"/>
      <c r="SAV255" s="1085"/>
      <c r="SAW255" s="1085"/>
      <c r="SAX255" s="1085"/>
      <c r="SAY255" s="1085"/>
      <c r="SAZ255" s="1085"/>
      <c r="SBA255" s="1085"/>
      <c r="SBB255" s="1085"/>
      <c r="SBC255" s="1085"/>
      <c r="SBD255" s="1085"/>
      <c r="SBE255" s="1085"/>
      <c r="SBF255" s="1080"/>
      <c r="SBG255" s="1085"/>
      <c r="SBH255" s="1085"/>
      <c r="SBI255" s="1085"/>
      <c r="SBJ255" s="1085"/>
      <c r="SBK255" s="1085"/>
      <c r="SBL255" s="1085"/>
      <c r="SBM255" s="1085"/>
      <c r="SBN255" s="1085"/>
      <c r="SBO255" s="1085"/>
      <c r="SBP255" s="1085"/>
      <c r="SBQ255" s="1085"/>
      <c r="SBR255" s="1085"/>
      <c r="SBS255" s="1085"/>
      <c r="SBT255" s="1085"/>
      <c r="SBU255" s="1080"/>
      <c r="SBV255" s="1085"/>
      <c r="SBW255" s="1085"/>
      <c r="SBX255" s="1085"/>
      <c r="SBY255" s="1085"/>
      <c r="SBZ255" s="1085"/>
      <c r="SCA255" s="1085"/>
      <c r="SCB255" s="1085"/>
      <c r="SCC255" s="1085"/>
      <c r="SCD255" s="1085"/>
      <c r="SCE255" s="1085"/>
      <c r="SCF255" s="1085"/>
      <c r="SCG255" s="1085"/>
      <c r="SCH255" s="1085"/>
      <c r="SCI255" s="1085"/>
      <c r="SCJ255" s="1080"/>
      <c r="SCK255" s="1085"/>
      <c r="SCL255" s="1085"/>
      <c r="SCM255" s="1085"/>
      <c r="SCN255" s="1085"/>
      <c r="SCO255" s="1085"/>
      <c r="SCP255" s="1085"/>
      <c r="SCQ255" s="1085"/>
      <c r="SCR255" s="1085"/>
      <c r="SCS255" s="1085"/>
      <c r="SCT255" s="1085"/>
      <c r="SCU255" s="1085"/>
      <c r="SCV255" s="1085"/>
      <c r="SCW255" s="1085"/>
      <c r="SCX255" s="1085"/>
      <c r="SCY255" s="1080"/>
      <c r="SCZ255" s="1085"/>
      <c r="SDA255" s="1085"/>
      <c r="SDB255" s="1085"/>
      <c r="SDC255" s="1085"/>
      <c r="SDD255" s="1085"/>
      <c r="SDE255" s="1085"/>
      <c r="SDF255" s="1085"/>
      <c r="SDG255" s="1085"/>
      <c r="SDH255" s="1085"/>
      <c r="SDI255" s="1085"/>
      <c r="SDJ255" s="1085"/>
      <c r="SDK255" s="1085"/>
      <c r="SDL255" s="1085"/>
      <c r="SDM255" s="1085"/>
      <c r="SDN255" s="1080"/>
      <c r="SDO255" s="1085"/>
      <c r="SDP255" s="1085"/>
      <c r="SDQ255" s="1085"/>
      <c r="SDR255" s="1085"/>
      <c r="SDS255" s="1085"/>
      <c r="SDT255" s="1085"/>
      <c r="SDU255" s="1085"/>
      <c r="SDV255" s="1085"/>
      <c r="SDW255" s="1085"/>
      <c r="SDX255" s="1085"/>
      <c r="SDY255" s="1085"/>
      <c r="SDZ255" s="1085"/>
      <c r="SEA255" s="1085"/>
      <c r="SEB255" s="1085"/>
      <c r="SEC255" s="1080"/>
      <c r="SED255" s="1085"/>
      <c r="SEE255" s="1085"/>
      <c r="SEF255" s="1085"/>
      <c r="SEG255" s="1085"/>
      <c r="SEH255" s="1085"/>
      <c r="SEI255" s="1085"/>
      <c r="SEJ255" s="1085"/>
      <c r="SEK255" s="1085"/>
      <c r="SEL255" s="1085"/>
      <c r="SEM255" s="1085"/>
      <c r="SEN255" s="1085"/>
      <c r="SEO255" s="1085"/>
      <c r="SEP255" s="1085"/>
      <c r="SEQ255" s="1085"/>
      <c r="SER255" s="1080"/>
      <c r="SES255" s="1085"/>
      <c r="SET255" s="1085"/>
      <c r="SEU255" s="1085"/>
      <c r="SEV255" s="1085"/>
      <c r="SEW255" s="1085"/>
      <c r="SEX255" s="1085"/>
      <c r="SEY255" s="1085"/>
      <c r="SEZ255" s="1085"/>
      <c r="SFA255" s="1085"/>
      <c r="SFB255" s="1085"/>
      <c r="SFC255" s="1085"/>
      <c r="SFD255" s="1085"/>
      <c r="SFE255" s="1085"/>
      <c r="SFF255" s="1085"/>
      <c r="SFG255" s="1080"/>
      <c r="SFH255" s="1085"/>
      <c r="SFI255" s="1085"/>
      <c r="SFJ255" s="1085"/>
      <c r="SFK255" s="1085"/>
      <c r="SFL255" s="1085"/>
      <c r="SFM255" s="1085"/>
      <c r="SFN255" s="1085"/>
      <c r="SFO255" s="1085"/>
      <c r="SFP255" s="1085"/>
      <c r="SFQ255" s="1085"/>
      <c r="SFR255" s="1085"/>
      <c r="SFS255" s="1085"/>
      <c r="SFT255" s="1085"/>
      <c r="SFU255" s="1085"/>
      <c r="SFV255" s="1080"/>
      <c r="SFW255" s="1085"/>
      <c r="SFX255" s="1085"/>
      <c r="SFY255" s="1085"/>
      <c r="SFZ255" s="1085"/>
      <c r="SGA255" s="1085"/>
      <c r="SGB255" s="1085"/>
      <c r="SGC255" s="1085"/>
      <c r="SGD255" s="1085"/>
      <c r="SGE255" s="1085"/>
      <c r="SGF255" s="1085"/>
      <c r="SGG255" s="1085"/>
      <c r="SGH255" s="1085"/>
      <c r="SGI255" s="1085"/>
      <c r="SGJ255" s="1085"/>
      <c r="SGK255" s="1080"/>
      <c r="SGL255" s="1085"/>
      <c r="SGM255" s="1085"/>
      <c r="SGN255" s="1085"/>
      <c r="SGO255" s="1085"/>
      <c r="SGP255" s="1085"/>
      <c r="SGQ255" s="1085"/>
      <c r="SGR255" s="1085"/>
      <c r="SGS255" s="1085"/>
      <c r="SGT255" s="1085"/>
      <c r="SGU255" s="1085"/>
      <c r="SGV255" s="1085"/>
      <c r="SGW255" s="1085"/>
      <c r="SGX255" s="1085"/>
      <c r="SGY255" s="1085"/>
      <c r="SGZ255" s="1080"/>
      <c r="SHA255" s="1085"/>
      <c r="SHB255" s="1085"/>
      <c r="SHC255" s="1085"/>
      <c r="SHD255" s="1085"/>
      <c r="SHE255" s="1085"/>
      <c r="SHF255" s="1085"/>
      <c r="SHG255" s="1085"/>
      <c r="SHH255" s="1085"/>
      <c r="SHI255" s="1085"/>
      <c r="SHJ255" s="1085"/>
      <c r="SHK255" s="1085"/>
      <c r="SHL255" s="1085"/>
      <c r="SHM255" s="1085"/>
      <c r="SHN255" s="1085"/>
      <c r="SHO255" s="1080"/>
      <c r="SHP255" s="1085"/>
      <c r="SHQ255" s="1085"/>
      <c r="SHR255" s="1085"/>
      <c r="SHS255" s="1085"/>
      <c r="SHT255" s="1085"/>
      <c r="SHU255" s="1085"/>
      <c r="SHV255" s="1085"/>
      <c r="SHW255" s="1085"/>
      <c r="SHX255" s="1085"/>
      <c r="SHY255" s="1085"/>
      <c r="SHZ255" s="1085"/>
      <c r="SIA255" s="1085"/>
      <c r="SIB255" s="1085"/>
      <c r="SIC255" s="1085"/>
      <c r="SID255" s="1080"/>
      <c r="SIE255" s="1085"/>
      <c r="SIF255" s="1085"/>
      <c r="SIG255" s="1085"/>
      <c r="SIH255" s="1085"/>
      <c r="SII255" s="1085"/>
      <c r="SIJ255" s="1085"/>
      <c r="SIK255" s="1085"/>
      <c r="SIL255" s="1085"/>
      <c r="SIM255" s="1085"/>
      <c r="SIN255" s="1085"/>
      <c r="SIO255" s="1085"/>
      <c r="SIP255" s="1085"/>
      <c r="SIQ255" s="1085"/>
      <c r="SIR255" s="1085"/>
      <c r="SIS255" s="1080"/>
      <c r="SIT255" s="1085"/>
      <c r="SIU255" s="1085"/>
      <c r="SIV255" s="1085"/>
      <c r="SIW255" s="1085"/>
      <c r="SIX255" s="1085"/>
      <c r="SIY255" s="1085"/>
      <c r="SIZ255" s="1085"/>
      <c r="SJA255" s="1085"/>
      <c r="SJB255" s="1085"/>
      <c r="SJC255" s="1085"/>
      <c r="SJD255" s="1085"/>
      <c r="SJE255" s="1085"/>
      <c r="SJF255" s="1085"/>
      <c r="SJG255" s="1085"/>
      <c r="SJH255" s="1080"/>
      <c r="SJI255" s="1085"/>
      <c r="SJJ255" s="1085"/>
      <c r="SJK255" s="1085"/>
      <c r="SJL255" s="1085"/>
      <c r="SJM255" s="1085"/>
      <c r="SJN255" s="1085"/>
      <c r="SJO255" s="1085"/>
      <c r="SJP255" s="1085"/>
      <c r="SJQ255" s="1085"/>
      <c r="SJR255" s="1085"/>
      <c r="SJS255" s="1085"/>
      <c r="SJT255" s="1085"/>
      <c r="SJU255" s="1085"/>
      <c r="SJV255" s="1085"/>
      <c r="SJW255" s="1080"/>
      <c r="SJX255" s="1085"/>
      <c r="SJY255" s="1085"/>
      <c r="SJZ255" s="1085"/>
      <c r="SKA255" s="1085"/>
      <c r="SKB255" s="1085"/>
      <c r="SKC255" s="1085"/>
      <c r="SKD255" s="1085"/>
      <c r="SKE255" s="1085"/>
      <c r="SKF255" s="1085"/>
      <c r="SKG255" s="1085"/>
      <c r="SKH255" s="1085"/>
      <c r="SKI255" s="1085"/>
      <c r="SKJ255" s="1085"/>
      <c r="SKK255" s="1085"/>
      <c r="SKL255" s="1080"/>
      <c r="SKM255" s="1085"/>
      <c r="SKN255" s="1085"/>
      <c r="SKO255" s="1085"/>
      <c r="SKP255" s="1085"/>
      <c r="SKQ255" s="1085"/>
      <c r="SKR255" s="1085"/>
      <c r="SKS255" s="1085"/>
      <c r="SKT255" s="1085"/>
      <c r="SKU255" s="1085"/>
      <c r="SKV255" s="1085"/>
      <c r="SKW255" s="1085"/>
      <c r="SKX255" s="1085"/>
      <c r="SKY255" s="1085"/>
      <c r="SKZ255" s="1085"/>
      <c r="SLA255" s="1080"/>
      <c r="SLB255" s="1085"/>
      <c r="SLC255" s="1085"/>
      <c r="SLD255" s="1085"/>
      <c r="SLE255" s="1085"/>
      <c r="SLF255" s="1085"/>
      <c r="SLG255" s="1085"/>
      <c r="SLH255" s="1085"/>
      <c r="SLI255" s="1085"/>
      <c r="SLJ255" s="1085"/>
      <c r="SLK255" s="1085"/>
      <c r="SLL255" s="1085"/>
      <c r="SLM255" s="1085"/>
      <c r="SLN255" s="1085"/>
      <c r="SLO255" s="1085"/>
      <c r="SLP255" s="1080"/>
      <c r="SLQ255" s="1085"/>
      <c r="SLR255" s="1085"/>
      <c r="SLS255" s="1085"/>
      <c r="SLT255" s="1085"/>
      <c r="SLU255" s="1085"/>
      <c r="SLV255" s="1085"/>
      <c r="SLW255" s="1085"/>
      <c r="SLX255" s="1085"/>
      <c r="SLY255" s="1085"/>
      <c r="SLZ255" s="1085"/>
      <c r="SMA255" s="1085"/>
      <c r="SMB255" s="1085"/>
      <c r="SMC255" s="1085"/>
      <c r="SMD255" s="1085"/>
      <c r="SME255" s="1080"/>
      <c r="SMF255" s="1085"/>
      <c r="SMG255" s="1085"/>
      <c r="SMH255" s="1085"/>
      <c r="SMI255" s="1085"/>
      <c r="SMJ255" s="1085"/>
      <c r="SMK255" s="1085"/>
      <c r="SML255" s="1085"/>
      <c r="SMM255" s="1085"/>
      <c r="SMN255" s="1085"/>
      <c r="SMO255" s="1085"/>
      <c r="SMP255" s="1085"/>
      <c r="SMQ255" s="1085"/>
      <c r="SMR255" s="1085"/>
      <c r="SMS255" s="1085"/>
      <c r="SMT255" s="1080"/>
      <c r="SMU255" s="1085"/>
      <c r="SMV255" s="1085"/>
      <c r="SMW255" s="1085"/>
      <c r="SMX255" s="1085"/>
      <c r="SMY255" s="1085"/>
      <c r="SMZ255" s="1085"/>
      <c r="SNA255" s="1085"/>
      <c r="SNB255" s="1085"/>
      <c r="SNC255" s="1085"/>
      <c r="SND255" s="1085"/>
      <c r="SNE255" s="1085"/>
      <c r="SNF255" s="1085"/>
      <c r="SNG255" s="1085"/>
      <c r="SNH255" s="1085"/>
      <c r="SNI255" s="1080"/>
      <c r="SNJ255" s="1085"/>
      <c r="SNK255" s="1085"/>
      <c r="SNL255" s="1085"/>
      <c r="SNM255" s="1085"/>
      <c r="SNN255" s="1085"/>
      <c r="SNO255" s="1085"/>
      <c r="SNP255" s="1085"/>
      <c r="SNQ255" s="1085"/>
      <c r="SNR255" s="1085"/>
      <c r="SNS255" s="1085"/>
      <c r="SNT255" s="1085"/>
      <c r="SNU255" s="1085"/>
      <c r="SNV255" s="1085"/>
      <c r="SNW255" s="1085"/>
      <c r="SNX255" s="1080"/>
      <c r="SNY255" s="1085"/>
      <c r="SNZ255" s="1085"/>
      <c r="SOA255" s="1085"/>
      <c r="SOB255" s="1085"/>
      <c r="SOC255" s="1085"/>
      <c r="SOD255" s="1085"/>
      <c r="SOE255" s="1085"/>
      <c r="SOF255" s="1085"/>
      <c r="SOG255" s="1085"/>
      <c r="SOH255" s="1085"/>
      <c r="SOI255" s="1085"/>
      <c r="SOJ255" s="1085"/>
      <c r="SOK255" s="1085"/>
      <c r="SOL255" s="1085"/>
      <c r="SOM255" s="1080"/>
      <c r="SON255" s="1085"/>
      <c r="SOO255" s="1085"/>
      <c r="SOP255" s="1085"/>
      <c r="SOQ255" s="1085"/>
      <c r="SOR255" s="1085"/>
      <c r="SOS255" s="1085"/>
      <c r="SOT255" s="1085"/>
      <c r="SOU255" s="1085"/>
      <c r="SOV255" s="1085"/>
      <c r="SOW255" s="1085"/>
      <c r="SOX255" s="1085"/>
      <c r="SOY255" s="1085"/>
      <c r="SOZ255" s="1085"/>
      <c r="SPA255" s="1085"/>
      <c r="SPB255" s="1080"/>
      <c r="SPC255" s="1085"/>
      <c r="SPD255" s="1085"/>
      <c r="SPE255" s="1085"/>
      <c r="SPF255" s="1085"/>
      <c r="SPG255" s="1085"/>
      <c r="SPH255" s="1085"/>
      <c r="SPI255" s="1085"/>
      <c r="SPJ255" s="1085"/>
      <c r="SPK255" s="1085"/>
      <c r="SPL255" s="1085"/>
      <c r="SPM255" s="1085"/>
      <c r="SPN255" s="1085"/>
      <c r="SPO255" s="1085"/>
      <c r="SPP255" s="1085"/>
      <c r="SPQ255" s="1080"/>
      <c r="SPR255" s="1085"/>
      <c r="SPS255" s="1085"/>
      <c r="SPT255" s="1085"/>
      <c r="SPU255" s="1085"/>
      <c r="SPV255" s="1085"/>
      <c r="SPW255" s="1085"/>
      <c r="SPX255" s="1085"/>
      <c r="SPY255" s="1085"/>
      <c r="SPZ255" s="1085"/>
      <c r="SQA255" s="1085"/>
      <c r="SQB255" s="1085"/>
      <c r="SQC255" s="1085"/>
      <c r="SQD255" s="1085"/>
      <c r="SQE255" s="1085"/>
      <c r="SQF255" s="1080"/>
      <c r="SQG255" s="1085"/>
      <c r="SQH255" s="1085"/>
      <c r="SQI255" s="1085"/>
      <c r="SQJ255" s="1085"/>
      <c r="SQK255" s="1085"/>
      <c r="SQL255" s="1085"/>
      <c r="SQM255" s="1085"/>
      <c r="SQN255" s="1085"/>
      <c r="SQO255" s="1085"/>
      <c r="SQP255" s="1085"/>
      <c r="SQQ255" s="1085"/>
      <c r="SQR255" s="1085"/>
      <c r="SQS255" s="1085"/>
      <c r="SQT255" s="1085"/>
      <c r="SQU255" s="1080"/>
      <c r="SQV255" s="1085"/>
      <c r="SQW255" s="1085"/>
      <c r="SQX255" s="1085"/>
      <c r="SQY255" s="1085"/>
      <c r="SQZ255" s="1085"/>
      <c r="SRA255" s="1085"/>
      <c r="SRB255" s="1085"/>
      <c r="SRC255" s="1085"/>
      <c r="SRD255" s="1085"/>
      <c r="SRE255" s="1085"/>
      <c r="SRF255" s="1085"/>
      <c r="SRG255" s="1085"/>
      <c r="SRH255" s="1085"/>
      <c r="SRI255" s="1085"/>
      <c r="SRJ255" s="1080"/>
      <c r="SRK255" s="1085"/>
      <c r="SRL255" s="1085"/>
      <c r="SRM255" s="1085"/>
      <c r="SRN255" s="1085"/>
      <c r="SRO255" s="1085"/>
      <c r="SRP255" s="1085"/>
      <c r="SRQ255" s="1085"/>
      <c r="SRR255" s="1085"/>
      <c r="SRS255" s="1085"/>
      <c r="SRT255" s="1085"/>
      <c r="SRU255" s="1085"/>
      <c r="SRV255" s="1085"/>
      <c r="SRW255" s="1085"/>
      <c r="SRX255" s="1085"/>
      <c r="SRY255" s="1080"/>
      <c r="SRZ255" s="1085"/>
      <c r="SSA255" s="1085"/>
      <c r="SSB255" s="1085"/>
      <c r="SSC255" s="1085"/>
      <c r="SSD255" s="1085"/>
      <c r="SSE255" s="1085"/>
      <c r="SSF255" s="1085"/>
      <c r="SSG255" s="1085"/>
      <c r="SSH255" s="1085"/>
      <c r="SSI255" s="1085"/>
      <c r="SSJ255" s="1085"/>
      <c r="SSK255" s="1085"/>
      <c r="SSL255" s="1085"/>
      <c r="SSM255" s="1085"/>
      <c r="SSN255" s="1080"/>
      <c r="SSO255" s="1085"/>
      <c r="SSP255" s="1085"/>
      <c r="SSQ255" s="1085"/>
      <c r="SSR255" s="1085"/>
      <c r="SSS255" s="1085"/>
      <c r="SST255" s="1085"/>
      <c r="SSU255" s="1085"/>
      <c r="SSV255" s="1085"/>
      <c r="SSW255" s="1085"/>
      <c r="SSX255" s="1085"/>
      <c r="SSY255" s="1085"/>
      <c r="SSZ255" s="1085"/>
      <c r="STA255" s="1085"/>
      <c r="STB255" s="1085"/>
      <c r="STC255" s="1080"/>
      <c r="STD255" s="1085"/>
      <c r="STE255" s="1085"/>
      <c r="STF255" s="1085"/>
      <c r="STG255" s="1085"/>
      <c r="STH255" s="1085"/>
      <c r="STI255" s="1085"/>
      <c r="STJ255" s="1085"/>
      <c r="STK255" s="1085"/>
      <c r="STL255" s="1085"/>
      <c r="STM255" s="1085"/>
      <c r="STN255" s="1085"/>
      <c r="STO255" s="1085"/>
      <c r="STP255" s="1085"/>
      <c r="STQ255" s="1085"/>
      <c r="STR255" s="1080"/>
      <c r="STS255" s="1085"/>
      <c r="STT255" s="1085"/>
      <c r="STU255" s="1085"/>
      <c r="STV255" s="1085"/>
      <c r="STW255" s="1085"/>
      <c r="STX255" s="1085"/>
      <c r="STY255" s="1085"/>
      <c r="STZ255" s="1085"/>
      <c r="SUA255" s="1085"/>
      <c r="SUB255" s="1085"/>
      <c r="SUC255" s="1085"/>
      <c r="SUD255" s="1085"/>
      <c r="SUE255" s="1085"/>
      <c r="SUF255" s="1085"/>
      <c r="SUG255" s="1080"/>
      <c r="SUH255" s="1085"/>
      <c r="SUI255" s="1085"/>
      <c r="SUJ255" s="1085"/>
      <c r="SUK255" s="1085"/>
      <c r="SUL255" s="1085"/>
      <c r="SUM255" s="1085"/>
      <c r="SUN255" s="1085"/>
      <c r="SUO255" s="1085"/>
      <c r="SUP255" s="1085"/>
      <c r="SUQ255" s="1085"/>
      <c r="SUR255" s="1085"/>
      <c r="SUS255" s="1085"/>
      <c r="SUT255" s="1085"/>
      <c r="SUU255" s="1085"/>
      <c r="SUV255" s="1080"/>
      <c r="SUW255" s="1085"/>
      <c r="SUX255" s="1085"/>
      <c r="SUY255" s="1085"/>
      <c r="SUZ255" s="1085"/>
      <c r="SVA255" s="1085"/>
      <c r="SVB255" s="1085"/>
      <c r="SVC255" s="1085"/>
      <c r="SVD255" s="1085"/>
      <c r="SVE255" s="1085"/>
      <c r="SVF255" s="1085"/>
      <c r="SVG255" s="1085"/>
      <c r="SVH255" s="1085"/>
      <c r="SVI255" s="1085"/>
      <c r="SVJ255" s="1085"/>
      <c r="SVK255" s="1080"/>
      <c r="SVL255" s="1085"/>
      <c r="SVM255" s="1085"/>
      <c r="SVN255" s="1085"/>
      <c r="SVO255" s="1085"/>
      <c r="SVP255" s="1085"/>
      <c r="SVQ255" s="1085"/>
      <c r="SVR255" s="1085"/>
      <c r="SVS255" s="1085"/>
      <c r="SVT255" s="1085"/>
      <c r="SVU255" s="1085"/>
      <c r="SVV255" s="1085"/>
      <c r="SVW255" s="1085"/>
      <c r="SVX255" s="1085"/>
      <c r="SVY255" s="1085"/>
      <c r="SVZ255" s="1080"/>
      <c r="SWA255" s="1085"/>
      <c r="SWB255" s="1085"/>
      <c r="SWC255" s="1085"/>
      <c r="SWD255" s="1085"/>
      <c r="SWE255" s="1085"/>
      <c r="SWF255" s="1085"/>
      <c r="SWG255" s="1085"/>
      <c r="SWH255" s="1085"/>
      <c r="SWI255" s="1085"/>
      <c r="SWJ255" s="1085"/>
      <c r="SWK255" s="1085"/>
      <c r="SWL255" s="1085"/>
      <c r="SWM255" s="1085"/>
      <c r="SWN255" s="1085"/>
      <c r="SWO255" s="1080"/>
      <c r="SWP255" s="1085"/>
      <c r="SWQ255" s="1085"/>
      <c r="SWR255" s="1085"/>
      <c r="SWS255" s="1085"/>
      <c r="SWT255" s="1085"/>
      <c r="SWU255" s="1085"/>
      <c r="SWV255" s="1085"/>
      <c r="SWW255" s="1085"/>
      <c r="SWX255" s="1085"/>
      <c r="SWY255" s="1085"/>
      <c r="SWZ255" s="1085"/>
      <c r="SXA255" s="1085"/>
      <c r="SXB255" s="1085"/>
      <c r="SXC255" s="1085"/>
      <c r="SXD255" s="1080"/>
      <c r="SXE255" s="1085"/>
      <c r="SXF255" s="1085"/>
      <c r="SXG255" s="1085"/>
      <c r="SXH255" s="1085"/>
      <c r="SXI255" s="1085"/>
      <c r="SXJ255" s="1085"/>
      <c r="SXK255" s="1085"/>
      <c r="SXL255" s="1085"/>
      <c r="SXM255" s="1085"/>
      <c r="SXN255" s="1085"/>
      <c r="SXO255" s="1085"/>
      <c r="SXP255" s="1085"/>
      <c r="SXQ255" s="1085"/>
      <c r="SXR255" s="1085"/>
      <c r="SXS255" s="1080"/>
      <c r="SXT255" s="1085"/>
      <c r="SXU255" s="1085"/>
      <c r="SXV255" s="1085"/>
      <c r="SXW255" s="1085"/>
      <c r="SXX255" s="1085"/>
      <c r="SXY255" s="1085"/>
      <c r="SXZ255" s="1085"/>
      <c r="SYA255" s="1085"/>
      <c r="SYB255" s="1085"/>
      <c r="SYC255" s="1085"/>
      <c r="SYD255" s="1085"/>
      <c r="SYE255" s="1085"/>
      <c r="SYF255" s="1085"/>
      <c r="SYG255" s="1085"/>
      <c r="SYH255" s="1080"/>
      <c r="SYI255" s="1085"/>
      <c r="SYJ255" s="1085"/>
      <c r="SYK255" s="1085"/>
      <c r="SYL255" s="1085"/>
      <c r="SYM255" s="1085"/>
      <c r="SYN255" s="1085"/>
      <c r="SYO255" s="1085"/>
      <c r="SYP255" s="1085"/>
      <c r="SYQ255" s="1085"/>
      <c r="SYR255" s="1085"/>
      <c r="SYS255" s="1085"/>
      <c r="SYT255" s="1085"/>
      <c r="SYU255" s="1085"/>
      <c r="SYV255" s="1085"/>
      <c r="SYW255" s="1080"/>
      <c r="SYX255" s="1085"/>
      <c r="SYY255" s="1085"/>
      <c r="SYZ255" s="1085"/>
      <c r="SZA255" s="1085"/>
      <c r="SZB255" s="1085"/>
      <c r="SZC255" s="1085"/>
      <c r="SZD255" s="1085"/>
      <c r="SZE255" s="1085"/>
      <c r="SZF255" s="1085"/>
      <c r="SZG255" s="1085"/>
      <c r="SZH255" s="1085"/>
      <c r="SZI255" s="1085"/>
      <c r="SZJ255" s="1085"/>
      <c r="SZK255" s="1085"/>
      <c r="SZL255" s="1080"/>
      <c r="SZM255" s="1085"/>
      <c r="SZN255" s="1085"/>
      <c r="SZO255" s="1085"/>
      <c r="SZP255" s="1085"/>
      <c r="SZQ255" s="1085"/>
      <c r="SZR255" s="1085"/>
      <c r="SZS255" s="1085"/>
      <c r="SZT255" s="1085"/>
      <c r="SZU255" s="1085"/>
      <c r="SZV255" s="1085"/>
      <c r="SZW255" s="1085"/>
      <c r="SZX255" s="1085"/>
      <c r="SZY255" s="1085"/>
      <c r="SZZ255" s="1085"/>
      <c r="TAA255" s="1080"/>
      <c r="TAB255" s="1085"/>
      <c r="TAC255" s="1085"/>
      <c r="TAD255" s="1085"/>
      <c r="TAE255" s="1085"/>
      <c r="TAF255" s="1085"/>
      <c r="TAG255" s="1085"/>
      <c r="TAH255" s="1085"/>
      <c r="TAI255" s="1085"/>
      <c r="TAJ255" s="1085"/>
      <c r="TAK255" s="1085"/>
      <c r="TAL255" s="1085"/>
      <c r="TAM255" s="1085"/>
      <c r="TAN255" s="1085"/>
      <c r="TAO255" s="1085"/>
      <c r="TAP255" s="1080"/>
      <c r="TAQ255" s="1085"/>
      <c r="TAR255" s="1085"/>
      <c r="TAS255" s="1085"/>
      <c r="TAT255" s="1085"/>
      <c r="TAU255" s="1085"/>
      <c r="TAV255" s="1085"/>
      <c r="TAW255" s="1085"/>
      <c r="TAX255" s="1085"/>
      <c r="TAY255" s="1085"/>
      <c r="TAZ255" s="1085"/>
      <c r="TBA255" s="1085"/>
      <c r="TBB255" s="1085"/>
      <c r="TBC255" s="1085"/>
      <c r="TBD255" s="1085"/>
      <c r="TBE255" s="1080"/>
      <c r="TBF255" s="1085"/>
      <c r="TBG255" s="1085"/>
      <c r="TBH255" s="1085"/>
      <c r="TBI255" s="1085"/>
      <c r="TBJ255" s="1085"/>
      <c r="TBK255" s="1085"/>
      <c r="TBL255" s="1085"/>
      <c r="TBM255" s="1085"/>
      <c r="TBN255" s="1085"/>
      <c r="TBO255" s="1085"/>
      <c r="TBP255" s="1085"/>
      <c r="TBQ255" s="1085"/>
      <c r="TBR255" s="1085"/>
      <c r="TBS255" s="1085"/>
      <c r="TBT255" s="1080"/>
      <c r="TBU255" s="1085"/>
      <c r="TBV255" s="1085"/>
      <c r="TBW255" s="1085"/>
      <c r="TBX255" s="1085"/>
      <c r="TBY255" s="1085"/>
      <c r="TBZ255" s="1085"/>
      <c r="TCA255" s="1085"/>
      <c r="TCB255" s="1085"/>
      <c r="TCC255" s="1085"/>
      <c r="TCD255" s="1085"/>
      <c r="TCE255" s="1085"/>
      <c r="TCF255" s="1085"/>
      <c r="TCG255" s="1085"/>
      <c r="TCH255" s="1085"/>
      <c r="TCI255" s="1080"/>
      <c r="TCJ255" s="1085"/>
      <c r="TCK255" s="1085"/>
      <c r="TCL255" s="1085"/>
      <c r="TCM255" s="1085"/>
      <c r="TCN255" s="1085"/>
      <c r="TCO255" s="1085"/>
      <c r="TCP255" s="1085"/>
      <c r="TCQ255" s="1085"/>
      <c r="TCR255" s="1085"/>
      <c r="TCS255" s="1085"/>
      <c r="TCT255" s="1085"/>
      <c r="TCU255" s="1085"/>
      <c r="TCV255" s="1085"/>
      <c r="TCW255" s="1085"/>
      <c r="TCX255" s="1080"/>
      <c r="TCY255" s="1085"/>
      <c r="TCZ255" s="1085"/>
      <c r="TDA255" s="1085"/>
      <c r="TDB255" s="1085"/>
      <c r="TDC255" s="1085"/>
      <c r="TDD255" s="1085"/>
      <c r="TDE255" s="1085"/>
      <c r="TDF255" s="1085"/>
      <c r="TDG255" s="1085"/>
      <c r="TDH255" s="1085"/>
      <c r="TDI255" s="1085"/>
      <c r="TDJ255" s="1085"/>
      <c r="TDK255" s="1085"/>
      <c r="TDL255" s="1085"/>
      <c r="TDM255" s="1080"/>
      <c r="TDN255" s="1085"/>
      <c r="TDO255" s="1085"/>
      <c r="TDP255" s="1085"/>
      <c r="TDQ255" s="1085"/>
      <c r="TDR255" s="1085"/>
      <c r="TDS255" s="1085"/>
      <c r="TDT255" s="1085"/>
      <c r="TDU255" s="1085"/>
      <c r="TDV255" s="1085"/>
      <c r="TDW255" s="1085"/>
      <c r="TDX255" s="1085"/>
      <c r="TDY255" s="1085"/>
      <c r="TDZ255" s="1085"/>
      <c r="TEA255" s="1085"/>
      <c r="TEB255" s="1080"/>
      <c r="TEC255" s="1085"/>
      <c r="TED255" s="1085"/>
      <c r="TEE255" s="1085"/>
      <c r="TEF255" s="1085"/>
      <c r="TEG255" s="1085"/>
      <c r="TEH255" s="1085"/>
      <c r="TEI255" s="1085"/>
      <c r="TEJ255" s="1085"/>
      <c r="TEK255" s="1085"/>
      <c r="TEL255" s="1085"/>
      <c r="TEM255" s="1085"/>
      <c r="TEN255" s="1085"/>
      <c r="TEO255" s="1085"/>
      <c r="TEP255" s="1085"/>
      <c r="TEQ255" s="1080"/>
      <c r="TER255" s="1085"/>
      <c r="TES255" s="1085"/>
      <c r="TET255" s="1085"/>
      <c r="TEU255" s="1085"/>
      <c r="TEV255" s="1085"/>
      <c r="TEW255" s="1085"/>
      <c r="TEX255" s="1085"/>
      <c r="TEY255" s="1085"/>
      <c r="TEZ255" s="1085"/>
      <c r="TFA255" s="1085"/>
      <c r="TFB255" s="1085"/>
      <c r="TFC255" s="1085"/>
      <c r="TFD255" s="1085"/>
      <c r="TFE255" s="1085"/>
      <c r="TFF255" s="1080"/>
      <c r="TFG255" s="1085"/>
      <c r="TFH255" s="1085"/>
      <c r="TFI255" s="1085"/>
      <c r="TFJ255" s="1085"/>
      <c r="TFK255" s="1085"/>
      <c r="TFL255" s="1085"/>
      <c r="TFM255" s="1085"/>
      <c r="TFN255" s="1085"/>
      <c r="TFO255" s="1085"/>
      <c r="TFP255" s="1085"/>
      <c r="TFQ255" s="1085"/>
      <c r="TFR255" s="1085"/>
      <c r="TFS255" s="1085"/>
      <c r="TFT255" s="1085"/>
      <c r="TFU255" s="1080"/>
      <c r="TFV255" s="1085"/>
      <c r="TFW255" s="1085"/>
      <c r="TFX255" s="1085"/>
      <c r="TFY255" s="1085"/>
      <c r="TFZ255" s="1085"/>
      <c r="TGA255" s="1085"/>
      <c r="TGB255" s="1085"/>
      <c r="TGC255" s="1085"/>
      <c r="TGD255" s="1085"/>
      <c r="TGE255" s="1085"/>
      <c r="TGF255" s="1085"/>
      <c r="TGG255" s="1085"/>
      <c r="TGH255" s="1085"/>
      <c r="TGI255" s="1085"/>
      <c r="TGJ255" s="1080"/>
      <c r="TGK255" s="1085"/>
      <c r="TGL255" s="1085"/>
      <c r="TGM255" s="1085"/>
      <c r="TGN255" s="1085"/>
      <c r="TGO255" s="1085"/>
      <c r="TGP255" s="1085"/>
      <c r="TGQ255" s="1085"/>
      <c r="TGR255" s="1085"/>
      <c r="TGS255" s="1085"/>
      <c r="TGT255" s="1085"/>
      <c r="TGU255" s="1085"/>
      <c r="TGV255" s="1085"/>
      <c r="TGW255" s="1085"/>
      <c r="TGX255" s="1085"/>
      <c r="TGY255" s="1080"/>
      <c r="TGZ255" s="1085"/>
      <c r="THA255" s="1085"/>
      <c r="THB255" s="1085"/>
      <c r="THC255" s="1085"/>
      <c r="THD255" s="1085"/>
      <c r="THE255" s="1085"/>
      <c r="THF255" s="1085"/>
      <c r="THG255" s="1085"/>
      <c r="THH255" s="1085"/>
      <c r="THI255" s="1085"/>
      <c r="THJ255" s="1085"/>
      <c r="THK255" s="1085"/>
      <c r="THL255" s="1085"/>
      <c r="THM255" s="1085"/>
      <c r="THN255" s="1080"/>
      <c r="THO255" s="1085"/>
      <c r="THP255" s="1085"/>
      <c r="THQ255" s="1085"/>
      <c r="THR255" s="1085"/>
      <c r="THS255" s="1085"/>
      <c r="THT255" s="1085"/>
      <c r="THU255" s="1085"/>
      <c r="THV255" s="1085"/>
      <c r="THW255" s="1085"/>
      <c r="THX255" s="1085"/>
      <c r="THY255" s="1085"/>
      <c r="THZ255" s="1085"/>
      <c r="TIA255" s="1085"/>
      <c r="TIB255" s="1085"/>
      <c r="TIC255" s="1080"/>
      <c r="TID255" s="1085"/>
      <c r="TIE255" s="1085"/>
      <c r="TIF255" s="1085"/>
      <c r="TIG255" s="1085"/>
      <c r="TIH255" s="1085"/>
      <c r="TII255" s="1085"/>
      <c r="TIJ255" s="1085"/>
      <c r="TIK255" s="1085"/>
      <c r="TIL255" s="1085"/>
      <c r="TIM255" s="1085"/>
      <c r="TIN255" s="1085"/>
      <c r="TIO255" s="1085"/>
      <c r="TIP255" s="1085"/>
      <c r="TIQ255" s="1085"/>
      <c r="TIR255" s="1080"/>
      <c r="TIS255" s="1085"/>
      <c r="TIT255" s="1085"/>
      <c r="TIU255" s="1085"/>
      <c r="TIV255" s="1085"/>
      <c r="TIW255" s="1085"/>
      <c r="TIX255" s="1085"/>
      <c r="TIY255" s="1085"/>
      <c r="TIZ255" s="1085"/>
      <c r="TJA255" s="1085"/>
      <c r="TJB255" s="1085"/>
      <c r="TJC255" s="1085"/>
      <c r="TJD255" s="1085"/>
      <c r="TJE255" s="1085"/>
      <c r="TJF255" s="1085"/>
      <c r="TJG255" s="1080"/>
      <c r="TJH255" s="1085"/>
      <c r="TJI255" s="1085"/>
      <c r="TJJ255" s="1085"/>
      <c r="TJK255" s="1085"/>
      <c r="TJL255" s="1085"/>
      <c r="TJM255" s="1085"/>
      <c r="TJN255" s="1085"/>
      <c r="TJO255" s="1085"/>
      <c r="TJP255" s="1085"/>
      <c r="TJQ255" s="1085"/>
      <c r="TJR255" s="1085"/>
      <c r="TJS255" s="1085"/>
      <c r="TJT255" s="1085"/>
      <c r="TJU255" s="1085"/>
      <c r="TJV255" s="1080"/>
      <c r="TJW255" s="1085"/>
      <c r="TJX255" s="1085"/>
      <c r="TJY255" s="1085"/>
      <c r="TJZ255" s="1085"/>
      <c r="TKA255" s="1085"/>
      <c r="TKB255" s="1085"/>
      <c r="TKC255" s="1085"/>
      <c r="TKD255" s="1085"/>
      <c r="TKE255" s="1085"/>
      <c r="TKF255" s="1085"/>
      <c r="TKG255" s="1085"/>
      <c r="TKH255" s="1085"/>
      <c r="TKI255" s="1085"/>
      <c r="TKJ255" s="1085"/>
      <c r="TKK255" s="1080"/>
      <c r="TKL255" s="1085"/>
      <c r="TKM255" s="1085"/>
      <c r="TKN255" s="1085"/>
      <c r="TKO255" s="1085"/>
      <c r="TKP255" s="1085"/>
      <c r="TKQ255" s="1085"/>
      <c r="TKR255" s="1085"/>
      <c r="TKS255" s="1085"/>
      <c r="TKT255" s="1085"/>
      <c r="TKU255" s="1085"/>
      <c r="TKV255" s="1085"/>
      <c r="TKW255" s="1085"/>
      <c r="TKX255" s="1085"/>
      <c r="TKY255" s="1085"/>
      <c r="TKZ255" s="1080"/>
      <c r="TLA255" s="1085"/>
      <c r="TLB255" s="1085"/>
      <c r="TLC255" s="1085"/>
      <c r="TLD255" s="1085"/>
      <c r="TLE255" s="1085"/>
      <c r="TLF255" s="1085"/>
      <c r="TLG255" s="1085"/>
      <c r="TLH255" s="1085"/>
      <c r="TLI255" s="1085"/>
      <c r="TLJ255" s="1085"/>
      <c r="TLK255" s="1085"/>
      <c r="TLL255" s="1085"/>
      <c r="TLM255" s="1085"/>
      <c r="TLN255" s="1085"/>
      <c r="TLO255" s="1080"/>
      <c r="TLP255" s="1085"/>
      <c r="TLQ255" s="1085"/>
      <c r="TLR255" s="1085"/>
      <c r="TLS255" s="1085"/>
      <c r="TLT255" s="1085"/>
      <c r="TLU255" s="1085"/>
      <c r="TLV255" s="1085"/>
      <c r="TLW255" s="1085"/>
      <c r="TLX255" s="1085"/>
      <c r="TLY255" s="1085"/>
      <c r="TLZ255" s="1085"/>
      <c r="TMA255" s="1085"/>
      <c r="TMB255" s="1085"/>
      <c r="TMC255" s="1085"/>
      <c r="TMD255" s="1080"/>
      <c r="TME255" s="1085"/>
      <c r="TMF255" s="1085"/>
      <c r="TMG255" s="1085"/>
      <c r="TMH255" s="1085"/>
      <c r="TMI255" s="1085"/>
      <c r="TMJ255" s="1085"/>
      <c r="TMK255" s="1085"/>
      <c r="TML255" s="1085"/>
      <c r="TMM255" s="1085"/>
      <c r="TMN255" s="1085"/>
      <c r="TMO255" s="1085"/>
      <c r="TMP255" s="1085"/>
      <c r="TMQ255" s="1085"/>
      <c r="TMR255" s="1085"/>
      <c r="TMS255" s="1080"/>
      <c r="TMT255" s="1085"/>
      <c r="TMU255" s="1085"/>
      <c r="TMV255" s="1085"/>
      <c r="TMW255" s="1085"/>
      <c r="TMX255" s="1085"/>
      <c r="TMY255" s="1085"/>
      <c r="TMZ255" s="1085"/>
      <c r="TNA255" s="1085"/>
      <c r="TNB255" s="1085"/>
      <c r="TNC255" s="1085"/>
      <c r="TND255" s="1085"/>
      <c r="TNE255" s="1085"/>
      <c r="TNF255" s="1085"/>
      <c r="TNG255" s="1085"/>
      <c r="TNH255" s="1080"/>
      <c r="TNI255" s="1085"/>
      <c r="TNJ255" s="1085"/>
      <c r="TNK255" s="1085"/>
      <c r="TNL255" s="1085"/>
      <c r="TNM255" s="1085"/>
      <c r="TNN255" s="1085"/>
      <c r="TNO255" s="1085"/>
      <c r="TNP255" s="1085"/>
      <c r="TNQ255" s="1085"/>
      <c r="TNR255" s="1085"/>
      <c r="TNS255" s="1085"/>
      <c r="TNT255" s="1085"/>
      <c r="TNU255" s="1085"/>
      <c r="TNV255" s="1085"/>
      <c r="TNW255" s="1080"/>
      <c r="TNX255" s="1085"/>
      <c r="TNY255" s="1085"/>
      <c r="TNZ255" s="1085"/>
      <c r="TOA255" s="1085"/>
      <c r="TOB255" s="1085"/>
      <c r="TOC255" s="1085"/>
      <c r="TOD255" s="1085"/>
      <c r="TOE255" s="1085"/>
      <c r="TOF255" s="1085"/>
      <c r="TOG255" s="1085"/>
      <c r="TOH255" s="1085"/>
      <c r="TOI255" s="1085"/>
      <c r="TOJ255" s="1085"/>
      <c r="TOK255" s="1085"/>
      <c r="TOL255" s="1080"/>
      <c r="TOM255" s="1085"/>
      <c r="TON255" s="1085"/>
      <c r="TOO255" s="1085"/>
      <c r="TOP255" s="1085"/>
      <c r="TOQ255" s="1085"/>
      <c r="TOR255" s="1085"/>
      <c r="TOS255" s="1085"/>
      <c r="TOT255" s="1085"/>
      <c r="TOU255" s="1085"/>
      <c r="TOV255" s="1085"/>
      <c r="TOW255" s="1085"/>
      <c r="TOX255" s="1085"/>
      <c r="TOY255" s="1085"/>
      <c r="TOZ255" s="1085"/>
      <c r="TPA255" s="1080"/>
      <c r="TPB255" s="1085"/>
      <c r="TPC255" s="1085"/>
      <c r="TPD255" s="1085"/>
      <c r="TPE255" s="1085"/>
      <c r="TPF255" s="1085"/>
      <c r="TPG255" s="1085"/>
      <c r="TPH255" s="1085"/>
      <c r="TPI255" s="1085"/>
      <c r="TPJ255" s="1085"/>
      <c r="TPK255" s="1085"/>
      <c r="TPL255" s="1085"/>
      <c r="TPM255" s="1085"/>
      <c r="TPN255" s="1085"/>
      <c r="TPO255" s="1085"/>
      <c r="TPP255" s="1080"/>
      <c r="TPQ255" s="1085"/>
      <c r="TPR255" s="1085"/>
      <c r="TPS255" s="1085"/>
      <c r="TPT255" s="1085"/>
      <c r="TPU255" s="1085"/>
      <c r="TPV255" s="1085"/>
      <c r="TPW255" s="1085"/>
      <c r="TPX255" s="1085"/>
      <c r="TPY255" s="1085"/>
      <c r="TPZ255" s="1085"/>
      <c r="TQA255" s="1085"/>
      <c r="TQB255" s="1085"/>
      <c r="TQC255" s="1085"/>
      <c r="TQD255" s="1085"/>
      <c r="TQE255" s="1080"/>
      <c r="TQF255" s="1085"/>
      <c r="TQG255" s="1085"/>
      <c r="TQH255" s="1085"/>
      <c r="TQI255" s="1085"/>
      <c r="TQJ255" s="1085"/>
      <c r="TQK255" s="1085"/>
      <c r="TQL255" s="1085"/>
      <c r="TQM255" s="1085"/>
      <c r="TQN255" s="1085"/>
      <c r="TQO255" s="1085"/>
      <c r="TQP255" s="1085"/>
      <c r="TQQ255" s="1085"/>
      <c r="TQR255" s="1085"/>
      <c r="TQS255" s="1085"/>
      <c r="TQT255" s="1080"/>
      <c r="TQU255" s="1085"/>
      <c r="TQV255" s="1085"/>
      <c r="TQW255" s="1085"/>
      <c r="TQX255" s="1085"/>
      <c r="TQY255" s="1085"/>
      <c r="TQZ255" s="1085"/>
      <c r="TRA255" s="1085"/>
      <c r="TRB255" s="1085"/>
      <c r="TRC255" s="1085"/>
      <c r="TRD255" s="1085"/>
      <c r="TRE255" s="1085"/>
      <c r="TRF255" s="1085"/>
      <c r="TRG255" s="1085"/>
      <c r="TRH255" s="1085"/>
      <c r="TRI255" s="1080"/>
      <c r="TRJ255" s="1085"/>
      <c r="TRK255" s="1085"/>
      <c r="TRL255" s="1085"/>
      <c r="TRM255" s="1085"/>
      <c r="TRN255" s="1085"/>
      <c r="TRO255" s="1085"/>
      <c r="TRP255" s="1085"/>
      <c r="TRQ255" s="1085"/>
      <c r="TRR255" s="1085"/>
      <c r="TRS255" s="1085"/>
      <c r="TRT255" s="1085"/>
      <c r="TRU255" s="1085"/>
      <c r="TRV255" s="1085"/>
      <c r="TRW255" s="1085"/>
      <c r="TRX255" s="1080"/>
      <c r="TRY255" s="1085"/>
      <c r="TRZ255" s="1085"/>
      <c r="TSA255" s="1085"/>
      <c r="TSB255" s="1085"/>
      <c r="TSC255" s="1085"/>
      <c r="TSD255" s="1085"/>
      <c r="TSE255" s="1085"/>
      <c r="TSF255" s="1085"/>
      <c r="TSG255" s="1085"/>
      <c r="TSH255" s="1085"/>
      <c r="TSI255" s="1085"/>
      <c r="TSJ255" s="1085"/>
      <c r="TSK255" s="1085"/>
      <c r="TSL255" s="1085"/>
      <c r="TSM255" s="1080"/>
      <c r="TSN255" s="1085"/>
      <c r="TSO255" s="1085"/>
      <c r="TSP255" s="1085"/>
      <c r="TSQ255" s="1085"/>
      <c r="TSR255" s="1085"/>
      <c r="TSS255" s="1085"/>
      <c r="TST255" s="1085"/>
      <c r="TSU255" s="1085"/>
      <c r="TSV255" s="1085"/>
      <c r="TSW255" s="1085"/>
      <c r="TSX255" s="1085"/>
      <c r="TSY255" s="1085"/>
      <c r="TSZ255" s="1085"/>
      <c r="TTA255" s="1085"/>
      <c r="TTB255" s="1080"/>
      <c r="TTC255" s="1085"/>
      <c r="TTD255" s="1085"/>
      <c r="TTE255" s="1085"/>
      <c r="TTF255" s="1085"/>
      <c r="TTG255" s="1085"/>
      <c r="TTH255" s="1085"/>
      <c r="TTI255" s="1085"/>
      <c r="TTJ255" s="1085"/>
      <c r="TTK255" s="1085"/>
      <c r="TTL255" s="1085"/>
      <c r="TTM255" s="1085"/>
      <c r="TTN255" s="1085"/>
      <c r="TTO255" s="1085"/>
      <c r="TTP255" s="1085"/>
      <c r="TTQ255" s="1080"/>
      <c r="TTR255" s="1085"/>
      <c r="TTS255" s="1085"/>
      <c r="TTT255" s="1085"/>
      <c r="TTU255" s="1085"/>
      <c r="TTV255" s="1085"/>
      <c r="TTW255" s="1085"/>
      <c r="TTX255" s="1085"/>
      <c r="TTY255" s="1085"/>
      <c r="TTZ255" s="1085"/>
      <c r="TUA255" s="1085"/>
      <c r="TUB255" s="1085"/>
      <c r="TUC255" s="1085"/>
      <c r="TUD255" s="1085"/>
      <c r="TUE255" s="1085"/>
      <c r="TUF255" s="1080"/>
      <c r="TUG255" s="1085"/>
      <c r="TUH255" s="1085"/>
      <c r="TUI255" s="1085"/>
      <c r="TUJ255" s="1085"/>
      <c r="TUK255" s="1085"/>
      <c r="TUL255" s="1085"/>
      <c r="TUM255" s="1085"/>
      <c r="TUN255" s="1085"/>
      <c r="TUO255" s="1085"/>
      <c r="TUP255" s="1085"/>
      <c r="TUQ255" s="1085"/>
      <c r="TUR255" s="1085"/>
      <c r="TUS255" s="1085"/>
      <c r="TUT255" s="1085"/>
      <c r="TUU255" s="1080"/>
      <c r="TUV255" s="1085"/>
      <c r="TUW255" s="1085"/>
      <c r="TUX255" s="1085"/>
      <c r="TUY255" s="1085"/>
      <c r="TUZ255" s="1085"/>
      <c r="TVA255" s="1085"/>
      <c r="TVB255" s="1085"/>
      <c r="TVC255" s="1085"/>
      <c r="TVD255" s="1085"/>
      <c r="TVE255" s="1085"/>
      <c r="TVF255" s="1085"/>
      <c r="TVG255" s="1085"/>
      <c r="TVH255" s="1085"/>
      <c r="TVI255" s="1085"/>
      <c r="TVJ255" s="1080"/>
      <c r="TVK255" s="1085"/>
      <c r="TVL255" s="1085"/>
      <c r="TVM255" s="1085"/>
      <c r="TVN255" s="1085"/>
      <c r="TVO255" s="1085"/>
      <c r="TVP255" s="1085"/>
      <c r="TVQ255" s="1085"/>
      <c r="TVR255" s="1085"/>
      <c r="TVS255" s="1085"/>
      <c r="TVT255" s="1085"/>
      <c r="TVU255" s="1085"/>
      <c r="TVV255" s="1085"/>
      <c r="TVW255" s="1085"/>
      <c r="TVX255" s="1085"/>
      <c r="TVY255" s="1080"/>
      <c r="TVZ255" s="1085"/>
      <c r="TWA255" s="1085"/>
      <c r="TWB255" s="1085"/>
      <c r="TWC255" s="1085"/>
      <c r="TWD255" s="1085"/>
      <c r="TWE255" s="1085"/>
      <c r="TWF255" s="1085"/>
      <c r="TWG255" s="1085"/>
      <c r="TWH255" s="1085"/>
      <c r="TWI255" s="1085"/>
      <c r="TWJ255" s="1085"/>
      <c r="TWK255" s="1085"/>
      <c r="TWL255" s="1085"/>
      <c r="TWM255" s="1085"/>
      <c r="TWN255" s="1080"/>
      <c r="TWO255" s="1085"/>
      <c r="TWP255" s="1085"/>
      <c r="TWQ255" s="1085"/>
      <c r="TWR255" s="1085"/>
      <c r="TWS255" s="1085"/>
      <c r="TWT255" s="1085"/>
      <c r="TWU255" s="1085"/>
      <c r="TWV255" s="1085"/>
      <c r="TWW255" s="1085"/>
      <c r="TWX255" s="1085"/>
      <c r="TWY255" s="1085"/>
      <c r="TWZ255" s="1085"/>
      <c r="TXA255" s="1085"/>
      <c r="TXB255" s="1085"/>
      <c r="TXC255" s="1080"/>
      <c r="TXD255" s="1085"/>
      <c r="TXE255" s="1085"/>
      <c r="TXF255" s="1085"/>
      <c r="TXG255" s="1085"/>
      <c r="TXH255" s="1085"/>
      <c r="TXI255" s="1085"/>
      <c r="TXJ255" s="1085"/>
      <c r="TXK255" s="1085"/>
      <c r="TXL255" s="1085"/>
      <c r="TXM255" s="1085"/>
      <c r="TXN255" s="1085"/>
      <c r="TXO255" s="1085"/>
      <c r="TXP255" s="1085"/>
      <c r="TXQ255" s="1085"/>
      <c r="TXR255" s="1080"/>
      <c r="TXS255" s="1085"/>
      <c r="TXT255" s="1085"/>
      <c r="TXU255" s="1085"/>
      <c r="TXV255" s="1085"/>
      <c r="TXW255" s="1085"/>
      <c r="TXX255" s="1085"/>
      <c r="TXY255" s="1085"/>
      <c r="TXZ255" s="1085"/>
      <c r="TYA255" s="1085"/>
      <c r="TYB255" s="1085"/>
      <c r="TYC255" s="1085"/>
      <c r="TYD255" s="1085"/>
      <c r="TYE255" s="1085"/>
      <c r="TYF255" s="1085"/>
      <c r="TYG255" s="1080"/>
      <c r="TYH255" s="1085"/>
      <c r="TYI255" s="1085"/>
      <c r="TYJ255" s="1085"/>
      <c r="TYK255" s="1085"/>
      <c r="TYL255" s="1085"/>
      <c r="TYM255" s="1085"/>
      <c r="TYN255" s="1085"/>
      <c r="TYO255" s="1085"/>
      <c r="TYP255" s="1085"/>
      <c r="TYQ255" s="1085"/>
      <c r="TYR255" s="1085"/>
      <c r="TYS255" s="1085"/>
      <c r="TYT255" s="1085"/>
      <c r="TYU255" s="1085"/>
      <c r="TYV255" s="1080"/>
      <c r="TYW255" s="1085"/>
      <c r="TYX255" s="1085"/>
      <c r="TYY255" s="1085"/>
      <c r="TYZ255" s="1085"/>
      <c r="TZA255" s="1085"/>
      <c r="TZB255" s="1085"/>
      <c r="TZC255" s="1085"/>
      <c r="TZD255" s="1085"/>
      <c r="TZE255" s="1085"/>
      <c r="TZF255" s="1085"/>
      <c r="TZG255" s="1085"/>
      <c r="TZH255" s="1085"/>
      <c r="TZI255" s="1085"/>
      <c r="TZJ255" s="1085"/>
      <c r="TZK255" s="1080"/>
      <c r="TZL255" s="1085"/>
      <c r="TZM255" s="1085"/>
      <c r="TZN255" s="1085"/>
      <c r="TZO255" s="1085"/>
      <c r="TZP255" s="1085"/>
      <c r="TZQ255" s="1085"/>
      <c r="TZR255" s="1085"/>
      <c r="TZS255" s="1085"/>
      <c r="TZT255" s="1085"/>
      <c r="TZU255" s="1085"/>
      <c r="TZV255" s="1085"/>
      <c r="TZW255" s="1085"/>
      <c r="TZX255" s="1085"/>
      <c r="TZY255" s="1085"/>
      <c r="TZZ255" s="1080"/>
      <c r="UAA255" s="1085"/>
      <c r="UAB255" s="1085"/>
      <c r="UAC255" s="1085"/>
      <c r="UAD255" s="1085"/>
      <c r="UAE255" s="1085"/>
      <c r="UAF255" s="1085"/>
      <c r="UAG255" s="1085"/>
      <c r="UAH255" s="1085"/>
      <c r="UAI255" s="1085"/>
      <c r="UAJ255" s="1085"/>
      <c r="UAK255" s="1085"/>
      <c r="UAL255" s="1085"/>
      <c r="UAM255" s="1085"/>
      <c r="UAN255" s="1085"/>
      <c r="UAO255" s="1080"/>
      <c r="UAP255" s="1085"/>
      <c r="UAQ255" s="1085"/>
      <c r="UAR255" s="1085"/>
      <c r="UAS255" s="1085"/>
      <c r="UAT255" s="1085"/>
      <c r="UAU255" s="1085"/>
      <c r="UAV255" s="1085"/>
      <c r="UAW255" s="1085"/>
      <c r="UAX255" s="1085"/>
      <c r="UAY255" s="1085"/>
      <c r="UAZ255" s="1085"/>
      <c r="UBA255" s="1085"/>
      <c r="UBB255" s="1085"/>
      <c r="UBC255" s="1085"/>
      <c r="UBD255" s="1080"/>
      <c r="UBE255" s="1085"/>
      <c r="UBF255" s="1085"/>
      <c r="UBG255" s="1085"/>
      <c r="UBH255" s="1085"/>
      <c r="UBI255" s="1085"/>
      <c r="UBJ255" s="1085"/>
      <c r="UBK255" s="1085"/>
      <c r="UBL255" s="1085"/>
      <c r="UBM255" s="1085"/>
      <c r="UBN255" s="1085"/>
      <c r="UBO255" s="1085"/>
      <c r="UBP255" s="1085"/>
      <c r="UBQ255" s="1085"/>
      <c r="UBR255" s="1085"/>
      <c r="UBS255" s="1080"/>
      <c r="UBT255" s="1085"/>
      <c r="UBU255" s="1085"/>
      <c r="UBV255" s="1085"/>
      <c r="UBW255" s="1085"/>
      <c r="UBX255" s="1085"/>
      <c r="UBY255" s="1085"/>
      <c r="UBZ255" s="1085"/>
      <c r="UCA255" s="1085"/>
      <c r="UCB255" s="1085"/>
      <c r="UCC255" s="1085"/>
      <c r="UCD255" s="1085"/>
      <c r="UCE255" s="1085"/>
      <c r="UCF255" s="1085"/>
      <c r="UCG255" s="1085"/>
      <c r="UCH255" s="1080"/>
      <c r="UCI255" s="1085"/>
      <c r="UCJ255" s="1085"/>
      <c r="UCK255" s="1085"/>
      <c r="UCL255" s="1085"/>
      <c r="UCM255" s="1085"/>
      <c r="UCN255" s="1085"/>
      <c r="UCO255" s="1085"/>
      <c r="UCP255" s="1085"/>
      <c r="UCQ255" s="1085"/>
      <c r="UCR255" s="1085"/>
      <c r="UCS255" s="1085"/>
      <c r="UCT255" s="1085"/>
      <c r="UCU255" s="1085"/>
      <c r="UCV255" s="1085"/>
      <c r="UCW255" s="1080"/>
      <c r="UCX255" s="1085"/>
      <c r="UCY255" s="1085"/>
      <c r="UCZ255" s="1085"/>
      <c r="UDA255" s="1085"/>
      <c r="UDB255" s="1085"/>
      <c r="UDC255" s="1085"/>
      <c r="UDD255" s="1085"/>
      <c r="UDE255" s="1085"/>
      <c r="UDF255" s="1085"/>
      <c r="UDG255" s="1085"/>
      <c r="UDH255" s="1085"/>
      <c r="UDI255" s="1085"/>
      <c r="UDJ255" s="1085"/>
      <c r="UDK255" s="1085"/>
      <c r="UDL255" s="1080"/>
      <c r="UDM255" s="1085"/>
      <c r="UDN255" s="1085"/>
      <c r="UDO255" s="1085"/>
      <c r="UDP255" s="1085"/>
      <c r="UDQ255" s="1085"/>
      <c r="UDR255" s="1085"/>
      <c r="UDS255" s="1085"/>
      <c r="UDT255" s="1085"/>
      <c r="UDU255" s="1085"/>
      <c r="UDV255" s="1085"/>
      <c r="UDW255" s="1085"/>
      <c r="UDX255" s="1085"/>
      <c r="UDY255" s="1085"/>
      <c r="UDZ255" s="1085"/>
      <c r="UEA255" s="1080"/>
      <c r="UEB255" s="1085"/>
      <c r="UEC255" s="1085"/>
      <c r="UED255" s="1085"/>
      <c r="UEE255" s="1085"/>
      <c r="UEF255" s="1085"/>
      <c r="UEG255" s="1085"/>
      <c r="UEH255" s="1085"/>
      <c r="UEI255" s="1085"/>
      <c r="UEJ255" s="1085"/>
      <c r="UEK255" s="1085"/>
      <c r="UEL255" s="1085"/>
      <c r="UEM255" s="1085"/>
      <c r="UEN255" s="1085"/>
      <c r="UEO255" s="1085"/>
      <c r="UEP255" s="1080"/>
      <c r="UEQ255" s="1085"/>
      <c r="UER255" s="1085"/>
      <c r="UES255" s="1085"/>
      <c r="UET255" s="1085"/>
      <c r="UEU255" s="1085"/>
      <c r="UEV255" s="1085"/>
      <c r="UEW255" s="1085"/>
      <c r="UEX255" s="1085"/>
      <c r="UEY255" s="1085"/>
      <c r="UEZ255" s="1085"/>
      <c r="UFA255" s="1085"/>
      <c r="UFB255" s="1085"/>
      <c r="UFC255" s="1085"/>
      <c r="UFD255" s="1085"/>
      <c r="UFE255" s="1080"/>
      <c r="UFF255" s="1085"/>
      <c r="UFG255" s="1085"/>
      <c r="UFH255" s="1085"/>
      <c r="UFI255" s="1085"/>
      <c r="UFJ255" s="1085"/>
      <c r="UFK255" s="1085"/>
      <c r="UFL255" s="1085"/>
      <c r="UFM255" s="1085"/>
      <c r="UFN255" s="1085"/>
      <c r="UFO255" s="1085"/>
      <c r="UFP255" s="1085"/>
      <c r="UFQ255" s="1085"/>
      <c r="UFR255" s="1085"/>
      <c r="UFS255" s="1085"/>
      <c r="UFT255" s="1080"/>
      <c r="UFU255" s="1085"/>
      <c r="UFV255" s="1085"/>
      <c r="UFW255" s="1085"/>
      <c r="UFX255" s="1085"/>
      <c r="UFY255" s="1085"/>
      <c r="UFZ255" s="1085"/>
      <c r="UGA255" s="1085"/>
      <c r="UGB255" s="1085"/>
      <c r="UGC255" s="1085"/>
      <c r="UGD255" s="1085"/>
      <c r="UGE255" s="1085"/>
      <c r="UGF255" s="1085"/>
      <c r="UGG255" s="1085"/>
      <c r="UGH255" s="1085"/>
      <c r="UGI255" s="1080"/>
      <c r="UGJ255" s="1085"/>
      <c r="UGK255" s="1085"/>
      <c r="UGL255" s="1085"/>
      <c r="UGM255" s="1085"/>
      <c r="UGN255" s="1085"/>
      <c r="UGO255" s="1085"/>
      <c r="UGP255" s="1085"/>
      <c r="UGQ255" s="1085"/>
      <c r="UGR255" s="1085"/>
      <c r="UGS255" s="1085"/>
      <c r="UGT255" s="1085"/>
      <c r="UGU255" s="1085"/>
      <c r="UGV255" s="1085"/>
      <c r="UGW255" s="1085"/>
      <c r="UGX255" s="1080"/>
      <c r="UGY255" s="1085"/>
      <c r="UGZ255" s="1085"/>
      <c r="UHA255" s="1085"/>
      <c r="UHB255" s="1085"/>
      <c r="UHC255" s="1085"/>
      <c r="UHD255" s="1085"/>
      <c r="UHE255" s="1085"/>
      <c r="UHF255" s="1085"/>
      <c r="UHG255" s="1085"/>
      <c r="UHH255" s="1085"/>
      <c r="UHI255" s="1085"/>
      <c r="UHJ255" s="1085"/>
      <c r="UHK255" s="1085"/>
      <c r="UHL255" s="1085"/>
      <c r="UHM255" s="1080"/>
      <c r="UHN255" s="1085"/>
      <c r="UHO255" s="1085"/>
      <c r="UHP255" s="1085"/>
      <c r="UHQ255" s="1085"/>
      <c r="UHR255" s="1085"/>
      <c r="UHS255" s="1085"/>
      <c r="UHT255" s="1085"/>
      <c r="UHU255" s="1085"/>
      <c r="UHV255" s="1085"/>
      <c r="UHW255" s="1085"/>
      <c r="UHX255" s="1085"/>
      <c r="UHY255" s="1085"/>
      <c r="UHZ255" s="1085"/>
      <c r="UIA255" s="1085"/>
      <c r="UIB255" s="1080"/>
      <c r="UIC255" s="1085"/>
      <c r="UID255" s="1085"/>
      <c r="UIE255" s="1085"/>
      <c r="UIF255" s="1085"/>
      <c r="UIG255" s="1085"/>
      <c r="UIH255" s="1085"/>
      <c r="UII255" s="1085"/>
      <c r="UIJ255" s="1085"/>
      <c r="UIK255" s="1085"/>
      <c r="UIL255" s="1085"/>
      <c r="UIM255" s="1085"/>
      <c r="UIN255" s="1085"/>
      <c r="UIO255" s="1085"/>
      <c r="UIP255" s="1085"/>
      <c r="UIQ255" s="1080"/>
      <c r="UIR255" s="1085"/>
      <c r="UIS255" s="1085"/>
      <c r="UIT255" s="1085"/>
      <c r="UIU255" s="1085"/>
      <c r="UIV255" s="1085"/>
      <c r="UIW255" s="1085"/>
      <c r="UIX255" s="1085"/>
      <c r="UIY255" s="1085"/>
      <c r="UIZ255" s="1085"/>
      <c r="UJA255" s="1085"/>
      <c r="UJB255" s="1085"/>
      <c r="UJC255" s="1085"/>
      <c r="UJD255" s="1085"/>
      <c r="UJE255" s="1085"/>
      <c r="UJF255" s="1080"/>
      <c r="UJG255" s="1085"/>
      <c r="UJH255" s="1085"/>
      <c r="UJI255" s="1085"/>
      <c r="UJJ255" s="1085"/>
      <c r="UJK255" s="1085"/>
      <c r="UJL255" s="1085"/>
      <c r="UJM255" s="1085"/>
      <c r="UJN255" s="1085"/>
      <c r="UJO255" s="1085"/>
      <c r="UJP255" s="1085"/>
      <c r="UJQ255" s="1085"/>
      <c r="UJR255" s="1085"/>
      <c r="UJS255" s="1085"/>
      <c r="UJT255" s="1085"/>
      <c r="UJU255" s="1080"/>
      <c r="UJV255" s="1085"/>
      <c r="UJW255" s="1085"/>
      <c r="UJX255" s="1085"/>
      <c r="UJY255" s="1085"/>
      <c r="UJZ255" s="1085"/>
      <c r="UKA255" s="1085"/>
      <c r="UKB255" s="1085"/>
      <c r="UKC255" s="1085"/>
      <c r="UKD255" s="1085"/>
      <c r="UKE255" s="1085"/>
      <c r="UKF255" s="1085"/>
      <c r="UKG255" s="1085"/>
      <c r="UKH255" s="1085"/>
      <c r="UKI255" s="1085"/>
      <c r="UKJ255" s="1080"/>
      <c r="UKK255" s="1085"/>
      <c r="UKL255" s="1085"/>
      <c r="UKM255" s="1085"/>
      <c r="UKN255" s="1085"/>
      <c r="UKO255" s="1085"/>
      <c r="UKP255" s="1085"/>
      <c r="UKQ255" s="1085"/>
      <c r="UKR255" s="1085"/>
      <c r="UKS255" s="1085"/>
      <c r="UKT255" s="1085"/>
      <c r="UKU255" s="1085"/>
      <c r="UKV255" s="1085"/>
      <c r="UKW255" s="1085"/>
      <c r="UKX255" s="1085"/>
      <c r="UKY255" s="1080"/>
      <c r="UKZ255" s="1085"/>
      <c r="ULA255" s="1085"/>
      <c r="ULB255" s="1085"/>
      <c r="ULC255" s="1085"/>
      <c r="ULD255" s="1085"/>
      <c r="ULE255" s="1085"/>
      <c r="ULF255" s="1085"/>
      <c r="ULG255" s="1085"/>
      <c r="ULH255" s="1085"/>
      <c r="ULI255" s="1085"/>
      <c r="ULJ255" s="1085"/>
      <c r="ULK255" s="1085"/>
      <c r="ULL255" s="1085"/>
      <c r="ULM255" s="1085"/>
      <c r="ULN255" s="1080"/>
      <c r="ULO255" s="1085"/>
      <c r="ULP255" s="1085"/>
      <c r="ULQ255" s="1085"/>
      <c r="ULR255" s="1085"/>
      <c r="ULS255" s="1085"/>
      <c r="ULT255" s="1085"/>
      <c r="ULU255" s="1085"/>
      <c r="ULV255" s="1085"/>
      <c r="ULW255" s="1085"/>
      <c r="ULX255" s="1085"/>
      <c r="ULY255" s="1085"/>
      <c r="ULZ255" s="1085"/>
      <c r="UMA255" s="1085"/>
      <c r="UMB255" s="1085"/>
      <c r="UMC255" s="1080"/>
      <c r="UMD255" s="1085"/>
      <c r="UME255" s="1085"/>
      <c r="UMF255" s="1085"/>
      <c r="UMG255" s="1085"/>
      <c r="UMH255" s="1085"/>
      <c r="UMI255" s="1085"/>
      <c r="UMJ255" s="1085"/>
      <c r="UMK255" s="1085"/>
      <c r="UML255" s="1085"/>
      <c r="UMM255" s="1085"/>
      <c r="UMN255" s="1085"/>
      <c r="UMO255" s="1085"/>
      <c r="UMP255" s="1085"/>
      <c r="UMQ255" s="1085"/>
      <c r="UMR255" s="1080"/>
      <c r="UMS255" s="1085"/>
      <c r="UMT255" s="1085"/>
      <c r="UMU255" s="1085"/>
      <c r="UMV255" s="1085"/>
      <c r="UMW255" s="1085"/>
      <c r="UMX255" s="1085"/>
      <c r="UMY255" s="1085"/>
      <c r="UMZ255" s="1085"/>
      <c r="UNA255" s="1085"/>
      <c r="UNB255" s="1085"/>
      <c r="UNC255" s="1085"/>
      <c r="UND255" s="1085"/>
      <c r="UNE255" s="1085"/>
      <c r="UNF255" s="1085"/>
      <c r="UNG255" s="1080"/>
      <c r="UNH255" s="1085"/>
      <c r="UNI255" s="1085"/>
      <c r="UNJ255" s="1085"/>
      <c r="UNK255" s="1085"/>
      <c r="UNL255" s="1085"/>
      <c r="UNM255" s="1085"/>
      <c r="UNN255" s="1085"/>
      <c r="UNO255" s="1085"/>
      <c r="UNP255" s="1085"/>
      <c r="UNQ255" s="1085"/>
      <c r="UNR255" s="1085"/>
      <c r="UNS255" s="1085"/>
      <c r="UNT255" s="1085"/>
      <c r="UNU255" s="1085"/>
      <c r="UNV255" s="1080"/>
      <c r="UNW255" s="1085"/>
      <c r="UNX255" s="1085"/>
      <c r="UNY255" s="1085"/>
      <c r="UNZ255" s="1085"/>
      <c r="UOA255" s="1085"/>
      <c r="UOB255" s="1085"/>
      <c r="UOC255" s="1085"/>
      <c r="UOD255" s="1085"/>
      <c r="UOE255" s="1085"/>
      <c r="UOF255" s="1085"/>
      <c r="UOG255" s="1085"/>
      <c r="UOH255" s="1085"/>
      <c r="UOI255" s="1085"/>
      <c r="UOJ255" s="1085"/>
      <c r="UOK255" s="1080"/>
      <c r="UOL255" s="1085"/>
      <c r="UOM255" s="1085"/>
      <c r="UON255" s="1085"/>
      <c r="UOO255" s="1085"/>
      <c r="UOP255" s="1085"/>
      <c r="UOQ255" s="1085"/>
      <c r="UOR255" s="1085"/>
      <c r="UOS255" s="1085"/>
      <c r="UOT255" s="1085"/>
      <c r="UOU255" s="1085"/>
      <c r="UOV255" s="1085"/>
      <c r="UOW255" s="1085"/>
      <c r="UOX255" s="1085"/>
      <c r="UOY255" s="1085"/>
      <c r="UOZ255" s="1080"/>
      <c r="UPA255" s="1085"/>
      <c r="UPB255" s="1085"/>
      <c r="UPC255" s="1085"/>
      <c r="UPD255" s="1085"/>
      <c r="UPE255" s="1085"/>
      <c r="UPF255" s="1085"/>
      <c r="UPG255" s="1085"/>
      <c r="UPH255" s="1085"/>
      <c r="UPI255" s="1085"/>
      <c r="UPJ255" s="1085"/>
      <c r="UPK255" s="1085"/>
      <c r="UPL255" s="1085"/>
      <c r="UPM255" s="1085"/>
      <c r="UPN255" s="1085"/>
      <c r="UPO255" s="1080"/>
      <c r="UPP255" s="1085"/>
      <c r="UPQ255" s="1085"/>
      <c r="UPR255" s="1085"/>
      <c r="UPS255" s="1085"/>
      <c r="UPT255" s="1085"/>
      <c r="UPU255" s="1085"/>
      <c r="UPV255" s="1085"/>
      <c r="UPW255" s="1085"/>
      <c r="UPX255" s="1085"/>
      <c r="UPY255" s="1085"/>
      <c r="UPZ255" s="1085"/>
      <c r="UQA255" s="1085"/>
      <c r="UQB255" s="1085"/>
      <c r="UQC255" s="1085"/>
      <c r="UQD255" s="1080"/>
      <c r="UQE255" s="1085"/>
      <c r="UQF255" s="1085"/>
      <c r="UQG255" s="1085"/>
      <c r="UQH255" s="1085"/>
      <c r="UQI255" s="1085"/>
      <c r="UQJ255" s="1085"/>
      <c r="UQK255" s="1085"/>
      <c r="UQL255" s="1085"/>
      <c r="UQM255" s="1085"/>
      <c r="UQN255" s="1085"/>
      <c r="UQO255" s="1085"/>
      <c r="UQP255" s="1085"/>
      <c r="UQQ255" s="1085"/>
      <c r="UQR255" s="1085"/>
      <c r="UQS255" s="1080"/>
      <c r="UQT255" s="1085"/>
      <c r="UQU255" s="1085"/>
      <c r="UQV255" s="1085"/>
      <c r="UQW255" s="1085"/>
      <c r="UQX255" s="1085"/>
      <c r="UQY255" s="1085"/>
      <c r="UQZ255" s="1085"/>
      <c r="URA255" s="1085"/>
      <c r="URB255" s="1085"/>
      <c r="URC255" s="1085"/>
      <c r="URD255" s="1085"/>
      <c r="URE255" s="1085"/>
      <c r="URF255" s="1085"/>
      <c r="URG255" s="1085"/>
      <c r="URH255" s="1080"/>
      <c r="URI255" s="1085"/>
      <c r="URJ255" s="1085"/>
      <c r="URK255" s="1085"/>
      <c r="URL255" s="1085"/>
      <c r="URM255" s="1085"/>
      <c r="URN255" s="1085"/>
      <c r="URO255" s="1085"/>
      <c r="URP255" s="1085"/>
      <c r="URQ255" s="1085"/>
      <c r="URR255" s="1085"/>
      <c r="URS255" s="1085"/>
      <c r="URT255" s="1085"/>
      <c r="URU255" s="1085"/>
      <c r="URV255" s="1085"/>
      <c r="URW255" s="1080"/>
      <c r="URX255" s="1085"/>
      <c r="URY255" s="1085"/>
      <c r="URZ255" s="1085"/>
      <c r="USA255" s="1085"/>
      <c r="USB255" s="1085"/>
      <c r="USC255" s="1085"/>
      <c r="USD255" s="1085"/>
      <c r="USE255" s="1085"/>
      <c r="USF255" s="1085"/>
      <c r="USG255" s="1085"/>
      <c r="USH255" s="1085"/>
      <c r="USI255" s="1085"/>
      <c r="USJ255" s="1085"/>
      <c r="USK255" s="1085"/>
      <c r="USL255" s="1080"/>
      <c r="USM255" s="1085"/>
      <c r="USN255" s="1085"/>
      <c r="USO255" s="1085"/>
      <c r="USP255" s="1085"/>
      <c r="USQ255" s="1085"/>
      <c r="USR255" s="1085"/>
      <c r="USS255" s="1085"/>
      <c r="UST255" s="1085"/>
      <c r="USU255" s="1085"/>
      <c r="USV255" s="1085"/>
      <c r="USW255" s="1085"/>
      <c r="USX255" s="1085"/>
      <c r="USY255" s="1085"/>
      <c r="USZ255" s="1085"/>
      <c r="UTA255" s="1080"/>
      <c r="UTB255" s="1085"/>
      <c r="UTC255" s="1085"/>
      <c r="UTD255" s="1085"/>
      <c r="UTE255" s="1085"/>
      <c r="UTF255" s="1085"/>
      <c r="UTG255" s="1085"/>
      <c r="UTH255" s="1085"/>
      <c r="UTI255" s="1085"/>
      <c r="UTJ255" s="1085"/>
      <c r="UTK255" s="1085"/>
      <c r="UTL255" s="1085"/>
      <c r="UTM255" s="1085"/>
      <c r="UTN255" s="1085"/>
      <c r="UTO255" s="1085"/>
      <c r="UTP255" s="1080"/>
      <c r="UTQ255" s="1085"/>
      <c r="UTR255" s="1085"/>
      <c r="UTS255" s="1085"/>
      <c r="UTT255" s="1085"/>
      <c r="UTU255" s="1085"/>
      <c r="UTV255" s="1085"/>
      <c r="UTW255" s="1085"/>
      <c r="UTX255" s="1085"/>
      <c r="UTY255" s="1085"/>
      <c r="UTZ255" s="1085"/>
      <c r="UUA255" s="1085"/>
      <c r="UUB255" s="1085"/>
      <c r="UUC255" s="1085"/>
      <c r="UUD255" s="1085"/>
      <c r="UUE255" s="1080"/>
      <c r="UUF255" s="1085"/>
      <c r="UUG255" s="1085"/>
      <c r="UUH255" s="1085"/>
      <c r="UUI255" s="1085"/>
      <c r="UUJ255" s="1085"/>
      <c r="UUK255" s="1085"/>
      <c r="UUL255" s="1085"/>
      <c r="UUM255" s="1085"/>
      <c r="UUN255" s="1085"/>
      <c r="UUO255" s="1085"/>
      <c r="UUP255" s="1085"/>
      <c r="UUQ255" s="1085"/>
      <c r="UUR255" s="1085"/>
      <c r="UUS255" s="1085"/>
      <c r="UUT255" s="1080"/>
      <c r="UUU255" s="1085"/>
      <c r="UUV255" s="1085"/>
      <c r="UUW255" s="1085"/>
      <c r="UUX255" s="1085"/>
      <c r="UUY255" s="1085"/>
      <c r="UUZ255" s="1085"/>
      <c r="UVA255" s="1085"/>
      <c r="UVB255" s="1085"/>
      <c r="UVC255" s="1085"/>
      <c r="UVD255" s="1085"/>
      <c r="UVE255" s="1085"/>
      <c r="UVF255" s="1085"/>
      <c r="UVG255" s="1085"/>
      <c r="UVH255" s="1085"/>
      <c r="UVI255" s="1080"/>
      <c r="UVJ255" s="1085"/>
      <c r="UVK255" s="1085"/>
      <c r="UVL255" s="1085"/>
      <c r="UVM255" s="1085"/>
      <c r="UVN255" s="1085"/>
      <c r="UVO255" s="1085"/>
      <c r="UVP255" s="1085"/>
      <c r="UVQ255" s="1085"/>
      <c r="UVR255" s="1085"/>
      <c r="UVS255" s="1085"/>
      <c r="UVT255" s="1085"/>
      <c r="UVU255" s="1085"/>
      <c r="UVV255" s="1085"/>
      <c r="UVW255" s="1085"/>
      <c r="UVX255" s="1080"/>
      <c r="UVY255" s="1085"/>
      <c r="UVZ255" s="1085"/>
      <c r="UWA255" s="1085"/>
      <c r="UWB255" s="1085"/>
      <c r="UWC255" s="1085"/>
      <c r="UWD255" s="1085"/>
      <c r="UWE255" s="1085"/>
      <c r="UWF255" s="1085"/>
      <c r="UWG255" s="1085"/>
      <c r="UWH255" s="1085"/>
      <c r="UWI255" s="1085"/>
      <c r="UWJ255" s="1085"/>
      <c r="UWK255" s="1085"/>
      <c r="UWL255" s="1085"/>
      <c r="UWM255" s="1080"/>
      <c r="UWN255" s="1085"/>
      <c r="UWO255" s="1085"/>
      <c r="UWP255" s="1085"/>
      <c r="UWQ255" s="1085"/>
      <c r="UWR255" s="1085"/>
      <c r="UWS255" s="1085"/>
      <c r="UWT255" s="1085"/>
      <c r="UWU255" s="1085"/>
      <c r="UWV255" s="1085"/>
      <c r="UWW255" s="1085"/>
      <c r="UWX255" s="1085"/>
      <c r="UWY255" s="1085"/>
      <c r="UWZ255" s="1085"/>
      <c r="UXA255" s="1085"/>
      <c r="UXB255" s="1080"/>
      <c r="UXC255" s="1085"/>
      <c r="UXD255" s="1085"/>
      <c r="UXE255" s="1085"/>
      <c r="UXF255" s="1085"/>
      <c r="UXG255" s="1085"/>
      <c r="UXH255" s="1085"/>
      <c r="UXI255" s="1085"/>
      <c r="UXJ255" s="1085"/>
      <c r="UXK255" s="1085"/>
      <c r="UXL255" s="1085"/>
      <c r="UXM255" s="1085"/>
      <c r="UXN255" s="1085"/>
      <c r="UXO255" s="1085"/>
      <c r="UXP255" s="1085"/>
      <c r="UXQ255" s="1080"/>
      <c r="UXR255" s="1085"/>
      <c r="UXS255" s="1085"/>
      <c r="UXT255" s="1085"/>
      <c r="UXU255" s="1085"/>
      <c r="UXV255" s="1085"/>
      <c r="UXW255" s="1085"/>
      <c r="UXX255" s="1085"/>
      <c r="UXY255" s="1085"/>
      <c r="UXZ255" s="1085"/>
      <c r="UYA255" s="1085"/>
      <c r="UYB255" s="1085"/>
      <c r="UYC255" s="1085"/>
      <c r="UYD255" s="1085"/>
      <c r="UYE255" s="1085"/>
      <c r="UYF255" s="1080"/>
      <c r="UYG255" s="1085"/>
      <c r="UYH255" s="1085"/>
      <c r="UYI255" s="1085"/>
      <c r="UYJ255" s="1085"/>
      <c r="UYK255" s="1085"/>
      <c r="UYL255" s="1085"/>
      <c r="UYM255" s="1085"/>
      <c r="UYN255" s="1085"/>
      <c r="UYO255" s="1085"/>
      <c r="UYP255" s="1085"/>
      <c r="UYQ255" s="1085"/>
      <c r="UYR255" s="1085"/>
      <c r="UYS255" s="1085"/>
      <c r="UYT255" s="1085"/>
      <c r="UYU255" s="1080"/>
      <c r="UYV255" s="1085"/>
      <c r="UYW255" s="1085"/>
      <c r="UYX255" s="1085"/>
      <c r="UYY255" s="1085"/>
      <c r="UYZ255" s="1085"/>
      <c r="UZA255" s="1085"/>
      <c r="UZB255" s="1085"/>
      <c r="UZC255" s="1085"/>
      <c r="UZD255" s="1085"/>
      <c r="UZE255" s="1085"/>
      <c r="UZF255" s="1085"/>
      <c r="UZG255" s="1085"/>
      <c r="UZH255" s="1085"/>
      <c r="UZI255" s="1085"/>
      <c r="UZJ255" s="1080"/>
      <c r="UZK255" s="1085"/>
      <c r="UZL255" s="1085"/>
      <c r="UZM255" s="1085"/>
      <c r="UZN255" s="1085"/>
      <c r="UZO255" s="1085"/>
      <c r="UZP255" s="1085"/>
      <c r="UZQ255" s="1085"/>
      <c r="UZR255" s="1085"/>
      <c r="UZS255" s="1085"/>
      <c r="UZT255" s="1085"/>
      <c r="UZU255" s="1085"/>
      <c r="UZV255" s="1085"/>
      <c r="UZW255" s="1085"/>
      <c r="UZX255" s="1085"/>
      <c r="UZY255" s="1080"/>
      <c r="UZZ255" s="1085"/>
      <c r="VAA255" s="1085"/>
      <c r="VAB255" s="1085"/>
      <c r="VAC255" s="1085"/>
      <c r="VAD255" s="1085"/>
      <c r="VAE255" s="1085"/>
      <c r="VAF255" s="1085"/>
      <c r="VAG255" s="1085"/>
      <c r="VAH255" s="1085"/>
      <c r="VAI255" s="1085"/>
      <c r="VAJ255" s="1085"/>
      <c r="VAK255" s="1085"/>
      <c r="VAL255" s="1085"/>
      <c r="VAM255" s="1085"/>
      <c r="VAN255" s="1080"/>
      <c r="VAO255" s="1085"/>
      <c r="VAP255" s="1085"/>
      <c r="VAQ255" s="1085"/>
      <c r="VAR255" s="1085"/>
      <c r="VAS255" s="1085"/>
      <c r="VAT255" s="1085"/>
      <c r="VAU255" s="1085"/>
      <c r="VAV255" s="1085"/>
      <c r="VAW255" s="1085"/>
      <c r="VAX255" s="1085"/>
      <c r="VAY255" s="1085"/>
      <c r="VAZ255" s="1085"/>
      <c r="VBA255" s="1085"/>
      <c r="VBB255" s="1085"/>
      <c r="VBC255" s="1080"/>
      <c r="VBD255" s="1085"/>
      <c r="VBE255" s="1085"/>
      <c r="VBF255" s="1085"/>
      <c r="VBG255" s="1085"/>
      <c r="VBH255" s="1085"/>
      <c r="VBI255" s="1085"/>
      <c r="VBJ255" s="1085"/>
      <c r="VBK255" s="1085"/>
      <c r="VBL255" s="1085"/>
      <c r="VBM255" s="1085"/>
      <c r="VBN255" s="1085"/>
      <c r="VBO255" s="1085"/>
      <c r="VBP255" s="1085"/>
      <c r="VBQ255" s="1085"/>
      <c r="VBR255" s="1080"/>
      <c r="VBS255" s="1085"/>
      <c r="VBT255" s="1085"/>
      <c r="VBU255" s="1085"/>
      <c r="VBV255" s="1085"/>
      <c r="VBW255" s="1085"/>
      <c r="VBX255" s="1085"/>
      <c r="VBY255" s="1085"/>
      <c r="VBZ255" s="1085"/>
      <c r="VCA255" s="1085"/>
      <c r="VCB255" s="1085"/>
      <c r="VCC255" s="1085"/>
      <c r="VCD255" s="1085"/>
      <c r="VCE255" s="1085"/>
      <c r="VCF255" s="1085"/>
      <c r="VCG255" s="1080"/>
      <c r="VCH255" s="1085"/>
      <c r="VCI255" s="1085"/>
      <c r="VCJ255" s="1085"/>
      <c r="VCK255" s="1085"/>
      <c r="VCL255" s="1085"/>
      <c r="VCM255" s="1085"/>
      <c r="VCN255" s="1085"/>
      <c r="VCO255" s="1085"/>
      <c r="VCP255" s="1085"/>
      <c r="VCQ255" s="1085"/>
      <c r="VCR255" s="1085"/>
      <c r="VCS255" s="1085"/>
      <c r="VCT255" s="1085"/>
      <c r="VCU255" s="1085"/>
      <c r="VCV255" s="1080"/>
      <c r="VCW255" s="1085"/>
      <c r="VCX255" s="1085"/>
      <c r="VCY255" s="1085"/>
      <c r="VCZ255" s="1085"/>
      <c r="VDA255" s="1085"/>
      <c r="VDB255" s="1085"/>
      <c r="VDC255" s="1085"/>
      <c r="VDD255" s="1085"/>
      <c r="VDE255" s="1085"/>
      <c r="VDF255" s="1085"/>
      <c r="VDG255" s="1085"/>
      <c r="VDH255" s="1085"/>
      <c r="VDI255" s="1085"/>
      <c r="VDJ255" s="1085"/>
      <c r="VDK255" s="1080"/>
      <c r="VDL255" s="1085"/>
      <c r="VDM255" s="1085"/>
      <c r="VDN255" s="1085"/>
      <c r="VDO255" s="1085"/>
      <c r="VDP255" s="1085"/>
      <c r="VDQ255" s="1085"/>
      <c r="VDR255" s="1085"/>
      <c r="VDS255" s="1085"/>
      <c r="VDT255" s="1085"/>
      <c r="VDU255" s="1085"/>
      <c r="VDV255" s="1085"/>
      <c r="VDW255" s="1085"/>
      <c r="VDX255" s="1085"/>
      <c r="VDY255" s="1085"/>
      <c r="VDZ255" s="1080"/>
      <c r="VEA255" s="1085"/>
      <c r="VEB255" s="1085"/>
      <c r="VEC255" s="1085"/>
      <c r="VED255" s="1085"/>
      <c r="VEE255" s="1085"/>
      <c r="VEF255" s="1085"/>
      <c r="VEG255" s="1085"/>
      <c r="VEH255" s="1085"/>
      <c r="VEI255" s="1085"/>
      <c r="VEJ255" s="1085"/>
      <c r="VEK255" s="1085"/>
      <c r="VEL255" s="1085"/>
      <c r="VEM255" s="1085"/>
      <c r="VEN255" s="1085"/>
      <c r="VEO255" s="1080"/>
      <c r="VEP255" s="1085"/>
      <c r="VEQ255" s="1085"/>
      <c r="VER255" s="1085"/>
      <c r="VES255" s="1085"/>
      <c r="VET255" s="1085"/>
      <c r="VEU255" s="1085"/>
      <c r="VEV255" s="1085"/>
      <c r="VEW255" s="1085"/>
      <c r="VEX255" s="1085"/>
      <c r="VEY255" s="1085"/>
      <c r="VEZ255" s="1085"/>
      <c r="VFA255" s="1085"/>
      <c r="VFB255" s="1085"/>
      <c r="VFC255" s="1085"/>
      <c r="VFD255" s="1080"/>
      <c r="VFE255" s="1085"/>
      <c r="VFF255" s="1085"/>
      <c r="VFG255" s="1085"/>
      <c r="VFH255" s="1085"/>
      <c r="VFI255" s="1085"/>
      <c r="VFJ255" s="1085"/>
      <c r="VFK255" s="1085"/>
      <c r="VFL255" s="1085"/>
      <c r="VFM255" s="1085"/>
      <c r="VFN255" s="1085"/>
      <c r="VFO255" s="1085"/>
      <c r="VFP255" s="1085"/>
      <c r="VFQ255" s="1085"/>
      <c r="VFR255" s="1085"/>
      <c r="VFS255" s="1080"/>
      <c r="VFT255" s="1085"/>
      <c r="VFU255" s="1085"/>
      <c r="VFV255" s="1085"/>
      <c r="VFW255" s="1085"/>
      <c r="VFX255" s="1085"/>
      <c r="VFY255" s="1085"/>
      <c r="VFZ255" s="1085"/>
      <c r="VGA255" s="1085"/>
      <c r="VGB255" s="1085"/>
      <c r="VGC255" s="1085"/>
      <c r="VGD255" s="1085"/>
      <c r="VGE255" s="1085"/>
      <c r="VGF255" s="1085"/>
      <c r="VGG255" s="1085"/>
      <c r="VGH255" s="1080"/>
      <c r="VGI255" s="1085"/>
      <c r="VGJ255" s="1085"/>
      <c r="VGK255" s="1085"/>
      <c r="VGL255" s="1085"/>
      <c r="VGM255" s="1085"/>
      <c r="VGN255" s="1085"/>
      <c r="VGO255" s="1085"/>
      <c r="VGP255" s="1085"/>
      <c r="VGQ255" s="1085"/>
      <c r="VGR255" s="1085"/>
      <c r="VGS255" s="1085"/>
      <c r="VGT255" s="1085"/>
      <c r="VGU255" s="1085"/>
      <c r="VGV255" s="1085"/>
      <c r="VGW255" s="1080"/>
      <c r="VGX255" s="1085"/>
      <c r="VGY255" s="1085"/>
      <c r="VGZ255" s="1085"/>
      <c r="VHA255" s="1085"/>
      <c r="VHB255" s="1085"/>
      <c r="VHC255" s="1085"/>
      <c r="VHD255" s="1085"/>
      <c r="VHE255" s="1085"/>
      <c r="VHF255" s="1085"/>
      <c r="VHG255" s="1085"/>
      <c r="VHH255" s="1085"/>
      <c r="VHI255" s="1085"/>
      <c r="VHJ255" s="1085"/>
      <c r="VHK255" s="1085"/>
      <c r="VHL255" s="1080"/>
      <c r="VHM255" s="1085"/>
      <c r="VHN255" s="1085"/>
      <c r="VHO255" s="1085"/>
      <c r="VHP255" s="1085"/>
      <c r="VHQ255" s="1085"/>
      <c r="VHR255" s="1085"/>
      <c r="VHS255" s="1085"/>
      <c r="VHT255" s="1085"/>
      <c r="VHU255" s="1085"/>
      <c r="VHV255" s="1085"/>
      <c r="VHW255" s="1085"/>
      <c r="VHX255" s="1085"/>
      <c r="VHY255" s="1085"/>
      <c r="VHZ255" s="1085"/>
      <c r="VIA255" s="1080"/>
      <c r="VIB255" s="1085"/>
      <c r="VIC255" s="1085"/>
      <c r="VID255" s="1085"/>
      <c r="VIE255" s="1085"/>
      <c r="VIF255" s="1085"/>
      <c r="VIG255" s="1085"/>
      <c r="VIH255" s="1085"/>
      <c r="VII255" s="1085"/>
      <c r="VIJ255" s="1085"/>
      <c r="VIK255" s="1085"/>
      <c r="VIL255" s="1085"/>
      <c r="VIM255" s="1085"/>
      <c r="VIN255" s="1085"/>
      <c r="VIO255" s="1085"/>
      <c r="VIP255" s="1080"/>
      <c r="VIQ255" s="1085"/>
      <c r="VIR255" s="1085"/>
      <c r="VIS255" s="1085"/>
      <c r="VIT255" s="1085"/>
      <c r="VIU255" s="1085"/>
      <c r="VIV255" s="1085"/>
      <c r="VIW255" s="1085"/>
      <c r="VIX255" s="1085"/>
      <c r="VIY255" s="1085"/>
      <c r="VIZ255" s="1085"/>
      <c r="VJA255" s="1085"/>
      <c r="VJB255" s="1085"/>
      <c r="VJC255" s="1085"/>
      <c r="VJD255" s="1085"/>
      <c r="VJE255" s="1080"/>
      <c r="VJF255" s="1085"/>
      <c r="VJG255" s="1085"/>
      <c r="VJH255" s="1085"/>
      <c r="VJI255" s="1085"/>
      <c r="VJJ255" s="1085"/>
      <c r="VJK255" s="1085"/>
      <c r="VJL255" s="1085"/>
      <c r="VJM255" s="1085"/>
      <c r="VJN255" s="1085"/>
      <c r="VJO255" s="1085"/>
      <c r="VJP255" s="1085"/>
      <c r="VJQ255" s="1085"/>
      <c r="VJR255" s="1085"/>
      <c r="VJS255" s="1085"/>
      <c r="VJT255" s="1080"/>
      <c r="VJU255" s="1085"/>
      <c r="VJV255" s="1085"/>
      <c r="VJW255" s="1085"/>
      <c r="VJX255" s="1085"/>
      <c r="VJY255" s="1085"/>
      <c r="VJZ255" s="1085"/>
      <c r="VKA255" s="1085"/>
      <c r="VKB255" s="1085"/>
      <c r="VKC255" s="1085"/>
      <c r="VKD255" s="1085"/>
      <c r="VKE255" s="1085"/>
      <c r="VKF255" s="1085"/>
      <c r="VKG255" s="1085"/>
      <c r="VKH255" s="1085"/>
      <c r="VKI255" s="1080"/>
      <c r="VKJ255" s="1085"/>
      <c r="VKK255" s="1085"/>
      <c r="VKL255" s="1085"/>
      <c r="VKM255" s="1085"/>
      <c r="VKN255" s="1085"/>
      <c r="VKO255" s="1085"/>
      <c r="VKP255" s="1085"/>
      <c r="VKQ255" s="1085"/>
      <c r="VKR255" s="1085"/>
      <c r="VKS255" s="1085"/>
      <c r="VKT255" s="1085"/>
      <c r="VKU255" s="1085"/>
      <c r="VKV255" s="1085"/>
      <c r="VKW255" s="1085"/>
      <c r="VKX255" s="1080"/>
      <c r="VKY255" s="1085"/>
      <c r="VKZ255" s="1085"/>
      <c r="VLA255" s="1085"/>
      <c r="VLB255" s="1085"/>
      <c r="VLC255" s="1085"/>
      <c r="VLD255" s="1085"/>
      <c r="VLE255" s="1085"/>
      <c r="VLF255" s="1085"/>
      <c r="VLG255" s="1085"/>
      <c r="VLH255" s="1085"/>
      <c r="VLI255" s="1085"/>
      <c r="VLJ255" s="1085"/>
      <c r="VLK255" s="1085"/>
      <c r="VLL255" s="1085"/>
      <c r="VLM255" s="1080"/>
      <c r="VLN255" s="1085"/>
      <c r="VLO255" s="1085"/>
      <c r="VLP255" s="1085"/>
      <c r="VLQ255" s="1085"/>
      <c r="VLR255" s="1085"/>
      <c r="VLS255" s="1085"/>
      <c r="VLT255" s="1085"/>
      <c r="VLU255" s="1085"/>
      <c r="VLV255" s="1085"/>
      <c r="VLW255" s="1085"/>
      <c r="VLX255" s="1085"/>
      <c r="VLY255" s="1085"/>
      <c r="VLZ255" s="1085"/>
      <c r="VMA255" s="1085"/>
      <c r="VMB255" s="1080"/>
      <c r="VMC255" s="1085"/>
      <c r="VMD255" s="1085"/>
      <c r="VME255" s="1085"/>
      <c r="VMF255" s="1085"/>
      <c r="VMG255" s="1085"/>
      <c r="VMH255" s="1085"/>
      <c r="VMI255" s="1085"/>
      <c r="VMJ255" s="1085"/>
      <c r="VMK255" s="1085"/>
      <c r="VML255" s="1085"/>
      <c r="VMM255" s="1085"/>
      <c r="VMN255" s="1085"/>
      <c r="VMO255" s="1085"/>
      <c r="VMP255" s="1085"/>
      <c r="VMQ255" s="1080"/>
      <c r="VMR255" s="1085"/>
      <c r="VMS255" s="1085"/>
      <c r="VMT255" s="1085"/>
      <c r="VMU255" s="1085"/>
      <c r="VMV255" s="1085"/>
      <c r="VMW255" s="1085"/>
      <c r="VMX255" s="1085"/>
      <c r="VMY255" s="1085"/>
      <c r="VMZ255" s="1085"/>
      <c r="VNA255" s="1085"/>
      <c r="VNB255" s="1085"/>
      <c r="VNC255" s="1085"/>
      <c r="VND255" s="1085"/>
      <c r="VNE255" s="1085"/>
      <c r="VNF255" s="1080"/>
      <c r="VNG255" s="1085"/>
      <c r="VNH255" s="1085"/>
      <c r="VNI255" s="1085"/>
      <c r="VNJ255" s="1085"/>
      <c r="VNK255" s="1085"/>
      <c r="VNL255" s="1085"/>
      <c r="VNM255" s="1085"/>
      <c r="VNN255" s="1085"/>
      <c r="VNO255" s="1085"/>
      <c r="VNP255" s="1085"/>
      <c r="VNQ255" s="1085"/>
      <c r="VNR255" s="1085"/>
      <c r="VNS255" s="1085"/>
      <c r="VNT255" s="1085"/>
      <c r="VNU255" s="1080"/>
      <c r="VNV255" s="1085"/>
      <c r="VNW255" s="1085"/>
      <c r="VNX255" s="1085"/>
      <c r="VNY255" s="1085"/>
      <c r="VNZ255" s="1085"/>
      <c r="VOA255" s="1085"/>
      <c r="VOB255" s="1085"/>
      <c r="VOC255" s="1085"/>
      <c r="VOD255" s="1085"/>
      <c r="VOE255" s="1085"/>
      <c r="VOF255" s="1085"/>
      <c r="VOG255" s="1085"/>
      <c r="VOH255" s="1085"/>
      <c r="VOI255" s="1085"/>
      <c r="VOJ255" s="1080"/>
      <c r="VOK255" s="1085"/>
      <c r="VOL255" s="1085"/>
      <c r="VOM255" s="1085"/>
      <c r="VON255" s="1085"/>
      <c r="VOO255" s="1085"/>
      <c r="VOP255" s="1085"/>
      <c r="VOQ255" s="1085"/>
      <c r="VOR255" s="1085"/>
      <c r="VOS255" s="1085"/>
      <c r="VOT255" s="1085"/>
      <c r="VOU255" s="1085"/>
      <c r="VOV255" s="1085"/>
      <c r="VOW255" s="1085"/>
      <c r="VOX255" s="1085"/>
      <c r="VOY255" s="1080"/>
      <c r="VOZ255" s="1085"/>
      <c r="VPA255" s="1085"/>
      <c r="VPB255" s="1085"/>
      <c r="VPC255" s="1085"/>
      <c r="VPD255" s="1085"/>
      <c r="VPE255" s="1085"/>
      <c r="VPF255" s="1085"/>
      <c r="VPG255" s="1085"/>
      <c r="VPH255" s="1085"/>
      <c r="VPI255" s="1085"/>
      <c r="VPJ255" s="1085"/>
      <c r="VPK255" s="1085"/>
      <c r="VPL255" s="1085"/>
      <c r="VPM255" s="1085"/>
      <c r="VPN255" s="1080"/>
      <c r="VPO255" s="1085"/>
      <c r="VPP255" s="1085"/>
      <c r="VPQ255" s="1085"/>
      <c r="VPR255" s="1085"/>
      <c r="VPS255" s="1085"/>
      <c r="VPT255" s="1085"/>
      <c r="VPU255" s="1085"/>
      <c r="VPV255" s="1085"/>
      <c r="VPW255" s="1085"/>
      <c r="VPX255" s="1085"/>
      <c r="VPY255" s="1085"/>
      <c r="VPZ255" s="1085"/>
      <c r="VQA255" s="1085"/>
      <c r="VQB255" s="1085"/>
      <c r="VQC255" s="1080"/>
      <c r="VQD255" s="1085"/>
      <c r="VQE255" s="1085"/>
      <c r="VQF255" s="1085"/>
      <c r="VQG255" s="1085"/>
      <c r="VQH255" s="1085"/>
      <c r="VQI255" s="1085"/>
      <c r="VQJ255" s="1085"/>
      <c r="VQK255" s="1085"/>
      <c r="VQL255" s="1085"/>
      <c r="VQM255" s="1085"/>
      <c r="VQN255" s="1085"/>
      <c r="VQO255" s="1085"/>
      <c r="VQP255" s="1085"/>
      <c r="VQQ255" s="1085"/>
      <c r="VQR255" s="1080"/>
      <c r="VQS255" s="1085"/>
      <c r="VQT255" s="1085"/>
      <c r="VQU255" s="1085"/>
      <c r="VQV255" s="1085"/>
      <c r="VQW255" s="1085"/>
      <c r="VQX255" s="1085"/>
      <c r="VQY255" s="1085"/>
      <c r="VQZ255" s="1085"/>
      <c r="VRA255" s="1085"/>
      <c r="VRB255" s="1085"/>
      <c r="VRC255" s="1085"/>
      <c r="VRD255" s="1085"/>
      <c r="VRE255" s="1085"/>
      <c r="VRF255" s="1085"/>
      <c r="VRG255" s="1080"/>
      <c r="VRH255" s="1085"/>
      <c r="VRI255" s="1085"/>
      <c r="VRJ255" s="1085"/>
      <c r="VRK255" s="1085"/>
      <c r="VRL255" s="1085"/>
      <c r="VRM255" s="1085"/>
      <c r="VRN255" s="1085"/>
      <c r="VRO255" s="1085"/>
      <c r="VRP255" s="1085"/>
      <c r="VRQ255" s="1085"/>
      <c r="VRR255" s="1085"/>
      <c r="VRS255" s="1085"/>
      <c r="VRT255" s="1085"/>
      <c r="VRU255" s="1085"/>
      <c r="VRV255" s="1080"/>
      <c r="VRW255" s="1085"/>
      <c r="VRX255" s="1085"/>
      <c r="VRY255" s="1085"/>
      <c r="VRZ255" s="1085"/>
      <c r="VSA255" s="1085"/>
      <c r="VSB255" s="1085"/>
      <c r="VSC255" s="1085"/>
      <c r="VSD255" s="1085"/>
      <c r="VSE255" s="1085"/>
      <c r="VSF255" s="1085"/>
      <c r="VSG255" s="1085"/>
      <c r="VSH255" s="1085"/>
      <c r="VSI255" s="1085"/>
      <c r="VSJ255" s="1085"/>
      <c r="VSK255" s="1080"/>
      <c r="VSL255" s="1085"/>
      <c r="VSM255" s="1085"/>
      <c r="VSN255" s="1085"/>
      <c r="VSO255" s="1085"/>
      <c r="VSP255" s="1085"/>
      <c r="VSQ255" s="1085"/>
      <c r="VSR255" s="1085"/>
      <c r="VSS255" s="1085"/>
      <c r="VST255" s="1085"/>
      <c r="VSU255" s="1085"/>
      <c r="VSV255" s="1085"/>
      <c r="VSW255" s="1085"/>
      <c r="VSX255" s="1085"/>
      <c r="VSY255" s="1085"/>
      <c r="VSZ255" s="1080"/>
      <c r="VTA255" s="1085"/>
      <c r="VTB255" s="1085"/>
      <c r="VTC255" s="1085"/>
      <c r="VTD255" s="1085"/>
      <c r="VTE255" s="1085"/>
      <c r="VTF255" s="1085"/>
      <c r="VTG255" s="1085"/>
      <c r="VTH255" s="1085"/>
      <c r="VTI255" s="1085"/>
      <c r="VTJ255" s="1085"/>
      <c r="VTK255" s="1085"/>
      <c r="VTL255" s="1085"/>
      <c r="VTM255" s="1085"/>
      <c r="VTN255" s="1085"/>
      <c r="VTO255" s="1080"/>
      <c r="VTP255" s="1085"/>
      <c r="VTQ255" s="1085"/>
      <c r="VTR255" s="1085"/>
      <c r="VTS255" s="1085"/>
      <c r="VTT255" s="1085"/>
      <c r="VTU255" s="1085"/>
      <c r="VTV255" s="1085"/>
      <c r="VTW255" s="1085"/>
      <c r="VTX255" s="1085"/>
      <c r="VTY255" s="1085"/>
      <c r="VTZ255" s="1085"/>
      <c r="VUA255" s="1085"/>
      <c r="VUB255" s="1085"/>
      <c r="VUC255" s="1085"/>
      <c r="VUD255" s="1080"/>
      <c r="VUE255" s="1085"/>
      <c r="VUF255" s="1085"/>
      <c r="VUG255" s="1085"/>
      <c r="VUH255" s="1085"/>
      <c r="VUI255" s="1085"/>
      <c r="VUJ255" s="1085"/>
      <c r="VUK255" s="1085"/>
      <c r="VUL255" s="1085"/>
      <c r="VUM255" s="1085"/>
      <c r="VUN255" s="1085"/>
      <c r="VUO255" s="1085"/>
      <c r="VUP255" s="1085"/>
      <c r="VUQ255" s="1085"/>
      <c r="VUR255" s="1085"/>
      <c r="VUS255" s="1080"/>
      <c r="VUT255" s="1085"/>
      <c r="VUU255" s="1085"/>
      <c r="VUV255" s="1085"/>
      <c r="VUW255" s="1085"/>
      <c r="VUX255" s="1085"/>
      <c r="VUY255" s="1085"/>
      <c r="VUZ255" s="1085"/>
      <c r="VVA255" s="1085"/>
      <c r="VVB255" s="1085"/>
      <c r="VVC255" s="1085"/>
      <c r="VVD255" s="1085"/>
      <c r="VVE255" s="1085"/>
      <c r="VVF255" s="1085"/>
      <c r="VVG255" s="1085"/>
      <c r="VVH255" s="1080"/>
      <c r="VVI255" s="1085"/>
      <c r="VVJ255" s="1085"/>
      <c r="VVK255" s="1085"/>
      <c r="VVL255" s="1085"/>
      <c r="VVM255" s="1085"/>
      <c r="VVN255" s="1085"/>
      <c r="VVO255" s="1085"/>
      <c r="VVP255" s="1085"/>
      <c r="VVQ255" s="1085"/>
      <c r="VVR255" s="1085"/>
      <c r="VVS255" s="1085"/>
      <c r="VVT255" s="1085"/>
      <c r="VVU255" s="1085"/>
      <c r="VVV255" s="1085"/>
      <c r="VVW255" s="1080"/>
      <c r="VVX255" s="1085"/>
      <c r="VVY255" s="1085"/>
      <c r="VVZ255" s="1085"/>
      <c r="VWA255" s="1085"/>
      <c r="VWB255" s="1085"/>
      <c r="VWC255" s="1085"/>
      <c r="VWD255" s="1085"/>
      <c r="VWE255" s="1085"/>
      <c r="VWF255" s="1085"/>
      <c r="VWG255" s="1085"/>
      <c r="VWH255" s="1085"/>
      <c r="VWI255" s="1085"/>
      <c r="VWJ255" s="1085"/>
      <c r="VWK255" s="1085"/>
      <c r="VWL255" s="1080"/>
      <c r="VWM255" s="1085"/>
      <c r="VWN255" s="1085"/>
      <c r="VWO255" s="1085"/>
      <c r="VWP255" s="1085"/>
      <c r="VWQ255" s="1085"/>
      <c r="VWR255" s="1085"/>
      <c r="VWS255" s="1085"/>
      <c r="VWT255" s="1085"/>
      <c r="VWU255" s="1085"/>
      <c r="VWV255" s="1085"/>
      <c r="VWW255" s="1085"/>
      <c r="VWX255" s="1085"/>
      <c r="VWY255" s="1085"/>
      <c r="VWZ255" s="1085"/>
      <c r="VXA255" s="1080"/>
      <c r="VXB255" s="1085"/>
      <c r="VXC255" s="1085"/>
      <c r="VXD255" s="1085"/>
      <c r="VXE255" s="1085"/>
      <c r="VXF255" s="1085"/>
      <c r="VXG255" s="1085"/>
      <c r="VXH255" s="1085"/>
      <c r="VXI255" s="1085"/>
      <c r="VXJ255" s="1085"/>
      <c r="VXK255" s="1085"/>
      <c r="VXL255" s="1085"/>
      <c r="VXM255" s="1085"/>
      <c r="VXN255" s="1085"/>
      <c r="VXO255" s="1085"/>
      <c r="VXP255" s="1080"/>
      <c r="VXQ255" s="1085"/>
      <c r="VXR255" s="1085"/>
      <c r="VXS255" s="1085"/>
      <c r="VXT255" s="1085"/>
      <c r="VXU255" s="1085"/>
      <c r="VXV255" s="1085"/>
      <c r="VXW255" s="1085"/>
      <c r="VXX255" s="1085"/>
      <c r="VXY255" s="1085"/>
      <c r="VXZ255" s="1085"/>
      <c r="VYA255" s="1085"/>
      <c r="VYB255" s="1085"/>
      <c r="VYC255" s="1085"/>
      <c r="VYD255" s="1085"/>
      <c r="VYE255" s="1080"/>
      <c r="VYF255" s="1085"/>
      <c r="VYG255" s="1085"/>
      <c r="VYH255" s="1085"/>
      <c r="VYI255" s="1085"/>
      <c r="VYJ255" s="1085"/>
      <c r="VYK255" s="1085"/>
      <c r="VYL255" s="1085"/>
      <c r="VYM255" s="1085"/>
      <c r="VYN255" s="1085"/>
      <c r="VYO255" s="1085"/>
      <c r="VYP255" s="1085"/>
      <c r="VYQ255" s="1085"/>
      <c r="VYR255" s="1085"/>
      <c r="VYS255" s="1085"/>
      <c r="VYT255" s="1080"/>
      <c r="VYU255" s="1085"/>
      <c r="VYV255" s="1085"/>
      <c r="VYW255" s="1085"/>
      <c r="VYX255" s="1085"/>
      <c r="VYY255" s="1085"/>
      <c r="VYZ255" s="1085"/>
      <c r="VZA255" s="1085"/>
      <c r="VZB255" s="1085"/>
      <c r="VZC255" s="1085"/>
      <c r="VZD255" s="1085"/>
      <c r="VZE255" s="1085"/>
      <c r="VZF255" s="1085"/>
      <c r="VZG255" s="1085"/>
      <c r="VZH255" s="1085"/>
      <c r="VZI255" s="1080"/>
      <c r="VZJ255" s="1085"/>
      <c r="VZK255" s="1085"/>
      <c r="VZL255" s="1085"/>
      <c r="VZM255" s="1085"/>
      <c r="VZN255" s="1085"/>
      <c r="VZO255" s="1085"/>
      <c r="VZP255" s="1085"/>
      <c r="VZQ255" s="1085"/>
      <c r="VZR255" s="1085"/>
      <c r="VZS255" s="1085"/>
      <c r="VZT255" s="1085"/>
      <c r="VZU255" s="1085"/>
      <c r="VZV255" s="1085"/>
      <c r="VZW255" s="1085"/>
      <c r="VZX255" s="1080"/>
      <c r="VZY255" s="1085"/>
      <c r="VZZ255" s="1085"/>
      <c r="WAA255" s="1085"/>
      <c r="WAB255" s="1085"/>
      <c r="WAC255" s="1085"/>
      <c r="WAD255" s="1085"/>
      <c r="WAE255" s="1085"/>
      <c r="WAF255" s="1085"/>
      <c r="WAG255" s="1085"/>
      <c r="WAH255" s="1085"/>
      <c r="WAI255" s="1085"/>
      <c r="WAJ255" s="1085"/>
      <c r="WAK255" s="1085"/>
      <c r="WAL255" s="1085"/>
      <c r="WAM255" s="1080"/>
      <c r="WAN255" s="1085"/>
      <c r="WAO255" s="1085"/>
      <c r="WAP255" s="1085"/>
      <c r="WAQ255" s="1085"/>
      <c r="WAR255" s="1085"/>
      <c r="WAS255" s="1085"/>
      <c r="WAT255" s="1085"/>
      <c r="WAU255" s="1085"/>
      <c r="WAV255" s="1085"/>
      <c r="WAW255" s="1085"/>
      <c r="WAX255" s="1085"/>
      <c r="WAY255" s="1085"/>
      <c r="WAZ255" s="1085"/>
      <c r="WBA255" s="1085"/>
      <c r="WBB255" s="1080"/>
      <c r="WBC255" s="1085"/>
      <c r="WBD255" s="1085"/>
      <c r="WBE255" s="1085"/>
      <c r="WBF255" s="1085"/>
      <c r="WBG255" s="1085"/>
      <c r="WBH255" s="1085"/>
      <c r="WBI255" s="1085"/>
      <c r="WBJ255" s="1085"/>
      <c r="WBK255" s="1085"/>
      <c r="WBL255" s="1085"/>
      <c r="WBM255" s="1085"/>
      <c r="WBN255" s="1085"/>
      <c r="WBO255" s="1085"/>
      <c r="WBP255" s="1085"/>
      <c r="WBQ255" s="1080"/>
      <c r="WBR255" s="1085"/>
      <c r="WBS255" s="1085"/>
      <c r="WBT255" s="1085"/>
      <c r="WBU255" s="1085"/>
      <c r="WBV255" s="1085"/>
      <c r="WBW255" s="1085"/>
      <c r="WBX255" s="1085"/>
      <c r="WBY255" s="1085"/>
      <c r="WBZ255" s="1085"/>
      <c r="WCA255" s="1085"/>
      <c r="WCB255" s="1085"/>
      <c r="WCC255" s="1085"/>
      <c r="WCD255" s="1085"/>
      <c r="WCE255" s="1085"/>
      <c r="WCF255" s="1080"/>
      <c r="WCG255" s="1085"/>
      <c r="WCH255" s="1085"/>
      <c r="WCI255" s="1085"/>
      <c r="WCJ255" s="1085"/>
      <c r="WCK255" s="1085"/>
      <c r="WCL255" s="1085"/>
      <c r="WCM255" s="1085"/>
      <c r="WCN255" s="1085"/>
      <c r="WCO255" s="1085"/>
      <c r="WCP255" s="1085"/>
      <c r="WCQ255" s="1085"/>
      <c r="WCR255" s="1085"/>
      <c r="WCS255" s="1085"/>
      <c r="WCT255" s="1085"/>
      <c r="WCU255" s="1080"/>
      <c r="WCV255" s="1085"/>
      <c r="WCW255" s="1085"/>
      <c r="WCX255" s="1085"/>
      <c r="WCY255" s="1085"/>
      <c r="WCZ255" s="1085"/>
      <c r="WDA255" s="1085"/>
      <c r="WDB255" s="1085"/>
      <c r="WDC255" s="1085"/>
      <c r="WDD255" s="1085"/>
      <c r="WDE255" s="1085"/>
      <c r="WDF255" s="1085"/>
      <c r="WDG255" s="1085"/>
      <c r="WDH255" s="1085"/>
      <c r="WDI255" s="1085"/>
      <c r="WDJ255" s="1080"/>
      <c r="WDK255" s="1085"/>
      <c r="WDL255" s="1085"/>
      <c r="WDM255" s="1085"/>
      <c r="WDN255" s="1085"/>
      <c r="WDO255" s="1085"/>
      <c r="WDP255" s="1085"/>
      <c r="WDQ255" s="1085"/>
      <c r="WDR255" s="1085"/>
      <c r="WDS255" s="1085"/>
      <c r="WDT255" s="1085"/>
      <c r="WDU255" s="1085"/>
      <c r="WDV255" s="1085"/>
      <c r="WDW255" s="1085"/>
      <c r="WDX255" s="1085"/>
      <c r="WDY255" s="1080"/>
      <c r="WDZ255" s="1085"/>
      <c r="WEA255" s="1085"/>
      <c r="WEB255" s="1085"/>
      <c r="WEC255" s="1085"/>
      <c r="WED255" s="1085"/>
      <c r="WEE255" s="1085"/>
      <c r="WEF255" s="1085"/>
      <c r="WEG255" s="1085"/>
      <c r="WEH255" s="1085"/>
      <c r="WEI255" s="1085"/>
      <c r="WEJ255" s="1085"/>
      <c r="WEK255" s="1085"/>
      <c r="WEL255" s="1085"/>
      <c r="WEM255" s="1085"/>
      <c r="WEN255" s="1080"/>
      <c r="WEO255" s="1085"/>
      <c r="WEP255" s="1085"/>
      <c r="WEQ255" s="1085"/>
      <c r="WER255" s="1085"/>
      <c r="WES255" s="1085"/>
      <c r="WET255" s="1085"/>
      <c r="WEU255" s="1085"/>
      <c r="WEV255" s="1085"/>
      <c r="WEW255" s="1085"/>
      <c r="WEX255" s="1085"/>
      <c r="WEY255" s="1085"/>
      <c r="WEZ255" s="1085"/>
      <c r="WFA255" s="1085"/>
      <c r="WFB255" s="1085"/>
      <c r="WFC255" s="1080"/>
      <c r="WFD255" s="1085"/>
      <c r="WFE255" s="1085"/>
      <c r="WFF255" s="1085"/>
      <c r="WFG255" s="1085"/>
      <c r="WFH255" s="1085"/>
      <c r="WFI255" s="1085"/>
      <c r="WFJ255" s="1085"/>
      <c r="WFK255" s="1085"/>
      <c r="WFL255" s="1085"/>
      <c r="WFM255" s="1085"/>
      <c r="WFN255" s="1085"/>
      <c r="WFO255" s="1085"/>
      <c r="WFP255" s="1085"/>
      <c r="WFQ255" s="1085"/>
      <c r="WFR255" s="1080"/>
      <c r="WFS255" s="1085"/>
      <c r="WFT255" s="1085"/>
      <c r="WFU255" s="1085"/>
      <c r="WFV255" s="1085"/>
      <c r="WFW255" s="1085"/>
      <c r="WFX255" s="1085"/>
      <c r="WFY255" s="1085"/>
      <c r="WFZ255" s="1085"/>
      <c r="WGA255" s="1085"/>
      <c r="WGB255" s="1085"/>
      <c r="WGC255" s="1085"/>
      <c r="WGD255" s="1085"/>
      <c r="WGE255" s="1085"/>
      <c r="WGF255" s="1085"/>
      <c r="WGG255" s="1080"/>
      <c r="WGH255" s="1085"/>
      <c r="WGI255" s="1085"/>
      <c r="WGJ255" s="1085"/>
      <c r="WGK255" s="1085"/>
      <c r="WGL255" s="1085"/>
      <c r="WGM255" s="1085"/>
      <c r="WGN255" s="1085"/>
      <c r="WGO255" s="1085"/>
      <c r="WGP255" s="1085"/>
      <c r="WGQ255" s="1085"/>
      <c r="WGR255" s="1085"/>
      <c r="WGS255" s="1085"/>
      <c r="WGT255" s="1085"/>
      <c r="WGU255" s="1085"/>
      <c r="WGV255" s="1080"/>
      <c r="WGW255" s="1085"/>
      <c r="WGX255" s="1085"/>
      <c r="WGY255" s="1085"/>
      <c r="WGZ255" s="1085"/>
      <c r="WHA255" s="1085"/>
      <c r="WHB255" s="1085"/>
      <c r="WHC255" s="1085"/>
      <c r="WHD255" s="1085"/>
      <c r="WHE255" s="1085"/>
      <c r="WHF255" s="1085"/>
      <c r="WHG255" s="1085"/>
      <c r="WHH255" s="1085"/>
      <c r="WHI255" s="1085"/>
      <c r="WHJ255" s="1085"/>
      <c r="WHK255" s="1080"/>
      <c r="WHL255" s="1085"/>
      <c r="WHM255" s="1085"/>
      <c r="WHN255" s="1085"/>
      <c r="WHO255" s="1085"/>
      <c r="WHP255" s="1085"/>
      <c r="WHQ255" s="1085"/>
      <c r="WHR255" s="1085"/>
      <c r="WHS255" s="1085"/>
      <c r="WHT255" s="1085"/>
      <c r="WHU255" s="1085"/>
      <c r="WHV255" s="1085"/>
      <c r="WHW255" s="1085"/>
      <c r="WHX255" s="1085"/>
      <c r="WHY255" s="1085"/>
      <c r="WHZ255" s="1080"/>
      <c r="WIA255" s="1085"/>
      <c r="WIB255" s="1085"/>
      <c r="WIC255" s="1085"/>
      <c r="WID255" s="1085"/>
      <c r="WIE255" s="1085"/>
      <c r="WIF255" s="1085"/>
      <c r="WIG255" s="1085"/>
      <c r="WIH255" s="1085"/>
      <c r="WII255" s="1085"/>
      <c r="WIJ255" s="1085"/>
      <c r="WIK255" s="1085"/>
      <c r="WIL255" s="1085"/>
      <c r="WIM255" s="1085"/>
      <c r="WIN255" s="1085"/>
      <c r="WIO255" s="1080"/>
      <c r="WIP255" s="1085"/>
      <c r="WIQ255" s="1085"/>
      <c r="WIR255" s="1085"/>
      <c r="WIS255" s="1085"/>
      <c r="WIT255" s="1085"/>
      <c r="WIU255" s="1085"/>
      <c r="WIV255" s="1085"/>
      <c r="WIW255" s="1085"/>
      <c r="WIX255" s="1085"/>
      <c r="WIY255" s="1085"/>
      <c r="WIZ255" s="1085"/>
      <c r="WJA255" s="1085"/>
      <c r="WJB255" s="1085"/>
      <c r="WJC255" s="1085"/>
      <c r="WJD255" s="1080"/>
      <c r="WJE255" s="1085"/>
      <c r="WJF255" s="1085"/>
      <c r="WJG255" s="1085"/>
      <c r="WJH255" s="1085"/>
      <c r="WJI255" s="1085"/>
      <c r="WJJ255" s="1085"/>
      <c r="WJK255" s="1085"/>
      <c r="WJL255" s="1085"/>
      <c r="WJM255" s="1085"/>
      <c r="WJN255" s="1085"/>
      <c r="WJO255" s="1085"/>
      <c r="WJP255" s="1085"/>
      <c r="WJQ255" s="1085"/>
      <c r="WJR255" s="1085"/>
      <c r="WJS255" s="1080"/>
      <c r="WJT255" s="1085"/>
      <c r="WJU255" s="1085"/>
      <c r="WJV255" s="1085"/>
      <c r="WJW255" s="1085"/>
      <c r="WJX255" s="1085"/>
      <c r="WJY255" s="1085"/>
      <c r="WJZ255" s="1085"/>
      <c r="WKA255" s="1085"/>
      <c r="WKB255" s="1085"/>
      <c r="WKC255" s="1085"/>
      <c r="WKD255" s="1085"/>
      <c r="WKE255" s="1085"/>
      <c r="WKF255" s="1085"/>
      <c r="WKG255" s="1085"/>
      <c r="WKH255" s="1080"/>
      <c r="WKI255" s="1085"/>
      <c r="WKJ255" s="1085"/>
      <c r="WKK255" s="1085"/>
      <c r="WKL255" s="1085"/>
      <c r="WKM255" s="1085"/>
      <c r="WKN255" s="1085"/>
      <c r="WKO255" s="1085"/>
      <c r="WKP255" s="1085"/>
      <c r="WKQ255" s="1085"/>
      <c r="WKR255" s="1085"/>
      <c r="WKS255" s="1085"/>
      <c r="WKT255" s="1085"/>
      <c r="WKU255" s="1085"/>
      <c r="WKV255" s="1085"/>
      <c r="WKW255" s="1080"/>
      <c r="WKX255" s="1085"/>
      <c r="WKY255" s="1085"/>
      <c r="WKZ255" s="1085"/>
      <c r="WLA255" s="1085"/>
      <c r="WLB255" s="1085"/>
      <c r="WLC255" s="1085"/>
      <c r="WLD255" s="1085"/>
      <c r="WLE255" s="1085"/>
      <c r="WLF255" s="1085"/>
      <c r="WLG255" s="1085"/>
      <c r="WLH255" s="1085"/>
      <c r="WLI255" s="1085"/>
      <c r="WLJ255" s="1085"/>
      <c r="WLK255" s="1085"/>
      <c r="WLL255" s="1080"/>
      <c r="WLM255" s="1085"/>
      <c r="WLN255" s="1085"/>
      <c r="WLO255" s="1085"/>
      <c r="WLP255" s="1085"/>
      <c r="WLQ255" s="1085"/>
      <c r="WLR255" s="1085"/>
      <c r="WLS255" s="1085"/>
      <c r="WLT255" s="1085"/>
      <c r="WLU255" s="1085"/>
      <c r="WLV255" s="1085"/>
      <c r="WLW255" s="1085"/>
      <c r="WLX255" s="1085"/>
      <c r="WLY255" s="1085"/>
      <c r="WLZ255" s="1085"/>
      <c r="WMA255" s="1080"/>
      <c r="WMB255" s="1085"/>
      <c r="WMC255" s="1085"/>
      <c r="WMD255" s="1085"/>
      <c r="WME255" s="1085"/>
      <c r="WMF255" s="1085"/>
      <c r="WMG255" s="1085"/>
      <c r="WMH255" s="1085"/>
      <c r="WMI255" s="1085"/>
      <c r="WMJ255" s="1085"/>
      <c r="WMK255" s="1085"/>
      <c r="WML255" s="1085"/>
      <c r="WMM255" s="1085"/>
      <c r="WMN255" s="1085"/>
      <c r="WMO255" s="1085"/>
      <c r="WMP255" s="1080"/>
      <c r="WMQ255" s="1085"/>
      <c r="WMR255" s="1085"/>
      <c r="WMS255" s="1085"/>
      <c r="WMT255" s="1085"/>
      <c r="WMU255" s="1085"/>
      <c r="WMV255" s="1085"/>
      <c r="WMW255" s="1085"/>
      <c r="WMX255" s="1085"/>
      <c r="WMY255" s="1085"/>
      <c r="WMZ255" s="1085"/>
      <c r="WNA255" s="1085"/>
      <c r="WNB255" s="1085"/>
      <c r="WNC255" s="1085"/>
      <c r="WND255" s="1085"/>
      <c r="WNE255" s="1080"/>
      <c r="WNF255" s="1085"/>
      <c r="WNG255" s="1085"/>
      <c r="WNH255" s="1085"/>
      <c r="WNI255" s="1085"/>
      <c r="WNJ255" s="1085"/>
      <c r="WNK255" s="1085"/>
      <c r="WNL255" s="1085"/>
      <c r="WNM255" s="1085"/>
      <c r="WNN255" s="1085"/>
      <c r="WNO255" s="1085"/>
      <c r="WNP255" s="1085"/>
      <c r="WNQ255" s="1085"/>
      <c r="WNR255" s="1085"/>
      <c r="WNS255" s="1085"/>
      <c r="WNT255" s="1080"/>
      <c r="WNU255" s="1085"/>
      <c r="WNV255" s="1085"/>
      <c r="WNW255" s="1085"/>
      <c r="WNX255" s="1085"/>
      <c r="WNY255" s="1085"/>
      <c r="WNZ255" s="1085"/>
      <c r="WOA255" s="1085"/>
      <c r="WOB255" s="1085"/>
      <c r="WOC255" s="1085"/>
      <c r="WOD255" s="1085"/>
      <c r="WOE255" s="1085"/>
      <c r="WOF255" s="1085"/>
      <c r="WOG255" s="1085"/>
      <c r="WOH255" s="1085"/>
      <c r="WOI255" s="1080"/>
      <c r="WOJ255" s="1085"/>
      <c r="WOK255" s="1085"/>
      <c r="WOL255" s="1085"/>
      <c r="WOM255" s="1085"/>
      <c r="WON255" s="1085"/>
      <c r="WOO255" s="1085"/>
      <c r="WOP255" s="1085"/>
      <c r="WOQ255" s="1085"/>
      <c r="WOR255" s="1085"/>
      <c r="WOS255" s="1085"/>
      <c r="WOT255" s="1085"/>
      <c r="WOU255" s="1085"/>
      <c r="WOV255" s="1085"/>
      <c r="WOW255" s="1085"/>
      <c r="WOX255" s="1080"/>
      <c r="WOY255" s="1085"/>
      <c r="WOZ255" s="1085"/>
      <c r="WPA255" s="1085"/>
      <c r="WPB255" s="1085"/>
      <c r="WPC255" s="1085"/>
      <c r="WPD255" s="1085"/>
      <c r="WPE255" s="1085"/>
      <c r="WPF255" s="1085"/>
      <c r="WPG255" s="1085"/>
      <c r="WPH255" s="1085"/>
      <c r="WPI255" s="1085"/>
      <c r="WPJ255" s="1085"/>
      <c r="WPK255" s="1085"/>
      <c r="WPL255" s="1085"/>
      <c r="WPM255" s="1080"/>
      <c r="WPN255" s="1085"/>
      <c r="WPO255" s="1085"/>
      <c r="WPP255" s="1085"/>
      <c r="WPQ255" s="1085"/>
      <c r="WPR255" s="1085"/>
      <c r="WPS255" s="1085"/>
      <c r="WPT255" s="1085"/>
      <c r="WPU255" s="1085"/>
      <c r="WPV255" s="1085"/>
      <c r="WPW255" s="1085"/>
      <c r="WPX255" s="1085"/>
      <c r="WPY255" s="1085"/>
      <c r="WPZ255" s="1085"/>
      <c r="WQA255" s="1085"/>
      <c r="WQB255" s="1080"/>
      <c r="WQC255" s="1085"/>
      <c r="WQD255" s="1085"/>
      <c r="WQE255" s="1085"/>
      <c r="WQF255" s="1085"/>
      <c r="WQG255" s="1085"/>
      <c r="WQH255" s="1085"/>
      <c r="WQI255" s="1085"/>
      <c r="WQJ255" s="1085"/>
      <c r="WQK255" s="1085"/>
      <c r="WQL255" s="1085"/>
      <c r="WQM255" s="1085"/>
      <c r="WQN255" s="1085"/>
      <c r="WQO255" s="1085"/>
      <c r="WQP255" s="1085"/>
      <c r="WQQ255" s="1080"/>
      <c r="WQR255" s="1085"/>
      <c r="WQS255" s="1085"/>
      <c r="WQT255" s="1085"/>
      <c r="WQU255" s="1085"/>
      <c r="WQV255" s="1085"/>
      <c r="WQW255" s="1085"/>
      <c r="WQX255" s="1085"/>
      <c r="WQY255" s="1085"/>
      <c r="WQZ255" s="1085"/>
      <c r="WRA255" s="1085"/>
      <c r="WRB255" s="1085"/>
      <c r="WRC255" s="1085"/>
      <c r="WRD255" s="1085"/>
      <c r="WRE255" s="1085"/>
      <c r="WRF255" s="1080"/>
      <c r="WRG255" s="1085"/>
      <c r="WRH255" s="1085"/>
      <c r="WRI255" s="1085"/>
      <c r="WRJ255" s="1085"/>
      <c r="WRK255" s="1085"/>
      <c r="WRL255" s="1085"/>
      <c r="WRM255" s="1085"/>
      <c r="WRN255" s="1085"/>
      <c r="WRO255" s="1085"/>
      <c r="WRP255" s="1085"/>
      <c r="WRQ255" s="1085"/>
      <c r="WRR255" s="1085"/>
      <c r="WRS255" s="1085"/>
      <c r="WRT255" s="1085"/>
      <c r="WRU255" s="1080"/>
      <c r="WRV255" s="1085"/>
      <c r="WRW255" s="1085"/>
      <c r="WRX255" s="1085"/>
      <c r="WRY255" s="1085"/>
      <c r="WRZ255" s="1085"/>
      <c r="WSA255" s="1085"/>
      <c r="WSB255" s="1085"/>
      <c r="WSC255" s="1085"/>
      <c r="WSD255" s="1085"/>
      <c r="WSE255" s="1085"/>
      <c r="WSF255" s="1085"/>
      <c r="WSG255" s="1085"/>
      <c r="WSH255" s="1085"/>
      <c r="WSI255" s="1085"/>
      <c r="WSJ255" s="1080"/>
      <c r="WSK255" s="1085"/>
      <c r="WSL255" s="1085"/>
      <c r="WSM255" s="1085"/>
      <c r="WSN255" s="1085"/>
      <c r="WSO255" s="1085"/>
      <c r="WSP255" s="1085"/>
      <c r="WSQ255" s="1085"/>
      <c r="WSR255" s="1085"/>
      <c r="WSS255" s="1085"/>
      <c r="WST255" s="1085"/>
      <c r="WSU255" s="1085"/>
      <c r="WSV255" s="1085"/>
      <c r="WSW255" s="1085"/>
      <c r="WSX255" s="1085"/>
      <c r="WSY255" s="1080"/>
      <c r="WSZ255" s="1085"/>
      <c r="WTA255" s="1085"/>
      <c r="WTB255" s="1085"/>
      <c r="WTC255" s="1085"/>
      <c r="WTD255" s="1085"/>
      <c r="WTE255" s="1085"/>
      <c r="WTF255" s="1085"/>
      <c r="WTG255" s="1085"/>
      <c r="WTH255" s="1085"/>
      <c r="WTI255" s="1085"/>
      <c r="WTJ255" s="1085"/>
      <c r="WTK255" s="1085"/>
      <c r="WTL255" s="1085"/>
      <c r="WTM255" s="1085"/>
      <c r="WTN255" s="1080"/>
      <c r="WTO255" s="1085"/>
      <c r="WTP255" s="1085"/>
      <c r="WTQ255" s="1085"/>
      <c r="WTR255" s="1085"/>
      <c r="WTS255" s="1085"/>
      <c r="WTT255" s="1085"/>
      <c r="WTU255" s="1085"/>
      <c r="WTV255" s="1085"/>
      <c r="WTW255" s="1085"/>
      <c r="WTX255" s="1085"/>
      <c r="WTY255" s="1085"/>
      <c r="WTZ255" s="1085"/>
      <c r="WUA255" s="1085"/>
      <c r="WUB255" s="1085"/>
      <c r="WUC255" s="1080"/>
      <c r="WUD255" s="1085"/>
      <c r="WUE255" s="1085"/>
      <c r="WUF255" s="1085"/>
      <c r="WUG255" s="1085"/>
      <c r="WUH255" s="1085"/>
      <c r="WUI255" s="1085"/>
      <c r="WUJ255" s="1085"/>
      <c r="WUK255" s="1085"/>
      <c r="WUL255" s="1085"/>
      <c r="WUM255" s="1085"/>
      <c r="WUN255" s="1085"/>
      <c r="WUO255" s="1085"/>
      <c r="WUP255" s="1085"/>
      <c r="WUQ255" s="1085"/>
      <c r="WUR255" s="1080"/>
      <c r="WUS255" s="1085"/>
      <c r="WUT255" s="1085"/>
      <c r="WUU255" s="1085"/>
      <c r="WUV255" s="1085"/>
      <c r="WUW255" s="1085"/>
      <c r="WUX255" s="1085"/>
      <c r="WUY255" s="1085"/>
      <c r="WUZ255" s="1085"/>
      <c r="WVA255" s="1085"/>
      <c r="WVB255" s="1085"/>
      <c r="WVC255" s="1085"/>
      <c r="WVD255" s="1085"/>
      <c r="WVE255" s="1085"/>
      <c r="WVF255" s="1085"/>
      <c r="WVG255" s="1080"/>
      <c r="WVH255" s="1085"/>
      <c r="WVI255" s="1085"/>
      <c r="WVJ255" s="1085"/>
      <c r="WVK255" s="1085"/>
      <c r="WVL255" s="1085"/>
      <c r="WVM255" s="1085"/>
      <c r="WVN255" s="1085"/>
      <c r="WVO255" s="1085"/>
      <c r="WVP255" s="1085"/>
      <c r="WVQ255" s="1085"/>
      <c r="WVR255" s="1085"/>
      <c r="WVS255" s="1085"/>
      <c r="WVT255" s="1085"/>
      <c r="WVU255" s="1085"/>
      <c r="WVV255" s="1080"/>
      <c r="WVW255" s="1085"/>
      <c r="WVX255" s="1085"/>
      <c r="WVY255" s="1085"/>
      <c r="WVZ255" s="1085"/>
      <c r="WWA255" s="1085"/>
      <c r="WWB255" s="1085"/>
      <c r="WWC255" s="1085"/>
      <c r="WWD255" s="1085"/>
      <c r="WWE255" s="1085"/>
      <c r="WWF255" s="1085"/>
      <c r="WWG255" s="1085"/>
      <c r="WWH255" s="1085"/>
      <c r="WWI255" s="1085"/>
      <c r="WWJ255" s="1085"/>
      <c r="WWK255" s="1080"/>
      <c r="WWL255" s="1085"/>
      <c r="WWM255" s="1085"/>
      <c r="WWN255" s="1085"/>
      <c r="WWO255" s="1085"/>
      <c r="WWP255" s="1085"/>
      <c r="WWQ255" s="1085"/>
      <c r="WWR255" s="1085"/>
      <c r="WWS255" s="1085"/>
      <c r="WWT255" s="1085"/>
      <c r="WWU255" s="1085"/>
      <c r="WWV255" s="1085"/>
      <c r="WWW255" s="1085"/>
      <c r="WWX255" s="1085"/>
      <c r="WWY255" s="1085"/>
      <c r="WWZ255" s="1080"/>
      <c r="WXA255" s="1085"/>
      <c r="WXB255" s="1085"/>
      <c r="WXC255" s="1085"/>
      <c r="WXD255" s="1085"/>
      <c r="WXE255" s="1085"/>
      <c r="WXF255" s="1085"/>
      <c r="WXG255" s="1085"/>
      <c r="WXH255" s="1085"/>
      <c r="WXI255" s="1085"/>
      <c r="WXJ255" s="1085"/>
      <c r="WXK255" s="1085"/>
      <c r="WXL255" s="1085"/>
      <c r="WXM255" s="1085"/>
      <c r="WXN255" s="1085"/>
      <c r="WXO255" s="1080"/>
      <c r="WXP255" s="1085"/>
      <c r="WXQ255" s="1085"/>
      <c r="WXR255" s="1085"/>
      <c r="WXS255" s="1085"/>
      <c r="WXT255" s="1085"/>
      <c r="WXU255" s="1085"/>
      <c r="WXV255" s="1085"/>
      <c r="WXW255" s="1085"/>
      <c r="WXX255" s="1085"/>
      <c r="WXY255" s="1085"/>
      <c r="WXZ255" s="1085"/>
      <c r="WYA255" s="1085"/>
      <c r="WYB255" s="1085"/>
      <c r="WYC255" s="1085"/>
      <c r="WYD255" s="1080"/>
      <c r="WYE255" s="1085"/>
      <c r="WYF255" s="1085"/>
      <c r="WYG255" s="1085"/>
      <c r="WYH255" s="1085"/>
      <c r="WYI255" s="1085"/>
      <c r="WYJ255" s="1085"/>
      <c r="WYK255" s="1085"/>
      <c r="WYL255" s="1085"/>
      <c r="WYM255" s="1085"/>
      <c r="WYN255" s="1085"/>
      <c r="WYO255" s="1085"/>
      <c r="WYP255" s="1085"/>
      <c r="WYQ255" s="1085"/>
      <c r="WYR255" s="1085"/>
      <c r="WYS255" s="1080"/>
      <c r="WYT255" s="1085"/>
      <c r="WYU255" s="1085"/>
      <c r="WYV255" s="1085"/>
      <c r="WYW255" s="1085"/>
      <c r="WYX255" s="1085"/>
      <c r="WYY255" s="1085"/>
      <c r="WYZ255" s="1085"/>
      <c r="WZA255" s="1085"/>
      <c r="WZB255" s="1085"/>
      <c r="WZC255" s="1085"/>
      <c r="WZD255" s="1085"/>
      <c r="WZE255" s="1085"/>
      <c r="WZF255" s="1085"/>
      <c r="WZG255" s="1085"/>
      <c r="WZH255" s="1080"/>
      <c r="WZI255" s="1085"/>
      <c r="WZJ255" s="1085"/>
      <c r="WZK255" s="1085"/>
      <c r="WZL255" s="1085"/>
      <c r="WZM255" s="1085"/>
      <c r="WZN255" s="1085"/>
      <c r="WZO255" s="1085"/>
      <c r="WZP255" s="1085"/>
      <c r="WZQ255" s="1085"/>
      <c r="WZR255" s="1085"/>
      <c r="WZS255" s="1085"/>
      <c r="WZT255" s="1085"/>
      <c r="WZU255" s="1085"/>
      <c r="WZV255" s="1085"/>
      <c r="WZW255" s="1080"/>
      <c r="WZX255" s="1085"/>
      <c r="WZY255" s="1085"/>
      <c r="WZZ255" s="1085"/>
      <c r="XAA255" s="1085"/>
      <c r="XAB255" s="1085"/>
      <c r="XAC255" s="1085"/>
      <c r="XAD255" s="1085"/>
      <c r="XAE255" s="1085"/>
      <c r="XAF255" s="1085"/>
      <c r="XAG255" s="1085"/>
      <c r="XAH255" s="1085"/>
      <c r="XAI255" s="1085"/>
      <c r="XAJ255" s="1085"/>
      <c r="XAK255" s="1085"/>
      <c r="XAL255" s="1080"/>
      <c r="XAM255" s="1085"/>
      <c r="XAN255" s="1085"/>
      <c r="XAO255" s="1085"/>
      <c r="XAP255" s="1085"/>
      <c r="XAQ255" s="1085"/>
      <c r="XAR255" s="1085"/>
      <c r="XAS255" s="1085"/>
      <c r="XAT255" s="1085"/>
      <c r="XAU255" s="1085"/>
      <c r="XAV255" s="1085"/>
      <c r="XAW255" s="1085"/>
      <c r="XAX255" s="1085"/>
      <c r="XAY255" s="1085"/>
      <c r="XAZ255" s="1085"/>
      <c r="XBA255" s="1080"/>
      <c r="XBB255" s="1085"/>
      <c r="XBC255" s="1085"/>
      <c r="XBD255" s="1085"/>
      <c r="XBE255" s="1085"/>
      <c r="XBF255" s="1085"/>
      <c r="XBG255" s="1085"/>
      <c r="XBH255" s="1085"/>
      <c r="XBI255" s="1085"/>
      <c r="XBJ255" s="1085"/>
      <c r="XBK255" s="1085"/>
      <c r="XBL255" s="1085"/>
      <c r="XBM255" s="1085"/>
      <c r="XBN255" s="1085"/>
      <c r="XBO255" s="1085"/>
      <c r="XBP255" s="1080"/>
      <c r="XBQ255" s="1085"/>
      <c r="XBR255" s="1085"/>
      <c r="XBS255" s="1085"/>
      <c r="XBT255" s="1085"/>
      <c r="XBU255" s="1085"/>
      <c r="XBV255" s="1085"/>
      <c r="XBW255" s="1085"/>
      <c r="XBX255" s="1085"/>
      <c r="XBY255" s="1085"/>
      <c r="XBZ255" s="1085"/>
      <c r="XCA255" s="1085"/>
      <c r="XCB255" s="1085"/>
      <c r="XCC255" s="1085"/>
      <c r="XCD255" s="1085"/>
      <c r="XCE255" s="1080"/>
      <c r="XCF255" s="1085"/>
      <c r="XCG255" s="1085"/>
      <c r="XCH255" s="1085"/>
      <c r="XCI255" s="1085"/>
      <c r="XCJ255" s="1085"/>
      <c r="XCK255" s="1085"/>
      <c r="XCL255" s="1085"/>
      <c r="XCM255" s="1085"/>
      <c r="XCN255" s="1085"/>
      <c r="XCO255" s="1085"/>
      <c r="XCP255" s="1085"/>
      <c r="XCQ255" s="1085"/>
      <c r="XCR255" s="1085"/>
      <c r="XCS255" s="1085"/>
      <c r="XCT255" s="1080"/>
      <c r="XCU255" s="1085"/>
      <c r="XCV255" s="1085"/>
      <c r="XCW255" s="1085"/>
      <c r="XCX255" s="1085"/>
      <c r="XCY255" s="1085"/>
      <c r="XCZ255" s="1085"/>
      <c r="XDA255" s="1085"/>
      <c r="XDB255" s="1085"/>
      <c r="XDC255" s="1085"/>
      <c r="XDD255" s="1085"/>
      <c r="XDE255" s="1085"/>
      <c r="XDF255" s="1085"/>
      <c r="XDG255" s="1085"/>
      <c r="XDH255" s="1085"/>
      <c r="XDI255" s="1080"/>
      <c r="XDJ255" s="1085"/>
      <c r="XDK255" s="1085"/>
      <c r="XDL255" s="1085"/>
      <c r="XDM255" s="1085"/>
      <c r="XDN255" s="1085"/>
      <c r="XDO255" s="1085"/>
      <c r="XDP255" s="1085"/>
      <c r="XDQ255" s="1085"/>
      <c r="XDR255" s="1085"/>
      <c r="XDS255" s="1085"/>
      <c r="XDT255" s="1085"/>
      <c r="XDU255" s="1085"/>
      <c r="XDV255" s="1085"/>
      <c r="XDW255" s="1085"/>
      <c r="XDX255" s="1080"/>
      <c r="XDY255" s="1085"/>
      <c r="XDZ255" s="1085"/>
      <c r="XEA255" s="1085"/>
      <c r="XEB255" s="1085"/>
      <c r="XEC255" s="1085"/>
      <c r="XED255" s="1085"/>
      <c r="XEE255" s="1085"/>
      <c r="XEF255" s="1085"/>
      <c r="XEG255" s="1085"/>
      <c r="XEH255" s="1085"/>
      <c r="XEI255" s="1085"/>
      <c r="XEJ255" s="1085"/>
      <c r="XEK255" s="1085"/>
      <c r="XEL255" s="1085"/>
      <c r="XEM255" s="1080"/>
      <c r="XEN255" s="1085"/>
      <c r="XEO255" s="1085"/>
      <c r="XEP255" s="1085"/>
      <c r="XEQ255" s="1085"/>
      <c r="XER255" s="1085"/>
      <c r="XES255" s="1085"/>
      <c r="XET255" s="1085"/>
      <c r="XEU255" s="1085"/>
      <c r="XEV255" s="1085"/>
      <c r="XEW255" s="1085"/>
      <c r="XEX255" s="1085"/>
      <c r="XEY255" s="1085"/>
      <c r="XEZ255" s="1085"/>
      <c r="XFA255" s="1085"/>
      <c r="XFB255" s="1080"/>
      <c r="XFC255" s="1085"/>
      <c r="XFD255" s="1085"/>
    </row>
    <row r="256" spans="1:16384">
      <c r="B256" s="11"/>
      <c r="C256" s="10"/>
      <c r="D256" s="10"/>
      <c r="E256" s="10"/>
      <c r="F256" s="10"/>
      <c r="G256" s="10"/>
      <c r="H256" s="10"/>
      <c r="I256" s="10"/>
      <c r="J256" s="10"/>
      <c r="K256" s="10"/>
      <c r="L256" s="10"/>
      <c r="M256" s="10"/>
      <c r="N256" s="10"/>
      <c r="O256" s="10"/>
      <c r="Q256" s="11"/>
      <c r="S256" s="11"/>
    </row>
    <row r="257" spans="1:26" ht="13.15">
      <c r="B257" s="74" t="s">
        <v>1412</v>
      </c>
      <c r="D257" s="11"/>
      <c r="E257" s="11"/>
      <c r="F257" s="11"/>
      <c r="J257" s="251"/>
      <c r="X257" s="425"/>
    </row>
    <row r="258" spans="1:26" ht="13.15">
      <c r="B258" s="74"/>
      <c r="D258" s="11"/>
      <c r="E258" s="11"/>
      <c r="F258" s="11"/>
      <c r="J258" s="251"/>
      <c r="X258" s="425"/>
    </row>
    <row r="259" spans="1:26">
      <c r="B259" s="251" t="s">
        <v>1536</v>
      </c>
      <c r="D259" s="11"/>
      <c r="E259" s="11"/>
      <c r="F259" s="11"/>
      <c r="J259" s="251"/>
      <c r="X259" s="425"/>
    </row>
    <row r="260" spans="1:26">
      <c r="B260" s="251"/>
      <c r="D260" s="11"/>
      <c r="E260" s="11"/>
      <c r="F260" s="11"/>
      <c r="J260" s="251"/>
      <c r="X260" s="425"/>
    </row>
    <row r="261" spans="1:26">
      <c r="B261" s="251" t="s">
        <v>1537</v>
      </c>
      <c r="D261" s="11"/>
      <c r="E261" s="11"/>
      <c r="F261" s="11"/>
      <c r="J261" s="251"/>
      <c r="X261" s="425"/>
    </row>
    <row r="262" spans="1:26">
      <c r="B262" s="11"/>
      <c r="D262" s="11"/>
      <c r="E262" s="310"/>
      <c r="F262" s="11"/>
      <c r="T262" s="11"/>
      <c r="X262" s="426"/>
    </row>
    <row r="263" spans="1:26" ht="13.15">
      <c r="A263" s="163"/>
      <c r="B263" s="138" t="s">
        <v>59</v>
      </c>
      <c r="C263" s="8" t="str">
        <f t="shared" ref="C263:M263" si="157">C234</f>
        <v>2019/20</v>
      </c>
      <c r="D263" s="8" t="str">
        <f t="shared" si="157"/>
        <v>2020/21</v>
      </c>
      <c r="E263" s="8" t="str">
        <f t="shared" si="157"/>
        <v>2021/22</v>
      </c>
      <c r="F263" s="8" t="str">
        <f t="shared" si="157"/>
        <v>2022/23</v>
      </c>
      <c r="G263" s="8" t="str">
        <f t="shared" si="157"/>
        <v>2023/24</v>
      </c>
      <c r="H263" s="8" t="str">
        <f t="shared" si="157"/>
        <v>2024/25</v>
      </c>
      <c r="I263" s="8" t="str">
        <f t="shared" si="157"/>
        <v>2025/26</v>
      </c>
      <c r="J263" s="8" t="str">
        <f t="shared" si="157"/>
        <v>2026/27</v>
      </c>
      <c r="K263" s="8" t="str">
        <f t="shared" si="157"/>
        <v>2027/28</v>
      </c>
      <c r="L263" s="8" t="str">
        <f t="shared" si="157"/>
        <v>2028/29</v>
      </c>
      <c r="M263" s="8" t="str">
        <f t="shared" si="157"/>
        <v>2029/30</v>
      </c>
      <c r="P263" s="251" t="s">
        <v>451</v>
      </c>
    </row>
    <row r="264" spans="1:26" s="5" customFormat="1" ht="13.15">
      <c r="A264" s="163"/>
      <c r="B264" s="186" t="str">
        <f t="shared" ref="B264:B283" si="158">B235</f>
        <v>Art &amp; Design</v>
      </c>
      <c r="C264" s="489">
        <f t="shared" ref="C264:M264" si="159">(C235/((SUM(C$235:C$253))-C$236-C$238-C$243-C$245-C$246-C$247-C$248-C$252))*(C$130-C$265-C$267-C$272-C$274-C$275-C$276-C$277-C$281)</f>
        <v>41505.318745801254</v>
      </c>
      <c r="D264" s="489">
        <f t="shared" si="159"/>
        <v>42345.657723324672</v>
      </c>
      <c r="E264" s="489">
        <f t="shared" si="159"/>
        <v>43197.117633038368</v>
      </c>
      <c r="F264" s="489">
        <f t="shared" si="159"/>
        <v>44408.372062523333</v>
      </c>
      <c r="G264" s="489">
        <f t="shared" si="159"/>
        <v>46071.617912807887</v>
      </c>
      <c r="H264" s="489">
        <f t="shared" si="159"/>
        <v>46816.697032310978</v>
      </c>
      <c r="I264" s="489">
        <f t="shared" si="159"/>
        <v>47058.643585986545</v>
      </c>
      <c r="J264" s="489">
        <f t="shared" si="159"/>
        <v>47864.322642814142</v>
      </c>
      <c r="K264" s="489">
        <f t="shared" si="159"/>
        <v>48254.913591031531</v>
      </c>
      <c r="L264" s="489">
        <f t="shared" si="159"/>
        <v>47529.083798602827</v>
      </c>
      <c r="M264" s="489">
        <f t="shared" si="159"/>
        <v>46527.448742641689</v>
      </c>
    </row>
    <row r="265" spans="1:26" s="5" customFormat="1" ht="13.15">
      <c r="A265" s="163"/>
      <c r="B265" s="186" t="str">
        <f t="shared" si="158"/>
        <v>Biology</v>
      </c>
      <c r="C265" s="358">
        <f t="shared" ref="C265:M265" si="160">C236</f>
        <v>83446.929168790011</v>
      </c>
      <c r="D265" s="358">
        <f t="shared" si="160"/>
        <v>86365.23001217909</v>
      </c>
      <c r="E265" s="358">
        <f t="shared" si="160"/>
        <v>88101.807855155013</v>
      </c>
      <c r="F265" s="358">
        <f t="shared" si="160"/>
        <v>90572.197336155368</v>
      </c>
      <c r="G265" s="358">
        <f t="shared" si="160"/>
        <v>93964.436780520118</v>
      </c>
      <c r="H265" s="358">
        <f t="shared" si="160"/>
        <v>95484.047833761841</v>
      </c>
      <c r="I265" s="358">
        <f t="shared" si="160"/>
        <v>95977.505035333132</v>
      </c>
      <c r="J265" s="358">
        <f t="shared" si="160"/>
        <v>97620.711465459666</v>
      </c>
      <c r="K265" s="358">
        <f t="shared" si="160"/>
        <v>98417.333336440613</v>
      </c>
      <c r="L265" s="358">
        <f t="shared" si="160"/>
        <v>96936.981859026448</v>
      </c>
      <c r="M265" s="358">
        <f t="shared" si="160"/>
        <v>94894.117332950264</v>
      </c>
      <c r="N265" s="1159"/>
      <c r="O265" s="5" t="s">
        <v>7</v>
      </c>
      <c r="P265" s="495">
        <f t="shared" ref="P265:Z265" si="161">C265/C$283</f>
        <v>6.5783838274344808E-2</v>
      </c>
      <c r="Q265" s="495">
        <f t="shared" si="161"/>
        <v>6.6363838274344819E-2</v>
      </c>
      <c r="R265" s="493">
        <f t="shared" si="161"/>
        <v>6.6363838274344791E-2</v>
      </c>
      <c r="S265" s="493">
        <f t="shared" si="161"/>
        <v>6.6363838274344805E-2</v>
      </c>
      <c r="T265" s="493">
        <f t="shared" si="161"/>
        <v>6.6363838274344819E-2</v>
      </c>
      <c r="U265" s="493">
        <f t="shared" si="161"/>
        <v>6.6363838274344805E-2</v>
      </c>
      <c r="V265" s="493">
        <f t="shared" si="161"/>
        <v>6.6363838274344847E-2</v>
      </c>
      <c r="W265" s="493">
        <f t="shared" si="161"/>
        <v>6.6363838274344791E-2</v>
      </c>
      <c r="X265" s="493">
        <f t="shared" si="161"/>
        <v>6.6363838274344805E-2</v>
      </c>
      <c r="Y265" s="493">
        <f t="shared" si="161"/>
        <v>6.6363838274344819E-2</v>
      </c>
      <c r="Z265" s="493">
        <f t="shared" si="161"/>
        <v>6.6363838274344819E-2</v>
      </c>
    </row>
    <row r="266" spans="1:26" s="5" customFormat="1" ht="13.15">
      <c r="A266" s="163"/>
      <c r="B266" s="186" t="str">
        <f t="shared" si="158"/>
        <v>Business Studies</v>
      </c>
      <c r="C266" s="489">
        <f t="shared" ref="C266:M266" si="162">(C237/((SUM(C$235:C$253))-C$236-C$238-C$243-C$245-C$246-C$247-C$248-C$252))*(C$130-C$265-C$267-C$272-C$274-C$275-C$276-C$277-C$281)</f>
        <v>30705.596658639457</v>
      </c>
      <c r="D266" s="489">
        <f t="shared" si="162"/>
        <v>31327.278661815923</v>
      </c>
      <c r="E266" s="489">
        <f t="shared" si="162"/>
        <v>31957.187920404984</v>
      </c>
      <c r="F266" s="489">
        <f t="shared" si="162"/>
        <v>32853.272834016643</v>
      </c>
      <c r="G266" s="489">
        <f t="shared" si="162"/>
        <v>34083.740585289124</v>
      </c>
      <c r="H266" s="489">
        <f t="shared" si="162"/>
        <v>34634.949433059999</v>
      </c>
      <c r="I266" s="489">
        <f t="shared" si="162"/>
        <v>34813.941271084645</v>
      </c>
      <c r="J266" s="489">
        <f t="shared" si="162"/>
        <v>35409.981896787926</v>
      </c>
      <c r="K266" s="489">
        <f t="shared" si="162"/>
        <v>35698.940721268504</v>
      </c>
      <c r="L266" s="489">
        <f t="shared" si="162"/>
        <v>35161.972507974293</v>
      </c>
      <c r="M266" s="489">
        <f t="shared" si="162"/>
        <v>34420.963814224466</v>
      </c>
      <c r="P266" s="494">
        <f t="shared" ref="P266:Z266" si="163">C112/C$130</f>
        <v>6.5193838274344815E-2</v>
      </c>
      <c r="Q266" s="494">
        <f t="shared" si="163"/>
        <v>6.5193838274344815E-2</v>
      </c>
      <c r="R266" s="494">
        <f t="shared" si="163"/>
        <v>6.5193838274344801E-2</v>
      </c>
      <c r="S266" s="494">
        <f t="shared" si="163"/>
        <v>6.5193838274344801E-2</v>
      </c>
      <c r="T266" s="494">
        <f t="shared" si="163"/>
        <v>6.5193838274344815E-2</v>
      </c>
      <c r="U266" s="494">
        <f t="shared" si="163"/>
        <v>6.5193838274344801E-2</v>
      </c>
      <c r="V266" s="494">
        <f t="shared" si="163"/>
        <v>6.5193838274344815E-2</v>
      </c>
      <c r="W266" s="494">
        <f t="shared" si="163"/>
        <v>6.5193838274344815E-2</v>
      </c>
      <c r="X266" s="494">
        <f t="shared" si="163"/>
        <v>6.5193838274344815E-2</v>
      </c>
      <c r="Y266" s="494">
        <f t="shared" si="163"/>
        <v>6.5193838274344815E-2</v>
      </c>
      <c r="Z266" s="494">
        <f t="shared" si="163"/>
        <v>6.5193838274344801E-2</v>
      </c>
    </row>
    <row r="267" spans="1:26" s="5" customFormat="1" ht="13.15">
      <c r="A267" s="163"/>
      <c r="B267" s="186" t="str">
        <f t="shared" si="158"/>
        <v>Chemistry</v>
      </c>
      <c r="C267" s="358">
        <f t="shared" ref="C267:M267" si="164">C238</f>
        <v>80585.937168789998</v>
      </c>
      <c r="D267" s="358">
        <f t="shared" si="164"/>
        <v>83430.062232849028</v>
      </c>
      <c r="E267" s="358">
        <f t="shared" si="164"/>
        <v>85107.621564205372</v>
      </c>
      <c r="F267" s="358">
        <f t="shared" si="164"/>
        <v>87494.053559004329</v>
      </c>
      <c r="G267" s="358">
        <f t="shared" si="164"/>
        <v>90771.005961170871</v>
      </c>
      <c r="H267" s="358">
        <f t="shared" si="164"/>
        <v>92238.972233289925</v>
      </c>
      <c r="I267" s="358">
        <f t="shared" si="164"/>
        <v>92715.659032254436</v>
      </c>
      <c r="J267" s="358">
        <f t="shared" si="164"/>
        <v>94303.020227350455</v>
      </c>
      <c r="K267" s="358">
        <f t="shared" si="164"/>
        <v>95072.568484937627</v>
      </c>
      <c r="L267" s="358">
        <f t="shared" si="164"/>
        <v>93642.5275313069</v>
      </c>
      <c r="M267" s="358">
        <f t="shared" si="164"/>
        <v>91669.090830915084</v>
      </c>
      <c r="N267" s="1159"/>
      <c r="O267" s="5" t="s">
        <v>3</v>
      </c>
      <c r="P267" s="495">
        <f t="shared" ref="P267:Z267" si="165">C267/C$283</f>
        <v>6.3528428316100519E-2</v>
      </c>
      <c r="Q267" s="495">
        <f t="shared" si="165"/>
        <v>6.4108428316100516E-2</v>
      </c>
      <c r="R267" s="493">
        <f t="shared" si="165"/>
        <v>6.4108428316100502E-2</v>
      </c>
      <c r="S267" s="493">
        <f t="shared" si="165"/>
        <v>6.4108428316100502E-2</v>
      </c>
      <c r="T267" s="493">
        <f t="shared" si="165"/>
        <v>6.4108428316100516E-2</v>
      </c>
      <c r="U267" s="493">
        <f t="shared" si="165"/>
        <v>6.4108428316100516E-2</v>
      </c>
      <c r="V267" s="493">
        <f t="shared" si="165"/>
        <v>6.4108428316100544E-2</v>
      </c>
      <c r="W267" s="493">
        <f t="shared" si="165"/>
        <v>6.4108428316100502E-2</v>
      </c>
      <c r="X267" s="493">
        <f t="shared" si="165"/>
        <v>6.4108428316100502E-2</v>
      </c>
      <c r="Y267" s="493">
        <f t="shared" si="165"/>
        <v>6.4108428316100516E-2</v>
      </c>
      <c r="Z267" s="493">
        <f t="shared" si="165"/>
        <v>6.410842831610053E-2</v>
      </c>
    </row>
    <row r="268" spans="1:26" s="5" customFormat="1" ht="13.15">
      <c r="A268" s="163"/>
      <c r="B268" s="186" t="str">
        <f t="shared" si="158"/>
        <v>Classics</v>
      </c>
      <c r="C268" s="489">
        <f t="shared" ref="C268:M268" si="166">(C239/((SUM(C$235:C$253))-C$236-C$238-C$243-C$245-C$246-C$247-C$248-C$252))*(C$130-C$265-C$267-C$272-C$274-C$275-C$276-C$277-C$281)</f>
        <v>1305.5821148017606</v>
      </c>
      <c r="D268" s="489">
        <f t="shared" si="166"/>
        <v>1332.0156315793265</v>
      </c>
      <c r="E268" s="489">
        <f t="shared" si="166"/>
        <v>1358.7989659370558</v>
      </c>
      <c r="F268" s="489">
        <f t="shared" si="166"/>
        <v>1396.8999170294976</v>
      </c>
      <c r="G268" s="489">
        <f t="shared" si="166"/>
        <v>1449.2186101576992</v>
      </c>
      <c r="H268" s="489">
        <f t="shared" si="166"/>
        <v>1472.6556539373928</v>
      </c>
      <c r="I268" s="489">
        <f t="shared" si="166"/>
        <v>1480.2662711489204</v>
      </c>
      <c r="J268" s="489">
        <f t="shared" si="166"/>
        <v>1505.6095331367801</v>
      </c>
      <c r="K268" s="489">
        <f t="shared" si="166"/>
        <v>1517.8958755045921</v>
      </c>
      <c r="L268" s="489">
        <f t="shared" si="166"/>
        <v>1495.0643342944418</v>
      </c>
      <c r="M268" s="489">
        <f t="shared" si="166"/>
        <v>1463.5571237937727</v>
      </c>
      <c r="P268" s="494">
        <f t="shared" ref="P268:Z268" si="167">C114/C$130</f>
        <v>6.2938428316100511E-2</v>
      </c>
      <c r="Q268" s="494">
        <f t="shared" si="167"/>
        <v>6.2938428316100511E-2</v>
      </c>
      <c r="R268" s="494">
        <f t="shared" si="167"/>
        <v>6.2938428316100511E-2</v>
      </c>
      <c r="S268" s="494">
        <f t="shared" si="167"/>
        <v>6.2938428316100511E-2</v>
      </c>
      <c r="T268" s="494">
        <f t="shared" si="167"/>
        <v>6.2938428316100511E-2</v>
      </c>
      <c r="U268" s="494">
        <f t="shared" si="167"/>
        <v>6.2938428316100511E-2</v>
      </c>
      <c r="V268" s="494">
        <f t="shared" si="167"/>
        <v>6.2938428316100525E-2</v>
      </c>
      <c r="W268" s="494">
        <f t="shared" si="167"/>
        <v>6.2938428316100511E-2</v>
      </c>
      <c r="X268" s="494">
        <f t="shared" si="167"/>
        <v>6.2938428316100511E-2</v>
      </c>
      <c r="Y268" s="494">
        <f t="shared" si="167"/>
        <v>6.2938428316100511E-2</v>
      </c>
      <c r="Z268" s="494">
        <f t="shared" si="167"/>
        <v>6.2938428316100511E-2</v>
      </c>
    </row>
    <row r="269" spans="1:26" s="5" customFormat="1" ht="13.15">
      <c r="A269" s="163"/>
      <c r="B269" s="186" t="str">
        <f t="shared" si="158"/>
        <v>Computing</v>
      </c>
      <c r="C269" s="489">
        <f t="shared" ref="C269:M269" si="168">(C240/((SUM(C$235:C$253))-C$236-C$238-C$243-C$245-C$246-C$247-C$248-C$252))*(C$130-C$265-C$267-C$272-C$274-C$275-C$276-C$277-C$281)</f>
        <v>32737.229561207991</v>
      </c>
      <c r="D269" s="489">
        <f t="shared" si="168"/>
        <v>33400.045095402573</v>
      </c>
      <c r="E269" s="489">
        <f t="shared" si="168"/>
        <v>34071.632240587009</v>
      </c>
      <c r="F269" s="489">
        <f t="shared" si="168"/>
        <v>35027.006527866535</v>
      </c>
      <c r="G269" s="489">
        <f t="shared" si="168"/>
        <v>36338.888061675993</v>
      </c>
      <c r="H269" s="489">
        <f t="shared" si="168"/>
        <v>36926.56759079425</v>
      </c>
      <c r="I269" s="489">
        <f t="shared" si="168"/>
        <v>37117.402406874811</v>
      </c>
      <c r="J269" s="489">
        <f t="shared" si="168"/>
        <v>37752.880004277686</v>
      </c>
      <c r="K269" s="489">
        <f t="shared" si="168"/>
        <v>38060.957762085927</v>
      </c>
      <c r="L269" s="489">
        <f t="shared" si="168"/>
        <v>37488.461097679363</v>
      </c>
      <c r="M269" s="489">
        <f t="shared" si="168"/>
        <v>36698.423633700826</v>
      </c>
    </row>
    <row r="270" spans="1:26" s="5" customFormat="1" ht="13.15">
      <c r="A270" s="163"/>
      <c r="B270" s="186" t="str">
        <f t="shared" si="158"/>
        <v>Design &amp; Technology</v>
      </c>
      <c r="C270" s="489">
        <f t="shared" ref="C270:M270" si="169">(C241/((SUM(C$235:C$253))-C$236-C$238-C$243-C$245-C$246-C$247-C$248-C$252))*(C$130-C$265-C$267-C$272-C$274-C$275-C$276-C$277-C$281)</f>
        <v>41976.338548867498</v>
      </c>
      <c r="D270" s="489">
        <f t="shared" si="169"/>
        <v>42826.214046327696</v>
      </c>
      <c r="E270" s="489">
        <f t="shared" si="169"/>
        <v>43687.336680991146</v>
      </c>
      <c r="F270" s="489">
        <f t="shared" si="169"/>
        <v>44912.336934868719</v>
      </c>
      <c r="G270" s="489">
        <f t="shared" si="169"/>
        <v>46594.457998174767</v>
      </c>
      <c r="H270" s="489">
        <f t="shared" si="169"/>
        <v>47347.99258870523</v>
      </c>
      <c r="I270" s="489">
        <f t="shared" si="169"/>
        <v>47592.68485356935</v>
      </c>
      <c r="J270" s="489">
        <f t="shared" si="169"/>
        <v>48407.507094985071</v>
      </c>
      <c r="K270" s="489">
        <f t="shared" si="169"/>
        <v>48802.530633459995</v>
      </c>
      <c r="L270" s="489">
        <f t="shared" si="169"/>
        <v>48068.46381945863</v>
      </c>
      <c r="M270" s="489">
        <f t="shared" si="169"/>
        <v>47055.461787864981</v>
      </c>
    </row>
    <row r="271" spans="1:26" s="5" customFormat="1" ht="13.15">
      <c r="A271" s="163"/>
      <c r="B271" s="186" t="str">
        <f t="shared" si="158"/>
        <v>Drama</v>
      </c>
      <c r="C271" s="489">
        <f t="shared" ref="C271:M271" si="170">(C242/((SUM(C$235:C$253))-C$236-C$238-C$243-C$245-C$246-C$247-C$248-C$252))*(C$130-C$265-C$267-C$272-C$274-C$275-C$276-C$277-C$281)</f>
        <v>20826.259258619972</v>
      </c>
      <c r="D271" s="489">
        <f t="shared" si="170"/>
        <v>21247.918890201443</v>
      </c>
      <c r="E271" s="489">
        <f t="shared" si="170"/>
        <v>21675.15870822627</v>
      </c>
      <c r="F271" s="489">
        <f t="shared" si="170"/>
        <v>22282.933796790257</v>
      </c>
      <c r="G271" s="489">
        <f t="shared" si="170"/>
        <v>23117.506095849018</v>
      </c>
      <c r="H271" s="489">
        <f t="shared" si="170"/>
        <v>23491.366877547644</v>
      </c>
      <c r="I271" s="489">
        <f t="shared" si="170"/>
        <v>23612.769189488361</v>
      </c>
      <c r="J271" s="489">
        <f t="shared" si="170"/>
        <v>24017.037399533838</v>
      </c>
      <c r="K271" s="489">
        <f t="shared" si="170"/>
        <v>24213.025494492591</v>
      </c>
      <c r="L271" s="489">
        <f t="shared" si="170"/>
        <v>23848.823510469047</v>
      </c>
      <c r="M271" s="489">
        <f t="shared" si="170"/>
        <v>23346.229819146552</v>
      </c>
    </row>
    <row r="272" spans="1:26" s="5" customFormat="1" ht="13.15">
      <c r="A272" s="163"/>
      <c r="B272" s="186" t="str">
        <f t="shared" si="158"/>
        <v>English</v>
      </c>
      <c r="C272" s="358">
        <f t="shared" ref="C272:M272" si="171">C243</f>
        <v>217164.42528846001</v>
      </c>
      <c r="D272" s="358">
        <f t="shared" si="171"/>
        <v>222794.75927350164</v>
      </c>
      <c r="E272" s="358">
        <f t="shared" si="171"/>
        <v>227274.5764688123</v>
      </c>
      <c r="F272" s="358">
        <f t="shared" si="171"/>
        <v>233647.39374323687</v>
      </c>
      <c r="G272" s="358">
        <f t="shared" si="171"/>
        <v>242398.2900275256</v>
      </c>
      <c r="H272" s="358">
        <f t="shared" si="171"/>
        <v>246318.4020766523</v>
      </c>
      <c r="I272" s="358">
        <f t="shared" si="171"/>
        <v>247591.364337279</v>
      </c>
      <c r="J272" s="358">
        <f t="shared" si="171"/>
        <v>251830.31305524209</v>
      </c>
      <c r="K272" s="358">
        <f t="shared" si="171"/>
        <v>253885.34351081058</v>
      </c>
      <c r="L272" s="358">
        <f t="shared" si="171"/>
        <v>250066.50865094681</v>
      </c>
      <c r="M272" s="358">
        <f t="shared" si="171"/>
        <v>244796.56946070399</v>
      </c>
      <c r="O272" s="5" t="s">
        <v>1</v>
      </c>
      <c r="P272" s="495">
        <f t="shared" ref="P272:Z272" si="172">C272/C$283</f>
        <v>0.17119754524723918</v>
      </c>
      <c r="Q272" s="493">
        <f t="shared" si="172"/>
        <v>0.17119754524723915</v>
      </c>
      <c r="R272" s="493">
        <f t="shared" si="172"/>
        <v>0.17119754524723915</v>
      </c>
      <c r="S272" s="493">
        <f t="shared" si="172"/>
        <v>0.17119754524723915</v>
      </c>
      <c r="T272" s="493">
        <f t="shared" si="172"/>
        <v>0.17119754524723918</v>
      </c>
      <c r="U272" s="493">
        <f t="shared" si="172"/>
        <v>0.17119754524723915</v>
      </c>
      <c r="V272" s="493">
        <f t="shared" si="172"/>
        <v>0.17119754524723924</v>
      </c>
      <c r="W272" s="493">
        <f t="shared" si="172"/>
        <v>0.17119754524723912</v>
      </c>
      <c r="X272" s="493">
        <f t="shared" si="172"/>
        <v>0.17119754524723915</v>
      </c>
      <c r="Y272" s="493">
        <f t="shared" si="172"/>
        <v>0.17119754524723918</v>
      </c>
      <c r="Z272" s="493">
        <f t="shared" si="172"/>
        <v>0.17119754524723918</v>
      </c>
    </row>
    <row r="273" spans="1:16384" s="5" customFormat="1" ht="13.15">
      <c r="A273" s="163"/>
      <c r="B273" s="186" t="str">
        <f t="shared" si="158"/>
        <v>Food</v>
      </c>
      <c r="C273" s="489">
        <f t="shared" ref="C273:M273" si="173">(C244/((SUM(C$235:C$253))-C$236-C$238-C$243-C$245-C$246-C$247-C$248-C$252))*(C$130-C$265-C$267-C$272-C$274-C$275-C$276-C$277-C$281)</f>
        <v>16548.882371316919</v>
      </c>
      <c r="D273" s="489">
        <f t="shared" si="173"/>
        <v>16883.939932884845</v>
      </c>
      <c r="E273" s="489">
        <f t="shared" si="173"/>
        <v>17223.431600833293</v>
      </c>
      <c r="F273" s="489">
        <f t="shared" si="173"/>
        <v>17706.379514040465</v>
      </c>
      <c r="G273" s="489">
        <f t="shared" si="173"/>
        <v>18369.544158059125</v>
      </c>
      <c r="H273" s="489">
        <f t="shared" si="173"/>
        <v>18666.619980593998</v>
      </c>
      <c r="I273" s="489">
        <f t="shared" si="173"/>
        <v>18763.088220759662</v>
      </c>
      <c r="J273" s="489">
        <f t="shared" si="173"/>
        <v>19084.32627755262</v>
      </c>
      <c r="K273" s="489">
        <f t="shared" si="173"/>
        <v>19240.061586970151</v>
      </c>
      <c r="L273" s="489">
        <f t="shared" si="173"/>
        <v>18950.660801252416</v>
      </c>
      <c r="M273" s="489">
        <f t="shared" si="173"/>
        <v>18551.29172709574</v>
      </c>
      <c r="P273" s="494">
        <f t="shared" ref="P273:Z273" si="174">C119/C$130</f>
        <v>0.16953754524723916</v>
      </c>
      <c r="Q273" s="494">
        <f t="shared" si="174"/>
        <v>0.16953754524723916</v>
      </c>
      <c r="R273" s="494">
        <f t="shared" si="174"/>
        <v>0.16953754524723916</v>
      </c>
      <c r="S273" s="494">
        <f t="shared" si="174"/>
        <v>0.16953754524723916</v>
      </c>
      <c r="T273" s="494">
        <f t="shared" si="174"/>
        <v>0.16953754524723916</v>
      </c>
      <c r="U273" s="494">
        <f t="shared" si="174"/>
        <v>0.16953754524723916</v>
      </c>
      <c r="V273" s="494">
        <f t="shared" si="174"/>
        <v>0.16953754524723916</v>
      </c>
      <c r="W273" s="494">
        <f t="shared" si="174"/>
        <v>0.16953754524723916</v>
      </c>
      <c r="X273" s="494">
        <f t="shared" si="174"/>
        <v>0.16953754524723919</v>
      </c>
      <c r="Y273" s="494">
        <f t="shared" si="174"/>
        <v>0.16953754524723916</v>
      </c>
      <c r="Z273" s="494">
        <f t="shared" si="174"/>
        <v>0.16953754524723916</v>
      </c>
    </row>
    <row r="274" spans="1:16384" s="5" customFormat="1" ht="13.15">
      <c r="A274" s="163"/>
      <c r="B274" s="186" t="str">
        <f t="shared" si="158"/>
        <v>Geography</v>
      </c>
      <c r="C274" s="372">
        <f t="shared" ref="C274:M274" si="175">C245</f>
        <v>59587.726999999999</v>
      </c>
      <c r="D274" s="372">
        <f t="shared" si="175"/>
        <v>61132.633832570944</v>
      </c>
      <c r="E274" s="372">
        <f t="shared" si="175"/>
        <v>62361.850467337412</v>
      </c>
      <c r="F274" s="372">
        <f t="shared" si="175"/>
        <v>64110.487222482203</v>
      </c>
      <c r="G274" s="372">
        <f t="shared" si="175"/>
        <v>66511.644861910827</v>
      </c>
      <c r="H274" s="372">
        <f t="shared" si="175"/>
        <v>67587.284052273113</v>
      </c>
      <c r="I274" s="372">
        <f t="shared" si="175"/>
        <v>67936.572051754483</v>
      </c>
      <c r="J274" s="372">
        <f t="shared" si="175"/>
        <v>69099.696806821841</v>
      </c>
      <c r="K274" s="372">
        <f t="shared" si="175"/>
        <v>69663.576427530643</v>
      </c>
      <c r="L274" s="372">
        <f t="shared" si="175"/>
        <v>68615.726675963902</v>
      </c>
      <c r="M274" s="372">
        <f t="shared" si="175"/>
        <v>67169.708538519568</v>
      </c>
    </row>
    <row r="275" spans="1:16384" s="5" customFormat="1" ht="13.15">
      <c r="A275" s="163"/>
      <c r="B275" s="186" t="str">
        <f t="shared" si="158"/>
        <v>History</v>
      </c>
      <c r="C275" s="372">
        <f t="shared" ref="C275:M275" si="176">C246</f>
        <v>65170.345999999998</v>
      </c>
      <c r="D275" s="372">
        <f t="shared" si="176"/>
        <v>66859.991131394461</v>
      </c>
      <c r="E275" s="372">
        <f t="shared" si="176"/>
        <v>68204.369872283278</v>
      </c>
      <c r="F275" s="372">
        <f t="shared" si="176"/>
        <v>70116.83185226623</v>
      </c>
      <c r="G275" s="372">
        <f t="shared" si="176"/>
        <v>72742.947699277909</v>
      </c>
      <c r="H275" s="372">
        <f t="shared" si="176"/>
        <v>73919.360724850631</v>
      </c>
      <c r="I275" s="372">
        <f t="shared" si="176"/>
        <v>74301.372607597019</v>
      </c>
      <c r="J275" s="372">
        <f t="shared" si="176"/>
        <v>75573.46749265457</v>
      </c>
      <c r="K275" s="372">
        <f t="shared" si="176"/>
        <v>76190.17552691036</v>
      </c>
      <c r="L275" s="372">
        <f t="shared" si="176"/>
        <v>75044.155460301379</v>
      </c>
      <c r="M275" s="372">
        <f t="shared" si="176"/>
        <v>73462.663648413276</v>
      </c>
    </row>
    <row r="276" spans="1:16384" s="5" customFormat="1" ht="13.15">
      <c r="A276" s="163"/>
      <c r="B276" s="186" t="str">
        <f t="shared" si="158"/>
        <v>Mathematics</v>
      </c>
      <c r="C276" s="358">
        <f t="shared" ref="C276:M276" si="177">C247</f>
        <v>210220.80690257001</v>
      </c>
      <c r="D276" s="358">
        <f t="shared" si="177"/>
        <v>215671.11650965334</v>
      </c>
      <c r="E276" s="358">
        <f t="shared" si="177"/>
        <v>220007.69596700819</v>
      </c>
      <c r="F276" s="358">
        <f t="shared" si="177"/>
        <v>226176.74869234589</v>
      </c>
      <c r="G276" s="358">
        <f t="shared" si="177"/>
        <v>234647.84369586827</v>
      </c>
      <c r="H276" s="358">
        <f t="shared" si="177"/>
        <v>238442.61402724855</v>
      </c>
      <c r="I276" s="358">
        <f t="shared" si="177"/>
        <v>239674.87457466559</v>
      </c>
      <c r="J276" s="358">
        <f t="shared" si="177"/>
        <v>243778.28708675245</v>
      </c>
      <c r="K276" s="358">
        <f t="shared" si="177"/>
        <v>245767.60996965613</v>
      </c>
      <c r="L276" s="358">
        <f t="shared" si="177"/>
        <v>242070.87858926607</v>
      </c>
      <c r="M276" s="358">
        <f t="shared" si="177"/>
        <v>236969.44050874823</v>
      </c>
      <c r="N276" s="1159"/>
      <c r="O276" s="5" t="s">
        <v>550</v>
      </c>
      <c r="P276" s="495">
        <f t="shared" ref="P276:Z276" si="178">C276/C$283</f>
        <v>0.16572367252973966</v>
      </c>
      <c r="Q276" s="493">
        <f t="shared" si="178"/>
        <v>0.16572367252973966</v>
      </c>
      <c r="R276" s="493">
        <f t="shared" si="178"/>
        <v>0.16572367252973963</v>
      </c>
      <c r="S276" s="493">
        <f t="shared" si="178"/>
        <v>0.16572367252973963</v>
      </c>
      <c r="T276" s="493">
        <f t="shared" si="178"/>
        <v>0.16572367252973969</v>
      </c>
      <c r="U276" s="493">
        <f t="shared" si="178"/>
        <v>0.16572367252973963</v>
      </c>
      <c r="V276" s="493">
        <f t="shared" si="178"/>
        <v>0.16572367252973971</v>
      </c>
      <c r="W276" s="493">
        <f t="shared" si="178"/>
        <v>0.1657236725297396</v>
      </c>
      <c r="X276" s="493">
        <f t="shared" si="178"/>
        <v>0.16572367252973963</v>
      </c>
      <c r="Y276" s="493">
        <f t="shared" si="178"/>
        <v>0.16572367252973966</v>
      </c>
      <c r="Z276" s="493">
        <f t="shared" si="178"/>
        <v>0.16572367252973969</v>
      </c>
    </row>
    <row r="277" spans="1:16384" s="5" customFormat="1" ht="13.15">
      <c r="A277" s="163"/>
      <c r="B277" s="186" t="str">
        <f t="shared" si="158"/>
        <v>Modern Foreign Languages</v>
      </c>
      <c r="C277" s="372">
        <f t="shared" ref="C277:M277" si="179">C248</f>
        <v>72865.377999999997</v>
      </c>
      <c r="D277" s="372">
        <f t="shared" si="179"/>
        <v>74754.529105395661</v>
      </c>
      <c r="E277" s="372">
        <f t="shared" si="179"/>
        <v>76257.646261318499</v>
      </c>
      <c r="F277" s="372">
        <f t="shared" si="179"/>
        <v>78395.923463070445</v>
      </c>
      <c r="G277" s="372">
        <f t="shared" si="179"/>
        <v>81332.119687412982</v>
      </c>
      <c r="H277" s="372">
        <f t="shared" si="179"/>
        <v>82647.438464337683</v>
      </c>
      <c r="I277" s="372">
        <f t="shared" si="179"/>
        <v>83074.556654515894</v>
      </c>
      <c r="J277" s="372">
        <f t="shared" si="179"/>
        <v>84496.854990197346</v>
      </c>
      <c r="K277" s="372">
        <f t="shared" si="179"/>
        <v>85186.381236255416</v>
      </c>
      <c r="L277" s="372">
        <f t="shared" si="179"/>
        <v>83905.044087162343</v>
      </c>
      <c r="M277" s="372">
        <f t="shared" si="179"/>
        <v>82136.816576491605</v>
      </c>
      <c r="P277" s="494">
        <f t="shared" ref="P277:Z277" si="180">C123/C$130</f>
        <v>0.16375367252973966</v>
      </c>
      <c r="Q277" s="494">
        <f t="shared" si="180"/>
        <v>0.16375367252973966</v>
      </c>
      <c r="R277" s="494">
        <f t="shared" si="180"/>
        <v>0.16375367252973966</v>
      </c>
      <c r="S277" s="494">
        <f t="shared" si="180"/>
        <v>0.16375367252973966</v>
      </c>
      <c r="T277" s="494">
        <f t="shared" si="180"/>
        <v>0.16375367252973966</v>
      </c>
      <c r="U277" s="494">
        <f t="shared" si="180"/>
        <v>0.16375367252973963</v>
      </c>
      <c r="V277" s="494">
        <f t="shared" si="180"/>
        <v>0.16375367252973966</v>
      </c>
      <c r="W277" s="494">
        <f t="shared" si="180"/>
        <v>0.16375367252973966</v>
      </c>
      <c r="X277" s="494">
        <f t="shared" si="180"/>
        <v>0.16375367252973966</v>
      </c>
      <c r="Y277" s="494">
        <f t="shared" si="180"/>
        <v>0.16375367252973966</v>
      </c>
      <c r="Z277" s="494">
        <f t="shared" si="180"/>
        <v>0.16375367252973966</v>
      </c>
    </row>
    <row r="278" spans="1:16384" s="5" customFormat="1" ht="13.15">
      <c r="A278" s="163"/>
      <c r="B278" s="186" t="str">
        <f t="shared" si="158"/>
        <v>Music</v>
      </c>
      <c r="C278" s="489">
        <f t="shared" ref="C278:M278" si="181">(C249/((SUM(C$235:C$253))-C$236-C$238-C$243-C$245-C$246-C$247-C$248-C$252))*(C$130-C$265-C$267-C$272-C$274-C$275-C$276-C$277-C$281)</f>
        <v>16781.19373110879</v>
      </c>
      <c r="D278" s="489">
        <f t="shared" si="181"/>
        <v>17120.954793250949</v>
      </c>
      <c r="E278" s="489">
        <f t="shared" si="181"/>
        <v>17465.212207263059</v>
      </c>
      <c r="F278" s="489">
        <f t="shared" si="181"/>
        <v>17954.939689259736</v>
      </c>
      <c r="G278" s="489">
        <f t="shared" si="181"/>
        <v>18627.413764378402</v>
      </c>
      <c r="H278" s="489">
        <f t="shared" si="181"/>
        <v>18928.659904083092</v>
      </c>
      <c r="I278" s="489">
        <f t="shared" si="181"/>
        <v>19026.482354614553</v>
      </c>
      <c r="J278" s="489">
        <f t="shared" si="181"/>
        <v>19352.229915319374</v>
      </c>
      <c r="K278" s="489">
        <f t="shared" si="181"/>
        <v>19510.151419592043</v>
      </c>
      <c r="L278" s="489">
        <f t="shared" si="181"/>
        <v>19216.688058012904</v>
      </c>
      <c r="M278" s="489">
        <f t="shared" si="181"/>
        <v>18811.712685461298</v>
      </c>
    </row>
    <row r="279" spans="1:16384" s="5" customFormat="1" ht="13.15">
      <c r="A279" s="163"/>
      <c r="B279" s="186" t="str">
        <f t="shared" si="158"/>
        <v>Others</v>
      </c>
      <c r="C279" s="489">
        <f t="shared" ref="C279:M279" si="182">(C250/((SUM(C$235:C$253))-C$236-C$238-C$243-C$245-C$246-C$247-C$248-C$252))*(C$130-C$265-C$267-C$272-C$274-C$275-C$276-C$277-C$281)</f>
        <v>50094.939427244681</v>
      </c>
      <c r="D279" s="489">
        <f t="shared" si="182"/>
        <v>51109.188478919452</v>
      </c>
      <c r="E279" s="489">
        <f t="shared" si="182"/>
        <v>52136.85996514673</v>
      </c>
      <c r="F279" s="489">
        <f t="shared" si="182"/>
        <v>53598.786270246346</v>
      </c>
      <c r="G279" s="489">
        <f t="shared" si="182"/>
        <v>55606.244654867238</v>
      </c>
      <c r="H279" s="489">
        <f t="shared" si="182"/>
        <v>56505.519602943335</v>
      </c>
      <c r="I279" s="489">
        <f t="shared" si="182"/>
        <v>56797.53754949227</v>
      </c>
      <c r="J279" s="489">
        <f t="shared" si="182"/>
        <v>57769.953730578971</v>
      </c>
      <c r="K279" s="489">
        <f t="shared" si="182"/>
        <v>58241.378369228667</v>
      </c>
      <c r="L279" s="489">
        <f t="shared" si="182"/>
        <v>57365.336440508792</v>
      </c>
      <c r="M279" s="489">
        <f t="shared" si="182"/>
        <v>56156.410717907158</v>
      </c>
    </row>
    <row r="280" spans="1:16384" s="5" customFormat="1" ht="13.15">
      <c r="A280" s="163"/>
      <c r="B280" s="186" t="str">
        <f t="shared" si="158"/>
        <v>Physical Education</v>
      </c>
      <c r="C280" s="489">
        <f t="shared" ref="C280:M280" si="183">(C251/((SUM(C$235:C$253))-C$236-C$238-C$243-C$245-C$246-C$247-C$248-C$252))*(C$130-C$265-C$267-C$272-C$274-C$275-C$276-C$277-C$281)</f>
        <v>105439.72647165586</v>
      </c>
      <c r="D280" s="489">
        <f t="shared" si="183"/>
        <v>107574.51580976938</v>
      </c>
      <c r="E280" s="489">
        <f t="shared" si="183"/>
        <v>109737.55666078982</v>
      </c>
      <c r="F280" s="489">
        <f t="shared" si="183"/>
        <v>112814.61617007009</v>
      </c>
      <c r="G280" s="489">
        <f t="shared" si="183"/>
        <v>117039.91048917135</v>
      </c>
      <c r="H280" s="489">
        <f t="shared" si="183"/>
        <v>118932.70256821293</v>
      </c>
      <c r="I280" s="489">
        <f t="shared" si="183"/>
        <v>119547.34134731858</v>
      </c>
      <c r="J280" s="489">
        <f t="shared" si="183"/>
        <v>121594.08094462473</v>
      </c>
      <c r="K280" s="489">
        <f t="shared" si="183"/>
        <v>122586.3345638434</v>
      </c>
      <c r="L280" s="489">
        <f t="shared" si="183"/>
        <v>120742.44329662109</v>
      </c>
      <c r="M280" s="489">
        <f t="shared" si="183"/>
        <v>118197.89889806377</v>
      </c>
    </row>
    <row r="281" spans="1:16384" s="5" customFormat="1" ht="13.15">
      <c r="A281" s="163"/>
      <c r="B281" s="186" t="str">
        <f t="shared" si="158"/>
        <v>Physics</v>
      </c>
      <c r="C281" s="358">
        <f t="shared" ref="C281:M281" si="184">C252</f>
        <v>80799.23316879</v>
      </c>
      <c r="D281" s="358">
        <f t="shared" si="184"/>
        <v>83648.888271740434</v>
      </c>
      <c r="E281" s="358">
        <f t="shared" si="184"/>
        <v>85330.847619753389</v>
      </c>
      <c r="F281" s="358">
        <f t="shared" si="184"/>
        <v>87723.538910620569</v>
      </c>
      <c r="G281" s="358">
        <f t="shared" si="184"/>
        <v>91009.086326318327</v>
      </c>
      <c r="H281" s="358">
        <f t="shared" si="184"/>
        <v>92480.902880169844</v>
      </c>
      <c r="I281" s="358">
        <f t="shared" si="184"/>
        <v>92958.839965676365</v>
      </c>
      <c r="J281" s="358">
        <f t="shared" si="184"/>
        <v>94550.364599625449</v>
      </c>
      <c r="K281" s="358">
        <f t="shared" si="184"/>
        <v>95321.931280697347</v>
      </c>
      <c r="L281" s="358">
        <f t="shared" si="184"/>
        <v>93888.139518437689</v>
      </c>
      <c r="M281" s="358">
        <f t="shared" si="184"/>
        <v>91909.526754111692</v>
      </c>
      <c r="N281" s="1159"/>
      <c r="O281" s="5" t="s">
        <v>2</v>
      </c>
      <c r="P281" s="495">
        <f t="shared" ref="P281:Z281" si="185">C281/C$283</f>
        <v>6.3696576260049223E-2</v>
      </c>
      <c r="Q281" s="495">
        <f t="shared" si="185"/>
        <v>6.427657626004922E-2</v>
      </c>
      <c r="R281" s="493">
        <f t="shared" si="185"/>
        <v>6.4276576260049206E-2</v>
      </c>
      <c r="S281" s="493">
        <f t="shared" si="185"/>
        <v>6.4276576260049206E-2</v>
      </c>
      <c r="T281" s="493">
        <f t="shared" si="185"/>
        <v>6.4276576260049234E-2</v>
      </c>
      <c r="U281" s="493">
        <f t="shared" si="185"/>
        <v>6.427657626004922E-2</v>
      </c>
      <c r="V281" s="493">
        <f t="shared" si="185"/>
        <v>6.4276576260049234E-2</v>
      </c>
      <c r="W281" s="493">
        <f t="shared" si="185"/>
        <v>6.4276576260049206E-2</v>
      </c>
      <c r="X281" s="493">
        <f t="shared" si="185"/>
        <v>6.4276576260049206E-2</v>
      </c>
      <c r="Y281" s="493">
        <f t="shared" si="185"/>
        <v>6.427657626004922E-2</v>
      </c>
      <c r="Z281" s="493">
        <f t="shared" si="185"/>
        <v>6.427657626004922E-2</v>
      </c>
    </row>
    <row r="282" spans="1:16384" s="5" customFormat="1" ht="13.15">
      <c r="A282" s="163"/>
      <c r="B282" s="186" t="str">
        <f t="shared" si="158"/>
        <v>Religious Education</v>
      </c>
      <c r="C282" s="489">
        <f t="shared" ref="C282:M282" si="186">(C253/((SUM(C$235:C$253))-C$236-C$238-C$243-C$245-C$246-C$247-C$248-C$252))*(C$130-C$265-C$267-C$272-C$274-C$275-C$276-C$277-C$281)</f>
        <v>40740.131413335708</v>
      </c>
      <c r="D282" s="489">
        <f t="shared" si="186"/>
        <v>41564.977997112772</v>
      </c>
      <c r="E282" s="489">
        <f t="shared" si="186"/>
        <v>42400.740488839976</v>
      </c>
      <c r="F282" s="489">
        <f t="shared" si="186"/>
        <v>43589.664369522005</v>
      </c>
      <c r="G282" s="489">
        <f t="shared" si="186"/>
        <v>45222.246808613214</v>
      </c>
      <c r="H282" s="489">
        <f t="shared" si="186"/>
        <v>45953.589734270405</v>
      </c>
      <c r="I282" s="489">
        <f t="shared" si="186"/>
        <v>46191.075788819573</v>
      </c>
      <c r="J282" s="489">
        <f t="shared" si="186"/>
        <v>46981.901438253939</v>
      </c>
      <c r="K282" s="489">
        <f t="shared" si="186"/>
        <v>47365.291496205144</v>
      </c>
      <c r="L282" s="489">
        <f t="shared" si="186"/>
        <v>46652.843019219261</v>
      </c>
      <c r="M282" s="489">
        <f t="shared" si="186"/>
        <v>45669.67399314863</v>
      </c>
      <c r="P282" s="494">
        <f t="shared" ref="P282:Z282" si="187">C128/C$130</f>
        <v>6.3106576260049216E-2</v>
      </c>
      <c r="Q282" s="494">
        <f t="shared" si="187"/>
        <v>6.3106576260049216E-2</v>
      </c>
      <c r="R282" s="494">
        <f t="shared" si="187"/>
        <v>6.3106576260049216E-2</v>
      </c>
      <c r="S282" s="494">
        <f t="shared" si="187"/>
        <v>6.3106576260049216E-2</v>
      </c>
      <c r="T282" s="494">
        <f t="shared" si="187"/>
        <v>6.3106576260049216E-2</v>
      </c>
      <c r="U282" s="494">
        <f t="shared" si="187"/>
        <v>6.3106576260049216E-2</v>
      </c>
      <c r="V282" s="494">
        <f t="shared" si="187"/>
        <v>6.3106576260049216E-2</v>
      </c>
      <c r="W282" s="494">
        <f t="shared" si="187"/>
        <v>6.310657626004923E-2</v>
      </c>
      <c r="X282" s="494">
        <f t="shared" si="187"/>
        <v>6.3106576260049216E-2</v>
      </c>
      <c r="Y282" s="494">
        <f t="shared" si="187"/>
        <v>6.3106576260049216E-2</v>
      </c>
      <c r="Z282" s="494">
        <f t="shared" si="187"/>
        <v>6.3106576260049216E-2</v>
      </c>
    </row>
    <row r="283" spans="1:16384" s="5" customFormat="1" ht="13.15">
      <c r="A283" s="163"/>
      <c r="B283" s="186" t="str">
        <f t="shared" si="158"/>
        <v>Recalculated Total</v>
      </c>
      <c r="C283" s="1007">
        <f t="shared" ref="C283:M283" si="188">SUM(C264:C282)</f>
        <v>1268501.9809999999</v>
      </c>
      <c r="D283" s="1007">
        <f t="shared" si="188"/>
        <v>1301389.9174298737</v>
      </c>
      <c r="E283" s="1007">
        <f t="shared" si="188"/>
        <v>1327557.4491479311</v>
      </c>
      <c r="F283" s="1007">
        <f t="shared" si="188"/>
        <v>1364782.3828654157</v>
      </c>
      <c r="G283" s="1007">
        <f t="shared" si="188"/>
        <v>1415898.1641790487</v>
      </c>
      <c r="H283" s="1007">
        <f t="shared" si="188"/>
        <v>1438796.3432590433</v>
      </c>
      <c r="I283" s="1007">
        <f t="shared" si="188"/>
        <v>1446231.9770982331</v>
      </c>
      <c r="J283" s="1007">
        <f t="shared" si="188"/>
        <v>1470992.5466019691</v>
      </c>
      <c r="K283" s="1007">
        <f t="shared" si="188"/>
        <v>1482996.4012869215</v>
      </c>
      <c r="L283" s="1007">
        <f t="shared" si="188"/>
        <v>1460689.8030565046</v>
      </c>
      <c r="M283" s="1007">
        <f t="shared" si="188"/>
        <v>1429907.0065939026</v>
      </c>
    </row>
    <row r="284" spans="1:16384">
      <c r="A284" s="1085">
        <f>N284</f>
        <v>0</v>
      </c>
      <c r="B284" s="1080"/>
      <c r="C284" s="1085">
        <f t="shared" ref="C284:M284" si="189">SUM(C264:C282)-C283</f>
        <v>0</v>
      </c>
      <c r="D284" s="1085">
        <f t="shared" si="189"/>
        <v>0</v>
      </c>
      <c r="E284" s="1085">
        <f t="shared" si="189"/>
        <v>0</v>
      </c>
      <c r="F284" s="1085">
        <f t="shared" si="189"/>
        <v>0</v>
      </c>
      <c r="G284" s="1085">
        <f t="shared" si="189"/>
        <v>0</v>
      </c>
      <c r="H284" s="1085">
        <f t="shared" si="189"/>
        <v>0</v>
      </c>
      <c r="I284" s="1085">
        <f t="shared" si="189"/>
        <v>0</v>
      </c>
      <c r="J284" s="1085">
        <f t="shared" si="189"/>
        <v>0</v>
      </c>
      <c r="K284" s="1085">
        <f t="shared" si="189"/>
        <v>0</v>
      </c>
      <c r="L284" s="1085">
        <f t="shared" si="189"/>
        <v>0</v>
      </c>
      <c r="M284" s="1085">
        <f t="shared" si="189"/>
        <v>0</v>
      </c>
      <c r="N284" s="1085">
        <f>SUM(C284:M284)</f>
        <v>0</v>
      </c>
      <c r="O284" s="1085"/>
      <c r="P284" s="1085"/>
      <c r="Q284" s="1080"/>
      <c r="R284" s="1085"/>
      <c r="S284" s="1085"/>
      <c r="T284" s="1085"/>
      <c r="U284" s="1085"/>
      <c r="V284" s="1085"/>
      <c r="W284" s="1085"/>
      <c r="X284" s="1085"/>
      <c r="Y284" s="1085"/>
      <c r="Z284" s="1085"/>
      <c r="AA284" s="1085"/>
      <c r="AB284" s="1085"/>
      <c r="AC284" s="1085"/>
      <c r="AD284" s="1085"/>
      <c r="AE284" s="1085"/>
      <c r="AF284" s="1080"/>
      <c r="AG284" s="1085"/>
      <c r="AH284" s="1085"/>
      <c r="AI284" s="1085"/>
      <c r="AJ284" s="1085"/>
      <c r="AK284" s="1085"/>
      <c r="AL284" s="1085"/>
      <c r="AM284" s="1085"/>
      <c r="AN284" s="1085"/>
      <c r="AO284" s="1085"/>
      <c r="AP284" s="1085"/>
      <c r="AQ284" s="1085"/>
      <c r="AR284" s="1085"/>
      <c r="AS284" s="1085"/>
      <c r="AT284" s="1085"/>
      <c r="AU284" s="1080"/>
      <c r="AV284" s="1085"/>
      <c r="AW284" s="1085"/>
      <c r="AX284" s="1085"/>
      <c r="AY284" s="1085"/>
      <c r="AZ284" s="1085"/>
      <c r="BA284" s="1085"/>
      <c r="BB284" s="1085"/>
      <c r="BC284" s="1085"/>
      <c r="BD284" s="1085"/>
      <c r="BE284" s="1085"/>
      <c r="BF284" s="1085"/>
      <c r="BG284" s="1085"/>
      <c r="BH284" s="1085"/>
      <c r="BI284" s="1085"/>
      <c r="BJ284" s="1080"/>
      <c r="BK284" s="1085"/>
      <c r="BL284" s="1085"/>
      <c r="BM284" s="1085"/>
      <c r="BN284" s="1085"/>
      <c r="BO284" s="1085"/>
      <c r="BP284" s="1085"/>
      <c r="BQ284" s="1085"/>
      <c r="BR284" s="1085"/>
      <c r="BS284" s="1085"/>
      <c r="BT284" s="1085"/>
      <c r="BU284" s="1085"/>
      <c r="BV284" s="1085"/>
      <c r="BW284" s="1085"/>
      <c r="BX284" s="1085"/>
      <c r="BY284" s="1080"/>
      <c r="BZ284" s="1085"/>
      <c r="CA284" s="1085"/>
      <c r="CB284" s="1085"/>
      <c r="CC284" s="1085"/>
      <c r="CD284" s="1085"/>
      <c r="CE284" s="1085"/>
      <c r="CF284" s="1085"/>
      <c r="CG284" s="1085"/>
      <c r="CH284" s="1085"/>
      <c r="CI284" s="1085"/>
      <c r="CJ284" s="1085"/>
      <c r="CK284" s="1085"/>
      <c r="CL284" s="1085"/>
      <c r="CM284" s="1085"/>
      <c r="CN284" s="1080"/>
      <c r="CO284" s="1085"/>
      <c r="CP284" s="1085"/>
      <c r="CQ284" s="1085"/>
      <c r="CR284" s="1085"/>
      <c r="CS284" s="1085"/>
      <c r="CT284" s="1085"/>
      <c r="CU284" s="1085"/>
      <c r="CV284" s="1085"/>
      <c r="CW284" s="1085"/>
      <c r="CX284" s="1085"/>
      <c r="CY284" s="1085"/>
      <c r="CZ284" s="1085"/>
      <c r="DA284" s="1085"/>
      <c r="DB284" s="1085"/>
      <c r="DC284" s="1080"/>
      <c r="DD284" s="1085"/>
      <c r="DE284" s="1085"/>
      <c r="DF284" s="1085"/>
      <c r="DG284" s="1085"/>
      <c r="DH284" s="1085"/>
      <c r="DI284" s="1085"/>
      <c r="DJ284" s="1085"/>
      <c r="DK284" s="1085"/>
      <c r="DL284" s="1085"/>
      <c r="DM284" s="1085"/>
      <c r="DN284" s="1085"/>
      <c r="DO284" s="1085"/>
      <c r="DP284" s="1085"/>
      <c r="DQ284" s="1085"/>
      <c r="DR284" s="1080"/>
      <c r="DS284" s="1085"/>
      <c r="DT284" s="1085"/>
      <c r="DU284" s="1085"/>
      <c r="DV284" s="1085"/>
      <c r="DW284" s="1085"/>
      <c r="DX284" s="1085"/>
      <c r="DY284" s="1085"/>
      <c r="DZ284" s="1085"/>
      <c r="EA284" s="1085"/>
      <c r="EB284" s="1085"/>
      <c r="EC284" s="1085"/>
      <c r="ED284" s="1085"/>
      <c r="EE284" s="1085"/>
      <c r="EF284" s="1085"/>
      <c r="EG284" s="1080"/>
      <c r="EH284" s="1085"/>
      <c r="EI284" s="1085"/>
      <c r="EJ284" s="1085"/>
      <c r="EK284" s="1085"/>
      <c r="EL284" s="1085"/>
      <c r="EM284" s="1085"/>
      <c r="EN284" s="1085"/>
      <c r="EO284" s="1085"/>
      <c r="EP284" s="1085"/>
      <c r="EQ284" s="1085"/>
      <c r="ER284" s="1085"/>
      <c r="ES284" s="1085"/>
      <c r="ET284" s="1085"/>
      <c r="EU284" s="1085"/>
      <c r="EV284" s="1080"/>
      <c r="EW284" s="1085"/>
      <c r="EX284" s="1085"/>
      <c r="EY284" s="1085"/>
      <c r="EZ284" s="1085"/>
      <c r="FA284" s="1085"/>
      <c r="FB284" s="1085"/>
      <c r="FC284" s="1085"/>
      <c r="FD284" s="1085"/>
      <c r="FE284" s="1085"/>
      <c r="FF284" s="1085"/>
      <c r="FG284" s="1085"/>
      <c r="FH284" s="1085"/>
      <c r="FI284" s="1085"/>
      <c r="FJ284" s="1085"/>
      <c r="FK284" s="1080"/>
      <c r="FL284" s="1085"/>
      <c r="FM284" s="1085"/>
      <c r="FN284" s="1085"/>
      <c r="FO284" s="1085"/>
      <c r="FP284" s="1085"/>
      <c r="FQ284" s="1085"/>
      <c r="FR284" s="1085"/>
      <c r="FS284" s="1085"/>
      <c r="FT284" s="1085"/>
      <c r="FU284" s="1085"/>
      <c r="FV284" s="1085"/>
      <c r="FW284" s="1085"/>
      <c r="FX284" s="1085"/>
      <c r="FY284" s="1085"/>
      <c r="FZ284" s="1080"/>
      <c r="GA284" s="1085"/>
      <c r="GB284" s="1085"/>
      <c r="GC284" s="1085"/>
      <c r="GD284" s="1085"/>
      <c r="GE284" s="1085"/>
      <c r="GF284" s="1085"/>
      <c r="GG284" s="1085"/>
      <c r="GH284" s="1085"/>
      <c r="GI284" s="1085"/>
      <c r="GJ284" s="1085"/>
      <c r="GK284" s="1085"/>
      <c r="GL284" s="1085"/>
      <c r="GM284" s="1085"/>
      <c r="GN284" s="1085"/>
      <c r="GO284" s="1080"/>
      <c r="GP284" s="1085"/>
      <c r="GQ284" s="1085"/>
      <c r="GR284" s="1085"/>
      <c r="GS284" s="1085"/>
      <c r="GT284" s="1085"/>
      <c r="GU284" s="1085"/>
      <c r="GV284" s="1085"/>
      <c r="GW284" s="1085"/>
      <c r="GX284" s="1085"/>
      <c r="GY284" s="1085"/>
      <c r="GZ284" s="1085"/>
      <c r="HA284" s="1085"/>
      <c r="HB284" s="1085"/>
      <c r="HC284" s="1085"/>
      <c r="HD284" s="1080"/>
      <c r="HE284" s="1085"/>
      <c r="HF284" s="1085"/>
      <c r="HG284" s="1085"/>
      <c r="HH284" s="1085"/>
      <c r="HI284" s="1085"/>
      <c r="HJ284" s="1085"/>
      <c r="HK284" s="1085"/>
      <c r="HL284" s="1085"/>
      <c r="HM284" s="1085"/>
      <c r="HN284" s="1085"/>
      <c r="HO284" s="1085"/>
      <c r="HP284" s="1085"/>
      <c r="HQ284" s="1085"/>
      <c r="HR284" s="1085"/>
      <c r="HS284" s="1080"/>
      <c r="HT284" s="1085"/>
      <c r="HU284" s="1085"/>
      <c r="HV284" s="1085"/>
      <c r="HW284" s="1085"/>
      <c r="HX284" s="1085"/>
      <c r="HY284" s="1085"/>
      <c r="HZ284" s="1085"/>
      <c r="IA284" s="1085"/>
      <c r="IB284" s="1085"/>
      <c r="IC284" s="1085"/>
      <c r="ID284" s="1085"/>
      <c r="IE284" s="1085"/>
      <c r="IF284" s="1085"/>
      <c r="IG284" s="1085"/>
      <c r="IH284" s="1080"/>
      <c r="II284" s="1085"/>
      <c r="IJ284" s="1085"/>
      <c r="IK284" s="1085"/>
      <c r="IL284" s="1085"/>
      <c r="IM284" s="1085"/>
      <c r="IN284" s="1085"/>
      <c r="IO284" s="1085"/>
      <c r="IP284" s="1085"/>
      <c r="IQ284" s="1085"/>
      <c r="IR284" s="1085"/>
      <c r="IS284" s="1085"/>
      <c r="IT284" s="1085"/>
      <c r="IU284" s="1085"/>
      <c r="IV284" s="1085"/>
      <c r="IW284" s="1080"/>
      <c r="IX284" s="1085"/>
      <c r="IY284" s="1085"/>
      <c r="IZ284" s="1085"/>
      <c r="JA284" s="1085"/>
      <c r="JB284" s="1085"/>
      <c r="JC284" s="1085"/>
      <c r="JD284" s="1085"/>
      <c r="JE284" s="1085"/>
      <c r="JF284" s="1085"/>
      <c r="JG284" s="1085"/>
      <c r="JH284" s="1085"/>
      <c r="JI284" s="1085"/>
      <c r="JJ284" s="1085"/>
      <c r="JK284" s="1085"/>
      <c r="JL284" s="1080"/>
      <c r="JM284" s="1085"/>
      <c r="JN284" s="1085"/>
      <c r="JO284" s="1085"/>
      <c r="JP284" s="1085"/>
      <c r="JQ284" s="1085"/>
      <c r="JR284" s="1085"/>
      <c r="JS284" s="1085"/>
      <c r="JT284" s="1085"/>
      <c r="JU284" s="1085"/>
      <c r="JV284" s="1085"/>
      <c r="JW284" s="1085"/>
      <c r="JX284" s="1085"/>
      <c r="JY284" s="1085"/>
      <c r="JZ284" s="1085"/>
      <c r="KA284" s="1080"/>
      <c r="KB284" s="1085"/>
      <c r="KC284" s="1085"/>
      <c r="KD284" s="1085"/>
      <c r="KE284" s="1085"/>
      <c r="KF284" s="1085"/>
      <c r="KG284" s="1085"/>
      <c r="KH284" s="1085"/>
      <c r="KI284" s="1085"/>
      <c r="KJ284" s="1085"/>
      <c r="KK284" s="1085"/>
      <c r="KL284" s="1085"/>
      <c r="KM284" s="1085"/>
      <c r="KN284" s="1085"/>
      <c r="KO284" s="1085"/>
      <c r="KP284" s="1080"/>
      <c r="KQ284" s="1085"/>
      <c r="KR284" s="1085"/>
      <c r="KS284" s="1085"/>
      <c r="KT284" s="1085"/>
      <c r="KU284" s="1085"/>
      <c r="KV284" s="1085"/>
      <c r="KW284" s="1085"/>
      <c r="KX284" s="1085"/>
      <c r="KY284" s="1085"/>
      <c r="KZ284" s="1085"/>
      <c r="LA284" s="1085"/>
      <c r="LB284" s="1085"/>
      <c r="LC284" s="1085"/>
      <c r="LD284" s="1085"/>
      <c r="LE284" s="1080"/>
      <c r="LF284" s="1085"/>
      <c r="LG284" s="1085"/>
      <c r="LH284" s="1085"/>
      <c r="LI284" s="1085"/>
      <c r="LJ284" s="1085"/>
      <c r="LK284" s="1085"/>
      <c r="LL284" s="1085"/>
      <c r="LM284" s="1085"/>
      <c r="LN284" s="1085"/>
      <c r="LO284" s="1085"/>
      <c r="LP284" s="1085"/>
      <c r="LQ284" s="1085"/>
      <c r="LR284" s="1085"/>
      <c r="LS284" s="1085"/>
      <c r="LT284" s="1080"/>
      <c r="LU284" s="1085"/>
      <c r="LV284" s="1085"/>
      <c r="LW284" s="1085"/>
      <c r="LX284" s="1085"/>
      <c r="LY284" s="1085"/>
      <c r="LZ284" s="1085"/>
      <c r="MA284" s="1085"/>
      <c r="MB284" s="1085"/>
      <c r="MC284" s="1085"/>
      <c r="MD284" s="1085"/>
      <c r="ME284" s="1085"/>
      <c r="MF284" s="1085"/>
      <c r="MG284" s="1085"/>
      <c r="MH284" s="1085"/>
      <c r="MI284" s="1080"/>
      <c r="MJ284" s="1085"/>
      <c r="MK284" s="1085"/>
      <c r="ML284" s="1085"/>
      <c r="MM284" s="1085"/>
      <c r="MN284" s="1085"/>
      <c r="MO284" s="1085"/>
      <c r="MP284" s="1085"/>
      <c r="MQ284" s="1085"/>
      <c r="MR284" s="1085"/>
      <c r="MS284" s="1085"/>
      <c r="MT284" s="1085"/>
      <c r="MU284" s="1085"/>
      <c r="MV284" s="1085"/>
      <c r="MW284" s="1085"/>
      <c r="MX284" s="1080"/>
      <c r="MY284" s="1085"/>
      <c r="MZ284" s="1085"/>
      <c r="NA284" s="1085"/>
      <c r="NB284" s="1085"/>
      <c r="NC284" s="1085"/>
      <c r="ND284" s="1085"/>
      <c r="NE284" s="1085"/>
      <c r="NF284" s="1085"/>
      <c r="NG284" s="1085"/>
      <c r="NH284" s="1085"/>
      <c r="NI284" s="1085"/>
      <c r="NJ284" s="1085"/>
      <c r="NK284" s="1085"/>
      <c r="NL284" s="1085"/>
      <c r="NM284" s="1080"/>
      <c r="NN284" s="1085"/>
      <c r="NO284" s="1085"/>
      <c r="NP284" s="1085"/>
      <c r="NQ284" s="1085"/>
      <c r="NR284" s="1085"/>
      <c r="NS284" s="1085"/>
      <c r="NT284" s="1085"/>
      <c r="NU284" s="1085"/>
      <c r="NV284" s="1085"/>
      <c r="NW284" s="1085"/>
      <c r="NX284" s="1085"/>
      <c r="NY284" s="1085"/>
      <c r="NZ284" s="1085"/>
      <c r="OA284" s="1085"/>
      <c r="OB284" s="1080"/>
      <c r="OC284" s="1085"/>
      <c r="OD284" s="1085"/>
      <c r="OE284" s="1085"/>
      <c r="OF284" s="1085"/>
      <c r="OG284" s="1085"/>
      <c r="OH284" s="1085"/>
      <c r="OI284" s="1085"/>
      <c r="OJ284" s="1085"/>
      <c r="OK284" s="1085"/>
      <c r="OL284" s="1085"/>
      <c r="OM284" s="1085"/>
      <c r="ON284" s="1085"/>
      <c r="OO284" s="1085"/>
      <c r="OP284" s="1085"/>
      <c r="OQ284" s="1080"/>
      <c r="OR284" s="1085"/>
      <c r="OS284" s="1085"/>
      <c r="OT284" s="1085"/>
      <c r="OU284" s="1085"/>
      <c r="OV284" s="1085"/>
      <c r="OW284" s="1085"/>
      <c r="OX284" s="1085"/>
      <c r="OY284" s="1085"/>
      <c r="OZ284" s="1085"/>
      <c r="PA284" s="1085"/>
      <c r="PB284" s="1085"/>
      <c r="PC284" s="1085"/>
      <c r="PD284" s="1085"/>
      <c r="PE284" s="1085"/>
      <c r="PF284" s="1080"/>
      <c r="PG284" s="1085"/>
      <c r="PH284" s="1085"/>
      <c r="PI284" s="1085"/>
      <c r="PJ284" s="1085"/>
      <c r="PK284" s="1085"/>
      <c r="PL284" s="1085"/>
      <c r="PM284" s="1085"/>
      <c r="PN284" s="1085"/>
      <c r="PO284" s="1085"/>
      <c r="PP284" s="1085"/>
      <c r="PQ284" s="1085"/>
      <c r="PR284" s="1085"/>
      <c r="PS284" s="1085"/>
      <c r="PT284" s="1085"/>
      <c r="PU284" s="1080"/>
      <c r="PV284" s="1085"/>
      <c r="PW284" s="1085"/>
      <c r="PX284" s="1085"/>
      <c r="PY284" s="1085"/>
      <c r="PZ284" s="1085"/>
      <c r="QA284" s="1085"/>
      <c r="QB284" s="1085"/>
      <c r="QC284" s="1085"/>
      <c r="QD284" s="1085"/>
      <c r="QE284" s="1085"/>
      <c r="QF284" s="1085"/>
      <c r="QG284" s="1085"/>
      <c r="QH284" s="1085"/>
      <c r="QI284" s="1085"/>
      <c r="QJ284" s="1080"/>
      <c r="QK284" s="1085"/>
      <c r="QL284" s="1085"/>
      <c r="QM284" s="1085"/>
      <c r="QN284" s="1085"/>
      <c r="QO284" s="1085"/>
      <c r="QP284" s="1085"/>
      <c r="QQ284" s="1085"/>
      <c r="QR284" s="1085"/>
      <c r="QS284" s="1085"/>
      <c r="QT284" s="1085"/>
      <c r="QU284" s="1085"/>
      <c r="QV284" s="1085"/>
      <c r="QW284" s="1085"/>
      <c r="QX284" s="1085"/>
      <c r="QY284" s="1080"/>
      <c r="QZ284" s="1085"/>
      <c r="RA284" s="1085"/>
      <c r="RB284" s="1085"/>
      <c r="RC284" s="1085"/>
      <c r="RD284" s="1085"/>
      <c r="RE284" s="1085"/>
      <c r="RF284" s="1085"/>
      <c r="RG284" s="1085"/>
      <c r="RH284" s="1085"/>
      <c r="RI284" s="1085"/>
      <c r="RJ284" s="1085"/>
      <c r="RK284" s="1085"/>
      <c r="RL284" s="1085"/>
      <c r="RM284" s="1085"/>
      <c r="RN284" s="1080"/>
      <c r="RO284" s="1085"/>
      <c r="RP284" s="1085"/>
      <c r="RQ284" s="1085"/>
      <c r="RR284" s="1085"/>
      <c r="RS284" s="1085"/>
      <c r="RT284" s="1085"/>
      <c r="RU284" s="1085"/>
      <c r="RV284" s="1085"/>
      <c r="RW284" s="1085"/>
      <c r="RX284" s="1085"/>
      <c r="RY284" s="1085"/>
      <c r="RZ284" s="1085"/>
      <c r="SA284" s="1085"/>
      <c r="SB284" s="1085"/>
      <c r="SC284" s="1080"/>
      <c r="SD284" s="1085"/>
      <c r="SE284" s="1085"/>
      <c r="SF284" s="1085"/>
      <c r="SG284" s="1085"/>
      <c r="SH284" s="1085"/>
      <c r="SI284" s="1085"/>
      <c r="SJ284" s="1085"/>
      <c r="SK284" s="1085"/>
      <c r="SL284" s="1085"/>
      <c r="SM284" s="1085"/>
      <c r="SN284" s="1085"/>
      <c r="SO284" s="1085"/>
      <c r="SP284" s="1085"/>
      <c r="SQ284" s="1085"/>
      <c r="SR284" s="1080"/>
      <c r="SS284" s="1085"/>
      <c r="ST284" s="1085"/>
      <c r="SU284" s="1085"/>
      <c r="SV284" s="1085"/>
      <c r="SW284" s="1085"/>
      <c r="SX284" s="1085"/>
      <c r="SY284" s="1085"/>
      <c r="SZ284" s="1085"/>
      <c r="TA284" s="1085"/>
      <c r="TB284" s="1085"/>
      <c r="TC284" s="1085"/>
      <c r="TD284" s="1085"/>
      <c r="TE284" s="1085"/>
      <c r="TF284" s="1085"/>
      <c r="TG284" s="1080"/>
      <c r="TH284" s="1085"/>
      <c r="TI284" s="1085"/>
      <c r="TJ284" s="1085"/>
      <c r="TK284" s="1085"/>
      <c r="TL284" s="1085"/>
      <c r="TM284" s="1085"/>
      <c r="TN284" s="1085"/>
      <c r="TO284" s="1085"/>
      <c r="TP284" s="1085"/>
      <c r="TQ284" s="1085"/>
      <c r="TR284" s="1085"/>
      <c r="TS284" s="1085"/>
      <c r="TT284" s="1085"/>
      <c r="TU284" s="1085"/>
      <c r="TV284" s="1080"/>
      <c r="TW284" s="1085"/>
      <c r="TX284" s="1085"/>
      <c r="TY284" s="1085"/>
      <c r="TZ284" s="1085"/>
      <c r="UA284" s="1085"/>
      <c r="UB284" s="1085"/>
      <c r="UC284" s="1085"/>
      <c r="UD284" s="1085"/>
      <c r="UE284" s="1085"/>
      <c r="UF284" s="1085"/>
      <c r="UG284" s="1085"/>
      <c r="UH284" s="1085"/>
      <c r="UI284" s="1085"/>
      <c r="UJ284" s="1085"/>
      <c r="UK284" s="1080"/>
      <c r="UL284" s="1085"/>
      <c r="UM284" s="1085"/>
      <c r="UN284" s="1085"/>
      <c r="UO284" s="1085"/>
      <c r="UP284" s="1085"/>
      <c r="UQ284" s="1085"/>
      <c r="UR284" s="1085"/>
      <c r="US284" s="1085"/>
      <c r="UT284" s="1085"/>
      <c r="UU284" s="1085"/>
      <c r="UV284" s="1085"/>
      <c r="UW284" s="1085"/>
      <c r="UX284" s="1085"/>
      <c r="UY284" s="1085"/>
      <c r="UZ284" s="1080"/>
      <c r="VA284" s="1085"/>
      <c r="VB284" s="1085"/>
      <c r="VC284" s="1085"/>
      <c r="VD284" s="1085"/>
      <c r="VE284" s="1085"/>
      <c r="VF284" s="1085"/>
      <c r="VG284" s="1085"/>
      <c r="VH284" s="1085"/>
      <c r="VI284" s="1085"/>
      <c r="VJ284" s="1085"/>
      <c r="VK284" s="1085"/>
      <c r="VL284" s="1085"/>
      <c r="VM284" s="1085"/>
      <c r="VN284" s="1085"/>
      <c r="VO284" s="1080"/>
      <c r="VP284" s="1085"/>
      <c r="VQ284" s="1085"/>
      <c r="VR284" s="1085"/>
      <c r="VS284" s="1085"/>
      <c r="VT284" s="1085"/>
      <c r="VU284" s="1085"/>
      <c r="VV284" s="1085"/>
      <c r="VW284" s="1085"/>
      <c r="VX284" s="1085"/>
      <c r="VY284" s="1085"/>
      <c r="VZ284" s="1085"/>
      <c r="WA284" s="1085"/>
      <c r="WB284" s="1085"/>
      <c r="WC284" s="1085"/>
      <c r="WD284" s="1080"/>
      <c r="WE284" s="1085"/>
      <c r="WF284" s="1085"/>
      <c r="WG284" s="1085"/>
      <c r="WH284" s="1085"/>
      <c r="WI284" s="1085"/>
      <c r="WJ284" s="1085"/>
      <c r="WK284" s="1085"/>
      <c r="WL284" s="1085"/>
      <c r="WM284" s="1085"/>
      <c r="WN284" s="1085"/>
      <c r="WO284" s="1085"/>
      <c r="WP284" s="1085"/>
      <c r="WQ284" s="1085"/>
      <c r="WR284" s="1085"/>
      <c r="WS284" s="1080"/>
      <c r="WT284" s="1085"/>
      <c r="WU284" s="1085"/>
      <c r="WV284" s="1085"/>
      <c r="WW284" s="1085"/>
      <c r="WX284" s="1085"/>
      <c r="WY284" s="1085"/>
      <c r="WZ284" s="1085"/>
      <c r="XA284" s="1085"/>
      <c r="XB284" s="1085"/>
      <c r="XC284" s="1085"/>
      <c r="XD284" s="1085"/>
      <c r="XE284" s="1085"/>
      <c r="XF284" s="1085"/>
      <c r="XG284" s="1085"/>
      <c r="XH284" s="1080"/>
      <c r="XI284" s="1085"/>
      <c r="XJ284" s="1085"/>
      <c r="XK284" s="1085"/>
      <c r="XL284" s="1085"/>
      <c r="XM284" s="1085"/>
      <c r="XN284" s="1085"/>
      <c r="XO284" s="1085"/>
      <c r="XP284" s="1085"/>
      <c r="XQ284" s="1085"/>
      <c r="XR284" s="1085"/>
      <c r="XS284" s="1085"/>
      <c r="XT284" s="1085"/>
      <c r="XU284" s="1085"/>
      <c r="XV284" s="1085"/>
      <c r="XW284" s="1080"/>
      <c r="XX284" s="1085"/>
      <c r="XY284" s="1085"/>
      <c r="XZ284" s="1085"/>
      <c r="YA284" s="1085"/>
      <c r="YB284" s="1085"/>
      <c r="YC284" s="1085"/>
      <c r="YD284" s="1085"/>
      <c r="YE284" s="1085"/>
      <c r="YF284" s="1085"/>
      <c r="YG284" s="1085"/>
      <c r="YH284" s="1085"/>
      <c r="YI284" s="1085"/>
      <c r="YJ284" s="1085"/>
      <c r="YK284" s="1085"/>
      <c r="YL284" s="1080"/>
      <c r="YM284" s="1085"/>
      <c r="YN284" s="1085"/>
      <c r="YO284" s="1085"/>
      <c r="YP284" s="1085"/>
      <c r="YQ284" s="1085"/>
      <c r="YR284" s="1085"/>
      <c r="YS284" s="1085"/>
      <c r="YT284" s="1085"/>
      <c r="YU284" s="1085"/>
      <c r="YV284" s="1085"/>
      <c r="YW284" s="1085"/>
      <c r="YX284" s="1085"/>
      <c r="YY284" s="1085"/>
      <c r="YZ284" s="1085"/>
      <c r="ZA284" s="1080"/>
      <c r="ZB284" s="1085"/>
      <c r="ZC284" s="1085"/>
      <c r="ZD284" s="1085"/>
      <c r="ZE284" s="1085"/>
      <c r="ZF284" s="1085"/>
      <c r="ZG284" s="1085"/>
      <c r="ZH284" s="1085"/>
      <c r="ZI284" s="1085"/>
      <c r="ZJ284" s="1085"/>
      <c r="ZK284" s="1085"/>
      <c r="ZL284" s="1085"/>
      <c r="ZM284" s="1085"/>
      <c r="ZN284" s="1085"/>
      <c r="ZO284" s="1085"/>
      <c r="ZP284" s="1080"/>
      <c r="ZQ284" s="1085"/>
      <c r="ZR284" s="1085"/>
      <c r="ZS284" s="1085"/>
      <c r="ZT284" s="1085"/>
      <c r="ZU284" s="1085"/>
      <c r="ZV284" s="1085"/>
      <c r="ZW284" s="1085"/>
      <c r="ZX284" s="1085"/>
      <c r="ZY284" s="1085"/>
      <c r="ZZ284" s="1085"/>
      <c r="AAA284" s="1085"/>
      <c r="AAB284" s="1085"/>
      <c r="AAC284" s="1085"/>
      <c r="AAD284" s="1085"/>
      <c r="AAE284" s="1080"/>
      <c r="AAF284" s="1085"/>
      <c r="AAG284" s="1085"/>
      <c r="AAH284" s="1085"/>
      <c r="AAI284" s="1085"/>
      <c r="AAJ284" s="1085"/>
      <c r="AAK284" s="1085"/>
      <c r="AAL284" s="1085"/>
      <c r="AAM284" s="1085"/>
      <c r="AAN284" s="1085"/>
      <c r="AAO284" s="1085"/>
      <c r="AAP284" s="1085"/>
      <c r="AAQ284" s="1085"/>
      <c r="AAR284" s="1085"/>
      <c r="AAS284" s="1085"/>
      <c r="AAT284" s="1080"/>
      <c r="AAU284" s="1085"/>
      <c r="AAV284" s="1085"/>
      <c r="AAW284" s="1085"/>
      <c r="AAX284" s="1085"/>
      <c r="AAY284" s="1085"/>
      <c r="AAZ284" s="1085"/>
      <c r="ABA284" s="1085"/>
      <c r="ABB284" s="1085"/>
      <c r="ABC284" s="1085"/>
      <c r="ABD284" s="1085"/>
      <c r="ABE284" s="1085"/>
      <c r="ABF284" s="1085"/>
      <c r="ABG284" s="1085"/>
      <c r="ABH284" s="1085"/>
      <c r="ABI284" s="1080"/>
      <c r="ABJ284" s="1085"/>
      <c r="ABK284" s="1085"/>
      <c r="ABL284" s="1085"/>
      <c r="ABM284" s="1085"/>
      <c r="ABN284" s="1085"/>
      <c r="ABO284" s="1085"/>
      <c r="ABP284" s="1085"/>
      <c r="ABQ284" s="1085"/>
      <c r="ABR284" s="1085"/>
      <c r="ABS284" s="1085"/>
      <c r="ABT284" s="1085"/>
      <c r="ABU284" s="1085"/>
      <c r="ABV284" s="1085"/>
      <c r="ABW284" s="1085"/>
      <c r="ABX284" s="1080"/>
      <c r="ABY284" s="1085"/>
      <c r="ABZ284" s="1085"/>
      <c r="ACA284" s="1085"/>
      <c r="ACB284" s="1085"/>
      <c r="ACC284" s="1085"/>
      <c r="ACD284" s="1085"/>
      <c r="ACE284" s="1085"/>
      <c r="ACF284" s="1085"/>
      <c r="ACG284" s="1085"/>
      <c r="ACH284" s="1085"/>
      <c r="ACI284" s="1085"/>
      <c r="ACJ284" s="1085"/>
      <c r="ACK284" s="1085"/>
      <c r="ACL284" s="1085"/>
      <c r="ACM284" s="1080"/>
      <c r="ACN284" s="1085"/>
      <c r="ACO284" s="1085"/>
      <c r="ACP284" s="1085"/>
      <c r="ACQ284" s="1085"/>
      <c r="ACR284" s="1085"/>
      <c r="ACS284" s="1085"/>
      <c r="ACT284" s="1085"/>
      <c r="ACU284" s="1085"/>
      <c r="ACV284" s="1085"/>
      <c r="ACW284" s="1085"/>
      <c r="ACX284" s="1085"/>
      <c r="ACY284" s="1085"/>
      <c r="ACZ284" s="1085"/>
      <c r="ADA284" s="1085"/>
      <c r="ADB284" s="1080"/>
      <c r="ADC284" s="1085"/>
      <c r="ADD284" s="1085"/>
      <c r="ADE284" s="1085"/>
      <c r="ADF284" s="1085"/>
      <c r="ADG284" s="1085"/>
      <c r="ADH284" s="1085"/>
      <c r="ADI284" s="1085"/>
      <c r="ADJ284" s="1085"/>
      <c r="ADK284" s="1085"/>
      <c r="ADL284" s="1085"/>
      <c r="ADM284" s="1085"/>
      <c r="ADN284" s="1085"/>
      <c r="ADO284" s="1085"/>
      <c r="ADP284" s="1085"/>
      <c r="ADQ284" s="1080"/>
      <c r="ADR284" s="1085"/>
      <c r="ADS284" s="1085"/>
      <c r="ADT284" s="1085"/>
      <c r="ADU284" s="1085"/>
      <c r="ADV284" s="1085"/>
      <c r="ADW284" s="1085"/>
      <c r="ADX284" s="1085"/>
      <c r="ADY284" s="1085"/>
      <c r="ADZ284" s="1085"/>
      <c r="AEA284" s="1085"/>
      <c r="AEB284" s="1085"/>
      <c r="AEC284" s="1085"/>
      <c r="AED284" s="1085"/>
      <c r="AEE284" s="1085"/>
      <c r="AEF284" s="1080"/>
      <c r="AEG284" s="1085"/>
      <c r="AEH284" s="1085"/>
      <c r="AEI284" s="1085"/>
      <c r="AEJ284" s="1085"/>
      <c r="AEK284" s="1085"/>
      <c r="AEL284" s="1085"/>
      <c r="AEM284" s="1085"/>
      <c r="AEN284" s="1085"/>
      <c r="AEO284" s="1085"/>
      <c r="AEP284" s="1085"/>
      <c r="AEQ284" s="1085"/>
      <c r="AER284" s="1085"/>
      <c r="AES284" s="1085"/>
      <c r="AET284" s="1085"/>
      <c r="AEU284" s="1080"/>
      <c r="AEV284" s="1085"/>
      <c r="AEW284" s="1085"/>
      <c r="AEX284" s="1085"/>
      <c r="AEY284" s="1085"/>
      <c r="AEZ284" s="1085"/>
      <c r="AFA284" s="1085"/>
      <c r="AFB284" s="1085"/>
      <c r="AFC284" s="1085"/>
      <c r="AFD284" s="1085"/>
      <c r="AFE284" s="1085"/>
      <c r="AFF284" s="1085"/>
      <c r="AFG284" s="1085"/>
      <c r="AFH284" s="1085"/>
      <c r="AFI284" s="1085"/>
      <c r="AFJ284" s="1080"/>
      <c r="AFK284" s="1085"/>
      <c r="AFL284" s="1085"/>
      <c r="AFM284" s="1085"/>
      <c r="AFN284" s="1085"/>
      <c r="AFO284" s="1085"/>
      <c r="AFP284" s="1085"/>
      <c r="AFQ284" s="1085"/>
      <c r="AFR284" s="1085"/>
      <c r="AFS284" s="1085"/>
      <c r="AFT284" s="1085"/>
      <c r="AFU284" s="1085"/>
      <c r="AFV284" s="1085"/>
      <c r="AFW284" s="1085"/>
      <c r="AFX284" s="1085"/>
      <c r="AFY284" s="1080"/>
      <c r="AFZ284" s="1085"/>
      <c r="AGA284" s="1085"/>
      <c r="AGB284" s="1085"/>
      <c r="AGC284" s="1085"/>
      <c r="AGD284" s="1085"/>
      <c r="AGE284" s="1085"/>
      <c r="AGF284" s="1085"/>
      <c r="AGG284" s="1085"/>
      <c r="AGH284" s="1085"/>
      <c r="AGI284" s="1085"/>
      <c r="AGJ284" s="1085"/>
      <c r="AGK284" s="1085"/>
      <c r="AGL284" s="1085"/>
      <c r="AGM284" s="1085"/>
      <c r="AGN284" s="1080"/>
      <c r="AGO284" s="1085"/>
      <c r="AGP284" s="1085"/>
      <c r="AGQ284" s="1085"/>
      <c r="AGR284" s="1085"/>
      <c r="AGS284" s="1085"/>
      <c r="AGT284" s="1085"/>
      <c r="AGU284" s="1085"/>
      <c r="AGV284" s="1085"/>
      <c r="AGW284" s="1085"/>
      <c r="AGX284" s="1085"/>
      <c r="AGY284" s="1085"/>
      <c r="AGZ284" s="1085"/>
      <c r="AHA284" s="1085"/>
      <c r="AHB284" s="1085"/>
      <c r="AHC284" s="1080"/>
      <c r="AHD284" s="1085"/>
      <c r="AHE284" s="1085"/>
      <c r="AHF284" s="1085"/>
      <c r="AHG284" s="1085"/>
      <c r="AHH284" s="1085"/>
      <c r="AHI284" s="1085"/>
      <c r="AHJ284" s="1085"/>
      <c r="AHK284" s="1085"/>
      <c r="AHL284" s="1085"/>
      <c r="AHM284" s="1085"/>
      <c r="AHN284" s="1085"/>
      <c r="AHO284" s="1085"/>
      <c r="AHP284" s="1085"/>
      <c r="AHQ284" s="1085"/>
      <c r="AHR284" s="1080"/>
      <c r="AHS284" s="1085"/>
      <c r="AHT284" s="1085"/>
      <c r="AHU284" s="1085"/>
      <c r="AHV284" s="1085"/>
      <c r="AHW284" s="1085"/>
      <c r="AHX284" s="1085"/>
      <c r="AHY284" s="1085"/>
      <c r="AHZ284" s="1085"/>
      <c r="AIA284" s="1085"/>
      <c r="AIB284" s="1085"/>
      <c r="AIC284" s="1085"/>
      <c r="AID284" s="1085"/>
      <c r="AIE284" s="1085"/>
      <c r="AIF284" s="1085"/>
      <c r="AIG284" s="1080"/>
      <c r="AIH284" s="1085"/>
      <c r="AII284" s="1085"/>
      <c r="AIJ284" s="1085"/>
      <c r="AIK284" s="1085"/>
      <c r="AIL284" s="1085"/>
      <c r="AIM284" s="1085"/>
      <c r="AIN284" s="1085"/>
      <c r="AIO284" s="1085"/>
      <c r="AIP284" s="1085"/>
      <c r="AIQ284" s="1085"/>
      <c r="AIR284" s="1085"/>
      <c r="AIS284" s="1085"/>
      <c r="AIT284" s="1085"/>
      <c r="AIU284" s="1085"/>
      <c r="AIV284" s="1080"/>
      <c r="AIW284" s="1085"/>
      <c r="AIX284" s="1085"/>
      <c r="AIY284" s="1085"/>
      <c r="AIZ284" s="1085"/>
      <c r="AJA284" s="1085"/>
      <c r="AJB284" s="1085"/>
      <c r="AJC284" s="1085"/>
      <c r="AJD284" s="1085"/>
      <c r="AJE284" s="1085"/>
      <c r="AJF284" s="1085"/>
      <c r="AJG284" s="1085"/>
      <c r="AJH284" s="1085"/>
      <c r="AJI284" s="1085"/>
      <c r="AJJ284" s="1085"/>
      <c r="AJK284" s="1080"/>
      <c r="AJL284" s="1085"/>
      <c r="AJM284" s="1085"/>
      <c r="AJN284" s="1085"/>
      <c r="AJO284" s="1085"/>
      <c r="AJP284" s="1085"/>
      <c r="AJQ284" s="1085"/>
      <c r="AJR284" s="1085"/>
      <c r="AJS284" s="1085"/>
      <c r="AJT284" s="1085"/>
      <c r="AJU284" s="1085"/>
      <c r="AJV284" s="1085"/>
      <c r="AJW284" s="1085"/>
      <c r="AJX284" s="1085"/>
      <c r="AJY284" s="1085"/>
      <c r="AJZ284" s="1080"/>
      <c r="AKA284" s="1085"/>
      <c r="AKB284" s="1085"/>
      <c r="AKC284" s="1085"/>
      <c r="AKD284" s="1085"/>
      <c r="AKE284" s="1085"/>
      <c r="AKF284" s="1085"/>
      <c r="AKG284" s="1085"/>
      <c r="AKH284" s="1085"/>
      <c r="AKI284" s="1085"/>
      <c r="AKJ284" s="1085"/>
      <c r="AKK284" s="1085"/>
      <c r="AKL284" s="1085"/>
      <c r="AKM284" s="1085"/>
      <c r="AKN284" s="1085"/>
      <c r="AKO284" s="1080"/>
      <c r="AKP284" s="1085"/>
      <c r="AKQ284" s="1085"/>
      <c r="AKR284" s="1085"/>
      <c r="AKS284" s="1085"/>
      <c r="AKT284" s="1085"/>
      <c r="AKU284" s="1085"/>
      <c r="AKV284" s="1085"/>
      <c r="AKW284" s="1085"/>
      <c r="AKX284" s="1085"/>
      <c r="AKY284" s="1085"/>
      <c r="AKZ284" s="1085"/>
      <c r="ALA284" s="1085"/>
      <c r="ALB284" s="1085"/>
      <c r="ALC284" s="1085"/>
      <c r="ALD284" s="1080"/>
      <c r="ALE284" s="1085"/>
      <c r="ALF284" s="1085"/>
      <c r="ALG284" s="1085"/>
      <c r="ALH284" s="1085"/>
      <c r="ALI284" s="1085"/>
      <c r="ALJ284" s="1085"/>
      <c r="ALK284" s="1085"/>
      <c r="ALL284" s="1085"/>
      <c r="ALM284" s="1085"/>
      <c r="ALN284" s="1085"/>
      <c r="ALO284" s="1085"/>
      <c r="ALP284" s="1085"/>
      <c r="ALQ284" s="1085"/>
      <c r="ALR284" s="1085"/>
      <c r="ALS284" s="1080"/>
      <c r="ALT284" s="1085"/>
      <c r="ALU284" s="1085"/>
      <c r="ALV284" s="1085"/>
      <c r="ALW284" s="1085"/>
      <c r="ALX284" s="1085"/>
      <c r="ALY284" s="1085"/>
      <c r="ALZ284" s="1085"/>
      <c r="AMA284" s="1085"/>
      <c r="AMB284" s="1085"/>
      <c r="AMC284" s="1085"/>
      <c r="AMD284" s="1085"/>
      <c r="AME284" s="1085"/>
      <c r="AMF284" s="1085"/>
      <c r="AMG284" s="1085"/>
      <c r="AMH284" s="1080"/>
      <c r="AMI284" s="1085"/>
      <c r="AMJ284" s="1085"/>
      <c r="AMK284" s="1085"/>
      <c r="AML284" s="1085"/>
      <c r="AMM284" s="1085"/>
      <c r="AMN284" s="1085"/>
      <c r="AMO284" s="1085"/>
      <c r="AMP284" s="1085"/>
      <c r="AMQ284" s="1085"/>
      <c r="AMR284" s="1085"/>
      <c r="AMS284" s="1085"/>
      <c r="AMT284" s="1085"/>
      <c r="AMU284" s="1085"/>
      <c r="AMV284" s="1085"/>
      <c r="AMW284" s="1080"/>
      <c r="AMX284" s="1085"/>
      <c r="AMY284" s="1085"/>
      <c r="AMZ284" s="1085"/>
      <c r="ANA284" s="1085"/>
      <c r="ANB284" s="1085"/>
      <c r="ANC284" s="1085"/>
      <c r="AND284" s="1085"/>
      <c r="ANE284" s="1085"/>
      <c r="ANF284" s="1085"/>
      <c r="ANG284" s="1085"/>
      <c r="ANH284" s="1085"/>
      <c r="ANI284" s="1085"/>
      <c r="ANJ284" s="1085"/>
      <c r="ANK284" s="1085"/>
      <c r="ANL284" s="1080"/>
      <c r="ANM284" s="1085"/>
      <c r="ANN284" s="1085"/>
      <c r="ANO284" s="1085"/>
      <c r="ANP284" s="1085"/>
      <c r="ANQ284" s="1085"/>
      <c r="ANR284" s="1085"/>
      <c r="ANS284" s="1085"/>
      <c r="ANT284" s="1085"/>
      <c r="ANU284" s="1085"/>
      <c r="ANV284" s="1085"/>
      <c r="ANW284" s="1085"/>
      <c r="ANX284" s="1085"/>
      <c r="ANY284" s="1085"/>
      <c r="ANZ284" s="1085"/>
      <c r="AOA284" s="1080"/>
      <c r="AOB284" s="1085"/>
      <c r="AOC284" s="1085"/>
      <c r="AOD284" s="1085"/>
      <c r="AOE284" s="1085"/>
      <c r="AOF284" s="1085"/>
      <c r="AOG284" s="1085"/>
      <c r="AOH284" s="1085"/>
      <c r="AOI284" s="1085"/>
      <c r="AOJ284" s="1085"/>
      <c r="AOK284" s="1085"/>
      <c r="AOL284" s="1085"/>
      <c r="AOM284" s="1085"/>
      <c r="AON284" s="1085"/>
      <c r="AOO284" s="1085"/>
      <c r="AOP284" s="1080"/>
      <c r="AOQ284" s="1085"/>
      <c r="AOR284" s="1085"/>
      <c r="AOS284" s="1085"/>
      <c r="AOT284" s="1085"/>
      <c r="AOU284" s="1085"/>
      <c r="AOV284" s="1085"/>
      <c r="AOW284" s="1085"/>
      <c r="AOX284" s="1085"/>
      <c r="AOY284" s="1085"/>
      <c r="AOZ284" s="1085"/>
      <c r="APA284" s="1085"/>
      <c r="APB284" s="1085"/>
      <c r="APC284" s="1085"/>
      <c r="APD284" s="1085"/>
      <c r="APE284" s="1080"/>
      <c r="APF284" s="1085"/>
      <c r="APG284" s="1085"/>
      <c r="APH284" s="1085"/>
      <c r="API284" s="1085"/>
      <c r="APJ284" s="1085"/>
      <c r="APK284" s="1085"/>
      <c r="APL284" s="1085"/>
      <c r="APM284" s="1085"/>
      <c r="APN284" s="1085"/>
      <c r="APO284" s="1085"/>
      <c r="APP284" s="1085"/>
      <c r="APQ284" s="1085"/>
      <c r="APR284" s="1085"/>
      <c r="APS284" s="1085"/>
      <c r="APT284" s="1080"/>
      <c r="APU284" s="1085"/>
      <c r="APV284" s="1085"/>
      <c r="APW284" s="1085"/>
      <c r="APX284" s="1085"/>
      <c r="APY284" s="1085"/>
      <c r="APZ284" s="1085"/>
      <c r="AQA284" s="1085"/>
      <c r="AQB284" s="1085"/>
      <c r="AQC284" s="1085"/>
      <c r="AQD284" s="1085"/>
      <c r="AQE284" s="1085"/>
      <c r="AQF284" s="1085"/>
      <c r="AQG284" s="1085"/>
      <c r="AQH284" s="1085"/>
      <c r="AQI284" s="1080"/>
      <c r="AQJ284" s="1085"/>
      <c r="AQK284" s="1085"/>
      <c r="AQL284" s="1085"/>
      <c r="AQM284" s="1085"/>
      <c r="AQN284" s="1085"/>
      <c r="AQO284" s="1085"/>
      <c r="AQP284" s="1085"/>
      <c r="AQQ284" s="1085"/>
      <c r="AQR284" s="1085"/>
      <c r="AQS284" s="1085"/>
      <c r="AQT284" s="1085"/>
      <c r="AQU284" s="1085"/>
      <c r="AQV284" s="1085"/>
      <c r="AQW284" s="1085"/>
      <c r="AQX284" s="1080"/>
      <c r="AQY284" s="1085"/>
      <c r="AQZ284" s="1085"/>
      <c r="ARA284" s="1085"/>
      <c r="ARB284" s="1085"/>
      <c r="ARC284" s="1085"/>
      <c r="ARD284" s="1085"/>
      <c r="ARE284" s="1085"/>
      <c r="ARF284" s="1085"/>
      <c r="ARG284" s="1085"/>
      <c r="ARH284" s="1085"/>
      <c r="ARI284" s="1085"/>
      <c r="ARJ284" s="1085"/>
      <c r="ARK284" s="1085"/>
      <c r="ARL284" s="1085"/>
      <c r="ARM284" s="1080"/>
      <c r="ARN284" s="1085"/>
      <c r="ARO284" s="1085"/>
      <c r="ARP284" s="1085"/>
      <c r="ARQ284" s="1085"/>
      <c r="ARR284" s="1085"/>
      <c r="ARS284" s="1085"/>
      <c r="ART284" s="1085"/>
      <c r="ARU284" s="1085"/>
      <c r="ARV284" s="1085"/>
      <c r="ARW284" s="1085"/>
      <c r="ARX284" s="1085"/>
      <c r="ARY284" s="1085"/>
      <c r="ARZ284" s="1085"/>
      <c r="ASA284" s="1085"/>
      <c r="ASB284" s="1080"/>
      <c r="ASC284" s="1085"/>
      <c r="ASD284" s="1085"/>
      <c r="ASE284" s="1085"/>
      <c r="ASF284" s="1085"/>
      <c r="ASG284" s="1085"/>
      <c r="ASH284" s="1085"/>
      <c r="ASI284" s="1085"/>
      <c r="ASJ284" s="1085"/>
      <c r="ASK284" s="1085"/>
      <c r="ASL284" s="1085"/>
      <c r="ASM284" s="1085"/>
      <c r="ASN284" s="1085"/>
      <c r="ASO284" s="1085"/>
      <c r="ASP284" s="1085"/>
      <c r="ASQ284" s="1080"/>
      <c r="ASR284" s="1085"/>
      <c r="ASS284" s="1085"/>
      <c r="AST284" s="1085"/>
      <c r="ASU284" s="1085"/>
      <c r="ASV284" s="1085"/>
      <c r="ASW284" s="1085"/>
      <c r="ASX284" s="1085"/>
      <c r="ASY284" s="1085"/>
      <c r="ASZ284" s="1085"/>
      <c r="ATA284" s="1085"/>
      <c r="ATB284" s="1085"/>
      <c r="ATC284" s="1085"/>
      <c r="ATD284" s="1085"/>
      <c r="ATE284" s="1085"/>
      <c r="ATF284" s="1080"/>
      <c r="ATG284" s="1085"/>
      <c r="ATH284" s="1085"/>
      <c r="ATI284" s="1085"/>
      <c r="ATJ284" s="1085"/>
      <c r="ATK284" s="1085"/>
      <c r="ATL284" s="1085"/>
      <c r="ATM284" s="1085"/>
      <c r="ATN284" s="1085"/>
      <c r="ATO284" s="1085"/>
      <c r="ATP284" s="1085"/>
      <c r="ATQ284" s="1085"/>
      <c r="ATR284" s="1085"/>
      <c r="ATS284" s="1085"/>
      <c r="ATT284" s="1085"/>
      <c r="ATU284" s="1080"/>
      <c r="ATV284" s="1085"/>
      <c r="ATW284" s="1085"/>
      <c r="ATX284" s="1085"/>
      <c r="ATY284" s="1085"/>
      <c r="ATZ284" s="1085"/>
      <c r="AUA284" s="1085"/>
      <c r="AUB284" s="1085"/>
      <c r="AUC284" s="1085"/>
      <c r="AUD284" s="1085"/>
      <c r="AUE284" s="1085"/>
      <c r="AUF284" s="1085"/>
      <c r="AUG284" s="1085"/>
      <c r="AUH284" s="1085"/>
      <c r="AUI284" s="1085"/>
      <c r="AUJ284" s="1080"/>
      <c r="AUK284" s="1085"/>
      <c r="AUL284" s="1085"/>
      <c r="AUM284" s="1085"/>
      <c r="AUN284" s="1085"/>
      <c r="AUO284" s="1085"/>
      <c r="AUP284" s="1085"/>
      <c r="AUQ284" s="1085"/>
      <c r="AUR284" s="1085"/>
      <c r="AUS284" s="1085"/>
      <c r="AUT284" s="1085"/>
      <c r="AUU284" s="1085"/>
      <c r="AUV284" s="1085"/>
      <c r="AUW284" s="1085"/>
      <c r="AUX284" s="1085"/>
      <c r="AUY284" s="1080"/>
      <c r="AUZ284" s="1085"/>
      <c r="AVA284" s="1085"/>
      <c r="AVB284" s="1085"/>
      <c r="AVC284" s="1085"/>
      <c r="AVD284" s="1085"/>
      <c r="AVE284" s="1085"/>
      <c r="AVF284" s="1085"/>
      <c r="AVG284" s="1085"/>
      <c r="AVH284" s="1085"/>
      <c r="AVI284" s="1085"/>
      <c r="AVJ284" s="1085"/>
      <c r="AVK284" s="1085"/>
      <c r="AVL284" s="1085"/>
      <c r="AVM284" s="1085"/>
      <c r="AVN284" s="1080"/>
      <c r="AVO284" s="1085"/>
      <c r="AVP284" s="1085"/>
      <c r="AVQ284" s="1085"/>
      <c r="AVR284" s="1085"/>
      <c r="AVS284" s="1085"/>
      <c r="AVT284" s="1085"/>
      <c r="AVU284" s="1085"/>
      <c r="AVV284" s="1085"/>
      <c r="AVW284" s="1085"/>
      <c r="AVX284" s="1085"/>
      <c r="AVY284" s="1085"/>
      <c r="AVZ284" s="1085"/>
      <c r="AWA284" s="1085"/>
      <c r="AWB284" s="1085"/>
      <c r="AWC284" s="1080"/>
      <c r="AWD284" s="1085"/>
      <c r="AWE284" s="1085"/>
      <c r="AWF284" s="1085"/>
      <c r="AWG284" s="1085"/>
      <c r="AWH284" s="1085"/>
      <c r="AWI284" s="1085"/>
      <c r="AWJ284" s="1085"/>
      <c r="AWK284" s="1085"/>
      <c r="AWL284" s="1085"/>
      <c r="AWM284" s="1085"/>
      <c r="AWN284" s="1085"/>
      <c r="AWO284" s="1085"/>
      <c r="AWP284" s="1085"/>
      <c r="AWQ284" s="1085"/>
      <c r="AWR284" s="1080"/>
      <c r="AWS284" s="1085"/>
      <c r="AWT284" s="1085"/>
      <c r="AWU284" s="1085"/>
      <c r="AWV284" s="1085"/>
      <c r="AWW284" s="1085"/>
      <c r="AWX284" s="1085"/>
      <c r="AWY284" s="1085"/>
      <c r="AWZ284" s="1085"/>
      <c r="AXA284" s="1085"/>
      <c r="AXB284" s="1085"/>
      <c r="AXC284" s="1085"/>
      <c r="AXD284" s="1085"/>
      <c r="AXE284" s="1085"/>
      <c r="AXF284" s="1085"/>
      <c r="AXG284" s="1080"/>
      <c r="AXH284" s="1085"/>
      <c r="AXI284" s="1085"/>
      <c r="AXJ284" s="1085"/>
      <c r="AXK284" s="1085"/>
      <c r="AXL284" s="1085"/>
      <c r="AXM284" s="1085"/>
      <c r="AXN284" s="1085"/>
      <c r="AXO284" s="1085"/>
      <c r="AXP284" s="1085"/>
      <c r="AXQ284" s="1085"/>
      <c r="AXR284" s="1085"/>
      <c r="AXS284" s="1085"/>
      <c r="AXT284" s="1085"/>
      <c r="AXU284" s="1085"/>
      <c r="AXV284" s="1080"/>
      <c r="AXW284" s="1085"/>
      <c r="AXX284" s="1085"/>
      <c r="AXY284" s="1085"/>
      <c r="AXZ284" s="1085"/>
      <c r="AYA284" s="1085"/>
      <c r="AYB284" s="1085"/>
      <c r="AYC284" s="1085"/>
      <c r="AYD284" s="1085"/>
      <c r="AYE284" s="1085"/>
      <c r="AYF284" s="1085"/>
      <c r="AYG284" s="1085"/>
      <c r="AYH284" s="1085"/>
      <c r="AYI284" s="1085"/>
      <c r="AYJ284" s="1085"/>
      <c r="AYK284" s="1080"/>
      <c r="AYL284" s="1085"/>
      <c r="AYM284" s="1085"/>
      <c r="AYN284" s="1085"/>
      <c r="AYO284" s="1085"/>
      <c r="AYP284" s="1085"/>
      <c r="AYQ284" s="1085"/>
      <c r="AYR284" s="1085"/>
      <c r="AYS284" s="1085"/>
      <c r="AYT284" s="1085"/>
      <c r="AYU284" s="1085"/>
      <c r="AYV284" s="1085"/>
      <c r="AYW284" s="1085"/>
      <c r="AYX284" s="1085"/>
      <c r="AYY284" s="1085"/>
      <c r="AYZ284" s="1080"/>
      <c r="AZA284" s="1085"/>
      <c r="AZB284" s="1085"/>
      <c r="AZC284" s="1085"/>
      <c r="AZD284" s="1085"/>
      <c r="AZE284" s="1085"/>
      <c r="AZF284" s="1085"/>
      <c r="AZG284" s="1085"/>
      <c r="AZH284" s="1085"/>
      <c r="AZI284" s="1085"/>
      <c r="AZJ284" s="1085"/>
      <c r="AZK284" s="1085"/>
      <c r="AZL284" s="1085"/>
      <c r="AZM284" s="1085"/>
      <c r="AZN284" s="1085"/>
      <c r="AZO284" s="1080"/>
      <c r="AZP284" s="1085"/>
      <c r="AZQ284" s="1085"/>
      <c r="AZR284" s="1085"/>
      <c r="AZS284" s="1085"/>
      <c r="AZT284" s="1085"/>
      <c r="AZU284" s="1085"/>
      <c r="AZV284" s="1085"/>
      <c r="AZW284" s="1085"/>
      <c r="AZX284" s="1085"/>
      <c r="AZY284" s="1085"/>
      <c r="AZZ284" s="1085"/>
      <c r="BAA284" s="1085"/>
      <c r="BAB284" s="1085"/>
      <c r="BAC284" s="1085"/>
      <c r="BAD284" s="1080"/>
      <c r="BAE284" s="1085"/>
      <c r="BAF284" s="1085"/>
      <c r="BAG284" s="1085"/>
      <c r="BAH284" s="1085"/>
      <c r="BAI284" s="1085"/>
      <c r="BAJ284" s="1085"/>
      <c r="BAK284" s="1085"/>
      <c r="BAL284" s="1085"/>
      <c r="BAM284" s="1085"/>
      <c r="BAN284" s="1085"/>
      <c r="BAO284" s="1085"/>
      <c r="BAP284" s="1085"/>
      <c r="BAQ284" s="1085"/>
      <c r="BAR284" s="1085"/>
      <c r="BAS284" s="1080"/>
      <c r="BAT284" s="1085"/>
      <c r="BAU284" s="1085"/>
      <c r="BAV284" s="1085"/>
      <c r="BAW284" s="1085"/>
      <c r="BAX284" s="1085"/>
      <c r="BAY284" s="1085"/>
      <c r="BAZ284" s="1085"/>
      <c r="BBA284" s="1085"/>
      <c r="BBB284" s="1085"/>
      <c r="BBC284" s="1085"/>
      <c r="BBD284" s="1085"/>
      <c r="BBE284" s="1085"/>
      <c r="BBF284" s="1085"/>
      <c r="BBG284" s="1085"/>
      <c r="BBH284" s="1080"/>
      <c r="BBI284" s="1085"/>
      <c r="BBJ284" s="1085"/>
      <c r="BBK284" s="1085"/>
      <c r="BBL284" s="1085"/>
      <c r="BBM284" s="1085"/>
      <c r="BBN284" s="1085"/>
      <c r="BBO284" s="1085"/>
      <c r="BBP284" s="1085"/>
      <c r="BBQ284" s="1085"/>
      <c r="BBR284" s="1085"/>
      <c r="BBS284" s="1085"/>
      <c r="BBT284" s="1085"/>
      <c r="BBU284" s="1085"/>
      <c r="BBV284" s="1085"/>
      <c r="BBW284" s="1080"/>
      <c r="BBX284" s="1085"/>
      <c r="BBY284" s="1085"/>
      <c r="BBZ284" s="1085"/>
      <c r="BCA284" s="1085"/>
      <c r="BCB284" s="1085"/>
      <c r="BCC284" s="1085"/>
      <c r="BCD284" s="1085"/>
      <c r="BCE284" s="1085"/>
      <c r="BCF284" s="1085"/>
      <c r="BCG284" s="1085"/>
      <c r="BCH284" s="1085"/>
      <c r="BCI284" s="1085"/>
      <c r="BCJ284" s="1085"/>
      <c r="BCK284" s="1085"/>
      <c r="BCL284" s="1080"/>
      <c r="BCM284" s="1085"/>
      <c r="BCN284" s="1085"/>
      <c r="BCO284" s="1085"/>
      <c r="BCP284" s="1085"/>
      <c r="BCQ284" s="1085"/>
      <c r="BCR284" s="1085"/>
      <c r="BCS284" s="1085"/>
      <c r="BCT284" s="1085"/>
      <c r="BCU284" s="1085"/>
      <c r="BCV284" s="1085"/>
      <c r="BCW284" s="1085"/>
      <c r="BCX284" s="1085"/>
      <c r="BCY284" s="1085"/>
      <c r="BCZ284" s="1085"/>
      <c r="BDA284" s="1080"/>
      <c r="BDB284" s="1085"/>
      <c r="BDC284" s="1085"/>
      <c r="BDD284" s="1085"/>
      <c r="BDE284" s="1085"/>
      <c r="BDF284" s="1085"/>
      <c r="BDG284" s="1085"/>
      <c r="BDH284" s="1085"/>
      <c r="BDI284" s="1085"/>
      <c r="BDJ284" s="1085"/>
      <c r="BDK284" s="1085"/>
      <c r="BDL284" s="1085"/>
      <c r="BDM284" s="1085"/>
      <c r="BDN284" s="1085"/>
      <c r="BDO284" s="1085"/>
      <c r="BDP284" s="1080"/>
      <c r="BDQ284" s="1085"/>
      <c r="BDR284" s="1085"/>
      <c r="BDS284" s="1085"/>
      <c r="BDT284" s="1085"/>
      <c r="BDU284" s="1085"/>
      <c r="BDV284" s="1085"/>
      <c r="BDW284" s="1085"/>
      <c r="BDX284" s="1085"/>
      <c r="BDY284" s="1085"/>
      <c r="BDZ284" s="1085"/>
      <c r="BEA284" s="1085"/>
      <c r="BEB284" s="1085"/>
      <c r="BEC284" s="1085"/>
      <c r="BED284" s="1085"/>
      <c r="BEE284" s="1080"/>
      <c r="BEF284" s="1085"/>
      <c r="BEG284" s="1085"/>
      <c r="BEH284" s="1085"/>
      <c r="BEI284" s="1085"/>
      <c r="BEJ284" s="1085"/>
      <c r="BEK284" s="1085"/>
      <c r="BEL284" s="1085"/>
      <c r="BEM284" s="1085"/>
      <c r="BEN284" s="1085"/>
      <c r="BEO284" s="1085"/>
      <c r="BEP284" s="1085"/>
      <c r="BEQ284" s="1085"/>
      <c r="BER284" s="1085"/>
      <c r="BES284" s="1085"/>
      <c r="BET284" s="1080"/>
      <c r="BEU284" s="1085"/>
      <c r="BEV284" s="1085"/>
      <c r="BEW284" s="1085"/>
      <c r="BEX284" s="1085"/>
      <c r="BEY284" s="1085"/>
      <c r="BEZ284" s="1085"/>
      <c r="BFA284" s="1085"/>
      <c r="BFB284" s="1085"/>
      <c r="BFC284" s="1085"/>
      <c r="BFD284" s="1085"/>
      <c r="BFE284" s="1085"/>
      <c r="BFF284" s="1085"/>
      <c r="BFG284" s="1085"/>
      <c r="BFH284" s="1085"/>
      <c r="BFI284" s="1080"/>
      <c r="BFJ284" s="1085"/>
      <c r="BFK284" s="1085"/>
      <c r="BFL284" s="1085"/>
      <c r="BFM284" s="1085"/>
      <c r="BFN284" s="1085"/>
      <c r="BFO284" s="1085"/>
      <c r="BFP284" s="1085"/>
      <c r="BFQ284" s="1085"/>
      <c r="BFR284" s="1085"/>
      <c r="BFS284" s="1085"/>
      <c r="BFT284" s="1085"/>
      <c r="BFU284" s="1085"/>
      <c r="BFV284" s="1085"/>
      <c r="BFW284" s="1085"/>
      <c r="BFX284" s="1080"/>
      <c r="BFY284" s="1085"/>
      <c r="BFZ284" s="1085"/>
      <c r="BGA284" s="1085"/>
      <c r="BGB284" s="1085"/>
      <c r="BGC284" s="1085"/>
      <c r="BGD284" s="1085"/>
      <c r="BGE284" s="1085"/>
      <c r="BGF284" s="1085"/>
      <c r="BGG284" s="1085"/>
      <c r="BGH284" s="1085"/>
      <c r="BGI284" s="1085"/>
      <c r="BGJ284" s="1085"/>
      <c r="BGK284" s="1085"/>
      <c r="BGL284" s="1085"/>
      <c r="BGM284" s="1080"/>
      <c r="BGN284" s="1085"/>
      <c r="BGO284" s="1085"/>
      <c r="BGP284" s="1085"/>
      <c r="BGQ284" s="1085"/>
      <c r="BGR284" s="1085"/>
      <c r="BGS284" s="1085"/>
      <c r="BGT284" s="1085"/>
      <c r="BGU284" s="1085"/>
      <c r="BGV284" s="1085"/>
      <c r="BGW284" s="1085"/>
      <c r="BGX284" s="1085"/>
      <c r="BGY284" s="1085"/>
      <c r="BGZ284" s="1085"/>
      <c r="BHA284" s="1085"/>
      <c r="BHB284" s="1080"/>
      <c r="BHC284" s="1085"/>
      <c r="BHD284" s="1085"/>
      <c r="BHE284" s="1085"/>
      <c r="BHF284" s="1085"/>
      <c r="BHG284" s="1085"/>
      <c r="BHH284" s="1085"/>
      <c r="BHI284" s="1085"/>
      <c r="BHJ284" s="1085"/>
      <c r="BHK284" s="1085"/>
      <c r="BHL284" s="1085"/>
      <c r="BHM284" s="1085"/>
      <c r="BHN284" s="1085"/>
      <c r="BHO284" s="1085"/>
      <c r="BHP284" s="1085"/>
      <c r="BHQ284" s="1080"/>
      <c r="BHR284" s="1085"/>
      <c r="BHS284" s="1085"/>
      <c r="BHT284" s="1085"/>
      <c r="BHU284" s="1085"/>
      <c r="BHV284" s="1085"/>
      <c r="BHW284" s="1085"/>
      <c r="BHX284" s="1085"/>
      <c r="BHY284" s="1085"/>
      <c r="BHZ284" s="1085"/>
      <c r="BIA284" s="1085"/>
      <c r="BIB284" s="1085"/>
      <c r="BIC284" s="1085"/>
      <c r="BID284" s="1085"/>
      <c r="BIE284" s="1085"/>
      <c r="BIF284" s="1080"/>
      <c r="BIG284" s="1085"/>
      <c r="BIH284" s="1085"/>
      <c r="BII284" s="1085"/>
      <c r="BIJ284" s="1085"/>
      <c r="BIK284" s="1085"/>
      <c r="BIL284" s="1085"/>
      <c r="BIM284" s="1085"/>
      <c r="BIN284" s="1085"/>
      <c r="BIO284" s="1085"/>
      <c r="BIP284" s="1085"/>
      <c r="BIQ284" s="1085"/>
      <c r="BIR284" s="1085"/>
      <c r="BIS284" s="1085"/>
      <c r="BIT284" s="1085"/>
      <c r="BIU284" s="1080"/>
      <c r="BIV284" s="1085"/>
      <c r="BIW284" s="1085"/>
      <c r="BIX284" s="1085"/>
      <c r="BIY284" s="1085"/>
      <c r="BIZ284" s="1085"/>
      <c r="BJA284" s="1085"/>
      <c r="BJB284" s="1085"/>
      <c r="BJC284" s="1085"/>
      <c r="BJD284" s="1085"/>
      <c r="BJE284" s="1085"/>
      <c r="BJF284" s="1085"/>
      <c r="BJG284" s="1085"/>
      <c r="BJH284" s="1085"/>
      <c r="BJI284" s="1085"/>
      <c r="BJJ284" s="1080"/>
      <c r="BJK284" s="1085"/>
      <c r="BJL284" s="1085"/>
      <c r="BJM284" s="1085"/>
      <c r="BJN284" s="1085"/>
      <c r="BJO284" s="1085"/>
      <c r="BJP284" s="1085"/>
      <c r="BJQ284" s="1085"/>
      <c r="BJR284" s="1085"/>
      <c r="BJS284" s="1085"/>
      <c r="BJT284" s="1085"/>
      <c r="BJU284" s="1085"/>
      <c r="BJV284" s="1085"/>
      <c r="BJW284" s="1085"/>
      <c r="BJX284" s="1085"/>
      <c r="BJY284" s="1080"/>
      <c r="BJZ284" s="1085"/>
      <c r="BKA284" s="1085"/>
      <c r="BKB284" s="1085"/>
      <c r="BKC284" s="1085"/>
      <c r="BKD284" s="1085"/>
      <c r="BKE284" s="1085"/>
      <c r="BKF284" s="1085"/>
      <c r="BKG284" s="1085"/>
      <c r="BKH284" s="1085"/>
      <c r="BKI284" s="1085"/>
      <c r="BKJ284" s="1085"/>
      <c r="BKK284" s="1085"/>
      <c r="BKL284" s="1085"/>
      <c r="BKM284" s="1085"/>
      <c r="BKN284" s="1080"/>
      <c r="BKO284" s="1085"/>
      <c r="BKP284" s="1085"/>
      <c r="BKQ284" s="1085"/>
      <c r="BKR284" s="1085"/>
      <c r="BKS284" s="1085"/>
      <c r="BKT284" s="1085"/>
      <c r="BKU284" s="1085"/>
      <c r="BKV284" s="1085"/>
      <c r="BKW284" s="1085"/>
      <c r="BKX284" s="1085"/>
      <c r="BKY284" s="1085"/>
      <c r="BKZ284" s="1085"/>
      <c r="BLA284" s="1085"/>
      <c r="BLB284" s="1085"/>
      <c r="BLC284" s="1080"/>
      <c r="BLD284" s="1085"/>
      <c r="BLE284" s="1085"/>
      <c r="BLF284" s="1085"/>
      <c r="BLG284" s="1085"/>
      <c r="BLH284" s="1085"/>
      <c r="BLI284" s="1085"/>
      <c r="BLJ284" s="1085"/>
      <c r="BLK284" s="1085"/>
      <c r="BLL284" s="1085"/>
      <c r="BLM284" s="1085"/>
      <c r="BLN284" s="1085"/>
      <c r="BLO284" s="1085"/>
      <c r="BLP284" s="1085"/>
      <c r="BLQ284" s="1085"/>
      <c r="BLR284" s="1080"/>
      <c r="BLS284" s="1085"/>
      <c r="BLT284" s="1085"/>
      <c r="BLU284" s="1085"/>
      <c r="BLV284" s="1085"/>
      <c r="BLW284" s="1085"/>
      <c r="BLX284" s="1085"/>
      <c r="BLY284" s="1085"/>
      <c r="BLZ284" s="1085"/>
      <c r="BMA284" s="1085"/>
      <c r="BMB284" s="1085"/>
      <c r="BMC284" s="1085"/>
      <c r="BMD284" s="1085"/>
      <c r="BME284" s="1085"/>
      <c r="BMF284" s="1085"/>
      <c r="BMG284" s="1080"/>
      <c r="BMH284" s="1085"/>
      <c r="BMI284" s="1085"/>
      <c r="BMJ284" s="1085"/>
      <c r="BMK284" s="1085"/>
      <c r="BML284" s="1085"/>
      <c r="BMM284" s="1085"/>
      <c r="BMN284" s="1085"/>
      <c r="BMO284" s="1085"/>
      <c r="BMP284" s="1085"/>
      <c r="BMQ284" s="1085"/>
      <c r="BMR284" s="1085"/>
      <c r="BMS284" s="1085"/>
      <c r="BMT284" s="1085"/>
      <c r="BMU284" s="1085"/>
      <c r="BMV284" s="1080"/>
      <c r="BMW284" s="1085"/>
      <c r="BMX284" s="1085"/>
      <c r="BMY284" s="1085"/>
      <c r="BMZ284" s="1085"/>
      <c r="BNA284" s="1085"/>
      <c r="BNB284" s="1085"/>
      <c r="BNC284" s="1085"/>
      <c r="BND284" s="1085"/>
      <c r="BNE284" s="1085"/>
      <c r="BNF284" s="1085"/>
      <c r="BNG284" s="1085"/>
      <c r="BNH284" s="1085"/>
      <c r="BNI284" s="1085"/>
      <c r="BNJ284" s="1085"/>
      <c r="BNK284" s="1080"/>
      <c r="BNL284" s="1085"/>
      <c r="BNM284" s="1085"/>
      <c r="BNN284" s="1085"/>
      <c r="BNO284" s="1085"/>
      <c r="BNP284" s="1085"/>
      <c r="BNQ284" s="1085"/>
      <c r="BNR284" s="1085"/>
      <c r="BNS284" s="1085"/>
      <c r="BNT284" s="1085"/>
      <c r="BNU284" s="1085"/>
      <c r="BNV284" s="1085"/>
      <c r="BNW284" s="1085"/>
      <c r="BNX284" s="1085"/>
      <c r="BNY284" s="1085"/>
      <c r="BNZ284" s="1080"/>
      <c r="BOA284" s="1085"/>
      <c r="BOB284" s="1085"/>
      <c r="BOC284" s="1085"/>
      <c r="BOD284" s="1085"/>
      <c r="BOE284" s="1085"/>
      <c r="BOF284" s="1085"/>
      <c r="BOG284" s="1085"/>
      <c r="BOH284" s="1085"/>
      <c r="BOI284" s="1085"/>
      <c r="BOJ284" s="1085"/>
      <c r="BOK284" s="1085"/>
      <c r="BOL284" s="1085"/>
      <c r="BOM284" s="1085"/>
      <c r="BON284" s="1085"/>
      <c r="BOO284" s="1080"/>
      <c r="BOP284" s="1085"/>
      <c r="BOQ284" s="1085"/>
      <c r="BOR284" s="1085"/>
      <c r="BOS284" s="1085"/>
      <c r="BOT284" s="1085"/>
      <c r="BOU284" s="1085"/>
      <c r="BOV284" s="1085"/>
      <c r="BOW284" s="1085"/>
      <c r="BOX284" s="1085"/>
      <c r="BOY284" s="1085"/>
      <c r="BOZ284" s="1085"/>
      <c r="BPA284" s="1085"/>
      <c r="BPB284" s="1085"/>
      <c r="BPC284" s="1085"/>
      <c r="BPD284" s="1080"/>
      <c r="BPE284" s="1085"/>
      <c r="BPF284" s="1085"/>
      <c r="BPG284" s="1085"/>
      <c r="BPH284" s="1085"/>
      <c r="BPI284" s="1085"/>
      <c r="BPJ284" s="1085"/>
      <c r="BPK284" s="1085"/>
      <c r="BPL284" s="1085"/>
      <c r="BPM284" s="1085"/>
      <c r="BPN284" s="1085"/>
      <c r="BPO284" s="1085"/>
      <c r="BPP284" s="1085"/>
      <c r="BPQ284" s="1085"/>
      <c r="BPR284" s="1085"/>
      <c r="BPS284" s="1080"/>
      <c r="BPT284" s="1085"/>
      <c r="BPU284" s="1085"/>
      <c r="BPV284" s="1085"/>
      <c r="BPW284" s="1085"/>
      <c r="BPX284" s="1085"/>
      <c r="BPY284" s="1085"/>
      <c r="BPZ284" s="1085"/>
      <c r="BQA284" s="1085"/>
      <c r="BQB284" s="1085"/>
      <c r="BQC284" s="1085"/>
      <c r="BQD284" s="1085"/>
      <c r="BQE284" s="1085"/>
      <c r="BQF284" s="1085"/>
      <c r="BQG284" s="1085"/>
      <c r="BQH284" s="1080"/>
      <c r="BQI284" s="1085"/>
      <c r="BQJ284" s="1085"/>
      <c r="BQK284" s="1085"/>
      <c r="BQL284" s="1085"/>
      <c r="BQM284" s="1085"/>
      <c r="BQN284" s="1085"/>
      <c r="BQO284" s="1085"/>
      <c r="BQP284" s="1085"/>
      <c r="BQQ284" s="1085"/>
      <c r="BQR284" s="1085"/>
      <c r="BQS284" s="1085"/>
      <c r="BQT284" s="1085"/>
      <c r="BQU284" s="1085"/>
      <c r="BQV284" s="1085"/>
      <c r="BQW284" s="1080"/>
      <c r="BQX284" s="1085"/>
      <c r="BQY284" s="1085"/>
      <c r="BQZ284" s="1085"/>
      <c r="BRA284" s="1085"/>
      <c r="BRB284" s="1085"/>
      <c r="BRC284" s="1085"/>
      <c r="BRD284" s="1085"/>
      <c r="BRE284" s="1085"/>
      <c r="BRF284" s="1085"/>
      <c r="BRG284" s="1085"/>
      <c r="BRH284" s="1085"/>
      <c r="BRI284" s="1085"/>
      <c r="BRJ284" s="1085"/>
      <c r="BRK284" s="1085"/>
      <c r="BRL284" s="1080"/>
      <c r="BRM284" s="1085"/>
      <c r="BRN284" s="1085"/>
      <c r="BRO284" s="1085"/>
      <c r="BRP284" s="1085"/>
      <c r="BRQ284" s="1085"/>
      <c r="BRR284" s="1085"/>
      <c r="BRS284" s="1085"/>
      <c r="BRT284" s="1085"/>
      <c r="BRU284" s="1085"/>
      <c r="BRV284" s="1085"/>
      <c r="BRW284" s="1085"/>
      <c r="BRX284" s="1085"/>
      <c r="BRY284" s="1085"/>
      <c r="BRZ284" s="1085"/>
      <c r="BSA284" s="1080"/>
      <c r="BSB284" s="1085"/>
      <c r="BSC284" s="1085"/>
      <c r="BSD284" s="1085"/>
      <c r="BSE284" s="1085"/>
      <c r="BSF284" s="1085"/>
      <c r="BSG284" s="1085"/>
      <c r="BSH284" s="1085"/>
      <c r="BSI284" s="1085"/>
      <c r="BSJ284" s="1085"/>
      <c r="BSK284" s="1085"/>
      <c r="BSL284" s="1085"/>
      <c r="BSM284" s="1085"/>
      <c r="BSN284" s="1085"/>
      <c r="BSO284" s="1085"/>
      <c r="BSP284" s="1080"/>
      <c r="BSQ284" s="1085"/>
      <c r="BSR284" s="1085"/>
      <c r="BSS284" s="1085"/>
      <c r="BST284" s="1085"/>
      <c r="BSU284" s="1085"/>
      <c r="BSV284" s="1085"/>
      <c r="BSW284" s="1085"/>
      <c r="BSX284" s="1085"/>
      <c r="BSY284" s="1085"/>
      <c r="BSZ284" s="1085"/>
      <c r="BTA284" s="1085"/>
      <c r="BTB284" s="1085"/>
      <c r="BTC284" s="1085"/>
      <c r="BTD284" s="1085"/>
      <c r="BTE284" s="1080"/>
      <c r="BTF284" s="1085"/>
      <c r="BTG284" s="1085"/>
      <c r="BTH284" s="1085"/>
      <c r="BTI284" s="1085"/>
      <c r="BTJ284" s="1085"/>
      <c r="BTK284" s="1085"/>
      <c r="BTL284" s="1085"/>
      <c r="BTM284" s="1085"/>
      <c r="BTN284" s="1085"/>
      <c r="BTO284" s="1085"/>
      <c r="BTP284" s="1085"/>
      <c r="BTQ284" s="1085"/>
      <c r="BTR284" s="1085"/>
      <c r="BTS284" s="1085"/>
      <c r="BTT284" s="1080"/>
      <c r="BTU284" s="1085"/>
      <c r="BTV284" s="1085"/>
      <c r="BTW284" s="1085"/>
      <c r="BTX284" s="1085"/>
      <c r="BTY284" s="1085"/>
      <c r="BTZ284" s="1085"/>
      <c r="BUA284" s="1085"/>
      <c r="BUB284" s="1085"/>
      <c r="BUC284" s="1085"/>
      <c r="BUD284" s="1085"/>
      <c r="BUE284" s="1085"/>
      <c r="BUF284" s="1085"/>
      <c r="BUG284" s="1085"/>
      <c r="BUH284" s="1085"/>
      <c r="BUI284" s="1080"/>
      <c r="BUJ284" s="1085"/>
      <c r="BUK284" s="1085"/>
      <c r="BUL284" s="1085"/>
      <c r="BUM284" s="1085"/>
      <c r="BUN284" s="1085"/>
      <c r="BUO284" s="1085"/>
      <c r="BUP284" s="1085"/>
      <c r="BUQ284" s="1085"/>
      <c r="BUR284" s="1085"/>
      <c r="BUS284" s="1085"/>
      <c r="BUT284" s="1085"/>
      <c r="BUU284" s="1085"/>
      <c r="BUV284" s="1085"/>
      <c r="BUW284" s="1085"/>
      <c r="BUX284" s="1080"/>
      <c r="BUY284" s="1085"/>
      <c r="BUZ284" s="1085"/>
      <c r="BVA284" s="1085"/>
      <c r="BVB284" s="1085"/>
      <c r="BVC284" s="1085"/>
      <c r="BVD284" s="1085"/>
      <c r="BVE284" s="1085"/>
      <c r="BVF284" s="1085"/>
      <c r="BVG284" s="1085"/>
      <c r="BVH284" s="1085"/>
      <c r="BVI284" s="1085"/>
      <c r="BVJ284" s="1085"/>
      <c r="BVK284" s="1085"/>
      <c r="BVL284" s="1085"/>
      <c r="BVM284" s="1080"/>
      <c r="BVN284" s="1085"/>
      <c r="BVO284" s="1085"/>
      <c r="BVP284" s="1085"/>
      <c r="BVQ284" s="1085"/>
      <c r="BVR284" s="1085"/>
      <c r="BVS284" s="1085"/>
      <c r="BVT284" s="1085"/>
      <c r="BVU284" s="1085"/>
      <c r="BVV284" s="1085"/>
      <c r="BVW284" s="1085"/>
      <c r="BVX284" s="1085"/>
      <c r="BVY284" s="1085"/>
      <c r="BVZ284" s="1085"/>
      <c r="BWA284" s="1085"/>
      <c r="BWB284" s="1080"/>
      <c r="BWC284" s="1085"/>
      <c r="BWD284" s="1085"/>
      <c r="BWE284" s="1085"/>
      <c r="BWF284" s="1085"/>
      <c r="BWG284" s="1085"/>
      <c r="BWH284" s="1085"/>
      <c r="BWI284" s="1085"/>
      <c r="BWJ284" s="1085"/>
      <c r="BWK284" s="1085"/>
      <c r="BWL284" s="1085"/>
      <c r="BWM284" s="1085"/>
      <c r="BWN284" s="1085"/>
      <c r="BWO284" s="1085"/>
      <c r="BWP284" s="1085"/>
      <c r="BWQ284" s="1080"/>
      <c r="BWR284" s="1085"/>
      <c r="BWS284" s="1085"/>
      <c r="BWT284" s="1085"/>
      <c r="BWU284" s="1085"/>
      <c r="BWV284" s="1085"/>
      <c r="BWW284" s="1085"/>
      <c r="BWX284" s="1085"/>
      <c r="BWY284" s="1085"/>
      <c r="BWZ284" s="1085"/>
      <c r="BXA284" s="1085"/>
      <c r="BXB284" s="1085"/>
      <c r="BXC284" s="1085"/>
      <c r="BXD284" s="1085"/>
      <c r="BXE284" s="1085"/>
      <c r="BXF284" s="1080"/>
      <c r="BXG284" s="1085"/>
      <c r="BXH284" s="1085"/>
      <c r="BXI284" s="1085"/>
      <c r="BXJ284" s="1085"/>
      <c r="BXK284" s="1085"/>
      <c r="BXL284" s="1085"/>
      <c r="BXM284" s="1085"/>
      <c r="BXN284" s="1085"/>
      <c r="BXO284" s="1085"/>
      <c r="BXP284" s="1085"/>
      <c r="BXQ284" s="1085"/>
      <c r="BXR284" s="1085"/>
      <c r="BXS284" s="1085"/>
      <c r="BXT284" s="1085"/>
      <c r="BXU284" s="1080"/>
      <c r="BXV284" s="1085"/>
      <c r="BXW284" s="1085"/>
      <c r="BXX284" s="1085"/>
      <c r="BXY284" s="1085"/>
      <c r="BXZ284" s="1085"/>
      <c r="BYA284" s="1085"/>
      <c r="BYB284" s="1085"/>
      <c r="BYC284" s="1085"/>
      <c r="BYD284" s="1085"/>
      <c r="BYE284" s="1085"/>
      <c r="BYF284" s="1085"/>
      <c r="BYG284" s="1085"/>
      <c r="BYH284" s="1085"/>
      <c r="BYI284" s="1085"/>
      <c r="BYJ284" s="1080"/>
      <c r="BYK284" s="1085"/>
      <c r="BYL284" s="1085"/>
      <c r="BYM284" s="1085"/>
      <c r="BYN284" s="1085"/>
      <c r="BYO284" s="1085"/>
      <c r="BYP284" s="1085"/>
      <c r="BYQ284" s="1085"/>
      <c r="BYR284" s="1085"/>
      <c r="BYS284" s="1085"/>
      <c r="BYT284" s="1085"/>
      <c r="BYU284" s="1085"/>
      <c r="BYV284" s="1085"/>
      <c r="BYW284" s="1085"/>
      <c r="BYX284" s="1085"/>
      <c r="BYY284" s="1080"/>
      <c r="BYZ284" s="1085"/>
      <c r="BZA284" s="1085"/>
      <c r="BZB284" s="1085"/>
      <c r="BZC284" s="1085"/>
      <c r="BZD284" s="1085"/>
      <c r="BZE284" s="1085"/>
      <c r="BZF284" s="1085"/>
      <c r="BZG284" s="1085"/>
      <c r="BZH284" s="1085"/>
      <c r="BZI284" s="1085"/>
      <c r="BZJ284" s="1085"/>
      <c r="BZK284" s="1085"/>
      <c r="BZL284" s="1085"/>
      <c r="BZM284" s="1085"/>
      <c r="BZN284" s="1080"/>
      <c r="BZO284" s="1085"/>
      <c r="BZP284" s="1085"/>
      <c r="BZQ284" s="1085"/>
      <c r="BZR284" s="1085"/>
      <c r="BZS284" s="1085"/>
      <c r="BZT284" s="1085"/>
      <c r="BZU284" s="1085"/>
      <c r="BZV284" s="1085"/>
      <c r="BZW284" s="1085"/>
      <c r="BZX284" s="1085"/>
      <c r="BZY284" s="1085"/>
      <c r="BZZ284" s="1085"/>
      <c r="CAA284" s="1085"/>
      <c r="CAB284" s="1085"/>
      <c r="CAC284" s="1080"/>
      <c r="CAD284" s="1085"/>
      <c r="CAE284" s="1085"/>
      <c r="CAF284" s="1085"/>
      <c r="CAG284" s="1085"/>
      <c r="CAH284" s="1085"/>
      <c r="CAI284" s="1085"/>
      <c r="CAJ284" s="1085"/>
      <c r="CAK284" s="1085"/>
      <c r="CAL284" s="1085"/>
      <c r="CAM284" s="1085"/>
      <c r="CAN284" s="1085"/>
      <c r="CAO284" s="1085"/>
      <c r="CAP284" s="1085"/>
      <c r="CAQ284" s="1085"/>
      <c r="CAR284" s="1080"/>
      <c r="CAS284" s="1085"/>
      <c r="CAT284" s="1085"/>
      <c r="CAU284" s="1085"/>
      <c r="CAV284" s="1085"/>
      <c r="CAW284" s="1085"/>
      <c r="CAX284" s="1085"/>
      <c r="CAY284" s="1085"/>
      <c r="CAZ284" s="1085"/>
      <c r="CBA284" s="1085"/>
      <c r="CBB284" s="1085"/>
      <c r="CBC284" s="1085"/>
      <c r="CBD284" s="1085"/>
      <c r="CBE284" s="1085"/>
      <c r="CBF284" s="1085"/>
      <c r="CBG284" s="1080"/>
      <c r="CBH284" s="1085"/>
      <c r="CBI284" s="1085"/>
      <c r="CBJ284" s="1085"/>
      <c r="CBK284" s="1085"/>
      <c r="CBL284" s="1085"/>
      <c r="CBM284" s="1085"/>
      <c r="CBN284" s="1085"/>
      <c r="CBO284" s="1085"/>
      <c r="CBP284" s="1085"/>
      <c r="CBQ284" s="1085"/>
      <c r="CBR284" s="1085"/>
      <c r="CBS284" s="1085"/>
      <c r="CBT284" s="1085"/>
      <c r="CBU284" s="1085"/>
      <c r="CBV284" s="1080"/>
      <c r="CBW284" s="1085"/>
      <c r="CBX284" s="1085"/>
      <c r="CBY284" s="1085"/>
      <c r="CBZ284" s="1085"/>
      <c r="CCA284" s="1085"/>
      <c r="CCB284" s="1085"/>
      <c r="CCC284" s="1085"/>
      <c r="CCD284" s="1085"/>
      <c r="CCE284" s="1085"/>
      <c r="CCF284" s="1085"/>
      <c r="CCG284" s="1085"/>
      <c r="CCH284" s="1085"/>
      <c r="CCI284" s="1085"/>
      <c r="CCJ284" s="1085"/>
      <c r="CCK284" s="1080"/>
      <c r="CCL284" s="1085"/>
      <c r="CCM284" s="1085"/>
      <c r="CCN284" s="1085"/>
      <c r="CCO284" s="1085"/>
      <c r="CCP284" s="1085"/>
      <c r="CCQ284" s="1085"/>
      <c r="CCR284" s="1085"/>
      <c r="CCS284" s="1085"/>
      <c r="CCT284" s="1085"/>
      <c r="CCU284" s="1085"/>
      <c r="CCV284" s="1085"/>
      <c r="CCW284" s="1085"/>
      <c r="CCX284" s="1085"/>
      <c r="CCY284" s="1085"/>
      <c r="CCZ284" s="1080"/>
      <c r="CDA284" s="1085"/>
      <c r="CDB284" s="1085"/>
      <c r="CDC284" s="1085"/>
      <c r="CDD284" s="1085"/>
      <c r="CDE284" s="1085"/>
      <c r="CDF284" s="1085"/>
      <c r="CDG284" s="1085"/>
      <c r="CDH284" s="1085"/>
      <c r="CDI284" s="1085"/>
      <c r="CDJ284" s="1085"/>
      <c r="CDK284" s="1085"/>
      <c r="CDL284" s="1085"/>
      <c r="CDM284" s="1085"/>
      <c r="CDN284" s="1085"/>
      <c r="CDO284" s="1080"/>
      <c r="CDP284" s="1085"/>
      <c r="CDQ284" s="1085"/>
      <c r="CDR284" s="1085"/>
      <c r="CDS284" s="1085"/>
      <c r="CDT284" s="1085"/>
      <c r="CDU284" s="1085"/>
      <c r="CDV284" s="1085"/>
      <c r="CDW284" s="1085"/>
      <c r="CDX284" s="1085"/>
      <c r="CDY284" s="1085"/>
      <c r="CDZ284" s="1085"/>
      <c r="CEA284" s="1085"/>
      <c r="CEB284" s="1085"/>
      <c r="CEC284" s="1085"/>
      <c r="CED284" s="1080"/>
      <c r="CEE284" s="1085"/>
      <c r="CEF284" s="1085"/>
      <c r="CEG284" s="1085"/>
      <c r="CEH284" s="1085"/>
      <c r="CEI284" s="1085"/>
      <c r="CEJ284" s="1085"/>
      <c r="CEK284" s="1085"/>
      <c r="CEL284" s="1085"/>
      <c r="CEM284" s="1085"/>
      <c r="CEN284" s="1085"/>
      <c r="CEO284" s="1085"/>
      <c r="CEP284" s="1085"/>
      <c r="CEQ284" s="1085"/>
      <c r="CER284" s="1085"/>
      <c r="CES284" s="1080"/>
      <c r="CET284" s="1085"/>
      <c r="CEU284" s="1085"/>
      <c r="CEV284" s="1085"/>
      <c r="CEW284" s="1085"/>
      <c r="CEX284" s="1085"/>
      <c r="CEY284" s="1085"/>
      <c r="CEZ284" s="1085"/>
      <c r="CFA284" s="1085"/>
      <c r="CFB284" s="1085"/>
      <c r="CFC284" s="1085"/>
      <c r="CFD284" s="1085"/>
      <c r="CFE284" s="1085"/>
      <c r="CFF284" s="1085"/>
      <c r="CFG284" s="1085"/>
      <c r="CFH284" s="1080"/>
      <c r="CFI284" s="1085"/>
      <c r="CFJ284" s="1085"/>
      <c r="CFK284" s="1085"/>
      <c r="CFL284" s="1085"/>
      <c r="CFM284" s="1085"/>
      <c r="CFN284" s="1085"/>
      <c r="CFO284" s="1085"/>
      <c r="CFP284" s="1085"/>
      <c r="CFQ284" s="1085"/>
      <c r="CFR284" s="1085"/>
      <c r="CFS284" s="1085"/>
      <c r="CFT284" s="1085"/>
      <c r="CFU284" s="1085"/>
      <c r="CFV284" s="1085"/>
      <c r="CFW284" s="1080"/>
      <c r="CFX284" s="1085"/>
      <c r="CFY284" s="1085"/>
      <c r="CFZ284" s="1085"/>
      <c r="CGA284" s="1085"/>
      <c r="CGB284" s="1085"/>
      <c r="CGC284" s="1085"/>
      <c r="CGD284" s="1085"/>
      <c r="CGE284" s="1085"/>
      <c r="CGF284" s="1085"/>
      <c r="CGG284" s="1085"/>
      <c r="CGH284" s="1085"/>
      <c r="CGI284" s="1085"/>
      <c r="CGJ284" s="1085"/>
      <c r="CGK284" s="1085"/>
      <c r="CGL284" s="1080"/>
      <c r="CGM284" s="1085"/>
      <c r="CGN284" s="1085"/>
      <c r="CGO284" s="1085"/>
      <c r="CGP284" s="1085"/>
      <c r="CGQ284" s="1085"/>
      <c r="CGR284" s="1085"/>
      <c r="CGS284" s="1085"/>
      <c r="CGT284" s="1085"/>
      <c r="CGU284" s="1085"/>
      <c r="CGV284" s="1085"/>
      <c r="CGW284" s="1085"/>
      <c r="CGX284" s="1085"/>
      <c r="CGY284" s="1085"/>
      <c r="CGZ284" s="1085"/>
      <c r="CHA284" s="1080"/>
      <c r="CHB284" s="1085"/>
      <c r="CHC284" s="1085"/>
      <c r="CHD284" s="1085"/>
      <c r="CHE284" s="1085"/>
      <c r="CHF284" s="1085"/>
      <c r="CHG284" s="1085"/>
      <c r="CHH284" s="1085"/>
      <c r="CHI284" s="1085"/>
      <c r="CHJ284" s="1085"/>
      <c r="CHK284" s="1085"/>
      <c r="CHL284" s="1085"/>
      <c r="CHM284" s="1085"/>
      <c r="CHN284" s="1085"/>
      <c r="CHO284" s="1085"/>
      <c r="CHP284" s="1080"/>
      <c r="CHQ284" s="1085"/>
      <c r="CHR284" s="1085"/>
      <c r="CHS284" s="1085"/>
      <c r="CHT284" s="1085"/>
      <c r="CHU284" s="1085"/>
      <c r="CHV284" s="1085"/>
      <c r="CHW284" s="1085"/>
      <c r="CHX284" s="1085"/>
      <c r="CHY284" s="1085"/>
      <c r="CHZ284" s="1085"/>
      <c r="CIA284" s="1085"/>
      <c r="CIB284" s="1085"/>
      <c r="CIC284" s="1085"/>
      <c r="CID284" s="1085"/>
      <c r="CIE284" s="1080"/>
      <c r="CIF284" s="1085"/>
      <c r="CIG284" s="1085"/>
      <c r="CIH284" s="1085"/>
      <c r="CII284" s="1085"/>
      <c r="CIJ284" s="1085"/>
      <c r="CIK284" s="1085"/>
      <c r="CIL284" s="1085"/>
      <c r="CIM284" s="1085"/>
      <c r="CIN284" s="1085"/>
      <c r="CIO284" s="1085"/>
      <c r="CIP284" s="1085"/>
      <c r="CIQ284" s="1085"/>
      <c r="CIR284" s="1085"/>
      <c r="CIS284" s="1085"/>
      <c r="CIT284" s="1080"/>
      <c r="CIU284" s="1085"/>
      <c r="CIV284" s="1085"/>
      <c r="CIW284" s="1085"/>
      <c r="CIX284" s="1085"/>
      <c r="CIY284" s="1085"/>
      <c r="CIZ284" s="1085"/>
      <c r="CJA284" s="1085"/>
      <c r="CJB284" s="1085"/>
      <c r="CJC284" s="1085"/>
      <c r="CJD284" s="1085"/>
      <c r="CJE284" s="1085"/>
      <c r="CJF284" s="1085"/>
      <c r="CJG284" s="1085"/>
      <c r="CJH284" s="1085"/>
      <c r="CJI284" s="1080"/>
      <c r="CJJ284" s="1085"/>
      <c r="CJK284" s="1085"/>
      <c r="CJL284" s="1085"/>
      <c r="CJM284" s="1085"/>
      <c r="CJN284" s="1085"/>
      <c r="CJO284" s="1085"/>
      <c r="CJP284" s="1085"/>
      <c r="CJQ284" s="1085"/>
      <c r="CJR284" s="1085"/>
      <c r="CJS284" s="1085"/>
      <c r="CJT284" s="1085"/>
      <c r="CJU284" s="1085"/>
      <c r="CJV284" s="1085"/>
      <c r="CJW284" s="1085"/>
      <c r="CJX284" s="1080"/>
      <c r="CJY284" s="1085"/>
      <c r="CJZ284" s="1085"/>
      <c r="CKA284" s="1085"/>
      <c r="CKB284" s="1085"/>
      <c r="CKC284" s="1085"/>
      <c r="CKD284" s="1085"/>
      <c r="CKE284" s="1085"/>
      <c r="CKF284" s="1085"/>
      <c r="CKG284" s="1085"/>
      <c r="CKH284" s="1085"/>
      <c r="CKI284" s="1085"/>
      <c r="CKJ284" s="1085"/>
      <c r="CKK284" s="1085"/>
      <c r="CKL284" s="1085"/>
      <c r="CKM284" s="1080"/>
      <c r="CKN284" s="1085"/>
      <c r="CKO284" s="1085"/>
      <c r="CKP284" s="1085"/>
      <c r="CKQ284" s="1085"/>
      <c r="CKR284" s="1085"/>
      <c r="CKS284" s="1085"/>
      <c r="CKT284" s="1085"/>
      <c r="CKU284" s="1085"/>
      <c r="CKV284" s="1085"/>
      <c r="CKW284" s="1085"/>
      <c r="CKX284" s="1085"/>
      <c r="CKY284" s="1085"/>
      <c r="CKZ284" s="1085"/>
      <c r="CLA284" s="1085"/>
      <c r="CLB284" s="1080"/>
      <c r="CLC284" s="1085"/>
      <c r="CLD284" s="1085"/>
      <c r="CLE284" s="1085"/>
      <c r="CLF284" s="1085"/>
      <c r="CLG284" s="1085"/>
      <c r="CLH284" s="1085"/>
      <c r="CLI284" s="1085"/>
      <c r="CLJ284" s="1085"/>
      <c r="CLK284" s="1085"/>
      <c r="CLL284" s="1085"/>
      <c r="CLM284" s="1085"/>
      <c r="CLN284" s="1085"/>
      <c r="CLO284" s="1085"/>
      <c r="CLP284" s="1085"/>
      <c r="CLQ284" s="1080"/>
      <c r="CLR284" s="1085"/>
      <c r="CLS284" s="1085"/>
      <c r="CLT284" s="1085"/>
      <c r="CLU284" s="1085"/>
      <c r="CLV284" s="1085"/>
      <c r="CLW284" s="1085"/>
      <c r="CLX284" s="1085"/>
      <c r="CLY284" s="1085"/>
      <c r="CLZ284" s="1085"/>
      <c r="CMA284" s="1085"/>
      <c r="CMB284" s="1085"/>
      <c r="CMC284" s="1085"/>
      <c r="CMD284" s="1085"/>
      <c r="CME284" s="1085"/>
      <c r="CMF284" s="1080"/>
      <c r="CMG284" s="1085"/>
      <c r="CMH284" s="1085"/>
      <c r="CMI284" s="1085"/>
      <c r="CMJ284" s="1085"/>
      <c r="CMK284" s="1085"/>
      <c r="CML284" s="1085"/>
      <c r="CMM284" s="1085"/>
      <c r="CMN284" s="1085"/>
      <c r="CMO284" s="1085"/>
      <c r="CMP284" s="1085"/>
      <c r="CMQ284" s="1085"/>
      <c r="CMR284" s="1085"/>
      <c r="CMS284" s="1085"/>
      <c r="CMT284" s="1085"/>
      <c r="CMU284" s="1080"/>
      <c r="CMV284" s="1085"/>
      <c r="CMW284" s="1085"/>
      <c r="CMX284" s="1085"/>
      <c r="CMY284" s="1085"/>
      <c r="CMZ284" s="1085"/>
      <c r="CNA284" s="1085"/>
      <c r="CNB284" s="1085"/>
      <c r="CNC284" s="1085"/>
      <c r="CND284" s="1085"/>
      <c r="CNE284" s="1085"/>
      <c r="CNF284" s="1085"/>
      <c r="CNG284" s="1085"/>
      <c r="CNH284" s="1085"/>
      <c r="CNI284" s="1085"/>
      <c r="CNJ284" s="1080"/>
      <c r="CNK284" s="1085"/>
      <c r="CNL284" s="1085"/>
      <c r="CNM284" s="1085"/>
      <c r="CNN284" s="1085"/>
      <c r="CNO284" s="1085"/>
      <c r="CNP284" s="1085"/>
      <c r="CNQ284" s="1085"/>
      <c r="CNR284" s="1085"/>
      <c r="CNS284" s="1085"/>
      <c r="CNT284" s="1085"/>
      <c r="CNU284" s="1085"/>
      <c r="CNV284" s="1085"/>
      <c r="CNW284" s="1085"/>
      <c r="CNX284" s="1085"/>
      <c r="CNY284" s="1080"/>
      <c r="CNZ284" s="1085"/>
      <c r="COA284" s="1085"/>
      <c r="COB284" s="1085"/>
      <c r="COC284" s="1085"/>
      <c r="COD284" s="1085"/>
      <c r="COE284" s="1085"/>
      <c r="COF284" s="1085"/>
      <c r="COG284" s="1085"/>
      <c r="COH284" s="1085"/>
      <c r="COI284" s="1085"/>
      <c r="COJ284" s="1085"/>
      <c r="COK284" s="1085"/>
      <c r="COL284" s="1085"/>
      <c r="COM284" s="1085"/>
      <c r="CON284" s="1080"/>
      <c r="COO284" s="1085"/>
      <c r="COP284" s="1085"/>
      <c r="COQ284" s="1085"/>
      <c r="COR284" s="1085"/>
      <c r="COS284" s="1085"/>
      <c r="COT284" s="1085"/>
      <c r="COU284" s="1085"/>
      <c r="COV284" s="1085"/>
      <c r="COW284" s="1085"/>
      <c r="COX284" s="1085"/>
      <c r="COY284" s="1085"/>
      <c r="COZ284" s="1085"/>
      <c r="CPA284" s="1085"/>
      <c r="CPB284" s="1085"/>
      <c r="CPC284" s="1080"/>
      <c r="CPD284" s="1085"/>
      <c r="CPE284" s="1085"/>
      <c r="CPF284" s="1085"/>
      <c r="CPG284" s="1085"/>
      <c r="CPH284" s="1085"/>
      <c r="CPI284" s="1085"/>
      <c r="CPJ284" s="1085"/>
      <c r="CPK284" s="1085"/>
      <c r="CPL284" s="1085"/>
      <c r="CPM284" s="1085"/>
      <c r="CPN284" s="1085"/>
      <c r="CPO284" s="1085"/>
      <c r="CPP284" s="1085"/>
      <c r="CPQ284" s="1085"/>
      <c r="CPR284" s="1080"/>
      <c r="CPS284" s="1085"/>
      <c r="CPT284" s="1085"/>
      <c r="CPU284" s="1085"/>
      <c r="CPV284" s="1085"/>
      <c r="CPW284" s="1085"/>
      <c r="CPX284" s="1085"/>
      <c r="CPY284" s="1085"/>
      <c r="CPZ284" s="1085"/>
      <c r="CQA284" s="1085"/>
      <c r="CQB284" s="1085"/>
      <c r="CQC284" s="1085"/>
      <c r="CQD284" s="1085"/>
      <c r="CQE284" s="1085"/>
      <c r="CQF284" s="1085"/>
      <c r="CQG284" s="1080"/>
      <c r="CQH284" s="1085"/>
      <c r="CQI284" s="1085"/>
      <c r="CQJ284" s="1085"/>
      <c r="CQK284" s="1085"/>
      <c r="CQL284" s="1085"/>
      <c r="CQM284" s="1085"/>
      <c r="CQN284" s="1085"/>
      <c r="CQO284" s="1085"/>
      <c r="CQP284" s="1085"/>
      <c r="CQQ284" s="1085"/>
      <c r="CQR284" s="1085"/>
      <c r="CQS284" s="1085"/>
      <c r="CQT284" s="1085"/>
      <c r="CQU284" s="1085"/>
      <c r="CQV284" s="1080"/>
      <c r="CQW284" s="1085"/>
      <c r="CQX284" s="1085"/>
      <c r="CQY284" s="1085"/>
      <c r="CQZ284" s="1085"/>
      <c r="CRA284" s="1085"/>
      <c r="CRB284" s="1085"/>
      <c r="CRC284" s="1085"/>
      <c r="CRD284" s="1085"/>
      <c r="CRE284" s="1085"/>
      <c r="CRF284" s="1085"/>
      <c r="CRG284" s="1085"/>
      <c r="CRH284" s="1085"/>
      <c r="CRI284" s="1085"/>
      <c r="CRJ284" s="1085"/>
      <c r="CRK284" s="1080"/>
      <c r="CRL284" s="1085"/>
      <c r="CRM284" s="1085"/>
      <c r="CRN284" s="1085"/>
      <c r="CRO284" s="1085"/>
      <c r="CRP284" s="1085"/>
      <c r="CRQ284" s="1085"/>
      <c r="CRR284" s="1085"/>
      <c r="CRS284" s="1085"/>
      <c r="CRT284" s="1085"/>
      <c r="CRU284" s="1085"/>
      <c r="CRV284" s="1085"/>
      <c r="CRW284" s="1085"/>
      <c r="CRX284" s="1085"/>
      <c r="CRY284" s="1085"/>
      <c r="CRZ284" s="1080"/>
      <c r="CSA284" s="1085"/>
      <c r="CSB284" s="1085"/>
      <c r="CSC284" s="1085"/>
      <c r="CSD284" s="1085"/>
      <c r="CSE284" s="1085"/>
      <c r="CSF284" s="1085"/>
      <c r="CSG284" s="1085"/>
      <c r="CSH284" s="1085"/>
      <c r="CSI284" s="1085"/>
      <c r="CSJ284" s="1085"/>
      <c r="CSK284" s="1085"/>
      <c r="CSL284" s="1085"/>
      <c r="CSM284" s="1085"/>
      <c r="CSN284" s="1085"/>
      <c r="CSO284" s="1080"/>
      <c r="CSP284" s="1085"/>
      <c r="CSQ284" s="1085"/>
      <c r="CSR284" s="1085"/>
      <c r="CSS284" s="1085"/>
      <c r="CST284" s="1085"/>
      <c r="CSU284" s="1085"/>
      <c r="CSV284" s="1085"/>
      <c r="CSW284" s="1085"/>
      <c r="CSX284" s="1085"/>
      <c r="CSY284" s="1085"/>
      <c r="CSZ284" s="1085"/>
      <c r="CTA284" s="1085"/>
      <c r="CTB284" s="1085"/>
      <c r="CTC284" s="1085"/>
      <c r="CTD284" s="1080"/>
      <c r="CTE284" s="1085"/>
      <c r="CTF284" s="1085"/>
      <c r="CTG284" s="1085"/>
      <c r="CTH284" s="1085"/>
      <c r="CTI284" s="1085"/>
      <c r="CTJ284" s="1085"/>
      <c r="CTK284" s="1085"/>
      <c r="CTL284" s="1085"/>
      <c r="CTM284" s="1085"/>
      <c r="CTN284" s="1085"/>
      <c r="CTO284" s="1085"/>
      <c r="CTP284" s="1085"/>
      <c r="CTQ284" s="1085"/>
      <c r="CTR284" s="1085"/>
      <c r="CTS284" s="1080"/>
      <c r="CTT284" s="1085"/>
      <c r="CTU284" s="1085"/>
      <c r="CTV284" s="1085"/>
      <c r="CTW284" s="1085"/>
      <c r="CTX284" s="1085"/>
      <c r="CTY284" s="1085"/>
      <c r="CTZ284" s="1085"/>
      <c r="CUA284" s="1085"/>
      <c r="CUB284" s="1085"/>
      <c r="CUC284" s="1085"/>
      <c r="CUD284" s="1085"/>
      <c r="CUE284" s="1085"/>
      <c r="CUF284" s="1085"/>
      <c r="CUG284" s="1085"/>
      <c r="CUH284" s="1080"/>
      <c r="CUI284" s="1085"/>
      <c r="CUJ284" s="1085"/>
      <c r="CUK284" s="1085"/>
      <c r="CUL284" s="1085"/>
      <c r="CUM284" s="1085"/>
      <c r="CUN284" s="1085"/>
      <c r="CUO284" s="1085"/>
      <c r="CUP284" s="1085"/>
      <c r="CUQ284" s="1085"/>
      <c r="CUR284" s="1085"/>
      <c r="CUS284" s="1085"/>
      <c r="CUT284" s="1085"/>
      <c r="CUU284" s="1085"/>
      <c r="CUV284" s="1085"/>
      <c r="CUW284" s="1080"/>
      <c r="CUX284" s="1085"/>
      <c r="CUY284" s="1085"/>
      <c r="CUZ284" s="1085"/>
      <c r="CVA284" s="1085"/>
      <c r="CVB284" s="1085"/>
      <c r="CVC284" s="1085"/>
      <c r="CVD284" s="1085"/>
      <c r="CVE284" s="1085"/>
      <c r="CVF284" s="1085"/>
      <c r="CVG284" s="1085"/>
      <c r="CVH284" s="1085"/>
      <c r="CVI284" s="1085"/>
      <c r="CVJ284" s="1085"/>
      <c r="CVK284" s="1085"/>
      <c r="CVL284" s="1080"/>
      <c r="CVM284" s="1085"/>
      <c r="CVN284" s="1085"/>
      <c r="CVO284" s="1085"/>
      <c r="CVP284" s="1085"/>
      <c r="CVQ284" s="1085"/>
      <c r="CVR284" s="1085"/>
      <c r="CVS284" s="1085"/>
      <c r="CVT284" s="1085"/>
      <c r="CVU284" s="1085"/>
      <c r="CVV284" s="1085"/>
      <c r="CVW284" s="1085"/>
      <c r="CVX284" s="1085"/>
      <c r="CVY284" s="1085"/>
      <c r="CVZ284" s="1085"/>
      <c r="CWA284" s="1080"/>
      <c r="CWB284" s="1085"/>
      <c r="CWC284" s="1085"/>
      <c r="CWD284" s="1085"/>
      <c r="CWE284" s="1085"/>
      <c r="CWF284" s="1085"/>
      <c r="CWG284" s="1085"/>
      <c r="CWH284" s="1085"/>
      <c r="CWI284" s="1085"/>
      <c r="CWJ284" s="1085"/>
      <c r="CWK284" s="1085"/>
      <c r="CWL284" s="1085"/>
      <c r="CWM284" s="1085"/>
      <c r="CWN284" s="1085"/>
      <c r="CWO284" s="1085"/>
      <c r="CWP284" s="1080"/>
      <c r="CWQ284" s="1085"/>
      <c r="CWR284" s="1085"/>
      <c r="CWS284" s="1085"/>
      <c r="CWT284" s="1085"/>
      <c r="CWU284" s="1085"/>
      <c r="CWV284" s="1085"/>
      <c r="CWW284" s="1085"/>
      <c r="CWX284" s="1085"/>
      <c r="CWY284" s="1085"/>
      <c r="CWZ284" s="1085"/>
      <c r="CXA284" s="1085"/>
      <c r="CXB284" s="1085"/>
      <c r="CXC284" s="1085"/>
      <c r="CXD284" s="1085"/>
      <c r="CXE284" s="1080"/>
      <c r="CXF284" s="1085"/>
      <c r="CXG284" s="1085"/>
      <c r="CXH284" s="1085"/>
      <c r="CXI284" s="1085"/>
      <c r="CXJ284" s="1085"/>
      <c r="CXK284" s="1085"/>
      <c r="CXL284" s="1085"/>
      <c r="CXM284" s="1085"/>
      <c r="CXN284" s="1085"/>
      <c r="CXO284" s="1085"/>
      <c r="CXP284" s="1085"/>
      <c r="CXQ284" s="1085"/>
      <c r="CXR284" s="1085"/>
      <c r="CXS284" s="1085"/>
      <c r="CXT284" s="1080"/>
      <c r="CXU284" s="1085"/>
      <c r="CXV284" s="1085"/>
      <c r="CXW284" s="1085"/>
      <c r="CXX284" s="1085"/>
      <c r="CXY284" s="1085"/>
      <c r="CXZ284" s="1085"/>
      <c r="CYA284" s="1085"/>
      <c r="CYB284" s="1085"/>
      <c r="CYC284" s="1085"/>
      <c r="CYD284" s="1085"/>
      <c r="CYE284" s="1085"/>
      <c r="CYF284" s="1085"/>
      <c r="CYG284" s="1085"/>
      <c r="CYH284" s="1085"/>
      <c r="CYI284" s="1080"/>
      <c r="CYJ284" s="1085"/>
      <c r="CYK284" s="1085"/>
      <c r="CYL284" s="1085"/>
      <c r="CYM284" s="1085"/>
      <c r="CYN284" s="1085"/>
      <c r="CYO284" s="1085"/>
      <c r="CYP284" s="1085"/>
      <c r="CYQ284" s="1085"/>
      <c r="CYR284" s="1085"/>
      <c r="CYS284" s="1085"/>
      <c r="CYT284" s="1085"/>
      <c r="CYU284" s="1085"/>
      <c r="CYV284" s="1085"/>
      <c r="CYW284" s="1085"/>
      <c r="CYX284" s="1080"/>
      <c r="CYY284" s="1085"/>
      <c r="CYZ284" s="1085"/>
      <c r="CZA284" s="1085"/>
      <c r="CZB284" s="1085"/>
      <c r="CZC284" s="1085"/>
      <c r="CZD284" s="1085"/>
      <c r="CZE284" s="1085"/>
      <c r="CZF284" s="1085"/>
      <c r="CZG284" s="1085"/>
      <c r="CZH284" s="1085"/>
      <c r="CZI284" s="1085"/>
      <c r="CZJ284" s="1085"/>
      <c r="CZK284" s="1085"/>
      <c r="CZL284" s="1085"/>
      <c r="CZM284" s="1080"/>
      <c r="CZN284" s="1085"/>
      <c r="CZO284" s="1085"/>
      <c r="CZP284" s="1085"/>
      <c r="CZQ284" s="1085"/>
      <c r="CZR284" s="1085"/>
      <c r="CZS284" s="1085"/>
      <c r="CZT284" s="1085"/>
      <c r="CZU284" s="1085"/>
      <c r="CZV284" s="1085"/>
      <c r="CZW284" s="1085"/>
      <c r="CZX284" s="1085"/>
      <c r="CZY284" s="1085"/>
      <c r="CZZ284" s="1085"/>
      <c r="DAA284" s="1085"/>
      <c r="DAB284" s="1080"/>
      <c r="DAC284" s="1085"/>
      <c r="DAD284" s="1085"/>
      <c r="DAE284" s="1085"/>
      <c r="DAF284" s="1085"/>
      <c r="DAG284" s="1085"/>
      <c r="DAH284" s="1085"/>
      <c r="DAI284" s="1085"/>
      <c r="DAJ284" s="1085"/>
      <c r="DAK284" s="1085"/>
      <c r="DAL284" s="1085"/>
      <c r="DAM284" s="1085"/>
      <c r="DAN284" s="1085"/>
      <c r="DAO284" s="1085"/>
      <c r="DAP284" s="1085"/>
      <c r="DAQ284" s="1080"/>
      <c r="DAR284" s="1085"/>
      <c r="DAS284" s="1085"/>
      <c r="DAT284" s="1085"/>
      <c r="DAU284" s="1085"/>
      <c r="DAV284" s="1085"/>
      <c r="DAW284" s="1085"/>
      <c r="DAX284" s="1085"/>
      <c r="DAY284" s="1085"/>
      <c r="DAZ284" s="1085"/>
      <c r="DBA284" s="1085"/>
      <c r="DBB284" s="1085"/>
      <c r="DBC284" s="1085"/>
      <c r="DBD284" s="1085"/>
      <c r="DBE284" s="1085"/>
      <c r="DBF284" s="1080"/>
      <c r="DBG284" s="1085"/>
      <c r="DBH284" s="1085"/>
      <c r="DBI284" s="1085"/>
      <c r="DBJ284" s="1085"/>
      <c r="DBK284" s="1085"/>
      <c r="DBL284" s="1085"/>
      <c r="DBM284" s="1085"/>
      <c r="DBN284" s="1085"/>
      <c r="DBO284" s="1085"/>
      <c r="DBP284" s="1085"/>
      <c r="DBQ284" s="1085"/>
      <c r="DBR284" s="1085"/>
      <c r="DBS284" s="1085"/>
      <c r="DBT284" s="1085"/>
      <c r="DBU284" s="1080"/>
      <c r="DBV284" s="1085"/>
      <c r="DBW284" s="1085"/>
      <c r="DBX284" s="1085"/>
      <c r="DBY284" s="1085"/>
      <c r="DBZ284" s="1085"/>
      <c r="DCA284" s="1085"/>
      <c r="DCB284" s="1085"/>
      <c r="DCC284" s="1085"/>
      <c r="DCD284" s="1085"/>
      <c r="DCE284" s="1085"/>
      <c r="DCF284" s="1085"/>
      <c r="DCG284" s="1085"/>
      <c r="DCH284" s="1085"/>
      <c r="DCI284" s="1085"/>
      <c r="DCJ284" s="1080"/>
      <c r="DCK284" s="1085"/>
      <c r="DCL284" s="1085"/>
      <c r="DCM284" s="1085"/>
      <c r="DCN284" s="1085"/>
      <c r="DCO284" s="1085"/>
      <c r="DCP284" s="1085"/>
      <c r="DCQ284" s="1085"/>
      <c r="DCR284" s="1085"/>
      <c r="DCS284" s="1085"/>
      <c r="DCT284" s="1085"/>
      <c r="DCU284" s="1085"/>
      <c r="DCV284" s="1085"/>
      <c r="DCW284" s="1085"/>
      <c r="DCX284" s="1085"/>
      <c r="DCY284" s="1080"/>
      <c r="DCZ284" s="1085"/>
      <c r="DDA284" s="1085"/>
      <c r="DDB284" s="1085"/>
      <c r="DDC284" s="1085"/>
      <c r="DDD284" s="1085"/>
      <c r="DDE284" s="1085"/>
      <c r="DDF284" s="1085"/>
      <c r="DDG284" s="1085"/>
      <c r="DDH284" s="1085"/>
      <c r="DDI284" s="1085"/>
      <c r="DDJ284" s="1085"/>
      <c r="DDK284" s="1085"/>
      <c r="DDL284" s="1085"/>
      <c r="DDM284" s="1085"/>
      <c r="DDN284" s="1080"/>
      <c r="DDO284" s="1085"/>
      <c r="DDP284" s="1085"/>
      <c r="DDQ284" s="1085"/>
      <c r="DDR284" s="1085"/>
      <c r="DDS284" s="1085"/>
      <c r="DDT284" s="1085"/>
      <c r="DDU284" s="1085"/>
      <c r="DDV284" s="1085"/>
      <c r="DDW284" s="1085"/>
      <c r="DDX284" s="1085"/>
      <c r="DDY284" s="1085"/>
      <c r="DDZ284" s="1085"/>
      <c r="DEA284" s="1085"/>
      <c r="DEB284" s="1085"/>
      <c r="DEC284" s="1080"/>
      <c r="DED284" s="1085"/>
      <c r="DEE284" s="1085"/>
      <c r="DEF284" s="1085"/>
      <c r="DEG284" s="1085"/>
      <c r="DEH284" s="1085"/>
      <c r="DEI284" s="1085"/>
      <c r="DEJ284" s="1085"/>
      <c r="DEK284" s="1085"/>
      <c r="DEL284" s="1085"/>
      <c r="DEM284" s="1085"/>
      <c r="DEN284" s="1085"/>
      <c r="DEO284" s="1085"/>
      <c r="DEP284" s="1085"/>
      <c r="DEQ284" s="1085"/>
      <c r="DER284" s="1080"/>
      <c r="DES284" s="1085"/>
      <c r="DET284" s="1085"/>
      <c r="DEU284" s="1085"/>
      <c r="DEV284" s="1085"/>
      <c r="DEW284" s="1085"/>
      <c r="DEX284" s="1085"/>
      <c r="DEY284" s="1085"/>
      <c r="DEZ284" s="1085"/>
      <c r="DFA284" s="1085"/>
      <c r="DFB284" s="1085"/>
      <c r="DFC284" s="1085"/>
      <c r="DFD284" s="1085"/>
      <c r="DFE284" s="1085"/>
      <c r="DFF284" s="1085"/>
      <c r="DFG284" s="1080"/>
      <c r="DFH284" s="1085"/>
      <c r="DFI284" s="1085"/>
      <c r="DFJ284" s="1085"/>
      <c r="DFK284" s="1085"/>
      <c r="DFL284" s="1085"/>
      <c r="DFM284" s="1085"/>
      <c r="DFN284" s="1085"/>
      <c r="DFO284" s="1085"/>
      <c r="DFP284" s="1085"/>
      <c r="DFQ284" s="1085"/>
      <c r="DFR284" s="1085"/>
      <c r="DFS284" s="1085"/>
      <c r="DFT284" s="1085"/>
      <c r="DFU284" s="1085"/>
      <c r="DFV284" s="1080"/>
      <c r="DFW284" s="1085"/>
      <c r="DFX284" s="1085"/>
      <c r="DFY284" s="1085"/>
      <c r="DFZ284" s="1085"/>
      <c r="DGA284" s="1085"/>
      <c r="DGB284" s="1085"/>
      <c r="DGC284" s="1085"/>
      <c r="DGD284" s="1085"/>
      <c r="DGE284" s="1085"/>
      <c r="DGF284" s="1085"/>
      <c r="DGG284" s="1085"/>
      <c r="DGH284" s="1085"/>
      <c r="DGI284" s="1085"/>
      <c r="DGJ284" s="1085"/>
      <c r="DGK284" s="1080"/>
      <c r="DGL284" s="1085"/>
      <c r="DGM284" s="1085"/>
      <c r="DGN284" s="1085"/>
      <c r="DGO284" s="1085"/>
      <c r="DGP284" s="1085"/>
      <c r="DGQ284" s="1085"/>
      <c r="DGR284" s="1085"/>
      <c r="DGS284" s="1085"/>
      <c r="DGT284" s="1085"/>
      <c r="DGU284" s="1085"/>
      <c r="DGV284" s="1085"/>
      <c r="DGW284" s="1085"/>
      <c r="DGX284" s="1085"/>
      <c r="DGY284" s="1085"/>
      <c r="DGZ284" s="1080"/>
      <c r="DHA284" s="1085"/>
      <c r="DHB284" s="1085"/>
      <c r="DHC284" s="1085"/>
      <c r="DHD284" s="1085"/>
      <c r="DHE284" s="1085"/>
      <c r="DHF284" s="1085"/>
      <c r="DHG284" s="1085"/>
      <c r="DHH284" s="1085"/>
      <c r="DHI284" s="1085"/>
      <c r="DHJ284" s="1085"/>
      <c r="DHK284" s="1085"/>
      <c r="DHL284" s="1085"/>
      <c r="DHM284" s="1085"/>
      <c r="DHN284" s="1085"/>
      <c r="DHO284" s="1080"/>
      <c r="DHP284" s="1085"/>
      <c r="DHQ284" s="1085"/>
      <c r="DHR284" s="1085"/>
      <c r="DHS284" s="1085"/>
      <c r="DHT284" s="1085"/>
      <c r="DHU284" s="1085"/>
      <c r="DHV284" s="1085"/>
      <c r="DHW284" s="1085"/>
      <c r="DHX284" s="1085"/>
      <c r="DHY284" s="1085"/>
      <c r="DHZ284" s="1085"/>
      <c r="DIA284" s="1085"/>
      <c r="DIB284" s="1085"/>
      <c r="DIC284" s="1085"/>
      <c r="DID284" s="1080"/>
      <c r="DIE284" s="1085"/>
      <c r="DIF284" s="1085"/>
      <c r="DIG284" s="1085"/>
      <c r="DIH284" s="1085"/>
      <c r="DII284" s="1085"/>
      <c r="DIJ284" s="1085"/>
      <c r="DIK284" s="1085"/>
      <c r="DIL284" s="1085"/>
      <c r="DIM284" s="1085"/>
      <c r="DIN284" s="1085"/>
      <c r="DIO284" s="1085"/>
      <c r="DIP284" s="1085"/>
      <c r="DIQ284" s="1085"/>
      <c r="DIR284" s="1085"/>
      <c r="DIS284" s="1080"/>
      <c r="DIT284" s="1085"/>
      <c r="DIU284" s="1085"/>
      <c r="DIV284" s="1085"/>
      <c r="DIW284" s="1085"/>
      <c r="DIX284" s="1085"/>
      <c r="DIY284" s="1085"/>
      <c r="DIZ284" s="1085"/>
      <c r="DJA284" s="1085"/>
      <c r="DJB284" s="1085"/>
      <c r="DJC284" s="1085"/>
      <c r="DJD284" s="1085"/>
      <c r="DJE284" s="1085"/>
      <c r="DJF284" s="1085"/>
      <c r="DJG284" s="1085"/>
      <c r="DJH284" s="1080"/>
      <c r="DJI284" s="1085"/>
      <c r="DJJ284" s="1085"/>
      <c r="DJK284" s="1085"/>
      <c r="DJL284" s="1085"/>
      <c r="DJM284" s="1085"/>
      <c r="DJN284" s="1085"/>
      <c r="DJO284" s="1085"/>
      <c r="DJP284" s="1085"/>
      <c r="DJQ284" s="1085"/>
      <c r="DJR284" s="1085"/>
      <c r="DJS284" s="1085"/>
      <c r="DJT284" s="1085"/>
      <c r="DJU284" s="1085"/>
      <c r="DJV284" s="1085"/>
      <c r="DJW284" s="1080"/>
      <c r="DJX284" s="1085"/>
      <c r="DJY284" s="1085"/>
      <c r="DJZ284" s="1085"/>
      <c r="DKA284" s="1085"/>
      <c r="DKB284" s="1085"/>
      <c r="DKC284" s="1085"/>
      <c r="DKD284" s="1085"/>
      <c r="DKE284" s="1085"/>
      <c r="DKF284" s="1085"/>
      <c r="DKG284" s="1085"/>
      <c r="DKH284" s="1085"/>
      <c r="DKI284" s="1085"/>
      <c r="DKJ284" s="1085"/>
      <c r="DKK284" s="1085"/>
      <c r="DKL284" s="1080"/>
      <c r="DKM284" s="1085"/>
      <c r="DKN284" s="1085"/>
      <c r="DKO284" s="1085"/>
      <c r="DKP284" s="1085"/>
      <c r="DKQ284" s="1085"/>
      <c r="DKR284" s="1085"/>
      <c r="DKS284" s="1085"/>
      <c r="DKT284" s="1085"/>
      <c r="DKU284" s="1085"/>
      <c r="DKV284" s="1085"/>
      <c r="DKW284" s="1085"/>
      <c r="DKX284" s="1085"/>
      <c r="DKY284" s="1085"/>
      <c r="DKZ284" s="1085"/>
      <c r="DLA284" s="1080"/>
      <c r="DLB284" s="1085"/>
      <c r="DLC284" s="1085"/>
      <c r="DLD284" s="1085"/>
      <c r="DLE284" s="1085"/>
      <c r="DLF284" s="1085"/>
      <c r="DLG284" s="1085"/>
      <c r="DLH284" s="1085"/>
      <c r="DLI284" s="1085"/>
      <c r="DLJ284" s="1085"/>
      <c r="DLK284" s="1085"/>
      <c r="DLL284" s="1085"/>
      <c r="DLM284" s="1085"/>
      <c r="DLN284" s="1085"/>
      <c r="DLO284" s="1085"/>
      <c r="DLP284" s="1080"/>
      <c r="DLQ284" s="1085"/>
      <c r="DLR284" s="1085"/>
      <c r="DLS284" s="1085"/>
      <c r="DLT284" s="1085"/>
      <c r="DLU284" s="1085"/>
      <c r="DLV284" s="1085"/>
      <c r="DLW284" s="1085"/>
      <c r="DLX284" s="1085"/>
      <c r="DLY284" s="1085"/>
      <c r="DLZ284" s="1085"/>
      <c r="DMA284" s="1085"/>
      <c r="DMB284" s="1085"/>
      <c r="DMC284" s="1085"/>
      <c r="DMD284" s="1085"/>
      <c r="DME284" s="1080"/>
      <c r="DMF284" s="1085"/>
      <c r="DMG284" s="1085"/>
      <c r="DMH284" s="1085"/>
      <c r="DMI284" s="1085"/>
      <c r="DMJ284" s="1085"/>
      <c r="DMK284" s="1085"/>
      <c r="DML284" s="1085"/>
      <c r="DMM284" s="1085"/>
      <c r="DMN284" s="1085"/>
      <c r="DMO284" s="1085"/>
      <c r="DMP284" s="1085"/>
      <c r="DMQ284" s="1085"/>
      <c r="DMR284" s="1085"/>
      <c r="DMS284" s="1085"/>
      <c r="DMT284" s="1080"/>
      <c r="DMU284" s="1085"/>
      <c r="DMV284" s="1085"/>
      <c r="DMW284" s="1085"/>
      <c r="DMX284" s="1085"/>
      <c r="DMY284" s="1085"/>
      <c r="DMZ284" s="1085"/>
      <c r="DNA284" s="1085"/>
      <c r="DNB284" s="1085"/>
      <c r="DNC284" s="1085"/>
      <c r="DND284" s="1085"/>
      <c r="DNE284" s="1085"/>
      <c r="DNF284" s="1085"/>
      <c r="DNG284" s="1085"/>
      <c r="DNH284" s="1085"/>
      <c r="DNI284" s="1080"/>
      <c r="DNJ284" s="1085"/>
      <c r="DNK284" s="1085"/>
      <c r="DNL284" s="1085"/>
      <c r="DNM284" s="1085"/>
      <c r="DNN284" s="1085"/>
      <c r="DNO284" s="1085"/>
      <c r="DNP284" s="1085"/>
      <c r="DNQ284" s="1085"/>
      <c r="DNR284" s="1085"/>
      <c r="DNS284" s="1085"/>
      <c r="DNT284" s="1085"/>
      <c r="DNU284" s="1085"/>
      <c r="DNV284" s="1085"/>
      <c r="DNW284" s="1085"/>
      <c r="DNX284" s="1080"/>
      <c r="DNY284" s="1085"/>
      <c r="DNZ284" s="1085"/>
      <c r="DOA284" s="1085"/>
      <c r="DOB284" s="1085"/>
      <c r="DOC284" s="1085"/>
      <c r="DOD284" s="1085"/>
      <c r="DOE284" s="1085"/>
      <c r="DOF284" s="1085"/>
      <c r="DOG284" s="1085"/>
      <c r="DOH284" s="1085"/>
      <c r="DOI284" s="1085"/>
      <c r="DOJ284" s="1085"/>
      <c r="DOK284" s="1085"/>
      <c r="DOL284" s="1085"/>
      <c r="DOM284" s="1080"/>
      <c r="DON284" s="1085"/>
      <c r="DOO284" s="1085"/>
      <c r="DOP284" s="1085"/>
      <c r="DOQ284" s="1085"/>
      <c r="DOR284" s="1085"/>
      <c r="DOS284" s="1085"/>
      <c r="DOT284" s="1085"/>
      <c r="DOU284" s="1085"/>
      <c r="DOV284" s="1085"/>
      <c r="DOW284" s="1085"/>
      <c r="DOX284" s="1085"/>
      <c r="DOY284" s="1085"/>
      <c r="DOZ284" s="1085"/>
      <c r="DPA284" s="1085"/>
      <c r="DPB284" s="1080"/>
      <c r="DPC284" s="1085"/>
      <c r="DPD284" s="1085"/>
      <c r="DPE284" s="1085"/>
      <c r="DPF284" s="1085"/>
      <c r="DPG284" s="1085"/>
      <c r="DPH284" s="1085"/>
      <c r="DPI284" s="1085"/>
      <c r="DPJ284" s="1085"/>
      <c r="DPK284" s="1085"/>
      <c r="DPL284" s="1085"/>
      <c r="DPM284" s="1085"/>
      <c r="DPN284" s="1085"/>
      <c r="DPO284" s="1085"/>
      <c r="DPP284" s="1085"/>
      <c r="DPQ284" s="1080"/>
      <c r="DPR284" s="1085"/>
      <c r="DPS284" s="1085"/>
      <c r="DPT284" s="1085"/>
      <c r="DPU284" s="1085"/>
      <c r="DPV284" s="1085"/>
      <c r="DPW284" s="1085"/>
      <c r="DPX284" s="1085"/>
      <c r="DPY284" s="1085"/>
      <c r="DPZ284" s="1085"/>
      <c r="DQA284" s="1085"/>
      <c r="DQB284" s="1085"/>
      <c r="DQC284" s="1085"/>
      <c r="DQD284" s="1085"/>
      <c r="DQE284" s="1085"/>
      <c r="DQF284" s="1080"/>
      <c r="DQG284" s="1085"/>
      <c r="DQH284" s="1085"/>
      <c r="DQI284" s="1085"/>
      <c r="DQJ284" s="1085"/>
      <c r="DQK284" s="1085"/>
      <c r="DQL284" s="1085"/>
      <c r="DQM284" s="1085"/>
      <c r="DQN284" s="1085"/>
      <c r="DQO284" s="1085"/>
      <c r="DQP284" s="1085"/>
      <c r="DQQ284" s="1085"/>
      <c r="DQR284" s="1085"/>
      <c r="DQS284" s="1085"/>
      <c r="DQT284" s="1085"/>
      <c r="DQU284" s="1080"/>
      <c r="DQV284" s="1085"/>
      <c r="DQW284" s="1085"/>
      <c r="DQX284" s="1085"/>
      <c r="DQY284" s="1085"/>
      <c r="DQZ284" s="1085"/>
      <c r="DRA284" s="1085"/>
      <c r="DRB284" s="1085"/>
      <c r="DRC284" s="1085"/>
      <c r="DRD284" s="1085"/>
      <c r="DRE284" s="1085"/>
      <c r="DRF284" s="1085"/>
      <c r="DRG284" s="1085"/>
      <c r="DRH284" s="1085"/>
      <c r="DRI284" s="1085"/>
      <c r="DRJ284" s="1080"/>
      <c r="DRK284" s="1085"/>
      <c r="DRL284" s="1085"/>
      <c r="DRM284" s="1085"/>
      <c r="DRN284" s="1085"/>
      <c r="DRO284" s="1085"/>
      <c r="DRP284" s="1085"/>
      <c r="DRQ284" s="1085"/>
      <c r="DRR284" s="1085"/>
      <c r="DRS284" s="1085"/>
      <c r="DRT284" s="1085"/>
      <c r="DRU284" s="1085"/>
      <c r="DRV284" s="1085"/>
      <c r="DRW284" s="1085"/>
      <c r="DRX284" s="1085"/>
      <c r="DRY284" s="1080"/>
      <c r="DRZ284" s="1085"/>
      <c r="DSA284" s="1085"/>
      <c r="DSB284" s="1085"/>
      <c r="DSC284" s="1085"/>
      <c r="DSD284" s="1085"/>
      <c r="DSE284" s="1085"/>
      <c r="DSF284" s="1085"/>
      <c r="DSG284" s="1085"/>
      <c r="DSH284" s="1085"/>
      <c r="DSI284" s="1085"/>
      <c r="DSJ284" s="1085"/>
      <c r="DSK284" s="1085"/>
      <c r="DSL284" s="1085"/>
      <c r="DSM284" s="1085"/>
      <c r="DSN284" s="1080"/>
      <c r="DSO284" s="1085"/>
      <c r="DSP284" s="1085"/>
      <c r="DSQ284" s="1085"/>
      <c r="DSR284" s="1085"/>
      <c r="DSS284" s="1085"/>
      <c r="DST284" s="1085"/>
      <c r="DSU284" s="1085"/>
      <c r="DSV284" s="1085"/>
      <c r="DSW284" s="1085"/>
      <c r="DSX284" s="1085"/>
      <c r="DSY284" s="1085"/>
      <c r="DSZ284" s="1085"/>
      <c r="DTA284" s="1085"/>
      <c r="DTB284" s="1085"/>
      <c r="DTC284" s="1080"/>
      <c r="DTD284" s="1085"/>
      <c r="DTE284" s="1085"/>
      <c r="DTF284" s="1085"/>
      <c r="DTG284" s="1085"/>
      <c r="DTH284" s="1085"/>
      <c r="DTI284" s="1085"/>
      <c r="DTJ284" s="1085"/>
      <c r="DTK284" s="1085"/>
      <c r="DTL284" s="1085"/>
      <c r="DTM284" s="1085"/>
      <c r="DTN284" s="1085"/>
      <c r="DTO284" s="1085"/>
      <c r="DTP284" s="1085"/>
      <c r="DTQ284" s="1085"/>
      <c r="DTR284" s="1080"/>
      <c r="DTS284" s="1085"/>
      <c r="DTT284" s="1085"/>
      <c r="DTU284" s="1085"/>
      <c r="DTV284" s="1085"/>
      <c r="DTW284" s="1085"/>
      <c r="DTX284" s="1085"/>
      <c r="DTY284" s="1085"/>
      <c r="DTZ284" s="1085"/>
      <c r="DUA284" s="1085"/>
      <c r="DUB284" s="1085"/>
      <c r="DUC284" s="1085"/>
      <c r="DUD284" s="1085"/>
      <c r="DUE284" s="1085"/>
      <c r="DUF284" s="1085"/>
      <c r="DUG284" s="1080"/>
      <c r="DUH284" s="1085"/>
      <c r="DUI284" s="1085"/>
      <c r="DUJ284" s="1085"/>
      <c r="DUK284" s="1085"/>
      <c r="DUL284" s="1085"/>
      <c r="DUM284" s="1085"/>
      <c r="DUN284" s="1085"/>
      <c r="DUO284" s="1085"/>
      <c r="DUP284" s="1085"/>
      <c r="DUQ284" s="1085"/>
      <c r="DUR284" s="1085"/>
      <c r="DUS284" s="1085"/>
      <c r="DUT284" s="1085"/>
      <c r="DUU284" s="1085"/>
      <c r="DUV284" s="1080"/>
      <c r="DUW284" s="1085"/>
      <c r="DUX284" s="1085"/>
      <c r="DUY284" s="1085"/>
      <c r="DUZ284" s="1085"/>
      <c r="DVA284" s="1085"/>
      <c r="DVB284" s="1085"/>
      <c r="DVC284" s="1085"/>
      <c r="DVD284" s="1085"/>
      <c r="DVE284" s="1085"/>
      <c r="DVF284" s="1085"/>
      <c r="DVG284" s="1085"/>
      <c r="DVH284" s="1085"/>
      <c r="DVI284" s="1085"/>
      <c r="DVJ284" s="1085"/>
      <c r="DVK284" s="1080"/>
      <c r="DVL284" s="1085"/>
      <c r="DVM284" s="1085"/>
      <c r="DVN284" s="1085"/>
      <c r="DVO284" s="1085"/>
      <c r="DVP284" s="1085"/>
      <c r="DVQ284" s="1085"/>
      <c r="DVR284" s="1085"/>
      <c r="DVS284" s="1085"/>
      <c r="DVT284" s="1085"/>
      <c r="DVU284" s="1085"/>
      <c r="DVV284" s="1085"/>
      <c r="DVW284" s="1085"/>
      <c r="DVX284" s="1085"/>
      <c r="DVY284" s="1085"/>
      <c r="DVZ284" s="1080"/>
      <c r="DWA284" s="1085"/>
      <c r="DWB284" s="1085"/>
      <c r="DWC284" s="1085"/>
      <c r="DWD284" s="1085"/>
      <c r="DWE284" s="1085"/>
      <c r="DWF284" s="1085"/>
      <c r="DWG284" s="1085"/>
      <c r="DWH284" s="1085"/>
      <c r="DWI284" s="1085"/>
      <c r="DWJ284" s="1085"/>
      <c r="DWK284" s="1085"/>
      <c r="DWL284" s="1085"/>
      <c r="DWM284" s="1085"/>
      <c r="DWN284" s="1085"/>
      <c r="DWO284" s="1080"/>
      <c r="DWP284" s="1085"/>
      <c r="DWQ284" s="1085"/>
      <c r="DWR284" s="1085"/>
      <c r="DWS284" s="1085"/>
      <c r="DWT284" s="1085"/>
      <c r="DWU284" s="1085"/>
      <c r="DWV284" s="1085"/>
      <c r="DWW284" s="1085"/>
      <c r="DWX284" s="1085"/>
      <c r="DWY284" s="1085"/>
      <c r="DWZ284" s="1085"/>
      <c r="DXA284" s="1085"/>
      <c r="DXB284" s="1085"/>
      <c r="DXC284" s="1085"/>
      <c r="DXD284" s="1080"/>
      <c r="DXE284" s="1085"/>
      <c r="DXF284" s="1085"/>
      <c r="DXG284" s="1085"/>
      <c r="DXH284" s="1085"/>
      <c r="DXI284" s="1085"/>
      <c r="DXJ284" s="1085"/>
      <c r="DXK284" s="1085"/>
      <c r="DXL284" s="1085"/>
      <c r="DXM284" s="1085"/>
      <c r="DXN284" s="1085"/>
      <c r="DXO284" s="1085"/>
      <c r="DXP284" s="1085"/>
      <c r="DXQ284" s="1085"/>
      <c r="DXR284" s="1085"/>
      <c r="DXS284" s="1080"/>
      <c r="DXT284" s="1085"/>
      <c r="DXU284" s="1085"/>
      <c r="DXV284" s="1085"/>
      <c r="DXW284" s="1085"/>
      <c r="DXX284" s="1085"/>
      <c r="DXY284" s="1085"/>
      <c r="DXZ284" s="1085"/>
      <c r="DYA284" s="1085"/>
      <c r="DYB284" s="1085"/>
      <c r="DYC284" s="1085"/>
      <c r="DYD284" s="1085"/>
      <c r="DYE284" s="1085"/>
      <c r="DYF284" s="1085"/>
      <c r="DYG284" s="1085"/>
      <c r="DYH284" s="1080"/>
      <c r="DYI284" s="1085"/>
      <c r="DYJ284" s="1085"/>
      <c r="DYK284" s="1085"/>
      <c r="DYL284" s="1085"/>
      <c r="DYM284" s="1085"/>
      <c r="DYN284" s="1085"/>
      <c r="DYO284" s="1085"/>
      <c r="DYP284" s="1085"/>
      <c r="DYQ284" s="1085"/>
      <c r="DYR284" s="1085"/>
      <c r="DYS284" s="1085"/>
      <c r="DYT284" s="1085"/>
      <c r="DYU284" s="1085"/>
      <c r="DYV284" s="1085"/>
      <c r="DYW284" s="1080"/>
      <c r="DYX284" s="1085"/>
      <c r="DYY284" s="1085"/>
      <c r="DYZ284" s="1085"/>
      <c r="DZA284" s="1085"/>
      <c r="DZB284" s="1085"/>
      <c r="DZC284" s="1085"/>
      <c r="DZD284" s="1085"/>
      <c r="DZE284" s="1085"/>
      <c r="DZF284" s="1085"/>
      <c r="DZG284" s="1085"/>
      <c r="DZH284" s="1085"/>
      <c r="DZI284" s="1085"/>
      <c r="DZJ284" s="1085"/>
      <c r="DZK284" s="1085"/>
      <c r="DZL284" s="1080"/>
      <c r="DZM284" s="1085"/>
      <c r="DZN284" s="1085"/>
      <c r="DZO284" s="1085"/>
      <c r="DZP284" s="1085"/>
      <c r="DZQ284" s="1085"/>
      <c r="DZR284" s="1085"/>
      <c r="DZS284" s="1085"/>
      <c r="DZT284" s="1085"/>
      <c r="DZU284" s="1085"/>
      <c r="DZV284" s="1085"/>
      <c r="DZW284" s="1085"/>
      <c r="DZX284" s="1085"/>
      <c r="DZY284" s="1085"/>
      <c r="DZZ284" s="1085"/>
      <c r="EAA284" s="1080"/>
      <c r="EAB284" s="1085"/>
      <c r="EAC284" s="1085"/>
      <c r="EAD284" s="1085"/>
      <c r="EAE284" s="1085"/>
      <c r="EAF284" s="1085"/>
      <c r="EAG284" s="1085"/>
      <c r="EAH284" s="1085"/>
      <c r="EAI284" s="1085"/>
      <c r="EAJ284" s="1085"/>
      <c r="EAK284" s="1085"/>
      <c r="EAL284" s="1085"/>
      <c r="EAM284" s="1085"/>
      <c r="EAN284" s="1085"/>
      <c r="EAO284" s="1085"/>
      <c r="EAP284" s="1080"/>
      <c r="EAQ284" s="1085"/>
      <c r="EAR284" s="1085"/>
      <c r="EAS284" s="1085"/>
      <c r="EAT284" s="1085"/>
      <c r="EAU284" s="1085"/>
      <c r="EAV284" s="1085"/>
      <c r="EAW284" s="1085"/>
      <c r="EAX284" s="1085"/>
      <c r="EAY284" s="1085"/>
      <c r="EAZ284" s="1085"/>
      <c r="EBA284" s="1085"/>
      <c r="EBB284" s="1085"/>
      <c r="EBC284" s="1085"/>
      <c r="EBD284" s="1085"/>
      <c r="EBE284" s="1080"/>
      <c r="EBF284" s="1085"/>
      <c r="EBG284" s="1085"/>
      <c r="EBH284" s="1085"/>
      <c r="EBI284" s="1085"/>
      <c r="EBJ284" s="1085"/>
      <c r="EBK284" s="1085"/>
      <c r="EBL284" s="1085"/>
      <c r="EBM284" s="1085"/>
      <c r="EBN284" s="1085"/>
      <c r="EBO284" s="1085"/>
      <c r="EBP284" s="1085"/>
      <c r="EBQ284" s="1085"/>
      <c r="EBR284" s="1085"/>
      <c r="EBS284" s="1085"/>
      <c r="EBT284" s="1080"/>
      <c r="EBU284" s="1085"/>
      <c r="EBV284" s="1085"/>
      <c r="EBW284" s="1085"/>
      <c r="EBX284" s="1085"/>
      <c r="EBY284" s="1085"/>
      <c r="EBZ284" s="1085"/>
      <c r="ECA284" s="1085"/>
      <c r="ECB284" s="1085"/>
      <c r="ECC284" s="1085"/>
      <c r="ECD284" s="1085"/>
      <c r="ECE284" s="1085"/>
      <c r="ECF284" s="1085"/>
      <c r="ECG284" s="1085"/>
      <c r="ECH284" s="1085"/>
      <c r="ECI284" s="1080"/>
      <c r="ECJ284" s="1085"/>
      <c r="ECK284" s="1085"/>
      <c r="ECL284" s="1085"/>
      <c r="ECM284" s="1085"/>
      <c r="ECN284" s="1085"/>
      <c r="ECO284" s="1085"/>
      <c r="ECP284" s="1085"/>
      <c r="ECQ284" s="1085"/>
      <c r="ECR284" s="1085"/>
      <c r="ECS284" s="1085"/>
      <c r="ECT284" s="1085"/>
      <c r="ECU284" s="1085"/>
      <c r="ECV284" s="1085"/>
      <c r="ECW284" s="1085"/>
      <c r="ECX284" s="1080"/>
      <c r="ECY284" s="1085"/>
      <c r="ECZ284" s="1085"/>
      <c r="EDA284" s="1085"/>
      <c r="EDB284" s="1085"/>
      <c r="EDC284" s="1085"/>
      <c r="EDD284" s="1085"/>
      <c r="EDE284" s="1085"/>
      <c r="EDF284" s="1085"/>
      <c r="EDG284" s="1085"/>
      <c r="EDH284" s="1085"/>
      <c r="EDI284" s="1085"/>
      <c r="EDJ284" s="1085"/>
      <c r="EDK284" s="1085"/>
      <c r="EDL284" s="1085"/>
      <c r="EDM284" s="1080"/>
      <c r="EDN284" s="1085"/>
      <c r="EDO284" s="1085"/>
      <c r="EDP284" s="1085"/>
      <c r="EDQ284" s="1085"/>
      <c r="EDR284" s="1085"/>
      <c r="EDS284" s="1085"/>
      <c r="EDT284" s="1085"/>
      <c r="EDU284" s="1085"/>
      <c r="EDV284" s="1085"/>
      <c r="EDW284" s="1085"/>
      <c r="EDX284" s="1085"/>
      <c r="EDY284" s="1085"/>
      <c r="EDZ284" s="1085"/>
      <c r="EEA284" s="1085"/>
      <c r="EEB284" s="1080"/>
      <c r="EEC284" s="1085"/>
      <c r="EED284" s="1085"/>
      <c r="EEE284" s="1085"/>
      <c r="EEF284" s="1085"/>
      <c r="EEG284" s="1085"/>
      <c r="EEH284" s="1085"/>
      <c r="EEI284" s="1085"/>
      <c r="EEJ284" s="1085"/>
      <c r="EEK284" s="1085"/>
      <c r="EEL284" s="1085"/>
      <c r="EEM284" s="1085"/>
      <c r="EEN284" s="1085"/>
      <c r="EEO284" s="1085"/>
      <c r="EEP284" s="1085"/>
      <c r="EEQ284" s="1080"/>
      <c r="EER284" s="1085"/>
      <c r="EES284" s="1085"/>
      <c r="EET284" s="1085"/>
      <c r="EEU284" s="1085"/>
      <c r="EEV284" s="1085"/>
      <c r="EEW284" s="1085"/>
      <c r="EEX284" s="1085"/>
      <c r="EEY284" s="1085"/>
      <c r="EEZ284" s="1085"/>
      <c r="EFA284" s="1085"/>
      <c r="EFB284" s="1085"/>
      <c r="EFC284" s="1085"/>
      <c r="EFD284" s="1085"/>
      <c r="EFE284" s="1085"/>
      <c r="EFF284" s="1080"/>
      <c r="EFG284" s="1085"/>
      <c r="EFH284" s="1085"/>
      <c r="EFI284" s="1085"/>
      <c r="EFJ284" s="1085"/>
      <c r="EFK284" s="1085"/>
      <c r="EFL284" s="1085"/>
      <c r="EFM284" s="1085"/>
      <c r="EFN284" s="1085"/>
      <c r="EFO284" s="1085"/>
      <c r="EFP284" s="1085"/>
      <c r="EFQ284" s="1085"/>
      <c r="EFR284" s="1085"/>
      <c r="EFS284" s="1085"/>
      <c r="EFT284" s="1085"/>
      <c r="EFU284" s="1080"/>
      <c r="EFV284" s="1085"/>
      <c r="EFW284" s="1085"/>
      <c r="EFX284" s="1085"/>
      <c r="EFY284" s="1085"/>
      <c r="EFZ284" s="1085"/>
      <c r="EGA284" s="1085"/>
      <c r="EGB284" s="1085"/>
      <c r="EGC284" s="1085"/>
      <c r="EGD284" s="1085"/>
      <c r="EGE284" s="1085"/>
      <c r="EGF284" s="1085"/>
      <c r="EGG284" s="1085"/>
      <c r="EGH284" s="1085"/>
      <c r="EGI284" s="1085"/>
      <c r="EGJ284" s="1080"/>
      <c r="EGK284" s="1085"/>
      <c r="EGL284" s="1085"/>
      <c r="EGM284" s="1085"/>
      <c r="EGN284" s="1085"/>
      <c r="EGO284" s="1085"/>
      <c r="EGP284" s="1085"/>
      <c r="EGQ284" s="1085"/>
      <c r="EGR284" s="1085"/>
      <c r="EGS284" s="1085"/>
      <c r="EGT284" s="1085"/>
      <c r="EGU284" s="1085"/>
      <c r="EGV284" s="1085"/>
      <c r="EGW284" s="1085"/>
      <c r="EGX284" s="1085"/>
      <c r="EGY284" s="1080"/>
      <c r="EGZ284" s="1085"/>
      <c r="EHA284" s="1085"/>
      <c r="EHB284" s="1085"/>
      <c r="EHC284" s="1085"/>
      <c r="EHD284" s="1085"/>
      <c r="EHE284" s="1085"/>
      <c r="EHF284" s="1085"/>
      <c r="EHG284" s="1085"/>
      <c r="EHH284" s="1085"/>
      <c r="EHI284" s="1085"/>
      <c r="EHJ284" s="1085"/>
      <c r="EHK284" s="1085"/>
      <c r="EHL284" s="1085"/>
      <c r="EHM284" s="1085"/>
      <c r="EHN284" s="1080"/>
      <c r="EHO284" s="1085"/>
      <c r="EHP284" s="1085"/>
      <c r="EHQ284" s="1085"/>
      <c r="EHR284" s="1085"/>
      <c r="EHS284" s="1085"/>
      <c r="EHT284" s="1085"/>
      <c r="EHU284" s="1085"/>
      <c r="EHV284" s="1085"/>
      <c r="EHW284" s="1085"/>
      <c r="EHX284" s="1085"/>
      <c r="EHY284" s="1085"/>
      <c r="EHZ284" s="1085"/>
      <c r="EIA284" s="1085"/>
      <c r="EIB284" s="1085"/>
      <c r="EIC284" s="1080"/>
      <c r="EID284" s="1085"/>
      <c r="EIE284" s="1085"/>
      <c r="EIF284" s="1085"/>
      <c r="EIG284" s="1085"/>
      <c r="EIH284" s="1085"/>
      <c r="EII284" s="1085"/>
      <c r="EIJ284" s="1085"/>
      <c r="EIK284" s="1085"/>
      <c r="EIL284" s="1085"/>
      <c r="EIM284" s="1085"/>
      <c r="EIN284" s="1085"/>
      <c r="EIO284" s="1085"/>
      <c r="EIP284" s="1085"/>
      <c r="EIQ284" s="1085"/>
      <c r="EIR284" s="1080"/>
      <c r="EIS284" s="1085"/>
      <c r="EIT284" s="1085"/>
      <c r="EIU284" s="1085"/>
      <c r="EIV284" s="1085"/>
      <c r="EIW284" s="1085"/>
      <c r="EIX284" s="1085"/>
      <c r="EIY284" s="1085"/>
      <c r="EIZ284" s="1085"/>
      <c r="EJA284" s="1085"/>
      <c r="EJB284" s="1085"/>
      <c r="EJC284" s="1085"/>
      <c r="EJD284" s="1085"/>
      <c r="EJE284" s="1085"/>
      <c r="EJF284" s="1085"/>
      <c r="EJG284" s="1080"/>
      <c r="EJH284" s="1085"/>
      <c r="EJI284" s="1085"/>
      <c r="EJJ284" s="1085"/>
      <c r="EJK284" s="1085"/>
      <c r="EJL284" s="1085"/>
      <c r="EJM284" s="1085"/>
      <c r="EJN284" s="1085"/>
      <c r="EJO284" s="1085"/>
      <c r="EJP284" s="1085"/>
      <c r="EJQ284" s="1085"/>
      <c r="EJR284" s="1085"/>
      <c r="EJS284" s="1085"/>
      <c r="EJT284" s="1085"/>
      <c r="EJU284" s="1085"/>
      <c r="EJV284" s="1080"/>
      <c r="EJW284" s="1085"/>
      <c r="EJX284" s="1085"/>
      <c r="EJY284" s="1085"/>
      <c r="EJZ284" s="1085"/>
      <c r="EKA284" s="1085"/>
      <c r="EKB284" s="1085"/>
      <c r="EKC284" s="1085"/>
      <c r="EKD284" s="1085"/>
      <c r="EKE284" s="1085"/>
      <c r="EKF284" s="1085"/>
      <c r="EKG284" s="1085"/>
      <c r="EKH284" s="1085"/>
      <c r="EKI284" s="1085"/>
      <c r="EKJ284" s="1085"/>
      <c r="EKK284" s="1080"/>
      <c r="EKL284" s="1085"/>
      <c r="EKM284" s="1085"/>
      <c r="EKN284" s="1085"/>
      <c r="EKO284" s="1085"/>
      <c r="EKP284" s="1085"/>
      <c r="EKQ284" s="1085"/>
      <c r="EKR284" s="1085"/>
      <c r="EKS284" s="1085"/>
      <c r="EKT284" s="1085"/>
      <c r="EKU284" s="1085"/>
      <c r="EKV284" s="1085"/>
      <c r="EKW284" s="1085"/>
      <c r="EKX284" s="1085"/>
      <c r="EKY284" s="1085"/>
      <c r="EKZ284" s="1080"/>
      <c r="ELA284" s="1085"/>
      <c r="ELB284" s="1085"/>
      <c r="ELC284" s="1085"/>
      <c r="ELD284" s="1085"/>
      <c r="ELE284" s="1085"/>
      <c r="ELF284" s="1085"/>
      <c r="ELG284" s="1085"/>
      <c r="ELH284" s="1085"/>
      <c r="ELI284" s="1085"/>
      <c r="ELJ284" s="1085"/>
      <c r="ELK284" s="1085"/>
      <c r="ELL284" s="1085"/>
      <c r="ELM284" s="1085"/>
      <c r="ELN284" s="1085"/>
      <c r="ELO284" s="1080"/>
      <c r="ELP284" s="1085"/>
      <c r="ELQ284" s="1085"/>
      <c r="ELR284" s="1085"/>
      <c r="ELS284" s="1085"/>
      <c r="ELT284" s="1085"/>
      <c r="ELU284" s="1085"/>
      <c r="ELV284" s="1085"/>
      <c r="ELW284" s="1085"/>
      <c r="ELX284" s="1085"/>
      <c r="ELY284" s="1085"/>
      <c r="ELZ284" s="1085"/>
      <c r="EMA284" s="1085"/>
      <c r="EMB284" s="1085"/>
      <c r="EMC284" s="1085"/>
      <c r="EMD284" s="1080"/>
      <c r="EME284" s="1085"/>
      <c r="EMF284" s="1085"/>
      <c r="EMG284" s="1085"/>
      <c r="EMH284" s="1085"/>
      <c r="EMI284" s="1085"/>
      <c r="EMJ284" s="1085"/>
      <c r="EMK284" s="1085"/>
      <c r="EML284" s="1085"/>
      <c r="EMM284" s="1085"/>
      <c r="EMN284" s="1085"/>
      <c r="EMO284" s="1085"/>
      <c r="EMP284" s="1085"/>
      <c r="EMQ284" s="1085"/>
      <c r="EMR284" s="1085"/>
      <c r="EMS284" s="1080"/>
      <c r="EMT284" s="1085"/>
      <c r="EMU284" s="1085"/>
      <c r="EMV284" s="1085"/>
      <c r="EMW284" s="1085"/>
      <c r="EMX284" s="1085"/>
      <c r="EMY284" s="1085"/>
      <c r="EMZ284" s="1085"/>
      <c r="ENA284" s="1085"/>
      <c r="ENB284" s="1085"/>
      <c r="ENC284" s="1085"/>
      <c r="END284" s="1085"/>
      <c r="ENE284" s="1085"/>
      <c r="ENF284" s="1085"/>
      <c r="ENG284" s="1085"/>
      <c r="ENH284" s="1080"/>
      <c r="ENI284" s="1085"/>
      <c r="ENJ284" s="1085"/>
      <c r="ENK284" s="1085"/>
      <c r="ENL284" s="1085"/>
      <c r="ENM284" s="1085"/>
      <c r="ENN284" s="1085"/>
      <c r="ENO284" s="1085"/>
      <c r="ENP284" s="1085"/>
      <c r="ENQ284" s="1085"/>
      <c r="ENR284" s="1085"/>
      <c r="ENS284" s="1085"/>
      <c r="ENT284" s="1085"/>
      <c r="ENU284" s="1085"/>
      <c r="ENV284" s="1085"/>
      <c r="ENW284" s="1080"/>
      <c r="ENX284" s="1085"/>
      <c r="ENY284" s="1085"/>
      <c r="ENZ284" s="1085"/>
      <c r="EOA284" s="1085"/>
      <c r="EOB284" s="1085"/>
      <c r="EOC284" s="1085"/>
      <c r="EOD284" s="1085"/>
      <c r="EOE284" s="1085"/>
      <c r="EOF284" s="1085"/>
      <c r="EOG284" s="1085"/>
      <c r="EOH284" s="1085"/>
      <c r="EOI284" s="1085"/>
      <c r="EOJ284" s="1085"/>
      <c r="EOK284" s="1085"/>
      <c r="EOL284" s="1080"/>
      <c r="EOM284" s="1085"/>
      <c r="EON284" s="1085"/>
      <c r="EOO284" s="1085"/>
      <c r="EOP284" s="1085"/>
      <c r="EOQ284" s="1085"/>
      <c r="EOR284" s="1085"/>
      <c r="EOS284" s="1085"/>
      <c r="EOT284" s="1085"/>
      <c r="EOU284" s="1085"/>
      <c r="EOV284" s="1085"/>
      <c r="EOW284" s="1085"/>
      <c r="EOX284" s="1085"/>
      <c r="EOY284" s="1085"/>
      <c r="EOZ284" s="1085"/>
      <c r="EPA284" s="1080"/>
      <c r="EPB284" s="1085"/>
      <c r="EPC284" s="1085"/>
      <c r="EPD284" s="1085"/>
      <c r="EPE284" s="1085"/>
      <c r="EPF284" s="1085"/>
      <c r="EPG284" s="1085"/>
      <c r="EPH284" s="1085"/>
      <c r="EPI284" s="1085"/>
      <c r="EPJ284" s="1085"/>
      <c r="EPK284" s="1085"/>
      <c r="EPL284" s="1085"/>
      <c r="EPM284" s="1085"/>
      <c r="EPN284" s="1085"/>
      <c r="EPO284" s="1085"/>
      <c r="EPP284" s="1080"/>
      <c r="EPQ284" s="1085"/>
      <c r="EPR284" s="1085"/>
      <c r="EPS284" s="1085"/>
      <c r="EPT284" s="1085"/>
      <c r="EPU284" s="1085"/>
      <c r="EPV284" s="1085"/>
      <c r="EPW284" s="1085"/>
      <c r="EPX284" s="1085"/>
      <c r="EPY284" s="1085"/>
      <c r="EPZ284" s="1085"/>
      <c r="EQA284" s="1085"/>
      <c r="EQB284" s="1085"/>
      <c r="EQC284" s="1085"/>
      <c r="EQD284" s="1085"/>
      <c r="EQE284" s="1080"/>
      <c r="EQF284" s="1085"/>
      <c r="EQG284" s="1085"/>
      <c r="EQH284" s="1085"/>
      <c r="EQI284" s="1085"/>
      <c r="EQJ284" s="1085"/>
      <c r="EQK284" s="1085"/>
      <c r="EQL284" s="1085"/>
      <c r="EQM284" s="1085"/>
      <c r="EQN284" s="1085"/>
      <c r="EQO284" s="1085"/>
      <c r="EQP284" s="1085"/>
      <c r="EQQ284" s="1085"/>
      <c r="EQR284" s="1085"/>
      <c r="EQS284" s="1085"/>
      <c r="EQT284" s="1080"/>
      <c r="EQU284" s="1085"/>
      <c r="EQV284" s="1085"/>
      <c r="EQW284" s="1085"/>
      <c r="EQX284" s="1085"/>
      <c r="EQY284" s="1085"/>
      <c r="EQZ284" s="1085"/>
      <c r="ERA284" s="1085"/>
      <c r="ERB284" s="1085"/>
      <c r="ERC284" s="1085"/>
      <c r="ERD284" s="1085"/>
      <c r="ERE284" s="1085"/>
      <c r="ERF284" s="1085"/>
      <c r="ERG284" s="1085"/>
      <c r="ERH284" s="1085"/>
      <c r="ERI284" s="1080"/>
      <c r="ERJ284" s="1085"/>
      <c r="ERK284" s="1085"/>
      <c r="ERL284" s="1085"/>
      <c r="ERM284" s="1085"/>
      <c r="ERN284" s="1085"/>
      <c r="ERO284" s="1085"/>
      <c r="ERP284" s="1085"/>
      <c r="ERQ284" s="1085"/>
      <c r="ERR284" s="1085"/>
      <c r="ERS284" s="1085"/>
      <c r="ERT284" s="1085"/>
      <c r="ERU284" s="1085"/>
      <c r="ERV284" s="1085"/>
      <c r="ERW284" s="1085"/>
      <c r="ERX284" s="1080"/>
      <c r="ERY284" s="1085"/>
      <c r="ERZ284" s="1085"/>
      <c r="ESA284" s="1085"/>
      <c r="ESB284" s="1085"/>
      <c r="ESC284" s="1085"/>
      <c r="ESD284" s="1085"/>
      <c r="ESE284" s="1085"/>
      <c r="ESF284" s="1085"/>
      <c r="ESG284" s="1085"/>
      <c r="ESH284" s="1085"/>
      <c r="ESI284" s="1085"/>
      <c r="ESJ284" s="1085"/>
      <c r="ESK284" s="1085"/>
      <c r="ESL284" s="1085"/>
      <c r="ESM284" s="1080"/>
      <c r="ESN284" s="1085"/>
      <c r="ESO284" s="1085"/>
      <c r="ESP284" s="1085"/>
      <c r="ESQ284" s="1085"/>
      <c r="ESR284" s="1085"/>
      <c r="ESS284" s="1085"/>
      <c r="EST284" s="1085"/>
      <c r="ESU284" s="1085"/>
      <c r="ESV284" s="1085"/>
      <c r="ESW284" s="1085"/>
      <c r="ESX284" s="1085"/>
      <c r="ESY284" s="1085"/>
      <c r="ESZ284" s="1085"/>
      <c r="ETA284" s="1085"/>
      <c r="ETB284" s="1080"/>
      <c r="ETC284" s="1085"/>
      <c r="ETD284" s="1085"/>
      <c r="ETE284" s="1085"/>
      <c r="ETF284" s="1085"/>
      <c r="ETG284" s="1085"/>
      <c r="ETH284" s="1085"/>
      <c r="ETI284" s="1085"/>
      <c r="ETJ284" s="1085"/>
      <c r="ETK284" s="1085"/>
      <c r="ETL284" s="1085"/>
      <c r="ETM284" s="1085"/>
      <c r="ETN284" s="1085"/>
      <c r="ETO284" s="1085"/>
      <c r="ETP284" s="1085"/>
      <c r="ETQ284" s="1080"/>
      <c r="ETR284" s="1085"/>
      <c r="ETS284" s="1085"/>
      <c r="ETT284" s="1085"/>
      <c r="ETU284" s="1085"/>
      <c r="ETV284" s="1085"/>
      <c r="ETW284" s="1085"/>
      <c r="ETX284" s="1085"/>
      <c r="ETY284" s="1085"/>
      <c r="ETZ284" s="1085"/>
      <c r="EUA284" s="1085"/>
      <c r="EUB284" s="1085"/>
      <c r="EUC284" s="1085"/>
      <c r="EUD284" s="1085"/>
      <c r="EUE284" s="1085"/>
      <c r="EUF284" s="1080"/>
      <c r="EUG284" s="1085"/>
      <c r="EUH284" s="1085"/>
      <c r="EUI284" s="1085"/>
      <c r="EUJ284" s="1085"/>
      <c r="EUK284" s="1085"/>
      <c r="EUL284" s="1085"/>
      <c r="EUM284" s="1085"/>
      <c r="EUN284" s="1085"/>
      <c r="EUO284" s="1085"/>
      <c r="EUP284" s="1085"/>
      <c r="EUQ284" s="1085"/>
      <c r="EUR284" s="1085"/>
      <c r="EUS284" s="1085"/>
      <c r="EUT284" s="1085"/>
      <c r="EUU284" s="1080"/>
      <c r="EUV284" s="1085"/>
      <c r="EUW284" s="1085"/>
      <c r="EUX284" s="1085"/>
      <c r="EUY284" s="1085"/>
      <c r="EUZ284" s="1085"/>
      <c r="EVA284" s="1085"/>
      <c r="EVB284" s="1085"/>
      <c r="EVC284" s="1085"/>
      <c r="EVD284" s="1085"/>
      <c r="EVE284" s="1085"/>
      <c r="EVF284" s="1085"/>
      <c r="EVG284" s="1085"/>
      <c r="EVH284" s="1085"/>
      <c r="EVI284" s="1085"/>
      <c r="EVJ284" s="1080"/>
      <c r="EVK284" s="1085"/>
      <c r="EVL284" s="1085"/>
      <c r="EVM284" s="1085"/>
      <c r="EVN284" s="1085"/>
      <c r="EVO284" s="1085"/>
      <c r="EVP284" s="1085"/>
      <c r="EVQ284" s="1085"/>
      <c r="EVR284" s="1085"/>
      <c r="EVS284" s="1085"/>
      <c r="EVT284" s="1085"/>
      <c r="EVU284" s="1085"/>
      <c r="EVV284" s="1085"/>
      <c r="EVW284" s="1085"/>
      <c r="EVX284" s="1085"/>
      <c r="EVY284" s="1080"/>
      <c r="EVZ284" s="1085"/>
      <c r="EWA284" s="1085"/>
      <c r="EWB284" s="1085"/>
      <c r="EWC284" s="1085"/>
      <c r="EWD284" s="1085"/>
      <c r="EWE284" s="1085"/>
      <c r="EWF284" s="1085"/>
      <c r="EWG284" s="1085"/>
      <c r="EWH284" s="1085"/>
      <c r="EWI284" s="1085"/>
      <c r="EWJ284" s="1085"/>
      <c r="EWK284" s="1085"/>
      <c r="EWL284" s="1085"/>
      <c r="EWM284" s="1085"/>
      <c r="EWN284" s="1080"/>
      <c r="EWO284" s="1085"/>
      <c r="EWP284" s="1085"/>
      <c r="EWQ284" s="1085"/>
      <c r="EWR284" s="1085"/>
      <c r="EWS284" s="1085"/>
      <c r="EWT284" s="1085"/>
      <c r="EWU284" s="1085"/>
      <c r="EWV284" s="1085"/>
      <c r="EWW284" s="1085"/>
      <c r="EWX284" s="1085"/>
      <c r="EWY284" s="1085"/>
      <c r="EWZ284" s="1085"/>
      <c r="EXA284" s="1085"/>
      <c r="EXB284" s="1085"/>
      <c r="EXC284" s="1080"/>
      <c r="EXD284" s="1085"/>
      <c r="EXE284" s="1085"/>
      <c r="EXF284" s="1085"/>
      <c r="EXG284" s="1085"/>
      <c r="EXH284" s="1085"/>
      <c r="EXI284" s="1085"/>
      <c r="EXJ284" s="1085"/>
      <c r="EXK284" s="1085"/>
      <c r="EXL284" s="1085"/>
      <c r="EXM284" s="1085"/>
      <c r="EXN284" s="1085"/>
      <c r="EXO284" s="1085"/>
      <c r="EXP284" s="1085"/>
      <c r="EXQ284" s="1085"/>
      <c r="EXR284" s="1080"/>
      <c r="EXS284" s="1085"/>
      <c r="EXT284" s="1085"/>
      <c r="EXU284" s="1085"/>
      <c r="EXV284" s="1085"/>
      <c r="EXW284" s="1085"/>
      <c r="EXX284" s="1085"/>
      <c r="EXY284" s="1085"/>
      <c r="EXZ284" s="1085"/>
      <c r="EYA284" s="1085"/>
      <c r="EYB284" s="1085"/>
      <c r="EYC284" s="1085"/>
      <c r="EYD284" s="1085"/>
      <c r="EYE284" s="1085"/>
      <c r="EYF284" s="1085"/>
      <c r="EYG284" s="1080"/>
      <c r="EYH284" s="1085"/>
      <c r="EYI284" s="1085"/>
      <c r="EYJ284" s="1085"/>
      <c r="EYK284" s="1085"/>
      <c r="EYL284" s="1085"/>
      <c r="EYM284" s="1085"/>
      <c r="EYN284" s="1085"/>
      <c r="EYO284" s="1085"/>
      <c r="EYP284" s="1085"/>
      <c r="EYQ284" s="1085"/>
      <c r="EYR284" s="1085"/>
      <c r="EYS284" s="1085"/>
      <c r="EYT284" s="1085"/>
      <c r="EYU284" s="1085"/>
      <c r="EYV284" s="1080"/>
      <c r="EYW284" s="1085"/>
      <c r="EYX284" s="1085"/>
      <c r="EYY284" s="1085"/>
      <c r="EYZ284" s="1085"/>
      <c r="EZA284" s="1085"/>
      <c r="EZB284" s="1085"/>
      <c r="EZC284" s="1085"/>
      <c r="EZD284" s="1085"/>
      <c r="EZE284" s="1085"/>
      <c r="EZF284" s="1085"/>
      <c r="EZG284" s="1085"/>
      <c r="EZH284" s="1085"/>
      <c r="EZI284" s="1085"/>
      <c r="EZJ284" s="1085"/>
      <c r="EZK284" s="1080"/>
      <c r="EZL284" s="1085"/>
      <c r="EZM284" s="1085"/>
      <c r="EZN284" s="1085"/>
      <c r="EZO284" s="1085"/>
      <c r="EZP284" s="1085"/>
      <c r="EZQ284" s="1085"/>
      <c r="EZR284" s="1085"/>
      <c r="EZS284" s="1085"/>
      <c r="EZT284" s="1085"/>
      <c r="EZU284" s="1085"/>
      <c r="EZV284" s="1085"/>
      <c r="EZW284" s="1085"/>
      <c r="EZX284" s="1085"/>
      <c r="EZY284" s="1085"/>
      <c r="EZZ284" s="1080"/>
      <c r="FAA284" s="1085"/>
      <c r="FAB284" s="1085"/>
      <c r="FAC284" s="1085"/>
      <c r="FAD284" s="1085"/>
      <c r="FAE284" s="1085"/>
      <c r="FAF284" s="1085"/>
      <c r="FAG284" s="1085"/>
      <c r="FAH284" s="1085"/>
      <c r="FAI284" s="1085"/>
      <c r="FAJ284" s="1085"/>
      <c r="FAK284" s="1085"/>
      <c r="FAL284" s="1085"/>
      <c r="FAM284" s="1085"/>
      <c r="FAN284" s="1085"/>
      <c r="FAO284" s="1080"/>
      <c r="FAP284" s="1085"/>
      <c r="FAQ284" s="1085"/>
      <c r="FAR284" s="1085"/>
      <c r="FAS284" s="1085"/>
      <c r="FAT284" s="1085"/>
      <c r="FAU284" s="1085"/>
      <c r="FAV284" s="1085"/>
      <c r="FAW284" s="1085"/>
      <c r="FAX284" s="1085"/>
      <c r="FAY284" s="1085"/>
      <c r="FAZ284" s="1085"/>
      <c r="FBA284" s="1085"/>
      <c r="FBB284" s="1085"/>
      <c r="FBC284" s="1085"/>
      <c r="FBD284" s="1080"/>
      <c r="FBE284" s="1085"/>
      <c r="FBF284" s="1085"/>
      <c r="FBG284" s="1085"/>
      <c r="FBH284" s="1085"/>
      <c r="FBI284" s="1085"/>
      <c r="FBJ284" s="1085"/>
      <c r="FBK284" s="1085"/>
      <c r="FBL284" s="1085"/>
      <c r="FBM284" s="1085"/>
      <c r="FBN284" s="1085"/>
      <c r="FBO284" s="1085"/>
      <c r="FBP284" s="1085"/>
      <c r="FBQ284" s="1085"/>
      <c r="FBR284" s="1085"/>
      <c r="FBS284" s="1080"/>
      <c r="FBT284" s="1085"/>
      <c r="FBU284" s="1085"/>
      <c r="FBV284" s="1085"/>
      <c r="FBW284" s="1085"/>
      <c r="FBX284" s="1085"/>
      <c r="FBY284" s="1085"/>
      <c r="FBZ284" s="1085"/>
      <c r="FCA284" s="1085"/>
      <c r="FCB284" s="1085"/>
      <c r="FCC284" s="1085"/>
      <c r="FCD284" s="1085"/>
      <c r="FCE284" s="1085"/>
      <c r="FCF284" s="1085"/>
      <c r="FCG284" s="1085"/>
      <c r="FCH284" s="1080"/>
      <c r="FCI284" s="1085"/>
      <c r="FCJ284" s="1085"/>
      <c r="FCK284" s="1085"/>
      <c r="FCL284" s="1085"/>
      <c r="FCM284" s="1085"/>
      <c r="FCN284" s="1085"/>
      <c r="FCO284" s="1085"/>
      <c r="FCP284" s="1085"/>
      <c r="FCQ284" s="1085"/>
      <c r="FCR284" s="1085"/>
      <c r="FCS284" s="1085"/>
      <c r="FCT284" s="1085"/>
      <c r="FCU284" s="1085"/>
      <c r="FCV284" s="1085"/>
      <c r="FCW284" s="1080"/>
      <c r="FCX284" s="1085"/>
      <c r="FCY284" s="1085"/>
      <c r="FCZ284" s="1085"/>
      <c r="FDA284" s="1085"/>
      <c r="FDB284" s="1085"/>
      <c r="FDC284" s="1085"/>
      <c r="FDD284" s="1085"/>
      <c r="FDE284" s="1085"/>
      <c r="FDF284" s="1085"/>
      <c r="FDG284" s="1085"/>
      <c r="FDH284" s="1085"/>
      <c r="FDI284" s="1085"/>
      <c r="FDJ284" s="1085"/>
      <c r="FDK284" s="1085"/>
      <c r="FDL284" s="1080"/>
      <c r="FDM284" s="1085"/>
      <c r="FDN284" s="1085"/>
      <c r="FDO284" s="1085"/>
      <c r="FDP284" s="1085"/>
      <c r="FDQ284" s="1085"/>
      <c r="FDR284" s="1085"/>
      <c r="FDS284" s="1085"/>
      <c r="FDT284" s="1085"/>
      <c r="FDU284" s="1085"/>
      <c r="FDV284" s="1085"/>
      <c r="FDW284" s="1085"/>
      <c r="FDX284" s="1085"/>
      <c r="FDY284" s="1085"/>
      <c r="FDZ284" s="1085"/>
      <c r="FEA284" s="1080"/>
      <c r="FEB284" s="1085"/>
      <c r="FEC284" s="1085"/>
      <c r="FED284" s="1085"/>
      <c r="FEE284" s="1085"/>
      <c r="FEF284" s="1085"/>
      <c r="FEG284" s="1085"/>
      <c r="FEH284" s="1085"/>
      <c r="FEI284" s="1085"/>
      <c r="FEJ284" s="1085"/>
      <c r="FEK284" s="1085"/>
      <c r="FEL284" s="1085"/>
      <c r="FEM284" s="1085"/>
      <c r="FEN284" s="1085"/>
      <c r="FEO284" s="1085"/>
      <c r="FEP284" s="1080"/>
      <c r="FEQ284" s="1085"/>
      <c r="FER284" s="1085"/>
      <c r="FES284" s="1085"/>
      <c r="FET284" s="1085"/>
      <c r="FEU284" s="1085"/>
      <c r="FEV284" s="1085"/>
      <c r="FEW284" s="1085"/>
      <c r="FEX284" s="1085"/>
      <c r="FEY284" s="1085"/>
      <c r="FEZ284" s="1085"/>
      <c r="FFA284" s="1085"/>
      <c r="FFB284" s="1085"/>
      <c r="FFC284" s="1085"/>
      <c r="FFD284" s="1085"/>
      <c r="FFE284" s="1080"/>
      <c r="FFF284" s="1085"/>
      <c r="FFG284" s="1085"/>
      <c r="FFH284" s="1085"/>
      <c r="FFI284" s="1085"/>
      <c r="FFJ284" s="1085"/>
      <c r="FFK284" s="1085"/>
      <c r="FFL284" s="1085"/>
      <c r="FFM284" s="1085"/>
      <c r="FFN284" s="1085"/>
      <c r="FFO284" s="1085"/>
      <c r="FFP284" s="1085"/>
      <c r="FFQ284" s="1085"/>
      <c r="FFR284" s="1085"/>
      <c r="FFS284" s="1085"/>
      <c r="FFT284" s="1080"/>
      <c r="FFU284" s="1085"/>
      <c r="FFV284" s="1085"/>
      <c r="FFW284" s="1085"/>
      <c r="FFX284" s="1085"/>
      <c r="FFY284" s="1085"/>
      <c r="FFZ284" s="1085"/>
      <c r="FGA284" s="1085"/>
      <c r="FGB284" s="1085"/>
      <c r="FGC284" s="1085"/>
      <c r="FGD284" s="1085"/>
      <c r="FGE284" s="1085"/>
      <c r="FGF284" s="1085"/>
      <c r="FGG284" s="1085"/>
      <c r="FGH284" s="1085"/>
      <c r="FGI284" s="1080"/>
      <c r="FGJ284" s="1085"/>
      <c r="FGK284" s="1085"/>
      <c r="FGL284" s="1085"/>
      <c r="FGM284" s="1085"/>
      <c r="FGN284" s="1085"/>
      <c r="FGO284" s="1085"/>
      <c r="FGP284" s="1085"/>
      <c r="FGQ284" s="1085"/>
      <c r="FGR284" s="1085"/>
      <c r="FGS284" s="1085"/>
      <c r="FGT284" s="1085"/>
      <c r="FGU284" s="1085"/>
      <c r="FGV284" s="1085"/>
      <c r="FGW284" s="1085"/>
      <c r="FGX284" s="1080"/>
      <c r="FGY284" s="1085"/>
      <c r="FGZ284" s="1085"/>
      <c r="FHA284" s="1085"/>
      <c r="FHB284" s="1085"/>
      <c r="FHC284" s="1085"/>
      <c r="FHD284" s="1085"/>
      <c r="FHE284" s="1085"/>
      <c r="FHF284" s="1085"/>
      <c r="FHG284" s="1085"/>
      <c r="FHH284" s="1085"/>
      <c r="FHI284" s="1085"/>
      <c r="FHJ284" s="1085"/>
      <c r="FHK284" s="1085"/>
      <c r="FHL284" s="1085"/>
      <c r="FHM284" s="1080"/>
      <c r="FHN284" s="1085"/>
      <c r="FHO284" s="1085"/>
      <c r="FHP284" s="1085"/>
      <c r="FHQ284" s="1085"/>
      <c r="FHR284" s="1085"/>
      <c r="FHS284" s="1085"/>
      <c r="FHT284" s="1085"/>
      <c r="FHU284" s="1085"/>
      <c r="FHV284" s="1085"/>
      <c r="FHW284" s="1085"/>
      <c r="FHX284" s="1085"/>
      <c r="FHY284" s="1085"/>
      <c r="FHZ284" s="1085"/>
      <c r="FIA284" s="1085"/>
      <c r="FIB284" s="1080"/>
      <c r="FIC284" s="1085"/>
      <c r="FID284" s="1085"/>
      <c r="FIE284" s="1085"/>
      <c r="FIF284" s="1085"/>
      <c r="FIG284" s="1085"/>
      <c r="FIH284" s="1085"/>
      <c r="FII284" s="1085"/>
      <c r="FIJ284" s="1085"/>
      <c r="FIK284" s="1085"/>
      <c r="FIL284" s="1085"/>
      <c r="FIM284" s="1085"/>
      <c r="FIN284" s="1085"/>
      <c r="FIO284" s="1085"/>
      <c r="FIP284" s="1085"/>
      <c r="FIQ284" s="1080"/>
      <c r="FIR284" s="1085"/>
      <c r="FIS284" s="1085"/>
      <c r="FIT284" s="1085"/>
      <c r="FIU284" s="1085"/>
      <c r="FIV284" s="1085"/>
      <c r="FIW284" s="1085"/>
      <c r="FIX284" s="1085"/>
      <c r="FIY284" s="1085"/>
      <c r="FIZ284" s="1085"/>
      <c r="FJA284" s="1085"/>
      <c r="FJB284" s="1085"/>
      <c r="FJC284" s="1085"/>
      <c r="FJD284" s="1085"/>
      <c r="FJE284" s="1085"/>
      <c r="FJF284" s="1080"/>
      <c r="FJG284" s="1085"/>
      <c r="FJH284" s="1085"/>
      <c r="FJI284" s="1085"/>
      <c r="FJJ284" s="1085"/>
      <c r="FJK284" s="1085"/>
      <c r="FJL284" s="1085"/>
      <c r="FJM284" s="1085"/>
      <c r="FJN284" s="1085"/>
      <c r="FJO284" s="1085"/>
      <c r="FJP284" s="1085"/>
      <c r="FJQ284" s="1085"/>
      <c r="FJR284" s="1085"/>
      <c r="FJS284" s="1085"/>
      <c r="FJT284" s="1085"/>
      <c r="FJU284" s="1080"/>
      <c r="FJV284" s="1085"/>
      <c r="FJW284" s="1085"/>
      <c r="FJX284" s="1085"/>
      <c r="FJY284" s="1085"/>
      <c r="FJZ284" s="1085"/>
      <c r="FKA284" s="1085"/>
      <c r="FKB284" s="1085"/>
      <c r="FKC284" s="1085"/>
      <c r="FKD284" s="1085"/>
      <c r="FKE284" s="1085"/>
      <c r="FKF284" s="1085"/>
      <c r="FKG284" s="1085"/>
      <c r="FKH284" s="1085"/>
      <c r="FKI284" s="1085"/>
      <c r="FKJ284" s="1080"/>
      <c r="FKK284" s="1085"/>
      <c r="FKL284" s="1085"/>
      <c r="FKM284" s="1085"/>
      <c r="FKN284" s="1085"/>
      <c r="FKO284" s="1085"/>
      <c r="FKP284" s="1085"/>
      <c r="FKQ284" s="1085"/>
      <c r="FKR284" s="1085"/>
      <c r="FKS284" s="1085"/>
      <c r="FKT284" s="1085"/>
      <c r="FKU284" s="1085"/>
      <c r="FKV284" s="1085"/>
      <c r="FKW284" s="1085"/>
      <c r="FKX284" s="1085"/>
      <c r="FKY284" s="1080"/>
      <c r="FKZ284" s="1085"/>
      <c r="FLA284" s="1085"/>
      <c r="FLB284" s="1085"/>
      <c r="FLC284" s="1085"/>
      <c r="FLD284" s="1085"/>
      <c r="FLE284" s="1085"/>
      <c r="FLF284" s="1085"/>
      <c r="FLG284" s="1085"/>
      <c r="FLH284" s="1085"/>
      <c r="FLI284" s="1085"/>
      <c r="FLJ284" s="1085"/>
      <c r="FLK284" s="1085"/>
      <c r="FLL284" s="1085"/>
      <c r="FLM284" s="1085"/>
      <c r="FLN284" s="1080"/>
      <c r="FLO284" s="1085"/>
      <c r="FLP284" s="1085"/>
      <c r="FLQ284" s="1085"/>
      <c r="FLR284" s="1085"/>
      <c r="FLS284" s="1085"/>
      <c r="FLT284" s="1085"/>
      <c r="FLU284" s="1085"/>
      <c r="FLV284" s="1085"/>
      <c r="FLW284" s="1085"/>
      <c r="FLX284" s="1085"/>
      <c r="FLY284" s="1085"/>
      <c r="FLZ284" s="1085"/>
      <c r="FMA284" s="1085"/>
      <c r="FMB284" s="1085"/>
      <c r="FMC284" s="1080"/>
      <c r="FMD284" s="1085"/>
      <c r="FME284" s="1085"/>
      <c r="FMF284" s="1085"/>
      <c r="FMG284" s="1085"/>
      <c r="FMH284" s="1085"/>
      <c r="FMI284" s="1085"/>
      <c r="FMJ284" s="1085"/>
      <c r="FMK284" s="1085"/>
      <c r="FML284" s="1085"/>
      <c r="FMM284" s="1085"/>
      <c r="FMN284" s="1085"/>
      <c r="FMO284" s="1085"/>
      <c r="FMP284" s="1085"/>
      <c r="FMQ284" s="1085"/>
      <c r="FMR284" s="1080"/>
      <c r="FMS284" s="1085"/>
      <c r="FMT284" s="1085"/>
      <c r="FMU284" s="1085"/>
      <c r="FMV284" s="1085"/>
      <c r="FMW284" s="1085"/>
      <c r="FMX284" s="1085"/>
      <c r="FMY284" s="1085"/>
      <c r="FMZ284" s="1085"/>
      <c r="FNA284" s="1085"/>
      <c r="FNB284" s="1085"/>
      <c r="FNC284" s="1085"/>
      <c r="FND284" s="1085"/>
      <c r="FNE284" s="1085"/>
      <c r="FNF284" s="1085"/>
      <c r="FNG284" s="1080"/>
      <c r="FNH284" s="1085"/>
      <c r="FNI284" s="1085"/>
      <c r="FNJ284" s="1085"/>
      <c r="FNK284" s="1085"/>
      <c r="FNL284" s="1085"/>
      <c r="FNM284" s="1085"/>
      <c r="FNN284" s="1085"/>
      <c r="FNO284" s="1085"/>
      <c r="FNP284" s="1085"/>
      <c r="FNQ284" s="1085"/>
      <c r="FNR284" s="1085"/>
      <c r="FNS284" s="1085"/>
      <c r="FNT284" s="1085"/>
      <c r="FNU284" s="1085"/>
      <c r="FNV284" s="1080"/>
      <c r="FNW284" s="1085"/>
      <c r="FNX284" s="1085"/>
      <c r="FNY284" s="1085"/>
      <c r="FNZ284" s="1085"/>
      <c r="FOA284" s="1085"/>
      <c r="FOB284" s="1085"/>
      <c r="FOC284" s="1085"/>
      <c r="FOD284" s="1085"/>
      <c r="FOE284" s="1085"/>
      <c r="FOF284" s="1085"/>
      <c r="FOG284" s="1085"/>
      <c r="FOH284" s="1085"/>
      <c r="FOI284" s="1085"/>
      <c r="FOJ284" s="1085"/>
      <c r="FOK284" s="1080"/>
      <c r="FOL284" s="1085"/>
      <c r="FOM284" s="1085"/>
      <c r="FON284" s="1085"/>
      <c r="FOO284" s="1085"/>
      <c r="FOP284" s="1085"/>
      <c r="FOQ284" s="1085"/>
      <c r="FOR284" s="1085"/>
      <c r="FOS284" s="1085"/>
      <c r="FOT284" s="1085"/>
      <c r="FOU284" s="1085"/>
      <c r="FOV284" s="1085"/>
      <c r="FOW284" s="1085"/>
      <c r="FOX284" s="1085"/>
      <c r="FOY284" s="1085"/>
      <c r="FOZ284" s="1080"/>
      <c r="FPA284" s="1085"/>
      <c r="FPB284" s="1085"/>
      <c r="FPC284" s="1085"/>
      <c r="FPD284" s="1085"/>
      <c r="FPE284" s="1085"/>
      <c r="FPF284" s="1085"/>
      <c r="FPG284" s="1085"/>
      <c r="FPH284" s="1085"/>
      <c r="FPI284" s="1085"/>
      <c r="FPJ284" s="1085"/>
      <c r="FPK284" s="1085"/>
      <c r="FPL284" s="1085"/>
      <c r="FPM284" s="1085"/>
      <c r="FPN284" s="1085"/>
      <c r="FPO284" s="1080"/>
      <c r="FPP284" s="1085"/>
      <c r="FPQ284" s="1085"/>
      <c r="FPR284" s="1085"/>
      <c r="FPS284" s="1085"/>
      <c r="FPT284" s="1085"/>
      <c r="FPU284" s="1085"/>
      <c r="FPV284" s="1085"/>
      <c r="FPW284" s="1085"/>
      <c r="FPX284" s="1085"/>
      <c r="FPY284" s="1085"/>
      <c r="FPZ284" s="1085"/>
      <c r="FQA284" s="1085"/>
      <c r="FQB284" s="1085"/>
      <c r="FQC284" s="1085"/>
      <c r="FQD284" s="1080"/>
      <c r="FQE284" s="1085"/>
      <c r="FQF284" s="1085"/>
      <c r="FQG284" s="1085"/>
      <c r="FQH284" s="1085"/>
      <c r="FQI284" s="1085"/>
      <c r="FQJ284" s="1085"/>
      <c r="FQK284" s="1085"/>
      <c r="FQL284" s="1085"/>
      <c r="FQM284" s="1085"/>
      <c r="FQN284" s="1085"/>
      <c r="FQO284" s="1085"/>
      <c r="FQP284" s="1085"/>
      <c r="FQQ284" s="1085"/>
      <c r="FQR284" s="1085"/>
      <c r="FQS284" s="1080"/>
      <c r="FQT284" s="1085"/>
      <c r="FQU284" s="1085"/>
      <c r="FQV284" s="1085"/>
      <c r="FQW284" s="1085"/>
      <c r="FQX284" s="1085"/>
      <c r="FQY284" s="1085"/>
      <c r="FQZ284" s="1085"/>
      <c r="FRA284" s="1085"/>
      <c r="FRB284" s="1085"/>
      <c r="FRC284" s="1085"/>
      <c r="FRD284" s="1085"/>
      <c r="FRE284" s="1085"/>
      <c r="FRF284" s="1085"/>
      <c r="FRG284" s="1085"/>
      <c r="FRH284" s="1080"/>
      <c r="FRI284" s="1085"/>
      <c r="FRJ284" s="1085"/>
      <c r="FRK284" s="1085"/>
      <c r="FRL284" s="1085"/>
      <c r="FRM284" s="1085"/>
      <c r="FRN284" s="1085"/>
      <c r="FRO284" s="1085"/>
      <c r="FRP284" s="1085"/>
      <c r="FRQ284" s="1085"/>
      <c r="FRR284" s="1085"/>
      <c r="FRS284" s="1085"/>
      <c r="FRT284" s="1085"/>
      <c r="FRU284" s="1085"/>
      <c r="FRV284" s="1085"/>
      <c r="FRW284" s="1080"/>
      <c r="FRX284" s="1085"/>
      <c r="FRY284" s="1085"/>
      <c r="FRZ284" s="1085"/>
      <c r="FSA284" s="1085"/>
      <c r="FSB284" s="1085"/>
      <c r="FSC284" s="1085"/>
      <c r="FSD284" s="1085"/>
      <c r="FSE284" s="1085"/>
      <c r="FSF284" s="1085"/>
      <c r="FSG284" s="1085"/>
      <c r="FSH284" s="1085"/>
      <c r="FSI284" s="1085"/>
      <c r="FSJ284" s="1085"/>
      <c r="FSK284" s="1085"/>
      <c r="FSL284" s="1080"/>
      <c r="FSM284" s="1085"/>
      <c r="FSN284" s="1085"/>
      <c r="FSO284" s="1085"/>
      <c r="FSP284" s="1085"/>
      <c r="FSQ284" s="1085"/>
      <c r="FSR284" s="1085"/>
      <c r="FSS284" s="1085"/>
      <c r="FST284" s="1085"/>
      <c r="FSU284" s="1085"/>
      <c r="FSV284" s="1085"/>
      <c r="FSW284" s="1085"/>
      <c r="FSX284" s="1085"/>
      <c r="FSY284" s="1085"/>
      <c r="FSZ284" s="1085"/>
      <c r="FTA284" s="1080"/>
      <c r="FTB284" s="1085"/>
      <c r="FTC284" s="1085"/>
      <c r="FTD284" s="1085"/>
      <c r="FTE284" s="1085"/>
      <c r="FTF284" s="1085"/>
      <c r="FTG284" s="1085"/>
      <c r="FTH284" s="1085"/>
      <c r="FTI284" s="1085"/>
      <c r="FTJ284" s="1085"/>
      <c r="FTK284" s="1085"/>
      <c r="FTL284" s="1085"/>
      <c r="FTM284" s="1085"/>
      <c r="FTN284" s="1085"/>
      <c r="FTO284" s="1085"/>
      <c r="FTP284" s="1080"/>
      <c r="FTQ284" s="1085"/>
      <c r="FTR284" s="1085"/>
      <c r="FTS284" s="1085"/>
      <c r="FTT284" s="1085"/>
      <c r="FTU284" s="1085"/>
      <c r="FTV284" s="1085"/>
      <c r="FTW284" s="1085"/>
      <c r="FTX284" s="1085"/>
      <c r="FTY284" s="1085"/>
      <c r="FTZ284" s="1085"/>
      <c r="FUA284" s="1085"/>
      <c r="FUB284" s="1085"/>
      <c r="FUC284" s="1085"/>
      <c r="FUD284" s="1085"/>
      <c r="FUE284" s="1080"/>
      <c r="FUF284" s="1085"/>
      <c r="FUG284" s="1085"/>
      <c r="FUH284" s="1085"/>
      <c r="FUI284" s="1085"/>
      <c r="FUJ284" s="1085"/>
      <c r="FUK284" s="1085"/>
      <c r="FUL284" s="1085"/>
      <c r="FUM284" s="1085"/>
      <c r="FUN284" s="1085"/>
      <c r="FUO284" s="1085"/>
      <c r="FUP284" s="1085"/>
      <c r="FUQ284" s="1085"/>
      <c r="FUR284" s="1085"/>
      <c r="FUS284" s="1085"/>
      <c r="FUT284" s="1080"/>
      <c r="FUU284" s="1085"/>
      <c r="FUV284" s="1085"/>
      <c r="FUW284" s="1085"/>
      <c r="FUX284" s="1085"/>
      <c r="FUY284" s="1085"/>
      <c r="FUZ284" s="1085"/>
      <c r="FVA284" s="1085"/>
      <c r="FVB284" s="1085"/>
      <c r="FVC284" s="1085"/>
      <c r="FVD284" s="1085"/>
      <c r="FVE284" s="1085"/>
      <c r="FVF284" s="1085"/>
      <c r="FVG284" s="1085"/>
      <c r="FVH284" s="1085"/>
      <c r="FVI284" s="1080"/>
      <c r="FVJ284" s="1085"/>
      <c r="FVK284" s="1085"/>
      <c r="FVL284" s="1085"/>
      <c r="FVM284" s="1085"/>
      <c r="FVN284" s="1085"/>
      <c r="FVO284" s="1085"/>
      <c r="FVP284" s="1085"/>
      <c r="FVQ284" s="1085"/>
      <c r="FVR284" s="1085"/>
      <c r="FVS284" s="1085"/>
      <c r="FVT284" s="1085"/>
      <c r="FVU284" s="1085"/>
      <c r="FVV284" s="1085"/>
      <c r="FVW284" s="1085"/>
      <c r="FVX284" s="1080"/>
      <c r="FVY284" s="1085"/>
      <c r="FVZ284" s="1085"/>
      <c r="FWA284" s="1085"/>
      <c r="FWB284" s="1085"/>
      <c r="FWC284" s="1085"/>
      <c r="FWD284" s="1085"/>
      <c r="FWE284" s="1085"/>
      <c r="FWF284" s="1085"/>
      <c r="FWG284" s="1085"/>
      <c r="FWH284" s="1085"/>
      <c r="FWI284" s="1085"/>
      <c r="FWJ284" s="1085"/>
      <c r="FWK284" s="1085"/>
      <c r="FWL284" s="1085"/>
      <c r="FWM284" s="1080"/>
      <c r="FWN284" s="1085"/>
      <c r="FWO284" s="1085"/>
      <c r="FWP284" s="1085"/>
      <c r="FWQ284" s="1085"/>
      <c r="FWR284" s="1085"/>
      <c r="FWS284" s="1085"/>
      <c r="FWT284" s="1085"/>
      <c r="FWU284" s="1085"/>
      <c r="FWV284" s="1085"/>
      <c r="FWW284" s="1085"/>
      <c r="FWX284" s="1085"/>
      <c r="FWY284" s="1085"/>
      <c r="FWZ284" s="1085"/>
      <c r="FXA284" s="1085"/>
      <c r="FXB284" s="1080"/>
      <c r="FXC284" s="1085"/>
      <c r="FXD284" s="1085"/>
      <c r="FXE284" s="1085"/>
      <c r="FXF284" s="1085"/>
      <c r="FXG284" s="1085"/>
      <c r="FXH284" s="1085"/>
      <c r="FXI284" s="1085"/>
      <c r="FXJ284" s="1085"/>
      <c r="FXK284" s="1085"/>
      <c r="FXL284" s="1085"/>
      <c r="FXM284" s="1085"/>
      <c r="FXN284" s="1085"/>
      <c r="FXO284" s="1085"/>
      <c r="FXP284" s="1085"/>
      <c r="FXQ284" s="1080"/>
      <c r="FXR284" s="1085"/>
      <c r="FXS284" s="1085"/>
      <c r="FXT284" s="1085"/>
      <c r="FXU284" s="1085"/>
      <c r="FXV284" s="1085"/>
      <c r="FXW284" s="1085"/>
      <c r="FXX284" s="1085"/>
      <c r="FXY284" s="1085"/>
      <c r="FXZ284" s="1085"/>
      <c r="FYA284" s="1085"/>
      <c r="FYB284" s="1085"/>
      <c r="FYC284" s="1085"/>
      <c r="FYD284" s="1085"/>
      <c r="FYE284" s="1085"/>
      <c r="FYF284" s="1080"/>
      <c r="FYG284" s="1085"/>
      <c r="FYH284" s="1085"/>
      <c r="FYI284" s="1085"/>
      <c r="FYJ284" s="1085"/>
      <c r="FYK284" s="1085"/>
      <c r="FYL284" s="1085"/>
      <c r="FYM284" s="1085"/>
      <c r="FYN284" s="1085"/>
      <c r="FYO284" s="1085"/>
      <c r="FYP284" s="1085"/>
      <c r="FYQ284" s="1085"/>
      <c r="FYR284" s="1085"/>
      <c r="FYS284" s="1085"/>
      <c r="FYT284" s="1085"/>
      <c r="FYU284" s="1080"/>
      <c r="FYV284" s="1085"/>
      <c r="FYW284" s="1085"/>
      <c r="FYX284" s="1085"/>
      <c r="FYY284" s="1085"/>
      <c r="FYZ284" s="1085"/>
      <c r="FZA284" s="1085"/>
      <c r="FZB284" s="1085"/>
      <c r="FZC284" s="1085"/>
      <c r="FZD284" s="1085"/>
      <c r="FZE284" s="1085"/>
      <c r="FZF284" s="1085"/>
      <c r="FZG284" s="1085"/>
      <c r="FZH284" s="1085"/>
      <c r="FZI284" s="1085"/>
      <c r="FZJ284" s="1080"/>
      <c r="FZK284" s="1085"/>
      <c r="FZL284" s="1085"/>
      <c r="FZM284" s="1085"/>
      <c r="FZN284" s="1085"/>
      <c r="FZO284" s="1085"/>
      <c r="FZP284" s="1085"/>
      <c r="FZQ284" s="1085"/>
      <c r="FZR284" s="1085"/>
      <c r="FZS284" s="1085"/>
      <c r="FZT284" s="1085"/>
      <c r="FZU284" s="1085"/>
      <c r="FZV284" s="1085"/>
      <c r="FZW284" s="1085"/>
      <c r="FZX284" s="1085"/>
      <c r="FZY284" s="1080"/>
      <c r="FZZ284" s="1085"/>
      <c r="GAA284" s="1085"/>
      <c r="GAB284" s="1085"/>
      <c r="GAC284" s="1085"/>
      <c r="GAD284" s="1085"/>
      <c r="GAE284" s="1085"/>
      <c r="GAF284" s="1085"/>
      <c r="GAG284" s="1085"/>
      <c r="GAH284" s="1085"/>
      <c r="GAI284" s="1085"/>
      <c r="GAJ284" s="1085"/>
      <c r="GAK284" s="1085"/>
      <c r="GAL284" s="1085"/>
      <c r="GAM284" s="1085"/>
      <c r="GAN284" s="1080"/>
      <c r="GAO284" s="1085"/>
      <c r="GAP284" s="1085"/>
      <c r="GAQ284" s="1085"/>
      <c r="GAR284" s="1085"/>
      <c r="GAS284" s="1085"/>
      <c r="GAT284" s="1085"/>
      <c r="GAU284" s="1085"/>
      <c r="GAV284" s="1085"/>
      <c r="GAW284" s="1085"/>
      <c r="GAX284" s="1085"/>
      <c r="GAY284" s="1085"/>
      <c r="GAZ284" s="1085"/>
      <c r="GBA284" s="1085"/>
      <c r="GBB284" s="1085"/>
      <c r="GBC284" s="1080"/>
      <c r="GBD284" s="1085"/>
      <c r="GBE284" s="1085"/>
      <c r="GBF284" s="1085"/>
      <c r="GBG284" s="1085"/>
      <c r="GBH284" s="1085"/>
      <c r="GBI284" s="1085"/>
      <c r="GBJ284" s="1085"/>
      <c r="GBK284" s="1085"/>
      <c r="GBL284" s="1085"/>
      <c r="GBM284" s="1085"/>
      <c r="GBN284" s="1085"/>
      <c r="GBO284" s="1085"/>
      <c r="GBP284" s="1085"/>
      <c r="GBQ284" s="1085"/>
      <c r="GBR284" s="1080"/>
      <c r="GBS284" s="1085"/>
      <c r="GBT284" s="1085"/>
      <c r="GBU284" s="1085"/>
      <c r="GBV284" s="1085"/>
      <c r="GBW284" s="1085"/>
      <c r="GBX284" s="1085"/>
      <c r="GBY284" s="1085"/>
      <c r="GBZ284" s="1085"/>
      <c r="GCA284" s="1085"/>
      <c r="GCB284" s="1085"/>
      <c r="GCC284" s="1085"/>
      <c r="GCD284" s="1085"/>
      <c r="GCE284" s="1085"/>
      <c r="GCF284" s="1085"/>
      <c r="GCG284" s="1080"/>
      <c r="GCH284" s="1085"/>
      <c r="GCI284" s="1085"/>
      <c r="GCJ284" s="1085"/>
      <c r="GCK284" s="1085"/>
      <c r="GCL284" s="1085"/>
      <c r="GCM284" s="1085"/>
      <c r="GCN284" s="1085"/>
      <c r="GCO284" s="1085"/>
      <c r="GCP284" s="1085"/>
      <c r="GCQ284" s="1085"/>
      <c r="GCR284" s="1085"/>
      <c r="GCS284" s="1085"/>
      <c r="GCT284" s="1085"/>
      <c r="GCU284" s="1085"/>
      <c r="GCV284" s="1080"/>
      <c r="GCW284" s="1085"/>
      <c r="GCX284" s="1085"/>
      <c r="GCY284" s="1085"/>
      <c r="GCZ284" s="1085"/>
      <c r="GDA284" s="1085"/>
      <c r="GDB284" s="1085"/>
      <c r="GDC284" s="1085"/>
      <c r="GDD284" s="1085"/>
      <c r="GDE284" s="1085"/>
      <c r="GDF284" s="1085"/>
      <c r="GDG284" s="1085"/>
      <c r="GDH284" s="1085"/>
      <c r="GDI284" s="1085"/>
      <c r="GDJ284" s="1085"/>
      <c r="GDK284" s="1080"/>
      <c r="GDL284" s="1085"/>
      <c r="GDM284" s="1085"/>
      <c r="GDN284" s="1085"/>
      <c r="GDO284" s="1085"/>
      <c r="GDP284" s="1085"/>
      <c r="GDQ284" s="1085"/>
      <c r="GDR284" s="1085"/>
      <c r="GDS284" s="1085"/>
      <c r="GDT284" s="1085"/>
      <c r="GDU284" s="1085"/>
      <c r="GDV284" s="1085"/>
      <c r="GDW284" s="1085"/>
      <c r="GDX284" s="1085"/>
      <c r="GDY284" s="1085"/>
      <c r="GDZ284" s="1080"/>
      <c r="GEA284" s="1085"/>
      <c r="GEB284" s="1085"/>
      <c r="GEC284" s="1085"/>
      <c r="GED284" s="1085"/>
      <c r="GEE284" s="1085"/>
      <c r="GEF284" s="1085"/>
      <c r="GEG284" s="1085"/>
      <c r="GEH284" s="1085"/>
      <c r="GEI284" s="1085"/>
      <c r="GEJ284" s="1085"/>
      <c r="GEK284" s="1085"/>
      <c r="GEL284" s="1085"/>
      <c r="GEM284" s="1085"/>
      <c r="GEN284" s="1085"/>
      <c r="GEO284" s="1080"/>
      <c r="GEP284" s="1085"/>
      <c r="GEQ284" s="1085"/>
      <c r="GER284" s="1085"/>
      <c r="GES284" s="1085"/>
      <c r="GET284" s="1085"/>
      <c r="GEU284" s="1085"/>
      <c r="GEV284" s="1085"/>
      <c r="GEW284" s="1085"/>
      <c r="GEX284" s="1085"/>
      <c r="GEY284" s="1085"/>
      <c r="GEZ284" s="1085"/>
      <c r="GFA284" s="1085"/>
      <c r="GFB284" s="1085"/>
      <c r="GFC284" s="1085"/>
      <c r="GFD284" s="1080"/>
      <c r="GFE284" s="1085"/>
      <c r="GFF284" s="1085"/>
      <c r="GFG284" s="1085"/>
      <c r="GFH284" s="1085"/>
      <c r="GFI284" s="1085"/>
      <c r="GFJ284" s="1085"/>
      <c r="GFK284" s="1085"/>
      <c r="GFL284" s="1085"/>
      <c r="GFM284" s="1085"/>
      <c r="GFN284" s="1085"/>
      <c r="GFO284" s="1085"/>
      <c r="GFP284" s="1085"/>
      <c r="GFQ284" s="1085"/>
      <c r="GFR284" s="1085"/>
      <c r="GFS284" s="1080"/>
      <c r="GFT284" s="1085"/>
      <c r="GFU284" s="1085"/>
      <c r="GFV284" s="1085"/>
      <c r="GFW284" s="1085"/>
      <c r="GFX284" s="1085"/>
      <c r="GFY284" s="1085"/>
      <c r="GFZ284" s="1085"/>
      <c r="GGA284" s="1085"/>
      <c r="GGB284" s="1085"/>
      <c r="GGC284" s="1085"/>
      <c r="GGD284" s="1085"/>
      <c r="GGE284" s="1085"/>
      <c r="GGF284" s="1085"/>
      <c r="GGG284" s="1085"/>
      <c r="GGH284" s="1080"/>
      <c r="GGI284" s="1085"/>
      <c r="GGJ284" s="1085"/>
      <c r="GGK284" s="1085"/>
      <c r="GGL284" s="1085"/>
      <c r="GGM284" s="1085"/>
      <c r="GGN284" s="1085"/>
      <c r="GGO284" s="1085"/>
      <c r="GGP284" s="1085"/>
      <c r="GGQ284" s="1085"/>
      <c r="GGR284" s="1085"/>
      <c r="GGS284" s="1085"/>
      <c r="GGT284" s="1085"/>
      <c r="GGU284" s="1085"/>
      <c r="GGV284" s="1085"/>
      <c r="GGW284" s="1080"/>
      <c r="GGX284" s="1085"/>
      <c r="GGY284" s="1085"/>
      <c r="GGZ284" s="1085"/>
      <c r="GHA284" s="1085"/>
      <c r="GHB284" s="1085"/>
      <c r="GHC284" s="1085"/>
      <c r="GHD284" s="1085"/>
      <c r="GHE284" s="1085"/>
      <c r="GHF284" s="1085"/>
      <c r="GHG284" s="1085"/>
      <c r="GHH284" s="1085"/>
      <c r="GHI284" s="1085"/>
      <c r="GHJ284" s="1085"/>
      <c r="GHK284" s="1085"/>
      <c r="GHL284" s="1080"/>
      <c r="GHM284" s="1085"/>
      <c r="GHN284" s="1085"/>
      <c r="GHO284" s="1085"/>
      <c r="GHP284" s="1085"/>
      <c r="GHQ284" s="1085"/>
      <c r="GHR284" s="1085"/>
      <c r="GHS284" s="1085"/>
      <c r="GHT284" s="1085"/>
      <c r="GHU284" s="1085"/>
      <c r="GHV284" s="1085"/>
      <c r="GHW284" s="1085"/>
      <c r="GHX284" s="1085"/>
      <c r="GHY284" s="1085"/>
      <c r="GHZ284" s="1085"/>
      <c r="GIA284" s="1080"/>
      <c r="GIB284" s="1085"/>
      <c r="GIC284" s="1085"/>
      <c r="GID284" s="1085"/>
      <c r="GIE284" s="1085"/>
      <c r="GIF284" s="1085"/>
      <c r="GIG284" s="1085"/>
      <c r="GIH284" s="1085"/>
      <c r="GII284" s="1085"/>
      <c r="GIJ284" s="1085"/>
      <c r="GIK284" s="1085"/>
      <c r="GIL284" s="1085"/>
      <c r="GIM284" s="1085"/>
      <c r="GIN284" s="1085"/>
      <c r="GIO284" s="1085"/>
      <c r="GIP284" s="1080"/>
      <c r="GIQ284" s="1085"/>
      <c r="GIR284" s="1085"/>
      <c r="GIS284" s="1085"/>
      <c r="GIT284" s="1085"/>
      <c r="GIU284" s="1085"/>
      <c r="GIV284" s="1085"/>
      <c r="GIW284" s="1085"/>
      <c r="GIX284" s="1085"/>
      <c r="GIY284" s="1085"/>
      <c r="GIZ284" s="1085"/>
      <c r="GJA284" s="1085"/>
      <c r="GJB284" s="1085"/>
      <c r="GJC284" s="1085"/>
      <c r="GJD284" s="1085"/>
      <c r="GJE284" s="1080"/>
      <c r="GJF284" s="1085"/>
      <c r="GJG284" s="1085"/>
      <c r="GJH284" s="1085"/>
      <c r="GJI284" s="1085"/>
      <c r="GJJ284" s="1085"/>
      <c r="GJK284" s="1085"/>
      <c r="GJL284" s="1085"/>
      <c r="GJM284" s="1085"/>
      <c r="GJN284" s="1085"/>
      <c r="GJO284" s="1085"/>
      <c r="GJP284" s="1085"/>
      <c r="GJQ284" s="1085"/>
      <c r="GJR284" s="1085"/>
      <c r="GJS284" s="1085"/>
      <c r="GJT284" s="1080"/>
      <c r="GJU284" s="1085"/>
      <c r="GJV284" s="1085"/>
      <c r="GJW284" s="1085"/>
      <c r="GJX284" s="1085"/>
      <c r="GJY284" s="1085"/>
      <c r="GJZ284" s="1085"/>
      <c r="GKA284" s="1085"/>
      <c r="GKB284" s="1085"/>
      <c r="GKC284" s="1085"/>
      <c r="GKD284" s="1085"/>
      <c r="GKE284" s="1085"/>
      <c r="GKF284" s="1085"/>
      <c r="GKG284" s="1085"/>
      <c r="GKH284" s="1085"/>
      <c r="GKI284" s="1080"/>
      <c r="GKJ284" s="1085"/>
      <c r="GKK284" s="1085"/>
      <c r="GKL284" s="1085"/>
      <c r="GKM284" s="1085"/>
      <c r="GKN284" s="1085"/>
      <c r="GKO284" s="1085"/>
      <c r="GKP284" s="1085"/>
      <c r="GKQ284" s="1085"/>
      <c r="GKR284" s="1085"/>
      <c r="GKS284" s="1085"/>
      <c r="GKT284" s="1085"/>
      <c r="GKU284" s="1085"/>
      <c r="GKV284" s="1085"/>
      <c r="GKW284" s="1085"/>
      <c r="GKX284" s="1080"/>
      <c r="GKY284" s="1085"/>
      <c r="GKZ284" s="1085"/>
      <c r="GLA284" s="1085"/>
      <c r="GLB284" s="1085"/>
      <c r="GLC284" s="1085"/>
      <c r="GLD284" s="1085"/>
      <c r="GLE284" s="1085"/>
      <c r="GLF284" s="1085"/>
      <c r="GLG284" s="1085"/>
      <c r="GLH284" s="1085"/>
      <c r="GLI284" s="1085"/>
      <c r="GLJ284" s="1085"/>
      <c r="GLK284" s="1085"/>
      <c r="GLL284" s="1085"/>
      <c r="GLM284" s="1080"/>
      <c r="GLN284" s="1085"/>
      <c r="GLO284" s="1085"/>
      <c r="GLP284" s="1085"/>
      <c r="GLQ284" s="1085"/>
      <c r="GLR284" s="1085"/>
      <c r="GLS284" s="1085"/>
      <c r="GLT284" s="1085"/>
      <c r="GLU284" s="1085"/>
      <c r="GLV284" s="1085"/>
      <c r="GLW284" s="1085"/>
      <c r="GLX284" s="1085"/>
      <c r="GLY284" s="1085"/>
      <c r="GLZ284" s="1085"/>
      <c r="GMA284" s="1085"/>
      <c r="GMB284" s="1080"/>
      <c r="GMC284" s="1085"/>
      <c r="GMD284" s="1085"/>
      <c r="GME284" s="1085"/>
      <c r="GMF284" s="1085"/>
      <c r="GMG284" s="1085"/>
      <c r="GMH284" s="1085"/>
      <c r="GMI284" s="1085"/>
      <c r="GMJ284" s="1085"/>
      <c r="GMK284" s="1085"/>
      <c r="GML284" s="1085"/>
      <c r="GMM284" s="1085"/>
      <c r="GMN284" s="1085"/>
      <c r="GMO284" s="1085"/>
      <c r="GMP284" s="1085"/>
      <c r="GMQ284" s="1080"/>
      <c r="GMR284" s="1085"/>
      <c r="GMS284" s="1085"/>
      <c r="GMT284" s="1085"/>
      <c r="GMU284" s="1085"/>
      <c r="GMV284" s="1085"/>
      <c r="GMW284" s="1085"/>
      <c r="GMX284" s="1085"/>
      <c r="GMY284" s="1085"/>
      <c r="GMZ284" s="1085"/>
      <c r="GNA284" s="1085"/>
      <c r="GNB284" s="1085"/>
      <c r="GNC284" s="1085"/>
      <c r="GND284" s="1085"/>
      <c r="GNE284" s="1085"/>
      <c r="GNF284" s="1080"/>
      <c r="GNG284" s="1085"/>
      <c r="GNH284" s="1085"/>
      <c r="GNI284" s="1085"/>
      <c r="GNJ284" s="1085"/>
      <c r="GNK284" s="1085"/>
      <c r="GNL284" s="1085"/>
      <c r="GNM284" s="1085"/>
      <c r="GNN284" s="1085"/>
      <c r="GNO284" s="1085"/>
      <c r="GNP284" s="1085"/>
      <c r="GNQ284" s="1085"/>
      <c r="GNR284" s="1085"/>
      <c r="GNS284" s="1085"/>
      <c r="GNT284" s="1085"/>
      <c r="GNU284" s="1080"/>
      <c r="GNV284" s="1085"/>
      <c r="GNW284" s="1085"/>
      <c r="GNX284" s="1085"/>
      <c r="GNY284" s="1085"/>
      <c r="GNZ284" s="1085"/>
      <c r="GOA284" s="1085"/>
      <c r="GOB284" s="1085"/>
      <c r="GOC284" s="1085"/>
      <c r="GOD284" s="1085"/>
      <c r="GOE284" s="1085"/>
      <c r="GOF284" s="1085"/>
      <c r="GOG284" s="1085"/>
      <c r="GOH284" s="1085"/>
      <c r="GOI284" s="1085"/>
      <c r="GOJ284" s="1080"/>
      <c r="GOK284" s="1085"/>
      <c r="GOL284" s="1085"/>
      <c r="GOM284" s="1085"/>
      <c r="GON284" s="1085"/>
      <c r="GOO284" s="1085"/>
      <c r="GOP284" s="1085"/>
      <c r="GOQ284" s="1085"/>
      <c r="GOR284" s="1085"/>
      <c r="GOS284" s="1085"/>
      <c r="GOT284" s="1085"/>
      <c r="GOU284" s="1085"/>
      <c r="GOV284" s="1085"/>
      <c r="GOW284" s="1085"/>
      <c r="GOX284" s="1085"/>
      <c r="GOY284" s="1080"/>
      <c r="GOZ284" s="1085"/>
      <c r="GPA284" s="1085"/>
      <c r="GPB284" s="1085"/>
      <c r="GPC284" s="1085"/>
      <c r="GPD284" s="1085"/>
      <c r="GPE284" s="1085"/>
      <c r="GPF284" s="1085"/>
      <c r="GPG284" s="1085"/>
      <c r="GPH284" s="1085"/>
      <c r="GPI284" s="1085"/>
      <c r="GPJ284" s="1085"/>
      <c r="GPK284" s="1085"/>
      <c r="GPL284" s="1085"/>
      <c r="GPM284" s="1085"/>
      <c r="GPN284" s="1080"/>
      <c r="GPO284" s="1085"/>
      <c r="GPP284" s="1085"/>
      <c r="GPQ284" s="1085"/>
      <c r="GPR284" s="1085"/>
      <c r="GPS284" s="1085"/>
      <c r="GPT284" s="1085"/>
      <c r="GPU284" s="1085"/>
      <c r="GPV284" s="1085"/>
      <c r="GPW284" s="1085"/>
      <c r="GPX284" s="1085"/>
      <c r="GPY284" s="1085"/>
      <c r="GPZ284" s="1085"/>
      <c r="GQA284" s="1085"/>
      <c r="GQB284" s="1085"/>
      <c r="GQC284" s="1080"/>
      <c r="GQD284" s="1085"/>
      <c r="GQE284" s="1085"/>
      <c r="GQF284" s="1085"/>
      <c r="GQG284" s="1085"/>
      <c r="GQH284" s="1085"/>
      <c r="GQI284" s="1085"/>
      <c r="GQJ284" s="1085"/>
      <c r="GQK284" s="1085"/>
      <c r="GQL284" s="1085"/>
      <c r="GQM284" s="1085"/>
      <c r="GQN284" s="1085"/>
      <c r="GQO284" s="1085"/>
      <c r="GQP284" s="1085"/>
      <c r="GQQ284" s="1085"/>
      <c r="GQR284" s="1080"/>
      <c r="GQS284" s="1085"/>
      <c r="GQT284" s="1085"/>
      <c r="GQU284" s="1085"/>
      <c r="GQV284" s="1085"/>
      <c r="GQW284" s="1085"/>
      <c r="GQX284" s="1085"/>
      <c r="GQY284" s="1085"/>
      <c r="GQZ284" s="1085"/>
      <c r="GRA284" s="1085"/>
      <c r="GRB284" s="1085"/>
      <c r="GRC284" s="1085"/>
      <c r="GRD284" s="1085"/>
      <c r="GRE284" s="1085"/>
      <c r="GRF284" s="1085"/>
      <c r="GRG284" s="1080"/>
      <c r="GRH284" s="1085"/>
      <c r="GRI284" s="1085"/>
      <c r="GRJ284" s="1085"/>
      <c r="GRK284" s="1085"/>
      <c r="GRL284" s="1085"/>
      <c r="GRM284" s="1085"/>
      <c r="GRN284" s="1085"/>
      <c r="GRO284" s="1085"/>
      <c r="GRP284" s="1085"/>
      <c r="GRQ284" s="1085"/>
      <c r="GRR284" s="1085"/>
      <c r="GRS284" s="1085"/>
      <c r="GRT284" s="1085"/>
      <c r="GRU284" s="1085"/>
      <c r="GRV284" s="1080"/>
      <c r="GRW284" s="1085"/>
      <c r="GRX284" s="1085"/>
      <c r="GRY284" s="1085"/>
      <c r="GRZ284" s="1085"/>
      <c r="GSA284" s="1085"/>
      <c r="GSB284" s="1085"/>
      <c r="GSC284" s="1085"/>
      <c r="GSD284" s="1085"/>
      <c r="GSE284" s="1085"/>
      <c r="GSF284" s="1085"/>
      <c r="GSG284" s="1085"/>
      <c r="GSH284" s="1085"/>
      <c r="GSI284" s="1085"/>
      <c r="GSJ284" s="1085"/>
      <c r="GSK284" s="1080"/>
      <c r="GSL284" s="1085"/>
      <c r="GSM284" s="1085"/>
      <c r="GSN284" s="1085"/>
      <c r="GSO284" s="1085"/>
      <c r="GSP284" s="1085"/>
      <c r="GSQ284" s="1085"/>
      <c r="GSR284" s="1085"/>
      <c r="GSS284" s="1085"/>
      <c r="GST284" s="1085"/>
      <c r="GSU284" s="1085"/>
      <c r="GSV284" s="1085"/>
      <c r="GSW284" s="1085"/>
      <c r="GSX284" s="1085"/>
      <c r="GSY284" s="1085"/>
      <c r="GSZ284" s="1080"/>
      <c r="GTA284" s="1085"/>
      <c r="GTB284" s="1085"/>
      <c r="GTC284" s="1085"/>
      <c r="GTD284" s="1085"/>
      <c r="GTE284" s="1085"/>
      <c r="GTF284" s="1085"/>
      <c r="GTG284" s="1085"/>
      <c r="GTH284" s="1085"/>
      <c r="GTI284" s="1085"/>
      <c r="GTJ284" s="1085"/>
      <c r="GTK284" s="1085"/>
      <c r="GTL284" s="1085"/>
      <c r="GTM284" s="1085"/>
      <c r="GTN284" s="1085"/>
      <c r="GTO284" s="1080"/>
      <c r="GTP284" s="1085"/>
      <c r="GTQ284" s="1085"/>
      <c r="GTR284" s="1085"/>
      <c r="GTS284" s="1085"/>
      <c r="GTT284" s="1085"/>
      <c r="GTU284" s="1085"/>
      <c r="GTV284" s="1085"/>
      <c r="GTW284" s="1085"/>
      <c r="GTX284" s="1085"/>
      <c r="GTY284" s="1085"/>
      <c r="GTZ284" s="1085"/>
      <c r="GUA284" s="1085"/>
      <c r="GUB284" s="1085"/>
      <c r="GUC284" s="1085"/>
      <c r="GUD284" s="1080"/>
      <c r="GUE284" s="1085"/>
      <c r="GUF284" s="1085"/>
      <c r="GUG284" s="1085"/>
      <c r="GUH284" s="1085"/>
      <c r="GUI284" s="1085"/>
      <c r="GUJ284" s="1085"/>
      <c r="GUK284" s="1085"/>
      <c r="GUL284" s="1085"/>
      <c r="GUM284" s="1085"/>
      <c r="GUN284" s="1085"/>
      <c r="GUO284" s="1085"/>
      <c r="GUP284" s="1085"/>
      <c r="GUQ284" s="1085"/>
      <c r="GUR284" s="1085"/>
      <c r="GUS284" s="1080"/>
      <c r="GUT284" s="1085"/>
      <c r="GUU284" s="1085"/>
      <c r="GUV284" s="1085"/>
      <c r="GUW284" s="1085"/>
      <c r="GUX284" s="1085"/>
      <c r="GUY284" s="1085"/>
      <c r="GUZ284" s="1085"/>
      <c r="GVA284" s="1085"/>
      <c r="GVB284" s="1085"/>
      <c r="GVC284" s="1085"/>
      <c r="GVD284" s="1085"/>
      <c r="GVE284" s="1085"/>
      <c r="GVF284" s="1085"/>
      <c r="GVG284" s="1085"/>
      <c r="GVH284" s="1080"/>
      <c r="GVI284" s="1085"/>
      <c r="GVJ284" s="1085"/>
      <c r="GVK284" s="1085"/>
      <c r="GVL284" s="1085"/>
      <c r="GVM284" s="1085"/>
      <c r="GVN284" s="1085"/>
      <c r="GVO284" s="1085"/>
      <c r="GVP284" s="1085"/>
      <c r="GVQ284" s="1085"/>
      <c r="GVR284" s="1085"/>
      <c r="GVS284" s="1085"/>
      <c r="GVT284" s="1085"/>
      <c r="GVU284" s="1085"/>
      <c r="GVV284" s="1085"/>
      <c r="GVW284" s="1080"/>
      <c r="GVX284" s="1085"/>
      <c r="GVY284" s="1085"/>
      <c r="GVZ284" s="1085"/>
      <c r="GWA284" s="1085"/>
      <c r="GWB284" s="1085"/>
      <c r="GWC284" s="1085"/>
      <c r="GWD284" s="1085"/>
      <c r="GWE284" s="1085"/>
      <c r="GWF284" s="1085"/>
      <c r="GWG284" s="1085"/>
      <c r="GWH284" s="1085"/>
      <c r="GWI284" s="1085"/>
      <c r="GWJ284" s="1085"/>
      <c r="GWK284" s="1085"/>
      <c r="GWL284" s="1080"/>
      <c r="GWM284" s="1085"/>
      <c r="GWN284" s="1085"/>
      <c r="GWO284" s="1085"/>
      <c r="GWP284" s="1085"/>
      <c r="GWQ284" s="1085"/>
      <c r="GWR284" s="1085"/>
      <c r="GWS284" s="1085"/>
      <c r="GWT284" s="1085"/>
      <c r="GWU284" s="1085"/>
      <c r="GWV284" s="1085"/>
      <c r="GWW284" s="1085"/>
      <c r="GWX284" s="1085"/>
      <c r="GWY284" s="1085"/>
      <c r="GWZ284" s="1085"/>
      <c r="GXA284" s="1080"/>
      <c r="GXB284" s="1085"/>
      <c r="GXC284" s="1085"/>
      <c r="GXD284" s="1085"/>
      <c r="GXE284" s="1085"/>
      <c r="GXF284" s="1085"/>
      <c r="GXG284" s="1085"/>
      <c r="GXH284" s="1085"/>
      <c r="GXI284" s="1085"/>
      <c r="GXJ284" s="1085"/>
      <c r="GXK284" s="1085"/>
      <c r="GXL284" s="1085"/>
      <c r="GXM284" s="1085"/>
      <c r="GXN284" s="1085"/>
      <c r="GXO284" s="1085"/>
      <c r="GXP284" s="1080"/>
      <c r="GXQ284" s="1085"/>
      <c r="GXR284" s="1085"/>
      <c r="GXS284" s="1085"/>
      <c r="GXT284" s="1085"/>
      <c r="GXU284" s="1085"/>
      <c r="GXV284" s="1085"/>
      <c r="GXW284" s="1085"/>
      <c r="GXX284" s="1085"/>
      <c r="GXY284" s="1085"/>
      <c r="GXZ284" s="1085"/>
      <c r="GYA284" s="1085"/>
      <c r="GYB284" s="1085"/>
      <c r="GYC284" s="1085"/>
      <c r="GYD284" s="1085"/>
      <c r="GYE284" s="1080"/>
      <c r="GYF284" s="1085"/>
      <c r="GYG284" s="1085"/>
      <c r="GYH284" s="1085"/>
      <c r="GYI284" s="1085"/>
      <c r="GYJ284" s="1085"/>
      <c r="GYK284" s="1085"/>
      <c r="GYL284" s="1085"/>
      <c r="GYM284" s="1085"/>
      <c r="GYN284" s="1085"/>
      <c r="GYO284" s="1085"/>
      <c r="GYP284" s="1085"/>
      <c r="GYQ284" s="1085"/>
      <c r="GYR284" s="1085"/>
      <c r="GYS284" s="1085"/>
      <c r="GYT284" s="1080"/>
      <c r="GYU284" s="1085"/>
      <c r="GYV284" s="1085"/>
      <c r="GYW284" s="1085"/>
      <c r="GYX284" s="1085"/>
      <c r="GYY284" s="1085"/>
      <c r="GYZ284" s="1085"/>
      <c r="GZA284" s="1085"/>
      <c r="GZB284" s="1085"/>
      <c r="GZC284" s="1085"/>
      <c r="GZD284" s="1085"/>
      <c r="GZE284" s="1085"/>
      <c r="GZF284" s="1085"/>
      <c r="GZG284" s="1085"/>
      <c r="GZH284" s="1085"/>
      <c r="GZI284" s="1080"/>
      <c r="GZJ284" s="1085"/>
      <c r="GZK284" s="1085"/>
      <c r="GZL284" s="1085"/>
      <c r="GZM284" s="1085"/>
      <c r="GZN284" s="1085"/>
      <c r="GZO284" s="1085"/>
      <c r="GZP284" s="1085"/>
      <c r="GZQ284" s="1085"/>
      <c r="GZR284" s="1085"/>
      <c r="GZS284" s="1085"/>
      <c r="GZT284" s="1085"/>
      <c r="GZU284" s="1085"/>
      <c r="GZV284" s="1085"/>
      <c r="GZW284" s="1085"/>
      <c r="GZX284" s="1080"/>
      <c r="GZY284" s="1085"/>
      <c r="GZZ284" s="1085"/>
      <c r="HAA284" s="1085"/>
      <c r="HAB284" s="1085"/>
      <c r="HAC284" s="1085"/>
      <c r="HAD284" s="1085"/>
      <c r="HAE284" s="1085"/>
      <c r="HAF284" s="1085"/>
      <c r="HAG284" s="1085"/>
      <c r="HAH284" s="1085"/>
      <c r="HAI284" s="1085"/>
      <c r="HAJ284" s="1085"/>
      <c r="HAK284" s="1085"/>
      <c r="HAL284" s="1085"/>
      <c r="HAM284" s="1080"/>
      <c r="HAN284" s="1085"/>
      <c r="HAO284" s="1085"/>
      <c r="HAP284" s="1085"/>
      <c r="HAQ284" s="1085"/>
      <c r="HAR284" s="1085"/>
      <c r="HAS284" s="1085"/>
      <c r="HAT284" s="1085"/>
      <c r="HAU284" s="1085"/>
      <c r="HAV284" s="1085"/>
      <c r="HAW284" s="1085"/>
      <c r="HAX284" s="1085"/>
      <c r="HAY284" s="1085"/>
      <c r="HAZ284" s="1085"/>
      <c r="HBA284" s="1085"/>
      <c r="HBB284" s="1080"/>
      <c r="HBC284" s="1085"/>
      <c r="HBD284" s="1085"/>
      <c r="HBE284" s="1085"/>
      <c r="HBF284" s="1085"/>
      <c r="HBG284" s="1085"/>
      <c r="HBH284" s="1085"/>
      <c r="HBI284" s="1085"/>
      <c r="HBJ284" s="1085"/>
      <c r="HBK284" s="1085"/>
      <c r="HBL284" s="1085"/>
      <c r="HBM284" s="1085"/>
      <c r="HBN284" s="1085"/>
      <c r="HBO284" s="1085"/>
      <c r="HBP284" s="1085"/>
      <c r="HBQ284" s="1080"/>
      <c r="HBR284" s="1085"/>
      <c r="HBS284" s="1085"/>
      <c r="HBT284" s="1085"/>
      <c r="HBU284" s="1085"/>
      <c r="HBV284" s="1085"/>
      <c r="HBW284" s="1085"/>
      <c r="HBX284" s="1085"/>
      <c r="HBY284" s="1085"/>
      <c r="HBZ284" s="1085"/>
      <c r="HCA284" s="1085"/>
      <c r="HCB284" s="1085"/>
      <c r="HCC284" s="1085"/>
      <c r="HCD284" s="1085"/>
      <c r="HCE284" s="1085"/>
      <c r="HCF284" s="1080"/>
      <c r="HCG284" s="1085"/>
      <c r="HCH284" s="1085"/>
      <c r="HCI284" s="1085"/>
      <c r="HCJ284" s="1085"/>
      <c r="HCK284" s="1085"/>
      <c r="HCL284" s="1085"/>
      <c r="HCM284" s="1085"/>
      <c r="HCN284" s="1085"/>
      <c r="HCO284" s="1085"/>
      <c r="HCP284" s="1085"/>
      <c r="HCQ284" s="1085"/>
      <c r="HCR284" s="1085"/>
      <c r="HCS284" s="1085"/>
      <c r="HCT284" s="1085"/>
      <c r="HCU284" s="1080"/>
      <c r="HCV284" s="1085"/>
      <c r="HCW284" s="1085"/>
      <c r="HCX284" s="1085"/>
      <c r="HCY284" s="1085"/>
      <c r="HCZ284" s="1085"/>
      <c r="HDA284" s="1085"/>
      <c r="HDB284" s="1085"/>
      <c r="HDC284" s="1085"/>
      <c r="HDD284" s="1085"/>
      <c r="HDE284" s="1085"/>
      <c r="HDF284" s="1085"/>
      <c r="HDG284" s="1085"/>
      <c r="HDH284" s="1085"/>
      <c r="HDI284" s="1085"/>
      <c r="HDJ284" s="1080"/>
      <c r="HDK284" s="1085"/>
      <c r="HDL284" s="1085"/>
      <c r="HDM284" s="1085"/>
      <c r="HDN284" s="1085"/>
      <c r="HDO284" s="1085"/>
      <c r="HDP284" s="1085"/>
      <c r="HDQ284" s="1085"/>
      <c r="HDR284" s="1085"/>
      <c r="HDS284" s="1085"/>
      <c r="HDT284" s="1085"/>
      <c r="HDU284" s="1085"/>
      <c r="HDV284" s="1085"/>
      <c r="HDW284" s="1085"/>
      <c r="HDX284" s="1085"/>
      <c r="HDY284" s="1080"/>
      <c r="HDZ284" s="1085"/>
      <c r="HEA284" s="1085"/>
      <c r="HEB284" s="1085"/>
      <c r="HEC284" s="1085"/>
      <c r="HED284" s="1085"/>
      <c r="HEE284" s="1085"/>
      <c r="HEF284" s="1085"/>
      <c r="HEG284" s="1085"/>
      <c r="HEH284" s="1085"/>
      <c r="HEI284" s="1085"/>
      <c r="HEJ284" s="1085"/>
      <c r="HEK284" s="1085"/>
      <c r="HEL284" s="1085"/>
      <c r="HEM284" s="1085"/>
      <c r="HEN284" s="1080"/>
      <c r="HEO284" s="1085"/>
      <c r="HEP284" s="1085"/>
      <c r="HEQ284" s="1085"/>
      <c r="HER284" s="1085"/>
      <c r="HES284" s="1085"/>
      <c r="HET284" s="1085"/>
      <c r="HEU284" s="1085"/>
      <c r="HEV284" s="1085"/>
      <c r="HEW284" s="1085"/>
      <c r="HEX284" s="1085"/>
      <c r="HEY284" s="1085"/>
      <c r="HEZ284" s="1085"/>
      <c r="HFA284" s="1085"/>
      <c r="HFB284" s="1085"/>
      <c r="HFC284" s="1080"/>
      <c r="HFD284" s="1085"/>
      <c r="HFE284" s="1085"/>
      <c r="HFF284" s="1085"/>
      <c r="HFG284" s="1085"/>
      <c r="HFH284" s="1085"/>
      <c r="HFI284" s="1085"/>
      <c r="HFJ284" s="1085"/>
      <c r="HFK284" s="1085"/>
      <c r="HFL284" s="1085"/>
      <c r="HFM284" s="1085"/>
      <c r="HFN284" s="1085"/>
      <c r="HFO284" s="1085"/>
      <c r="HFP284" s="1085"/>
      <c r="HFQ284" s="1085"/>
      <c r="HFR284" s="1080"/>
      <c r="HFS284" s="1085"/>
      <c r="HFT284" s="1085"/>
      <c r="HFU284" s="1085"/>
      <c r="HFV284" s="1085"/>
      <c r="HFW284" s="1085"/>
      <c r="HFX284" s="1085"/>
      <c r="HFY284" s="1085"/>
      <c r="HFZ284" s="1085"/>
      <c r="HGA284" s="1085"/>
      <c r="HGB284" s="1085"/>
      <c r="HGC284" s="1085"/>
      <c r="HGD284" s="1085"/>
      <c r="HGE284" s="1085"/>
      <c r="HGF284" s="1085"/>
      <c r="HGG284" s="1080"/>
      <c r="HGH284" s="1085"/>
      <c r="HGI284" s="1085"/>
      <c r="HGJ284" s="1085"/>
      <c r="HGK284" s="1085"/>
      <c r="HGL284" s="1085"/>
      <c r="HGM284" s="1085"/>
      <c r="HGN284" s="1085"/>
      <c r="HGO284" s="1085"/>
      <c r="HGP284" s="1085"/>
      <c r="HGQ284" s="1085"/>
      <c r="HGR284" s="1085"/>
      <c r="HGS284" s="1085"/>
      <c r="HGT284" s="1085"/>
      <c r="HGU284" s="1085"/>
      <c r="HGV284" s="1080"/>
      <c r="HGW284" s="1085"/>
      <c r="HGX284" s="1085"/>
      <c r="HGY284" s="1085"/>
      <c r="HGZ284" s="1085"/>
      <c r="HHA284" s="1085"/>
      <c r="HHB284" s="1085"/>
      <c r="HHC284" s="1085"/>
      <c r="HHD284" s="1085"/>
      <c r="HHE284" s="1085"/>
      <c r="HHF284" s="1085"/>
      <c r="HHG284" s="1085"/>
      <c r="HHH284" s="1085"/>
      <c r="HHI284" s="1085"/>
      <c r="HHJ284" s="1085"/>
      <c r="HHK284" s="1080"/>
      <c r="HHL284" s="1085"/>
      <c r="HHM284" s="1085"/>
      <c r="HHN284" s="1085"/>
      <c r="HHO284" s="1085"/>
      <c r="HHP284" s="1085"/>
      <c r="HHQ284" s="1085"/>
      <c r="HHR284" s="1085"/>
      <c r="HHS284" s="1085"/>
      <c r="HHT284" s="1085"/>
      <c r="HHU284" s="1085"/>
      <c r="HHV284" s="1085"/>
      <c r="HHW284" s="1085"/>
      <c r="HHX284" s="1085"/>
      <c r="HHY284" s="1085"/>
      <c r="HHZ284" s="1080"/>
      <c r="HIA284" s="1085"/>
      <c r="HIB284" s="1085"/>
      <c r="HIC284" s="1085"/>
      <c r="HID284" s="1085"/>
      <c r="HIE284" s="1085"/>
      <c r="HIF284" s="1085"/>
      <c r="HIG284" s="1085"/>
      <c r="HIH284" s="1085"/>
      <c r="HII284" s="1085"/>
      <c r="HIJ284" s="1085"/>
      <c r="HIK284" s="1085"/>
      <c r="HIL284" s="1085"/>
      <c r="HIM284" s="1085"/>
      <c r="HIN284" s="1085"/>
      <c r="HIO284" s="1080"/>
      <c r="HIP284" s="1085"/>
      <c r="HIQ284" s="1085"/>
      <c r="HIR284" s="1085"/>
      <c r="HIS284" s="1085"/>
      <c r="HIT284" s="1085"/>
      <c r="HIU284" s="1085"/>
      <c r="HIV284" s="1085"/>
      <c r="HIW284" s="1085"/>
      <c r="HIX284" s="1085"/>
      <c r="HIY284" s="1085"/>
      <c r="HIZ284" s="1085"/>
      <c r="HJA284" s="1085"/>
      <c r="HJB284" s="1085"/>
      <c r="HJC284" s="1085"/>
      <c r="HJD284" s="1080"/>
      <c r="HJE284" s="1085"/>
      <c r="HJF284" s="1085"/>
      <c r="HJG284" s="1085"/>
      <c r="HJH284" s="1085"/>
      <c r="HJI284" s="1085"/>
      <c r="HJJ284" s="1085"/>
      <c r="HJK284" s="1085"/>
      <c r="HJL284" s="1085"/>
      <c r="HJM284" s="1085"/>
      <c r="HJN284" s="1085"/>
      <c r="HJO284" s="1085"/>
      <c r="HJP284" s="1085"/>
      <c r="HJQ284" s="1085"/>
      <c r="HJR284" s="1085"/>
      <c r="HJS284" s="1080"/>
      <c r="HJT284" s="1085"/>
      <c r="HJU284" s="1085"/>
      <c r="HJV284" s="1085"/>
      <c r="HJW284" s="1085"/>
      <c r="HJX284" s="1085"/>
      <c r="HJY284" s="1085"/>
      <c r="HJZ284" s="1085"/>
      <c r="HKA284" s="1085"/>
      <c r="HKB284" s="1085"/>
      <c r="HKC284" s="1085"/>
      <c r="HKD284" s="1085"/>
      <c r="HKE284" s="1085"/>
      <c r="HKF284" s="1085"/>
      <c r="HKG284" s="1085"/>
      <c r="HKH284" s="1080"/>
      <c r="HKI284" s="1085"/>
      <c r="HKJ284" s="1085"/>
      <c r="HKK284" s="1085"/>
      <c r="HKL284" s="1085"/>
      <c r="HKM284" s="1085"/>
      <c r="HKN284" s="1085"/>
      <c r="HKO284" s="1085"/>
      <c r="HKP284" s="1085"/>
      <c r="HKQ284" s="1085"/>
      <c r="HKR284" s="1085"/>
      <c r="HKS284" s="1085"/>
      <c r="HKT284" s="1085"/>
      <c r="HKU284" s="1085"/>
      <c r="HKV284" s="1085"/>
      <c r="HKW284" s="1080"/>
      <c r="HKX284" s="1085"/>
      <c r="HKY284" s="1085"/>
      <c r="HKZ284" s="1085"/>
      <c r="HLA284" s="1085"/>
      <c r="HLB284" s="1085"/>
      <c r="HLC284" s="1085"/>
      <c r="HLD284" s="1085"/>
      <c r="HLE284" s="1085"/>
      <c r="HLF284" s="1085"/>
      <c r="HLG284" s="1085"/>
      <c r="HLH284" s="1085"/>
      <c r="HLI284" s="1085"/>
      <c r="HLJ284" s="1085"/>
      <c r="HLK284" s="1085"/>
      <c r="HLL284" s="1080"/>
      <c r="HLM284" s="1085"/>
      <c r="HLN284" s="1085"/>
      <c r="HLO284" s="1085"/>
      <c r="HLP284" s="1085"/>
      <c r="HLQ284" s="1085"/>
      <c r="HLR284" s="1085"/>
      <c r="HLS284" s="1085"/>
      <c r="HLT284" s="1085"/>
      <c r="HLU284" s="1085"/>
      <c r="HLV284" s="1085"/>
      <c r="HLW284" s="1085"/>
      <c r="HLX284" s="1085"/>
      <c r="HLY284" s="1085"/>
      <c r="HLZ284" s="1085"/>
      <c r="HMA284" s="1080"/>
      <c r="HMB284" s="1085"/>
      <c r="HMC284" s="1085"/>
      <c r="HMD284" s="1085"/>
      <c r="HME284" s="1085"/>
      <c r="HMF284" s="1085"/>
      <c r="HMG284" s="1085"/>
      <c r="HMH284" s="1085"/>
      <c r="HMI284" s="1085"/>
      <c r="HMJ284" s="1085"/>
      <c r="HMK284" s="1085"/>
      <c r="HML284" s="1085"/>
      <c r="HMM284" s="1085"/>
      <c r="HMN284" s="1085"/>
      <c r="HMO284" s="1085"/>
      <c r="HMP284" s="1080"/>
      <c r="HMQ284" s="1085"/>
      <c r="HMR284" s="1085"/>
      <c r="HMS284" s="1085"/>
      <c r="HMT284" s="1085"/>
      <c r="HMU284" s="1085"/>
      <c r="HMV284" s="1085"/>
      <c r="HMW284" s="1085"/>
      <c r="HMX284" s="1085"/>
      <c r="HMY284" s="1085"/>
      <c r="HMZ284" s="1085"/>
      <c r="HNA284" s="1085"/>
      <c r="HNB284" s="1085"/>
      <c r="HNC284" s="1085"/>
      <c r="HND284" s="1085"/>
      <c r="HNE284" s="1080"/>
      <c r="HNF284" s="1085"/>
      <c r="HNG284" s="1085"/>
      <c r="HNH284" s="1085"/>
      <c r="HNI284" s="1085"/>
      <c r="HNJ284" s="1085"/>
      <c r="HNK284" s="1085"/>
      <c r="HNL284" s="1085"/>
      <c r="HNM284" s="1085"/>
      <c r="HNN284" s="1085"/>
      <c r="HNO284" s="1085"/>
      <c r="HNP284" s="1085"/>
      <c r="HNQ284" s="1085"/>
      <c r="HNR284" s="1085"/>
      <c r="HNS284" s="1085"/>
      <c r="HNT284" s="1080"/>
      <c r="HNU284" s="1085"/>
      <c r="HNV284" s="1085"/>
      <c r="HNW284" s="1085"/>
      <c r="HNX284" s="1085"/>
      <c r="HNY284" s="1085"/>
      <c r="HNZ284" s="1085"/>
      <c r="HOA284" s="1085"/>
      <c r="HOB284" s="1085"/>
      <c r="HOC284" s="1085"/>
      <c r="HOD284" s="1085"/>
      <c r="HOE284" s="1085"/>
      <c r="HOF284" s="1085"/>
      <c r="HOG284" s="1085"/>
      <c r="HOH284" s="1085"/>
      <c r="HOI284" s="1080"/>
      <c r="HOJ284" s="1085"/>
      <c r="HOK284" s="1085"/>
      <c r="HOL284" s="1085"/>
      <c r="HOM284" s="1085"/>
      <c r="HON284" s="1085"/>
      <c r="HOO284" s="1085"/>
      <c r="HOP284" s="1085"/>
      <c r="HOQ284" s="1085"/>
      <c r="HOR284" s="1085"/>
      <c r="HOS284" s="1085"/>
      <c r="HOT284" s="1085"/>
      <c r="HOU284" s="1085"/>
      <c r="HOV284" s="1085"/>
      <c r="HOW284" s="1085"/>
      <c r="HOX284" s="1080"/>
      <c r="HOY284" s="1085"/>
      <c r="HOZ284" s="1085"/>
      <c r="HPA284" s="1085"/>
      <c r="HPB284" s="1085"/>
      <c r="HPC284" s="1085"/>
      <c r="HPD284" s="1085"/>
      <c r="HPE284" s="1085"/>
      <c r="HPF284" s="1085"/>
      <c r="HPG284" s="1085"/>
      <c r="HPH284" s="1085"/>
      <c r="HPI284" s="1085"/>
      <c r="HPJ284" s="1085"/>
      <c r="HPK284" s="1085"/>
      <c r="HPL284" s="1085"/>
      <c r="HPM284" s="1080"/>
      <c r="HPN284" s="1085"/>
      <c r="HPO284" s="1085"/>
      <c r="HPP284" s="1085"/>
      <c r="HPQ284" s="1085"/>
      <c r="HPR284" s="1085"/>
      <c r="HPS284" s="1085"/>
      <c r="HPT284" s="1085"/>
      <c r="HPU284" s="1085"/>
      <c r="HPV284" s="1085"/>
      <c r="HPW284" s="1085"/>
      <c r="HPX284" s="1085"/>
      <c r="HPY284" s="1085"/>
      <c r="HPZ284" s="1085"/>
      <c r="HQA284" s="1085"/>
      <c r="HQB284" s="1080"/>
      <c r="HQC284" s="1085"/>
      <c r="HQD284" s="1085"/>
      <c r="HQE284" s="1085"/>
      <c r="HQF284" s="1085"/>
      <c r="HQG284" s="1085"/>
      <c r="HQH284" s="1085"/>
      <c r="HQI284" s="1085"/>
      <c r="HQJ284" s="1085"/>
      <c r="HQK284" s="1085"/>
      <c r="HQL284" s="1085"/>
      <c r="HQM284" s="1085"/>
      <c r="HQN284" s="1085"/>
      <c r="HQO284" s="1085"/>
      <c r="HQP284" s="1085"/>
      <c r="HQQ284" s="1080"/>
      <c r="HQR284" s="1085"/>
      <c r="HQS284" s="1085"/>
      <c r="HQT284" s="1085"/>
      <c r="HQU284" s="1085"/>
      <c r="HQV284" s="1085"/>
      <c r="HQW284" s="1085"/>
      <c r="HQX284" s="1085"/>
      <c r="HQY284" s="1085"/>
      <c r="HQZ284" s="1085"/>
      <c r="HRA284" s="1085"/>
      <c r="HRB284" s="1085"/>
      <c r="HRC284" s="1085"/>
      <c r="HRD284" s="1085"/>
      <c r="HRE284" s="1085"/>
      <c r="HRF284" s="1080"/>
      <c r="HRG284" s="1085"/>
      <c r="HRH284" s="1085"/>
      <c r="HRI284" s="1085"/>
      <c r="HRJ284" s="1085"/>
      <c r="HRK284" s="1085"/>
      <c r="HRL284" s="1085"/>
      <c r="HRM284" s="1085"/>
      <c r="HRN284" s="1085"/>
      <c r="HRO284" s="1085"/>
      <c r="HRP284" s="1085"/>
      <c r="HRQ284" s="1085"/>
      <c r="HRR284" s="1085"/>
      <c r="HRS284" s="1085"/>
      <c r="HRT284" s="1085"/>
      <c r="HRU284" s="1080"/>
      <c r="HRV284" s="1085"/>
      <c r="HRW284" s="1085"/>
      <c r="HRX284" s="1085"/>
      <c r="HRY284" s="1085"/>
      <c r="HRZ284" s="1085"/>
      <c r="HSA284" s="1085"/>
      <c r="HSB284" s="1085"/>
      <c r="HSC284" s="1085"/>
      <c r="HSD284" s="1085"/>
      <c r="HSE284" s="1085"/>
      <c r="HSF284" s="1085"/>
      <c r="HSG284" s="1085"/>
      <c r="HSH284" s="1085"/>
      <c r="HSI284" s="1085"/>
      <c r="HSJ284" s="1080"/>
      <c r="HSK284" s="1085"/>
      <c r="HSL284" s="1085"/>
      <c r="HSM284" s="1085"/>
      <c r="HSN284" s="1085"/>
      <c r="HSO284" s="1085"/>
      <c r="HSP284" s="1085"/>
      <c r="HSQ284" s="1085"/>
      <c r="HSR284" s="1085"/>
      <c r="HSS284" s="1085"/>
      <c r="HST284" s="1085"/>
      <c r="HSU284" s="1085"/>
      <c r="HSV284" s="1085"/>
      <c r="HSW284" s="1085"/>
      <c r="HSX284" s="1085"/>
      <c r="HSY284" s="1080"/>
      <c r="HSZ284" s="1085"/>
      <c r="HTA284" s="1085"/>
      <c r="HTB284" s="1085"/>
      <c r="HTC284" s="1085"/>
      <c r="HTD284" s="1085"/>
      <c r="HTE284" s="1085"/>
      <c r="HTF284" s="1085"/>
      <c r="HTG284" s="1085"/>
      <c r="HTH284" s="1085"/>
      <c r="HTI284" s="1085"/>
      <c r="HTJ284" s="1085"/>
      <c r="HTK284" s="1085"/>
      <c r="HTL284" s="1085"/>
      <c r="HTM284" s="1085"/>
      <c r="HTN284" s="1080"/>
      <c r="HTO284" s="1085"/>
      <c r="HTP284" s="1085"/>
      <c r="HTQ284" s="1085"/>
      <c r="HTR284" s="1085"/>
      <c r="HTS284" s="1085"/>
      <c r="HTT284" s="1085"/>
      <c r="HTU284" s="1085"/>
      <c r="HTV284" s="1085"/>
      <c r="HTW284" s="1085"/>
      <c r="HTX284" s="1085"/>
      <c r="HTY284" s="1085"/>
      <c r="HTZ284" s="1085"/>
      <c r="HUA284" s="1085"/>
      <c r="HUB284" s="1085"/>
      <c r="HUC284" s="1080"/>
      <c r="HUD284" s="1085"/>
      <c r="HUE284" s="1085"/>
      <c r="HUF284" s="1085"/>
      <c r="HUG284" s="1085"/>
      <c r="HUH284" s="1085"/>
      <c r="HUI284" s="1085"/>
      <c r="HUJ284" s="1085"/>
      <c r="HUK284" s="1085"/>
      <c r="HUL284" s="1085"/>
      <c r="HUM284" s="1085"/>
      <c r="HUN284" s="1085"/>
      <c r="HUO284" s="1085"/>
      <c r="HUP284" s="1085"/>
      <c r="HUQ284" s="1085"/>
      <c r="HUR284" s="1080"/>
      <c r="HUS284" s="1085"/>
      <c r="HUT284" s="1085"/>
      <c r="HUU284" s="1085"/>
      <c r="HUV284" s="1085"/>
      <c r="HUW284" s="1085"/>
      <c r="HUX284" s="1085"/>
      <c r="HUY284" s="1085"/>
      <c r="HUZ284" s="1085"/>
      <c r="HVA284" s="1085"/>
      <c r="HVB284" s="1085"/>
      <c r="HVC284" s="1085"/>
      <c r="HVD284" s="1085"/>
      <c r="HVE284" s="1085"/>
      <c r="HVF284" s="1085"/>
      <c r="HVG284" s="1080"/>
      <c r="HVH284" s="1085"/>
      <c r="HVI284" s="1085"/>
      <c r="HVJ284" s="1085"/>
      <c r="HVK284" s="1085"/>
      <c r="HVL284" s="1085"/>
      <c r="HVM284" s="1085"/>
      <c r="HVN284" s="1085"/>
      <c r="HVO284" s="1085"/>
      <c r="HVP284" s="1085"/>
      <c r="HVQ284" s="1085"/>
      <c r="HVR284" s="1085"/>
      <c r="HVS284" s="1085"/>
      <c r="HVT284" s="1085"/>
      <c r="HVU284" s="1085"/>
      <c r="HVV284" s="1080"/>
      <c r="HVW284" s="1085"/>
      <c r="HVX284" s="1085"/>
      <c r="HVY284" s="1085"/>
      <c r="HVZ284" s="1085"/>
      <c r="HWA284" s="1085"/>
      <c r="HWB284" s="1085"/>
      <c r="HWC284" s="1085"/>
      <c r="HWD284" s="1085"/>
      <c r="HWE284" s="1085"/>
      <c r="HWF284" s="1085"/>
      <c r="HWG284" s="1085"/>
      <c r="HWH284" s="1085"/>
      <c r="HWI284" s="1085"/>
      <c r="HWJ284" s="1085"/>
      <c r="HWK284" s="1080"/>
      <c r="HWL284" s="1085"/>
      <c r="HWM284" s="1085"/>
      <c r="HWN284" s="1085"/>
      <c r="HWO284" s="1085"/>
      <c r="HWP284" s="1085"/>
      <c r="HWQ284" s="1085"/>
      <c r="HWR284" s="1085"/>
      <c r="HWS284" s="1085"/>
      <c r="HWT284" s="1085"/>
      <c r="HWU284" s="1085"/>
      <c r="HWV284" s="1085"/>
      <c r="HWW284" s="1085"/>
      <c r="HWX284" s="1085"/>
      <c r="HWY284" s="1085"/>
      <c r="HWZ284" s="1080"/>
      <c r="HXA284" s="1085"/>
      <c r="HXB284" s="1085"/>
      <c r="HXC284" s="1085"/>
      <c r="HXD284" s="1085"/>
      <c r="HXE284" s="1085"/>
      <c r="HXF284" s="1085"/>
      <c r="HXG284" s="1085"/>
      <c r="HXH284" s="1085"/>
      <c r="HXI284" s="1085"/>
      <c r="HXJ284" s="1085"/>
      <c r="HXK284" s="1085"/>
      <c r="HXL284" s="1085"/>
      <c r="HXM284" s="1085"/>
      <c r="HXN284" s="1085"/>
      <c r="HXO284" s="1080"/>
      <c r="HXP284" s="1085"/>
      <c r="HXQ284" s="1085"/>
      <c r="HXR284" s="1085"/>
      <c r="HXS284" s="1085"/>
      <c r="HXT284" s="1085"/>
      <c r="HXU284" s="1085"/>
      <c r="HXV284" s="1085"/>
      <c r="HXW284" s="1085"/>
      <c r="HXX284" s="1085"/>
      <c r="HXY284" s="1085"/>
      <c r="HXZ284" s="1085"/>
      <c r="HYA284" s="1085"/>
      <c r="HYB284" s="1085"/>
      <c r="HYC284" s="1085"/>
      <c r="HYD284" s="1080"/>
      <c r="HYE284" s="1085"/>
      <c r="HYF284" s="1085"/>
      <c r="HYG284" s="1085"/>
      <c r="HYH284" s="1085"/>
      <c r="HYI284" s="1085"/>
      <c r="HYJ284" s="1085"/>
      <c r="HYK284" s="1085"/>
      <c r="HYL284" s="1085"/>
      <c r="HYM284" s="1085"/>
      <c r="HYN284" s="1085"/>
      <c r="HYO284" s="1085"/>
      <c r="HYP284" s="1085"/>
      <c r="HYQ284" s="1085"/>
      <c r="HYR284" s="1085"/>
      <c r="HYS284" s="1080"/>
      <c r="HYT284" s="1085"/>
      <c r="HYU284" s="1085"/>
      <c r="HYV284" s="1085"/>
      <c r="HYW284" s="1085"/>
      <c r="HYX284" s="1085"/>
      <c r="HYY284" s="1085"/>
      <c r="HYZ284" s="1085"/>
      <c r="HZA284" s="1085"/>
      <c r="HZB284" s="1085"/>
      <c r="HZC284" s="1085"/>
      <c r="HZD284" s="1085"/>
      <c r="HZE284" s="1085"/>
      <c r="HZF284" s="1085"/>
      <c r="HZG284" s="1085"/>
      <c r="HZH284" s="1080"/>
      <c r="HZI284" s="1085"/>
      <c r="HZJ284" s="1085"/>
      <c r="HZK284" s="1085"/>
      <c r="HZL284" s="1085"/>
      <c r="HZM284" s="1085"/>
      <c r="HZN284" s="1085"/>
      <c r="HZO284" s="1085"/>
      <c r="HZP284" s="1085"/>
      <c r="HZQ284" s="1085"/>
      <c r="HZR284" s="1085"/>
      <c r="HZS284" s="1085"/>
      <c r="HZT284" s="1085"/>
      <c r="HZU284" s="1085"/>
      <c r="HZV284" s="1085"/>
      <c r="HZW284" s="1080"/>
      <c r="HZX284" s="1085"/>
      <c r="HZY284" s="1085"/>
      <c r="HZZ284" s="1085"/>
      <c r="IAA284" s="1085"/>
      <c r="IAB284" s="1085"/>
      <c r="IAC284" s="1085"/>
      <c r="IAD284" s="1085"/>
      <c r="IAE284" s="1085"/>
      <c r="IAF284" s="1085"/>
      <c r="IAG284" s="1085"/>
      <c r="IAH284" s="1085"/>
      <c r="IAI284" s="1085"/>
      <c r="IAJ284" s="1085"/>
      <c r="IAK284" s="1085"/>
      <c r="IAL284" s="1080"/>
      <c r="IAM284" s="1085"/>
      <c r="IAN284" s="1085"/>
      <c r="IAO284" s="1085"/>
      <c r="IAP284" s="1085"/>
      <c r="IAQ284" s="1085"/>
      <c r="IAR284" s="1085"/>
      <c r="IAS284" s="1085"/>
      <c r="IAT284" s="1085"/>
      <c r="IAU284" s="1085"/>
      <c r="IAV284" s="1085"/>
      <c r="IAW284" s="1085"/>
      <c r="IAX284" s="1085"/>
      <c r="IAY284" s="1085"/>
      <c r="IAZ284" s="1085"/>
      <c r="IBA284" s="1080"/>
      <c r="IBB284" s="1085"/>
      <c r="IBC284" s="1085"/>
      <c r="IBD284" s="1085"/>
      <c r="IBE284" s="1085"/>
      <c r="IBF284" s="1085"/>
      <c r="IBG284" s="1085"/>
      <c r="IBH284" s="1085"/>
      <c r="IBI284" s="1085"/>
      <c r="IBJ284" s="1085"/>
      <c r="IBK284" s="1085"/>
      <c r="IBL284" s="1085"/>
      <c r="IBM284" s="1085"/>
      <c r="IBN284" s="1085"/>
      <c r="IBO284" s="1085"/>
      <c r="IBP284" s="1080"/>
      <c r="IBQ284" s="1085"/>
      <c r="IBR284" s="1085"/>
      <c r="IBS284" s="1085"/>
      <c r="IBT284" s="1085"/>
      <c r="IBU284" s="1085"/>
      <c r="IBV284" s="1085"/>
      <c r="IBW284" s="1085"/>
      <c r="IBX284" s="1085"/>
      <c r="IBY284" s="1085"/>
      <c r="IBZ284" s="1085"/>
      <c r="ICA284" s="1085"/>
      <c r="ICB284" s="1085"/>
      <c r="ICC284" s="1085"/>
      <c r="ICD284" s="1085"/>
      <c r="ICE284" s="1080"/>
      <c r="ICF284" s="1085"/>
      <c r="ICG284" s="1085"/>
      <c r="ICH284" s="1085"/>
      <c r="ICI284" s="1085"/>
      <c r="ICJ284" s="1085"/>
      <c r="ICK284" s="1085"/>
      <c r="ICL284" s="1085"/>
      <c r="ICM284" s="1085"/>
      <c r="ICN284" s="1085"/>
      <c r="ICO284" s="1085"/>
      <c r="ICP284" s="1085"/>
      <c r="ICQ284" s="1085"/>
      <c r="ICR284" s="1085"/>
      <c r="ICS284" s="1085"/>
      <c r="ICT284" s="1080"/>
      <c r="ICU284" s="1085"/>
      <c r="ICV284" s="1085"/>
      <c r="ICW284" s="1085"/>
      <c r="ICX284" s="1085"/>
      <c r="ICY284" s="1085"/>
      <c r="ICZ284" s="1085"/>
      <c r="IDA284" s="1085"/>
      <c r="IDB284" s="1085"/>
      <c r="IDC284" s="1085"/>
      <c r="IDD284" s="1085"/>
      <c r="IDE284" s="1085"/>
      <c r="IDF284" s="1085"/>
      <c r="IDG284" s="1085"/>
      <c r="IDH284" s="1085"/>
      <c r="IDI284" s="1080"/>
      <c r="IDJ284" s="1085"/>
      <c r="IDK284" s="1085"/>
      <c r="IDL284" s="1085"/>
      <c r="IDM284" s="1085"/>
      <c r="IDN284" s="1085"/>
      <c r="IDO284" s="1085"/>
      <c r="IDP284" s="1085"/>
      <c r="IDQ284" s="1085"/>
      <c r="IDR284" s="1085"/>
      <c r="IDS284" s="1085"/>
      <c r="IDT284" s="1085"/>
      <c r="IDU284" s="1085"/>
      <c r="IDV284" s="1085"/>
      <c r="IDW284" s="1085"/>
      <c r="IDX284" s="1080"/>
      <c r="IDY284" s="1085"/>
      <c r="IDZ284" s="1085"/>
      <c r="IEA284" s="1085"/>
      <c r="IEB284" s="1085"/>
      <c r="IEC284" s="1085"/>
      <c r="IED284" s="1085"/>
      <c r="IEE284" s="1085"/>
      <c r="IEF284" s="1085"/>
      <c r="IEG284" s="1085"/>
      <c r="IEH284" s="1085"/>
      <c r="IEI284" s="1085"/>
      <c r="IEJ284" s="1085"/>
      <c r="IEK284" s="1085"/>
      <c r="IEL284" s="1085"/>
      <c r="IEM284" s="1080"/>
      <c r="IEN284" s="1085"/>
      <c r="IEO284" s="1085"/>
      <c r="IEP284" s="1085"/>
      <c r="IEQ284" s="1085"/>
      <c r="IER284" s="1085"/>
      <c r="IES284" s="1085"/>
      <c r="IET284" s="1085"/>
      <c r="IEU284" s="1085"/>
      <c r="IEV284" s="1085"/>
      <c r="IEW284" s="1085"/>
      <c r="IEX284" s="1085"/>
      <c r="IEY284" s="1085"/>
      <c r="IEZ284" s="1085"/>
      <c r="IFA284" s="1085"/>
      <c r="IFB284" s="1080"/>
      <c r="IFC284" s="1085"/>
      <c r="IFD284" s="1085"/>
      <c r="IFE284" s="1085"/>
      <c r="IFF284" s="1085"/>
      <c r="IFG284" s="1085"/>
      <c r="IFH284" s="1085"/>
      <c r="IFI284" s="1085"/>
      <c r="IFJ284" s="1085"/>
      <c r="IFK284" s="1085"/>
      <c r="IFL284" s="1085"/>
      <c r="IFM284" s="1085"/>
      <c r="IFN284" s="1085"/>
      <c r="IFO284" s="1085"/>
      <c r="IFP284" s="1085"/>
      <c r="IFQ284" s="1080"/>
      <c r="IFR284" s="1085"/>
      <c r="IFS284" s="1085"/>
      <c r="IFT284" s="1085"/>
      <c r="IFU284" s="1085"/>
      <c r="IFV284" s="1085"/>
      <c r="IFW284" s="1085"/>
      <c r="IFX284" s="1085"/>
      <c r="IFY284" s="1085"/>
      <c r="IFZ284" s="1085"/>
      <c r="IGA284" s="1085"/>
      <c r="IGB284" s="1085"/>
      <c r="IGC284" s="1085"/>
      <c r="IGD284" s="1085"/>
      <c r="IGE284" s="1085"/>
      <c r="IGF284" s="1080"/>
      <c r="IGG284" s="1085"/>
      <c r="IGH284" s="1085"/>
      <c r="IGI284" s="1085"/>
      <c r="IGJ284" s="1085"/>
      <c r="IGK284" s="1085"/>
      <c r="IGL284" s="1085"/>
      <c r="IGM284" s="1085"/>
      <c r="IGN284" s="1085"/>
      <c r="IGO284" s="1085"/>
      <c r="IGP284" s="1085"/>
      <c r="IGQ284" s="1085"/>
      <c r="IGR284" s="1085"/>
      <c r="IGS284" s="1085"/>
      <c r="IGT284" s="1085"/>
      <c r="IGU284" s="1080"/>
      <c r="IGV284" s="1085"/>
      <c r="IGW284" s="1085"/>
      <c r="IGX284" s="1085"/>
      <c r="IGY284" s="1085"/>
      <c r="IGZ284" s="1085"/>
      <c r="IHA284" s="1085"/>
      <c r="IHB284" s="1085"/>
      <c r="IHC284" s="1085"/>
      <c r="IHD284" s="1085"/>
      <c r="IHE284" s="1085"/>
      <c r="IHF284" s="1085"/>
      <c r="IHG284" s="1085"/>
      <c r="IHH284" s="1085"/>
      <c r="IHI284" s="1085"/>
      <c r="IHJ284" s="1080"/>
      <c r="IHK284" s="1085"/>
      <c r="IHL284" s="1085"/>
      <c r="IHM284" s="1085"/>
      <c r="IHN284" s="1085"/>
      <c r="IHO284" s="1085"/>
      <c r="IHP284" s="1085"/>
      <c r="IHQ284" s="1085"/>
      <c r="IHR284" s="1085"/>
      <c r="IHS284" s="1085"/>
      <c r="IHT284" s="1085"/>
      <c r="IHU284" s="1085"/>
      <c r="IHV284" s="1085"/>
      <c r="IHW284" s="1085"/>
      <c r="IHX284" s="1085"/>
      <c r="IHY284" s="1080"/>
      <c r="IHZ284" s="1085"/>
      <c r="IIA284" s="1085"/>
      <c r="IIB284" s="1085"/>
      <c r="IIC284" s="1085"/>
      <c r="IID284" s="1085"/>
      <c r="IIE284" s="1085"/>
      <c r="IIF284" s="1085"/>
      <c r="IIG284" s="1085"/>
      <c r="IIH284" s="1085"/>
      <c r="III284" s="1085"/>
      <c r="IIJ284" s="1085"/>
      <c r="IIK284" s="1085"/>
      <c r="IIL284" s="1085"/>
      <c r="IIM284" s="1085"/>
      <c r="IIN284" s="1080"/>
      <c r="IIO284" s="1085"/>
      <c r="IIP284" s="1085"/>
      <c r="IIQ284" s="1085"/>
      <c r="IIR284" s="1085"/>
      <c r="IIS284" s="1085"/>
      <c r="IIT284" s="1085"/>
      <c r="IIU284" s="1085"/>
      <c r="IIV284" s="1085"/>
      <c r="IIW284" s="1085"/>
      <c r="IIX284" s="1085"/>
      <c r="IIY284" s="1085"/>
      <c r="IIZ284" s="1085"/>
      <c r="IJA284" s="1085"/>
      <c r="IJB284" s="1085"/>
      <c r="IJC284" s="1080"/>
      <c r="IJD284" s="1085"/>
      <c r="IJE284" s="1085"/>
      <c r="IJF284" s="1085"/>
      <c r="IJG284" s="1085"/>
      <c r="IJH284" s="1085"/>
      <c r="IJI284" s="1085"/>
      <c r="IJJ284" s="1085"/>
      <c r="IJK284" s="1085"/>
      <c r="IJL284" s="1085"/>
      <c r="IJM284" s="1085"/>
      <c r="IJN284" s="1085"/>
      <c r="IJO284" s="1085"/>
      <c r="IJP284" s="1085"/>
      <c r="IJQ284" s="1085"/>
      <c r="IJR284" s="1080"/>
      <c r="IJS284" s="1085"/>
      <c r="IJT284" s="1085"/>
      <c r="IJU284" s="1085"/>
      <c r="IJV284" s="1085"/>
      <c r="IJW284" s="1085"/>
      <c r="IJX284" s="1085"/>
      <c r="IJY284" s="1085"/>
      <c r="IJZ284" s="1085"/>
      <c r="IKA284" s="1085"/>
      <c r="IKB284" s="1085"/>
      <c r="IKC284" s="1085"/>
      <c r="IKD284" s="1085"/>
      <c r="IKE284" s="1085"/>
      <c r="IKF284" s="1085"/>
      <c r="IKG284" s="1080"/>
      <c r="IKH284" s="1085"/>
      <c r="IKI284" s="1085"/>
      <c r="IKJ284" s="1085"/>
      <c r="IKK284" s="1085"/>
      <c r="IKL284" s="1085"/>
      <c r="IKM284" s="1085"/>
      <c r="IKN284" s="1085"/>
      <c r="IKO284" s="1085"/>
      <c r="IKP284" s="1085"/>
      <c r="IKQ284" s="1085"/>
      <c r="IKR284" s="1085"/>
      <c r="IKS284" s="1085"/>
      <c r="IKT284" s="1085"/>
      <c r="IKU284" s="1085"/>
      <c r="IKV284" s="1080"/>
      <c r="IKW284" s="1085"/>
      <c r="IKX284" s="1085"/>
      <c r="IKY284" s="1085"/>
      <c r="IKZ284" s="1085"/>
      <c r="ILA284" s="1085"/>
      <c r="ILB284" s="1085"/>
      <c r="ILC284" s="1085"/>
      <c r="ILD284" s="1085"/>
      <c r="ILE284" s="1085"/>
      <c r="ILF284" s="1085"/>
      <c r="ILG284" s="1085"/>
      <c r="ILH284" s="1085"/>
      <c r="ILI284" s="1085"/>
      <c r="ILJ284" s="1085"/>
      <c r="ILK284" s="1080"/>
      <c r="ILL284" s="1085"/>
      <c r="ILM284" s="1085"/>
      <c r="ILN284" s="1085"/>
      <c r="ILO284" s="1085"/>
      <c r="ILP284" s="1085"/>
      <c r="ILQ284" s="1085"/>
      <c r="ILR284" s="1085"/>
      <c r="ILS284" s="1085"/>
      <c r="ILT284" s="1085"/>
      <c r="ILU284" s="1085"/>
      <c r="ILV284" s="1085"/>
      <c r="ILW284" s="1085"/>
      <c r="ILX284" s="1085"/>
      <c r="ILY284" s="1085"/>
      <c r="ILZ284" s="1080"/>
      <c r="IMA284" s="1085"/>
      <c r="IMB284" s="1085"/>
      <c r="IMC284" s="1085"/>
      <c r="IMD284" s="1085"/>
      <c r="IME284" s="1085"/>
      <c r="IMF284" s="1085"/>
      <c r="IMG284" s="1085"/>
      <c r="IMH284" s="1085"/>
      <c r="IMI284" s="1085"/>
      <c r="IMJ284" s="1085"/>
      <c r="IMK284" s="1085"/>
      <c r="IML284" s="1085"/>
      <c r="IMM284" s="1085"/>
      <c r="IMN284" s="1085"/>
      <c r="IMO284" s="1080"/>
      <c r="IMP284" s="1085"/>
      <c r="IMQ284" s="1085"/>
      <c r="IMR284" s="1085"/>
      <c r="IMS284" s="1085"/>
      <c r="IMT284" s="1085"/>
      <c r="IMU284" s="1085"/>
      <c r="IMV284" s="1085"/>
      <c r="IMW284" s="1085"/>
      <c r="IMX284" s="1085"/>
      <c r="IMY284" s="1085"/>
      <c r="IMZ284" s="1085"/>
      <c r="INA284" s="1085"/>
      <c r="INB284" s="1085"/>
      <c r="INC284" s="1085"/>
      <c r="IND284" s="1080"/>
      <c r="INE284" s="1085"/>
      <c r="INF284" s="1085"/>
      <c r="ING284" s="1085"/>
      <c r="INH284" s="1085"/>
      <c r="INI284" s="1085"/>
      <c r="INJ284" s="1085"/>
      <c r="INK284" s="1085"/>
      <c r="INL284" s="1085"/>
      <c r="INM284" s="1085"/>
      <c r="INN284" s="1085"/>
      <c r="INO284" s="1085"/>
      <c r="INP284" s="1085"/>
      <c r="INQ284" s="1085"/>
      <c r="INR284" s="1085"/>
      <c r="INS284" s="1080"/>
      <c r="INT284" s="1085"/>
      <c r="INU284" s="1085"/>
      <c r="INV284" s="1085"/>
      <c r="INW284" s="1085"/>
      <c r="INX284" s="1085"/>
      <c r="INY284" s="1085"/>
      <c r="INZ284" s="1085"/>
      <c r="IOA284" s="1085"/>
      <c r="IOB284" s="1085"/>
      <c r="IOC284" s="1085"/>
      <c r="IOD284" s="1085"/>
      <c r="IOE284" s="1085"/>
      <c r="IOF284" s="1085"/>
      <c r="IOG284" s="1085"/>
      <c r="IOH284" s="1080"/>
      <c r="IOI284" s="1085"/>
      <c r="IOJ284" s="1085"/>
      <c r="IOK284" s="1085"/>
      <c r="IOL284" s="1085"/>
      <c r="IOM284" s="1085"/>
      <c r="ION284" s="1085"/>
      <c r="IOO284" s="1085"/>
      <c r="IOP284" s="1085"/>
      <c r="IOQ284" s="1085"/>
      <c r="IOR284" s="1085"/>
      <c r="IOS284" s="1085"/>
      <c r="IOT284" s="1085"/>
      <c r="IOU284" s="1085"/>
      <c r="IOV284" s="1085"/>
      <c r="IOW284" s="1080"/>
      <c r="IOX284" s="1085"/>
      <c r="IOY284" s="1085"/>
      <c r="IOZ284" s="1085"/>
      <c r="IPA284" s="1085"/>
      <c r="IPB284" s="1085"/>
      <c r="IPC284" s="1085"/>
      <c r="IPD284" s="1085"/>
      <c r="IPE284" s="1085"/>
      <c r="IPF284" s="1085"/>
      <c r="IPG284" s="1085"/>
      <c r="IPH284" s="1085"/>
      <c r="IPI284" s="1085"/>
      <c r="IPJ284" s="1085"/>
      <c r="IPK284" s="1085"/>
      <c r="IPL284" s="1080"/>
      <c r="IPM284" s="1085"/>
      <c r="IPN284" s="1085"/>
      <c r="IPO284" s="1085"/>
      <c r="IPP284" s="1085"/>
      <c r="IPQ284" s="1085"/>
      <c r="IPR284" s="1085"/>
      <c r="IPS284" s="1085"/>
      <c r="IPT284" s="1085"/>
      <c r="IPU284" s="1085"/>
      <c r="IPV284" s="1085"/>
      <c r="IPW284" s="1085"/>
      <c r="IPX284" s="1085"/>
      <c r="IPY284" s="1085"/>
      <c r="IPZ284" s="1085"/>
      <c r="IQA284" s="1080"/>
      <c r="IQB284" s="1085"/>
      <c r="IQC284" s="1085"/>
      <c r="IQD284" s="1085"/>
      <c r="IQE284" s="1085"/>
      <c r="IQF284" s="1085"/>
      <c r="IQG284" s="1085"/>
      <c r="IQH284" s="1085"/>
      <c r="IQI284" s="1085"/>
      <c r="IQJ284" s="1085"/>
      <c r="IQK284" s="1085"/>
      <c r="IQL284" s="1085"/>
      <c r="IQM284" s="1085"/>
      <c r="IQN284" s="1085"/>
      <c r="IQO284" s="1085"/>
      <c r="IQP284" s="1080"/>
      <c r="IQQ284" s="1085"/>
      <c r="IQR284" s="1085"/>
      <c r="IQS284" s="1085"/>
      <c r="IQT284" s="1085"/>
      <c r="IQU284" s="1085"/>
      <c r="IQV284" s="1085"/>
      <c r="IQW284" s="1085"/>
      <c r="IQX284" s="1085"/>
      <c r="IQY284" s="1085"/>
      <c r="IQZ284" s="1085"/>
      <c r="IRA284" s="1085"/>
      <c r="IRB284" s="1085"/>
      <c r="IRC284" s="1085"/>
      <c r="IRD284" s="1085"/>
      <c r="IRE284" s="1080"/>
      <c r="IRF284" s="1085"/>
      <c r="IRG284" s="1085"/>
      <c r="IRH284" s="1085"/>
      <c r="IRI284" s="1085"/>
      <c r="IRJ284" s="1085"/>
      <c r="IRK284" s="1085"/>
      <c r="IRL284" s="1085"/>
      <c r="IRM284" s="1085"/>
      <c r="IRN284" s="1085"/>
      <c r="IRO284" s="1085"/>
      <c r="IRP284" s="1085"/>
      <c r="IRQ284" s="1085"/>
      <c r="IRR284" s="1085"/>
      <c r="IRS284" s="1085"/>
      <c r="IRT284" s="1080"/>
      <c r="IRU284" s="1085"/>
      <c r="IRV284" s="1085"/>
      <c r="IRW284" s="1085"/>
      <c r="IRX284" s="1085"/>
      <c r="IRY284" s="1085"/>
      <c r="IRZ284" s="1085"/>
      <c r="ISA284" s="1085"/>
      <c r="ISB284" s="1085"/>
      <c r="ISC284" s="1085"/>
      <c r="ISD284" s="1085"/>
      <c r="ISE284" s="1085"/>
      <c r="ISF284" s="1085"/>
      <c r="ISG284" s="1085"/>
      <c r="ISH284" s="1085"/>
      <c r="ISI284" s="1080"/>
      <c r="ISJ284" s="1085"/>
      <c r="ISK284" s="1085"/>
      <c r="ISL284" s="1085"/>
      <c r="ISM284" s="1085"/>
      <c r="ISN284" s="1085"/>
      <c r="ISO284" s="1085"/>
      <c r="ISP284" s="1085"/>
      <c r="ISQ284" s="1085"/>
      <c r="ISR284" s="1085"/>
      <c r="ISS284" s="1085"/>
      <c r="IST284" s="1085"/>
      <c r="ISU284" s="1085"/>
      <c r="ISV284" s="1085"/>
      <c r="ISW284" s="1085"/>
      <c r="ISX284" s="1080"/>
      <c r="ISY284" s="1085"/>
      <c r="ISZ284" s="1085"/>
      <c r="ITA284" s="1085"/>
      <c r="ITB284" s="1085"/>
      <c r="ITC284" s="1085"/>
      <c r="ITD284" s="1085"/>
      <c r="ITE284" s="1085"/>
      <c r="ITF284" s="1085"/>
      <c r="ITG284" s="1085"/>
      <c r="ITH284" s="1085"/>
      <c r="ITI284" s="1085"/>
      <c r="ITJ284" s="1085"/>
      <c r="ITK284" s="1085"/>
      <c r="ITL284" s="1085"/>
      <c r="ITM284" s="1080"/>
      <c r="ITN284" s="1085"/>
      <c r="ITO284" s="1085"/>
      <c r="ITP284" s="1085"/>
      <c r="ITQ284" s="1085"/>
      <c r="ITR284" s="1085"/>
      <c r="ITS284" s="1085"/>
      <c r="ITT284" s="1085"/>
      <c r="ITU284" s="1085"/>
      <c r="ITV284" s="1085"/>
      <c r="ITW284" s="1085"/>
      <c r="ITX284" s="1085"/>
      <c r="ITY284" s="1085"/>
      <c r="ITZ284" s="1085"/>
      <c r="IUA284" s="1085"/>
      <c r="IUB284" s="1080"/>
      <c r="IUC284" s="1085"/>
      <c r="IUD284" s="1085"/>
      <c r="IUE284" s="1085"/>
      <c r="IUF284" s="1085"/>
      <c r="IUG284" s="1085"/>
      <c r="IUH284" s="1085"/>
      <c r="IUI284" s="1085"/>
      <c r="IUJ284" s="1085"/>
      <c r="IUK284" s="1085"/>
      <c r="IUL284" s="1085"/>
      <c r="IUM284" s="1085"/>
      <c r="IUN284" s="1085"/>
      <c r="IUO284" s="1085"/>
      <c r="IUP284" s="1085"/>
      <c r="IUQ284" s="1080"/>
      <c r="IUR284" s="1085"/>
      <c r="IUS284" s="1085"/>
      <c r="IUT284" s="1085"/>
      <c r="IUU284" s="1085"/>
      <c r="IUV284" s="1085"/>
      <c r="IUW284" s="1085"/>
      <c r="IUX284" s="1085"/>
      <c r="IUY284" s="1085"/>
      <c r="IUZ284" s="1085"/>
      <c r="IVA284" s="1085"/>
      <c r="IVB284" s="1085"/>
      <c r="IVC284" s="1085"/>
      <c r="IVD284" s="1085"/>
      <c r="IVE284" s="1085"/>
      <c r="IVF284" s="1080"/>
      <c r="IVG284" s="1085"/>
      <c r="IVH284" s="1085"/>
      <c r="IVI284" s="1085"/>
      <c r="IVJ284" s="1085"/>
      <c r="IVK284" s="1085"/>
      <c r="IVL284" s="1085"/>
      <c r="IVM284" s="1085"/>
      <c r="IVN284" s="1085"/>
      <c r="IVO284" s="1085"/>
      <c r="IVP284" s="1085"/>
      <c r="IVQ284" s="1085"/>
      <c r="IVR284" s="1085"/>
      <c r="IVS284" s="1085"/>
      <c r="IVT284" s="1085"/>
      <c r="IVU284" s="1080"/>
      <c r="IVV284" s="1085"/>
      <c r="IVW284" s="1085"/>
      <c r="IVX284" s="1085"/>
      <c r="IVY284" s="1085"/>
      <c r="IVZ284" s="1085"/>
      <c r="IWA284" s="1085"/>
      <c r="IWB284" s="1085"/>
      <c r="IWC284" s="1085"/>
      <c r="IWD284" s="1085"/>
      <c r="IWE284" s="1085"/>
      <c r="IWF284" s="1085"/>
      <c r="IWG284" s="1085"/>
      <c r="IWH284" s="1085"/>
      <c r="IWI284" s="1085"/>
      <c r="IWJ284" s="1080"/>
      <c r="IWK284" s="1085"/>
      <c r="IWL284" s="1085"/>
      <c r="IWM284" s="1085"/>
      <c r="IWN284" s="1085"/>
      <c r="IWO284" s="1085"/>
      <c r="IWP284" s="1085"/>
      <c r="IWQ284" s="1085"/>
      <c r="IWR284" s="1085"/>
      <c r="IWS284" s="1085"/>
      <c r="IWT284" s="1085"/>
      <c r="IWU284" s="1085"/>
      <c r="IWV284" s="1085"/>
      <c r="IWW284" s="1085"/>
      <c r="IWX284" s="1085"/>
      <c r="IWY284" s="1080"/>
      <c r="IWZ284" s="1085"/>
      <c r="IXA284" s="1085"/>
      <c r="IXB284" s="1085"/>
      <c r="IXC284" s="1085"/>
      <c r="IXD284" s="1085"/>
      <c r="IXE284" s="1085"/>
      <c r="IXF284" s="1085"/>
      <c r="IXG284" s="1085"/>
      <c r="IXH284" s="1085"/>
      <c r="IXI284" s="1085"/>
      <c r="IXJ284" s="1085"/>
      <c r="IXK284" s="1085"/>
      <c r="IXL284" s="1085"/>
      <c r="IXM284" s="1085"/>
      <c r="IXN284" s="1080"/>
      <c r="IXO284" s="1085"/>
      <c r="IXP284" s="1085"/>
      <c r="IXQ284" s="1085"/>
      <c r="IXR284" s="1085"/>
      <c r="IXS284" s="1085"/>
      <c r="IXT284" s="1085"/>
      <c r="IXU284" s="1085"/>
      <c r="IXV284" s="1085"/>
      <c r="IXW284" s="1085"/>
      <c r="IXX284" s="1085"/>
      <c r="IXY284" s="1085"/>
      <c r="IXZ284" s="1085"/>
      <c r="IYA284" s="1085"/>
      <c r="IYB284" s="1085"/>
      <c r="IYC284" s="1080"/>
      <c r="IYD284" s="1085"/>
      <c r="IYE284" s="1085"/>
      <c r="IYF284" s="1085"/>
      <c r="IYG284" s="1085"/>
      <c r="IYH284" s="1085"/>
      <c r="IYI284" s="1085"/>
      <c r="IYJ284" s="1085"/>
      <c r="IYK284" s="1085"/>
      <c r="IYL284" s="1085"/>
      <c r="IYM284" s="1085"/>
      <c r="IYN284" s="1085"/>
      <c r="IYO284" s="1085"/>
      <c r="IYP284" s="1085"/>
      <c r="IYQ284" s="1085"/>
      <c r="IYR284" s="1080"/>
      <c r="IYS284" s="1085"/>
      <c r="IYT284" s="1085"/>
      <c r="IYU284" s="1085"/>
      <c r="IYV284" s="1085"/>
      <c r="IYW284" s="1085"/>
      <c r="IYX284" s="1085"/>
      <c r="IYY284" s="1085"/>
      <c r="IYZ284" s="1085"/>
      <c r="IZA284" s="1085"/>
      <c r="IZB284" s="1085"/>
      <c r="IZC284" s="1085"/>
      <c r="IZD284" s="1085"/>
      <c r="IZE284" s="1085"/>
      <c r="IZF284" s="1085"/>
      <c r="IZG284" s="1080"/>
      <c r="IZH284" s="1085"/>
      <c r="IZI284" s="1085"/>
      <c r="IZJ284" s="1085"/>
      <c r="IZK284" s="1085"/>
      <c r="IZL284" s="1085"/>
      <c r="IZM284" s="1085"/>
      <c r="IZN284" s="1085"/>
      <c r="IZO284" s="1085"/>
      <c r="IZP284" s="1085"/>
      <c r="IZQ284" s="1085"/>
      <c r="IZR284" s="1085"/>
      <c r="IZS284" s="1085"/>
      <c r="IZT284" s="1085"/>
      <c r="IZU284" s="1085"/>
      <c r="IZV284" s="1080"/>
      <c r="IZW284" s="1085"/>
      <c r="IZX284" s="1085"/>
      <c r="IZY284" s="1085"/>
      <c r="IZZ284" s="1085"/>
      <c r="JAA284" s="1085"/>
      <c r="JAB284" s="1085"/>
      <c r="JAC284" s="1085"/>
      <c r="JAD284" s="1085"/>
      <c r="JAE284" s="1085"/>
      <c r="JAF284" s="1085"/>
      <c r="JAG284" s="1085"/>
      <c r="JAH284" s="1085"/>
      <c r="JAI284" s="1085"/>
      <c r="JAJ284" s="1085"/>
      <c r="JAK284" s="1080"/>
      <c r="JAL284" s="1085"/>
      <c r="JAM284" s="1085"/>
      <c r="JAN284" s="1085"/>
      <c r="JAO284" s="1085"/>
      <c r="JAP284" s="1085"/>
      <c r="JAQ284" s="1085"/>
      <c r="JAR284" s="1085"/>
      <c r="JAS284" s="1085"/>
      <c r="JAT284" s="1085"/>
      <c r="JAU284" s="1085"/>
      <c r="JAV284" s="1085"/>
      <c r="JAW284" s="1085"/>
      <c r="JAX284" s="1085"/>
      <c r="JAY284" s="1085"/>
      <c r="JAZ284" s="1080"/>
      <c r="JBA284" s="1085"/>
      <c r="JBB284" s="1085"/>
      <c r="JBC284" s="1085"/>
      <c r="JBD284" s="1085"/>
      <c r="JBE284" s="1085"/>
      <c r="JBF284" s="1085"/>
      <c r="JBG284" s="1085"/>
      <c r="JBH284" s="1085"/>
      <c r="JBI284" s="1085"/>
      <c r="JBJ284" s="1085"/>
      <c r="JBK284" s="1085"/>
      <c r="JBL284" s="1085"/>
      <c r="JBM284" s="1085"/>
      <c r="JBN284" s="1085"/>
      <c r="JBO284" s="1080"/>
      <c r="JBP284" s="1085"/>
      <c r="JBQ284" s="1085"/>
      <c r="JBR284" s="1085"/>
      <c r="JBS284" s="1085"/>
      <c r="JBT284" s="1085"/>
      <c r="JBU284" s="1085"/>
      <c r="JBV284" s="1085"/>
      <c r="JBW284" s="1085"/>
      <c r="JBX284" s="1085"/>
      <c r="JBY284" s="1085"/>
      <c r="JBZ284" s="1085"/>
      <c r="JCA284" s="1085"/>
      <c r="JCB284" s="1085"/>
      <c r="JCC284" s="1085"/>
      <c r="JCD284" s="1080"/>
      <c r="JCE284" s="1085"/>
      <c r="JCF284" s="1085"/>
      <c r="JCG284" s="1085"/>
      <c r="JCH284" s="1085"/>
      <c r="JCI284" s="1085"/>
      <c r="JCJ284" s="1085"/>
      <c r="JCK284" s="1085"/>
      <c r="JCL284" s="1085"/>
      <c r="JCM284" s="1085"/>
      <c r="JCN284" s="1085"/>
      <c r="JCO284" s="1085"/>
      <c r="JCP284" s="1085"/>
      <c r="JCQ284" s="1085"/>
      <c r="JCR284" s="1085"/>
      <c r="JCS284" s="1080"/>
      <c r="JCT284" s="1085"/>
      <c r="JCU284" s="1085"/>
      <c r="JCV284" s="1085"/>
      <c r="JCW284" s="1085"/>
      <c r="JCX284" s="1085"/>
      <c r="JCY284" s="1085"/>
      <c r="JCZ284" s="1085"/>
      <c r="JDA284" s="1085"/>
      <c r="JDB284" s="1085"/>
      <c r="JDC284" s="1085"/>
      <c r="JDD284" s="1085"/>
      <c r="JDE284" s="1085"/>
      <c r="JDF284" s="1085"/>
      <c r="JDG284" s="1085"/>
      <c r="JDH284" s="1080"/>
      <c r="JDI284" s="1085"/>
      <c r="JDJ284" s="1085"/>
      <c r="JDK284" s="1085"/>
      <c r="JDL284" s="1085"/>
      <c r="JDM284" s="1085"/>
      <c r="JDN284" s="1085"/>
      <c r="JDO284" s="1085"/>
      <c r="JDP284" s="1085"/>
      <c r="JDQ284" s="1085"/>
      <c r="JDR284" s="1085"/>
      <c r="JDS284" s="1085"/>
      <c r="JDT284" s="1085"/>
      <c r="JDU284" s="1085"/>
      <c r="JDV284" s="1085"/>
      <c r="JDW284" s="1080"/>
      <c r="JDX284" s="1085"/>
      <c r="JDY284" s="1085"/>
      <c r="JDZ284" s="1085"/>
      <c r="JEA284" s="1085"/>
      <c r="JEB284" s="1085"/>
      <c r="JEC284" s="1085"/>
      <c r="JED284" s="1085"/>
      <c r="JEE284" s="1085"/>
      <c r="JEF284" s="1085"/>
      <c r="JEG284" s="1085"/>
      <c r="JEH284" s="1085"/>
      <c r="JEI284" s="1085"/>
      <c r="JEJ284" s="1085"/>
      <c r="JEK284" s="1085"/>
      <c r="JEL284" s="1080"/>
      <c r="JEM284" s="1085"/>
      <c r="JEN284" s="1085"/>
      <c r="JEO284" s="1085"/>
      <c r="JEP284" s="1085"/>
      <c r="JEQ284" s="1085"/>
      <c r="JER284" s="1085"/>
      <c r="JES284" s="1085"/>
      <c r="JET284" s="1085"/>
      <c r="JEU284" s="1085"/>
      <c r="JEV284" s="1085"/>
      <c r="JEW284" s="1085"/>
      <c r="JEX284" s="1085"/>
      <c r="JEY284" s="1085"/>
      <c r="JEZ284" s="1085"/>
      <c r="JFA284" s="1080"/>
      <c r="JFB284" s="1085"/>
      <c r="JFC284" s="1085"/>
      <c r="JFD284" s="1085"/>
      <c r="JFE284" s="1085"/>
      <c r="JFF284" s="1085"/>
      <c r="JFG284" s="1085"/>
      <c r="JFH284" s="1085"/>
      <c r="JFI284" s="1085"/>
      <c r="JFJ284" s="1085"/>
      <c r="JFK284" s="1085"/>
      <c r="JFL284" s="1085"/>
      <c r="JFM284" s="1085"/>
      <c r="JFN284" s="1085"/>
      <c r="JFO284" s="1085"/>
      <c r="JFP284" s="1080"/>
      <c r="JFQ284" s="1085"/>
      <c r="JFR284" s="1085"/>
      <c r="JFS284" s="1085"/>
      <c r="JFT284" s="1085"/>
      <c r="JFU284" s="1085"/>
      <c r="JFV284" s="1085"/>
      <c r="JFW284" s="1085"/>
      <c r="JFX284" s="1085"/>
      <c r="JFY284" s="1085"/>
      <c r="JFZ284" s="1085"/>
      <c r="JGA284" s="1085"/>
      <c r="JGB284" s="1085"/>
      <c r="JGC284" s="1085"/>
      <c r="JGD284" s="1085"/>
      <c r="JGE284" s="1080"/>
      <c r="JGF284" s="1085"/>
      <c r="JGG284" s="1085"/>
      <c r="JGH284" s="1085"/>
      <c r="JGI284" s="1085"/>
      <c r="JGJ284" s="1085"/>
      <c r="JGK284" s="1085"/>
      <c r="JGL284" s="1085"/>
      <c r="JGM284" s="1085"/>
      <c r="JGN284" s="1085"/>
      <c r="JGO284" s="1085"/>
      <c r="JGP284" s="1085"/>
      <c r="JGQ284" s="1085"/>
      <c r="JGR284" s="1085"/>
      <c r="JGS284" s="1085"/>
      <c r="JGT284" s="1080"/>
      <c r="JGU284" s="1085"/>
      <c r="JGV284" s="1085"/>
      <c r="JGW284" s="1085"/>
      <c r="JGX284" s="1085"/>
      <c r="JGY284" s="1085"/>
      <c r="JGZ284" s="1085"/>
      <c r="JHA284" s="1085"/>
      <c r="JHB284" s="1085"/>
      <c r="JHC284" s="1085"/>
      <c r="JHD284" s="1085"/>
      <c r="JHE284" s="1085"/>
      <c r="JHF284" s="1085"/>
      <c r="JHG284" s="1085"/>
      <c r="JHH284" s="1085"/>
      <c r="JHI284" s="1080"/>
      <c r="JHJ284" s="1085"/>
      <c r="JHK284" s="1085"/>
      <c r="JHL284" s="1085"/>
      <c r="JHM284" s="1085"/>
      <c r="JHN284" s="1085"/>
      <c r="JHO284" s="1085"/>
      <c r="JHP284" s="1085"/>
      <c r="JHQ284" s="1085"/>
      <c r="JHR284" s="1085"/>
      <c r="JHS284" s="1085"/>
      <c r="JHT284" s="1085"/>
      <c r="JHU284" s="1085"/>
      <c r="JHV284" s="1085"/>
      <c r="JHW284" s="1085"/>
      <c r="JHX284" s="1080"/>
      <c r="JHY284" s="1085"/>
      <c r="JHZ284" s="1085"/>
      <c r="JIA284" s="1085"/>
      <c r="JIB284" s="1085"/>
      <c r="JIC284" s="1085"/>
      <c r="JID284" s="1085"/>
      <c r="JIE284" s="1085"/>
      <c r="JIF284" s="1085"/>
      <c r="JIG284" s="1085"/>
      <c r="JIH284" s="1085"/>
      <c r="JII284" s="1085"/>
      <c r="JIJ284" s="1085"/>
      <c r="JIK284" s="1085"/>
      <c r="JIL284" s="1085"/>
      <c r="JIM284" s="1080"/>
      <c r="JIN284" s="1085"/>
      <c r="JIO284" s="1085"/>
      <c r="JIP284" s="1085"/>
      <c r="JIQ284" s="1085"/>
      <c r="JIR284" s="1085"/>
      <c r="JIS284" s="1085"/>
      <c r="JIT284" s="1085"/>
      <c r="JIU284" s="1085"/>
      <c r="JIV284" s="1085"/>
      <c r="JIW284" s="1085"/>
      <c r="JIX284" s="1085"/>
      <c r="JIY284" s="1085"/>
      <c r="JIZ284" s="1085"/>
      <c r="JJA284" s="1085"/>
      <c r="JJB284" s="1080"/>
      <c r="JJC284" s="1085"/>
      <c r="JJD284" s="1085"/>
      <c r="JJE284" s="1085"/>
      <c r="JJF284" s="1085"/>
      <c r="JJG284" s="1085"/>
      <c r="JJH284" s="1085"/>
      <c r="JJI284" s="1085"/>
      <c r="JJJ284" s="1085"/>
      <c r="JJK284" s="1085"/>
      <c r="JJL284" s="1085"/>
      <c r="JJM284" s="1085"/>
      <c r="JJN284" s="1085"/>
      <c r="JJO284" s="1085"/>
      <c r="JJP284" s="1085"/>
      <c r="JJQ284" s="1080"/>
      <c r="JJR284" s="1085"/>
      <c r="JJS284" s="1085"/>
      <c r="JJT284" s="1085"/>
      <c r="JJU284" s="1085"/>
      <c r="JJV284" s="1085"/>
      <c r="JJW284" s="1085"/>
      <c r="JJX284" s="1085"/>
      <c r="JJY284" s="1085"/>
      <c r="JJZ284" s="1085"/>
      <c r="JKA284" s="1085"/>
      <c r="JKB284" s="1085"/>
      <c r="JKC284" s="1085"/>
      <c r="JKD284" s="1085"/>
      <c r="JKE284" s="1085"/>
      <c r="JKF284" s="1080"/>
      <c r="JKG284" s="1085"/>
      <c r="JKH284" s="1085"/>
      <c r="JKI284" s="1085"/>
      <c r="JKJ284" s="1085"/>
      <c r="JKK284" s="1085"/>
      <c r="JKL284" s="1085"/>
      <c r="JKM284" s="1085"/>
      <c r="JKN284" s="1085"/>
      <c r="JKO284" s="1085"/>
      <c r="JKP284" s="1085"/>
      <c r="JKQ284" s="1085"/>
      <c r="JKR284" s="1085"/>
      <c r="JKS284" s="1085"/>
      <c r="JKT284" s="1085"/>
      <c r="JKU284" s="1080"/>
      <c r="JKV284" s="1085"/>
      <c r="JKW284" s="1085"/>
      <c r="JKX284" s="1085"/>
      <c r="JKY284" s="1085"/>
      <c r="JKZ284" s="1085"/>
      <c r="JLA284" s="1085"/>
      <c r="JLB284" s="1085"/>
      <c r="JLC284" s="1085"/>
      <c r="JLD284" s="1085"/>
      <c r="JLE284" s="1085"/>
      <c r="JLF284" s="1085"/>
      <c r="JLG284" s="1085"/>
      <c r="JLH284" s="1085"/>
      <c r="JLI284" s="1085"/>
      <c r="JLJ284" s="1080"/>
      <c r="JLK284" s="1085"/>
      <c r="JLL284" s="1085"/>
      <c r="JLM284" s="1085"/>
      <c r="JLN284" s="1085"/>
      <c r="JLO284" s="1085"/>
      <c r="JLP284" s="1085"/>
      <c r="JLQ284" s="1085"/>
      <c r="JLR284" s="1085"/>
      <c r="JLS284" s="1085"/>
      <c r="JLT284" s="1085"/>
      <c r="JLU284" s="1085"/>
      <c r="JLV284" s="1085"/>
      <c r="JLW284" s="1085"/>
      <c r="JLX284" s="1085"/>
      <c r="JLY284" s="1080"/>
      <c r="JLZ284" s="1085"/>
      <c r="JMA284" s="1085"/>
      <c r="JMB284" s="1085"/>
      <c r="JMC284" s="1085"/>
      <c r="JMD284" s="1085"/>
      <c r="JME284" s="1085"/>
      <c r="JMF284" s="1085"/>
      <c r="JMG284" s="1085"/>
      <c r="JMH284" s="1085"/>
      <c r="JMI284" s="1085"/>
      <c r="JMJ284" s="1085"/>
      <c r="JMK284" s="1085"/>
      <c r="JML284" s="1085"/>
      <c r="JMM284" s="1085"/>
      <c r="JMN284" s="1080"/>
      <c r="JMO284" s="1085"/>
      <c r="JMP284" s="1085"/>
      <c r="JMQ284" s="1085"/>
      <c r="JMR284" s="1085"/>
      <c r="JMS284" s="1085"/>
      <c r="JMT284" s="1085"/>
      <c r="JMU284" s="1085"/>
      <c r="JMV284" s="1085"/>
      <c r="JMW284" s="1085"/>
      <c r="JMX284" s="1085"/>
      <c r="JMY284" s="1085"/>
      <c r="JMZ284" s="1085"/>
      <c r="JNA284" s="1085"/>
      <c r="JNB284" s="1085"/>
      <c r="JNC284" s="1080"/>
      <c r="JND284" s="1085"/>
      <c r="JNE284" s="1085"/>
      <c r="JNF284" s="1085"/>
      <c r="JNG284" s="1085"/>
      <c r="JNH284" s="1085"/>
      <c r="JNI284" s="1085"/>
      <c r="JNJ284" s="1085"/>
      <c r="JNK284" s="1085"/>
      <c r="JNL284" s="1085"/>
      <c r="JNM284" s="1085"/>
      <c r="JNN284" s="1085"/>
      <c r="JNO284" s="1085"/>
      <c r="JNP284" s="1085"/>
      <c r="JNQ284" s="1085"/>
      <c r="JNR284" s="1080"/>
      <c r="JNS284" s="1085"/>
      <c r="JNT284" s="1085"/>
      <c r="JNU284" s="1085"/>
      <c r="JNV284" s="1085"/>
      <c r="JNW284" s="1085"/>
      <c r="JNX284" s="1085"/>
      <c r="JNY284" s="1085"/>
      <c r="JNZ284" s="1085"/>
      <c r="JOA284" s="1085"/>
      <c r="JOB284" s="1085"/>
      <c r="JOC284" s="1085"/>
      <c r="JOD284" s="1085"/>
      <c r="JOE284" s="1085"/>
      <c r="JOF284" s="1085"/>
      <c r="JOG284" s="1080"/>
      <c r="JOH284" s="1085"/>
      <c r="JOI284" s="1085"/>
      <c r="JOJ284" s="1085"/>
      <c r="JOK284" s="1085"/>
      <c r="JOL284" s="1085"/>
      <c r="JOM284" s="1085"/>
      <c r="JON284" s="1085"/>
      <c r="JOO284" s="1085"/>
      <c r="JOP284" s="1085"/>
      <c r="JOQ284" s="1085"/>
      <c r="JOR284" s="1085"/>
      <c r="JOS284" s="1085"/>
      <c r="JOT284" s="1085"/>
      <c r="JOU284" s="1085"/>
      <c r="JOV284" s="1080"/>
      <c r="JOW284" s="1085"/>
      <c r="JOX284" s="1085"/>
      <c r="JOY284" s="1085"/>
      <c r="JOZ284" s="1085"/>
      <c r="JPA284" s="1085"/>
      <c r="JPB284" s="1085"/>
      <c r="JPC284" s="1085"/>
      <c r="JPD284" s="1085"/>
      <c r="JPE284" s="1085"/>
      <c r="JPF284" s="1085"/>
      <c r="JPG284" s="1085"/>
      <c r="JPH284" s="1085"/>
      <c r="JPI284" s="1085"/>
      <c r="JPJ284" s="1085"/>
      <c r="JPK284" s="1080"/>
      <c r="JPL284" s="1085"/>
      <c r="JPM284" s="1085"/>
      <c r="JPN284" s="1085"/>
      <c r="JPO284" s="1085"/>
      <c r="JPP284" s="1085"/>
      <c r="JPQ284" s="1085"/>
      <c r="JPR284" s="1085"/>
      <c r="JPS284" s="1085"/>
      <c r="JPT284" s="1085"/>
      <c r="JPU284" s="1085"/>
      <c r="JPV284" s="1085"/>
      <c r="JPW284" s="1085"/>
      <c r="JPX284" s="1085"/>
      <c r="JPY284" s="1085"/>
      <c r="JPZ284" s="1080"/>
      <c r="JQA284" s="1085"/>
      <c r="JQB284" s="1085"/>
      <c r="JQC284" s="1085"/>
      <c r="JQD284" s="1085"/>
      <c r="JQE284" s="1085"/>
      <c r="JQF284" s="1085"/>
      <c r="JQG284" s="1085"/>
      <c r="JQH284" s="1085"/>
      <c r="JQI284" s="1085"/>
      <c r="JQJ284" s="1085"/>
      <c r="JQK284" s="1085"/>
      <c r="JQL284" s="1085"/>
      <c r="JQM284" s="1085"/>
      <c r="JQN284" s="1085"/>
      <c r="JQO284" s="1080"/>
      <c r="JQP284" s="1085"/>
      <c r="JQQ284" s="1085"/>
      <c r="JQR284" s="1085"/>
      <c r="JQS284" s="1085"/>
      <c r="JQT284" s="1085"/>
      <c r="JQU284" s="1085"/>
      <c r="JQV284" s="1085"/>
      <c r="JQW284" s="1085"/>
      <c r="JQX284" s="1085"/>
      <c r="JQY284" s="1085"/>
      <c r="JQZ284" s="1085"/>
      <c r="JRA284" s="1085"/>
      <c r="JRB284" s="1085"/>
      <c r="JRC284" s="1085"/>
      <c r="JRD284" s="1080"/>
      <c r="JRE284" s="1085"/>
      <c r="JRF284" s="1085"/>
      <c r="JRG284" s="1085"/>
      <c r="JRH284" s="1085"/>
      <c r="JRI284" s="1085"/>
      <c r="JRJ284" s="1085"/>
      <c r="JRK284" s="1085"/>
      <c r="JRL284" s="1085"/>
      <c r="JRM284" s="1085"/>
      <c r="JRN284" s="1085"/>
      <c r="JRO284" s="1085"/>
      <c r="JRP284" s="1085"/>
      <c r="JRQ284" s="1085"/>
      <c r="JRR284" s="1085"/>
      <c r="JRS284" s="1080"/>
      <c r="JRT284" s="1085"/>
      <c r="JRU284" s="1085"/>
      <c r="JRV284" s="1085"/>
      <c r="JRW284" s="1085"/>
      <c r="JRX284" s="1085"/>
      <c r="JRY284" s="1085"/>
      <c r="JRZ284" s="1085"/>
      <c r="JSA284" s="1085"/>
      <c r="JSB284" s="1085"/>
      <c r="JSC284" s="1085"/>
      <c r="JSD284" s="1085"/>
      <c r="JSE284" s="1085"/>
      <c r="JSF284" s="1085"/>
      <c r="JSG284" s="1085"/>
      <c r="JSH284" s="1080"/>
      <c r="JSI284" s="1085"/>
      <c r="JSJ284" s="1085"/>
      <c r="JSK284" s="1085"/>
      <c r="JSL284" s="1085"/>
      <c r="JSM284" s="1085"/>
      <c r="JSN284" s="1085"/>
      <c r="JSO284" s="1085"/>
      <c r="JSP284" s="1085"/>
      <c r="JSQ284" s="1085"/>
      <c r="JSR284" s="1085"/>
      <c r="JSS284" s="1085"/>
      <c r="JST284" s="1085"/>
      <c r="JSU284" s="1085"/>
      <c r="JSV284" s="1085"/>
      <c r="JSW284" s="1080"/>
      <c r="JSX284" s="1085"/>
      <c r="JSY284" s="1085"/>
      <c r="JSZ284" s="1085"/>
      <c r="JTA284" s="1085"/>
      <c r="JTB284" s="1085"/>
      <c r="JTC284" s="1085"/>
      <c r="JTD284" s="1085"/>
      <c r="JTE284" s="1085"/>
      <c r="JTF284" s="1085"/>
      <c r="JTG284" s="1085"/>
      <c r="JTH284" s="1085"/>
      <c r="JTI284" s="1085"/>
      <c r="JTJ284" s="1085"/>
      <c r="JTK284" s="1085"/>
      <c r="JTL284" s="1080"/>
      <c r="JTM284" s="1085"/>
      <c r="JTN284" s="1085"/>
      <c r="JTO284" s="1085"/>
      <c r="JTP284" s="1085"/>
      <c r="JTQ284" s="1085"/>
      <c r="JTR284" s="1085"/>
      <c r="JTS284" s="1085"/>
      <c r="JTT284" s="1085"/>
      <c r="JTU284" s="1085"/>
      <c r="JTV284" s="1085"/>
      <c r="JTW284" s="1085"/>
      <c r="JTX284" s="1085"/>
      <c r="JTY284" s="1085"/>
      <c r="JTZ284" s="1085"/>
      <c r="JUA284" s="1080"/>
      <c r="JUB284" s="1085"/>
      <c r="JUC284" s="1085"/>
      <c r="JUD284" s="1085"/>
      <c r="JUE284" s="1085"/>
      <c r="JUF284" s="1085"/>
      <c r="JUG284" s="1085"/>
      <c r="JUH284" s="1085"/>
      <c r="JUI284" s="1085"/>
      <c r="JUJ284" s="1085"/>
      <c r="JUK284" s="1085"/>
      <c r="JUL284" s="1085"/>
      <c r="JUM284" s="1085"/>
      <c r="JUN284" s="1085"/>
      <c r="JUO284" s="1085"/>
      <c r="JUP284" s="1080"/>
      <c r="JUQ284" s="1085"/>
      <c r="JUR284" s="1085"/>
      <c r="JUS284" s="1085"/>
      <c r="JUT284" s="1085"/>
      <c r="JUU284" s="1085"/>
      <c r="JUV284" s="1085"/>
      <c r="JUW284" s="1085"/>
      <c r="JUX284" s="1085"/>
      <c r="JUY284" s="1085"/>
      <c r="JUZ284" s="1085"/>
      <c r="JVA284" s="1085"/>
      <c r="JVB284" s="1085"/>
      <c r="JVC284" s="1085"/>
      <c r="JVD284" s="1085"/>
      <c r="JVE284" s="1080"/>
      <c r="JVF284" s="1085"/>
      <c r="JVG284" s="1085"/>
      <c r="JVH284" s="1085"/>
      <c r="JVI284" s="1085"/>
      <c r="JVJ284" s="1085"/>
      <c r="JVK284" s="1085"/>
      <c r="JVL284" s="1085"/>
      <c r="JVM284" s="1085"/>
      <c r="JVN284" s="1085"/>
      <c r="JVO284" s="1085"/>
      <c r="JVP284" s="1085"/>
      <c r="JVQ284" s="1085"/>
      <c r="JVR284" s="1085"/>
      <c r="JVS284" s="1085"/>
      <c r="JVT284" s="1080"/>
      <c r="JVU284" s="1085"/>
      <c r="JVV284" s="1085"/>
      <c r="JVW284" s="1085"/>
      <c r="JVX284" s="1085"/>
      <c r="JVY284" s="1085"/>
      <c r="JVZ284" s="1085"/>
      <c r="JWA284" s="1085"/>
      <c r="JWB284" s="1085"/>
      <c r="JWC284" s="1085"/>
      <c r="JWD284" s="1085"/>
      <c r="JWE284" s="1085"/>
      <c r="JWF284" s="1085"/>
      <c r="JWG284" s="1085"/>
      <c r="JWH284" s="1085"/>
      <c r="JWI284" s="1080"/>
      <c r="JWJ284" s="1085"/>
      <c r="JWK284" s="1085"/>
      <c r="JWL284" s="1085"/>
      <c r="JWM284" s="1085"/>
      <c r="JWN284" s="1085"/>
      <c r="JWO284" s="1085"/>
      <c r="JWP284" s="1085"/>
      <c r="JWQ284" s="1085"/>
      <c r="JWR284" s="1085"/>
      <c r="JWS284" s="1085"/>
      <c r="JWT284" s="1085"/>
      <c r="JWU284" s="1085"/>
      <c r="JWV284" s="1085"/>
      <c r="JWW284" s="1085"/>
      <c r="JWX284" s="1080"/>
      <c r="JWY284" s="1085"/>
      <c r="JWZ284" s="1085"/>
      <c r="JXA284" s="1085"/>
      <c r="JXB284" s="1085"/>
      <c r="JXC284" s="1085"/>
      <c r="JXD284" s="1085"/>
      <c r="JXE284" s="1085"/>
      <c r="JXF284" s="1085"/>
      <c r="JXG284" s="1085"/>
      <c r="JXH284" s="1085"/>
      <c r="JXI284" s="1085"/>
      <c r="JXJ284" s="1085"/>
      <c r="JXK284" s="1085"/>
      <c r="JXL284" s="1085"/>
      <c r="JXM284" s="1080"/>
      <c r="JXN284" s="1085"/>
      <c r="JXO284" s="1085"/>
      <c r="JXP284" s="1085"/>
      <c r="JXQ284" s="1085"/>
      <c r="JXR284" s="1085"/>
      <c r="JXS284" s="1085"/>
      <c r="JXT284" s="1085"/>
      <c r="JXU284" s="1085"/>
      <c r="JXV284" s="1085"/>
      <c r="JXW284" s="1085"/>
      <c r="JXX284" s="1085"/>
      <c r="JXY284" s="1085"/>
      <c r="JXZ284" s="1085"/>
      <c r="JYA284" s="1085"/>
      <c r="JYB284" s="1080"/>
      <c r="JYC284" s="1085"/>
      <c r="JYD284" s="1085"/>
      <c r="JYE284" s="1085"/>
      <c r="JYF284" s="1085"/>
      <c r="JYG284" s="1085"/>
      <c r="JYH284" s="1085"/>
      <c r="JYI284" s="1085"/>
      <c r="JYJ284" s="1085"/>
      <c r="JYK284" s="1085"/>
      <c r="JYL284" s="1085"/>
      <c r="JYM284" s="1085"/>
      <c r="JYN284" s="1085"/>
      <c r="JYO284" s="1085"/>
      <c r="JYP284" s="1085"/>
      <c r="JYQ284" s="1080"/>
      <c r="JYR284" s="1085"/>
      <c r="JYS284" s="1085"/>
      <c r="JYT284" s="1085"/>
      <c r="JYU284" s="1085"/>
      <c r="JYV284" s="1085"/>
      <c r="JYW284" s="1085"/>
      <c r="JYX284" s="1085"/>
      <c r="JYY284" s="1085"/>
      <c r="JYZ284" s="1085"/>
      <c r="JZA284" s="1085"/>
      <c r="JZB284" s="1085"/>
      <c r="JZC284" s="1085"/>
      <c r="JZD284" s="1085"/>
      <c r="JZE284" s="1085"/>
      <c r="JZF284" s="1080"/>
      <c r="JZG284" s="1085"/>
      <c r="JZH284" s="1085"/>
      <c r="JZI284" s="1085"/>
      <c r="JZJ284" s="1085"/>
      <c r="JZK284" s="1085"/>
      <c r="JZL284" s="1085"/>
      <c r="JZM284" s="1085"/>
      <c r="JZN284" s="1085"/>
      <c r="JZO284" s="1085"/>
      <c r="JZP284" s="1085"/>
      <c r="JZQ284" s="1085"/>
      <c r="JZR284" s="1085"/>
      <c r="JZS284" s="1085"/>
      <c r="JZT284" s="1085"/>
      <c r="JZU284" s="1080"/>
      <c r="JZV284" s="1085"/>
      <c r="JZW284" s="1085"/>
      <c r="JZX284" s="1085"/>
      <c r="JZY284" s="1085"/>
      <c r="JZZ284" s="1085"/>
      <c r="KAA284" s="1085"/>
      <c r="KAB284" s="1085"/>
      <c r="KAC284" s="1085"/>
      <c r="KAD284" s="1085"/>
      <c r="KAE284" s="1085"/>
      <c r="KAF284" s="1085"/>
      <c r="KAG284" s="1085"/>
      <c r="KAH284" s="1085"/>
      <c r="KAI284" s="1085"/>
      <c r="KAJ284" s="1080"/>
      <c r="KAK284" s="1085"/>
      <c r="KAL284" s="1085"/>
      <c r="KAM284" s="1085"/>
      <c r="KAN284" s="1085"/>
      <c r="KAO284" s="1085"/>
      <c r="KAP284" s="1085"/>
      <c r="KAQ284" s="1085"/>
      <c r="KAR284" s="1085"/>
      <c r="KAS284" s="1085"/>
      <c r="KAT284" s="1085"/>
      <c r="KAU284" s="1085"/>
      <c r="KAV284" s="1085"/>
      <c r="KAW284" s="1085"/>
      <c r="KAX284" s="1085"/>
      <c r="KAY284" s="1080"/>
      <c r="KAZ284" s="1085"/>
      <c r="KBA284" s="1085"/>
      <c r="KBB284" s="1085"/>
      <c r="KBC284" s="1085"/>
      <c r="KBD284" s="1085"/>
      <c r="KBE284" s="1085"/>
      <c r="KBF284" s="1085"/>
      <c r="KBG284" s="1085"/>
      <c r="KBH284" s="1085"/>
      <c r="KBI284" s="1085"/>
      <c r="KBJ284" s="1085"/>
      <c r="KBK284" s="1085"/>
      <c r="KBL284" s="1085"/>
      <c r="KBM284" s="1085"/>
      <c r="KBN284" s="1080"/>
      <c r="KBO284" s="1085"/>
      <c r="KBP284" s="1085"/>
      <c r="KBQ284" s="1085"/>
      <c r="KBR284" s="1085"/>
      <c r="KBS284" s="1085"/>
      <c r="KBT284" s="1085"/>
      <c r="KBU284" s="1085"/>
      <c r="KBV284" s="1085"/>
      <c r="KBW284" s="1085"/>
      <c r="KBX284" s="1085"/>
      <c r="KBY284" s="1085"/>
      <c r="KBZ284" s="1085"/>
      <c r="KCA284" s="1085"/>
      <c r="KCB284" s="1085"/>
      <c r="KCC284" s="1080"/>
      <c r="KCD284" s="1085"/>
      <c r="KCE284" s="1085"/>
      <c r="KCF284" s="1085"/>
      <c r="KCG284" s="1085"/>
      <c r="KCH284" s="1085"/>
      <c r="KCI284" s="1085"/>
      <c r="KCJ284" s="1085"/>
      <c r="KCK284" s="1085"/>
      <c r="KCL284" s="1085"/>
      <c r="KCM284" s="1085"/>
      <c r="KCN284" s="1085"/>
      <c r="KCO284" s="1085"/>
      <c r="KCP284" s="1085"/>
      <c r="KCQ284" s="1085"/>
      <c r="KCR284" s="1080"/>
      <c r="KCS284" s="1085"/>
      <c r="KCT284" s="1085"/>
      <c r="KCU284" s="1085"/>
      <c r="KCV284" s="1085"/>
      <c r="KCW284" s="1085"/>
      <c r="KCX284" s="1085"/>
      <c r="KCY284" s="1085"/>
      <c r="KCZ284" s="1085"/>
      <c r="KDA284" s="1085"/>
      <c r="KDB284" s="1085"/>
      <c r="KDC284" s="1085"/>
      <c r="KDD284" s="1085"/>
      <c r="KDE284" s="1085"/>
      <c r="KDF284" s="1085"/>
      <c r="KDG284" s="1080"/>
      <c r="KDH284" s="1085"/>
      <c r="KDI284" s="1085"/>
      <c r="KDJ284" s="1085"/>
      <c r="KDK284" s="1085"/>
      <c r="KDL284" s="1085"/>
      <c r="KDM284" s="1085"/>
      <c r="KDN284" s="1085"/>
      <c r="KDO284" s="1085"/>
      <c r="KDP284" s="1085"/>
      <c r="KDQ284" s="1085"/>
      <c r="KDR284" s="1085"/>
      <c r="KDS284" s="1085"/>
      <c r="KDT284" s="1085"/>
      <c r="KDU284" s="1085"/>
      <c r="KDV284" s="1080"/>
      <c r="KDW284" s="1085"/>
      <c r="KDX284" s="1085"/>
      <c r="KDY284" s="1085"/>
      <c r="KDZ284" s="1085"/>
      <c r="KEA284" s="1085"/>
      <c r="KEB284" s="1085"/>
      <c r="KEC284" s="1085"/>
      <c r="KED284" s="1085"/>
      <c r="KEE284" s="1085"/>
      <c r="KEF284" s="1085"/>
      <c r="KEG284" s="1085"/>
      <c r="KEH284" s="1085"/>
      <c r="KEI284" s="1085"/>
      <c r="KEJ284" s="1085"/>
      <c r="KEK284" s="1080"/>
      <c r="KEL284" s="1085"/>
      <c r="KEM284" s="1085"/>
      <c r="KEN284" s="1085"/>
      <c r="KEO284" s="1085"/>
      <c r="KEP284" s="1085"/>
      <c r="KEQ284" s="1085"/>
      <c r="KER284" s="1085"/>
      <c r="KES284" s="1085"/>
      <c r="KET284" s="1085"/>
      <c r="KEU284" s="1085"/>
      <c r="KEV284" s="1085"/>
      <c r="KEW284" s="1085"/>
      <c r="KEX284" s="1085"/>
      <c r="KEY284" s="1085"/>
      <c r="KEZ284" s="1080"/>
      <c r="KFA284" s="1085"/>
      <c r="KFB284" s="1085"/>
      <c r="KFC284" s="1085"/>
      <c r="KFD284" s="1085"/>
      <c r="KFE284" s="1085"/>
      <c r="KFF284" s="1085"/>
      <c r="KFG284" s="1085"/>
      <c r="KFH284" s="1085"/>
      <c r="KFI284" s="1085"/>
      <c r="KFJ284" s="1085"/>
      <c r="KFK284" s="1085"/>
      <c r="KFL284" s="1085"/>
      <c r="KFM284" s="1085"/>
      <c r="KFN284" s="1085"/>
      <c r="KFO284" s="1080"/>
      <c r="KFP284" s="1085"/>
      <c r="KFQ284" s="1085"/>
      <c r="KFR284" s="1085"/>
      <c r="KFS284" s="1085"/>
      <c r="KFT284" s="1085"/>
      <c r="KFU284" s="1085"/>
      <c r="KFV284" s="1085"/>
      <c r="KFW284" s="1085"/>
      <c r="KFX284" s="1085"/>
      <c r="KFY284" s="1085"/>
      <c r="KFZ284" s="1085"/>
      <c r="KGA284" s="1085"/>
      <c r="KGB284" s="1085"/>
      <c r="KGC284" s="1085"/>
      <c r="KGD284" s="1080"/>
      <c r="KGE284" s="1085"/>
      <c r="KGF284" s="1085"/>
      <c r="KGG284" s="1085"/>
      <c r="KGH284" s="1085"/>
      <c r="KGI284" s="1085"/>
      <c r="KGJ284" s="1085"/>
      <c r="KGK284" s="1085"/>
      <c r="KGL284" s="1085"/>
      <c r="KGM284" s="1085"/>
      <c r="KGN284" s="1085"/>
      <c r="KGO284" s="1085"/>
      <c r="KGP284" s="1085"/>
      <c r="KGQ284" s="1085"/>
      <c r="KGR284" s="1085"/>
      <c r="KGS284" s="1080"/>
      <c r="KGT284" s="1085"/>
      <c r="KGU284" s="1085"/>
      <c r="KGV284" s="1085"/>
      <c r="KGW284" s="1085"/>
      <c r="KGX284" s="1085"/>
      <c r="KGY284" s="1085"/>
      <c r="KGZ284" s="1085"/>
      <c r="KHA284" s="1085"/>
      <c r="KHB284" s="1085"/>
      <c r="KHC284" s="1085"/>
      <c r="KHD284" s="1085"/>
      <c r="KHE284" s="1085"/>
      <c r="KHF284" s="1085"/>
      <c r="KHG284" s="1085"/>
      <c r="KHH284" s="1080"/>
      <c r="KHI284" s="1085"/>
      <c r="KHJ284" s="1085"/>
      <c r="KHK284" s="1085"/>
      <c r="KHL284" s="1085"/>
      <c r="KHM284" s="1085"/>
      <c r="KHN284" s="1085"/>
      <c r="KHO284" s="1085"/>
      <c r="KHP284" s="1085"/>
      <c r="KHQ284" s="1085"/>
      <c r="KHR284" s="1085"/>
      <c r="KHS284" s="1085"/>
      <c r="KHT284" s="1085"/>
      <c r="KHU284" s="1085"/>
      <c r="KHV284" s="1085"/>
      <c r="KHW284" s="1080"/>
      <c r="KHX284" s="1085"/>
      <c r="KHY284" s="1085"/>
      <c r="KHZ284" s="1085"/>
      <c r="KIA284" s="1085"/>
      <c r="KIB284" s="1085"/>
      <c r="KIC284" s="1085"/>
      <c r="KID284" s="1085"/>
      <c r="KIE284" s="1085"/>
      <c r="KIF284" s="1085"/>
      <c r="KIG284" s="1085"/>
      <c r="KIH284" s="1085"/>
      <c r="KII284" s="1085"/>
      <c r="KIJ284" s="1085"/>
      <c r="KIK284" s="1085"/>
      <c r="KIL284" s="1080"/>
      <c r="KIM284" s="1085"/>
      <c r="KIN284" s="1085"/>
      <c r="KIO284" s="1085"/>
      <c r="KIP284" s="1085"/>
      <c r="KIQ284" s="1085"/>
      <c r="KIR284" s="1085"/>
      <c r="KIS284" s="1085"/>
      <c r="KIT284" s="1085"/>
      <c r="KIU284" s="1085"/>
      <c r="KIV284" s="1085"/>
      <c r="KIW284" s="1085"/>
      <c r="KIX284" s="1085"/>
      <c r="KIY284" s="1085"/>
      <c r="KIZ284" s="1085"/>
      <c r="KJA284" s="1080"/>
      <c r="KJB284" s="1085"/>
      <c r="KJC284" s="1085"/>
      <c r="KJD284" s="1085"/>
      <c r="KJE284" s="1085"/>
      <c r="KJF284" s="1085"/>
      <c r="KJG284" s="1085"/>
      <c r="KJH284" s="1085"/>
      <c r="KJI284" s="1085"/>
      <c r="KJJ284" s="1085"/>
      <c r="KJK284" s="1085"/>
      <c r="KJL284" s="1085"/>
      <c r="KJM284" s="1085"/>
      <c r="KJN284" s="1085"/>
      <c r="KJO284" s="1085"/>
      <c r="KJP284" s="1080"/>
      <c r="KJQ284" s="1085"/>
      <c r="KJR284" s="1085"/>
      <c r="KJS284" s="1085"/>
      <c r="KJT284" s="1085"/>
      <c r="KJU284" s="1085"/>
      <c r="KJV284" s="1085"/>
      <c r="KJW284" s="1085"/>
      <c r="KJX284" s="1085"/>
      <c r="KJY284" s="1085"/>
      <c r="KJZ284" s="1085"/>
      <c r="KKA284" s="1085"/>
      <c r="KKB284" s="1085"/>
      <c r="KKC284" s="1085"/>
      <c r="KKD284" s="1085"/>
      <c r="KKE284" s="1080"/>
      <c r="KKF284" s="1085"/>
      <c r="KKG284" s="1085"/>
      <c r="KKH284" s="1085"/>
      <c r="KKI284" s="1085"/>
      <c r="KKJ284" s="1085"/>
      <c r="KKK284" s="1085"/>
      <c r="KKL284" s="1085"/>
      <c r="KKM284" s="1085"/>
      <c r="KKN284" s="1085"/>
      <c r="KKO284" s="1085"/>
      <c r="KKP284" s="1085"/>
      <c r="KKQ284" s="1085"/>
      <c r="KKR284" s="1085"/>
      <c r="KKS284" s="1085"/>
      <c r="KKT284" s="1080"/>
      <c r="KKU284" s="1085"/>
      <c r="KKV284" s="1085"/>
      <c r="KKW284" s="1085"/>
      <c r="KKX284" s="1085"/>
      <c r="KKY284" s="1085"/>
      <c r="KKZ284" s="1085"/>
      <c r="KLA284" s="1085"/>
      <c r="KLB284" s="1085"/>
      <c r="KLC284" s="1085"/>
      <c r="KLD284" s="1085"/>
      <c r="KLE284" s="1085"/>
      <c r="KLF284" s="1085"/>
      <c r="KLG284" s="1085"/>
      <c r="KLH284" s="1085"/>
      <c r="KLI284" s="1080"/>
      <c r="KLJ284" s="1085"/>
      <c r="KLK284" s="1085"/>
      <c r="KLL284" s="1085"/>
      <c r="KLM284" s="1085"/>
      <c r="KLN284" s="1085"/>
      <c r="KLO284" s="1085"/>
      <c r="KLP284" s="1085"/>
      <c r="KLQ284" s="1085"/>
      <c r="KLR284" s="1085"/>
      <c r="KLS284" s="1085"/>
      <c r="KLT284" s="1085"/>
      <c r="KLU284" s="1085"/>
      <c r="KLV284" s="1085"/>
      <c r="KLW284" s="1085"/>
      <c r="KLX284" s="1080"/>
      <c r="KLY284" s="1085"/>
      <c r="KLZ284" s="1085"/>
      <c r="KMA284" s="1085"/>
      <c r="KMB284" s="1085"/>
      <c r="KMC284" s="1085"/>
      <c r="KMD284" s="1085"/>
      <c r="KME284" s="1085"/>
      <c r="KMF284" s="1085"/>
      <c r="KMG284" s="1085"/>
      <c r="KMH284" s="1085"/>
      <c r="KMI284" s="1085"/>
      <c r="KMJ284" s="1085"/>
      <c r="KMK284" s="1085"/>
      <c r="KML284" s="1085"/>
      <c r="KMM284" s="1080"/>
      <c r="KMN284" s="1085"/>
      <c r="KMO284" s="1085"/>
      <c r="KMP284" s="1085"/>
      <c r="KMQ284" s="1085"/>
      <c r="KMR284" s="1085"/>
      <c r="KMS284" s="1085"/>
      <c r="KMT284" s="1085"/>
      <c r="KMU284" s="1085"/>
      <c r="KMV284" s="1085"/>
      <c r="KMW284" s="1085"/>
      <c r="KMX284" s="1085"/>
      <c r="KMY284" s="1085"/>
      <c r="KMZ284" s="1085"/>
      <c r="KNA284" s="1085"/>
      <c r="KNB284" s="1080"/>
      <c r="KNC284" s="1085"/>
      <c r="KND284" s="1085"/>
      <c r="KNE284" s="1085"/>
      <c r="KNF284" s="1085"/>
      <c r="KNG284" s="1085"/>
      <c r="KNH284" s="1085"/>
      <c r="KNI284" s="1085"/>
      <c r="KNJ284" s="1085"/>
      <c r="KNK284" s="1085"/>
      <c r="KNL284" s="1085"/>
      <c r="KNM284" s="1085"/>
      <c r="KNN284" s="1085"/>
      <c r="KNO284" s="1085"/>
      <c r="KNP284" s="1085"/>
      <c r="KNQ284" s="1080"/>
      <c r="KNR284" s="1085"/>
      <c r="KNS284" s="1085"/>
      <c r="KNT284" s="1085"/>
      <c r="KNU284" s="1085"/>
      <c r="KNV284" s="1085"/>
      <c r="KNW284" s="1085"/>
      <c r="KNX284" s="1085"/>
      <c r="KNY284" s="1085"/>
      <c r="KNZ284" s="1085"/>
      <c r="KOA284" s="1085"/>
      <c r="KOB284" s="1085"/>
      <c r="KOC284" s="1085"/>
      <c r="KOD284" s="1085"/>
      <c r="KOE284" s="1085"/>
      <c r="KOF284" s="1080"/>
      <c r="KOG284" s="1085"/>
      <c r="KOH284" s="1085"/>
      <c r="KOI284" s="1085"/>
      <c r="KOJ284" s="1085"/>
      <c r="KOK284" s="1085"/>
      <c r="KOL284" s="1085"/>
      <c r="KOM284" s="1085"/>
      <c r="KON284" s="1085"/>
      <c r="KOO284" s="1085"/>
      <c r="KOP284" s="1085"/>
      <c r="KOQ284" s="1085"/>
      <c r="KOR284" s="1085"/>
      <c r="KOS284" s="1085"/>
      <c r="KOT284" s="1085"/>
      <c r="KOU284" s="1080"/>
      <c r="KOV284" s="1085"/>
      <c r="KOW284" s="1085"/>
      <c r="KOX284" s="1085"/>
      <c r="KOY284" s="1085"/>
      <c r="KOZ284" s="1085"/>
      <c r="KPA284" s="1085"/>
      <c r="KPB284" s="1085"/>
      <c r="KPC284" s="1085"/>
      <c r="KPD284" s="1085"/>
      <c r="KPE284" s="1085"/>
      <c r="KPF284" s="1085"/>
      <c r="KPG284" s="1085"/>
      <c r="KPH284" s="1085"/>
      <c r="KPI284" s="1085"/>
      <c r="KPJ284" s="1080"/>
      <c r="KPK284" s="1085"/>
      <c r="KPL284" s="1085"/>
      <c r="KPM284" s="1085"/>
      <c r="KPN284" s="1085"/>
      <c r="KPO284" s="1085"/>
      <c r="KPP284" s="1085"/>
      <c r="KPQ284" s="1085"/>
      <c r="KPR284" s="1085"/>
      <c r="KPS284" s="1085"/>
      <c r="KPT284" s="1085"/>
      <c r="KPU284" s="1085"/>
      <c r="KPV284" s="1085"/>
      <c r="KPW284" s="1085"/>
      <c r="KPX284" s="1085"/>
      <c r="KPY284" s="1080"/>
      <c r="KPZ284" s="1085"/>
      <c r="KQA284" s="1085"/>
      <c r="KQB284" s="1085"/>
      <c r="KQC284" s="1085"/>
      <c r="KQD284" s="1085"/>
      <c r="KQE284" s="1085"/>
      <c r="KQF284" s="1085"/>
      <c r="KQG284" s="1085"/>
      <c r="KQH284" s="1085"/>
      <c r="KQI284" s="1085"/>
      <c r="KQJ284" s="1085"/>
      <c r="KQK284" s="1085"/>
      <c r="KQL284" s="1085"/>
      <c r="KQM284" s="1085"/>
      <c r="KQN284" s="1080"/>
      <c r="KQO284" s="1085"/>
      <c r="KQP284" s="1085"/>
      <c r="KQQ284" s="1085"/>
      <c r="KQR284" s="1085"/>
      <c r="KQS284" s="1085"/>
      <c r="KQT284" s="1085"/>
      <c r="KQU284" s="1085"/>
      <c r="KQV284" s="1085"/>
      <c r="KQW284" s="1085"/>
      <c r="KQX284" s="1085"/>
      <c r="KQY284" s="1085"/>
      <c r="KQZ284" s="1085"/>
      <c r="KRA284" s="1085"/>
      <c r="KRB284" s="1085"/>
      <c r="KRC284" s="1080"/>
      <c r="KRD284" s="1085"/>
      <c r="KRE284" s="1085"/>
      <c r="KRF284" s="1085"/>
      <c r="KRG284" s="1085"/>
      <c r="KRH284" s="1085"/>
      <c r="KRI284" s="1085"/>
      <c r="KRJ284" s="1085"/>
      <c r="KRK284" s="1085"/>
      <c r="KRL284" s="1085"/>
      <c r="KRM284" s="1085"/>
      <c r="KRN284" s="1085"/>
      <c r="KRO284" s="1085"/>
      <c r="KRP284" s="1085"/>
      <c r="KRQ284" s="1085"/>
      <c r="KRR284" s="1080"/>
      <c r="KRS284" s="1085"/>
      <c r="KRT284" s="1085"/>
      <c r="KRU284" s="1085"/>
      <c r="KRV284" s="1085"/>
      <c r="KRW284" s="1085"/>
      <c r="KRX284" s="1085"/>
      <c r="KRY284" s="1085"/>
      <c r="KRZ284" s="1085"/>
      <c r="KSA284" s="1085"/>
      <c r="KSB284" s="1085"/>
      <c r="KSC284" s="1085"/>
      <c r="KSD284" s="1085"/>
      <c r="KSE284" s="1085"/>
      <c r="KSF284" s="1085"/>
      <c r="KSG284" s="1080"/>
      <c r="KSH284" s="1085"/>
      <c r="KSI284" s="1085"/>
      <c r="KSJ284" s="1085"/>
      <c r="KSK284" s="1085"/>
      <c r="KSL284" s="1085"/>
      <c r="KSM284" s="1085"/>
      <c r="KSN284" s="1085"/>
      <c r="KSO284" s="1085"/>
      <c r="KSP284" s="1085"/>
      <c r="KSQ284" s="1085"/>
      <c r="KSR284" s="1085"/>
      <c r="KSS284" s="1085"/>
      <c r="KST284" s="1085"/>
      <c r="KSU284" s="1085"/>
      <c r="KSV284" s="1080"/>
      <c r="KSW284" s="1085"/>
      <c r="KSX284" s="1085"/>
      <c r="KSY284" s="1085"/>
      <c r="KSZ284" s="1085"/>
      <c r="KTA284" s="1085"/>
      <c r="KTB284" s="1085"/>
      <c r="KTC284" s="1085"/>
      <c r="KTD284" s="1085"/>
      <c r="KTE284" s="1085"/>
      <c r="KTF284" s="1085"/>
      <c r="KTG284" s="1085"/>
      <c r="KTH284" s="1085"/>
      <c r="KTI284" s="1085"/>
      <c r="KTJ284" s="1085"/>
      <c r="KTK284" s="1080"/>
      <c r="KTL284" s="1085"/>
      <c r="KTM284" s="1085"/>
      <c r="KTN284" s="1085"/>
      <c r="KTO284" s="1085"/>
      <c r="KTP284" s="1085"/>
      <c r="KTQ284" s="1085"/>
      <c r="KTR284" s="1085"/>
      <c r="KTS284" s="1085"/>
      <c r="KTT284" s="1085"/>
      <c r="KTU284" s="1085"/>
      <c r="KTV284" s="1085"/>
      <c r="KTW284" s="1085"/>
      <c r="KTX284" s="1085"/>
      <c r="KTY284" s="1085"/>
      <c r="KTZ284" s="1080"/>
      <c r="KUA284" s="1085"/>
      <c r="KUB284" s="1085"/>
      <c r="KUC284" s="1085"/>
      <c r="KUD284" s="1085"/>
      <c r="KUE284" s="1085"/>
      <c r="KUF284" s="1085"/>
      <c r="KUG284" s="1085"/>
      <c r="KUH284" s="1085"/>
      <c r="KUI284" s="1085"/>
      <c r="KUJ284" s="1085"/>
      <c r="KUK284" s="1085"/>
      <c r="KUL284" s="1085"/>
      <c r="KUM284" s="1085"/>
      <c r="KUN284" s="1085"/>
      <c r="KUO284" s="1080"/>
      <c r="KUP284" s="1085"/>
      <c r="KUQ284" s="1085"/>
      <c r="KUR284" s="1085"/>
      <c r="KUS284" s="1085"/>
      <c r="KUT284" s="1085"/>
      <c r="KUU284" s="1085"/>
      <c r="KUV284" s="1085"/>
      <c r="KUW284" s="1085"/>
      <c r="KUX284" s="1085"/>
      <c r="KUY284" s="1085"/>
      <c r="KUZ284" s="1085"/>
      <c r="KVA284" s="1085"/>
      <c r="KVB284" s="1085"/>
      <c r="KVC284" s="1085"/>
      <c r="KVD284" s="1080"/>
      <c r="KVE284" s="1085"/>
      <c r="KVF284" s="1085"/>
      <c r="KVG284" s="1085"/>
      <c r="KVH284" s="1085"/>
      <c r="KVI284" s="1085"/>
      <c r="KVJ284" s="1085"/>
      <c r="KVK284" s="1085"/>
      <c r="KVL284" s="1085"/>
      <c r="KVM284" s="1085"/>
      <c r="KVN284" s="1085"/>
      <c r="KVO284" s="1085"/>
      <c r="KVP284" s="1085"/>
      <c r="KVQ284" s="1085"/>
      <c r="KVR284" s="1085"/>
      <c r="KVS284" s="1080"/>
      <c r="KVT284" s="1085"/>
      <c r="KVU284" s="1085"/>
      <c r="KVV284" s="1085"/>
      <c r="KVW284" s="1085"/>
      <c r="KVX284" s="1085"/>
      <c r="KVY284" s="1085"/>
      <c r="KVZ284" s="1085"/>
      <c r="KWA284" s="1085"/>
      <c r="KWB284" s="1085"/>
      <c r="KWC284" s="1085"/>
      <c r="KWD284" s="1085"/>
      <c r="KWE284" s="1085"/>
      <c r="KWF284" s="1085"/>
      <c r="KWG284" s="1085"/>
      <c r="KWH284" s="1080"/>
      <c r="KWI284" s="1085"/>
      <c r="KWJ284" s="1085"/>
      <c r="KWK284" s="1085"/>
      <c r="KWL284" s="1085"/>
      <c r="KWM284" s="1085"/>
      <c r="KWN284" s="1085"/>
      <c r="KWO284" s="1085"/>
      <c r="KWP284" s="1085"/>
      <c r="KWQ284" s="1085"/>
      <c r="KWR284" s="1085"/>
      <c r="KWS284" s="1085"/>
      <c r="KWT284" s="1085"/>
      <c r="KWU284" s="1085"/>
      <c r="KWV284" s="1085"/>
      <c r="KWW284" s="1080"/>
      <c r="KWX284" s="1085"/>
      <c r="KWY284" s="1085"/>
      <c r="KWZ284" s="1085"/>
      <c r="KXA284" s="1085"/>
      <c r="KXB284" s="1085"/>
      <c r="KXC284" s="1085"/>
      <c r="KXD284" s="1085"/>
      <c r="KXE284" s="1085"/>
      <c r="KXF284" s="1085"/>
      <c r="KXG284" s="1085"/>
      <c r="KXH284" s="1085"/>
      <c r="KXI284" s="1085"/>
      <c r="KXJ284" s="1085"/>
      <c r="KXK284" s="1085"/>
      <c r="KXL284" s="1080"/>
      <c r="KXM284" s="1085"/>
      <c r="KXN284" s="1085"/>
      <c r="KXO284" s="1085"/>
      <c r="KXP284" s="1085"/>
      <c r="KXQ284" s="1085"/>
      <c r="KXR284" s="1085"/>
      <c r="KXS284" s="1085"/>
      <c r="KXT284" s="1085"/>
      <c r="KXU284" s="1085"/>
      <c r="KXV284" s="1085"/>
      <c r="KXW284" s="1085"/>
      <c r="KXX284" s="1085"/>
      <c r="KXY284" s="1085"/>
      <c r="KXZ284" s="1085"/>
      <c r="KYA284" s="1080"/>
      <c r="KYB284" s="1085"/>
      <c r="KYC284" s="1085"/>
      <c r="KYD284" s="1085"/>
      <c r="KYE284" s="1085"/>
      <c r="KYF284" s="1085"/>
      <c r="KYG284" s="1085"/>
      <c r="KYH284" s="1085"/>
      <c r="KYI284" s="1085"/>
      <c r="KYJ284" s="1085"/>
      <c r="KYK284" s="1085"/>
      <c r="KYL284" s="1085"/>
      <c r="KYM284" s="1085"/>
      <c r="KYN284" s="1085"/>
      <c r="KYO284" s="1085"/>
      <c r="KYP284" s="1080"/>
      <c r="KYQ284" s="1085"/>
      <c r="KYR284" s="1085"/>
      <c r="KYS284" s="1085"/>
      <c r="KYT284" s="1085"/>
      <c r="KYU284" s="1085"/>
      <c r="KYV284" s="1085"/>
      <c r="KYW284" s="1085"/>
      <c r="KYX284" s="1085"/>
      <c r="KYY284" s="1085"/>
      <c r="KYZ284" s="1085"/>
      <c r="KZA284" s="1085"/>
      <c r="KZB284" s="1085"/>
      <c r="KZC284" s="1085"/>
      <c r="KZD284" s="1085"/>
      <c r="KZE284" s="1080"/>
      <c r="KZF284" s="1085"/>
      <c r="KZG284" s="1085"/>
      <c r="KZH284" s="1085"/>
      <c r="KZI284" s="1085"/>
      <c r="KZJ284" s="1085"/>
      <c r="KZK284" s="1085"/>
      <c r="KZL284" s="1085"/>
      <c r="KZM284" s="1085"/>
      <c r="KZN284" s="1085"/>
      <c r="KZO284" s="1085"/>
      <c r="KZP284" s="1085"/>
      <c r="KZQ284" s="1085"/>
      <c r="KZR284" s="1085"/>
      <c r="KZS284" s="1085"/>
      <c r="KZT284" s="1080"/>
      <c r="KZU284" s="1085"/>
      <c r="KZV284" s="1085"/>
      <c r="KZW284" s="1085"/>
      <c r="KZX284" s="1085"/>
      <c r="KZY284" s="1085"/>
      <c r="KZZ284" s="1085"/>
      <c r="LAA284" s="1085"/>
      <c r="LAB284" s="1085"/>
      <c r="LAC284" s="1085"/>
      <c r="LAD284" s="1085"/>
      <c r="LAE284" s="1085"/>
      <c r="LAF284" s="1085"/>
      <c r="LAG284" s="1085"/>
      <c r="LAH284" s="1085"/>
      <c r="LAI284" s="1080"/>
      <c r="LAJ284" s="1085"/>
      <c r="LAK284" s="1085"/>
      <c r="LAL284" s="1085"/>
      <c r="LAM284" s="1085"/>
      <c r="LAN284" s="1085"/>
      <c r="LAO284" s="1085"/>
      <c r="LAP284" s="1085"/>
      <c r="LAQ284" s="1085"/>
      <c r="LAR284" s="1085"/>
      <c r="LAS284" s="1085"/>
      <c r="LAT284" s="1085"/>
      <c r="LAU284" s="1085"/>
      <c r="LAV284" s="1085"/>
      <c r="LAW284" s="1085"/>
      <c r="LAX284" s="1080"/>
      <c r="LAY284" s="1085"/>
      <c r="LAZ284" s="1085"/>
      <c r="LBA284" s="1085"/>
      <c r="LBB284" s="1085"/>
      <c r="LBC284" s="1085"/>
      <c r="LBD284" s="1085"/>
      <c r="LBE284" s="1085"/>
      <c r="LBF284" s="1085"/>
      <c r="LBG284" s="1085"/>
      <c r="LBH284" s="1085"/>
      <c r="LBI284" s="1085"/>
      <c r="LBJ284" s="1085"/>
      <c r="LBK284" s="1085"/>
      <c r="LBL284" s="1085"/>
      <c r="LBM284" s="1080"/>
      <c r="LBN284" s="1085"/>
      <c r="LBO284" s="1085"/>
      <c r="LBP284" s="1085"/>
      <c r="LBQ284" s="1085"/>
      <c r="LBR284" s="1085"/>
      <c r="LBS284" s="1085"/>
      <c r="LBT284" s="1085"/>
      <c r="LBU284" s="1085"/>
      <c r="LBV284" s="1085"/>
      <c r="LBW284" s="1085"/>
      <c r="LBX284" s="1085"/>
      <c r="LBY284" s="1085"/>
      <c r="LBZ284" s="1085"/>
      <c r="LCA284" s="1085"/>
      <c r="LCB284" s="1080"/>
      <c r="LCC284" s="1085"/>
      <c r="LCD284" s="1085"/>
      <c r="LCE284" s="1085"/>
      <c r="LCF284" s="1085"/>
      <c r="LCG284" s="1085"/>
      <c r="LCH284" s="1085"/>
      <c r="LCI284" s="1085"/>
      <c r="LCJ284" s="1085"/>
      <c r="LCK284" s="1085"/>
      <c r="LCL284" s="1085"/>
      <c r="LCM284" s="1085"/>
      <c r="LCN284" s="1085"/>
      <c r="LCO284" s="1085"/>
      <c r="LCP284" s="1085"/>
      <c r="LCQ284" s="1080"/>
      <c r="LCR284" s="1085"/>
      <c r="LCS284" s="1085"/>
      <c r="LCT284" s="1085"/>
      <c r="LCU284" s="1085"/>
      <c r="LCV284" s="1085"/>
      <c r="LCW284" s="1085"/>
      <c r="LCX284" s="1085"/>
      <c r="LCY284" s="1085"/>
      <c r="LCZ284" s="1085"/>
      <c r="LDA284" s="1085"/>
      <c r="LDB284" s="1085"/>
      <c r="LDC284" s="1085"/>
      <c r="LDD284" s="1085"/>
      <c r="LDE284" s="1085"/>
      <c r="LDF284" s="1080"/>
      <c r="LDG284" s="1085"/>
      <c r="LDH284" s="1085"/>
      <c r="LDI284" s="1085"/>
      <c r="LDJ284" s="1085"/>
      <c r="LDK284" s="1085"/>
      <c r="LDL284" s="1085"/>
      <c r="LDM284" s="1085"/>
      <c r="LDN284" s="1085"/>
      <c r="LDO284" s="1085"/>
      <c r="LDP284" s="1085"/>
      <c r="LDQ284" s="1085"/>
      <c r="LDR284" s="1085"/>
      <c r="LDS284" s="1085"/>
      <c r="LDT284" s="1085"/>
      <c r="LDU284" s="1080"/>
      <c r="LDV284" s="1085"/>
      <c r="LDW284" s="1085"/>
      <c r="LDX284" s="1085"/>
      <c r="LDY284" s="1085"/>
      <c r="LDZ284" s="1085"/>
      <c r="LEA284" s="1085"/>
      <c r="LEB284" s="1085"/>
      <c r="LEC284" s="1085"/>
      <c r="LED284" s="1085"/>
      <c r="LEE284" s="1085"/>
      <c r="LEF284" s="1085"/>
      <c r="LEG284" s="1085"/>
      <c r="LEH284" s="1085"/>
      <c r="LEI284" s="1085"/>
      <c r="LEJ284" s="1080"/>
      <c r="LEK284" s="1085"/>
      <c r="LEL284" s="1085"/>
      <c r="LEM284" s="1085"/>
      <c r="LEN284" s="1085"/>
      <c r="LEO284" s="1085"/>
      <c r="LEP284" s="1085"/>
      <c r="LEQ284" s="1085"/>
      <c r="LER284" s="1085"/>
      <c r="LES284" s="1085"/>
      <c r="LET284" s="1085"/>
      <c r="LEU284" s="1085"/>
      <c r="LEV284" s="1085"/>
      <c r="LEW284" s="1085"/>
      <c r="LEX284" s="1085"/>
      <c r="LEY284" s="1080"/>
      <c r="LEZ284" s="1085"/>
      <c r="LFA284" s="1085"/>
      <c r="LFB284" s="1085"/>
      <c r="LFC284" s="1085"/>
      <c r="LFD284" s="1085"/>
      <c r="LFE284" s="1085"/>
      <c r="LFF284" s="1085"/>
      <c r="LFG284" s="1085"/>
      <c r="LFH284" s="1085"/>
      <c r="LFI284" s="1085"/>
      <c r="LFJ284" s="1085"/>
      <c r="LFK284" s="1085"/>
      <c r="LFL284" s="1085"/>
      <c r="LFM284" s="1085"/>
      <c r="LFN284" s="1080"/>
      <c r="LFO284" s="1085"/>
      <c r="LFP284" s="1085"/>
      <c r="LFQ284" s="1085"/>
      <c r="LFR284" s="1085"/>
      <c r="LFS284" s="1085"/>
      <c r="LFT284" s="1085"/>
      <c r="LFU284" s="1085"/>
      <c r="LFV284" s="1085"/>
      <c r="LFW284" s="1085"/>
      <c r="LFX284" s="1085"/>
      <c r="LFY284" s="1085"/>
      <c r="LFZ284" s="1085"/>
      <c r="LGA284" s="1085"/>
      <c r="LGB284" s="1085"/>
      <c r="LGC284" s="1080"/>
      <c r="LGD284" s="1085"/>
      <c r="LGE284" s="1085"/>
      <c r="LGF284" s="1085"/>
      <c r="LGG284" s="1085"/>
      <c r="LGH284" s="1085"/>
      <c r="LGI284" s="1085"/>
      <c r="LGJ284" s="1085"/>
      <c r="LGK284" s="1085"/>
      <c r="LGL284" s="1085"/>
      <c r="LGM284" s="1085"/>
      <c r="LGN284" s="1085"/>
      <c r="LGO284" s="1085"/>
      <c r="LGP284" s="1085"/>
      <c r="LGQ284" s="1085"/>
      <c r="LGR284" s="1080"/>
      <c r="LGS284" s="1085"/>
      <c r="LGT284" s="1085"/>
      <c r="LGU284" s="1085"/>
      <c r="LGV284" s="1085"/>
      <c r="LGW284" s="1085"/>
      <c r="LGX284" s="1085"/>
      <c r="LGY284" s="1085"/>
      <c r="LGZ284" s="1085"/>
      <c r="LHA284" s="1085"/>
      <c r="LHB284" s="1085"/>
      <c r="LHC284" s="1085"/>
      <c r="LHD284" s="1085"/>
      <c r="LHE284" s="1085"/>
      <c r="LHF284" s="1085"/>
      <c r="LHG284" s="1080"/>
      <c r="LHH284" s="1085"/>
      <c r="LHI284" s="1085"/>
      <c r="LHJ284" s="1085"/>
      <c r="LHK284" s="1085"/>
      <c r="LHL284" s="1085"/>
      <c r="LHM284" s="1085"/>
      <c r="LHN284" s="1085"/>
      <c r="LHO284" s="1085"/>
      <c r="LHP284" s="1085"/>
      <c r="LHQ284" s="1085"/>
      <c r="LHR284" s="1085"/>
      <c r="LHS284" s="1085"/>
      <c r="LHT284" s="1085"/>
      <c r="LHU284" s="1085"/>
      <c r="LHV284" s="1080"/>
      <c r="LHW284" s="1085"/>
      <c r="LHX284" s="1085"/>
      <c r="LHY284" s="1085"/>
      <c r="LHZ284" s="1085"/>
      <c r="LIA284" s="1085"/>
      <c r="LIB284" s="1085"/>
      <c r="LIC284" s="1085"/>
      <c r="LID284" s="1085"/>
      <c r="LIE284" s="1085"/>
      <c r="LIF284" s="1085"/>
      <c r="LIG284" s="1085"/>
      <c r="LIH284" s="1085"/>
      <c r="LII284" s="1085"/>
      <c r="LIJ284" s="1085"/>
      <c r="LIK284" s="1080"/>
      <c r="LIL284" s="1085"/>
      <c r="LIM284" s="1085"/>
      <c r="LIN284" s="1085"/>
      <c r="LIO284" s="1085"/>
      <c r="LIP284" s="1085"/>
      <c r="LIQ284" s="1085"/>
      <c r="LIR284" s="1085"/>
      <c r="LIS284" s="1085"/>
      <c r="LIT284" s="1085"/>
      <c r="LIU284" s="1085"/>
      <c r="LIV284" s="1085"/>
      <c r="LIW284" s="1085"/>
      <c r="LIX284" s="1085"/>
      <c r="LIY284" s="1085"/>
      <c r="LIZ284" s="1080"/>
      <c r="LJA284" s="1085"/>
      <c r="LJB284" s="1085"/>
      <c r="LJC284" s="1085"/>
      <c r="LJD284" s="1085"/>
      <c r="LJE284" s="1085"/>
      <c r="LJF284" s="1085"/>
      <c r="LJG284" s="1085"/>
      <c r="LJH284" s="1085"/>
      <c r="LJI284" s="1085"/>
      <c r="LJJ284" s="1085"/>
      <c r="LJK284" s="1085"/>
      <c r="LJL284" s="1085"/>
      <c r="LJM284" s="1085"/>
      <c r="LJN284" s="1085"/>
      <c r="LJO284" s="1080"/>
      <c r="LJP284" s="1085"/>
      <c r="LJQ284" s="1085"/>
      <c r="LJR284" s="1085"/>
      <c r="LJS284" s="1085"/>
      <c r="LJT284" s="1085"/>
      <c r="LJU284" s="1085"/>
      <c r="LJV284" s="1085"/>
      <c r="LJW284" s="1085"/>
      <c r="LJX284" s="1085"/>
      <c r="LJY284" s="1085"/>
      <c r="LJZ284" s="1085"/>
      <c r="LKA284" s="1085"/>
      <c r="LKB284" s="1085"/>
      <c r="LKC284" s="1085"/>
      <c r="LKD284" s="1080"/>
      <c r="LKE284" s="1085"/>
      <c r="LKF284" s="1085"/>
      <c r="LKG284" s="1085"/>
      <c r="LKH284" s="1085"/>
      <c r="LKI284" s="1085"/>
      <c r="LKJ284" s="1085"/>
      <c r="LKK284" s="1085"/>
      <c r="LKL284" s="1085"/>
      <c r="LKM284" s="1085"/>
      <c r="LKN284" s="1085"/>
      <c r="LKO284" s="1085"/>
      <c r="LKP284" s="1085"/>
      <c r="LKQ284" s="1085"/>
      <c r="LKR284" s="1085"/>
      <c r="LKS284" s="1080"/>
      <c r="LKT284" s="1085"/>
      <c r="LKU284" s="1085"/>
      <c r="LKV284" s="1085"/>
      <c r="LKW284" s="1085"/>
      <c r="LKX284" s="1085"/>
      <c r="LKY284" s="1085"/>
      <c r="LKZ284" s="1085"/>
      <c r="LLA284" s="1085"/>
      <c r="LLB284" s="1085"/>
      <c r="LLC284" s="1085"/>
      <c r="LLD284" s="1085"/>
      <c r="LLE284" s="1085"/>
      <c r="LLF284" s="1085"/>
      <c r="LLG284" s="1085"/>
      <c r="LLH284" s="1080"/>
      <c r="LLI284" s="1085"/>
      <c r="LLJ284" s="1085"/>
      <c r="LLK284" s="1085"/>
      <c r="LLL284" s="1085"/>
      <c r="LLM284" s="1085"/>
      <c r="LLN284" s="1085"/>
      <c r="LLO284" s="1085"/>
      <c r="LLP284" s="1085"/>
      <c r="LLQ284" s="1085"/>
      <c r="LLR284" s="1085"/>
      <c r="LLS284" s="1085"/>
      <c r="LLT284" s="1085"/>
      <c r="LLU284" s="1085"/>
      <c r="LLV284" s="1085"/>
      <c r="LLW284" s="1080"/>
      <c r="LLX284" s="1085"/>
      <c r="LLY284" s="1085"/>
      <c r="LLZ284" s="1085"/>
      <c r="LMA284" s="1085"/>
      <c r="LMB284" s="1085"/>
      <c r="LMC284" s="1085"/>
      <c r="LMD284" s="1085"/>
      <c r="LME284" s="1085"/>
      <c r="LMF284" s="1085"/>
      <c r="LMG284" s="1085"/>
      <c r="LMH284" s="1085"/>
      <c r="LMI284" s="1085"/>
      <c r="LMJ284" s="1085"/>
      <c r="LMK284" s="1085"/>
      <c r="LML284" s="1080"/>
      <c r="LMM284" s="1085"/>
      <c r="LMN284" s="1085"/>
      <c r="LMO284" s="1085"/>
      <c r="LMP284" s="1085"/>
      <c r="LMQ284" s="1085"/>
      <c r="LMR284" s="1085"/>
      <c r="LMS284" s="1085"/>
      <c r="LMT284" s="1085"/>
      <c r="LMU284" s="1085"/>
      <c r="LMV284" s="1085"/>
      <c r="LMW284" s="1085"/>
      <c r="LMX284" s="1085"/>
      <c r="LMY284" s="1085"/>
      <c r="LMZ284" s="1085"/>
      <c r="LNA284" s="1080"/>
      <c r="LNB284" s="1085"/>
      <c r="LNC284" s="1085"/>
      <c r="LND284" s="1085"/>
      <c r="LNE284" s="1085"/>
      <c r="LNF284" s="1085"/>
      <c r="LNG284" s="1085"/>
      <c r="LNH284" s="1085"/>
      <c r="LNI284" s="1085"/>
      <c r="LNJ284" s="1085"/>
      <c r="LNK284" s="1085"/>
      <c r="LNL284" s="1085"/>
      <c r="LNM284" s="1085"/>
      <c r="LNN284" s="1085"/>
      <c r="LNO284" s="1085"/>
      <c r="LNP284" s="1080"/>
      <c r="LNQ284" s="1085"/>
      <c r="LNR284" s="1085"/>
      <c r="LNS284" s="1085"/>
      <c r="LNT284" s="1085"/>
      <c r="LNU284" s="1085"/>
      <c r="LNV284" s="1085"/>
      <c r="LNW284" s="1085"/>
      <c r="LNX284" s="1085"/>
      <c r="LNY284" s="1085"/>
      <c r="LNZ284" s="1085"/>
      <c r="LOA284" s="1085"/>
      <c r="LOB284" s="1085"/>
      <c r="LOC284" s="1085"/>
      <c r="LOD284" s="1085"/>
      <c r="LOE284" s="1080"/>
      <c r="LOF284" s="1085"/>
      <c r="LOG284" s="1085"/>
      <c r="LOH284" s="1085"/>
      <c r="LOI284" s="1085"/>
      <c r="LOJ284" s="1085"/>
      <c r="LOK284" s="1085"/>
      <c r="LOL284" s="1085"/>
      <c r="LOM284" s="1085"/>
      <c r="LON284" s="1085"/>
      <c r="LOO284" s="1085"/>
      <c r="LOP284" s="1085"/>
      <c r="LOQ284" s="1085"/>
      <c r="LOR284" s="1085"/>
      <c r="LOS284" s="1085"/>
      <c r="LOT284" s="1080"/>
      <c r="LOU284" s="1085"/>
      <c r="LOV284" s="1085"/>
      <c r="LOW284" s="1085"/>
      <c r="LOX284" s="1085"/>
      <c r="LOY284" s="1085"/>
      <c r="LOZ284" s="1085"/>
      <c r="LPA284" s="1085"/>
      <c r="LPB284" s="1085"/>
      <c r="LPC284" s="1085"/>
      <c r="LPD284" s="1085"/>
      <c r="LPE284" s="1085"/>
      <c r="LPF284" s="1085"/>
      <c r="LPG284" s="1085"/>
      <c r="LPH284" s="1085"/>
      <c r="LPI284" s="1080"/>
      <c r="LPJ284" s="1085"/>
      <c r="LPK284" s="1085"/>
      <c r="LPL284" s="1085"/>
      <c r="LPM284" s="1085"/>
      <c r="LPN284" s="1085"/>
      <c r="LPO284" s="1085"/>
      <c r="LPP284" s="1085"/>
      <c r="LPQ284" s="1085"/>
      <c r="LPR284" s="1085"/>
      <c r="LPS284" s="1085"/>
      <c r="LPT284" s="1085"/>
      <c r="LPU284" s="1085"/>
      <c r="LPV284" s="1085"/>
      <c r="LPW284" s="1085"/>
      <c r="LPX284" s="1080"/>
      <c r="LPY284" s="1085"/>
      <c r="LPZ284" s="1085"/>
      <c r="LQA284" s="1085"/>
      <c r="LQB284" s="1085"/>
      <c r="LQC284" s="1085"/>
      <c r="LQD284" s="1085"/>
      <c r="LQE284" s="1085"/>
      <c r="LQF284" s="1085"/>
      <c r="LQG284" s="1085"/>
      <c r="LQH284" s="1085"/>
      <c r="LQI284" s="1085"/>
      <c r="LQJ284" s="1085"/>
      <c r="LQK284" s="1085"/>
      <c r="LQL284" s="1085"/>
      <c r="LQM284" s="1080"/>
      <c r="LQN284" s="1085"/>
      <c r="LQO284" s="1085"/>
      <c r="LQP284" s="1085"/>
      <c r="LQQ284" s="1085"/>
      <c r="LQR284" s="1085"/>
      <c r="LQS284" s="1085"/>
      <c r="LQT284" s="1085"/>
      <c r="LQU284" s="1085"/>
      <c r="LQV284" s="1085"/>
      <c r="LQW284" s="1085"/>
      <c r="LQX284" s="1085"/>
      <c r="LQY284" s="1085"/>
      <c r="LQZ284" s="1085"/>
      <c r="LRA284" s="1085"/>
      <c r="LRB284" s="1080"/>
      <c r="LRC284" s="1085"/>
      <c r="LRD284" s="1085"/>
      <c r="LRE284" s="1085"/>
      <c r="LRF284" s="1085"/>
      <c r="LRG284" s="1085"/>
      <c r="LRH284" s="1085"/>
      <c r="LRI284" s="1085"/>
      <c r="LRJ284" s="1085"/>
      <c r="LRK284" s="1085"/>
      <c r="LRL284" s="1085"/>
      <c r="LRM284" s="1085"/>
      <c r="LRN284" s="1085"/>
      <c r="LRO284" s="1085"/>
      <c r="LRP284" s="1085"/>
      <c r="LRQ284" s="1080"/>
      <c r="LRR284" s="1085"/>
      <c r="LRS284" s="1085"/>
      <c r="LRT284" s="1085"/>
      <c r="LRU284" s="1085"/>
      <c r="LRV284" s="1085"/>
      <c r="LRW284" s="1085"/>
      <c r="LRX284" s="1085"/>
      <c r="LRY284" s="1085"/>
      <c r="LRZ284" s="1085"/>
      <c r="LSA284" s="1085"/>
      <c r="LSB284" s="1085"/>
      <c r="LSC284" s="1085"/>
      <c r="LSD284" s="1085"/>
      <c r="LSE284" s="1085"/>
      <c r="LSF284" s="1080"/>
      <c r="LSG284" s="1085"/>
      <c r="LSH284" s="1085"/>
      <c r="LSI284" s="1085"/>
      <c r="LSJ284" s="1085"/>
      <c r="LSK284" s="1085"/>
      <c r="LSL284" s="1085"/>
      <c r="LSM284" s="1085"/>
      <c r="LSN284" s="1085"/>
      <c r="LSO284" s="1085"/>
      <c r="LSP284" s="1085"/>
      <c r="LSQ284" s="1085"/>
      <c r="LSR284" s="1085"/>
      <c r="LSS284" s="1085"/>
      <c r="LST284" s="1085"/>
      <c r="LSU284" s="1080"/>
      <c r="LSV284" s="1085"/>
      <c r="LSW284" s="1085"/>
      <c r="LSX284" s="1085"/>
      <c r="LSY284" s="1085"/>
      <c r="LSZ284" s="1085"/>
      <c r="LTA284" s="1085"/>
      <c r="LTB284" s="1085"/>
      <c r="LTC284" s="1085"/>
      <c r="LTD284" s="1085"/>
      <c r="LTE284" s="1085"/>
      <c r="LTF284" s="1085"/>
      <c r="LTG284" s="1085"/>
      <c r="LTH284" s="1085"/>
      <c r="LTI284" s="1085"/>
      <c r="LTJ284" s="1080"/>
      <c r="LTK284" s="1085"/>
      <c r="LTL284" s="1085"/>
      <c r="LTM284" s="1085"/>
      <c r="LTN284" s="1085"/>
      <c r="LTO284" s="1085"/>
      <c r="LTP284" s="1085"/>
      <c r="LTQ284" s="1085"/>
      <c r="LTR284" s="1085"/>
      <c r="LTS284" s="1085"/>
      <c r="LTT284" s="1085"/>
      <c r="LTU284" s="1085"/>
      <c r="LTV284" s="1085"/>
      <c r="LTW284" s="1085"/>
      <c r="LTX284" s="1085"/>
      <c r="LTY284" s="1080"/>
      <c r="LTZ284" s="1085"/>
      <c r="LUA284" s="1085"/>
      <c r="LUB284" s="1085"/>
      <c r="LUC284" s="1085"/>
      <c r="LUD284" s="1085"/>
      <c r="LUE284" s="1085"/>
      <c r="LUF284" s="1085"/>
      <c r="LUG284" s="1085"/>
      <c r="LUH284" s="1085"/>
      <c r="LUI284" s="1085"/>
      <c r="LUJ284" s="1085"/>
      <c r="LUK284" s="1085"/>
      <c r="LUL284" s="1085"/>
      <c r="LUM284" s="1085"/>
      <c r="LUN284" s="1080"/>
      <c r="LUO284" s="1085"/>
      <c r="LUP284" s="1085"/>
      <c r="LUQ284" s="1085"/>
      <c r="LUR284" s="1085"/>
      <c r="LUS284" s="1085"/>
      <c r="LUT284" s="1085"/>
      <c r="LUU284" s="1085"/>
      <c r="LUV284" s="1085"/>
      <c r="LUW284" s="1085"/>
      <c r="LUX284" s="1085"/>
      <c r="LUY284" s="1085"/>
      <c r="LUZ284" s="1085"/>
      <c r="LVA284" s="1085"/>
      <c r="LVB284" s="1085"/>
      <c r="LVC284" s="1080"/>
      <c r="LVD284" s="1085"/>
      <c r="LVE284" s="1085"/>
      <c r="LVF284" s="1085"/>
      <c r="LVG284" s="1085"/>
      <c r="LVH284" s="1085"/>
      <c r="LVI284" s="1085"/>
      <c r="LVJ284" s="1085"/>
      <c r="LVK284" s="1085"/>
      <c r="LVL284" s="1085"/>
      <c r="LVM284" s="1085"/>
      <c r="LVN284" s="1085"/>
      <c r="LVO284" s="1085"/>
      <c r="LVP284" s="1085"/>
      <c r="LVQ284" s="1085"/>
      <c r="LVR284" s="1080"/>
      <c r="LVS284" s="1085"/>
      <c r="LVT284" s="1085"/>
      <c r="LVU284" s="1085"/>
      <c r="LVV284" s="1085"/>
      <c r="LVW284" s="1085"/>
      <c r="LVX284" s="1085"/>
      <c r="LVY284" s="1085"/>
      <c r="LVZ284" s="1085"/>
      <c r="LWA284" s="1085"/>
      <c r="LWB284" s="1085"/>
      <c r="LWC284" s="1085"/>
      <c r="LWD284" s="1085"/>
      <c r="LWE284" s="1085"/>
      <c r="LWF284" s="1085"/>
      <c r="LWG284" s="1080"/>
      <c r="LWH284" s="1085"/>
      <c r="LWI284" s="1085"/>
      <c r="LWJ284" s="1085"/>
      <c r="LWK284" s="1085"/>
      <c r="LWL284" s="1085"/>
      <c r="LWM284" s="1085"/>
      <c r="LWN284" s="1085"/>
      <c r="LWO284" s="1085"/>
      <c r="LWP284" s="1085"/>
      <c r="LWQ284" s="1085"/>
      <c r="LWR284" s="1085"/>
      <c r="LWS284" s="1085"/>
      <c r="LWT284" s="1085"/>
      <c r="LWU284" s="1085"/>
      <c r="LWV284" s="1080"/>
      <c r="LWW284" s="1085"/>
      <c r="LWX284" s="1085"/>
      <c r="LWY284" s="1085"/>
      <c r="LWZ284" s="1085"/>
      <c r="LXA284" s="1085"/>
      <c r="LXB284" s="1085"/>
      <c r="LXC284" s="1085"/>
      <c r="LXD284" s="1085"/>
      <c r="LXE284" s="1085"/>
      <c r="LXF284" s="1085"/>
      <c r="LXG284" s="1085"/>
      <c r="LXH284" s="1085"/>
      <c r="LXI284" s="1085"/>
      <c r="LXJ284" s="1085"/>
      <c r="LXK284" s="1080"/>
      <c r="LXL284" s="1085"/>
      <c r="LXM284" s="1085"/>
      <c r="LXN284" s="1085"/>
      <c r="LXO284" s="1085"/>
      <c r="LXP284" s="1085"/>
      <c r="LXQ284" s="1085"/>
      <c r="LXR284" s="1085"/>
      <c r="LXS284" s="1085"/>
      <c r="LXT284" s="1085"/>
      <c r="LXU284" s="1085"/>
      <c r="LXV284" s="1085"/>
      <c r="LXW284" s="1085"/>
      <c r="LXX284" s="1085"/>
      <c r="LXY284" s="1085"/>
      <c r="LXZ284" s="1080"/>
      <c r="LYA284" s="1085"/>
      <c r="LYB284" s="1085"/>
      <c r="LYC284" s="1085"/>
      <c r="LYD284" s="1085"/>
      <c r="LYE284" s="1085"/>
      <c r="LYF284" s="1085"/>
      <c r="LYG284" s="1085"/>
      <c r="LYH284" s="1085"/>
      <c r="LYI284" s="1085"/>
      <c r="LYJ284" s="1085"/>
      <c r="LYK284" s="1085"/>
      <c r="LYL284" s="1085"/>
      <c r="LYM284" s="1085"/>
      <c r="LYN284" s="1085"/>
      <c r="LYO284" s="1080"/>
      <c r="LYP284" s="1085"/>
      <c r="LYQ284" s="1085"/>
      <c r="LYR284" s="1085"/>
      <c r="LYS284" s="1085"/>
      <c r="LYT284" s="1085"/>
      <c r="LYU284" s="1085"/>
      <c r="LYV284" s="1085"/>
      <c r="LYW284" s="1085"/>
      <c r="LYX284" s="1085"/>
      <c r="LYY284" s="1085"/>
      <c r="LYZ284" s="1085"/>
      <c r="LZA284" s="1085"/>
      <c r="LZB284" s="1085"/>
      <c r="LZC284" s="1085"/>
      <c r="LZD284" s="1080"/>
      <c r="LZE284" s="1085"/>
      <c r="LZF284" s="1085"/>
      <c r="LZG284" s="1085"/>
      <c r="LZH284" s="1085"/>
      <c r="LZI284" s="1085"/>
      <c r="LZJ284" s="1085"/>
      <c r="LZK284" s="1085"/>
      <c r="LZL284" s="1085"/>
      <c r="LZM284" s="1085"/>
      <c r="LZN284" s="1085"/>
      <c r="LZO284" s="1085"/>
      <c r="LZP284" s="1085"/>
      <c r="LZQ284" s="1085"/>
      <c r="LZR284" s="1085"/>
      <c r="LZS284" s="1080"/>
      <c r="LZT284" s="1085"/>
      <c r="LZU284" s="1085"/>
      <c r="LZV284" s="1085"/>
      <c r="LZW284" s="1085"/>
      <c r="LZX284" s="1085"/>
      <c r="LZY284" s="1085"/>
      <c r="LZZ284" s="1085"/>
      <c r="MAA284" s="1085"/>
      <c r="MAB284" s="1085"/>
      <c r="MAC284" s="1085"/>
      <c r="MAD284" s="1085"/>
      <c r="MAE284" s="1085"/>
      <c r="MAF284" s="1085"/>
      <c r="MAG284" s="1085"/>
      <c r="MAH284" s="1080"/>
      <c r="MAI284" s="1085"/>
      <c r="MAJ284" s="1085"/>
      <c r="MAK284" s="1085"/>
      <c r="MAL284" s="1085"/>
      <c r="MAM284" s="1085"/>
      <c r="MAN284" s="1085"/>
      <c r="MAO284" s="1085"/>
      <c r="MAP284" s="1085"/>
      <c r="MAQ284" s="1085"/>
      <c r="MAR284" s="1085"/>
      <c r="MAS284" s="1085"/>
      <c r="MAT284" s="1085"/>
      <c r="MAU284" s="1085"/>
      <c r="MAV284" s="1085"/>
      <c r="MAW284" s="1080"/>
      <c r="MAX284" s="1085"/>
      <c r="MAY284" s="1085"/>
      <c r="MAZ284" s="1085"/>
      <c r="MBA284" s="1085"/>
      <c r="MBB284" s="1085"/>
      <c r="MBC284" s="1085"/>
      <c r="MBD284" s="1085"/>
      <c r="MBE284" s="1085"/>
      <c r="MBF284" s="1085"/>
      <c r="MBG284" s="1085"/>
      <c r="MBH284" s="1085"/>
      <c r="MBI284" s="1085"/>
      <c r="MBJ284" s="1085"/>
      <c r="MBK284" s="1085"/>
      <c r="MBL284" s="1080"/>
      <c r="MBM284" s="1085"/>
      <c r="MBN284" s="1085"/>
      <c r="MBO284" s="1085"/>
      <c r="MBP284" s="1085"/>
      <c r="MBQ284" s="1085"/>
      <c r="MBR284" s="1085"/>
      <c r="MBS284" s="1085"/>
      <c r="MBT284" s="1085"/>
      <c r="MBU284" s="1085"/>
      <c r="MBV284" s="1085"/>
      <c r="MBW284" s="1085"/>
      <c r="MBX284" s="1085"/>
      <c r="MBY284" s="1085"/>
      <c r="MBZ284" s="1085"/>
      <c r="MCA284" s="1080"/>
      <c r="MCB284" s="1085"/>
      <c r="MCC284" s="1085"/>
      <c r="MCD284" s="1085"/>
      <c r="MCE284" s="1085"/>
      <c r="MCF284" s="1085"/>
      <c r="MCG284" s="1085"/>
      <c r="MCH284" s="1085"/>
      <c r="MCI284" s="1085"/>
      <c r="MCJ284" s="1085"/>
      <c r="MCK284" s="1085"/>
      <c r="MCL284" s="1085"/>
      <c r="MCM284" s="1085"/>
      <c r="MCN284" s="1085"/>
      <c r="MCO284" s="1085"/>
      <c r="MCP284" s="1080"/>
      <c r="MCQ284" s="1085"/>
      <c r="MCR284" s="1085"/>
      <c r="MCS284" s="1085"/>
      <c r="MCT284" s="1085"/>
      <c r="MCU284" s="1085"/>
      <c r="MCV284" s="1085"/>
      <c r="MCW284" s="1085"/>
      <c r="MCX284" s="1085"/>
      <c r="MCY284" s="1085"/>
      <c r="MCZ284" s="1085"/>
      <c r="MDA284" s="1085"/>
      <c r="MDB284" s="1085"/>
      <c r="MDC284" s="1085"/>
      <c r="MDD284" s="1085"/>
      <c r="MDE284" s="1080"/>
      <c r="MDF284" s="1085"/>
      <c r="MDG284" s="1085"/>
      <c r="MDH284" s="1085"/>
      <c r="MDI284" s="1085"/>
      <c r="MDJ284" s="1085"/>
      <c r="MDK284" s="1085"/>
      <c r="MDL284" s="1085"/>
      <c r="MDM284" s="1085"/>
      <c r="MDN284" s="1085"/>
      <c r="MDO284" s="1085"/>
      <c r="MDP284" s="1085"/>
      <c r="MDQ284" s="1085"/>
      <c r="MDR284" s="1085"/>
      <c r="MDS284" s="1085"/>
      <c r="MDT284" s="1080"/>
      <c r="MDU284" s="1085"/>
      <c r="MDV284" s="1085"/>
      <c r="MDW284" s="1085"/>
      <c r="MDX284" s="1085"/>
      <c r="MDY284" s="1085"/>
      <c r="MDZ284" s="1085"/>
      <c r="MEA284" s="1085"/>
      <c r="MEB284" s="1085"/>
      <c r="MEC284" s="1085"/>
      <c r="MED284" s="1085"/>
      <c r="MEE284" s="1085"/>
      <c r="MEF284" s="1085"/>
      <c r="MEG284" s="1085"/>
      <c r="MEH284" s="1085"/>
      <c r="MEI284" s="1080"/>
      <c r="MEJ284" s="1085"/>
      <c r="MEK284" s="1085"/>
      <c r="MEL284" s="1085"/>
      <c r="MEM284" s="1085"/>
      <c r="MEN284" s="1085"/>
      <c r="MEO284" s="1085"/>
      <c r="MEP284" s="1085"/>
      <c r="MEQ284" s="1085"/>
      <c r="MER284" s="1085"/>
      <c r="MES284" s="1085"/>
      <c r="MET284" s="1085"/>
      <c r="MEU284" s="1085"/>
      <c r="MEV284" s="1085"/>
      <c r="MEW284" s="1085"/>
      <c r="MEX284" s="1080"/>
      <c r="MEY284" s="1085"/>
      <c r="MEZ284" s="1085"/>
      <c r="MFA284" s="1085"/>
      <c r="MFB284" s="1085"/>
      <c r="MFC284" s="1085"/>
      <c r="MFD284" s="1085"/>
      <c r="MFE284" s="1085"/>
      <c r="MFF284" s="1085"/>
      <c r="MFG284" s="1085"/>
      <c r="MFH284" s="1085"/>
      <c r="MFI284" s="1085"/>
      <c r="MFJ284" s="1085"/>
      <c r="MFK284" s="1085"/>
      <c r="MFL284" s="1085"/>
      <c r="MFM284" s="1080"/>
      <c r="MFN284" s="1085"/>
      <c r="MFO284" s="1085"/>
      <c r="MFP284" s="1085"/>
      <c r="MFQ284" s="1085"/>
      <c r="MFR284" s="1085"/>
      <c r="MFS284" s="1085"/>
      <c r="MFT284" s="1085"/>
      <c r="MFU284" s="1085"/>
      <c r="MFV284" s="1085"/>
      <c r="MFW284" s="1085"/>
      <c r="MFX284" s="1085"/>
      <c r="MFY284" s="1085"/>
      <c r="MFZ284" s="1085"/>
      <c r="MGA284" s="1085"/>
      <c r="MGB284" s="1080"/>
      <c r="MGC284" s="1085"/>
      <c r="MGD284" s="1085"/>
      <c r="MGE284" s="1085"/>
      <c r="MGF284" s="1085"/>
      <c r="MGG284" s="1085"/>
      <c r="MGH284" s="1085"/>
      <c r="MGI284" s="1085"/>
      <c r="MGJ284" s="1085"/>
      <c r="MGK284" s="1085"/>
      <c r="MGL284" s="1085"/>
      <c r="MGM284" s="1085"/>
      <c r="MGN284" s="1085"/>
      <c r="MGO284" s="1085"/>
      <c r="MGP284" s="1085"/>
      <c r="MGQ284" s="1080"/>
      <c r="MGR284" s="1085"/>
      <c r="MGS284" s="1085"/>
      <c r="MGT284" s="1085"/>
      <c r="MGU284" s="1085"/>
      <c r="MGV284" s="1085"/>
      <c r="MGW284" s="1085"/>
      <c r="MGX284" s="1085"/>
      <c r="MGY284" s="1085"/>
      <c r="MGZ284" s="1085"/>
      <c r="MHA284" s="1085"/>
      <c r="MHB284" s="1085"/>
      <c r="MHC284" s="1085"/>
      <c r="MHD284" s="1085"/>
      <c r="MHE284" s="1085"/>
      <c r="MHF284" s="1080"/>
      <c r="MHG284" s="1085"/>
      <c r="MHH284" s="1085"/>
      <c r="MHI284" s="1085"/>
      <c r="MHJ284" s="1085"/>
      <c r="MHK284" s="1085"/>
      <c r="MHL284" s="1085"/>
      <c r="MHM284" s="1085"/>
      <c r="MHN284" s="1085"/>
      <c r="MHO284" s="1085"/>
      <c r="MHP284" s="1085"/>
      <c r="MHQ284" s="1085"/>
      <c r="MHR284" s="1085"/>
      <c r="MHS284" s="1085"/>
      <c r="MHT284" s="1085"/>
      <c r="MHU284" s="1080"/>
      <c r="MHV284" s="1085"/>
      <c r="MHW284" s="1085"/>
      <c r="MHX284" s="1085"/>
      <c r="MHY284" s="1085"/>
      <c r="MHZ284" s="1085"/>
      <c r="MIA284" s="1085"/>
      <c r="MIB284" s="1085"/>
      <c r="MIC284" s="1085"/>
      <c r="MID284" s="1085"/>
      <c r="MIE284" s="1085"/>
      <c r="MIF284" s="1085"/>
      <c r="MIG284" s="1085"/>
      <c r="MIH284" s="1085"/>
      <c r="MII284" s="1085"/>
      <c r="MIJ284" s="1080"/>
      <c r="MIK284" s="1085"/>
      <c r="MIL284" s="1085"/>
      <c r="MIM284" s="1085"/>
      <c r="MIN284" s="1085"/>
      <c r="MIO284" s="1085"/>
      <c r="MIP284" s="1085"/>
      <c r="MIQ284" s="1085"/>
      <c r="MIR284" s="1085"/>
      <c r="MIS284" s="1085"/>
      <c r="MIT284" s="1085"/>
      <c r="MIU284" s="1085"/>
      <c r="MIV284" s="1085"/>
      <c r="MIW284" s="1085"/>
      <c r="MIX284" s="1085"/>
      <c r="MIY284" s="1080"/>
      <c r="MIZ284" s="1085"/>
      <c r="MJA284" s="1085"/>
      <c r="MJB284" s="1085"/>
      <c r="MJC284" s="1085"/>
      <c r="MJD284" s="1085"/>
      <c r="MJE284" s="1085"/>
      <c r="MJF284" s="1085"/>
      <c r="MJG284" s="1085"/>
      <c r="MJH284" s="1085"/>
      <c r="MJI284" s="1085"/>
      <c r="MJJ284" s="1085"/>
      <c r="MJK284" s="1085"/>
      <c r="MJL284" s="1085"/>
      <c r="MJM284" s="1085"/>
      <c r="MJN284" s="1080"/>
      <c r="MJO284" s="1085"/>
      <c r="MJP284" s="1085"/>
      <c r="MJQ284" s="1085"/>
      <c r="MJR284" s="1085"/>
      <c r="MJS284" s="1085"/>
      <c r="MJT284" s="1085"/>
      <c r="MJU284" s="1085"/>
      <c r="MJV284" s="1085"/>
      <c r="MJW284" s="1085"/>
      <c r="MJX284" s="1085"/>
      <c r="MJY284" s="1085"/>
      <c r="MJZ284" s="1085"/>
      <c r="MKA284" s="1085"/>
      <c r="MKB284" s="1085"/>
      <c r="MKC284" s="1080"/>
      <c r="MKD284" s="1085"/>
      <c r="MKE284" s="1085"/>
      <c r="MKF284" s="1085"/>
      <c r="MKG284" s="1085"/>
      <c r="MKH284" s="1085"/>
      <c r="MKI284" s="1085"/>
      <c r="MKJ284" s="1085"/>
      <c r="MKK284" s="1085"/>
      <c r="MKL284" s="1085"/>
      <c r="MKM284" s="1085"/>
      <c r="MKN284" s="1085"/>
      <c r="MKO284" s="1085"/>
      <c r="MKP284" s="1085"/>
      <c r="MKQ284" s="1085"/>
      <c r="MKR284" s="1080"/>
      <c r="MKS284" s="1085"/>
      <c r="MKT284" s="1085"/>
      <c r="MKU284" s="1085"/>
      <c r="MKV284" s="1085"/>
      <c r="MKW284" s="1085"/>
      <c r="MKX284" s="1085"/>
      <c r="MKY284" s="1085"/>
      <c r="MKZ284" s="1085"/>
      <c r="MLA284" s="1085"/>
      <c r="MLB284" s="1085"/>
      <c r="MLC284" s="1085"/>
      <c r="MLD284" s="1085"/>
      <c r="MLE284" s="1085"/>
      <c r="MLF284" s="1085"/>
      <c r="MLG284" s="1080"/>
      <c r="MLH284" s="1085"/>
      <c r="MLI284" s="1085"/>
      <c r="MLJ284" s="1085"/>
      <c r="MLK284" s="1085"/>
      <c r="MLL284" s="1085"/>
      <c r="MLM284" s="1085"/>
      <c r="MLN284" s="1085"/>
      <c r="MLO284" s="1085"/>
      <c r="MLP284" s="1085"/>
      <c r="MLQ284" s="1085"/>
      <c r="MLR284" s="1085"/>
      <c r="MLS284" s="1085"/>
      <c r="MLT284" s="1085"/>
      <c r="MLU284" s="1085"/>
      <c r="MLV284" s="1080"/>
      <c r="MLW284" s="1085"/>
      <c r="MLX284" s="1085"/>
      <c r="MLY284" s="1085"/>
      <c r="MLZ284" s="1085"/>
      <c r="MMA284" s="1085"/>
      <c r="MMB284" s="1085"/>
      <c r="MMC284" s="1085"/>
      <c r="MMD284" s="1085"/>
      <c r="MME284" s="1085"/>
      <c r="MMF284" s="1085"/>
      <c r="MMG284" s="1085"/>
      <c r="MMH284" s="1085"/>
      <c r="MMI284" s="1085"/>
      <c r="MMJ284" s="1085"/>
      <c r="MMK284" s="1080"/>
      <c r="MML284" s="1085"/>
      <c r="MMM284" s="1085"/>
      <c r="MMN284" s="1085"/>
      <c r="MMO284" s="1085"/>
      <c r="MMP284" s="1085"/>
      <c r="MMQ284" s="1085"/>
      <c r="MMR284" s="1085"/>
      <c r="MMS284" s="1085"/>
      <c r="MMT284" s="1085"/>
      <c r="MMU284" s="1085"/>
      <c r="MMV284" s="1085"/>
      <c r="MMW284" s="1085"/>
      <c r="MMX284" s="1085"/>
      <c r="MMY284" s="1085"/>
      <c r="MMZ284" s="1080"/>
      <c r="MNA284" s="1085"/>
      <c r="MNB284" s="1085"/>
      <c r="MNC284" s="1085"/>
      <c r="MND284" s="1085"/>
      <c r="MNE284" s="1085"/>
      <c r="MNF284" s="1085"/>
      <c r="MNG284" s="1085"/>
      <c r="MNH284" s="1085"/>
      <c r="MNI284" s="1085"/>
      <c r="MNJ284" s="1085"/>
      <c r="MNK284" s="1085"/>
      <c r="MNL284" s="1085"/>
      <c r="MNM284" s="1085"/>
      <c r="MNN284" s="1085"/>
      <c r="MNO284" s="1080"/>
      <c r="MNP284" s="1085"/>
      <c r="MNQ284" s="1085"/>
      <c r="MNR284" s="1085"/>
      <c r="MNS284" s="1085"/>
      <c r="MNT284" s="1085"/>
      <c r="MNU284" s="1085"/>
      <c r="MNV284" s="1085"/>
      <c r="MNW284" s="1085"/>
      <c r="MNX284" s="1085"/>
      <c r="MNY284" s="1085"/>
      <c r="MNZ284" s="1085"/>
      <c r="MOA284" s="1085"/>
      <c r="MOB284" s="1085"/>
      <c r="MOC284" s="1085"/>
      <c r="MOD284" s="1080"/>
      <c r="MOE284" s="1085"/>
      <c r="MOF284" s="1085"/>
      <c r="MOG284" s="1085"/>
      <c r="MOH284" s="1085"/>
      <c r="MOI284" s="1085"/>
      <c r="MOJ284" s="1085"/>
      <c r="MOK284" s="1085"/>
      <c r="MOL284" s="1085"/>
      <c r="MOM284" s="1085"/>
      <c r="MON284" s="1085"/>
      <c r="MOO284" s="1085"/>
      <c r="MOP284" s="1085"/>
      <c r="MOQ284" s="1085"/>
      <c r="MOR284" s="1085"/>
      <c r="MOS284" s="1080"/>
      <c r="MOT284" s="1085"/>
      <c r="MOU284" s="1085"/>
      <c r="MOV284" s="1085"/>
      <c r="MOW284" s="1085"/>
      <c r="MOX284" s="1085"/>
      <c r="MOY284" s="1085"/>
      <c r="MOZ284" s="1085"/>
      <c r="MPA284" s="1085"/>
      <c r="MPB284" s="1085"/>
      <c r="MPC284" s="1085"/>
      <c r="MPD284" s="1085"/>
      <c r="MPE284" s="1085"/>
      <c r="MPF284" s="1085"/>
      <c r="MPG284" s="1085"/>
      <c r="MPH284" s="1080"/>
      <c r="MPI284" s="1085"/>
      <c r="MPJ284" s="1085"/>
      <c r="MPK284" s="1085"/>
      <c r="MPL284" s="1085"/>
      <c r="MPM284" s="1085"/>
      <c r="MPN284" s="1085"/>
      <c r="MPO284" s="1085"/>
      <c r="MPP284" s="1085"/>
      <c r="MPQ284" s="1085"/>
      <c r="MPR284" s="1085"/>
      <c r="MPS284" s="1085"/>
      <c r="MPT284" s="1085"/>
      <c r="MPU284" s="1085"/>
      <c r="MPV284" s="1085"/>
      <c r="MPW284" s="1080"/>
      <c r="MPX284" s="1085"/>
      <c r="MPY284" s="1085"/>
      <c r="MPZ284" s="1085"/>
      <c r="MQA284" s="1085"/>
      <c r="MQB284" s="1085"/>
      <c r="MQC284" s="1085"/>
      <c r="MQD284" s="1085"/>
      <c r="MQE284" s="1085"/>
      <c r="MQF284" s="1085"/>
      <c r="MQG284" s="1085"/>
      <c r="MQH284" s="1085"/>
      <c r="MQI284" s="1085"/>
      <c r="MQJ284" s="1085"/>
      <c r="MQK284" s="1085"/>
      <c r="MQL284" s="1080"/>
      <c r="MQM284" s="1085"/>
      <c r="MQN284" s="1085"/>
      <c r="MQO284" s="1085"/>
      <c r="MQP284" s="1085"/>
      <c r="MQQ284" s="1085"/>
      <c r="MQR284" s="1085"/>
      <c r="MQS284" s="1085"/>
      <c r="MQT284" s="1085"/>
      <c r="MQU284" s="1085"/>
      <c r="MQV284" s="1085"/>
      <c r="MQW284" s="1085"/>
      <c r="MQX284" s="1085"/>
      <c r="MQY284" s="1085"/>
      <c r="MQZ284" s="1085"/>
      <c r="MRA284" s="1080"/>
      <c r="MRB284" s="1085"/>
      <c r="MRC284" s="1085"/>
      <c r="MRD284" s="1085"/>
      <c r="MRE284" s="1085"/>
      <c r="MRF284" s="1085"/>
      <c r="MRG284" s="1085"/>
      <c r="MRH284" s="1085"/>
      <c r="MRI284" s="1085"/>
      <c r="MRJ284" s="1085"/>
      <c r="MRK284" s="1085"/>
      <c r="MRL284" s="1085"/>
      <c r="MRM284" s="1085"/>
      <c r="MRN284" s="1085"/>
      <c r="MRO284" s="1085"/>
      <c r="MRP284" s="1080"/>
      <c r="MRQ284" s="1085"/>
      <c r="MRR284" s="1085"/>
      <c r="MRS284" s="1085"/>
      <c r="MRT284" s="1085"/>
      <c r="MRU284" s="1085"/>
      <c r="MRV284" s="1085"/>
      <c r="MRW284" s="1085"/>
      <c r="MRX284" s="1085"/>
      <c r="MRY284" s="1085"/>
      <c r="MRZ284" s="1085"/>
      <c r="MSA284" s="1085"/>
      <c r="MSB284" s="1085"/>
      <c r="MSC284" s="1085"/>
      <c r="MSD284" s="1085"/>
      <c r="MSE284" s="1080"/>
      <c r="MSF284" s="1085"/>
      <c r="MSG284" s="1085"/>
      <c r="MSH284" s="1085"/>
      <c r="MSI284" s="1085"/>
      <c r="MSJ284" s="1085"/>
      <c r="MSK284" s="1085"/>
      <c r="MSL284" s="1085"/>
      <c r="MSM284" s="1085"/>
      <c r="MSN284" s="1085"/>
      <c r="MSO284" s="1085"/>
      <c r="MSP284" s="1085"/>
      <c r="MSQ284" s="1085"/>
      <c r="MSR284" s="1085"/>
      <c r="MSS284" s="1085"/>
      <c r="MST284" s="1080"/>
      <c r="MSU284" s="1085"/>
      <c r="MSV284" s="1085"/>
      <c r="MSW284" s="1085"/>
      <c r="MSX284" s="1085"/>
      <c r="MSY284" s="1085"/>
      <c r="MSZ284" s="1085"/>
      <c r="MTA284" s="1085"/>
      <c r="MTB284" s="1085"/>
      <c r="MTC284" s="1085"/>
      <c r="MTD284" s="1085"/>
      <c r="MTE284" s="1085"/>
      <c r="MTF284" s="1085"/>
      <c r="MTG284" s="1085"/>
      <c r="MTH284" s="1085"/>
      <c r="MTI284" s="1080"/>
      <c r="MTJ284" s="1085"/>
      <c r="MTK284" s="1085"/>
      <c r="MTL284" s="1085"/>
      <c r="MTM284" s="1085"/>
      <c r="MTN284" s="1085"/>
      <c r="MTO284" s="1085"/>
      <c r="MTP284" s="1085"/>
      <c r="MTQ284" s="1085"/>
      <c r="MTR284" s="1085"/>
      <c r="MTS284" s="1085"/>
      <c r="MTT284" s="1085"/>
      <c r="MTU284" s="1085"/>
      <c r="MTV284" s="1085"/>
      <c r="MTW284" s="1085"/>
      <c r="MTX284" s="1080"/>
      <c r="MTY284" s="1085"/>
      <c r="MTZ284" s="1085"/>
      <c r="MUA284" s="1085"/>
      <c r="MUB284" s="1085"/>
      <c r="MUC284" s="1085"/>
      <c r="MUD284" s="1085"/>
      <c r="MUE284" s="1085"/>
      <c r="MUF284" s="1085"/>
      <c r="MUG284" s="1085"/>
      <c r="MUH284" s="1085"/>
      <c r="MUI284" s="1085"/>
      <c r="MUJ284" s="1085"/>
      <c r="MUK284" s="1085"/>
      <c r="MUL284" s="1085"/>
      <c r="MUM284" s="1080"/>
      <c r="MUN284" s="1085"/>
      <c r="MUO284" s="1085"/>
      <c r="MUP284" s="1085"/>
      <c r="MUQ284" s="1085"/>
      <c r="MUR284" s="1085"/>
      <c r="MUS284" s="1085"/>
      <c r="MUT284" s="1085"/>
      <c r="MUU284" s="1085"/>
      <c r="MUV284" s="1085"/>
      <c r="MUW284" s="1085"/>
      <c r="MUX284" s="1085"/>
      <c r="MUY284" s="1085"/>
      <c r="MUZ284" s="1085"/>
      <c r="MVA284" s="1085"/>
      <c r="MVB284" s="1080"/>
      <c r="MVC284" s="1085"/>
      <c r="MVD284" s="1085"/>
      <c r="MVE284" s="1085"/>
      <c r="MVF284" s="1085"/>
      <c r="MVG284" s="1085"/>
      <c r="MVH284" s="1085"/>
      <c r="MVI284" s="1085"/>
      <c r="MVJ284" s="1085"/>
      <c r="MVK284" s="1085"/>
      <c r="MVL284" s="1085"/>
      <c r="MVM284" s="1085"/>
      <c r="MVN284" s="1085"/>
      <c r="MVO284" s="1085"/>
      <c r="MVP284" s="1085"/>
      <c r="MVQ284" s="1080"/>
      <c r="MVR284" s="1085"/>
      <c r="MVS284" s="1085"/>
      <c r="MVT284" s="1085"/>
      <c r="MVU284" s="1085"/>
      <c r="MVV284" s="1085"/>
      <c r="MVW284" s="1085"/>
      <c r="MVX284" s="1085"/>
      <c r="MVY284" s="1085"/>
      <c r="MVZ284" s="1085"/>
      <c r="MWA284" s="1085"/>
      <c r="MWB284" s="1085"/>
      <c r="MWC284" s="1085"/>
      <c r="MWD284" s="1085"/>
      <c r="MWE284" s="1085"/>
      <c r="MWF284" s="1080"/>
      <c r="MWG284" s="1085"/>
      <c r="MWH284" s="1085"/>
      <c r="MWI284" s="1085"/>
      <c r="MWJ284" s="1085"/>
      <c r="MWK284" s="1085"/>
      <c r="MWL284" s="1085"/>
      <c r="MWM284" s="1085"/>
      <c r="MWN284" s="1085"/>
      <c r="MWO284" s="1085"/>
      <c r="MWP284" s="1085"/>
      <c r="MWQ284" s="1085"/>
      <c r="MWR284" s="1085"/>
      <c r="MWS284" s="1085"/>
      <c r="MWT284" s="1085"/>
      <c r="MWU284" s="1080"/>
      <c r="MWV284" s="1085"/>
      <c r="MWW284" s="1085"/>
      <c r="MWX284" s="1085"/>
      <c r="MWY284" s="1085"/>
      <c r="MWZ284" s="1085"/>
      <c r="MXA284" s="1085"/>
      <c r="MXB284" s="1085"/>
      <c r="MXC284" s="1085"/>
      <c r="MXD284" s="1085"/>
      <c r="MXE284" s="1085"/>
      <c r="MXF284" s="1085"/>
      <c r="MXG284" s="1085"/>
      <c r="MXH284" s="1085"/>
      <c r="MXI284" s="1085"/>
      <c r="MXJ284" s="1080"/>
      <c r="MXK284" s="1085"/>
      <c r="MXL284" s="1085"/>
      <c r="MXM284" s="1085"/>
      <c r="MXN284" s="1085"/>
      <c r="MXO284" s="1085"/>
      <c r="MXP284" s="1085"/>
      <c r="MXQ284" s="1085"/>
      <c r="MXR284" s="1085"/>
      <c r="MXS284" s="1085"/>
      <c r="MXT284" s="1085"/>
      <c r="MXU284" s="1085"/>
      <c r="MXV284" s="1085"/>
      <c r="MXW284" s="1085"/>
      <c r="MXX284" s="1085"/>
      <c r="MXY284" s="1080"/>
      <c r="MXZ284" s="1085"/>
      <c r="MYA284" s="1085"/>
      <c r="MYB284" s="1085"/>
      <c r="MYC284" s="1085"/>
      <c r="MYD284" s="1085"/>
      <c r="MYE284" s="1085"/>
      <c r="MYF284" s="1085"/>
      <c r="MYG284" s="1085"/>
      <c r="MYH284" s="1085"/>
      <c r="MYI284" s="1085"/>
      <c r="MYJ284" s="1085"/>
      <c r="MYK284" s="1085"/>
      <c r="MYL284" s="1085"/>
      <c r="MYM284" s="1085"/>
      <c r="MYN284" s="1080"/>
      <c r="MYO284" s="1085"/>
      <c r="MYP284" s="1085"/>
      <c r="MYQ284" s="1085"/>
      <c r="MYR284" s="1085"/>
      <c r="MYS284" s="1085"/>
      <c r="MYT284" s="1085"/>
      <c r="MYU284" s="1085"/>
      <c r="MYV284" s="1085"/>
      <c r="MYW284" s="1085"/>
      <c r="MYX284" s="1085"/>
      <c r="MYY284" s="1085"/>
      <c r="MYZ284" s="1085"/>
      <c r="MZA284" s="1085"/>
      <c r="MZB284" s="1085"/>
      <c r="MZC284" s="1080"/>
      <c r="MZD284" s="1085"/>
      <c r="MZE284" s="1085"/>
      <c r="MZF284" s="1085"/>
      <c r="MZG284" s="1085"/>
      <c r="MZH284" s="1085"/>
      <c r="MZI284" s="1085"/>
      <c r="MZJ284" s="1085"/>
      <c r="MZK284" s="1085"/>
      <c r="MZL284" s="1085"/>
      <c r="MZM284" s="1085"/>
      <c r="MZN284" s="1085"/>
      <c r="MZO284" s="1085"/>
      <c r="MZP284" s="1085"/>
      <c r="MZQ284" s="1085"/>
      <c r="MZR284" s="1080"/>
      <c r="MZS284" s="1085"/>
      <c r="MZT284" s="1085"/>
      <c r="MZU284" s="1085"/>
      <c r="MZV284" s="1085"/>
      <c r="MZW284" s="1085"/>
      <c r="MZX284" s="1085"/>
      <c r="MZY284" s="1085"/>
      <c r="MZZ284" s="1085"/>
      <c r="NAA284" s="1085"/>
      <c r="NAB284" s="1085"/>
      <c r="NAC284" s="1085"/>
      <c r="NAD284" s="1085"/>
      <c r="NAE284" s="1085"/>
      <c r="NAF284" s="1085"/>
      <c r="NAG284" s="1080"/>
      <c r="NAH284" s="1085"/>
      <c r="NAI284" s="1085"/>
      <c r="NAJ284" s="1085"/>
      <c r="NAK284" s="1085"/>
      <c r="NAL284" s="1085"/>
      <c r="NAM284" s="1085"/>
      <c r="NAN284" s="1085"/>
      <c r="NAO284" s="1085"/>
      <c r="NAP284" s="1085"/>
      <c r="NAQ284" s="1085"/>
      <c r="NAR284" s="1085"/>
      <c r="NAS284" s="1085"/>
      <c r="NAT284" s="1085"/>
      <c r="NAU284" s="1085"/>
      <c r="NAV284" s="1080"/>
      <c r="NAW284" s="1085"/>
      <c r="NAX284" s="1085"/>
      <c r="NAY284" s="1085"/>
      <c r="NAZ284" s="1085"/>
      <c r="NBA284" s="1085"/>
      <c r="NBB284" s="1085"/>
      <c r="NBC284" s="1085"/>
      <c r="NBD284" s="1085"/>
      <c r="NBE284" s="1085"/>
      <c r="NBF284" s="1085"/>
      <c r="NBG284" s="1085"/>
      <c r="NBH284" s="1085"/>
      <c r="NBI284" s="1085"/>
      <c r="NBJ284" s="1085"/>
      <c r="NBK284" s="1080"/>
      <c r="NBL284" s="1085"/>
      <c r="NBM284" s="1085"/>
      <c r="NBN284" s="1085"/>
      <c r="NBO284" s="1085"/>
      <c r="NBP284" s="1085"/>
      <c r="NBQ284" s="1085"/>
      <c r="NBR284" s="1085"/>
      <c r="NBS284" s="1085"/>
      <c r="NBT284" s="1085"/>
      <c r="NBU284" s="1085"/>
      <c r="NBV284" s="1085"/>
      <c r="NBW284" s="1085"/>
      <c r="NBX284" s="1085"/>
      <c r="NBY284" s="1085"/>
      <c r="NBZ284" s="1080"/>
      <c r="NCA284" s="1085"/>
      <c r="NCB284" s="1085"/>
      <c r="NCC284" s="1085"/>
      <c r="NCD284" s="1085"/>
      <c r="NCE284" s="1085"/>
      <c r="NCF284" s="1085"/>
      <c r="NCG284" s="1085"/>
      <c r="NCH284" s="1085"/>
      <c r="NCI284" s="1085"/>
      <c r="NCJ284" s="1085"/>
      <c r="NCK284" s="1085"/>
      <c r="NCL284" s="1085"/>
      <c r="NCM284" s="1085"/>
      <c r="NCN284" s="1085"/>
      <c r="NCO284" s="1080"/>
      <c r="NCP284" s="1085"/>
      <c r="NCQ284" s="1085"/>
      <c r="NCR284" s="1085"/>
      <c r="NCS284" s="1085"/>
      <c r="NCT284" s="1085"/>
      <c r="NCU284" s="1085"/>
      <c r="NCV284" s="1085"/>
      <c r="NCW284" s="1085"/>
      <c r="NCX284" s="1085"/>
      <c r="NCY284" s="1085"/>
      <c r="NCZ284" s="1085"/>
      <c r="NDA284" s="1085"/>
      <c r="NDB284" s="1085"/>
      <c r="NDC284" s="1085"/>
      <c r="NDD284" s="1080"/>
      <c r="NDE284" s="1085"/>
      <c r="NDF284" s="1085"/>
      <c r="NDG284" s="1085"/>
      <c r="NDH284" s="1085"/>
      <c r="NDI284" s="1085"/>
      <c r="NDJ284" s="1085"/>
      <c r="NDK284" s="1085"/>
      <c r="NDL284" s="1085"/>
      <c r="NDM284" s="1085"/>
      <c r="NDN284" s="1085"/>
      <c r="NDO284" s="1085"/>
      <c r="NDP284" s="1085"/>
      <c r="NDQ284" s="1085"/>
      <c r="NDR284" s="1085"/>
      <c r="NDS284" s="1080"/>
      <c r="NDT284" s="1085"/>
      <c r="NDU284" s="1085"/>
      <c r="NDV284" s="1085"/>
      <c r="NDW284" s="1085"/>
      <c r="NDX284" s="1085"/>
      <c r="NDY284" s="1085"/>
      <c r="NDZ284" s="1085"/>
      <c r="NEA284" s="1085"/>
      <c r="NEB284" s="1085"/>
      <c r="NEC284" s="1085"/>
      <c r="NED284" s="1085"/>
      <c r="NEE284" s="1085"/>
      <c r="NEF284" s="1085"/>
      <c r="NEG284" s="1085"/>
      <c r="NEH284" s="1080"/>
      <c r="NEI284" s="1085"/>
      <c r="NEJ284" s="1085"/>
      <c r="NEK284" s="1085"/>
      <c r="NEL284" s="1085"/>
      <c r="NEM284" s="1085"/>
      <c r="NEN284" s="1085"/>
      <c r="NEO284" s="1085"/>
      <c r="NEP284" s="1085"/>
      <c r="NEQ284" s="1085"/>
      <c r="NER284" s="1085"/>
      <c r="NES284" s="1085"/>
      <c r="NET284" s="1085"/>
      <c r="NEU284" s="1085"/>
      <c r="NEV284" s="1085"/>
      <c r="NEW284" s="1080"/>
      <c r="NEX284" s="1085"/>
      <c r="NEY284" s="1085"/>
      <c r="NEZ284" s="1085"/>
      <c r="NFA284" s="1085"/>
      <c r="NFB284" s="1085"/>
      <c r="NFC284" s="1085"/>
      <c r="NFD284" s="1085"/>
      <c r="NFE284" s="1085"/>
      <c r="NFF284" s="1085"/>
      <c r="NFG284" s="1085"/>
      <c r="NFH284" s="1085"/>
      <c r="NFI284" s="1085"/>
      <c r="NFJ284" s="1085"/>
      <c r="NFK284" s="1085"/>
      <c r="NFL284" s="1080"/>
      <c r="NFM284" s="1085"/>
      <c r="NFN284" s="1085"/>
      <c r="NFO284" s="1085"/>
      <c r="NFP284" s="1085"/>
      <c r="NFQ284" s="1085"/>
      <c r="NFR284" s="1085"/>
      <c r="NFS284" s="1085"/>
      <c r="NFT284" s="1085"/>
      <c r="NFU284" s="1085"/>
      <c r="NFV284" s="1085"/>
      <c r="NFW284" s="1085"/>
      <c r="NFX284" s="1085"/>
      <c r="NFY284" s="1085"/>
      <c r="NFZ284" s="1085"/>
      <c r="NGA284" s="1080"/>
      <c r="NGB284" s="1085"/>
      <c r="NGC284" s="1085"/>
      <c r="NGD284" s="1085"/>
      <c r="NGE284" s="1085"/>
      <c r="NGF284" s="1085"/>
      <c r="NGG284" s="1085"/>
      <c r="NGH284" s="1085"/>
      <c r="NGI284" s="1085"/>
      <c r="NGJ284" s="1085"/>
      <c r="NGK284" s="1085"/>
      <c r="NGL284" s="1085"/>
      <c r="NGM284" s="1085"/>
      <c r="NGN284" s="1085"/>
      <c r="NGO284" s="1085"/>
      <c r="NGP284" s="1080"/>
      <c r="NGQ284" s="1085"/>
      <c r="NGR284" s="1085"/>
      <c r="NGS284" s="1085"/>
      <c r="NGT284" s="1085"/>
      <c r="NGU284" s="1085"/>
      <c r="NGV284" s="1085"/>
      <c r="NGW284" s="1085"/>
      <c r="NGX284" s="1085"/>
      <c r="NGY284" s="1085"/>
      <c r="NGZ284" s="1085"/>
      <c r="NHA284" s="1085"/>
      <c r="NHB284" s="1085"/>
      <c r="NHC284" s="1085"/>
      <c r="NHD284" s="1085"/>
      <c r="NHE284" s="1080"/>
      <c r="NHF284" s="1085"/>
      <c r="NHG284" s="1085"/>
      <c r="NHH284" s="1085"/>
      <c r="NHI284" s="1085"/>
      <c r="NHJ284" s="1085"/>
      <c r="NHK284" s="1085"/>
      <c r="NHL284" s="1085"/>
      <c r="NHM284" s="1085"/>
      <c r="NHN284" s="1085"/>
      <c r="NHO284" s="1085"/>
      <c r="NHP284" s="1085"/>
      <c r="NHQ284" s="1085"/>
      <c r="NHR284" s="1085"/>
      <c r="NHS284" s="1085"/>
      <c r="NHT284" s="1080"/>
      <c r="NHU284" s="1085"/>
      <c r="NHV284" s="1085"/>
      <c r="NHW284" s="1085"/>
      <c r="NHX284" s="1085"/>
      <c r="NHY284" s="1085"/>
      <c r="NHZ284" s="1085"/>
      <c r="NIA284" s="1085"/>
      <c r="NIB284" s="1085"/>
      <c r="NIC284" s="1085"/>
      <c r="NID284" s="1085"/>
      <c r="NIE284" s="1085"/>
      <c r="NIF284" s="1085"/>
      <c r="NIG284" s="1085"/>
      <c r="NIH284" s="1085"/>
      <c r="NII284" s="1080"/>
      <c r="NIJ284" s="1085"/>
      <c r="NIK284" s="1085"/>
      <c r="NIL284" s="1085"/>
      <c r="NIM284" s="1085"/>
      <c r="NIN284" s="1085"/>
      <c r="NIO284" s="1085"/>
      <c r="NIP284" s="1085"/>
      <c r="NIQ284" s="1085"/>
      <c r="NIR284" s="1085"/>
      <c r="NIS284" s="1085"/>
      <c r="NIT284" s="1085"/>
      <c r="NIU284" s="1085"/>
      <c r="NIV284" s="1085"/>
      <c r="NIW284" s="1085"/>
      <c r="NIX284" s="1080"/>
      <c r="NIY284" s="1085"/>
      <c r="NIZ284" s="1085"/>
      <c r="NJA284" s="1085"/>
      <c r="NJB284" s="1085"/>
      <c r="NJC284" s="1085"/>
      <c r="NJD284" s="1085"/>
      <c r="NJE284" s="1085"/>
      <c r="NJF284" s="1085"/>
      <c r="NJG284" s="1085"/>
      <c r="NJH284" s="1085"/>
      <c r="NJI284" s="1085"/>
      <c r="NJJ284" s="1085"/>
      <c r="NJK284" s="1085"/>
      <c r="NJL284" s="1085"/>
      <c r="NJM284" s="1080"/>
      <c r="NJN284" s="1085"/>
      <c r="NJO284" s="1085"/>
      <c r="NJP284" s="1085"/>
      <c r="NJQ284" s="1085"/>
      <c r="NJR284" s="1085"/>
      <c r="NJS284" s="1085"/>
      <c r="NJT284" s="1085"/>
      <c r="NJU284" s="1085"/>
      <c r="NJV284" s="1085"/>
      <c r="NJW284" s="1085"/>
      <c r="NJX284" s="1085"/>
      <c r="NJY284" s="1085"/>
      <c r="NJZ284" s="1085"/>
      <c r="NKA284" s="1085"/>
      <c r="NKB284" s="1080"/>
      <c r="NKC284" s="1085"/>
      <c r="NKD284" s="1085"/>
      <c r="NKE284" s="1085"/>
      <c r="NKF284" s="1085"/>
      <c r="NKG284" s="1085"/>
      <c r="NKH284" s="1085"/>
      <c r="NKI284" s="1085"/>
      <c r="NKJ284" s="1085"/>
      <c r="NKK284" s="1085"/>
      <c r="NKL284" s="1085"/>
      <c r="NKM284" s="1085"/>
      <c r="NKN284" s="1085"/>
      <c r="NKO284" s="1085"/>
      <c r="NKP284" s="1085"/>
      <c r="NKQ284" s="1080"/>
      <c r="NKR284" s="1085"/>
      <c r="NKS284" s="1085"/>
      <c r="NKT284" s="1085"/>
      <c r="NKU284" s="1085"/>
      <c r="NKV284" s="1085"/>
      <c r="NKW284" s="1085"/>
      <c r="NKX284" s="1085"/>
      <c r="NKY284" s="1085"/>
      <c r="NKZ284" s="1085"/>
      <c r="NLA284" s="1085"/>
      <c r="NLB284" s="1085"/>
      <c r="NLC284" s="1085"/>
      <c r="NLD284" s="1085"/>
      <c r="NLE284" s="1085"/>
      <c r="NLF284" s="1080"/>
      <c r="NLG284" s="1085"/>
      <c r="NLH284" s="1085"/>
      <c r="NLI284" s="1085"/>
      <c r="NLJ284" s="1085"/>
      <c r="NLK284" s="1085"/>
      <c r="NLL284" s="1085"/>
      <c r="NLM284" s="1085"/>
      <c r="NLN284" s="1085"/>
      <c r="NLO284" s="1085"/>
      <c r="NLP284" s="1085"/>
      <c r="NLQ284" s="1085"/>
      <c r="NLR284" s="1085"/>
      <c r="NLS284" s="1085"/>
      <c r="NLT284" s="1085"/>
      <c r="NLU284" s="1080"/>
      <c r="NLV284" s="1085"/>
      <c r="NLW284" s="1085"/>
      <c r="NLX284" s="1085"/>
      <c r="NLY284" s="1085"/>
      <c r="NLZ284" s="1085"/>
      <c r="NMA284" s="1085"/>
      <c r="NMB284" s="1085"/>
      <c r="NMC284" s="1085"/>
      <c r="NMD284" s="1085"/>
      <c r="NME284" s="1085"/>
      <c r="NMF284" s="1085"/>
      <c r="NMG284" s="1085"/>
      <c r="NMH284" s="1085"/>
      <c r="NMI284" s="1085"/>
      <c r="NMJ284" s="1080"/>
      <c r="NMK284" s="1085"/>
      <c r="NML284" s="1085"/>
      <c r="NMM284" s="1085"/>
      <c r="NMN284" s="1085"/>
      <c r="NMO284" s="1085"/>
      <c r="NMP284" s="1085"/>
      <c r="NMQ284" s="1085"/>
      <c r="NMR284" s="1085"/>
      <c r="NMS284" s="1085"/>
      <c r="NMT284" s="1085"/>
      <c r="NMU284" s="1085"/>
      <c r="NMV284" s="1085"/>
      <c r="NMW284" s="1085"/>
      <c r="NMX284" s="1085"/>
      <c r="NMY284" s="1080"/>
      <c r="NMZ284" s="1085"/>
      <c r="NNA284" s="1085"/>
      <c r="NNB284" s="1085"/>
      <c r="NNC284" s="1085"/>
      <c r="NND284" s="1085"/>
      <c r="NNE284" s="1085"/>
      <c r="NNF284" s="1085"/>
      <c r="NNG284" s="1085"/>
      <c r="NNH284" s="1085"/>
      <c r="NNI284" s="1085"/>
      <c r="NNJ284" s="1085"/>
      <c r="NNK284" s="1085"/>
      <c r="NNL284" s="1085"/>
      <c r="NNM284" s="1085"/>
      <c r="NNN284" s="1080"/>
      <c r="NNO284" s="1085"/>
      <c r="NNP284" s="1085"/>
      <c r="NNQ284" s="1085"/>
      <c r="NNR284" s="1085"/>
      <c r="NNS284" s="1085"/>
      <c r="NNT284" s="1085"/>
      <c r="NNU284" s="1085"/>
      <c r="NNV284" s="1085"/>
      <c r="NNW284" s="1085"/>
      <c r="NNX284" s="1085"/>
      <c r="NNY284" s="1085"/>
      <c r="NNZ284" s="1085"/>
      <c r="NOA284" s="1085"/>
      <c r="NOB284" s="1085"/>
      <c r="NOC284" s="1080"/>
      <c r="NOD284" s="1085"/>
      <c r="NOE284" s="1085"/>
      <c r="NOF284" s="1085"/>
      <c r="NOG284" s="1085"/>
      <c r="NOH284" s="1085"/>
      <c r="NOI284" s="1085"/>
      <c r="NOJ284" s="1085"/>
      <c r="NOK284" s="1085"/>
      <c r="NOL284" s="1085"/>
      <c r="NOM284" s="1085"/>
      <c r="NON284" s="1085"/>
      <c r="NOO284" s="1085"/>
      <c r="NOP284" s="1085"/>
      <c r="NOQ284" s="1085"/>
      <c r="NOR284" s="1080"/>
      <c r="NOS284" s="1085"/>
      <c r="NOT284" s="1085"/>
      <c r="NOU284" s="1085"/>
      <c r="NOV284" s="1085"/>
      <c r="NOW284" s="1085"/>
      <c r="NOX284" s="1085"/>
      <c r="NOY284" s="1085"/>
      <c r="NOZ284" s="1085"/>
      <c r="NPA284" s="1085"/>
      <c r="NPB284" s="1085"/>
      <c r="NPC284" s="1085"/>
      <c r="NPD284" s="1085"/>
      <c r="NPE284" s="1085"/>
      <c r="NPF284" s="1085"/>
      <c r="NPG284" s="1080"/>
      <c r="NPH284" s="1085"/>
      <c r="NPI284" s="1085"/>
      <c r="NPJ284" s="1085"/>
      <c r="NPK284" s="1085"/>
      <c r="NPL284" s="1085"/>
      <c r="NPM284" s="1085"/>
      <c r="NPN284" s="1085"/>
      <c r="NPO284" s="1085"/>
      <c r="NPP284" s="1085"/>
      <c r="NPQ284" s="1085"/>
      <c r="NPR284" s="1085"/>
      <c r="NPS284" s="1085"/>
      <c r="NPT284" s="1085"/>
      <c r="NPU284" s="1085"/>
      <c r="NPV284" s="1080"/>
      <c r="NPW284" s="1085"/>
      <c r="NPX284" s="1085"/>
      <c r="NPY284" s="1085"/>
      <c r="NPZ284" s="1085"/>
      <c r="NQA284" s="1085"/>
      <c r="NQB284" s="1085"/>
      <c r="NQC284" s="1085"/>
      <c r="NQD284" s="1085"/>
      <c r="NQE284" s="1085"/>
      <c r="NQF284" s="1085"/>
      <c r="NQG284" s="1085"/>
      <c r="NQH284" s="1085"/>
      <c r="NQI284" s="1085"/>
      <c r="NQJ284" s="1085"/>
      <c r="NQK284" s="1080"/>
      <c r="NQL284" s="1085"/>
      <c r="NQM284" s="1085"/>
      <c r="NQN284" s="1085"/>
      <c r="NQO284" s="1085"/>
      <c r="NQP284" s="1085"/>
      <c r="NQQ284" s="1085"/>
      <c r="NQR284" s="1085"/>
      <c r="NQS284" s="1085"/>
      <c r="NQT284" s="1085"/>
      <c r="NQU284" s="1085"/>
      <c r="NQV284" s="1085"/>
      <c r="NQW284" s="1085"/>
      <c r="NQX284" s="1085"/>
      <c r="NQY284" s="1085"/>
      <c r="NQZ284" s="1080"/>
      <c r="NRA284" s="1085"/>
      <c r="NRB284" s="1085"/>
      <c r="NRC284" s="1085"/>
      <c r="NRD284" s="1085"/>
      <c r="NRE284" s="1085"/>
      <c r="NRF284" s="1085"/>
      <c r="NRG284" s="1085"/>
      <c r="NRH284" s="1085"/>
      <c r="NRI284" s="1085"/>
      <c r="NRJ284" s="1085"/>
      <c r="NRK284" s="1085"/>
      <c r="NRL284" s="1085"/>
      <c r="NRM284" s="1085"/>
      <c r="NRN284" s="1085"/>
      <c r="NRO284" s="1080"/>
      <c r="NRP284" s="1085"/>
      <c r="NRQ284" s="1085"/>
      <c r="NRR284" s="1085"/>
      <c r="NRS284" s="1085"/>
      <c r="NRT284" s="1085"/>
      <c r="NRU284" s="1085"/>
      <c r="NRV284" s="1085"/>
      <c r="NRW284" s="1085"/>
      <c r="NRX284" s="1085"/>
      <c r="NRY284" s="1085"/>
      <c r="NRZ284" s="1085"/>
      <c r="NSA284" s="1085"/>
      <c r="NSB284" s="1085"/>
      <c r="NSC284" s="1085"/>
      <c r="NSD284" s="1080"/>
      <c r="NSE284" s="1085"/>
      <c r="NSF284" s="1085"/>
      <c r="NSG284" s="1085"/>
      <c r="NSH284" s="1085"/>
      <c r="NSI284" s="1085"/>
      <c r="NSJ284" s="1085"/>
      <c r="NSK284" s="1085"/>
      <c r="NSL284" s="1085"/>
      <c r="NSM284" s="1085"/>
      <c r="NSN284" s="1085"/>
      <c r="NSO284" s="1085"/>
      <c r="NSP284" s="1085"/>
      <c r="NSQ284" s="1085"/>
      <c r="NSR284" s="1085"/>
      <c r="NSS284" s="1080"/>
      <c r="NST284" s="1085"/>
      <c r="NSU284" s="1085"/>
      <c r="NSV284" s="1085"/>
      <c r="NSW284" s="1085"/>
      <c r="NSX284" s="1085"/>
      <c r="NSY284" s="1085"/>
      <c r="NSZ284" s="1085"/>
      <c r="NTA284" s="1085"/>
      <c r="NTB284" s="1085"/>
      <c r="NTC284" s="1085"/>
      <c r="NTD284" s="1085"/>
      <c r="NTE284" s="1085"/>
      <c r="NTF284" s="1085"/>
      <c r="NTG284" s="1085"/>
      <c r="NTH284" s="1080"/>
      <c r="NTI284" s="1085"/>
      <c r="NTJ284" s="1085"/>
      <c r="NTK284" s="1085"/>
      <c r="NTL284" s="1085"/>
      <c r="NTM284" s="1085"/>
      <c r="NTN284" s="1085"/>
      <c r="NTO284" s="1085"/>
      <c r="NTP284" s="1085"/>
      <c r="NTQ284" s="1085"/>
      <c r="NTR284" s="1085"/>
      <c r="NTS284" s="1085"/>
      <c r="NTT284" s="1085"/>
      <c r="NTU284" s="1085"/>
      <c r="NTV284" s="1085"/>
      <c r="NTW284" s="1080"/>
      <c r="NTX284" s="1085"/>
      <c r="NTY284" s="1085"/>
      <c r="NTZ284" s="1085"/>
      <c r="NUA284" s="1085"/>
      <c r="NUB284" s="1085"/>
      <c r="NUC284" s="1085"/>
      <c r="NUD284" s="1085"/>
      <c r="NUE284" s="1085"/>
      <c r="NUF284" s="1085"/>
      <c r="NUG284" s="1085"/>
      <c r="NUH284" s="1085"/>
      <c r="NUI284" s="1085"/>
      <c r="NUJ284" s="1085"/>
      <c r="NUK284" s="1085"/>
      <c r="NUL284" s="1080"/>
      <c r="NUM284" s="1085"/>
      <c r="NUN284" s="1085"/>
      <c r="NUO284" s="1085"/>
      <c r="NUP284" s="1085"/>
      <c r="NUQ284" s="1085"/>
      <c r="NUR284" s="1085"/>
      <c r="NUS284" s="1085"/>
      <c r="NUT284" s="1085"/>
      <c r="NUU284" s="1085"/>
      <c r="NUV284" s="1085"/>
      <c r="NUW284" s="1085"/>
      <c r="NUX284" s="1085"/>
      <c r="NUY284" s="1085"/>
      <c r="NUZ284" s="1085"/>
      <c r="NVA284" s="1080"/>
      <c r="NVB284" s="1085"/>
      <c r="NVC284" s="1085"/>
      <c r="NVD284" s="1085"/>
      <c r="NVE284" s="1085"/>
      <c r="NVF284" s="1085"/>
      <c r="NVG284" s="1085"/>
      <c r="NVH284" s="1085"/>
      <c r="NVI284" s="1085"/>
      <c r="NVJ284" s="1085"/>
      <c r="NVK284" s="1085"/>
      <c r="NVL284" s="1085"/>
      <c r="NVM284" s="1085"/>
      <c r="NVN284" s="1085"/>
      <c r="NVO284" s="1085"/>
      <c r="NVP284" s="1080"/>
      <c r="NVQ284" s="1085"/>
      <c r="NVR284" s="1085"/>
      <c r="NVS284" s="1085"/>
      <c r="NVT284" s="1085"/>
      <c r="NVU284" s="1085"/>
      <c r="NVV284" s="1085"/>
      <c r="NVW284" s="1085"/>
      <c r="NVX284" s="1085"/>
      <c r="NVY284" s="1085"/>
      <c r="NVZ284" s="1085"/>
      <c r="NWA284" s="1085"/>
      <c r="NWB284" s="1085"/>
      <c r="NWC284" s="1085"/>
      <c r="NWD284" s="1085"/>
      <c r="NWE284" s="1080"/>
      <c r="NWF284" s="1085"/>
      <c r="NWG284" s="1085"/>
      <c r="NWH284" s="1085"/>
      <c r="NWI284" s="1085"/>
      <c r="NWJ284" s="1085"/>
      <c r="NWK284" s="1085"/>
      <c r="NWL284" s="1085"/>
      <c r="NWM284" s="1085"/>
      <c r="NWN284" s="1085"/>
      <c r="NWO284" s="1085"/>
      <c r="NWP284" s="1085"/>
      <c r="NWQ284" s="1085"/>
      <c r="NWR284" s="1085"/>
      <c r="NWS284" s="1085"/>
      <c r="NWT284" s="1080"/>
      <c r="NWU284" s="1085"/>
      <c r="NWV284" s="1085"/>
      <c r="NWW284" s="1085"/>
      <c r="NWX284" s="1085"/>
      <c r="NWY284" s="1085"/>
      <c r="NWZ284" s="1085"/>
      <c r="NXA284" s="1085"/>
      <c r="NXB284" s="1085"/>
      <c r="NXC284" s="1085"/>
      <c r="NXD284" s="1085"/>
      <c r="NXE284" s="1085"/>
      <c r="NXF284" s="1085"/>
      <c r="NXG284" s="1085"/>
      <c r="NXH284" s="1085"/>
      <c r="NXI284" s="1080"/>
      <c r="NXJ284" s="1085"/>
      <c r="NXK284" s="1085"/>
      <c r="NXL284" s="1085"/>
      <c r="NXM284" s="1085"/>
      <c r="NXN284" s="1085"/>
      <c r="NXO284" s="1085"/>
      <c r="NXP284" s="1085"/>
      <c r="NXQ284" s="1085"/>
      <c r="NXR284" s="1085"/>
      <c r="NXS284" s="1085"/>
      <c r="NXT284" s="1085"/>
      <c r="NXU284" s="1085"/>
      <c r="NXV284" s="1085"/>
      <c r="NXW284" s="1085"/>
      <c r="NXX284" s="1080"/>
      <c r="NXY284" s="1085"/>
      <c r="NXZ284" s="1085"/>
      <c r="NYA284" s="1085"/>
      <c r="NYB284" s="1085"/>
      <c r="NYC284" s="1085"/>
      <c r="NYD284" s="1085"/>
      <c r="NYE284" s="1085"/>
      <c r="NYF284" s="1085"/>
      <c r="NYG284" s="1085"/>
      <c r="NYH284" s="1085"/>
      <c r="NYI284" s="1085"/>
      <c r="NYJ284" s="1085"/>
      <c r="NYK284" s="1085"/>
      <c r="NYL284" s="1085"/>
      <c r="NYM284" s="1080"/>
      <c r="NYN284" s="1085"/>
      <c r="NYO284" s="1085"/>
      <c r="NYP284" s="1085"/>
      <c r="NYQ284" s="1085"/>
      <c r="NYR284" s="1085"/>
      <c r="NYS284" s="1085"/>
      <c r="NYT284" s="1085"/>
      <c r="NYU284" s="1085"/>
      <c r="NYV284" s="1085"/>
      <c r="NYW284" s="1085"/>
      <c r="NYX284" s="1085"/>
      <c r="NYY284" s="1085"/>
      <c r="NYZ284" s="1085"/>
      <c r="NZA284" s="1085"/>
      <c r="NZB284" s="1080"/>
      <c r="NZC284" s="1085"/>
      <c r="NZD284" s="1085"/>
      <c r="NZE284" s="1085"/>
      <c r="NZF284" s="1085"/>
      <c r="NZG284" s="1085"/>
      <c r="NZH284" s="1085"/>
      <c r="NZI284" s="1085"/>
      <c r="NZJ284" s="1085"/>
      <c r="NZK284" s="1085"/>
      <c r="NZL284" s="1085"/>
      <c r="NZM284" s="1085"/>
      <c r="NZN284" s="1085"/>
      <c r="NZO284" s="1085"/>
      <c r="NZP284" s="1085"/>
      <c r="NZQ284" s="1080"/>
      <c r="NZR284" s="1085"/>
      <c r="NZS284" s="1085"/>
      <c r="NZT284" s="1085"/>
      <c r="NZU284" s="1085"/>
      <c r="NZV284" s="1085"/>
      <c r="NZW284" s="1085"/>
      <c r="NZX284" s="1085"/>
      <c r="NZY284" s="1085"/>
      <c r="NZZ284" s="1085"/>
      <c r="OAA284" s="1085"/>
      <c r="OAB284" s="1085"/>
      <c r="OAC284" s="1085"/>
      <c r="OAD284" s="1085"/>
      <c r="OAE284" s="1085"/>
      <c r="OAF284" s="1080"/>
      <c r="OAG284" s="1085"/>
      <c r="OAH284" s="1085"/>
      <c r="OAI284" s="1085"/>
      <c r="OAJ284" s="1085"/>
      <c r="OAK284" s="1085"/>
      <c r="OAL284" s="1085"/>
      <c r="OAM284" s="1085"/>
      <c r="OAN284" s="1085"/>
      <c r="OAO284" s="1085"/>
      <c r="OAP284" s="1085"/>
      <c r="OAQ284" s="1085"/>
      <c r="OAR284" s="1085"/>
      <c r="OAS284" s="1085"/>
      <c r="OAT284" s="1085"/>
      <c r="OAU284" s="1080"/>
      <c r="OAV284" s="1085"/>
      <c r="OAW284" s="1085"/>
      <c r="OAX284" s="1085"/>
      <c r="OAY284" s="1085"/>
      <c r="OAZ284" s="1085"/>
      <c r="OBA284" s="1085"/>
      <c r="OBB284" s="1085"/>
      <c r="OBC284" s="1085"/>
      <c r="OBD284" s="1085"/>
      <c r="OBE284" s="1085"/>
      <c r="OBF284" s="1085"/>
      <c r="OBG284" s="1085"/>
      <c r="OBH284" s="1085"/>
      <c r="OBI284" s="1085"/>
      <c r="OBJ284" s="1080"/>
      <c r="OBK284" s="1085"/>
      <c r="OBL284" s="1085"/>
      <c r="OBM284" s="1085"/>
      <c r="OBN284" s="1085"/>
      <c r="OBO284" s="1085"/>
      <c r="OBP284" s="1085"/>
      <c r="OBQ284" s="1085"/>
      <c r="OBR284" s="1085"/>
      <c r="OBS284" s="1085"/>
      <c r="OBT284" s="1085"/>
      <c r="OBU284" s="1085"/>
      <c r="OBV284" s="1085"/>
      <c r="OBW284" s="1085"/>
      <c r="OBX284" s="1085"/>
      <c r="OBY284" s="1080"/>
      <c r="OBZ284" s="1085"/>
      <c r="OCA284" s="1085"/>
      <c r="OCB284" s="1085"/>
      <c r="OCC284" s="1085"/>
      <c r="OCD284" s="1085"/>
      <c r="OCE284" s="1085"/>
      <c r="OCF284" s="1085"/>
      <c r="OCG284" s="1085"/>
      <c r="OCH284" s="1085"/>
      <c r="OCI284" s="1085"/>
      <c r="OCJ284" s="1085"/>
      <c r="OCK284" s="1085"/>
      <c r="OCL284" s="1085"/>
      <c r="OCM284" s="1085"/>
      <c r="OCN284" s="1080"/>
      <c r="OCO284" s="1085"/>
      <c r="OCP284" s="1085"/>
      <c r="OCQ284" s="1085"/>
      <c r="OCR284" s="1085"/>
      <c r="OCS284" s="1085"/>
      <c r="OCT284" s="1085"/>
      <c r="OCU284" s="1085"/>
      <c r="OCV284" s="1085"/>
      <c r="OCW284" s="1085"/>
      <c r="OCX284" s="1085"/>
      <c r="OCY284" s="1085"/>
      <c r="OCZ284" s="1085"/>
      <c r="ODA284" s="1085"/>
      <c r="ODB284" s="1085"/>
      <c r="ODC284" s="1080"/>
      <c r="ODD284" s="1085"/>
      <c r="ODE284" s="1085"/>
      <c r="ODF284" s="1085"/>
      <c r="ODG284" s="1085"/>
      <c r="ODH284" s="1085"/>
      <c r="ODI284" s="1085"/>
      <c r="ODJ284" s="1085"/>
      <c r="ODK284" s="1085"/>
      <c r="ODL284" s="1085"/>
      <c r="ODM284" s="1085"/>
      <c r="ODN284" s="1085"/>
      <c r="ODO284" s="1085"/>
      <c r="ODP284" s="1085"/>
      <c r="ODQ284" s="1085"/>
      <c r="ODR284" s="1080"/>
      <c r="ODS284" s="1085"/>
      <c r="ODT284" s="1085"/>
      <c r="ODU284" s="1085"/>
      <c r="ODV284" s="1085"/>
      <c r="ODW284" s="1085"/>
      <c r="ODX284" s="1085"/>
      <c r="ODY284" s="1085"/>
      <c r="ODZ284" s="1085"/>
      <c r="OEA284" s="1085"/>
      <c r="OEB284" s="1085"/>
      <c r="OEC284" s="1085"/>
      <c r="OED284" s="1085"/>
      <c r="OEE284" s="1085"/>
      <c r="OEF284" s="1085"/>
      <c r="OEG284" s="1080"/>
      <c r="OEH284" s="1085"/>
      <c r="OEI284" s="1085"/>
      <c r="OEJ284" s="1085"/>
      <c r="OEK284" s="1085"/>
      <c r="OEL284" s="1085"/>
      <c r="OEM284" s="1085"/>
      <c r="OEN284" s="1085"/>
      <c r="OEO284" s="1085"/>
      <c r="OEP284" s="1085"/>
      <c r="OEQ284" s="1085"/>
      <c r="OER284" s="1085"/>
      <c r="OES284" s="1085"/>
      <c r="OET284" s="1085"/>
      <c r="OEU284" s="1085"/>
      <c r="OEV284" s="1080"/>
      <c r="OEW284" s="1085"/>
      <c r="OEX284" s="1085"/>
      <c r="OEY284" s="1085"/>
      <c r="OEZ284" s="1085"/>
      <c r="OFA284" s="1085"/>
      <c r="OFB284" s="1085"/>
      <c r="OFC284" s="1085"/>
      <c r="OFD284" s="1085"/>
      <c r="OFE284" s="1085"/>
      <c r="OFF284" s="1085"/>
      <c r="OFG284" s="1085"/>
      <c r="OFH284" s="1085"/>
      <c r="OFI284" s="1085"/>
      <c r="OFJ284" s="1085"/>
      <c r="OFK284" s="1080"/>
      <c r="OFL284" s="1085"/>
      <c r="OFM284" s="1085"/>
      <c r="OFN284" s="1085"/>
      <c r="OFO284" s="1085"/>
      <c r="OFP284" s="1085"/>
      <c r="OFQ284" s="1085"/>
      <c r="OFR284" s="1085"/>
      <c r="OFS284" s="1085"/>
      <c r="OFT284" s="1085"/>
      <c r="OFU284" s="1085"/>
      <c r="OFV284" s="1085"/>
      <c r="OFW284" s="1085"/>
      <c r="OFX284" s="1085"/>
      <c r="OFY284" s="1085"/>
      <c r="OFZ284" s="1080"/>
      <c r="OGA284" s="1085"/>
      <c r="OGB284" s="1085"/>
      <c r="OGC284" s="1085"/>
      <c r="OGD284" s="1085"/>
      <c r="OGE284" s="1085"/>
      <c r="OGF284" s="1085"/>
      <c r="OGG284" s="1085"/>
      <c r="OGH284" s="1085"/>
      <c r="OGI284" s="1085"/>
      <c r="OGJ284" s="1085"/>
      <c r="OGK284" s="1085"/>
      <c r="OGL284" s="1085"/>
      <c r="OGM284" s="1085"/>
      <c r="OGN284" s="1085"/>
      <c r="OGO284" s="1080"/>
      <c r="OGP284" s="1085"/>
      <c r="OGQ284" s="1085"/>
      <c r="OGR284" s="1085"/>
      <c r="OGS284" s="1085"/>
      <c r="OGT284" s="1085"/>
      <c r="OGU284" s="1085"/>
      <c r="OGV284" s="1085"/>
      <c r="OGW284" s="1085"/>
      <c r="OGX284" s="1085"/>
      <c r="OGY284" s="1085"/>
      <c r="OGZ284" s="1085"/>
      <c r="OHA284" s="1085"/>
      <c r="OHB284" s="1085"/>
      <c r="OHC284" s="1085"/>
      <c r="OHD284" s="1080"/>
      <c r="OHE284" s="1085"/>
      <c r="OHF284" s="1085"/>
      <c r="OHG284" s="1085"/>
      <c r="OHH284" s="1085"/>
      <c r="OHI284" s="1085"/>
      <c r="OHJ284" s="1085"/>
      <c r="OHK284" s="1085"/>
      <c r="OHL284" s="1085"/>
      <c r="OHM284" s="1085"/>
      <c r="OHN284" s="1085"/>
      <c r="OHO284" s="1085"/>
      <c r="OHP284" s="1085"/>
      <c r="OHQ284" s="1085"/>
      <c r="OHR284" s="1085"/>
      <c r="OHS284" s="1080"/>
      <c r="OHT284" s="1085"/>
      <c r="OHU284" s="1085"/>
      <c r="OHV284" s="1085"/>
      <c r="OHW284" s="1085"/>
      <c r="OHX284" s="1085"/>
      <c r="OHY284" s="1085"/>
      <c r="OHZ284" s="1085"/>
      <c r="OIA284" s="1085"/>
      <c r="OIB284" s="1085"/>
      <c r="OIC284" s="1085"/>
      <c r="OID284" s="1085"/>
      <c r="OIE284" s="1085"/>
      <c r="OIF284" s="1085"/>
      <c r="OIG284" s="1085"/>
      <c r="OIH284" s="1080"/>
      <c r="OII284" s="1085"/>
      <c r="OIJ284" s="1085"/>
      <c r="OIK284" s="1085"/>
      <c r="OIL284" s="1085"/>
      <c r="OIM284" s="1085"/>
      <c r="OIN284" s="1085"/>
      <c r="OIO284" s="1085"/>
      <c r="OIP284" s="1085"/>
      <c r="OIQ284" s="1085"/>
      <c r="OIR284" s="1085"/>
      <c r="OIS284" s="1085"/>
      <c r="OIT284" s="1085"/>
      <c r="OIU284" s="1085"/>
      <c r="OIV284" s="1085"/>
      <c r="OIW284" s="1080"/>
      <c r="OIX284" s="1085"/>
      <c r="OIY284" s="1085"/>
      <c r="OIZ284" s="1085"/>
      <c r="OJA284" s="1085"/>
      <c r="OJB284" s="1085"/>
      <c r="OJC284" s="1085"/>
      <c r="OJD284" s="1085"/>
      <c r="OJE284" s="1085"/>
      <c r="OJF284" s="1085"/>
      <c r="OJG284" s="1085"/>
      <c r="OJH284" s="1085"/>
      <c r="OJI284" s="1085"/>
      <c r="OJJ284" s="1085"/>
      <c r="OJK284" s="1085"/>
      <c r="OJL284" s="1080"/>
      <c r="OJM284" s="1085"/>
      <c r="OJN284" s="1085"/>
      <c r="OJO284" s="1085"/>
      <c r="OJP284" s="1085"/>
      <c r="OJQ284" s="1085"/>
      <c r="OJR284" s="1085"/>
      <c r="OJS284" s="1085"/>
      <c r="OJT284" s="1085"/>
      <c r="OJU284" s="1085"/>
      <c r="OJV284" s="1085"/>
      <c r="OJW284" s="1085"/>
      <c r="OJX284" s="1085"/>
      <c r="OJY284" s="1085"/>
      <c r="OJZ284" s="1085"/>
      <c r="OKA284" s="1080"/>
      <c r="OKB284" s="1085"/>
      <c r="OKC284" s="1085"/>
      <c r="OKD284" s="1085"/>
      <c r="OKE284" s="1085"/>
      <c r="OKF284" s="1085"/>
      <c r="OKG284" s="1085"/>
      <c r="OKH284" s="1085"/>
      <c r="OKI284" s="1085"/>
      <c r="OKJ284" s="1085"/>
      <c r="OKK284" s="1085"/>
      <c r="OKL284" s="1085"/>
      <c r="OKM284" s="1085"/>
      <c r="OKN284" s="1085"/>
      <c r="OKO284" s="1085"/>
      <c r="OKP284" s="1080"/>
      <c r="OKQ284" s="1085"/>
      <c r="OKR284" s="1085"/>
      <c r="OKS284" s="1085"/>
      <c r="OKT284" s="1085"/>
      <c r="OKU284" s="1085"/>
      <c r="OKV284" s="1085"/>
      <c r="OKW284" s="1085"/>
      <c r="OKX284" s="1085"/>
      <c r="OKY284" s="1085"/>
      <c r="OKZ284" s="1085"/>
      <c r="OLA284" s="1085"/>
      <c r="OLB284" s="1085"/>
      <c r="OLC284" s="1085"/>
      <c r="OLD284" s="1085"/>
      <c r="OLE284" s="1080"/>
      <c r="OLF284" s="1085"/>
      <c r="OLG284" s="1085"/>
      <c r="OLH284" s="1085"/>
      <c r="OLI284" s="1085"/>
      <c r="OLJ284" s="1085"/>
      <c r="OLK284" s="1085"/>
      <c r="OLL284" s="1085"/>
      <c r="OLM284" s="1085"/>
      <c r="OLN284" s="1085"/>
      <c r="OLO284" s="1085"/>
      <c r="OLP284" s="1085"/>
      <c r="OLQ284" s="1085"/>
      <c r="OLR284" s="1085"/>
      <c r="OLS284" s="1085"/>
      <c r="OLT284" s="1080"/>
      <c r="OLU284" s="1085"/>
      <c r="OLV284" s="1085"/>
      <c r="OLW284" s="1085"/>
      <c r="OLX284" s="1085"/>
      <c r="OLY284" s="1085"/>
      <c r="OLZ284" s="1085"/>
      <c r="OMA284" s="1085"/>
      <c r="OMB284" s="1085"/>
      <c r="OMC284" s="1085"/>
      <c r="OMD284" s="1085"/>
      <c r="OME284" s="1085"/>
      <c r="OMF284" s="1085"/>
      <c r="OMG284" s="1085"/>
      <c r="OMH284" s="1085"/>
      <c r="OMI284" s="1080"/>
      <c r="OMJ284" s="1085"/>
      <c r="OMK284" s="1085"/>
      <c r="OML284" s="1085"/>
      <c r="OMM284" s="1085"/>
      <c r="OMN284" s="1085"/>
      <c r="OMO284" s="1085"/>
      <c r="OMP284" s="1085"/>
      <c r="OMQ284" s="1085"/>
      <c r="OMR284" s="1085"/>
      <c r="OMS284" s="1085"/>
      <c r="OMT284" s="1085"/>
      <c r="OMU284" s="1085"/>
      <c r="OMV284" s="1085"/>
      <c r="OMW284" s="1085"/>
      <c r="OMX284" s="1080"/>
      <c r="OMY284" s="1085"/>
      <c r="OMZ284" s="1085"/>
      <c r="ONA284" s="1085"/>
      <c r="ONB284" s="1085"/>
      <c r="ONC284" s="1085"/>
      <c r="OND284" s="1085"/>
      <c r="ONE284" s="1085"/>
      <c r="ONF284" s="1085"/>
      <c r="ONG284" s="1085"/>
      <c r="ONH284" s="1085"/>
      <c r="ONI284" s="1085"/>
      <c r="ONJ284" s="1085"/>
      <c r="ONK284" s="1085"/>
      <c r="ONL284" s="1085"/>
      <c r="ONM284" s="1080"/>
      <c r="ONN284" s="1085"/>
      <c r="ONO284" s="1085"/>
      <c r="ONP284" s="1085"/>
      <c r="ONQ284" s="1085"/>
      <c r="ONR284" s="1085"/>
      <c r="ONS284" s="1085"/>
      <c r="ONT284" s="1085"/>
      <c r="ONU284" s="1085"/>
      <c r="ONV284" s="1085"/>
      <c r="ONW284" s="1085"/>
      <c r="ONX284" s="1085"/>
      <c r="ONY284" s="1085"/>
      <c r="ONZ284" s="1085"/>
      <c r="OOA284" s="1085"/>
      <c r="OOB284" s="1080"/>
      <c r="OOC284" s="1085"/>
      <c r="OOD284" s="1085"/>
      <c r="OOE284" s="1085"/>
      <c r="OOF284" s="1085"/>
      <c r="OOG284" s="1085"/>
      <c r="OOH284" s="1085"/>
      <c r="OOI284" s="1085"/>
      <c r="OOJ284" s="1085"/>
      <c r="OOK284" s="1085"/>
      <c r="OOL284" s="1085"/>
      <c r="OOM284" s="1085"/>
      <c r="OON284" s="1085"/>
      <c r="OOO284" s="1085"/>
      <c r="OOP284" s="1085"/>
      <c r="OOQ284" s="1080"/>
      <c r="OOR284" s="1085"/>
      <c r="OOS284" s="1085"/>
      <c r="OOT284" s="1085"/>
      <c r="OOU284" s="1085"/>
      <c r="OOV284" s="1085"/>
      <c r="OOW284" s="1085"/>
      <c r="OOX284" s="1085"/>
      <c r="OOY284" s="1085"/>
      <c r="OOZ284" s="1085"/>
      <c r="OPA284" s="1085"/>
      <c r="OPB284" s="1085"/>
      <c r="OPC284" s="1085"/>
      <c r="OPD284" s="1085"/>
      <c r="OPE284" s="1085"/>
      <c r="OPF284" s="1080"/>
      <c r="OPG284" s="1085"/>
      <c r="OPH284" s="1085"/>
      <c r="OPI284" s="1085"/>
      <c r="OPJ284" s="1085"/>
      <c r="OPK284" s="1085"/>
      <c r="OPL284" s="1085"/>
      <c r="OPM284" s="1085"/>
      <c r="OPN284" s="1085"/>
      <c r="OPO284" s="1085"/>
      <c r="OPP284" s="1085"/>
      <c r="OPQ284" s="1085"/>
      <c r="OPR284" s="1085"/>
      <c r="OPS284" s="1085"/>
      <c r="OPT284" s="1085"/>
      <c r="OPU284" s="1080"/>
      <c r="OPV284" s="1085"/>
      <c r="OPW284" s="1085"/>
      <c r="OPX284" s="1085"/>
      <c r="OPY284" s="1085"/>
      <c r="OPZ284" s="1085"/>
      <c r="OQA284" s="1085"/>
      <c r="OQB284" s="1085"/>
      <c r="OQC284" s="1085"/>
      <c r="OQD284" s="1085"/>
      <c r="OQE284" s="1085"/>
      <c r="OQF284" s="1085"/>
      <c r="OQG284" s="1085"/>
      <c r="OQH284" s="1085"/>
      <c r="OQI284" s="1085"/>
      <c r="OQJ284" s="1080"/>
      <c r="OQK284" s="1085"/>
      <c r="OQL284" s="1085"/>
      <c r="OQM284" s="1085"/>
      <c r="OQN284" s="1085"/>
      <c r="OQO284" s="1085"/>
      <c r="OQP284" s="1085"/>
      <c r="OQQ284" s="1085"/>
      <c r="OQR284" s="1085"/>
      <c r="OQS284" s="1085"/>
      <c r="OQT284" s="1085"/>
      <c r="OQU284" s="1085"/>
      <c r="OQV284" s="1085"/>
      <c r="OQW284" s="1085"/>
      <c r="OQX284" s="1085"/>
      <c r="OQY284" s="1080"/>
      <c r="OQZ284" s="1085"/>
      <c r="ORA284" s="1085"/>
      <c r="ORB284" s="1085"/>
      <c r="ORC284" s="1085"/>
      <c r="ORD284" s="1085"/>
      <c r="ORE284" s="1085"/>
      <c r="ORF284" s="1085"/>
      <c r="ORG284" s="1085"/>
      <c r="ORH284" s="1085"/>
      <c r="ORI284" s="1085"/>
      <c r="ORJ284" s="1085"/>
      <c r="ORK284" s="1085"/>
      <c r="ORL284" s="1085"/>
      <c r="ORM284" s="1085"/>
      <c r="ORN284" s="1080"/>
      <c r="ORO284" s="1085"/>
      <c r="ORP284" s="1085"/>
      <c r="ORQ284" s="1085"/>
      <c r="ORR284" s="1085"/>
      <c r="ORS284" s="1085"/>
      <c r="ORT284" s="1085"/>
      <c r="ORU284" s="1085"/>
      <c r="ORV284" s="1085"/>
      <c r="ORW284" s="1085"/>
      <c r="ORX284" s="1085"/>
      <c r="ORY284" s="1085"/>
      <c r="ORZ284" s="1085"/>
      <c r="OSA284" s="1085"/>
      <c r="OSB284" s="1085"/>
      <c r="OSC284" s="1080"/>
      <c r="OSD284" s="1085"/>
      <c r="OSE284" s="1085"/>
      <c r="OSF284" s="1085"/>
      <c r="OSG284" s="1085"/>
      <c r="OSH284" s="1085"/>
      <c r="OSI284" s="1085"/>
      <c r="OSJ284" s="1085"/>
      <c r="OSK284" s="1085"/>
      <c r="OSL284" s="1085"/>
      <c r="OSM284" s="1085"/>
      <c r="OSN284" s="1085"/>
      <c r="OSO284" s="1085"/>
      <c r="OSP284" s="1085"/>
      <c r="OSQ284" s="1085"/>
      <c r="OSR284" s="1080"/>
      <c r="OSS284" s="1085"/>
      <c r="OST284" s="1085"/>
      <c r="OSU284" s="1085"/>
      <c r="OSV284" s="1085"/>
      <c r="OSW284" s="1085"/>
      <c r="OSX284" s="1085"/>
      <c r="OSY284" s="1085"/>
      <c r="OSZ284" s="1085"/>
      <c r="OTA284" s="1085"/>
      <c r="OTB284" s="1085"/>
      <c r="OTC284" s="1085"/>
      <c r="OTD284" s="1085"/>
      <c r="OTE284" s="1085"/>
      <c r="OTF284" s="1085"/>
      <c r="OTG284" s="1080"/>
      <c r="OTH284" s="1085"/>
      <c r="OTI284" s="1085"/>
      <c r="OTJ284" s="1085"/>
      <c r="OTK284" s="1085"/>
      <c r="OTL284" s="1085"/>
      <c r="OTM284" s="1085"/>
      <c r="OTN284" s="1085"/>
      <c r="OTO284" s="1085"/>
      <c r="OTP284" s="1085"/>
      <c r="OTQ284" s="1085"/>
      <c r="OTR284" s="1085"/>
      <c r="OTS284" s="1085"/>
      <c r="OTT284" s="1085"/>
      <c r="OTU284" s="1085"/>
      <c r="OTV284" s="1080"/>
      <c r="OTW284" s="1085"/>
      <c r="OTX284" s="1085"/>
      <c r="OTY284" s="1085"/>
      <c r="OTZ284" s="1085"/>
      <c r="OUA284" s="1085"/>
      <c r="OUB284" s="1085"/>
      <c r="OUC284" s="1085"/>
      <c r="OUD284" s="1085"/>
      <c r="OUE284" s="1085"/>
      <c r="OUF284" s="1085"/>
      <c r="OUG284" s="1085"/>
      <c r="OUH284" s="1085"/>
      <c r="OUI284" s="1085"/>
      <c r="OUJ284" s="1085"/>
      <c r="OUK284" s="1080"/>
      <c r="OUL284" s="1085"/>
      <c r="OUM284" s="1085"/>
      <c r="OUN284" s="1085"/>
      <c r="OUO284" s="1085"/>
      <c r="OUP284" s="1085"/>
      <c r="OUQ284" s="1085"/>
      <c r="OUR284" s="1085"/>
      <c r="OUS284" s="1085"/>
      <c r="OUT284" s="1085"/>
      <c r="OUU284" s="1085"/>
      <c r="OUV284" s="1085"/>
      <c r="OUW284" s="1085"/>
      <c r="OUX284" s="1085"/>
      <c r="OUY284" s="1085"/>
      <c r="OUZ284" s="1080"/>
      <c r="OVA284" s="1085"/>
      <c r="OVB284" s="1085"/>
      <c r="OVC284" s="1085"/>
      <c r="OVD284" s="1085"/>
      <c r="OVE284" s="1085"/>
      <c r="OVF284" s="1085"/>
      <c r="OVG284" s="1085"/>
      <c r="OVH284" s="1085"/>
      <c r="OVI284" s="1085"/>
      <c r="OVJ284" s="1085"/>
      <c r="OVK284" s="1085"/>
      <c r="OVL284" s="1085"/>
      <c r="OVM284" s="1085"/>
      <c r="OVN284" s="1085"/>
      <c r="OVO284" s="1080"/>
      <c r="OVP284" s="1085"/>
      <c r="OVQ284" s="1085"/>
      <c r="OVR284" s="1085"/>
      <c r="OVS284" s="1085"/>
      <c r="OVT284" s="1085"/>
      <c r="OVU284" s="1085"/>
      <c r="OVV284" s="1085"/>
      <c r="OVW284" s="1085"/>
      <c r="OVX284" s="1085"/>
      <c r="OVY284" s="1085"/>
      <c r="OVZ284" s="1085"/>
      <c r="OWA284" s="1085"/>
      <c r="OWB284" s="1085"/>
      <c r="OWC284" s="1085"/>
      <c r="OWD284" s="1080"/>
      <c r="OWE284" s="1085"/>
      <c r="OWF284" s="1085"/>
      <c r="OWG284" s="1085"/>
      <c r="OWH284" s="1085"/>
      <c r="OWI284" s="1085"/>
      <c r="OWJ284" s="1085"/>
      <c r="OWK284" s="1085"/>
      <c r="OWL284" s="1085"/>
      <c r="OWM284" s="1085"/>
      <c r="OWN284" s="1085"/>
      <c r="OWO284" s="1085"/>
      <c r="OWP284" s="1085"/>
      <c r="OWQ284" s="1085"/>
      <c r="OWR284" s="1085"/>
      <c r="OWS284" s="1080"/>
      <c r="OWT284" s="1085"/>
      <c r="OWU284" s="1085"/>
      <c r="OWV284" s="1085"/>
      <c r="OWW284" s="1085"/>
      <c r="OWX284" s="1085"/>
      <c r="OWY284" s="1085"/>
      <c r="OWZ284" s="1085"/>
      <c r="OXA284" s="1085"/>
      <c r="OXB284" s="1085"/>
      <c r="OXC284" s="1085"/>
      <c r="OXD284" s="1085"/>
      <c r="OXE284" s="1085"/>
      <c r="OXF284" s="1085"/>
      <c r="OXG284" s="1085"/>
      <c r="OXH284" s="1080"/>
      <c r="OXI284" s="1085"/>
      <c r="OXJ284" s="1085"/>
      <c r="OXK284" s="1085"/>
      <c r="OXL284" s="1085"/>
      <c r="OXM284" s="1085"/>
      <c r="OXN284" s="1085"/>
      <c r="OXO284" s="1085"/>
      <c r="OXP284" s="1085"/>
      <c r="OXQ284" s="1085"/>
      <c r="OXR284" s="1085"/>
      <c r="OXS284" s="1085"/>
      <c r="OXT284" s="1085"/>
      <c r="OXU284" s="1085"/>
      <c r="OXV284" s="1085"/>
      <c r="OXW284" s="1080"/>
      <c r="OXX284" s="1085"/>
      <c r="OXY284" s="1085"/>
      <c r="OXZ284" s="1085"/>
      <c r="OYA284" s="1085"/>
      <c r="OYB284" s="1085"/>
      <c r="OYC284" s="1085"/>
      <c r="OYD284" s="1085"/>
      <c r="OYE284" s="1085"/>
      <c r="OYF284" s="1085"/>
      <c r="OYG284" s="1085"/>
      <c r="OYH284" s="1085"/>
      <c r="OYI284" s="1085"/>
      <c r="OYJ284" s="1085"/>
      <c r="OYK284" s="1085"/>
      <c r="OYL284" s="1080"/>
      <c r="OYM284" s="1085"/>
      <c r="OYN284" s="1085"/>
      <c r="OYO284" s="1085"/>
      <c r="OYP284" s="1085"/>
      <c r="OYQ284" s="1085"/>
      <c r="OYR284" s="1085"/>
      <c r="OYS284" s="1085"/>
      <c r="OYT284" s="1085"/>
      <c r="OYU284" s="1085"/>
      <c r="OYV284" s="1085"/>
      <c r="OYW284" s="1085"/>
      <c r="OYX284" s="1085"/>
      <c r="OYY284" s="1085"/>
      <c r="OYZ284" s="1085"/>
      <c r="OZA284" s="1080"/>
      <c r="OZB284" s="1085"/>
      <c r="OZC284" s="1085"/>
      <c r="OZD284" s="1085"/>
      <c r="OZE284" s="1085"/>
      <c r="OZF284" s="1085"/>
      <c r="OZG284" s="1085"/>
      <c r="OZH284" s="1085"/>
      <c r="OZI284" s="1085"/>
      <c r="OZJ284" s="1085"/>
      <c r="OZK284" s="1085"/>
      <c r="OZL284" s="1085"/>
      <c r="OZM284" s="1085"/>
      <c r="OZN284" s="1085"/>
      <c r="OZO284" s="1085"/>
      <c r="OZP284" s="1080"/>
      <c r="OZQ284" s="1085"/>
      <c r="OZR284" s="1085"/>
      <c r="OZS284" s="1085"/>
      <c r="OZT284" s="1085"/>
      <c r="OZU284" s="1085"/>
      <c r="OZV284" s="1085"/>
      <c r="OZW284" s="1085"/>
      <c r="OZX284" s="1085"/>
      <c r="OZY284" s="1085"/>
      <c r="OZZ284" s="1085"/>
      <c r="PAA284" s="1085"/>
      <c r="PAB284" s="1085"/>
      <c r="PAC284" s="1085"/>
      <c r="PAD284" s="1085"/>
      <c r="PAE284" s="1080"/>
      <c r="PAF284" s="1085"/>
      <c r="PAG284" s="1085"/>
      <c r="PAH284" s="1085"/>
      <c r="PAI284" s="1085"/>
      <c r="PAJ284" s="1085"/>
      <c r="PAK284" s="1085"/>
      <c r="PAL284" s="1085"/>
      <c r="PAM284" s="1085"/>
      <c r="PAN284" s="1085"/>
      <c r="PAO284" s="1085"/>
      <c r="PAP284" s="1085"/>
      <c r="PAQ284" s="1085"/>
      <c r="PAR284" s="1085"/>
      <c r="PAS284" s="1085"/>
      <c r="PAT284" s="1080"/>
      <c r="PAU284" s="1085"/>
      <c r="PAV284" s="1085"/>
      <c r="PAW284" s="1085"/>
      <c r="PAX284" s="1085"/>
      <c r="PAY284" s="1085"/>
      <c r="PAZ284" s="1085"/>
      <c r="PBA284" s="1085"/>
      <c r="PBB284" s="1085"/>
      <c r="PBC284" s="1085"/>
      <c r="PBD284" s="1085"/>
      <c r="PBE284" s="1085"/>
      <c r="PBF284" s="1085"/>
      <c r="PBG284" s="1085"/>
      <c r="PBH284" s="1085"/>
      <c r="PBI284" s="1080"/>
      <c r="PBJ284" s="1085"/>
      <c r="PBK284" s="1085"/>
      <c r="PBL284" s="1085"/>
      <c r="PBM284" s="1085"/>
      <c r="PBN284" s="1085"/>
      <c r="PBO284" s="1085"/>
      <c r="PBP284" s="1085"/>
      <c r="PBQ284" s="1085"/>
      <c r="PBR284" s="1085"/>
      <c r="PBS284" s="1085"/>
      <c r="PBT284" s="1085"/>
      <c r="PBU284" s="1085"/>
      <c r="PBV284" s="1085"/>
      <c r="PBW284" s="1085"/>
      <c r="PBX284" s="1080"/>
      <c r="PBY284" s="1085"/>
      <c r="PBZ284" s="1085"/>
      <c r="PCA284" s="1085"/>
      <c r="PCB284" s="1085"/>
      <c r="PCC284" s="1085"/>
      <c r="PCD284" s="1085"/>
      <c r="PCE284" s="1085"/>
      <c r="PCF284" s="1085"/>
      <c r="PCG284" s="1085"/>
      <c r="PCH284" s="1085"/>
      <c r="PCI284" s="1085"/>
      <c r="PCJ284" s="1085"/>
      <c r="PCK284" s="1085"/>
      <c r="PCL284" s="1085"/>
      <c r="PCM284" s="1080"/>
      <c r="PCN284" s="1085"/>
      <c r="PCO284" s="1085"/>
      <c r="PCP284" s="1085"/>
      <c r="PCQ284" s="1085"/>
      <c r="PCR284" s="1085"/>
      <c r="PCS284" s="1085"/>
      <c r="PCT284" s="1085"/>
      <c r="PCU284" s="1085"/>
      <c r="PCV284" s="1085"/>
      <c r="PCW284" s="1085"/>
      <c r="PCX284" s="1085"/>
      <c r="PCY284" s="1085"/>
      <c r="PCZ284" s="1085"/>
      <c r="PDA284" s="1085"/>
      <c r="PDB284" s="1080"/>
      <c r="PDC284" s="1085"/>
      <c r="PDD284" s="1085"/>
      <c r="PDE284" s="1085"/>
      <c r="PDF284" s="1085"/>
      <c r="PDG284" s="1085"/>
      <c r="PDH284" s="1085"/>
      <c r="PDI284" s="1085"/>
      <c r="PDJ284" s="1085"/>
      <c r="PDK284" s="1085"/>
      <c r="PDL284" s="1085"/>
      <c r="PDM284" s="1085"/>
      <c r="PDN284" s="1085"/>
      <c r="PDO284" s="1085"/>
      <c r="PDP284" s="1085"/>
      <c r="PDQ284" s="1080"/>
      <c r="PDR284" s="1085"/>
      <c r="PDS284" s="1085"/>
      <c r="PDT284" s="1085"/>
      <c r="PDU284" s="1085"/>
      <c r="PDV284" s="1085"/>
      <c r="PDW284" s="1085"/>
      <c r="PDX284" s="1085"/>
      <c r="PDY284" s="1085"/>
      <c r="PDZ284" s="1085"/>
      <c r="PEA284" s="1085"/>
      <c r="PEB284" s="1085"/>
      <c r="PEC284" s="1085"/>
      <c r="PED284" s="1085"/>
      <c r="PEE284" s="1085"/>
      <c r="PEF284" s="1080"/>
      <c r="PEG284" s="1085"/>
      <c r="PEH284" s="1085"/>
      <c r="PEI284" s="1085"/>
      <c r="PEJ284" s="1085"/>
      <c r="PEK284" s="1085"/>
      <c r="PEL284" s="1085"/>
      <c r="PEM284" s="1085"/>
      <c r="PEN284" s="1085"/>
      <c r="PEO284" s="1085"/>
      <c r="PEP284" s="1085"/>
      <c r="PEQ284" s="1085"/>
      <c r="PER284" s="1085"/>
      <c r="PES284" s="1085"/>
      <c r="PET284" s="1085"/>
      <c r="PEU284" s="1080"/>
      <c r="PEV284" s="1085"/>
      <c r="PEW284" s="1085"/>
      <c r="PEX284" s="1085"/>
      <c r="PEY284" s="1085"/>
      <c r="PEZ284" s="1085"/>
      <c r="PFA284" s="1085"/>
      <c r="PFB284" s="1085"/>
      <c r="PFC284" s="1085"/>
      <c r="PFD284" s="1085"/>
      <c r="PFE284" s="1085"/>
      <c r="PFF284" s="1085"/>
      <c r="PFG284" s="1085"/>
      <c r="PFH284" s="1085"/>
      <c r="PFI284" s="1085"/>
      <c r="PFJ284" s="1080"/>
      <c r="PFK284" s="1085"/>
      <c r="PFL284" s="1085"/>
      <c r="PFM284" s="1085"/>
      <c r="PFN284" s="1085"/>
      <c r="PFO284" s="1085"/>
      <c r="PFP284" s="1085"/>
      <c r="PFQ284" s="1085"/>
      <c r="PFR284" s="1085"/>
      <c r="PFS284" s="1085"/>
      <c r="PFT284" s="1085"/>
      <c r="PFU284" s="1085"/>
      <c r="PFV284" s="1085"/>
      <c r="PFW284" s="1085"/>
      <c r="PFX284" s="1085"/>
      <c r="PFY284" s="1080"/>
      <c r="PFZ284" s="1085"/>
      <c r="PGA284" s="1085"/>
      <c r="PGB284" s="1085"/>
      <c r="PGC284" s="1085"/>
      <c r="PGD284" s="1085"/>
      <c r="PGE284" s="1085"/>
      <c r="PGF284" s="1085"/>
      <c r="PGG284" s="1085"/>
      <c r="PGH284" s="1085"/>
      <c r="PGI284" s="1085"/>
      <c r="PGJ284" s="1085"/>
      <c r="PGK284" s="1085"/>
      <c r="PGL284" s="1085"/>
      <c r="PGM284" s="1085"/>
      <c r="PGN284" s="1080"/>
      <c r="PGO284" s="1085"/>
      <c r="PGP284" s="1085"/>
      <c r="PGQ284" s="1085"/>
      <c r="PGR284" s="1085"/>
      <c r="PGS284" s="1085"/>
      <c r="PGT284" s="1085"/>
      <c r="PGU284" s="1085"/>
      <c r="PGV284" s="1085"/>
      <c r="PGW284" s="1085"/>
      <c r="PGX284" s="1085"/>
      <c r="PGY284" s="1085"/>
      <c r="PGZ284" s="1085"/>
      <c r="PHA284" s="1085"/>
      <c r="PHB284" s="1085"/>
      <c r="PHC284" s="1080"/>
      <c r="PHD284" s="1085"/>
      <c r="PHE284" s="1085"/>
      <c r="PHF284" s="1085"/>
      <c r="PHG284" s="1085"/>
      <c r="PHH284" s="1085"/>
      <c r="PHI284" s="1085"/>
      <c r="PHJ284" s="1085"/>
      <c r="PHK284" s="1085"/>
      <c r="PHL284" s="1085"/>
      <c r="PHM284" s="1085"/>
      <c r="PHN284" s="1085"/>
      <c r="PHO284" s="1085"/>
      <c r="PHP284" s="1085"/>
      <c r="PHQ284" s="1085"/>
      <c r="PHR284" s="1080"/>
      <c r="PHS284" s="1085"/>
      <c r="PHT284" s="1085"/>
      <c r="PHU284" s="1085"/>
      <c r="PHV284" s="1085"/>
      <c r="PHW284" s="1085"/>
      <c r="PHX284" s="1085"/>
      <c r="PHY284" s="1085"/>
      <c r="PHZ284" s="1085"/>
      <c r="PIA284" s="1085"/>
      <c r="PIB284" s="1085"/>
      <c r="PIC284" s="1085"/>
      <c r="PID284" s="1085"/>
      <c r="PIE284" s="1085"/>
      <c r="PIF284" s="1085"/>
      <c r="PIG284" s="1080"/>
      <c r="PIH284" s="1085"/>
      <c r="PII284" s="1085"/>
      <c r="PIJ284" s="1085"/>
      <c r="PIK284" s="1085"/>
      <c r="PIL284" s="1085"/>
      <c r="PIM284" s="1085"/>
      <c r="PIN284" s="1085"/>
      <c r="PIO284" s="1085"/>
      <c r="PIP284" s="1085"/>
      <c r="PIQ284" s="1085"/>
      <c r="PIR284" s="1085"/>
      <c r="PIS284" s="1085"/>
      <c r="PIT284" s="1085"/>
      <c r="PIU284" s="1085"/>
      <c r="PIV284" s="1080"/>
      <c r="PIW284" s="1085"/>
      <c r="PIX284" s="1085"/>
      <c r="PIY284" s="1085"/>
      <c r="PIZ284" s="1085"/>
      <c r="PJA284" s="1085"/>
      <c r="PJB284" s="1085"/>
      <c r="PJC284" s="1085"/>
      <c r="PJD284" s="1085"/>
      <c r="PJE284" s="1085"/>
      <c r="PJF284" s="1085"/>
      <c r="PJG284" s="1085"/>
      <c r="PJH284" s="1085"/>
      <c r="PJI284" s="1085"/>
      <c r="PJJ284" s="1085"/>
      <c r="PJK284" s="1080"/>
      <c r="PJL284" s="1085"/>
      <c r="PJM284" s="1085"/>
      <c r="PJN284" s="1085"/>
      <c r="PJO284" s="1085"/>
      <c r="PJP284" s="1085"/>
      <c r="PJQ284" s="1085"/>
      <c r="PJR284" s="1085"/>
      <c r="PJS284" s="1085"/>
      <c r="PJT284" s="1085"/>
      <c r="PJU284" s="1085"/>
      <c r="PJV284" s="1085"/>
      <c r="PJW284" s="1085"/>
      <c r="PJX284" s="1085"/>
      <c r="PJY284" s="1085"/>
      <c r="PJZ284" s="1080"/>
      <c r="PKA284" s="1085"/>
      <c r="PKB284" s="1085"/>
      <c r="PKC284" s="1085"/>
      <c r="PKD284" s="1085"/>
      <c r="PKE284" s="1085"/>
      <c r="PKF284" s="1085"/>
      <c r="PKG284" s="1085"/>
      <c r="PKH284" s="1085"/>
      <c r="PKI284" s="1085"/>
      <c r="PKJ284" s="1085"/>
      <c r="PKK284" s="1085"/>
      <c r="PKL284" s="1085"/>
      <c r="PKM284" s="1085"/>
      <c r="PKN284" s="1085"/>
      <c r="PKO284" s="1080"/>
      <c r="PKP284" s="1085"/>
      <c r="PKQ284" s="1085"/>
      <c r="PKR284" s="1085"/>
      <c r="PKS284" s="1085"/>
      <c r="PKT284" s="1085"/>
      <c r="PKU284" s="1085"/>
      <c r="PKV284" s="1085"/>
      <c r="PKW284" s="1085"/>
      <c r="PKX284" s="1085"/>
      <c r="PKY284" s="1085"/>
      <c r="PKZ284" s="1085"/>
      <c r="PLA284" s="1085"/>
      <c r="PLB284" s="1085"/>
      <c r="PLC284" s="1085"/>
      <c r="PLD284" s="1080"/>
      <c r="PLE284" s="1085"/>
      <c r="PLF284" s="1085"/>
      <c r="PLG284" s="1085"/>
      <c r="PLH284" s="1085"/>
      <c r="PLI284" s="1085"/>
      <c r="PLJ284" s="1085"/>
      <c r="PLK284" s="1085"/>
      <c r="PLL284" s="1085"/>
      <c r="PLM284" s="1085"/>
      <c r="PLN284" s="1085"/>
      <c r="PLO284" s="1085"/>
      <c r="PLP284" s="1085"/>
      <c r="PLQ284" s="1085"/>
      <c r="PLR284" s="1085"/>
      <c r="PLS284" s="1080"/>
      <c r="PLT284" s="1085"/>
      <c r="PLU284" s="1085"/>
      <c r="PLV284" s="1085"/>
      <c r="PLW284" s="1085"/>
      <c r="PLX284" s="1085"/>
      <c r="PLY284" s="1085"/>
      <c r="PLZ284" s="1085"/>
      <c r="PMA284" s="1085"/>
      <c r="PMB284" s="1085"/>
      <c r="PMC284" s="1085"/>
      <c r="PMD284" s="1085"/>
      <c r="PME284" s="1085"/>
      <c r="PMF284" s="1085"/>
      <c r="PMG284" s="1085"/>
      <c r="PMH284" s="1080"/>
      <c r="PMI284" s="1085"/>
      <c r="PMJ284" s="1085"/>
      <c r="PMK284" s="1085"/>
      <c r="PML284" s="1085"/>
      <c r="PMM284" s="1085"/>
      <c r="PMN284" s="1085"/>
      <c r="PMO284" s="1085"/>
      <c r="PMP284" s="1085"/>
      <c r="PMQ284" s="1085"/>
      <c r="PMR284" s="1085"/>
      <c r="PMS284" s="1085"/>
      <c r="PMT284" s="1085"/>
      <c r="PMU284" s="1085"/>
      <c r="PMV284" s="1085"/>
      <c r="PMW284" s="1080"/>
      <c r="PMX284" s="1085"/>
      <c r="PMY284" s="1085"/>
      <c r="PMZ284" s="1085"/>
      <c r="PNA284" s="1085"/>
      <c r="PNB284" s="1085"/>
      <c r="PNC284" s="1085"/>
      <c r="PND284" s="1085"/>
      <c r="PNE284" s="1085"/>
      <c r="PNF284" s="1085"/>
      <c r="PNG284" s="1085"/>
      <c r="PNH284" s="1085"/>
      <c r="PNI284" s="1085"/>
      <c r="PNJ284" s="1085"/>
      <c r="PNK284" s="1085"/>
      <c r="PNL284" s="1080"/>
      <c r="PNM284" s="1085"/>
      <c r="PNN284" s="1085"/>
      <c r="PNO284" s="1085"/>
      <c r="PNP284" s="1085"/>
      <c r="PNQ284" s="1085"/>
      <c r="PNR284" s="1085"/>
      <c r="PNS284" s="1085"/>
      <c r="PNT284" s="1085"/>
      <c r="PNU284" s="1085"/>
      <c r="PNV284" s="1085"/>
      <c r="PNW284" s="1085"/>
      <c r="PNX284" s="1085"/>
      <c r="PNY284" s="1085"/>
      <c r="PNZ284" s="1085"/>
      <c r="POA284" s="1080"/>
      <c r="POB284" s="1085"/>
      <c r="POC284" s="1085"/>
      <c r="POD284" s="1085"/>
      <c r="POE284" s="1085"/>
      <c r="POF284" s="1085"/>
      <c r="POG284" s="1085"/>
      <c r="POH284" s="1085"/>
      <c r="POI284" s="1085"/>
      <c r="POJ284" s="1085"/>
      <c r="POK284" s="1085"/>
      <c r="POL284" s="1085"/>
      <c r="POM284" s="1085"/>
      <c r="PON284" s="1085"/>
      <c r="POO284" s="1085"/>
      <c r="POP284" s="1080"/>
      <c r="POQ284" s="1085"/>
      <c r="POR284" s="1085"/>
      <c r="POS284" s="1085"/>
      <c r="POT284" s="1085"/>
      <c r="POU284" s="1085"/>
      <c r="POV284" s="1085"/>
      <c r="POW284" s="1085"/>
      <c r="POX284" s="1085"/>
      <c r="POY284" s="1085"/>
      <c r="POZ284" s="1085"/>
      <c r="PPA284" s="1085"/>
      <c r="PPB284" s="1085"/>
      <c r="PPC284" s="1085"/>
      <c r="PPD284" s="1085"/>
      <c r="PPE284" s="1080"/>
      <c r="PPF284" s="1085"/>
      <c r="PPG284" s="1085"/>
      <c r="PPH284" s="1085"/>
      <c r="PPI284" s="1085"/>
      <c r="PPJ284" s="1085"/>
      <c r="PPK284" s="1085"/>
      <c r="PPL284" s="1085"/>
      <c r="PPM284" s="1085"/>
      <c r="PPN284" s="1085"/>
      <c r="PPO284" s="1085"/>
      <c r="PPP284" s="1085"/>
      <c r="PPQ284" s="1085"/>
      <c r="PPR284" s="1085"/>
      <c r="PPS284" s="1085"/>
      <c r="PPT284" s="1080"/>
      <c r="PPU284" s="1085"/>
      <c r="PPV284" s="1085"/>
      <c r="PPW284" s="1085"/>
      <c r="PPX284" s="1085"/>
      <c r="PPY284" s="1085"/>
      <c r="PPZ284" s="1085"/>
      <c r="PQA284" s="1085"/>
      <c r="PQB284" s="1085"/>
      <c r="PQC284" s="1085"/>
      <c r="PQD284" s="1085"/>
      <c r="PQE284" s="1085"/>
      <c r="PQF284" s="1085"/>
      <c r="PQG284" s="1085"/>
      <c r="PQH284" s="1085"/>
      <c r="PQI284" s="1080"/>
      <c r="PQJ284" s="1085"/>
      <c r="PQK284" s="1085"/>
      <c r="PQL284" s="1085"/>
      <c r="PQM284" s="1085"/>
      <c r="PQN284" s="1085"/>
      <c r="PQO284" s="1085"/>
      <c r="PQP284" s="1085"/>
      <c r="PQQ284" s="1085"/>
      <c r="PQR284" s="1085"/>
      <c r="PQS284" s="1085"/>
      <c r="PQT284" s="1085"/>
      <c r="PQU284" s="1085"/>
      <c r="PQV284" s="1085"/>
      <c r="PQW284" s="1085"/>
      <c r="PQX284" s="1080"/>
      <c r="PQY284" s="1085"/>
      <c r="PQZ284" s="1085"/>
      <c r="PRA284" s="1085"/>
      <c r="PRB284" s="1085"/>
      <c r="PRC284" s="1085"/>
      <c r="PRD284" s="1085"/>
      <c r="PRE284" s="1085"/>
      <c r="PRF284" s="1085"/>
      <c r="PRG284" s="1085"/>
      <c r="PRH284" s="1085"/>
      <c r="PRI284" s="1085"/>
      <c r="PRJ284" s="1085"/>
      <c r="PRK284" s="1085"/>
      <c r="PRL284" s="1085"/>
      <c r="PRM284" s="1080"/>
      <c r="PRN284" s="1085"/>
      <c r="PRO284" s="1085"/>
      <c r="PRP284" s="1085"/>
      <c r="PRQ284" s="1085"/>
      <c r="PRR284" s="1085"/>
      <c r="PRS284" s="1085"/>
      <c r="PRT284" s="1085"/>
      <c r="PRU284" s="1085"/>
      <c r="PRV284" s="1085"/>
      <c r="PRW284" s="1085"/>
      <c r="PRX284" s="1085"/>
      <c r="PRY284" s="1085"/>
      <c r="PRZ284" s="1085"/>
      <c r="PSA284" s="1085"/>
      <c r="PSB284" s="1080"/>
      <c r="PSC284" s="1085"/>
      <c r="PSD284" s="1085"/>
      <c r="PSE284" s="1085"/>
      <c r="PSF284" s="1085"/>
      <c r="PSG284" s="1085"/>
      <c r="PSH284" s="1085"/>
      <c r="PSI284" s="1085"/>
      <c r="PSJ284" s="1085"/>
      <c r="PSK284" s="1085"/>
      <c r="PSL284" s="1085"/>
      <c r="PSM284" s="1085"/>
      <c r="PSN284" s="1085"/>
      <c r="PSO284" s="1085"/>
      <c r="PSP284" s="1085"/>
      <c r="PSQ284" s="1080"/>
      <c r="PSR284" s="1085"/>
      <c r="PSS284" s="1085"/>
      <c r="PST284" s="1085"/>
      <c r="PSU284" s="1085"/>
      <c r="PSV284" s="1085"/>
      <c r="PSW284" s="1085"/>
      <c r="PSX284" s="1085"/>
      <c r="PSY284" s="1085"/>
      <c r="PSZ284" s="1085"/>
      <c r="PTA284" s="1085"/>
      <c r="PTB284" s="1085"/>
      <c r="PTC284" s="1085"/>
      <c r="PTD284" s="1085"/>
      <c r="PTE284" s="1085"/>
      <c r="PTF284" s="1080"/>
      <c r="PTG284" s="1085"/>
      <c r="PTH284" s="1085"/>
      <c r="PTI284" s="1085"/>
      <c r="PTJ284" s="1085"/>
      <c r="PTK284" s="1085"/>
      <c r="PTL284" s="1085"/>
      <c r="PTM284" s="1085"/>
      <c r="PTN284" s="1085"/>
      <c r="PTO284" s="1085"/>
      <c r="PTP284" s="1085"/>
      <c r="PTQ284" s="1085"/>
      <c r="PTR284" s="1085"/>
      <c r="PTS284" s="1085"/>
      <c r="PTT284" s="1085"/>
      <c r="PTU284" s="1080"/>
      <c r="PTV284" s="1085"/>
      <c r="PTW284" s="1085"/>
      <c r="PTX284" s="1085"/>
      <c r="PTY284" s="1085"/>
      <c r="PTZ284" s="1085"/>
      <c r="PUA284" s="1085"/>
      <c r="PUB284" s="1085"/>
      <c r="PUC284" s="1085"/>
      <c r="PUD284" s="1085"/>
      <c r="PUE284" s="1085"/>
      <c r="PUF284" s="1085"/>
      <c r="PUG284" s="1085"/>
      <c r="PUH284" s="1085"/>
      <c r="PUI284" s="1085"/>
      <c r="PUJ284" s="1080"/>
      <c r="PUK284" s="1085"/>
      <c r="PUL284" s="1085"/>
      <c r="PUM284" s="1085"/>
      <c r="PUN284" s="1085"/>
      <c r="PUO284" s="1085"/>
      <c r="PUP284" s="1085"/>
      <c r="PUQ284" s="1085"/>
      <c r="PUR284" s="1085"/>
      <c r="PUS284" s="1085"/>
      <c r="PUT284" s="1085"/>
      <c r="PUU284" s="1085"/>
      <c r="PUV284" s="1085"/>
      <c r="PUW284" s="1085"/>
      <c r="PUX284" s="1085"/>
      <c r="PUY284" s="1080"/>
      <c r="PUZ284" s="1085"/>
      <c r="PVA284" s="1085"/>
      <c r="PVB284" s="1085"/>
      <c r="PVC284" s="1085"/>
      <c r="PVD284" s="1085"/>
      <c r="PVE284" s="1085"/>
      <c r="PVF284" s="1085"/>
      <c r="PVG284" s="1085"/>
      <c r="PVH284" s="1085"/>
      <c r="PVI284" s="1085"/>
      <c r="PVJ284" s="1085"/>
      <c r="PVK284" s="1085"/>
      <c r="PVL284" s="1085"/>
      <c r="PVM284" s="1085"/>
      <c r="PVN284" s="1080"/>
      <c r="PVO284" s="1085"/>
      <c r="PVP284" s="1085"/>
      <c r="PVQ284" s="1085"/>
      <c r="PVR284" s="1085"/>
      <c r="PVS284" s="1085"/>
      <c r="PVT284" s="1085"/>
      <c r="PVU284" s="1085"/>
      <c r="PVV284" s="1085"/>
      <c r="PVW284" s="1085"/>
      <c r="PVX284" s="1085"/>
      <c r="PVY284" s="1085"/>
      <c r="PVZ284" s="1085"/>
      <c r="PWA284" s="1085"/>
      <c r="PWB284" s="1085"/>
      <c r="PWC284" s="1080"/>
      <c r="PWD284" s="1085"/>
      <c r="PWE284" s="1085"/>
      <c r="PWF284" s="1085"/>
      <c r="PWG284" s="1085"/>
      <c r="PWH284" s="1085"/>
      <c r="PWI284" s="1085"/>
      <c r="PWJ284" s="1085"/>
      <c r="PWK284" s="1085"/>
      <c r="PWL284" s="1085"/>
      <c r="PWM284" s="1085"/>
      <c r="PWN284" s="1085"/>
      <c r="PWO284" s="1085"/>
      <c r="PWP284" s="1085"/>
      <c r="PWQ284" s="1085"/>
      <c r="PWR284" s="1080"/>
      <c r="PWS284" s="1085"/>
      <c r="PWT284" s="1085"/>
      <c r="PWU284" s="1085"/>
      <c r="PWV284" s="1085"/>
      <c r="PWW284" s="1085"/>
      <c r="PWX284" s="1085"/>
      <c r="PWY284" s="1085"/>
      <c r="PWZ284" s="1085"/>
      <c r="PXA284" s="1085"/>
      <c r="PXB284" s="1085"/>
      <c r="PXC284" s="1085"/>
      <c r="PXD284" s="1085"/>
      <c r="PXE284" s="1085"/>
      <c r="PXF284" s="1085"/>
      <c r="PXG284" s="1080"/>
      <c r="PXH284" s="1085"/>
      <c r="PXI284" s="1085"/>
      <c r="PXJ284" s="1085"/>
      <c r="PXK284" s="1085"/>
      <c r="PXL284" s="1085"/>
      <c r="PXM284" s="1085"/>
      <c r="PXN284" s="1085"/>
      <c r="PXO284" s="1085"/>
      <c r="PXP284" s="1085"/>
      <c r="PXQ284" s="1085"/>
      <c r="PXR284" s="1085"/>
      <c r="PXS284" s="1085"/>
      <c r="PXT284" s="1085"/>
      <c r="PXU284" s="1085"/>
      <c r="PXV284" s="1080"/>
      <c r="PXW284" s="1085"/>
      <c r="PXX284" s="1085"/>
      <c r="PXY284" s="1085"/>
      <c r="PXZ284" s="1085"/>
      <c r="PYA284" s="1085"/>
      <c r="PYB284" s="1085"/>
      <c r="PYC284" s="1085"/>
      <c r="PYD284" s="1085"/>
      <c r="PYE284" s="1085"/>
      <c r="PYF284" s="1085"/>
      <c r="PYG284" s="1085"/>
      <c r="PYH284" s="1085"/>
      <c r="PYI284" s="1085"/>
      <c r="PYJ284" s="1085"/>
      <c r="PYK284" s="1080"/>
      <c r="PYL284" s="1085"/>
      <c r="PYM284" s="1085"/>
      <c r="PYN284" s="1085"/>
      <c r="PYO284" s="1085"/>
      <c r="PYP284" s="1085"/>
      <c r="PYQ284" s="1085"/>
      <c r="PYR284" s="1085"/>
      <c r="PYS284" s="1085"/>
      <c r="PYT284" s="1085"/>
      <c r="PYU284" s="1085"/>
      <c r="PYV284" s="1085"/>
      <c r="PYW284" s="1085"/>
      <c r="PYX284" s="1085"/>
      <c r="PYY284" s="1085"/>
      <c r="PYZ284" s="1080"/>
      <c r="PZA284" s="1085"/>
      <c r="PZB284" s="1085"/>
      <c r="PZC284" s="1085"/>
      <c r="PZD284" s="1085"/>
      <c r="PZE284" s="1085"/>
      <c r="PZF284" s="1085"/>
      <c r="PZG284" s="1085"/>
      <c r="PZH284" s="1085"/>
      <c r="PZI284" s="1085"/>
      <c r="PZJ284" s="1085"/>
      <c r="PZK284" s="1085"/>
      <c r="PZL284" s="1085"/>
      <c r="PZM284" s="1085"/>
      <c r="PZN284" s="1085"/>
      <c r="PZO284" s="1080"/>
      <c r="PZP284" s="1085"/>
      <c r="PZQ284" s="1085"/>
      <c r="PZR284" s="1085"/>
      <c r="PZS284" s="1085"/>
      <c r="PZT284" s="1085"/>
      <c r="PZU284" s="1085"/>
      <c r="PZV284" s="1085"/>
      <c r="PZW284" s="1085"/>
      <c r="PZX284" s="1085"/>
      <c r="PZY284" s="1085"/>
      <c r="PZZ284" s="1085"/>
      <c r="QAA284" s="1085"/>
      <c r="QAB284" s="1085"/>
      <c r="QAC284" s="1085"/>
      <c r="QAD284" s="1080"/>
      <c r="QAE284" s="1085"/>
      <c r="QAF284" s="1085"/>
      <c r="QAG284" s="1085"/>
      <c r="QAH284" s="1085"/>
      <c r="QAI284" s="1085"/>
      <c r="QAJ284" s="1085"/>
      <c r="QAK284" s="1085"/>
      <c r="QAL284" s="1085"/>
      <c r="QAM284" s="1085"/>
      <c r="QAN284" s="1085"/>
      <c r="QAO284" s="1085"/>
      <c r="QAP284" s="1085"/>
      <c r="QAQ284" s="1085"/>
      <c r="QAR284" s="1085"/>
      <c r="QAS284" s="1080"/>
      <c r="QAT284" s="1085"/>
      <c r="QAU284" s="1085"/>
      <c r="QAV284" s="1085"/>
      <c r="QAW284" s="1085"/>
      <c r="QAX284" s="1085"/>
      <c r="QAY284" s="1085"/>
      <c r="QAZ284" s="1085"/>
      <c r="QBA284" s="1085"/>
      <c r="QBB284" s="1085"/>
      <c r="QBC284" s="1085"/>
      <c r="QBD284" s="1085"/>
      <c r="QBE284" s="1085"/>
      <c r="QBF284" s="1085"/>
      <c r="QBG284" s="1085"/>
      <c r="QBH284" s="1080"/>
      <c r="QBI284" s="1085"/>
      <c r="QBJ284" s="1085"/>
      <c r="QBK284" s="1085"/>
      <c r="QBL284" s="1085"/>
      <c r="QBM284" s="1085"/>
      <c r="QBN284" s="1085"/>
      <c r="QBO284" s="1085"/>
      <c r="QBP284" s="1085"/>
      <c r="QBQ284" s="1085"/>
      <c r="QBR284" s="1085"/>
      <c r="QBS284" s="1085"/>
      <c r="QBT284" s="1085"/>
      <c r="QBU284" s="1085"/>
      <c r="QBV284" s="1085"/>
      <c r="QBW284" s="1080"/>
      <c r="QBX284" s="1085"/>
      <c r="QBY284" s="1085"/>
      <c r="QBZ284" s="1085"/>
      <c r="QCA284" s="1085"/>
      <c r="QCB284" s="1085"/>
      <c r="QCC284" s="1085"/>
      <c r="QCD284" s="1085"/>
      <c r="QCE284" s="1085"/>
      <c r="QCF284" s="1085"/>
      <c r="QCG284" s="1085"/>
      <c r="QCH284" s="1085"/>
      <c r="QCI284" s="1085"/>
      <c r="QCJ284" s="1085"/>
      <c r="QCK284" s="1085"/>
      <c r="QCL284" s="1080"/>
      <c r="QCM284" s="1085"/>
      <c r="QCN284" s="1085"/>
      <c r="QCO284" s="1085"/>
      <c r="QCP284" s="1085"/>
      <c r="QCQ284" s="1085"/>
      <c r="QCR284" s="1085"/>
      <c r="QCS284" s="1085"/>
      <c r="QCT284" s="1085"/>
      <c r="QCU284" s="1085"/>
      <c r="QCV284" s="1085"/>
      <c r="QCW284" s="1085"/>
      <c r="QCX284" s="1085"/>
      <c r="QCY284" s="1085"/>
      <c r="QCZ284" s="1085"/>
      <c r="QDA284" s="1080"/>
      <c r="QDB284" s="1085"/>
      <c r="QDC284" s="1085"/>
      <c r="QDD284" s="1085"/>
      <c r="QDE284" s="1085"/>
      <c r="QDF284" s="1085"/>
      <c r="QDG284" s="1085"/>
      <c r="QDH284" s="1085"/>
      <c r="QDI284" s="1085"/>
      <c r="QDJ284" s="1085"/>
      <c r="QDK284" s="1085"/>
      <c r="QDL284" s="1085"/>
      <c r="QDM284" s="1085"/>
      <c r="QDN284" s="1085"/>
      <c r="QDO284" s="1085"/>
      <c r="QDP284" s="1080"/>
      <c r="QDQ284" s="1085"/>
      <c r="QDR284" s="1085"/>
      <c r="QDS284" s="1085"/>
      <c r="QDT284" s="1085"/>
      <c r="QDU284" s="1085"/>
      <c r="QDV284" s="1085"/>
      <c r="QDW284" s="1085"/>
      <c r="QDX284" s="1085"/>
      <c r="QDY284" s="1085"/>
      <c r="QDZ284" s="1085"/>
      <c r="QEA284" s="1085"/>
      <c r="QEB284" s="1085"/>
      <c r="QEC284" s="1085"/>
      <c r="QED284" s="1085"/>
      <c r="QEE284" s="1080"/>
      <c r="QEF284" s="1085"/>
      <c r="QEG284" s="1085"/>
      <c r="QEH284" s="1085"/>
      <c r="QEI284" s="1085"/>
      <c r="QEJ284" s="1085"/>
      <c r="QEK284" s="1085"/>
      <c r="QEL284" s="1085"/>
      <c r="QEM284" s="1085"/>
      <c r="QEN284" s="1085"/>
      <c r="QEO284" s="1085"/>
      <c r="QEP284" s="1085"/>
      <c r="QEQ284" s="1085"/>
      <c r="QER284" s="1085"/>
      <c r="QES284" s="1085"/>
      <c r="QET284" s="1080"/>
      <c r="QEU284" s="1085"/>
      <c r="QEV284" s="1085"/>
      <c r="QEW284" s="1085"/>
      <c r="QEX284" s="1085"/>
      <c r="QEY284" s="1085"/>
      <c r="QEZ284" s="1085"/>
      <c r="QFA284" s="1085"/>
      <c r="QFB284" s="1085"/>
      <c r="QFC284" s="1085"/>
      <c r="QFD284" s="1085"/>
      <c r="QFE284" s="1085"/>
      <c r="QFF284" s="1085"/>
      <c r="QFG284" s="1085"/>
      <c r="QFH284" s="1085"/>
      <c r="QFI284" s="1080"/>
      <c r="QFJ284" s="1085"/>
      <c r="QFK284" s="1085"/>
      <c r="QFL284" s="1085"/>
      <c r="QFM284" s="1085"/>
      <c r="QFN284" s="1085"/>
      <c r="QFO284" s="1085"/>
      <c r="QFP284" s="1085"/>
      <c r="QFQ284" s="1085"/>
      <c r="QFR284" s="1085"/>
      <c r="QFS284" s="1085"/>
      <c r="QFT284" s="1085"/>
      <c r="QFU284" s="1085"/>
      <c r="QFV284" s="1085"/>
      <c r="QFW284" s="1085"/>
      <c r="QFX284" s="1080"/>
      <c r="QFY284" s="1085"/>
      <c r="QFZ284" s="1085"/>
      <c r="QGA284" s="1085"/>
      <c r="QGB284" s="1085"/>
      <c r="QGC284" s="1085"/>
      <c r="QGD284" s="1085"/>
      <c r="QGE284" s="1085"/>
      <c r="QGF284" s="1085"/>
      <c r="QGG284" s="1085"/>
      <c r="QGH284" s="1085"/>
      <c r="QGI284" s="1085"/>
      <c r="QGJ284" s="1085"/>
      <c r="QGK284" s="1085"/>
      <c r="QGL284" s="1085"/>
      <c r="QGM284" s="1080"/>
      <c r="QGN284" s="1085"/>
      <c r="QGO284" s="1085"/>
      <c r="QGP284" s="1085"/>
      <c r="QGQ284" s="1085"/>
      <c r="QGR284" s="1085"/>
      <c r="QGS284" s="1085"/>
      <c r="QGT284" s="1085"/>
      <c r="QGU284" s="1085"/>
      <c r="QGV284" s="1085"/>
      <c r="QGW284" s="1085"/>
      <c r="QGX284" s="1085"/>
      <c r="QGY284" s="1085"/>
      <c r="QGZ284" s="1085"/>
      <c r="QHA284" s="1085"/>
      <c r="QHB284" s="1080"/>
      <c r="QHC284" s="1085"/>
      <c r="QHD284" s="1085"/>
      <c r="QHE284" s="1085"/>
      <c r="QHF284" s="1085"/>
      <c r="QHG284" s="1085"/>
      <c r="QHH284" s="1085"/>
      <c r="QHI284" s="1085"/>
      <c r="QHJ284" s="1085"/>
      <c r="QHK284" s="1085"/>
      <c r="QHL284" s="1085"/>
      <c r="QHM284" s="1085"/>
      <c r="QHN284" s="1085"/>
      <c r="QHO284" s="1085"/>
      <c r="QHP284" s="1085"/>
      <c r="QHQ284" s="1080"/>
      <c r="QHR284" s="1085"/>
      <c r="QHS284" s="1085"/>
      <c r="QHT284" s="1085"/>
      <c r="QHU284" s="1085"/>
      <c r="QHV284" s="1085"/>
      <c r="QHW284" s="1085"/>
      <c r="QHX284" s="1085"/>
      <c r="QHY284" s="1085"/>
      <c r="QHZ284" s="1085"/>
      <c r="QIA284" s="1085"/>
      <c r="QIB284" s="1085"/>
      <c r="QIC284" s="1085"/>
      <c r="QID284" s="1085"/>
      <c r="QIE284" s="1085"/>
      <c r="QIF284" s="1080"/>
      <c r="QIG284" s="1085"/>
      <c r="QIH284" s="1085"/>
      <c r="QII284" s="1085"/>
      <c r="QIJ284" s="1085"/>
      <c r="QIK284" s="1085"/>
      <c r="QIL284" s="1085"/>
      <c r="QIM284" s="1085"/>
      <c r="QIN284" s="1085"/>
      <c r="QIO284" s="1085"/>
      <c r="QIP284" s="1085"/>
      <c r="QIQ284" s="1085"/>
      <c r="QIR284" s="1085"/>
      <c r="QIS284" s="1085"/>
      <c r="QIT284" s="1085"/>
      <c r="QIU284" s="1080"/>
      <c r="QIV284" s="1085"/>
      <c r="QIW284" s="1085"/>
      <c r="QIX284" s="1085"/>
      <c r="QIY284" s="1085"/>
      <c r="QIZ284" s="1085"/>
      <c r="QJA284" s="1085"/>
      <c r="QJB284" s="1085"/>
      <c r="QJC284" s="1085"/>
      <c r="QJD284" s="1085"/>
      <c r="QJE284" s="1085"/>
      <c r="QJF284" s="1085"/>
      <c r="QJG284" s="1085"/>
      <c r="QJH284" s="1085"/>
      <c r="QJI284" s="1085"/>
      <c r="QJJ284" s="1080"/>
      <c r="QJK284" s="1085"/>
      <c r="QJL284" s="1085"/>
      <c r="QJM284" s="1085"/>
      <c r="QJN284" s="1085"/>
      <c r="QJO284" s="1085"/>
      <c r="QJP284" s="1085"/>
      <c r="QJQ284" s="1085"/>
      <c r="QJR284" s="1085"/>
      <c r="QJS284" s="1085"/>
      <c r="QJT284" s="1085"/>
      <c r="QJU284" s="1085"/>
      <c r="QJV284" s="1085"/>
      <c r="QJW284" s="1085"/>
      <c r="QJX284" s="1085"/>
      <c r="QJY284" s="1080"/>
      <c r="QJZ284" s="1085"/>
      <c r="QKA284" s="1085"/>
      <c r="QKB284" s="1085"/>
      <c r="QKC284" s="1085"/>
      <c r="QKD284" s="1085"/>
      <c r="QKE284" s="1085"/>
      <c r="QKF284" s="1085"/>
      <c r="QKG284" s="1085"/>
      <c r="QKH284" s="1085"/>
      <c r="QKI284" s="1085"/>
      <c r="QKJ284" s="1085"/>
      <c r="QKK284" s="1085"/>
      <c r="QKL284" s="1085"/>
      <c r="QKM284" s="1085"/>
      <c r="QKN284" s="1080"/>
      <c r="QKO284" s="1085"/>
      <c r="QKP284" s="1085"/>
      <c r="QKQ284" s="1085"/>
      <c r="QKR284" s="1085"/>
      <c r="QKS284" s="1085"/>
      <c r="QKT284" s="1085"/>
      <c r="QKU284" s="1085"/>
      <c r="QKV284" s="1085"/>
      <c r="QKW284" s="1085"/>
      <c r="QKX284" s="1085"/>
      <c r="QKY284" s="1085"/>
      <c r="QKZ284" s="1085"/>
      <c r="QLA284" s="1085"/>
      <c r="QLB284" s="1085"/>
      <c r="QLC284" s="1080"/>
      <c r="QLD284" s="1085"/>
      <c r="QLE284" s="1085"/>
      <c r="QLF284" s="1085"/>
      <c r="QLG284" s="1085"/>
      <c r="QLH284" s="1085"/>
      <c r="QLI284" s="1085"/>
      <c r="QLJ284" s="1085"/>
      <c r="QLK284" s="1085"/>
      <c r="QLL284" s="1085"/>
      <c r="QLM284" s="1085"/>
      <c r="QLN284" s="1085"/>
      <c r="QLO284" s="1085"/>
      <c r="QLP284" s="1085"/>
      <c r="QLQ284" s="1085"/>
      <c r="QLR284" s="1080"/>
      <c r="QLS284" s="1085"/>
      <c r="QLT284" s="1085"/>
      <c r="QLU284" s="1085"/>
      <c r="QLV284" s="1085"/>
      <c r="QLW284" s="1085"/>
      <c r="QLX284" s="1085"/>
      <c r="QLY284" s="1085"/>
      <c r="QLZ284" s="1085"/>
      <c r="QMA284" s="1085"/>
      <c r="QMB284" s="1085"/>
      <c r="QMC284" s="1085"/>
      <c r="QMD284" s="1085"/>
      <c r="QME284" s="1085"/>
      <c r="QMF284" s="1085"/>
      <c r="QMG284" s="1080"/>
      <c r="QMH284" s="1085"/>
      <c r="QMI284" s="1085"/>
      <c r="QMJ284" s="1085"/>
      <c r="QMK284" s="1085"/>
      <c r="QML284" s="1085"/>
      <c r="QMM284" s="1085"/>
      <c r="QMN284" s="1085"/>
      <c r="QMO284" s="1085"/>
      <c r="QMP284" s="1085"/>
      <c r="QMQ284" s="1085"/>
      <c r="QMR284" s="1085"/>
      <c r="QMS284" s="1085"/>
      <c r="QMT284" s="1085"/>
      <c r="QMU284" s="1085"/>
      <c r="QMV284" s="1080"/>
      <c r="QMW284" s="1085"/>
      <c r="QMX284" s="1085"/>
      <c r="QMY284" s="1085"/>
      <c r="QMZ284" s="1085"/>
      <c r="QNA284" s="1085"/>
      <c r="QNB284" s="1085"/>
      <c r="QNC284" s="1085"/>
      <c r="QND284" s="1085"/>
      <c r="QNE284" s="1085"/>
      <c r="QNF284" s="1085"/>
      <c r="QNG284" s="1085"/>
      <c r="QNH284" s="1085"/>
      <c r="QNI284" s="1085"/>
      <c r="QNJ284" s="1085"/>
      <c r="QNK284" s="1080"/>
      <c r="QNL284" s="1085"/>
      <c r="QNM284" s="1085"/>
      <c r="QNN284" s="1085"/>
      <c r="QNO284" s="1085"/>
      <c r="QNP284" s="1085"/>
      <c r="QNQ284" s="1085"/>
      <c r="QNR284" s="1085"/>
      <c r="QNS284" s="1085"/>
      <c r="QNT284" s="1085"/>
      <c r="QNU284" s="1085"/>
      <c r="QNV284" s="1085"/>
      <c r="QNW284" s="1085"/>
      <c r="QNX284" s="1085"/>
      <c r="QNY284" s="1085"/>
      <c r="QNZ284" s="1080"/>
      <c r="QOA284" s="1085"/>
      <c r="QOB284" s="1085"/>
      <c r="QOC284" s="1085"/>
      <c r="QOD284" s="1085"/>
      <c r="QOE284" s="1085"/>
      <c r="QOF284" s="1085"/>
      <c r="QOG284" s="1085"/>
      <c r="QOH284" s="1085"/>
      <c r="QOI284" s="1085"/>
      <c r="QOJ284" s="1085"/>
      <c r="QOK284" s="1085"/>
      <c r="QOL284" s="1085"/>
      <c r="QOM284" s="1085"/>
      <c r="QON284" s="1085"/>
      <c r="QOO284" s="1080"/>
      <c r="QOP284" s="1085"/>
      <c r="QOQ284" s="1085"/>
      <c r="QOR284" s="1085"/>
      <c r="QOS284" s="1085"/>
      <c r="QOT284" s="1085"/>
      <c r="QOU284" s="1085"/>
      <c r="QOV284" s="1085"/>
      <c r="QOW284" s="1085"/>
      <c r="QOX284" s="1085"/>
      <c r="QOY284" s="1085"/>
      <c r="QOZ284" s="1085"/>
      <c r="QPA284" s="1085"/>
      <c r="QPB284" s="1085"/>
      <c r="QPC284" s="1085"/>
      <c r="QPD284" s="1080"/>
      <c r="QPE284" s="1085"/>
      <c r="QPF284" s="1085"/>
      <c r="QPG284" s="1085"/>
      <c r="QPH284" s="1085"/>
      <c r="QPI284" s="1085"/>
      <c r="QPJ284" s="1085"/>
      <c r="QPK284" s="1085"/>
      <c r="QPL284" s="1085"/>
      <c r="QPM284" s="1085"/>
      <c r="QPN284" s="1085"/>
      <c r="QPO284" s="1085"/>
      <c r="QPP284" s="1085"/>
      <c r="QPQ284" s="1085"/>
      <c r="QPR284" s="1085"/>
      <c r="QPS284" s="1080"/>
      <c r="QPT284" s="1085"/>
      <c r="QPU284" s="1085"/>
      <c r="QPV284" s="1085"/>
      <c r="QPW284" s="1085"/>
      <c r="QPX284" s="1085"/>
      <c r="QPY284" s="1085"/>
      <c r="QPZ284" s="1085"/>
      <c r="QQA284" s="1085"/>
      <c r="QQB284" s="1085"/>
      <c r="QQC284" s="1085"/>
      <c r="QQD284" s="1085"/>
      <c r="QQE284" s="1085"/>
      <c r="QQF284" s="1085"/>
      <c r="QQG284" s="1085"/>
      <c r="QQH284" s="1080"/>
      <c r="QQI284" s="1085"/>
      <c r="QQJ284" s="1085"/>
      <c r="QQK284" s="1085"/>
      <c r="QQL284" s="1085"/>
      <c r="QQM284" s="1085"/>
      <c r="QQN284" s="1085"/>
      <c r="QQO284" s="1085"/>
      <c r="QQP284" s="1085"/>
      <c r="QQQ284" s="1085"/>
      <c r="QQR284" s="1085"/>
      <c r="QQS284" s="1085"/>
      <c r="QQT284" s="1085"/>
      <c r="QQU284" s="1085"/>
      <c r="QQV284" s="1085"/>
      <c r="QQW284" s="1080"/>
      <c r="QQX284" s="1085"/>
      <c r="QQY284" s="1085"/>
      <c r="QQZ284" s="1085"/>
      <c r="QRA284" s="1085"/>
      <c r="QRB284" s="1085"/>
      <c r="QRC284" s="1085"/>
      <c r="QRD284" s="1085"/>
      <c r="QRE284" s="1085"/>
      <c r="QRF284" s="1085"/>
      <c r="QRG284" s="1085"/>
      <c r="QRH284" s="1085"/>
      <c r="QRI284" s="1085"/>
      <c r="QRJ284" s="1085"/>
      <c r="QRK284" s="1085"/>
      <c r="QRL284" s="1080"/>
      <c r="QRM284" s="1085"/>
      <c r="QRN284" s="1085"/>
      <c r="QRO284" s="1085"/>
      <c r="QRP284" s="1085"/>
      <c r="QRQ284" s="1085"/>
      <c r="QRR284" s="1085"/>
      <c r="QRS284" s="1085"/>
      <c r="QRT284" s="1085"/>
      <c r="QRU284" s="1085"/>
      <c r="QRV284" s="1085"/>
      <c r="QRW284" s="1085"/>
      <c r="QRX284" s="1085"/>
      <c r="QRY284" s="1085"/>
      <c r="QRZ284" s="1085"/>
      <c r="QSA284" s="1080"/>
      <c r="QSB284" s="1085"/>
      <c r="QSC284" s="1085"/>
      <c r="QSD284" s="1085"/>
      <c r="QSE284" s="1085"/>
      <c r="QSF284" s="1085"/>
      <c r="QSG284" s="1085"/>
      <c r="QSH284" s="1085"/>
      <c r="QSI284" s="1085"/>
      <c r="QSJ284" s="1085"/>
      <c r="QSK284" s="1085"/>
      <c r="QSL284" s="1085"/>
      <c r="QSM284" s="1085"/>
      <c r="QSN284" s="1085"/>
      <c r="QSO284" s="1085"/>
      <c r="QSP284" s="1080"/>
      <c r="QSQ284" s="1085"/>
      <c r="QSR284" s="1085"/>
      <c r="QSS284" s="1085"/>
      <c r="QST284" s="1085"/>
      <c r="QSU284" s="1085"/>
      <c r="QSV284" s="1085"/>
      <c r="QSW284" s="1085"/>
      <c r="QSX284" s="1085"/>
      <c r="QSY284" s="1085"/>
      <c r="QSZ284" s="1085"/>
      <c r="QTA284" s="1085"/>
      <c r="QTB284" s="1085"/>
      <c r="QTC284" s="1085"/>
      <c r="QTD284" s="1085"/>
      <c r="QTE284" s="1080"/>
      <c r="QTF284" s="1085"/>
      <c r="QTG284" s="1085"/>
      <c r="QTH284" s="1085"/>
      <c r="QTI284" s="1085"/>
      <c r="QTJ284" s="1085"/>
      <c r="QTK284" s="1085"/>
      <c r="QTL284" s="1085"/>
      <c r="QTM284" s="1085"/>
      <c r="QTN284" s="1085"/>
      <c r="QTO284" s="1085"/>
      <c r="QTP284" s="1085"/>
      <c r="QTQ284" s="1085"/>
      <c r="QTR284" s="1085"/>
      <c r="QTS284" s="1085"/>
      <c r="QTT284" s="1080"/>
      <c r="QTU284" s="1085"/>
      <c r="QTV284" s="1085"/>
      <c r="QTW284" s="1085"/>
      <c r="QTX284" s="1085"/>
      <c r="QTY284" s="1085"/>
      <c r="QTZ284" s="1085"/>
      <c r="QUA284" s="1085"/>
      <c r="QUB284" s="1085"/>
      <c r="QUC284" s="1085"/>
      <c r="QUD284" s="1085"/>
      <c r="QUE284" s="1085"/>
      <c r="QUF284" s="1085"/>
      <c r="QUG284" s="1085"/>
      <c r="QUH284" s="1085"/>
      <c r="QUI284" s="1080"/>
      <c r="QUJ284" s="1085"/>
      <c r="QUK284" s="1085"/>
      <c r="QUL284" s="1085"/>
      <c r="QUM284" s="1085"/>
      <c r="QUN284" s="1085"/>
      <c r="QUO284" s="1085"/>
      <c r="QUP284" s="1085"/>
      <c r="QUQ284" s="1085"/>
      <c r="QUR284" s="1085"/>
      <c r="QUS284" s="1085"/>
      <c r="QUT284" s="1085"/>
      <c r="QUU284" s="1085"/>
      <c r="QUV284" s="1085"/>
      <c r="QUW284" s="1085"/>
      <c r="QUX284" s="1080"/>
      <c r="QUY284" s="1085"/>
      <c r="QUZ284" s="1085"/>
      <c r="QVA284" s="1085"/>
      <c r="QVB284" s="1085"/>
      <c r="QVC284" s="1085"/>
      <c r="QVD284" s="1085"/>
      <c r="QVE284" s="1085"/>
      <c r="QVF284" s="1085"/>
      <c r="QVG284" s="1085"/>
      <c r="QVH284" s="1085"/>
      <c r="QVI284" s="1085"/>
      <c r="QVJ284" s="1085"/>
      <c r="QVK284" s="1085"/>
      <c r="QVL284" s="1085"/>
      <c r="QVM284" s="1080"/>
      <c r="QVN284" s="1085"/>
      <c r="QVO284" s="1085"/>
      <c r="QVP284" s="1085"/>
      <c r="QVQ284" s="1085"/>
      <c r="QVR284" s="1085"/>
      <c r="QVS284" s="1085"/>
      <c r="QVT284" s="1085"/>
      <c r="QVU284" s="1085"/>
      <c r="QVV284" s="1085"/>
      <c r="QVW284" s="1085"/>
      <c r="QVX284" s="1085"/>
      <c r="QVY284" s="1085"/>
      <c r="QVZ284" s="1085"/>
      <c r="QWA284" s="1085"/>
      <c r="QWB284" s="1080"/>
      <c r="QWC284" s="1085"/>
      <c r="QWD284" s="1085"/>
      <c r="QWE284" s="1085"/>
      <c r="QWF284" s="1085"/>
      <c r="QWG284" s="1085"/>
      <c r="QWH284" s="1085"/>
      <c r="QWI284" s="1085"/>
      <c r="QWJ284" s="1085"/>
      <c r="QWK284" s="1085"/>
      <c r="QWL284" s="1085"/>
      <c r="QWM284" s="1085"/>
      <c r="QWN284" s="1085"/>
      <c r="QWO284" s="1085"/>
      <c r="QWP284" s="1085"/>
      <c r="QWQ284" s="1080"/>
      <c r="QWR284" s="1085"/>
      <c r="QWS284" s="1085"/>
      <c r="QWT284" s="1085"/>
      <c r="QWU284" s="1085"/>
      <c r="QWV284" s="1085"/>
      <c r="QWW284" s="1085"/>
      <c r="QWX284" s="1085"/>
      <c r="QWY284" s="1085"/>
      <c r="QWZ284" s="1085"/>
      <c r="QXA284" s="1085"/>
      <c r="QXB284" s="1085"/>
      <c r="QXC284" s="1085"/>
      <c r="QXD284" s="1085"/>
      <c r="QXE284" s="1085"/>
      <c r="QXF284" s="1080"/>
      <c r="QXG284" s="1085"/>
      <c r="QXH284" s="1085"/>
      <c r="QXI284" s="1085"/>
      <c r="QXJ284" s="1085"/>
      <c r="QXK284" s="1085"/>
      <c r="QXL284" s="1085"/>
      <c r="QXM284" s="1085"/>
      <c r="QXN284" s="1085"/>
      <c r="QXO284" s="1085"/>
      <c r="QXP284" s="1085"/>
      <c r="QXQ284" s="1085"/>
      <c r="QXR284" s="1085"/>
      <c r="QXS284" s="1085"/>
      <c r="QXT284" s="1085"/>
      <c r="QXU284" s="1080"/>
      <c r="QXV284" s="1085"/>
      <c r="QXW284" s="1085"/>
      <c r="QXX284" s="1085"/>
      <c r="QXY284" s="1085"/>
      <c r="QXZ284" s="1085"/>
      <c r="QYA284" s="1085"/>
      <c r="QYB284" s="1085"/>
      <c r="QYC284" s="1085"/>
      <c r="QYD284" s="1085"/>
      <c r="QYE284" s="1085"/>
      <c r="QYF284" s="1085"/>
      <c r="QYG284" s="1085"/>
      <c r="QYH284" s="1085"/>
      <c r="QYI284" s="1085"/>
      <c r="QYJ284" s="1080"/>
      <c r="QYK284" s="1085"/>
      <c r="QYL284" s="1085"/>
      <c r="QYM284" s="1085"/>
      <c r="QYN284" s="1085"/>
      <c r="QYO284" s="1085"/>
      <c r="QYP284" s="1085"/>
      <c r="QYQ284" s="1085"/>
      <c r="QYR284" s="1085"/>
      <c r="QYS284" s="1085"/>
      <c r="QYT284" s="1085"/>
      <c r="QYU284" s="1085"/>
      <c r="QYV284" s="1085"/>
      <c r="QYW284" s="1085"/>
      <c r="QYX284" s="1085"/>
      <c r="QYY284" s="1080"/>
      <c r="QYZ284" s="1085"/>
      <c r="QZA284" s="1085"/>
      <c r="QZB284" s="1085"/>
      <c r="QZC284" s="1085"/>
      <c r="QZD284" s="1085"/>
      <c r="QZE284" s="1085"/>
      <c r="QZF284" s="1085"/>
      <c r="QZG284" s="1085"/>
      <c r="QZH284" s="1085"/>
      <c r="QZI284" s="1085"/>
      <c r="QZJ284" s="1085"/>
      <c r="QZK284" s="1085"/>
      <c r="QZL284" s="1085"/>
      <c r="QZM284" s="1085"/>
      <c r="QZN284" s="1080"/>
      <c r="QZO284" s="1085"/>
      <c r="QZP284" s="1085"/>
      <c r="QZQ284" s="1085"/>
      <c r="QZR284" s="1085"/>
      <c r="QZS284" s="1085"/>
      <c r="QZT284" s="1085"/>
      <c r="QZU284" s="1085"/>
      <c r="QZV284" s="1085"/>
      <c r="QZW284" s="1085"/>
      <c r="QZX284" s="1085"/>
      <c r="QZY284" s="1085"/>
      <c r="QZZ284" s="1085"/>
      <c r="RAA284" s="1085"/>
      <c r="RAB284" s="1085"/>
      <c r="RAC284" s="1080"/>
      <c r="RAD284" s="1085"/>
      <c r="RAE284" s="1085"/>
      <c r="RAF284" s="1085"/>
      <c r="RAG284" s="1085"/>
      <c r="RAH284" s="1085"/>
      <c r="RAI284" s="1085"/>
      <c r="RAJ284" s="1085"/>
      <c r="RAK284" s="1085"/>
      <c r="RAL284" s="1085"/>
      <c r="RAM284" s="1085"/>
      <c r="RAN284" s="1085"/>
      <c r="RAO284" s="1085"/>
      <c r="RAP284" s="1085"/>
      <c r="RAQ284" s="1085"/>
      <c r="RAR284" s="1080"/>
      <c r="RAS284" s="1085"/>
      <c r="RAT284" s="1085"/>
      <c r="RAU284" s="1085"/>
      <c r="RAV284" s="1085"/>
      <c r="RAW284" s="1085"/>
      <c r="RAX284" s="1085"/>
      <c r="RAY284" s="1085"/>
      <c r="RAZ284" s="1085"/>
      <c r="RBA284" s="1085"/>
      <c r="RBB284" s="1085"/>
      <c r="RBC284" s="1085"/>
      <c r="RBD284" s="1085"/>
      <c r="RBE284" s="1085"/>
      <c r="RBF284" s="1085"/>
      <c r="RBG284" s="1080"/>
      <c r="RBH284" s="1085"/>
      <c r="RBI284" s="1085"/>
      <c r="RBJ284" s="1085"/>
      <c r="RBK284" s="1085"/>
      <c r="RBL284" s="1085"/>
      <c r="RBM284" s="1085"/>
      <c r="RBN284" s="1085"/>
      <c r="RBO284" s="1085"/>
      <c r="RBP284" s="1085"/>
      <c r="RBQ284" s="1085"/>
      <c r="RBR284" s="1085"/>
      <c r="RBS284" s="1085"/>
      <c r="RBT284" s="1085"/>
      <c r="RBU284" s="1085"/>
      <c r="RBV284" s="1080"/>
      <c r="RBW284" s="1085"/>
      <c r="RBX284" s="1085"/>
      <c r="RBY284" s="1085"/>
      <c r="RBZ284" s="1085"/>
      <c r="RCA284" s="1085"/>
      <c r="RCB284" s="1085"/>
      <c r="RCC284" s="1085"/>
      <c r="RCD284" s="1085"/>
      <c r="RCE284" s="1085"/>
      <c r="RCF284" s="1085"/>
      <c r="RCG284" s="1085"/>
      <c r="RCH284" s="1085"/>
      <c r="RCI284" s="1085"/>
      <c r="RCJ284" s="1085"/>
      <c r="RCK284" s="1080"/>
      <c r="RCL284" s="1085"/>
      <c r="RCM284" s="1085"/>
      <c r="RCN284" s="1085"/>
      <c r="RCO284" s="1085"/>
      <c r="RCP284" s="1085"/>
      <c r="RCQ284" s="1085"/>
      <c r="RCR284" s="1085"/>
      <c r="RCS284" s="1085"/>
      <c r="RCT284" s="1085"/>
      <c r="RCU284" s="1085"/>
      <c r="RCV284" s="1085"/>
      <c r="RCW284" s="1085"/>
      <c r="RCX284" s="1085"/>
      <c r="RCY284" s="1085"/>
      <c r="RCZ284" s="1080"/>
      <c r="RDA284" s="1085"/>
      <c r="RDB284" s="1085"/>
      <c r="RDC284" s="1085"/>
      <c r="RDD284" s="1085"/>
      <c r="RDE284" s="1085"/>
      <c r="RDF284" s="1085"/>
      <c r="RDG284" s="1085"/>
      <c r="RDH284" s="1085"/>
      <c r="RDI284" s="1085"/>
      <c r="RDJ284" s="1085"/>
      <c r="RDK284" s="1085"/>
      <c r="RDL284" s="1085"/>
      <c r="RDM284" s="1085"/>
      <c r="RDN284" s="1085"/>
      <c r="RDO284" s="1080"/>
      <c r="RDP284" s="1085"/>
      <c r="RDQ284" s="1085"/>
      <c r="RDR284" s="1085"/>
      <c r="RDS284" s="1085"/>
      <c r="RDT284" s="1085"/>
      <c r="RDU284" s="1085"/>
      <c r="RDV284" s="1085"/>
      <c r="RDW284" s="1085"/>
      <c r="RDX284" s="1085"/>
      <c r="RDY284" s="1085"/>
      <c r="RDZ284" s="1085"/>
      <c r="REA284" s="1085"/>
      <c r="REB284" s="1085"/>
      <c r="REC284" s="1085"/>
      <c r="RED284" s="1080"/>
      <c r="REE284" s="1085"/>
      <c r="REF284" s="1085"/>
      <c r="REG284" s="1085"/>
      <c r="REH284" s="1085"/>
      <c r="REI284" s="1085"/>
      <c r="REJ284" s="1085"/>
      <c r="REK284" s="1085"/>
      <c r="REL284" s="1085"/>
      <c r="REM284" s="1085"/>
      <c r="REN284" s="1085"/>
      <c r="REO284" s="1085"/>
      <c r="REP284" s="1085"/>
      <c r="REQ284" s="1085"/>
      <c r="RER284" s="1085"/>
      <c r="RES284" s="1080"/>
      <c r="RET284" s="1085"/>
      <c r="REU284" s="1085"/>
      <c r="REV284" s="1085"/>
      <c r="REW284" s="1085"/>
      <c r="REX284" s="1085"/>
      <c r="REY284" s="1085"/>
      <c r="REZ284" s="1085"/>
      <c r="RFA284" s="1085"/>
      <c r="RFB284" s="1085"/>
      <c r="RFC284" s="1085"/>
      <c r="RFD284" s="1085"/>
      <c r="RFE284" s="1085"/>
      <c r="RFF284" s="1085"/>
      <c r="RFG284" s="1085"/>
      <c r="RFH284" s="1080"/>
      <c r="RFI284" s="1085"/>
      <c r="RFJ284" s="1085"/>
      <c r="RFK284" s="1085"/>
      <c r="RFL284" s="1085"/>
      <c r="RFM284" s="1085"/>
      <c r="RFN284" s="1085"/>
      <c r="RFO284" s="1085"/>
      <c r="RFP284" s="1085"/>
      <c r="RFQ284" s="1085"/>
      <c r="RFR284" s="1085"/>
      <c r="RFS284" s="1085"/>
      <c r="RFT284" s="1085"/>
      <c r="RFU284" s="1085"/>
      <c r="RFV284" s="1085"/>
      <c r="RFW284" s="1080"/>
      <c r="RFX284" s="1085"/>
      <c r="RFY284" s="1085"/>
      <c r="RFZ284" s="1085"/>
      <c r="RGA284" s="1085"/>
      <c r="RGB284" s="1085"/>
      <c r="RGC284" s="1085"/>
      <c r="RGD284" s="1085"/>
      <c r="RGE284" s="1085"/>
      <c r="RGF284" s="1085"/>
      <c r="RGG284" s="1085"/>
      <c r="RGH284" s="1085"/>
      <c r="RGI284" s="1085"/>
      <c r="RGJ284" s="1085"/>
      <c r="RGK284" s="1085"/>
      <c r="RGL284" s="1080"/>
      <c r="RGM284" s="1085"/>
      <c r="RGN284" s="1085"/>
      <c r="RGO284" s="1085"/>
      <c r="RGP284" s="1085"/>
      <c r="RGQ284" s="1085"/>
      <c r="RGR284" s="1085"/>
      <c r="RGS284" s="1085"/>
      <c r="RGT284" s="1085"/>
      <c r="RGU284" s="1085"/>
      <c r="RGV284" s="1085"/>
      <c r="RGW284" s="1085"/>
      <c r="RGX284" s="1085"/>
      <c r="RGY284" s="1085"/>
      <c r="RGZ284" s="1085"/>
      <c r="RHA284" s="1080"/>
      <c r="RHB284" s="1085"/>
      <c r="RHC284" s="1085"/>
      <c r="RHD284" s="1085"/>
      <c r="RHE284" s="1085"/>
      <c r="RHF284" s="1085"/>
      <c r="RHG284" s="1085"/>
      <c r="RHH284" s="1085"/>
      <c r="RHI284" s="1085"/>
      <c r="RHJ284" s="1085"/>
      <c r="RHK284" s="1085"/>
      <c r="RHL284" s="1085"/>
      <c r="RHM284" s="1085"/>
      <c r="RHN284" s="1085"/>
      <c r="RHO284" s="1085"/>
      <c r="RHP284" s="1080"/>
      <c r="RHQ284" s="1085"/>
      <c r="RHR284" s="1085"/>
      <c r="RHS284" s="1085"/>
      <c r="RHT284" s="1085"/>
      <c r="RHU284" s="1085"/>
      <c r="RHV284" s="1085"/>
      <c r="RHW284" s="1085"/>
      <c r="RHX284" s="1085"/>
      <c r="RHY284" s="1085"/>
      <c r="RHZ284" s="1085"/>
      <c r="RIA284" s="1085"/>
      <c r="RIB284" s="1085"/>
      <c r="RIC284" s="1085"/>
      <c r="RID284" s="1085"/>
      <c r="RIE284" s="1080"/>
      <c r="RIF284" s="1085"/>
      <c r="RIG284" s="1085"/>
      <c r="RIH284" s="1085"/>
      <c r="RII284" s="1085"/>
      <c r="RIJ284" s="1085"/>
      <c r="RIK284" s="1085"/>
      <c r="RIL284" s="1085"/>
      <c r="RIM284" s="1085"/>
      <c r="RIN284" s="1085"/>
      <c r="RIO284" s="1085"/>
      <c r="RIP284" s="1085"/>
      <c r="RIQ284" s="1085"/>
      <c r="RIR284" s="1085"/>
      <c r="RIS284" s="1085"/>
      <c r="RIT284" s="1080"/>
      <c r="RIU284" s="1085"/>
      <c r="RIV284" s="1085"/>
      <c r="RIW284" s="1085"/>
      <c r="RIX284" s="1085"/>
      <c r="RIY284" s="1085"/>
      <c r="RIZ284" s="1085"/>
      <c r="RJA284" s="1085"/>
      <c r="RJB284" s="1085"/>
      <c r="RJC284" s="1085"/>
      <c r="RJD284" s="1085"/>
      <c r="RJE284" s="1085"/>
      <c r="RJF284" s="1085"/>
      <c r="RJG284" s="1085"/>
      <c r="RJH284" s="1085"/>
      <c r="RJI284" s="1080"/>
      <c r="RJJ284" s="1085"/>
      <c r="RJK284" s="1085"/>
      <c r="RJL284" s="1085"/>
      <c r="RJM284" s="1085"/>
      <c r="RJN284" s="1085"/>
      <c r="RJO284" s="1085"/>
      <c r="RJP284" s="1085"/>
      <c r="RJQ284" s="1085"/>
      <c r="RJR284" s="1085"/>
      <c r="RJS284" s="1085"/>
      <c r="RJT284" s="1085"/>
      <c r="RJU284" s="1085"/>
      <c r="RJV284" s="1085"/>
      <c r="RJW284" s="1085"/>
      <c r="RJX284" s="1080"/>
      <c r="RJY284" s="1085"/>
      <c r="RJZ284" s="1085"/>
      <c r="RKA284" s="1085"/>
      <c r="RKB284" s="1085"/>
      <c r="RKC284" s="1085"/>
      <c r="RKD284" s="1085"/>
      <c r="RKE284" s="1085"/>
      <c r="RKF284" s="1085"/>
      <c r="RKG284" s="1085"/>
      <c r="RKH284" s="1085"/>
      <c r="RKI284" s="1085"/>
      <c r="RKJ284" s="1085"/>
      <c r="RKK284" s="1085"/>
      <c r="RKL284" s="1085"/>
      <c r="RKM284" s="1080"/>
      <c r="RKN284" s="1085"/>
      <c r="RKO284" s="1085"/>
      <c r="RKP284" s="1085"/>
      <c r="RKQ284" s="1085"/>
      <c r="RKR284" s="1085"/>
      <c r="RKS284" s="1085"/>
      <c r="RKT284" s="1085"/>
      <c r="RKU284" s="1085"/>
      <c r="RKV284" s="1085"/>
      <c r="RKW284" s="1085"/>
      <c r="RKX284" s="1085"/>
      <c r="RKY284" s="1085"/>
      <c r="RKZ284" s="1085"/>
      <c r="RLA284" s="1085"/>
      <c r="RLB284" s="1080"/>
      <c r="RLC284" s="1085"/>
      <c r="RLD284" s="1085"/>
      <c r="RLE284" s="1085"/>
      <c r="RLF284" s="1085"/>
      <c r="RLG284" s="1085"/>
      <c r="RLH284" s="1085"/>
      <c r="RLI284" s="1085"/>
      <c r="RLJ284" s="1085"/>
      <c r="RLK284" s="1085"/>
      <c r="RLL284" s="1085"/>
      <c r="RLM284" s="1085"/>
      <c r="RLN284" s="1085"/>
      <c r="RLO284" s="1085"/>
      <c r="RLP284" s="1085"/>
      <c r="RLQ284" s="1080"/>
      <c r="RLR284" s="1085"/>
      <c r="RLS284" s="1085"/>
      <c r="RLT284" s="1085"/>
      <c r="RLU284" s="1085"/>
      <c r="RLV284" s="1085"/>
      <c r="RLW284" s="1085"/>
      <c r="RLX284" s="1085"/>
      <c r="RLY284" s="1085"/>
      <c r="RLZ284" s="1085"/>
      <c r="RMA284" s="1085"/>
      <c r="RMB284" s="1085"/>
      <c r="RMC284" s="1085"/>
      <c r="RMD284" s="1085"/>
      <c r="RME284" s="1085"/>
      <c r="RMF284" s="1080"/>
      <c r="RMG284" s="1085"/>
      <c r="RMH284" s="1085"/>
      <c r="RMI284" s="1085"/>
      <c r="RMJ284" s="1085"/>
      <c r="RMK284" s="1085"/>
      <c r="RML284" s="1085"/>
      <c r="RMM284" s="1085"/>
      <c r="RMN284" s="1085"/>
      <c r="RMO284" s="1085"/>
      <c r="RMP284" s="1085"/>
      <c r="RMQ284" s="1085"/>
      <c r="RMR284" s="1085"/>
      <c r="RMS284" s="1085"/>
      <c r="RMT284" s="1085"/>
      <c r="RMU284" s="1080"/>
      <c r="RMV284" s="1085"/>
      <c r="RMW284" s="1085"/>
      <c r="RMX284" s="1085"/>
      <c r="RMY284" s="1085"/>
      <c r="RMZ284" s="1085"/>
      <c r="RNA284" s="1085"/>
      <c r="RNB284" s="1085"/>
      <c r="RNC284" s="1085"/>
      <c r="RND284" s="1085"/>
      <c r="RNE284" s="1085"/>
      <c r="RNF284" s="1085"/>
      <c r="RNG284" s="1085"/>
      <c r="RNH284" s="1085"/>
      <c r="RNI284" s="1085"/>
      <c r="RNJ284" s="1080"/>
      <c r="RNK284" s="1085"/>
      <c r="RNL284" s="1085"/>
      <c r="RNM284" s="1085"/>
      <c r="RNN284" s="1085"/>
      <c r="RNO284" s="1085"/>
      <c r="RNP284" s="1085"/>
      <c r="RNQ284" s="1085"/>
      <c r="RNR284" s="1085"/>
      <c r="RNS284" s="1085"/>
      <c r="RNT284" s="1085"/>
      <c r="RNU284" s="1085"/>
      <c r="RNV284" s="1085"/>
      <c r="RNW284" s="1085"/>
      <c r="RNX284" s="1085"/>
      <c r="RNY284" s="1080"/>
      <c r="RNZ284" s="1085"/>
      <c r="ROA284" s="1085"/>
      <c r="ROB284" s="1085"/>
      <c r="ROC284" s="1085"/>
      <c r="ROD284" s="1085"/>
      <c r="ROE284" s="1085"/>
      <c r="ROF284" s="1085"/>
      <c r="ROG284" s="1085"/>
      <c r="ROH284" s="1085"/>
      <c r="ROI284" s="1085"/>
      <c r="ROJ284" s="1085"/>
      <c r="ROK284" s="1085"/>
      <c r="ROL284" s="1085"/>
      <c r="ROM284" s="1085"/>
      <c r="RON284" s="1080"/>
      <c r="ROO284" s="1085"/>
      <c r="ROP284" s="1085"/>
      <c r="ROQ284" s="1085"/>
      <c r="ROR284" s="1085"/>
      <c r="ROS284" s="1085"/>
      <c r="ROT284" s="1085"/>
      <c r="ROU284" s="1085"/>
      <c r="ROV284" s="1085"/>
      <c r="ROW284" s="1085"/>
      <c r="ROX284" s="1085"/>
      <c r="ROY284" s="1085"/>
      <c r="ROZ284" s="1085"/>
      <c r="RPA284" s="1085"/>
      <c r="RPB284" s="1085"/>
      <c r="RPC284" s="1080"/>
      <c r="RPD284" s="1085"/>
      <c r="RPE284" s="1085"/>
      <c r="RPF284" s="1085"/>
      <c r="RPG284" s="1085"/>
      <c r="RPH284" s="1085"/>
      <c r="RPI284" s="1085"/>
      <c r="RPJ284" s="1085"/>
      <c r="RPK284" s="1085"/>
      <c r="RPL284" s="1085"/>
      <c r="RPM284" s="1085"/>
      <c r="RPN284" s="1085"/>
      <c r="RPO284" s="1085"/>
      <c r="RPP284" s="1085"/>
      <c r="RPQ284" s="1085"/>
      <c r="RPR284" s="1080"/>
      <c r="RPS284" s="1085"/>
      <c r="RPT284" s="1085"/>
      <c r="RPU284" s="1085"/>
      <c r="RPV284" s="1085"/>
      <c r="RPW284" s="1085"/>
      <c r="RPX284" s="1085"/>
      <c r="RPY284" s="1085"/>
      <c r="RPZ284" s="1085"/>
      <c r="RQA284" s="1085"/>
      <c r="RQB284" s="1085"/>
      <c r="RQC284" s="1085"/>
      <c r="RQD284" s="1085"/>
      <c r="RQE284" s="1085"/>
      <c r="RQF284" s="1085"/>
      <c r="RQG284" s="1080"/>
      <c r="RQH284" s="1085"/>
      <c r="RQI284" s="1085"/>
      <c r="RQJ284" s="1085"/>
      <c r="RQK284" s="1085"/>
      <c r="RQL284" s="1085"/>
      <c r="RQM284" s="1085"/>
      <c r="RQN284" s="1085"/>
      <c r="RQO284" s="1085"/>
      <c r="RQP284" s="1085"/>
      <c r="RQQ284" s="1085"/>
      <c r="RQR284" s="1085"/>
      <c r="RQS284" s="1085"/>
      <c r="RQT284" s="1085"/>
      <c r="RQU284" s="1085"/>
      <c r="RQV284" s="1080"/>
      <c r="RQW284" s="1085"/>
      <c r="RQX284" s="1085"/>
      <c r="RQY284" s="1085"/>
      <c r="RQZ284" s="1085"/>
      <c r="RRA284" s="1085"/>
      <c r="RRB284" s="1085"/>
      <c r="RRC284" s="1085"/>
      <c r="RRD284" s="1085"/>
      <c r="RRE284" s="1085"/>
      <c r="RRF284" s="1085"/>
      <c r="RRG284" s="1085"/>
      <c r="RRH284" s="1085"/>
      <c r="RRI284" s="1085"/>
      <c r="RRJ284" s="1085"/>
      <c r="RRK284" s="1080"/>
      <c r="RRL284" s="1085"/>
      <c r="RRM284" s="1085"/>
      <c r="RRN284" s="1085"/>
      <c r="RRO284" s="1085"/>
      <c r="RRP284" s="1085"/>
      <c r="RRQ284" s="1085"/>
      <c r="RRR284" s="1085"/>
      <c r="RRS284" s="1085"/>
      <c r="RRT284" s="1085"/>
      <c r="RRU284" s="1085"/>
      <c r="RRV284" s="1085"/>
      <c r="RRW284" s="1085"/>
      <c r="RRX284" s="1085"/>
      <c r="RRY284" s="1085"/>
      <c r="RRZ284" s="1080"/>
      <c r="RSA284" s="1085"/>
      <c r="RSB284" s="1085"/>
      <c r="RSC284" s="1085"/>
      <c r="RSD284" s="1085"/>
      <c r="RSE284" s="1085"/>
      <c r="RSF284" s="1085"/>
      <c r="RSG284" s="1085"/>
      <c r="RSH284" s="1085"/>
      <c r="RSI284" s="1085"/>
      <c r="RSJ284" s="1085"/>
      <c r="RSK284" s="1085"/>
      <c r="RSL284" s="1085"/>
      <c r="RSM284" s="1085"/>
      <c r="RSN284" s="1085"/>
      <c r="RSO284" s="1080"/>
      <c r="RSP284" s="1085"/>
      <c r="RSQ284" s="1085"/>
      <c r="RSR284" s="1085"/>
      <c r="RSS284" s="1085"/>
      <c r="RST284" s="1085"/>
      <c r="RSU284" s="1085"/>
      <c r="RSV284" s="1085"/>
      <c r="RSW284" s="1085"/>
      <c r="RSX284" s="1085"/>
      <c r="RSY284" s="1085"/>
      <c r="RSZ284" s="1085"/>
      <c r="RTA284" s="1085"/>
      <c r="RTB284" s="1085"/>
      <c r="RTC284" s="1085"/>
      <c r="RTD284" s="1080"/>
      <c r="RTE284" s="1085"/>
      <c r="RTF284" s="1085"/>
      <c r="RTG284" s="1085"/>
      <c r="RTH284" s="1085"/>
      <c r="RTI284" s="1085"/>
      <c r="RTJ284" s="1085"/>
      <c r="RTK284" s="1085"/>
      <c r="RTL284" s="1085"/>
      <c r="RTM284" s="1085"/>
      <c r="RTN284" s="1085"/>
      <c r="RTO284" s="1085"/>
      <c r="RTP284" s="1085"/>
      <c r="RTQ284" s="1085"/>
      <c r="RTR284" s="1085"/>
      <c r="RTS284" s="1080"/>
      <c r="RTT284" s="1085"/>
      <c r="RTU284" s="1085"/>
      <c r="RTV284" s="1085"/>
      <c r="RTW284" s="1085"/>
      <c r="RTX284" s="1085"/>
      <c r="RTY284" s="1085"/>
      <c r="RTZ284" s="1085"/>
      <c r="RUA284" s="1085"/>
      <c r="RUB284" s="1085"/>
      <c r="RUC284" s="1085"/>
      <c r="RUD284" s="1085"/>
      <c r="RUE284" s="1085"/>
      <c r="RUF284" s="1085"/>
      <c r="RUG284" s="1085"/>
      <c r="RUH284" s="1080"/>
      <c r="RUI284" s="1085"/>
      <c r="RUJ284" s="1085"/>
      <c r="RUK284" s="1085"/>
      <c r="RUL284" s="1085"/>
      <c r="RUM284" s="1085"/>
      <c r="RUN284" s="1085"/>
      <c r="RUO284" s="1085"/>
      <c r="RUP284" s="1085"/>
      <c r="RUQ284" s="1085"/>
      <c r="RUR284" s="1085"/>
      <c r="RUS284" s="1085"/>
      <c r="RUT284" s="1085"/>
      <c r="RUU284" s="1085"/>
      <c r="RUV284" s="1085"/>
      <c r="RUW284" s="1080"/>
      <c r="RUX284" s="1085"/>
      <c r="RUY284" s="1085"/>
      <c r="RUZ284" s="1085"/>
      <c r="RVA284" s="1085"/>
      <c r="RVB284" s="1085"/>
      <c r="RVC284" s="1085"/>
      <c r="RVD284" s="1085"/>
      <c r="RVE284" s="1085"/>
      <c r="RVF284" s="1085"/>
      <c r="RVG284" s="1085"/>
      <c r="RVH284" s="1085"/>
      <c r="RVI284" s="1085"/>
      <c r="RVJ284" s="1085"/>
      <c r="RVK284" s="1085"/>
      <c r="RVL284" s="1080"/>
      <c r="RVM284" s="1085"/>
      <c r="RVN284" s="1085"/>
      <c r="RVO284" s="1085"/>
      <c r="RVP284" s="1085"/>
      <c r="RVQ284" s="1085"/>
      <c r="RVR284" s="1085"/>
      <c r="RVS284" s="1085"/>
      <c r="RVT284" s="1085"/>
      <c r="RVU284" s="1085"/>
      <c r="RVV284" s="1085"/>
      <c r="RVW284" s="1085"/>
      <c r="RVX284" s="1085"/>
      <c r="RVY284" s="1085"/>
      <c r="RVZ284" s="1085"/>
      <c r="RWA284" s="1080"/>
      <c r="RWB284" s="1085"/>
      <c r="RWC284" s="1085"/>
      <c r="RWD284" s="1085"/>
      <c r="RWE284" s="1085"/>
      <c r="RWF284" s="1085"/>
      <c r="RWG284" s="1085"/>
      <c r="RWH284" s="1085"/>
      <c r="RWI284" s="1085"/>
      <c r="RWJ284" s="1085"/>
      <c r="RWK284" s="1085"/>
      <c r="RWL284" s="1085"/>
      <c r="RWM284" s="1085"/>
      <c r="RWN284" s="1085"/>
      <c r="RWO284" s="1085"/>
      <c r="RWP284" s="1080"/>
      <c r="RWQ284" s="1085"/>
      <c r="RWR284" s="1085"/>
      <c r="RWS284" s="1085"/>
      <c r="RWT284" s="1085"/>
      <c r="RWU284" s="1085"/>
      <c r="RWV284" s="1085"/>
      <c r="RWW284" s="1085"/>
      <c r="RWX284" s="1085"/>
      <c r="RWY284" s="1085"/>
      <c r="RWZ284" s="1085"/>
      <c r="RXA284" s="1085"/>
      <c r="RXB284" s="1085"/>
      <c r="RXC284" s="1085"/>
      <c r="RXD284" s="1085"/>
      <c r="RXE284" s="1080"/>
      <c r="RXF284" s="1085"/>
      <c r="RXG284" s="1085"/>
      <c r="RXH284" s="1085"/>
      <c r="RXI284" s="1085"/>
      <c r="RXJ284" s="1085"/>
      <c r="RXK284" s="1085"/>
      <c r="RXL284" s="1085"/>
      <c r="RXM284" s="1085"/>
      <c r="RXN284" s="1085"/>
      <c r="RXO284" s="1085"/>
      <c r="RXP284" s="1085"/>
      <c r="RXQ284" s="1085"/>
      <c r="RXR284" s="1085"/>
      <c r="RXS284" s="1085"/>
      <c r="RXT284" s="1080"/>
      <c r="RXU284" s="1085"/>
      <c r="RXV284" s="1085"/>
      <c r="RXW284" s="1085"/>
      <c r="RXX284" s="1085"/>
      <c r="RXY284" s="1085"/>
      <c r="RXZ284" s="1085"/>
      <c r="RYA284" s="1085"/>
      <c r="RYB284" s="1085"/>
      <c r="RYC284" s="1085"/>
      <c r="RYD284" s="1085"/>
      <c r="RYE284" s="1085"/>
      <c r="RYF284" s="1085"/>
      <c r="RYG284" s="1085"/>
      <c r="RYH284" s="1085"/>
      <c r="RYI284" s="1080"/>
      <c r="RYJ284" s="1085"/>
      <c r="RYK284" s="1085"/>
      <c r="RYL284" s="1085"/>
      <c r="RYM284" s="1085"/>
      <c r="RYN284" s="1085"/>
      <c r="RYO284" s="1085"/>
      <c r="RYP284" s="1085"/>
      <c r="RYQ284" s="1085"/>
      <c r="RYR284" s="1085"/>
      <c r="RYS284" s="1085"/>
      <c r="RYT284" s="1085"/>
      <c r="RYU284" s="1085"/>
      <c r="RYV284" s="1085"/>
      <c r="RYW284" s="1085"/>
      <c r="RYX284" s="1080"/>
      <c r="RYY284" s="1085"/>
      <c r="RYZ284" s="1085"/>
      <c r="RZA284" s="1085"/>
      <c r="RZB284" s="1085"/>
      <c r="RZC284" s="1085"/>
      <c r="RZD284" s="1085"/>
      <c r="RZE284" s="1085"/>
      <c r="RZF284" s="1085"/>
      <c r="RZG284" s="1085"/>
      <c r="RZH284" s="1085"/>
      <c r="RZI284" s="1085"/>
      <c r="RZJ284" s="1085"/>
      <c r="RZK284" s="1085"/>
      <c r="RZL284" s="1085"/>
      <c r="RZM284" s="1080"/>
      <c r="RZN284" s="1085"/>
      <c r="RZO284" s="1085"/>
      <c r="RZP284" s="1085"/>
      <c r="RZQ284" s="1085"/>
      <c r="RZR284" s="1085"/>
      <c r="RZS284" s="1085"/>
      <c r="RZT284" s="1085"/>
      <c r="RZU284" s="1085"/>
      <c r="RZV284" s="1085"/>
      <c r="RZW284" s="1085"/>
      <c r="RZX284" s="1085"/>
      <c r="RZY284" s="1085"/>
      <c r="RZZ284" s="1085"/>
      <c r="SAA284" s="1085"/>
      <c r="SAB284" s="1080"/>
      <c r="SAC284" s="1085"/>
      <c r="SAD284" s="1085"/>
      <c r="SAE284" s="1085"/>
      <c r="SAF284" s="1085"/>
      <c r="SAG284" s="1085"/>
      <c r="SAH284" s="1085"/>
      <c r="SAI284" s="1085"/>
      <c r="SAJ284" s="1085"/>
      <c r="SAK284" s="1085"/>
      <c r="SAL284" s="1085"/>
      <c r="SAM284" s="1085"/>
      <c r="SAN284" s="1085"/>
      <c r="SAO284" s="1085"/>
      <c r="SAP284" s="1085"/>
      <c r="SAQ284" s="1080"/>
      <c r="SAR284" s="1085"/>
      <c r="SAS284" s="1085"/>
      <c r="SAT284" s="1085"/>
      <c r="SAU284" s="1085"/>
      <c r="SAV284" s="1085"/>
      <c r="SAW284" s="1085"/>
      <c r="SAX284" s="1085"/>
      <c r="SAY284" s="1085"/>
      <c r="SAZ284" s="1085"/>
      <c r="SBA284" s="1085"/>
      <c r="SBB284" s="1085"/>
      <c r="SBC284" s="1085"/>
      <c r="SBD284" s="1085"/>
      <c r="SBE284" s="1085"/>
      <c r="SBF284" s="1080"/>
      <c r="SBG284" s="1085"/>
      <c r="SBH284" s="1085"/>
      <c r="SBI284" s="1085"/>
      <c r="SBJ284" s="1085"/>
      <c r="SBK284" s="1085"/>
      <c r="SBL284" s="1085"/>
      <c r="SBM284" s="1085"/>
      <c r="SBN284" s="1085"/>
      <c r="SBO284" s="1085"/>
      <c r="SBP284" s="1085"/>
      <c r="SBQ284" s="1085"/>
      <c r="SBR284" s="1085"/>
      <c r="SBS284" s="1085"/>
      <c r="SBT284" s="1085"/>
      <c r="SBU284" s="1080"/>
      <c r="SBV284" s="1085"/>
      <c r="SBW284" s="1085"/>
      <c r="SBX284" s="1085"/>
      <c r="SBY284" s="1085"/>
      <c r="SBZ284" s="1085"/>
      <c r="SCA284" s="1085"/>
      <c r="SCB284" s="1085"/>
      <c r="SCC284" s="1085"/>
      <c r="SCD284" s="1085"/>
      <c r="SCE284" s="1085"/>
      <c r="SCF284" s="1085"/>
      <c r="SCG284" s="1085"/>
      <c r="SCH284" s="1085"/>
      <c r="SCI284" s="1085"/>
      <c r="SCJ284" s="1080"/>
      <c r="SCK284" s="1085"/>
      <c r="SCL284" s="1085"/>
      <c r="SCM284" s="1085"/>
      <c r="SCN284" s="1085"/>
      <c r="SCO284" s="1085"/>
      <c r="SCP284" s="1085"/>
      <c r="SCQ284" s="1085"/>
      <c r="SCR284" s="1085"/>
      <c r="SCS284" s="1085"/>
      <c r="SCT284" s="1085"/>
      <c r="SCU284" s="1085"/>
      <c r="SCV284" s="1085"/>
      <c r="SCW284" s="1085"/>
      <c r="SCX284" s="1085"/>
      <c r="SCY284" s="1080"/>
      <c r="SCZ284" s="1085"/>
      <c r="SDA284" s="1085"/>
      <c r="SDB284" s="1085"/>
      <c r="SDC284" s="1085"/>
      <c r="SDD284" s="1085"/>
      <c r="SDE284" s="1085"/>
      <c r="SDF284" s="1085"/>
      <c r="SDG284" s="1085"/>
      <c r="SDH284" s="1085"/>
      <c r="SDI284" s="1085"/>
      <c r="SDJ284" s="1085"/>
      <c r="SDK284" s="1085"/>
      <c r="SDL284" s="1085"/>
      <c r="SDM284" s="1085"/>
      <c r="SDN284" s="1080"/>
      <c r="SDO284" s="1085"/>
      <c r="SDP284" s="1085"/>
      <c r="SDQ284" s="1085"/>
      <c r="SDR284" s="1085"/>
      <c r="SDS284" s="1085"/>
      <c r="SDT284" s="1085"/>
      <c r="SDU284" s="1085"/>
      <c r="SDV284" s="1085"/>
      <c r="SDW284" s="1085"/>
      <c r="SDX284" s="1085"/>
      <c r="SDY284" s="1085"/>
      <c r="SDZ284" s="1085"/>
      <c r="SEA284" s="1085"/>
      <c r="SEB284" s="1085"/>
      <c r="SEC284" s="1080"/>
      <c r="SED284" s="1085"/>
      <c r="SEE284" s="1085"/>
      <c r="SEF284" s="1085"/>
      <c r="SEG284" s="1085"/>
      <c r="SEH284" s="1085"/>
      <c r="SEI284" s="1085"/>
      <c r="SEJ284" s="1085"/>
      <c r="SEK284" s="1085"/>
      <c r="SEL284" s="1085"/>
      <c r="SEM284" s="1085"/>
      <c r="SEN284" s="1085"/>
      <c r="SEO284" s="1085"/>
      <c r="SEP284" s="1085"/>
      <c r="SEQ284" s="1085"/>
      <c r="SER284" s="1080"/>
      <c r="SES284" s="1085"/>
      <c r="SET284" s="1085"/>
      <c r="SEU284" s="1085"/>
      <c r="SEV284" s="1085"/>
      <c r="SEW284" s="1085"/>
      <c r="SEX284" s="1085"/>
      <c r="SEY284" s="1085"/>
      <c r="SEZ284" s="1085"/>
      <c r="SFA284" s="1085"/>
      <c r="SFB284" s="1085"/>
      <c r="SFC284" s="1085"/>
      <c r="SFD284" s="1085"/>
      <c r="SFE284" s="1085"/>
      <c r="SFF284" s="1085"/>
      <c r="SFG284" s="1080"/>
      <c r="SFH284" s="1085"/>
      <c r="SFI284" s="1085"/>
      <c r="SFJ284" s="1085"/>
      <c r="SFK284" s="1085"/>
      <c r="SFL284" s="1085"/>
      <c r="SFM284" s="1085"/>
      <c r="SFN284" s="1085"/>
      <c r="SFO284" s="1085"/>
      <c r="SFP284" s="1085"/>
      <c r="SFQ284" s="1085"/>
      <c r="SFR284" s="1085"/>
      <c r="SFS284" s="1085"/>
      <c r="SFT284" s="1085"/>
      <c r="SFU284" s="1085"/>
      <c r="SFV284" s="1080"/>
      <c r="SFW284" s="1085"/>
      <c r="SFX284" s="1085"/>
      <c r="SFY284" s="1085"/>
      <c r="SFZ284" s="1085"/>
      <c r="SGA284" s="1085"/>
      <c r="SGB284" s="1085"/>
      <c r="SGC284" s="1085"/>
      <c r="SGD284" s="1085"/>
      <c r="SGE284" s="1085"/>
      <c r="SGF284" s="1085"/>
      <c r="SGG284" s="1085"/>
      <c r="SGH284" s="1085"/>
      <c r="SGI284" s="1085"/>
      <c r="SGJ284" s="1085"/>
      <c r="SGK284" s="1080"/>
      <c r="SGL284" s="1085"/>
      <c r="SGM284" s="1085"/>
      <c r="SGN284" s="1085"/>
      <c r="SGO284" s="1085"/>
      <c r="SGP284" s="1085"/>
      <c r="SGQ284" s="1085"/>
      <c r="SGR284" s="1085"/>
      <c r="SGS284" s="1085"/>
      <c r="SGT284" s="1085"/>
      <c r="SGU284" s="1085"/>
      <c r="SGV284" s="1085"/>
      <c r="SGW284" s="1085"/>
      <c r="SGX284" s="1085"/>
      <c r="SGY284" s="1085"/>
      <c r="SGZ284" s="1080"/>
      <c r="SHA284" s="1085"/>
      <c r="SHB284" s="1085"/>
      <c r="SHC284" s="1085"/>
      <c r="SHD284" s="1085"/>
      <c r="SHE284" s="1085"/>
      <c r="SHF284" s="1085"/>
      <c r="SHG284" s="1085"/>
      <c r="SHH284" s="1085"/>
      <c r="SHI284" s="1085"/>
      <c r="SHJ284" s="1085"/>
      <c r="SHK284" s="1085"/>
      <c r="SHL284" s="1085"/>
      <c r="SHM284" s="1085"/>
      <c r="SHN284" s="1085"/>
      <c r="SHO284" s="1080"/>
      <c r="SHP284" s="1085"/>
      <c r="SHQ284" s="1085"/>
      <c r="SHR284" s="1085"/>
      <c r="SHS284" s="1085"/>
      <c r="SHT284" s="1085"/>
      <c r="SHU284" s="1085"/>
      <c r="SHV284" s="1085"/>
      <c r="SHW284" s="1085"/>
      <c r="SHX284" s="1085"/>
      <c r="SHY284" s="1085"/>
      <c r="SHZ284" s="1085"/>
      <c r="SIA284" s="1085"/>
      <c r="SIB284" s="1085"/>
      <c r="SIC284" s="1085"/>
      <c r="SID284" s="1080"/>
      <c r="SIE284" s="1085"/>
      <c r="SIF284" s="1085"/>
      <c r="SIG284" s="1085"/>
      <c r="SIH284" s="1085"/>
      <c r="SII284" s="1085"/>
      <c r="SIJ284" s="1085"/>
      <c r="SIK284" s="1085"/>
      <c r="SIL284" s="1085"/>
      <c r="SIM284" s="1085"/>
      <c r="SIN284" s="1085"/>
      <c r="SIO284" s="1085"/>
      <c r="SIP284" s="1085"/>
      <c r="SIQ284" s="1085"/>
      <c r="SIR284" s="1085"/>
      <c r="SIS284" s="1080"/>
      <c r="SIT284" s="1085"/>
      <c r="SIU284" s="1085"/>
      <c r="SIV284" s="1085"/>
      <c r="SIW284" s="1085"/>
      <c r="SIX284" s="1085"/>
      <c r="SIY284" s="1085"/>
      <c r="SIZ284" s="1085"/>
      <c r="SJA284" s="1085"/>
      <c r="SJB284" s="1085"/>
      <c r="SJC284" s="1085"/>
      <c r="SJD284" s="1085"/>
      <c r="SJE284" s="1085"/>
      <c r="SJF284" s="1085"/>
      <c r="SJG284" s="1085"/>
      <c r="SJH284" s="1080"/>
      <c r="SJI284" s="1085"/>
      <c r="SJJ284" s="1085"/>
      <c r="SJK284" s="1085"/>
      <c r="SJL284" s="1085"/>
      <c r="SJM284" s="1085"/>
      <c r="SJN284" s="1085"/>
      <c r="SJO284" s="1085"/>
      <c r="SJP284" s="1085"/>
      <c r="SJQ284" s="1085"/>
      <c r="SJR284" s="1085"/>
      <c r="SJS284" s="1085"/>
      <c r="SJT284" s="1085"/>
      <c r="SJU284" s="1085"/>
      <c r="SJV284" s="1085"/>
      <c r="SJW284" s="1080"/>
      <c r="SJX284" s="1085"/>
      <c r="SJY284" s="1085"/>
      <c r="SJZ284" s="1085"/>
      <c r="SKA284" s="1085"/>
      <c r="SKB284" s="1085"/>
      <c r="SKC284" s="1085"/>
      <c r="SKD284" s="1085"/>
      <c r="SKE284" s="1085"/>
      <c r="SKF284" s="1085"/>
      <c r="SKG284" s="1085"/>
      <c r="SKH284" s="1085"/>
      <c r="SKI284" s="1085"/>
      <c r="SKJ284" s="1085"/>
      <c r="SKK284" s="1085"/>
      <c r="SKL284" s="1080"/>
      <c r="SKM284" s="1085"/>
      <c r="SKN284" s="1085"/>
      <c r="SKO284" s="1085"/>
      <c r="SKP284" s="1085"/>
      <c r="SKQ284" s="1085"/>
      <c r="SKR284" s="1085"/>
      <c r="SKS284" s="1085"/>
      <c r="SKT284" s="1085"/>
      <c r="SKU284" s="1085"/>
      <c r="SKV284" s="1085"/>
      <c r="SKW284" s="1085"/>
      <c r="SKX284" s="1085"/>
      <c r="SKY284" s="1085"/>
      <c r="SKZ284" s="1085"/>
      <c r="SLA284" s="1080"/>
      <c r="SLB284" s="1085"/>
      <c r="SLC284" s="1085"/>
      <c r="SLD284" s="1085"/>
      <c r="SLE284" s="1085"/>
      <c r="SLF284" s="1085"/>
      <c r="SLG284" s="1085"/>
      <c r="SLH284" s="1085"/>
      <c r="SLI284" s="1085"/>
      <c r="SLJ284" s="1085"/>
      <c r="SLK284" s="1085"/>
      <c r="SLL284" s="1085"/>
      <c r="SLM284" s="1085"/>
      <c r="SLN284" s="1085"/>
      <c r="SLO284" s="1085"/>
      <c r="SLP284" s="1080"/>
      <c r="SLQ284" s="1085"/>
      <c r="SLR284" s="1085"/>
      <c r="SLS284" s="1085"/>
      <c r="SLT284" s="1085"/>
      <c r="SLU284" s="1085"/>
      <c r="SLV284" s="1085"/>
      <c r="SLW284" s="1085"/>
      <c r="SLX284" s="1085"/>
      <c r="SLY284" s="1085"/>
      <c r="SLZ284" s="1085"/>
      <c r="SMA284" s="1085"/>
      <c r="SMB284" s="1085"/>
      <c r="SMC284" s="1085"/>
      <c r="SMD284" s="1085"/>
      <c r="SME284" s="1080"/>
      <c r="SMF284" s="1085"/>
      <c r="SMG284" s="1085"/>
      <c r="SMH284" s="1085"/>
      <c r="SMI284" s="1085"/>
      <c r="SMJ284" s="1085"/>
      <c r="SMK284" s="1085"/>
      <c r="SML284" s="1085"/>
      <c r="SMM284" s="1085"/>
      <c r="SMN284" s="1085"/>
      <c r="SMO284" s="1085"/>
      <c r="SMP284" s="1085"/>
      <c r="SMQ284" s="1085"/>
      <c r="SMR284" s="1085"/>
      <c r="SMS284" s="1085"/>
      <c r="SMT284" s="1080"/>
      <c r="SMU284" s="1085"/>
      <c r="SMV284" s="1085"/>
      <c r="SMW284" s="1085"/>
      <c r="SMX284" s="1085"/>
      <c r="SMY284" s="1085"/>
      <c r="SMZ284" s="1085"/>
      <c r="SNA284" s="1085"/>
      <c r="SNB284" s="1085"/>
      <c r="SNC284" s="1085"/>
      <c r="SND284" s="1085"/>
      <c r="SNE284" s="1085"/>
      <c r="SNF284" s="1085"/>
      <c r="SNG284" s="1085"/>
      <c r="SNH284" s="1085"/>
      <c r="SNI284" s="1080"/>
      <c r="SNJ284" s="1085"/>
      <c r="SNK284" s="1085"/>
      <c r="SNL284" s="1085"/>
      <c r="SNM284" s="1085"/>
      <c r="SNN284" s="1085"/>
      <c r="SNO284" s="1085"/>
      <c r="SNP284" s="1085"/>
      <c r="SNQ284" s="1085"/>
      <c r="SNR284" s="1085"/>
      <c r="SNS284" s="1085"/>
      <c r="SNT284" s="1085"/>
      <c r="SNU284" s="1085"/>
      <c r="SNV284" s="1085"/>
      <c r="SNW284" s="1085"/>
      <c r="SNX284" s="1080"/>
      <c r="SNY284" s="1085"/>
      <c r="SNZ284" s="1085"/>
      <c r="SOA284" s="1085"/>
      <c r="SOB284" s="1085"/>
      <c r="SOC284" s="1085"/>
      <c r="SOD284" s="1085"/>
      <c r="SOE284" s="1085"/>
      <c r="SOF284" s="1085"/>
      <c r="SOG284" s="1085"/>
      <c r="SOH284" s="1085"/>
      <c r="SOI284" s="1085"/>
      <c r="SOJ284" s="1085"/>
      <c r="SOK284" s="1085"/>
      <c r="SOL284" s="1085"/>
      <c r="SOM284" s="1080"/>
      <c r="SON284" s="1085"/>
      <c r="SOO284" s="1085"/>
      <c r="SOP284" s="1085"/>
      <c r="SOQ284" s="1085"/>
      <c r="SOR284" s="1085"/>
      <c r="SOS284" s="1085"/>
      <c r="SOT284" s="1085"/>
      <c r="SOU284" s="1085"/>
      <c r="SOV284" s="1085"/>
      <c r="SOW284" s="1085"/>
      <c r="SOX284" s="1085"/>
      <c r="SOY284" s="1085"/>
      <c r="SOZ284" s="1085"/>
      <c r="SPA284" s="1085"/>
      <c r="SPB284" s="1080"/>
      <c r="SPC284" s="1085"/>
      <c r="SPD284" s="1085"/>
      <c r="SPE284" s="1085"/>
      <c r="SPF284" s="1085"/>
      <c r="SPG284" s="1085"/>
      <c r="SPH284" s="1085"/>
      <c r="SPI284" s="1085"/>
      <c r="SPJ284" s="1085"/>
      <c r="SPK284" s="1085"/>
      <c r="SPL284" s="1085"/>
      <c r="SPM284" s="1085"/>
      <c r="SPN284" s="1085"/>
      <c r="SPO284" s="1085"/>
      <c r="SPP284" s="1085"/>
      <c r="SPQ284" s="1080"/>
      <c r="SPR284" s="1085"/>
      <c r="SPS284" s="1085"/>
      <c r="SPT284" s="1085"/>
      <c r="SPU284" s="1085"/>
      <c r="SPV284" s="1085"/>
      <c r="SPW284" s="1085"/>
      <c r="SPX284" s="1085"/>
      <c r="SPY284" s="1085"/>
      <c r="SPZ284" s="1085"/>
      <c r="SQA284" s="1085"/>
      <c r="SQB284" s="1085"/>
      <c r="SQC284" s="1085"/>
      <c r="SQD284" s="1085"/>
      <c r="SQE284" s="1085"/>
      <c r="SQF284" s="1080"/>
      <c r="SQG284" s="1085"/>
      <c r="SQH284" s="1085"/>
      <c r="SQI284" s="1085"/>
      <c r="SQJ284" s="1085"/>
      <c r="SQK284" s="1085"/>
      <c r="SQL284" s="1085"/>
      <c r="SQM284" s="1085"/>
      <c r="SQN284" s="1085"/>
      <c r="SQO284" s="1085"/>
      <c r="SQP284" s="1085"/>
      <c r="SQQ284" s="1085"/>
      <c r="SQR284" s="1085"/>
      <c r="SQS284" s="1085"/>
      <c r="SQT284" s="1085"/>
      <c r="SQU284" s="1080"/>
      <c r="SQV284" s="1085"/>
      <c r="SQW284" s="1085"/>
      <c r="SQX284" s="1085"/>
      <c r="SQY284" s="1085"/>
      <c r="SQZ284" s="1085"/>
      <c r="SRA284" s="1085"/>
      <c r="SRB284" s="1085"/>
      <c r="SRC284" s="1085"/>
      <c r="SRD284" s="1085"/>
      <c r="SRE284" s="1085"/>
      <c r="SRF284" s="1085"/>
      <c r="SRG284" s="1085"/>
      <c r="SRH284" s="1085"/>
      <c r="SRI284" s="1085"/>
      <c r="SRJ284" s="1080"/>
      <c r="SRK284" s="1085"/>
      <c r="SRL284" s="1085"/>
      <c r="SRM284" s="1085"/>
      <c r="SRN284" s="1085"/>
      <c r="SRO284" s="1085"/>
      <c r="SRP284" s="1085"/>
      <c r="SRQ284" s="1085"/>
      <c r="SRR284" s="1085"/>
      <c r="SRS284" s="1085"/>
      <c r="SRT284" s="1085"/>
      <c r="SRU284" s="1085"/>
      <c r="SRV284" s="1085"/>
      <c r="SRW284" s="1085"/>
      <c r="SRX284" s="1085"/>
      <c r="SRY284" s="1080"/>
      <c r="SRZ284" s="1085"/>
      <c r="SSA284" s="1085"/>
      <c r="SSB284" s="1085"/>
      <c r="SSC284" s="1085"/>
      <c r="SSD284" s="1085"/>
      <c r="SSE284" s="1085"/>
      <c r="SSF284" s="1085"/>
      <c r="SSG284" s="1085"/>
      <c r="SSH284" s="1085"/>
      <c r="SSI284" s="1085"/>
      <c r="SSJ284" s="1085"/>
      <c r="SSK284" s="1085"/>
      <c r="SSL284" s="1085"/>
      <c r="SSM284" s="1085"/>
      <c r="SSN284" s="1080"/>
      <c r="SSO284" s="1085"/>
      <c r="SSP284" s="1085"/>
      <c r="SSQ284" s="1085"/>
      <c r="SSR284" s="1085"/>
      <c r="SSS284" s="1085"/>
      <c r="SST284" s="1085"/>
      <c r="SSU284" s="1085"/>
      <c r="SSV284" s="1085"/>
      <c r="SSW284" s="1085"/>
      <c r="SSX284" s="1085"/>
      <c r="SSY284" s="1085"/>
      <c r="SSZ284" s="1085"/>
      <c r="STA284" s="1085"/>
      <c r="STB284" s="1085"/>
      <c r="STC284" s="1080"/>
      <c r="STD284" s="1085"/>
      <c r="STE284" s="1085"/>
      <c r="STF284" s="1085"/>
      <c r="STG284" s="1085"/>
      <c r="STH284" s="1085"/>
      <c r="STI284" s="1085"/>
      <c r="STJ284" s="1085"/>
      <c r="STK284" s="1085"/>
      <c r="STL284" s="1085"/>
      <c r="STM284" s="1085"/>
      <c r="STN284" s="1085"/>
      <c r="STO284" s="1085"/>
      <c r="STP284" s="1085"/>
      <c r="STQ284" s="1085"/>
      <c r="STR284" s="1080"/>
      <c r="STS284" s="1085"/>
      <c r="STT284" s="1085"/>
      <c r="STU284" s="1085"/>
      <c r="STV284" s="1085"/>
      <c r="STW284" s="1085"/>
      <c r="STX284" s="1085"/>
      <c r="STY284" s="1085"/>
      <c r="STZ284" s="1085"/>
      <c r="SUA284" s="1085"/>
      <c r="SUB284" s="1085"/>
      <c r="SUC284" s="1085"/>
      <c r="SUD284" s="1085"/>
      <c r="SUE284" s="1085"/>
      <c r="SUF284" s="1085"/>
      <c r="SUG284" s="1080"/>
      <c r="SUH284" s="1085"/>
      <c r="SUI284" s="1085"/>
      <c r="SUJ284" s="1085"/>
      <c r="SUK284" s="1085"/>
      <c r="SUL284" s="1085"/>
      <c r="SUM284" s="1085"/>
      <c r="SUN284" s="1085"/>
      <c r="SUO284" s="1085"/>
      <c r="SUP284" s="1085"/>
      <c r="SUQ284" s="1085"/>
      <c r="SUR284" s="1085"/>
      <c r="SUS284" s="1085"/>
      <c r="SUT284" s="1085"/>
      <c r="SUU284" s="1085"/>
      <c r="SUV284" s="1080"/>
      <c r="SUW284" s="1085"/>
      <c r="SUX284" s="1085"/>
      <c r="SUY284" s="1085"/>
      <c r="SUZ284" s="1085"/>
      <c r="SVA284" s="1085"/>
      <c r="SVB284" s="1085"/>
      <c r="SVC284" s="1085"/>
      <c r="SVD284" s="1085"/>
      <c r="SVE284" s="1085"/>
      <c r="SVF284" s="1085"/>
      <c r="SVG284" s="1085"/>
      <c r="SVH284" s="1085"/>
      <c r="SVI284" s="1085"/>
      <c r="SVJ284" s="1085"/>
      <c r="SVK284" s="1080"/>
      <c r="SVL284" s="1085"/>
      <c r="SVM284" s="1085"/>
      <c r="SVN284" s="1085"/>
      <c r="SVO284" s="1085"/>
      <c r="SVP284" s="1085"/>
      <c r="SVQ284" s="1085"/>
      <c r="SVR284" s="1085"/>
      <c r="SVS284" s="1085"/>
      <c r="SVT284" s="1085"/>
      <c r="SVU284" s="1085"/>
      <c r="SVV284" s="1085"/>
      <c r="SVW284" s="1085"/>
      <c r="SVX284" s="1085"/>
      <c r="SVY284" s="1085"/>
      <c r="SVZ284" s="1080"/>
      <c r="SWA284" s="1085"/>
      <c r="SWB284" s="1085"/>
      <c r="SWC284" s="1085"/>
      <c r="SWD284" s="1085"/>
      <c r="SWE284" s="1085"/>
      <c r="SWF284" s="1085"/>
      <c r="SWG284" s="1085"/>
      <c r="SWH284" s="1085"/>
      <c r="SWI284" s="1085"/>
      <c r="SWJ284" s="1085"/>
      <c r="SWK284" s="1085"/>
      <c r="SWL284" s="1085"/>
      <c r="SWM284" s="1085"/>
      <c r="SWN284" s="1085"/>
      <c r="SWO284" s="1080"/>
      <c r="SWP284" s="1085"/>
      <c r="SWQ284" s="1085"/>
      <c r="SWR284" s="1085"/>
      <c r="SWS284" s="1085"/>
      <c r="SWT284" s="1085"/>
      <c r="SWU284" s="1085"/>
      <c r="SWV284" s="1085"/>
      <c r="SWW284" s="1085"/>
      <c r="SWX284" s="1085"/>
      <c r="SWY284" s="1085"/>
      <c r="SWZ284" s="1085"/>
      <c r="SXA284" s="1085"/>
      <c r="SXB284" s="1085"/>
      <c r="SXC284" s="1085"/>
      <c r="SXD284" s="1080"/>
      <c r="SXE284" s="1085"/>
      <c r="SXF284" s="1085"/>
      <c r="SXG284" s="1085"/>
      <c r="SXH284" s="1085"/>
      <c r="SXI284" s="1085"/>
      <c r="SXJ284" s="1085"/>
      <c r="SXK284" s="1085"/>
      <c r="SXL284" s="1085"/>
      <c r="SXM284" s="1085"/>
      <c r="SXN284" s="1085"/>
      <c r="SXO284" s="1085"/>
      <c r="SXP284" s="1085"/>
      <c r="SXQ284" s="1085"/>
      <c r="SXR284" s="1085"/>
      <c r="SXS284" s="1080"/>
      <c r="SXT284" s="1085"/>
      <c r="SXU284" s="1085"/>
      <c r="SXV284" s="1085"/>
      <c r="SXW284" s="1085"/>
      <c r="SXX284" s="1085"/>
      <c r="SXY284" s="1085"/>
      <c r="SXZ284" s="1085"/>
      <c r="SYA284" s="1085"/>
      <c r="SYB284" s="1085"/>
      <c r="SYC284" s="1085"/>
      <c r="SYD284" s="1085"/>
      <c r="SYE284" s="1085"/>
      <c r="SYF284" s="1085"/>
      <c r="SYG284" s="1085"/>
      <c r="SYH284" s="1080"/>
      <c r="SYI284" s="1085"/>
      <c r="SYJ284" s="1085"/>
      <c r="SYK284" s="1085"/>
      <c r="SYL284" s="1085"/>
      <c r="SYM284" s="1085"/>
      <c r="SYN284" s="1085"/>
      <c r="SYO284" s="1085"/>
      <c r="SYP284" s="1085"/>
      <c r="SYQ284" s="1085"/>
      <c r="SYR284" s="1085"/>
      <c r="SYS284" s="1085"/>
      <c r="SYT284" s="1085"/>
      <c r="SYU284" s="1085"/>
      <c r="SYV284" s="1085"/>
      <c r="SYW284" s="1080"/>
      <c r="SYX284" s="1085"/>
      <c r="SYY284" s="1085"/>
      <c r="SYZ284" s="1085"/>
      <c r="SZA284" s="1085"/>
      <c r="SZB284" s="1085"/>
      <c r="SZC284" s="1085"/>
      <c r="SZD284" s="1085"/>
      <c r="SZE284" s="1085"/>
      <c r="SZF284" s="1085"/>
      <c r="SZG284" s="1085"/>
      <c r="SZH284" s="1085"/>
      <c r="SZI284" s="1085"/>
      <c r="SZJ284" s="1085"/>
      <c r="SZK284" s="1085"/>
      <c r="SZL284" s="1080"/>
      <c r="SZM284" s="1085"/>
      <c r="SZN284" s="1085"/>
      <c r="SZO284" s="1085"/>
      <c r="SZP284" s="1085"/>
      <c r="SZQ284" s="1085"/>
      <c r="SZR284" s="1085"/>
      <c r="SZS284" s="1085"/>
      <c r="SZT284" s="1085"/>
      <c r="SZU284" s="1085"/>
      <c r="SZV284" s="1085"/>
      <c r="SZW284" s="1085"/>
      <c r="SZX284" s="1085"/>
      <c r="SZY284" s="1085"/>
      <c r="SZZ284" s="1085"/>
      <c r="TAA284" s="1080"/>
      <c r="TAB284" s="1085"/>
      <c r="TAC284" s="1085"/>
      <c r="TAD284" s="1085"/>
      <c r="TAE284" s="1085"/>
      <c r="TAF284" s="1085"/>
      <c r="TAG284" s="1085"/>
      <c r="TAH284" s="1085"/>
      <c r="TAI284" s="1085"/>
      <c r="TAJ284" s="1085"/>
      <c r="TAK284" s="1085"/>
      <c r="TAL284" s="1085"/>
      <c r="TAM284" s="1085"/>
      <c r="TAN284" s="1085"/>
      <c r="TAO284" s="1085"/>
      <c r="TAP284" s="1080"/>
      <c r="TAQ284" s="1085"/>
      <c r="TAR284" s="1085"/>
      <c r="TAS284" s="1085"/>
      <c r="TAT284" s="1085"/>
      <c r="TAU284" s="1085"/>
      <c r="TAV284" s="1085"/>
      <c r="TAW284" s="1085"/>
      <c r="TAX284" s="1085"/>
      <c r="TAY284" s="1085"/>
      <c r="TAZ284" s="1085"/>
      <c r="TBA284" s="1085"/>
      <c r="TBB284" s="1085"/>
      <c r="TBC284" s="1085"/>
      <c r="TBD284" s="1085"/>
      <c r="TBE284" s="1080"/>
      <c r="TBF284" s="1085"/>
      <c r="TBG284" s="1085"/>
      <c r="TBH284" s="1085"/>
      <c r="TBI284" s="1085"/>
      <c r="TBJ284" s="1085"/>
      <c r="TBK284" s="1085"/>
      <c r="TBL284" s="1085"/>
      <c r="TBM284" s="1085"/>
      <c r="TBN284" s="1085"/>
      <c r="TBO284" s="1085"/>
      <c r="TBP284" s="1085"/>
      <c r="TBQ284" s="1085"/>
      <c r="TBR284" s="1085"/>
      <c r="TBS284" s="1085"/>
      <c r="TBT284" s="1080"/>
      <c r="TBU284" s="1085"/>
      <c r="TBV284" s="1085"/>
      <c r="TBW284" s="1085"/>
      <c r="TBX284" s="1085"/>
      <c r="TBY284" s="1085"/>
      <c r="TBZ284" s="1085"/>
      <c r="TCA284" s="1085"/>
      <c r="TCB284" s="1085"/>
      <c r="TCC284" s="1085"/>
      <c r="TCD284" s="1085"/>
      <c r="TCE284" s="1085"/>
      <c r="TCF284" s="1085"/>
      <c r="TCG284" s="1085"/>
      <c r="TCH284" s="1085"/>
      <c r="TCI284" s="1080"/>
      <c r="TCJ284" s="1085"/>
      <c r="TCK284" s="1085"/>
      <c r="TCL284" s="1085"/>
      <c r="TCM284" s="1085"/>
      <c r="TCN284" s="1085"/>
      <c r="TCO284" s="1085"/>
      <c r="TCP284" s="1085"/>
      <c r="TCQ284" s="1085"/>
      <c r="TCR284" s="1085"/>
      <c r="TCS284" s="1085"/>
      <c r="TCT284" s="1085"/>
      <c r="TCU284" s="1085"/>
      <c r="TCV284" s="1085"/>
      <c r="TCW284" s="1085"/>
      <c r="TCX284" s="1080"/>
      <c r="TCY284" s="1085"/>
      <c r="TCZ284" s="1085"/>
      <c r="TDA284" s="1085"/>
      <c r="TDB284" s="1085"/>
      <c r="TDC284" s="1085"/>
      <c r="TDD284" s="1085"/>
      <c r="TDE284" s="1085"/>
      <c r="TDF284" s="1085"/>
      <c r="TDG284" s="1085"/>
      <c r="TDH284" s="1085"/>
      <c r="TDI284" s="1085"/>
      <c r="TDJ284" s="1085"/>
      <c r="TDK284" s="1085"/>
      <c r="TDL284" s="1085"/>
      <c r="TDM284" s="1080"/>
      <c r="TDN284" s="1085"/>
      <c r="TDO284" s="1085"/>
      <c r="TDP284" s="1085"/>
      <c r="TDQ284" s="1085"/>
      <c r="TDR284" s="1085"/>
      <c r="TDS284" s="1085"/>
      <c r="TDT284" s="1085"/>
      <c r="TDU284" s="1085"/>
      <c r="TDV284" s="1085"/>
      <c r="TDW284" s="1085"/>
      <c r="TDX284" s="1085"/>
      <c r="TDY284" s="1085"/>
      <c r="TDZ284" s="1085"/>
      <c r="TEA284" s="1085"/>
      <c r="TEB284" s="1080"/>
      <c r="TEC284" s="1085"/>
      <c r="TED284" s="1085"/>
      <c r="TEE284" s="1085"/>
      <c r="TEF284" s="1085"/>
      <c r="TEG284" s="1085"/>
      <c r="TEH284" s="1085"/>
      <c r="TEI284" s="1085"/>
      <c r="TEJ284" s="1085"/>
      <c r="TEK284" s="1085"/>
      <c r="TEL284" s="1085"/>
      <c r="TEM284" s="1085"/>
      <c r="TEN284" s="1085"/>
      <c r="TEO284" s="1085"/>
      <c r="TEP284" s="1085"/>
      <c r="TEQ284" s="1080"/>
      <c r="TER284" s="1085"/>
      <c r="TES284" s="1085"/>
      <c r="TET284" s="1085"/>
      <c r="TEU284" s="1085"/>
      <c r="TEV284" s="1085"/>
      <c r="TEW284" s="1085"/>
      <c r="TEX284" s="1085"/>
      <c r="TEY284" s="1085"/>
      <c r="TEZ284" s="1085"/>
      <c r="TFA284" s="1085"/>
      <c r="TFB284" s="1085"/>
      <c r="TFC284" s="1085"/>
      <c r="TFD284" s="1085"/>
      <c r="TFE284" s="1085"/>
      <c r="TFF284" s="1080"/>
      <c r="TFG284" s="1085"/>
      <c r="TFH284" s="1085"/>
      <c r="TFI284" s="1085"/>
      <c r="TFJ284" s="1085"/>
      <c r="TFK284" s="1085"/>
      <c r="TFL284" s="1085"/>
      <c r="TFM284" s="1085"/>
      <c r="TFN284" s="1085"/>
      <c r="TFO284" s="1085"/>
      <c r="TFP284" s="1085"/>
      <c r="TFQ284" s="1085"/>
      <c r="TFR284" s="1085"/>
      <c r="TFS284" s="1085"/>
      <c r="TFT284" s="1085"/>
      <c r="TFU284" s="1080"/>
      <c r="TFV284" s="1085"/>
      <c r="TFW284" s="1085"/>
      <c r="TFX284" s="1085"/>
      <c r="TFY284" s="1085"/>
      <c r="TFZ284" s="1085"/>
      <c r="TGA284" s="1085"/>
      <c r="TGB284" s="1085"/>
      <c r="TGC284" s="1085"/>
      <c r="TGD284" s="1085"/>
      <c r="TGE284" s="1085"/>
      <c r="TGF284" s="1085"/>
      <c r="TGG284" s="1085"/>
      <c r="TGH284" s="1085"/>
      <c r="TGI284" s="1085"/>
      <c r="TGJ284" s="1080"/>
      <c r="TGK284" s="1085"/>
      <c r="TGL284" s="1085"/>
      <c r="TGM284" s="1085"/>
      <c r="TGN284" s="1085"/>
      <c r="TGO284" s="1085"/>
      <c r="TGP284" s="1085"/>
      <c r="TGQ284" s="1085"/>
      <c r="TGR284" s="1085"/>
      <c r="TGS284" s="1085"/>
      <c r="TGT284" s="1085"/>
      <c r="TGU284" s="1085"/>
      <c r="TGV284" s="1085"/>
      <c r="TGW284" s="1085"/>
      <c r="TGX284" s="1085"/>
      <c r="TGY284" s="1080"/>
      <c r="TGZ284" s="1085"/>
      <c r="THA284" s="1085"/>
      <c r="THB284" s="1085"/>
      <c r="THC284" s="1085"/>
      <c r="THD284" s="1085"/>
      <c r="THE284" s="1085"/>
      <c r="THF284" s="1085"/>
      <c r="THG284" s="1085"/>
      <c r="THH284" s="1085"/>
      <c r="THI284" s="1085"/>
      <c r="THJ284" s="1085"/>
      <c r="THK284" s="1085"/>
      <c r="THL284" s="1085"/>
      <c r="THM284" s="1085"/>
      <c r="THN284" s="1080"/>
      <c r="THO284" s="1085"/>
      <c r="THP284" s="1085"/>
      <c r="THQ284" s="1085"/>
      <c r="THR284" s="1085"/>
      <c r="THS284" s="1085"/>
      <c r="THT284" s="1085"/>
      <c r="THU284" s="1085"/>
      <c r="THV284" s="1085"/>
      <c r="THW284" s="1085"/>
      <c r="THX284" s="1085"/>
      <c r="THY284" s="1085"/>
      <c r="THZ284" s="1085"/>
      <c r="TIA284" s="1085"/>
      <c r="TIB284" s="1085"/>
      <c r="TIC284" s="1080"/>
      <c r="TID284" s="1085"/>
      <c r="TIE284" s="1085"/>
      <c r="TIF284" s="1085"/>
      <c r="TIG284" s="1085"/>
      <c r="TIH284" s="1085"/>
      <c r="TII284" s="1085"/>
      <c r="TIJ284" s="1085"/>
      <c r="TIK284" s="1085"/>
      <c r="TIL284" s="1085"/>
      <c r="TIM284" s="1085"/>
      <c r="TIN284" s="1085"/>
      <c r="TIO284" s="1085"/>
      <c r="TIP284" s="1085"/>
      <c r="TIQ284" s="1085"/>
      <c r="TIR284" s="1080"/>
      <c r="TIS284" s="1085"/>
      <c r="TIT284" s="1085"/>
      <c r="TIU284" s="1085"/>
      <c r="TIV284" s="1085"/>
      <c r="TIW284" s="1085"/>
      <c r="TIX284" s="1085"/>
      <c r="TIY284" s="1085"/>
      <c r="TIZ284" s="1085"/>
      <c r="TJA284" s="1085"/>
      <c r="TJB284" s="1085"/>
      <c r="TJC284" s="1085"/>
      <c r="TJD284" s="1085"/>
      <c r="TJE284" s="1085"/>
      <c r="TJF284" s="1085"/>
      <c r="TJG284" s="1080"/>
      <c r="TJH284" s="1085"/>
      <c r="TJI284" s="1085"/>
      <c r="TJJ284" s="1085"/>
      <c r="TJK284" s="1085"/>
      <c r="TJL284" s="1085"/>
      <c r="TJM284" s="1085"/>
      <c r="TJN284" s="1085"/>
      <c r="TJO284" s="1085"/>
      <c r="TJP284" s="1085"/>
      <c r="TJQ284" s="1085"/>
      <c r="TJR284" s="1085"/>
      <c r="TJS284" s="1085"/>
      <c r="TJT284" s="1085"/>
      <c r="TJU284" s="1085"/>
      <c r="TJV284" s="1080"/>
      <c r="TJW284" s="1085"/>
      <c r="TJX284" s="1085"/>
      <c r="TJY284" s="1085"/>
      <c r="TJZ284" s="1085"/>
      <c r="TKA284" s="1085"/>
      <c r="TKB284" s="1085"/>
      <c r="TKC284" s="1085"/>
      <c r="TKD284" s="1085"/>
      <c r="TKE284" s="1085"/>
      <c r="TKF284" s="1085"/>
      <c r="TKG284" s="1085"/>
      <c r="TKH284" s="1085"/>
      <c r="TKI284" s="1085"/>
      <c r="TKJ284" s="1085"/>
      <c r="TKK284" s="1080"/>
      <c r="TKL284" s="1085"/>
      <c r="TKM284" s="1085"/>
      <c r="TKN284" s="1085"/>
      <c r="TKO284" s="1085"/>
      <c r="TKP284" s="1085"/>
      <c r="TKQ284" s="1085"/>
      <c r="TKR284" s="1085"/>
      <c r="TKS284" s="1085"/>
      <c r="TKT284" s="1085"/>
      <c r="TKU284" s="1085"/>
      <c r="TKV284" s="1085"/>
      <c r="TKW284" s="1085"/>
      <c r="TKX284" s="1085"/>
      <c r="TKY284" s="1085"/>
      <c r="TKZ284" s="1080"/>
      <c r="TLA284" s="1085"/>
      <c r="TLB284" s="1085"/>
      <c r="TLC284" s="1085"/>
      <c r="TLD284" s="1085"/>
      <c r="TLE284" s="1085"/>
      <c r="TLF284" s="1085"/>
      <c r="TLG284" s="1085"/>
      <c r="TLH284" s="1085"/>
      <c r="TLI284" s="1085"/>
      <c r="TLJ284" s="1085"/>
      <c r="TLK284" s="1085"/>
      <c r="TLL284" s="1085"/>
      <c r="TLM284" s="1085"/>
      <c r="TLN284" s="1085"/>
      <c r="TLO284" s="1080"/>
      <c r="TLP284" s="1085"/>
      <c r="TLQ284" s="1085"/>
      <c r="TLR284" s="1085"/>
      <c r="TLS284" s="1085"/>
      <c r="TLT284" s="1085"/>
      <c r="TLU284" s="1085"/>
      <c r="TLV284" s="1085"/>
      <c r="TLW284" s="1085"/>
      <c r="TLX284" s="1085"/>
      <c r="TLY284" s="1085"/>
      <c r="TLZ284" s="1085"/>
      <c r="TMA284" s="1085"/>
      <c r="TMB284" s="1085"/>
      <c r="TMC284" s="1085"/>
      <c r="TMD284" s="1080"/>
      <c r="TME284" s="1085"/>
      <c r="TMF284" s="1085"/>
      <c r="TMG284" s="1085"/>
      <c r="TMH284" s="1085"/>
      <c r="TMI284" s="1085"/>
      <c r="TMJ284" s="1085"/>
      <c r="TMK284" s="1085"/>
      <c r="TML284" s="1085"/>
      <c r="TMM284" s="1085"/>
      <c r="TMN284" s="1085"/>
      <c r="TMO284" s="1085"/>
      <c r="TMP284" s="1085"/>
      <c r="TMQ284" s="1085"/>
      <c r="TMR284" s="1085"/>
      <c r="TMS284" s="1080"/>
      <c r="TMT284" s="1085"/>
      <c r="TMU284" s="1085"/>
      <c r="TMV284" s="1085"/>
      <c r="TMW284" s="1085"/>
      <c r="TMX284" s="1085"/>
      <c r="TMY284" s="1085"/>
      <c r="TMZ284" s="1085"/>
      <c r="TNA284" s="1085"/>
      <c r="TNB284" s="1085"/>
      <c r="TNC284" s="1085"/>
      <c r="TND284" s="1085"/>
      <c r="TNE284" s="1085"/>
      <c r="TNF284" s="1085"/>
      <c r="TNG284" s="1085"/>
      <c r="TNH284" s="1080"/>
      <c r="TNI284" s="1085"/>
      <c r="TNJ284" s="1085"/>
      <c r="TNK284" s="1085"/>
      <c r="TNL284" s="1085"/>
      <c r="TNM284" s="1085"/>
      <c r="TNN284" s="1085"/>
      <c r="TNO284" s="1085"/>
      <c r="TNP284" s="1085"/>
      <c r="TNQ284" s="1085"/>
      <c r="TNR284" s="1085"/>
      <c r="TNS284" s="1085"/>
      <c r="TNT284" s="1085"/>
      <c r="TNU284" s="1085"/>
      <c r="TNV284" s="1085"/>
      <c r="TNW284" s="1080"/>
      <c r="TNX284" s="1085"/>
      <c r="TNY284" s="1085"/>
      <c r="TNZ284" s="1085"/>
      <c r="TOA284" s="1085"/>
      <c r="TOB284" s="1085"/>
      <c r="TOC284" s="1085"/>
      <c r="TOD284" s="1085"/>
      <c r="TOE284" s="1085"/>
      <c r="TOF284" s="1085"/>
      <c r="TOG284" s="1085"/>
      <c r="TOH284" s="1085"/>
      <c r="TOI284" s="1085"/>
      <c r="TOJ284" s="1085"/>
      <c r="TOK284" s="1085"/>
      <c r="TOL284" s="1080"/>
      <c r="TOM284" s="1085"/>
      <c r="TON284" s="1085"/>
      <c r="TOO284" s="1085"/>
      <c r="TOP284" s="1085"/>
      <c r="TOQ284" s="1085"/>
      <c r="TOR284" s="1085"/>
      <c r="TOS284" s="1085"/>
      <c r="TOT284" s="1085"/>
      <c r="TOU284" s="1085"/>
      <c r="TOV284" s="1085"/>
      <c r="TOW284" s="1085"/>
      <c r="TOX284" s="1085"/>
      <c r="TOY284" s="1085"/>
      <c r="TOZ284" s="1085"/>
      <c r="TPA284" s="1080"/>
      <c r="TPB284" s="1085"/>
      <c r="TPC284" s="1085"/>
      <c r="TPD284" s="1085"/>
      <c r="TPE284" s="1085"/>
      <c r="TPF284" s="1085"/>
      <c r="TPG284" s="1085"/>
      <c r="TPH284" s="1085"/>
      <c r="TPI284" s="1085"/>
      <c r="TPJ284" s="1085"/>
      <c r="TPK284" s="1085"/>
      <c r="TPL284" s="1085"/>
      <c r="TPM284" s="1085"/>
      <c r="TPN284" s="1085"/>
      <c r="TPO284" s="1085"/>
      <c r="TPP284" s="1080"/>
      <c r="TPQ284" s="1085"/>
      <c r="TPR284" s="1085"/>
      <c r="TPS284" s="1085"/>
      <c r="TPT284" s="1085"/>
      <c r="TPU284" s="1085"/>
      <c r="TPV284" s="1085"/>
      <c r="TPW284" s="1085"/>
      <c r="TPX284" s="1085"/>
      <c r="TPY284" s="1085"/>
      <c r="TPZ284" s="1085"/>
      <c r="TQA284" s="1085"/>
      <c r="TQB284" s="1085"/>
      <c r="TQC284" s="1085"/>
      <c r="TQD284" s="1085"/>
      <c r="TQE284" s="1080"/>
      <c r="TQF284" s="1085"/>
      <c r="TQG284" s="1085"/>
      <c r="TQH284" s="1085"/>
      <c r="TQI284" s="1085"/>
      <c r="TQJ284" s="1085"/>
      <c r="TQK284" s="1085"/>
      <c r="TQL284" s="1085"/>
      <c r="TQM284" s="1085"/>
      <c r="TQN284" s="1085"/>
      <c r="TQO284" s="1085"/>
      <c r="TQP284" s="1085"/>
      <c r="TQQ284" s="1085"/>
      <c r="TQR284" s="1085"/>
      <c r="TQS284" s="1085"/>
      <c r="TQT284" s="1080"/>
      <c r="TQU284" s="1085"/>
      <c r="TQV284" s="1085"/>
      <c r="TQW284" s="1085"/>
      <c r="TQX284" s="1085"/>
      <c r="TQY284" s="1085"/>
      <c r="TQZ284" s="1085"/>
      <c r="TRA284" s="1085"/>
      <c r="TRB284" s="1085"/>
      <c r="TRC284" s="1085"/>
      <c r="TRD284" s="1085"/>
      <c r="TRE284" s="1085"/>
      <c r="TRF284" s="1085"/>
      <c r="TRG284" s="1085"/>
      <c r="TRH284" s="1085"/>
      <c r="TRI284" s="1080"/>
      <c r="TRJ284" s="1085"/>
      <c r="TRK284" s="1085"/>
      <c r="TRL284" s="1085"/>
      <c r="TRM284" s="1085"/>
      <c r="TRN284" s="1085"/>
      <c r="TRO284" s="1085"/>
      <c r="TRP284" s="1085"/>
      <c r="TRQ284" s="1085"/>
      <c r="TRR284" s="1085"/>
      <c r="TRS284" s="1085"/>
      <c r="TRT284" s="1085"/>
      <c r="TRU284" s="1085"/>
      <c r="TRV284" s="1085"/>
      <c r="TRW284" s="1085"/>
      <c r="TRX284" s="1080"/>
      <c r="TRY284" s="1085"/>
      <c r="TRZ284" s="1085"/>
      <c r="TSA284" s="1085"/>
      <c r="TSB284" s="1085"/>
      <c r="TSC284" s="1085"/>
      <c r="TSD284" s="1085"/>
      <c r="TSE284" s="1085"/>
      <c r="TSF284" s="1085"/>
      <c r="TSG284" s="1085"/>
      <c r="TSH284" s="1085"/>
      <c r="TSI284" s="1085"/>
      <c r="TSJ284" s="1085"/>
      <c r="TSK284" s="1085"/>
      <c r="TSL284" s="1085"/>
      <c r="TSM284" s="1080"/>
      <c r="TSN284" s="1085"/>
      <c r="TSO284" s="1085"/>
      <c r="TSP284" s="1085"/>
      <c r="TSQ284" s="1085"/>
      <c r="TSR284" s="1085"/>
      <c r="TSS284" s="1085"/>
      <c r="TST284" s="1085"/>
      <c r="TSU284" s="1085"/>
      <c r="TSV284" s="1085"/>
      <c r="TSW284" s="1085"/>
      <c r="TSX284" s="1085"/>
      <c r="TSY284" s="1085"/>
      <c r="TSZ284" s="1085"/>
      <c r="TTA284" s="1085"/>
      <c r="TTB284" s="1080"/>
      <c r="TTC284" s="1085"/>
      <c r="TTD284" s="1085"/>
      <c r="TTE284" s="1085"/>
      <c r="TTF284" s="1085"/>
      <c r="TTG284" s="1085"/>
      <c r="TTH284" s="1085"/>
      <c r="TTI284" s="1085"/>
      <c r="TTJ284" s="1085"/>
      <c r="TTK284" s="1085"/>
      <c r="TTL284" s="1085"/>
      <c r="TTM284" s="1085"/>
      <c r="TTN284" s="1085"/>
      <c r="TTO284" s="1085"/>
      <c r="TTP284" s="1085"/>
      <c r="TTQ284" s="1080"/>
      <c r="TTR284" s="1085"/>
      <c r="TTS284" s="1085"/>
      <c r="TTT284" s="1085"/>
      <c r="TTU284" s="1085"/>
      <c r="TTV284" s="1085"/>
      <c r="TTW284" s="1085"/>
      <c r="TTX284" s="1085"/>
      <c r="TTY284" s="1085"/>
      <c r="TTZ284" s="1085"/>
      <c r="TUA284" s="1085"/>
      <c r="TUB284" s="1085"/>
      <c r="TUC284" s="1085"/>
      <c r="TUD284" s="1085"/>
      <c r="TUE284" s="1085"/>
      <c r="TUF284" s="1080"/>
      <c r="TUG284" s="1085"/>
      <c r="TUH284" s="1085"/>
      <c r="TUI284" s="1085"/>
      <c r="TUJ284" s="1085"/>
      <c r="TUK284" s="1085"/>
      <c r="TUL284" s="1085"/>
      <c r="TUM284" s="1085"/>
      <c r="TUN284" s="1085"/>
      <c r="TUO284" s="1085"/>
      <c r="TUP284" s="1085"/>
      <c r="TUQ284" s="1085"/>
      <c r="TUR284" s="1085"/>
      <c r="TUS284" s="1085"/>
      <c r="TUT284" s="1085"/>
      <c r="TUU284" s="1080"/>
      <c r="TUV284" s="1085"/>
      <c r="TUW284" s="1085"/>
      <c r="TUX284" s="1085"/>
      <c r="TUY284" s="1085"/>
      <c r="TUZ284" s="1085"/>
      <c r="TVA284" s="1085"/>
      <c r="TVB284" s="1085"/>
      <c r="TVC284" s="1085"/>
      <c r="TVD284" s="1085"/>
      <c r="TVE284" s="1085"/>
      <c r="TVF284" s="1085"/>
      <c r="TVG284" s="1085"/>
      <c r="TVH284" s="1085"/>
      <c r="TVI284" s="1085"/>
      <c r="TVJ284" s="1080"/>
      <c r="TVK284" s="1085"/>
      <c r="TVL284" s="1085"/>
      <c r="TVM284" s="1085"/>
      <c r="TVN284" s="1085"/>
      <c r="TVO284" s="1085"/>
      <c r="TVP284" s="1085"/>
      <c r="TVQ284" s="1085"/>
      <c r="TVR284" s="1085"/>
      <c r="TVS284" s="1085"/>
      <c r="TVT284" s="1085"/>
      <c r="TVU284" s="1085"/>
      <c r="TVV284" s="1085"/>
      <c r="TVW284" s="1085"/>
      <c r="TVX284" s="1085"/>
      <c r="TVY284" s="1080"/>
      <c r="TVZ284" s="1085"/>
      <c r="TWA284" s="1085"/>
      <c r="TWB284" s="1085"/>
      <c r="TWC284" s="1085"/>
      <c r="TWD284" s="1085"/>
      <c r="TWE284" s="1085"/>
      <c r="TWF284" s="1085"/>
      <c r="TWG284" s="1085"/>
      <c r="TWH284" s="1085"/>
      <c r="TWI284" s="1085"/>
      <c r="TWJ284" s="1085"/>
      <c r="TWK284" s="1085"/>
      <c r="TWL284" s="1085"/>
      <c r="TWM284" s="1085"/>
      <c r="TWN284" s="1080"/>
      <c r="TWO284" s="1085"/>
      <c r="TWP284" s="1085"/>
      <c r="TWQ284" s="1085"/>
      <c r="TWR284" s="1085"/>
      <c r="TWS284" s="1085"/>
      <c r="TWT284" s="1085"/>
      <c r="TWU284" s="1085"/>
      <c r="TWV284" s="1085"/>
      <c r="TWW284" s="1085"/>
      <c r="TWX284" s="1085"/>
      <c r="TWY284" s="1085"/>
      <c r="TWZ284" s="1085"/>
      <c r="TXA284" s="1085"/>
      <c r="TXB284" s="1085"/>
      <c r="TXC284" s="1080"/>
      <c r="TXD284" s="1085"/>
      <c r="TXE284" s="1085"/>
      <c r="TXF284" s="1085"/>
      <c r="TXG284" s="1085"/>
      <c r="TXH284" s="1085"/>
      <c r="TXI284" s="1085"/>
      <c r="TXJ284" s="1085"/>
      <c r="TXK284" s="1085"/>
      <c r="TXL284" s="1085"/>
      <c r="TXM284" s="1085"/>
      <c r="TXN284" s="1085"/>
      <c r="TXO284" s="1085"/>
      <c r="TXP284" s="1085"/>
      <c r="TXQ284" s="1085"/>
      <c r="TXR284" s="1080"/>
      <c r="TXS284" s="1085"/>
      <c r="TXT284" s="1085"/>
      <c r="TXU284" s="1085"/>
      <c r="TXV284" s="1085"/>
      <c r="TXW284" s="1085"/>
      <c r="TXX284" s="1085"/>
      <c r="TXY284" s="1085"/>
      <c r="TXZ284" s="1085"/>
      <c r="TYA284" s="1085"/>
      <c r="TYB284" s="1085"/>
      <c r="TYC284" s="1085"/>
      <c r="TYD284" s="1085"/>
      <c r="TYE284" s="1085"/>
      <c r="TYF284" s="1085"/>
      <c r="TYG284" s="1080"/>
      <c r="TYH284" s="1085"/>
      <c r="TYI284" s="1085"/>
      <c r="TYJ284" s="1085"/>
      <c r="TYK284" s="1085"/>
      <c r="TYL284" s="1085"/>
      <c r="TYM284" s="1085"/>
      <c r="TYN284" s="1085"/>
      <c r="TYO284" s="1085"/>
      <c r="TYP284" s="1085"/>
      <c r="TYQ284" s="1085"/>
      <c r="TYR284" s="1085"/>
      <c r="TYS284" s="1085"/>
      <c r="TYT284" s="1085"/>
      <c r="TYU284" s="1085"/>
      <c r="TYV284" s="1080"/>
      <c r="TYW284" s="1085"/>
      <c r="TYX284" s="1085"/>
      <c r="TYY284" s="1085"/>
      <c r="TYZ284" s="1085"/>
      <c r="TZA284" s="1085"/>
      <c r="TZB284" s="1085"/>
      <c r="TZC284" s="1085"/>
      <c r="TZD284" s="1085"/>
      <c r="TZE284" s="1085"/>
      <c r="TZF284" s="1085"/>
      <c r="TZG284" s="1085"/>
      <c r="TZH284" s="1085"/>
      <c r="TZI284" s="1085"/>
      <c r="TZJ284" s="1085"/>
      <c r="TZK284" s="1080"/>
      <c r="TZL284" s="1085"/>
      <c r="TZM284" s="1085"/>
      <c r="TZN284" s="1085"/>
      <c r="TZO284" s="1085"/>
      <c r="TZP284" s="1085"/>
      <c r="TZQ284" s="1085"/>
      <c r="TZR284" s="1085"/>
      <c r="TZS284" s="1085"/>
      <c r="TZT284" s="1085"/>
      <c r="TZU284" s="1085"/>
      <c r="TZV284" s="1085"/>
      <c r="TZW284" s="1085"/>
      <c r="TZX284" s="1085"/>
      <c r="TZY284" s="1085"/>
      <c r="TZZ284" s="1080"/>
      <c r="UAA284" s="1085"/>
      <c r="UAB284" s="1085"/>
      <c r="UAC284" s="1085"/>
      <c r="UAD284" s="1085"/>
      <c r="UAE284" s="1085"/>
      <c r="UAF284" s="1085"/>
      <c r="UAG284" s="1085"/>
      <c r="UAH284" s="1085"/>
      <c r="UAI284" s="1085"/>
      <c r="UAJ284" s="1085"/>
      <c r="UAK284" s="1085"/>
      <c r="UAL284" s="1085"/>
      <c r="UAM284" s="1085"/>
      <c r="UAN284" s="1085"/>
      <c r="UAO284" s="1080"/>
      <c r="UAP284" s="1085"/>
      <c r="UAQ284" s="1085"/>
      <c r="UAR284" s="1085"/>
      <c r="UAS284" s="1085"/>
      <c r="UAT284" s="1085"/>
      <c r="UAU284" s="1085"/>
      <c r="UAV284" s="1085"/>
      <c r="UAW284" s="1085"/>
      <c r="UAX284" s="1085"/>
      <c r="UAY284" s="1085"/>
      <c r="UAZ284" s="1085"/>
      <c r="UBA284" s="1085"/>
      <c r="UBB284" s="1085"/>
      <c r="UBC284" s="1085"/>
      <c r="UBD284" s="1080"/>
      <c r="UBE284" s="1085"/>
      <c r="UBF284" s="1085"/>
      <c r="UBG284" s="1085"/>
      <c r="UBH284" s="1085"/>
      <c r="UBI284" s="1085"/>
      <c r="UBJ284" s="1085"/>
      <c r="UBK284" s="1085"/>
      <c r="UBL284" s="1085"/>
      <c r="UBM284" s="1085"/>
      <c r="UBN284" s="1085"/>
      <c r="UBO284" s="1085"/>
      <c r="UBP284" s="1085"/>
      <c r="UBQ284" s="1085"/>
      <c r="UBR284" s="1085"/>
      <c r="UBS284" s="1080"/>
      <c r="UBT284" s="1085"/>
      <c r="UBU284" s="1085"/>
      <c r="UBV284" s="1085"/>
      <c r="UBW284" s="1085"/>
      <c r="UBX284" s="1085"/>
      <c r="UBY284" s="1085"/>
      <c r="UBZ284" s="1085"/>
      <c r="UCA284" s="1085"/>
      <c r="UCB284" s="1085"/>
      <c r="UCC284" s="1085"/>
      <c r="UCD284" s="1085"/>
      <c r="UCE284" s="1085"/>
      <c r="UCF284" s="1085"/>
      <c r="UCG284" s="1085"/>
      <c r="UCH284" s="1080"/>
      <c r="UCI284" s="1085"/>
      <c r="UCJ284" s="1085"/>
      <c r="UCK284" s="1085"/>
      <c r="UCL284" s="1085"/>
      <c r="UCM284" s="1085"/>
      <c r="UCN284" s="1085"/>
      <c r="UCO284" s="1085"/>
      <c r="UCP284" s="1085"/>
      <c r="UCQ284" s="1085"/>
      <c r="UCR284" s="1085"/>
      <c r="UCS284" s="1085"/>
      <c r="UCT284" s="1085"/>
      <c r="UCU284" s="1085"/>
      <c r="UCV284" s="1085"/>
      <c r="UCW284" s="1080"/>
      <c r="UCX284" s="1085"/>
      <c r="UCY284" s="1085"/>
      <c r="UCZ284" s="1085"/>
      <c r="UDA284" s="1085"/>
      <c r="UDB284" s="1085"/>
      <c r="UDC284" s="1085"/>
      <c r="UDD284" s="1085"/>
      <c r="UDE284" s="1085"/>
      <c r="UDF284" s="1085"/>
      <c r="UDG284" s="1085"/>
      <c r="UDH284" s="1085"/>
      <c r="UDI284" s="1085"/>
      <c r="UDJ284" s="1085"/>
      <c r="UDK284" s="1085"/>
      <c r="UDL284" s="1080"/>
      <c r="UDM284" s="1085"/>
      <c r="UDN284" s="1085"/>
      <c r="UDO284" s="1085"/>
      <c r="UDP284" s="1085"/>
      <c r="UDQ284" s="1085"/>
      <c r="UDR284" s="1085"/>
      <c r="UDS284" s="1085"/>
      <c r="UDT284" s="1085"/>
      <c r="UDU284" s="1085"/>
      <c r="UDV284" s="1085"/>
      <c r="UDW284" s="1085"/>
      <c r="UDX284" s="1085"/>
      <c r="UDY284" s="1085"/>
      <c r="UDZ284" s="1085"/>
      <c r="UEA284" s="1080"/>
      <c r="UEB284" s="1085"/>
      <c r="UEC284" s="1085"/>
      <c r="UED284" s="1085"/>
      <c r="UEE284" s="1085"/>
      <c r="UEF284" s="1085"/>
      <c r="UEG284" s="1085"/>
      <c r="UEH284" s="1085"/>
      <c r="UEI284" s="1085"/>
      <c r="UEJ284" s="1085"/>
      <c r="UEK284" s="1085"/>
      <c r="UEL284" s="1085"/>
      <c r="UEM284" s="1085"/>
      <c r="UEN284" s="1085"/>
      <c r="UEO284" s="1085"/>
      <c r="UEP284" s="1080"/>
      <c r="UEQ284" s="1085"/>
      <c r="UER284" s="1085"/>
      <c r="UES284" s="1085"/>
      <c r="UET284" s="1085"/>
      <c r="UEU284" s="1085"/>
      <c r="UEV284" s="1085"/>
      <c r="UEW284" s="1085"/>
      <c r="UEX284" s="1085"/>
      <c r="UEY284" s="1085"/>
      <c r="UEZ284" s="1085"/>
      <c r="UFA284" s="1085"/>
      <c r="UFB284" s="1085"/>
      <c r="UFC284" s="1085"/>
      <c r="UFD284" s="1085"/>
      <c r="UFE284" s="1080"/>
      <c r="UFF284" s="1085"/>
      <c r="UFG284" s="1085"/>
      <c r="UFH284" s="1085"/>
      <c r="UFI284" s="1085"/>
      <c r="UFJ284" s="1085"/>
      <c r="UFK284" s="1085"/>
      <c r="UFL284" s="1085"/>
      <c r="UFM284" s="1085"/>
      <c r="UFN284" s="1085"/>
      <c r="UFO284" s="1085"/>
      <c r="UFP284" s="1085"/>
      <c r="UFQ284" s="1085"/>
      <c r="UFR284" s="1085"/>
      <c r="UFS284" s="1085"/>
      <c r="UFT284" s="1080"/>
      <c r="UFU284" s="1085"/>
      <c r="UFV284" s="1085"/>
      <c r="UFW284" s="1085"/>
      <c r="UFX284" s="1085"/>
      <c r="UFY284" s="1085"/>
      <c r="UFZ284" s="1085"/>
      <c r="UGA284" s="1085"/>
      <c r="UGB284" s="1085"/>
      <c r="UGC284" s="1085"/>
      <c r="UGD284" s="1085"/>
      <c r="UGE284" s="1085"/>
      <c r="UGF284" s="1085"/>
      <c r="UGG284" s="1085"/>
      <c r="UGH284" s="1085"/>
      <c r="UGI284" s="1080"/>
      <c r="UGJ284" s="1085"/>
      <c r="UGK284" s="1085"/>
      <c r="UGL284" s="1085"/>
      <c r="UGM284" s="1085"/>
      <c r="UGN284" s="1085"/>
      <c r="UGO284" s="1085"/>
      <c r="UGP284" s="1085"/>
      <c r="UGQ284" s="1085"/>
      <c r="UGR284" s="1085"/>
      <c r="UGS284" s="1085"/>
      <c r="UGT284" s="1085"/>
      <c r="UGU284" s="1085"/>
      <c r="UGV284" s="1085"/>
      <c r="UGW284" s="1085"/>
      <c r="UGX284" s="1080"/>
      <c r="UGY284" s="1085"/>
      <c r="UGZ284" s="1085"/>
      <c r="UHA284" s="1085"/>
      <c r="UHB284" s="1085"/>
      <c r="UHC284" s="1085"/>
      <c r="UHD284" s="1085"/>
      <c r="UHE284" s="1085"/>
      <c r="UHF284" s="1085"/>
      <c r="UHG284" s="1085"/>
      <c r="UHH284" s="1085"/>
      <c r="UHI284" s="1085"/>
      <c r="UHJ284" s="1085"/>
      <c r="UHK284" s="1085"/>
      <c r="UHL284" s="1085"/>
      <c r="UHM284" s="1080"/>
      <c r="UHN284" s="1085"/>
      <c r="UHO284" s="1085"/>
      <c r="UHP284" s="1085"/>
      <c r="UHQ284" s="1085"/>
      <c r="UHR284" s="1085"/>
      <c r="UHS284" s="1085"/>
      <c r="UHT284" s="1085"/>
      <c r="UHU284" s="1085"/>
      <c r="UHV284" s="1085"/>
      <c r="UHW284" s="1085"/>
      <c r="UHX284" s="1085"/>
      <c r="UHY284" s="1085"/>
      <c r="UHZ284" s="1085"/>
      <c r="UIA284" s="1085"/>
      <c r="UIB284" s="1080"/>
      <c r="UIC284" s="1085"/>
      <c r="UID284" s="1085"/>
      <c r="UIE284" s="1085"/>
      <c r="UIF284" s="1085"/>
      <c r="UIG284" s="1085"/>
      <c r="UIH284" s="1085"/>
      <c r="UII284" s="1085"/>
      <c r="UIJ284" s="1085"/>
      <c r="UIK284" s="1085"/>
      <c r="UIL284" s="1085"/>
      <c r="UIM284" s="1085"/>
      <c r="UIN284" s="1085"/>
      <c r="UIO284" s="1085"/>
      <c r="UIP284" s="1085"/>
      <c r="UIQ284" s="1080"/>
      <c r="UIR284" s="1085"/>
      <c r="UIS284" s="1085"/>
      <c r="UIT284" s="1085"/>
      <c r="UIU284" s="1085"/>
      <c r="UIV284" s="1085"/>
      <c r="UIW284" s="1085"/>
      <c r="UIX284" s="1085"/>
      <c r="UIY284" s="1085"/>
      <c r="UIZ284" s="1085"/>
      <c r="UJA284" s="1085"/>
      <c r="UJB284" s="1085"/>
      <c r="UJC284" s="1085"/>
      <c r="UJD284" s="1085"/>
      <c r="UJE284" s="1085"/>
      <c r="UJF284" s="1080"/>
      <c r="UJG284" s="1085"/>
      <c r="UJH284" s="1085"/>
      <c r="UJI284" s="1085"/>
      <c r="UJJ284" s="1085"/>
      <c r="UJK284" s="1085"/>
      <c r="UJL284" s="1085"/>
      <c r="UJM284" s="1085"/>
      <c r="UJN284" s="1085"/>
      <c r="UJO284" s="1085"/>
      <c r="UJP284" s="1085"/>
      <c r="UJQ284" s="1085"/>
      <c r="UJR284" s="1085"/>
      <c r="UJS284" s="1085"/>
      <c r="UJT284" s="1085"/>
      <c r="UJU284" s="1080"/>
      <c r="UJV284" s="1085"/>
      <c r="UJW284" s="1085"/>
      <c r="UJX284" s="1085"/>
      <c r="UJY284" s="1085"/>
      <c r="UJZ284" s="1085"/>
      <c r="UKA284" s="1085"/>
      <c r="UKB284" s="1085"/>
      <c r="UKC284" s="1085"/>
      <c r="UKD284" s="1085"/>
      <c r="UKE284" s="1085"/>
      <c r="UKF284" s="1085"/>
      <c r="UKG284" s="1085"/>
      <c r="UKH284" s="1085"/>
      <c r="UKI284" s="1085"/>
      <c r="UKJ284" s="1080"/>
      <c r="UKK284" s="1085"/>
      <c r="UKL284" s="1085"/>
      <c r="UKM284" s="1085"/>
      <c r="UKN284" s="1085"/>
      <c r="UKO284" s="1085"/>
      <c r="UKP284" s="1085"/>
      <c r="UKQ284" s="1085"/>
      <c r="UKR284" s="1085"/>
      <c r="UKS284" s="1085"/>
      <c r="UKT284" s="1085"/>
      <c r="UKU284" s="1085"/>
      <c r="UKV284" s="1085"/>
      <c r="UKW284" s="1085"/>
      <c r="UKX284" s="1085"/>
      <c r="UKY284" s="1080"/>
      <c r="UKZ284" s="1085"/>
      <c r="ULA284" s="1085"/>
      <c r="ULB284" s="1085"/>
      <c r="ULC284" s="1085"/>
      <c r="ULD284" s="1085"/>
      <c r="ULE284" s="1085"/>
      <c r="ULF284" s="1085"/>
      <c r="ULG284" s="1085"/>
      <c r="ULH284" s="1085"/>
      <c r="ULI284" s="1085"/>
      <c r="ULJ284" s="1085"/>
      <c r="ULK284" s="1085"/>
      <c r="ULL284" s="1085"/>
      <c r="ULM284" s="1085"/>
      <c r="ULN284" s="1080"/>
      <c r="ULO284" s="1085"/>
      <c r="ULP284" s="1085"/>
      <c r="ULQ284" s="1085"/>
      <c r="ULR284" s="1085"/>
      <c r="ULS284" s="1085"/>
      <c r="ULT284" s="1085"/>
      <c r="ULU284" s="1085"/>
      <c r="ULV284" s="1085"/>
      <c r="ULW284" s="1085"/>
      <c r="ULX284" s="1085"/>
      <c r="ULY284" s="1085"/>
      <c r="ULZ284" s="1085"/>
      <c r="UMA284" s="1085"/>
      <c r="UMB284" s="1085"/>
      <c r="UMC284" s="1080"/>
      <c r="UMD284" s="1085"/>
      <c r="UME284" s="1085"/>
      <c r="UMF284" s="1085"/>
      <c r="UMG284" s="1085"/>
      <c r="UMH284" s="1085"/>
      <c r="UMI284" s="1085"/>
      <c r="UMJ284" s="1085"/>
      <c r="UMK284" s="1085"/>
      <c r="UML284" s="1085"/>
      <c r="UMM284" s="1085"/>
      <c r="UMN284" s="1085"/>
      <c r="UMO284" s="1085"/>
      <c r="UMP284" s="1085"/>
      <c r="UMQ284" s="1085"/>
      <c r="UMR284" s="1080"/>
      <c r="UMS284" s="1085"/>
      <c r="UMT284" s="1085"/>
      <c r="UMU284" s="1085"/>
      <c r="UMV284" s="1085"/>
      <c r="UMW284" s="1085"/>
      <c r="UMX284" s="1085"/>
      <c r="UMY284" s="1085"/>
      <c r="UMZ284" s="1085"/>
      <c r="UNA284" s="1085"/>
      <c r="UNB284" s="1085"/>
      <c r="UNC284" s="1085"/>
      <c r="UND284" s="1085"/>
      <c r="UNE284" s="1085"/>
      <c r="UNF284" s="1085"/>
      <c r="UNG284" s="1080"/>
      <c r="UNH284" s="1085"/>
      <c r="UNI284" s="1085"/>
      <c r="UNJ284" s="1085"/>
      <c r="UNK284" s="1085"/>
      <c r="UNL284" s="1085"/>
      <c r="UNM284" s="1085"/>
      <c r="UNN284" s="1085"/>
      <c r="UNO284" s="1085"/>
      <c r="UNP284" s="1085"/>
      <c r="UNQ284" s="1085"/>
      <c r="UNR284" s="1085"/>
      <c r="UNS284" s="1085"/>
      <c r="UNT284" s="1085"/>
      <c r="UNU284" s="1085"/>
      <c r="UNV284" s="1080"/>
      <c r="UNW284" s="1085"/>
      <c r="UNX284" s="1085"/>
      <c r="UNY284" s="1085"/>
      <c r="UNZ284" s="1085"/>
      <c r="UOA284" s="1085"/>
      <c r="UOB284" s="1085"/>
      <c r="UOC284" s="1085"/>
      <c r="UOD284" s="1085"/>
      <c r="UOE284" s="1085"/>
      <c r="UOF284" s="1085"/>
      <c r="UOG284" s="1085"/>
      <c r="UOH284" s="1085"/>
      <c r="UOI284" s="1085"/>
      <c r="UOJ284" s="1085"/>
      <c r="UOK284" s="1080"/>
      <c r="UOL284" s="1085"/>
      <c r="UOM284" s="1085"/>
      <c r="UON284" s="1085"/>
      <c r="UOO284" s="1085"/>
      <c r="UOP284" s="1085"/>
      <c r="UOQ284" s="1085"/>
      <c r="UOR284" s="1085"/>
      <c r="UOS284" s="1085"/>
      <c r="UOT284" s="1085"/>
      <c r="UOU284" s="1085"/>
      <c r="UOV284" s="1085"/>
      <c r="UOW284" s="1085"/>
      <c r="UOX284" s="1085"/>
      <c r="UOY284" s="1085"/>
      <c r="UOZ284" s="1080"/>
      <c r="UPA284" s="1085"/>
      <c r="UPB284" s="1085"/>
      <c r="UPC284" s="1085"/>
      <c r="UPD284" s="1085"/>
      <c r="UPE284" s="1085"/>
      <c r="UPF284" s="1085"/>
      <c r="UPG284" s="1085"/>
      <c r="UPH284" s="1085"/>
      <c r="UPI284" s="1085"/>
      <c r="UPJ284" s="1085"/>
      <c r="UPK284" s="1085"/>
      <c r="UPL284" s="1085"/>
      <c r="UPM284" s="1085"/>
      <c r="UPN284" s="1085"/>
      <c r="UPO284" s="1080"/>
      <c r="UPP284" s="1085"/>
      <c r="UPQ284" s="1085"/>
      <c r="UPR284" s="1085"/>
      <c r="UPS284" s="1085"/>
      <c r="UPT284" s="1085"/>
      <c r="UPU284" s="1085"/>
      <c r="UPV284" s="1085"/>
      <c r="UPW284" s="1085"/>
      <c r="UPX284" s="1085"/>
      <c r="UPY284" s="1085"/>
      <c r="UPZ284" s="1085"/>
      <c r="UQA284" s="1085"/>
      <c r="UQB284" s="1085"/>
      <c r="UQC284" s="1085"/>
      <c r="UQD284" s="1080"/>
      <c r="UQE284" s="1085"/>
      <c r="UQF284" s="1085"/>
      <c r="UQG284" s="1085"/>
      <c r="UQH284" s="1085"/>
      <c r="UQI284" s="1085"/>
      <c r="UQJ284" s="1085"/>
      <c r="UQK284" s="1085"/>
      <c r="UQL284" s="1085"/>
      <c r="UQM284" s="1085"/>
      <c r="UQN284" s="1085"/>
      <c r="UQO284" s="1085"/>
      <c r="UQP284" s="1085"/>
      <c r="UQQ284" s="1085"/>
      <c r="UQR284" s="1085"/>
      <c r="UQS284" s="1080"/>
      <c r="UQT284" s="1085"/>
      <c r="UQU284" s="1085"/>
      <c r="UQV284" s="1085"/>
      <c r="UQW284" s="1085"/>
      <c r="UQX284" s="1085"/>
      <c r="UQY284" s="1085"/>
      <c r="UQZ284" s="1085"/>
      <c r="URA284" s="1085"/>
      <c r="URB284" s="1085"/>
      <c r="URC284" s="1085"/>
      <c r="URD284" s="1085"/>
      <c r="URE284" s="1085"/>
      <c r="URF284" s="1085"/>
      <c r="URG284" s="1085"/>
      <c r="URH284" s="1080"/>
      <c r="URI284" s="1085"/>
      <c r="URJ284" s="1085"/>
      <c r="URK284" s="1085"/>
      <c r="URL284" s="1085"/>
      <c r="URM284" s="1085"/>
      <c r="URN284" s="1085"/>
      <c r="URO284" s="1085"/>
      <c r="URP284" s="1085"/>
      <c r="URQ284" s="1085"/>
      <c r="URR284" s="1085"/>
      <c r="URS284" s="1085"/>
      <c r="URT284" s="1085"/>
      <c r="URU284" s="1085"/>
      <c r="URV284" s="1085"/>
      <c r="URW284" s="1080"/>
      <c r="URX284" s="1085"/>
      <c r="URY284" s="1085"/>
      <c r="URZ284" s="1085"/>
      <c r="USA284" s="1085"/>
      <c r="USB284" s="1085"/>
      <c r="USC284" s="1085"/>
      <c r="USD284" s="1085"/>
      <c r="USE284" s="1085"/>
      <c r="USF284" s="1085"/>
      <c r="USG284" s="1085"/>
      <c r="USH284" s="1085"/>
      <c r="USI284" s="1085"/>
      <c r="USJ284" s="1085"/>
      <c r="USK284" s="1085"/>
      <c r="USL284" s="1080"/>
      <c r="USM284" s="1085"/>
      <c r="USN284" s="1085"/>
      <c r="USO284" s="1085"/>
      <c r="USP284" s="1085"/>
      <c r="USQ284" s="1085"/>
      <c r="USR284" s="1085"/>
      <c r="USS284" s="1085"/>
      <c r="UST284" s="1085"/>
      <c r="USU284" s="1085"/>
      <c r="USV284" s="1085"/>
      <c r="USW284" s="1085"/>
      <c r="USX284" s="1085"/>
      <c r="USY284" s="1085"/>
      <c r="USZ284" s="1085"/>
      <c r="UTA284" s="1080"/>
      <c r="UTB284" s="1085"/>
      <c r="UTC284" s="1085"/>
      <c r="UTD284" s="1085"/>
      <c r="UTE284" s="1085"/>
      <c r="UTF284" s="1085"/>
      <c r="UTG284" s="1085"/>
      <c r="UTH284" s="1085"/>
      <c r="UTI284" s="1085"/>
      <c r="UTJ284" s="1085"/>
      <c r="UTK284" s="1085"/>
      <c r="UTL284" s="1085"/>
      <c r="UTM284" s="1085"/>
      <c r="UTN284" s="1085"/>
      <c r="UTO284" s="1085"/>
      <c r="UTP284" s="1080"/>
      <c r="UTQ284" s="1085"/>
      <c r="UTR284" s="1085"/>
      <c r="UTS284" s="1085"/>
      <c r="UTT284" s="1085"/>
      <c r="UTU284" s="1085"/>
      <c r="UTV284" s="1085"/>
      <c r="UTW284" s="1085"/>
      <c r="UTX284" s="1085"/>
      <c r="UTY284" s="1085"/>
      <c r="UTZ284" s="1085"/>
      <c r="UUA284" s="1085"/>
      <c r="UUB284" s="1085"/>
      <c r="UUC284" s="1085"/>
      <c r="UUD284" s="1085"/>
      <c r="UUE284" s="1080"/>
      <c r="UUF284" s="1085"/>
      <c r="UUG284" s="1085"/>
      <c r="UUH284" s="1085"/>
      <c r="UUI284" s="1085"/>
      <c r="UUJ284" s="1085"/>
      <c r="UUK284" s="1085"/>
      <c r="UUL284" s="1085"/>
      <c r="UUM284" s="1085"/>
      <c r="UUN284" s="1085"/>
      <c r="UUO284" s="1085"/>
      <c r="UUP284" s="1085"/>
      <c r="UUQ284" s="1085"/>
      <c r="UUR284" s="1085"/>
      <c r="UUS284" s="1085"/>
      <c r="UUT284" s="1080"/>
      <c r="UUU284" s="1085"/>
      <c r="UUV284" s="1085"/>
      <c r="UUW284" s="1085"/>
      <c r="UUX284" s="1085"/>
      <c r="UUY284" s="1085"/>
      <c r="UUZ284" s="1085"/>
      <c r="UVA284" s="1085"/>
      <c r="UVB284" s="1085"/>
      <c r="UVC284" s="1085"/>
      <c r="UVD284" s="1085"/>
      <c r="UVE284" s="1085"/>
      <c r="UVF284" s="1085"/>
      <c r="UVG284" s="1085"/>
      <c r="UVH284" s="1085"/>
      <c r="UVI284" s="1080"/>
      <c r="UVJ284" s="1085"/>
      <c r="UVK284" s="1085"/>
      <c r="UVL284" s="1085"/>
      <c r="UVM284" s="1085"/>
      <c r="UVN284" s="1085"/>
      <c r="UVO284" s="1085"/>
      <c r="UVP284" s="1085"/>
      <c r="UVQ284" s="1085"/>
      <c r="UVR284" s="1085"/>
      <c r="UVS284" s="1085"/>
      <c r="UVT284" s="1085"/>
      <c r="UVU284" s="1085"/>
      <c r="UVV284" s="1085"/>
      <c r="UVW284" s="1085"/>
      <c r="UVX284" s="1080"/>
      <c r="UVY284" s="1085"/>
      <c r="UVZ284" s="1085"/>
      <c r="UWA284" s="1085"/>
      <c r="UWB284" s="1085"/>
      <c r="UWC284" s="1085"/>
      <c r="UWD284" s="1085"/>
      <c r="UWE284" s="1085"/>
      <c r="UWF284" s="1085"/>
      <c r="UWG284" s="1085"/>
      <c r="UWH284" s="1085"/>
      <c r="UWI284" s="1085"/>
      <c r="UWJ284" s="1085"/>
      <c r="UWK284" s="1085"/>
      <c r="UWL284" s="1085"/>
      <c r="UWM284" s="1080"/>
      <c r="UWN284" s="1085"/>
      <c r="UWO284" s="1085"/>
      <c r="UWP284" s="1085"/>
      <c r="UWQ284" s="1085"/>
      <c r="UWR284" s="1085"/>
      <c r="UWS284" s="1085"/>
      <c r="UWT284" s="1085"/>
      <c r="UWU284" s="1085"/>
      <c r="UWV284" s="1085"/>
      <c r="UWW284" s="1085"/>
      <c r="UWX284" s="1085"/>
      <c r="UWY284" s="1085"/>
      <c r="UWZ284" s="1085"/>
      <c r="UXA284" s="1085"/>
      <c r="UXB284" s="1080"/>
      <c r="UXC284" s="1085"/>
      <c r="UXD284" s="1085"/>
      <c r="UXE284" s="1085"/>
      <c r="UXF284" s="1085"/>
      <c r="UXG284" s="1085"/>
      <c r="UXH284" s="1085"/>
      <c r="UXI284" s="1085"/>
      <c r="UXJ284" s="1085"/>
      <c r="UXK284" s="1085"/>
      <c r="UXL284" s="1085"/>
      <c r="UXM284" s="1085"/>
      <c r="UXN284" s="1085"/>
      <c r="UXO284" s="1085"/>
      <c r="UXP284" s="1085"/>
      <c r="UXQ284" s="1080"/>
      <c r="UXR284" s="1085"/>
      <c r="UXS284" s="1085"/>
      <c r="UXT284" s="1085"/>
      <c r="UXU284" s="1085"/>
      <c r="UXV284" s="1085"/>
      <c r="UXW284" s="1085"/>
      <c r="UXX284" s="1085"/>
      <c r="UXY284" s="1085"/>
      <c r="UXZ284" s="1085"/>
      <c r="UYA284" s="1085"/>
      <c r="UYB284" s="1085"/>
      <c r="UYC284" s="1085"/>
      <c r="UYD284" s="1085"/>
      <c r="UYE284" s="1085"/>
      <c r="UYF284" s="1080"/>
      <c r="UYG284" s="1085"/>
      <c r="UYH284" s="1085"/>
      <c r="UYI284" s="1085"/>
      <c r="UYJ284" s="1085"/>
      <c r="UYK284" s="1085"/>
      <c r="UYL284" s="1085"/>
      <c r="UYM284" s="1085"/>
      <c r="UYN284" s="1085"/>
      <c r="UYO284" s="1085"/>
      <c r="UYP284" s="1085"/>
      <c r="UYQ284" s="1085"/>
      <c r="UYR284" s="1085"/>
      <c r="UYS284" s="1085"/>
      <c r="UYT284" s="1085"/>
      <c r="UYU284" s="1080"/>
      <c r="UYV284" s="1085"/>
      <c r="UYW284" s="1085"/>
      <c r="UYX284" s="1085"/>
      <c r="UYY284" s="1085"/>
      <c r="UYZ284" s="1085"/>
      <c r="UZA284" s="1085"/>
      <c r="UZB284" s="1085"/>
      <c r="UZC284" s="1085"/>
      <c r="UZD284" s="1085"/>
      <c r="UZE284" s="1085"/>
      <c r="UZF284" s="1085"/>
      <c r="UZG284" s="1085"/>
      <c r="UZH284" s="1085"/>
      <c r="UZI284" s="1085"/>
      <c r="UZJ284" s="1080"/>
      <c r="UZK284" s="1085"/>
      <c r="UZL284" s="1085"/>
      <c r="UZM284" s="1085"/>
      <c r="UZN284" s="1085"/>
      <c r="UZO284" s="1085"/>
      <c r="UZP284" s="1085"/>
      <c r="UZQ284" s="1085"/>
      <c r="UZR284" s="1085"/>
      <c r="UZS284" s="1085"/>
      <c r="UZT284" s="1085"/>
      <c r="UZU284" s="1085"/>
      <c r="UZV284" s="1085"/>
      <c r="UZW284" s="1085"/>
      <c r="UZX284" s="1085"/>
      <c r="UZY284" s="1080"/>
      <c r="UZZ284" s="1085"/>
      <c r="VAA284" s="1085"/>
      <c r="VAB284" s="1085"/>
      <c r="VAC284" s="1085"/>
      <c r="VAD284" s="1085"/>
      <c r="VAE284" s="1085"/>
      <c r="VAF284" s="1085"/>
      <c r="VAG284" s="1085"/>
      <c r="VAH284" s="1085"/>
      <c r="VAI284" s="1085"/>
      <c r="VAJ284" s="1085"/>
      <c r="VAK284" s="1085"/>
      <c r="VAL284" s="1085"/>
      <c r="VAM284" s="1085"/>
      <c r="VAN284" s="1080"/>
      <c r="VAO284" s="1085"/>
      <c r="VAP284" s="1085"/>
      <c r="VAQ284" s="1085"/>
      <c r="VAR284" s="1085"/>
      <c r="VAS284" s="1085"/>
      <c r="VAT284" s="1085"/>
      <c r="VAU284" s="1085"/>
      <c r="VAV284" s="1085"/>
      <c r="VAW284" s="1085"/>
      <c r="VAX284" s="1085"/>
      <c r="VAY284" s="1085"/>
      <c r="VAZ284" s="1085"/>
      <c r="VBA284" s="1085"/>
      <c r="VBB284" s="1085"/>
      <c r="VBC284" s="1080"/>
      <c r="VBD284" s="1085"/>
      <c r="VBE284" s="1085"/>
      <c r="VBF284" s="1085"/>
      <c r="VBG284" s="1085"/>
      <c r="VBH284" s="1085"/>
      <c r="VBI284" s="1085"/>
      <c r="VBJ284" s="1085"/>
      <c r="VBK284" s="1085"/>
      <c r="VBL284" s="1085"/>
      <c r="VBM284" s="1085"/>
      <c r="VBN284" s="1085"/>
      <c r="VBO284" s="1085"/>
      <c r="VBP284" s="1085"/>
      <c r="VBQ284" s="1085"/>
      <c r="VBR284" s="1080"/>
      <c r="VBS284" s="1085"/>
      <c r="VBT284" s="1085"/>
      <c r="VBU284" s="1085"/>
      <c r="VBV284" s="1085"/>
      <c r="VBW284" s="1085"/>
      <c r="VBX284" s="1085"/>
      <c r="VBY284" s="1085"/>
      <c r="VBZ284" s="1085"/>
      <c r="VCA284" s="1085"/>
      <c r="VCB284" s="1085"/>
      <c r="VCC284" s="1085"/>
      <c r="VCD284" s="1085"/>
      <c r="VCE284" s="1085"/>
      <c r="VCF284" s="1085"/>
      <c r="VCG284" s="1080"/>
      <c r="VCH284" s="1085"/>
      <c r="VCI284" s="1085"/>
      <c r="VCJ284" s="1085"/>
      <c r="VCK284" s="1085"/>
      <c r="VCL284" s="1085"/>
      <c r="VCM284" s="1085"/>
      <c r="VCN284" s="1085"/>
      <c r="VCO284" s="1085"/>
      <c r="VCP284" s="1085"/>
      <c r="VCQ284" s="1085"/>
      <c r="VCR284" s="1085"/>
      <c r="VCS284" s="1085"/>
      <c r="VCT284" s="1085"/>
      <c r="VCU284" s="1085"/>
      <c r="VCV284" s="1080"/>
      <c r="VCW284" s="1085"/>
      <c r="VCX284" s="1085"/>
      <c r="VCY284" s="1085"/>
      <c r="VCZ284" s="1085"/>
      <c r="VDA284" s="1085"/>
      <c r="VDB284" s="1085"/>
      <c r="VDC284" s="1085"/>
      <c r="VDD284" s="1085"/>
      <c r="VDE284" s="1085"/>
      <c r="VDF284" s="1085"/>
      <c r="VDG284" s="1085"/>
      <c r="VDH284" s="1085"/>
      <c r="VDI284" s="1085"/>
      <c r="VDJ284" s="1085"/>
      <c r="VDK284" s="1080"/>
      <c r="VDL284" s="1085"/>
      <c r="VDM284" s="1085"/>
      <c r="VDN284" s="1085"/>
      <c r="VDO284" s="1085"/>
      <c r="VDP284" s="1085"/>
      <c r="VDQ284" s="1085"/>
      <c r="VDR284" s="1085"/>
      <c r="VDS284" s="1085"/>
      <c r="VDT284" s="1085"/>
      <c r="VDU284" s="1085"/>
      <c r="VDV284" s="1085"/>
      <c r="VDW284" s="1085"/>
      <c r="VDX284" s="1085"/>
      <c r="VDY284" s="1085"/>
      <c r="VDZ284" s="1080"/>
      <c r="VEA284" s="1085"/>
      <c r="VEB284" s="1085"/>
      <c r="VEC284" s="1085"/>
      <c r="VED284" s="1085"/>
      <c r="VEE284" s="1085"/>
      <c r="VEF284" s="1085"/>
      <c r="VEG284" s="1085"/>
      <c r="VEH284" s="1085"/>
      <c r="VEI284" s="1085"/>
      <c r="VEJ284" s="1085"/>
      <c r="VEK284" s="1085"/>
      <c r="VEL284" s="1085"/>
      <c r="VEM284" s="1085"/>
      <c r="VEN284" s="1085"/>
      <c r="VEO284" s="1080"/>
      <c r="VEP284" s="1085"/>
      <c r="VEQ284" s="1085"/>
      <c r="VER284" s="1085"/>
      <c r="VES284" s="1085"/>
      <c r="VET284" s="1085"/>
      <c r="VEU284" s="1085"/>
      <c r="VEV284" s="1085"/>
      <c r="VEW284" s="1085"/>
      <c r="VEX284" s="1085"/>
      <c r="VEY284" s="1085"/>
      <c r="VEZ284" s="1085"/>
      <c r="VFA284" s="1085"/>
      <c r="VFB284" s="1085"/>
      <c r="VFC284" s="1085"/>
      <c r="VFD284" s="1080"/>
      <c r="VFE284" s="1085"/>
      <c r="VFF284" s="1085"/>
      <c r="VFG284" s="1085"/>
      <c r="VFH284" s="1085"/>
      <c r="VFI284" s="1085"/>
      <c r="VFJ284" s="1085"/>
      <c r="VFK284" s="1085"/>
      <c r="VFL284" s="1085"/>
      <c r="VFM284" s="1085"/>
      <c r="VFN284" s="1085"/>
      <c r="VFO284" s="1085"/>
      <c r="VFP284" s="1085"/>
      <c r="VFQ284" s="1085"/>
      <c r="VFR284" s="1085"/>
      <c r="VFS284" s="1080"/>
      <c r="VFT284" s="1085"/>
      <c r="VFU284" s="1085"/>
      <c r="VFV284" s="1085"/>
      <c r="VFW284" s="1085"/>
      <c r="VFX284" s="1085"/>
      <c r="VFY284" s="1085"/>
      <c r="VFZ284" s="1085"/>
      <c r="VGA284" s="1085"/>
      <c r="VGB284" s="1085"/>
      <c r="VGC284" s="1085"/>
      <c r="VGD284" s="1085"/>
      <c r="VGE284" s="1085"/>
      <c r="VGF284" s="1085"/>
      <c r="VGG284" s="1085"/>
      <c r="VGH284" s="1080"/>
      <c r="VGI284" s="1085"/>
      <c r="VGJ284" s="1085"/>
      <c r="VGK284" s="1085"/>
      <c r="VGL284" s="1085"/>
      <c r="VGM284" s="1085"/>
      <c r="VGN284" s="1085"/>
      <c r="VGO284" s="1085"/>
      <c r="VGP284" s="1085"/>
      <c r="VGQ284" s="1085"/>
      <c r="VGR284" s="1085"/>
      <c r="VGS284" s="1085"/>
      <c r="VGT284" s="1085"/>
      <c r="VGU284" s="1085"/>
      <c r="VGV284" s="1085"/>
      <c r="VGW284" s="1080"/>
      <c r="VGX284" s="1085"/>
      <c r="VGY284" s="1085"/>
      <c r="VGZ284" s="1085"/>
      <c r="VHA284" s="1085"/>
      <c r="VHB284" s="1085"/>
      <c r="VHC284" s="1085"/>
      <c r="VHD284" s="1085"/>
      <c r="VHE284" s="1085"/>
      <c r="VHF284" s="1085"/>
      <c r="VHG284" s="1085"/>
      <c r="VHH284" s="1085"/>
      <c r="VHI284" s="1085"/>
      <c r="VHJ284" s="1085"/>
      <c r="VHK284" s="1085"/>
      <c r="VHL284" s="1080"/>
      <c r="VHM284" s="1085"/>
      <c r="VHN284" s="1085"/>
      <c r="VHO284" s="1085"/>
      <c r="VHP284" s="1085"/>
      <c r="VHQ284" s="1085"/>
      <c r="VHR284" s="1085"/>
      <c r="VHS284" s="1085"/>
      <c r="VHT284" s="1085"/>
      <c r="VHU284" s="1085"/>
      <c r="VHV284" s="1085"/>
      <c r="VHW284" s="1085"/>
      <c r="VHX284" s="1085"/>
      <c r="VHY284" s="1085"/>
      <c r="VHZ284" s="1085"/>
      <c r="VIA284" s="1080"/>
      <c r="VIB284" s="1085"/>
      <c r="VIC284" s="1085"/>
      <c r="VID284" s="1085"/>
      <c r="VIE284" s="1085"/>
      <c r="VIF284" s="1085"/>
      <c r="VIG284" s="1085"/>
      <c r="VIH284" s="1085"/>
      <c r="VII284" s="1085"/>
      <c r="VIJ284" s="1085"/>
      <c r="VIK284" s="1085"/>
      <c r="VIL284" s="1085"/>
      <c r="VIM284" s="1085"/>
      <c r="VIN284" s="1085"/>
      <c r="VIO284" s="1085"/>
      <c r="VIP284" s="1080"/>
      <c r="VIQ284" s="1085"/>
      <c r="VIR284" s="1085"/>
      <c r="VIS284" s="1085"/>
      <c r="VIT284" s="1085"/>
      <c r="VIU284" s="1085"/>
      <c r="VIV284" s="1085"/>
      <c r="VIW284" s="1085"/>
      <c r="VIX284" s="1085"/>
      <c r="VIY284" s="1085"/>
      <c r="VIZ284" s="1085"/>
      <c r="VJA284" s="1085"/>
      <c r="VJB284" s="1085"/>
      <c r="VJC284" s="1085"/>
      <c r="VJD284" s="1085"/>
      <c r="VJE284" s="1080"/>
      <c r="VJF284" s="1085"/>
      <c r="VJG284" s="1085"/>
      <c r="VJH284" s="1085"/>
      <c r="VJI284" s="1085"/>
      <c r="VJJ284" s="1085"/>
      <c r="VJK284" s="1085"/>
      <c r="VJL284" s="1085"/>
      <c r="VJM284" s="1085"/>
      <c r="VJN284" s="1085"/>
      <c r="VJO284" s="1085"/>
      <c r="VJP284" s="1085"/>
      <c r="VJQ284" s="1085"/>
      <c r="VJR284" s="1085"/>
      <c r="VJS284" s="1085"/>
      <c r="VJT284" s="1080"/>
      <c r="VJU284" s="1085"/>
      <c r="VJV284" s="1085"/>
      <c r="VJW284" s="1085"/>
      <c r="VJX284" s="1085"/>
      <c r="VJY284" s="1085"/>
      <c r="VJZ284" s="1085"/>
      <c r="VKA284" s="1085"/>
      <c r="VKB284" s="1085"/>
      <c r="VKC284" s="1085"/>
      <c r="VKD284" s="1085"/>
      <c r="VKE284" s="1085"/>
      <c r="VKF284" s="1085"/>
      <c r="VKG284" s="1085"/>
      <c r="VKH284" s="1085"/>
      <c r="VKI284" s="1080"/>
      <c r="VKJ284" s="1085"/>
      <c r="VKK284" s="1085"/>
      <c r="VKL284" s="1085"/>
      <c r="VKM284" s="1085"/>
      <c r="VKN284" s="1085"/>
      <c r="VKO284" s="1085"/>
      <c r="VKP284" s="1085"/>
      <c r="VKQ284" s="1085"/>
      <c r="VKR284" s="1085"/>
      <c r="VKS284" s="1085"/>
      <c r="VKT284" s="1085"/>
      <c r="VKU284" s="1085"/>
      <c r="VKV284" s="1085"/>
      <c r="VKW284" s="1085"/>
      <c r="VKX284" s="1080"/>
      <c r="VKY284" s="1085"/>
      <c r="VKZ284" s="1085"/>
      <c r="VLA284" s="1085"/>
      <c r="VLB284" s="1085"/>
      <c r="VLC284" s="1085"/>
      <c r="VLD284" s="1085"/>
      <c r="VLE284" s="1085"/>
      <c r="VLF284" s="1085"/>
      <c r="VLG284" s="1085"/>
      <c r="VLH284" s="1085"/>
      <c r="VLI284" s="1085"/>
      <c r="VLJ284" s="1085"/>
      <c r="VLK284" s="1085"/>
      <c r="VLL284" s="1085"/>
      <c r="VLM284" s="1080"/>
      <c r="VLN284" s="1085"/>
      <c r="VLO284" s="1085"/>
      <c r="VLP284" s="1085"/>
      <c r="VLQ284" s="1085"/>
      <c r="VLR284" s="1085"/>
      <c r="VLS284" s="1085"/>
      <c r="VLT284" s="1085"/>
      <c r="VLU284" s="1085"/>
      <c r="VLV284" s="1085"/>
      <c r="VLW284" s="1085"/>
      <c r="VLX284" s="1085"/>
      <c r="VLY284" s="1085"/>
      <c r="VLZ284" s="1085"/>
      <c r="VMA284" s="1085"/>
      <c r="VMB284" s="1080"/>
      <c r="VMC284" s="1085"/>
      <c r="VMD284" s="1085"/>
      <c r="VME284" s="1085"/>
      <c r="VMF284" s="1085"/>
      <c r="VMG284" s="1085"/>
      <c r="VMH284" s="1085"/>
      <c r="VMI284" s="1085"/>
      <c r="VMJ284" s="1085"/>
      <c r="VMK284" s="1085"/>
      <c r="VML284" s="1085"/>
      <c r="VMM284" s="1085"/>
      <c r="VMN284" s="1085"/>
      <c r="VMO284" s="1085"/>
      <c r="VMP284" s="1085"/>
      <c r="VMQ284" s="1080"/>
      <c r="VMR284" s="1085"/>
      <c r="VMS284" s="1085"/>
      <c r="VMT284" s="1085"/>
      <c r="VMU284" s="1085"/>
      <c r="VMV284" s="1085"/>
      <c r="VMW284" s="1085"/>
      <c r="VMX284" s="1085"/>
      <c r="VMY284" s="1085"/>
      <c r="VMZ284" s="1085"/>
      <c r="VNA284" s="1085"/>
      <c r="VNB284" s="1085"/>
      <c r="VNC284" s="1085"/>
      <c r="VND284" s="1085"/>
      <c r="VNE284" s="1085"/>
      <c r="VNF284" s="1080"/>
      <c r="VNG284" s="1085"/>
      <c r="VNH284" s="1085"/>
      <c r="VNI284" s="1085"/>
      <c r="VNJ284" s="1085"/>
      <c r="VNK284" s="1085"/>
      <c r="VNL284" s="1085"/>
      <c r="VNM284" s="1085"/>
      <c r="VNN284" s="1085"/>
      <c r="VNO284" s="1085"/>
      <c r="VNP284" s="1085"/>
      <c r="VNQ284" s="1085"/>
      <c r="VNR284" s="1085"/>
      <c r="VNS284" s="1085"/>
      <c r="VNT284" s="1085"/>
      <c r="VNU284" s="1080"/>
      <c r="VNV284" s="1085"/>
      <c r="VNW284" s="1085"/>
      <c r="VNX284" s="1085"/>
      <c r="VNY284" s="1085"/>
      <c r="VNZ284" s="1085"/>
      <c r="VOA284" s="1085"/>
      <c r="VOB284" s="1085"/>
      <c r="VOC284" s="1085"/>
      <c r="VOD284" s="1085"/>
      <c r="VOE284" s="1085"/>
      <c r="VOF284" s="1085"/>
      <c r="VOG284" s="1085"/>
      <c r="VOH284" s="1085"/>
      <c r="VOI284" s="1085"/>
      <c r="VOJ284" s="1080"/>
      <c r="VOK284" s="1085"/>
      <c r="VOL284" s="1085"/>
      <c r="VOM284" s="1085"/>
      <c r="VON284" s="1085"/>
      <c r="VOO284" s="1085"/>
      <c r="VOP284" s="1085"/>
      <c r="VOQ284" s="1085"/>
      <c r="VOR284" s="1085"/>
      <c r="VOS284" s="1085"/>
      <c r="VOT284" s="1085"/>
      <c r="VOU284" s="1085"/>
      <c r="VOV284" s="1085"/>
      <c r="VOW284" s="1085"/>
      <c r="VOX284" s="1085"/>
      <c r="VOY284" s="1080"/>
      <c r="VOZ284" s="1085"/>
      <c r="VPA284" s="1085"/>
      <c r="VPB284" s="1085"/>
      <c r="VPC284" s="1085"/>
      <c r="VPD284" s="1085"/>
      <c r="VPE284" s="1085"/>
      <c r="VPF284" s="1085"/>
      <c r="VPG284" s="1085"/>
      <c r="VPH284" s="1085"/>
      <c r="VPI284" s="1085"/>
      <c r="VPJ284" s="1085"/>
      <c r="VPK284" s="1085"/>
      <c r="VPL284" s="1085"/>
      <c r="VPM284" s="1085"/>
      <c r="VPN284" s="1080"/>
      <c r="VPO284" s="1085"/>
      <c r="VPP284" s="1085"/>
      <c r="VPQ284" s="1085"/>
      <c r="VPR284" s="1085"/>
      <c r="VPS284" s="1085"/>
      <c r="VPT284" s="1085"/>
      <c r="VPU284" s="1085"/>
      <c r="VPV284" s="1085"/>
      <c r="VPW284" s="1085"/>
      <c r="VPX284" s="1085"/>
      <c r="VPY284" s="1085"/>
      <c r="VPZ284" s="1085"/>
      <c r="VQA284" s="1085"/>
      <c r="VQB284" s="1085"/>
      <c r="VQC284" s="1080"/>
      <c r="VQD284" s="1085"/>
      <c r="VQE284" s="1085"/>
      <c r="VQF284" s="1085"/>
      <c r="VQG284" s="1085"/>
      <c r="VQH284" s="1085"/>
      <c r="VQI284" s="1085"/>
      <c r="VQJ284" s="1085"/>
      <c r="VQK284" s="1085"/>
      <c r="VQL284" s="1085"/>
      <c r="VQM284" s="1085"/>
      <c r="VQN284" s="1085"/>
      <c r="VQO284" s="1085"/>
      <c r="VQP284" s="1085"/>
      <c r="VQQ284" s="1085"/>
      <c r="VQR284" s="1080"/>
      <c r="VQS284" s="1085"/>
      <c r="VQT284" s="1085"/>
      <c r="VQU284" s="1085"/>
      <c r="VQV284" s="1085"/>
      <c r="VQW284" s="1085"/>
      <c r="VQX284" s="1085"/>
      <c r="VQY284" s="1085"/>
      <c r="VQZ284" s="1085"/>
      <c r="VRA284" s="1085"/>
      <c r="VRB284" s="1085"/>
      <c r="VRC284" s="1085"/>
      <c r="VRD284" s="1085"/>
      <c r="VRE284" s="1085"/>
      <c r="VRF284" s="1085"/>
      <c r="VRG284" s="1080"/>
      <c r="VRH284" s="1085"/>
      <c r="VRI284" s="1085"/>
      <c r="VRJ284" s="1085"/>
      <c r="VRK284" s="1085"/>
      <c r="VRL284" s="1085"/>
      <c r="VRM284" s="1085"/>
      <c r="VRN284" s="1085"/>
      <c r="VRO284" s="1085"/>
      <c r="VRP284" s="1085"/>
      <c r="VRQ284" s="1085"/>
      <c r="VRR284" s="1085"/>
      <c r="VRS284" s="1085"/>
      <c r="VRT284" s="1085"/>
      <c r="VRU284" s="1085"/>
      <c r="VRV284" s="1080"/>
      <c r="VRW284" s="1085"/>
      <c r="VRX284" s="1085"/>
      <c r="VRY284" s="1085"/>
      <c r="VRZ284" s="1085"/>
      <c r="VSA284" s="1085"/>
      <c r="VSB284" s="1085"/>
      <c r="VSC284" s="1085"/>
      <c r="VSD284" s="1085"/>
      <c r="VSE284" s="1085"/>
      <c r="VSF284" s="1085"/>
      <c r="VSG284" s="1085"/>
      <c r="VSH284" s="1085"/>
      <c r="VSI284" s="1085"/>
      <c r="VSJ284" s="1085"/>
      <c r="VSK284" s="1080"/>
      <c r="VSL284" s="1085"/>
      <c r="VSM284" s="1085"/>
      <c r="VSN284" s="1085"/>
      <c r="VSO284" s="1085"/>
      <c r="VSP284" s="1085"/>
      <c r="VSQ284" s="1085"/>
      <c r="VSR284" s="1085"/>
      <c r="VSS284" s="1085"/>
      <c r="VST284" s="1085"/>
      <c r="VSU284" s="1085"/>
      <c r="VSV284" s="1085"/>
      <c r="VSW284" s="1085"/>
      <c r="VSX284" s="1085"/>
      <c r="VSY284" s="1085"/>
      <c r="VSZ284" s="1080"/>
      <c r="VTA284" s="1085"/>
      <c r="VTB284" s="1085"/>
      <c r="VTC284" s="1085"/>
      <c r="VTD284" s="1085"/>
      <c r="VTE284" s="1085"/>
      <c r="VTF284" s="1085"/>
      <c r="VTG284" s="1085"/>
      <c r="VTH284" s="1085"/>
      <c r="VTI284" s="1085"/>
      <c r="VTJ284" s="1085"/>
      <c r="VTK284" s="1085"/>
      <c r="VTL284" s="1085"/>
      <c r="VTM284" s="1085"/>
      <c r="VTN284" s="1085"/>
      <c r="VTO284" s="1080"/>
      <c r="VTP284" s="1085"/>
      <c r="VTQ284" s="1085"/>
      <c r="VTR284" s="1085"/>
      <c r="VTS284" s="1085"/>
      <c r="VTT284" s="1085"/>
      <c r="VTU284" s="1085"/>
      <c r="VTV284" s="1085"/>
      <c r="VTW284" s="1085"/>
      <c r="VTX284" s="1085"/>
      <c r="VTY284" s="1085"/>
      <c r="VTZ284" s="1085"/>
      <c r="VUA284" s="1085"/>
      <c r="VUB284" s="1085"/>
      <c r="VUC284" s="1085"/>
      <c r="VUD284" s="1080"/>
      <c r="VUE284" s="1085"/>
      <c r="VUF284" s="1085"/>
      <c r="VUG284" s="1085"/>
      <c r="VUH284" s="1085"/>
      <c r="VUI284" s="1085"/>
      <c r="VUJ284" s="1085"/>
      <c r="VUK284" s="1085"/>
      <c r="VUL284" s="1085"/>
      <c r="VUM284" s="1085"/>
      <c r="VUN284" s="1085"/>
      <c r="VUO284" s="1085"/>
      <c r="VUP284" s="1085"/>
      <c r="VUQ284" s="1085"/>
      <c r="VUR284" s="1085"/>
      <c r="VUS284" s="1080"/>
      <c r="VUT284" s="1085"/>
      <c r="VUU284" s="1085"/>
      <c r="VUV284" s="1085"/>
      <c r="VUW284" s="1085"/>
      <c r="VUX284" s="1085"/>
      <c r="VUY284" s="1085"/>
      <c r="VUZ284" s="1085"/>
      <c r="VVA284" s="1085"/>
      <c r="VVB284" s="1085"/>
      <c r="VVC284" s="1085"/>
      <c r="VVD284" s="1085"/>
      <c r="VVE284" s="1085"/>
      <c r="VVF284" s="1085"/>
      <c r="VVG284" s="1085"/>
      <c r="VVH284" s="1080"/>
      <c r="VVI284" s="1085"/>
      <c r="VVJ284" s="1085"/>
      <c r="VVK284" s="1085"/>
      <c r="VVL284" s="1085"/>
      <c r="VVM284" s="1085"/>
      <c r="VVN284" s="1085"/>
      <c r="VVO284" s="1085"/>
      <c r="VVP284" s="1085"/>
      <c r="VVQ284" s="1085"/>
      <c r="VVR284" s="1085"/>
      <c r="VVS284" s="1085"/>
      <c r="VVT284" s="1085"/>
      <c r="VVU284" s="1085"/>
      <c r="VVV284" s="1085"/>
      <c r="VVW284" s="1080"/>
      <c r="VVX284" s="1085"/>
      <c r="VVY284" s="1085"/>
      <c r="VVZ284" s="1085"/>
      <c r="VWA284" s="1085"/>
      <c r="VWB284" s="1085"/>
      <c r="VWC284" s="1085"/>
      <c r="VWD284" s="1085"/>
      <c r="VWE284" s="1085"/>
      <c r="VWF284" s="1085"/>
      <c r="VWG284" s="1085"/>
      <c r="VWH284" s="1085"/>
      <c r="VWI284" s="1085"/>
      <c r="VWJ284" s="1085"/>
      <c r="VWK284" s="1085"/>
      <c r="VWL284" s="1080"/>
      <c r="VWM284" s="1085"/>
      <c r="VWN284" s="1085"/>
      <c r="VWO284" s="1085"/>
      <c r="VWP284" s="1085"/>
      <c r="VWQ284" s="1085"/>
      <c r="VWR284" s="1085"/>
      <c r="VWS284" s="1085"/>
      <c r="VWT284" s="1085"/>
      <c r="VWU284" s="1085"/>
      <c r="VWV284" s="1085"/>
      <c r="VWW284" s="1085"/>
      <c r="VWX284" s="1085"/>
      <c r="VWY284" s="1085"/>
      <c r="VWZ284" s="1085"/>
      <c r="VXA284" s="1080"/>
      <c r="VXB284" s="1085"/>
      <c r="VXC284" s="1085"/>
      <c r="VXD284" s="1085"/>
      <c r="VXE284" s="1085"/>
      <c r="VXF284" s="1085"/>
      <c r="VXG284" s="1085"/>
      <c r="VXH284" s="1085"/>
      <c r="VXI284" s="1085"/>
      <c r="VXJ284" s="1085"/>
      <c r="VXK284" s="1085"/>
      <c r="VXL284" s="1085"/>
      <c r="VXM284" s="1085"/>
      <c r="VXN284" s="1085"/>
      <c r="VXO284" s="1085"/>
      <c r="VXP284" s="1080"/>
      <c r="VXQ284" s="1085"/>
      <c r="VXR284" s="1085"/>
      <c r="VXS284" s="1085"/>
      <c r="VXT284" s="1085"/>
      <c r="VXU284" s="1085"/>
      <c r="VXV284" s="1085"/>
      <c r="VXW284" s="1085"/>
      <c r="VXX284" s="1085"/>
      <c r="VXY284" s="1085"/>
      <c r="VXZ284" s="1085"/>
      <c r="VYA284" s="1085"/>
      <c r="VYB284" s="1085"/>
      <c r="VYC284" s="1085"/>
      <c r="VYD284" s="1085"/>
      <c r="VYE284" s="1080"/>
      <c r="VYF284" s="1085"/>
      <c r="VYG284" s="1085"/>
      <c r="VYH284" s="1085"/>
      <c r="VYI284" s="1085"/>
      <c r="VYJ284" s="1085"/>
      <c r="VYK284" s="1085"/>
      <c r="VYL284" s="1085"/>
      <c r="VYM284" s="1085"/>
      <c r="VYN284" s="1085"/>
      <c r="VYO284" s="1085"/>
      <c r="VYP284" s="1085"/>
      <c r="VYQ284" s="1085"/>
      <c r="VYR284" s="1085"/>
      <c r="VYS284" s="1085"/>
      <c r="VYT284" s="1080"/>
      <c r="VYU284" s="1085"/>
      <c r="VYV284" s="1085"/>
      <c r="VYW284" s="1085"/>
      <c r="VYX284" s="1085"/>
      <c r="VYY284" s="1085"/>
      <c r="VYZ284" s="1085"/>
      <c r="VZA284" s="1085"/>
      <c r="VZB284" s="1085"/>
      <c r="VZC284" s="1085"/>
      <c r="VZD284" s="1085"/>
      <c r="VZE284" s="1085"/>
      <c r="VZF284" s="1085"/>
      <c r="VZG284" s="1085"/>
      <c r="VZH284" s="1085"/>
      <c r="VZI284" s="1080"/>
      <c r="VZJ284" s="1085"/>
      <c r="VZK284" s="1085"/>
      <c r="VZL284" s="1085"/>
      <c r="VZM284" s="1085"/>
      <c r="VZN284" s="1085"/>
      <c r="VZO284" s="1085"/>
      <c r="VZP284" s="1085"/>
      <c r="VZQ284" s="1085"/>
      <c r="VZR284" s="1085"/>
      <c r="VZS284" s="1085"/>
      <c r="VZT284" s="1085"/>
      <c r="VZU284" s="1085"/>
      <c r="VZV284" s="1085"/>
      <c r="VZW284" s="1085"/>
      <c r="VZX284" s="1080"/>
      <c r="VZY284" s="1085"/>
      <c r="VZZ284" s="1085"/>
      <c r="WAA284" s="1085"/>
      <c r="WAB284" s="1085"/>
      <c r="WAC284" s="1085"/>
      <c r="WAD284" s="1085"/>
      <c r="WAE284" s="1085"/>
      <c r="WAF284" s="1085"/>
      <c r="WAG284" s="1085"/>
      <c r="WAH284" s="1085"/>
      <c r="WAI284" s="1085"/>
      <c r="WAJ284" s="1085"/>
      <c r="WAK284" s="1085"/>
      <c r="WAL284" s="1085"/>
      <c r="WAM284" s="1080"/>
      <c r="WAN284" s="1085"/>
      <c r="WAO284" s="1085"/>
      <c r="WAP284" s="1085"/>
      <c r="WAQ284" s="1085"/>
      <c r="WAR284" s="1085"/>
      <c r="WAS284" s="1085"/>
      <c r="WAT284" s="1085"/>
      <c r="WAU284" s="1085"/>
      <c r="WAV284" s="1085"/>
      <c r="WAW284" s="1085"/>
      <c r="WAX284" s="1085"/>
      <c r="WAY284" s="1085"/>
      <c r="WAZ284" s="1085"/>
      <c r="WBA284" s="1085"/>
      <c r="WBB284" s="1080"/>
      <c r="WBC284" s="1085"/>
      <c r="WBD284" s="1085"/>
      <c r="WBE284" s="1085"/>
      <c r="WBF284" s="1085"/>
      <c r="WBG284" s="1085"/>
      <c r="WBH284" s="1085"/>
      <c r="WBI284" s="1085"/>
      <c r="WBJ284" s="1085"/>
      <c r="WBK284" s="1085"/>
      <c r="WBL284" s="1085"/>
      <c r="WBM284" s="1085"/>
      <c r="WBN284" s="1085"/>
      <c r="WBO284" s="1085"/>
      <c r="WBP284" s="1085"/>
      <c r="WBQ284" s="1080"/>
      <c r="WBR284" s="1085"/>
      <c r="WBS284" s="1085"/>
      <c r="WBT284" s="1085"/>
      <c r="WBU284" s="1085"/>
      <c r="WBV284" s="1085"/>
      <c r="WBW284" s="1085"/>
      <c r="WBX284" s="1085"/>
      <c r="WBY284" s="1085"/>
      <c r="WBZ284" s="1085"/>
      <c r="WCA284" s="1085"/>
      <c r="WCB284" s="1085"/>
      <c r="WCC284" s="1085"/>
      <c r="WCD284" s="1085"/>
      <c r="WCE284" s="1085"/>
      <c r="WCF284" s="1080"/>
      <c r="WCG284" s="1085"/>
      <c r="WCH284" s="1085"/>
      <c r="WCI284" s="1085"/>
      <c r="WCJ284" s="1085"/>
      <c r="WCK284" s="1085"/>
      <c r="WCL284" s="1085"/>
      <c r="WCM284" s="1085"/>
      <c r="WCN284" s="1085"/>
      <c r="WCO284" s="1085"/>
      <c r="WCP284" s="1085"/>
      <c r="WCQ284" s="1085"/>
      <c r="WCR284" s="1085"/>
      <c r="WCS284" s="1085"/>
      <c r="WCT284" s="1085"/>
      <c r="WCU284" s="1080"/>
      <c r="WCV284" s="1085"/>
      <c r="WCW284" s="1085"/>
      <c r="WCX284" s="1085"/>
      <c r="WCY284" s="1085"/>
      <c r="WCZ284" s="1085"/>
      <c r="WDA284" s="1085"/>
      <c r="WDB284" s="1085"/>
      <c r="WDC284" s="1085"/>
      <c r="WDD284" s="1085"/>
      <c r="WDE284" s="1085"/>
      <c r="WDF284" s="1085"/>
      <c r="WDG284" s="1085"/>
      <c r="WDH284" s="1085"/>
      <c r="WDI284" s="1085"/>
      <c r="WDJ284" s="1080"/>
      <c r="WDK284" s="1085"/>
      <c r="WDL284" s="1085"/>
      <c r="WDM284" s="1085"/>
      <c r="WDN284" s="1085"/>
      <c r="WDO284" s="1085"/>
      <c r="WDP284" s="1085"/>
      <c r="WDQ284" s="1085"/>
      <c r="WDR284" s="1085"/>
      <c r="WDS284" s="1085"/>
      <c r="WDT284" s="1085"/>
      <c r="WDU284" s="1085"/>
      <c r="WDV284" s="1085"/>
      <c r="WDW284" s="1085"/>
      <c r="WDX284" s="1085"/>
      <c r="WDY284" s="1080"/>
      <c r="WDZ284" s="1085"/>
      <c r="WEA284" s="1085"/>
      <c r="WEB284" s="1085"/>
      <c r="WEC284" s="1085"/>
      <c r="WED284" s="1085"/>
      <c r="WEE284" s="1085"/>
      <c r="WEF284" s="1085"/>
      <c r="WEG284" s="1085"/>
      <c r="WEH284" s="1085"/>
      <c r="WEI284" s="1085"/>
      <c r="WEJ284" s="1085"/>
      <c r="WEK284" s="1085"/>
      <c r="WEL284" s="1085"/>
      <c r="WEM284" s="1085"/>
      <c r="WEN284" s="1080"/>
      <c r="WEO284" s="1085"/>
      <c r="WEP284" s="1085"/>
      <c r="WEQ284" s="1085"/>
      <c r="WER284" s="1085"/>
      <c r="WES284" s="1085"/>
      <c r="WET284" s="1085"/>
      <c r="WEU284" s="1085"/>
      <c r="WEV284" s="1085"/>
      <c r="WEW284" s="1085"/>
      <c r="WEX284" s="1085"/>
      <c r="WEY284" s="1085"/>
      <c r="WEZ284" s="1085"/>
      <c r="WFA284" s="1085"/>
      <c r="WFB284" s="1085"/>
      <c r="WFC284" s="1080"/>
      <c r="WFD284" s="1085"/>
      <c r="WFE284" s="1085"/>
      <c r="WFF284" s="1085"/>
      <c r="WFG284" s="1085"/>
      <c r="WFH284" s="1085"/>
      <c r="WFI284" s="1085"/>
      <c r="WFJ284" s="1085"/>
      <c r="WFK284" s="1085"/>
      <c r="WFL284" s="1085"/>
      <c r="WFM284" s="1085"/>
      <c r="WFN284" s="1085"/>
      <c r="WFO284" s="1085"/>
      <c r="WFP284" s="1085"/>
      <c r="WFQ284" s="1085"/>
      <c r="WFR284" s="1080"/>
      <c r="WFS284" s="1085"/>
      <c r="WFT284" s="1085"/>
      <c r="WFU284" s="1085"/>
      <c r="WFV284" s="1085"/>
      <c r="WFW284" s="1085"/>
      <c r="WFX284" s="1085"/>
      <c r="WFY284" s="1085"/>
      <c r="WFZ284" s="1085"/>
      <c r="WGA284" s="1085"/>
      <c r="WGB284" s="1085"/>
      <c r="WGC284" s="1085"/>
      <c r="WGD284" s="1085"/>
      <c r="WGE284" s="1085"/>
      <c r="WGF284" s="1085"/>
      <c r="WGG284" s="1080"/>
      <c r="WGH284" s="1085"/>
      <c r="WGI284" s="1085"/>
      <c r="WGJ284" s="1085"/>
      <c r="WGK284" s="1085"/>
      <c r="WGL284" s="1085"/>
      <c r="WGM284" s="1085"/>
      <c r="WGN284" s="1085"/>
      <c r="WGO284" s="1085"/>
      <c r="WGP284" s="1085"/>
      <c r="WGQ284" s="1085"/>
      <c r="WGR284" s="1085"/>
      <c r="WGS284" s="1085"/>
      <c r="WGT284" s="1085"/>
      <c r="WGU284" s="1085"/>
      <c r="WGV284" s="1080"/>
      <c r="WGW284" s="1085"/>
      <c r="WGX284" s="1085"/>
      <c r="WGY284" s="1085"/>
      <c r="WGZ284" s="1085"/>
      <c r="WHA284" s="1085"/>
      <c r="WHB284" s="1085"/>
      <c r="WHC284" s="1085"/>
      <c r="WHD284" s="1085"/>
      <c r="WHE284" s="1085"/>
      <c r="WHF284" s="1085"/>
      <c r="WHG284" s="1085"/>
      <c r="WHH284" s="1085"/>
      <c r="WHI284" s="1085"/>
      <c r="WHJ284" s="1085"/>
      <c r="WHK284" s="1080"/>
      <c r="WHL284" s="1085"/>
      <c r="WHM284" s="1085"/>
      <c r="WHN284" s="1085"/>
      <c r="WHO284" s="1085"/>
      <c r="WHP284" s="1085"/>
      <c r="WHQ284" s="1085"/>
      <c r="WHR284" s="1085"/>
      <c r="WHS284" s="1085"/>
      <c r="WHT284" s="1085"/>
      <c r="WHU284" s="1085"/>
      <c r="WHV284" s="1085"/>
      <c r="WHW284" s="1085"/>
      <c r="WHX284" s="1085"/>
      <c r="WHY284" s="1085"/>
      <c r="WHZ284" s="1080"/>
      <c r="WIA284" s="1085"/>
      <c r="WIB284" s="1085"/>
      <c r="WIC284" s="1085"/>
      <c r="WID284" s="1085"/>
      <c r="WIE284" s="1085"/>
      <c r="WIF284" s="1085"/>
      <c r="WIG284" s="1085"/>
      <c r="WIH284" s="1085"/>
      <c r="WII284" s="1085"/>
      <c r="WIJ284" s="1085"/>
      <c r="WIK284" s="1085"/>
      <c r="WIL284" s="1085"/>
      <c r="WIM284" s="1085"/>
      <c r="WIN284" s="1085"/>
      <c r="WIO284" s="1080"/>
      <c r="WIP284" s="1085"/>
      <c r="WIQ284" s="1085"/>
      <c r="WIR284" s="1085"/>
      <c r="WIS284" s="1085"/>
      <c r="WIT284" s="1085"/>
      <c r="WIU284" s="1085"/>
      <c r="WIV284" s="1085"/>
      <c r="WIW284" s="1085"/>
      <c r="WIX284" s="1085"/>
      <c r="WIY284" s="1085"/>
      <c r="WIZ284" s="1085"/>
      <c r="WJA284" s="1085"/>
      <c r="WJB284" s="1085"/>
      <c r="WJC284" s="1085"/>
      <c r="WJD284" s="1080"/>
      <c r="WJE284" s="1085"/>
      <c r="WJF284" s="1085"/>
      <c r="WJG284" s="1085"/>
      <c r="WJH284" s="1085"/>
      <c r="WJI284" s="1085"/>
      <c r="WJJ284" s="1085"/>
      <c r="WJK284" s="1085"/>
      <c r="WJL284" s="1085"/>
      <c r="WJM284" s="1085"/>
      <c r="WJN284" s="1085"/>
      <c r="WJO284" s="1085"/>
      <c r="WJP284" s="1085"/>
      <c r="WJQ284" s="1085"/>
      <c r="WJR284" s="1085"/>
      <c r="WJS284" s="1080"/>
      <c r="WJT284" s="1085"/>
      <c r="WJU284" s="1085"/>
      <c r="WJV284" s="1085"/>
      <c r="WJW284" s="1085"/>
      <c r="WJX284" s="1085"/>
      <c r="WJY284" s="1085"/>
      <c r="WJZ284" s="1085"/>
      <c r="WKA284" s="1085"/>
      <c r="WKB284" s="1085"/>
      <c r="WKC284" s="1085"/>
      <c r="WKD284" s="1085"/>
      <c r="WKE284" s="1085"/>
      <c r="WKF284" s="1085"/>
      <c r="WKG284" s="1085"/>
      <c r="WKH284" s="1080"/>
      <c r="WKI284" s="1085"/>
      <c r="WKJ284" s="1085"/>
      <c r="WKK284" s="1085"/>
      <c r="WKL284" s="1085"/>
      <c r="WKM284" s="1085"/>
      <c r="WKN284" s="1085"/>
      <c r="WKO284" s="1085"/>
      <c r="WKP284" s="1085"/>
      <c r="WKQ284" s="1085"/>
      <c r="WKR284" s="1085"/>
      <c r="WKS284" s="1085"/>
      <c r="WKT284" s="1085"/>
      <c r="WKU284" s="1085"/>
      <c r="WKV284" s="1085"/>
      <c r="WKW284" s="1080"/>
      <c r="WKX284" s="1085"/>
      <c r="WKY284" s="1085"/>
      <c r="WKZ284" s="1085"/>
      <c r="WLA284" s="1085"/>
      <c r="WLB284" s="1085"/>
      <c r="WLC284" s="1085"/>
      <c r="WLD284" s="1085"/>
      <c r="WLE284" s="1085"/>
      <c r="WLF284" s="1085"/>
      <c r="WLG284" s="1085"/>
      <c r="WLH284" s="1085"/>
      <c r="WLI284" s="1085"/>
      <c r="WLJ284" s="1085"/>
      <c r="WLK284" s="1085"/>
      <c r="WLL284" s="1080"/>
      <c r="WLM284" s="1085"/>
      <c r="WLN284" s="1085"/>
      <c r="WLO284" s="1085"/>
      <c r="WLP284" s="1085"/>
      <c r="WLQ284" s="1085"/>
      <c r="WLR284" s="1085"/>
      <c r="WLS284" s="1085"/>
      <c r="WLT284" s="1085"/>
      <c r="WLU284" s="1085"/>
      <c r="WLV284" s="1085"/>
      <c r="WLW284" s="1085"/>
      <c r="WLX284" s="1085"/>
      <c r="WLY284" s="1085"/>
      <c r="WLZ284" s="1085"/>
      <c r="WMA284" s="1080"/>
      <c r="WMB284" s="1085"/>
      <c r="WMC284" s="1085"/>
      <c r="WMD284" s="1085"/>
      <c r="WME284" s="1085"/>
      <c r="WMF284" s="1085"/>
      <c r="WMG284" s="1085"/>
      <c r="WMH284" s="1085"/>
      <c r="WMI284" s="1085"/>
      <c r="WMJ284" s="1085"/>
      <c r="WMK284" s="1085"/>
      <c r="WML284" s="1085"/>
      <c r="WMM284" s="1085"/>
      <c r="WMN284" s="1085"/>
      <c r="WMO284" s="1085"/>
      <c r="WMP284" s="1080"/>
      <c r="WMQ284" s="1085"/>
      <c r="WMR284" s="1085"/>
      <c r="WMS284" s="1085"/>
      <c r="WMT284" s="1085"/>
      <c r="WMU284" s="1085"/>
      <c r="WMV284" s="1085"/>
      <c r="WMW284" s="1085"/>
      <c r="WMX284" s="1085"/>
      <c r="WMY284" s="1085"/>
      <c r="WMZ284" s="1085"/>
      <c r="WNA284" s="1085"/>
      <c r="WNB284" s="1085"/>
      <c r="WNC284" s="1085"/>
      <c r="WND284" s="1085"/>
      <c r="WNE284" s="1080"/>
      <c r="WNF284" s="1085"/>
      <c r="WNG284" s="1085"/>
      <c r="WNH284" s="1085"/>
      <c r="WNI284" s="1085"/>
      <c r="WNJ284" s="1085"/>
      <c r="WNK284" s="1085"/>
      <c r="WNL284" s="1085"/>
      <c r="WNM284" s="1085"/>
      <c r="WNN284" s="1085"/>
      <c r="WNO284" s="1085"/>
      <c r="WNP284" s="1085"/>
      <c r="WNQ284" s="1085"/>
      <c r="WNR284" s="1085"/>
      <c r="WNS284" s="1085"/>
      <c r="WNT284" s="1080"/>
      <c r="WNU284" s="1085"/>
      <c r="WNV284" s="1085"/>
      <c r="WNW284" s="1085"/>
      <c r="WNX284" s="1085"/>
      <c r="WNY284" s="1085"/>
      <c r="WNZ284" s="1085"/>
      <c r="WOA284" s="1085"/>
      <c r="WOB284" s="1085"/>
      <c r="WOC284" s="1085"/>
      <c r="WOD284" s="1085"/>
      <c r="WOE284" s="1085"/>
      <c r="WOF284" s="1085"/>
      <c r="WOG284" s="1085"/>
      <c r="WOH284" s="1085"/>
      <c r="WOI284" s="1080"/>
      <c r="WOJ284" s="1085"/>
      <c r="WOK284" s="1085"/>
      <c r="WOL284" s="1085"/>
      <c r="WOM284" s="1085"/>
      <c r="WON284" s="1085"/>
      <c r="WOO284" s="1085"/>
      <c r="WOP284" s="1085"/>
      <c r="WOQ284" s="1085"/>
      <c r="WOR284" s="1085"/>
      <c r="WOS284" s="1085"/>
      <c r="WOT284" s="1085"/>
      <c r="WOU284" s="1085"/>
      <c r="WOV284" s="1085"/>
      <c r="WOW284" s="1085"/>
      <c r="WOX284" s="1080"/>
      <c r="WOY284" s="1085"/>
      <c r="WOZ284" s="1085"/>
      <c r="WPA284" s="1085"/>
      <c r="WPB284" s="1085"/>
      <c r="WPC284" s="1085"/>
      <c r="WPD284" s="1085"/>
      <c r="WPE284" s="1085"/>
      <c r="WPF284" s="1085"/>
      <c r="WPG284" s="1085"/>
      <c r="WPH284" s="1085"/>
      <c r="WPI284" s="1085"/>
      <c r="WPJ284" s="1085"/>
      <c r="WPK284" s="1085"/>
      <c r="WPL284" s="1085"/>
      <c r="WPM284" s="1080"/>
      <c r="WPN284" s="1085"/>
      <c r="WPO284" s="1085"/>
      <c r="WPP284" s="1085"/>
      <c r="WPQ284" s="1085"/>
      <c r="WPR284" s="1085"/>
      <c r="WPS284" s="1085"/>
      <c r="WPT284" s="1085"/>
      <c r="WPU284" s="1085"/>
      <c r="WPV284" s="1085"/>
      <c r="WPW284" s="1085"/>
      <c r="WPX284" s="1085"/>
      <c r="WPY284" s="1085"/>
      <c r="WPZ284" s="1085"/>
      <c r="WQA284" s="1085"/>
      <c r="WQB284" s="1080"/>
      <c r="WQC284" s="1085"/>
      <c r="WQD284" s="1085"/>
      <c r="WQE284" s="1085"/>
      <c r="WQF284" s="1085"/>
      <c r="WQG284" s="1085"/>
      <c r="WQH284" s="1085"/>
      <c r="WQI284" s="1085"/>
      <c r="WQJ284" s="1085"/>
      <c r="WQK284" s="1085"/>
      <c r="WQL284" s="1085"/>
      <c r="WQM284" s="1085"/>
      <c r="WQN284" s="1085"/>
      <c r="WQO284" s="1085"/>
      <c r="WQP284" s="1085"/>
      <c r="WQQ284" s="1080"/>
      <c r="WQR284" s="1085"/>
      <c r="WQS284" s="1085"/>
      <c r="WQT284" s="1085"/>
      <c r="WQU284" s="1085"/>
      <c r="WQV284" s="1085"/>
      <c r="WQW284" s="1085"/>
      <c r="WQX284" s="1085"/>
      <c r="WQY284" s="1085"/>
      <c r="WQZ284" s="1085"/>
      <c r="WRA284" s="1085"/>
      <c r="WRB284" s="1085"/>
      <c r="WRC284" s="1085"/>
      <c r="WRD284" s="1085"/>
      <c r="WRE284" s="1085"/>
      <c r="WRF284" s="1080"/>
      <c r="WRG284" s="1085"/>
      <c r="WRH284" s="1085"/>
      <c r="WRI284" s="1085"/>
      <c r="WRJ284" s="1085"/>
      <c r="WRK284" s="1085"/>
      <c r="WRL284" s="1085"/>
      <c r="WRM284" s="1085"/>
      <c r="WRN284" s="1085"/>
      <c r="WRO284" s="1085"/>
      <c r="WRP284" s="1085"/>
      <c r="WRQ284" s="1085"/>
      <c r="WRR284" s="1085"/>
      <c r="WRS284" s="1085"/>
      <c r="WRT284" s="1085"/>
      <c r="WRU284" s="1080"/>
      <c r="WRV284" s="1085"/>
      <c r="WRW284" s="1085"/>
      <c r="WRX284" s="1085"/>
      <c r="WRY284" s="1085"/>
      <c r="WRZ284" s="1085"/>
      <c r="WSA284" s="1085"/>
      <c r="WSB284" s="1085"/>
      <c r="WSC284" s="1085"/>
      <c r="WSD284" s="1085"/>
      <c r="WSE284" s="1085"/>
      <c r="WSF284" s="1085"/>
      <c r="WSG284" s="1085"/>
      <c r="WSH284" s="1085"/>
      <c r="WSI284" s="1085"/>
      <c r="WSJ284" s="1080"/>
      <c r="WSK284" s="1085"/>
      <c r="WSL284" s="1085"/>
      <c r="WSM284" s="1085"/>
      <c r="WSN284" s="1085"/>
      <c r="WSO284" s="1085"/>
      <c r="WSP284" s="1085"/>
      <c r="WSQ284" s="1085"/>
      <c r="WSR284" s="1085"/>
      <c r="WSS284" s="1085"/>
      <c r="WST284" s="1085"/>
      <c r="WSU284" s="1085"/>
      <c r="WSV284" s="1085"/>
      <c r="WSW284" s="1085"/>
      <c r="WSX284" s="1085"/>
      <c r="WSY284" s="1080"/>
      <c r="WSZ284" s="1085"/>
      <c r="WTA284" s="1085"/>
      <c r="WTB284" s="1085"/>
      <c r="WTC284" s="1085"/>
      <c r="WTD284" s="1085"/>
      <c r="WTE284" s="1085"/>
      <c r="WTF284" s="1085"/>
      <c r="WTG284" s="1085"/>
      <c r="WTH284" s="1085"/>
      <c r="WTI284" s="1085"/>
      <c r="WTJ284" s="1085"/>
      <c r="WTK284" s="1085"/>
      <c r="WTL284" s="1085"/>
      <c r="WTM284" s="1085"/>
      <c r="WTN284" s="1080"/>
      <c r="WTO284" s="1085"/>
      <c r="WTP284" s="1085"/>
      <c r="WTQ284" s="1085"/>
      <c r="WTR284" s="1085"/>
      <c r="WTS284" s="1085"/>
      <c r="WTT284" s="1085"/>
      <c r="WTU284" s="1085"/>
      <c r="WTV284" s="1085"/>
      <c r="WTW284" s="1085"/>
      <c r="WTX284" s="1085"/>
      <c r="WTY284" s="1085"/>
      <c r="WTZ284" s="1085"/>
      <c r="WUA284" s="1085"/>
      <c r="WUB284" s="1085"/>
      <c r="WUC284" s="1080"/>
      <c r="WUD284" s="1085"/>
      <c r="WUE284" s="1085"/>
      <c r="WUF284" s="1085"/>
      <c r="WUG284" s="1085"/>
      <c r="WUH284" s="1085"/>
      <c r="WUI284" s="1085"/>
      <c r="WUJ284" s="1085"/>
      <c r="WUK284" s="1085"/>
      <c r="WUL284" s="1085"/>
      <c r="WUM284" s="1085"/>
      <c r="WUN284" s="1085"/>
      <c r="WUO284" s="1085"/>
      <c r="WUP284" s="1085"/>
      <c r="WUQ284" s="1085"/>
      <c r="WUR284" s="1080"/>
      <c r="WUS284" s="1085"/>
      <c r="WUT284" s="1085"/>
      <c r="WUU284" s="1085"/>
      <c r="WUV284" s="1085"/>
      <c r="WUW284" s="1085"/>
      <c r="WUX284" s="1085"/>
      <c r="WUY284" s="1085"/>
      <c r="WUZ284" s="1085"/>
      <c r="WVA284" s="1085"/>
      <c r="WVB284" s="1085"/>
      <c r="WVC284" s="1085"/>
      <c r="WVD284" s="1085"/>
      <c r="WVE284" s="1085"/>
      <c r="WVF284" s="1085"/>
      <c r="WVG284" s="1080"/>
      <c r="WVH284" s="1085"/>
      <c r="WVI284" s="1085"/>
      <c r="WVJ284" s="1085"/>
      <c r="WVK284" s="1085"/>
      <c r="WVL284" s="1085"/>
      <c r="WVM284" s="1085"/>
      <c r="WVN284" s="1085"/>
      <c r="WVO284" s="1085"/>
      <c r="WVP284" s="1085"/>
      <c r="WVQ284" s="1085"/>
      <c r="WVR284" s="1085"/>
      <c r="WVS284" s="1085"/>
      <c r="WVT284" s="1085"/>
      <c r="WVU284" s="1085"/>
      <c r="WVV284" s="1080"/>
      <c r="WVW284" s="1085"/>
      <c r="WVX284" s="1085"/>
      <c r="WVY284" s="1085"/>
      <c r="WVZ284" s="1085"/>
      <c r="WWA284" s="1085"/>
      <c r="WWB284" s="1085"/>
      <c r="WWC284" s="1085"/>
      <c r="WWD284" s="1085"/>
      <c r="WWE284" s="1085"/>
      <c r="WWF284" s="1085"/>
      <c r="WWG284" s="1085"/>
      <c r="WWH284" s="1085"/>
      <c r="WWI284" s="1085"/>
      <c r="WWJ284" s="1085"/>
      <c r="WWK284" s="1080"/>
      <c r="WWL284" s="1085"/>
      <c r="WWM284" s="1085"/>
      <c r="WWN284" s="1085"/>
      <c r="WWO284" s="1085"/>
      <c r="WWP284" s="1085"/>
      <c r="WWQ284" s="1085"/>
      <c r="WWR284" s="1085"/>
      <c r="WWS284" s="1085"/>
      <c r="WWT284" s="1085"/>
      <c r="WWU284" s="1085"/>
      <c r="WWV284" s="1085"/>
      <c r="WWW284" s="1085"/>
      <c r="WWX284" s="1085"/>
      <c r="WWY284" s="1085"/>
      <c r="WWZ284" s="1080"/>
      <c r="WXA284" s="1085"/>
      <c r="WXB284" s="1085"/>
      <c r="WXC284" s="1085"/>
      <c r="WXD284" s="1085"/>
      <c r="WXE284" s="1085"/>
      <c r="WXF284" s="1085"/>
      <c r="WXG284" s="1085"/>
      <c r="WXH284" s="1085"/>
      <c r="WXI284" s="1085"/>
      <c r="WXJ284" s="1085"/>
      <c r="WXK284" s="1085"/>
      <c r="WXL284" s="1085"/>
      <c r="WXM284" s="1085"/>
      <c r="WXN284" s="1085"/>
      <c r="WXO284" s="1080"/>
      <c r="WXP284" s="1085"/>
      <c r="WXQ284" s="1085"/>
      <c r="WXR284" s="1085"/>
      <c r="WXS284" s="1085"/>
      <c r="WXT284" s="1085"/>
      <c r="WXU284" s="1085"/>
      <c r="WXV284" s="1085"/>
      <c r="WXW284" s="1085"/>
      <c r="WXX284" s="1085"/>
      <c r="WXY284" s="1085"/>
      <c r="WXZ284" s="1085"/>
      <c r="WYA284" s="1085"/>
      <c r="WYB284" s="1085"/>
      <c r="WYC284" s="1085"/>
      <c r="WYD284" s="1080"/>
      <c r="WYE284" s="1085"/>
      <c r="WYF284" s="1085"/>
      <c r="WYG284" s="1085"/>
      <c r="WYH284" s="1085"/>
      <c r="WYI284" s="1085"/>
      <c r="WYJ284" s="1085"/>
      <c r="WYK284" s="1085"/>
      <c r="WYL284" s="1085"/>
      <c r="WYM284" s="1085"/>
      <c r="WYN284" s="1085"/>
      <c r="WYO284" s="1085"/>
      <c r="WYP284" s="1085"/>
      <c r="WYQ284" s="1085"/>
      <c r="WYR284" s="1085"/>
      <c r="WYS284" s="1080"/>
      <c r="WYT284" s="1085"/>
      <c r="WYU284" s="1085"/>
      <c r="WYV284" s="1085"/>
      <c r="WYW284" s="1085"/>
      <c r="WYX284" s="1085"/>
      <c r="WYY284" s="1085"/>
      <c r="WYZ284" s="1085"/>
      <c r="WZA284" s="1085"/>
      <c r="WZB284" s="1085"/>
      <c r="WZC284" s="1085"/>
      <c r="WZD284" s="1085"/>
      <c r="WZE284" s="1085"/>
      <c r="WZF284" s="1085"/>
      <c r="WZG284" s="1085"/>
      <c r="WZH284" s="1080"/>
      <c r="WZI284" s="1085"/>
      <c r="WZJ284" s="1085"/>
      <c r="WZK284" s="1085"/>
      <c r="WZL284" s="1085"/>
      <c r="WZM284" s="1085"/>
      <c r="WZN284" s="1085"/>
      <c r="WZO284" s="1085"/>
      <c r="WZP284" s="1085"/>
      <c r="WZQ284" s="1085"/>
      <c r="WZR284" s="1085"/>
      <c r="WZS284" s="1085"/>
      <c r="WZT284" s="1085"/>
      <c r="WZU284" s="1085"/>
      <c r="WZV284" s="1085"/>
      <c r="WZW284" s="1080"/>
      <c r="WZX284" s="1085"/>
      <c r="WZY284" s="1085"/>
      <c r="WZZ284" s="1085"/>
      <c r="XAA284" s="1085"/>
      <c r="XAB284" s="1085"/>
      <c r="XAC284" s="1085"/>
      <c r="XAD284" s="1085"/>
      <c r="XAE284" s="1085"/>
      <c r="XAF284" s="1085"/>
      <c r="XAG284" s="1085"/>
      <c r="XAH284" s="1085"/>
      <c r="XAI284" s="1085"/>
      <c r="XAJ284" s="1085"/>
      <c r="XAK284" s="1085"/>
      <c r="XAL284" s="1080"/>
      <c r="XAM284" s="1085"/>
      <c r="XAN284" s="1085"/>
      <c r="XAO284" s="1085"/>
      <c r="XAP284" s="1085"/>
      <c r="XAQ284" s="1085"/>
      <c r="XAR284" s="1085"/>
      <c r="XAS284" s="1085"/>
      <c r="XAT284" s="1085"/>
      <c r="XAU284" s="1085"/>
      <c r="XAV284" s="1085"/>
      <c r="XAW284" s="1085"/>
      <c r="XAX284" s="1085"/>
      <c r="XAY284" s="1085"/>
      <c r="XAZ284" s="1085"/>
      <c r="XBA284" s="1080"/>
      <c r="XBB284" s="1085"/>
      <c r="XBC284" s="1085"/>
      <c r="XBD284" s="1085"/>
      <c r="XBE284" s="1085"/>
      <c r="XBF284" s="1085"/>
      <c r="XBG284" s="1085"/>
      <c r="XBH284" s="1085"/>
      <c r="XBI284" s="1085"/>
      <c r="XBJ284" s="1085"/>
      <c r="XBK284" s="1085"/>
      <c r="XBL284" s="1085"/>
      <c r="XBM284" s="1085"/>
      <c r="XBN284" s="1085"/>
      <c r="XBO284" s="1085"/>
      <c r="XBP284" s="1080"/>
      <c r="XBQ284" s="1085"/>
      <c r="XBR284" s="1085"/>
      <c r="XBS284" s="1085"/>
      <c r="XBT284" s="1085"/>
      <c r="XBU284" s="1085"/>
      <c r="XBV284" s="1085"/>
      <c r="XBW284" s="1085"/>
      <c r="XBX284" s="1085"/>
      <c r="XBY284" s="1085"/>
      <c r="XBZ284" s="1085"/>
      <c r="XCA284" s="1085"/>
      <c r="XCB284" s="1085"/>
      <c r="XCC284" s="1085"/>
      <c r="XCD284" s="1085"/>
      <c r="XCE284" s="1080"/>
      <c r="XCF284" s="1085"/>
      <c r="XCG284" s="1085"/>
      <c r="XCH284" s="1085"/>
      <c r="XCI284" s="1085"/>
      <c r="XCJ284" s="1085"/>
      <c r="XCK284" s="1085"/>
      <c r="XCL284" s="1085"/>
      <c r="XCM284" s="1085"/>
      <c r="XCN284" s="1085"/>
      <c r="XCO284" s="1085"/>
      <c r="XCP284" s="1085"/>
      <c r="XCQ284" s="1085"/>
      <c r="XCR284" s="1085"/>
      <c r="XCS284" s="1085"/>
      <c r="XCT284" s="1080"/>
      <c r="XCU284" s="1085"/>
      <c r="XCV284" s="1085"/>
      <c r="XCW284" s="1085"/>
      <c r="XCX284" s="1085"/>
      <c r="XCY284" s="1085"/>
      <c r="XCZ284" s="1085"/>
      <c r="XDA284" s="1085"/>
      <c r="XDB284" s="1085"/>
      <c r="XDC284" s="1085"/>
      <c r="XDD284" s="1085"/>
      <c r="XDE284" s="1085"/>
      <c r="XDF284" s="1085"/>
      <c r="XDG284" s="1085"/>
      <c r="XDH284" s="1085"/>
      <c r="XDI284" s="1080"/>
      <c r="XDJ284" s="1085"/>
      <c r="XDK284" s="1085"/>
      <c r="XDL284" s="1085"/>
      <c r="XDM284" s="1085"/>
      <c r="XDN284" s="1085"/>
      <c r="XDO284" s="1085"/>
      <c r="XDP284" s="1085"/>
      <c r="XDQ284" s="1085"/>
      <c r="XDR284" s="1085"/>
      <c r="XDS284" s="1085"/>
      <c r="XDT284" s="1085"/>
      <c r="XDU284" s="1085"/>
      <c r="XDV284" s="1085"/>
      <c r="XDW284" s="1085"/>
      <c r="XDX284" s="1080"/>
      <c r="XDY284" s="1085"/>
      <c r="XDZ284" s="1085"/>
      <c r="XEA284" s="1085"/>
      <c r="XEB284" s="1085"/>
      <c r="XEC284" s="1085"/>
      <c r="XED284" s="1085"/>
      <c r="XEE284" s="1085"/>
      <c r="XEF284" s="1085"/>
      <c r="XEG284" s="1085"/>
      <c r="XEH284" s="1085"/>
      <c r="XEI284" s="1085"/>
      <c r="XEJ284" s="1085"/>
      <c r="XEK284" s="1085"/>
      <c r="XEL284" s="1085"/>
      <c r="XEM284" s="1080"/>
      <c r="XEN284" s="1085"/>
      <c r="XEO284" s="1085"/>
      <c r="XEP284" s="1085"/>
      <c r="XEQ284" s="1085"/>
      <c r="XER284" s="1085"/>
      <c r="XES284" s="1085"/>
      <c r="XET284" s="1085"/>
      <c r="XEU284" s="1085"/>
      <c r="XEV284" s="1085"/>
      <c r="XEW284" s="1085"/>
      <c r="XEX284" s="1085"/>
      <c r="XEY284" s="1085"/>
      <c r="XEZ284" s="1085"/>
      <c r="XFA284" s="1085"/>
      <c r="XFB284" s="1080"/>
      <c r="XFC284" s="1085"/>
      <c r="XFD284" s="1085"/>
    </row>
    <row r="285" spans="1:16384">
      <c r="A285" s="1085">
        <f>SUM(B285:M285)</f>
        <v>0</v>
      </c>
      <c r="B285" s="1080"/>
      <c r="C285" s="1085">
        <f t="shared" ref="C285:M285" si="190">C283-C130</f>
        <v>0</v>
      </c>
      <c r="D285" s="1085">
        <f t="shared" si="190"/>
        <v>0</v>
      </c>
      <c r="E285" s="1085">
        <f t="shared" si="190"/>
        <v>0</v>
      </c>
      <c r="F285" s="1085">
        <f t="shared" si="190"/>
        <v>0</v>
      </c>
      <c r="G285" s="1085">
        <f t="shared" si="190"/>
        <v>0</v>
      </c>
      <c r="H285" s="1085">
        <f t="shared" si="190"/>
        <v>0</v>
      </c>
      <c r="I285" s="1085">
        <f t="shared" si="190"/>
        <v>0</v>
      </c>
      <c r="J285" s="1085">
        <f t="shared" si="190"/>
        <v>0</v>
      </c>
      <c r="K285" s="1085">
        <f t="shared" si="190"/>
        <v>0</v>
      </c>
      <c r="L285" s="1085">
        <f t="shared" si="190"/>
        <v>0</v>
      </c>
      <c r="M285" s="1085">
        <f t="shared" si="190"/>
        <v>0</v>
      </c>
      <c r="N285" s="1085"/>
      <c r="O285" s="1085"/>
      <c r="P285" s="1085"/>
      <c r="Q285" s="1080"/>
      <c r="R285" s="1085"/>
      <c r="S285" s="1085"/>
      <c r="T285" s="1085"/>
      <c r="U285" s="1085"/>
      <c r="V285" s="1085"/>
      <c r="W285" s="1085"/>
      <c r="X285" s="1085"/>
      <c r="Y285" s="1085"/>
      <c r="Z285" s="1085"/>
      <c r="AA285" s="1085"/>
      <c r="AB285" s="1085"/>
      <c r="AC285" s="1085"/>
      <c r="AD285" s="1085"/>
      <c r="AE285" s="1085"/>
      <c r="AF285" s="1080"/>
      <c r="AG285" s="1085"/>
      <c r="AH285" s="1085"/>
      <c r="AI285" s="1085"/>
      <c r="AJ285" s="1085"/>
      <c r="AK285" s="1085"/>
      <c r="AL285" s="1085"/>
      <c r="AM285" s="1085"/>
      <c r="AN285" s="1085"/>
      <c r="AO285" s="1085"/>
      <c r="AP285" s="1085"/>
      <c r="AQ285" s="1085"/>
      <c r="AR285" s="1085"/>
      <c r="AS285" s="1085"/>
      <c r="AT285" s="1085"/>
      <c r="AU285" s="1080"/>
      <c r="AV285" s="1085"/>
      <c r="AW285" s="1085"/>
      <c r="AX285" s="1085"/>
      <c r="AY285" s="1085"/>
      <c r="AZ285" s="1085"/>
      <c r="BA285" s="1085"/>
      <c r="BB285" s="1085"/>
      <c r="BC285" s="1085"/>
      <c r="BD285" s="1085"/>
      <c r="BE285" s="1085"/>
      <c r="BF285" s="1085"/>
      <c r="BG285" s="1085"/>
      <c r="BH285" s="1085"/>
      <c r="BI285" s="1085"/>
      <c r="BJ285" s="1080"/>
      <c r="BK285" s="1085"/>
      <c r="BL285" s="1085"/>
      <c r="BM285" s="1085"/>
      <c r="BN285" s="1085"/>
      <c r="BO285" s="1085"/>
      <c r="BP285" s="1085"/>
      <c r="BQ285" s="1085"/>
      <c r="BR285" s="1085"/>
      <c r="BS285" s="1085"/>
      <c r="BT285" s="1085"/>
      <c r="BU285" s="1085"/>
      <c r="BV285" s="1085"/>
      <c r="BW285" s="1085"/>
      <c r="BX285" s="1085"/>
      <c r="BY285" s="1080"/>
      <c r="BZ285" s="1085"/>
      <c r="CA285" s="1085"/>
      <c r="CB285" s="1085"/>
      <c r="CC285" s="1085"/>
      <c r="CD285" s="1085"/>
      <c r="CE285" s="1085"/>
      <c r="CF285" s="1085"/>
      <c r="CG285" s="1085"/>
      <c r="CH285" s="1085"/>
      <c r="CI285" s="1085"/>
      <c r="CJ285" s="1085"/>
      <c r="CK285" s="1085"/>
      <c r="CL285" s="1085"/>
      <c r="CM285" s="1085"/>
      <c r="CN285" s="1080"/>
      <c r="CO285" s="1085"/>
      <c r="CP285" s="1085"/>
      <c r="CQ285" s="1085"/>
      <c r="CR285" s="1085"/>
      <c r="CS285" s="1085"/>
      <c r="CT285" s="1085"/>
      <c r="CU285" s="1085"/>
      <c r="CV285" s="1085"/>
      <c r="CW285" s="1085"/>
      <c r="CX285" s="1085"/>
      <c r="CY285" s="1085"/>
      <c r="CZ285" s="1085"/>
      <c r="DA285" s="1085"/>
      <c r="DB285" s="1085"/>
      <c r="DC285" s="1080"/>
      <c r="DD285" s="1085"/>
      <c r="DE285" s="1085"/>
      <c r="DF285" s="1085"/>
      <c r="DG285" s="1085"/>
      <c r="DH285" s="1085"/>
      <c r="DI285" s="1085"/>
      <c r="DJ285" s="1085"/>
      <c r="DK285" s="1085"/>
      <c r="DL285" s="1085"/>
      <c r="DM285" s="1085"/>
      <c r="DN285" s="1085"/>
      <c r="DO285" s="1085"/>
      <c r="DP285" s="1085"/>
      <c r="DQ285" s="1085"/>
      <c r="DR285" s="1080"/>
      <c r="DS285" s="1085"/>
      <c r="DT285" s="1085"/>
      <c r="DU285" s="1085"/>
      <c r="DV285" s="1085"/>
      <c r="DW285" s="1085"/>
      <c r="DX285" s="1085"/>
      <c r="DY285" s="1085"/>
      <c r="DZ285" s="1085"/>
      <c r="EA285" s="1085"/>
      <c r="EB285" s="1085"/>
      <c r="EC285" s="1085"/>
      <c r="ED285" s="1085"/>
      <c r="EE285" s="1085"/>
      <c r="EF285" s="1085"/>
      <c r="EG285" s="1080"/>
      <c r="EH285" s="1085"/>
      <c r="EI285" s="1085"/>
      <c r="EJ285" s="1085"/>
      <c r="EK285" s="1085"/>
      <c r="EL285" s="1085"/>
      <c r="EM285" s="1085"/>
      <c r="EN285" s="1085"/>
      <c r="EO285" s="1085"/>
      <c r="EP285" s="1085"/>
      <c r="EQ285" s="1085"/>
      <c r="ER285" s="1085"/>
      <c r="ES285" s="1085"/>
      <c r="ET285" s="1085"/>
      <c r="EU285" s="1085"/>
      <c r="EV285" s="1080"/>
      <c r="EW285" s="1085"/>
      <c r="EX285" s="1085"/>
      <c r="EY285" s="1085"/>
      <c r="EZ285" s="1085"/>
      <c r="FA285" s="1085"/>
      <c r="FB285" s="1085"/>
      <c r="FC285" s="1085"/>
      <c r="FD285" s="1085"/>
      <c r="FE285" s="1085"/>
      <c r="FF285" s="1085"/>
      <c r="FG285" s="1085"/>
      <c r="FH285" s="1085"/>
      <c r="FI285" s="1085"/>
      <c r="FJ285" s="1085"/>
      <c r="FK285" s="1080"/>
      <c r="FL285" s="1085"/>
      <c r="FM285" s="1085"/>
      <c r="FN285" s="1085"/>
      <c r="FO285" s="1085"/>
      <c r="FP285" s="1085"/>
      <c r="FQ285" s="1085"/>
      <c r="FR285" s="1085"/>
      <c r="FS285" s="1085"/>
      <c r="FT285" s="1085"/>
      <c r="FU285" s="1085"/>
      <c r="FV285" s="1085"/>
      <c r="FW285" s="1085"/>
      <c r="FX285" s="1085"/>
      <c r="FY285" s="1085"/>
      <c r="FZ285" s="1080"/>
      <c r="GA285" s="1085"/>
      <c r="GB285" s="1085"/>
      <c r="GC285" s="1085"/>
      <c r="GD285" s="1085"/>
      <c r="GE285" s="1085"/>
      <c r="GF285" s="1085"/>
      <c r="GG285" s="1085"/>
      <c r="GH285" s="1085"/>
      <c r="GI285" s="1085"/>
      <c r="GJ285" s="1085"/>
      <c r="GK285" s="1085"/>
      <c r="GL285" s="1085"/>
      <c r="GM285" s="1085"/>
      <c r="GN285" s="1085"/>
      <c r="GO285" s="1080"/>
      <c r="GP285" s="1085"/>
      <c r="GQ285" s="1085"/>
      <c r="GR285" s="1085"/>
      <c r="GS285" s="1085"/>
      <c r="GT285" s="1085"/>
      <c r="GU285" s="1085"/>
      <c r="GV285" s="1085"/>
      <c r="GW285" s="1085"/>
      <c r="GX285" s="1085"/>
      <c r="GY285" s="1085"/>
      <c r="GZ285" s="1085"/>
      <c r="HA285" s="1085"/>
      <c r="HB285" s="1085"/>
      <c r="HC285" s="1085"/>
      <c r="HD285" s="1080"/>
      <c r="HE285" s="1085"/>
      <c r="HF285" s="1085"/>
      <c r="HG285" s="1085"/>
      <c r="HH285" s="1085"/>
      <c r="HI285" s="1085"/>
      <c r="HJ285" s="1085"/>
      <c r="HK285" s="1085"/>
      <c r="HL285" s="1085"/>
      <c r="HM285" s="1085"/>
      <c r="HN285" s="1085"/>
      <c r="HO285" s="1085"/>
      <c r="HP285" s="1085"/>
      <c r="HQ285" s="1085"/>
      <c r="HR285" s="1085"/>
      <c r="HS285" s="1080"/>
      <c r="HT285" s="1085"/>
      <c r="HU285" s="1085"/>
      <c r="HV285" s="1085"/>
      <c r="HW285" s="1085"/>
      <c r="HX285" s="1085"/>
      <c r="HY285" s="1085"/>
      <c r="HZ285" s="1085"/>
      <c r="IA285" s="1085"/>
      <c r="IB285" s="1085"/>
      <c r="IC285" s="1085"/>
      <c r="ID285" s="1085"/>
      <c r="IE285" s="1085"/>
      <c r="IF285" s="1085"/>
      <c r="IG285" s="1085"/>
      <c r="IH285" s="1080"/>
      <c r="II285" s="1085"/>
      <c r="IJ285" s="1085"/>
      <c r="IK285" s="1085"/>
      <c r="IL285" s="1085"/>
      <c r="IM285" s="1085"/>
      <c r="IN285" s="1085"/>
      <c r="IO285" s="1085"/>
      <c r="IP285" s="1085"/>
      <c r="IQ285" s="1085"/>
      <c r="IR285" s="1085"/>
      <c r="IS285" s="1085"/>
      <c r="IT285" s="1085"/>
      <c r="IU285" s="1085"/>
      <c r="IV285" s="1085"/>
      <c r="IW285" s="1080"/>
      <c r="IX285" s="1085"/>
      <c r="IY285" s="1085"/>
      <c r="IZ285" s="1085"/>
      <c r="JA285" s="1085"/>
      <c r="JB285" s="1085"/>
      <c r="JC285" s="1085"/>
      <c r="JD285" s="1085"/>
      <c r="JE285" s="1085"/>
      <c r="JF285" s="1085"/>
      <c r="JG285" s="1085"/>
      <c r="JH285" s="1085"/>
      <c r="JI285" s="1085"/>
      <c r="JJ285" s="1085"/>
      <c r="JK285" s="1085"/>
      <c r="JL285" s="1080"/>
      <c r="JM285" s="1085"/>
      <c r="JN285" s="1085"/>
      <c r="JO285" s="1085"/>
      <c r="JP285" s="1085"/>
      <c r="JQ285" s="1085"/>
      <c r="JR285" s="1085"/>
      <c r="JS285" s="1085"/>
      <c r="JT285" s="1085"/>
      <c r="JU285" s="1085"/>
      <c r="JV285" s="1085"/>
      <c r="JW285" s="1085"/>
      <c r="JX285" s="1085"/>
      <c r="JY285" s="1085"/>
      <c r="JZ285" s="1085"/>
      <c r="KA285" s="1080"/>
      <c r="KB285" s="1085"/>
      <c r="KC285" s="1085"/>
      <c r="KD285" s="1085"/>
      <c r="KE285" s="1085"/>
      <c r="KF285" s="1085"/>
      <c r="KG285" s="1085"/>
      <c r="KH285" s="1085"/>
      <c r="KI285" s="1085"/>
      <c r="KJ285" s="1085"/>
      <c r="KK285" s="1085"/>
      <c r="KL285" s="1085"/>
      <c r="KM285" s="1085"/>
      <c r="KN285" s="1085"/>
      <c r="KO285" s="1085"/>
      <c r="KP285" s="1080"/>
      <c r="KQ285" s="1085"/>
      <c r="KR285" s="1085"/>
      <c r="KS285" s="1085"/>
      <c r="KT285" s="1085"/>
      <c r="KU285" s="1085"/>
      <c r="KV285" s="1085"/>
      <c r="KW285" s="1085"/>
      <c r="KX285" s="1085"/>
      <c r="KY285" s="1085"/>
      <c r="KZ285" s="1085"/>
      <c r="LA285" s="1085"/>
      <c r="LB285" s="1085"/>
      <c r="LC285" s="1085"/>
      <c r="LD285" s="1085"/>
      <c r="LE285" s="1080"/>
      <c r="LF285" s="1085"/>
      <c r="LG285" s="1085"/>
      <c r="LH285" s="1085"/>
      <c r="LI285" s="1085"/>
      <c r="LJ285" s="1085"/>
      <c r="LK285" s="1085"/>
      <c r="LL285" s="1085"/>
      <c r="LM285" s="1085"/>
      <c r="LN285" s="1085"/>
      <c r="LO285" s="1085"/>
      <c r="LP285" s="1085"/>
      <c r="LQ285" s="1085"/>
      <c r="LR285" s="1085"/>
      <c r="LS285" s="1085"/>
      <c r="LT285" s="1080"/>
      <c r="LU285" s="1085"/>
      <c r="LV285" s="1085"/>
      <c r="LW285" s="1085"/>
      <c r="LX285" s="1085"/>
      <c r="LY285" s="1085"/>
      <c r="LZ285" s="1085"/>
      <c r="MA285" s="1085"/>
      <c r="MB285" s="1085"/>
      <c r="MC285" s="1085"/>
      <c r="MD285" s="1085"/>
      <c r="ME285" s="1085"/>
      <c r="MF285" s="1085"/>
      <c r="MG285" s="1085"/>
      <c r="MH285" s="1085"/>
      <c r="MI285" s="1080"/>
      <c r="MJ285" s="1085"/>
      <c r="MK285" s="1085"/>
      <c r="ML285" s="1085"/>
      <c r="MM285" s="1085"/>
      <c r="MN285" s="1085"/>
      <c r="MO285" s="1085"/>
      <c r="MP285" s="1085"/>
      <c r="MQ285" s="1085"/>
      <c r="MR285" s="1085"/>
      <c r="MS285" s="1085"/>
      <c r="MT285" s="1085"/>
      <c r="MU285" s="1085"/>
      <c r="MV285" s="1085"/>
      <c r="MW285" s="1085"/>
      <c r="MX285" s="1080"/>
      <c r="MY285" s="1085"/>
      <c r="MZ285" s="1085"/>
      <c r="NA285" s="1085"/>
      <c r="NB285" s="1085"/>
      <c r="NC285" s="1085"/>
      <c r="ND285" s="1085"/>
      <c r="NE285" s="1085"/>
      <c r="NF285" s="1085"/>
      <c r="NG285" s="1085"/>
      <c r="NH285" s="1085"/>
      <c r="NI285" s="1085"/>
      <c r="NJ285" s="1085"/>
      <c r="NK285" s="1085"/>
      <c r="NL285" s="1085"/>
      <c r="NM285" s="1080"/>
      <c r="NN285" s="1085"/>
      <c r="NO285" s="1085"/>
      <c r="NP285" s="1085"/>
      <c r="NQ285" s="1085"/>
      <c r="NR285" s="1085"/>
      <c r="NS285" s="1085"/>
      <c r="NT285" s="1085"/>
      <c r="NU285" s="1085"/>
      <c r="NV285" s="1085"/>
      <c r="NW285" s="1085"/>
      <c r="NX285" s="1085"/>
      <c r="NY285" s="1085"/>
      <c r="NZ285" s="1085"/>
      <c r="OA285" s="1085"/>
      <c r="OB285" s="1080"/>
      <c r="OC285" s="1085"/>
      <c r="OD285" s="1085"/>
      <c r="OE285" s="1085"/>
      <c r="OF285" s="1085"/>
      <c r="OG285" s="1085"/>
      <c r="OH285" s="1085"/>
      <c r="OI285" s="1085"/>
      <c r="OJ285" s="1085"/>
      <c r="OK285" s="1085"/>
      <c r="OL285" s="1085"/>
      <c r="OM285" s="1085"/>
      <c r="ON285" s="1085"/>
      <c r="OO285" s="1085"/>
      <c r="OP285" s="1085"/>
      <c r="OQ285" s="1080"/>
      <c r="OR285" s="1085"/>
      <c r="OS285" s="1085"/>
      <c r="OT285" s="1085"/>
      <c r="OU285" s="1085"/>
      <c r="OV285" s="1085"/>
      <c r="OW285" s="1085"/>
      <c r="OX285" s="1085"/>
      <c r="OY285" s="1085"/>
      <c r="OZ285" s="1085"/>
      <c r="PA285" s="1085"/>
      <c r="PB285" s="1085"/>
      <c r="PC285" s="1085"/>
      <c r="PD285" s="1085"/>
      <c r="PE285" s="1085"/>
      <c r="PF285" s="1080"/>
      <c r="PG285" s="1085"/>
      <c r="PH285" s="1085"/>
      <c r="PI285" s="1085"/>
      <c r="PJ285" s="1085"/>
      <c r="PK285" s="1085"/>
      <c r="PL285" s="1085"/>
      <c r="PM285" s="1085"/>
      <c r="PN285" s="1085"/>
      <c r="PO285" s="1085"/>
      <c r="PP285" s="1085"/>
      <c r="PQ285" s="1085"/>
      <c r="PR285" s="1085"/>
      <c r="PS285" s="1085"/>
      <c r="PT285" s="1085"/>
      <c r="PU285" s="1080"/>
      <c r="PV285" s="1085"/>
      <c r="PW285" s="1085"/>
      <c r="PX285" s="1085"/>
      <c r="PY285" s="1085"/>
      <c r="PZ285" s="1085"/>
      <c r="QA285" s="1085"/>
      <c r="QB285" s="1085"/>
      <c r="QC285" s="1085"/>
      <c r="QD285" s="1085"/>
      <c r="QE285" s="1085"/>
      <c r="QF285" s="1085"/>
      <c r="QG285" s="1085"/>
      <c r="QH285" s="1085"/>
      <c r="QI285" s="1085"/>
      <c r="QJ285" s="1080"/>
      <c r="QK285" s="1085"/>
      <c r="QL285" s="1085"/>
      <c r="QM285" s="1085"/>
      <c r="QN285" s="1085"/>
      <c r="QO285" s="1085"/>
      <c r="QP285" s="1085"/>
      <c r="QQ285" s="1085"/>
      <c r="QR285" s="1085"/>
      <c r="QS285" s="1085"/>
      <c r="QT285" s="1085"/>
      <c r="QU285" s="1085"/>
      <c r="QV285" s="1085"/>
      <c r="QW285" s="1085"/>
      <c r="QX285" s="1085"/>
      <c r="QY285" s="1080"/>
      <c r="QZ285" s="1085"/>
      <c r="RA285" s="1085"/>
      <c r="RB285" s="1085"/>
      <c r="RC285" s="1085"/>
      <c r="RD285" s="1085"/>
      <c r="RE285" s="1085"/>
      <c r="RF285" s="1085"/>
      <c r="RG285" s="1085"/>
      <c r="RH285" s="1085"/>
      <c r="RI285" s="1085"/>
      <c r="RJ285" s="1085"/>
      <c r="RK285" s="1085"/>
      <c r="RL285" s="1085"/>
      <c r="RM285" s="1085"/>
      <c r="RN285" s="1080"/>
      <c r="RO285" s="1085"/>
      <c r="RP285" s="1085"/>
      <c r="RQ285" s="1085"/>
      <c r="RR285" s="1085"/>
      <c r="RS285" s="1085"/>
      <c r="RT285" s="1085"/>
      <c r="RU285" s="1085"/>
      <c r="RV285" s="1085"/>
      <c r="RW285" s="1085"/>
      <c r="RX285" s="1085"/>
      <c r="RY285" s="1085"/>
      <c r="RZ285" s="1085"/>
      <c r="SA285" s="1085"/>
      <c r="SB285" s="1085"/>
      <c r="SC285" s="1080"/>
      <c r="SD285" s="1085"/>
      <c r="SE285" s="1085"/>
      <c r="SF285" s="1085"/>
      <c r="SG285" s="1085"/>
      <c r="SH285" s="1085"/>
      <c r="SI285" s="1085"/>
      <c r="SJ285" s="1085"/>
      <c r="SK285" s="1085"/>
      <c r="SL285" s="1085"/>
      <c r="SM285" s="1085"/>
      <c r="SN285" s="1085"/>
      <c r="SO285" s="1085"/>
      <c r="SP285" s="1085"/>
      <c r="SQ285" s="1085"/>
      <c r="SR285" s="1080"/>
      <c r="SS285" s="1085"/>
      <c r="ST285" s="1085"/>
      <c r="SU285" s="1085"/>
      <c r="SV285" s="1085"/>
      <c r="SW285" s="1085"/>
      <c r="SX285" s="1085"/>
      <c r="SY285" s="1085"/>
      <c r="SZ285" s="1085"/>
      <c r="TA285" s="1085"/>
      <c r="TB285" s="1085"/>
      <c r="TC285" s="1085"/>
      <c r="TD285" s="1085"/>
      <c r="TE285" s="1085"/>
      <c r="TF285" s="1085"/>
      <c r="TG285" s="1080"/>
      <c r="TH285" s="1085"/>
      <c r="TI285" s="1085"/>
      <c r="TJ285" s="1085"/>
      <c r="TK285" s="1085"/>
      <c r="TL285" s="1085"/>
      <c r="TM285" s="1085"/>
      <c r="TN285" s="1085"/>
      <c r="TO285" s="1085"/>
      <c r="TP285" s="1085"/>
      <c r="TQ285" s="1085"/>
      <c r="TR285" s="1085"/>
      <c r="TS285" s="1085"/>
      <c r="TT285" s="1085"/>
      <c r="TU285" s="1085"/>
      <c r="TV285" s="1080"/>
      <c r="TW285" s="1085"/>
      <c r="TX285" s="1085"/>
      <c r="TY285" s="1085"/>
      <c r="TZ285" s="1085"/>
      <c r="UA285" s="1085"/>
      <c r="UB285" s="1085"/>
      <c r="UC285" s="1085"/>
      <c r="UD285" s="1085"/>
      <c r="UE285" s="1085"/>
      <c r="UF285" s="1085"/>
      <c r="UG285" s="1085"/>
      <c r="UH285" s="1085"/>
      <c r="UI285" s="1085"/>
      <c r="UJ285" s="1085"/>
      <c r="UK285" s="1080"/>
      <c r="UL285" s="1085"/>
      <c r="UM285" s="1085"/>
      <c r="UN285" s="1085"/>
      <c r="UO285" s="1085"/>
      <c r="UP285" s="1085"/>
      <c r="UQ285" s="1085"/>
      <c r="UR285" s="1085"/>
      <c r="US285" s="1085"/>
      <c r="UT285" s="1085"/>
      <c r="UU285" s="1085"/>
      <c r="UV285" s="1085"/>
      <c r="UW285" s="1085"/>
      <c r="UX285" s="1085"/>
      <c r="UY285" s="1085"/>
      <c r="UZ285" s="1080"/>
      <c r="VA285" s="1085"/>
      <c r="VB285" s="1085"/>
      <c r="VC285" s="1085"/>
      <c r="VD285" s="1085"/>
      <c r="VE285" s="1085"/>
      <c r="VF285" s="1085"/>
      <c r="VG285" s="1085"/>
      <c r="VH285" s="1085"/>
      <c r="VI285" s="1085"/>
      <c r="VJ285" s="1085"/>
      <c r="VK285" s="1085"/>
      <c r="VL285" s="1085"/>
      <c r="VM285" s="1085"/>
      <c r="VN285" s="1085"/>
      <c r="VO285" s="1080"/>
      <c r="VP285" s="1085"/>
      <c r="VQ285" s="1085"/>
      <c r="VR285" s="1085"/>
      <c r="VS285" s="1085"/>
      <c r="VT285" s="1085"/>
      <c r="VU285" s="1085"/>
      <c r="VV285" s="1085"/>
      <c r="VW285" s="1085"/>
      <c r="VX285" s="1085"/>
      <c r="VY285" s="1085"/>
      <c r="VZ285" s="1085"/>
      <c r="WA285" s="1085"/>
      <c r="WB285" s="1085"/>
      <c r="WC285" s="1085"/>
      <c r="WD285" s="1080"/>
      <c r="WE285" s="1085"/>
      <c r="WF285" s="1085"/>
      <c r="WG285" s="1085"/>
      <c r="WH285" s="1085"/>
      <c r="WI285" s="1085"/>
      <c r="WJ285" s="1085"/>
      <c r="WK285" s="1085"/>
      <c r="WL285" s="1085"/>
      <c r="WM285" s="1085"/>
      <c r="WN285" s="1085"/>
      <c r="WO285" s="1085"/>
      <c r="WP285" s="1085"/>
      <c r="WQ285" s="1085"/>
      <c r="WR285" s="1085"/>
      <c r="WS285" s="1080"/>
      <c r="WT285" s="1085"/>
      <c r="WU285" s="1085"/>
      <c r="WV285" s="1085"/>
      <c r="WW285" s="1085"/>
      <c r="WX285" s="1085"/>
      <c r="WY285" s="1085"/>
      <c r="WZ285" s="1085"/>
      <c r="XA285" s="1085"/>
      <c r="XB285" s="1085"/>
      <c r="XC285" s="1085"/>
      <c r="XD285" s="1085"/>
      <c r="XE285" s="1085"/>
      <c r="XF285" s="1085"/>
      <c r="XG285" s="1085"/>
      <c r="XH285" s="1080"/>
      <c r="XI285" s="1085"/>
      <c r="XJ285" s="1085"/>
      <c r="XK285" s="1085"/>
      <c r="XL285" s="1085"/>
      <c r="XM285" s="1085"/>
      <c r="XN285" s="1085"/>
      <c r="XO285" s="1085"/>
      <c r="XP285" s="1085"/>
      <c r="XQ285" s="1085"/>
      <c r="XR285" s="1085"/>
      <c r="XS285" s="1085"/>
      <c r="XT285" s="1085"/>
      <c r="XU285" s="1085"/>
      <c r="XV285" s="1085"/>
      <c r="XW285" s="1080"/>
      <c r="XX285" s="1085"/>
      <c r="XY285" s="1085"/>
      <c r="XZ285" s="1085"/>
      <c r="YA285" s="1085"/>
      <c r="YB285" s="1085"/>
      <c r="YC285" s="1085"/>
      <c r="YD285" s="1085"/>
      <c r="YE285" s="1085"/>
      <c r="YF285" s="1085"/>
      <c r="YG285" s="1085"/>
      <c r="YH285" s="1085"/>
      <c r="YI285" s="1085"/>
      <c r="YJ285" s="1085"/>
      <c r="YK285" s="1085"/>
      <c r="YL285" s="1080"/>
      <c r="YM285" s="1085"/>
      <c r="YN285" s="1085"/>
      <c r="YO285" s="1085"/>
      <c r="YP285" s="1085"/>
      <c r="YQ285" s="1085"/>
      <c r="YR285" s="1085"/>
      <c r="YS285" s="1085"/>
      <c r="YT285" s="1085"/>
      <c r="YU285" s="1085"/>
      <c r="YV285" s="1085"/>
      <c r="YW285" s="1085"/>
      <c r="YX285" s="1085"/>
      <c r="YY285" s="1085"/>
      <c r="YZ285" s="1085"/>
      <c r="ZA285" s="1080"/>
      <c r="ZB285" s="1085"/>
      <c r="ZC285" s="1085"/>
      <c r="ZD285" s="1085"/>
      <c r="ZE285" s="1085"/>
      <c r="ZF285" s="1085"/>
      <c r="ZG285" s="1085"/>
      <c r="ZH285" s="1085"/>
      <c r="ZI285" s="1085"/>
      <c r="ZJ285" s="1085"/>
      <c r="ZK285" s="1085"/>
      <c r="ZL285" s="1085"/>
      <c r="ZM285" s="1085"/>
      <c r="ZN285" s="1085"/>
      <c r="ZO285" s="1085"/>
      <c r="ZP285" s="1080"/>
      <c r="ZQ285" s="1085"/>
      <c r="ZR285" s="1085"/>
      <c r="ZS285" s="1085"/>
      <c r="ZT285" s="1085"/>
      <c r="ZU285" s="1085"/>
      <c r="ZV285" s="1085"/>
      <c r="ZW285" s="1085"/>
      <c r="ZX285" s="1085"/>
      <c r="ZY285" s="1085"/>
      <c r="ZZ285" s="1085"/>
      <c r="AAA285" s="1085"/>
      <c r="AAB285" s="1085"/>
      <c r="AAC285" s="1085"/>
      <c r="AAD285" s="1085"/>
      <c r="AAE285" s="1080"/>
      <c r="AAF285" s="1085"/>
      <c r="AAG285" s="1085"/>
      <c r="AAH285" s="1085"/>
      <c r="AAI285" s="1085"/>
      <c r="AAJ285" s="1085"/>
      <c r="AAK285" s="1085"/>
      <c r="AAL285" s="1085"/>
      <c r="AAM285" s="1085"/>
      <c r="AAN285" s="1085"/>
      <c r="AAO285" s="1085"/>
      <c r="AAP285" s="1085"/>
      <c r="AAQ285" s="1085"/>
      <c r="AAR285" s="1085"/>
      <c r="AAS285" s="1085"/>
      <c r="AAT285" s="1080"/>
      <c r="AAU285" s="1085"/>
      <c r="AAV285" s="1085"/>
      <c r="AAW285" s="1085"/>
      <c r="AAX285" s="1085"/>
      <c r="AAY285" s="1085"/>
      <c r="AAZ285" s="1085"/>
      <c r="ABA285" s="1085"/>
      <c r="ABB285" s="1085"/>
      <c r="ABC285" s="1085"/>
      <c r="ABD285" s="1085"/>
      <c r="ABE285" s="1085"/>
      <c r="ABF285" s="1085"/>
      <c r="ABG285" s="1085"/>
      <c r="ABH285" s="1085"/>
      <c r="ABI285" s="1080"/>
      <c r="ABJ285" s="1085"/>
      <c r="ABK285" s="1085"/>
      <c r="ABL285" s="1085"/>
      <c r="ABM285" s="1085"/>
      <c r="ABN285" s="1085"/>
      <c r="ABO285" s="1085"/>
      <c r="ABP285" s="1085"/>
      <c r="ABQ285" s="1085"/>
      <c r="ABR285" s="1085"/>
      <c r="ABS285" s="1085"/>
      <c r="ABT285" s="1085"/>
      <c r="ABU285" s="1085"/>
      <c r="ABV285" s="1085"/>
      <c r="ABW285" s="1085"/>
      <c r="ABX285" s="1080"/>
      <c r="ABY285" s="1085"/>
      <c r="ABZ285" s="1085"/>
      <c r="ACA285" s="1085"/>
      <c r="ACB285" s="1085"/>
      <c r="ACC285" s="1085"/>
      <c r="ACD285" s="1085"/>
      <c r="ACE285" s="1085"/>
      <c r="ACF285" s="1085"/>
      <c r="ACG285" s="1085"/>
      <c r="ACH285" s="1085"/>
      <c r="ACI285" s="1085"/>
      <c r="ACJ285" s="1085"/>
      <c r="ACK285" s="1085"/>
      <c r="ACL285" s="1085"/>
      <c r="ACM285" s="1080"/>
      <c r="ACN285" s="1085"/>
      <c r="ACO285" s="1085"/>
      <c r="ACP285" s="1085"/>
      <c r="ACQ285" s="1085"/>
      <c r="ACR285" s="1085"/>
      <c r="ACS285" s="1085"/>
      <c r="ACT285" s="1085"/>
      <c r="ACU285" s="1085"/>
      <c r="ACV285" s="1085"/>
      <c r="ACW285" s="1085"/>
      <c r="ACX285" s="1085"/>
      <c r="ACY285" s="1085"/>
      <c r="ACZ285" s="1085"/>
      <c r="ADA285" s="1085"/>
      <c r="ADB285" s="1080"/>
      <c r="ADC285" s="1085"/>
      <c r="ADD285" s="1085"/>
      <c r="ADE285" s="1085"/>
      <c r="ADF285" s="1085"/>
      <c r="ADG285" s="1085"/>
      <c r="ADH285" s="1085"/>
      <c r="ADI285" s="1085"/>
      <c r="ADJ285" s="1085"/>
      <c r="ADK285" s="1085"/>
      <c r="ADL285" s="1085"/>
      <c r="ADM285" s="1085"/>
      <c r="ADN285" s="1085"/>
      <c r="ADO285" s="1085"/>
      <c r="ADP285" s="1085"/>
      <c r="ADQ285" s="1080"/>
      <c r="ADR285" s="1085"/>
      <c r="ADS285" s="1085"/>
      <c r="ADT285" s="1085"/>
      <c r="ADU285" s="1085"/>
      <c r="ADV285" s="1085"/>
      <c r="ADW285" s="1085"/>
      <c r="ADX285" s="1085"/>
      <c r="ADY285" s="1085"/>
      <c r="ADZ285" s="1085"/>
      <c r="AEA285" s="1085"/>
      <c r="AEB285" s="1085"/>
      <c r="AEC285" s="1085"/>
      <c r="AED285" s="1085"/>
      <c r="AEE285" s="1085"/>
      <c r="AEF285" s="1080"/>
      <c r="AEG285" s="1085"/>
      <c r="AEH285" s="1085"/>
      <c r="AEI285" s="1085"/>
      <c r="AEJ285" s="1085"/>
      <c r="AEK285" s="1085"/>
      <c r="AEL285" s="1085"/>
      <c r="AEM285" s="1085"/>
      <c r="AEN285" s="1085"/>
      <c r="AEO285" s="1085"/>
      <c r="AEP285" s="1085"/>
      <c r="AEQ285" s="1085"/>
      <c r="AER285" s="1085"/>
      <c r="AES285" s="1085"/>
      <c r="AET285" s="1085"/>
      <c r="AEU285" s="1080"/>
      <c r="AEV285" s="1085"/>
      <c r="AEW285" s="1085"/>
      <c r="AEX285" s="1085"/>
      <c r="AEY285" s="1085"/>
      <c r="AEZ285" s="1085"/>
      <c r="AFA285" s="1085"/>
      <c r="AFB285" s="1085"/>
      <c r="AFC285" s="1085"/>
      <c r="AFD285" s="1085"/>
      <c r="AFE285" s="1085"/>
      <c r="AFF285" s="1085"/>
      <c r="AFG285" s="1085"/>
      <c r="AFH285" s="1085"/>
      <c r="AFI285" s="1085"/>
      <c r="AFJ285" s="1080"/>
      <c r="AFK285" s="1085"/>
      <c r="AFL285" s="1085"/>
      <c r="AFM285" s="1085"/>
      <c r="AFN285" s="1085"/>
      <c r="AFO285" s="1085"/>
      <c r="AFP285" s="1085"/>
      <c r="AFQ285" s="1085"/>
      <c r="AFR285" s="1085"/>
      <c r="AFS285" s="1085"/>
      <c r="AFT285" s="1085"/>
      <c r="AFU285" s="1085"/>
      <c r="AFV285" s="1085"/>
      <c r="AFW285" s="1085"/>
      <c r="AFX285" s="1085"/>
      <c r="AFY285" s="1080"/>
      <c r="AFZ285" s="1085"/>
      <c r="AGA285" s="1085"/>
      <c r="AGB285" s="1085"/>
      <c r="AGC285" s="1085"/>
      <c r="AGD285" s="1085"/>
      <c r="AGE285" s="1085"/>
      <c r="AGF285" s="1085"/>
      <c r="AGG285" s="1085"/>
      <c r="AGH285" s="1085"/>
      <c r="AGI285" s="1085"/>
      <c r="AGJ285" s="1085"/>
      <c r="AGK285" s="1085"/>
      <c r="AGL285" s="1085"/>
      <c r="AGM285" s="1085"/>
      <c r="AGN285" s="1080"/>
      <c r="AGO285" s="1085"/>
      <c r="AGP285" s="1085"/>
      <c r="AGQ285" s="1085"/>
      <c r="AGR285" s="1085"/>
      <c r="AGS285" s="1085"/>
      <c r="AGT285" s="1085"/>
      <c r="AGU285" s="1085"/>
      <c r="AGV285" s="1085"/>
      <c r="AGW285" s="1085"/>
      <c r="AGX285" s="1085"/>
      <c r="AGY285" s="1085"/>
      <c r="AGZ285" s="1085"/>
      <c r="AHA285" s="1085"/>
      <c r="AHB285" s="1085"/>
      <c r="AHC285" s="1080"/>
      <c r="AHD285" s="1085"/>
      <c r="AHE285" s="1085"/>
      <c r="AHF285" s="1085"/>
      <c r="AHG285" s="1085"/>
      <c r="AHH285" s="1085"/>
      <c r="AHI285" s="1085"/>
      <c r="AHJ285" s="1085"/>
      <c r="AHK285" s="1085"/>
      <c r="AHL285" s="1085"/>
      <c r="AHM285" s="1085"/>
      <c r="AHN285" s="1085"/>
      <c r="AHO285" s="1085"/>
      <c r="AHP285" s="1085"/>
      <c r="AHQ285" s="1085"/>
      <c r="AHR285" s="1080"/>
      <c r="AHS285" s="1085"/>
      <c r="AHT285" s="1085"/>
      <c r="AHU285" s="1085"/>
      <c r="AHV285" s="1085"/>
      <c r="AHW285" s="1085"/>
      <c r="AHX285" s="1085"/>
      <c r="AHY285" s="1085"/>
      <c r="AHZ285" s="1085"/>
      <c r="AIA285" s="1085"/>
      <c r="AIB285" s="1085"/>
      <c r="AIC285" s="1085"/>
      <c r="AID285" s="1085"/>
      <c r="AIE285" s="1085"/>
      <c r="AIF285" s="1085"/>
      <c r="AIG285" s="1080"/>
      <c r="AIH285" s="1085"/>
      <c r="AII285" s="1085"/>
      <c r="AIJ285" s="1085"/>
      <c r="AIK285" s="1085"/>
      <c r="AIL285" s="1085"/>
      <c r="AIM285" s="1085"/>
      <c r="AIN285" s="1085"/>
      <c r="AIO285" s="1085"/>
      <c r="AIP285" s="1085"/>
      <c r="AIQ285" s="1085"/>
      <c r="AIR285" s="1085"/>
      <c r="AIS285" s="1085"/>
      <c r="AIT285" s="1085"/>
      <c r="AIU285" s="1085"/>
      <c r="AIV285" s="1080"/>
      <c r="AIW285" s="1085"/>
      <c r="AIX285" s="1085"/>
      <c r="AIY285" s="1085"/>
      <c r="AIZ285" s="1085"/>
      <c r="AJA285" s="1085"/>
      <c r="AJB285" s="1085"/>
      <c r="AJC285" s="1085"/>
      <c r="AJD285" s="1085"/>
      <c r="AJE285" s="1085"/>
      <c r="AJF285" s="1085"/>
      <c r="AJG285" s="1085"/>
      <c r="AJH285" s="1085"/>
      <c r="AJI285" s="1085"/>
      <c r="AJJ285" s="1085"/>
      <c r="AJK285" s="1080"/>
      <c r="AJL285" s="1085"/>
      <c r="AJM285" s="1085"/>
      <c r="AJN285" s="1085"/>
      <c r="AJO285" s="1085"/>
      <c r="AJP285" s="1085"/>
      <c r="AJQ285" s="1085"/>
      <c r="AJR285" s="1085"/>
      <c r="AJS285" s="1085"/>
      <c r="AJT285" s="1085"/>
      <c r="AJU285" s="1085"/>
      <c r="AJV285" s="1085"/>
      <c r="AJW285" s="1085"/>
      <c r="AJX285" s="1085"/>
      <c r="AJY285" s="1085"/>
      <c r="AJZ285" s="1080"/>
      <c r="AKA285" s="1085"/>
      <c r="AKB285" s="1085"/>
      <c r="AKC285" s="1085"/>
      <c r="AKD285" s="1085"/>
      <c r="AKE285" s="1085"/>
      <c r="AKF285" s="1085"/>
      <c r="AKG285" s="1085"/>
      <c r="AKH285" s="1085"/>
      <c r="AKI285" s="1085"/>
      <c r="AKJ285" s="1085"/>
      <c r="AKK285" s="1085"/>
      <c r="AKL285" s="1085"/>
      <c r="AKM285" s="1085"/>
      <c r="AKN285" s="1085"/>
      <c r="AKO285" s="1080"/>
      <c r="AKP285" s="1085"/>
      <c r="AKQ285" s="1085"/>
      <c r="AKR285" s="1085"/>
      <c r="AKS285" s="1085"/>
      <c r="AKT285" s="1085"/>
      <c r="AKU285" s="1085"/>
      <c r="AKV285" s="1085"/>
      <c r="AKW285" s="1085"/>
      <c r="AKX285" s="1085"/>
      <c r="AKY285" s="1085"/>
      <c r="AKZ285" s="1085"/>
      <c r="ALA285" s="1085"/>
      <c r="ALB285" s="1085"/>
      <c r="ALC285" s="1085"/>
      <c r="ALD285" s="1080"/>
      <c r="ALE285" s="1085"/>
      <c r="ALF285" s="1085"/>
      <c r="ALG285" s="1085"/>
      <c r="ALH285" s="1085"/>
      <c r="ALI285" s="1085"/>
      <c r="ALJ285" s="1085"/>
      <c r="ALK285" s="1085"/>
      <c r="ALL285" s="1085"/>
      <c r="ALM285" s="1085"/>
      <c r="ALN285" s="1085"/>
      <c r="ALO285" s="1085"/>
      <c r="ALP285" s="1085"/>
      <c r="ALQ285" s="1085"/>
      <c r="ALR285" s="1085"/>
      <c r="ALS285" s="1080"/>
      <c r="ALT285" s="1085"/>
      <c r="ALU285" s="1085"/>
      <c r="ALV285" s="1085"/>
      <c r="ALW285" s="1085"/>
      <c r="ALX285" s="1085"/>
      <c r="ALY285" s="1085"/>
      <c r="ALZ285" s="1085"/>
      <c r="AMA285" s="1085"/>
      <c r="AMB285" s="1085"/>
      <c r="AMC285" s="1085"/>
      <c r="AMD285" s="1085"/>
      <c r="AME285" s="1085"/>
      <c r="AMF285" s="1085"/>
      <c r="AMG285" s="1085"/>
      <c r="AMH285" s="1080"/>
      <c r="AMI285" s="1085"/>
      <c r="AMJ285" s="1085"/>
      <c r="AMK285" s="1085"/>
      <c r="AML285" s="1085"/>
      <c r="AMM285" s="1085"/>
      <c r="AMN285" s="1085"/>
      <c r="AMO285" s="1085"/>
      <c r="AMP285" s="1085"/>
      <c r="AMQ285" s="1085"/>
      <c r="AMR285" s="1085"/>
      <c r="AMS285" s="1085"/>
      <c r="AMT285" s="1085"/>
      <c r="AMU285" s="1085"/>
      <c r="AMV285" s="1085"/>
      <c r="AMW285" s="1080"/>
      <c r="AMX285" s="1085"/>
      <c r="AMY285" s="1085"/>
      <c r="AMZ285" s="1085"/>
      <c r="ANA285" s="1085"/>
      <c r="ANB285" s="1085"/>
      <c r="ANC285" s="1085"/>
      <c r="AND285" s="1085"/>
      <c r="ANE285" s="1085"/>
      <c r="ANF285" s="1085"/>
      <c r="ANG285" s="1085"/>
      <c r="ANH285" s="1085"/>
      <c r="ANI285" s="1085"/>
      <c r="ANJ285" s="1085"/>
      <c r="ANK285" s="1085"/>
      <c r="ANL285" s="1080"/>
      <c r="ANM285" s="1085"/>
      <c r="ANN285" s="1085"/>
      <c r="ANO285" s="1085"/>
      <c r="ANP285" s="1085"/>
      <c r="ANQ285" s="1085"/>
      <c r="ANR285" s="1085"/>
      <c r="ANS285" s="1085"/>
      <c r="ANT285" s="1085"/>
      <c r="ANU285" s="1085"/>
      <c r="ANV285" s="1085"/>
      <c r="ANW285" s="1085"/>
      <c r="ANX285" s="1085"/>
      <c r="ANY285" s="1085"/>
      <c r="ANZ285" s="1085"/>
      <c r="AOA285" s="1080"/>
      <c r="AOB285" s="1085"/>
      <c r="AOC285" s="1085"/>
      <c r="AOD285" s="1085"/>
      <c r="AOE285" s="1085"/>
      <c r="AOF285" s="1085"/>
      <c r="AOG285" s="1085"/>
      <c r="AOH285" s="1085"/>
      <c r="AOI285" s="1085"/>
      <c r="AOJ285" s="1085"/>
      <c r="AOK285" s="1085"/>
      <c r="AOL285" s="1085"/>
      <c r="AOM285" s="1085"/>
      <c r="AON285" s="1085"/>
      <c r="AOO285" s="1085"/>
      <c r="AOP285" s="1080"/>
      <c r="AOQ285" s="1085"/>
      <c r="AOR285" s="1085"/>
      <c r="AOS285" s="1085"/>
      <c r="AOT285" s="1085"/>
      <c r="AOU285" s="1085"/>
      <c r="AOV285" s="1085"/>
      <c r="AOW285" s="1085"/>
      <c r="AOX285" s="1085"/>
      <c r="AOY285" s="1085"/>
      <c r="AOZ285" s="1085"/>
      <c r="APA285" s="1085"/>
      <c r="APB285" s="1085"/>
      <c r="APC285" s="1085"/>
      <c r="APD285" s="1085"/>
      <c r="APE285" s="1080"/>
      <c r="APF285" s="1085"/>
      <c r="APG285" s="1085"/>
      <c r="APH285" s="1085"/>
      <c r="API285" s="1085"/>
      <c r="APJ285" s="1085"/>
      <c r="APK285" s="1085"/>
      <c r="APL285" s="1085"/>
      <c r="APM285" s="1085"/>
      <c r="APN285" s="1085"/>
      <c r="APO285" s="1085"/>
      <c r="APP285" s="1085"/>
      <c r="APQ285" s="1085"/>
      <c r="APR285" s="1085"/>
      <c r="APS285" s="1085"/>
      <c r="APT285" s="1080"/>
      <c r="APU285" s="1085"/>
      <c r="APV285" s="1085"/>
      <c r="APW285" s="1085"/>
      <c r="APX285" s="1085"/>
      <c r="APY285" s="1085"/>
      <c r="APZ285" s="1085"/>
      <c r="AQA285" s="1085"/>
      <c r="AQB285" s="1085"/>
      <c r="AQC285" s="1085"/>
      <c r="AQD285" s="1085"/>
      <c r="AQE285" s="1085"/>
      <c r="AQF285" s="1085"/>
      <c r="AQG285" s="1085"/>
      <c r="AQH285" s="1085"/>
      <c r="AQI285" s="1080"/>
      <c r="AQJ285" s="1085"/>
      <c r="AQK285" s="1085"/>
      <c r="AQL285" s="1085"/>
      <c r="AQM285" s="1085"/>
      <c r="AQN285" s="1085"/>
      <c r="AQO285" s="1085"/>
      <c r="AQP285" s="1085"/>
      <c r="AQQ285" s="1085"/>
      <c r="AQR285" s="1085"/>
      <c r="AQS285" s="1085"/>
      <c r="AQT285" s="1085"/>
      <c r="AQU285" s="1085"/>
      <c r="AQV285" s="1085"/>
      <c r="AQW285" s="1085"/>
      <c r="AQX285" s="1080"/>
      <c r="AQY285" s="1085"/>
      <c r="AQZ285" s="1085"/>
      <c r="ARA285" s="1085"/>
      <c r="ARB285" s="1085"/>
      <c r="ARC285" s="1085"/>
      <c r="ARD285" s="1085"/>
      <c r="ARE285" s="1085"/>
      <c r="ARF285" s="1085"/>
      <c r="ARG285" s="1085"/>
      <c r="ARH285" s="1085"/>
      <c r="ARI285" s="1085"/>
      <c r="ARJ285" s="1085"/>
      <c r="ARK285" s="1085"/>
      <c r="ARL285" s="1085"/>
      <c r="ARM285" s="1080"/>
      <c r="ARN285" s="1085"/>
      <c r="ARO285" s="1085"/>
      <c r="ARP285" s="1085"/>
      <c r="ARQ285" s="1085"/>
      <c r="ARR285" s="1085"/>
      <c r="ARS285" s="1085"/>
      <c r="ART285" s="1085"/>
      <c r="ARU285" s="1085"/>
      <c r="ARV285" s="1085"/>
      <c r="ARW285" s="1085"/>
      <c r="ARX285" s="1085"/>
      <c r="ARY285" s="1085"/>
      <c r="ARZ285" s="1085"/>
      <c r="ASA285" s="1085"/>
      <c r="ASB285" s="1080"/>
      <c r="ASC285" s="1085"/>
      <c r="ASD285" s="1085"/>
      <c r="ASE285" s="1085"/>
      <c r="ASF285" s="1085"/>
      <c r="ASG285" s="1085"/>
      <c r="ASH285" s="1085"/>
      <c r="ASI285" s="1085"/>
      <c r="ASJ285" s="1085"/>
      <c r="ASK285" s="1085"/>
      <c r="ASL285" s="1085"/>
      <c r="ASM285" s="1085"/>
      <c r="ASN285" s="1085"/>
      <c r="ASO285" s="1085"/>
      <c r="ASP285" s="1085"/>
      <c r="ASQ285" s="1080"/>
      <c r="ASR285" s="1085"/>
      <c r="ASS285" s="1085"/>
      <c r="AST285" s="1085"/>
      <c r="ASU285" s="1085"/>
      <c r="ASV285" s="1085"/>
      <c r="ASW285" s="1085"/>
      <c r="ASX285" s="1085"/>
      <c r="ASY285" s="1085"/>
      <c r="ASZ285" s="1085"/>
      <c r="ATA285" s="1085"/>
      <c r="ATB285" s="1085"/>
      <c r="ATC285" s="1085"/>
      <c r="ATD285" s="1085"/>
      <c r="ATE285" s="1085"/>
      <c r="ATF285" s="1080"/>
      <c r="ATG285" s="1085"/>
      <c r="ATH285" s="1085"/>
      <c r="ATI285" s="1085"/>
      <c r="ATJ285" s="1085"/>
      <c r="ATK285" s="1085"/>
      <c r="ATL285" s="1085"/>
      <c r="ATM285" s="1085"/>
      <c r="ATN285" s="1085"/>
      <c r="ATO285" s="1085"/>
      <c r="ATP285" s="1085"/>
      <c r="ATQ285" s="1085"/>
      <c r="ATR285" s="1085"/>
      <c r="ATS285" s="1085"/>
      <c r="ATT285" s="1085"/>
      <c r="ATU285" s="1080"/>
      <c r="ATV285" s="1085"/>
      <c r="ATW285" s="1085"/>
      <c r="ATX285" s="1085"/>
      <c r="ATY285" s="1085"/>
      <c r="ATZ285" s="1085"/>
      <c r="AUA285" s="1085"/>
      <c r="AUB285" s="1085"/>
      <c r="AUC285" s="1085"/>
      <c r="AUD285" s="1085"/>
      <c r="AUE285" s="1085"/>
      <c r="AUF285" s="1085"/>
      <c r="AUG285" s="1085"/>
      <c r="AUH285" s="1085"/>
      <c r="AUI285" s="1085"/>
      <c r="AUJ285" s="1080"/>
      <c r="AUK285" s="1085"/>
      <c r="AUL285" s="1085"/>
      <c r="AUM285" s="1085"/>
      <c r="AUN285" s="1085"/>
      <c r="AUO285" s="1085"/>
      <c r="AUP285" s="1085"/>
      <c r="AUQ285" s="1085"/>
      <c r="AUR285" s="1085"/>
      <c r="AUS285" s="1085"/>
      <c r="AUT285" s="1085"/>
      <c r="AUU285" s="1085"/>
      <c r="AUV285" s="1085"/>
      <c r="AUW285" s="1085"/>
      <c r="AUX285" s="1085"/>
      <c r="AUY285" s="1080"/>
      <c r="AUZ285" s="1085"/>
      <c r="AVA285" s="1085"/>
      <c r="AVB285" s="1085"/>
      <c r="AVC285" s="1085"/>
      <c r="AVD285" s="1085"/>
      <c r="AVE285" s="1085"/>
      <c r="AVF285" s="1085"/>
      <c r="AVG285" s="1085"/>
      <c r="AVH285" s="1085"/>
      <c r="AVI285" s="1085"/>
      <c r="AVJ285" s="1085"/>
      <c r="AVK285" s="1085"/>
      <c r="AVL285" s="1085"/>
      <c r="AVM285" s="1085"/>
      <c r="AVN285" s="1080"/>
      <c r="AVO285" s="1085"/>
      <c r="AVP285" s="1085"/>
      <c r="AVQ285" s="1085"/>
      <c r="AVR285" s="1085"/>
      <c r="AVS285" s="1085"/>
      <c r="AVT285" s="1085"/>
      <c r="AVU285" s="1085"/>
      <c r="AVV285" s="1085"/>
      <c r="AVW285" s="1085"/>
      <c r="AVX285" s="1085"/>
      <c r="AVY285" s="1085"/>
      <c r="AVZ285" s="1085"/>
      <c r="AWA285" s="1085"/>
      <c r="AWB285" s="1085"/>
      <c r="AWC285" s="1080"/>
      <c r="AWD285" s="1085"/>
      <c r="AWE285" s="1085"/>
      <c r="AWF285" s="1085"/>
      <c r="AWG285" s="1085"/>
      <c r="AWH285" s="1085"/>
      <c r="AWI285" s="1085"/>
      <c r="AWJ285" s="1085"/>
      <c r="AWK285" s="1085"/>
      <c r="AWL285" s="1085"/>
      <c r="AWM285" s="1085"/>
      <c r="AWN285" s="1085"/>
      <c r="AWO285" s="1085"/>
      <c r="AWP285" s="1085"/>
      <c r="AWQ285" s="1085"/>
      <c r="AWR285" s="1080"/>
      <c r="AWS285" s="1085"/>
      <c r="AWT285" s="1085"/>
      <c r="AWU285" s="1085"/>
      <c r="AWV285" s="1085"/>
      <c r="AWW285" s="1085"/>
      <c r="AWX285" s="1085"/>
      <c r="AWY285" s="1085"/>
      <c r="AWZ285" s="1085"/>
      <c r="AXA285" s="1085"/>
      <c r="AXB285" s="1085"/>
      <c r="AXC285" s="1085"/>
      <c r="AXD285" s="1085"/>
      <c r="AXE285" s="1085"/>
      <c r="AXF285" s="1085"/>
      <c r="AXG285" s="1080"/>
      <c r="AXH285" s="1085"/>
      <c r="AXI285" s="1085"/>
      <c r="AXJ285" s="1085"/>
      <c r="AXK285" s="1085"/>
      <c r="AXL285" s="1085"/>
      <c r="AXM285" s="1085"/>
      <c r="AXN285" s="1085"/>
      <c r="AXO285" s="1085"/>
      <c r="AXP285" s="1085"/>
      <c r="AXQ285" s="1085"/>
      <c r="AXR285" s="1085"/>
      <c r="AXS285" s="1085"/>
      <c r="AXT285" s="1085"/>
      <c r="AXU285" s="1085"/>
      <c r="AXV285" s="1080"/>
      <c r="AXW285" s="1085"/>
      <c r="AXX285" s="1085"/>
      <c r="AXY285" s="1085"/>
      <c r="AXZ285" s="1085"/>
      <c r="AYA285" s="1085"/>
      <c r="AYB285" s="1085"/>
      <c r="AYC285" s="1085"/>
      <c r="AYD285" s="1085"/>
      <c r="AYE285" s="1085"/>
      <c r="AYF285" s="1085"/>
      <c r="AYG285" s="1085"/>
      <c r="AYH285" s="1085"/>
      <c r="AYI285" s="1085"/>
      <c r="AYJ285" s="1085"/>
      <c r="AYK285" s="1080"/>
      <c r="AYL285" s="1085"/>
      <c r="AYM285" s="1085"/>
      <c r="AYN285" s="1085"/>
      <c r="AYO285" s="1085"/>
      <c r="AYP285" s="1085"/>
      <c r="AYQ285" s="1085"/>
      <c r="AYR285" s="1085"/>
      <c r="AYS285" s="1085"/>
      <c r="AYT285" s="1085"/>
      <c r="AYU285" s="1085"/>
      <c r="AYV285" s="1085"/>
      <c r="AYW285" s="1085"/>
      <c r="AYX285" s="1085"/>
      <c r="AYY285" s="1085"/>
      <c r="AYZ285" s="1080"/>
      <c r="AZA285" s="1085"/>
      <c r="AZB285" s="1085"/>
      <c r="AZC285" s="1085"/>
      <c r="AZD285" s="1085"/>
      <c r="AZE285" s="1085"/>
      <c r="AZF285" s="1085"/>
      <c r="AZG285" s="1085"/>
      <c r="AZH285" s="1085"/>
      <c r="AZI285" s="1085"/>
      <c r="AZJ285" s="1085"/>
      <c r="AZK285" s="1085"/>
      <c r="AZL285" s="1085"/>
      <c r="AZM285" s="1085"/>
      <c r="AZN285" s="1085"/>
      <c r="AZO285" s="1080"/>
      <c r="AZP285" s="1085"/>
      <c r="AZQ285" s="1085"/>
      <c r="AZR285" s="1085"/>
      <c r="AZS285" s="1085"/>
      <c r="AZT285" s="1085"/>
      <c r="AZU285" s="1085"/>
      <c r="AZV285" s="1085"/>
      <c r="AZW285" s="1085"/>
      <c r="AZX285" s="1085"/>
      <c r="AZY285" s="1085"/>
      <c r="AZZ285" s="1085"/>
      <c r="BAA285" s="1085"/>
      <c r="BAB285" s="1085"/>
      <c r="BAC285" s="1085"/>
      <c r="BAD285" s="1080"/>
      <c r="BAE285" s="1085"/>
      <c r="BAF285" s="1085"/>
      <c r="BAG285" s="1085"/>
      <c r="BAH285" s="1085"/>
      <c r="BAI285" s="1085"/>
      <c r="BAJ285" s="1085"/>
      <c r="BAK285" s="1085"/>
      <c r="BAL285" s="1085"/>
      <c r="BAM285" s="1085"/>
      <c r="BAN285" s="1085"/>
      <c r="BAO285" s="1085"/>
      <c r="BAP285" s="1085"/>
      <c r="BAQ285" s="1085"/>
      <c r="BAR285" s="1085"/>
      <c r="BAS285" s="1080"/>
      <c r="BAT285" s="1085"/>
      <c r="BAU285" s="1085"/>
      <c r="BAV285" s="1085"/>
      <c r="BAW285" s="1085"/>
      <c r="BAX285" s="1085"/>
      <c r="BAY285" s="1085"/>
      <c r="BAZ285" s="1085"/>
      <c r="BBA285" s="1085"/>
      <c r="BBB285" s="1085"/>
      <c r="BBC285" s="1085"/>
      <c r="BBD285" s="1085"/>
      <c r="BBE285" s="1085"/>
      <c r="BBF285" s="1085"/>
      <c r="BBG285" s="1085"/>
      <c r="BBH285" s="1080"/>
      <c r="BBI285" s="1085"/>
      <c r="BBJ285" s="1085"/>
      <c r="BBK285" s="1085"/>
      <c r="BBL285" s="1085"/>
      <c r="BBM285" s="1085"/>
      <c r="BBN285" s="1085"/>
      <c r="BBO285" s="1085"/>
      <c r="BBP285" s="1085"/>
      <c r="BBQ285" s="1085"/>
      <c r="BBR285" s="1085"/>
      <c r="BBS285" s="1085"/>
      <c r="BBT285" s="1085"/>
      <c r="BBU285" s="1085"/>
      <c r="BBV285" s="1085"/>
      <c r="BBW285" s="1080"/>
      <c r="BBX285" s="1085"/>
      <c r="BBY285" s="1085"/>
      <c r="BBZ285" s="1085"/>
      <c r="BCA285" s="1085"/>
      <c r="BCB285" s="1085"/>
      <c r="BCC285" s="1085"/>
      <c r="BCD285" s="1085"/>
      <c r="BCE285" s="1085"/>
      <c r="BCF285" s="1085"/>
      <c r="BCG285" s="1085"/>
      <c r="BCH285" s="1085"/>
      <c r="BCI285" s="1085"/>
      <c r="BCJ285" s="1085"/>
      <c r="BCK285" s="1085"/>
      <c r="BCL285" s="1080"/>
      <c r="BCM285" s="1085"/>
      <c r="BCN285" s="1085"/>
      <c r="BCO285" s="1085"/>
      <c r="BCP285" s="1085"/>
      <c r="BCQ285" s="1085"/>
      <c r="BCR285" s="1085"/>
      <c r="BCS285" s="1085"/>
      <c r="BCT285" s="1085"/>
      <c r="BCU285" s="1085"/>
      <c r="BCV285" s="1085"/>
      <c r="BCW285" s="1085"/>
      <c r="BCX285" s="1085"/>
      <c r="BCY285" s="1085"/>
      <c r="BCZ285" s="1085"/>
      <c r="BDA285" s="1080"/>
      <c r="BDB285" s="1085"/>
      <c r="BDC285" s="1085"/>
      <c r="BDD285" s="1085"/>
      <c r="BDE285" s="1085"/>
      <c r="BDF285" s="1085"/>
      <c r="BDG285" s="1085"/>
      <c r="BDH285" s="1085"/>
      <c r="BDI285" s="1085"/>
      <c r="BDJ285" s="1085"/>
      <c r="BDK285" s="1085"/>
      <c r="BDL285" s="1085"/>
      <c r="BDM285" s="1085"/>
      <c r="BDN285" s="1085"/>
      <c r="BDO285" s="1085"/>
      <c r="BDP285" s="1080"/>
      <c r="BDQ285" s="1085"/>
      <c r="BDR285" s="1085"/>
      <c r="BDS285" s="1085"/>
      <c r="BDT285" s="1085"/>
      <c r="BDU285" s="1085"/>
      <c r="BDV285" s="1085"/>
      <c r="BDW285" s="1085"/>
      <c r="BDX285" s="1085"/>
      <c r="BDY285" s="1085"/>
      <c r="BDZ285" s="1085"/>
      <c r="BEA285" s="1085"/>
      <c r="BEB285" s="1085"/>
      <c r="BEC285" s="1085"/>
      <c r="BED285" s="1085"/>
      <c r="BEE285" s="1080"/>
      <c r="BEF285" s="1085"/>
      <c r="BEG285" s="1085"/>
      <c r="BEH285" s="1085"/>
      <c r="BEI285" s="1085"/>
      <c r="BEJ285" s="1085"/>
      <c r="BEK285" s="1085"/>
      <c r="BEL285" s="1085"/>
      <c r="BEM285" s="1085"/>
      <c r="BEN285" s="1085"/>
      <c r="BEO285" s="1085"/>
      <c r="BEP285" s="1085"/>
      <c r="BEQ285" s="1085"/>
      <c r="BER285" s="1085"/>
      <c r="BES285" s="1085"/>
      <c r="BET285" s="1080"/>
      <c r="BEU285" s="1085"/>
      <c r="BEV285" s="1085"/>
      <c r="BEW285" s="1085"/>
      <c r="BEX285" s="1085"/>
      <c r="BEY285" s="1085"/>
      <c r="BEZ285" s="1085"/>
      <c r="BFA285" s="1085"/>
      <c r="BFB285" s="1085"/>
      <c r="BFC285" s="1085"/>
      <c r="BFD285" s="1085"/>
      <c r="BFE285" s="1085"/>
      <c r="BFF285" s="1085"/>
      <c r="BFG285" s="1085"/>
      <c r="BFH285" s="1085"/>
      <c r="BFI285" s="1080"/>
      <c r="BFJ285" s="1085"/>
      <c r="BFK285" s="1085"/>
      <c r="BFL285" s="1085"/>
      <c r="BFM285" s="1085"/>
      <c r="BFN285" s="1085"/>
      <c r="BFO285" s="1085"/>
      <c r="BFP285" s="1085"/>
      <c r="BFQ285" s="1085"/>
      <c r="BFR285" s="1085"/>
      <c r="BFS285" s="1085"/>
      <c r="BFT285" s="1085"/>
      <c r="BFU285" s="1085"/>
      <c r="BFV285" s="1085"/>
      <c r="BFW285" s="1085"/>
      <c r="BFX285" s="1080"/>
      <c r="BFY285" s="1085"/>
      <c r="BFZ285" s="1085"/>
      <c r="BGA285" s="1085"/>
      <c r="BGB285" s="1085"/>
      <c r="BGC285" s="1085"/>
      <c r="BGD285" s="1085"/>
      <c r="BGE285" s="1085"/>
      <c r="BGF285" s="1085"/>
      <c r="BGG285" s="1085"/>
      <c r="BGH285" s="1085"/>
      <c r="BGI285" s="1085"/>
      <c r="BGJ285" s="1085"/>
      <c r="BGK285" s="1085"/>
      <c r="BGL285" s="1085"/>
      <c r="BGM285" s="1080"/>
      <c r="BGN285" s="1085"/>
      <c r="BGO285" s="1085"/>
      <c r="BGP285" s="1085"/>
      <c r="BGQ285" s="1085"/>
      <c r="BGR285" s="1085"/>
      <c r="BGS285" s="1085"/>
      <c r="BGT285" s="1085"/>
      <c r="BGU285" s="1085"/>
      <c r="BGV285" s="1085"/>
      <c r="BGW285" s="1085"/>
      <c r="BGX285" s="1085"/>
      <c r="BGY285" s="1085"/>
      <c r="BGZ285" s="1085"/>
      <c r="BHA285" s="1085"/>
      <c r="BHB285" s="1080"/>
      <c r="BHC285" s="1085"/>
      <c r="BHD285" s="1085"/>
      <c r="BHE285" s="1085"/>
      <c r="BHF285" s="1085"/>
      <c r="BHG285" s="1085"/>
      <c r="BHH285" s="1085"/>
      <c r="BHI285" s="1085"/>
      <c r="BHJ285" s="1085"/>
      <c r="BHK285" s="1085"/>
      <c r="BHL285" s="1085"/>
      <c r="BHM285" s="1085"/>
      <c r="BHN285" s="1085"/>
      <c r="BHO285" s="1085"/>
      <c r="BHP285" s="1085"/>
      <c r="BHQ285" s="1080"/>
      <c r="BHR285" s="1085"/>
      <c r="BHS285" s="1085"/>
      <c r="BHT285" s="1085"/>
      <c r="BHU285" s="1085"/>
      <c r="BHV285" s="1085"/>
      <c r="BHW285" s="1085"/>
      <c r="BHX285" s="1085"/>
      <c r="BHY285" s="1085"/>
      <c r="BHZ285" s="1085"/>
      <c r="BIA285" s="1085"/>
      <c r="BIB285" s="1085"/>
      <c r="BIC285" s="1085"/>
      <c r="BID285" s="1085"/>
      <c r="BIE285" s="1085"/>
      <c r="BIF285" s="1080"/>
      <c r="BIG285" s="1085"/>
      <c r="BIH285" s="1085"/>
      <c r="BII285" s="1085"/>
      <c r="BIJ285" s="1085"/>
      <c r="BIK285" s="1085"/>
      <c r="BIL285" s="1085"/>
      <c r="BIM285" s="1085"/>
      <c r="BIN285" s="1085"/>
      <c r="BIO285" s="1085"/>
      <c r="BIP285" s="1085"/>
      <c r="BIQ285" s="1085"/>
      <c r="BIR285" s="1085"/>
      <c r="BIS285" s="1085"/>
      <c r="BIT285" s="1085"/>
      <c r="BIU285" s="1080"/>
      <c r="BIV285" s="1085"/>
      <c r="BIW285" s="1085"/>
      <c r="BIX285" s="1085"/>
      <c r="BIY285" s="1085"/>
      <c r="BIZ285" s="1085"/>
      <c r="BJA285" s="1085"/>
      <c r="BJB285" s="1085"/>
      <c r="BJC285" s="1085"/>
      <c r="BJD285" s="1085"/>
      <c r="BJE285" s="1085"/>
      <c r="BJF285" s="1085"/>
      <c r="BJG285" s="1085"/>
      <c r="BJH285" s="1085"/>
      <c r="BJI285" s="1085"/>
      <c r="BJJ285" s="1080"/>
      <c r="BJK285" s="1085"/>
      <c r="BJL285" s="1085"/>
      <c r="BJM285" s="1085"/>
      <c r="BJN285" s="1085"/>
      <c r="BJO285" s="1085"/>
      <c r="BJP285" s="1085"/>
      <c r="BJQ285" s="1085"/>
      <c r="BJR285" s="1085"/>
      <c r="BJS285" s="1085"/>
      <c r="BJT285" s="1085"/>
      <c r="BJU285" s="1085"/>
      <c r="BJV285" s="1085"/>
      <c r="BJW285" s="1085"/>
      <c r="BJX285" s="1085"/>
      <c r="BJY285" s="1080"/>
      <c r="BJZ285" s="1085"/>
      <c r="BKA285" s="1085"/>
      <c r="BKB285" s="1085"/>
      <c r="BKC285" s="1085"/>
      <c r="BKD285" s="1085"/>
      <c r="BKE285" s="1085"/>
      <c r="BKF285" s="1085"/>
      <c r="BKG285" s="1085"/>
      <c r="BKH285" s="1085"/>
      <c r="BKI285" s="1085"/>
      <c r="BKJ285" s="1085"/>
      <c r="BKK285" s="1085"/>
      <c r="BKL285" s="1085"/>
      <c r="BKM285" s="1085"/>
      <c r="BKN285" s="1080"/>
      <c r="BKO285" s="1085"/>
      <c r="BKP285" s="1085"/>
      <c r="BKQ285" s="1085"/>
      <c r="BKR285" s="1085"/>
      <c r="BKS285" s="1085"/>
      <c r="BKT285" s="1085"/>
      <c r="BKU285" s="1085"/>
      <c r="BKV285" s="1085"/>
      <c r="BKW285" s="1085"/>
      <c r="BKX285" s="1085"/>
      <c r="BKY285" s="1085"/>
      <c r="BKZ285" s="1085"/>
      <c r="BLA285" s="1085"/>
      <c r="BLB285" s="1085"/>
      <c r="BLC285" s="1080"/>
      <c r="BLD285" s="1085"/>
      <c r="BLE285" s="1085"/>
      <c r="BLF285" s="1085"/>
      <c r="BLG285" s="1085"/>
      <c r="BLH285" s="1085"/>
      <c r="BLI285" s="1085"/>
      <c r="BLJ285" s="1085"/>
      <c r="BLK285" s="1085"/>
      <c r="BLL285" s="1085"/>
      <c r="BLM285" s="1085"/>
      <c r="BLN285" s="1085"/>
      <c r="BLO285" s="1085"/>
      <c r="BLP285" s="1085"/>
      <c r="BLQ285" s="1085"/>
      <c r="BLR285" s="1080"/>
      <c r="BLS285" s="1085"/>
      <c r="BLT285" s="1085"/>
      <c r="BLU285" s="1085"/>
      <c r="BLV285" s="1085"/>
      <c r="BLW285" s="1085"/>
      <c r="BLX285" s="1085"/>
      <c r="BLY285" s="1085"/>
      <c r="BLZ285" s="1085"/>
      <c r="BMA285" s="1085"/>
      <c r="BMB285" s="1085"/>
      <c r="BMC285" s="1085"/>
      <c r="BMD285" s="1085"/>
      <c r="BME285" s="1085"/>
      <c r="BMF285" s="1085"/>
      <c r="BMG285" s="1080"/>
      <c r="BMH285" s="1085"/>
      <c r="BMI285" s="1085"/>
      <c r="BMJ285" s="1085"/>
      <c r="BMK285" s="1085"/>
      <c r="BML285" s="1085"/>
      <c r="BMM285" s="1085"/>
      <c r="BMN285" s="1085"/>
      <c r="BMO285" s="1085"/>
      <c r="BMP285" s="1085"/>
      <c r="BMQ285" s="1085"/>
      <c r="BMR285" s="1085"/>
      <c r="BMS285" s="1085"/>
      <c r="BMT285" s="1085"/>
      <c r="BMU285" s="1085"/>
      <c r="BMV285" s="1080"/>
      <c r="BMW285" s="1085"/>
      <c r="BMX285" s="1085"/>
      <c r="BMY285" s="1085"/>
      <c r="BMZ285" s="1085"/>
      <c r="BNA285" s="1085"/>
      <c r="BNB285" s="1085"/>
      <c r="BNC285" s="1085"/>
      <c r="BND285" s="1085"/>
      <c r="BNE285" s="1085"/>
      <c r="BNF285" s="1085"/>
      <c r="BNG285" s="1085"/>
      <c r="BNH285" s="1085"/>
      <c r="BNI285" s="1085"/>
      <c r="BNJ285" s="1085"/>
      <c r="BNK285" s="1080"/>
      <c r="BNL285" s="1085"/>
      <c r="BNM285" s="1085"/>
      <c r="BNN285" s="1085"/>
      <c r="BNO285" s="1085"/>
      <c r="BNP285" s="1085"/>
      <c r="BNQ285" s="1085"/>
      <c r="BNR285" s="1085"/>
      <c r="BNS285" s="1085"/>
      <c r="BNT285" s="1085"/>
      <c r="BNU285" s="1085"/>
      <c r="BNV285" s="1085"/>
      <c r="BNW285" s="1085"/>
      <c r="BNX285" s="1085"/>
      <c r="BNY285" s="1085"/>
      <c r="BNZ285" s="1080"/>
      <c r="BOA285" s="1085"/>
      <c r="BOB285" s="1085"/>
      <c r="BOC285" s="1085"/>
      <c r="BOD285" s="1085"/>
      <c r="BOE285" s="1085"/>
      <c r="BOF285" s="1085"/>
      <c r="BOG285" s="1085"/>
      <c r="BOH285" s="1085"/>
      <c r="BOI285" s="1085"/>
      <c r="BOJ285" s="1085"/>
      <c r="BOK285" s="1085"/>
      <c r="BOL285" s="1085"/>
      <c r="BOM285" s="1085"/>
      <c r="BON285" s="1085"/>
      <c r="BOO285" s="1080"/>
      <c r="BOP285" s="1085"/>
      <c r="BOQ285" s="1085"/>
      <c r="BOR285" s="1085"/>
      <c r="BOS285" s="1085"/>
      <c r="BOT285" s="1085"/>
      <c r="BOU285" s="1085"/>
      <c r="BOV285" s="1085"/>
      <c r="BOW285" s="1085"/>
      <c r="BOX285" s="1085"/>
      <c r="BOY285" s="1085"/>
      <c r="BOZ285" s="1085"/>
      <c r="BPA285" s="1085"/>
      <c r="BPB285" s="1085"/>
      <c r="BPC285" s="1085"/>
      <c r="BPD285" s="1080"/>
      <c r="BPE285" s="1085"/>
      <c r="BPF285" s="1085"/>
      <c r="BPG285" s="1085"/>
      <c r="BPH285" s="1085"/>
      <c r="BPI285" s="1085"/>
      <c r="BPJ285" s="1085"/>
      <c r="BPK285" s="1085"/>
      <c r="BPL285" s="1085"/>
      <c r="BPM285" s="1085"/>
      <c r="BPN285" s="1085"/>
      <c r="BPO285" s="1085"/>
      <c r="BPP285" s="1085"/>
      <c r="BPQ285" s="1085"/>
      <c r="BPR285" s="1085"/>
      <c r="BPS285" s="1080"/>
      <c r="BPT285" s="1085"/>
      <c r="BPU285" s="1085"/>
      <c r="BPV285" s="1085"/>
      <c r="BPW285" s="1085"/>
      <c r="BPX285" s="1085"/>
      <c r="BPY285" s="1085"/>
      <c r="BPZ285" s="1085"/>
      <c r="BQA285" s="1085"/>
      <c r="BQB285" s="1085"/>
      <c r="BQC285" s="1085"/>
      <c r="BQD285" s="1085"/>
      <c r="BQE285" s="1085"/>
      <c r="BQF285" s="1085"/>
      <c r="BQG285" s="1085"/>
      <c r="BQH285" s="1080"/>
      <c r="BQI285" s="1085"/>
      <c r="BQJ285" s="1085"/>
      <c r="BQK285" s="1085"/>
      <c r="BQL285" s="1085"/>
      <c r="BQM285" s="1085"/>
      <c r="BQN285" s="1085"/>
      <c r="BQO285" s="1085"/>
      <c r="BQP285" s="1085"/>
      <c r="BQQ285" s="1085"/>
      <c r="BQR285" s="1085"/>
      <c r="BQS285" s="1085"/>
      <c r="BQT285" s="1085"/>
      <c r="BQU285" s="1085"/>
      <c r="BQV285" s="1085"/>
      <c r="BQW285" s="1080"/>
      <c r="BQX285" s="1085"/>
      <c r="BQY285" s="1085"/>
      <c r="BQZ285" s="1085"/>
      <c r="BRA285" s="1085"/>
      <c r="BRB285" s="1085"/>
      <c r="BRC285" s="1085"/>
      <c r="BRD285" s="1085"/>
      <c r="BRE285" s="1085"/>
      <c r="BRF285" s="1085"/>
      <c r="BRG285" s="1085"/>
      <c r="BRH285" s="1085"/>
      <c r="BRI285" s="1085"/>
      <c r="BRJ285" s="1085"/>
      <c r="BRK285" s="1085"/>
      <c r="BRL285" s="1080"/>
      <c r="BRM285" s="1085"/>
      <c r="BRN285" s="1085"/>
      <c r="BRO285" s="1085"/>
      <c r="BRP285" s="1085"/>
      <c r="BRQ285" s="1085"/>
      <c r="BRR285" s="1085"/>
      <c r="BRS285" s="1085"/>
      <c r="BRT285" s="1085"/>
      <c r="BRU285" s="1085"/>
      <c r="BRV285" s="1085"/>
      <c r="BRW285" s="1085"/>
      <c r="BRX285" s="1085"/>
      <c r="BRY285" s="1085"/>
      <c r="BRZ285" s="1085"/>
      <c r="BSA285" s="1080"/>
      <c r="BSB285" s="1085"/>
      <c r="BSC285" s="1085"/>
      <c r="BSD285" s="1085"/>
      <c r="BSE285" s="1085"/>
      <c r="BSF285" s="1085"/>
      <c r="BSG285" s="1085"/>
      <c r="BSH285" s="1085"/>
      <c r="BSI285" s="1085"/>
      <c r="BSJ285" s="1085"/>
      <c r="BSK285" s="1085"/>
      <c r="BSL285" s="1085"/>
      <c r="BSM285" s="1085"/>
      <c r="BSN285" s="1085"/>
      <c r="BSO285" s="1085"/>
      <c r="BSP285" s="1080"/>
      <c r="BSQ285" s="1085"/>
      <c r="BSR285" s="1085"/>
      <c r="BSS285" s="1085"/>
      <c r="BST285" s="1085"/>
      <c r="BSU285" s="1085"/>
      <c r="BSV285" s="1085"/>
      <c r="BSW285" s="1085"/>
      <c r="BSX285" s="1085"/>
      <c r="BSY285" s="1085"/>
      <c r="BSZ285" s="1085"/>
      <c r="BTA285" s="1085"/>
      <c r="BTB285" s="1085"/>
      <c r="BTC285" s="1085"/>
      <c r="BTD285" s="1085"/>
      <c r="BTE285" s="1080"/>
      <c r="BTF285" s="1085"/>
      <c r="BTG285" s="1085"/>
      <c r="BTH285" s="1085"/>
      <c r="BTI285" s="1085"/>
      <c r="BTJ285" s="1085"/>
      <c r="BTK285" s="1085"/>
      <c r="BTL285" s="1085"/>
      <c r="BTM285" s="1085"/>
      <c r="BTN285" s="1085"/>
      <c r="BTO285" s="1085"/>
      <c r="BTP285" s="1085"/>
      <c r="BTQ285" s="1085"/>
      <c r="BTR285" s="1085"/>
      <c r="BTS285" s="1085"/>
      <c r="BTT285" s="1080"/>
      <c r="BTU285" s="1085"/>
      <c r="BTV285" s="1085"/>
      <c r="BTW285" s="1085"/>
      <c r="BTX285" s="1085"/>
      <c r="BTY285" s="1085"/>
      <c r="BTZ285" s="1085"/>
      <c r="BUA285" s="1085"/>
      <c r="BUB285" s="1085"/>
      <c r="BUC285" s="1085"/>
      <c r="BUD285" s="1085"/>
      <c r="BUE285" s="1085"/>
      <c r="BUF285" s="1085"/>
      <c r="BUG285" s="1085"/>
      <c r="BUH285" s="1085"/>
      <c r="BUI285" s="1080"/>
      <c r="BUJ285" s="1085"/>
      <c r="BUK285" s="1085"/>
      <c r="BUL285" s="1085"/>
      <c r="BUM285" s="1085"/>
      <c r="BUN285" s="1085"/>
      <c r="BUO285" s="1085"/>
      <c r="BUP285" s="1085"/>
      <c r="BUQ285" s="1085"/>
      <c r="BUR285" s="1085"/>
      <c r="BUS285" s="1085"/>
      <c r="BUT285" s="1085"/>
      <c r="BUU285" s="1085"/>
      <c r="BUV285" s="1085"/>
      <c r="BUW285" s="1085"/>
      <c r="BUX285" s="1080"/>
      <c r="BUY285" s="1085"/>
      <c r="BUZ285" s="1085"/>
      <c r="BVA285" s="1085"/>
      <c r="BVB285" s="1085"/>
      <c r="BVC285" s="1085"/>
      <c r="BVD285" s="1085"/>
      <c r="BVE285" s="1085"/>
      <c r="BVF285" s="1085"/>
      <c r="BVG285" s="1085"/>
      <c r="BVH285" s="1085"/>
      <c r="BVI285" s="1085"/>
      <c r="BVJ285" s="1085"/>
      <c r="BVK285" s="1085"/>
      <c r="BVL285" s="1085"/>
      <c r="BVM285" s="1080"/>
      <c r="BVN285" s="1085"/>
      <c r="BVO285" s="1085"/>
      <c r="BVP285" s="1085"/>
      <c r="BVQ285" s="1085"/>
      <c r="BVR285" s="1085"/>
      <c r="BVS285" s="1085"/>
      <c r="BVT285" s="1085"/>
      <c r="BVU285" s="1085"/>
      <c r="BVV285" s="1085"/>
      <c r="BVW285" s="1085"/>
      <c r="BVX285" s="1085"/>
      <c r="BVY285" s="1085"/>
      <c r="BVZ285" s="1085"/>
      <c r="BWA285" s="1085"/>
      <c r="BWB285" s="1080"/>
      <c r="BWC285" s="1085"/>
      <c r="BWD285" s="1085"/>
      <c r="BWE285" s="1085"/>
      <c r="BWF285" s="1085"/>
      <c r="BWG285" s="1085"/>
      <c r="BWH285" s="1085"/>
      <c r="BWI285" s="1085"/>
      <c r="BWJ285" s="1085"/>
      <c r="BWK285" s="1085"/>
      <c r="BWL285" s="1085"/>
      <c r="BWM285" s="1085"/>
      <c r="BWN285" s="1085"/>
      <c r="BWO285" s="1085"/>
      <c r="BWP285" s="1085"/>
      <c r="BWQ285" s="1080"/>
      <c r="BWR285" s="1085"/>
      <c r="BWS285" s="1085"/>
      <c r="BWT285" s="1085"/>
      <c r="BWU285" s="1085"/>
      <c r="BWV285" s="1085"/>
      <c r="BWW285" s="1085"/>
      <c r="BWX285" s="1085"/>
      <c r="BWY285" s="1085"/>
      <c r="BWZ285" s="1085"/>
      <c r="BXA285" s="1085"/>
      <c r="BXB285" s="1085"/>
      <c r="BXC285" s="1085"/>
      <c r="BXD285" s="1085"/>
      <c r="BXE285" s="1085"/>
      <c r="BXF285" s="1080"/>
      <c r="BXG285" s="1085"/>
      <c r="BXH285" s="1085"/>
      <c r="BXI285" s="1085"/>
      <c r="BXJ285" s="1085"/>
      <c r="BXK285" s="1085"/>
      <c r="BXL285" s="1085"/>
      <c r="BXM285" s="1085"/>
      <c r="BXN285" s="1085"/>
      <c r="BXO285" s="1085"/>
      <c r="BXP285" s="1085"/>
      <c r="BXQ285" s="1085"/>
      <c r="BXR285" s="1085"/>
      <c r="BXS285" s="1085"/>
      <c r="BXT285" s="1085"/>
      <c r="BXU285" s="1080"/>
      <c r="BXV285" s="1085"/>
      <c r="BXW285" s="1085"/>
      <c r="BXX285" s="1085"/>
      <c r="BXY285" s="1085"/>
      <c r="BXZ285" s="1085"/>
      <c r="BYA285" s="1085"/>
      <c r="BYB285" s="1085"/>
      <c r="BYC285" s="1085"/>
      <c r="BYD285" s="1085"/>
      <c r="BYE285" s="1085"/>
      <c r="BYF285" s="1085"/>
      <c r="BYG285" s="1085"/>
      <c r="BYH285" s="1085"/>
      <c r="BYI285" s="1085"/>
      <c r="BYJ285" s="1080"/>
      <c r="BYK285" s="1085"/>
      <c r="BYL285" s="1085"/>
      <c r="BYM285" s="1085"/>
      <c r="BYN285" s="1085"/>
      <c r="BYO285" s="1085"/>
      <c r="BYP285" s="1085"/>
      <c r="BYQ285" s="1085"/>
      <c r="BYR285" s="1085"/>
      <c r="BYS285" s="1085"/>
      <c r="BYT285" s="1085"/>
      <c r="BYU285" s="1085"/>
      <c r="BYV285" s="1085"/>
      <c r="BYW285" s="1085"/>
      <c r="BYX285" s="1085"/>
      <c r="BYY285" s="1080"/>
      <c r="BYZ285" s="1085"/>
      <c r="BZA285" s="1085"/>
      <c r="BZB285" s="1085"/>
      <c r="BZC285" s="1085"/>
      <c r="BZD285" s="1085"/>
      <c r="BZE285" s="1085"/>
      <c r="BZF285" s="1085"/>
      <c r="BZG285" s="1085"/>
      <c r="BZH285" s="1085"/>
      <c r="BZI285" s="1085"/>
      <c r="BZJ285" s="1085"/>
      <c r="BZK285" s="1085"/>
      <c r="BZL285" s="1085"/>
      <c r="BZM285" s="1085"/>
      <c r="BZN285" s="1080"/>
      <c r="BZO285" s="1085"/>
      <c r="BZP285" s="1085"/>
      <c r="BZQ285" s="1085"/>
      <c r="BZR285" s="1085"/>
      <c r="BZS285" s="1085"/>
      <c r="BZT285" s="1085"/>
      <c r="BZU285" s="1085"/>
      <c r="BZV285" s="1085"/>
      <c r="BZW285" s="1085"/>
      <c r="BZX285" s="1085"/>
      <c r="BZY285" s="1085"/>
      <c r="BZZ285" s="1085"/>
      <c r="CAA285" s="1085"/>
      <c r="CAB285" s="1085"/>
      <c r="CAC285" s="1080"/>
      <c r="CAD285" s="1085"/>
      <c r="CAE285" s="1085"/>
      <c r="CAF285" s="1085"/>
      <c r="CAG285" s="1085"/>
      <c r="CAH285" s="1085"/>
      <c r="CAI285" s="1085"/>
      <c r="CAJ285" s="1085"/>
      <c r="CAK285" s="1085"/>
      <c r="CAL285" s="1085"/>
      <c r="CAM285" s="1085"/>
      <c r="CAN285" s="1085"/>
      <c r="CAO285" s="1085"/>
      <c r="CAP285" s="1085"/>
      <c r="CAQ285" s="1085"/>
      <c r="CAR285" s="1080"/>
      <c r="CAS285" s="1085"/>
      <c r="CAT285" s="1085"/>
      <c r="CAU285" s="1085"/>
      <c r="CAV285" s="1085"/>
      <c r="CAW285" s="1085"/>
      <c r="CAX285" s="1085"/>
      <c r="CAY285" s="1085"/>
      <c r="CAZ285" s="1085"/>
      <c r="CBA285" s="1085"/>
      <c r="CBB285" s="1085"/>
      <c r="CBC285" s="1085"/>
      <c r="CBD285" s="1085"/>
      <c r="CBE285" s="1085"/>
      <c r="CBF285" s="1085"/>
      <c r="CBG285" s="1080"/>
      <c r="CBH285" s="1085"/>
      <c r="CBI285" s="1085"/>
      <c r="CBJ285" s="1085"/>
      <c r="CBK285" s="1085"/>
      <c r="CBL285" s="1085"/>
      <c r="CBM285" s="1085"/>
      <c r="CBN285" s="1085"/>
      <c r="CBO285" s="1085"/>
      <c r="CBP285" s="1085"/>
      <c r="CBQ285" s="1085"/>
      <c r="CBR285" s="1085"/>
      <c r="CBS285" s="1085"/>
      <c r="CBT285" s="1085"/>
      <c r="CBU285" s="1085"/>
      <c r="CBV285" s="1080"/>
      <c r="CBW285" s="1085"/>
      <c r="CBX285" s="1085"/>
      <c r="CBY285" s="1085"/>
      <c r="CBZ285" s="1085"/>
      <c r="CCA285" s="1085"/>
      <c r="CCB285" s="1085"/>
      <c r="CCC285" s="1085"/>
      <c r="CCD285" s="1085"/>
      <c r="CCE285" s="1085"/>
      <c r="CCF285" s="1085"/>
      <c r="CCG285" s="1085"/>
      <c r="CCH285" s="1085"/>
      <c r="CCI285" s="1085"/>
      <c r="CCJ285" s="1085"/>
      <c r="CCK285" s="1080"/>
      <c r="CCL285" s="1085"/>
      <c r="CCM285" s="1085"/>
      <c r="CCN285" s="1085"/>
      <c r="CCO285" s="1085"/>
      <c r="CCP285" s="1085"/>
      <c r="CCQ285" s="1085"/>
      <c r="CCR285" s="1085"/>
      <c r="CCS285" s="1085"/>
      <c r="CCT285" s="1085"/>
      <c r="CCU285" s="1085"/>
      <c r="CCV285" s="1085"/>
      <c r="CCW285" s="1085"/>
      <c r="CCX285" s="1085"/>
      <c r="CCY285" s="1085"/>
      <c r="CCZ285" s="1080"/>
      <c r="CDA285" s="1085"/>
      <c r="CDB285" s="1085"/>
      <c r="CDC285" s="1085"/>
      <c r="CDD285" s="1085"/>
      <c r="CDE285" s="1085"/>
      <c r="CDF285" s="1085"/>
      <c r="CDG285" s="1085"/>
      <c r="CDH285" s="1085"/>
      <c r="CDI285" s="1085"/>
      <c r="CDJ285" s="1085"/>
      <c r="CDK285" s="1085"/>
      <c r="CDL285" s="1085"/>
      <c r="CDM285" s="1085"/>
      <c r="CDN285" s="1085"/>
      <c r="CDO285" s="1080"/>
      <c r="CDP285" s="1085"/>
      <c r="CDQ285" s="1085"/>
      <c r="CDR285" s="1085"/>
      <c r="CDS285" s="1085"/>
      <c r="CDT285" s="1085"/>
      <c r="CDU285" s="1085"/>
      <c r="CDV285" s="1085"/>
      <c r="CDW285" s="1085"/>
      <c r="CDX285" s="1085"/>
      <c r="CDY285" s="1085"/>
      <c r="CDZ285" s="1085"/>
      <c r="CEA285" s="1085"/>
      <c r="CEB285" s="1085"/>
      <c r="CEC285" s="1085"/>
      <c r="CED285" s="1080"/>
      <c r="CEE285" s="1085"/>
      <c r="CEF285" s="1085"/>
      <c r="CEG285" s="1085"/>
      <c r="CEH285" s="1085"/>
      <c r="CEI285" s="1085"/>
      <c r="CEJ285" s="1085"/>
      <c r="CEK285" s="1085"/>
      <c r="CEL285" s="1085"/>
      <c r="CEM285" s="1085"/>
      <c r="CEN285" s="1085"/>
      <c r="CEO285" s="1085"/>
      <c r="CEP285" s="1085"/>
      <c r="CEQ285" s="1085"/>
      <c r="CER285" s="1085"/>
      <c r="CES285" s="1080"/>
      <c r="CET285" s="1085"/>
      <c r="CEU285" s="1085"/>
      <c r="CEV285" s="1085"/>
      <c r="CEW285" s="1085"/>
      <c r="CEX285" s="1085"/>
      <c r="CEY285" s="1085"/>
      <c r="CEZ285" s="1085"/>
      <c r="CFA285" s="1085"/>
      <c r="CFB285" s="1085"/>
      <c r="CFC285" s="1085"/>
      <c r="CFD285" s="1085"/>
      <c r="CFE285" s="1085"/>
      <c r="CFF285" s="1085"/>
      <c r="CFG285" s="1085"/>
      <c r="CFH285" s="1080"/>
      <c r="CFI285" s="1085"/>
      <c r="CFJ285" s="1085"/>
      <c r="CFK285" s="1085"/>
      <c r="CFL285" s="1085"/>
      <c r="CFM285" s="1085"/>
      <c r="CFN285" s="1085"/>
      <c r="CFO285" s="1085"/>
      <c r="CFP285" s="1085"/>
      <c r="CFQ285" s="1085"/>
      <c r="CFR285" s="1085"/>
      <c r="CFS285" s="1085"/>
      <c r="CFT285" s="1085"/>
      <c r="CFU285" s="1085"/>
      <c r="CFV285" s="1085"/>
      <c r="CFW285" s="1080"/>
      <c r="CFX285" s="1085"/>
      <c r="CFY285" s="1085"/>
      <c r="CFZ285" s="1085"/>
      <c r="CGA285" s="1085"/>
      <c r="CGB285" s="1085"/>
      <c r="CGC285" s="1085"/>
      <c r="CGD285" s="1085"/>
      <c r="CGE285" s="1085"/>
      <c r="CGF285" s="1085"/>
      <c r="CGG285" s="1085"/>
      <c r="CGH285" s="1085"/>
      <c r="CGI285" s="1085"/>
      <c r="CGJ285" s="1085"/>
      <c r="CGK285" s="1085"/>
      <c r="CGL285" s="1080"/>
      <c r="CGM285" s="1085"/>
      <c r="CGN285" s="1085"/>
      <c r="CGO285" s="1085"/>
      <c r="CGP285" s="1085"/>
      <c r="CGQ285" s="1085"/>
      <c r="CGR285" s="1085"/>
      <c r="CGS285" s="1085"/>
      <c r="CGT285" s="1085"/>
      <c r="CGU285" s="1085"/>
      <c r="CGV285" s="1085"/>
      <c r="CGW285" s="1085"/>
      <c r="CGX285" s="1085"/>
      <c r="CGY285" s="1085"/>
      <c r="CGZ285" s="1085"/>
      <c r="CHA285" s="1080"/>
      <c r="CHB285" s="1085"/>
      <c r="CHC285" s="1085"/>
      <c r="CHD285" s="1085"/>
      <c r="CHE285" s="1085"/>
      <c r="CHF285" s="1085"/>
      <c r="CHG285" s="1085"/>
      <c r="CHH285" s="1085"/>
      <c r="CHI285" s="1085"/>
      <c r="CHJ285" s="1085"/>
      <c r="CHK285" s="1085"/>
      <c r="CHL285" s="1085"/>
      <c r="CHM285" s="1085"/>
      <c r="CHN285" s="1085"/>
      <c r="CHO285" s="1085"/>
      <c r="CHP285" s="1080"/>
      <c r="CHQ285" s="1085"/>
      <c r="CHR285" s="1085"/>
      <c r="CHS285" s="1085"/>
      <c r="CHT285" s="1085"/>
      <c r="CHU285" s="1085"/>
      <c r="CHV285" s="1085"/>
      <c r="CHW285" s="1085"/>
      <c r="CHX285" s="1085"/>
      <c r="CHY285" s="1085"/>
      <c r="CHZ285" s="1085"/>
      <c r="CIA285" s="1085"/>
      <c r="CIB285" s="1085"/>
      <c r="CIC285" s="1085"/>
      <c r="CID285" s="1085"/>
      <c r="CIE285" s="1080"/>
      <c r="CIF285" s="1085"/>
      <c r="CIG285" s="1085"/>
      <c r="CIH285" s="1085"/>
      <c r="CII285" s="1085"/>
      <c r="CIJ285" s="1085"/>
      <c r="CIK285" s="1085"/>
      <c r="CIL285" s="1085"/>
      <c r="CIM285" s="1085"/>
      <c r="CIN285" s="1085"/>
      <c r="CIO285" s="1085"/>
      <c r="CIP285" s="1085"/>
      <c r="CIQ285" s="1085"/>
      <c r="CIR285" s="1085"/>
      <c r="CIS285" s="1085"/>
      <c r="CIT285" s="1080"/>
      <c r="CIU285" s="1085"/>
      <c r="CIV285" s="1085"/>
      <c r="CIW285" s="1085"/>
      <c r="CIX285" s="1085"/>
      <c r="CIY285" s="1085"/>
      <c r="CIZ285" s="1085"/>
      <c r="CJA285" s="1085"/>
      <c r="CJB285" s="1085"/>
      <c r="CJC285" s="1085"/>
      <c r="CJD285" s="1085"/>
      <c r="CJE285" s="1085"/>
      <c r="CJF285" s="1085"/>
      <c r="CJG285" s="1085"/>
      <c r="CJH285" s="1085"/>
      <c r="CJI285" s="1080"/>
      <c r="CJJ285" s="1085"/>
      <c r="CJK285" s="1085"/>
      <c r="CJL285" s="1085"/>
      <c r="CJM285" s="1085"/>
      <c r="CJN285" s="1085"/>
      <c r="CJO285" s="1085"/>
      <c r="CJP285" s="1085"/>
      <c r="CJQ285" s="1085"/>
      <c r="CJR285" s="1085"/>
      <c r="CJS285" s="1085"/>
      <c r="CJT285" s="1085"/>
      <c r="CJU285" s="1085"/>
      <c r="CJV285" s="1085"/>
      <c r="CJW285" s="1085"/>
      <c r="CJX285" s="1080"/>
      <c r="CJY285" s="1085"/>
      <c r="CJZ285" s="1085"/>
      <c r="CKA285" s="1085"/>
      <c r="CKB285" s="1085"/>
      <c r="CKC285" s="1085"/>
      <c r="CKD285" s="1085"/>
      <c r="CKE285" s="1085"/>
      <c r="CKF285" s="1085"/>
      <c r="CKG285" s="1085"/>
      <c r="CKH285" s="1085"/>
      <c r="CKI285" s="1085"/>
      <c r="CKJ285" s="1085"/>
      <c r="CKK285" s="1085"/>
      <c r="CKL285" s="1085"/>
      <c r="CKM285" s="1080"/>
      <c r="CKN285" s="1085"/>
      <c r="CKO285" s="1085"/>
      <c r="CKP285" s="1085"/>
      <c r="CKQ285" s="1085"/>
      <c r="CKR285" s="1085"/>
      <c r="CKS285" s="1085"/>
      <c r="CKT285" s="1085"/>
      <c r="CKU285" s="1085"/>
      <c r="CKV285" s="1085"/>
      <c r="CKW285" s="1085"/>
      <c r="CKX285" s="1085"/>
      <c r="CKY285" s="1085"/>
      <c r="CKZ285" s="1085"/>
      <c r="CLA285" s="1085"/>
      <c r="CLB285" s="1080"/>
      <c r="CLC285" s="1085"/>
      <c r="CLD285" s="1085"/>
      <c r="CLE285" s="1085"/>
      <c r="CLF285" s="1085"/>
      <c r="CLG285" s="1085"/>
      <c r="CLH285" s="1085"/>
      <c r="CLI285" s="1085"/>
      <c r="CLJ285" s="1085"/>
      <c r="CLK285" s="1085"/>
      <c r="CLL285" s="1085"/>
      <c r="CLM285" s="1085"/>
      <c r="CLN285" s="1085"/>
      <c r="CLO285" s="1085"/>
      <c r="CLP285" s="1085"/>
      <c r="CLQ285" s="1080"/>
      <c r="CLR285" s="1085"/>
      <c r="CLS285" s="1085"/>
      <c r="CLT285" s="1085"/>
      <c r="CLU285" s="1085"/>
      <c r="CLV285" s="1085"/>
      <c r="CLW285" s="1085"/>
      <c r="CLX285" s="1085"/>
      <c r="CLY285" s="1085"/>
      <c r="CLZ285" s="1085"/>
      <c r="CMA285" s="1085"/>
      <c r="CMB285" s="1085"/>
      <c r="CMC285" s="1085"/>
      <c r="CMD285" s="1085"/>
      <c r="CME285" s="1085"/>
      <c r="CMF285" s="1080"/>
      <c r="CMG285" s="1085"/>
      <c r="CMH285" s="1085"/>
      <c r="CMI285" s="1085"/>
      <c r="CMJ285" s="1085"/>
      <c r="CMK285" s="1085"/>
      <c r="CML285" s="1085"/>
      <c r="CMM285" s="1085"/>
      <c r="CMN285" s="1085"/>
      <c r="CMO285" s="1085"/>
      <c r="CMP285" s="1085"/>
      <c r="CMQ285" s="1085"/>
      <c r="CMR285" s="1085"/>
      <c r="CMS285" s="1085"/>
      <c r="CMT285" s="1085"/>
      <c r="CMU285" s="1080"/>
      <c r="CMV285" s="1085"/>
      <c r="CMW285" s="1085"/>
      <c r="CMX285" s="1085"/>
      <c r="CMY285" s="1085"/>
      <c r="CMZ285" s="1085"/>
      <c r="CNA285" s="1085"/>
      <c r="CNB285" s="1085"/>
      <c r="CNC285" s="1085"/>
      <c r="CND285" s="1085"/>
      <c r="CNE285" s="1085"/>
      <c r="CNF285" s="1085"/>
      <c r="CNG285" s="1085"/>
      <c r="CNH285" s="1085"/>
      <c r="CNI285" s="1085"/>
      <c r="CNJ285" s="1080"/>
      <c r="CNK285" s="1085"/>
      <c r="CNL285" s="1085"/>
      <c r="CNM285" s="1085"/>
      <c r="CNN285" s="1085"/>
      <c r="CNO285" s="1085"/>
      <c r="CNP285" s="1085"/>
      <c r="CNQ285" s="1085"/>
      <c r="CNR285" s="1085"/>
      <c r="CNS285" s="1085"/>
      <c r="CNT285" s="1085"/>
      <c r="CNU285" s="1085"/>
      <c r="CNV285" s="1085"/>
      <c r="CNW285" s="1085"/>
      <c r="CNX285" s="1085"/>
      <c r="CNY285" s="1080"/>
      <c r="CNZ285" s="1085"/>
      <c r="COA285" s="1085"/>
      <c r="COB285" s="1085"/>
      <c r="COC285" s="1085"/>
      <c r="COD285" s="1085"/>
      <c r="COE285" s="1085"/>
      <c r="COF285" s="1085"/>
      <c r="COG285" s="1085"/>
      <c r="COH285" s="1085"/>
      <c r="COI285" s="1085"/>
      <c r="COJ285" s="1085"/>
      <c r="COK285" s="1085"/>
      <c r="COL285" s="1085"/>
      <c r="COM285" s="1085"/>
      <c r="CON285" s="1080"/>
      <c r="COO285" s="1085"/>
      <c r="COP285" s="1085"/>
      <c r="COQ285" s="1085"/>
      <c r="COR285" s="1085"/>
      <c r="COS285" s="1085"/>
      <c r="COT285" s="1085"/>
      <c r="COU285" s="1085"/>
      <c r="COV285" s="1085"/>
      <c r="COW285" s="1085"/>
      <c r="COX285" s="1085"/>
      <c r="COY285" s="1085"/>
      <c r="COZ285" s="1085"/>
      <c r="CPA285" s="1085"/>
      <c r="CPB285" s="1085"/>
      <c r="CPC285" s="1080"/>
      <c r="CPD285" s="1085"/>
      <c r="CPE285" s="1085"/>
      <c r="CPF285" s="1085"/>
      <c r="CPG285" s="1085"/>
      <c r="CPH285" s="1085"/>
      <c r="CPI285" s="1085"/>
      <c r="CPJ285" s="1085"/>
      <c r="CPK285" s="1085"/>
      <c r="CPL285" s="1085"/>
      <c r="CPM285" s="1085"/>
      <c r="CPN285" s="1085"/>
      <c r="CPO285" s="1085"/>
      <c r="CPP285" s="1085"/>
      <c r="CPQ285" s="1085"/>
      <c r="CPR285" s="1080"/>
      <c r="CPS285" s="1085"/>
      <c r="CPT285" s="1085"/>
      <c r="CPU285" s="1085"/>
      <c r="CPV285" s="1085"/>
      <c r="CPW285" s="1085"/>
      <c r="CPX285" s="1085"/>
      <c r="CPY285" s="1085"/>
      <c r="CPZ285" s="1085"/>
      <c r="CQA285" s="1085"/>
      <c r="CQB285" s="1085"/>
      <c r="CQC285" s="1085"/>
      <c r="CQD285" s="1085"/>
      <c r="CQE285" s="1085"/>
      <c r="CQF285" s="1085"/>
      <c r="CQG285" s="1080"/>
      <c r="CQH285" s="1085"/>
      <c r="CQI285" s="1085"/>
      <c r="CQJ285" s="1085"/>
      <c r="CQK285" s="1085"/>
      <c r="CQL285" s="1085"/>
      <c r="CQM285" s="1085"/>
      <c r="CQN285" s="1085"/>
      <c r="CQO285" s="1085"/>
      <c r="CQP285" s="1085"/>
      <c r="CQQ285" s="1085"/>
      <c r="CQR285" s="1085"/>
      <c r="CQS285" s="1085"/>
      <c r="CQT285" s="1085"/>
      <c r="CQU285" s="1085"/>
      <c r="CQV285" s="1080"/>
      <c r="CQW285" s="1085"/>
      <c r="CQX285" s="1085"/>
      <c r="CQY285" s="1085"/>
      <c r="CQZ285" s="1085"/>
      <c r="CRA285" s="1085"/>
      <c r="CRB285" s="1085"/>
      <c r="CRC285" s="1085"/>
      <c r="CRD285" s="1085"/>
      <c r="CRE285" s="1085"/>
      <c r="CRF285" s="1085"/>
      <c r="CRG285" s="1085"/>
      <c r="CRH285" s="1085"/>
      <c r="CRI285" s="1085"/>
      <c r="CRJ285" s="1085"/>
      <c r="CRK285" s="1080"/>
      <c r="CRL285" s="1085"/>
      <c r="CRM285" s="1085"/>
      <c r="CRN285" s="1085"/>
      <c r="CRO285" s="1085"/>
      <c r="CRP285" s="1085"/>
      <c r="CRQ285" s="1085"/>
      <c r="CRR285" s="1085"/>
      <c r="CRS285" s="1085"/>
      <c r="CRT285" s="1085"/>
      <c r="CRU285" s="1085"/>
      <c r="CRV285" s="1085"/>
      <c r="CRW285" s="1085"/>
      <c r="CRX285" s="1085"/>
      <c r="CRY285" s="1085"/>
      <c r="CRZ285" s="1080"/>
      <c r="CSA285" s="1085"/>
      <c r="CSB285" s="1085"/>
      <c r="CSC285" s="1085"/>
      <c r="CSD285" s="1085"/>
      <c r="CSE285" s="1085"/>
      <c r="CSF285" s="1085"/>
      <c r="CSG285" s="1085"/>
      <c r="CSH285" s="1085"/>
      <c r="CSI285" s="1085"/>
      <c r="CSJ285" s="1085"/>
      <c r="CSK285" s="1085"/>
      <c r="CSL285" s="1085"/>
      <c r="CSM285" s="1085"/>
      <c r="CSN285" s="1085"/>
      <c r="CSO285" s="1080"/>
      <c r="CSP285" s="1085"/>
      <c r="CSQ285" s="1085"/>
      <c r="CSR285" s="1085"/>
      <c r="CSS285" s="1085"/>
      <c r="CST285" s="1085"/>
      <c r="CSU285" s="1085"/>
      <c r="CSV285" s="1085"/>
      <c r="CSW285" s="1085"/>
      <c r="CSX285" s="1085"/>
      <c r="CSY285" s="1085"/>
      <c r="CSZ285" s="1085"/>
      <c r="CTA285" s="1085"/>
      <c r="CTB285" s="1085"/>
      <c r="CTC285" s="1085"/>
      <c r="CTD285" s="1080"/>
      <c r="CTE285" s="1085"/>
      <c r="CTF285" s="1085"/>
      <c r="CTG285" s="1085"/>
      <c r="CTH285" s="1085"/>
      <c r="CTI285" s="1085"/>
      <c r="CTJ285" s="1085"/>
      <c r="CTK285" s="1085"/>
      <c r="CTL285" s="1085"/>
      <c r="CTM285" s="1085"/>
      <c r="CTN285" s="1085"/>
      <c r="CTO285" s="1085"/>
      <c r="CTP285" s="1085"/>
      <c r="CTQ285" s="1085"/>
      <c r="CTR285" s="1085"/>
      <c r="CTS285" s="1080"/>
      <c r="CTT285" s="1085"/>
      <c r="CTU285" s="1085"/>
      <c r="CTV285" s="1085"/>
      <c r="CTW285" s="1085"/>
      <c r="CTX285" s="1085"/>
      <c r="CTY285" s="1085"/>
      <c r="CTZ285" s="1085"/>
      <c r="CUA285" s="1085"/>
      <c r="CUB285" s="1085"/>
      <c r="CUC285" s="1085"/>
      <c r="CUD285" s="1085"/>
      <c r="CUE285" s="1085"/>
      <c r="CUF285" s="1085"/>
      <c r="CUG285" s="1085"/>
      <c r="CUH285" s="1080"/>
      <c r="CUI285" s="1085"/>
      <c r="CUJ285" s="1085"/>
      <c r="CUK285" s="1085"/>
      <c r="CUL285" s="1085"/>
      <c r="CUM285" s="1085"/>
      <c r="CUN285" s="1085"/>
      <c r="CUO285" s="1085"/>
      <c r="CUP285" s="1085"/>
      <c r="CUQ285" s="1085"/>
      <c r="CUR285" s="1085"/>
      <c r="CUS285" s="1085"/>
      <c r="CUT285" s="1085"/>
      <c r="CUU285" s="1085"/>
      <c r="CUV285" s="1085"/>
      <c r="CUW285" s="1080"/>
      <c r="CUX285" s="1085"/>
      <c r="CUY285" s="1085"/>
      <c r="CUZ285" s="1085"/>
      <c r="CVA285" s="1085"/>
      <c r="CVB285" s="1085"/>
      <c r="CVC285" s="1085"/>
      <c r="CVD285" s="1085"/>
      <c r="CVE285" s="1085"/>
      <c r="CVF285" s="1085"/>
      <c r="CVG285" s="1085"/>
      <c r="CVH285" s="1085"/>
      <c r="CVI285" s="1085"/>
      <c r="CVJ285" s="1085"/>
      <c r="CVK285" s="1085"/>
      <c r="CVL285" s="1080"/>
      <c r="CVM285" s="1085"/>
      <c r="CVN285" s="1085"/>
      <c r="CVO285" s="1085"/>
      <c r="CVP285" s="1085"/>
      <c r="CVQ285" s="1085"/>
      <c r="CVR285" s="1085"/>
      <c r="CVS285" s="1085"/>
      <c r="CVT285" s="1085"/>
      <c r="CVU285" s="1085"/>
      <c r="CVV285" s="1085"/>
      <c r="CVW285" s="1085"/>
      <c r="CVX285" s="1085"/>
      <c r="CVY285" s="1085"/>
      <c r="CVZ285" s="1085"/>
      <c r="CWA285" s="1080"/>
      <c r="CWB285" s="1085"/>
      <c r="CWC285" s="1085"/>
      <c r="CWD285" s="1085"/>
      <c r="CWE285" s="1085"/>
      <c r="CWF285" s="1085"/>
      <c r="CWG285" s="1085"/>
      <c r="CWH285" s="1085"/>
      <c r="CWI285" s="1085"/>
      <c r="CWJ285" s="1085"/>
      <c r="CWK285" s="1085"/>
      <c r="CWL285" s="1085"/>
      <c r="CWM285" s="1085"/>
      <c r="CWN285" s="1085"/>
      <c r="CWO285" s="1085"/>
      <c r="CWP285" s="1080"/>
      <c r="CWQ285" s="1085"/>
      <c r="CWR285" s="1085"/>
      <c r="CWS285" s="1085"/>
      <c r="CWT285" s="1085"/>
      <c r="CWU285" s="1085"/>
      <c r="CWV285" s="1085"/>
      <c r="CWW285" s="1085"/>
      <c r="CWX285" s="1085"/>
      <c r="CWY285" s="1085"/>
      <c r="CWZ285" s="1085"/>
      <c r="CXA285" s="1085"/>
      <c r="CXB285" s="1085"/>
      <c r="CXC285" s="1085"/>
      <c r="CXD285" s="1085"/>
      <c r="CXE285" s="1080"/>
      <c r="CXF285" s="1085"/>
      <c r="CXG285" s="1085"/>
      <c r="CXH285" s="1085"/>
      <c r="CXI285" s="1085"/>
      <c r="CXJ285" s="1085"/>
      <c r="CXK285" s="1085"/>
      <c r="CXL285" s="1085"/>
      <c r="CXM285" s="1085"/>
      <c r="CXN285" s="1085"/>
      <c r="CXO285" s="1085"/>
      <c r="CXP285" s="1085"/>
      <c r="CXQ285" s="1085"/>
      <c r="CXR285" s="1085"/>
      <c r="CXS285" s="1085"/>
      <c r="CXT285" s="1080"/>
      <c r="CXU285" s="1085"/>
      <c r="CXV285" s="1085"/>
      <c r="CXW285" s="1085"/>
      <c r="CXX285" s="1085"/>
      <c r="CXY285" s="1085"/>
      <c r="CXZ285" s="1085"/>
      <c r="CYA285" s="1085"/>
      <c r="CYB285" s="1085"/>
      <c r="CYC285" s="1085"/>
      <c r="CYD285" s="1085"/>
      <c r="CYE285" s="1085"/>
      <c r="CYF285" s="1085"/>
      <c r="CYG285" s="1085"/>
      <c r="CYH285" s="1085"/>
      <c r="CYI285" s="1080"/>
      <c r="CYJ285" s="1085"/>
      <c r="CYK285" s="1085"/>
      <c r="CYL285" s="1085"/>
      <c r="CYM285" s="1085"/>
      <c r="CYN285" s="1085"/>
      <c r="CYO285" s="1085"/>
      <c r="CYP285" s="1085"/>
      <c r="CYQ285" s="1085"/>
      <c r="CYR285" s="1085"/>
      <c r="CYS285" s="1085"/>
      <c r="CYT285" s="1085"/>
      <c r="CYU285" s="1085"/>
      <c r="CYV285" s="1085"/>
      <c r="CYW285" s="1085"/>
      <c r="CYX285" s="1080"/>
      <c r="CYY285" s="1085"/>
      <c r="CYZ285" s="1085"/>
      <c r="CZA285" s="1085"/>
      <c r="CZB285" s="1085"/>
      <c r="CZC285" s="1085"/>
      <c r="CZD285" s="1085"/>
      <c r="CZE285" s="1085"/>
      <c r="CZF285" s="1085"/>
      <c r="CZG285" s="1085"/>
      <c r="CZH285" s="1085"/>
      <c r="CZI285" s="1085"/>
      <c r="CZJ285" s="1085"/>
      <c r="CZK285" s="1085"/>
      <c r="CZL285" s="1085"/>
      <c r="CZM285" s="1080"/>
      <c r="CZN285" s="1085"/>
      <c r="CZO285" s="1085"/>
      <c r="CZP285" s="1085"/>
      <c r="CZQ285" s="1085"/>
      <c r="CZR285" s="1085"/>
      <c r="CZS285" s="1085"/>
      <c r="CZT285" s="1085"/>
      <c r="CZU285" s="1085"/>
      <c r="CZV285" s="1085"/>
      <c r="CZW285" s="1085"/>
      <c r="CZX285" s="1085"/>
      <c r="CZY285" s="1085"/>
      <c r="CZZ285" s="1085"/>
      <c r="DAA285" s="1085"/>
      <c r="DAB285" s="1080"/>
      <c r="DAC285" s="1085"/>
      <c r="DAD285" s="1085"/>
      <c r="DAE285" s="1085"/>
      <c r="DAF285" s="1085"/>
      <c r="DAG285" s="1085"/>
      <c r="DAH285" s="1085"/>
      <c r="DAI285" s="1085"/>
      <c r="DAJ285" s="1085"/>
      <c r="DAK285" s="1085"/>
      <c r="DAL285" s="1085"/>
      <c r="DAM285" s="1085"/>
      <c r="DAN285" s="1085"/>
      <c r="DAO285" s="1085"/>
      <c r="DAP285" s="1085"/>
      <c r="DAQ285" s="1080"/>
      <c r="DAR285" s="1085"/>
      <c r="DAS285" s="1085"/>
      <c r="DAT285" s="1085"/>
      <c r="DAU285" s="1085"/>
      <c r="DAV285" s="1085"/>
      <c r="DAW285" s="1085"/>
      <c r="DAX285" s="1085"/>
      <c r="DAY285" s="1085"/>
      <c r="DAZ285" s="1085"/>
      <c r="DBA285" s="1085"/>
      <c r="DBB285" s="1085"/>
      <c r="DBC285" s="1085"/>
      <c r="DBD285" s="1085"/>
      <c r="DBE285" s="1085"/>
      <c r="DBF285" s="1080"/>
      <c r="DBG285" s="1085"/>
      <c r="DBH285" s="1085"/>
      <c r="DBI285" s="1085"/>
      <c r="DBJ285" s="1085"/>
      <c r="DBK285" s="1085"/>
      <c r="DBL285" s="1085"/>
      <c r="DBM285" s="1085"/>
      <c r="DBN285" s="1085"/>
      <c r="DBO285" s="1085"/>
      <c r="DBP285" s="1085"/>
      <c r="DBQ285" s="1085"/>
      <c r="DBR285" s="1085"/>
      <c r="DBS285" s="1085"/>
      <c r="DBT285" s="1085"/>
      <c r="DBU285" s="1080"/>
      <c r="DBV285" s="1085"/>
      <c r="DBW285" s="1085"/>
      <c r="DBX285" s="1085"/>
      <c r="DBY285" s="1085"/>
      <c r="DBZ285" s="1085"/>
      <c r="DCA285" s="1085"/>
      <c r="DCB285" s="1085"/>
      <c r="DCC285" s="1085"/>
      <c r="DCD285" s="1085"/>
      <c r="DCE285" s="1085"/>
      <c r="DCF285" s="1085"/>
      <c r="DCG285" s="1085"/>
      <c r="DCH285" s="1085"/>
      <c r="DCI285" s="1085"/>
      <c r="DCJ285" s="1080"/>
      <c r="DCK285" s="1085"/>
      <c r="DCL285" s="1085"/>
      <c r="DCM285" s="1085"/>
      <c r="DCN285" s="1085"/>
      <c r="DCO285" s="1085"/>
      <c r="DCP285" s="1085"/>
      <c r="DCQ285" s="1085"/>
      <c r="DCR285" s="1085"/>
      <c r="DCS285" s="1085"/>
      <c r="DCT285" s="1085"/>
      <c r="DCU285" s="1085"/>
      <c r="DCV285" s="1085"/>
      <c r="DCW285" s="1085"/>
      <c r="DCX285" s="1085"/>
      <c r="DCY285" s="1080"/>
      <c r="DCZ285" s="1085"/>
      <c r="DDA285" s="1085"/>
      <c r="DDB285" s="1085"/>
      <c r="DDC285" s="1085"/>
      <c r="DDD285" s="1085"/>
      <c r="DDE285" s="1085"/>
      <c r="DDF285" s="1085"/>
      <c r="DDG285" s="1085"/>
      <c r="DDH285" s="1085"/>
      <c r="DDI285" s="1085"/>
      <c r="DDJ285" s="1085"/>
      <c r="DDK285" s="1085"/>
      <c r="DDL285" s="1085"/>
      <c r="DDM285" s="1085"/>
      <c r="DDN285" s="1080"/>
      <c r="DDO285" s="1085"/>
      <c r="DDP285" s="1085"/>
      <c r="DDQ285" s="1085"/>
      <c r="DDR285" s="1085"/>
      <c r="DDS285" s="1085"/>
      <c r="DDT285" s="1085"/>
      <c r="DDU285" s="1085"/>
      <c r="DDV285" s="1085"/>
      <c r="DDW285" s="1085"/>
      <c r="DDX285" s="1085"/>
      <c r="DDY285" s="1085"/>
      <c r="DDZ285" s="1085"/>
      <c r="DEA285" s="1085"/>
      <c r="DEB285" s="1085"/>
      <c r="DEC285" s="1080"/>
      <c r="DED285" s="1085"/>
      <c r="DEE285" s="1085"/>
      <c r="DEF285" s="1085"/>
      <c r="DEG285" s="1085"/>
      <c r="DEH285" s="1085"/>
      <c r="DEI285" s="1085"/>
      <c r="DEJ285" s="1085"/>
      <c r="DEK285" s="1085"/>
      <c r="DEL285" s="1085"/>
      <c r="DEM285" s="1085"/>
      <c r="DEN285" s="1085"/>
      <c r="DEO285" s="1085"/>
      <c r="DEP285" s="1085"/>
      <c r="DEQ285" s="1085"/>
      <c r="DER285" s="1080"/>
      <c r="DES285" s="1085"/>
      <c r="DET285" s="1085"/>
      <c r="DEU285" s="1085"/>
      <c r="DEV285" s="1085"/>
      <c r="DEW285" s="1085"/>
      <c r="DEX285" s="1085"/>
      <c r="DEY285" s="1085"/>
      <c r="DEZ285" s="1085"/>
      <c r="DFA285" s="1085"/>
      <c r="DFB285" s="1085"/>
      <c r="DFC285" s="1085"/>
      <c r="DFD285" s="1085"/>
      <c r="DFE285" s="1085"/>
      <c r="DFF285" s="1085"/>
      <c r="DFG285" s="1080"/>
      <c r="DFH285" s="1085"/>
      <c r="DFI285" s="1085"/>
      <c r="DFJ285" s="1085"/>
      <c r="DFK285" s="1085"/>
      <c r="DFL285" s="1085"/>
      <c r="DFM285" s="1085"/>
      <c r="DFN285" s="1085"/>
      <c r="DFO285" s="1085"/>
      <c r="DFP285" s="1085"/>
      <c r="DFQ285" s="1085"/>
      <c r="DFR285" s="1085"/>
      <c r="DFS285" s="1085"/>
      <c r="DFT285" s="1085"/>
      <c r="DFU285" s="1085"/>
      <c r="DFV285" s="1080"/>
      <c r="DFW285" s="1085"/>
      <c r="DFX285" s="1085"/>
      <c r="DFY285" s="1085"/>
      <c r="DFZ285" s="1085"/>
      <c r="DGA285" s="1085"/>
      <c r="DGB285" s="1085"/>
      <c r="DGC285" s="1085"/>
      <c r="DGD285" s="1085"/>
      <c r="DGE285" s="1085"/>
      <c r="DGF285" s="1085"/>
      <c r="DGG285" s="1085"/>
      <c r="DGH285" s="1085"/>
      <c r="DGI285" s="1085"/>
      <c r="DGJ285" s="1085"/>
      <c r="DGK285" s="1080"/>
      <c r="DGL285" s="1085"/>
      <c r="DGM285" s="1085"/>
      <c r="DGN285" s="1085"/>
      <c r="DGO285" s="1085"/>
      <c r="DGP285" s="1085"/>
      <c r="DGQ285" s="1085"/>
      <c r="DGR285" s="1085"/>
      <c r="DGS285" s="1085"/>
      <c r="DGT285" s="1085"/>
      <c r="DGU285" s="1085"/>
      <c r="DGV285" s="1085"/>
      <c r="DGW285" s="1085"/>
      <c r="DGX285" s="1085"/>
      <c r="DGY285" s="1085"/>
      <c r="DGZ285" s="1080"/>
      <c r="DHA285" s="1085"/>
      <c r="DHB285" s="1085"/>
      <c r="DHC285" s="1085"/>
      <c r="DHD285" s="1085"/>
      <c r="DHE285" s="1085"/>
      <c r="DHF285" s="1085"/>
      <c r="DHG285" s="1085"/>
      <c r="DHH285" s="1085"/>
      <c r="DHI285" s="1085"/>
      <c r="DHJ285" s="1085"/>
      <c r="DHK285" s="1085"/>
      <c r="DHL285" s="1085"/>
      <c r="DHM285" s="1085"/>
      <c r="DHN285" s="1085"/>
      <c r="DHO285" s="1080"/>
      <c r="DHP285" s="1085"/>
      <c r="DHQ285" s="1085"/>
      <c r="DHR285" s="1085"/>
      <c r="DHS285" s="1085"/>
      <c r="DHT285" s="1085"/>
      <c r="DHU285" s="1085"/>
      <c r="DHV285" s="1085"/>
      <c r="DHW285" s="1085"/>
      <c r="DHX285" s="1085"/>
      <c r="DHY285" s="1085"/>
      <c r="DHZ285" s="1085"/>
      <c r="DIA285" s="1085"/>
      <c r="DIB285" s="1085"/>
      <c r="DIC285" s="1085"/>
      <c r="DID285" s="1080"/>
      <c r="DIE285" s="1085"/>
      <c r="DIF285" s="1085"/>
      <c r="DIG285" s="1085"/>
      <c r="DIH285" s="1085"/>
      <c r="DII285" s="1085"/>
      <c r="DIJ285" s="1085"/>
      <c r="DIK285" s="1085"/>
      <c r="DIL285" s="1085"/>
      <c r="DIM285" s="1085"/>
      <c r="DIN285" s="1085"/>
      <c r="DIO285" s="1085"/>
      <c r="DIP285" s="1085"/>
      <c r="DIQ285" s="1085"/>
      <c r="DIR285" s="1085"/>
      <c r="DIS285" s="1080"/>
      <c r="DIT285" s="1085"/>
      <c r="DIU285" s="1085"/>
      <c r="DIV285" s="1085"/>
      <c r="DIW285" s="1085"/>
      <c r="DIX285" s="1085"/>
      <c r="DIY285" s="1085"/>
      <c r="DIZ285" s="1085"/>
      <c r="DJA285" s="1085"/>
      <c r="DJB285" s="1085"/>
      <c r="DJC285" s="1085"/>
      <c r="DJD285" s="1085"/>
      <c r="DJE285" s="1085"/>
      <c r="DJF285" s="1085"/>
      <c r="DJG285" s="1085"/>
      <c r="DJH285" s="1080"/>
      <c r="DJI285" s="1085"/>
      <c r="DJJ285" s="1085"/>
      <c r="DJK285" s="1085"/>
      <c r="DJL285" s="1085"/>
      <c r="DJM285" s="1085"/>
      <c r="DJN285" s="1085"/>
      <c r="DJO285" s="1085"/>
      <c r="DJP285" s="1085"/>
      <c r="DJQ285" s="1085"/>
      <c r="DJR285" s="1085"/>
      <c r="DJS285" s="1085"/>
      <c r="DJT285" s="1085"/>
      <c r="DJU285" s="1085"/>
      <c r="DJV285" s="1085"/>
      <c r="DJW285" s="1080"/>
      <c r="DJX285" s="1085"/>
      <c r="DJY285" s="1085"/>
      <c r="DJZ285" s="1085"/>
      <c r="DKA285" s="1085"/>
      <c r="DKB285" s="1085"/>
      <c r="DKC285" s="1085"/>
      <c r="DKD285" s="1085"/>
      <c r="DKE285" s="1085"/>
      <c r="DKF285" s="1085"/>
      <c r="DKG285" s="1085"/>
      <c r="DKH285" s="1085"/>
      <c r="DKI285" s="1085"/>
      <c r="DKJ285" s="1085"/>
      <c r="DKK285" s="1085"/>
      <c r="DKL285" s="1080"/>
      <c r="DKM285" s="1085"/>
      <c r="DKN285" s="1085"/>
      <c r="DKO285" s="1085"/>
      <c r="DKP285" s="1085"/>
      <c r="DKQ285" s="1085"/>
      <c r="DKR285" s="1085"/>
      <c r="DKS285" s="1085"/>
      <c r="DKT285" s="1085"/>
      <c r="DKU285" s="1085"/>
      <c r="DKV285" s="1085"/>
      <c r="DKW285" s="1085"/>
      <c r="DKX285" s="1085"/>
      <c r="DKY285" s="1085"/>
      <c r="DKZ285" s="1085"/>
      <c r="DLA285" s="1080"/>
      <c r="DLB285" s="1085"/>
      <c r="DLC285" s="1085"/>
      <c r="DLD285" s="1085"/>
      <c r="DLE285" s="1085"/>
      <c r="DLF285" s="1085"/>
      <c r="DLG285" s="1085"/>
      <c r="DLH285" s="1085"/>
      <c r="DLI285" s="1085"/>
      <c r="DLJ285" s="1085"/>
      <c r="DLK285" s="1085"/>
      <c r="DLL285" s="1085"/>
      <c r="DLM285" s="1085"/>
      <c r="DLN285" s="1085"/>
      <c r="DLO285" s="1085"/>
      <c r="DLP285" s="1080"/>
      <c r="DLQ285" s="1085"/>
      <c r="DLR285" s="1085"/>
      <c r="DLS285" s="1085"/>
      <c r="DLT285" s="1085"/>
      <c r="DLU285" s="1085"/>
      <c r="DLV285" s="1085"/>
      <c r="DLW285" s="1085"/>
      <c r="DLX285" s="1085"/>
      <c r="DLY285" s="1085"/>
      <c r="DLZ285" s="1085"/>
      <c r="DMA285" s="1085"/>
      <c r="DMB285" s="1085"/>
      <c r="DMC285" s="1085"/>
      <c r="DMD285" s="1085"/>
      <c r="DME285" s="1080"/>
      <c r="DMF285" s="1085"/>
      <c r="DMG285" s="1085"/>
      <c r="DMH285" s="1085"/>
      <c r="DMI285" s="1085"/>
      <c r="DMJ285" s="1085"/>
      <c r="DMK285" s="1085"/>
      <c r="DML285" s="1085"/>
      <c r="DMM285" s="1085"/>
      <c r="DMN285" s="1085"/>
      <c r="DMO285" s="1085"/>
      <c r="DMP285" s="1085"/>
      <c r="DMQ285" s="1085"/>
      <c r="DMR285" s="1085"/>
      <c r="DMS285" s="1085"/>
      <c r="DMT285" s="1080"/>
      <c r="DMU285" s="1085"/>
      <c r="DMV285" s="1085"/>
      <c r="DMW285" s="1085"/>
      <c r="DMX285" s="1085"/>
      <c r="DMY285" s="1085"/>
      <c r="DMZ285" s="1085"/>
      <c r="DNA285" s="1085"/>
      <c r="DNB285" s="1085"/>
      <c r="DNC285" s="1085"/>
      <c r="DND285" s="1085"/>
      <c r="DNE285" s="1085"/>
      <c r="DNF285" s="1085"/>
      <c r="DNG285" s="1085"/>
      <c r="DNH285" s="1085"/>
      <c r="DNI285" s="1080"/>
      <c r="DNJ285" s="1085"/>
      <c r="DNK285" s="1085"/>
      <c r="DNL285" s="1085"/>
      <c r="DNM285" s="1085"/>
      <c r="DNN285" s="1085"/>
      <c r="DNO285" s="1085"/>
      <c r="DNP285" s="1085"/>
      <c r="DNQ285" s="1085"/>
      <c r="DNR285" s="1085"/>
      <c r="DNS285" s="1085"/>
      <c r="DNT285" s="1085"/>
      <c r="DNU285" s="1085"/>
      <c r="DNV285" s="1085"/>
      <c r="DNW285" s="1085"/>
      <c r="DNX285" s="1080"/>
      <c r="DNY285" s="1085"/>
      <c r="DNZ285" s="1085"/>
      <c r="DOA285" s="1085"/>
      <c r="DOB285" s="1085"/>
      <c r="DOC285" s="1085"/>
      <c r="DOD285" s="1085"/>
      <c r="DOE285" s="1085"/>
      <c r="DOF285" s="1085"/>
      <c r="DOG285" s="1085"/>
      <c r="DOH285" s="1085"/>
      <c r="DOI285" s="1085"/>
      <c r="DOJ285" s="1085"/>
      <c r="DOK285" s="1085"/>
      <c r="DOL285" s="1085"/>
      <c r="DOM285" s="1080"/>
      <c r="DON285" s="1085"/>
      <c r="DOO285" s="1085"/>
      <c r="DOP285" s="1085"/>
      <c r="DOQ285" s="1085"/>
      <c r="DOR285" s="1085"/>
      <c r="DOS285" s="1085"/>
      <c r="DOT285" s="1085"/>
      <c r="DOU285" s="1085"/>
      <c r="DOV285" s="1085"/>
      <c r="DOW285" s="1085"/>
      <c r="DOX285" s="1085"/>
      <c r="DOY285" s="1085"/>
      <c r="DOZ285" s="1085"/>
      <c r="DPA285" s="1085"/>
      <c r="DPB285" s="1080"/>
      <c r="DPC285" s="1085"/>
      <c r="DPD285" s="1085"/>
      <c r="DPE285" s="1085"/>
      <c r="DPF285" s="1085"/>
      <c r="DPG285" s="1085"/>
      <c r="DPH285" s="1085"/>
      <c r="DPI285" s="1085"/>
      <c r="DPJ285" s="1085"/>
      <c r="DPK285" s="1085"/>
      <c r="DPL285" s="1085"/>
      <c r="DPM285" s="1085"/>
      <c r="DPN285" s="1085"/>
      <c r="DPO285" s="1085"/>
      <c r="DPP285" s="1085"/>
      <c r="DPQ285" s="1080"/>
      <c r="DPR285" s="1085"/>
      <c r="DPS285" s="1085"/>
      <c r="DPT285" s="1085"/>
      <c r="DPU285" s="1085"/>
      <c r="DPV285" s="1085"/>
      <c r="DPW285" s="1085"/>
      <c r="DPX285" s="1085"/>
      <c r="DPY285" s="1085"/>
      <c r="DPZ285" s="1085"/>
      <c r="DQA285" s="1085"/>
      <c r="DQB285" s="1085"/>
      <c r="DQC285" s="1085"/>
      <c r="DQD285" s="1085"/>
      <c r="DQE285" s="1085"/>
      <c r="DQF285" s="1080"/>
      <c r="DQG285" s="1085"/>
      <c r="DQH285" s="1085"/>
      <c r="DQI285" s="1085"/>
      <c r="DQJ285" s="1085"/>
      <c r="DQK285" s="1085"/>
      <c r="DQL285" s="1085"/>
      <c r="DQM285" s="1085"/>
      <c r="DQN285" s="1085"/>
      <c r="DQO285" s="1085"/>
      <c r="DQP285" s="1085"/>
      <c r="DQQ285" s="1085"/>
      <c r="DQR285" s="1085"/>
      <c r="DQS285" s="1085"/>
      <c r="DQT285" s="1085"/>
      <c r="DQU285" s="1080"/>
      <c r="DQV285" s="1085"/>
      <c r="DQW285" s="1085"/>
      <c r="DQX285" s="1085"/>
      <c r="DQY285" s="1085"/>
      <c r="DQZ285" s="1085"/>
      <c r="DRA285" s="1085"/>
      <c r="DRB285" s="1085"/>
      <c r="DRC285" s="1085"/>
      <c r="DRD285" s="1085"/>
      <c r="DRE285" s="1085"/>
      <c r="DRF285" s="1085"/>
      <c r="DRG285" s="1085"/>
      <c r="DRH285" s="1085"/>
      <c r="DRI285" s="1085"/>
      <c r="DRJ285" s="1080"/>
      <c r="DRK285" s="1085"/>
      <c r="DRL285" s="1085"/>
      <c r="DRM285" s="1085"/>
      <c r="DRN285" s="1085"/>
      <c r="DRO285" s="1085"/>
      <c r="DRP285" s="1085"/>
      <c r="DRQ285" s="1085"/>
      <c r="DRR285" s="1085"/>
      <c r="DRS285" s="1085"/>
      <c r="DRT285" s="1085"/>
      <c r="DRU285" s="1085"/>
      <c r="DRV285" s="1085"/>
      <c r="DRW285" s="1085"/>
      <c r="DRX285" s="1085"/>
      <c r="DRY285" s="1080"/>
      <c r="DRZ285" s="1085"/>
      <c r="DSA285" s="1085"/>
      <c r="DSB285" s="1085"/>
      <c r="DSC285" s="1085"/>
      <c r="DSD285" s="1085"/>
      <c r="DSE285" s="1085"/>
      <c r="DSF285" s="1085"/>
      <c r="DSG285" s="1085"/>
      <c r="DSH285" s="1085"/>
      <c r="DSI285" s="1085"/>
      <c r="DSJ285" s="1085"/>
      <c r="DSK285" s="1085"/>
      <c r="DSL285" s="1085"/>
      <c r="DSM285" s="1085"/>
      <c r="DSN285" s="1080"/>
      <c r="DSO285" s="1085"/>
      <c r="DSP285" s="1085"/>
      <c r="DSQ285" s="1085"/>
      <c r="DSR285" s="1085"/>
      <c r="DSS285" s="1085"/>
      <c r="DST285" s="1085"/>
      <c r="DSU285" s="1085"/>
      <c r="DSV285" s="1085"/>
      <c r="DSW285" s="1085"/>
      <c r="DSX285" s="1085"/>
      <c r="DSY285" s="1085"/>
      <c r="DSZ285" s="1085"/>
      <c r="DTA285" s="1085"/>
      <c r="DTB285" s="1085"/>
      <c r="DTC285" s="1080"/>
      <c r="DTD285" s="1085"/>
      <c r="DTE285" s="1085"/>
      <c r="DTF285" s="1085"/>
      <c r="DTG285" s="1085"/>
      <c r="DTH285" s="1085"/>
      <c r="DTI285" s="1085"/>
      <c r="DTJ285" s="1085"/>
      <c r="DTK285" s="1085"/>
      <c r="DTL285" s="1085"/>
      <c r="DTM285" s="1085"/>
      <c r="DTN285" s="1085"/>
      <c r="DTO285" s="1085"/>
      <c r="DTP285" s="1085"/>
      <c r="DTQ285" s="1085"/>
      <c r="DTR285" s="1080"/>
      <c r="DTS285" s="1085"/>
      <c r="DTT285" s="1085"/>
      <c r="DTU285" s="1085"/>
      <c r="DTV285" s="1085"/>
      <c r="DTW285" s="1085"/>
      <c r="DTX285" s="1085"/>
      <c r="DTY285" s="1085"/>
      <c r="DTZ285" s="1085"/>
      <c r="DUA285" s="1085"/>
      <c r="DUB285" s="1085"/>
      <c r="DUC285" s="1085"/>
      <c r="DUD285" s="1085"/>
      <c r="DUE285" s="1085"/>
      <c r="DUF285" s="1085"/>
      <c r="DUG285" s="1080"/>
      <c r="DUH285" s="1085"/>
      <c r="DUI285" s="1085"/>
      <c r="DUJ285" s="1085"/>
      <c r="DUK285" s="1085"/>
      <c r="DUL285" s="1085"/>
      <c r="DUM285" s="1085"/>
      <c r="DUN285" s="1085"/>
      <c r="DUO285" s="1085"/>
      <c r="DUP285" s="1085"/>
      <c r="DUQ285" s="1085"/>
      <c r="DUR285" s="1085"/>
      <c r="DUS285" s="1085"/>
      <c r="DUT285" s="1085"/>
      <c r="DUU285" s="1085"/>
      <c r="DUV285" s="1080"/>
      <c r="DUW285" s="1085"/>
      <c r="DUX285" s="1085"/>
      <c r="DUY285" s="1085"/>
      <c r="DUZ285" s="1085"/>
      <c r="DVA285" s="1085"/>
      <c r="DVB285" s="1085"/>
      <c r="DVC285" s="1085"/>
      <c r="DVD285" s="1085"/>
      <c r="DVE285" s="1085"/>
      <c r="DVF285" s="1085"/>
      <c r="DVG285" s="1085"/>
      <c r="DVH285" s="1085"/>
      <c r="DVI285" s="1085"/>
      <c r="DVJ285" s="1085"/>
      <c r="DVK285" s="1080"/>
      <c r="DVL285" s="1085"/>
      <c r="DVM285" s="1085"/>
      <c r="DVN285" s="1085"/>
      <c r="DVO285" s="1085"/>
      <c r="DVP285" s="1085"/>
      <c r="DVQ285" s="1085"/>
      <c r="DVR285" s="1085"/>
      <c r="DVS285" s="1085"/>
      <c r="DVT285" s="1085"/>
      <c r="DVU285" s="1085"/>
      <c r="DVV285" s="1085"/>
      <c r="DVW285" s="1085"/>
      <c r="DVX285" s="1085"/>
      <c r="DVY285" s="1085"/>
      <c r="DVZ285" s="1080"/>
      <c r="DWA285" s="1085"/>
      <c r="DWB285" s="1085"/>
      <c r="DWC285" s="1085"/>
      <c r="DWD285" s="1085"/>
      <c r="DWE285" s="1085"/>
      <c r="DWF285" s="1085"/>
      <c r="DWG285" s="1085"/>
      <c r="DWH285" s="1085"/>
      <c r="DWI285" s="1085"/>
      <c r="DWJ285" s="1085"/>
      <c r="DWK285" s="1085"/>
      <c r="DWL285" s="1085"/>
      <c r="DWM285" s="1085"/>
      <c r="DWN285" s="1085"/>
      <c r="DWO285" s="1080"/>
      <c r="DWP285" s="1085"/>
      <c r="DWQ285" s="1085"/>
      <c r="DWR285" s="1085"/>
      <c r="DWS285" s="1085"/>
      <c r="DWT285" s="1085"/>
      <c r="DWU285" s="1085"/>
      <c r="DWV285" s="1085"/>
      <c r="DWW285" s="1085"/>
      <c r="DWX285" s="1085"/>
      <c r="DWY285" s="1085"/>
      <c r="DWZ285" s="1085"/>
      <c r="DXA285" s="1085"/>
      <c r="DXB285" s="1085"/>
      <c r="DXC285" s="1085"/>
      <c r="DXD285" s="1080"/>
      <c r="DXE285" s="1085"/>
      <c r="DXF285" s="1085"/>
      <c r="DXG285" s="1085"/>
      <c r="DXH285" s="1085"/>
      <c r="DXI285" s="1085"/>
      <c r="DXJ285" s="1085"/>
      <c r="DXK285" s="1085"/>
      <c r="DXL285" s="1085"/>
      <c r="DXM285" s="1085"/>
      <c r="DXN285" s="1085"/>
      <c r="DXO285" s="1085"/>
      <c r="DXP285" s="1085"/>
      <c r="DXQ285" s="1085"/>
      <c r="DXR285" s="1085"/>
      <c r="DXS285" s="1080"/>
      <c r="DXT285" s="1085"/>
      <c r="DXU285" s="1085"/>
      <c r="DXV285" s="1085"/>
      <c r="DXW285" s="1085"/>
      <c r="DXX285" s="1085"/>
      <c r="DXY285" s="1085"/>
      <c r="DXZ285" s="1085"/>
      <c r="DYA285" s="1085"/>
      <c r="DYB285" s="1085"/>
      <c r="DYC285" s="1085"/>
      <c r="DYD285" s="1085"/>
      <c r="DYE285" s="1085"/>
      <c r="DYF285" s="1085"/>
      <c r="DYG285" s="1085"/>
      <c r="DYH285" s="1080"/>
      <c r="DYI285" s="1085"/>
      <c r="DYJ285" s="1085"/>
      <c r="DYK285" s="1085"/>
      <c r="DYL285" s="1085"/>
      <c r="DYM285" s="1085"/>
      <c r="DYN285" s="1085"/>
      <c r="DYO285" s="1085"/>
      <c r="DYP285" s="1085"/>
      <c r="DYQ285" s="1085"/>
      <c r="DYR285" s="1085"/>
      <c r="DYS285" s="1085"/>
      <c r="DYT285" s="1085"/>
      <c r="DYU285" s="1085"/>
      <c r="DYV285" s="1085"/>
      <c r="DYW285" s="1080"/>
      <c r="DYX285" s="1085"/>
      <c r="DYY285" s="1085"/>
      <c r="DYZ285" s="1085"/>
      <c r="DZA285" s="1085"/>
      <c r="DZB285" s="1085"/>
      <c r="DZC285" s="1085"/>
      <c r="DZD285" s="1085"/>
      <c r="DZE285" s="1085"/>
      <c r="DZF285" s="1085"/>
      <c r="DZG285" s="1085"/>
      <c r="DZH285" s="1085"/>
      <c r="DZI285" s="1085"/>
      <c r="DZJ285" s="1085"/>
      <c r="DZK285" s="1085"/>
      <c r="DZL285" s="1080"/>
      <c r="DZM285" s="1085"/>
      <c r="DZN285" s="1085"/>
      <c r="DZO285" s="1085"/>
      <c r="DZP285" s="1085"/>
      <c r="DZQ285" s="1085"/>
      <c r="DZR285" s="1085"/>
      <c r="DZS285" s="1085"/>
      <c r="DZT285" s="1085"/>
      <c r="DZU285" s="1085"/>
      <c r="DZV285" s="1085"/>
      <c r="DZW285" s="1085"/>
      <c r="DZX285" s="1085"/>
      <c r="DZY285" s="1085"/>
      <c r="DZZ285" s="1085"/>
      <c r="EAA285" s="1080"/>
      <c r="EAB285" s="1085"/>
      <c r="EAC285" s="1085"/>
      <c r="EAD285" s="1085"/>
      <c r="EAE285" s="1085"/>
      <c r="EAF285" s="1085"/>
      <c r="EAG285" s="1085"/>
      <c r="EAH285" s="1085"/>
      <c r="EAI285" s="1085"/>
      <c r="EAJ285" s="1085"/>
      <c r="EAK285" s="1085"/>
      <c r="EAL285" s="1085"/>
      <c r="EAM285" s="1085"/>
      <c r="EAN285" s="1085"/>
      <c r="EAO285" s="1085"/>
      <c r="EAP285" s="1080"/>
      <c r="EAQ285" s="1085"/>
      <c r="EAR285" s="1085"/>
      <c r="EAS285" s="1085"/>
      <c r="EAT285" s="1085"/>
      <c r="EAU285" s="1085"/>
      <c r="EAV285" s="1085"/>
      <c r="EAW285" s="1085"/>
      <c r="EAX285" s="1085"/>
      <c r="EAY285" s="1085"/>
      <c r="EAZ285" s="1085"/>
      <c r="EBA285" s="1085"/>
      <c r="EBB285" s="1085"/>
      <c r="EBC285" s="1085"/>
      <c r="EBD285" s="1085"/>
      <c r="EBE285" s="1080"/>
      <c r="EBF285" s="1085"/>
      <c r="EBG285" s="1085"/>
      <c r="EBH285" s="1085"/>
      <c r="EBI285" s="1085"/>
      <c r="EBJ285" s="1085"/>
      <c r="EBK285" s="1085"/>
      <c r="EBL285" s="1085"/>
      <c r="EBM285" s="1085"/>
      <c r="EBN285" s="1085"/>
      <c r="EBO285" s="1085"/>
      <c r="EBP285" s="1085"/>
      <c r="EBQ285" s="1085"/>
      <c r="EBR285" s="1085"/>
      <c r="EBS285" s="1085"/>
      <c r="EBT285" s="1080"/>
      <c r="EBU285" s="1085"/>
      <c r="EBV285" s="1085"/>
      <c r="EBW285" s="1085"/>
      <c r="EBX285" s="1085"/>
      <c r="EBY285" s="1085"/>
      <c r="EBZ285" s="1085"/>
      <c r="ECA285" s="1085"/>
      <c r="ECB285" s="1085"/>
      <c r="ECC285" s="1085"/>
      <c r="ECD285" s="1085"/>
      <c r="ECE285" s="1085"/>
      <c r="ECF285" s="1085"/>
      <c r="ECG285" s="1085"/>
      <c r="ECH285" s="1085"/>
      <c r="ECI285" s="1080"/>
      <c r="ECJ285" s="1085"/>
      <c r="ECK285" s="1085"/>
      <c r="ECL285" s="1085"/>
      <c r="ECM285" s="1085"/>
      <c r="ECN285" s="1085"/>
      <c r="ECO285" s="1085"/>
      <c r="ECP285" s="1085"/>
      <c r="ECQ285" s="1085"/>
      <c r="ECR285" s="1085"/>
      <c r="ECS285" s="1085"/>
      <c r="ECT285" s="1085"/>
      <c r="ECU285" s="1085"/>
      <c r="ECV285" s="1085"/>
      <c r="ECW285" s="1085"/>
      <c r="ECX285" s="1080"/>
      <c r="ECY285" s="1085"/>
      <c r="ECZ285" s="1085"/>
      <c r="EDA285" s="1085"/>
      <c r="EDB285" s="1085"/>
      <c r="EDC285" s="1085"/>
      <c r="EDD285" s="1085"/>
      <c r="EDE285" s="1085"/>
      <c r="EDF285" s="1085"/>
      <c r="EDG285" s="1085"/>
      <c r="EDH285" s="1085"/>
      <c r="EDI285" s="1085"/>
      <c r="EDJ285" s="1085"/>
      <c r="EDK285" s="1085"/>
      <c r="EDL285" s="1085"/>
      <c r="EDM285" s="1080"/>
      <c r="EDN285" s="1085"/>
      <c r="EDO285" s="1085"/>
      <c r="EDP285" s="1085"/>
      <c r="EDQ285" s="1085"/>
      <c r="EDR285" s="1085"/>
      <c r="EDS285" s="1085"/>
      <c r="EDT285" s="1085"/>
      <c r="EDU285" s="1085"/>
      <c r="EDV285" s="1085"/>
      <c r="EDW285" s="1085"/>
      <c r="EDX285" s="1085"/>
      <c r="EDY285" s="1085"/>
      <c r="EDZ285" s="1085"/>
      <c r="EEA285" s="1085"/>
      <c r="EEB285" s="1080"/>
      <c r="EEC285" s="1085"/>
      <c r="EED285" s="1085"/>
      <c r="EEE285" s="1085"/>
      <c r="EEF285" s="1085"/>
      <c r="EEG285" s="1085"/>
      <c r="EEH285" s="1085"/>
      <c r="EEI285" s="1085"/>
      <c r="EEJ285" s="1085"/>
      <c r="EEK285" s="1085"/>
      <c r="EEL285" s="1085"/>
      <c r="EEM285" s="1085"/>
      <c r="EEN285" s="1085"/>
      <c r="EEO285" s="1085"/>
      <c r="EEP285" s="1085"/>
      <c r="EEQ285" s="1080"/>
      <c r="EER285" s="1085"/>
      <c r="EES285" s="1085"/>
      <c r="EET285" s="1085"/>
      <c r="EEU285" s="1085"/>
      <c r="EEV285" s="1085"/>
      <c r="EEW285" s="1085"/>
      <c r="EEX285" s="1085"/>
      <c r="EEY285" s="1085"/>
      <c r="EEZ285" s="1085"/>
      <c r="EFA285" s="1085"/>
      <c r="EFB285" s="1085"/>
      <c r="EFC285" s="1085"/>
      <c r="EFD285" s="1085"/>
      <c r="EFE285" s="1085"/>
      <c r="EFF285" s="1080"/>
      <c r="EFG285" s="1085"/>
      <c r="EFH285" s="1085"/>
      <c r="EFI285" s="1085"/>
      <c r="EFJ285" s="1085"/>
      <c r="EFK285" s="1085"/>
      <c r="EFL285" s="1085"/>
      <c r="EFM285" s="1085"/>
      <c r="EFN285" s="1085"/>
      <c r="EFO285" s="1085"/>
      <c r="EFP285" s="1085"/>
      <c r="EFQ285" s="1085"/>
      <c r="EFR285" s="1085"/>
      <c r="EFS285" s="1085"/>
      <c r="EFT285" s="1085"/>
      <c r="EFU285" s="1080"/>
      <c r="EFV285" s="1085"/>
      <c r="EFW285" s="1085"/>
      <c r="EFX285" s="1085"/>
      <c r="EFY285" s="1085"/>
      <c r="EFZ285" s="1085"/>
      <c r="EGA285" s="1085"/>
      <c r="EGB285" s="1085"/>
      <c r="EGC285" s="1085"/>
      <c r="EGD285" s="1085"/>
      <c r="EGE285" s="1085"/>
      <c r="EGF285" s="1085"/>
      <c r="EGG285" s="1085"/>
      <c r="EGH285" s="1085"/>
      <c r="EGI285" s="1085"/>
      <c r="EGJ285" s="1080"/>
      <c r="EGK285" s="1085"/>
      <c r="EGL285" s="1085"/>
      <c r="EGM285" s="1085"/>
      <c r="EGN285" s="1085"/>
      <c r="EGO285" s="1085"/>
      <c r="EGP285" s="1085"/>
      <c r="EGQ285" s="1085"/>
      <c r="EGR285" s="1085"/>
      <c r="EGS285" s="1085"/>
      <c r="EGT285" s="1085"/>
      <c r="EGU285" s="1085"/>
      <c r="EGV285" s="1085"/>
      <c r="EGW285" s="1085"/>
      <c r="EGX285" s="1085"/>
      <c r="EGY285" s="1080"/>
      <c r="EGZ285" s="1085"/>
      <c r="EHA285" s="1085"/>
      <c r="EHB285" s="1085"/>
      <c r="EHC285" s="1085"/>
      <c r="EHD285" s="1085"/>
      <c r="EHE285" s="1085"/>
      <c r="EHF285" s="1085"/>
      <c r="EHG285" s="1085"/>
      <c r="EHH285" s="1085"/>
      <c r="EHI285" s="1085"/>
      <c r="EHJ285" s="1085"/>
      <c r="EHK285" s="1085"/>
      <c r="EHL285" s="1085"/>
      <c r="EHM285" s="1085"/>
      <c r="EHN285" s="1080"/>
      <c r="EHO285" s="1085"/>
      <c r="EHP285" s="1085"/>
      <c r="EHQ285" s="1085"/>
      <c r="EHR285" s="1085"/>
      <c r="EHS285" s="1085"/>
      <c r="EHT285" s="1085"/>
      <c r="EHU285" s="1085"/>
      <c r="EHV285" s="1085"/>
      <c r="EHW285" s="1085"/>
      <c r="EHX285" s="1085"/>
      <c r="EHY285" s="1085"/>
      <c r="EHZ285" s="1085"/>
      <c r="EIA285" s="1085"/>
      <c r="EIB285" s="1085"/>
      <c r="EIC285" s="1080"/>
      <c r="EID285" s="1085"/>
      <c r="EIE285" s="1085"/>
      <c r="EIF285" s="1085"/>
      <c r="EIG285" s="1085"/>
      <c r="EIH285" s="1085"/>
      <c r="EII285" s="1085"/>
      <c r="EIJ285" s="1085"/>
      <c r="EIK285" s="1085"/>
      <c r="EIL285" s="1085"/>
      <c r="EIM285" s="1085"/>
      <c r="EIN285" s="1085"/>
      <c r="EIO285" s="1085"/>
      <c r="EIP285" s="1085"/>
      <c r="EIQ285" s="1085"/>
      <c r="EIR285" s="1080"/>
      <c r="EIS285" s="1085"/>
      <c r="EIT285" s="1085"/>
      <c r="EIU285" s="1085"/>
      <c r="EIV285" s="1085"/>
      <c r="EIW285" s="1085"/>
      <c r="EIX285" s="1085"/>
      <c r="EIY285" s="1085"/>
      <c r="EIZ285" s="1085"/>
      <c r="EJA285" s="1085"/>
      <c r="EJB285" s="1085"/>
      <c r="EJC285" s="1085"/>
      <c r="EJD285" s="1085"/>
      <c r="EJE285" s="1085"/>
      <c r="EJF285" s="1085"/>
      <c r="EJG285" s="1080"/>
      <c r="EJH285" s="1085"/>
      <c r="EJI285" s="1085"/>
      <c r="EJJ285" s="1085"/>
      <c r="EJK285" s="1085"/>
      <c r="EJL285" s="1085"/>
      <c r="EJM285" s="1085"/>
      <c r="EJN285" s="1085"/>
      <c r="EJO285" s="1085"/>
      <c r="EJP285" s="1085"/>
      <c r="EJQ285" s="1085"/>
      <c r="EJR285" s="1085"/>
      <c r="EJS285" s="1085"/>
      <c r="EJT285" s="1085"/>
      <c r="EJU285" s="1085"/>
      <c r="EJV285" s="1080"/>
      <c r="EJW285" s="1085"/>
      <c r="EJX285" s="1085"/>
      <c r="EJY285" s="1085"/>
      <c r="EJZ285" s="1085"/>
      <c r="EKA285" s="1085"/>
      <c r="EKB285" s="1085"/>
      <c r="EKC285" s="1085"/>
      <c r="EKD285" s="1085"/>
      <c r="EKE285" s="1085"/>
      <c r="EKF285" s="1085"/>
      <c r="EKG285" s="1085"/>
      <c r="EKH285" s="1085"/>
      <c r="EKI285" s="1085"/>
      <c r="EKJ285" s="1085"/>
      <c r="EKK285" s="1080"/>
      <c r="EKL285" s="1085"/>
      <c r="EKM285" s="1085"/>
      <c r="EKN285" s="1085"/>
      <c r="EKO285" s="1085"/>
      <c r="EKP285" s="1085"/>
      <c r="EKQ285" s="1085"/>
      <c r="EKR285" s="1085"/>
      <c r="EKS285" s="1085"/>
      <c r="EKT285" s="1085"/>
      <c r="EKU285" s="1085"/>
      <c r="EKV285" s="1085"/>
      <c r="EKW285" s="1085"/>
      <c r="EKX285" s="1085"/>
      <c r="EKY285" s="1085"/>
      <c r="EKZ285" s="1080"/>
      <c r="ELA285" s="1085"/>
      <c r="ELB285" s="1085"/>
      <c r="ELC285" s="1085"/>
      <c r="ELD285" s="1085"/>
      <c r="ELE285" s="1085"/>
      <c r="ELF285" s="1085"/>
      <c r="ELG285" s="1085"/>
      <c r="ELH285" s="1085"/>
      <c r="ELI285" s="1085"/>
      <c r="ELJ285" s="1085"/>
      <c r="ELK285" s="1085"/>
      <c r="ELL285" s="1085"/>
      <c r="ELM285" s="1085"/>
      <c r="ELN285" s="1085"/>
      <c r="ELO285" s="1080"/>
      <c r="ELP285" s="1085"/>
      <c r="ELQ285" s="1085"/>
      <c r="ELR285" s="1085"/>
      <c r="ELS285" s="1085"/>
      <c r="ELT285" s="1085"/>
      <c r="ELU285" s="1085"/>
      <c r="ELV285" s="1085"/>
      <c r="ELW285" s="1085"/>
      <c r="ELX285" s="1085"/>
      <c r="ELY285" s="1085"/>
      <c r="ELZ285" s="1085"/>
      <c r="EMA285" s="1085"/>
      <c r="EMB285" s="1085"/>
      <c r="EMC285" s="1085"/>
      <c r="EMD285" s="1080"/>
      <c r="EME285" s="1085"/>
      <c r="EMF285" s="1085"/>
      <c r="EMG285" s="1085"/>
      <c r="EMH285" s="1085"/>
      <c r="EMI285" s="1085"/>
      <c r="EMJ285" s="1085"/>
      <c r="EMK285" s="1085"/>
      <c r="EML285" s="1085"/>
      <c r="EMM285" s="1085"/>
      <c r="EMN285" s="1085"/>
      <c r="EMO285" s="1085"/>
      <c r="EMP285" s="1085"/>
      <c r="EMQ285" s="1085"/>
      <c r="EMR285" s="1085"/>
      <c r="EMS285" s="1080"/>
      <c r="EMT285" s="1085"/>
      <c r="EMU285" s="1085"/>
      <c r="EMV285" s="1085"/>
      <c r="EMW285" s="1085"/>
      <c r="EMX285" s="1085"/>
      <c r="EMY285" s="1085"/>
      <c r="EMZ285" s="1085"/>
      <c r="ENA285" s="1085"/>
      <c r="ENB285" s="1085"/>
      <c r="ENC285" s="1085"/>
      <c r="END285" s="1085"/>
      <c r="ENE285" s="1085"/>
      <c r="ENF285" s="1085"/>
      <c r="ENG285" s="1085"/>
      <c r="ENH285" s="1080"/>
      <c r="ENI285" s="1085"/>
      <c r="ENJ285" s="1085"/>
      <c r="ENK285" s="1085"/>
      <c r="ENL285" s="1085"/>
      <c r="ENM285" s="1085"/>
      <c r="ENN285" s="1085"/>
      <c r="ENO285" s="1085"/>
      <c r="ENP285" s="1085"/>
      <c r="ENQ285" s="1085"/>
      <c r="ENR285" s="1085"/>
      <c r="ENS285" s="1085"/>
      <c r="ENT285" s="1085"/>
      <c r="ENU285" s="1085"/>
      <c r="ENV285" s="1085"/>
      <c r="ENW285" s="1080"/>
      <c r="ENX285" s="1085"/>
      <c r="ENY285" s="1085"/>
      <c r="ENZ285" s="1085"/>
      <c r="EOA285" s="1085"/>
      <c r="EOB285" s="1085"/>
      <c r="EOC285" s="1085"/>
      <c r="EOD285" s="1085"/>
      <c r="EOE285" s="1085"/>
      <c r="EOF285" s="1085"/>
      <c r="EOG285" s="1085"/>
      <c r="EOH285" s="1085"/>
      <c r="EOI285" s="1085"/>
      <c r="EOJ285" s="1085"/>
      <c r="EOK285" s="1085"/>
      <c r="EOL285" s="1080"/>
      <c r="EOM285" s="1085"/>
      <c r="EON285" s="1085"/>
      <c r="EOO285" s="1085"/>
      <c r="EOP285" s="1085"/>
      <c r="EOQ285" s="1085"/>
      <c r="EOR285" s="1085"/>
      <c r="EOS285" s="1085"/>
      <c r="EOT285" s="1085"/>
      <c r="EOU285" s="1085"/>
      <c r="EOV285" s="1085"/>
      <c r="EOW285" s="1085"/>
      <c r="EOX285" s="1085"/>
      <c r="EOY285" s="1085"/>
      <c r="EOZ285" s="1085"/>
      <c r="EPA285" s="1080"/>
      <c r="EPB285" s="1085"/>
      <c r="EPC285" s="1085"/>
      <c r="EPD285" s="1085"/>
      <c r="EPE285" s="1085"/>
      <c r="EPF285" s="1085"/>
      <c r="EPG285" s="1085"/>
      <c r="EPH285" s="1085"/>
      <c r="EPI285" s="1085"/>
      <c r="EPJ285" s="1085"/>
      <c r="EPK285" s="1085"/>
      <c r="EPL285" s="1085"/>
      <c r="EPM285" s="1085"/>
      <c r="EPN285" s="1085"/>
      <c r="EPO285" s="1085"/>
      <c r="EPP285" s="1080"/>
      <c r="EPQ285" s="1085"/>
      <c r="EPR285" s="1085"/>
      <c r="EPS285" s="1085"/>
      <c r="EPT285" s="1085"/>
      <c r="EPU285" s="1085"/>
      <c r="EPV285" s="1085"/>
      <c r="EPW285" s="1085"/>
      <c r="EPX285" s="1085"/>
      <c r="EPY285" s="1085"/>
      <c r="EPZ285" s="1085"/>
      <c r="EQA285" s="1085"/>
      <c r="EQB285" s="1085"/>
      <c r="EQC285" s="1085"/>
      <c r="EQD285" s="1085"/>
      <c r="EQE285" s="1080"/>
      <c r="EQF285" s="1085"/>
      <c r="EQG285" s="1085"/>
      <c r="EQH285" s="1085"/>
      <c r="EQI285" s="1085"/>
      <c r="EQJ285" s="1085"/>
      <c r="EQK285" s="1085"/>
      <c r="EQL285" s="1085"/>
      <c r="EQM285" s="1085"/>
      <c r="EQN285" s="1085"/>
      <c r="EQO285" s="1085"/>
      <c r="EQP285" s="1085"/>
      <c r="EQQ285" s="1085"/>
      <c r="EQR285" s="1085"/>
      <c r="EQS285" s="1085"/>
      <c r="EQT285" s="1080"/>
      <c r="EQU285" s="1085"/>
      <c r="EQV285" s="1085"/>
      <c r="EQW285" s="1085"/>
      <c r="EQX285" s="1085"/>
      <c r="EQY285" s="1085"/>
      <c r="EQZ285" s="1085"/>
      <c r="ERA285" s="1085"/>
      <c r="ERB285" s="1085"/>
      <c r="ERC285" s="1085"/>
      <c r="ERD285" s="1085"/>
      <c r="ERE285" s="1085"/>
      <c r="ERF285" s="1085"/>
      <c r="ERG285" s="1085"/>
      <c r="ERH285" s="1085"/>
      <c r="ERI285" s="1080"/>
      <c r="ERJ285" s="1085"/>
      <c r="ERK285" s="1085"/>
      <c r="ERL285" s="1085"/>
      <c r="ERM285" s="1085"/>
      <c r="ERN285" s="1085"/>
      <c r="ERO285" s="1085"/>
      <c r="ERP285" s="1085"/>
      <c r="ERQ285" s="1085"/>
      <c r="ERR285" s="1085"/>
      <c r="ERS285" s="1085"/>
      <c r="ERT285" s="1085"/>
      <c r="ERU285" s="1085"/>
      <c r="ERV285" s="1085"/>
      <c r="ERW285" s="1085"/>
      <c r="ERX285" s="1080"/>
      <c r="ERY285" s="1085"/>
      <c r="ERZ285" s="1085"/>
      <c r="ESA285" s="1085"/>
      <c r="ESB285" s="1085"/>
      <c r="ESC285" s="1085"/>
      <c r="ESD285" s="1085"/>
      <c r="ESE285" s="1085"/>
      <c r="ESF285" s="1085"/>
      <c r="ESG285" s="1085"/>
      <c r="ESH285" s="1085"/>
      <c r="ESI285" s="1085"/>
      <c r="ESJ285" s="1085"/>
      <c r="ESK285" s="1085"/>
      <c r="ESL285" s="1085"/>
      <c r="ESM285" s="1080"/>
      <c r="ESN285" s="1085"/>
      <c r="ESO285" s="1085"/>
      <c r="ESP285" s="1085"/>
      <c r="ESQ285" s="1085"/>
      <c r="ESR285" s="1085"/>
      <c r="ESS285" s="1085"/>
      <c r="EST285" s="1085"/>
      <c r="ESU285" s="1085"/>
      <c r="ESV285" s="1085"/>
      <c r="ESW285" s="1085"/>
      <c r="ESX285" s="1085"/>
      <c r="ESY285" s="1085"/>
      <c r="ESZ285" s="1085"/>
      <c r="ETA285" s="1085"/>
      <c r="ETB285" s="1080"/>
      <c r="ETC285" s="1085"/>
      <c r="ETD285" s="1085"/>
      <c r="ETE285" s="1085"/>
      <c r="ETF285" s="1085"/>
      <c r="ETG285" s="1085"/>
      <c r="ETH285" s="1085"/>
      <c r="ETI285" s="1085"/>
      <c r="ETJ285" s="1085"/>
      <c r="ETK285" s="1085"/>
      <c r="ETL285" s="1085"/>
      <c r="ETM285" s="1085"/>
      <c r="ETN285" s="1085"/>
      <c r="ETO285" s="1085"/>
      <c r="ETP285" s="1085"/>
      <c r="ETQ285" s="1080"/>
      <c r="ETR285" s="1085"/>
      <c r="ETS285" s="1085"/>
      <c r="ETT285" s="1085"/>
      <c r="ETU285" s="1085"/>
      <c r="ETV285" s="1085"/>
      <c r="ETW285" s="1085"/>
      <c r="ETX285" s="1085"/>
      <c r="ETY285" s="1085"/>
      <c r="ETZ285" s="1085"/>
      <c r="EUA285" s="1085"/>
      <c r="EUB285" s="1085"/>
      <c r="EUC285" s="1085"/>
      <c r="EUD285" s="1085"/>
      <c r="EUE285" s="1085"/>
      <c r="EUF285" s="1080"/>
      <c r="EUG285" s="1085"/>
      <c r="EUH285" s="1085"/>
      <c r="EUI285" s="1085"/>
      <c r="EUJ285" s="1085"/>
      <c r="EUK285" s="1085"/>
      <c r="EUL285" s="1085"/>
      <c r="EUM285" s="1085"/>
      <c r="EUN285" s="1085"/>
      <c r="EUO285" s="1085"/>
      <c r="EUP285" s="1085"/>
      <c r="EUQ285" s="1085"/>
      <c r="EUR285" s="1085"/>
      <c r="EUS285" s="1085"/>
      <c r="EUT285" s="1085"/>
      <c r="EUU285" s="1080"/>
      <c r="EUV285" s="1085"/>
      <c r="EUW285" s="1085"/>
      <c r="EUX285" s="1085"/>
      <c r="EUY285" s="1085"/>
      <c r="EUZ285" s="1085"/>
      <c r="EVA285" s="1085"/>
      <c r="EVB285" s="1085"/>
      <c r="EVC285" s="1085"/>
      <c r="EVD285" s="1085"/>
      <c r="EVE285" s="1085"/>
      <c r="EVF285" s="1085"/>
      <c r="EVG285" s="1085"/>
      <c r="EVH285" s="1085"/>
      <c r="EVI285" s="1085"/>
      <c r="EVJ285" s="1080"/>
      <c r="EVK285" s="1085"/>
      <c r="EVL285" s="1085"/>
      <c r="EVM285" s="1085"/>
      <c r="EVN285" s="1085"/>
      <c r="EVO285" s="1085"/>
      <c r="EVP285" s="1085"/>
      <c r="EVQ285" s="1085"/>
      <c r="EVR285" s="1085"/>
      <c r="EVS285" s="1085"/>
      <c r="EVT285" s="1085"/>
      <c r="EVU285" s="1085"/>
      <c r="EVV285" s="1085"/>
      <c r="EVW285" s="1085"/>
      <c r="EVX285" s="1085"/>
      <c r="EVY285" s="1080"/>
      <c r="EVZ285" s="1085"/>
      <c r="EWA285" s="1085"/>
      <c r="EWB285" s="1085"/>
      <c r="EWC285" s="1085"/>
      <c r="EWD285" s="1085"/>
      <c r="EWE285" s="1085"/>
      <c r="EWF285" s="1085"/>
      <c r="EWG285" s="1085"/>
      <c r="EWH285" s="1085"/>
      <c r="EWI285" s="1085"/>
      <c r="EWJ285" s="1085"/>
      <c r="EWK285" s="1085"/>
      <c r="EWL285" s="1085"/>
      <c r="EWM285" s="1085"/>
      <c r="EWN285" s="1080"/>
      <c r="EWO285" s="1085"/>
      <c r="EWP285" s="1085"/>
      <c r="EWQ285" s="1085"/>
      <c r="EWR285" s="1085"/>
      <c r="EWS285" s="1085"/>
      <c r="EWT285" s="1085"/>
      <c r="EWU285" s="1085"/>
      <c r="EWV285" s="1085"/>
      <c r="EWW285" s="1085"/>
      <c r="EWX285" s="1085"/>
      <c r="EWY285" s="1085"/>
      <c r="EWZ285" s="1085"/>
      <c r="EXA285" s="1085"/>
      <c r="EXB285" s="1085"/>
      <c r="EXC285" s="1080"/>
      <c r="EXD285" s="1085"/>
      <c r="EXE285" s="1085"/>
      <c r="EXF285" s="1085"/>
      <c r="EXG285" s="1085"/>
      <c r="EXH285" s="1085"/>
      <c r="EXI285" s="1085"/>
      <c r="EXJ285" s="1085"/>
      <c r="EXK285" s="1085"/>
      <c r="EXL285" s="1085"/>
      <c r="EXM285" s="1085"/>
      <c r="EXN285" s="1085"/>
      <c r="EXO285" s="1085"/>
      <c r="EXP285" s="1085"/>
      <c r="EXQ285" s="1085"/>
      <c r="EXR285" s="1080"/>
      <c r="EXS285" s="1085"/>
      <c r="EXT285" s="1085"/>
      <c r="EXU285" s="1085"/>
      <c r="EXV285" s="1085"/>
      <c r="EXW285" s="1085"/>
      <c r="EXX285" s="1085"/>
      <c r="EXY285" s="1085"/>
      <c r="EXZ285" s="1085"/>
      <c r="EYA285" s="1085"/>
      <c r="EYB285" s="1085"/>
      <c r="EYC285" s="1085"/>
      <c r="EYD285" s="1085"/>
      <c r="EYE285" s="1085"/>
      <c r="EYF285" s="1085"/>
      <c r="EYG285" s="1080"/>
      <c r="EYH285" s="1085"/>
      <c r="EYI285" s="1085"/>
      <c r="EYJ285" s="1085"/>
      <c r="EYK285" s="1085"/>
      <c r="EYL285" s="1085"/>
      <c r="EYM285" s="1085"/>
      <c r="EYN285" s="1085"/>
      <c r="EYO285" s="1085"/>
      <c r="EYP285" s="1085"/>
      <c r="EYQ285" s="1085"/>
      <c r="EYR285" s="1085"/>
      <c r="EYS285" s="1085"/>
      <c r="EYT285" s="1085"/>
      <c r="EYU285" s="1085"/>
      <c r="EYV285" s="1080"/>
      <c r="EYW285" s="1085"/>
      <c r="EYX285" s="1085"/>
      <c r="EYY285" s="1085"/>
      <c r="EYZ285" s="1085"/>
      <c r="EZA285" s="1085"/>
      <c r="EZB285" s="1085"/>
      <c r="EZC285" s="1085"/>
      <c r="EZD285" s="1085"/>
      <c r="EZE285" s="1085"/>
      <c r="EZF285" s="1085"/>
      <c r="EZG285" s="1085"/>
      <c r="EZH285" s="1085"/>
      <c r="EZI285" s="1085"/>
      <c r="EZJ285" s="1085"/>
      <c r="EZK285" s="1080"/>
      <c r="EZL285" s="1085"/>
      <c r="EZM285" s="1085"/>
      <c r="EZN285" s="1085"/>
      <c r="EZO285" s="1085"/>
      <c r="EZP285" s="1085"/>
      <c r="EZQ285" s="1085"/>
      <c r="EZR285" s="1085"/>
      <c r="EZS285" s="1085"/>
      <c r="EZT285" s="1085"/>
      <c r="EZU285" s="1085"/>
      <c r="EZV285" s="1085"/>
      <c r="EZW285" s="1085"/>
      <c r="EZX285" s="1085"/>
      <c r="EZY285" s="1085"/>
      <c r="EZZ285" s="1080"/>
      <c r="FAA285" s="1085"/>
      <c r="FAB285" s="1085"/>
      <c r="FAC285" s="1085"/>
      <c r="FAD285" s="1085"/>
      <c r="FAE285" s="1085"/>
      <c r="FAF285" s="1085"/>
      <c r="FAG285" s="1085"/>
      <c r="FAH285" s="1085"/>
      <c r="FAI285" s="1085"/>
      <c r="FAJ285" s="1085"/>
      <c r="FAK285" s="1085"/>
      <c r="FAL285" s="1085"/>
      <c r="FAM285" s="1085"/>
      <c r="FAN285" s="1085"/>
      <c r="FAO285" s="1080"/>
      <c r="FAP285" s="1085"/>
      <c r="FAQ285" s="1085"/>
      <c r="FAR285" s="1085"/>
      <c r="FAS285" s="1085"/>
      <c r="FAT285" s="1085"/>
      <c r="FAU285" s="1085"/>
      <c r="FAV285" s="1085"/>
      <c r="FAW285" s="1085"/>
      <c r="FAX285" s="1085"/>
      <c r="FAY285" s="1085"/>
      <c r="FAZ285" s="1085"/>
      <c r="FBA285" s="1085"/>
      <c r="FBB285" s="1085"/>
      <c r="FBC285" s="1085"/>
      <c r="FBD285" s="1080"/>
      <c r="FBE285" s="1085"/>
      <c r="FBF285" s="1085"/>
      <c r="FBG285" s="1085"/>
      <c r="FBH285" s="1085"/>
      <c r="FBI285" s="1085"/>
      <c r="FBJ285" s="1085"/>
      <c r="FBK285" s="1085"/>
      <c r="FBL285" s="1085"/>
      <c r="FBM285" s="1085"/>
      <c r="FBN285" s="1085"/>
      <c r="FBO285" s="1085"/>
      <c r="FBP285" s="1085"/>
      <c r="FBQ285" s="1085"/>
      <c r="FBR285" s="1085"/>
      <c r="FBS285" s="1080"/>
      <c r="FBT285" s="1085"/>
      <c r="FBU285" s="1085"/>
      <c r="FBV285" s="1085"/>
      <c r="FBW285" s="1085"/>
      <c r="FBX285" s="1085"/>
      <c r="FBY285" s="1085"/>
      <c r="FBZ285" s="1085"/>
      <c r="FCA285" s="1085"/>
      <c r="FCB285" s="1085"/>
      <c r="FCC285" s="1085"/>
      <c r="FCD285" s="1085"/>
      <c r="FCE285" s="1085"/>
      <c r="FCF285" s="1085"/>
      <c r="FCG285" s="1085"/>
      <c r="FCH285" s="1080"/>
      <c r="FCI285" s="1085"/>
      <c r="FCJ285" s="1085"/>
      <c r="FCK285" s="1085"/>
      <c r="FCL285" s="1085"/>
      <c r="FCM285" s="1085"/>
      <c r="FCN285" s="1085"/>
      <c r="FCO285" s="1085"/>
      <c r="FCP285" s="1085"/>
      <c r="FCQ285" s="1085"/>
      <c r="FCR285" s="1085"/>
      <c r="FCS285" s="1085"/>
      <c r="FCT285" s="1085"/>
      <c r="FCU285" s="1085"/>
      <c r="FCV285" s="1085"/>
      <c r="FCW285" s="1080"/>
      <c r="FCX285" s="1085"/>
      <c r="FCY285" s="1085"/>
      <c r="FCZ285" s="1085"/>
      <c r="FDA285" s="1085"/>
      <c r="FDB285" s="1085"/>
      <c r="FDC285" s="1085"/>
      <c r="FDD285" s="1085"/>
      <c r="FDE285" s="1085"/>
      <c r="FDF285" s="1085"/>
      <c r="FDG285" s="1085"/>
      <c r="FDH285" s="1085"/>
      <c r="FDI285" s="1085"/>
      <c r="FDJ285" s="1085"/>
      <c r="FDK285" s="1085"/>
      <c r="FDL285" s="1080"/>
      <c r="FDM285" s="1085"/>
      <c r="FDN285" s="1085"/>
      <c r="FDO285" s="1085"/>
      <c r="FDP285" s="1085"/>
      <c r="FDQ285" s="1085"/>
      <c r="FDR285" s="1085"/>
      <c r="FDS285" s="1085"/>
      <c r="FDT285" s="1085"/>
      <c r="FDU285" s="1085"/>
      <c r="FDV285" s="1085"/>
      <c r="FDW285" s="1085"/>
      <c r="FDX285" s="1085"/>
      <c r="FDY285" s="1085"/>
      <c r="FDZ285" s="1085"/>
      <c r="FEA285" s="1080"/>
      <c r="FEB285" s="1085"/>
      <c r="FEC285" s="1085"/>
      <c r="FED285" s="1085"/>
      <c r="FEE285" s="1085"/>
      <c r="FEF285" s="1085"/>
      <c r="FEG285" s="1085"/>
      <c r="FEH285" s="1085"/>
      <c r="FEI285" s="1085"/>
      <c r="FEJ285" s="1085"/>
      <c r="FEK285" s="1085"/>
      <c r="FEL285" s="1085"/>
      <c r="FEM285" s="1085"/>
      <c r="FEN285" s="1085"/>
      <c r="FEO285" s="1085"/>
      <c r="FEP285" s="1080"/>
      <c r="FEQ285" s="1085"/>
      <c r="FER285" s="1085"/>
      <c r="FES285" s="1085"/>
      <c r="FET285" s="1085"/>
      <c r="FEU285" s="1085"/>
      <c r="FEV285" s="1085"/>
      <c r="FEW285" s="1085"/>
      <c r="FEX285" s="1085"/>
      <c r="FEY285" s="1085"/>
      <c r="FEZ285" s="1085"/>
      <c r="FFA285" s="1085"/>
      <c r="FFB285" s="1085"/>
      <c r="FFC285" s="1085"/>
      <c r="FFD285" s="1085"/>
      <c r="FFE285" s="1080"/>
      <c r="FFF285" s="1085"/>
      <c r="FFG285" s="1085"/>
      <c r="FFH285" s="1085"/>
      <c r="FFI285" s="1085"/>
      <c r="FFJ285" s="1085"/>
      <c r="FFK285" s="1085"/>
      <c r="FFL285" s="1085"/>
      <c r="FFM285" s="1085"/>
      <c r="FFN285" s="1085"/>
      <c r="FFO285" s="1085"/>
      <c r="FFP285" s="1085"/>
      <c r="FFQ285" s="1085"/>
      <c r="FFR285" s="1085"/>
      <c r="FFS285" s="1085"/>
      <c r="FFT285" s="1080"/>
      <c r="FFU285" s="1085"/>
      <c r="FFV285" s="1085"/>
      <c r="FFW285" s="1085"/>
      <c r="FFX285" s="1085"/>
      <c r="FFY285" s="1085"/>
      <c r="FFZ285" s="1085"/>
      <c r="FGA285" s="1085"/>
      <c r="FGB285" s="1085"/>
      <c r="FGC285" s="1085"/>
      <c r="FGD285" s="1085"/>
      <c r="FGE285" s="1085"/>
      <c r="FGF285" s="1085"/>
      <c r="FGG285" s="1085"/>
      <c r="FGH285" s="1085"/>
      <c r="FGI285" s="1080"/>
      <c r="FGJ285" s="1085"/>
      <c r="FGK285" s="1085"/>
      <c r="FGL285" s="1085"/>
      <c r="FGM285" s="1085"/>
      <c r="FGN285" s="1085"/>
      <c r="FGO285" s="1085"/>
      <c r="FGP285" s="1085"/>
      <c r="FGQ285" s="1085"/>
      <c r="FGR285" s="1085"/>
      <c r="FGS285" s="1085"/>
      <c r="FGT285" s="1085"/>
      <c r="FGU285" s="1085"/>
      <c r="FGV285" s="1085"/>
      <c r="FGW285" s="1085"/>
      <c r="FGX285" s="1080"/>
      <c r="FGY285" s="1085"/>
      <c r="FGZ285" s="1085"/>
      <c r="FHA285" s="1085"/>
      <c r="FHB285" s="1085"/>
      <c r="FHC285" s="1085"/>
      <c r="FHD285" s="1085"/>
      <c r="FHE285" s="1085"/>
      <c r="FHF285" s="1085"/>
      <c r="FHG285" s="1085"/>
      <c r="FHH285" s="1085"/>
      <c r="FHI285" s="1085"/>
      <c r="FHJ285" s="1085"/>
      <c r="FHK285" s="1085"/>
      <c r="FHL285" s="1085"/>
      <c r="FHM285" s="1080"/>
      <c r="FHN285" s="1085"/>
      <c r="FHO285" s="1085"/>
      <c r="FHP285" s="1085"/>
      <c r="FHQ285" s="1085"/>
      <c r="FHR285" s="1085"/>
      <c r="FHS285" s="1085"/>
      <c r="FHT285" s="1085"/>
      <c r="FHU285" s="1085"/>
      <c r="FHV285" s="1085"/>
      <c r="FHW285" s="1085"/>
      <c r="FHX285" s="1085"/>
      <c r="FHY285" s="1085"/>
      <c r="FHZ285" s="1085"/>
      <c r="FIA285" s="1085"/>
      <c r="FIB285" s="1080"/>
      <c r="FIC285" s="1085"/>
      <c r="FID285" s="1085"/>
      <c r="FIE285" s="1085"/>
      <c r="FIF285" s="1085"/>
      <c r="FIG285" s="1085"/>
      <c r="FIH285" s="1085"/>
      <c r="FII285" s="1085"/>
      <c r="FIJ285" s="1085"/>
      <c r="FIK285" s="1085"/>
      <c r="FIL285" s="1085"/>
      <c r="FIM285" s="1085"/>
      <c r="FIN285" s="1085"/>
      <c r="FIO285" s="1085"/>
      <c r="FIP285" s="1085"/>
      <c r="FIQ285" s="1080"/>
      <c r="FIR285" s="1085"/>
      <c r="FIS285" s="1085"/>
      <c r="FIT285" s="1085"/>
      <c r="FIU285" s="1085"/>
      <c r="FIV285" s="1085"/>
      <c r="FIW285" s="1085"/>
      <c r="FIX285" s="1085"/>
      <c r="FIY285" s="1085"/>
      <c r="FIZ285" s="1085"/>
      <c r="FJA285" s="1085"/>
      <c r="FJB285" s="1085"/>
      <c r="FJC285" s="1085"/>
      <c r="FJD285" s="1085"/>
      <c r="FJE285" s="1085"/>
      <c r="FJF285" s="1080"/>
      <c r="FJG285" s="1085"/>
      <c r="FJH285" s="1085"/>
      <c r="FJI285" s="1085"/>
      <c r="FJJ285" s="1085"/>
      <c r="FJK285" s="1085"/>
      <c r="FJL285" s="1085"/>
      <c r="FJM285" s="1085"/>
      <c r="FJN285" s="1085"/>
      <c r="FJO285" s="1085"/>
      <c r="FJP285" s="1085"/>
      <c r="FJQ285" s="1085"/>
      <c r="FJR285" s="1085"/>
      <c r="FJS285" s="1085"/>
      <c r="FJT285" s="1085"/>
      <c r="FJU285" s="1080"/>
      <c r="FJV285" s="1085"/>
      <c r="FJW285" s="1085"/>
      <c r="FJX285" s="1085"/>
      <c r="FJY285" s="1085"/>
      <c r="FJZ285" s="1085"/>
      <c r="FKA285" s="1085"/>
      <c r="FKB285" s="1085"/>
      <c r="FKC285" s="1085"/>
      <c r="FKD285" s="1085"/>
      <c r="FKE285" s="1085"/>
      <c r="FKF285" s="1085"/>
      <c r="FKG285" s="1085"/>
      <c r="FKH285" s="1085"/>
      <c r="FKI285" s="1085"/>
      <c r="FKJ285" s="1080"/>
      <c r="FKK285" s="1085"/>
      <c r="FKL285" s="1085"/>
      <c r="FKM285" s="1085"/>
      <c r="FKN285" s="1085"/>
      <c r="FKO285" s="1085"/>
      <c r="FKP285" s="1085"/>
      <c r="FKQ285" s="1085"/>
      <c r="FKR285" s="1085"/>
      <c r="FKS285" s="1085"/>
      <c r="FKT285" s="1085"/>
      <c r="FKU285" s="1085"/>
      <c r="FKV285" s="1085"/>
      <c r="FKW285" s="1085"/>
      <c r="FKX285" s="1085"/>
      <c r="FKY285" s="1080"/>
      <c r="FKZ285" s="1085"/>
      <c r="FLA285" s="1085"/>
      <c r="FLB285" s="1085"/>
      <c r="FLC285" s="1085"/>
      <c r="FLD285" s="1085"/>
      <c r="FLE285" s="1085"/>
      <c r="FLF285" s="1085"/>
      <c r="FLG285" s="1085"/>
      <c r="FLH285" s="1085"/>
      <c r="FLI285" s="1085"/>
      <c r="FLJ285" s="1085"/>
      <c r="FLK285" s="1085"/>
      <c r="FLL285" s="1085"/>
      <c r="FLM285" s="1085"/>
      <c r="FLN285" s="1080"/>
      <c r="FLO285" s="1085"/>
      <c r="FLP285" s="1085"/>
      <c r="FLQ285" s="1085"/>
      <c r="FLR285" s="1085"/>
      <c r="FLS285" s="1085"/>
      <c r="FLT285" s="1085"/>
      <c r="FLU285" s="1085"/>
      <c r="FLV285" s="1085"/>
      <c r="FLW285" s="1085"/>
      <c r="FLX285" s="1085"/>
      <c r="FLY285" s="1085"/>
      <c r="FLZ285" s="1085"/>
      <c r="FMA285" s="1085"/>
      <c r="FMB285" s="1085"/>
      <c r="FMC285" s="1080"/>
      <c r="FMD285" s="1085"/>
      <c r="FME285" s="1085"/>
      <c r="FMF285" s="1085"/>
      <c r="FMG285" s="1085"/>
      <c r="FMH285" s="1085"/>
      <c r="FMI285" s="1085"/>
      <c r="FMJ285" s="1085"/>
      <c r="FMK285" s="1085"/>
      <c r="FML285" s="1085"/>
      <c r="FMM285" s="1085"/>
      <c r="FMN285" s="1085"/>
      <c r="FMO285" s="1085"/>
      <c r="FMP285" s="1085"/>
      <c r="FMQ285" s="1085"/>
      <c r="FMR285" s="1080"/>
      <c r="FMS285" s="1085"/>
      <c r="FMT285" s="1085"/>
      <c r="FMU285" s="1085"/>
      <c r="FMV285" s="1085"/>
      <c r="FMW285" s="1085"/>
      <c r="FMX285" s="1085"/>
      <c r="FMY285" s="1085"/>
      <c r="FMZ285" s="1085"/>
      <c r="FNA285" s="1085"/>
      <c r="FNB285" s="1085"/>
      <c r="FNC285" s="1085"/>
      <c r="FND285" s="1085"/>
      <c r="FNE285" s="1085"/>
      <c r="FNF285" s="1085"/>
      <c r="FNG285" s="1080"/>
      <c r="FNH285" s="1085"/>
      <c r="FNI285" s="1085"/>
      <c r="FNJ285" s="1085"/>
      <c r="FNK285" s="1085"/>
      <c r="FNL285" s="1085"/>
      <c r="FNM285" s="1085"/>
      <c r="FNN285" s="1085"/>
      <c r="FNO285" s="1085"/>
      <c r="FNP285" s="1085"/>
      <c r="FNQ285" s="1085"/>
      <c r="FNR285" s="1085"/>
      <c r="FNS285" s="1085"/>
      <c r="FNT285" s="1085"/>
      <c r="FNU285" s="1085"/>
      <c r="FNV285" s="1080"/>
      <c r="FNW285" s="1085"/>
      <c r="FNX285" s="1085"/>
      <c r="FNY285" s="1085"/>
      <c r="FNZ285" s="1085"/>
      <c r="FOA285" s="1085"/>
      <c r="FOB285" s="1085"/>
      <c r="FOC285" s="1085"/>
      <c r="FOD285" s="1085"/>
      <c r="FOE285" s="1085"/>
      <c r="FOF285" s="1085"/>
      <c r="FOG285" s="1085"/>
      <c r="FOH285" s="1085"/>
      <c r="FOI285" s="1085"/>
      <c r="FOJ285" s="1085"/>
      <c r="FOK285" s="1080"/>
      <c r="FOL285" s="1085"/>
      <c r="FOM285" s="1085"/>
      <c r="FON285" s="1085"/>
      <c r="FOO285" s="1085"/>
      <c r="FOP285" s="1085"/>
      <c r="FOQ285" s="1085"/>
      <c r="FOR285" s="1085"/>
      <c r="FOS285" s="1085"/>
      <c r="FOT285" s="1085"/>
      <c r="FOU285" s="1085"/>
      <c r="FOV285" s="1085"/>
      <c r="FOW285" s="1085"/>
      <c r="FOX285" s="1085"/>
      <c r="FOY285" s="1085"/>
      <c r="FOZ285" s="1080"/>
      <c r="FPA285" s="1085"/>
      <c r="FPB285" s="1085"/>
      <c r="FPC285" s="1085"/>
      <c r="FPD285" s="1085"/>
      <c r="FPE285" s="1085"/>
      <c r="FPF285" s="1085"/>
      <c r="FPG285" s="1085"/>
      <c r="FPH285" s="1085"/>
      <c r="FPI285" s="1085"/>
      <c r="FPJ285" s="1085"/>
      <c r="FPK285" s="1085"/>
      <c r="FPL285" s="1085"/>
      <c r="FPM285" s="1085"/>
      <c r="FPN285" s="1085"/>
      <c r="FPO285" s="1080"/>
      <c r="FPP285" s="1085"/>
      <c r="FPQ285" s="1085"/>
      <c r="FPR285" s="1085"/>
      <c r="FPS285" s="1085"/>
      <c r="FPT285" s="1085"/>
      <c r="FPU285" s="1085"/>
      <c r="FPV285" s="1085"/>
      <c r="FPW285" s="1085"/>
      <c r="FPX285" s="1085"/>
      <c r="FPY285" s="1085"/>
      <c r="FPZ285" s="1085"/>
      <c r="FQA285" s="1085"/>
      <c r="FQB285" s="1085"/>
      <c r="FQC285" s="1085"/>
      <c r="FQD285" s="1080"/>
      <c r="FQE285" s="1085"/>
      <c r="FQF285" s="1085"/>
      <c r="FQG285" s="1085"/>
      <c r="FQH285" s="1085"/>
      <c r="FQI285" s="1085"/>
      <c r="FQJ285" s="1085"/>
      <c r="FQK285" s="1085"/>
      <c r="FQL285" s="1085"/>
      <c r="FQM285" s="1085"/>
      <c r="FQN285" s="1085"/>
      <c r="FQO285" s="1085"/>
      <c r="FQP285" s="1085"/>
      <c r="FQQ285" s="1085"/>
      <c r="FQR285" s="1085"/>
      <c r="FQS285" s="1080"/>
      <c r="FQT285" s="1085"/>
      <c r="FQU285" s="1085"/>
      <c r="FQV285" s="1085"/>
      <c r="FQW285" s="1085"/>
      <c r="FQX285" s="1085"/>
      <c r="FQY285" s="1085"/>
      <c r="FQZ285" s="1085"/>
      <c r="FRA285" s="1085"/>
      <c r="FRB285" s="1085"/>
      <c r="FRC285" s="1085"/>
      <c r="FRD285" s="1085"/>
      <c r="FRE285" s="1085"/>
      <c r="FRF285" s="1085"/>
      <c r="FRG285" s="1085"/>
      <c r="FRH285" s="1080"/>
      <c r="FRI285" s="1085"/>
      <c r="FRJ285" s="1085"/>
      <c r="FRK285" s="1085"/>
      <c r="FRL285" s="1085"/>
      <c r="FRM285" s="1085"/>
      <c r="FRN285" s="1085"/>
      <c r="FRO285" s="1085"/>
      <c r="FRP285" s="1085"/>
      <c r="FRQ285" s="1085"/>
      <c r="FRR285" s="1085"/>
      <c r="FRS285" s="1085"/>
      <c r="FRT285" s="1085"/>
      <c r="FRU285" s="1085"/>
      <c r="FRV285" s="1085"/>
      <c r="FRW285" s="1080"/>
      <c r="FRX285" s="1085"/>
      <c r="FRY285" s="1085"/>
      <c r="FRZ285" s="1085"/>
      <c r="FSA285" s="1085"/>
      <c r="FSB285" s="1085"/>
      <c r="FSC285" s="1085"/>
      <c r="FSD285" s="1085"/>
      <c r="FSE285" s="1085"/>
      <c r="FSF285" s="1085"/>
      <c r="FSG285" s="1085"/>
      <c r="FSH285" s="1085"/>
      <c r="FSI285" s="1085"/>
      <c r="FSJ285" s="1085"/>
      <c r="FSK285" s="1085"/>
      <c r="FSL285" s="1080"/>
      <c r="FSM285" s="1085"/>
      <c r="FSN285" s="1085"/>
      <c r="FSO285" s="1085"/>
      <c r="FSP285" s="1085"/>
      <c r="FSQ285" s="1085"/>
      <c r="FSR285" s="1085"/>
      <c r="FSS285" s="1085"/>
      <c r="FST285" s="1085"/>
      <c r="FSU285" s="1085"/>
      <c r="FSV285" s="1085"/>
      <c r="FSW285" s="1085"/>
      <c r="FSX285" s="1085"/>
      <c r="FSY285" s="1085"/>
      <c r="FSZ285" s="1085"/>
      <c r="FTA285" s="1080"/>
      <c r="FTB285" s="1085"/>
      <c r="FTC285" s="1085"/>
      <c r="FTD285" s="1085"/>
      <c r="FTE285" s="1085"/>
      <c r="FTF285" s="1085"/>
      <c r="FTG285" s="1085"/>
      <c r="FTH285" s="1085"/>
      <c r="FTI285" s="1085"/>
      <c r="FTJ285" s="1085"/>
      <c r="FTK285" s="1085"/>
      <c r="FTL285" s="1085"/>
      <c r="FTM285" s="1085"/>
      <c r="FTN285" s="1085"/>
      <c r="FTO285" s="1085"/>
      <c r="FTP285" s="1080"/>
      <c r="FTQ285" s="1085"/>
      <c r="FTR285" s="1085"/>
      <c r="FTS285" s="1085"/>
      <c r="FTT285" s="1085"/>
      <c r="FTU285" s="1085"/>
      <c r="FTV285" s="1085"/>
      <c r="FTW285" s="1085"/>
      <c r="FTX285" s="1085"/>
      <c r="FTY285" s="1085"/>
      <c r="FTZ285" s="1085"/>
      <c r="FUA285" s="1085"/>
      <c r="FUB285" s="1085"/>
      <c r="FUC285" s="1085"/>
      <c r="FUD285" s="1085"/>
      <c r="FUE285" s="1080"/>
      <c r="FUF285" s="1085"/>
      <c r="FUG285" s="1085"/>
      <c r="FUH285" s="1085"/>
      <c r="FUI285" s="1085"/>
      <c r="FUJ285" s="1085"/>
      <c r="FUK285" s="1085"/>
      <c r="FUL285" s="1085"/>
      <c r="FUM285" s="1085"/>
      <c r="FUN285" s="1085"/>
      <c r="FUO285" s="1085"/>
      <c r="FUP285" s="1085"/>
      <c r="FUQ285" s="1085"/>
      <c r="FUR285" s="1085"/>
      <c r="FUS285" s="1085"/>
      <c r="FUT285" s="1080"/>
      <c r="FUU285" s="1085"/>
      <c r="FUV285" s="1085"/>
      <c r="FUW285" s="1085"/>
      <c r="FUX285" s="1085"/>
      <c r="FUY285" s="1085"/>
      <c r="FUZ285" s="1085"/>
      <c r="FVA285" s="1085"/>
      <c r="FVB285" s="1085"/>
      <c r="FVC285" s="1085"/>
      <c r="FVD285" s="1085"/>
      <c r="FVE285" s="1085"/>
      <c r="FVF285" s="1085"/>
      <c r="FVG285" s="1085"/>
      <c r="FVH285" s="1085"/>
      <c r="FVI285" s="1080"/>
      <c r="FVJ285" s="1085"/>
      <c r="FVK285" s="1085"/>
      <c r="FVL285" s="1085"/>
      <c r="FVM285" s="1085"/>
      <c r="FVN285" s="1085"/>
      <c r="FVO285" s="1085"/>
      <c r="FVP285" s="1085"/>
      <c r="FVQ285" s="1085"/>
      <c r="FVR285" s="1085"/>
      <c r="FVS285" s="1085"/>
      <c r="FVT285" s="1085"/>
      <c r="FVU285" s="1085"/>
      <c r="FVV285" s="1085"/>
      <c r="FVW285" s="1085"/>
      <c r="FVX285" s="1080"/>
      <c r="FVY285" s="1085"/>
      <c r="FVZ285" s="1085"/>
      <c r="FWA285" s="1085"/>
      <c r="FWB285" s="1085"/>
      <c r="FWC285" s="1085"/>
      <c r="FWD285" s="1085"/>
      <c r="FWE285" s="1085"/>
      <c r="FWF285" s="1085"/>
      <c r="FWG285" s="1085"/>
      <c r="FWH285" s="1085"/>
      <c r="FWI285" s="1085"/>
      <c r="FWJ285" s="1085"/>
      <c r="FWK285" s="1085"/>
      <c r="FWL285" s="1085"/>
      <c r="FWM285" s="1080"/>
      <c r="FWN285" s="1085"/>
      <c r="FWO285" s="1085"/>
      <c r="FWP285" s="1085"/>
      <c r="FWQ285" s="1085"/>
      <c r="FWR285" s="1085"/>
      <c r="FWS285" s="1085"/>
      <c r="FWT285" s="1085"/>
      <c r="FWU285" s="1085"/>
      <c r="FWV285" s="1085"/>
      <c r="FWW285" s="1085"/>
      <c r="FWX285" s="1085"/>
      <c r="FWY285" s="1085"/>
      <c r="FWZ285" s="1085"/>
      <c r="FXA285" s="1085"/>
      <c r="FXB285" s="1080"/>
      <c r="FXC285" s="1085"/>
      <c r="FXD285" s="1085"/>
      <c r="FXE285" s="1085"/>
      <c r="FXF285" s="1085"/>
      <c r="FXG285" s="1085"/>
      <c r="FXH285" s="1085"/>
      <c r="FXI285" s="1085"/>
      <c r="FXJ285" s="1085"/>
      <c r="FXK285" s="1085"/>
      <c r="FXL285" s="1085"/>
      <c r="FXM285" s="1085"/>
      <c r="FXN285" s="1085"/>
      <c r="FXO285" s="1085"/>
      <c r="FXP285" s="1085"/>
      <c r="FXQ285" s="1080"/>
      <c r="FXR285" s="1085"/>
      <c r="FXS285" s="1085"/>
      <c r="FXT285" s="1085"/>
      <c r="FXU285" s="1085"/>
      <c r="FXV285" s="1085"/>
      <c r="FXW285" s="1085"/>
      <c r="FXX285" s="1085"/>
      <c r="FXY285" s="1085"/>
      <c r="FXZ285" s="1085"/>
      <c r="FYA285" s="1085"/>
      <c r="FYB285" s="1085"/>
      <c r="FYC285" s="1085"/>
      <c r="FYD285" s="1085"/>
      <c r="FYE285" s="1085"/>
      <c r="FYF285" s="1080"/>
      <c r="FYG285" s="1085"/>
      <c r="FYH285" s="1085"/>
      <c r="FYI285" s="1085"/>
      <c r="FYJ285" s="1085"/>
      <c r="FYK285" s="1085"/>
      <c r="FYL285" s="1085"/>
      <c r="FYM285" s="1085"/>
      <c r="FYN285" s="1085"/>
      <c r="FYO285" s="1085"/>
      <c r="FYP285" s="1085"/>
      <c r="FYQ285" s="1085"/>
      <c r="FYR285" s="1085"/>
      <c r="FYS285" s="1085"/>
      <c r="FYT285" s="1085"/>
      <c r="FYU285" s="1080"/>
      <c r="FYV285" s="1085"/>
      <c r="FYW285" s="1085"/>
      <c r="FYX285" s="1085"/>
      <c r="FYY285" s="1085"/>
      <c r="FYZ285" s="1085"/>
      <c r="FZA285" s="1085"/>
      <c r="FZB285" s="1085"/>
      <c r="FZC285" s="1085"/>
      <c r="FZD285" s="1085"/>
      <c r="FZE285" s="1085"/>
      <c r="FZF285" s="1085"/>
      <c r="FZG285" s="1085"/>
      <c r="FZH285" s="1085"/>
      <c r="FZI285" s="1085"/>
      <c r="FZJ285" s="1080"/>
      <c r="FZK285" s="1085"/>
      <c r="FZL285" s="1085"/>
      <c r="FZM285" s="1085"/>
      <c r="FZN285" s="1085"/>
      <c r="FZO285" s="1085"/>
      <c r="FZP285" s="1085"/>
      <c r="FZQ285" s="1085"/>
      <c r="FZR285" s="1085"/>
      <c r="FZS285" s="1085"/>
      <c r="FZT285" s="1085"/>
      <c r="FZU285" s="1085"/>
      <c r="FZV285" s="1085"/>
      <c r="FZW285" s="1085"/>
      <c r="FZX285" s="1085"/>
      <c r="FZY285" s="1080"/>
      <c r="FZZ285" s="1085"/>
      <c r="GAA285" s="1085"/>
      <c r="GAB285" s="1085"/>
      <c r="GAC285" s="1085"/>
      <c r="GAD285" s="1085"/>
      <c r="GAE285" s="1085"/>
      <c r="GAF285" s="1085"/>
      <c r="GAG285" s="1085"/>
      <c r="GAH285" s="1085"/>
      <c r="GAI285" s="1085"/>
      <c r="GAJ285" s="1085"/>
      <c r="GAK285" s="1085"/>
      <c r="GAL285" s="1085"/>
      <c r="GAM285" s="1085"/>
      <c r="GAN285" s="1080"/>
      <c r="GAO285" s="1085"/>
      <c r="GAP285" s="1085"/>
      <c r="GAQ285" s="1085"/>
      <c r="GAR285" s="1085"/>
      <c r="GAS285" s="1085"/>
      <c r="GAT285" s="1085"/>
      <c r="GAU285" s="1085"/>
      <c r="GAV285" s="1085"/>
      <c r="GAW285" s="1085"/>
      <c r="GAX285" s="1085"/>
      <c r="GAY285" s="1085"/>
      <c r="GAZ285" s="1085"/>
      <c r="GBA285" s="1085"/>
      <c r="GBB285" s="1085"/>
      <c r="GBC285" s="1080"/>
      <c r="GBD285" s="1085"/>
      <c r="GBE285" s="1085"/>
      <c r="GBF285" s="1085"/>
      <c r="GBG285" s="1085"/>
      <c r="GBH285" s="1085"/>
      <c r="GBI285" s="1085"/>
      <c r="GBJ285" s="1085"/>
      <c r="GBK285" s="1085"/>
      <c r="GBL285" s="1085"/>
      <c r="GBM285" s="1085"/>
      <c r="GBN285" s="1085"/>
      <c r="GBO285" s="1085"/>
      <c r="GBP285" s="1085"/>
      <c r="GBQ285" s="1085"/>
      <c r="GBR285" s="1080"/>
      <c r="GBS285" s="1085"/>
      <c r="GBT285" s="1085"/>
      <c r="GBU285" s="1085"/>
      <c r="GBV285" s="1085"/>
      <c r="GBW285" s="1085"/>
      <c r="GBX285" s="1085"/>
      <c r="GBY285" s="1085"/>
      <c r="GBZ285" s="1085"/>
      <c r="GCA285" s="1085"/>
      <c r="GCB285" s="1085"/>
      <c r="GCC285" s="1085"/>
      <c r="GCD285" s="1085"/>
      <c r="GCE285" s="1085"/>
      <c r="GCF285" s="1085"/>
      <c r="GCG285" s="1080"/>
      <c r="GCH285" s="1085"/>
      <c r="GCI285" s="1085"/>
      <c r="GCJ285" s="1085"/>
      <c r="GCK285" s="1085"/>
      <c r="GCL285" s="1085"/>
      <c r="GCM285" s="1085"/>
      <c r="GCN285" s="1085"/>
      <c r="GCO285" s="1085"/>
      <c r="GCP285" s="1085"/>
      <c r="GCQ285" s="1085"/>
      <c r="GCR285" s="1085"/>
      <c r="GCS285" s="1085"/>
      <c r="GCT285" s="1085"/>
      <c r="GCU285" s="1085"/>
      <c r="GCV285" s="1080"/>
      <c r="GCW285" s="1085"/>
      <c r="GCX285" s="1085"/>
      <c r="GCY285" s="1085"/>
      <c r="GCZ285" s="1085"/>
      <c r="GDA285" s="1085"/>
      <c r="GDB285" s="1085"/>
      <c r="GDC285" s="1085"/>
      <c r="GDD285" s="1085"/>
      <c r="GDE285" s="1085"/>
      <c r="GDF285" s="1085"/>
      <c r="GDG285" s="1085"/>
      <c r="GDH285" s="1085"/>
      <c r="GDI285" s="1085"/>
      <c r="GDJ285" s="1085"/>
      <c r="GDK285" s="1080"/>
      <c r="GDL285" s="1085"/>
      <c r="GDM285" s="1085"/>
      <c r="GDN285" s="1085"/>
      <c r="GDO285" s="1085"/>
      <c r="GDP285" s="1085"/>
      <c r="GDQ285" s="1085"/>
      <c r="GDR285" s="1085"/>
      <c r="GDS285" s="1085"/>
      <c r="GDT285" s="1085"/>
      <c r="GDU285" s="1085"/>
      <c r="GDV285" s="1085"/>
      <c r="GDW285" s="1085"/>
      <c r="GDX285" s="1085"/>
      <c r="GDY285" s="1085"/>
      <c r="GDZ285" s="1080"/>
      <c r="GEA285" s="1085"/>
      <c r="GEB285" s="1085"/>
      <c r="GEC285" s="1085"/>
      <c r="GED285" s="1085"/>
      <c r="GEE285" s="1085"/>
      <c r="GEF285" s="1085"/>
      <c r="GEG285" s="1085"/>
      <c r="GEH285" s="1085"/>
      <c r="GEI285" s="1085"/>
      <c r="GEJ285" s="1085"/>
      <c r="GEK285" s="1085"/>
      <c r="GEL285" s="1085"/>
      <c r="GEM285" s="1085"/>
      <c r="GEN285" s="1085"/>
      <c r="GEO285" s="1080"/>
      <c r="GEP285" s="1085"/>
      <c r="GEQ285" s="1085"/>
      <c r="GER285" s="1085"/>
      <c r="GES285" s="1085"/>
      <c r="GET285" s="1085"/>
      <c r="GEU285" s="1085"/>
      <c r="GEV285" s="1085"/>
      <c r="GEW285" s="1085"/>
      <c r="GEX285" s="1085"/>
      <c r="GEY285" s="1085"/>
      <c r="GEZ285" s="1085"/>
      <c r="GFA285" s="1085"/>
      <c r="GFB285" s="1085"/>
      <c r="GFC285" s="1085"/>
      <c r="GFD285" s="1080"/>
      <c r="GFE285" s="1085"/>
      <c r="GFF285" s="1085"/>
      <c r="GFG285" s="1085"/>
      <c r="GFH285" s="1085"/>
      <c r="GFI285" s="1085"/>
      <c r="GFJ285" s="1085"/>
      <c r="GFK285" s="1085"/>
      <c r="GFL285" s="1085"/>
      <c r="GFM285" s="1085"/>
      <c r="GFN285" s="1085"/>
      <c r="GFO285" s="1085"/>
      <c r="GFP285" s="1085"/>
      <c r="GFQ285" s="1085"/>
      <c r="GFR285" s="1085"/>
      <c r="GFS285" s="1080"/>
      <c r="GFT285" s="1085"/>
      <c r="GFU285" s="1085"/>
      <c r="GFV285" s="1085"/>
      <c r="GFW285" s="1085"/>
      <c r="GFX285" s="1085"/>
      <c r="GFY285" s="1085"/>
      <c r="GFZ285" s="1085"/>
      <c r="GGA285" s="1085"/>
      <c r="GGB285" s="1085"/>
      <c r="GGC285" s="1085"/>
      <c r="GGD285" s="1085"/>
      <c r="GGE285" s="1085"/>
      <c r="GGF285" s="1085"/>
      <c r="GGG285" s="1085"/>
      <c r="GGH285" s="1080"/>
      <c r="GGI285" s="1085"/>
      <c r="GGJ285" s="1085"/>
      <c r="GGK285" s="1085"/>
      <c r="GGL285" s="1085"/>
      <c r="GGM285" s="1085"/>
      <c r="GGN285" s="1085"/>
      <c r="GGO285" s="1085"/>
      <c r="GGP285" s="1085"/>
      <c r="GGQ285" s="1085"/>
      <c r="GGR285" s="1085"/>
      <c r="GGS285" s="1085"/>
      <c r="GGT285" s="1085"/>
      <c r="GGU285" s="1085"/>
      <c r="GGV285" s="1085"/>
      <c r="GGW285" s="1080"/>
      <c r="GGX285" s="1085"/>
      <c r="GGY285" s="1085"/>
      <c r="GGZ285" s="1085"/>
      <c r="GHA285" s="1085"/>
      <c r="GHB285" s="1085"/>
      <c r="GHC285" s="1085"/>
      <c r="GHD285" s="1085"/>
      <c r="GHE285" s="1085"/>
      <c r="GHF285" s="1085"/>
      <c r="GHG285" s="1085"/>
      <c r="GHH285" s="1085"/>
      <c r="GHI285" s="1085"/>
      <c r="GHJ285" s="1085"/>
      <c r="GHK285" s="1085"/>
      <c r="GHL285" s="1080"/>
      <c r="GHM285" s="1085"/>
      <c r="GHN285" s="1085"/>
      <c r="GHO285" s="1085"/>
      <c r="GHP285" s="1085"/>
      <c r="GHQ285" s="1085"/>
      <c r="GHR285" s="1085"/>
      <c r="GHS285" s="1085"/>
      <c r="GHT285" s="1085"/>
      <c r="GHU285" s="1085"/>
      <c r="GHV285" s="1085"/>
      <c r="GHW285" s="1085"/>
      <c r="GHX285" s="1085"/>
      <c r="GHY285" s="1085"/>
      <c r="GHZ285" s="1085"/>
      <c r="GIA285" s="1080"/>
      <c r="GIB285" s="1085"/>
      <c r="GIC285" s="1085"/>
      <c r="GID285" s="1085"/>
      <c r="GIE285" s="1085"/>
      <c r="GIF285" s="1085"/>
      <c r="GIG285" s="1085"/>
      <c r="GIH285" s="1085"/>
      <c r="GII285" s="1085"/>
      <c r="GIJ285" s="1085"/>
      <c r="GIK285" s="1085"/>
      <c r="GIL285" s="1085"/>
      <c r="GIM285" s="1085"/>
      <c r="GIN285" s="1085"/>
      <c r="GIO285" s="1085"/>
      <c r="GIP285" s="1080"/>
      <c r="GIQ285" s="1085"/>
      <c r="GIR285" s="1085"/>
      <c r="GIS285" s="1085"/>
      <c r="GIT285" s="1085"/>
      <c r="GIU285" s="1085"/>
      <c r="GIV285" s="1085"/>
      <c r="GIW285" s="1085"/>
      <c r="GIX285" s="1085"/>
      <c r="GIY285" s="1085"/>
      <c r="GIZ285" s="1085"/>
      <c r="GJA285" s="1085"/>
      <c r="GJB285" s="1085"/>
      <c r="GJC285" s="1085"/>
      <c r="GJD285" s="1085"/>
      <c r="GJE285" s="1080"/>
      <c r="GJF285" s="1085"/>
      <c r="GJG285" s="1085"/>
      <c r="GJH285" s="1085"/>
      <c r="GJI285" s="1085"/>
      <c r="GJJ285" s="1085"/>
      <c r="GJK285" s="1085"/>
      <c r="GJL285" s="1085"/>
      <c r="GJM285" s="1085"/>
      <c r="GJN285" s="1085"/>
      <c r="GJO285" s="1085"/>
      <c r="GJP285" s="1085"/>
      <c r="GJQ285" s="1085"/>
      <c r="GJR285" s="1085"/>
      <c r="GJS285" s="1085"/>
      <c r="GJT285" s="1080"/>
      <c r="GJU285" s="1085"/>
      <c r="GJV285" s="1085"/>
      <c r="GJW285" s="1085"/>
      <c r="GJX285" s="1085"/>
      <c r="GJY285" s="1085"/>
      <c r="GJZ285" s="1085"/>
      <c r="GKA285" s="1085"/>
      <c r="GKB285" s="1085"/>
      <c r="GKC285" s="1085"/>
      <c r="GKD285" s="1085"/>
      <c r="GKE285" s="1085"/>
      <c r="GKF285" s="1085"/>
      <c r="GKG285" s="1085"/>
      <c r="GKH285" s="1085"/>
      <c r="GKI285" s="1080"/>
      <c r="GKJ285" s="1085"/>
      <c r="GKK285" s="1085"/>
      <c r="GKL285" s="1085"/>
      <c r="GKM285" s="1085"/>
      <c r="GKN285" s="1085"/>
      <c r="GKO285" s="1085"/>
      <c r="GKP285" s="1085"/>
      <c r="GKQ285" s="1085"/>
      <c r="GKR285" s="1085"/>
      <c r="GKS285" s="1085"/>
      <c r="GKT285" s="1085"/>
      <c r="GKU285" s="1085"/>
      <c r="GKV285" s="1085"/>
      <c r="GKW285" s="1085"/>
      <c r="GKX285" s="1080"/>
      <c r="GKY285" s="1085"/>
      <c r="GKZ285" s="1085"/>
      <c r="GLA285" s="1085"/>
      <c r="GLB285" s="1085"/>
      <c r="GLC285" s="1085"/>
      <c r="GLD285" s="1085"/>
      <c r="GLE285" s="1085"/>
      <c r="GLF285" s="1085"/>
      <c r="GLG285" s="1085"/>
      <c r="GLH285" s="1085"/>
      <c r="GLI285" s="1085"/>
      <c r="GLJ285" s="1085"/>
      <c r="GLK285" s="1085"/>
      <c r="GLL285" s="1085"/>
      <c r="GLM285" s="1080"/>
      <c r="GLN285" s="1085"/>
      <c r="GLO285" s="1085"/>
      <c r="GLP285" s="1085"/>
      <c r="GLQ285" s="1085"/>
      <c r="GLR285" s="1085"/>
      <c r="GLS285" s="1085"/>
      <c r="GLT285" s="1085"/>
      <c r="GLU285" s="1085"/>
      <c r="GLV285" s="1085"/>
      <c r="GLW285" s="1085"/>
      <c r="GLX285" s="1085"/>
      <c r="GLY285" s="1085"/>
      <c r="GLZ285" s="1085"/>
      <c r="GMA285" s="1085"/>
      <c r="GMB285" s="1080"/>
      <c r="GMC285" s="1085"/>
      <c r="GMD285" s="1085"/>
      <c r="GME285" s="1085"/>
      <c r="GMF285" s="1085"/>
      <c r="GMG285" s="1085"/>
      <c r="GMH285" s="1085"/>
      <c r="GMI285" s="1085"/>
      <c r="GMJ285" s="1085"/>
      <c r="GMK285" s="1085"/>
      <c r="GML285" s="1085"/>
      <c r="GMM285" s="1085"/>
      <c r="GMN285" s="1085"/>
      <c r="GMO285" s="1085"/>
      <c r="GMP285" s="1085"/>
      <c r="GMQ285" s="1080"/>
      <c r="GMR285" s="1085"/>
      <c r="GMS285" s="1085"/>
      <c r="GMT285" s="1085"/>
      <c r="GMU285" s="1085"/>
      <c r="GMV285" s="1085"/>
      <c r="GMW285" s="1085"/>
      <c r="GMX285" s="1085"/>
      <c r="GMY285" s="1085"/>
      <c r="GMZ285" s="1085"/>
      <c r="GNA285" s="1085"/>
      <c r="GNB285" s="1085"/>
      <c r="GNC285" s="1085"/>
      <c r="GND285" s="1085"/>
      <c r="GNE285" s="1085"/>
      <c r="GNF285" s="1080"/>
      <c r="GNG285" s="1085"/>
      <c r="GNH285" s="1085"/>
      <c r="GNI285" s="1085"/>
      <c r="GNJ285" s="1085"/>
      <c r="GNK285" s="1085"/>
      <c r="GNL285" s="1085"/>
      <c r="GNM285" s="1085"/>
      <c r="GNN285" s="1085"/>
      <c r="GNO285" s="1085"/>
      <c r="GNP285" s="1085"/>
      <c r="GNQ285" s="1085"/>
      <c r="GNR285" s="1085"/>
      <c r="GNS285" s="1085"/>
      <c r="GNT285" s="1085"/>
      <c r="GNU285" s="1080"/>
      <c r="GNV285" s="1085"/>
      <c r="GNW285" s="1085"/>
      <c r="GNX285" s="1085"/>
      <c r="GNY285" s="1085"/>
      <c r="GNZ285" s="1085"/>
      <c r="GOA285" s="1085"/>
      <c r="GOB285" s="1085"/>
      <c r="GOC285" s="1085"/>
      <c r="GOD285" s="1085"/>
      <c r="GOE285" s="1085"/>
      <c r="GOF285" s="1085"/>
      <c r="GOG285" s="1085"/>
      <c r="GOH285" s="1085"/>
      <c r="GOI285" s="1085"/>
      <c r="GOJ285" s="1080"/>
      <c r="GOK285" s="1085"/>
      <c r="GOL285" s="1085"/>
      <c r="GOM285" s="1085"/>
      <c r="GON285" s="1085"/>
      <c r="GOO285" s="1085"/>
      <c r="GOP285" s="1085"/>
      <c r="GOQ285" s="1085"/>
      <c r="GOR285" s="1085"/>
      <c r="GOS285" s="1085"/>
      <c r="GOT285" s="1085"/>
      <c r="GOU285" s="1085"/>
      <c r="GOV285" s="1085"/>
      <c r="GOW285" s="1085"/>
      <c r="GOX285" s="1085"/>
      <c r="GOY285" s="1080"/>
      <c r="GOZ285" s="1085"/>
      <c r="GPA285" s="1085"/>
      <c r="GPB285" s="1085"/>
      <c r="GPC285" s="1085"/>
      <c r="GPD285" s="1085"/>
      <c r="GPE285" s="1085"/>
      <c r="GPF285" s="1085"/>
      <c r="GPG285" s="1085"/>
      <c r="GPH285" s="1085"/>
      <c r="GPI285" s="1085"/>
      <c r="GPJ285" s="1085"/>
      <c r="GPK285" s="1085"/>
      <c r="GPL285" s="1085"/>
      <c r="GPM285" s="1085"/>
      <c r="GPN285" s="1080"/>
      <c r="GPO285" s="1085"/>
      <c r="GPP285" s="1085"/>
      <c r="GPQ285" s="1085"/>
      <c r="GPR285" s="1085"/>
      <c r="GPS285" s="1085"/>
      <c r="GPT285" s="1085"/>
      <c r="GPU285" s="1085"/>
      <c r="GPV285" s="1085"/>
      <c r="GPW285" s="1085"/>
      <c r="GPX285" s="1085"/>
      <c r="GPY285" s="1085"/>
      <c r="GPZ285" s="1085"/>
      <c r="GQA285" s="1085"/>
      <c r="GQB285" s="1085"/>
      <c r="GQC285" s="1080"/>
      <c r="GQD285" s="1085"/>
      <c r="GQE285" s="1085"/>
      <c r="GQF285" s="1085"/>
      <c r="GQG285" s="1085"/>
      <c r="GQH285" s="1085"/>
      <c r="GQI285" s="1085"/>
      <c r="GQJ285" s="1085"/>
      <c r="GQK285" s="1085"/>
      <c r="GQL285" s="1085"/>
      <c r="GQM285" s="1085"/>
      <c r="GQN285" s="1085"/>
      <c r="GQO285" s="1085"/>
      <c r="GQP285" s="1085"/>
      <c r="GQQ285" s="1085"/>
      <c r="GQR285" s="1080"/>
      <c r="GQS285" s="1085"/>
      <c r="GQT285" s="1085"/>
      <c r="GQU285" s="1085"/>
      <c r="GQV285" s="1085"/>
      <c r="GQW285" s="1085"/>
      <c r="GQX285" s="1085"/>
      <c r="GQY285" s="1085"/>
      <c r="GQZ285" s="1085"/>
      <c r="GRA285" s="1085"/>
      <c r="GRB285" s="1085"/>
      <c r="GRC285" s="1085"/>
      <c r="GRD285" s="1085"/>
      <c r="GRE285" s="1085"/>
      <c r="GRF285" s="1085"/>
      <c r="GRG285" s="1080"/>
      <c r="GRH285" s="1085"/>
      <c r="GRI285" s="1085"/>
      <c r="GRJ285" s="1085"/>
      <c r="GRK285" s="1085"/>
      <c r="GRL285" s="1085"/>
      <c r="GRM285" s="1085"/>
      <c r="GRN285" s="1085"/>
      <c r="GRO285" s="1085"/>
      <c r="GRP285" s="1085"/>
      <c r="GRQ285" s="1085"/>
      <c r="GRR285" s="1085"/>
      <c r="GRS285" s="1085"/>
      <c r="GRT285" s="1085"/>
      <c r="GRU285" s="1085"/>
      <c r="GRV285" s="1080"/>
      <c r="GRW285" s="1085"/>
      <c r="GRX285" s="1085"/>
      <c r="GRY285" s="1085"/>
      <c r="GRZ285" s="1085"/>
      <c r="GSA285" s="1085"/>
      <c r="GSB285" s="1085"/>
      <c r="GSC285" s="1085"/>
      <c r="GSD285" s="1085"/>
      <c r="GSE285" s="1085"/>
      <c r="GSF285" s="1085"/>
      <c r="GSG285" s="1085"/>
      <c r="GSH285" s="1085"/>
      <c r="GSI285" s="1085"/>
      <c r="GSJ285" s="1085"/>
      <c r="GSK285" s="1080"/>
      <c r="GSL285" s="1085"/>
      <c r="GSM285" s="1085"/>
      <c r="GSN285" s="1085"/>
      <c r="GSO285" s="1085"/>
      <c r="GSP285" s="1085"/>
      <c r="GSQ285" s="1085"/>
      <c r="GSR285" s="1085"/>
      <c r="GSS285" s="1085"/>
      <c r="GST285" s="1085"/>
      <c r="GSU285" s="1085"/>
      <c r="GSV285" s="1085"/>
      <c r="GSW285" s="1085"/>
      <c r="GSX285" s="1085"/>
      <c r="GSY285" s="1085"/>
      <c r="GSZ285" s="1080"/>
      <c r="GTA285" s="1085"/>
      <c r="GTB285" s="1085"/>
      <c r="GTC285" s="1085"/>
      <c r="GTD285" s="1085"/>
      <c r="GTE285" s="1085"/>
      <c r="GTF285" s="1085"/>
      <c r="GTG285" s="1085"/>
      <c r="GTH285" s="1085"/>
      <c r="GTI285" s="1085"/>
      <c r="GTJ285" s="1085"/>
      <c r="GTK285" s="1085"/>
      <c r="GTL285" s="1085"/>
      <c r="GTM285" s="1085"/>
      <c r="GTN285" s="1085"/>
      <c r="GTO285" s="1080"/>
      <c r="GTP285" s="1085"/>
      <c r="GTQ285" s="1085"/>
      <c r="GTR285" s="1085"/>
      <c r="GTS285" s="1085"/>
      <c r="GTT285" s="1085"/>
      <c r="GTU285" s="1085"/>
      <c r="GTV285" s="1085"/>
      <c r="GTW285" s="1085"/>
      <c r="GTX285" s="1085"/>
      <c r="GTY285" s="1085"/>
      <c r="GTZ285" s="1085"/>
      <c r="GUA285" s="1085"/>
      <c r="GUB285" s="1085"/>
      <c r="GUC285" s="1085"/>
      <c r="GUD285" s="1080"/>
      <c r="GUE285" s="1085"/>
      <c r="GUF285" s="1085"/>
      <c r="GUG285" s="1085"/>
      <c r="GUH285" s="1085"/>
      <c r="GUI285" s="1085"/>
      <c r="GUJ285" s="1085"/>
      <c r="GUK285" s="1085"/>
      <c r="GUL285" s="1085"/>
      <c r="GUM285" s="1085"/>
      <c r="GUN285" s="1085"/>
      <c r="GUO285" s="1085"/>
      <c r="GUP285" s="1085"/>
      <c r="GUQ285" s="1085"/>
      <c r="GUR285" s="1085"/>
      <c r="GUS285" s="1080"/>
      <c r="GUT285" s="1085"/>
      <c r="GUU285" s="1085"/>
      <c r="GUV285" s="1085"/>
      <c r="GUW285" s="1085"/>
      <c r="GUX285" s="1085"/>
      <c r="GUY285" s="1085"/>
      <c r="GUZ285" s="1085"/>
      <c r="GVA285" s="1085"/>
      <c r="GVB285" s="1085"/>
      <c r="GVC285" s="1085"/>
      <c r="GVD285" s="1085"/>
      <c r="GVE285" s="1085"/>
      <c r="GVF285" s="1085"/>
      <c r="GVG285" s="1085"/>
      <c r="GVH285" s="1080"/>
      <c r="GVI285" s="1085"/>
      <c r="GVJ285" s="1085"/>
      <c r="GVK285" s="1085"/>
      <c r="GVL285" s="1085"/>
      <c r="GVM285" s="1085"/>
      <c r="GVN285" s="1085"/>
      <c r="GVO285" s="1085"/>
      <c r="GVP285" s="1085"/>
      <c r="GVQ285" s="1085"/>
      <c r="GVR285" s="1085"/>
      <c r="GVS285" s="1085"/>
      <c r="GVT285" s="1085"/>
      <c r="GVU285" s="1085"/>
      <c r="GVV285" s="1085"/>
      <c r="GVW285" s="1080"/>
      <c r="GVX285" s="1085"/>
      <c r="GVY285" s="1085"/>
      <c r="GVZ285" s="1085"/>
      <c r="GWA285" s="1085"/>
      <c r="GWB285" s="1085"/>
      <c r="GWC285" s="1085"/>
      <c r="GWD285" s="1085"/>
      <c r="GWE285" s="1085"/>
      <c r="GWF285" s="1085"/>
      <c r="GWG285" s="1085"/>
      <c r="GWH285" s="1085"/>
      <c r="GWI285" s="1085"/>
      <c r="GWJ285" s="1085"/>
      <c r="GWK285" s="1085"/>
      <c r="GWL285" s="1080"/>
      <c r="GWM285" s="1085"/>
      <c r="GWN285" s="1085"/>
      <c r="GWO285" s="1085"/>
      <c r="GWP285" s="1085"/>
      <c r="GWQ285" s="1085"/>
      <c r="GWR285" s="1085"/>
      <c r="GWS285" s="1085"/>
      <c r="GWT285" s="1085"/>
      <c r="GWU285" s="1085"/>
      <c r="GWV285" s="1085"/>
      <c r="GWW285" s="1085"/>
      <c r="GWX285" s="1085"/>
      <c r="GWY285" s="1085"/>
      <c r="GWZ285" s="1085"/>
      <c r="GXA285" s="1080"/>
      <c r="GXB285" s="1085"/>
      <c r="GXC285" s="1085"/>
      <c r="GXD285" s="1085"/>
      <c r="GXE285" s="1085"/>
      <c r="GXF285" s="1085"/>
      <c r="GXG285" s="1085"/>
      <c r="GXH285" s="1085"/>
      <c r="GXI285" s="1085"/>
      <c r="GXJ285" s="1085"/>
      <c r="GXK285" s="1085"/>
      <c r="GXL285" s="1085"/>
      <c r="GXM285" s="1085"/>
      <c r="GXN285" s="1085"/>
      <c r="GXO285" s="1085"/>
      <c r="GXP285" s="1080"/>
      <c r="GXQ285" s="1085"/>
      <c r="GXR285" s="1085"/>
      <c r="GXS285" s="1085"/>
      <c r="GXT285" s="1085"/>
      <c r="GXU285" s="1085"/>
      <c r="GXV285" s="1085"/>
      <c r="GXW285" s="1085"/>
      <c r="GXX285" s="1085"/>
      <c r="GXY285" s="1085"/>
      <c r="GXZ285" s="1085"/>
      <c r="GYA285" s="1085"/>
      <c r="GYB285" s="1085"/>
      <c r="GYC285" s="1085"/>
      <c r="GYD285" s="1085"/>
      <c r="GYE285" s="1080"/>
      <c r="GYF285" s="1085"/>
      <c r="GYG285" s="1085"/>
      <c r="GYH285" s="1085"/>
      <c r="GYI285" s="1085"/>
      <c r="GYJ285" s="1085"/>
      <c r="GYK285" s="1085"/>
      <c r="GYL285" s="1085"/>
      <c r="GYM285" s="1085"/>
      <c r="GYN285" s="1085"/>
      <c r="GYO285" s="1085"/>
      <c r="GYP285" s="1085"/>
      <c r="GYQ285" s="1085"/>
      <c r="GYR285" s="1085"/>
      <c r="GYS285" s="1085"/>
      <c r="GYT285" s="1080"/>
      <c r="GYU285" s="1085"/>
      <c r="GYV285" s="1085"/>
      <c r="GYW285" s="1085"/>
      <c r="GYX285" s="1085"/>
      <c r="GYY285" s="1085"/>
      <c r="GYZ285" s="1085"/>
      <c r="GZA285" s="1085"/>
      <c r="GZB285" s="1085"/>
      <c r="GZC285" s="1085"/>
      <c r="GZD285" s="1085"/>
      <c r="GZE285" s="1085"/>
      <c r="GZF285" s="1085"/>
      <c r="GZG285" s="1085"/>
      <c r="GZH285" s="1085"/>
      <c r="GZI285" s="1080"/>
      <c r="GZJ285" s="1085"/>
      <c r="GZK285" s="1085"/>
      <c r="GZL285" s="1085"/>
      <c r="GZM285" s="1085"/>
      <c r="GZN285" s="1085"/>
      <c r="GZO285" s="1085"/>
      <c r="GZP285" s="1085"/>
      <c r="GZQ285" s="1085"/>
      <c r="GZR285" s="1085"/>
      <c r="GZS285" s="1085"/>
      <c r="GZT285" s="1085"/>
      <c r="GZU285" s="1085"/>
      <c r="GZV285" s="1085"/>
      <c r="GZW285" s="1085"/>
      <c r="GZX285" s="1080"/>
      <c r="GZY285" s="1085"/>
      <c r="GZZ285" s="1085"/>
      <c r="HAA285" s="1085"/>
      <c r="HAB285" s="1085"/>
      <c r="HAC285" s="1085"/>
      <c r="HAD285" s="1085"/>
      <c r="HAE285" s="1085"/>
      <c r="HAF285" s="1085"/>
      <c r="HAG285" s="1085"/>
      <c r="HAH285" s="1085"/>
      <c r="HAI285" s="1085"/>
      <c r="HAJ285" s="1085"/>
      <c r="HAK285" s="1085"/>
      <c r="HAL285" s="1085"/>
      <c r="HAM285" s="1080"/>
      <c r="HAN285" s="1085"/>
      <c r="HAO285" s="1085"/>
      <c r="HAP285" s="1085"/>
      <c r="HAQ285" s="1085"/>
      <c r="HAR285" s="1085"/>
      <c r="HAS285" s="1085"/>
      <c r="HAT285" s="1085"/>
      <c r="HAU285" s="1085"/>
      <c r="HAV285" s="1085"/>
      <c r="HAW285" s="1085"/>
      <c r="HAX285" s="1085"/>
      <c r="HAY285" s="1085"/>
      <c r="HAZ285" s="1085"/>
      <c r="HBA285" s="1085"/>
      <c r="HBB285" s="1080"/>
      <c r="HBC285" s="1085"/>
      <c r="HBD285" s="1085"/>
      <c r="HBE285" s="1085"/>
      <c r="HBF285" s="1085"/>
      <c r="HBG285" s="1085"/>
      <c r="HBH285" s="1085"/>
      <c r="HBI285" s="1085"/>
      <c r="HBJ285" s="1085"/>
      <c r="HBK285" s="1085"/>
      <c r="HBL285" s="1085"/>
      <c r="HBM285" s="1085"/>
      <c r="HBN285" s="1085"/>
      <c r="HBO285" s="1085"/>
      <c r="HBP285" s="1085"/>
      <c r="HBQ285" s="1080"/>
      <c r="HBR285" s="1085"/>
      <c r="HBS285" s="1085"/>
      <c r="HBT285" s="1085"/>
      <c r="HBU285" s="1085"/>
      <c r="HBV285" s="1085"/>
      <c r="HBW285" s="1085"/>
      <c r="HBX285" s="1085"/>
      <c r="HBY285" s="1085"/>
      <c r="HBZ285" s="1085"/>
      <c r="HCA285" s="1085"/>
      <c r="HCB285" s="1085"/>
      <c r="HCC285" s="1085"/>
      <c r="HCD285" s="1085"/>
      <c r="HCE285" s="1085"/>
      <c r="HCF285" s="1080"/>
      <c r="HCG285" s="1085"/>
      <c r="HCH285" s="1085"/>
      <c r="HCI285" s="1085"/>
      <c r="HCJ285" s="1085"/>
      <c r="HCK285" s="1085"/>
      <c r="HCL285" s="1085"/>
      <c r="HCM285" s="1085"/>
      <c r="HCN285" s="1085"/>
      <c r="HCO285" s="1085"/>
      <c r="HCP285" s="1085"/>
      <c r="HCQ285" s="1085"/>
      <c r="HCR285" s="1085"/>
      <c r="HCS285" s="1085"/>
      <c r="HCT285" s="1085"/>
      <c r="HCU285" s="1080"/>
      <c r="HCV285" s="1085"/>
      <c r="HCW285" s="1085"/>
      <c r="HCX285" s="1085"/>
      <c r="HCY285" s="1085"/>
      <c r="HCZ285" s="1085"/>
      <c r="HDA285" s="1085"/>
      <c r="HDB285" s="1085"/>
      <c r="HDC285" s="1085"/>
      <c r="HDD285" s="1085"/>
      <c r="HDE285" s="1085"/>
      <c r="HDF285" s="1085"/>
      <c r="HDG285" s="1085"/>
      <c r="HDH285" s="1085"/>
      <c r="HDI285" s="1085"/>
      <c r="HDJ285" s="1080"/>
      <c r="HDK285" s="1085"/>
      <c r="HDL285" s="1085"/>
      <c r="HDM285" s="1085"/>
      <c r="HDN285" s="1085"/>
      <c r="HDO285" s="1085"/>
      <c r="HDP285" s="1085"/>
      <c r="HDQ285" s="1085"/>
      <c r="HDR285" s="1085"/>
      <c r="HDS285" s="1085"/>
      <c r="HDT285" s="1085"/>
      <c r="HDU285" s="1085"/>
      <c r="HDV285" s="1085"/>
      <c r="HDW285" s="1085"/>
      <c r="HDX285" s="1085"/>
      <c r="HDY285" s="1080"/>
      <c r="HDZ285" s="1085"/>
      <c r="HEA285" s="1085"/>
      <c r="HEB285" s="1085"/>
      <c r="HEC285" s="1085"/>
      <c r="HED285" s="1085"/>
      <c r="HEE285" s="1085"/>
      <c r="HEF285" s="1085"/>
      <c r="HEG285" s="1085"/>
      <c r="HEH285" s="1085"/>
      <c r="HEI285" s="1085"/>
      <c r="HEJ285" s="1085"/>
      <c r="HEK285" s="1085"/>
      <c r="HEL285" s="1085"/>
      <c r="HEM285" s="1085"/>
      <c r="HEN285" s="1080"/>
      <c r="HEO285" s="1085"/>
      <c r="HEP285" s="1085"/>
      <c r="HEQ285" s="1085"/>
      <c r="HER285" s="1085"/>
      <c r="HES285" s="1085"/>
      <c r="HET285" s="1085"/>
      <c r="HEU285" s="1085"/>
      <c r="HEV285" s="1085"/>
      <c r="HEW285" s="1085"/>
      <c r="HEX285" s="1085"/>
      <c r="HEY285" s="1085"/>
      <c r="HEZ285" s="1085"/>
      <c r="HFA285" s="1085"/>
      <c r="HFB285" s="1085"/>
      <c r="HFC285" s="1080"/>
      <c r="HFD285" s="1085"/>
      <c r="HFE285" s="1085"/>
      <c r="HFF285" s="1085"/>
      <c r="HFG285" s="1085"/>
      <c r="HFH285" s="1085"/>
      <c r="HFI285" s="1085"/>
      <c r="HFJ285" s="1085"/>
      <c r="HFK285" s="1085"/>
      <c r="HFL285" s="1085"/>
      <c r="HFM285" s="1085"/>
      <c r="HFN285" s="1085"/>
      <c r="HFO285" s="1085"/>
      <c r="HFP285" s="1085"/>
      <c r="HFQ285" s="1085"/>
      <c r="HFR285" s="1080"/>
      <c r="HFS285" s="1085"/>
      <c r="HFT285" s="1085"/>
      <c r="HFU285" s="1085"/>
      <c r="HFV285" s="1085"/>
      <c r="HFW285" s="1085"/>
      <c r="HFX285" s="1085"/>
      <c r="HFY285" s="1085"/>
      <c r="HFZ285" s="1085"/>
      <c r="HGA285" s="1085"/>
      <c r="HGB285" s="1085"/>
      <c r="HGC285" s="1085"/>
      <c r="HGD285" s="1085"/>
      <c r="HGE285" s="1085"/>
      <c r="HGF285" s="1085"/>
      <c r="HGG285" s="1080"/>
      <c r="HGH285" s="1085"/>
      <c r="HGI285" s="1085"/>
      <c r="HGJ285" s="1085"/>
      <c r="HGK285" s="1085"/>
      <c r="HGL285" s="1085"/>
      <c r="HGM285" s="1085"/>
      <c r="HGN285" s="1085"/>
      <c r="HGO285" s="1085"/>
      <c r="HGP285" s="1085"/>
      <c r="HGQ285" s="1085"/>
      <c r="HGR285" s="1085"/>
      <c r="HGS285" s="1085"/>
      <c r="HGT285" s="1085"/>
      <c r="HGU285" s="1085"/>
      <c r="HGV285" s="1080"/>
      <c r="HGW285" s="1085"/>
      <c r="HGX285" s="1085"/>
      <c r="HGY285" s="1085"/>
      <c r="HGZ285" s="1085"/>
      <c r="HHA285" s="1085"/>
      <c r="HHB285" s="1085"/>
      <c r="HHC285" s="1085"/>
      <c r="HHD285" s="1085"/>
      <c r="HHE285" s="1085"/>
      <c r="HHF285" s="1085"/>
      <c r="HHG285" s="1085"/>
      <c r="HHH285" s="1085"/>
      <c r="HHI285" s="1085"/>
      <c r="HHJ285" s="1085"/>
      <c r="HHK285" s="1080"/>
      <c r="HHL285" s="1085"/>
      <c r="HHM285" s="1085"/>
      <c r="HHN285" s="1085"/>
      <c r="HHO285" s="1085"/>
      <c r="HHP285" s="1085"/>
      <c r="HHQ285" s="1085"/>
      <c r="HHR285" s="1085"/>
      <c r="HHS285" s="1085"/>
      <c r="HHT285" s="1085"/>
      <c r="HHU285" s="1085"/>
      <c r="HHV285" s="1085"/>
      <c r="HHW285" s="1085"/>
      <c r="HHX285" s="1085"/>
      <c r="HHY285" s="1085"/>
      <c r="HHZ285" s="1080"/>
      <c r="HIA285" s="1085"/>
      <c r="HIB285" s="1085"/>
      <c r="HIC285" s="1085"/>
      <c r="HID285" s="1085"/>
      <c r="HIE285" s="1085"/>
      <c r="HIF285" s="1085"/>
      <c r="HIG285" s="1085"/>
      <c r="HIH285" s="1085"/>
      <c r="HII285" s="1085"/>
      <c r="HIJ285" s="1085"/>
      <c r="HIK285" s="1085"/>
      <c r="HIL285" s="1085"/>
      <c r="HIM285" s="1085"/>
      <c r="HIN285" s="1085"/>
      <c r="HIO285" s="1080"/>
      <c r="HIP285" s="1085"/>
      <c r="HIQ285" s="1085"/>
      <c r="HIR285" s="1085"/>
      <c r="HIS285" s="1085"/>
      <c r="HIT285" s="1085"/>
      <c r="HIU285" s="1085"/>
      <c r="HIV285" s="1085"/>
      <c r="HIW285" s="1085"/>
      <c r="HIX285" s="1085"/>
      <c r="HIY285" s="1085"/>
      <c r="HIZ285" s="1085"/>
      <c r="HJA285" s="1085"/>
      <c r="HJB285" s="1085"/>
      <c r="HJC285" s="1085"/>
      <c r="HJD285" s="1080"/>
      <c r="HJE285" s="1085"/>
      <c r="HJF285" s="1085"/>
      <c r="HJG285" s="1085"/>
      <c r="HJH285" s="1085"/>
      <c r="HJI285" s="1085"/>
      <c r="HJJ285" s="1085"/>
      <c r="HJK285" s="1085"/>
      <c r="HJL285" s="1085"/>
      <c r="HJM285" s="1085"/>
      <c r="HJN285" s="1085"/>
      <c r="HJO285" s="1085"/>
      <c r="HJP285" s="1085"/>
      <c r="HJQ285" s="1085"/>
      <c r="HJR285" s="1085"/>
      <c r="HJS285" s="1080"/>
      <c r="HJT285" s="1085"/>
      <c r="HJU285" s="1085"/>
      <c r="HJV285" s="1085"/>
      <c r="HJW285" s="1085"/>
      <c r="HJX285" s="1085"/>
      <c r="HJY285" s="1085"/>
      <c r="HJZ285" s="1085"/>
      <c r="HKA285" s="1085"/>
      <c r="HKB285" s="1085"/>
      <c r="HKC285" s="1085"/>
      <c r="HKD285" s="1085"/>
      <c r="HKE285" s="1085"/>
      <c r="HKF285" s="1085"/>
      <c r="HKG285" s="1085"/>
      <c r="HKH285" s="1080"/>
      <c r="HKI285" s="1085"/>
      <c r="HKJ285" s="1085"/>
      <c r="HKK285" s="1085"/>
      <c r="HKL285" s="1085"/>
      <c r="HKM285" s="1085"/>
      <c r="HKN285" s="1085"/>
      <c r="HKO285" s="1085"/>
      <c r="HKP285" s="1085"/>
      <c r="HKQ285" s="1085"/>
      <c r="HKR285" s="1085"/>
      <c r="HKS285" s="1085"/>
      <c r="HKT285" s="1085"/>
      <c r="HKU285" s="1085"/>
      <c r="HKV285" s="1085"/>
      <c r="HKW285" s="1080"/>
      <c r="HKX285" s="1085"/>
      <c r="HKY285" s="1085"/>
      <c r="HKZ285" s="1085"/>
      <c r="HLA285" s="1085"/>
      <c r="HLB285" s="1085"/>
      <c r="HLC285" s="1085"/>
      <c r="HLD285" s="1085"/>
      <c r="HLE285" s="1085"/>
      <c r="HLF285" s="1085"/>
      <c r="HLG285" s="1085"/>
      <c r="HLH285" s="1085"/>
      <c r="HLI285" s="1085"/>
      <c r="HLJ285" s="1085"/>
      <c r="HLK285" s="1085"/>
      <c r="HLL285" s="1080"/>
      <c r="HLM285" s="1085"/>
      <c r="HLN285" s="1085"/>
      <c r="HLO285" s="1085"/>
      <c r="HLP285" s="1085"/>
      <c r="HLQ285" s="1085"/>
      <c r="HLR285" s="1085"/>
      <c r="HLS285" s="1085"/>
      <c r="HLT285" s="1085"/>
      <c r="HLU285" s="1085"/>
      <c r="HLV285" s="1085"/>
      <c r="HLW285" s="1085"/>
      <c r="HLX285" s="1085"/>
      <c r="HLY285" s="1085"/>
      <c r="HLZ285" s="1085"/>
      <c r="HMA285" s="1080"/>
      <c r="HMB285" s="1085"/>
      <c r="HMC285" s="1085"/>
      <c r="HMD285" s="1085"/>
      <c r="HME285" s="1085"/>
      <c r="HMF285" s="1085"/>
      <c r="HMG285" s="1085"/>
      <c r="HMH285" s="1085"/>
      <c r="HMI285" s="1085"/>
      <c r="HMJ285" s="1085"/>
      <c r="HMK285" s="1085"/>
      <c r="HML285" s="1085"/>
      <c r="HMM285" s="1085"/>
      <c r="HMN285" s="1085"/>
      <c r="HMO285" s="1085"/>
      <c r="HMP285" s="1080"/>
      <c r="HMQ285" s="1085"/>
      <c r="HMR285" s="1085"/>
      <c r="HMS285" s="1085"/>
      <c r="HMT285" s="1085"/>
      <c r="HMU285" s="1085"/>
      <c r="HMV285" s="1085"/>
      <c r="HMW285" s="1085"/>
      <c r="HMX285" s="1085"/>
      <c r="HMY285" s="1085"/>
      <c r="HMZ285" s="1085"/>
      <c r="HNA285" s="1085"/>
      <c r="HNB285" s="1085"/>
      <c r="HNC285" s="1085"/>
      <c r="HND285" s="1085"/>
      <c r="HNE285" s="1080"/>
      <c r="HNF285" s="1085"/>
      <c r="HNG285" s="1085"/>
      <c r="HNH285" s="1085"/>
      <c r="HNI285" s="1085"/>
      <c r="HNJ285" s="1085"/>
      <c r="HNK285" s="1085"/>
      <c r="HNL285" s="1085"/>
      <c r="HNM285" s="1085"/>
      <c r="HNN285" s="1085"/>
      <c r="HNO285" s="1085"/>
      <c r="HNP285" s="1085"/>
      <c r="HNQ285" s="1085"/>
      <c r="HNR285" s="1085"/>
      <c r="HNS285" s="1085"/>
      <c r="HNT285" s="1080"/>
      <c r="HNU285" s="1085"/>
      <c r="HNV285" s="1085"/>
      <c r="HNW285" s="1085"/>
      <c r="HNX285" s="1085"/>
      <c r="HNY285" s="1085"/>
      <c r="HNZ285" s="1085"/>
      <c r="HOA285" s="1085"/>
      <c r="HOB285" s="1085"/>
      <c r="HOC285" s="1085"/>
      <c r="HOD285" s="1085"/>
      <c r="HOE285" s="1085"/>
      <c r="HOF285" s="1085"/>
      <c r="HOG285" s="1085"/>
      <c r="HOH285" s="1085"/>
      <c r="HOI285" s="1080"/>
      <c r="HOJ285" s="1085"/>
      <c r="HOK285" s="1085"/>
      <c r="HOL285" s="1085"/>
      <c r="HOM285" s="1085"/>
      <c r="HON285" s="1085"/>
      <c r="HOO285" s="1085"/>
      <c r="HOP285" s="1085"/>
      <c r="HOQ285" s="1085"/>
      <c r="HOR285" s="1085"/>
      <c r="HOS285" s="1085"/>
      <c r="HOT285" s="1085"/>
      <c r="HOU285" s="1085"/>
      <c r="HOV285" s="1085"/>
      <c r="HOW285" s="1085"/>
      <c r="HOX285" s="1080"/>
      <c r="HOY285" s="1085"/>
      <c r="HOZ285" s="1085"/>
      <c r="HPA285" s="1085"/>
      <c r="HPB285" s="1085"/>
      <c r="HPC285" s="1085"/>
      <c r="HPD285" s="1085"/>
      <c r="HPE285" s="1085"/>
      <c r="HPF285" s="1085"/>
      <c r="HPG285" s="1085"/>
      <c r="HPH285" s="1085"/>
      <c r="HPI285" s="1085"/>
      <c r="HPJ285" s="1085"/>
      <c r="HPK285" s="1085"/>
      <c r="HPL285" s="1085"/>
      <c r="HPM285" s="1080"/>
      <c r="HPN285" s="1085"/>
      <c r="HPO285" s="1085"/>
      <c r="HPP285" s="1085"/>
      <c r="HPQ285" s="1085"/>
      <c r="HPR285" s="1085"/>
      <c r="HPS285" s="1085"/>
      <c r="HPT285" s="1085"/>
      <c r="HPU285" s="1085"/>
      <c r="HPV285" s="1085"/>
      <c r="HPW285" s="1085"/>
      <c r="HPX285" s="1085"/>
      <c r="HPY285" s="1085"/>
      <c r="HPZ285" s="1085"/>
      <c r="HQA285" s="1085"/>
      <c r="HQB285" s="1080"/>
      <c r="HQC285" s="1085"/>
      <c r="HQD285" s="1085"/>
      <c r="HQE285" s="1085"/>
      <c r="HQF285" s="1085"/>
      <c r="HQG285" s="1085"/>
      <c r="HQH285" s="1085"/>
      <c r="HQI285" s="1085"/>
      <c r="HQJ285" s="1085"/>
      <c r="HQK285" s="1085"/>
      <c r="HQL285" s="1085"/>
      <c r="HQM285" s="1085"/>
      <c r="HQN285" s="1085"/>
      <c r="HQO285" s="1085"/>
      <c r="HQP285" s="1085"/>
      <c r="HQQ285" s="1080"/>
      <c r="HQR285" s="1085"/>
      <c r="HQS285" s="1085"/>
      <c r="HQT285" s="1085"/>
      <c r="HQU285" s="1085"/>
      <c r="HQV285" s="1085"/>
      <c r="HQW285" s="1085"/>
      <c r="HQX285" s="1085"/>
      <c r="HQY285" s="1085"/>
      <c r="HQZ285" s="1085"/>
      <c r="HRA285" s="1085"/>
      <c r="HRB285" s="1085"/>
      <c r="HRC285" s="1085"/>
      <c r="HRD285" s="1085"/>
      <c r="HRE285" s="1085"/>
      <c r="HRF285" s="1080"/>
      <c r="HRG285" s="1085"/>
      <c r="HRH285" s="1085"/>
      <c r="HRI285" s="1085"/>
      <c r="HRJ285" s="1085"/>
      <c r="HRK285" s="1085"/>
      <c r="HRL285" s="1085"/>
      <c r="HRM285" s="1085"/>
      <c r="HRN285" s="1085"/>
      <c r="HRO285" s="1085"/>
      <c r="HRP285" s="1085"/>
      <c r="HRQ285" s="1085"/>
      <c r="HRR285" s="1085"/>
      <c r="HRS285" s="1085"/>
      <c r="HRT285" s="1085"/>
      <c r="HRU285" s="1080"/>
      <c r="HRV285" s="1085"/>
      <c r="HRW285" s="1085"/>
      <c r="HRX285" s="1085"/>
      <c r="HRY285" s="1085"/>
      <c r="HRZ285" s="1085"/>
      <c r="HSA285" s="1085"/>
      <c r="HSB285" s="1085"/>
      <c r="HSC285" s="1085"/>
      <c r="HSD285" s="1085"/>
      <c r="HSE285" s="1085"/>
      <c r="HSF285" s="1085"/>
      <c r="HSG285" s="1085"/>
      <c r="HSH285" s="1085"/>
      <c r="HSI285" s="1085"/>
      <c r="HSJ285" s="1080"/>
      <c r="HSK285" s="1085"/>
      <c r="HSL285" s="1085"/>
      <c r="HSM285" s="1085"/>
      <c r="HSN285" s="1085"/>
      <c r="HSO285" s="1085"/>
      <c r="HSP285" s="1085"/>
      <c r="HSQ285" s="1085"/>
      <c r="HSR285" s="1085"/>
      <c r="HSS285" s="1085"/>
      <c r="HST285" s="1085"/>
      <c r="HSU285" s="1085"/>
      <c r="HSV285" s="1085"/>
      <c r="HSW285" s="1085"/>
      <c r="HSX285" s="1085"/>
      <c r="HSY285" s="1080"/>
      <c r="HSZ285" s="1085"/>
      <c r="HTA285" s="1085"/>
      <c r="HTB285" s="1085"/>
      <c r="HTC285" s="1085"/>
      <c r="HTD285" s="1085"/>
      <c r="HTE285" s="1085"/>
      <c r="HTF285" s="1085"/>
      <c r="HTG285" s="1085"/>
      <c r="HTH285" s="1085"/>
      <c r="HTI285" s="1085"/>
      <c r="HTJ285" s="1085"/>
      <c r="HTK285" s="1085"/>
      <c r="HTL285" s="1085"/>
      <c r="HTM285" s="1085"/>
      <c r="HTN285" s="1080"/>
      <c r="HTO285" s="1085"/>
      <c r="HTP285" s="1085"/>
      <c r="HTQ285" s="1085"/>
      <c r="HTR285" s="1085"/>
      <c r="HTS285" s="1085"/>
      <c r="HTT285" s="1085"/>
      <c r="HTU285" s="1085"/>
      <c r="HTV285" s="1085"/>
      <c r="HTW285" s="1085"/>
      <c r="HTX285" s="1085"/>
      <c r="HTY285" s="1085"/>
      <c r="HTZ285" s="1085"/>
      <c r="HUA285" s="1085"/>
      <c r="HUB285" s="1085"/>
      <c r="HUC285" s="1080"/>
      <c r="HUD285" s="1085"/>
      <c r="HUE285" s="1085"/>
      <c r="HUF285" s="1085"/>
      <c r="HUG285" s="1085"/>
      <c r="HUH285" s="1085"/>
      <c r="HUI285" s="1085"/>
      <c r="HUJ285" s="1085"/>
      <c r="HUK285" s="1085"/>
      <c r="HUL285" s="1085"/>
      <c r="HUM285" s="1085"/>
      <c r="HUN285" s="1085"/>
      <c r="HUO285" s="1085"/>
      <c r="HUP285" s="1085"/>
      <c r="HUQ285" s="1085"/>
      <c r="HUR285" s="1080"/>
      <c r="HUS285" s="1085"/>
      <c r="HUT285" s="1085"/>
      <c r="HUU285" s="1085"/>
      <c r="HUV285" s="1085"/>
      <c r="HUW285" s="1085"/>
      <c r="HUX285" s="1085"/>
      <c r="HUY285" s="1085"/>
      <c r="HUZ285" s="1085"/>
      <c r="HVA285" s="1085"/>
      <c r="HVB285" s="1085"/>
      <c r="HVC285" s="1085"/>
      <c r="HVD285" s="1085"/>
      <c r="HVE285" s="1085"/>
      <c r="HVF285" s="1085"/>
      <c r="HVG285" s="1080"/>
      <c r="HVH285" s="1085"/>
      <c r="HVI285" s="1085"/>
      <c r="HVJ285" s="1085"/>
      <c r="HVK285" s="1085"/>
      <c r="HVL285" s="1085"/>
      <c r="HVM285" s="1085"/>
      <c r="HVN285" s="1085"/>
      <c r="HVO285" s="1085"/>
      <c r="HVP285" s="1085"/>
      <c r="HVQ285" s="1085"/>
      <c r="HVR285" s="1085"/>
      <c r="HVS285" s="1085"/>
      <c r="HVT285" s="1085"/>
      <c r="HVU285" s="1085"/>
      <c r="HVV285" s="1080"/>
      <c r="HVW285" s="1085"/>
      <c r="HVX285" s="1085"/>
      <c r="HVY285" s="1085"/>
      <c r="HVZ285" s="1085"/>
      <c r="HWA285" s="1085"/>
      <c r="HWB285" s="1085"/>
      <c r="HWC285" s="1085"/>
      <c r="HWD285" s="1085"/>
      <c r="HWE285" s="1085"/>
      <c r="HWF285" s="1085"/>
      <c r="HWG285" s="1085"/>
      <c r="HWH285" s="1085"/>
      <c r="HWI285" s="1085"/>
      <c r="HWJ285" s="1085"/>
      <c r="HWK285" s="1080"/>
      <c r="HWL285" s="1085"/>
      <c r="HWM285" s="1085"/>
      <c r="HWN285" s="1085"/>
      <c r="HWO285" s="1085"/>
      <c r="HWP285" s="1085"/>
      <c r="HWQ285" s="1085"/>
      <c r="HWR285" s="1085"/>
      <c r="HWS285" s="1085"/>
      <c r="HWT285" s="1085"/>
      <c r="HWU285" s="1085"/>
      <c r="HWV285" s="1085"/>
      <c r="HWW285" s="1085"/>
      <c r="HWX285" s="1085"/>
      <c r="HWY285" s="1085"/>
      <c r="HWZ285" s="1080"/>
      <c r="HXA285" s="1085"/>
      <c r="HXB285" s="1085"/>
      <c r="HXC285" s="1085"/>
      <c r="HXD285" s="1085"/>
      <c r="HXE285" s="1085"/>
      <c r="HXF285" s="1085"/>
      <c r="HXG285" s="1085"/>
      <c r="HXH285" s="1085"/>
      <c r="HXI285" s="1085"/>
      <c r="HXJ285" s="1085"/>
      <c r="HXK285" s="1085"/>
      <c r="HXL285" s="1085"/>
      <c r="HXM285" s="1085"/>
      <c r="HXN285" s="1085"/>
      <c r="HXO285" s="1080"/>
      <c r="HXP285" s="1085"/>
      <c r="HXQ285" s="1085"/>
      <c r="HXR285" s="1085"/>
      <c r="HXS285" s="1085"/>
      <c r="HXT285" s="1085"/>
      <c r="HXU285" s="1085"/>
      <c r="HXV285" s="1085"/>
      <c r="HXW285" s="1085"/>
      <c r="HXX285" s="1085"/>
      <c r="HXY285" s="1085"/>
      <c r="HXZ285" s="1085"/>
      <c r="HYA285" s="1085"/>
      <c r="HYB285" s="1085"/>
      <c r="HYC285" s="1085"/>
      <c r="HYD285" s="1080"/>
      <c r="HYE285" s="1085"/>
      <c r="HYF285" s="1085"/>
      <c r="HYG285" s="1085"/>
      <c r="HYH285" s="1085"/>
      <c r="HYI285" s="1085"/>
      <c r="HYJ285" s="1085"/>
      <c r="HYK285" s="1085"/>
      <c r="HYL285" s="1085"/>
      <c r="HYM285" s="1085"/>
      <c r="HYN285" s="1085"/>
      <c r="HYO285" s="1085"/>
      <c r="HYP285" s="1085"/>
      <c r="HYQ285" s="1085"/>
      <c r="HYR285" s="1085"/>
      <c r="HYS285" s="1080"/>
      <c r="HYT285" s="1085"/>
      <c r="HYU285" s="1085"/>
      <c r="HYV285" s="1085"/>
      <c r="HYW285" s="1085"/>
      <c r="HYX285" s="1085"/>
      <c r="HYY285" s="1085"/>
      <c r="HYZ285" s="1085"/>
      <c r="HZA285" s="1085"/>
      <c r="HZB285" s="1085"/>
      <c r="HZC285" s="1085"/>
      <c r="HZD285" s="1085"/>
      <c r="HZE285" s="1085"/>
      <c r="HZF285" s="1085"/>
      <c r="HZG285" s="1085"/>
      <c r="HZH285" s="1080"/>
      <c r="HZI285" s="1085"/>
      <c r="HZJ285" s="1085"/>
      <c r="HZK285" s="1085"/>
      <c r="HZL285" s="1085"/>
      <c r="HZM285" s="1085"/>
      <c r="HZN285" s="1085"/>
      <c r="HZO285" s="1085"/>
      <c r="HZP285" s="1085"/>
      <c r="HZQ285" s="1085"/>
      <c r="HZR285" s="1085"/>
      <c r="HZS285" s="1085"/>
      <c r="HZT285" s="1085"/>
      <c r="HZU285" s="1085"/>
      <c r="HZV285" s="1085"/>
      <c r="HZW285" s="1080"/>
      <c r="HZX285" s="1085"/>
      <c r="HZY285" s="1085"/>
      <c r="HZZ285" s="1085"/>
      <c r="IAA285" s="1085"/>
      <c r="IAB285" s="1085"/>
      <c r="IAC285" s="1085"/>
      <c r="IAD285" s="1085"/>
      <c r="IAE285" s="1085"/>
      <c r="IAF285" s="1085"/>
      <c r="IAG285" s="1085"/>
      <c r="IAH285" s="1085"/>
      <c r="IAI285" s="1085"/>
      <c r="IAJ285" s="1085"/>
      <c r="IAK285" s="1085"/>
      <c r="IAL285" s="1080"/>
      <c r="IAM285" s="1085"/>
      <c r="IAN285" s="1085"/>
      <c r="IAO285" s="1085"/>
      <c r="IAP285" s="1085"/>
      <c r="IAQ285" s="1085"/>
      <c r="IAR285" s="1085"/>
      <c r="IAS285" s="1085"/>
      <c r="IAT285" s="1085"/>
      <c r="IAU285" s="1085"/>
      <c r="IAV285" s="1085"/>
      <c r="IAW285" s="1085"/>
      <c r="IAX285" s="1085"/>
      <c r="IAY285" s="1085"/>
      <c r="IAZ285" s="1085"/>
      <c r="IBA285" s="1080"/>
      <c r="IBB285" s="1085"/>
      <c r="IBC285" s="1085"/>
      <c r="IBD285" s="1085"/>
      <c r="IBE285" s="1085"/>
      <c r="IBF285" s="1085"/>
      <c r="IBG285" s="1085"/>
      <c r="IBH285" s="1085"/>
      <c r="IBI285" s="1085"/>
      <c r="IBJ285" s="1085"/>
      <c r="IBK285" s="1085"/>
      <c r="IBL285" s="1085"/>
      <c r="IBM285" s="1085"/>
      <c r="IBN285" s="1085"/>
      <c r="IBO285" s="1085"/>
      <c r="IBP285" s="1080"/>
      <c r="IBQ285" s="1085"/>
      <c r="IBR285" s="1085"/>
      <c r="IBS285" s="1085"/>
      <c r="IBT285" s="1085"/>
      <c r="IBU285" s="1085"/>
      <c r="IBV285" s="1085"/>
      <c r="IBW285" s="1085"/>
      <c r="IBX285" s="1085"/>
      <c r="IBY285" s="1085"/>
      <c r="IBZ285" s="1085"/>
      <c r="ICA285" s="1085"/>
      <c r="ICB285" s="1085"/>
      <c r="ICC285" s="1085"/>
      <c r="ICD285" s="1085"/>
      <c r="ICE285" s="1080"/>
      <c r="ICF285" s="1085"/>
      <c r="ICG285" s="1085"/>
      <c r="ICH285" s="1085"/>
      <c r="ICI285" s="1085"/>
      <c r="ICJ285" s="1085"/>
      <c r="ICK285" s="1085"/>
      <c r="ICL285" s="1085"/>
      <c r="ICM285" s="1085"/>
      <c r="ICN285" s="1085"/>
      <c r="ICO285" s="1085"/>
      <c r="ICP285" s="1085"/>
      <c r="ICQ285" s="1085"/>
      <c r="ICR285" s="1085"/>
      <c r="ICS285" s="1085"/>
      <c r="ICT285" s="1080"/>
      <c r="ICU285" s="1085"/>
      <c r="ICV285" s="1085"/>
      <c r="ICW285" s="1085"/>
      <c r="ICX285" s="1085"/>
      <c r="ICY285" s="1085"/>
      <c r="ICZ285" s="1085"/>
      <c r="IDA285" s="1085"/>
      <c r="IDB285" s="1085"/>
      <c r="IDC285" s="1085"/>
      <c r="IDD285" s="1085"/>
      <c r="IDE285" s="1085"/>
      <c r="IDF285" s="1085"/>
      <c r="IDG285" s="1085"/>
      <c r="IDH285" s="1085"/>
      <c r="IDI285" s="1080"/>
      <c r="IDJ285" s="1085"/>
      <c r="IDK285" s="1085"/>
      <c r="IDL285" s="1085"/>
      <c r="IDM285" s="1085"/>
      <c r="IDN285" s="1085"/>
      <c r="IDO285" s="1085"/>
      <c r="IDP285" s="1085"/>
      <c r="IDQ285" s="1085"/>
      <c r="IDR285" s="1085"/>
      <c r="IDS285" s="1085"/>
      <c r="IDT285" s="1085"/>
      <c r="IDU285" s="1085"/>
      <c r="IDV285" s="1085"/>
      <c r="IDW285" s="1085"/>
      <c r="IDX285" s="1080"/>
      <c r="IDY285" s="1085"/>
      <c r="IDZ285" s="1085"/>
      <c r="IEA285" s="1085"/>
      <c r="IEB285" s="1085"/>
      <c r="IEC285" s="1085"/>
      <c r="IED285" s="1085"/>
      <c r="IEE285" s="1085"/>
      <c r="IEF285" s="1085"/>
      <c r="IEG285" s="1085"/>
      <c r="IEH285" s="1085"/>
      <c r="IEI285" s="1085"/>
      <c r="IEJ285" s="1085"/>
      <c r="IEK285" s="1085"/>
      <c r="IEL285" s="1085"/>
      <c r="IEM285" s="1080"/>
      <c r="IEN285" s="1085"/>
      <c r="IEO285" s="1085"/>
      <c r="IEP285" s="1085"/>
      <c r="IEQ285" s="1085"/>
      <c r="IER285" s="1085"/>
      <c r="IES285" s="1085"/>
      <c r="IET285" s="1085"/>
      <c r="IEU285" s="1085"/>
      <c r="IEV285" s="1085"/>
      <c r="IEW285" s="1085"/>
      <c r="IEX285" s="1085"/>
      <c r="IEY285" s="1085"/>
      <c r="IEZ285" s="1085"/>
      <c r="IFA285" s="1085"/>
      <c r="IFB285" s="1080"/>
      <c r="IFC285" s="1085"/>
      <c r="IFD285" s="1085"/>
      <c r="IFE285" s="1085"/>
      <c r="IFF285" s="1085"/>
      <c r="IFG285" s="1085"/>
      <c r="IFH285" s="1085"/>
      <c r="IFI285" s="1085"/>
      <c r="IFJ285" s="1085"/>
      <c r="IFK285" s="1085"/>
      <c r="IFL285" s="1085"/>
      <c r="IFM285" s="1085"/>
      <c r="IFN285" s="1085"/>
      <c r="IFO285" s="1085"/>
      <c r="IFP285" s="1085"/>
      <c r="IFQ285" s="1080"/>
      <c r="IFR285" s="1085"/>
      <c r="IFS285" s="1085"/>
      <c r="IFT285" s="1085"/>
      <c r="IFU285" s="1085"/>
      <c r="IFV285" s="1085"/>
      <c r="IFW285" s="1085"/>
      <c r="IFX285" s="1085"/>
      <c r="IFY285" s="1085"/>
      <c r="IFZ285" s="1085"/>
      <c r="IGA285" s="1085"/>
      <c r="IGB285" s="1085"/>
      <c r="IGC285" s="1085"/>
      <c r="IGD285" s="1085"/>
      <c r="IGE285" s="1085"/>
      <c r="IGF285" s="1080"/>
      <c r="IGG285" s="1085"/>
      <c r="IGH285" s="1085"/>
      <c r="IGI285" s="1085"/>
      <c r="IGJ285" s="1085"/>
      <c r="IGK285" s="1085"/>
      <c r="IGL285" s="1085"/>
      <c r="IGM285" s="1085"/>
      <c r="IGN285" s="1085"/>
      <c r="IGO285" s="1085"/>
      <c r="IGP285" s="1085"/>
      <c r="IGQ285" s="1085"/>
      <c r="IGR285" s="1085"/>
      <c r="IGS285" s="1085"/>
      <c r="IGT285" s="1085"/>
      <c r="IGU285" s="1080"/>
      <c r="IGV285" s="1085"/>
      <c r="IGW285" s="1085"/>
      <c r="IGX285" s="1085"/>
      <c r="IGY285" s="1085"/>
      <c r="IGZ285" s="1085"/>
      <c r="IHA285" s="1085"/>
      <c r="IHB285" s="1085"/>
      <c r="IHC285" s="1085"/>
      <c r="IHD285" s="1085"/>
      <c r="IHE285" s="1085"/>
      <c r="IHF285" s="1085"/>
      <c r="IHG285" s="1085"/>
      <c r="IHH285" s="1085"/>
      <c r="IHI285" s="1085"/>
      <c r="IHJ285" s="1080"/>
      <c r="IHK285" s="1085"/>
      <c r="IHL285" s="1085"/>
      <c r="IHM285" s="1085"/>
      <c r="IHN285" s="1085"/>
      <c r="IHO285" s="1085"/>
      <c r="IHP285" s="1085"/>
      <c r="IHQ285" s="1085"/>
      <c r="IHR285" s="1085"/>
      <c r="IHS285" s="1085"/>
      <c r="IHT285" s="1085"/>
      <c r="IHU285" s="1085"/>
      <c r="IHV285" s="1085"/>
      <c r="IHW285" s="1085"/>
      <c r="IHX285" s="1085"/>
      <c r="IHY285" s="1080"/>
      <c r="IHZ285" s="1085"/>
      <c r="IIA285" s="1085"/>
      <c r="IIB285" s="1085"/>
      <c r="IIC285" s="1085"/>
      <c r="IID285" s="1085"/>
      <c r="IIE285" s="1085"/>
      <c r="IIF285" s="1085"/>
      <c r="IIG285" s="1085"/>
      <c r="IIH285" s="1085"/>
      <c r="III285" s="1085"/>
      <c r="IIJ285" s="1085"/>
      <c r="IIK285" s="1085"/>
      <c r="IIL285" s="1085"/>
      <c r="IIM285" s="1085"/>
      <c r="IIN285" s="1080"/>
      <c r="IIO285" s="1085"/>
      <c r="IIP285" s="1085"/>
      <c r="IIQ285" s="1085"/>
      <c r="IIR285" s="1085"/>
      <c r="IIS285" s="1085"/>
      <c r="IIT285" s="1085"/>
      <c r="IIU285" s="1085"/>
      <c r="IIV285" s="1085"/>
      <c r="IIW285" s="1085"/>
      <c r="IIX285" s="1085"/>
      <c r="IIY285" s="1085"/>
      <c r="IIZ285" s="1085"/>
      <c r="IJA285" s="1085"/>
      <c r="IJB285" s="1085"/>
      <c r="IJC285" s="1080"/>
      <c r="IJD285" s="1085"/>
      <c r="IJE285" s="1085"/>
      <c r="IJF285" s="1085"/>
      <c r="IJG285" s="1085"/>
      <c r="IJH285" s="1085"/>
      <c r="IJI285" s="1085"/>
      <c r="IJJ285" s="1085"/>
      <c r="IJK285" s="1085"/>
      <c r="IJL285" s="1085"/>
      <c r="IJM285" s="1085"/>
      <c r="IJN285" s="1085"/>
      <c r="IJO285" s="1085"/>
      <c r="IJP285" s="1085"/>
      <c r="IJQ285" s="1085"/>
      <c r="IJR285" s="1080"/>
      <c r="IJS285" s="1085"/>
      <c r="IJT285" s="1085"/>
      <c r="IJU285" s="1085"/>
      <c r="IJV285" s="1085"/>
      <c r="IJW285" s="1085"/>
      <c r="IJX285" s="1085"/>
      <c r="IJY285" s="1085"/>
      <c r="IJZ285" s="1085"/>
      <c r="IKA285" s="1085"/>
      <c r="IKB285" s="1085"/>
      <c r="IKC285" s="1085"/>
      <c r="IKD285" s="1085"/>
      <c r="IKE285" s="1085"/>
      <c r="IKF285" s="1085"/>
      <c r="IKG285" s="1080"/>
      <c r="IKH285" s="1085"/>
      <c r="IKI285" s="1085"/>
      <c r="IKJ285" s="1085"/>
      <c r="IKK285" s="1085"/>
      <c r="IKL285" s="1085"/>
      <c r="IKM285" s="1085"/>
      <c r="IKN285" s="1085"/>
      <c r="IKO285" s="1085"/>
      <c r="IKP285" s="1085"/>
      <c r="IKQ285" s="1085"/>
      <c r="IKR285" s="1085"/>
      <c r="IKS285" s="1085"/>
      <c r="IKT285" s="1085"/>
      <c r="IKU285" s="1085"/>
      <c r="IKV285" s="1080"/>
      <c r="IKW285" s="1085"/>
      <c r="IKX285" s="1085"/>
      <c r="IKY285" s="1085"/>
      <c r="IKZ285" s="1085"/>
      <c r="ILA285" s="1085"/>
      <c r="ILB285" s="1085"/>
      <c r="ILC285" s="1085"/>
      <c r="ILD285" s="1085"/>
      <c r="ILE285" s="1085"/>
      <c r="ILF285" s="1085"/>
      <c r="ILG285" s="1085"/>
      <c r="ILH285" s="1085"/>
      <c r="ILI285" s="1085"/>
      <c r="ILJ285" s="1085"/>
      <c r="ILK285" s="1080"/>
      <c r="ILL285" s="1085"/>
      <c r="ILM285" s="1085"/>
      <c r="ILN285" s="1085"/>
      <c r="ILO285" s="1085"/>
      <c r="ILP285" s="1085"/>
      <c r="ILQ285" s="1085"/>
      <c r="ILR285" s="1085"/>
      <c r="ILS285" s="1085"/>
      <c r="ILT285" s="1085"/>
      <c r="ILU285" s="1085"/>
      <c r="ILV285" s="1085"/>
      <c r="ILW285" s="1085"/>
      <c r="ILX285" s="1085"/>
      <c r="ILY285" s="1085"/>
      <c r="ILZ285" s="1080"/>
      <c r="IMA285" s="1085"/>
      <c r="IMB285" s="1085"/>
      <c r="IMC285" s="1085"/>
      <c r="IMD285" s="1085"/>
      <c r="IME285" s="1085"/>
      <c r="IMF285" s="1085"/>
      <c r="IMG285" s="1085"/>
      <c r="IMH285" s="1085"/>
      <c r="IMI285" s="1085"/>
      <c r="IMJ285" s="1085"/>
      <c r="IMK285" s="1085"/>
      <c r="IML285" s="1085"/>
      <c r="IMM285" s="1085"/>
      <c r="IMN285" s="1085"/>
      <c r="IMO285" s="1080"/>
      <c r="IMP285" s="1085"/>
      <c r="IMQ285" s="1085"/>
      <c r="IMR285" s="1085"/>
      <c r="IMS285" s="1085"/>
      <c r="IMT285" s="1085"/>
      <c r="IMU285" s="1085"/>
      <c r="IMV285" s="1085"/>
      <c r="IMW285" s="1085"/>
      <c r="IMX285" s="1085"/>
      <c r="IMY285" s="1085"/>
      <c r="IMZ285" s="1085"/>
      <c r="INA285" s="1085"/>
      <c r="INB285" s="1085"/>
      <c r="INC285" s="1085"/>
      <c r="IND285" s="1080"/>
      <c r="INE285" s="1085"/>
      <c r="INF285" s="1085"/>
      <c r="ING285" s="1085"/>
      <c r="INH285" s="1085"/>
      <c r="INI285" s="1085"/>
      <c r="INJ285" s="1085"/>
      <c r="INK285" s="1085"/>
      <c r="INL285" s="1085"/>
      <c r="INM285" s="1085"/>
      <c r="INN285" s="1085"/>
      <c r="INO285" s="1085"/>
      <c r="INP285" s="1085"/>
      <c r="INQ285" s="1085"/>
      <c r="INR285" s="1085"/>
      <c r="INS285" s="1080"/>
      <c r="INT285" s="1085"/>
      <c r="INU285" s="1085"/>
      <c r="INV285" s="1085"/>
      <c r="INW285" s="1085"/>
      <c r="INX285" s="1085"/>
      <c r="INY285" s="1085"/>
      <c r="INZ285" s="1085"/>
      <c r="IOA285" s="1085"/>
      <c r="IOB285" s="1085"/>
      <c r="IOC285" s="1085"/>
      <c r="IOD285" s="1085"/>
      <c r="IOE285" s="1085"/>
      <c r="IOF285" s="1085"/>
      <c r="IOG285" s="1085"/>
      <c r="IOH285" s="1080"/>
      <c r="IOI285" s="1085"/>
      <c r="IOJ285" s="1085"/>
      <c r="IOK285" s="1085"/>
      <c r="IOL285" s="1085"/>
      <c r="IOM285" s="1085"/>
      <c r="ION285" s="1085"/>
      <c r="IOO285" s="1085"/>
      <c r="IOP285" s="1085"/>
      <c r="IOQ285" s="1085"/>
      <c r="IOR285" s="1085"/>
      <c r="IOS285" s="1085"/>
      <c r="IOT285" s="1085"/>
      <c r="IOU285" s="1085"/>
      <c r="IOV285" s="1085"/>
      <c r="IOW285" s="1080"/>
      <c r="IOX285" s="1085"/>
      <c r="IOY285" s="1085"/>
      <c r="IOZ285" s="1085"/>
      <c r="IPA285" s="1085"/>
      <c r="IPB285" s="1085"/>
      <c r="IPC285" s="1085"/>
      <c r="IPD285" s="1085"/>
      <c r="IPE285" s="1085"/>
      <c r="IPF285" s="1085"/>
      <c r="IPG285" s="1085"/>
      <c r="IPH285" s="1085"/>
      <c r="IPI285" s="1085"/>
      <c r="IPJ285" s="1085"/>
      <c r="IPK285" s="1085"/>
      <c r="IPL285" s="1080"/>
      <c r="IPM285" s="1085"/>
      <c r="IPN285" s="1085"/>
      <c r="IPO285" s="1085"/>
      <c r="IPP285" s="1085"/>
      <c r="IPQ285" s="1085"/>
      <c r="IPR285" s="1085"/>
      <c r="IPS285" s="1085"/>
      <c r="IPT285" s="1085"/>
      <c r="IPU285" s="1085"/>
      <c r="IPV285" s="1085"/>
      <c r="IPW285" s="1085"/>
      <c r="IPX285" s="1085"/>
      <c r="IPY285" s="1085"/>
      <c r="IPZ285" s="1085"/>
      <c r="IQA285" s="1080"/>
      <c r="IQB285" s="1085"/>
      <c r="IQC285" s="1085"/>
      <c r="IQD285" s="1085"/>
      <c r="IQE285" s="1085"/>
      <c r="IQF285" s="1085"/>
      <c r="IQG285" s="1085"/>
      <c r="IQH285" s="1085"/>
      <c r="IQI285" s="1085"/>
      <c r="IQJ285" s="1085"/>
      <c r="IQK285" s="1085"/>
      <c r="IQL285" s="1085"/>
      <c r="IQM285" s="1085"/>
      <c r="IQN285" s="1085"/>
      <c r="IQO285" s="1085"/>
      <c r="IQP285" s="1080"/>
      <c r="IQQ285" s="1085"/>
      <c r="IQR285" s="1085"/>
      <c r="IQS285" s="1085"/>
      <c r="IQT285" s="1085"/>
      <c r="IQU285" s="1085"/>
      <c r="IQV285" s="1085"/>
      <c r="IQW285" s="1085"/>
      <c r="IQX285" s="1085"/>
      <c r="IQY285" s="1085"/>
      <c r="IQZ285" s="1085"/>
      <c r="IRA285" s="1085"/>
      <c r="IRB285" s="1085"/>
      <c r="IRC285" s="1085"/>
      <c r="IRD285" s="1085"/>
      <c r="IRE285" s="1080"/>
      <c r="IRF285" s="1085"/>
      <c r="IRG285" s="1085"/>
      <c r="IRH285" s="1085"/>
      <c r="IRI285" s="1085"/>
      <c r="IRJ285" s="1085"/>
      <c r="IRK285" s="1085"/>
      <c r="IRL285" s="1085"/>
      <c r="IRM285" s="1085"/>
      <c r="IRN285" s="1085"/>
      <c r="IRO285" s="1085"/>
      <c r="IRP285" s="1085"/>
      <c r="IRQ285" s="1085"/>
      <c r="IRR285" s="1085"/>
      <c r="IRS285" s="1085"/>
      <c r="IRT285" s="1080"/>
      <c r="IRU285" s="1085"/>
      <c r="IRV285" s="1085"/>
      <c r="IRW285" s="1085"/>
      <c r="IRX285" s="1085"/>
      <c r="IRY285" s="1085"/>
      <c r="IRZ285" s="1085"/>
      <c r="ISA285" s="1085"/>
      <c r="ISB285" s="1085"/>
      <c r="ISC285" s="1085"/>
      <c r="ISD285" s="1085"/>
      <c r="ISE285" s="1085"/>
      <c r="ISF285" s="1085"/>
      <c r="ISG285" s="1085"/>
      <c r="ISH285" s="1085"/>
      <c r="ISI285" s="1080"/>
      <c r="ISJ285" s="1085"/>
      <c r="ISK285" s="1085"/>
      <c r="ISL285" s="1085"/>
      <c r="ISM285" s="1085"/>
      <c r="ISN285" s="1085"/>
      <c r="ISO285" s="1085"/>
      <c r="ISP285" s="1085"/>
      <c r="ISQ285" s="1085"/>
      <c r="ISR285" s="1085"/>
      <c r="ISS285" s="1085"/>
      <c r="IST285" s="1085"/>
      <c r="ISU285" s="1085"/>
      <c r="ISV285" s="1085"/>
      <c r="ISW285" s="1085"/>
      <c r="ISX285" s="1080"/>
      <c r="ISY285" s="1085"/>
      <c r="ISZ285" s="1085"/>
      <c r="ITA285" s="1085"/>
      <c r="ITB285" s="1085"/>
      <c r="ITC285" s="1085"/>
      <c r="ITD285" s="1085"/>
      <c r="ITE285" s="1085"/>
      <c r="ITF285" s="1085"/>
      <c r="ITG285" s="1085"/>
      <c r="ITH285" s="1085"/>
      <c r="ITI285" s="1085"/>
      <c r="ITJ285" s="1085"/>
      <c r="ITK285" s="1085"/>
      <c r="ITL285" s="1085"/>
      <c r="ITM285" s="1080"/>
      <c r="ITN285" s="1085"/>
      <c r="ITO285" s="1085"/>
      <c r="ITP285" s="1085"/>
      <c r="ITQ285" s="1085"/>
      <c r="ITR285" s="1085"/>
      <c r="ITS285" s="1085"/>
      <c r="ITT285" s="1085"/>
      <c r="ITU285" s="1085"/>
      <c r="ITV285" s="1085"/>
      <c r="ITW285" s="1085"/>
      <c r="ITX285" s="1085"/>
      <c r="ITY285" s="1085"/>
      <c r="ITZ285" s="1085"/>
      <c r="IUA285" s="1085"/>
      <c r="IUB285" s="1080"/>
      <c r="IUC285" s="1085"/>
      <c r="IUD285" s="1085"/>
      <c r="IUE285" s="1085"/>
      <c r="IUF285" s="1085"/>
      <c r="IUG285" s="1085"/>
      <c r="IUH285" s="1085"/>
      <c r="IUI285" s="1085"/>
      <c r="IUJ285" s="1085"/>
      <c r="IUK285" s="1085"/>
      <c r="IUL285" s="1085"/>
      <c r="IUM285" s="1085"/>
      <c r="IUN285" s="1085"/>
      <c r="IUO285" s="1085"/>
      <c r="IUP285" s="1085"/>
      <c r="IUQ285" s="1080"/>
      <c r="IUR285" s="1085"/>
      <c r="IUS285" s="1085"/>
      <c r="IUT285" s="1085"/>
      <c r="IUU285" s="1085"/>
      <c r="IUV285" s="1085"/>
      <c r="IUW285" s="1085"/>
      <c r="IUX285" s="1085"/>
      <c r="IUY285" s="1085"/>
      <c r="IUZ285" s="1085"/>
      <c r="IVA285" s="1085"/>
      <c r="IVB285" s="1085"/>
      <c r="IVC285" s="1085"/>
      <c r="IVD285" s="1085"/>
      <c r="IVE285" s="1085"/>
      <c r="IVF285" s="1080"/>
      <c r="IVG285" s="1085"/>
      <c r="IVH285" s="1085"/>
      <c r="IVI285" s="1085"/>
      <c r="IVJ285" s="1085"/>
      <c r="IVK285" s="1085"/>
      <c r="IVL285" s="1085"/>
      <c r="IVM285" s="1085"/>
      <c r="IVN285" s="1085"/>
      <c r="IVO285" s="1085"/>
      <c r="IVP285" s="1085"/>
      <c r="IVQ285" s="1085"/>
      <c r="IVR285" s="1085"/>
      <c r="IVS285" s="1085"/>
      <c r="IVT285" s="1085"/>
      <c r="IVU285" s="1080"/>
      <c r="IVV285" s="1085"/>
      <c r="IVW285" s="1085"/>
      <c r="IVX285" s="1085"/>
      <c r="IVY285" s="1085"/>
      <c r="IVZ285" s="1085"/>
      <c r="IWA285" s="1085"/>
      <c r="IWB285" s="1085"/>
      <c r="IWC285" s="1085"/>
      <c r="IWD285" s="1085"/>
      <c r="IWE285" s="1085"/>
      <c r="IWF285" s="1085"/>
      <c r="IWG285" s="1085"/>
      <c r="IWH285" s="1085"/>
      <c r="IWI285" s="1085"/>
      <c r="IWJ285" s="1080"/>
      <c r="IWK285" s="1085"/>
      <c r="IWL285" s="1085"/>
      <c r="IWM285" s="1085"/>
      <c r="IWN285" s="1085"/>
      <c r="IWO285" s="1085"/>
      <c r="IWP285" s="1085"/>
      <c r="IWQ285" s="1085"/>
      <c r="IWR285" s="1085"/>
      <c r="IWS285" s="1085"/>
      <c r="IWT285" s="1085"/>
      <c r="IWU285" s="1085"/>
      <c r="IWV285" s="1085"/>
      <c r="IWW285" s="1085"/>
      <c r="IWX285" s="1085"/>
      <c r="IWY285" s="1080"/>
      <c r="IWZ285" s="1085"/>
      <c r="IXA285" s="1085"/>
      <c r="IXB285" s="1085"/>
      <c r="IXC285" s="1085"/>
      <c r="IXD285" s="1085"/>
      <c r="IXE285" s="1085"/>
      <c r="IXF285" s="1085"/>
      <c r="IXG285" s="1085"/>
      <c r="IXH285" s="1085"/>
      <c r="IXI285" s="1085"/>
      <c r="IXJ285" s="1085"/>
      <c r="IXK285" s="1085"/>
      <c r="IXL285" s="1085"/>
      <c r="IXM285" s="1085"/>
      <c r="IXN285" s="1080"/>
      <c r="IXO285" s="1085"/>
      <c r="IXP285" s="1085"/>
      <c r="IXQ285" s="1085"/>
      <c r="IXR285" s="1085"/>
      <c r="IXS285" s="1085"/>
      <c r="IXT285" s="1085"/>
      <c r="IXU285" s="1085"/>
      <c r="IXV285" s="1085"/>
      <c r="IXW285" s="1085"/>
      <c r="IXX285" s="1085"/>
      <c r="IXY285" s="1085"/>
      <c r="IXZ285" s="1085"/>
      <c r="IYA285" s="1085"/>
      <c r="IYB285" s="1085"/>
      <c r="IYC285" s="1080"/>
      <c r="IYD285" s="1085"/>
      <c r="IYE285" s="1085"/>
      <c r="IYF285" s="1085"/>
      <c r="IYG285" s="1085"/>
      <c r="IYH285" s="1085"/>
      <c r="IYI285" s="1085"/>
      <c r="IYJ285" s="1085"/>
      <c r="IYK285" s="1085"/>
      <c r="IYL285" s="1085"/>
      <c r="IYM285" s="1085"/>
      <c r="IYN285" s="1085"/>
      <c r="IYO285" s="1085"/>
      <c r="IYP285" s="1085"/>
      <c r="IYQ285" s="1085"/>
      <c r="IYR285" s="1080"/>
      <c r="IYS285" s="1085"/>
      <c r="IYT285" s="1085"/>
      <c r="IYU285" s="1085"/>
      <c r="IYV285" s="1085"/>
      <c r="IYW285" s="1085"/>
      <c r="IYX285" s="1085"/>
      <c r="IYY285" s="1085"/>
      <c r="IYZ285" s="1085"/>
      <c r="IZA285" s="1085"/>
      <c r="IZB285" s="1085"/>
      <c r="IZC285" s="1085"/>
      <c r="IZD285" s="1085"/>
      <c r="IZE285" s="1085"/>
      <c r="IZF285" s="1085"/>
      <c r="IZG285" s="1080"/>
      <c r="IZH285" s="1085"/>
      <c r="IZI285" s="1085"/>
      <c r="IZJ285" s="1085"/>
      <c r="IZK285" s="1085"/>
      <c r="IZL285" s="1085"/>
      <c r="IZM285" s="1085"/>
      <c r="IZN285" s="1085"/>
      <c r="IZO285" s="1085"/>
      <c r="IZP285" s="1085"/>
      <c r="IZQ285" s="1085"/>
      <c r="IZR285" s="1085"/>
      <c r="IZS285" s="1085"/>
      <c r="IZT285" s="1085"/>
      <c r="IZU285" s="1085"/>
      <c r="IZV285" s="1080"/>
      <c r="IZW285" s="1085"/>
      <c r="IZX285" s="1085"/>
      <c r="IZY285" s="1085"/>
      <c r="IZZ285" s="1085"/>
      <c r="JAA285" s="1085"/>
      <c r="JAB285" s="1085"/>
      <c r="JAC285" s="1085"/>
      <c r="JAD285" s="1085"/>
      <c r="JAE285" s="1085"/>
      <c r="JAF285" s="1085"/>
      <c r="JAG285" s="1085"/>
      <c r="JAH285" s="1085"/>
      <c r="JAI285" s="1085"/>
      <c r="JAJ285" s="1085"/>
      <c r="JAK285" s="1080"/>
      <c r="JAL285" s="1085"/>
      <c r="JAM285" s="1085"/>
      <c r="JAN285" s="1085"/>
      <c r="JAO285" s="1085"/>
      <c r="JAP285" s="1085"/>
      <c r="JAQ285" s="1085"/>
      <c r="JAR285" s="1085"/>
      <c r="JAS285" s="1085"/>
      <c r="JAT285" s="1085"/>
      <c r="JAU285" s="1085"/>
      <c r="JAV285" s="1085"/>
      <c r="JAW285" s="1085"/>
      <c r="JAX285" s="1085"/>
      <c r="JAY285" s="1085"/>
      <c r="JAZ285" s="1080"/>
      <c r="JBA285" s="1085"/>
      <c r="JBB285" s="1085"/>
      <c r="JBC285" s="1085"/>
      <c r="JBD285" s="1085"/>
      <c r="JBE285" s="1085"/>
      <c r="JBF285" s="1085"/>
      <c r="JBG285" s="1085"/>
      <c r="JBH285" s="1085"/>
      <c r="JBI285" s="1085"/>
      <c r="JBJ285" s="1085"/>
      <c r="JBK285" s="1085"/>
      <c r="JBL285" s="1085"/>
      <c r="JBM285" s="1085"/>
      <c r="JBN285" s="1085"/>
      <c r="JBO285" s="1080"/>
      <c r="JBP285" s="1085"/>
      <c r="JBQ285" s="1085"/>
      <c r="JBR285" s="1085"/>
      <c r="JBS285" s="1085"/>
      <c r="JBT285" s="1085"/>
      <c r="JBU285" s="1085"/>
      <c r="JBV285" s="1085"/>
      <c r="JBW285" s="1085"/>
      <c r="JBX285" s="1085"/>
      <c r="JBY285" s="1085"/>
      <c r="JBZ285" s="1085"/>
      <c r="JCA285" s="1085"/>
      <c r="JCB285" s="1085"/>
      <c r="JCC285" s="1085"/>
      <c r="JCD285" s="1080"/>
      <c r="JCE285" s="1085"/>
      <c r="JCF285" s="1085"/>
      <c r="JCG285" s="1085"/>
      <c r="JCH285" s="1085"/>
      <c r="JCI285" s="1085"/>
      <c r="JCJ285" s="1085"/>
      <c r="JCK285" s="1085"/>
      <c r="JCL285" s="1085"/>
      <c r="JCM285" s="1085"/>
      <c r="JCN285" s="1085"/>
      <c r="JCO285" s="1085"/>
      <c r="JCP285" s="1085"/>
      <c r="JCQ285" s="1085"/>
      <c r="JCR285" s="1085"/>
      <c r="JCS285" s="1080"/>
      <c r="JCT285" s="1085"/>
      <c r="JCU285" s="1085"/>
      <c r="JCV285" s="1085"/>
      <c r="JCW285" s="1085"/>
      <c r="JCX285" s="1085"/>
      <c r="JCY285" s="1085"/>
      <c r="JCZ285" s="1085"/>
      <c r="JDA285" s="1085"/>
      <c r="JDB285" s="1085"/>
      <c r="JDC285" s="1085"/>
      <c r="JDD285" s="1085"/>
      <c r="JDE285" s="1085"/>
      <c r="JDF285" s="1085"/>
      <c r="JDG285" s="1085"/>
      <c r="JDH285" s="1080"/>
      <c r="JDI285" s="1085"/>
      <c r="JDJ285" s="1085"/>
      <c r="JDK285" s="1085"/>
      <c r="JDL285" s="1085"/>
      <c r="JDM285" s="1085"/>
      <c r="JDN285" s="1085"/>
      <c r="JDO285" s="1085"/>
      <c r="JDP285" s="1085"/>
      <c r="JDQ285" s="1085"/>
      <c r="JDR285" s="1085"/>
      <c r="JDS285" s="1085"/>
      <c r="JDT285" s="1085"/>
      <c r="JDU285" s="1085"/>
      <c r="JDV285" s="1085"/>
      <c r="JDW285" s="1080"/>
      <c r="JDX285" s="1085"/>
      <c r="JDY285" s="1085"/>
      <c r="JDZ285" s="1085"/>
      <c r="JEA285" s="1085"/>
      <c r="JEB285" s="1085"/>
      <c r="JEC285" s="1085"/>
      <c r="JED285" s="1085"/>
      <c r="JEE285" s="1085"/>
      <c r="JEF285" s="1085"/>
      <c r="JEG285" s="1085"/>
      <c r="JEH285" s="1085"/>
      <c r="JEI285" s="1085"/>
      <c r="JEJ285" s="1085"/>
      <c r="JEK285" s="1085"/>
      <c r="JEL285" s="1080"/>
      <c r="JEM285" s="1085"/>
      <c r="JEN285" s="1085"/>
      <c r="JEO285" s="1085"/>
      <c r="JEP285" s="1085"/>
      <c r="JEQ285" s="1085"/>
      <c r="JER285" s="1085"/>
      <c r="JES285" s="1085"/>
      <c r="JET285" s="1085"/>
      <c r="JEU285" s="1085"/>
      <c r="JEV285" s="1085"/>
      <c r="JEW285" s="1085"/>
      <c r="JEX285" s="1085"/>
      <c r="JEY285" s="1085"/>
      <c r="JEZ285" s="1085"/>
      <c r="JFA285" s="1080"/>
      <c r="JFB285" s="1085"/>
      <c r="JFC285" s="1085"/>
      <c r="JFD285" s="1085"/>
      <c r="JFE285" s="1085"/>
      <c r="JFF285" s="1085"/>
      <c r="JFG285" s="1085"/>
      <c r="JFH285" s="1085"/>
      <c r="JFI285" s="1085"/>
      <c r="JFJ285" s="1085"/>
      <c r="JFK285" s="1085"/>
      <c r="JFL285" s="1085"/>
      <c r="JFM285" s="1085"/>
      <c r="JFN285" s="1085"/>
      <c r="JFO285" s="1085"/>
      <c r="JFP285" s="1080"/>
      <c r="JFQ285" s="1085"/>
      <c r="JFR285" s="1085"/>
      <c r="JFS285" s="1085"/>
      <c r="JFT285" s="1085"/>
      <c r="JFU285" s="1085"/>
      <c r="JFV285" s="1085"/>
      <c r="JFW285" s="1085"/>
      <c r="JFX285" s="1085"/>
      <c r="JFY285" s="1085"/>
      <c r="JFZ285" s="1085"/>
      <c r="JGA285" s="1085"/>
      <c r="JGB285" s="1085"/>
      <c r="JGC285" s="1085"/>
      <c r="JGD285" s="1085"/>
      <c r="JGE285" s="1080"/>
      <c r="JGF285" s="1085"/>
      <c r="JGG285" s="1085"/>
      <c r="JGH285" s="1085"/>
      <c r="JGI285" s="1085"/>
      <c r="JGJ285" s="1085"/>
      <c r="JGK285" s="1085"/>
      <c r="JGL285" s="1085"/>
      <c r="JGM285" s="1085"/>
      <c r="JGN285" s="1085"/>
      <c r="JGO285" s="1085"/>
      <c r="JGP285" s="1085"/>
      <c r="JGQ285" s="1085"/>
      <c r="JGR285" s="1085"/>
      <c r="JGS285" s="1085"/>
      <c r="JGT285" s="1080"/>
      <c r="JGU285" s="1085"/>
      <c r="JGV285" s="1085"/>
      <c r="JGW285" s="1085"/>
      <c r="JGX285" s="1085"/>
      <c r="JGY285" s="1085"/>
      <c r="JGZ285" s="1085"/>
      <c r="JHA285" s="1085"/>
      <c r="JHB285" s="1085"/>
      <c r="JHC285" s="1085"/>
      <c r="JHD285" s="1085"/>
      <c r="JHE285" s="1085"/>
      <c r="JHF285" s="1085"/>
      <c r="JHG285" s="1085"/>
      <c r="JHH285" s="1085"/>
      <c r="JHI285" s="1080"/>
      <c r="JHJ285" s="1085"/>
      <c r="JHK285" s="1085"/>
      <c r="JHL285" s="1085"/>
      <c r="JHM285" s="1085"/>
      <c r="JHN285" s="1085"/>
      <c r="JHO285" s="1085"/>
      <c r="JHP285" s="1085"/>
      <c r="JHQ285" s="1085"/>
      <c r="JHR285" s="1085"/>
      <c r="JHS285" s="1085"/>
      <c r="JHT285" s="1085"/>
      <c r="JHU285" s="1085"/>
      <c r="JHV285" s="1085"/>
      <c r="JHW285" s="1085"/>
      <c r="JHX285" s="1080"/>
      <c r="JHY285" s="1085"/>
      <c r="JHZ285" s="1085"/>
      <c r="JIA285" s="1085"/>
      <c r="JIB285" s="1085"/>
      <c r="JIC285" s="1085"/>
      <c r="JID285" s="1085"/>
      <c r="JIE285" s="1085"/>
      <c r="JIF285" s="1085"/>
      <c r="JIG285" s="1085"/>
      <c r="JIH285" s="1085"/>
      <c r="JII285" s="1085"/>
      <c r="JIJ285" s="1085"/>
      <c r="JIK285" s="1085"/>
      <c r="JIL285" s="1085"/>
      <c r="JIM285" s="1080"/>
      <c r="JIN285" s="1085"/>
      <c r="JIO285" s="1085"/>
      <c r="JIP285" s="1085"/>
      <c r="JIQ285" s="1085"/>
      <c r="JIR285" s="1085"/>
      <c r="JIS285" s="1085"/>
      <c r="JIT285" s="1085"/>
      <c r="JIU285" s="1085"/>
      <c r="JIV285" s="1085"/>
      <c r="JIW285" s="1085"/>
      <c r="JIX285" s="1085"/>
      <c r="JIY285" s="1085"/>
      <c r="JIZ285" s="1085"/>
      <c r="JJA285" s="1085"/>
      <c r="JJB285" s="1080"/>
      <c r="JJC285" s="1085"/>
      <c r="JJD285" s="1085"/>
      <c r="JJE285" s="1085"/>
      <c r="JJF285" s="1085"/>
      <c r="JJG285" s="1085"/>
      <c r="JJH285" s="1085"/>
      <c r="JJI285" s="1085"/>
      <c r="JJJ285" s="1085"/>
      <c r="JJK285" s="1085"/>
      <c r="JJL285" s="1085"/>
      <c r="JJM285" s="1085"/>
      <c r="JJN285" s="1085"/>
      <c r="JJO285" s="1085"/>
      <c r="JJP285" s="1085"/>
      <c r="JJQ285" s="1080"/>
      <c r="JJR285" s="1085"/>
      <c r="JJS285" s="1085"/>
      <c r="JJT285" s="1085"/>
      <c r="JJU285" s="1085"/>
      <c r="JJV285" s="1085"/>
      <c r="JJW285" s="1085"/>
      <c r="JJX285" s="1085"/>
      <c r="JJY285" s="1085"/>
      <c r="JJZ285" s="1085"/>
      <c r="JKA285" s="1085"/>
      <c r="JKB285" s="1085"/>
      <c r="JKC285" s="1085"/>
      <c r="JKD285" s="1085"/>
      <c r="JKE285" s="1085"/>
      <c r="JKF285" s="1080"/>
      <c r="JKG285" s="1085"/>
      <c r="JKH285" s="1085"/>
      <c r="JKI285" s="1085"/>
      <c r="JKJ285" s="1085"/>
      <c r="JKK285" s="1085"/>
      <c r="JKL285" s="1085"/>
      <c r="JKM285" s="1085"/>
      <c r="JKN285" s="1085"/>
      <c r="JKO285" s="1085"/>
      <c r="JKP285" s="1085"/>
      <c r="JKQ285" s="1085"/>
      <c r="JKR285" s="1085"/>
      <c r="JKS285" s="1085"/>
      <c r="JKT285" s="1085"/>
      <c r="JKU285" s="1080"/>
      <c r="JKV285" s="1085"/>
      <c r="JKW285" s="1085"/>
      <c r="JKX285" s="1085"/>
      <c r="JKY285" s="1085"/>
      <c r="JKZ285" s="1085"/>
      <c r="JLA285" s="1085"/>
      <c r="JLB285" s="1085"/>
      <c r="JLC285" s="1085"/>
      <c r="JLD285" s="1085"/>
      <c r="JLE285" s="1085"/>
      <c r="JLF285" s="1085"/>
      <c r="JLG285" s="1085"/>
      <c r="JLH285" s="1085"/>
      <c r="JLI285" s="1085"/>
      <c r="JLJ285" s="1080"/>
      <c r="JLK285" s="1085"/>
      <c r="JLL285" s="1085"/>
      <c r="JLM285" s="1085"/>
      <c r="JLN285" s="1085"/>
      <c r="JLO285" s="1085"/>
      <c r="JLP285" s="1085"/>
      <c r="JLQ285" s="1085"/>
      <c r="JLR285" s="1085"/>
      <c r="JLS285" s="1085"/>
      <c r="JLT285" s="1085"/>
      <c r="JLU285" s="1085"/>
      <c r="JLV285" s="1085"/>
      <c r="JLW285" s="1085"/>
      <c r="JLX285" s="1085"/>
      <c r="JLY285" s="1080"/>
      <c r="JLZ285" s="1085"/>
      <c r="JMA285" s="1085"/>
      <c r="JMB285" s="1085"/>
      <c r="JMC285" s="1085"/>
      <c r="JMD285" s="1085"/>
      <c r="JME285" s="1085"/>
      <c r="JMF285" s="1085"/>
      <c r="JMG285" s="1085"/>
      <c r="JMH285" s="1085"/>
      <c r="JMI285" s="1085"/>
      <c r="JMJ285" s="1085"/>
      <c r="JMK285" s="1085"/>
      <c r="JML285" s="1085"/>
      <c r="JMM285" s="1085"/>
      <c r="JMN285" s="1080"/>
      <c r="JMO285" s="1085"/>
      <c r="JMP285" s="1085"/>
      <c r="JMQ285" s="1085"/>
      <c r="JMR285" s="1085"/>
      <c r="JMS285" s="1085"/>
      <c r="JMT285" s="1085"/>
      <c r="JMU285" s="1085"/>
      <c r="JMV285" s="1085"/>
      <c r="JMW285" s="1085"/>
      <c r="JMX285" s="1085"/>
      <c r="JMY285" s="1085"/>
      <c r="JMZ285" s="1085"/>
      <c r="JNA285" s="1085"/>
      <c r="JNB285" s="1085"/>
      <c r="JNC285" s="1080"/>
      <c r="JND285" s="1085"/>
      <c r="JNE285" s="1085"/>
      <c r="JNF285" s="1085"/>
      <c r="JNG285" s="1085"/>
      <c r="JNH285" s="1085"/>
      <c r="JNI285" s="1085"/>
      <c r="JNJ285" s="1085"/>
      <c r="JNK285" s="1085"/>
      <c r="JNL285" s="1085"/>
      <c r="JNM285" s="1085"/>
      <c r="JNN285" s="1085"/>
      <c r="JNO285" s="1085"/>
      <c r="JNP285" s="1085"/>
      <c r="JNQ285" s="1085"/>
      <c r="JNR285" s="1080"/>
      <c r="JNS285" s="1085"/>
      <c r="JNT285" s="1085"/>
      <c r="JNU285" s="1085"/>
      <c r="JNV285" s="1085"/>
      <c r="JNW285" s="1085"/>
      <c r="JNX285" s="1085"/>
      <c r="JNY285" s="1085"/>
      <c r="JNZ285" s="1085"/>
      <c r="JOA285" s="1085"/>
      <c r="JOB285" s="1085"/>
      <c r="JOC285" s="1085"/>
      <c r="JOD285" s="1085"/>
      <c r="JOE285" s="1085"/>
      <c r="JOF285" s="1085"/>
      <c r="JOG285" s="1080"/>
      <c r="JOH285" s="1085"/>
      <c r="JOI285" s="1085"/>
      <c r="JOJ285" s="1085"/>
      <c r="JOK285" s="1085"/>
      <c r="JOL285" s="1085"/>
      <c r="JOM285" s="1085"/>
      <c r="JON285" s="1085"/>
      <c r="JOO285" s="1085"/>
      <c r="JOP285" s="1085"/>
      <c r="JOQ285" s="1085"/>
      <c r="JOR285" s="1085"/>
      <c r="JOS285" s="1085"/>
      <c r="JOT285" s="1085"/>
      <c r="JOU285" s="1085"/>
      <c r="JOV285" s="1080"/>
      <c r="JOW285" s="1085"/>
      <c r="JOX285" s="1085"/>
      <c r="JOY285" s="1085"/>
      <c r="JOZ285" s="1085"/>
      <c r="JPA285" s="1085"/>
      <c r="JPB285" s="1085"/>
      <c r="JPC285" s="1085"/>
      <c r="JPD285" s="1085"/>
      <c r="JPE285" s="1085"/>
      <c r="JPF285" s="1085"/>
      <c r="JPG285" s="1085"/>
      <c r="JPH285" s="1085"/>
      <c r="JPI285" s="1085"/>
      <c r="JPJ285" s="1085"/>
      <c r="JPK285" s="1080"/>
      <c r="JPL285" s="1085"/>
      <c r="JPM285" s="1085"/>
      <c r="JPN285" s="1085"/>
      <c r="JPO285" s="1085"/>
      <c r="JPP285" s="1085"/>
      <c r="JPQ285" s="1085"/>
      <c r="JPR285" s="1085"/>
      <c r="JPS285" s="1085"/>
      <c r="JPT285" s="1085"/>
      <c r="JPU285" s="1085"/>
      <c r="JPV285" s="1085"/>
      <c r="JPW285" s="1085"/>
      <c r="JPX285" s="1085"/>
      <c r="JPY285" s="1085"/>
      <c r="JPZ285" s="1080"/>
      <c r="JQA285" s="1085"/>
      <c r="JQB285" s="1085"/>
      <c r="JQC285" s="1085"/>
      <c r="JQD285" s="1085"/>
      <c r="JQE285" s="1085"/>
      <c r="JQF285" s="1085"/>
      <c r="JQG285" s="1085"/>
      <c r="JQH285" s="1085"/>
      <c r="JQI285" s="1085"/>
      <c r="JQJ285" s="1085"/>
      <c r="JQK285" s="1085"/>
      <c r="JQL285" s="1085"/>
      <c r="JQM285" s="1085"/>
      <c r="JQN285" s="1085"/>
      <c r="JQO285" s="1080"/>
      <c r="JQP285" s="1085"/>
      <c r="JQQ285" s="1085"/>
      <c r="JQR285" s="1085"/>
      <c r="JQS285" s="1085"/>
      <c r="JQT285" s="1085"/>
      <c r="JQU285" s="1085"/>
      <c r="JQV285" s="1085"/>
      <c r="JQW285" s="1085"/>
      <c r="JQX285" s="1085"/>
      <c r="JQY285" s="1085"/>
      <c r="JQZ285" s="1085"/>
      <c r="JRA285" s="1085"/>
      <c r="JRB285" s="1085"/>
      <c r="JRC285" s="1085"/>
      <c r="JRD285" s="1080"/>
      <c r="JRE285" s="1085"/>
      <c r="JRF285" s="1085"/>
      <c r="JRG285" s="1085"/>
      <c r="JRH285" s="1085"/>
      <c r="JRI285" s="1085"/>
      <c r="JRJ285" s="1085"/>
      <c r="JRK285" s="1085"/>
      <c r="JRL285" s="1085"/>
      <c r="JRM285" s="1085"/>
      <c r="JRN285" s="1085"/>
      <c r="JRO285" s="1085"/>
      <c r="JRP285" s="1085"/>
      <c r="JRQ285" s="1085"/>
      <c r="JRR285" s="1085"/>
      <c r="JRS285" s="1080"/>
      <c r="JRT285" s="1085"/>
      <c r="JRU285" s="1085"/>
      <c r="JRV285" s="1085"/>
      <c r="JRW285" s="1085"/>
      <c r="JRX285" s="1085"/>
      <c r="JRY285" s="1085"/>
      <c r="JRZ285" s="1085"/>
      <c r="JSA285" s="1085"/>
      <c r="JSB285" s="1085"/>
      <c r="JSC285" s="1085"/>
      <c r="JSD285" s="1085"/>
      <c r="JSE285" s="1085"/>
      <c r="JSF285" s="1085"/>
      <c r="JSG285" s="1085"/>
      <c r="JSH285" s="1080"/>
      <c r="JSI285" s="1085"/>
      <c r="JSJ285" s="1085"/>
      <c r="JSK285" s="1085"/>
      <c r="JSL285" s="1085"/>
      <c r="JSM285" s="1085"/>
      <c r="JSN285" s="1085"/>
      <c r="JSO285" s="1085"/>
      <c r="JSP285" s="1085"/>
      <c r="JSQ285" s="1085"/>
      <c r="JSR285" s="1085"/>
      <c r="JSS285" s="1085"/>
      <c r="JST285" s="1085"/>
      <c r="JSU285" s="1085"/>
      <c r="JSV285" s="1085"/>
      <c r="JSW285" s="1080"/>
      <c r="JSX285" s="1085"/>
      <c r="JSY285" s="1085"/>
      <c r="JSZ285" s="1085"/>
      <c r="JTA285" s="1085"/>
      <c r="JTB285" s="1085"/>
      <c r="JTC285" s="1085"/>
      <c r="JTD285" s="1085"/>
      <c r="JTE285" s="1085"/>
      <c r="JTF285" s="1085"/>
      <c r="JTG285" s="1085"/>
      <c r="JTH285" s="1085"/>
      <c r="JTI285" s="1085"/>
      <c r="JTJ285" s="1085"/>
      <c r="JTK285" s="1085"/>
      <c r="JTL285" s="1080"/>
      <c r="JTM285" s="1085"/>
      <c r="JTN285" s="1085"/>
      <c r="JTO285" s="1085"/>
      <c r="JTP285" s="1085"/>
      <c r="JTQ285" s="1085"/>
      <c r="JTR285" s="1085"/>
      <c r="JTS285" s="1085"/>
      <c r="JTT285" s="1085"/>
      <c r="JTU285" s="1085"/>
      <c r="JTV285" s="1085"/>
      <c r="JTW285" s="1085"/>
      <c r="JTX285" s="1085"/>
      <c r="JTY285" s="1085"/>
      <c r="JTZ285" s="1085"/>
      <c r="JUA285" s="1080"/>
      <c r="JUB285" s="1085"/>
      <c r="JUC285" s="1085"/>
      <c r="JUD285" s="1085"/>
      <c r="JUE285" s="1085"/>
      <c r="JUF285" s="1085"/>
      <c r="JUG285" s="1085"/>
      <c r="JUH285" s="1085"/>
      <c r="JUI285" s="1085"/>
      <c r="JUJ285" s="1085"/>
      <c r="JUK285" s="1085"/>
      <c r="JUL285" s="1085"/>
      <c r="JUM285" s="1085"/>
      <c r="JUN285" s="1085"/>
      <c r="JUO285" s="1085"/>
      <c r="JUP285" s="1080"/>
      <c r="JUQ285" s="1085"/>
      <c r="JUR285" s="1085"/>
      <c r="JUS285" s="1085"/>
      <c r="JUT285" s="1085"/>
      <c r="JUU285" s="1085"/>
      <c r="JUV285" s="1085"/>
      <c r="JUW285" s="1085"/>
      <c r="JUX285" s="1085"/>
      <c r="JUY285" s="1085"/>
      <c r="JUZ285" s="1085"/>
      <c r="JVA285" s="1085"/>
      <c r="JVB285" s="1085"/>
      <c r="JVC285" s="1085"/>
      <c r="JVD285" s="1085"/>
      <c r="JVE285" s="1080"/>
      <c r="JVF285" s="1085"/>
      <c r="JVG285" s="1085"/>
      <c r="JVH285" s="1085"/>
      <c r="JVI285" s="1085"/>
      <c r="JVJ285" s="1085"/>
      <c r="JVK285" s="1085"/>
      <c r="JVL285" s="1085"/>
      <c r="JVM285" s="1085"/>
      <c r="JVN285" s="1085"/>
      <c r="JVO285" s="1085"/>
      <c r="JVP285" s="1085"/>
      <c r="JVQ285" s="1085"/>
      <c r="JVR285" s="1085"/>
      <c r="JVS285" s="1085"/>
      <c r="JVT285" s="1080"/>
      <c r="JVU285" s="1085"/>
      <c r="JVV285" s="1085"/>
      <c r="JVW285" s="1085"/>
      <c r="JVX285" s="1085"/>
      <c r="JVY285" s="1085"/>
      <c r="JVZ285" s="1085"/>
      <c r="JWA285" s="1085"/>
      <c r="JWB285" s="1085"/>
      <c r="JWC285" s="1085"/>
      <c r="JWD285" s="1085"/>
      <c r="JWE285" s="1085"/>
      <c r="JWF285" s="1085"/>
      <c r="JWG285" s="1085"/>
      <c r="JWH285" s="1085"/>
      <c r="JWI285" s="1080"/>
      <c r="JWJ285" s="1085"/>
      <c r="JWK285" s="1085"/>
      <c r="JWL285" s="1085"/>
      <c r="JWM285" s="1085"/>
      <c r="JWN285" s="1085"/>
      <c r="JWO285" s="1085"/>
      <c r="JWP285" s="1085"/>
      <c r="JWQ285" s="1085"/>
      <c r="JWR285" s="1085"/>
      <c r="JWS285" s="1085"/>
      <c r="JWT285" s="1085"/>
      <c r="JWU285" s="1085"/>
      <c r="JWV285" s="1085"/>
      <c r="JWW285" s="1085"/>
      <c r="JWX285" s="1080"/>
      <c r="JWY285" s="1085"/>
      <c r="JWZ285" s="1085"/>
      <c r="JXA285" s="1085"/>
      <c r="JXB285" s="1085"/>
      <c r="JXC285" s="1085"/>
      <c r="JXD285" s="1085"/>
      <c r="JXE285" s="1085"/>
      <c r="JXF285" s="1085"/>
      <c r="JXG285" s="1085"/>
      <c r="JXH285" s="1085"/>
      <c r="JXI285" s="1085"/>
      <c r="JXJ285" s="1085"/>
      <c r="JXK285" s="1085"/>
      <c r="JXL285" s="1085"/>
      <c r="JXM285" s="1080"/>
      <c r="JXN285" s="1085"/>
      <c r="JXO285" s="1085"/>
      <c r="JXP285" s="1085"/>
      <c r="JXQ285" s="1085"/>
      <c r="JXR285" s="1085"/>
      <c r="JXS285" s="1085"/>
      <c r="JXT285" s="1085"/>
      <c r="JXU285" s="1085"/>
      <c r="JXV285" s="1085"/>
      <c r="JXW285" s="1085"/>
      <c r="JXX285" s="1085"/>
      <c r="JXY285" s="1085"/>
      <c r="JXZ285" s="1085"/>
      <c r="JYA285" s="1085"/>
      <c r="JYB285" s="1080"/>
      <c r="JYC285" s="1085"/>
      <c r="JYD285" s="1085"/>
      <c r="JYE285" s="1085"/>
      <c r="JYF285" s="1085"/>
      <c r="JYG285" s="1085"/>
      <c r="JYH285" s="1085"/>
      <c r="JYI285" s="1085"/>
      <c r="JYJ285" s="1085"/>
      <c r="JYK285" s="1085"/>
      <c r="JYL285" s="1085"/>
      <c r="JYM285" s="1085"/>
      <c r="JYN285" s="1085"/>
      <c r="JYO285" s="1085"/>
      <c r="JYP285" s="1085"/>
      <c r="JYQ285" s="1080"/>
      <c r="JYR285" s="1085"/>
      <c r="JYS285" s="1085"/>
      <c r="JYT285" s="1085"/>
      <c r="JYU285" s="1085"/>
      <c r="JYV285" s="1085"/>
      <c r="JYW285" s="1085"/>
      <c r="JYX285" s="1085"/>
      <c r="JYY285" s="1085"/>
      <c r="JYZ285" s="1085"/>
      <c r="JZA285" s="1085"/>
      <c r="JZB285" s="1085"/>
      <c r="JZC285" s="1085"/>
      <c r="JZD285" s="1085"/>
      <c r="JZE285" s="1085"/>
      <c r="JZF285" s="1080"/>
      <c r="JZG285" s="1085"/>
      <c r="JZH285" s="1085"/>
      <c r="JZI285" s="1085"/>
      <c r="JZJ285" s="1085"/>
      <c r="JZK285" s="1085"/>
      <c r="JZL285" s="1085"/>
      <c r="JZM285" s="1085"/>
      <c r="JZN285" s="1085"/>
      <c r="JZO285" s="1085"/>
      <c r="JZP285" s="1085"/>
      <c r="JZQ285" s="1085"/>
      <c r="JZR285" s="1085"/>
      <c r="JZS285" s="1085"/>
      <c r="JZT285" s="1085"/>
      <c r="JZU285" s="1080"/>
      <c r="JZV285" s="1085"/>
      <c r="JZW285" s="1085"/>
      <c r="JZX285" s="1085"/>
      <c r="JZY285" s="1085"/>
      <c r="JZZ285" s="1085"/>
      <c r="KAA285" s="1085"/>
      <c r="KAB285" s="1085"/>
      <c r="KAC285" s="1085"/>
      <c r="KAD285" s="1085"/>
      <c r="KAE285" s="1085"/>
      <c r="KAF285" s="1085"/>
      <c r="KAG285" s="1085"/>
      <c r="KAH285" s="1085"/>
      <c r="KAI285" s="1085"/>
      <c r="KAJ285" s="1080"/>
      <c r="KAK285" s="1085"/>
      <c r="KAL285" s="1085"/>
      <c r="KAM285" s="1085"/>
      <c r="KAN285" s="1085"/>
      <c r="KAO285" s="1085"/>
      <c r="KAP285" s="1085"/>
      <c r="KAQ285" s="1085"/>
      <c r="KAR285" s="1085"/>
      <c r="KAS285" s="1085"/>
      <c r="KAT285" s="1085"/>
      <c r="KAU285" s="1085"/>
      <c r="KAV285" s="1085"/>
      <c r="KAW285" s="1085"/>
      <c r="KAX285" s="1085"/>
      <c r="KAY285" s="1080"/>
      <c r="KAZ285" s="1085"/>
      <c r="KBA285" s="1085"/>
      <c r="KBB285" s="1085"/>
      <c r="KBC285" s="1085"/>
      <c r="KBD285" s="1085"/>
      <c r="KBE285" s="1085"/>
      <c r="KBF285" s="1085"/>
      <c r="KBG285" s="1085"/>
      <c r="KBH285" s="1085"/>
      <c r="KBI285" s="1085"/>
      <c r="KBJ285" s="1085"/>
      <c r="KBK285" s="1085"/>
      <c r="KBL285" s="1085"/>
      <c r="KBM285" s="1085"/>
      <c r="KBN285" s="1080"/>
      <c r="KBO285" s="1085"/>
      <c r="KBP285" s="1085"/>
      <c r="KBQ285" s="1085"/>
      <c r="KBR285" s="1085"/>
      <c r="KBS285" s="1085"/>
      <c r="KBT285" s="1085"/>
      <c r="KBU285" s="1085"/>
      <c r="KBV285" s="1085"/>
      <c r="KBW285" s="1085"/>
      <c r="KBX285" s="1085"/>
      <c r="KBY285" s="1085"/>
      <c r="KBZ285" s="1085"/>
      <c r="KCA285" s="1085"/>
      <c r="KCB285" s="1085"/>
      <c r="KCC285" s="1080"/>
      <c r="KCD285" s="1085"/>
      <c r="KCE285" s="1085"/>
      <c r="KCF285" s="1085"/>
      <c r="KCG285" s="1085"/>
      <c r="KCH285" s="1085"/>
      <c r="KCI285" s="1085"/>
      <c r="KCJ285" s="1085"/>
      <c r="KCK285" s="1085"/>
      <c r="KCL285" s="1085"/>
      <c r="KCM285" s="1085"/>
      <c r="KCN285" s="1085"/>
      <c r="KCO285" s="1085"/>
      <c r="KCP285" s="1085"/>
      <c r="KCQ285" s="1085"/>
      <c r="KCR285" s="1080"/>
      <c r="KCS285" s="1085"/>
      <c r="KCT285" s="1085"/>
      <c r="KCU285" s="1085"/>
      <c r="KCV285" s="1085"/>
      <c r="KCW285" s="1085"/>
      <c r="KCX285" s="1085"/>
      <c r="KCY285" s="1085"/>
      <c r="KCZ285" s="1085"/>
      <c r="KDA285" s="1085"/>
      <c r="KDB285" s="1085"/>
      <c r="KDC285" s="1085"/>
      <c r="KDD285" s="1085"/>
      <c r="KDE285" s="1085"/>
      <c r="KDF285" s="1085"/>
      <c r="KDG285" s="1080"/>
      <c r="KDH285" s="1085"/>
      <c r="KDI285" s="1085"/>
      <c r="KDJ285" s="1085"/>
      <c r="KDK285" s="1085"/>
      <c r="KDL285" s="1085"/>
      <c r="KDM285" s="1085"/>
      <c r="KDN285" s="1085"/>
      <c r="KDO285" s="1085"/>
      <c r="KDP285" s="1085"/>
      <c r="KDQ285" s="1085"/>
      <c r="KDR285" s="1085"/>
      <c r="KDS285" s="1085"/>
      <c r="KDT285" s="1085"/>
      <c r="KDU285" s="1085"/>
      <c r="KDV285" s="1080"/>
      <c r="KDW285" s="1085"/>
      <c r="KDX285" s="1085"/>
      <c r="KDY285" s="1085"/>
      <c r="KDZ285" s="1085"/>
      <c r="KEA285" s="1085"/>
      <c r="KEB285" s="1085"/>
      <c r="KEC285" s="1085"/>
      <c r="KED285" s="1085"/>
      <c r="KEE285" s="1085"/>
      <c r="KEF285" s="1085"/>
      <c r="KEG285" s="1085"/>
      <c r="KEH285" s="1085"/>
      <c r="KEI285" s="1085"/>
      <c r="KEJ285" s="1085"/>
      <c r="KEK285" s="1080"/>
      <c r="KEL285" s="1085"/>
      <c r="KEM285" s="1085"/>
      <c r="KEN285" s="1085"/>
      <c r="KEO285" s="1085"/>
      <c r="KEP285" s="1085"/>
      <c r="KEQ285" s="1085"/>
      <c r="KER285" s="1085"/>
      <c r="KES285" s="1085"/>
      <c r="KET285" s="1085"/>
      <c r="KEU285" s="1085"/>
      <c r="KEV285" s="1085"/>
      <c r="KEW285" s="1085"/>
      <c r="KEX285" s="1085"/>
      <c r="KEY285" s="1085"/>
      <c r="KEZ285" s="1080"/>
      <c r="KFA285" s="1085"/>
      <c r="KFB285" s="1085"/>
      <c r="KFC285" s="1085"/>
      <c r="KFD285" s="1085"/>
      <c r="KFE285" s="1085"/>
      <c r="KFF285" s="1085"/>
      <c r="KFG285" s="1085"/>
      <c r="KFH285" s="1085"/>
      <c r="KFI285" s="1085"/>
      <c r="KFJ285" s="1085"/>
      <c r="KFK285" s="1085"/>
      <c r="KFL285" s="1085"/>
      <c r="KFM285" s="1085"/>
      <c r="KFN285" s="1085"/>
      <c r="KFO285" s="1080"/>
      <c r="KFP285" s="1085"/>
      <c r="KFQ285" s="1085"/>
      <c r="KFR285" s="1085"/>
      <c r="KFS285" s="1085"/>
      <c r="KFT285" s="1085"/>
      <c r="KFU285" s="1085"/>
      <c r="KFV285" s="1085"/>
      <c r="KFW285" s="1085"/>
      <c r="KFX285" s="1085"/>
      <c r="KFY285" s="1085"/>
      <c r="KFZ285" s="1085"/>
      <c r="KGA285" s="1085"/>
      <c r="KGB285" s="1085"/>
      <c r="KGC285" s="1085"/>
      <c r="KGD285" s="1080"/>
      <c r="KGE285" s="1085"/>
      <c r="KGF285" s="1085"/>
      <c r="KGG285" s="1085"/>
      <c r="KGH285" s="1085"/>
      <c r="KGI285" s="1085"/>
      <c r="KGJ285" s="1085"/>
      <c r="KGK285" s="1085"/>
      <c r="KGL285" s="1085"/>
      <c r="KGM285" s="1085"/>
      <c r="KGN285" s="1085"/>
      <c r="KGO285" s="1085"/>
      <c r="KGP285" s="1085"/>
      <c r="KGQ285" s="1085"/>
      <c r="KGR285" s="1085"/>
      <c r="KGS285" s="1080"/>
      <c r="KGT285" s="1085"/>
      <c r="KGU285" s="1085"/>
      <c r="KGV285" s="1085"/>
      <c r="KGW285" s="1085"/>
      <c r="KGX285" s="1085"/>
      <c r="KGY285" s="1085"/>
      <c r="KGZ285" s="1085"/>
      <c r="KHA285" s="1085"/>
      <c r="KHB285" s="1085"/>
      <c r="KHC285" s="1085"/>
      <c r="KHD285" s="1085"/>
      <c r="KHE285" s="1085"/>
      <c r="KHF285" s="1085"/>
      <c r="KHG285" s="1085"/>
      <c r="KHH285" s="1080"/>
      <c r="KHI285" s="1085"/>
      <c r="KHJ285" s="1085"/>
      <c r="KHK285" s="1085"/>
      <c r="KHL285" s="1085"/>
      <c r="KHM285" s="1085"/>
      <c r="KHN285" s="1085"/>
      <c r="KHO285" s="1085"/>
      <c r="KHP285" s="1085"/>
      <c r="KHQ285" s="1085"/>
      <c r="KHR285" s="1085"/>
      <c r="KHS285" s="1085"/>
      <c r="KHT285" s="1085"/>
      <c r="KHU285" s="1085"/>
      <c r="KHV285" s="1085"/>
      <c r="KHW285" s="1080"/>
      <c r="KHX285" s="1085"/>
      <c r="KHY285" s="1085"/>
      <c r="KHZ285" s="1085"/>
      <c r="KIA285" s="1085"/>
      <c r="KIB285" s="1085"/>
      <c r="KIC285" s="1085"/>
      <c r="KID285" s="1085"/>
      <c r="KIE285" s="1085"/>
      <c r="KIF285" s="1085"/>
      <c r="KIG285" s="1085"/>
      <c r="KIH285" s="1085"/>
      <c r="KII285" s="1085"/>
      <c r="KIJ285" s="1085"/>
      <c r="KIK285" s="1085"/>
      <c r="KIL285" s="1080"/>
      <c r="KIM285" s="1085"/>
      <c r="KIN285" s="1085"/>
      <c r="KIO285" s="1085"/>
      <c r="KIP285" s="1085"/>
      <c r="KIQ285" s="1085"/>
      <c r="KIR285" s="1085"/>
      <c r="KIS285" s="1085"/>
      <c r="KIT285" s="1085"/>
      <c r="KIU285" s="1085"/>
      <c r="KIV285" s="1085"/>
      <c r="KIW285" s="1085"/>
      <c r="KIX285" s="1085"/>
      <c r="KIY285" s="1085"/>
      <c r="KIZ285" s="1085"/>
      <c r="KJA285" s="1080"/>
      <c r="KJB285" s="1085"/>
      <c r="KJC285" s="1085"/>
      <c r="KJD285" s="1085"/>
      <c r="KJE285" s="1085"/>
      <c r="KJF285" s="1085"/>
      <c r="KJG285" s="1085"/>
      <c r="KJH285" s="1085"/>
      <c r="KJI285" s="1085"/>
      <c r="KJJ285" s="1085"/>
      <c r="KJK285" s="1085"/>
      <c r="KJL285" s="1085"/>
      <c r="KJM285" s="1085"/>
      <c r="KJN285" s="1085"/>
      <c r="KJO285" s="1085"/>
      <c r="KJP285" s="1080"/>
      <c r="KJQ285" s="1085"/>
      <c r="KJR285" s="1085"/>
      <c r="KJS285" s="1085"/>
      <c r="KJT285" s="1085"/>
      <c r="KJU285" s="1085"/>
      <c r="KJV285" s="1085"/>
      <c r="KJW285" s="1085"/>
      <c r="KJX285" s="1085"/>
      <c r="KJY285" s="1085"/>
      <c r="KJZ285" s="1085"/>
      <c r="KKA285" s="1085"/>
      <c r="KKB285" s="1085"/>
      <c r="KKC285" s="1085"/>
      <c r="KKD285" s="1085"/>
      <c r="KKE285" s="1080"/>
      <c r="KKF285" s="1085"/>
      <c r="KKG285" s="1085"/>
      <c r="KKH285" s="1085"/>
      <c r="KKI285" s="1085"/>
      <c r="KKJ285" s="1085"/>
      <c r="KKK285" s="1085"/>
      <c r="KKL285" s="1085"/>
      <c r="KKM285" s="1085"/>
      <c r="KKN285" s="1085"/>
      <c r="KKO285" s="1085"/>
      <c r="KKP285" s="1085"/>
      <c r="KKQ285" s="1085"/>
      <c r="KKR285" s="1085"/>
      <c r="KKS285" s="1085"/>
      <c r="KKT285" s="1080"/>
      <c r="KKU285" s="1085"/>
      <c r="KKV285" s="1085"/>
      <c r="KKW285" s="1085"/>
      <c r="KKX285" s="1085"/>
      <c r="KKY285" s="1085"/>
      <c r="KKZ285" s="1085"/>
      <c r="KLA285" s="1085"/>
      <c r="KLB285" s="1085"/>
      <c r="KLC285" s="1085"/>
      <c r="KLD285" s="1085"/>
      <c r="KLE285" s="1085"/>
      <c r="KLF285" s="1085"/>
      <c r="KLG285" s="1085"/>
      <c r="KLH285" s="1085"/>
      <c r="KLI285" s="1080"/>
      <c r="KLJ285" s="1085"/>
      <c r="KLK285" s="1085"/>
      <c r="KLL285" s="1085"/>
      <c r="KLM285" s="1085"/>
      <c r="KLN285" s="1085"/>
      <c r="KLO285" s="1085"/>
      <c r="KLP285" s="1085"/>
      <c r="KLQ285" s="1085"/>
      <c r="KLR285" s="1085"/>
      <c r="KLS285" s="1085"/>
      <c r="KLT285" s="1085"/>
      <c r="KLU285" s="1085"/>
      <c r="KLV285" s="1085"/>
      <c r="KLW285" s="1085"/>
      <c r="KLX285" s="1080"/>
      <c r="KLY285" s="1085"/>
      <c r="KLZ285" s="1085"/>
      <c r="KMA285" s="1085"/>
      <c r="KMB285" s="1085"/>
      <c r="KMC285" s="1085"/>
      <c r="KMD285" s="1085"/>
      <c r="KME285" s="1085"/>
      <c r="KMF285" s="1085"/>
      <c r="KMG285" s="1085"/>
      <c r="KMH285" s="1085"/>
      <c r="KMI285" s="1085"/>
      <c r="KMJ285" s="1085"/>
      <c r="KMK285" s="1085"/>
      <c r="KML285" s="1085"/>
      <c r="KMM285" s="1080"/>
      <c r="KMN285" s="1085"/>
      <c r="KMO285" s="1085"/>
      <c r="KMP285" s="1085"/>
      <c r="KMQ285" s="1085"/>
      <c r="KMR285" s="1085"/>
      <c r="KMS285" s="1085"/>
      <c r="KMT285" s="1085"/>
      <c r="KMU285" s="1085"/>
      <c r="KMV285" s="1085"/>
      <c r="KMW285" s="1085"/>
      <c r="KMX285" s="1085"/>
      <c r="KMY285" s="1085"/>
      <c r="KMZ285" s="1085"/>
      <c r="KNA285" s="1085"/>
      <c r="KNB285" s="1080"/>
      <c r="KNC285" s="1085"/>
      <c r="KND285" s="1085"/>
      <c r="KNE285" s="1085"/>
      <c r="KNF285" s="1085"/>
      <c r="KNG285" s="1085"/>
      <c r="KNH285" s="1085"/>
      <c r="KNI285" s="1085"/>
      <c r="KNJ285" s="1085"/>
      <c r="KNK285" s="1085"/>
      <c r="KNL285" s="1085"/>
      <c r="KNM285" s="1085"/>
      <c r="KNN285" s="1085"/>
      <c r="KNO285" s="1085"/>
      <c r="KNP285" s="1085"/>
      <c r="KNQ285" s="1080"/>
      <c r="KNR285" s="1085"/>
      <c r="KNS285" s="1085"/>
      <c r="KNT285" s="1085"/>
      <c r="KNU285" s="1085"/>
      <c r="KNV285" s="1085"/>
      <c r="KNW285" s="1085"/>
      <c r="KNX285" s="1085"/>
      <c r="KNY285" s="1085"/>
      <c r="KNZ285" s="1085"/>
      <c r="KOA285" s="1085"/>
      <c r="KOB285" s="1085"/>
      <c r="KOC285" s="1085"/>
      <c r="KOD285" s="1085"/>
      <c r="KOE285" s="1085"/>
      <c r="KOF285" s="1080"/>
      <c r="KOG285" s="1085"/>
      <c r="KOH285" s="1085"/>
      <c r="KOI285" s="1085"/>
      <c r="KOJ285" s="1085"/>
      <c r="KOK285" s="1085"/>
      <c r="KOL285" s="1085"/>
      <c r="KOM285" s="1085"/>
      <c r="KON285" s="1085"/>
      <c r="KOO285" s="1085"/>
      <c r="KOP285" s="1085"/>
      <c r="KOQ285" s="1085"/>
      <c r="KOR285" s="1085"/>
      <c r="KOS285" s="1085"/>
      <c r="KOT285" s="1085"/>
      <c r="KOU285" s="1080"/>
      <c r="KOV285" s="1085"/>
      <c r="KOW285" s="1085"/>
      <c r="KOX285" s="1085"/>
      <c r="KOY285" s="1085"/>
      <c r="KOZ285" s="1085"/>
      <c r="KPA285" s="1085"/>
      <c r="KPB285" s="1085"/>
      <c r="KPC285" s="1085"/>
      <c r="KPD285" s="1085"/>
      <c r="KPE285" s="1085"/>
      <c r="KPF285" s="1085"/>
      <c r="KPG285" s="1085"/>
      <c r="KPH285" s="1085"/>
      <c r="KPI285" s="1085"/>
      <c r="KPJ285" s="1080"/>
      <c r="KPK285" s="1085"/>
      <c r="KPL285" s="1085"/>
      <c r="KPM285" s="1085"/>
      <c r="KPN285" s="1085"/>
      <c r="KPO285" s="1085"/>
      <c r="KPP285" s="1085"/>
      <c r="KPQ285" s="1085"/>
      <c r="KPR285" s="1085"/>
      <c r="KPS285" s="1085"/>
      <c r="KPT285" s="1085"/>
      <c r="KPU285" s="1085"/>
      <c r="KPV285" s="1085"/>
      <c r="KPW285" s="1085"/>
      <c r="KPX285" s="1085"/>
      <c r="KPY285" s="1080"/>
      <c r="KPZ285" s="1085"/>
      <c r="KQA285" s="1085"/>
      <c r="KQB285" s="1085"/>
      <c r="KQC285" s="1085"/>
      <c r="KQD285" s="1085"/>
      <c r="KQE285" s="1085"/>
      <c r="KQF285" s="1085"/>
      <c r="KQG285" s="1085"/>
      <c r="KQH285" s="1085"/>
      <c r="KQI285" s="1085"/>
      <c r="KQJ285" s="1085"/>
      <c r="KQK285" s="1085"/>
      <c r="KQL285" s="1085"/>
      <c r="KQM285" s="1085"/>
      <c r="KQN285" s="1080"/>
      <c r="KQO285" s="1085"/>
      <c r="KQP285" s="1085"/>
      <c r="KQQ285" s="1085"/>
      <c r="KQR285" s="1085"/>
      <c r="KQS285" s="1085"/>
      <c r="KQT285" s="1085"/>
      <c r="KQU285" s="1085"/>
      <c r="KQV285" s="1085"/>
      <c r="KQW285" s="1085"/>
      <c r="KQX285" s="1085"/>
      <c r="KQY285" s="1085"/>
      <c r="KQZ285" s="1085"/>
      <c r="KRA285" s="1085"/>
      <c r="KRB285" s="1085"/>
      <c r="KRC285" s="1080"/>
      <c r="KRD285" s="1085"/>
      <c r="KRE285" s="1085"/>
      <c r="KRF285" s="1085"/>
      <c r="KRG285" s="1085"/>
      <c r="KRH285" s="1085"/>
      <c r="KRI285" s="1085"/>
      <c r="KRJ285" s="1085"/>
      <c r="KRK285" s="1085"/>
      <c r="KRL285" s="1085"/>
      <c r="KRM285" s="1085"/>
      <c r="KRN285" s="1085"/>
      <c r="KRO285" s="1085"/>
      <c r="KRP285" s="1085"/>
      <c r="KRQ285" s="1085"/>
      <c r="KRR285" s="1080"/>
      <c r="KRS285" s="1085"/>
      <c r="KRT285" s="1085"/>
      <c r="KRU285" s="1085"/>
      <c r="KRV285" s="1085"/>
      <c r="KRW285" s="1085"/>
      <c r="KRX285" s="1085"/>
      <c r="KRY285" s="1085"/>
      <c r="KRZ285" s="1085"/>
      <c r="KSA285" s="1085"/>
      <c r="KSB285" s="1085"/>
      <c r="KSC285" s="1085"/>
      <c r="KSD285" s="1085"/>
      <c r="KSE285" s="1085"/>
      <c r="KSF285" s="1085"/>
      <c r="KSG285" s="1080"/>
      <c r="KSH285" s="1085"/>
      <c r="KSI285" s="1085"/>
      <c r="KSJ285" s="1085"/>
      <c r="KSK285" s="1085"/>
      <c r="KSL285" s="1085"/>
      <c r="KSM285" s="1085"/>
      <c r="KSN285" s="1085"/>
      <c r="KSO285" s="1085"/>
      <c r="KSP285" s="1085"/>
      <c r="KSQ285" s="1085"/>
      <c r="KSR285" s="1085"/>
      <c r="KSS285" s="1085"/>
      <c r="KST285" s="1085"/>
      <c r="KSU285" s="1085"/>
      <c r="KSV285" s="1080"/>
      <c r="KSW285" s="1085"/>
      <c r="KSX285" s="1085"/>
      <c r="KSY285" s="1085"/>
      <c r="KSZ285" s="1085"/>
      <c r="KTA285" s="1085"/>
      <c r="KTB285" s="1085"/>
      <c r="KTC285" s="1085"/>
      <c r="KTD285" s="1085"/>
      <c r="KTE285" s="1085"/>
      <c r="KTF285" s="1085"/>
      <c r="KTG285" s="1085"/>
      <c r="KTH285" s="1085"/>
      <c r="KTI285" s="1085"/>
      <c r="KTJ285" s="1085"/>
      <c r="KTK285" s="1080"/>
      <c r="KTL285" s="1085"/>
      <c r="KTM285" s="1085"/>
      <c r="KTN285" s="1085"/>
      <c r="KTO285" s="1085"/>
      <c r="KTP285" s="1085"/>
      <c r="KTQ285" s="1085"/>
      <c r="KTR285" s="1085"/>
      <c r="KTS285" s="1085"/>
      <c r="KTT285" s="1085"/>
      <c r="KTU285" s="1085"/>
      <c r="KTV285" s="1085"/>
      <c r="KTW285" s="1085"/>
      <c r="KTX285" s="1085"/>
      <c r="KTY285" s="1085"/>
      <c r="KTZ285" s="1080"/>
      <c r="KUA285" s="1085"/>
      <c r="KUB285" s="1085"/>
      <c r="KUC285" s="1085"/>
      <c r="KUD285" s="1085"/>
      <c r="KUE285" s="1085"/>
      <c r="KUF285" s="1085"/>
      <c r="KUG285" s="1085"/>
      <c r="KUH285" s="1085"/>
      <c r="KUI285" s="1085"/>
      <c r="KUJ285" s="1085"/>
      <c r="KUK285" s="1085"/>
      <c r="KUL285" s="1085"/>
      <c r="KUM285" s="1085"/>
      <c r="KUN285" s="1085"/>
      <c r="KUO285" s="1080"/>
      <c r="KUP285" s="1085"/>
      <c r="KUQ285" s="1085"/>
      <c r="KUR285" s="1085"/>
      <c r="KUS285" s="1085"/>
      <c r="KUT285" s="1085"/>
      <c r="KUU285" s="1085"/>
      <c r="KUV285" s="1085"/>
      <c r="KUW285" s="1085"/>
      <c r="KUX285" s="1085"/>
      <c r="KUY285" s="1085"/>
      <c r="KUZ285" s="1085"/>
      <c r="KVA285" s="1085"/>
      <c r="KVB285" s="1085"/>
      <c r="KVC285" s="1085"/>
      <c r="KVD285" s="1080"/>
      <c r="KVE285" s="1085"/>
      <c r="KVF285" s="1085"/>
      <c r="KVG285" s="1085"/>
      <c r="KVH285" s="1085"/>
      <c r="KVI285" s="1085"/>
      <c r="KVJ285" s="1085"/>
      <c r="KVK285" s="1085"/>
      <c r="KVL285" s="1085"/>
      <c r="KVM285" s="1085"/>
      <c r="KVN285" s="1085"/>
      <c r="KVO285" s="1085"/>
      <c r="KVP285" s="1085"/>
      <c r="KVQ285" s="1085"/>
      <c r="KVR285" s="1085"/>
      <c r="KVS285" s="1080"/>
      <c r="KVT285" s="1085"/>
      <c r="KVU285" s="1085"/>
      <c r="KVV285" s="1085"/>
      <c r="KVW285" s="1085"/>
      <c r="KVX285" s="1085"/>
      <c r="KVY285" s="1085"/>
      <c r="KVZ285" s="1085"/>
      <c r="KWA285" s="1085"/>
      <c r="KWB285" s="1085"/>
      <c r="KWC285" s="1085"/>
      <c r="KWD285" s="1085"/>
      <c r="KWE285" s="1085"/>
      <c r="KWF285" s="1085"/>
      <c r="KWG285" s="1085"/>
      <c r="KWH285" s="1080"/>
      <c r="KWI285" s="1085"/>
      <c r="KWJ285" s="1085"/>
      <c r="KWK285" s="1085"/>
      <c r="KWL285" s="1085"/>
      <c r="KWM285" s="1085"/>
      <c r="KWN285" s="1085"/>
      <c r="KWO285" s="1085"/>
      <c r="KWP285" s="1085"/>
      <c r="KWQ285" s="1085"/>
      <c r="KWR285" s="1085"/>
      <c r="KWS285" s="1085"/>
      <c r="KWT285" s="1085"/>
      <c r="KWU285" s="1085"/>
      <c r="KWV285" s="1085"/>
      <c r="KWW285" s="1080"/>
      <c r="KWX285" s="1085"/>
      <c r="KWY285" s="1085"/>
      <c r="KWZ285" s="1085"/>
      <c r="KXA285" s="1085"/>
      <c r="KXB285" s="1085"/>
      <c r="KXC285" s="1085"/>
      <c r="KXD285" s="1085"/>
      <c r="KXE285" s="1085"/>
      <c r="KXF285" s="1085"/>
      <c r="KXG285" s="1085"/>
      <c r="KXH285" s="1085"/>
      <c r="KXI285" s="1085"/>
      <c r="KXJ285" s="1085"/>
      <c r="KXK285" s="1085"/>
      <c r="KXL285" s="1080"/>
      <c r="KXM285" s="1085"/>
      <c r="KXN285" s="1085"/>
      <c r="KXO285" s="1085"/>
      <c r="KXP285" s="1085"/>
      <c r="KXQ285" s="1085"/>
      <c r="KXR285" s="1085"/>
      <c r="KXS285" s="1085"/>
      <c r="KXT285" s="1085"/>
      <c r="KXU285" s="1085"/>
      <c r="KXV285" s="1085"/>
      <c r="KXW285" s="1085"/>
      <c r="KXX285" s="1085"/>
      <c r="KXY285" s="1085"/>
      <c r="KXZ285" s="1085"/>
      <c r="KYA285" s="1080"/>
      <c r="KYB285" s="1085"/>
      <c r="KYC285" s="1085"/>
      <c r="KYD285" s="1085"/>
      <c r="KYE285" s="1085"/>
      <c r="KYF285" s="1085"/>
      <c r="KYG285" s="1085"/>
      <c r="KYH285" s="1085"/>
      <c r="KYI285" s="1085"/>
      <c r="KYJ285" s="1085"/>
      <c r="KYK285" s="1085"/>
      <c r="KYL285" s="1085"/>
      <c r="KYM285" s="1085"/>
      <c r="KYN285" s="1085"/>
      <c r="KYO285" s="1085"/>
      <c r="KYP285" s="1080"/>
      <c r="KYQ285" s="1085"/>
      <c r="KYR285" s="1085"/>
      <c r="KYS285" s="1085"/>
      <c r="KYT285" s="1085"/>
      <c r="KYU285" s="1085"/>
      <c r="KYV285" s="1085"/>
      <c r="KYW285" s="1085"/>
      <c r="KYX285" s="1085"/>
      <c r="KYY285" s="1085"/>
      <c r="KYZ285" s="1085"/>
      <c r="KZA285" s="1085"/>
      <c r="KZB285" s="1085"/>
      <c r="KZC285" s="1085"/>
      <c r="KZD285" s="1085"/>
      <c r="KZE285" s="1080"/>
      <c r="KZF285" s="1085"/>
      <c r="KZG285" s="1085"/>
      <c r="KZH285" s="1085"/>
      <c r="KZI285" s="1085"/>
      <c r="KZJ285" s="1085"/>
      <c r="KZK285" s="1085"/>
      <c r="KZL285" s="1085"/>
      <c r="KZM285" s="1085"/>
      <c r="KZN285" s="1085"/>
      <c r="KZO285" s="1085"/>
      <c r="KZP285" s="1085"/>
      <c r="KZQ285" s="1085"/>
      <c r="KZR285" s="1085"/>
      <c r="KZS285" s="1085"/>
      <c r="KZT285" s="1080"/>
      <c r="KZU285" s="1085"/>
      <c r="KZV285" s="1085"/>
      <c r="KZW285" s="1085"/>
      <c r="KZX285" s="1085"/>
      <c r="KZY285" s="1085"/>
      <c r="KZZ285" s="1085"/>
      <c r="LAA285" s="1085"/>
      <c r="LAB285" s="1085"/>
      <c r="LAC285" s="1085"/>
      <c r="LAD285" s="1085"/>
      <c r="LAE285" s="1085"/>
      <c r="LAF285" s="1085"/>
      <c r="LAG285" s="1085"/>
      <c r="LAH285" s="1085"/>
      <c r="LAI285" s="1080"/>
      <c r="LAJ285" s="1085"/>
      <c r="LAK285" s="1085"/>
      <c r="LAL285" s="1085"/>
      <c r="LAM285" s="1085"/>
      <c r="LAN285" s="1085"/>
      <c r="LAO285" s="1085"/>
      <c r="LAP285" s="1085"/>
      <c r="LAQ285" s="1085"/>
      <c r="LAR285" s="1085"/>
      <c r="LAS285" s="1085"/>
      <c r="LAT285" s="1085"/>
      <c r="LAU285" s="1085"/>
      <c r="LAV285" s="1085"/>
      <c r="LAW285" s="1085"/>
      <c r="LAX285" s="1080"/>
      <c r="LAY285" s="1085"/>
      <c r="LAZ285" s="1085"/>
      <c r="LBA285" s="1085"/>
      <c r="LBB285" s="1085"/>
      <c r="LBC285" s="1085"/>
      <c r="LBD285" s="1085"/>
      <c r="LBE285" s="1085"/>
      <c r="LBF285" s="1085"/>
      <c r="LBG285" s="1085"/>
      <c r="LBH285" s="1085"/>
      <c r="LBI285" s="1085"/>
      <c r="LBJ285" s="1085"/>
      <c r="LBK285" s="1085"/>
      <c r="LBL285" s="1085"/>
      <c r="LBM285" s="1080"/>
      <c r="LBN285" s="1085"/>
      <c r="LBO285" s="1085"/>
      <c r="LBP285" s="1085"/>
      <c r="LBQ285" s="1085"/>
      <c r="LBR285" s="1085"/>
      <c r="LBS285" s="1085"/>
      <c r="LBT285" s="1085"/>
      <c r="LBU285" s="1085"/>
      <c r="LBV285" s="1085"/>
      <c r="LBW285" s="1085"/>
      <c r="LBX285" s="1085"/>
      <c r="LBY285" s="1085"/>
      <c r="LBZ285" s="1085"/>
      <c r="LCA285" s="1085"/>
      <c r="LCB285" s="1080"/>
      <c r="LCC285" s="1085"/>
      <c r="LCD285" s="1085"/>
      <c r="LCE285" s="1085"/>
      <c r="LCF285" s="1085"/>
      <c r="LCG285" s="1085"/>
      <c r="LCH285" s="1085"/>
      <c r="LCI285" s="1085"/>
      <c r="LCJ285" s="1085"/>
      <c r="LCK285" s="1085"/>
      <c r="LCL285" s="1085"/>
      <c r="LCM285" s="1085"/>
      <c r="LCN285" s="1085"/>
      <c r="LCO285" s="1085"/>
      <c r="LCP285" s="1085"/>
      <c r="LCQ285" s="1080"/>
      <c r="LCR285" s="1085"/>
      <c r="LCS285" s="1085"/>
      <c r="LCT285" s="1085"/>
      <c r="LCU285" s="1085"/>
      <c r="LCV285" s="1085"/>
      <c r="LCW285" s="1085"/>
      <c r="LCX285" s="1085"/>
      <c r="LCY285" s="1085"/>
      <c r="LCZ285" s="1085"/>
      <c r="LDA285" s="1085"/>
      <c r="LDB285" s="1085"/>
      <c r="LDC285" s="1085"/>
      <c r="LDD285" s="1085"/>
      <c r="LDE285" s="1085"/>
      <c r="LDF285" s="1080"/>
      <c r="LDG285" s="1085"/>
      <c r="LDH285" s="1085"/>
      <c r="LDI285" s="1085"/>
      <c r="LDJ285" s="1085"/>
      <c r="LDK285" s="1085"/>
      <c r="LDL285" s="1085"/>
      <c r="LDM285" s="1085"/>
      <c r="LDN285" s="1085"/>
      <c r="LDO285" s="1085"/>
      <c r="LDP285" s="1085"/>
      <c r="LDQ285" s="1085"/>
      <c r="LDR285" s="1085"/>
      <c r="LDS285" s="1085"/>
      <c r="LDT285" s="1085"/>
      <c r="LDU285" s="1080"/>
      <c r="LDV285" s="1085"/>
      <c r="LDW285" s="1085"/>
      <c r="LDX285" s="1085"/>
      <c r="LDY285" s="1085"/>
      <c r="LDZ285" s="1085"/>
      <c r="LEA285" s="1085"/>
      <c r="LEB285" s="1085"/>
      <c r="LEC285" s="1085"/>
      <c r="LED285" s="1085"/>
      <c r="LEE285" s="1085"/>
      <c r="LEF285" s="1085"/>
      <c r="LEG285" s="1085"/>
      <c r="LEH285" s="1085"/>
      <c r="LEI285" s="1085"/>
      <c r="LEJ285" s="1080"/>
      <c r="LEK285" s="1085"/>
      <c r="LEL285" s="1085"/>
      <c r="LEM285" s="1085"/>
      <c r="LEN285" s="1085"/>
      <c r="LEO285" s="1085"/>
      <c r="LEP285" s="1085"/>
      <c r="LEQ285" s="1085"/>
      <c r="LER285" s="1085"/>
      <c r="LES285" s="1085"/>
      <c r="LET285" s="1085"/>
      <c r="LEU285" s="1085"/>
      <c r="LEV285" s="1085"/>
      <c r="LEW285" s="1085"/>
      <c r="LEX285" s="1085"/>
      <c r="LEY285" s="1080"/>
      <c r="LEZ285" s="1085"/>
      <c r="LFA285" s="1085"/>
      <c r="LFB285" s="1085"/>
      <c r="LFC285" s="1085"/>
      <c r="LFD285" s="1085"/>
      <c r="LFE285" s="1085"/>
      <c r="LFF285" s="1085"/>
      <c r="LFG285" s="1085"/>
      <c r="LFH285" s="1085"/>
      <c r="LFI285" s="1085"/>
      <c r="LFJ285" s="1085"/>
      <c r="LFK285" s="1085"/>
      <c r="LFL285" s="1085"/>
      <c r="LFM285" s="1085"/>
      <c r="LFN285" s="1080"/>
      <c r="LFO285" s="1085"/>
      <c r="LFP285" s="1085"/>
      <c r="LFQ285" s="1085"/>
      <c r="LFR285" s="1085"/>
      <c r="LFS285" s="1085"/>
      <c r="LFT285" s="1085"/>
      <c r="LFU285" s="1085"/>
      <c r="LFV285" s="1085"/>
      <c r="LFW285" s="1085"/>
      <c r="LFX285" s="1085"/>
      <c r="LFY285" s="1085"/>
      <c r="LFZ285" s="1085"/>
      <c r="LGA285" s="1085"/>
      <c r="LGB285" s="1085"/>
      <c r="LGC285" s="1080"/>
      <c r="LGD285" s="1085"/>
      <c r="LGE285" s="1085"/>
      <c r="LGF285" s="1085"/>
      <c r="LGG285" s="1085"/>
      <c r="LGH285" s="1085"/>
      <c r="LGI285" s="1085"/>
      <c r="LGJ285" s="1085"/>
      <c r="LGK285" s="1085"/>
      <c r="LGL285" s="1085"/>
      <c r="LGM285" s="1085"/>
      <c r="LGN285" s="1085"/>
      <c r="LGO285" s="1085"/>
      <c r="LGP285" s="1085"/>
      <c r="LGQ285" s="1085"/>
      <c r="LGR285" s="1080"/>
      <c r="LGS285" s="1085"/>
      <c r="LGT285" s="1085"/>
      <c r="LGU285" s="1085"/>
      <c r="LGV285" s="1085"/>
      <c r="LGW285" s="1085"/>
      <c r="LGX285" s="1085"/>
      <c r="LGY285" s="1085"/>
      <c r="LGZ285" s="1085"/>
      <c r="LHA285" s="1085"/>
      <c r="LHB285" s="1085"/>
      <c r="LHC285" s="1085"/>
      <c r="LHD285" s="1085"/>
      <c r="LHE285" s="1085"/>
      <c r="LHF285" s="1085"/>
      <c r="LHG285" s="1080"/>
      <c r="LHH285" s="1085"/>
      <c r="LHI285" s="1085"/>
      <c r="LHJ285" s="1085"/>
      <c r="LHK285" s="1085"/>
      <c r="LHL285" s="1085"/>
      <c r="LHM285" s="1085"/>
      <c r="LHN285" s="1085"/>
      <c r="LHO285" s="1085"/>
      <c r="LHP285" s="1085"/>
      <c r="LHQ285" s="1085"/>
      <c r="LHR285" s="1085"/>
      <c r="LHS285" s="1085"/>
      <c r="LHT285" s="1085"/>
      <c r="LHU285" s="1085"/>
      <c r="LHV285" s="1080"/>
      <c r="LHW285" s="1085"/>
      <c r="LHX285" s="1085"/>
      <c r="LHY285" s="1085"/>
      <c r="LHZ285" s="1085"/>
      <c r="LIA285" s="1085"/>
      <c r="LIB285" s="1085"/>
      <c r="LIC285" s="1085"/>
      <c r="LID285" s="1085"/>
      <c r="LIE285" s="1085"/>
      <c r="LIF285" s="1085"/>
      <c r="LIG285" s="1085"/>
      <c r="LIH285" s="1085"/>
      <c r="LII285" s="1085"/>
      <c r="LIJ285" s="1085"/>
      <c r="LIK285" s="1080"/>
      <c r="LIL285" s="1085"/>
      <c r="LIM285" s="1085"/>
      <c r="LIN285" s="1085"/>
      <c r="LIO285" s="1085"/>
      <c r="LIP285" s="1085"/>
      <c r="LIQ285" s="1085"/>
      <c r="LIR285" s="1085"/>
      <c r="LIS285" s="1085"/>
      <c r="LIT285" s="1085"/>
      <c r="LIU285" s="1085"/>
      <c r="LIV285" s="1085"/>
      <c r="LIW285" s="1085"/>
      <c r="LIX285" s="1085"/>
      <c r="LIY285" s="1085"/>
      <c r="LIZ285" s="1080"/>
      <c r="LJA285" s="1085"/>
      <c r="LJB285" s="1085"/>
      <c r="LJC285" s="1085"/>
      <c r="LJD285" s="1085"/>
      <c r="LJE285" s="1085"/>
      <c r="LJF285" s="1085"/>
      <c r="LJG285" s="1085"/>
      <c r="LJH285" s="1085"/>
      <c r="LJI285" s="1085"/>
      <c r="LJJ285" s="1085"/>
      <c r="LJK285" s="1085"/>
      <c r="LJL285" s="1085"/>
      <c r="LJM285" s="1085"/>
      <c r="LJN285" s="1085"/>
      <c r="LJO285" s="1080"/>
      <c r="LJP285" s="1085"/>
      <c r="LJQ285" s="1085"/>
      <c r="LJR285" s="1085"/>
      <c r="LJS285" s="1085"/>
      <c r="LJT285" s="1085"/>
      <c r="LJU285" s="1085"/>
      <c r="LJV285" s="1085"/>
      <c r="LJW285" s="1085"/>
      <c r="LJX285" s="1085"/>
      <c r="LJY285" s="1085"/>
      <c r="LJZ285" s="1085"/>
      <c r="LKA285" s="1085"/>
      <c r="LKB285" s="1085"/>
      <c r="LKC285" s="1085"/>
      <c r="LKD285" s="1080"/>
      <c r="LKE285" s="1085"/>
      <c r="LKF285" s="1085"/>
      <c r="LKG285" s="1085"/>
      <c r="LKH285" s="1085"/>
      <c r="LKI285" s="1085"/>
      <c r="LKJ285" s="1085"/>
      <c r="LKK285" s="1085"/>
      <c r="LKL285" s="1085"/>
      <c r="LKM285" s="1085"/>
      <c r="LKN285" s="1085"/>
      <c r="LKO285" s="1085"/>
      <c r="LKP285" s="1085"/>
      <c r="LKQ285" s="1085"/>
      <c r="LKR285" s="1085"/>
      <c r="LKS285" s="1080"/>
      <c r="LKT285" s="1085"/>
      <c r="LKU285" s="1085"/>
      <c r="LKV285" s="1085"/>
      <c r="LKW285" s="1085"/>
      <c r="LKX285" s="1085"/>
      <c r="LKY285" s="1085"/>
      <c r="LKZ285" s="1085"/>
      <c r="LLA285" s="1085"/>
      <c r="LLB285" s="1085"/>
      <c r="LLC285" s="1085"/>
      <c r="LLD285" s="1085"/>
      <c r="LLE285" s="1085"/>
      <c r="LLF285" s="1085"/>
      <c r="LLG285" s="1085"/>
      <c r="LLH285" s="1080"/>
      <c r="LLI285" s="1085"/>
      <c r="LLJ285" s="1085"/>
      <c r="LLK285" s="1085"/>
      <c r="LLL285" s="1085"/>
      <c r="LLM285" s="1085"/>
      <c r="LLN285" s="1085"/>
      <c r="LLO285" s="1085"/>
      <c r="LLP285" s="1085"/>
      <c r="LLQ285" s="1085"/>
      <c r="LLR285" s="1085"/>
      <c r="LLS285" s="1085"/>
      <c r="LLT285" s="1085"/>
      <c r="LLU285" s="1085"/>
      <c r="LLV285" s="1085"/>
      <c r="LLW285" s="1080"/>
      <c r="LLX285" s="1085"/>
      <c r="LLY285" s="1085"/>
      <c r="LLZ285" s="1085"/>
      <c r="LMA285" s="1085"/>
      <c r="LMB285" s="1085"/>
      <c r="LMC285" s="1085"/>
      <c r="LMD285" s="1085"/>
      <c r="LME285" s="1085"/>
      <c r="LMF285" s="1085"/>
      <c r="LMG285" s="1085"/>
      <c r="LMH285" s="1085"/>
      <c r="LMI285" s="1085"/>
      <c r="LMJ285" s="1085"/>
      <c r="LMK285" s="1085"/>
      <c r="LML285" s="1080"/>
      <c r="LMM285" s="1085"/>
      <c r="LMN285" s="1085"/>
      <c r="LMO285" s="1085"/>
      <c r="LMP285" s="1085"/>
      <c r="LMQ285" s="1085"/>
      <c r="LMR285" s="1085"/>
      <c r="LMS285" s="1085"/>
      <c r="LMT285" s="1085"/>
      <c r="LMU285" s="1085"/>
      <c r="LMV285" s="1085"/>
      <c r="LMW285" s="1085"/>
      <c r="LMX285" s="1085"/>
      <c r="LMY285" s="1085"/>
      <c r="LMZ285" s="1085"/>
      <c r="LNA285" s="1080"/>
      <c r="LNB285" s="1085"/>
      <c r="LNC285" s="1085"/>
      <c r="LND285" s="1085"/>
      <c r="LNE285" s="1085"/>
      <c r="LNF285" s="1085"/>
      <c r="LNG285" s="1085"/>
      <c r="LNH285" s="1085"/>
      <c r="LNI285" s="1085"/>
      <c r="LNJ285" s="1085"/>
      <c r="LNK285" s="1085"/>
      <c r="LNL285" s="1085"/>
      <c r="LNM285" s="1085"/>
      <c r="LNN285" s="1085"/>
      <c r="LNO285" s="1085"/>
      <c r="LNP285" s="1080"/>
      <c r="LNQ285" s="1085"/>
      <c r="LNR285" s="1085"/>
      <c r="LNS285" s="1085"/>
      <c r="LNT285" s="1085"/>
      <c r="LNU285" s="1085"/>
      <c r="LNV285" s="1085"/>
      <c r="LNW285" s="1085"/>
      <c r="LNX285" s="1085"/>
      <c r="LNY285" s="1085"/>
      <c r="LNZ285" s="1085"/>
      <c r="LOA285" s="1085"/>
      <c r="LOB285" s="1085"/>
      <c r="LOC285" s="1085"/>
      <c r="LOD285" s="1085"/>
      <c r="LOE285" s="1080"/>
      <c r="LOF285" s="1085"/>
      <c r="LOG285" s="1085"/>
      <c r="LOH285" s="1085"/>
      <c r="LOI285" s="1085"/>
      <c r="LOJ285" s="1085"/>
      <c r="LOK285" s="1085"/>
      <c r="LOL285" s="1085"/>
      <c r="LOM285" s="1085"/>
      <c r="LON285" s="1085"/>
      <c r="LOO285" s="1085"/>
      <c r="LOP285" s="1085"/>
      <c r="LOQ285" s="1085"/>
      <c r="LOR285" s="1085"/>
      <c r="LOS285" s="1085"/>
      <c r="LOT285" s="1080"/>
      <c r="LOU285" s="1085"/>
      <c r="LOV285" s="1085"/>
      <c r="LOW285" s="1085"/>
      <c r="LOX285" s="1085"/>
      <c r="LOY285" s="1085"/>
      <c r="LOZ285" s="1085"/>
      <c r="LPA285" s="1085"/>
      <c r="LPB285" s="1085"/>
      <c r="LPC285" s="1085"/>
      <c r="LPD285" s="1085"/>
      <c r="LPE285" s="1085"/>
      <c r="LPF285" s="1085"/>
      <c r="LPG285" s="1085"/>
      <c r="LPH285" s="1085"/>
      <c r="LPI285" s="1080"/>
      <c r="LPJ285" s="1085"/>
      <c r="LPK285" s="1085"/>
      <c r="LPL285" s="1085"/>
      <c r="LPM285" s="1085"/>
      <c r="LPN285" s="1085"/>
      <c r="LPO285" s="1085"/>
      <c r="LPP285" s="1085"/>
      <c r="LPQ285" s="1085"/>
      <c r="LPR285" s="1085"/>
      <c r="LPS285" s="1085"/>
      <c r="LPT285" s="1085"/>
      <c r="LPU285" s="1085"/>
      <c r="LPV285" s="1085"/>
      <c r="LPW285" s="1085"/>
      <c r="LPX285" s="1080"/>
      <c r="LPY285" s="1085"/>
      <c r="LPZ285" s="1085"/>
      <c r="LQA285" s="1085"/>
      <c r="LQB285" s="1085"/>
      <c r="LQC285" s="1085"/>
      <c r="LQD285" s="1085"/>
      <c r="LQE285" s="1085"/>
      <c r="LQF285" s="1085"/>
      <c r="LQG285" s="1085"/>
      <c r="LQH285" s="1085"/>
      <c r="LQI285" s="1085"/>
      <c r="LQJ285" s="1085"/>
      <c r="LQK285" s="1085"/>
      <c r="LQL285" s="1085"/>
      <c r="LQM285" s="1080"/>
      <c r="LQN285" s="1085"/>
      <c r="LQO285" s="1085"/>
      <c r="LQP285" s="1085"/>
      <c r="LQQ285" s="1085"/>
      <c r="LQR285" s="1085"/>
      <c r="LQS285" s="1085"/>
      <c r="LQT285" s="1085"/>
      <c r="LQU285" s="1085"/>
      <c r="LQV285" s="1085"/>
      <c r="LQW285" s="1085"/>
      <c r="LQX285" s="1085"/>
      <c r="LQY285" s="1085"/>
      <c r="LQZ285" s="1085"/>
      <c r="LRA285" s="1085"/>
      <c r="LRB285" s="1080"/>
      <c r="LRC285" s="1085"/>
      <c r="LRD285" s="1085"/>
      <c r="LRE285" s="1085"/>
      <c r="LRF285" s="1085"/>
      <c r="LRG285" s="1085"/>
      <c r="LRH285" s="1085"/>
      <c r="LRI285" s="1085"/>
      <c r="LRJ285" s="1085"/>
      <c r="LRK285" s="1085"/>
      <c r="LRL285" s="1085"/>
      <c r="LRM285" s="1085"/>
      <c r="LRN285" s="1085"/>
      <c r="LRO285" s="1085"/>
      <c r="LRP285" s="1085"/>
      <c r="LRQ285" s="1080"/>
      <c r="LRR285" s="1085"/>
      <c r="LRS285" s="1085"/>
      <c r="LRT285" s="1085"/>
      <c r="LRU285" s="1085"/>
      <c r="LRV285" s="1085"/>
      <c r="LRW285" s="1085"/>
      <c r="LRX285" s="1085"/>
      <c r="LRY285" s="1085"/>
      <c r="LRZ285" s="1085"/>
      <c r="LSA285" s="1085"/>
      <c r="LSB285" s="1085"/>
      <c r="LSC285" s="1085"/>
      <c r="LSD285" s="1085"/>
      <c r="LSE285" s="1085"/>
      <c r="LSF285" s="1080"/>
      <c r="LSG285" s="1085"/>
      <c r="LSH285" s="1085"/>
      <c r="LSI285" s="1085"/>
      <c r="LSJ285" s="1085"/>
      <c r="LSK285" s="1085"/>
      <c r="LSL285" s="1085"/>
      <c r="LSM285" s="1085"/>
      <c r="LSN285" s="1085"/>
      <c r="LSO285" s="1085"/>
      <c r="LSP285" s="1085"/>
      <c r="LSQ285" s="1085"/>
      <c r="LSR285" s="1085"/>
      <c r="LSS285" s="1085"/>
      <c r="LST285" s="1085"/>
      <c r="LSU285" s="1080"/>
      <c r="LSV285" s="1085"/>
      <c r="LSW285" s="1085"/>
      <c r="LSX285" s="1085"/>
      <c r="LSY285" s="1085"/>
      <c r="LSZ285" s="1085"/>
      <c r="LTA285" s="1085"/>
      <c r="LTB285" s="1085"/>
      <c r="LTC285" s="1085"/>
      <c r="LTD285" s="1085"/>
      <c r="LTE285" s="1085"/>
      <c r="LTF285" s="1085"/>
      <c r="LTG285" s="1085"/>
      <c r="LTH285" s="1085"/>
      <c r="LTI285" s="1085"/>
      <c r="LTJ285" s="1080"/>
      <c r="LTK285" s="1085"/>
      <c r="LTL285" s="1085"/>
      <c r="LTM285" s="1085"/>
      <c r="LTN285" s="1085"/>
      <c r="LTO285" s="1085"/>
      <c r="LTP285" s="1085"/>
      <c r="LTQ285" s="1085"/>
      <c r="LTR285" s="1085"/>
      <c r="LTS285" s="1085"/>
      <c r="LTT285" s="1085"/>
      <c r="LTU285" s="1085"/>
      <c r="LTV285" s="1085"/>
      <c r="LTW285" s="1085"/>
      <c r="LTX285" s="1085"/>
      <c r="LTY285" s="1080"/>
      <c r="LTZ285" s="1085"/>
      <c r="LUA285" s="1085"/>
      <c r="LUB285" s="1085"/>
      <c r="LUC285" s="1085"/>
      <c r="LUD285" s="1085"/>
      <c r="LUE285" s="1085"/>
      <c r="LUF285" s="1085"/>
      <c r="LUG285" s="1085"/>
      <c r="LUH285" s="1085"/>
      <c r="LUI285" s="1085"/>
      <c r="LUJ285" s="1085"/>
      <c r="LUK285" s="1085"/>
      <c r="LUL285" s="1085"/>
      <c r="LUM285" s="1085"/>
      <c r="LUN285" s="1080"/>
      <c r="LUO285" s="1085"/>
      <c r="LUP285" s="1085"/>
      <c r="LUQ285" s="1085"/>
      <c r="LUR285" s="1085"/>
      <c r="LUS285" s="1085"/>
      <c r="LUT285" s="1085"/>
      <c r="LUU285" s="1085"/>
      <c r="LUV285" s="1085"/>
      <c r="LUW285" s="1085"/>
      <c r="LUX285" s="1085"/>
      <c r="LUY285" s="1085"/>
      <c r="LUZ285" s="1085"/>
      <c r="LVA285" s="1085"/>
      <c r="LVB285" s="1085"/>
      <c r="LVC285" s="1080"/>
      <c r="LVD285" s="1085"/>
      <c r="LVE285" s="1085"/>
      <c r="LVF285" s="1085"/>
      <c r="LVG285" s="1085"/>
      <c r="LVH285" s="1085"/>
      <c r="LVI285" s="1085"/>
      <c r="LVJ285" s="1085"/>
      <c r="LVK285" s="1085"/>
      <c r="LVL285" s="1085"/>
      <c r="LVM285" s="1085"/>
      <c r="LVN285" s="1085"/>
      <c r="LVO285" s="1085"/>
      <c r="LVP285" s="1085"/>
      <c r="LVQ285" s="1085"/>
      <c r="LVR285" s="1080"/>
      <c r="LVS285" s="1085"/>
      <c r="LVT285" s="1085"/>
      <c r="LVU285" s="1085"/>
      <c r="LVV285" s="1085"/>
      <c r="LVW285" s="1085"/>
      <c r="LVX285" s="1085"/>
      <c r="LVY285" s="1085"/>
      <c r="LVZ285" s="1085"/>
      <c r="LWA285" s="1085"/>
      <c r="LWB285" s="1085"/>
      <c r="LWC285" s="1085"/>
      <c r="LWD285" s="1085"/>
      <c r="LWE285" s="1085"/>
      <c r="LWF285" s="1085"/>
      <c r="LWG285" s="1080"/>
      <c r="LWH285" s="1085"/>
      <c r="LWI285" s="1085"/>
      <c r="LWJ285" s="1085"/>
      <c r="LWK285" s="1085"/>
      <c r="LWL285" s="1085"/>
      <c r="LWM285" s="1085"/>
      <c r="LWN285" s="1085"/>
      <c r="LWO285" s="1085"/>
      <c r="LWP285" s="1085"/>
      <c r="LWQ285" s="1085"/>
      <c r="LWR285" s="1085"/>
      <c r="LWS285" s="1085"/>
      <c r="LWT285" s="1085"/>
      <c r="LWU285" s="1085"/>
      <c r="LWV285" s="1080"/>
      <c r="LWW285" s="1085"/>
      <c r="LWX285" s="1085"/>
      <c r="LWY285" s="1085"/>
      <c r="LWZ285" s="1085"/>
      <c r="LXA285" s="1085"/>
      <c r="LXB285" s="1085"/>
      <c r="LXC285" s="1085"/>
      <c r="LXD285" s="1085"/>
      <c r="LXE285" s="1085"/>
      <c r="LXF285" s="1085"/>
      <c r="LXG285" s="1085"/>
      <c r="LXH285" s="1085"/>
      <c r="LXI285" s="1085"/>
      <c r="LXJ285" s="1085"/>
      <c r="LXK285" s="1080"/>
      <c r="LXL285" s="1085"/>
      <c r="LXM285" s="1085"/>
      <c r="LXN285" s="1085"/>
      <c r="LXO285" s="1085"/>
      <c r="LXP285" s="1085"/>
      <c r="LXQ285" s="1085"/>
      <c r="LXR285" s="1085"/>
      <c r="LXS285" s="1085"/>
      <c r="LXT285" s="1085"/>
      <c r="LXU285" s="1085"/>
      <c r="LXV285" s="1085"/>
      <c r="LXW285" s="1085"/>
      <c r="LXX285" s="1085"/>
      <c r="LXY285" s="1085"/>
      <c r="LXZ285" s="1080"/>
      <c r="LYA285" s="1085"/>
      <c r="LYB285" s="1085"/>
      <c r="LYC285" s="1085"/>
      <c r="LYD285" s="1085"/>
      <c r="LYE285" s="1085"/>
      <c r="LYF285" s="1085"/>
      <c r="LYG285" s="1085"/>
      <c r="LYH285" s="1085"/>
      <c r="LYI285" s="1085"/>
      <c r="LYJ285" s="1085"/>
      <c r="LYK285" s="1085"/>
      <c r="LYL285" s="1085"/>
      <c r="LYM285" s="1085"/>
      <c r="LYN285" s="1085"/>
      <c r="LYO285" s="1080"/>
      <c r="LYP285" s="1085"/>
      <c r="LYQ285" s="1085"/>
      <c r="LYR285" s="1085"/>
      <c r="LYS285" s="1085"/>
      <c r="LYT285" s="1085"/>
      <c r="LYU285" s="1085"/>
      <c r="LYV285" s="1085"/>
      <c r="LYW285" s="1085"/>
      <c r="LYX285" s="1085"/>
      <c r="LYY285" s="1085"/>
      <c r="LYZ285" s="1085"/>
      <c r="LZA285" s="1085"/>
      <c r="LZB285" s="1085"/>
      <c r="LZC285" s="1085"/>
      <c r="LZD285" s="1080"/>
      <c r="LZE285" s="1085"/>
      <c r="LZF285" s="1085"/>
      <c r="LZG285" s="1085"/>
      <c r="LZH285" s="1085"/>
      <c r="LZI285" s="1085"/>
      <c r="LZJ285" s="1085"/>
      <c r="LZK285" s="1085"/>
      <c r="LZL285" s="1085"/>
      <c r="LZM285" s="1085"/>
      <c r="LZN285" s="1085"/>
      <c r="LZO285" s="1085"/>
      <c r="LZP285" s="1085"/>
      <c r="LZQ285" s="1085"/>
      <c r="LZR285" s="1085"/>
      <c r="LZS285" s="1080"/>
      <c r="LZT285" s="1085"/>
      <c r="LZU285" s="1085"/>
      <c r="LZV285" s="1085"/>
      <c r="LZW285" s="1085"/>
      <c r="LZX285" s="1085"/>
      <c r="LZY285" s="1085"/>
      <c r="LZZ285" s="1085"/>
      <c r="MAA285" s="1085"/>
      <c r="MAB285" s="1085"/>
      <c r="MAC285" s="1085"/>
      <c r="MAD285" s="1085"/>
      <c r="MAE285" s="1085"/>
      <c r="MAF285" s="1085"/>
      <c r="MAG285" s="1085"/>
      <c r="MAH285" s="1080"/>
      <c r="MAI285" s="1085"/>
      <c r="MAJ285" s="1085"/>
      <c r="MAK285" s="1085"/>
      <c r="MAL285" s="1085"/>
      <c r="MAM285" s="1085"/>
      <c r="MAN285" s="1085"/>
      <c r="MAO285" s="1085"/>
      <c r="MAP285" s="1085"/>
      <c r="MAQ285" s="1085"/>
      <c r="MAR285" s="1085"/>
      <c r="MAS285" s="1085"/>
      <c r="MAT285" s="1085"/>
      <c r="MAU285" s="1085"/>
      <c r="MAV285" s="1085"/>
      <c r="MAW285" s="1080"/>
      <c r="MAX285" s="1085"/>
      <c r="MAY285" s="1085"/>
      <c r="MAZ285" s="1085"/>
      <c r="MBA285" s="1085"/>
      <c r="MBB285" s="1085"/>
      <c r="MBC285" s="1085"/>
      <c r="MBD285" s="1085"/>
      <c r="MBE285" s="1085"/>
      <c r="MBF285" s="1085"/>
      <c r="MBG285" s="1085"/>
      <c r="MBH285" s="1085"/>
      <c r="MBI285" s="1085"/>
      <c r="MBJ285" s="1085"/>
      <c r="MBK285" s="1085"/>
      <c r="MBL285" s="1080"/>
      <c r="MBM285" s="1085"/>
      <c r="MBN285" s="1085"/>
      <c r="MBO285" s="1085"/>
      <c r="MBP285" s="1085"/>
      <c r="MBQ285" s="1085"/>
      <c r="MBR285" s="1085"/>
      <c r="MBS285" s="1085"/>
      <c r="MBT285" s="1085"/>
      <c r="MBU285" s="1085"/>
      <c r="MBV285" s="1085"/>
      <c r="MBW285" s="1085"/>
      <c r="MBX285" s="1085"/>
      <c r="MBY285" s="1085"/>
      <c r="MBZ285" s="1085"/>
      <c r="MCA285" s="1080"/>
      <c r="MCB285" s="1085"/>
      <c r="MCC285" s="1085"/>
      <c r="MCD285" s="1085"/>
      <c r="MCE285" s="1085"/>
      <c r="MCF285" s="1085"/>
      <c r="MCG285" s="1085"/>
      <c r="MCH285" s="1085"/>
      <c r="MCI285" s="1085"/>
      <c r="MCJ285" s="1085"/>
      <c r="MCK285" s="1085"/>
      <c r="MCL285" s="1085"/>
      <c r="MCM285" s="1085"/>
      <c r="MCN285" s="1085"/>
      <c r="MCO285" s="1085"/>
      <c r="MCP285" s="1080"/>
      <c r="MCQ285" s="1085"/>
      <c r="MCR285" s="1085"/>
      <c r="MCS285" s="1085"/>
      <c r="MCT285" s="1085"/>
      <c r="MCU285" s="1085"/>
      <c r="MCV285" s="1085"/>
      <c r="MCW285" s="1085"/>
      <c r="MCX285" s="1085"/>
      <c r="MCY285" s="1085"/>
      <c r="MCZ285" s="1085"/>
      <c r="MDA285" s="1085"/>
      <c r="MDB285" s="1085"/>
      <c r="MDC285" s="1085"/>
      <c r="MDD285" s="1085"/>
      <c r="MDE285" s="1080"/>
      <c r="MDF285" s="1085"/>
      <c r="MDG285" s="1085"/>
      <c r="MDH285" s="1085"/>
      <c r="MDI285" s="1085"/>
      <c r="MDJ285" s="1085"/>
      <c r="MDK285" s="1085"/>
      <c r="MDL285" s="1085"/>
      <c r="MDM285" s="1085"/>
      <c r="MDN285" s="1085"/>
      <c r="MDO285" s="1085"/>
      <c r="MDP285" s="1085"/>
      <c r="MDQ285" s="1085"/>
      <c r="MDR285" s="1085"/>
      <c r="MDS285" s="1085"/>
      <c r="MDT285" s="1080"/>
      <c r="MDU285" s="1085"/>
      <c r="MDV285" s="1085"/>
      <c r="MDW285" s="1085"/>
      <c r="MDX285" s="1085"/>
      <c r="MDY285" s="1085"/>
      <c r="MDZ285" s="1085"/>
      <c r="MEA285" s="1085"/>
      <c r="MEB285" s="1085"/>
      <c r="MEC285" s="1085"/>
      <c r="MED285" s="1085"/>
      <c r="MEE285" s="1085"/>
      <c r="MEF285" s="1085"/>
      <c r="MEG285" s="1085"/>
      <c r="MEH285" s="1085"/>
      <c r="MEI285" s="1080"/>
      <c r="MEJ285" s="1085"/>
      <c r="MEK285" s="1085"/>
      <c r="MEL285" s="1085"/>
      <c r="MEM285" s="1085"/>
      <c r="MEN285" s="1085"/>
      <c r="MEO285" s="1085"/>
      <c r="MEP285" s="1085"/>
      <c r="MEQ285" s="1085"/>
      <c r="MER285" s="1085"/>
      <c r="MES285" s="1085"/>
      <c r="MET285" s="1085"/>
      <c r="MEU285" s="1085"/>
      <c r="MEV285" s="1085"/>
      <c r="MEW285" s="1085"/>
      <c r="MEX285" s="1080"/>
      <c r="MEY285" s="1085"/>
      <c r="MEZ285" s="1085"/>
      <c r="MFA285" s="1085"/>
      <c r="MFB285" s="1085"/>
      <c r="MFC285" s="1085"/>
      <c r="MFD285" s="1085"/>
      <c r="MFE285" s="1085"/>
      <c r="MFF285" s="1085"/>
      <c r="MFG285" s="1085"/>
      <c r="MFH285" s="1085"/>
      <c r="MFI285" s="1085"/>
      <c r="MFJ285" s="1085"/>
      <c r="MFK285" s="1085"/>
      <c r="MFL285" s="1085"/>
      <c r="MFM285" s="1080"/>
      <c r="MFN285" s="1085"/>
      <c r="MFO285" s="1085"/>
      <c r="MFP285" s="1085"/>
      <c r="MFQ285" s="1085"/>
      <c r="MFR285" s="1085"/>
      <c r="MFS285" s="1085"/>
      <c r="MFT285" s="1085"/>
      <c r="MFU285" s="1085"/>
      <c r="MFV285" s="1085"/>
      <c r="MFW285" s="1085"/>
      <c r="MFX285" s="1085"/>
      <c r="MFY285" s="1085"/>
      <c r="MFZ285" s="1085"/>
      <c r="MGA285" s="1085"/>
      <c r="MGB285" s="1080"/>
      <c r="MGC285" s="1085"/>
      <c r="MGD285" s="1085"/>
      <c r="MGE285" s="1085"/>
      <c r="MGF285" s="1085"/>
      <c r="MGG285" s="1085"/>
      <c r="MGH285" s="1085"/>
      <c r="MGI285" s="1085"/>
      <c r="MGJ285" s="1085"/>
      <c r="MGK285" s="1085"/>
      <c r="MGL285" s="1085"/>
      <c r="MGM285" s="1085"/>
      <c r="MGN285" s="1085"/>
      <c r="MGO285" s="1085"/>
      <c r="MGP285" s="1085"/>
      <c r="MGQ285" s="1080"/>
      <c r="MGR285" s="1085"/>
      <c r="MGS285" s="1085"/>
      <c r="MGT285" s="1085"/>
      <c r="MGU285" s="1085"/>
      <c r="MGV285" s="1085"/>
      <c r="MGW285" s="1085"/>
      <c r="MGX285" s="1085"/>
      <c r="MGY285" s="1085"/>
      <c r="MGZ285" s="1085"/>
      <c r="MHA285" s="1085"/>
      <c r="MHB285" s="1085"/>
      <c r="MHC285" s="1085"/>
      <c r="MHD285" s="1085"/>
      <c r="MHE285" s="1085"/>
      <c r="MHF285" s="1080"/>
      <c r="MHG285" s="1085"/>
      <c r="MHH285" s="1085"/>
      <c r="MHI285" s="1085"/>
      <c r="MHJ285" s="1085"/>
      <c r="MHK285" s="1085"/>
      <c r="MHL285" s="1085"/>
      <c r="MHM285" s="1085"/>
      <c r="MHN285" s="1085"/>
      <c r="MHO285" s="1085"/>
      <c r="MHP285" s="1085"/>
      <c r="MHQ285" s="1085"/>
      <c r="MHR285" s="1085"/>
      <c r="MHS285" s="1085"/>
      <c r="MHT285" s="1085"/>
      <c r="MHU285" s="1080"/>
      <c r="MHV285" s="1085"/>
      <c r="MHW285" s="1085"/>
      <c r="MHX285" s="1085"/>
      <c r="MHY285" s="1085"/>
      <c r="MHZ285" s="1085"/>
      <c r="MIA285" s="1085"/>
      <c r="MIB285" s="1085"/>
      <c r="MIC285" s="1085"/>
      <c r="MID285" s="1085"/>
      <c r="MIE285" s="1085"/>
      <c r="MIF285" s="1085"/>
      <c r="MIG285" s="1085"/>
      <c r="MIH285" s="1085"/>
      <c r="MII285" s="1085"/>
      <c r="MIJ285" s="1080"/>
      <c r="MIK285" s="1085"/>
      <c r="MIL285" s="1085"/>
      <c r="MIM285" s="1085"/>
      <c r="MIN285" s="1085"/>
      <c r="MIO285" s="1085"/>
      <c r="MIP285" s="1085"/>
      <c r="MIQ285" s="1085"/>
      <c r="MIR285" s="1085"/>
      <c r="MIS285" s="1085"/>
      <c r="MIT285" s="1085"/>
      <c r="MIU285" s="1085"/>
      <c r="MIV285" s="1085"/>
      <c r="MIW285" s="1085"/>
      <c r="MIX285" s="1085"/>
      <c r="MIY285" s="1080"/>
      <c r="MIZ285" s="1085"/>
      <c r="MJA285" s="1085"/>
      <c r="MJB285" s="1085"/>
      <c r="MJC285" s="1085"/>
      <c r="MJD285" s="1085"/>
      <c r="MJE285" s="1085"/>
      <c r="MJF285" s="1085"/>
      <c r="MJG285" s="1085"/>
      <c r="MJH285" s="1085"/>
      <c r="MJI285" s="1085"/>
      <c r="MJJ285" s="1085"/>
      <c r="MJK285" s="1085"/>
      <c r="MJL285" s="1085"/>
      <c r="MJM285" s="1085"/>
      <c r="MJN285" s="1080"/>
      <c r="MJO285" s="1085"/>
      <c r="MJP285" s="1085"/>
      <c r="MJQ285" s="1085"/>
      <c r="MJR285" s="1085"/>
      <c r="MJS285" s="1085"/>
      <c r="MJT285" s="1085"/>
      <c r="MJU285" s="1085"/>
      <c r="MJV285" s="1085"/>
      <c r="MJW285" s="1085"/>
      <c r="MJX285" s="1085"/>
      <c r="MJY285" s="1085"/>
      <c r="MJZ285" s="1085"/>
      <c r="MKA285" s="1085"/>
      <c r="MKB285" s="1085"/>
      <c r="MKC285" s="1080"/>
      <c r="MKD285" s="1085"/>
      <c r="MKE285" s="1085"/>
      <c r="MKF285" s="1085"/>
      <c r="MKG285" s="1085"/>
      <c r="MKH285" s="1085"/>
      <c r="MKI285" s="1085"/>
      <c r="MKJ285" s="1085"/>
      <c r="MKK285" s="1085"/>
      <c r="MKL285" s="1085"/>
      <c r="MKM285" s="1085"/>
      <c r="MKN285" s="1085"/>
      <c r="MKO285" s="1085"/>
      <c r="MKP285" s="1085"/>
      <c r="MKQ285" s="1085"/>
      <c r="MKR285" s="1080"/>
      <c r="MKS285" s="1085"/>
      <c r="MKT285" s="1085"/>
      <c r="MKU285" s="1085"/>
      <c r="MKV285" s="1085"/>
      <c r="MKW285" s="1085"/>
      <c r="MKX285" s="1085"/>
      <c r="MKY285" s="1085"/>
      <c r="MKZ285" s="1085"/>
      <c r="MLA285" s="1085"/>
      <c r="MLB285" s="1085"/>
      <c r="MLC285" s="1085"/>
      <c r="MLD285" s="1085"/>
      <c r="MLE285" s="1085"/>
      <c r="MLF285" s="1085"/>
      <c r="MLG285" s="1080"/>
      <c r="MLH285" s="1085"/>
      <c r="MLI285" s="1085"/>
      <c r="MLJ285" s="1085"/>
      <c r="MLK285" s="1085"/>
      <c r="MLL285" s="1085"/>
      <c r="MLM285" s="1085"/>
      <c r="MLN285" s="1085"/>
      <c r="MLO285" s="1085"/>
      <c r="MLP285" s="1085"/>
      <c r="MLQ285" s="1085"/>
      <c r="MLR285" s="1085"/>
      <c r="MLS285" s="1085"/>
      <c r="MLT285" s="1085"/>
      <c r="MLU285" s="1085"/>
      <c r="MLV285" s="1080"/>
      <c r="MLW285" s="1085"/>
      <c r="MLX285" s="1085"/>
      <c r="MLY285" s="1085"/>
      <c r="MLZ285" s="1085"/>
      <c r="MMA285" s="1085"/>
      <c r="MMB285" s="1085"/>
      <c r="MMC285" s="1085"/>
      <c r="MMD285" s="1085"/>
      <c r="MME285" s="1085"/>
      <c r="MMF285" s="1085"/>
      <c r="MMG285" s="1085"/>
      <c r="MMH285" s="1085"/>
      <c r="MMI285" s="1085"/>
      <c r="MMJ285" s="1085"/>
      <c r="MMK285" s="1080"/>
      <c r="MML285" s="1085"/>
      <c r="MMM285" s="1085"/>
      <c r="MMN285" s="1085"/>
      <c r="MMO285" s="1085"/>
      <c r="MMP285" s="1085"/>
      <c r="MMQ285" s="1085"/>
      <c r="MMR285" s="1085"/>
      <c r="MMS285" s="1085"/>
      <c r="MMT285" s="1085"/>
      <c r="MMU285" s="1085"/>
      <c r="MMV285" s="1085"/>
      <c r="MMW285" s="1085"/>
      <c r="MMX285" s="1085"/>
      <c r="MMY285" s="1085"/>
      <c r="MMZ285" s="1080"/>
      <c r="MNA285" s="1085"/>
      <c r="MNB285" s="1085"/>
      <c r="MNC285" s="1085"/>
      <c r="MND285" s="1085"/>
      <c r="MNE285" s="1085"/>
      <c r="MNF285" s="1085"/>
      <c r="MNG285" s="1085"/>
      <c r="MNH285" s="1085"/>
      <c r="MNI285" s="1085"/>
      <c r="MNJ285" s="1085"/>
      <c r="MNK285" s="1085"/>
      <c r="MNL285" s="1085"/>
      <c r="MNM285" s="1085"/>
      <c r="MNN285" s="1085"/>
      <c r="MNO285" s="1080"/>
      <c r="MNP285" s="1085"/>
      <c r="MNQ285" s="1085"/>
      <c r="MNR285" s="1085"/>
      <c r="MNS285" s="1085"/>
      <c r="MNT285" s="1085"/>
      <c r="MNU285" s="1085"/>
      <c r="MNV285" s="1085"/>
      <c r="MNW285" s="1085"/>
      <c r="MNX285" s="1085"/>
      <c r="MNY285" s="1085"/>
      <c r="MNZ285" s="1085"/>
      <c r="MOA285" s="1085"/>
      <c r="MOB285" s="1085"/>
      <c r="MOC285" s="1085"/>
      <c r="MOD285" s="1080"/>
      <c r="MOE285" s="1085"/>
      <c r="MOF285" s="1085"/>
      <c r="MOG285" s="1085"/>
      <c r="MOH285" s="1085"/>
      <c r="MOI285" s="1085"/>
      <c r="MOJ285" s="1085"/>
      <c r="MOK285" s="1085"/>
      <c r="MOL285" s="1085"/>
      <c r="MOM285" s="1085"/>
      <c r="MON285" s="1085"/>
      <c r="MOO285" s="1085"/>
      <c r="MOP285" s="1085"/>
      <c r="MOQ285" s="1085"/>
      <c r="MOR285" s="1085"/>
      <c r="MOS285" s="1080"/>
      <c r="MOT285" s="1085"/>
      <c r="MOU285" s="1085"/>
      <c r="MOV285" s="1085"/>
      <c r="MOW285" s="1085"/>
      <c r="MOX285" s="1085"/>
      <c r="MOY285" s="1085"/>
      <c r="MOZ285" s="1085"/>
      <c r="MPA285" s="1085"/>
      <c r="MPB285" s="1085"/>
      <c r="MPC285" s="1085"/>
      <c r="MPD285" s="1085"/>
      <c r="MPE285" s="1085"/>
      <c r="MPF285" s="1085"/>
      <c r="MPG285" s="1085"/>
      <c r="MPH285" s="1080"/>
      <c r="MPI285" s="1085"/>
      <c r="MPJ285" s="1085"/>
      <c r="MPK285" s="1085"/>
      <c r="MPL285" s="1085"/>
      <c r="MPM285" s="1085"/>
      <c r="MPN285" s="1085"/>
      <c r="MPO285" s="1085"/>
      <c r="MPP285" s="1085"/>
      <c r="MPQ285" s="1085"/>
      <c r="MPR285" s="1085"/>
      <c r="MPS285" s="1085"/>
      <c r="MPT285" s="1085"/>
      <c r="MPU285" s="1085"/>
      <c r="MPV285" s="1085"/>
      <c r="MPW285" s="1080"/>
      <c r="MPX285" s="1085"/>
      <c r="MPY285" s="1085"/>
      <c r="MPZ285" s="1085"/>
      <c r="MQA285" s="1085"/>
      <c r="MQB285" s="1085"/>
      <c r="MQC285" s="1085"/>
      <c r="MQD285" s="1085"/>
      <c r="MQE285" s="1085"/>
      <c r="MQF285" s="1085"/>
      <c r="MQG285" s="1085"/>
      <c r="MQH285" s="1085"/>
      <c r="MQI285" s="1085"/>
      <c r="MQJ285" s="1085"/>
      <c r="MQK285" s="1085"/>
      <c r="MQL285" s="1080"/>
      <c r="MQM285" s="1085"/>
      <c r="MQN285" s="1085"/>
      <c r="MQO285" s="1085"/>
      <c r="MQP285" s="1085"/>
      <c r="MQQ285" s="1085"/>
      <c r="MQR285" s="1085"/>
      <c r="MQS285" s="1085"/>
      <c r="MQT285" s="1085"/>
      <c r="MQU285" s="1085"/>
      <c r="MQV285" s="1085"/>
      <c r="MQW285" s="1085"/>
      <c r="MQX285" s="1085"/>
      <c r="MQY285" s="1085"/>
      <c r="MQZ285" s="1085"/>
      <c r="MRA285" s="1080"/>
      <c r="MRB285" s="1085"/>
      <c r="MRC285" s="1085"/>
      <c r="MRD285" s="1085"/>
      <c r="MRE285" s="1085"/>
      <c r="MRF285" s="1085"/>
      <c r="MRG285" s="1085"/>
      <c r="MRH285" s="1085"/>
      <c r="MRI285" s="1085"/>
      <c r="MRJ285" s="1085"/>
      <c r="MRK285" s="1085"/>
      <c r="MRL285" s="1085"/>
      <c r="MRM285" s="1085"/>
      <c r="MRN285" s="1085"/>
      <c r="MRO285" s="1085"/>
      <c r="MRP285" s="1080"/>
      <c r="MRQ285" s="1085"/>
      <c r="MRR285" s="1085"/>
      <c r="MRS285" s="1085"/>
      <c r="MRT285" s="1085"/>
      <c r="MRU285" s="1085"/>
      <c r="MRV285" s="1085"/>
      <c r="MRW285" s="1085"/>
      <c r="MRX285" s="1085"/>
      <c r="MRY285" s="1085"/>
      <c r="MRZ285" s="1085"/>
      <c r="MSA285" s="1085"/>
      <c r="MSB285" s="1085"/>
      <c r="MSC285" s="1085"/>
      <c r="MSD285" s="1085"/>
      <c r="MSE285" s="1080"/>
      <c r="MSF285" s="1085"/>
      <c r="MSG285" s="1085"/>
      <c r="MSH285" s="1085"/>
      <c r="MSI285" s="1085"/>
      <c r="MSJ285" s="1085"/>
      <c r="MSK285" s="1085"/>
      <c r="MSL285" s="1085"/>
      <c r="MSM285" s="1085"/>
      <c r="MSN285" s="1085"/>
      <c r="MSO285" s="1085"/>
      <c r="MSP285" s="1085"/>
      <c r="MSQ285" s="1085"/>
      <c r="MSR285" s="1085"/>
      <c r="MSS285" s="1085"/>
      <c r="MST285" s="1080"/>
      <c r="MSU285" s="1085"/>
      <c r="MSV285" s="1085"/>
      <c r="MSW285" s="1085"/>
      <c r="MSX285" s="1085"/>
      <c r="MSY285" s="1085"/>
      <c r="MSZ285" s="1085"/>
      <c r="MTA285" s="1085"/>
      <c r="MTB285" s="1085"/>
      <c r="MTC285" s="1085"/>
      <c r="MTD285" s="1085"/>
      <c r="MTE285" s="1085"/>
      <c r="MTF285" s="1085"/>
      <c r="MTG285" s="1085"/>
      <c r="MTH285" s="1085"/>
      <c r="MTI285" s="1080"/>
      <c r="MTJ285" s="1085"/>
      <c r="MTK285" s="1085"/>
      <c r="MTL285" s="1085"/>
      <c r="MTM285" s="1085"/>
      <c r="MTN285" s="1085"/>
      <c r="MTO285" s="1085"/>
      <c r="MTP285" s="1085"/>
      <c r="MTQ285" s="1085"/>
      <c r="MTR285" s="1085"/>
      <c r="MTS285" s="1085"/>
      <c r="MTT285" s="1085"/>
      <c r="MTU285" s="1085"/>
      <c r="MTV285" s="1085"/>
      <c r="MTW285" s="1085"/>
      <c r="MTX285" s="1080"/>
      <c r="MTY285" s="1085"/>
      <c r="MTZ285" s="1085"/>
      <c r="MUA285" s="1085"/>
      <c r="MUB285" s="1085"/>
      <c r="MUC285" s="1085"/>
      <c r="MUD285" s="1085"/>
      <c r="MUE285" s="1085"/>
      <c r="MUF285" s="1085"/>
      <c r="MUG285" s="1085"/>
      <c r="MUH285" s="1085"/>
      <c r="MUI285" s="1085"/>
      <c r="MUJ285" s="1085"/>
      <c r="MUK285" s="1085"/>
      <c r="MUL285" s="1085"/>
      <c r="MUM285" s="1080"/>
      <c r="MUN285" s="1085"/>
      <c r="MUO285" s="1085"/>
      <c r="MUP285" s="1085"/>
      <c r="MUQ285" s="1085"/>
      <c r="MUR285" s="1085"/>
      <c r="MUS285" s="1085"/>
      <c r="MUT285" s="1085"/>
      <c r="MUU285" s="1085"/>
      <c r="MUV285" s="1085"/>
      <c r="MUW285" s="1085"/>
      <c r="MUX285" s="1085"/>
      <c r="MUY285" s="1085"/>
      <c r="MUZ285" s="1085"/>
      <c r="MVA285" s="1085"/>
      <c r="MVB285" s="1080"/>
      <c r="MVC285" s="1085"/>
      <c r="MVD285" s="1085"/>
      <c r="MVE285" s="1085"/>
      <c r="MVF285" s="1085"/>
      <c r="MVG285" s="1085"/>
      <c r="MVH285" s="1085"/>
      <c r="MVI285" s="1085"/>
      <c r="MVJ285" s="1085"/>
      <c r="MVK285" s="1085"/>
      <c r="MVL285" s="1085"/>
      <c r="MVM285" s="1085"/>
      <c r="MVN285" s="1085"/>
      <c r="MVO285" s="1085"/>
      <c r="MVP285" s="1085"/>
      <c r="MVQ285" s="1080"/>
      <c r="MVR285" s="1085"/>
      <c r="MVS285" s="1085"/>
      <c r="MVT285" s="1085"/>
      <c r="MVU285" s="1085"/>
      <c r="MVV285" s="1085"/>
      <c r="MVW285" s="1085"/>
      <c r="MVX285" s="1085"/>
      <c r="MVY285" s="1085"/>
      <c r="MVZ285" s="1085"/>
      <c r="MWA285" s="1085"/>
      <c r="MWB285" s="1085"/>
      <c r="MWC285" s="1085"/>
      <c r="MWD285" s="1085"/>
      <c r="MWE285" s="1085"/>
      <c r="MWF285" s="1080"/>
      <c r="MWG285" s="1085"/>
      <c r="MWH285" s="1085"/>
      <c r="MWI285" s="1085"/>
      <c r="MWJ285" s="1085"/>
      <c r="MWK285" s="1085"/>
      <c r="MWL285" s="1085"/>
      <c r="MWM285" s="1085"/>
      <c r="MWN285" s="1085"/>
      <c r="MWO285" s="1085"/>
      <c r="MWP285" s="1085"/>
      <c r="MWQ285" s="1085"/>
      <c r="MWR285" s="1085"/>
      <c r="MWS285" s="1085"/>
      <c r="MWT285" s="1085"/>
      <c r="MWU285" s="1080"/>
      <c r="MWV285" s="1085"/>
      <c r="MWW285" s="1085"/>
      <c r="MWX285" s="1085"/>
      <c r="MWY285" s="1085"/>
      <c r="MWZ285" s="1085"/>
      <c r="MXA285" s="1085"/>
      <c r="MXB285" s="1085"/>
      <c r="MXC285" s="1085"/>
      <c r="MXD285" s="1085"/>
      <c r="MXE285" s="1085"/>
      <c r="MXF285" s="1085"/>
      <c r="MXG285" s="1085"/>
      <c r="MXH285" s="1085"/>
      <c r="MXI285" s="1085"/>
      <c r="MXJ285" s="1080"/>
      <c r="MXK285" s="1085"/>
      <c r="MXL285" s="1085"/>
      <c r="MXM285" s="1085"/>
      <c r="MXN285" s="1085"/>
      <c r="MXO285" s="1085"/>
      <c r="MXP285" s="1085"/>
      <c r="MXQ285" s="1085"/>
      <c r="MXR285" s="1085"/>
      <c r="MXS285" s="1085"/>
      <c r="MXT285" s="1085"/>
      <c r="MXU285" s="1085"/>
      <c r="MXV285" s="1085"/>
      <c r="MXW285" s="1085"/>
      <c r="MXX285" s="1085"/>
      <c r="MXY285" s="1080"/>
      <c r="MXZ285" s="1085"/>
      <c r="MYA285" s="1085"/>
      <c r="MYB285" s="1085"/>
      <c r="MYC285" s="1085"/>
      <c r="MYD285" s="1085"/>
      <c r="MYE285" s="1085"/>
      <c r="MYF285" s="1085"/>
      <c r="MYG285" s="1085"/>
      <c r="MYH285" s="1085"/>
      <c r="MYI285" s="1085"/>
      <c r="MYJ285" s="1085"/>
      <c r="MYK285" s="1085"/>
      <c r="MYL285" s="1085"/>
      <c r="MYM285" s="1085"/>
      <c r="MYN285" s="1080"/>
      <c r="MYO285" s="1085"/>
      <c r="MYP285" s="1085"/>
      <c r="MYQ285" s="1085"/>
      <c r="MYR285" s="1085"/>
      <c r="MYS285" s="1085"/>
      <c r="MYT285" s="1085"/>
      <c r="MYU285" s="1085"/>
      <c r="MYV285" s="1085"/>
      <c r="MYW285" s="1085"/>
      <c r="MYX285" s="1085"/>
      <c r="MYY285" s="1085"/>
      <c r="MYZ285" s="1085"/>
      <c r="MZA285" s="1085"/>
      <c r="MZB285" s="1085"/>
      <c r="MZC285" s="1080"/>
      <c r="MZD285" s="1085"/>
      <c r="MZE285" s="1085"/>
      <c r="MZF285" s="1085"/>
      <c r="MZG285" s="1085"/>
      <c r="MZH285" s="1085"/>
      <c r="MZI285" s="1085"/>
      <c r="MZJ285" s="1085"/>
      <c r="MZK285" s="1085"/>
      <c r="MZL285" s="1085"/>
      <c r="MZM285" s="1085"/>
      <c r="MZN285" s="1085"/>
      <c r="MZO285" s="1085"/>
      <c r="MZP285" s="1085"/>
      <c r="MZQ285" s="1085"/>
      <c r="MZR285" s="1080"/>
      <c r="MZS285" s="1085"/>
      <c r="MZT285" s="1085"/>
      <c r="MZU285" s="1085"/>
      <c r="MZV285" s="1085"/>
      <c r="MZW285" s="1085"/>
      <c r="MZX285" s="1085"/>
      <c r="MZY285" s="1085"/>
      <c r="MZZ285" s="1085"/>
      <c r="NAA285" s="1085"/>
      <c r="NAB285" s="1085"/>
      <c r="NAC285" s="1085"/>
      <c r="NAD285" s="1085"/>
      <c r="NAE285" s="1085"/>
      <c r="NAF285" s="1085"/>
      <c r="NAG285" s="1080"/>
      <c r="NAH285" s="1085"/>
      <c r="NAI285" s="1085"/>
      <c r="NAJ285" s="1085"/>
      <c r="NAK285" s="1085"/>
      <c r="NAL285" s="1085"/>
      <c r="NAM285" s="1085"/>
      <c r="NAN285" s="1085"/>
      <c r="NAO285" s="1085"/>
      <c r="NAP285" s="1085"/>
      <c r="NAQ285" s="1085"/>
      <c r="NAR285" s="1085"/>
      <c r="NAS285" s="1085"/>
      <c r="NAT285" s="1085"/>
      <c r="NAU285" s="1085"/>
      <c r="NAV285" s="1080"/>
      <c r="NAW285" s="1085"/>
      <c r="NAX285" s="1085"/>
      <c r="NAY285" s="1085"/>
      <c r="NAZ285" s="1085"/>
      <c r="NBA285" s="1085"/>
      <c r="NBB285" s="1085"/>
      <c r="NBC285" s="1085"/>
      <c r="NBD285" s="1085"/>
      <c r="NBE285" s="1085"/>
      <c r="NBF285" s="1085"/>
      <c r="NBG285" s="1085"/>
      <c r="NBH285" s="1085"/>
      <c r="NBI285" s="1085"/>
      <c r="NBJ285" s="1085"/>
      <c r="NBK285" s="1080"/>
      <c r="NBL285" s="1085"/>
      <c r="NBM285" s="1085"/>
      <c r="NBN285" s="1085"/>
      <c r="NBO285" s="1085"/>
      <c r="NBP285" s="1085"/>
      <c r="NBQ285" s="1085"/>
      <c r="NBR285" s="1085"/>
      <c r="NBS285" s="1085"/>
      <c r="NBT285" s="1085"/>
      <c r="NBU285" s="1085"/>
      <c r="NBV285" s="1085"/>
      <c r="NBW285" s="1085"/>
      <c r="NBX285" s="1085"/>
      <c r="NBY285" s="1085"/>
      <c r="NBZ285" s="1080"/>
      <c r="NCA285" s="1085"/>
      <c r="NCB285" s="1085"/>
      <c r="NCC285" s="1085"/>
      <c r="NCD285" s="1085"/>
      <c r="NCE285" s="1085"/>
      <c r="NCF285" s="1085"/>
      <c r="NCG285" s="1085"/>
      <c r="NCH285" s="1085"/>
      <c r="NCI285" s="1085"/>
      <c r="NCJ285" s="1085"/>
      <c r="NCK285" s="1085"/>
      <c r="NCL285" s="1085"/>
      <c r="NCM285" s="1085"/>
      <c r="NCN285" s="1085"/>
      <c r="NCO285" s="1080"/>
      <c r="NCP285" s="1085"/>
      <c r="NCQ285" s="1085"/>
      <c r="NCR285" s="1085"/>
      <c r="NCS285" s="1085"/>
      <c r="NCT285" s="1085"/>
      <c r="NCU285" s="1085"/>
      <c r="NCV285" s="1085"/>
      <c r="NCW285" s="1085"/>
      <c r="NCX285" s="1085"/>
      <c r="NCY285" s="1085"/>
      <c r="NCZ285" s="1085"/>
      <c r="NDA285" s="1085"/>
      <c r="NDB285" s="1085"/>
      <c r="NDC285" s="1085"/>
      <c r="NDD285" s="1080"/>
      <c r="NDE285" s="1085"/>
      <c r="NDF285" s="1085"/>
      <c r="NDG285" s="1085"/>
      <c r="NDH285" s="1085"/>
      <c r="NDI285" s="1085"/>
      <c r="NDJ285" s="1085"/>
      <c r="NDK285" s="1085"/>
      <c r="NDL285" s="1085"/>
      <c r="NDM285" s="1085"/>
      <c r="NDN285" s="1085"/>
      <c r="NDO285" s="1085"/>
      <c r="NDP285" s="1085"/>
      <c r="NDQ285" s="1085"/>
      <c r="NDR285" s="1085"/>
      <c r="NDS285" s="1080"/>
      <c r="NDT285" s="1085"/>
      <c r="NDU285" s="1085"/>
      <c r="NDV285" s="1085"/>
      <c r="NDW285" s="1085"/>
      <c r="NDX285" s="1085"/>
      <c r="NDY285" s="1085"/>
      <c r="NDZ285" s="1085"/>
      <c r="NEA285" s="1085"/>
      <c r="NEB285" s="1085"/>
      <c r="NEC285" s="1085"/>
      <c r="NED285" s="1085"/>
      <c r="NEE285" s="1085"/>
      <c r="NEF285" s="1085"/>
      <c r="NEG285" s="1085"/>
      <c r="NEH285" s="1080"/>
      <c r="NEI285" s="1085"/>
      <c r="NEJ285" s="1085"/>
      <c r="NEK285" s="1085"/>
      <c r="NEL285" s="1085"/>
      <c r="NEM285" s="1085"/>
      <c r="NEN285" s="1085"/>
      <c r="NEO285" s="1085"/>
      <c r="NEP285" s="1085"/>
      <c r="NEQ285" s="1085"/>
      <c r="NER285" s="1085"/>
      <c r="NES285" s="1085"/>
      <c r="NET285" s="1085"/>
      <c r="NEU285" s="1085"/>
      <c r="NEV285" s="1085"/>
      <c r="NEW285" s="1080"/>
      <c r="NEX285" s="1085"/>
      <c r="NEY285" s="1085"/>
      <c r="NEZ285" s="1085"/>
      <c r="NFA285" s="1085"/>
      <c r="NFB285" s="1085"/>
      <c r="NFC285" s="1085"/>
      <c r="NFD285" s="1085"/>
      <c r="NFE285" s="1085"/>
      <c r="NFF285" s="1085"/>
      <c r="NFG285" s="1085"/>
      <c r="NFH285" s="1085"/>
      <c r="NFI285" s="1085"/>
      <c r="NFJ285" s="1085"/>
      <c r="NFK285" s="1085"/>
      <c r="NFL285" s="1080"/>
      <c r="NFM285" s="1085"/>
      <c r="NFN285" s="1085"/>
      <c r="NFO285" s="1085"/>
      <c r="NFP285" s="1085"/>
      <c r="NFQ285" s="1085"/>
      <c r="NFR285" s="1085"/>
      <c r="NFS285" s="1085"/>
      <c r="NFT285" s="1085"/>
      <c r="NFU285" s="1085"/>
      <c r="NFV285" s="1085"/>
      <c r="NFW285" s="1085"/>
      <c r="NFX285" s="1085"/>
      <c r="NFY285" s="1085"/>
      <c r="NFZ285" s="1085"/>
      <c r="NGA285" s="1080"/>
      <c r="NGB285" s="1085"/>
      <c r="NGC285" s="1085"/>
      <c r="NGD285" s="1085"/>
      <c r="NGE285" s="1085"/>
      <c r="NGF285" s="1085"/>
      <c r="NGG285" s="1085"/>
      <c r="NGH285" s="1085"/>
      <c r="NGI285" s="1085"/>
      <c r="NGJ285" s="1085"/>
      <c r="NGK285" s="1085"/>
      <c r="NGL285" s="1085"/>
      <c r="NGM285" s="1085"/>
      <c r="NGN285" s="1085"/>
      <c r="NGO285" s="1085"/>
      <c r="NGP285" s="1080"/>
      <c r="NGQ285" s="1085"/>
      <c r="NGR285" s="1085"/>
      <c r="NGS285" s="1085"/>
      <c r="NGT285" s="1085"/>
      <c r="NGU285" s="1085"/>
      <c r="NGV285" s="1085"/>
      <c r="NGW285" s="1085"/>
      <c r="NGX285" s="1085"/>
      <c r="NGY285" s="1085"/>
      <c r="NGZ285" s="1085"/>
      <c r="NHA285" s="1085"/>
      <c r="NHB285" s="1085"/>
      <c r="NHC285" s="1085"/>
      <c r="NHD285" s="1085"/>
      <c r="NHE285" s="1080"/>
      <c r="NHF285" s="1085"/>
      <c r="NHG285" s="1085"/>
      <c r="NHH285" s="1085"/>
      <c r="NHI285" s="1085"/>
      <c r="NHJ285" s="1085"/>
      <c r="NHK285" s="1085"/>
      <c r="NHL285" s="1085"/>
      <c r="NHM285" s="1085"/>
      <c r="NHN285" s="1085"/>
      <c r="NHO285" s="1085"/>
      <c r="NHP285" s="1085"/>
      <c r="NHQ285" s="1085"/>
      <c r="NHR285" s="1085"/>
      <c r="NHS285" s="1085"/>
      <c r="NHT285" s="1080"/>
      <c r="NHU285" s="1085"/>
      <c r="NHV285" s="1085"/>
      <c r="NHW285" s="1085"/>
      <c r="NHX285" s="1085"/>
      <c r="NHY285" s="1085"/>
      <c r="NHZ285" s="1085"/>
      <c r="NIA285" s="1085"/>
      <c r="NIB285" s="1085"/>
      <c r="NIC285" s="1085"/>
      <c r="NID285" s="1085"/>
      <c r="NIE285" s="1085"/>
      <c r="NIF285" s="1085"/>
      <c r="NIG285" s="1085"/>
      <c r="NIH285" s="1085"/>
      <c r="NII285" s="1080"/>
      <c r="NIJ285" s="1085"/>
      <c r="NIK285" s="1085"/>
      <c r="NIL285" s="1085"/>
      <c r="NIM285" s="1085"/>
      <c r="NIN285" s="1085"/>
      <c r="NIO285" s="1085"/>
      <c r="NIP285" s="1085"/>
      <c r="NIQ285" s="1085"/>
      <c r="NIR285" s="1085"/>
      <c r="NIS285" s="1085"/>
      <c r="NIT285" s="1085"/>
      <c r="NIU285" s="1085"/>
      <c r="NIV285" s="1085"/>
      <c r="NIW285" s="1085"/>
      <c r="NIX285" s="1080"/>
      <c r="NIY285" s="1085"/>
      <c r="NIZ285" s="1085"/>
      <c r="NJA285" s="1085"/>
      <c r="NJB285" s="1085"/>
      <c r="NJC285" s="1085"/>
      <c r="NJD285" s="1085"/>
      <c r="NJE285" s="1085"/>
      <c r="NJF285" s="1085"/>
      <c r="NJG285" s="1085"/>
      <c r="NJH285" s="1085"/>
      <c r="NJI285" s="1085"/>
      <c r="NJJ285" s="1085"/>
      <c r="NJK285" s="1085"/>
      <c r="NJL285" s="1085"/>
      <c r="NJM285" s="1080"/>
      <c r="NJN285" s="1085"/>
      <c r="NJO285" s="1085"/>
      <c r="NJP285" s="1085"/>
      <c r="NJQ285" s="1085"/>
      <c r="NJR285" s="1085"/>
      <c r="NJS285" s="1085"/>
      <c r="NJT285" s="1085"/>
      <c r="NJU285" s="1085"/>
      <c r="NJV285" s="1085"/>
      <c r="NJW285" s="1085"/>
      <c r="NJX285" s="1085"/>
      <c r="NJY285" s="1085"/>
      <c r="NJZ285" s="1085"/>
      <c r="NKA285" s="1085"/>
      <c r="NKB285" s="1080"/>
      <c r="NKC285" s="1085"/>
      <c r="NKD285" s="1085"/>
      <c r="NKE285" s="1085"/>
      <c r="NKF285" s="1085"/>
      <c r="NKG285" s="1085"/>
      <c r="NKH285" s="1085"/>
      <c r="NKI285" s="1085"/>
      <c r="NKJ285" s="1085"/>
      <c r="NKK285" s="1085"/>
      <c r="NKL285" s="1085"/>
      <c r="NKM285" s="1085"/>
      <c r="NKN285" s="1085"/>
      <c r="NKO285" s="1085"/>
      <c r="NKP285" s="1085"/>
      <c r="NKQ285" s="1080"/>
      <c r="NKR285" s="1085"/>
      <c r="NKS285" s="1085"/>
      <c r="NKT285" s="1085"/>
      <c r="NKU285" s="1085"/>
      <c r="NKV285" s="1085"/>
      <c r="NKW285" s="1085"/>
      <c r="NKX285" s="1085"/>
      <c r="NKY285" s="1085"/>
      <c r="NKZ285" s="1085"/>
      <c r="NLA285" s="1085"/>
      <c r="NLB285" s="1085"/>
      <c r="NLC285" s="1085"/>
      <c r="NLD285" s="1085"/>
      <c r="NLE285" s="1085"/>
      <c r="NLF285" s="1080"/>
      <c r="NLG285" s="1085"/>
      <c r="NLH285" s="1085"/>
      <c r="NLI285" s="1085"/>
      <c r="NLJ285" s="1085"/>
      <c r="NLK285" s="1085"/>
      <c r="NLL285" s="1085"/>
      <c r="NLM285" s="1085"/>
      <c r="NLN285" s="1085"/>
      <c r="NLO285" s="1085"/>
      <c r="NLP285" s="1085"/>
      <c r="NLQ285" s="1085"/>
      <c r="NLR285" s="1085"/>
      <c r="NLS285" s="1085"/>
      <c r="NLT285" s="1085"/>
      <c r="NLU285" s="1080"/>
      <c r="NLV285" s="1085"/>
      <c r="NLW285" s="1085"/>
      <c r="NLX285" s="1085"/>
      <c r="NLY285" s="1085"/>
      <c r="NLZ285" s="1085"/>
      <c r="NMA285" s="1085"/>
      <c r="NMB285" s="1085"/>
      <c r="NMC285" s="1085"/>
      <c r="NMD285" s="1085"/>
      <c r="NME285" s="1085"/>
      <c r="NMF285" s="1085"/>
      <c r="NMG285" s="1085"/>
      <c r="NMH285" s="1085"/>
      <c r="NMI285" s="1085"/>
      <c r="NMJ285" s="1080"/>
      <c r="NMK285" s="1085"/>
      <c r="NML285" s="1085"/>
      <c r="NMM285" s="1085"/>
      <c r="NMN285" s="1085"/>
      <c r="NMO285" s="1085"/>
      <c r="NMP285" s="1085"/>
      <c r="NMQ285" s="1085"/>
      <c r="NMR285" s="1085"/>
      <c r="NMS285" s="1085"/>
      <c r="NMT285" s="1085"/>
      <c r="NMU285" s="1085"/>
      <c r="NMV285" s="1085"/>
      <c r="NMW285" s="1085"/>
      <c r="NMX285" s="1085"/>
      <c r="NMY285" s="1080"/>
      <c r="NMZ285" s="1085"/>
      <c r="NNA285" s="1085"/>
      <c r="NNB285" s="1085"/>
      <c r="NNC285" s="1085"/>
      <c r="NND285" s="1085"/>
      <c r="NNE285" s="1085"/>
      <c r="NNF285" s="1085"/>
      <c r="NNG285" s="1085"/>
      <c r="NNH285" s="1085"/>
      <c r="NNI285" s="1085"/>
      <c r="NNJ285" s="1085"/>
      <c r="NNK285" s="1085"/>
      <c r="NNL285" s="1085"/>
      <c r="NNM285" s="1085"/>
      <c r="NNN285" s="1080"/>
      <c r="NNO285" s="1085"/>
      <c r="NNP285" s="1085"/>
      <c r="NNQ285" s="1085"/>
      <c r="NNR285" s="1085"/>
      <c r="NNS285" s="1085"/>
      <c r="NNT285" s="1085"/>
      <c r="NNU285" s="1085"/>
      <c r="NNV285" s="1085"/>
      <c r="NNW285" s="1085"/>
      <c r="NNX285" s="1085"/>
      <c r="NNY285" s="1085"/>
      <c r="NNZ285" s="1085"/>
      <c r="NOA285" s="1085"/>
      <c r="NOB285" s="1085"/>
      <c r="NOC285" s="1080"/>
      <c r="NOD285" s="1085"/>
      <c r="NOE285" s="1085"/>
      <c r="NOF285" s="1085"/>
      <c r="NOG285" s="1085"/>
      <c r="NOH285" s="1085"/>
      <c r="NOI285" s="1085"/>
      <c r="NOJ285" s="1085"/>
      <c r="NOK285" s="1085"/>
      <c r="NOL285" s="1085"/>
      <c r="NOM285" s="1085"/>
      <c r="NON285" s="1085"/>
      <c r="NOO285" s="1085"/>
      <c r="NOP285" s="1085"/>
      <c r="NOQ285" s="1085"/>
      <c r="NOR285" s="1080"/>
      <c r="NOS285" s="1085"/>
      <c r="NOT285" s="1085"/>
      <c r="NOU285" s="1085"/>
      <c r="NOV285" s="1085"/>
      <c r="NOW285" s="1085"/>
      <c r="NOX285" s="1085"/>
      <c r="NOY285" s="1085"/>
      <c r="NOZ285" s="1085"/>
      <c r="NPA285" s="1085"/>
      <c r="NPB285" s="1085"/>
      <c r="NPC285" s="1085"/>
      <c r="NPD285" s="1085"/>
      <c r="NPE285" s="1085"/>
      <c r="NPF285" s="1085"/>
      <c r="NPG285" s="1080"/>
      <c r="NPH285" s="1085"/>
      <c r="NPI285" s="1085"/>
      <c r="NPJ285" s="1085"/>
      <c r="NPK285" s="1085"/>
      <c r="NPL285" s="1085"/>
      <c r="NPM285" s="1085"/>
      <c r="NPN285" s="1085"/>
      <c r="NPO285" s="1085"/>
      <c r="NPP285" s="1085"/>
      <c r="NPQ285" s="1085"/>
      <c r="NPR285" s="1085"/>
      <c r="NPS285" s="1085"/>
      <c r="NPT285" s="1085"/>
      <c r="NPU285" s="1085"/>
      <c r="NPV285" s="1080"/>
      <c r="NPW285" s="1085"/>
      <c r="NPX285" s="1085"/>
      <c r="NPY285" s="1085"/>
      <c r="NPZ285" s="1085"/>
      <c r="NQA285" s="1085"/>
      <c r="NQB285" s="1085"/>
      <c r="NQC285" s="1085"/>
      <c r="NQD285" s="1085"/>
      <c r="NQE285" s="1085"/>
      <c r="NQF285" s="1085"/>
      <c r="NQG285" s="1085"/>
      <c r="NQH285" s="1085"/>
      <c r="NQI285" s="1085"/>
      <c r="NQJ285" s="1085"/>
      <c r="NQK285" s="1080"/>
      <c r="NQL285" s="1085"/>
      <c r="NQM285" s="1085"/>
      <c r="NQN285" s="1085"/>
      <c r="NQO285" s="1085"/>
      <c r="NQP285" s="1085"/>
      <c r="NQQ285" s="1085"/>
      <c r="NQR285" s="1085"/>
      <c r="NQS285" s="1085"/>
      <c r="NQT285" s="1085"/>
      <c r="NQU285" s="1085"/>
      <c r="NQV285" s="1085"/>
      <c r="NQW285" s="1085"/>
      <c r="NQX285" s="1085"/>
      <c r="NQY285" s="1085"/>
      <c r="NQZ285" s="1080"/>
      <c r="NRA285" s="1085"/>
      <c r="NRB285" s="1085"/>
      <c r="NRC285" s="1085"/>
      <c r="NRD285" s="1085"/>
      <c r="NRE285" s="1085"/>
      <c r="NRF285" s="1085"/>
      <c r="NRG285" s="1085"/>
      <c r="NRH285" s="1085"/>
      <c r="NRI285" s="1085"/>
      <c r="NRJ285" s="1085"/>
      <c r="NRK285" s="1085"/>
      <c r="NRL285" s="1085"/>
      <c r="NRM285" s="1085"/>
      <c r="NRN285" s="1085"/>
      <c r="NRO285" s="1080"/>
      <c r="NRP285" s="1085"/>
      <c r="NRQ285" s="1085"/>
      <c r="NRR285" s="1085"/>
      <c r="NRS285" s="1085"/>
      <c r="NRT285" s="1085"/>
      <c r="NRU285" s="1085"/>
      <c r="NRV285" s="1085"/>
      <c r="NRW285" s="1085"/>
      <c r="NRX285" s="1085"/>
      <c r="NRY285" s="1085"/>
      <c r="NRZ285" s="1085"/>
      <c r="NSA285" s="1085"/>
      <c r="NSB285" s="1085"/>
      <c r="NSC285" s="1085"/>
      <c r="NSD285" s="1080"/>
      <c r="NSE285" s="1085"/>
      <c r="NSF285" s="1085"/>
      <c r="NSG285" s="1085"/>
      <c r="NSH285" s="1085"/>
      <c r="NSI285" s="1085"/>
      <c r="NSJ285" s="1085"/>
      <c r="NSK285" s="1085"/>
      <c r="NSL285" s="1085"/>
      <c r="NSM285" s="1085"/>
      <c r="NSN285" s="1085"/>
      <c r="NSO285" s="1085"/>
      <c r="NSP285" s="1085"/>
      <c r="NSQ285" s="1085"/>
      <c r="NSR285" s="1085"/>
      <c r="NSS285" s="1080"/>
      <c r="NST285" s="1085"/>
      <c r="NSU285" s="1085"/>
      <c r="NSV285" s="1085"/>
      <c r="NSW285" s="1085"/>
      <c r="NSX285" s="1085"/>
      <c r="NSY285" s="1085"/>
      <c r="NSZ285" s="1085"/>
      <c r="NTA285" s="1085"/>
      <c r="NTB285" s="1085"/>
      <c r="NTC285" s="1085"/>
      <c r="NTD285" s="1085"/>
      <c r="NTE285" s="1085"/>
      <c r="NTF285" s="1085"/>
      <c r="NTG285" s="1085"/>
      <c r="NTH285" s="1080"/>
      <c r="NTI285" s="1085"/>
      <c r="NTJ285" s="1085"/>
      <c r="NTK285" s="1085"/>
      <c r="NTL285" s="1085"/>
      <c r="NTM285" s="1085"/>
      <c r="NTN285" s="1085"/>
      <c r="NTO285" s="1085"/>
      <c r="NTP285" s="1085"/>
      <c r="NTQ285" s="1085"/>
      <c r="NTR285" s="1085"/>
      <c r="NTS285" s="1085"/>
      <c r="NTT285" s="1085"/>
      <c r="NTU285" s="1085"/>
      <c r="NTV285" s="1085"/>
      <c r="NTW285" s="1080"/>
      <c r="NTX285" s="1085"/>
      <c r="NTY285" s="1085"/>
      <c r="NTZ285" s="1085"/>
      <c r="NUA285" s="1085"/>
      <c r="NUB285" s="1085"/>
      <c r="NUC285" s="1085"/>
      <c r="NUD285" s="1085"/>
      <c r="NUE285" s="1085"/>
      <c r="NUF285" s="1085"/>
      <c r="NUG285" s="1085"/>
      <c r="NUH285" s="1085"/>
      <c r="NUI285" s="1085"/>
      <c r="NUJ285" s="1085"/>
      <c r="NUK285" s="1085"/>
      <c r="NUL285" s="1080"/>
      <c r="NUM285" s="1085"/>
      <c r="NUN285" s="1085"/>
      <c r="NUO285" s="1085"/>
      <c r="NUP285" s="1085"/>
      <c r="NUQ285" s="1085"/>
      <c r="NUR285" s="1085"/>
      <c r="NUS285" s="1085"/>
      <c r="NUT285" s="1085"/>
      <c r="NUU285" s="1085"/>
      <c r="NUV285" s="1085"/>
      <c r="NUW285" s="1085"/>
      <c r="NUX285" s="1085"/>
      <c r="NUY285" s="1085"/>
      <c r="NUZ285" s="1085"/>
      <c r="NVA285" s="1080"/>
      <c r="NVB285" s="1085"/>
      <c r="NVC285" s="1085"/>
      <c r="NVD285" s="1085"/>
      <c r="NVE285" s="1085"/>
      <c r="NVF285" s="1085"/>
      <c r="NVG285" s="1085"/>
      <c r="NVH285" s="1085"/>
      <c r="NVI285" s="1085"/>
      <c r="NVJ285" s="1085"/>
      <c r="NVK285" s="1085"/>
      <c r="NVL285" s="1085"/>
      <c r="NVM285" s="1085"/>
      <c r="NVN285" s="1085"/>
      <c r="NVO285" s="1085"/>
      <c r="NVP285" s="1080"/>
      <c r="NVQ285" s="1085"/>
      <c r="NVR285" s="1085"/>
      <c r="NVS285" s="1085"/>
      <c r="NVT285" s="1085"/>
      <c r="NVU285" s="1085"/>
      <c r="NVV285" s="1085"/>
      <c r="NVW285" s="1085"/>
      <c r="NVX285" s="1085"/>
      <c r="NVY285" s="1085"/>
      <c r="NVZ285" s="1085"/>
      <c r="NWA285" s="1085"/>
      <c r="NWB285" s="1085"/>
      <c r="NWC285" s="1085"/>
      <c r="NWD285" s="1085"/>
      <c r="NWE285" s="1080"/>
      <c r="NWF285" s="1085"/>
      <c r="NWG285" s="1085"/>
      <c r="NWH285" s="1085"/>
      <c r="NWI285" s="1085"/>
      <c r="NWJ285" s="1085"/>
      <c r="NWK285" s="1085"/>
      <c r="NWL285" s="1085"/>
      <c r="NWM285" s="1085"/>
      <c r="NWN285" s="1085"/>
      <c r="NWO285" s="1085"/>
      <c r="NWP285" s="1085"/>
      <c r="NWQ285" s="1085"/>
      <c r="NWR285" s="1085"/>
      <c r="NWS285" s="1085"/>
      <c r="NWT285" s="1080"/>
      <c r="NWU285" s="1085"/>
      <c r="NWV285" s="1085"/>
      <c r="NWW285" s="1085"/>
      <c r="NWX285" s="1085"/>
      <c r="NWY285" s="1085"/>
      <c r="NWZ285" s="1085"/>
      <c r="NXA285" s="1085"/>
      <c r="NXB285" s="1085"/>
      <c r="NXC285" s="1085"/>
      <c r="NXD285" s="1085"/>
      <c r="NXE285" s="1085"/>
      <c r="NXF285" s="1085"/>
      <c r="NXG285" s="1085"/>
      <c r="NXH285" s="1085"/>
      <c r="NXI285" s="1080"/>
      <c r="NXJ285" s="1085"/>
      <c r="NXK285" s="1085"/>
      <c r="NXL285" s="1085"/>
      <c r="NXM285" s="1085"/>
      <c r="NXN285" s="1085"/>
      <c r="NXO285" s="1085"/>
      <c r="NXP285" s="1085"/>
      <c r="NXQ285" s="1085"/>
      <c r="NXR285" s="1085"/>
      <c r="NXS285" s="1085"/>
      <c r="NXT285" s="1085"/>
      <c r="NXU285" s="1085"/>
      <c r="NXV285" s="1085"/>
      <c r="NXW285" s="1085"/>
      <c r="NXX285" s="1080"/>
      <c r="NXY285" s="1085"/>
      <c r="NXZ285" s="1085"/>
      <c r="NYA285" s="1085"/>
      <c r="NYB285" s="1085"/>
      <c r="NYC285" s="1085"/>
      <c r="NYD285" s="1085"/>
      <c r="NYE285" s="1085"/>
      <c r="NYF285" s="1085"/>
      <c r="NYG285" s="1085"/>
      <c r="NYH285" s="1085"/>
      <c r="NYI285" s="1085"/>
      <c r="NYJ285" s="1085"/>
      <c r="NYK285" s="1085"/>
      <c r="NYL285" s="1085"/>
      <c r="NYM285" s="1080"/>
      <c r="NYN285" s="1085"/>
      <c r="NYO285" s="1085"/>
      <c r="NYP285" s="1085"/>
      <c r="NYQ285" s="1085"/>
      <c r="NYR285" s="1085"/>
      <c r="NYS285" s="1085"/>
      <c r="NYT285" s="1085"/>
      <c r="NYU285" s="1085"/>
      <c r="NYV285" s="1085"/>
      <c r="NYW285" s="1085"/>
      <c r="NYX285" s="1085"/>
      <c r="NYY285" s="1085"/>
      <c r="NYZ285" s="1085"/>
      <c r="NZA285" s="1085"/>
      <c r="NZB285" s="1080"/>
      <c r="NZC285" s="1085"/>
      <c r="NZD285" s="1085"/>
      <c r="NZE285" s="1085"/>
      <c r="NZF285" s="1085"/>
      <c r="NZG285" s="1085"/>
      <c r="NZH285" s="1085"/>
      <c r="NZI285" s="1085"/>
      <c r="NZJ285" s="1085"/>
      <c r="NZK285" s="1085"/>
      <c r="NZL285" s="1085"/>
      <c r="NZM285" s="1085"/>
      <c r="NZN285" s="1085"/>
      <c r="NZO285" s="1085"/>
      <c r="NZP285" s="1085"/>
      <c r="NZQ285" s="1080"/>
      <c r="NZR285" s="1085"/>
      <c r="NZS285" s="1085"/>
      <c r="NZT285" s="1085"/>
      <c r="NZU285" s="1085"/>
      <c r="NZV285" s="1085"/>
      <c r="NZW285" s="1085"/>
      <c r="NZX285" s="1085"/>
      <c r="NZY285" s="1085"/>
      <c r="NZZ285" s="1085"/>
      <c r="OAA285" s="1085"/>
      <c r="OAB285" s="1085"/>
      <c r="OAC285" s="1085"/>
      <c r="OAD285" s="1085"/>
      <c r="OAE285" s="1085"/>
      <c r="OAF285" s="1080"/>
      <c r="OAG285" s="1085"/>
      <c r="OAH285" s="1085"/>
      <c r="OAI285" s="1085"/>
      <c r="OAJ285" s="1085"/>
      <c r="OAK285" s="1085"/>
      <c r="OAL285" s="1085"/>
      <c r="OAM285" s="1085"/>
      <c r="OAN285" s="1085"/>
      <c r="OAO285" s="1085"/>
      <c r="OAP285" s="1085"/>
      <c r="OAQ285" s="1085"/>
      <c r="OAR285" s="1085"/>
      <c r="OAS285" s="1085"/>
      <c r="OAT285" s="1085"/>
      <c r="OAU285" s="1080"/>
      <c r="OAV285" s="1085"/>
      <c r="OAW285" s="1085"/>
      <c r="OAX285" s="1085"/>
      <c r="OAY285" s="1085"/>
      <c r="OAZ285" s="1085"/>
      <c r="OBA285" s="1085"/>
      <c r="OBB285" s="1085"/>
      <c r="OBC285" s="1085"/>
      <c r="OBD285" s="1085"/>
      <c r="OBE285" s="1085"/>
      <c r="OBF285" s="1085"/>
      <c r="OBG285" s="1085"/>
      <c r="OBH285" s="1085"/>
      <c r="OBI285" s="1085"/>
      <c r="OBJ285" s="1080"/>
      <c r="OBK285" s="1085"/>
      <c r="OBL285" s="1085"/>
      <c r="OBM285" s="1085"/>
      <c r="OBN285" s="1085"/>
      <c r="OBO285" s="1085"/>
      <c r="OBP285" s="1085"/>
      <c r="OBQ285" s="1085"/>
      <c r="OBR285" s="1085"/>
      <c r="OBS285" s="1085"/>
      <c r="OBT285" s="1085"/>
      <c r="OBU285" s="1085"/>
      <c r="OBV285" s="1085"/>
      <c r="OBW285" s="1085"/>
      <c r="OBX285" s="1085"/>
      <c r="OBY285" s="1080"/>
      <c r="OBZ285" s="1085"/>
      <c r="OCA285" s="1085"/>
      <c r="OCB285" s="1085"/>
      <c r="OCC285" s="1085"/>
      <c r="OCD285" s="1085"/>
      <c r="OCE285" s="1085"/>
      <c r="OCF285" s="1085"/>
      <c r="OCG285" s="1085"/>
      <c r="OCH285" s="1085"/>
      <c r="OCI285" s="1085"/>
      <c r="OCJ285" s="1085"/>
      <c r="OCK285" s="1085"/>
      <c r="OCL285" s="1085"/>
      <c r="OCM285" s="1085"/>
      <c r="OCN285" s="1080"/>
      <c r="OCO285" s="1085"/>
      <c r="OCP285" s="1085"/>
      <c r="OCQ285" s="1085"/>
      <c r="OCR285" s="1085"/>
      <c r="OCS285" s="1085"/>
      <c r="OCT285" s="1085"/>
      <c r="OCU285" s="1085"/>
      <c r="OCV285" s="1085"/>
      <c r="OCW285" s="1085"/>
      <c r="OCX285" s="1085"/>
      <c r="OCY285" s="1085"/>
      <c r="OCZ285" s="1085"/>
      <c r="ODA285" s="1085"/>
      <c r="ODB285" s="1085"/>
      <c r="ODC285" s="1080"/>
      <c r="ODD285" s="1085"/>
      <c r="ODE285" s="1085"/>
      <c r="ODF285" s="1085"/>
      <c r="ODG285" s="1085"/>
      <c r="ODH285" s="1085"/>
      <c r="ODI285" s="1085"/>
      <c r="ODJ285" s="1085"/>
      <c r="ODK285" s="1085"/>
      <c r="ODL285" s="1085"/>
      <c r="ODM285" s="1085"/>
      <c r="ODN285" s="1085"/>
      <c r="ODO285" s="1085"/>
      <c r="ODP285" s="1085"/>
      <c r="ODQ285" s="1085"/>
      <c r="ODR285" s="1080"/>
      <c r="ODS285" s="1085"/>
      <c r="ODT285" s="1085"/>
      <c r="ODU285" s="1085"/>
      <c r="ODV285" s="1085"/>
      <c r="ODW285" s="1085"/>
      <c r="ODX285" s="1085"/>
      <c r="ODY285" s="1085"/>
      <c r="ODZ285" s="1085"/>
      <c r="OEA285" s="1085"/>
      <c r="OEB285" s="1085"/>
      <c r="OEC285" s="1085"/>
      <c r="OED285" s="1085"/>
      <c r="OEE285" s="1085"/>
      <c r="OEF285" s="1085"/>
      <c r="OEG285" s="1080"/>
      <c r="OEH285" s="1085"/>
      <c r="OEI285" s="1085"/>
      <c r="OEJ285" s="1085"/>
      <c r="OEK285" s="1085"/>
      <c r="OEL285" s="1085"/>
      <c r="OEM285" s="1085"/>
      <c r="OEN285" s="1085"/>
      <c r="OEO285" s="1085"/>
      <c r="OEP285" s="1085"/>
      <c r="OEQ285" s="1085"/>
      <c r="OER285" s="1085"/>
      <c r="OES285" s="1085"/>
      <c r="OET285" s="1085"/>
      <c r="OEU285" s="1085"/>
      <c r="OEV285" s="1080"/>
      <c r="OEW285" s="1085"/>
      <c r="OEX285" s="1085"/>
      <c r="OEY285" s="1085"/>
      <c r="OEZ285" s="1085"/>
      <c r="OFA285" s="1085"/>
      <c r="OFB285" s="1085"/>
      <c r="OFC285" s="1085"/>
      <c r="OFD285" s="1085"/>
      <c r="OFE285" s="1085"/>
      <c r="OFF285" s="1085"/>
      <c r="OFG285" s="1085"/>
      <c r="OFH285" s="1085"/>
      <c r="OFI285" s="1085"/>
      <c r="OFJ285" s="1085"/>
      <c r="OFK285" s="1080"/>
      <c r="OFL285" s="1085"/>
      <c r="OFM285" s="1085"/>
      <c r="OFN285" s="1085"/>
      <c r="OFO285" s="1085"/>
      <c r="OFP285" s="1085"/>
      <c r="OFQ285" s="1085"/>
      <c r="OFR285" s="1085"/>
      <c r="OFS285" s="1085"/>
      <c r="OFT285" s="1085"/>
      <c r="OFU285" s="1085"/>
      <c r="OFV285" s="1085"/>
      <c r="OFW285" s="1085"/>
      <c r="OFX285" s="1085"/>
      <c r="OFY285" s="1085"/>
      <c r="OFZ285" s="1080"/>
      <c r="OGA285" s="1085"/>
      <c r="OGB285" s="1085"/>
      <c r="OGC285" s="1085"/>
      <c r="OGD285" s="1085"/>
      <c r="OGE285" s="1085"/>
      <c r="OGF285" s="1085"/>
      <c r="OGG285" s="1085"/>
      <c r="OGH285" s="1085"/>
      <c r="OGI285" s="1085"/>
      <c r="OGJ285" s="1085"/>
      <c r="OGK285" s="1085"/>
      <c r="OGL285" s="1085"/>
      <c r="OGM285" s="1085"/>
      <c r="OGN285" s="1085"/>
      <c r="OGO285" s="1080"/>
      <c r="OGP285" s="1085"/>
      <c r="OGQ285" s="1085"/>
      <c r="OGR285" s="1085"/>
      <c r="OGS285" s="1085"/>
      <c r="OGT285" s="1085"/>
      <c r="OGU285" s="1085"/>
      <c r="OGV285" s="1085"/>
      <c r="OGW285" s="1085"/>
      <c r="OGX285" s="1085"/>
      <c r="OGY285" s="1085"/>
      <c r="OGZ285" s="1085"/>
      <c r="OHA285" s="1085"/>
      <c r="OHB285" s="1085"/>
      <c r="OHC285" s="1085"/>
      <c r="OHD285" s="1080"/>
      <c r="OHE285" s="1085"/>
      <c r="OHF285" s="1085"/>
      <c r="OHG285" s="1085"/>
      <c r="OHH285" s="1085"/>
      <c r="OHI285" s="1085"/>
      <c r="OHJ285" s="1085"/>
      <c r="OHK285" s="1085"/>
      <c r="OHL285" s="1085"/>
      <c r="OHM285" s="1085"/>
      <c r="OHN285" s="1085"/>
      <c r="OHO285" s="1085"/>
      <c r="OHP285" s="1085"/>
      <c r="OHQ285" s="1085"/>
      <c r="OHR285" s="1085"/>
      <c r="OHS285" s="1080"/>
      <c r="OHT285" s="1085"/>
      <c r="OHU285" s="1085"/>
      <c r="OHV285" s="1085"/>
      <c r="OHW285" s="1085"/>
      <c r="OHX285" s="1085"/>
      <c r="OHY285" s="1085"/>
      <c r="OHZ285" s="1085"/>
      <c r="OIA285" s="1085"/>
      <c r="OIB285" s="1085"/>
      <c r="OIC285" s="1085"/>
      <c r="OID285" s="1085"/>
      <c r="OIE285" s="1085"/>
      <c r="OIF285" s="1085"/>
      <c r="OIG285" s="1085"/>
      <c r="OIH285" s="1080"/>
      <c r="OII285" s="1085"/>
      <c r="OIJ285" s="1085"/>
      <c r="OIK285" s="1085"/>
      <c r="OIL285" s="1085"/>
      <c r="OIM285" s="1085"/>
      <c r="OIN285" s="1085"/>
      <c r="OIO285" s="1085"/>
      <c r="OIP285" s="1085"/>
      <c r="OIQ285" s="1085"/>
      <c r="OIR285" s="1085"/>
      <c r="OIS285" s="1085"/>
      <c r="OIT285" s="1085"/>
      <c r="OIU285" s="1085"/>
      <c r="OIV285" s="1085"/>
      <c r="OIW285" s="1080"/>
      <c r="OIX285" s="1085"/>
      <c r="OIY285" s="1085"/>
      <c r="OIZ285" s="1085"/>
      <c r="OJA285" s="1085"/>
      <c r="OJB285" s="1085"/>
      <c r="OJC285" s="1085"/>
      <c r="OJD285" s="1085"/>
      <c r="OJE285" s="1085"/>
      <c r="OJF285" s="1085"/>
      <c r="OJG285" s="1085"/>
      <c r="OJH285" s="1085"/>
      <c r="OJI285" s="1085"/>
      <c r="OJJ285" s="1085"/>
      <c r="OJK285" s="1085"/>
      <c r="OJL285" s="1080"/>
      <c r="OJM285" s="1085"/>
      <c r="OJN285" s="1085"/>
      <c r="OJO285" s="1085"/>
      <c r="OJP285" s="1085"/>
      <c r="OJQ285" s="1085"/>
      <c r="OJR285" s="1085"/>
      <c r="OJS285" s="1085"/>
      <c r="OJT285" s="1085"/>
      <c r="OJU285" s="1085"/>
      <c r="OJV285" s="1085"/>
      <c r="OJW285" s="1085"/>
      <c r="OJX285" s="1085"/>
      <c r="OJY285" s="1085"/>
      <c r="OJZ285" s="1085"/>
      <c r="OKA285" s="1080"/>
      <c r="OKB285" s="1085"/>
      <c r="OKC285" s="1085"/>
      <c r="OKD285" s="1085"/>
      <c r="OKE285" s="1085"/>
      <c r="OKF285" s="1085"/>
      <c r="OKG285" s="1085"/>
      <c r="OKH285" s="1085"/>
      <c r="OKI285" s="1085"/>
      <c r="OKJ285" s="1085"/>
      <c r="OKK285" s="1085"/>
      <c r="OKL285" s="1085"/>
      <c r="OKM285" s="1085"/>
      <c r="OKN285" s="1085"/>
      <c r="OKO285" s="1085"/>
      <c r="OKP285" s="1080"/>
      <c r="OKQ285" s="1085"/>
      <c r="OKR285" s="1085"/>
      <c r="OKS285" s="1085"/>
      <c r="OKT285" s="1085"/>
      <c r="OKU285" s="1085"/>
      <c r="OKV285" s="1085"/>
      <c r="OKW285" s="1085"/>
      <c r="OKX285" s="1085"/>
      <c r="OKY285" s="1085"/>
      <c r="OKZ285" s="1085"/>
      <c r="OLA285" s="1085"/>
      <c r="OLB285" s="1085"/>
      <c r="OLC285" s="1085"/>
      <c r="OLD285" s="1085"/>
      <c r="OLE285" s="1080"/>
      <c r="OLF285" s="1085"/>
      <c r="OLG285" s="1085"/>
      <c r="OLH285" s="1085"/>
      <c r="OLI285" s="1085"/>
      <c r="OLJ285" s="1085"/>
      <c r="OLK285" s="1085"/>
      <c r="OLL285" s="1085"/>
      <c r="OLM285" s="1085"/>
      <c r="OLN285" s="1085"/>
      <c r="OLO285" s="1085"/>
      <c r="OLP285" s="1085"/>
      <c r="OLQ285" s="1085"/>
      <c r="OLR285" s="1085"/>
      <c r="OLS285" s="1085"/>
      <c r="OLT285" s="1080"/>
      <c r="OLU285" s="1085"/>
      <c r="OLV285" s="1085"/>
      <c r="OLW285" s="1085"/>
      <c r="OLX285" s="1085"/>
      <c r="OLY285" s="1085"/>
      <c r="OLZ285" s="1085"/>
      <c r="OMA285" s="1085"/>
      <c r="OMB285" s="1085"/>
      <c r="OMC285" s="1085"/>
      <c r="OMD285" s="1085"/>
      <c r="OME285" s="1085"/>
      <c r="OMF285" s="1085"/>
      <c r="OMG285" s="1085"/>
      <c r="OMH285" s="1085"/>
      <c r="OMI285" s="1080"/>
      <c r="OMJ285" s="1085"/>
      <c r="OMK285" s="1085"/>
      <c r="OML285" s="1085"/>
      <c r="OMM285" s="1085"/>
      <c r="OMN285" s="1085"/>
      <c r="OMO285" s="1085"/>
      <c r="OMP285" s="1085"/>
      <c r="OMQ285" s="1085"/>
      <c r="OMR285" s="1085"/>
      <c r="OMS285" s="1085"/>
      <c r="OMT285" s="1085"/>
      <c r="OMU285" s="1085"/>
      <c r="OMV285" s="1085"/>
      <c r="OMW285" s="1085"/>
      <c r="OMX285" s="1080"/>
      <c r="OMY285" s="1085"/>
      <c r="OMZ285" s="1085"/>
      <c r="ONA285" s="1085"/>
      <c r="ONB285" s="1085"/>
      <c r="ONC285" s="1085"/>
      <c r="OND285" s="1085"/>
      <c r="ONE285" s="1085"/>
      <c r="ONF285" s="1085"/>
      <c r="ONG285" s="1085"/>
      <c r="ONH285" s="1085"/>
      <c r="ONI285" s="1085"/>
      <c r="ONJ285" s="1085"/>
      <c r="ONK285" s="1085"/>
      <c r="ONL285" s="1085"/>
      <c r="ONM285" s="1080"/>
      <c r="ONN285" s="1085"/>
      <c r="ONO285" s="1085"/>
      <c r="ONP285" s="1085"/>
      <c r="ONQ285" s="1085"/>
      <c r="ONR285" s="1085"/>
      <c r="ONS285" s="1085"/>
      <c r="ONT285" s="1085"/>
      <c r="ONU285" s="1085"/>
      <c r="ONV285" s="1085"/>
      <c r="ONW285" s="1085"/>
      <c r="ONX285" s="1085"/>
      <c r="ONY285" s="1085"/>
      <c r="ONZ285" s="1085"/>
      <c r="OOA285" s="1085"/>
      <c r="OOB285" s="1080"/>
      <c r="OOC285" s="1085"/>
      <c r="OOD285" s="1085"/>
      <c r="OOE285" s="1085"/>
      <c r="OOF285" s="1085"/>
      <c r="OOG285" s="1085"/>
      <c r="OOH285" s="1085"/>
      <c r="OOI285" s="1085"/>
      <c r="OOJ285" s="1085"/>
      <c r="OOK285" s="1085"/>
      <c r="OOL285" s="1085"/>
      <c r="OOM285" s="1085"/>
      <c r="OON285" s="1085"/>
      <c r="OOO285" s="1085"/>
      <c r="OOP285" s="1085"/>
      <c r="OOQ285" s="1080"/>
      <c r="OOR285" s="1085"/>
      <c r="OOS285" s="1085"/>
      <c r="OOT285" s="1085"/>
      <c r="OOU285" s="1085"/>
      <c r="OOV285" s="1085"/>
      <c r="OOW285" s="1085"/>
      <c r="OOX285" s="1085"/>
      <c r="OOY285" s="1085"/>
      <c r="OOZ285" s="1085"/>
      <c r="OPA285" s="1085"/>
      <c r="OPB285" s="1085"/>
      <c r="OPC285" s="1085"/>
      <c r="OPD285" s="1085"/>
      <c r="OPE285" s="1085"/>
      <c r="OPF285" s="1080"/>
      <c r="OPG285" s="1085"/>
      <c r="OPH285" s="1085"/>
      <c r="OPI285" s="1085"/>
      <c r="OPJ285" s="1085"/>
      <c r="OPK285" s="1085"/>
      <c r="OPL285" s="1085"/>
      <c r="OPM285" s="1085"/>
      <c r="OPN285" s="1085"/>
      <c r="OPO285" s="1085"/>
      <c r="OPP285" s="1085"/>
      <c r="OPQ285" s="1085"/>
      <c r="OPR285" s="1085"/>
      <c r="OPS285" s="1085"/>
      <c r="OPT285" s="1085"/>
      <c r="OPU285" s="1080"/>
      <c r="OPV285" s="1085"/>
      <c r="OPW285" s="1085"/>
      <c r="OPX285" s="1085"/>
      <c r="OPY285" s="1085"/>
      <c r="OPZ285" s="1085"/>
      <c r="OQA285" s="1085"/>
      <c r="OQB285" s="1085"/>
      <c r="OQC285" s="1085"/>
      <c r="OQD285" s="1085"/>
      <c r="OQE285" s="1085"/>
      <c r="OQF285" s="1085"/>
      <c r="OQG285" s="1085"/>
      <c r="OQH285" s="1085"/>
      <c r="OQI285" s="1085"/>
      <c r="OQJ285" s="1080"/>
      <c r="OQK285" s="1085"/>
      <c r="OQL285" s="1085"/>
      <c r="OQM285" s="1085"/>
      <c r="OQN285" s="1085"/>
      <c r="OQO285" s="1085"/>
      <c r="OQP285" s="1085"/>
      <c r="OQQ285" s="1085"/>
      <c r="OQR285" s="1085"/>
      <c r="OQS285" s="1085"/>
      <c r="OQT285" s="1085"/>
      <c r="OQU285" s="1085"/>
      <c r="OQV285" s="1085"/>
      <c r="OQW285" s="1085"/>
      <c r="OQX285" s="1085"/>
      <c r="OQY285" s="1080"/>
      <c r="OQZ285" s="1085"/>
      <c r="ORA285" s="1085"/>
      <c r="ORB285" s="1085"/>
      <c r="ORC285" s="1085"/>
      <c r="ORD285" s="1085"/>
      <c r="ORE285" s="1085"/>
      <c r="ORF285" s="1085"/>
      <c r="ORG285" s="1085"/>
      <c r="ORH285" s="1085"/>
      <c r="ORI285" s="1085"/>
      <c r="ORJ285" s="1085"/>
      <c r="ORK285" s="1085"/>
      <c r="ORL285" s="1085"/>
      <c r="ORM285" s="1085"/>
      <c r="ORN285" s="1080"/>
      <c r="ORO285" s="1085"/>
      <c r="ORP285" s="1085"/>
      <c r="ORQ285" s="1085"/>
      <c r="ORR285" s="1085"/>
      <c r="ORS285" s="1085"/>
      <c r="ORT285" s="1085"/>
      <c r="ORU285" s="1085"/>
      <c r="ORV285" s="1085"/>
      <c r="ORW285" s="1085"/>
      <c r="ORX285" s="1085"/>
      <c r="ORY285" s="1085"/>
      <c r="ORZ285" s="1085"/>
      <c r="OSA285" s="1085"/>
      <c r="OSB285" s="1085"/>
      <c r="OSC285" s="1080"/>
      <c r="OSD285" s="1085"/>
      <c r="OSE285" s="1085"/>
      <c r="OSF285" s="1085"/>
      <c r="OSG285" s="1085"/>
      <c r="OSH285" s="1085"/>
      <c r="OSI285" s="1085"/>
      <c r="OSJ285" s="1085"/>
      <c r="OSK285" s="1085"/>
      <c r="OSL285" s="1085"/>
      <c r="OSM285" s="1085"/>
      <c r="OSN285" s="1085"/>
      <c r="OSO285" s="1085"/>
      <c r="OSP285" s="1085"/>
      <c r="OSQ285" s="1085"/>
      <c r="OSR285" s="1080"/>
      <c r="OSS285" s="1085"/>
      <c r="OST285" s="1085"/>
      <c r="OSU285" s="1085"/>
      <c r="OSV285" s="1085"/>
      <c r="OSW285" s="1085"/>
      <c r="OSX285" s="1085"/>
      <c r="OSY285" s="1085"/>
      <c r="OSZ285" s="1085"/>
      <c r="OTA285" s="1085"/>
      <c r="OTB285" s="1085"/>
      <c r="OTC285" s="1085"/>
      <c r="OTD285" s="1085"/>
      <c r="OTE285" s="1085"/>
      <c r="OTF285" s="1085"/>
      <c r="OTG285" s="1080"/>
      <c r="OTH285" s="1085"/>
      <c r="OTI285" s="1085"/>
      <c r="OTJ285" s="1085"/>
      <c r="OTK285" s="1085"/>
      <c r="OTL285" s="1085"/>
      <c r="OTM285" s="1085"/>
      <c r="OTN285" s="1085"/>
      <c r="OTO285" s="1085"/>
      <c r="OTP285" s="1085"/>
      <c r="OTQ285" s="1085"/>
      <c r="OTR285" s="1085"/>
      <c r="OTS285" s="1085"/>
      <c r="OTT285" s="1085"/>
      <c r="OTU285" s="1085"/>
      <c r="OTV285" s="1080"/>
      <c r="OTW285" s="1085"/>
      <c r="OTX285" s="1085"/>
      <c r="OTY285" s="1085"/>
      <c r="OTZ285" s="1085"/>
      <c r="OUA285" s="1085"/>
      <c r="OUB285" s="1085"/>
      <c r="OUC285" s="1085"/>
      <c r="OUD285" s="1085"/>
      <c r="OUE285" s="1085"/>
      <c r="OUF285" s="1085"/>
      <c r="OUG285" s="1085"/>
      <c r="OUH285" s="1085"/>
      <c r="OUI285" s="1085"/>
      <c r="OUJ285" s="1085"/>
      <c r="OUK285" s="1080"/>
      <c r="OUL285" s="1085"/>
      <c r="OUM285" s="1085"/>
      <c r="OUN285" s="1085"/>
      <c r="OUO285" s="1085"/>
      <c r="OUP285" s="1085"/>
      <c r="OUQ285" s="1085"/>
      <c r="OUR285" s="1085"/>
      <c r="OUS285" s="1085"/>
      <c r="OUT285" s="1085"/>
      <c r="OUU285" s="1085"/>
      <c r="OUV285" s="1085"/>
      <c r="OUW285" s="1085"/>
      <c r="OUX285" s="1085"/>
      <c r="OUY285" s="1085"/>
      <c r="OUZ285" s="1080"/>
      <c r="OVA285" s="1085"/>
      <c r="OVB285" s="1085"/>
      <c r="OVC285" s="1085"/>
      <c r="OVD285" s="1085"/>
      <c r="OVE285" s="1085"/>
      <c r="OVF285" s="1085"/>
      <c r="OVG285" s="1085"/>
      <c r="OVH285" s="1085"/>
      <c r="OVI285" s="1085"/>
      <c r="OVJ285" s="1085"/>
      <c r="OVK285" s="1085"/>
      <c r="OVL285" s="1085"/>
      <c r="OVM285" s="1085"/>
      <c r="OVN285" s="1085"/>
      <c r="OVO285" s="1080"/>
      <c r="OVP285" s="1085"/>
      <c r="OVQ285" s="1085"/>
      <c r="OVR285" s="1085"/>
      <c r="OVS285" s="1085"/>
      <c r="OVT285" s="1085"/>
      <c r="OVU285" s="1085"/>
      <c r="OVV285" s="1085"/>
      <c r="OVW285" s="1085"/>
      <c r="OVX285" s="1085"/>
      <c r="OVY285" s="1085"/>
      <c r="OVZ285" s="1085"/>
      <c r="OWA285" s="1085"/>
      <c r="OWB285" s="1085"/>
      <c r="OWC285" s="1085"/>
      <c r="OWD285" s="1080"/>
      <c r="OWE285" s="1085"/>
      <c r="OWF285" s="1085"/>
      <c r="OWG285" s="1085"/>
      <c r="OWH285" s="1085"/>
      <c r="OWI285" s="1085"/>
      <c r="OWJ285" s="1085"/>
      <c r="OWK285" s="1085"/>
      <c r="OWL285" s="1085"/>
      <c r="OWM285" s="1085"/>
      <c r="OWN285" s="1085"/>
      <c r="OWO285" s="1085"/>
      <c r="OWP285" s="1085"/>
      <c r="OWQ285" s="1085"/>
      <c r="OWR285" s="1085"/>
      <c r="OWS285" s="1080"/>
      <c r="OWT285" s="1085"/>
      <c r="OWU285" s="1085"/>
      <c r="OWV285" s="1085"/>
      <c r="OWW285" s="1085"/>
      <c r="OWX285" s="1085"/>
      <c r="OWY285" s="1085"/>
      <c r="OWZ285" s="1085"/>
      <c r="OXA285" s="1085"/>
      <c r="OXB285" s="1085"/>
      <c r="OXC285" s="1085"/>
      <c r="OXD285" s="1085"/>
      <c r="OXE285" s="1085"/>
      <c r="OXF285" s="1085"/>
      <c r="OXG285" s="1085"/>
      <c r="OXH285" s="1080"/>
      <c r="OXI285" s="1085"/>
      <c r="OXJ285" s="1085"/>
      <c r="OXK285" s="1085"/>
      <c r="OXL285" s="1085"/>
      <c r="OXM285" s="1085"/>
      <c r="OXN285" s="1085"/>
      <c r="OXO285" s="1085"/>
      <c r="OXP285" s="1085"/>
      <c r="OXQ285" s="1085"/>
      <c r="OXR285" s="1085"/>
      <c r="OXS285" s="1085"/>
      <c r="OXT285" s="1085"/>
      <c r="OXU285" s="1085"/>
      <c r="OXV285" s="1085"/>
      <c r="OXW285" s="1080"/>
      <c r="OXX285" s="1085"/>
      <c r="OXY285" s="1085"/>
      <c r="OXZ285" s="1085"/>
      <c r="OYA285" s="1085"/>
      <c r="OYB285" s="1085"/>
      <c r="OYC285" s="1085"/>
      <c r="OYD285" s="1085"/>
      <c r="OYE285" s="1085"/>
      <c r="OYF285" s="1085"/>
      <c r="OYG285" s="1085"/>
      <c r="OYH285" s="1085"/>
      <c r="OYI285" s="1085"/>
      <c r="OYJ285" s="1085"/>
      <c r="OYK285" s="1085"/>
      <c r="OYL285" s="1080"/>
      <c r="OYM285" s="1085"/>
      <c r="OYN285" s="1085"/>
      <c r="OYO285" s="1085"/>
      <c r="OYP285" s="1085"/>
      <c r="OYQ285" s="1085"/>
      <c r="OYR285" s="1085"/>
      <c r="OYS285" s="1085"/>
      <c r="OYT285" s="1085"/>
      <c r="OYU285" s="1085"/>
      <c r="OYV285" s="1085"/>
      <c r="OYW285" s="1085"/>
      <c r="OYX285" s="1085"/>
      <c r="OYY285" s="1085"/>
      <c r="OYZ285" s="1085"/>
      <c r="OZA285" s="1080"/>
      <c r="OZB285" s="1085"/>
      <c r="OZC285" s="1085"/>
      <c r="OZD285" s="1085"/>
      <c r="OZE285" s="1085"/>
      <c r="OZF285" s="1085"/>
      <c r="OZG285" s="1085"/>
      <c r="OZH285" s="1085"/>
      <c r="OZI285" s="1085"/>
      <c r="OZJ285" s="1085"/>
      <c r="OZK285" s="1085"/>
      <c r="OZL285" s="1085"/>
      <c r="OZM285" s="1085"/>
      <c r="OZN285" s="1085"/>
      <c r="OZO285" s="1085"/>
      <c r="OZP285" s="1080"/>
      <c r="OZQ285" s="1085"/>
      <c r="OZR285" s="1085"/>
      <c r="OZS285" s="1085"/>
      <c r="OZT285" s="1085"/>
      <c r="OZU285" s="1085"/>
      <c r="OZV285" s="1085"/>
      <c r="OZW285" s="1085"/>
      <c r="OZX285" s="1085"/>
      <c r="OZY285" s="1085"/>
      <c r="OZZ285" s="1085"/>
      <c r="PAA285" s="1085"/>
      <c r="PAB285" s="1085"/>
      <c r="PAC285" s="1085"/>
      <c r="PAD285" s="1085"/>
      <c r="PAE285" s="1080"/>
      <c r="PAF285" s="1085"/>
      <c r="PAG285" s="1085"/>
      <c r="PAH285" s="1085"/>
      <c r="PAI285" s="1085"/>
      <c r="PAJ285" s="1085"/>
      <c r="PAK285" s="1085"/>
      <c r="PAL285" s="1085"/>
      <c r="PAM285" s="1085"/>
      <c r="PAN285" s="1085"/>
      <c r="PAO285" s="1085"/>
      <c r="PAP285" s="1085"/>
      <c r="PAQ285" s="1085"/>
      <c r="PAR285" s="1085"/>
      <c r="PAS285" s="1085"/>
      <c r="PAT285" s="1080"/>
      <c r="PAU285" s="1085"/>
      <c r="PAV285" s="1085"/>
      <c r="PAW285" s="1085"/>
      <c r="PAX285" s="1085"/>
      <c r="PAY285" s="1085"/>
      <c r="PAZ285" s="1085"/>
      <c r="PBA285" s="1085"/>
      <c r="PBB285" s="1085"/>
      <c r="PBC285" s="1085"/>
      <c r="PBD285" s="1085"/>
      <c r="PBE285" s="1085"/>
      <c r="PBF285" s="1085"/>
      <c r="PBG285" s="1085"/>
      <c r="PBH285" s="1085"/>
      <c r="PBI285" s="1080"/>
      <c r="PBJ285" s="1085"/>
      <c r="PBK285" s="1085"/>
      <c r="PBL285" s="1085"/>
      <c r="PBM285" s="1085"/>
      <c r="PBN285" s="1085"/>
      <c r="PBO285" s="1085"/>
      <c r="PBP285" s="1085"/>
      <c r="PBQ285" s="1085"/>
      <c r="PBR285" s="1085"/>
      <c r="PBS285" s="1085"/>
      <c r="PBT285" s="1085"/>
      <c r="PBU285" s="1085"/>
      <c r="PBV285" s="1085"/>
      <c r="PBW285" s="1085"/>
      <c r="PBX285" s="1080"/>
      <c r="PBY285" s="1085"/>
      <c r="PBZ285" s="1085"/>
      <c r="PCA285" s="1085"/>
      <c r="PCB285" s="1085"/>
      <c r="PCC285" s="1085"/>
      <c r="PCD285" s="1085"/>
      <c r="PCE285" s="1085"/>
      <c r="PCF285" s="1085"/>
      <c r="PCG285" s="1085"/>
      <c r="PCH285" s="1085"/>
      <c r="PCI285" s="1085"/>
      <c r="PCJ285" s="1085"/>
      <c r="PCK285" s="1085"/>
      <c r="PCL285" s="1085"/>
      <c r="PCM285" s="1080"/>
      <c r="PCN285" s="1085"/>
      <c r="PCO285" s="1085"/>
      <c r="PCP285" s="1085"/>
      <c r="PCQ285" s="1085"/>
      <c r="PCR285" s="1085"/>
      <c r="PCS285" s="1085"/>
      <c r="PCT285" s="1085"/>
      <c r="PCU285" s="1085"/>
      <c r="PCV285" s="1085"/>
      <c r="PCW285" s="1085"/>
      <c r="PCX285" s="1085"/>
      <c r="PCY285" s="1085"/>
      <c r="PCZ285" s="1085"/>
      <c r="PDA285" s="1085"/>
      <c r="PDB285" s="1080"/>
      <c r="PDC285" s="1085"/>
      <c r="PDD285" s="1085"/>
      <c r="PDE285" s="1085"/>
      <c r="PDF285" s="1085"/>
      <c r="PDG285" s="1085"/>
      <c r="PDH285" s="1085"/>
      <c r="PDI285" s="1085"/>
      <c r="PDJ285" s="1085"/>
      <c r="PDK285" s="1085"/>
      <c r="PDL285" s="1085"/>
      <c r="PDM285" s="1085"/>
      <c r="PDN285" s="1085"/>
      <c r="PDO285" s="1085"/>
      <c r="PDP285" s="1085"/>
      <c r="PDQ285" s="1080"/>
      <c r="PDR285" s="1085"/>
      <c r="PDS285" s="1085"/>
      <c r="PDT285" s="1085"/>
      <c r="PDU285" s="1085"/>
      <c r="PDV285" s="1085"/>
      <c r="PDW285" s="1085"/>
      <c r="PDX285" s="1085"/>
      <c r="PDY285" s="1085"/>
      <c r="PDZ285" s="1085"/>
      <c r="PEA285" s="1085"/>
      <c r="PEB285" s="1085"/>
      <c r="PEC285" s="1085"/>
      <c r="PED285" s="1085"/>
      <c r="PEE285" s="1085"/>
      <c r="PEF285" s="1080"/>
      <c r="PEG285" s="1085"/>
      <c r="PEH285" s="1085"/>
      <c r="PEI285" s="1085"/>
      <c r="PEJ285" s="1085"/>
      <c r="PEK285" s="1085"/>
      <c r="PEL285" s="1085"/>
      <c r="PEM285" s="1085"/>
      <c r="PEN285" s="1085"/>
      <c r="PEO285" s="1085"/>
      <c r="PEP285" s="1085"/>
      <c r="PEQ285" s="1085"/>
      <c r="PER285" s="1085"/>
      <c r="PES285" s="1085"/>
      <c r="PET285" s="1085"/>
      <c r="PEU285" s="1080"/>
      <c r="PEV285" s="1085"/>
      <c r="PEW285" s="1085"/>
      <c r="PEX285" s="1085"/>
      <c r="PEY285" s="1085"/>
      <c r="PEZ285" s="1085"/>
      <c r="PFA285" s="1085"/>
      <c r="PFB285" s="1085"/>
      <c r="PFC285" s="1085"/>
      <c r="PFD285" s="1085"/>
      <c r="PFE285" s="1085"/>
      <c r="PFF285" s="1085"/>
      <c r="PFG285" s="1085"/>
      <c r="PFH285" s="1085"/>
      <c r="PFI285" s="1085"/>
      <c r="PFJ285" s="1080"/>
      <c r="PFK285" s="1085"/>
      <c r="PFL285" s="1085"/>
      <c r="PFM285" s="1085"/>
      <c r="PFN285" s="1085"/>
      <c r="PFO285" s="1085"/>
      <c r="PFP285" s="1085"/>
      <c r="PFQ285" s="1085"/>
      <c r="PFR285" s="1085"/>
      <c r="PFS285" s="1085"/>
      <c r="PFT285" s="1085"/>
      <c r="PFU285" s="1085"/>
      <c r="PFV285" s="1085"/>
      <c r="PFW285" s="1085"/>
      <c r="PFX285" s="1085"/>
      <c r="PFY285" s="1080"/>
      <c r="PFZ285" s="1085"/>
      <c r="PGA285" s="1085"/>
      <c r="PGB285" s="1085"/>
      <c r="PGC285" s="1085"/>
      <c r="PGD285" s="1085"/>
      <c r="PGE285" s="1085"/>
      <c r="PGF285" s="1085"/>
      <c r="PGG285" s="1085"/>
      <c r="PGH285" s="1085"/>
      <c r="PGI285" s="1085"/>
      <c r="PGJ285" s="1085"/>
      <c r="PGK285" s="1085"/>
      <c r="PGL285" s="1085"/>
      <c r="PGM285" s="1085"/>
      <c r="PGN285" s="1080"/>
      <c r="PGO285" s="1085"/>
      <c r="PGP285" s="1085"/>
      <c r="PGQ285" s="1085"/>
      <c r="PGR285" s="1085"/>
      <c r="PGS285" s="1085"/>
      <c r="PGT285" s="1085"/>
      <c r="PGU285" s="1085"/>
      <c r="PGV285" s="1085"/>
      <c r="PGW285" s="1085"/>
      <c r="PGX285" s="1085"/>
      <c r="PGY285" s="1085"/>
      <c r="PGZ285" s="1085"/>
      <c r="PHA285" s="1085"/>
      <c r="PHB285" s="1085"/>
      <c r="PHC285" s="1080"/>
      <c r="PHD285" s="1085"/>
      <c r="PHE285" s="1085"/>
      <c r="PHF285" s="1085"/>
      <c r="PHG285" s="1085"/>
      <c r="PHH285" s="1085"/>
      <c r="PHI285" s="1085"/>
      <c r="PHJ285" s="1085"/>
      <c r="PHK285" s="1085"/>
      <c r="PHL285" s="1085"/>
      <c r="PHM285" s="1085"/>
      <c r="PHN285" s="1085"/>
      <c r="PHO285" s="1085"/>
      <c r="PHP285" s="1085"/>
      <c r="PHQ285" s="1085"/>
      <c r="PHR285" s="1080"/>
      <c r="PHS285" s="1085"/>
      <c r="PHT285" s="1085"/>
      <c r="PHU285" s="1085"/>
      <c r="PHV285" s="1085"/>
      <c r="PHW285" s="1085"/>
      <c r="PHX285" s="1085"/>
      <c r="PHY285" s="1085"/>
      <c r="PHZ285" s="1085"/>
      <c r="PIA285" s="1085"/>
      <c r="PIB285" s="1085"/>
      <c r="PIC285" s="1085"/>
      <c r="PID285" s="1085"/>
      <c r="PIE285" s="1085"/>
      <c r="PIF285" s="1085"/>
      <c r="PIG285" s="1080"/>
      <c r="PIH285" s="1085"/>
      <c r="PII285" s="1085"/>
      <c r="PIJ285" s="1085"/>
      <c r="PIK285" s="1085"/>
      <c r="PIL285" s="1085"/>
      <c r="PIM285" s="1085"/>
      <c r="PIN285" s="1085"/>
      <c r="PIO285" s="1085"/>
      <c r="PIP285" s="1085"/>
      <c r="PIQ285" s="1085"/>
      <c r="PIR285" s="1085"/>
      <c r="PIS285" s="1085"/>
      <c r="PIT285" s="1085"/>
      <c r="PIU285" s="1085"/>
      <c r="PIV285" s="1080"/>
      <c r="PIW285" s="1085"/>
      <c r="PIX285" s="1085"/>
      <c r="PIY285" s="1085"/>
      <c r="PIZ285" s="1085"/>
      <c r="PJA285" s="1085"/>
      <c r="PJB285" s="1085"/>
      <c r="PJC285" s="1085"/>
      <c r="PJD285" s="1085"/>
      <c r="PJE285" s="1085"/>
      <c r="PJF285" s="1085"/>
      <c r="PJG285" s="1085"/>
      <c r="PJH285" s="1085"/>
      <c r="PJI285" s="1085"/>
      <c r="PJJ285" s="1085"/>
      <c r="PJK285" s="1080"/>
      <c r="PJL285" s="1085"/>
      <c r="PJM285" s="1085"/>
      <c r="PJN285" s="1085"/>
      <c r="PJO285" s="1085"/>
      <c r="PJP285" s="1085"/>
      <c r="PJQ285" s="1085"/>
      <c r="PJR285" s="1085"/>
      <c r="PJS285" s="1085"/>
      <c r="PJT285" s="1085"/>
      <c r="PJU285" s="1085"/>
      <c r="PJV285" s="1085"/>
      <c r="PJW285" s="1085"/>
      <c r="PJX285" s="1085"/>
      <c r="PJY285" s="1085"/>
      <c r="PJZ285" s="1080"/>
      <c r="PKA285" s="1085"/>
      <c r="PKB285" s="1085"/>
      <c r="PKC285" s="1085"/>
      <c r="PKD285" s="1085"/>
      <c r="PKE285" s="1085"/>
      <c r="PKF285" s="1085"/>
      <c r="PKG285" s="1085"/>
      <c r="PKH285" s="1085"/>
      <c r="PKI285" s="1085"/>
      <c r="PKJ285" s="1085"/>
      <c r="PKK285" s="1085"/>
      <c r="PKL285" s="1085"/>
      <c r="PKM285" s="1085"/>
      <c r="PKN285" s="1085"/>
      <c r="PKO285" s="1080"/>
      <c r="PKP285" s="1085"/>
      <c r="PKQ285" s="1085"/>
      <c r="PKR285" s="1085"/>
      <c r="PKS285" s="1085"/>
      <c r="PKT285" s="1085"/>
      <c r="PKU285" s="1085"/>
      <c r="PKV285" s="1085"/>
      <c r="PKW285" s="1085"/>
      <c r="PKX285" s="1085"/>
      <c r="PKY285" s="1085"/>
      <c r="PKZ285" s="1085"/>
      <c r="PLA285" s="1085"/>
      <c r="PLB285" s="1085"/>
      <c r="PLC285" s="1085"/>
      <c r="PLD285" s="1080"/>
      <c r="PLE285" s="1085"/>
      <c r="PLF285" s="1085"/>
      <c r="PLG285" s="1085"/>
      <c r="PLH285" s="1085"/>
      <c r="PLI285" s="1085"/>
      <c r="PLJ285" s="1085"/>
      <c r="PLK285" s="1085"/>
      <c r="PLL285" s="1085"/>
      <c r="PLM285" s="1085"/>
      <c r="PLN285" s="1085"/>
      <c r="PLO285" s="1085"/>
      <c r="PLP285" s="1085"/>
      <c r="PLQ285" s="1085"/>
      <c r="PLR285" s="1085"/>
      <c r="PLS285" s="1080"/>
      <c r="PLT285" s="1085"/>
      <c r="PLU285" s="1085"/>
      <c r="PLV285" s="1085"/>
      <c r="PLW285" s="1085"/>
      <c r="PLX285" s="1085"/>
      <c r="PLY285" s="1085"/>
      <c r="PLZ285" s="1085"/>
      <c r="PMA285" s="1085"/>
      <c r="PMB285" s="1085"/>
      <c r="PMC285" s="1085"/>
      <c r="PMD285" s="1085"/>
      <c r="PME285" s="1085"/>
      <c r="PMF285" s="1085"/>
      <c r="PMG285" s="1085"/>
      <c r="PMH285" s="1080"/>
      <c r="PMI285" s="1085"/>
      <c r="PMJ285" s="1085"/>
      <c r="PMK285" s="1085"/>
      <c r="PML285" s="1085"/>
      <c r="PMM285" s="1085"/>
      <c r="PMN285" s="1085"/>
      <c r="PMO285" s="1085"/>
      <c r="PMP285" s="1085"/>
      <c r="PMQ285" s="1085"/>
      <c r="PMR285" s="1085"/>
      <c r="PMS285" s="1085"/>
      <c r="PMT285" s="1085"/>
      <c r="PMU285" s="1085"/>
      <c r="PMV285" s="1085"/>
      <c r="PMW285" s="1080"/>
      <c r="PMX285" s="1085"/>
      <c r="PMY285" s="1085"/>
      <c r="PMZ285" s="1085"/>
      <c r="PNA285" s="1085"/>
      <c r="PNB285" s="1085"/>
      <c r="PNC285" s="1085"/>
      <c r="PND285" s="1085"/>
      <c r="PNE285" s="1085"/>
      <c r="PNF285" s="1085"/>
      <c r="PNG285" s="1085"/>
      <c r="PNH285" s="1085"/>
      <c r="PNI285" s="1085"/>
      <c r="PNJ285" s="1085"/>
      <c r="PNK285" s="1085"/>
      <c r="PNL285" s="1080"/>
      <c r="PNM285" s="1085"/>
      <c r="PNN285" s="1085"/>
      <c r="PNO285" s="1085"/>
      <c r="PNP285" s="1085"/>
      <c r="PNQ285" s="1085"/>
      <c r="PNR285" s="1085"/>
      <c r="PNS285" s="1085"/>
      <c r="PNT285" s="1085"/>
      <c r="PNU285" s="1085"/>
      <c r="PNV285" s="1085"/>
      <c r="PNW285" s="1085"/>
      <c r="PNX285" s="1085"/>
      <c r="PNY285" s="1085"/>
      <c r="PNZ285" s="1085"/>
      <c r="POA285" s="1080"/>
      <c r="POB285" s="1085"/>
      <c r="POC285" s="1085"/>
      <c r="POD285" s="1085"/>
      <c r="POE285" s="1085"/>
      <c r="POF285" s="1085"/>
      <c r="POG285" s="1085"/>
      <c r="POH285" s="1085"/>
      <c r="POI285" s="1085"/>
      <c r="POJ285" s="1085"/>
      <c r="POK285" s="1085"/>
      <c r="POL285" s="1085"/>
      <c r="POM285" s="1085"/>
      <c r="PON285" s="1085"/>
      <c r="POO285" s="1085"/>
      <c r="POP285" s="1080"/>
      <c r="POQ285" s="1085"/>
      <c r="POR285" s="1085"/>
      <c r="POS285" s="1085"/>
      <c r="POT285" s="1085"/>
      <c r="POU285" s="1085"/>
      <c r="POV285" s="1085"/>
      <c r="POW285" s="1085"/>
      <c r="POX285" s="1085"/>
      <c r="POY285" s="1085"/>
      <c r="POZ285" s="1085"/>
      <c r="PPA285" s="1085"/>
      <c r="PPB285" s="1085"/>
      <c r="PPC285" s="1085"/>
      <c r="PPD285" s="1085"/>
      <c r="PPE285" s="1080"/>
      <c r="PPF285" s="1085"/>
      <c r="PPG285" s="1085"/>
      <c r="PPH285" s="1085"/>
      <c r="PPI285" s="1085"/>
      <c r="PPJ285" s="1085"/>
      <c r="PPK285" s="1085"/>
      <c r="PPL285" s="1085"/>
      <c r="PPM285" s="1085"/>
      <c r="PPN285" s="1085"/>
      <c r="PPO285" s="1085"/>
      <c r="PPP285" s="1085"/>
      <c r="PPQ285" s="1085"/>
      <c r="PPR285" s="1085"/>
      <c r="PPS285" s="1085"/>
      <c r="PPT285" s="1080"/>
      <c r="PPU285" s="1085"/>
      <c r="PPV285" s="1085"/>
      <c r="PPW285" s="1085"/>
      <c r="PPX285" s="1085"/>
      <c r="PPY285" s="1085"/>
      <c r="PPZ285" s="1085"/>
      <c r="PQA285" s="1085"/>
      <c r="PQB285" s="1085"/>
      <c r="PQC285" s="1085"/>
      <c r="PQD285" s="1085"/>
      <c r="PQE285" s="1085"/>
      <c r="PQF285" s="1085"/>
      <c r="PQG285" s="1085"/>
      <c r="PQH285" s="1085"/>
      <c r="PQI285" s="1080"/>
      <c r="PQJ285" s="1085"/>
      <c r="PQK285" s="1085"/>
      <c r="PQL285" s="1085"/>
      <c r="PQM285" s="1085"/>
      <c r="PQN285" s="1085"/>
      <c r="PQO285" s="1085"/>
      <c r="PQP285" s="1085"/>
      <c r="PQQ285" s="1085"/>
      <c r="PQR285" s="1085"/>
      <c r="PQS285" s="1085"/>
      <c r="PQT285" s="1085"/>
      <c r="PQU285" s="1085"/>
      <c r="PQV285" s="1085"/>
      <c r="PQW285" s="1085"/>
      <c r="PQX285" s="1080"/>
      <c r="PQY285" s="1085"/>
      <c r="PQZ285" s="1085"/>
      <c r="PRA285" s="1085"/>
      <c r="PRB285" s="1085"/>
      <c r="PRC285" s="1085"/>
      <c r="PRD285" s="1085"/>
      <c r="PRE285" s="1085"/>
      <c r="PRF285" s="1085"/>
      <c r="PRG285" s="1085"/>
      <c r="PRH285" s="1085"/>
      <c r="PRI285" s="1085"/>
      <c r="PRJ285" s="1085"/>
      <c r="PRK285" s="1085"/>
      <c r="PRL285" s="1085"/>
      <c r="PRM285" s="1080"/>
      <c r="PRN285" s="1085"/>
      <c r="PRO285" s="1085"/>
      <c r="PRP285" s="1085"/>
      <c r="PRQ285" s="1085"/>
      <c r="PRR285" s="1085"/>
      <c r="PRS285" s="1085"/>
      <c r="PRT285" s="1085"/>
      <c r="PRU285" s="1085"/>
      <c r="PRV285" s="1085"/>
      <c r="PRW285" s="1085"/>
      <c r="PRX285" s="1085"/>
      <c r="PRY285" s="1085"/>
      <c r="PRZ285" s="1085"/>
      <c r="PSA285" s="1085"/>
      <c r="PSB285" s="1080"/>
      <c r="PSC285" s="1085"/>
      <c r="PSD285" s="1085"/>
      <c r="PSE285" s="1085"/>
      <c r="PSF285" s="1085"/>
      <c r="PSG285" s="1085"/>
      <c r="PSH285" s="1085"/>
      <c r="PSI285" s="1085"/>
      <c r="PSJ285" s="1085"/>
      <c r="PSK285" s="1085"/>
      <c r="PSL285" s="1085"/>
      <c r="PSM285" s="1085"/>
      <c r="PSN285" s="1085"/>
      <c r="PSO285" s="1085"/>
      <c r="PSP285" s="1085"/>
      <c r="PSQ285" s="1080"/>
      <c r="PSR285" s="1085"/>
      <c r="PSS285" s="1085"/>
      <c r="PST285" s="1085"/>
      <c r="PSU285" s="1085"/>
      <c r="PSV285" s="1085"/>
      <c r="PSW285" s="1085"/>
      <c r="PSX285" s="1085"/>
      <c r="PSY285" s="1085"/>
      <c r="PSZ285" s="1085"/>
      <c r="PTA285" s="1085"/>
      <c r="PTB285" s="1085"/>
      <c r="PTC285" s="1085"/>
      <c r="PTD285" s="1085"/>
      <c r="PTE285" s="1085"/>
      <c r="PTF285" s="1080"/>
      <c r="PTG285" s="1085"/>
      <c r="PTH285" s="1085"/>
      <c r="PTI285" s="1085"/>
      <c r="PTJ285" s="1085"/>
      <c r="PTK285" s="1085"/>
      <c r="PTL285" s="1085"/>
      <c r="PTM285" s="1085"/>
      <c r="PTN285" s="1085"/>
      <c r="PTO285" s="1085"/>
      <c r="PTP285" s="1085"/>
      <c r="PTQ285" s="1085"/>
      <c r="PTR285" s="1085"/>
      <c r="PTS285" s="1085"/>
      <c r="PTT285" s="1085"/>
      <c r="PTU285" s="1080"/>
      <c r="PTV285" s="1085"/>
      <c r="PTW285" s="1085"/>
      <c r="PTX285" s="1085"/>
      <c r="PTY285" s="1085"/>
      <c r="PTZ285" s="1085"/>
      <c r="PUA285" s="1085"/>
      <c r="PUB285" s="1085"/>
      <c r="PUC285" s="1085"/>
      <c r="PUD285" s="1085"/>
      <c r="PUE285" s="1085"/>
      <c r="PUF285" s="1085"/>
      <c r="PUG285" s="1085"/>
      <c r="PUH285" s="1085"/>
      <c r="PUI285" s="1085"/>
      <c r="PUJ285" s="1080"/>
      <c r="PUK285" s="1085"/>
      <c r="PUL285" s="1085"/>
      <c r="PUM285" s="1085"/>
      <c r="PUN285" s="1085"/>
      <c r="PUO285" s="1085"/>
      <c r="PUP285" s="1085"/>
      <c r="PUQ285" s="1085"/>
      <c r="PUR285" s="1085"/>
      <c r="PUS285" s="1085"/>
      <c r="PUT285" s="1085"/>
      <c r="PUU285" s="1085"/>
      <c r="PUV285" s="1085"/>
      <c r="PUW285" s="1085"/>
      <c r="PUX285" s="1085"/>
      <c r="PUY285" s="1080"/>
      <c r="PUZ285" s="1085"/>
      <c r="PVA285" s="1085"/>
      <c r="PVB285" s="1085"/>
      <c r="PVC285" s="1085"/>
      <c r="PVD285" s="1085"/>
      <c r="PVE285" s="1085"/>
      <c r="PVF285" s="1085"/>
      <c r="PVG285" s="1085"/>
      <c r="PVH285" s="1085"/>
      <c r="PVI285" s="1085"/>
      <c r="PVJ285" s="1085"/>
      <c r="PVK285" s="1085"/>
      <c r="PVL285" s="1085"/>
      <c r="PVM285" s="1085"/>
      <c r="PVN285" s="1080"/>
      <c r="PVO285" s="1085"/>
      <c r="PVP285" s="1085"/>
      <c r="PVQ285" s="1085"/>
      <c r="PVR285" s="1085"/>
      <c r="PVS285" s="1085"/>
      <c r="PVT285" s="1085"/>
      <c r="PVU285" s="1085"/>
      <c r="PVV285" s="1085"/>
      <c r="PVW285" s="1085"/>
      <c r="PVX285" s="1085"/>
      <c r="PVY285" s="1085"/>
      <c r="PVZ285" s="1085"/>
      <c r="PWA285" s="1085"/>
      <c r="PWB285" s="1085"/>
      <c r="PWC285" s="1080"/>
      <c r="PWD285" s="1085"/>
      <c r="PWE285" s="1085"/>
      <c r="PWF285" s="1085"/>
      <c r="PWG285" s="1085"/>
      <c r="PWH285" s="1085"/>
      <c r="PWI285" s="1085"/>
      <c r="PWJ285" s="1085"/>
      <c r="PWK285" s="1085"/>
      <c r="PWL285" s="1085"/>
      <c r="PWM285" s="1085"/>
      <c r="PWN285" s="1085"/>
      <c r="PWO285" s="1085"/>
      <c r="PWP285" s="1085"/>
      <c r="PWQ285" s="1085"/>
      <c r="PWR285" s="1080"/>
      <c r="PWS285" s="1085"/>
      <c r="PWT285" s="1085"/>
      <c r="PWU285" s="1085"/>
      <c r="PWV285" s="1085"/>
      <c r="PWW285" s="1085"/>
      <c r="PWX285" s="1085"/>
      <c r="PWY285" s="1085"/>
      <c r="PWZ285" s="1085"/>
      <c r="PXA285" s="1085"/>
      <c r="PXB285" s="1085"/>
      <c r="PXC285" s="1085"/>
      <c r="PXD285" s="1085"/>
      <c r="PXE285" s="1085"/>
      <c r="PXF285" s="1085"/>
      <c r="PXG285" s="1080"/>
      <c r="PXH285" s="1085"/>
      <c r="PXI285" s="1085"/>
      <c r="PXJ285" s="1085"/>
      <c r="PXK285" s="1085"/>
      <c r="PXL285" s="1085"/>
      <c r="PXM285" s="1085"/>
      <c r="PXN285" s="1085"/>
      <c r="PXO285" s="1085"/>
      <c r="PXP285" s="1085"/>
      <c r="PXQ285" s="1085"/>
      <c r="PXR285" s="1085"/>
      <c r="PXS285" s="1085"/>
      <c r="PXT285" s="1085"/>
      <c r="PXU285" s="1085"/>
      <c r="PXV285" s="1080"/>
      <c r="PXW285" s="1085"/>
      <c r="PXX285" s="1085"/>
      <c r="PXY285" s="1085"/>
      <c r="PXZ285" s="1085"/>
      <c r="PYA285" s="1085"/>
      <c r="PYB285" s="1085"/>
      <c r="PYC285" s="1085"/>
      <c r="PYD285" s="1085"/>
      <c r="PYE285" s="1085"/>
      <c r="PYF285" s="1085"/>
      <c r="PYG285" s="1085"/>
      <c r="PYH285" s="1085"/>
      <c r="PYI285" s="1085"/>
      <c r="PYJ285" s="1085"/>
      <c r="PYK285" s="1080"/>
      <c r="PYL285" s="1085"/>
      <c r="PYM285" s="1085"/>
      <c r="PYN285" s="1085"/>
      <c r="PYO285" s="1085"/>
      <c r="PYP285" s="1085"/>
      <c r="PYQ285" s="1085"/>
      <c r="PYR285" s="1085"/>
      <c r="PYS285" s="1085"/>
      <c r="PYT285" s="1085"/>
      <c r="PYU285" s="1085"/>
      <c r="PYV285" s="1085"/>
      <c r="PYW285" s="1085"/>
      <c r="PYX285" s="1085"/>
      <c r="PYY285" s="1085"/>
      <c r="PYZ285" s="1080"/>
      <c r="PZA285" s="1085"/>
      <c r="PZB285" s="1085"/>
      <c r="PZC285" s="1085"/>
      <c r="PZD285" s="1085"/>
      <c r="PZE285" s="1085"/>
      <c r="PZF285" s="1085"/>
      <c r="PZG285" s="1085"/>
      <c r="PZH285" s="1085"/>
      <c r="PZI285" s="1085"/>
      <c r="PZJ285" s="1085"/>
      <c r="PZK285" s="1085"/>
      <c r="PZL285" s="1085"/>
      <c r="PZM285" s="1085"/>
      <c r="PZN285" s="1085"/>
      <c r="PZO285" s="1080"/>
      <c r="PZP285" s="1085"/>
      <c r="PZQ285" s="1085"/>
      <c r="PZR285" s="1085"/>
      <c r="PZS285" s="1085"/>
      <c r="PZT285" s="1085"/>
      <c r="PZU285" s="1085"/>
      <c r="PZV285" s="1085"/>
      <c r="PZW285" s="1085"/>
      <c r="PZX285" s="1085"/>
      <c r="PZY285" s="1085"/>
      <c r="PZZ285" s="1085"/>
      <c r="QAA285" s="1085"/>
      <c r="QAB285" s="1085"/>
      <c r="QAC285" s="1085"/>
      <c r="QAD285" s="1080"/>
      <c r="QAE285" s="1085"/>
      <c r="QAF285" s="1085"/>
      <c r="QAG285" s="1085"/>
      <c r="QAH285" s="1085"/>
      <c r="QAI285" s="1085"/>
      <c r="QAJ285" s="1085"/>
      <c r="QAK285" s="1085"/>
      <c r="QAL285" s="1085"/>
      <c r="QAM285" s="1085"/>
      <c r="QAN285" s="1085"/>
      <c r="QAO285" s="1085"/>
      <c r="QAP285" s="1085"/>
      <c r="QAQ285" s="1085"/>
      <c r="QAR285" s="1085"/>
      <c r="QAS285" s="1080"/>
      <c r="QAT285" s="1085"/>
      <c r="QAU285" s="1085"/>
      <c r="QAV285" s="1085"/>
      <c r="QAW285" s="1085"/>
      <c r="QAX285" s="1085"/>
      <c r="QAY285" s="1085"/>
      <c r="QAZ285" s="1085"/>
      <c r="QBA285" s="1085"/>
      <c r="QBB285" s="1085"/>
      <c r="QBC285" s="1085"/>
      <c r="QBD285" s="1085"/>
      <c r="QBE285" s="1085"/>
      <c r="QBF285" s="1085"/>
      <c r="QBG285" s="1085"/>
      <c r="QBH285" s="1080"/>
      <c r="QBI285" s="1085"/>
      <c r="QBJ285" s="1085"/>
      <c r="QBK285" s="1085"/>
      <c r="QBL285" s="1085"/>
      <c r="QBM285" s="1085"/>
      <c r="QBN285" s="1085"/>
      <c r="QBO285" s="1085"/>
      <c r="QBP285" s="1085"/>
      <c r="QBQ285" s="1085"/>
      <c r="QBR285" s="1085"/>
      <c r="QBS285" s="1085"/>
      <c r="QBT285" s="1085"/>
      <c r="QBU285" s="1085"/>
      <c r="QBV285" s="1085"/>
      <c r="QBW285" s="1080"/>
      <c r="QBX285" s="1085"/>
      <c r="QBY285" s="1085"/>
      <c r="QBZ285" s="1085"/>
      <c r="QCA285" s="1085"/>
      <c r="QCB285" s="1085"/>
      <c r="QCC285" s="1085"/>
      <c r="QCD285" s="1085"/>
      <c r="QCE285" s="1085"/>
      <c r="QCF285" s="1085"/>
      <c r="QCG285" s="1085"/>
      <c r="QCH285" s="1085"/>
      <c r="QCI285" s="1085"/>
      <c r="QCJ285" s="1085"/>
      <c r="QCK285" s="1085"/>
      <c r="QCL285" s="1080"/>
      <c r="QCM285" s="1085"/>
      <c r="QCN285" s="1085"/>
      <c r="QCO285" s="1085"/>
      <c r="QCP285" s="1085"/>
      <c r="QCQ285" s="1085"/>
      <c r="QCR285" s="1085"/>
      <c r="QCS285" s="1085"/>
      <c r="QCT285" s="1085"/>
      <c r="QCU285" s="1085"/>
      <c r="QCV285" s="1085"/>
      <c r="QCW285" s="1085"/>
      <c r="QCX285" s="1085"/>
      <c r="QCY285" s="1085"/>
      <c r="QCZ285" s="1085"/>
      <c r="QDA285" s="1080"/>
      <c r="QDB285" s="1085"/>
      <c r="QDC285" s="1085"/>
      <c r="QDD285" s="1085"/>
      <c r="QDE285" s="1085"/>
      <c r="QDF285" s="1085"/>
      <c r="QDG285" s="1085"/>
      <c r="QDH285" s="1085"/>
      <c r="QDI285" s="1085"/>
      <c r="QDJ285" s="1085"/>
      <c r="QDK285" s="1085"/>
      <c r="QDL285" s="1085"/>
      <c r="QDM285" s="1085"/>
      <c r="QDN285" s="1085"/>
      <c r="QDO285" s="1085"/>
      <c r="QDP285" s="1080"/>
      <c r="QDQ285" s="1085"/>
      <c r="QDR285" s="1085"/>
      <c r="QDS285" s="1085"/>
      <c r="QDT285" s="1085"/>
      <c r="QDU285" s="1085"/>
      <c r="QDV285" s="1085"/>
      <c r="QDW285" s="1085"/>
      <c r="QDX285" s="1085"/>
      <c r="QDY285" s="1085"/>
      <c r="QDZ285" s="1085"/>
      <c r="QEA285" s="1085"/>
      <c r="QEB285" s="1085"/>
      <c r="QEC285" s="1085"/>
      <c r="QED285" s="1085"/>
      <c r="QEE285" s="1080"/>
      <c r="QEF285" s="1085"/>
      <c r="QEG285" s="1085"/>
      <c r="QEH285" s="1085"/>
      <c r="QEI285" s="1085"/>
      <c r="QEJ285" s="1085"/>
      <c r="QEK285" s="1085"/>
      <c r="QEL285" s="1085"/>
      <c r="QEM285" s="1085"/>
      <c r="QEN285" s="1085"/>
      <c r="QEO285" s="1085"/>
      <c r="QEP285" s="1085"/>
      <c r="QEQ285" s="1085"/>
      <c r="QER285" s="1085"/>
      <c r="QES285" s="1085"/>
      <c r="QET285" s="1080"/>
      <c r="QEU285" s="1085"/>
      <c r="QEV285" s="1085"/>
      <c r="QEW285" s="1085"/>
      <c r="QEX285" s="1085"/>
      <c r="QEY285" s="1085"/>
      <c r="QEZ285" s="1085"/>
      <c r="QFA285" s="1085"/>
      <c r="QFB285" s="1085"/>
      <c r="QFC285" s="1085"/>
      <c r="QFD285" s="1085"/>
      <c r="QFE285" s="1085"/>
      <c r="QFF285" s="1085"/>
      <c r="QFG285" s="1085"/>
      <c r="QFH285" s="1085"/>
      <c r="QFI285" s="1080"/>
      <c r="QFJ285" s="1085"/>
      <c r="QFK285" s="1085"/>
      <c r="QFL285" s="1085"/>
      <c r="QFM285" s="1085"/>
      <c r="QFN285" s="1085"/>
      <c r="QFO285" s="1085"/>
      <c r="QFP285" s="1085"/>
      <c r="QFQ285" s="1085"/>
      <c r="QFR285" s="1085"/>
      <c r="QFS285" s="1085"/>
      <c r="QFT285" s="1085"/>
      <c r="QFU285" s="1085"/>
      <c r="QFV285" s="1085"/>
      <c r="QFW285" s="1085"/>
      <c r="QFX285" s="1080"/>
      <c r="QFY285" s="1085"/>
      <c r="QFZ285" s="1085"/>
      <c r="QGA285" s="1085"/>
      <c r="QGB285" s="1085"/>
      <c r="QGC285" s="1085"/>
      <c r="QGD285" s="1085"/>
      <c r="QGE285" s="1085"/>
      <c r="QGF285" s="1085"/>
      <c r="QGG285" s="1085"/>
      <c r="QGH285" s="1085"/>
      <c r="QGI285" s="1085"/>
      <c r="QGJ285" s="1085"/>
      <c r="QGK285" s="1085"/>
      <c r="QGL285" s="1085"/>
      <c r="QGM285" s="1080"/>
      <c r="QGN285" s="1085"/>
      <c r="QGO285" s="1085"/>
      <c r="QGP285" s="1085"/>
      <c r="QGQ285" s="1085"/>
      <c r="QGR285" s="1085"/>
      <c r="QGS285" s="1085"/>
      <c r="QGT285" s="1085"/>
      <c r="QGU285" s="1085"/>
      <c r="QGV285" s="1085"/>
      <c r="QGW285" s="1085"/>
      <c r="QGX285" s="1085"/>
      <c r="QGY285" s="1085"/>
      <c r="QGZ285" s="1085"/>
      <c r="QHA285" s="1085"/>
      <c r="QHB285" s="1080"/>
      <c r="QHC285" s="1085"/>
      <c r="QHD285" s="1085"/>
      <c r="QHE285" s="1085"/>
      <c r="QHF285" s="1085"/>
      <c r="QHG285" s="1085"/>
      <c r="QHH285" s="1085"/>
      <c r="QHI285" s="1085"/>
      <c r="QHJ285" s="1085"/>
      <c r="QHK285" s="1085"/>
      <c r="QHL285" s="1085"/>
      <c r="QHM285" s="1085"/>
      <c r="QHN285" s="1085"/>
      <c r="QHO285" s="1085"/>
      <c r="QHP285" s="1085"/>
      <c r="QHQ285" s="1080"/>
      <c r="QHR285" s="1085"/>
      <c r="QHS285" s="1085"/>
      <c r="QHT285" s="1085"/>
      <c r="QHU285" s="1085"/>
      <c r="QHV285" s="1085"/>
      <c r="QHW285" s="1085"/>
      <c r="QHX285" s="1085"/>
      <c r="QHY285" s="1085"/>
      <c r="QHZ285" s="1085"/>
      <c r="QIA285" s="1085"/>
      <c r="QIB285" s="1085"/>
      <c r="QIC285" s="1085"/>
      <c r="QID285" s="1085"/>
      <c r="QIE285" s="1085"/>
      <c r="QIF285" s="1080"/>
      <c r="QIG285" s="1085"/>
      <c r="QIH285" s="1085"/>
      <c r="QII285" s="1085"/>
      <c r="QIJ285" s="1085"/>
      <c r="QIK285" s="1085"/>
      <c r="QIL285" s="1085"/>
      <c r="QIM285" s="1085"/>
      <c r="QIN285" s="1085"/>
      <c r="QIO285" s="1085"/>
      <c r="QIP285" s="1085"/>
      <c r="QIQ285" s="1085"/>
      <c r="QIR285" s="1085"/>
      <c r="QIS285" s="1085"/>
      <c r="QIT285" s="1085"/>
      <c r="QIU285" s="1080"/>
      <c r="QIV285" s="1085"/>
      <c r="QIW285" s="1085"/>
      <c r="QIX285" s="1085"/>
      <c r="QIY285" s="1085"/>
      <c r="QIZ285" s="1085"/>
      <c r="QJA285" s="1085"/>
      <c r="QJB285" s="1085"/>
      <c r="QJC285" s="1085"/>
      <c r="QJD285" s="1085"/>
      <c r="QJE285" s="1085"/>
      <c r="QJF285" s="1085"/>
      <c r="QJG285" s="1085"/>
      <c r="QJH285" s="1085"/>
      <c r="QJI285" s="1085"/>
      <c r="QJJ285" s="1080"/>
      <c r="QJK285" s="1085"/>
      <c r="QJL285" s="1085"/>
      <c r="QJM285" s="1085"/>
      <c r="QJN285" s="1085"/>
      <c r="QJO285" s="1085"/>
      <c r="QJP285" s="1085"/>
      <c r="QJQ285" s="1085"/>
      <c r="QJR285" s="1085"/>
      <c r="QJS285" s="1085"/>
      <c r="QJT285" s="1085"/>
      <c r="QJU285" s="1085"/>
      <c r="QJV285" s="1085"/>
      <c r="QJW285" s="1085"/>
      <c r="QJX285" s="1085"/>
      <c r="QJY285" s="1080"/>
      <c r="QJZ285" s="1085"/>
      <c r="QKA285" s="1085"/>
      <c r="QKB285" s="1085"/>
      <c r="QKC285" s="1085"/>
      <c r="QKD285" s="1085"/>
      <c r="QKE285" s="1085"/>
      <c r="QKF285" s="1085"/>
      <c r="QKG285" s="1085"/>
      <c r="QKH285" s="1085"/>
      <c r="QKI285" s="1085"/>
      <c r="QKJ285" s="1085"/>
      <c r="QKK285" s="1085"/>
      <c r="QKL285" s="1085"/>
      <c r="QKM285" s="1085"/>
      <c r="QKN285" s="1080"/>
      <c r="QKO285" s="1085"/>
      <c r="QKP285" s="1085"/>
      <c r="QKQ285" s="1085"/>
      <c r="QKR285" s="1085"/>
      <c r="QKS285" s="1085"/>
      <c r="QKT285" s="1085"/>
      <c r="QKU285" s="1085"/>
      <c r="QKV285" s="1085"/>
      <c r="QKW285" s="1085"/>
      <c r="QKX285" s="1085"/>
      <c r="QKY285" s="1085"/>
      <c r="QKZ285" s="1085"/>
      <c r="QLA285" s="1085"/>
      <c r="QLB285" s="1085"/>
      <c r="QLC285" s="1080"/>
      <c r="QLD285" s="1085"/>
      <c r="QLE285" s="1085"/>
      <c r="QLF285" s="1085"/>
      <c r="QLG285" s="1085"/>
      <c r="QLH285" s="1085"/>
      <c r="QLI285" s="1085"/>
      <c r="QLJ285" s="1085"/>
      <c r="QLK285" s="1085"/>
      <c r="QLL285" s="1085"/>
      <c r="QLM285" s="1085"/>
      <c r="QLN285" s="1085"/>
      <c r="QLO285" s="1085"/>
      <c r="QLP285" s="1085"/>
      <c r="QLQ285" s="1085"/>
      <c r="QLR285" s="1080"/>
      <c r="QLS285" s="1085"/>
      <c r="QLT285" s="1085"/>
      <c r="QLU285" s="1085"/>
      <c r="QLV285" s="1085"/>
      <c r="QLW285" s="1085"/>
      <c r="QLX285" s="1085"/>
      <c r="QLY285" s="1085"/>
      <c r="QLZ285" s="1085"/>
      <c r="QMA285" s="1085"/>
      <c r="QMB285" s="1085"/>
      <c r="QMC285" s="1085"/>
      <c r="QMD285" s="1085"/>
      <c r="QME285" s="1085"/>
      <c r="QMF285" s="1085"/>
      <c r="QMG285" s="1080"/>
      <c r="QMH285" s="1085"/>
      <c r="QMI285" s="1085"/>
      <c r="QMJ285" s="1085"/>
      <c r="QMK285" s="1085"/>
      <c r="QML285" s="1085"/>
      <c r="QMM285" s="1085"/>
      <c r="QMN285" s="1085"/>
      <c r="QMO285" s="1085"/>
      <c r="QMP285" s="1085"/>
      <c r="QMQ285" s="1085"/>
      <c r="QMR285" s="1085"/>
      <c r="QMS285" s="1085"/>
      <c r="QMT285" s="1085"/>
      <c r="QMU285" s="1085"/>
      <c r="QMV285" s="1080"/>
      <c r="QMW285" s="1085"/>
      <c r="QMX285" s="1085"/>
      <c r="QMY285" s="1085"/>
      <c r="QMZ285" s="1085"/>
      <c r="QNA285" s="1085"/>
      <c r="QNB285" s="1085"/>
      <c r="QNC285" s="1085"/>
      <c r="QND285" s="1085"/>
      <c r="QNE285" s="1085"/>
      <c r="QNF285" s="1085"/>
      <c r="QNG285" s="1085"/>
      <c r="QNH285" s="1085"/>
      <c r="QNI285" s="1085"/>
      <c r="QNJ285" s="1085"/>
      <c r="QNK285" s="1080"/>
      <c r="QNL285" s="1085"/>
      <c r="QNM285" s="1085"/>
      <c r="QNN285" s="1085"/>
      <c r="QNO285" s="1085"/>
      <c r="QNP285" s="1085"/>
      <c r="QNQ285" s="1085"/>
      <c r="QNR285" s="1085"/>
      <c r="QNS285" s="1085"/>
      <c r="QNT285" s="1085"/>
      <c r="QNU285" s="1085"/>
      <c r="QNV285" s="1085"/>
      <c r="QNW285" s="1085"/>
      <c r="QNX285" s="1085"/>
      <c r="QNY285" s="1085"/>
      <c r="QNZ285" s="1080"/>
      <c r="QOA285" s="1085"/>
      <c r="QOB285" s="1085"/>
      <c r="QOC285" s="1085"/>
      <c r="QOD285" s="1085"/>
      <c r="QOE285" s="1085"/>
      <c r="QOF285" s="1085"/>
      <c r="QOG285" s="1085"/>
      <c r="QOH285" s="1085"/>
      <c r="QOI285" s="1085"/>
      <c r="QOJ285" s="1085"/>
      <c r="QOK285" s="1085"/>
      <c r="QOL285" s="1085"/>
      <c r="QOM285" s="1085"/>
      <c r="QON285" s="1085"/>
      <c r="QOO285" s="1080"/>
      <c r="QOP285" s="1085"/>
      <c r="QOQ285" s="1085"/>
      <c r="QOR285" s="1085"/>
      <c r="QOS285" s="1085"/>
      <c r="QOT285" s="1085"/>
      <c r="QOU285" s="1085"/>
      <c r="QOV285" s="1085"/>
      <c r="QOW285" s="1085"/>
      <c r="QOX285" s="1085"/>
      <c r="QOY285" s="1085"/>
      <c r="QOZ285" s="1085"/>
      <c r="QPA285" s="1085"/>
      <c r="QPB285" s="1085"/>
      <c r="QPC285" s="1085"/>
      <c r="QPD285" s="1080"/>
      <c r="QPE285" s="1085"/>
      <c r="QPF285" s="1085"/>
      <c r="QPG285" s="1085"/>
      <c r="QPH285" s="1085"/>
      <c r="QPI285" s="1085"/>
      <c r="QPJ285" s="1085"/>
      <c r="QPK285" s="1085"/>
      <c r="QPL285" s="1085"/>
      <c r="QPM285" s="1085"/>
      <c r="QPN285" s="1085"/>
      <c r="QPO285" s="1085"/>
      <c r="QPP285" s="1085"/>
      <c r="QPQ285" s="1085"/>
      <c r="QPR285" s="1085"/>
      <c r="QPS285" s="1080"/>
      <c r="QPT285" s="1085"/>
      <c r="QPU285" s="1085"/>
      <c r="QPV285" s="1085"/>
      <c r="QPW285" s="1085"/>
      <c r="QPX285" s="1085"/>
      <c r="QPY285" s="1085"/>
      <c r="QPZ285" s="1085"/>
      <c r="QQA285" s="1085"/>
      <c r="QQB285" s="1085"/>
      <c r="QQC285" s="1085"/>
      <c r="QQD285" s="1085"/>
      <c r="QQE285" s="1085"/>
      <c r="QQF285" s="1085"/>
      <c r="QQG285" s="1085"/>
      <c r="QQH285" s="1080"/>
      <c r="QQI285" s="1085"/>
      <c r="QQJ285" s="1085"/>
      <c r="QQK285" s="1085"/>
      <c r="QQL285" s="1085"/>
      <c r="QQM285" s="1085"/>
      <c r="QQN285" s="1085"/>
      <c r="QQO285" s="1085"/>
      <c r="QQP285" s="1085"/>
      <c r="QQQ285" s="1085"/>
      <c r="QQR285" s="1085"/>
      <c r="QQS285" s="1085"/>
      <c r="QQT285" s="1085"/>
      <c r="QQU285" s="1085"/>
      <c r="QQV285" s="1085"/>
      <c r="QQW285" s="1080"/>
      <c r="QQX285" s="1085"/>
      <c r="QQY285" s="1085"/>
      <c r="QQZ285" s="1085"/>
      <c r="QRA285" s="1085"/>
      <c r="QRB285" s="1085"/>
      <c r="QRC285" s="1085"/>
      <c r="QRD285" s="1085"/>
      <c r="QRE285" s="1085"/>
      <c r="QRF285" s="1085"/>
      <c r="QRG285" s="1085"/>
      <c r="QRH285" s="1085"/>
      <c r="QRI285" s="1085"/>
      <c r="QRJ285" s="1085"/>
      <c r="QRK285" s="1085"/>
      <c r="QRL285" s="1080"/>
      <c r="QRM285" s="1085"/>
      <c r="QRN285" s="1085"/>
      <c r="QRO285" s="1085"/>
      <c r="QRP285" s="1085"/>
      <c r="QRQ285" s="1085"/>
      <c r="QRR285" s="1085"/>
      <c r="QRS285" s="1085"/>
      <c r="QRT285" s="1085"/>
      <c r="QRU285" s="1085"/>
      <c r="QRV285" s="1085"/>
      <c r="QRW285" s="1085"/>
      <c r="QRX285" s="1085"/>
      <c r="QRY285" s="1085"/>
      <c r="QRZ285" s="1085"/>
      <c r="QSA285" s="1080"/>
      <c r="QSB285" s="1085"/>
      <c r="QSC285" s="1085"/>
      <c r="QSD285" s="1085"/>
      <c r="QSE285" s="1085"/>
      <c r="QSF285" s="1085"/>
      <c r="QSG285" s="1085"/>
      <c r="QSH285" s="1085"/>
      <c r="QSI285" s="1085"/>
      <c r="QSJ285" s="1085"/>
      <c r="QSK285" s="1085"/>
      <c r="QSL285" s="1085"/>
      <c r="QSM285" s="1085"/>
      <c r="QSN285" s="1085"/>
      <c r="QSO285" s="1085"/>
      <c r="QSP285" s="1080"/>
      <c r="QSQ285" s="1085"/>
      <c r="QSR285" s="1085"/>
      <c r="QSS285" s="1085"/>
      <c r="QST285" s="1085"/>
      <c r="QSU285" s="1085"/>
      <c r="QSV285" s="1085"/>
      <c r="QSW285" s="1085"/>
      <c r="QSX285" s="1085"/>
      <c r="QSY285" s="1085"/>
      <c r="QSZ285" s="1085"/>
      <c r="QTA285" s="1085"/>
      <c r="QTB285" s="1085"/>
      <c r="QTC285" s="1085"/>
      <c r="QTD285" s="1085"/>
      <c r="QTE285" s="1080"/>
      <c r="QTF285" s="1085"/>
      <c r="QTG285" s="1085"/>
      <c r="QTH285" s="1085"/>
      <c r="QTI285" s="1085"/>
      <c r="QTJ285" s="1085"/>
      <c r="QTK285" s="1085"/>
      <c r="QTL285" s="1085"/>
      <c r="QTM285" s="1085"/>
      <c r="QTN285" s="1085"/>
      <c r="QTO285" s="1085"/>
      <c r="QTP285" s="1085"/>
      <c r="QTQ285" s="1085"/>
      <c r="QTR285" s="1085"/>
      <c r="QTS285" s="1085"/>
      <c r="QTT285" s="1080"/>
      <c r="QTU285" s="1085"/>
      <c r="QTV285" s="1085"/>
      <c r="QTW285" s="1085"/>
      <c r="QTX285" s="1085"/>
      <c r="QTY285" s="1085"/>
      <c r="QTZ285" s="1085"/>
      <c r="QUA285" s="1085"/>
      <c r="QUB285" s="1085"/>
      <c r="QUC285" s="1085"/>
      <c r="QUD285" s="1085"/>
      <c r="QUE285" s="1085"/>
      <c r="QUF285" s="1085"/>
      <c r="QUG285" s="1085"/>
      <c r="QUH285" s="1085"/>
      <c r="QUI285" s="1080"/>
      <c r="QUJ285" s="1085"/>
      <c r="QUK285" s="1085"/>
      <c r="QUL285" s="1085"/>
      <c r="QUM285" s="1085"/>
      <c r="QUN285" s="1085"/>
      <c r="QUO285" s="1085"/>
      <c r="QUP285" s="1085"/>
      <c r="QUQ285" s="1085"/>
      <c r="QUR285" s="1085"/>
      <c r="QUS285" s="1085"/>
      <c r="QUT285" s="1085"/>
      <c r="QUU285" s="1085"/>
      <c r="QUV285" s="1085"/>
      <c r="QUW285" s="1085"/>
      <c r="QUX285" s="1080"/>
      <c r="QUY285" s="1085"/>
      <c r="QUZ285" s="1085"/>
      <c r="QVA285" s="1085"/>
      <c r="QVB285" s="1085"/>
      <c r="QVC285" s="1085"/>
      <c r="QVD285" s="1085"/>
      <c r="QVE285" s="1085"/>
      <c r="QVF285" s="1085"/>
      <c r="QVG285" s="1085"/>
      <c r="QVH285" s="1085"/>
      <c r="QVI285" s="1085"/>
      <c r="QVJ285" s="1085"/>
      <c r="QVK285" s="1085"/>
      <c r="QVL285" s="1085"/>
      <c r="QVM285" s="1080"/>
      <c r="QVN285" s="1085"/>
      <c r="QVO285" s="1085"/>
      <c r="QVP285" s="1085"/>
      <c r="QVQ285" s="1085"/>
      <c r="QVR285" s="1085"/>
      <c r="QVS285" s="1085"/>
      <c r="QVT285" s="1085"/>
      <c r="QVU285" s="1085"/>
      <c r="QVV285" s="1085"/>
      <c r="QVW285" s="1085"/>
      <c r="QVX285" s="1085"/>
      <c r="QVY285" s="1085"/>
      <c r="QVZ285" s="1085"/>
      <c r="QWA285" s="1085"/>
      <c r="QWB285" s="1080"/>
      <c r="QWC285" s="1085"/>
      <c r="QWD285" s="1085"/>
      <c r="QWE285" s="1085"/>
      <c r="QWF285" s="1085"/>
      <c r="QWG285" s="1085"/>
      <c r="QWH285" s="1085"/>
      <c r="QWI285" s="1085"/>
      <c r="QWJ285" s="1085"/>
      <c r="QWK285" s="1085"/>
      <c r="QWL285" s="1085"/>
      <c r="QWM285" s="1085"/>
      <c r="QWN285" s="1085"/>
      <c r="QWO285" s="1085"/>
      <c r="QWP285" s="1085"/>
      <c r="QWQ285" s="1080"/>
      <c r="QWR285" s="1085"/>
      <c r="QWS285" s="1085"/>
      <c r="QWT285" s="1085"/>
      <c r="QWU285" s="1085"/>
      <c r="QWV285" s="1085"/>
      <c r="QWW285" s="1085"/>
      <c r="QWX285" s="1085"/>
      <c r="QWY285" s="1085"/>
      <c r="QWZ285" s="1085"/>
      <c r="QXA285" s="1085"/>
      <c r="QXB285" s="1085"/>
      <c r="QXC285" s="1085"/>
      <c r="QXD285" s="1085"/>
      <c r="QXE285" s="1085"/>
      <c r="QXF285" s="1080"/>
      <c r="QXG285" s="1085"/>
      <c r="QXH285" s="1085"/>
      <c r="QXI285" s="1085"/>
      <c r="QXJ285" s="1085"/>
      <c r="QXK285" s="1085"/>
      <c r="QXL285" s="1085"/>
      <c r="QXM285" s="1085"/>
      <c r="QXN285" s="1085"/>
      <c r="QXO285" s="1085"/>
      <c r="QXP285" s="1085"/>
      <c r="QXQ285" s="1085"/>
      <c r="QXR285" s="1085"/>
      <c r="QXS285" s="1085"/>
      <c r="QXT285" s="1085"/>
      <c r="QXU285" s="1080"/>
      <c r="QXV285" s="1085"/>
      <c r="QXW285" s="1085"/>
      <c r="QXX285" s="1085"/>
      <c r="QXY285" s="1085"/>
      <c r="QXZ285" s="1085"/>
      <c r="QYA285" s="1085"/>
      <c r="QYB285" s="1085"/>
      <c r="QYC285" s="1085"/>
      <c r="QYD285" s="1085"/>
      <c r="QYE285" s="1085"/>
      <c r="QYF285" s="1085"/>
      <c r="QYG285" s="1085"/>
      <c r="QYH285" s="1085"/>
      <c r="QYI285" s="1085"/>
      <c r="QYJ285" s="1080"/>
      <c r="QYK285" s="1085"/>
      <c r="QYL285" s="1085"/>
      <c r="QYM285" s="1085"/>
      <c r="QYN285" s="1085"/>
      <c r="QYO285" s="1085"/>
      <c r="QYP285" s="1085"/>
      <c r="QYQ285" s="1085"/>
      <c r="QYR285" s="1085"/>
      <c r="QYS285" s="1085"/>
      <c r="QYT285" s="1085"/>
      <c r="QYU285" s="1085"/>
      <c r="QYV285" s="1085"/>
      <c r="QYW285" s="1085"/>
      <c r="QYX285" s="1085"/>
      <c r="QYY285" s="1080"/>
      <c r="QYZ285" s="1085"/>
      <c r="QZA285" s="1085"/>
      <c r="QZB285" s="1085"/>
      <c r="QZC285" s="1085"/>
      <c r="QZD285" s="1085"/>
      <c r="QZE285" s="1085"/>
      <c r="QZF285" s="1085"/>
      <c r="QZG285" s="1085"/>
      <c r="QZH285" s="1085"/>
      <c r="QZI285" s="1085"/>
      <c r="QZJ285" s="1085"/>
      <c r="QZK285" s="1085"/>
      <c r="QZL285" s="1085"/>
      <c r="QZM285" s="1085"/>
      <c r="QZN285" s="1080"/>
      <c r="QZO285" s="1085"/>
      <c r="QZP285" s="1085"/>
      <c r="QZQ285" s="1085"/>
      <c r="QZR285" s="1085"/>
      <c r="QZS285" s="1085"/>
      <c r="QZT285" s="1085"/>
      <c r="QZU285" s="1085"/>
      <c r="QZV285" s="1085"/>
      <c r="QZW285" s="1085"/>
      <c r="QZX285" s="1085"/>
      <c r="QZY285" s="1085"/>
      <c r="QZZ285" s="1085"/>
      <c r="RAA285" s="1085"/>
      <c r="RAB285" s="1085"/>
      <c r="RAC285" s="1080"/>
      <c r="RAD285" s="1085"/>
      <c r="RAE285" s="1085"/>
      <c r="RAF285" s="1085"/>
      <c r="RAG285" s="1085"/>
      <c r="RAH285" s="1085"/>
      <c r="RAI285" s="1085"/>
      <c r="RAJ285" s="1085"/>
      <c r="RAK285" s="1085"/>
      <c r="RAL285" s="1085"/>
      <c r="RAM285" s="1085"/>
      <c r="RAN285" s="1085"/>
      <c r="RAO285" s="1085"/>
      <c r="RAP285" s="1085"/>
      <c r="RAQ285" s="1085"/>
      <c r="RAR285" s="1080"/>
      <c r="RAS285" s="1085"/>
      <c r="RAT285" s="1085"/>
      <c r="RAU285" s="1085"/>
      <c r="RAV285" s="1085"/>
      <c r="RAW285" s="1085"/>
      <c r="RAX285" s="1085"/>
      <c r="RAY285" s="1085"/>
      <c r="RAZ285" s="1085"/>
      <c r="RBA285" s="1085"/>
      <c r="RBB285" s="1085"/>
      <c r="RBC285" s="1085"/>
      <c r="RBD285" s="1085"/>
      <c r="RBE285" s="1085"/>
      <c r="RBF285" s="1085"/>
      <c r="RBG285" s="1080"/>
      <c r="RBH285" s="1085"/>
      <c r="RBI285" s="1085"/>
      <c r="RBJ285" s="1085"/>
      <c r="RBK285" s="1085"/>
      <c r="RBL285" s="1085"/>
      <c r="RBM285" s="1085"/>
      <c r="RBN285" s="1085"/>
      <c r="RBO285" s="1085"/>
      <c r="RBP285" s="1085"/>
      <c r="RBQ285" s="1085"/>
      <c r="RBR285" s="1085"/>
      <c r="RBS285" s="1085"/>
      <c r="RBT285" s="1085"/>
      <c r="RBU285" s="1085"/>
      <c r="RBV285" s="1080"/>
      <c r="RBW285" s="1085"/>
      <c r="RBX285" s="1085"/>
      <c r="RBY285" s="1085"/>
      <c r="RBZ285" s="1085"/>
      <c r="RCA285" s="1085"/>
      <c r="RCB285" s="1085"/>
      <c r="RCC285" s="1085"/>
      <c r="RCD285" s="1085"/>
      <c r="RCE285" s="1085"/>
      <c r="RCF285" s="1085"/>
      <c r="RCG285" s="1085"/>
      <c r="RCH285" s="1085"/>
      <c r="RCI285" s="1085"/>
      <c r="RCJ285" s="1085"/>
      <c r="RCK285" s="1080"/>
      <c r="RCL285" s="1085"/>
      <c r="RCM285" s="1085"/>
      <c r="RCN285" s="1085"/>
      <c r="RCO285" s="1085"/>
      <c r="RCP285" s="1085"/>
      <c r="RCQ285" s="1085"/>
      <c r="RCR285" s="1085"/>
      <c r="RCS285" s="1085"/>
      <c r="RCT285" s="1085"/>
      <c r="RCU285" s="1085"/>
      <c r="RCV285" s="1085"/>
      <c r="RCW285" s="1085"/>
      <c r="RCX285" s="1085"/>
      <c r="RCY285" s="1085"/>
      <c r="RCZ285" s="1080"/>
      <c r="RDA285" s="1085"/>
      <c r="RDB285" s="1085"/>
      <c r="RDC285" s="1085"/>
      <c r="RDD285" s="1085"/>
      <c r="RDE285" s="1085"/>
      <c r="RDF285" s="1085"/>
      <c r="RDG285" s="1085"/>
      <c r="RDH285" s="1085"/>
      <c r="RDI285" s="1085"/>
      <c r="RDJ285" s="1085"/>
      <c r="RDK285" s="1085"/>
      <c r="RDL285" s="1085"/>
      <c r="RDM285" s="1085"/>
      <c r="RDN285" s="1085"/>
      <c r="RDO285" s="1080"/>
      <c r="RDP285" s="1085"/>
      <c r="RDQ285" s="1085"/>
      <c r="RDR285" s="1085"/>
      <c r="RDS285" s="1085"/>
      <c r="RDT285" s="1085"/>
      <c r="RDU285" s="1085"/>
      <c r="RDV285" s="1085"/>
      <c r="RDW285" s="1085"/>
      <c r="RDX285" s="1085"/>
      <c r="RDY285" s="1085"/>
      <c r="RDZ285" s="1085"/>
      <c r="REA285" s="1085"/>
      <c r="REB285" s="1085"/>
      <c r="REC285" s="1085"/>
      <c r="RED285" s="1080"/>
      <c r="REE285" s="1085"/>
      <c r="REF285" s="1085"/>
      <c r="REG285" s="1085"/>
      <c r="REH285" s="1085"/>
      <c r="REI285" s="1085"/>
      <c r="REJ285" s="1085"/>
      <c r="REK285" s="1085"/>
      <c r="REL285" s="1085"/>
      <c r="REM285" s="1085"/>
      <c r="REN285" s="1085"/>
      <c r="REO285" s="1085"/>
      <c r="REP285" s="1085"/>
      <c r="REQ285" s="1085"/>
      <c r="RER285" s="1085"/>
      <c r="RES285" s="1080"/>
      <c r="RET285" s="1085"/>
      <c r="REU285" s="1085"/>
      <c r="REV285" s="1085"/>
      <c r="REW285" s="1085"/>
      <c r="REX285" s="1085"/>
      <c r="REY285" s="1085"/>
      <c r="REZ285" s="1085"/>
      <c r="RFA285" s="1085"/>
      <c r="RFB285" s="1085"/>
      <c r="RFC285" s="1085"/>
      <c r="RFD285" s="1085"/>
      <c r="RFE285" s="1085"/>
      <c r="RFF285" s="1085"/>
      <c r="RFG285" s="1085"/>
      <c r="RFH285" s="1080"/>
      <c r="RFI285" s="1085"/>
      <c r="RFJ285" s="1085"/>
      <c r="RFK285" s="1085"/>
      <c r="RFL285" s="1085"/>
      <c r="RFM285" s="1085"/>
      <c r="RFN285" s="1085"/>
      <c r="RFO285" s="1085"/>
      <c r="RFP285" s="1085"/>
      <c r="RFQ285" s="1085"/>
      <c r="RFR285" s="1085"/>
      <c r="RFS285" s="1085"/>
      <c r="RFT285" s="1085"/>
      <c r="RFU285" s="1085"/>
      <c r="RFV285" s="1085"/>
      <c r="RFW285" s="1080"/>
      <c r="RFX285" s="1085"/>
      <c r="RFY285" s="1085"/>
      <c r="RFZ285" s="1085"/>
      <c r="RGA285" s="1085"/>
      <c r="RGB285" s="1085"/>
      <c r="RGC285" s="1085"/>
      <c r="RGD285" s="1085"/>
      <c r="RGE285" s="1085"/>
      <c r="RGF285" s="1085"/>
      <c r="RGG285" s="1085"/>
      <c r="RGH285" s="1085"/>
      <c r="RGI285" s="1085"/>
      <c r="RGJ285" s="1085"/>
      <c r="RGK285" s="1085"/>
      <c r="RGL285" s="1080"/>
      <c r="RGM285" s="1085"/>
      <c r="RGN285" s="1085"/>
      <c r="RGO285" s="1085"/>
      <c r="RGP285" s="1085"/>
      <c r="RGQ285" s="1085"/>
      <c r="RGR285" s="1085"/>
      <c r="RGS285" s="1085"/>
      <c r="RGT285" s="1085"/>
      <c r="RGU285" s="1085"/>
      <c r="RGV285" s="1085"/>
      <c r="RGW285" s="1085"/>
      <c r="RGX285" s="1085"/>
      <c r="RGY285" s="1085"/>
      <c r="RGZ285" s="1085"/>
      <c r="RHA285" s="1080"/>
      <c r="RHB285" s="1085"/>
      <c r="RHC285" s="1085"/>
      <c r="RHD285" s="1085"/>
      <c r="RHE285" s="1085"/>
      <c r="RHF285" s="1085"/>
      <c r="RHG285" s="1085"/>
      <c r="RHH285" s="1085"/>
      <c r="RHI285" s="1085"/>
      <c r="RHJ285" s="1085"/>
      <c r="RHK285" s="1085"/>
      <c r="RHL285" s="1085"/>
      <c r="RHM285" s="1085"/>
      <c r="RHN285" s="1085"/>
      <c r="RHO285" s="1085"/>
      <c r="RHP285" s="1080"/>
      <c r="RHQ285" s="1085"/>
      <c r="RHR285" s="1085"/>
      <c r="RHS285" s="1085"/>
      <c r="RHT285" s="1085"/>
      <c r="RHU285" s="1085"/>
      <c r="RHV285" s="1085"/>
      <c r="RHW285" s="1085"/>
      <c r="RHX285" s="1085"/>
      <c r="RHY285" s="1085"/>
      <c r="RHZ285" s="1085"/>
      <c r="RIA285" s="1085"/>
      <c r="RIB285" s="1085"/>
      <c r="RIC285" s="1085"/>
      <c r="RID285" s="1085"/>
      <c r="RIE285" s="1080"/>
      <c r="RIF285" s="1085"/>
      <c r="RIG285" s="1085"/>
      <c r="RIH285" s="1085"/>
      <c r="RII285" s="1085"/>
      <c r="RIJ285" s="1085"/>
      <c r="RIK285" s="1085"/>
      <c r="RIL285" s="1085"/>
      <c r="RIM285" s="1085"/>
      <c r="RIN285" s="1085"/>
      <c r="RIO285" s="1085"/>
      <c r="RIP285" s="1085"/>
      <c r="RIQ285" s="1085"/>
      <c r="RIR285" s="1085"/>
      <c r="RIS285" s="1085"/>
      <c r="RIT285" s="1080"/>
      <c r="RIU285" s="1085"/>
      <c r="RIV285" s="1085"/>
      <c r="RIW285" s="1085"/>
      <c r="RIX285" s="1085"/>
      <c r="RIY285" s="1085"/>
      <c r="RIZ285" s="1085"/>
      <c r="RJA285" s="1085"/>
      <c r="RJB285" s="1085"/>
      <c r="RJC285" s="1085"/>
      <c r="RJD285" s="1085"/>
      <c r="RJE285" s="1085"/>
      <c r="RJF285" s="1085"/>
      <c r="RJG285" s="1085"/>
      <c r="RJH285" s="1085"/>
      <c r="RJI285" s="1080"/>
      <c r="RJJ285" s="1085"/>
      <c r="RJK285" s="1085"/>
      <c r="RJL285" s="1085"/>
      <c r="RJM285" s="1085"/>
      <c r="RJN285" s="1085"/>
      <c r="RJO285" s="1085"/>
      <c r="RJP285" s="1085"/>
      <c r="RJQ285" s="1085"/>
      <c r="RJR285" s="1085"/>
      <c r="RJS285" s="1085"/>
      <c r="RJT285" s="1085"/>
      <c r="RJU285" s="1085"/>
      <c r="RJV285" s="1085"/>
      <c r="RJW285" s="1085"/>
      <c r="RJX285" s="1080"/>
      <c r="RJY285" s="1085"/>
      <c r="RJZ285" s="1085"/>
      <c r="RKA285" s="1085"/>
      <c r="RKB285" s="1085"/>
      <c r="RKC285" s="1085"/>
      <c r="RKD285" s="1085"/>
      <c r="RKE285" s="1085"/>
      <c r="RKF285" s="1085"/>
      <c r="RKG285" s="1085"/>
      <c r="RKH285" s="1085"/>
      <c r="RKI285" s="1085"/>
      <c r="RKJ285" s="1085"/>
      <c r="RKK285" s="1085"/>
      <c r="RKL285" s="1085"/>
      <c r="RKM285" s="1080"/>
      <c r="RKN285" s="1085"/>
      <c r="RKO285" s="1085"/>
      <c r="RKP285" s="1085"/>
      <c r="RKQ285" s="1085"/>
      <c r="RKR285" s="1085"/>
      <c r="RKS285" s="1085"/>
      <c r="RKT285" s="1085"/>
      <c r="RKU285" s="1085"/>
      <c r="RKV285" s="1085"/>
      <c r="RKW285" s="1085"/>
      <c r="RKX285" s="1085"/>
      <c r="RKY285" s="1085"/>
      <c r="RKZ285" s="1085"/>
      <c r="RLA285" s="1085"/>
      <c r="RLB285" s="1080"/>
      <c r="RLC285" s="1085"/>
      <c r="RLD285" s="1085"/>
      <c r="RLE285" s="1085"/>
      <c r="RLF285" s="1085"/>
      <c r="RLG285" s="1085"/>
      <c r="RLH285" s="1085"/>
      <c r="RLI285" s="1085"/>
      <c r="RLJ285" s="1085"/>
      <c r="RLK285" s="1085"/>
      <c r="RLL285" s="1085"/>
      <c r="RLM285" s="1085"/>
      <c r="RLN285" s="1085"/>
      <c r="RLO285" s="1085"/>
      <c r="RLP285" s="1085"/>
      <c r="RLQ285" s="1080"/>
      <c r="RLR285" s="1085"/>
      <c r="RLS285" s="1085"/>
      <c r="RLT285" s="1085"/>
      <c r="RLU285" s="1085"/>
      <c r="RLV285" s="1085"/>
      <c r="RLW285" s="1085"/>
      <c r="RLX285" s="1085"/>
      <c r="RLY285" s="1085"/>
      <c r="RLZ285" s="1085"/>
      <c r="RMA285" s="1085"/>
      <c r="RMB285" s="1085"/>
      <c r="RMC285" s="1085"/>
      <c r="RMD285" s="1085"/>
      <c r="RME285" s="1085"/>
      <c r="RMF285" s="1080"/>
      <c r="RMG285" s="1085"/>
      <c r="RMH285" s="1085"/>
      <c r="RMI285" s="1085"/>
      <c r="RMJ285" s="1085"/>
      <c r="RMK285" s="1085"/>
      <c r="RML285" s="1085"/>
      <c r="RMM285" s="1085"/>
      <c r="RMN285" s="1085"/>
      <c r="RMO285" s="1085"/>
      <c r="RMP285" s="1085"/>
      <c r="RMQ285" s="1085"/>
      <c r="RMR285" s="1085"/>
      <c r="RMS285" s="1085"/>
      <c r="RMT285" s="1085"/>
      <c r="RMU285" s="1080"/>
      <c r="RMV285" s="1085"/>
      <c r="RMW285" s="1085"/>
      <c r="RMX285" s="1085"/>
      <c r="RMY285" s="1085"/>
      <c r="RMZ285" s="1085"/>
      <c r="RNA285" s="1085"/>
      <c r="RNB285" s="1085"/>
      <c r="RNC285" s="1085"/>
      <c r="RND285" s="1085"/>
      <c r="RNE285" s="1085"/>
      <c r="RNF285" s="1085"/>
      <c r="RNG285" s="1085"/>
      <c r="RNH285" s="1085"/>
      <c r="RNI285" s="1085"/>
      <c r="RNJ285" s="1080"/>
      <c r="RNK285" s="1085"/>
      <c r="RNL285" s="1085"/>
      <c r="RNM285" s="1085"/>
      <c r="RNN285" s="1085"/>
      <c r="RNO285" s="1085"/>
      <c r="RNP285" s="1085"/>
      <c r="RNQ285" s="1085"/>
      <c r="RNR285" s="1085"/>
      <c r="RNS285" s="1085"/>
      <c r="RNT285" s="1085"/>
      <c r="RNU285" s="1085"/>
      <c r="RNV285" s="1085"/>
      <c r="RNW285" s="1085"/>
      <c r="RNX285" s="1085"/>
      <c r="RNY285" s="1080"/>
      <c r="RNZ285" s="1085"/>
      <c r="ROA285" s="1085"/>
      <c r="ROB285" s="1085"/>
      <c r="ROC285" s="1085"/>
      <c r="ROD285" s="1085"/>
      <c r="ROE285" s="1085"/>
      <c r="ROF285" s="1085"/>
      <c r="ROG285" s="1085"/>
      <c r="ROH285" s="1085"/>
      <c r="ROI285" s="1085"/>
      <c r="ROJ285" s="1085"/>
      <c r="ROK285" s="1085"/>
      <c r="ROL285" s="1085"/>
      <c r="ROM285" s="1085"/>
      <c r="RON285" s="1080"/>
      <c r="ROO285" s="1085"/>
      <c r="ROP285" s="1085"/>
      <c r="ROQ285" s="1085"/>
      <c r="ROR285" s="1085"/>
      <c r="ROS285" s="1085"/>
      <c r="ROT285" s="1085"/>
      <c r="ROU285" s="1085"/>
      <c r="ROV285" s="1085"/>
      <c r="ROW285" s="1085"/>
      <c r="ROX285" s="1085"/>
      <c r="ROY285" s="1085"/>
      <c r="ROZ285" s="1085"/>
      <c r="RPA285" s="1085"/>
      <c r="RPB285" s="1085"/>
      <c r="RPC285" s="1080"/>
      <c r="RPD285" s="1085"/>
      <c r="RPE285" s="1085"/>
      <c r="RPF285" s="1085"/>
      <c r="RPG285" s="1085"/>
      <c r="RPH285" s="1085"/>
      <c r="RPI285" s="1085"/>
      <c r="RPJ285" s="1085"/>
      <c r="RPK285" s="1085"/>
      <c r="RPL285" s="1085"/>
      <c r="RPM285" s="1085"/>
      <c r="RPN285" s="1085"/>
      <c r="RPO285" s="1085"/>
      <c r="RPP285" s="1085"/>
      <c r="RPQ285" s="1085"/>
      <c r="RPR285" s="1080"/>
      <c r="RPS285" s="1085"/>
      <c r="RPT285" s="1085"/>
      <c r="RPU285" s="1085"/>
      <c r="RPV285" s="1085"/>
      <c r="RPW285" s="1085"/>
      <c r="RPX285" s="1085"/>
      <c r="RPY285" s="1085"/>
      <c r="RPZ285" s="1085"/>
      <c r="RQA285" s="1085"/>
      <c r="RQB285" s="1085"/>
      <c r="RQC285" s="1085"/>
      <c r="RQD285" s="1085"/>
      <c r="RQE285" s="1085"/>
      <c r="RQF285" s="1085"/>
      <c r="RQG285" s="1080"/>
      <c r="RQH285" s="1085"/>
      <c r="RQI285" s="1085"/>
      <c r="RQJ285" s="1085"/>
      <c r="RQK285" s="1085"/>
      <c r="RQL285" s="1085"/>
      <c r="RQM285" s="1085"/>
      <c r="RQN285" s="1085"/>
      <c r="RQO285" s="1085"/>
      <c r="RQP285" s="1085"/>
      <c r="RQQ285" s="1085"/>
      <c r="RQR285" s="1085"/>
      <c r="RQS285" s="1085"/>
      <c r="RQT285" s="1085"/>
      <c r="RQU285" s="1085"/>
      <c r="RQV285" s="1080"/>
      <c r="RQW285" s="1085"/>
      <c r="RQX285" s="1085"/>
      <c r="RQY285" s="1085"/>
      <c r="RQZ285" s="1085"/>
      <c r="RRA285" s="1085"/>
      <c r="RRB285" s="1085"/>
      <c r="RRC285" s="1085"/>
      <c r="RRD285" s="1085"/>
      <c r="RRE285" s="1085"/>
      <c r="RRF285" s="1085"/>
      <c r="RRG285" s="1085"/>
      <c r="RRH285" s="1085"/>
      <c r="RRI285" s="1085"/>
      <c r="RRJ285" s="1085"/>
      <c r="RRK285" s="1080"/>
      <c r="RRL285" s="1085"/>
      <c r="RRM285" s="1085"/>
      <c r="RRN285" s="1085"/>
      <c r="RRO285" s="1085"/>
      <c r="RRP285" s="1085"/>
      <c r="RRQ285" s="1085"/>
      <c r="RRR285" s="1085"/>
      <c r="RRS285" s="1085"/>
      <c r="RRT285" s="1085"/>
      <c r="RRU285" s="1085"/>
      <c r="RRV285" s="1085"/>
      <c r="RRW285" s="1085"/>
      <c r="RRX285" s="1085"/>
      <c r="RRY285" s="1085"/>
      <c r="RRZ285" s="1080"/>
      <c r="RSA285" s="1085"/>
      <c r="RSB285" s="1085"/>
      <c r="RSC285" s="1085"/>
      <c r="RSD285" s="1085"/>
      <c r="RSE285" s="1085"/>
      <c r="RSF285" s="1085"/>
      <c r="RSG285" s="1085"/>
      <c r="RSH285" s="1085"/>
      <c r="RSI285" s="1085"/>
      <c r="RSJ285" s="1085"/>
      <c r="RSK285" s="1085"/>
      <c r="RSL285" s="1085"/>
      <c r="RSM285" s="1085"/>
      <c r="RSN285" s="1085"/>
      <c r="RSO285" s="1080"/>
      <c r="RSP285" s="1085"/>
      <c r="RSQ285" s="1085"/>
      <c r="RSR285" s="1085"/>
      <c r="RSS285" s="1085"/>
      <c r="RST285" s="1085"/>
      <c r="RSU285" s="1085"/>
      <c r="RSV285" s="1085"/>
      <c r="RSW285" s="1085"/>
      <c r="RSX285" s="1085"/>
      <c r="RSY285" s="1085"/>
      <c r="RSZ285" s="1085"/>
      <c r="RTA285" s="1085"/>
      <c r="RTB285" s="1085"/>
      <c r="RTC285" s="1085"/>
      <c r="RTD285" s="1080"/>
      <c r="RTE285" s="1085"/>
      <c r="RTF285" s="1085"/>
      <c r="RTG285" s="1085"/>
      <c r="RTH285" s="1085"/>
      <c r="RTI285" s="1085"/>
      <c r="RTJ285" s="1085"/>
      <c r="RTK285" s="1085"/>
      <c r="RTL285" s="1085"/>
      <c r="RTM285" s="1085"/>
      <c r="RTN285" s="1085"/>
      <c r="RTO285" s="1085"/>
      <c r="RTP285" s="1085"/>
      <c r="RTQ285" s="1085"/>
      <c r="RTR285" s="1085"/>
      <c r="RTS285" s="1080"/>
      <c r="RTT285" s="1085"/>
      <c r="RTU285" s="1085"/>
      <c r="RTV285" s="1085"/>
      <c r="RTW285" s="1085"/>
      <c r="RTX285" s="1085"/>
      <c r="RTY285" s="1085"/>
      <c r="RTZ285" s="1085"/>
      <c r="RUA285" s="1085"/>
      <c r="RUB285" s="1085"/>
      <c r="RUC285" s="1085"/>
      <c r="RUD285" s="1085"/>
      <c r="RUE285" s="1085"/>
      <c r="RUF285" s="1085"/>
      <c r="RUG285" s="1085"/>
      <c r="RUH285" s="1080"/>
      <c r="RUI285" s="1085"/>
      <c r="RUJ285" s="1085"/>
      <c r="RUK285" s="1085"/>
      <c r="RUL285" s="1085"/>
      <c r="RUM285" s="1085"/>
      <c r="RUN285" s="1085"/>
      <c r="RUO285" s="1085"/>
      <c r="RUP285" s="1085"/>
      <c r="RUQ285" s="1085"/>
      <c r="RUR285" s="1085"/>
      <c r="RUS285" s="1085"/>
      <c r="RUT285" s="1085"/>
      <c r="RUU285" s="1085"/>
      <c r="RUV285" s="1085"/>
      <c r="RUW285" s="1080"/>
      <c r="RUX285" s="1085"/>
      <c r="RUY285" s="1085"/>
      <c r="RUZ285" s="1085"/>
      <c r="RVA285" s="1085"/>
      <c r="RVB285" s="1085"/>
      <c r="RVC285" s="1085"/>
      <c r="RVD285" s="1085"/>
      <c r="RVE285" s="1085"/>
      <c r="RVF285" s="1085"/>
      <c r="RVG285" s="1085"/>
      <c r="RVH285" s="1085"/>
      <c r="RVI285" s="1085"/>
      <c r="RVJ285" s="1085"/>
      <c r="RVK285" s="1085"/>
      <c r="RVL285" s="1080"/>
      <c r="RVM285" s="1085"/>
      <c r="RVN285" s="1085"/>
      <c r="RVO285" s="1085"/>
      <c r="RVP285" s="1085"/>
      <c r="RVQ285" s="1085"/>
      <c r="RVR285" s="1085"/>
      <c r="RVS285" s="1085"/>
      <c r="RVT285" s="1085"/>
      <c r="RVU285" s="1085"/>
      <c r="RVV285" s="1085"/>
      <c r="RVW285" s="1085"/>
      <c r="RVX285" s="1085"/>
      <c r="RVY285" s="1085"/>
      <c r="RVZ285" s="1085"/>
      <c r="RWA285" s="1080"/>
      <c r="RWB285" s="1085"/>
      <c r="RWC285" s="1085"/>
      <c r="RWD285" s="1085"/>
      <c r="RWE285" s="1085"/>
      <c r="RWF285" s="1085"/>
      <c r="RWG285" s="1085"/>
      <c r="RWH285" s="1085"/>
      <c r="RWI285" s="1085"/>
      <c r="RWJ285" s="1085"/>
      <c r="RWK285" s="1085"/>
      <c r="RWL285" s="1085"/>
      <c r="RWM285" s="1085"/>
      <c r="RWN285" s="1085"/>
      <c r="RWO285" s="1085"/>
      <c r="RWP285" s="1080"/>
      <c r="RWQ285" s="1085"/>
      <c r="RWR285" s="1085"/>
      <c r="RWS285" s="1085"/>
      <c r="RWT285" s="1085"/>
      <c r="RWU285" s="1085"/>
      <c r="RWV285" s="1085"/>
      <c r="RWW285" s="1085"/>
      <c r="RWX285" s="1085"/>
      <c r="RWY285" s="1085"/>
      <c r="RWZ285" s="1085"/>
      <c r="RXA285" s="1085"/>
      <c r="RXB285" s="1085"/>
      <c r="RXC285" s="1085"/>
      <c r="RXD285" s="1085"/>
      <c r="RXE285" s="1080"/>
      <c r="RXF285" s="1085"/>
      <c r="RXG285" s="1085"/>
      <c r="RXH285" s="1085"/>
      <c r="RXI285" s="1085"/>
      <c r="RXJ285" s="1085"/>
      <c r="RXK285" s="1085"/>
      <c r="RXL285" s="1085"/>
      <c r="RXM285" s="1085"/>
      <c r="RXN285" s="1085"/>
      <c r="RXO285" s="1085"/>
      <c r="RXP285" s="1085"/>
      <c r="RXQ285" s="1085"/>
      <c r="RXR285" s="1085"/>
      <c r="RXS285" s="1085"/>
      <c r="RXT285" s="1080"/>
      <c r="RXU285" s="1085"/>
      <c r="RXV285" s="1085"/>
      <c r="RXW285" s="1085"/>
      <c r="RXX285" s="1085"/>
      <c r="RXY285" s="1085"/>
      <c r="RXZ285" s="1085"/>
      <c r="RYA285" s="1085"/>
      <c r="RYB285" s="1085"/>
      <c r="RYC285" s="1085"/>
      <c r="RYD285" s="1085"/>
      <c r="RYE285" s="1085"/>
      <c r="RYF285" s="1085"/>
      <c r="RYG285" s="1085"/>
      <c r="RYH285" s="1085"/>
      <c r="RYI285" s="1080"/>
      <c r="RYJ285" s="1085"/>
      <c r="RYK285" s="1085"/>
      <c r="RYL285" s="1085"/>
      <c r="RYM285" s="1085"/>
      <c r="RYN285" s="1085"/>
      <c r="RYO285" s="1085"/>
      <c r="RYP285" s="1085"/>
      <c r="RYQ285" s="1085"/>
      <c r="RYR285" s="1085"/>
      <c r="RYS285" s="1085"/>
      <c r="RYT285" s="1085"/>
      <c r="RYU285" s="1085"/>
      <c r="RYV285" s="1085"/>
      <c r="RYW285" s="1085"/>
      <c r="RYX285" s="1080"/>
      <c r="RYY285" s="1085"/>
      <c r="RYZ285" s="1085"/>
      <c r="RZA285" s="1085"/>
      <c r="RZB285" s="1085"/>
      <c r="RZC285" s="1085"/>
      <c r="RZD285" s="1085"/>
      <c r="RZE285" s="1085"/>
      <c r="RZF285" s="1085"/>
      <c r="RZG285" s="1085"/>
      <c r="RZH285" s="1085"/>
      <c r="RZI285" s="1085"/>
      <c r="RZJ285" s="1085"/>
      <c r="RZK285" s="1085"/>
      <c r="RZL285" s="1085"/>
      <c r="RZM285" s="1080"/>
      <c r="RZN285" s="1085"/>
      <c r="RZO285" s="1085"/>
      <c r="RZP285" s="1085"/>
      <c r="RZQ285" s="1085"/>
      <c r="RZR285" s="1085"/>
      <c r="RZS285" s="1085"/>
      <c r="RZT285" s="1085"/>
      <c r="RZU285" s="1085"/>
      <c r="RZV285" s="1085"/>
      <c r="RZW285" s="1085"/>
      <c r="RZX285" s="1085"/>
      <c r="RZY285" s="1085"/>
      <c r="RZZ285" s="1085"/>
      <c r="SAA285" s="1085"/>
      <c r="SAB285" s="1080"/>
      <c r="SAC285" s="1085"/>
      <c r="SAD285" s="1085"/>
      <c r="SAE285" s="1085"/>
      <c r="SAF285" s="1085"/>
      <c r="SAG285" s="1085"/>
      <c r="SAH285" s="1085"/>
      <c r="SAI285" s="1085"/>
      <c r="SAJ285" s="1085"/>
      <c r="SAK285" s="1085"/>
      <c r="SAL285" s="1085"/>
      <c r="SAM285" s="1085"/>
      <c r="SAN285" s="1085"/>
      <c r="SAO285" s="1085"/>
      <c r="SAP285" s="1085"/>
      <c r="SAQ285" s="1080"/>
      <c r="SAR285" s="1085"/>
      <c r="SAS285" s="1085"/>
      <c r="SAT285" s="1085"/>
      <c r="SAU285" s="1085"/>
      <c r="SAV285" s="1085"/>
      <c r="SAW285" s="1085"/>
      <c r="SAX285" s="1085"/>
      <c r="SAY285" s="1085"/>
      <c r="SAZ285" s="1085"/>
      <c r="SBA285" s="1085"/>
      <c r="SBB285" s="1085"/>
      <c r="SBC285" s="1085"/>
      <c r="SBD285" s="1085"/>
      <c r="SBE285" s="1085"/>
      <c r="SBF285" s="1080"/>
      <c r="SBG285" s="1085"/>
      <c r="SBH285" s="1085"/>
      <c r="SBI285" s="1085"/>
      <c r="SBJ285" s="1085"/>
      <c r="SBK285" s="1085"/>
      <c r="SBL285" s="1085"/>
      <c r="SBM285" s="1085"/>
      <c r="SBN285" s="1085"/>
      <c r="SBO285" s="1085"/>
      <c r="SBP285" s="1085"/>
      <c r="SBQ285" s="1085"/>
      <c r="SBR285" s="1085"/>
      <c r="SBS285" s="1085"/>
      <c r="SBT285" s="1085"/>
      <c r="SBU285" s="1080"/>
      <c r="SBV285" s="1085"/>
      <c r="SBW285" s="1085"/>
      <c r="SBX285" s="1085"/>
      <c r="SBY285" s="1085"/>
      <c r="SBZ285" s="1085"/>
      <c r="SCA285" s="1085"/>
      <c r="SCB285" s="1085"/>
      <c r="SCC285" s="1085"/>
      <c r="SCD285" s="1085"/>
      <c r="SCE285" s="1085"/>
      <c r="SCF285" s="1085"/>
      <c r="SCG285" s="1085"/>
      <c r="SCH285" s="1085"/>
      <c r="SCI285" s="1085"/>
      <c r="SCJ285" s="1080"/>
      <c r="SCK285" s="1085"/>
      <c r="SCL285" s="1085"/>
      <c r="SCM285" s="1085"/>
      <c r="SCN285" s="1085"/>
      <c r="SCO285" s="1085"/>
      <c r="SCP285" s="1085"/>
      <c r="SCQ285" s="1085"/>
      <c r="SCR285" s="1085"/>
      <c r="SCS285" s="1085"/>
      <c r="SCT285" s="1085"/>
      <c r="SCU285" s="1085"/>
      <c r="SCV285" s="1085"/>
      <c r="SCW285" s="1085"/>
      <c r="SCX285" s="1085"/>
      <c r="SCY285" s="1080"/>
      <c r="SCZ285" s="1085"/>
      <c r="SDA285" s="1085"/>
      <c r="SDB285" s="1085"/>
      <c r="SDC285" s="1085"/>
      <c r="SDD285" s="1085"/>
      <c r="SDE285" s="1085"/>
      <c r="SDF285" s="1085"/>
      <c r="SDG285" s="1085"/>
      <c r="SDH285" s="1085"/>
      <c r="SDI285" s="1085"/>
      <c r="SDJ285" s="1085"/>
      <c r="SDK285" s="1085"/>
      <c r="SDL285" s="1085"/>
      <c r="SDM285" s="1085"/>
      <c r="SDN285" s="1080"/>
      <c r="SDO285" s="1085"/>
      <c r="SDP285" s="1085"/>
      <c r="SDQ285" s="1085"/>
      <c r="SDR285" s="1085"/>
      <c r="SDS285" s="1085"/>
      <c r="SDT285" s="1085"/>
      <c r="SDU285" s="1085"/>
      <c r="SDV285" s="1085"/>
      <c r="SDW285" s="1085"/>
      <c r="SDX285" s="1085"/>
      <c r="SDY285" s="1085"/>
      <c r="SDZ285" s="1085"/>
      <c r="SEA285" s="1085"/>
      <c r="SEB285" s="1085"/>
      <c r="SEC285" s="1080"/>
      <c r="SED285" s="1085"/>
      <c r="SEE285" s="1085"/>
      <c r="SEF285" s="1085"/>
      <c r="SEG285" s="1085"/>
      <c r="SEH285" s="1085"/>
      <c r="SEI285" s="1085"/>
      <c r="SEJ285" s="1085"/>
      <c r="SEK285" s="1085"/>
      <c r="SEL285" s="1085"/>
      <c r="SEM285" s="1085"/>
      <c r="SEN285" s="1085"/>
      <c r="SEO285" s="1085"/>
      <c r="SEP285" s="1085"/>
      <c r="SEQ285" s="1085"/>
      <c r="SER285" s="1080"/>
      <c r="SES285" s="1085"/>
      <c r="SET285" s="1085"/>
      <c r="SEU285" s="1085"/>
      <c r="SEV285" s="1085"/>
      <c r="SEW285" s="1085"/>
      <c r="SEX285" s="1085"/>
      <c r="SEY285" s="1085"/>
      <c r="SEZ285" s="1085"/>
      <c r="SFA285" s="1085"/>
      <c r="SFB285" s="1085"/>
      <c r="SFC285" s="1085"/>
      <c r="SFD285" s="1085"/>
      <c r="SFE285" s="1085"/>
      <c r="SFF285" s="1085"/>
      <c r="SFG285" s="1080"/>
      <c r="SFH285" s="1085"/>
      <c r="SFI285" s="1085"/>
      <c r="SFJ285" s="1085"/>
      <c r="SFK285" s="1085"/>
      <c r="SFL285" s="1085"/>
      <c r="SFM285" s="1085"/>
      <c r="SFN285" s="1085"/>
      <c r="SFO285" s="1085"/>
      <c r="SFP285" s="1085"/>
      <c r="SFQ285" s="1085"/>
      <c r="SFR285" s="1085"/>
      <c r="SFS285" s="1085"/>
      <c r="SFT285" s="1085"/>
      <c r="SFU285" s="1085"/>
      <c r="SFV285" s="1080"/>
      <c r="SFW285" s="1085"/>
      <c r="SFX285" s="1085"/>
      <c r="SFY285" s="1085"/>
      <c r="SFZ285" s="1085"/>
      <c r="SGA285" s="1085"/>
      <c r="SGB285" s="1085"/>
      <c r="SGC285" s="1085"/>
      <c r="SGD285" s="1085"/>
      <c r="SGE285" s="1085"/>
      <c r="SGF285" s="1085"/>
      <c r="SGG285" s="1085"/>
      <c r="SGH285" s="1085"/>
      <c r="SGI285" s="1085"/>
      <c r="SGJ285" s="1085"/>
      <c r="SGK285" s="1080"/>
      <c r="SGL285" s="1085"/>
      <c r="SGM285" s="1085"/>
      <c r="SGN285" s="1085"/>
      <c r="SGO285" s="1085"/>
      <c r="SGP285" s="1085"/>
      <c r="SGQ285" s="1085"/>
      <c r="SGR285" s="1085"/>
      <c r="SGS285" s="1085"/>
      <c r="SGT285" s="1085"/>
      <c r="SGU285" s="1085"/>
      <c r="SGV285" s="1085"/>
      <c r="SGW285" s="1085"/>
      <c r="SGX285" s="1085"/>
      <c r="SGY285" s="1085"/>
      <c r="SGZ285" s="1080"/>
      <c r="SHA285" s="1085"/>
      <c r="SHB285" s="1085"/>
      <c r="SHC285" s="1085"/>
      <c r="SHD285" s="1085"/>
      <c r="SHE285" s="1085"/>
      <c r="SHF285" s="1085"/>
      <c r="SHG285" s="1085"/>
      <c r="SHH285" s="1085"/>
      <c r="SHI285" s="1085"/>
      <c r="SHJ285" s="1085"/>
      <c r="SHK285" s="1085"/>
      <c r="SHL285" s="1085"/>
      <c r="SHM285" s="1085"/>
      <c r="SHN285" s="1085"/>
      <c r="SHO285" s="1080"/>
      <c r="SHP285" s="1085"/>
      <c r="SHQ285" s="1085"/>
      <c r="SHR285" s="1085"/>
      <c r="SHS285" s="1085"/>
      <c r="SHT285" s="1085"/>
      <c r="SHU285" s="1085"/>
      <c r="SHV285" s="1085"/>
      <c r="SHW285" s="1085"/>
      <c r="SHX285" s="1085"/>
      <c r="SHY285" s="1085"/>
      <c r="SHZ285" s="1085"/>
      <c r="SIA285" s="1085"/>
      <c r="SIB285" s="1085"/>
      <c r="SIC285" s="1085"/>
      <c r="SID285" s="1080"/>
      <c r="SIE285" s="1085"/>
      <c r="SIF285" s="1085"/>
      <c r="SIG285" s="1085"/>
      <c r="SIH285" s="1085"/>
      <c r="SII285" s="1085"/>
      <c r="SIJ285" s="1085"/>
      <c r="SIK285" s="1085"/>
      <c r="SIL285" s="1085"/>
      <c r="SIM285" s="1085"/>
      <c r="SIN285" s="1085"/>
      <c r="SIO285" s="1085"/>
      <c r="SIP285" s="1085"/>
      <c r="SIQ285" s="1085"/>
      <c r="SIR285" s="1085"/>
      <c r="SIS285" s="1080"/>
      <c r="SIT285" s="1085"/>
      <c r="SIU285" s="1085"/>
      <c r="SIV285" s="1085"/>
      <c r="SIW285" s="1085"/>
      <c r="SIX285" s="1085"/>
      <c r="SIY285" s="1085"/>
      <c r="SIZ285" s="1085"/>
      <c r="SJA285" s="1085"/>
      <c r="SJB285" s="1085"/>
      <c r="SJC285" s="1085"/>
      <c r="SJD285" s="1085"/>
      <c r="SJE285" s="1085"/>
      <c r="SJF285" s="1085"/>
      <c r="SJG285" s="1085"/>
      <c r="SJH285" s="1080"/>
      <c r="SJI285" s="1085"/>
      <c r="SJJ285" s="1085"/>
      <c r="SJK285" s="1085"/>
      <c r="SJL285" s="1085"/>
      <c r="SJM285" s="1085"/>
      <c r="SJN285" s="1085"/>
      <c r="SJO285" s="1085"/>
      <c r="SJP285" s="1085"/>
      <c r="SJQ285" s="1085"/>
      <c r="SJR285" s="1085"/>
      <c r="SJS285" s="1085"/>
      <c r="SJT285" s="1085"/>
      <c r="SJU285" s="1085"/>
      <c r="SJV285" s="1085"/>
      <c r="SJW285" s="1080"/>
      <c r="SJX285" s="1085"/>
      <c r="SJY285" s="1085"/>
      <c r="SJZ285" s="1085"/>
      <c r="SKA285" s="1085"/>
      <c r="SKB285" s="1085"/>
      <c r="SKC285" s="1085"/>
      <c r="SKD285" s="1085"/>
      <c r="SKE285" s="1085"/>
      <c r="SKF285" s="1085"/>
      <c r="SKG285" s="1085"/>
      <c r="SKH285" s="1085"/>
      <c r="SKI285" s="1085"/>
      <c r="SKJ285" s="1085"/>
      <c r="SKK285" s="1085"/>
      <c r="SKL285" s="1080"/>
      <c r="SKM285" s="1085"/>
      <c r="SKN285" s="1085"/>
      <c r="SKO285" s="1085"/>
      <c r="SKP285" s="1085"/>
      <c r="SKQ285" s="1085"/>
      <c r="SKR285" s="1085"/>
      <c r="SKS285" s="1085"/>
      <c r="SKT285" s="1085"/>
      <c r="SKU285" s="1085"/>
      <c r="SKV285" s="1085"/>
      <c r="SKW285" s="1085"/>
      <c r="SKX285" s="1085"/>
      <c r="SKY285" s="1085"/>
      <c r="SKZ285" s="1085"/>
      <c r="SLA285" s="1080"/>
      <c r="SLB285" s="1085"/>
      <c r="SLC285" s="1085"/>
      <c r="SLD285" s="1085"/>
      <c r="SLE285" s="1085"/>
      <c r="SLF285" s="1085"/>
      <c r="SLG285" s="1085"/>
      <c r="SLH285" s="1085"/>
      <c r="SLI285" s="1085"/>
      <c r="SLJ285" s="1085"/>
      <c r="SLK285" s="1085"/>
      <c r="SLL285" s="1085"/>
      <c r="SLM285" s="1085"/>
      <c r="SLN285" s="1085"/>
      <c r="SLO285" s="1085"/>
      <c r="SLP285" s="1080"/>
      <c r="SLQ285" s="1085"/>
      <c r="SLR285" s="1085"/>
      <c r="SLS285" s="1085"/>
      <c r="SLT285" s="1085"/>
      <c r="SLU285" s="1085"/>
      <c r="SLV285" s="1085"/>
      <c r="SLW285" s="1085"/>
      <c r="SLX285" s="1085"/>
      <c r="SLY285" s="1085"/>
      <c r="SLZ285" s="1085"/>
      <c r="SMA285" s="1085"/>
      <c r="SMB285" s="1085"/>
      <c r="SMC285" s="1085"/>
      <c r="SMD285" s="1085"/>
      <c r="SME285" s="1080"/>
      <c r="SMF285" s="1085"/>
      <c r="SMG285" s="1085"/>
      <c r="SMH285" s="1085"/>
      <c r="SMI285" s="1085"/>
      <c r="SMJ285" s="1085"/>
      <c r="SMK285" s="1085"/>
      <c r="SML285" s="1085"/>
      <c r="SMM285" s="1085"/>
      <c r="SMN285" s="1085"/>
      <c r="SMO285" s="1085"/>
      <c r="SMP285" s="1085"/>
      <c r="SMQ285" s="1085"/>
      <c r="SMR285" s="1085"/>
      <c r="SMS285" s="1085"/>
      <c r="SMT285" s="1080"/>
      <c r="SMU285" s="1085"/>
      <c r="SMV285" s="1085"/>
      <c r="SMW285" s="1085"/>
      <c r="SMX285" s="1085"/>
      <c r="SMY285" s="1085"/>
      <c r="SMZ285" s="1085"/>
      <c r="SNA285" s="1085"/>
      <c r="SNB285" s="1085"/>
      <c r="SNC285" s="1085"/>
      <c r="SND285" s="1085"/>
      <c r="SNE285" s="1085"/>
      <c r="SNF285" s="1085"/>
      <c r="SNG285" s="1085"/>
      <c r="SNH285" s="1085"/>
      <c r="SNI285" s="1080"/>
      <c r="SNJ285" s="1085"/>
      <c r="SNK285" s="1085"/>
      <c r="SNL285" s="1085"/>
      <c r="SNM285" s="1085"/>
      <c r="SNN285" s="1085"/>
      <c r="SNO285" s="1085"/>
      <c r="SNP285" s="1085"/>
      <c r="SNQ285" s="1085"/>
      <c r="SNR285" s="1085"/>
      <c r="SNS285" s="1085"/>
      <c r="SNT285" s="1085"/>
      <c r="SNU285" s="1085"/>
      <c r="SNV285" s="1085"/>
      <c r="SNW285" s="1085"/>
      <c r="SNX285" s="1080"/>
      <c r="SNY285" s="1085"/>
      <c r="SNZ285" s="1085"/>
      <c r="SOA285" s="1085"/>
      <c r="SOB285" s="1085"/>
      <c r="SOC285" s="1085"/>
      <c r="SOD285" s="1085"/>
      <c r="SOE285" s="1085"/>
      <c r="SOF285" s="1085"/>
      <c r="SOG285" s="1085"/>
      <c r="SOH285" s="1085"/>
      <c r="SOI285" s="1085"/>
      <c r="SOJ285" s="1085"/>
      <c r="SOK285" s="1085"/>
      <c r="SOL285" s="1085"/>
      <c r="SOM285" s="1080"/>
      <c r="SON285" s="1085"/>
      <c r="SOO285" s="1085"/>
      <c r="SOP285" s="1085"/>
      <c r="SOQ285" s="1085"/>
      <c r="SOR285" s="1085"/>
      <c r="SOS285" s="1085"/>
      <c r="SOT285" s="1085"/>
      <c r="SOU285" s="1085"/>
      <c r="SOV285" s="1085"/>
      <c r="SOW285" s="1085"/>
      <c r="SOX285" s="1085"/>
      <c r="SOY285" s="1085"/>
      <c r="SOZ285" s="1085"/>
      <c r="SPA285" s="1085"/>
      <c r="SPB285" s="1080"/>
      <c r="SPC285" s="1085"/>
      <c r="SPD285" s="1085"/>
      <c r="SPE285" s="1085"/>
      <c r="SPF285" s="1085"/>
      <c r="SPG285" s="1085"/>
      <c r="SPH285" s="1085"/>
      <c r="SPI285" s="1085"/>
      <c r="SPJ285" s="1085"/>
      <c r="SPK285" s="1085"/>
      <c r="SPL285" s="1085"/>
      <c r="SPM285" s="1085"/>
      <c r="SPN285" s="1085"/>
      <c r="SPO285" s="1085"/>
      <c r="SPP285" s="1085"/>
      <c r="SPQ285" s="1080"/>
      <c r="SPR285" s="1085"/>
      <c r="SPS285" s="1085"/>
      <c r="SPT285" s="1085"/>
      <c r="SPU285" s="1085"/>
      <c r="SPV285" s="1085"/>
      <c r="SPW285" s="1085"/>
      <c r="SPX285" s="1085"/>
      <c r="SPY285" s="1085"/>
      <c r="SPZ285" s="1085"/>
      <c r="SQA285" s="1085"/>
      <c r="SQB285" s="1085"/>
      <c r="SQC285" s="1085"/>
      <c r="SQD285" s="1085"/>
      <c r="SQE285" s="1085"/>
      <c r="SQF285" s="1080"/>
      <c r="SQG285" s="1085"/>
      <c r="SQH285" s="1085"/>
      <c r="SQI285" s="1085"/>
      <c r="SQJ285" s="1085"/>
      <c r="SQK285" s="1085"/>
      <c r="SQL285" s="1085"/>
      <c r="SQM285" s="1085"/>
      <c r="SQN285" s="1085"/>
      <c r="SQO285" s="1085"/>
      <c r="SQP285" s="1085"/>
      <c r="SQQ285" s="1085"/>
      <c r="SQR285" s="1085"/>
      <c r="SQS285" s="1085"/>
      <c r="SQT285" s="1085"/>
      <c r="SQU285" s="1080"/>
      <c r="SQV285" s="1085"/>
      <c r="SQW285" s="1085"/>
      <c r="SQX285" s="1085"/>
      <c r="SQY285" s="1085"/>
      <c r="SQZ285" s="1085"/>
      <c r="SRA285" s="1085"/>
      <c r="SRB285" s="1085"/>
      <c r="SRC285" s="1085"/>
      <c r="SRD285" s="1085"/>
      <c r="SRE285" s="1085"/>
      <c r="SRF285" s="1085"/>
      <c r="SRG285" s="1085"/>
      <c r="SRH285" s="1085"/>
      <c r="SRI285" s="1085"/>
      <c r="SRJ285" s="1080"/>
      <c r="SRK285" s="1085"/>
      <c r="SRL285" s="1085"/>
      <c r="SRM285" s="1085"/>
      <c r="SRN285" s="1085"/>
      <c r="SRO285" s="1085"/>
      <c r="SRP285" s="1085"/>
      <c r="SRQ285" s="1085"/>
      <c r="SRR285" s="1085"/>
      <c r="SRS285" s="1085"/>
      <c r="SRT285" s="1085"/>
      <c r="SRU285" s="1085"/>
      <c r="SRV285" s="1085"/>
      <c r="SRW285" s="1085"/>
      <c r="SRX285" s="1085"/>
      <c r="SRY285" s="1080"/>
      <c r="SRZ285" s="1085"/>
      <c r="SSA285" s="1085"/>
      <c r="SSB285" s="1085"/>
      <c r="SSC285" s="1085"/>
      <c r="SSD285" s="1085"/>
      <c r="SSE285" s="1085"/>
      <c r="SSF285" s="1085"/>
      <c r="SSG285" s="1085"/>
      <c r="SSH285" s="1085"/>
      <c r="SSI285" s="1085"/>
      <c r="SSJ285" s="1085"/>
      <c r="SSK285" s="1085"/>
      <c r="SSL285" s="1085"/>
      <c r="SSM285" s="1085"/>
      <c r="SSN285" s="1080"/>
      <c r="SSO285" s="1085"/>
      <c r="SSP285" s="1085"/>
      <c r="SSQ285" s="1085"/>
      <c r="SSR285" s="1085"/>
      <c r="SSS285" s="1085"/>
      <c r="SST285" s="1085"/>
      <c r="SSU285" s="1085"/>
      <c r="SSV285" s="1085"/>
      <c r="SSW285" s="1085"/>
      <c r="SSX285" s="1085"/>
      <c r="SSY285" s="1085"/>
      <c r="SSZ285" s="1085"/>
      <c r="STA285" s="1085"/>
      <c r="STB285" s="1085"/>
      <c r="STC285" s="1080"/>
      <c r="STD285" s="1085"/>
      <c r="STE285" s="1085"/>
      <c r="STF285" s="1085"/>
      <c r="STG285" s="1085"/>
      <c r="STH285" s="1085"/>
      <c r="STI285" s="1085"/>
      <c r="STJ285" s="1085"/>
      <c r="STK285" s="1085"/>
      <c r="STL285" s="1085"/>
      <c r="STM285" s="1085"/>
      <c r="STN285" s="1085"/>
      <c r="STO285" s="1085"/>
      <c r="STP285" s="1085"/>
      <c r="STQ285" s="1085"/>
      <c r="STR285" s="1080"/>
      <c r="STS285" s="1085"/>
      <c r="STT285" s="1085"/>
      <c r="STU285" s="1085"/>
      <c r="STV285" s="1085"/>
      <c r="STW285" s="1085"/>
      <c r="STX285" s="1085"/>
      <c r="STY285" s="1085"/>
      <c r="STZ285" s="1085"/>
      <c r="SUA285" s="1085"/>
      <c r="SUB285" s="1085"/>
      <c r="SUC285" s="1085"/>
      <c r="SUD285" s="1085"/>
      <c r="SUE285" s="1085"/>
      <c r="SUF285" s="1085"/>
      <c r="SUG285" s="1080"/>
      <c r="SUH285" s="1085"/>
      <c r="SUI285" s="1085"/>
      <c r="SUJ285" s="1085"/>
      <c r="SUK285" s="1085"/>
      <c r="SUL285" s="1085"/>
      <c r="SUM285" s="1085"/>
      <c r="SUN285" s="1085"/>
      <c r="SUO285" s="1085"/>
      <c r="SUP285" s="1085"/>
      <c r="SUQ285" s="1085"/>
      <c r="SUR285" s="1085"/>
      <c r="SUS285" s="1085"/>
      <c r="SUT285" s="1085"/>
      <c r="SUU285" s="1085"/>
      <c r="SUV285" s="1080"/>
      <c r="SUW285" s="1085"/>
      <c r="SUX285" s="1085"/>
      <c r="SUY285" s="1085"/>
      <c r="SUZ285" s="1085"/>
      <c r="SVA285" s="1085"/>
      <c r="SVB285" s="1085"/>
      <c r="SVC285" s="1085"/>
      <c r="SVD285" s="1085"/>
      <c r="SVE285" s="1085"/>
      <c r="SVF285" s="1085"/>
      <c r="SVG285" s="1085"/>
      <c r="SVH285" s="1085"/>
      <c r="SVI285" s="1085"/>
      <c r="SVJ285" s="1085"/>
      <c r="SVK285" s="1080"/>
      <c r="SVL285" s="1085"/>
      <c r="SVM285" s="1085"/>
      <c r="SVN285" s="1085"/>
      <c r="SVO285" s="1085"/>
      <c r="SVP285" s="1085"/>
      <c r="SVQ285" s="1085"/>
      <c r="SVR285" s="1085"/>
      <c r="SVS285" s="1085"/>
      <c r="SVT285" s="1085"/>
      <c r="SVU285" s="1085"/>
      <c r="SVV285" s="1085"/>
      <c r="SVW285" s="1085"/>
      <c r="SVX285" s="1085"/>
      <c r="SVY285" s="1085"/>
      <c r="SVZ285" s="1080"/>
      <c r="SWA285" s="1085"/>
      <c r="SWB285" s="1085"/>
      <c r="SWC285" s="1085"/>
      <c r="SWD285" s="1085"/>
      <c r="SWE285" s="1085"/>
      <c r="SWF285" s="1085"/>
      <c r="SWG285" s="1085"/>
      <c r="SWH285" s="1085"/>
      <c r="SWI285" s="1085"/>
      <c r="SWJ285" s="1085"/>
      <c r="SWK285" s="1085"/>
      <c r="SWL285" s="1085"/>
      <c r="SWM285" s="1085"/>
      <c r="SWN285" s="1085"/>
      <c r="SWO285" s="1080"/>
      <c r="SWP285" s="1085"/>
      <c r="SWQ285" s="1085"/>
      <c r="SWR285" s="1085"/>
      <c r="SWS285" s="1085"/>
      <c r="SWT285" s="1085"/>
      <c r="SWU285" s="1085"/>
      <c r="SWV285" s="1085"/>
      <c r="SWW285" s="1085"/>
      <c r="SWX285" s="1085"/>
      <c r="SWY285" s="1085"/>
      <c r="SWZ285" s="1085"/>
      <c r="SXA285" s="1085"/>
      <c r="SXB285" s="1085"/>
      <c r="SXC285" s="1085"/>
      <c r="SXD285" s="1080"/>
      <c r="SXE285" s="1085"/>
      <c r="SXF285" s="1085"/>
      <c r="SXG285" s="1085"/>
      <c r="SXH285" s="1085"/>
      <c r="SXI285" s="1085"/>
      <c r="SXJ285" s="1085"/>
      <c r="SXK285" s="1085"/>
      <c r="SXL285" s="1085"/>
      <c r="SXM285" s="1085"/>
      <c r="SXN285" s="1085"/>
      <c r="SXO285" s="1085"/>
      <c r="SXP285" s="1085"/>
      <c r="SXQ285" s="1085"/>
      <c r="SXR285" s="1085"/>
      <c r="SXS285" s="1080"/>
      <c r="SXT285" s="1085"/>
      <c r="SXU285" s="1085"/>
      <c r="SXV285" s="1085"/>
      <c r="SXW285" s="1085"/>
      <c r="SXX285" s="1085"/>
      <c r="SXY285" s="1085"/>
      <c r="SXZ285" s="1085"/>
      <c r="SYA285" s="1085"/>
      <c r="SYB285" s="1085"/>
      <c r="SYC285" s="1085"/>
      <c r="SYD285" s="1085"/>
      <c r="SYE285" s="1085"/>
      <c r="SYF285" s="1085"/>
      <c r="SYG285" s="1085"/>
      <c r="SYH285" s="1080"/>
      <c r="SYI285" s="1085"/>
      <c r="SYJ285" s="1085"/>
      <c r="SYK285" s="1085"/>
      <c r="SYL285" s="1085"/>
      <c r="SYM285" s="1085"/>
      <c r="SYN285" s="1085"/>
      <c r="SYO285" s="1085"/>
      <c r="SYP285" s="1085"/>
      <c r="SYQ285" s="1085"/>
      <c r="SYR285" s="1085"/>
      <c r="SYS285" s="1085"/>
      <c r="SYT285" s="1085"/>
      <c r="SYU285" s="1085"/>
      <c r="SYV285" s="1085"/>
      <c r="SYW285" s="1080"/>
      <c r="SYX285" s="1085"/>
      <c r="SYY285" s="1085"/>
      <c r="SYZ285" s="1085"/>
      <c r="SZA285" s="1085"/>
      <c r="SZB285" s="1085"/>
      <c r="SZC285" s="1085"/>
      <c r="SZD285" s="1085"/>
      <c r="SZE285" s="1085"/>
      <c r="SZF285" s="1085"/>
      <c r="SZG285" s="1085"/>
      <c r="SZH285" s="1085"/>
      <c r="SZI285" s="1085"/>
      <c r="SZJ285" s="1085"/>
      <c r="SZK285" s="1085"/>
      <c r="SZL285" s="1080"/>
      <c r="SZM285" s="1085"/>
      <c r="SZN285" s="1085"/>
      <c r="SZO285" s="1085"/>
      <c r="SZP285" s="1085"/>
      <c r="SZQ285" s="1085"/>
      <c r="SZR285" s="1085"/>
      <c r="SZS285" s="1085"/>
      <c r="SZT285" s="1085"/>
      <c r="SZU285" s="1085"/>
      <c r="SZV285" s="1085"/>
      <c r="SZW285" s="1085"/>
      <c r="SZX285" s="1085"/>
      <c r="SZY285" s="1085"/>
      <c r="SZZ285" s="1085"/>
      <c r="TAA285" s="1080"/>
      <c r="TAB285" s="1085"/>
      <c r="TAC285" s="1085"/>
      <c r="TAD285" s="1085"/>
      <c r="TAE285" s="1085"/>
      <c r="TAF285" s="1085"/>
      <c r="TAG285" s="1085"/>
      <c r="TAH285" s="1085"/>
      <c r="TAI285" s="1085"/>
      <c r="TAJ285" s="1085"/>
      <c r="TAK285" s="1085"/>
      <c r="TAL285" s="1085"/>
      <c r="TAM285" s="1085"/>
      <c r="TAN285" s="1085"/>
      <c r="TAO285" s="1085"/>
      <c r="TAP285" s="1080"/>
      <c r="TAQ285" s="1085"/>
      <c r="TAR285" s="1085"/>
      <c r="TAS285" s="1085"/>
      <c r="TAT285" s="1085"/>
      <c r="TAU285" s="1085"/>
      <c r="TAV285" s="1085"/>
      <c r="TAW285" s="1085"/>
      <c r="TAX285" s="1085"/>
      <c r="TAY285" s="1085"/>
      <c r="TAZ285" s="1085"/>
      <c r="TBA285" s="1085"/>
      <c r="TBB285" s="1085"/>
      <c r="TBC285" s="1085"/>
      <c r="TBD285" s="1085"/>
      <c r="TBE285" s="1080"/>
      <c r="TBF285" s="1085"/>
      <c r="TBG285" s="1085"/>
      <c r="TBH285" s="1085"/>
      <c r="TBI285" s="1085"/>
      <c r="TBJ285" s="1085"/>
      <c r="TBK285" s="1085"/>
      <c r="TBL285" s="1085"/>
      <c r="TBM285" s="1085"/>
      <c r="TBN285" s="1085"/>
      <c r="TBO285" s="1085"/>
      <c r="TBP285" s="1085"/>
      <c r="TBQ285" s="1085"/>
      <c r="TBR285" s="1085"/>
      <c r="TBS285" s="1085"/>
      <c r="TBT285" s="1080"/>
      <c r="TBU285" s="1085"/>
      <c r="TBV285" s="1085"/>
      <c r="TBW285" s="1085"/>
      <c r="TBX285" s="1085"/>
      <c r="TBY285" s="1085"/>
      <c r="TBZ285" s="1085"/>
      <c r="TCA285" s="1085"/>
      <c r="TCB285" s="1085"/>
      <c r="TCC285" s="1085"/>
      <c r="TCD285" s="1085"/>
      <c r="TCE285" s="1085"/>
      <c r="TCF285" s="1085"/>
      <c r="TCG285" s="1085"/>
      <c r="TCH285" s="1085"/>
      <c r="TCI285" s="1080"/>
      <c r="TCJ285" s="1085"/>
      <c r="TCK285" s="1085"/>
      <c r="TCL285" s="1085"/>
      <c r="TCM285" s="1085"/>
      <c r="TCN285" s="1085"/>
      <c r="TCO285" s="1085"/>
      <c r="TCP285" s="1085"/>
      <c r="TCQ285" s="1085"/>
      <c r="TCR285" s="1085"/>
      <c r="TCS285" s="1085"/>
      <c r="TCT285" s="1085"/>
      <c r="TCU285" s="1085"/>
      <c r="TCV285" s="1085"/>
      <c r="TCW285" s="1085"/>
      <c r="TCX285" s="1080"/>
      <c r="TCY285" s="1085"/>
      <c r="TCZ285" s="1085"/>
      <c r="TDA285" s="1085"/>
      <c r="TDB285" s="1085"/>
      <c r="TDC285" s="1085"/>
      <c r="TDD285" s="1085"/>
      <c r="TDE285" s="1085"/>
      <c r="TDF285" s="1085"/>
      <c r="TDG285" s="1085"/>
      <c r="TDH285" s="1085"/>
      <c r="TDI285" s="1085"/>
      <c r="TDJ285" s="1085"/>
      <c r="TDK285" s="1085"/>
      <c r="TDL285" s="1085"/>
      <c r="TDM285" s="1080"/>
      <c r="TDN285" s="1085"/>
      <c r="TDO285" s="1085"/>
      <c r="TDP285" s="1085"/>
      <c r="TDQ285" s="1085"/>
      <c r="TDR285" s="1085"/>
      <c r="TDS285" s="1085"/>
      <c r="TDT285" s="1085"/>
      <c r="TDU285" s="1085"/>
      <c r="TDV285" s="1085"/>
      <c r="TDW285" s="1085"/>
      <c r="TDX285" s="1085"/>
      <c r="TDY285" s="1085"/>
      <c r="TDZ285" s="1085"/>
      <c r="TEA285" s="1085"/>
      <c r="TEB285" s="1080"/>
      <c r="TEC285" s="1085"/>
      <c r="TED285" s="1085"/>
      <c r="TEE285" s="1085"/>
      <c r="TEF285" s="1085"/>
      <c r="TEG285" s="1085"/>
      <c r="TEH285" s="1085"/>
      <c r="TEI285" s="1085"/>
      <c r="TEJ285" s="1085"/>
      <c r="TEK285" s="1085"/>
      <c r="TEL285" s="1085"/>
      <c r="TEM285" s="1085"/>
      <c r="TEN285" s="1085"/>
      <c r="TEO285" s="1085"/>
      <c r="TEP285" s="1085"/>
      <c r="TEQ285" s="1080"/>
      <c r="TER285" s="1085"/>
      <c r="TES285" s="1085"/>
      <c r="TET285" s="1085"/>
      <c r="TEU285" s="1085"/>
      <c r="TEV285" s="1085"/>
      <c r="TEW285" s="1085"/>
      <c r="TEX285" s="1085"/>
      <c r="TEY285" s="1085"/>
      <c r="TEZ285" s="1085"/>
      <c r="TFA285" s="1085"/>
      <c r="TFB285" s="1085"/>
      <c r="TFC285" s="1085"/>
      <c r="TFD285" s="1085"/>
      <c r="TFE285" s="1085"/>
      <c r="TFF285" s="1080"/>
      <c r="TFG285" s="1085"/>
      <c r="TFH285" s="1085"/>
      <c r="TFI285" s="1085"/>
      <c r="TFJ285" s="1085"/>
      <c r="TFK285" s="1085"/>
      <c r="TFL285" s="1085"/>
      <c r="TFM285" s="1085"/>
      <c r="TFN285" s="1085"/>
      <c r="TFO285" s="1085"/>
      <c r="TFP285" s="1085"/>
      <c r="TFQ285" s="1085"/>
      <c r="TFR285" s="1085"/>
      <c r="TFS285" s="1085"/>
      <c r="TFT285" s="1085"/>
      <c r="TFU285" s="1080"/>
      <c r="TFV285" s="1085"/>
      <c r="TFW285" s="1085"/>
      <c r="TFX285" s="1085"/>
      <c r="TFY285" s="1085"/>
      <c r="TFZ285" s="1085"/>
      <c r="TGA285" s="1085"/>
      <c r="TGB285" s="1085"/>
      <c r="TGC285" s="1085"/>
      <c r="TGD285" s="1085"/>
      <c r="TGE285" s="1085"/>
      <c r="TGF285" s="1085"/>
      <c r="TGG285" s="1085"/>
      <c r="TGH285" s="1085"/>
      <c r="TGI285" s="1085"/>
      <c r="TGJ285" s="1080"/>
      <c r="TGK285" s="1085"/>
      <c r="TGL285" s="1085"/>
      <c r="TGM285" s="1085"/>
      <c r="TGN285" s="1085"/>
      <c r="TGO285" s="1085"/>
      <c r="TGP285" s="1085"/>
      <c r="TGQ285" s="1085"/>
      <c r="TGR285" s="1085"/>
      <c r="TGS285" s="1085"/>
      <c r="TGT285" s="1085"/>
      <c r="TGU285" s="1085"/>
      <c r="TGV285" s="1085"/>
      <c r="TGW285" s="1085"/>
      <c r="TGX285" s="1085"/>
      <c r="TGY285" s="1080"/>
      <c r="TGZ285" s="1085"/>
      <c r="THA285" s="1085"/>
      <c r="THB285" s="1085"/>
      <c r="THC285" s="1085"/>
      <c r="THD285" s="1085"/>
      <c r="THE285" s="1085"/>
      <c r="THF285" s="1085"/>
      <c r="THG285" s="1085"/>
      <c r="THH285" s="1085"/>
      <c r="THI285" s="1085"/>
      <c r="THJ285" s="1085"/>
      <c r="THK285" s="1085"/>
      <c r="THL285" s="1085"/>
      <c r="THM285" s="1085"/>
      <c r="THN285" s="1080"/>
      <c r="THO285" s="1085"/>
      <c r="THP285" s="1085"/>
      <c r="THQ285" s="1085"/>
      <c r="THR285" s="1085"/>
      <c r="THS285" s="1085"/>
      <c r="THT285" s="1085"/>
      <c r="THU285" s="1085"/>
      <c r="THV285" s="1085"/>
      <c r="THW285" s="1085"/>
      <c r="THX285" s="1085"/>
      <c r="THY285" s="1085"/>
      <c r="THZ285" s="1085"/>
      <c r="TIA285" s="1085"/>
      <c r="TIB285" s="1085"/>
      <c r="TIC285" s="1080"/>
      <c r="TID285" s="1085"/>
      <c r="TIE285" s="1085"/>
      <c r="TIF285" s="1085"/>
      <c r="TIG285" s="1085"/>
      <c r="TIH285" s="1085"/>
      <c r="TII285" s="1085"/>
      <c r="TIJ285" s="1085"/>
      <c r="TIK285" s="1085"/>
      <c r="TIL285" s="1085"/>
      <c r="TIM285" s="1085"/>
      <c r="TIN285" s="1085"/>
      <c r="TIO285" s="1085"/>
      <c r="TIP285" s="1085"/>
      <c r="TIQ285" s="1085"/>
      <c r="TIR285" s="1080"/>
      <c r="TIS285" s="1085"/>
      <c r="TIT285" s="1085"/>
      <c r="TIU285" s="1085"/>
      <c r="TIV285" s="1085"/>
      <c r="TIW285" s="1085"/>
      <c r="TIX285" s="1085"/>
      <c r="TIY285" s="1085"/>
      <c r="TIZ285" s="1085"/>
      <c r="TJA285" s="1085"/>
      <c r="TJB285" s="1085"/>
      <c r="TJC285" s="1085"/>
      <c r="TJD285" s="1085"/>
      <c r="TJE285" s="1085"/>
      <c r="TJF285" s="1085"/>
      <c r="TJG285" s="1080"/>
      <c r="TJH285" s="1085"/>
      <c r="TJI285" s="1085"/>
      <c r="TJJ285" s="1085"/>
      <c r="TJK285" s="1085"/>
      <c r="TJL285" s="1085"/>
      <c r="TJM285" s="1085"/>
      <c r="TJN285" s="1085"/>
      <c r="TJO285" s="1085"/>
      <c r="TJP285" s="1085"/>
      <c r="TJQ285" s="1085"/>
      <c r="TJR285" s="1085"/>
      <c r="TJS285" s="1085"/>
      <c r="TJT285" s="1085"/>
      <c r="TJU285" s="1085"/>
      <c r="TJV285" s="1080"/>
      <c r="TJW285" s="1085"/>
      <c r="TJX285" s="1085"/>
      <c r="TJY285" s="1085"/>
      <c r="TJZ285" s="1085"/>
      <c r="TKA285" s="1085"/>
      <c r="TKB285" s="1085"/>
      <c r="TKC285" s="1085"/>
      <c r="TKD285" s="1085"/>
      <c r="TKE285" s="1085"/>
      <c r="TKF285" s="1085"/>
      <c r="TKG285" s="1085"/>
      <c r="TKH285" s="1085"/>
      <c r="TKI285" s="1085"/>
      <c r="TKJ285" s="1085"/>
      <c r="TKK285" s="1080"/>
      <c r="TKL285" s="1085"/>
      <c r="TKM285" s="1085"/>
      <c r="TKN285" s="1085"/>
      <c r="TKO285" s="1085"/>
      <c r="TKP285" s="1085"/>
      <c r="TKQ285" s="1085"/>
      <c r="TKR285" s="1085"/>
      <c r="TKS285" s="1085"/>
      <c r="TKT285" s="1085"/>
      <c r="TKU285" s="1085"/>
      <c r="TKV285" s="1085"/>
      <c r="TKW285" s="1085"/>
      <c r="TKX285" s="1085"/>
      <c r="TKY285" s="1085"/>
      <c r="TKZ285" s="1080"/>
      <c r="TLA285" s="1085"/>
      <c r="TLB285" s="1085"/>
      <c r="TLC285" s="1085"/>
      <c r="TLD285" s="1085"/>
      <c r="TLE285" s="1085"/>
      <c r="TLF285" s="1085"/>
      <c r="TLG285" s="1085"/>
      <c r="TLH285" s="1085"/>
      <c r="TLI285" s="1085"/>
      <c r="TLJ285" s="1085"/>
      <c r="TLK285" s="1085"/>
      <c r="TLL285" s="1085"/>
      <c r="TLM285" s="1085"/>
      <c r="TLN285" s="1085"/>
      <c r="TLO285" s="1080"/>
      <c r="TLP285" s="1085"/>
      <c r="TLQ285" s="1085"/>
      <c r="TLR285" s="1085"/>
      <c r="TLS285" s="1085"/>
      <c r="TLT285" s="1085"/>
      <c r="TLU285" s="1085"/>
      <c r="TLV285" s="1085"/>
      <c r="TLW285" s="1085"/>
      <c r="TLX285" s="1085"/>
      <c r="TLY285" s="1085"/>
      <c r="TLZ285" s="1085"/>
      <c r="TMA285" s="1085"/>
      <c r="TMB285" s="1085"/>
      <c r="TMC285" s="1085"/>
      <c r="TMD285" s="1080"/>
      <c r="TME285" s="1085"/>
      <c r="TMF285" s="1085"/>
      <c r="TMG285" s="1085"/>
      <c r="TMH285" s="1085"/>
      <c r="TMI285" s="1085"/>
      <c r="TMJ285" s="1085"/>
      <c r="TMK285" s="1085"/>
      <c r="TML285" s="1085"/>
      <c r="TMM285" s="1085"/>
      <c r="TMN285" s="1085"/>
      <c r="TMO285" s="1085"/>
      <c r="TMP285" s="1085"/>
      <c r="TMQ285" s="1085"/>
      <c r="TMR285" s="1085"/>
      <c r="TMS285" s="1080"/>
      <c r="TMT285" s="1085"/>
      <c r="TMU285" s="1085"/>
      <c r="TMV285" s="1085"/>
      <c r="TMW285" s="1085"/>
      <c r="TMX285" s="1085"/>
      <c r="TMY285" s="1085"/>
      <c r="TMZ285" s="1085"/>
      <c r="TNA285" s="1085"/>
      <c r="TNB285" s="1085"/>
      <c r="TNC285" s="1085"/>
      <c r="TND285" s="1085"/>
      <c r="TNE285" s="1085"/>
      <c r="TNF285" s="1085"/>
      <c r="TNG285" s="1085"/>
      <c r="TNH285" s="1080"/>
      <c r="TNI285" s="1085"/>
      <c r="TNJ285" s="1085"/>
      <c r="TNK285" s="1085"/>
      <c r="TNL285" s="1085"/>
      <c r="TNM285" s="1085"/>
      <c r="TNN285" s="1085"/>
      <c r="TNO285" s="1085"/>
      <c r="TNP285" s="1085"/>
      <c r="TNQ285" s="1085"/>
      <c r="TNR285" s="1085"/>
      <c r="TNS285" s="1085"/>
      <c r="TNT285" s="1085"/>
      <c r="TNU285" s="1085"/>
      <c r="TNV285" s="1085"/>
      <c r="TNW285" s="1080"/>
      <c r="TNX285" s="1085"/>
      <c r="TNY285" s="1085"/>
      <c r="TNZ285" s="1085"/>
      <c r="TOA285" s="1085"/>
      <c r="TOB285" s="1085"/>
      <c r="TOC285" s="1085"/>
      <c r="TOD285" s="1085"/>
      <c r="TOE285" s="1085"/>
      <c r="TOF285" s="1085"/>
      <c r="TOG285" s="1085"/>
      <c r="TOH285" s="1085"/>
      <c r="TOI285" s="1085"/>
      <c r="TOJ285" s="1085"/>
      <c r="TOK285" s="1085"/>
      <c r="TOL285" s="1080"/>
      <c r="TOM285" s="1085"/>
      <c r="TON285" s="1085"/>
      <c r="TOO285" s="1085"/>
      <c r="TOP285" s="1085"/>
      <c r="TOQ285" s="1085"/>
      <c r="TOR285" s="1085"/>
      <c r="TOS285" s="1085"/>
      <c r="TOT285" s="1085"/>
      <c r="TOU285" s="1085"/>
      <c r="TOV285" s="1085"/>
      <c r="TOW285" s="1085"/>
      <c r="TOX285" s="1085"/>
      <c r="TOY285" s="1085"/>
      <c r="TOZ285" s="1085"/>
      <c r="TPA285" s="1080"/>
      <c r="TPB285" s="1085"/>
      <c r="TPC285" s="1085"/>
      <c r="TPD285" s="1085"/>
      <c r="TPE285" s="1085"/>
      <c r="TPF285" s="1085"/>
      <c r="TPG285" s="1085"/>
      <c r="TPH285" s="1085"/>
      <c r="TPI285" s="1085"/>
      <c r="TPJ285" s="1085"/>
      <c r="TPK285" s="1085"/>
      <c r="TPL285" s="1085"/>
      <c r="TPM285" s="1085"/>
      <c r="TPN285" s="1085"/>
      <c r="TPO285" s="1085"/>
      <c r="TPP285" s="1080"/>
      <c r="TPQ285" s="1085"/>
      <c r="TPR285" s="1085"/>
      <c r="TPS285" s="1085"/>
      <c r="TPT285" s="1085"/>
      <c r="TPU285" s="1085"/>
      <c r="TPV285" s="1085"/>
      <c r="TPW285" s="1085"/>
      <c r="TPX285" s="1085"/>
      <c r="TPY285" s="1085"/>
      <c r="TPZ285" s="1085"/>
      <c r="TQA285" s="1085"/>
      <c r="TQB285" s="1085"/>
      <c r="TQC285" s="1085"/>
      <c r="TQD285" s="1085"/>
      <c r="TQE285" s="1080"/>
      <c r="TQF285" s="1085"/>
      <c r="TQG285" s="1085"/>
      <c r="TQH285" s="1085"/>
      <c r="TQI285" s="1085"/>
      <c r="TQJ285" s="1085"/>
      <c r="TQK285" s="1085"/>
      <c r="TQL285" s="1085"/>
      <c r="TQM285" s="1085"/>
      <c r="TQN285" s="1085"/>
      <c r="TQO285" s="1085"/>
      <c r="TQP285" s="1085"/>
      <c r="TQQ285" s="1085"/>
      <c r="TQR285" s="1085"/>
      <c r="TQS285" s="1085"/>
      <c r="TQT285" s="1080"/>
      <c r="TQU285" s="1085"/>
      <c r="TQV285" s="1085"/>
      <c r="TQW285" s="1085"/>
      <c r="TQX285" s="1085"/>
      <c r="TQY285" s="1085"/>
      <c r="TQZ285" s="1085"/>
      <c r="TRA285" s="1085"/>
      <c r="TRB285" s="1085"/>
      <c r="TRC285" s="1085"/>
      <c r="TRD285" s="1085"/>
      <c r="TRE285" s="1085"/>
      <c r="TRF285" s="1085"/>
      <c r="TRG285" s="1085"/>
      <c r="TRH285" s="1085"/>
      <c r="TRI285" s="1080"/>
      <c r="TRJ285" s="1085"/>
      <c r="TRK285" s="1085"/>
      <c r="TRL285" s="1085"/>
      <c r="TRM285" s="1085"/>
      <c r="TRN285" s="1085"/>
      <c r="TRO285" s="1085"/>
      <c r="TRP285" s="1085"/>
      <c r="TRQ285" s="1085"/>
      <c r="TRR285" s="1085"/>
      <c r="TRS285" s="1085"/>
      <c r="TRT285" s="1085"/>
      <c r="TRU285" s="1085"/>
      <c r="TRV285" s="1085"/>
      <c r="TRW285" s="1085"/>
      <c r="TRX285" s="1080"/>
      <c r="TRY285" s="1085"/>
      <c r="TRZ285" s="1085"/>
      <c r="TSA285" s="1085"/>
      <c r="TSB285" s="1085"/>
      <c r="TSC285" s="1085"/>
      <c r="TSD285" s="1085"/>
      <c r="TSE285" s="1085"/>
      <c r="TSF285" s="1085"/>
      <c r="TSG285" s="1085"/>
      <c r="TSH285" s="1085"/>
      <c r="TSI285" s="1085"/>
      <c r="TSJ285" s="1085"/>
      <c r="TSK285" s="1085"/>
      <c r="TSL285" s="1085"/>
      <c r="TSM285" s="1080"/>
      <c r="TSN285" s="1085"/>
      <c r="TSO285" s="1085"/>
      <c r="TSP285" s="1085"/>
      <c r="TSQ285" s="1085"/>
      <c r="TSR285" s="1085"/>
      <c r="TSS285" s="1085"/>
      <c r="TST285" s="1085"/>
      <c r="TSU285" s="1085"/>
      <c r="TSV285" s="1085"/>
      <c r="TSW285" s="1085"/>
      <c r="TSX285" s="1085"/>
      <c r="TSY285" s="1085"/>
      <c r="TSZ285" s="1085"/>
      <c r="TTA285" s="1085"/>
      <c r="TTB285" s="1080"/>
      <c r="TTC285" s="1085"/>
      <c r="TTD285" s="1085"/>
      <c r="TTE285" s="1085"/>
      <c r="TTF285" s="1085"/>
      <c r="TTG285" s="1085"/>
      <c r="TTH285" s="1085"/>
      <c r="TTI285" s="1085"/>
      <c r="TTJ285" s="1085"/>
      <c r="TTK285" s="1085"/>
      <c r="TTL285" s="1085"/>
      <c r="TTM285" s="1085"/>
      <c r="TTN285" s="1085"/>
      <c r="TTO285" s="1085"/>
      <c r="TTP285" s="1085"/>
      <c r="TTQ285" s="1080"/>
      <c r="TTR285" s="1085"/>
      <c r="TTS285" s="1085"/>
      <c r="TTT285" s="1085"/>
      <c r="TTU285" s="1085"/>
      <c r="TTV285" s="1085"/>
      <c r="TTW285" s="1085"/>
      <c r="TTX285" s="1085"/>
      <c r="TTY285" s="1085"/>
      <c r="TTZ285" s="1085"/>
      <c r="TUA285" s="1085"/>
      <c r="TUB285" s="1085"/>
      <c r="TUC285" s="1085"/>
      <c r="TUD285" s="1085"/>
      <c r="TUE285" s="1085"/>
      <c r="TUF285" s="1080"/>
      <c r="TUG285" s="1085"/>
      <c r="TUH285" s="1085"/>
      <c r="TUI285" s="1085"/>
      <c r="TUJ285" s="1085"/>
      <c r="TUK285" s="1085"/>
      <c r="TUL285" s="1085"/>
      <c r="TUM285" s="1085"/>
      <c r="TUN285" s="1085"/>
      <c r="TUO285" s="1085"/>
      <c r="TUP285" s="1085"/>
      <c r="TUQ285" s="1085"/>
      <c r="TUR285" s="1085"/>
      <c r="TUS285" s="1085"/>
      <c r="TUT285" s="1085"/>
      <c r="TUU285" s="1080"/>
      <c r="TUV285" s="1085"/>
      <c r="TUW285" s="1085"/>
      <c r="TUX285" s="1085"/>
      <c r="TUY285" s="1085"/>
      <c r="TUZ285" s="1085"/>
      <c r="TVA285" s="1085"/>
      <c r="TVB285" s="1085"/>
      <c r="TVC285" s="1085"/>
      <c r="TVD285" s="1085"/>
      <c r="TVE285" s="1085"/>
      <c r="TVF285" s="1085"/>
      <c r="TVG285" s="1085"/>
      <c r="TVH285" s="1085"/>
      <c r="TVI285" s="1085"/>
      <c r="TVJ285" s="1080"/>
      <c r="TVK285" s="1085"/>
      <c r="TVL285" s="1085"/>
      <c r="TVM285" s="1085"/>
      <c r="TVN285" s="1085"/>
      <c r="TVO285" s="1085"/>
      <c r="TVP285" s="1085"/>
      <c r="TVQ285" s="1085"/>
      <c r="TVR285" s="1085"/>
      <c r="TVS285" s="1085"/>
      <c r="TVT285" s="1085"/>
      <c r="TVU285" s="1085"/>
      <c r="TVV285" s="1085"/>
      <c r="TVW285" s="1085"/>
      <c r="TVX285" s="1085"/>
      <c r="TVY285" s="1080"/>
      <c r="TVZ285" s="1085"/>
      <c r="TWA285" s="1085"/>
      <c r="TWB285" s="1085"/>
      <c r="TWC285" s="1085"/>
      <c r="TWD285" s="1085"/>
      <c r="TWE285" s="1085"/>
      <c r="TWF285" s="1085"/>
      <c r="TWG285" s="1085"/>
      <c r="TWH285" s="1085"/>
      <c r="TWI285" s="1085"/>
      <c r="TWJ285" s="1085"/>
      <c r="TWK285" s="1085"/>
      <c r="TWL285" s="1085"/>
      <c r="TWM285" s="1085"/>
      <c r="TWN285" s="1080"/>
      <c r="TWO285" s="1085"/>
      <c r="TWP285" s="1085"/>
      <c r="TWQ285" s="1085"/>
      <c r="TWR285" s="1085"/>
      <c r="TWS285" s="1085"/>
      <c r="TWT285" s="1085"/>
      <c r="TWU285" s="1085"/>
      <c r="TWV285" s="1085"/>
      <c r="TWW285" s="1085"/>
      <c r="TWX285" s="1085"/>
      <c r="TWY285" s="1085"/>
      <c r="TWZ285" s="1085"/>
      <c r="TXA285" s="1085"/>
      <c r="TXB285" s="1085"/>
      <c r="TXC285" s="1080"/>
      <c r="TXD285" s="1085"/>
      <c r="TXE285" s="1085"/>
      <c r="TXF285" s="1085"/>
      <c r="TXG285" s="1085"/>
      <c r="TXH285" s="1085"/>
      <c r="TXI285" s="1085"/>
      <c r="TXJ285" s="1085"/>
      <c r="TXK285" s="1085"/>
      <c r="TXL285" s="1085"/>
      <c r="TXM285" s="1085"/>
      <c r="TXN285" s="1085"/>
      <c r="TXO285" s="1085"/>
      <c r="TXP285" s="1085"/>
      <c r="TXQ285" s="1085"/>
      <c r="TXR285" s="1080"/>
      <c r="TXS285" s="1085"/>
      <c r="TXT285" s="1085"/>
      <c r="TXU285" s="1085"/>
      <c r="TXV285" s="1085"/>
      <c r="TXW285" s="1085"/>
      <c r="TXX285" s="1085"/>
      <c r="TXY285" s="1085"/>
      <c r="TXZ285" s="1085"/>
      <c r="TYA285" s="1085"/>
      <c r="TYB285" s="1085"/>
      <c r="TYC285" s="1085"/>
      <c r="TYD285" s="1085"/>
      <c r="TYE285" s="1085"/>
      <c r="TYF285" s="1085"/>
      <c r="TYG285" s="1080"/>
      <c r="TYH285" s="1085"/>
      <c r="TYI285" s="1085"/>
      <c r="TYJ285" s="1085"/>
      <c r="TYK285" s="1085"/>
      <c r="TYL285" s="1085"/>
      <c r="TYM285" s="1085"/>
      <c r="TYN285" s="1085"/>
      <c r="TYO285" s="1085"/>
      <c r="TYP285" s="1085"/>
      <c r="TYQ285" s="1085"/>
      <c r="TYR285" s="1085"/>
      <c r="TYS285" s="1085"/>
      <c r="TYT285" s="1085"/>
      <c r="TYU285" s="1085"/>
      <c r="TYV285" s="1080"/>
      <c r="TYW285" s="1085"/>
      <c r="TYX285" s="1085"/>
      <c r="TYY285" s="1085"/>
      <c r="TYZ285" s="1085"/>
      <c r="TZA285" s="1085"/>
      <c r="TZB285" s="1085"/>
      <c r="TZC285" s="1085"/>
      <c r="TZD285" s="1085"/>
      <c r="TZE285" s="1085"/>
      <c r="TZF285" s="1085"/>
      <c r="TZG285" s="1085"/>
      <c r="TZH285" s="1085"/>
      <c r="TZI285" s="1085"/>
      <c r="TZJ285" s="1085"/>
      <c r="TZK285" s="1080"/>
      <c r="TZL285" s="1085"/>
      <c r="TZM285" s="1085"/>
      <c r="TZN285" s="1085"/>
      <c r="TZO285" s="1085"/>
      <c r="TZP285" s="1085"/>
      <c r="TZQ285" s="1085"/>
      <c r="TZR285" s="1085"/>
      <c r="TZS285" s="1085"/>
      <c r="TZT285" s="1085"/>
      <c r="TZU285" s="1085"/>
      <c r="TZV285" s="1085"/>
      <c r="TZW285" s="1085"/>
      <c r="TZX285" s="1085"/>
      <c r="TZY285" s="1085"/>
      <c r="TZZ285" s="1080"/>
      <c r="UAA285" s="1085"/>
      <c r="UAB285" s="1085"/>
      <c r="UAC285" s="1085"/>
      <c r="UAD285" s="1085"/>
      <c r="UAE285" s="1085"/>
      <c r="UAF285" s="1085"/>
      <c r="UAG285" s="1085"/>
      <c r="UAH285" s="1085"/>
      <c r="UAI285" s="1085"/>
      <c r="UAJ285" s="1085"/>
      <c r="UAK285" s="1085"/>
      <c r="UAL285" s="1085"/>
      <c r="UAM285" s="1085"/>
      <c r="UAN285" s="1085"/>
      <c r="UAO285" s="1080"/>
      <c r="UAP285" s="1085"/>
      <c r="UAQ285" s="1085"/>
      <c r="UAR285" s="1085"/>
      <c r="UAS285" s="1085"/>
      <c r="UAT285" s="1085"/>
      <c r="UAU285" s="1085"/>
      <c r="UAV285" s="1085"/>
      <c r="UAW285" s="1085"/>
      <c r="UAX285" s="1085"/>
      <c r="UAY285" s="1085"/>
      <c r="UAZ285" s="1085"/>
      <c r="UBA285" s="1085"/>
      <c r="UBB285" s="1085"/>
      <c r="UBC285" s="1085"/>
      <c r="UBD285" s="1080"/>
      <c r="UBE285" s="1085"/>
      <c r="UBF285" s="1085"/>
      <c r="UBG285" s="1085"/>
      <c r="UBH285" s="1085"/>
      <c r="UBI285" s="1085"/>
      <c r="UBJ285" s="1085"/>
      <c r="UBK285" s="1085"/>
      <c r="UBL285" s="1085"/>
      <c r="UBM285" s="1085"/>
      <c r="UBN285" s="1085"/>
      <c r="UBO285" s="1085"/>
      <c r="UBP285" s="1085"/>
      <c r="UBQ285" s="1085"/>
      <c r="UBR285" s="1085"/>
      <c r="UBS285" s="1080"/>
      <c r="UBT285" s="1085"/>
      <c r="UBU285" s="1085"/>
      <c r="UBV285" s="1085"/>
      <c r="UBW285" s="1085"/>
      <c r="UBX285" s="1085"/>
      <c r="UBY285" s="1085"/>
      <c r="UBZ285" s="1085"/>
      <c r="UCA285" s="1085"/>
      <c r="UCB285" s="1085"/>
      <c r="UCC285" s="1085"/>
      <c r="UCD285" s="1085"/>
      <c r="UCE285" s="1085"/>
      <c r="UCF285" s="1085"/>
      <c r="UCG285" s="1085"/>
      <c r="UCH285" s="1080"/>
      <c r="UCI285" s="1085"/>
      <c r="UCJ285" s="1085"/>
      <c r="UCK285" s="1085"/>
      <c r="UCL285" s="1085"/>
      <c r="UCM285" s="1085"/>
      <c r="UCN285" s="1085"/>
      <c r="UCO285" s="1085"/>
      <c r="UCP285" s="1085"/>
      <c r="UCQ285" s="1085"/>
      <c r="UCR285" s="1085"/>
      <c r="UCS285" s="1085"/>
      <c r="UCT285" s="1085"/>
      <c r="UCU285" s="1085"/>
      <c r="UCV285" s="1085"/>
      <c r="UCW285" s="1080"/>
      <c r="UCX285" s="1085"/>
      <c r="UCY285" s="1085"/>
      <c r="UCZ285" s="1085"/>
      <c r="UDA285" s="1085"/>
      <c r="UDB285" s="1085"/>
      <c r="UDC285" s="1085"/>
      <c r="UDD285" s="1085"/>
      <c r="UDE285" s="1085"/>
      <c r="UDF285" s="1085"/>
      <c r="UDG285" s="1085"/>
      <c r="UDH285" s="1085"/>
      <c r="UDI285" s="1085"/>
      <c r="UDJ285" s="1085"/>
      <c r="UDK285" s="1085"/>
      <c r="UDL285" s="1080"/>
      <c r="UDM285" s="1085"/>
      <c r="UDN285" s="1085"/>
      <c r="UDO285" s="1085"/>
      <c r="UDP285" s="1085"/>
      <c r="UDQ285" s="1085"/>
      <c r="UDR285" s="1085"/>
      <c r="UDS285" s="1085"/>
      <c r="UDT285" s="1085"/>
      <c r="UDU285" s="1085"/>
      <c r="UDV285" s="1085"/>
      <c r="UDW285" s="1085"/>
      <c r="UDX285" s="1085"/>
      <c r="UDY285" s="1085"/>
      <c r="UDZ285" s="1085"/>
      <c r="UEA285" s="1080"/>
      <c r="UEB285" s="1085"/>
      <c r="UEC285" s="1085"/>
      <c r="UED285" s="1085"/>
      <c r="UEE285" s="1085"/>
      <c r="UEF285" s="1085"/>
      <c r="UEG285" s="1085"/>
      <c r="UEH285" s="1085"/>
      <c r="UEI285" s="1085"/>
      <c r="UEJ285" s="1085"/>
      <c r="UEK285" s="1085"/>
      <c r="UEL285" s="1085"/>
      <c r="UEM285" s="1085"/>
      <c r="UEN285" s="1085"/>
      <c r="UEO285" s="1085"/>
      <c r="UEP285" s="1080"/>
      <c r="UEQ285" s="1085"/>
      <c r="UER285" s="1085"/>
      <c r="UES285" s="1085"/>
      <c r="UET285" s="1085"/>
      <c r="UEU285" s="1085"/>
      <c r="UEV285" s="1085"/>
      <c r="UEW285" s="1085"/>
      <c r="UEX285" s="1085"/>
      <c r="UEY285" s="1085"/>
      <c r="UEZ285" s="1085"/>
      <c r="UFA285" s="1085"/>
      <c r="UFB285" s="1085"/>
      <c r="UFC285" s="1085"/>
      <c r="UFD285" s="1085"/>
      <c r="UFE285" s="1080"/>
      <c r="UFF285" s="1085"/>
      <c r="UFG285" s="1085"/>
      <c r="UFH285" s="1085"/>
      <c r="UFI285" s="1085"/>
      <c r="UFJ285" s="1085"/>
      <c r="UFK285" s="1085"/>
      <c r="UFL285" s="1085"/>
      <c r="UFM285" s="1085"/>
      <c r="UFN285" s="1085"/>
      <c r="UFO285" s="1085"/>
      <c r="UFP285" s="1085"/>
      <c r="UFQ285" s="1085"/>
      <c r="UFR285" s="1085"/>
      <c r="UFS285" s="1085"/>
      <c r="UFT285" s="1080"/>
      <c r="UFU285" s="1085"/>
      <c r="UFV285" s="1085"/>
      <c r="UFW285" s="1085"/>
      <c r="UFX285" s="1085"/>
      <c r="UFY285" s="1085"/>
      <c r="UFZ285" s="1085"/>
      <c r="UGA285" s="1085"/>
      <c r="UGB285" s="1085"/>
      <c r="UGC285" s="1085"/>
      <c r="UGD285" s="1085"/>
      <c r="UGE285" s="1085"/>
      <c r="UGF285" s="1085"/>
      <c r="UGG285" s="1085"/>
      <c r="UGH285" s="1085"/>
      <c r="UGI285" s="1080"/>
      <c r="UGJ285" s="1085"/>
      <c r="UGK285" s="1085"/>
      <c r="UGL285" s="1085"/>
      <c r="UGM285" s="1085"/>
      <c r="UGN285" s="1085"/>
      <c r="UGO285" s="1085"/>
      <c r="UGP285" s="1085"/>
      <c r="UGQ285" s="1085"/>
      <c r="UGR285" s="1085"/>
      <c r="UGS285" s="1085"/>
      <c r="UGT285" s="1085"/>
      <c r="UGU285" s="1085"/>
      <c r="UGV285" s="1085"/>
      <c r="UGW285" s="1085"/>
      <c r="UGX285" s="1080"/>
      <c r="UGY285" s="1085"/>
      <c r="UGZ285" s="1085"/>
      <c r="UHA285" s="1085"/>
      <c r="UHB285" s="1085"/>
      <c r="UHC285" s="1085"/>
      <c r="UHD285" s="1085"/>
      <c r="UHE285" s="1085"/>
      <c r="UHF285" s="1085"/>
      <c r="UHG285" s="1085"/>
      <c r="UHH285" s="1085"/>
      <c r="UHI285" s="1085"/>
      <c r="UHJ285" s="1085"/>
      <c r="UHK285" s="1085"/>
      <c r="UHL285" s="1085"/>
      <c r="UHM285" s="1080"/>
      <c r="UHN285" s="1085"/>
      <c r="UHO285" s="1085"/>
      <c r="UHP285" s="1085"/>
      <c r="UHQ285" s="1085"/>
      <c r="UHR285" s="1085"/>
      <c r="UHS285" s="1085"/>
      <c r="UHT285" s="1085"/>
      <c r="UHU285" s="1085"/>
      <c r="UHV285" s="1085"/>
      <c r="UHW285" s="1085"/>
      <c r="UHX285" s="1085"/>
      <c r="UHY285" s="1085"/>
      <c r="UHZ285" s="1085"/>
      <c r="UIA285" s="1085"/>
      <c r="UIB285" s="1080"/>
      <c r="UIC285" s="1085"/>
      <c r="UID285" s="1085"/>
      <c r="UIE285" s="1085"/>
      <c r="UIF285" s="1085"/>
      <c r="UIG285" s="1085"/>
      <c r="UIH285" s="1085"/>
      <c r="UII285" s="1085"/>
      <c r="UIJ285" s="1085"/>
      <c r="UIK285" s="1085"/>
      <c r="UIL285" s="1085"/>
      <c r="UIM285" s="1085"/>
      <c r="UIN285" s="1085"/>
      <c r="UIO285" s="1085"/>
      <c r="UIP285" s="1085"/>
      <c r="UIQ285" s="1080"/>
      <c r="UIR285" s="1085"/>
      <c r="UIS285" s="1085"/>
      <c r="UIT285" s="1085"/>
      <c r="UIU285" s="1085"/>
      <c r="UIV285" s="1085"/>
      <c r="UIW285" s="1085"/>
      <c r="UIX285" s="1085"/>
      <c r="UIY285" s="1085"/>
      <c r="UIZ285" s="1085"/>
      <c r="UJA285" s="1085"/>
      <c r="UJB285" s="1085"/>
      <c r="UJC285" s="1085"/>
      <c r="UJD285" s="1085"/>
      <c r="UJE285" s="1085"/>
      <c r="UJF285" s="1080"/>
      <c r="UJG285" s="1085"/>
      <c r="UJH285" s="1085"/>
      <c r="UJI285" s="1085"/>
      <c r="UJJ285" s="1085"/>
      <c r="UJK285" s="1085"/>
      <c r="UJL285" s="1085"/>
      <c r="UJM285" s="1085"/>
      <c r="UJN285" s="1085"/>
      <c r="UJO285" s="1085"/>
      <c r="UJP285" s="1085"/>
      <c r="UJQ285" s="1085"/>
      <c r="UJR285" s="1085"/>
      <c r="UJS285" s="1085"/>
      <c r="UJT285" s="1085"/>
      <c r="UJU285" s="1080"/>
      <c r="UJV285" s="1085"/>
      <c r="UJW285" s="1085"/>
      <c r="UJX285" s="1085"/>
      <c r="UJY285" s="1085"/>
      <c r="UJZ285" s="1085"/>
      <c r="UKA285" s="1085"/>
      <c r="UKB285" s="1085"/>
      <c r="UKC285" s="1085"/>
      <c r="UKD285" s="1085"/>
      <c r="UKE285" s="1085"/>
      <c r="UKF285" s="1085"/>
      <c r="UKG285" s="1085"/>
      <c r="UKH285" s="1085"/>
      <c r="UKI285" s="1085"/>
      <c r="UKJ285" s="1080"/>
      <c r="UKK285" s="1085"/>
      <c r="UKL285" s="1085"/>
      <c r="UKM285" s="1085"/>
      <c r="UKN285" s="1085"/>
      <c r="UKO285" s="1085"/>
      <c r="UKP285" s="1085"/>
      <c r="UKQ285" s="1085"/>
      <c r="UKR285" s="1085"/>
      <c r="UKS285" s="1085"/>
      <c r="UKT285" s="1085"/>
      <c r="UKU285" s="1085"/>
      <c r="UKV285" s="1085"/>
      <c r="UKW285" s="1085"/>
      <c r="UKX285" s="1085"/>
      <c r="UKY285" s="1080"/>
      <c r="UKZ285" s="1085"/>
      <c r="ULA285" s="1085"/>
      <c r="ULB285" s="1085"/>
      <c r="ULC285" s="1085"/>
      <c r="ULD285" s="1085"/>
      <c r="ULE285" s="1085"/>
      <c r="ULF285" s="1085"/>
      <c r="ULG285" s="1085"/>
      <c r="ULH285" s="1085"/>
      <c r="ULI285" s="1085"/>
      <c r="ULJ285" s="1085"/>
      <c r="ULK285" s="1085"/>
      <c r="ULL285" s="1085"/>
      <c r="ULM285" s="1085"/>
      <c r="ULN285" s="1080"/>
      <c r="ULO285" s="1085"/>
      <c r="ULP285" s="1085"/>
      <c r="ULQ285" s="1085"/>
      <c r="ULR285" s="1085"/>
      <c r="ULS285" s="1085"/>
      <c r="ULT285" s="1085"/>
      <c r="ULU285" s="1085"/>
      <c r="ULV285" s="1085"/>
      <c r="ULW285" s="1085"/>
      <c r="ULX285" s="1085"/>
      <c r="ULY285" s="1085"/>
      <c r="ULZ285" s="1085"/>
      <c r="UMA285" s="1085"/>
      <c r="UMB285" s="1085"/>
      <c r="UMC285" s="1080"/>
      <c r="UMD285" s="1085"/>
      <c r="UME285" s="1085"/>
      <c r="UMF285" s="1085"/>
      <c r="UMG285" s="1085"/>
      <c r="UMH285" s="1085"/>
      <c r="UMI285" s="1085"/>
      <c r="UMJ285" s="1085"/>
      <c r="UMK285" s="1085"/>
      <c r="UML285" s="1085"/>
      <c r="UMM285" s="1085"/>
      <c r="UMN285" s="1085"/>
      <c r="UMO285" s="1085"/>
      <c r="UMP285" s="1085"/>
      <c r="UMQ285" s="1085"/>
      <c r="UMR285" s="1080"/>
      <c r="UMS285" s="1085"/>
      <c r="UMT285" s="1085"/>
      <c r="UMU285" s="1085"/>
      <c r="UMV285" s="1085"/>
      <c r="UMW285" s="1085"/>
      <c r="UMX285" s="1085"/>
      <c r="UMY285" s="1085"/>
      <c r="UMZ285" s="1085"/>
      <c r="UNA285" s="1085"/>
      <c r="UNB285" s="1085"/>
      <c r="UNC285" s="1085"/>
      <c r="UND285" s="1085"/>
      <c r="UNE285" s="1085"/>
      <c r="UNF285" s="1085"/>
      <c r="UNG285" s="1080"/>
      <c r="UNH285" s="1085"/>
      <c r="UNI285" s="1085"/>
      <c r="UNJ285" s="1085"/>
      <c r="UNK285" s="1085"/>
      <c r="UNL285" s="1085"/>
      <c r="UNM285" s="1085"/>
      <c r="UNN285" s="1085"/>
      <c r="UNO285" s="1085"/>
      <c r="UNP285" s="1085"/>
      <c r="UNQ285" s="1085"/>
      <c r="UNR285" s="1085"/>
      <c r="UNS285" s="1085"/>
      <c r="UNT285" s="1085"/>
      <c r="UNU285" s="1085"/>
      <c r="UNV285" s="1080"/>
      <c r="UNW285" s="1085"/>
      <c r="UNX285" s="1085"/>
      <c r="UNY285" s="1085"/>
      <c r="UNZ285" s="1085"/>
      <c r="UOA285" s="1085"/>
      <c r="UOB285" s="1085"/>
      <c r="UOC285" s="1085"/>
      <c r="UOD285" s="1085"/>
      <c r="UOE285" s="1085"/>
      <c r="UOF285" s="1085"/>
      <c r="UOG285" s="1085"/>
      <c r="UOH285" s="1085"/>
      <c r="UOI285" s="1085"/>
      <c r="UOJ285" s="1085"/>
      <c r="UOK285" s="1080"/>
      <c r="UOL285" s="1085"/>
      <c r="UOM285" s="1085"/>
      <c r="UON285" s="1085"/>
      <c r="UOO285" s="1085"/>
      <c r="UOP285" s="1085"/>
      <c r="UOQ285" s="1085"/>
      <c r="UOR285" s="1085"/>
      <c r="UOS285" s="1085"/>
      <c r="UOT285" s="1085"/>
      <c r="UOU285" s="1085"/>
      <c r="UOV285" s="1085"/>
      <c r="UOW285" s="1085"/>
      <c r="UOX285" s="1085"/>
      <c r="UOY285" s="1085"/>
      <c r="UOZ285" s="1080"/>
      <c r="UPA285" s="1085"/>
      <c r="UPB285" s="1085"/>
      <c r="UPC285" s="1085"/>
      <c r="UPD285" s="1085"/>
      <c r="UPE285" s="1085"/>
      <c r="UPF285" s="1085"/>
      <c r="UPG285" s="1085"/>
      <c r="UPH285" s="1085"/>
      <c r="UPI285" s="1085"/>
      <c r="UPJ285" s="1085"/>
      <c r="UPK285" s="1085"/>
      <c r="UPL285" s="1085"/>
      <c r="UPM285" s="1085"/>
      <c r="UPN285" s="1085"/>
      <c r="UPO285" s="1080"/>
      <c r="UPP285" s="1085"/>
      <c r="UPQ285" s="1085"/>
      <c r="UPR285" s="1085"/>
      <c r="UPS285" s="1085"/>
      <c r="UPT285" s="1085"/>
      <c r="UPU285" s="1085"/>
      <c r="UPV285" s="1085"/>
      <c r="UPW285" s="1085"/>
      <c r="UPX285" s="1085"/>
      <c r="UPY285" s="1085"/>
      <c r="UPZ285" s="1085"/>
      <c r="UQA285" s="1085"/>
      <c r="UQB285" s="1085"/>
      <c r="UQC285" s="1085"/>
      <c r="UQD285" s="1080"/>
      <c r="UQE285" s="1085"/>
      <c r="UQF285" s="1085"/>
      <c r="UQG285" s="1085"/>
      <c r="UQH285" s="1085"/>
      <c r="UQI285" s="1085"/>
      <c r="UQJ285" s="1085"/>
      <c r="UQK285" s="1085"/>
      <c r="UQL285" s="1085"/>
      <c r="UQM285" s="1085"/>
      <c r="UQN285" s="1085"/>
      <c r="UQO285" s="1085"/>
      <c r="UQP285" s="1085"/>
      <c r="UQQ285" s="1085"/>
      <c r="UQR285" s="1085"/>
      <c r="UQS285" s="1080"/>
      <c r="UQT285" s="1085"/>
      <c r="UQU285" s="1085"/>
      <c r="UQV285" s="1085"/>
      <c r="UQW285" s="1085"/>
      <c r="UQX285" s="1085"/>
      <c r="UQY285" s="1085"/>
      <c r="UQZ285" s="1085"/>
      <c r="URA285" s="1085"/>
      <c r="URB285" s="1085"/>
      <c r="URC285" s="1085"/>
      <c r="URD285" s="1085"/>
      <c r="URE285" s="1085"/>
      <c r="URF285" s="1085"/>
      <c r="URG285" s="1085"/>
      <c r="URH285" s="1080"/>
      <c r="URI285" s="1085"/>
      <c r="URJ285" s="1085"/>
      <c r="URK285" s="1085"/>
      <c r="URL285" s="1085"/>
      <c r="URM285" s="1085"/>
      <c r="URN285" s="1085"/>
      <c r="URO285" s="1085"/>
      <c r="URP285" s="1085"/>
      <c r="URQ285" s="1085"/>
      <c r="URR285" s="1085"/>
      <c r="URS285" s="1085"/>
      <c r="URT285" s="1085"/>
      <c r="URU285" s="1085"/>
      <c r="URV285" s="1085"/>
      <c r="URW285" s="1080"/>
      <c r="URX285" s="1085"/>
      <c r="URY285" s="1085"/>
      <c r="URZ285" s="1085"/>
      <c r="USA285" s="1085"/>
      <c r="USB285" s="1085"/>
      <c r="USC285" s="1085"/>
      <c r="USD285" s="1085"/>
      <c r="USE285" s="1085"/>
      <c r="USF285" s="1085"/>
      <c r="USG285" s="1085"/>
      <c r="USH285" s="1085"/>
      <c r="USI285" s="1085"/>
      <c r="USJ285" s="1085"/>
      <c r="USK285" s="1085"/>
      <c r="USL285" s="1080"/>
      <c r="USM285" s="1085"/>
      <c r="USN285" s="1085"/>
      <c r="USO285" s="1085"/>
      <c r="USP285" s="1085"/>
      <c r="USQ285" s="1085"/>
      <c r="USR285" s="1085"/>
      <c r="USS285" s="1085"/>
      <c r="UST285" s="1085"/>
      <c r="USU285" s="1085"/>
      <c r="USV285" s="1085"/>
      <c r="USW285" s="1085"/>
      <c r="USX285" s="1085"/>
      <c r="USY285" s="1085"/>
      <c r="USZ285" s="1085"/>
      <c r="UTA285" s="1080"/>
      <c r="UTB285" s="1085"/>
      <c r="UTC285" s="1085"/>
      <c r="UTD285" s="1085"/>
      <c r="UTE285" s="1085"/>
      <c r="UTF285" s="1085"/>
      <c r="UTG285" s="1085"/>
      <c r="UTH285" s="1085"/>
      <c r="UTI285" s="1085"/>
      <c r="UTJ285" s="1085"/>
      <c r="UTK285" s="1085"/>
      <c r="UTL285" s="1085"/>
      <c r="UTM285" s="1085"/>
      <c r="UTN285" s="1085"/>
      <c r="UTO285" s="1085"/>
      <c r="UTP285" s="1080"/>
      <c r="UTQ285" s="1085"/>
      <c r="UTR285" s="1085"/>
      <c r="UTS285" s="1085"/>
      <c r="UTT285" s="1085"/>
      <c r="UTU285" s="1085"/>
      <c r="UTV285" s="1085"/>
      <c r="UTW285" s="1085"/>
      <c r="UTX285" s="1085"/>
      <c r="UTY285" s="1085"/>
      <c r="UTZ285" s="1085"/>
      <c r="UUA285" s="1085"/>
      <c r="UUB285" s="1085"/>
      <c r="UUC285" s="1085"/>
      <c r="UUD285" s="1085"/>
      <c r="UUE285" s="1080"/>
      <c r="UUF285" s="1085"/>
      <c r="UUG285" s="1085"/>
      <c r="UUH285" s="1085"/>
      <c r="UUI285" s="1085"/>
      <c r="UUJ285" s="1085"/>
      <c r="UUK285" s="1085"/>
      <c r="UUL285" s="1085"/>
      <c r="UUM285" s="1085"/>
      <c r="UUN285" s="1085"/>
      <c r="UUO285" s="1085"/>
      <c r="UUP285" s="1085"/>
      <c r="UUQ285" s="1085"/>
      <c r="UUR285" s="1085"/>
      <c r="UUS285" s="1085"/>
      <c r="UUT285" s="1080"/>
      <c r="UUU285" s="1085"/>
      <c r="UUV285" s="1085"/>
      <c r="UUW285" s="1085"/>
      <c r="UUX285" s="1085"/>
      <c r="UUY285" s="1085"/>
      <c r="UUZ285" s="1085"/>
      <c r="UVA285" s="1085"/>
      <c r="UVB285" s="1085"/>
      <c r="UVC285" s="1085"/>
      <c r="UVD285" s="1085"/>
      <c r="UVE285" s="1085"/>
      <c r="UVF285" s="1085"/>
      <c r="UVG285" s="1085"/>
      <c r="UVH285" s="1085"/>
      <c r="UVI285" s="1080"/>
      <c r="UVJ285" s="1085"/>
      <c r="UVK285" s="1085"/>
      <c r="UVL285" s="1085"/>
      <c r="UVM285" s="1085"/>
      <c r="UVN285" s="1085"/>
      <c r="UVO285" s="1085"/>
      <c r="UVP285" s="1085"/>
      <c r="UVQ285" s="1085"/>
      <c r="UVR285" s="1085"/>
      <c r="UVS285" s="1085"/>
      <c r="UVT285" s="1085"/>
      <c r="UVU285" s="1085"/>
      <c r="UVV285" s="1085"/>
      <c r="UVW285" s="1085"/>
      <c r="UVX285" s="1080"/>
      <c r="UVY285" s="1085"/>
      <c r="UVZ285" s="1085"/>
      <c r="UWA285" s="1085"/>
      <c r="UWB285" s="1085"/>
      <c r="UWC285" s="1085"/>
      <c r="UWD285" s="1085"/>
      <c r="UWE285" s="1085"/>
      <c r="UWF285" s="1085"/>
      <c r="UWG285" s="1085"/>
      <c r="UWH285" s="1085"/>
      <c r="UWI285" s="1085"/>
      <c r="UWJ285" s="1085"/>
      <c r="UWK285" s="1085"/>
      <c r="UWL285" s="1085"/>
      <c r="UWM285" s="1080"/>
      <c r="UWN285" s="1085"/>
      <c r="UWO285" s="1085"/>
      <c r="UWP285" s="1085"/>
      <c r="UWQ285" s="1085"/>
      <c r="UWR285" s="1085"/>
      <c r="UWS285" s="1085"/>
      <c r="UWT285" s="1085"/>
      <c r="UWU285" s="1085"/>
      <c r="UWV285" s="1085"/>
      <c r="UWW285" s="1085"/>
      <c r="UWX285" s="1085"/>
      <c r="UWY285" s="1085"/>
      <c r="UWZ285" s="1085"/>
      <c r="UXA285" s="1085"/>
      <c r="UXB285" s="1080"/>
      <c r="UXC285" s="1085"/>
      <c r="UXD285" s="1085"/>
      <c r="UXE285" s="1085"/>
      <c r="UXF285" s="1085"/>
      <c r="UXG285" s="1085"/>
      <c r="UXH285" s="1085"/>
      <c r="UXI285" s="1085"/>
      <c r="UXJ285" s="1085"/>
      <c r="UXK285" s="1085"/>
      <c r="UXL285" s="1085"/>
      <c r="UXM285" s="1085"/>
      <c r="UXN285" s="1085"/>
      <c r="UXO285" s="1085"/>
      <c r="UXP285" s="1085"/>
      <c r="UXQ285" s="1080"/>
      <c r="UXR285" s="1085"/>
      <c r="UXS285" s="1085"/>
      <c r="UXT285" s="1085"/>
      <c r="UXU285" s="1085"/>
      <c r="UXV285" s="1085"/>
      <c r="UXW285" s="1085"/>
      <c r="UXX285" s="1085"/>
      <c r="UXY285" s="1085"/>
      <c r="UXZ285" s="1085"/>
      <c r="UYA285" s="1085"/>
      <c r="UYB285" s="1085"/>
      <c r="UYC285" s="1085"/>
      <c r="UYD285" s="1085"/>
      <c r="UYE285" s="1085"/>
      <c r="UYF285" s="1080"/>
      <c r="UYG285" s="1085"/>
      <c r="UYH285" s="1085"/>
      <c r="UYI285" s="1085"/>
      <c r="UYJ285" s="1085"/>
      <c r="UYK285" s="1085"/>
      <c r="UYL285" s="1085"/>
      <c r="UYM285" s="1085"/>
      <c r="UYN285" s="1085"/>
      <c r="UYO285" s="1085"/>
      <c r="UYP285" s="1085"/>
      <c r="UYQ285" s="1085"/>
      <c r="UYR285" s="1085"/>
      <c r="UYS285" s="1085"/>
      <c r="UYT285" s="1085"/>
      <c r="UYU285" s="1080"/>
      <c r="UYV285" s="1085"/>
      <c r="UYW285" s="1085"/>
      <c r="UYX285" s="1085"/>
      <c r="UYY285" s="1085"/>
      <c r="UYZ285" s="1085"/>
      <c r="UZA285" s="1085"/>
      <c r="UZB285" s="1085"/>
      <c r="UZC285" s="1085"/>
      <c r="UZD285" s="1085"/>
      <c r="UZE285" s="1085"/>
      <c r="UZF285" s="1085"/>
      <c r="UZG285" s="1085"/>
      <c r="UZH285" s="1085"/>
      <c r="UZI285" s="1085"/>
      <c r="UZJ285" s="1080"/>
      <c r="UZK285" s="1085"/>
      <c r="UZL285" s="1085"/>
      <c r="UZM285" s="1085"/>
      <c r="UZN285" s="1085"/>
      <c r="UZO285" s="1085"/>
      <c r="UZP285" s="1085"/>
      <c r="UZQ285" s="1085"/>
      <c r="UZR285" s="1085"/>
      <c r="UZS285" s="1085"/>
      <c r="UZT285" s="1085"/>
      <c r="UZU285" s="1085"/>
      <c r="UZV285" s="1085"/>
      <c r="UZW285" s="1085"/>
      <c r="UZX285" s="1085"/>
      <c r="UZY285" s="1080"/>
      <c r="UZZ285" s="1085"/>
      <c r="VAA285" s="1085"/>
      <c r="VAB285" s="1085"/>
      <c r="VAC285" s="1085"/>
      <c r="VAD285" s="1085"/>
      <c r="VAE285" s="1085"/>
      <c r="VAF285" s="1085"/>
      <c r="VAG285" s="1085"/>
      <c r="VAH285" s="1085"/>
      <c r="VAI285" s="1085"/>
      <c r="VAJ285" s="1085"/>
      <c r="VAK285" s="1085"/>
      <c r="VAL285" s="1085"/>
      <c r="VAM285" s="1085"/>
      <c r="VAN285" s="1080"/>
      <c r="VAO285" s="1085"/>
      <c r="VAP285" s="1085"/>
      <c r="VAQ285" s="1085"/>
      <c r="VAR285" s="1085"/>
      <c r="VAS285" s="1085"/>
      <c r="VAT285" s="1085"/>
      <c r="VAU285" s="1085"/>
      <c r="VAV285" s="1085"/>
      <c r="VAW285" s="1085"/>
      <c r="VAX285" s="1085"/>
      <c r="VAY285" s="1085"/>
      <c r="VAZ285" s="1085"/>
      <c r="VBA285" s="1085"/>
      <c r="VBB285" s="1085"/>
      <c r="VBC285" s="1080"/>
      <c r="VBD285" s="1085"/>
      <c r="VBE285" s="1085"/>
      <c r="VBF285" s="1085"/>
      <c r="VBG285" s="1085"/>
      <c r="VBH285" s="1085"/>
      <c r="VBI285" s="1085"/>
      <c r="VBJ285" s="1085"/>
      <c r="VBK285" s="1085"/>
      <c r="VBL285" s="1085"/>
      <c r="VBM285" s="1085"/>
      <c r="VBN285" s="1085"/>
      <c r="VBO285" s="1085"/>
      <c r="VBP285" s="1085"/>
      <c r="VBQ285" s="1085"/>
      <c r="VBR285" s="1080"/>
      <c r="VBS285" s="1085"/>
      <c r="VBT285" s="1085"/>
      <c r="VBU285" s="1085"/>
      <c r="VBV285" s="1085"/>
      <c r="VBW285" s="1085"/>
      <c r="VBX285" s="1085"/>
      <c r="VBY285" s="1085"/>
      <c r="VBZ285" s="1085"/>
      <c r="VCA285" s="1085"/>
      <c r="VCB285" s="1085"/>
      <c r="VCC285" s="1085"/>
      <c r="VCD285" s="1085"/>
      <c r="VCE285" s="1085"/>
      <c r="VCF285" s="1085"/>
      <c r="VCG285" s="1080"/>
      <c r="VCH285" s="1085"/>
      <c r="VCI285" s="1085"/>
      <c r="VCJ285" s="1085"/>
      <c r="VCK285" s="1085"/>
      <c r="VCL285" s="1085"/>
      <c r="VCM285" s="1085"/>
      <c r="VCN285" s="1085"/>
      <c r="VCO285" s="1085"/>
      <c r="VCP285" s="1085"/>
      <c r="VCQ285" s="1085"/>
      <c r="VCR285" s="1085"/>
      <c r="VCS285" s="1085"/>
      <c r="VCT285" s="1085"/>
      <c r="VCU285" s="1085"/>
      <c r="VCV285" s="1080"/>
      <c r="VCW285" s="1085"/>
      <c r="VCX285" s="1085"/>
      <c r="VCY285" s="1085"/>
      <c r="VCZ285" s="1085"/>
      <c r="VDA285" s="1085"/>
      <c r="VDB285" s="1085"/>
      <c r="VDC285" s="1085"/>
      <c r="VDD285" s="1085"/>
      <c r="VDE285" s="1085"/>
      <c r="VDF285" s="1085"/>
      <c r="VDG285" s="1085"/>
      <c r="VDH285" s="1085"/>
      <c r="VDI285" s="1085"/>
      <c r="VDJ285" s="1085"/>
      <c r="VDK285" s="1080"/>
      <c r="VDL285" s="1085"/>
      <c r="VDM285" s="1085"/>
      <c r="VDN285" s="1085"/>
      <c r="VDO285" s="1085"/>
      <c r="VDP285" s="1085"/>
      <c r="VDQ285" s="1085"/>
      <c r="VDR285" s="1085"/>
      <c r="VDS285" s="1085"/>
      <c r="VDT285" s="1085"/>
      <c r="VDU285" s="1085"/>
      <c r="VDV285" s="1085"/>
      <c r="VDW285" s="1085"/>
      <c r="VDX285" s="1085"/>
      <c r="VDY285" s="1085"/>
      <c r="VDZ285" s="1080"/>
      <c r="VEA285" s="1085"/>
      <c r="VEB285" s="1085"/>
      <c r="VEC285" s="1085"/>
      <c r="VED285" s="1085"/>
      <c r="VEE285" s="1085"/>
      <c r="VEF285" s="1085"/>
      <c r="VEG285" s="1085"/>
      <c r="VEH285" s="1085"/>
      <c r="VEI285" s="1085"/>
      <c r="VEJ285" s="1085"/>
      <c r="VEK285" s="1085"/>
      <c r="VEL285" s="1085"/>
      <c r="VEM285" s="1085"/>
      <c r="VEN285" s="1085"/>
      <c r="VEO285" s="1080"/>
      <c r="VEP285" s="1085"/>
      <c r="VEQ285" s="1085"/>
      <c r="VER285" s="1085"/>
      <c r="VES285" s="1085"/>
      <c r="VET285" s="1085"/>
      <c r="VEU285" s="1085"/>
      <c r="VEV285" s="1085"/>
      <c r="VEW285" s="1085"/>
      <c r="VEX285" s="1085"/>
      <c r="VEY285" s="1085"/>
      <c r="VEZ285" s="1085"/>
      <c r="VFA285" s="1085"/>
      <c r="VFB285" s="1085"/>
      <c r="VFC285" s="1085"/>
      <c r="VFD285" s="1080"/>
      <c r="VFE285" s="1085"/>
      <c r="VFF285" s="1085"/>
      <c r="VFG285" s="1085"/>
      <c r="VFH285" s="1085"/>
      <c r="VFI285" s="1085"/>
      <c r="VFJ285" s="1085"/>
      <c r="VFK285" s="1085"/>
      <c r="VFL285" s="1085"/>
      <c r="VFM285" s="1085"/>
      <c r="VFN285" s="1085"/>
      <c r="VFO285" s="1085"/>
      <c r="VFP285" s="1085"/>
      <c r="VFQ285" s="1085"/>
      <c r="VFR285" s="1085"/>
      <c r="VFS285" s="1080"/>
      <c r="VFT285" s="1085"/>
      <c r="VFU285" s="1085"/>
      <c r="VFV285" s="1085"/>
      <c r="VFW285" s="1085"/>
      <c r="VFX285" s="1085"/>
      <c r="VFY285" s="1085"/>
      <c r="VFZ285" s="1085"/>
      <c r="VGA285" s="1085"/>
      <c r="VGB285" s="1085"/>
      <c r="VGC285" s="1085"/>
      <c r="VGD285" s="1085"/>
      <c r="VGE285" s="1085"/>
      <c r="VGF285" s="1085"/>
      <c r="VGG285" s="1085"/>
      <c r="VGH285" s="1080"/>
      <c r="VGI285" s="1085"/>
      <c r="VGJ285" s="1085"/>
      <c r="VGK285" s="1085"/>
      <c r="VGL285" s="1085"/>
      <c r="VGM285" s="1085"/>
      <c r="VGN285" s="1085"/>
      <c r="VGO285" s="1085"/>
      <c r="VGP285" s="1085"/>
      <c r="VGQ285" s="1085"/>
      <c r="VGR285" s="1085"/>
      <c r="VGS285" s="1085"/>
      <c r="VGT285" s="1085"/>
      <c r="VGU285" s="1085"/>
      <c r="VGV285" s="1085"/>
      <c r="VGW285" s="1080"/>
      <c r="VGX285" s="1085"/>
      <c r="VGY285" s="1085"/>
      <c r="VGZ285" s="1085"/>
      <c r="VHA285" s="1085"/>
      <c r="VHB285" s="1085"/>
      <c r="VHC285" s="1085"/>
      <c r="VHD285" s="1085"/>
      <c r="VHE285" s="1085"/>
      <c r="VHF285" s="1085"/>
      <c r="VHG285" s="1085"/>
      <c r="VHH285" s="1085"/>
      <c r="VHI285" s="1085"/>
      <c r="VHJ285" s="1085"/>
      <c r="VHK285" s="1085"/>
      <c r="VHL285" s="1080"/>
      <c r="VHM285" s="1085"/>
      <c r="VHN285" s="1085"/>
      <c r="VHO285" s="1085"/>
      <c r="VHP285" s="1085"/>
      <c r="VHQ285" s="1085"/>
      <c r="VHR285" s="1085"/>
      <c r="VHS285" s="1085"/>
      <c r="VHT285" s="1085"/>
      <c r="VHU285" s="1085"/>
      <c r="VHV285" s="1085"/>
      <c r="VHW285" s="1085"/>
      <c r="VHX285" s="1085"/>
      <c r="VHY285" s="1085"/>
      <c r="VHZ285" s="1085"/>
      <c r="VIA285" s="1080"/>
      <c r="VIB285" s="1085"/>
      <c r="VIC285" s="1085"/>
      <c r="VID285" s="1085"/>
      <c r="VIE285" s="1085"/>
      <c r="VIF285" s="1085"/>
      <c r="VIG285" s="1085"/>
      <c r="VIH285" s="1085"/>
      <c r="VII285" s="1085"/>
      <c r="VIJ285" s="1085"/>
      <c r="VIK285" s="1085"/>
      <c r="VIL285" s="1085"/>
      <c r="VIM285" s="1085"/>
      <c r="VIN285" s="1085"/>
      <c r="VIO285" s="1085"/>
      <c r="VIP285" s="1080"/>
      <c r="VIQ285" s="1085"/>
      <c r="VIR285" s="1085"/>
      <c r="VIS285" s="1085"/>
      <c r="VIT285" s="1085"/>
      <c r="VIU285" s="1085"/>
      <c r="VIV285" s="1085"/>
      <c r="VIW285" s="1085"/>
      <c r="VIX285" s="1085"/>
      <c r="VIY285" s="1085"/>
      <c r="VIZ285" s="1085"/>
      <c r="VJA285" s="1085"/>
      <c r="VJB285" s="1085"/>
      <c r="VJC285" s="1085"/>
      <c r="VJD285" s="1085"/>
      <c r="VJE285" s="1080"/>
      <c r="VJF285" s="1085"/>
      <c r="VJG285" s="1085"/>
      <c r="VJH285" s="1085"/>
      <c r="VJI285" s="1085"/>
      <c r="VJJ285" s="1085"/>
      <c r="VJK285" s="1085"/>
      <c r="VJL285" s="1085"/>
      <c r="VJM285" s="1085"/>
      <c r="VJN285" s="1085"/>
      <c r="VJO285" s="1085"/>
      <c r="VJP285" s="1085"/>
      <c r="VJQ285" s="1085"/>
      <c r="VJR285" s="1085"/>
      <c r="VJS285" s="1085"/>
      <c r="VJT285" s="1080"/>
      <c r="VJU285" s="1085"/>
      <c r="VJV285" s="1085"/>
      <c r="VJW285" s="1085"/>
      <c r="VJX285" s="1085"/>
      <c r="VJY285" s="1085"/>
      <c r="VJZ285" s="1085"/>
      <c r="VKA285" s="1085"/>
      <c r="VKB285" s="1085"/>
      <c r="VKC285" s="1085"/>
      <c r="VKD285" s="1085"/>
      <c r="VKE285" s="1085"/>
      <c r="VKF285" s="1085"/>
      <c r="VKG285" s="1085"/>
      <c r="VKH285" s="1085"/>
      <c r="VKI285" s="1080"/>
      <c r="VKJ285" s="1085"/>
      <c r="VKK285" s="1085"/>
      <c r="VKL285" s="1085"/>
      <c r="VKM285" s="1085"/>
      <c r="VKN285" s="1085"/>
      <c r="VKO285" s="1085"/>
      <c r="VKP285" s="1085"/>
      <c r="VKQ285" s="1085"/>
      <c r="VKR285" s="1085"/>
      <c r="VKS285" s="1085"/>
      <c r="VKT285" s="1085"/>
      <c r="VKU285" s="1085"/>
      <c r="VKV285" s="1085"/>
      <c r="VKW285" s="1085"/>
      <c r="VKX285" s="1080"/>
      <c r="VKY285" s="1085"/>
      <c r="VKZ285" s="1085"/>
      <c r="VLA285" s="1085"/>
      <c r="VLB285" s="1085"/>
      <c r="VLC285" s="1085"/>
      <c r="VLD285" s="1085"/>
      <c r="VLE285" s="1085"/>
      <c r="VLF285" s="1085"/>
      <c r="VLG285" s="1085"/>
      <c r="VLH285" s="1085"/>
      <c r="VLI285" s="1085"/>
      <c r="VLJ285" s="1085"/>
      <c r="VLK285" s="1085"/>
      <c r="VLL285" s="1085"/>
      <c r="VLM285" s="1080"/>
      <c r="VLN285" s="1085"/>
      <c r="VLO285" s="1085"/>
      <c r="VLP285" s="1085"/>
      <c r="VLQ285" s="1085"/>
      <c r="VLR285" s="1085"/>
      <c r="VLS285" s="1085"/>
      <c r="VLT285" s="1085"/>
      <c r="VLU285" s="1085"/>
      <c r="VLV285" s="1085"/>
      <c r="VLW285" s="1085"/>
      <c r="VLX285" s="1085"/>
      <c r="VLY285" s="1085"/>
      <c r="VLZ285" s="1085"/>
      <c r="VMA285" s="1085"/>
      <c r="VMB285" s="1080"/>
      <c r="VMC285" s="1085"/>
      <c r="VMD285" s="1085"/>
      <c r="VME285" s="1085"/>
      <c r="VMF285" s="1085"/>
      <c r="VMG285" s="1085"/>
      <c r="VMH285" s="1085"/>
      <c r="VMI285" s="1085"/>
      <c r="VMJ285" s="1085"/>
      <c r="VMK285" s="1085"/>
      <c r="VML285" s="1085"/>
      <c r="VMM285" s="1085"/>
      <c r="VMN285" s="1085"/>
      <c r="VMO285" s="1085"/>
      <c r="VMP285" s="1085"/>
      <c r="VMQ285" s="1080"/>
      <c r="VMR285" s="1085"/>
      <c r="VMS285" s="1085"/>
      <c r="VMT285" s="1085"/>
      <c r="VMU285" s="1085"/>
      <c r="VMV285" s="1085"/>
      <c r="VMW285" s="1085"/>
      <c r="VMX285" s="1085"/>
      <c r="VMY285" s="1085"/>
      <c r="VMZ285" s="1085"/>
      <c r="VNA285" s="1085"/>
      <c r="VNB285" s="1085"/>
      <c r="VNC285" s="1085"/>
      <c r="VND285" s="1085"/>
      <c r="VNE285" s="1085"/>
      <c r="VNF285" s="1080"/>
      <c r="VNG285" s="1085"/>
      <c r="VNH285" s="1085"/>
      <c r="VNI285" s="1085"/>
      <c r="VNJ285" s="1085"/>
      <c r="VNK285" s="1085"/>
      <c r="VNL285" s="1085"/>
      <c r="VNM285" s="1085"/>
      <c r="VNN285" s="1085"/>
      <c r="VNO285" s="1085"/>
      <c r="VNP285" s="1085"/>
      <c r="VNQ285" s="1085"/>
      <c r="VNR285" s="1085"/>
      <c r="VNS285" s="1085"/>
      <c r="VNT285" s="1085"/>
      <c r="VNU285" s="1080"/>
      <c r="VNV285" s="1085"/>
      <c r="VNW285" s="1085"/>
      <c r="VNX285" s="1085"/>
      <c r="VNY285" s="1085"/>
      <c r="VNZ285" s="1085"/>
      <c r="VOA285" s="1085"/>
      <c r="VOB285" s="1085"/>
      <c r="VOC285" s="1085"/>
      <c r="VOD285" s="1085"/>
      <c r="VOE285" s="1085"/>
      <c r="VOF285" s="1085"/>
      <c r="VOG285" s="1085"/>
      <c r="VOH285" s="1085"/>
      <c r="VOI285" s="1085"/>
      <c r="VOJ285" s="1080"/>
      <c r="VOK285" s="1085"/>
      <c r="VOL285" s="1085"/>
      <c r="VOM285" s="1085"/>
      <c r="VON285" s="1085"/>
      <c r="VOO285" s="1085"/>
      <c r="VOP285" s="1085"/>
      <c r="VOQ285" s="1085"/>
      <c r="VOR285" s="1085"/>
      <c r="VOS285" s="1085"/>
      <c r="VOT285" s="1085"/>
      <c r="VOU285" s="1085"/>
      <c r="VOV285" s="1085"/>
      <c r="VOW285" s="1085"/>
      <c r="VOX285" s="1085"/>
      <c r="VOY285" s="1080"/>
      <c r="VOZ285" s="1085"/>
      <c r="VPA285" s="1085"/>
      <c r="VPB285" s="1085"/>
      <c r="VPC285" s="1085"/>
      <c r="VPD285" s="1085"/>
      <c r="VPE285" s="1085"/>
      <c r="VPF285" s="1085"/>
      <c r="VPG285" s="1085"/>
      <c r="VPH285" s="1085"/>
      <c r="VPI285" s="1085"/>
      <c r="VPJ285" s="1085"/>
      <c r="VPK285" s="1085"/>
      <c r="VPL285" s="1085"/>
      <c r="VPM285" s="1085"/>
      <c r="VPN285" s="1080"/>
      <c r="VPO285" s="1085"/>
      <c r="VPP285" s="1085"/>
      <c r="VPQ285" s="1085"/>
      <c r="VPR285" s="1085"/>
      <c r="VPS285" s="1085"/>
      <c r="VPT285" s="1085"/>
      <c r="VPU285" s="1085"/>
      <c r="VPV285" s="1085"/>
      <c r="VPW285" s="1085"/>
      <c r="VPX285" s="1085"/>
      <c r="VPY285" s="1085"/>
      <c r="VPZ285" s="1085"/>
      <c r="VQA285" s="1085"/>
      <c r="VQB285" s="1085"/>
      <c r="VQC285" s="1080"/>
      <c r="VQD285" s="1085"/>
      <c r="VQE285" s="1085"/>
      <c r="VQF285" s="1085"/>
      <c r="VQG285" s="1085"/>
      <c r="VQH285" s="1085"/>
      <c r="VQI285" s="1085"/>
      <c r="VQJ285" s="1085"/>
      <c r="VQK285" s="1085"/>
      <c r="VQL285" s="1085"/>
      <c r="VQM285" s="1085"/>
      <c r="VQN285" s="1085"/>
      <c r="VQO285" s="1085"/>
      <c r="VQP285" s="1085"/>
      <c r="VQQ285" s="1085"/>
      <c r="VQR285" s="1080"/>
      <c r="VQS285" s="1085"/>
      <c r="VQT285" s="1085"/>
      <c r="VQU285" s="1085"/>
      <c r="VQV285" s="1085"/>
      <c r="VQW285" s="1085"/>
      <c r="VQX285" s="1085"/>
      <c r="VQY285" s="1085"/>
      <c r="VQZ285" s="1085"/>
      <c r="VRA285" s="1085"/>
      <c r="VRB285" s="1085"/>
      <c r="VRC285" s="1085"/>
      <c r="VRD285" s="1085"/>
      <c r="VRE285" s="1085"/>
      <c r="VRF285" s="1085"/>
      <c r="VRG285" s="1080"/>
      <c r="VRH285" s="1085"/>
      <c r="VRI285" s="1085"/>
      <c r="VRJ285" s="1085"/>
      <c r="VRK285" s="1085"/>
      <c r="VRL285" s="1085"/>
      <c r="VRM285" s="1085"/>
      <c r="VRN285" s="1085"/>
      <c r="VRO285" s="1085"/>
      <c r="VRP285" s="1085"/>
      <c r="VRQ285" s="1085"/>
      <c r="VRR285" s="1085"/>
      <c r="VRS285" s="1085"/>
      <c r="VRT285" s="1085"/>
      <c r="VRU285" s="1085"/>
      <c r="VRV285" s="1080"/>
      <c r="VRW285" s="1085"/>
      <c r="VRX285" s="1085"/>
      <c r="VRY285" s="1085"/>
      <c r="VRZ285" s="1085"/>
      <c r="VSA285" s="1085"/>
      <c r="VSB285" s="1085"/>
      <c r="VSC285" s="1085"/>
      <c r="VSD285" s="1085"/>
      <c r="VSE285" s="1085"/>
      <c r="VSF285" s="1085"/>
      <c r="VSG285" s="1085"/>
      <c r="VSH285" s="1085"/>
      <c r="VSI285" s="1085"/>
      <c r="VSJ285" s="1085"/>
      <c r="VSK285" s="1080"/>
      <c r="VSL285" s="1085"/>
      <c r="VSM285" s="1085"/>
      <c r="VSN285" s="1085"/>
      <c r="VSO285" s="1085"/>
      <c r="VSP285" s="1085"/>
      <c r="VSQ285" s="1085"/>
      <c r="VSR285" s="1085"/>
      <c r="VSS285" s="1085"/>
      <c r="VST285" s="1085"/>
      <c r="VSU285" s="1085"/>
      <c r="VSV285" s="1085"/>
      <c r="VSW285" s="1085"/>
      <c r="VSX285" s="1085"/>
      <c r="VSY285" s="1085"/>
      <c r="VSZ285" s="1080"/>
      <c r="VTA285" s="1085"/>
      <c r="VTB285" s="1085"/>
      <c r="VTC285" s="1085"/>
      <c r="VTD285" s="1085"/>
      <c r="VTE285" s="1085"/>
      <c r="VTF285" s="1085"/>
      <c r="VTG285" s="1085"/>
      <c r="VTH285" s="1085"/>
      <c r="VTI285" s="1085"/>
      <c r="VTJ285" s="1085"/>
      <c r="VTK285" s="1085"/>
      <c r="VTL285" s="1085"/>
      <c r="VTM285" s="1085"/>
      <c r="VTN285" s="1085"/>
      <c r="VTO285" s="1080"/>
      <c r="VTP285" s="1085"/>
      <c r="VTQ285" s="1085"/>
      <c r="VTR285" s="1085"/>
      <c r="VTS285" s="1085"/>
      <c r="VTT285" s="1085"/>
      <c r="VTU285" s="1085"/>
      <c r="VTV285" s="1085"/>
      <c r="VTW285" s="1085"/>
      <c r="VTX285" s="1085"/>
      <c r="VTY285" s="1085"/>
      <c r="VTZ285" s="1085"/>
      <c r="VUA285" s="1085"/>
      <c r="VUB285" s="1085"/>
      <c r="VUC285" s="1085"/>
      <c r="VUD285" s="1080"/>
      <c r="VUE285" s="1085"/>
      <c r="VUF285" s="1085"/>
      <c r="VUG285" s="1085"/>
      <c r="VUH285" s="1085"/>
      <c r="VUI285" s="1085"/>
      <c r="VUJ285" s="1085"/>
      <c r="VUK285" s="1085"/>
      <c r="VUL285" s="1085"/>
      <c r="VUM285" s="1085"/>
      <c r="VUN285" s="1085"/>
      <c r="VUO285" s="1085"/>
      <c r="VUP285" s="1085"/>
      <c r="VUQ285" s="1085"/>
      <c r="VUR285" s="1085"/>
      <c r="VUS285" s="1080"/>
      <c r="VUT285" s="1085"/>
      <c r="VUU285" s="1085"/>
      <c r="VUV285" s="1085"/>
      <c r="VUW285" s="1085"/>
      <c r="VUX285" s="1085"/>
      <c r="VUY285" s="1085"/>
      <c r="VUZ285" s="1085"/>
      <c r="VVA285" s="1085"/>
      <c r="VVB285" s="1085"/>
      <c r="VVC285" s="1085"/>
      <c r="VVD285" s="1085"/>
      <c r="VVE285" s="1085"/>
      <c r="VVF285" s="1085"/>
      <c r="VVG285" s="1085"/>
      <c r="VVH285" s="1080"/>
      <c r="VVI285" s="1085"/>
      <c r="VVJ285" s="1085"/>
      <c r="VVK285" s="1085"/>
      <c r="VVL285" s="1085"/>
      <c r="VVM285" s="1085"/>
      <c r="VVN285" s="1085"/>
      <c r="VVO285" s="1085"/>
      <c r="VVP285" s="1085"/>
      <c r="VVQ285" s="1085"/>
      <c r="VVR285" s="1085"/>
      <c r="VVS285" s="1085"/>
      <c r="VVT285" s="1085"/>
      <c r="VVU285" s="1085"/>
      <c r="VVV285" s="1085"/>
      <c r="VVW285" s="1080"/>
      <c r="VVX285" s="1085"/>
      <c r="VVY285" s="1085"/>
      <c r="VVZ285" s="1085"/>
      <c r="VWA285" s="1085"/>
      <c r="VWB285" s="1085"/>
      <c r="VWC285" s="1085"/>
      <c r="VWD285" s="1085"/>
      <c r="VWE285" s="1085"/>
      <c r="VWF285" s="1085"/>
      <c r="VWG285" s="1085"/>
      <c r="VWH285" s="1085"/>
      <c r="VWI285" s="1085"/>
      <c r="VWJ285" s="1085"/>
      <c r="VWK285" s="1085"/>
      <c r="VWL285" s="1080"/>
      <c r="VWM285" s="1085"/>
      <c r="VWN285" s="1085"/>
      <c r="VWO285" s="1085"/>
      <c r="VWP285" s="1085"/>
      <c r="VWQ285" s="1085"/>
      <c r="VWR285" s="1085"/>
      <c r="VWS285" s="1085"/>
      <c r="VWT285" s="1085"/>
      <c r="VWU285" s="1085"/>
      <c r="VWV285" s="1085"/>
      <c r="VWW285" s="1085"/>
      <c r="VWX285" s="1085"/>
      <c r="VWY285" s="1085"/>
      <c r="VWZ285" s="1085"/>
      <c r="VXA285" s="1080"/>
      <c r="VXB285" s="1085"/>
      <c r="VXC285" s="1085"/>
      <c r="VXD285" s="1085"/>
      <c r="VXE285" s="1085"/>
      <c r="VXF285" s="1085"/>
      <c r="VXG285" s="1085"/>
      <c r="VXH285" s="1085"/>
      <c r="VXI285" s="1085"/>
      <c r="VXJ285" s="1085"/>
      <c r="VXK285" s="1085"/>
      <c r="VXL285" s="1085"/>
      <c r="VXM285" s="1085"/>
      <c r="VXN285" s="1085"/>
      <c r="VXO285" s="1085"/>
      <c r="VXP285" s="1080"/>
      <c r="VXQ285" s="1085"/>
      <c r="VXR285" s="1085"/>
      <c r="VXS285" s="1085"/>
      <c r="VXT285" s="1085"/>
      <c r="VXU285" s="1085"/>
      <c r="VXV285" s="1085"/>
      <c r="VXW285" s="1085"/>
      <c r="VXX285" s="1085"/>
      <c r="VXY285" s="1085"/>
      <c r="VXZ285" s="1085"/>
      <c r="VYA285" s="1085"/>
      <c r="VYB285" s="1085"/>
      <c r="VYC285" s="1085"/>
      <c r="VYD285" s="1085"/>
      <c r="VYE285" s="1080"/>
      <c r="VYF285" s="1085"/>
      <c r="VYG285" s="1085"/>
      <c r="VYH285" s="1085"/>
      <c r="VYI285" s="1085"/>
      <c r="VYJ285" s="1085"/>
      <c r="VYK285" s="1085"/>
      <c r="VYL285" s="1085"/>
      <c r="VYM285" s="1085"/>
      <c r="VYN285" s="1085"/>
      <c r="VYO285" s="1085"/>
      <c r="VYP285" s="1085"/>
      <c r="VYQ285" s="1085"/>
      <c r="VYR285" s="1085"/>
      <c r="VYS285" s="1085"/>
      <c r="VYT285" s="1080"/>
      <c r="VYU285" s="1085"/>
      <c r="VYV285" s="1085"/>
      <c r="VYW285" s="1085"/>
      <c r="VYX285" s="1085"/>
      <c r="VYY285" s="1085"/>
      <c r="VYZ285" s="1085"/>
      <c r="VZA285" s="1085"/>
      <c r="VZB285" s="1085"/>
      <c r="VZC285" s="1085"/>
      <c r="VZD285" s="1085"/>
      <c r="VZE285" s="1085"/>
      <c r="VZF285" s="1085"/>
      <c r="VZG285" s="1085"/>
      <c r="VZH285" s="1085"/>
      <c r="VZI285" s="1080"/>
      <c r="VZJ285" s="1085"/>
      <c r="VZK285" s="1085"/>
      <c r="VZL285" s="1085"/>
      <c r="VZM285" s="1085"/>
      <c r="VZN285" s="1085"/>
      <c r="VZO285" s="1085"/>
      <c r="VZP285" s="1085"/>
      <c r="VZQ285" s="1085"/>
      <c r="VZR285" s="1085"/>
      <c r="VZS285" s="1085"/>
      <c r="VZT285" s="1085"/>
      <c r="VZU285" s="1085"/>
      <c r="VZV285" s="1085"/>
      <c r="VZW285" s="1085"/>
      <c r="VZX285" s="1080"/>
      <c r="VZY285" s="1085"/>
      <c r="VZZ285" s="1085"/>
      <c r="WAA285" s="1085"/>
      <c r="WAB285" s="1085"/>
      <c r="WAC285" s="1085"/>
      <c r="WAD285" s="1085"/>
      <c r="WAE285" s="1085"/>
      <c r="WAF285" s="1085"/>
      <c r="WAG285" s="1085"/>
      <c r="WAH285" s="1085"/>
      <c r="WAI285" s="1085"/>
      <c r="WAJ285" s="1085"/>
      <c r="WAK285" s="1085"/>
      <c r="WAL285" s="1085"/>
      <c r="WAM285" s="1080"/>
      <c r="WAN285" s="1085"/>
      <c r="WAO285" s="1085"/>
      <c r="WAP285" s="1085"/>
      <c r="WAQ285" s="1085"/>
      <c r="WAR285" s="1085"/>
      <c r="WAS285" s="1085"/>
      <c r="WAT285" s="1085"/>
      <c r="WAU285" s="1085"/>
      <c r="WAV285" s="1085"/>
      <c r="WAW285" s="1085"/>
      <c r="WAX285" s="1085"/>
      <c r="WAY285" s="1085"/>
      <c r="WAZ285" s="1085"/>
      <c r="WBA285" s="1085"/>
      <c r="WBB285" s="1080"/>
      <c r="WBC285" s="1085"/>
      <c r="WBD285" s="1085"/>
      <c r="WBE285" s="1085"/>
      <c r="WBF285" s="1085"/>
      <c r="WBG285" s="1085"/>
      <c r="WBH285" s="1085"/>
      <c r="WBI285" s="1085"/>
      <c r="WBJ285" s="1085"/>
      <c r="WBK285" s="1085"/>
      <c r="WBL285" s="1085"/>
      <c r="WBM285" s="1085"/>
      <c r="WBN285" s="1085"/>
      <c r="WBO285" s="1085"/>
      <c r="WBP285" s="1085"/>
      <c r="WBQ285" s="1080"/>
      <c r="WBR285" s="1085"/>
      <c r="WBS285" s="1085"/>
      <c r="WBT285" s="1085"/>
      <c r="WBU285" s="1085"/>
      <c r="WBV285" s="1085"/>
      <c r="WBW285" s="1085"/>
      <c r="WBX285" s="1085"/>
      <c r="WBY285" s="1085"/>
      <c r="WBZ285" s="1085"/>
      <c r="WCA285" s="1085"/>
      <c r="WCB285" s="1085"/>
      <c r="WCC285" s="1085"/>
      <c r="WCD285" s="1085"/>
      <c r="WCE285" s="1085"/>
      <c r="WCF285" s="1080"/>
      <c r="WCG285" s="1085"/>
      <c r="WCH285" s="1085"/>
      <c r="WCI285" s="1085"/>
      <c r="WCJ285" s="1085"/>
      <c r="WCK285" s="1085"/>
      <c r="WCL285" s="1085"/>
      <c r="WCM285" s="1085"/>
      <c r="WCN285" s="1085"/>
      <c r="WCO285" s="1085"/>
      <c r="WCP285" s="1085"/>
      <c r="WCQ285" s="1085"/>
      <c r="WCR285" s="1085"/>
      <c r="WCS285" s="1085"/>
      <c r="WCT285" s="1085"/>
      <c r="WCU285" s="1080"/>
      <c r="WCV285" s="1085"/>
      <c r="WCW285" s="1085"/>
      <c r="WCX285" s="1085"/>
      <c r="WCY285" s="1085"/>
      <c r="WCZ285" s="1085"/>
      <c r="WDA285" s="1085"/>
      <c r="WDB285" s="1085"/>
      <c r="WDC285" s="1085"/>
      <c r="WDD285" s="1085"/>
      <c r="WDE285" s="1085"/>
      <c r="WDF285" s="1085"/>
      <c r="WDG285" s="1085"/>
      <c r="WDH285" s="1085"/>
      <c r="WDI285" s="1085"/>
      <c r="WDJ285" s="1080"/>
      <c r="WDK285" s="1085"/>
      <c r="WDL285" s="1085"/>
      <c r="WDM285" s="1085"/>
      <c r="WDN285" s="1085"/>
      <c r="WDO285" s="1085"/>
      <c r="WDP285" s="1085"/>
      <c r="WDQ285" s="1085"/>
      <c r="WDR285" s="1085"/>
      <c r="WDS285" s="1085"/>
      <c r="WDT285" s="1085"/>
      <c r="WDU285" s="1085"/>
      <c r="WDV285" s="1085"/>
      <c r="WDW285" s="1085"/>
      <c r="WDX285" s="1085"/>
      <c r="WDY285" s="1080"/>
      <c r="WDZ285" s="1085"/>
      <c r="WEA285" s="1085"/>
      <c r="WEB285" s="1085"/>
      <c r="WEC285" s="1085"/>
      <c r="WED285" s="1085"/>
      <c r="WEE285" s="1085"/>
      <c r="WEF285" s="1085"/>
      <c r="WEG285" s="1085"/>
      <c r="WEH285" s="1085"/>
      <c r="WEI285" s="1085"/>
      <c r="WEJ285" s="1085"/>
      <c r="WEK285" s="1085"/>
      <c r="WEL285" s="1085"/>
      <c r="WEM285" s="1085"/>
      <c r="WEN285" s="1080"/>
      <c r="WEO285" s="1085"/>
      <c r="WEP285" s="1085"/>
      <c r="WEQ285" s="1085"/>
      <c r="WER285" s="1085"/>
      <c r="WES285" s="1085"/>
      <c r="WET285" s="1085"/>
      <c r="WEU285" s="1085"/>
      <c r="WEV285" s="1085"/>
      <c r="WEW285" s="1085"/>
      <c r="WEX285" s="1085"/>
      <c r="WEY285" s="1085"/>
      <c r="WEZ285" s="1085"/>
      <c r="WFA285" s="1085"/>
      <c r="WFB285" s="1085"/>
      <c r="WFC285" s="1080"/>
      <c r="WFD285" s="1085"/>
      <c r="WFE285" s="1085"/>
      <c r="WFF285" s="1085"/>
      <c r="WFG285" s="1085"/>
      <c r="WFH285" s="1085"/>
      <c r="WFI285" s="1085"/>
      <c r="WFJ285" s="1085"/>
      <c r="WFK285" s="1085"/>
      <c r="WFL285" s="1085"/>
      <c r="WFM285" s="1085"/>
      <c r="WFN285" s="1085"/>
      <c r="WFO285" s="1085"/>
      <c r="WFP285" s="1085"/>
      <c r="WFQ285" s="1085"/>
      <c r="WFR285" s="1080"/>
      <c r="WFS285" s="1085"/>
      <c r="WFT285" s="1085"/>
      <c r="WFU285" s="1085"/>
      <c r="WFV285" s="1085"/>
      <c r="WFW285" s="1085"/>
      <c r="WFX285" s="1085"/>
      <c r="WFY285" s="1085"/>
      <c r="WFZ285" s="1085"/>
      <c r="WGA285" s="1085"/>
      <c r="WGB285" s="1085"/>
      <c r="WGC285" s="1085"/>
      <c r="WGD285" s="1085"/>
      <c r="WGE285" s="1085"/>
      <c r="WGF285" s="1085"/>
      <c r="WGG285" s="1080"/>
      <c r="WGH285" s="1085"/>
      <c r="WGI285" s="1085"/>
      <c r="WGJ285" s="1085"/>
      <c r="WGK285" s="1085"/>
      <c r="WGL285" s="1085"/>
      <c r="WGM285" s="1085"/>
      <c r="WGN285" s="1085"/>
      <c r="WGO285" s="1085"/>
      <c r="WGP285" s="1085"/>
      <c r="WGQ285" s="1085"/>
      <c r="WGR285" s="1085"/>
      <c r="WGS285" s="1085"/>
      <c r="WGT285" s="1085"/>
      <c r="WGU285" s="1085"/>
      <c r="WGV285" s="1080"/>
      <c r="WGW285" s="1085"/>
      <c r="WGX285" s="1085"/>
      <c r="WGY285" s="1085"/>
      <c r="WGZ285" s="1085"/>
      <c r="WHA285" s="1085"/>
      <c r="WHB285" s="1085"/>
      <c r="WHC285" s="1085"/>
      <c r="WHD285" s="1085"/>
      <c r="WHE285" s="1085"/>
      <c r="WHF285" s="1085"/>
      <c r="WHG285" s="1085"/>
      <c r="WHH285" s="1085"/>
      <c r="WHI285" s="1085"/>
      <c r="WHJ285" s="1085"/>
      <c r="WHK285" s="1080"/>
      <c r="WHL285" s="1085"/>
      <c r="WHM285" s="1085"/>
      <c r="WHN285" s="1085"/>
      <c r="WHO285" s="1085"/>
      <c r="WHP285" s="1085"/>
      <c r="WHQ285" s="1085"/>
      <c r="WHR285" s="1085"/>
      <c r="WHS285" s="1085"/>
      <c r="WHT285" s="1085"/>
      <c r="WHU285" s="1085"/>
      <c r="WHV285" s="1085"/>
      <c r="WHW285" s="1085"/>
      <c r="WHX285" s="1085"/>
      <c r="WHY285" s="1085"/>
      <c r="WHZ285" s="1080"/>
      <c r="WIA285" s="1085"/>
      <c r="WIB285" s="1085"/>
      <c r="WIC285" s="1085"/>
      <c r="WID285" s="1085"/>
      <c r="WIE285" s="1085"/>
      <c r="WIF285" s="1085"/>
      <c r="WIG285" s="1085"/>
      <c r="WIH285" s="1085"/>
      <c r="WII285" s="1085"/>
      <c r="WIJ285" s="1085"/>
      <c r="WIK285" s="1085"/>
      <c r="WIL285" s="1085"/>
      <c r="WIM285" s="1085"/>
      <c r="WIN285" s="1085"/>
      <c r="WIO285" s="1080"/>
      <c r="WIP285" s="1085"/>
      <c r="WIQ285" s="1085"/>
      <c r="WIR285" s="1085"/>
      <c r="WIS285" s="1085"/>
      <c r="WIT285" s="1085"/>
      <c r="WIU285" s="1085"/>
      <c r="WIV285" s="1085"/>
      <c r="WIW285" s="1085"/>
      <c r="WIX285" s="1085"/>
      <c r="WIY285" s="1085"/>
      <c r="WIZ285" s="1085"/>
      <c r="WJA285" s="1085"/>
      <c r="WJB285" s="1085"/>
      <c r="WJC285" s="1085"/>
      <c r="WJD285" s="1080"/>
      <c r="WJE285" s="1085"/>
      <c r="WJF285" s="1085"/>
      <c r="WJG285" s="1085"/>
      <c r="WJH285" s="1085"/>
      <c r="WJI285" s="1085"/>
      <c r="WJJ285" s="1085"/>
      <c r="WJK285" s="1085"/>
      <c r="WJL285" s="1085"/>
      <c r="WJM285" s="1085"/>
      <c r="WJN285" s="1085"/>
      <c r="WJO285" s="1085"/>
      <c r="WJP285" s="1085"/>
      <c r="WJQ285" s="1085"/>
      <c r="WJR285" s="1085"/>
      <c r="WJS285" s="1080"/>
      <c r="WJT285" s="1085"/>
      <c r="WJU285" s="1085"/>
      <c r="WJV285" s="1085"/>
      <c r="WJW285" s="1085"/>
      <c r="WJX285" s="1085"/>
      <c r="WJY285" s="1085"/>
      <c r="WJZ285" s="1085"/>
      <c r="WKA285" s="1085"/>
      <c r="WKB285" s="1085"/>
      <c r="WKC285" s="1085"/>
      <c r="WKD285" s="1085"/>
      <c r="WKE285" s="1085"/>
      <c r="WKF285" s="1085"/>
      <c r="WKG285" s="1085"/>
      <c r="WKH285" s="1080"/>
      <c r="WKI285" s="1085"/>
      <c r="WKJ285" s="1085"/>
      <c r="WKK285" s="1085"/>
      <c r="WKL285" s="1085"/>
      <c r="WKM285" s="1085"/>
      <c r="WKN285" s="1085"/>
      <c r="WKO285" s="1085"/>
      <c r="WKP285" s="1085"/>
      <c r="WKQ285" s="1085"/>
      <c r="WKR285" s="1085"/>
      <c r="WKS285" s="1085"/>
      <c r="WKT285" s="1085"/>
      <c r="WKU285" s="1085"/>
      <c r="WKV285" s="1085"/>
      <c r="WKW285" s="1080"/>
      <c r="WKX285" s="1085"/>
      <c r="WKY285" s="1085"/>
      <c r="WKZ285" s="1085"/>
      <c r="WLA285" s="1085"/>
      <c r="WLB285" s="1085"/>
      <c r="WLC285" s="1085"/>
      <c r="WLD285" s="1085"/>
      <c r="WLE285" s="1085"/>
      <c r="WLF285" s="1085"/>
      <c r="WLG285" s="1085"/>
      <c r="WLH285" s="1085"/>
      <c r="WLI285" s="1085"/>
      <c r="WLJ285" s="1085"/>
      <c r="WLK285" s="1085"/>
      <c r="WLL285" s="1080"/>
      <c r="WLM285" s="1085"/>
      <c r="WLN285" s="1085"/>
      <c r="WLO285" s="1085"/>
      <c r="WLP285" s="1085"/>
      <c r="WLQ285" s="1085"/>
      <c r="WLR285" s="1085"/>
      <c r="WLS285" s="1085"/>
      <c r="WLT285" s="1085"/>
      <c r="WLU285" s="1085"/>
      <c r="WLV285" s="1085"/>
      <c r="WLW285" s="1085"/>
      <c r="WLX285" s="1085"/>
      <c r="WLY285" s="1085"/>
      <c r="WLZ285" s="1085"/>
      <c r="WMA285" s="1080"/>
      <c r="WMB285" s="1085"/>
      <c r="WMC285" s="1085"/>
      <c r="WMD285" s="1085"/>
      <c r="WME285" s="1085"/>
      <c r="WMF285" s="1085"/>
      <c r="WMG285" s="1085"/>
      <c r="WMH285" s="1085"/>
      <c r="WMI285" s="1085"/>
      <c r="WMJ285" s="1085"/>
      <c r="WMK285" s="1085"/>
      <c r="WML285" s="1085"/>
      <c r="WMM285" s="1085"/>
      <c r="WMN285" s="1085"/>
      <c r="WMO285" s="1085"/>
      <c r="WMP285" s="1080"/>
      <c r="WMQ285" s="1085"/>
      <c r="WMR285" s="1085"/>
      <c r="WMS285" s="1085"/>
      <c r="WMT285" s="1085"/>
      <c r="WMU285" s="1085"/>
      <c r="WMV285" s="1085"/>
      <c r="WMW285" s="1085"/>
      <c r="WMX285" s="1085"/>
      <c r="WMY285" s="1085"/>
      <c r="WMZ285" s="1085"/>
      <c r="WNA285" s="1085"/>
      <c r="WNB285" s="1085"/>
      <c r="WNC285" s="1085"/>
      <c r="WND285" s="1085"/>
      <c r="WNE285" s="1080"/>
      <c r="WNF285" s="1085"/>
      <c r="WNG285" s="1085"/>
      <c r="WNH285" s="1085"/>
      <c r="WNI285" s="1085"/>
      <c r="WNJ285" s="1085"/>
      <c r="WNK285" s="1085"/>
      <c r="WNL285" s="1085"/>
      <c r="WNM285" s="1085"/>
      <c r="WNN285" s="1085"/>
      <c r="WNO285" s="1085"/>
      <c r="WNP285" s="1085"/>
      <c r="WNQ285" s="1085"/>
      <c r="WNR285" s="1085"/>
      <c r="WNS285" s="1085"/>
      <c r="WNT285" s="1080"/>
      <c r="WNU285" s="1085"/>
      <c r="WNV285" s="1085"/>
      <c r="WNW285" s="1085"/>
      <c r="WNX285" s="1085"/>
      <c r="WNY285" s="1085"/>
      <c r="WNZ285" s="1085"/>
      <c r="WOA285" s="1085"/>
      <c r="WOB285" s="1085"/>
      <c r="WOC285" s="1085"/>
      <c r="WOD285" s="1085"/>
      <c r="WOE285" s="1085"/>
      <c r="WOF285" s="1085"/>
      <c r="WOG285" s="1085"/>
      <c r="WOH285" s="1085"/>
      <c r="WOI285" s="1080"/>
      <c r="WOJ285" s="1085"/>
      <c r="WOK285" s="1085"/>
      <c r="WOL285" s="1085"/>
      <c r="WOM285" s="1085"/>
      <c r="WON285" s="1085"/>
      <c r="WOO285" s="1085"/>
      <c r="WOP285" s="1085"/>
      <c r="WOQ285" s="1085"/>
      <c r="WOR285" s="1085"/>
      <c r="WOS285" s="1085"/>
      <c r="WOT285" s="1085"/>
      <c r="WOU285" s="1085"/>
      <c r="WOV285" s="1085"/>
      <c r="WOW285" s="1085"/>
      <c r="WOX285" s="1080"/>
      <c r="WOY285" s="1085"/>
      <c r="WOZ285" s="1085"/>
      <c r="WPA285" s="1085"/>
      <c r="WPB285" s="1085"/>
      <c r="WPC285" s="1085"/>
      <c r="WPD285" s="1085"/>
      <c r="WPE285" s="1085"/>
      <c r="WPF285" s="1085"/>
      <c r="WPG285" s="1085"/>
      <c r="WPH285" s="1085"/>
      <c r="WPI285" s="1085"/>
      <c r="WPJ285" s="1085"/>
      <c r="WPK285" s="1085"/>
      <c r="WPL285" s="1085"/>
      <c r="WPM285" s="1080"/>
      <c r="WPN285" s="1085"/>
      <c r="WPO285" s="1085"/>
      <c r="WPP285" s="1085"/>
      <c r="WPQ285" s="1085"/>
      <c r="WPR285" s="1085"/>
      <c r="WPS285" s="1085"/>
      <c r="WPT285" s="1085"/>
      <c r="WPU285" s="1085"/>
      <c r="WPV285" s="1085"/>
      <c r="WPW285" s="1085"/>
      <c r="WPX285" s="1085"/>
      <c r="WPY285" s="1085"/>
      <c r="WPZ285" s="1085"/>
      <c r="WQA285" s="1085"/>
      <c r="WQB285" s="1080"/>
      <c r="WQC285" s="1085"/>
      <c r="WQD285" s="1085"/>
      <c r="WQE285" s="1085"/>
      <c r="WQF285" s="1085"/>
      <c r="WQG285" s="1085"/>
      <c r="WQH285" s="1085"/>
      <c r="WQI285" s="1085"/>
      <c r="WQJ285" s="1085"/>
      <c r="WQK285" s="1085"/>
      <c r="WQL285" s="1085"/>
      <c r="WQM285" s="1085"/>
      <c r="WQN285" s="1085"/>
      <c r="WQO285" s="1085"/>
      <c r="WQP285" s="1085"/>
      <c r="WQQ285" s="1080"/>
      <c r="WQR285" s="1085"/>
      <c r="WQS285" s="1085"/>
      <c r="WQT285" s="1085"/>
      <c r="WQU285" s="1085"/>
      <c r="WQV285" s="1085"/>
      <c r="WQW285" s="1085"/>
      <c r="WQX285" s="1085"/>
      <c r="WQY285" s="1085"/>
      <c r="WQZ285" s="1085"/>
      <c r="WRA285" s="1085"/>
      <c r="WRB285" s="1085"/>
      <c r="WRC285" s="1085"/>
      <c r="WRD285" s="1085"/>
      <c r="WRE285" s="1085"/>
      <c r="WRF285" s="1080"/>
      <c r="WRG285" s="1085"/>
      <c r="WRH285" s="1085"/>
      <c r="WRI285" s="1085"/>
      <c r="WRJ285" s="1085"/>
      <c r="WRK285" s="1085"/>
      <c r="WRL285" s="1085"/>
      <c r="WRM285" s="1085"/>
      <c r="WRN285" s="1085"/>
      <c r="WRO285" s="1085"/>
      <c r="WRP285" s="1085"/>
      <c r="WRQ285" s="1085"/>
      <c r="WRR285" s="1085"/>
      <c r="WRS285" s="1085"/>
      <c r="WRT285" s="1085"/>
      <c r="WRU285" s="1080"/>
      <c r="WRV285" s="1085"/>
      <c r="WRW285" s="1085"/>
      <c r="WRX285" s="1085"/>
      <c r="WRY285" s="1085"/>
      <c r="WRZ285" s="1085"/>
      <c r="WSA285" s="1085"/>
      <c r="WSB285" s="1085"/>
      <c r="WSC285" s="1085"/>
      <c r="WSD285" s="1085"/>
      <c r="WSE285" s="1085"/>
      <c r="WSF285" s="1085"/>
      <c r="WSG285" s="1085"/>
      <c r="WSH285" s="1085"/>
      <c r="WSI285" s="1085"/>
      <c r="WSJ285" s="1080"/>
      <c r="WSK285" s="1085"/>
      <c r="WSL285" s="1085"/>
      <c r="WSM285" s="1085"/>
      <c r="WSN285" s="1085"/>
      <c r="WSO285" s="1085"/>
      <c r="WSP285" s="1085"/>
      <c r="WSQ285" s="1085"/>
      <c r="WSR285" s="1085"/>
      <c r="WSS285" s="1085"/>
      <c r="WST285" s="1085"/>
      <c r="WSU285" s="1085"/>
      <c r="WSV285" s="1085"/>
      <c r="WSW285" s="1085"/>
      <c r="WSX285" s="1085"/>
      <c r="WSY285" s="1080"/>
      <c r="WSZ285" s="1085"/>
      <c r="WTA285" s="1085"/>
      <c r="WTB285" s="1085"/>
      <c r="WTC285" s="1085"/>
      <c r="WTD285" s="1085"/>
      <c r="WTE285" s="1085"/>
      <c r="WTF285" s="1085"/>
      <c r="WTG285" s="1085"/>
      <c r="WTH285" s="1085"/>
      <c r="WTI285" s="1085"/>
      <c r="WTJ285" s="1085"/>
      <c r="WTK285" s="1085"/>
      <c r="WTL285" s="1085"/>
      <c r="WTM285" s="1085"/>
      <c r="WTN285" s="1080"/>
      <c r="WTO285" s="1085"/>
      <c r="WTP285" s="1085"/>
      <c r="WTQ285" s="1085"/>
      <c r="WTR285" s="1085"/>
      <c r="WTS285" s="1085"/>
      <c r="WTT285" s="1085"/>
      <c r="WTU285" s="1085"/>
      <c r="WTV285" s="1085"/>
      <c r="WTW285" s="1085"/>
      <c r="WTX285" s="1085"/>
      <c r="WTY285" s="1085"/>
      <c r="WTZ285" s="1085"/>
      <c r="WUA285" s="1085"/>
      <c r="WUB285" s="1085"/>
      <c r="WUC285" s="1080"/>
      <c r="WUD285" s="1085"/>
      <c r="WUE285" s="1085"/>
      <c r="WUF285" s="1085"/>
      <c r="WUG285" s="1085"/>
      <c r="WUH285" s="1085"/>
      <c r="WUI285" s="1085"/>
      <c r="WUJ285" s="1085"/>
      <c r="WUK285" s="1085"/>
      <c r="WUL285" s="1085"/>
      <c r="WUM285" s="1085"/>
      <c r="WUN285" s="1085"/>
      <c r="WUO285" s="1085"/>
      <c r="WUP285" s="1085"/>
      <c r="WUQ285" s="1085"/>
      <c r="WUR285" s="1080"/>
      <c r="WUS285" s="1085"/>
      <c r="WUT285" s="1085"/>
      <c r="WUU285" s="1085"/>
      <c r="WUV285" s="1085"/>
      <c r="WUW285" s="1085"/>
      <c r="WUX285" s="1085"/>
      <c r="WUY285" s="1085"/>
      <c r="WUZ285" s="1085"/>
      <c r="WVA285" s="1085"/>
      <c r="WVB285" s="1085"/>
      <c r="WVC285" s="1085"/>
      <c r="WVD285" s="1085"/>
      <c r="WVE285" s="1085"/>
      <c r="WVF285" s="1085"/>
      <c r="WVG285" s="1080"/>
      <c r="WVH285" s="1085"/>
      <c r="WVI285" s="1085"/>
      <c r="WVJ285" s="1085"/>
      <c r="WVK285" s="1085"/>
      <c r="WVL285" s="1085"/>
      <c r="WVM285" s="1085"/>
      <c r="WVN285" s="1085"/>
      <c r="WVO285" s="1085"/>
      <c r="WVP285" s="1085"/>
      <c r="WVQ285" s="1085"/>
      <c r="WVR285" s="1085"/>
      <c r="WVS285" s="1085"/>
      <c r="WVT285" s="1085"/>
      <c r="WVU285" s="1085"/>
      <c r="WVV285" s="1080"/>
      <c r="WVW285" s="1085"/>
      <c r="WVX285" s="1085"/>
      <c r="WVY285" s="1085"/>
      <c r="WVZ285" s="1085"/>
      <c r="WWA285" s="1085"/>
      <c r="WWB285" s="1085"/>
      <c r="WWC285" s="1085"/>
      <c r="WWD285" s="1085"/>
      <c r="WWE285" s="1085"/>
      <c r="WWF285" s="1085"/>
      <c r="WWG285" s="1085"/>
      <c r="WWH285" s="1085"/>
      <c r="WWI285" s="1085"/>
      <c r="WWJ285" s="1085"/>
      <c r="WWK285" s="1080"/>
      <c r="WWL285" s="1085"/>
      <c r="WWM285" s="1085"/>
      <c r="WWN285" s="1085"/>
      <c r="WWO285" s="1085"/>
      <c r="WWP285" s="1085"/>
      <c r="WWQ285" s="1085"/>
      <c r="WWR285" s="1085"/>
      <c r="WWS285" s="1085"/>
      <c r="WWT285" s="1085"/>
      <c r="WWU285" s="1085"/>
      <c r="WWV285" s="1085"/>
      <c r="WWW285" s="1085"/>
      <c r="WWX285" s="1085"/>
      <c r="WWY285" s="1085"/>
      <c r="WWZ285" s="1080"/>
      <c r="WXA285" s="1085"/>
      <c r="WXB285" s="1085"/>
      <c r="WXC285" s="1085"/>
      <c r="WXD285" s="1085"/>
      <c r="WXE285" s="1085"/>
      <c r="WXF285" s="1085"/>
      <c r="WXG285" s="1085"/>
      <c r="WXH285" s="1085"/>
      <c r="WXI285" s="1085"/>
      <c r="WXJ285" s="1085"/>
      <c r="WXK285" s="1085"/>
      <c r="WXL285" s="1085"/>
      <c r="WXM285" s="1085"/>
      <c r="WXN285" s="1085"/>
      <c r="WXO285" s="1080"/>
      <c r="WXP285" s="1085"/>
      <c r="WXQ285" s="1085"/>
      <c r="WXR285" s="1085"/>
      <c r="WXS285" s="1085"/>
      <c r="WXT285" s="1085"/>
      <c r="WXU285" s="1085"/>
      <c r="WXV285" s="1085"/>
      <c r="WXW285" s="1085"/>
      <c r="WXX285" s="1085"/>
      <c r="WXY285" s="1085"/>
      <c r="WXZ285" s="1085"/>
      <c r="WYA285" s="1085"/>
      <c r="WYB285" s="1085"/>
      <c r="WYC285" s="1085"/>
      <c r="WYD285" s="1080"/>
      <c r="WYE285" s="1085"/>
      <c r="WYF285" s="1085"/>
      <c r="WYG285" s="1085"/>
      <c r="WYH285" s="1085"/>
      <c r="WYI285" s="1085"/>
      <c r="WYJ285" s="1085"/>
      <c r="WYK285" s="1085"/>
      <c r="WYL285" s="1085"/>
      <c r="WYM285" s="1085"/>
      <c r="WYN285" s="1085"/>
      <c r="WYO285" s="1085"/>
      <c r="WYP285" s="1085"/>
      <c r="WYQ285" s="1085"/>
      <c r="WYR285" s="1085"/>
      <c r="WYS285" s="1080"/>
      <c r="WYT285" s="1085"/>
      <c r="WYU285" s="1085"/>
      <c r="WYV285" s="1085"/>
      <c r="WYW285" s="1085"/>
      <c r="WYX285" s="1085"/>
      <c r="WYY285" s="1085"/>
      <c r="WYZ285" s="1085"/>
      <c r="WZA285" s="1085"/>
      <c r="WZB285" s="1085"/>
      <c r="WZC285" s="1085"/>
      <c r="WZD285" s="1085"/>
      <c r="WZE285" s="1085"/>
      <c r="WZF285" s="1085"/>
      <c r="WZG285" s="1085"/>
      <c r="WZH285" s="1080"/>
      <c r="WZI285" s="1085"/>
      <c r="WZJ285" s="1085"/>
      <c r="WZK285" s="1085"/>
      <c r="WZL285" s="1085"/>
      <c r="WZM285" s="1085"/>
      <c r="WZN285" s="1085"/>
      <c r="WZO285" s="1085"/>
      <c r="WZP285" s="1085"/>
      <c r="WZQ285" s="1085"/>
      <c r="WZR285" s="1085"/>
      <c r="WZS285" s="1085"/>
      <c r="WZT285" s="1085"/>
      <c r="WZU285" s="1085"/>
      <c r="WZV285" s="1085"/>
      <c r="WZW285" s="1080"/>
      <c r="WZX285" s="1085"/>
      <c r="WZY285" s="1085"/>
      <c r="WZZ285" s="1085"/>
      <c r="XAA285" s="1085"/>
      <c r="XAB285" s="1085"/>
      <c r="XAC285" s="1085"/>
      <c r="XAD285" s="1085"/>
      <c r="XAE285" s="1085"/>
      <c r="XAF285" s="1085"/>
      <c r="XAG285" s="1085"/>
      <c r="XAH285" s="1085"/>
      <c r="XAI285" s="1085"/>
      <c r="XAJ285" s="1085"/>
      <c r="XAK285" s="1085"/>
      <c r="XAL285" s="1080"/>
      <c r="XAM285" s="1085"/>
      <c r="XAN285" s="1085"/>
      <c r="XAO285" s="1085"/>
      <c r="XAP285" s="1085"/>
      <c r="XAQ285" s="1085"/>
      <c r="XAR285" s="1085"/>
      <c r="XAS285" s="1085"/>
      <c r="XAT285" s="1085"/>
      <c r="XAU285" s="1085"/>
      <c r="XAV285" s="1085"/>
      <c r="XAW285" s="1085"/>
      <c r="XAX285" s="1085"/>
      <c r="XAY285" s="1085"/>
      <c r="XAZ285" s="1085"/>
      <c r="XBA285" s="1080"/>
      <c r="XBB285" s="1085"/>
      <c r="XBC285" s="1085"/>
      <c r="XBD285" s="1085"/>
      <c r="XBE285" s="1085"/>
      <c r="XBF285" s="1085"/>
      <c r="XBG285" s="1085"/>
      <c r="XBH285" s="1085"/>
      <c r="XBI285" s="1085"/>
      <c r="XBJ285" s="1085"/>
      <c r="XBK285" s="1085"/>
      <c r="XBL285" s="1085"/>
      <c r="XBM285" s="1085"/>
      <c r="XBN285" s="1085"/>
      <c r="XBO285" s="1085"/>
      <c r="XBP285" s="1080"/>
      <c r="XBQ285" s="1085"/>
      <c r="XBR285" s="1085"/>
      <c r="XBS285" s="1085"/>
      <c r="XBT285" s="1085"/>
      <c r="XBU285" s="1085"/>
      <c r="XBV285" s="1085"/>
      <c r="XBW285" s="1085"/>
      <c r="XBX285" s="1085"/>
      <c r="XBY285" s="1085"/>
      <c r="XBZ285" s="1085"/>
      <c r="XCA285" s="1085"/>
      <c r="XCB285" s="1085"/>
      <c r="XCC285" s="1085"/>
      <c r="XCD285" s="1085"/>
      <c r="XCE285" s="1080"/>
      <c r="XCF285" s="1085"/>
      <c r="XCG285" s="1085"/>
      <c r="XCH285" s="1085"/>
      <c r="XCI285" s="1085"/>
      <c r="XCJ285" s="1085"/>
      <c r="XCK285" s="1085"/>
      <c r="XCL285" s="1085"/>
      <c r="XCM285" s="1085"/>
      <c r="XCN285" s="1085"/>
      <c r="XCO285" s="1085"/>
      <c r="XCP285" s="1085"/>
      <c r="XCQ285" s="1085"/>
      <c r="XCR285" s="1085"/>
      <c r="XCS285" s="1085"/>
      <c r="XCT285" s="1080"/>
      <c r="XCU285" s="1085"/>
      <c r="XCV285" s="1085"/>
      <c r="XCW285" s="1085"/>
      <c r="XCX285" s="1085"/>
      <c r="XCY285" s="1085"/>
      <c r="XCZ285" s="1085"/>
      <c r="XDA285" s="1085"/>
      <c r="XDB285" s="1085"/>
      <c r="XDC285" s="1085"/>
      <c r="XDD285" s="1085"/>
      <c r="XDE285" s="1085"/>
      <c r="XDF285" s="1085"/>
      <c r="XDG285" s="1085"/>
      <c r="XDH285" s="1085"/>
      <c r="XDI285" s="1080"/>
      <c r="XDJ285" s="1085"/>
      <c r="XDK285" s="1085"/>
      <c r="XDL285" s="1085"/>
      <c r="XDM285" s="1085"/>
      <c r="XDN285" s="1085"/>
      <c r="XDO285" s="1085"/>
      <c r="XDP285" s="1085"/>
      <c r="XDQ285" s="1085"/>
      <c r="XDR285" s="1085"/>
      <c r="XDS285" s="1085"/>
      <c r="XDT285" s="1085"/>
      <c r="XDU285" s="1085"/>
      <c r="XDV285" s="1085"/>
      <c r="XDW285" s="1085"/>
      <c r="XDX285" s="1080"/>
      <c r="XDY285" s="1085"/>
      <c r="XDZ285" s="1085"/>
      <c r="XEA285" s="1085"/>
      <c r="XEB285" s="1085"/>
      <c r="XEC285" s="1085"/>
      <c r="XED285" s="1085"/>
      <c r="XEE285" s="1085"/>
      <c r="XEF285" s="1085"/>
      <c r="XEG285" s="1085"/>
      <c r="XEH285" s="1085"/>
      <c r="XEI285" s="1085"/>
      <c r="XEJ285" s="1085"/>
      <c r="XEK285" s="1085"/>
      <c r="XEL285" s="1085"/>
      <c r="XEM285" s="1080"/>
      <c r="XEN285" s="1085"/>
      <c r="XEO285" s="1085"/>
      <c r="XEP285" s="1085"/>
      <c r="XEQ285" s="1085"/>
      <c r="XER285" s="1085"/>
      <c r="XES285" s="1085"/>
      <c r="XET285" s="1085"/>
      <c r="XEU285" s="1085"/>
      <c r="XEV285" s="1085"/>
      <c r="XEW285" s="1085"/>
      <c r="XEX285" s="1085"/>
      <c r="XEY285" s="1085"/>
      <c r="XEZ285" s="1085"/>
      <c r="XFA285" s="1085"/>
      <c r="XFB285" s="1080"/>
      <c r="XFC285" s="1085"/>
      <c r="XFD285" s="1085"/>
    </row>
    <row r="286" spans="1:16384">
      <c r="A286" s="257"/>
      <c r="B286" s="11"/>
      <c r="C286" s="10"/>
      <c r="D286" s="10"/>
      <c r="E286" s="10"/>
      <c r="F286" s="10"/>
      <c r="G286" s="10"/>
      <c r="H286" s="10"/>
      <c r="I286" s="10"/>
      <c r="J286" s="10"/>
      <c r="K286" s="10"/>
      <c r="L286" s="10"/>
      <c r="M286" s="10"/>
      <c r="N286" s="10"/>
      <c r="O286" s="10"/>
    </row>
    <row r="287" spans="1:16384" ht="13.15">
      <c r="A287" s="257"/>
      <c r="B287" s="74" t="s">
        <v>1405</v>
      </c>
      <c r="C287" s="251" t="s">
        <v>359</v>
      </c>
      <c r="D287" s="310"/>
      <c r="E287" s="11"/>
      <c r="F287" s="904"/>
    </row>
    <row r="288" spans="1:16384">
      <c r="A288" s="257"/>
      <c r="B288" s="11"/>
      <c r="D288" s="11"/>
      <c r="E288" s="11"/>
      <c r="F288" s="11"/>
    </row>
    <row r="289" spans="1:13" ht="13.15">
      <c r="A289" s="257"/>
      <c r="B289" s="138" t="s">
        <v>59</v>
      </c>
      <c r="C289" s="8" t="str">
        <f t="shared" ref="C289:M289" si="191">C234</f>
        <v>2019/20</v>
      </c>
      <c r="D289" s="8" t="str">
        <f t="shared" si="191"/>
        <v>2020/21</v>
      </c>
      <c r="E289" s="8" t="str">
        <f t="shared" si="191"/>
        <v>2021/22</v>
      </c>
      <c r="F289" s="8" t="str">
        <f t="shared" si="191"/>
        <v>2022/23</v>
      </c>
      <c r="G289" s="8" t="str">
        <f t="shared" si="191"/>
        <v>2023/24</v>
      </c>
      <c r="H289" s="8" t="str">
        <f t="shared" si="191"/>
        <v>2024/25</v>
      </c>
      <c r="I289" s="8" t="str">
        <f t="shared" si="191"/>
        <v>2025/26</v>
      </c>
      <c r="J289" s="8" t="str">
        <f t="shared" si="191"/>
        <v>2026/27</v>
      </c>
      <c r="K289" s="8" t="str">
        <f t="shared" si="191"/>
        <v>2027/28</v>
      </c>
      <c r="L289" s="8" t="str">
        <f t="shared" si="191"/>
        <v>2028/29</v>
      </c>
      <c r="M289" s="8" t="str">
        <f t="shared" si="191"/>
        <v>2029/30</v>
      </c>
    </row>
    <row r="290" spans="1:13" s="5" customFormat="1" ht="13.15">
      <c r="A290" s="1161"/>
      <c r="B290" s="186" t="str">
        <f t="shared" ref="B290:B308" si="192">B178</f>
        <v>Art &amp; Design</v>
      </c>
      <c r="C290" s="429">
        <f t="shared" ref="C290:M290" si="193">C137</f>
        <v>24676.844000000001</v>
      </c>
      <c r="D290" s="429">
        <f t="shared" si="193"/>
        <v>24349.839157912531</v>
      </c>
      <c r="E290" s="429">
        <f t="shared" si="193"/>
        <v>24394.825650284063</v>
      </c>
      <c r="F290" s="429">
        <f t="shared" si="193"/>
        <v>24764.864206015336</v>
      </c>
      <c r="G290" s="429">
        <f t="shared" si="193"/>
        <v>25521.565769990979</v>
      </c>
      <c r="H290" s="429">
        <f t="shared" si="193"/>
        <v>26287.412637120178</v>
      </c>
      <c r="I290" s="429">
        <f t="shared" si="193"/>
        <v>27096.297884649324</v>
      </c>
      <c r="J290" s="429">
        <f t="shared" si="193"/>
        <v>27686.434299780471</v>
      </c>
      <c r="K290" s="429">
        <f t="shared" si="193"/>
        <v>28182.712606558223</v>
      </c>
      <c r="L290" s="429">
        <f t="shared" si="193"/>
        <v>28667.081079983309</v>
      </c>
      <c r="M290" s="429">
        <f t="shared" si="193"/>
        <v>29060.41798592198</v>
      </c>
    </row>
    <row r="291" spans="1:13" s="5" customFormat="1" ht="13.15">
      <c r="A291" s="1161"/>
      <c r="B291" s="186" t="str">
        <f t="shared" si="192"/>
        <v>Biology</v>
      </c>
      <c r="C291" s="429">
        <f t="shared" ref="C291:M291" si="194">C138</f>
        <v>35763.764000000003</v>
      </c>
      <c r="D291" s="429">
        <f t="shared" si="194"/>
        <v>35289.840997557978</v>
      </c>
      <c r="E291" s="429">
        <f t="shared" si="194"/>
        <v>35355.039217247795</v>
      </c>
      <c r="F291" s="429">
        <f t="shared" si="194"/>
        <v>35891.330307716009</v>
      </c>
      <c r="G291" s="429">
        <f t="shared" si="194"/>
        <v>36988.006047630559</v>
      </c>
      <c r="H291" s="429">
        <f t="shared" si="194"/>
        <v>38097.93593234953</v>
      </c>
      <c r="I291" s="429">
        <f t="shared" si="194"/>
        <v>39270.240668551371</v>
      </c>
      <c r="J291" s="429">
        <f t="shared" si="194"/>
        <v>40125.516143752182</v>
      </c>
      <c r="K291" s="429">
        <f t="shared" si="194"/>
        <v>40844.764530698223</v>
      </c>
      <c r="L291" s="429">
        <f t="shared" si="194"/>
        <v>41546.752182466618</v>
      </c>
      <c r="M291" s="429">
        <f t="shared" si="194"/>
        <v>42116.809207444407</v>
      </c>
    </row>
    <row r="292" spans="1:13" s="5" customFormat="1" ht="13.15">
      <c r="A292" s="1161"/>
      <c r="B292" s="186" t="str">
        <f t="shared" si="192"/>
        <v>Business Studies</v>
      </c>
      <c r="C292" s="429">
        <f t="shared" ref="C292:M292" si="195">C139</f>
        <v>43577.273000000001</v>
      </c>
      <c r="D292" s="429">
        <f t="shared" si="195"/>
        <v>42999.809395822434</v>
      </c>
      <c r="E292" s="429">
        <f t="shared" si="195"/>
        <v>43079.25183422285</v>
      </c>
      <c r="F292" s="429">
        <f t="shared" si="195"/>
        <v>43732.709430487084</v>
      </c>
      <c r="G292" s="429">
        <f t="shared" si="195"/>
        <v>45068.982036209818</v>
      </c>
      <c r="H292" s="429">
        <f t="shared" si="195"/>
        <v>46421.404493679824</v>
      </c>
      <c r="I292" s="429">
        <f t="shared" si="195"/>
        <v>47849.829184343267</v>
      </c>
      <c r="J292" s="429">
        <f t="shared" si="195"/>
        <v>48891.96146306624</v>
      </c>
      <c r="K292" s="429">
        <f t="shared" si="195"/>
        <v>49768.348056847513</v>
      </c>
      <c r="L292" s="429">
        <f t="shared" si="195"/>
        <v>50623.702866361986</v>
      </c>
      <c r="M292" s="429">
        <f t="shared" si="195"/>
        <v>51318.303429183747</v>
      </c>
    </row>
    <row r="293" spans="1:13" s="5" customFormat="1" ht="13.15">
      <c r="A293" s="1161"/>
      <c r="B293" s="186" t="str">
        <f t="shared" si="192"/>
        <v>Chemistry</v>
      </c>
      <c r="C293" s="429">
        <f t="shared" ref="C293:M293" si="196">C140</f>
        <v>30723.309000000001</v>
      </c>
      <c r="D293" s="429">
        <f t="shared" si="196"/>
        <v>30316.179514237985</v>
      </c>
      <c r="E293" s="429">
        <f t="shared" si="196"/>
        <v>30372.188860731269</v>
      </c>
      <c r="F293" s="429">
        <f t="shared" si="196"/>
        <v>30832.896432965612</v>
      </c>
      <c r="G293" s="429">
        <f t="shared" si="196"/>
        <v>31775.009450773196</v>
      </c>
      <c r="H293" s="429">
        <f t="shared" si="196"/>
        <v>32728.508607532964</v>
      </c>
      <c r="I293" s="429">
        <f t="shared" si="196"/>
        <v>33735.591660997154</v>
      </c>
      <c r="J293" s="429">
        <f t="shared" si="196"/>
        <v>34470.326760600103</v>
      </c>
      <c r="K293" s="429">
        <f t="shared" si="196"/>
        <v>35088.206087840234</v>
      </c>
      <c r="L293" s="429">
        <f t="shared" si="196"/>
        <v>35691.257364530931</v>
      </c>
      <c r="M293" s="429">
        <f t="shared" si="196"/>
        <v>36180.971985341348</v>
      </c>
    </row>
    <row r="294" spans="1:13" s="5" customFormat="1" ht="13.15">
      <c r="A294" s="1161"/>
      <c r="B294" s="186" t="str">
        <f t="shared" si="192"/>
        <v>Classics</v>
      </c>
      <c r="C294" s="429">
        <f t="shared" ref="C294:M294" si="197">C141</f>
        <v>1628.5259999999998</v>
      </c>
      <c r="D294" s="429">
        <f t="shared" si="197"/>
        <v>1606.9456112166799</v>
      </c>
      <c r="E294" s="429">
        <f t="shared" si="197"/>
        <v>1609.9144540912323</v>
      </c>
      <c r="F294" s="429">
        <f t="shared" si="197"/>
        <v>1634.334813883223</v>
      </c>
      <c r="G294" s="429">
        <f t="shared" si="197"/>
        <v>1684.2726491742756</v>
      </c>
      <c r="H294" s="429">
        <f t="shared" si="197"/>
        <v>1734.814020475178</v>
      </c>
      <c r="I294" s="429">
        <f t="shared" si="197"/>
        <v>1788.1956707631018</v>
      </c>
      <c r="J294" s="429">
        <f t="shared" si="197"/>
        <v>1827.1411897114674</v>
      </c>
      <c r="K294" s="429">
        <f t="shared" si="197"/>
        <v>1859.892627692092</v>
      </c>
      <c r="L294" s="429">
        <f t="shared" si="197"/>
        <v>1891.8580869928462</v>
      </c>
      <c r="M294" s="429">
        <f t="shared" si="197"/>
        <v>1917.8160003338182</v>
      </c>
    </row>
    <row r="295" spans="1:13" s="5" customFormat="1" ht="13.15">
      <c r="A295" s="1161"/>
      <c r="B295" s="186" t="str">
        <f t="shared" si="192"/>
        <v>Computing</v>
      </c>
      <c r="C295" s="429">
        <f t="shared" ref="C295:M295" si="198">C142</f>
        <v>17792.821</v>
      </c>
      <c r="D295" s="429">
        <f t="shared" si="198"/>
        <v>17557.039689335008</v>
      </c>
      <c r="E295" s="429">
        <f t="shared" si="198"/>
        <v>17589.476438790673</v>
      </c>
      <c r="F295" s="429">
        <f t="shared" si="198"/>
        <v>17856.286480837582</v>
      </c>
      <c r="G295" s="429">
        <f t="shared" si="198"/>
        <v>18401.893345242068</v>
      </c>
      <c r="H295" s="429">
        <f t="shared" si="198"/>
        <v>18954.09427580842</v>
      </c>
      <c r="I295" s="429">
        <f t="shared" si="198"/>
        <v>19537.327302642272</v>
      </c>
      <c r="J295" s="429">
        <f t="shared" si="198"/>
        <v>19962.83518363427</v>
      </c>
      <c r="K295" s="429">
        <f t="shared" si="198"/>
        <v>20320.668263045871</v>
      </c>
      <c r="L295" s="429">
        <f t="shared" si="198"/>
        <v>20669.913958552792</v>
      </c>
      <c r="M295" s="429">
        <f t="shared" si="198"/>
        <v>20953.522881965393</v>
      </c>
    </row>
    <row r="296" spans="1:13" s="5" customFormat="1" ht="13.15">
      <c r="A296" s="1161"/>
      <c r="B296" s="186" t="str">
        <f t="shared" si="192"/>
        <v>Design &amp; Technology</v>
      </c>
      <c r="C296" s="429">
        <f t="shared" ref="C296:M296" si="199">C143</f>
        <v>17551.960999999999</v>
      </c>
      <c r="D296" s="429">
        <f t="shared" si="199"/>
        <v>17319.371442148502</v>
      </c>
      <c r="E296" s="429">
        <f t="shared" si="199"/>
        <v>17351.369097911611</v>
      </c>
      <c r="F296" s="429">
        <f t="shared" si="199"/>
        <v>17614.56735368093</v>
      </c>
      <c r="G296" s="429">
        <f t="shared" si="199"/>
        <v>18152.788381440376</v>
      </c>
      <c r="H296" s="429">
        <f t="shared" si="199"/>
        <v>18697.514212013521</v>
      </c>
      <c r="I296" s="429">
        <f t="shared" si="199"/>
        <v>19272.852059839883</v>
      </c>
      <c r="J296" s="429">
        <f t="shared" si="199"/>
        <v>19692.599874554831</v>
      </c>
      <c r="K296" s="429">
        <f t="shared" si="199"/>
        <v>20045.588996085491</v>
      </c>
      <c r="L296" s="429">
        <f t="shared" si="199"/>
        <v>20390.106980443081</v>
      </c>
      <c r="M296" s="429">
        <f t="shared" si="199"/>
        <v>20669.876712459714</v>
      </c>
    </row>
    <row r="297" spans="1:13" s="5" customFormat="1" ht="13.15">
      <c r="A297" s="1161"/>
      <c r="B297" s="186" t="str">
        <f t="shared" si="192"/>
        <v>Drama</v>
      </c>
      <c r="C297" s="429">
        <f t="shared" ref="C297:M297" si="200">C144</f>
        <v>11393.272000000001</v>
      </c>
      <c r="D297" s="429">
        <f t="shared" si="200"/>
        <v>11242.294220539241</v>
      </c>
      <c r="E297" s="429">
        <f t="shared" si="200"/>
        <v>11263.064435073757</v>
      </c>
      <c r="F297" s="429">
        <f t="shared" si="200"/>
        <v>11433.910833257152</v>
      </c>
      <c r="G297" s="429">
        <f t="shared" si="200"/>
        <v>11783.279121244057</v>
      </c>
      <c r="H297" s="429">
        <f t="shared" si="200"/>
        <v>12136.869785737086</v>
      </c>
      <c r="I297" s="429">
        <f t="shared" si="200"/>
        <v>12510.331223588981</v>
      </c>
      <c r="J297" s="429">
        <f t="shared" si="200"/>
        <v>12782.796563755415</v>
      </c>
      <c r="K297" s="429">
        <f t="shared" si="200"/>
        <v>13011.927717513099</v>
      </c>
      <c r="L297" s="429">
        <f t="shared" si="200"/>
        <v>13235.560114182495</v>
      </c>
      <c r="M297" s="429">
        <f t="shared" si="200"/>
        <v>13417.163335283123</v>
      </c>
    </row>
    <row r="298" spans="1:13" s="5" customFormat="1" ht="13.15">
      <c r="A298" s="1161"/>
      <c r="B298" s="186" t="str">
        <f t="shared" si="192"/>
        <v>English</v>
      </c>
      <c r="C298" s="429">
        <f t="shared" ref="C298:M298" si="201">C145</f>
        <v>38929.345000000001</v>
      </c>
      <c r="D298" s="429">
        <f t="shared" si="201"/>
        <v>38413.473346627572</v>
      </c>
      <c r="E298" s="429">
        <f t="shared" si="201"/>
        <v>38484.442498188087</v>
      </c>
      <c r="F298" s="429">
        <f t="shared" si="201"/>
        <v>39068.202666196783</v>
      </c>
      <c r="G298" s="429">
        <f t="shared" si="201"/>
        <v>40261.949169843982</v>
      </c>
      <c r="H298" s="429">
        <f t="shared" si="201"/>
        <v>41470.122990922631</v>
      </c>
      <c r="I298" s="429">
        <f t="shared" si="201"/>
        <v>42746.19268875241</v>
      </c>
      <c r="J298" s="429">
        <f t="shared" si="201"/>
        <v>43677.171711098359</v>
      </c>
      <c r="K298" s="429">
        <f t="shared" si="201"/>
        <v>44460.08339220989</v>
      </c>
      <c r="L298" s="429">
        <f t="shared" si="201"/>
        <v>45224.206527611183</v>
      </c>
      <c r="M298" s="429">
        <f t="shared" si="201"/>
        <v>45844.721375965339</v>
      </c>
    </row>
    <row r="299" spans="1:13" s="5" customFormat="1" ht="13.15">
      <c r="A299" s="1161"/>
      <c r="B299" s="186" t="str">
        <f t="shared" si="192"/>
        <v>Food</v>
      </c>
      <c r="C299" s="429">
        <f t="shared" ref="C299:M299" si="202">C146</f>
        <v>1419.299</v>
      </c>
      <c r="D299" s="429">
        <f t="shared" si="202"/>
        <v>1400.4911797872574</v>
      </c>
      <c r="E299" s="429">
        <f t="shared" si="202"/>
        <v>1403.07859670477</v>
      </c>
      <c r="F299" s="429">
        <f t="shared" si="202"/>
        <v>1424.3615189500474</v>
      </c>
      <c r="G299" s="429">
        <f t="shared" si="202"/>
        <v>1467.8835257775438</v>
      </c>
      <c r="H299" s="429">
        <f t="shared" si="202"/>
        <v>1511.9315285395505</v>
      </c>
      <c r="I299" s="429">
        <f t="shared" si="202"/>
        <v>1558.4549017445222</v>
      </c>
      <c r="J299" s="429">
        <f t="shared" si="202"/>
        <v>1592.396844395666</v>
      </c>
      <c r="K299" s="429">
        <f t="shared" si="202"/>
        <v>1620.9404987029736</v>
      </c>
      <c r="L299" s="429">
        <f t="shared" si="202"/>
        <v>1648.7991539655245</v>
      </c>
      <c r="M299" s="429">
        <f t="shared" si="202"/>
        <v>1671.4220905639752</v>
      </c>
    </row>
    <row r="300" spans="1:13" s="5" customFormat="1" ht="13.15">
      <c r="A300" s="1161"/>
      <c r="B300" s="186" t="str">
        <f t="shared" si="192"/>
        <v>Geography</v>
      </c>
      <c r="C300" s="429">
        <f t="shared" ref="C300:M300" si="203">C147</f>
        <v>20702.124</v>
      </c>
      <c r="D300" s="429">
        <f t="shared" si="203"/>
        <v>20427.790102622555</v>
      </c>
      <c r="E300" s="429">
        <f t="shared" si="203"/>
        <v>20465.530582863892</v>
      </c>
      <c r="F300" s="429">
        <f t="shared" si="203"/>
        <v>20775.966717465613</v>
      </c>
      <c r="G300" s="429">
        <f t="shared" si="203"/>
        <v>21410.785724645692</v>
      </c>
      <c r="H300" s="429">
        <f t="shared" si="203"/>
        <v>22053.27699331523</v>
      </c>
      <c r="I300" s="429">
        <f t="shared" si="203"/>
        <v>22731.874414286849</v>
      </c>
      <c r="J300" s="429">
        <f t="shared" si="203"/>
        <v>23226.957061118042</v>
      </c>
      <c r="K300" s="429">
        <f t="shared" si="203"/>
        <v>23643.299403980975</v>
      </c>
      <c r="L300" s="429">
        <f t="shared" si="203"/>
        <v>24049.650240357656</v>
      </c>
      <c r="M300" s="429">
        <f t="shared" si="203"/>
        <v>24379.632040320354</v>
      </c>
    </row>
    <row r="301" spans="1:13" s="5" customFormat="1" ht="13.15">
      <c r="A301" s="1161"/>
      <c r="B301" s="186" t="str">
        <f t="shared" si="192"/>
        <v>History</v>
      </c>
      <c r="C301" s="429">
        <f t="shared" ref="C301:M301" si="204">C148</f>
        <v>26353.054999999997</v>
      </c>
      <c r="D301" s="429">
        <f t="shared" si="204"/>
        <v>26003.837872039981</v>
      </c>
      <c r="E301" s="429">
        <f t="shared" si="204"/>
        <v>26051.880138211622</v>
      </c>
      <c r="F301" s="429">
        <f t="shared" si="204"/>
        <v>26447.054108242264</v>
      </c>
      <c r="G301" s="429">
        <f t="shared" si="204"/>
        <v>27255.155741256443</v>
      </c>
      <c r="H301" s="429">
        <f t="shared" si="204"/>
        <v>28073.023885620183</v>
      </c>
      <c r="I301" s="429">
        <f t="shared" si="204"/>
        <v>28936.853855806978</v>
      </c>
      <c r="J301" s="429">
        <f t="shared" si="204"/>
        <v>29567.07615674035</v>
      </c>
      <c r="K301" s="429">
        <f t="shared" si="204"/>
        <v>30097.064898972581</v>
      </c>
      <c r="L301" s="429">
        <f t="shared" si="204"/>
        <v>30614.334814867714</v>
      </c>
      <c r="M301" s="429">
        <f t="shared" si="204"/>
        <v>31034.389709883126</v>
      </c>
    </row>
    <row r="302" spans="1:13" s="5" customFormat="1" ht="13.15">
      <c r="A302" s="1161"/>
      <c r="B302" s="186" t="str">
        <f t="shared" si="192"/>
        <v>Mathematics</v>
      </c>
      <c r="C302" s="488">
        <f>C149+(C$156*0.00233)</f>
        <v>60010.933149969991</v>
      </c>
      <c r="D302" s="488">
        <f>D149+(D$156*0.00466)</f>
        <v>60404.050386914212</v>
      </c>
      <c r="E302" s="488">
        <f t="shared" ref="E302:M302" si="205">E149+(E$156*0.00698)</f>
        <v>61701.084373855694</v>
      </c>
      <c r="F302" s="488">
        <f t="shared" si="205"/>
        <v>62637.011544480461</v>
      </c>
      <c r="G302" s="488">
        <f t="shared" si="205"/>
        <v>64550.913603630695</v>
      </c>
      <c r="H302" s="488">
        <f t="shared" si="205"/>
        <v>66487.946597577989</v>
      </c>
      <c r="I302" s="488">
        <f t="shared" si="205"/>
        <v>68533.835247164694</v>
      </c>
      <c r="J302" s="488">
        <f t="shared" si="205"/>
        <v>70026.449183582299</v>
      </c>
      <c r="K302" s="488">
        <f t="shared" si="205"/>
        <v>71281.670684993267</v>
      </c>
      <c r="L302" s="488">
        <f t="shared" si="205"/>
        <v>72506.769010157528</v>
      </c>
      <c r="M302" s="488">
        <f t="shared" si="205"/>
        <v>73501.623983445301</v>
      </c>
    </row>
    <row r="303" spans="1:13" s="5" customFormat="1" ht="13.15">
      <c r="A303" s="1161"/>
      <c r="B303" s="186" t="str">
        <f t="shared" si="192"/>
        <v>Modern Foreign Languages</v>
      </c>
      <c r="C303" s="429">
        <f t="shared" ref="C303:M303" si="206">C150</f>
        <v>21152.616000000002</v>
      </c>
      <c r="D303" s="429">
        <f t="shared" si="206"/>
        <v>20872.312414386834</v>
      </c>
      <c r="E303" s="429">
        <f t="shared" si="206"/>
        <v>20910.874152602704</v>
      </c>
      <c r="F303" s="429">
        <f t="shared" si="206"/>
        <v>21228.065584156036</v>
      </c>
      <c r="G303" s="429">
        <f t="shared" si="206"/>
        <v>21876.698675542284</v>
      </c>
      <c r="H303" s="429">
        <f t="shared" si="206"/>
        <v>22533.170981935556</v>
      </c>
      <c r="I303" s="429">
        <f t="shared" si="206"/>
        <v>23226.535134541497</v>
      </c>
      <c r="J303" s="429">
        <f t="shared" si="206"/>
        <v>23732.391109352768</v>
      </c>
      <c r="K303" s="429">
        <f t="shared" si="206"/>
        <v>24157.793338762658</v>
      </c>
      <c r="L303" s="429">
        <f t="shared" si="206"/>
        <v>24572.986639853632</v>
      </c>
      <c r="M303" s="429">
        <f t="shared" si="206"/>
        <v>24910.14906345808</v>
      </c>
    </row>
    <row r="304" spans="1:13" s="5" customFormat="1" ht="13.15">
      <c r="A304" s="1161"/>
      <c r="B304" s="186" t="str">
        <f t="shared" si="192"/>
        <v>Music</v>
      </c>
      <c r="C304" s="429">
        <f t="shared" ref="C304:M304" si="207">C151</f>
        <v>8970.6740000000009</v>
      </c>
      <c r="D304" s="429">
        <f t="shared" si="207"/>
        <v>8851.7992429691531</v>
      </c>
      <c r="E304" s="429">
        <f t="shared" si="207"/>
        <v>8868.1530018804824</v>
      </c>
      <c r="F304" s="429">
        <f t="shared" si="207"/>
        <v>9002.6716320139021</v>
      </c>
      <c r="G304" s="429">
        <f t="shared" si="207"/>
        <v>9277.7523127409677</v>
      </c>
      <c r="H304" s="429">
        <f t="shared" si="207"/>
        <v>9556.1575487969803</v>
      </c>
      <c r="I304" s="429">
        <f t="shared" si="207"/>
        <v>9850.2083544426805</v>
      </c>
      <c r="J304" s="429">
        <f t="shared" si="207"/>
        <v>10064.738275516467</v>
      </c>
      <c r="K304" s="429">
        <f t="shared" si="207"/>
        <v>10245.148335383736</v>
      </c>
      <c r="L304" s="429">
        <f t="shared" si="207"/>
        <v>10421.228861360805</v>
      </c>
      <c r="M304" s="429">
        <f t="shared" si="207"/>
        <v>10564.217047181672</v>
      </c>
    </row>
    <row r="305" spans="1:16384" s="5" customFormat="1" ht="13.15">
      <c r="A305" s="1161"/>
      <c r="B305" s="186" t="str">
        <f t="shared" si="192"/>
        <v>Others</v>
      </c>
      <c r="C305" s="429">
        <f t="shared" ref="C305:M305" si="208">C152</f>
        <v>92336.835000000006</v>
      </c>
      <c r="D305" s="429">
        <f t="shared" si="208"/>
        <v>91113.234763761066</v>
      </c>
      <c r="E305" s="429">
        <f t="shared" si="208"/>
        <v>91281.567080622117</v>
      </c>
      <c r="F305" s="429">
        <f t="shared" si="208"/>
        <v>92666.192645552423</v>
      </c>
      <c r="G305" s="429">
        <f t="shared" si="208"/>
        <v>95497.649839067963</v>
      </c>
      <c r="H305" s="429">
        <f t="shared" si="208"/>
        <v>98363.327305982937</v>
      </c>
      <c r="I305" s="429">
        <f t="shared" si="208"/>
        <v>101390.0475638503</v>
      </c>
      <c r="J305" s="429">
        <f t="shared" si="208"/>
        <v>103598.24439775078</v>
      </c>
      <c r="K305" s="429">
        <f t="shared" si="208"/>
        <v>105455.23908179614</v>
      </c>
      <c r="L305" s="429">
        <f t="shared" si="208"/>
        <v>107267.66905905961</v>
      </c>
      <c r="M305" s="429">
        <f t="shared" si="208"/>
        <v>108739.47335393094</v>
      </c>
    </row>
    <row r="306" spans="1:16384" s="5" customFormat="1" ht="13.15">
      <c r="A306" s="1161"/>
      <c r="B306" s="186" t="str">
        <f t="shared" si="192"/>
        <v>Physical Education</v>
      </c>
      <c r="C306" s="429">
        <f t="shared" ref="C306:M306" si="209">C153</f>
        <v>27555.284</v>
      </c>
      <c r="D306" s="429">
        <f t="shared" si="209"/>
        <v>27190.135551799114</v>
      </c>
      <c r="E306" s="429">
        <f t="shared" si="209"/>
        <v>27240.369510949698</v>
      </c>
      <c r="F306" s="429">
        <f t="shared" si="209"/>
        <v>27653.571356944474</v>
      </c>
      <c r="G306" s="429">
        <f t="shared" si="209"/>
        <v>28498.53866713183</v>
      </c>
      <c r="H306" s="429">
        <f t="shared" si="209"/>
        <v>29353.718037891533</v>
      </c>
      <c r="I306" s="429">
        <f t="shared" si="209"/>
        <v>30256.956017556837</v>
      </c>
      <c r="J306" s="429">
        <f t="shared" si="209"/>
        <v>30915.929122775666</v>
      </c>
      <c r="K306" s="429">
        <f t="shared" si="209"/>
        <v>31470.096004338808</v>
      </c>
      <c r="L306" s="429">
        <f t="shared" si="209"/>
        <v>32010.963825437597</v>
      </c>
      <c r="M306" s="429">
        <f t="shared" si="209"/>
        <v>32450.181666698878</v>
      </c>
      <c r="S306" s="940"/>
      <c r="T306" s="940"/>
      <c r="U306" s="940"/>
    </row>
    <row r="307" spans="1:16384" s="5" customFormat="1" ht="13.15">
      <c r="A307" s="1161"/>
      <c r="B307" s="186" t="str">
        <f t="shared" si="192"/>
        <v>Physics</v>
      </c>
      <c r="C307" s="429">
        <f t="shared" ref="C307:M307" si="210">C154</f>
        <v>24298.194</v>
      </c>
      <c r="D307" s="429">
        <f t="shared" si="210"/>
        <v>23976.206832922206</v>
      </c>
      <c r="E307" s="429">
        <f t="shared" si="210"/>
        <v>24020.503037048755</v>
      </c>
      <c r="F307" s="429">
        <f t="shared" si="210"/>
        <v>24384.863593635255</v>
      </c>
      <c r="G307" s="429">
        <f t="shared" si="210"/>
        <v>25129.954067991846</v>
      </c>
      <c r="H307" s="429">
        <f t="shared" si="210"/>
        <v>25884.049516818184</v>
      </c>
      <c r="I307" s="429">
        <f t="shared" si="210"/>
        <v>26680.522950301056</v>
      </c>
      <c r="J307" s="429">
        <f t="shared" si="210"/>
        <v>27261.604108869029</v>
      </c>
      <c r="K307" s="429">
        <f t="shared" si="210"/>
        <v>27750.267350249382</v>
      </c>
      <c r="L307" s="429">
        <f t="shared" si="210"/>
        <v>28227.203506865138</v>
      </c>
      <c r="M307" s="429">
        <f t="shared" si="210"/>
        <v>28614.504915742938</v>
      </c>
    </row>
    <row r="308" spans="1:16384" s="5" customFormat="1" ht="13.15">
      <c r="A308" s="1161"/>
      <c r="B308" s="186" t="str">
        <f t="shared" si="192"/>
        <v>Religious Education</v>
      </c>
      <c r="C308" s="429">
        <f t="shared" ref="C308:M308" si="211">C155</f>
        <v>13239.49</v>
      </c>
      <c r="D308" s="429">
        <f t="shared" si="211"/>
        <v>13064.047089360025</v>
      </c>
      <c r="E308" s="429">
        <f t="shared" si="211"/>
        <v>13088.183004628929</v>
      </c>
      <c r="F308" s="429">
        <f t="shared" si="211"/>
        <v>13286.714136009368</v>
      </c>
      <c r="G308" s="429">
        <f t="shared" si="211"/>
        <v>13692.695662222359</v>
      </c>
      <c r="H308" s="429">
        <f t="shared" si="211"/>
        <v>14103.583778177885</v>
      </c>
      <c r="I308" s="429">
        <f t="shared" si="211"/>
        <v>14537.562618657226</v>
      </c>
      <c r="J308" s="429">
        <f t="shared" si="211"/>
        <v>14854.179491007866</v>
      </c>
      <c r="K308" s="429">
        <f t="shared" si="211"/>
        <v>15120.440106822474</v>
      </c>
      <c r="L308" s="429">
        <f t="shared" si="211"/>
        <v>15380.310921754346</v>
      </c>
      <c r="M308" s="429">
        <f t="shared" si="211"/>
        <v>15591.341960926375</v>
      </c>
    </row>
    <row r="309" spans="1:16384" s="5" customFormat="1" ht="13.15">
      <c r="A309" s="1161"/>
      <c r="B309" s="137" t="s">
        <v>365</v>
      </c>
      <c r="C309" s="488">
        <f>SUM(C290:C308)</f>
        <v>518075.61914997001</v>
      </c>
      <c r="D309" s="488">
        <f t="shared" ref="D309:M309" si="212">SUM(D290:D308)</f>
        <v>512398.69881196029</v>
      </c>
      <c r="E309" s="488">
        <f t="shared" si="212"/>
        <v>514530.79596590996</v>
      </c>
      <c r="F309" s="488">
        <f t="shared" si="212"/>
        <v>522335.57536248956</v>
      </c>
      <c r="G309" s="488">
        <f t="shared" si="212"/>
        <v>538295.77379155683</v>
      </c>
      <c r="H309" s="488">
        <f t="shared" si="212"/>
        <v>554448.8631302953</v>
      </c>
      <c r="I309" s="488">
        <f t="shared" si="212"/>
        <v>571509.70940248051</v>
      </c>
      <c r="J309" s="488">
        <f t="shared" si="212"/>
        <v>583956.74894106213</v>
      </c>
      <c r="K309" s="488">
        <f t="shared" si="212"/>
        <v>594424.15198249358</v>
      </c>
      <c r="L309" s="488">
        <f t="shared" si="212"/>
        <v>604640.35519480484</v>
      </c>
      <c r="M309" s="488">
        <f t="shared" si="212"/>
        <v>612936.53874605056</v>
      </c>
    </row>
    <row r="310" spans="1:16384">
      <c r="A310" s="1085">
        <f>N310</f>
        <v>0</v>
      </c>
      <c r="B310" s="1080"/>
      <c r="C310" s="1085">
        <f t="shared" ref="C310:M310" si="213">SUM(C290:C308)-C309</f>
        <v>0</v>
      </c>
      <c r="D310" s="1085">
        <f t="shared" si="213"/>
        <v>0</v>
      </c>
      <c r="E310" s="1085">
        <f t="shared" si="213"/>
        <v>0</v>
      </c>
      <c r="F310" s="1085">
        <f t="shared" si="213"/>
        <v>0</v>
      </c>
      <c r="G310" s="1085">
        <f t="shared" si="213"/>
        <v>0</v>
      </c>
      <c r="H310" s="1085">
        <f t="shared" si="213"/>
        <v>0</v>
      </c>
      <c r="I310" s="1085">
        <f t="shared" si="213"/>
        <v>0</v>
      </c>
      <c r="J310" s="1085">
        <f t="shared" si="213"/>
        <v>0</v>
      </c>
      <c r="K310" s="1085">
        <f t="shared" si="213"/>
        <v>0</v>
      </c>
      <c r="L310" s="1085">
        <f t="shared" si="213"/>
        <v>0</v>
      </c>
      <c r="M310" s="1085">
        <f t="shared" si="213"/>
        <v>0</v>
      </c>
      <c r="N310" s="1085">
        <f>SUM(C310:M310)</f>
        <v>0</v>
      </c>
      <c r="O310" s="1085"/>
      <c r="P310" s="1085"/>
      <c r="Q310" s="1080"/>
      <c r="R310" s="1085"/>
      <c r="S310" s="1085"/>
      <c r="T310" s="1085"/>
      <c r="U310" s="1085"/>
      <c r="V310" s="1085"/>
      <c r="W310" s="1085"/>
      <c r="X310" s="1085"/>
      <c r="Y310" s="1085"/>
      <c r="Z310" s="1085"/>
      <c r="AA310" s="1085"/>
      <c r="AB310" s="1085"/>
      <c r="AC310" s="1085"/>
      <c r="AD310" s="1085"/>
      <c r="AE310" s="1085"/>
      <c r="AF310" s="1080"/>
      <c r="AG310" s="1085"/>
      <c r="AH310" s="1085"/>
      <c r="AI310" s="1085"/>
      <c r="AJ310" s="1085"/>
      <c r="AK310" s="1085"/>
      <c r="AL310" s="1085"/>
      <c r="AM310" s="1085"/>
      <c r="AN310" s="1085"/>
      <c r="AO310" s="1085"/>
      <c r="AP310" s="1085"/>
      <c r="AQ310" s="1085"/>
      <c r="AR310" s="1085"/>
      <c r="AS310" s="1085"/>
      <c r="AT310" s="1085"/>
      <c r="AU310" s="1080"/>
      <c r="AV310" s="1085"/>
      <c r="AW310" s="1085"/>
      <c r="AX310" s="1085"/>
      <c r="AY310" s="1085"/>
      <c r="AZ310" s="1085"/>
      <c r="BA310" s="1085"/>
      <c r="BB310" s="1085"/>
      <c r="BC310" s="1085"/>
      <c r="BD310" s="1085"/>
      <c r="BE310" s="1085"/>
      <c r="BF310" s="1085"/>
      <c r="BG310" s="1085"/>
      <c r="BH310" s="1085"/>
      <c r="BI310" s="1085"/>
      <c r="BJ310" s="1080"/>
      <c r="BK310" s="1085"/>
      <c r="BL310" s="1085"/>
      <c r="BM310" s="1085"/>
      <c r="BN310" s="1085"/>
      <c r="BO310" s="1085"/>
      <c r="BP310" s="1085"/>
      <c r="BQ310" s="1085"/>
      <c r="BR310" s="1085"/>
      <c r="BS310" s="1085"/>
      <c r="BT310" s="1085"/>
      <c r="BU310" s="1085"/>
      <c r="BV310" s="1085"/>
      <c r="BW310" s="1085"/>
      <c r="BX310" s="1085"/>
      <c r="BY310" s="1080"/>
      <c r="BZ310" s="1085"/>
      <c r="CA310" s="1085"/>
      <c r="CB310" s="1085"/>
      <c r="CC310" s="1085"/>
      <c r="CD310" s="1085"/>
      <c r="CE310" s="1085"/>
      <c r="CF310" s="1085"/>
      <c r="CG310" s="1085"/>
      <c r="CH310" s="1085"/>
      <c r="CI310" s="1085"/>
      <c r="CJ310" s="1085"/>
      <c r="CK310" s="1085"/>
      <c r="CL310" s="1085"/>
      <c r="CM310" s="1085"/>
      <c r="CN310" s="1080"/>
      <c r="CO310" s="1085"/>
      <c r="CP310" s="1085"/>
      <c r="CQ310" s="1085"/>
      <c r="CR310" s="1085"/>
      <c r="CS310" s="1085"/>
      <c r="CT310" s="1085"/>
      <c r="CU310" s="1085"/>
      <c r="CV310" s="1085"/>
      <c r="CW310" s="1085"/>
      <c r="CX310" s="1085"/>
      <c r="CY310" s="1085"/>
      <c r="CZ310" s="1085"/>
      <c r="DA310" s="1085"/>
      <c r="DB310" s="1085"/>
      <c r="DC310" s="1080"/>
      <c r="DD310" s="1085"/>
      <c r="DE310" s="1085"/>
      <c r="DF310" s="1085"/>
      <c r="DG310" s="1085"/>
      <c r="DH310" s="1085"/>
      <c r="DI310" s="1085"/>
      <c r="DJ310" s="1085"/>
      <c r="DK310" s="1085"/>
      <c r="DL310" s="1085"/>
      <c r="DM310" s="1085"/>
      <c r="DN310" s="1085"/>
      <c r="DO310" s="1085"/>
      <c r="DP310" s="1085"/>
      <c r="DQ310" s="1085"/>
      <c r="DR310" s="1080"/>
      <c r="DS310" s="1085"/>
      <c r="DT310" s="1085"/>
      <c r="DU310" s="1085"/>
      <c r="DV310" s="1085"/>
      <c r="DW310" s="1085"/>
      <c r="DX310" s="1085"/>
      <c r="DY310" s="1085"/>
      <c r="DZ310" s="1085"/>
      <c r="EA310" s="1085"/>
      <c r="EB310" s="1085"/>
      <c r="EC310" s="1085"/>
      <c r="ED310" s="1085"/>
      <c r="EE310" s="1085"/>
      <c r="EF310" s="1085"/>
      <c r="EG310" s="1080"/>
      <c r="EH310" s="1085"/>
      <c r="EI310" s="1085"/>
      <c r="EJ310" s="1085"/>
      <c r="EK310" s="1085"/>
      <c r="EL310" s="1085"/>
      <c r="EM310" s="1085"/>
      <c r="EN310" s="1085"/>
      <c r="EO310" s="1085"/>
      <c r="EP310" s="1085"/>
      <c r="EQ310" s="1085"/>
      <c r="ER310" s="1085"/>
      <c r="ES310" s="1085"/>
      <c r="ET310" s="1085"/>
      <c r="EU310" s="1085"/>
      <c r="EV310" s="1080"/>
      <c r="EW310" s="1085"/>
      <c r="EX310" s="1085"/>
      <c r="EY310" s="1085"/>
      <c r="EZ310" s="1085"/>
      <c r="FA310" s="1085"/>
      <c r="FB310" s="1085"/>
      <c r="FC310" s="1085"/>
      <c r="FD310" s="1085"/>
      <c r="FE310" s="1085"/>
      <c r="FF310" s="1085"/>
      <c r="FG310" s="1085"/>
      <c r="FH310" s="1085"/>
      <c r="FI310" s="1085"/>
      <c r="FJ310" s="1085"/>
      <c r="FK310" s="1080"/>
      <c r="FL310" s="1085"/>
      <c r="FM310" s="1085"/>
      <c r="FN310" s="1085"/>
      <c r="FO310" s="1085"/>
      <c r="FP310" s="1085"/>
      <c r="FQ310" s="1085"/>
      <c r="FR310" s="1085"/>
      <c r="FS310" s="1085"/>
      <c r="FT310" s="1085"/>
      <c r="FU310" s="1085"/>
      <c r="FV310" s="1085"/>
      <c r="FW310" s="1085"/>
      <c r="FX310" s="1085"/>
      <c r="FY310" s="1085"/>
      <c r="FZ310" s="1080"/>
      <c r="GA310" s="1085"/>
      <c r="GB310" s="1085"/>
      <c r="GC310" s="1085"/>
      <c r="GD310" s="1085"/>
      <c r="GE310" s="1085"/>
      <c r="GF310" s="1085"/>
      <c r="GG310" s="1085"/>
      <c r="GH310" s="1085"/>
      <c r="GI310" s="1085"/>
      <c r="GJ310" s="1085"/>
      <c r="GK310" s="1085"/>
      <c r="GL310" s="1085"/>
      <c r="GM310" s="1085"/>
      <c r="GN310" s="1085"/>
      <c r="GO310" s="1080"/>
      <c r="GP310" s="1085"/>
      <c r="GQ310" s="1085"/>
      <c r="GR310" s="1085"/>
      <c r="GS310" s="1085"/>
      <c r="GT310" s="1085"/>
      <c r="GU310" s="1085"/>
      <c r="GV310" s="1085"/>
      <c r="GW310" s="1085"/>
      <c r="GX310" s="1085"/>
      <c r="GY310" s="1085"/>
      <c r="GZ310" s="1085"/>
      <c r="HA310" s="1085"/>
      <c r="HB310" s="1085"/>
      <c r="HC310" s="1085"/>
      <c r="HD310" s="1080"/>
      <c r="HE310" s="1085"/>
      <c r="HF310" s="1085"/>
      <c r="HG310" s="1085"/>
      <c r="HH310" s="1085"/>
      <c r="HI310" s="1085"/>
      <c r="HJ310" s="1085"/>
      <c r="HK310" s="1085"/>
      <c r="HL310" s="1085"/>
      <c r="HM310" s="1085"/>
      <c r="HN310" s="1085"/>
      <c r="HO310" s="1085"/>
      <c r="HP310" s="1085"/>
      <c r="HQ310" s="1085"/>
      <c r="HR310" s="1085"/>
      <c r="HS310" s="1080"/>
      <c r="HT310" s="1085"/>
      <c r="HU310" s="1085"/>
      <c r="HV310" s="1085"/>
      <c r="HW310" s="1085"/>
      <c r="HX310" s="1085"/>
      <c r="HY310" s="1085"/>
      <c r="HZ310" s="1085"/>
      <c r="IA310" s="1085"/>
      <c r="IB310" s="1085"/>
      <c r="IC310" s="1085"/>
      <c r="ID310" s="1085"/>
      <c r="IE310" s="1085"/>
      <c r="IF310" s="1085"/>
      <c r="IG310" s="1085"/>
      <c r="IH310" s="1080"/>
      <c r="II310" s="1085"/>
      <c r="IJ310" s="1085"/>
      <c r="IK310" s="1085"/>
      <c r="IL310" s="1085"/>
      <c r="IM310" s="1085"/>
      <c r="IN310" s="1085"/>
      <c r="IO310" s="1085"/>
      <c r="IP310" s="1085"/>
      <c r="IQ310" s="1085"/>
      <c r="IR310" s="1085"/>
      <c r="IS310" s="1085"/>
      <c r="IT310" s="1085"/>
      <c r="IU310" s="1085"/>
      <c r="IV310" s="1085"/>
      <c r="IW310" s="1080"/>
      <c r="IX310" s="1085"/>
      <c r="IY310" s="1085"/>
      <c r="IZ310" s="1085"/>
      <c r="JA310" s="1085"/>
      <c r="JB310" s="1085"/>
      <c r="JC310" s="1085"/>
      <c r="JD310" s="1085"/>
      <c r="JE310" s="1085"/>
      <c r="JF310" s="1085"/>
      <c r="JG310" s="1085"/>
      <c r="JH310" s="1085"/>
      <c r="JI310" s="1085"/>
      <c r="JJ310" s="1085"/>
      <c r="JK310" s="1085"/>
      <c r="JL310" s="1080"/>
      <c r="JM310" s="1085"/>
      <c r="JN310" s="1085"/>
      <c r="JO310" s="1085"/>
      <c r="JP310" s="1085"/>
      <c r="JQ310" s="1085"/>
      <c r="JR310" s="1085"/>
      <c r="JS310" s="1085"/>
      <c r="JT310" s="1085"/>
      <c r="JU310" s="1085"/>
      <c r="JV310" s="1085"/>
      <c r="JW310" s="1085"/>
      <c r="JX310" s="1085"/>
      <c r="JY310" s="1085"/>
      <c r="JZ310" s="1085"/>
      <c r="KA310" s="1080"/>
      <c r="KB310" s="1085"/>
      <c r="KC310" s="1085"/>
      <c r="KD310" s="1085"/>
      <c r="KE310" s="1085"/>
      <c r="KF310" s="1085"/>
      <c r="KG310" s="1085"/>
      <c r="KH310" s="1085"/>
      <c r="KI310" s="1085"/>
      <c r="KJ310" s="1085"/>
      <c r="KK310" s="1085"/>
      <c r="KL310" s="1085"/>
      <c r="KM310" s="1085"/>
      <c r="KN310" s="1085"/>
      <c r="KO310" s="1085"/>
      <c r="KP310" s="1080"/>
      <c r="KQ310" s="1085"/>
      <c r="KR310" s="1085"/>
      <c r="KS310" s="1085"/>
      <c r="KT310" s="1085"/>
      <c r="KU310" s="1085"/>
      <c r="KV310" s="1085"/>
      <c r="KW310" s="1085"/>
      <c r="KX310" s="1085"/>
      <c r="KY310" s="1085"/>
      <c r="KZ310" s="1085"/>
      <c r="LA310" s="1085"/>
      <c r="LB310" s="1085"/>
      <c r="LC310" s="1085"/>
      <c r="LD310" s="1085"/>
      <c r="LE310" s="1080"/>
      <c r="LF310" s="1085"/>
      <c r="LG310" s="1085"/>
      <c r="LH310" s="1085"/>
      <c r="LI310" s="1085"/>
      <c r="LJ310" s="1085"/>
      <c r="LK310" s="1085"/>
      <c r="LL310" s="1085"/>
      <c r="LM310" s="1085"/>
      <c r="LN310" s="1085"/>
      <c r="LO310" s="1085"/>
      <c r="LP310" s="1085"/>
      <c r="LQ310" s="1085"/>
      <c r="LR310" s="1085"/>
      <c r="LS310" s="1085"/>
      <c r="LT310" s="1080"/>
      <c r="LU310" s="1085"/>
      <c r="LV310" s="1085"/>
      <c r="LW310" s="1085"/>
      <c r="LX310" s="1085"/>
      <c r="LY310" s="1085"/>
      <c r="LZ310" s="1085"/>
      <c r="MA310" s="1085"/>
      <c r="MB310" s="1085"/>
      <c r="MC310" s="1085"/>
      <c r="MD310" s="1085"/>
      <c r="ME310" s="1085"/>
      <c r="MF310" s="1085"/>
      <c r="MG310" s="1085"/>
      <c r="MH310" s="1085"/>
      <c r="MI310" s="1080"/>
      <c r="MJ310" s="1085"/>
      <c r="MK310" s="1085"/>
      <c r="ML310" s="1085"/>
      <c r="MM310" s="1085"/>
      <c r="MN310" s="1085"/>
      <c r="MO310" s="1085"/>
      <c r="MP310" s="1085"/>
      <c r="MQ310" s="1085"/>
      <c r="MR310" s="1085"/>
      <c r="MS310" s="1085"/>
      <c r="MT310" s="1085"/>
      <c r="MU310" s="1085"/>
      <c r="MV310" s="1085"/>
      <c r="MW310" s="1085"/>
      <c r="MX310" s="1080"/>
      <c r="MY310" s="1085"/>
      <c r="MZ310" s="1085"/>
      <c r="NA310" s="1085"/>
      <c r="NB310" s="1085"/>
      <c r="NC310" s="1085"/>
      <c r="ND310" s="1085"/>
      <c r="NE310" s="1085"/>
      <c r="NF310" s="1085"/>
      <c r="NG310" s="1085"/>
      <c r="NH310" s="1085"/>
      <c r="NI310" s="1085"/>
      <c r="NJ310" s="1085"/>
      <c r="NK310" s="1085"/>
      <c r="NL310" s="1085"/>
      <c r="NM310" s="1080"/>
      <c r="NN310" s="1085"/>
      <c r="NO310" s="1085"/>
      <c r="NP310" s="1085"/>
      <c r="NQ310" s="1085"/>
      <c r="NR310" s="1085"/>
      <c r="NS310" s="1085"/>
      <c r="NT310" s="1085"/>
      <c r="NU310" s="1085"/>
      <c r="NV310" s="1085"/>
      <c r="NW310" s="1085"/>
      <c r="NX310" s="1085"/>
      <c r="NY310" s="1085"/>
      <c r="NZ310" s="1085"/>
      <c r="OA310" s="1085"/>
      <c r="OB310" s="1080"/>
      <c r="OC310" s="1085"/>
      <c r="OD310" s="1085"/>
      <c r="OE310" s="1085"/>
      <c r="OF310" s="1085"/>
      <c r="OG310" s="1085"/>
      <c r="OH310" s="1085"/>
      <c r="OI310" s="1085"/>
      <c r="OJ310" s="1085"/>
      <c r="OK310" s="1085"/>
      <c r="OL310" s="1085"/>
      <c r="OM310" s="1085"/>
      <c r="ON310" s="1085"/>
      <c r="OO310" s="1085"/>
      <c r="OP310" s="1085"/>
      <c r="OQ310" s="1080"/>
      <c r="OR310" s="1085"/>
      <c r="OS310" s="1085"/>
      <c r="OT310" s="1085"/>
      <c r="OU310" s="1085"/>
      <c r="OV310" s="1085"/>
      <c r="OW310" s="1085"/>
      <c r="OX310" s="1085"/>
      <c r="OY310" s="1085"/>
      <c r="OZ310" s="1085"/>
      <c r="PA310" s="1085"/>
      <c r="PB310" s="1085"/>
      <c r="PC310" s="1085"/>
      <c r="PD310" s="1085"/>
      <c r="PE310" s="1085"/>
      <c r="PF310" s="1080"/>
      <c r="PG310" s="1085"/>
      <c r="PH310" s="1085"/>
      <c r="PI310" s="1085"/>
      <c r="PJ310" s="1085"/>
      <c r="PK310" s="1085"/>
      <c r="PL310" s="1085"/>
      <c r="PM310" s="1085"/>
      <c r="PN310" s="1085"/>
      <c r="PO310" s="1085"/>
      <c r="PP310" s="1085"/>
      <c r="PQ310" s="1085"/>
      <c r="PR310" s="1085"/>
      <c r="PS310" s="1085"/>
      <c r="PT310" s="1085"/>
      <c r="PU310" s="1080"/>
      <c r="PV310" s="1085"/>
      <c r="PW310" s="1085"/>
      <c r="PX310" s="1085"/>
      <c r="PY310" s="1085"/>
      <c r="PZ310" s="1085"/>
      <c r="QA310" s="1085"/>
      <c r="QB310" s="1085"/>
      <c r="QC310" s="1085"/>
      <c r="QD310" s="1085"/>
      <c r="QE310" s="1085"/>
      <c r="QF310" s="1085"/>
      <c r="QG310" s="1085"/>
      <c r="QH310" s="1085"/>
      <c r="QI310" s="1085"/>
      <c r="QJ310" s="1080"/>
      <c r="QK310" s="1085"/>
      <c r="QL310" s="1085"/>
      <c r="QM310" s="1085"/>
      <c r="QN310" s="1085"/>
      <c r="QO310" s="1085"/>
      <c r="QP310" s="1085"/>
      <c r="QQ310" s="1085"/>
      <c r="QR310" s="1085"/>
      <c r="QS310" s="1085"/>
      <c r="QT310" s="1085"/>
      <c r="QU310" s="1085"/>
      <c r="QV310" s="1085"/>
      <c r="QW310" s="1085"/>
      <c r="QX310" s="1085"/>
      <c r="QY310" s="1080"/>
      <c r="QZ310" s="1085"/>
      <c r="RA310" s="1085"/>
      <c r="RB310" s="1085"/>
      <c r="RC310" s="1085"/>
      <c r="RD310" s="1085"/>
      <c r="RE310" s="1085"/>
      <c r="RF310" s="1085"/>
      <c r="RG310" s="1085"/>
      <c r="RH310" s="1085"/>
      <c r="RI310" s="1085"/>
      <c r="RJ310" s="1085"/>
      <c r="RK310" s="1085"/>
      <c r="RL310" s="1085"/>
      <c r="RM310" s="1085"/>
      <c r="RN310" s="1080"/>
      <c r="RO310" s="1085"/>
      <c r="RP310" s="1085"/>
      <c r="RQ310" s="1085"/>
      <c r="RR310" s="1085"/>
      <c r="RS310" s="1085"/>
      <c r="RT310" s="1085"/>
      <c r="RU310" s="1085"/>
      <c r="RV310" s="1085"/>
      <c r="RW310" s="1085"/>
      <c r="RX310" s="1085"/>
      <c r="RY310" s="1085"/>
      <c r="RZ310" s="1085"/>
      <c r="SA310" s="1085"/>
      <c r="SB310" s="1085"/>
      <c r="SC310" s="1080"/>
      <c r="SD310" s="1085"/>
      <c r="SE310" s="1085"/>
      <c r="SF310" s="1085"/>
      <c r="SG310" s="1085"/>
      <c r="SH310" s="1085"/>
      <c r="SI310" s="1085"/>
      <c r="SJ310" s="1085"/>
      <c r="SK310" s="1085"/>
      <c r="SL310" s="1085"/>
      <c r="SM310" s="1085"/>
      <c r="SN310" s="1085"/>
      <c r="SO310" s="1085"/>
      <c r="SP310" s="1085"/>
      <c r="SQ310" s="1085"/>
      <c r="SR310" s="1080"/>
      <c r="SS310" s="1085"/>
      <c r="ST310" s="1085"/>
      <c r="SU310" s="1085"/>
      <c r="SV310" s="1085"/>
      <c r="SW310" s="1085"/>
      <c r="SX310" s="1085"/>
      <c r="SY310" s="1085"/>
      <c r="SZ310" s="1085"/>
      <c r="TA310" s="1085"/>
      <c r="TB310" s="1085"/>
      <c r="TC310" s="1085"/>
      <c r="TD310" s="1085"/>
      <c r="TE310" s="1085"/>
      <c r="TF310" s="1085"/>
      <c r="TG310" s="1080"/>
      <c r="TH310" s="1085"/>
      <c r="TI310" s="1085"/>
      <c r="TJ310" s="1085"/>
      <c r="TK310" s="1085"/>
      <c r="TL310" s="1085"/>
      <c r="TM310" s="1085"/>
      <c r="TN310" s="1085"/>
      <c r="TO310" s="1085"/>
      <c r="TP310" s="1085"/>
      <c r="TQ310" s="1085"/>
      <c r="TR310" s="1085"/>
      <c r="TS310" s="1085"/>
      <c r="TT310" s="1085"/>
      <c r="TU310" s="1085"/>
      <c r="TV310" s="1080"/>
      <c r="TW310" s="1085"/>
      <c r="TX310" s="1085"/>
      <c r="TY310" s="1085"/>
      <c r="TZ310" s="1085"/>
      <c r="UA310" s="1085"/>
      <c r="UB310" s="1085"/>
      <c r="UC310" s="1085"/>
      <c r="UD310" s="1085"/>
      <c r="UE310" s="1085"/>
      <c r="UF310" s="1085"/>
      <c r="UG310" s="1085"/>
      <c r="UH310" s="1085"/>
      <c r="UI310" s="1085"/>
      <c r="UJ310" s="1085"/>
      <c r="UK310" s="1080"/>
      <c r="UL310" s="1085"/>
      <c r="UM310" s="1085"/>
      <c r="UN310" s="1085"/>
      <c r="UO310" s="1085"/>
      <c r="UP310" s="1085"/>
      <c r="UQ310" s="1085"/>
      <c r="UR310" s="1085"/>
      <c r="US310" s="1085"/>
      <c r="UT310" s="1085"/>
      <c r="UU310" s="1085"/>
      <c r="UV310" s="1085"/>
      <c r="UW310" s="1085"/>
      <c r="UX310" s="1085"/>
      <c r="UY310" s="1085"/>
      <c r="UZ310" s="1080"/>
      <c r="VA310" s="1085"/>
      <c r="VB310" s="1085"/>
      <c r="VC310" s="1085"/>
      <c r="VD310" s="1085"/>
      <c r="VE310" s="1085"/>
      <c r="VF310" s="1085"/>
      <c r="VG310" s="1085"/>
      <c r="VH310" s="1085"/>
      <c r="VI310" s="1085"/>
      <c r="VJ310" s="1085"/>
      <c r="VK310" s="1085"/>
      <c r="VL310" s="1085"/>
      <c r="VM310" s="1085"/>
      <c r="VN310" s="1085"/>
      <c r="VO310" s="1080"/>
      <c r="VP310" s="1085"/>
      <c r="VQ310" s="1085"/>
      <c r="VR310" s="1085"/>
      <c r="VS310" s="1085"/>
      <c r="VT310" s="1085"/>
      <c r="VU310" s="1085"/>
      <c r="VV310" s="1085"/>
      <c r="VW310" s="1085"/>
      <c r="VX310" s="1085"/>
      <c r="VY310" s="1085"/>
      <c r="VZ310" s="1085"/>
      <c r="WA310" s="1085"/>
      <c r="WB310" s="1085"/>
      <c r="WC310" s="1085"/>
      <c r="WD310" s="1080"/>
      <c r="WE310" s="1085"/>
      <c r="WF310" s="1085"/>
      <c r="WG310" s="1085"/>
      <c r="WH310" s="1085"/>
      <c r="WI310" s="1085"/>
      <c r="WJ310" s="1085"/>
      <c r="WK310" s="1085"/>
      <c r="WL310" s="1085"/>
      <c r="WM310" s="1085"/>
      <c r="WN310" s="1085"/>
      <c r="WO310" s="1085"/>
      <c r="WP310" s="1085"/>
      <c r="WQ310" s="1085"/>
      <c r="WR310" s="1085"/>
      <c r="WS310" s="1080"/>
      <c r="WT310" s="1085"/>
      <c r="WU310" s="1085"/>
      <c r="WV310" s="1085"/>
      <c r="WW310" s="1085"/>
      <c r="WX310" s="1085"/>
      <c r="WY310" s="1085"/>
      <c r="WZ310" s="1085"/>
      <c r="XA310" s="1085"/>
      <c r="XB310" s="1085"/>
      <c r="XC310" s="1085"/>
      <c r="XD310" s="1085"/>
      <c r="XE310" s="1085"/>
      <c r="XF310" s="1085"/>
      <c r="XG310" s="1085"/>
      <c r="XH310" s="1080"/>
      <c r="XI310" s="1085"/>
      <c r="XJ310" s="1085"/>
      <c r="XK310" s="1085"/>
      <c r="XL310" s="1085"/>
      <c r="XM310" s="1085"/>
      <c r="XN310" s="1085"/>
      <c r="XO310" s="1085"/>
      <c r="XP310" s="1085"/>
      <c r="XQ310" s="1085"/>
      <c r="XR310" s="1085"/>
      <c r="XS310" s="1085"/>
      <c r="XT310" s="1085"/>
      <c r="XU310" s="1085"/>
      <c r="XV310" s="1085"/>
      <c r="XW310" s="1080"/>
      <c r="XX310" s="1085"/>
      <c r="XY310" s="1085"/>
      <c r="XZ310" s="1085"/>
      <c r="YA310" s="1085"/>
      <c r="YB310" s="1085"/>
      <c r="YC310" s="1085"/>
      <c r="YD310" s="1085"/>
      <c r="YE310" s="1085"/>
      <c r="YF310" s="1085"/>
      <c r="YG310" s="1085"/>
      <c r="YH310" s="1085"/>
      <c r="YI310" s="1085"/>
      <c r="YJ310" s="1085"/>
      <c r="YK310" s="1085"/>
      <c r="YL310" s="1080"/>
      <c r="YM310" s="1085"/>
      <c r="YN310" s="1085"/>
      <c r="YO310" s="1085"/>
      <c r="YP310" s="1085"/>
      <c r="YQ310" s="1085"/>
      <c r="YR310" s="1085"/>
      <c r="YS310" s="1085"/>
      <c r="YT310" s="1085"/>
      <c r="YU310" s="1085"/>
      <c r="YV310" s="1085"/>
      <c r="YW310" s="1085"/>
      <c r="YX310" s="1085"/>
      <c r="YY310" s="1085"/>
      <c r="YZ310" s="1085"/>
      <c r="ZA310" s="1080"/>
      <c r="ZB310" s="1085"/>
      <c r="ZC310" s="1085"/>
      <c r="ZD310" s="1085"/>
      <c r="ZE310" s="1085"/>
      <c r="ZF310" s="1085"/>
      <c r="ZG310" s="1085"/>
      <c r="ZH310" s="1085"/>
      <c r="ZI310" s="1085"/>
      <c r="ZJ310" s="1085"/>
      <c r="ZK310" s="1085"/>
      <c r="ZL310" s="1085"/>
      <c r="ZM310" s="1085"/>
      <c r="ZN310" s="1085"/>
      <c r="ZO310" s="1085"/>
      <c r="ZP310" s="1080"/>
      <c r="ZQ310" s="1085"/>
      <c r="ZR310" s="1085"/>
      <c r="ZS310" s="1085"/>
      <c r="ZT310" s="1085"/>
      <c r="ZU310" s="1085"/>
      <c r="ZV310" s="1085"/>
      <c r="ZW310" s="1085"/>
      <c r="ZX310" s="1085"/>
      <c r="ZY310" s="1085"/>
      <c r="ZZ310" s="1085"/>
      <c r="AAA310" s="1085"/>
      <c r="AAB310" s="1085"/>
      <c r="AAC310" s="1085"/>
      <c r="AAD310" s="1085"/>
      <c r="AAE310" s="1080"/>
      <c r="AAF310" s="1085"/>
      <c r="AAG310" s="1085"/>
      <c r="AAH310" s="1085"/>
      <c r="AAI310" s="1085"/>
      <c r="AAJ310" s="1085"/>
      <c r="AAK310" s="1085"/>
      <c r="AAL310" s="1085"/>
      <c r="AAM310" s="1085"/>
      <c r="AAN310" s="1085"/>
      <c r="AAO310" s="1085"/>
      <c r="AAP310" s="1085"/>
      <c r="AAQ310" s="1085"/>
      <c r="AAR310" s="1085"/>
      <c r="AAS310" s="1085"/>
      <c r="AAT310" s="1080"/>
      <c r="AAU310" s="1085"/>
      <c r="AAV310" s="1085"/>
      <c r="AAW310" s="1085"/>
      <c r="AAX310" s="1085"/>
      <c r="AAY310" s="1085"/>
      <c r="AAZ310" s="1085"/>
      <c r="ABA310" s="1085"/>
      <c r="ABB310" s="1085"/>
      <c r="ABC310" s="1085"/>
      <c r="ABD310" s="1085"/>
      <c r="ABE310" s="1085"/>
      <c r="ABF310" s="1085"/>
      <c r="ABG310" s="1085"/>
      <c r="ABH310" s="1085"/>
      <c r="ABI310" s="1080"/>
      <c r="ABJ310" s="1085"/>
      <c r="ABK310" s="1085"/>
      <c r="ABL310" s="1085"/>
      <c r="ABM310" s="1085"/>
      <c r="ABN310" s="1085"/>
      <c r="ABO310" s="1085"/>
      <c r="ABP310" s="1085"/>
      <c r="ABQ310" s="1085"/>
      <c r="ABR310" s="1085"/>
      <c r="ABS310" s="1085"/>
      <c r="ABT310" s="1085"/>
      <c r="ABU310" s="1085"/>
      <c r="ABV310" s="1085"/>
      <c r="ABW310" s="1085"/>
      <c r="ABX310" s="1080"/>
      <c r="ABY310" s="1085"/>
      <c r="ABZ310" s="1085"/>
      <c r="ACA310" s="1085"/>
      <c r="ACB310" s="1085"/>
      <c r="ACC310" s="1085"/>
      <c r="ACD310" s="1085"/>
      <c r="ACE310" s="1085"/>
      <c r="ACF310" s="1085"/>
      <c r="ACG310" s="1085"/>
      <c r="ACH310" s="1085"/>
      <c r="ACI310" s="1085"/>
      <c r="ACJ310" s="1085"/>
      <c r="ACK310" s="1085"/>
      <c r="ACL310" s="1085"/>
      <c r="ACM310" s="1080"/>
      <c r="ACN310" s="1085"/>
      <c r="ACO310" s="1085"/>
      <c r="ACP310" s="1085"/>
      <c r="ACQ310" s="1085"/>
      <c r="ACR310" s="1085"/>
      <c r="ACS310" s="1085"/>
      <c r="ACT310" s="1085"/>
      <c r="ACU310" s="1085"/>
      <c r="ACV310" s="1085"/>
      <c r="ACW310" s="1085"/>
      <c r="ACX310" s="1085"/>
      <c r="ACY310" s="1085"/>
      <c r="ACZ310" s="1085"/>
      <c r="ADA310" s="1085"/>
      <c r="ADB310" s="1080"/>
      <c r="ADC310" s="1085"/>
      <c r="ADD310" s="1085"/>
      <c r="ADE310" s="1085"/>
      <c r="ADF310" s="1085"/>
      <c r="ADG310" s="1085"/>
      <c r="ADH310" s="1085"/>
      <c r="ADI310" s="1085"/>
      <c r="ADJ310" s="1085"/>
      <c r="ADK310" s="1085"/>
      <c r="ADL310" s="1085"/>
      <c r="ADM310" s="1085"/>
      <c r="ADN310" s="1085"/>
      <c r="ADO310" s="1085"/>
      <c r="ADP310" s="1085"/>
      <c r="ADQ310" s="1080"/>
      <c r="ADR310" s="1085"/>
      <c r="ADS310" s="1085"/>
      <c r="ADT310" s="1085"/>
      <c r="ADU310" s="1085"/>
      <c r="ADV310" s="1085"/>
      <c r="ADW310" s="1085"/>
      <c r="ADX310" s="1085"/>
      <c r="ADY310" s="1085"/>
      <c r="ADZ310" s="1085"/>
      <c r="AEA310" s="1085"/>
      <c r="AEB310" s="1085"/>
      <c r="AEC310" s="1085"/>
      <c r="AED310" s="1085"/>
      <c r="AEE310" s="1085"/>
      <c r="AEF310" s="1080"/>
      <c r="AEG310" s="1085"/>
      <c r="AEH310" s="1085"/>
      <c r="AEI310" s="1085"/>
      <c r="AEJ310" s="1085"/>
      <c r="AEK310" s="1085"/>
      <c r="AEL310" s="1085"/>
      <c r="AEM310" s="1085"/>
      <c r="AEN310" s="1085"/>
      <c r="AEO310" s="1085"/>
      <c r="AEP310" s="1085"/>
      <c r="AEQ310" s="1085"/>
      <c r="AER310" s="1085"/>
      <c r="AES310" s="1085"/>
      <c r="AET310" s="1085"/>
      <c r="AEU310" s="1080"/>
      <c r="AEV310" s="1085"/>
      <c r="AEW310" s="1085"/>
      <c r="AEX310" s="1085"/>
      <c r="AEY310" s="1085"/>
      <c r="AEZ310" s="1085"/>
      <c r="AFA310" s="1085"/>
      <c r="AFB310" s="1085"/>
      <c r="AFC310" s="1085"/>
      <c r="AFD310" s="1085"/>
      <c r="AFE310" s="1085"/>
      <c r="AFF310" s="1085"/>
      <c r="AFG310" s="1085"/>
      <c r="AFH310" s="1085"/>
      <c r="AFI310" s="1085"/>
      <c r="AFJ310" s="1080"/>
      <c r="AFK310" s="1085"/>
      <c r="AFL310" s="1085"/>
      <c r="AFM310" s="1085"/>
      <c r="AFN310" s="1085"/>
      <c r="AFO310" s="1085"/>
      <c r="AFP310" s="1085"/>
      <c r="AFQ310" s="1085"/>
      <c r="AFR310" s="1085"/>
      <c r="AFS310" s="1085"/>
      <c r="AFT310" s="1085"/>
      <c r="AFU310" s="1085"/>
      <c r="AFV310" s="1085"/>
      <c r="AFW310" s="1085"/>
      <c r="AFX310" s="1085"/>
      <c r="AFY310" s="1080"/>
      <c r="AFZ310" s="1085"/>
      <c r="AGA310" s="1085"/>
      <c r="AGB310" s="1085"/>
      <c r="AGC310" s="1085"/>
      <c r="AGD310" s="1085"/>
      <c r="AGE310" s="1085"/>
      <c r="AGF310" s="1085"/>
      <c r="AGG310" s="1085"/>
      <c r="AGH310" s="1085"/>
      <c r="AGI310" s="1085"/>
      <c r="AGJ310" s="1085"/>
      <c r="AGK310" s="1085"/>
      <c r="AGL310" s="1085"/>
      <c r="AGM310" s="1085"/>
      <c r="AGN310" s="1080"/>
      <c r="AGO310" s="1085"/>
      <c r="AGP310" s="1085"/>
      <c r="AGQ310" s="1085"/>
      <c r="AGR310" s="1085"/>
      <c r="AGS310" s="1085"/>
      <c r="AGT310" s="1085"/>
      <c r="AGU310" s="1085"/>
      <c r="AGV310" s="1085"/>
      <c r="AGW310" s="1085"/>
      <c r="AGX310" s="1085"/>
      <c r="AGY310" s="1085"/>
      <c r="AGZ310" s="1085"/>
      <c r="AHA310" s="1085"/>
      <c r="AHB310" s="1085"/>
      <c r="AHC310" s="1080"/>
      <c r="AHD310" s="1085"/>
      <c r="AHE310" s="1085"/>
      <c r="AHF310" s="1085"/>
      <c r="AHG310" s="1085"/>
      <c r="AHH310" s="1085"/>
      <c r="AHI310" s="1085"/>
      <c r="AHJ310" s="1085"/>
      <c r="AHK310" s="1085"/>
      <c r="AHL310" s="1085"/>
      <c r="AHM310" s="1085"/>
      <c r="AHN310" s="1085"/>
      <c r="AHO310" s="1085"/>
      <c r="AHP310" s="1085"/>
      <c r="AHQ310" s="1085"/>
      <c r="AHR310" s="1080"/>
      <c r="AHS310" s="1085"/>
      <c r="AHT310" s="1085"/>
      <c r="AHU310" s="1085"/>
      <c r="AHV310" s="1085"/>
      <c r="AHW310" s="1085"/>
      <c r="AHX310" s="1085"/>
      <c r="AHY310" s="1085"/>
      <c r="AHZ310" s="1085"/>
      <c r="AIA310" s="1085"/>
      <c r="AIB310" s="1085"/>
      <c r="AIC310" s="1085"/>
      <c r="AID310" s="1085"/>
      <c r="AIE310" s="1085"/>
      <c r="AIF310" s="1085"/>
      <c r="AIG310" s="1080"/>
      <c r="AIH310" s="1085"/>
      <c r="AII310" s="1085"/>
      <c r="AIJ310" s="1085"/>
      <c r="AIK310" s="1085"/>
      <c r="AIL310" s="1085"/>
      <c r="AIM310" s="1085"/>
      <c r="AIN310" s="1085"/>
      <c r="AIO310" s="1085"/>
      <c r="AIP310" s="1085"/>
      <c r="AIQ310" s="1085"/>
      <c r="AIR310" s="1085"/>
      <c r="AIS310" s="1085"/>
      <c r="AIT310" s="1085"/>
      <c r="AIU310" s="1085"/>
      <c r="AIV310" s="1080"/>
      <c r="AIW310" s="1085"/>
      <c r="AIX310" s="1085"/>
      <c r="AIY310" s="1085"/>
      <c r="AIZ310" s="1085"/>
      <c r="AJA310" s="1085"/>
      <c r="AJB310" s="1085"/>
      <c r="AJC310" s="1085"/>
      <c r="AJD310" s="1085"/>
      <c r="AJE310" s="1085"/>
      <c r="AJF310" s="1085"/>
      <c r="AJG310" s="1085"/>
      <c r="AJH310" s="1085"/>
      <c r="AJI310" s="1085"/>
      <c r="AJJ310" s="1085"/>
      <c r="AJK310" s="1080"/>
      <c r="AJL310" s="1085"/>
      <c r="AJM310" s="1085"/>
      <c r="AJN310" s="1085"/>
      <c r="AJO310" s="1085"/>
      <c r="AJP310" s="1085"/>
      <c r="AJQ310" s="1085"/>
      <c r="AJR310" s="1085"/>
      <c r="AJS310" s="1085"/>
      <c r="AJT310" s="1085"/>
      <c r="AJU310" s="1085"/>
      <c r="AJV310" s="1085"/>
      <c r="AJW310" s="1085"/>
      <c r="AJX310" s="1085"/>
      <c r="AJY310" s="1085"/>
      <c r="AJZ310" s="1080"/>
      <c r="AKA310" s="1085"/>
      <c r="AKB310" s="1085"/>
      <c r="AKC310" s="1085"/>
      <c r="AKD310" s="1085"/>
      <c r="AKE310" s="1085"/>
      <c r="AKF310" s="1085"/>
      <c r="AKG310" s="1085"/>
      <c r="AKH310" s="1085"/>
      <c r="AKI310" s="1085"/>
      <c r="AKJ310" s="1085"/>
      <c r="AKK310" s="1085"/>
      <c r="AKL310" s="1085"/>
      <c r="AKM310" s="1085"/>
      <c r="AKN310" s="1085"/>
      <c r="AKO310" s="1080"/>
      <c r="AKP310" s="1085"/>
      <c r="AKQ310" s="1085"/>
      <c r="AKR310" s="1085"/>
      <c r="AKS310" s="1085"/>
      <c r="AKT310" s="1085"/>
      <c r="AKU310" s="1085"/>
      <c r="AKV310" s="1085"/>
      <c r="AKW310" s="1085"/>
      <c r="AKX310" s="1085"/>
      <c r="AKY310" s="1085"/>
      <c r="AKZ310" s="1085"/>
      <c r="ALA310" s="1085"/>
      <c r="ALB310" s="1085"/>
      <c r="ALC310" s="1085"/>
      <c r="ALD310" s="1080"/>
      <c r="ALE310" s="1085"/>
      <c r="ALF310" s="1085"/>
      <c r="ALG310" s="1085"/>
      <c r="ALH310" s="1085"/>
      <c r="ALI310" s="1085"/>
      <c r="ALJ310" s="1085"/>
      <c r="ALK310" s="1085"/>
      <c r="ALL310" s="1085"/>
      <c r="ALM310" s="1085"/>
      <c r="ALN310" s="1085"/>
      <c r="ALO310" s="1085"/>
      <c r="ALP310" s="1085"/>
      <c r="ALQ310" s="1085"/>
      <c r="ALR310" s="1085"/>
      <c r="ALS310" s="1080"/>
      <c r="ALT310" s="1085"/>
      <c r="ALU310" s="1085"/>
      <c r="ALV310" s="1085"/>
      <c r="ALW310" s="1085"/>
      <c r="ALX310" s="1085"/>
      <c r="ALY310" s="1085"/>
      <c r="ALZ310" s="1085"/>
      <c r="AMA310" s="1085"/>
      <c r="AMB310" s="1085"/>
      <c r="AMC310" s="1085"/>
      <c r="AMD310" s="1085"/>
      <c r="AME310" s="1085"/>
      <c r="AMF310" s="1085"/>
      <c r="AMG310" s="1085"/>
      <c r="AMH310" s="1080"/>
      <c r="AMI310" s="1085"/>
      <c r="AMJ310" s="1085"/>
      <c r="AMK310" s="1085"/>
      <c r="AML310" s="1085"/>
      <c r="AMM310" s="1085"/>
      <c r="AMN310" s="1085"/>
      <c r="AMO310" s="1085"/>
      <c r="AMP310" s="1085"/>
      <c r="AMQ310" s="1085"/>
      <c r="AMR310" s="1085"/>
      <c r="AMS310" s="1085"/>
      <c r="AMT310" s="1085"/>
      <c r="AMU310" s="1085"/>
      <c r="AMV310" s="1085"/>
      <c r="AMW310" s="1080"/>
      <c r="AMX310" s="1085"/>
      <c r="AMY310" s="1085"/>
      <c r="AMZ310" s="1085"/>
      <c r="ANA310" s="1085"/>
      <c r="ANB310" s="1085"/>
      <c r="ANC310" s="1085"/>
      <c r="AND310" s="1085"/>
      <c r="ANE310" s="1085"/>
      <c r="ANF310" s="1085"/>
      <c r="ANG310" s="1085"/>
      <c r="ANH310" s="1085"/>
      <c r="ANI310" s="1085"/>
      <c r="ANJ310" s="1085"/>
      <c r="ANK310" s="1085"/>
      <c r="ANL310" s="1080"/>
      <c r="ANM310" s="1085"/>
      <c r="ANN310" s="1085"/>
      <c r="ANO310" s="1085"/>
      <c r="ANP310" s="1085"/>
      <c r="ANQ310" s="1085"/>
      <c r="ANR310" s="1085"/>
      <c r="ANS310" s="1085"/>
      <c r="ANT310" s="1085"/>
      <c r="ANU310" s="1085"/>
      <c r="ANV310" s="1085"/>
      <c r="ANW310" s="1085"/>
      <c r="ANX310" s="1085"/>
      <c r="ANY310" s="1085"/>
      <c r="ANZ310" s="1085"/>
      <c r="AOA310" s="1080"/>
      <c r="AOB310" s="1085"/>
      <c r="AOC310" s="1085"/>
      <c r="AOD310" s="1085"/>
      <c r="AOE310" s="1085"/>
      <c r="AOF310" s="1085"/>
      <c r="AOG310" s="1085"/>
      <c r="AOH310" s="1085"/>
      <c r="AOI310" s="1085"/>
      <c r="AOJ310" s="1085"/>
      <c r="AOK310" s="1085"/>
      <c r="AOL310" s="1085"/>
      <c r="AOM310" s="1085"/>
      <c r="AON310" s="1085"/>
      <c r="AOO310" s="1085"/>
      <c r="AOP310" s="1080"/>
      <c r="AOQ310" s="1085"/>
      <c r="AOR310" s="1085"/>
      <c r="AOS310" s="1085"/>
      <c r="AOT310" s="1085"/>
      <c r="AOU310" s="1085"/>
      <c r="AOV310" s="1085"/>
      <c r="AOW310" s="1085"/>
      <c r="AOX310" s="1085"/>
      <c r="AOY310" s="1085"/>
      <c r="AOZ310" s="1085"/>
      <c r="APA310" s="1085"/>
      <c r="APB310" s="1085"/>
      <c r="APC310" s="1085"/>
      <c r="APD310" s="1085"/>
      <c r="APE310" s="1080"/>
      <c r="APF310" s="1085"/>
      <c r="APG310" s="1085"/>
      <c r="APH310" s="1085"/>
      <c r="API310" s="1085"/>
      <c r="APJ310" s="1085"/>
      <c r="APK310" s="1085"/>
      <c r="APL310" s="1085"/>
      <c r="APM310" s="1085"/>
      <c r="APN310" s="1085"/>
      <c r="APO310" s="1085"/>
      <c r="APP310" s="1085"/>
      <c r="APQ310" s="1085"/>
      <c r="APR310" s="1085"/>
      <c r="APS310" s="1085"/>
      <c r="APT310" s="1080"/>
      <c r="APU310" s="1085"/>
      <c r="APV310" s="1085"/>
      <c r="APW310" s="1085"/>
      <c r="APX310" s="1085"/>
      <c r="APY310" s="1085"/>
      <c r="APZ310" s="1085"/>
      <c r="AQA310" s="1085"/>
      <c r="AQB310" s="1085"/>
      <c r="AQC310" s="1085"/>
      <c r="AQD310" s="1085"/>
      <c r="AQE310" s="1085"/>
      <c r="AQF310" s="1085"/>
      <c r="AQG310" s="1085"/>
      <c r="AQH310" s="1085"/>
      <c r="AQI310" s="1080"/>
      <c r="AQJ310" s="1085"/>
      <c r="AQK310" s="1085"/>
      <c r="AQL310" s="1085"/>
      <c r="AQM310" s="1085"/>
      <c r="AQN310" s="1085"/>
      <c r="AQO310" s="1085"/>
      <c r="AQP310" s="1085"/>
      <c r="AQQ310" s="1085"/>
      <c r="AQR310" s="1085"/>
      <c r="AQS310" s="1085"/>
      <c r="AQT310" s="1085"/>
      <c r="AQU310" s="1085"/>
      <c r="AQV310" s="1085"/>
      <c r="AQW310" s="1085"/>
      <c r="AQX310" s="1080"/>
      <c r="AQY310" s="1085"/>
      <c r="AQZ310" s="1085"/>
      <c r="ARA310" s="1085"/>
      <c r="ARB310" s="1085"/>
      <c r="ARC310" s="1085"/>
      <c r="ARD310" s="1085"/>
      <c r="ARE310" s="1085"/>
      <c r="ARF310" s="1085"/>
      <c r="ARG310" s="1085"/>
      <c r="ARH310" s="1085"/>
      <c r="ARI310" s="1085"/>
      <c r="ARJ310" s="1085"/>
      <c r="ARK310" s="1085"/>
      <c r="ARL310" s="1085"/>
      <c r="ARM310" s="1080"/>
      <c r="ARN310" s="1085"/>
      <c r="ARO310" s="1085"/>
      <c r="ARP310" s="1085"/>
      <c r="ARQ310" s="1085"/>
      <c r="ARR310" s="1085"/>
      <c r="ARS310" s="1085"/>
      <c r="ART310" s="1085"/>
      <c r="ARU310" s="1085"/>
      <c r="ARV310" s="1085"/>
      <c r="ARW310" s="1085"/>
      <c r="ARX310" s="1085"/>
      <c r="ARY310" s="1085"/>
      <c r="ARZ310" s="1085"/>
      <c r="ASA310" s="1085"/>
      <c r="ASB310" s="1080"/>
      <c r="ASC310" s="1085"/>
      <c r="ASD310" s="1085"/>
      <c r="ASE310" s="1085"/>
      <c r="ASF310" s="1085"/>
      <c r="ASG310" s="1085"/>
      <c r="ASH310" s="1085"/>
      <c r="ASI310" s="1085"/>
      <c r="ASJ310" s="1085"/>
      <c r="ASK310" s="1085"/>
      <c r="ASL310" s="1085"/>
      <c r="ASM310" s="1085"/>
      <c r="ASN310" s="1085"/>
      <c r="ASO310" s="1085"/>
      <c r="ASP310" s="1085"/>
      <c r="ASQ310" s="1080"/>
      <c r="ASR310" s="1085"/>
      <c r="ASS310" s="1085"/>
      <c r="AST310" s="1085"/>
      <c r="ASU310" s="1085"/>
      <c r="ASV310" s="1085"/>
      <c r="ASW310" s="1085"/>
      <c r="ASX310" s="1085"/>
      <c r="ASY310" s="1085"/>
      <c r="ASZ310" s="1085"/>
      <c r="ATA310" s="1085"/>
      <c r="ATB310" s="1085"/>
      <c r="ATC310" s="1085"/>
      <c r="ATD310" s="1085"/>
      <c r="ATE310" s="1085"/>
      <c r="ATF310" s="1080"/>
      <c r="ATG310" s="1085"/>
      <c r="ATH310" s="1085"/>
      <c r="ATI310" s="1085"/>
      <c r="ATJ310" s="1085"/>
      <c r="ATK310" s="1085"/>
      <c r="ATL310" s="1085"/>
      <c r="ATM310" s="1085"/>
      <c r="ATN310" s="1085"/>
      <c r="ATO310" s="1085"/>
      <c r="ATP310" s="1085"/>
      <c r="ATQ310" s="1085"/>
      <c r="ATR310" s="1085"/>
      <c r="ATS310" s="1085"/>
      <c r="ATT310" s="1085"/>
      <c r="ATU310" s="1080"/>
      <c r="ATV310" s="1085"/>
      <c r="ATW310" s="1085"/>
      <c r="ATX310" s="1085"/>
      <c r="ATY310" s="1085"/>
      <c r="ATZ310" s="1085"/>
      <c r="AUA310" s="1085"/>
      <c r="AUB310" s="1085"/>
      <c r="AUC310" s="1085"/>
      <c r="AUD310" s="1085"/>
      <c r="AUE310" s="1085"/>
      <c r="AUF310" s="1085"/>
      <c r="AUG310" s="1085"/>
      <c r="AUH310" s="1085"/>
      <c r="AUI310" s="1085"/>
      <c r="AUJ310" s="1080"/>
      <c r="AUK310" s="1085"/>
      <c r="AUL310" s="1085"/>
      <c r="AUM310" s="1085"/>
      <c r="AUN310" s="1085"/>
      <c r="AUO310" s="1085"/>
      <c r="AUP310" s="1085"/>
      <c r="AUQ310" s="1085"/>
      <c r="AUR310" s="1085"/>
      <c r="AUS310" s="1085"/>
      <c r="AUT310" s="1085"/>
      <c r="AUU310" s="1085"/>
      <c r="AUV310" s="1085"/>
      <c r="AUW310" s="1085"/>
      <c r="AUX310" s="1085"/>
      <c r="AUY310" s="1080"/>
      <c r="AUZ310" s="1085"/>
      <c r="AVA310" s="1085"/>
      <c r="AVB310" s="1085"/>
      <c r="AVC310" s="1085"/>
      <c r="AVD310" s="1085"/>
      <c r="AVE310" s="1085"/>
      <c r="AVF310" s="1085"/>
      <c r="AVG310" s="1085"/>
      <c r="AVH310" s="1085"/>
      <c r="AVI310" s="1085"/>
      <c r="AVJ310" s="1085"/>
      <c r="AVK310" s="1085"/>
      <c r="AVL310" s="1085"/>
      <c r="AVM310" s="1085"/>
      <c r="AVN310" s="1080"/>
      <c r="AVO310" s="1085"/>
      <c r="AVP310" s="1085"/>
      <c r="AVQ310" s="1085"/>
      <c r="AVR310" s="1085"/>
      <c r="AVS310" s="1085"/>
      <c r="AVT310" s="1085"/>
      <c r="AVU310" s="1085"/>
      <c r="AVV310" s="1085"/>
      <c r="AVW310" s="1085"/>
      <c r="AVX310" s="1085"/>
      <c r="AVY310" s="1085"/>
      <c r="AVZ310" s="1085"/>
      <c r="AWA310" s="1085"/>
      <c r="AWB310" s="1085"/>
      <c r="AWC310" s="1080"/>
      <c r="AWD310" s="1085"/>
      <c r="AWE310" s="1085"/>
      <c r="AWF310" s="1085"/>
      <c r="AWG310" s="1085"/>
      <c r="AWH310" s="1085"/>
      <c r="AWI310" s="1085"/>
      <c r="AWJ310" s="1085"/>
      <c r="AWK310" s="1085"/>
      <c r="AWL310" s="1085"/>
      <c r="AWM310" s="1085"/>
      <c r="AWN310" s="1085"/>
      <c r="AWO310" s="1085"/>
      <c r="AWP310" s="1085"/>
      <c r="AWQ310" s="1085"/>
      <c r="AWR310" s="1080"/>
      <c r="AWS310" s="1085"/>
      <c r="AWT310" s="1085"/>
      <c r="AWU310" s="1085"/>
      <c r="AWV310" s="1085"/>
      <c r="AWW310" s="1085"/>
      <c r="AWX310" s="1085"/>
      <c r="AWY310" s="1085"/>
      <c r="AWZ310" s="1085"/>
      <c r="AXA310" s="1085"/>
      <c r="AXB310" s="1085"/>
      <c r="AXC310" s="1085"/>
      <c r="AXD310" s="1085"/>
      <c r="AXE310" s="1085"/>
      <c r="AXF310" s="1085"/>
      <c r="AXG310" s="1080"/>
      <c r="AXH310" s="1085"/>
      <c r="AXI310" s="1085"/>
      <c r="AXJ310" s="1085"/>
      <c r="AXK310" s="1085"/>
      <c r="AXL310" s="1085"/>
      <c r="AXM310" s="1085"/>
      <c r="AXN310" s="1085"/>
      <c r="AXO310" s="1085"/>
      <c r="AXP310" s="1085"/>
      <c r="AXQ310" s="1085"/>
      <c r="AXR310" s="1085"/>
      <c r="AXS310" s="1085"/>
      <c r="AXT310" s="1085"/>
      <c r="AXU310" s="1085"/>
      <c r="AXV310" s="1080"/>
      <c r="AXW310" s="1085"/>
      <c r="AXX310" s="1085"/>
      <c r="AXY310" s="1085"/>
      <c r="AXZ310" s="1085"/>
      <c r="AYA310" s="1085"/>
      <c r="AYB310" s="1085"/>
      <c r="AYC310" s="1085"/>
      <c r="AYD310" s="1085"/>
      <c r="AYE310" s="1085"/>
      <c r="AYF310" s="1085"/>
      <c r="AYG310" s="1085"/>
      <c r="AYH310" s="1085"/>
      <c r="AYI310" s="1085"/>
      <c r="AYJ310" s="1085"/>
      <c r="AYK310" s="1080"/>
      <c r="AYL310" s="1085"/>
      <c r="AYM310" s="1085"/>
      <c r="AYN310" s="1085"/>
      <c r="AYO310" s="1085"/>
      <c r="AYP310" s="1085"/>
      <c r="AYQ310" s="1085"/>
      <c r="AYR310" s="1085"/>
      <c r="AYS310" s="1085"/>
      <c r="AYT310" s="1085"/>
      <c r="AYU310" s="1085"/>
      <c r="AYV310" s="1085"/>
      <c r="AYW310" s="1085"/>
      <c r="AYX310" s="1085"/>
      <c r="AYY310" s="1085"/>
      <c r="AYZ310" s="1080"/>
      <c r="AZA310" s="1085"/>
      <c r="AZB310" s="1085"/>
      <c r="AZC310" s="1085"/>
      <c r="AZD310" s="1085"/>
      <c r="AZE310" s="1085"/>
      <c r="AZF310" s="1085"/>
      <c r="AZG310" s="1085"/>
      <c r="AZH310" s="1085"/>
      <c r="AZI310" s="1085"/>
      <c r="AZJ310" s="1085"/>
      <c r="AZK310" s="1085"/>
      <c r="AZL310" s="1085"/>
      <c r="AZM310" s="1085"/>
      <c r="AZN310" s="1085"/>
      <c r="AZO310" s="1080"/>
      <c r="AZP310" s="1085"/>
      <c r="AZQ310" s="1085"/>
      <c r="AZR310" s="1085"/>
      <c r="AZS310" s="1085"/>
      <c r="AZT310" s="1085"/>
      <c r="AZU310" s="1085"/>
      <c r="AZV310" s="1085"/>
      <c r="AZW310" s="1085"/>
      <c r="AZX310" s="1085"/>
      <c r="AZY310" s="1085"/>
      <c r="AZZ310" s="1085"/>
      <c r="BAA310" s="1085"/>
      <c r="BAB310" s="1085"/>
      <c r="BAC310" s="1085"/>
      <c r="BAD310" s="1080"/>
      <c r="BAE310" s="1085"/>
      <c r="BAF310" s="1085"/>
      <c r="BAG310" s="1085"/>
      <c r="BAH310" s="1085"/>
      <c r="BAI310" s="1085"/>
      <c r="BAJ310" s="1085"/>
      <c r="BAK310" s="1085"/>
      <c r="BAL310" s="1085"/>
      <c r="BAM310" s="1085"/>
      <c r="BAN310" s="1085"/>
      <c r="BAO310" s="1085"/>
      <c r="BAP310" s="1085"/>
      <c r="BAQ310" s="1085"/>
      <c r="BAR310" s="1085"/>
      <c r="BAS310" s="1080"/>
      <c r="BAT310" s="1085"/>
      <c r="BAU310" s="1085"/>
      <c r="BAV310" s="1085"/>
      <c r="BAW310" s="1085"/>
      <c r="BAX310" s="1085"/>
      <c r="BAY310" s="1085"/>
      <c r="BAZ310" s="1085"/>
      <c r="BBA310" s="1085"/>
      <c r="BBB310" s="1085"/>
      <c r="BBC310" s="1085"/>
      <c r="BBD310" s="1085"/>
      <c r="BBE310" s="1085"/>
      <c r="BBF310" s="1085"/>
      <c r="BBG310" s="1085"/>
      <c r="BBH310" s="1080"/>
      <c r="BBI310" s="1085"/>
      <c r="BBJ310" s="1085"/>
      <c r="BBK310" s="1085"/>
      <c r="BBL310" s="1085"/>
      <c r="BBM310" s="1085"/>
      <c r="BBN310" s="1085"/>
      <c r="BBO310" s="1085"/>
      <c r="BBP310" s="1085"/>
      <c r="BBQ310" s="1085"/>
      <c r="BBR310" s="1085"/>
      <c r="BBS310" s="1085"/>
      <c r="BBT310" s="1085"/>
      <c r="BBU310" s="1085"/>
      <c r="BBV310" s="1085"/>
      <c r="BBW310" s="1080"/>
      <c r="BBX310" s="1085"/>
      <c r="BBY310" s="1085"/>
      <c r="BBZ310" s="1085"/>
      <c r="BCA310" s="1085"/>
      <c r="BCB310" s="1085"/>
      <c r="BCC310" s="1085"/>
      <c r="BCD310" s="1085"/>
      <c r="BCE310" s="1085"/>
      <c r="BCF310" s="1085"/>
      <c r="BCG310" s="1085"/>
      <c r="BCH310" s="1085"/>
      <c r="BCI310" s="1085"/>
      <c r="BCJ310" s="1085"/>
      <c r="BCK310" s="1085"/>
      <c r="BCL310" s="1080"/>
      <c r="BCM310" s="1085"/>
      <c r="BCN310" s="1085"/>
      <c r="BCO310" s="1085"/>
      <c r="BCP310" s="1085"/>
      <c r="BCQ310" s="1085"/>
      <c r="BCR310" s="1085"/>
      <c r="BCS310" s="1085"/>
      <c r="BCT310" s="1085"/>
      <c r="BCU310" s="1085"/>
      <c r="BCV310" s="1085"/>
      <c r="BCW310" s="1085"/>
      <c r="BCX310" s="1085"/>
      <c r="BCY310" s="1085"/>
      <c r="BCZ310" s="1085"/>
      <c r="BDA310" s="1080"/>
      <c r="BDB310" s="1085"/>
      <c r="BDC310" s="1085"/>
      <c r="BDD310" s="1085"/>
      <c r="BDE310" s="1085"/>
      <c r="BDF310" s="1085"/>
      <c r="BDG310" s="1085"/>
      <c r="BDH310" s="1085"/>
      <c r="BDI310" s="1085"/>
      <c r="BDJ310" s="1085"/>
      <c r="BDK310" s="1085"/>
      <c r="BDL310" s="1085"/>
      <c r="BDM310" s="1085"/>
      <c r="BDN310" s="1085"/>
      <c r="BDO310" s="1085"/>
      <c r="BDP310" s="1080"/>
      <c r="BDQ310" s="1085"/>
      <c r="BDR310" s="1085"/>
      <c r="BDS310" s="1085"/>
      <c r="BDT310" s="1085"/>
      <c r="BDU310" s="1085"/>
      <c r="BDV310" s="1085"/>
      <c r="BDW310" s="1085"/>
      <c r="BDX310" s="1085"/>
      <c r="BDY310" s="1085"/>
      <c r="BDZ310" s="1085"/>
      <c r="BEA310" s="1085"/>
      <c r="BEB310" s="1085"/>
      <c r="BEC310" s="1085"/>
      <c r="BED310" s="1085"/>
      <c r="BEE310" s="1080"/>
      <c r="BEF310" s="1085"/>
      <c r="BEG310" s="1085"/>
      <c r="BEH310" s="1085"/>
      <c r="BEI310" s="1085"/>
      <c r="BEJ310" s="1085"/>
      <c r="BEK310" s="1085"/>
      <c r="BEL310" s="1085"/>
      <c r="BEM310" s="1085"/>
      <c r="BEN310" s="1085"/>
      <c r="BEO310" s="1085"/>
      <c r="BEP310" s="1085"/>
      <c r="BEQ310" s="1085"/>
      <c r="BER310" s="1085"/>
      <c r="BES310" s="1085"/>
      <c r="BET310" s="1080"/>
      <c r="BEU310" s="1085"/>
      <c r="BEV310" s="1085"/>
      <c r="BEW310" s="1085"/>
      <c r="BEX310" s="1085"/>
      <c r="BEY310" s="1085"/>
      <c r="BEZ310" s="1085"/>
      <c r="BFA310" s="1085"/>
      <c r="BFB310" s="1085"/>
      <c r="BFC310" s="1085"/>
      <c r="BFD310" s="1085"/>
      <c r="BFE310" s="1085"/>
      <c r="BFF310" s="1085"/>
      <c r="BFG310" s="1085"/>
      <c r="BFH310" s="1085"/>
      <c r="BFI310" s="1080"/>
      <c r="BFJ310" s="1085"/>
      <c r="BFK310" s="1085"/>
      <c r="BFL310" s="1085"/>
      <c r="BFM310" s="1085"/>
      <c r="BFN310" s="1085"/>
      <c r="BFO310" s="1085"/>
      <c r="BFP310" s="1085"/>
      <c r="BFQ310" s="1085"/>
      <c r="BFR310" s="1085"/>
      <c r="BFS310" s="1085"/>
      <c r="BFT310" s="1085"/>
      <c r="BFU310" s="1085"/>
      <c r="BFV310" s="1085"/>
      <c r="BFW310" s="1085"/>
      <c r="BFX310" s="1080"/>
      <c r="BFY310" s="1085"/>
      <c r="BFZ310" s="1085"/>
      <c r="BGA310" s="1085"/>
      <c r="BGB310" s="1085"/>
      <c r="BGC310" s="1085"/>
      <c r="BGD310" s="1085"/>
      <c r="BGE310" s="1085"/>
      <c r="BGF310" s="1085"/>
      <c r="BGG310" s="1085"/>
      <c r="BGH310" s="1085"/>
      <c r="BGI310" s="1085"/>
      <c r="BGJ310" s="1085"/>
      <c r="BGK310" s="1085"/>
      <c r="BGL310" s="1085"/>
      <c r="BGM310" s="1080"/>
      <c r="BGN310" s="1085"/>
      <c r="BGO310" s="1085"/>
      <c r="BGP310" s="1085"/>
      <c r="BGQ310" s="1085"/>
      <c r="BGR310" s="1085"/>
      <c r="BGS310" s="1085"/>
      <c r="BGT310" s="1085"/>
      <c r="BGU310" s="1085"/>
      <c r="BGV310" s="1085"/>
      <c r="BGW310" s="1085"/>
      <c r="BGX310" s="1085"/>
      <c r="BGY310" s="1085"/>
      <c r="BGZ310" s="1085"/>
      <c r="BHA310" s="1085"/>
      <c r="BHB310" s="1080"/>
      <c r="BHC310" s="1085"/>
      <c r="BHD310" s="1085"/>
      <c r="BHE310" s="1085"/>
      <c r="BHF310" s="1085"/>
      <c r="BHG310" s="1085"/>
      <c r="BHH310" s="1085"/>
      <c r="BHI310" s="1085"/>
      <c r="BHJ310" s="1085"/>
      <c r="BHK310" s="1085"/>
      <c r="BHL310" s="1085"/>
      <c r="BHM310" s="1085"/>
      <c r="BHN310" s="1085"/>
      <c r="BHO310" s="1085"/>
      <c r="BHP310" s="1085"/>
      <c r="BHQ310" s="1080"/>
      <c r="BHR310" s="1085"/>
      <c r="BHS310" s="1085"/>
      <c r="BHT310" s="1085"/>
      <c r="BHU310" s="1085"/>
      <c r="BHV310" s="1085"/>
      <c r="BHW310" s="1085"/>
      <c r="BHX310" s="1085"/>
      <c r="BHY310" s="1085"/>
      <c r="BHZ310" s="1085"/>
      <c r="BIA310" s="1085"/>
      <c r="BIB310" s="1085"/>
      <c r="BIC310" s="1085"/>
      <c r="BID310" s="1085"/>
      <c r="BIE310" s="1085"/>
      <c r="BIF310" s="1080"/>
      <c r="BIG310" s="1085"/>
      <c r="BIH310" s="1085"/>
      <c r="BII310" s="1085"/>
      <c r="BIJ310" s="1085"/>
      <c r="BIK310" s="1085"/>
      <c r="BIL310" s="1085"/>
      <c r="BIM310" s="1085"/>
      <c r="BIN310" s="1085"/>
      <c r="BIO310" s="1085"/>
      <c r="BIP310" s="1085"/>
      <c r="BIQ310" s="1085"/>
      <c r="BIR310" s="1085"/>
      <c r="BIS310" s="1085"/>
      <c r="BIT310" s="1085"/>
      <c r="BIU310" s="1080"/>
      <c r="BIV310" s="1085"/>
      <c r="BIW310" s="1085"/>
      <c r="BIX310" s="1085"/>
      <c r="BIY310" s="1085"/>
      <c r="BIZ310" s="1085"/>
      <c r="BJA310" s="1085"/>
      <c r="BJB310" s="1085"/>
      <c r="BJC310" s="1085"/>
      <c r="BJD310" s="1085"/>
      <c r="BJE310" s="1085"/>
      <c r="BJF310" s="1085"/>
      <c r="BJG310" s="1085"/>
      <c r="BJH310" s="1085"/>
      <c r="BJI310" s="1085"/>
      <c r="BJJ310" s="1080"/>
      <c r="BJK310" s="1085"/>
      <c r="BJL310" s="1085"/>
      <c r="BJM310" s="1085"/>
      <c r="BJN310" s="1085"/>
      <c r="BJO310" s="1085"/>
      <c r="BJP310" s="1085"/>
      <c r="BJQ310" s="1085"/>
      <c r="BJR310" s="1085"/>
      <c r="BJS310" s="1085"/>
      <c r="BJT310" s="1085"/>
      <c r="BJU310" s="1085"/>
      <c r="BJV310" s="1085"/>
      <c r="BJW310" s="1085"/>
      <c r="BJX310" s="1085"/>
      <c r="BJY310" s="1080"/>
      <c r="BJZ310" s="1085"/>
      <c r="BKA310" s="1085"/>
      <c r="BKB310" s="1085"/>
      <c r="BKC310" s="1085"/>
      <c r="BKD310" s="1085"/>
      <c r="BKE310" s="1085"/>
      <c r="BKF310" s="1085"/>
      <c r="BKG310" s="1085"/>
      <c r="BKH310" s="1085"/>
      <c r="BKI310" s="1085"/>
      <c r="BKJ310" s="1085"/>
      <c r="BKK310" s="1085"/>
      <c r="BKL310" s="1085"/>
      <c r="BKM310" s="1085"/>
      <c r="BKN310" s="1080"/>
      <c r="BKO310" s="1085"/>
      <c r="BKP310" s="1085"/>
      <c r="BKQ310" s="1085"/>
      <c r="BKR310" s="1085"/>
      <c r="BKS310" s="1085"/>
      <c r="BKT310" s="1085"/>
      <c r="BKU310" s="1085"/>
      <c r="BKV310" s="1085"/>
      <c r="BKW310" s="1085"/>
      <c r="BKX310" s="1085"/>
      <c r="BKY310" s="1085"/>
      <c r="BKZ310" s="1085"/>
      <c r="BLA310" s="1085"/>
      <c r="BLB310" s="1085"/>
      <c r="BLC310" s="1080"/>
      <c r="BLD310" s="1085"/>
      <c r="BLE310" s="1085"/>
      <c r="BLF310" s="1085"/>
      <c r="BLG310" s="1085"/>
      <c r="BLH310" s="1085"/>
      <c r="BLI310" s="1085"/>
      <c r="BLJ310" s="1085"/>
      <c r="BLK310" s="1085"/>
      <c r="BLL310" s="1085"/>
      <c r="BLM310" s="1085"/>
      <c r="BLN310" s="1085"/>
      <c r="BLO310" s="1085"/>
      <c r="BLP310" s="1085"/>
      <c r="BLQ310" s="1085"/>
      <c r="BLR310" s="1080"/>
      <c r="BLS310" s="1085"/>
      <c r="BLT310" s="1085"/>
      <c r="BLU310" s="1085"/>
      <c r="BLV310" s="1085"/>
      <c r="BLW310" s="1085"/>
      <c r="BLX310" s="1085"/>
      <c r="BLY310" s="1085"/>
      <c r="BLZ310" s="1085"/>
      <c r="BMA310" s="1085"/>
      <c r="BMB310" s="1085"/>
      <c r="BMC310" s="1085"/>
      <c r="BMD310" s="1085"/>
      <c r="BME310" s="1085"/>
      <c r="BMF310" s="1085"/>
      <c r="BMG310" s="1080"/>
      <c r="BMH310" s="1085"/>
      <c r="BMI310" s="1085"/>
      <c r="BMJ310" s="1085"/>
      <c r="BMK310" s="1085"/>
      <c r="BML310" s="1085"/>
      <c r="BMM310" s="1085"/>
      <c r="BMN310" s="1085"/>
      <c r="BMO310" s="1085"/>
      <c r="BMP310" s="1085"/>
      <c r="BMQ310" s="1085"/>
      <c r="BMR310" s="1085"/>
      <c r="BMS310" s="1085"/>
      <c r="BMT310" s="1085"/>
      <c r="BMU310" s="1085"/>
      <c r="BMV310" s="1080"/>
      <c r="BMW310" s="1085"/>
      <c r="BMX310" s="1085"/>
      <c r="BMY310" s="1085"/>
      <c r="BMZ310" s="1085"/>
      <c r="BNA310" s="1085"/>
      <c r="BNB310" s="1085"/>
      <c r="BNC310" s="1085"/>
      <c r="BND310" s="1085"/>
      <c r="BNE310" s="1085"/>
      <c r="BNF310" s="1085"/>
      <c r="BNG310" s="1085"/>
      <c r="BNH310" s="1085"/>
      <c r="BNI310" s="1085"/>
      <c r="BNJ310" s="1085"/>
      <c r="BNK310" s="1080"/>
      <c r="BNL310" s="1085"/>
      <c r="BNM310" s="1085"/>
      <c r="BNN310" s="1085"/>
      <c r="BNO310" s="1085"/>
      <c r="BNP310" s="1085"/>
      <c r="BNQ310" s="1085"/>
      <c r="BNR310" s="1085"/>
      <c r="BNS310" s="1085"/>
      <c r="BNT310" s="1085"/>
      <c r="BNU310" s="1085"/>
      <c r="BNV310" s="1085"/>
      <c r="BNW310" s="1085"/>
      <c r="BNX310" s="1085"/>
      <c r="BNY310" s="1085"/>
      <c r="BNZ310" s="1080"/>
      <c r="BOA310" s="1085"/>
      <c r="BOB310" s="1085"/>
      <c r="BOC310" s="1085"/>
      <c r="BOD310" s="1085"/>
      <c r="BOE310" s="1085"/>
      <c r="BOF310" s="1085"/>
      <c r="BOG310" s="1085"/>
      <c r="BOH310" s="1085"/>
      <c r="BOI310" s="1085"/>
      <c r="BOJ310" s="1085"/>
      <c r="BOK310" s="1085"/>
      <c r="BOL310" s="1085"/>
      <c r="BOM310" s="1085"/>
      <c r="BON310" s="1085"/>
      <c r="BOO310" s="1080"/>
      <c r="BOP310" s="1085"/>
      <c r="BOQ310" s="1085"/>
      <c r="BOR310" s="1085"/>
      <c r="BOS310" s="1085"/>
      <c r="BOT310" s="1085"/>
      <c r="BOU310" s="1085"/>
      <c r="BOV310" s="1085"/>
      <c r="BOW310" s="1085"/>
      <c r="BOX310" s="1085"/>
      <c r="BOY310" s="1085"/>
      <c r="BOZ310" s="1085"/>
      <c r="BPA310" s="1085"/>
      <c r="BPB310" s="1085"/>
      <c r="BPC310" s="1085"/>
      <c r="BPD310" s="1080"/>
      <c r="BPE310" s="1085"/>
      <c r="BPF310" s="1085"/>
      <c r="BPG310" s="1085"/>
      <c r="BPH310" s="1085"/>
      <c r="BPI310" s="1085"/>
      <c r="BPJ310" s="1085"/>
      <c r="BPK310" s="1085"/>
      <c r="BPL310" s="1085"/>
      <c r="BPM310" s="1085"/>
      <c r="BPN310" s="1085"/>
      <c r="BPO310" s="1085"/>
      <c r="BPP310" s="1085"/>
      <c r="BPQ310" s="1085"/>
      <c r="BPR310" s="1085"/>
      <c r="BPS310" s="1080"/>
      <c r="BPT310" s="1085"/>
      <c r="BPU310" s="1085"/>
      <c r="BPV310" s="1085"/>
      <c r="BPW310" s="1085"/>
      <c r="BPX310" s="1085"/>
      <c r="BPY310" s="1085"/>
      <c r="BPZ310" s="1085"/>
      <c r="BQA310" s="1085"/>
      <c r="BQB310" s="1085"/>
      <c r="BQC310" s="1085"/>
      <c r="BQD310" s="1085"/>
      <c r="BQE310" s="1085"/>
      <c r="BQF310" s="1085"/>
      <c r="BQG310" s="1085"/>
      <c r="BQH310" s="1080"/>
      <c r="BQI310" s="1085"/>
      <c r="BQJ310" s="1085"/>
      <c r="BQK310" s="1085"/>
      <c r="BQL310" s="1085"/>
      <c r="BQM310" s="1085"/>
      <c r="BQN310" s="1085"/>
      <c r="BQO310" s="1085"/>
      <c r="BQP310" s="1085"/>
      <c r="BQQ310" s="1085"/>
      <c r="BQR310" s="1085"/>
      <c r="BQS310" s="1085"/>
      <c r="BQT310" s="1085"/>
      <c r="BQU310" s="1085"/>
      <c r="BQV310" s="1085"/>
      <c r="BQW310" s="1080"/>
      <c r="BQX310" s="1085"/>
      <c r="BQY310" s="1085"/>
      <c r="BQZ310" s="1085"/>
      <c r="BRA310" s="1085"/>
      <c r="BRB310" s="1085"/>
      <c r="BRC310" s="1085"/>
      <c r="BRD310" s="1085"/>
      <c r="BRE310" s="1085"/>
      <c r="BRF310" s="1085"/>
      <c r="BRG310" s="1085"/>
      <c r="BRH310" s="1085"/>
      <c r="BRI310" s="1085"/>
      <c r="BRJ310" s="1085"/>
      <c r="BRK310" s="1085"/>
      <c r="BRL310" s="1080"/>
      <c r="BRM310" s="1085"/>
      <c r="BRN310" s="1085"/>
      <c r="BRO310" s="1085"/>
      <c r="BRP310" s="1085"/>
      <c r="BRQ310" s="1085"/>
      <c r="BRR310" s="1085"/>
      <c r="BRS310" s="1085"/>
      <c r="BRT310" s="1085"/>
      <c r="BRU310" s="1085"/>
      <c r="BRV310" s="1085"/>
      <c r="BRW310" s="1085"/>
      <c r="BRX310" s="1085"/>
      <c r="BRY310" s="1085"/>
      <c r="BRZ310" s="1085"/>
      <c r="BSA310" s="1080"/>
      <c r="BSB310" s="1085"/>
      <c r="BSC310" s="1085"/>
      <c r="BSD310" s="1085"/>
      <c r="BSE310" s="1085"/>
      <c r="BSF310" s="1085"/>
      <c r="BSG310" s="1085"/>
      <c r="BSH310" s="1085"/>
      <c r="BSI310" s="1085"/>
      <c r="BSJ310" s="1085"/>
      <c r="BSK310" s="1085"/>
      <c r="BSL310" s="1085"/>
      <c r="BSM310" s="1085"/>
      <c r="BSN310" s="1085"/>
      <c r="BSO310" s="1085"/>
      <c r="BSP310" s="1080"/>
      <c r="BSQ310" s="1085"/>
      <c r="BSR310" s="1085"/>
      <c r="BSS310" s="1085"/>
      <c r="BST310" s="1085"/>
      <c r="BSU310" s="1085"/>
      <c r="BSV310" s="1085"/>
      <c r="BSW310" s="1085"/>
      <c r="BSX310" s="1085"/>
      <c r="BSY310" s="1085"/>
      <c r="BSZ310" s="1085"/>
      <c r="BTA310" s="1085"/>
      <c r="BTB310" s="1085"/>
      <c r="BTC310" s="1085"/>
      <c r="BTD310" s="1085"/>
      <c r="BTE310" s="1080"/>
      <c r="BTF310" s="1085"/>
      <c r="BTG310" s="1085"/>
      <c r="BTH310" s="1085"/>
      <c r="BTI310" s="1085"/>
      <c r="BTJ310" s="1085"/>
      <c r="BTK310" s="1085"/>
      <c r="BTL310" s="1085"/>
      <c r="BTM310" s="1085"/>
      <c r="BTN310" s="1085"/>
      <c r="BTO310" s="1085"/>
      <c r="BTP310" s="1085"/>
      <c r="BTQ310" s="1085"/>
      <c r="BTR310" s="1085"/>
      <c r="BTS310" s="1085"/>
      <c r="BTT310" s="1080"/>
      <c r="BTU310" s="1085"/>
      <c r="BTV310" s="1085"/>
      <c r="BTW310" s="1085"/>
      <c r="BTX310" s="1085"/>
      <c r="BTY310" s="1085"/>
      <c r="BTZ310" s="1085"/>
      <c r="BUA310" s="1085"/>
      <c r="BUB310" s="1085"/>
      <c r="BUC310" s="1085"/>
      <c r="BUD310" s="1085"/>
      <c r="BUE310" s="1085"/>
      <c r="BUF310" s="1085"/>
      <c r="BUG310" s="1085"/>
      <c r="BUH310" s="1085"/>
      <c r="BUI310" s="1080"/>
      <c r="BUJ310" s="1085"/>
      <c r="BUK310" s="1085"/>
      <c r="BUL310" s="1085"/>
      <c r="BUM310" s="1085"/>
      <c r="BUN310" s="1085"/>
      <c r="BUO310" s="1085"/>
      <c r="BUP310" s="1085"/>
      <c r="BUQ310" s="1085"/>
      <c r="BUR310" s="1085"/>
      <c r="BUS310" s="1085"/>
      <c r="BUT310" s="1085"/>
      <c r="BUU310" s="1085"/>
      <c r="BUV310" s="1085"/>
      <c r="BUW310" s="1085"/>
      <c r="BUX310" s="1080"/>
      <c r="BUY310" s="1085"/>
      <c r="BUZ310" s="1085"/>
      <c r="BVA310" s="1085"/>
      <c r="BVB310" s="1085"/>
      <c r="BVC310" s="1085"/>
      <c r="BVD310" s="1085"/>
      <c r="BVE310" s="1085"/>
      <c r="BVF310" s="1085"/>
      <c r="BVG310" s="1085"/>
      <c r="BVH310" s="1085"/>
      <c r="BVI310" s="1085"/>
      <c r="BVJ310" s="1085"/>
      <c r="BVK310" s="1085"/>
      <c r="BVL310" s="1085"/>
      <c r="BVM310" s="1080"/>
      <c r="BVN310" s="1085"/>
      <c r="BVO310" s="1085"/>
      <c r="BVP310" s="1085"/>
      <c r="BVQ310" s="1085"/>
      <c r="BVR310" s="1085"/>
      <c r="BVS310" s="1085"/>
      <c r="BVT310" s="1085"/>
      <c r="BVU310" s="1085"/>
      <c r="BVV310" s="1085"/>
      <c r="BVW310" s="1085"/>
      <c r="BVX310" s="1085"/>
      <c r="BVY310" s="1085"/>
      <c r="BVZ310" s="1085"/>
      <c r="BWA310" s="1085"/>
      <c r="BWB310" s="1080"/>
      <c r="BWC310" s="1085"/>
      <c r="BWD310" s="1085"/>
      <c r="BWE310" s="1085"/>
      <c r="BWF310" s="1085"/>
      <c r="BWG310" s="1085"/>
      <c r="BWH310" s="1085"/>
      <c r="BWI310" s="1085"/>
      <c r="BWJ310" s="1085"/>
      <c r="BWK310" s="1085"/>
      <c r="BWL310" s="1085"/>
      <c r="BWM310" s="1085"/>
      <c r="BWN310" s="1085"/>
      <c r="BWO310" s="1085"/>
      <c r="BWP310" s="1085"/>
      <c r="BWQ310" s="1080"/>
      <c r="BWR310" s="1085"/>
      <c r="BWS310" s="1085"/>
      <c r="BWT310" s="1085"/>
      <c r="BWU310" s="1085"/>
      <c r="BWV310" s="1085"/>
      <c r="BWW310" s="1085"/>
      <c r="BWX310" s="1085"/>
      <c r="BWY310" s="1085"/>
      <c r="BWZ310" s="1085"/>
      <c r="BXA310" s="1085"/>
      <c r="BXB310" s="1085"/>
      <c r="BXC310" s="1085"/>
      <c r="BXD310" s="1085"/>
      <c r="BXE310" s="1085"/>
      <c r="BXF310" s="1080"/>
      <c r="BXG310" s="1085"/>
      <c r="BXH310" s="1085"/>
      <c r="BXI310" s="1085"/>
      <c r="BXJ310" s="1085"/>
      <c r="BXK310" s="1085"/>
      <c r="BXL310" s="1085"/>
      <c r="BXM310" s="1085"/>
      <c r="BXN310" s="1085"/>
      <c r="BXO310" s="1085"/>
      <c r="BXP310" s="1085"/>
      <c r="BXQ310" s="1085"/>
      <c r="BXR310" s="1085"/>
      <c r="BXS310" s="1085"/>
      <c r="BXT310" s="1085"/>
      <c r="BXU310" s="1080"/>
      <c r="BXV310" s="1085"/>
      <c r="BXW310" s="1085"/>
      <c r="BXX310" s="1085"/>
      <c r="BXY310" s="1085"/>
      <c r="BXZ310" s="1085"/>
      <c r="BYA310" s="1085"/>
      <c r="BYB310" s="1085"/>
      <c r="BYC310" s="1085"/>
      <c r="BYD310" s="1085"/>
      <c r="BYE310" s="1085"/>
      <c r="BYF310" s="1085"/>
      <c r="BYG310" s="1085"/>
      <c r="BYH310" s="1085"/>
      <c r="BYI310" s="1085"/>
      <c r="BYJ310" s="1080"/>
      <c r="BYK310" s="1085"/>
      <c r="BYL310" s="1085"/>
      <c r="BYM310" s="1085"/>
      <c r="BYN310" s="1085"/>
      <c r="BYO310" s="1085"/>
      <c r="BYP310" s="1085"/>
      <c r="BYQ310" s="1085"/>
      <c r="BYR310" s="1085"/>
      <c r="BYS310" s="1085"/>
      <c r="BYT310" s="1085"/>
      <c r="BYU310" s="1085"/>
      <c r="BYV310" s="1085"/>
      <c r="BYW310" s="1085"/>
      <c r="BYX310" s="1085"/>
      <c r="BYY310" s="1080"/>
      <c r="BYZ310" s="1085"/>
      <c r="BZA310" s="1085"/>
      <c r="BZB310" s="1085"/>
      <c r="BZC310" s="1085"/>
      <c r="BZD310" s="1085"/>
      <c r="BZE310" s="1085"/>
      <c r="BZF310" s="1085"/>
      <c r="BZG310" s="1085"/>
      <c r="BZH310" s="1085"/>
      <c r="BZI310" s="1085"/>
      <c r="BZJ310" s="1085"/>
      <c r="BZK310" s="1085"/>
      <c r="BZL310" s="1085"/>
      <c r="BZM310" s="1085"/>
      <c r="BZN310" s="1080"/>
      <c r="BZO310" s="1085"/>
      <c r="BZP310" s="1085"/>
      <c r="BZQ310" s="1085"/>
      <c r="BZR310" s="1085"/>
      <c r="BZS310" s="1085"/>
      <c r="BZT310" s="1085"/>
      <c r="BZU310" s="1085"/>
      <c r="BZV310" s="1085"/>
      <c r="BZW310" s="1085"/>
      <c r="BZX310" s="1085"/>
      <c r="BZY310" s="1085"/>
      <c r="BZZ310" s="1085"/>
      <c r="CAA310" s="1085"/>
      <c r="CAB310" s="1085"/>
      <c r="CAC310" s="1080"/>
      <c r="CAD310" s="1085"/>
      <c r="CAE310" s="1085"/>
      <c r="CAF310" s="1085"/>
      <c r="CAG310" s="1085"/>
      <c r="CAH310" s="1085"/>
      <c r="CAI310" s="1085"/>
      <c r="CAJ310" s="1085"/>
      <c r="CAK310" s="1085"/>
      <c r="CAL310" s="1085"/>
      <c r="CAM310" s="1085"/>
      <c r="CAN310" s="1085"/>
      <c r="CAO310" s="1085"/>
      <c r="CAP310" s="1085"/>
      <c r="CAQ310" s="1085"/>
      <c r="CAR310" s="1080"/>
      <c r="CAS310" s="1085"/>
      <c r="CAT310" s="1085"/>
      <c r="CAU310" s="1085"/>
      <c r="CAV310" s="1085"/>
      <c r="CAW310" s="1085"/>
      <c r="CAX310" s="1085"/>
      <c r="CAY310" s="1085"/>
      <c r="CAZ310" s="1085"/>
      <c r="CBA310" s="1085"/>
      <c r="CBB310" s="1085"/>
      <c r="CBC310" s="1085"/>
      <c r="CBD310" s="1085"/>
      <c r="CBE310" s="1085"/>
      <c r="CBF310" s="1085"/>
      <c r="CBG310" s="1080"/>
      <c r="CBH310" s="1085"/>
      <c r="CBI310" s="1085"/>
      <c r="CBJ310" s="1085"/>
      <c r="CBK310" s="1085"/>
      <c r="CBL310" s="1085"/>
      <c r="CBM310" s="1085"/>
      <c r="CBN310" s="1085"/>
      <c r="CBO310" s="1085"/>
      <c r="CBP310" s="1085"/>
      <c r="CBQ310" s="1085"/>
      <c r="CBR310" s="1085"/>
      <c r="CBS310" s="1085"/>
      <c r="CBT310" s="1085"/>
      <c r="CBU310" s="1085"/>
      <c r="CBV310" s="1080"/>
      <c r="CBW310" s="1085"/>
      <c r="CBX310" s="1085"/>
      <c r="CBY310" s="1085"/>
      <c r="CBZ310" s="1085"/>
      <c r="CCA310" s="1085"/>
      <c r="CCB310" s="1085"/>
      <c r="CCC310" s="1085"/>
      <c r="CCD310" s="1085"/>
      <c r="CCE310" s="1085"/>
      <c r="CCF310" s="1085"/>
      <c r="CCG310" s="1085"/>
      <c r="CCH310" s="1085"/>
      <c r="CCI310" s="1085"/>
      <c r="CCJ310" s="1085"/>
      <c r="CCK310" s="1080"/>
      <c r="CCL310" s="1085"/>
      <c r="CCM310" s="1085"/>
      <c r="CCN310" s="1085"/>
      <c r="CCO310" s="1085"/>
      <c r="CCP310" s="1085"/>
      <c r="CCQ310" s="1085"/>
      <c r="CCR310" s="1085"/>
      <c r="CCS310" s="1085"/>
      <c r="CCT310" s="1085"/>
      <c r="CCU310" s="1085"/>
      <c r="CCV310" s="1085"/>
      <c r="CCW310" s="1085"/>
      <c r="CCX310" s="1085"/>
      <c r="CCY310" s="1085"/>
      <c r="CCZ310" s="1080"/>
      <c r="CDA310" s="1085"/>
      <c r="CDB310" s="1085"/>
      <c r="CDC310" s="1085"/>
      <c r="CDD310" s="1085"/>
      <c r="CDE310" s="1085"/>
      <c r="CDF310" s="1085"/>
      <c r="CDG310" s="1085"/>
      <c r="CDH310" s="1085"/>
      <c r="CDI310" s="1085"/>
      <c r="CDJ310" s="1085"/>
      <c r="CDK310" s="1085"/>
      <c r="CDL310" s="1085"/>
      <c r="CDM310" s="1085"/>
      <c r="CDN310" s="1085"/>
      <c r="CDO310" s="1080"/>
      <c r="CDP310" s="1085"/>
      <c r="CDQ310" s="1085"/>
      <c r="CDR310" s="1085"/>
      <c r="CDS310" s="1085"/>
      <c r="CDT310" s="1085"/>
      <c r="CDU310" s="1085"/>
      <c r="CDV310" s="1085"/>
      <c r="CDW310" s="1085"/>
      <c r="CDX310" s="1085"/>
      <c r="CDY310" s="1085"/>
      <c r="CDZ310" s="1085"/>
      <c r="CEA310" s="1085"/>
      <c r="CEB310" s="1085"/>
      <c r="CEC310" s="1085"/>
      <c r="CED310" s="1080"/>
      <c r="CEE310" s="1085"/>
      <c r="CEF310" s="1085"/>
      <c r="CEG310" s="1085"/>
      <c r="CEH310" s="1085"/>
      <c r="CEI310" s="1085"/>
      <c r="CEJ310" s="1085"/>
      <c r="CEK310" s="1085"/>
      <c r="CEL310" s="1085"/>
      <c r="CEM310" s="1085"/>
      <c r="CEN310" s="1085"/>
      <c r="CEO310" s="1085"/>
      <c r="CEP310" s="1085"/>
      <c r="CEQ310" s="1085"/>
      <c r="CER310" s="1085"/>
      <c r="CES310" s="1080"/>
      <c r="CET310" s="1085"/>
      <c r="CEU310" s="1085"/>
      <c r="CEV310" s="1085"/>
      <c r="CEW310" s="1085"/>
      <c r="CEX310" s="1085"/>
      <c r="CEY310" s="1085"/>
      <c r="CEZ310" s="1085"/>
      <c r="CFA310" s="1085"/>
      <c r="CFB310" s="1085"/>
      <c r="CFC310" s="1085"/>
      <c r="CFD310" s="1085"/>
      <c r="CFE310" s="1085"/>
      <c r="CFF310" s="1085"/>
      <c r="CFG310" s="1085"/>
      <c r="CFH310" s="1080"/>
      <c r="CFI310" s="1085"/>
      <c r="CFJ310" s="1085"/>
      <c r="CFK310" s="1085"/>
      <c r="CFL310" s="1085"/>
      <c r="CFM310" s="1085"/>
      <c r="CFN310" s="1085"/>
      <c r="CFO310" s="1085"/>
      <c r="CFP310" s="1085"/>
      <c r="CFQ310" s="1085"/>
      <c r="CFR310" s="1085"/>
      <c r="CFS310" s="1085"/>
      <c r="CFT310" s="1085"/>
      <c r="CFU310" s="1085"/>
      <c r="CFV310" s="1085"/>
      <c r="CFW310" s="1080"/>
      <c r="CFX310" s="1085"/>
      <c r="CFY310" s="1085"/>
      <c r="CFZ310" s="1085"/>
      <c r="CGA310" s="1085"/>
      <c r="CGB310" s="1085"/>
      <c r="CGC310" s="1085"/>
      <c r="CGD310" s="1085"/>
      <c r="CGE310" s="1085"/>
      <c r="CGF310" s="1085"/>
      <c r="CGG310" s="1085"/>
      <c r="CGH310" s="1085"/>
      <c r="CGI310" s="1085"/>
      <c r="CGJ310" s="1085"/>
      <c r="CGK310" s="1085"/>
      <c r="CGL310" s="1080"/>
      <c r="CGM310" s="1085"/>
      <c r="CGN310" s="1085"/>
      <c r="CGO310" s="1085"/>
      <c r="CGP310" s="1085"/>
      <c r="CGQ310" s="1085"/>
      <c r="CGR310" s="1085"/>
      <c r="CGS310" s="1085"/>
      <c r="CGT310" s="1085"/>
      <c r="CGU310" s="1085"/>
      <c r="CGV310" s="1085"/>
      <c r="CGW310" s="1085"/>
      <c r="CGX310" s="1085"/>
      <c r="CGY310" s="1085"/>
      <c r="CGZ310" s="1085"/>
      <c r="CHA310" s="1080"/>
      <c r="CHB310" s="1085"/>
      <c r="CHC310" s="1085"/>
      <c r="CHD310" s="1085"/>
      <c r="CHE310" s="1085"/>
      <c r="CHF310" s="1085"/>
      <c r="CHG310" s="1085"/>
      <c r="CHH310" s="1085"/>
      <c r="CHI310" s="1085"/>
      <c r="CHJ310" s="1085"/>
      <c r="CHK310" s="1085"/>
      <c r="CHL310" s="1085"/>
      <c r="CHM310" s="1085"/>
      <c r="CHN310" s="1085"/>
      <c r="CHO310" s="1085"/>
      <c r="CHP310" s="1080"/>
      <c r="CHQ310" s="1085"/>
      <c r="CHR310" s="1085"/>
      <c r="CHS310" s="1085"/>
      <c r="CHT310" s="1085"/>
      <c r="CHU310" s="1085"/>
      <c r="CHV310" s="1085"/>
      <c r="CHW310" s="1085"/>
      <c r="CHX310" s="1085"/>
      <c r="CHY310" s="1085"/>
      <c r="CHZ310" s="1085"/>
      <c r="CIA310" s="1085"/>
      <c r="CIB310" s="1085"/>
      <c r="CIC310" s="1085"/>
      <c r="CID310" s="1085"/>
      <c r="CIE310" s="1080"/>
      <c r="CIF310" s="1085"/>
      <c r="CIG310" s="1085"/>
      <c r="CIH310" s="1085"/>
      <c r="CII310" s="1085"/>
      <c r="CIJ310" s="1085"/>
      <c r="CIK310" s="1085"/>
      <c r="CIL310" s="1085"/>
      <c r="CIM310" s="1085"/>
      <c r="CIN310" s="1085"/>
      <c r="CIO310" s="1085"/>
      <c r="CIP310" s="1085"/>
      <c r="CIQ310" s="1085"/>
      <c r="CIR310" s="1085"/>
      <c r="CIS310" s="1085"/>
      <c r="CIT310" s="1080"/>
      <c r="CIU310" s="1085"/>
      <c r="CIV310" s="1085"/>
      <c r="CIW310" s="1085"/>
      <c r="CIX310" s="1085"/>
      <c r="CIY310" s="1085"/>
      <c r="CIZ310" s="1085"/>
      <c r="CJA310" s="1085"/>
      <c r="CJB310" s="1085"/>
      <c r="CJC310" s="1085"/>
      <c r="CJD310" s="1085"/>
      <c r="CJE310" s="1085"/>
      <c r="CJF310" s="1085"/>
      <c r="CJG310" s="1085"/>
      <c r="CJH310" s="1085"/>
      <c r="CJI310" s="1080"/>
      <c r="CJJ310" s="1085"/>
      <c r="CJK310" s="1085"/>
      <c r="CJL310" s="1085"/>
      <c r="CJM310" s="1085"/>
      <c r="CJN310" s="1085"/>
      <c r="CJO310" s="1085"/>
      <c r="CJP310" s="1085"/>
      <c r="CJQ310" s="1085"/>
      <c r="CJR310" s="1085"/>
      <c r="CJS310" s="1085"/>
      <c r="CJT310" s="1085"/>
      <c r="CJU310" s="1085"/>
      <c r="CJV310" s="1085"/>
      <c r="CJW310" s="1085"/>
      <c r="CJX310" s="1080"/>
      <c r="CJY310" s="1085"/>
      <c r="CJZ310" s="1085"/>
      <c r="CKA310" s="1085"/>
      <c r="CKB310" s="1085"/>
      <c r="CKC310" s="1085"/>
      <c r="CKD310" s="1085"/>
      <c r="CKE310" s="1085"/>
      <c r="CKF310" s="1085"/>
      <c r="CKG310" s="1085"/>
      <c r="CKH310" s="1085"/>
      <c r="CKI310" s="1085"/>
      <c r="CKJ310" s="1085"/>
      <c r="CKK310" s="1085"/>
      <c r="CKL310" s="1085"/>
      <c r="CKM310" s="1080"/>
      <c r="CKN310" s="1085"/>
      <c r="CKO310" s="1085"/>
      <c r="CKP310" s="1085"/>
      <c r="CKQ310" s="1085"/>
      <c r="CKR310" s="1085"/>
      <c r="CKS310" s="1085"/>
      <c r="CKT310" s="1085"/>
      <c r="CKU310" s="1085"/>
      <c r="CKV310" s="1085"/>
      <c r="CKW310" s="1085"/>
      <c r="CKX310" s="1085"/>
      <c r="CKY310" s="1085"/>
      <c r="CKZ310" s="1085"/>
      <c r="CLA310" s="1085"/>
      <c r="CLB310" s="1080"/>
      <c r="CLC310" s="1085"/>
      <c r="CLD310" s="1085"/>
      <c r="CLE310" s="1085"/>
      <c r="CLF310" s="1085"/>
      <c r="CLG310" s="1085"/>
      <c r="CLH310" s="1085"/>
      <c r="CLI310" s="1085"/>
      <c r="CLJ310" s="1085"/>
      <c r="CLK310" s="1085"/>
      <c r="CLL310" s="1085"/>
      <c r="CLM310" s="1085"/>
      <c r="CLN310" s="1085"/>
      <c r="CLO310" s="1085"/>
      <c r="CLP310" s="1085"/>
      <c r="CLQ310" s="1080"/>
      <c r="CLR310" s="1085"/>
      <c r="CLS310" s="1085"/>
      <c r="CLT310" s="1085"/>
      <c r="CLU310" s="1085"/>
      <c r="CLV310" s="1085"/>
      <c r="CLW310" s="1085"/>
      <c r="CLX310" s="1085"/>
      <c r="CLY310" s="1085"/>
      <c r="CLZ310" s="1085"/>
      <c r="CMA310" s="1085"/>
      <c r="CMB310" s="1085"/>
      <c r="CMC310" s="1085"/>
      <c r="CMD310" s="1085"/>
      <c r="CME310" s="1085"/>
      <c r="CMF310" s="1080"/>
      <c r="CMG310" s="1085"/>
      <c r="CMH310" s="1085"/>
      <c r="CMI310" s="1085"/>
      <c r="CMJ310" s="1085"/>
      <c r="CMK310" s="1085"/>
      <c r="CML310" s="1085"/>
      <c r="CMM310" s="1085"/>
      <c r="CMN310" s="1085"/>
      <c r="CMO310" s="1085"/>
      <c r="CMP310" s="1085"/>
      <c r="CMQ310" s="1085"/>
      <c r="CMR310" s="1085"/>
      <c r="CMS310" s="1085"/>
      <c r="CMT310" s="1085"/>
      <c r="CMU310" s="1080"/>
      <c r="CMV310" s="1085"/>
      <c r="CMW310" s="1085"/>
      <c r="CMX310" s="1085"/>
      <c r="CMY310" s="1085"/>
      <c r="CMZ310" s="1085"/>
      <c r="CNA310" s="1085"/>
      <c r="CNB310" s="1085"/>
      <c r="CNC310" s="1085"/>
      <c r="CND310" s="1085"/>
      <c r="CNE310" s="1085"/>
      <c r="CNF310" s="1085"/>
      <c r="CNG310" s="1085"/>
      <c r="CNH310" s="1085"/>
      <c r="CNI310" s="1085"/>
      <c r="CNJ310" s="1080"/>
      <c r="CNK310" s="1085"/>
      <c r="CNL310" s="1085"/>
      <c r="CNM310" s="1085"/>
      <c r="CNN310" s="1085"/>
      <c r="CNO310" s="1085"/>
      <c r="CNP310" s="1085"/>
      <c r="CNQ310" s="1085"/>
      <c r="CNR310" s="1085"/>
      <c r="CNS310" s="1085"/>
      <c r="CNT310" s="1085"/>
      <c r="CNU310" s="1085"/>
      <c r="CNV310" s="1085"/>
      <c r="CNW310" s="1085"/>
      <c r="CNX310" s="1085"/>
      <c r="CNY310" s="1080"/>
      <c r="CNZ310" s="1085"/>
      <c r="COA310" s="1085"/>
      <c r="COB310" s="1085"/>
      <c r="COC310" s="1085"/>
      <c r="COD310" s="1085"/>
      <c r="COE310" s="1085"/>
      <c r="COF310" s="1085"/>
      <c r="COG310" s="1085"/>
      <c r="COH310" s="1085"/>
      <c r="COI310" s="1085"/>
      <c r="COJ310" s="1085"/>
      <c r="COK310" s="1085"/>
      <c r="COL310" s="1085"/>
      <c r="COM310" s="1085"/>
      <c r="CON310" s="1080"/>
      <c r="COO310" s="1085"/>
      <c r="COP310" s="1085"/>
      <c r="COQ310" s="1085"/>
      <c r="COR310" s="1085"/>
      <c r="COS310" s="1085"/>
      <c r="COT310" s="1085"/>
      <c r="COU310" s="1085"/>
      <c r="COV310" s="1085"/>
      <c r="COW310" s="1085"/>
      <c r="COX310" s="1085"/>
      <c r="COY310" s="1085"/>
      <c r="COZ310" s="1085"/>
      <c r="CPA310" s="1085"/>
      <c r="CPB310" s="1085"/>
      <c r="CPC310" s="1080"/>
      <c r="CPD310" s="1085"/>
      <c r="CPE310" s="1085"/>
      <c r="CPF310" s="1085"/>
      <c r="CPG310" s="1085"/>
      <c r="CPH310" s="1085"/>
      <c r="CPI310" s="1085"/>
      <c r="CPJ310" s="1085"/>
      <c r="CPK310" s="1085"/>
      <c r="CPL310" s="1085"/>
      <c r="CPM310" s="1085"/>
      <c r="CPN310" s="1085"/>
      <c r="CPO310" s="1085"/>
      <c r="CPP310" s="1085"/>
      <c r="CPQ310" s="1085"/>
      <c r="CPR310" s="1080"/>
      <c r="CPS310" s="1085"/>
      <c r="CPT310" s="1085"/>
      <c r="CPU310" s="1085"/>
      <c r="CPV310" s="1085"/>
      <c r="CPW310" s="1085"/>
      <c r="CPX310" s="1085"/>
      <c r="CPY310" s="1085"/>
      <c r="CPZ310" s="1085"/>
      <c r="CQA310" s="1085"/>
      <c r="CQB310" s="1085"/>
      <c r="CQC310" s="1085"/>
      <c r="CQD310" s="1085"/>
      <c r="CQE310" s="1085"/>
      <c r="CQF310" s="1085"/>
      <c r="CQG310" s="1080"/>
      <c r="CQH310" s="1085"/>
      <c r="CQI310" s="1085"/>
      <c r="CQJ310" s="1085"/>
      <c r="CQK310" s="1085"/>
      <c r="CQL310" s="1085"/>
      <c r="CQM310" s="1085"/>
      <c r="CQN310" s="1085"/>
      <c r="CQO310" s="1085"/>
      <c r="CQP310" s="1085"/>
      <c r="CQQ310" s="1085"/>
      <c r="CQR310" s="1085"/>
      <c r="CQS310" s="1085"/>
      <c r="CQT310" s="1085"/>
      <c r="CQU310" s="1085"/>
      <c r="CQV310" s="1080"/>
      <c r="CQW310" s="1085"/>
      <c r="CQX310" s="1085"/>
      <c r="CQY310" s="1085"/>
      <c r="CQZ310" s="1085"/>
      <c r="CRA310" s="1085"/>
      <c r="CRB310" s="1085"/>
      <c r="CRC310" s="1085"/>
      <c r="CRD310" s="1085"/>
      <c r="CRE310" s="1085"/>
      <c r="CRF310" s="1085"/>
      <c r="CRG310" s="1085"/>
      <c r="CRH310" s="1085"/>
      <c r="CRI310" s="1085"/>
      <c r="CRJ310" s="1085"/>
      <c r="CRK310" s="1080"/>
      <c r="CRL310" s="1085"/>
      <c r="CRM310" s="1085"/>
      <c r="CRN310" s="1085"/>
      <c r="CRO310" s="1085"/>
      <c r="CRP310" s="1085"/>
      <c r="CRQ310" s="1085"/>
      <c r="CRR310" s="1085"/>
      <c r="CRS310" s="1085"/>
      <c r="CRT310" s="1085"/>
      <c r="CRU310" s="1085"/>
      <c r="CRV310" s="1085"/>
      <c r="CRW310" s="1085"/>
      <c r="CRX310" s="1085"/>
      <c r="CRY310" s="1085"/>
      <c r="CRZ310" s="1080"/>
      <c r="CSA310" s="1085"/>
      <c r="CSB310" s="1085"/>
      <c r="CSC310" s="1085"/>
      <c r="CSD310" s="1085"/>
      <c r="CSE310" s="1085"/>
      <c r="CSF310" s="1085"/>
      <c r="CSG310" s="1085"/>
      <c r="CSH310" s="1085"/>
      <c r="CSI310" s="1085"/>
      <c r="CSJ310" s="1085"/>
      <c r="CSK310" s="1085"/>
      <c r="CSL310" s="1085"/>
      <c r="CSM310" s="1085"/>
      <c r="CSN310" s="1085"/>
      <c r="CSO310" s="1080"/>
      <c r="CSP310" s="1085"/>
      <c r="CSQ310" s="1085"/>
      <c r="CSR310" s="1085"/>
      <c r="CSS310" s="1085"/>
      <c r="CST310" s="1085"/>
      <c r="CSU310" s="1085"/>
      <c r="CSV310" s="1085"/>
      <c r="CSW310" s="1085"/>
      <c r="CSX310" s="1085"/>
      <c r="CSY310" s="1085"/>
      <c r="CSZ310" s="1085"/>
      <c r="CTA310" s="1085"/>
      <c r="CTB310" s="1085"/>
      <c r="CTC310" s="1085"/>
      <c r="CTD310" s="1080"/>
      <c r="CTE310" s="1085"/>
      <c r="CTF310" s="1085"/>
      <c r="CTG310" s="1085"/>
      <c r="CTH310" s="1085"/>
      <c r="CTI310" s="1085"/>
      <c r="CTJ310" s="1085"/>
      <c r="CTK310" s="1085"/>
      <c r="CTL310" s="1085"/>
      <c r="CTM310" s="1085"/>
      <c r="CTN310" s="1085"/>
      <c r="CTO310" s="1085"/>
      <c r="CTP310" s="1085"/>
      <c r="CTQ310" s="1085"/>
      <c r="CTR310" s="1085"/>
      <c r="CTS310" s="1080"/>
      <c r="CTT310" s="1085"/>
      <c r="CTU310" s="1085"/>
      <c r="CTV310" s="1085"/>
      <c r="CTW310" s="1085"/>
      <c r="CTX310" s="1085"/>
      <c r="CTY310" s="1085"/>
      <c r="CTZ310" s="1085"/>
      <c r="CUA310" s="1085"/>
      <c r="CUB310" s="1085"/>
      <c r="CUC310" s="1085"/>
      <c r="CUD310" s="1085"/>
      <c r="CUE310" s="1085"/>
      <c r="CUF310" s="1085"/>
      <c r="CUG310" s="1085"/>
      <c r="CUH310" s="1080"/>
      <c r="CUI310" s="1085"/>
      <c r="CUJ310" s="1085"/>
      <c r="CUK310" s="1085"/>
      <c r="CUL310" s="1085"/>
      <c r="CUM310" s="1085"/>
      <c r="CUN310" s="1085"/>
      <c r="CUO310" s="1085"/>
      <c r="CUP310" s="1085"/>
      <c r="CUQ310" s="1085"/>
      <c r="CUR310" s="1085"/>
      <c r="CUS310" s="1085"/>
      <c r="CUT310" s="1085"/>
      <c r="CUU310" s="1085"/>
      <c r="CUV310" s="1085"/>
      <c r="CUW310" s="1080"/>
      <c r="CUX310" s="1085"/>
      <c r="CUY310" s="1085"/>
      <c r="CUZ310" s="1085"/>
      <c r="CVA310" s="1085"/>
      <c r="CVB310" s="1085"/>
      <c r="CVC310" s="1085"/>
      <c r="CVD310" s="1085"/>
      <c r="CVE310" s="1085"/>
      <c r="CVF310" s="1085"/>
      <c r="CVG310" s="1085"/>
      <c r="CVH310" s="1085"/>
      <c r="CVI310" s="1085"/>
      <c r="CVJ310" s="1085"/>
      <c r="CVK310" s="1085"/>
      <c r="CVL310" s="1080"/>
      <c r="CVM310" s="1085"/>
      <c r="CVN310" s="1085"/>
      <c r="CVO310" s="1085"/>
      <c r="CVP310" s="1085"/>
      <c r="CVQ310" s="1085"/>
      <c r="CVR310" s="1085"/>
      <c r="CVS310" s="1085"/>
      <c r="CVT310" s="1085"/>
      <c r="CVU310" s="1085"/>
      <c r="CVV310" s="1085"/>
      <c r="CVW310" s="1085"/>
      <c r="CVX310" s="1085"/>
      <c r="CVY310" s="1085"/>
      <c r="CVZ310" s="1085"/>
      <c r="CWA310" s="1080"/>
      <c r="CWB310" s="1085"/>
      <c r="CWC310" s="1085"/>
      <c r="CWD310" s="1085"/>
      <c r="CWE310" s="1085"/>
      <c r="CWF310" s="1085"/>
      <c r="CWG310" s="1085"/>
      <c r="CWH310" s="1085"/>
      <c r="CWI310" s="1085"/>
      <c r="CWJ310" s="1085"/>
      <c r="CWK310" s="1085"/>
      <c r="CWL310" s="1085"/>
      <c r="CWM310" s="1085"/>
      <c r="CWN310" s="1085"/>
      <c r="CWO310" s="1085"/>
      <c r="CWP310" s="1080"/>
      <c r="CWQ310" s="1085"/>
      <c r="CWR310" s="1085"/>
      <c r="CWS310" s="1085"/>
      <c r="CWT310" s="1085"/>
      <c r="CWU310" s="1085"/>
      <c r="CWV310" s="1085"/>
      <c r="CWW310" s="1085"/>
      <c r="CWX310" s="1085"/>
      <c r="CWY310" s="1085"/>
      <c r="CWZ310" s="1085"/>
      <c r="CXA310" s="1085"/>
      <c r="CXB310" s="1085"/>
      <c r="CXC310" s="1085"/>
      <c r="CXD310" s="1085"/>
      <c r="CXE310" s="1080"/>
      <c r="CXF310" s="1085"/>
      <c r="CXG310" s="1085"/>
      <c r="CXH310" s="1085"/>
      <c r="CXI310" s="1085"/>
      <c r="CXJ310" s="1085"/>
      <c r="CXK310" s="1085"/>
      <c r="CXL310" s="1085"/>
      <c r="CXM310" s="1085"/>
      <c r="CXN310" s="1085"/>
      <c r="CXO310" s="1085"/>
      <c r="CXP310" s="1085"/>
      <c r="CXQ310" s="1085"/>
      <c r="CXR310" s="1085"/>
      <c r="CXS310" s="1085"/>
      <c r="CXT310" s="1080"/>
      <c r="CXU310" s="1085"/>
      <c r="CXV310" s="1085"/>
      <c r="CXW310" s="1085"/>
      <c r="CXX310" s="1085"/>
      <c r="CXY310" s="1085"/>
      <c r="CXZ310" s="1085"/>
      <c r="CYA310" s="1085"/>
      <c r="CYB310" s="1085"/>
      <c r="CYC310" s="1085"/>
      <c r="CYD310" s="1085"/>
      <c r="CYE310" s="1085"/>
      <c r="CYF310" s="1085"/>
      <c r="CYG310" s="1085"/>
      <c r="CYH310" s="1085"/>
      <c r="CYI310" s="1080"/>
      <c r="CYJ310" s="1085"/>
      <c r="CYK310" s="1085"/>
      <c r="CYL310" s="1085"/>
      <c r="CYM310" s="1085"/>
      <c r="CYN310" s="1085"/>
      <c r="CYO310" s="1085"/>
      <c r="CYP310" s="1085"/>
      <c r="CYQ310" s="1085"/>
      <c r="CYR310" s="1085"/>
      <c r="CYS310" s="1085"/>
      <c r="CYT310" s="1085"/>
      <c r="CYU310" s="1085"/>
      <c r="CYV310" s="1085"/>
      <c r="CYW310" s="1085"/>
      <c r="CYX310" s="1080"/>
      <c r="CYY310" s="1085"/>
      <c r="CYZ310" s="1085"/>
      <c r="CZA310" s="1085"/>
      <c r="CZB310" s="1085"/>
      <c r="CZC310" s="1085"/>
      <c r="CZD310" s="1085"/>
      <c r="CZE310" s="1085"/>
      <c r="CZF310" s="1085"/>
      <c r="CZG310" s="1085"/>
      <c r="CZH310" s="1085"/>
      <c r="CZI310" s="1085"/>
      <c r="CZJ310" s="1085"/>
      <c r="CZK310" s="1085"/>
      <c r="CZL310" s="1085"/>
      <c r="CZM310" s="1080"/>
      <c r="CZN310" s="1085"/>
      <c r="CZO310" s="1085"/>
      <c r="CZP310" s="1085"/>
      <c r="CZQ310" s="1085"/>
      <c r="CZR310" s="1085"/>
      <c r="CZS310" s="1085"/>
      <c r="CZT310" s="1085"/>
      <c r="CZU310" s="1085"/>
      <c r="CZV310" s="1085"/>
      <c r="CZW310" s="1085"/>
      <c r="CZX310" s="1085"/>
      <c r="CZY310" s="1085"/>
      <c r="CZZ310" s="1085"/>
      <c r="DAA310" s="1085"/>
      <c r="DAB310" s="1080"/>
      <c r="DAC310" s="1085"/>
      <c r="DAD310" s="1085"/>
      <c r="DAE310" s="1085"/>
      <c r="DAF310" s="1085"/>
      <c r="DAG310" s="1085"/>
      <c r="DAH310" s="1085"/>
      <c r="DAI310" s="1085"/>
      <c r="DAJ310" s="1085"/>
      <c r="DAK310" s="1085"/>
      <c r="DAL310" s="1085"/>
      <c r="DAM310" s="1085"/>
      <c r="DAN310" s="1085"/>
      <c r="DAO310" s="1085"/>
      <c r="DAP310" s="1085"/>
      <c r="DAQ310" s="1080"/>
      <c r="DAR310" s="1085"/>
      <c r="DAS310" s="1085"/>
      <c r="DAT310" s="1085"/>
      <c r="DAU310" s="1085"/>
      <c r="DAV310" s="1085"/>
      <c r="DAW310" s="1085"/>
      <c r="DAX310" s="1085"/>
      <c r="DAY310" s="1085"/>
      <c r="DAZ310" s="1085"/>
      <c r="DBA310" s="1085"/>
      <c r="DBB310" s="1085"/>
      <c r="DBC310" s="1085"/>
      <c r="DBD310" s="1085"/>
      <c r="DBE310" s="1085"/>
      <c r="DBF310" s="1080"/>
      <c r="DBG310" s="1085"/>
      <c r="DBH310" s="1085"/>
      <c r="DBI310" s="1085"/>
      <c r="DBJ310" s="1085"/>
      <c r="DBK310" s="1085"/>
      <c r="DBL310" s="1085"/>
      <c r="DBM310" s="1085"/>
      <c r="DBN310" s="1085"/>
      <c r="DBO310" s="1085"/>
      <c r="DBP310" s="1085"/>
      <c r="DBQ310" s="1085"/>
      <c r="DBR310" s="1085"/>
      <c r="DBS310" s="1085"/>
      <c r="DBT310" s="1085"/>
      <c r="DBU310" s="1080"/>
      <c r="DBV310" s="1085"/>
      <c r="DBW310" s="1085"/>
      <c r="DBX310" s="1085"/>
      <c r="DBY310" s="1085"/>
      <c r="DBZ310" s="1085"/>
      <c r="DCA310" s="1085"/>
      <c r="DCB310" s="1085"/>
      <c r="DCC310" s="1085"/>
      <c r="DCD310" s="1085"/>
      <c r="DCE310" s="1085"/>
      <c r="DCF310" s="1085"/>
      <c r="DCG310" s="1085"/>
      <c r="DCH310" s="1085"/>
      <c r="DCI310" s="1085"/>
      <c r="DCJ310" s="1080"/>
      <c r="DCK310" s="1085"/>
      <c r="DCL310" s="1085"/>
      <c r="DCM310" s="1085"/>
      <c r="DCN310" s="1085"/>
      <c r="DCO310" s="1085"/>
      <c r="DCP310" s="1085"/>
      <c r="DCQ310" s="1085"/>
      <c r="DCR310" s="1085"/>
      <c r="DCS310" s="1085"/>
      <c r="DCT310" s="1085"/>
      <c r="DCU310" s="1085"/>
      <c r="DCV310" s="1085"/>
      <c r="DCW310" s="1085"/>
      <c r="DCX310" s="1085"/>
      <c r="DCY310" s="1080"/>
      <c r="DCZ310" s="1085"/>
      <c r="DDA310" s="1085"/>
      <c r="DDB310" s="1085"/>
      <c r="DDC310" s="1085"/>
      <c r="DDD310" s="1085"/>
      <c r="DDE310" s="1085"/>
      <c r="DDF310" s="1085"/>
      <c r="DDG310" s="1085"/>
      <c r="DDH310" s="1085"/>
      <c r="DDI310" s="1085"/>
      <c r="DDJ310" s="1085"/>
      <c r="DDK310" s="1085"/>
      <c r="DDL310" s="1085"/>
      <c r="DDM310" s="1085"/>
      <c r="DDN310" s="1080"/>
      <c r="DDO310" s="1085"/>
      <c r="DDP310" s="1085"/>
      <c r="DDQ310" s="1085"/>
      <c r="DDR310" s="1085"/>
      <c r="DDS310" s="1085"/>
      <c r="DDT310" s="1085"/>
      <c r="DDU310" s="1085"/>
      <c r="DDV310" s="1085"/>
      <c r="DDW310" s="1085"/>
      <c r="DDX310" s="1085"/>
      <c r="DDY310" s="1085"/>
      <c r="DDZ310" s="1085"/>
      <c r="DEA310" s="1085"/>
      <c r="DEB310" s="1085"/>
      <c r="DEC310" s="1080"/>
      <c r="DED310" s="1085"/>
      <c r="DEE310" s="1085"/>
      <c r="DEF310" s="1085"/>
      <c r="DEG310" s="1085"/>
      <c r="DEH310" s="1085"/>
      <c r="DEI310" s="1085"/>
      <c r="DEJ310" s="1085"/>
      <c r="DEK310" s="1085"/>
      <c r="DEL310" s="1085"/>
      <c r="DEM310" s="1085"/>
      <c r="DEN310" s="1085"/>
      <c r="DEO310" s="1085"/>
      <c r="DEP310" s="1085"/>
      <c r="DEQ310" s="1085"/>
      <c r="DER310" s="1080"/>
      <c r="DES310" s="1085"/>
      <c r="DET310" s="1085"/>
      <c r="DEU310" s="1085"/>
      <c r="DEV310" s="1085"/>
      <c r="DEW310" s="1085"/>
      <c r="DEX310" s="1085"/>
      <c r="DEY310" s="1085"/>
      <c r="DEZ310" s="1085"/>
      <c r="DFA310" s="1085"/>
      <c r="DFB310" s="1085"/>
      <c r="DFC310" s="1085"/>
      <c r="DFD310" s="1085"/>
      <c r="DFE310" s="1085"/>
      <c r="DFF310" s="1085"/>
      <c r="DFG310" s="1080"/>
      <c r="DFH310" s="1085"/>
      <c r="DFI310" s="1085"/>
      <c r="DFJ310" s="1085"/>
      <c r="DFK310" s="1085"/>
      <c r="DFL310" s="1085"/>
      <c r="DFM310" s="1085"/>
      <c r="DFN310" s="1085"/>
      <c r="DFO310" s="1085"/>
      <c r="DFP310" s="1085"/>
      <c r="DFQ310" s="1085"/>
      <c r="DFR310" s="1085"/>
      <c r="DFS310" s="1085"/>
      <c r="DFT310" s="1085"/>
      <c r="DFU310" s="1085"/>
      <c r="DFV310" s="1080"/>
      <c r="DFW310" s="1085"/>
      <c r="DFX310" s="1085"/>
      <c r="DFY310" s="1085"/>
      <c r="DFZ310" s="1085"/>
      <c r="DGA310" s="1085"/>
      <c r="DGB310" s="1085"/>
      <c r="DGC310" s="1085"/>
      <c r="DGD310" s="1085"/>
      <c r="DGE310" s="1085"/>
      <c r="DGF310" s="1085"/>
      <c r="DGG310" s="1085"/>
      <c r="DGH310" s="1085"/>
      <c r="DGI310" s="1085"/>
      <c r="DGJ310" s="1085"/>
      <c r="DGK310" s="1080"/>
      <c r="DGL310" s="1085"/>
      <c r="DGM310" s="1085"/>
      <c r="DGN310" s="1085"/>
      <c r="DGO310" s="1085"/>
      <c r="DGP310" s="1085"/>
      <c r="DGQ310" s="1085"/>
      <c r="DGR310" s="1085"/>
      <c r="DGS310" s="1085"/>
      <c r="DGT310" s="1085"/>
      <c r="DGU310" s="1085"/>
      <c r="DGV310" s="1085"/>
      <c r="DGW310" s="1085"/>
      <c r="DGX310" s="1085"/>
      <c r="DGY310" s="1085"/>
      <c r="DGZ310" s="1080"/>
      <c r="DHA310" s="1085"/>
      <c r="DHB310" s="1085"/>
      <c r="DHC310" s="1085"/>
      <c r="DHD310" s="1085"/>
      <c r="DHE310" s="1085"/>
      <c r="DHF310" s="1085"/>
      <c r="DHG310" s="1085"/>
      <c r="DHH310" s="1085"/>
      <c r="DHI310" s="1085"/>
      <c r="DHJ310" s="1085"/>
      <c r="DHK310" s="1085"/>
      <c r="DHL310" s="1085"/>
      <c r="DHM310" s="1085"/>
      <c r="DHN310" s="1085"/>
      <c r="DHO310" s="1080"/>
      <c r="DHP310" s="1085"/>
      <c r="DHQ310" s="1085"/>
      <c r="DHR310" s="1085"/>
      <c r="DHS310" s="1085"/>
      <c r="DHT310" s="1085"/>
      <c r="DHU310" s="1085"/>
      <c r="DHV310" s="1085"/>
      <c r="DHW310" s="1085"/>
      <c r="DHX310" s="1085"/>
      <c r="DHY310" s="1085"/>
      <c r="DHZ310" s="1085"/>
      <c r="DIA310" s="1085"/>
      <c r="DIB310" s="1085"/>
      <c r="DIC310" s="1085"/>
      <c r="DID310" s="1080"/>
      <c r="DIE310" s="1085"/>
      <c r="DIF310" s="1085"/>
      <c r="DIG310" s="1085"/>
      <c r="DIH310" s="1085"/>
      <c r="DII310" s="1085"/>
      <c r="DIJ310" s="1085"/>
      <c r="DIK310" s="1085"/>
      <c r="DIL310" s="1085"/>
      <c r="DIM310" s="1085"/>
      <c r="DIN310" s="1085"/>
      <c r="DIO310" s="1085"/>
      <c r="DIP310" s="1085"/>
      <c r="DIQ310" s="1085"/>
      <c r="DIR310" s="1085"/>
      <c r="DIS310" s="1080"/>
      <c r="DIT310" s="1085"/>
      <c r="DIU310" s="1085"/>
      <c r="DIV310" s="1085"/>
      <c r="DIW310" s="1085"/>
      <c r="DIX310" s="1085"/>
      <c r="DIY310" s="1085"/>
      <c r="DIZ310" s="1085"/>
      <c r="DJA310" s="1085"/>
      <c r="DJB310" s="1085"/>
      <c r="DJC310" s="1085"/>
      <c r="DJD310" s="1085"/>
      <c r="DJE310" s="1085"/>
      <c r="DJF310" s="1085"/>
      <c r="DJG310" s="1085"/>
      <c r="DJH310" s="1080"/>
      <c r="DJI310" s="1085"/>
      <c r="DJJ310" s="1085"/>
      <c r="DJK310" s="1085"/>
      <c r="DJL310" s="1085"/>
      <c r="DJM310" s="1085"/>
      <c r="DJN310" s="1085"/>
      <c r="DJO310" s="1085"/>
      <c r="DJP310" s="1085"/>
      <c r="DJQ310" s="1085"/>
      <c r="DJR310" s="1085"/>
      <c r="DJS310" s="1085"/>
      <c r="DJT310" s="1085"/>
      <c r="DJU310" s="1085"/>
      <c r="DJV310" s="1085"/>
      <c r="DJW310" s="1080"/>
      <c r="DJX310" s="1085"/>
      <c r="DJY310" s="1085"/>
      <c r="DJZ310" s="1085"/>
      <c r="DKA310" s="1085"/>
      <c r="DKB310" s="1085"/>
      <c r="DKC310" s="1085"/>
      <c r="DKD310" s="1085"/>
      <c r="DKE310" s="1085"/>
      <c r="DKF310" s="1085"/>
      <c r="DKG310" s="1085"/>
      <c r="DKH310" s="1085"/>
      <c r="DKI310" s="1085"/>
      <c r="DKJ310" s="1085"/>
      <c r="DKK310" s="1085"/>
      <c r="DKL310" s="1080"/>
      <c r="DKM310" s="1085"/>
      <c r="DKN310" s="1085"/>
      <c r="DKO310" s="1085"/>
      <c r="DKP310" s="1085"/>
      <c r="DKQ310" s="1085"/>
      <c r="DKR310" s="1085"/>
      <c r="DKS310" s="1085"/>
      <c r="DKT310" s="1085"/>
      <c r="DKU310" s="1085"/>
      <c r="DKV310" s="1085"/>
      <c r="DKW310" s="1085"/>
      <c r="DKX310" s="1085"/>
      <c r="DKY310" s="1085"/>
      <c r="DKZ310" s="1085"/>
      <c r="DLA310" s="1080"/>
      <c r="DLB310" s="1085"/>
      <c r="DLC310" s="1085"/>
      <c r="DLD310" s="1085"/>
      <c r="DLE310" s="1085"/>
      <c r="DLF310" s="1085"/>
      <c r="DLG310" s="1085"/>
      <c r="DLH310" s="1085"/>
      <c r="DLI310" s="1085"/>
      <c r="DLJ310" s="1085"/>
      <c r="DLK310" s="1085"/>
      <c r="DLL310" s="1085"/>
      <c r="DLM310" s="1085"/>
      <c r="DLN310" s="1085"/>
      <c r="DLO310" s="1085"/>
      <c r="DLP310" s="1080"/>
      <c r="DLQ310" s="1085"/>
      <c r="DLR310" s="1085"/>
      <c r="DLS310" s="1085"/>
      <c r="DLT310" s="1085"/>
      <c r="DLU310" s="1085"/>
      <c r="DLV310" s="1085"/>
      <c r="DLW310" s="1085"/>
      <c r="DLX310" s="1085"/>
      <c r="DLY310" s="1085"/>
      <c r="DLZ310" s="1085"/>
      <c r="DMA310" s="1085"/>
      <c r="DMB310" s="1085"/>
      <c r="DMC310" s="1085"/>
      <c r="DMD310" s="1085"/>
      <c r="DME310" s="1080"/>
      <c r="DMF310" s="1085"/>
      <c r="DMG310" s="1085"/>
      <c r="DMH310" s="1085"/>
      <c r="DMI310" s="1085"/>
      <c r="DMJ310" s="1085"/>
      <c r="DMK310" s="1085"/>
      <c r="DML310" s="1085"/>
      <c r="DMM310" s="1085"/>
      <c r="DMN310" s="1085"/>
      <c r="DMO310" s="1085"/>
      <c r="DMP310" s="1085"/>
      <c r="DMQ310" s="1085"/>
      <c r="DMR310" s="1085"/>
      <c r="DMS310" s="1085"/>
      <c r="DMT310" s="1080"/>
      <c r="DMU310" s="1085"/>
      <c r="DMV310" s="1085"/>
      <c r="DMW310" s="1085"/>
      <c r="DMX310" s="1085"/>
      <c r="DMY310" s="1085"/>
      <c r="DMZ310" s="1085"/>
      <c r="DNA310" s="1085"/>
      <c r="DNB310" s="1085"/>
      <c r="DNC310" s="1085"/>
      <c r="DND310" s="1085"/>
      <c r="DNE310" s="1085"/>
      <c r="DNF310" s="1085"/>
      <c r="DNG310" s="1085"/>
      <c r="DNH310" s="1085"/>
      <c r="DNI310" s="1080"/>
      <c r="DNJ310" s="1085"/>
      <c r="DNK310" s="1085"/>
      <c r="DNL310" s="1085"/>
      <c r="DNM310" s="1085"/>
      <c r="DNN310" s="1085"/>
      <c r="DNO310" s="1085"/>
      <c r="DNP310" s="1085"/>
      <c r="DNQ310" s="1085"/>
      <c r="DNR310" s="1085"/>
      <c r="DNS310" s="1085"/>
      <c r="DNT310" s="1085"/>
      <c r="DNU310" s="1085"/>
      <c r="DNV310" s="1085"/>
      <c r="DNW310" s="1085"/>
      <c r="DNX310" s="1080"/>
      <c r="DNY310" s="1085"/>
      <c r="DNZ310" s="1085"/>
      <c r="DOA310" s="1085"/>
      <c r="DOB310" s="1085"/>
      <c r="DOC310" s="1085"/>
      <c r="DOD310" s="1085"/>
      <c r="DOE310" s="1085"/>
      <c r="DOF310" s="1085"/>
      <c r="DOG310" s="1085"/>
      <c r="DOH310" s="1085"/>
      <c r="DOI310" s="1085"/>
      <c r="DOJ310" s="1085"/>
      <c r="DOK310" s="1085"/>
      <c r="DOL310" s="1085"/>
      <c r="DOM310" s="1080"/>
      <c r="DON310" s="1085"/>
      <c r="DOO310" s="1085"/>
      <c r="DOP310" s="1085"/>
      <c r="DOQ310" s="1085"/>
      <c r="DOR310" s="1085"/>
      <c r="DOS310" s="1085"/>
      <c r="DOT310" s="1085"/>
      <c r="DOU310" s="1085"/>
      <c r="DOV310" s="1085"/>
      <c r="DOW310" s="1085"/>
      <c r="DOX310" s="1085"/>
      <c r="DOY310" s="1085"/>
      <c r="DOZ310" s="1085"/>
      <c r="DPA310" s="1085"/>
      <c r="DPB310" s="1080"/>
      <c r="DPC310" s="1085"/>
      <c r="DPD310" s="1085"/>
      <c r="DPE310" s="1085"/>
      <c r="DPF310" s="1085"/>
      <c r="DPG310" s="1085"/>
      <c r="DPH310" s="1085"/>
      <c r="DPI310" s="1085"/>
      <c r="DPJ310" s="1085"/>
      <c r="DPK310" s="1085"/>
      <c r="DPL310" s="1085"/>
      <c r="DPM310" s="1085"/>
      <c r="DPN310" s="1085"/>
      <c r="DPO310" s="1085"/>
      <c r="DPP310" s="1085"/>
      <c r="DPQ310" s="1080"/>
      <c r="DPR310" s="1085"/>
      <c r="DPS310" s="1085"/>
      <c r="DPT310" s="1085"/>
      <c r="DPU310" s="1085"/>
      <c r="DPV310" s="1085"/>
      <c r="DPW310" s="1085"/>
      <c r="DPX310" s="1085"/>
      <c r="DPY310" s="1085"/>
      <c r="DPZ310" s="1085"/>
      <c r="DQA310" s="1085"/>
      <c r="DQB310" s="1085"/>
      <c r="DQC310" s="1085"/>
      <c r="DQD310" s="1085"/>
      <c r="DQE310" s="1085"/>
      <c r="DQF310" s="1080"/>
      <c r="DQG310" s="1085"/>
      <c r="DQH310" s="1085"/>
      <c r="DQI310" s="1085"/>
      <c r="DQJ310" s="1085"/>
      <c r="DQK310" s="1085"/>
      <c r="DQL310" s="1085"/>
      <c r="DQM310" s="1085"/>
      <c r="DQN310" s="1085"/>
      <c r="DQO310" s="1085"/>
      <c r="DQP310" s="1085"/>
      <c r="DQQ310" s="1085"/>
      <c r="DQR310" s="1085"/>
      <c r="DQS310" s="1085"/>
      <c r="DQT310" s="1085"/>
      <c r="DQU310" s="1080"/>
      <c r="DQV310" s="1085"/>
      <c r="DQW310" s="1085"/>
      <c r="DQX310" s="1085"/>
      <c r="DQY310" s="1085"/>
      <c r="DQZ310" s="1085"/>
      <c r="DRA310" s="1085"/>
      <c r="DRB310" s="1085"/>
      <c r="DRC310" s="1085"/>
      <c r="DRD310" s="1085"/>
      <c r="DRE310" s="1085"/>
      <c r="DRF310" s="1085"/>
      <c r="DRG310" s="1085"/>
      <c r="DRH310" s="1085"/>
      <c r="DRI310" s="1085"/>
      <c r="DRJ310" s="1080"/>
      <c r="DRK310" s="1085"/>
      <c r="DRL310" s="1085"/>
      <c r="DRM310" s="1085"/>
      <c r="DRN310" s="1085"/>
      <c r="DRO310" s="1085"/>
      <c r="DRP310" s="1085"/>
      <c r="DRQ310" s="1085"/>
      <c r="DRR310" s="1085"/>
      <c r="DRS310" s="1085"/>
      <c r="DRT310" s="1085"/>
      <c r="DRU310" s="1085"/>
      <c r="DRV310" s="1085"/>
      <c r="DRW310" s="1085"/>
      <c r="DRX310" s="1085"/>
      <c r="DRY310" s="1080"/>
      <c r="DRZ310" s="1085"/>
      <c r="DSA310" s="1085"/>
      <c r="DSB310" s="1085"/>
      <c r="DSC310" s="1085"/>
      <c r="DSD310" s="1085"/>
      <c r="DSE310" s="1085"/>
      <c r="DSF310" s="1085"/>
      <c r="DSG310" s="1085"/>
      <c r="DSH310" s="1085"/>
      <c r="DSI310" s="1085"/>
      <c r="DSJ310" s="1085"/>
      <c r="DSK310" s="1085"/>
      <c r="DSL310" s="1085"/>
      <c r="DSM310" s="1085"/>
      <c r="DSN310" s="1080"/>
      <c r="DSO310" s="1085"/>
      <c r="DSP310" s="1085"/>
      <c r="DSQ310" s="1085"/>
      <c r="DSR310" s="1085"/>
      <c r="DSS310" s="1085"/>
      <c r="DST310" s="1085"/>
      <c r="DSU310" s="1085"/>
      <c r="DSV310" s="1085"/>
      <c r="DSW310" s="1085"/>
      <c r="DSX310" s="1085"/>
      <c r="DSY310" s="1085"/>
      <c r="DSZ310" s="1085"/>
      <c r="DTA310" s="1085"/>
      <c r="DTB310" s="1085"/>
      <c r="DTC310" s="1080"/>
      <c r="DTD310" s="1085"/>
      <c r="DTE310" s="1085"/>
      <c r="DTF310" s="1085"/>
      <c r="DTG310" s="1085"/>
      <c r="DTH310" s="1085"/>
      <c r="DTI310" s="1085"/>
      <c r="DTJ310" s="1085"/>
      <c r="DTK310" s="1085"/>
      <c r="DTL310" s="1085"/>
      <c r="DTM310" s="1085"/>
      <c r="DTN310" s="1085"/>
      <c r="DTO310" s="1085"/>
      <c r="DTP310" s="1085"/>
      <c r="DTQ310" s="1085"/>
      <c r="DTR310" s="1080"/>
      <c r="DTS310" s="1085"/>
      <c r="DTT310" s="1085"/>
      <c r="DTU310" s="1085"/>
      <c r="DTV310" s="1085"/>
      <c r="DTW310" s="1085"/>
      <c r="DTX310" s="1085"/>
      <c r="DTY310" s="1085"/>
      <c r="DTZ310" s="1085"/>
      <c r="DUA310" s="1085"/>
      <c r="DUB310" s="1085"/>
      <c r="DUC310" s="1085"/>
      <c r="DUD310" s="1085"/>
      <c r="DUE310" s="1085"/>
      <c r="DUF310" s="1085"/>
      <c r="DUG310" s="1080"/>
      <c r="DUH310" s="1085"/>
      <c r="DUI310" s="1085"/>
      <c r="DUJ310" s="1085"/>
      <c r="DUK310" s="1085"/>
      <c r="DUL310" s="1085"/>
      <c r="DUM310" s="1085"/>
      <c r="DUN310" s="1085"/>
      <c r="DUO310" s="1085"/>
      <c r="DUP310" s="1085"/>
      <c r="DUQ310" s="1085"/>
      <c r="DUR310" s="1085"/>
      <c r="DUS310" s="1085"/>
      <c r="DUT310" s="1085"/>
      <c r="DUU310" s="1085"/>
      <c r="DUV310" s="1080"/>
      <c r="DUW310" s="1085"/>
      <c r="DUX310" s="1085"/>
      <c r="DUY310" s="1085"/>
      <c r="DUZ310" s="1085"/>
      <c r="DVA310" s="1085"/>
      <c r="DVB310" s="1085"/>
      <c r="DVC310" s="1085"/>
      <c r="DVD310" s="1085"/>
      <c r="DVE310" s="1085"/>
      <c r="DVF310" s="1085"/>
      <c r="DVG310" s="1085"/>
      <c r="DVH310" s="1085"/>
      <c r="DVI310" s="1085"/>
      <c r="DVJ310" s="1085"/>
      <c r="DVK310" s="1080"/>
      <c r="DVL310" s="1085"/>
      <c r="DVM310" s="1085"/>
      <c r="DVN310" s="1085"/>
      <c r="DVO310" s="1085"/>
      <c r="DVP310" s="1085"/>
      <c r="DVQ310" s="1085"/>
      <c r="DVR310" s="1085"/>
      <c r="DVS310" s="1085"/>
      <c r="DVT310" s="1085"/>
      <c r="DVU310" s="1085"/>
      <c r="DVV310" s="1085"/>
      <c r="DVW310" s="1085"/>
      <c r="DVX310" s="1085"/>
      <c r="DVY310" s="1085"/>
      <c r="DVZ310" s="1080"/>
      <c r="DWA310" s="1085"/>
      <c r="DWB310" s="1085"/>
      <c r="DWC310" s="1085"/>
      <c r="DWD310" s="1085"/>
      <c r="DWE310" s="1085"/>
      <c r="DWF310" s="1085"/>
      <c r="DWG310" s="1085"/>
      <c r="DWH310" s="1085"/>
      <c r="DWI310" s="1085"/>
      <c r="DWJ310" s="1085"/>
      <c r="DWK310" s="1085"/>
      <c r="DWL310" s="1085"/>
      <c r="DWM310" s="1085"/>
      <c r="DWN310" s="1085"/>
      <c r="DWO310" s="1080"/>
      <c r="DWP310" s="1085"/>
      <c r="DWQ310" s="1085"/>
      <c r="DWR310" s="1085"/>
      <c r="DWS310" s="1085"/>
      <c r="DWT310" s="1085"/>
      <c r="DWU310" s="1085"/>
      <c r="DWV310" s="1085"/>
      <c r="DWW310" s="1085"/>
      <c r="DWX310" s="1085"/>
      <c r="DWY310" s="1085"/>
      <c r="DWZ310" s="1085"/>
      <c r="DXA310" s="1085"/>
      <c r="DXB310" s="1085"/>
      <c r="DXC310" s="1085"/>
      <c r="DXD310" s="1080"/>
      <c r="DXE310" s="1085"/>
      <c r="DXF310" s="1085"/>
      <c r="DXG310" s="1085"/>
      <c r="DXH310" s="1085"/>
      <c r="DXI310" s="1085"/>
      <c r="DXJ310" s="1085"/>
      <c r="DXK310" s="1085"/>
      <c r="DXL310" s="1085"/>
      <c r="DXM310" s="1085"/>
      <c r="DXN310" s="1085"/>
      <c r="DXO310" s="1085"/>
      <c r="DXP310" s="1085"/>
      <c r="DXQ310" s="1085"/>
      <c r="DXR310" s="1085"/>
      <c r="DXS310" s="1080"/>
      <c r="DXT310" s="1085"/>
      <c r="DXU310" s="1085"/>
      <c r="DXV310" s="1085"/>
      <c r="DXW310" s="1085"/>
      <c r="DXX310" s="1085"/>
      <c r="DXY310" s="1085"/>
      <c r="DXZ310" s="1085"/>
      <c r="DYA310" s="1085"/>
      <c r="DYB310" s="1085"/>
      <c r="DYC310" s="1085"/>
      <c r="DYD310" s="1085"/>
      <c r="DYE310" s="1085"/>
      <c r="DYF310" s="1085"/>
      <c r="DYG310" s="1085"/>
      <c r="DYH310" s="1080"/>
      <c r="DYI310" s="1085"/>
      <c r="DYJ310" s="1085"/>
      <c r="DYK310" s="1085"/>
      <c r="DYL310" s="1085"/>
      <c r="DYM310" s="1085"/>
      <c r="DYN310" s="1085"/>
      <c r="DYO310" s="1085"/>
      <c r="DYP310" s="1085"/>
      <c r="DYQ310" s="1085"/>
      <c r="DYR310" s="1085"/>
      <c r="DYS310" s="1085"/>
      <c r="DYT310" s="1085"/>
      <c r="DYU310" s="1085"/>
      <c r="DYV310" s="1085"/>
      <c r="DYW310" s="1080"/>
      <c r="DYX310" s="1085"/>
      <c r="DYY310" s="1085"/>
      <c r="DYZ310" s="1085"/>
      <c r="DZA310" s="1085"/>
      <c r="DZB310" s="1085"/>
      <c r="DZC310" s="1085"/>
      <c r="DZD310" s="1085"/>
      <c r="DZE310" s="1085"/>
      <c r="DZF310" s="1085"/>
      <c r="DZG310" s="1085"/>
      <c r="DZH310" s="1085"/>
      <c r="DZI310" s="1085"/>
      <c r="DZJ310" s="1085"/>
      <c r="DZK310" s="1085"/>
      <c r="DZL310" s="1080"/>
      <c r="DZM310" s="1085"/>
      <c r="DZN310" s="1085"/>
      <c r="DZO310" s="1085"/>
      <c r="DZP310" s="1085"/>
      <c r="DZQ310" s="1085"/>
      <c r="DZR310" s="1085"/>
      <c r="DZS310" s="1085"/>
      <c r="DZT310" s="1085"/>
      <c r="DZU310" s="1085"/>
      <c r="DZV310" s="1085"/>
      <c r="DZW310" s="1085"/>
      <c r="DZX310" s="1085"/>
      <c r="DZY310" s="1085"/>
      <c r="DZZ310" s="1085"/>
      <c r="EAA310" s="1080"/>
      <c r="EAB310" s="1085"/>
      <c r="EAC310" s="1085"/>
      <c r="EAD310" s="1085"/>
      <c r="EAE310" s="1085"/>
      <c r="EAF310" s="1085"/>
      <c r="EAG310" s="1085"/>
      <c r="EAH310" s="1085"/>
      <c r="EAI310" s="1085"/>
      <c r="EAJ310" s="1085"/>
      <c r="EAK310" s="1085"/>
      <c r="EAL310" s="1085"/>
      <c r="EAM310" s="1085"/>
      <c r="EAN310" s="1085"/>
      <c r="EAO310" s="1085"/>
      <c r="EAP310" s="1080"/>
      <c r="EAQ310" s="1085"/>
      <c r="EAR310" s="1085"/>
      <c r="EAS310" s="1085"/>
      <c r="EAT310" s="1085"/>
      <c r="EAU310" s="1085"/>
      <c r="EAV310" s="1085"/>
      <c r="EAW310" s="1085"/>
      <c r="EAX310" s="1085"/>
      <c r="EAY310" s="1085"/>
      <c r="EAZ310" s="1085"/>
      <c r="EBA310" s="1085"/>
      <c r="EBB310" s="1085"/>
      <c r="EBC310" s="1085"/>
      <c r="EBD310" s="1085"/>
      <c r="EBE310" s="1080"/>
      <c r="EBF310" s="1085"/>
      <c r="EBG310" s="1085"/>
      <c r="EBH310" s="1085"/>
      <c r="EBI310" s="1085"/>
      <c r="EBJ310" s="1085"/>
      <c r="EBK310" s="1085"/>
      <c r="EBL310" s="1085"/>
      <c r="EBM310" s="1085"/>
      <c r="EBN310" s="1085"/>
      <c r="EBO310" s="1085"/>
      <c r="EBP310" s="1085"/>
      <c r="EBQ310" s="1085"/>
      <c r="EBR310" s="1085"/>
      <c r="EBS310" s="1085"/>
      <c r="EBT310" s="1080"/>
      <c r="EBU310" s="1085"/>
      <c r="EBV310" s="1085"/>
      <c r="EBW310" s="1085"/>
      <c r="EBX310" s="1085"/>
      <c r="EBY310" s="1085"/>
      <c r="EBZ310" s="1085"/>
      <c r="ECA310" s="1085"/>
      <c r="ECB310" s="1085"/>
      <c r="ECC310" s="1085"/>
      <c r="ECD310" s="1085"/>
      <c r="ECE310" s="1085"/>
      <c r="ECF310" s="1085"/>
      <c r="ECG310" s="1085"/>
      <c r="ECH310" s="1085"/>
      <c r="ECI310" s="1080"/>
      <c r="ECJ310" s="1085"/>
      <c r="ECK310" s="1085"/>
      <c r="ECL310" s="1085"/>
      <c r="ECM310" s="1085"/>
      <c r="ECN310" s="1085"/>
      <c r="ECO310" s="1085"/>
      <c r="ECP310" s="1085"/>
      <c r="ECQ310" s="1085"/>
      <c r="ECR310" s="1085"/>
      <c r="ECS310" s="1085"/>
      <c r="ECT310" s="1085"/>
      <c r="ECU310" s="1085"/>
      <c r="ECV310" s="1085"/>
      <c r="ECW310" s="1085"/>
      <c r="ECX310" s="1080"/>
      <c r="ECY310" s="1085"/>
      <c r="ECZ310" s="1085"/>
      <c r="EDA310" s="1085"/>
      <c r="EDB310" s="1085"/>
      <c r="EDC310" s="1085"/>
      <c r="EDD310" s="1085"/>
      <c r="EDE310" s="1085"/>
      <c r="EDF310" s="1085"/>
      <c r="EDG310" s="1085"/>
      <c r="EDH310" s="1085"/>
      <c r="EDI310" s="1085"/>
      <c r="EDJ310" s="1085"/>
      <c r="EDK310" s="1085"/>
      <c r="EDL310" s="1085"/>
      <c r="EDM310" s="1080"/>
      <c r="EDN310" s="1085"/>
      <c r="EDO310" s="1085"/>
      <c r="EDP310" s="1085"/>
      <c r="EDQ310" s="1085"/>
      <c r="EDR310" s="1085"/>
      <c r="EDS310" s="1085"/>
      <c r="EDT310" s="1085"/>
      <c r="EDU310" s="1085"/>
      <c r="EDV310" s="1085"/>
      <c r="EDW310" s="1085"/>
      <c r="EDX310" s="1085"/>
      <c r="EDY310" s="1085"/>
      <c r="EDZ310" s="1085"/>
      <c r="EEA310" s="1085"/>
      <c r="EEB310" s="1080"/>
      <c r="EEC310" s="1085"/>
      <c r="EED310" s="1085"/>
      <c r="EEE310" s="1085"/>
      <c r="EEF310" s="1085"/>
      <c r="EEG310" s="1085"/>
      <c r="EEH310" s="1085"/>
      <c r="EEI310" s="1085"/>
      <c r="EEJ310" s="1085"/>
      <c r="EEK310" s="1085"/>
      <c r="EEL310" s="1085"/>
      <c r="EEM310" s="1085"/>
      <c r="EEN310" s="1085"/>
      <c r="EEO310" s="1085"/>
      <c r="EEP310" s="1085"/>
      <c r="EEQ310" s="1080"/>
      <c r="EER310" s="1085"/>
      <c r="EES310" s="1085"/>
      <c r="EET310" s="1085"/>
      <c r="EEU310" s="1085"/>
      <c r="EEV310" s="1085"/>
      <c r="EEW310" s="1085"/>
      <c r="EEX310" s="1085"/>
      <c r="EEY310" s="1085"/>
      <c r="EEZ310" s="1085"/>
      <c r="EFA310" s="1085"/>
      <c r="EFB310" s="1085"/>
      <c r="EFC310" s="1085"/>
      <c r="EFD310" s="1085"/>
      <c r="EFE310" s="1085"/>
      <c r="EFF310" s="1080"/>
      <c r="EFG310" s="1085"/>
      <c r="EFH310" s="1085"/>
      <c r="EFI310" s="1085"/>
      <c r="EFJ310" s="1085"/>
      <c r="EFK310" s="1085"/>
      <c r="EFL310" s="1085"/>
      <c r="EFM310" s="1085"/>
      <c r="EFN310" s="1085"/>
      <c r="EFO310" s="1085"/>
      <c r="EFP310" s="1085"/>
      <c r="EFQ310" s="1085"/>
      <c r="EFR310" s="1085"/>
      <c r="EFS310" s="1085"/>
      <c r="EFT310" s="1085"/>
      <c r="EFU310" s="1080"/>
      <c r="EFV310" s="1085"/>
      <c r="EFW310" s="1085"/>
      <c r="EFX310" s="1085"/>
      <c r="EFY310" s="1085"/>
      <c r="EFZ310" s="1085"/>
      <c r="EGA310" s="1085"/>
      <c r="EGB310" s="1085"/>
      <c r="EGC310" s="1085"/>
      <c r="EGD310" s="1085"/>
      <c r="EGE310" s="1085"/>
      <c r="EGF310" s="1085"/>
      <c r="EGG310" s="1085"/>
      <c r="EGH310" s="1085"/>
      <c r="EGI310" s="1085"/>
      <c r="EGJ310" s="1080"/>
      <c r="EGK310" s="1085"/>
      <c r="EGL310" s="1085"/>
      <c r="EGM310" s="1085"/>
      <c r="EGN310" s="1085"/>
      <c r="EGO310" s="1085"/>
      <c r="EGP310" s="1085"/>
      <c r="EGQ310" s="1085"/>
      <c r="EGR310" s="1085"/>
      <c r="EGS310" s="1085"/>
      <c r="EGT310" s="1085"/>
      <c r="EGU310" s="1085"/>
      <c r="EGV310" s="1085"/>
      <c r="EGW310" s="1085"/>
      <c r="EGX310" s="1085"/>
      <c r="EGY310" s="1080"/>
      <c r="EGZ310" s="1085"/>
      <c r="EHA310" s="1085"/>
      <c r="EHB310" s="1085"/>
      <c r="EHC310" s="1085"/>
      <c r="EHD310" s="1085"/>
      <c r="EHE310" s="1085"/>
      <c r="EHF310" s="1085"/>
      <c r="EHG310" s="1085"/>
      <c r="EHH310" s="1085"/>
      <c r="EHI310" s="1085"/>
      <c r="EHJ310" s="1085"/>
      <c r="EHK310" s="1085"/>
      <c r="EHL310" s="1085"/>
      <c r="EHM310" s="1085"/>
      <c r="EHN310" s="1080"/>
      <c r="EHO310" s="1085"/>
      <c r="EHP310" s="1085"/>
      <c r="EHQ310" s="1085"/>
      <c r="EHR310" s="1085"/>
      <c r="EHS310" s="1085"/>
      <c r="EHT310" s="1085"/>
      <c r="EHU310" s="1085"/>
      <c r="EHV310" s="1085"/>
      <c r="EHW310" s="1085"/>
      <c r="EHX310" s="1085"/>
      <c r="EHY310" s="1085"/>
      <c r="EHZ310" s="1085"/>
      <c r="EIA310" s="1085"/>
      <c r="EIB310" s="1085"/>
      <c r="EIC310" s="1080"/>
      <c r="EID310" s="1085"/>
      <c r="EIE310" s="1085"/>
      <c r="EIF310" s="1085"/>
      <c r="EIG310" s="1085"/>
      <c r="EIH310" s="1085"/>
      <c r="EII310" s="1085"/>
      <c r="EIJ310" s="1085"/>
      <c r="EIK310" s="1085"/>
      <c r="EIL310" s="1085"/>
      <c r="EIM310" s="1085"/>
      <c r="EIN310" s="1085"/>
      <c r="EIO310" s="1085"/>
      <c r="EIP310" s="1085"/>
      <c r="EIQ310" s="1085"/>
      <c r="EIR310" s="1080"/>
      <c r="EIS310" s="1085"/>
      <c r="EIT310" s="1085"/>
      <c r="EIU310" s="1085"/>
      <c r="EIV310" s="1085"/>
      <c r="EIW310" s="1085"/>
      <c r="EIX310" s="1085"/>
      <c r="EIY310" s="1085"/>
      <c r="EIZ310" s="1085"/>
      <c r="EJA310" s="1085"/>
      <c r="EJB310" s="1085"/>
      <c r="EJC310" s="1085"/>
      <c r="EJD310" s="1085"/>
      <c r="EJE310" s="1085"/>
      <c r="EJF310" s="1085"/>
      <c r="EJG310" s="1080"/>
      <c r="EJH310" s="1085"/>
      <c r="EJI310" s="1085"/>
      <c r="EJJ310" s="1085"/>
      <c r="EJK310" s="1085"/>
      <c r="EJL310" s="1085"/>
      <c r="EJM310" s="1085"/>
      <c r="EJN310" s="1085"/>
      <c r="EJO310" s="1085"/>
      <c r="EJP310" s="1085"/>
      <c r="EJQ310" s="1085"/>
      <c r="EJR310" s="1085"/>
      <c r="EJS310" s="1085"/>
      <c r="EJT310" s="1085"/>
      <c r="EJU310" s="1085"/>
      <c r="EJV310" s="1080"/>
      <c r="EJW310" s="1085"/>
      <c r="EJX310" s="1085"/>
      <c r="EJY310" s="1085"/>
      <c r="EJZ310" s="1085"/>
      <c r="EKA310" s="1085"/>
      <c r="EKB310" s="1085"/>
      <c r="EKC310" s="1085"/>
      <c r="EKD310" s="1085"/>
      <c r="EKE310" s="1085"/>
      <c r="EKF310" s="1085"/>
      <c r="EKG310" s="1085"/>
      <c r="EKH310" s="1085"/>
      <c r="EKI310" s="1085"/>
      <c r="EKJ310" s="1085"/>
      <c r="EKK310" s="1080"/>
      <c r="EKL310" s="1085"/>
      <c r="EKM310" s="1085"/>
      <c r="EKN310" s="1085"/>
      <c r="EKO310" s="1085"/>
      <c r="EKP310" s="1085"/>
      <c r="EKQ310" s="1085"/>
      <c r="EKR310" s="1085"/>
      <c r="EKS310" s="1085"/>
      <c r="EKT310" s="1085"/>
      <c r="EKU310" s="1085"/>
      <c r="EKV310" s="1085"/>
      <c r="EKW310" s="1085"/>
      <c r="EKX310" s="1085"/>
      <c r="EKY310" s="1085"/>
      <c r="EKZ310" s="1080"/>
      <c r="ELA310" s="1085"/>
      <c r="ELB310" s="1085"/>
      <c r="ELC310" s="1085"/>
      <c r="ELD310" s="1085"/>
      <c r="ELE310" s="1085"/>
      <c r="ELF310" s="1085"/>
      <c r="ELG310" s="1085"/>
      <c r="ELH310" s="1085"/>
      <c r="ELI310" s="1085"/>
      <c r="ELJ310" s="1085"/>
      <c r="ELK310" s="1085"/>
      <c r="ELL310" s="1085"/>
      <c r="ELM310" s="1085"/>
      <c r="ELN310" s="1085"/>
      <c r="ELO310" s="1080"/>
      <c r="ELP310" s="1085"/>
      <c r="ELQ310" s="1085"/>
      <c r="ELR310" s="1085"/>
      <c r="ELS310" s="1085"/>
      <c r="ELT310" s="1085"/>
      <c r="ELU310" s="1085"/>
      <c r="ELV310" s="1085"/>
      <c r="ELW310" s="1085"/>
      <c r="ELX310" s="1085"/>
      <c r="ELY310" s="1085"/>
      <c r="ELZ310" s="1085"/>
      <c r="EMA310" s="1085"/>
      <c r="EMB310" s="1085"/>
      <c r="EMC310" s="1085"/>
      <c r="EMD310" s="1080"/>
      <c r="EME310" s="1085"/>
      <c r="EMF310" s="1085"/>
      <c r="EMG310" s="1085"/>
      <c r="EMH310" s="1085"/>
      <c r="EMI310" s="1085"/>
      <c r="EMJ310" s="1085"/>
      <c r="EMK310" s="1085"/>
      <c r="EML310" s="1085"/>
      <c r="EMM310" s="1085"/>
      <c r="EMN310" s="1085"/>
      <c r="EMO310" s="1085"/>
      <c r="EMP310" s="1085"/>
      <c r="EMQ310" s="1085"/>
      <c r="EMR310" s="1085"/>
      <c r="EMS310" s="1080"/>
      <c r="EMT310" s="1085"/>
      <c r="EMU310" s="1085"/>
      <c r="EMV310" s="1085"/>
      <c r="EMW310" s="1085"/>
      <c r="EMX310" s="1085"/>
      <c r="EMY310" s="1085"/>
      <c r="EMZ310" s="1085"/>
      <c r="ENA310" s="1085"/>
      <c r="ENB310" s="1085"/>
      <c r="ENC310" s="1085"/>
      <c r="END310" s="1085"/>
      <c r="ENE310" s="1085"/>
      <c r="ENF310" s="1085"/>
      <c r="ENG310" s="1085"/>
      <c r="ENH310" s="1080"/>
      <c r="ENI310" s="1085"/>
      <c r="ENJ310" s="1085"/>
      <c r="ENK310" s="1085"/>
      <c r="ENL310" s="1085"/>
      <c r="ENM310" s="1085"/>
      <c r="ENN310" s="1085"/>
      <c r="ENO310" s="1085"/>
      <c r="ENP310" s="1085"/>
      <c r="ENQ310" s="1085"/>
      <c r="ENR310" s="1085"/>
      <c r="ENS310" s="1085"/>
      <c r="ENT310" s="1085"/>
      <c r="ENU310" s="1085"/>
      <c r="ENV310" s="1085"/>
      <c r="ENW310" s="1080"/>
      <c r="ENX310" s="1085"/>
      <c r="ENY310" s="1085"/>
      <c r="ENZ310" s="1085"/>
      <c r="EOA310" s="1085"/>
      <c r="EOB310" s="1085"/>
      <c r="EOC310" s="1085"/>
      <c r="EOD310" s="1085"/>
      <c r="EOE310" s="1085"/>
      <c r="EOF310" s="1085"/>
      <c r="EOG310" s="1085"/>
      <c r="EOH310" s="1085"/>
      <c r="EOI310" s="1085"/>
      <c r="EOJ310" s="1085"/>
      <c r="EOK310" s="1085"/>
      <c r="EOL310" s="1080"/>
      <c r="EOM310" s="1085"/>
      <c r="EON310" s="1085"/>
      <c r="EOO310" s="1085"/>
      <c r="EOP310" s="1085"/>
      <c r="EOQ310" s="1085"/>
      <c r="EOR310" s="1085"/>
      <c r="EOS310" s="1085"/>
      <c r="EOT310" s="1085"/>
      <c r="EOU310" s="1085"/>
      <c r="EOV310" s="1085"/>
      <c r="EOW310" s="1085"/>
      <c r="EOX310" s="1085"/>
      <c r="EOY310" s="1085"/>
      <c r="EOZ310" s="1085"/>
      <c r="EPA310" s="1080"/>
      <c r="EPB310" s="1085"/>
      <c r="EPC310" s="1085"/>
      <c r="EPD310" s="1085"/>
      <c r="EPE310" s="1085"/>
      <c r="EPF310" s="1085"/>
      <c r="EPG310" s="1085"/>
      <c r="EPH310" s="1085"/>
      <c r="EPI310" s="1085"/>
      <c r="EPJ310" s="1085"/>
      <c r="EPK310" s="1085"/>
      <c r="EPL310" s="1085"/>
      <c r="EPM310" s="1085"/>
      <c r="EPN310" s="1085"/>
      <c r="EPO310" s="1085"/>
      <c r="EPP310" s="1080"/>
      <c r="EPQ310" s="1085"/>
      <c r="EPR310" s="1085"/>
      <c r="EPS310" s="1085"/>
      <c r="EPT310" s="1085"/>
      <c r="EPU310" s="1085"/>
      <c r="EPV310" s="1085"/>
      <c r="EPW310" s="1085"/>
      <c r="EPX310" s="1085"/>
      <c r="EPY310" s="1085"/>
      <c r="EPZ310" s="1085"/>
      <c r="EQA310" s="1085"/>
      <c r="EQB310" s="1085"/>
      <c r="EQC310" s="1085"/>
      <c r="EQD310" s="1085"/>
      <c r="EQE310" s="1080"/>
      <c r="EQF310" s="1085"/>
      <c r="EQG310" s="1085"/>
      <c r="EQH310" s="1085"/>
      <c r="EQI310" s="1085"/>
      <c r="EQJ310" s="1085"/>
      <c r="EQK310" s="1085"/>
      <c r="EQL310" s="1085"/>
      <c r="EQM310" s="1085"/>
      <c r="EQN310" s="1085"/>
      <c r="EQO310" s="1085"/>
      <c r="EQP310" s="1085"/>
      <c r="EQQ310" s="1085"/>
      <c r="EQR310" s="1085"/>
      <c r="EQS310" s="1085"/>
      <c r="EQT310" s="1080"/>
      <c r="EQU310" s="1085"/>
      <c r="EQV310" s="1085"/>
      <c r="EQW310" s="1085"/>
      <c r="EQX310" s="1085"/>
      <c r="EQY310" s="1085"/>
      <c r="EQZ310" s="1085"/>
      <c r="ERA310" s="1085"/>
      <c r="ERB310" s="1085"/>
      <c r="ERC310" s="1085"/>
      <c r="ERD310" s="1085"/>
      <c r="ERE310" s="1085"/>
      <c r="ERF310" s="1085"/>
      <c r="ERG310" s="1085"/>
      <c r="ERH310" s="1085"/>
      <c r="ERI310" s="1080"/>
      <c r="ERJ310" s="1085"/>
      <c r="ERK310" s="1085"/>
      <c r="ERL310" s="1085"/>
      <c r="ERM310" s="1085"/>
      <c r="ERN310" s="1085"/>
      <c r="ERO310" s="1085"/>
      <c r="ERP310" s="1085"/>
      <c r="ERQ310" s="1085"/>
      <c r="ERR310" s="1085"/>
      <c r="ERS310" s="1085"/>
      <c r="ERT310" s="1085"/>
      <c r="ERU310" s="1085"/>
      <c r="ERV310" s="1085"/>
      <c r="ERW310" s="1085"/>
      <c r="ERX310" s="1080"/>
      <c r="ERY310" s="1085"/>
      <c r="ERZ310" s="1085"/>
      <c r="ESA310" s="1085"/>
      <c r="ESB310" s="1085"/>
      <c r="ESC310" s="1085"/>
      <c r="ESD310" s="1085"/>
      <c r="ESE310" s="1085"/>
      <c r="ESF310" s="1085"/>
      <c r="ESG310" s="1085"/>
      <c r="ESH310" s="1085"/>
      <c r="ESI310" s="1085"/>
      <c r="ESJ310" s="1085"/>
      <c r="ESK310" s="1085"/>
      <c r="ESL310" s="1085"/>
      <c r="ESM310" s="1080"/>
      <c r="ESN310" s="1085"/>
      <c r="ESO310" s="1085"/>
      <c r="ESP310" s="1085"/>
      <c r="ESQ310" s="1085"/>
      <c r="ESR310" s="1085"/>
      <c r="ESS310" s="1085"/>
      <c r="EST310" s="1085"/>
      <c r="ESU310" s="1085"/>
      <c r="ESV310" s="1085"/>
      <c r="ESW310" s="1085"/>
      <c r="ESX310" s="1085"/>
      <c r="ESY310" s="1085"/>
      <c r="ESZ310" s="1085"/>
      <c r="ETA310" s="1085"/>
      <c r="ETB310" s="1080"/>
      <c r="ETC310" s="1085"/>
      <c r="ETD310" s="1085"/>
      <c r="ETE310" s="1085"/>
      <c r="ETF310" s="1085"/>
      <c r="ETG310" s="1085"/>
      <c r="ETH310" s="1085"/>
      <c r="ETI310" s="1085"/>
      <c r="ETJ310" s="1085"/>
      <c r="ETK310" s="1085"/>
      <c r="ETL310" s="1085"/>
      <c r="ETM310" s="1085"/>
      <c r="ETN310" s="1085"/>
      <c r="ETO310" s="1085"/>
      <c r="ETP310" s="1085"/>
      <c r="ETQ310" s="1080"/>
      <c r="ETR310" s="1085"/>
      <c r="ETS310" s="1085"/>
      <c r="ETT310" s="1085"/>
      <c r="ETU310" s="1085"/>
      <c r="ETV310" s="1085"/>
      <c r="ETW310" s="1085"/>
      <c r="ETX310" s="1085"/>
      <c r="ETY310" s="1085"/>
      <c r="ETZ310" s="1085"/>
      <c r="EUA310" s="1085"/>
      <c r="EUB310" s="1085"/>
      <c r="EUC310" s="1085"/>
      <c r="EUD310" s="1085"/>
      <c r="EUE310" s="1085"/>
      <c r="EUF310" s="1080"/>
      <c r="EUG310" s="1085"/>
      <c r="EUH310" s="1085"/>
      <c r="EUI310" s="1085"/>
      <c r="EUJ310" s="1085"/>
      <c r="EUK310" s="1085"/>
      <c r="EUL310" s="1085"/>
      <c r="EUM310" s="1085"/>
      <c r="EUN310" s="1085"/>
      <c r="EUO310" s="1085"/>
      <c r="EUP310" s="1085"/>
      <c r="EUQ310" s="1085"/>
      <c r="EUR310" s="1085"/>
      <c r="EUS310" s="1085"/>
      <c r="EUT310" s="1085"/>
      <c r="EUU310" s="1080"/>
      <c r="EUV310" s="1085"/>
      <c r="EUW310" s="1085"/>
      <c r="EUX310" s="1085"/>
      <c r="EUY310" s="1085"/>
      <c r="EUZ310" s="1085"/>
      <c r="EVA310" s="1085"/>
      <c r="EVB310" s="1085"/>
      <c r="EVC310" s="1085"/>
      <c r="EVD310" s="1085"/>
      <c r="EVE310" s="1085"/>
      <c r="EVF310" s="1085"/>
      <c r="EVG310" s="1085"/>
      <c r="EVH310" s="1085"/>
      <c r="EVI310" s="1085"/>
      <c r="EVJ310" s="1080"/>
      <c r="EVK310" s="1085"/>
      <c r="EVL310" s="1085"/>
      <c r="EVM310" s="1085"/>
      <c r="EVN310" s="1085"/>
      <c r="EVO310" s="1085"/>
      <c r="EVP310" s="1085"/>
      <c r="EVQ310" s="1085"/>
      <c r="EVR310" s="1085"/>
      <c r="EVS310" s="1085"/>
      <c r="EVT310" s="1085"/>
      <c r="EVU310" s="1085"/>
      <c r="EVV310" s="1085"/>
      <c r="EVW310" s="1085"/>
      <c r="EVX310" s="1085"/>
      <c r="EVY310" s="1080"/>
      <c r="EVZ310" s="1085"/>
      <c r="EWA310" s="1085"/>
      <c r="EWB310" s="1085"/>
      <c r="EWC310" s="1085"/>
      <c r="EWD310" s="1085"/>
      <c r="EWE310" s="1085"/>
      <c r="EWF310" s="1085"/>
      <c r="EWG310" s="1085"/>
      <c r="EWH310" s="1085"/>
      <c r="EWI310" s="1085"/>
      <c r="EWJ310" s="1085"/>
      <c r="EWK310" s="1085"/>
      <c r="EWL310" s="1085"/>
      <c r="EWM310" s="1085"/>
      <c r="EWN310" s="1080"/>
      <c r="EWO310" s="1085"/>
      <c r="EWP310" s="1085"/>
      <c r="EWQ310" s="1085"/>
      <c r="EWR310" s="1085"/>
      <c r="EWS310" s="1085"/>
      <c r="EWT310" s="1085"/>
      <c r="EWU310" s="1085"/>
      <c r="EWV310" s="1085"/>
      <c r="EWW310" s="1085"/>
      <c r="EWX310" s="1085"/>
      <c r="EWY310" s="1085"/>
      <c r="EWZ310" s="1085"/>
      <c r="EXA310" s="1085"/>
      <c r="EXB310" s="1085"/>
      <c r="EXC310" s="1080"/>
      <c r="EXD310" s="1085"/>
      <c r="EXE310" s="1085"/>
      <c r="EXF310" s="1085"/>
      <c r="EXG310" s="1085"/>
      <c r="EXH310" s="1085"/>
      <c r="EXI310" s="1085"/>
      <c r="EXJ310" s="1085"/>
      <c r="EXK310" s="1085"/>
      <c r="EXL310" s="1085"/>
      <c r="EXM310" s="1085"/>
      <c r="EXN310" s="1085"/>
      <c r="EXO310" s="1085"/>
      <c r="EXP310" s="1085"/>
      <c r="EXQ310" s="1085"/>
      <c r="EXR310" s="1080"/>
      <c r="EXS310" s="1085"/>
      <c r="EXT310" s="1085"/>
      <c r="EXU310" s="1085"/>
      <c r="EXV310" s="1085"/>
      <c r="EXW310" s="1085"/>
      <c r="EXX310" s="1085"/>
      <c r="EXY310" s="1085"/>
      <c r="EXZ310" s="1085"/>
      <c r="EYA310" s="1085"/>
      <c r="EYB310" s="1085"/>
      <c r="EYC310" s="1085"/>
      <c r="EYD310" s="1085"/>
      <c r="EYE310" s="1085"/>
      <c r="EYF310" s="1085"/>
      <c r="EYG310" s="1080"/>
      <c r="EYH310" s="1085"/>
      <c r="EYI310" s="1085"/>
      <c r="EYJ310" s="1085"/>
      <c r="EYK310" s="1085"/>
      <c r="EYL310" s="1085"/>
      <c r="EYM310" s="1085"/>
      <c r="EYN310" s="1085"/>
      <c r="EYO310" s="1085"/>
      <c r="EYP310" s="1085"/>
      <c r="EYQ310" s="1085"/>
      <c r="EYR310" s="1085"/>
      <c r="EYS310" s="1085"/>
      <c r="EYT310" s="1085"/>
      <c r="EYU310" s="1085"/>
      <c r="EYV310" s="1080"/>
      <c r="EYW310" s="1085"/>
      <c r="EYX310" s="1085"/>
      <c r="EYY310" s="1085"/>
      <c r="EYZ310" s="1085"/>
      <c r="EZA310" s="1085"/>
      <c r="EZB310" s="1085"/>
      <c r="EZC310" s="1085"/>
      <c r="EZD310" s="1085"/>
      <c r="EZE310" s="1085"/>
      <c r="EZF310" s="1085"/>
      <c r="EZG310" s="1085"/>
      <c r="EZH310" s="1085"/>
      <c r="EZI310" s="1085"/>
      <c r="EZJ310" s="1085"/>
      <c r="EZK310" s="1080"/>
      <c r="EZL310" s="1085"/>
      <c r="EZM310" s="1085"/>
      <c r="EZN310" s="1085"/>
      <c r="EZO310" s="1085"/>
      <c r="EZP310" s="1085"/>
      <c r="EZQ310" s="1085"/>
      <c r="EZR310" s="1085"/>
      <c r="EZS310" s="1085"/>
      <c r="EZT310" s="1085"/>
      <c r="EZU310" s="1085"/>
      <c r="EZV310" s="1085"/>
      <c r="EZW310" s="1085"/>
      <c r="EZX310" s="1085"/>
      <c r="EZY310" s="1085"/>
      <c r="EZZ310" s="1080"/>
      <c r="FAA310" s="1085"/>
      <c r="FAB310" s="1085"/>
      <c r="FAC310" s="1085"/>
      <c r="FAD310" s="1085"/>
      <c r="FAE310" s="1085"/>
      <c r="FAF310" s="1085"/>
      <c r="FAG310" s="1085"/>
      <c r="FAH310" s="1085"/>
      <c r="FAI310" s="1085"/>
      <c r="FAJ310" s="1085"/>
      <c r="FAK310" s="1085"/>
      <c r="FAL310" s="1085"/>
      <c r="FAM310" s="1085"/>
      <c r="FAN310" s="1085"/>
      <c r="FAO310" s="1080"/>
      <c r="FAP310" s="1085"/>
      <c r="FAQ310" s="1085"/>
      <c r="FAR310" s="1085"/>
      <c r="FAS310" s="1085"/>
      <c r="FAT310" s="1085"/>
      <c r="FAU310" s="1085"/>
      <c r="FAV310" s="1085"/>
      <c r="FAW310" s="1085"/>
      <c r="FAX310" s="1085"/>
      <c r="FAY310" s="1085"/>
      <c r="FAZ310" s="1085"/>
      <c r="FBA310" s="1085"/>
      <c r="FBB310" s="1085"/>
      <c r="FBC310" s="1085"/>
      <c r="FBD310" s="1080"/>
      <c r="FBE310" s="1085"/>
      <c r="FBF310" s="1085"/>
      <c r="FBG310" s="1085"/>
      <c r="FBH310" s="1085"/>
      <c r="FBI310" s="1085"/>
      <c r="FBJ310" s="1085"/>
      <c r="FBK310" s="1085"/>
      <c r="FBL310" s="1085"/>
      <c r="FBM310" s="1085"/>
      <c r="FBN310" s="1085"/>
      <c r="FBO310" s="1085"/>
      <c r="FBP310" s="1085"/>
      <c r="FBQ310" s="1085"/>
      <c r="FBR310" s="1085"/>
      <c r="FBS310" s="1080"/>
      <c r="FBT310" s="1085"/>
      <c r="FBU310" s="1085"/>
      <c r="FBV310" s="1085"/>
      <c r="FBW310" s="1085"/>
      <c r="FBX310" s="1085"/>
      <c r="FBY310" s="1085"/>
      <c r="FBZ310" s="1085"/>
      <c r="FCA310" s="1085"/>
      <c r="FCB310" s="1085"/>
      <c r="FCC310" s="1085"/>
      <c r="FCD310" s="1085"/>
      <c r="FCE310" s="1085"/>
      <c r="FCF310" s="1085"/>
      <c r="FCG310" s="1085"/>
      <c r="FCH310" s="1080"/>
      <c r="FCI310" s="1085"/>
      <c r="FCJ310" s="1085"/>
      <c r="FCK310" s="1085"/>
      <c r="FCL310" s="1085"/>
      <c r="FCM310" s="1085"/>
      <c r="FCN310" s="1085"/>
      <c r="FCO310" s="1085"/>
      <c r="FCP310" s="1085"/>
      <c r="FCQ310" s="1085"/>
      <c r="FCR310" s="1085"/>
      <c r="FCS310" s="1085"/>
      <c r="FCT310" s="1085"/>
      <c r="FCU310" s="1085"/>
      <c r="FCV310" s="1085"/>
      <c r="FCW310" s="1080"/>
      <c r="FCX310" s="1085"/>
      <c r="FCY310" s="1085"/>
      <c r="FCZ310" s="1085"/>
      <c r="FDA310" s="1085"/>
      <c r="FDB310" s="1085"/>
      <c r="FDC310" s="1085"/>
      <c r="FDD310" s="1085"/>
      <c r="FDE310" s="1085"/>
      <c r="FDF310" s="1085"/>
      <c r="FDG310" s="1085"/>
      <c r="FDH310" s="1085"/>
      <c r="FDI310" s="1085"/>
      <c r="FDJ310" s="1085"/>
      <c r="FDK310" s="1085"/>
      <c r="FDL310" s="1080"/>
      <c r="FDM310" s="1085"/>
      <c r="FDN310" s="1085"/>
      <c r="FDO310" s="1085"/>
      <c r="FDP310" s="1085"/>
      <c r="FDQ310" s="1085"/>
      <c r="FDR310" s="1085"/>
      <c r="FDS310" s="1085"/>
      <c r="FDT310" s="1085"/>
      <c r="FDU310" s="1085"/>
      <c r="FDV310" s="1085"/>
      <c r="FDW310" s="1085"/>
      <c r="FDX310" s="1085"/>
      <c r="FDY310" s="1085"/>
      <c r="FDZ310" s="1085"/>
      <c r="FEA310" s="1080"/>
      <c r="FEB310" s="1085"/>
      <c r="FEC310" s="1085"/>
      <c r="FED310" s="1085"/>
      <c r="FEE310" s="1085"/>
      <c r="FEF310" s="1085"/>
      <c r="FEG310" s="1085"/>
      <c r="FEH310" s="1085"/>
      <c r="FEI310" s="1085"/>
      <c r="FEJ310" s="1085"/>
      <c r="FEK310" s="1085"/>
      <c r="FEL310" s="1085"/>
      <c r="FEM310" s="1085"/>
      <c r="FEN310" s="1085"/>
      <c r="FEO310" s="1085"/>
      <c r="FEP310" s="1080"/>
      <c r="FEQ310" s="1085"/>
      <c r="FER310" s="1085"/>
      <c r="FES310" s="1085"/>
      <c r="FET310" s="1085"/>
      <c r="FEU310" s="1085"/>
      <c r="FEV310" s="1085"/>
      <c r="FEW310" s="1085"/>
      <c r="FEX310" s="1085"/>
      <c r="FEY310" s="1085"/>
      <c r="FEZ310" s="1085"/>
      <c r="FFA310" s="1085"/>
      <c r="FFB310" s="1085"/>
      <c r="FFC310" s="1085"/>
      <c r="FFD310" s="1085"/>
      <c r="FFE310" s="1080"/>
      <c r="FFF310" s="1085"/>
      <c r="FFG310" s="1085"/>
      <c r="FFH310" s="1085"/>
      <c r="FFI310" s="1085"/>
      <c r="FFJ310" s="1085"/>
      <c r="FFK310" s="1085"/>
      <c r="FFL310" s="1085"/>
      <c r="FFM310" s="1085"/>
      <c r="FFN310" s="1085"/>
      <c r="FFO310" s="1085"/>
      <c r="FFP310" s="1085"/>
      <c r="FFQ310" s="1085"/>
      <c r="FFR310" s="1085"/>
      <c r="FFS310" s="1085"/>
      <c r="FFT310" s="1080"/>
      <c r="FFU310" s="1085"/>
      <c r="FFV310" s="1085"/>
      <c r="FFW310" s="1085"/>
      <c r="FFX310" s="1085"/>
      <c r="FFY310" s="1085"/>
      <c r="FFZ310" s="1085"/>
      <c r="FGA310" s="1085"/>
      <c r="FGB310" s="1085"/>
      <c r="FGC310" s="1085"/>
      <c r="FGD310" s="1085"/>
      <c r="FGE310" s="1085"/>
      <c r="FGF310" s="1085"/>
      <c r="FGG310" s="1085"/>
      <c r="FGH310" s="1085"/>
      <c r="FGI310" s="1080"/>
      <c r="FGJ310" s="1085"/>
      <c r="FGK310" s="1085"/>
      <c r="FGL310" s="1085"/>
      <c r="FGM310" s="1085"/>
      <c r="FGN310" s="1085"/>
      <c r="FGO310" s="1085"/>
      <c r="FGP310" s="1085"/>
      <c r="FGQ310" s="1085"/>
      <c r="FGR310" s="1085"/>
      <c r="FGS310" s="1085"/>
      <c r="FGT310" s="1085"/>
      <c r="FGU310" s="1085"/>
      <c r="FGV310" s="1085"/>
      <c r="FGW310" s="1085"/>
      <c r="FGX310" s="1080"/>
      <c r="FGY310" s="1085"/>
      <c r="FGZ310" s="1085"/>
      <c r="FHA310" s="1085"/>
      <c r="FHB310" s="1085"/>
      <c r="FHC310" s="1085"/>
      <c r="FHD310" s="1085"/>
      <c r="FHE310" s="1085"/>
      <c r="FHF310" s="1085"/>
      <c r="FHG310" s="1085"/>
      <c r="FHH310" s="1085"/>
      <c r="FHI310" s="1085"/>
      <c r="FHJ310" s="1085"/>
      <c r="FHK310" s="1085"/>
      <c r="FHL310" s="1085"/>
      <c r="FHM310" s="1080"/>
      <c r="FHN310" s="1085"/>
      <c r="FHO310" s="1085"/>
      <c r="FHP310" s="1085"/>
      <c r="FHQ310" s="1085"/>
      <c r="FHR310" s="1085"/>
      <c r="FHS310" s="1085"/>
      <c r="FHT310" s="1085"/>
      <c r="FHU310" s="1085"/>
      <c r="FHV310" s="1085"/>
      <c r="FHW310" s="1085"/>
      <c r="FHX310" s="1085"/>
      <c r="FHY310" s="1085"/>
      <c r="FHZ310" s="1085"/>
      <c r="FIA310" s="1085"/>
      <c r="FIB310" s="1080"/>
      <c r="FIC310" s="1085"/>
      <c r="FID310" s="1085"/>
      <c r="FIE310" s="1085"/>
      <c r="FIF310" s="1085"/>
      <c r="FIG310" s="1085"/>
      <c r="FIH310" s="1085"/>
      <c r="FII310" s="1085"/>
      <c r="FIJ310" s="1085"/>
      <c r="FIK310" s="1085"/>
      <c r="FIL310" s="1085"/>
      <c r="FIM310" s="1085"/>
      <c r="FIN310" s="1085"/>
      <c r="FIO310" s="1085"/>
      <c r="FIP310" s="1085"/>
      <c r="FIQ310" s="1080"/>
      <c r="FIR310" s="1085"/>
      <c r="FIS310" s="1085"/>
      <c r="FIT310" s="1085"/>
      <c r="FIU310" s="1085"/>
      <c r="FIV310" s="1085"/>
      <c r="FIW310" s="1085"/>
      <c r="FIX310" s="1085"/>
      <c r="FIY310" s="1085"/>
      <c r="FIZ310" s="1085"/>
      <c r="FJA310" s="1085"/>
      <c r="FJB310" s="1085"/>
      <c r="FJC310" s="1085"/>
      <c r="FJD310" s="1085"/>
      <c r="FJE310" s="1085"/>
      <c r="FJF310" s="1080"/>
      <c r="FJG310" s="1085"/>
      <c r="FJH310" s="1085"/>
      <c r="FJI310" s="1085"/>
      <c r="FJJ310" s="1085"/>
      <c r="FJK310" s="1085"/>
      <c r="FJL310" s="1085"/>
      <c r="FJM310" s="1085"/>
      <c r="FJN310" s="1085"/>
      <c r="FJO310" s="1085"/>
      <c r="FJP310" s="1085"/>
      <c r="FJQ310" s="1085"/>
      <c r="FJR310" s="1085"/>
      <c r="FJS310" s="1085"/>
      <c r="FJT310" s="1085"/>
      <c r="FJU310" s="1080"/>
      <c r="FJV310" s="1085"/>
      <c r="FJW310" s="1085"/>
      <c r="FJX310" s="1085"/>
      <c r="FJY310" s="1085"/>
      <c r="FJZ310" s="1085"/>
      <c r="FKA310" s="1085"/>
      <c r="FKB310" s="1085"/>
      <c r="FKC310" s="1085"/>
      <c r="FKD310" s="1085"/>
      <c r="FKE310" s="1085"/>
      <c r="FKF310" s="1085"/>
      <c r="FKG310" s="1085"/>
      <c r="FKH310" s="1085"/>
      <c r="FKI310" s="1085"/>
      <c r="FKJ310" s="1080"/>
      <c r="FKK310" s="1085"/>
      <c r="FKL310" s="1085"/>
      <c r="FKM310" s="1085"/>
      <c r="FKN310" s="1085"/>
      <c r="FKO310" s="1085"/>
      <c r="FKP310" s="1085"/>
      <c r="FKQ310" s="1085"/>
      <c r="FKR310" s="1085"/>
      <c r="FKS310" s="1085"/>
      <c r="FKT310" s="1085"/>
      <c r="FKU310" s="1085"/>
      <c r="FKV310" s="1085"/>
      <c r="FKW310" s="1085"/>
      <c r="FKX310" s="1085"/>
      <c r="FKY310" s="1080"/>
      <c r="FKZ310" s="1085"/>
      <c r="FLA310" s="1085"/>
      <c r="FLB310" s="1085"/>
      <c r="FLC310" s="1085"/>
      <c r="FLD310" s="1085"/>
      <c r="FLE310" s="1085"/>
      <c r="FLF310" s="1085"/>
      <c r="FLG310" s="1085"/>
      <c r="FLH310" s="1085"/>
      <c r="FLI310" s="1085"/>
      <c r="FLJ310" s="1085"/>
      <c r="FLK310" s="1085"/>
      <c r="FLL310" s="1085"/>
      <c r="FLM310" s="1085"/>
      <c r="FLN310" s="1080"/>
      <c r="FLO310" s="1085"/>
      <c r="FLP310" s="1085"/>
      <c r="FLQ310" s="1085"/>
      <c r="FLR310" s="1085"/>
      <c r="FLS310" s="1085"/>
      <c r="FLT310" s="1085"/>
      <c r="FLU310" s="1085"/>
      <c r="FLV310" s="1085"/>
      <c r="FLW310" s="1085"/>
      <c r="FLX310" s="1085"/>
      <c r="FLY310" s="1085"/>
      <c r="FLZ310" s="1085"/>
      <c r="FMA310" s="1085"/>
      <c r="FMB310" s="1085"/>
      <c r="FMC310" s="1080"/>
      <c r="FMD310" s="1085"/>
      <c r="FME310" s="1085"/>
      <c r="FMF310" s="1085"/>
      <c r="FMG310" s="1085"/>
      <c r="FMH310" s="1085"/>
      <c r="FMI310" s="1085"/>
      <c r="FMJ310" s="1085"/>
      <c r="FMK310" s="1085"/>
      <c r="FML310" s="1085"/>
      <c r="FMM310" s="1085"/>
      <c r="FMN310" s="1085"/>
      <c r="FMO310" s="1085"/>
      <c r="FMP310" s="1085"/>
      <c r="FMQ310" s="1085"/>
      <c r="FMR310" s="1080"/>
      <c r="FMS310" s="1085"/>
      <c r="FMT310" s="1085"/>
      <c r="FMU310" s="1085"/>
      <c r="FMV310" s="1085"/>
      <c r="FMW310" s="1085"/>
      <c r="FMX310" s="1085"/>
      <c r="FMY310" s="1085"/>
      <c r="FMZ310" s="1085"/>
      <c r="FNA310" s="1085"/>
      <c r="FNB310" s="1085"/>
      <c r="FNC310" s="1085"/>
      <c r="FND310" s="1085"/>
      <c r="FNE310" s="1085"/>
      <c r="FNF310" s="1085"/>
      <c r="FNG310" s="1080"/>
      <c r="FNH310" s="1085"/>
      <c r="FNI310" s="1085"/>
      <c r="FNJ310" s="1085"/>
      <c r="FNK310" s="1085"/>
      <c r="FNL310" s="1085"/>
      <c r="FNM310" s="1085"/>
      <c r="FNN310" s="1085"/>
      <c r="FNO310" s="1085"/>
      <c r="FNP310" s="1085"/>
      <c r="FNQ310" s="1085"/>
      <c r="FNR310" s="1085"/>
      <c r="FNS310" s="1085"/>
      <c r="FNT310" s="1085"/>
      <c r="FNU310" s="1085"/>
      <c r="FNV310" s="1080"/>
      <c r="FNW310" s="1085"/>
      <c r="FNX310" s="1085"/>
      <c r="FNY310" s="1085"/>
      <c r="FNZ310" s="1085"/>
      <c r="FOA310" s="1085"/>
      <c r="FOB310" s="1085"/>
      <c r="FOC310" s="1085"/>
      <c r="FOD310" s="1085"/>
      <c r="FOE310" s="1085"/>
      <c r="FOF310" s="1085"/>
      <c r="FOG310" s="1085"/>
      <c r="FOH310" s="1085"/>
      <c r="FOI310" s="1085"/>
      <c r="FOJ310" s="1085"/>
      <c r="FOK310" s="1080"/>
      <c r="FOL310" s="1085"/>
      <c r="FOM310" s="1085"/>
      <c r="FON310" s="1085"/>
      <c r="FOO310" s="1085"/>
      <c r="FOP310" s="1085"/>
      <c r="FOQ310" s="1085"/>
      <c r="FOR310" s="1085"/>
      <c r="FOS310" s="1085"/>
      <c r="FOT310" s="1085"/>
      <c r="FOU310" s="1085"/>
      <c r="FOV310" s="1085"/>
      <c r="FOW310" s="1085"/>
      <c r="FOX310" s="1085"/>
      <c r="FOY310" s="1085"/>
      <c r="FOZ310" s="1080"/>
      <c r="FPA310" s="1085"/>
      <c r="FPB310" s="1085"/>
      <c r="FPC310" s="1085"/>
      <c r="FPD310" s="1085"/>
      <c r="FPE310" s="1085"/>
      <c r="FPF310" s="1085"/>
      <c r="FPG310" s="1085"/>
      <c r="FPH310" s="1085"/>
      <c r="FPI310" s="1085"/>
      <c r="FPJ310" s="1085"/>
      <c r="FPK310" s="1085"/>
      <c r="FPL310" s="1085"/>
      <c r="FPM310" s="1085"/>
      <c r="FPN310" s="1085"/>
      <c r="FPO310" s="1080"/>
      <c r="FPP310" s="1085"/>
      <c r="FPQ310" s="1085"/>
      <c r="FPR310" s="1085"/>
      <c r="FPS310" s="1085"/>
      <c r="FPT310" s="1085"/>
      <c r="FPU310" s="1085"/>
      <c r="FPV310" s="1085"/>
      <c r="FPW310" s="1085"/>
      <c r="FPX310" s="1085"/>
      <c r="FPY310" s="1085"/>
      <c r="FPZ310" s="1085"/>
      <c r="FQA310" s="1085"/>
      <c r="FQB310" s="1085"/>
      <c r="FQC310" s="1085"/>
      <c r="FQD310" s="1080"/>
      <c r="FQE310" s="1085"/>
      <c r="FQF310" s="1085"/>
      <c r="FQG310" s="1085"/>
      <c r="FQH310" s="1085"/>
      <c r="FQI310" s="1085"/>
      <c r="FQJ310" s="1085"/>
      <c r="FQK310" s="1085"/>
      <c r="FQL310" s="1085"/>
      <c r="FQM310" s="1085"/>
      <c r="FQN310" s="1085"/>
      <c r="FQO310" s="1085"/>
      <c r="FQP310" s="1085"/>
      <c r="FQQ310" s="1085"/>
      <c r="FQR310" s="1085"/>
      <c r="FQS310" s="1080"/>
      <c r="FQT310" s="1085"/>
      <c r="FQU310" s="1085"/>
      <c r="FQV310" s="1085"/>
      <c r="FQW310" s="1085"/>
      <c r="FQX310" s="1085"/>
      <c r="FQY310" s="1085"/>
      <c r="FQZ310" s="1085"/>
      <c r="FRA310" s="1085"/>
      <c r="FRB310" s="1085"/>
      <c r="FRC310" s="1085"/>
      <c r="FRD310" s="1085"/>
      <c r="FRE310" s="1085"/>
      <c r="FRF310" s="1085"/>
      <c r="FRG310" s="1085"/>
      <c r="FRH310" s="1080"/>
      <c r="FRI310" s="1085"/>
      <c r="FRJ310" s="1085"/>
      <c r="FRK310" s="1085"/>
      <c r="FRL310" s="1085"/>
      <c r="FRM310" s="1085"/>
      <c r="FRN310" s="1085"/>
      <c r="FRO310" s="1085"/>
      <c r="FRP310" s="1085"/>
      <c r="FRQ310" s="1085"/>
      <c r="FRR310" s="1085"/>
      <c r="FRS310" s="1085"/>
      <c r="FRT310" s="1085"/>
      <c r="FRU310" s="1085"/>
      <c r="FRV310" s="1085"/>
      <c r="FRW310" s="1080"/>
      <c r="FRX310" s="1085"/>
      <c r="FRY310" s="1085"/>
      <c r="FRZ310" s="1085"/>
      <c r="FSA310" s="1085"/>
      <c r="FSB310" s="1085"/>
      <c r="FSC310" s="1085"/>
      <c r="FSD310" s="1085"/>
      <c r="FSE310" s="1085"/>
      <c r="FSF310" s="1085"/>
      <c r="FSG310" s="1085"/>
      <c r="FSH310" s="1085"/>
      <c r="FSI310" s="1085"/>
      <c r="FSJ310" s="1085"/>
      <c r="FSK310" s="1085"/>
      <c r="FSL310" s="1080"/>
      <c r="FSM310" s="1085"/>
      <c r="FSN310" s="1085"/>
      <c r="FSO310" s="1085"/>
      <c r="FSP310" s="1085"/>
      <c r="FSQ310" s="1085"/>
      <c r="FSR310" s="1085"/>
      <c r="FSS310" s="1085"/>
      <c r="FST310" s="1085"/>
      <c r="FSU310" s="1085"/>
      <c r="FSV310" s="1085"/>
      <c r="FSW310" s="1085"/>
      <c r="FSX310" s="1085"/>
      <c r="FSY310" s="1085"/>
      <c r="FSZ310" s="1085"/>
      <c r="FTA310" s="1080"/>
      <c r="FTB310" s="1085"/>
      <c r="FTC310" s="1085"/>
      <c r="FTD310" s="1085"/>
      <c r="FTE310" s="1085"/>
      <c r="FTF310" s="1085"/>
      <c r="FTG310" s="1085"/>
      <c r="FTH310" s="1085"/>
      <c r="FTI310" s="1085"/>
      <c r="FTJ310" s="1085"/>
      <c r="FTK310" s="1085"/>
      <c r="FTL310" s="1085"/>
      <c r="FTM310" s="1085"/>
      <c r="FTN310" s="1085"/>
      <c r="FTO310" s="1085"/>
      <c r="FTP310" s="1080"/>
      <c r="FTQ310" s="1085"/>
      <c r="FTR310" s="1085"/>
      <c r="FTS310" s="1085"/>
      <c r="FTT310" s="1085"/>
      <c r="FTU310" s="1085"/>
      <c r="FTV310" s="1085"/>
      <c r="FTW310" s="1085"/>
      <c r="FTX310" s="1085"/>
      <c r="FTY310" s="1085"/>
      <c r="FTZ310" s="1085"/>
      <c r="FUA310" s="1085"/>
      <c r="FUB310" s="1085"/>
      <c r="FUC310" s="1085"/>
      <c r="FUD310" s="1085"/>
      <c r="FUE310" s="1080"/>
      <c r="FUF310" s="1085"/>
      <c r="FUG310" s="1085"/>
      <c r="FUH310" s="1085"/>
      <c r="FUI310" s="1085"/>
      <c r="FUJ310" s="1085"/>
      <c r="FUK310" s="1085"/>
      <c r="FUL310" s="1085"/>
      <c r="FUM310" s="1085"/>
      <c r="FUN310" s="1085"/>
      <c r="FUO310" s="1085"/>
      <c r="FUP310" s="1085"/>
      <c r="FUQ310" s="1085"/>
      <c r="FUR310" s="1085"/>
      <c r="FUS310" s="1085"/>
      <c r="FUT310" s="1080"/>
      <c r="FUU310" s="1085"/>
      <c r="FUV310" s="1085"/>
      <c r="FUW310" s="1085"/>
      <c r="FUX310" s="1085"/>
      <c r="FUY310" s="1085"/>
      <c r="FUZ310" s="1085"/>
      <c r="FVA310" s="1085"/>
      <c r="FVB310" s="1085"/>
      <c r="FVC310" s="1085"/>
      <c r="FVD310" s="1085"/>
      <c r="FVE310" s="1085"/>
      <c r="FVF310" s="1085"/>
      <c r="FVG310" s="1085"/>
      <c r="FVH310" s="1085"/>
      <c r="FVI310" s="1080"/>
      <c r="FVJ310" s="1085"/>
      <c r="FVK310" s="1085"/>
      <c r="FVL310" s="1085"/>
      <c r="FVM310" s="1085"/>
      <c r="FVN310" s="1085"/>
      <c r="FVO310" s="1085"/>
      <c r="FVP310" s="1085"/>
      <c r="FVQ310" s="1085"/>
      <c r="FVR310" s="1085"/>
      <c r="FVS310" s="1085"/>
      <c r="FVT310" s="1085"/>
      <c r="FVU310" s="1085"/>
      <c r="FVV310" s="1085"/>
      <c r="FVW310" s="1085"/>
      <c r="FVX310" s="1080"/>
      <c r="FVY310" s="1085"/>
      <c r="FVZ310" s="1085"/>
      <c r="FWA310" s="1085"/>
      <c r="FWB310" s="1085"/>
      <c r="FWC310" s="1085"/>
      <c r="FWD310" s="1085"/>
      <c r="FWE310" s="1085"/>
      <c r="FWF310" s="1085"/>
      <c r="FWG310" s="1085"/>
      <c r="FWH310" s="1085"/>
      <c r="FWI310" s="1085"/>
      <c r="FWJ310" s="1085"/>
      <c r="FWK310" s="1085"/>
      <c r="FWL310" s="1085"/>
      <c r="FWM310" s="1080"/>
      <c r="FWN310" s="1085"/>
      <c r="FWO310" s="1085"/>
      <c r="FWP310" s="1085"/>
      <c r="FWQ310" s="1085"/>
      <c r="FWR310" s="1085"/>
      <c r="FWS310" s="1085"/>
      <c r="FWT310" s="1085"/>
      <c r="FWU310" s="1085"/>
      <c r="FWV310" s="1085"/>
      <c r="FWW310" s="1085"/>
      <c r="FWX310" s="1085"/>
      <c r="FWY310" s="1085"/>
      <c r="FWZ310" s="1085"/>
      <c r="FXA310" s="1085"/>
      <c r="FXB310" s="1080"/>
      <c r="FXC310" s="1085"/>
      <c r="FXD310" s="1085"/>
      <c r="FXE310" s="1085"/>
      <c r="FXF310" s="1085"/>
      <c r="FXG310" s="1085"/>
      <c r="FXH310" s="1085"/>
      <c r="FXI310" s="1085"/>
      <c r="FXJ310" s="1085"/>
      <c r="FXK310" s="1085"/>
      <c r="FXL310" s="1085"/>
      <c r="FXM310" s="1085"/>
      <c r="FXN310" s="1085"/>
      <c r="FXO310" s="1085"/>
      <c r="FXP310" s="1085"/>
      <c r="FXQ310" s="1080"/>
      <c r="FXR310" s="1085"/>
      <c r="FXS310" s="1085"/>
      <c r="FXT310" s="1085"/>
      <c r="FXU310" s="1085"/>
      <c r="FXV310" s="1085"/>
      <c r="FXW310" s="1085"/>
      <c r="FXX310" s="1085"/>
      <c r="FXY310" s="1085"/>
      <c r="FXZ310" s="1085"/>
      <c r="FYA310" s="1085"/>
      <c r="FYB310" s="1085"/>
      <c r="FYC310" s="1085"/>
      <c r="FYD310" s="1085"/>
      <c r="FYE310" s="1085"/>
      <c r="FYF310" s="1080"/>
      <c r="FYG310" s="1085"/>
      <c r="FYH310" s="1085"/>
      <c r="FYI310" s="1085"/>
      <c r="FYJ310" s="1085"/>
      <c r="FYK310" s="1085"/>
      <c r="FYL310" s="1085"/>
      <c r="FYM310" s="1085"/>
      <c r="FYN310" s="1085"/>
      <c r="FYO310" s="1085"/>
      <c r="FYP310" s="1085"/>
      <c r="FYQ310" s="1085"/>
      <c r="FYR310" s="1085"/>
      <c r="FYS310" s="1085"/>
      <c r="FYT310" s="1085"/>
      <c r="FYU310" s="1080"/>
      <c r="FYV310" s="1085"/>
      <c r="FYW310" s="1085"/>
      <c r="FYX310" s="1085"/>
      <c r="FYY310" s="1085"/>
      <c r="FYZ310" s="1085"/>
      <c r="FZA310" s="1085"/>
      <c r="FZB310" s="1085"/>
      <c r="FZC310" s="1085"/>
      <c r="FZD310" s="1085"/>
      <c r="FZE310" s="1085"/>
      <c r="FZF310" s="1085"/>
      <c r="FZG310" s="1085"/>
      <c r="FZH310" s="1085"/>
      <c r="FZI310" s="1085"/>
      <c r="FZJ310" s="1080"/>
      <c r="FZK310" s="1085"/>
      <c r="FZL310" s="1085"/>
      <c r="FZM310" s="1085"/>
      <c r="FZN310" s="1085"/>
      <c r="FZO310" s="1085"/>
      <c r="FZP310" s="1085"/>
      <c r="FZQ310" s="1085"/>
      <c r="FZR310" s="1085"/>
      <c r="FZS310" s="1085"/>
      <c r="FZT310" s="1085"/>
      <c r="FZU310" s="1085"/>
      <c r="FZV310" s="1085"/>
      <c r="FZW310" s="1085"/>
      <c r="FZX310" s="1085"/>
      <c r="FZY310" s="1080"/>
      <c r="FZZ310" s="1085"/>
      <c r="GAA310" s="1085"/>
      <c r="GAB310" s="1085"/>
      <c r="GAC310" s="1085"/>
      <c r="GAD310" s="1085"/>
      <c r="GAE310" s="1085"/>
      <c r="GAF310" s="1085"/>
      <c r="GAG310" s="1085"/>
      <c r="GAH310" s="1085"/>
      <c r="GAI310" s="1085"/>
      <c r="GAJ310" s="1085"/>
      <c r="GAK310" s="1085"/>
      <c r="GAL310" s="1085"/>
      <c r="GAM310" s="1085"/>
      <c r="GAN310" s="1080"/>
      <c r="GAO310" s="1085"/>
      <c r="GAP310" s="1085"/>
      <c r="GAQ310" s="1085"/>
      <c r="GAR310" s="1085"/>
      <c r="GAS310" s="1085"/>
      <c r="GAT310" s="1085"/>
      <c r="GAU310" s="1085"/>
      <c r="GAV310" s="1085"/>
      <c r="GAW310" s="1085"/>
      <c r="GAX310" s="1085"/>
      <c r="GAY310" s="1085"/>
      <c r="GAZ310" s="1085"/>
      <c r="GBA310" s="1085"/>
      <c r="GBB310" s="1085"/>
      <c r="GBC310" s="1080"/>
      <c r="GBD310" s="1085"/>
      <c r="GBE310" s="1085"/>
      <c r="GBF310" s="1085"/>
      <c r="GBG310" s="1085"/>
      <c r="GBH310" s="1085"/>
      <c r="GBI310" s="1085"/>
      <c r="GBJ310" s="1085"/>
      <c r="GBK310" s="1085"/>
      <c r="GBL310" s="1085"/>
      <c r="GBM310" s="1085"/>
      <c r="GBN310" s="1085"/>
      <c r="GBO310" s="1085"/>
      <c r="GBP310" s="1085"/>
      <c r="GBQ310" s="1085"/>
      <c r="GBR310" s="1080"/>
      <c r="GBS310" s="1085"/>
      <c r="GBT310" s="1085"/>
      <c r="GBU310" s="1085"/>
      <c r="GBV310" s="1085"/>
      <c r="GBW310" s="1085"/>
      <c r="GBX310" s="1085"/>
      <c r="GBY310" s="1085"/>
      <c r="GBZ310" s="1085"/>
      <c r="GCA310" s="1085"/>
      <c r="GCB310" s="1085"/>
      <c r="GCC310" s="1085"/>
      <c r="GCD310" s="1085"/>
      <c r="GCE310" s="1085"/>
      <c r="GCF310" s="1085"/>
      <c r="GCG310" s="1080"/>
      <c r="GCH310" s="1085"/>
      <c r="GCI310" s="1085"/>
      <c r="GCJ310" s="1085"/>
      <c r="GCK310" s="1085"/>
      <c r="GCL310" s="1085"/>
      <c r="GCM310" s="1085"/>
      <c r="GCN310" s="1085"/>
      <c r="GCO310" s="1085"/>
      <c r="GCP310" s="1085"/>
      <c r="GCQ310" s="1085"/>
      <c r="GCR310" s="1085"/>
      <c r="GCS310" s="1085"/>
      <c r="GCT310" s="1085"/>
      <c r="GCU310" s="1085"/>
      <c r="GCV310" s="1080"/>
      <c r="GCW310" s="1085"/>
      <c r="GCX310" s="1085"/>
      <c r="GCY310" s="1085"/>
      <c r="GCZ310" s="1085"/>
      <c r="GDA310" s="1085"/>
      <c r="GDB310" s="1085"/>
      <c r="GDC310" s="1085"/>
      <c r="GDD310" s="1085"/>
      <c r="GDE310" s="1085"/>
      <c r="GDF310" s="1085"/>
      <c r="GDG310" s="1085"/>
      <c r="GDH310" s="1085"/>
      <c r="GDI310" s="1085"/>
      <c r="GDJ310" s="1085"/>
      <c r="GDK310" s="1080"/>
      <c r="GDL310" s="1085"/>
      <c r="GDM310" s="1085"/>
      <c r="GDN310" s="1085"/>
      <c r="GDO310" s="1085"/>
      <c r="GDP310" s="1085"/>
      <c r="GDQ310" s="1085"/>
      <c r="GDR310" s="1085"/>
      <c r="GDS310" s="1085"/>
      <c r="GDT310" s="1085"/>
      <c r="GDU310" s="1085"/>
      <c r="GDV310" s="1085"/>
      <c r="GDW310" s="1085"/>
      <c r="GDX310" s="1085"/>
      <c r="GDY310" s="1085"/>
      <c r="GDZ310" s="1080"/>
      <c r="GEA310" s="1085"/>
      <c r="GEB310" s="1085"/>
      <c r="GEC310" s="1085"/>
      <c r="GED310" s="1085"/>
      <c r="GEE310" s="1085"/>
      <c r="GEF310" s="1085"/>
      <c r="GEG310" s="1085"/>
      <c r="GEH310" s="1085"/>
      <c r="GEI310" s="1085"/>
      <c r="GEJ310" s="1085"/>
      <c r="GEK310" s="1085"/>
      <c r="GEL310" s="1085"/>
      <c r="GEM310" s="1085"/>
      <c r="GEN310" s="1085"/>
      <c r="GEO310" s="1080"/>
      <c r="GEP310" s="1085"/>
      <c r="GEQ310" s="1085"/>
      <c r="GER310" s="1085"/>
      <c r="GES310" s="1085"/>
      <c r="GET310" s="1085"/>
      <c r="GEU310" s="1085"/>
      <c r="GEV310" s="1085"/>
      <c r="GEW310" s="1085"/>
      <c r="GEX310" s="1085"/>
      <c r="GEY310" s="1085"/>
      <c r="GEZ310" s="1085"/>
      <c r="GFA310" s="1085"/>
      <c r="GFB310" s="1085"/>
      <c r="GFC310" s="1085"/>
      <c r="GFD310" s="1080"/>
      <c r="GFE310" s="1085"/>
      <c r="GFF310" s="1085"/>
      <c r="GFG310" s="1085"/>
      <c r="GFH310" s="1085"/>
      <c r="GFI310" s="1085"/>
      <c r="GFJ310" s="1085"/>
      <c r="GFK310" s="1085"/>
      <c r="GFL310" s="1085"/>
      <c r="GFM310" s="1085"/>
      <c r="GFN310" s="1085"/>
      <c r="GFO310" s="1085"/>
      <c r="GFP310" s="1085"/>
      <c r="GFQ310" s="1085"/>
      <c r="GFR310" s="1085"/>
      <c r="GFS310" s="1080"/>
      <c r="GFT310" s="1085"/>
      <c r="GFU310" s="1085"/>
      <c r="GFV310" s="1085"/>
      <c r="GFW310" s="1085"/>
      <c r="GFX310" s="1085"/>
      <c r="GFY310" s="1085"/>
      <c r="GFZ310" s="1085"/>
      <c r="GGA310" s="1085"/>
      <c r="GGB310" s="1085"/>
      <c r="GGC310" s="1085"/>
      <c r="GGD310" s="1085"/>
      <c r="GGE310" s="1085"/>
      <c r="GGF310" s="1085"/>
      <c r="GGG310" s="1085"/>
      <c r="GGH310" s="1080"/>
      <c r="GGI310" s="1085"/>
      <c r="GGJ310" s="1085"/>
      <c r="GGK310" s="1085"/>
      <c r="GGL310" s="1085"/>
      <c r="GGM310" s="1085"/>
      <c r="GGN310" s="1085"/>
      <c r="GGO310" s="1085"/>
      <c r="GGP310" s="1085"/>
      <c r="GGQ310" s="1085"/>
      <c r="GGR310" s="1085"/>
      <c r="GGS310" s="1085"/>
      <c r="GGT310" s="1085"/>
      <c r="GGU310" s="1085"/>
      <c r="GGV310" s="1085"/>
      <c r="GGW310" s="1080"/>
      <c r="GGX310" s="1085"/>
      <c r="GGY310" s="1085"/>
      <c r="GGZ310" s="1085"/>
      <c r="GHA310" s="1085"/>
      <c r="GHB310" s="1085"/>
      <c r="GHC310" s="1085"/>
      <c r="GHD310" s="1085"/>
      <c r="GHE310" s="1085"/>
      <c r="GHF310" s="1085"/>
      <c r="GHG310" s="1085"/>
      <c r="GHH310" s="1085"/>
      <c r="GHI310" s="1085"/>
      <c r="GHJ310" s="1085"/>
      <c r="GHK310" s="1085"/>
      <c r="GHL310" s="1080"/>
      <c r="GHM310" s="1085"/>
      <c r="GHN310" s="1085"/>
      <c r="GHO310" s="1085"/>
      <c r="GHP310" s="1085"/>
      <c r="GHQ310" s="1085"/>
      <c r="GHR310" s="1085"/>
      <c r="GHS310" s="1085"/>
      <c r="GHT310" s="1085"/>
      <c r="GHU310" s="1085"/>
      <c r="GHV310" s="1085"/>
      <c r="GHW310" s="1085"/>
      <c r="GHX310" s="1085"/>
      <c r="GHY310" s="1085"/>
      <c r="GHZ310" s="1085"/>
      <c r="GIA310" s="1080"/>
      <c r="GIB310" s="1085"/>
      <c r="GIC310" s="1085"/>
      <c r="GID310" s="1085"/>
      <c r="GIE310" s="1085"/>
      <c r="GIF310" s="1085"/>
      <c r="GIG310" s="1085"/>
      <c r="GIH310" s="1085"/>
      <c r="GII310" s="1085"/>
      <c r="GIJ310" s="1085"/>
      <c r="GIK310" s="1085"/>
      <c r="GIL310" s="1085"/>
      <c r="GIM310" s="1085"/>
      <c r="GIN310" s="1085"/>
      <c r="GIO310" s="1085"/>
      <c r="GIP310" s="1080"/>
      <c r="GIQ310" s="1085"/>
      <c r="GIR310" s="1085"/>
      <c r="GIS310" s="1085"/>
      <c r="GIT310" s="1085"/>
      <c r="GIU310" s="1085"/>
      <c r="GIV310" s="1085"/>
      <c r="GIW310" s="1085"/>
      <c r="GIX310" s="1085"/>
      <c r="GIY310" s="1085"/>
      <c r="GIZ310" s="1085"/>
      <c r="GJA310" s="1085"/>
      <c r="GJB310" s="1085"/>
      <c r="GJC310" s="1085"/>
      <c r="GJD310" s="1085"/>
      <c r="GJE310" s="1080"/>
      <c r="GJF310" s="1085"/>
      <c r="GJG310" s="1085"/>
      <c r="GJH310" s="1085"/>
      <c r="GJI310" s="1085"/>
      <c r="GJJ310" s="1085"/>
      <c r="GJK310" s="1085"/>
      <c r="GJL310" s="1085"/>
      <c r="GJM310" s="1085"/>
      <c r="GJN310" s="1085"/>
      <c r="GJO310" s="1085"/>
      <c r="GJP310" s="1085"/>
      <c r="GJQ310" s="1085"/>
      <c r="GJR310" s="1085"/>
      <c r="GJS310" s="1085"/>
      <c r="GJT310" s="1080"/>
      <c r="GJU310" s="1085"/>
      <c r="GJV310" s="1085"/>
      <c r="GJW310" s="1085"/>
      <c r="GJX310" s="1085"/>
      <c r="GJY310" s="1085"/>
      <c r="GJZ310" s="1085"/>
      <c r="GKA310" s="1085"/>
      <c r="GKB310" s="1085"/>
      <c r="GKC310" s="1085"/>
      <c r="GKD310" s="1085"/>
      <c r="GKE310" s="1085"/>
      <c r="GKF310" s="1085"/>
      <c r="GKG310" s="1085"/>
      <c r="GKH310" s="1085"/>
      <c r="GKI310" s="1080"/>
      <c r="GKJ310" s="1085"/>
      <c r="GKK310" s="1085"/>
      <c r="GKL310" s="1085"/>
      <c r="GKM310" s="1085"/>
      <c r="GKN310" s="1085"/>
      <c r="GKO310" s="1085"/>
      <c r="GKP310" s="1085"/>
      <c r="GKQ310" s="1085"/>
      <c r="GKR310" s="1085"/>
      <c r="GKS310" s="1085"/>
      <c r="GKT310" s="1085"/>
      <c r="GKU310" s="1085"/>
      <c r="GKV310" s="1085"/>
      <c r="GKW310" s="1085"/>
      <c r="GKX310" s="1080"/>
      <c r="GKY310" s="1085"/>
      <c r="GKZ310" s="1085"/>
      <c r="GLA310" s="1085"/>
      <c r="GLB310" s="1085"/>
      <c r="GLC310" s="1085"/>
      <c r="GLD310" s="1085"/>
      <c r="GLE310" s="1085"/>
      <c r="GLF310" s="1085"/>
      <c r="GLG310" s="1085"/>
      <c r="GLH310" s="1085"/>
      <c r="GLI310" s="1085"/>
      <c r="GLJ310" s="1085"/>
      <c r="GLK310" s="1085"/>
      <c r="GLL310" s="1085"/>
      <c r="GLM310" s="1080"/>
      <c r="GLN310" s="1085"/>
      <c r="GLO310" s="1085"/>
      <c r="GLP310" s="1085"/>
      <c r="GLQ310" s="1085"/>
      <c r="GLR310" s="1085"/>
      <c r="GLS310" s="1085"/>
      <c r="GLT310" s="1085"/>
      <c r="GLU310" s="1085"/>
      <c r="GLV310" s="1085"/>
      <c r="GLW310" s="1085"/>
      <c r="GLX310" s="1085"/>
      <c r="GLY310" s="1085"/>
      <c r="GLZ310" s="1085"/>
      <c r="GMA310" s="1085"/>
      <c r="GMB310" s="1080"/>
      <c r="GMC310" s="1085"/>
      <c r="GMD310" s="1085"/>
      <c r="GME310" s="1085"/>
      <c r="GMF310" s="1085"/>
      <c r="GMG310" s="1085"/>
      <c r="GMH310" s="1085"/>
      <c r="GMI310" s="1085"/>
      <c r="GMJ310" s="1085"/>
      <c r="GMK310" s="1085"/>
      <c r="GML310" s="1085"/>
      <c r="GMM310" s="1085"/>
      <c r="GMN310" s="1085"/>
      <c r="GMO310" s="1085"/>
      <c r="GMP310" s="1085"/>
      <c r="GMQ310" s="1080"/>
      <c r="GMR310" s="1085"/>
      <c r="GMS310" s="1085"/>
      <c r="GMT310" s="1085"/>
      <c r="GMU310" s="1085"/>
      <c r="GMV310" s="1085"/>
      <c r="GMW310" s="1085"/>
      <c r="GMX310" s="1085"/>
      <c r="GMY310" s="1085"/>
      <c r="GMZ310" s="1085"/>
      <c r="GNA310" s="1085"/>
      <c r="GNB310" s="1085"/>
      <c r="GNC310" s="1085"/>
      <c r="GND310" s="1085"/>
      <c r="GNE310" s="1085"/>
      <c r="GNF310" s="1080"/>
      <c r="GNG310" s="1085"/>
      <c r="GNH310" s="1085"/>
      <c r="GNI310" s="1085"/>
      <c r="GNJ310" s="1085"/>
      <c r="GNK310" s="1085"/>
      <c r="GNL310" s="1085"/>
      <c r="GNM310" s="1085"/>
      <c r="GNN310" s="1085"/>
      <c r="GNO310" s="1085"/>
      <c r="GNP310" s="1085"/>
      <c r="GNQ310" s="1085"/>
      <c r="GNR310" s="1085"/>
      <c r="GNS310" s="1085"/>
      <c r="GNT310" s="1085"/>
      <c r="GNU310" s="1080"/>
      <c r="GNV310" s="1085"/>
      <c r="GNW310" s="1085"/>
      <c r="GNX310" s="1085"/>
      <c r="GNY310" s="1085"/>
      <c r="GNZ310" s="1085"/>
      <c r="GOA310" s="1085"/>
      <c r="GOB310" s="1085"/>
      <c r="GOC310" s="1085"/>
      <c r="GOD310" s="1085"/>
      <c r="GOE310" s="1085"/>
      <c r="GOF310" s="1085"/>
      <c r="GOG310" s="1085"/>
      <c r="GOH310" s="1085"/>
      <c r="GOI310" s="1085"/>
      <c r="GOJ310" s="1080"/>
      <c r="GOK310" s="1085"/>
      <c r="GOL310" s="1085"/>
      <c r="GOM310" s="1085"/>
      <c r="GON310" s="1085"/>
      <c r="GOO310" s="1085"/>
      <c r="GOP310" s="1085"/>
      <c r="GOQ310" s="1085"/>
      <c r="GOR310" s="1085"/>
      <c r="GOS310" s="1085"/>
      <c r="GOT310" s="1085"/>
      <c r="GOU310" s="1085"/>
      <c r="GOV310" s="1085"/>
      <c r="GOW310" s="1085"/>
      <c r="GOX310" s="1085"/>
      <c r="GOY310" s="1080"/>
      <c r="GOZ310" s="1085"/>
      <c r="GPA310" s="1085"/>
      <c r="GPB310" s="1085"/>
      <c r="GPC310" s="1085"/>
      <c r="GPD310" s="1085"/>
      <c r="GPE310" s="1085"/>
      <c r="GPF310" s="1085"/>
      <c r="GPG310" s="1085"/>
      <c r="GPH310" s="1085"/>
      <c r="GPI310" s="1085"/>
      <c r="GPJ310" s="1085"/>
      <c r="GPK310" s="1085"/>
      <c r="GPL310" s="1085"/>
      <c r="GPM310" s="1085"/>
      <c r="GPN310" s="1080"/>
      <c r="GPO310" s="1085"/>
      <c r="GPP310" s="1085"/>
      <c r="GPQ310" s="1085"/>
      <c r="GPR310" s="1085"/>
      <c r="GPS310" s="1085"/>
      <c r="GPT310" s="1085"/>
      <c r="GPU310" s="1085"/>
      <c r="GPV310" s="1085"/>
      <c r="GPW310" s="1085"/>
      <c r="GPX310" s="1085"/>
      <c r="GPY310" s="1085"/>
      <c r="GPZ310" s="1085"/>
      <c r="GQA310" s="1085"/>
      <c r="GQB310" s="1085"/>
      <c r="GQC310" s="1080"/>
      <c r="GQD310" s="1085"/>
      <c r="GQE310" s="1085"/>
      <c r="GQF310" s="1085"/>
      <c r="GQG310" s="1085"/>
      <c r="GQH310" s="1085"/>
      <c r="GQI310" s="1085"/>
      <c r="GQJ310" s="1085"/>
      <c r="GQK310" s="1085"/>
      <c r="GQL310" s="1085"/>
      <c r="GQM310" s="1085"/>
      <c r="GQN310" s="1085"/>
      <c r="GQO310" s="1085"/>
      <c r="GQP310" s="1085"/>
      <c r="GQQ310" s="1085"/>
      <c r="GQR310" s="1080"/>
      <c r="GQS310" s="1085"/>
      <c r="GQT310" s="1085"/>
      <c r="GQU310" s="1085"/>
      <c r="GQV310" s="1085"/>
      <c r="GQW310" s="1085"/>
      <c r="GQX310" s="1085"/>
      <c r="GQY310" s="1085"/>
      <c r="GQZ310" s="1085"/>
      <c r="GRA310" s="1085"/>
      <c r="GRB310" s="1085"/>
      <c r="GRC310" s="1085"/>
      <c r="GRD310" s="1085"/>
      <c r="GRE310" s="1085"/>
      <c r="GRF310" s="1085"/>
      <c r="GRG310" s="1080"/>
      <c r="GRH310" s="1085"/>
      <c r="GRI310" s="1085"/>
      <c r="GRJ310" s="1085"/>
      <c r="GRK310" s="1085"/>
      <c r="GRL310" s="1085"/>
      <c r="GRM310" s="1085"/>
      <c r="GRN310" s="1085"/>
      <c r="GRO310" s="1085"/>
      <c r="GRP310" s="1085"/>
      <c r="GRQ310" s="1085"/>
      <c r="GRR310" s="1085"/>
      <c r="GRS310" s="1085"/>
      <c r="GRT310" s="1085"/>
      <c r="GRU310" s="1085"/>
      <c r="GRV310" s="1080"/>
      <c r="GRW310" s="1085"/>
      <c r="GRX310" s="1085"/>
      <c r="GRY310" s="1085"/>
      <c r="GRZ310" s="1085"/>
      <c r="GSA310" s="1085"/>
      <c r="GSB310" s="1085"/>
      <c r="GSC310" s="1085"/>
      <c r="GSD310" s="1085"/>
      <c r="GSE310" s="1085"/>
      <c r="GSF310" s="1085"/>
      <c r="GSG310" s="1085"/>
      <c r="GSH310" s="1085"/>
      <c r="GSI310" s="1085"/>
      <c r="GSJ310" s="1085"/>
      <c r="GSK310" s="1080"/>
      <c r="GSL310" s="1085"/>
      <c r="GSM310" s="1085"/>
      <c r="GSN310" s="1085"/>
      <c r="GSO310" s="1085"/>
      <c r="GSP310" s="1085"/>
      <c r="GSQ310" s="1085"/>
      <c r="GSR310" s="1085"/>
      <c r="GSS310" s="1085"/>
      <c r="GST310" s="1085"/>
      <c r="GSU310" s="1085"/>
      <c r="GSV310" s="1085"/>
      <c r="GSW310" s="1085"/>
      <c r="GSX310" s="1085"/>
      <c r="GSY310" s="1085"/>
      <c r="GSZ310" s="1080"/>
      <c r="GTA310" s="1085"/>
      <c r="GTB310" s="1085"/>
      <c r="GTC310" s="1085"/>
      <c r="GTD310" s="1085"/>
      <c r="GTE310" s="1085"/>
      <c r="GTF310" s="1085"/>
      <c r="GTG310" s="1085"/>
      <c r="GTH310" s="1085"/>
      <c r="GTI310" s="1085"/>
      <c r="GTJ310" s="1085"/>
      <c r="GTK310" s="1085"/>
      <c r="GTL310" s="1085"/>
      <c r="GTM310" s="1085"/>
      <c r="GTN310" s="1085"/>
      <c r="GTO310" s="1080"/>
      <c r="GTP310" s="1085"/>
      <c r="GTQ310" s="1085"/>
      <c r="GTR310" s="1085"/>
      <c r="GTS310" s="1085"/>
      <c r="GTT310" s="1085"/>
      <c r="GTU310" s="1085"/>
      <c r="GTV310" s="1085"/>
      <c r="GTW310" s="1085"/>
      <c r="GTX310" s="1085"/>
      <c r="GTY310" s="1085"/>
      <c r="GTZ310" s="1085"/>
      <c r="GUA310" s="1085"/>
      <c r="GUB310" s="1085"/>
      <c r="GUC310" s="1085"/>
      <c r="GUD310" s="1080"/>
      <c r="GUE310" s="1085"/>
      <c r="GUF310" s="1085"/>
      <c r="GUG310" s="1085"/>
      <c r="GUH310" s="1085"/>
      <c r="GUI310" s="1085"/>
      <c r="GUJ310" s="1085"/>
      <c r="GUK310" s="1085"/>
      <c r="GUL310" s="1085"/>
      <c r="GUM310" s="1085"/>
      <c r="GUN310" s="1085"/>
      <c r="GUO310" s="1085"/>
      <c r="GUP310" s="1085"/>
      <c r="GUQ310" s="1085"/>
      <c r="GUR310" s="1085"/>
      <c r="GUS310" s="1080"/>
      <c r="GUT310" s="1085"/>
      <c r="GUU310" s="1085"/>
      <c r="GUV310" s="1085"/>
      <c r="GUW310" s="1085"/>
      <c r="GUX310" s="1085"/>
      <c r="GUY310" s="1085"/>
      <c r="GUZ310" s="1085"/>
      <c r="GVA310" s="1085"/>
      <c r="GVB310" s="1085"/>
      <c r="GVC310" s="1085"/>
      <c r="GVD310" s="1085"/>
      <c r="GVE310" s="1085"/>
      <c r="GVF310" s="1085"/>
      <c r="GVG310" s="1085"/>
      <c r="GVH310" s="1080"/>
      <c r="GVI310" s="1085"/>
      <c r="GVJ310" s="1085"/>
      <c r="GVK310" s="1085"/>
      <c r="GVL310" s="1085"/>
      <c r="GVM310" s="1085"/>
      <c r="GVN310" s="1085"/>
      <c r="GVO310" s="1085"/>
      <c r="GVP310" s="1085"/>
      <c r="GVQ310" s="1085"/>
      <c r="GVR310" s="1085"/>
      <c r="GVS310" s="1085"/>
      <c r="GVT310" s="1085"/>
      <c r="GVU310" s="1085"/>
      <c r="GVV310" s="1085"/>
      <c r="GVW310" s="1080"/>
      <c r="GVX310" s="1085"/>
      <c r="GVY310" s="1085"/>
      <c r="GVZ310" s="1085"/>
      <c r="GWA310" s="1085"/>
      <c r="GWB310" s="1085"/>
      <c r="GWC310" s="1085"/>
      <c r="GWD310" s="1085"/>
      <c r="GWE310" s="1085"/>
      <c r="GWF310" s="1085"/>
      <c r="GWG310" s="1085"/>
      <c r="GWH310" s="1085"/>
      <c r="GWI310" s="1085"/>
      <c r="GWJ310" s="1085"/>
      <c r="GWK310" s="1085"/>
      <c r="GWL310" s="1080"/>
      <c r="GWM310" s="1085"/>
      <c r="GWN310" s="1085"/>
      <c r="GWO310" s="1085"/>
      <c r="GWP310" s="1085"/>
      <c r="GWQ310" s="1085"/>
      <c r="GWR310" s="1085"/>
      <c r="GWS310" s="1085"/>
      <c r="GWT310" s="1085"/>
      <c r="GWU310" s="1085"/>
      <c r="GWV310" s="1085"/>
      <c r="GWW310" s="1085"/>
      <c r="GWX310" s="1085"/>
      <c r="GWY310" s="1085"/>
      <c r="GWZ310" s="1085"/>
      <c r="GXA310" s="1080"/>
      <c r="GXB310" s="1085"/>
      <c r="GXC310" s="1085"/>
      <c r="GXD310" s="1085"/>
      <c r="GXE310" s="1085"/>
      <c r="GXF310" s="1085"/>
      <c r="GXG310" s="1085"/>
      <c r="GXH310" s="1085"/>
      <c r="GXI310" s="1085"/>
      <c r="GXJ310" s="1085"/>
      <c r="GXK310" s="1085"/>
      <c r="GXL310" s="1085"/>
      <c r="GXM310" s="1085"/>
      <c r="GXN310" s="1085"/>
      <c r="GXO310" s="1085"/>
      <c r="GXP310" s="1080"/>
      <c r="GXQ310" s="1085"/>
      <c r="GXR310" s="1085"/>
      <c r="GXS310" s="1085"/>
      <c r="GXT310" s="1085"/>
      <c r="GXU310" s="1085"/>
      <c r="GXV310" s="1085"/>
      <c r="GXW310" s="1085"/>
      <c r="GXX310" s="1085"/>
      <c r="GXY310" s="1085"/>
      <c r="GXZ310" s="1085"/>
      <c r="GYA310" s="1085"/>
      <c r="GYB310" s="1085"/>
      <c r="GYC310" s="1085"/>
      <c r="GYD310" s="1085"/>
      <c r="GYE310" s="1080"/>
      <c r="GYF310" s="1085"/>
      <c r="GYG310" s="1085"/>
      <c r="GYH310" s="1085"/>
      <c r="GYI310" s="1085"/>
      <c r="GYJ310" s="1085"/>
      <c r="GYK310" s="1085"/>
      <c r="GYL310" s="1085"/>
      <c r="GYM310" s="1085"/>
      <c r="GYN310" s="1085"/>
      <c r="GYO310" s="1085"/>
      <c r="GYP310" s="1085"/>
      <c r="GYQ310" s="1085"/>
      <c r="GYR310" s="1085"/>
      <c r="GYS310" s="1085"/>
      <c r="GYT310" s="1080"/>
      <c r="GYU310" s="1085"/>
      <c r="GYV310" s="1085"/>
      <c r="GYW310" s="1085"/>
      <c r="GYX310" s="1085"/>
      <c r="GYY310" s="1085"/>
      <c r="GYZ310" s="1085"/>
      <c r="GZA310" s="1085"/>
      <c r="GZB310" s="1085"/>
      <c r="GZC310" s="1085"/>
      <c r="GZD310" s="1085"/>
      <c r="GZE310" s="1085"/>
      <c r="GZF310" s="1085"/>
      <c r="GZG310" s="1085"/>
      <c r="GZH310" s="1085"/>
      <c r="GZI310" s="1080"/>
      <c r="GZJ310" s="1085"/>
      <c r="GZK310" s="1085"/>
      <c r="GZL310" s="1085"/>
      <c r="GZM310" s="1085"/>
      <c r="GZN310" s="1085"/>
      <c r="GZO310" s="1085"/>
      <c r="GZP310" s="1085"/>
      <c r="GZQ310" s="1085"/>
      <c r="GZR310" s="1085"/>
      <c r="GZS310" s="1085"/>
      <c r="GZT310" s="1085"/>
      <c r="GZU310" s="1085"/>
      <c r="GZV310" s="1085"/>
      <c r="GZW310" s="1085"/>
      <c r="GZX310" s="1080"/>
      <c r="GZY310" s="1085"/>
      <c r="GZZ310" s="1085"/>
      <c r="HAA310" s="1085"/>
      <c r="HAB310" s="1085"/>
      <c r="HAC310" s="1085"/>
      <c r="HAD310" s="1085"/>
      <c r="HAE310" s="1085"/>
      <c r="HAF310" s="1085"/>
      <c r="HAG310" s="1085"/>
      <c r="HAH310" s="1085"/>
      <c r="HAI310" s="1085"/>
      <c r="HAJ310" s="1085"/>
      <c r="HAK310" s="1085"/>
      <c r="HAL310" s="1085"/>
      <c r="HAM310" s="1080"/>
      <c r="HAN310" s="1085"/>
      <c r="HAO310" s="1085"/>
      <c r="HAP310" s="1085"/>
      <c r="HAQ310" s="1085"/>
      <c r="HAR310" s="1085"/>
      <c r="HAS310" s="1085"/>
      <c r="HAT310" s="1085"/>
      <c r="HAU310" s="1085"/>
      <c r="HAV310" s="1085"/>
      <c r="HAW310" s="1085"/>
      <c r="HAX310" s="1085"/>
      <c r="HAY310" s="1085"/>
      <c r="HAZ310" s="1085"/>
      <c r="HBA310" s="1085"/>
      <c r="HBB310" s="1080"/>
      <c r="HBC310" s="1085"/>
      <c r="HBD310" s="1085"/>
      <c r="HBE310" s="1085"/>
      <c r="HBF310" s="1085"/>
      <c r="HBG310" s="1085"/>
      <c r="HBH310" s="1085"/>
      <c r="HBI310" s="1085"/>
      <c r="HBJ310" s="1085"/>
      <c r="HBK310" s="1085"/>
      <c r="HBL310" s="1085"/>
      <c r="HBM310" s="1085"/>
      <c r="HBN310" s="1085"/>
      <c r="HBO310" s="1085"/>
      <c r="HBP310" s="1085"/>
      <c r="HBQ310" s="1080"/>
      <c r="HBR310" s="1085"/>
      <c r="HBS310" s="1085"/>
      <c r="HBT310" s="1085"/>
      <c r="HBU310" s="1085"/>
      <c r="HBV310" s="1085"/>
      <c r="HBW310" s="1085"/>
      <c r="HBX310" s="1085"/>
      <c r="HBY310" s="1085"/>
      <c r="HBZ310" s="1085"/>
      <c r="HCA310" s="1085"/>
      <c r="HCB310" s="1085"/>
      <c r="HCC310" s="1085"/>
      <c r="HCD310" s="1085"/>
      <c r="HCE310" s="1085"/>
      <c r="HCF310" s="1080"/>
      <c r="HCG310" s="1085"/>
      <c r="HCH310" s="1085"/>
      <c r="HCI310" s="1085"/>
      <c r="HCJ310" s="1085"/>
      <c r="HCK310" s="1085"/>
      <c r="HCL310" s="1085"/>
      <c r="HCM310" s="1085"/>
      <c r="HCN310" s="1085"/>
      <c r="HCO310" s="1085"/>
      <c r="HCP310" s="1085"/>
      <c r="HCQ310" s="1085"/>
      <c r="HCR310" s="1085"/>
      <c r="HCS310" s="1085"/>
      <c r="HCT310" s="1085"/>
      <c r="HCU310" s="1080"/>
      <c r="HCV310" s="1085"/>
      <c r="HCW310" s="1085"/>
      <c r="HCX310" s="1085"/>
      <c r="HCY310" s="1085"/>
      <c r="HCZ310" s="1085"/>
      <c r="HDA310" s="1085"/>
      <c r="HDB310" s="1085"/>
      <c r="HDC310" s="1085"/>
      <c r="HDD310" s="1085"/>
      <c r="HDE310" s="1085"/>
      <c r="HDF310" s="1085"/>
      <c r="HDG310" s="1085"/>
      <c r="HDH310" s="1085"/>
      <c r="HDI310" s="1085"/>
      <c r="HDJ310" s="1080"/>
      <c r="HDK310" s="1085"/>
      <c r="HDL310" s="1085"/>
      <c r="HDM310" s="1085"/>
      <c r="HDN310" s="1085"/>
      <c r="HDO310" s="1085"/>
      <c r="HDP310" s="1085"/>
      <c r="HDQ310" s="1085"/>
      <c r="HDR310" s="1085"/>
      <c r="HDS310" s="1085"/>
      <c r="HDT310" s="1085"/>
      <c r="HDU310" s="1085"/>
      <c r="HDV310" s="1085"/>
      <c r="HDW310" s="1085"/>
      <c r="HDX310" s="1085"/>
      <c r="HDY310" s="1080"/>
      <c r="HDZ310" s="1085"/>
      <c r="HEA310" s="1085"/>
      <c r="HEB310" s="1085"/>
      <c r="HEC310" s="1085"/>
      <c r="HED310" s="1085"/>
      <c r="HEE310" s="1085"/>
      <c r="HEF310" s="1085"/>
      <c r="HEG310" s="1085"/>
      <c r="HEH310" s="1085"/>
      <c r="HEI310" s="1085"/>
      <c r="HEJ310" s="1085"/>
      <c r="HEK310" s="1085"/>
      <c r="HEL310" s="1085"/>
      <c r="HEM310" s="1085"/>
      <c r="HEN310" s="1080"/>
      <c r="HEO310" s="1085"/>
      <c r="HEP310" s="1085"/>
      <c r="HEQ310" s="1085"/>
      <c r="HER310" s="1085"/>
      <c r="HES310" s="1085"/>
      <c r="HET310" s="1085"/>
      <c r="HEU310" s="1085"/>
      <c r="HEV310" s="1085"/>
      <c r="HEW310" s="1085"/>
      <c r="HEX310" s="1085"/>
      <c r="HEY310" s="1085"/>
      <c r="HEZ310" s="1085"/>
      <c r="HFA310" s="1085"/>
      <c r="HFB310" s="1085"/>
      <c r="HFC310" s="1080"/>
      <c r="HFD310" s="1085"/>
      <c r="HFE310" s="1085"/>
      <c r="HFF310" s="1085"/>
      <c r="HFG310" s="1085"/>
      <c r="HFH310" s="1085"/>
      <c r="HFI310" s="1085"/>
      <c r="HFJ310" s="1085"/>
      <c r="HFK310" s="1085"/>
      <c r="HFL310" s="1085"/>
      <c r="HFM310" s="1085"/>
      <c r="HFN310" s="1085"/>
      <c r="HFO310" s="1085"/>
      <c r="HFP310" s="1085"/>
      <c r="HFQ310" s="1085"/>
      <c r="HFR310" s="1080"/>
      <c r="HFS310" s="1085"/>
      <c r="HFT310" s="1085"/>
      <c r="HFU310" s="1085"/>
      <c r="HFV310" s="1085"/>
      <c r="HFW310" s="1085"/>
      <c r="HFX310" s="1085"/>
      <c r="HFY310" s="1085"/>
      <c r="HFZ310" s="1085"/>
      <c r="HGA310" s="1085"/>
      <c r="HGB310" s="1085"/>
      <c r="HGC310" s="1085"/>
      <c r="HGD310" s="1085"/>
      <c r="HGE310" s="1085"/>
      <c r="HGF310" s="1085"/>
      <c r="HGG310" s="1080"/>
      <c r="HGH310" s="1085"/>
      <c r="HGI310" s="1085"/>
      <c r="HGJ310" s="1085"/>
      <c r="HGK310" s="1085"/>
      <c r="HGL310" s="1085"/>
      <c r="HGM310" s="1085"/>
      <c r="HGN310" s="1085"/>
      <c r="HGO310" s="1085"/>
      <c r="HGP310" s="1085"/>
      <c r="HGQ310" s="1085"/>
      <c r="HGR310" s="1085"/>
      <c r="HGS310" s="1085"/>
      <c r="HGT310" s="1085"/>
      <c r="HGU310" s="1085"/>
      <c r="HGV310" s="1080"/>
      <c r="HGW310" s="1085"/>
      <c r="HGX310" s="1085"/>
      <c r="HGY310" s="1085"/>
      <c r="HGZ310" s="1085"/>
      <c r="HHA310" s="1085"/>
      <c r="HHB310" s="1085"/>
      <c r="HHC310" s="1085"/>
      <c r="HHD310" s="1085"/>
      <c r="HHE310" s="1085"/>
      <c r="HHF310" s="1085"/>
      <c r="HHG310" s="1085"/>
      <c r="HHH310" s="1085"/>
      <c r="HHI310" s="1085"/>
      <c r="HHJ310" s="1085"/>
      <c r="HHK310" s="1080"/>
      <c r="HHL310" s="1085"/>
      <c r="HHM310" s="1085"/>
      <c r="HHN310" s="1085"/>
      <c r="HHO310" s="1085"/>
      <c r="HHP310" s="1085"/>
      <c r="HHQ310" s="1085"/>
      <c r="HHR310" s="1085"/>
      <c r="HHS310" s="1085"/>
      <c r="HHT310" s="1085"/>
      <c r="HHU310" s="1085"/>
      <c r="HHV310" s="1085"/>
      <c r="HHW310" s="1085"/>
      <c r="HHX310" s="1085"/>
      <c r="HHY310" s="1085"/>
      <c r="HHZ310" s="1080"/>
      <c r="HIA310" s="1085"/>
      <c r="HIB310" s="1085"/>
      <c r="HIC310" s="1085"/>
      <c r="HID310" s="1085"/>
      <c r="HIE310" s="1085"/>
      <c r="HIF310" s="1085"/>
      <c r="HIG310" s="1085"/>
      <c r="HIH310" s="1085"/>
      <c r="HII310" s="1085"/>
      <c r="HIJ310" s="1085"/>
      <c r="HIK310" s="1085"/>
      <c r="HIL310" s="1085"/>
      <c r="HIM310" s="1085"/>
      <c r="HIN310" s="1085"/>
      <c r="HIO310" s="1080"/>
      <c r="HIP310" s="1085"/>
      <c r="HIQ310" s="1085"/>
      <c r="HIR310" s="1085"/>
      <c r="HIS310" s="1085"/>
      <c r="HIT310" s="1085"/>
      <c r="HIU310" s="1085"/>
      <c r="HIV310" s="1085"/>
      <c r="HIW310" s="1085"/>
      <c r="HIX310" s="1085"/>
      <c r="HIY310" s="1085"/>
      <c r="HIZ310" s="1085"/>
      <c r="HJA310" s="1085"/>
      <c r="HJB310" s="1085"/>
      <c r="HJC310" s="1085"/>
      <c r="HJD310" s="1080"/>
      <c r="HJE310" s="1085"/>
      <c r="HJF310" s="1085"/>
      <c r="HJG310" s="1085"/>
      <c r="HJH310" s="1085"/>
      <c r="HJI310" s="1085"/>
      <c r="HJJ310" s="1085"/>
      <c r="HJK310" s="1085"/>
      <c r="HJL310" s="1085"/>
      <c r="HJM310" s="1085"/>
      <c r="HJN310" s="1085"/>
      <c r="HJO310" s="1085"/>
      <c r="HJP310" s="1085"/>
      <c r="HJQ310" s="1085"/>
      <c r="HJR310" s="1085"/>
      <c r="HJS310" s="1080"/>
      <c r="HJT310" s="1085"/>
      <c r="HJU310" s="1085"/>
      <c r="HJV310" s="1085"/>
      <c r="HJW310" s="1085"/>
      <c r="HJX310" s="1085"/>
      <c r="HJY310" s="1085"/>
      <c r="HJZ310" s="1085"/>
      <c r="HKA310" s="1085"/>
      <c r="HKB310" s="1085"/>
      <c r="HKC310" s="1085"/>
      <c r="HKD310" s="1085"/>
      <c r="HKE310" s="1085"/>
      <c r="HKF310" s="1085"/>
      <c r="HKG310" s="1085"/>
      <c r="HKH310" s="1080"/>
      <c r="HKI310" s="1085"/>
      <c r="HKJ310" s="1085"/>
      <c r="HKK310" s="1085"/>
      <c r="HKL310" s="1085"/>
      <c r="HKM310" s="1085"/>
      <c r="HKN310" s="1085"/>
      <c r="HKO310" s="1085"/>
      <c r="HKP310" s="1085"/>
      <c r="HKQ310" s="1085"/>
      <c r="HKR310" s="1085"/>
      <c r="HKS310" s="1085"/>
      <c r="HKT310" s="1085"/>
      <c r="HKU310" s="1085"/>
      <c r="HKV310" s="1085"/>
      <c r="HKW310" s="1080"/>
      <c r="HKX310" s="1085"/>
      <c r="HKY310" s="1085"/>
      <c r="HKZ310" s="1085"/>
      <c r="HLA310" s="1085"/>
      <c r="HLB310" s="1085"/>
      <c r="HLC310" s="1085"/>
      <c r="HLD310" s="1085"/>
      <c r="HLE310" s="1085"/>
      <c r="HLF310" s="1085"/>
      <c r="HLG310" s="1085"/>
      <c r="HLH310" s="1085"/>
      <c r="HLI310" s="1085"/>
      <c r="HLJ310" s="1085"/>
      <c r="HLK310" s="1085"/>
      <c r="HLL310" s="1080"/>
      <c r="HLM310" s="1085"/>
      <c r="HLN310" s="1085"/>
      <c r="HLO310" s="1085"/>
      <c r="HLP310" s="1085"/>
      <c r="HLQ310" s="1085"/>
      <c r="HLR310" s="1085"/>
      <c r="HLS310" s="1085"/>
      <c r="HLT310" s="1085"/>
      <c r="HLU310" s="1085"/>
      <c r="HLV310" s="1085"/>
      <c r="HLW310" s="1085"/>
      <c r="HLX310" s="1085"/>
      <c r="HLY310" s="1085"/>
      <c r="HLZ310" s="1085"/>
      <c r="HMA310" s="1080"/>
      <c r="HMB310" s="1085"/>
      <c r="HMC310" s="1085"/>
      <c r="HMD310" s="1085"/>
      <c r="HME310" s="1085"/>
      <c r="HMF310" s="1085"/>
      <c r="HMG310" s="1085"/>
      <c r="HMH310" s="1085"/>
      <c r="HMI310" s="1085"/>
      <c r="HMJ310" s="1085"/>
      <c r="HMK310" s="1085"/>
      <c r="HML310" s="1085"/>
      <c r="HMM310" s="1085"/>
      <c r="HMN310" s="1085"/>
      <c r="HMO310" s="1085"/>
      <c r="HMP310" s="1080"/>
      <c r="HMQ310" s="1085"/>
      <c r="HMR310" s="1085"/>
      <c r="HMS310" s="1085"/>
      <c r="HMT310" s="1085"/>
      <c r="HMU310" s="1085"/>
      <c r="HMV310" s="1085"/>
      <c r="HMW310" s="1085"/>
      <c r="HMX310" s="1085"/>
      <c r="HMY310" s="1085"/>
      <c r="HMZ310" s="1085"/>
      <c r="HNA310" s="1085"/>
      <c r="HNB310" s="1085"/>
      <c r="HNC310" s="1085"/>
      <c r="HND310" s="1085"/>
      <c r="HNE310" s="1080"/>
      <c r="HNF310" s="1085"/>
      <c r="HNG310" s="1085"/>
      <c r="HNH310" s="1085"/>
      <c r="HNI310" s="1085"/>
      <c r="HNJ310" s="1085"/>
      <c r="HNK310" s="1085"/>
      <c r="HNL310" s="1085"/>
      <c r="HNM310" s="1085"/>
      <c r="HNN310" s="1085"/>
      <c r="HNO310" s="1085"/>
      <c r="HNP310" s="1085"/>
      <c r="HNQ310" s="1085"/>
      <c r="HNR310" s="1085"/>
      <c r="HNS310" s="1085"/>
      <c r="HNT310" s="1080"/>
      <c r="HNU310" s="1085"/>
      <c r="HNV310" s="1085"/>
      <c r="HNW310" s="1085"/>
      <c r="HNX310" s="1085"/>
      <c r="HNY310" s="1085"/>
      <c r="HNZ310" s="1085"/>
      <c r="HOA310" s="1085"/>
      <c r="HOB310" s="1085"/>
      <c r="HOC310" s="1085"/>
      <c r="HOD310" s="1085"/>
      <c r="HOE310" s="1085"/>
      <c r="HOF310" s="1085"/>
      <c r="HOG310" s="1085"/>
      <c r="HOH310" s="1085"/>
      <c r="HOI310" s="1080"/>
      <c r="HOJ310" s="1085"/>
      <c r="HOK310" s="1085"/>
      <c r="HOL310" s="1085"/>
      <c r="HOM310" s="1085"/>
      <c r="HON310" s="1085"/>
      <c r="HOO310" s="1085"/>
      <c r="HOP310" s="1085"/>
      <c r="HOQ310" s="1085"/>
      <c r="HOR310" s="1085"/>
      <c r="HOS310" s="1085"/>
      <c r="HOT310" s="1085"/>
      <c r="HOU310" s="1085"/>
      <c r="HOV310" s="1085"/>
      <c r="HOW310" s="1085"/>
      <c r="HOX310" s="1080"/>
      <c r="HOY310" s="1085"/>
      <c r="HOZ310" s="1085"/>
      <c r="HPA310" s="1085"/>
      <c r="HPB310" s="1085"/>
      <c r="HPC310" s="1085"/>
      <c r="HPD310" s="1085"/>
      <c r="HPE310" s="1085"/>
      <c r="HPF310" s="1085"/>
      <c r="HPG310" s="1085"/>
      <c r="HPH310" s="1085"/>
      <c r="HPI310" s="1085"/>
      <c r="HPJ310" s="1085"/>
      <c r="HPK310" s="1085"/>
      <c r="HPL310" s="1085"/>
      <c r="HPM310" s="1080"/>
      <c r="HPN310" s="1085"/>
      <c r="HPO310" s="1085"/>
      <c r="HPP310" s="1085"/>
      <c r="HPQ310" s="1085"/>
      <c r="HPR310" s="1085"/>
      <c r="HPS310" s="1085"/>
      <c r="HPT310" s="1085"/>
      <c r="HPU310" s="1085"/>
      <c r="HPV310" s="1085"/>
      <c r="HPW310" s="1085"/>
      <c r="HPX310" s="1085"/>
      <c r="HPY310" s="1085"/>
      <c r="HPZ310" s="1085"/>
      <c r="HQA310" s="1085"/>
      <c r="HQB310" s="1080"/>
      <c r="HQC310" s="1085"/>
      <c r="HQD310" s="1085"/>
      <c r="HQE310" s="1085"/>
      <c r="HQF310" s="1085"/>
      <c r="HQG310" s="1085"/>
      <c r="HQH310" s="1085"/>
      <c r="HQI310" s="1085"/>
      <c r="HQJ310" s="1085"/>
      <c r="HQK310" s="1085"/>
      <c r="HQL310" s="1085"/>
      <c r="HQM310" s="1085"/>
      <c r="HQN310" s="1085"/>
      <c r="HQO310" s="1085"/>
      <c r="HQP310" s="1085"/>
      <c r="HQQ310" s="1080"/>
      <c r="HQR310" s="1085"/>
      <c r="HQS310" s="1085"/>
      <c r="HQT310" s="1085"/>
      <c r="HQU310" s="1085"/>
      <c r="HQV310" s="1085"/>
      <c r="HQW310" s="1085"/>
      <c r="HQX310" s="1085"/>
      <c r="HQY310" s="1085"/>
      <c r="HQZ310" s="1085"/>
      <c r="HRA310" s="1085"/>
      <c r="HRB310" s="1085"/>
      <c r="HRC310" s="1085"/>
      <c r="HRD310" s="1085"/>
      <c r="HRE310" s="1085"/>
      <c r="HRF310" s="1080"/>
      <c r="HRG310" s="1085"/>
      <c r="HRH310" s="1085"/>
      <c r="HRI310" s="1085"/>
      <c r="HRJ310" s="1085"/>
      <c r="HRK310" s="1085"/>
      <c r="HRL310" s="1085"/>
      <c r="HRM310" s="1085"/>
      <c r="HRN310" s="1085"/>
      <c r="HRO310" s="1085"/>
      <c r="HRP310" s="1085"/>
      <c r="HRQ310" s="1085"/>
      <c r="HRR310" s="1085"/>
      <c r="HRS310" s="1085"/>
      <c r="HRT310" s="1085"/>
      <c r="HRU310" s="1080"/>
      <c r="HRV310" s="1085"/>
      <c r="HRW310" s="1085"/>
      <c r="HRX310" s="1085"/>
      <c r="HRY310" s="1085"/>
      <c r="HRZ310" s="1085"/>
      <c r="HSA310" s="1085"/>
      <c r="HSB310" s="1085"/>
      <c r="HSC310" s="1085"/>
      <c r="HSD310" s="1085"/>
      <c r="HSE310" s="1085"/>
      <c r="HSF310" s="1085"/>
      <c r="HSG310" s="1085"/>
      <c r="HSH310" s="1085"/>
      <c r="HSI310" s="1085"/>
      <c r="HSJ310" s="1080"/>
      <c r="HSK310" s="1085"/>
      <c r="HSL310" s="1085"/>
      <c r="HSM310" s="1085"/>
      <c r="HSN310" s="1085"/>
      <c r="HSO310" s="1085"/>
      <c r="HSP310" s="1085"/>
      <c r="HSQ310" s="1085"/>
      <c r="HSR310" s="1085"/>
      <c r="HSS310" s="1085"/>
      <c r="HST310" s="1085"/>
      <c r="HSU310" s="1085"/>
      <c r="HSV310" s="1085"/>
      <c r="HSW310" s="1085"/>
      <c r="HSX310" s="1085"/>
      <c r="HSY310" s="1080"/>
      <c r="HSZ310" s="1085"/>
      <c r="HTA310" s="1085"/>
      <c r="HTB310" s="1085"/>
      <c r="HTC310" s="1085"/>
      <c r="HTD310" s="1085"/>
      <c r="HTE310" s="1085"/>
      <c r="HTF310" s="1085"/>
      <c r="HTG310" s="1085"/>
      <c r="HTH310" s="1085"/>
      <c r="HTI310" s="1085"/>
      <c r="HTJ310" s="1085"/>
      <c r="HTK310" s="1085"/>
      <c r="HTL310" s="1085"/>
      <c r="HTM310" s="1085"/>
      <c r="HTN310" s="1080"/>
      <c r="HTO310" s="1085"/>
      <c r="HTP310" s="1085"/>
      <c r="HTQ310" s="1085"/>
      <c r="HTR310" s="1085"/>
      <c r="HTS310" s="1085"/>
      <c r="HTT310" s="1085"/>
      <c r="HTU310" s="1085"/>
      <c r="HTV310" s="1085"/>
      <c r="HTW310" s="1085"/>
      <c r="HTX310" s="1085"/>
      <c r="HTY310" s="1085"/>
      <c r="HTZ310" s="1085"/>
      <c r="HUA310" s="1085"/>
      <c r="HUB310" s="1085"/>
      <c r="HUC310" s="1080"/>
      <c r="HUD310" s="1085"/>
      <c r="HUE310" s="1085"/>
      <c r="HUF310" s="1085"/>
      <c r="HUG310" s="1085"/>
      <c r="HUH310" s="1085"/>
      <c r="HUI310" s="1085"/>
      <c r="HUJ310" s="1085"/>
      <c r="HUK310" s="1085"/>
      <c r="HUL310" s="1085"/>
      <c r="HUM310" s="1085"/>
      <c r="HUN310" s="1085"/>
      <c r="HUO310" s="1085"/>
      <c r="HUP310" s="1085"/>
      <c r="HUQ310" s="1085"/>
      <c r="HUR310" s="1080"/>
      <c r="HUS310" s="1085"/>
      <c r="HUT310" s="1085"/>
      <c r="HUU310" s="1085"/>
      <c r="HUV310" s="1085"/>
      <c r="HUW310" s="1085"/>
      <c r="HUX310" s="1085"/>
      <c r="HUY310" s="1085"/>
      <c r="HUZ310" s="1085"/>
      <c r="HVA310" s="1085"/>
      <c r="HVB310" s="1085"/>
      <c r="HVC310" s="1085"/>
      <c r="HVD310" s="1085"/>
      <c r="HVE310" s="1085"/>
      <c r="HVF310" s="1085"/>
      <c r="HVG310" s="1080"/>
      <c r="HVH310" s="1085"/>
      <c r="HVI310" s="1085"/>
      <c r="HVJ310" s="1085"/>
      <c r="HVK310" s="1085"/>
      <c r="HVL310" s="1085"/>
      <c r="HVM310" s="1085"/>
      <c r="HVN310" s="1085"/>
      <c r="HVO310" s="1085"/>
      <c r="HVP310" s="1085"/>
      <c r="HVQ310" s="1085"/>
      <c r="HVR310" s="1085"/>
      <c r="HVS310" s="1085"/>
      <c r="HVT310" s="1085"/>
      <c r="HVU310" s="1085"/>
      <c r="HVV310" s="1080"/>
      <c r="HVW310" s="1085"/>
      <c r="HVX310" s="1085"/>
      <c r="HVY310" s="1085"/>
      <c r="HVZ310" s="1085"/>
      <c r="HWA310" s="1085"/>
      <c r="HWB310" s="1085"/>
      <c r="HWC310" s="1085"/>
      <c r="HWD310" s="1085"/>
      <c r="HWE310" s="1085"/>
      <c r="HWF310" s="1085"/>
      <c r="HWG310" s="1085"/>
      <c r="HWH310" s="1085"/>
      <c r="HWI310" s="1085"/>
      <c r="HWJ310" s="1085"/>
      <c r="HWK310" s="1080"/>
      <c r="HWL310" s="1085"/>
      <c r="HWM310" s="1085"/>
      <c r="HWN310" s="1085"/>
      <c r="HWO310" s="1085"/>
      <c r="HWP310" s="1085"/>
      <c r="HWQ310" s="1085"/>
      <c r="HWR310" s="1085"/>
      <c r="HWS310" s="1085"/>
      <c r="HWT310" s="1085"/>
      <c r="HWU310" s="1085"/>
      <c r="HWV310" s="1085"/>
      <c r="HWW310" s="1085"/>
      <c r="HWX310" s="1085"/>
      <c r="HWY310" s="1085"/>
      <c r="HWZ310" s="1080"/>
      <c r="HXA310" s="1085"/>
      <c r="HXB310" s="1085"/>
      <c r="HXC310" s="1085"/>
      <c r="HXD310" s="1085"/>
      <c r="HXE310" s="1085"/>
      <c r="HXF310" s="1085"/>
      <c r="HXG310" s="1085"/>
      <c r="HXH310" s="1085"/>
      <c r="HXI310" s="1085"/>
      <c r="HXJ310" s="1085"/>
      <c r="HXK310" s="1085"/>
      <c r="HXL310" s="1085"/>
      <c r="HXM310" s="1085"/>
      <c r="HXN310" s="1085"/>
      <c r="HXO310" s="1080"/>
      <c r="HXP310" s="1085"/>
      <c r="HXQ310" s="1085"/>
      <c r="HXR310" s="1085"/>
      <c r="HXS310" s="1085"/>
      <c r="HXT310" s="1085"/>
      <c r="HXU310" s="1085"/>
      <c r="HXV310" s="1085"/>
      <c r="HXW310" s="1085"/>
      <c r="HXX310" s="1085"/>
      <c r="HXY310" s="1085"/>
      <c r="HXZ310" s="1085"/>
      <c r="HYA310" s="1085"/>
      <c r="HYB310" s="1085"/>
      <c r="HYC310" s="1085"/>
      <c r="HYD310" s="1080"/>
      <c r="HYE310" s="1085"/>
      <c r="HYF310" s="1085"/>
      <c r="HYG310" s="1085"/>
      <c r="HYH310" s="1085"/>
      <c r="HYI310" s="1085"/>
      <c r="HYJ310" s="1085"/>
      <c r="HYK310" s="1085"/>
      <c r="HYL310" s="1085"/>
      <c r="HYM310" s="1085"/>
      <c r="HYN310" s="1085"/>
      <c r="HYO310" s="1085"/>
      <c r="HYP310" s="1085"/>
      <c r="HYQ310" s="1085"/>
      <c r="HYR310" s="1085"/>
      <c r="HYS310" s="1080"/>
      <c r="HYT310" s="1085"/>
      <c r="HYU310" s="1085"/>
      <c r="HYV310" s="1085"/>
      <c r="HYW310" s="1085"/>
      <c r="HYX310" s="1085"/>
      <c r="HYY310" s="1085"/>
      <c r="HYZ310" s="1085"/>
      <c r="HZA310" s="1085"/>
      <c r="HZB310" s="1085"/>
      <c r="HZC310" s="1085"/>
      <c r="HZD310" s="1085"/>
      <c r="HZE310" s="1085"/>
      <c r="HZF310" s="1085"/>
      <c r="HZG310" s="1085"/>
      <c r="HZH310" s="1080"/>
      <c r="HZI310" s="1085"/>
      <c r="HZJ310" s="1085"/>
      <c r="HZK310" s="1085"/>
      <c r="HZL310" s="1085"/>
      <c r="HZM310" s="1085"/>
      <c r="HZN310" s="1085"/>
      <c r="HZO310" s="1085"/>
      <c r="HZP310" s="1085"/>
      <c r="HZQ310" s="1085"/>
      <c r="HZR310" s="1085"/>
      <c r="HZS310" s="1085"/>
      <c r="HZT310" s="1085"/>
      <c r="HZU310" s="1085"/>
      <c r="HZV310" s="1085"/>
      <c r="HZW310" s="1080"/>
      <c r="HZX310" s="1085"/>
      <c r="HZY310" s="1085"/>
      <c r="HZZ310" s="1085"/>
      <c r="IAA310" s="1085"/>
      <c r="IAB310" s="1085"/>
      <c r="IAC310" s="1085"/>
      <c r="IAD310" s="1085"/>
      <c r="IAE310" s="1085"/>
      <c r="IAF310" s="1085"/>
      <c r="IAG310" s="1085"/>
      <c r="IAH310" s="1085"/>
      <c r="IAI310" s="1085"/>
      <c r="IAJ310" s="1085"/>
      <c r="IAK310" s="1085"/>
      <c r="IAL310" s="1080"/>
      <c r="IAM310" s="1085"/>
      <c r="IAN310" s="1085"/>
      <c r="IAO310" s="1085"/>
      <c r="IAP310" s="1085"/>
      <c r="IAQ310" s="1085"/>
      <c r="IAR310" s="1085"/>
      <c r="IAS310" s="1085"/>
      <c r="IAT310" s="1085"/>
      <c r="IAU310" s="1085"/>
      <c r="IAV310" s="1085"/>
      <c r="IAW310" s="1085"/>
      <c r="IAX310" s="1085"/>
      <c r="IAY310" s="1085"/>
      <c r="IAZ310" s="1085"/>
      <c r="IBA310" s="1080"/>
      <c r="IBB310" s="1085"/>
      <c r="IBC310" s="1085"/>
      <c r="IBD310" s="1085"/>
      <c r="IBE310" s="1085"/>
      <c r="IBF310" s="1085"/>
      <c r="IBG310" s="1085"/>
      <c r="IBH310" s="1085"/>
      <c r="IBI310" s="1085"/>
      <c r="IBJ310" s="1085"/>
      <c r="IBK310" s="1085"/>
      <c r="IBL310" s="1085"/>
      <c r="IBM310" s="1085"/>
      <c r="IBN310" s="1085"/>
      <c r="IBO310" s="1085"/>
      <c r="IBP310" s="1080"/>
      <c r="IBQ310" s="1085"/>
      <c r="IBR310" s="1085"/>
      <c r="IBS310" s="1085"/>
      <c r="IBT310" s="1085"/>
      <c r="IBU310" s="1085"/>
      <c r="IBV310" s="1085"/>
      <c r="IBW310" s="1085"/>
      <c r="IBX310" s="1085"/>
      <c r="IBY310" s="1085"/>
      <c r="IBZ310" s="1085"/>
      <c r="ICA310" s="1085"/>
      <c r="ICB310" s="1085"/>
      <c r="ICC310" s="1085"/>
      <c r="ICD310" s="1085"/>
      <c r="ICE310" s="1080"/>
      <c r="ICF310" s="1085"/>
      <c r="ICG310" s="1085"/>
      <c r="ICH310" s="1085"/>
      <c r="ICI310" s="1085"/>
      <c r="ICJ310" s="1085"/>
      <c r="ICK310" s="1085"/>
      <c r="ICL310" s="1085"/>
      <c r="ICM310" s="1085"/>
      <c r="ICN310" s="1085"/>
      <c r="ICO310" s="1085"/>
      <c r="ICP310" s="1085"/>
      <c r="ICQ310" s="1085"/>
      <c r="ICR310" s="1085"/>
      <c r="ICS310" s="1085"/>
      <c r="ICT310" s="1080"/>
      <c r="ICU310" s="1085"/>
      <c r="ICV310" s="1085"/>
      <c r="ICW310" s="1085"/>
      <c r="ICX310" s="1085"/>
      <c r="ICY310" s="1085"/>
      <c r="ICZ310" s="1085"/>
      <c r="IDA310" s="1085"/>
      <c r="IDB310" s="1085"/>
      <c r="IDC310" s="1085"/>
      <c r="IDD310" s="1085"/>
      <c r="IDE310" s="1085"/>
      <c r="IDF310" s="1085"/>
      <c r="IDG310" s="1085"/>
      <c r="IDH310" s="1085"/>
      <c r="IDI310" s="1080"/>
      <c r="IDJ310" s="1085"/>
      <c r="IDK310" s="1085"/>
      <c r="IDL310" s="1085"/>
      <c r="IDM310" s="1085"/>
      <c r="IDN310" s="1085"/>
      <c r="IDO310" s="1085"/>
      <c r="IDP310" s="1085"/>
      <c r="IDQ310" s="1085"/>
      <c r="IDR310" s="1085"/>
      <c r="IDS310" s="1085"/>
      <c r="IDT310" s="1085"/>
      <c r="IDU310" s="1085"/>
      <c r="IDV310" s="1085"/>
      <c r="IDW310" s="1085"/>
      <c r="IDX310" s="1080"/>
      <c r="IDY310" s="1085"/>
      <c r="IDZ310" s="1085"/>
      <c r="IEA310" s="1085"/>
      <c r="IEB310" s="1085"/>
      <c r="IEC310" s="1085"/>
      <c r="IED310" s="1085"/>
      <c r="IEE310" s="1085"/>
      <c r="IEF310" s="1085"/>
      <c r="IEG310" s="1085"/>
      <c r="IEH310" s="1085"/>
      <c r="IEI310" s="1085"/>
      <c r="IEJ310" s="1085"/>
      <c r="IEK310" s="1085"/>
      <c r="IEL310" s="1085"/>
      <c r="IEM310" s="1080"/>
      <c r="IEN310" s="1085"/>
      <c r="IEO310" s="1085"/>
      <c r="IEP310" s="1085"/>
      <c r="IEQ310" s="1085"/>
      <c r="IER310" s="1085"/>
      <c r="IES310" s="1085"/>
      <c r="IET310" s="1085"/>
      <c r="IEU310" s="1085"/>
      <c r="IEV310" s="1085"/>
      <c r="IEW310" s="1085"/>
      <c r="IEX310" s="1085"/>
      <c r="IEY310" s="1085"/>
      <c r="IEZ310" s="1085"/>
      <c r="IFA310" s="1085"/>
      <c r="IFB310" s="1080"/>
      <c r="IFC310" s="1085"/>
      <c r="IFD310" s="1085"/>
      <c r="IFE310" s="1085"/>
      <c r="IFF310" s="1085"/>
      <c r="IFG310" s="1085"/>
      <c r="IFH310" s="1085"/>
      <c r="IFI310" s="1085"/>
      <c r="IFJ310" s="1085"/>
      <c r="IFK310" s="1085"/>
      <c r="IFL310" s="1085"/>
      <c r="IFM310" s="1085"/>
      <c r="IFN310" s="1085"/>
      <c r="IFO310" s="1085"/>
      <c r="IFP310" s="1085"/>
      <c r="IFQ310" s="1080"/>
      <c r="IFR310" s="1085"/>
      <c r="IFS310" s="1085"/>
      <c r="IFT310" s="1085"/>
      <c r="IFU310" s="1085"/>
      <c r="IFV310" s="1085"/>
      <c r="IFW310" s="1085"/>
      <c r="IFX310" s="1085"/>
      <c r="IFY310" s="1085"/>
      <c r="IFZ310" s="1085"/>
      <c r="IGA310" s="1085"/>
      <c r="IGB310" s="1085"/>
      <c r="IGC310" s="1085"/>
      <c r="IGD310" s="1085"/>
      <c r="IGE310" s="1085"/>
      <c r="IGF310" s="1080"/>
      <c r="IGG310" s="1085"/>
      <c r="IGH310" s="1085"/>
      <c r="IGI310" s="1085"/>
      <c r="IGJ310" s="1085"/>
      <c r="IGK310" s="1085"/>
      <c r="IGL310" s="1085"/>
      <c r="IGM310" s="1085"/>
      <c r="IGN310" s="1085"/>
      <c r="IGO310" s="1085"/>
      <c r="IGP310" s="1085"/>
      <c r="IGQ310" s="1085"/>
      <c r="IGR310" s="1085"/>
      <c r="IGS310" s="1085"/>
      <c r="IGT310" s="1085"/>
      <c r="IGU310" s="1080"/>
      <c r="IGV310" s="1085"/>
      <c r="IGW310" s="1085"/>
      <c r="IGX310" s="1085"/>
      <c r="IGY310" s="1085"/>
      <c r="IGZ310" s="1085"/>
      <c r="IHA310" s="1085"/>
      <c r="IHB310" s="1085"/>
      <c r="IHC310" s="1085"/>
      <c r="IHD310" s="1085"/>
      <c r="IHE310" s="1085"/>
      <c r="IHF310" s="1085"/>
      <c r="IHG310" s="1085"/>
      <c r="IHH310" s="1085"/>
      <c r="IHI310" s="1085"/>
      <c r="IHJ310" s="1080"/>
      <c r="IHK310" s="1085"/>
      <c r="IHL310" s="1085"/>
      <c r="IHM310" s="1085"/>
      <c r="IHN310" s="1085"/>
      <c r="IHO310" s="1085"/>
      <c r="IHP310" s="1085"/>
      <c r="IHQ310" s="1085"/>
      <c r="IHR310" s="1085"/>
      <c r="IHS310" s="1085"/>
      <c r="IHT310" s="1085"/>
      <c r="IHU310" s="1085"/>
      <c r="IHV310" s="1085"/>
      <c r="IHW310" s="1085"/>
      <c r="IHX310" s="1085"/>
      <c r="IHY310" s="1080"/>
      <c r="IHZ310" s="1085"/>
      <c r="IIA310" s="1085"/>
      <c r="IIB310" s="1085"/>
      <c r="IIC310" s="1085"/>
      <c r="IID310" s="1085"/>
      <c r="IIE310" s="1085"/>
      <c r="IIF310" s="1085"/>
      <c r="IIG310" s="1085"/>
      <c r="IIH310" s="1085"/>
      <c r="III310" s="1085"/>
      <c r="IIJ310" s="1085"/>
      <c r="IIK310" s="1085"/>
      <c r="IIL310" s="1085"/>
      <c r="IIM310" s="1085"/>
      <c r="IIN310" s="1080"/>
      <c r="IIO310" s="1085"/>
      <c r="IIP310" s="1085"/>
      <c r="IIQ310" s="1085"/>
      <c r="IIR310" s="1085"/>
      <c r="IIS310" s="1085"/>
      <c r="IIT310" s="1085"/>
      <c r="IIU310" s="1085"/>
      <c r="IIV310" s="1085"/>
      <c r="IIW310" s="1085"/>
      <c r="IIX310" s="1085"/>
      <c r="IIY310" s="1085"/>
      <c r="IIZ310" s="1085"/>
      <c r="IJA310" s="1085"/>
      <c r="IJB310" s="1085"/>
      <c r="IJC310" s="1080"/>
      <c r="IJD310" s="1085"/>
      <c r="IJE310" s="1085"/>
      <c r="IJF310" s="1085"/>
      <c r="IJG310" s="1085"/>
      <c r="IJH310" s="1085"/>
      <c r="IJI310" s="1085"/>
      <c r="IJJ310" s="1085"/>
      <c r="IJK310" s="1085"/>
      <c r="IJL310" s="1085"/>
      <c r="IJM310" s="1085"/>
      <c r="IJN310" s="1085"/>
      <c r="IJO310" s="1085"/>
      <c r="IJP310" s="1085"/>
      <c r="IJQ310" s="1085"/>
      <c r="IJR310" s="1080"/>
      <c r="IJS310" s="1085"/>
      <c r="IJT310" s="1085"/>
      <c r="IJU310" s="1085"/>
      <c r="IJV310" s="1085"/>
      <c r="IJW310" s="1085"/>
      <c r="IJX310" s="1085"/>
      <c r="IJY310" s="1085"/>
      <c r="IJZ310" s="1085"/>
      <c r="IKA310" s="1085"/>
      <c r="IKB310" s="1085"/>
      <c r="IKC310" s="1085"/>
      <c r="IKD310" s="1085"/>
      <c r="IKE310" s="1085"/>
      <c r="IKF310" s="1085"/>
      <c r="IKG310" s="1080"/>
      <c r="IKH310" s="1085"/>
      <c r="IKI310" s="1085"/>
      <c r="IKJ310" s="1085"/>
      <c r="IKK310" s="1085"/>
      <c r="IKL310" s="1085"/>
      <c r="IKM310" s="1085"/>
      <c r="IKN310" s="1085"/>
      <c r="IKO310" s="1085"/>
      <c r="IKP310" s="1085"/>
      <c r="IKQ310" s="1085"/>
      <c r="IKR310" s="1085"/>
      <c r="IKS310" s="1085"/>
      <c r="IKT310" s="1085"/>
      <c r="IKU310" s="1085"/>
      <c r="IKV310" s="1080"/>
      <c r="IKW310" s="1085"/>
      <c r="IKX310" s="1085"/>
      <c r="IKY310" s="1085"/>
      <c r="IKZ310" s="1085"/>
      <c r="ILA310" s="1085"/>
      <c r="ILB310" s="1085"/>
      <c r="ILC310" s="1085"/>
      <c r="ILD310" s="1085"/>
      <c r="ILE310" s="1085"/>
      <c r="ILF310" s="1085"/>
      <c r="ILG310" s="1085"/>
      <c r="ILH310" s="1085"/>
      <c r="ILI310" s="1085"/>
      <c r="ILJ310" s="1085"/>
      <c r="ILK310" s="1080"/>
      <c r="ILL310" s="1085"/>
      <c r="ILM310" s="1085"/>
      <c r="ILN310" s="1085"/>
      <c r="ILO310" s="1085"/>
      <c r="ILP310" s="1085"/>
      <c r="ILQ310" s="1085"/>
      <c r="ILR310" s="1085"/>
      <c r="ILS310" s="1085"/>
      <c r="ILT310" s="1085"/>
      <c r="ILU310" s="1085"/>
      <c r="ILV310" s="1085"/>
      <c r="ILW310" s="1085"/>
      <c r="ILX310" s="1085"/>
      <c r="ILY310" s="1085"/>
      <c r="ILZ310" s="1080"/>
      <c r="IMA310" s="1085"/>
      <c r="IMB310" s="1085"/>
      <c r="IMC310" s="1085"/>
      <c r="IMD310" s="1085"/>
      <c r="IME310" s="1085"/>
      <c r="IMF310" s="1085"/>
      <c r="IMG310" s="1085"/>
      <c r="IMH310" s="1085"/>
      <c r="IMI310" s="1085"/>
      <c r="IMJ310" s="1085"/>
      <c r="IMK310" s="1085"/>
      <c r="IML310" s="1085"/>
      <c r="IMM310" s="1085"/>
      <c r="IMN310" s="1085"/>
      <c r="IMO310" s="1080"/>
      <c r="IMP310" s="1085"/>
      <c r="IMQ310" s="1085"/>
      <c r="IMR310" s="1085"/>
      <c r="IMS310" s="1085"/>
      <c r="IMT310" s="1085"/>
      <c r="IMU310" s="1085"/>
      <c r="IMV310" s="1085"/>
      <c r="IMW310" s="1085"/>
      <c r="IMX310" s="1085"/>
      <c r="IMY310" s="1085"/>
      <c r="IMZ310" s="1085"/>
      <c r="INA310" s="1085"/>
      <c r="INB310" s="1085"/>
      <c r="INC310" s="1085"/>
      <c r="IND310" s="1080"/>
      <c r="INE310" s="1085"/>
      <c r="INF310" s="1085"/>
      <c r="ING310" s="1085"/>
      <c r="INH310" s="1085"/>
      <c r="INI310" s="1085"/>
      <c r="INJ310" s="1085"/>
      <c r="INK310" s="1085"/>
      <c r="INL310" s="1085"/>
      <c r="INM310" s="1085"/>
      <c r="INN310" s="1085"/>
      <c r="INO310" s="1085"/>
      <c r="INP310" s="1085"/>
      <c r="INQ310" s="1085"/>
      <c r="INR310" s="1085"/>
      <c r="INS310" s="1080"/>
      <c r="INT310" s="1085"/>
      <c r="INU310" s="1085"/>
      <c r="INV310" s="1085"/>
      <c r="INW310" s="1085"/>
      <c r="INX310" s="1085"/>
      <c r="INY310" s="1085"/>
      <c r="INZ310" s="1085"/>
      <c r="IOA310" s="1085"/>
      <c r="IOB310" s="1085"/>
      <c r="IOC310" s="1085"/>
      <c r="IOD310" s="1085"/>
      <c r="IOE310" s="1085"/>
      <c r="IOF310" s="1085"/>
      <c r="IOG310" s="1085"/>
      <c r="IOH310" s="1080"/>
      <c r="IOI310" s="1085"/>
      <c r="IOJ310" s="1085"/>
      <c r="IOK310" s="1085"/>
      <c r="IOL310" s="1085"/>
      <c r="IOM310" s="1085"/>
      <c r="ION310" s="1085"/>
      <c r="IOO310" s="1085"/>
      <c r="IOP310" s="1085"/>
      <c r="IOQ310" s="1085"/>
      <c r="IOR310" s="1085"/>
      <c r="IOS310" s="1085"/>
      <c r="IOT310" s="1085"/>
      <c r="IOU310" s="1085"/>
      <c r="IOV310" s="1085"/>
      <c r="IOW310" s="1080"/>
      <c r="IOX310" s="1085"/>
      <c r="IOY310" s="1085"/>
      <c r="IOZ310" s="1085"/>
      <c r="IPA310" s="1085"/>
      <c r="IPB310" s="1085"/>
      <c r="IPC310" s="1085"/>
      <c r="IPD310" s="1085"/>
      <c r="IPE310" s="1085"/>
      <c r="IPF310" s="1085"/>
      <c r="IPG310" s="1085"/>
      <c r="IPH310" s="1085"/>
      <c r="IPI310" s="1085"/>
      <c r="IPJ310" s="1085"/>
      <c r="IPK310" s="1085"/>
      <c r="IPL310" s="1080"/>
      <c r="IPM310" s="1085"/>
      <c r="IPN310" s="1085"/>
      <c r="IPO310" s="1085"/>
      <c r="IPP310" s="1085"/>
      <c r="IPQ310" s="1085"/>
      <c r="IPR310" s="1085"/>
      <c r="IPS310" s="1085"/>
      <c r="IPT310" s="1085"/>
      <c r="IPU310" s="1085"/>
      <c r="IPV310" s="1085"/>
      <c r="IPW310" s="1085"/>
      <c r="IPX310" s="1085"/>
      <c r="IPY310" s="1085"/>
      <c r="IPZ310" s="1085"/>
      <c r="IQA310" s="1080"/>
      <c r="IQB310" s="1085"/>
      <c r="IQC310" s="1085"/>
      <c r="IQD310" s="1085"/>
      <c r="IQE310" s="1085"/>
      <c r="IQF310" s="1085"/>
      <c r="IQG310" s="1085"/>
      <c r="IQH310" s="1085"/>
      <c r="IQI310" s="1085"/>
      <c r="IQJ310" s="1085"/>
      <c r="IQK310" s="1085"/>
      <c r="IQL310" s="1085"/>
      <c r="IQM310" s="1085"/>
      <c r="IQN310" s="1085"/>
      <c r="IQO310" s="1085"/>
      <c r="IQP310" s="1080"/>
      <c r="IQQ310" s="1085"/>
      <c r="IQR310" s="1085"/>
      <c r="IQS310" s="1085"/>
      <c r="IQT310" s="1085"/>
      <c r="IQU310" s="1085"/>
      <c r="IQV310" s="1085"/>
      <c r="IQW310" s="1085"/>
      <c r="IQX310" s="1085"/>
      <c r="IQY310" s="1085"/>
      <c r="IQZ310" s="1085"/>
      <c r="IRA310" s="1085"/>
      <c r="IRB310" s="1085"/>
      <c r="IRC310" s="1085"/>
      <c r="IRD310" s="1085"/>
      <c r="IRE310" s="1080"/>
      <c r="IRF310" s="1085"/>
      <c r="IRG310" s="1085"/>
      <c r="IRH310" s="1085"/>
      <c r="IRI310" s="1085"/>
      <c r="IRJ310" s="1085"/>
      <c r="IRK310" s="1085"/>
      <c r="IRL310" s="1085"/>
      <c r="IRM310" s="1085"/>
      <c r="IRN310" s="1085"/>
      <c r="IRO310" s="1085"/>
      <c r="IRP310" s="1085"/>
      <c r="IRQ310" s="1085"/>
      <c r="IRR310" s="1085"/>
      <c r="IRS310" s="1085"/>
      <c r="IRT310" s="1080"/>
      <c r="IRU310" s="1085"/>
      <c r="IRV310" s="1085"/>
      <c r="IRW310" s="1085"/>
      <c r="IRX310" s="1085"/>
      <c r="IRY310" s="1085"/>
      <c r="IRZ310" s="1085"/>
      <c r="ISA310" s="1085"/>
      <c r="ISB310" s="1085"/>
      <c r="ISC310" s="1085"/>
      <c r="ISD310" s="1085"/>
      <c r="ISE310" s="1085"/>
      <c r="ISF310" s="1085"/>
      <c r="ISG310" s="1085"/>
      <c r="ISH310" s="1085"/>
      <c r="ISI310" s="1080"/>
      <c r="ISJ310" s="1085"/>
      <c r="ISK310" s="1085"/>
      <c r="ISL310" s="1085"/>
      <c r="ISM310" s="1085"/>
      <c r="ISN310" s="1085"/>
      <c r="ISO310" s="1085"/>
      <c r="ISP310" s="1085"/>
      <c r="ISQ310" s="1085"/>
      <c r="ISR310" s="1085"/>
      <c r="ISS310" s="1085"/>
      <c r="IST310" s="1085"/>
      <c r="ISU310" s="1085"/>
      <c r="ISV310" s="1085"/>
      <c r="ISW310" s="1085"/>
      <c r="ISX310" s="1080"/>
      <c r="ISY310" s="1085"/>
      <c r="ISZ310" s="1085"/>
      <c r="ITA310" s="1085"/>
      <c r="ITB310" s="1085"/>
      <c r="ITC310" s="1085"/>
      <c r="ITD310" s="1085"/>
      <c r="ITE310" s="1085"/>
      <c r="ITF310" s="1085"/>
      <c r="ITG310" s="1085"/>
      <c r="ITH310" s="1085"/>
      <c r="ITI310" s="1085"/>
      <c r="ITJ310" s="1085"/>
      <c r="ITK310" s="1085"/>
      <c r="ITL310" s="1085"/>
      <c r="ITM310" s="1080"/>
      <c r="ITN310" s="1085"/>
      <c r="ITO310" s="1085"/>
      <c r="ITP310" s="1085"/>
      <c r="ITQ310" s="1085"/>
      <c r="ITR310" s="1085"/>
      <c r="ITS310" s="1085"/>
      <c r="ITT310" s="1085"/>
      <c r="ITU310" s="1085"/>
      <c r="ITV310" s="1085"/>
      <c r="ITW310" s="1085"/>
      <c r="ITX310" s="1085"/>
      <c r="ITY310" s="1085"/>
      <c r="ITZ310" s="1085"/>
      <c r="IUA310" s="1085"/>
      <c r="IUB310" s="1080"/>
      <c r="IUC310" s="1085"/>
      <c r="IUD310" s="1085"/>
      <c r="IUE310" s="1085"/>
      <c r="IUF310" s="1085"/>
      <c r="IUG310" s="1085"/>
      <c r="IUH310" s="1085"/>
      <c r="IUI310" s="1085"/>
      <c r="IUJ310" s="1085"/>
      <c r="IUK310" s="1085"/>
      <c r="IUL310" s="1085"/>
      <c r="IUM310" s="1085"/>
      <c r="IUN310" s="1085"/>
      <c r="IUO310" s="1085"/>
      <c r="IUP310" s="1085"/>
      <c r="IUQ310" s="1080"/>
      <c r="IUR310" s="1085"/>
      <c r="IUS310" s="1085"/>
      <c r="IUT310" s="1085"/>
      <c r="IUU310" s="1085"/>
      <c r="IUV310" s="1085"/>
      <c r="IUW310" s="1085"/>
      <c r="IUX310" s="1085"/>
      <c r="IUY310" s="1085"/>
      <c r="IUZ310" s="1085"/>
      <c r="IVA310" s="1085"/>
      <c r="IVB310" s="1085"/>
      <c r="IVC310" s="1085"/>
      <c r="IVD310" s="1085"/>
      <c r="IVE310" s="1085"/>
      <c r="IVF310" s="1080"/>
      <c r="IVG310" s="1085"/>
      <c r="IVH310" s="1085"/>
      <c r="IVI310" s="1085"/>
      <c r="IVJ310" s="1085"/>
      <c r="IVK310" s="1085"/>
      <c r="IVL310" s="1085"/>
      <c r="IVM310" s="1085"/>
      <c r="IVN310" s="1085"/>
      <c r="IVO310" s="1085"/>
      <c r="IVP310" s="1085"/>
      <c r="IVQ310" s="1085"/>
      <c r="IVR310" s="1085"/>
      <c r="IVS310" s="1085"/>
      <c r="IVT310" s="1085"/>
      <c r="IVU310" s="1080"/>
      <c r="IVV310" s="1085"/>
      <c r="IVW310" s="1085"/>
      <c r="IVX310" s="1085"/>
      <c r="IVY310" s="1085"/>
      <c r="IVZ310" s="1085"/>
      <c r="IWA310" s="1085"/>
      <c r="IWB310" s="1085"/>
      <c r="IWC310" s="1085"/>
      <c r="IWD310" s="1085"/>
      <c r="IWE310" s="1085"/>
      <c r="IWF310" s="1085"/>
      <c r="IWG310" s="1085"/>
      <c r="IWH310" s="1085"/>
      <c r="IWI310" s="1085"/>
      <c r="IWJ310" s="1080"/>
      <c r="IWK310" s="1085"/>
      <c r="IWL310" s="1085"/>
      <c r="IWM310" s="1085"/>
      <c r="IWN310" s="1085"/>
      <c r="IWO310" s="1085"/>
      <c r="IWP310" s="1085"/>
      <c r="IWQ310" s="1085"/>
      <c r="IWR310" s="1085"/>
      <c r="IWS310" s="1085"/>
      <c r="IWT310" s="1085"/>
      <c r="IWU310" s="1085"/>
      <c r="IWV310" s="1085"/>
      <c r="IWW310" s="1085"/>
      <c r="IWX310" s="1085"/>
      <c r="IWY310" s="1080"/>
      <c r="IWZ310" s="1085"/>
      <c r="IXA310" s="1085"/>
      <c r="IXB310" s="1085"/>
      <c r="IXC310" s="1085"/>
      <c r="IXD310" s="1085"/>
      <c r="IXE310" s="1085"/>
      <c r="IXF310" s="1085"/>
      <c r="IXG310" s="1085"/>
      <c r="IXH310" s="1085"/>
      <c r="IXI310" s="1085"/>
      <c r="IXJ310" s="1085"/>
      <c r="IXK310" s="1085"/>
      <c r="IXL310" s="1085"/>
      <c r="IXM310" s="1085"/>
      <c r="IXN310" s="1080"/>
      <c r="IXO310" s="1085"/>
      <c r="IXP310" s="1085"/>
      <c r="IXQ310" s="1085"/>
      <c r="IXR310" s="1085"/>
      <c r="IXS310" s="1085"/>
      <c r="IXT310" s="1085"/>
      <c r="IXU310" s="1085"/>
      <c r="IXV310" s="1085"/>
      <c r="IXW310" s="1085"/>
      <c r="IXX310" s="1085"/>
      <c r="IXY310" s="1085"/>
      <c r="IXZ310" s="1085"/>
      <c r="IYA310" s="1085"/>
      <c r="IYB310" s="1085"/>
      <c r="IYC310" s="1080"/>
      <c r="IYD310" s="1085"/>
      <c r="IYE310" s="1085"/>
      <c r="IYF310" s="1085"/>
      <c r="IYG310" s="1085"/>
      <c r="IYH310" s="1085"/>
      <c r="IYI310" s="1085"/>
      <c r="IYJ310" s="1085"/>
      <c r="IYK310" s="1085"/>
      <c r="IYL310" s="1085"/>
      <c r="IYM310" s="1085"/>
      <c r="IYN310" s="1085"/>
      <c r="IYO310" s="1085"/>
      <c r="IYP310" s="1085"/>
      <c r="IYQ310" s="1085"/>
      <c r="IYR310" s="1080"/>
      <c r="IYS310" s="1085"/>
      <c r="IYT310" s="1085"/>
      <c r="IYU310" s="1085"/>
      <c r="IYV310" s="1085"/>
      <c r="IYW310" s="1085"/>
      <c r="IYX310" s="1085"/>
      <c r="IYY310" s="1085"/>
      <c r="IYZ310" s="1085"/>
      <c r="IZA310" s="1085"/>
      <c r="IZB310" s="1085"/>
      <c r="IZC310" s="1085"/>
      <c r="IZD310" s="1085"/>
      <c r="IZE310" s="1085"/>
      <c r="IZF310" s="1085"/>
      <c r="IZG310" s="1080"/>
      <c r="IZH310" s="1085"/>
      <c r="IZI310" s="1085"/>
      <c r="IZJ310" s="1085"/>
      <c r="IZK310" s="1085"/>
      <c r="IZL310" s="1085"/>
      <c r="IZM310" s="1085"/>
      <c r="IZN310" s="1085"/>
      <c r="IZO310" s="1085"/>
      <c r="IZP310" s="1085"/>
      <c r="IZQ310" s="1085"/>
      <c r="IZR310" s="1085"/>
      <c r="IZS310" s="1085"/>
      <c r="IZT310" s="1085"/>
      <c r="IZU310" s="1085"/>
      <c r="IZV310" s="1080"/>
      <c r="IZW310" s="1085"/>
      <c r="IZX310" s="1085"/>
      <c r="IZY310" s="1085"/>
      <c r="IZZ310" s="1085"/>
      <c r="JAA310" s="1085"/>
      <c r="JAB310" s="1085"/>
      <c r="JAC310" s="1085"/>
      <c r="JAD310" s="1085"/>
      <c r="JAE310" s="1085"/>
      <c r="JAF310" s="1085"/>
      <c r="JAG310" s="1085"/>
      <c r="JAH310" s="1085"/>
      <c r="JAI310" s="1085"/>
      <c r="JAJ310" s="1085"/>
      <c r="JAK310" s="1080"/>
      <c r="JAL310" s="1085"/>
      <c r="JAM310" s="1085"/>
      <c r="JAN310" s="1085"/>
      <c r="JAO310" s="1085"/>
      <c r="JAP310" s="1085"/>
      <c r="JAQ310" s="1085"/>
      <c r="JAR310" s="1085"/>
      <c r="JAS310" s="1085"/>
      <c r="JAT310" s="1085"/>
      <c r="JAU310" s="1085"/>
      <c r="JAV310" s="1085"/>
      <c r="JAW310" s="1085"/>
      <c r="JAX310" s="1085"/>
      <c r="JAY310" s="1085"/>
      <c r="JAZ310" s="1080"/>
      <c r="JBA310" s="1085"/>
      <c r="JBB310" s="1085"/>
      <c r="JBC310" s="1085"/>
      <c r="JBD310" s="1085"/>
      <c r="JBE310" s="1085"/>
      <c r="JBF310" s="1085"/>
      <c r="JBG310" s="1085"/>
      <c r="JBH310" s="1085"/>
      <c r="JBI310" s="1085"/>
      <c r="JBJ310" s="1085"/>
      <c r="JBK310" s="1085"/>
      <c r="JBL310" s="1085"/>
      <c r="JBM310" s="1085"/>
      <c r="JBN310" s="1085"/>
      <c r="JBO310" s="1080"/>
      <c r="JBP310" s="1085"/>
      <c r="JBQ310" s="1085"/>
      <c r="JBR310" s="1085"/>
      <c r="JBS310" s="1085"/>
      <c r="JBT310" s="1085"/>
      <c r="JBU310" s="1085"/>
      <c r="JBV310" s="1085"/>
      <c r="JBW310" s="1085"/>
      <c r="JBX310" s="1085"/>
      <c r="JBY310" s="1085"/>
      <c r="JBZ310" s="1085"/>
      <c r="JCA310" s="1085"/>
      <c r="JCB310" s="1085"/>
      <c r="JCC310" s="1085"/>
      <c r="JCD310" s="1080"/>
      <c r="JCE310" s="1085"/>
      <c r="JCF310" s="1085"/>
      <c r="JCG310" s="1085"/>
      <c r="JCH310" s="1085"/>
      <c r="JCI310" s="1085"/>
      <c r="JCJ310" s="1085"/>
      <c r="JCK310" s="1085"/>
      <c r="JCL310" s="1085"/>
      <c r="JCM310" s="1085"/>
      <c r="JCN310" s="1085"/>
      <c r="JCO310" s="1085"/>
      <c r="JCP310" s="1085"/>
      <c r="JCQ310" s="1085"/>
      <c r="JCR310" s="1085"/>
      <c r="JCS310" s="1080"/>
      <c r="JCT310" s="1085"/>
      <c r="JCU310" s="1085"/>
      <c r="JCV310" s="1085"/>
      <c r="JCW310" s="1085"/>
      <c r="JCX310" s="1085"/>
      <c r="JCY310" s="1085"/>
      <c r="JCZ310" s="1085"/>
      <c r="JDA310" s="1085"/>
      <c r="JDB310" s="1085"/>
      <c r="JDC310" s="1085"/>
      <c r="JDD310" s="1085"/>
      <c r="JDE310" s="1085"/>
      <c r="JDF310" s="1085"/>
      <c r="JDG310" s="1085"/>
      <c r="JDH310" s="1080"/>
      <c r="JDI310" s="1085"/>
      <c r="JDJ310" s="1085"/>
      <c r="JDK310" s="1085"/>
      <c r="JDL310" s="1085"/>
      <c r="JDM310" s="1085"/>
      <c r="JDN310" s="1085"/>
      <c r="JDO310" s="1085"/>
      <c r="JDP310" s="1085"/>
      <c r="JDQ310" s="1085"/>
      <c r="JDR310" s="1085"/>
      <c r="JDS310" s="1085"/>
      <c r="JDT310" s="1085"/>
      <c r="JDU310" s="1085"/>
      <c r="JDV310" s="1085"/>
      <c r="JDW310" s="1080"/>
      <c r="JDX310" s="1085"/>
      <c r="JDY310" s="1085"/>
      <c r="JDZ310" s="1085"/>
      <c r="JEA310" s="1085"/>
      <c r="JEB310" s="1085"/>
      <c r="JEC310" s="1085"/>
      <c r="JED310" s="1085"/>
      <c r="JEE310" s="1085"/>
      <c r="JEF310" s="1085"/>
      <c r="JEG310" s="1085"/>
      <c r="JEH310" s="1085"/>
      <c r="JEI310" s="1085"/>
      <c r="JEJ310" s="1085"/>
      <c r="JEK310" s="1085"/>
      <c r="JEL310" s="1080"/>
      <c r="JEM310" s="1085"/>
      <c r="JEN310" s="1085"/>
      <c r="JEO310" s="1085"/>
      <c r="JEP310" s="1085"/>
      <c r="JEQ310" s="1085"/>
      <c r="JER310" s="1085"/>
      <c r="JES310" s="1085"/>
      <c r="JET310" s="1085"/>
      <c r="JEU310" s="1085"/>
      <c r="JEV310" s="1085"/>
      <c r="JEW310" s="1085"/>
      <c r="JEX310" s="1085"/>
      <c r="JEY310" s="1085"/>
      <c r="JEZ310" s="1085"/>
      <c r="JFA310" s="1080"/>
      <c r="JFB310" s="1085"/>
      <c r="JFC310" s="1085"/>
      <c r="JFD310" s="1085"/>
      <c r="JFE310" s="1085"/>
      <c r="JFF310" s="1085"/>
      <c r="JFG310" s="1085"/>
      <c r="JFH310" s="1085"/>
      <c r="JFI310" s="1085"/>
      <c r="JFJ310" s="1085"/>
      <c r="JFK310" s="1085"/>
      <c r="JFL310" s="1085"/>
      <c r="JFM310" s="1085"/>
      <c r="JFN310" s="1085"/>
      <c r="JFO310" s="1085"/>
      <c r="JFP310" s="1080"/>
      <c r="JFQ310" s="1085"/>
      <c r="JFR310" s="1085"/>
      <c r="JFS310" s="1085"/>
      <c r="JFT310" s="1085"/>
      <c r="JFU310" s="1085"/>
      <c r="JFV310" s="1085"/>
      <c r="JFW310" s="1085"/>
      <c r="JFX310" s="1085"/>
      <c r="JFY310" s="1085"/>
      <c r="JFZ310" s="1085"/>
      <c r="JGA310" s="1085"/>
      <c r="JGB310" s="1085"/>
      <c r="JGC310" s="1085"/>
      <c r="JGD310" s="1085"/>
      <c r="JGE310" s="1080"/>
      <c r="JGF310" s="1085"/>
      <c r="JGG310" s="1085"/>
      <c r="JGH310" s="1085"/>
      <c r="JGI310" s="1085"/>
      <c r="JGJ310" s="1085"/>
      <c r="JGK310" s="1085"/>
      <c r="JGL310" s="1085"/>
      <c r="JGM310" s="1085"/>
      <c r="JGN310" s="1085"/>
      <c r="JGO310" s="1085"/>
      <c r="JGP310" s="1085"/>
      <c r="JGQ310" s="1085"/>
      <c r="JGR310" s="1085"/>
      <c r="JGS310" s="1085"/>
      <c r="JGT310" s="1080"/>
      <c r="JGU310" s="1085"/>
      <c r="JGV310" s="1085"/>
      <c r="JGW310" s="1085"/>
      <c r="JGX310" s="1085"/>
      <c r="JGY310" s="1085"/>
      <c r="JGZ310" s="1085"/>
      <c r="JHA310" s="1085"/>
      <c r="JHB310" s="1085"/>
      <c r="JHC310" s="1085"/>
      <c r="JHD310" s="1085"/>
      <c r="JHE310" s="1085"/>
      <c r="JHF310" s="1085"/>
      <c r="JHG310" s="1085"/>
      <c r="JHH310" s="1085"/>
      <c r="JHI310" s="1080"/>
      <c r="JHJ310" s="1085"/>
      <c r="JHK310" s="1085"/>
      <c r="JHL310" s="1085"/>
      <c r="JHM310" s="1085"/>
      <c r="JHN310" s="1085"/>
      <c r="JHO310" s="1085"/>
      <c r="JHP310" s="1085"/>
      <c r="JHQ310" s="1085"/>
      <c r="JHR310" s="1085"/>
      <c r="JHS310" s="1085"/>
      <c r="JHT310" s="1085"/>
      <c r="JHU310" s="1085"/>
      <c r="JHV310" s="1085"/>
      <c r="JHW310" s="1085"/>
      <c r="JHX310" s="1080"/>
      <c r="JHY310" s="1085"/>
      <c r="JHZ310" s="1085"/>
      <c r="JIA310" s="1085"/>
      <c r="JIB310" s="1085"/>
      <c r="JIC310" s="1085"/>
      <c r="JID310" s="1085"/>
      <c r="JIE310" s="1085"/>
      <c r="JIF310" s="1085"/>
      <c r="JIG310" s="1085"/>
      <c r="JIH310" s="1085"/>
      <c r="JII310" s="1085"/>
      <c r="JIJ310" s="1085"/>
      <c r="JIK310" s="1085"/>
      <c r="JIL310" s="1085"/>
      <c r="JIM310" s="1080"/>
      <c r="JIN310" s="1085"/>
      <c r="JIO310" s="1085"/>
      <c r="JIP310" s="1085"/>
      <c r="JIQ310" s="1085"/>
      <c r="JIR310" s="1085"/>
      <c r="JIS310" s="1085"/>
      <c r="JIT310" s="1085"/>
      <c r="JIU310" s="1085"/>
      <c r="JIV310" s="1085"/>
      <c r="JIW310" s="1085"/>
      <c r="JIX310" s="1085"/>
      <c r="JIY310" s="1085"/>
      <c r="JIZ310" s="1085"/>
      <c r="JJA310" s="1085"/>
      <c r="JJB310" s="1080"/>
      <c r="JJC310" s="1085"/>
      <c r="JJD310" s="1085"/>
      <c r="JJE310" s="1085"/>
      <c r="JJF310" s="1085"/>
      <c r="JJG310" s="1085"/>
      <c r="JJH310" s="1085"/>
      <c r="JJI310" s="1085"/>
      <c r="JJJ310" s="1085"/>
      <c r="JJK310" s="1085"/>
      <c r="JJL310" s="1085"/>
      <c r="JJM310" s="1085"/>
      <c r="JJN310" s="1085"/>
      <c r="JJO310" s="1085"/>
      <c r="JJP310" s="1085"/>
      <c r="JJQ310" s="1080"/>
      <c r="JJR310" s="1085"/>
      <c r="JJS310" s="1085"/>
      <c r="JJT310" s="1085"/>
      <c r="JJU310" s="1085"/>
      <c r="JJV310" s="1085"/>
      <c r="JJW310" s="1085"/>
      <c r="JJX310" s="1085"/>
      <c r="JJY310" s="1085"/>
      <c r="JJZ310" s="1085"/>
      <c r="JKA310" s="1085"/>
      <c r="JKB310" s="1085"/>
      <c r="JKC310" s="1085"/>
      <c r="JKD310" s="1085"/>
      <c r="JKE310" s="1085"/>
      <c r="JKF310" s="1080"/>
      <c r="JKG310" s="1085"/>
      <c r="JKH310" s="1085"/>
      <c r="JKI310" s="1085"/>
      <c r="JKJ310" s="1085"/>
      <c r="JKK310" s="1085"/>
      <c r="JKL310" s="1085"/>
      <c r="JKM310" s="1085"/>
      <c r="JKN310" s="1085"/>
      <c r="JKO310" s="1085"/>
      <c r="JKP310" s="1085"/>
      <c r="JKQ310" s="1085"/>
      <c r="JKR310" s="1085"/>
      <c r="JKS310" s="1085"/>
      <c r="JKT310" s="1085"/>
      <c r="JKU310" s="1080"/>
      <c r="JKV310" s="1085"/>
      <c r="JKW310" s="1085"/>
      <c r="JKX310" s="1085"/>
      <c r="JKY310" s="1085"/>
      <c r="JKZ310" s="1085"/>
      <c r="JLA310" s="1085"/>
      <c r="JLB310" s="1085"/>
      <c r="JLC310" s="1085"/>
      <c r="JLD310" s="1085"/>
      <c r="JLE310" s="1085"/>
      <c r="JLF310" s="1085"/>
      <c r="JLG310" s="1085"/>
      <c r="JLH310" s="1085"/>
      <c r="JLI310" s="1085"/>
      <c r="JLJ310" s="1080"/>
      <c r="JLK310" s="1085"/>
      <c r="JLL310" s="1085"/>
      <c r="JLM310" s="1085"/>
      <c r="JLN310" s="1085"/>
      <c r="JLO310" s="1085"/>
      <c r="JLP310" s="1085"/>
      <c r="JLQ310" s="1085"/>
      <c r="JLR310" s="1085"/>
      <c r="JLS310" s="1085"/>
      <c r="JLT310" s="1085"/>
      <c r="JLU310" s="1085"/>
      <c r="JLV310" s="1085"/>
      <c r="JLW310" s="1085"/>
      <c r="JLX310" s="1085"/>
      <c r="JLY310" s="1080"/>
      <c r="JLZ310" s="1085"/>
      <c r="JMA310" s="1085"/>
      <c r="JMB310" s="1085"/>
      <c r="JMC310" s="1085"/>
      <c r="JMD310" s="1085"/>
      <c r="JME310" s="1085"/>
      <c r="JMF310" s="1085"/>
      <c r="JMG310" s="1085"/>
      <c r="JMH310" s="1085"/>
      <c r="JMI310" s="1085"/>
      <c r="JMJ310" s="1085"/>
      <c r="JMK310" s="1085"/>
      <c r="JML310" s="1085"/>
      <c r="JMM310" s="1085"/>
      <c r="JMN310" s="1080"/>
      <c r="JMO310" s="1085"/>
      <c r="JMP310" s="1085"/>
      <c r="JMQ310" s="1085"/>
      <c r="JMR310" s="1085"/>
      <c r="JMS310" s="1085"/>
      <c r="JMT310" s="1085"/>
      <c r="JMU310" s="1085"/>
      <c r="JMV310" s="1085"/>
      <c r="JMW310" s="1085"/>
      <c r="JMX310" s="1085"/>
      <c r="JMY310" s="1085"/>
      <c r="JMZ310" s="1085"/>
      <c r="JNA310" s="1085"/>
      <c r="JNB310" s="1085"/>
      <c r="JNC310" s="1080"/>
      <c r="JND310" s="1085"/>
      <c r="JNE310" s="1085"/>
      <c r="JNF310" s="1085"/>
      <c r="JNG310" s="1085"/>
      <c r="JNH310" s="1085"/>
      <c r="JNI310" s="1085"/>
      <c r="JNJ310" s="1085"/>
      <c r="JNK310" s="1085"/>
      <c r="JNL310" s="1085"/>
      <c r="JNM310" s="1085"/>
      <c r="JNN310" s="1085"/>
      <c r="JNO310" s="1085"/>
      <c r="JNP310" s="1085"/>
      <c r="JNQ310" s="1085"/>
      <c r="JNR310" s="1080"/>
      <c r="JNS310" s="1085"/>
      <c r="JNT310" s="1085"/>
      <c r="JNU310" s="1085"/>
      <c r="JNV310" s="1085"/>
      <c r="JNW310" s="1085"/>
      <c r="JNX310" s="1085"/>
      <c r="JNY310" s="1085"/>
      <c r="JNZ310" s="1085"/>
      <c r="JOA310" s="1085"/>
      <c r="JOB310" s="1085"/>
      <c r="JOC310" s="1085"/>
      <c r="JOD310" s="1085"/>
      <c r="JOE310" s="1085"/>
      <c r="JOF310" s="1085"/>
      <c r="JOG310" s="1080"/>
      <c r="JOH310" s="1085"/>
      <c r="JOI310" s="1085"/>
      <c r="JOJ310" s="1085"/>
      <c r="JOK310" s="1085"/>
      <c r="JOL310" s="1085"/>
      <c r="JOM310" s="1085"/>
      <c r="JON310" s="1085"/>
      <c r="JOO310" s="1085"/>
      <c r="JOP310" s="1085"/>
      <c r="JOQ310" s="1085"/>
      <c r="JOR310" s="1085"/>
      <c r="JOS310" s="1085"/>
      <c r="JOT310" s="1085"/>
      <c r="JOU310" s="1085"/>
      <c r="JOV310" s="1080"/>
      <c r="JOW310" s="1085"/>
      <c r="JOX310" s="1085"/>
      <c r="JOY310" s="1085"/>
      <c r="JOZ310" s="1085"/>
      <c r="JPA310" s="1085"/>
      <c r="JPB310" s="1085"/>
      <c r="JPC310" s="1085"/>
      <c r="JPD310" s="1085"/>
      <c r="JPE310" s="1085"/>
      <c r="JPF310" s="1085"/>
      <c r="JPG310" s="1085"/>
      <c r="JPH310" s="1085"/>
      <c r="JPI310" s="1085"/>
      <c r="JPJ310" s="1085"/>
      <c r="JPK310" s="1080"/>
      <c r="JPL310" s="1085"/>
      <c r="JPM310" s="1085"/>
      <c r="JPN310" s="1085"/>
      <c r="JPO310" s="1085"/>
      <c r="JPP310" s="1085"/>
      <c r="JPQ310" s="1085"/>
      <c r="JPR310" s="1085"/>
      <c r="JPS310" s="1085"/>
      <c r="JPT310" s="1085"/>
      <c r="JPU310" s="1085"/>
      <c r="JPV310" s="1085"/>
      <c r="JPW310" s="1085"/>
      <c r="JPX310" s="1085"/>
      <c r="JPY310" s="1085"/>
      <c r="JPZ310" s="1080"/>
      <c r="JQA310" s="1085"/>
      <c r="JQB310" s="1085"/>
      <c r="JQC310" s="1085"/>
      <c r="JQD310" s="1085"/>
      <c r="JQE310" s="1085"/>
      <c r="JQF310" s="1085"/>
      <c r="JQG310" s="1085"/>
      <c r="JQH310" s="1085"/>
      <c r="JQI310" s="1085"/>
      <c r="JQJ310" s="1085"/>
      <c r="JQK310" s="1085"/>
      <c r="JQL310" s="1085"/>
      <c r="JQM310" s="1085"/>
      <c r="JQN310" s="1085"/>
      <c r="JQO310" s="1080"/>
      <c r="JQP310" s="1085"/>
      <c r="JQQ310" s="1085"/>
      <c r="JQR310" s="1085"/>
      <c r="JQS310" s="1085"/>
      <c r="JQT310" s="1085"/>
      <c r="JQU310" s="1085"/>
      <c r="JQV310" s="1085"/>
      <c r="JQW310" s="1085"/>
      <c r="JQX310" s="1085"/>
      <c r="JQY310" s="1085"/>
      <c r="JQZ310" s="1085"/>
      <c r="JRA310" s="1085"/>
      <c r="JRB310" s="1085"/>
      <c r="JRC310" s="1085"/>
      <c r="JRD310" s="1080"/>
      <c r="JRE310" s="1085"/>
      <c r="JRF310" s="1085"/>
      <c r="JRG310" s="1085"/>
      <c r="JRH310" s="1085"/>
      <c r="JRI310" s="1085"/>
      <c r="JRJ310" s="1085"/>
      <c r="JRK310" s="1085"/>
      <c r="JRL310" s="1085"/>
      <c r="JRM310" s="1085"/>
      <c r="JRN310" s="1085"/>
      <c r="JRO310" s="1085"/>
      <c r="JRP310" s="1085"/>
      <c r="JRQ310" s="1085"/>
      <c r="JRR310" s="1085"/>
      <c r="JRS310" s="1080"/>
      <c r="JRT310" s="1085"/>
      <c r="JRU310" s="1085"/>
      <c r="JRV310" s="1085"/>
      <c r="JRW310" s="1085"/>
      <c r="JRX310" s="1085"/>
      <c r="JRY310" s="1085"/>
      <c r="JRZ310" s="1085"/>
      <c r="JSA310" s="1085"/>
      <c r="JSB310" s="1085"/>
      <c r="JSC310" s="1085"/>
      <c r="JSD310" s="1085"/>
      <c r="JSE310" s="1085"/>
      <c r="JSF310" s="1085"/>
      <c r="JSG310" s="1085"/>
      <c r="JSH310" s="1080"/>
      <c r="JSI310" s="1085"/>
      <c r="JSJ310" s="1085"/>
      <c r="JSK310" s="1085"/>
      <c r="JSL310" s="1085"/>
      <c r="JSM310" s="1085"/>
      <c r="JSN310" s="1085"/>
      <c r="JSO310" s="1085"/>
      <c r="JSP310" s="1085"/>
      <c r="JSQ310" s="1085"/>
      <c r="JSR310" s="1085"/>
      <c r="JSS310" s="1085"/>
      <c r="JST310" s="1085"/>
      <c r="JSU310" s="1085"/>
      <c r="JSV310" s="1085"/>
      <c r="JSW310" s="1080"/>
      <c r="JSX310" s="1085"/>
      <c r="JSY310" s="1085"/>
      <c r="JSZ310" s="1085"/>
      <c r="JTA310" s="1085"/>
      <c r="JTB310" s="1085"/>
      <c r="JTC310" s="1085"/>
      <c r="JTD310" s="1085"/>
      <c r="JTE310" s="1085"/>
      <c r="JTF310" s="1085"/>
      <c r="JTG310" s="1085"/>
      <c r="JTH310" s="1085"/>
      <c r="JTI310" s="1085"/>
      <c r="JTJ310" s="1085"/>
      <c r="JTK310" s="1085"/>
      <c r="JTL310" s="1080"/>
      <c r="JTM310" s="1085"/>
      <c r="JTN310" s="1085"/>
      <c r="JTO310" s="1085"/>
      <c r="JTP310" s="1085"/>
      <c r="JTQ310" s="1085"/>
      <c r="JTR310" s="1085"/>
      <c r="JTS310" s="1085"/>
      <c r="JTT310" s="1085"/>
      <c r="JTU310" s="1085"/>
      <c r="JTV310" s="1085"/>
      <c r="JTW310" s="1085"/>
      <c r="JTX310" s="1085"/>
      <c r="JTY310" s="1085"/>
      <c r="JTZ310" s="1085"/>
      <c r="JUA310" s="1080"/>
      <c r="JUB310" s="1085"/>
      <c r="JUC310" s="1085"/>
      <c r="JUD310" s="1085"/>
      <c r="JUE310" s="1085"/>
      <c r="JUF310" s="1085"/>
      <c r="JUG310" s="1085"/>
      <c r="JUH310" s="1085"/>
      <c r="JUI310" s="1085"/>
      <c r="JUJ310" s="1085"/>
      <c r="JUK310" s="1085"/>
      <c r="JUL310" s="1085"/>
      <c r="JUM310" s="1085"/>
      <c r="JUN310" s="1085"/>
      <c r="JUO310" s="1085"/>
      <c r="JUP310" s="1080"/>
      <c r="JUQ310" s="1085"/>
      <c r="JUR310" s="1085"/>
      <c r="JUS310" s="1085"/>
      <c r="JUT310" s="1085"/>
      <c r="JUU310" s="1085"/>
      <c r="JUV310" s="1085"/>
      <c r="JUW310" s="1085"/>
      <c r="JUX310" s="1085"/>
      <c r="JUY310" s="1085"/>
      <c r="JUZ310" s="1085"/>
      <c r="JVA310" s="1085"/>
      <c r="JVB310" s="1085"/>
      <c r="JVC310" s="1085"/>
      <c r="JVD310" s="1085"/>
      <c r="JVE310" s="1080"/>
      <c r="JVF310" s="1085"/>
      <c r="JVG310" s="1085"/>
      <c r="JVH310" s="1085"/>
      <c r="JVI310" s="1085"/>
      <c r="JVJ310" s="1085"/>
      <c r="JVK310" s="1085"/>
      <c r="JVL310" s="1085"/>
      <c r="JVM310" s="1085"/>
      <c r="JVN310" s="1085"/>
      <c r="JVO310" s="1085"/>
      <c r="JVP310" s="1085"/>
      <c r="JVQ310" s="1085"/>
      <c r="JVR310" s="1085"/>
      <c r="JVS310" s="1085"/>
      <c r="JVT310" s="1080"/>
      <c r="JVU310" s="1085"/>
      <c r="JVV310" s="1085"/>
      <c r="JVW310" s="1085"/>
      <c r="JVX310" s="1085"/>
      <c r="JVY310" s="1085"/>
      <c r="JVZ310" s="1085"/>
      <c r="JWA310" s="1085"/>
      <c r="JWB310" s="1085"/>
      <c r="JWC310" s="1085"/>
      <c r="JWD310" s="1085"/>
      <c r="JWE310" s="1085"/>
      <c r="JWF310" s="1085"/>
      <c r="JWG310" s="1085"/>
      <c r="JWH310" s="1085"/>
      <c r="JWI310" s="1080"/>
      <c r="JWJ310" s="1085"/>
      <c r="JWK310" s="1085"/>
      <c r="JWL310" s="1085"/>
      <c r="JWM310" s="1085"/>
      <c r="JWN310" s="1085"/>
      <c r="JWO310" s="1085"/>
      <c r="JWP310" s="1085"/>
      <c r="JWQ310" s="1085"/>
      <c r="JWR310" s="1085"/>
      <c r="JWS310" s="1085"/>
      <c r="JWT310" s="1085"/>
      <c r="JWU310" s="1085"/>
      <c r="JWV310" s="1085"/>
      <c r="JWW310" s="1085"/>
      <c r="JWX310" s="1080"/>
      <c r="JWY310" s="1085"/>
      <c r="JWZ310" s="1085"/>
      <c r="JXA310" s="1085"/>
      <c r="JXB310" s="1085"/>
      <c r="JXC310" s="1085"/>
      <c r="JXD310" s="1085"/>
      <c r="JXE310" s="1085"/>
      <c r="JXF310" s="1085"/>
      <c r="JXG310" s="1085"/>
      <c r="JXH310" s="1085"/>
      <c r="JXI310" s="1085"/>
      <c r="JXJ310" s="1085"/>
      <c r="JXK310" s="1085"/>
      <c r="JXL310" s="1085"/>
      <c r="JXM310" s="1080"/>
      <c r="JXN310" s="1085"/>
      <c r="JXO310" s="1085"/>
      <c r="JXP310" s="1085"/>
      <c r="JXQ310" s="1085"/>
      <c r="JXR310" s="1085"/>
      <c r="JXS310" s="1085"/>
      <c r="JXT310" s="1085"/>
      <c r="JXU310" s="1085"/>
      <c r="JXV310" s="1085"/>
      <c r="JXW310" s="1085"/>
      <c r="JXX310" s="1085"/>
      <c r="JXY310" s="1085"/>
      <c r="JXZ310" s="1085"/>
      <c r="JYA310" s="1085"/>
      <c r="JYB310" s="1080"/>
      <c r="JYC310" s="1085"/>
      <c r="JYD310" s="1085"/>
      <c r="JYE310" s="1085"/>
      <c r="JYF310" s="1085"/>
      <c r="JYG310" s="1085"/>
      <c r="JYH310" s="1085"/>
      <c r="JYI310" s="1085"/>
      <c r="JYJ310" s="1085"/>
      <c r="JYK310" s="1085"/>
      <c r="JYL310" s="1085"/>
      <c r="JYM310" s="1085"/>
      <c r="JYN310" s="1085"/>
      <c r="JYO310" s="1085"/>
      <c r="JYP310" s="1085"/>
      <c r="JYQ310" s="1080"/>
      <c r="JYR310" s="1085"/>
      <c r="JYS310" s="1085"/>
      <c r="JYT310" s="1085"/>
      <c r="JYU310" s="1085"/>
      <c r="JYV310" s="1085"/>
      <c r="JYW310" s="1085"/>
      <c r="JYX310" s="1085"/>
      <c r="JYY310" s="1085"/>
      <c r="JYZ310" s="1085"/>
      <c r="JZA310" s="1085"/>
      <c r="JZB310" s="1085"/>
      <c r="JZC310" s="1085"/>
      <c r="JZD310" s="1085"/>
      <c r="JZE310" s="1085"/>
      <c r="JZF310" s="1080"/>
      <c r="JZG310" s="1085"/>
      <c r="JZH310" s="1085"/>
      <c r="JZI310" s="1085"/>
      <c r="JZJ310" s="1085"/>
      <c r="JZK310" s="1085"/>
      <c r="JZL310" s="1085"/>
      <c r="JZM310" s="1085"/>
      <c r="JZN310" s="1085"/>
      <c r="JZO310" s="1085"/>
      <c r="JZP310" s="1085"/>
      <c r="JZQ310" s="1085"/>
      <c r="JZR310" s="1085"/>
      <c r="JZS310" s="1085"/>
      <c r="JZT310" s="1085"/>
      <c r="JZU310" s="1080"/>
      <c r="JZV310" s="1085"/>
      <c r="JZW310" s="1085"/>
      <c r="JZX310" s="1085"/>
      <c r="JZY310" s="1085"/>
      <c r="JZZ310" s="1085"/>
      <c r="KAA310" s="1085"/>
      <c r="KAB310" s="1085"/>
      <c r="KAC310" s="1085"/>
      <c r="KAD310" s="1085"/>
      <c r="KAE310" s="1085"/>
      <c r="KAF310" s="1085"/>
      <c r="KAG310" s="1085"/>
      <c r="KAH310" s="1085"/>
      <c r="KAI310" s="1085"/>
      <c r="KAJ310" s="1080"/>
      <c r="KAK310" s="1085"/>
      <c r="KAL310" s="1085"/>
      <c r="KAM310" s="1085"/>
      <c r="KAN310" s="1085"/>
      <c r="KAO310" s="1085"/>
      <c r="KAP310" s="1085"/>
      <c r="KAQ310" s="1085"/>
      <c r="KAR310" s="1085"/>
      <c r="KAS310" s="1085"/>
      <c r="KAT310" s="1085"/>
      <c r="KAU310" s="1085"/>
      <c r="KAV310" s="1085"/>
      <c r="KAW310" s="1085"/>
      <c r="KAX310" s="1085"/>
      <c r="KAY310" s="1080"/>
      <c r="KAZ310" s="1085"/>
      <c r="KBA310" s="1085"/>
      <c r="KBB310" s="1085"/>
      <c r="KBC310" s="1085"/>
      <c r="KBD310" s="1085"/>
      <c r="KBE310" s="1085"/>
      <c r="KBF310" s="1085"/>
      <c r="KBG310" s="1085"/>
      <c r="KBH310" s="1085"/>
      <c r="KBI310" s="1085"/>
      <c r="KBJ310" s="1085"/>
      <c r="KBK310" s="1085"/>
      <c r="KBL310" s="1085"/>
      <c r="KBM310" s="1085"/>
      <c r="KBN310" s="1080"/>
      <c r="KBO310" s="1085"/>
      <c r="KBP310" s="1085"/>
      <c r="KBQ310" s="1085"/>
      <c r="KBR310" s="1085"/>
      <c r="KBS310" s="1085"/>
      <c r="KBT310" s="1085"/>
      <c r="KBU310" s="1085"/>
      <c r="KBV310" s="1085"/>
      <c r="KBW310" s="1085"/>
      <c r="KBX310" s="1085"/>
      <c r="KBY310" s="1085"/>
      <c r="KBZ310" s="1085"/>
      <c r="KCA310" s="1085"/>
      <c r="KCB310" s="1085"/>
      <c r="KCC310" s="1080"/>
      <c r="KCD310" s="1085"/>
      <c r="KCE310" s="1085"/>
      <c r="KCF310" s="1085"/>
      <c r="KCG310" s="1085"/>
      <c r="KCH310" s="1085"/>
      <c r="KCI310" s="1085"/>
      <c r="KCJ310" s="1085"/>
      <c r="KCK310" s="1085"/>
      <c r="KCL310" s="1085"/>
      <c r="KCM310" s="1085"/>
      <c r="KCN310" s="1085"/>
      <c r="KCO310" s="1085"/>
      <c r="KCP310" s="1085"/>
      <c r="KCQ310" s="1085"/>
      <c r="KCR310" s="1080"/>
      <c r="KCS310" s="1085"/>
      <c r="KCT310" s="1085"/>
      <c r="KCU310" s="1085"/>
      <c r="KCV310" s="1085"/>
      <c r="KCW310" s="1085"/>
      <c r="KCX310" s="1085"/>
      <c r="KCY310" s="1085"/>
      <c r="KCZ310" s="1085"/>
      <c r="KDA310" s="1085"/>
      <c r="KDB310" s="1085"/>
      <c r="KDC310" s="1085"/>
      <c r="KDD310" s="1085"/>
      <c r="KDE310" s="1085"/>
      <c r="KDF310" s="1085"/>
      <c r="KDG310" s="1080"/>
      <c r="KDH310" s="1085"/>
      <c r="KDI310" s="1085"/>
      <c r="KDJ310" s="1085"/>
      <c r="KDK310" s="1085"/>
      <c r="KDL310" s="1085"/>
      <c r="KDM310" s="1085"/>
      <c r="KDN310" s="1085"/>
      <c r="KDO310" s="1085"/>
      <c r="KDP310" s="1085"/>
      <c r="KDQ310" s="1085"/>
      <c r="KDR310" s="1085"/>
      <c r="KDS310" s="1085"/>
      <c r="KDT310" s="1085"/>
      <c r="KDU310" s="1085"/>
      <c r="KDV310" s="1080"/>
      <c r="KDW310" s="1085"/>
      <c r="KDX310" s="1085"/>
      <c r="KDY310" s="1085"/>
      <c r="KDZ310" s="1085"/>
      <c r="KEA310" s="1085"/>
      <c r="KEB310" s="1085"/>
      <c r="KEC310" s="1085"/>
      <c r="KED310" s="1085"/>
      <c r="KEE310" s="1085"/>
      <c r="KEF310" s="1085"/>
      <c r="KEG310" s="1085"/>
      <c r="KEH310" s="1085"/>
      <c r="KEI310" s="1085"/>
      <c r="KEJ310" s="1085"/>
      <c r="KEK310" s="1080"/>
      <c r="KEL310" s="1085"/>
      <c r="KEM310" s="1085"/>
      <c r="KEN310" s="1085"/>
      <c r="KEO310" s="1085"/>
      <c r="KEP310" s="1085"/>
      <c r="KEQ310" s="1085"/>
      <c r="KER310" s="1085"/>
      <c r="KES310" s="1085"/>
      <c r="KET310" s="1085"/>
      <c r="KEU310" s="1085"/>
      <c r="KEV310" s="1085"/>
      <c r="KEW310" s="1085"/>
      <c r="KEX310" s="1085"/>
      <c r="KEY310" s="1085"/>
      <c r="KEZ310" s="1080"/>
      <c r="KFA310" s="1085"/>
      <c r="KFB310" s="1085"/>
      <c r="KFC310" s="1085"/>
      <c r="KFD310" s="1085"/>
      <c r="KFE310" s="1085"/>
      <c r="KFF310" s="1085"/>
      <c r="KFG310" s="1085"/>
      <c r="KFH310" s="1085"/>
      <c r="KFI310" s="1085"/>
      <c r="KFJ310" s="1085"/>
      <c r="KFK310" s="1085"/>
      <c r="KFL310" s="1085"/>
      <c r="KFM310" s="1085"/>
      <c r="KFN310" s="1085"/>
      <c r="KFO310" s="1080"/>
      <c r="KFP310" s="1085"/>
      <c r="KFQ310" s="1085"/>
      <c r="KFR310" s="1085"/>
      <c r="KFS310" s="1085"/>
      <c r="KFT310" s="1085"/>
      <c r="KFU310" s="1085"/>
      <c r="KFV310" s="1085"/>
      <c r="KFW310" s="1085"/>
      <c r="KFX310" s="1085"/>
      <c r="KFY310" s="1085"/>
      <c r="KFZ310" s="1085"/>
      <c r="KGA310" s="1085"/>
      <c r="KGB310" s="1085"/>
      <c r="KGC310" s="1085"/>
      <c r="KGD310" s="1080"/>
      <c r="KGE310" s="1085"/>
      <c r="KGF310" s="1085"/>
      <c r="KGG310" s="1085"/>
      <c r="KGH310" s="1085"/>
      <c r="KGI310" s="1085"/>
      <c r="KGJ310" s="1085"/>
      <c r="KGK310" s="1085"/>
      <c r="KGL310" s="1085"/>
      <c r="KGM310" s="1085"/>
      <c r="KGN310" s="1085"/>
      <c r="KGO310" s="1085"/>
      <c r="KGP310" s="1085"/>
      <c r="KGQ310" s="1085"/>
      <c r="KGR310" s="1085"/>
      <c r="KGS310" s="1080"/>
      <c r="KGT310" s="1085"/>
      <c r="KGU310" s="1085"/>
      <c r="KGV310" s="1085"/>
      <c r="KGW310" s="1085"/>
      <c r="KGX310" s="1085"/>
      <c r="KGY310" s="1085"/>
      <c r="KGZ310" s="1085"/>
      <c r="KHA310" s="1085"/>
      <c r="KHB310" s="1085"/>
      <c r="KHC310" s="1085"/>
      <c r="KHD310" s="1085"/>
      <c r="KHE310" s="1085"/>
      <c r="KHF310" s="1085"/>
      <c r="KHG310" s="1085"/>
      <c r="KHH310" s="1080"/>
      <c r="KHI310" s="1085"/>
      <c r="KHJ310" s="1085"/>
      <c r="KHK310" s="1085"/>
      <c r="KHL310" s="1085"/>
      <c r="KHM310" s="1085"/>
      <c r="KHN310" s="1085"/>
      <c r="KHO310" s="1085"/>
      <c r="KHP310" s="1085"/>
      <c r="KHQ310" s="1085"/>
      <c r="KHR310" s="1085"/>
      <c r="KHS310" s="1085"/>
      <c r="KHT310" s="1085"/>
      <c r="KHU310" s="1085"/>
      <c r="KHV310" s="1085"/>
      <c r="KHW310" s="1080"/>
      <c r="KHX310" s="1085"/>
      <c r="KHY310" s="1085"/>
      <c r="KHZ310" s="1085"/>
      <c r="KIA310" s="1085"/>
      <c r="KIB310" s="1085"/>
      <c r="KIC310" s="1085"/>
      <c r="KID310" s="1085"/>
      <c r="KIE310" s="1085"/>
      <c r="KIF310" s="1085"/>
      <c r="KIG310" s="1085"/>
      <c r="KIH310" s="1085"/>
      <c r="KII310" s="1085"/>
      <c r="KIJ310" s="1085"/>
      <c r="KIK310" s="1085"/>
      <c r="KIL310" s="1080"/>
      <c r="KIM310" s="1085"/>
      <c r="KIN310" s="1085"/>
      <c r="KIO310" s="1085"/>
      <c r="KIP310" s="1085"/>
      <c r="KIQ310" s="1085"/>
      <c r="KIR310" s="1085"/>
      <c r="KIS310" s="1085"/>
      <c r="KIT310" s="1085"/>
      <c r="KIU310" s="1085"/>
      <c r="KIV310" s="1085"/>
      <c r="KIW310" s="1085"/>
      <c r="KIX310" s="1085"/>
      <c r="KIY310" s="1085"/>
      <c r="KIZ310" s="1085"/>
      <c r="KJA310" s="1080"/>
      <c r="KJB310" s="1085"/>
      <c r="KJC310" s="1085"/>
      <c r="KJD310" s="1085"/>
      <c r="KJE310" s="1085"/>
      <c r="KJF310" s="1085"/>
      <c r="KJG310" s="1085"/>
      <c r="KJH310" s="1085"/>
      <c r="KJI310" s="1085"/>
      <c r="KJJ310" s="1085"/>
      <c r="KJK310" s="1085"/>
      <c r="KJL310" s="1085"/>
      <c r="KJM310" s="1085"/>
      <c r="KJN310" s="1085"/>
      <c r="KJO310" s="1085"/>
      <c r="KJP310" s="1080"/>
      <c r="KJQ310" s="1085"/>
      <c r="KJR310" s="1085"/>
      <c r="KJS310" s="1085"/>
      <c r="KJT310" s="1085"/>
      <c r="KJU310" s="1085"/>
      <c r="KJV310" s="1085"/>
      <c r="KJW310" s="1085"/>
      <c r="KJX310" s="1085"/>
      <c r="KJY310" s="1085"/>
      <c r="KJZ310" s="1085"/>
      <c r="KKA310" s="1085"/>
      <c r="KKB310" s="1085"/>
      <c r="KKC310" s="1085"/>
      <c r="KKD310" s="1085"/>
      <c r="KKE310" s="1080"/>
      <c r="KKF310" s="1085"/>
      <c r="KKG310" s="1085"/>
      <c r="KKH310" s="1085"/>
      <c r="KKI310" s="1085"/>
      <c r="KKJ310" s="1085"/>
      <c r="KKK310" s="1085"/>
      <c r="KKL310" s="1085"/>
      <c r="KKM310" s="1085"/>
      <c r="KKN310" s="1085"/>
      <c r="KKO310" s="1085"/>
      <c r="KKP310" s="1085"/>
      <c r="KKQ310" s="1085"/>
      <c r="KKR310" s="1085"/>
      <c r="KKS310" s="1085"/>
      <c r="KKT310" s="1080"/>
      <c r="KKU310" s="1085"/>
      <c r="KKV310" s="1085"/>
      <c r="KKW310" s="1085"/>
      <c r="KKX310" s="1085"/>
      <c r="KKY310" s="1085"/>
      <c r="KKZ310" s="1085"/>
      <c r="KLA310" s="1085"/>
      <c r="KLB310" s="1085"/>
      <c r="KLC310" s="1085"/>
      <c r="KLD310" s="1085"/>
      <c r="KLE310" s="1085"/>
      <c r="KLF310" s="1085"/>
      <c r="KLG310" s="1085"/>
      <c r="KLH310" s="1085"/>
      <c r="KLI310" s="1080"/>
      <c r="KLJ310" s="1085"/>
      <c r="KLK310" s="1085"/>
      <c r="KLL310" s="1085"/>
      <c r="KLM310" s="1085"/>
      <c r="KLN310" s="1085"/>
      <c r="KLO310" s="1085"/>
      <c r="KLP310" s="1085"/>
      <c r="KLQ310" s="1085"/>
      <c r="KLR310" s="1085"/>
      <c r="KLS310" s="1085"/>
      <c r="KLT310" s="1085"/>
      <c r="KLU310" s="1085"/>
      <c r="KLV310" s="1085"/>
      <c r="KLW310" s="1085"/>
      <c r="KLX310" s="1080"/>
      <c r="KLY310" s="1085"/>
      <c r="KLZ310" s="1085"/>
      <c r="KMA310" s="1085"/>
      <c r="KMB310" s="1085"/>
      <c r="KMC310" s="1085"/>
      <c r="KMD310" s="1085"/>
      <c r="KME310" s="1085"/>
      <c r="KMF310" s="1085"/>
      <c r="KMG310" s="1085"/>
      <c r="KMH310" s="1085"/>
      <c r="KMI310" s="1085"/>
      <c r="KMJ310" s="1085"/>
      <c r="KMK310" s="1085"/>
      <c r="KML310" s="1085"/>
      <c r="KMM310" s="1080"/>
      <c r="KMN310" s="1085"/>
      <c r="KMO310" s="1085"/>
      <c r="KMP310" s="1085"/>
      <c r="KMQ310" s="1085"/>
      <c r="KMR310" s="1085"/>
      <c r="KMS310" s="1085"/>
      <c r="KMT310" s="1085"/>
      <c r="KMU310" s="1085"/>
      <c r="KMV310" s="1085"/>
      <c r="KMW310" s="1085"/>
      <c r="KMX310" s="1085"/>
      <c r="KMY310" s="1085"/>
      <c r="KMZ310" s="1085"/>
      <c r="KNA310" s="1085"/>
      <c r="KNB310" s="1080"/>
      <c r="KNC310" s="1085"/>
      <c r="KND310" s="1085"/>
      <c r="KNE310" s="1085"/>
      <c r="KNF310" s="1085"/>
      <c r="KNG310" s="1085"/>
      <c r="KNH310" s="1085"/>
      <c r="KNI310" s="1085"/>
      <c r="KNJ310" s="1085"/>
      <c r="KNK310" s="1085"/>
      <c r="KNL310" s="1085"/>
      <c r="KNM310" s="1085"/>
      <c r="KNN310" s="1085"/>
      <c r="KNO310" s="1085"/>
      <c r="KNP310" s="1085"/>
      <c r="KNQ310" s="1080"/>
      <c r="KNR310" s="1085"/>
      <c r="KNS310" s="1085"/>
      <c r="KNT310" s="1085"/>
      <c r="KNU310" s="1085"/>
      <c r="KNV310" s="1085"/>
      <c r="KNW310" s="1085"/>
      <c r="KNX310" s="1085"/>
      <c r="KNY310" s="1085"/>
      <c r="KNZ310" s="1085"/>
      <c r="KOA310" s="1085"/>
      <c r="KOB310" s="1085"/>
      <c r="KOC310" s="1085"/>
      <c r="KOD310" s="1085"/>
      <c r="KOE310" s="1085"/>
      <c r="KOF310" s="1080"/>
      <c r="KOG310" s="1085"/>
      <c r="KOH310" s="1085"/>
      <c r="KOI310" s="1085"/>
      <c r="KOJ310" s="1085"/>
      <c r="KOK310" s="1085"/>
      <c r="KOL310" s="1085"/>
      <c r="KOM310" s="1085"/>
      <c r="KON310" s="1085"/>
      <c r="KOO310" s="1085"/>
      <c r="KOP310" s="1085"/>
      <c r="KOQ310" s="1085"/>
      <c r="KOR310" s="1085"/>
      <c r="KOS310" s="1085"/>
      <c r="KOT310" s="1085"/>
      <c r="KOU310" s="1080"/>
      <c r="KOV310" s="1085"/>
      <c r="KOW310" s="1085"/>
      <c r="KOX310" s="1085"/>
      <c r="KOY310" s="1085"/>
      <c r="KOZ310" s="1085"/>
      <c r="KPA310" s="1085"/>
      <c r="KPB310" s="1085"/>
      <c r="KPC310" s="1085"/>
      <c r="KPD310" s="1085"/>
      <c r="KPE310" s="1085"/>
      <c r="KPF310" s="1085"/>
      <c r="KPG310" s="1085"/>
      <c r="KPH310" s="1085"/>
      <c r="KPI310" s="1085"/>
      <c r="KPJ310" s="1080"/>
      <c r="KPK310" s="1085"/>
      <c r="KPL310" s="1085"/>
      <c r="KPM310" s="1085"/>
      <c r="KPN310" s="1085"/>
      <c r="KPO310" s="1085"/>
      <c r="KPP310" s="1085"/>
      <c r="KPQ310" s="1085"/>
      <c r="KPR310" s="1085"/>
      <c r="KPS310" s="1085"/>
      <c r="KPT310" s="1085"/>
      <c r="KPU310" s="1085"/>
      <c r="KPV310" s="1085"/>
      <c r="KPW310" s="1085"/>
      <c r="KPX310" s="1085"/>
      <c r="KPY310" s="1080"/>
      <c r="KPZ310" s="1085"/>
      <c r="KQA310" s="1085"/>
      <c r="KQB310" s="1085"/>
      <c r="KQC310" s="1085"/>
      <c r="KQD310" s="1085"/>
      <c r="KQE310" s="1085"/>
      <c r="KQF310" s="1085"/>
      <c r="KQG310" s="1085"/>
      <c r="KQH310" s="1085"/>
      <c r="KQI310" s="1085"/>
      <c r="KQJ310" s="1085"/>
      <c r="KQK310" s="1085"/>
      <c r="KQL310" s="1085"/>
      <c r="KQM310" s="1085"/>
      <c r="KQN310" s="1080"/>
      <c r="KQO310" s="1085"/>
      <c r="KQP310" s="1085"/>
      <c r="KQQ310" s="1085"/>
      <c r="KQR310" s="1085"/>
      <c r="KQS310" s="1085"/>
      <c r="KQT310" s="1085"/>
      <c r="KQU310" s="1085"/>
      <c r="KQV310" s="1085"/>
      <c r="KQW310" s="1085"/>
      <c r="KQX310" s="1085"/>
      <c r="KQY310" s="1085"/>
      <c r="KQZ310" s="1085"/>
      <c r="KRA310" s="1085"/>
      <c r="KRB310" s="1085"/>
      <c r="KRC310" s="1080"/>
      <c r="KRD310" s="1085"/>
      <c r="KRE310" s="1085"/>
      <c r="KRF310" s="1085"/>
      <c r="KRG310" s="1085"/>
      <c r="KRH310" s="1085"/>
      <c r="KRI310" s="1085"/>
      <c r="KRJ310" s="1085"/>
      <c r="KRK310" s="1085"/>
      <c r="KRL310" s="1085"/>
      <c r="KRM310" s="1085"/>
      <c r="KRN310" s="1085"/>
      <c r="KRO310" s="1085"/>
      <c r="KRP310" s="1085"/>
      <c r="KRQ310" s="1085"/>
      <c r="KRR310" s="1080"/>
      <c r="KRS310" s="1085"/>
      <c r="KRT310" s="1085"/>
      <c r="KRU310" s="1085"/>
      <c r="KRV310" s="1085"/>
      <c r="KRW310" s="1085"/>
      <c r="KRX310" s="1085"/>
      <c r="KRY310" s="1085"/>
      <c r="KRZ310" s="1085"/>
      <c r="KSA310" s="1085"/>
      <c r="KSB310" s="1085"/>
      <c r="KSC310" s="1085"/>
      <c r="KSD310" s="1085"/>
      <c r="KSE310" s="1085"/>
      <c r="KSF310" s="1085"/>
      <c r="KSG310" s="1080"/>
      <c r="KSH310" s="1085"/>
      <c r="KSI310" s="1085"/>
      <c r="KSJ310" s="1085"/>
      <c r="KSK310" s="1085"/>
      <c r="KSL310" s="1085"/>
      <c r="KSM310" s="1085"/>
      <c r="KSN310" s="1085"/>
      <c r="KSO310" s="1085"/>
      <c r="KSP310" s="1085"/>
      <c r="KSQ310" s="1085"/>
      <c r="KSR310" s="1085"/>
      <c r="KSS310" s="1085"/>
      <c r="KST310" s="1085"/>
      <c r="KSU310" s="1085"/>
      <c r="KSV310" s="1080"/>
      <c r="KSW310" s="1085"/>
      <c r="KSX310" s="1085"/>
      <c r="KSY310" s="1085"/>
      <c r="KSZ310" s="1085"/>
      <c r="KTA310" s="1085"/>
      <c r="KTB310" s="1085"/>
      <c r="KTC310" s="1085"/>
      <c r="KTD310" s="1085"/>
      <c r="KTE310" s="1085"/>
      <c r="KTF310" s="1085"/>
      <c r="KTG310" s="1085"/>
      <c r="KTH310" s="1085"/>
      <c r="KTI310" s="1085"/>
      <c r="KTJ310" s="1085"/>
      <c r="KTK310" s="1080"/>
      <c r="KTL310" s="1085"/>
      <c r="KTM310" s="1085"/>
      <c r="KTN310" s="1085"/>
      <c r="KTO310" s="1085"/>
      <c r="KTP310" s="1085"/>
      <c r="KTQ310" s="1085"/>
      <c r="KTR310" s="1085"/>
      <c r="KTS310" s="1085"/>
      <c r="KTT310" s="1085"/>
      <c r="KTU310" s="1085"/>
      <c r="KTV310" s="1085"/>
      <c r="KTW310" s="1085"/>
      <c r="KTX310" s="1085"/>
      <c r="KTY310" s="1085"/>
      <c r="KTZ310" s="1080"/>
      <c r="KUA310" s="1085"/>
      <c r="KUB310" s="1085"/>
      <c r="KUC310" s="1085"/>
      <c r="KUD310" s="1085"/>
      <c r="KUE310" s="1085"/>
      <c r="KUF310" s="1085"/>
      <c r="KUG310" s="1085"/>
      <c r="KUH310" s="1085"/>
      <c r="KUI310" s="1085"/>
      <c r="KUJ310" s="1085"/>
      <c r="KUK310" s="1085"/>
      <c r="KUL310" s="1085"/>
      <c r="KUM310" s="1085"/>
      <c r="KUN310" s="1085"/>
      <c r="KUO310" s="1080"/>
      <c r="KUP310" s="1085"/>
      <c r="KUQ310" s="1085"/>
      <c r="KUR310" s="1085"/>
      <c r="KUS310" s="1085"/>
      <c r="KUT310" s="1085"/>
      <c r="KUU310" s="1085"/>
      <c r="KUV310" s="1085"/>
      <c r="KUW310" s="1085"/>
      <c r="KUX310" s="1085"/>
      <c r="KUY310" s="1085"/>
      <c r="KUZ310" s="1085"/>
      <c r="KVA310" s="1085"/>
      <c r="KVB310" s="1085"/>
      <c r="KVC310" s="1085"/>
      <c r="KVD310" s="1080"/>
      <c r="KVE310" s="1085"/>
      <c r="KVF310" s="1085"/>
      <c r="KVG310" s="1085"/>
      <c r="KVH310" s="1085"/>
      <c r="KVI310" s="1085"/>
      <c r="KVJ310" s="1085"/>
      <c r="KVK310" s="1085"/>
      <c r="KVL310" s="1085"/>
      <c r="KVM310" s="1085"/>
      <c r="KVN310" s="1085"/>
      <c r="KVO310" s="1085"/>
      <c r="KVP310" s="1085"/>
      <c r="KVQ310" s="1085"/>
      <c r="KVR310" s="1085"/>
      <c r="KVS310" s="1080"/>
      <c r="KVT310" s="1085"/>
      <c r="KVU310" s="1085"/>
      <c r="KVV310" s="1085"/>
      <c r="KVW310" s="1085"/>
      <c r="KVX310" s="1085"/>
      <c r="KVY310" s="1085"/>
      <c r="KVZ310" s="1085"/>
      <c r="KWA310" s="1085"/>
      <c r="KWB310" s="1085"/>
      <c r="KWC310" s="1085"/>
      <c r="KWD310" s="1085"/>
      <c r="KWE310" s="1085"/>
      <c r="KWF310" s="1085"/>
      <c r="KWG310" s="1085"/>
      <c r="KWH310" s="1080"/>
      <c r="KWI310" s="1085"/>
      <c r="KWJ310" s="1085"/>
      <c r="KWK310" s="1085"/>
      <c r="KWL310" s="1085"/>
      <c r="KWM310" s="1085"/>
      <c r="KWN310" s="1085"/>
      <c r="KWO310" s="1085"/>
      <c r="KWP310" s="1085"/>
      <c r="KWQ310" s="1085"/>
      <c r="KWR310" s="1085"/>
      <c r="KWS310" s="1085"/>
      <c r="KWT310" s="1085"/>
      <c r="KWU310" s="1085"/>
      <c r="KWV310" s="1085"/>
      <c r="KWW310" s="1080"/>
      <c r="KWX310" s="1085"/>
      <c r="KWY310" s="1085"/>
      <c r="KWZ310" s="1085"/>
      <c r="KXA310" s="1085"/>
      <c r="KXB310" s="1085"/>
      <c r="KXC310" s="1085"/>
      <c r="KXD310" s="1085"/>
      <c r="KXE310" s="1085"/>
      <c r="KXF310" s="1085"/>
      <c r="KXG310" s="1085"/>
      <c r="KXH310" s="1085"/>
      <c r="KXI310" s="1085"/>
      <c r="KXJ310" s="1085"/>
      <c r="KXK310" s="1085"/>
      <c r="KXL310" s="1080"/>
      <c r="KXM310" s="1085"/>
      <c r="KXN310" s="1085"/>
      <c r="KXO310" s="1085"/>
      <c r="KXP310" s="1085"/>
      <c r="KXQ310" s="1085"/>
      <c r="KXR310" s="1085"/>
      <c r="KXS310" s="1085"/>
      <c r="KXT310" s="1085"/>
      <c r="KXU310" s="1085"/>
      <c r="KXV310" s="1085"/>
      <c r="KXW310" s="1085"/>
      <c r="KXX310" s="1085"/>
      <c r="KXY310" s="1085"/>
      <c r="KXZ310" s="1085"/>
      <c r="KYA310" s="1080"/>
      <c r="KYB310" s="1085"/>
      <c r="KYC310" s="1085"/>
      <c r="KYD310" s="1085"/>
      <c r="KYE310" s="1085"/>
      <c r="KYF310" s="1085"/>
      <c r="KYG310" s="1085"/>
      <c r="KYH310" s="1085"/>
      <c r="KYI310" s="1085"/>
      <c r="KYJ310" s="1085"/>
      <c r="KYK310" s="1085"/>
      <c r="KYL310" s="1085"/>
      <c r="KYM310" s="1085"/>
      <c r="KYN310" s="1085"/>
      <c r="KYO310" s="1085"/>
      <c r="KYP310" s="1080"/>
      <c r="KYQ310" s="1085"/>
      <c r="KYR310" s="1085"/>
      <c r="KYS310" s="1085"/>
      <c r="KYT310" s="1085"/>
      <c r="KYU310" s="1085"/>
      <c r="KYV310" s="1085"/>
      <c r="KYW310" s="1085"/>
      <c r="KYX310" s="1085"/>
      <c r="KYY310" s="1085"/>
      <c r="KYZ310" s="1085"/>
      <c r="KZA310" s="1085"/>
      <c r="KZB310" s="1085"/>
      <c r="KZC310" s="1085"/>
      <c r="KZD310" s="1085"/>
      <c r="KZE310" s="1080"/>
      <c r="KZF310" s="1085"/>
      <c r="KZG310" s="1085"/>
      <c r="KZH310" s="1085"/>
      <c r="KZI310" s="1085"/>
      <c r="KZJ310" s="1085"/>
      <c r="KZK310" s="1085"/>
      <c r="KZL310" s="1085"/>
      <c r="KZM310" s="1085"/>
      <c r="KZN310" s="1085"/>
      <c r="KZO310" s="1085"/>
      <c r="KZP310" s="1085"/>
      <c r="KZQ310" s="1085"/>
      <c r="KZR310" s="1085"/>
      <c r="KZS310" s="1085"/>
      <c r="KZT310" s="1080"/>
      <c r="KZU310" s="1085"/>
      <c r="KZV310" s="1085"/>
      <c r="KZW310" s="1085"/>
      <c r="KZX310" s="1085"/>
      <c r="KZY310" s="1085"/>
      <c r="KZZ310" s="1085"/>
      <c r="LAA310" s="1085"/>
      <c r="LAB310" s="1085"/>
      <c r="LAC310" s="1085"/>
      <c r="LAD310" s="1085"/>
      <c r="LAE310" s="1085"/>
      <c r="LAF310" s="1085"/>
      <c r="LAG310" s="1085"/>
      <c r="LAH310" s="1085"/>
      <c r="LAI310" s="1080"/>
      <c r="LAJ310" s="1085"/>
      <c r="LAK310" s="1085"/>
      <c r="LAL310" s="1085"/>
      <c r="LAM310" s="1085"/>
      <c r="LAN310" s="1085"/>
      <c r="LAO310" s="1085"/>
      <c r="LAP310" s="1085"/>
      <c r="LAQ310" s="1085"/>
      <c r="LAR310" s="1085"/>
      <c r="LAS310" s="1085"/>
      <c r="LAT310" s="1085"/>
      <c r="LAU310" s="1085"/>
      <c r="LAV310" s="1085"/>
      <c r="LAW310" s="1085"/>
      <c r="LAX310" s="1080"/>
      <c r="LAY310" s="1085"/>
      <c r="LAZ310" s="1085"/>
      <c r="LBA310" s="1085"/>
      <c r="LBB310" s="1085"/>
      <c r="LBC310" s="1085"/>
      <c r="LBD310" s="1085"/>
      <c r="LBE310" s="1085"/>
      <c r="LBF310" s="1085"/>
      <c r="LBG310" s="1085"/>
      <c r="LBH310" s="1085"/>
      <c r="LBI310" s="1085"/>
      <c r="LBJ310" s="1085"/>
      <c r="LBK310" s="1085"/>
      <c r="LBL310" s="1085"/>
      <c r="LBM310" s="1080"/>
      <c r="LBN310" s="1085"/>
      <c r="LBO310" s="1085"/>
      <c r="LBP310" s="1085"/>
      <c r="LBQ310" s="1085"/>
      <c r="LBR310" s="1085"/>
      <c r="LBS310" s="1085"/>
      <c r="LBT310" s="1085"/>
      <c r="LBU310" s="1085"/>
      <c r="LBV310" s="1085"/>
      <c r="LBW310" s="1085"/>
      <c r="LBX310" s="1085"/>
      <c r="LBY310" s="1085"/>
      <c r="LBZ310" s="1085"/>
      <c r="LCA310" s="1085"/>
      <c r="LCB310" s="1080"/>
      <c r="LCC310" s="1085"/>
      <c r="LCD310" s="1085"/>
      <c r="LCE310" s="1085"/>
      <c r="LCF310" s="1085"/>
      <c r="LCG310" s="1085"/>
      <c r="LCH310" s="1085"/>
      <c r="LCI310" s="1085"/>
      <c r="LCJ310" s="1085"/>
      <c r="LCK310" s="1085"/>
      <c r="LCL310" s="1085"/>
      <c r="LCM310" s="1085"/>
      <c r="LCN310" s="1085"/>
      <c r="LCO310" s="1085"/>
      <c r="LCP310" s="1085"/>
      <c r="LCQ310" s="1080"/>
      <c r="LCR310" s="1085"/>
      <c r="LCS310" s="1085"/>
      <c r="LCT310" s="1085"/>
      <c r="LCU310" s="1085"/>
      <c r="LCV310" s="1085"/>
      <c r="LCW310" s="1085"/>
      <c r="LCX310" s="1085"/>
      <c r="LCY310" s="1085"/>
      <c r="LCZ310" s="1085"/>
      <c r="LDA310" s="1085"/>
      <c r="LDB310" s="1085"/>
      <c r="LDC310" s="1085"/>
      <c r="LDD310" s="1085"/>
      <c r="LDE310" s="1085"/>
      <c r="LDF310" s="1080"/>
      <c r="LDG310" s="1085"/>
      <c r="LDH310" s="1085"/>
      <c r="LDI310" s="1085"/>
      <c r="LDJ310" s="1085"/>
      <c r="LDK310" s="1085"/>
      <c r="LDL310" s="1085"/>
      <c r="LDM310" s="1085"/>
      <c r="LDN310" s="1085"/>
      <c r="LDO310" s="1085"/>
      <c r="LDP310" s="1085"/>
      <c r="LDQ310" s="1085"/>
      <c r="LDR310" s="1085"/>
      <c r="LDS310" s="1085"/>
      <c r="LDT310" s="1085"/>
      <c r="LDU310" s="1080"/>
      <c r="LDV310" s="1085"/>
      <c r="LDW310" s="1085"/>
      <c r="LDX310" s="1085"/>
      <c r="LDY310" s="1085"/>
      <c r="LDZ310" s="1085"/>
      <c r="LEA310" s="1085"/>
      <c r="LEB310" s="1085"/>
      <c r="LEC310" s="1085"/>
      <c r="LED310" s="1085"/>
      <c r="LEE310" s="1085"/>
      <c r="LEF310" s="1085"/>
      <c r="LEG310" s="1085"/>
      <c r="LEH310" s="1085"/>
      <c r="LEI310" s="1085"/>
      <c r="LEJ310" s="1080"/>
      <c r="LEK310" s="1085"/>
      <c r="LEL310" s="1085"/>
      <c r="LEM310" s="1085"/>
      <c r="LEN310" s="1085"/>
      <c r="LEO310" s="1085"/>
      <c r="LEP310" s="1085"/>
      <c r="LEQ310" s="1085"/>
      <c r="LER310" s="1085"/>
      <c r="LES310" s="1085"/>
      <c r="LET310" s="1085"/>
      <c r="LEU310" s="1085"/>
      <c r="LEV310" s="1085"/>
      <c r="LEW310" s="1085"/>
      <c r="LEX310" s="1085"/>
      <c r="LEY310" s="1080"/>
      <c r="LEZ310" s="1085"/>
      <c r="LFA310" s="1085"/>
      <c r="LFB310" s="1085"/>
      <c r="LFC310" s="1085"/>
      <c r="LFD310" s="1085"/>
      <c r="LFE310" s="1085"/>
      <c r="LFF310" s="1085"/>
      <c r="LFG310" s="1085"/>
      <c r="LFH310" s="1085"/>
      <c r="LFI310" s="1085"/>
      <c r="LFJ310" s="1085"/>
      <c r="LFK310" s="1085"/>
      <c r="LFL310" s="1085"/>
      <c r="LFM310" s="1085"/>
      <c r="LFN310" s="1080"/>
      <c r="LFO310" s="1085"/>
      <c r="LFP310" s="1085"/>
      <c r="LFQ310" s="1085"/>
      <c r="LFR310" s="1085"/>
      <c r="LFS310" s="1085"/>
      <c r="LFT310" s="1085"/>
      <c r="LFU310" s="1085"/>
      <c r="LFV310" s="1085"/>
      <c r="LFW310" s="1085"/>
      <c r="LFX310" s="1085"/>
      <c r="LFY310" s="1085"/>
      <c r="LFZ310" s="1085"/>
      <c r="LGA310" s="1085"/>
      <c r="LGB310" s="1085"/>
      <c r="LGC310" s="1080"/>
      <c r="LGD310" s="1085"/>
      <c r="LGE310" s="1085"/>
      <c r="LGF310" s="1085"/>
      <c r="LGG310" s="1085"/>
      <c r="LGH310" s="1085"/>
      <c r="LGI310" s="1085"/>
      <c r="LGJ310" s="1085"/>
      <c r="LGK310" s="1085"/>
      <c r="LGL310" s="1085"/>
      <c r="LGM310" s="1085"/>
      <c r="LGN310" s="1085"/>
      <c r="LGO310" s="1085"/>
      <c r="LGP310" s="1085"/>
      <c r="LGQ310" s="1085"/>
      <c r="LGR310" s="1080"/>
      <c r="LGS310" s="1085"/>
      <c r="LGT310" s="1085"/>
      <c r="LGU310" s="1085"/>
      <c r="LGV310" s="1085"/>
      <c r="LGW310" s="1085"/>
      <c r="LGX310" s="1085"/>
      <c r="LGY310" s="1085"/>
      <c r="LGZ310" s="1085"/>
      <c r="LHA310" s="1085"/>
      <c r="LHB310" s="1085"/>
      <c r="LHC310" s="1085"/>
      <c r="LHD310" s="1085"/>
      <c r="LHE310" s="1085"/>
      <c r="LHF310" s="1085"/>
      <c r="LHG310" s="1080"/>
      <c r="LHH310" s="1085"/>
      <c r="LHI310" s="1085"/>
      <c r="LHJ310" s="1085"/>
      <c r="LHK310" s="1085"/>
      <c r="LHL310" s="1085"/>
      <c r="LHM310" s="1085"/>
      <c r="LHN310" s="1085"/>
      <c r="LHO310" s="1085"/>
      <c r="LHP310" s="1085"/>
      <c r="LHQ310" s="1085"/>
      <c r="LHR310" s="1085"/>
      <c r="LHS310" s="1085"/>
      <c r="LHT310" s="1085"/>
      <c r="LHU310" s="1085"/>
      <c r="LHV310" s="1080"/>
      <c r="LHW310" s="1085"/>
      <c r="LHX310" s="1085"/>
      <c r="LHY310" s="1085"/>
      <c r="LHZ310" s="1085"/>
      <c r="LIA310" s="1085"/>
      <c r="LIB310" s="1085"/>
      <c r="LIC310" s="1085"/>
      <c r="LID310" s="1085"/>
      <c r="LIE310" s="1085"/>
      <c r="LIF310" s="1085"/>
      <c r="LIG310" s="1085"/>
      <c r="LIH310" s="1085"/>
      <c r="LII310" s="1085"/>
      <c r="LIJ310" s="1085"/>
      <c r="LIK310" s="1080"/>
      <c r="LIL310" s="1085"/>
      <c r="LIM310" s="1085"/>
      <c r="LIN310" s="1085"/>
      <c r="LIO310" s="1085"/>
      <c r="LIP310" s="1085"/>
      <c r="LIQ310" s="1085"/>
      <c r="LIR310" s="1085"/>
      <c r="LIS310" s="1085"/>
      <c r="LIT310" s="1085"/>
      <c r="LIU310" s="1085"/>
      <c r="LIV310" s="1085"/>
      <c r="LIW310" s="1085"/>
      <c r="LIX310" s="1085"/>
      <c r="LIY310" s="1085"/>
      <c r="LIZ310" s="1080"/>
      <c r="LJA310" s="1085"/>
      <c r="LJB310" s="1085"/>
      <c r="LJC310" s="1085"/>
      <c r="LJD310" s="1085"/>
      <c r="LJE310" s="1085"/>
      <c r="LJF310" s="1085"/>
      <c r="LJG310" s="1085"/>
      <c r="LJH310" s="1085"/>
      <c r="LJI310" s="1085"/>
      <c r="LJJ310" s="1085"/>
      <c r="LJK310" s="1085"/>
      <c r="LJL310" s="1085"/>
      <c r="LJM310" s="1085"/>
      <c r="LJN310" s="1085"/>
      <c r="LJO310" s="1080"/>
      <c r="LJP310" s="1085"/>
      <c r="LJQ310" s="1085"/>
      <c r="LJR310" s="1085"/>
      <c r="LJS310" s="1085"/>
      <c r="LJT310" s="1085"/>
      <c r="LJU310" s="1085"/>
      <c r="LJV310" s="1085"/>
      <c r="LJW310" s="1085"/>
      <c r="LJX310" s="1085"/>
      <c r="LJY310" s="1085"/>
      <c r="LJZ310" s="1085"/>
      <c r="LKA310" s="1085"/>
      <c r="LKB310" s="1085"/>
      <c r="LKC310" s="1085"/>
      <c r="LKD310" s="1080"/>
      <c r="LKE310" s="1085"/>
      <c r="LKF310" s="1085"/>
      <c r="LKG310" s="1085"/>
      <c r="LKH310" s="1085"/>
      <c r="LKI310" s="1085"/>
      <c r="LKJ310" s="1085"/>
      <c r="LKK310" s="1085"/>
      <c r="LKL310" s="1085"/>
      <c r="LKM310" s="1085"/>
      <c r="LKN310" s="1085"/>
      <c r="LKO310" s="1085"/>
      <c r="LKP310" s="1085"/>
      <c r="LKQ310" s="1085"/>
      <c r="LKR310" s="1085"/>
      <c r="LKS310" s="1080"/>
      <c r="LKT310" s="1085"/>
      <c r="LKU310" s="1085"/>
      <c r="LKV310" s="1085"/>
      <c r="LKW310" s="1085"/>
      <c r="LKX310" s="1085"/>
      <c r="LKY310" s="1085"/>
      <c r="LKZ310" s="1085"/>
      <c r="LLA310" s="1085"/>
      <c r="LLB310" s="1085"/>
      <c r="LLC310" s="1085"/>
      <c r="LLD310" s="1085"/>
      <c r="LLE310" s="1085"/>
      <c r="LLF310" s="1085"/>
      <c r="LLG310" s="1085"/>
      <c r="LLH310" s="1080"/>
      <c r="LLI310" s="1085"/>
      <c r="LLJ310" s="1085"/>
      <c r="LLK310" s="1085"/>
      <c r="LLL310" s="1085"/>
      <c r="LLM310" s="1085"/>
      <c r="LLN310" s="1085"/>
      <c r="LLO310" s="1085"/>
      <c r="LLP310" s="1085"/>
      <c r="LLQ310" s="1085"/>
      <c r="LLR310" s="1085"/>
      <c r="LLS310" s="1085"/>
      <c r="LLT310" s="1085"/>
      <c r="LLU310" s="1085"/>
      <c r="LLV310" s="1085"/>
      <c r="LLW310" s="1080"/>
      <c r="LLX310" s="1085"/>
      <c r="LLY310" s="1085"/>
      <c r="LLZ310" s="1085"/>
      <c r="LMA310" s="1085"/>
      <c r="LMB310" s="1085"/>
      <c r="LMC310" s="1085"/>
      <c r="LMD310" s="1085"/>
      <c r="LME310" s="1085"/>
      <c r="LMF310" s="1085"/>
      <c r="LMG310" s="1085"/>
      <c r="LMH310" s="1085"/>
      <c r="LMI310" s="1085"/>
      <c r="LMJ310" s="1085"/>
      <c r="LMK310" s="1085"/>
      <c r="LML310" s="1080"/>
      <c r="LMM310" s="1085"/>
      <c r="LMN310" s="1085"/>
      <c r="LMO310" s="1085"/>
      <c r="LMP310" s="1085"/>
      <c r="LMQ310" s="1085"/>
      <c r="LMR310" s="1085"/>
      <c r="LMS310" s="1085"/>
      <c r="LMT310" s="1085"/>
      <c r="LMU310" s="1085"/>
      <c r="LMV310" s="1085"/>
      <c r="LMW310" s="1085"/>
      <c r="LMX310" s="1085"/>
      <c r="LMY310" s="1085"/>
      <c r="LMZ310" s="1085"/>
      <c r="LNA310" s="1080"/>
      <c r="LNB310" s="1085"/>
      <c r="LNC310" s="1085"/>
      <c r="LND310" s="1085"/>
      <c r="LNE310" s="1085"/>
      <c r="LNF310" s="1085"/>
      <c r="LNG310" s="1085"/>
      <c r="LNH310" s="1085"/>
      <c r="LNI310" s="1085"/>
      <c r="LNJ310" s="1085"/>
      <c r="LNK310" s="1085"/>
      <c r="LNL310" s="1085"/>
      <c r="LNM310" s="1085"/>
      <c r="LNN310" s="1085"/>
      <c r="LNO310" s="1085"/>
      <c r="LNP310" s="1080"/>
      <c r="LNQ310" s="1085"/>
      <c r="LNR310" s="1085"/>
      <c r="LNS310" s="1085"/>
      <c r="LNT310" s="1085"/>
      <c r="LNU310" s="1085"/>
      <c r="LNV310" s="1085"/>
      <c r="LNW310" s="1085"/>
      <c r="LNX310" s="1085"/>
      <c r="LNY310" s="1085"/>
      <c r="LNZ310" s="1085"/>
      <c r="LOA310" s="1085"/>
      <c r="LOB310" s="1085"/>
      <c r="LOC310" s="1085"/>
      <c r="LOD310" s="1085"/>
      <c r="LOE310" s="1080"/>
      <c r="LOF310" s="1085"/>
      <c r="LOG310" s="1085"/>
      <c r="LOH310" s="1085"/>
      <c r="LOI310" s="1085"/>
      <c r="LOJ310" s="1085"/>
      <c r="LOK310" s="1085"/>
      <c r="LOL310" s="1085"/>
      <c r="LOM310" s="1085"/>
      <c r="LON310" s="1085"/>
      <c r="LOO310" s="1085"/>
      <c r="LOP310" s="1085"/>
      <c r="LOQ310" s="1085"/>
      <c r="LOR310" s="1085"/>
      <c r="LOS310" s="1085"/>
      <c r="LOT310" s="1080"/>
      <c r="LOU310" s="1085"/>
      <c r="LOV310" s="1085"/>
      <c r="LOW310" s="1085"/>
      <c r="LOX310" s="1085"/>
      <c r="LOY310" s="1085"/>
      <c r="LOZ310" s="1085"/>
      <c r="LPA310" s="1085"/>
      <c r="LPB310" s="1085"/>
      <c r="LPC310" s="1085"/>
      <c r="LPD310" s="1085"/>
      <c r="LPE310" s="1085"/>
      <c r="LPF310" s="1085"/>
      <c r="LPG310" s="1085"/>
      <c r="LPH310" s="1085"/>
      <c r="LPI310" s="1080"/>
      <c r="LPJ310" s="1085"/>
      <c r="LPK310" s="1085"/>
      <c r="LPL310" s="1085"/>
      <c r="LPM310" s="1085"/>
      <c r="LPN310" s="1085"/>
      <c r="LPO310" s="1085"/>
      <c r="LPP310" s="1085"/>
      <c r="LPQ310" s="1085"/>
      <c r="LPR310" s="1085"/>
      <c r="LPS310" s="1085"/>
      <c r="LPT310" s="1085"/>
      <c r="LPU310" s="1085"/>
      <c r="LPV310" s="1085"/>
      <c r="LPW310" s="1085"/>
      <c r="LPX310" s="1080"/>
      <c r="LPY310" s="1085"/>
      <c r="LPZ310" s="1085"/>
      <c r="LQA310" s="1085"/>
      <c r="LQB310" s="1085"/>
      <c r="LQC310" s="1085"/>
      <c r="LQD310" s="1085"/>
      <c r="LQE310" s="1085"/>
      <c r="LQF310" s="1085"/>
      <c r="LQG310" s="1085"/>
      <c r="LQH310" s="1085"/>
      <c r="LQI310" s="1085"/>
      <c r="LQJ310" s="1085"/>
      <c r="LQK310" s="1085"/>
      <c r="LQL310" s="1085"/>
      <c r="LQM310" s="1080"/>
      <c r="LQN310" s="1085"/>
      <c r="LQO310" s="1085"/>
      <c r="LQP310" s="1085"/>
      <c r="LQQ310" s="1085"/>
      <c r="LQR310" s="1085"/>
      <c r="LQS310" s="1085"/>
      <c r="LQT310" s="1085"/>
      <c r="LQU310" s="1085"/>
      <c r="LQV310" s="1085"/>
      <c r="LQW310" s="1085"/>
      <c r="LQX310" s="1085"/>
      <c r="LQY310" s="1085"/>
      <c r="LQZ310" s="1085"/>
      <c r="LRA310" s="1085"/>
      <c r="LRB310" s="1080"/>
      <c r="LRC310" s="1085"/>
      <c r="LRD310" s="1085"/>
      <c r="LRE310" s="1085"/>
      <c r="LRF310" s="1085"/>
      <c r="LRG310" s="1085"/>
      <c r="LRH310" s="1085"/>
      <c r="LRI310" s="1085"/>
      <c r="LRJ310" s="1085"/>
      <c r="LRK310" s="1085"/>
      <c r="LRL310" s="1085"/>
      <c r="LRM310" s="1085"/>
      <c r="LRN310" s="1085"/>
      <c r="LRO310" s="1085"/>
      <c r="LRP310" s="1085"/>
      <c r="LRQ310" s="1080"/>
      <c r="LRR310" s="1085"/>
      <c r="LRS310" s="1085"/>
      <c r="LRT310" s="1085"/>
      <c r="LRU310" s="1085"/>
      <c r="LRV310" s="1085"/>
      <c r="LRW310" s="1085"/>
      <c r="LRX310" s="1085"/>
      <c r="LRY310" s="1085"/>
      <c r="LRZ310" s="1085"/>
      <c r="LSA310" s="1085"/>
      <c r="LSB310" s="1085"/>
      <c r="LSC310" s="1085"/>
      <c r="LSD310" s="1085"/>
      <c r="LSE310" s="1085"/>
      <c r="LSF310" s="1080"/>
      <c r="LSG310" s="1085"/>
      <c r="LSH310" s="1085"/>
      <c r="LSI310" s="1085"/>
      <c r="LSJ310" s="1085"/>
      <c r="LSK310" s="1085"/>
      <c r="LSL310" s="1085"/>
      <c r="LSM310" s="1085"/>
      <c r="LSN310" s="1085"/>
      <c r="LSO310" s="1085"/>
      <c r="LSP310" s="1085"/>
      <c r="LSQ310" s="1085"/>
      <c r="LSR310" s="1085"/>
      <c r="LSS310" s="1085"/>
      <c r="LST310" s="1085"/>
      <c r="LSU310" s="1080"/>
      <c r="LSV310" s="1085"/>
      <c r="LSW310" s="1085"/>
      <c r="LSX310" s="1085"/>
      <c r="LSY310" s="1085"/>
      <c r="LSZ310" s="1085"/>
      <c r="LTA310" s="1085"/>
      <c r="LTB310" s="1085"/>
      <c r="LTC310" s="1085"/>
      <c r="LTD310" s="1085"/>
      <c r="LTE310" s="1085"/>
      <c r="LTF310" s="1085"/>
      <c r="LTG310" s="1085"/>
      <c r="LTH310" s="1085"/>
      <c r="LTI310" s="1085"/>
      <c r="LTJ310" s="1080"/>
      <c r="LTK310" s="1085"/>
      <c r="LTL310" s="1085"/>
      <c r="LTM310" s="1085"/>
      <c r="LTN310" s="1085"/>
      <c r="LTO310" s="1085"/>
      <c r="LTP310" s="1085"/>
      <c r="LTQ310" s="1085"/>
      <c r="LTR310" s="1085"/>
      <c r="LTS310" s="1085"/>
      <c r="LTT310" s="1085"/>
      <c r="LTU310" s="1085"/>
      <c r="LTV310" s="1085"/>
      <c r="LTW310" s="1085"/>
      <c r="LTX310" s="1085"/>
      <c r="LTY310" s="1080"/>
      <c r="LTZ310" s="1085"/>
      <c r="LUA310" s="1085"/>
      <c r="LUB310" s="1085"/>
      <c r="LUC310" s="1085"/>
      <c r="LUD310" s="1085"/>
      <c r="LUE310" s="1085"/>
      <c r="LUF310" s="1085"/>
      <c r="LUG310" s="1085"/>
      <c r="LUH310" s="1085"/>
      <c r="LUI310" s="1085"/>
      <c r="LUJ310" s="1085"/>
      <c r="LUK310" s="1085"/>
      <c r="LUL310" s="1085"/>
      <c r="LUM310" s="1085"/>
      <c r="LUN310" s="1080"/>
      <c r="LUO310" s="1085"/>
      <c r="LUP310" s="1085"/>
      <c r="LUQ310" s="1085"/>
      <c r="LUR310" s="1085"/>
      <c r="LUS310" s="1085"/>
      <c r="LUT310" s="1085"/>
      <c r="LUU310" s="1085"/>
      <c r="LUV310" s="1085"/>
      <c r="LUW310" s="1085"/>
      <c r="LUX310" s="1085"/>
      <c r="LUY310" s="1085"/>
      <c r="LUZ310" s="1085"/>
      <c r="LVA310" s="1085"/>
      <c r="LVB310" s="1085"/>
      <c r="LVC310" s="1080"/>
      <c r="LVD310" s="1085"/>
      <c r="LVE310" s="1085"/>
      <c r="LVF310" s="1085"/>
      <c r="LVG310" s="1085"/>
      <c r="LVH310" s="1085"/>
      <c r="LVI310" s="1085"/>
      <c r="LVJ310" s="1085"/>
      <c r="LVK310" s="1085"/>
      <c r="LVL310" s="1085"/>
      <c r="LVM310" s="1085"/>
      <c r="LVN310" s="1085"/>
      <c r="LVO310" s="1085"/>
      <c r="LVP310" s="1085"/>
      <c r="LVQ310" s="1085"/>
      <c r="LVR310" s="1080"/>
      <c r="LVS310" s="1085"/>
      <c r="LVT310" s="1085"/>
      <c r="LVU310" s="1085"/>
      <c r="LVV310" s="1085"/>
      <c r="LVW310" s="1085"/>
      <c r="LVX310" s="1085"/>
      <c r="LVY310" s="1085"/>
      <c r="LVZ310" s="1085"/>
      <c r="LWA310" s="1085"/>
      <c r="LWB310" s="1085"/>
      <c r="LWC310" s="1085"/>
      <c r="LWD310" s="1085"/>
      <c r="LWE310" s="1085"/>
      <c r="LWF310" s="1085"/>
      <c r="LWG310" s="1080"/>
      <c r="LWH310" s="1085"/>
      <c r="LWI310" s="1085"/>
      <c r="LWJ310" s="1085"/>
      <c r="LWK310" s="1085"/>
      <c r="LWL310" s="1085"/>
      <c r="LWM310" s="1085"/>
      <c r="LWN310" s="1085"/>
      <c r="LWO310" s="1085"/>
      <c r="LWP310" s="1085"/>
      <c r="LWQ310" s="1085"/>
      <c r="LWR310" s="1085"/>
      <c r="LWS310" s="1085"/>
      <c r="LWT310" s="1085"/>
      <c r="LWU310" s="1085"/>
      <c r="LWV310" s="1080"/>
      <c r="LWW310" s="1085"/>
      <c r="LWX310" s="1085"/>
      <c r="LWY310" s="1085"/>
      <c r="LWZ310" s="1085"/>
      <c r="LXA310" s="1085"/>
      <c r="LXB310" s="1085"/>
      <c r="LXC310" s="1085"/>
      <c r="LXD310" s="1085"/>
      <c r="LXE310" s="1085"/>
      <c r="LXF310" s="1085"/>
      <c r="LXG310" s="1085"/>
      <c r="LXH310" s="1085"/>
      <c r="LXI310" s="1085"/>
      <c r="LXJ310" s="1085"/>
      <c r="LXK310" s="1080"/>
      <c r="LXL310" s="1085"/>
      <c r="LXM310" s="1085"/>
      <c r="LXN310" s="1085"/>
      <c r="LXO310" s="1085"/>
      <c r="LXP310" s="1085"/>
      <c r="LXQ310" s="1085"/>
      <c r="LXR310" s="1085"/>
      <c r="LXS310" s="1085"/>
      <c r="LXT310" s="1085"/>
      <c r="LXU310" s="1085"/>
      <c r="LXV310" s="1085"/>
      <c r="LXW310" s="1085"/>
      <c r="LXX310" s="1085"/>
      <c r="LXY310" s="1085"/>
      <c r="LXZ310" s="1080"/>
      <c r="LYA310" s="1085"/>
      <c r="LYB310" s="1085"/>
      <c r="LYC310" s="1085"/>
      <c r="LYD310" s="1085"/>
      <c r="LYE310" s="1085"/>
      <c r="LYF310" s="1085"/>
      <c r="LYG310" s="1085"/>
      <c r="LYH310" s="1085"/>
      <c r="LYI310" s="1085"/>
      <c r="LYJ310" s="1085"/>
      <c r="LYK310" s="1085"/>
      <c r="LYL310" s="1085"/>
      <c r="LYM310" s="1085"/>
      <c r="LYN310" s="1085"/>
      <c r="LYO310" s="1080"/>
      <c r="LYP310" s="1085"/>
      <c r="LYQ310" s="1085"/>
      <c r="LYR310" s="1085"/>
      <c r="LYS310" s="1085"/>
      <c r="LYT310" s="1085"/>
      <c r="LYU310" s="1085"/>
      <c r="LYV310" s="1085"/>
      <c r="LYW310" s="1085"/>
      <c r="LYX310" s="1085"/>
      <c r="LYY310" s="1085"/>
      <c r="LYZ310" s="1085"/>
      <c r="LZA310" s="1085"/>
      <c r="LZB310" s="1085"/>
      <c r="LZC310" s="1085"/>
      <c r="LZD310" s="1080"/>
      <c r="LZE310" s="1085"/>
      <c r="LZF310" s="1085"/>
      <c r="LZG310" s="1085"/>
      <c r="LZH310" s="1085"/>
      <c r="LZI310" s="1085"/>
      <c r="LZJ310" s="1085"/>
      <c r="LZK310" s="1085"/>
      <c r="LZL310" s="1085"/>
      <c r="LZM310" s="1085"/>
      <c r="LZN310" s="1085"/>
      <c r="LZO310" s="1085"/>
      <c r="LZP310" s="1085"/>
      <c r="LZQ310" s="1085"/>
      <c r="LZR310" s="1085"/>
      <c r="LZS310" s="1080"/>
      <c r="LZT310" s="1085"/>
      <c r="LZU310" s="1085"/>
      <c r="LZV310" s="1085"/>
      <c r="LZW310" s="1085"/>
      <c r="LZX310" s="1085"/>
      <c r="LZY310" s="1085"/>
      <c r="LZZ310" s="1085"/>
      <c r="MAA310" s="1085"/>
      <c r="MAB310" s="1085"/>
      <c r="MAC310" s="1085"/>
      <c r="MAD310" s="1085"/>
      <c r="MAE310" s="1085"/>
      <c r="MAF310" s="1085"/>
      <c r="MAG310" s="1085"/>
      <c r="MAH310" s="1080"/>
      <c r="MAI310" s="1085"/>
      <c r="MAJ310" s="1085"/>
      <c r="MAK310" s="1085"/>
      <c r="MAL310" s="1085"/>
      <c r="MAM310" s="1085"/>
      <c r="MAN310" s="1085"/>
      <c r="MAO310" s="1085"/>
      <c r="MAP310" s="1085"/>
      <c r="MAQ310" s="1085"/>
      <c r="MAR310" s="1085"/>
      <c r="MAS310" s="1085"/>
      <c r="MAT310" s="1085"/>
      <c r="MAU310" s="1085"/>
      <c r="MAV310" s="1085"/>
      <c r="MAW310" s="1080"/>
      <c r="MAX310" s="1085"/>
      <c r="MAY310" s="1085"/>
      <c r="MAZ310" s="1085"/>
      <c r="MBA310" s="1085"/>
      <c r="MBB310" s="1085"/>
      <c r="MBC310" s="1085"/>
      <c r="MBD310" s="1085"/>
      <c r="MBE310" s="1085"/>
      <c r="MBF310" s="1085"/>
      <c r="MBG310" s="1085"/>
      <c r="MBH310" s="1085"/>
      <c r="MBI310" s="1085"/>
      <c r="MBJ310" s="1085"/>
      <c r="MBK310" s="1085"/>
      <c r="MBL310" s="1080"/>
      <c r="MBM310" s="1085"/>
      <c r="MBN310" s="1085"/>
      <c r="MBO310" s="1085"/>
      <c r="MBP310" s="1085"/>
      <c r="MBQ310" s="1085"/>
      <c r="MBR310" s="1085"/>
      <c r="MBS310" s="1085"/>
      <c r="MBT310" s="1085"/>
      <c r="MBU310" s="1085"/>
      <c r="MBV310" s="1085"/>
      <c r="MBW310" s="1085"/>
      <c r="MBX310" s="1085"/>
      <c r="MBY310" s="1085"/>
      <c r="MBZ310" s="1085"/>
      <c r="MCA310" s="1080"/>
      <c r="MCB310" s="1085"/>
      <c r="MCC310" s="1085"/>
      <c r="MCD310" s="1085"/>
      <c r="MCE310" s="1085"/>
      <c r="MCF310" s="1085"/>
      <c r="MCG310" s="1085"/>
      <c r="MCH310" s="1085"/>
      <c r="MCI310" s="1085"/>
      <c r="MCJ310" s="1085"/>
      <c r="MCK310" s="1085"/>
      <c r="MCL310" s="1085"/>
      <c r="MCM310" s="1085"/>
      <c r="MCN310" s="1085"/>
      <c r="MCO310" s="1085"/>
      <c r="MCP310" s="1080"/>
      <c r="MCQ310" s="1085"/>
      <c r="MCR310" s="1085"/>
      <c r="MCS310" s="1085"/>
      <c r="MCT310" s="1085"/>
      <c r="MCU310" s="1085"/>
      <c r="MCV310" s="1085"/>
      <c r="MCW310" s="1085"/>
      <c r="MCX310" s="1085"/>
      <c r="MCY310" s="1085"/>
      <c r="MCZ310" s="1085"/>
      <c r="MDA310" s="1085"/>
      <c r="MDB310" s="1085"/>
      <c r="MDC310" s="1085"/>
      <c r="MDD310" s="1085"/>
      <c r="MDE310" s="1080"/>
      <c r="MDF310" s="1085"/>
      <c r="MDG310" s="1085"/>
      <c r="MDH310" s="1085"/>
      <c r="MDI310" s="1085"/>
      <c r="MDJ310" s="1085"/>
      <c r="MDK310" s="1085"/>
      <c r="MDL310" s="1085"/>
      <c r="MDM310" s="1085"/>
      <c r="MDN310" s="1085"/>
      <c r="MDO310" s="1085"/>
      <c r="MDP310" s="1085"/>
      <c r="MDQ310" s="1085"/>
      <c r="MDR310" s="1085"/>
      <c r="MDS310" s="1085"/>
      <c r="MDT310" s="1080"/>
      <c r="MDU310" s="1085"/>
      <c r="MDV310" s="1085"/>
      <c r="MDW310" s="1085"/>
      <c r="MDX310" s="1085"/>
      <c r="MDY310" s="1085"/>
      <c r="MDZ310" s="1085"/>
      <c r="MEA310" s="1085"/>
      <c r="MEB310" s="1085"/>
      <c r="MEC310" s="1085"/>
      <c r="MED310" s="1085"/>
      <c r="MEE310" s="1085"/>
      <c r="MEF310" s="1085"/>
      <c r="MEG310" s="1085"/>
      <c r="MEH310" s="1085"/>
      <c r="MEI310" s="1080"/>
      <c r="MEJ310" s="1085"/>
      <c r="MEK310" s="1085"/>
      <c r="MEL310" s="1085"/>
      <c r="MEM310" s="1085"/>
      <c r="MEN310" s="1085"/>
      <c r="MEO310" s="1085"/>
      <c r="MEP310" s="1085"/>
      <c r="MEQ310" s="1085"/>
      <c r="MER310" s="1085"/>
      <c r="MES310" s="1085"/>
      <c r="MET310" s="1085"/>
      <c r="MEU310" s="1085"/>
      <c r="MEV310" s="1085"/>
      <c r="MEW310" s="1085"/>
      <c r="MEX310" s="1080"/>
      <c r="MEY310" s="1085"/>
      <c r="MEZ310" s="1085"/>
      <c r="MFA310" s="1085"/>
      <c r="MFB310" s="1085"/>
      <c r="MFC310" s="1085"/>
      <c r="MFD310" s="1085"/>
      <c r="MFE310" s="1085"/>
      <c r="MFF310" s="1085"/>
      <c r="MFG310" s="1085"/>
      <c r="MFH310" s="1085"/>
      <c r="MFI310" s="1085"/>
      <c r="MFJ310" s="1085"/>
      <c r="MFK310" s="1085"/>
      <c r="MFL310" s="1085"/>
      <c r="MFM310" s="1080"/>
      <c r="MFN310" s="1085"/>
      <c r="MFO310" s="1085"/>
      <c r="MFP310" s="1085"/>
      <c r="MFQ310" s="1085"/>
      <c r="MFR310" s="1085"/>
      <c r="MFS310" s="1085"/>
      <c r="MFT310" s="1085"/>
      <c r="MFU310" s="1085"/>
      <c r="MFV310" s="1085"/>
      <c r="MFW310" s="1085"/>
      <c r="MFX310" s="1085"/>
      <c r="MFY310" s="1085"/>
      <c r="MFZ310" s="1085"/>
      <c r="MGA310" s="1085"/>
      <c r="MGB310" s="1080"/>
      <c r="MGC310" s="1085"/>
      <c r="MGD310" s="1085"/>
      <c r="MGE310" s="1085"/>
      <c r="MGF310" s="1085"/>
      <c r="MGG310" s="1085"/>
      <c r="MGH310" s="1085"/>
      <c r="MGI310" s="1085"/>
      <c r="MGJ310" s="1085"/>
      <c r="MGK310" s="1085"/>
      <c r="MGL310" s="1085"/>
      <c r="MGM310" s="1085"/>
      <c r="MGN310" s="1085"/>
      <c r="MGO310" s="1085"/>
      <c r="MGP310" s="1085"/>
      <c r="MGQ310" s="1080"/>
      <c r="MGR310" s="1085"/>
      <c r="MGS310" s="1085"/>
      <c r="MGT310" s="1085"/>
      <c r="MGU310" s="1085"/>
      <c r="MGV310" s="1085"/>
      <c r="MGW310" s="1085"/>
      <c r="MGX310" s="1085"/>
      <c r="MGY310" s="1085"/>
      <c r="MGZ310" s="1085"/>
      <c r="MHA310" s="1085"/>
      <c r="MHB310" s="1085"/>
      <c r="MHC310" s="1085"/>
      <c r="MHD310" s="1085"/>
      <c r="MHE310" s="1085"/>
      <c r="MHF310" s="1080"/>
      <c r="MHG310" s="1085"/>
      <c r="MHH310" s="1085"/>
      <c r="MHI310" s="1085"/>
      <c r="MHJ310" s="1085"/>
      <c r="MHK310" s="1085"/>
      <c r="MHL310" s="1085"/>
      <c r="MHM310" s="1085"/>
      <c r="MHN310" s="1085"/>
      <c r="MHO310" s="1085"/>
      <c r="MHP310" s="1085"/>
      <c r="MHQ310" s="1085"/>
      <c r="MHR310" s="1085"/>
      <c r="MHS310" s="1085"/>
      <c r="MHT310" s="1085"/>
      <c r="MHU310" s="1080"/>
      <c r="MHV310" s="1085"/>
      <c r="MHW310" s="1085"/>
      <c r="MHX310" s="1085"/>
      <c r="MHY310" s="1085"/>
      <c r="MHZ310" s="1085"/>
      <c r="MIA310" s="1085"/>
      <c r="MIB310" s="1085"/>
      <c r="MIC310" s="1085"/>
      <c r="MID310" s="1085"/>
      <c r="MIE310" s="1085"/>
      <c r="MIF310" s="1085"/>
      <c r="MIG310" s="1085"/>
      <c r="MIH310" s="1085"/>
      <c r="MII310" s="1085"/>
      <c r="MIJ310" s="1080"/>
      <c r="MIK310" s="1085"/>
      <c r="MIL310" s="1085"/>
      <c r="MIM310" s="1085"/>
      <c r="MIN310" s="1085"/>
      <c r="MIO310" s="1085"/>
      <c r="MIP310" s="1085"/>
      <c r="MIQ310" s="1085"/>
      <c r="MIR310" s="1085"/>
      <c r="MIS310" s="1085"/>
      <c r="MIT310" s="1085"/>
      <c r="MIU310" s="1085"/>
      <c r="MIV310" s="1085"/>
      <c r="MIW310" s="1085"/>
      <c r="MIX310" s="1085"/>
      <c r="MIY310" s="1080"/>
      <c r="MIZ310" s="1085"/>
      <c r="MJA310" s="1085"/>
      <c r="MJB310" s="1085"/>
      <c r="MJC310" s="1085"/>
      <c r="MJD310" s="1085"/>
      <c r="MJE310" s="1085"/>
      <c r="MJF310" s="1085"/>
      <c r="MJG310" s="1085"/>
      <c r="MJH310" s="1085"/>
      <c r="MJI310" s="1085"/>
      <c r="MJJ310" s="1085"/>
      <c r="MJK310" s="1085"/>
      <c r="MJL310" s="1085"/>
      <c r="MJM310" s="1085"/>
      <c r="MJN310" s="1080"/>
      <c r="MJO310" s="1085"/>
      <c r="MJP310" s="1085"/>
      <c r="MJQ310" s="1085"/>
      <c r="MJR310" s="1085"/>
      <c r="MJS310" s="1085"/>
      <c r="MJT310" s="1085"/>
      <c r="MJU310" s="1085"/>
      <c r="MJV310" s="1085"/>
      <c r="MJW310" s="1085"/>
      <c r="MJX310" s="1085"/>
      <c r="MJY310" s="1085"/>
      <c r="MJZ310" s="1085"/>
      <c r="MKA310" s="1085"/>
      <c r="MKB310" s="1085"/>
      <c r="MKC310" s="1080"/>
      <c r="MKD310" s="1085"/>
      <c r="MKE310" s="1085"/>
      <c r="MKF310" s="1085"/>
      <c r="MKG310" s="1085"/>
      <c r="MKH310" s="1085"/>
      <c r="MKI310" s="1085"/>
      <c r="MKJ310" s="1085"/>
      <c r="MKK310" s="1085"/>
      <c r="MKL310" s="1085"/>
      <c r="MKM310" s="1085"/>
      <c r="MKN310" s="1085"/>
      <c r="MKO310" s="1085"/>
      <c r="MKP310" s="1085"/>
      <c r="MKQ310" s="1085"/>
      <c r="MKR310" s="1080"/>
      <c r="MKS310" s="1085"/>
      <c r="MKT310" s="1085"/>
      <c r="MKU310" s="1085"/>
      <c r="MKV310" s="1085"/>
      <c r="MKW310" s="1085"/>
      <c r="MKX310" s="1085"/>
      <c r="MKY310" s="1085"/>
      <c r="MKZ310" s="1085"/>
      <c r="MLA310" s="1085"/>
      <c r="MLB310" s="1085"/>
      <c r="MLC310" s="1085"/>
      <c r="MLD310" s="1085"/>
      <c r="MLE310" s="1085"/>
      <c r="MLF310" s="1085"/>
      <c r="MLG310" s="1080"/>
      <c r="MLH310" s="1085"/>
      <c r="MLI310" s="1085"/>
      <c r="MLJ310" s="1085"/>
      <c r="MLK310" s="1085"/>
      <c r="MLL310" s="1085"/>
      <c r="MLM310" s="1085"/>
      <c r="MLN310" s="1085"/>
      <c r="MLO310" s="1085"/>
      <c r="MLP310" s="1085"/>
      <c r="MLQ310" s="1085"/>
      <c r="MLR310" s="1085"/>
      <c r="MLS310" s="1085"/>
      <c r="MLT310" s="1085"/>
      <c r="MLU310" s="1085"/>
      <c r="MLV310" s="1080"/>
      <c r="MLW310" s="1085"/>
      <c r="MLX310" s="1085"/>
      <c r="MLY310" s="1085"/>
      <c r="MLZ310" s="1085"/>
      <c r="MMA310" s="1085"/>
      <c r="MMB310" s="1085"/>
      <c r="MMC310" s="1085"/>
      <c r="MMD310" s="1085"/>
      <c r="MME310" s="1085"/>
      <c r="MMF310" s="1085"/>
      <c r="MMG310" s="1085"/>
      <c r="MMH310" s="1085"/>
      <c r="MMI310" s="1085"/>
      <c r="MMJ310" s="1085"/>
      <c r="MMK310" s="1080"/>
      <c r="MML310" s="1085"/>
      <c r="MMM310" s="1085"/>
      <c r="MMN310" s="1085"/>
      <c r="MMO310" s="1085"/>
      <c r="MMP310" s="1085"/>
      <c r="MMQ310" s="1085"/>
      <c r="MMR310" s="1085"/>
      <c r="MMS310" s="1085"/>
      <c r="MMT310" s="1085"/>
      <c r="MMU310" s="1085"/>
      <c r="MMV310" s="1085"/>
      <c r="MMW310" s="1085"/>
      <c r="MMX310" s="1085"/>
      <c r="MMY310" s="1085"/>
      <c r="MMZ310" s="1080"/>
      <c r="MNA310" s="1085"/>
      <c r="MNB310" s="1085"/>
      <c r="MNC310" s="1085"/>
      <c r="MND310" s="1085"/>
      <c r="MNE310" s="1085"/>
      <c r="MNF310" s="1085"/>
      <c r="MNG310" s="1085"/>
      <c r="MNH310" s="1085"/>
      <c r="MNI310" s="1085"/>
      <c r="MNJ310" s="1085"/>
      <c r="MNK310" s="1085"/>
      <c r="MNL310" s="1085"/>
      <c r="MNM310" s="1085"/>
      <c r="MNN310" s="1085"/>
      <c r="MNO310" s="1080"/>
      <c r="MNP310" s="1085"/>
      <c r="MNQ310" s="1085"/>
      <c r="MNR310" s="1085"/>
      <c r="MNS310" s="1085"/>
      <c r="MNT310" s="1085"/>
      <c r="MNU310" s="1085"/>
      <c r="MNV310" s="1085"/>
      <c r="MNW310" s="1085"/>
      <c r="MNX310" s="1085"/>
      <c r="MNY310" s="1085"/>
      <c r="MNZ310" s="1085"/>
      <c r="MOA310" s="1085"/>
      <c r="MOB310" s="1085"/>
      <c r="MOC310" s="1085"/>
      <c r="MOD310" s="1080"/>
      <c r="MOE310" s="1085"/>
      <c r="MOF310" s="1085"/>
      <c r="MOG310" s="1085"/>
      <c r="MOH310" s="1085"/>
      <c r="MOI310" s="1085"/>
      <c r="MOJ310" s="1085"/>
      <c r="MOK310" s="1085"/>
      <c r="MOL310" s="1085"/>
      <c r="MOM310" s="1085"/>
      <c r="MON310" s="1085"/>
      <c r="MOO310" s="1085"/>
      <c r="MOP310" s="1085"/>
      <c r="MOQ310" s="1085"/>
      <c r="MOR310" s="1085"/>
      <c r="MOS310" s="1080"/>
      <c r="MOT310" s="1085"/>
      <c r="MOU310" s="1085"/>
      <c r="MOV310" s="1085"/>
      <c r="MOW310" s="1085"/>
      <c r="MOX310" s="1085"/>
      <c r="MOY310" s="1085"/>
      <c r="MOZ310" s="1085"/>
      <c r="MPA310" s="1085"/>
      <c r="MPB310" s="1085"/>
      <c r="MPC310" s="1085"/>
      <c r="MPD310" s="1085"/>
      <c r="MPE310" s="1085"/>
      <c r="MPF310" s="1085"/>
      <c r="MPG310" s="1085"/>
      <c r="MPH310" s="1080"/>
      <c r="MPI310" s="1085"/>
      <c r="MPJ310" s="1085"/>
      <c r="MPK310" s="1085"/>
      <c r="MPL310" s="1085"/>
      <c r="MPM310" s="1085"/>
      <c r="MPN310" s="1085"/>
      <c r="MPO310" s="1085"/>
      <c r="MPP310" s="1085"/>
      <c r="MPQ310" s="1085"/>
      <c r="MPR310" s="1085"/>
      <c r="MPS310" s="1085"/>
      <c r="MPT310" s="1085"/>
      <c r="MPU310" s="1085"/>
      <c r="MPV310" s="1085"/>
      <c r="MPW310" s="1080"/>
      <c r="MPX310" s="1085"/>
      <c r="MPY310" s="1085"/>
      <c r="MPZ310" s="1085"/>
      <c r="MQA310" s="1085"/>
      <c r="MQB310" s="1085"/>
      <c r="MQC310" s="1085"/>
      <c r="MQD310" s="1085"/>
      <c r="MQE310" s="1085"/>
      <c r="MQF310" s="1085"/>
      <c r="MQG310" s="1085"/>
      <c r="MQH310" s="1085"/>
      <c r="MQI310" s="1085"/>
      <c r="MQJ310" s="1085"/>
      <c r="MQK310" s="1085"/>
      <c r="MQL310" s="1080"/>
      <c r="MQM310" s="1085"/>
      <c r="MQN310" s="1085"/>
      <c r="MQO310" s="1085"/>
      <c r="MQP310" s="1085"/>
      <c r="MQQ310" s="1085"/>
      <c r="MQR310" s="1085"/>
      <c r="MQS310" s="1085"/>
      <c r="MQT310" s="1085"/>
      <c r="MQU310" s="1085"/>
      <c r="MQV310" s="1085"/>
      <c r="MQW310" s="1085"/>
      <c r="MQX310" s="1085"/>
      <c r="MQY310" s="1085"/>
      <c r="MQZ310" s="1085"/>
      <c r="MRA310" s="1080"/>
      <c r="MRB310" s="1085"/>
      <c r="MRC310" s="1085"/>
      <c r="MRD310" s="1085"/>
      <c r="MRE310" s="1085"/>
      <c r="MRF310" s="1085"/>
      <c r="MRG310" s="1085"/>
      <c r="MRH310" s="1085"/>
      <c r="MRI310" s="1085"/>
      <c r="MRJ310" s="1085"/>
      <c r="MRK310" s="1085"/>
      <c r="MRL310" s="1085"/>
      <c r="MRM310" s="1085"/>
      <c r="MRN310" s="1085"/>
      <c r="MRO310" s="1085"/>
      <c r="MRP310" s="1080"/>
      <c r="MRQ310" s="1085"/>
      <c r="MRR310" s="1085"/>
      <c r="MRS310" s="1085"/>
      <c r="MRT310" s="1085"/>
      <c r="MRU310" s="1085"/>
      <c r="MRV310" s="1085"/>
      <c r="MRW310" s="1085"/>
      <c r="MRX310" s="1085"/>
      <c r="MRY310" s="1085"/>
      <c r="MRZ310" s="1085"/>
      <c r="MSA310" s="1085"/>
      <c r="MSB310" s="1085"/>
      <c r="MSC310" s="1085"/>
      <c r="MSD310" s="1085"/>
      <c r="MSE310" s="1080"/>
      <c r="MSF310" s="1085"/>
      <c r="MSG310" s="1085"/>
      <c r="MSH310" s="1085"/>
      <c r="MSI310" s="1085"/>
      <c r="MSJ310" s="1085"/>
      <c r="MSK310" s="1085"/>
      <c r="MSL310" s="1085"/>
      <c r="MSM310" s="1085"/>
      <c r="MSN310" s="1085"/>
      <c r="MSO310" s="1085"/>
      <c r="MSP310" s="1085"/>
      <c r="MSQ310" s="1085"/>
      <c r="MSR310" s="1085"/>
      <c r="MSS310" s="1085"/>
      <c r="MST310" s="1080"/>
      <c r="MSU310" s="1085"/>
      <c r="MSV310" s="1085"/>
      <c r="MSW310" s="1085"/>
      <c r="MSX310" s="1085"/>
      <c r="MSY310" s="1085"/>
      <c r="MSZ310" s="1085"/>
      <c r="MTA310" s="1085"/>
      <c r="MTB310" s="1085"/>
      <c r="MTC310" s="1085"/>
      <c r="MTD310" s="1085"/>
      <c r="MTE310" s="1085"/>
      <c r="MTF310" s="1085"/>
      <c r="MTG310" s="1085"/>
      <c r="MTH310" s="1085"/>
      <c r="MTI310" s="1080"/>
      <c r="MTJ310" s="1085"/>
      <c r="MTK310" s="1085"/>
      <c r="MTL310" s="1085"/>
      <c r="MTM310" s="1085"/>
      <c r="MTN310" s="1085"/>
      <c r="MTO310" s="1085"/>
      <c r="MTP310" s="1085"/>
      <c r="MTQ310" s="1085"/>
      <c r="MTR310" s="1085"/>
      <c r="MTS310" s="1085"/>
      <c r="MTT310" s="1085"/>
      <c r="MTU310" s="1085"/>
      <c r="MTV310" s="1085"/>
      <c r="MTW310" s="1085"/>
      <c r="MTX310" s="1080"/>
      <c r="MTY310" s="1085"/>
      <c r="MTZ310" s="1085"/>
      <c r="MUA310" s="1085"/>
      <c r="MUB310" s="1085"/>
      <c r="MUC310" s="1085"/>
      <c r="MUD310" s="1085"/>
      <c r="MUE310" s="1085"/>
      <c r="MUF310" s="1085"/>
      <c r="MUG310" s="1085"/>
      <c r="MUH310" s="1085"/>
      <c r="MUI310" s="1085"/>
      <c r="MUJ310" s="1085"/>
      <c r="MUK310" s="1085"/>
      <c r="MUL310" s="1085"/>
      <c r="MUM310" s="1080"/>
      <c r="MUN310" s="1085"/>
      <c r="MUO310" s="1085"/>
      <c r="MUP310" s="1085"/>
      <c r="MUQ310" s="1085"/>
      <c r="MUR310" s="1085"/>
      <c r="MUS310" s="1085"/>
      <c r="MUT310" s="1085"/>
      <c r="MUU310" s="1085"/>
      <c r="MUV310" s="1085"/>
      <c r="MUW310" s="1085"/>
      <c r="MUX310" s="1085"/>
      <c r="MUY310" s="1085"/>
      <c r="MUZ310" s="1085"/>
      <c r="MVA310" s="1085"/>
      <c r="MVB310" s="1080"/>
      <c r="MVC310" s="1085"/>
      <c r="MVD310" s="1085"/>
      <c r="MVE310" s="1085"/>
      <c r="MVF310" s="1085"/>
      <c r="MVG310" s="1085"/>
      <c r="MVH310" s="1085"/>
      <c r="MVI310" s="1085"/>
      <c r="MVJ310" s="1085"/>
      <c r="MVK310" s="1085"/>
      <c r="MVL310" s="1085"/>
      <c r="MVM310" s="1085"/>
      <c r="MVN310" s="1085"/>
      <c r="MVO310" s="1085"/>
      <c r="MVP310" s="1085"/>
      <c r="MVQ310" s="1080"/>
      <c r="MVR310" s="1085"/>
      <c r="MVS310" s="1085"/>
      <c r="MVT310" s="1085"/>
      <c r="MVU310" s="1085"/>
      <c r="MVV310" s="1085"/>
      <c r="MVW310" s="1085"/>
      <c r="MVX310" s="1085"/>
      <c r="MVY310" s="1085"/>
      <c r="MVZ310" s="1085"/>
      <c r="MWA310" s="1085"/>
      <c r="MWB310" s="1085"/>
      <c r="MWC310" s="1085"/>
      <c r="MWD310" s="1085"/>
      <c r="MWE310" s="1085"/>
      <c r="MWF310" s="1080"/>
      <c r="MWG310" s="1085"/>
      <c r="MWH310" s="1085"/>
      <c r="MWI310" s="1085"/>
      <c r="MWJ310" s="1085"/>
      <c r="MWK310" s="1085"/>
      <c r="MWL310" s="1085"/>
      <c r="MWM310" s="1085"/>
      <c r="MWN310" s="1085"/>
      <c r="MWO310" s="1085"/>
      <c r="MWP310" s="1085"/>
      <c r="MWQ310" s="1085"/>
      <c r="MWR310" s="1085"/>
      <c r="MWS310" s="1085"/>
      <c r="MWT310" s="1085"/>
      <c r="MWU310" s="1080"/>
      <c r="MWV310" s="1085"/>
      <c r="MWW310" s="1085"/>
      <c r="MWX310" s="1085"/>
      <c r="MWY310" s="1085"/>
      <c r="MWZ310" s="1085"/>
      <c r="MXA310" s="1085"/>
      <c r="MXB310" s="1085"/>
      <c r="MXC310" s="1085"/>
      <c r="MXD310" s="1085"/>
      <c r="MXE310" s="1085"/>
      <c r="MXF310" s="1085"/>
      <c r="MXG310" s="1085"/>
      <c r="MXH310" s="1085"/>
      <c r="MXI310" s="1085"/>
      <c r="MXJ310" s="1080"/>
      <c r="MXK310" s="1085"/>
      <c r="MXL310" s="1085"/>
      <c r="MXM310" s="1085"/>
      <c r="MXN310" s="1085"/>
      <c r="MXO310" s="1085"/>
      <c r="MXP310" s="1085"/>
      <c r="MXQ310" s="1085"/>
      <c r="MXR310" s="1085"/>
      <c r="MXS310" s="1085"/>
      <c r="MXT310" s="1085"/>
      <c r="MXU310" s="1085"/>
      <c r="MXV310" s="1085"/>
      <c r="MXW310" s="1085"/>
      <c r="MXX310" s="1085"/>
      <c r="MXY310" s="1080"/>
      <c r="MXZ310" s="1085"/>
      <c r="MYA310" s="1085"/>
      <c r="MYB310" s="1085"/>
      <c r="MYC310" s="1085"/>
      <c r="MYD310" s="1085"/>
      <c r="MYE310" s="1085"/>
      <c r="MYF310" s="1085"/>
      <c r="MYG310" s="1085"/>
      <c r="MYH310" s="1085"/>
      <c r="MYI310" s="1085"/>
      <c r="MYJ310" s="1085"/>
      <c r="MYK310" s="1085"/>
      <c r="MYL310" s="1085"/>
      <c r="MYM310" s="1085"/>
      <c r="MYN310" s="1080"/>
      <c r="MYO310" s="1085"/>
      <c r="MYP310" s="1085"/>
      <c r="MYQ310" s="1085"/>
      <c r="MYR310" s="1085"/>
      <c r="MYS310" s="1085"/>
      <c r="MYT310" s="1085"/>
      <c r="MYU310" s="1085"/>
      <c r="MYV310" s="1085"/>
      <c r="MYW310" s="1085"/>
      <c r="MYX310" s="1085"/>
      <c r="MYY310" s="1085"/>
      <c r="MYZ310" s="1085"/>
      <c r="MZA310" s="1085"/>
      <c r="MZB310" s="1085"/>
      <c r="MZC310" s="1080"/>
      <c r="MZD310" s="1085"/>
      <c r="MZE310" s="1085"/>
      <c r="MZF310" s="1085"/>
      <c r="MZG310" s="1085"/>
      <c r="MZH310" s="1085"/>
      <c r="MZI310" s="1085"/>
      <c r="MZJ310" s="1085"/>
      <c r="MZK310" s="1085"/>
      <c r="MZL310" s="1085"/>
      <c r="MZM310" s="1085"/>
      <c r="MZN310" s="1085"/>
      <c r="MZO310" s="1085"/>
      <c r="MZP310" s="1085"/>
      <c r="MZQ310" s="1085"/>
      <c r="MZR310" s="1080"/>
      <c r="MZS310" s="1085"/>
      <c r="MZT310" s="1085"/>
      <c r="MZU310" s="1085"/>
      <c r="MZV310" s="1085"/>
      <c r="MZW310" s="1085"/>
      <c r="MZX310" s="1085"/>
      <c r="MZY310" s="1085"/>
      <c r="MZZ310" s="1085"/>
      <c r="NAA310" s="1085"/>
      <c r="NAB310" s="1085"/>
      <c r="NAC310" s="1085"/>
      <c r="NAD310" s="1085"/>
      <c r="NAE310" s="1085"/>
      <c r="NAF310" s="1085"/>
      <c r="NAG310" s="1080"/>
      <c r="NAH310" s="1085"/>
      <c r="NAI310" s="1085"/>
      <c r="NAJ310" s="1085"/>
      <c r="NAK310" s="1085"/>
      <c r="NAL310" s="1085"/>
      <c r="NAM310" s="1085"/>
      <c r="NAN310" s="1085"/>
      <c r="NAO310" s="1085"/>
      <c r="NAP310" s="1085"/>
      <c r="NAQ310" s="1085"/>
      <c r="NAR310" s="1085"/>
      <c r="NAS310" s="1085"/>
      <c r="NAT310" s="1085"/>
      <c r="NAU310" s="1085"/>
      <c r="NAV310" s="1080"/>
      <c r="NAW310" s="1085"/>
      <c r="NAX310" s="1085"/>
      <c r="NAY310" s="1085"/>
      <c r="NAZ310" s="1085"/>
      <c r="NBA310" s="1085"/>
      <c r="NBB310" s="1085"/>
      <c r="NBC310" s="1085"/>
      <c r="NBD310" s="1085"/>
      <c r="NBE310" s="1085"/>
      <c r="NBF310" s="1085"/>
      <c r="NBG310" s="1085"/>
      <c r="NBH310" s="1085"/>
      <c r="NBI310" s="1085"/>
      <c r="NBJ310" s="1085"/>
      <c r="NBK310" s="1080"/>
      <c r="NBL310" s="1085"/>
      <c r="NBM310" s="1085"/>
      <c r="NBN310" s="1085"/>
      <c r="NBO310" s="1085"/>
      <c r="NBP310" s="1085"/>
      <c r="NBQ310" s="1085"/>
      <c r="NBR310" s="1085"/>
      <c r="NBS310" s="1085"/>
      <c r="NBT310" s="1085"/>
      <c r="NBU310" s="1085"/>
      <c r="NBV310" s="1085"/>
      <c r="NBW310" s="1085"/>
      <c r="NBX310" s="1085"/>
      <c r="NBY310" s="1085"/>
      <c r="NBZ310" s="1080"/>
      <c r="NCA310" s="1085"/>
      <c r="NCB310" s="1085"/>
      <c r="NCC310" s="1085"/>
      <c r="NCD310" s="1085"/>
      <c r="NCE310" s="1085"/>
      <c r="NCF310" s="1085"/>
      <c r="NCG310" s="1085"/>
      <c r="NCH310" s="1085"/>
      <c r="NCI310" s="1085"/>
      <c r="NCJ310" s="1085"/>
      <c r="NCK310" s="1085"/>
      <c r="NCL310" s="1085"/>
      <c r="NCM310" s="1085"/>
      <c r="NCN310" s="1085"/>
      <c r="NCO310" s="1080"/>
      <c r="NCP310" s="1085"/>
      <c r="NCQ310" s="1085"/>
      <c r="NCR310" s="1085"/>
      <c r="NCS310" s="1085"/>
      <c r="NCT310" s="1085"/>
      <c r="NCU310" s="1085"/>
      <c r="NCV310" s="1085"/>
      <c r="NCW310" s="1085"/>
      <c r="NCX310" s="1085"/>
      <c r="NCY310" s="1085"/>
      <c r="NCZ310" s="1085"/>
      <c r="NDA310" s="1085"/>
      <c r="NDB310" s="1085"/>
      <c r="NDC310" s="1085"/>
      <c r="NDD310" s="1080"/>
      <c r="NDE310" s="1085"/>
      <c r="NDF310" s="1085"/>
      <c r="NDG310" s="1085"/>
      <c r="NDH310" s="1085"/>
      <c r="NDI310" s="1085"/>
      <c r="NDJ310" s="1085"/>
      <c r="NDK310" s="1085"/>
      <c r="NDL310" s="1085"/>
      <c r="NDM310" s="1085"/>
      <c r="NDN310" s="1085"/>
      <c r="NDO310" s="1085"/>
      <c r="NDP310" s="1085"/>
      <c r="NDQ310" s="1085"/>
      <c r="NDR310" s="1085"/>
      <c r="NDS310" s="1080"/>
      <c r="NDT310" s="1085"/>
      <c r="NDU310" s="1085"/>
      <c r="NDV310" s="1085"/>
      <c r="NDW310" s="1085"/>
      <c r="NDX310" s="1085"/>
      <c r="NDY310" s="1085"/>
      <c r="NDZ310" s="1085"/>
      <c r="NEA310" s="1085"/>
      <c r="NEB310" s="1085"/>
      <c r="NEC310" s="1085"/>
      <c r="NED310" s="1085"/>
      <c r="NEE310" s="1085"/>
      <c r="NEF310" s="1085"/>
      <c r="NEG310" s="1085"/>
      <c r="NEH310" s="1080"/>
      <c r="NEI310" s="1085"/>
      <c r="NEJ310" s="1085"/>
      <c r="NEK310" s="1085"/>
      <c r="NEL310" s="1085"/>
      <c r="NEM310" s="1085"/>
      <c r="NEN310" s="1085"/>
      <c r="NEO310" s="1085"/>
      <c r="NEP310" s="1085"/>
      <c r="NEQ310" s="1085"/>
      <c r="NER310" s="1085"/>
      <c r="NES310" s="1085"/>
      <c r="NET310" s="1085"/>
      <c r="NEU310" s="1085"/>
      <c r="NEV310" s="1085"/>
      <c r="NEW310" s="1080"/>
      <c r="NEX310" s="1085"/>
      <c r="NEY310" s="1085"/>
      <c r="NEZ310" s="1085"/>
      <c r="NFA310" s="1085"/>
      <c r="NFB310" s="1085"/>
      <c r="NFC310" s="1085"/>
      <c r="NFD310" s="1085"/>
      <c r="NFE310" s="1085"/>
      <c r="NFF310" s="1085"/>
      <c r="NFG310" s="1085"/>
      <c r="NFH310" s="1085"/>
      <c r="NFI310" s="1085"/>
      <c r="NFJ310" s="1085"/>
      <c r="NFK310" s="1085"/>
      <c r="NFL310" s="1080"/>
      <c r="NFM310" s="1085"/>
      <c r="NFN310" s="1085"/>
      <c r="NFO310" s="1085"/>
      <c r="NFP310" s="1085"/>
      <c r="NFQ310" s="1085"/>
      <c r="NFR310" s="1085"/>
      <c r="NFS310" s="1085"/>
      <c r="NFT310" s="1085"/>
      <c r="NFU310" s="1085"/>
      <c r="NFV310" s="1085"/>
      <c r="NFW310" s="1085"/>
      <c r="NFX310" s="1085"/>
      <c r="NFY310" s="1085"/>
      <c r="NFZ310" s="1085"/>
      <c r="NGA310" s="1080"/>
      <c r="NGB310" s="1085"/>
      <c r="NGC310" s="1085"/>
      <c r="NGD310" s="1085"/>
      <c r="NGE310" s="1085"/>
      <c r="NGF310" s="1085"/>
      <c r="NGG310" s="1085"/>
      <c r="NGH310" s="1085"/>
      <c r="NGI310" s="1085"/>
      <c r="NGJ310" s="1085"/>
      <c r="NGK310" s="1085"/>
      <c r="NGL310" s="1085"/>
      <c r="NGM310" s="1085"/>
      <c r="NGN310" s="1085"/>
      <c r="NGO310" s="1085"/>
      <c r="NGP310" s="1080"/>
      <c r="NGQ310" s="1085"/>
      <c r="NGR310" s="1085"/>
      <c r="NGS310" s="1085"/>
      <c r="NGT310" s="1085"/>
      <c r="NGU310" s="1085"/>
      <c r="NGV310" s="1085"/>
      <c r="NGW310" s="1085"/>
      <c r="NGX310" s="1085"/>
      <c r="NGY310" s="1085"/>
      <c r="NGZ310" s="1085"/>
      <c r="NHA310" s="1085"/>
      <c r="NHB310" s="1085"/>
      <c r="NHC310" s="1085"/>
      <c r="NHD310" s="1085"/>
      <c r="NHE310" s="1080"/>
      <c r="NHF310" s="1085"/>
      <c r="NHG310" s="1085"/>
      <c r="NHH310" s="1085"/>
      <c r="NHI310" s="1085"/>
      <c r="NHJ310" s="1085"/>
      <c r="NHK310" s="1085"/>
      <c r="NHL310" s="1085"/>
      <c r="NHM310" s="1085"/>
      <c r="NHN310" s="1085"/>
      <c r="NHO310" s="1085"/>
      <c r="NHP310" s="1085"/>
      <c r="NHQ310" s="1085"/>
      <c r="NHR310" s="1085"/>
      <c r="NHS310" s="1085"/>
      <c r="NHT310" s="1080"/>
      <c r="NHU310" s="1085"/>
      <c r="NHV310" s="1085"/>
      <c r="NHW310" s="1085"/>
      <c r="NHX310" s="1085"/>
      <c r="NHY310" s="1085"/>
      <c r="NHZ310" s="1085"/>
      <c r="NIA310" s="1085"/>
      <c r="NIB310" s="1085"/>
      <c r="NIC310" s="1085"/>
      <c r="NID310" s="1085"/>
      <c r="NIE310" s="1085"/>
      <c r="NIF310" s="1085"/>
      <c r="NIG310" s="1085"/>
      <c r="NIH310" s="1085"/>
      <c r="NII310" s="1080"/>
      <c r="NIJ310" s="1085"/>
      <c r="NIK310" s="1085"/>
      <c r="NIL310" s="1085"/>
      <c r="NIM310" s="1085"/>
      <c r="NIN310" s="1085"/>
      <c r="NIO310" s="1085"/>
      <c r="NIP310" s="1085"/>
      <c r="NIQ310" s="1085"/>
      <c r="NIR310" s="1085"/>
      <c r="NIS310" s="1085"/>
      <c r="NIT310" s="1085"/>
      <c r="NIU310" s="1085"/>
      <c r="NIV310" s="1085"/>
      <c r="NIW310" s="1085"/>
      <c r="NIX310" s="1080"/>
      <c r="NIY310" s="1085"/>
      <c r="NIZ310" s="1085"/>
      <c r="NJA310" s="1085"/>
      <c r="NJB310" s="1085"/>
      <c r="NJC310" s="1085"/>
      <c r="NJD310" s="1085"/>
      <c r="NJE310" s="1085"/>
      <c r="NJF310" s="1085"/>
      <c r="NJG310" s="1085"/>
      <c r="NJH310" s="1085"/>
      <c r="NJI310" s="1085"/>
      <c r="NJJ310" s="1085"/>
      <c r="NJK310" s="1085"/>
      <c r="NJL310" s="1085"/>
      <c r="NJM310" s="1080"/>
      <c r="NJN310" s="1085"/>
      <c r="NJO310" s="1085"/>
      <c r="NJP310" s="1085"/>
      <c r="NJQ310" s="1085"/>
      <c r="NJR310" s="1085"/>
      <c r="NJS310" s="1085"/>
      <c r="NJT310" s="1085"/>
      <c r="NJU310" s="1085"/>
      <c r="NJV310" s="1085"/>
      <c r="NJW310" s="1085"/>
      <c r="NJX310" s="1085"/>
      <c r="NJY310" s="1085"/>
      <c r="NJZ310" s="1085"/>
      <c r="NKA310" s="1085"/>
      <c r="NKB310" s="1080"/>
      <c r="NKC310" s="1085"/>
      <c r="NKD310" s="1085"/>
      <c r="NKE310" s="1085"/>
      <c r="NKF310" s="1085"/>
      <c r="NKG310" s="1085"/>
      <c r="NKH310" s="1085"/>
      <c r="NKI310" s="1085"/>
      <c r="NKJ310" s="1085"/>
      <c r="NKK310" s="1085"/>
      <c r="NKL310" s="1085"/>
      <c r="NKM310" s="1085"/>
      <c r="NKN310" s="1085"/>
      <c r="NKO310" s="1085"/>
      <c r="NKP310" s="1085"/>
      <c r="NKQ310" s="1080"/>
      <c r="NKR310" s="1085"/>
      <c r="NKS310" s="1085"/>
      <c r="NKT310" s="1085"/>
      <c r="NKU310" s="1085"/>
      <c r="NKV310" s="1085"/>
      <c r="NKW310" s="1085"/>
      <c r="NKX310" s="1085"/>
      <c r="NKY310" s="1085"/>
      <c r="NKZ310" s="1085"/>
      <c r="NLA310" s="1085"/>
      <c r="NLB310" s="1085"/>
      <c r="NLC310" s="1085"/>
      <c r="NLD310" s="1085"/>
      <c r="NLE310" s="1085"/>
      <c r="NLF310" s="1080"/>
      <c r="NLG310" s="1085"/>
      <c r="NLH310" s="1085"/>
      <c r="NLI310" s="1085"/>
      <c r="NLJ310" s="1085"/>
      <c r="NLK310" s="1085"/>
      <c r="NLL310" s="1085"/>
      <c r="NLM310" s="1085"/>
      <c r="NLN310" s="1085"/>
      <c r="NLO310" s="1085"/>
      <c r="NLP310" s="1085"/>
      <c r="NLQ310" s="1085"/>
      <c r="NLR310" s="1085"/>
      <c r="NLS310" s="1085"/>
      <c r="NLT310" s="1085"/>
      <c r="NLU310" s="1080"/>
      <c r="NLV310" s="1085"/>
      <c r="NLW310" s="1085"/>
      <c r="NLX310" s="1085"/>
      <c r="NLY310" s="1085"/>
      <c r="NLZ310" s="1085"/>
      <c r="NMA310" s="1085"/>
      <c r="NMB310" s="1085"/>
      <c r="NMC310" s="1085"/>
      <c r="NMD310" s="1085"/>
      <c r="NME310" s="1085"/>
      <c r="NMF310" s="1085"/>
      <c r="NMG310" s="1085"/>
      <c r="NMH310" s="1085"/>
      <c r="NMI310" s="1085"/>
      <c r="NMJ310" s="1080"/>
      <c r="NMK310" s="1085"/>
      <c r="NML310" s="1085"/>
      <c r="NMM310" s="1085"/>
      <c r="NMN310" s="1085"/>
      <c r="NMO310" s="1085"/>
      <c r="NMP310" s="1085"/>
      <c r="NMQ310" s="1085"/>
      <c r="NMR310" s="1085"/>
      <c r="NMS310" s="1085"/>
      <c r="NMT310" s="1085"/>
      <c r="NMU310" s="1085"/>
      <c r="NMV310" s="1085"/>
      <c r="NMW310" s="1085"/>
      <c r="NMX310" s="1085"/>
      <c r="NMY310" s="1080"/>
      <c r="NMZ310" s="1085"/>
      <c r="NNA310" s="1085"/>
      <c r="NNB310" s="1085"/>
      <c r="NNC310" s="1085"/>
      <c r="NND310" s="1085"/>
      <c r="NNE310" s="1085"/>
      <c r="NNF310" s="1085"/>
      <c r="NNG310" s="1085"/>
      <c r="NNH310" s="1085"/>
      <c r="NNI310" s="1085"/>
      <c r="NNJ310" s="1085"/>
      <c r="NNK310" s="1085"/>
      <c r="NNL310" s="1085"/>
      <c r="NNM310" s="1085"/>
      <c r="NNN310" s="1080"/>
      <c r="NNO310" s="1085"/>
      <c r="NNP310" s="1085"/>
      <c r="NNQ310" s="1085"/>
      <c r="NNR310" s="1085"/>
      <c r="NNS310" s="1085"/>
      <c r="NNT310" s="1085"/>
      <c r="NNU310" s="1085"/>
      <c r="NNV310" s="1085"/>
      <c r="NNW310" s="1085"/>
      <c r="NNX310" s="1085"/>
      <c r="NNY310" s="1085"/>
      <c r="NNZ310" s="1085"/>
      <c r="NOA310" s="1085"/>
      <c r="NOB310" s="1085"/>
      <c r="NOC310" s="1080"/>
      <c r="NOD310" s="1085"/>
      <c r="NOE310" s="1085"/>
      <c r="NOF310" s="1085"/>
      <c r="NOG310" s="1085"/>
      <c r="NOH310" s="1085"/>
      <c r="NOI310" s="1085"/>
      <c r="NOJ310" s="1085"/>
      <c r="NOK310" s="1085"/>
      <c r="NOL310" s="1085"/>
      <c r="NOM310" s="1085"/>
      <c r="NON310" s="1085"/>
      <c r="NOO310" s="1085"/>
      <c r="NOP310" s="1085"/>
      <c r="NOQ310" s="1085"/>
      <c r="NOR310" s="1080"/>
      <c r="NOS310" s="1085"/>
      <c r="NOT310" s="1085"/>
      <c r="NOU310" s="1085"/>
      <c r="NOV310" s="1085"/>
      <c r="NOW310" s="1085"/>
      <c r="NOX310" s="1085"/>
      <c r="NOY310" s="1085"/>
      <c r="NOZ310" s="1085"/>
      <c r="NPA310" s="1085"/>
      <c r="NPB310" s="1085"/>
      <c r="NPC310" s="1085"/>
      <c r="NPD310" s="1085"/>
      <c r="NPE310" s="1085"/>
      <c r="NPF310" s="1085"/>
      <c r="NPG310" s="1080"/>
      <c r="NPH310" s="1085"/>
      <c r="NPI310" s="1085"/>
      <c r="NPJ310" s="1085"/>
      <c r="NPK310" s="1085"/>
      <c r="NPL310" s="1085"/>
      <c r="NPM310" s="1085"/>
      <c r="NPN310" s="1085"/>
      <c r="NPO310" s="1085"/>
      <c r="NPP310" s="1085"/>
      <c r="NPQ310" s="1085"/>
      <c r="NPR310" s="1085"/>
      <c r="NPS310" s="1085"/>
      <c r="NPT310" s="1085"/>
      <c r="NPU310" s="1085"/>
      <c r="NPV310" s="1080"/>
      <c r="NPW310" s="1085"/>
      <c r="NPX310" s="1085"/>
      <c r="NPY310" s="1085"/>
      <c r="NPZ310" s="1085"/>
      <c r="NQA310" s="1085"/>
      <c r="NQB310" s="1085"/>
      <c r="NQC310" s="1085"/>
      <c r="NQD310" s="1085"/>
      <c r="NQE310" s="1085"/>
      <c r="NQF310" s="1085"/>
      <c r="NQG310" s="1085"/>
      <c r="NQH310" s="1085"/>
      <c r="NQI310" s="1085"/>
      <c r="NQJ310" s="1085"/>
      <c r="NQK310" s="1080"/>
      <c r="NQL310" s="1085"/>
      <c r="NQM310" s="1085"/>
      <c r="NQN310" s="1085"/>
      <c r="NQO310" s="1085"/>
      <c r="NQP310" s="1085"/>
      <c r="NQQ310" s="1085"/>
      <c r="NQR310" s="1085"/>
      <c r="NQS310" s="1085"/>
      <c r="NQT310" s="1085"/>
      <c r="NQU310" s="1085"/>
      <c r="NQV310" s="1085"/>
      <c r="NQW310" s="1085"/>
      <c r="NQX310" s="1085"/>
      <c r="NQY310" s="1085"/>
      <c r="NQZ310" s="1080"/>
      <c r="NRA310" s="1085"/>
      <c r="NRB310" s="1085"/>
      <c r="NRC310" s="1085"/>
      <c r="NRD310" s="1085"/>
      <c r="NRE310" s="1085"/>
      <c r="NRF310" s="1085"/>
      <c r="NRG310" s="1085"/>
      <c r="NRH310" s="1085"/>
      <c r="NRI310" s="1085"/>
      <c r="NRJ310" s="1085"/>
      <c r="NRK310" s="1085"/>
      <c r="NRL310" s="1085"/>
      <c r="NRM310" s="1085"/>
      <c r="NRN310" s="1085"/>
      <c r="NRO310" s="1080"/>
      <c r="NRP310" s="1085"/>
      <c r="NRQ310" s="1085"/>
      <c r="NRR310" s="1085"/>
      <c r="NRS310" s="1085"/>
      <c r="NRT310" s="1085"/>
      <c r="NRU310" s="1085"/>
      <c r="NRV310" s="1085"/>
      <c r="NRW310" s="1085"/>
      <c r="NRX310" s="1085"/>
      <c r="NRY310" s="1085"/>
      <c r="NRZ310" s="1085"/>
      <c r="NSA310" s="1085"/>
      <c r="NSB310" s="1085"/>
      <c r="NSC310" s="1085"/>
      <c r="NSD310" s="1080"/>
      <c r="NSE310" s="1085"/>
      <c r="NSF310" s="1085"/>
      <c r="NSG310" s="1085"/>
      <c r="NSH310" s="1085"/>
      <c r="NSI310" s="1085"/>
      <c r="NSJ310" s="1085"/>
      <c r="NSK310" s="1085"/>
      <c r="NSL310" s="1085"/>
      <c r="NSM310" s="1085"/>
      <c r="NSN310" s="1085"/>
      <c r="NSO310" s="1085"/>
      <c r="NSP310" s="1085"/>
      <c r="NSQ310" s="1085"/>
      <c r="NSR310" s="1085"/>
      <c r="NSS310" s="1080"/>
      <c r="NST310" s="1085"/>
      <c r="NSU310" s="1085"/>
      <c r="NSV310" s="1085"/>
      <c r="NSW310" s="1085"/>
      <c r="NSX310" s="1085"/>
      <c r="NSY310" s="1085"/>
      <c r="NSZ310" s="1085"/>
      <c r="NTA310" s="1085"/>
      <c r="NTB310" s="1085"/>
      <c r="NTC310" s="1085"/>
      <c r="NTD310" s="1085"/>
      <c r="NTE310" s="1085"/>
      <c r="NTF310" s="1085"/>
      <c r="NTG310" s="1085"/>
      <c r="NTH310" s="1080"/>
      <c r="NTI310" s="1085"/>
      <c r="NTJ310" s="1085"/>
      <c r="NTK310" s="1085"/>
      <c r="NTL310" s="1085"/>
      <c r="NTM310" s="1085"/>
      <c r="NTN310" s="1085"/>
      <c r="NTO310" s="1085"/>
      <c r="NTP310" s="1085"/>
      <c r="NTQ310" s="1085"/>
      <c r="NTR310" s="1085"/>
      <c r="NTS310" s="1085"/>
      <c r="NTT310" s="1085"/>
      <c r="NTU310" s="1085"/>
      <c r="NTV310" s="1085"/>
      <c r="NTW310" s="1080"/>
      <c r="NTX310" s="1085"/>
      <c r="NTY310" s="1085"/>
      <c r="NTZ310" s="1085"/>
      <c r="NUA310" s="1085"/>
      <c r="NUB310" s="1085"/>
      <c r="NUC310" s="1085"/>
      <c r="NUD310" s="1085"/>
      <c r="NUE310" s="1085"/>
      <c r="NUF310" s="1085"/>
      <c r="NUG310" s="1085"/>
      <c r="NUH310" s="1085"/>
      <c r="NUI310" s="1085"/>
      <c r="NUJ310" s="1085"/>
      <c r="NUK310" s="1085"/>
      <c r="NUL310" s="1080"/>
      <c r="NUM310" s="1085"/>
      <c r="NUN310" s="1085"/>
      <c r="NUO310" s="1085"/>
      <c r="NUP310" s="1085"/>
      <c r="NUQ310" s="1085"/>
      <c r="NUR310" s="1085"/>
      <c r="NUS310" s="1085"/>
      <c r="NUT310" s="1085"/>
      <c r="NUU310" s="1085"/>
      <c r="NUV310" s="1085"/>
      <c r="NUW310" s="1085"/>
      <c r="NUX310" s="1085"/>
      <c r="NUY310" s="1085"/>
      <c r="NUZ310" s="1085"/>
      <c r="NVA310" s="1080"/>
      <c r="NVB310" s="1085"/>
      <c r="NVC310" s="1085"/>
      <c r="NVD310" s="1085"/>
      <c r="NVE310" s="1085"/>
      <c r="NVF310" s="1085"/>
      <c r="NVG310" s="1085"/>
      <c r="NVH310" s="1085"/>
      <c r="NVI310" s="1085"/>
      <c r="NVJ310" s="1085"/>
      <c r="NVK310" s="1085"/>
      <c r="NVL310" s="1085"/>
      <c r="NVM310" s="1085"/>
      <c r="NVN310" s="1085"/>
      <c r="NVO310" s="1085"/>
      <c r="NVP310" s="1080"/>
      <c r="NVQ310" s="1085"/>
      <c r="NVR310" s="1085"/>
      <c r="NVS310" s="1085"/>
      <c r="NVT310" s="1085"/>
      <c r="NVU310" s="1085"/>
      <c r="NVV310" s="1085"/>
      <c r="NVW310" s="1085"/>
      <c r="NVX310" s="1085"/>
      <c r="NVY310" s="1085"/>
      <c r="NVZ310" s="1085"/>
      <c r="NWA310" s="1085"/>
      <c r="NWB310" s="1085"/>
      <c r="NWC310" s="1085"/>
      <c r="NWD310" s="1085"/>
      <c r="NWE310" s="1080"/>
      <c r="NWF310" s="1085"/>
      <c r="NWG310" s="1085"/>
      <c r="NWH310" s="1085"/>
      <c r="NWI310" s="1085"/>
      <c r="NWJ310" s="1085"/>
      <c r="NWK310" s="1085"/>
      <c r="NWL310" s="1085"/>
      <c r="NWM310" s="1085"/>
      <c r="NWN310" s="1085"/>
      <c r="NWO310" s="1085"/>
      <c r="NWP310" s="1085"/>
      <c r="NWQ310" s="1085"/>
      <c r="NWR310" s="1085"/>
      <c r="NWS310" s="1085"/>
      <c r="NWT310" s="1080"/>
      <c r="NWU310" s="1085"/>
      <c r="NWV310" s="1085"/>
      <c r="NWW310" s="1085"/>
      <c r="NWX310" s="1085"/>
      <c r="NWY310" s="1085"/>
      <c r="NWZ310" s="1085"/>
      <c r="NXA310" s="1085"/>
      <c r="NXB310" s="1085"/>
      <c r="NXC310" s="1085"/>
      <c r="NXD310" s="1085"/>
      <c r="NXE310" s="1085"/>
      <c r="NXF310" s="1085"/>
      <c r="NXG310" s="1085"/>
      <c r="NXH310" s="1085"/>
      <c r="NXI310" s="1080"/>
      <c r="NXJ310" s="1085"/>
      <c r="NXK310" s="1085"/>
      <c r="NXL310" s="1085"/>
      <c r="NXM310" s="1085"/>
      <c r="NXN310" s="1085"/>
      <c r="NXO310" s="1085"/>
      <c r="NXP310" s="1085"/>
      <c r="NXQ310" s="1085"/>
      <c r="NXR310" s="1085"/>
      <c r="NXS310" s="1085"/>
      <c r="NXT310" s="1085"/>
      <c r="NXU310" s="1085"/>
      <c r="NXV310" s="1085"/>
      <c r="NXW310" s="1085"/>
      <c r="NXX310" s="1080"/>
      <c r="NXY310" s="1085"/>
      <c r="NXZ310" s="1085"/>
      <c r="NYA310" s="1085"/>
      <c r="NYB310" s="1085"/>
      <c r="NYC310" s="1085"/>
      <c r="NYD310" s="1085"/>
      <c r="NYE310" s="1085"/>
      <c r="NYF310" s="1085"/>
      <c r="NYG310" s="1085"/>
      <c r="NYH310" s="1085"/>
      <c r="NYI310" s="1085"/>
      <c r="NYJ310" s="1085"/>
      <c r="NYK310" s="1085"/>
      <c r="NYL310" s="1085"/>
      <c r="NYM310" s="1080"/>
      <c r="NYN310" s="1085"/>
      <c r="NYO310" s="1085"/>
      <c r="NYP310" s="1085"/>
      <c r="NYQ310" s="1085"/>
      <c r="NYR310" s="1085"/>
      <c r="NYS310" s="1085"/>
      <c r="NYT310" s="1085"/>
      <c r="NYU310" s="1085"/>
      <c r="NYV310" s="1085"/>
      <c r="NYW310" s="1085"/>
      <c r="NYX310" s="1085"/>
      <c r="NYY310" s="1085"/>
      <c r="NYZ310" s="1085"/>
      <c r="NZA310" s="1085"/>
      <c r="NZB310" s="1080"/>
      <c r="NZC310" s="1085"/>
      <c r="NZD310" s="1085"/>
      <c r="NZE310" s="1085"/>
      <c r="NZF310" s="1085"/>
      <c r="NZG310" s="1085"/>
      <c r="NZH310" s="1085"/>
      <c r="NZI310" s="1085"/>
      <c r="NZJ310" s="1085"/>
      <c r="NZK310" s="1085"/>
      <c r="NZL310" s="1085"/>
      <c r="NZM310" s="1085"/>
      <c r="NZN310" s="1085"/>
      <c r="NZO310" s="1085"/>
      <c r="NZP310" s="1085"/>
      <c r="NZQ310" s="1080"/>
      <c r="NZR310" s="1085"/>
      <c r="NZS310" s="1085"/>
      <c r="NZT310" s="1085"/>
      <c r="NZU310" s="1085"/>
      <c r="NZV310" s="1085"/>
      <c r="NZW310" s="1085"/>
      <c r="NZX310" s="1085"/>
      <c r="NZY310" s="1085"/>
      <c r="NZZ310" s="1085"/>
      <c r="OAA310" s="1085"/>
      <c r="OAB310" s="1085"/>
      <c r="OAC310" s="1085"/>
      <c r="OAD310" s="1085"/>
      <c r="OAE310" s="1085"/>
      <c r="OAF310" s="1080"/>
      <c r="OAG310" s="1085"/>
      <c r="OAH310" s="1085"/>
      <c r="OAI310" s="1085"/>
      <c r="OAJ310" s="1085"/>
      <c r="OAK310" s="1085"/>
      <c r="OAL310" s="1085"/>
      <c r="OAM310" s="1085"/>
      <c r="OAN310" s="1085"/>
      <c r="OAO310" s="1085"/>
      <c r="OAP310" s="1085"/>
      <c r="OAQ310" s="1085"/>
      <c r="OAR310" s="1085"/>
      <c r="OAS310" s="1085"/>
      <c r="OAT310" s="1085"/>
      <c r="OAU310" s="1080"/>
      <c r="OAV310" s="1085"/>
      <c r="OAW310" s="1085"/>
      <c r="OAX310" s="1085"/>
      <c r="OAY310" s="1085"/>
      <c r="OAZ310" s="1085"/>
      <c r="OBA310" s="1085"/>
      <c r="OBB310" s="1085"/>
      <c r="OBC310" s="1085"/>
      <c r="OBD310" s="1085"/>
      <c r="OBE310" s="1085"/>
      <c r="OBF310" s="1085"/>
      <c r="OBG310" s="1085"/>
      <c r="OBH310" s="1085"/>
      <c r="OBI310" s="1085"/>
      <c r="OBJ310" s="1080"/>
      <c r="OBK310" s="1085"/>
      <c r="OBL310" s="1085"/>
      <c r="OBM310" s="1085"/>
      <c r="OBN310" s="1085"/>
      <c r="OBO310" s="1085"/>
      <c r="OBP310" s="1085"/>
      <c r="OBQ310" s="1085"/>
      <c r="OBR310" s="1085"/>
      <c r="OBS310" s="1085"/>
      <c r="OBT310" s="1085"/>
      <c r="OBU310" s="1085"/>
      <c r="OBV310" s="1085"/>
      <c r="OBW310" s="1085"/>
      <c r="OBX310" s="1085"/>
      <c r="OBY310" s="1080"/>
      <c r="OBZ310" s="1085"/>
      <c r="OCA310" s="1085"/>
      <c r="OCB310" s="1085"/>
      <c r="OCC310" s="1085"/>
      <c r="OCD310" s="1085"/>
      <c r="OCE310" s="1085"/>
      <c r="OCF310" s="1085"/>
      <c r="OCG310" s="1085"/>
      <c r="OCH310" s="1085"/>
      <c r="OCI310" s="1085"/>
      <c r="OCJ310" s="1085"/>
      <c r="OCK310" s="1085"/>
      <c r="OCL310" s="1085"/>
      <c r="OCM310" s="1085"/>
      <c r="OCN310" s="1080"/>
      <c r="OCO310" s="1085"/>
      <c r="OCP310" s="1085"/>
      <c r="OCQ310" s="1085"/>
      <c r="OCR310" s="1085"/>
      <c r="OCS310" s="1085"/>
      <c r="OCT310" s="1085"/>
      <c r="OCU310" s="1085"/>
      <c r="OCV310" s="1085"/>
      <c r="OCW310" s="1085"/>
      <c r="OCX310" s="1085"/>
      <c r="OCY310" s="1085"/>
      <c r="OCZ310" s="1085"/>
      <c r="ODA310" s="1085"/>
      <c r="ODB310" s="1085"/>
      <c r="ODC310" s="1080"/>
      <c r="ODD310" s="1085"/>
      <c r="ODE310" s="1085"/>
      <c r="ODF310" s="1085"/>
      <c r="ODG310" s="1085"/>
      <c r="ODH310" s="1085"/>
      <c r="ODI310" s="1085"/>
      <c r="ODJ310" s="1085"/>
      <c r="ODK310" s="1085"/>
      <c r="ODL310" s="1085"/>
      <c r="ODM310" s="1085"/>
      <c r="ODN310" s="1085"/>
      <c r="ODO310" s="1085"/>
      <c r="ODP310" s="1085"/>
      <c r="ODQ310" s="1085"/>
      <c r="ODR310" s="1080"/>
      <c r="ODS310" s="1085"/>
      <c r="ODT310" s="1085"/>
      <c r="ODU310" s="1085"/>
      <c r="ODV310" s="1085"/>
      <c r="ODW310" s="1085"/>
      <c r="ODX310" s="1085"/>
      <c r="ODY310" s="1085"/>
      <c r="ODZ310" s="1085"/>
      <c r="OEA310" s="1085"/>
      <c r="OEB310" s="1085"/>
      <c r="OEC310" s="1085"/>
      <c r="OED310" s="1085"/>
      <c r="OEE310" s="1085"/>
      <c r="OEF310" s="1085"/>
      <c r="OEG310" s="1080"/>
      <c r="OEH310" s="1085"/>
      <c r="OEI310" s="1085"/>
      <c r="OEJ310" s="1085"/>
      <c r="OEK310" s="1085"/>
      <c r="OEL310" s="1085"/>
      <c r="OEM310" s="1085"/>
      <c r="OEN310" s="1085"/>
      <c r="OEO310" s="1085"/>
      <c r="OEP310" s="1085"/>
      <c r="OEQ310" s="1085"/>
      <c r="OER310" s="1085"/>
      <c r="OES310" s="1085"/>
      <c r="OET310" s="1085"/>
      <c r="OEU310" s="1085"/>
      <c r="OEV310" s="1080"/>
      <c r="OEW310" s="1085"/>
      <c r="OEX310" s="1085"/>
      <c r="OEY310" s="1085"/>
      <c r="OEZ310" s="1085"/>
      <c r="OFA310" s="1085"/>
      <c r="OFB310" s="1085"/>
      <c r="OFC310" s="1085"/>
      <c r="OFD310" s="1085"/>
      <c r="OFE310" s="1085"/>
      <c r="OFF310" s="1085"/>
      <c r="OFG310" s="1085"/>
      <c r="OFH310" s="1085"/>
      <c r="OFI310" s="1085"/>
      <c r="OFJ310" s="1085"/>
      <c r="OFK310" s="1080"/>
      <c r="OFL310" s="1085"/>
      <c r="OFM310" s="1085"/>
      <c r="OFN310" s="1085"/>
      <c r="OFO310" s="1085"/>
      <c r="OFP310" s="1085"/>
      <c r="OFQ310" s="1085"/>
      <c r="OFR310" s="1085"/>
      <c r="OFS310" s="1085"/>
      <c r="OFT310" s="1085"/>
      <c r="OFU310" s="1085"/>
      <c r="OFV310" s="1085"/>
      <c r="OFW310" s="1085"/>
      <c r="OFX310" s="1085"/>
      <c r="OFY310" s="1085"/>
      <c r="OFZ310" s="1080"/>
      <c r="OGA310" s="1085"/>
      <c r="OGB310" s="1085"/>
      <c r="OGC310" s="1085"/>
      <c r="OGD310" s="1085"/>
      <c r="OGE310" s="1085"/>
      <c r="OGF310" s="1085"/>
      <c r="OGG310" s="1085"/>
      <c r="OGH310" s="1085"/>
      <c r="OGI310" s="1085"/>
      <c r="OGJ310" s="1085"/>
      <c r="OGK310" s="1085"/>
      <c r="OGL310" s="1085"/>
      <c r="OGM310" s="1085"/>
      <c r="OGN310" s="1085"/>
      <c r="OGO310" s="1080"/>
      <c r="OGP310" s="1085"/>
      <c r="OGQ310" s="1085"/>
      <c r="OGR310" s="1085"/>
      <c r="OGS310" s="1085"/>
      <c r="OGT310" s="1085"/>
      <c r="OGU310" s="1085"/>
      <c r="OGV310" s="1085"/>
      <c r="OGW310" s="1085"/>
      <c r="OGX310" s="1085"/>
      <c r="OGY310" s="1085"/>
      <c r="OGZ310" s="1085"/>
      <c r="OHA310" s="1085"/>
      <c r="OHB310" s="1085"/>
      <c r="OHC310" s="1085"/>
      <c r="OHD310" s="1080"/>
      <c r="OHE310" s="1085"/>
      <c r="OHF310" s="1085"/>
      <c r="OHG310" s="1085"/>
      <c r="OHH310" s="1085"/>
      <c r="OHI310" s="1085"/>
      <c r="OHJ310" s="1085"/>
      <c r="OHK310" s="1085"/>
      <c r="OHL310" s="1085"/>
      <c r="OHM310" s="1085"/>
      <c r="OHN310" s="1085"/>
      <c r="OHO310" s="1085"/>
      <c r="OHP310" s="1085"/>
      <c r="OHQ310" s="1085"/>
      <c r="OHR310" s="1085"/>
      <c r="OHS310" s="1080"/>
      <c r="OHT310" s="1085"/>
      <c r="OHU310" s="1085"/>
      <c r="OHV310" s="1085"/>
      <c r="OHW310" s="1085"/>
      <c r="OHX310" s="1085"/>
      <c r="OHY310" s="1085"/>
      <c r="OHZ310" s="1085"/>
      <c r="OIA310" s="1085"/>
      <c r="OIB310" s="1085"/>
      <c r="OIC310" s="1085"/>
      <c r="OID310" s="1085"/>
      <c r="OIE310" s="1085"/>
      <c r="OIF310" s="1085"/>
      <c r="OIG310" s="1085"/>
      <c r="OIH310" s="1080"/>
      <c r="OII310" s="1085"/>
      <c r="OIJ310" s="1085"/>
      <c r="OIK310" s="1085"/>
      <c r="OIL310" s="1085"/>
      <c r="OIM310" s="1085"/>
      <c r="OIN310" s="1085"/>
      <c r="OIO310" s="1085"/>
      <c r="OIP310" s="1085"/>
      <c r="OIQ310" s="1085"/>
      <c r="OIR310" s="1085"/>
      <c r="OIS310" s="1085"/>
      <c r="OIT310" s="1085"/>
      <c r="OIU310" s="1085"/>
      <c r="OIV310" s="1085"/>
      <c r="OIW310" s="1080"/>
      <c r="OIX310" s="1085"/>
      <c r="OIY310" s="1085"/>
      <c r="OIZ310" s="1085"/>
      <c r="OJA310" s="1085"/>
      <c r="OJB310" s="1085"/>
      <c r="OJC310" s="1085"/>
      <c r="OJD310" s="1085"/>
      <c r="OJE310" s="1085"/>
      <c r="OJF310" s="1085"/>
      <c r="OJG310" s="1085"/>
      <c r="OJH310" s="1085"/>
      <c r="OJI310" s="1085"/>
      <c r="OJJ310" s="1085"/>
      <c r="OJK310" s="1085"/>
      <c r="OJL310" s="1080"/>
      <c r="OJM310" s="1085"/>
      <c r="OJN310" s="1085"/>
      <c r="OJO310" s="1085"/>
      <c r="OJP310" s="1085"/>
      <c r="OJQ310" s="1085"/>
      <c r="OJR310" s="1085"/>
      <c r="OJS310" s="1085"/>
      <c r="OJT310" s="1085"/>
      <c r="OJU310" s="1085"/>
      <c r="OJV310" s="1085"/>
      <c r="OJW310" s="1085"/>
      <c r="OJX310" s="1085"/>
      <c r="OJY310" s="1085"/>
      <c r="OJZ310" s="1085"/>
      <c r="OKA310" s="1080"/>
      <c r="OKB310" s="1085"/>
      <c r="OKC310" s="1085"/>
      <c r="OKD310" s="1085"/>
      <c r="OKE310" s="1085"/>
      <c r="OKF310" s="1085"/>
      <c r="OKG310" s="1085"/>
      <c r="OKH310" s="1085"/>
      <c r="OKI310" s="1085"/>
      <c r="OKJ310" s="1085"/>
      <c r="OKK310" s="1085"/>
      <c r="OKL310" s="1085"/>
      <c r="OKM310" s="1085"/>
      <c r="OKN310" s="1085"/>
      <c r="OKO310" s="1085"/>
      <c r="OKP310" s="1080"/>
      <c r="OKQ310" s="1085"/>
      <c r="OKR310" s="1085"/>
      <c r="OKS310" s="1085"/>
      <c r="OKT310" s="1085"/>
      <c r="OKU310" s="1085"/>
      <c r="OKV310" s="1085"/>
      <c r="OKW310" s="1085"/>
      <c r="OKX310" s="1085"/>
      <c r="OKY310" s="1085"/>
      <c r="OKZ310" s="1085"/>
      <c r="OLA310" s="1085"/>
      <c r="OLB310" s="1085"/>
      <c r="OLC310" s="1085"/>
      <c r="OLD310" s="1085"/>
      <c r="OLE310" s="1080"/>
      <c r="OLF310" s="1085"/>
      <c r="OLG310" s="1085"/>
      <c r="OLH310" s="1085"/>
      <c r="OLI310" s="1085"/>
      <c r="OLJ310" s="1085"/>
      <c r="OLK310" s="1085"/>
      <c r="OLL310" s="1085"/>
      <c r="OLM310" s="1085"/>
      <c r="OLN310" s="1085"/>
      <c r="OLO310" s="1085"/>
      <c r="OLP310" s="1085"/>
      <c r="OLQ310" s="1085"/>
      <c r="OLR310" s="1085"/>
      <c r="OLS310" s="1085"/>
      <c r="OLT310" s="1080"/>
      <c r="OLU310" s="1085"/>
      <c r="OLV310" s="1085"/>
      <c r="OLW310" s="1085"/>
      <c r="OLX310" s="1085"/>
      <c r="OLY310" s="1085"/>
      <c r="OLZ310" s="1085"/>
      <c r="OMA310" s="1085"/>
      <c r="OMB310" s="1085"/>
      <c r="OMC310" s="1085"/>
      <c r="OMD310" s="1085"/>
      <c r="OME310" s="1085"/>
      <c r="OMF310" s="1085"/>
      <c r="OMG310" s="1085"/>
      <c r="OMH310" s="1085"/>
      <c r="OMI310" s="1080"/>
      <c r="OMJ310" s="1085"/>
      <c r="OMK310" s="1085"/>
      <c r="OML310" s="1085"/>
      <c r="OMM310" s="1085"/>
      <c r="OMN310" s="1085"/>
      <c r="OMO310" s="1085"/>
      <c r="OMP310" s="1085"/>
      <c r="OMQ310" s="1085"/>
      <c r="OMR310" s="1085"/>
      <c r="OMS310" s="1085"/>
      <c r="OMT310" s="1085"/>
      <c r="OMU310" s="1085"/>
      <c r="OMV310" s="1085"/>
      <c r="OMW310" s="1085"/>
      <c r="OMX310" s="1080"/>
      <c r="OMY310" s="1085"/>
      <c r="OMZ310" s="1085"/>
      <c r="ONA310" s="1085"/>
      <c r="ONB310" s="1085"/>
      <c r="ONC310" s="1085"/>
      <c r="OND310" s="1085"/>
      <c r="ONE310" s="1085"/>
      <c r="ONF310" s="1085"/>
      <c r="ONG310" s="1085"/>
      <c r="ONH310" s="1085"/>
      <c r="ONI310" s="1085"/>
      <c r="ONJ310" s="1085"/>
      <c r="ONK310" s="1085"/>
      <c r="ONL310" s="1085"/>
      <c r="ONM310" s="1080"/>
      <c r="ONN310" s="1085"/>
      <c r="ONO310" s="1085"/>
      <c r="ONP310" s="1085"/>
      <c r="ONQ310" s="1085"/>
      <c r="ONR310" s="1085"/>
      <c r="ONS310" s="1085"/>
      <c r="ONT310" s="1085"/>
      <c r="ONU310" s="1085"/>
      <c r="ONV310" s="1085"/>
      <c r="ONW310" s="1085"/>
      <c r="ONX310" s="1085"/>
      <c r="ONY310" s="1085"/>
      <c r="ONZ310" s="1085"/>
      <c r="OOA310" s="1085"/>
      <c r="OOB310" s="1080"/>
      <c r="OOC310" s="1085"/>
      <c r="OOD310" s="1085"/>
      <c r="OOE310" s="1085"/>
      <c r="OOF310" s="1085"/>
      <c r="OOG310" s="1085"/>
      <c r="OOH310" s="1085"/>
      <c r="OOI310" s="1085"/>
      <c r="OOJ310" s="1085"/>
      <c r="OOK310" s="1085"/>
      <c r="OOL310" s="1085"/>
      <c r="OOM310" s="1085"/>
      <c r="OON310" s="1085"/>
      <c r="OOO310" s="1085"/>
      <c r="OOP310" s="1085"/>
      <c r="OOQ310" s="1080"/>
      <c r="OOR310" s="1085"/>
      <c r="OOS310" s="1085"/>
      <c r="OOT310" s="1085"/>
      <c r="OOU310" s="1085"/>
      <c r="OOV310" s="1085"/>
      <c r="OOW310" s="1085"/>
      <c r="OOX310" s="1085"/>
      <c r="OOY310" s="1085"/>
      <c r="OOZ310" s="1085"/>
      <c r="OPA310" s="1085"/>
      <c r="OPB310" s="1085"/>
      <c r="OPC310" s="1085"/>
      <c r="OPD310" s="1085"/>
      <c r="OPE310" s="1085"/>
      <c r="OPF310" s="1080"/>
      <c r="OPG310" s="1085"/>
      <c r="OPH310" s="1085"/>
      <c r="OPI310" s="1085"/>
      <c r="OPJ310" s="1085"/>
      <c r="OPK310" s="1085"/>
      <c r="OPL310" s="1085"/>
      <c r="OPM310" s="1085"/>
      <c r="OPN310" s="1085"/>
      <c r="OPO310" s="1085"/>
      <c r="OPP310" s="1085"/>
      <c r="OPQ310" s="1085"/>
      <c r="OPR310" s="1085"/>
      <c r="OPS310" s="1085"/>
      <c r="OPT310" s="1085"/>
      <c r="OPU310" s="1080"/>
      <c r="OPV310" s="1085"/>
      <c r="OPW310" s="1085"/>
      <c r="OPX310" s="1085"/>
      <c r="OPY310" s="1085"/>
      <c r="OPZ310" s="1085"/>
      <c r="OQA310" s="1085"/>
      <c r="OQB310" s="1085"/>
      <c r="OQC310" s="1085"/>
      <c r="OQD310" s="1085"/>
      <c r="OQE310" s="1085"/>
      <c r="OQF310" s="1085"/>
      <c r="OQG310" s="1085"/>
      <c r="OQH310" s="1085"/>
      <c r="OQI310" s="1085"/>
      <c r="OQJ310" s="1080"/>
      <c r="OQK310" s="1085"/>
      <c r="OQL310" s="1085"/>
      <c r="OQM310" s="1085"/>
      <c r="OQN310" s="1085"/>
      <c r="OQO310" s="1085"/>
      <c r="OQP310" s="1085"/>
      <c r="OQQ310" s="1085"/>
      <c r="OQR310" s="1085"/>
      <c r="OQS310" s="1085"/>
      <c r="OQT310" s="1085"/>
      <c r="OQU310" s="1085"/>
      <c r="OQV310" s="1085"/>
      <c r="OQW310" s="1085"/>
      <c r="OQX310" s="1085"/>
      <c r="OQY310" s="1080"/>
      <c r="OQZ310" s="1085"/>
      <c r="ORA310" s="1085"/>
      <c r="ORB310" s="1085"/>
      <c r="ORC310" s="1085"/>
      <c r="ORD310" s="1085"/>
      <c r="ORE310" s="1085"/>
      <c r="ORF310" s="1085"/>
      <c r="ORG310" s="1085"/>
      <c r="ORH310" s="1085"/>
      <c r="ORI310" s="1085"/>
      <c r="ORJ310" s="1085"/>
      <c r="ORK310" s="1085"/>
      <c r="ORL310" s="1085"/>
      <c r="ORM310" s="1085"/>
      <c r="ORN310" s="1080"/>
      <c r="ORO310" s="1085"/>
      <c r="ORP310" s="1085"/>
      <c r="ORQ310" s="1085"/>
      <c r="ORR310" s="1085"/>
      <c r="ORS310" s="1085"/>
      <c r="ORT310" s="1085"/>
      <c r="ORU310" s="1085"/>
      <c r="ORV310" s="1085"/>
      <c r="ORW310" s="1085"/>
      <c r="ORX310" s="1085"/>
      <c r="ORY310" s="1085"/>
      <c r="ORZ310" s="1085"/>
      <c r="OSA310" s="1085"/>
      <c r="OSB310" s="1085"/>
      <c r="OSC310" s="1080"/>
      <c r="OSD310" s="1085"/>
      <c r="OSE310" s="1085"/>
      <c r="OSF310" s="1085"/>
      <c r="OSG310" s="1085"/>
      <c r="OSH310" s="1085"/>
      <c r="OSI310" s="1085"/>
      <c r="OSJ310" s="1085"/>
      <c r="OSK310" s="1085"/>
      <c r="OSL310" s="1085"/>
      <c r="OSM310" s="1085"/>
      <c r="OSN310" s="1085"/>
      <c r="OSO310" s="1085"/>
      <c r="OSP310" s="1085"/>
      <c r="OSQ310" s="1085"/>
      <c r="OSR310" s="1080"/>
      <c r="OSS310" s="1085"/>
      <c r="OST310" s="1085"/>
      <c r="OSU310" s="1085"/>
      <c r="OSV310" s="1085"/>
      <c r="OSW310" s="1085"/>
      <c r="OSX310" s="1085"/>
      <c r="OSY310" s="1085"/>
      <c r="OSZ310" s="1085"/>
      <c r="OTA310" s="1085"/>
      <c r="OTB310" s="1085"/>
      <c r="OTC310" s="1085"/>
      <c r="OTD310" s="1085"/>
      <c r="OTE310" s="1085"/>
      <c r="OTF310" s="1085"/>
      <c r="OTG310" s="1080"/>
      <c r="OTH310" s="1085"/>
      <c r="OTI310" s="1085"/>
      <c r="OTJ310" s="1085"/>
      <c r="OTK310" s="1085"/>
      <c r="OTL310" s="1085"/>
      <c r="OTM310" s="1085"/>
      <c r="OTN310" s="1085"/>
      <c r="OTO310" s="1085"/>
      <c r="OTP310" s="1085"/>
      <c r="OTQ310" s="1085"/>
      <c r="OTR310" s="1085"/>
      <c r="OTS310" s="1085"/>
      <c r="OTT310" s="1085"/>
      <c r="OTU310" s="1085"/>
      <c r="OTV310" s="1080"/>
      <c r="OTW310" s="1085"/>
      <c r="OTX310" s="1085"/>
      <c r="OTY310" s="1085"/>
      <c r="OTZ310" s="1085"/>
      <c r="OUA310" s="1085"/>
      <c r="OUB310" s="1085"/>
      <c r="OUC310" s="1085"/>
      <c r="OUD310" s="1085"/>
      <c r="OUE310" s="1085"/>
      <c r="OUF310" s="1085"/>
      <c r="OUG310" s="1085"/>
      <c r="OUH310" s="1085"/>
      <c r="OUI310" s="1085"/>
      <c r="OUJ310" s="1085"/>
      <c r="OUK310" s="1080"/>
      <c r="OUL310" s="1085"/>
      <c r="OUM310" s="1085"/>
      <c r="OUN310" s="1085"/>
      <c r="OUO310" s="1085"/>
      <c r="OUP310" s="1085"/>
      <c r="OUQ310" s="1085"/>
      <c r="OUR310" s="1085"/>
      <c r="OUS310" s="1085"/>
      <c r="OUT310" s="1085"/>
      <c r="OUU310" s="1085"/>
      <c r="OUV310" s="1085"/>
      <c r="OUW310" s="1085"/>
      <c r="OUX310" s="1085"/>
      <c r="OUY310" s="1085"/>
      <c r="OUZ310" s="1080"/>
      <c r="OVA310" s="1085"/>
      <c r="OVB310" s="1085"/>
      <c r="OVC310" s="1085"/>
      <c r="OVD310" s="1085"/>
      <c r="OVE310" s="1085"/>
      <c r="OVF310" s="1085"/>
      <c r="OVG310" s="1085"/>
      <c r="OVH310" s="1085"/>
      <c r="OVI310" s="1085"/>
      <c r="OVJ310" s="1085"/>
      <c r="OVK310" s="1085"/>
      <c r="OVL310" s="1085"/>
      <c r="OVM310" s="1085"/>
      <c r="OVN310" s="1085"/>
      <c r="OVO310" s="1080"/>
      <c r="OVP310" s="1085"/>
      <c r="OVQ310" s="1085"/>
      <c r="OVR310" s="1085"/>
      <c r="OVS310" s="1085"/>
      <c r="OVT310" s="1085"/>
      <c r="OVU310" s="1085"/>
      <c r="OVV310" s="1085"/>
      <c r="OVW310" s="1085"/>
      <c r="OVX310" s="1085"/>
      <c r="OVY310" s="1085"/>
      <c r="OVZ310" s="1085"/>
      <c r="OWA310" s="1085"/>
      <c r="OWB310" s="1085"/>
      <c r="OWC310" s="1085"/>
      <c r="OWD310" s="1080"/>
      <c r="OWE310" s="1085"/>
      <c r="OWF310" s="1085"/>
      <c r="OWG310" s="1085"/>
      <c r="OWH310" s="1085"/>
      <c r="OWI310" s="1085"/>
      <c r="OWJ310" s="1085"/>
      <c r="OWK310" s="1085"/>
      <c r="OWL310" s="1085"/>
      <c r="OWM310" s="1085"/>
      <c r="OWN310" s="1085"/>
      <c r="OWO310" s="1085"/>
      <c r="OWP310" s="1085"/>
      <c r="OWQ310" s="1085"/>
      <c r="OWR310" s="1085"/>
      <c r="OWS310" s="1080"/>
      <c r="OWT310" s="1085"/>
      <c r="OWU310" s="1085"/>
      <c r="OWV310" s="1085"/>
      <c r="OWW310" s="1085"/>
      <c r="OWX310" s="1085"/>
      <c r="OWY310" s="1085"/>
      <c r="OWZ310" s="1085"/>
      <c r="OXA310" s="1085"/>
      <c r="OXB310" s="1085"/>
      <c r="OXC310" s="1085"/>
      <c r="OXD310" s="1085"/>
      <c r="OXE310" s="1085"/>
      <c r="OXF310" s="1085"/>
      <c r="OXG310" s="1085"/>
      <c r="OXH310" s="1080"/>
      <c r="OXI310" s="1085"/>
      <c r="OXJ310" s="1085"/>
      <c r="OXK310" s="1085"/>
      <c r="OXL310" s="1085"/>
      <c r="OXM310" s="1085"/>
      <c r="OXN310" s="1085"/>
      <c r="OXO310" s="1085"/>
      <c r="OXP310" s="1085"/>
      <c r="OXQ310" s="1085"/>
      <c r="OXR310" s="1085"/>
      <c r="OXS310" s="1085"/>
      <c r="OXT310" s="1085"/>
      <c r="OXU310" s="1085"/>
      <c r="OXV310" s="1085"/>
      <c r="OXW310" s="1080"/>
      <c r="OXX310" s="1085"/>
      <c r="OXY310" s="1085"/>
      <c r="OXZ310" s="1085"/>
      <c r="OYA310" s="1085"/>
      <c r="OYB310" s="1085"/>
      <c r="OYC310" s="1085"/>
      <c r="OYD310" s="1085"/>
      <c r="OYE310" s="1085"/>
      <c r="OYF310" s="1085"/>
      <c r="OYG310" s="1085"/>
      <c r="OYH310" s="1085"/>
      <c r="OYI310" s="1085"/>
      <c r="OYJ310" s="1085"/>
      <c r="OYK310" s="1085"/>
      <c r="OYL310" s="1080"/>
      <c r="OYM310" s="1085"/>
      <c r="OYN310" s="1085"/>
      <c r="OYO310" s="1085"/>
      <c r="OYP310" s="1085"/>
      <c r="OYQ310" s="1085"/>
      <c r="OYR310" s="1085"/>
      <c r="OYS310" s="1085"/>
      <c r="OYT310" s="1085"/>
      <c r="OYU310" s="1085"/>
      <c r="OYV310" s="1085"/>
      <c r="OYW310" s="1085"/>
      <c r="OYX310" s="1085"/>
      <c r="OYY310" s="1085"/>
      <c r="OYZ310" s="1085"/>
      <c r="OZA310" s="1080"/>
      <c r="OZB310" s="1085"/>
      <c r="OZC310" s="1085"/>
      <c r="OZD310" s="1085"/>
      <c r="OZE310" s="1085"/>
      <c r="OZF310" s="1085"/>
      <c r="OZG310" s="1085"/>
      <c r="OZH310" s="1085"/>
      <c r="OZI310" s="1085"/>
      <c r="OZJ310" s="1085"/>
      <c r="OZK310" s="1085"/>
      <c r="OZL310" s="1085"/>
      <c r="OZM310" s="1085"/>
      <c r="OZN310" s="1085"/>
      <c r="OZO310" s="1085"/>
      <c r="OZP310" s="1080"/>
      <c r="OZQ310" s="1085"/>
      <c r="OZR310" s="1085"/>
      <c r="OZS310" s="1085"/>
      <c r="OZT310" s="1085"/>
      <c r="OZU310" s="1085"/>
      <c r="OZV310" s="1085"/>
      <c r="OZW310" s="1085"/>
      <c r="OZX310" s="1085"/>
      <c r="OZY310" s="1085"/>
      <c r="OZZ310" s="1085"/>
      <c r="PAA310" s="1085"/>
      <c r="PAB310" s="1085"/>
      <c r="PAC310" s="1085"/>
      <c r="PAD310" s="1085"/>
      <c r="PAE310" s="1080"/>
      <c r="PAF310" s="1085"/>
      <c r="PAG310" s="1085"/>
      <c r="PAH310" s="1085"/>
      <c r="PAI310" s="1085"/>
      <c r="PAJ310" s="1085"/>
      <c r="PAK310" s="1085"/>
      <c r="PAL310" s="1085"/>
      <c r="PAM310" s="1085"/>
      <c r="PAN310" s="1085"/>
      <c r="PAO310" s="1085"/>
      <c r="PAP310" s="1085"/>
      <c r="PAQ310" s="1085"/>
      <c r="PAR310" s="1085"/>
      <c r="PAS310" s="1085"/>
      <c r="PAT310" s="1080"/>
      <c r="PAU310" s="1085"/>
      <c r="PAV310" s="1085"/>
      <c r="PAW310" s="1085"/>
      <c r="PAX310" s="1085"/>
      <c r="PAY310" s="1085"/>
      <c r="PAZ310" s="1085"/>
      <c r="PBA310" s="1085"/>
      <c r="PBB310" s="1085"/>
      <c r="PBC310" s="1085"/>
      <c r="PBD310" s="1085"/>
      <c r="PBE310" s="1085"/>
      <c r="PBF310" s="1085"/>
      <c r="PBG310" s="1085"/>
      <c r="PBH310" s="1085"/>
      <c r="PBI310" s="1080"/>
      <c r="PBJ310" s="1085"/>
      <c r="PBK310" s="1085"/>
      <c r="PBL310" s="1085"/>
      <c r="PBM310" s="1085"/>
      <c r="PBN310" s="1085"/>
      <c r="PBO310" s="1085"/>
      <c r="PBP310" s="1085"/>
      <c r="PBQ310" s="1085"/>
      <c r="PBR310" s="1085"/>
      <c r="PBS310" s="1085"/>
      <c r="PBT310" s="1085"/>
      <c r="PBU310" s="1085"/>
      <c r="PBV310" s="1085"/>
      <c r="PBW310" s="1085"/>
      <c r="PBX310" s="1080"/>
      <c r="PBY310" s="1085"/>
      <c r="PBZ310" s="1085"/>
      <c r="PCA310" s="1085"/>
      <c r="PCB310" s="1085"/>
      <c r="PCC310" s="1085"/>
      <c r="PCD310" s="1085"/>
      <c r="PCE310" s="1085"/>
      <c r="PCF310" s="1085"/>
      <c r="PCG310" s="1085"/>
      <c r="PCH310" s="1085"/>
      <c r="PCI310" s="1085"/>
      <c r="PCJ310" s="1085"/>
      <c r="PCK310" s="1085"/>
      <c r="PCL310" s="1085"/>
      <c r="PCM310" s="1080"/>
      <c r="PCN310" s="1085"/>
      <c r="PCO310" s="1085"/>
      <c r="PCP310" s="1085"/>
      <c r="PCQ310" s="1085"/>
      <c r="PCR310" s="1085"/>
      <c r="PCS310" s="1085"/>
      <c r="PCT310" s="1085"/>
      <c r="PCU310" s="1085"/>
      <c r="PCV310" s="1085"/>
      <c r="PCW310" s="1085"/>
      <c r="PCX310" s="1085"/>
      <c r="PCY310" s="1085"/>
      <c r="PCZ310" s="1085"/>
      <c r="PDA310" s="1085"/>
      <c r="PDB310" s="1080"/>
      <c r="PDC310" s="1085"/>
      <c r="PDD310" s="1085"/>
      <c r="PDE310" s="1085"/>
      <c r="PDF310" s="1085"/>
      <c r="PDG310" s="1085"/>
      <c r="PDH310" s="1085"/>
      <c r="PDI310" s="1085"/>
      <c r="PDJ310" s="1085"/>
      <c r="PDK310" s="1085"/>
      <c r="PDL310" s="1085"/>
      <c r="PDM310" s="1085"/>
      <c r="PDN310" s="1085"/>
      <c r="PDO310" s="1085"/>
      <c r="PDP310" s="1085"/>
      <c r="PDQ310" s="1080"/>
      <c r="PDR310" s="1085"/>
      <c r="PDS310" s="1085"/>
      <c r="PDT310" s="1085"/>
      <c r="PDU310" s="1085"/>
      <c r="PDV310" s="1085"/>
      <c r="PDW310" s="1085"/>
      <c r="PDX310" s="1085"/>
      <c r="PDY310" s="1085"/>
      <c r="PDZ310" s="1085"/>
      <c r="PEA310" s="1085"/>
      <c r="PEB310" s="1085"/>
      <c r="PEC310" s="1085"/>
      <c r="PED310" s="1085"/>
      <c r="PEE310" s="1085"/>
      <c r="PEF310" s="1080"/>
      <c r="PEG310" s="1085"/>
      <c r="PEH310" s="1085"/>
      <c r="PEI310" s="1085"/>
      <c r="PEJ310" s="1085"/>
      <c r="PEK310" s="1085"/>
      <c r="PEL310" s="1085"/>
      <c r="PEM310" s="1085"/>
      <c r="PEN310" s="1085"/>
      <c r="PEO310" s="1085"/>
      <c r="PEP310" s="1085"/>
      <c r="PEQ310" s="1085"/>
      <c r="PER310" s="1085"/>
      <c r="PES310" s="1085"/>
      <c r="PET310" s="1085"/>
      <c r="PEU310" s="1080"/>
      <c r="PEV310" s="1085"/>
      <c r="PEW310" s="1085"/>
      <c r="PEX310" s="1085"/>
      <c r="PEY310" s="1085"/>
      <c r="PEZ310" s="1085"/>
      <c r="PFA310" s="1085"/>
      <c r="PFB310" s="1085"/>
      <c r="PFC310" s="1085"/>
      <c r="PFD310" s="1085"/>
      <c r="PFE310" s="1085"/>
      <c r="PFF310" s="1085"/>
      <c r="PFG310" s="1085"/>
      <c r="PFH310" s="1085"/>
      <c r="PFI310" s="1085"/>
      <c r="PFJ310" s="1080"/>
      <c r="PFK310" s="1085"/>
      <c r="PFL310" s="1085"/>
      <c r="PFM310" s="1085"/>
      <c r="PFN310" s="1085"/>
      <c r="PFO310" s="1085"/>
      <c r="PFP310" s="1085"/>
      <c r="PFQ310" s="1085"/>
      <c r="PFR310" s="1085"/>
      <c r="PFS310" s="1085"/>
      <c r="PFT310" s="1085"/>
      <c r="PFU310" s="1085"/>
      <c r="PFV310" s="1085"/>
      <c r="PFW310" s="1085"/>
      <c r="PFX310" s="1085"/>
      <c r="PFY310" s="1080"/>
      <c r="PFZ310" s="1085"/>
      <c r="PGA310" s="1085"/>
      <c r="PGB310" s="1085"/>
      <c r="PGC310" s="1085"/>
      <c r="PGD310" s="1085"/>
      <c r="PGE310" s="1085"/>
      <c r="PGF310" s="1085"/>
      <c r="PGG310" s="1085"/>
      <c r="PGH310" s="1085"/>
      <c r="PGI310" s="1085"/>
      <c r="PGJ310" s="1085"/>
      <c r="PGK310" s="1085"/>
      <c r="PGL310" s="1085"/>
      <c r="PGM310" s="1085"/>
      <c r="PGN310" s="1080"/>
      <c r="PGO310" s="1085"/>
      <c r="PGP310" s="1085"/>
      <c r="PGQ310" s="1085"/>
      <c r="PGR310" s="1085"/>
      <c r="PGS310" s="1085"/>
      <c r="PGT310" s="1085"/>
      <c r="PGU310" s="1085"/>
      <c r="PGV310" s="1085"/>
      <c r="PGW310" s="1085"/>
      <c r="PGX310" s="1085"/>
      <c r="PGY310" s="1085"/>
      <c r="PGZ310" s="1085"/>
      <c r="PHA310" s="1085"/>
      <c r="PHB310" s="1085"/>
      <c r="PHC310" s="1080"/>
      <c r="PHD310" s="1085"/>
      <c r="PHE310" s="1085"/>
      <c r="PHF310" s="1085"/>
      <c r="PHG310" s="1085"/>
      <c r="PHH310" s="1085"/>
      <c r="PHI310" s="1085"/>
      <c r="PHJ310" s="1085"/>
      <c r="PHK310" s="1085"/>
      <c r="PHL310" s="1085"/>
      <c r="PHM310" s="1085"/>
      <c r="PHN310" s="1085"/>
      <c r="PHO310" s="1085"/>
      <c r="PHP310" s="1085"/>
      <c r="PHQ310" s="1085"/>
      <c r="PHR310" s="1080"/>
      <c r="PHS310" s="1085"/>
      <c r="PHT310" s="1085"/>
      <c r="PHU310" s="1085"/>
      <c r="PHV310" s="1085"/>
      <c r="PHW310" s="1085"/>
      <c r="PHX310" s="1085"/>
      <c r="PHY310" s="1085"/>
      <c r="PHZ310" s="1085"/>
      <c r="PIA310" s="1085"/>
      <c r="PIB310" s="1085"/>
      <c r="PIC310" s="1085"/>
      <c r="PID310" s="1085"/>
      <c r="PIE310" s="1085"/>
      <c r="PIF310" s="1085"/>
      <c r="PIG310" s="1080"/>
      <c r="PIH310" s="1085"/>
      <c r="PII310" s="1085"/>
      <c r="PIJ310" s="1085"/>
      <c r="PIK310" s="1085"/>
      <c r="PIL310" s="1085"/>
      <c r="PIM310" s="1085"/>
      <c r="PIN310" s="1085"/>
      <c r="PIO310" s="1085"/>
      <c r="PIP310" s="1085"/>
      <c r="PIQ310" s="1085"/>
      <c r="PIR310" s="1085"/>
      <c r="PIS310" s="1085"/>
      <c r="PIT310" s="1085"/>
      <c r="PIU310" s="1085"/>
      <c r="PIV310" s="1080"/>
      <c r="PIW310" s="1085"/>
      <c r="PIX310" s="1085"/>
      <c r="PIY310" s="1085"/>
      <c r="PIZ310" s="1085"/>
      <c r="PJA310" s="1085"/>
      <c r="PJB310" s="1085"/>
      <c r="PJC310" s="1085"/>
      <c r="PJD310" s="1085"/>
      <c r="PJE310" s="1085"/>
      <c r="PJF310" s="1085"/>
      <c r="PJG310" s="1085"/>
      <c r="PJH310" s="1085"/>
      <c r="PJI310" s="1085"/>
      <c r="PJJ310" s="1085"/>
      <c r="PJK310" s="1080"/>
      <c r="PJL310" s="1085"/>
      <c r="PJM310" s="1085"/>
      <c r="PJN310" s="1085"/>
      <c r="PJO310" s="1085"/>
      <c r="PJP310" s="1085"/>
      <c r="PJQ310" s="1085"/>
      <c r="PJR310" s="1085"/>
      <c r="PJS310" s="1085"/>
      <c r="PJT310" s="1085"/>
      <c r="PJU310" s="1085"/>
      <c r="PJV310" s="1085"/>
      <c r="PJW310" s="1085"/>
      <c r="PJX310" s="1085"/>
      <c r="PJY310" s="1085"/>
      <c r="PJZ310" s="1080"/>
      <c r="PKA310" s="1085"/>
      <c r="PKB310" s="1085"/>
      <c r="PKC310" s="1085"/>
      <c r="PKD310" s="1085"/>
      <c r="PKE310" s="1085"/>
      <c r="PKF310" s="1085"/>
      <c r="PKG310" s="1085"/>
      <c r="PKH310" s="1085"/>
      <c r="PKI310" s="1085"/>
      <c r="PKJ310" s="1085"/>
      <c r="PKK310" s="1085"/>
      <c r="PKL310" s="1085"/>
      <c r="PKM310" s="1085"/>
      <c r="PKN310" s="1085"/>
      <c r="PKO310" s="1080"/>
      <c r="PKP310" s="1085"/>
      <c r="PKQ310" s="1085"/>
      <c r="PKR310" s="1085"/>
      <c r="PKS310" s="1085"/>
      <c r="PKT310" s="1085"/>
      <c r="PKU310" s="1085"/>
      <c r="PKV310" s="1085"/>
      <c r="PKW310" s="1085"/>
      <c r="PKX310" s="1085"/>
      <c r="PKY310" s="1085"/>
      <c r="PKZ310" s="1085"/>
      <c r="PLA310" s="1085"/>
      <c r="PLB310" s="1085"/>
      <c r="PLC310" s="1085"/>
      <c r="PLD310" s="1080"/>
      <c r="PLE310" s="1085"/>
      <c r="PLF310" s="1085"/>
      <c r="PLG310" s="1085"/>
      <c r="PLH310" s="1085"/>
      <c r="PLI310" s="1085"/>
      <c r="PLJ310" s="1085"/>
      <c r="PLK310" s="1085"/>
      <c r="PLL310" s="1085"/>
      <c r="PLM310" s="1085"/>
      <c r="PLN310" s="1085"/>
      <c r="PLO310" s="1085"/>
      <c r="PLP310" s="1085"/>
      <c r="PLQ310" s="1085"/>
      <c r="PLR310" s="1085"/>
      <c r="PLS310" s="1080"/>
      <c r="PLT310" s="1085"/>
      <c r="PLU310" s="1085"/>
      <c r="PLV310" s="1085"/>
      <c r="PLW310" s="1085"/>
      <c r="PLX310" s="1085"/>
      <c r="PLY310" s="1085"/>
      <c r="PLZ310" s="1085"/>
      <c r="PMA310" s="1085"/>
      <c r="PMB310" s="1085"/>
      <c r="PMC310" s="1085"/>
      <c r="PMD310" s="1085"/>
      <c r="PME310" s="1085"/>
      <c r="PMF310" s="1085"/>
      <c r="PMG310" s="1085"/>
      <c r="PMH310" s="1080"/>
      <c r="PMI310" s="1085"/>
      <c r="PMJ310" s="1085"/>
      <c r="PMK310" s="1085"/>
      <c r="PML310" s="1085"/>
      <c r="PMM310" s="1085"/>
      <c r="PMN310" s="1085"/>
      <c r="PMO310" s="1085"/>
      <c r="PMP310" s="1085"/>
      <c r="PMQ310" s="1085"/>
      <c r="PMR310" s="1085"/>
      <c r="PMS310" s="1085"/>
      <c r="PMT310" s="1085"/>
      <c r="PMU310" s="1085"/>
      <c r="PMV310" s="1085"/>
      <c r="PMW310" s="1080"/>
      <c r="PMX310" s="1085"/>
      <c r="PMY310" s="1085"/>
      <c r="PMZ310" s="1085"/>
      <c r="PNA310" s="1085"/>
      <c r="PNB310" s="1085"/>
      <c r="PNC310" s="1085"/>
      <c r="PND310" s="1085"/>
      <c r="PNE310" s="1085"/>
      <c r="PNF310" s="1085"/>
      <c r="PNG310" s="1085"/>
      <c r="PNH310" s="1085"/>
      <c r="PNI310" s="1085"/>
      <c r="PNJ310" s="1085"/>
      <c r="PNK310" s="1085"/>
      <c r="PNL310" s="1080"/>
      <c r="PNM310" s="1085"/>
      <c r="PNN310" s="1085"/>
      <c r="PNO310" s="1085"/>
      <c r="PNP310" s="1085"/>
      <c r="PNQ310" s="1085"/>
      <c r="PNR310" s="1085"/>
      <c r="PNS310" s="1085"/>
      <c r="PNT310" s="1085"/>
      <c r="PNU310" s="1085"/>
      <c r="PNV310" s="1085"/>
      <c r="PNW310" s="1085"/>
      <c r="PNX310" s="1085"/>
      <c r="PNY310" s="1085"/>
      <c r="PNZ310" s="1085"/>
      <c r="POA310" s="1080"/>
      <c r="POB310" s="1085"/>
      <c r="POC310" s="1085"/>
      <c r="POD310" s="1085"/>
      <c r="POE310" s="1085"/>
      <c r="POF310" s="1085"/>
      <c r="POG310" s="1085"/>
      <c r="POH310" s="1085"/>
      <c r="POI310" s="1085"/>
      <c r="POJ310" s="1085"/>
      <c r="POK310" s="1085"/>
      <c r="POL310" s="1085"/>
      <c r="POM310" s="1085"/>
      <c r="PON310" s="1085"/>
      <c r="POO310" s="1085"/>
      <c r="POP310" s="1080"/>
      <c r="POQ310" s="1085"/>
      <c r="POR310" s="1085"/>
      <c r="POS310" s="1085"/>
      <c r="POT310" s="1085"/>
      <c r="POU310" s="1085"/>
      <c r="POV310" s="1085"/>
      <c r="POW310" s="1085"/>
      <c r="POX310" s="1085"/>
      <c r="POY310" s="1085"/>
      <c r="POZ310" s="1085"/>
      <c r="PPA310" s="1085"/>
      <c r="PPB310" s="1085"/>
      <c r="PPC310" s="1085"/>
      <c r="PPD310" s="1085"/>
      <c r="PPE310" s="1080"/>
      <c r="PPF310" s="1085"/>
      <c r="PPG310" s="1085"/>
      <c r="PPH310" s="1085"/>
      <c r="PPI310" s="1085"/>
      <c r="PPJ310" s="1085"/>
      <c r="PPK310" s="1085"/>
      <c r="PPL310" s="1085"/>
      <c r="PPM310" s="1085"/>
      <c r="PPN310" s="1085"/>
      <c r="PPO310" s="1085"/>
      <c r="PPP310" s="1085"/>
      <c r="PPQ310" s="1085"/>
      <c r="PPR310" s="1085"/>
      <c r="PPS310" s="1085"/>
      <c r="PPT310" s="1080"/>
      <c r="PPU310" s="1085"/>
      <c r="PPV310" s="1085"/>
      <c r="PPW310" s="1085"/>
      <c r="PPX310" s="1085"/>
      <c r="PPY310" s="1085"/>
      <c r="PPZ310" s="1085"/>
      <c r="PQA310" s="1085"/>
      <c r="PQB310" s="1085"/>
      <c r="PQC310" s="1085"/>
      <c r="PQD310" s="1085"/>
      <c r="PQE310" s="1085"/>
      <c r="PQF310" s="1085"/>
      <c r="PQG310" s="1085"/>
      <c r="PQH310" s="1085"/>
      <c r="PQI310" s="1080"/>
      <c r="PQJ310" s="1085"/>
      <c r="PQK310" s="1085"/>
      <c r="PQL310" s="1085"/>
      <c r="PQM310" s="1085"/>
      <c r="PQN310" s="1085"/>
      <c r="PQO310" s="1085"/>
      <c r="PQP310" s="1085"/>
      <c r="PQQ310" s="1085"/>
      <c r="PQR310" s="1085"/>
      <c r="PQS310" s="1085"/>
      <c r="PQT310" s="1085"/>
      <c r="PQU310" s="1085"/>
      <c r="PQV310" s="1085"/>
      <c r="PQW310" s="1085"/>
      <c r="PQX310" s="1080"/>
      <c r="PQY310" s="1085"/>
      <c r="PQZ310" s="1085"/>
      <c r="PRA310" s="1085"/>
      <c r="PRB310" s="1085"/>
      <c r="PRC310" s="1085"/>
      <c r="PRD310" s="1085"/>
      <c r="PRE310" s="1085"/>
      <c r="PRF310" s="1085"/>
      <c r="PRG310" s="1085"/>
      <c r="PRH310" s="1085"/>
      <c r="PRI310" s="1085"/>
      <c r="PRJ310" s="1085"/>
      <c r="PRK310" s="1085"/>
      <c r="PRL310" s="1085"/>
      <c r="PRM310" s="1080"/>
      <c r="PRN310" s="1085"/>
      <c r="PRO310" s="1085"/>
      <c r="PRP310" s="1085"/>
      <c r="PRQ310" s="1085"/>
      <c r="PRR310" s="1085"/>
      <c r="PRS310" s="1085"/>
      <c r="PRT310" s="1085"/>
      <c r="PRU310" s="1085"/>
      <c r="PRV310" s="1085"/>
      <c r="PRW310" s="1085"/>
      <c r="PRX310" s="1085"/>
      <c r="PRY310" s="1085"/>
      <c r="PRZ310" s="1085"/>
      <c r="PSA310" s="1085"/>
      <c r="PSB310" s="1080"/>
      <c r="PSC310" s="1085"/>
      <c r="PSD310" s="1085"/>
      <c r="PSE310" s="1085"/>
      <c r="PSF310" s="1085"/>
      <c r="PSG310" s="1085"/>
      <c r="PSH310" s="1085"/>
      <c r="PSI310" s="1085"/>
      <c r="PSJ310" s="1085"/>
      <c r="PSK310" s="1085"/>
      <c r="PSL310" s="1085"/>
      <c r="PSM310" s="1085"/>
      <c r="PSN310" s="1085"/>
      <c r="PSO310" s="1085"/>
      <c r="PSP310" s="1085"/>
      <c r="PSQ310" s="1080"/>
      <c r="PSR310" s="1085"/>
      <c r="PSS310" s="1085"/>
      <c r="PST310" s="1085"/>
      <c r="PSU310" s="1085"/>
      <c r="PSV310" s="1085"/>
      <c r="PSW310" s="1085"/>
      <c r="PSX310" s="1085"/>
      <c r="PSY310" s="1085"/>
      <c r="PSZ310" s="1085"/>
      <c r="PTA310" s="1085"/>
      <c r="PTB310" s="1085"/>
      <c r="PTC310" s="1085"/>
      <c r="PTD310" s="1085"/>
      <c r="PTE310" s="1085"/>
      <c r="PTF310" s="1080"/>
      <c r="PTG310" s="1085"/>
      <c r="PTH310" s="1085"/>
      <c r="PTI310" s="1085"/>
      <c r="PTJ310" s="1085"/>
      <c r="PTK310" s="1085"/>
      <c r="PTL310" s="1085"/>
      <c r="PTM310" s="1085"/>
      <c r="PTN310" s="1085"/>
      <c r="PTO310" s="1085"/>
      <c r="PTP310" s="1085"/>
      <c r="PTQ310" s="1085"/>
      <c r="PTR310" s="1085"/>
      <c r="PTS310" s="1085"/>
      <c r="PTT310" s="1085"/>
      <c r="PTU310" s="1080"/>
      <c r="PTV310" s="1085"/>
      <c r="PTW310" s="1085"/>
      <c r="PTX310" s="1085"/>
      <c r="PTY310" s="1085"/>
      <c r="PTZ310" s="1085"/>
      <c r="PUA310" s="1085"/>
      <c r="PUB310" s="1085"/>
      <c r="PUC310" s="1085"/>
      <c r="PUD310" s="1085"/>
      <c r="PUE310" s="1085"/>
      <c r="PUF310" s="1085"/>
      <c r="PUG310" s="1085"/>
      <c r="PUH310" s="1085"/>
      <c r="PUI310" s="1085"/>
      <c r="PUJ310" s="1080"/>
      <c r="PUK310" s="1085"/>
      <c r="PUL310" s="1085"/>
      <c r="PUM310" s="1085"/>
      <c r="PUN310" s="1085"/>
      <c r="PUO310" s="1085"/>
      <c r="PUP310" s="1085"/>
      <c r="PUQ310" s="1085"/>
      <c r="PUR310" s="1085"/>
      <c r="PUS310" s="1085"/>
      <c r="PUT310" s="1085"/>
      <c r="PUU310" s="1085"/>
      <c r="PUV310" s="1085"/>
      <c r="PUW310" s="1085"/>
      <c r="PUX310" s="1085"/>
      <c r="PUY310" s="1080"/>
      <c r="PUZ310" s="1085"/>
      <c r="PVA310" s="1085"/>
      <c r="PVB310" s="1085"/>
      <c r="PVC310" s="1085"/>
      <c r="PVD310" s="1085"/>
      <c r="PVE310" s="1085"/>
      <c r="PVF310" s="1085"/>
      <c r="PVG310" s="1085"/>
      <c r="PVH310" s="1085"/>
      <c r="PVI310" s="1085"/>
      <c r="PVJ310" s="1085"/>
      <c r="PVK310" s="1085"/>
      <c r="PVL310" s="1085"/>
      <c r="PVM310" s="1085"/>
      <c r="PVN310" s="1080"/>
      <c r="PVO310" s="1085"/>
      <c r="PVP310" s="1085"/>
      <c r="PVQ310" s="1085"/>
      <c r="PVR310" s="1085"/>
      <c r="PVS310" s="1085"/>
      <c r="PVT310" s="1085"/>
      <c r="PVU310" s="1085"/>
      <c r="PVV310" s="1085"/>
      <c r="PVW310" s="1085"/>
      <c r="PVX310" s="1085"/>
      <c r="PVY310" s="1085"/>
      <c r="PVZ310" s="1085"/>
      <c r="PWA310" s="1085"/>
      <c r="PWB310" s="1085"/>
      <c r="PWC310" s="1080"/>
      <c r="PWD310" s="1085"/>
      <c r="PWE310" s="1085"/>
      <c r="PWF310" s="1085"/>
      <c r="PWG310" s="1085"/>
      <c r="PWH310" s="1085"/>
      <c r="PWI310" s="1085"/>
      <c r="PWJ310" s="1085"/>
      <c r="PWK310" s="1085"/>
      <c r="PWL310" s="1085"/>
      <c r="PWM310" s="1085"/>
      <c r="PWN310" s="1085"/>
      <c r="PWO310" s="1085"/>
      <c r="PWP310" s="1085"/>
      <c r="PWQ310" s="1085"/>
      <c r="PWR310" s="1080"/>
      <c r="PWS310" s="1085"/>
      <c r="PWT310" s="1085"/>
      <c r="PWU310" s="1085"/>
      <c r="PWV310" s="1085"/>
      <c r="PWW310" s="1085"/>
      <c r="PWX310" s="1085"/>
      <c r="PWY310" s="1085"/>
      <c r="PWZ310" s="1085"/>
      <c r="PXA310" s="1085"/>
      <c r="PXB310" s="1085"/>
      <c r="PXC310" s="1085"/>
      <c r="PXD310" s="1085"/>
      <c r="PXE310" s="1085"/>
      <c r="PXF310" s="1085"/>
      <c r="PXG310" s="1080"/>
      <c r="PXH310" s="1085"/>
      <c r="PXI310" s="1085"/>
      <c r="PXJ310" s="1085"/>
      <c r="PXK310" s="1085"/>
      <c r="PXL310" s="1085"/>
      <c r="PXM310" s="1085"/>
      <c r="PXN310" s="1085"/>
      <c r="PXO310" s="1085"/>
      <c r="PXP310" s="1085"/>
      <c r="PXQ310" s="1085"/>
      <c r="PXR310" s="1085"/>
      <c r="PXS310" s="1085"/>
      <c r="PXT310" s="1085"/>
      <c r="PXU310" s="1085"/>
      <c r="PXV310" s="1080"/>
      <c r="PXW310" s="1085"/>
      <c r="PXX310" s="1085"/>
      <c r="PXY310" s="1085"/>
      <c r="PXZ310" s="1085"/>
      <c r="PYA310" s="1085"/>
      <c r="PYB310" s="1085"/>
      <c r="PYC310" s="1085"/>
      <c r="PYD310" s="1085"/>
      <c r="PYE310" s="1085"/>
      <c r="PYF310" s="1085"/>
      <c r="PYG310" s="1085"/>
      <c r="PYH310" s="1085"/>
      <c r="PYI310" s="1085"/>
      <c r="PYJ310" s="1085"/>
      <c r="PYK310" s="1080"/>
      <c r="PYL310" s="1085"/>
      <c r="PYM310" s="1085"/>
      <c r="PYN310" s="1085"/>
      <c r="PYO310" s="1085"/>
      <c r="PYP310" s="1085"/>
      <c r="PYQ310" s="1085"/>
      <c r="PYR310" s="1085"/>
      <c r="PYS310" s="1085"/>
      <c r="PYT310" s="1085"/>
      <c r="PYU310" s="1085"/>
      <c r="PYV310" s="1085"/>
      <c r="PYW310" s="1085"/>
      <c r="PYX310" s="1085"/>
      <c r="PYY310" s="1085"/>
      <c r="PYZ310" s="1080"/>
      <c r="PZA310" s="1085"/>
      <c r="PZB310" s="1085"/>
      <c r="PZC310" s="1085"/>
      <c r="PZD310" s="1085"/>
      <c r="PZE310" s="1085"/>
      <c r="PZF310" s="1085"/>
      <c r="PZG310" s="1085"/>
      <c r="PZH310" s="1085"/>
      <c r="PZI310" s="1085"/>
      <c r="PZJ310" s="1085"/>
      <c r="PZK310" s="1085"/>
      <c r="PZL310" s="1085"/>
      <c r="PZM310" s="1085"/>
      <c r="PZN310" s="1085"/>
      <c r="PZO310" s="1080"/>
      <c r="PZP310" s="1085"/>
      <c r="PZQ310" s="1085"/>
      <c r="PZR310" s="1085"/>
      <c r="PZS310" s="1085"/>
      <c r="PZT310" s="1085"/>
      <c r="PZU310" s="1085"/>
      <c r="PZV310" s="1085"/>
      <c r="PZW310" s="1085"/>
      <c r="PZX310" s="1085"/>
      <c r="PZY310" s="1085"/>
      <c r="PZZ310" s="1085"/>
      <c r="QAA310" s="1085"/>
      <c r="QAB310" s="1085"/>
      <c r="QAC310" s="1085"/>
      <c r="QAD310" s="1080"/>
      <c r="QAE310" s="1085"/>
      <c r="QAF310" s="1085"/>
      <c r="QAG310" s="1085"/>
      <c r="QAH310" s="1085"/>
      <c r="QAI310" s="1085"/>
      <c r="QAJ310" s="1085"/>
      <c r="QAK310" s="1085"/>
      <c r="QAL310" s="1085"/>
      <c r="QAM310" s="1085"/>
      <c r="QAN310" s="1085"/>
      <c r="QAO310" s="1085"/>
      <c r="QAP310" s="1085"/>
      <c r="QAQ310" s="1085"/>
      <c r="QAR310" s="1085"/>
      <c r="QAS310" s="1080"/>
      <c r="QAT310" s="1085"/>
      <c r="QAU310" s="1085"/>
      <c r="QAV310" s="1085"/>
      <c r="QAW310" s="1085"/>
      <c r="QAX310" s="1085"/>
      <c r="QAY310" s="1085"/>
      <c r="QAZ310" s="1085"/>
      <c r="QBA310" s="1085"/>
      <c r="QBB310" s="1085"/>
      <c r="QBC310" s="1085"/>
      <c r="QBD310" s="1085"/>
      <c r="QBE310" s="1085"/>
      <c r="QBF310" s="1085"/>
      <c r="QBG310" s="1085"/>
      <c r="QBH310" s="1080"/>
      <c r="QBI310" s="1085"/>
      <c r="QBJ310" s="1085"/>
      <c r="QBK310" s="1085"/>
      <c r="QBL310" s="1085"/>
      <c r="QBM310" s="1085"/>
      <c r="QBN310" s="1085"/>
      <c r="QBO310" s="1085"/>
      <c r="QBP310" s="1085"/>
      <c r="QBQ310" s="1085"/>
      <c r="QBR310" s="1085"/>
      <c r="QBS310" s="1085"/>
      <c r="QBT310" s="1085"/>
      <c r="QBU310" s="1085"/>
      <c r="QBV310" s="1085"/>
      <c r="QBW310" s="1080"/>
      <c r="QBX310" s="1085"/>
      <c r="QBY310" s="1085"/>
      <c r="QBZ310" s="1085"/>
      <c r="QCA310" s="1085"/>
      <c r="QCB310" s="1085"/>
      <c r="QCC310" s="1085"/>
      <c r="QCD310" s="1085"/>
      <c r="QCE310" s="1085"/>
      <c r="QCF310" s="1085"/>
      <c r="QCG310" s="1085"/>
      <c r="QCH310" s="1085"/>
      <c r="QCI310" s="1085"/>
      <c r="QCJ310" s="1085"/>
      <c r="QCK310" s="1085"/>
      <c r="QCL310" s="1080"/>
      <c r="QCM310" s="1085"/>
      <c r="QCN310" s="1085"/>
      <c r="QCO310" s="1085"/>
      <c r="QCP310" s="1085"/>
      <c r="QCQ310" s="1085"/>
      <c r="QCR310" s="1085"/>
      <c r="QCS310" s="1085"/>
      <c r="QCT310" s="1085"/>
      <c r="QCU310" s="1085"/>
      <c r="QCV310" s="1085"/>
      <c r="QCW310" s="1085"/>
      <c r="QCX310" s="1085"/>
      <c r="QCY310" s="1085"/>
      <c r="QCZ310" s="1085"/>
      <c r="QDA310" s="1080"/>
      <c r="QDB310" s="1085"/>
      <c r="QDC310" s="1085"/>
      <c r="QDD310" s="1085"/>
      <c r="QDE310" s="1085"/>
      <c r="QDF310" s="1085"/>
      <c r="QDG310" s="1085"/>
      <c r="QDH310" s="1085"/>
      <c r="QDI310" s="1085"/>
      <c r="QDJ310" s="1085"/>
      <c r="QDK310" s="1085"/>
      <c r="QDL310" s="1085"/>
      <c r="QDM310" s="1085"/>
      <c r="QDN310" s="1085"/>
      <c r="QDO310" s="1085"/>
      <c r="QDP310" s="1080"/>
      <c r="QDQ310" s="1085"/>
      <c r="QDR310" s="1085"/>
      <c r="QDS310" s="1085"/>
      <c r="QDT310" s="1085"/>
      <c r="QDU310" s="1085"/>
      <c r="QDV310" s="1085"/>
      <c r="QDW310" s="1085"/>
      <c r="QDX310" s="1085"/>
      <c r="QDY310" s="1085"/>
      <c r="QDZ310" s="1085"/>
      <c r="QEA310" s="1085"/>
      <c r="QEB310" s="1085"/>
      <c r="QEC310" s="1085"/>
      <c r="QED310" s="1085"/>
      <c r="QEE310" s="1080"/>
      <c r="QEF310" s="1085"/>
      <c r="QEG310" s="1085"/>
      <c r="QEH310" s="1085"/>
      <c r="QEI310" s="1085"/>
      <c r="QEJ310" s="1085"/>
      <c r="QEK310" s="1085"/>
      <c r="QEL310" s="1085"/>
      <c r="QEM310" s="1085"/>
      <c r="QEN310" s="1085"/>
      <c r="QEO310" s="1085"/>
      <c r="QEP310" s="1085"/>
      <c r="QEQ310" s="1085"/>
      <c r="QER310" s="1085"/>
      <c r="QES310" s="1085"/>
      <c r="QET310" s="1080"/>
      <c r="QEU310" s="1085"/>
      <c r="QEV310" s="1085"/>
      <c r="QEW310" s="1085"/>
      <c r="QEX310" s="1085"/>
      <c r="QEY310" s="1085"/>
      <c r="QEZ310" s="1085"/>
      <c r="QFA310" s="1085"/>
      <c r="QFB310" s="1085"/>
      <c r="QFC310" s="1085"/>
      <c r="QFD310" s="1085"/>
      <c r="QFE310" s="1085"/>
      <c r="QFF310" s="1085"/>
      <c r="QFG310" s="1085"/>
      <c r="QFH310" s="1085"/>
      <c r="QFI310" s="1080"/>
      <c r="QFJ310" s="1085"/>
      <c r="QFK310" s="1085"/>
      <c r="QFL310" s="1085"/>
      <c r="QFM310" s="1085"/>
      <c r="QFN310" s="1085"/>
      <c r="QFO310" s="1085"/>
      <c r="QFP310" s="1085"/>
      <c r="QFQ310" s="1085"/>
      <c r="QFR310" s="1085"/>
      <c r="QFS310" s="1085"/>
      <c r="QFT310" s="1085"/>
      <c r="QFU310" s="1085"/>
      <c r="QFV310" s="1085"/>
      <c r="QFW310" s="1085"/>
      <c r="QFX310" s="1080"/>
      <c r="QFY310" s="1085"/>
      <c r="QFZ310" s="1085"/>
      <c r="QGA310" s="1085"/>
      <c r="QGB310" s="1085"/>
      <c r="QGC310" s="1085"/>
      <c r="QGD310" s="1085"/>
      <c r="QGE310" s="1085"/>
      <c r="QGF310" s="1085"/>
      <c r="QGG310" s="1085"/>
      <c r="QGH310" s="1085"/>
      <c r="QGI310" s="1085"/>
      <c r="QGJ310" s="1085"/>
      <c r="QGK310" s="1085"/>
      <c r="QGL310" s="1085"/>
      <c r="QGM310" s="1080"/>
      <c r="QGN310" s="1085"/>
      <c r="QGO310" s="1085"/>
      <c r="QGP310" s="1085"/>
      <c r="QGQ310" s="1085"/>
      <c r="QGR310" s="1085"/>
      <c r="QGS310" s="1085"/>
      <c r="QGT310" s="1085"/>
      <c r="QGU310" s="1085"/>
      <c r="QGV310" s="1085"/>
      <c r="QGW310" s="1085"/>
      <c r="QGX310" s="1085"/>
      <c r="QGY310" s="1085"/>
      <c r="QGZ310" s="1085"/>
      <c r="QHA310" s="1085"/>
      <c r="QHB310" s="1080"/>
      <c r="QHC310" s="1085"/>
      <c r="QHD310" s="1085"/>
      <c r="QHE310" s="1085"/>
      <c r="QHF310" s="1085"/>
      <c r="QHG310" s="1085"/>
      <c r="QHH310" s="1085"/>
      <c r="QHI310" s="1085"/>
      <c r="QHJ310" s="1085"/>
      <c r="QHK310" s="1085"/>
      <c r="QHL310" s="1085"/>
      <c r="QHM310" s="1085"/>
      <c r="QHN310" s="1085"/>
      <c r="QHO310" s="1085"/>
      <c r="QHP310" s="1085"/>
      <c r="QHQ310" s="1080"/>
      <c r="QHR310" s="1085"/>
      <c r="QHS310" s="1085"/>
      <c r="QHT310" s="1085"/>
      <c r="QHU310" s="1085"/>
      <c r="QHV310" s="1085"/>
      <c r="QHW310" s="1085"/>
      <c r="QHX310" s="1085"/>
      <c r="QHY310" s="1085"/>
      <c r="QHZ310" s="1085"/>
      <c r="QIA310" s="1085"/>
      <c r="QIB310" s="1085"/>
      <c r="QIC310" s="1085"/>
      <c r="QID310" s="1085"/>
      <c r="QIE310" s="1085"/>
      <c r="QIF310" s="1080"/>
      <c r="QIG310" s="1085"/>
      <c r="QIH310" s="1085"/>
      <c r="QII310" s="1085"/>
      <c r="QIJ310" s="1085"/>
      <c r="QIK310" s="1085"/>
      <c r="QIL310" s="1085"/>
      <c r="QIM310" s="1085"/>
      <c r="QIN310" s="1085"/>
      <c r="QIO310" s="1085"/>
      <c r="QIP310" s="1085"/>
      <c r="QIQ310" s="1085"/>
      <c r="QIR310" s="1085"/>
      <c r="QIS310" s="1085"/>
      <c r="QIT310" s="1085"/>
      <c r="QIU310" s="1080"/>
      <c r="QIV310" s="1085"/>
      <c r="QIW310" s="1085"/>
      <c r="QIX310" s="1085"/>
      <c r="QIY310" s="1085"/>
      <c r="QIZ310" s="1085"/>
      <c r="QJA310" s="1085"/>
      <c r="QJB310" s="1085"/>
      <c r="QJC310" s="1085"/>
      <c r="QJD310" s="1085"/>
      <c r="QJE310" s="1085"/>
      <c r="QJF310" s="1085"/>
      <c r="QJG310" s="1085"/>
      <c r="QJH310" s="1085"/>
      <c r="QJI310" s="1085"/>
      <c r="QJJ310" s="1080"/>
      <c r="QJK310" s="1085"/>
      <c r="QJL310" s="1085"/>
      <c r="QJM310" s="1085"/>
      <c r="QJN310" s="1085"/>
      <c r="QJO310" s="1085"/>
      <c r="QJP310" s="1085"/>
      <c r="QJQ310" s="1085"/>
      <c r="QJR310" s="1085"/>
      <c r="QJS310" s="1085"/>
      <c r="QJT310" s="1085"/>
      <c r="QJU310" s="1085"/>
      <c r="QJV310" s="1085"/>
      <c r="QJW310" s="1085"/>
      <c r="QJX310" s="1085"/>
      <c r="QJY310" s="1080"/>
      <c r="QJZ310" s="1085"/>
      <c r="QKA310" s="1085"/>
      <c r="QKB310" s="1085"/>
      <c r="QKC310" s="1085"/>
      <c r="QKD310" s="1085"/>
      <c r="QKE310" s="1085"/>
      <c r="QKF310" s="1085"/>
      <c r="QKG310" s="1085"/>
      <c r="QKH310" s="1085"/>
      <c r="QKI310" s="1085"/>
      <c r="QKJ310" s="1085"/>
      <c r="QKK310" s="1085"/>
      <c r="QKL310" s="1085"/>
      <c r="QKM310" s="1085"/>
      <c r="QKN310" s="1080"/>
      <c r="QKO310" s="1085"/>
      <c r="QKP310" s="1085"/>
      <c r="QKQ310" s="1085"/>
      <c r="QKR310" s="1085"/>
      <c r="QKS310" s="1085"/>
      <c r="QKT310" s="1085"/>
      <c r="QKU310" s="1085"/>
      <c r="QKV310" s="1085"/>
      <c r="QKW310" s="1085"/>
      <c r="QKX310" s="1085"/>
      <c r="QKY310" s="1085"/>
      <c r="QKZ310" s="1085"/>
      <c r="QLA310" s="1085"/>
      <c r="QLB310" s="1085"/>
      <c r="QLC310" s="1080"/>
      <c r="QLD310" s="1085"/>
      <c r="QLE310" s="1085"/>
      <c r="QLF310" s="1085"/>
      <c r="QLG310" s="1085"/>
      <c r="QLH310" s="1085"/>
      <c r="QLI310" s="1085"/>
      <c r="QLJ310" s="1085"/>
      <c r="QLK310" s="1085"/>
      <c r="QLL310" s="1085"/>
      <c r="QLM310" s="1085"/>
      <c r="QLN310" s="1085"/>
      <c r="QLO310" s="1085"/>
      <c r="QLP310" s="1085"/>
      <c r="QLQ310" s="1085"/>
      <c r="QLR310" s="1080"/>
      <c r="QLS310" s="1085"/>
      <c r="QLT310" s="1085"/>
      <c r="QLU310" s="1085"/>
      <c r="QLV310" s="1085"/>
      <c r="QLW310" s="1085"/>
      <c r="QLX310" s="1085"/>
      <c r="QLY310" s="1085"/>
      <c r="QLZ310" s="1085"/>
      <c r="QMA310" s="1085"/>
      <c r="QMB310" s="1085"/>
      <c r="QMC310" s="1085"/>
      <c r="QMD310" s="1085"/>
      <c r="QME310" s="1085"/>
      <c r="QMF310" s="1085"/>
      <c r="QMG310" s="1080"/>
      <c r="QMH310" s="1085"/>
      <c r="QMI310" s="1085"/>
      <c r="QMJ310" s="1085"/>
      <c r="QMK310" s="1085"/>
      <c r="QML310" s="1085"/>
      <c r="QMM310" s="1085"/>
      <c r="QMN310" s="1085"/>
      <c r="QMO310" s="1085"/>
      <c r="QMP310" s="1085"/>
      <c r="QMQ310" s="1085"/>
      <c r="QMR310" s="1085"/>
      <c r="QMS310" s="1085"/>
      <c r="QMT310" s="1085"/>
      <c r="QMU310" s="1085"/>
      <c r="QMV310" s="1080"/>
      <c r="QMW310" s="1085"/>
      <c r="QMX310" s="1085"/>
      <c r="QMY310" s="1085"/>
      <c r="QMZ310" s="1085"/>
      <c r="QNA310" s="1085"/>
      <c r="QNB310" s="1085"/>
      <c r="QNC310" s="1085"/>
      <c r="QND310" s="1085"/>
      <c r="QNE310" s="1085"/>
      <c r="QNF310" s="1085"/>
      <c r="QNG310" s="1085"/>
      <c r="QNH310" s="1085"/>
      <c r="QNI310" s="1085"/>
      <c r="QNJ310" s="1085"/>
      <c r="QNK310" s="1080"/>
      <c r="QNL310" s="1085"/>
      <c r="QNM310" s="1085"/>
      <c r="QNN310" s="1085"/>
      <c r="QNO310" s="1085"/>
      <c r="QNP310" s="1085"/>
      <c r="QNQ310" s="1085"/>
      <c r="QNR310" s="1085"/>
      <c r="QNS310" s="1085"/>
      <c r="QNT310" s="1085"/>
      <c r="QNU310" s="1085"/>
      <c r="QNV310" s="1085"/>
      <c r="QNW310" s="1085"/>
      <c r="QNX310" s="1085"/>
      <c r="QNY310" s="1085"/>
      <c r="QNZ310" s="1080"/>
      <c r="QOA310" s="1085"/>
      <c r="QOB310" s="1085"/>
      <c r="QOC310" s="1085"/>
      <c r="QOD310" s="1085"/>
      <c r="QOE310" s="1085"/>
      <c r="QOF310" s="1085"/>
      <c r="QOG310" s="1085"/>
      <c r="QOH310" s="1085"/>
      <c r="QOI310" s="1085"/>
      <c r="QOJ310" s="1085"/>
      <c r="QOK310" s="1085"/>
      <c r="QOL310" s="1085"/>
      <c r="QOM310" s="1085"/>
      <c r="QON310" s="1085"/>
      <c r="QOO310" s="1080"/>
      <c r="QOP310" s="1085"/>
      <c r="QOQ310" s="1085"/>
      <c r="QOR310" s="1085"/>
      <c r="QOS310" s="1085"/>
      <c r="QOT310" s="1085"/>
      <c r="QOU310" s="1085"/>
      <c r="QOV310" s="1085"/>
      <c r="QOW310" s="1085"/>
      <c r="QOX310" s="1085"/>
      <c r="QOY310" s="1085"/>
      <c r="QOZ310" s="1085"/>
      <c r="QPA310" s="1085"/>
      <c r="QPB310" s="1085"/>
      <c r="QPC310" s="1085"/>
      <c r="QPD310" s="1080"/>
      <c r="QPE310" s="1085"/>
      <c r="QPF310" s="1085"/>
      <c r="QPG310" s="1085"/>
      <c r="QPH310" s="1085"/>
      <c r="QPI310" s="1085"/>
      <c r="QPJ310" s="1085"/>
      <c r="QPK310" s="1085"/>
      <c r="QPL310" s="1085"/>
      <c r="QPM310" s="1085"/>
      <c r="QPN310" s="1085"/>
      <c r="QPO310" s="1085"/>
      <c r="QPP310" s="1085"/>
      <c r="QPQ310" s="1085"/>
      <c r="QPR310" s="1085"/>
      <c r="QPS310" s="1080"/>
      <c r="QPT310" s="1085"/>
      <c r="QPU310" s="1085"/>
      <c r="QPV310" s="1085"/>
      <c r="QPW310" s="1085"/>
      <c r="QPX310" s="1085"/>
      <c r="QPY310" s="1085"/>
      <c r="QPZ310" s="1085"/>
      <c r="QQA310" s="1085"/>
      <c r="QQB310" s="1085"/>
      <c r="QQC310" s="1085"/>
      <c r="QQD310" s="1085"/>
      <c r="QQE310" s="1085"/>
      <c r="QQF310" s="1085"/>
      <c r="QQG310" s="1085"/>
      <c r="QQH310" s="1080"/>
      <c r="QQI310" s="1085"/>
      <c r="QQJ310" s="1085"/>
      <c r="QQK310" s="1085"/>
      <c r="QQL310" s="1085"/>
      <c r="QQM310" s="1085"/>
      <c r="QQN310" s="1085"/>
      <c r="QQO310" s="1085"/>
      <c r="QQP310" s="1085"/>
      <c r="QQQ310" s="1085"/>
      <c r="QQR310" s="1085"/>
      <c r="QQS310" s="1085"/>
      <c r="QQT310" s="1085"/>
      <c r="QQU310" s="1085"/>
      <c r="QQV310" s="1085"/>
      <c r="QQW310" s="1080"/>
      <c r="QQX310" s="1085"/>
      <c r="QQY310" s="1085"/>
      <c r="QQZ310" s="1085"/>
      <c r="QRA310" s="1085"/>
      <c r="QRB310" s="1085"/>
      <c r="QRC310" s="1085"/>
      <c r="QRD310" s="1085"/>
      <c r="QRE310" s="1085"/>
      <c r="QRF310" s="1085"/>
      <c r="QRG310" s="1085"/>
      <c r="QRH310" s="1085"/>
      <c r="QRI310" s="1085"/>
      <c r="QRJ310" s="1085"/>
      <c r="QRK310" s="1085"/>
      <c r="QRL310" s="1080"/>
      <c r="QRM310" s="1085"/>
      <c r="QRN310" s="1085"/>
      <c r="QRO310" s="1085"/>
      <c r="QRP310" s="1085"/>
      <c r="QRQ310" s="1085"/>
      <c r="QRR310" s="1085"/>
      <c r="QRS310" s="1085"/>
      <c r="QRT310" s="1085"/>
      <c r="QRU310" s="1085"/>
      <c r="QRV310" s="1085"/>
      <c r="QRW310" s="1085"/>
      <c r="QRX310" s="1085"/>
      <c r="QRY310" s="1085"/>
      <c r="QRZ310" s="1085"/>
      <c r="QSA310" s="1080"/>
      <c r="QSB310" s="1085"/>
      <c r="QSC310" s="1085"/>
      <c r="QSD310" s="1085"/>
      <c r="QSE310" s="1085"/>
      <c r="QSF310" s="1085"/>
      <c r="QSG310" s="1085"/>
      <c r="QSH310" s="1085"/>
      <c r="QSI310" s="1085"/>
      <c r="QSJ310" s="1085"/>
      <c r="QSK310" s="1085"/>
      <c r="QSL310" s="1085"/>
      <c r="QSM310" s="1085"/>
      <c r="QSN310" s="1085"/>
      <c r="QSO310" s="1085"/>
      <c r="QSP310" s="1080"/>
      <c r="QSQ310" s="1085"/>
      <c r="QSR310" s="1085"/>
      <c r="QSS310" s="1085"/>
      <c r="QST310" s="1085"/>
      <c r="QSU310" s="1085"/>
      <c r="QSV310" s="1085"/>
      <c r="QSW310" s="1085"/>
      <c r="QSX310" s="1085"/>
      <c r="QSY310" s="1085"/>
      <c r="QSZ310" s="1085"/>
      <c r="QTA310" s="1085"/>
      <c r="QTB310" s="1085"/>
      <c r="QTC310" s="1085"/>
      <c r="QTD310" s="1085"/>
      <c r="QTE310" s="1080"/>
      <c r="QTF310" s="1085"/>
      <c r="QTG310" s="1085"/>
      <c r="QTH310" s="1085"/>
      <c r="QTI310" s="1085"/>
      <c r="QTJ310" s="1085"/>
      <c r="QTK310" s="1085"/>
      <c r="QTL310" s="1085"/>
      <c r="QTM310" s="1085"/>
      <c r="QTN310" s="1085"/>
      <c r="QTO310" s="1085"/>
      <c r="QTP310" s="1085"/>
      <c r="QTQ310" s="1085"/>
      <c r="QTR310" s="1085"/>
      <c r="QTS310" s="1085"/>
      <c r="QTT310" s="1080"/>
      <c r="QTU310" s="1085"/>
      <c r="QTV310" s="1085"/>
      <c r="QTW310" s="1085"/>
      <c r="QTX310" s="1085"/>
      <c r="QTY310" s="1085"/>
      <c r="QTZ310" s="1085"/>
      <c r="QUA310" s="1085"/>
      <c r="QUB310" s="1085"/>
      <c r="QUC310" s="1085"/>
      <c r="QUD310" s="1085"/>
      <c r="QUE310" s="1085"/>
      <c r="QUF310" s="1085"/>
      <c r="QUG310" s="1085"/>
      <c r="QUH310" s="1085"/>
      <c r="QUI310" s="1080"/>
      <c r="QUJ310" s="1085"/>
      <c r="QUK310" s="1085"/>
      <c r="QUL310" s="1085"/>
      <c r="QUM310" s="1085"/>
      <c r="QUN310" s="1085"/>
      <c r="QUO310" s="1085"/>
      <c r="QUP310" s="1085"/>
      <c r="QUQ310" s="1085"/>
      <c r="QUR310" s="1085"/>
      <c r="QUS310" s="1085"/>
      <c r="QUT310" s="1085"/>
      <c r="QUU310" s="1085"/>
      <c r="QUV310" s="1085"/>
      <c r="QUW310" s="1085"/>
      <c r="QUX310" s="1080"/>
      <c r="QUY310" s="1085"/>
      <c r="QUZ310" s="1085"/>
      <c r="QVA310" s="1085"/>
      <c r="QVB310" s="1085"/>
      <c r="QVC310" s="1085"/>
      <c r="QVD310" s="1085"/>
      <c r="QVE310" s="1085"/>
      <c r="QVF310" s="1085"/>
      <c r="QVG310" s="1085"/>
      <c r="QVH310" s="1085"/>
      <c r="QVI310" s="1085"/>
      <c r="QVJ310" s="1085"/>
      <c r="QVK310" s="1085"/>
      <c r="QVL310" s="1085"/>
      <c r="QVM310" s="1080"/>
      <c r="QVN310" s="1085"/>
      <c r="QVO310" s="1085"/>
      <c r="QVP310" s="1085"/>
      <c r="QVQ310" s="1085"/>
      <c r="QVR310" s="1085"/>
      <c r="QVS310" s="1085"/>
      <c r="QVT310" s="1085"/>
      <c r="QVU310" s="1085"/>
      <c r="QVV310" s="1085"/>
      <c r="QVW310" s="1085"/>
      <c r="QVX310" s="1085"/>
      <c r="QVY310" s="1085"/>
      <c r="QVZ310" s="1085"/>
      <c r="QWA310" s="1085"/>
      <c r="QWB310" s="1080"/>
      <c r="QWC310" s="1085"/>
      <c r="QWD310" s="1085"/>
      <c r="QWE310" s="1085"/>
      <c r="QWF310" s="1085"/>
      <c r="QWG310" s="1085"/>
      <c r="QWH310" s="1085"/>
      <c r="QWI310" s="1085"/>
      <c r="QWJ310" s="1085"/>
      <c r="QWK310" s="1085"/>
      <c r="QWL310" s="1085"/>
      <c r="QWM310" s="1085"/>
      <c r="QWN310" s="1085"/>
      <c r="QWO310" s="1085"/>
      <c r="QWP310" s="1085"/>
      <c r="QWQ310" s="1080"/>
      <c r="QWR310" s="1085"/>
      <c r="QWS310" s="1085"/>
      <c r="QWT310" s="1085"/>
      <c r="QWU310" s="1085"/>
      <c r="QWV310" s="1085"/>
      <c r="QWW310" s="1085"/>
      <c r="QWX310" s="1085"/>
      <c r="QWY310" s="1085"/>
      <c r="QWZ310" s="1085"/>
      <c r="QXA310" s="1085"/>
      <c r="QXB310" s="1085"/>
      <c r="QXC310" s="1085"/>
      <c r="QXD310" s="1085"/>
      <c r="QXE310" s="1085"/>
      <c r="QXF310" s="1080"/>
      <c r="QXG310" s="1085"/>
      <c r="QXH310" s="1085"/>
      <c r="QXI310" s="1085"/>
      <c r="QXJ310" s="1085"/>
      <c r="QXK310" s="1085"/>
      <c r="QXL310" s="1085"/>
      <c r="QXM310" s="1085"/>
      <c r="QXN310" s="1085"/>
      <c r="QXO310" s="1085"/>
      <c r="QXP310" s="1085"/>
      <c r="QXQ310" s="1085"/>
      <c r="QXR310" s="1085"/>
      <c r="QXS310" s="1085"/>
      <c r="QXT310" s="1085"/>
      <c r="QXU310" s="1080"/>
      <c r="QXV310" s="1085"/>
      <c r="QXW310" s="1085"/>
      <c r="QXX310" s="1085"/>
      <c r="QXY310" s="1085"/>
      <c r="QXZ310" s="1085"/>
      <c r="QYA310" s="1085"/>
      <c r="QYB310" s="1085"/>
      <c r="QYC310" s="1085"/>
      <c r="QYD310" s="1085"/>
      <c r="QYE310" s="1085"/>
      <c r="QYF310" s="1085"/>
      <c r="QYG310" s="1085"/>
      <c r="QYH310" s="1085"/>
      <c r="QYI310" s="1085"/>
      <c r="QYJ310" s="1080"/>
      <c r="QYK310" s="1085"/>
      <c r="QYL310" s="1085"/>
      <c r="QYM310" s="1085"/>
      <c r="QYN310" s="1085"/>
      <c r="QYO310" s="1085"/>
      <c r="QYP310" s="1085"/>
      <c r="QYQ310" s="1085"/>
      <c r="QYR310" s="1085"/>
      <c r="QYS310" s="1085"/>
      <c r="QYT310" s="1085"/>
      <c r="QYU310" s="1085"/>
      <c r="QYV310" s="1085"/>
      <c r="QYW310" s="1085"/>
      <c r="QYX310" s="1085"/>
      <c r="QYY310" s="1080"/>
      <c r="QYZ310" s="1085"/>
      <c r="QZA310" s="1085"/>
      <c r="QZB310" s="1085"/>
      <c r="QZC310" s="1085"/>
      <c r="QZD310" s="1085"/>
      <c r="QZE310" s="1085"/>
      <c r="QZF310" s="1085"/>
      <c r="QZG310" s="1085"/>
      <c r="QZH310" s="1085"/>
      <c r="QZI310" s="1085"/>
      <c r="QZJ310" s="1085"/>
      <c r="QZK310" s="1085"/>
      <c r="QZL310" s="1085"/>
      <c r="QZM310" s="1085"/>
      <c r="QZN310" s="1080"/>
      <c r="QZO310" s="1085"/>
      <c r="QZP310" s="1085"/>
      <c r="QZQ310" s="1085"/>
      <c r="QZR310" s="1085"/>
      <c r="QZS310" s="1085"/>
      <c r="QZT310" s="1085"/>
      <c r="QZU310" s="1085"/>
      <c r="QZV310" s="1085"/>
      <c r="QZW310" s="1085"/>
      <c r="QZX310" s="1085"/>
      <c r="QZY310" s="1085"/>
      <c r="QZZ310" s="1085"/>
      <c r="RAA310" s="1085"/>
      <c r="RAB310" s="1085"/>
      <c r="RAC310" s="1080"/>
      <c r="RAD310" s="1085"/>
      <c r="RAE310" s="1085"/>
      <c r="RAF310" s="1085"/>
      <c r="RAG310" s="1085"/>
      <c r="RAH310" s="1085"/>
      <c r="RAI310" s="1085"/>
      <c r="RAJ310" s="1085"/>
      <c r="RAK310" s="1085"/>
      <c r="RAL310" s="1085"/>
      <c r="RAM310" s="1085"/>
      <c r="RAN310" s="1085"/>
      <c r="RAO310" s="1085"/>
      <c r="RAP310" s="1085"/>
      <c r="RAQ310" s="1085"/>
      <c r="RAR310" s="1080"/>
      <c r="RAS310" s="1085"/>
      <c r="RAT310" s="1085"/>
      <c r="RAU310" s="1085"/>
      <c r="RAV310" s="1085"/>
      <c r="RAW310" s="1085"/>
      <c r="RAX310" s="1085"/>
      <c r="RAY310" s="1085"/>
      <c r="RAZ310" s="1085"/>
      <c r="RBA310" s="1085"/>
      <c r="RBB310" s="1085"/>
      <c r="RBC310" s="1085"/>
      <c r="RBD310" s="1085"/>
      <c r="RBE310" s="1085"/>
      <c r="RBF310" s="1085"/>
      <c r="RBG310" s="1080"/>
      <c r="RBH310" s="1085"/>
      <c r="RBI310" s="1085"/>
      <c r="RBJ310" s="1085"/>
      <c r="RBK310" s="1085"/>
      <c r="RBL310" s="1085"/>
      <c r="RBM310" s="1085"/>
      <c r="RBN310" s="1085"/>
      <c r="RBO310" s="1085"/>
      <c r="RBP310" s="1085"/>
      <c r="RBQ310" s="1085"/>
      <c r="RBR310" s="1085"/>
      <c r="RBS310" s="1085"/>
      <c r="RBT310" s="1085"/>
      <c r="RBU310" s="1085"/>
      <c r="RBV310" s="1080"/>
      <c r="RBW310" s="1085"/>
      <c r="RBX310" s="1085"/>
      <c r="RBY310" s="1085"/>
      <c r="RBZ310" s="1085"/>
      <c r="RCA310" s="1085"/>
      <c r="RCB310" s="1085"/>
      <c r="RCC310" s="1085"/>
      <c r="RCD310" s="1085"/>
      <c r="RCE310" s="1085"/>
      <c r="RCF310" s="1085"/>
      <c r="RCG310" s="1085"/>
      <c r="RCH310" s="1085"/>
      <c r="RCI310" s="1085"/>
      <c r="RCJ310" s="1085"/>
      <c r="RCK310" s="1080"/>
      <c r="RCL310" s="1085"/>
      <c r="RCM310" s="1085"/>
      <c r="RCN310" s="1085"/>
      <c r="RCO310" s="1085"/>
      <c r="RCP310" s="1085"/>
      <c r="RCQ310" s="1085"/>
      <c r="RCR310" s="1085"/>
      <c r="RCS310" s="1085"/>
      <c r="RCT310" s="1085"/>
      <c r="RCU310" s="1085"/>
      <c r="RCV310" s="1085"/>
      <c r="RCW310" s="1085"/>
      <c r="RCX310" s="1085"/>
      <c r="RCY310" s="1085"/>
      <c r="RCZ310" s="1080"/>
      <c r="RDA310" s="1085"/>
      <c r="RDB310" s="1085"/>
      <c r="RDC310" s="1085"/>
      <c r="RDD310" s="1085"/>
      <c r="RDE310" s="1085"/>
      <c r="RDF310" s="1085"/>
      <c r="RDG310" s="1085"/>
      <c r="RDH310" s="1085"/>
      <c r="RDI310" s="1085"/>
      <c r="RDJ310" s="1085"/>
      <c r="RDK310" s="1085"/>
      <c r="RDL310" s="1085"/>
      <c r="RDM310" s="1085"/>
      <c r="RDN310" s="1085"/>
      <c r="RDO310" s="1080"/>
      <c r="RDP310" s="1085"/>
      <c r="RDQ310" s="1085"/>
      <c r="RDR310" s="1085"/>
      <c r="RDS310" s="1085"/>
      <c r="RDT310" s="1085"/>
      <c r="RDU310" s="1085"/>
      <c r="RDV310" s="1085"/>
      <c r="RDW310" s="1085"/>
      <c r="RDX310" s="1085"/>
      <c r="RDY310" s="1085"/>
      <c r="RDZ310" s="1085"/>
      <c r="REA310" s="1085"/>
      <c r="REB310" s="1085"/>
      <c r="REC310" s="1085"/>
      <c r="RED310" s="1080"/>
      <c r="REE310" s="1085"/>
      <c r="REF310" s="1085"/>
      <c r="REG310" s="1085"/>
      <c r="REH310" s="1085"/>
      <c r="REI310" s="1085"/>
      <c r="REJ310" s="1085"/>
      <c r="REK310" s="1085"/>
      <c r="REL310" s="1085"/>
      <c r="REM310" s="1085"/>
      <c r="REN310" s="1085"/>
      <c r="REO310" s="1085"/>
      <c r="REP310" s="1085"/>
      <c r="REQ310" s="1085"/>
      <c r="RER310" s="1085"/>
      <c r="RES310" s="1080"/>
      <c r="RET310" s="1085"/>
      <c r="REU310" s="1085"/>
      <c r="REV310" s="1085"/>
      <c r="REW310" s="1085"/>
      <c r="REX310" s="1085"/>
      <c r="REY310" s="1085"/>
      <c r="REZ310" s="1085"/>
      <c r="RFA310" s="1085"/>
      <c r="RFB310" s="1085"/>
      <c r="RFC310" s="1085"/>
      <c r="RFD310" s="1085"/>
      <c r="RFE310" s="1085"/>
      <c r="RFF310" s="1085"/>
      <c r="RFG310" s="1085"/>
      <c r="RFH310" s="1080"/>
      <c r="RFI310" s="1085"/>
      <c r="RFJ310" s="1085"/>
      <c r="RFK310" s="1085"/>
      <c r="RFL310" s="1085"/>
      <c r="RFM310" s="1085"/>
      <c r="RFN310" s="1085"/>
      <c r="RFO310" s="1085"/>
      <c r="RFP310" s="1085"/>
      <c r="RFQ310" s="1085"/>
      <c r="RFR310" s="1085"/>
      <c r="RFS310" s="1085"/>
      <c r="RFT310" s="1085"/>
      <c r="RFU310" s="1085"/>
      <c r="RFV310" s="1085"/>
      <c r="RFW310" s="1080"/>
      <c r="RFX310" s="1085"/>
      <c r="RFY310" s="1085"/>
      <c r="RFZ310" s="1085"/>
      <c r="RGA310" s="1085"/>
      <c r="RGB310" s="1085"/>
      <c r="RGC310" s="1085"/>
      <c r="RGD310" s="1085"/>
      <c r="RGE310" s="1085"/>
      <c r="RGF310" s="1085"/>
      <c r="RGG310" s="1085"/>
      <c r="RGH310" s="1085"/>
      <c r="RGI310" s="1085"/>
      <c r="RGJ310" s="1085"/>
      <c r="RGK310" s="1085"/>
      <c r="RGL310" s="1080"/>
      <c r="RGM310" s="1085"/>
      <c r="RGN310" s="1085"/>
      <c r="RGO310" s="1085"/>
      <c r="RGP310" s="1085"/>
      <c r="RGQ310" s="1085"/>
      <c r="RGR310" s="1085"/>
      <c r="RGS310" s="1085"/>
      <c r="RGT310" s="1085"/>
      <c r="RGU310" s="1085"/>
      <c r="RGV310" s="1085"/>
      <c r="RGW310" s="1085"/>
      <c r="RGX310" s="1085"/>
      <c r="RGY310" s="1085"/>
      <c r="RGZ310" s="1085"/>
      <c r="RHA310" s="1080"/>
      <c r="RHB310" s="1085"/>
      <c r="RHC310" s="1085"/>
      <c r="RHD310" s="1085"/>
      <c r="RHE310" s="1085"/>
      <c r="RHF310" s="1085"/>
      <c r="RHG310" s="1085"/>
      <c r="RHH310" s="1085"/>
      <c r="RHI310" s="1085"/>
      <c r="RHJ310" s="1085"/>
      <c r="RHK310" s="1085"/>
      <c r="RHL310" s="1085"/>
      <c r="RHM310" s="1085"/>
      <c r="RHN310" s="1085"/>
      <c r="RHO310" s="1085"/>
      <c r="RHP310" s="1080"/>
      <c r="RHQ310" s="1085"/>
      <c r="RHR310" s="1085"/>
      <c r="RHS310" s="1085"/>
      <c r="RHT310" s="1085"/>
      <c r="RHU310" s="1085"/>
      <c r="RHV310" s="1085"/>
      <c r="RHW310" s="1085"/>
      <c r="RHX310" s="1085"/>
      <c r="RHY310" s="1085"/>
      <c r="RHZ310" s="1085"/>
      <c r="RIA310" s="1085"/>
      <c r="RIB310" s="1085"/>
      <c r="RIC310" s="1085"/>
      <c r="RID310" s="1085"/>
      <c r="RIE310" s="1080"/>
      <c r="RIF310" s="1085"/>
      <c r="RIG310" s="1085"/>
      <c r="RIH310" s="1085"/>
      <c r="RII310" s="1085"/>
      <c r="RIJ310" s="1085"/>
      <c r="RIK310" s="1085"/>
      <c r="RIL310" s="1085"/>
      <c r="RIM310" s="1085"/>
      <c r="RIN310" s="1085"/>
      <c r="RIO310" s="1085"/>
      <c r="RIP310" s="1085"/>
      <c r="RIQ310" s="1085"/>
      <c r="RIR310" s="1085"/>
      <c r="RIS310" s="1085"/>
      <c r="RIT310" s="1080"/>
      <c r="RIU310" s="1085"/>
      <c r="RIV310" s="1085"/>
      <c r="RIW310" s="1085"/>
      <c r="RIX310" s="1085"/>
      <c r="RIY310" s="1085"/>
      <c r="RIZ310" s="1085"/>
      <c r="RJA310" s="1085"/>
      <c r="RJB310" s="1085"/>
      <c r="RJC310" s="1085"/>
      <c r="RJD310" s="1085"/>
      <c r="RJE310" s="1085"/>
      <c r="RJF310" s="1085"/>
      <c r="RJG310" s="1085"/>
      <c r="RJH310" s="1085"/>
      <c r="RJI310" s="1080"/>
      <c r="RJJ310" s="1085"/>
      <c r="RJK310" s="1085"/>
      <c r="RJL310" s="1085"/>
      <c r="RJM310" s="1085"/>
      <c r="RJN310" s="1085"/>
      <c r="RJO310" s="1085"/>
      <c r="RJP310" s="1085"/>
      <c r="RJQ310" s="1085"/>
      <c r="RJR310" s="1085"/>
      <c r="RJS310" s="1085"/>
      <c r="RJT310" s="1085"/>
      <c r="RJU310" s="1085"/>
      <c r="RJV310" s="1085"/>
      <c r="RJW310" s="1085"/>
      <c r="RJX310" s="1080"/>
      <c r="RJY310" s="1085"/>
      <c r="RJZ310" s="1085"/>
      <c r="RKA310" s="1085"/>
      <c r="RKB310" s="1085"/>
      <c r="RKC310" s="1085"/>
      <c r="RKD310" s="1085"/>
      <c r="RKE310" s="1085"/>
      <c r="RKF310" s="1085"/>
      <c r="RKG310" s="1085"/>
      <c r="RKH310" s="1085"/>
      <c r="RKI310" s="1085"/>
      <c r="RKJ310" s="1085"/>
      <c r="RKK310" s="1085"/>
      <c r="RKL310" s="1085"/>
      <c r="RKM310" s="1080"/>
      <c r="RKN310" s="1085"/>
      <c r="RKO310" s="1085"/>
      <c r="RKP310" s="1085"/>
      <c r="RKQ310" s="1085"/>
      <c r="RKR310" s="1085"/>
      <c r="RKS310" s="1085"/>
      <c r="RKT310" s="1085"/>
      <c r="RKU310" s="1085"/>
      <c r="RKV310" s="1085"/>
      <c r="RKW310" s="1085"/>
      <c r="RKX310" s="1085"/>
      <c r="RKY310" s="1085"/>
      <c r="RKZ310" s="1085"/>
      <c r="RLA310" s="1085"/>
      <c r="RLB310" s="1080"/>
      <c r="RLC310" s="1085"/>
      <c r="RLD310" s="1085"/>
      <c r="RLE310" s="1085"/>
      <c r="RLF310" s="1085"/>
      <c r="RLG310" s="1085"/>
      <c r="RLH310" s="1085"/>
      <c r="RLI310" s="1085"/>
      <c r="RLJ310" s="1085"/>
      <c r="RLK310" s="1085"/>
      <c r="RLL310" s="1085"/>
      <c r="RLM310" s="1085"/>
      <c r="RLN310" s="1085"/>
      <c r="RLO310" s="1085"/>
      <c r="RLP310" s="1085"/>
      <c r="RLQ310" s="1080"/>
      <c r="RLR310" s="1085"/>
      <c r="RLS310" s="1085"/>
      <c r="RLT310" s="1085"/>
      <c r="RLU310" s="1085"/>
      <c r="RLV310" s="1085"/>
      <c r="RLW310" s="1085"/>
      <c r="RLX310" s="1085"/>
      <c r="RLY310" s="1085"/>
      <c r="RLZ310" s="1085"/>
      <c r="RMA310" s="1085"/>
      <c r="RMB310" s="1085"/>
      <c r="RMC310" s="1085"/>
      <c r="RMD310" s="1085"/>
      <c r="RME310" s="1085"/>
      <c r="RMF310" s="1080"/>
      <c r="RMG310" s="1085"/>
      <c r="RMH310" s="1085"/>
      <c r="RMI310" s="1085"/>
      <c r="RMJ310" s="1085"/>
      <c r="RMK310" s="1085"/>
      <c r="RML310" s="1085"/>
      <c r="RMM310" s="1085"/>
      <c r="RMN310" s="1085"/>
      <c r="RMO310" s="1085"/>
      <c r="RMP310" s="1085"/>
      <c r="RMQ310" s="1085"/>
      <c r="RMR310" s="1085"/>
      <c r="RMS310" s="1085"/>
      <c r="RMT310" s="1085"/>
      <c r="RMU310" s="1080"/>
      <c r="RMV310" s="1085"/>
      <c r="RMW310" s="1085"/>
      <c r="RMX310" s="1085"/>
      <c r="RMY310" s="1085"/>
      <c r="RMZ310" s="1085"/>
      <c r="RNA310" s="1085"/>
      <c r="RNB310" s="1085"/>
      <c r="RNC310" s="1085"/>
      <c r="RND310" s="1085"/>
      <c r="RNE310" s="1085"/>
      <c r="RNF310" s="1085"/>
      <c r="RNG310" s="1085"/>
      <c r="RNH310" s="1085"/>
      <c r="RNI310" s="1085"/>
      <c r="RNJ310" s="1080"/>
      <c r="RNK310" s="1085"/>
      <c r="RNL310" s="1085"/>
      <c r="RNM310" s="1085"/>
      <c r="RNN310" s="1085"/>
      <c r="RNO310" s="1085"/>
      <c r="RNP310" s="1085"/>
      <c r="RNQ310" s="1085"/>
      <c r="RNR310" s="1085"/>
      <c r="RNS310" s="1085"/>
      <c r="RNT310" s="1085"/>
      <c r="RNU310" s="1085"/>
      <c r="RNV310" s="1085"/>
      <c r="RNW310" s="1085"/>
      <c r="RNX310" s="1085"/>
      <c r="RNY310" s="1080"/>
      <c r="RNZ310" s="1085"/>
      <c r="ROA310" s="1085"/>
      <c r="ROB310" s="1085"/>
      <c r="ROC310" s="1085"/>
      <c r="ROD310" s="1085"/>
      <c r="ROE310" s="1085"/>
      <c r="ROF310" s="1085"/>
      <c r="ROG310" s="1085"/>
      <c r="ROH310" s="1085"/>
      <c r="ROI310" s="1085"/>
      <c r="ROJ310" s="1085"/>
      <c r="ROK310" s="1085"/>
      <c r="ROL310" s="1085"/>
      <c r="ROM310" s="1085"/>
      <c r="RON310" s="1080"/>
      <c r="ROO310" s="1085"/>
      <c r="ROP310" s="1085"/>
      <c r="ROQ310" s="1085"/>
      <c r="ROR310" s="1085"/>
      <c r="ROS310" s="1085"/>
      <c r="ROT310" s="1085"/>
      <c r="ROU310" s="1085"/>
      <c r="ROV310" s="1085"/>
      <c r="ROW310" s="1085"/>
      <c r="ROX310" s="1085"/>
      <c r="ROY310" s="1085"/>
      <c r="ROZ310" s="1085"/>
      <c r="RPA310" s="1085"/>
      <c r="RPB310" s="1085"/>
      <c r="RPC310" s="1080"/>
      <c r="RPD310" s="1085"/>
      <c r="RPE310" s="1085"/>
      <c r="RPF310" s="1085"/>
      <c r="RPG310" s="1085"/>
      <c r="RPH310" s="1085"/>
      <c r="RPI310" s="1085"/>
      <c r="RPJ310" s="1085"/>
      <c r="RPK310" s="1085"/>
      <c r="RPL310" s="1085"/>
      <c r="RPM310" s="1085"/>
      <c r="RPN310" s="1085"/>
      <c r="RPO310" s="1085"/>
      <c r="RPP310" s="1085"/>
      <c r="RPQ310" s="1085"/>
      <c r="RPR310" s="1080"/>
      <c r="RPS310" s="1085"/>
      <c r="RPT310" s="1085"/>
      <c r="RPU310" s="1085"/>
      <c r="RPV310" s="1085"/>
      <c r="RPW310" s="1085"/>
      <c r="RPX310" s="1085"/>
      <c r="RPY310" s="1085"/>
      <c r="RPZ310" s="1085"/>
      <c r="RQA310" s="1085"/>
      <c r="RQB310" s="1085"/>
      <c r="RQC310" s="1085"/>
      <c r="RQD310" s="1085"/>
      <c r="RQE310" s="1085"/>
      <c r="RQF310" s="1085"/>
      <c r="RQG310" s="1080"/>
      <c r="RQH310" s="1085"/>
      <c r="RQI310" s="1085"/>
      <c r="RQJ310" s="1085"/>
      <c r="RQK310" s="1085"/>
      <c r="RQL310" s="1085"/>
      <c r="RQM310" s="1085"/>
      <c r="RQN310" s="1085"/>
      <c r="RQO310" s="1085"/>
      <c r="RQP310" s="1085"/>
      <c r="RQQ310" s="1085"/>
      <c r="RQR310" s="1085"/>
      <c r="RQS310" s="1085"/>
      <c r="RQT310" s="1085"/>
      <c r="RQU310" s="1085"/>
      <c r="RQV310" s="1080"/>
      <c r="RQW310" s="1085"/>
      <c r="RQX310" s="1085"/>
      <c r="RQY310" s="1085"/>
      <c r="RQZ310" s="1085"/>
      <c r="RRA310" s="1085"/>
      <c r="RRB310" s="1085"/>
      <c r="RRC310" s="1085"/>
      <c r="RRD310" s="1085"/>
      <c r="RRE310" s="1085"/>
      <c r="RRF310" s="1085"/>
      <c r="RRG310" s="1085"/>
      <c r="RRH310" s="1085"/>
      <c r="RRI310" s="1085"/>
      <c r="RRJ310" s="1085"/>
      <c r="RRK310" s="1080"/>
      <c r="RRL310" s="1085"/>
      <c r="RRM310" s="1085"/>
      <c r="RRN310" s="1085"/>
      <c r="RRO310" s="1085"/>
      <c r="RRP310" s="1085"/>
      <c r="RRQ310" s="1085"/>
      <c r="RRR310" s="1085"/>
      <c r="RRS310" s="1085"/>
      <c r="RRT310" s="1085"/>
      <c r="RRU310" s="1085"/>
      <c r="RRV310" s="1085"/>
      <c r="RRW310" s="1085"/>
      <c r="RRX310" s="1085"/>
      <c r="RRY310" s="1085"/>
      <c r="RRZ310" s="1080"/>
      <c r="RSA310" s="1085"/>
      <c r="RSB310" s="1085"/>
      <c r="RSC310" s="1085"/>
      <c r="RSD310" s="1085"/>
      <c r="RSE310" s="1085"/>
      <c r="RSF310" s="1085"/>
      <c r="RSG310" s="1085"/>
      <c r="RSH310" s="1085"/>
      <c r="RSI310" s="1085"/>
      <c r="RSJ310" s="1085"/>
      <c r="RSK310" s="1085"/>
      <c r="RSL310" s="1085"/>
      <c r="RSM310" s="1085"/>
      <c r="RSN310" s="1085"/>
      <c r="RSO310" s="1080"/>
      <c r="RSP310" s="1085"/>
      <c r="RSQ310" s="1085"/>
      <c r="RSR310" s="1085"/>
      <c r="RSS310" s="1085"/>
      <c r="RST310" s="1085"/>
      <c r="RSU310" s="1085"/>
      <c r="RSV310" s="1085"/>
      <c r="RSW310" s="1085"/>
      <c r="RSX310" s="1085"/>
      <c r="RSY310" s="1085"/>
      <c r="RSZ310" s="1085"/>
      <c r="RTA310" s="1085"/>
      <c r="RTB310" s="1085"/>
      <c r="RTC310" s="1085"/>
      <c r="RTD310" s="1080"/>
      <c r="RTE310" s="1085"/>
      <c r="RTF310" s="1085"/>
      <c r="RTG310" s="1085"/>
      <c r="RTH310" s="1085"/>
      <c r="RTI310" s="1085"/>
      <c r="RTJ310" s="1085"/>
      <c r="RTK310" s="1085"/>
      <c r="RTL310" s="1085"/>
      <c r="RTM310" s="1085"/>
      <c r="RTN310" s="1085"/>
      <c r="RTO310" s="1085"/>
      <c r="RTP310" s="1085"/>
      <c r="RTQ310" s="1085"/>
      <c r="RTR310" s="1085"/>
      <c r="RTS310" s="1080"/>
      <c r="RTT310" s="1085"/>
      <c r="RTU310" s="1085"/>
      <c r="RTV310" s="1085"/>
      <c r="RTW310" s="1085"/>
      <c r="RTX310" s="1085"/>
      <c r="RTY310" s="1085"/>
      <c r="RTZ310" s="1085"/>
      <c r="RUA310" s="1085"/>
      <c r="RUB310" s="1085"/>
      <c r="RUC310" s="1085"/>
      <c r="RUD310" s="1085"/>
      <c r="RUE310" s="1085"/>
      <c r="RUF310" s="1085"/>
      <c r="RUG310" s="1085"/>
      <c r="RUH310" s="1080"/>
      <c r="RUI310" s="1085"/>
      <c r="RUJ310" s="1085"/>
      <c r="RUK310" s="1085"/>
      <c r="RUL310" s="1085"/>
      <c r="RUM310" s="1085"/>
      <c r="RUN310" s="1085"/>
      <c r="RUO310" s="1085"/>
      <c r="RUP310" s="1085"/>
      <c r="RUQ310" s="1085"/>
      <c r="RUR310" s="1085"/>
      <c r="RUS310" s="1085"/>
      <c r="RUT310" s="1085"/>
      <c r="RUU310" s="1085"/>
      <c r="RUV310" s="1085"/>
      <c r="RUW310" s="1080"/>
      <c r="RUX310" s="1085"/>
      <c r="RUY310" s="1085"/>
      <c r="RUZ310" s="1085"/>
      <c r="RVA310" s="1085"/>
      <c r="RVB310" s="1085"/>
      <c r="RVC310" s="1085"/>
      <c r="RVD310" s="1085"/>
      <c r="RVE310" s="1085"/>
      <c r="RVF310" s="1085"/>
      <c r="RVG310" s="1085"/>
      <c r="RVH310" s="1085"/>
      <c r="RVI310" s="1085"/>
      <c r="RVJ310" s="1085"/>
      <c r="RVK310" s="1085"/>
      <c r="RVL310" s="1080"/>
      <c r="RVM310" s="1085"/>
      <c r="RVN310" s="1085"/>
      <c r="RVO310" s="1085"/>
      <c r="RVP310" s="1085"/>
      <c r="RVQ310" s="1085"/>
      <c r="RVR310" s="1085"/>
      <c r="RVS310" s="1085"/>
      <c r="RVT310" s="1085"/>
      <c r="RVU310" s="1085"/>
      <c r="RVV310" s="1085"/>
      <c r="RVW310" s="1085"/>
      <c r="RVX310" s="1085"/>
      <c r="RVY310" s="1085"/>
      <c r="RVZ310" s="1085"/>
      <c r="RWA310" s="1080"/>
      <c r="RWB310" s="1085"/>
      <c r="RWC310" s="1085"/>
      <c r="RWD310" s="1085"/>
      <c r="RWE310" s="1085"/>
      <c r="RWF310" s="1085"/>
      <c r="RWG310" s="1085"/>
      <c r="RWH310" s="1085"/>
      <c r="RWI310" s="1085"/>
      <c r="RWJ310" s="1085"/>
      <c r="RWK310" s="1085"/>
      <c r="RWL310" s="1085"/>
      <c r="RWM310" s="1085"/>
      <c r="RWN310" s="1085"/>
      <c r="RWO310" s="1085"/>
      <c r="RWP310" s="1080"/>
      <c r="RWQ310" s="1085"/>
      <c r="RWR310" s="1085"/>
      <c r="RWS310" s="1085"/>
      <c r="RWT310" s="1085"/>
      <c r="RWU310" s="1085"/>
      <c r="RWV310" s="1085"/>
      <c r="RWW310" s="1085"/>
      <c r="RWX310" s="1085"/>
      <c r="RWY310" s="1085"/>
      <c r="RWZ310" s="1085"/>
      <c r="RXA310" s="1085"/>
      <c r="RXB310" s="1085"/>
      <c r="RXC310" s="1085"/>
      <c r="RXD310" s="1085"/>
      <c r="RXE310" s="1080"/>
      <c r="RXF310" s="1085"/>
      <c r="RXG310" s="1085"/>
      <c r="RXH310" s="1085"/>
      <c r="RXI310" s="1085"/>
      <c r="RXJ310" s="1085"/>
      <c r="RXK310" s="1085"/>
      <c r="RXL310" s="1085"/>
      <c r="RXM310" s="1085"/>
      <c r="RXN310" s="1085"/>
      <c r="RXO310" s="1085"/>
      <c r="RXP310" s="1085"/>
      <c r="RXQ310" s="1085"/>
      <c r="RXR310" s="1085"/>
      <c r="RXS310" s="1085"/>
      <c r="RXT310" s="1080"/>
      <c r="RXU310" s="1085"/>
      <c r="RXV310" s="1085"/>
      <c r="RXW310" s="1085"/>
      <c r="RXX310" s="1085"/>
      <c r="RXY310" s="1085"/>
      <c r="RXZ310" s="1085"/>
      <c r="RYA310" s="1085"/>
      <c r="RYB310" s="1085"/>
      <c r="RYC310" s="1085"/>
      <c r="RYD310" s="1085"/>
      <c r="RYE310" s="1085"/>
      <c r="RYF310" s="1085"/>
      <c r="RYG310" s="1085"/>
      <c r="RYH310" s="1085"/>
      <c r="RYI310" s="1080"/>
      <c r="RYJ310" s="1085"/>
      <c r="RYK310" s="1085"/>
      <c r="RYL310" s="1085"/>
      <c r="RYM310" s="1085"/>
      <c r="RYN310" s="1085"/>
      <c r="RYO310" s="1085"/>
      <c r="RYP310" s="1085"/>
      <c r="RYQ310" s="1085"/>
      <c r="RYR310" s="1085"/>
      <c r="RYS310" s="1085"/>
      <c r="RYT310" s="1085"/>
      <c r="RYU310" s="1085"/>
      <c r="RYV310" s="1085"/>
      <c r="RYW310" s="1085"/>
      <c r="RYX310" s="1080"/>
      <c r="RYY310" s="1085"/>
      <c r="RYZ310" s="1085"/>
      <c r="RZA310" s="1085"/>
      <c r="RZB310" s="1085"/>
      <c r="RZC310" s="1085"/>
      <c r="RZD310" s="1085"/>
      <c r="RZE310" s="1085"/>
      <c r="RZF310" s="1085"/>
      <c r="RZG310" s="1085"/>
      <c r="RZH310" s="1085"/>
      <c r="RZI310" s="1085"/>
      <c r="RZJ310" s="1085"/>
      <c r="RZK310" s="1085"/>
      <c r="RZL310" s="1085"/>
      <c r="RZM310" s="1080"/>
      <c r="RZN310" s="1085"/>
      <c r="RZO310" s="1085"/>
      <c r="RZP310" s="1085"/>
      <c r="RZQ310" s="1085"/>
      <c r="RZR310" s="1085"/>
      <c r="RZS310" s="1085"/>
      <c r="RZT310" s="1085"/>
      <c r="RZU310" s="1085"/>
      <c r="RZV310" s="1085"/>
      <c r="RZW310" s="1085"/>
      <c r="RZX310" s="1085"/>
      <c r="RZY310" s="1085"/>
      <c r="RZZ310" s="1085"/>
      <c r="SAA310" s="1085"/>
      <c r="SAB310" s="1080"/>
      <c r="SAC310" s="1085"/>
      <c r="SAD310" s="1085"/>
      <c r="SAE310" s="1085"/>
      <c r="SAF310" s="1085"/>
      <c r="SAG310" s="1085"/>
      <c r="SAH310" s="1085"/>
      <c r="SAI310" s="1085"/>
      <c r="SAJ310" s="1085"/>
      <c r="SAK310" s="1085"/>
      <c r="SAL310" s="1085"/>
      <c r="SAM310" s="1085"/>
      <c r="SAN310" s="1085"/>
      <c r="SAO310" s="1085"/>
      <c r="SAP310" s="1085"/>
      <c r="SAQ310" s="1080"/>
      <c r="SAR310" s="1085"/>
      <c r="SAS310" s="1085"/>
      <c r="SAT310" s="1085"/>
      <c r="SAU310" s="1085"/>
      <c r="SAV310" s="1085"/>
      <c r="SAW310" s="1085"/>
      <c r="SAX310" s="1085"/>
      <c r="SAY310" s="1085"/>
      <c r="SAZ310" s="1085"/>
      <c r="SBA310" s="1085"/>
      <c r="SBB310" s="1085"/>
      <c r="SBC310" s="1085"/>
      <c r="SBD310" s="1085"/>
      <c r="SBE310" s="1085"/>
      <c r="SBF310" s="1080"/>
      <c r="SBG310" s="1085"/>
      <c r="SBH310" s="1085"/>
      <c r="SBI310" s="1085"/>
      <c r="SBJ310" s="1085"/>
      <c r="SBK310" s="1085"/>
      <c r="SBL310" s="1085"/>
      <c r="SBM310" s="1085"/>
      <c r="SBN310" s="1085"/>
      <c r="SBO310" s="1085"/>
      <c r="SBP310" s="1085"/>
      <c r="SBQ310" s="1085"/>
      <c r="SBR310" s="1085"/>
      <c r="SBS310" s="1085"/>
      <c r="SBT310" s="1085"/>
      <c r="SBU310" s="1080"/>
      <c r="SBV310" s="1085"/>
      <c r="SBW310" s="1085"/>
      <c r="SBX310" s="1085"/>
      <c r="SBY310" s="1085"/>
      <c r="SBZ310" s="1085"/>
      <c r="SCA310" s="1085"/>
      <c r="SCB310" s="1085"/>
      <c r="SCC310" s="1085"/>
      <c r="SCD310" s="1085"/>
      <c r="SCE310" s="1085"/>
      <c r="SCF310" s="1085"/>
      <c r="SCG310" s="1085"/>
      <c r="SCH310" s="1085"/>
      <c r="SCI310" s="1085"/>
      <c r="SCJ310" s="1080"/>
      <c r="SCK310" s="1085"/>
      <c r="SCL310" s="1085"/>
      <c r="SCM310" s="1085"/>
      <c r="SCN310" s="1085"/>
      <c r="SCO310" s="1085"/>
      <c r="SCP310" s="1085"/>
      <c r="SCQ310" s="1085"/>
      <c r="SCR310" s="1085"/>
      <c r="SCS310" s="1085"/>
      <c r="SCT310" s="1085"/>
      <c r="SCU310" s="1085"/>
      <c r="SCV310" s="1085"/>
      <c r="SCW310" s="1085"/>
      <c r="SCX310" s="1085"/>
      <c r="SCY310" s="1080"/>
      <c r="SCZ310" s="1085"/>
      <c r="SDA310" s="1085"/>
      <c r="SDB310" s="1085"/>
      <c r="SDC310" s="1085"/>
      <c r="SDD310" s="1085"/>
      <c r="SDE310" s="1085"/>
      <c r="SDF310" s="1085"/>
      <c r="SDG310" s="1085"/>
      <c r="SDH310" s="1085"/>
      <c r="SDI310" s="1085"/>
      <c r="SDJ310" s="1085"/>
      <c r="SDK310" s="1085"/>
      <c r="SDL310" s="1085"/>
      <c r="SDM310" s="1085"/>
      <c r="SDN310" s="1080"/>
      <c r="SDO310" s="1085"/>
      <c r="SDP310" s="1085"/>
      <c r="SDQ310" s="1085"/>
      <c r="SDR310" s="1085"/>
      <c r="SDS310" s="1085"/>
      <c r="SDT310" s="1085"/>
      <c r="SDU310" s="1085"/>
      <c r="SDV310" s="1085"/>
      <c r="SDW310" s="1085"/>
      <c r="SDX310" s="1085"/>
      <c r="SDY310" s="1085"/>
      <c r="SDZ310" s="1085"/>
      <c r="SEA310" s="1085"/>
      <c r="SEB310" s="1085"/>
      <c r="SEC310" s="1080"/>
      <c r="SED310" s="1085"/>
      <c r="SEE310" s="1085"/>
      <c r="SEF310" s="1085"/>
      <c r="SEG310" s="1085"/>
      <c r="SEH310" s="1085"/>
      <c r="SEI310" s="1085"/>
      <c r="SEJ310" s="1085"/>
      <c r="SEK310" s="1085"/>
      <c r="SEL310" s="1085"/>
      <c r="SEM310" s="1085"/>
      <c r="SEN310" s="1085"/>
      <c r="SEO310" s="1085"/>
      <c r="SEP310" s="1085"/>
      <c r="SEQ310" s="1085"/>
      <c r="SER310" s="1080"/>
      <c r="SES310" s="1085"/>
      <c r="SET310" s="1085"/>
      <c r="SEU310" s="1085"/>
      <c r="SEV310" s="1085"/>
      <c r="SEW310" s="1085"/>
      <c r="SEX310" s="1085"/>
      <c r="SEY310" s="1085"/>
      <c r="SEZ310" s="1085"/>
      <c r="SFA310" s="1085"/>
      <c r="SFB310" s="1085"/>
      <c r="SFC310" s="1085"/>
      <c r="SFD310" s="1085"/>
      <c r="SFE310" s="1085"/>
      <c r="SFF310" s="1085"/>
      <c r="SFG310" s="1080"/>
      <c r="SFH310" s="1085"/>
      <c r="SFI310" s="1085"/>
      <c r="SFJ310" s="1085"/>
      <c r="SFK310" s="1085"/>
      <c r="SFL310" s="1085"/>
      <c r="SFM310" s="1085"/>
      <c r="SFN310" s="1085"/>
      <c r="SFO310" s="1085"/>
      <c r="SFP310" s="1085"/>
      <c r="SFQ310" s="1085"/>
      <c r="SFR310" s="1085"/>
      <c r="SFS310" s="1085"/>
      <c r="SFT310" s="1085"/>
      <c r="SFU310" s="1085"/>
      <c r="SFV310" s="1080"/>
      <c r="SFW310" s="1085"/>
      <c r="SFX310" s="1085"/>
      <c r="SFY310" s="1085"/>
      <c r="SFZ310" s="1085"/>
      <c r="SGA310" s="1085"/>
      <c r="SGB310" s="1085"/>
      <c r="SGC310" s="1085"/>
      <c r="SGD310" s="1085"/>
      <c r="SGE310" s="1085"/>
      <c r="SGF310" s="1085"/>
      <c r="SGG310" s="1085"/>
      <c r="SGH310" s="1085"/>
      <c r="SGI310" s="1085"/>
      <c r="SGJ310" s="1085"/>
      <c r="SGK310" s="1080"/>
      <c r="SGL310" s="1085"/>
      <c r="SGM310" s="1085"/>
      <c r="SGN310" s="1085"/>
      <c r="SGO310" s="1085"/>
      <c r="SGP310" s="1085"/>
      <c r="SGQ310" s="1085"/>
      <c r="SGR310" s="1085"/>
      <c r="SGS310" s="1085"/>
      <c r="SGT310" s="1085"/>
      <c r="SGU310" s="1085"/>
      <c r="SGV310" s="1085"/>
      <c r="SGW310" s="1085"/>
      <c r="SGX310" s="1085"/>
      <c r="SGY310" s="1085"/>
      <c r="SGZ310" s="1080"/>
      <c r="SHA310" s="1085"/>
      <c r="SHB310" s="1085"/>
      <c r="SHC310" s="1085"/>
      <c r="SHD310" s="1085"/>
      <c r="SHE310" s="1085"/>
      <c r="SHF310" s="1085"/>
      <c r="SHG310" s="1085"/>
      <c r="SHH310" s="1085"/>
      <c r="SHI310" s="1085"/>
      <c r="SHJ310" s="1085"/>
      <c r="SHK310" s="1085"/>
      <c r="SHL310" s="1085"/>
      <c r="SHM310" s="1085"/>
      <c r="SHN310" s="1085"/>
      <c r="SHO310" s="1080"/>
      <c r="SHP310" s="1085"/>
      <c r="SHQ310" s="1085"/>
      <c r="SHR310" s="1085"/>
      <c r="SHS310" s="1085"/>
      <c r="SHT310" s="1085"/>
      <c r="SHU310" s="1085"/>
      <c r="SHV310" s="1085"/>
      <c r="SHW310" s="1085"/>
      <c r="SHX310" s="1085"/>
      <c r="SHY310" s="1085"/>
      <c r="SHZ310" s="1085"/>
      <c r="SIA310" s="1085"/>
      <c r="SIB310" s="1085"/>
      <c r="SIC310" s="1085"/>
      <c r="SID310" s="1080"/>
      <c r="SIE310" s="1085"/>
      <c r="SIF310" s="1085"/>
      <c r="SIG310" s="1085"/>
      <c r="SIH310" s="1085"/>
      <c r="SII310" s="1085"/>
      <c r="SIJ310" s="1085"/>
      <c r="SIK310" s="1085"/>
      <c r="SIL310" s="1085"/>
      <c r="SIM310" s="1085"/>
      <c r="SIN310" s="1085"/>
      <c r="SIO310" s="1085"/>
      <c r="SIP310" s="1085"/>
      <c r="SIQ310" s="1085"/>
      <c r="SIR310" s="1085"/>
      <c r="SIS310" s="1080"/>
      <c r="SIT310" s="1085"/>
      <c r="SIU310" s="1085"/>
      <c r="SIV310" s="1085"/>
      <c r="SIW310" s="1085"/>
      <c r="SIX310" s="1085"/>
      <c r="SIY310" s="1085"/>
      <c r="SIZ310" s="1085"/>
      <c r="SJA310" s="1085"/>
      <c r="SJB310" s="1085"/>
      <c r="SJC310" s="1085"/>
      <c r="SJD310" s="1085"/>
      <c r="SJE310" s="1085"/>
      <c r="SJF310" s="1085"/>
      <c r="SJG310" s="1085"/>
      <c r="SJH310" s="1080"/>
      <c r="SJI310" s="1085"/>
      <c r="SJJ310" s="1085"/>
      <c r="SJK310" s="1085"/>
      <c r="SJL310" s="1085"/>
      <c r="SJM310" s="1085"/>
      <c r="SJN310" s="1085"/>
      <c r="SJO310" s="1085"/>
      <c r="SJP310" s="1085"/>
      <c r="SJQ310" s="1085"/>
      <c r="SJR310" s="1085"/>
      <c r="SJS310" s="1085"/>
      <c r="SJT310" s="1085"/>
      <c r="SJU310" s="1085"/>
      <c r="SJV310" s="1085"/>
      <c r="SJW310" s="1080"/>
      <c r="SJX310" s="1085"/>
      <c r="SJY310" s="1085"/>
      <c r="SJZ310" s="1085"/>
      <c r="SKA310" s="1085"/>
      <c r="SKB310" s="1085"/>
      <c r="SKC310" s="1085"/>
      <c r="SKD310" s="1085"/>
      <c r="SKE310" s="1085"/>
      <c r="SKF310" s="1085"/>
      <c r="SKG310" s="1085"/>
      <c r="SKH310" s="1085"/>
      <c r="SKI310" s="1085"/>
      <c r="SKJ310" s="1085"/>
      <c r="SKK310" s="1085"/>
      <c r="SKL310" s="1080"/>
      <c r="SKM310" s="1085"/>
      <c r="SKN310" s="1085"/>
      <c r="SKO310" s="1085"/>
      <c r="SKP310" s="1085"/>
      <c r="SKQ310" s="1085"/>
      <c r="SKR310" s="1085"/>
      <c r="SKS310" s="1085"/>
      <c r="SKT310" s="1085"/>
      <c r="SKU310" s="1085"/>
      <c r="SKV310" s="1085"/>
      <c r="SKW310" s="1085"/>
      <c r="SKX310" s="1085"/>
      <c r="SKY310" s="1085"/>
      <c r="SKZ310" s="1085"/>
      <c r="SLA310" s="1080"/>
      <c r="SLB310" s="1085"/>
      <c r="SLC310" s="1085"/>
      <c r="SLD310" s="1085"/>
      <c r="SLE310" s="1085"/>
      <c r="SLF310" s="1085"/>
      <c r="SLG310" s="1085"/>
      <c r="SLH310" s="1085"/>
      <c r="SLI310" s="1085"/>
      <c r="SLJ310" s="1085"/>
      <c r="SLK310" s="1085"/>
      <c r="SLL310" s="1085"/>
      <c r="SLM310" s="1085"/>
      <c r="SLN310" s="1085"/>
      <c r="SLO310" s="1085"/>
      <c r="SLP310" s="1080"/>
      <c r="SLQ310" s="1085"/>
      <c r="SLR310" s="1085"/>
      <c r="SLS310" s="1085"/>
      <c r="SLT310" s="1085"/>
      <c r="SLU310" s="1085"/>
      <c r="SLV310" s="1085"/>
      <c r="SLW310" s="1085"/>
      <c r="SLX310" s="1085"/>
      <c r="SLY310" s="1085"/>
      <c r="SLZ310" s="1085"/>
      <c r="SMA310" s="1085"/>
      <c r="SMB310" s="1085"/>
      <c r="SMC310" s="1085"/>
      <c r="SMD310" s="1085"/>
      <c r="SME310" s="1080"/>
      <c r="SMF310" s="1085"/>
      <c r="SMG310" s="1085"/>
      <c r="SMH310" s="1085"/>
      <c r="SMI310" s="1085"/>
      <c r="SMJ310" s="1085"/>
      <c r="SMK310" s="1085"/>
      <c r="SML310" s="1085"/>
      <c r="SMM310" s="1085"/>
      <c r="SMN310" s="1085"/>
      <c r="SMO310" s="1085"/>
      <c r="SMP310" s="1085"/>
      <c r="SMQ310" s="1085"/>
      <c r="SMR310" s="1085"/>
      <c r="SMS310" s="1085"/>
      <c r="SMT310" s="1080"/>
      <c r="SMU310" s="1085"/>
      <c r="SMV310" s="1085"/>
      <c r="SMW310" s="1085"/>
      <c r="SMX310" s="1085"/>
      <c r="SMY310" s="1085"/>
      <c r="SMZ310" s="1085"/>
      <c r="SNA310" s="1085"/>
      <c r="SNB310" s="1085"/>
      <c r="SNC310" s="1085"/>
      <c r="SND310" s="1085"/>
      <c r="SNE310" s="1085"/>
      <c r="SNF310" s="1085"/>
      <c r="SNG310" s="1085"/>
      <c r="SNH310" s="1085"/>
      <c r="SNI310" s="1080"/>
      <c r="SNJ310" s="1085"/>
      <c r="SNK310" s="1085"/>
      <c r="SNL310" s="1085"/>
      <c r="SNM310" s="1085"/>
      <c r="SNN310" s="1085"/>
      <c r="SNO310" s="1085"/>
      <c r="SNP310" s="1085"/>
      <c r="SNQ310" s="1085"/>
      <c r="SNR310" s="1085"/>
      <c r="SNS310" s="1085"/>
      <c r="SNT310" s="1085"/>
      <c r="SNU310" s="1085"/>
      <c r="SNV310" s="1085"/>
      <c r="SNW310" s="1085"/>
      <c r="SNX310" s="1080"/>
      <c r="SNY310" s="1085"/>
      <c r="SNZ310" s="1085"/>
      <c r="SOA310" s="1085"/>
      <c r="SOB310" s="1085"/>
      <c r="SOC310" s="1085"/>
      <c r="SOD310" s="1085"/>
      <c r="SOE310" s="1085"/>
      <c r="SOF310" s="1085"/>
      <c r="SOG310" s="1085"/>
      <c r="SOH310" s="1085"/>
      <c r="SOI310" s="1085"/>
      <c r="SOJ310" s="1085"/>
      <c r="SOK310" s="1085"/>
      <c r="SOL310" s="1085"/>
      <c r="SOM310" s="1080"/>
      <c r="SON310" s="1085"/>
      <c r="SOO310" s="1085"/>
      <c r="SOP310" s="1085"/>
      <c r="SOQ310" s="1085"/>
      <c r="SOR310" s="1085"/>
      <c r="SOS310" s="1085"/>
      <c r="SOT310" s="1085"/>
      <c r="SOU310" s="1085"/>
      <c r="SOV310" s="1085"/>
      <c r="SOW310" s="1085"/>
      <c r="SOX310" s="1085"/>
      <c r="SOY310" s="1085"/>
      <c r="SOZ310" s="1085"/>
      <c r="SPA310" s="1085"/>
      <c r="SPB310" s="1080"/>
      <c r="SPC310" s="1085"/>
      <c r="SPD310" s="1085"/>
      <c r="SPE310" s="1085"/>
      <c r="SPF310" s="1085"/>
      <c r="SPG310" s="1085"/>
      <c r="SPH310" s="1085"/>
      <c r="SPI310" s="1085"/>
      <c r="SPJ310" s="1085"/>
      <c r="SPK310" s="1085"/>
      <c r="SPL310" s="1085"/>
      <c r="SPM310" s="1085"/>
      <c r="SPN310" s="1085"/>
      <c r="SPO310" s="1085"/>
      <c r="SPP310" s="1085"/>
      <c r="SPQ310" s="1080"/>
      <c r="SPR310" s="1085"/>
      <c r="SPS310" s="1085"/>
      <c r="SPT310" s="1085"/>
      <c r="SPU310" s="1085"/>
      <c r="SPV310" s="1085"/>
      <c r="SPW310" s="1085"/>
      <c r="SPX310" s="1085"/>
      <c r="SPY310" s="1085"/>
      <c r="SPZ310" s="1085"/>
      <c r="SQA310" s="1085"/>
      <c r="SQB310" s="1085"/>
      <c r="SQC310" s="1085"/>
      <c r="SQD310" s="1085"/>
      <c r="SQE310" s="1085"/>
      <c r="SQF310" s="1080"/>
      <c r="SQG310" s="1085"/>
      <c r="SQH310" s="1085"/>
      <c r="SQI310" s="1085"/>
      <c r="SQJ310" s="1085"/>
      <c r="SQK310" s="1085"/>
      <c r="SQL310" s="1085"/>
      <c r="SQM310" s="1085"/>
      <c r="SQN310" s="1085"/>
      <c r="SQO310" s="1085"/>
      <c r="SQP310" s="1085"/>
      <c r="SQQ310" s="1085"/>
      <c r="SQR310" s="1085"/>
      <c r="SQS310" s="1085"/>
      <c r="SQT310" s="1085"/>
      <c r="SQU310" s="1080"/>
      <c r="SQV310" s="1085"/>
      <c r="SQW310" s="1085"/>
      <c r="SQX310" s="1085"/>
      <c r="SQY310" s="1085"/>
      <c r="SQZ310" s="1085"/>
      <c r="SRA310" s="1085"/>
      <c r="SRB310" s="1085"/>
      <c r="SRC310" s="1085"/>
      <c r="SRD310" s="1085"/>
      <c r="SRE310" s="1085"/>
      <c r="SRF310" s="1085"/>
      <c r="SRG310" s="1085"/>
      <c r="SRH310" s="1085"/>
      <c r="SRI310" s="1085"/>
      <c r="SRJ310" s="1080"/>
      <c r="SRK310" s="1085"/>
      <c r="SRL310" s="1085"/>
      <c r="SRM310" s="1085"/>
      <c r="SRN310" s="1085"/>
      <c r="SRO310" s="1085"/>
      <c r="SRP310" s="1085"/>
      <c r="SRQ310" s="1085"/>
      <c r="SRR310" s="1085"/>
      <c r="SRS310" s="1085"/>
      <c r="SRT310" s="1085"/>
      <c r="SRU310" s="1085"/>
      <c r="SRV310" s="1085"/>
      <c r="SRW310" s="1085"/>
      <c r="SRX310" s="1085"/>
      <c r="SRY310" s="1080"/>
      <c r="SRZ310" s="1085"/>
      <c r="SSA310" s="1085"/>
      <c r="SSB310" s="1085"/>
      <c r="SSC310" s="1085"/>
      <c r="SSD310" s="1085"/>
      <c r="SSE310" s="1085"/>
      <c r="SSF310" s="1085"/>
      <c r="SSG310" s="1085"/>
      <c r="SSH310" s="1085"/>
      <c r="SSI310" s="1085"/>
      <c r="SSJ310" s="1085"/>
      <c r="SSK310" s="1085"/>
      <c r="SSL310" s="1085"/>
      <c r="SSM310" s="1085"/>
      <c r="SSN310" s="1080"/>
      <c r="SSO310" s="1085"/>
      <c r="SSP310" s="1085"/>
      <c r="SSQ310" s="1085"/>
      <c r="SSR310" s="1085"/>
      <c r="SSS310" s="1085"/>
      <c r="SST310" s="1085"/>
      <c r="SSU310" s="1085"/>
      <c r="SSV310" s="1085"/>
      <c r="SSW310" s="1085"/>
      <c r="SSX310" s="1085"/>
      <c r="SSY310" s="1085"/>
      <c r="SSZ310" s="1085"/>
      <c r="STA310" s="1085"/>
      <c r="STB310" s="1085"/>
      <c r="STC310" s="1080"/>
      <c r="STD310" s="1085"/>
      <c r="STE310" s="1085"/>
      <c r="STF310" s="1085"/>
      <c r="STG310" s="1085"/>
      <c r="STH310" s="1085"/>
      <c r="STI310" s="1085"/>
      <c r="STJ310" s="1085"/>
      <c r="STK310" s="1085"/>
      <c r="STL310" s="1085"/>
      <c r="STM310" s="1085"/>
      <c r="STN310" s="1085"/>
      <c r="STO310" s="1085"/>
      <c r="STP310" s="1085"/>
      <c r="STQ310" s="1085"/>
      <c r="STR310" s="1080"/>
      <c r="STS310" s="1085"/>
      <c r="STT310" s="1085"/>
      <c r="STU310" s="1085"/>
      <c r="STV310" s="1085"/>
      <c r="STW310" s="1085"/>
      <c r="STX310" s="1085"/>
      <c r="STY310" s="1085"/>
      <c r="STZ310" s="1085"/>
      <c r="SUA310" s="1085"/>
      <c r="SUB310" s="1085"/>
      <c r="SUC310" s="1085"/>
      <c r="SUD310" s="1085"/>
      <c r="SUE310" s="1085"/>
      <c r="SUF310" s="1085"/>
      <c r="SUG310" s="1080"/>
      <c r="SUH310" s="1085"/>
      <c r="SUI310" s="1085"/>
      <c r="SUJ310" s="1085"/>
      <c r="SUK310" s="1085"/>
      <c r="SUL310" s="1085"/>
      <c r="SUM310" s="1085"/>
      <c r="SUN310" s="1085"/>
      <c r="SUO310" s="1085"/>
      <c r="SUP310" s="1085"/>
      <c r="SUQ310" s="1085"/>
      <c r="SUR310" s="1085"/>
      <c r="SUS310" s="1085"/>
      <c r="SUT310" s="1085"/>
      <c r="SUU310" s="1085"/>
      <c r="SUV310" s="1080"/>
      <c r="SUW310" s="1085"/>
      <c r="SUX310" s="1085"/>
      <c r="SUY310" s="1085"/>
      <c r="SUZ310" s="1085"/>
      <c r="SVA310" s="1085"/>
      <c r="SVB310" s="1085"/>
      <c r="SVC310" s="1085"/>
      <c r="SVD310" s="1085"/>
      <c r="SVE310" s="1085"/>
      <c r="SVF310" s="1085"/>
      <c r="SVG310" s="1085"/>
      <c r="SVH310" s="1085"/>
      <c r="SVI310" s="1085"/>
      <c r="SVJ310" s="1085"/>
      <c r="SVK310" s="1080"/>
      <c r="SVL310" s="1085"/>
      <c r="SVM310" s="1085"/>
      <c r="SVN310" s="1085"/>
      <c r="SVO310" s="1085"/>
      <c r="SVP310" s="1085"/>
      <c r="SVQ310" s="1085"/>
      <c r="SVR310" s="1085"/>
      <c r="SVS310" s="1085"/>
      <c r="SVT310" s="1085"/>
      <c r="SVU310" s="1085"/>
      <c r="SVV310" s="1085"/>
      <c r="SVW310" s="1085"/>
      <c r="SVX310" s="1085"/>
      <c r="SVY310" s="1085"/>
      <c r="SVZ310" s="1080"/>
      <c r="SWA310" s="1085"/>
      <c r="SWB310" s="1085"/>
      <c r="SWC310" s="1085"/>
      <c r="SWD310" s="1085"/>
      <c r="SWE310" s="1085"/>
      <c r="SWF310" s="1085"/>
      <c r="SWG310" s="1085"/>
      <c r="SWH310" s="1085"/>
      <c r="SWI310" s="1085"/>
      <c r="SWJ310" s="1085"/>
      <c r="SWK310" s="1085"/>
      <c r="SWL310" s="1085"/>
      <c r="SWM310" s="1085"/>
      <c r="SWN310" s="1085"/>
      <c r="SWO310" s="1080"/>
      <c r="SWP310" s="1085"/>
      <c r="SWQ310" s="1085"/>
      <c r="SWR310" s="1085"/>
      <c r="SWS310" s="1085"/>
      <c r="SWT310" s="1085"/>
      <c r="SWU310" s="1085"/>
      <c r="SWV310" s="1085"/>
      <c r="SWW310" s="1085"/>
      <c r="SWX310" s="1085"/>
      <c r="SWY310" s="1085"/>
      <c r="SWZ310" s="1085"/>
      <c r="SXA310" s="1085"/>
      <c r="SXB310" s="1085"/>
      <c r="SXC310" s="1085"/>
      <c r="SXD310" s="1080"/>
      <c r="SXE310" s="1085"/>
      <c r="SXF310" s="1085"/>
      <c r="SXG310" s="1085"/>
      <c r="SXH310" s="1085"/>
      <c r="SXI310" s="1085"/>
      <c r="SXJ310" s="1085"/>
      <c r="SXK310" s="1085"/>
      <c r="SXL310" s="1085"/>
      <c r="SXM310" s="1085"/>
      <c r="SXN310" s="1085"/>
      <c r="SXO310" s="1085"/>
      <c r="SXP310" s="1085"/>
      <c r="SXQ310" s="1085"/>
      <c r="SXR310" s="1085"/>
      <c r="SXS310" s="1080"/>
      <c r="SXT310" s="1085"/>
      <c r="SXU310" s="1085"/>
      <c r="SXV310" s="1085"/>
      <c r="SXW310" s="1085"/>
      <c r="SXX310" s="1085"/>
      <c r="SXY310" s="1085"/>
      <c r="SXZ310" s="1085"/>
      <c r="SYA310" s="1085"/>
      <c r="SYB310" s="1085"/>
      <c r="SYC310" s="1085"/>
      <c r="SYD310" s="1085"/>
      <c r="SYE310" s="1085"/>
      <c r="SYF310" s="1085"/>
      <c r="SYG310" s="1085"/>
      <c r="SYH310" s="1080"/>
      <c r="SYI310" s="1085"/>
      <c r="SYJ310" s="1085"/>
      <c r="SYK310" s="1085"/>
      <c r="SYL310" s="1085"/>
      <c r="SYM310" s="1085"/>
      <c r="SYN310" s="1085"/>
      <c r="SYO310" s="1085"/>
      <c r="SYP310" s="1085"/>
      <c r="SYQ310" s="1085"/>
      <c r="SYR310" s="1085"/>
      <c r="SYS310" s="1085"/>
      <c r="SYT310" s="1085"/>
      <c r="SYU310" s="1085"/>
      <c r="SYV310" s="1085"/>
      <c r="SYW310" s="1080"/>
      <c r="SYX310" s="1085"/>
      <c r="SYY310" s="1085"/>
      <c r="SYZ310" s="1085"/>
      <c r="SZA310" s="1085"/>
      <c r="SZB310" s="1085"/>
      <c r="SZC310" s="1085"/>
      <c r="SZD310" s="1085"/>
      <c r="SZE310" s="1085"/>
      <c r="SZF310" s="1085"/>
      <c r="SZG310" s="1085"/>
      <c r="SZH310" s="1085"/>
      <c r="SZI310" s="1085"/>
      <c r="SZJ310" s="1085"/>
      <c r="SZK310" s="1085"/>
      <c r="SZL310" s="1080"/>
      <c r="SZM310" s="1085"/>
      <c r="SZN310" s="1085"/>
      <c r="SZO310" s="1085"/>
      <c r="SZP310" s="1085"/>
      <c r="SZQ310" s="1085"/>
      <c r="SZR310" s="1085"/>
      <c r="SZS310" s="1085"/>
      <c r="SZT310" s="1085"/>
      <c r="SZU310" s="1085"/>
      <c r="SZV310" s="1085"/>
      <c r="SZW310" s="1085"/>
      <c r="SZX310" s="1085"/>
      <c r="SZY310" s="1085"/>
      <c r="SZZ310" s="1085"/>
      <c r="TAA310" s="1080"/>
      <c r="TAB310" s="1085"/>
      <c r="TAC310" s="1085"/>
      <c r="TAD310" s="1085"/>
      <c r="TAE310" s="1085"/>
      <c r="TAF310" s="1085"/>
      <c r="TAG310" s="1085"/>
      <c r="TAH310" s="1085"/>
      <c r="TAI310" s="1085"/>
      <c r="TAJ310" s="1085"/>
      <c r="TAK310" s="1085"/>
      <c r="TAL310" s="1085"/>
      <c r="TAM310" s="1085"/>
      <c r="TAN310" s="1085"/>
      <c r="TAO310" s="1085"/>
      <c r="TAP310" s="1080"/>
      <c r="TAQ310" s="1085"/>
      <c r="TAR310" s="1085"/>
      <c r="TAS310" s="1085"/>
      <c r="TAT310" s="1085"/>
      <c r="TAU310" s="1085"/>
      <c r="TAV310" s="1085"/>
      <c r="TAW310" s="1085"/>
      <c r="TAX310" s="1085"/>
      <c r="TAY310" s="1085"/>
      <c r="TAZ310" s="1085"/>
      <c r="TBA310" s="1085"/>
      <c r="TBB310" s="1085"/>
      <c r="TBC310" s="1085"/>
      <c r="TBD310" s="1085"/>
      <c r="TBE310" s="1080"/>
      <c r="TBF310" s="1085"/>
      <c r="TBG310" s="1085"/>
      <c r="TBH310" s="1085"/>
      <c r="TBI310" s="1085"/>
      <c r="TBJ310" s="1085"/>
      <c r="TBK310" s="1085"/>
      <c r="TBL310" s="1085"/>
      <c r="TBM310" s="1085"/>
      <c r="TBN310" s="1085"/>
      <c r="TBO310" s="1085"/>
      <c r="TBP310" s="1085"/>
      <c r="TBQ310" s="1085"/>
      <c r="TBR310" s="1085"/>
      <c r="TBS310" s="1085"/>
      <c r="TBT310" s="1080"/>
      <c r="TBU310" s="1085"/>
      <c r="TBV310" s="1085"/>
      <c r="TBW310" s="1085"/>
      <c r="TBX310" s="1085"/>
      <c r="TBY310" s="1085"/>
      <c r="TBZ310" s="1085"/>
      <c r="TCA310" s="1085"/>
      <c r="TCB310" s="1085"/>
      <c r="TCC310" s="1085"/>
      <c r="TCD310" s="1085"/>
      <c r="TCE310" s="1085"/>
      <c r="TCF310" s="1085"/>
      <c r="TCG310" s="1085"/>
      <c r="TCH310" s="1085"/>
      <c r="TCI310" s="1080"/>
      <c r="TCJ310" s="1085"/>
      <c r="TCK310" s="1085"/>
      <c r="TCL310" s="1085"/>
      <c r="TCM310" s="1085"/>
      <c r="TCN310" s="1085"/>
      <c r="TCO310" s="1085"/>
      <c r="TCP310" s="1085"/>
      <c r="TCQ310" s="1085"/>
      <c r="TCR310" s="1085"/>
      <c r="TCS310" s="1085"/>
      <c r="TCT310" s="1085"/>
      <c r="TCU310" s="1085"/>
      <c r="TCV310" s="1085"/>
      <c r="TCW310" s="1085"/>
      <c r="TCX310" s="1080"/>
      <c r="TCY310" s="1085"/>
      <c r="TCZ310" s="1085"/>
      <c r="TDA310" s="1085"/>
      <c r="TDB310" s="1085"/>
      <c r="TDC310" s="1085"/>
      <c r="TDD310" s="1085"/>
      <c r="TDE310" s="1085"/>
      <c r="TDF310" s="1085"/>
      <c r="TDG310" s="1085"/>
      <c r="TDH310" s="1085"/>
      <c r="TDI310" s="1085"/>
      <c r="TDJ310" s="1085"/>
      <c r="TDK310" s="1085"/>
      <c r="TDL310" s="1085"/>
      <c r="TDM310" s="1080"/>
      <c r="TDN310" s="1085"/>
      <c r="TDO310" s="1085"/>
      <c r="TDP310" s="1085"/>
      <c r="TDQ310" s="1085"/>
      <c r="TDR310" s="1085"/>
      <c r="TDS310" s="1085"/>
      <c r="TDT310" s="1085"/>
      <c r="TDU310" s="1085"/>
      <c r="TDV310" s="1085"/>
      <c r="TDW310" s="1085"/>
      <c r="TDX310" s="1085"/>
      <c r="TDY310" s="1085"/>
      <c r="TDZ310" s="1085"/>
      <c r="TEA310" s="1085"/>
      <c r="TEB310" s="1080"/>
      <c r="TEC310" s="1085"/>
      <c r="TED310" s="1085"/>
      <c r="TEE310" s="1085"/>
      <c r="TEF310" s="1085"/>
      <c r="TEG310" s="1085"/>
      <c r="TEH310" s="1085"/>
      <c r="TEI310" s="1085"/>
      <c r="TEJ310" s="1085"/>
      <c r="TEK310" s="1085"/>
      <c r="TEL310" s="1085"/>
      <c r="TEM310" s="1085"/>
      <c r="TEN310" s="1085"/>
      <c r="TEO310" s="1085"/>
      <c r="TEP310" s="1085"/>
      <c r="TEQ310" s="1080"/>
      <c r="TER310" s="1085"/>
      <c r="TES310" s="1085"/>
      <c r="TET310" s="1085"/>
      <c r="TEU310" s="1085"/>
      <c r="TEV310" s="1085"/>
      <c r="TEW310" s="1085"/>
      <c r="TEX310" s="1085"/>
      <c r="TEY310" s="1085"/>
      <c r="TEZ310" s="1085"/>
      <c r="TFA310" s="1085"/>
      <c r="TFB310" s="1085"/>
      <c r="TFC310" s="1085"/>
      <c r="TFD310" s="1085"/>
      <c r="TFE310" s="1085"/>
      <c r="TFF310" s="1080"/>
      <c r="TFG310" s="1085"/>
      <c r="TFH310" s="1085"/>
      <c r="TFI310" s="1085"/>
      <c r="TFJ310" s="1085"/>
      <c r="TFK310" s="1085"/>
      <c r="TFL310" s="1085"/>
      <c r="TFM310" s="1085"/>
      <c r="TFN310" s="1085"/>
      <c r="TFO310" s="1085"/>
      <c r="TFP310" s="1085"/>
      <c r="TFQ310" s="1085"/>
      <c r="TFR310" s="1085"/>
      <c r="TFS310" s="1085"/>
      <c r="TFT310" s="1085"/>
      <c r="TFU310" s="1080"/>
      <c r="TFV310" s="1085"/>
      <c r="TFW310" s="1085"/>
      <c r="TFX310" s="1085"/>
      <c r="TFY310" s="1085"/>
      <c r="TFZ310" s="1085"/>
      <c r="TGA310" s="1085"/>
      <c r="TGB310" s="1085"/>
      <c r="TGC310" s="1085"/>
      <c r="TGD310" s="1085"/>
      <c r="TGE310" s="1085"/>
      <c r="TGF310" s="1085"/>
      <c r="TGG310" s="1085"/>
      <c r="TGH310" s="1085"/>
      <c r="TGI310" s="1085"/>
      <c r="TGJ310" s="1080"/>
      <c r="TGK310" s="1085"/>
      <c r="TGL310" s="1085"/>
      <c r="TGM310" s="1085"/>
      <c r="TGN310" s="1085"/>
      <c r="TGO310" s="1085"/>
      <c r="TGP310" s="1085"/>
      <c r="TGQ310" s="1085"/>
      <c r="TGR310" s="1085"/>
      <c r="TGS310" s="1085"/>
      <c r="TGT310" s="1085"/>
      <c r="TGU310" s="1085"/>
      <c r="TGV310" s="1085"/>
      <c r="TGW310" s="1085"/>
      <c r="TGX310" s="1085"/>
      <c r="TGY310" s="1080"/>
      <c r="TGZ310" s="1085"/>
      <c r="THA310" s="1085"/>
      <c r="THB310" s="1085"/>
      <c r="THC310" s="1085"/>
      <c r="THD310" s="1085"/>
      <c r="THE310" s="1085"/>
      <c r="THF310" s="1085"/>
      <c r="THG310" s="1085"/>
      <c r="THH310" s="1085"/>
      <c r="THI310" s="1085"/>
      <c r="THJ310" s="1085"/>
      <c r="THK310" s="1085"/>
      <c r="THL310" s="1085"/>
      <c r="THM310" s="1085"/>
      <c r="THN310" s="1080"/>
      <c r="THO310" s="1085"/>
      <c r="THP310" s="1085"/>
      <c r="THQ310" s="1085"/>
      <c r="THR310" s="1085"/>
      <c r="THS310" s="1085"/>
      <c r="THT310" s="1085"/>
      <c r="THU310" s="1085"/>
      <c r="THV310" s="1085"/>
      <c r="THW310" s="1085"/>
      <c r="THX310" s="1085"/>
      <c r="THY310" s="1085"/>
      <c r="THZ310" s="1085"/>
      <c r="TIA310" s="1085"/>
      <c r="TIB310" s="1085"/>
      <c r="TIC310" s="1080"/>
      <c r="TID310" s="1085"/>
      <c r="TIE310" s="1085"/>
      <c r="TIF310" s="1085"/>
      <c r="TIG310" s="1085"/>
      <c r="TIH310" s="1085"/>
      <c r="TII310" s="1085"/>
      <c r="TIJ310" s="1085"/>
      <c r="TIK310" s="1085"/>
      <c r="TIL310" s="1085"/>
      <c r="TIM310" s="1085"/>
      <c r="TIN310" s="1085"/>
      <c r="TIO310" s="1085"/>
      <c r="TIP310" s="1085"/>
      <c r="TIQ310" s="1085"/>
      <c r="TIR310" s="1080"/>
      <c r="TIS310" s="1085"/>
      <c r="TIT310" s="1085"/>
      <c r="TIU310" s="1085"/>
      <c r="TIV310" s="1085"/>
      <c r="TIW310" s="1085"/>
      <c r="TIX310" s="1085"/>
      <c r="TIY310" s="1085"/>
      <c r="TIZ310" s="1085"/>
      <c r="TJA310" s="1085"/>
      <c r="TJB310" s="1085"/>
      <c r="TJC310" s="1085"/>
      <c r="TJD310" s="1085"/>
      <c r="TJE310" s="1085"/>
      <c r="TJF310" s="1085"/>
      <c r="TJG310" s="1080"/>
      <c r="TJH310" s="1085"/>
      <c r="TJI310" s="1085"/>
      <c r="TJJ310" s="1085"/>
      <c r="TJK310" s="1085"/>
      <c r="TJL310" s="1085"/>
      <c r="TJM310" s="1085"/>
      <c r="TJN310" s="1085"/>
      <c r="TJO310" s="1085"/>
      <c r="TJP310" s="1085"/>
      <c r="TJQ310" s="1085"/>
      <c r="TJR310" s="1085"/>
      <c r="TJS310" s="1085"/>
      <c r="TJT310" s="1085"/>
      <c r="TJU310" s="1085"/>
      <c r="TJV310" s="1080"/>
      <c r="TJW310" s="1085"/>
      <c r="TJX310" s="1085"/>
      <c r="TJY310" s="1085"/>
      <c r="TJZ310" s="1085"/>
      <c r="TKA310" s="1085"/>
      <c r="TKB310" s="1085"/>
      <c r="TKC310" s="1085"/>
      <c r="TKD310" s="1085"/>
      <c r="TKE310" s="1085"/>
      <c r="TKF310" s="1085"/>
      <c r="TKG310" s="1085"/>
      <c r="TKH310" s="1085"/>
      <c r="TKI310" s="1085"/>
      <c r="TKJ310" s="1085"/>
      <c r="TKK310" s="1080"/>
      <c r="TKL310" s="1085"/>
      <c r="TKM310" s="1085"/>
      <c r="TKN310" s="1085"/>
      <c r="TKO310" s="1085"/>
      <c r="TKP310" s="1085"/>
      <c r="TKQ310" s="1085"/>
      <c r="TKR310" s="1085"/>
      <c r="TKS310" s="1085"/>
      <c r="TKT310" s="1085"/>
      <c r="TKU310" s="1085"/>
      <c r="TKV310" s="1085"/>
      <c r="TKW310" s="1085"/>
      <c r="TKX310" s="1085"/>
      <c r="TKY310" s="1085"/>
      <c r="TKZ310" s="1080"/>
      <c r="TLA310" s="1085"/>
      <c r="TLB310" s="1085"/>
      <c r="TLC310" s="1085"/>
      <c r="TLD310" s="1085"/>
      <c r="TLE310" s="1085"/>
      <c r="TLF310" s="1085"/>
      <c r="TLG310" s="1085"/>
      <c r="TLH310" s="1085"/>
      <c r="TLI310" s="1085"/>
      <c r="TLJ310" s="1085"/>
      <c r="TLK310" s="1085"/>
      <c r="TLL310" s="1085"/>
      <c r="TLM310" s="1085"/>
      <c r="TLN310" s="1085"/>
      <c r="TLO310" s="1080"/>
      <c r="TLP310" s="1085"/>
      <c r="TLQ310" s="1085"/>
      <c r="TLR310" s="1085"/>
      <c r="TLS310" s="1085"/>
      <c r="TLT310" s="1085"/>
      <c r="TLU310" s="1085"/>
      <c r="TLV310" s="1085"/>
      <c r="TLW310" s="1085"/>
      <c r="TLX310" s="1085"/>
      <c r="TLY310" s="1085"/>
      <c r="TLZ310" s="1085"/>
      <c r="TMA310" s="1085"/>
      <c r="TMB310" s="1085"/>
      <c r="TMC310" s="1085"/>
      <c r="TMD310" s="1080"/>
      <c r="TME310" s="1085"/>
      <c r="TMF310" s="1085"/>
      <c r="TMG310" s="1085"/>
      <c r="TMH310" s="1085"/>
      <c r="TMI310" s="1085"/>
      <c r="TMJ310" s="1085"/>
      <c r="TMK310" s="1085"/>
      <c r="TML310" s="1085"/>
      <c r="TMM310" s="1085"/>
      <c r="TMN310" s="1085"/>
      <c r="TMO310" s="1085"/>
      <c r="TMP310" s="1085"/>
      <c r="TMQ310" s="1085"/>
      <c r="TMR310" s="1085"/>
      <c r="TMS310" s="1080"/>
      <c r="TMT310" s="1085"/>
      <c r="TMU310" s="1085"/>
      <c r="TMV310" s="1085"/>
      <c r="TMW310" s="1085"/>
      <c r="TMX310" s="1085"/>
      <c r="TMY310" s="1085"/>
      <c r="TMZ310" s="1085"/>
      <c r="TNA310" s="1085"/>
      <c r="TNB310" s="1085"/>
      <c r="TNC310" s="1085"/>
      <c r="TND310" s="1085"/>
      <c r="TNE310" s="1085"/>
      <c r="TNF310" s="1085"/>
      <c r="TNG310" s="1085"/>
      <c r="TNH310" s="1080"/>
      <c r="TNI310" s="1085"/>
      <c r="TNJ310" s="1085"/>
      <c r="TNK310" s="1085"/>
      <c r="TNL310" s="1085"/>
      <c r="TNM310" s="1085"/>
      <c r="TNN310" s="1085"/>
      <c r="TNO310" s="1085"/>
      <c r="TNP310" s="1085"/>
      <c r="TNQ310" s="1085"/>
      <c r="TNR310" s="1085"/>
      <c r="TNS310" s="1085"/>
      <c r="TNT310" s="1085"/>
      <c r="TNU310" s="1085"/>
      <c r="TNV310" s="1085"/>
      <c r="TNW310" s="1080"/>
      <c r="TNX310" s="1085"/>
      <c r="TNY310" s="1085"/>
      <c r="TNZ310" s="1085"/>
      <c r="TOA310" s="1085"/>
      <c r="TOB310" s="1085"/>
      <c r="TOC310" s="1085"/>
      <c r="TOD310" s="1085"/>
      <c r="TOE310" s="1085"/>
      <c r="TOF310" s="1085"/>
      <c r="TOG310" s="1085"/>
      <c r="TOH310" s="1085"/>
      <c r="TOI310" s="1085"/>
      <c r="TOJ310" s="1085"/>
      <c r="TOK310" s="1085"/>
      <c r="TOL310" s="1080"/>
      <c r="TOM310" s="1085"/>
      <c r="TON310" s="1085"/>
      <c r="TOO310" s="1085"/>
      <c r="TOP310" s="1085"/>
      <c r="TOQ310" s="1085"/>
      <c r="TOR310" s="1085"/>
      <c r="TOS310" s="1085"/>
      <c r="TOT310" s="1085"/>
      <c r="TOU310" s="1085"/>
      <c r="TOV310" s="1085"/>
      <c r="TOW310" s="1085"/>
      <c r="TOX310" s="1085"/>
      <c r="TOY310" s="1085"/>
      <c r="TOZ310" s="1085"/>
      <c r="TPA310" s="1080"/>
      <c r="TPB310" s="1085"/>
      <c r="TPC310" s="1085"/>
      <c r="TPD310" s="1085"/>
      <c r="TPE310" s="1085"/>
      <c r="TPF310" s="1085"/>
      <c r="TPG310" s="1085"/>
      <c r="TPH310" s="1085"/>
      <c r="TPI310" s="1085"/>
      <c r="TPJ310" s="1085"/>
      <c r="TPK310" s="1085"/>
      <c r="TPL310" s="1085"/>
      <c r="TPM310" s="1085"/>
      <c r="TPN310" s="1085"/>
      <c r="TPO310" s="1085"/>
      <c r="TPP310" s="1080"/>
      <c r="TPQ310" s="1085"/>
      <c r="TPR310" s="1085"/>
      <c r="TPS310" s="1085"/>
      <c r="TPT310" s="1085"/>
      <c r="TPU310" s="1085"/>
      <c r="TPV310" s="1085"/>
      <c r="TPW310" s="1085"/>
      <c r="TPX310" s="1085"/>
      <c r="TPY310" s="1085"/>
      <c r="TPZ310" s="1085"/>
      <c r="TQA310" s="1085"/>
      <c r="TQB310" s="1085"/>
      <c r="TQC310" s="1085"/>
      <c r="TQD310" s="1085"/>
      <c r="TQE310" s="1080"/>
      <c r="TQF310" s="1085"/>
      <c r="TQG310" s="1085"/>
      <c r="TQH310" s="1085"/>
      <c r="TQI310" s="1085"/>
      <c r="TQJ310" s="1085"/>
      <c r="TQK310" s="1085"/>
      <c r="TQL310" s="1085"/>
      <c r="TQM310" s="1085"/>
      <c r="TQN310" s="1085"/>
      <c r="TQO310" s="1085"/>
      <c r="TQP310" s="1085"/>
      <c r="TQQ310" s="1085"/>
      <c r="TQR310" s="1085"/>
      <c r="TQS310" s="1085"/>
      <c r="TQT310" s="1080"/>
      <c r="TQU310" s="1085"/>
      <c r="TQV310" s="1085"/>
      <c r="TQW310" s="1085"/>
      <c r="TQX310" s="1085"/>
      <c r="TQY310" s="1085"/>
      <c r="TQZ310" s="1085"/>
      <c r="TRA310" s="1085"/>
      <c r="TRB310" s="1085"/>
      <c r="TRC310" s="1085"/>
      <c r="TRD310" s="1085"/>
      <c r="TRE310" s="1085"/>
      <c r="TRF310" s="1085"/>
      <c r="TRG310" s="1085"/>
      <c r="TRH310" s="1085"/>
      <c r="TRI310" s="1080"/>
      <c r="TRJ310" s="1085"/>
      <c r="TRK310" s="1085"/>
      <c r="TRL310" s="1085"/>
      <c r="TRM310" s="1085"/>
      <c r="TRN310" s="1085"/>
      <c r="TRO310" s="1085"/>
      <c r="TRP310" s="1085"/>
      <c r="TRQ310" s="1085"/>
      <c r="TRR310" s="1085"/>
      <c r="TRS310" s="1085"/>
      <c r="TRT310" s="1085"/>
      <c r="TRU310" s="1085"/>
      <c r="TRV310" s="1085"/>
      <c r="TRW310" s="1085"/>
      <c r="TRX310" s="1080"/>
      <c r="TRY310" s="1085"/>
      <c r="TRZ310" s="1085"/>
      <c r="TSA310" s="1085"/>
      <c r="TSB310" s="1085"/>
      <c r="TSC310" s="1085"/>
      <c r="TSD310" s="1085"/>
      <c r="TSE310" s="1085"/>
      <c r="TSF310" s="1085"/>
      <c r="TSG310" s="1085"/>
      <c r="TSH310" s="1085"/>
      <c r="TSI310" s="1085"/>
      <c r="TSJ310" s="1085"/>
      <c r="TSK310" s="1085"/>
      <c r="TSL310" s="1085"/>
      <c r="TSM310" s="1080"/>
      <c r="TSN310" s="1085"/>
      <c r="TSO310" s="1085"/>
      <c r="TSP310" s="1085"/>
      <c r="TSQ310" s="1085"/>
      <c r="TSR310" s="1085"/>
      <c r="TSS310" s="1085"/>
      <c r="TST310" s="1085"/>
      <c r="TSU310" s="1085"/>
      <c r="TSV310" s="1085"/>
      <c r="TSW310" s="1085"/>
      <c r="TSX310" s="1085"/>
      <c r="TSY310" s="1085"/>
      <c r="TSZ310" s="1085"/>
      <c r="TTA310" s="1085"/>
      <c r="TTB310" s="1080"/>
      <c r="TTC310" s="1085"/>
      <c r="TTD310" s="1085"/>
      <c r="TTE310" s="1085"/>
      <c r="TTF310" s="1085"/>
      <c r="TTG310" s="1085"/>
      <c r="TTH310" s="1085"/>
      <c r="TTI310" s="1085"/>
      <c r="TTJ310" s="1085"/>
      <c r="TTK310" s="1085"/>
      <c r="TTL310" s="1085"/>
      <c r="TTM310" s="1085"/>
      <c r="TTN310" s="1085"/>
      <c r="TTO310" s="1085"/>
      <c r="TTP310" s="1085"/>
      <c r="TTQ310" s="1080"/>
      <c r="TTR310" s="1085"/>
      <c r="TTS310" s="1085"/>
      <c r="TTT310" s="1085"/>
      <c r="TTU310" s="1085"/>
      <c r="TTV310" s="1085"/>
      <c r="TTW310" s="1085"/>
      <c r="TTX310" s="1085"/>
      <c r="TTY310" s="1085"/>
      <c r="TTZ310" s="1085"/>
      <c r="TUA310" s="1085"/>
      <c r="TUB310" s="1085"/>
      <c r="TUC310" s="1085"/>
      <c r="TUD310" s="1085"/>
      <c r="TUE310" s="1085"/>
      <c r="TUF310" s="1080"/>
      <c r="TUG310" s="1085"/>
      <c r="TUH310" s="1085"/>
      <c r="TUI310" s="1085"/>
      <c r="TUJ310" s="1085"/>
      <c r="TUK310" s="1085"/>
      <c r="TUL310" s="1085"/>
      <c r="TUM310" s="1085"/>
      <c r="TUN310" s="1085"/>
      <c r="TUO310" s="1085"/>
      <c r="TUP310" s="1085"/>
      <c r="TUQ310" s="1085"/>
      <c r="TUR310" s="1085"/>
      <c r="TUS310" s="1085"/>
      <c r="TUT310" s="1085"/>
      <c r="TUU310" s="1080"/>
      <c r="TUV310" s="1085"/>
      <c r="TUW310" s="1085"/>
      <c r="TUX310" s="1085"/>
      <c r="TUY310" s="1085"/>
      <c r="TUZ310" s="1085"/>
      <c r="TVA310" s="1085"/>
      <c r="TVB310" s="1085"/>
      <c r="TVC310" s="1085"/>
      <c r="TVD310" s="1085"/>
      <c r="TVE310" s="1085"/>
      <c r="TVF310" s="1085"/>
      <c r="TVG310" s="1085"/>
      <c r="TVH310" s="1085"/>
      <c r="TVI310" s="1085"/>
      <c r="TVJ310" s="1080"/>
      <c r="TVK310" s="1085"/>
      <c r="TVL310" s="1085"/>
      <c r="TVM310" s="1085"/>
      <c r="TVN310" s="1085"/>
      <c r="TVO310" s="1085"/>
      <c r="TVP310" s="1085"/>
      <c r="TVQ310" s="1085"/>
      <c r="TVR310" s="1085"/>
      <c r="TVS310" s="1085"/>
      <c r="TVT310" s="1085"/>
      <c r="TVU310" s="1085"/>
      <c r="TVV310" s="1085"/>
      <c r="TVW310" s="1085"/>
      <c r="TVX310" s="1085"/>
      <c r="TVY310" s="1080"/>
      <c r="TVZ310" s="1085"/>
      <c r="TWA310" s="1085"/>
      <c r="TWB310" s="1085"/>
      <c r="TWC310" s="1085"/>
      <c r="TWD310" s="1085"/>
      <c r="TWE310" s="1085"/>
      <c r="TWF310" s="1085"/>
      <c r="TWG310" s="1085"/>
      <c r="TWH310" s="1085"/>
      <c r="TWI310" s="1085"/>
      <c r="TWJ310" s="1085"/>
      <c r="TWK310" s="1085"/>
      <c r="TWL310" s="1085"/>
      <c r="TWM310" s="1085"/>
      <c r="TWN310" s="1080"/>
      <c r="TWO310" s="1085"/>
      <c r="TWP310" s="1085"/>
      <c r="TWQ310" s="1085"/>
      <c r="TWR310" s="1085"/>
      <c r="TWS310" s="1085"/>
      <c r="TWT310" s="1085"/>
      <c r="TWU310" s="1085"/>
      <c r="TWV310" s="1085"/>
      <c r="TWW310" s="1085"/>
      <c r="TWX310" s="1085"/>
      <c r="TWY310" s="1085"/>
      <c r="TWZ310" s="1085"/>
      <c r="TXA310" s="1085"/>
      <c r="TXB310" s="1085"/>
      <c r="TXC310" s="1080"/>
      <c r="TXD310" s="1085"/>
      <c r="TXE310" s="1085"/>
      <c r="TXF310" s="1085"/>
      <c r="TXG310" s="1085"/>
      <c r="TXH310" s="1085"/>
      <c r="TXI310" s="1085"/>
      <c r="TXJ310" s="1085"/>
      <c r="TXK310" s="1085"/>
      <c r="TXL310" s="1085"/>
      <c r="TXM310" s="1085"/>
      <c r="TXN310" s="1085"/>
      <c r="TXO310" s="1085"/>
      <c r="TXP310" s="1085"/>
      <c r="TXQ310" s="1085"/>
      <c r="TXR310" s="1080"/>
      <c r="TXS310" s="1085"/>
      <c r="TXT310" s="1085"/>
      <c r="TXU310" s="1085"/>
      <c r="TXV310" s="1085"/>
      <c r="TXW310" s="1085"/>
      <c r="TXX310" s="1085"/>
      <c r="TXY310" s="1085"/>
      <c r="TXZ310" s="1085"/>
      <c r="TYA310" s="1085"/>
      <c r="TYB310" s="1085"/>
      <c r="TYC310" s="1085"/>
      <c r="TYD310" s="1085"/>
      <c r="TYE310" s="1085"/>
      <c r="TYF310" s="1085"/>
      <c r="TYG310" s="1080"/>
      <c r="TYH310" s="1085"/>
      <c r="TYI310" s="1085"/>
      <c r="TYJ310" s="1085"/>
      <c r="TYK310" s="1085"/>
      <c r="TYL310" s="1085"/>
      <c r="TYM310" s="1085"/>
      <c r="TYN310" s="1085"/>
      <c r="TYO310" s="1085"/>
      <c r="TYP310" s="1085"/>
      <c r="TYQ310" s="1085"/>
      <c r="TYR310" s="1085"/>
      <c r="TYS310" s="1085"/>
      <c r="TYT310" s="1085"/>
      <c r="TYU310" s="1085"/>
      <c r="TYV310" s="1080"/>
      <c r="TYW310" s="1085"/>
      <c r="TYX310" s="1085"/>
      <c r="TYY310" s="1085"/>
      <c r="TYZ310" s="1085"/>
      <c r="TZA310" s="1085"/>
      <c r="TZB310" s="1085"/>
      <c r="TZC310" s="1085"/>
      <c r="TZD310" s="1085"/>
      <c r="TZE310" s="1085"/>
      <c r="TZF310" s="1085"/>
      <c r="TZG310" s="1085"/>
      <c r="TZH310" s="1085"/>
      <c r="TZI310" s="1085"/>
      <c r="TZJ310" s="1085"/>
      <c r="TZK310" s="1080"/>
      <c r="TZL310" s="1085"/>
      <c r="TZM310" s="1085"/>
      <c r="TZN310" s="1085"/>
      <c r="TZO310" s="1085"/>
      <c r="TZP310" s="1085"/>
      <c r="TZQ310" s="1085"/>
      <c r="TZR310" s="1085"/>
      <c r="TZS310" s="1085"/>
      <c r="TZT310" s="1085"/>
      <c r="TZU310" s="1085"/>
      <c r="TZV310" s="1085"/>
      <c r="TZW310" s="1085"/>
      <c r="TZX310" s="1085"/>
      <c r="TZY310" s="1085"/>
      <c r="TZZ310" s="1080"/>
      <c r="UAA310" s="1085"/>
      <c r="UAB310" s="1085"/>
      <c r="UAC310" s="1085"/>
      <c r="UAD310" s="1085"/>
      <c r="UAE310" s="1085"/>
      <c r="UAF310" s="1085"/>
      <c r="UAG310" s="1085"/>
      <c r="UAH310" s="1085"/>
      <c r="UAI310" s="1085"/>
      <c r="UAJ310" s="1085"/>
      <c r="UAK310" s="1085"/>
      <c r="UAL310" s="1085"/>
      <c r="UAM310" s="1085"/>
      <c r="UAN310" s="1085"/>
      <c r="UAO310" s="1080"/>
      <c r="UAP310" s="1085"/>
      <c r="UAQ310" s="1085"/>
      <c r="UAR310" s="1085"/>
      <c r="UAS310" s="1085"/>
      <c r="UAT310" s="1085"/>
      <c r="UAU310" s="1085"/>
      <c r="UAV310" s="1085"/>
      <c r="UAW310" s="1085"/>
      <c r="UAX310" s="1085"/>
      <c r="UAY310" s="1085"/>
      <c r="UAZ310" s="1085"/>
      <c r="UBA310" s="1085"/>
      <c r="UBB310" s="1085"/>
      <c r="UBC310" s="1085"/>
      <c r="UBD310" s="1080"/>
      <c r="UBE310" s="1085"/>
      <c r="UBF310" s="1085"/>
      <c r="UBG310" s="1085"/>
      <c r="UBH310" s="1085"/>
      <c r="UBI310" s="1085"/>
      <c r="UBJ310" s="1085"/>
      <c r="UBK310" s="1085"/>
      <c r="UBL310" s="1085"/>
      <c r="UBM310" s="1085"/>
      <c r="UBN310" s="1085"/>
      <c r="UBO310" s="1085"/>
      <c r="UBP310" s="1085"/>
      <c r="UBQ310" s="1085"/>
      <c r="UBR310" s="1085"/>
      <c r="UBS310" s="1080"/>
      <c r="UBT310" s="1085"/>
      <c r="UBU310" s="1085"/>
      <c r="UBV310" s="1085"/>
      <c r="UBW310" s="1085"/>
      <c r="UBX310" s="1085"/>
      <c r="UBY310" s="1085"/>
      <c r="UBZ310" s="1085"/>
      <c r="UCA310" s="1085"/>
      <c r="UCB310" s="1085"/>
      <c r="UCC310" s="1085"/>
      <c r="UCD310" s="1085"/>
      <c r="UCE310" s="1085"/>
      <c r="UCF310" s="1085"/>
      <c r="UCG310" s="1085"/>
      <c r="UCH310" s="1080"/>
      <c r="UCI310" s="1085"/>
      <c r="UCJ310" s="1085"/>
      <c r="UCK310" s="1085"/>
      <c r="UCL310" s="1085"/>
      <c r="UCM310" s="1085"/>
      <c r="UCN310" s="1085"/>
      <c r="UCO310" s="1085"/>
      <c r="UCP310" s="1085"/>
      <c r="UCQ310" s="1085"/>
      <c r="UCR310" s="1085"/>
      <c r="UCS310" s="1085"/>
      <c r="UCT310" s="1085"/>
      <c r="UCU310" s="1085"/>
      <c r="UCV310" s="1085"/>
      <c r="UCW310" s="1080"/>
      <c r="UCX310" s="1085"/>
      <c r="UCY310" s="1085"/>
      <c r="UCZ310" s="1085"/>
      <c r="UDA310" s="1085"/>
      <c r="UDB310" s="1085"/>
      <c r="UDC310" s="1085"/>
      <c r="UDD310" s="1085"/>
      <c r="UDE310" s="1085"/>
      <c r="UDF310" s="1085"/>
      <c r="UDG310" s="1085"/>
      <c r="UDH310" s="1085"/>
      <c r="UDI310" s="1085"/>
      <c r="UDJ310" s="1085"/>
      <c r="UDK310" s="1085"/>
      <c r="UDL310" s="1080"/>
      <c r="UDM310" s="1085"/>
      <c r="UDN310" s="1085"/>
      <c r="UDO310" s="1085"/>
      <c r="UDP310" s="1085"/>
      <c r="UDQ310" s="1085"/>
      <c r="UDR310" s="1085"/>
      <c r="UDS310" s="1085"/>
      <c r="UDT310" s="1085"/>
      <c r="UDU310" s="1085"/>
      <c r="UDV310" s="1085"/>
      <c r="UDW310" s="1085"/>
      <c r="UDX310" s="1085"/>
      <c r="UDY310" s="1085"/>
      <c r="UDZ310" s="1085"/>
      <c r="UEA310" s="1080"/>
      <c r="UEB310" s="1085"/>
      <c r="UEC310" s="1085"/>
      <c r="UED310" s="1085"/>
      <c r="UEE310" s="1085"/>
      <c r="UEF310" s="1085"/>
      <c r="UEG310" s="1085"/>
      <c r="UEH310" s="1085"/>
      <c r="UEI310" s="1085"/>
      <c r="UEJ310" s="1085"/>
      <c r="UEK310" s="1085"/>
      <c r="UEL310" s="1085"/>
      <c r="UEM310" s="1085"/>
      <c r="UEN310" s="1085"/>
      <c r="UEO310" s="1085"/>
      <c r="UEP310" s="1080"/>
      <c r="UEQ310" s="1085"/>
      <c r="UER310" s="1085"/>
      <c r="UES310" s="1085"/>
      <c r="UET310" s="1085"/>
      <c r="UEU310" s="1085"/>
      <c r="UEV310" s="1085"/>
      <c r="UEW310" s="1085"/>
      <c r="UEX310" s="1085"/>
      <c r="UEY310" s="1085"/>
      <c r="UEZ310" s="1085"/>
      <c r="UFA310" s="1085"/>
      <c r="UFB310" s="1085"/>
      <c r="UFC310" s="1085"/>
      <c r="UFD310" s="1085"/>
      <c r="UFE310" s="1080"/>
      <c r="UFF310" s="1085"/>
      <c r="UFG310" s="1085"/>
      <c r="UFH310" s="1085"/>
      <c r="UFI310" s="1085"/>
      <c r="UFJ310" s="1085"/>
      <c r="UFK310" s="1085"/>
      <c r="UFL310" s="1085"/>
      <c r="UFM310" s="1085"/>
      <c r="UFN310" s="1085"/>
      <c r="UFO310" s="1085"/>
      <c r="UFP310" s="1085"/>
      <c r="UFQ310" s="1085"/>
      <c r="UFR310" s="1085"/>
      <c r="UFS310" s="1085"/>
      <c r="UFT310" s="1080"/>
      <c r="UFU310" s="1085"/>
      <c r="UFV310" s="1085"/>
      <c r="UFW310" s="1085"/>
      <c r="UFX310" s="1085"/>
      <c r="UFY310" s="1085"/>
      <c r="UFZ310" s="1085"/>
      <c r="UGA310" s="1085"/>
      <c r="UGB310" s="1085"/>
      <c r="UGC310" s="1085"/>
      <c r="UGD310" s="1085"/>
      <c r="UGE310" s="1085"/>
      <c r="UGF310" s="1085"/>
      <c r="UGG310" s="1085"/>
      <c r="UGH310" s="1085"/>
      <c r="UGI310" s="1080"/>
      <c r="UGJ310" s="1085"/>
      <c r="UGK310" s="1085"/>
      <c r="UGL310" s="1085"/>
      <c r="UGM310" s="1085"/>
      <c r="UGN310" s="1085"/>
      <c r="UGO310" s="1085"/>
      <c r="UGP310" s="1085"/>
      <c r="UGQ310" s="1085"/>
      <c r="UGR310" s="1085"/>
      <c r="UGS310" s="1085"/>
      <c r="UGT310" s="1085"/>
      <c r="UGU310" s="1085"/>
      <c r="UGV310" s="1085"/>
      <c r="UGW310" s="1085"/>
      <c r="UGX310" s="1080"/>
      <c r="UGY310" s="1085"/>
      <c r="UGZ310" s="1085"/>
      <c r="UHA310" s="1085"/>
      <c r="UHB310" s="1085"/>
      <c r="UHC310" s="1085"/>
      <c r="UHD310" s="1085"/>
      <c r="UHE310" s="1085"/>
      <c r="UHF310" s="1085"/>
      <c r="UHG310" s="1085"/>
      <c r="UHH310" s="1085"/>
      <c r="UHI310" s="1085"/>
      <c r="UHJ310" s="1085"/>
      <c r="UHK310" s="1085"/>
      <c r="UHL310" s="1085"/>
      <c r="UHM310" s="1080"/>
      <c r="UHN310" s="1085"/>
      <c r="UHO310" s="1085"/>
      <c r="UHP310" s="1085"/>
      <c r="UHQ310" s="1085"/>
      <c r="UHR310" s="1085"/>
      <c r="UHS310" s="1085"/>
      <c r="UHT310" s="1085"/>
      <c r="UHU310" s="1085"/>
      <c r="UHV310" s="1085"/>
      <c r="UHW310" s="1085"/>
      <c r="UHX310" s="1085"/>
      <c r="UHY310" s="1085"/>
      <c r="UHZ310" s="1085"/>
      <c r="UIA310" s="1085"/>
      <c r="UIB310" s="1080"/>
      <c r="UIC310" s="1085"/>
      <c r="UID310" s="1085"/>
      <c r="UIE310" s="1085"/>
      <c r="UIF310" s="1085"/>
      <c r="UIG310" s="1085"/>
      <c r="UIH310" s="1085"/>
      <c r="UII310" s="1085"/>
      <c r="UIJ310" s="1085"/>
      <c r="UIK310" s="1085"/>
      <c r="UIL310" s="1085"/>
      <c r="UIM310" s="1085"/>
      <c r="UIN310" s="1085"/>
      <c r="UIO310" s="1085"/>
      <c r="UIP310" s="1085"/>
      <c r="UIQ310" s="1080"/>
      <c r="UIR310" s="1085"/>
      <c r="UIS310" s="1085"/>
      <c r="UIT310" s="1085"/>
      <c r="UIU310" s="1085"/>
      <c r="UIV310" s="1085"/>
      <c r="UIW310" s="1085"/>
      <c r="UIX310" s="1085"/>
      <c r="UIY310" s="1085"/>
      <c r="UIZ310" s="1085"/>
      <c r="UJA310" s="1085"/>
      <c r="UJB310" s="1085"/>
      <c r="UJC310" s="1085"/>
      <c r="UJD310" s="1085"/>
      <c r="UJE310" s="1085"/>
      <c r="UJF310" s="1080"/>
      <c r="UJG310" s="1085"/>
      <c r="UJH310" s="1085"/>
      <c r="UJI310" s="1085"/>
      <c r="UJJ310" s="1085"/>
      <c r="UJK310" s="1085"/>
      <c r="UJL310" s="1085"/>
      <c r="UJM310" s="1085"/>
      <c r="UJN310" s="1085"/>
      <c r="UJO310" s="1085"/>
      <c r="UJP310" s="1085"/>
      <c r="UJQ310" s="1085"/>
      <c r="UJR310" s="1085"/>
      <c r="UJS310" s="1085"/>
      <c r="UJT310" s="1085"/>
      <c r="UJU310" s="1080"/>
      <c r="UJV310" s="1085"/>
      <c r="UJW310" s="1085"/>
      <c r="UJX310" s="1085"/>
      <c r="UJY310" s="1085"/>
      <c r="UJZ310" s="1085"/>
      <c r="UKA310" s="1085"/>
      <c r="UKB310" s="1085"/>
      <c r="UKC310" s="1085"/>
      <c r="UKD310" s="1085"/>
      <c r="UKE310" s="1085"/>
      <c r="UKF310" s="1085"/>
      <c r="UKG310" s="1085"/>
      <c r="UKH310" s="1085"/>
      <c r="UKI310" s="1085"/>
      <c r="UKJ310" s="1080"/>
      <c r="UKK310" s="1085"/>
      <c r="UKL310" s="1085"/>
      <c r="UKM310" s="1085"/>
      <c r="UKN310" s="1085"/>
      <c r="UKO310" s="1085"/>
      <c r="UKP310" s="1085"/>
      <c r="UKQ310" s="1085"/>
      <c r="UKR310" s="1085"/>
      <c r="UKS310" s="1085"/>
      <c r="UKT310" s="1085"/>
      <c r="UKU310" s="1085"/>
      <c r="UKV310" s="1085"/>
      <c r="UKW310" s="1085"/>
      <c r="UKX310" s="1085"/>
      <c r="UKY310" s="1080"/>
      <c r="UKZ310" s="1085"/>
      <c r="ULA310" s="1085"/>
      <c r="ULB310" s="1085"/>
      <c r="ULC310" s="1085"/>
      <c r="ULD310" s="1085"/>
      <c r="ULE310" s="1085"/>
      <c r="ULF310" s="1085"/>
      <c r="ULG310" s="1085"/>
      <c r="ULH310" s="1085"/>
      <c r="ULI310" s="1085"/>
      <c r="ULJ310" s="1085"/>
      <c r="ULK310" s="1085"/>
      <c r="ULL310" s="1085"/>
      <c r="ULM310" s="1085"/>
      <c r="ULN310" s="1080"/>
      <c r="ULO310" s="1085"/>
      <c r="ULP310" s="1085"/>
      <c r="ULQ310" s="1085"/>
      <c r="ULR310" s="1085"/>
      <c r="ULS310" s="1085"/>
      <c r="ULT310" s="1085"/>
      <c r="ULU310" s="1085"/>
      <c r="ULV310" s="1085"/>
      <c r="ULW310" s="1085"/>
      <c r="ULX310" s="1085"/>
      <c r="ULY310" s="1085"/>
      <c r="ULZ310" s="1085"/>
      <c r="UMA310" s="1085"/>
      <c r="UMB310" s="1085"/>
      <c r="UMC310" s="1080"/>
      <c r="UMD310" s="1085"/>
      <c r="UME310" s="1085"/>
      <c r="UMF310" s="1085"/>
      <c r="UMG310" s="1085"/>
      <c r="UMH310" s="1085"/>
      <c r="UMI310" s="1085"/>
      <c r="UMJ310" s="1085"/>
      <c r="UMK310" s="1085"/>
      <c r="UML310" s="1085"/>
      <c r="UMM310" s="1085"/>
      <c r="UMN310" s="1085"/>
      <c r="UMO310" s="1085"/>
      <c r="UMP310" s="1085"/>
      <c r="UMQ310" s="1085"/>
      <c r="UMR310" s="1080"/>
      <c r="UMS310" s="1085"/>
      <c r="UMT310" s="1085"/>
      <c r="UMU310" s="1085"/>
      <c r="UMV310" s="1085"/>
      <c r="UMW310" s="1085"/>
      <c r="UMX310" s="1085"/>
      <c r="UMY310" s="1085"/>
      <c r="UMZ310" s="1085"/>
      <c r="UNA310" s="1085"/>
      <c r="UNB310" s="1085"/>
      <c r="UNC310" s="1085"/>
      <c r="UND310" s="1085"/>
      <c r="UNE310" s="1085"/>
      <c r="UNF310" s="1085"/>
      <c r="UNG310" s="1080"/>
      <c r="UNH310" s="1085"/>
      <c r="UNI310" s="1085"/>
      <c r="UNJ310" s="1085"/>
      <c r="UNK310" s="1085"/>
      <c r="UNL310" s="1085"/>
      <c r="UNM310" s="1085"/>
      <c r="UNN310" s="1085"/>
      <c r="UNO310" s="1085"/>
      <c r="UNP310" s="1085"/>
      <c r="UNQ310" s="1085"/>
      <c r="UNR310" s="1085"/>
      <c r="UNS310" s="1085"/>
      <c r="UNT310" s="1085"/>
      <c r="UNU310" s="1085"/>
      <c r="UNV310" s="1080"/>
      <c r="UNW310" s="1085"/>
      <c r="UNX310" s="1085"/>
      <c r="UNY310" s="1085"/>
      <c r="UNZ310" s="1085"/>
      <c r="UOA310" s="1085"/>
      <c r="UOB310" s="1085"/>
      <c r="UOC310" s="1085"/>
      <c r="UOD310" s="1085"/>
      <c r="UOE310" s="1085"/>
      <c r="UOF310" s="1085"/>
      <c r="UOG310" s="1085"/>
      <c r="UOH310" s="1085"/>
      <c r="UOI310" s="1085"/>
      <c r="UOJ310" s="1085"/>
      <c r="UOK310" s="1080"/>
      <c r="UOL310" s="1085"/>
      <c r="UOM310" s="1085"/>
      <c r="UON310" s="1085"/>
      <c r="UOO310" s="1085"/>
      <c r="UOP310" s="1085"/>
      <c r="UOQ310" s="1085"/>
      <c r="UOR310" s="1085"/>
      <c r="UOS310" s="1085"/>
      <c r="UOT310" s="1085"/>
      <c r="UOU310" s="1085"/>
      <c r="UOV310" s="1085"/>
      <c r="UOW310" s="1085"/>
      <c r="UOX310" s="1085"/>
      <c r="UOY310" s="1085"/>
      <c r="UOZ310" s="1080"/>
      <c r="UPA310" s="1085"/>
      <c r="UPB310" s="1085"/>
      <c r="UPC310" s="1085"/>
      <c r="UPD310" s="1085"/>
      <c r="UPE310" s="1085"/>
      <c r="UPF310" s="1085"/>
      <c r="UPG310" s="1085"/>
      <c r="UPH310" s="1085"/>
      <c r="UPI310" s="1085"/>
      <c r="UPJ310" s="1085"/>
      <c r="UPK310" s="1085"/>
      <c r="UPL310" s="1085"/>
      <c r="UPM310" s="1085"/>
      <c r="UPN310" s="1085"/>
      <c r="UPO310" s="1080"/>
      <c r="UPP310" s="1085"/>
      <c r="UPQ310" s="1085"/>
      <c r="UPR310" s="1085"/>
      <c r="UPS310" s="1085"/>
      <c r="UPT310" s="1085"/>
      <c r="UPU310" s="1085"/>
      <c r="UPV310" s="1085"/>
      <c r="UPW310" s="1085"/>
      <c r="UPX310" s="1085"/>
      <c r="UPY310" s="1085"/>
      <c r="UPZ310" s="1085"/>
      <c r="UQA310" s="1085"/>
      <c r="UQB310" s="1085"/>
      <c r="UQC310" s="1085"/>
      <c r="UQD310" s="1080"/>
      <c r="UQE310" s="1085"/>
      <c r="UQF310" s="1085"/>
      <c r="UQG310" s="1085"/>
      <c r="UQH310" s="1085"/>
      <c r="UQI310" s="1085"/>
      <c r="UQJ310" s="1085"/>
      <c r="UQK310" s="1085"/>
      <c r="UQL310" s="1085"/>
      <c r="UQM310" s="1085"/>
      <c r="UQN310" s="1085"/>
      <c r="UQO310" s="1085"/>
      <c r="UQP310" s="1085"/>
      <c r="UQQ310" s="1085"/>
      <c r="UQR310" s="1085"/>
      <c r="UQS310" s="1080"/>
      <c r="UQT310" s="1085"/>
      <c r="UQU310" s="1085"/>
      <c r="UQV310" s="1085"/>
      <c r="UQW310" s="1085"/>
      <c r="UQX310" s="1085"/>
      <c r="UQY310" s="1085"/>
      <c r="UQZ310" s="1085"/>
      <c r="URA310" s="1085"/>
      <c r="URB310" s="1085"/>
      <c r="URC310" s="1085"/>
      <c r="URD310" s="1085"/>
      <c r="URE310" s="1085"/>
      <c r="URF310" s="1085"/>
      <c r="URG310" s="1085"/>
      <c r="URH310" s="1080"/>
      <c r="URI310" s="1085"/>
      <c r="URJ310" s="1085"/>
      <c r="URK310" s="1085"/>
      <c r="URL310" s="1085"/>
      <c r="URM310" s="1085"/>
      <c r="URN310" s="1085"/>
      <c r="URO310" s="1085"/>
      <c r="URP310" s="1085"/>
      <c r="URQ310" s="1085"/>
      <c r="URR310" s="1085"/>
      <c r="URS310" s="1085"/>
      <c r="URT310" s="1085"/>
      <c r="URU310" s="1085"/>
      <c r="URV310" s="1085"/>
      <c r="URW310" s="1080"/>
      <c r="URX310" s="1085"/>
      <c r="URY310" s="1085"/>
      <c r="URZ310" s="1085"/>
      <c r="USA310" s="1085"/>
      <c r="USB310" s="1085"/>
      <c r="USC310" s="1085"/>
      <c r="USD310" s="1085"/>
      <c r="USE310" s="1085"/>
      <c r="USF310" s="1085"/>
      <c r="USG310" s="1085"/>
      <c r="USH310" s="1085"/>
      <c r="USI310" s="1085"/>
      <c r="USJ310" s="1085"/>
      <c r="USK310" s="1085"/>
      <c r="USL310" s="1080"/>
      <c r="USM310" s="1085"/>
      <c r="USN310" s="1085"/>
      <c r="USO310" s="1085"/>
      <c r="USP310" s="1085"/>
      <c r="USQ310" s="1085"/>
      <c r="USR310" s="1085"/>
      <c r="USS310" s="1085"/>
      <c r="UST310" s="1085"/>
      <c r="USU310" s="1085"/>
      <c r="USV310" s="1085"/>
      <c r="USW310" s="1085"/>
      <c r="USX310" s="1085"/>
      <c r="USY310" s="1085"/>
      <c r="USZ310" s="1085"/>
      <c r="UTA310" s="1080"/>
      <c r="UTB310" s="1085"/>
      <c r="UTC310" s="1085"/>
      <c r="UTD310" s="1085"/>
      <c r="UTE310" s="1085"/>
      <c r="UTF310" s="1085"/>
      <c r="UTG310" s="1085"/>
      <c r="UTH310" s="1085"/>
      <c r="UTI310" s="1085"/>
      <c r="UTJ310" s="1085"/>
      <c r="UTK310" s="1085"/>
      <c r="UTL310" s="1085"/>
      <c r="UTM310" s="1085"/>
      <c r="UTN310" s="1085"/>
      <c r="UTO310" s="1085"/>
      <c r="UTP310" s="1080"/>
      <c r="UTQ310" s="1085"/>
      <c r="UTR310" s="1085"/>
      <c r="UTS310" s="1085"/>
      <c r="UTT310" s="1085"/>
      <c r="UTU310" s="1085"/>
      <c r="UTV310" s="1085"/>
      <c r="UTW310" s="1085"/>
      <c r="UTX310" s="1085"/>
      <c r="UTY310" s="1085"/>
      <c r="UTZ310" s="1085"/>
      <c r="UUA310" s="1085"/>
      <c r="UUB310" s="1085"/>
      <c r="UUC310" s="1085"/>
      <c r="UUD310" s="1085"/>
      <c r="UUE310" s="1080"/>
      <c r="UUF310" s="1085"/>
      <c r="UUG310" s="1085"/>
      <c r="UUH310" s="1085"/>
      <c r="UUI310" s="1085"/>
      <c r="UUJ310" s="1085"/>
      <c r="UUK310" s="1085"/>
      <c r="UUL310" s="1085"/>
      <c r="UUM310" s="1085"/>
      <c r="UUN310" s="1085"/>
      <c r="UUO310" s="1085"/>
      <c r="UUP310" s="1085"/>
      <c r="UUQ310" s="1085"/>
      <c r="UUR310" s="1085"/>
      <c r="UUS310" s="1085"/>
      <c r="UUT310" s="1080"/>
      <c r="UUU310" s="1085"/>
      <c r="UUV310" s="1085"/>
      <c r="UUW310" s="1085"/>
      <c r="UUX310" s="1085"/>
      <c r="UUY310" s="1085"/>
      <c r="UUZ310" s="1085"/>
      <c r="UVA310" s="1085"/>
      <c r="UVB310" s="1085"/>
      <c r="UVC310" s="1085"/>
      <c r="UVD310" s="1085"/>
      <c r="UVE310" s="1085"/>
      <c r="UVF310" s="1085"/>
      <c r="UVG310" s="1085"/>
      <c r="UVH310" s="1085"/>
      <c r="UVI310" s="1080"/>
      <c r="UVJ310" s="1085"/>
      <c r="UVK310" s="1085"/>
      <c r="UVL310" s="1085"/>
      <c r="UVM310" s="1085"/>
      <c r="UVN310" s="1085"/>
      <c r="UVO310" s="1085"/>
      <c r="UVP310" s="1085"/>
      <c r="UVQ310" s="1085"/>
      <c r="UVR310" s="1085"/>
      <c r="UVS310" s="1085"/>
      <c r="UVT310" s="1085"/>
      <c r="UVU310" s="1085"/>
      <c r="UVV310" s="1085"/>
      <c r="UVW310" s="1085"/>
      <c r="UVX310" s="1080"/>
      <c r="UVY310" s="1085"/>
      <c r="UVZ310" s="1085"/>
      <c r="UWA310" s="1085"/>
      <c r="UWB310" s="1085"/>
      <c r="UWC310" s="1085"/>
      <c r="UWD310" s="1085"/>
      <c r="UWE310" s="1085"/>
      <c r="UWF310" s="1085"/>
      <c r="UWG310" s="1085"/>
      <c r="UWH310" s="1085"/>
      <c r="UWI310" s="1085"/>
      <c r="UWJ310" s="1085"/>
      <c r="UWK310" s="1085"/>
      <c r="UWL310" s="1085"/>
      <c r="UWM310" s="1080"/>
      <c r="UWN310" s="1085"/>
      <c r="UWO310" s="1085"/>
      <c r="UWP310" s="1085"/>
      <c r="UWQ310" s="1085"/>
      <c r="UWR310" s="1085"/>
      <c r="UWS310" s="1085"/>
      <c r="UWT310" s="1085"/>
      <c r="UWU310" s="1085"/>
      <c r="UWV310" s="1085"/>
      <c r="UWW310" s="1085"/>
      <c r="UWX310" s="1085"/>
      <c r="UWY310" s="1085"/>
      <c r="UWZ310" s="1085"/>
      <c r="UXA310" s="1085"/>
      <c r="UXB310" s="1080"/>
      <c r="UXC310" s="1085"/>
      <c r="UXD310" s="1085"/>
      <c r="UXE310" s="1085"/>
      <c r="UXF310" s="1085"/>
      <c r="UXG310" s="1085"/>
      <c r="UXH310" s="1085"/>
      <c r="UXI310" s="1085"/>
      <c r="UXJ310" s="1085"/>
      <c r="UXK310" s="1085"/>
      <c r="UXL310" s="1085"/>
      <c r="UXM310" s="1085"/>
      <c r="UXN310" s="1085"/>
      <c r="UXO310" s="1085"/>
      <c r="UXP310" s="1085"/>
      <c r="UXQ310" s="1080"/>
      <c r="UXR310" s="1085"/>
      <c r="UXS310" s="1085"/>
      <c r="UXT310" s="1085"/>
      <c r="UXU310" s="1085"/>
      <c r="UXV310" s="1085"/>
      <c r="UXW310" s="1085"/>
      <c r="UXX310" s="1085"/>
      <c r="UXY310" s="1085"/>
      <c r="UXZ310" s="1085"/>
      <c r="UYA310" s="1085"/>
      <c r="UYB310" s="1085"/>
      <c r="UYC310" s="1085"/>
      <c r="UYD310" s="1085"/>
      <c r="UYE310" s="1085"/>
      <c r="UYF310" s="1080"/>
      <c r="UYG310" s="1085"/>
      <c r="UYH310" s="1085"/>
      <c r="UYI310" s="1085"/>
      <c r="UYJ310" s="1085"/>
      <c r="UYK310" s="1085"/>
      <c r="UYL310" s="1085"/>
      <c r="UYM310" s="1085"/>
      <c r="UYN310" s="1085"/>
      <c r="UYO310" s="1085"/>
      <c r="UYP310" s="1085"/>
      <c r="UYQ310" s="1085"/>
      <c r="UYR310" s="1085"/>
      <c r="UYS310" s="1085"/>
      <c r="UYT310" s="1085"/>
      <c r="UYU310" s="1080"/>
      <c r="UYV310" s="1085"/>
      <c r="UYW310" s="1085"/>
      <c r="UYX310" s="1085"/>
      <c r="UYY310" s="1085"/>
      <c r="UYZ310" s="1085"/>
      <c r="UZA310" s="1085"/>
      <c r="UZB310" s="1085"/>
      <c r="UZC310" s="1085"/>
      <c r="UZD310" s="1085"/>
      <c r="UZE310" s="1085"/>
      <c r="UZF310" s="1085"/>
      <c r="UZG310" s="1085"/>
      <c r="UZH310" s="1085"/>
      <c r="UZI310" s="1085"/>
      <c r="UZJ310" s="1080"/>
      <c r="UZK310" s="1085"/>
      <c r="UZL310" s="1085"/>
      <c r="UZM310" s="1085"/>
      <c r="UZN310" s="1085"/>
      <c r="UZO310" s="1085"/>
      <c r="UZP310" s="1085"/>
      <c r="UZQ310" s="1085"/>
      <c r="UZR310" s="1085"/>
      <c r="UZS310" s="1085"/>
      <c r="UZT310" s="1085"/>
      <c r="UZU310" s="1085"/>
      <c r="UZV310" s="1085"/>
      <c r="UZW310" s="1085"/>
      <c r="UZX310" s="1085"/>
      <c r="UZY310" s="1080"/>
      <c r="UZZ310" s="1085"/>
      <c r="VAA310" s="1085"/>
      <c r="VAB310" s="1085"/>
      <c r="VAC310" s="1085"/>
      <c r="VAD310" s="1085"/>
      <c r="VAE310" s="1085"/>
      <c r="VAF310" s="1085"/>
      <c r="VAG310" s="1085"/>
      <c r="VAH310" s="1085"/>
      <c r="VAI310" s="1085"/>
      <c r="VAJ310" s="1085"/>
      <c r="VAK310" s="1085"/>
      <c r="VAL310" s="1085"/>
      <c r="VAM310" s="1085"/>
      <c r="VAN310" s="1080"/>
      <c r="VAO310" s="1085"/>
      <c r="VAP310" s="1085"/>
      <c r="VAQ310" s="1085"/>
      <c r="VAR310" s="1085"/>
      <c r="VAS310" s="1085"/>
      <c r="VAT310" s="1085"/>
      <c r="VAU310" s="1085"/>
      <c r="VAV310" s="1085"/>
      <c r="VAW310" s="1085"/>
      <c r="VAX310" s="1085"/>
      <c r="VAY310" s="1085"/>
      <c r="VAZ310" s="1085"/>
      <c r="VBA310" s="1085"/>
      <c r="VBB310" s="1085"/>
      <c r="VBC310" s="1080"/>
      <c r="VBD310" s="1085"/>
      <c r="VBE310" s="1085"/>
      <c r="VBF310" s="1085"/>
      <c r="VBG310" s="1085"/>
      <c r="VBH310" s="1085"/>
      <c r="VBI310" s="1085"/>
      <c r="VBJ310" s="1085"/>
      <c r="VBK310" s="1085"/>
      <c r="VBL310" s="1085"/>
      <c r="VBM310" s="1085"/>
      <c r="VBN310" s="1085"/>
      <c r="VBO310" s="1085"/>
      <c r="VBP310" s="1085"/>
      <c r="VBQ310" s="1085"/>
      <c r="VBR310" s="1080"/>
      <c r="VBS310" s="1085"/>
      <c r="VBT310" s="1085"/>
      <c r="VBU310" s="1085"/>
      <c r="VBV310" s="1085"/>
      <c r="VBW310" s="1085"/>
      <c r="VBX310" s="1085"/>
      <c r="VBY310" s="1085"/>
      <c r="VBZ310" s="1085"/>
      <c r="VCA310" s="1085"/>
      <c r="VCB310" s="1085"/>
      <c r="VCC310" s="1085"/>
      <c r="VCD310" s="1085"/>
      <c r="VCE310" s="1085"/>
      <c r="VCF310" s="1085"/>
      <c r="VCG310" s="1080"/>
      <c r="VCH310" s="1085"/>
      <c r="VCI310" s="1085"/>
      <c r="VCJ310" s="1085"/>
      <c r="VCK310" s="1085"/>
      <c r="VCL310" s="1085"/>
      <c r="VCM310" s="1085"/>
      <c r="VCN310" s="1085"/>
      <c r="VCO310" s="1085"/>
      <c r="VCP310" s="1085"/>
      <c r="VCQ310" s="1085"/>
      <c r="VCR310" s="1085"/>
      <c r="VCS310" s="1085"/>
      <c r="VCT310" s="1085"/>
      <c r="VCU310" s="1085"/>
      <c r="VCV310" s="1080"/>
      <c r="VCW310" s="1085"/>
      <c r="VCX310" s="1085"/>
      <c r="VCY310" s="1085"/>
      <c r="VCZ310" s="1085"/>
      <c r="VDA310" s="1085"/>
      <c r="VDB310" s="1085"/>
      <c r="VDC310" s="1085"/>
      <c r="VDD310" s="1085"/>
      <c r="VDE310" s="1085"/>
      <c r="VDF310" s="1085"/>
      <c r="VDG310" s="1085"/>
      <c r="VDH310" s="1085"/>
      <c r="VDI310" s="1085"/>
      <c r="VDJ310" s="1085"/>
      <c r="VDK310" s="1080"/>
      <c r="VDL310" s="1085"/>
      <c r="VDM310" s="1085"/>
      <c r="VDN310" s="1085"/>
      <c r="VDO310" s="1085"/>
      <c r="VDP310" s="1085"/>
      <c r="VDQ310" s="1085"/>
      <c r="VDR310" s="1085"/>
      <c r="VDS310" s="1085"/>
      <c r="VDT310" s="1085"/>
      <c r="VDU310" s="1085"/>
      <c r="VDV310" s="1085"/>
      <c r="VDW310" s="1085"/>
      <c r="VDX310" s="1085"/>
      <c r="VDY310" s="1085"/>
      <c r="VDZ310" s="1080"/>
      <c r="VEA310" s="1085"/>
      <c r="VEB310" s="1085"/>
      <c r="VEC310" s="1085"/>
      <c r="VED310" s="1085"/>
      <c r="VEE310" s="1085"/>
      <c r="VEF310" s="1085"/>
      <c r="VEG310" s="1085"/>
      <c r="VEH310" s="1085"/>
      <c r="VEI310" s="1085"/>
      <c r="VEJ310" s="1085"/>
      <c r="VEK310" s="1085"/>
      <c r="VEL310" s="1085"/>
      <c r="VEM310" s="1085"/>
      <c r="VEN310" s="1085"/>
      <c r="VEO310" s="1080"/>
      <c r="VEP310" s="1085"/>
      <c r="VEQ310" s="1085"/>
      <c r="VER310" s="1085"/>
      <c r="VES310" s="1085"/>
      <c r="VET310" s="1085"/>
      <c r="VEU310" s="1085"/>
      <c r="VEV310" s="1085"/>
      <c r="VEW310" s="1085"/>
      <c r="VEX310" s="1085"/>
      <c r="VEY310" s="1085"/>
      <c r="VEZ310" s="1085"/>
      <c r="VFA310" s="1085"/>
      <c r="VFB310" s="1085"/>
      <c r="VFC310" s="1085"/>
      <c r="VFD310" s="1080"/>
      <c r="VFE310" s="1085"/>
      <c r="VFF310" s="1085"/>
      <c r="VFG310" s="1085"/>
      <c r="VFH310" s="1085"/>
      <c r="VFI310" s="1085"/>
      <c r="VFJ310" s="1085"/>
      <c r="VFK310" s="1085"/>
      <c r="VFL310" s="1085"/>
      <c r="VFM310" s="1085"/>
      <c r="VFN310" s="1085"/>
      <c r="VFO310" s="1085"/>
      <c r="VFP310" s="1085"/>
      <c r="VFQ310" s="1085"/>
      <c r="VFR310" s="1085"/>
      <c r="VFS310" s="1080"/>
      <c r="VFT310" s="1085"/>
      <c r="VFU310" s="1085"/>
      <c r="VFV310" s="1085"/>
      <c r="VFW310" s="1085"/>
      <c r="VFX310" s="1085"/>
      <c r="VFY310" s="1085"/>
      <c r="VFZ310" s="1085"/>
      <c r="VGA310" s="1085"/>
      <c r="VGB310" s="1085"/>
      <c r="VGC310" s="1085"/>
      <c r="VGD310" s="1085"/>
      <c r="VGE310" s="1085"/>
      <c r="VGF310" s="1085"/>
      <c r="VGG310" s="1085"/>
      <c r="VGH310" s="1080"/>
      <c r="VGI310" s="1085"/>
      <c r="VGJ310" s="1085"/>
      <c r="VGK310" s="1085"/>
      <c r="VGL310" s="1085"/>
      <c r="VGM310" s="1085"/>
      <c r="VGN310" s="1085"/>
      <c r="VGO310" s="1085"/>
      <c r="VGP310" s="1085"/>
      <c r="VGQ310" s="1085"/>
      <c r="VGR310" s="1085"/>
      <c r="VGS310" s="1085"/>
      <c r="VGT310" s="1085"/>
      <c r="VGU310" s="1085"/>
      <c r="VGV310" s="1085"/>
      <c r="VGW310" s="1080"/>
      <c r="VGX310" s="1085"/>
      <c r="VGY310" s="1085"/>
      <c r="VGZ310" s="1085"/>
      <c r="VHA310" s="1085"/>
      <c r="VHB310" s="1085"/>
      <c r="VHC310" s="1085"/>
      <c r="VHD310" s="1085"/>
      <c r="VHE310" s="1085"/>
      <c r="VHF310" s="1085"/>
      <c r="VHG310" s="1085"/>
      <c r="VHH310" s="1085"/>
      <c r="VHI310" s="1085"/>
      <c r="VHJ310" s="1085"/>
      <c r="VHK310" s="1085"/>
      <c r="VHL310" s="1080"/>
      <c r="VHM310" s="1085"/>
      <c r="VHN310" s="1085"/>
      <c r="VHO310" s="1085"/>
      <c r="VHP310" s="1085"/>
      <c r="VHQ310" s="1085"/>
      <c r="VHR310" s="1085"/>
      <c r="VHS310" s="1085"/>
      <c r="VHT310" s="1085"/>
      <c r="VHU310" s="1085"/>
      <c r="VHV310" s="1085"/>
      <c r="VHW310" s="1085"/>
      <c r="VHX310" s="1085"/>
      <c r="VHY310" s="1085"/>
      <c r="VHZ310" s="1085"/>
      <c r="VIA310" s="1080"/>
      <c r="VIB310" s="1085"/>
      <c r="VIC310" s="1085"/>
      <c r="VID310" s="1085"/>
      <c r="VIE310" s="1085"/>
      <c r="VIF310" s="1085"/>
      <c r="VIG310" s="1085"/>
      <c r="VIH310" s="1085"/>
      <c r="VII310" s="1085"/>
      <c r="VIJ310" s="1085"/>
      <c r="VIK310" s="1085"/>
      <c r="VIL310" s="1085"/>
      <c r="VIM310" s="1085"/>
      <c r="VIN310" s="1085"/>
      <c r="VIO310" s="1085"/>
      <c r="VIP310" s="1080"/>
      <c r="VIQ310" s="1085"/>
      <c r="VIR310" s="1085"/>
      <c r="VIS310" s="1085"/>
      <c r="VIT310" s="1085"/>
      <c r="VIU310" s="1085"/>
      <c r="VIV310" s="1085"/>
      <c r="VIW310" s="1085"/>
      <c r="VIX310" s="1085"/>
      <c r="VIY310" s="1085"/>
      <c r="VIZ310" s="1085"/>
      <c r="VJA310" s="1085"/>
      <c r="VJB310" s="1085"/>
      <c r="VJC310" s="1085"/>
      <c r="VJD310" s="1085"/>
      <c r="VJE310" s="1080"/>
      <c r="VJF310" s="1085"/>
      <c r="VJG310" s="1085"/>
      <c r="VJH310" s="1085"/>
      <c r="VJI310" s="1085"/>
      <c r="VJJ310" s="1085"/>
      <c r="VJK310" s="1085"/>
      <c r="VJL310" s="1085"/>
      <c r="VJM310" s="1085"/>
      <c r="VJN310" s="1085"/>
      <c r="VJO310" s="1085"/>
      <c r="VJP310" s="1085"/>
      <c r="VJQ310" s="1085"/>
      <c r="VJR310" s="1085"/>
      <c r="VJS310" s="1085"/>
      <c r="VJT310" s="1080"/>
      <c r="VJU310" s="1085"/>
      <c r="VJV310" s="1085"/>
      <c r="VJW310" s="1085"/>
      <c r="VJX310" s="1085"/>
      <c r="VJY310" s="1085"/>
      <c r="VJZ310" s="1085"/>
      <c r="VKA310" s="1085"/>
      <c r="VKB310" s="1085"/>
      <c r="VKC310" s="1085"/>
      <c r="VKD310" s="1085"/>
      <c r="VKE310" s="1085"/>
      <c r="VKF310" s="1085"/>
      <c r="VKG310" s="1085"/>
      <c r="VKH310" s="1085"/>
      <c r="VKI310" s="1080"/>
      <c r="VKJ310" s="1085"/>
      <c r="VKK310" s="1085"/>
      <c r="VKL310" s="1085"/>
      <c r="VKM310" s="1085"/>
      <c r="VKN310" s="1085"/>
      <c r="VKO310" s="1085"/>
      <c r="VKP310" s="1085"/>
      <c r="VKQ310" s="1085"/>
      <c r="VKR310" s="1085"/>
      <c r="VKS310" s="1085"/>
      <c r="VKT310" s="1085"/>
      <c r="VKU310" s="1085"/>
      <c r="VKV310" s="1085"/>
      <c r="VKW310" s="1085"/>
      <c r="VKX310" s="1080"/>
      <c r="VKY310" s="1085"/>
      <c r="VKZ310" s="1085"/>
      <c r="VLA310" s="1085"/>
      <c r="VLB310" s="1085"/>
      <c r="VLC310" s="1085"/>
      <c r="VLD310" s="1085"/>
      <c r="VLE310" s="1085"/>
      <c r="VLF310" s="1085"/>
      <c r="VLG310" s="1085"/>
      <c r="VLH310" s="1085"/>
      <c r="VLI310" s="1085"/>
      <c r="VLJ310" s="1085"/>
      <c r="VLK310" s="1085"/>
      <c r="VLL310" s="1085"/>
      <c r="VLM310" s="1080"/>
      <c r="VLN310" s="1085"/>
      <c r="VLO310" s="1085"/>
      <c r="VLP310" s="1085"/>
      <c r="VLQ310" s="1085"/>
      <c r="VLR310" s="1085"/>
      <c r="VLS310" s="1085"/>
      <c r="VLT310" s="1085"/>
      <c r="VLU310" s="1085"/>
      <c r="VLV310" s="1085"/>
      <c r="VLW310" s="1085"/>
      <c r="VLX310" s="1085"/>
      <c r="VLY310" s="1085"/>
      <c r="VLZ310" s="1085"/>
      <c r="VMA310" s="1085"/>
      <c r="VMB310" s="1080"/>
      <c r="VMC310" s="1085"/>
      <c r="VMD310" s="1085"/>
      <c r="VME310" s="1085"/>
      <c r="VMF310" s="1085"/>
      <c r="VMG310" s="1085"/>
      <c r="VMH310" s="1085"/>
      <c r="VMI310" s="1085"/>
      <c r="VMJ310" s="1085"/>
      <c r="VMK310" s="1085"/>
      <c r="VML310" s="1085"/>
      <c r="VMM310" s="1085"/>
      <c r="VMN310" s="1085"/>
      <c r="VMO310" s="1085"/>
      <c r="VMP310" s="1085"/>
      <c r="VMQ310" s="1080"/>
      <c r="VMR310" s="1085"/>
      <c r="VMS310" s="1085"/>
      <c r="VMT310" s="1085"/>
      <c r="VMU310" s="1085"/>
      <c r="VMV310" s="1085"/>
      <c r="VMW310" s="1085"/>
      <c r="VMX310" s="1085"/>
      <c r="VMY310" s="1085"/>
      <c r="VMZ310" s="1085"/>
      <c r="VNA310" s="1085"/>
      <c r="VNB310" s="1085"/>
      <c r="VNC310" s="1085"/>
      <c r="VND310" s="1085"/>
      <c r="VNE310" s="1085"/>
      <c r="VNF310" s="1080"/>
      <c r="VNG310" s="1085"/>
      <c r="VNH310" s="1085"/>
      <c r="VNI310" s="1085"/>
      <c r="VNJ310" s="1085"/>
      <c r="VNK310" s="1085"/>
      <c r="VNL310" s="1085"/>
      <c r="VNM310" s="1085"/>
      <c r="VNN310" s="1085"/>
      <c r="VNO310" s="1085"/>
      <c r="VNP310" s="1085"/>
      <c r="VNQ310" s="1085"/>
      <c r="VNR310" s="1085"/>
      <c r="VNS310" s="1085"/>
      <c r="VNT310" s="1085"/>
      <c r="VNU310" s="1080"/>
      <c r="VNV310" s="1085"/>
      <c r="VNW310" s="1085"/>
      <c r="VNX310" s="1085"/>
      <c r="VNY310" s="1085"/>
      <c r="VNZ310" s="1085"/>
      <c r="VOA310" s="1085"/>
      <c r="VOB310" s="1085"/>
      <c r="VOC310" s="1085"/>
      <c r="VOD310" s="1085"/>
      <c r="VOE310" s="1085"/>
      <c r="VOF310" s="1085"/>
      <c r="VOG310" s="1085"/>
      <c r="VOH310" s="1085"/>
      <c r="VOI310" s="1085"/>
      <c r="VOJ310" s="1080"/>
      <c r="VOK310" s="1085"/>
      <c r="VOL310" s="1085"/>
      <c r="VOM310" s="1085"/>
      <c r="VON310" s="1085"/>
      <c r="VOO310" s="1085"/>
      <c r="VOP310" s="1085"/>
      <c r="VOQ310" s="1085"/>
      <c r="VOR310" s="1085"/>
      <c r="VOS310" s="1085"/>
      <c r="VOT310" s="1085"/>
      <c r="VOU310" s="1085"/>
      <c r="VOV310" s="1085"/>
      <c r="VOW310" s="1085"/>
      <c r="VOX310" s="1085"/>
      <c r="VOY310" s="1080"/>
      <c r="VOZ310" s="1085"/>
      <c r="VPA310" s="1085"/>
      <c r="VPB310" s="1085"/>
      <c r="VPC310" s="1085"/>
      <c r="VPD310" s="1085"/>
      <c r="VPE310" s="1085"/>
      <c r="VPF310" s="1085"/>
      <c r="VPG310" s="1085"/>
      <c r="VPH310" s="1085"/>
      <c r="VPI310" s="1085"/>
      <c r="VPJ310" s="1085"/>
      <c r="VPK310" s="1085"/>
      <c r="VPL310" s="1085"/>
      <c r="VPM310" s="1085"/>
      <c r="VPN310" s="1080"/>
      <c r="VPO310" s="1085"/>
      <c r="VPP310" s="1085"/>
      <c r="VPQ310" s="1085"/>
      <c r="VPR310" s="1085"/>
      <c r="VPS310" s="1085"/>
      <c r="VPT310" s="1085"/>
      <c r="VPU310" s="1085"/>
      <c r="VPV310" s="1085"/>
      <c r="VPW310" s="1085"/>
      <c r="VPX310" s="1085"/>
      <c r="VPY310" s="1085"/>
      <c r="VPZ310" s="1085"/>
      <c r="VQA310" s="1085"/>
      <c r="VQB310" s="1085"/>
      <c r="VQC310" s="1080"/>
      <c r="VQD310" s="1085"/>
      <c r="VQE310" s="1085"/>
      <c r="VQF310" s="1085"/>
      <c r="VQG310" s="1085"/>
      <c r="VQH310" s="1085"/>
      <c r="VQI310" s="1085"/>
      <c r="VQJ310" s="1085"/>
      <c r="VQK310" s="1085"/>
      <c r="VQL310" s="1085"/>
      <c r="VQM310" s="1085"/>
      <c r="VQN310" s="1085"/>
      <c r="VQO310" s="1085"/>
      <c r="VQP310" s="1085"/>
      <c r="VQQ310" s="1085"/>
      <c r="VQR310" s="1080"/>
      <c r="VQS310" s="1085"/>
      <c r="VQT310" s="1085"/>
      <c r="VQU310" s="1085"/>
      <c r="VQV310" s="1085"/>
      <c r="VQW310" s="1085"/>
      <c r="VQX310" s="1085"/>
      <c r="VQY310" s="1085"/>
      <c r="VQZ310" s="1085"/>
      <c r="VRA310" s="1085"/>
      <c r="VRB310" s="1085"/>
      <c r="VRC310" s="1085"/>
      <c r="VRD310" s="1085"/>
      <c r="VRE310" s="1085"/>
      <c r="VRF310" s="1085"/>
      <c r="VRG310" s="1080"/>
      <c r="VRH310" s="1085"/>
      <c r="VRI310" s="1085"/>
      <c r="VRJ310" s="1085"/>
      <c r="VRK310" s="1085"/>
      <c r="VRL310" s="1085"/>
      <c r="VRM310" s="1085"/>
      <c r="VRN310" s="1085"/>
      <c r="VRO310" s="1085"/>
      <c r="VRP310" s="1085"/>
      <c r="VRQ310" s="1085"/>
      <c r="VRR310" s="1085"/>
      <c r="VRS310" s="1085"/>
      <c r="VRT310" s="1085"/>
      <c r="VRU310" s="1085"/>
      <c r="VRV310" s="1080"/>
      <c r="VRW310" s="1085"/>
      <c r="VRX310" s="1085"/>
      <c r="VRY310" s="1085"/>
      <c r="VRZ310" s="1085"/>
      <c r="VSA310" s="1085"/>
      <c r="VSB310" s="1085"/>
      <c r="VSC310" s="1085"/>
      <c r="VSD310" s="1085"/>
      <c r="VSE310" s="1085"/>
      <c r="VSF310" s="1085"/>
      <c r="VSG310" s="1085"/>
      <c r="VSH310" s="1085"/>
      <c r="VSI310" s="1085"/>
      <c r="VSJ310" s="1085"/>
      <c r="VSK310" s="1080"/>
      <c r="VSL310" s="1085"/>
      <c r="VSM310" s="1085"/>
      <c r="VSN310" s="1085"/>
      <c r="VSO310" s="1085"/>
      <c r="VSP310" s="1085"/>
      <c r="VSQ310" s="1085"/>
      <c r="VSR310" s="1085"/>
      <c r="VSS310" s="1085"/>
      <c r="VST310" s="1085"/>
      <c r="VSU310" s="1085"/>
      <c r="VSV310" s="1085"/>
      <c r="VSW310" s="1085"/>
      <c r="VSX310" s="1085"/>
      <c r="VSY310" s="1085"/>
      <c r="VSZ310" s="1080"/>
      <c r="VTA310" s="1085"/>
      <c r="VTB310" s="1085"/>
      <c r="VTC310" s="1085"/>
      <c r="VTD310" s="1085"/>
      <c r="VTE310" s="1085"/>
      <c r="VTF310" s="1085"/>
      <c r="VTG310" s="1085"/>
      <c r="VTH310" s="1085"/>
      <c r="VTI310" s="1085"/>
      <c r="VTJ310" s="1085"/>
      <c r="VTK310" s="1085"/>
      <c r="VTL310" s="1085"/>
      <c r="VTM310" s="1085"/>
      <c r="VTN310" s="1085"/>
      <c r="VTO310" s="1080"/>
      <c r="VTP310" s="1085"/>
      <c r="VTQ310" s="1085"/>
      <c r="VTR310" s="1085"/>
      <c r="VTS310" s="1085"/>
      <c r="VTT310" s="1085"/>
      <c r="VTU310" s="1085"/>
      <c r="VTV310" s="1085"/>
      <c r="VTW310" s="1085"/>
      <c r="VTX310" s="1085"/>
      <c r="VTY310" s="1085"/>
      <c r="VTZ310" s="1085"/>
      <c r="VUA310" s="1085"/>
      <c r="VUB310" s="1085"/>
      <c r="VUC310" s="1085"/>
      <c r="VUD310" s="1080"/>
      <c r="VUE310" s="1085"/>
      <c r="VUF310" s="1085"/>
      <c r="VUG310" s="1085"/>
      <c r="VUH310" s="1085"/>
      <c r="VUI310" s="1085"/>
      <c r="VUJ310" s="1085"/>
      <c r="VUK310" s="1085"/>
      <c r="VUL310" s="1085"/>
      <c r="VUM310" s="1085"/>
      <c r="VUN310" s="1085"/>
      <c r="VUO310" s="1085"/>
      <c r="VUP310" s="1085"/>
      <c r="VUQ310" s="1085"/>
      <c r="VUR310" s="1085"/>
      <c r="VUS310" s="1080"/>
      <c r="VUT310" s="1085"/>
      <c r="VUU310" s="1085"/>
      <c r="VUV310" s="1085"/>
      <c r="VUW310" s="1085"/>
      <c r="VUX310" s="1085"/>
      <c r="VUY310" s="1085"/>
      <c r="VUZ310" s="1085"/>
      <c r="VVA310" s="1085"/>
      <c r="VVB310" s="1085"/>
      <c r="VVC310" s="1085"/>
      <c r="VVD310" s="1085"/>
      <c r="VVE310" s="1085"/>
      <c r="VVF310" s="1085"/>
      <c r="VVG310" s="1085"/>
      <c r="VVH310" s="1080"/>
      <c r="VVI310" s="1085"/>
      <c r="VVJ310" s="1085"/>
      <c r="VVK310" s="1085"/>
      <c r="VVL310" s="1085"/>
      <c r="VVM310" s="1085"/>
      <c r="VVN310" s="1085"/>
      <c r="VVO310" s="1085"/>
      <c r="VVP310" s="1085"/>
      <c r="VVQ310" s="1085"/>
      <c r="VVR310" s="1085"/>
      <c r="VVS310" s="1085"/>
      <c r="VVT310" s="1085"/>
      <c r="VVU310" s="1085"/>
      <c r="VVV310" s="1085"/>
      <c r="VVW310" s="1080"/>
      <c r="VVX310" s="1085"/>
      <c r="VVY310" s="1085"/>
      <c r="VVZ310" s="1085"/>
      <c r="VWA310" s="1085"/>
      <c r="VWB310" s="1085"/>
      <c r="VWC310" s="1085"/>
      <c r="VWD310" s="1085"/>
      <c r="VWE310" s="1085"/>
      <c r="VWF310" s="1085"/>
      <c r="VWG310" s="1085"/>
      <c r="VWH310" s="1085"/>
      <c r="VWI310" s="1085"/>
      <c r="VWJ310" s="1085"/>
      <c r="VWK310" s="1085"/>
      <c r="VWL310" s="1080"/>
      <c r="VWM310" s="1085"/>
      <c r="VWN310" s="1085"/>
      <c r="VWO310" s="1085"/>
      <c r="VWP310" s="1085"/>
      <c r="VWQ310" s="1085"/>
      <c r="VWR310" s="1085"/>
      <c r="VWS310" s="1085"/>
      <c r="VWT310" s="1085"/>
      <c r="VWU310" s="1085"/>
      <c r="VWV310" s="1085"/>
      <c r="VWW310" s="1085"/>
      <c r="VWX310" s="1085"/>
      <c r="VWY310" s="1085"/>
      <c r="VWZ310" s="1085"/>
      <c r="VXA310" s="1080"/>
      <c r="VXB310" s="1085"/>
      <c r="VXC310" s="1085"/>
      <c r="VXD310" s="1085"/>
      <c r="VXE310" s="1085"/>
      <c r="VXF310" s="1085"/>
      <c r="VXG310" s="1085"/>
      <c r="VXH310" s="1085"/>
      <c r="VXI310" s="1085"/>
      <c r="VXJ310" s="1085"/>
      <c r="VXK310" s="1085"/>
      <c r="VXL310" s="1085"/>
      <c r="VXM310" s="1085"/>
      <c r="VXN310" s="1085"/>
      <c r="VXO310" s="1085"/>
      <c r="VXP310" s="1080"/>
      <c r="VXQ310" s="1085"/>
      <c r="VXR310" s="1085"/>
      <c r="VXS310" s="1085"/>
      <c r="VXT310" s="1085"/>
      <c r="VXU310" s="1085"/>
      <c r="VXV310" s="1085"/>
      <c r="VXW310" s="1085"/>
      <c r="VXX310" s="1085"/>
      <c r="VXY310" s="1085"/>
      <c r="VXZ310" s="1085"/>
      <c r="VYA310" s="1085"/>
      <c r="VYB310" s="1085"/>
      <c r="VYC310" s="1085"/>
      <c r="VYD310" s="1085"/>
      <c r="VYE310" s="1080"/>
      <c r="VYF310" s="1085"/>
      <c r="VYG310" s="1085"/>
      <c r="VYH310" s="1085"/>
      <c r="VYI310" s="1085"/>
      <c r="VYJ310" s="1085"/>
      <c r="VYK310" s="1085"/>
      <c r="VYL310" s="1085"/>
      <c r="VYM310" s="1085"/>
      <c r="VYN310" s="1085"/>
      <c r="VYO310" s="1085"/>
      <c r="VYP310" s="1085"/>
      <c r="VYQ310" s="1085"/>
      <c r="VYR310" s="1085"/>
      <c r="VYS310" s="1085"/>
      <c r="VYT310" s="1080"/>
      <c r="VYU310" s="1085"/>
      <c r="VYV310" s="1085"/>
      <c r="VYW310" s="1085"/>
      <c r="VYX310" s="1085"/>
      <c r="VYY310" s="1085"/>
      <c r="VYZ310" s="1085"/>
      <c r="VZA310" s="1085"/>
      <c r="VZB310" s="1085"/>
      <c r="VZC310" s="1085"/>
      <c r="VZD310" s="1085"/>
      <c r="VZE310" s="1085"/>
      <c r="VZF310" s="1085"/>
      <c r="VZG310" s="1085"/>
      <c r="VZH310" s="1085"/>
      <c r="VZI310" s="1080"/>
      <c r="VZJ310" s="1085"/>
      <c r="VZK310" s="1085"/>
      <c r="VZL310" s="1085"/>
      <c r="VZM310" s="1085"/>
      <c r="VZN310" s="1085"/>
      <c r="VZO310" s="1085"/>
      <c r="VZP310" s="1085"/>
      <c r="VZQ310" s="1085"/>
      <c r="VZR310" s="1085"/>
      <c r="VZS310" s="1085"/>
      <c r="VZT310" s="1085"/>
      <c r="VZU310" s="1085"/>
      <c r="VZV310" s="1085"/>
      <c r="VZW310" s="1085"/>
      <c r="VZX310" s="1080"/>
      <c r="VZY310" s="1085"/>
      <c r="VZZ310" s="1085"/>
      <c r="WAA310" s="1085"/>
      <c r="WAB310" s="1085"/>
      <c r="WAC310" s="1085"/>
      <c r="WAD310" s="1085"/>
      <c r="WAE310" s="1085"/>
      <c r="WAF310" s="1085"/>
      <c r="WAG310" s="1085"/>
      <c r="WAH310" s="1085"/>
      <c r="WAI310" s="1085"/>
      <c r="WAJ310" s="1085"/>
      <c r="WAK310" s="1085"/>
      <c r="WAL310" s="1085"/>
      <c r="WAM310" s="1080"/>
      <c r="WAN310" s="1085"/>
      <c r="WAO310" s="1085"/>
      <c r="WAP310" s="1085"/>
      <c r="WAQ310" s="1085"/>
      <c r="WAR310" s="1085"/>
      <c r="WAS310" s="1085"/>
      <c r="WAT310" s="1085"/>
      <c r="WAU310" s="1085"/>
      <c r="WAV310" s="1085"/>
      <c r="WAW310" s="1085"/>
      <c r="WAX310" s="1085"/>
      <c r="WAY310" s="1085"/>
      <c r="WAZ310" s="1085"/>
      <c r="WBA310" s="1085"/>
      <c r="WBB310" s="1080"/>
      <c r="WBC310" s="1085"/>
      <c r="WBD310" s="1085"/>
      <c r="WBE310" s="1085"/>
      <c r="WBF310" s="1085"/>
      <c r="WBG310" s="1085"/>
      <c r="WBH310" s="1085"/>
      <c r="WBI310" s="1085"/>
      <c r="WBJ310" s="1085"/>
      <c r="WBK310" s="1085"/>
      <c r="WBL310" s="1085"/>
      <c r="WBM310" s="1085"/>
      <c r="WBN310" s="1085"/>
      <c r="WBO310" s="1085"/>
      <c r="WBP310" s="1085"/>
      <c r="WBQ310" s="1080"/>
      <c r="WBR310" s="1085"/>
      <c r="WBS310" s="1085"/>
      <c r="WBT310" s="1085"/>
      <c r="WBU310" s="1085"/>
      <c r="WBV310" s="1085"/>
      <c r="WBW310" s="1085"/>
      <c r="WBX310" s="1085"/>
      <c r="WBY310" s="1085"/>
      <c r="WBZ310" s="1085"/>
      <c r="WCA310" s="1085"/>
      <c r="WCB310" s="1085"/>
      <c r="WCC310" s="1085"/>
      <c r="WCD310" s="1085"/>
      <c r="WCE310" s="1085"/>
      <c r="WCF310" s="1080"/>
      <c r="WCG310" s="1085"/>
      <c r="WCH310" s="1085"/>
      <c r="WCI310" s="1085"/>
      <c r="WCJ310" s="1085"/>
      <c r="WCK310" s="1085"/>
      <c r="WCL310" s="1085"/>
      <c r="WCM310" s="1085"/>
      <c r="WCN310" s="1085"/>
      <c r="WCO310" s="1085"/>
      <c r="WCP310" s="1085"/>
      <c r="WCQ310" s="1085"/>
      <c r="WCR310" s="1085"/>
      <c r="WCS310" s="1085"/>
      <c r="WCT310" s="1085"/>
      <c r="WCU310" s="1080"/>
      <c r="WCV310" s="1085"/>
      <c r="WCW310" s="1085"/>
      <c r="WCX310" s="1085"/>
      <c r="WCY310" s="1085"/>
      <c r="WCZ310" s="1085"/>
      <c r="WDA310" s="1085"/>
      <c r="WDB310" s="1085"/>
      <c r="WDC310" s="1085"/>
      <c r="WDD310" s="1085"/>
      <c r="WDE310" s="1085"/>
      <c r="WDF310" s="1085"/>
      <c r="WDG310" s="1085"/>
      <c r="WDH310" s="1085"/>
      <c r="WDI310" s="1085"/>
      <c r="WDJ310" s="1080"/>
      <c r="WDK310" s="1085"/>
      <c r="WDL310" s="1085"/>
      <c r="WDM310" s="1085"/>
      <c r="WDN310" s="1085"/>
      <c r="WDO310" s="1085"/>
      <c r="WDP310" s="1085"/>
      <c r="WDQ310" s="1085"/>
      <c r="WDR310" s="1085"/>
      <c r="WDS310" s="1085"/>
      <c r="WDT310" s="1085"/>
      <c r="WDU310" s="1085"/>
      <c r="WDV310" s="1085"/>
      <c r="WDW310" s="1085"/>
      <c r="WDX310" s="1085"/>
      <c r="WDY310" s="1080"/>
      <c r="WDZ310" s="1085"/>
      <c r="WEA310" s="1085"/>
      <c r="WEB310" s="1085"/>
      <c r="WEC310" s="1085"/>
      <c r="WED310" s="1085"/>
      <c r="WEE310" s="1085"/>
      <c r="WEF310" s="1085"/>
      <c r="WEG310" s="1085"/>
      <c r="WEH310" s="1085"/>
      <c r="WEI310" s="1085"/>
      <c r="WEJ310" s="1085"/>
      <c r="WEK310" s="1085"/>
      <c r="WEL310" s="1085"/>
      <c r="WEM310" s="1085"/>
      <c r="WEN310" s="1080"/>
      <c r="WEO310" s="1085"/>
      <c r="WEP310" s="1085"/>
      <c r="WEQ310" s="1085"/>
      <c r="WER310" s="1085"/>
      <c r="WES310" s="1085"/>
      <c r="WET310" s="1085"/>
      <c r="WEU310" s="1085"/>
      <c r="WEV310" s="1085"/>
      <c r="WEW310" s="1085"/>
      <c r="WEX310" s="1085"/>
      <c r="WEY310" s="1085"/>
      <c r="WEZ310" s="1085"/>
      <c r="WFA310" s="1085"/>
      <c r="WFB310" s="1085"/>
      <c r="WFC310" s="1080"/>
      <c r="WFD310" s="1085"/>
      <c r="WFE310" s="1085"/>
      <c r="WFF310" s="1085"/>
      <c r="WFG310" s="1085"/>
      <c r="WFH310" s="1085"/>
      <c r="WFI310" s="1085"/>
      <c r="WFJ310" s="1085"/>
      <c r="WFK310" s="1085"/>
      <c r="WFL310" s="1085"/>
      <c r="WFM310" s="1085"/>
      <c r="WFN310" s="1085"/>
      <c r="WFO310" s="1085"/>
      <c r="WFP310" s="1085"/>
      <c r="WFQ310" s="1085"/>
      <c r="WFR310" s="1080"/>
      <c r="WFS310" s="1085"/>
      <c r="WFT310" s="1085"/>
      <c r="WFU310" s="1085"/>
      <c r="WFV310" s="1085"/>
      <c r="WFW310" s="1085"/>
      <c r="WFX310" s="1085"/>
      <c r="WFY310" s="1085"/>
      <c r="WFZ310" s="1085"/>
      <c r="WGA310" s="1085"/>
      <c r="WGB310" s="1085"/>
      <c r="WGC310" s="1085"/>
      <c r="WGD310" s="1085"/>
      <c r="WGE310" s="1085"/>
      <c r="WGF310" s="1085"/>
      <c r="WGG310" s="1080"/>
      <c r="WGH310" s="1085"/>
      <c r="WGI310" s="1085"/>
      <c r="WGJ310" s="1085"/>
      <c r="WGK310" s="1085"/>
      <c r="WGL310" s="1085"/>
      <c r="WGM310" s="1085"/>
      <c r="WGN310" s="1085"/>
      <c r="WGO310" s="1085"/>
      <c r="WGP310" s="1085"/>
      <c r="WGQ310" s="1085"/>
      <c r="WGR310" s="1085"/>
      <c r="WGS310" s="1085"/>
      <c r="WGT310" s="1085"/>
      <c r="WGU310" s="1085"/>
      <c r="WGV310" s="1080"/>
      <c r="WGW310" s="1085"/>
      <c r="WGX310" s="1085"/>
      <c r="WGY310" s="1085"/>
      <c r="WGZ310" s="1085"/>
      <c r="WHA310" s="1085"/>
      <c r="WHB310" s="1085"/>
      <c r="WHC310" s="1085"/>
      <c r="WHD310" s="1085"/>
      <c r="WHE310" s="1085"/>
      <c r="WHF310" s="1085"/>
      <c r="WHG310" s="1085"/>
      <c r="WHH310" s="1085"/>
      <c r="WHI310" s="1085"/>
      <c r="WHJ310" s="1085"/>
      <c r="WHK310" s="1080"/>
      <c r="WHL310" s="1085"/>
      <c r="WHM310" s="1085"/>
      <c r="WHN310" s="1085"/>
      <c r="WHO310" s="1085"/>
      <c r="WHP310" s="1085"/>
      <c r="WHQ310" s="1085"/>
      <c r="WHR310" s="1085"/>
      <c r="WHS310" s="1085"/>
      <c r="WHT310" s="1085"/>
      <c r="WHU310" s="1085"/>
      <c r="WHV310" s="1085"/>
      <c r="WHW310" s="1085"/>
      <c r="WHX310" s="1085"/>
      <c r="WHY310" s="1085"/>
      <c r="WHZ310" s="1080"/>
      <c r="WIA310" s="1085"/>
      <c r="WIB310" s="1085"/>
      <c r="WIC310" s="1085"/>
      <c r="WID310" s="1085"/>
      <c r="WIE310" s="1085"/>
      <c r="WIF310" s="1085"/>
      <c r="WIG310" s="1085"/>
      <c r="WIH310" s="1085"/>
      <c r="WII310" s="1085"/>
      <c r="WIJ310" s="1085"/>
      <c r="WIK310" s="1085"/>
      <c r="WIL310" s="1085"/>
      <c r="WIM310" s="1085"/>
      <c r="WIN310" s="1085"/>
      <c r="WIO310" s="1080"/>
      <c r="WIP310" s="1085"/>
      <c r="WIQ310" s="1085"/>
      <c r="WIR310" s="1085"/>
      <c r="WIS310" s="1085"/>
      <c r="WIT310" s="1085"/>
      <c r="WIU310" s="1085"/>
      <c r="WIV310" s="1085"/>
      <c r="WIW310" s="1085"/>
      <c r="WIX310" s="1085"/>
      <c r="WIY310" s="1085"/>
      <c r="WIZ310" s="1085"/>
      <c r="WJA310" s="1085"/>
      <c r="WJB310" s="1085"/>
      <c r="WJC310" s="1085"/>
      <c r="WJD310" s="1080"/>
      <c r="WJE310" s="1085"/>
      <c r="WJF310" s="1085"/>
      <c r="WJG310" s="1085"/>
      <c r="WJH310" s="1085"/>
      <c r="WJI310" s="1085"/>
      <c r="WJJ310" s="1085"/>
      <c r="WJK310" s="1085"/>
      <c r="WJL310" s="1085"/>
      <c r="WJM310" s="1085"/>
      <c r="WJN310" s="1085"/>
      <c r="WJO310" s="1085"/>
      <c r="WJP310" s="1085"/>
      <c r="WJQ310" s="1085"/>
      <c r="WJR310" s="1085"/>
      <c r="WJS310" s="1080"/>
      <c r="WJT310" s="1085"/>
      <c r="WJU310" s="1085"/>
      <c r="WJV310" s="1085"/>
      <c r="WJW310" s="1085"/>
      <c r="WJX310" s="1085"/>
      <c r="WJY310" s="1085"/>
      <c r="WJZ310" s="1085"/>
      <c r="WKA310" s="1085"/>
      <c r="WKB310" s="1085"/>
      <c r="WKC310" s="1085"/>
      <c r="WKD310" s="1085"/>
      <c r="WKE310" s="1085"/>
      <c r="WKF310" s="1085"/>
      <c r="WKG310" s="1085"/>
      <c r="WKH310" s="1080"/>
      <c r="WKI310" s="1085"/>
      <c r="WKJ310" s="1085"/>
      <c r="WKK310" s="1085"/>
      <c r="WKL310" s="1085"/>
      <c r="WKM310" s="1085"/>
      <c r="WKN310" s="1085"/>
      <c r="WKO310" s="1085"/>
      <c r="WKP310" s="1085"/>
      <c r="WKQ310" s="1085"/>
      <c r="WKR310" s="1085"/>
      <c r="WKS310" s="1085"/>
      <c r="WKT310" s="1085"/>
      <c r="WKU310" s="1085"/>
      <c r="WKV310" s="1085"/>
      <c r="WKW310" s="1080"/>
      <c r="WKX310" s="1085"/>
      <c r="WKY310" s="1085"/>
      <c r="WKZ310" s="1085"/>
      <c r="WLA310" s="1085"/>
      <c r="WLB310" s="1085"/>
      <c r="WLC310" s="1085"/>
      <c r="WLD310" s="1085"/>
      <c r="WLE310" s="1085"/>
      <c r="WLF310" s="1085"/>
      <c r="WLG310" s="1085"/>
      <c r="WLH310" s="1085"/>
      <c r="WLI310" s="1085"/>
      <c r="WLJ310" s="1085"/>
      <c r="WLK310" s="1085"/>
      <c r="WLL310" s="1080"/>
      <c r="WLM310" s="1085"/>
      <c r="WLN310" s="1085"/>
      <c r="WLO310" s="1085"/>
      <c r="WLP310" s="1085"/>
      <c r="WLQ310" s="1085"/>
      <c r="WLR310" s="1085"/>
      <c r="WLS310" s="1085"/>
      <c r="WLT310" s="1085"/>
      <c r="WLU310" s="1085"/>
      <c r="WLV310" s="1085"/>
      <c r="WLW310" s="1085"/>
      <c r="WLX310" s="1085"/>
      <c r="WLY310" s="1085"/>
      <c r="WLZ310" s="1085"/>
      <c r="WMA310" s="1080"/>
      <c r="WMB310" s="1085"/>
      <c r="WMC310" s="1085"/>
      <c r="WMD310" s="1085"/>
      <c r="WME310" s="1085"/>
      <c r="WMF310" s="1085"/>
      <c r="WMG310" s="1085"/>
      <c r="WMH310" s="1085"/>
      <c r="WMI310" s="1085"/>
      <c r="WMJ310" s="1085"/>
      <c r="WMK310" s="1085"/>
      <c r="WML310" s="1085"/>
      <c r="WMM310" s="1085"/>
      <c r="WMN310" s="1085"/>
      <c r="WMO310" s="1085"/>
      <c r="WMP310" s="1080"/>
      <c r="WMQ310" s="1085"/>
      <c r="WMR310" s="1085"/>
      <c r="WMS310" s="1085"/>
      <c r="WMT310" s="1085"/>
      <c r="WMU310" s="1085"/>
      <c r="WMV310" s="1085"/>
      <c r="WMW310" s="1085"/>
      <c r="WMX310" s="1085"/>
      <c r="WMY310" s="1085"/>
      <c r="WMZ310" s="1085"/>
      <c r="WNA310" s="1085"/>
      <c r="WNB310" s="1085"/>
      <c r="WNC310" s="1085"/>
      <c r="WND310" s="1085"/>
      <c r="WNE310" s="1080"/>
      <c r="WNF310" s="1085"/>
      <c r="WNG310" s="1085"/>
      <c r="WNH310" s="1085"/>
      <c r="WNI310" s="1085"/>
      <c r="WNJ310" s="1085"/>
      <c r="WNK310" s="1085"/>
      <c r="WNL310" s="1085"/>
      <c r="WNM310" s="1085"/>
      <c r="WNN310" s="1085"/>
      <c r="WNO310" s="1085"/>
      <c r="WNP310" s="1085"/>
      <c r="WNQ310" s="1085"/>
      <c r="WNR310" s="1085"/>
      <c r="WNS310" s="1085"/>
      <c r="WNT310" s="1080"/>
      <c r="WNU310" s="1085"/>
      <c r="WNV310" s="1085"/>
      <c r="WNW310" s="1085"/>
      <c r="WNX310" s="1085"/>
      <c r="WNY310" s="1085"/>
      <c r="WNZ310" s="1085"/>
      <c r="WOA310" s="1085"/>
      <c r="WOB310" s="1085"/>
      <c r="WOC310" s="1085"/>
      <c r="WOD310" s="1085"/>
      <c r="WOE310" s="1085"/>
      <c r="WOF310" s="1085"/>
      <c r="WOG310" s="1085"/>
      <c r="WOH310" s="1085"/>
      <c r="WOI310" s="1080"/>
      <c r="WOJ310" s="1085"/>
      <c r="WOK310" s="1085"/>
      <c r="WOL310" s="1085"/>
      <c r="WOM310" s="1085"/>
      <c r="WON310" s="1085"/>
      <c r="WOO310" s="1085"/>
      <c r="WOP310" s="1085"/>
      <c r="WOQ310" s="1085"/>
      <c r="WOR310" s="1085"/>
      <c r="WOS310" s="1085"/>
      <c r="WOT310" s="1085"/>
      <c r="WOU310" s="1085"/>
      <c r="WOV310" s="1085"/>
      <c r="WOW310" s="1085"/>
      <c r="WOX310" s="1080"/>
      <c r="WOY310" s="1085"/>
      <c r="WOZ310" s="1085"/>
      <c r="WPA310" s="1085"/>
      <c r="WPB310" s="1085"/>
      <c r="WPC310" s="1085"/>
      <c r="WPD310" s="1085"/>
      <c r="WPE310" s="1085"/>
      <c r="WPF310" s="1085"/>
      <c r="WPG310" s="1085"/>
      <c r="WPH310" s="1085"/>
      <c r="WPI310" s="1085"/>
      <c r="WPJ310" s="1085"/>
      <c r="WPK310" s="1085"/>
      <c r="WPL310" s="1085"/>
      <c r="WPM310" s="1080"/>
      <c r="WPN310" s="1085"/>
      <c r="WPO310" s="1085"/>
      <c r="WPP310" s="1085"/>
      <c r="WPQ310" s="1085"/>
      <c r="WPR310" s="1085"/>
      <c r="WPS310" s="1085"/>
      <c r="WPT310" s="1085"/>
      <c r="WPU310" s="1085"/>
      <c r="WPV310" s="1085"/>
      <c r="WPW310" s="1085"/>
      <c r="WPX310" s="1085"/>
      <c r="WPY310" s="1085"/>
      <c r="WPZ310" s="1085"/>
      <c r="WQA310" s="1085"/>
      <c r="WQB310" s="1080"/>
      <c r="WQC310" s="1085"/>
      <c r="WQD310" s="1085"/>
      <c r="WQE310" s="1085"/>
      <c r="WQF310" s="1085"/>
      <c r="WQG310" s="1085"/>
      <c r="WQH310" s="1085"/>
      <c r="WQI310" s="1085"/>
      <c r="WQJ310" s="1085"/>
      <c r="WQK310" s="1085"/>
      <c r="WQL310" s="1085"/>
      <c r="WQM310" s="1085"/>
      <c r="WQN310" s="1085"/>
      <c r="WQO310" s="1085"/>
      <c r="WQP310" s="1085"/>
      <c r="WQQ310" s="1080"/>
      <c r="WQR310" s="1085"/>
      <c r="WQS310" s="1085"/>
      <c r="WQT310" s="1085"/>
      <c r="WQU310" s="1085"/>
      <c r="WQV310" s="1085"/>
      <c r="WQW310" s="1085"/>
      <c r="WQX310" s="1085"/>
      <c r="WQY310" s="1085"/>
      <c r="WQZ310" s="1085"/>
      <c r="WRA310" s="1085"/>
      <c r="WRB310" s="1085"/>
      <c r="WRC310" s="1085"/>
      <c r="WRD310" s="1085"/>
      <c r="WRE310" s="1085"/>
      <c r="WRF310" s="1080"/>
      <c r="WRG310" s="1085"/>
      <c r="WRH310" s="1085"/>
      <c r="WRI310" s="1085"/>
      <c r="WRJ310" s="1085"/>
      <c r="WRK310" s="1085"/>
      <c r="WRL310" s="1085"/>
      <c r="WRM310" s="1085"/>
      <c r="WRN310" s="1085"/>
      <c r="WRO310" s="1085"/>
      <c r="WRP310" s="1085"/>
      <c r="WRQ310" s="1085"/>
      <c r="WRR310" s="1085"/>
      <c r="WRS310" s="1085"/>
      <c r="WRT310" s="1085"/>
      <c r="WRU310" s="1080"/>
      <c r="WRV310" s="1085"/>
      <c r="WRW310" s="1085"/>
      <c r="WRX310" s="1085"/>
      <c r="WRY310" s="1085"/>
      <c r="WRZ310" s="1085"/>
      <c r="WSA310" s="1085"/>
      <c r="WSB310" s="1085"/>
      <c r="WSC310" s="1085"/>
      <c r="WSD310" s="1085"/>
      <c r="WSE310" s="1085"/>
      <c r="WSF310" s="1085"/>
      <c r="WSG310" s="1085"/>
      <c r="WSH310" s="1085"/>
      <c r="WSI310" s="1085"/>
      <c r="WSJ310" s="1080"/>
      <c r="WSK310" s="1085"/>
      <c r="WSL310" s="1085"/>
      <c r="WSM310" s="1085"/>
      <c r="WSN310" s="1085"/>
      <c r="WSO310" s="1085"/>
      <c r="WSP310" s="1085"/>
      <c r="WSQ310" s="1085"/>
      <c r="WSR310" s="1085"/>
      <c r="WSS310" s="1085"/>
      <c r="WST310" s="1085"/>
      <c r="WSU310" s="1085"/>
      <c r="WSV310" s="1085"/>
      <c r="WSW310" s="1085"/>
      <c r="WSX310" s="1085"/>
      <c r="WSY310" s="1080"/>
      <c r="WSZ310" s="1085"/>
      <c r="WTA310" s="1085"/>
      <c r="WTB310" s="1085"/>
      <c r="WTC310" s="1085"/>
      <c r="WTD310" s="1085"/>
      <c r="WTE310" s="1085"/>
      <c r="WTF310" s="1085"/>
      <c r="WTG310" s="1085"/>
      <c r="WTH310" s="1085"/>
      <c r="WTI310" s="1085"/>
      <c r="WTJ310" s="1085"/>
      <c r="WTK310" s="1085"/>
      <c r="WTL310" s="1085"/>
      <c r="WTM310" s="1085"/>
      <c r="WTN310" s="1080"/>
      <c r="WTO310" s="1085"/>
      <c r="WTP310" s="1085"/>
      <c r="WTQ310" s="1085"/>
      <c r="WTR310" s="1085"/>
      <c r="WTS310" s="1085"/>
      <c r="WTT310" s="1085"/>
      <c r="WTU310" s="1085"/>
      <c r="WTV310" s="1085"/>
      <c r="WTW310" s="1085"/>
      <c r="WTX310" s="1085"/>
      <c r="WTY310" s="1085"/>
      <c r="WTZ310" s="1085"/>
      <c r="WUA310" s="1085"/>
      <c r="WUB310" s="1085"/>
      <c r="WUC310" s="1080"/>
      <c r="WUD310" s="1085"/>
      <c r="WUE310" s="1085"/>
      <c r="WUF310" s="1085"/>
      <c r="WUG310" s="1085"/>
      <c r="WUH310" s="1085"/>
      <c r="WUI310" s="1085"/>
      <c r="WUJ310" s="1085"/>
      <c r="WUK310" s="1085"/>
      <c r="WUL310" s="1085"/>
      <c r="WUM310" s="1085"/>
      <c r="WUN310" s="1085"/>
      <c r="WUO310" s="1085"/>
      <c r="WUP310" s="1085"/>
      <c r="WUQ310" s="1085"/>
      <c r="WUR310" s="1080"/>
      <c r="WUS310" s="1085"/>
      <c r="WUT310" s="1085"/>
      <c r="WUU310" s="1085"/>
      <c r="WUV310" s="1085"/>
      <c r="WUW310" s="1085"/>
      <c r="WUX310" s="1085"/>
      <c r="WUY310" s="1085"/>
      <c r="WUZ310" s="1085"/>
      <c r="WVA310" s="1085"/>
      <c r="WVB310" s="1085"/>
      <c r="WVC310" s="1085"/>
      <c r="WVD310" s="1085"/>
      <c r="WVE310" s="1085"/>
      <c r="WVF310" s="1085"/>
      <c r="WVG310" s="1080"/>
      <c r="WVH310" s="1085"/>
      <c r="WVI310" s="1085"/>
      <c r="WVJ310" s="1085"/>
      <c r="WVK310" s="1085"/>
      <c r="WVL310" s="1085"/>
      <c r="WVM310" s="1085"/>
      <c r="WVN310" s="1085"/>
      <c r="WVO310" s="1085"/>
      <c r="WVP310" s="1085"/>
      <c r="WVQ310" s="1085"/>
      <c r="WVR310" s="1085"/>
      <c r="WVS310" s="1085"/>
      <c r="WVT310" s="1085"/>
      <c r="WVU310" s="1085"/>
      <c r="WVV310" s="1080"/>
      <c r="WVW310" s="1085"/>
      <c r="WVX310" s="1085"/>
      <c r="WVY310" s="1085"/>
      <c r="WVZ310" s="1085"/>
      <c r="WWA310" s="1085"/>
      <c r="WWB310" s="1085"/>
      <c r="WWC310" s="1085"/>
      <c r="WWD310" s="1085"/>
      <c r="WWE310" s="1085"/>
      <c r="WWF310" s="1085"/>
      <c r="WWG310" s="1085"/>
      <c r="WWH310" s="1085"/>
      <c r="WWI310" s="1085"/>
      <c r="WWJ310" s="1085"/>
      <c r="WWK310" s="1080"/>
      <c r="WWL310" s="1085"/>
      <c r="WWM310" s="1085"/>
      <c r="WWN310" s="1085"/>
      <c r="WWO310" s="1085"/>
      <c r="WWP310" s="1085"/>
      <c r="WWQ310" s="1085"/>
      <c r="WWR310" s="1085"/>
      <c r="WWS310" s="1085"/>
      <c r="WWT310" s="1085"/>
      <c r="WWU310" s="1085"/>
      <c r="WWV310" s="1085"/>
      <c r="WWW310" s="1085"/>
      <c r="WWX310" s="1085"/>
      <c r="WWY310" s="1085"/>
      <c r="WWZ310" s="1080"/>
      <c r="WXA310" s="1085"/>
      <c r="WXB310" s="1085"/>
      <c r="WXC310" s="1085"/>
      <c r="WXD310" s="1085"/>
      <c r="WXE310" s="1085"/>
      <c r="WXF310" s="1085"/>
      <c r="WXG310" s="1085"/>
      <c r="WXH310" s="1085"/>
      <c r="WXI310" s="1085"/>
      <c r="WXJ310" s="1085"/>
      <c r="WXK310" s="1085"/>
      <c r="WXL310" s="1085"/>
      <c r="WXM310" s="1085"/>
      <c r="WXN310" s="1085"/>
      <c r="WXO310" s="1080"/>
      <c r="WXP310" s="1085"/>
      <c r="WXQ310" s="1085"/>
      <c r="WXR310" s="1085"/>
      <c r="WXS310" s="1085"/>
      <c r="WXT310" s="1085"/>
      <c r="WXU310" s="1085"/>
      <c r="WXV310" s="1085"/>
      <c r="WXW310" s="1085"/>
      <c r="WXX310" s="1085"/>
      <c r="WXY310" s="1085"/>
      <c r="WXZ310" s="1085"/>
      <c r="WYA310" s="1085"/>
      <c r="WYB310" s="1085"/>
      <c r="WYC310" s="1085"/>
      <c r="WYD310" s="1080"/>
      <c r="WYE310" s="1085"/>
      <c r="WYF310" s="1085"/>
      <c r="WYG310" s="1085"/>
      <c r="WYH310" s="1085"/>
      <c r="WYI310" s="1085"/>
      <c r="WYJ310" s="1085"/>
      <c r="WYK310" s="1085"/>
      <c r="WYL310" s="1085"/>
      <c r="WYM310" s="1085"/>
      <c r="WYN310" s="1085"/>
      <c r="WYO310" s="1085"/>
      <c r="WYP310" s="1085"/>
      <c r="WYQ310" s="1085"/>
      <c r="WYR310" s="1085"/>
      <c r="WYS310" s="1080"/>
      <c r="WYT310" s="1085"/>
      <c r="WYU310" s="1085"/>
      <c r="WYV310" s="1085"/>
      <c r="WYW310" s="1085"/>
      <c r="WYX310" s="1085"/>
      <c r="WYY310" s="1085"/>
      <c r="WYZ310" s="1085"/>
      <c r="WZA310" s="1085"/>
      <c r="WZB310" s="1085"/>
      <c r="WZC310" s="1085"/>
      <c r="WZD310" s="1085"/>
      <c r="WZE310" s="1085"/>
      <c r="WZF310" s="1085"/>
      <c r="WZG310" s="1085"/>
      <c r="WZH310" s="1080"/>
      <c r="WZI310" s="1085"/>
      <c r="WZJ310" s="1085"/>
      <c r="WZK310" s="1085"/>
      <c r="WZL310" s="1085"/>
      <c r="WZM310" s="1085"/>
      <c r="WZN310" s="1085"/>
      <c r="WZO310" s="1085"/>
      <c r="WZP310" s="1085"/>
      <c r="WZQ310" s="1085"/>
      <c r="WZR310" s="1085"/>
      <c r="WZS310" s="1085"/>
      <c r="WZT310" s="1085"/>
      <c r="WZU310" s="1085"/>
      <c r="WZV310" s="1085"/>
      <c r="WZW310" s="1080"/>
      <c r="WZX310" s="1085"/>
      <c r="WZY310" s="1085"/>
      <c r="WZZ310" s="1085"/>
      <c r="XAA310" s="1085"/>
      <c r="XAB310" s="1085"/>
      <c r="XAC310" s="1085"/>
      <c r="XAD310" s="1085"/>
      <c r="XAE310" s="1085"/>
      <c r="XAF310" s="1085"/>
      <c r="XAG310" s="1085"/>
      <c r="XAH310" s="1085"/>
      <c r="XAI310" s="1085"/>
      <c r="XAJ310" s="1085"/>
      <c r="XAK310" s="1085"/>
      <c r="XAL310" s="1080"/>
      <c r="XAM310" s="1085"/>
      <c r="XAN310" s="1085"/>
      <c r="XAO310" s="1085"/>
      <c r="XAP310" s="1085"/>
      <c r="XAQ310" s="1085"/>
      <c r="XAR310" s="1085"/>
      <c r="XAS310" s="1085"/>
      <c r="XAT310" s="1085"/>
      <c r="XAU310" s="1085"/>
      <c r="XAV310" s="1085"/>
      <c r="XAW310" s="1085"/>
      <c r="XAX310" s="1085"/>
      <c r="XAY310" s="1085"/>
      <c r="XAZ310" s="1085"/>
      <c r="XBA310" s="1080"/>
      <c r="XBB310" s="1085"/>
      <c r="XBC310" s="1085"/>
      <c r="XBD310" s="1085"/>
      <c r="XBE310" s="1085"/>
      <c r="XBF310" s="1085"/>
      <c r="XBG310" s="1085"/>
      <c r="XBH310" s="1085"/>
      <c r="XBI310" s="1085"/>
      <c r="XBJ310" s="1085"/>
      <c r="XBK310" s="1085"/>
      <c r="XBL310" s="1085"/>
      <c r="XBM310" s="1085"/>
      <c r="XBN310" s="1085"/>
      <c r="XBO310" s="1085"/>
      <c r="XBP310" s="1080"/>
      <c r="XBQ310" s="1085"/>
      <c r="XBR310" s="1085"/>
      <c r="XBS310" s="1085"/>
      <c r="XBT310" s="1085"/>
      <c r="XBU310" s="1085"/>
      <c r="XBV310" s="1085"/>
      <c r="XBW310" s="1085"/>
      <c r="XBX310" s="1085"/>
      <c r="XBY310" s="1085"/>
      <c r="XBZ310" s="1085"/>
      <c r="XCA310" s="1085"/>
      <c r="XCB310" s="1085"/>
      <c r="XCC310" s="1085"/>
      <c r="XCD310" s="1085"/>
      <c r="XCE310" s="1080"/>
      <c r="XCF310" s="1085"/>
      <c r="XCG310" s="1085"/>
      <c r="XCH310" s="1085"/>
      <c r="XCI310" s="1085"/>
      <c r="XCJ310" s="1085"/>
      <c r="XCK310" s="1085"/>
      <c r="XCL310" s="1085"/>
      <c r="XCM310" s="1085"/>
      <c r="XCN310" s="1085"/>
      <c r="XCO310" s="1085"/>
      <c r="XCP310" s="1085"/>
      <c r="XCQ310" s="1085"/>
      <c r="XCR310" s="1085"/>
      <c r="XCS310" s="1085"/>
      <c r="XCT310" s="1080"/>
      <c r="XCU310" s="1085"/>
      <c r="XCV310" s="1085"/>
      <c r="XCW310" s="1085"/>
      <c r="XCX310" s="1085"/>
      <c r="XCY310" s="1085"/>
      <c r="XCZ310" s="1085"/>
      <c r="XDA310" s="1085"/>
      <c r="XDB310" s="1085"/>
      <c r="XDC310" s="1085"/>
      <c r="XDD310" s="1085"/>
      <c r="XDE310" s="1085"/>
      <c r="XDF310" s="1085"/>
      <c r="XDG310" s="1085"/>
      <c r="XDH310" s="1085"/>
      <c r="XDI310" s="1080"/>
      <c r="XDJ310" s="1085"/>
      <c r="XDK310" s="1085"/>
      <c r="XDL310" s="1085"/>
      <c r="XDM310" s="1085"/>
      <c r="XDN310" s="1085"/>
      <c r="XDO310" s="1085"/>
      <c r="XDP310" s="1085"/>
      <c r="XDQ310" s="1085"/>
      <c r="XDR310" s="1085"/>
      <c r="XDS310" s="1085"/>
      <c r="XDT310" s="1085"/>
      <c r="XDU310" s="1085"/>
      <c r="XDV310" s="1085"/>
      <c r="XDW310" s="1085"/>
      <c r="XDX310" s="1080"/>
      <c r="XDY310" s="1085"/>
      <c r="XDZ310" s="1085"/>
      <c r="XEA310" s="1085"/>
      <c r="XEB310" s="1085"/>
      <c r="XEC310" s="1085"/>
      <c r="XED310" s="1085"/>
      <c r="XEE310" s="1085"/>
      <c r="XEF310" s="1085"/>
      <c r="XEG310" s="1085"/>
      <c r="XEH310" s="1085"/>
      <c r="XEI310" s="1085"/>
      <c r="XEJ310" s="1085"/>
      <c r="XEK310" s="1085"/>
      <c r="XEL310" s="1085"/>
      <c r="XEM310" s="1080"/>
      <c r="XEN310" s="1085"/>
      <c r="XEO310" s="1085"/>
      <c r="XEP310" s="1085"/>
      <c r="XEQ310" s="1085"/>
      <c r="XER310" s="1085"/>
      <c r="XES310" s="1085"/>
      <c r="XET310" s="1085"/>
      <c r="XEU310" s="1085"/>
      <c r="XEV310" s="1085"/>
      <c r="XEW310" s="1085"/>
      <c r="XEX310" s="1085"/>
      <c r="XEY310" s="1085"/>
      <c r="XEZ310" s="1085"/>
      <c r="XFA310" s="1085"/>
      <c r="XFB310" s="1080"/>
      <c r="XFC310" s="1085"/>
      <c r="XFD310" s="1085"/>
    </row>
    <row r="311" spans="1:16384">
      <c r="B311" s="11"/>
      <c r="C311" s="10"/>
      <c r="D311" s="10"/>
      <c r="E311" s="10"/>
      <c r="F311" s="10"/>
      <c r="G311" s="10"/>
      <c r="H311" s="10"/>
      <c r="I311" s="10"/>
      <c r="J311" s="10"/>
      <c r="K311" s="10"/>
      <c r="L311" s="10"/>
      <c r="M311" s="10"/>
      <c r="N311" s="10"/>
      <c r="O311" s="10"/>
    </row>
    <row r="312" spans="1:16384" ht="13.15">
      <c r="B312" s="74" t="s">
        <v>1413</v>
      </c>
      <c r="D312" s="11"/>
      <c r="E312" s="11"/>
      <c r="F312" s="11"/>
    </row>
    <row r="313" spans="1:16384" ht="13.15">
      <c r="B313" s="74"/>
      <c r="D313" s="11"/>
      <c r="E313" s="11"/>
      <c r="F313" s="11"/>
      <c r="O313" s="1160"/>
      <c r="P313" s="1160"/>
    </row>
    <row r="314" spans="1:16384">
      <c r="B314" s="251" t="s">
        <v>1536</v>
      </c>
      <c r="D314" s="11"/>
      <c r="E314" s="11"/>
      <c r="F314" s="11"/>
    </row>
    <row r="315" spans="1:16384">
      <c r="B315" s="251"/>
      <c r="D315" s="11"/>
      <c r="E315" s="11"/>
      <c r="F315" s="11"/>
    </row>
    <row r="316" spans="1:16384">
      <c r="B316" s="251" t="s">
        <v>1537</v>
      </c>
      <c r="D316" s="11"/>
      <c r="E316" s="11"/>
      <c r="F316" s="11"/>
    </row>
    <row r="317" spans="1:16384">
      <c r="B317" s="11"/>
      <c r="D317" s="11"/>
      <c r="E317" s="11"/>
      <c r="F317" s="11"/>
    </row>
    <row r="318" spans="1:16384" ht="13.15">
      <c r="B318" s="138" t="s">
        <v>59</v>
      </c>
      <c r="C318" s="8" t="str">
        <f t="shared" ref="C318:M318" si="214">C289</f>
        <v>2019/20</v>
      </c>
      <c r="D318" s="8" t="str">
        <f t="shared" si="214"/>
        <v>2020/21</v>
      </c>
      <c r="E318" s="8" t="str">
        <f t="shared" si="214"/>
        <v>2021/22</v>
      </c>
      <c r="F318" s="8" t="str">
        <f t="shared" si="214"/>
        <v>2022/23</v>
      </c>
      <c r="G318" s="8" t="str">
        <f t="shared" si="214"/>
        <v>2023/24</v>
      </c>
      <c r="H318" s="8" t="str">
        <f t="shared" si="214"/>
        <v>2024/25</v>
      </c>
      <c r="I318" s="8" t="str">
        <f t="shared" si="214"/>
        <v>2025/26</v>
      </c>
      <c r="J318" s="8" t="str">
        <f t="shared" si="214"/>
        <v>2026/27</v>
      </c>
      <c r="K318" s="8" t="str">
        <f t="shared" si="214"/>
        <v>2027/28</v>
      </c>
      <c r="L318" s="8" t="str">
        <f t="shared" si="214"/>
        <v>2028/29</v>
      </c>
      <c r="M318" s="8" t="str">
        <f t="shared" si="214"/>
        <v>2029/30</v>
      </c>
      <c r="P318" s="251" t="s">
        <v>451</v>
      </c>
    </row>
    <row r="319" spans="1:16384" s="5" customFormat="1" ht="13.15">
      <c r="A319" s="163"/>
      <c r="B319" s="186" t="str">
        <f t="shared" ref="B319:B338" si="215">B290</f>
        <v>Art &amp; Design</v>
      </c>
      <c r="C319" s="489">
        <f t="shared" ref="C319:M319" si="216">(C290/((SUM(C$290:C$308))-C$291-C$293-C$298-C$302-C$307))*(C$156-C$320-C$322-C$327-C$331-C$336)</f>
        <v>24586.335192322913</v>
      </c>
      <c r="D319" s="489">
        <f t="shared" si="216"/>
        <v>24171.220294875457</v>
      </c>
      <c r="E319" s="489">
        <f t="shared" si="216"/>
        <v>24126.786366828663</v>
      </c>
      <c r="F319" s="489">
        <f t="shared" si="216"/>
        <v>24492.75910668771</v>
      </c>
      <c r="G319" s="489">
        <f t="shared" si="216"/>
        <v>25241.146376972338</v>
      </c>
      <c r="H319" s="489">
        <f t="shared" si="216"/>
        <v>25998.578465966013</v>
      </c>
      <c r="I319" s="489">
        <f t="shared" si="216"/>
        <v>26798.576049149706</v>
      </c>
      <c r="J319" s="489">
        <f t="shared" si="216"/>
        <v>27382.228312923515</v>
      </c>
      <c r="K319" s="489">
        <f t="shared" si="216"/>
        <v>27873.053738682553</v>
      </c>
      <c r="L319" s="489">
        <f t="shared" si="216"/>
        <v>28352.100190937785</v>
      </c>
      <c r="M319" s="489">
        <f t="shared" si="216"/>
        <v>28741.115289295802</v>
      </c>
    </row>
    <row r="320" spans="1:16384" s="5" customFormat="1" ht="13.15">
      <c r="A320" s="163"/>
      <c r="B320" s="186" t="str">
        <f t="shared" si="215"/>
        <v>Biology</v>
      </c>
      <c r="C320" s="372">
        <f t="shared" ref="C320:M320" si="217">C291</f>
        <v>35763.764000000003</v>
      </c>
      <c r="D320" s="372">
        <f t="shared" si="217"/>
        <v>35289.840997557978</v>
      </c>
      <c r="E320" s="372">
        <f t="shared" si="217"/>
        <v>35355.039217247795</v>
      </c>
      <c r="F320" s="372">
        <f t="shared" si="217"/>
        <v>35891.330307716009</v>
      </c>
      <c r="G320" s="372">
        <f t="shared" si="217"/>
        <v>36988.006047630559</v>
      </c>
      <c r="H320" s="372">
        <f t="shared" si="217"/>
        <v>38097.93593234953</v>
      </c>
      <c r="I320" s="372">
        <f t="shared" si="217"/>
        <v>39270.240668551371</v>
      </c>
      <c r="J320" s="372">
        <f t="shared" si="217"/>
        <v>40125.516143752182</v>
      </c>
      <c r="K320" s="372">
        <f t="shared" si="217"/>
        <v>40844.764530698223</v>
      </c>
      <c r="L320" s="372">
        <f t="shared" si="217"/>
        <v>41546.752182466618</v>
      </c>
      <c r="M320" s="372">
        <f t="shared" si="217"/>
        <v>42116.809207444407</v>
      </c>
      <c r="O320" s="5" t="s">
        <v>7</v>
      </c>
      <c r="P320" s="493">
        <f t="shared" ref="P320:Z320" si="218">C320/C$338</f>
        <v>6.919278237593178E-2</v>
      </c>
      <c r="Q320" s="493">
        <f t="shared" si="218"/>
        <v>6.919278237593178E-2</v>
      </c>
      <c r="R320" s="493">
        <f t="shared" si="218"/>
        <v>6.9192782375931822E-2</v>
      </c>
      <c r="S320" s="493">
        <f t="shared" si="218"/>
        <v>6.9192782375931794E-2</v>
      </c>
      <c r="T320" s="493">
        <f t="shared" si="218"/>
        <v>6.9192782375931794E-2</v>
      </c>
      <c r="U320" s="493">
        <f t="shared" si="218"/>
        <v>6.9192782375931794E-2</v>
      </c>
      <c r="V320" s="493">
        <f t="shared" si="218"/>
        <v>6.9192782375931822E-2</v>
      </c>
      <c r="W320" s="493">
        <f t="shared" si="218"/>
        <v>6.9192782375931794E-2</v>
      </c>
      <c r="X320" s="493">
        <f t="shared" si="218"/>
        <v>6.9192782375931794E-2</v>
      </c>
      <c r="Y320" s="493">
        <f t="shared" si="218"/>
        <v>6.9192782375931794E-2</v>
      </c>
      <c r="Z320" s="493">
        <f t="shared" si="218"/>
        <v>6.9192782375931808E-2</v>
      </c>
    </row>
    <row r="321" spans="1:26" s="5" customFormat="1" ht="13.15">
      <c r="A321" s="163"/>
      <c r="B321" s="186" t="str">
        <f t="shared" si="215"/>
        <v>Business Studies</v>
      </c>
      <c r="C321" s="489">
        <f t="shared" ref="C321:M321" si="219">(C292/((SUM(C$290:C$308))-C$291-C$293-C$298-C$302-C$307))*(C$156-C$320-C$322-C$327-C$331-C$336)</f>
        <v>43417.441904052364</v>
      </c>
      <c r="D321" s="489">
        <f t="shared" si="219"/>
        <v>42684.383202849131</v>
      </c>
      <c r="E321" s="489">
        <f t="shared" si="219"/>
        <v>42605.916547511937</v>
      </c>
      <c r="F321" s="489">
        <f t="shared" si="219"/>
        <v>43252.19424799081</v>
      </c>
      <c r="G321" s="489">
        <f t="shared" si="219"/>
        <v>44573.784496197506</v>
      </c>
      <c r="H321" s="489">
        <f t="shared" si="219"/>
        <v>45911.347148902925</v>
      </c>
      <c r="I321" s="489">
        <f t="shared" si="219"/>
        <v>47324.076956723395</v>
      </c>
      <c r="J321" s="489">
        <f t="shared" si="219"/>
        <v>48354.758758478092</v>
      </c>
      <c r="K321" s="489">
        <f t="shared" si="219"/>
        <v>49221.51601372689</v>
      </c>
      <c r="L321" s="489">
        <f t="shared" si="219"/>
        <v>50067.472572418425</v>
      </c>
      <c r="M321" s="489">
        <f t="shared" si="219"/>
        <v>50754.441179192814</v>
      </c>
      <c r="P321" s="494">
        <f t="shared" ref="P321:Z321" si="220">C138/C$156</f>
        <v>6.9192782375931794E-2</v>
      </c>
      <c r="Q321" s="494">
        <f t="shared" si="220"/>
        <v>6.9192782375931794E-2</v>
      </c>
      <c r="R321" s="494">
        <f t="shared" si="220"/>
        <v>6.9192782375931808E-2</v>
      </c>
      <c r="S321" s="494">
        <f t="shared" si="220"/>
        <v>6.9192782375931794E-2</v>
      </c>
      <c r="T321" s="494">
        <f t="shared" si="220"/>
        <v>6.9192782375931808E-2</v>
      </c>
      <c r="U321" s="494">
        <f t="shared" si="220"/>
        <v>6.9192782375931808E-2</v>
      </c>
      <c r="V321" s="494">
        <f t="shared" si="220"/>
        <v>6.9192782375931808E-2</v>
      </c>
      <c r="W321" s="494">
        <f t="shared" si="220"/>
        <v>6.9192782375931808E-2</v>
      </c>
      <c r="X321" s="494">
        <f t="shared" si="220"/>
        <v>6.9192782375931794E-2</v>
      </c>
      <c r="Y321" s="494">
        <f t="shared" si="220"/>
        <v>6.9192782375931794E-2</v>
      </c>
      <c r="Z321" s="494">
        <f t="shared" si="220"/>
        <v>6.9192782375931808E-2</v>
      </c>
    </row>
    <row r="322" spans="1:26" s="5" customFormat="1" ht="13.15">
      <c r="A322" s="163"/>
      <c r="B322" s="186" t="str">
        <f t="shared" si="215"/>
        <v>Chemistry</v>
      </c>
      <c r="C322" s="372">
        <f t="shared" ref="C322:M322" si="221">C293</f>
        <v>30723.309000000001</v>
      </c>
      <c r="D322" s="372">
        <f t="shared" si="221"/>
        <v>30316.179514237985</v>
      </c>
      <c r="E322" s="372">
        <f t="shared" si="221"/>
        <v>30372.188860731269</v>
      </c>
      <c r="F322" s="372">
        <f t="shared" si="221"/>
        <v>30832.896432965612</v>
      </c>
      <c r="G322" s="372">
        <f t="shared" si="221"/>
        <v>31775.009450773196</v>
      </c>
      <c r="H322" s="372">
        <f t="shared" si="221"/>
        <v>32728.508607532964</v>
      </c>
      <c r="I322" s="372">
        <f t="shared" si="221"/>
        <v>33735.591660997154</v>
      </c>
      <c r="J322" s="372">
        <f t="shared" si="221"/>
        <v>34470.326760600103</v>
      </c>
      <c r="K322" s="372">
        <f t="shared" si="221"/>
        <v>35088.206087840234</v>
      </c>
      <c r="L322" s="372">
        <f t="shared" si="221"/>
        <v>35691.257364530931</v>
      </c>
      <c r="M322" s="372">
        <f t="shared" si="221"/>
        <v>36180.971985341348</v>
      </c>
      <c r="O322" s="5" t="s">
        <v>3</v>
      </c>
      <c r="P322" s="493">
        <f t="shared" ref="P322:Z322" si="222">C322/C$338</f>
        <v>5.9440925555417107E-2</v>
      </c>
      <c r="Q322" s="493">
        <f t="shared" si="222"/>
        <v>5.9440925555417107E-2</v>
      </c>
      <c r="R322" s="493">
        <f t="shared" si="222"/>
        <v>5.9440925555417128E-2</v>
      </c>
      <c r="S322" s="493">
        <f t="shared" si="222"/>
        <v>5.9440925555417114E-2</v>
      </c>
      <c r="T322" s="493">
        <f t="shared" si="222"/>
        <v>5.9440925555417107E-2</v>
      </c>
      <c r="U322" s="493">
        <f t="shared" si="222"/>
        <v>5.9440925555417107E-2</v>
      </c>
      <c r="V322" s="493">
        <f t="shared" si="222"/>
        <v>5.9440925555417135E-2</v>
      </c>
      <c r="W322" s="493">
        <f t="shared" si="222"/>
        <v>5.9440925555417107E-2</v>
      </c>
      <c r="X322" s="493">
        <f t="shared" si="222"/>
        <v>5.9440925555417114E-2</v>
      </c>
      <c r="Y322" s="493">
        <f t="shared" si="222"/>
        <v>5.9440925555417114E-2</v>
      </c>
      <c r="Z322" s="493">
        <f t="shared" si="222"/>
        <v>5.9440925555417114E-2</v>
      </c>
    </row>
    <row r="323" spans="1:26" s="5" customFormat="1" ht="13.15">
      <c r="A323" s="163"/>
      <c r="B323" s="186" t="str">
        <f t="shared" si="215"/>
        <v>Classics</v>
      </c>
      <c r="C323" s="489">
        <f t="shared" ref="C323:M323" si="223">(C294/((SUM(C$290:C$308))-C$291-C$293-C$298-C$302-C$307))*(C$156-C$320-C$322-C$327-C$331-C$336)</f>
        <v>1622.5529531010066</v>
      </c>
      <c r="D323" s="489">
        <f t="shared" si="223"/>
        <v>1595.1578209082306</v>
      </c>
      <c r="E323" s="489">
        <f t="shared" si="223"/>
        <v>1592.2254440165043</v>
      </c>
      <c r="F323" s="489">
        <f t="shared" si="223"/>
        <v>1616.3774839674677</v>
      </c>
      <c r="G323" s="489">
        <f t="shared" si="223"/>
        <v>1665.7666249665174</v>
      </c>
      <c r="H323" s="489">
        <f t="shared" si="223"/>
        <v>1715.7526705953878</v>
      </c>
      <c r="I323" s="489">
        <f t="shared" si="223"/>
        <v>1768.5477875135723</v>
      </c>
      <c r="J323" s="489">
        <f t="shared" si="223"/>
        <v>1807.0653907579137</v>
      </c>
      <c r="K323" s="489">
        <f t="shared" si="223"/>
        <v>1839.4569707877451</v>
      </c>
      <c r="L323" s="489">
        <f t="shared" si="223"/>
        <v>1871.0712081150714</v>
      </c>
      <c r="M323" s="489">
        <f t="shared" si="223"/>
        <v>1896.7439076737583</v>
      </c>
      <c r="P323" s="494">
        <f t="shared" ref="P323:Z323" si="224">C140/C$156</f>
        <v>5.9440925555417114E-2</v>
      </c>
      <c r="Q323" s="494">
        <f t="shared" si="224"/>
        <v>5.9440925555417114E-2</v>
      </c>
      <c r="R323" s="494">
        <f t="shared" si="224"/>
        <v>5.9440925555417121E-2</v>
      </c>
      <c r="S323" s="494">
        <f t="shared" si="224"/>
        <v>5.9440925555417114E-2</v>
      </c>
      <c r="T323" s="494">
        <f t="shared" si="224"/>
        <v>5.9440925555417121E-2</v>
      </c>
      <c r="U323" s="494">
        <f t="shared" si="224"/>
        <v>5.9440925555417114E-2</v>
      </c>
      <c r="V323" s="494">
        <f t="shared" si="224"/>
        <v>5.9440925555417121E-2</v>
      </c>
      <c r="W323" s="494">
        <f t="shared" si="224"/>
        <v>5.9440925555417121E-2</v>
      </c>
      <c r="X323" s="494">
        <f t="shared" si="224"/>
        <v>5.9440925555417114E-2</v>
      </c>
      <c r="Y323" s="494">
        <f t="shared" si="224"/>
        <v>5.9440925555417114E-2</v>
      </c>
      <c r="Z323" s="494">
        <f t="shared" si="224"/>
        <v>5.9440925555417114E-2</v>
      </c>
    </row>
    <row r="324" spans="1:26" s="5" customFormat="1" ht="13.15">
      <c r="A324" s="163"/>
      <c r="B324" s="186" t="str">
        <f t="shared" si="215"/>
        <v>Computing</v>
      </c>
      <c r="C324" s="489">
        <f t="shared" ref="C324:M324" si="225">(C295/((SUM(C$290:C$308))-C$291-C$293-C$298-C$302-C$307))*(C$156-C$320-C$322-C$327-C$331-C$336)</f>
        <v>17727.561155024614</v>
      </c>
      <c r="D324" s="489">
        <f t="shared" si="225"/>
        <v>17428.249579171727</v>
      </c>
      <c r="E324" s="489">
        <f t="shared" si="225"/>
        <v>17396.211246876741</v>
      </c>
      <c r="F324" s="489">
        <f t="shared" si="225"/>
        <v>17660.08970115523</v>
      </c>
      <c r="G324" s="489">
        <f t="shared" si="225"/>
        <v>18199.701684715732</v>
      </c>
      <c r="H324" s="489">
        <f t="shared" si="225"/>
        <v>18745.83528182891</v>
      </c>
      <c r="I324" s="489">
        <f t="shared" si="225"/>
        <v>19322.660008605963</v>
      </c>
      <c r="J324" s="489">
        <f t="shared" si="225"/>
        <v>19743.492601929975</v>
      </c>
      <c r="K324" s="489">
        <f t="shared" si="225"/>
        <v>20097.393973709099</v>
      </c>
      <c r="L324" s="489">
        <f t="shared" si="225"/>
        <v>20442.80231586429</v>
      </c>
      <c r="M324" s="489">
        <f t="shared" si="225"/>
        <v>20723.295073016776</v>
      </c>
    </row>
    <row r="325" spans="1:26" s="5" customFormat="1" ht="13.15">
      <c r="A325" s="163"/>
      <c r="B325" s="186" t="str">
        <f t="shared" si="215"/>
        <v>Design &amp; Technology</v>
      </c>
      <c r="C325" s="489">
        <f t="shared" ref="C325:M325" si="226">(C296/((SUM(C$290:C$308))-C$291-C$293-C$298-C$302-C$307))*(C$156-C$320-C$322-C$327-C$331-C$336)</f>
        <v>17487.584572345604</v>
      </c>
      <c r="D325" s="489">
        <f t="shared" si="226"/>
        <v>17192.324753443452</v>
      </c>
      <c r="E325" s="489">
        <f t="shared" si="226"/>
        <v>17160.720121499668</v>
      </c>
      <c r="F325" s="489">
        <f t="shared" si="226"/>
        <v>17421.02647417058</v>
      </c>
      <c r="G325" s="489">
        <f t="shared" si="226"/>
        <v>17953.333773310307</v>
      </c>
      <c r="H325" s="489">
        <f t="shared" si="226"/>
        <v>18492.074403439736</v>
      </c>
      <c r="I325" s="489">
        <f t="shared" si="226"/>
        <v>19061.090699856501</v>
      </c>
      <c r="J325" s="489">
        <f t="shared" si="226"/>
        <v>19476.226515900064</v>
      </c>
      <c r="K325" s="489">
        <f t="shared" si="226"/>
        <v>19825.337153011154</v>
      </c>
      <c r="L325" s="489">
        <f t="shared" si="226"/>
        <v>20166.06972996355</v>
      </c>
      <c r="M325" s="489">
        <f t="shared" si="226"/>
        <v>20442.765479014404</v>
      </c>
    </row>
    <row r="326" spans="1:26" s="5" customFormat="1" ht="13.15">
      <c r="A326" s="163"/>
      <c r="B326" s="186" t="str">
        <f t="shared" si="215"/>
        <v>Drama</v>
      </c>
      <c r="C326" s="489">
        <f t="shared" ref="C326:M326" si="227">(C297/((SUM(C$290:C$308))-C$291-C$293-C$298-C$302-C$307))*(C$156-C$320-C$322-C$327-C$331-C$336)</f>
        <v>11351.484182065877</v>
      </c>
      <c r="D326" s="489">
        <f t="shared" si="227"/>
        <v>11159.826086003393</v>
      </c>
      <c r="E326" s="489">
        <f t="shared" si="227"/>
        <v>11139.310989815825</v>
      </c>
      <c r="F326" s="489">
        <f t="shared" si="227"/>
        <v>11308.280205238972</v>
      </c>
      <c r="G326" s="489">
        <f t="shared" si="227"/>
        <v>11653.80979288358</v>
      </c>
      <c r="H326" s="489">
        <f t="shared" si="227"/>
        <v>12003.515363475719</v>
      </c>
      <c r="I326" s="489">
        <f t="shared" si="227"/>
        <v>12372.873376378599</v>
      </c>
      <c r="J326" s="489">
        <f t="shared" si="227"/>
        <v>12642.344990925043</v>
      </c>
      <c r="K326" s="489">
        <f t="shared" si="227"/>
        <v>12868.958555454954</v>
      </c>
      <c r="L326" s="489">
        <f t="shared" si="227"/>
        <v>13090.133780746281</v>
      </c>
      <c r="M326" s="489">
        <f t="shared" si="227"/>
        <v>13269.74162799367</v>
      </c>
    </row>
    <row r="327" spans="1:26" s="5" customFormat="1" ht="13.15">
      <c r="A327" s="163"/>
      <c r="B327" s="186" t="str">
        <f t="shared" si="215"/>
        <v>English</v>
      </c>
      <c r="C327" s="372">
        <f t="shared" ref="C327:M327" si="228">C298</f>
        <v>38929.345000000001</v>
      </c>
      <c r="D327" s="372">
        <f t="shared" si="228"/>
        <v>38413.473346627572</v>
      </c>
      <c r="E327" s="372">
        <f t="shared" si="228"/>
        <v>38484.442498188087</v>
      </c>
      <c r="F327" s="372">
        <f t="shared" si="228"/>
        <v>39068.202666196783</v>
      </c>
      <c r="G327" s="372">
        <f t="shared" si="228"/>
        <v>40261.949169843982</v>
      </c>
      <c r="H327" s="372">
        <f t="shared" si="228"/>
        <v>41470.122990922631</v>
      </c>
      <c r="I327" s="372">
        <f t="shared" si="228"/>
        <v>42746.19268875241</v>
      </c>
      <c r="J327" s="372">
        <f t="shared" si="228"/>
        <v>43677.171711098359</v>
      </c>
      <c r="K327" s="372">
        <f t="shared" si="228"/>
        <v>44460.08339220989</v>
      </c>
      <c r="L327" s="372">
        <f t="shared" si="228"/>
        <v>45224.206527611183</v>
      </c>
      <c r="M327" s="372">
        <f t="shared" si="228"/>
        <v>45844.721375965339</v>
      </c>
      <c r="O327" s="5" t="s">
        <v>1</v>
      </c>
      <c r="P327" s="493">
        <f t="shared" ref="P327:Z327" si="229">C327/C$338</f>
        <v>7.5317287537815317E-2</v>
      </c>
      <c r="Q327" s="493">
        <f t="shared" si="229"/>
        <v>7.5317287537815317E-2</v>
      </c>
      <c r="R327" s="493">
        <f t="shared" si="229"/>
        <v>7.5317287537815344E-2</v>
      </c>
      <c r="S327" s="493">
        <f t="shared" si="229"/>
        <v>7.5317287537815331E-2</v>
      </c>
      <c r="T327" s="493">
        <f t="shared" si="229"/>
        <v>7.5317287537815317E-2</v>
      </c>
      <c r="U327" s="493">
        <f t="shared" si="229"/>
        <v>7.5317287537815303E-2</v>
      </c>
      <c r="V327" s="493">
        <f t="shared" si="229"/>
        <v>7.5317287537815344E-2</v>
      </c>
      <c r="W327" s="493">
        <f t="shared" si="229"/>
        <v>7.5317287537815303E-2</v>
      </c>
      <c r="X327" s="493">
        <f t="shared" si="229"/>
        <v>7.5317287537815317E-2</v>
      </c>
      <c r="Y327" s="493">
        <f t="shared" si="229"/>
        <v>7.5317287537815331E-2</v>
      </c>
      <c r="Z327" s="493">
        <f t="shared" si="229"/>
        <v>7.5317287537815331E-2</v>
      </c>
    </row>
    <row r="328" spans="1:26" s="5" customFormat="1" ht="13.15">
      <c r="A328" s="163"/>
      <c r="B328" s="186" t="str">
        <f t="shared" si="215"/>
        <v>Food</v>
      </c>
      <c r="C328" s="489">
        <f t="shared" ref="C328:M328" si="230">(C299/((SUM(C$290:C$308))-C$291-C$293-C$298-C$302-C$307))*(C$156-C$320-C$322-C$327-C$331-C$336)</f>
        <v>1414.0933480848976</v>
      </c>
      <c r="D328" s="489">
        <f t="shared" si="230"/>
        <v>1390.2178411994844</v>
      </c>
      <c r="E328" s="489">
        <f t="shared" si="230"/>
        <v>1387.6622052501345</v>
      </c>
      <c r="F328" s="489">
        <f t="shared" si="230"/>
        <v>1408.7112803956113</v>
      </c>
      <c r="G328" s="489">
        <f t="shared" si="230"/>
        <v>1451.7550871452793</v>
      </c>
      <c r="H328" s="489">
        <f t="shared" si="230"/>
        <v>1495.3191104246193</v>
      </c>
      <c r="I328" s="489">
        <f t="shared" si="230"/>
        <v>1541.3313058988469</v>
      </c>
      <c r="J328" s="489">
        <f t="shared" si="230"/>
        <v>1574.9003098736628</v>
      </c>
      <c r="K328" s="489">
        <f t="shared" si="230"/>
        <v>1603.1303394493402</v>
      </c>
      <c r="L328" s="489">
        <f t="shared" si="230"/>
        <v>1630.6828964391805</v>
      </c>
      <c r="M328" s="489">
        <f t="shared" si="230"/>
        <v>1653.0572624676906</v>
      </c>
      <c r="P328" s="494">
        <f t="shared" ref="P328:Z328" si="231">C145/C$156</f>
        <v>7.5317287537815331E-2</v>
      </c>
      <c r="Q328" s="494">
        <f t="shared" si="231"/>
        <v>7.5317287537815331E-2</v>
      </c>
      <c r="R328" s="494">
        <f t="shared" si="231"/>
        <v>7.5317287537815331E-2</v>
      </c>
      <c r="S328" s="494">
        <f t="shared" si="231"/>
        <v>7.5317287537815331E-2</v>
      </c>
      <c r="T328" s="494">
        <f t="shared" si="231"/>
        <v>7.5317287537815331E-2</v>
      </c>
      <c r="U328" s="494">
        <f t="shared" si="231"/>
        <v>7.5317287537815317E-2</v>
      </c>
      <c r="V328" s="494">
        <f t="shared" si="231"/>
        <v>7.5317287537815331E-2</v>
      </c>
      <c r="W328" s="494">
        <f t="shared" si="231"/>
        <v>7.5317287537815317E-2</v>
      </c>
      <c r="X328" s="494">
        <f t="shared" si="231"/>
        <v>7.5317287537815317E-2</v>
      </c>
      <c r="Y328" s="494">
        <f t="shared" si="231"/>
        <v>7.5317287537815331E-2</v>
      </c>
      <c r="Z328" s="494">
        <f t="shared" si="231"/>
        <v>7.5317287537815331E-2</v>
      </c>
    </row>
    <row r="329" spans="1:26" s="5" customFormat="1" ht="13.15">
      <c r="A329" s="163"/>
      <c r="B329" s="186" t="str">
        <f t="shared" si="215"/>
        <v>Geography</v>
      </c>
      <c r="C329" s="489">
        <f t="shared" ref="C329:M329" si="232">(C300/((SUM(C$290:C$308))-C$291-C$293-C$298-C$302-C$307))*(C$156-C$320-C$322-C$327-C$331-C$336)</f>
        <v>20626.193522033565</v>
      </c>
      <c r="D329" s="489">
        <f t="shared" si="232"/>
        <v>20277.9415299553</v>
      </c>
      <c r="E329" s="489">
        <f t="shared" si="232"/>
        <v>20240.664612038578</v>
      </c>
      <c r="F329" s="489">
        <f t="shared" si="232"/>
        <v>20547.689815147274</v>
      </c>
      <c r="G329" s="489">
        <f t="shared" si="232"/>
        <v>21175.53371890798</v>
      </c>
      <c r="H329" s="489">
        <f t="shared" si="232"/>
        <v>21810.965584827551</v>
      </c>
      <c r="I329" s="489">
        <f t="shared" si="232"/>
        <v>22482.106885018489</v>
      </c>
      <c r="J329" s="489">
        <f t="shared" si="232"/>
        <v>22971.749788200359</v>
      </c>
      <c r="K329" s="489">
        <f t="shared" si="232"/>
        <v>23383.517550172535</v>
      </c>
      <c r="L329" s="489">
        <f t="shared" si="232"/>
        <v>23785.403587801491</v>
      </c>
      <c r="M329" s="489">
        <f t="shared" si="232"/>
        <v>24111.759697362337</v>
      </c>
    </row>
    <row r="330" spans="1:26" s="5" customFormat="1" ht="13.15">
      <c r="A330" s="163"/>
      <c r="B330" s="186" t="str">
        <f t="shared" si="215"/>
        <v>History</v>
      </c>
      <c r="C330" s="489">
        <f t="shared" ref="C330:M330" si="233">(C301/((SUM(C$290:C$308))-C$291-C$293-C$298-C$302-C$307))*(C$156-C$320-C$322-C$327-C$331-C$336)</f>
        <v>26256.398248160149</v>
      </c>
      <c r="D330" s="489">
        <f t="shared" si="233"/>
        <v>25813.086059464051</v>
      </c>
      <c r="E330" s="489">
        <f t="shared" si="233"/>
        <v>25765.63389136333</v>
      </c>
      <c r="F330" s="489">
        <f t="shared" si="233"/>
        <v>26156.465868986004</v>
      </c>
      <c r="G330" s="489">
        <f t="shared" si="233"/>
        <v>26955.688447655739</v>
      </c>
      <c r="H330" s="489">
        <f t="shared" si="233"/>
        <v>27764.570227676522</v>
      </c>
      <c r="I330" s="489">
        <f t="shared" si="233"/>
        <v>28618.908825817631</v>
      </c>
      <c r="J330" s="489">
        <f t="shared" si="233"/>
        <v>29242.206529855703</v>
      </c>
      <c r="K330" s="489">
        <f t="shared" si="233"/>
        <v>29766.371996089001</v>
      </c>
      <c r="L330" s="489">
        <f t="shared" si="233"/>
        <v>30277.95838468217</v>
      </c>
      <c r="M330" s="489">
        <f t="shared" si="233"/>
        <v>30693.397906967086</v>
      </c>
    </row>
    <row r="331" spans="1:26" s="5" customFormat="1" ht="13.15">
      <c r="A331" s="163"/>
      <c r="B331" s="186" t="str">
        <f t="shared" si="215"/>
        <v>Mathematics</v>
      </c>
      <c r="C331" s="358">
        <f t="shared" ref="C331:M331" si="234">C302</f>
        <v>60010.933149969991</v>
      </c>
      <c r="D331" s="358">
        <f t="shared" si="234"/>
        <v>60404.050386914212</v>
      </c>
      <c r="E331" s="358">
        <f t="shared" si="234"/>
        <v>61701.084373855694</v>
      </c>
      <c r="F331" s="358">
        <f t="shared" si="234"/>
        <v>62637.011544480461</v>
      </c>
      <c r="G331" s="358">
        <f t="shared" si="234"/>
        <v>64550.913603630695</v>
      </c>
      <c r="H331" s="358">
        <f t="shared" si="234"/>
        <v>66487.946597577989</v>
      </c>
      <c r="I331" s="358">
        <f t="shared" si="234"/>
        <v>68533.835247164694</v>
      </c>
      <c r="J331" s="358">
        <f t="shared" si="234"/>
        <v>70026.449183582299</v>
      </c>
      <c r="K331" s="358">
        <f t="shared" si="234"/>
        <v>71281.670684993267</v>
      </c>
      <c r="L331" s="358">
        <f t="shared" si="234"/>
        <v>72506.769010157528</v>
      </c>
      <c r="M331" s="358">
        <f t="shared" si="234"/>
        <v>73501.623983445301</v>
      </c>
      <c r="O331" s="5" t="s">
        <v>550</v>
      </c>
      <c r="P331" s="495">
        <f t="shared" ref="P331:Z331" si="235">C331/C$338</f>
        <v>0.11610420641469571</v>
      </c>
      <c r="Q331" s="495">
        <f t="shared" si="235"/>
        <v>0.11843420641469572</v>
      </c>
      <c r="R331" s="495">
        <f t="shared" si="235"/>
        <v>0.12075420641469577</v>
      </c>
      <c r="S331" s="493">
        <f t="shared" si="235"/>
        <v>0.12075420641469574</v>
      </c>
      <c r="T331" s="493">
        <f t="shared" si="235"/>
        <v>0.12075420641469573</v>
      </c>
      <c r="U331" s="493">
        <f t="shared" si="235"/>
        <v>0.12075420641469573</v>
      </c>
      <c r="V331" s="493">
        <f t="shared" si="235"/>
        <v>0.12075420641469577</v>
      </c>
      <c r="W331" s="493">
        <f t="shared" si="235"/>
        <v>0.12075420641469573</v>
      </c>
      <c r="X331" s="493">
        <f t="shared" si="235"/>
        <v>0.12075420641469574</v>
      </c>
      <c r="Y331" s="493">
        <f t="shared" si="235"/>
        <v>0.12075420641469577</v>
      </c>
      <c r="Z331" s="493">
        <f t="shared" si="235"/>
        <v>0.12075420641469575</v>
      </c>
    </row>
    <row r="332" spans="1:26" s="5" customFormat="1" ht="13.15">
      <c r="A332" s="163"/>
      <c r="B332" s="186" t="str">
        <f t="shared" si="215"/>
        <v>Modern Foreign Languages</v>
      </c>
      <c r="C332" s="489">
        <f t="shared" ref="C332:M332" si="236">(C303/((SUM(C$290:C$308))-C$291-C$293-C$298-C$302-C$307))*(C$156-C$320-C$322-C$327-C$331-C$336)</f>
        <v>21075.033224284791</v>
      </c>
      <c r="D332" s="489">
        <f t="shared" si="236"/>
        <v>20719.203037021569</v>
      </c>
      <c r="E332" s="489">
        <f t="shared" si="236"/>
        <v>20681.114948555085</v>
      </c>
      <c r="F332" s="489">
        <f t="shared" si="236"/>
        <v>20994.821224475389</v>
      </c>
      <c r="G332" s="489">
        <f t="shared" si="236"/>
        <v>21636.327429548412</v>
      </c>
      <c r="H332" s="489">
        <f t="shared" si="236"/>
        <v>22285.586715888316</v>
      </c>
      <c r="I332" s="489">
        <f t="shared" si="236"/>
        <v>22971.332497561718</v>
      </c>
      <c r="J332" s="489">
        <f t="shared" si="236"/>
        <v>23471.630356280526</v>
      </c>
      <c r="K332" s="489">
        <f t="shared" si="236"/>
        <v>23892.3584588741</v>
      </c>
      <c r="L332" s="489">
        <f t="shared" si="236"/>
        <v>24302.989804224308</v>
      </c>
      <c r="M332" s="489">
        <f t="shared" si="236"/>
        <v>24636.44763999007</v>
      </c>
      <c r="P332" s="494">
        <f t="shared" ref="P332:Z332" si="237">C149/C$156</f>
        <v>0.11377420641469574</v>
      </c>
      <c r="Q332" s="494">
        <f t="shared" si="237"/>
        <v>0.11377420641469574</v>
      </c>
      <c r="R332" s="494">
        <f t="shared" si="237"/>
        <v>0.11377420641469575</v>
      </c>
      <c r="S332" s="494">
        <f t="shared" si="237"/>
        <v>0.11377420641469574</v>
      </c>
      <c r="T332" s="494">
        <f t="shared" si="237"/>
        <v>0.11377420641469575</v>
      </c>
      <c r="U332" s="494">
        <f t="shared" si="237"/>
        <v>0.11377420641469575</v>
      </c>
      <c r="V332" s="494">
        <f t="shared" si="237"/>
        <v>0.11377420641469574</v>
      </c>
      <c r="W332" s="494">
        <f t="shared" si="237"/>
        <v>0.11377420641469574</v>
      </c>
      <c r="X332" s="494">
        <f t="shared" si="237"/>
        <v>0.11377420641469575</v>
      </c>
      <c r="Y332" s="494">
        <f t="shared" si="237"/>
        <v>0.11377420641469575</v>
      </c>
      <c r="Z332" s="494">
        <f t="shared" si="237"/>
        <v>0.11377420641469574</v>
      </c>
    </row>
    <row r="333" spans="1:26" s="5" customFormat="1" ht="13.15">
      <c r="A333" s="163"/>
      <c r="B333" s="186" t="str">
        <f t="shared" si="215"/>
        <v>Music</v>
      </c>
      <c r="C333" s="489">
        <f t="shared" ref="C333:M333" si="238">(C304/((SUM(C$290:C$308))-C$291-C$293-C$298-C$302-C$307))*(C$156-C$320-C$322-C$327-C$331-C$336)</f>
        <v>8937.7716966179378</v>
      </c>
      <c r="D333" s="489">
        <f t="shared" si="238"/>
        <v>8786.8666450017536</v>
      </c>
      <c r="E333" s="489">
        <f t="shared" si="238"/>
        <v>8770.7137575803608</v>
      </c>
      <c r="F333" s="489">
        <f t="shared" si="238"/>
        <v>8903.75435799759</v>
      </c>
      <c r="G333" s="489">
        <f t="shared" si="238"/>
        <v>9175.8125769283943</v>
      </c>
      <c r="H333" s="489">
        <f t="shared" si="238"/>
        <v>9451.1588224815659</v>
      </c>
      <c r="I333" s="489">
        <f t="shared" si="238"/>
        <v>9741.9787311995824</v>
      </c>
      <c r="J333" s="489">
        <f t="shared" si="238"/>
        <v>9954.1514947700307</v>
      </c>
      <c r="K333" s="489">
        <f t="shared" si="238"/>
        <v>10132.579290698699</v>
      </c>
      <c r="L333" s="489">
        <f t="shared" si="238"/>
        <v>10306.725123692506</v>
      </c>
      <c r="M333" s="489">
        <f t="shared" si="238"/>
        <v>10448.142220159451</v>
      </c>
    </row>
    <row r="334" spans="1:26" s="5" customFormat="1" ht="13.15">
      <c r="A334" s="163"/>
      <c r="B334" s="186" t="str">
        <f t="shared" si="215"/>
        <v>Others</v>
      </c>
      <c r="C334" s="489">
        <f t="shared" ref="C334:M334" si="239">(C305/((SUM(C$290:C$308))-C$291-C$293-C$298-C$302-C$307))*(C$156-C$320-C$322-C$327-C$331-C$336)</f>
        <v>91998.165401872873</v>
      </c>
      <c r="D334" s="489">
        <f t="shared" si="239"/>
        <v>90444.871318089412</v>
      </c>
      <c r="E334" s="489">
        <f t="shared" si="239"/>
        <v>90278.606609261202</v>
      </c>
      <c r="F334" s="489">
        <f t="shared" si="239"/>
        <v>91648.018536283271</v>
      </c>
      <c r="G334" s="489">
        <f t="shared" si="239"/>
        <v>94448.364961959596</v>
      </c>
      <c r="H334" s="489">
        <f t="shared" si="239"/>
        <v>97282.555664186933</v>
      </c>
      <c r="I334" s="489">
        <f t="shared" si="239"/>
        <v>100276.0196921976</v>
      </c>
      <c r="J334" s="489">
        <f t="shared" si="239"/>
        <v>102459.95386049962</v>
      </c>
      <c r="K334" s="489">
        <f t="shared" si="239"/>
        <v>104296.54472893146</v>
      </c>
      <c r="L334" s="489">
        <f t="shared" si="239"/>
        <v>106089.06054737353</v>
      </c>
      <c r="M334" s="489">
        <f t="shared" si="239"/>
        <v>107544.69332397953</v>
      </c>
    </row>
    <row r="335" spans="1:26" s="5" customFormat="1" ht="13.15">
      <c r="A335" s="163"/>
      <c r="B335" s="186" t="str">
        <f t="shared" si="215"/>
        <v>Physical Education</v>
      </c>
      <c r="C335" s="489">
        <f t="shared" ref="C335:M335" si="240">(C306/((SUM(C$290:C$308))-C$291-C$293-C$298-C$302-C$307))*(C$156-C$320-C$322-C$327-C$331-C$336)</f>
        <v>27454.2177574917</v>
      </c>
      <c r="D335" s="489">
        <f t="shared" si="240"/>
        <v>26990.681622490174</v>
      </c>
      <c r="E335" s="489">
        <f t="shared" si="240"/>
        <v>26941.064681743417</v>
      </c>
      <c r="F335" s="489">
        <f t="shared" si="240"/>
        <v>27349.726453203097</v>
      </c>
      <c r="G335" s="489">
        <f t="shared" si="240"/>
        <v>28185.409645700394</v>
      </c>
      <c r="H335" s="489">
        <f t="shared" si="240"/>
        <v>29031.192693278685</v>
      </c>
      <c r="I335" s="489">
        <f t="shared" si="240"/>
        <v>29924.506303558028</v>
      </c>
      <c r="J335" s="489">
        <f t="shared" si="240"/>
        <v>30576.238911079887</v>
      </c>
      <c r="K335" s="489">
        <f t="shared" si="240"/>
        <v>31124.316858211674</v>
      </c>
      <c r="L335" s="489">
        <f t="shared" si="240"/>
        <v>31659.241868925576</v>
      </c>
      <c r="M335" s="489">
        <f t="shared" si="240"/>
        <v>32093.633783691628</v>
      </c>
    </row>
    <row r="336" spans="1:26" s="5" customFormat="1" ht="13.15">
      <c r="A336" s="163"/>
      <c r="B336" s="186" t="str">
        <f t="shared" si="215"/>
        <v>Physics</v>
      </c>
      <c r="C336" s="372">
        <f t="shared" ref="C336:M336" si="241">C307</f>
        <v>24298.194</v>
      </c>
      <c r="D336" s="372">
        <f t="shared" si="241"/>
        <v>23976.206832922206</v>
      </c>
      <c r="E336" s="372">
        <f t="shared" si="241"/>
        <v>24020.503037048755</v>
      </c>
      <c r="F336" s="372">
        <f t="shared" si="241"/>
        <v>24384.863593635255</v>
      </c>
      <c r="G336" s="372">
        <f t="shared" si="241"/>
        <v>25129.954067991846</v>
      </c>
      <c r="H336" s="372">
        <f t="shared" si="241"/>
        <v>25884.049516818184</v>
      </c>
      <c r="I336" s="372">
        <f t="shared" si="241"/>
        <v>26680.522950301056</v>
      </c>
      <c r="J336" s="372">
        <f t="shared" si="241"/>
        <v>27261.604108869029</v>
      </c>
      <c r="K336" s="372">
        <f t="shared" si="241"/>
        <v>27750.267350249382</v>
      </c>
      <c r="L336" s="372">
        <f t="shared" si="241"/>
        <v>28227.203506865138</v>
      </c>
      <c r="M336" s="372">
        <f t="shared" si="241"/>
        <v>28614.504915742938</v>
      </c>
      <c r="O336" s="5" t="s">
        <v>2</v>
      </c>
      <c r="P336" s="493">
        <f t="shared" ref="P336:Z336" si="242">C336/C$338</f>
        <v>4.7010142712332267E-2</v>
      </c>
      <c r="Q336" s="493">
        <f t="shared" si="242"/>
        <v>4.7010142712332274E-2</v>
      </c>
      <c r="R336" s="493">
        <f t="shared" si="242"/>
        <v>4.7010142712332288E-2</v>
      </c>
      <c r="S336" s="493">
        <f t="shared" si="242"/>
        <v>4.7010142712332281E-2</v>
      </c>
      <c r="T336" s="493">
        <f t="shared" si="242"/>
        <v>4.7010142712332274E-2</v>
      </c>
      <c r="U336" s="493">
        <f t="shared" si="242"/>
        <v>4.7010142712332267E-2</v>
      </c>
      <c r="V336" s="493">
        <f t="shared" si="242"/>
        <v>4.7010142712332295E-2</v>
      </c>
      <c r="W336" s="493">
        <f t="shared" si="242"/>
        <v>4.7010142712332274E-2</v>
      </c>
      <c r="X336" s="493">
        <f t="shared" si="242"/>
        <v>4.7010142712332281E-2</v>
      </c>
      <c r="Y336" s="493">
        <f t="shared" si="242"/>
        <v>4.7010142712332281E-2</v>
      </c>
      <c r="Z336" s="493">
        <f t="shared" si="242"/>
        <v>4.7010142712332281E-2</v>
      </c>
    </row>
    <row r="337" spans="1:16384" s="5" customFormat="1" ht="13.15">
      <c r="A337" s="163"/>
      <c r="B337" s="186" t="str">
        <f t="shared" si="215"/>
        <v>Religious Education</v>
      </c>
      <c r="C337" s="489">
        <f t="shared" ref="C337:M337" si="243">(C308/((SUM(C$290:C$308))-C$291-C$293-C$298-C$302-C$307))*(C$156-C$320-C$322-C$327-C$331-C$336)</f>
        <v>13190.930692571841</v>
      </c>
      <c r="D337" s="489">
        <f t="shared" si="243"/>
        <v>12968.215440426689</v>
      </c>
      <c r="E337" s="489">
        <f t="shared" si="243"/>
        <v>12944.37598405065</v>
      </c>
      <c r="F337" s="489">
        <f t="shared" si="243"/>
        <v>13140.725745374928</v>
      </c>
      <c r="G337" s="489">
        <f t="shared" si="243"/>
        <v>13542.246530652845</v>
      </c>
      <c r="H337" s="489">
        <f t="shared" si="243"/>
        <v>13948.619994289887</v>
      </c>
      <c r="I337" s="489">
        <f t="shared" si="243"/>
        <v>14377.830472039172</v>
      </c>
      <c r="J337" s="489">
        <f t="shared" si="243"/>
        <v>14690.968501752808</v>
      </c>
      <c r="K337" s="489">
        <f t="shared" si="243"/>
        <v>14954.303566645325</v>
      </c>
      <c r="L337" s="489">
        <f t="shared" si="243"/>
        <v>15211.319038890018</v>
      </c>
      <c r="M337" s="489">
        <f t="shared" si="243"/>
        <v>15420.031364686625</v>
      </c>
      <c r="P337" s="494">
        <f t="shared" ref="P337:Z337" si="244">C154/C$156</f>
        <v>4.7010142712332281E-2</v>
      </c>
      <c r="Q337" s="494">
        <f t="shared" si="244"/>
        <v>4.7010142712332281E-2</v>
      </c>
      <c r="R337" s="494">
        <f t="shared" si="244"/>
        <v>4.7010142712332281E-2</v>
      </c>
      <c r="S337" s="494">
        <f t="shared" si="244"/>
        <v>4.7010142712332281E-2</v>
      </c>
      <c r="T337" s="494">
        <f t="shared" si="244"/>
        <v>4.7010142712332281E-2</v>
      </c>
      <c r="U337" s="494">
        <f t="shared" si="244"/>
        <v>4.7010142712332281E-2</v>
      </c>
      <c r="V337" s="494">
        <f t="shared" si="244"/>
        <v>4.7010142712332281E-2</v>
      </c>
      <c r="W337" s="494">
        <f t="shared" si="244"/>
        <v>4.7010142712332281E-2</v>
      </c>
      <c r="X337" s="494">
        <f t="shared" si="244"/>
        <v>4.7010142712332281E-2</v>
      </c>
      <c r="Y337" s="494">
        <f t="shared" si="244"/>
        <v>4.7010142712332281E-2</v>
      </c>
      <c r="Z337" s="494">
        <f t="shared" si="244"/>
        <v>4.7010142712332281E-2</v>
      </c>
    </row>
    <row r="338" spans="1:16384" s="5" customFormat="1" ht="13.15">
      <c r="A338" s="163"/>
      <c r="B338" s="186" t="str">
        <f t="shared" si="215"/>
        <v>Recalculated Total</v>
      </c>
      <c r="C338" s="1007">
        <f t="shared" ref="C338:M338" si="245">SUM(C319:C337)</f>
        <v>516871.30900000018</v>
      </c>
      <c r="D338" s="1007">
        <f t="shared" si="245"/>
        <v>510021.99630915979</v>
      </c>
      <c r="E338" s="1007">
        <f t="shared" si="245"/>
        <v>510964.2653934636</v>
      </c>
      <c r="F338" s="1007">
        <f t="shared" si="245"/>
        <v>518714.94504606805</v>
      </c>
      <c r="G338" s="1007">
        <f t="shared" si="245"/>
        <v>534564.51348741492</v>
      </c>
      <c r="H338" s="1007">
        <f t="shared" si="245"/>
        <v>550605.63579246413</v>
      </c>
      <c r="I338" s="1007">
        <f t="shared" si="245"/>
        <v>567548.22280728549</v>
      </c>
      <c r="J338" s="1007">
        <f t="shared" si="245"/>
        <v>579908.98423112917</v>
      </c>
      <c r="K338" s="1007">
        <f t="shared" si="245"/>
        <v>590303.83124043548</v>
      </c>
      <c r="L338" s="1007">
        <f t="shared" si="245"/>
        <v>600449.21964170574</v>
      </c>
      <c r="M338" s="1007">
        <f t="shared" si="245"/>
        <v>608687.89722343103</v>
      </c>
    </row>
    <row r="339" spans="1:16384">
      <c r="A339" s="1085">
        <f>N339</f>
        <v>0</v>
      </c>
      <c r="B339" s="1080"/>
      <c r="C339" s="1085">
        <f t="shared" ref="C339:M339" si="246">SUM(C319:C337)-C338</f>
        <v>0</v>
      </c>
      <c r="D339" s="1085">
        <f t="shared" si="246"/>
        <v>0</v>
      </c>
      <c r="E339" s="1085">
        <f t="shared" si="246"/>
        <v>0</v>
      </c>
      <c r="F339" s="1085">
        <f t="shared" si="246"/>
        <v>0</v>
      </c>
      <c r="G339" s="1085">
        <f t="shared" si="246"/>
        <v>0</v>
      </c>
      <c r="H339" s="1085">
        <f t="shared" si="246"/>
        <v>0</v>
      </c>
      <c r="I339" s="1085">
        <f t="shared" si="246"/>
        <v>0</v>
      </c>
      <c r="J339" s="1085">
        <f t="shared" si="246"/>
        <v>0</v>
      </c>
      <c r="K339" s="1085">
        <f t="shared" si="246"/>
        <v>0</v>
      </c>
      <c r="L339" s="1085">
        <f t="shared" si="246"/>
        <v>0</v>
      </c>
      <c r="M339" s="1085">
        <f t="shared" si="246"/>
        <v>0</v>
      </c>
      <c r="N339" s="1085">
        <f>SUM(C339:M339)</f>
        <v>0</v>
      </c>
      <c r="O339" s="1085"/>
      <c r="P339" s="1085"/>
      <c r="Q339" s="1080"/>
      <c r="R339" s="1085"/>
      <c r="S339" s="1085"/>
      <c r="T339" s="1085"/>
      <c r="U339" s="1085"/>
      <c r="V339" s="1085"/>
      <c r="W339" s="1085"/>
      <c r="X339" s="1085"/>
      <c r="Y339" s="1085"/>
      <c r="Z339" s="1085"/>
      <c r="AA339" s="1085"/>
      <c r="AB339" s="1085"/>
      <c r="AC339" s="1085"/>
      <c r="AD339" s="1085"/>
      <c r="AE339" s="1085"/>
      <c r="AF339" s="1080"/>
      <c r="AG339" s="1085"/>
      <c r="AH339" s="1085"/>
      <c r="AI339" s="1085"/>
      <c r="AJ339" s="1085"/>
      <c r="AK339" s="1085"/>
      <c r="AL339" s="1085"/>
      <c r="AM339" s="1085"/>
      <c r="AN339" s="1085"/>
      <c r="AO339" s="1085"/>
      <c r="AP339" s="1085"/>
      <c r="AQ339" s="1085"/>
      <c r="AR339" s="1085"/>
      <c r="AS339" s="1085"/>
      <c r="AT339" s="1085"/>
      <c r="AU339" s="1080"/>
      <c r="AV339" s="1085"/>
      <c r="AW339" s="1085"/>
      <c r="AX339" s="1085"/>
      <c r="AY339" s="1085"/>
      <c r="AZ339" s="1085"/>
      <c r="BA339" s="1085"/>
      <c r="BB339" s="1085"/>
      <c r="BC339" s="1085"/>
      <c r="BD339" s="1085"/>
      <c r="BE339" s="1085"/>
      <c r="BF339" s="1085"/>
      <c r="BG339" s="1085"/>
      <c r="BH339" s="1085"/>
      <c r="BI339" s="1085"/>
      <c r="BJ339" s="1080"/>
      <c r="BK339" s="1085"/>
      <c r="BL339" s="1085"/>
      <c r="BM339" s="1085"/>
      <c r="BN339" s="1085"/>
      <c r="BO339" s="1085"/>
      <c r="BP339" s="1085"/>
      <c r="BQ339" s="1085"/>
      <c r="BR339" s="1085"/>
      <c r="BS339" s="1085"/>
      <c r="BT339" s="1085"/>
      <c r="BU339" s="1085"/>
      <c r="BV339" s="1085"/>
      <c r="BW339" s="1085"/>
      <c r="BX339" s="1085"/>
      <c r="BY339" s="1080"/>
      <c r="BZ339" s="1085"/>
      <c r="CA339" s="1085"/>
      <c r="CB339" s="1085"/>
      <c r="CC339" s="1085"/>
      <c r="CD339" s="1085"/>
      <c r="CE339" s="1085"/>
      <c r="CF339" s="1085"/>
      <c r="CG339" s="1085"/>
      <c r="CH339" s="1085"/>
      <c r="CI339" s="1085"/>
      <c r="CJ339" s="1085"/>
      <c r="CK339" s="1085"/>
      <c r="CL339" s="1085"/>
      <c r="CM339" s="1085"/>
      <c r="CN339" s="1080"/>
      <c r="CO339" s="1085"/>
      <c r="CP339" s="1085"/>
      <c r="CQ339" s="1085"/>
      <c r="CR339" s="1085"/>
      <c r="CS339" s="1085"/>
      <c r="CT339" s="1085"/>
      <c r="CU339" s="1085"/>
      <c r="CV339" s="1085"/>
      <c r="CW339" s="1085"/>
      <c r="CX339" s="1085"/>
      <c r="CY339" s="1085"/>
      <c r="CZ339" s="1085"/>
      <c r="DA339" s="1085"/>
      <c r="DB339" s="1085"/>
      <c r="DC339" s="1080"/>
      <c r="DD339" s="1085"/>
      <c r="DE339" s="1085"/>
      <c r="DF339" s="1085"/>
      <c r="DG339" s="1085"/>
      <c r="DH339" s="1085"/>
      <c r="DI339" s="1085"/>
      <c r="DJ339" s="1085"/>
      <c r="DK339" s="1085"/>
      <c r="DL339" s="1085"/>
      <c r="DM339" s="1085"/>
      <c r="DN339" s="1085"/>
      <c r="DO339" s="1085"/>
      <c r="DP339" s="1085"/>
      <c r="DQ339" s="1085"/>
      <c r="DR339" s="1080"/>
      <c r="DS339" s="1085"/>
      <c r="DT339" s="1085"/>
      <c r="DU339" s="1085"/>
      <c r="DV339" s="1085"/>
      <c r="DW339" s="1085"/>
      <c r="DX339" s="1085"/>
      <c r="DY339" s="1085"/>
      <c r="DZ339" s="1085"/>
      <c r="EA339" s="1085"/>
      <c r="EB339" s="1085"/>
      <c r="EC339" s="1085"/>
      <c r="ED339" s="1085"/>
      <c r="EE339" s="1085"/>
      <c r="EF339" s="1085"/>
      <c r="EG339" s="1080"/>
      <c r="EH339" s="1085"/>
      <c r="EI339" s="1085"/>
      <c r="EJ339" s="1085"/>
      <c r="EK339" s="1085"/>
      <c r="EL339" s="1085"/>
      <c r="EM339" s="1085"/>
      <c r="EN339" s="1085"/>
      <c r="EO339" s="1085"/>
      <c r="EP339" s="1085"/>
      <c r="EQ339" s="1085"/>
      <c r="ER339" s="1085"/>
      <c r="ES339" s="1085"/>
      <c r="ET339" s="1085"/>
      <c r="EU339" s="1085"/>
      <c r="EV339" s="1080"/>
      <c r="EW339" s="1085"/>
      <c r="EX339" s="1085"/>
      <c r="EY339" s="1085"/>
      <c r="EZ339" s="1085"/>
      <c r="FA339" s="1085"/>
      <c r="FB339" s="1085"/>
      <c r="FC339" s="1085"/>
      <c r="FD339" s="1085"/>
      <c r="FE339" s="1085"/>
      <c r="FF339" s="1085"/>
      <c r="FG339" s="1085"/>
      <c r="FH339" s="1085"/>
      <c r="FI339" s="1085"/>
      <c r="FJ339" s="1085"/>
      <c r="FK339" s="1080"/>
      <c r="FL339" s="1085"/>
      <c r="FM339" s="1085"/>
      <c r="FN339" s="1085"/>
      <c r="FO339" s="1085"/>
      <c r="FP339" s="1085"/>
      <c r="FQ339" s="1085"/>
      <c r="FR339" s="1085"/>
      <c r="FS339" s="1085"/>
      <c r="FT339" s="1085"/>
      <c r="FU339" s="1085"/>
      <c r="FV339" s="1085"/>
      <c r="FW339" s="1085"/>
      <c r="FX339" s="1085"/>
      <c r="FY339" s="1085"/>
      <c r="FZ339" s="1080"/>
      <c r="GA339" s="1085"/>
      <c r="GB339" s="1085"/>
      <c r="GC339" s="1085"/>
      <c r="GD339" s="1085"/>
      <c r="GE339" s="1085"/>
      <c r="GF339" s="1085"/>
      <c r="GG339" s="1085"/>
      <c r="GH339" s="1085"/>
      <c r="GI339" s="1085"/>
      <c r="GJ339" s="1085"/>
      <c r="GK339" s="1085"/>
      <c r="GL339" s="1085"/>
      <c r="GM339" s="1085"/>
      <c r="GN339" s="1085"/>
      <c r="GO339" s="1080"/>
      <c r="GP339" s="1085"/>
      <c r="GQ339" s="1085"/>
      <c r="GR339" s="1085"/>
      <c r="GS339" s="1085"/>
      <c r="GT339" s="1085"/>
      <c r="GU339" s="1085"/>
      <c r="GV339" s="1085"/>
      <c r="GW339" s="1085"/>
      <c r="GX339" s="1085"/>
      <c r="GY339" s="1085"/>
      <c r="GZ339" s="1085"/>
      <c r="HA339" s="1085"/>
      <c r="HB339" s="1085"/>
      <c r="HC339" s="1085"/>
      <c r="HD339" s="1080"/>
      <c r="HE339" s="1085"/>
      <c r="HF339" s="1085"/>
      <c r="HG339" s="1085"/>
      <c r="HH339" s="1085"/>
      <c r="HI339" s="1085"/>
      <c r="HJ339" s="1085"/>
      <c r="HK339" s="1085"/>
      <c r="HL339" s="1085"/>
      <c r="HM339" s="1085"/>
      <c r="HN339" s="1085"/>
      <c r="HO339" s="1085"/>
      <c r="HP339" s="1085"/>
      <c r="HQ339" s="1085"/>
      <c r="HR339" s="1085"/>
      <c r="HS339" s="1080"/>
      <c r="HT339" s="1085"/>
      <c r="HU339" s="1085"/>
      <c r="HV339" s="1085"/>
      <c r="HW339" s="1085"/>
      <c r="HX339" s="1085"/>
      <c r="HY339" s="1085"/>
      <c r="HZ339" s="1085"/>
      <c r="IA339" s="1085"/>
      <c r="IB339" s="1085"/>
      <c r="IC339" s="1085"/>
      <c r="ID339" s="1085"/>
      <c r="IE339" s="1085"/>
      <c r="IF339" s="1085"/>
      <c r="IG339" s="1085"/>
      <c r="IH339" s="1080"/>
      <c r="II339" s="1085"/>
      <c r="IJ339" s="1085"/>
      <c r="IK339" s="1085"/>
      <c r="IL339" s="1085"/>
      <c r="IM339" s="1085"/>
      <c r="IN339" s="1085"/>
      <c r="IO339" s="1085"/>
      <c r="IP339" s="1085"/>
      <c r="IQ339" s="1085"/>
      <c r="IR339" s="1085"/>
      <c r="IS339" s="1085"/>
      <c r="IT339" s="1085"/>
      <c r="IU339" s="1085"/>
      <c r="IV339" s="1085"/>
      <c r="IW339" s="1080"/>
      <c r="IX339" s="1085"/>
      <c r="IY339" s="1085"/>
      <c r="IZ339" s="1085"/>
      <c r="JA339" s="1085"/>
      <c r="JB339" s="1085"/>
      <c r="JC339" s="1085"/>
      <c r="JD339" s="1085"/>
      <c r="JE339" s="1085"/>
      <c r="JF339" s="1085"/>
      <c r="JG339" s="1085"/>
      <c r="JH339" s="1085"/>
      <c r="JI339" s="1085"/>
      <c r="JJ339" s="1085"/>
      <c r="JK339" s="1085"/>
      <c r="JL339" s="1080"/>
      <c r="JM339" s="1085"/>
      <c r="JN339" s="1085"/>
      <c r="JO339" s="1085"/>
      <c r="JP339" s="1085"/>
      <c r="JQ339" s="1085"/>
      <c r="JR339" s="1085"/>
      <c r="JS339" s="1085"/>
      <c r="JT339" s="1085"/>
      <c r="JU339" s="1085"/>
      <c r="JV339" s="1085"/>
      <c r="JW339" s="1085"/>
      <c r="JX339" s="1085"/>
      <c r="JY339" s="1085"/>
      <c r="JZ339" s="1085"/>
      <c r="KA339" s="1080"/>
      <c r="KB339" s="1085"/>
      <c r="KC339" s="1085"/>
      <c r="KD339" s="1085"/>
      <c r="KE339" s="1085"/>
      <c r="KF339" s="1085"/>
      <c r="KG339" s="1085"/>
      <c r="KH339" s="1085"/>
      <c r="KI339" s="1085"/>
      <c r="KJ339" s="1085"/>
      <c r="KK339" s="1085"/>
      <c r="KL339" s="1085"/>
      <c r="KM339" s="1085"/>
      <c r="KN339" s="1085"/>
      <c r="KO339" s="1085"/>
      <c r="KP339" s="1080"/>
      <c r="KQ339" s="1085"/>
      <c r="KR339" s="1085"/>
      <c r="KS339" s="1085"/>
      <c r="KT339" s="1085"/>
      <c r="KU339" s="1085"/>
      <c r="KV339" s="1085"/>
      <c r="KW339" s="1085"/>
      <c r="KX339" s="1085"/>
      <c r="KY339" s="1085"/>
      <c r="KZ339" s="1085"/>
      <c r="LA339" s="1085"/>
      <c r="LB339" s="1085"/>
      <c r="LC339" s="1085"/>
      <c r="LD339" s="1085"/>
      <c r="LE339" s="1080"/>
      <c r="LF339" s="1085"/>
      <c r="LG339" s="1085"/>
      <c r="LH339" s="1085"/>
      <c r="LI339" s="1085"/>
      <c r="LJ339" s="1085"/>
      <c r="LK339" s="1085"/>
      <c r="LL339" s="1085"/>
      <c r="LM339" s="1085"/>
      <c r="LN339" s="1085"/>
      <c r="LO339" s="1085"/>
      <c r="LP339" s="1085"/>
      <c r="LQ339" s="1085"/>
      <c r="LR339" s="1085"/>
      <c r="LS339" s="1085"/>
      <c r="LT339" s="1080"/>
      <c r="LU339" s="1085"/>
      <c r="LV339" s="1085"/>
      <c r="LW339" s="1085"/>
      <c r="LX339" s="1085"/>
      <c r="LY339" s="1085"/>
      <c r="LZ339" s="1085"/>
      <c r="MA339" s="1085"/>
      <c r="MB339" s="1085"/>
      <c r="MC339" s="1085"/>
      <c r="MD339" s="1085"/>
      <c r="ME339" s="1085"/>
      <c r="MF339" s="1085"/>
      <c r="MG339" s="1085"/>
      <c r="MH339" s="1085"/>
      <c r="MI339" s="1080"/>
      <c r="MJ339" s="1085"/>
      <c r="MK339" s="1085"/>
      <c r="ML339" s="1085"/>
      <c r="MM339" s="1085"/>
      <c r="MN339" s="1085"/>
      <c r="MO339" s="1085"/>
      <c r="MP339" s="1085"/>
      <c r="MQ339" s="1085"/>
      <c r="MR339" s="1085"/>
      <c r="MS339" s="1085"/>
      <c r="MT339" s="1085"/>
      <c r="MU339" s="1085"/>
      <c r="MV339" s="1085"/>
      <c r="MW339" s="1085"/>
      <c r="MX339" s="1080"/>
      <c r="MY339" s="1085"/>
      <c r="MZ339" s="1085"/>
      <c r="NA339" s="1085"/>
      <c r="NB339" s="1085"/>
      <c r="NC339" s="1085"/>
      <c r="ND339" s="1085"/>
      <c r="NE339" s="1085"/>
      <c r="NF339" s="1085"/>
      <c r="NG339" s="1085"/>
      <c r="NH339" s="1085"/>
      <c r="NI339" s="1085"/>
      <c r="NJ339" s="1085"/>
      <c r="NK339" s="1085"/>
      <c r="NL339" s="1085"/>
      <c r="NM339" s="1080"/>
      <c r="NN339" s="1085"/>
      <c r="NO339" s="1085"/>
      <c r="NP339" s="1085"/>
      <c r="NQ339" s="1085"/>
      <c r="NR339" s="1085"/>
      <c r="NS339" s="1085"/>
      <c r="NT339" s="1085"/>
      <c r="NU339" s="1085"/>
      <c r="NV339" s="1085"/>
      <c r="NW339" s="1085"/>
      <c r="NX339" s="1085"/>
      <c r="NY339" s="1085"/>
      <c r="NZ339" s="1085"/>
      <c r="OA339" s="1085"/>
      <c r="OB339" s="1080"/>
      <c r="OC339" s="1085"/>
      <c r="OD339" s="1085"/>
      <c r="OE339" s="1085"/>
      <c r="OF339" s="1085"/>
      <c r="OG339" s="1085"/>
      <c r="OH339" s="1085"/>
      <c r="OI339" s="1085"/>
      <c r="OJ339" s="1085"/>
      <c r="OK339" s="1085"/>
      <c r="OL339" s="1085"/>
      <c r="OM339" s="1085"/>
      <c r="ON339" s="1085"/>
      <c r="OO339" s="1085"/>
      <c r="OP339" s="1085"/>
      <c r="OQ339" s="1080"/>
      <c r="OR339" s="1085"/>
      <c r="OS339" s="1085"/>
      <c r="OT339" s="1085"/>
      <c r="OU339" s="1085"/>
      <c r="OV339" s="1085"/>
      <c r="OW339" s="1085"/>
      <c r="OX339" s="1085"/>
      <c r="OY339" s="1085"/>
      <c r="OZ339" s="1085"/>
      <c r="PA339" s="1085"/>
      <c r="PB339" s="1085"/>
      <c r="PC339" s="1085"/>
      <c r="PD339" s="1085"/>
      <c r="PE339" s="1085"/>
      <c r="PF339" s="1080"/>
      <c r="PG339" s="1085"/>
      <c r="PH339" s="1085"/>
      <c r="PI339" s="1085"/>
      <c r="PJ339" s="1085"/>
      <c r="PK339" s="1085"/>
      <c r="PL339" s="1085"/>
      <c r="PM339" s="1085"/>
      <c r="PN339" s="1085"/>
      <c r="PO339" s="1085"/>
      <c r="PP339" s="1085"/>
      <c r="PQ339" s="1085"/>
      <c r="PR339" s="1085"/>
      <c r="PS339" s="1085"/>
      <c r="PT339" s="1085"/>
      <c r="PU339" s="1080"/>
      <c r="PV339" s="1085"/>
      <c r="PW339" s="1085"/>
      <c r="PX339" s="1085"/>
      <c r="PY339" s="1085"/>
      <c r="PZ339" s="1085"/>
      <c r="QA339" s="1085"/>
      <c r="QB339" s="1085"/>
      <c r="QC339" s="1085"/>
      <c r="QD339" s="1085"/>
      <c r="QE339" s="1085"/>
      <c r="QF339" s="1085"/>
      <c r="QG339" s="1085"/>
      <c r="QH339" s="1085"/>
      <c r="QI339" s="1085"/>
      <c r="QJ339" s="1080"/>
      <c r="QK339" s="1085"/>
      <c r="QL339" s="1085"/>
      <c r="QM339" s="1085"/>
      <c r="QN339" s="1085"/>
      <c r="QO339" s="1085"/>
      <c r="QP339" s="1085"/>
      <c r="QQ339" s="1085"/>
      <c r="QR339" s="1085"/>
      <c r="QS339" s="1085"/>
      <c r="QT339" s="1085"/>
      <c r="QU339" s="1085"/>
      <c r="QV339" s="1085"/>
      <c r="QW339" s="1085"/>
      <c r="QX339" s="1085"/>
      <c r="QY339" s="1080"/>
      <c r="QZ339" s="1085"/>
      <c r="RA339" s="1085"/>
      <c r="RB339" s="1085"/>
      <c r="RC339" s="1085"/>
      <c r="RD339" s="1085"/>
      <c r="RE339" s="1085"/>
      <c r="RF339" s="1085"/>
      <c r="RG339" s="1085"/>
      <c r="RH339" s="1085"/>
      <c r="RI339" s="1085"/>
      <c r="RJ339" s="1085"/>
      <c r="RK339" s="1085"/>
      <c r="RL339" s="1085"/>
      <c r="RM339" s="1085"/>
      <c r="RN339" s="1080"/>
      <c r="RO339" s="1085"/>
      <c r="RP339" s="1085"/>
      <c r="RQ339" s="1085"/>
      <c r="RR339" s="1085"/>
      <c r="RS339" s="1085"/>
      <c r="RT339" s="1085"/>
      <c r="RU339" s="1085"/>
      <c r="RV339" s="1085"/>
      <c r="RW339" s="1085"/>
      <c r="RX339" s="1085"/>
      <c r="RY339" s="1085"/>
      <c r="RZ339" s="1085"/>
      <c r="SA339" s="1085"/>
      <c r="SB339" s="1085"/>
      <c r="SC339" s="1080"/>
      <c r="SD339" s="1085"/>
      <c r="SE339" s="1085"/>
      <c r="SF339" s="1085"/>
      <c r="SG339" s="1085"/>
      <c r="SH339" s="1085"/>
      <c r="SI339" s="1085"/>
      <c r="SJ339" s="1085"/>
      <c r="SK339" s="1085"/>
      <c r="SL339" s="1085"/>
      <c r="SM339" s="1085"/>
      <c r="SN339" s="1085"/>
      <c r="SO339" s="1085"/>
      <c r="SP339" s="1085"/>
      <c r="SQ339" s="1085"/>
      <c r="SR339" s="1080"/>
      <c r="SS339" s="1085"/>
      <c r="ST339" s="1085"/>
      <c r="SU339" s="1085"/>
      <c r="SV339" s="1085"/>
      <c r="SW339" s="1085"/>
      <c r="SX339" s="1085"/>
      <c r="SY339" s="1085"/>
      <c r="SZ339" s="1085"/>
      <c r="TA339" s="1085"/>
      <c r="TB339" s="1085"/>
      <c r="TC339" s="1085"/>
      <c r="TD339" s="1085"/>
      <c r="TE339" s="1085"/>
      <c r="TF339" s="1085"/>
      <c r="TG339" s="1080"/>
      <c r="TH339" s="1085"/>
      <c r="TI339" s="1085"/>
      <c r="TJ339" s="1085"/>
      <c r="TK339" s="1085"/>
      <c r="TL339" s="1085"/>
      <c r="TM339" s="1085"/>
      <c r="TN339" s="1085"/>
      <c r="TO339" s="1085"/>
      <c r="TP339" s="1085"/>
      <c r="TQ339" s="1085"/>
      <c r="TR339" s="1085"/>
      <c r="TS339" s="1085"/>
      <c r="TT339" s="1085"/>
      <c r="TU339" s="1085"/>
      <c r="TV339" s="1080"/>
      <c r="TW339" s="1085"/>
      <c r="TX339" s="1085"/>
      <c r="TY339" s="1085"/>
      <c r="TZ339" s="1085"/>
      <c r="UA339" s="1085"/>
      <c r="UB339" s="1085"/>
      <c r="UC339" s="1085"/>
      <c r="UD339" s="1085"/>
      <c r="UE339" s="1085"/>
      <c r="UF339" s="1085"/>
      <c r="UG339" s="1085"/>
      <c r="UH339" s="1085"/>
      <c r="UI339" s="1085"/>
      <c r="UJ339" s="1085"/>
      <c r="UK339" s="1080"/>
      <c r="UL339" s="1085"/>
      <c r="UM339" s="1085"/>
      <c r="UN339" s="1085"/>
      <c r="UO339" s="1085"/>
      <c r="UP339" s="1085"/>
      <c r="UQ339" s="1085"/>
      <c r="UR339" s="1085"/>
      <c r="US339" s="1085"/>
      <c r="UT339" s="1085"/>
      <c r="UU339" s="1085"/>
      <c r="UV339" s="1085"/>
      <c r="UW339" s="1085"/>
      <c r="UX339" s="1085"/>
      <c r="UY339" s="1085"/>
      <c r="UZ339" s="1080"/>
      <c r="VA339" s="1085"/>
      <c r="VB339" s="1085"/>
      <c r="VC339" s="1085"/>
      <c r="VD339" s="1085"/>
      <c r="VE339" s="1085"/>
      <c r="VF339" s="1085"/>
      <c r="VG339" s="1085"/>
      <c r="VH339" s="1085"/>
      <c r="VI339" s="1085"/>
      <c r="VJ339" s="1085"/>
      <c r="VK339" s="1085"/>
      <c r="VL339" s="1085"/>
      <c r="VM339" s="1085"/>
      <c r="VN339" s="1085"/>
      <c r="VO339" s="1080"/>
      <c r="VP339" s="1085"/>
      <c r="VQ339" s="1085"/>
      <c r="VR339" s="1085"/>
      <c r="VS339" s="1085"/>
      <c r="VT339" s="1085"/>
      <c r="VU339" s="1085"/>
      <c r="VV339" s="1085"/>
      <c r="VW339" s="1085"/>
      <c r="VX339" s="1085"/>
      <c r="VY339" s="1085"/>
      <c r="VZ339" s="1085"/>
      <c r="WA339" s="1085"/>
      <c r="WB339" s="1085"/>
      <c r="WC339" s="1085"/>
      <c r="WD339" s="1080"/>
      <c r="WE339" s="1085"/>
      <c r="WF339" s="1085"/>
      <c r="WG339" s="1085"/>
      <c r="WH339" s="1085"/>
      <c r="WI339" s="1085"/>
      <c r="WJ339" s="1085"/>
      <c r="WK339" s="1085"/>
      <c r="WL339" s="1085"/>
      <c r="WM339" s="1085"/>
      <c r="WN339" s="1085"/>
      <c r="WO339" s="1085"/>
      <c r="WP339" s="1085"/>
      <c r="WQ339" s="1085"/>
      <c r="WR339" s="1085"/>
      <c r="WS339" s="1080"/>
      <c r="WT339" s="1085"/>
      <c r="WU339" s="1085"/>
      <c r="WV339" s="1085"/>
      <c r="WW339" s="1085"/>
      <c r="WX339" s="1085"/>
      <c r="WY339" s="1085"/>
      <c r="WZ339" s="1085"/>
      <c r="XA339" s="1085"/>
      <c r="XB339" s="1085"/>
      <c r="XC339" s="1085"/>
      <c r="XD339" s="1085"/>
      <c r="XE339" s="1085"/>
      <c r="XF339" s="1085"/>
      <c r="XG339" s="1085"/>
      <c r="XH339" s="1080"/>
      <c r="XI339" s="1085"/>
      <c r="XJ339" s="1085"/>
      <c r="XK339" s="1085"/>
      <c r="XL339" s="1085"/>
      <c r="XM339" s="1085"/>
      <c r="XN339" s="1085"/>
      <c r="XO339" s="1085"/>
      <c r="XP339" s="1085"/>
      <c r="XQ339" s="1085"/>
      <c r="XR339" s="1085"/>
      <c r="XS339" s="1085"/>
      <c r="XT339" s="1085"/>
      <c r="XU339" s="1085"/>
      <c r="XV339" s="1085"/>
      <c r="XW339" s="1080"/>
      <c r="XX339" s="1085"/>
      <c r="XY339" s="1085"/>
      <c r="XZ339" s="1085"/>
      <c r="YA339" s="1085"/>
      <c r="YB339" s="1085"/>
      <c r="YC339" s="1085"/>
      <c r="YD339" s="1085"/>
      <c r="YE339" s="1085"/>
      <c r="YF339" s="1085"/>
      <c r="YG339" s="1085"/>
      <c r="YH339" s="1085"/>
      <c r="YI339" s="1085"/>
      <c r="YJ339" s="1085"/>
      <c r="YK339" s="1085"/>
      <c r="YL339" s="1080"/>
      <c r="YM339" s="1085"/>
      <c r="YN339" s="1085"/>
      <c r="YO339" s="1085"/>
      <c r="YP339" s="1085"/>
      <c r="YQ339" s="1085"/>
      <c r="YR339" s="1085"/>
      <c r="YS339" s="1085"/>
      <c r="YT339" s="1085"/>
      <c r="YU339" s="1085"/>
      <c r="YV339" s="1085"/>
      <c r="YW339" s="1085"/>
      <c r="YX339" s="1085"/>
      <c r="YY339" s="1085"/>
      <c r="YZ339" s="1085"/>
      <c r="ZA339" s="1080"/>
      <c r="ZB339" s="1085"/>
      <c r="ZC339" s="1085"/>
      <c r="ZD339" s="1085"/>
      <c r="ZE339" s="1085"/>
      <c r="ZF339" s="1085"/>
      <c r="ZG339" s="1085"/>
      <c r="ZH339" s="1085"/>
      <c r="ZI339" s="1085"/>
      <c r="ZJ339" s="1085"/>
      <c r="ZK339" s="1085"/>
      <c r="ZL339" s="1085"/>
      <c r="ZM339" s="1085"/>
      <c r="ZN339" s="1085"/>
      <c r="ZO339" s="1085"/>
      <c r="ZP339" s="1080"/>
      <c r="ZQ339" s="1085"/>
      <c r="ZR339" s="1085"/>
      <c r="ZS339" s="1085"/>
      <c r="ZT339" s="1085"/>
      <c r="ZU339" s="1085"/>
      <c r="ZV339" s="1085"/>
      <c r="ZW339" s="1085"/>
      <c r="ZX339" s="1085"/>
      <c r="ZY339" s="1085"/>
      <c r="ZZ339" s="1085"/>
      <c r="AAA339" s="1085"/>
      <c r="AAB339" s="1085"/>
      <c r="AAC339" s="1085"/>
      <c r="AAD339" s="1085"/>
      <c r="AAE339" s="1080"/>
      <c r="AAF339" s="1085"/>
      <c r="AAG339" s="1085"/>
      <c r="AAH339" s="1085"/>
      <c r="AAI339" s="1085"/>
      <c r="AAJ339" s="1085"/>
      <c r="AAK339" s="1085"/>
      <c r="AAL339" s="1085"/>
      <c r="AAM339" s="1085"/>
      <c r="AAN339" s="1085"/>
      <c r="AAO339" s="1085"/>
      <c r="AAP339" s="1085"/>
      <c r="AAQ339" s="1085"/>
      <c r="AAR339" s="1085"/>
      <c r="AAS339" s="1085"/>
      <c r="AAT339" s="1080"/>
      <c r="AAU339" s="1085"/>
      <c r="AAV339" s="1085"/>
      <c r="AAW339" s="1085"/>
      <c r="AAX339" s="1085"/>
      <c r="AAY339" s="1085"/>
      <c r="AAZ339" s="1085"/>
      <c r="ABA339" s="1085"/>
      <c r="ABB339" s="1085"/>
      <c r="ABC339" s="1085"/>
      <c r="ABD339" s="1085"/>
      <c r="ABE339" s="1085"/>
      <c r="ABF339" s="1085"/>
      <c r="ABG339" s="1085"/>
      <c r="ABH339" s="1085"/>
      <c r="ABI339" s="1080"/>
      <c r="ABJ339" s="1085"/>
      <c r="ABK339" s="1085"/>
      <c r="ABL339" s="1085"/>
      <c r="ABM339" s="1085"/>
      <c r="ABN339" s="1085"/>
      <c r="ABO339" s="1085"/>
      <c r="ABP339" s="1085"/>
      <c r="ABQ339" s="1085"/>
      <c r="ABR339" s="1085"/>
      <c r="ABS339" s="1085"/>
      <c r="ABT339" s="1085"/>
      <c r="ABU339" s="1085"/>
      <c r="ABV339" s="1085"/>
      <c r="ABW339" s="1085"/>
      <c r="ABX339" s="1080"/>
      <c r="ABY339" s="1085"/>
      <c r="ABZ339" s="1085"/>
      <c r="ACA339" s="1085"/>
      <c r="ACB339" s="1085"/>
      <c r="ACC339" s="1085"/>
      <c r="ACD339" s="1085"/>
      <c r="ACE339" s="1085"/>
      <c r="ACF339" s="1085"/>
      <c r="ACG339" s="1085"/>
      <c r="ACH339" s="1085"/>
      <c r="ACI339" s="1085"/>
      <c r="ACJ339" s="1085"/>
      <c r="ACK339" s="1085"/>
      <c r="ACL339" s="1085"/>
      <c r="ACM339" s="1080"/>
      <c r="ACN339" s="1085"/>
      <c r="ACO339" s="1085"/>
      <c r="ACP339" s="1085"/>
      <c r="ACQ339" s="1085"/>
      <c r="ACR339" s="1085"/>
      <c r="ACS339" s="1085"/>
      <c r="ACT339" s="1085"/>
      <c r="ACU339" s="1085"/>
      <c r="ACV339" s="1085"/>
      <c r="ACW339" s="1085"/>
      <c r="ACX339" s="1085"/>
      <c r="ACY339" s="1085"/>
      <c r="ACZ339" s="1085"/>
      <c r="ADA339" s="1085"/>
      <c r="ADB339" s="1080"/>
      <c r="ADC339" s="1085"/>
      <c r="ADD339" s="1085"/>
      <c r="ADE339" s="1085"/>
      <c r="ADF339" s="1085"/>
      <c r="ADG339" s="1085"/>
      <c r="ADH339" s="1085"/>
      <c r="ADI339" s="1085"/>
      <c r="ADJ339" s="1085"/>
      <c r="ADK339" s="1085"/>
      <c r="ADL339" s="1085"/>
      <c r="ADM339" s="1085"/>
      <c r="ADN339" s="1085"/>
      <c r="ADO339" s="1085"/>
      <c r="ADP339" s="1085"/>
      <c r="ADQ339" s="1080"/>
      <c r="ADR339" s="1085"/>
      <c r="ADS339" s="1085"/>
      <c r="ADT339" s="1085"/>
      <c r="ADU339" s="1085"/>
      <c r="ADV339" s="1085"/>
      <c r="ADW339" s="1085"/>
      <c r="ADX339" s="1085"/>
      <c r="ADY339" s="1085"/>
      <c r="ADZ339" s="1085"/>
      <c r="AEA339" s="1085"/>
      <c r="AEB339" s="1085"/>
      <c r="AEC339" s="1085"/>
      <c r="AED339" s="1085"/>
      <c r="AEE339" s="1085"/>
      <c r="AEF339" s="1080"/>
      <c r="AEG339" s="1085"/>
      <c r="AEH339" s="1085"/>
      <c r="AEI339" s="1085"/>
      <c r="AEJ339" s="1085"/>
      <c r="AEK339" s="1085"/>
      <c r="AEL339" s="1085"/>
      <c r="AEM339" s="1085"/>
      <c r="AEN339" s="1085"/>
      <c r="AEO339" s="1085"/>
      <c r="AEP339" s="1085"/>
      <c r="AEQ339" s="1085"/>
      <c r="AER339" s="1085"/>
      <c r="AES339" s="1085"/>
      <c r="AET339" s="1085"/>
      <c r="AEU339" s="1080"/>
      <c r="AEV339" s="1085"/>
      <c r="AEW339" s="1085"/>
      <c r="AEX339" s="1085"/>
      <c r="AEY339" s="1085"/>
      <c r="AEZ339" s="1085"/>
      <c r="AFA339" s="1085"/>
      <c r="AFB339" s="1085"/>
      <c r="AFC339" s="1085"/>
      <c r="AFD339" s="1085"/>
      <c r="AFE339" s="1085"/>
      <c r="AFF339" s="1085"/>
      <c r="AFG339" s="1085"/>
      <c r="AFH339" s="1085"/>
      <c r="AFI339" s="1085"/>
      <c r="AFJ339" s="1080"/>
      <c r="AFK339" s="1085"/>
      <c r="AFL339" s="1085"/>
      <c r="AFM339" s="1085"/>
      <c r="AFN339" s="1085"/>
      <c r="AFO339" s="1085"/>
      <c r="AFP339" s="1085"/>
      <c r="AFQ339" s="1085"/>
      <c r="AFR339" s="1085"/>
      <c r="AFS339" s="1085"/>
      <c r="AFT339" s="1085"/>
      <c r="AFU339" s="1085"/>
      <c r="AFV339" s="1085"/>
      <c r="AFW339" s="1085"/>
      <c r="AFX339" s="1085"/>
      <c r="AFY339" s="1080"/>
      <c r="AFZ339" s="1085"/>
      <c r="AGA339" s="1085"/>
      <c r="AGB339" s="1085"/>
      <c r="AGC339" s="1085"/>
      <c r="AGD339" s="1085"/>
      <c r="AGE339" s="1085"/>
      <c r="AGF339" s="1085"/>
      <c r="AGG339" s="1085"/>
      <c r="AGH339" s="1085"/>
      <c r="AGI339" s="1085"/>
      <c r="AGJ339" s="1085"/>
      <c r="AGK339" s="1085"/>
      <c r="AGL339" s="1085"/>
      <c r="AGM339" s="1085"/>
      <c r="AGN339" s="1080"/>
      <c r="AGO339" s="1085"/>
      <c r="AGP339" s="1085"/>
      <c r="AGQ339" s="1085"/>
      <c r="AGR339" s="1085"/>
      <c r="AGS339" s="1085"/>
      <c r="AGT339" s="1085"/>
      <c r="AGU339" s="1085"/>
      <c r="AGV339" s="1085"/>
      <c r="AGW339" s="1085"/>
      <c r="AGX339" s="1085"/>
      <c r="AGY339" s="1085"/>
      <c r="AGZ339" s="1085"/>
      <c r="AHA339" s="1085"/>
      <c r="AHB339" s="1085"/>
      <c r="AHC339" s="1080"/>
      <c r="AHD339" s="1085"/>
      <c r="AHE339" s="1085"/>
      <c r="AHF339" s="1085"/>
      <c r="AHG339" s="1085"/>
      <c r="AHH339" s="1085"/>
      <c r="AHI339" s="1085"/>
      <c r="AHJ339" s="1085"/>
      <c r="AHK339" s="1085"/>
      <c r="AHL339" s="1085"/>
      <c r="AHM339" s="1085"/>
      <c r="AHN339" s="1085"/>
      <c r="AHO339" s="1085"/>
      <c r="AHP339" s="1085"/>
      <c r="AHQ339" s="1085"/>
      <c r="AHR339" s="1080"/>
      <c r="AHS339" s="1085"/>
      <c r="AHT339" s="1085"/>
      <c r="AHU339" s="1085"/>
      <c r="AHV339" s="1085"/>
      <c r="AHW339" s="1085"/>
      <c r="AHX339" s="1085"/>
      <c r="AHY339" s="1085"/>
      <c r="AHZ339" s="1085"/>
      <c r="AIA339" s="1085"/>
      <c r="AIB339" s="1085"/>
      <c r="AIC339" s="1085"/>
      <c r="AID339" s="1085"/>
      <c r="AIE339" s="1085"/>
      <c r="AIF339" s="1085"/>
      <c r="AIG339" s="1080"/>
      <c r="AIH339" s="1085"/>
      <c r="AII339" s="1085"/>
      <c r="AIJ339" s="1085"/>
      <c r="AIK339" s="1085"/>
      <c r="AIL339" s="1085"/>
      <c r="AIM339" s="1085"/>
      <c r="AIN339" s="1085"/>
      <c r="AIO339" s="1085"/>
      <c r="AIP339" s="1085"/>
      <c r="AIQ339" s="1085"/>
      <c r="AIR339" s="1085"/>
      <c r="AIS339" s="1085"/>
      <c r="AIT339" s="1085"/>
      <c r="AIU339" s="1085"/>
      <c r="AIV339" s="1080"/>
      <c r="AIW339" s="1085"/>
      <c r="AIX339" s="1085"/>
      <c r="AIY339" s="1085"/>
      <c r="AIZ339" s="1085"/>
      <c r="AJA339" s="1085"/>
      <c r="AJB339" s="1085"/>
      <c r="AJC339" s="1085"/>
      <c r="AJD339" s="1085"/>
      <c r="AJE339" s="1085"/>
      <c r="AJF339" s="1085"/>
      <c r="AJG339" s="1085"/>
      <c r="AJH339" s="1085"/>
      <c r="AJI339" s="1085"/>
      <c r="AJJ339" s="1085"/>
      <c r="AJK339" s="1080"/>
      <c r="AJL339" s="1085"/>
      <c r="AJM339" s="1085"/>
      <c r="AJN339" s="1085"/>
      <c r="AJO339" s="1085"/>
      <c r="AJP339" s="1085"/>
      <c r="AJQ339" s="1085"/>
      <c r="AJR339" s="1085"/>
      <c r="AJS339" s="1085"/>
      <c r="AJT339" s="1085"/>
      <c r="AJU339" s="1085"/>
      <c r="AJV339" s="1085"/>
      <c r="AJW339" s="1085"/>
      <c r="AJX339" s="1085"/>
      <c r="AJY339" s="1085"/>
      <c r="AJZ339" s="1080"/>
      <c r="AKA339" s="1085"/>
      <c r="AKB339" s="1085"/>
      <c r="AKC339" s="1085"/>
      <c r="AKD339" s="1085"/>
      <c r="AKE339" s="1085"/>
      <c r="AKF339" s="1085"/>
      <c r="AKG339" s="1085"/>
      <c r="AKH339" s="1085"/>
      <c r="AKI339" s="1085"/>
      <c r="AKJ339" s="1085"/>
      <c r="AKK339" s="1085"/>
      <c r="AKL339" s="1085"/>
      <c r="AKM339" s="1085"/>
      <c r="AKN339" s="1085"/>
      <c r="AKO339" s="1080"/>
      <c r="AKP339" s="1085"/>
      <c r="AKQ339" s="1085"/>
      <c r="AKR339" s="1085"/>
      <c r="AKS339" s="1085"/>
      <c r="AKT339" s="1085"/>
      <c r="AKU339" s="1085"/>
      <c r="AKV339" s="1085"/>
      <c r="AKW339" s="1085"/>
      <c r="AKX339" s="1085"/>
      <c r="AKY339" s="1085"/>
      <c r="AKZ339" s="1085"/>
      <c r="ALA339" s="1085"/>
      <c r="ALB339" s="1085"/>
      <c r="ALC339" s="1085"/>
      <c r="ALD339" s="1080"/>
      <c r="ALE339" s="1085"/>
      <c r="ALF339" s="1085"/>
      <c r="ALG339" s="1085"/>
      <c r="ALH339" s="1085"/>
      <c r="ALI339" s="1085"/>
      <c r="ALJ339" s="1085"/>
      <c r="ALK339" s="1085"/>
      <c r="ALL339" s="1085"/>
      <c r="ALM339" s="1085"/>
      <c r="ALN339" s="1085"/>
      <c r="ALO339" s="1085"/>
      <c r="ALP339" s="1085"/>
      <c r="ALQ339" s="1085"/>
      <c r="ALR339" s="1085"/>
      <c r="ALS339" s="1080"/>
      <c r="ALT339" s="1085"/>
      <c r="ALU339" s="1085"/>
      <c r="ALV339" s="1085"/>
      <c r="ALW339" s="1085"/>
      <c r="ALX339" s="1085"/>
      <c r="ALY339" s="1085"/>
      <c r="ALZ339" s="1085"/>
      <c r="AMA339" s="1085"/>
      <c r="AMB339" s="1085"/>
      <c r="AMC339" s="1085"/>
      <c r="AMD339" s="1085"/>
      <c r="AME339" s="1085"/>
      <c r="AMF339" s="1085"/>
      <c r="AMG339" s="1085"/>
      <c r="AMH339" s="1080"/>
      <c r="AMI339" s="1085"/>
      <c r="AMJ339" s="1085"/>
      <c r="AMK339" s="1085"/>
      <c r="AML339" s="1085"/>
      <c r="AMM339" s="1085"/>
      <c r="AMN339" s="1085"/>
      <c r="AMO339" s="1085"/>
      <c r="AMP339" s="1085"/>
      <c r="AMQ339" s="1085"/>
      <c r="AMR339" s="1085"/>
      <c r="AMS339" s="1085"/>
      <c r="AMT339" s="1085"/>
      <c r="AMU339" s="1085"/>
      <c r="AMV339" s="1085"/>
      <c r="AMW339" s="1080"/>
      <c r="AMX339" s="1085"/>
      <c r="AMY339" s="1085"/>
      <c r="AMZ339" s="1085"/>
      <c r="ANA339" s="1085"/>
      <c r="ANB339" s="1085"/>
      <c r="ANC339" s="1085"/>
      <c r="AND339" s="1085"/>
      <c r="ANE339" s="1085"/>
      <c r="ANF339" s="1085"/>
      <c r="ANG339" s="1085"/>
      <c r="ANH339" s="1085"/>
      <c r="ANI339" s="1085"/>
      <c r="ANJ339" s="1085"/>
      <c r="ANK339" s="1085"/>
      <c r="ANL339" s="1080"/>
      <c r="ANM339" s="1085"/>
      <c r="ANN339" s="1085"/>
      <c r="ANO339" s="1085"/>
      <c r="ANP339" s="1085"/>
      <c r="ANQ339" s="1085"/>
      <c r="ANR339" s="1085"/>
      <c r="ANS339" s="1085"/>
      <c r="ANT339" s="1085"/>
      <c r="ANU339" s="1085"/>
      <c r="ANV339" s="1085"/>
      <c r="ANW339" s="1085"/>
      <c r="ANX339" s="1085"/>
      <c r="ANY339" s="1085"/>
      <c r="ANZ339" s="1085"/>
      <c r="AOA339" s="1080"/>
      <c r="AOB339" s="1085"/>
      <c r="AOC339" s="1085"/>
      <c r="AOD339" s="1085"/>
      <c r="AOE339" s="1085"/>
      <c r="AOF339" s="1085"/>
      <c r="AOG339" s="1085"/>
      <c r="AOH339" s="1085"/>
      <c r="AOI339" s="1085"/>
      <c r="AOJ339" s="1085"/>
      <c r="AOK339" s="1085"/>
      <c r="AOL339" s="1085"/>
      <c r="AOM339" s="1085"/>
      <c r="AON339" s="1085"/>
      <c r="AOO339" s="1085"/>
      <c r="AOP339" s="1080"/>
      <c r="AOQ339" s="1085"/>
      <c r="AOR339" s="1085"/>
      <c r="AOS339" s="1085"/>
      <c r="AOT339" s="1085"/>
      <c r="AOU339" s="1085"/>
      <c r="AOV339" s="1085"/>
      <c r="AOW339" s="1085"/>
      <c r="AOX339" s="1085"/>
      <c r="AOY339" s="1085"/>
      <c r="AOZ339" s="1085"/>
      <c r="APA339" s="1085"/>
      <c r="APB339" s="1085"/>
      <c r="APC339" s="1085"/>
      <c r="APD339" s="1085"/>
      <c r="APE339" s="1080"/>
      <c r="APF339" s="1085"/>
      <c r="APG339" s="1085"/>
      <c r="APH339" s="1085"/>
      <c r="API339" s="1085"/>
      <c r="APJ339" s="1085"/>
      <c r="APK339" s="1085"/>
      <c r="APL339" s="1085"/>
      <c r="APM339" s="1085"/>
      <c r="APN339" s="1085"/>
      <c r="APO339" s="1085"/>
      <c r="APP339" s="1085"/>
      <c r="APQ339" s="1085"/>
      <c r="APR339" s="1085"/>
      <c r="APS339" s="1085"/>
      <c r="APT339" s="1080"/>
      <c r="APU339" s="1085"/>
      <c r="APV339" s="1085"/>
      <c r="APW339" s="1085"/>
      <c r="APX339" s="1085"/>
      <c r="APY339" s="1085"/>
      <c r="APZ339" s="1085"/>
      <c r="AQA339" s="1085"/>
      <c r="AQB339" s="1085"/>
      <c r="AQC339" s="1085"/>
      <c r="AQD339" s="1085"/>
      <c r="AQE339" s="1085"/>
      <c r="AQF339" s="1085"/>
      <c r="AQG339" s="1085"/>
      <c r="AQH339" s="1085"/>
      <c r="AQI339" s="1080"/>
      <c r="AQJ339" s="1085"/>
      <c r="AQK339" s="1085"/>
      <c r="AQL339" s="1085"/>
      <c r="AQM339" s="1085"/>
      <c r="AQN339" s="1085"/>
      <c r="AQO339" s="1085"/>
      <c r="AQP339" s="1085"/>
      <c r="AQQ339" s="1085"/>
      <c r="AQR339" s="1085"/>
      <c r="AQS339" s="1085"/>
      <c r="AQT339" s="1085"/>
      <c r="AQU339" s="1085"/>
      <c r="AQV339" s="1085"/>
      <c r="AQW339" s="1085"/>
      <c r="AQX339" s="1080"/>
      <c r="AQY339" s="1085"/>
      <c r="AQZ339" s="1085"/>
      <c r="ARA339" s="1085"/>
      <c r="ARB339" s="1085"/>
      <c r="ARC339" s="1085"/>
      <c r="ARD339" s="1085"/>
      <c r="ARE339" s="1085"/>
      <c r="ARF339" s="1085"/>
      <c r="ARG339" s="1085"/>
      <c r="ARH339" s="1085"/>
      <c r="ARI339" s="1085"/>
      <c r="ARJ339" s="1085"/>
      <c r="ARK339" s="1085"/>
      <c r="ARL339" s="1085"/>
      <c r="ARM339" s="1080"/>
      <c r="ARN339" s="1085"/>
      <c r="ARO339" s="1085"/>
      <c r="ARP339" s="1085"/>
      <c r="ARQ339" s="1085"/>
      <c r="ARR339" s="1085"/>
      <c r="ARS339" s="1085"/>
      <c r="ART339" s="1085"/>
      <c r="ARU339" s="1085"/>
      <c r="ARV339" s="1085"/>
      <c r="ARW339" s="1085"/>
      <c r="ARX339" s="1085"/>
      <c r="ARY339" s="1085"/>
      <c r="ARZ339" s="1085"/>
      <c r="ASA339" s="1085"/>
      <c r="ASB339" s="1080"/>
      <c r="ASC339" s="1085"/>
      <c r="ASD339" s="1085"/>
      <c r="ASE339" s="1085"/>
      <c r="ASF339" s="1085"/>
      <c r="ASG339" s="1085"/>
      <c r="ASH339" s="1085"/>
      <c r="ASI339" s="1085"/>
      <c r="ASJ339" s="1085"/>
      <c r="ASK339" s="1085"/>
      <c r="ASL339" s="1085"/>
      <c r="ASM339" s="1085"/>
      <c r="ASN339" s="1085"/>
      <c r="ASO339" s="1085"/>
      <c r="ASP339" s="1085"/>
      <c r="ASQ339" s="1080"/>
      <c r="ASR339" s="1085"/>
      <c r="ASS339" s="1085"/>
      <c r="AST339" s="1085"/>
      <c r="ASU339" s="1085"/>
      <c r="ASV339" s="1085"/>
      <c r="ASW339" s="1085"/>
      <c r="ASX339" s="1085"/>
      <c r="ASY339" s="1085"/>
      <c r="ASZ339" s="1085"/>
      <c r="ATA339" s="1085"/>
      <c r="ATB339" s="1085"/>
      <c r="ATC339" s="1085"/>
      <c r="ATD339" s="1085"/>
      <c r="ATE339" s="1085"/>
      <c r="ATF339" s="1080"/>
      <c r="ATG339" s="1085"/>
      <c r="ATH339" s="1085"/>
      <c r="ATI339" s="1085"/>
      <c r="ATJ339" s="1085"/>
      <c r="ATK339" s="1085"/>
      <c r="ATL339" s="1085"/>
      <c r="ATM339" s="1085"/>
      <c r="ATN339" s="1085"/>
      <c r="ATO339" s="1085"/>
      <c r="ATP339" s="1085"/>
      <c r="ATQ339" s="1085"/>
      <c r="ATR339" s="1085"/>
      <c r="ATS339" s="1085"/>
      <c r="ATT339" s="1085"/>
      <c r="ATU339" s="1080"/>
      <c r="ATV339" s="1085"/>
      <c r="ATW339" s="1085"/>
      <c r="ATX339" s="1085"/>
      <c r="ATY339" s="1085"/>
      <c r="ATZ339" s="1085"/>
      <c r="AUA339" s="1085"/>
      <c r="AUB339" s="1085"/>
      <c r="AUC339" s="1085"/>
      <c r="AUD339" s="1085"/>
      <c r="AUE339" s="1085"/>
      <c r="AUF339" s="1085"/>
      <c r="AUG339" s="1085"/>
      <c r="AUH339" s="1085"/>
      <c r="AUI339" s="1085"/>
      <c r="AUJ339" s="1080"/>
      <c r="AUK339" s="1085"/>
      <c r="AUL339" s="1085"/>
      <c r="AUM339" s="1085"/>
      <c r="AUN339" s="1085"/>
      <c r="AUO339" s="1085"/>
      <c r="AUP339" s="1085"/>
      <c r="AUQ339" s="1085"/>
      <c r="AUR339" s="1085"/>
      <c r="AUS339" s="1085"/>
      <c r="AUT339" s="1085"/>
      <c r="AUU339" s="1085"/>
      <c r="AUV339" s="1085"/>
      <c r="AUW339" s="1085"/>
      <c r="AUX339" s="1085"/>
      <c r="AUY339" s="1080"/>
      <c r="AUZ339" s="1085"/>
      <c r="AVA339" s="1085"/>
      <c r="AVB339" s="1085"/>
      <c r="AVC339" s="1085"/>
      <c r="AVD339" s="1085"/>
      <c r="AVE339" s="1085"/>
      <c r="AVF339" s="1085"/>
      <c r="AVG339" s="1085"/>
      <c r="AVH339" s="1085"/>
      <c r="AVI339" s="1085"/>
      <c r="AVJ339" s="1085"/>
      <c r="AVK339" s="1085"/>
      <c r="AVL339" s="1085"/>
      <c r="AVM339" s="1085"/>
      <c r="AVN339" s="1080"/>
      <c r="AVO339" s="1085"/>
      <c r="AVP339" s="1085"/>
      <c r="AVQ339" s="1085"/>
      <c r="AVR339" s="1085"/>
      <c r="AVS339" s="1085"/>
      <c r="AVT339" s="1085"/>
      <c r="AVU339" s="1085"/>
      <c r="AVV339" s="1085"/>
      <c r="AVW339" s="1085"/>
      <c r="AVX339" s="1085"/>
      <c r="AVY339" s="1085"/>
      <c r="AVZ339" s="1085"/>
      <c r="AWA339" s="1085"/>
      <c r="AWB339" s="1085"/>
      <c r="AWC339" s="1080"/>
      <c r="AWD339" s="1085"/>
      <c r="AWE339" s="1085"/>
      <c r="AWF339" s="1085"/>
      <c r="AWG339" s="1085"/>
      <c r="AWH339" s="1085"/>
      <c r="AWI339" s="1085"/>
      <c r="AWJ339" s="1085"/>
      <c r="AWK339" s="1085"/>
      <c r="AWL339" s="1085"/>
      <c r="AWM339" s="1085"/>
      <c r="AWN339" s="1085"/>
      <c r="AWO339" s="1085"/>
      <c r="AWP339" s="1085"/>
      <c r="AWQ339" s="1085"/>
      <c r="AWR339" s="1080"/>
      <c r="AWS339" s="1085"/>
      <c r="AWT339" s="1085"/>
      <c r="AWU339" s="1085"/>
      <c r="AWV339" s="1085"/>
      <c r="AWW339" s="1085"/>
      <c r="AWX339" s="1085"/>
      <c r="AWY339" s="1085"/>
      <c r="AWZ339" s="1085"/>
      <c r="AXA339" s="1085"/>
      <c r="AXB339" s="1085"/>
      <c r="AXC339" s="1085"/>
      <c r="AXD339" s="1085"/>
      <c r="AXE339" s="1085"/>
      <c r="AXF339" s="1085"/>
      <c r="AXG339" s="1080"/>
      <c r="AXH339" s="1085"/>
      <c r="AXI339" s="1085"/>
      <c r="AXJ339" s="1085"/>
      <c r="AXK339" s="1085"/>
      <c r="AXL339" s="1085"/>
      <c r="AXM339" s="1085"/>
      <c r="AXN339" s="1085"/>
      <c r="AXO339" s="1085"/>
      <c r="AXP339" s="1085"/>
      <c r="AXQ339" s="1085"/>
      <c r="AXR339" s="1085"/>
      <c r="AXS339" s="1085"/>
      <c r="AXT339" s="1085"/>
      <c r="AXU339" s="1085"/>
      <c r="AXV339" s="1080"/>
      <c r="AXW339" s="1085"/>
      <c r="AXX339" s="1085"/>
      <c r="AXY339" s="1085"/>
      <c r="AXZ339" s="1085"/>
      <c r="AYA339" s="1085"/>
      <c r="AYB339" s="1085"/>
      <c r="AYC339" s="1085"/>
      <c r="AYD339" s="1085"/>
      <c r="AYE339" s="1085"/>
      <c r="AYF339" s="1085"/>
      <c r="AYG339" s="1085"/>
      <c r="AYH339" s="1085"/>
      <c r="AYI339" s="1085"/>
      <c r="AYJ339" s="1085"/>
      <c r="AYK339" s="1080"/>
      <c r="AYL339" s="1085"/>
      <c r="AYM339" s="1085"/>
      <c r="AYN339" s="1085"/>
      <c r="AYO339" s="1085"/>
      <c r="AYP339" s="1085"/>
      <c r="AYQ339" s="1085"/>
      <c r="AYR339" s="1085"/>
      <c r="AYS339" s="1085"/>
      <c r="AYT339" s="1085"/>
      <c r="AYU339" s="1085"/>
      <c r="AYV339" s="1085"/>
      <c r="AYW339" s="1085"/>
      <c r="AYX339" s="1085"/>
      <c r="AYY339" s="1085"/>
      <c r="AYZ339" s="1080"/>
      <c r="AZA339" s="1085"/>
      <c r="AZB339" s="1085"/>
      <c r="AZC339" s="1085"/>
      <c r="AZD339" s="1085"/>
      <c r="AZE339" s="1085"/>
      <c r="AZF339" s="1085"/>
      <c r="AZG339" s="1085"/>
      <c r="AZH339" s="1085"/>
      <c r="AZI339" s="1085"/>
      <c r="AZJ339" s="1085"/>
      <c r="AZK339" s="1085"/>
      <c r="AZL339" s="1085"/>
      <c r="AZM339" s="1085"/>
      <c r="AZN339" s="1085"/>
      <c r="AZO339" s="1080"/>
      <c r="AZP339" s="1085"/>
      <c r="AZQ339" s="1085"/>
      <c r="AZR339" s="1085"/>
      <c r="AZS339" s="1085"/>
      <c r="AZT339" s="1085"/>
      <c r="AZU339" s="1085"/>
      <c r="AZV339" s="1085"/>
      <c r="AZW339" s="1085"/>
      <c r="AZX339" s="1085"/>
      <c r="AZY339" s="1085"/>
      <c r="AZZ339" s="1085"/>
      <c r="BAA339" s="1085"/>
      <c r="BAB339" s="1085"/>
      <c r="BAC339" s="1085"/>
      <c r="BAD339" s="1080"/>
      <c r="BAE339" s="1085"/>
      <c r="BAF339" s="1085"/>
      <c r="BAG339" s="1085"/>
      <c r="BAH339" s="1085"/>
      <c r="BAI339" s="1085"/>
      <c r="BAJ339" s="1085"/>
      <c r="BAK339" s="1085"/>
      <c r="BAL339" s="1085"/>
      <c r="BAM339" s="1085"/>
      <c r="BAN339" s="1085"/>
      <c r="BAO339" s="1085"/>
      <c r="BAP339" s="1085"/>
      <c r="BAQ339" s="1085"/>
      <c r="BAR339" s="1085"/>
      <c r="BAS339" s="1080"/>
      <c r="BAT339" s="1085"/>
      <c r="BAU339" s="1085"/>
      <c r="BAV339" s="1085"/>
      <c r="BAW339" s="1085"/>
      <c r="BAX339" s="1085"/>
      <c r="BAY339" s="1085"/>
      <c r="BAZ339" s="1085"/>
      <c r="BBA339" s="1085"/>
      <c r="BBB339" s="1085"/>
      <c r="BBC339" s="1085"/>
      <c r="BBD339" s="1085"/>
      <c r="BBE339" s="1085"/>
      <c r="BBF339" s="1085"/>
      <c r="BBG339" s="1085"/>
      <c r="BBH339" s="1080"/>
      <c r="BBI339" s="1085"/>
      <c r="BBJ339" s="1085"/>
      <c r="BBK339" s="1085"/>
      <c r="BBL339" s="1085"/>
      <c r="BBM339" s="1085"/>
      <c r="BBN339" s="1085"/>
      <c r="BBO339" s="1085"/>
      <c r="BBP339" s="1085"/>
      <c r="BBQ339" s="1085"/>
      <c r="BBR339" s="1085"/>
      <c r="BBS339" s="1085"/>
      <c r="BBT339" s="1085"/>
      <c r="BBU339" s="1085"/>
      <c r="BBV339" s="1085"/>
      <c r="BBW339" s="1080"/>
      <c r="BBX339" s="1085"/>
      <c r="BBY339" s="1085"/>
      <c r="BBZ339" s="1085"/>
      <c r="BCA339" s="1085"/>
      <c r="BCB339" s="1085"/>
      <c r="BCC339" s="1085"/>
      <c r="BCD339" s="1085"/>
      <c r="BCE339" s="1085"/>
      <c r="BCF339" s="1085"/>
      <c r="BCG339" s="1085"/>
      <c r="BCH339" s="1085"/>
      <c r="BCI339" s="1085"/>
      <c r="BCJ339" s="1085"/>
      <c r="BCK339" s="1085"/>
      <c r="BCL339" s="1080"/>
      <c r="BCM339" s="1085"/>
      <c r="BCN339" s="1085"/>
      <c r="BCO339" s="1085"/>
      <c r="BCP339" s="1085"/>
      <c r="BCQ339" s="1085"/>
      <c r="BCR339" s="1085"/>
      <c r="BCS339" s="1085"/>
      <c r="BCT339" s="1085"/>
      <c r="BCU339" s="1085"/>
      <c r="BCV339" s="1085"/>
      <c r="BCW339" s="1085"/>
      <c r="BCX339" s="1085"/>
      <c r="BCY339" s="1085"/>
      <c r="BCZ339" s="1085"/>
      <c r="BDA339" s="1080"/>
      <c r="BDB339" s="1085"/>
      <c r="BDC339" s="1085"/>
      <c r="BDD339" s="1085"/>
      <c r="BDE339" s="1085"/>
      <c r="BDF339" s="1085"/>
      <c r="BDG339" s="1085"/>
      <c r="BDH339" s="1085"/>
      <c r="BDI339" s="1085"/>
      <c r="BDJ339" s="1085"/>
      <c r="BDK339" s="1085"/>
      <c r="BDL339" s="1085"/>
      <c r="BDM339" s="1085"/>
      <c r="BDN339" s="1085"/>
      <c r="BDO339" s="1085"/>
      <c r="BDP339" s="1080"/>
      <c r="BDQ339" s="1085"/>
      <c r="BDR339" s="1085"/>
      <c r="BDS339" s="1085"/>
      <c r="BDT339" s="1085"/>
      <c r="BDU339" s="1085"/>
      <c r="BDV339" s="1085"/>
      <c r="BDW339" s="1085"/>
      <c r="BDX339" s="1085"/>
      <c r="BDY339" s="1085"/>
      <c r="BDZ339" s="1085"/>
      <c r="BEA339" s="1085"/>
      <c r="BEB339" s="1085"/>
      <c r="BEC339" s="1085"/>
      <c r="BED339" s="1085"/>
      <c r="BEE339" s="1080"/>
      <c r="BEF339" s="1085"/>
      <c r="BEG339" s="1085"/>
      <c r="BEH339" s="1085"/>
      <c r="BEI339" s="1085"/>
      <c r="BEJ339" s="1085"/>
      <c r="BEK339" s="1085"/>
      <c r="BEL339" s="1085"/>
      <c r="BEM339" s="1085"/>
      <c r="BEN339" s="1085"/>
      <c r="BEO339" s="1085"/>
      <c r="BEP339" s="1085"/>
      <c r="BEQ339" s="1085"/>
      <c r="BER339" s="1085"/>
      <c r="BES339" s="1085"/>
      <c r="BET339" s="1080"/>
      <c r="BEU339" s="1085"/>
      <c r="BEV339" s="1085"/>
      <c r="BEW339" s="1085"/>
      <c r="BEX339" s="1085"/>
      <c r="BEY339" s="1085"/>
      <c r="BEZ339" s="1085"/>
      <c r="BFA339" s="1085"/>
      <c r="BFB339" s="1085"/>
      <c r="BFC339" s="1085"/>
      <c r="BFD339" s="1085"/>
      <c r="BFE339" s="1085"/>
      <c r="BFF339" s="1085"/>
      <c r="BFG339" s="1085"/>
      <c r="BFH339" s="1085"/>
      <c r="BFI339" s="1080"/>
      <c r="BFJ339" s="1085"/>
      <c r="BFK339" s="1085"/>
      <c r="BFL339" s="1085"/>
      <c r="BFM339" s="1085"/>
      <c r="BFN339" s="1085"/>
      <c r="BFO339" s="1085"/>
      <c r="BFP339" s="1085"/>
      <c r="BFQ339" s="1085"/>
      <c r="BFR339" s="1085"/>
      <c r="BFS339" s="1085"/>
      <c r="BFT339" s="1085"/>
      <c r="BFU339" s="1085"/>
      <c r="BFV339" s="1085"/>
      <c r="BFW339" s="1085"/>
      <c r="BFX339" s="1080"/>
      <c r="BFY339" s="1085"/>
      <c r="BFZ339" s="1085"/>
      <c r="BGA339" s="1085"/>
      <c r="BGB339" s="1085"/>
      <c r="BGC339" s="1085"/>
      <c r="BGD339" s="1085"/>
      <c r="BGE339" s="1085"/>
      <c r="BGF339" s="1085"/>
      <c r="BGG339" s="1085"/>
      <c r="BGH339" s="1085"/>
      <c r="BGI339" s="1085"/>
      <c r="BGJ339" s="1085"/>
      <c r="BGK339" s="1085"/>
      <c r="BGL339" s="1085"/>
      <c r="BGM339" s="1080"/>
      <c r="BGN339" s="1085"/>
      <c r="BGO339" s="1085"/>
      <c r="BGP339" s="1085"/>
      <c r="BGQ339" s="1085"/>
      <c r="BGR339" s="1085"/>
      <c r="BGS339" s="1085"/>
      <c r="BGT339" s="1085"/>
      <c r="BGU339" s="1085"/>
      <c r="BGV339" s="1085"/>
      <c r="BGW339" s="1085"/>
      <c r="BGX339" s="1085"/>
      <c r="BGY339" s="1085"/>
      <c r="BGZ339" s="1085"/>
      <c r="BHA339" s="1085"/>
      <c r="BHB339" s="1080"/>
      <c r="BHC339" s="1085"/>
      <c r="BHD339" s="1085"/>
      <c r="BHE339" s="1085"/>
      <c r="BHF339" s="1085"/>
      <c r="BHG339" s="1085"/>
      <c r="BHH339" s="1085"/>
      <c r="BHI339" s="1085"/>
      <c r="BHJ339" s="1085"/>
      <c r="BHK339" s="1085"/>
      <c r="BHL339" s="1085"/>
      <c r="BHM339" s="1085"/>
      <c r="BHN339" s="1085"/>
      <c r="BHO339" s="1085"/>
      <c r="BHP339" s="1085"/>
      <c r="BHQ339" s="1080"/>
      <c r="BHR339" s="1085"/>
      <c r="BHS339" s="1085"/>
      <c r="BHT339" s="1085"/>
      <c r="BHU339" s="1085"/>
      <c r="BHV339" s="1085"/>
      <c r="BHW339" s="1085"/>
      <c r="BHX339" s="1085"/>
      <c r="BHY339" s="1085"/>
      <c r="BHZ339" s="1085"/>
      <c r="BIA339" s="1085"/>
      <c r="BIB339" s="1085"/>
      <c r="BIC339" s="1085"/>
      <c r="BID339" s="1085"/>
      <c r="BIE339" s="1085"/>
      <c r="BIF339" s="1080"/>
      <c r="BIG339" s="1085"/>
      <c r="BIH339" s="1085"/>
      <c r="BII339" s="1085"/>
      <c r="BIJ339" s="1085"/>
      <c r="BIK339" s="1085"/>
      <c r="BIL339" s="1085"/>
      <c r="BIM339" s="1085"/>
      <c r="BIN339" s="1085"/>
      <c r="BIO339" s="1085"/>
      <c r="BIP339" s="1085"/>
      <c r="BIQ339" s="1085"/>
      <c r="BIR339" s="1085"/>
      <c r="BIS339" s="1085"/>
      <c r="BIT339" s="1085"/>
      <c r="BIU339" s="1080"/>
      <c r="BIV339" s="1085"/>
      <c r="BIW339" s="1085"/>
      <c r="BIX339" s="1085"/>
      <c r="BIY339" s="1085"/>
      <c r="BIZ339" s="1085"/>
      <c r="BJA339" s="1085"/>
      <c r="BJB339" s="1085"/>
      <c r="BJC339" s="1085"/>
      <c r="BJD339" s="1085"/>
      <c r="BJE339" s="1085"/>
      <c r="BJF339" s="1085"/>
      <c r="BJG339" s="1085"/>
      <c r="BJH339" s="1085"/>
      <c r="BJI339" s="1085"/>
      <c r="BJJ339" s="1080"/>
      <c r="BJK339" s="1085"/>
      <c r="BJL339" s="1085"/>
      <c r="BJM339" s="1085"/>
      <c r="BJN339" s="1085"/>
      <c r="BJO339" s="1085"/>
      <c r="BJP339" s="1085"/>
      <c r="BJQ339" s="1085"/>
      <c r="BJR339" s="1085"/>
      <c r="BJS339" s="1085"/>
      <c r="BJT339" s="1085"/>
      <c r="BJU339" s="1085"/>
      <c r="BJV339" s="1085"/>
      <c r="BJW339" s="1085"/>
      <c r="BJX339" s="1085"/>
      <c r="BJY339" s="1080"/>
      <c r="BJZ339" s="1085"/>
      <c r="BKA339" s="1085"/>
      <c r="BKB339" s="1085"/>
      <c r="BKC339" s="1085"/>
      <c r="BKD339" s="1085"/>
      <c r="BKE339" s="1085"/>
      <c r="BKF339" s="1085"/>
      <c r="BKG339" s="1085"/>
      <c r="BKH339" s="1085"/>
      <c r="BKI339" s="1085"/>
      <c r="BKJ339" s="1085"/>
      <c r="BKK339" s="1085"/>
      <c r="BKL339" s="1085"/>
      <c r="BKM339" s="1085"/>
      <c r="BKN339" s="1080"/>
      <c r="BKO339" s="1085"/>
      <c r="BKP339" s="1085"/>
      <c r="BKQ339" s="1085"/>
      <c r="BKR339" s="1085"/>
      <c r="BKS339" s="1085"/>
      <c r="BKT339" s="1085"/>
      <c r="BKU339" s="1085"/>
      <c r="BKV339" s="1085"/>
      <c r="BKW339" s="1085"/>
      <c r="BKX339" s="1085"/>
      <c r="BKY339" s="1085"/>
      <c r="BKZ339" s="1085"/>
      <c r="BLA339" s="1085"/>
      <c r="BLB339" s="1085"/>
      <c r="BLC339" s="1080"/>
      <c r="BLD339" s="1085"/>
      <c r="BLE339" s="1085"/>
      <c r="BLF339" s="1085"/>
      <c r="BLG339" s="1085"/>
      <c r="BLH339" s="1085"/>
      <c r="BLI339" s="1085"/>
      <c r="BLJ339" s="1085"/>
      <c r="BLK339" s="1085"/>
      <c r="BLL339" s="1085"/>
      <c r="BLM339" s="1085"/>
      <c r="BLN339" s="1085"/>
      <c r="BLO339" s="1085"/>
      <c r="BLP339" s="1085"/>
      <c r="BLQ339" s="1085"/>
      <c r="BLR339" s="1080"/>
      <c r="BLS339" s="1085"/>
      <c r="BLT339" s="1085"/>
      <c r="BLU339" s="1085"/>
      <c r="BLV339" s="1085"/>
      <c r="BLW339" s="1085"/>
      <c r="BLX339" s="1085"/>
      <c r="BLY339" s="1085"/>
      <c r="BLZ339" s="1085"/>
      <c r="BMA339" s="1085"/>
      <c r="BMB339" s="1085"/>
      <c r="BMC339" s="1085"/>
      <c r="BMD339" s="1085"/>
      <c r="BME339" s="1085"/>
      <c r="BMF339" s="1085"/>
      <c r="BMG339" s="1080"/>
      <c r="BMH339" s="1085"/>
      <c r="BMI339" s="1085"/>
      <c r="BMJ339" s="1085"/>
      <c r="BMK339" s="1085"/>
      <c r="BML339" s="1085"/>
      <c r="BMM339" s="1085"/>
      <c r="BMN339" s="1085"/>
      <c r="BMO339" s="1085"/>
      <c r="BMP339" s="1085"/>
      <c r="BMQ339" s="1085"/>
      <c r="BMR339" s="1085"/>
      <c r="BMS339" s="1085"/>
      <c r="BMT339" s="1085"/>
      <c r="BMU339" s="1085"/>
      <c r="BMV339" s="1080"/>
      <c r="BMW339" s="1085"/>
      <c r="BMX339" s="1085"/>
      <c r="BMY339" s="1085"/>
      <c r="BMZ339" s="1085"/>
      <c r="BNA339" s="1085"/>
      <c r="BNB339" s="1085"/>
      <c r="BNC339" s="1085"/>
      <c r="BND339" s="1085"/>
      <c r="BNE339" s="1085"/>
      <c r="BNF339" s="1085"/>
      <c r="BNG339" s="1085"/>
      <c r="BNH339" s="1085"/>
      <c r="BNI339" s="1085"/>
      <c r="BNJ339" s="1085"/>
      <c r="BNK339" s="1080"/>
      <c r="BNL339" s="1085"/>
      <c r="BNM339" s="1085"/>
      <c r="BNN339" s="1085"/>
      <c r="BNO339" s="1085"/>
      <c r="BNP339" s="1085"/>
      <c r="BNQ339" s="1085"/>
      <c r="BNR339" s="1085"/>
      <c r="BNS339" s="1085"/>
      <c r="BNT339" s="1085"/>
      <c r="BNU339" s="1085"/>
      <c r="BNV339" s="1085"/>
      <c r="BNW339" s="1085"/>
      <c r="BNX339" s="1085"/>
      <c r="BNY339" s="1085"/>
      <c r="BNZ339" s="1080"/>
      <c r="BOA339" s="1085"/>
      <c r="BOB339" s="1085"/>
      <c r="BOC339" s="1085"/>
      <c r="BOD339" s="1085"/>
      <c r="BOE339" s="1085"/>
      <c r="BOF339" s="1085"/>
      <c r="BOG339" s="1085"/>
      <c r="BOH339" s="1085"/>
      <c r="BOI339" s="1085"/>
      <c r="BOJ339" s="1085"/>
      <c r="BOK339" s="1085"/>
      <c r="BOL339" s="1085"/>
      <c r="BOM339" s="1085"/>
      <c r="BON339" s="1085"/>
      <c r="BOO339" s="1080"/>
      <c r="BOP339" s="1085"/>
      <c r="BOQ339" s="1085"/>
      <c r="BOR339" s="1085"/>
      <c r="BOS339" s="1085"/>
      <c r="BOT339" s="1085"/>
      <c r="BOU339" s="1085"/>
      <c r="BOV339" s="1085"/>
      <c r="BOW339" s="1085"/>
      <c r="BOX339" s="1085"/>
      <c r="BOY339" s="1085"/>
      <c r="BOZ339" s="1085"/>
      <c r="BPA339" s="1085"/>
      <c r="BPB339" s="1085"/>
      <c r="BPC339" s="1085"/>
      <c r="BPD339" s="1080"/>
      <c r="BPE339" s="1085"/>
      <c r="BPF339" s="1085"/>
      <c r="BPG339" s="1085"/>
      <c r="BPH339" s="1085"/>
      <c r="BPI339" s="1085"/>
      <c r="BPJ339" s="1085"/>
      <c r="BPK339" s="1085"/>
      <c r="BPL339" s="1085"/>
      <c r="BPM339" s="1085"/>
      <c r="BPN339" s="1085"/>
      <c r="BPO339" s="1085"/>
      <c r="BPP339" s="1085"/>
      <c r="BPQ339" s="1085"/>
      <c r="BPR339" s="1085"/>
      <c r="BPS339" s="1080"/>
      <c r="BPT339" s="1085"/>
      <c r="BPU339" s="1085"/>
      <c r="BPV339" s="1085"/>
      <c r="BPW339" s="1085"/>
      <c r="BPX339" s="1085"/>
      <c r="BPY339" s="1085"/>
      <c r="BPZ339" s="1085"/>
      <c r="BQA339" s="1085"/>
      <c r="BQB339" s="1085"/>
      <c r="BQC339" s="1085"/>
      <c r="BQD339" s="1085"/>
      <c r="BQE339" s="1085"/>
      <c r="BQF339" s="1085"/>
      <c r="BQG339" s="1085"/>
      <c r="BQH339" s="1080"/>
      <c r="BQI339" s="1085"/>
      <c r="BQJ339" s="1085"/>
      <c r="BQK339" s="1085"/>
      <c r="BQL339" s="1085"/>
      <c r="BQM339" s="1085"/>
      <c r="BQN339" s="1085"/>
      <c r="BQO339" s="1085"/>
      <c r="BQP339" s="1085"/>
      <c r="BQQ339" s="1085"/>
      <c r="BQR339" s="1085"/>
      <c r="BQS339" s="1085"/>
      <c r="BQT339" s="1085"/>
      <c r="BQU339" s="1085"/>
      <c r="BQV339" s="1085"/>
      <c r="BQW339" s="1080"/>
      <c r="BQX339" s="1085"/>
      <c r="BQY339" s="1085"/>
      <c r="BQZ339" s="1085"/>
      <c r="BRA339" s="1085"/>
      <c r="BRB339" s="1085"/>
      <c r="BRC339" s="1085"/>
      <c r="BRD339" s="1085"/>
      <c r="BRE339" s="1085"/>
      <c r="BRF339" s="1085"/>
      <c r="BRG339" s="1085"/>
      <c r="BRH339" s="1085"/>
      <c r="BRI339" s="1085"/>
      <c r="BRJ339" s="1085"/>
      <c r="BRK339" s="1085"/>
      <c r="BRL339" s="1080"/>
      <c r="BRM339" s="1085"/>
      <c r="BRN339" s="1085"/>
      <c r="BRO339" s="1085"/>
      <c r="BRP339" s="1085"/>
      <c r="BRQ339" s="1085"/>
      <c r="BRR339" s="1085"/>
      <c r="BRS339" s="1085"/>
      <c r="BRT339" s="1085"/>
      <c r="BRU339" s="1085"/>
      <c r="BRV339" s="1085"/>
      <c r="BRW339" s="1085"/>
      <c r="BRX339" s="1085"/>
      <c r="BRY339" s="1085"/>
      <c r="BRZ339" s="1085"/>
      <c r="BSA339" s="1080"/>
      <c r="BSB339" s="1085"/>
      <c r="BSC339" s="1085"/>
      <c r="BSD339" s="1085"/>
      <c r="BSE339" s="1085"/>
      <c r="BSF339" s="1085"/>
      <c r="BSG339" s="1085"/>
      <c r="BSH339" s="1085"/>
      <c r="BSI339" s="1085"/>
      <c r="BSJ339" s="1085"/>
      <c r="BSK339" s="1085"/>
      <c r="BSL339" s="1085"/>
      <c r="BSM339" s="1085"/>
      <c r="BSN339" s="1085"/>
      <c r="BSO339" s="1085"/>
      <c r="BSP339" s="1080"/>
      <c r="BSQ339" s="1085"/>
      <c r="BSR339" s="1085"/>
      <c r="BSS339" s="1085"/>
      <c r="BST339" s="1085"/>
      <c r="BSU339" s="1085"/>
      <c r="BSV339" s="1085"/>
      <c r="BSW339" s="1085"/>
      <c r="BSX339" s="1085"/>
      <c r="BSY339" s="1085"/>
      <c r="BSZ339" s="1085"/>
      <c r="BTA339" s="1085"/>
      <c r="BTB339" s="1085"/>
      <c r="BTC339" s="1085"/>
      <c r="BTD339" s="1085"/>
      <c r="BTE339" s="1080"/>
      <c r="BTF339" s="1085"/>
      <c r="BTG339" s="1085"/>
      <c r="BTH339" s="1085"/>
      <c r="BTI339" s="1085"/>
      <c r="BTJ339" s="1085"/>
      <c r="BTK339" s="1085"/>
      <c r="BTL339" s="1085"/>
      <c r="BTM339" s="1085"/>
      <c r="BTN339" s="1085"/>
      <c r="BTO339" s="1085"/>
      <c r="BTP339" s="1085"/>
      <c r="BTQ339" s="1085"/>
      <c r="BTR339" s="1085"/>
      <c r="BTS339" s="1085"/>
      <c r="BTT339" s="1080"/>
      <c r="BTU339" s="1085"/>
      <c r="BTV339" s="1085"/>
      <c r="BTW339" s="1085"/>
      <c r="BTX339" s="1085"/>
      <c r="BTY339" s="1085"/>
      <c r="BTZ339" s="1085"/>
      <c r="BUA339" s="1085"/>
      <c r="BUB339" s="1085"/>
      <c r="BUC339" s="1085"/>
      <c r="BUD339" s="1085"/>
      <c r="BUE339" s="1085"/>
      <c r="BUF339" s="1085"/>
      <c r="BUG339" s="1085"/>
      <c r="BUH339" s="1085"/>
      <c r="BUI339" s="1080"/>
      <c r="BUJ339" s="1085"/>
      <c r="BUK339" s="1085"/>
      <c r="BUL339" s="1085"/>
      <c r="BUM339" s="1085"/>
      <c r="BUN339" s="1085"/>
      <c r="BUO339" s="1085"/>
      <c r="BUP339" s="1085"/>
      <c r="BUQ339" s="1085"/>
      <c r="BUR339" s="1085"/>
      <c r="BUS339" s="1085"/>
      <c r="BUT339" s="1085"/>
      <c r="BUU339" s="1085"/>
      <c r="BUV339" s="1085"/>
      <c r="BUW339" s="1085"/>
      <c r="BUX339" s="1080"/>
      <c r="BUY339" s="1085"/>
      <c r="BUZ339" s="1085"/>
      <c r="BVA339" s="1085"/>
      <c r="BVB339" s="1085"/>
      <c r="BVC339" s="1085"/>
      <c r="BVD339" s="1085"/>
      <c r="BVE339" s="1085"/>
      <c r="BVF339" s="1085"/>
      <c r="BVG339" s="1085"/>
      <c r="BVH339" s="1085"/>
      <c r="BVI339" s="1085"/>
      <c r="BVJ339" s="1085"/>
      <c r="BVK339" s="1085"/>
      <c r="BVL339" s="1085"/>
      <c r="BVM339" s="1080"/>
      <c r="BVN339" s="1085"/>
      <c r="BVO339" s="1085"/>
      <c r="BVP339" s="1085"/>
      <c r="BVQ339" s="1085"/>
      <c r="BVR339" s="1085"/>
      <c r="BVS339" s="1085"/>
      <c r="BVT339" s="1085"/>
      <c r="BVU339" s="1085"/>
      <c r="BVV339" s="1085"/>
      <c r="BVW339" s="1085"/>
      <c r="BVX339" s="1085"/>
      <c r="BVY339" s="1085"/>
      <c r="BVZ339" s="1085"/>
      <c r="BWA339" s="1085"/>
      <c r="BWB339" s="1080"/>
      <c r="BWC339" s="1085"/>
      <c r="BWD339" s="1085"/>
      <c r="BWE339" s="1085"/>
      <c r="BWF339" s="1085"/>
      <c r="BWG339" s="1085"/>
      <c r="BWH339" s="1085"/>
      <c r="BWI339" s="1085"/>
      <c r="BWJ339" s="1085"/>
      <c r="BWK339" s="1085"/>
      <c r="BWL339" s="1085"/>
      <c r="BWM339" s="1085"/>
      <c r="BWN339" s="1085"/>
      <c r="BWO339" s="1085"/>
      <c r="BWP339" s="1085"/>
      <c r="BWQ339" s="1080"/>
      <c r="BWR339" s="1085"/>
      <c r="BWS339" s="1085"/>
      <c r="BWT339" s="1085"/>
      <c r="BWU339" s="1085"/>
      <c r="BWV339" s="1085"/>
      <c r="BWW339" s="1085"/>
      <c r="BWX339" s="1085"/>
      <c r="BWY339" s="1085"/>
      <c r="BWZ339" s="1085"/>
      <c r="BXA339" s="1085"/>
      <c r="BXB339" s="1085"/>
      <c r="BXC339" s="1085"/>
      <c r="BXD339" s="1085"/>
      <c r="BXE339" s="1085"/>
      <c r="BXF339" s="1080"/>
      <c r="BXG339" s="1085"/>
      <c r="BXH339" s="1085"/>
      <c r="BXI339" s="1085"/>
      <c r="BXJ339" s="1085"/>
      <c r="BXK339" s="1085"/>
      <c r="BXL339" s="1085"/>
      <c r="BXM339" s="1085"/>
      <c r="BXN339" s="1085"/>
      <c r="BXO339" s="1085"/>
      <c r="BXP339" s="1085"/>
      <c r="BXQ339" s="1085"/>
      <c r="BXR339" s="1085"/>
      <c r="BXS339" s="1085"/>
      <c r="BXT339" s="1085"/>
      <c r="BXU339" s="1080"/>
      <c r="BXV339" s="1085"/>
      <c r="BXW339" s="1085"/>
      <c r="BXX339" s="1085"/>
      <c r="BXY339" s="1085"/>
      <c r="BXZ339" s="1085"/>
      <c r="BYA339" s="1085"/>
      <c r="BYB339" s="1085"/>
      <c r="BYC339" s="1085"/>
      <c r="BYD339" s="1085"/>
      <c r="BYE339" s="1085"/>
      <c r="BYF339" s="1085"/>
      <c r="BYG339" s="1085"/>
      <c r="BYH339" s="1085"/>
      <c r="BYI339" s="1085"/>
      <c r="BYJ339" s="1080"/>
      <c r="BYK339" s="1085"/>
      <c r="BYL339" s="1085"/>
      <c r="BYM339" s="1085"/>
      <c r="BYN339" s="1085"/>
      <c r="BYO339" s="1085"/>
      <c r="BYP339" s="1085"/>
      <c r="BYQ339" s="1085"/>
      <c r="BYR339" s="1085"/>
      <c r="BYS339" s="1085"/>
      <c r="BYT339" s="1085"/>
      <c r="BYU339" s="1085"/>
      <c r="BYV339" s="1085"/>
      <c r="BYW339" s="1085"/>
      <c r="BYX339" s="1085"/>
      <c r="BYY339" s="1080"/>
      <c r="BYZ339" s="1085"/>
      <c r="BZA339" s="1085"/>
      <c r="BZB339" s="1085"/>
      <c r="BZC339" s="1085"/>
      <c r="BZD339" s="1085"/>
      <c r="BZE339" s="1085"/>
      <c r="BZF339" s="1085"/>
      <c r="BZG339" s="1085"/>
      <c r="BZH339" s="1085"/>
      <c r="BZI339" s="1085"/>
      <c r="BZJ339" s="1085"/>
      <c r="BZK339" s="1085"/>
      <c r="BZL339" s="1085"/>
      <c r="BZM339" s="1085"/>
      <c r="BZN339" s="1080"/>
      <c r="BZO339" s="1085"/>
      <c r="BZP339" s="1085"/>
      <c r="BZQ339" s="1085"/>
      <c r="BZR339" s="1085"/>
      <c r="BZS339" s="1085"/>
      <c r="BZT339" s="1085"/>
      <c r="BZU339" s="1085"/>
      <c r="BZV339" s="1085"/>
      <c r="BZW339" s="1085"/>
      <c r="BZX339" s="1085"/>
      <c r="BZY339" s="1085"/>
      <c r="BZZ339" s="1085"/>
      <c r="CAA339" s="1085"/>
      <c r="CAB339" s="1085"/>
      <c r="CAC339" s="1080"/>
      <c r="CAD339" s="1085"/>
      <c r="CAE339" s="1085"/>
      <c r="CAF339" s="1085"/>
      <c r="CAG339" s="1085"/>
      <c r="CAH339" s="1085"/>
      <c r="CAI339" s="1085"/>
      <c r="CAJ339" s="1085"/>
      <c r="CAK339" s="1085"/>
      <c r="CAL339" s="1085"/>
      <c r="CAM339" s="1085"/>
      <c r="CAN339" s="1085"/>
      <c r="CAO339" s="1085"/>
      <c r="CAP339" s="1085"/>
      <c r="CAQ339" s="1085"/>
      <c r="CAR339" s="1080"/>
      <c r="CAS339" s="1085"/>
      <c r="CAT339" s="1085"/>
      <c r="CAU339" s="1085"/>
      <c r="CAV339" s="1085"/>
      <c r="CAW339" s="1085"/>
      <c r="CAX339" s="1085"/>
      <c r="CAY339" s="1085"/>
      <c r="CAZ339" s="1085"/>
      <c r="CBA339" s="1085"/>
      <c r="CBB339" s="1085"/>
      <c r="CBC339" s="1085"/>
      <c r="CBD339" s="1085"/>
      <c r="CBE339" s="1085"/>
      <c r="CBF339" s="1085"/>
      <c r="CBG339" s="1080"/>
      <c r="CBH339" s="1085"/>
      <c r="CBI339" s="1085"/>
      <c r="CBJ339" s="1085"/>
      <c r="CBK339" s="1085"/>
      <c r="CBL339" s="1085"/>
      <c r="CBM339" s="1085"/>
      <c r="CBN339" s="1085"/>
      <c r="CBO339" s="1085"/>
      <c r="CBP339" s="1085"/>
      <c r="CBQ339" s="1085"/>
      <c r="CBR339" s="1085"/>
      <c r="CBS339" s="1085"/>
      <c r="CBT339" s="1085"/>
      <c r="CBU339" s="1085"/>
      <c r="CBV339" s="1080"/>
      <c r="CBW339" s="1085"/>
      <c r="CBX339" s="1085"/>
      <c r="CBY339" s="1085"/>
      <c r="CBZ339" s="1085"/>
      <c r="CCA339" s="1085"/>
      <c r="CCB339" s="1085"/>
      <c r="CCC339" s="1085"/>
      <c r="CCD339" s="1085"/>
      <c r="CCE339" s="1085"/>
      <c r="CCF339" s="1085"/>
      <c r="CCG339" s="1085"/>
      <c r="CCH339" s="1085"/>
      <c r="CCI339" s="1085"/>
      <c r="CCJ339" s="1085"/>
      <c r="CCK339" s="1080"/>
      <c r="CCL339" s="1085"/>
      <c r="CCM339" s="1085"/>
      <c r="CCN339" s="1085"/>
      <c r="CCO339" s="1085"/>
      <c r="CCP339" s="1085"/>
      <c r="CCQ339" s="1085"/>
      <c r="CCR339" s="1085"/>
      <c r="CCS339" s="1085"/>
      <c r="CCT339" s="1085"/>
      <c r="CCU339" s="1085"/>
      <c r="CCV339" s="1085"/>
      <c r="CCW339" s="1085"/>
      <c r="CCX339" s="1085"/>
      <c r="CCY339" s="1085"/>
      <c r="CCZ339" s="1080"/>
      <c r="CDA339" s="1085"/>
      <c r="CDB339" s="1085"/>
      <c r="CDC339" s="1085"/>
      <c r="CDD339" s="1085"/>
      <c r="CDE339" s="1085"/>
      <c r="CDF339" s="1085"/>
      <c r="CDG339" s="1085"/>
      <c r="CDH339" s="1085"/>
      <c r="CDI339" s="1085"/>
      <c r="CDJ339" s="1085"/>
      <c r="CDK339" s="1085"/>
      <c r="CDL339" s="1085"/>
      <c r="CDM339" s="1085"/>
      <c r="CDN339" s="1085"/>
      <c r="CDO339" s="1080"/>
      <c r="CDP339" s="1085"/>
      <c r="CDQ339" s="1085"/>
      <c r="CDR339" s="1085"/>
      <c r="CDS339" s="1085"/>
      <c r="CDT339" s="1085"/>
      <c r="CDU339" s="1085"/>
      <c r="CDV339" s="1085"/>
      <c r="CDW339" s="1085"/>
      <c r="CDX339" s="1085"/>
      <c r="CDY339" s="1085"/>
      <c r="CDZ339" s="1085"/>
      <c r="CEA339" s="1085"/>
      <c r="CEB339" s="1085"/>
      <c r="CEC339" s="1085"/>
      <c r="CED339" s="1080"/>
      <c r="CEE339" s="1085"/>
      <c r="CEF339" s="1085"/>
      <c r="CEG339" s="1085"/>
      <c r="CEH339" s="1085"/>
      <c r="CEI339" s="1085"/>
      <c r="CEJ339" s="1085"/>
      <c r="CEK339" s="1085"/>
      <c r="CEL339" s="1085"/>
      <c r="CEM339" s="1085"/>
      <c r="CEN339" s="1085"/>
      <c r="CEO339" s="1085"/>
      <c r="CEP339" s="1085"/>
      <c r="CEQ339" s="1085"/>
      <c r="CER339" s="1085"/>
      <c r="CES339" s="1080"/>
      <c r="CET339" s="1085"/>
      <c r="CEU339" s="1085"/>
      <c r="CEV339" s="1085"/>
      <c r="CEW339" s="1085"/>
      <c r="CEX339" s="1085"/>
      <c r="CEY339" s="1085"/>
      <c r="CEZ339" s="1085"/>
      <c r="CFA339" s="1085"/>
      <c r="CFB339" s="1085"/>
      <c r="CFC339" s="1085"/>
      <c r="CFD339" s="1085"/>
      <c r="CFE339" s="1085"/>
      <c r="CFF339" s="1085"/>
      <c r="CFG339" s="1085"/>
      <c r="CFH339" s="1080"/>
      <c r="CFI339" s="1085"/>
      <c r="CFJ339" s="1085"/>
      <c r="CFK339" s="1085"/>
      <c r="CFL339" s="1085"/>
      <c r="CFM339" s="1085"/>
      <c r="CFN339" s="1085"/>
      <c r="CFO339" s="1085"/>
      <c r="CFP339" s="1085"/>
      <c r="CFQ339" s="1085"/>
      <c r="CFR339" s="1085"/>
      <c r="CFS339" s="1085"/>
      <c r="CFT339" s="1085"/>
      <c r="CFU339" s="1085"/>
      <c r="CFV339" s="1085"/>
      <c r="CFW339" s="1080"/>
      <c r="CFX339" s="1085"/>
      <c r="CFY339" s="1085"/>
      <c r="CFZ339" s="1085"/>
      <c r="CGA339" s="1085"/>
      <c r="CGB339" s="1085"/>
      <c r="CGC339" s="1085"/>
      <c r="CGD339" s="1085"/>
      <c r="CGE339" s="1085"/>
      <c r="CGF339" s="1085"/>
      <c r="CGG339" s="1085"/>
      <c r="CGH339" s="1085"/>
      <c r="CGI339" s="1085"/>
      <c r="CGJ339" s="1085"/>
      <c r="CGK339" s="1085"/>
      <c r="CGL339" s="1080"/>
      <c r="CGM339" s="1085"/>
      <c r="CGN339" s="1085"/>
      <c r="CGO339" s="1085"/>
      <c r="CGP339" s="1085"/>
      <c r="CGQ339" s="1085"/>
      <c r="CGR339" s="1085"/>
      <c r="CGS339" s="1085"/>
      <c r="CGT339" s="1085"/>
      <c r="CGU339" s="1085"/>
      <c r="CGV339" s="1085"/>
      <c r="CGW339" s="1085"/>
      <c r="CGX339" s="1085"/>
      <c r="CGY339" s="1085"/>
      <c r="CGZ339" s="1085"/>
      <c r="CHA339" s="1080"/>
      <c r="CHB339" s="1085"/>
      <c r="CHC339" s="1085"/>
      <c r="CHD339" s="1085"/>
      <c r="CHE339" s="1085"/>
      <c r="CHF339" s="1085"/>
      <c r="CHG339" s="1085"/>
      <c r="CHH339" s="1085"/>
      <c r="CHI339" s="1085"/>
      <c r="CHJ339" s="1085"/>
      <c r="CHK339" s="1085"/>
      <c r="CHL339" s="1085"/>
      <c r="CHM339" s="1085"/>
      <c r="CHN339" s="1085"/>
      <c r="CHO339" s="1085"/>
      <c r="CHP339" s="1080"/>
      <c r="CHQ339" s="1085"/>
      <c r="CHR339" s="1085"/>
      <c r="CHS339" s="1085"/>
      <c r="CHT339" s="1085"/>
      <c r="CHU339" s="1085"/>
      <c r="CHV339" s="1085"/>
      <c r="CHW339" s="1085"/>
      <c r="CHX339" s="1085"/>
      <c r="CHY339" s="1085"/>
      <c r="CHZ339" s="1085"/>
      <c r="CIA339" s="1085"/>
      <c r="CIB339" s="1085"/>
      <c r="CIC339" s="1085"/>
      <c r="CID339" s="1085"/>
      <c r="CIE339" s="1080"/>
      <c r="CIF339" s="1085"/>
      <c r="CIG339" s="1085"/>
      <c r="CIH339" s="1085"/>
      <c r="CII339" s="1085"/>
      <c r="CIJ339" s="1085"/>
      <c r="CIK339" s="1085"/>
      <c r="CIL339" s="1085"/>
      <c r="CIM339" s="1085"/>
      <c r="CIN339" s="1085"/>
      <c r="CIO339" s="1085"/>
      <c r="CIP339" s="1085"/>
      <c r="CIQ339" s="1085"/>
      <c r="CIR339" s="1085"/>
      <c r="CIS339" s="1085"/>
      <c r="CIT339" s="1080"/>
      <c r="CIU339" s="1085"/>
      <c r="CIV339" s="1085"/>
      <c r="CIW339" s="1085"/>
      <c r="CIX339" s="1085"/>
      <c r="CIY339" s="1085"/>
      <c r="CIZ339" s="1085"/>
      <c r="CJA339" s="1085"/>
      <c r="CJB339" s="1085"/>
      <c r="CJC339" s="1085"/>
      <c r="CJD339" s="1085"/>
      <c r="CJE339" s="1085"/>
      <c r="CJF339" s="1085"/>
      <c r="CJG339" s="1085"/>
      <c r="CJH339" s="1085"/>
      <c r="CJI339" s="1080"/>
      <c r="CJJ339" s="1085"/>
      <c r="CJK339" s="1085"/>
      <c r="CJL339" s="1085"/>
      <c r="CJM339" s="1085"/>
      <c r="CJN339" s="1085"/>
      <c r="CJO339" s="1085"/>
      <c r="CJP339" s="1085"/>
      <c r="CJQ339" s="1085"/>
      <c r="CJR339" s="1085"/>
      <c r="CJS339" s="1085"/>
      <c r="CJT339" s="1085"/>
      <c r="CJU339" s="1085"/>
      <c r="CJV339" s="1085"/>
      <c r="CJW339" s="1085"/>
      <c r="CJX339" s="1080"/>
      <c r="CJY339" s="1085"/>
      <c r="CJZ339" s="1085"/>
      <c r="CKA339" s="1085"/>
      <c r="CKB339" s="1085"/>
      <c r="CKC339" s="1085"/>
      <c r="CKD339" s="1085"/>
      <c r="CKE339" s="1085"/>
      <c r="CKF339" s="1085"/>
      <c r="CKG339" s="1085"/>
      <c r="CKH339" s="1085"/>
      <c r="CKI339" s="1085"/>
      <c r="CKJ339" s="1085"/>
      <c r="CKK339" s="1085"/>
      <c r="CKL339" s="1085"/>
      <c r="CKM339" s="1080"/>
      <c r="CKN339" s="1085"/>
      <c r="CKO339" s="1085"/>
      <c r="CKP339" s="1085"/>
      <c r="CKQ339" s="1085"/>
      <c r="CKR339" s="1085"/>
      <c r="CKS339" s="1085"/>
      <c r="CKT339" s="1085"/>
      <c r="CKU339" s="1085"/>
      <c r="CKV339" s="1085"/>
      <c r="CKW339" s="1085"/>
      <c r="CKX339" s="1085"/>
      <c r="CKY339" s="1085"/>
      <c r="CKZ339" s="1085"/>
      <c r="CLA339" s="1085"/>
      <c r="CLB339" s="1080"/>
      <c r="CLC339" s="1085"/>
      <c r="CLD339" s="1085"/>
      <c r="CLE339" s="1085"/>
      <c r="CLF339" s="1085"/>
      <c r="CLG339" s="1085"/>
      <c r="CLH339" s="1085"/>
      <c r="CLI339" s="1085"/>
      <c r="CLJ339" s="1085"/>
      <c r="CLK339" s="1085"/>
      <c r="CLL339" s="1085"/>
      <c r="CLM339" s="1085"/>
      <c r="CLN339" s="1085"/>
      <c r="CLO339" s="1085"/>
      <c r="CLP339" s="1085"/>
      <c r="CLQ339" s="1080"/>
      <c r="CLR339" s="1085"/>
      <c r="CLS339" s="1085"/>
      <c r="CLT339" s="1085"/>
      <c r="CLU339" s="1085"/>
      <c r="CLV339" s="1085"/>
      <c r="CLW339" s="1085"/>
      <c r="CLX339" s="1085"/>
      <c r="CLY339" s="1085"/>
      <c r="CLZ339" s="1085"/>
      <c r="CMA339" s="1085"/>
      <c r="CMB339" s="1085"/>
      <c r="CMC339" s="1085"/>
      <c r="CMD339" s="1085"/>
      <c r="CME339" s="1085"/>
      <c r="CMF339" s="1080"/>
      <c r="CMG339" s="1085"/>
      <c r="CMH339" s="1085"/>
      <c r="CMI339" s="1085"/>
      <c r="CMJ339" s="1085"/>
      <c r="CMK339" s="1085"/>
      <c r="CML339" s="1085"/>
      <c r="CMM339" s="1085"/>
      <c r="CMN339" s="1085"/>
      <c r="CMO339" s="1085"/>
      <c r="CMP339" s="1085"/>
      <c r="CMQ339" s="1085"/>
      <c r="CMR339" s="1085"/>
      <c r="CMS339" s="1085"/>
      <c r="CMT339" s="1085"/>
      <c r="CMU339" s="1080"/>
      <c r="CMV339" s="1085"/>
      <c r="CMW339" s="1085"/>
      <c r="CMX339" s="1085"/>
      <c r="CMY339" s="1085"/>
      <c r="CMZ339" s="1085"/>
      <c r="CNA339" s="1085"/>
      <c r="CNB339" s="1085"/>
      <c r="CNC339" s="1085"/>
      <c r="CND339" s="1085"/>
      <c r="CNE339" s="1085"/>
      <c r="CNF339" s="1085"/>
      <c r="CNG339" s="1085"/>
      <c r="CNH339" s="1085"/>
      <c r="CNI339" s="1085"/>
      <c r="CNJ339" s="1080"/>
      <c r="CNK339" s="1085"/>
      <c r="CNL339" s="1085"/>
      <c r="CNM339" s="1085"/>
      <c r="CNN339" s="1085"/>
      <c r="CNO339" s="1085"/>
      <c r="CNP339" s="1085"/>
      <c r="CNQ339" s="1085"/>
      <c r="CNR339" s="1085"/>
      <c r="CNS339" s="1085"/>
      <c r="CNT339" s="1085"/>
      <c r="CNU339" s="1085"/>
      <c r="CNV339" s="1085"/>
      <c r="CNW339" s="1085"/>
      <c r="CNX339" s="1085"/>
      <c r="CNY339" s="1080"/>
      <c r="CNZ339" s="1085"/>
      <c r="COA339" s="1085"/>
      <c r="COB339" s="1085"/>
      <c r="COC339" s="1085"/>
      <c r="COD339" s="1085"/>
      <c r="COE339" s="1085"/>
      <c r="COF339" s="1085"/>
      <c r="COG339" s="1085"/>
      <c r="COH339" s="1085"/>
      <c r="COI339" s="1085"/>
      <c r="COJ339" s="1085"/>
      <c r="COK339" s="1085"/>
      <c r="COL339" s="1085"/>
      <c r="COM339" s="1085"/>
      <c r="CON339" s="1080"/>
      <c r="COO339" s="1085"/>
      <c r="COP339" s="1085"/>
      <c r="COQ339" s="1085"/>
      <c r="COR339" s="1085"/>
      <c r="COS339" s="1085"/>
      <c r="COT339" s="1085"/>
      <c r="COU339" s="1085"/>
      <c r="COV339" s="1085"/>
      <c r="COW339" s="1085"/>
      <c r="COX339" s="1085"/>
      <c r="COY339" s="1085"/>
      <c r="COZ339" s="1085"/>
      <c r="CPA339" s="1085"/>
      <c r="CPB339" s="1085"/>
      <c r="CPC339" s="1080"/>
      <c r="CPD339" s="1085"/>
      <c r="CPE339" s="1085"/>
      <c r="CPF339" s="1085"/>
      <c r="CPG339" s="1085"/>
      <c r="CPH339" s="1085"/>
      <c r="CPI339" s="1085"/>
      <c r="CPJ339" s="1085"/>
      <c r="CPK339" s="1085"/>
      <c r="CPL339" s="1085"/>
      <c r="CPM339" s="1085"/>
      <c r="CPN339" s="1085"/>
      <c r="CPO339" s="1085"/>
      <c r="CPP339" s="1085"/>
      <c r="CPQ339" s="1085"/>
      <c r="CPR339" s="1080"/>
      <c r="CPS339" s="1085"/>
      <c r="CPT339" s="1085"/>
      <c r="CPU339" s="1085"/>
      <c r="CPV339" s="1085"/>
      <c r="CPW339" s="1085"/>
      <c r="CPX339" s="1085"/>
      <c r="CPY339" s="1085"/>
      <c r="CPZ339" s="1085"/>
      <c r="CQA339" s="1085"/>
      <c r="CQB339" s="1085"/>
      <c r="CQC339" s="1085"/>
      <c r="CQD339" s="1085"/>
      <c r="CQE339" s="1085"/>
      <c r="CQF339" s="1085"/>
      <c r="CQG339" s="1080"/>
      <c r="CQH339" s="1085"/>
      <c r="CQI339" s="1085"/>
      <c r="CQJ339" s="1085"/>
      <c r="CQK339" s="1085"/>
      <c r="CQL339" s="1085"/>
      <c r="CQM339" s="1085"/>
      <c r="CQN339" s="1085"/>
      <c r="CQO339" s="1085"/>
      <c r="CQP339" s="1085"/>
      <c r="CQQ339" s="1085"/>
      <c r="CQR339" s="1085"/>
      <c r="CQS339" s="1085"/>
      <c r="CQT339" s="1085"/>
      <c r="CQU339" s="1085"/>
      <c r="CQV339" s="1080"/>
      <c r="CQW339" s="1085"/>
      <c r="CQX339" s="1085"/>
      <c r="CQY339" s="1085"/>
      <c r="CQZ339" s="1085"/>
      <c r="CRA339" s="1085"/>
      <c r="CRB339" s="1085"/>
      <c r="CRC339" s="1085"/>
      <c r="CRD339" s="1085"/>
      <c r="CRE339" s="1085"/>
      <c r="CRF339" s="1085"/>
      <c r="CRG339" s="1085"/>
      <c r="CRH339" s="1085"/>
      <c r="CRI339" s="1085"/>
      <c r="CRJ339" s="1085"/>
      <c r="CRK339" s="1080"/>
      <c r="CRL339" s="1085"/>
      <c r="CRM339" s="1085"/>
      <c r="CRN339" s="1085"/>
      <c r="CRO339" s="1085"/>
      <c r="CRP339" s="1085"/>
      <c r="CRQ339" s="1085"/>
      <c r="CRR339" s="1085"/>
      <c r="CRS339" s="1085"/>
      <c r="CRT339" s="1085"/>
      <c r="CRU339" s="1085"/>
      <c r="CRV339" s="1085"/>
      <c r="CRW339" s="1085"/>
      <c r="CRX339" s="1085"/>
      <c r="CRY339" s="1085"/>
      <c r="CRZ339" s="1080"/>
      <c r="CSA339" s="1085"/>
      <c r="CSB339" s="1085"/>
      <c r="CSC339" s="1085"/>
      <c r="CSD339" s="1085"/>
      <c r="CSE339" s="1085"/>
      <c r="CSF339" s="1085"/>
      <c r="CSG339" s="1085"/>
      <c r="CSH339" s="1085"/>
      <c r="CSI339" s="1085"/>
      <c r="CSJ339" s="1085"/>
      <c r="CSK339" s="1085"/>
      <c r="CSL339" s="1085"/>
      <c r="CSM339" s="1085"/>
      <c r="CSN339" s="1085"/>
      <c r="CSO339" s="1080"/>
      <c r="CSP339" s="1085"/>
      <c r="CSQ339" s="1085"/>
      <c r="CSR339" s="1085"/>
      <c r="CSS339" s="1085"/>
      <c r="CST339" s="1085"/>
      <c r="CSU339" s="1085"/>
      <c r="CSV339" s="1085"/>
      <c r="CSW339" s="1085"/>
      <c r="CSX339" s="1085"/>
      <c r="CSY339" s="1085"/>
      <c r="CSZ339" s="1085"/>
      <c r="CTA339" s="1085"/>
      <c r="CTB339" s="1085"/>
      <c r="CTC339" s="1085"/>
      <c r="CTD339" s="1080"/>
      <c r="CTE339" s="1085"/>
      <c r="CTF339" s="1085"/>
      <c r="CTG339" s="1085"/>
      <c r="CTH339" s="1085"/>
      <c r="CTI339" s="1085"/>
      <c r="CTJ339" s="1085"/>
      <c r="CTK339" s="1085"/>
      <c r="CTL339" s="1085"/>
      <c r="CTM339" s="1085"/>
      <c r="CTN339" s="1085"/>
      <c r="CTO339" s="1085"/>
      <c r="CTP339" s="1085"/>
      <c r="CTQ339" s="1085"/>
      <c r="CTR339" s="1085"/>
      <c r="CTS339" s="1080"/>
      <c r="CTT339" s="1085"/>
      <c r="CTU339" s="1085"/>
      <c r="CTV339" s="1085"/>
      <c r="CTW339" s="1085"/>
      <c r="CTX339" s="1085"/>
      <c r="CTY339" s="1085"/>
      <c r="CTZ339" s="1085"/>
      <c r="CUA339" s="1085"/>
      <c r="CUB339" s="1085"/>
      <c r="CUC339" s="1085"/>
      <c r="CUD339" s="1085"/>
      <c r="CUE339" s="1085"/>
      <c r="CUF339" s="1085"/>
      <c r="CUG339" s="1085"/>
      <c r="CUH339" s="1080"/>
      <c r="CUI339" s="1085"/>
      <c r="CUJ339" s="1085"/>
      <c r="CUK339" s="1085"/>
      <c r="CUL339" s="1085"/>
      <c r="CUM339" s="1085"/>
      <c r="CUN339" s="1085"/>
      <c r="CUO339" s="1085"/>
      <c r="CUP339" s="1085"/>
      <c r="CUQ339" s="1085"/>
      <c r="CUR339" s="1085"/>
      <c r="CUS339" s="1085"/>
      <c r="CUT339" s="1085"/>
      <c r="CUU339" s="1085"/>
      <c r="CUV339" s="1085"/>
      <c r="CUW339" s="1080"/>
      <c r="CUX339" s="1085"/>
      <c r="CUY339" s="1085"/>
      <c r="CUZ339" s="1085"/>
      <c r="CVA339" s="1085"/>
      <c r="CVB339" s="1085"/>
      <c r="CVC339" s="1085"/>
      <c r="CVD339" s="1085"/>
      <c r="CVE339" s="1085"/>
      <c r="CVF339" s="1085"/>
      <c r="CVG339" s="1085"/>
      <c r="CVH339" s="1085"/>
      <c r="CVI339" s="1085"/>
      <c r="CVJ339" s="1085"/>
      <c r="CVK339" s="1085"/>
      <c r="CVL339" s="1080"/>
      <c r="CVM339" s="1085"/>
      <c r="CVN339" s="1085"/>
      <c r="CVO339" s="1085"/>
      <c r="CVP339" s="1085"/>
      <c r="CVQ339" s="1085"/>
      <c r="CVR339" s="1085"/>
      <c r="CVS339" s="1085"/>
      <c r="CVT339" s="1085"/>
      <c r="CVU339" s="1085"/>
      <c r="CVV339" s="1085"/>
      <c r="CVW339" s="1085"/>
      <c r="CVX339" s="1085"/>
      <c r="CVY339" s="1085"/>
      <c r="CVZ339" s="1085"/>
      <c r="CWA339" s="1080"/>
      <c r="CWB339" s="1085"/>
      <c r="CWC339" s="1085"/>
      <c r="CWD339" s="1085"/>
      <c r="CWE339" s="1085"/>
      <c r="CWF339" s="1085"/>
      <c r="CWG339" s="1085"/>
      <c r="CWH339" s="1085"/>
      <c r="CWI339" s="1085"/>
      <c r="CWJ339" s="1085"/>
      <c r="CWK339" s="1085"/>
      <c r="CWL339" s="1085"/>
      <c r="CWM339" s="1085"/>
      <c r="CWN339" s="1085"/>
      <c r="CWO339" s="1085"/>
      <c r="CWP339" s="1080"/>
      <c r="CWQ339" s="1085"/>
      <c r="CWR339" s="1085"/>
      <c r="CWS339" s="1085"/>
      <c r="CWT339" s="1085"/>
      <c r="CWU339" s="1085"/>
      <c r="CWV339" s="1085"/>
      <c r="CWW339" s="1085"/>
      <c r="CWX339" s="1085"/>
      <c r="CWY339" s="1085"/>
      <c r="CWZ339" s="1085"/>
      <c r="CXA339" s="1085"/>
      <c r="CXB339" s="1085"/>
      <c r="CXC339" s="1085"/>
      <c r="CXD339" s="1085"/>
      <c r="CXE339" s="1080"/>
      <c r="CXF339" s="1085"/>
      <c r="CXG339" s="1085"/>
      <c r="CXH339" s="1085"/>
      <c r="CXI339" s="1085"/>
      <c r="CXJ339" s="1085"/>
      <c r="CXK339" s="1085"/>
      <c r="CXL339" s="1085"/>
      <c r="CXM339" s="1085"/>
      <c r="CXN339" s="1085"/>
      <c r="CXO339" s="1085"/>
      <c r="CXP339" s="1085"/>
      <c r="CXQ339" s="1085"/>
      <c r="CXR339" s="1085"/>
      <c r="CXS339" s="1085"/>
      <c r="CXT339" s="1080"/>
      <c r="CXU339" s="1085"/>
      <c r="CXV339" s="1085"/>
      <c r="CXW339" s="1085"/>
      <c r="CXX339" s="1085"/>
      <c r="CXY339" s="1085"/>
      <c r="CXZ339" s="1085"/>
      <c r="CYA339" s="1085"/>
      <c r="CYB339" s="1085"/>
      <c r="CYC339" s="1085"/>
      <c r="CYD339" s="1085"/>
      <c r="CYE339" s="1085"/>
      <c r="CYF339" s="1085"/>
      <c r="CYG339" s="1085"/>
      <c r="CYH339" s="1085"/>
      <c r="CYI339" s="1080"/>
      <c r="CYJ339" s="1085"/>
      <c r="CYK339" s="1085"/>
      <c r="CYL339" s="1085"/>
      <c r="CYM339" s="1085"/>
      <c r="CYN339" s="1085"/>
      <c r="CYO339" s="1085"/>
      <c r="CYP339" s="1085"/>
      <c r="CYQ339" s="1085"/>
      <c r="CYR339" s="1085"/>
      <c r="CYS339" s="1085"/>
      <c r="CYT339" s="1085"/>
      <c r="CYU339" s="1085"/>
      <c r="CYV339" s="1085"/>
      <c r="CYW339" s="1085"/>
      <c r="CYX339" s="1080"/>
      <c r="CYY339" s="1085"/>
      <c r="CYZ339" s="1085"/>
      <c r="CZA339" s="1085"/>
      <c r="CZB339" s="1085"/>
      <c r="CZC339" s="1085"/>
      <c r="CZD339" s="1085"/>
      <c r="CZE339" s="1085"/>
      <c r="CZF339" s="1085"/>
      <c r="CZG339" s="1085"/>
      <c r="CZH339" s="1085"/>
      <c r="CZI339" s="1085"/>
      <c r="CZJ339" s="1085"/>
      <c r="CZK339" s="1085"/>
      <c r="CZL339" s="1085"/>
      <c r="CZM339" s="1080"/>
      <c r="CZN339" s="1085"/>
      <c r="CZO339" s="1085"/>
      <c r="CZP339" s="1085"/>
      <c r="CZQ339" s="1085"/>
      <c r="CZR339" s="1085"/>
      <c r="CZS339" s="1085"/>
      <c r="CZT339" s="1085"/>
      <c r="CZU339" s="1085"/>
      <c r="CZV339" s="1085"/>
      <c r="CZW339" s="1085"/>
      <c r="CZX339" s="1085"/>
      <c r="CZY339" s="1085"/>
      <c r="CZZ339" s="1085"/>
      <c r="DAA339" s="1085"/>
      <c r="DAB339" s="1080"/>
      <c r="DAC339" s="1085"/>
      <c r="DAD339" s="1085"/>
      <c r="DAE339" s="1085"/>
      <c r="DAF339" s="1085"/>
      <c r="DAG339" s="1085"/>
      <c r="DAH339" s="1085"/>
      <c r="DAI339" s="1085"/>
      <c r="DAJ339" s="1085"/>
      <c r="DAK339" s="1085"/>
      <c r="DAL339" s="1085"/>
      <c r="DAM339" s="1085"/>
      <c r="DAN339" s="1085"/>
      <c r="DAO339" s="1085"/>
      <c r="DAP339" s="1085"/>
      <c r="DAQ339" s="1080"/>
      <c r="DAR339" s="1085"/>
      <c r="DAS339" s="1085"/>
      <c r="DAT339" s="1085"/>
      <c r="DAU339" s="1085"/>
      <c r="DAV339" s="1085"/>
      <c r="DAW339" s="1085"/>
      <c r="DAX339" s="1085"/>
      <c r="DAY339" s="1085"/>
      <c r="DAZ339" s="1085"/>
      <c r="DBA339" s="1085"/>
      <c r="DBB339" s="1085"/>
      <c r="DBC339" s="1085"/>
      <c r="DBD339" s="1085"/>
      <c r="DBE339" s="1085"/>
      <c r="DBF339" s="1080"/>
      <c r="DBG339" s="1085"/>
      <c r="DBH339" s="1085"/>
      <c r="DBI339" s="1085"/>
      <c r="DBJ339" s="1085"/>
      <c r="DBK339" s="1085"/>
      <c r="DBL339" s="1085"/>
      <c r="DBM339" s="1085"/>
      <c r="DBN339" s="1085"/>
      <c r="DBO339" s="1085"/>
      <c r="DBP339" s="1085"/>
      <c r="DBQ339" s="1085"/>
      <c r="DBR339" s="1085"/>
      <c r="DBS339" s="1085"/>
      <c r="DBT339" s="1085"/>
      <c r="DBU339" s="1080"/>
      <c r="DBV339" s="1085"/>
      <c r="DBW339" s="1085"/>
      <c r="DBX339" s="1085"/>
      <c r="DBY339" s="1085"/>
      <c r="DBZ339" s="1085"/>
      <c r="DCA339" s="1085"/>
      <c r="DCB339" s="1085"/>
      <c r="DCC339" s="1085"/>
      <c r="DCD339" s="1085"/>
      <c r="DCE339" s="1085"/>
      <c r="DCF339" s="1085"/>
      <c r="DCG339" s="1085"/>
      <c r="DCH339" s="1085"/>
      <c r="DCI339" s="1085"/>
      <c r="DCJ339" s="1080"/>
      <c r="DCK339" s="1085"/>
      <c r="DCL339" s="1085"/>
      <c r="DCM339" s="1085"/>
      <c r="DCN339" s="1085"/>
      <c r="DCO339" s="1085"/>
      <c r="DCP339" s="1085"/>
      <c r="DCQ339" s="1085"/>
      <c r="DCR339" s="1085"/>
      <c r="DCS339" s="1085"/>
      <c r="DCT339" s="1085"/>
      <c r="DCU339" s="1085"/>
      <c r="DCV339" s="1085"/>
      <c r="DCW339" s="1085"/>
      <c r="DCX339" s="1085"/>
      <c r="DCY339" s="1080"/>
      <c r="DCZ339" s="1085"/>
      <c r="DDA339" s="1085"/>
      <c r="DDB339" s="1085"/>
      <c r="DDC339" s="1085"/>
      <c r="DDD339" s="1085"/>
      <c r="DDE339" s="1085"/>
      <c r="DDF339" s="1085"/>
      <c r="DDG339" s="1085"/>
      <c r="DDH339" s="1085"/>
      <c r="DDI339" s="1085"/>
      <c r="DDJ339" s="1085"/>
      <c r="DDK339" s="1085"/>
      <c r="DDL339" s="1085"/>
      <c r="DDM339" s="1085"/>
      <c r="DDN339" s="1080"/>
      <c r="DDO339" s="1085"/>
      <c r="DDP339" s="1085"/>
      <c r="DDQ339" s="1085"/>
      <c r="DDR339" s="1085"/>
      <c r="DDS339" s="1085"/>
      <c r="DDT339" s="1085"/>
      <c r="DDU339" s="1085"/>
      <c r="DDV339" s="1085"/>
      <c r="DDW339" s="1085"/>
      <c r="DDX339" s="1085"/>
      <c r="DDY339" s="1085"/>
      <c r="DDZ339" s="1085"/>
      <c r="DEA339" s="1085"/>
      <c r="DEB339" s="1085"/>
      <c r="DEC339" s="1080"/>
      <c r="DED339" s="1085"/>
      <c r="DEE339" s="1085"/>
      <c r="DEF339" s="1085"/>
      <c r="DEG339" s="1085"/>
      <c r="DEH339" s="1085"/>
      <c r="DEI339" s="1085"/>
      <c r="DEJ339" s="1085"/>
      <c r="DEK339" s="1085"/>
      <c r="DEL339" s="1085"/>
      <c r="DEM339" s="1085"/>
      <c r="DEN339" s="1085"/>
      <c r="DEO339" s="1085"/>
      <c r="DEP339" s="1085"/>
      <c r="DEQ339" s="1085"/>
      <c r="DER339" s="1080"/>
      <c r="DES339" s="1085"/>
      <c r="DET339" s="1085"/>
      <c r="DEU339" s="1085"/>
      <c r="DEV339" s="1085"/>
      <c r="DEW339" s="1085"/>
      <c r="DEX339" s="1085"/>
      <c r="DEY339" s="1085"/>
      <c r="DEZ339" s="1085"/>
      <c r="DFA339" s="1085"/>
      <c r="DFB339" s="1085"/>
      <c r="DFC339" s="1085"/>
      <c r="DFD339" s="1085"/>
      <c r="DFE339" s="1085"/>
      <c r="DFF339" s="1085"/>
      <c r="DFG339" s="1080"/>
      <c r="DFH339" s="1085"/>
      <c r="DFI339" s="1085"/>
      <c r="DFJ339" s="1085"/>
      <c r="DFK339" s="1085"/>
      <c r="DFL339" s="1085"/>
      <c r="DFM339" s="1085"/>
      <c r="DFN339" s="1085"/>
      <c r="DFO339" s="1085"/>
      <c r="DFP339" s="1085"/>
      <c r="DFQ339" s="1085"/>
      <c r="DFR339" s="1085"/>
      <c r="DFS339" s="1085"/>
      <c r="DFT339" s="1085"/>
      <c r="DFU339" s="1085"/>
      <c r="DFV339" s="1080"/>
      <c r="DFW339" s="1085"/>
      <c r="DFX339" s="1085"/>
      <c r="DFY339" s="1085"/>
      <c r="DFZ339" s="1085"/>
      <c r="DGA339" s="1085"/>
      <c r="DGB339" s="1085"/>
      <c r="DGC339" s="1085"/>
      <c r="DGD339" s="1085"/>
      <c r="DGE339" s="1085"/>
      <c r="DGF339" s="1085"/>
      <c r="DGG339" s="1085"/>
      <c r="DGH339" s="1085"/>
      <c r="DGI339" s="1085"/>
      <c r="DGJ339" s="1085"/>
      <c r="DGK339" s="1080"/>
      <c r="DGL339" s="1085"/>
      <c r="DGM339" s="1085"/>
      <c r="DGN339" s="1085"/>
      <c r="DGO339" s="1085"/>
      <c r="DGP339" s="1085"/>
      <c r="DGQ339" s="1085"/>
      <c r="DGR339" s="1085"/>
      <c r="DGS339" s="1085"/>
      <c r="DGT339" s="1085"/>
      <c r="DGU339" s="1085"/>
      <c r="DGV339" s="1085"/>
      <c r="DGW339" s="1085"/>
      <c r="DGX339" s="1085"/>
      <c r="DGY339" s="1085"/>
      <c r="DGZ339" s="1080"/>
      <c r="DHA339" s="1085"/>
      <c r="DHB339" s="1085"/>
      <c r="DHC339" s="1085"/>
      <c r="DHD339" s="1085"/>
      <c r="DHE339" s="1085"/>
      <c r="DHF339" s="1085"/>
      <c r="DHG339" s="1085"/>
      <c r="DHH339" s="1085"/>
      <c r="DHI339" s="1085"/>
      <c r="DHJ339" s="1085"/>
      <c r="DHK339" s="1085"/>
      <c r="DHL339" s="1085"/>
      <c r="DHM339" s="1085"/>
      <c r="DHN339" s="1085"/>
      <c r="DHO339" s="1080"/>
      <c r="DHP339" s="1085"/>
      <c r="DHQ339" s="1085"/>
      <c r="DHR339" s="1085"/>
      <c r="DHS339" s="1085"/>
      <c r="DHT339" s="1085"/>
      <c r="DHU339" s="1085"/>
      <c r="DHV339" s="1085"/>
      <c r="DHW339" s="1085"/>
      <c r="DHX339" s="1085"/>
      <c r="DHY339" s="1085"/>
      <c r="DHZ339" s="1085"/>
      <c r="DIA339" s="1085"/>
      <c r="DIB339" s="1085"/>
      <c r="DIC339" s="1085"/>
      <c r="DID339" s="1080"/>
      <c r="DIE339" s="1085"/>
      <c r="DIF339" s="1085"/>
      <c r="DIG339" s="1085"/>
      <c r="DIH339" s="1085"/>
      <c r="DII339" s="1085"/>
      <c r="DIJ339" s="1085"/>
      <c r="DIK339" s="1085"/>
      <c r="DIL339" s="1085"/>
      <c r="DIM339" s="1085"/>
      <c r="DIN339" s="1085"/>
      <c r="DIO339" s="1085"/>
      <c r="DIP339" s="1085"/>
      <c r="DIQ339" s="1085"/>
      <c r="DIR339" s="1085"/>
      <c r="DIS339" s="1080"/>
      <c r="DIT339" s="1085"/>
      <c r="DIU339" s="1085"/>
      <c r="DIV339" s="1085"/>
      <c r="DIW339" s="1085"/>
      <c r="DIX339" s="1085"/>
      <c r="DIY339" s="1085"/>
      <c r="DIZ339" s="1085"/>
      <c r="DJA339" s="1085"/>
      <c r="DJB339" s="1085"/>
      <c r="DJC339" s="1085"/>
      <c r="DJD339" s="1085"/>
      <c r="DJE339" s="1085"/>
      <c r="DJF339" s="1085"/>
      <c r="DJG339" s="1085"/>
      <c r="DJH339" s="1080"/>
      <c r="DJI339" s="1085"/>
      <c r="DJJ339" s="1085"/>
      <c r="DJK339" s="1085"/>
      <c r="DJL339" s="1085"/>
      <c r="DJM339" s="1085"/>
      <c r="DJN339" s="1085"/>
      <c r="DJO339" s="1085"/>
      <c r="DJP339" s="1085"/>
      <c r="DJQ339" s="1085"/>
      <c r="DJR339" s="1085"/>
      <c r="DJS339" s="1085"/>
      <c r="DJT339" s="1085"/>
      <c r="DJU339" s="1085"/>
      <c r="DJV339" s="1085"/>
      <c r="DJW339" s="1080"/>
      <c r="DJX339" s="1085"/>
      <c r="DJY339" s="1085"/>
      <c r="DJZ339" s="1085"/>
      <c r="DKA339" s="1085"/>
      <c r="DKB339" s="1085"/>
      <c r="DKC339" s="1085"/>
      <c r="DKD339" s="1085"/>
      <c r="DKE339" s="1085"/>
      <c r="DKF339" s="1085"/>
      <c r="DKG339" s="1085"/>
      <c r="DKH339" s="1085"/>
      <c r="DKI339" s="1085"/>
      <c r="DKJ339" s="1085"/>
      <c r="DKK339" s="1085"/>
      <c r="DKL339" s="1080"/>
      <c r="DKM339" s="1085"/>
      <c r="DKN339" s="1085"/>
      <c r="DKO339" s="1085"/>
      <c r="DKP339" s="1085"/>
      <c r="DKQ339" s="1085"/>
      <c r="DKR339" s="1085"/>
      <c r="DKS339" s="1085"/>
      <c r="DKT339" s="1085"/>
      <c r="DKU339" s="1085"/>
      <c r="DKV339" s="1085"/>
      <c r="DKW339" s="1085"/>
      <c r="DKX339" s="1085"/>
      <c r="DKY339" s="1085"/>
      <c r="DKZ339" s="1085"/>
      <c r="DLA339" s="1080"/>
      <c r="DLB339" s="1085"/>
      <c r="DLC339" s="1085"/>
      <c r="DLD339" s="1085"/>
      <c r="DLE339" s="1085"/>
      <c r="DLF339" s="1085"/>
      <c r="DLG339" s="1085"/>
      <c r="DLH339" s="1085"/>
      <c r="DLI339" s="1085"/>
      <c r="DLJ339" s="1085"/>
      <c r="DLK339" s="1085"/>
      <c r="DLL339" s="1085"/>
      <c r="DLM339" s="1085"/>
      <c r="DLN339" s="1085"/>
      <c r="DLO339" s="1085"/>
      <c r="DLP339" s="1080"/>
      <c r="DLQ339" s="1085"/>
      <c r="DLR339" s="1085"/>
      <c r="DLS339" s="1085"/>
      <c r="DLT339" s="1085"/>
      <c r="DLU339" s="1085"/>
      <c r="DLV339" s="1085"/>
      <c r="DLW339" s="1085"/>
      <c r="DLX339" s="1085"/>
      <c r="DLY339" s="1085"/>
      <c r="DLZ339" s="1085"/>
      <c r="DMA339" s="1085"/>
      <c r="DMB339" s="1085"/>
      <c r="DMC339" s="1085"/>
      <c r="DMD339" s="1085"/>
      <c r="DME339" s="1080"/>
      <c r="DMF339" s="1085"/>
      <c r="DMG339" s="1085"/>
      <c r="DMH339" s="1085"/>
      <c r="DMI339" s="1085"/>
      <c r="DMJ339" s="1085"/>
      <c r="DMK339" s="1085"/>
      <c r="DML339" s="1085"/>
      <c r="DMM339" s="1085"/>
      <c r="DMN339" s="1085"/>
      <c r="DMO339" s="1085"/>
      <c r="DMP339" s="1085"/>
      <c r="DMQ339" s="1085"/>
      <c r="DMR339" s="1085"/>
      <c r="DMS339" s="1085"/>
      <c r="DMT339" s="1080"/>
      <c r="DMU339" s="1085"/>
      <c r="DMV339" s="1085"/>
      <c r="DMW339" s="1085"/>
      <c r="DMX339" s="1085"/>
      <c r="DMY339" s="1085"/>
      <c r="DMZ339" s="1085"/>
      <c r="DNA339" s="1085"/>
      <c r="DNB339" s="1085"/>
      <c r="DNC339" s="1085"/>
      <c r="DND339" s="1085"/>
      <c r="DNE339" s="1085"/>
      <c r="DNF339" s="1085"/>
      <c r="DNG339" s="1085"/>
      <c r="DNH339" s="1085"/>
      <c r="DNI339" s="1080"/>
      <c r="DNJ339" s="1085"/>
      <c r="DNK339" s="1085"/>
      <c r="DNL339" s="1085"/>
      <c r="DNM339" s="1085"/>
      <c r="DNN339" s="1085"/>
      <c r="DNO339" s="1085"/>
      <c r="DNP339" s="1085"/>
      <c r="DNQ339" s="1085"/>
      <c r="DNR339" s="1085"/>
      <c r="DNS339" s="1085"/>
      <c r="DNT339" s="1085"/>
      <c r="DNU339" s="1085"/>
      <c r="DNV339" s="1085"/>
      <c r="DNW339" s="1085"/>
      <c r="DNX339" s="1080"/>
      <c r="DNY339" s="1085"/>
      <c r="DNZ339" s="1085"/>
      <c r="DOA339" s="1085"/>
      <c r="DOB339" s="1085"/>
      <c r="DOC339" s="1085"/>
      <c r="DOD339" s="1085"/>
      <c r="DOE339" s="1085"/>
      <c r="DOF339" s="1085"/>
      <c r="DOG339" s="1085"/>
      <c r="DOH339" s="1085"/>
      <c r="DOI339" s="1085"/>
      <c r="DOJ339" s="1085"/>
      <c r="DOK339" s="1085"/>
      <c r="DOL339" s="1085"/>
      <c r="DOM339" s="1080"/>
      <c r="DON339" s="1085"/>
      <c r="DOO339" s="1085"/>
      <c r="DOP339" s="1085"/>
      <c r="DOQ339" s="1085"/>
      <c r="DOR339" s="1085"/>
      <c r="DOS339" s="1085"/>
      <c r="DOT339" s="1085"/>
      <c r="DOU339" s="1085"/>
      <c r="DOV339" s="1085"/>
      <c r="DOW339" s="1085"/>
      <c r="DOX339" s="1085"/>
      <c r="DOY339" s="1085"/>
      <c r="DOZ339" s="1085"/>
      <c r="DPA339" s="1085"/>
      <c r="DPB339" s="1080"/>
      <c r="DPC339" s="1085"/>
      <c r="DPD339" s="1085"/>
      <c r="DPE339" s="1085"/>
      <c r="DPF339" s="1085"/>
      <c r="DPG339" s="1085"/>
      <c r="DPH339" s="1085"/>
      <c r="DPI339" s="1085"/>
      <c r="DPJ339" s="1085"/>
      <c r="DPK339" s="1085"/>
      <c r="DPL339" s="1085"/>
      <c r="DPM339" s="1085"/>
      <c r="DPN339" s="1085"/>
      <c r="DPO339" s="1085"/>
      <c r="DPP339" s="1085"/>
      <c r="DPQ339" s="1080"/>
      <c r="DPR339" s="1085"/>
      <c r="DPS339" s="1085"/>
      <c r="DPT339" s="1085"/>
      <c r="DPU339" s="1085"/>
      <c r="DPV339" s="1085"/>
      <c r="DPW339" s="1085"/>
      <c r="DPX339" s="1085"/>
      <c r="DPY339" s="1085"/>
      <c r="DPZ339" s="1085"/>
      <c r="DQA339" s="1085"/>
      <c r="DQB339" s="1085"/>
      <c r="DQC339" s="1085"/>
      <c r="DQD339" s="1085"/>
      <c r="DQE339" s="1085"/>
      <c r="DQF339" s="1080"/>
      <c r="DQG339" s="1085"/>
      <c r="DQH339" s="1085"/>
      <c r="DQI339" s="1085"/>
      <c r="DQJ339" s="1085"/>
      <c r="DQK339" s="1085"/>
      <c r="DQL339" s="1085"/>
      <c r="DQM339" s="1085"/>
      <c r="DQN339" s="1085"/>
      <c r="DQO339" s="1085"/>
      <c r="DQP339" s="1085"/>
      <c r="DQQ339" s="1085"/>
      <c r="DQR339" s="1085"/>
      <c r="DQS339" s="1085"/>
      <c r="DQT339" s="1085"/>
      <c r="DQU339" s="1080"/>
      <c r="DQV339" s="1085"/>
      <c r="DQW339" s="1085"/>
      <c r="DQX339" s="1085"/>
      <c r="DQY339" s="1085"/>
      <c r="DQZ339" s="1085"/>
      <c r="DRA339" s="1085"/>
      <c r="DRB339" s="1085"/>
      <c r="DRC339" s="1085"/>
      <c r="DRD339" s="1085"/>
      <c r="DRE339" s="1085"/>
      <c r="DRF339" s="1085"/>
      <c r="DRG339" s="1085"/>
      <c r="DRH339" s="1085"/>
      <c r="DRI339" s="1085"/>
      <c r="DRJ339" s="1080"/>
      <c r="DRK339" s="1085"/>
      <c r="DRL339" s="1085"/>
      <c r="DRM339" s="1085"/>
      <c r="DRN339" s="1085"/>
      <c r="DRO339" s="1085"/>
      <c r="DRP339" s="1085"/>
      <c r="DRQ339" s="1085"/>
      <c r="DRR339" s="1085"/>
      <c r="DRS339" s="1085"/>
      <c r="DRT339" s="1085"/>
      <c r="DRU339" s="1085"/>
      <c r="DRV339" s="1085"/>
      <c r="DRW339" s="1085"/>
      <c r="DRX339" s="1085"/>
      <c r="DRY339" s="1080"/>
      <c r="DRZ339" s="1085"/>
      <c r="DSA339" s="1085"/>
      <c r="DSB339" s="1085"/>
      <c r="DSC339" s="1085"/>
      <c r="DSD339" s="1085"/>
      <c r="DSE339" s="1085"/>
      <c r="DSF339" s="1085"/>
      <c r="DSG339" s="1085"/>
      <c r="DSH339" s="1085"/>
      <c r="DSI339" s="1085"/>
      <c r="DSJ339" s="1085"/>
      <c r="DSK339" s="1085"/>
      <c r="DSL339" s="1085"/>
      <c r="DSM339" s="1085"/>
      <c r="DSN339" s="1080"/>
      <c r="DSO339" s="1085"/>
      <c r="DSP339" s="1085"/>
      <c r="DSQ339" s="1085"/>
      <c r="DSR339" s="1085"/>
      <c r="DSS339" s="1085"/>
      <c r="DST339" s="1085"/>
      <c r="DSU339" s="1085"/>
      <c r="DSV339" s="1085"/>
      <c r="DSW339" s="1085"/>
      <c r="DSX339" s="1085"/>
      <c r="DSY339" s="1085"/>
      <c r="DSZ339" s="1085"/>
      <c r="DTA339" s="1085"/>
      <c r="DTB339" s="1085"/>
      <c r="DTC339" s="1080"/>
      <c r="DTD339" s="1085"/>
      <c r="DTE339" s="1085"/>
      <c r="DTF339" s="1085"/>
      <c r="DTG339" s="1085"/>
      <c r="DTH339" s="1085"/>
      <c r="DTI339" s="1085"/>
      <c r="DTJ339" s="1085"/>
      <c r="DTK339" s="1085"/>
      <c r="DTL339" s="1085"/>
      <c r="DTM339" s="1085"/>
      <c r="DTN339" s="1085"/>
      <c r="DTO339" s="1085"/>
      <c r="DTP339" s="1085"/>
      <c r="DTQ339" s="1085"/>
      <c r="DTR339" s="1080"/>
      <c r="DTS339" s="1085"/>
      <c r="DTT339" s="1085"/>
      <c r="DTU339" s="1085"/>
      <c r="DTV339" s="1085"/>
      <c r="DTW339" s="1085"/>
      <c r="DTX339" s="1085"/>
      <c r="DTY339" s="1085"/>
      <c r="DTZ339" s="1085"/>
      <c r="DUA339" s="1085"/>
      <c r="DUB339" s="1085"/>
      <c r="DUC339" s="1085"/>
      <c r="DUD339" s="1085"/>
      <c r="DUE339" s="1085"/>
      <c r="DUF339" s="1085"/>
      <c r="DUG339" s="1080"/>
      <c r="DUH339" s="1085"/>
      <c r="DUI339" s="1085"/>
      <c r="DUJ339" s="1085"/>
      <c r="DUK339" s="1085"/>
      <c r="DUL339" s="1085"/>
      <c r="DUM339" s="1085"/>
      <c r="DUN339" s="1085"/>
      <c r="DUO339" s="1085"/>
      <c r="DUP339" s="1085"/>
      <c r="DUQ339" s="1085"/>
      <c r="DUR339" s="1085"/>
      <c r="DUS339" s="1085"/>
      <c r="DUT339" s="1085"/>
      <c r="DUU339" s="1085"/>
      <c r="DUV339" s="1080"/>
      <c r="DUW339" s="1085"/>
      <c r="DUX339" s="1085"/>
      <c r="DUY339" s="1085"/>
      <c r="DUZ339" s="1085"/>
      <c r="DVA339" s="1085"/>
      <c r="DVB339" s="1085"/>
      <c r="DVC339" s="1085"/>
      <c r="DVD339" s="1085"/>
      <c r="DVE339" s="1085"/>
      <c r="DVF339" s="1085"/>
      <c r="DVG339" s="1085"/>
      <c r="DVH339" s="1085"/>
      <c r="DVI339" s="1085"/>
      <c r="DVJ339" s="1085"/>
      <c r="DVK339" s="1080"/>
      <c r="DVL339" s="1085"/>
      <c r="DVM339" s="1085"/>
      <c r="DVN339" s="1085"/>
      <c r="DVO339" s="1085"/>
      <c r="DVP339" s="1085"/>
      <c r="DVQ339" s="1085"/>
      <c r="DVR339" s="1085"/>
      <c r="DVS339" s="1085"/>
      <c r="DVT339" s="1085"/>
      <c r="DVU339" s="1085"/>
      <c r="DVV339" s="1085"/>
      <c r="DVW339" s="1085"/>
      <c r="DVX339" s="1085"/>
      <c r="DVY339" s="1085"/>
      <c r="DVZ339" s="1080"/>
      <c r="DWA339" s="1085"/>
      <c r="DWB339" s="1085"/>
      <c r="DWC339" s="1085"/>
      <c r="DWD339" s="1085"/>
      <c r="DWE339" s="1085"/>
      <c r="DWF339" s="1085"/>
      <c r="DWG339" s="1085"/>
      <c r="DWH339" s="1085"/>
      <c r="DWI339" s="1085"/>
      <c r="DWJ339" s="1085"/>
      <c r="DWK339" s="1085"/>
      <c r="DWL339" s="1085"/>
      <c r="DWM339" s="1085"/>
      <c r="DWN339" s="1085"/>
      <c r="DWO339" s="1080"/>
      <c r="DWP339" s="1085"/>
      <c r="DWQ339" s="1085"/>
      <c r="DWR339" s="1085"/>
      <c r="DWS339" s="1085"/>
      <c r="DWT339" s="1085"/>
      <c r="DWU339" s="1085"/>
      <c r="DWV339" s="1085"/>
      <c r="DWW339" s="1085"/>
      <c r="DWX339" s="1085"/>
      <c r="DWY339" s="1085"/>
      <c r="DWZ339" s="1085"/>
      <c r="DXA339" s="1085"/>
      <c r="DXB339" s="1085"/>
      <c r="DXC339" s="1085"/>
      <c r="DXD339" s="1080"/>
      <c r="DXE339" s="1085"/>
      <c r="DXF339" s="1085"/>
      <c r="DXG339" s="1085"/>
      <c r="DXH339" s="1085"/>
      <c r="DXI339" s="1085"/>
      <c r="DXJ339" s="1085"/>
      <c r="DXK339" s="1085"/>
      <c r="DXL339" s="1085"/>
      <c r="DXM339" s="1085"/>
      <c r="DXN339" s="1085"/>
      <c r="DXO339" s="1085"/>
      <c r="DXP339" s="1085"/>
      <c r="DXQ339" s="1085"/>
      <c r="DXR339" s="1085"/>
      <c r="DXS339" s="1080"/>
      <c r="DXT339" s="1085"/>
      <c r="DXU339" s="1085"/>
      <c r="DXV339" s="1085"/>
      <c r="DXW339" s="1085"/>
      <c r="DXX339" s="1085"/>
      <c r="DXY339" s="1085"/>
      <c r="DXZ339" s="1085"/>
      <c r="DYA339" s="1085"/>
      <c r="DYB339" s="1085"/>
      <c r="DYC339" s="1085"/>
      <c r="DYD339" s="1085"/>
      <c r="DYE339" s="1085"/>
      <c r="DYF339" s="1085"/>
      <c r="DYG339" s="1085"/>
      <c r="DYH339" s="1080"/>
      <c r="DYI339" s="1085"/>
      <c r="DYJ339" s="1085"/>
      <c r="DYK339" s="1085"/>
      <c r="DYL339" s="1085"/>
      <c r="DYM339" s="1085"/>
      <c r="DYN339" s="1085"/>
      <c r="DYO339" s="1085"/>
      <c r="DYP339" s="1085"/>
      <c r="DYQ339" s="1085"/>
      <c r="DYR339" s="1085"/>
      <c r="DYS339" s="1085"/>
      <c r="DYT339" s="1085"/>
      <c r="DYU339" s="1085"/>
      <c r="DYV339" s="1085"/>
      <c r="DYW339" s="1080"/>
      <c r="DYX339" s="1085"/>
      <c r="DYY339" s="1085"/>
      <c r="DYZ339" s="1085"/>
      <c r="DZA339" s="1085"/>
      <c r="DZB339" s="1085"/>
      <c r="DZC339" s="1085"/>
      <c r="DZD339" s="1085"/>
      <c r="DZE339" s="1085"/>
      <c r="DZF339" s="1085"/>
      <c r="DZG339" s="1085"/>
      <c r="DZH339" s="1085"/>
      <c r="DZI339" s="1085"/>
      <c r="DZJ339" s="1085"/>
      <c r="DZK339" s="1085"/>
      <c r="DZL339" s="1080"/>
      <c r="DZM339" s="1085"/>
      <c r="DZN339" s="1085"/>
      <c r="DZO339" s="1085"/>
      <c r="DZP339" s="1085"/>
      <c r="DZQ339" s="1085"/>
      <c r="DZR339" s="1085"/>
      <c r="DZS339" s="1085"/>
      <c r="DZT339" s="1085"/>
      <c r="DZU339" s="1085"/>
      <c r="DZV339" s="1085"/>
      <c r="DZW339" s="1085"/>
      <c r="DZX339" s="1085"/>
      <c r="DZY339" s="1085"/>
      <c r="DZZ339" s="1085"/>
      <c r="EAA339" s="1080"/>
      <c r="EAB339" s="1085"/>
      <c r="EAC339" s="1085"/>
      <c r="EAD339" s="1085"/>
      <c r="EAE339" s="1085"/>
      <c r="EAF339" s="1085"/>
      <c r="EAG339" s="1085"/>
      <c r="EAH339" s="1085"/>
      <c r="EAI339" s="1085"/>
      <c r="EAJ339" s="1085"/>
      <c r="EAK339" s="1085"/>
      <c r="EAL339" s="1085"/>
      <c r="EAM339" s="1085"/>
      <c r="EAN339" s="1085"/>
      <c r="EAO339" s="1085"/>
      <c r="EAP339" s="1080"/>
      <c r="EAQ339" s="1085"/>
      <c r="EAR339" s="1085"/>
      <c r="EAS339" s="1085"/>
      <c r="EAT339" s="1085"/>
      <c r="EAU339" s="1085"/>
      <c r="EAV339" s="1085"/>
      <c r="EAW339" s="1085"/>
      <c r="EAX339" s="1085"/>
      <c r="EAY339" s="1085"/>
      <c r="EAZ339" s="1085"/>
      <c r="EBA339" s="1085"/>
      <c r="EBB339" s="1085"/>
      <c r="EBC339" s="1085"/>
      <c r="EBD339" s="1085"/>
      <c r="EBE339" s="1080"/>
      <c r="EBF339" s="1085"/>
      <c r="EBG339" s="1085"/>
      <c r="EBH339" s="1085"/>
      <c r="EBI339" s="1085"/>
      <c r="EBJ339" s="1085"/>
      <c r="EBK339" s="1085"/>
      <c r="EBL339" s="1085"/>
      <c r="EBM339" s="1085"/>
      <c r="EBN339" s="1085"/>
      <c r="EBO339" s="1085"/>
      <c r="EBP339" s="1085"/>
      <c r="EBQ339" s="1085"/>
      <c r="EBR339" s="1085"/>
      <c r="EBS339" s="1085"/>
      <c r="EBT339" s="1080"/>
      <c r="EBU339" s="1085"/>
      <c r="EBV339" s="1085"/>
      <c r="EBW339" s="1085"/>
      <c r="EBX339" s="1085"/>
      <c r="EBY339" s="1085"/>
      <c r="EBZ339" s="1085"/>
      <c r="ECA339" s="1085"/>
      <c r="ECB339" s="1085"/>
      <c r="ECC339" s="1085"/>
      <c r="ECD339" s="1085"/>
      <c r="ECE339" s="1085"/>
      <c r="ECF339" s="1085"/>
      <c r="ECG339" s="1085"/>
      <c r="ECH339" s="1085"/>
      <c r="ECI339" s="1080"/>
      <c r="ECJ339" s="1085"/>
      <c r="ECK339" s="1085"/>
      <c r="ECL339" s="1085"/>
      <c r="ECM339" s="1085"/>
      <c r="ECN339" s="1085"/>
      <c r="ECO339" s="1085"/>
      <c r="ECP339" s="1085"/>
      <c r="ECQ339" s="1085"/>
      <c r="ECR339" s="1085"/>
      <c r="ECS339" s="1085"/>
      <c r="ECT339" s="1085"/>
      <c r="ECU339" s="1085"/>
      <c r="ECV339" s="1085"/>
      <c r="ECW339" s="1085"/>
      <c r="ECX339" s="1080"/>
      <c r="ECY339" s="1085"/>
      <c r="ECZ339" s="1085"/>
      <c r="EDA339" s="1085"/>
      <c r="EDB339" s="1085"/>
      <c r="EDC339" s="1085"/>
      <c r="EDD339" s="1085"/>
      <c r="EDE339" s="1085"/>
      <c r="EDF339" s="1085"/>
      <c r="EDG339" s="1085"/>
      <c r="EDH339" s="1085"/>
      <c r="EDI339" s="1085"/>
      <c r="EDJ339" s="1085"/>
      <c r="EDK339" s="1085"/>
      <c r="EDL339" s="1085"/>
      <c r="EDM339" s="1080"/>
      <c r="EDN339" s="1085"/>
      <c r="EDO339" s="1085"/>
      <c r="EDP339" s="1085"/>
      <c r="EDQ339" s="1085"/>
      <c r="EDR339" s="1085"/>
      <c r="EDS339" s="1085"/>
      <c r="EDT339" s="1085"/>
      <c r="EDU339" s="1085"/>
      <c r="EDV339" s="1085"/>
      <c r="EDW339" s="1085"/>
      <c r="EDX339" s="1085"/>
      <c r="EDY339" s="1085"/>
      <c r="EDZ339" s="1085"/>
      <c r="EEA339" s="1085"/>
      <c r="EEB339" s="1080"/>
      <c r="EEC339" s="1085"/>
      <c r="EED339" s="1085"/>
      <c r="EEE339" s="1085"/>
      <c r="EEF339" s="1085"/>
      <c r="EEG339" s="1085"/>
      <c r="EEH339" s="1085"/>
      <c r="EEI339" s="1085"/>
      <c r="EEJ339" s="1085"/>
      <c r="EEK339" s="1085"/>
      <c r="EEL339" s="1085"/>
      <c r="EEM339" s="1085"/>
      <c r="EEN339" s="1085"/>
      <c r="EEO339" s="1085"/>
      <c r="EEP339" s="1085"/>
      <c r="EEQ339" s="1080"/>
      <c r="EER339" s="1085"/>
      <c r="EES339" s="1085"/>
      <c r="EET339" s="1085"/>
      <c r="EEU339" s="1085"/>
      <c r="EEV339" s="1085"/>
      <c r="EEW339" s="1085"/>
      <c r="EEX339" s="1085"/>
      <c r="EEY339" s="1085"/>
      <c r="EEZ339" s="1085"/>
      <c r="EFA339" s="1085"/>
      <c r="EFB339" s="1085"/>
      <c r="EFC339" s="1085"/>
      <c r="EFD339" s="1085"/>
      <c r="EFE339" s="1085"/>
      <c r="EFF339" s="1080"/>
      <c r="EFG339" s="1085"/>
      <c r="EFH339" s="1085"/>
      <c r="EFI339" s="1085"/>
      <c r="EFJ339" s="1085"/>
      <c r="EFK339" s="1085"/>
      <c r="EFL339" s="1085"/>
      <c r="EFM339" s="1085"/>
      <c r="EFN339" s="1085"/>
      <c r="EFO339" s="1085"/>
      <c r="EFP339" s="1085"/>
      <c r="EFQ339" s="1085"/>
      <c r="EFR339" s="1085"/>
      <c r="EFS339" s="1085"/>
      <c r="EFT339" s="1085"/>
      <c r="EFU339" s="1080"/>
      <c r="EFV339" s="1085"/>
      <c r="EFW339" s="1085"/>
      <c r="EFX339" s="1085"/>
      <c r="EFY339" s="1085"/>
      <c r="EFZ339" s="1085"/>
      <c r="EGA339" s="1085"/>
      <c r="EGB339" s="1085"/>
      <c r="EGC339" s="1085"/>
      <c r="EGD339" s="1085"/>
      <c r="EGE339" s="1085"/>
      <c r="EGF339" s="1085"/>
      <c r="EGG339" s="1085"/>
      <c r="EGH339" s="1085"/>
      <c r="EGI339" s="1085"/>
      <c r="EGJ339" s="1080"/>
      <c r="EGK339" s="1085"/>
      <c r="EGL339" s="1085"/>
      <c r="EGM339" s="1085"/>
      <c r="EGN339" s="1085"/>
      <c r="EGO339" s="1085"/>
      <c r="EGP339" s="1085"/>
      <c r="EGQ339" s="1085"/>
      <c r="EGR339" s="1085"/>
      <c r="EGS339" s="1085"/>
      <c r="EGT339" s="1085"/>
      <c r="EGU339" s="1085"/>
      <c r="EGV339" s="1085"/>
      <c r="EGW339" s="1085"/>
      <c r="EGX339" s="1085"/>
      <c r="EGY339" s="1080"/>
      <c r="EGZ339" s="1085"/>
      <c r="EHA339" s="1085"/>
      <c r="EHB339" s="1085"/>
      <c r="EHC339" s="1085"/>
      <c r="EHD339" s="1085"/>
      <c r="EHE339" s="1085"/>
      <c r="EHF339" s="1085"/>
      <c r="EHG339" s="1085"/>
      <c r="EHH339" s="1085"/>
      <c r="EHI339" s="1085"/>
      <c r="EHJ339" s="1085"/>
      <c r="EHK339" s="1085"/>
      <c r="EHL339" s="1085"/>
      <c r="EHM339" s="1085"/>
      <c r="EHN339" s="1080"/>
      <c r="EHO339" s="1085"/>
      <c r="EHP339" s="1085"/>
      <c r="EHQ339" s="1085"/>
      <c r="EHR339" s="1085"/>
      <c r="EHS339" s="1085"/>
      <c r="EHT339" s="1085"/>
      <c r="EHU339" s="1085"/>
      <c r="EHV339" s="1085"/>
      <c r="EHW339" s="1085"/>
      <c r="EHX339" s="1085"/>
      <c r="EHY339" s="1085"/>
      <c r="EHZ339" s="1085"/>
      <c r="EIA339" s="1085"/>
      <c r="EIB339" s="1085"/>
      <c r="EIC339" s="1080"/>
      <c r="EID339" s="1085"/>
      <c r="EIE339" s="1085"/>
      <c r="EIF339" s="1085"/>
      <c r="EIG339" s="1085"/>
      <c r="EIH339" s="1085"/>
      <c r="EII339" s="1085"/>
      <c r="EIJ339" s="1085"/>
      <c r="EIK339" s="1085"/>
      <c r="EIL339" s="1085"/>
      <c r="EIM339" s="1085"/>
      <c r="EIN339" s="1085"/>
      <c r="EIO339" s="1085"/>
      <c r="EIP339" s="1085"/>
      <c r="EIQ339" s="1085"/>
      <c r="EIR339" s="1080"/>
      <c r="EIS339" s="1085"/>
      <c r="EIT339" s="1085"/>
      <c r="EIU339" s="1085"/>
      <c r="EIV339" s="1085"/>
      <c r="EIW339" s="1085"/>
      <c r="EIX339" s="1085"/>
      <c r="EIY339" s="1085"/>
      <c r="EIZ339" s="1085"/>
      <c r="EJA339" s="1085"/>
      <c r="EJB339" s="1085"/>
      <c r="EJC339" s="1085"/>
      <c r="EJD339" s="1085"/>
      <c r="EJE339" s="1085"/>
      <c r="EJF339" s="1085"/>
      <c r="EJG339" s="1080"/>
      <c r="EJH339" s="1085"/>
      <c r="EJI339" s="1085"/>
      <c r="EJJ339" s="1085"/>
      <c r="EJK339" s="1085"/>
      <c r="EJL339" s="1085"/>
      <c r="EJM339" s="1085"/>
      <c r="EJN339" s="1085"/>
      <c r="EJO339" s="1085"/>
      <c r="EJP339" s="1085"/>
      <c r="EJQ339" s="1085"/>
      <c r="EJR339" s="1085"/>
      <c r="EJS339" s="1085"/>
      <c r="EJT339" s="1085"/>
      <c r="EJU339" s="1085"/>
      <c r="EJV339" s="1080"/>
      <c r="EJW339" s="1085"/>
      <c r="EJX339" s="1085"/>
      <c r="EJY339" s="1085"/>
      <c r="EJZ339" s="1085"/>
      <c r="EKA339" s="1085"/>
      <c r="EKB339" s="1085"/>
      <c r="EKC339" s="1085"/>
      <c r="EKD339" s="1085"/>
      <c r="EKE339" s="1085"/>
      <c r="EKF339" s="1085"/>
      <c r="EKG339" s="1085"/>
      <c r="EKH339" s="1085"/>
      <c r="EKI339" s="1085"/>
      <c r="EKJ339" s="1085"/>
      <c r="EKK339" s="1080"/>
      <c r="EKL339" s="1085"/>
      <c r="EKM339" s="1085"/>
      <c r="EKN339" s="1085"/>
      <c r="EKO339" s="1085"/>
      <c r="EKP339" s="1085"/>
      <c r="EKQ339" s="1085"/>
      <c r="EKR339" s="1085"/>
      <c r="EKS339" s="1085"/>
      <c r="EKT339" s="1085"/>
      <c r="EKU339" s="1085"/>
      <c r="EKV339" s="1085"/>
      <c r="EKW339" s="1085"/>
      <c r="EKX339" s="1085"/>
      <c r="EKY339" s="1085"/>
      <c r="EKZ339" s="1080"/>
      <c r="ELA339" s="1085"/>
      <c r="ELB339" s="1085"/>
      <c r="ELC339" s="1085"/>
      <c r="ELD339" s="1085"/>
      <c r="ELE339" s="1085"/>
      <c r="ELF339" s="1085"/>
      <c r="ELG339" s="1085"/>
      <c r="ELH339" s="1085"/>
      <c r="ELI339" s="1085"/>
      <c r="ELJ339" s="1085"/>
      <c r="ELK339" s="1085"/>
      <c r="ELL339" s="1085"/>
      <c r="ELM339" s="1085"/>
      <c r="ELN339" s="1085"/>
      <c r="ELO339" s="1080"/>
      <c r="ELP339" s="1085"/>
      <c r="ELQ339" s="1085"/>
      <c r="ELR339" s="1085"/>
      <c r="ELS339" s="1085"/>
      <c r="ELT339" s="1085"/>
      <c r="ELU339" s="1085"/>
      <c r="ELV339" s="1085"/>
      <c r="ELW339" s="1085"/>
      <c r="ELX339" s="1085"/>
      <c r="ELY339" s="1085"/>
      <c r="ELZ339" s="1085"/>
      <c r="EMA339" s="1085"/>
      <c r="EMB339" s="1085"/>
      <c r="EMC339" s="1085"/>
      <c r="EMD339" s="1080"/>
      <c r="EME339" s="1085"/>
      <c r="EMF339" s="1085"/>
      <c r="EMG339" s="1085"/>
      <c r="EMH339" s="1085"/>
      <c r="EMI339" s="1085"/>
      <c r="EMJ339" s="1085"/>
      <c r="EMK339" s="1085"/>
      <c r="EML339" s="1085"/>
      <c r="EMM339" s="1085"/>
      <c r="EMN339" s="1085"/>
      <c r="EMO339" s="1085"/>
      <c r="EMP339" s="1085"/>
      <c r="EMQ339" s="1085"/>
      <c r="EMR339" s="1085"/>
      <c r="EMS339" s="1080"/>
      <c r="EMT339" s="1085"/>
      <c r="EMU339" s="1085"/>
      <c r="EMV339" s="1085"/>
      <c r="EMW339" s="1085"/>
      <c r="EMX339" s="1085"/>
      <c r="EMY339" s="1085"/>
      <c r="EMZ339" s="1085"/>
      <c r="ENA339" s="1085"/>
      <c r="ENB339" s="1085"/>
      <c r="ENC339" s="1085"/>
      <c r="END339" s="1085"/>
      <c r="ENE339" s="1085"/>
      <c r="ENF339" s="1085"/>
      <c r="ENG339" s="1085"/>
      <c r="ENH339" s="1080"/>
      <c r="ENI339" s="1085"/>
      <c r="ENJ339" s="1085"/>
      <c r="ENK339" s="1085"/>
      <c r="ENL339" s="1085"/>
      <c r="ENM339" s="1085"/>
      <c r="ENN339" s="1085"/>
      <c r="ENO339" s="1085"/>
      <c r="ENP339" s="1085"/>
      <c r="ENQ339" s="1085"/>
      <c r="ENR339" s="1085"/>
      <c r="ENS339" s="1085"/>
      <c r="ENT339" s="1085"/>
      <c r="ENU339" s="1085"/>
      <c r="ENV339" s="1085"/>
      <c r="ENW339" s="1080"/>
      <c r="ENX339" s="1085"/>
      <c r="ENY339" s="1085"/>
      <c r="ENZ339" s="1085"/>
      <c r="EOA339" s="1085"/>
      <c r="EOB339" s="1085"/>
      <c r="EOC339" s="1085"/>
      <c r="EOD339" s="1085"/>
      <c r="EOE339" s="1085"/>
      <c r="EOF339" s="1085"/>
      <c r="EOG339" s="1085"/>
      <c r="EOH339" s="1085"/>
      <c r="EOI339" s="1085"/>
      <c r="EOJ339" s="1085"/>
      <c r="EOK339" s="1085"/>
      <c r="EOL339" s="1080"/>
      <c r="EOM339" s="1085"/>
      <c r="EON339" s="1085"/>
      <c r="EOO339" s="1085"/>
      <c r="EOP339" s="1085"/>
      <c r="EOQ339" s="1085"/>
      <c r="EOR339" s="1085"/>
      <c r="EOS339" s="1085"/>
      <c r="EOT339" s="1085"/>
      <c r="EOU339" s="1085"/>
      <c r="EOV339" s="1085"/>
      <c r="EOW339" s="1085"/>
      <c r="EOX339" s="1085"/>
      <c r="EOY339" s="1085"/>
      <c r="EOZ339" s="1085"/>
      <c r="EPA339" s="1080"/>
      <c r="EPB339" s="1085"/>
      <c r="EPC339" s="1085"/>
      <c r="EPD339" s="1085"/>
      <c r="EPE339" s="1085"/>
      <c r="EPF339" s="1085"/>
      <c r="EPG339" s="1085"/>
      <c r="EPH339" s="1085"/>
      <c r="EPI339" s="1085"/>
      <c r="EPJ339" s="1085"/>
      <c r="EPK339" s="1085"/>
      <c r="EPL339" s="1085"/>
      <c r="EPM339" s="1085"/>
      <c r="EPN339" s="1085"/>
      <c r="EPO339" s="1085"/>
      <c r="EPP339" s="1080"/>
      <c r="EPQ339" s="1085"/>
      <c r="EPR339" s="1085"/>
      <c r="EPS339" s="1085"/>
      <c r="EPT339" s="1085"/>
      <c r="EPU339" s="1085"/>
      <c r="EPV339" s="1085"/>
      <c r="EPW339" s="1085"/>
      <c r="EPX339" s="1085"/>
      <c r="EPY339" s="1085"/>
      <c r="EPZ339" s="1085"/>
      <c r="EQA339" s="1085"/>
      <c r="EQB339" s="1085"/>
      <c r="EQC339" s="1085"/>
      <c r="EQD339" s="1085"/>
      <c r="EQE339" s="1080"/>
      <c r="EQF339" s="1085"/>
      <c r="EQG339" s="1085"/>
      <c r="EQH339" s="1085"/>
      <c r="EQI339" s="1085"/>
      <c r="EQJ339" s="1085"/>
      <c r="EQK339" s="1085"/>
      <c r="EQL339" s="1085"/>
      <c r="EQM339" s="1085"/>
      <c r="EQN339" s="1085"/>
      <c r="EQO339" s="1085"/>
      <c r="EQP339" s="1085"/>
      <c r="EQQ339" s="1085"/>
      <c r="EQR339" s="1085"/>
      <c r="EQS339" s="1085"/>
      <c r="EQT339" s="1080"/>
      <c r="EQU339" s="1085"/>
      <c r="EQV339" s="1085"/>
      <c r="EQW339" s="1085"/>
      <c r="EQX339" s="1085"/>
      <c r="EQY339" s="1085"/>
      <c r="EQZ339" s="1085"/>
      <c r="ERA339" s="1085"/>
      <c r="ERB339" s="1085"/>
      <c r="ERC339" s="1085"/>
      <c r="ERD339" s="1085"/>
      <c r="ERE339" s="1085"/>
      <c r="ERF339" s="1085"/>
      <c r="ERG339" s="1085"/>
      <c r="ERH339" s="1085"/>
      <c r="ERI339" s="1080"/>
      <c r="ERJ339" s="1085"/>
      <c r="ERK339" s="1085"/>
      <c r="ERL339" s="1085"/>
      <c r="ERM339" s="1085"/>
      <c r="ERN339" s="1085"/>
      <c r="ERO339" s="1085"/>
      <c r="ERP339" s="1085"/>
      <c r="ERQ339" s="1085"/>
      <c r="ERR339" s="1085"/>
      <c r="ERS339" s="1085"/>
      <c r="ERT339" s="1085"/>
      <c r="ERU339" s="1085"/>
      <c r="ERV339" s="1085"/>
      <c r="ERW339" s="1085"/>
      <c r="ERX339" s="1080"/>
      <c r="ERY339" s="1085"/>
      <c r="ERZ339" s="1085"/>
      <c r="ESA339" s="1085"/>
      <c r="ESB339" s="1085"/>
      <c r="ESC339" s="1085"/>
      <c r="ESD339" s="1085"/>
      <c r="ESE339" s="1085"/>
      <c r="ESF339" s="1085"/>
      <c r="ESG339" s="1085"/>
      <c r="ESH339" s="1085"/>
      <c r="ESI339" s="1085"/>
      <c r="ESJ339" s="1085"/>
      <c r="ESK339" s="1085"/>
      <c r="ESL339" s="1085"/>
      <c r="ESM339" s="1080"/>
      <c r="ESN339" s="1085"/>
      <c r="ESO339" s="1085"/>
      <c r="ESP339" s="1085"/>
      <c r="ESQ339" s="1085"/>
      <c r="ESR339" s="1085"/>
      <c r="ESS339" s="1085"/>
      <c r="EST339" s="1085"/>
      <c r="ESU339" s="1085"/>
      <c r="ESV339" s="1085"/>
      <c r="ESW339" s="1085"/>
      <c r="ESX339" s="1085"/>
      <c r="ESY339" s="1085"/>
      <c r="ESZ339" s="1085"/>
      <c r="ETA339" s="1085"/>
      <c r="ETB339" s="1080"/>
      <c r="ETC339" s="1085"/>
      <c r="ETD339" s="1085"/>
      <c r="ETE339" s="1085"/>
      <c r="ETF339" s="1085"/>
      <c r="ETG339" s="1085"/>
      <c r="ETH339" s="1085"/>
      <c r="ETI339" s="1085"/>
      <c r="ETJ339" s="1085"/>
      <c r="ETK339" s="1085"/>
      <c r="ETL339" s="1085"/>
      <c r="ETM339" s="1085"/>
      <c r="ETN339" s="1085"/>
      <c r="ETO339" s="1085"/>
      <c r="ETP339" s="1085"/>
      <c r="ETQ339" s="1080"/>
      <c r="ETR339" s="1085"/>
      <c r="ETS339" s="1085"/>
      <c r="ETT339" s="1085"/>
      <c r="ETU339" s="1085"/>
      <c r="ETV339" s="1085"/>
      <c r="ETW339" s="1085"/>
      <c r="ETX339" s="1085"/>
      <c r="ETY339" s="1085"/>
      <c r="ETZ339" s="1085"/>
      <c r="EUA339" s="1085"/>
      <c r="EUB339" s="1085"/>
      <c r="EUC339" s="1085"/>
      <c r="EUD339" s="1085"/>
      <c r="EUE339" s="1085"/>
      <c r="EUF339" s="1080"/>
      <c r="EUG339" s="1085"/>
      <c r="EUH339" s="1085"/>
      <c r="EUI339" s="1085"/>
      <c r="EUJ339" s="1085"/>
      <c r="EUK339" s="1085"/>
      <c r="EUL339" s="1085"/>
      <c r="EUM339" s="1085"/>
      <c r="EUN339" s="1085"/>
      <c r="EUO339" s="1085"/>
      <c r="EUP339" s="1085"/>
      <c r="EUQ339" s="1085"/>
      <c r="EUR339" s="1085"/>
      <c r="EUS339" s="1085"/>
      <c r="EUT339" s="1085"/>
      <c r="EUU339" s="1080"/>
      <c r="EUV339" s="1085"/>
      <c r="EUW339" s="1085"/>
      <c r="EUX339" s="1085"/>
      <c r="EUY339" s="1085"/>
      <c r="EUZ339" s="1085"/>
      <c r="EVA339" s="1085"/>
      <c r="EVB339" s="1085"/>
      <c r="EVC339" s="1085"/>
      <c r="EVD339" s="1085"/>
      <c r="EVE339" s="1085"/>
      <c r="EVF339" s="1085"/>
      <c r="EVG339" s="1085"/>
      <c r="EVH339" s="1085"/>
      <c r="EVI339" s="1085"/>
      <c r="EVJ339" s="1080"/>
      <c r="EVK339" s="1085"/>
      <c r="EVL339" s="1085"/>
      <c r="EVM339" s="1085"/>
      <c r="EVN339" s="1085"/>
      <c r="EVO339" s="1085"/>
      <c r="EVP339" s="1085"/>
      <c r="EVQ339" s="1085"/>
      <c r="EVR339" s="1085"/>
      <c r="EVS339" s="1085"/>
      <c r="EVT339" s="1085"/>
      <c r="EVU339" s="1085"/>
      <c r="EVV339" s="1085"/>
      <c r="EVW339" s="1085"/>
      <c r="EVX339" s="1085"/>
      <c r="EVY339" s="1080"/>
      <c r="EVZ339" s="1085"/>
      <c r="EWA339" s="1085"/>
      <c r="EWB339" s="1085"/>
      <c r="EWC339" s="1085"/>
      <c r="EWD339" s="1085"/>
      <c r="EWE339" s="1085"/>
      <c r="EWF339" s="1085"/>
      <c r="EWG339" s="1085"/>
      <c r="EWH339" s="1085"/>
      <c r="EWI339" s="1085"/>
      <c r="EWJ339" s="1085"/>
      <c r="EWK339" s="1085"/>
      <c r="EWL339" s="1085"/>
      <c r="EWM339" s="1085"/>
      <c r="EWN339" s="1080"/>
      <c r="EWO339" s="1085"/>
      <c r="EWP339" s="1085"/>
      <c r="EWQ339" s="1085"/>
      <c r="EWR339" s="1085"/>
      <c r="EWS339" s="1085"/>
      <c r="EWT339" s="1085"/>
      <c r="EWU339" s="1085"/>
      <c r="EWV339" s="1085"/>
      <c r="EWW339" s="1085"/>
      <c r="EWX339" s="1085"/>
      <c r="EWY339" s="1085"/>
      <c r="EWZ339" s="1085"/>
      <c r="EXA339" s="1085"/>
      <c r="EXB339" s="1085"/>
      <c r="EXC339" s="1080"/>
      <c r="EXD339" s="1085"/>
      <c r="EXE339" s="1085"/>
      <c r="EXF339" s="1085"/>
      <c r="EXG339" s="1085"/>
      <c r="EXH339" s="1085"/>
      <c r="EXI339" s="1085"/>
      <c r="EXJ339" s="1085"/>
      <c r="EXK339" s="1085"/>
      <c r="EXL339" s="1085"/>
      <c r="EXM339" s="1085"/>
      <c r="EXN339" s="1085"/>
      <c r="EXO339" s="1085"/>
      <c r="EXP339" s="1085"/>
      <c r="EXQ339" s="1085"/>
      <c r="EXR339" s="1080"/>
      <c r="EXS339" s="1085"/>
      <c r="EXT339" s="1085"/>
      <c r="EXU339" s="1085"/>
      <c r="EXV339" s="1085"/>
      <c r="EXW339" s="1085"/>
      <c r="EXX339" s="1085"/>
      <c r="EXY339" s="1085"/>
      <c r="EXZ339" s="1085"/>
      <c r="EYA339" s="1085"/>
      <c r="EYB339" s="1085"/>
      <c r="EYC339" s="1085"/>
      <c r="EYD339" s="1085"/>
      <c r="EYE339" s="1085"/>
      <c r="EYF339" s="1085"/>
      <c r="EYG339" s="1080"/>
      <c r="EYH339" s="1085"/>
      <c r="EYI339" s="1085"/>
      <c r="EYJ339" s="1085"/>
      <c r="EYK339" s="1085"/>
      <c r="EYL339" s="1085"/>
      <c r="EYM339" s="1085"/>
      <c r="EYN339" s="1085"/>
      <c r="EYO339" s="1085"/>
      <c r="EYP339" s="1085"/>
      <c r="EYQ339" s="1085"/>
      <c r="EYR339" s="1085"/>
      <c r="EYS339" s="1085"/>
      <c r="EYT339" s="1085"/>
      <c r="EYU339" s="1085"/>
      <c r="EYV339" s="1080"/>
      <c r="EYW339" s="1085"/>
      <c r="EYX339" s="1085"/>
      <c r="EYY339" s="1085"/>
      <c r="EYZ339" s="1085"/>
      <c r="EZA339" s="1085"/>
      <c r="EZB339" s="1085"/>
      <c r="EZC339" s="1085"/>
      <c r="EZD339" s="1085"/>
      <c r="EZE339" s="1085"/>
      <c r="EZF339" s="1085"/>
      <c r="EZG339" s="1085"/>
      <c r="EZH339" s="1085"/>
      <c r="EZI339" s="1085"/>
      <c r="EZJ339" s="1085"/>
      <c r="EZK339" s="1080"/>
      <c r="EZL339" s="1085"/>
      <c r="EZM339" s="1085"/>
      <c r="EZN339" s="1085"/>
      <c r="EZO339" s="1085"/>
      <c r="EZP339" s="1085"/>
      <c r="EZQ339" s="1085"/>
      <c r="EZR339" s="1085"/>
      <c r="EZS339" s="1085"/>
      <c r="EZT339" s="1085"/>
      <c r="EZU339" s="1085"/>
      <c r="EZV339" s="1085"/>
      <c r="EZW339" s="1085"/>
      <c r="EZX339" s="1085"/>
      <c r="EZY339" s="1085"/>
      <c r="EZZ339" s="1080"/>
      <c r="FAA339" s="1085"/>
      <c r="FAB339" s="1085"/>
      <c r="FAC339" s="1085"/>
      <c r="FAD339" s="1085"/>
      <c r="FAE339" s="1085"/>
      <c r="FAF339" s="1085"/>
      <c r="FAG339" s="1085"/>
      <c r="FAH339" s="1085"/>
      <c r="FAI339" s="1085"/>
      <c r="FAJ339" s="1085"/>
      <c r="FAK339" s="1085"/>
      <c r="FAL339" s="1085"/>
      <c r="FAM339" s="1085"/>
      <c r="FAN339" s="1085"/>
      <c r="FAO339" s="1080"/>
      <c r="FAP339" s="1085"/>
      <c r="FAQ339" s="1085"/>
      <c r="FAR339" s="1085"/>
      <c r="FAS339" s="1085"/>
      <c r="FAT339" s="1085"/>
      <c r="FAU339" s="1085"/>
      <c r="FAV339" s="1085"/>
      <c r="FAW339" s="1085"/>
      <c r="FAX339" s="1085"/>
      <c r="FAY339" s="1085"/>
      <c r="FAZ339" s="1085"/>
      <c r="FBA339" s="1085"/>
      <c r="FBB339" s="1085"/>
      <c r="FBC339" s="1085"/>
      <c r="FBD339" s="1080"/>
      <c r="FBE339" s="1085"/>
      <c r="FBF339" s="1085"/>
      <c r="FBG339" s="1085"/>
      <c r="FBH339" s="1085"/>
      <c r="FBI339" s="1085"/>
      <c r="FBJ339" s="1085"/>
      <c r="FBK339" s="1085"/>
      <c r="FBL339" s="1085"/>
      <c r="FBM339" s="1085"/>
      <c r="FBN339" s="1085"/>
      <c r="FBO339" s="1085"/>
      <c r="FBP339" s="1085"/>
      <c r="FBQ339" s="1085"/>
      <c r="FBR339" s="1085"/>
      <c r="FBS339" s="1080"/>
      <c r="FBT339" s="1085"/>
      <c r="FBU339" s="1085"/>
      <c r="FBV339" s="1085"/>
      <c r="FBW339" s="1085"/>
      <c r="FBX339" s="1085"/>
      <c r="FBY339" s="1085"/>
      <c r="FBZ339" s="1085"/>
      <c r="FCA339" s="1085"/>
      <c r="FCB339" s="1085"/>
      <c r="FCC339" s="1085"/>
      <c r="FCD339" s="1085"/>
      <c r="FCE339" s="1085"/>
      <c r="FCF339" s="1085"/>
      <c r="FCG339" s="1085"/>
      <c r="FCH339" s="1080"/>
      <c r="FCI339" s="1085"/>
      <c r="FCJ339" s="1085"/>
      <c r="FCK339" s="1085"/>
      <c r="FCL339" s="1085"/>
      <c r="FCM339" s="1085"/>
      <c r="FCN339" s="1085"/>
      <c r="FCO339" s="1085"/>
      <c r="FCP339" s="1085"/>
      <c r="FCQ339" s="1085"/>
      <c r="FCR339" s="1085"/>
      <c r="FCS339" s="1085"/>
      <c r="FCT339" s="1085"/>
      <c r="FCU339" s="1085"/>
      <c r="FCV339" s="1085"/>
      <c r="FCW339" s="1080"/>
      <c r="FCX339" s="1085"/>
      <c r="FCY339" s="1085"/>
      <c r="FCZ339" s="1085"/>
      <c r="FDA339" s="1085"/>
      <c r="FDB339" s="1085"/>
      <c r="FDC339" s="1085"/>
      <c r="FDD339" s="1085"/>
      <c r="FDE339" s="1085"/>
      <c r="FDF339" s="1085"/>
      <c r="FDG339" s="1085"/>
      <c r="FDH339" s="1085"/>
      <c r="FDI339" s="1085"/>
      <c r="FDJ339" s="1085"/>
      <c r="FDK339" s="1085"/>
      <c r="FDL339" s="1080"/>
      <c r="FDM339" s="1085"/>
      <c r="FDN339" s="1085"/>
      <c r="FDO339" s="1085"/>
      <c r="FDP339" s="1085"/>
      <c r="FDQ339" s="1085"/>
      <c r="FDR339" s="1085"/>
      <c r="FDS339" s="1085"/>
      <c r="FDT339" s="1085"/>
      <c r="FDU339" s="1085"/>
      <c r="FDV339" s="1085"/>
      <c r="FDW339" s="1085"/>
      <c r="FDX339" s="1085"/>
      <c r="FDY339" s="1085"/>
      <c r="FDZ339" s="1085"/>
      <c r="FEA339" s="1080"/>
      <c r="FEB339" s="1085"/>
      <c r="FEC339" s="1085"/>
      <c r="FED339" s="1085"/>
      <c r="FEE339" s="1085"/>
      <c r="FEF339" s="1085"/>
      <c r="FEG339" s="1085"/>
      <c r="FEH339" s="1085"/>
      <c r="FEI339" s="1085"/>
      <c r="FEJ339" s="1085"/>
      <c r="FEK339" s="1085"/>
      <c r="FEL339" s="1085"/>
      <c r="FEM339" s="1085"/>
      <c r="FEN339" s="1085"/>
      <c r="FEO339" s="1085"/>
      <c r="FEP339" s="1080"/>
      <c r="FEQ339" s="1085"/>
      <c r="FER339" s="1085"/>
      <c r="FES339" s="1085"/>
      <c r="FET339" s="1085"/>
      <c r="FEU339" s="1085"/>
      <c r="FEV339" s="1085"/>
      <c r="FEW339" s="1085"/>
      <c r="FEX339" s="1085"/>
      <c r="FEY339" s="1085"/>
      <c r="FEZ339" s="1085"/>
      <c r="FFA339" s="1085"/>
      <c r="FFB339" s="1085"/>
      <c r="FFC339" s="1085"/>
      <c r="FFD339" s="1085"/>
      <c r="FFE339" s="1080"/>
      <c r="FFF339" s="1085"/>
      <c r="FFG339" s="1085"/>
      <c r="FFH339" s="1085"/>
      <c r="FFI339" s="1085"/>
      <c r="FFJ339" s="1085"/>
      <c r="FFK339" s="1085"/>
      <c r="FFL339" s="1085"/>
      <c r="FFM339" s="1085"/>
      <c r="FFN339" s="1085"/>
      <c r="FFO339" s="1085"/>
      <c r="FFP339" s="1085"/>
      <c r="FFQ339" s="1085"/>
      <c r="FFR339" s="1085"/>
      <c r="FFS339" s="1085"/>
      <c r="FFT339" s="1080"/>
      <c r="FFU339" s="1085"/>
      <c r="FFV339" s="1085"/>
      <c r="FFW339" s="1085"/>
      <c r="FFX339" s="1085"/>
      <c r="FFY339" s="1085"/>
      <c r="FFZ339" s="1085"/>
      <c r="FGA339" s="1085"/>
      <c r="FGB339" s="1085"/>
      <c r="FGC339" s="1085"/>
      <c r="FGD339" s="1085"/>
      <c r="FGE339" s="1085"/>
      <c r="FGF339" s="1085"/>
      <c r="FGG339" s="1085"/>
      <c r="FGH339" s="1085"/>
      <c r="FGI339" s="1080"/>
      <c r="FGJ339" s="1085"/>
      <c r="FGK339" s="1085"/>
      <c r="FGL339" s="1085"/>
      <c r="FGM339" s="1085"/>
      <c r="FGN339" s="1085"/>
      <c r="FGO339" s="1085"/>
      <c r="FGP339" s="1085"/>
      <c r="FGQ339" s="1085"/>
      <c r="FGR339" s="1085"/>
      <c r="FGS339" s="1085"/>
      <c r="FGT339" s="1085"/>
      <c r="FGU339" s="1085"/>
      <c r="FGV339" s="1085"/>
      <c r="FGW339" s="1085"/>
      <c r="FGX339" s="1080"/>
      <c r="FGY339" s="1085"/>
      <c r="FGZ339" s="1085"/>
      <c r="FHA339" s="1085"/>
      <c r="FHB339" s="1085"/>
      <c r="FHC339" s="1085"/>
      <c r="FHD339" s="1085"/>
      <c r="FHE339" s="1085"/>
      <c r="FHF339" s="1085"/>
      <c r="FHG339" s="1085"/>
      <c r="FHH339" s="1085"/>
      <c r="FHI339" s="1085"/>
      <c r="FHJ339" s="1085"/>
      <c r="FHK339" s="1085"/>
      <c r="FHL339" s="1085"/>
      <c r="FHM339" s="1080"/>
      <c r="FHN339" s="1085"/>
      <c r="FHO339" s="1085"/>
      <c r="FHP339" s="1085"/>
      <c r="FHQ339" s="1085"/>
      <c r="FHR339" s="1085"/>
      <c r="FHS339" s="1085"/>
      <c r="FHT339" s="1085"/>
      <c r="FHU339" s="1085"/>
      <c r="FHV339" s="1085"/>
      <c r="FHW339" s="1085"/>
      <c r="FHX339" s="1085"/>
      <c r="FHY339" s="1085"/>
      <c r="FHZ339" s="1085"/>
      <c r="FIA339" s="1085"/>
      <c r="FIB339" s="1080"/>
      <c r="FIC339" s="1085"/>
      <c r="FID339" s="1085"/>
      <c r="FIE339" s="1085"/>
      <c r="FIF339" s="1085"/>
      <c r="FIG339" s="1085"/>
      <c r="FIH339" s="1085"/>
      <c r="FII339" s="1085"/>
      <c r="FIJ339" s="1085"/>
      <c r="FIK339" s="1085"/>
      <c r="FIL339" s="1085"/>
      <c r="FIM339" s="1085"/>
      <c r="FIN339" s="1085"/>
      <c r="FIO339" s="1085"/>
      <c r="FIP339" s="1085"/>
      <c r="FIQ339" s="1080"/>
      <c r="FIR339" s="1085"/>
      <c r="FIS339" s="1085"/>
      <c r="FIT339" s="1085"/>
      <c r="FIU339" s="1085"/>
      <c r="FIV339" s="1085"/>
      <c r="FIW339" s="1085"/>
      <c r="FIX339" s="1085"/>
      <c r="FIY339" s="1085"/>
      <c r="FIZ339" s="1085"/>
      <c r="FJA339" s="1085"/>
      <c r="FJB339" s="1085"/>
      <c r="FJC339" s="1085"/>
      <c r="FJD339" s="1085"/>
      <c r="FJE339" s="1085"/>
      <c r="FJF339" s="1080"/>
      <c r="FJG339" s="1085"/>
      <c r="FJH339" s="1085"/>
      <c r="FJI339" s="1085"/>
      <c r="FJJ339" s="1085"/>
      <c r="FJK339" s="1085"/>
      <c r="FJL339" s="1085"/>
      <c r="FJM339" s="1085"/>
      <c r="FJN339" s="1085"/>
      <c r="FJO339" s="1085"/>
      <c r="FJP339" s="1085"/>
      <c r="FJQ339" s="1085"/>
      <c r="FJR339" s="1085"/>
      <c r="FJS339" s="1085"/>
      <c r="FJT339" s="1085"/>
      <c r="FJU339" s="1080"/>
      <c r="FJV339" s="1085"/>
      <c r="FJW339" s="1085"/>
      <c r="FJX339" s="1085"/>
      <c r="FJY339" s="1085"/>
      <c r="FJZ339" s="1085"/>
      <c r="FKA339" s="1085"/>
      <c r="FKB339" s="1085"/>
      <c r="FKC339" s="1085"/>
      <c r="FKD339" s="1085"/>
      <c r="FKE339" s="1085"/>
      <c r="FKF339" s="1085"/>
      <c r="FKG339" s="1085"/>
      <c r="FKH339" s="1085"/>
      <c r="FKI339" s="1085"/>
      <c r="FKJ339" s="1080"/>
      <c r="FKK339" s="1085"/>
      <c r="FKL339" s="1085"/>
      <c r="FKM339" s="1085"/>
      <c r="FKN339" s="1085"/>
      <c r="FKO339" s="1085"/>
      <c r="FKP339" s="1085"/>
      <c r="FKQ339" s="1085"/>
      <c r="FKR339" s="1085"/>
      <c r="FKS339" s="1085"/>
      <c r="FKT339" s="1085"/>
      <c r="FKU339" s="1085"/>
      <c r="FKV339" s="1085"/>
      <c r="FKW339" s="1085"/>
      <c r="FKX339" s="1085"/>
      <c r="FKY339" s="1080"/>
      <c r="FKZ339" s="1085"/>
      <c r="FLA339" s="1085"/>
      <c r="FLB339" s="1085"/>
      <c r="FLC339" s="1085"/>
      <c r="FLD339" s="1085"/>
      <c r="FLE339" s="1085"/>
      <c r="FLF339" s="1085"/>
      <c r="FLG339" s="1085"/>
      <c r="FLH339" s="1085"/>
      <c r="FLI339" s="1085"/>
      <c r="FLJ339" s="1085"/>
      <c r="FLK339" s="1085"/>
      <c r="FLL339" s="1085"/>
      <c r="FLM339" s="1085"/>
      <c r="FLN339" s="1080"/>
      <c r="FLO339" s="1085"/>
      <c r="FLP339" s="1085"/>
      <c r="FLQ339" s="1085"/>
      <c r="FLR339" s="1085"/>
      <c r="FLS339" s="1085"/>
      <c r="FLT339" s="1085"/>
      <c r="FLU339" s="1085"/>
      <c r="FLV339" s="1085"/>
      <c r="FLW339" s="1085"/>
      <c r="FLX339" s="1085"/>
      <c r="FLY339" s="1085"/>
      <c r="FLZ339" s="1085"/>
      <c r="FMA339" s="1085"/>
      <c r="FMB339" s="1085"/>
      <c r="FMC339" s="1080"/>
      <c r="FMD339" s="1085"/>
      <c r="FME339" s="1085"/>
      <c r="FMF339" s="1085"/>
      <c r="FMG339" s="1085"/>
      <c r="FMH339" s="1085"/>
      <c r="FMI339" s="1085"/>
      <c r="FMJ339" s="1085"/>
      <c r="FMK339" s="1085"/>
      <c r="FML339" s="1085"/>
      <c r="FMM339" s="1085"/>
      <c r="FMN339" s="1085"/>
      <c r="FMO339" s="1085"/>
      <c r="FMP339" s="1085"/>
      <c r="FMQ339" s="1085"/>
      <c r="FMR339" s="1080"/>
      <c r="FMS339" s="1085"/>
      <c r="FMT339" s="1085"/>
      <c r="FMU339" s="1085"/>
      <c r="FMV339" s="1085"/>
      <c r="FMW339" s="1085"/>
      <c r="FMX339" s="1085"/>
      <c r="FMY339" s="1085"/>
      <c r="FMZ339" s="1085"/>
      <c r="FNA339" s="1085"/>
      <c r="FNB339" s="1085"/>
      <c r="FNC339" s="1085"/>
      <c r="FND339" s="1085"/>
      <c r="FNE339" s="1085"/>
      <c r="FNF339" s="1085"/>
      <c r="FNG339" s="1080"/>
      <c r="FNH339" s="1085"/>
      <c r="FNI339" s="1085"/>
      <c r="FNJ339" s="1085"/>
      <c r="FNK339" s="1085"/>
      <c r="FNL339" s="1085"/>
      <c r="FNM339" s="1085"/>
      <c r="FNN339" s="1085"/>
      <c r="FNO339" s="1085"/>
      <c r="FNP339" s="1085"/>
      <c r="FNQ339" s="1085"/>
      <c r="FNR339" s="1085"/>
      <c r="FNS339" s="1085"/>
      <c r="FNT339" s="1085"/>
      <c r="FNU339" s="1085"/>
      <c r="FNV339" s="1080"/>
      <c r="FNW339" s="1085"/>
      <c r="FNX339" s="1085"/>
      <c r="FNY339" s="1085"/>
      <c r="FNZ339" s="1085"/>
      <c r="FOA339" s="1085"/>
      <c r="FOB339" s="1085"/>
      <c r="FOC339" s="1085"/>
      <c r="FOD339" s="1085"/>
      <c r="FOE339" s="1085"/>
      <c r="FOF339" s="1085"/>
      <c r="FOG339" s="1085"/>
      <c r="FOH339" s="1085"/>
      <c r="FOI339" s="1085"/>
      <c r="FOJ339" s="1085"/>
      <c r="FOK339" s="1080"/>
      <c r="FOL339" s="1085"/>
      <c r="FOM339" s="1085"/>
      <c r="FON339" s="1085"/>
      <c r="FOO339" s="1085"/>
      <c r="FOP339" s="1085"/>
      <c r="FOQ339" s="1085"/>
      <c r="FOR339" s="1085"/>
      <c r="FOS339" s="1085"/>
      <c r="FOT339" s="1085"/>
      <c r="FOU339" s="1085"/>
      <c r="FOV339" s="1085"/>
      <c r="FOW339" s="1085"/>
      <c r="FOX339" s="1085"/>
      <c r="FOY339" s="1085"/>
      <c r="FOZ339" s="1080"/>
      <c r="FPA339" s="1085"/>
      <c r="FPB339" s="1085"/>
      <c r="FPC339" s="1085"/>
      <c r="FPD339" s="1085"/>
      <c r="FPE339" s="1085"/>
      <c r="FPF339" s="1085"/>
      <c r="FPG339" s="1085"/>
      <c r="FPH339" s="1085"/>
      <c r="FPI339" s="1085"/>
      <c r="FPJ339" s="1085"/>
      <c r="FPK339" s="1085"/>
      <c r="FPL339" s="1085"/>
      <c r="FPM339" s="1085"/>
      <c r="FPN339" s="1085"/>
      <c r="FPO339" s="1080"/>
      <c r="FPP339" s="1085"/>
      <c r="FPQ339" s="1085"/>
      <c r="FPR339" s="1085"/>
      <c r="FPS339" s="1085"/>
      <c r="FPT339" s="1085"/>
      <c r="FPU339" s="1085"/>
      <c r="FPV339" s="1085"/>
      <c r="FPW339" s="1085"/>
      <c r="FPX339" s="1085"/>
      <c r="FPY339" s="1085"/>
      <c r="FPZ339" s="1085"/>
      <c r="FQA339" s="1085"/>
      <c r="FQB339" s="1085"/>
      <c r="FQC339" s="1085"/>
      <c r="FQD339" s="1080"/>
      <c r="FQE339" s="1085"/>
      <c r="FQF339" s="1085"/>
      <c r="FQG339" s="1085"/>
      <c r="FQH339" s="1085"/>
      <c r="FQI339" s="1085"/>
      <c r="FQJ339" s="1085"/>
      <c r="FQK339" s="1085"/>
      <c r="FQL339" s="1085"/>
      <c r="FQM339" s="1085"/>
      <c r="FQN339" s="1085"/>
      <c r="FQO339" s="1085"/>
      <c r="FQP339" s="1085"/>
      <c r="FQQ339" s="1085"/>
      <c r="FQR339" s="1085"/>
      <c r="FQS339" s="1080"/>
      <c r="FQT339" s="1085"/>
      <c r="FQU339" s="1085"/>
      <c r="FQV339" s="1085"/>
      <c r="FQW339" s="1085"/>
      <c r="FQX339" s="1085"/>
      <c r="FQY339" s="1085"/>
      <c r="FQZ339" s="1085"/>
      <c r="FRA339" s="1085"/>
      <c r="FRB339" s="1085"/>
      <c r="FRC339" s="1085"/>
      <c r="FRD339" s="1085"/>
      <c r="FRE339" s="1085"/>
      <c r="FRF339" s="1085"/>
      <c r="FRG339" s="1085"/>
      <c r="FRH339" s="1080"/>
      <c r="FRI339" s="1085"/>
      <c r="FRJ339" s="1085"/>
      <c r="FRK339" s="1085"/>
      <c r="FRL339" s="1085"/>
      <c r="FRM339" s="1085"/>
      <c r="FRN339" s="1085"/>
      <c r="FRO339" s="1085"/>
      <c r="FRP339" s="1085"/>
      <c r="FRQ339" s="1085"/>
      <c r="FRR339" s="1085"/>
      <c r="FRS339" s="1085"/>
      <c r="FRT339" s="1085"/>
      <c r="FRU339" s="1085"/>
      <c r="FRV339" s="1085"/>
      <c r="FRW339" s="1080"/>
      <c r="FRX339" s="1085"/>
      <c r="FRY339" s="1085"/>
      <c r="FRZ339" s="1085"/>
      <c r="FSA339" s="1085"/>
      <c r="FSB339" s="1085"/>
      <c r="FSC339" s="1085"/>
      <c r="FSD339" s="1085"/>
      <c r="FSE339" s="1085"/>
      <c r="FSF339" s="1085"/>
      <c r="FSG339" s="1085"/>
      <c r="FSH339" s="1085"/>
      <c r="FSI339" s="1085"/>
      <c r="FSJ339" s="1085"/>
      <c r="FSK339" s="1085"/>
      <c r="FSL339" s="1080"/>
      <c r="FSM339" s="1085"/>
      <c r="FSN339" s="1085"/>
      <c r="FSO339" s="1085"/>
      <c r="FSP339" s="1085"/>
      <c r="FSQ339" s="1085"/>
      <c r="FSR339" s="1085"/>
      <c r="FSS339" s="1085"/>
      <c r="FST339" s="1085"/>
      <c r="FSU339" s="1085"/>
      <c r="FSV339" s="1085"/>
      <c r="FSW339" s="1085"/>
      <c r="FSX339" s="1085"/>
      <c r="FSY339" s="1085"/>
      <c r="FSZ339" s="1085"/>
      <c r="FTA339" s="1080"/>
      <c r="FTB339" s="1085"/>
      <c r="FTC339" s="1085"/>
      <c r="FTD339" s="1085"/>
      <c r="FTE339" s="1085"/>
      <c r="FTF339" s="1085"/>
      <c r="FTG339" s="1085"/>
      <c r="FTH339" s="1085"/>
      <c r="FTI339" s="1085"/>
      <c r="FTJ339" s="1085"/>
      <c r="FTK339" s="1085"/>
      <c r="FTL339" s="1085"/>
      <c r="FTM339" s="1085"/>
      <c r="FTN339" s="1085"/>
      <c r="FTO339" s="1085"/>
      <c r="FTP339" s="1080"/>
      <c r="FTQ339" s="1085"/>
      <c r="FTR339" s="1085"/>
      <c r="FTS339" s="1085"/>
      <c r="FTT339" s="1085"/>
      <c r="FTU339" s="1085"/>
      <c r="FTV339" s="1085"/>
      <c r="FTW339" s="1085"/>
      <c r="FTX339" s="1085"/>
      <c r="FTY339" s="1085"/>
      <c r="FTZ339" s="1085"/>
      <c r="FUA339" s="1085"/>
      <c r="FUB339" s="1085"/>
      <c r="FUC339" s="1085"/>
      <c r="FUD339" s="1085"/>
      <c r="FUE339" s="1080"/>
      <c r="FUF339" s="1085"/>
      <c r="FUG339" s="1085"/>
      <c r="FUH339" s="1085"/>
      <c r="FUI339" s="1085"/>
      <c r="FUJ339" s="1085"/>
      <c r="FUK339" s="1085"/>
      <c r="FUL339" s="1085"/>
      <c r="FUM339" s="1085"/>
      <c r="FUN339" s="1085"/>
      <c r="FUO339" s="1085"/>
      <c r="FUP339" s="1085"/>
      <c r="FUQ339" s="1085"/>
      <c r="FUR339" s="1085"/>
      <c r="FUS339" s="1085"/>
      <c r="FUT339" s="1080"/>
      <c r="FUU339" s="1085"/>
      <c r="FUV339" s="1085"/>
      <c r="FUW339" s="1085"/>
      <c r="FUX339" s="1085"/>
      <c r="FUY339" s="1085"/>
      <c r="FUZ339" s="1085"/>
      <c r="FVA339" s="1085"/>
      <c r="FVB339" s="1085"/>
      <c r="FVC339" s="1085"/>
      <c r="FVD339" s="1085"/>
      <c r="FVE339" s="1085"/>
      <c r="FVF339" s="1085"/>
      <c r="FVG339" s="1085"/>
      <c r="FVH339" s="1085"/>
      <c r="FVI339" s="1080"/>
      <c r="FVJ339" s="1085"/>
      <c r="FVK339" s="1085"/>
      <c r="FVL339" s="1085"/>
      <c r="FVM339" s="1085"/>
      <c r="FVN339" s="1085"/>
      <c r="FVO339" s="1085"/>
      <c r="FVP339" s="1085"/>
      <c r="FVQ339" s="1085"/>
      <c r="FVR339" s="1085"/>
      <c r="FVS339" s="1085"/>
      <c r="FVT339" s="1085"/>
      <c r="FVU339" s="1085"/>
      <c r="FVV339" s="1085"/>
      <c r="FVW339" s="1085"/>
      <c r="FVX339" s="1080"/>
      <c r="FVY339" s="1085"/>
      <c r="FVZ339" s="1085"/>
      <c r="FWA339" s="1085"/>
      <c r="FWB339" s="1085"/>
      <c r="FWC339" s="1085"/>
      <c r="FWD339" s="1085"/>
      <c r="FWE339" s="1085"/>
      <c r="FWF339" s="1085"/>
      <c r="FWG339" s="1085"/>
      <c r="FWH339" s="1085"/>
      <c r="FWI339" s="1085"/>
      <c r="FWJ339" s="1085"/>
      <c r="FWK339" s="1085"/>
      <c r="FWL339" s="1085"/>
      <c r="FWM339" s="1080"/>
      <c r="FWN339" s="1085"/>
      <c r="FWO339" s="1085"/>
      <c r="FWP339" s="1085"/>
      <c r="FWQ339" s="1085"/>
      <c r="FWR339" s="1085"/>
      <c r="FWS339" s="1085"/>
      <c r="FWT339" s="1085"/>
      <c r="FWU339" s="1085"/>
      <c r="FWV339" s="1085"/>
      <c r="FWW339" s="1085"/>
      <c r="FWX339" s="1085"/>
      <c r="FWY339" s="1085"/>
      <c r="FWZ339" s="1085"/>
      <c r="FXA339" s="1085"/>
      <c r="FXB339" s="1080"/>
      <c r="FXC339" s="1085"/>
      <c r="FXD339" s="1085"/>
      <c r="FXE339" s="1085"/>
      <c r="FXF339" s="1085"/>
      <c r="FXG339" s="1085"/>
      <c r="FXH339" s="1085"/>
      <c r="FXI339" s="1085"/>
      <c r="FXJ339" s="1085"/>
      <c r="FXK339" s="1085"/>
      <c r="FXL339" s="1085"/>
      <c r="FXM339" s="1085"/>
      <c r="FXN339" s="1085"/>
      <c r="FXO339" s="1085"/>
      <c r="FXP339" s="1085"/>
      <c r="FXQ339" s="1080"/>
      <c r="FXR339" s="1085"/>
      <c r="FXS339" s="1085"/>
      <c r="FXT339" s="1085"/>
      <c r="FXU339" s="1085"/>
      <c r="FXV339" s="1085"/>
      <c r="FXW339" s="1085"/>
      <c r="FXX339" s="1085"/>
      <c r="FXY339" s="1085"/>
      <c r="FXZ339" s="1085"/>
      <c r="FYA339" s="1085"/>
      <c r="FYB339" s="1085"/>
      <c r="FYC339" s="1085"/>
      <c r="FYD339" s="1085"/>
      <c r="FYE339" s="1085"/>
      <c r="FYF339" s="1080"/>
      <c r="FYG339" s="1085"/>
      <c r="FYH339" s="1085"/>
      <c r="FYI339" s="1085"/>
      <c r="FYJ339" s="1085"/>
      <c r="FYK339" s="1085"/>
      <c r="FYL339" s="1085"/>
      <c r="FYM339" s="1085"/>
      <c r="FYN339" s="1085"/>
      <c r="FYO339" s="1085"/>
      <c r="FYP339" s="1085"/>
      <c r="FYQ339" s="1085"/>
      <c r="FYR339" s="1085"/>
      <c r="FYS339" s="1085"/>
      <c r="FYT339" s="1085"/>
      <c r="FYU339" s="1080"/>
      <c r="FYV339" s="1085"/>
      <c r="FYW339" s="1085"/>
      <c r="FYX339" s="1085"/>
      <c r="FYY339" s="1085"/>
      <c r="FYZ339" s="1085"/>
      <c r="FZA339" s="1085"/>
      <c r="FZB339" s="1085"/>
      <c r="FZC339" s="1085"/>
      <c r="FZD339" s="1085"/>
      <c r="FZE339" s="1085"/>
      <c r="FZF339" s="1085"/>
      <c r="FZG339" s="1085"/>
      <c r="FZH339" s="1085"/>
      <c r="FZI339" s="1085"/>
      <c r="FZJ339" s="1080"/>
      <c r="FZK339" s="1085"/>
      <c r="FZL339" s="1085"/>
      <c r="FZM339" s="1085"/>
      <c r="FZN339" s="1085"/>
      <c r="FZO339" s="1085"/>
      <c r="FZP339" s="1085"/>
      <c r="FZQ339" s="1085"/>
      <c r="FZR339" s="1085"/>
      <c r="FZS339" s="1085"/>
      <c r="FZT339" s="1085"/>
      <c r="FZU339" s="1085"/>
      <c r="FZV339" s="1085"/>
      <c r="FZW339" s="1085"/>
      <c r="FZX339" s="1085"/>
      <c r="FZY339" s="1080"/>
      <c r="FZZ339" s="1085"/>
      <c r="GAA339" s="1085"/>
      <c r="GAB339" s="1085"/>
      <c r="GAC339" s="1085"/>
      <c r="GAD339" s="1085"/>
      <c r="GAE339" s="1085"/>
      <c r="GAF339" s="1085"/>
      <c r="GAG339" s="1085"/>
      <c r="GAH339" s="1085"/>
      <c r="GAI339" s="1085"/>
      <c r="GAJ339" s="1085"/>
      <c r="GAK339" s="1085"/>
      <c r="GAL339" s="1085"/>
      <c r="GAM339" s="1085"/>
      <c r="GAN339" s="1080"/>
      <c r="GAO339" s="1085"/>
      <c r="GAP339" s="1085"/>
      <c r="GAQ339" s="1085"/>
      <c r="GAR339" s="1085"/>
      <c r="GAS339" s="1085"/>
      <c r="GAT339" s="1085"/>
      <c r="GAU339" s="1085"/>
      <c r="GAV339" s="1085"/>
      <c r="GAW339" s="1085"/>
      <c r="GAX339" s="1085"/>
      <c r="GAY339" s="1085"/>
      <c r="GAZ339" s="1085"/>
      <c r="GBA339" s="1085"/>
      <c r="GBB339" s="1085"/>
      <c r="GBC339" s="1080"/>
      <c r="GBD339" s="1085"/>
      <c r="GBE339" s="1085"/>
      <c r="GBF339" s="1085"/>
      <c r="GBG339" s="1085"/>
      <c r="GBH339" s="1085"/>
      <c r="GBI339" s="1085"/>
      <c r="GBJ339" s="1085"/>
      <c r="GBK339" s="1085"/>
      <c r="GBL339" s="1085"/>
      <c r="GBM339" s="1085"/>
      <c r="GBN339" s="1085"/>
      <c r="GBO339" s="1085"/>
      <c r="GBP339" s="1085"/>
      <c r="GBQ339" s="1085"/>
      <c r="GBR339" s="1080"/>
      <c r="GBS339" s="1085"/>
      <c r="GBT339" s="1085"/>
      <c r="GBU339" s="1085"/>
      <c r="GBV339" s="1085"/>
      <c r="GBW339" s="1085"/>
      <c r="GBX339" s="1085"/>
      <c r="GBY339" s="1085"/>
      <c r="GBZ339" s="1085"/>
      <c r="GCA339" s="1085"/>
      <c r="GCB339" s="1085"/>
      <c r="GCC339" s="1085"/>
      <c r="GCD339" s="1085"/>
      <c r="GCE339" s="1085"/>
      <c r="GCF339" s="1085"/>
      <c r="GCG339" s="1080"/>
      <c r="GCH339" s="1085"/>
      <c r="GCI339" s="1085"/>
      <c r="GCJ339" s="1085"/>
      <c r="GCK339" s="1085"/>
      <c r="GCL339" s="1085"/>
      <c r="GCM339" s="1085"/>
      <c r="GCN339" s="1085"/>
      <c r="GCO339" s="1085"/>
      <c r="GCP339" s="1085"/>
      <c r="GCQ339" s="1085"/>
      <c r="GCR339" s="1085"/>
      <c r="GCS339" s="1085"/>
      <c r="GCT339" s="1085"/>
      <c r="GCU339" s="1085"/>
      <c r="GCV339" s="1080"/>
      <c r="GCW339" s="1085"/>
      <c r="GCX339" s="1085"/>
      <c r="GCY339" s="1085"/>
      <c r="GCZ339" s="1085"/>
      <c r="GDA339" s="1085"/>
      <c r="GDB339" s="1085"/>
      <c r="GDC339" s="1085"/>
      <c r="GDD339" s="1085"/>
      <c r="GDE339" s="1085"/>
      <c r="GDF339" s="1085"/>
      <c r="GDG339" s="1085"/>
      <c r="GDH339" s="1085"/>
      <c r="GDI339" s="1085"/>
      <c r="GDJ339" s="1085"/>
      <c r="GDK339" s="1080"/>
      <c r="GDL339" s="1085"/>
      <c r="GDM339" s="1085"/>
      <c r="GDN339" s="1085"/>
      <c r="GDO339" s="1085"/>
      <c r="GDP339" s="1085"/>
      <c r="GDQ339" s="1085"/>
      <c r="GDR339" s="1085"/>
      <c r="GDS339" s="1085"/>
      <c r="GDT339" s="1085"/>
      <c r="GDU339" s="1085"/>
      <c r="GDV339" s="1085"/>
      <c r="GDW339" s="1085"/>
      <c r="GDX339" s="1085"/>
      <c r="GDY339" s="1085"/>
      <c r="GDZ339" s="1080"/>
      <c r="GEA339" s="1085"/>
      <c r="GEB339" s="1085"/>
      <c r="GEC339" s="1085"/>
      <c r="GED339" s="1085"/>
      <c r="GEE339" s="1085"/>
      <c r="GEF339" s="1085"/>
      <c r="GEG339" s="1085"/>
      <c r="GEH339" s="1085"/>
      <c r="GEI339" s="1085"/>
      <c r="GEJ339" s="1085"/>
      <c r="GEK339" s="1085"/>
      <c r="GEL339" s="1085"/>
      <c r="GEM339" s="1085"/>
      <c r="GEN339" s="1085"/>
      <c r="GEO339" s="1080"/>
      <c r="GEP339" s="1085"/>
      <c r="GEQ339" s="1085"/>
      <c r="GER339" s="1085"/>
      <c r="GES339" s="1085"/>
      <c r="GET339" s="1085"/>
      <c r="GEU339" s="1085"/>
      <c r="GEV339" s="1085"/>
      <c r="GEW339" s="1085"/>
      <c r="GEX339" s="1085"/>
      <c r="GEY339" s="1085"/>
      <c r="GEZ339" s="1085"/>
      <c r="GFA339" s="1085"/>
      <c r="GFB339" s="1085"/>
      <c r="GFC339" s="1085"/>
      <c r="GFD339" s="1080"/>
      <c r="GFE339" s="1085"/>
      <c r="GFF339" s="1085"/>
      <c r="GFG339" s="1085"/>
      <c r="GFH339" s="1085"/>
      <c r="GFI339" s="1085"/>
      <c r="GFJ339" s="1085"/>
      <c r="GFK339" s="1085"/>
      <c r="GFL339" s="1085"/>
      <c r="GFM339" s="1085"/>
      <c r="GFN339" s="1085"/>
      <c r="GFO339" s="1085"/>
      <c r="GFP339" s="1085"/>
      <c r="GFQ339" s="1085"/>
      <c r="GFR339" s="1085"/>
      <c r="GFS339" s="1080"/>
      <c r="GFT339" s="1085"/>
      <c r="GFU339" s="1085"/>
      <c r="GFV339" s="1085"/>
      <c r="GFW339" s="1085"/>
      <c r="GFX339" s="1085"/>
      <c r="GFY339" s="1085"/>
      <c r="GFZ339" s="1085"/>
      <c r="GGA339" s="1085"/>
      <c r="GGB339" s="1085"/>
      <c r="GGC339" s="1085"/>
      <c r="GGD339" s="1085"/>
      <c r="GGE339" s="1085"/>
      <c r="GGF339" s="1085"/>
      <c r="GGG339" s="1085"/>
      <c r="GGH339" s="1080"/>
      <c r="GGI339" s="1085"/>
      <c r="GGJ339" s="1085"/>
      <c r="GGK339" s="1085"/>
      <c r="GGL339" s="1085"/>
      <c r="GGM339" s="1085"/>
      <c r="GGN339" s="1085"/>
      <c r="GGO339" s="1085"/>
      <c r="GGP339" s="1085"/>
      <c r="GGQ339" s="1085"/>
      <c r="GGR339" s="1085"/>
      <c r="GGS339" s="1085"/>
      <c r="GGT339" s="1085"/>
      <c r="GGU339" s="1085"/>
      <c r="GGV339" s="1085"/>
      <c r="GGW339" s="1080"/>
      <c r="GGX339" s="1085"/>
      <c r="GGY339" s="1085"/>
      <c r="GGZ339" s="1085"/>
      <c r="GHA339" s="1085"/>
      <c r="GHB339" s="1085"/>
      <c r="GHC339" s="1085"/>
      <c r="GHD339" s="1085"/>
      <c r="GHE339" s="1085"/>
      <c r="GHF339" s="1085"/>
      <c r="GHG339" s="1085"/>
      <c r="GHH339" s="1085"/>
      <c r="GHI339" s="1085"/>
      <c r="GHJ339" s="1085"/>
      <c r="GHK339" s="1085"/>
      <c r="GHL339" s="1080"/>
      <c r="GHM339" s="1085"/>
      <c r="GHN339" s="1085"/>
      <c r="GHO339" s="1085"/>
      <c r="GHP339" s="1085"/>
      <c r="GHQ339" s="1085"/>
      <c r="GHR339" s="1085"/>
      <c r="GHS339" s="1085"/>
      <c r="GHT339" s="1085"/>
      <c r="GHU339" s="1085"/>
      <c r="GHV339" s="1085"/>
      <c r="GHW339" s="1085"/>
      <c r="GHX339" s="1085"/>
      <c r="GHY339" s="1085"/>
      <c r="GHZ339" s="1085"/>
      <c r="GIA339" s="1080"/>
      <c r="GIB339" s="1085"/>
      <c r="GIC339" s="1085"/>
      <c r="GID339" s="1085"/>
      <c r="GIE339" s="1085"/>
      <c r="GIF339" s="1085"/>
      <c r="GIG339" s="1085"/>
      <c r="GIH339" s="1085"/>
      <c r="GII339" s="1085"/>
      <c r="GIJ339" s="1085"/>
      <c r="GIK339" s="1085"/>
      <c r="GIL339" s="1085"/>
      <c r="GIM339" s="1085"/>
      <c r="GIN339" s="1085"/>
      <c r="GIO339" s="1085"/>
      <c r="GIP339" s="1080"/>
      <c r="GIQ339" s="1085"/>
      <c r="GIR339" s="1085"/>
      <c r="GIS339" s="1085"/>
      <c r="GIT339" s="1085"/>
      <c r="GIU339" s="1085"/>
      <c r="GIV339" s="1085"/>
      <c r="GIW339" s="1085"/>
      <c r="GIX339" s="1085"/>
      <c r="GIY339" s="1085"/>
      <c r="GIZ339" s="1085"/>
      <c r="GJA339" s="1085"/>
      <c r="GJB339" s="1085"/>
      <c r="GJC339" s="1085"/>
      <c r="GJD339" s="1085"/>
      <c r="GJE339" s="1080"/>
      <c r="GJF339" s="1085"/>
      <c r="GJG339" s="1085"/>
      <c r="GJH339" s="1085"/>
      <c r="GJI339" s="1085"/>
      <c r="GJJ339" s="1085"/>
      <c r="GJK339" s="1085"/>
      <c r="GJL339" s="1085"/>
      <c r="GJM339" s="1085"/>
      <c r="GJN339" s="1085"/>
      <c r="GJO339" s="1085"/>
      <c r="GJP339" s="1085"/>
      <c r="GJQ339" s="1085"/>
      <c r="GJR339" s="1085"/>
      <c r="GJS339" s="1085"/>
      <c r="GJT339" s="1080"/>
      <c r="GJU339" s="1085"/>
      <c r="GJV339" s="1085"/>
      <c r="GJW339" s="1085"/>
      <c r="GJX339" s="1085"/>
      <c r="GJY339" s="1085"/>
      <c r="GJZ339" s="1085"/>
      <c r="GKA339" s="1085"/>
      <c r="GKB339" s="1085"/>
      <c r="GKC339" s="1085"/>
      <c r="GKD339" s="1085"/>
      <c r="GKE339" s="1085"/>
      <c r="GKF339" s="1085"/>
      <c r="GKG339" s="1085"/>
      <c r="GKH339" s="1085"/>
      <c r="GKI339" s="1080"/>
      <c r="GKJ339" s="1085"/>
      <c r="GKK339" s="1085"/>
      <c r="GKL339" s="1085"/>
      <c r="GKM339" s="1085"/>
      <c r="GKN339" s="1085"/>
      <c r="GKO339" s="1085"/>
      <c r="GKP339" s="1085"/>
      <c r="GKQ339" s="1085"/>
      <c r="GKR339" s="1085"/>
      <c r="GKS339" s="1085"/>
      <c r="GKT339" s="1085"/>
      <c r="GKU339" s="1085"/>
      <c r="GKV339" s="1085"/>
      <c r="GKW339" s="1085"/>
      <c r="GKX339" s="1080"/>
      <c r="GKY339" s="1085"/>
      <c r="GKZ339" s="1085"/>
      <c r="GLA339" s="1085"/>
      <c r="GLB339" s="1085"/>
      <c r="GLC339" s="1085"/>
      <c r="GLD339" s="1085"/>
      <c r="GLE339" s="1085"/>
      <c r="GLF339" s="1085"/>
      <c r="GLG339" s="1085"/>
      <c r="GLH339" s="1085"/>
      <c r="GLI339" s="1085"/>
      <c r="GLJ339" s="1085"/>
      <c r="GLK339" s="1085"/>
      <c r="GLL339" s="1085"/>
      <c r="GLM339" s="1080"/>
      <c r="GLN339" s="1085"/>
      <c r="GLO339" s="1085"/>
      <c r="GLP339" s="1085"/>
      <c r="GLQ339" s="1085"/>
      <c r="GLR339" s="1085"/>
      <c r="GLS339" s="1085"/>
      <c r="GLT339" s="1085"/>
      <c r="GLU339" s="1085"/>
      <c r="GLV339" s="1085"/>
      <c r="GLW339" s="1085"/>
      <c r="GLX339" s="1085"/>
      <c r="GLY339" s="1085"/>
      <c r="GLZ339" s="1085"/>
      <c r="GMA339" s="1085"/>
      <c r="GMB339" s="1080"/>
      <c r="GMC339" s="1085"/>
      <c r="GMD339" s="1085"/>
      <c r="GME339" s="1085"/>
      <c r="GMF339" s="1085"/>
      <c r="GMG339" s="1085"/>
      <c r="GMH339" s="1085"/>
      <c r="GMI339" s="1085"/>
      <c r="GMJ339" s="1085"/>
      <c r="GMK339" s="1085"/>
      <c r="GML339" s="1085"/>
      <c r="GMM339" s="1085"/>
      <c r="GMN339" s="1085"/>
      <c r="GMO339" s="1085"/>
      <c r="GMP339" s="1085"/>
      <c r="GMQ339" s="1080"/>
      <c r="GMR339" s="1085"/>
      <c r="GMS339" s="1085"/>
      <c r="GMT339" s="1085"/>
      <c r="GMU339" s="1085"/>
      <c r="GMV339" s="1085"/>
      <c r="GMW339" s="1085"/>
      <c r="GMX339" s="1085"/>
      <c r="GMY339" s="1085"/>
      <c r="GMZ339" s="1085"/>
      <c r="GNA339" s="1085"/>
      <c r="GNB339" s="1085"/>
      <c r="GNC339" s="1085"/>
      <c r="GND339" s="1085"/>
      <c r="GNE339" s="1085"/>
      <c r="GNF339" s="1080"/>
      <c r="GNG339" s="1085"/>
      <c r="GNH339" s="1085"/>
      <c r="GNI339" s="1085"/>
      <c r="GNJ339" s="1085"/>
      <c r="GNK339" s="1085"/>
      <c r="GNL339" s="1085"/>
      <c r="GNM339" s="1085"/>
      <c r="GNN339" s="1085"/>
      <c r="GNO339" s="1085"/>
      <c r="GNP339" s="1085"/>
      <c r="GNQ339" s="1085"/>
      <c r="GNR339" s="1085"/>
      <c r="GNS339" s="1085"/>
      <c r="GNT339" s="1085"/>
      <c r="GNU339" s="1080"/>
      <c r="GNV339" s="1085"/>
      <c r="GNW339" s="1085"/>
      <c r="GNX339" s="1085"/>
      <c r="GNY339" s="1085"/>
      <c r="GNZ339" s="1085"/>
      <c r="GOA339" s="1085"/>
      <c r="GOB339" s="1085"/>
      <c r="GOC339" s="1085"/>
      <c r="GOD339" s="1085"/>
      <c r="GOE339" s="1085"/>
      <c r="GOF339" s="1085"/>
      <c r="GOG339" s="1085"/>
      <c r="GOH339" s="1085"/>
      <c r="GOI339" s="1085"/>
      <c r="GOJ339" s="1080"/>
      <c r="GOK339" s="1085"/>
      <c r="GOL339" s="1085"/>
      <c r="GOM339" s="1085"/>
      <c r="GON339" s="1085"/>
      <c r="GOO339" s="1085"/>
      <c r="GOP339" s="1085"/>
      <c r="GOQ339" s="1085"/>
      <c r="GOR339" s="1085"/>
      <c r="GOS339" s="1085"/>
      <c r="GOT339" s="1085"/>
      <c r="GOU339" s="1085"/>
      <c r="GOV339" s="1085"/>
      <c r="GOW339" s="1085"/>
      <c r="GOX339" s="1085"/>
      <c r="GOY339" s="1080"/>
      <c r="GOZ339" s="1085"/>
      <c r="GPA339" s="1085"/>
      <c r="GPB339" s="1085"/>
      <c r="GPC339" s="1085"/>
      <c r="GPD339" s="1085"/>
      <c r="GPE339" s="1085"/>
      <c r="GPF339" s="1085"/>
      <c r="GPG339" s="1085"/>
      <c r="GPH339" s="1085"/>
      <c r="GPI339" s="1085"/>
      <c r="GPJ339" s="1085"/>
      <c r="GPK339" s="1085"/>
      <c r="GPL339" s="1085"/>
      <c r="GPM339" s="1085"/>
      <c r="GPN339" s="1080"/>
      <c r="GPO339" s="1085"/>
      <c r="GPP339" s="1085"/>
      <c r="GPQ339" s="1085"/>
      <c r="GPR339" s="1085"/>
      <c r="GPS339" s="1085"/>
      <c r="GPT339" s="1085"/>
      <c r="GPU339" s="1085"/>
      <c r="GPV339" s="1085"/>
      <c r="GPW339" s="1085"/>
      <c r="GPX339" s="1085"/>
      <c r="GPY339" s="1085"/>
      <c r="GPZ339" s="1085"/>
      <c r="GQA339" s="1085"/>
      <c r="GQB339" s="1085"/>
      <c r="GQC339" s="1080"/>
      <c r="GQD339" s="1085"/>
      <c r="GQE339" s="1085"/>
      <c r="GQF339" s="1085"/>
      <c r="GQG339" s="1085"/>
      <c r="GQH339" s="1085"/>
      <c r="GQI339" s="1085"/>
      <c r="GQJ339" s="1085"/>
      <c r="GQK339" s="1085"/>
      <c r="GQL339" s="1085"/>
      <c r="GQM339" s="1085"/>
      <c r="GQN339" s="1085"/>
      <c r="GQO339" s="1085"/>
      <c r="GQP339" s="1085"/>
      <c r="GQQ339" s="1085"/>
      <c r="GQR339" s="1080"/>
      <c r="GQS339" s="1085"/>
      <c r="GQT339" s="1085"/>
      <c r="GQU339" s="1085"/>
      <c r="GQV339" s="1085"/>
      <c r="GQW339" s="1085"/>
      <c r="GQX339" s="1085"/>
      <c r="GQY339" s="1085"/>
      <c r="GQZ339" s="1085"/>
      <c r="GRA339" s="1085"/>
      <c r="GRB339" s="1085"/>
      <c r="GRC339" s="1085"/>
      <c r="GRD339" s="1085"/>
      <c r="GRE339" s="1085"/>
      <c r="GRF339" s="1085"/>
      <c r="GRG339" s="1080"/>
      <c r="GRH339" s="1085"/>
      <c r="GRI339" s="1085"/>
      <c r="GRJ339" s="1085"/>
      <c r="GRK339" s="1085"/>
      <c r="GRL339" s="1085"/>
      <c r="GRM339" s="1085"/>
      <c r="GRN339" s="1085"/>
      <c r="GRO339" s="1085"/>
      <c r="GRP339" s="1085"/>
      <c r="GRQ339" s="1085"/>
      <c r="GRR339" s="1085"/>
      <c r="GRS339" s="1085"/>
      <c r="GRT339" s="1085"/>
      <c r="GRU339" s="1085"/>
      <c r="GRV339" s="1080"/>
      <c r="GRW339" s="1085"/>
      <c r="GRX339" s="1085"/>
      <c r="GRY339" s="1085"/>
      <c r="GRZ339" s="1085"/>
      <c r="GSA339" s="1085"/>
      <c r="GSB339" s="1085"/>
      <c r="GSC339" s="1085"/>
      <c r="GSD339" s="1085"/>
      <c r="GSE339" s="1085"/>
      <c r="GSF339" s="1085"/>
      <c r="GSG339" s="1085"/>
      <c r="GSH339" s="1085"/>
      <c r="GSI339" s="1085"/>
      <c r="GSJ339" s="1085"/>
      <c r="GSK339" s="1080"/>
      <c r="GSL339" s="1085"/>
      <c r="GSM339" s="1085"/>
      <c r="GSN339" s="1085"/>
      <c r="GSO339" s="1085"/>
      <c r="GSP339" s="1085"/>
      <c r="GSQ339" s="1085"/>
      <c r="GSR339" s="1085"/>
      <c r="GSS339" s="1085"/>
      <c r="GST339" s="1085"/>
      <c r="GSU339" s="1085"/>
      <c r="GSV339" s="1085"/>
      <c r="GSW339" s="1085"/>
      <c r="GSX339" s="1085"/>
      <c r="GSY339" s="1085"/>
      <c r="GSZ339" s="1080"/>
      <c r="GTA339" s="1085"/>
      <c r="GTB339" s="1085"/>
      <c r="GTC339" s="1085"/>
      <c r="GTD339" s="1085"/>
      <c r="GTE339" s="1085"/>
      <c r="GTF339" s="1085"/>
      <c r="GTG339" s="1085"/>
      <c r="GTH339" s="1085"/>
      <c r="GTI339" s="1085"/>
      <c r="GTJ339" s="1085"/>
      <c r="GTK339" s="1085"/>
      <c r="GTL339" s="1085"/>
      <c r="GTM339" s="1085"/>
      <c r="GTN339" s="1085"/>
      <c r="GTO339" s="1080"/>
      <c r="GTP339" s="1085"/>
      <c r="GTQ339" s="1085"/>
      <c r="GTR339" s="1085"/>
      <c r="GTS339" s="1085"/>
      <c r="GTT339" s="1085"/>
      <c r="GTU339" s="1085"/>
      <c r="GTV339" s="1085"/>
      <c r="GTW339" s="1085"/>
      <c r="GTX339" s="1085"/>
      <c r="GTY339" s="1085"/>
      <c r="GTZ339" s="1085"/>
      <c r="GUA339" s="1085"/>
      <c r="GUB339" s="1085"/>
      <c r="GUC339" s="1085"/>
      <c r="GUD339" s="1080"/>
      <c r="GUE339" s="1085"/>
      <c r="GUF339" s="1085"/>
      <c r="GUG339" s="1085"/>
      <c r="GUH339" s="1085"/>
      <c r="GUI339" s="1085"/>
      <c r="GUJ339" s="1085"/>
      <c r="GUK339" s="1085"/>
      <c r="GUL339" s="1085"/>
      <c r="GUM339" s="1085"/>
      <c r="GUN339" s="1085"/>
      <c r="GUO339" s="1085"/>
      <c r="GUP339" s="1085"/>
      <c r="GUQ339" s="1085"/>
      <c r="GUR339" s="1085"/>
      <c r="GUS339" s="1080"/>
      <c r="GUT339" s="1085"/>
      <c r="GUU339" s="1085"/>
      <c r="GUV339" s="1085"/>
      <c r="GUW339" s="1085"/>
      <c r="GUX339" s="1085"/>
      <c r="GUY339" s="1085"/>
      <c r="GUZ339" s="1085"/>
      <c r="GVA339" s="1085"/>
      <c r="GVB339" s="1085"/>
      <c r="GVC339" s="1085"/>
      <c r="GVD339" s="1085"/>
      <c r="GVE339" s="1085"/>
      <c r="GVF339" s="1085"/>
      <c r="GVG339" s="1085"/>
      <c r="GVH339" s="1080"/>
      <c r="GVI339" s="1085"/>
      <c r="GVJ339" s="1085"/>
      <c r="GVK339" s="1085"/>
      <c r="GVL339" s="1085"/>
      <c r="GVM339" s="1085"/>
      <c r="GVN339" s="1085"/>
      <c r="GVO339" s="1085"/>
      <c r="GVP339" s="1085"/>
      <c r="GVQ339" s="1085"/>
      <c r="GVR339" s="1085"/>
      <c r="GVS339" s="1085"/>
      <c r="GVT339" s="1085"/>
      <c r="GVU339" s="1085"/>
      <c r="GVV339" s="1085"/>
      <c r="GVW339" s="1080"/>
      <c r="GVX339" s="1085"/>
      <c r="GVY339" s="1085"/>
      <c r="GVZ339" s="1085"/>
      <c r="GWA339" s="1085"/>
      <c r="GWB339" s="1085"/>
      <c r="GWC339" s="1085"/>
      <c r="GWD339" s="1085"/>
      <c r="GWE339" s="1085"/>
      <c r="GWF339" s="1085"/>
      <c r="GWG339" s="1085"/>
      <c r="GWH339" s="1085"/>
      <c r="GWI339" s="1085"/>
      <c r="GWJ339" s="1085"/>
      <c r="GWK339" s="1085"/>
      <c r="GWL339" s="1080"/>
      <c r="GWM339" s="1085"/>
      <c r="GWN339" s="1085"/>
      <c r="GWO339" s="1085"/>
      <c r="GWP339" s="1085"/>
      <c r="GWQ339" s="1085"/>
      <c r="GWR339" s="1085"/>
      <c r="GWS339" s="1085"/>
      <c r="GWT339" s="1085"/>
      <c r="GWU339" s="1085"/>
      <c r="GWV339" s="1085"/>
      <c r="GWW339" s="1085"/>
      <c r="GWX339" s="1085"/>
      <c r="GWY339" s="1085"/>
      <c r="GWZ339" s="1085"/>
      <c r="GXA339" s="1080"/>
      <c r="GXB339" s="1085"/>
      <c r="GXC339" s="1085"/>
      <c r="GXD339" s="1085"/>
      <c r="GXE339" s="1085"/>
      <c r="GXF339" s="1085"/>
      <c r="GXG339" s="1085"/>
      <c r="GXH339" s="1085"/>
      <c r="GXI339" s="1085"/>
      <c r="GXJ339" s="1085"/>
      <c r="GXK339" s="1085"/>
      <c r="GXL339" s="1085"/>
      <c r="GXM339" s="1085"/>
      <c r="GXN339" s="1085"/>
      <c r="GXO339" s="1085"/>
      <c r="GXP339" s="1080"/>
      <c r="GXQ339" s="1085"/>
      <c r="GXR339" s="1085"/>
      <c r="GXS339" s="1085"/>
      <c r="GXT339" s="1085"/>
      <c r="GXU339" s="1085"/>
      <c r="GXV339" s="1085"/>
      <c r="GXW339" s="1085"/>
      <c r="GXX339" s="1085"/>
      <c r="GXY339" s="1085"/>
      <c r="GXZ339" s="1085"/>
      <c r="GYA339" s="1085"/>
      <c r="GYB339" s="1085"/>
      <c r="GYC339" s="1085"/>
      <c r="GYD339" s="1085"/>
      <c r="GYE339" s="1080"/>
      <c r="GYF339" s="1085"/>
      <c r="GYG339" s="1085"/>
      <c r="GYH339" s="1085"/>
      <c r="GYI339" s="1085"/>
      <c r="GYJ339" s="1085"/>
      <c r="GYK339" s="1085"/>
      <c r="GYL339" s="1085"/>
      <c r="GYM339" s="1085"/>
      <c r="GYN339" s="1085"/>
      <c r="GYO339" s="1085"/>
      <c r="GYP339" s="1085"/>
      <c r="GYQ339" s="1085"/>
      <c r="GYR339" s="1085"/>
      <c r="GYS339" s="1085"/>
      <c r="GYT339" s="1080"/>
      <c r="GYU339" s="1085"/>
      <c r="GYV339" s="1085"/>
      <c r="GYW339" s="1085"/>
      <c r="GYX339" s="1085"/>
      <c r="GYY339" s="1085"/>
      <c r="GYZ339" s="1085"/>
      <c r="GZA339" s="1085"/>
      <c r="GZB339" s="1085"/>
      <c r="GZC339" s="1085"/>
      <c r="GZD339" s="1085"/>
      <c r="GZE339" s="1085"/>
      <c r="GZF339" s="1085"/>
      <c r="GZG339" s="1085"/>
      <c r="GZH339" s="1085"/>
      <c r="GZI339" s="1080"/>
      <c r="GZJ339" s="1085"/>
      <c r="GZK339" s="1085"/>
      <c r="GZL339" s="1085"/>
      <c r="GZM339" s="1085"/>
      <c r="GZN339" s="1085"/>
      <c r="GZO339" s="1085"/>
      <c r="GZP339" s="1085"/>
      <c r="GZQ339" s="1085"/>
      <c r="GZR339" s="1085"/>
      <c r="GZS339" s="1085"/>
      <c r="GZT339" s="1085"/>
      <c r="GZU339" s="1085"/>
      <c r="GZV339" s="1085"/>
      <c r="GZW339" s="1085"/>
      <c r="GZX339" s="1080"/>
      <c r="GZY339" s="1085"/>
      <c r="GZZ339" s="1085"/>
      <c r="HAA339" s="1085"/>
      <c r="HAB339" s="1085"/>
      <c r="HAC339" s="1085"/>
      <c r="HAD339" s="1085"/>
      <c r="HAE339" s="1085"/>
      <c r="HAF339" s="1085"/>
      <c r="HAG339" s="1085"/>
      <c r="HAH339" s="1085"/>
      <c r="HAI339" s="1085"/>
      <c r="HAJ339" s="1085"/>
      <c r="HAK339" s="1085"/>
      <c r="HAL339" s="1085"/>
      <c r="HAM339" s="1080"/>
      <c r="HAN339" s="1085"/>
      <c r="HAO339" s="1085"/>
      <c r="HAP339" s="1085"/>
      <c r="HAQ339" s="1085"/>
      <c r="HAR339" s="1085"/>
      <c r="HAS339" s="1085"/>
      <c r="HAT339" s="1085"/>
      <c r="HAU339" s="1085"/>
      <c r="HAV339" s="1085"/>
      <c r="HAW339" s="1085"/>
      <c r="HAX339" s="1085"/>
      <c r="HAY339" s="1085"/>
      <c r="HAZ339" s="1085"/>
      <c r="HBA339" s="1085"/>
      <c r="HBB339" s="1080"/>
      <c r="HBC339" s="1085"/>
      <c r="HBD339" s="1085"/>
      <c r="HBE339" s="1085"/>
      <c r="HBF339" s="1085"/>
      <c r="HBG339" s="1085"/>
      <c r="HBH339" s="1085"/>
      <c r="HBI339" s="1085"/>
      <c r="HBJ339" s="1085"/>
      <c r="HBK339" s="1085"/>
      <c r="HBL339" s="1085"/>
      <c r="HBM339" s="1085"/>
      <c r="HBN339" s="1085"/>
      <c r="HBO339" s="1085"/>
      <c r="HBP339" s="1085"/>
      <c r="HBQ339" s="1080"/>
      <c r="HBR339" s="1085"/>
      <c r="HBS339" s="1085"/>
      <c r="HBT339" s="1085"/>
      <c r="HBU339" s="1085"/>
      <c r="HBV339" s="1085"/>
      <c r="HBW339" s="1085"/>
      <c r="HBX339" s="1085"/>
      <c r="HBY339" s="1085"/>
      <c r="HBZ339" s="1085"/>
      <c r="HCA339" s="1085"/>
      <c r="HCB339" s="1085"/>
      <c r="HCC339" s="1085"/>
      <c r="HCD339" s="1085"/>
      <c r="HCE339" s="1085"/>
      <c r="HCF339" s="1080"/>
      <c r="HCG339" s="1085"/>
      <c r="HCH339" s="1085"/>
      <c r="HCI339" s="1085"/>
      <c r="HCJ339" s="1085"/>
      <c r="HCK339" s="1085"/>
      <c r="HCL339" s="1085"/>
      <c r="HCM339" s="1085"/>
      <c r="HCN339" s="1085"/>
      <c r="HCO339" s="1085"/>
      <c r="HCP339" s="1085"/>
      <c r="HCQ339" s="1085"/>
      <c r="HCR339" s="1085"/>
      <c r="HCS339" s="1085"/>
      <c r="HCT339" s="1085"/>
      <c r="HCU339" s="1080"/>
      <c r="HCV339" s="1085"/>
      <c r="HCW339" s="1085"/>
      <c r="HCX339" s="1085"/>
      <c r="HCY339" s="1085"/>
      <c r="HCZ339" s="1085"/>
      <c r="HDA339" s="1085"/>
      <c r="HDB339" s="1085"/>
      <c r="HDC339" s="1085"/>
      <c r="HDD339" s="1085"/>
      <c r="HDE339" s="1085"/>
      <c r="HDF339" s="1085"/>
      <c r="HDG339" s="1085"/>
      <c r="HDH339" s="1085"/>
      <c r="HDI339" s="1085"/>
      <c r="HDJ339" s="1080"/>
      <c r="HDK339" s="1085"/>
      <c r="HDL339" s="1085"/>
      <c r="HDM339" s="1085"/>
      <c r="HDN339" s="1085"/>
      <c r="HDO339" s="1085"/>
      <c r="HDP339" s="1085"/>
      <c r="HDQ339" s="1085"/>
      <c r="HDR339" s="1085"/>
      <c r="HDS339" s="1085"/>
      <c r="HDT339" s="1085"/>
      <c r="HDU339" s="1085"/>
      <c r="HDV339" s="1085"/>
      <c r="HDW339" s="1085"/>
      <c r="HDX339" s="1085"/>
      <c r="HDY339" s="1080"/>
      <c r="HDZ339" s="1085"/>
      <c r="HEA339" s="1085"/>
      <c r="HEB339" s="1085"/>
      <c r="HEC339" s="1085"/>
      <c r="HED339" s="1085"/>
      <c r="HEE339" s="1085"/>
      <c r="HEF339" s="1085"/>
      <c r="HEG339" s="1085"/>
      <c r="HEH339" s="1085"/>
      <c r="HEI339" s="1085"/>
      <c r="HEJ339" s="1085"/>
      <c r="HEK339" s="1085"/>
      <c r="HEL339" s="1085"/>
      <c r="HEM339" s="1085"/>
      <c r="HEN339" s="1080"/>
      <c r="HEO339" s="1085"/>
      <c r="HEP339" s="1085"/>
      <c r="HEQ339" s="1085"/>
      <c r="HER339" s="1085"/>
      <c r="HES339" s="1085"/>
      <c r="HET339" s="1085"/>
      <c r="HEU339" s="1085"/>
      <c r="HEV339" s="1085"/>
      <c r="HEW339" s="1085"/>
      <c r="HEX339" s="1085"/>
      <c r="HEY339" s="1085"/>
      <c r="HEZ339" s="1085"/>
      <c r="HFA339" s="1085"/>
      <c r="HFB339" s="1085"/>
      <c r="HFC339" s="1080"/>
      <c r="HFD339" s="1085"/>
      <c r="HFE339" s="1085"/>
      <c r="HFF339" s="1085"/>
      <c r="HFG339" s="1085"/>
      <c r="HFH339" s="1085"/>
      <c r="HFI339" s="1085"/>
      <c r="HFJ339" s="1085"/>
      <c r="HFK339" s="1085"/>
      <c r="HFL339" s="1085"/>
      <c r="HFM339" s="1085"/>
      <c r="HFN339" s="1085"/>
      <c r="HFO339" s="1085"/>
      <c r="HFP339" s="1085"/>
      <c r="HFQ339" s="1085"/>
      <c r="HFR339" s="1080"/>
      <c r="HFS339" s="1085"/>
      <c r="HFT339" s="1085"/>
      <c r="HFU339" s="1085"/>
      <c r="HFV339" s="1085"/>
      <c r="HFW339" s="1085"/>
      <c r="HFX339" s="1085"/>
      <c r="HFY339" s="1085"/>
      <c r="HFZ339" s="1085"/>
      <c r="HGA339" s="1085"/>
      <c r="HGB339" s="1085"/>
      <c r="HGC339" s="1085"/>
      <c r="HGD339" s="1085"/>
      <c r="HGE339" s="1085"/>
      <c r="HGF339" s="1085"/>
      <c r="HGG339" s="1080"/>
      <c r="HGH339" s="1085"/>
      <c r="HGI339" s="1085"/>
      <c r="HGJ339" s="1085"/>
      <c r="HGK339" s="1085"/>
      <c r="HGL339" s="1085"/>
      <c r="HGM339" s="1085"/>
      <c r="HGN339" s="1085"/>
      <c r="HGO339" s="1085"/>
      <c r="HGP339" s="1085"/>
      <c r="HGQ339" s="1085"/>
      <c r="HGR339" s="1085"/>
      <c r="HGS339" s="1085"/>
      <c r="HGT339" s="1085"/>
      <c r="HGU339" s="1085"/>
      <c r="HGV339" s="1080"/>
      <c r="HGW339" s="1085"/>
      <c r="HGX339" s="1085"/>
      <c r="HGY339" s="1085"/>
      <c r="HGZ339" s="1085"/>
      <c r="HHA339" s="1085"/>
      <c r="HHB339" s="1085"/>
      <c r="HHC339" s="1085"/>
      <c r="HHD339" s="1085"/>
      <c r="HHE339" s="1085"/>
      <c r="HHF339" s="1085"/>
      <c r="HHG339" s="1085"/>
      <c r="HHH339" s="1085"/>
      <c r="HHI339" s="1085"/>
      <c r="HHJ339" s="1085"/>
      <c r="HHK339" s="1080"/>
      <c r="HHL339" s="1085"/>
      <c r="HHM339" s="1085"/>
      <c r="HHN339" s="1085"/>
      <c r="HHO339" s="1085"/>
      <c r="HHP339" s="1085"/>
      <c r="HHQ339" s="1085"/>
      <c r="HHR339" s="1085"/>
      <c r="HHS339" s="1085"/>
      <c r="HHT339" s="1085"/>
      <c r="HHU339" s="1085"/>
      <c r="HHV339" s="1085"/>
      <c r="HHW339" s="1085"/>
      <c r="HHX339" s="1085"/>
      <c r="HHY339" s="1085"/>
      <c r="HHZ339" s="1080"/>
      <c r="HIA339" s="1085"/>
      <c r="HIB339" s="1085"/>
      <c r="HIC339" s="1085"/>
      <c r="HID339" s="1085"/>
      <c r="HIE339" s="1085"/>
      <c r="HIF339" s="1085"/>
      <c r="HIG339" s="1085"/>
      <c r="HIH339" s="1085"/>
      <c r="HII339" s="1085"/>
      <c r="HIJ339" s="1085"/>
      <c r="HIK339" s="1085"/>
      <c r="HIL339" s="1085"/>
      <c r="HIM339" s="1085"/>
      <c r="HIN339" s="1085"/>
      <c r="HIO339" s="1080"/>
      <c r="HIP339" s="1085"/>
      <c r="HIQ339" s="1085"/>
      <c r="HIR339" s="1085"/>
      <c r="HIS339" s="1085"/>
      <c r="HIT339" s="1085"/>
      <c r="HIU339" s="1085"/>
      <c r="HIV339" s="1085"/>
      <c r="HIW339" s="1085"/>
      <c r="HIX339" s="1085"/>
      <c r="HIY339" s="1085"/>
      <c r="HIZ339" s="1085"/>
      <c r="HJA339" s="1085"/>
      <c r="HJB339" s="1085"/>
      <c r="HJC339" s="1085"/>
      <c r="HJD339" s="1080"/>
      <c r="HJE339" s="1085"/>
      <c r="HJF339" s="1085"/>
      <c r="HJG339" s="1085"/>
      <c r="HJH339" s="1085"/>
      <c r="HJI339" s="1085"/>
      <c r="HJJ339" s="1085"/>
      <c r="HJK339" s="1085"/>
      <c r="HJL339" s="1085"/>
      <c r="HJM339" s="1085"/>
      <c r="HJN339" s="1085"/>
      <c r="HJO339" s="1085"/>
      <c r="HJP339" s="1085"/>
      <c r="HJQ339" s="1085"/>
      <c r="HJR339" s="1085"/>
      <c r="HJS339" s="1080"/>
      <c r="HJT339" s="1085"/>
      <c r="HJU339" s="1085"/>
      <c r="HJV339" s="1085"/>
      <c r="HJW339" s="1085"/>
      <c r="HJX339" s="1085"/>
      <c r="HJY339" s="1085"/>
      <c r="HJZ339" s="1085"/>
      <c r="HKA339" s="1085"/>
      <c r="HKB339" s="1085"/>
      <c r="HKC339" s="1085"/>
      <c r="HKD339" s="1085"/>
      <c r="HKE339" s="1085"/>
      <c r="HKF339" s="1085"/>
      <c r="HKG339" s="1085"/>
      <c r="HKH339" s="1080"/>
      <c r="HKI339" s="1085"/>
      <c r="HKJ339" s="1085"/>
      <c r="HKK339" s="1085"/>
      <c r="HKL339" s="1085"/>
      <c r="HKM339" s="1085"/>
      <c r="HKN339" s="1085"/>
      <c r="HKO339" s="1085"/>
      <c r="HKP339" s="1085"/>
      <c r="HKQ339" s="1085"/>
      <c r="HKR339" s="1085"/>
      <c r="HKS339" s="1085"/>
      <c r="HKT339" s="1085"/>
      <c r="HKU339" s="1085"/>
      <c r="HKV339" s="1085"/>
      <c r="HKW339" s="1080"/>
      <c r="HKX339" s="1085"/>
      <c r="HKY339" s="1085"/>
      <c r="HKZ339" s="1085"/>
      <c r="HLA339" s="1085"/>
      <c r="HLB339" s="1085"/>
      <c r="HLC339" s="1085"/>
      <c r="HLD339" s="1085"/>
      <c r="HLE339" s="1085"/>
      <c r="HLF339" s="1085"/>
      <c r="HLG339" s="1085"/>
      <c r="HLH339" s="1085"/>
      <c r="HLI339" s="1085"/>
      <c r="HLJ339" s="1085"/>
      <c r="HLK339" s="1085"/>
      <c r="HLL339" s="1080"/>
      <c r="HLM339" s="1085"/>
      <c r="HLN339" s="1085"/>
      <c r="HLO339" s="1085"/>
      <c r="HLP339" s="1085"/>
      <c r="HLQ339" s="1085"/>
      <c r="HLR339" s="1085"/>
      <c r="HLS339" s="1085"/>
      <c r="HLT339" s="1085"/>
      <c r="HLU339" s="1085"/>
      <c r="HLV339" s="1085"/>
      <c r="HLW339" s="1085"/>
      <c r="HLX339" s="1085"/>
      <c r="HLY339" s="1085"/>
      <c r="HLZ339" s="1085"/>
      <c r="HMA339" s="1080"/>
      <c r="HMB339" s="1085"/>
      <c r="HMC339" s="1085"/>
      <c r="HMD339" s="1085"/>
      <c r="HME339" s="1085"/>
      <c r="HMF339" s="1085"/>
      <c r="HMG339" s="1085"/>
      <c r="HMH339" s="1085"/>
      <c r="HMI339" s="1085"/>
      <c r="HMJ339" s="1085"/>
      <c r="HMK339" s="1085"/>
      <c r="HML339" s="1085"/>
      <c r="HMM339" s="1085"/>
      <c r="HMN339" s="1085"/>
      <c r="HMO339" s="1085"/>
      <c r="HMP339" s="1080"/>
      <c r="HMQ339" s="1085"/>
      <c r="HMR339" s="1085"/>
      <c r="HMS339" s="1085"/>
      <c r="HMT339" s="1085"/>
      <c r="HMU339" s="1085"/>
      <c r="HMV339" s="1085"/>
      <c r="HMW339" s="1085"/>
      <c r="HMX339" s="1085"/>
      <c r="HMY339" s="1085"/>
      <c r="HMZ339" s="1085"/>
      <c r="HNA339" s="1085"/>
      <c r="HNB339" s="1085"/>
      <c r="HNC339" s="1085"/>
      <c r="HND339" s="1085"/>
      <c r="HNE339" s="1080"/>
      <c r="HNF339" s="1085"/>
      <c r="HNG339" s="1085"/>
      <c r="HNH339" s="1085"/>
      <c r="HNI339" s="1085"/>
      <c r="HNJ339" s="1085"/>
      <c r="HNK339" s="1085"/>
      <c r="HNL339" s="1085"/>
      <c r="HNM339" s="1085"/>
      <c r="HNN339" s="1085"/>
      <c r="HNO339" s="1085"/>
      <c r="HNP339" s="1085"/>
      <c r="HNQ339" s="1085"/>
      <c r="HNR339" s="1085"/>
      <c r="HNS339" s="1085"/>
      <c r="HNT339" s="1080"/>
      <c r="HNU339" s="1085"/>
      <c r="HNV339" s="1085"/>
      <c r="HNW339" s="1085"/>
      <c r="HNX339" s="1085"/>
      <c r="HNY339" s="1085"/>
      <c r="HNZ339" s="1085"/>
      <c r="HOA339" s="1085"/>
      <c r="HOB339" s="1085"/>
      <c r="HOC339" s="1085"/>
      <c r="HOD339" s="1085"/>
      <c r="HOE339" s="1085"/>
      <c r="HOF339" s="1085"/>
      <c r="HOG339" s="1085"/>
      <c r="HOH339" s="1085"/>
      <c r="HOI339" s="1080"/>
      <c r="HOJ339" s="1085"/>
      <c r="HOK339" s="1085"/>
      <c r="HOL339" s="1085"/>
      <c r="HOM339" s="1085"/>
      <c r="HON339" s="1085"/>
      <c r="HOO339" s="1085"/>
      <c r="HOP339" s="1085"/>
      <c r="HOQ339" s="1085"/>
      <c r="HOR339" s="1085"/>
      <c r="HOS339" s="1085"/>
      <c r="HOT339" s="1085"/>
      <c r="HOU339" s="1085"/>
      <c r="HOV339" s="1085"/>
      <c r="HOW339" s="1085"/>
      <c r="HOX339" s="1080"/>
      <c r="HOY339" s="1085"/>
      <c r="HOZ339" s="1085"/>
      <c r="HPA339" s="1085"/>
      <c r="HPB339" s="1085"/>
      <c r="HPC339" s="1085"/>
      <c r="HPD339" s="1085"/>
      <c r="HPE339" s="1085"/>
      <c r="HPF339" s="1085"/>
      <c r="HPG339" s="1085"/>
      <c r="HPH339" s="1085"/>
      <c r="HPI339" s="1085"/>
      <c r="HPJ339" s="1085"/>
      <c r="HPK339" s="1085"/>
      <c r="HPL339" s="1085"/>
      <c r="HPM339" s="1080"/>
      <c r="HPN339" s="1085"/>
      <c r="HPO339" s="1085"/>
      <c r="HPP339" s="1085"/>
      <c r="HPQ339" s="1085"/>
      <c r="HPR339" s="1085"/>
      <c r="HPS339" s="1085"/>
      <c r="HPT339" s="1085"/>
      <c r="HPU339" s="1085"/>
      <c r="HPV339" s="1085"/>
      <c r="HPW339" s="1085"/>
      <c r="HPX339" s="1085"/>
      <c r="HPY339" s="1085"/>
      <c r="HPZ339" s="1085"/>
      <c r="HQA339" s="1085"/>
      <c r="HQB339" s="1080"/>
      <c r="HQC339" s="1085"/>
      <c r="HQD339" s="1085"/>
      <c r="HQE339" s="1085"/>
      <c r="HQF339" s="1085"/>
      <c r="HQG339" s="1085"/>
      <c r="HQH339" s="1085"/>
      <c r="HQI339" s="1085"/>
      <c r="HQJ339" s="1085"/>
      <c r="HQK339" s="1085"/>
      <c r="HQL339" s="1085"/>
      <c r="HQM339" s="1085"/>
      <c r="HQN339" s="1085"/>
      <c r="HQO339" s="1085"/>
      <c r="HQP339" s="1085"/>
      <c r="HQQ339" s="1080"/>
      <c r="HQR339" s="1085"/>
      <c r="HQS339" s="1085"/>
      <c r="HQT339" s="1085"/>
      <c r="HQU339" s="1085"/>
      <c r="HQV339" s="1085"/>
      <c r="HQW339" s="1085"/>
      <c r="HQX339" s="1085"/>
      <c r="HQY339" s="1085"/>
      <c r="HQZ339" s="1085"/>
      <c r="HRA339" s="1085"/>
      <c r="HRB339" s="1085"/>
      <c r="HRC339" s="1085"/>
      <c r="HRD339" s="1085"/>
      <c r="HRE339" s="1085"/>
      <c r="HRF339" s="1080"/>
      <c r="HRG339" s="1085"/>
      <c r="HRH339" s="1085"/>
      <c r="HRI339" s="1085"/>
      <c r="HRJ339" s="1085"/>
      <c r="HRK339" s="1085"/>
      <c r="HRL339" s="1085"/>
      <c r="HRM339" s="1085"/>
      <c r="HRN339" s="1085"/>
      <c r="HRO339" s="1085"/>
      <c r="HRP339" s="1085"/>
      <c r="HRQ339" s="1085"/>
      <c r="HRR339" s="1085"/>
      <c r="HRS339" s="1085"/>
      <c r="HRT339" s="1085"/>
      <c r="HRU339" s="1080"/>
      <c r="HRV339" s="1085"/>
      <c r="HRW339" s="1085"/>
      <c r="HRX339" s="1085"/>
      <c r="HRY339" s="1085"/>
      <c r="HRZ339" s="1085"/>
      <c r="HSA339" s="1085"/>
      <c r="HSB339" s="1085"/>
      <c r="HSC339" s="1085"/>
      <c r="HSD339" s="1085"/>
      <c r="HSE339" s="1085"/>
      <c r="HSF339" s="1085"/>
      <c r="HSG339" s="1085"/>
      <c r="HSH339" s="1085"/>
      <c r="HSI339" s="1085"/>
      <c r="HSJ339" s="1080"/>
      <c r="HSK339" s="1085"/>
      <c r="HSL339" s="1085"/>
      <c r="HSM339" s="1085"/>
      <c r="HSN339" s="1085"/>
      <c r="HSO339" s="1085"/>
      <c r="HSP339" s="1085"/>
      <c r="HSQ339" s="1085"/>
      <c r="HSR339" s="1085"/>
      <c r="HSS339" s="1085"/>
      <c r="HST339" s="1085"/>
      <c r="HSU339" s="1085"/>
      <c r="HSV339" s="1085"/>
      <c r="HSW339" s="1085"/>
      <c r="HSX339" s="1085"/>
      <c r="HSY339" s="1080"/>
      <c r="HSZ339" s="1085"/>
      <c r="HTA339" s="1085"/>
      <c r="HTB339" s="1085"/>
      <c r="HTC339" s="1085"/>
      <c r="HTD339" s="1085"/>
      <c r="HTE339" s="1085"/>
      <c r="HTF339" s="1085"/>
      <c r="HTG339" s="1085"/>
      <c r="HTH339" s="1085"/>
      <c r="HTI339" s="1085"/>
      <c r="HTJ339" s="1085"/>
      <c r="HTK339" s="1085"/>
      <c r="HTL339" s="1085"/>
      <c r="HTM339" s="1085"/>
      <c r="HTN339" s="1080"/>
      <c r="HTO339" s="1085"/>
      <c r="HTP339" s="1085"/>
      <c r="HTQ339" s="1085"/>
      <c r="HTR339" s="1085"/>
      <c r="HTS339" s="1085"/>
      <c r="HTT339" s="1085"/>
      <c r="HTU339" s="1085"/>
      <c r="HTV339" s="1085"/>
      <c r="HTW339" s="1085"/>
      <c r="HTX339" s="1085"/>
      <c r="HTY339" s="1085"/>
      <c r="HTZ339" s="1085"/>
      <c r="HUA339" s="1085"/>
      <c r="HUB339" s="1085"/>
      <c r="HUC339" s="1080"/>
      <c r="HUD339" s="1085"/>
      <c r="HUE339" s="1085"/>
      <c r="HUF339" s="1085"/>
      <c r="HUG339" s="1085"/>
      <c r="HUH339" s="1085"/>
      <c r="HUI339" s="1085"/>
      <c r="HUJ339" s="1085"/>
      <c r="HUK339" s="1085"/>
      <c r="HUL339" s="1085"/>
      <c r="HUM339" s="1085"/>
      <c r="HUN339" s="1085"/>
      <c r="HUO339" s="1085"/>
      <c r="HUP339" s="1085"/>
      <c r="HUQ339" s="1085"/>
      <c r="HUR339" s="1080"/>
      <c r="HUS339" s="1085"/>
      <c r="HUT339" s="1085"/>
      <c r="HUU339" s="1085"/>
      <c r="HUV339" s="1085"/>
      <c r="HUW339" s="1085"/>
      <c r="HUX339" s="1085"/>
      <c r="HUY339" s="1085"/>
      <c r="HUZ339" s="1085"/>
      <c r="HVA339" s="1085"/>
      <c r="HVB339" s="1085"/>
      <c r="HVC339" s="1085"/>
      <c r="HVD339" s="1085"/>
      <c r="HVE339" s="1085"/>
      <c r="HVF339" s="1085"/>
      <c r="HVG339" s="1080"/>
      <c r="HVH339" s="1085"/>
      <c r="HVI339" s="1085"/>
      <c r="HVJ339" s="1085"/>
      <c r="HVK339" s="1085"/>
      <c r="HVL339" s="1085"/>
      <c r="HVM339" s="1085"/>
      <c r="HVN339" s="1085"/>
      <c r="HVO339" s="1085"/>
      <c r="HVP339" s="1085"/>
      <c r="HVQ339" s="1085"/>
      <c r="HVR339" s="1085"/>
      <c r="HVS339" s="1085"/>
      <c r="HVT339" s="1085"/>
      <c r="HVU339" s="1085"/>
      <c r="HVV339" s="1080"/>
      <c r="HVW339" s="1085"/>
      <c r="HVX339" s="1085"/>
      <c r="HVY339" s="1085"/>
      <c r="HVZ339" s="1085"/>
      <c r="HWA339" s="1085"/>
      <c r="HWB339" s="1085"/>
      <c r="HWC339" s="1085"/>
      <c r="HWD339" s="1085"/>
      <c r="HWE339" s="1085"/>
      <c r="HWF339" s="1085"/>
      <c r="HWG339" s="1085"/>
      <c r="HWH339" s="1085"/>
      <c r="HWI339" s="1085"/>
      <c r="HWJ339" s="1085"/>
      <c r="HWK339" s="1080"/>
      <c r="HWL339" s="1085"/>
      <c r="HWM339" s="1085"/>
      <c r="HWN339" s="1085"/>
      <c r="HWO339" s="1085"/>
      <c r="HWP339" s="1085"/>
      <c r="HWQ339" s="1085"/>
      <c r="HWR339" s="1085"/>
      <c r="HWS339" s="1085"/>
      <c r="HWT339" s="1085"/>
      <c r="HWU339" s="1085"/>
      <c r="HWV339" s="1085"/>
      <c r="HWW339" s="1085"/>
      <c r="HWX339" s="1085"/>
      <c r="HWY339" s="1085"/>
      <c r="HWZ339" s="1080"/>
      <c r="HXA339" s="1085"/>
      <c r="HXB339" s="1085"/>
      <c r="HXC339" s="1085"/>
      <c r="HXD339" s="1085"/>
      <c r="HXE339" s="1085"/>
      <c r="HXF339" s="1085"/>
      <c r="HXG339" s="1085"/>
      <c r="HXH339" s="1085"/>
      <c r="HXI339" s="1085"/>
      <c r="HXJ339" s="1085"/>
      <c r="HXK339" s="1085"/>
      <c r="HXL339" s="1085"/>
      <c r="HXM339" s="1085"/>
      <c r="HXN339" s="1085"/>
      <c r="HXO339" s="1080"/>
      <c r="HXP339" s="1085"/>
      <c r="HXQ339" s="1085"/>
      <c r="HXR339" s="1085"/>
      <c r="HXS339" s="1085"/>
      <c r="HXT339" s="1085"/>
      <c r="HXU339" s="1085"/>
      <c r="HXV339" s="1085"/>
      <c r="HXW339" s="1085"/>
      <c r="HXX339" s="1085"/>
      <c r="HXY339" s="1085"/>
      <c r="HXZ339" s="1085"/>
      <c r="HYA339" s="1085"/>
      <c r="HYB339" s="1085"/>
      <c r="HYC339" s="1085"/>
      <c r="HYD339" s="1080"/>
      <c r="HYE339" s="1085"/>
      <c r="HYF339" s="1085"/>
      <c r="HYG339" s="1085"/>
      <c r="HYH339" s="1085"/>
      <c r="HYI339" s="1085"/>
      <c r="HYJ339" s="1085"/>
      <c r="HYK339" s="1085"/>
      <c r="HYL339" s="1085"/>
      <c r="HYM339" s="1085"/>
      <c r="HYN339" s="1085"/>
      <c r="HYO339" s="1085"/>
      <c r="HYP339" s="1085"/>
      <c r="HYQ339" s="1085"/>
      <c r="HYR339" s="1085"/>
      <c r="HYS339" s="1080"/>
      <c r="HYT339" s="1085"/>
      <c r="HYU339" s="1085"/>
      <c r="HYV339" s="1085"/>
      <c r="HYW339" s="1085"/>
      <c r="HYX339" s="1085"/>
      <c r="HYY339" s="1085"/>
      <c r="HYZ339" s="1085"/>
      <c r="HZA339" s="1085"/>
      <c r="HZB339" s="1085"/>
      <c r="HZC339" s="1085"/>
      <c r="HZD339" s="1085"/>
      <c r="HZE339" s="1085"/>
      <c r="HZF339" s="1085"/>
      <c r="HZG339" s="1085"/>
      <c r="HZH339" s="1080"/>
      <c r="HZI339" s="1085"/>
      <c r="HZJ339" s="1085"/>
      <c r="HZK339" s="1085"/>
      <c r="HZL339" s="1085"/>
      <c r="HZM339" s="1085"/>
      <c r="HZN339" s="1085"/>
      <c r="HZO339" s="1085"/>
      <c r="HZP339" s="1085"/>
      <c r="HZQ339" s="1085"/>
      <c r="HZR339" s="1085"/>
      <c r="HZS339" s="1085"/>
      <c r="HZT339" s="1085"/>
      <c r="HZU339" s="1085"/>
      <c r="HZV339" s="1085"/>
      <c r="HZW339" s="1080"/>
      <c r="HZX339" s="1085"/>
      <c r="HZY339" s="1085"/>
      <c r="HZZ339" s="1085"/>
      <c r="IAA339" s="1085"/>
      <c r="IAB339" s="1085"/>
      <c r="IAC339" s="1085"/>
      <c r="IAD339" s="1085"/>
      <c r="IAE339" s="1085"/>
      <c r="IAF339" s="1085"/>
      <c r="IAG339" s="1085"/>
      <c r="IAH339" s="1085"/>
      <c r="IAI339" s="1085"/>
      <c r="IAJ339" s="1085"/>
      <c r="IAK339" s="1085"/>
      <c r="IAL339" s="1080"/>
      <c r="IAM339" s="1085"/>
      <c r="IAN339" s="1085"/>
      <c r="IAO339" s="1085"/>
      <c r="IAP339" s="1085"/>
      <c r="IAQ339" s="1085"/>
      <c r="IAR339" s="1085"/>
      <c r="IAS339" s="1085"/>
      <c r="IAT339" s="1085"/>
      <c r="IAU339" s="1085"/>
      <c r="IAV339" s="1085"/>
      <c r="IAW339" s="1085"/>
      <c r="IAX339" s="1085"/>
      <c r="IAY339" s="1085"/>
      <c r="IAZ339" s="1085"/>
      <c r="IBA339" s="1080"/>
      <c r="IBB339" s="1085"/>
      <c r="IBC339" s="1085"/>
      <c r="IBD339" s="1085"/>
      <c r="IBE339" s="1085"/>
      <c r="IBF339" s="1085"/>
      <c r="IBG339" s="1085"/>
      <c r="IBH339" s="1085"/>
      <c r="IBI339" s="1085"/>
      <c r="IBJ339" s="1085"/>
      <c r="IBK339" s="1085"/>
      <c r="IBL339" s="1085"/>
      <c r="IBM339" s="1085"/>
      <c r="IBN339" s="1085"/>
      <c r="IBO339" s="1085"/>
      <c r="IBP339" s="1080"/>
      <c r="IBQ339" s="1085"/>
      <c r="IBR339" s="1085"/>
      <c r="IBS339" s="1085"/>
      <c r="IBT339" s="1085"/>
      <c r="IBU339" s="1085"/>
      <c r="IBV339" s="1085"/>
      <c r="IBW339" s="1085"/>
      <c r="IBX339" s="1085"/>
      <c r="IBY339" s="1085"/>
      <c r="IBZ339" s="1085"/>
      <c r="ICA339" s="1085"/>
      <c r="ICB339" s="1085"/>
      <c r="ICC339" s="1085"/>
      <c r="ICD339" s="1085"/>
      <c r="ICE339" s="1080"/>
      <c r="ICF339" s="1085"/>
      <c r="ICG339" s="1085"/>
      <c r="ICH339" s="1085"/>
      <c r="ICI339" s="1085"/>
      <c r="ICJ339" s="1085"/>
      <c r="ICK339" s="1085"/>
      <c r="ICL339" s="1085"/>
      <c r="ICM339" s="1085"/>
      <c r="ICN339" s="1085"/>
      <c r="ICO339" s="1085"/>
      <c r="ICP339" s="1085"/>
      <c r="ICQ339" s="1085"/>
      <c r="ICR339" s="1085"/>
      <c r="ICS339" s="1085"/>
      <c r="ICT339" s="1080"/>
      <c r="ICU339" s="1085"/>
      <c r="ICV339" s="1085"/>
      <c r="ICW339" s="1085"/>
      <c r="ICX339" s="1085"/>
      <c r="ICY339" s="1085"/>
      <c r="ICZ339" s="1085"/>
      <c r="IDA339" s="1085"/>
      <c r="IDB339" s="1085"/>
      <c r="IDC339" s="1085"/>
      <c r="IDD339" s="1085"/>
      <c r="IDE339" s="1085"/>
      <c r="IDF339" s="1085"/>
      <c r="IDG339" s="1085"/>
      <c r="IDH339" s="1085"/>
      <c r="IDI339" s="1080"/>
      <c r="IDJ339" s="1085"/>
      <c r="IDK339" s="1085"/>
      <c r="IDL339" s="1085"/>
      <c r="IDM339" s="1085"/>
      <c r="IDN339" s="1085"/>
      <c r="IDO339" s="1085"/>
      <c r="IDP339" s="1085"/>
      <c r="IDQ339" s="1085"/>
      <c r="IDR339" s="1085"/>
      <c r="IDS339" s="1085"/>
      <c r="IDT339" s="1085"/>
      <c r="IDU339" s="1085"/>
      <c r="IDV339" s="1085"/>
      <c r="IDW339" s="1085"/>
      <c r="IDX339" s="1080"/>
      <c r="IDY339" s="1085"/>
      <c r="IDZ339" s="1085"/>
      <c r="IEA339" s="1085"/>
      <c r="IEB339" s="1085"/>
      <c r="IEC339" s="1085"/>
      <c r="IED339" s="1085"/>
      <c r="IEE339" s="1085"/>
      <c r="IEF339" s="1085"/>
      <c r="IEG339" s="1085"/>
      <c r="IEH339" s="1085"/>
      <c r="IEI339" s="1085"/>
      <c r="IEJ339" s="1085"/>
      <c r="IEK339" s="1085"/>
      <c r="IEL339" s="1085"/>
      <c r="IEM339" s="1080"/>
      <c r="IEN339" s="1085"/>
      <c r="IEO339" s="1085"/>
      <c r="IEP339" s="1085"/>
      <c r="IEQ339" s="1085"/>
      <c r="IER339" s="1085"/>
      <c r="IES339" s="1085"/>
      <c r="IET339" s="1085"/>
      <c r="IEU339" s="1085"/>
      <c r="IEV339" s="1085"/>
      <c r="IEW339" s="1085"/>
      <c r="IEX339" s="1085"/>
      <c r="IEY339" s="1085"/>
      <c r="IEZ339" s="1085"/>
      <c r="IFA339" s="1085"/>
      <c r="IFB339" s="1080"/>
      <c r="IFC339" s="1085"/>
      <c r="IFD339" s="1085"/>
      <c r="IFE339" s="1085"/>
      <c r="IFF339" s="1085"/>
      <c r="IFG339" s="1085"/>
      <c r="IFH339" s="1085"/>
      <c r="IFI339" s="1085"/>
      <c r="IFJ339" s="1085"/>
      <c r="IFK339" s="1085"/>
      <c r="IFL339" s="1085"/>
      <c r="IFM339" s="1085"/>
      <c r="IFN339" s="1085"/>
      <c r="IFO339" s="1085"/>
      <c r="IFP339" s="1085"/>
      <c r="IFQ339" s="1080"/>
      <c r="IFR339" s="1085"/>
      <c r="IFS339" s="1085"/>
      <c r="IFT339" s="1085"/>
      <c r="IFU339" s="1085"/>
      <c r="IFV339" s="1085"/>
      <c r="IFW339" s="1085"/>
      <c r="IFX339" s="1085"/>
      <c r="IFY339" s="1085"/>
      <c r="IFZ339" s="1085"/>
      <c r="IGA339" s="1085"/>
      <c r="IGB339" s="1085"/>
      <c r="IGC339" s="1085"/>
      <c r="IGD339" s="1085"/>
      <c r="IGE339" s="1085"/>
      <c r="IGF339" s="1080"/>
      <c r="IGG339" s="1085"/>
      <c r="IGH339" s="1085"/>
      <c r="IGI339" s="1085"/>
      <c r="IGJ339" s="1085"/>
      <c r="IGK339" s="1085"/>
      <c r="IGL339" s="1085"/>
      <c r="IGM339" s="1085"/>
      <c r="IGN339" s="1085"/>
      <c r="IGO339" s="1085"/>
      <c r="IGP339" s="1085"/>
      <c r="IGQ339" s="1085"/>
      <c r="IGR339" s="1085"/>
      <c r="IGS339" s="1085"/>
      <c r="IGT339" s="1085"/>
      <c r="IGU339" s="1080"/>
      <c r="IGV339" s="1085"/>
      <c r="IGW339" s="1085"/>
      <c r="IGX339" s="1085"/>
      <c r="IGY339" s="1085"/>
      <c r="IGZ339" s="1085"/>
      <c r="IHA339" s="1085"/>
      <c r="IHB339" s="1085"/>
      <c r="IHC339" s="1085"/>
      <c r="IHD339" s="1085"/>
      <c r="IHE339" s="1085"/>
      <c r="IHF339" s="1085"/>
      <c r="IHG339" s="1085"/>
      <c r="IHH339" s="1085"/>
      <c r="IHI339" s="1085"/>
      <c r="IHJ339" s="1080"/>
      <c r="IHK339" s="1085"/>
      <c r="IHL339" s="1085"/>
      <c r="IHM339" s="1085"/>
      <c r="IHN339" s="1085"/>
      <c r="IHO339" s="1085"/>
      <c r="IHP339" s="1085"/>
      <c r="IHQ339" s="1085"/>
      <c r="IHR339" s="1085"/>
      <c r="IHS339" s="1085"/>
      <c r="IHT339" s="1085"/>
      <c r="IHU339" s="1085"/>
      <c r="IHV339" s="1085"/>
      <c r="IHW339" s="1085"/>
      <c r="IHX339" s="1085"/>
      <c r="IHY339" s="1080"/>
      <c r="IHZ339" s="1085"/>
      <c r="IIA339" s="1085"/>
      <c r="IIB339" s="1085"/>
      <c r="IIC339" s="1085"/>
      <c r="IID339" s="1085"/>
      <c r="IIE339" s="1085"/>
      <c r="IIF339" s="1085"/>
      <c r="IIG339" s="1085"/>
      <c r="IIH339" s="1085"/>
      <c r="III339" s="1085"/>
      <c r="IIJ339" s="1085"/>
      <c r="IIK339" s="1085"/>
      <c r="IIL339" s="1085"/>
      <c r="IIM339" s="1085"/>
      <c r="IIN339" s="1080"/>
      <c r="IIO339" s="1085"/>
      <c r="IIP339" s="1085"/>
      <c r="IIQ339" s="1085"/>
      <c r="IIR339" s="1085"/>
      <c r="IIS339" s="1085"/>
      <c r="IIT339" s="1085"/>
      <c r="IIU339" s="1085"/>
      <c r="IIV339" s="1085"/>
      <c r="IIW339" s="1085"/>
      <c r="IIX339" s="1085"/>
      <c r="IIY339" s="1085"/>
      <c r="IIZ339" s="1085"/>
      <c r="IJA339" s="1085"/>
      <c r="IJB339" s="1085"/>
      <c r="IJC339" s="1080"/>
      <c r="IJD339" s="1085"/>
      <c r="IJE339" s="1085"/>
      <c r="IJF339" s="1085"/>
      <c r="IJG339" s="1085"/>
      <c r="IJH339" s="1085"/>
      <c r="IJI339" s="1085"/>
      <c r="IJJ339" s="1085"/>
      <c r="IJK339" s="1085"/>
      <c r="IJL339" s="1085"/>
      <c r="IJM339" s="1085"/>
      <c r="IJN339" s="1085"/>
      <c r="IJO339" s="1085"/>
      <c r="IJP339" s="1085"/>
      <c r="IJQ339" s="1085"/>
      <c r="IJR339" s="1080"/>
      <c r="IJS339" s="1085"/>
      <c r="IJT339" s="1085"/>
      <c r="IJU339" s="1085"/>
      <c r="IJV339" s="1085"/>
      <c r="IJW339" s="1085"/>
      <c r="IJX339" s="1085"/>
      <c r="IJY339" s="1085"/>
      <c r="IJZ339" s="1085"/>
      <c r="IKA339" s="1085"/>
      <c r="IKB339" s="1085"/>
      <c r="IKC339" s="1085"/>
      <c r="IKD339" s="1085"/>
      <c r="IKE339" s="1085"/>
      <c r="IKF339" s="1085"/>
      <c r="IKG339" s="1080"/>
      <c r="IKH339" s="1085"/>
      <c r="IKI339" s="1085"/>
      <c r="IKJ339" s="1085"/>
      <c r="IKK339" s="1085"/>
      <c r="IKL339" s="1085"/>
      <c r="IKM339" s="1085"/>
      <c r="IKN339" s="1085"/>
      <c r="IKO339" s="1085"/>
      <c r="IKP339" s="1085"/>
      <c r="IKQ339" s="1085"/>
      <c r="IKR339" s="1085"/>
      <c r="IKS339" s="1085"/>
      <c r="IKT339" s="1085"/>
      <c r="IKU339" s="1085"/>
      <c r="IKV339" s="1080"/>
      <c r="IKW339" s="1085"/>
      <c r="IKX339" s="1085"/>
      <c r="IKY339" s="1085"/>
      <c r="IKZ339" s="1085"/>
      <c r="ILA339" s="1085"/>
      <c r="ILB339" s="1085"/>
      <c r="ILC339" s="1085"/>
      <c r="ILD339" s="1085"/>
      <c r="ILE339" s="1085"/>
      <c r="ILF339" s="1085"/>
      <c r="ILG339" s="1085"/>
      <c r="ILH339" s="1085"/>
      <c r="ILI339" s="1085"/>
      <c r="ILJ339" s="1085"/>
      <c r="ILK339" s="1080"/>
      <c r="ILL339" s="1085"/>
      <c r="ILM339" s="1085"/>
      <c r="ILN339" s="1085"/>
      <c r="ILO339" s="1085"/>
      <c r="ILP339" s="1085"/>
      <c r="ILQ339" s="1085"/>
      <c r="ILR339" s="1085"/>
      <c r="ILS339" s="1085"/>
      <c r="ILT339" s="1085"/>
      <c r="ILU339" s="1085"/>
      <c r="ILV339" s="1085"/>
      <c r="ILW339" s="1085"/>
      <c r="ILX339" s="1085"/>
      <c r="ILY339" s="1085"/>
      <c r="ILZ339" s="1080"/>
      <c r="IMA339" s="1085"/>
      <c r="IMB339" s="1085"/>
      <c r="IMC339" s="1085"/>
      <c r="IMD339" s="1085"/>
      <c r="IME339" s="1085"/>
      <c r="IMF339" s="1085"/>
      <c r="IMG339" s="1085"/>
      <c r="IMH339" s="1085"/>
      <c r="IMI339" s="1085"/>
      <c r="IMJ339" s="1085"/>
      <c r="IMK339" s="1085"/>
      <c r="IML339" s="1085"/>
      <c r="IMM339" s="1085"/>
      <c r="IMN339" s="1085"/>
      <c r="IMO339" s="1080"/>
      <c r="IMP339" s="1085"/>
      <c r="IMQ339" s="1085"/>
      <c r="IMR339" s="1085"/>
      <c r="IMS339" s="1085"/>
      <c r="IMT339" s="1085"/>
      <c r="IMU339" s="1085"/>
      <c r="IMV339" s="1085"/>
      <c r="IMW339" s="1085"/>
      <c r="IMX339" s="1085"/>
      <c r="IMY339" s="1085"/>
      <c r="IMZ339" s="1085"/>
      <c r="INA339" s="1085"/>
      <c r="INB339" s="1085"/>
      <c r="INC339" s="1085"/>
      <c r="IND339" s="1080"/>
      <c r="INE339" s="1085"/>
      <c r="INF339" s="1085"/>
      <c r="ING339" s="1085"/>
      <c r="INH339" s="1085"/>
      <c r="INI339" s="1085"/>
      <c r="INJ339" s="1085"/>
      <c r="INK339" s="1085"/>
      <c r="INL339" s="1085"/>
      <c r="INM339" s="1085"/>
      <c r="INN339" s="1085"/>
      <c r="INO339" s="1085"/>
      <c r="INP339" s="1085"/>
      <c r="INQ339" s="1085"/>
      <c r="INR339" s="1085"/>
      <c r="INS339" s="1080"/>
      <c r="INT339" s="1085"/>
      <c r="INU339" s="1085"/>
      <c r="INV339" s="1085"/>
      <c r="INW339" s="1085"/>
      <c r="INX339" s="1085"/>
      <c r="INY339" s="1085"/>
      <c r="INZ339" s="1085"/>
      <c r="IOA339" s="1085"/>
      <c r="IOB339" s="1085"/>
      <c r="IOC339" s="1085"/>
      <c r="IOD339" s="1085"/>
      <c r="IOE339" s="1085"/>
      <c r="IOF339" s="1085"/>
      <c r="IOG339" s="1085"/>
      <c r="IOH339" s="1080"/>
      <c r="IOI339" s="1085"/>
      <c r="IOJ339" s="1085"/>
      <c r="IOK339" s="1085"/>
      <c r="IOL339" s="1085"/>
      <c r="IOM339" s="1085"/>
      <c r="ION339" s="1085"/>
      <c r="IOO339" s="1085"/>
      <c r="IOP339" s="1085"/>
      <c r="IOQ339" s="1085"/>
      <c r="IOR339" s="1085"/>
      <c r="IOS339" s="1085"/>
      <c r="IOT339" s="1085"/>
      <c r="IOU339" s="1085"/>
      <c r="IOV339" s="1085"/>
      <c r="IOW339" s="1080"/>
      <c r="IOX339" s="1085"/>
      <c r="IOY339" s="1085"/>
      <c r="IOZ339" s="1085"/>
      <c r="IPA339" s="1085"/>
      <c r="IPB339" s="1085"/>
      <c r="IPC339" s="1085"/>
      <c r="IPD339" s="1085"/>
      <c r="IPE339" s="1085"/>
      <c r="IPF339" s="1085"/>
      <c r="IPG339" s="1085"/>
      <c r="IPH339" s="1085"/>
      <c r="IPI339" s="1085"/>
      <c r="IPJ339" s="1085"/>
      <c r="IPK339" s="1085"/>
      <c r="IPL339" s="1080"/>
      <c r="IPM339" s="1085"/>
      <c r="IPN339" s="1085"/>
      <c r="IPO339" s="1085"/>
      <c r="IPP339" s="1085"/>
      <c r="IPQ339" s="1085"/>
      <c r="IPR339" s="1085"/>
      <c r="IPS339" s="1085"/>
      <c r="IPT339" s="1085"/>
      <c r="IPU339" s="1085"/>
      <c r="IPV339" s="1085"/>
      <c r="IPW339" s="1085"/>
      <c r="IPX339" s="1085"/>
      <c r="IPY339" s="1085"/>
      <c r="IPZ339" s="1085"/>
      <c r="IQA339" s="1080"/>
      <c r="IQB339" s="1085"/>
      <c r="IQC339" s="1085"/>
      <c r="IQD339" s="1085"/>
      <c r="IQE339" s="1085"/>
      <c r="IQF339" s="1085"/>
      <c r="IQG339" s="1085"/>
      <c r="IQH339" s="1085"/>
      <c r="IQI339" s="1085"/>
      <c r="IQJ339" s="1085"/>
      <c r="IQK339" s="1085"/>
      <c r="IQL339" s="1085"/>
      <c r="IQM339" s="1085"/>
      <c r="IQN339" s="1085"/>
      <c r="IQO339" s="1085"/>
      <c r="IQP339" s="1080"/>
      <c r="IQQ339" s="1085"/>
      <c r="IQR339" s="1085"/>
      <c r="IQS339" s="1085"/>
      <c r="IQT339" s="1085"/>
      <c r="IQU339" s="1085"/>
      <c r="IQV339" s="1085"/>
      <c r="IQW339" s="1085"/>
      <c r="IQX339" s="1085"/>
      <c r="IQY339" s="1085"/>
      <c r="IQZ339" s="1085"/>
      <c r="IRA339" s="1085"/>
      <c r="IRB339" s="1085"/>
      <c r="IRC339" s="1085"/>
      <c r="IRD339" s="1085"/>
      <c r="IRE339" s="1080"/>
      <c r="IRF339" s="1085"/>
      <c r="IRG339" s="1085"/>
      <c r="IRH339" s="1085"/>
      <c r="IRI339" s="1085"/>
      <c r="IRJ339" s="1085"/>
      <c r="IRK339" s="1085"/>
      <c r="IRL339" s="1085"/>
      <c r="IRM339" s="1085"/>
      <c r="IRN339" s="1085"/>
      <c r="IRO339" s="1085"/>
      <c r="IRP339" s="1085"/>
      <c r="IRQ339" s="1085"/>
      <c r="IRR339" s="1085"/>
      <c r="IRS339" s="1085"/>
      <c r="IRT339" s="1080"/>
      <c r="IRU339" s="1085"/>
      <c r="IRV339" s="1085"/>
      <c r="IRW339" s="1085"/>
      <c r="IRX339" s="1085"/>
      <c r="IRY339" s="1085"/>
      <c r="IRZ339" s="1085"/>
      <c r="ISA339" s="1085"/>
      <c r="ISB339" s="1085"/>
      <c r="ISC339" s="1085"/>
      <c r="ISD339" s="1085"/>
      <c r="ISE339" s="1085"/>
      <c r="ISF339" s="1085"/>
      <c r="ISG339" s="1085"/>
      <c r="ISH339" s="1085"/>
      <c r="ISI339" s="1080"/>
      <c r="ISJ339" s="1085"/>
      <c r="ISK339" s="1085"/>
      <c r="ISL339" s="1085"/>
      <c r="ISM339" s="1085"/>
      <c r="ISN339" s="1085"/>
      <c r="ISO339" s="1085"/>
      <c r="ISP339" s="1085"/>
      <c r="ISQ339" s="1085"/>
      <c r="ISR339" s="1085"/>
      <c r="ISS339" s="1085"/>
      <c r="IST339" s="1085"/>
      <c r="ISU339" s="1085"/>
      <c r="ISV339" s="1085"/>
      <c r="ISW339" s="1085"/>
      <c r="ISX339" s="1080"/>
      <c r="ISY339" s="1085"/>
      <c r="ISZ339" s="1085"/>
      <c r="ITA339" s="1085"/>
      <c r="ITB339" s="1085"/>
      <c r="ITC339" s="1085"/>
      <c r="ITD339" s="1085"/>
      <c r="ITE339" s="1085"/>
      <c r="ITF339" s="1085"/>
      <c r="ITG339" s="1085"/>
      <c r="ITH339" s="1085"/>
      <c r="ITI339" s="1085"/>
      <c r="ITJ339" s="1085"/>
      <c r="ITK339" s="1085"/>
      <c r="ITL339" s="1085"/>
      <c r="ITM339" s="1080"/>
      <c r="ITN339" s="1085"/>
      <c r="ITO339" s="1085"/>
      <c r="ITP339" s="1085"/>
      <c r="ITQ339" s="1085"/>
      <c r="ITR339" s="1085"/>
      <c r="ITS339" s="1085"/>
      <c r="ITT339" s="1085"/>
      <c r="ITU339" s="1085"/>
      <c r="ITV339" s="1085"/>
      <c r="ITW339" s="1085"/>
      <c r="ITX339" s="1085"/>
      <c r="ITY339" s="1085"/>
      <c r="ITZ339" s="1085"/>
      <c r="IUA339" s="1085"/>
      <c r="IUB339" s="1080"/>
      <c r="IUC339" s="1085"/>
      <c r="IUD339" s="1085"/>
      <c r="IUE339" s="1085"/>
      <c r="IUF339" s="1085"/>
      <c r="IUG339" s="1085"/>
      <c r="IUH339" s="1085"/>
      <c r="IUI339" s="1085"/>
      <c r="IUJ339" s="1085"/>
      <c r="IUK339" s="1085"/>
      <c r="IUL339" s="1085"/>
      <c r="IUM339" s="1085"/>
      <c r="IUN339" s="1085"/>
      <c r="IUO339" s="1085"/>
      <c r="IUP339" s="1085"/>
      <c r="IUQ339" s="1080"/>
      <c r="IUR339" s="1085"/>
      <c r="IUS339" s="1085"/>
      <c r="IUT339" s="1085"/>
      <c r="IUU339" s="1085"/>
      <c r="IUV339" s="1085"/>
      <c r="IUW339" s="1085"/>
      <c r="IUX339" s="1085"/>
      <c r="IUY339" s="1085"/>
      <c r="IUZ339" s="1085"/>
      <c r="IVA339" s="1085"/>
      <c r="IVB339" s="1085"/>
      <c r="IVC339" s="1085"/>
      <c r="IVD339" s="1085"/>
      <c r="IVE339" s="1085"/>
      <c r="IVF339" s="1080"/>
      <c r="IVG339" s="1085"/>
      <c r="IVH339" s="1085"/>
      <c r="IVI339" s="1085"/>
      <c r="IVJ339" s="1085"/>
      <c r="IVK339" s="1085"/>
      <c r="IVL339" s="1085"/>
      <c r="IVM339" s="1085"/>
      <c r="IVN339" s="1085"/>
      <c r="IVO339" s="1085"/>
      <c r="IVP339" s="1085"/>
      <c r="IVQ339" s="1085"/>
      <c r="IVR339" s="1085"/>
      <c r="IVS339" s="1085"/>
      <c r="IVT339" s="1085"/>
      <c r="IVU339" s="1080"/>
      <c r="IVV339" s="1085"/>
      <c r="IVW339" s="1085"/>
      <c r="IVX339" s="1085"/>
      <c r="IVY339" s="1085"/>
      <c r="IVZ339" s="1085"/>
      <c r="IWA339" s="1085"/>
      <c r="IWB339" s="1085"/>
      <c r="IWC339" s="1085"/>
      <c r="IWD339" s="1085"/>
      <c r="IWE339" s="1085"/>
      <c r="IWF339" s="1085"/>
      <c r="IWG339" s="1085"/>
      <c r="IWH339" s="1085"/>
      <c r="IWI339" s="1085"/>
      <c r="IWJ339" s="1080"/>
      <c r="IWK339" s="1085"/>
      <c r="IWL339" s="1085"/>
      <c r="IWM339" s="1085"/>
      <c r="IWN339" s="1085"/>
      <c r="IWO339" s="1085"/>
      <c r="IWP339" s="1085"/>
      <c r="IWQ339" s="1085"/>
      <c r="IWR339" s="1085"/>
      <c r="IWS339" s="1085"/>
      <c r="IWT339" s="1085"/>
      <c r="IWU339" s="1085"/>
      <c r="IWV339" s="1085"/>
      <c r="IWW339" s="1085"/>
      <c r="IWX339" s="1085"/>
      <c r="IWY339" s="1080"/>
      <c r="IWZ339" s="1085"/>
      <c r="IXA339" s="1085"/>
      <c r="IXB339" s="1085"/>
      <c r="IXC339" s="1085"/>
      <c r="IXD339" s="1085"/>
      <c r="IXE339" s="1085"/>
      <c r="IXF339" s="1085"/>
      <c r="IXG339" s="1085"/>
      <c r="IXH339" s="1085"/>
      <c r="IXI339" s="1085"/>
      <c r="IXJ339" s="1085"/>
      <c r="IXK339" s="1085"/>
      <c r="IXL339" s="1085"/>
      <c r="IXM339" s="1085"/>
      <c r="IXN339" s="1080"/>
      <c r="IXO339" s="1085"/>
      <c r="IXP339" s="1085"/>
      <c r="IXQ339" s="1085"/>
      <c r="IXR339" s="1085"/>
      <c r="IXS339" s="1085"/>
      <c r="IXT339" s="1085"/>
      <c r="IXU339" s="1085"/>
      <c r="IXV339" s="1085"/>
      <c r="IXW339" s="1085"/>
      <c r="IXX339" s="1085"/>
      <c r="IXY339" s="1085"/>
      <c r="IXZ339" s="1085"/>
      <c r="IYA339" s="1085"/>
      <c r="IYB339" s="1085"/>
      <c r="IYC339" s="1080"/>
      <c r="IYD339" s="1085"/>
      <c r="IYE339" s="1085"/>
      <c r="IYF339" s="1085"/>
      <c r="IYG339" s="1085"/>
      <c r="IYH339" s="1085"/>
      <c r="IYI339" s="1085"/>
      <c r="IYJ339" s="1085"/>
      <c r="IYK339" s="1085"/>
      <c r="IYL339" s="1085"/>
      <c r="IYM339" s="1085"/>
      <c r="IYN339" s="1085"/>
      <c r="IYO339" s="1085"/>
      <c r="IYP339" s="1085"/>
      <c r="IYQ339" s="1085"/>
      <c r="IYR339" s="1080"/>
      <c r="IYS339" s="1085"/>
      <c r="IYT339" s="1085"/>
      <c r="IYU339" s="1085"/>
      <c r="IYV339" s="1085"/>
      <c r="IYW339" s="1085"/>
      <c r="IYX339" s="1085"/>
      <c r="IYY339" s="1085"/>
      <c r="IYZ339" s="1085"/>
      <c r="IZA339" s="1085"/>
      <c r="IZB339" s="1085"/>
      <c r="IZC339" s="1085"/>
      <c r="IZD339" s="1085"/>
      <c r="IZE339" s="1085"/>
      <c r="IZF339" s="1085"/>
      <c r="IZG339" s="1080"/>
      <c r="IZH339" s="1085"/>
      <c r="IZI339" s="1085"/>
      <c r="IZJ339" s="1085"/>
      <c r="IZK339" s="1085"/>
      <c r="IZL339" s="1085"/>
      <c r="IZM339" s="1085"/>
      <c r="IZN339" s="1085"/>
      <c r="IZO339" s="1085"/>
      <c r="IZP339" s="1085"/>
      <c r="IZQ339" s="1085"/>
      <c r="IZR339" s="1085"/>
      <c r="IZS339" s="1085"/>
      <c r="IZT339" s="1085"/>
      <c r="IZU339" s="1085"/>
      <c r="IZV339" s="1080"/>
      <c r="IZW339" s="1085"/>
      <c r="IZX339" s="1085"/>
      <c r="IZY339" s="1085"/>
      <c r="IZZ339" s="1085"/>
      <c r="JAA339" s="1085"/>
      <c r="JAB339" s="1085"/>
      <c r="JAC339" s="1085"/>
      <c r="JAD339" s="1085"/>
      <c r="JAE339" s="1085"/>
      <c r="JAF339" s="1085"/>
      <c r="JAG339" s="1085"/>
      <c r="JAH339" s="1085"/>
      <c r="JAI339" s="1085"/>
      <c r="JAJ339" s="1085"/>
      <c r="JAK339" s="1080"/>
      <c r="JAL339" s="1085"/>
      <c r="JAM339" s="1085"/>
      <c r="JAN339" s="1085"/>
      <c r="JAO339" s="1085"/>
      <c r="JAP339" s="1085"/>
      <c r="JAQ339" s="1085"/>
      <c r="JAR339" s="1085"/>
      <c r="JAS339" s="1085"/>
      <c r="JAT339" s="1085"/>
      <c r="JAU339" s="1085"/>
      <c r="JAV339" s="1085"/>
      <c r="JAW339" s="1085"/>
      <c r="JAX339" s="1085"/>
      <c r="JAY339" s="1085"/>
      <c r="JAZ339" s="1080"/>
      <c r="JBA339" s="1085"/>
      <c r="JBB339" s="1085"/>
      <c r="JBC339" s="1085"/>
      <c r="JBD339" s="1085"/>
      <c r="JBE339" s="1085"/>
      <c r="JBF339" s="1085"/>
      <c r="JBG339" s="1085"/>
      <c r="JBH339" s="1085"/>
      <c r="JBI339" s="1085"/>
      <c r="JBJ339" s="1085"/>
      <c r="JBK339" s="1085"/>
      <c r="JBL339" s="1085"/>
      <c r="JBM339" s="1085"/>
      <c r="JBN339" s="1085"/>
      <c r="JBO339" s="1080"/>
      <c r="JBP339" s="1085"/>
      <c r="JBQ339" s="1085"/>
      <c r="JBR339" s="1085"/>
      <c r="JBS339" s="1085"/>
      <c r="JBT339" s="1085"/>
      <c r="JBU339" s="1085"/>
      <c r="JBV339" s="1085"/>
      <c r="JBW339" s="1085"/>
      <c r="JBX339" s="1085"/>
      <c r="JBY339" s="1085"/>
      <c r="JBZ339" s="1085"/>
      <c r="JCA339" s="1085"/>
      <c r="JCB339" s="1085"/>
      <c r="JCC339" s="1085"/>
      <c r="JCD339" s="1080"/>
      <c r="JCE339" s="1085"/>
      <c r="JCF339" s="1085"/>
      <c r="JCG339" s="1085"/>
      <c r="JCH339" s="1085"/>
      <c r="JCI339" s="1085"/>
      <c r="JCJ339" s="1085"/>
      <c r="JCK339" s="1085"/>
      <c r="JCL339" s="1085"/>
      <c r="JCM339" s="1085"/>
      <c r="JCN339" s="1085"/>
      <c r="JCO339" s="1085"/>
      <c r="JCP339" s="1085"/>
      <c r="JCQ339" s="1085"/>
      <c r="JCR339" s="1085"/>
      <c r="JCS339" s="1080"/>
      <c r="JCT339" s="1085"/>
      <c r="JCU339" s="1085"/>
      <c r="JCV339" s="1085"/>
      <c r="JCW339" s="1085"/>
      <c r="JCX339" s="1085"/>
      <c r="JCY339" s="1085"/>
      <c r="JCZ339" s="1085"/>
      <c r="JDA339" s="1085"/>
      <c r="JDB339" s="1085"/>
      <c r="JDC339" s="1085"/>
      <c r="JDD339" s="1085"/>
      <c r="JDE339" s="1085"/>
      <c r="JDF339" s="1085"/>
      <c r="JDG339" s="1085"/>
      <c r="JDH339" s="1080"/>
      <c r="JDI339" s="1085"/>
      <c r="JDJ339" s="1085"/>
      <c r="JDK339" s="1085"/>
      <c r="JDL339" s="1085"/>
      <c r="JDM339" s="1085"/>
      <c r="JDN339" s="1085"/>
      <c r="JDO339" s="1085"/>
      <c r="JDP339" s="1085"/>
      <c r="JDQ339" s="1085"/>
      <c r="JDR339" s="1085"/>
      <c r="JDS339" s="1085"/>
      <c r="JDT339" s="1085"/>
      <c r="JDU339" s="1085"/>
      <c r="JDV339" s="1085"/>
      <c r="JDW339" s="1080"/>
      <c r="JDX339" s="1085"/>
      <c r="JDY339" s="1085"/>
      <c r="JDZ339" s="1085"/>
      <c r="JEA339" s="1085"/>
      <c r="JEB339" s="1085"/>
      <c r="JEC339" s="1085"/>
      <c r="JED339" s="1085"/>
      <c r="JEE339" s="1085"/>
      <c r="JEF339" s="1085"/>
      <c r="JEG339" s="1085"/>
      <c r="JEH339" s="1085"/>
      <c r="JEI339" s="1085"/>
      <c r="JEJ339" s="1085"/>
      <c r="JEK339" s="1085"/>
      <c r="JEL339" s="1080"/>
      <c r="JEM339" s="1085"/>
      <c r="JEN339" s="1085"/>
      <c r="JEO339" s="1085"/>
      <c r="JEP339" s="1085"/>
      <c r="JEQ339" s="1085"/>
      <c r="JER339" s="1085"/>
      <c r="JES339" s="1085"/>
      <c r="JET339" s="1085"/>
      <c r="JEU339" s="1085"/>
      <c r="JEV339" s="1085"/>
      <c r="JEW339" s="1085"/>
      <c r="JEX339" s="1085"/>
      <c r="JEY339" s="1085"/>
      <c r="JEZ339" s="1085"/>
      <c r="JFA339" s="1080"/>
      <c r="JFB339" s="1085"/>
      <c r="JFC339" s="1085"/>
      <c r="JFD339" s="1085"/>
      <c r="JFE339" s="1085"/>
      <c r="JFF339" s="1085"/>
      <c r="JFG339" s="1085"/>
      <c r="JFH339" s="1085"/>
      <c r="JFI339" s="1085"/>
      <c r="JFJ339" s="1085"/>
      <c r="JFK339" s="1085"/>
      <c r="JFL339" s="1085"/>
      <c r="JFM339" s="1085"/>
      <c r="JFN339" s="1085"/>
      <c r="JFO339" s="1085"/>
      <c r="JFP339" s="1080"/>
      <c r="JFQ339" s="1085"/>
      <c r="JFR339" s="1085"/>
      <c r="JFS339" s="1085"/>
      <c r="JFT339" s="1085"/>
      <c r="JFU339" s="1085"/>
      <c r="JFV339" s="1085"/>
      <c r="JFW339" s="1085"/>
      <c r="JFX339" s="1085"/>
      <c r="JFY339" s="1085"/>
      <c r="JFZ339" s="1085"/>
      <c r="JGA339" s="1085"/>
      <c r="JGB339" s="1085"/>
      <c r="JGC339" s="1085"/>
      <c r="JGD339" s="1085"/>
      <c r="JGE339" s="1080"/>
      <c r="JGF339" s="1085"/>
      <c r="JGG339" s="1085"/>
      <c r="JGH339" s="1085"/>
      <c r="JGI339" s="1085"/>
      <c r="JGJ339" s="1085"/>
      <c r="JGK339" s="1085"/>
      <c r="JGL339" s="1085"/>
      <c r="JGM339" s="1085"/>
      <c r="JGN339" s="1085"/>
      <c r="JGO339" s="1085"/>
      <c r="JGP339" s="1085"/>
      <c r="JGQ339" s="1085"/>
      <c r="JGR339" s="1085"/>
      <c r="JGS339" s="1085"/>
      <c r="JGT339" s="1080"/>
      <c r="JGU339" s="1085"/>
      <c r="JGV339" s="1085"/>
      <c r="JGW339" s="1085"/>
      <c r="JGX339" s="1085"/>
      <c r="JGY339" s="1085"/>
      <c r="JGZ339" s="1085"/>
      <c r="JHA339" s="1085"/>
      <c r="JHB339" s="1085"/>
      <c r="JHC339" s="1085"/>
      <c r="JHD339" s="1085"/>
      <c r="JHE339" s="1085"/>
      <c r="JHF339" s="1085"/>
      <c r="JHG339" s="1085"/>
      <c r="JHH339" s="1085"/>
      <c r="JHI339" s="1080"/>
      <c r="JHJ339" s="1085"/>
      <c r="JHK339" s="1085"/>
      <c r="JHL339" s="1085"/>
      <c r="JHM339" s="1085"/>
      <c r="JHN339" s="1085"/>
      <c r="JHO339" s="1085"/>
      <c r="JHP339" s="1085"/>
      <c r="JHQ339" s="1085"/>
      <c r="JHR339" s="1085"/>
      <c r="JHS339" s="1085"/>
      <c r="JHT339" s="1085"/>
      <c r="JHU339" s="1085"/>
      <c r="JHV339" s="1085"/>
      <c r="JHW339" s="1085"/>
      <c r="JHX339" s="1080"/>
      <c r="JHY339" s="1085"/>
      <c r="JHZ339" s="1085"/>
      <c r="JIA339" s="1085"/>
      <c r="JIB339" s="1085"/>
      <c r="JIC339" s="1085"/>
      <c r="JID339" s="1085"/>
      <c r="JIE339" s="1085"/>
      <c r="JIF339" s="1085"/>
      <c r="JIG339" s="1085"/>
      <c r="JIH339" s="1085"/>
      <c r="JII339" s="1085"/>
      <c r="JIJ339" s="1085"/>
      <c r="JIK339" s="1085"/>
      <c r="JIL339" s="1085"/>
      <c r="JIM339" s="1080"/>
      <c r="JIN339" s="1085"/>
      <c r="JIO339" s="1085"/>
      <c r="JIP339" s="1085"/>
      <c r="JIQ339" s="1085"/>
      <c r="JIR339" s="1085"/>
      <c r="JIS339" s="1085"/>
      <c r="JIT339" s="1085"/>
      <c r="JIU339" s="1085"/>
      <c r="JIV339" s="1085"/>
      <c r="JIW339" s="1085"/>
      <c r="JIX339" s="1085"/>
      <c r="JIY339" s="1085"/>
      <c r="JIZ339" s="1085"/>
      <c r="JJA339" s="1085"/>
      <c r="JJB339" s="1080"/>
      <c r="JJC339" s="1085"/>
      <c r="JJD339" s="1085"/>
      <c r="JJE339" s="1085"/>
      <c r="JJF339" s="1085"/>
      <c r="JJG339" s="1085"/>
      <c r="JJH339" s="1085"/>
      <c r="JJI339" s="1085"/>
      <c r="JJJ339" s="1085"/>
      <c r="JJK339" s="1085"/>
      <c r="JJL339" s="1085"/>
      <c r="JJM339" s="1085"/>
      <c r="JJN339" s="1085"/>
      <c r="JJO339" s="1085"/>
      <c r="JJP339" s="1085"/>
      <c r="JJQ339" s="1080"/>
      <c r="JJR339" s="1085"/>
      <c r="JJS339" s="1085"/>
      <c r="JJT339" s="1085"/>
      <c r="JJU339" s="1085"/>
      <c r="JJV339" s="1085"/>
      <c r="JJW339" s="1085"/>
      <c r="JJX339" s="1085"/>
      <c r="JJY339" s="1085"/>
      <c r="JJZ339" s="1085"/>
      <c r="JKA339" s="1085"/>
      <c r="JKB339" s="1085"/>
      <c r="JKC339" s="1085"/>
      <c r="JKD339" s="1085"/>
      <c r="JKE339" s="1085"/>
      <c r="JKF339" s="1080"/>
      <c r="JKG339" s="1085"/>
      <c r="JKH339" s="1085"/>
      <c r="JKI339" s="1085"/>
      <c r="JKJ339" s="1085"/>
      <c r="JKK339" s="1085"/>
      <c r="JKL339" s="1085"/>
      <c r="JKM339" s="1085"/>
      <c r="JKN339" s="1085"/>
      <c r="JKO339" s="1085"/>
      <c r="JKP339" s="1085"/>
      <c r="JKQ339" s="1085"/>
      <c r="JKR339" s="1085"/>
      <c r="JKS339" s="1085"/>
      <c r="JKT339" s="1085"/>
      <c r="JKU339" s="1080"/>
      <c r="JKV339" s="1085"/>
      <c r="JKW339" s="1085"/>
      <c r="JKX339" s="1085"/>
      <c r="JKY339" s="1085"/>
      <c r="JKZ339" s="1085"/>
      <c r="JLA339" s="1085"/>
      <c r="JLB339" s="1085"/>
      <c r="JLC339" s="1085"/>
      <c r="JLD339" s="1085"/>
      <c r="JLE339" s="1085"/>
      <c r="JLF339" s="1085"/>
      <c r="JLG339" s="1085"/>
      <c r="JLH339" s="1085"/>
      <c r="JLI339" s="1085"/>
      <c r="JLJ339" s="1080"/>
      <c r="JLK339" s="1085"/>
      <c r="JLL339" s="1085"/>
      <c r="JLM339" s="1085"/>
      <c r="JLN339" s="1085"/>
      <c r="JLO339" s="1085"/>
      <c r="JLP339" s="1085"/>
      <c r="JLQ339" s="1085"/>
      <c r="JLR339" s="1085"/>
      <c r="JLS339" s="1085"/>
      <c r="JLT339" s="1085"/>
      <c r="JLU339" s="1085"/>
      <c r="JLV339" s="1085"/>
      <c r="JLW339" s="1085"/>
      <c r="JLX339" s="1085"/>
      <c r="JLY339" s="1080"/>
      <c r="JLZ339" s="1085"/>
      <c r="JMA339" s="1085"/>
      <c r="JMB339" s="1085"/>
      <c r="JMC339" s="1085"/>
      <c r="JMD339" s="1085"/>
      <c r="JME339" s="1085"/>
      <c r="JMF339" s="1085"/>
      <c r="JMG339" s="1085"/>
      <c r="JMH339" s="1085"/>
      <c r="JMI339" s="1085"/>
      <c r="JMJ339" s="1085"/>
      <c r="JMK339" s="1085"/>
      <c r="JML339" s="1085"/>
      <c r="JMM339" s="1085"/>
      <c r="JMN339" s="1080"/>
      <c r="JMO339" s="1085"/>
      <c r="JMP339" s="1085"/>
      <c r="JMQ339" s="1085"/>
      <c r="JMR339" s="1085"/>
      <c r="JMS339" s="1085"/>
      <c r="JMT339" s="1085"/>
      <c r="JMU339" s="1085"/>
      <c r="JMV339" s="1085"/>
      <c r="JMW339" s="1085"/>
      <c r="JMX339" s="1085"/>
      <c r="JMY339" s="1085"/>
      <c r="JMZ339" s="1085"/>
      <c r="JNA339" s="1085"/>
      <c r="JNB339" s="1085"/>
      <c r="JNC339" s="1080"/>
      <c r="JND339" s="1085"/>
      <c r="JNE339" s="1085"/>
      <c r="JNF339" s="1085"/>
      <c r="JNG339" s="1085"/>
      <c r="JNH339" s="1085"/>
      <c r="JNI339" s="1085"/>
      <c r="JNJ339" s="1085"/>
      <c r="JNK339" s="1085"/>
      <c r="JNL339" s="1085"/>
      <c r="JNM339" s="1085"/>
      <c r="JNN339" s="1085"/>
      <c r="JNO339" s="1085"/>
      <c r="JNP339" s="1085"/>
      <c r="JNQ339" s="1085"/>
      <c r="JNR339" s="1080"/>
      <c r="JNS339" s="1085"/>
      <c r="JNT339" s="1085"/>
      <c r="JNU339" s="1085"/>
      <c r="JNV339" s="1085"/>
      <c r="JNW339" s="1085"/>
      <c r="JNX339" s="1085"/>
      <c r="JNY339" s="1085"/>
      <c r="JNZ339" s="1085"/>
      <c r="JOA339" s="1085"/>
      <c r="JOB339" s="1085"/>
      <c r="JOC339" s="1085"/>
      <c r="JOD339" s="1085"/>
      <c r="JOE339" s="1085"/>
      <c r="JOF339" s="1085"/>
      <c r="JOG339" s="1080"/>
      <c r="JOH339" s="1085"/>
      <c r="JOI339" s="1085"/>
      <c r="JOJ339" s="1085"/>
      <c r="JOK339" s="1085"/>
      <c r="JOL339" s="1085"/>
      <c r="JOM339" s="1085"/>
      <c r="JON339" s="1085"/>
      <c r="JOO339" s="1085"/>
      <c r="JOP339" s="1085"/>
      <c r="JOQ339" s="1085"/>
      <c r="JOR339" s="1085"/>
      <c r="JOS339" s="1085"/>
      <c r="JOT339" s="1085"/>
      <c r="JOU339" s="1085"/>
      <c r="JOV339" s="1080"/>
      <c r="JOW339" s="1085"/>
      <c r="JOX339" s="1085"/>
      <c r="JOY339" s="1085"/>
      <c r="JOZ339" s="1085"/>
      <c r="JPA339" s="1085"/>
      <c r="JPB339" s="1085"/>
      <c r="JPC339" s="1085"/>
      <c r="JPD339" s="1085"/>
      <c r="JPE339" s="1085"/>
      <c r="JPF339" s="1085"/>
      <c r="JPG339" s="1085"/>
      <c r="JPH339" s="1085"/>
      <c r="JPI339" s="1085"/>
      <c r="JPJ339" s="1085"/>
      <c r="JPK339" s="1080"/>
      <c r="JPL339" s="1085"/>
      <c r="JPM339" s="1085"/>
      <c r="JPN339" s="1085"/>
      <c r="JPO339" s="1085"/>
      <c r="JPP339" s="1085"/>
      <c r="JPQ339" s="1085"/>
      <c r="JPR339" s="1085"/>
      <c r="JPS339" s="1085"/>
      <c r="JPT339" s="1085"/>
      <c r="JPU339" s="1085"/>
      <c r="JPV339" s="1085"/>
      <c r="JPW339" s="1085"/>
      <c r="JPX339" s="1085"/>
      <c r="JPY339" s="1085"/>
      <c r="JPZ339" s="1080"/>
      <c r="JQA339" s="1085"/>
      <c r="JQB339" s="1085"/>
      <c r="JQC339" s="1085"/>
      <c r="JQD339" s="1085"/>
      <c r="JQE339" s="1085"/>
      <c r="JQF339" s="1085"/>
      <c r="JQG339" s="1085"/>
      <c r="JQH339" s="1085"/>
      <c r="JQI339" s="1085"/>
      <c r="JQJ339" s="1085"/>
      <c r="JQK339" s="1085"/>
      <c r="JQL339" s="1085"/>
      <c r="JQM339" s="1085"/>
      <c r="JQN339" s="1085"/>
      <c r="JQO339" s="1080"/>
      <c r="JQP339" s="1085"/>
      <c r="JQQ339" s="1085"/>
      <c r="JQR339" s="1085"/>
      <c r="JQS339" s="1085"/>
      <c r="JQT339" s="1085"/>
      <c r="JQU339" s="1085"/>
      <c r="JQV339" s="1085"/>
      <c r="JQW339" s="1085"/>
      <c r="JQX339" s="1085"/>
      <c r="JQY339" s="1085"/>
      <c r="JQZ339" s="1085"/>
      <c r="JRA339" s="1085"/>
      <c r="JRB339" s="1085"/>
      <c r="JRC339" s="1085"/>
      <c r="JRD339" s="1080"/>
      <c r="JRE339" s="1085"/>
      <c r="JRF339" s="1085"/>
      <c r="JRG339" s="1085"/>
      <c r="JRH339" s="1085"/>
      <c r="JRI339" s="1085"/>
      <c r="JRJ339" s="1085"/>
      <c r="JRK339" s="1085"/>
      <c r="JRL339" s="1085"/>
      <c r="JRM339" s="1085"/>
      <c r="JRN339" s="1085"/>
      <c r="JRO339" s="1085"/>
      <c r="JRP339" s="1085"/>
      <c r="JRQ339" s="1085"/>
      <c r="JRR339" s="1085"/>
      <c r="JRS339" s="1080"/>
      <c r="JRT339" s="1085"/>
      <c r="JRU339" s="1085"/>
      <c r="JRV339" s="1085"/>
      <c r="JRW339" s="1085"/>
      <c r="JRX339" s="1085"/>
      <c r="JRY339" s="1085"/>
      <c r="JRZ339" s="1085"/>
      <c r="JSA339" s="1085"/>
      <c r="JSB339" s="1085"/>
      <c r="JSC339" s="1085"/>
      <c r="JSD339" s="1085"/>
      <c r="JSE339" s="1085"/>
      <c r="JSF339" s="1085"/>
      <c r="JSG339" s="1085"/>
      <c r="JSH339" s="1080"/>
      <c r="JSI339" s="1085"/>
      <c r="JSJ339" s="1085"/>
      <c r="JSK339" s="1085"/>
      <c r="JSL339" s="1085"/>
      <c r="JSM339" s="1085"/>
      <c r="JSN339" s="1085"/>
      <c r="JSO339" s="1085"/>
      <c r="JSP339" s="1085"/>
      <c r="JSQ339" s="1085"/>
      <c r="JSR339" s="1085"/>
      <c r="JSS339" s="1085"/>
      <c r="JST339" s="1085"/>
      <c r="JSU339" s="1085"/>
      <c r="JSV339" s="1085"/>
      <c r="JSW339" s="1080"/>
      <c r="JSX339" s="1085"/>
      <c r="JSY339" s="1085"/>
      <c r="JSZ339" s="1085"/>
      <c r="JTA339" s="1085"/>
      <c r="JTB339" s="1085"/>
      <c r="JTC339" s="1085"/>
      <c r="JTD339" s="1085"/>
      <c r="JTE339" s="1085"/>
      <c r="JTF339" s="1085"/>
      <c r="JTG339" s="1085"/>
      <c r="JTH339" s="1085"/>
      <c r="JTI339" s="1085"/>
      <c r="JTJ339" s="1085"/>
      <c r="JTK339" s="1085"/>
      <c r="JTL339" s="1080"/>
      <c r="JTM339" s="1085"/>
      <c r="JTN339" s="1085"/>
      <c r="JTO339" s="1085"/>
      <c r="JTP339" s="1085"/>
      <c r="JTQ339" s="1085"/>
      <c r="JTR339" s="1085"/>
      <c r="JTS339" s="1085"/>
      <c r="JTT339" s="1085"/>
      <c r="JTU339" s="1085"/>
      <c r="JTV339" s="1085"/>
      <c r="JTW339" s="1085"/>
      <c r="JTX339" s="1085"/>
      <c r="JTY339" s="1085"/>
      <c r="JTZ339" s="1085"/>
      <c r="JUA339" s="1080"/>
      <c r="JUB339" s="1085"/>
      <c r="JUC339" s="1085"/>
      <c r="JUD339" s="1085"/>
      <c r="JUE339" s="1085"/>
      <c r="JUF339" s="1085"/>
      <c r="JUG339" s="1085"/>
      <c r="JUH339" s="1085"/>
      <c r="JUI339" s="1085"/>
      <c r="JUJ339" s="1085"/>
      <c r="JUK339" s="1085"/>
      <c r="JUL339" s="1085"/>
      <c r="JUM339" s="1085"/>
      <c r="JUN339" s="1085"/>
      <c r="JUO339" s="1085"/>
      <c r="JUP339" s="1080"/>
      <c r="JUQ339" s="1085"/>
      <c r="JUR339" s="1085"/>
      <c r="JUS339" s="1085"/>
      <c r="JUT339" s="1085"/>
      <c r="JUU339" s="1085"/>
      <c r="JUV339" s="1085"/>
      <c r="JUW339" s="1085"/>
      <c r="JUX339" s="1085"/>
      <c r="JUY339" s="1085"/>
      <c r="JUZ339" s="1085"/>
      <c r="JVA339" s="1085"/>
      <c r="JVB339" s="1085"/>
      <c r="JVC339" s="1085"/>
      <c r="JVD339" s="1085"/>
      <c r="JVE339" s="1080"/>
      <c r="JVF339" s="1085"/>
      <c r="JVG339" s="1085"/>
      <c r="JVH339" s="1085"/>
      <c r="JVI339" s="1085"/>
      <c r="JVJ339" s="1085"/>
      <c r="JVK339" s="1085"/>
      <c r="JVL339" s="1085"/>
      <c r="JVM339" s="1085"/>
      <c r="JVN339" s="1085"/>
      <c r="JVO339" s="1085"/>
      <c r="JVP339" s="1085"/>
      <c r="JVQ339" s="1085"/>
      <c r="JVR339" s="1085"/>
      <c r="JVS339" s="1085"/>
      <c r="JVT339" s="1080"/>
      <c r="JVU339" s="1085"/>
      <c r="JVV339" s="1085"/>
      <c r="JVW339" s="1085"/>
      <c r="JVX339" s="1085"/>
      <c r="JVY339" s="1085"/>
      <c r="JVZ339" s="1085"/>
      <c r="JWA339" s="1085"/>
      <c r="JWB339" s="1085"/>
      <c r="JWC339" s="1085"/>
      <c r="JWD339" s="1085"/>
      <c r="JWE339" s="1085"/>
      <c r="JWF339" s="1085"/>
      <c r="JWG339" s="1085"/>
      <c r="JWH339" s="1085"/>
      <c r="JWI339" s="1080"/>
      <c r="JWJ339" s="1085"/>
      <c r="JWK339" s="1085"/>
      <c r="JWL339" s="1085"/>
      <c r="JWM339" s="1085"/>
      <c r="JWN339" s="1085"/>
      <c r="JWO339" s="1085"/>
      <c r="JWP339" s="1085"/>
      <c r="JWQ339" s="1085"/>
      <c r="JWR339" s="1085"/>
      <c r="JWS339" s="1085"/>
      <c r="JWT339" s="1085"/>
      <c r="JWU339" s="1085"/>
      <c r="JWV339" s="1085"/>
      <c r="JWW339" s="1085"/>
      <c r="JWX339" s="1080"/>
      <c r="JWY339" s="1085"/>
      <c r="JWZ339" s="1085"/>
      <c r="JXA339" s="1085"/>
      <c r="JXB339" s="1085"/>
      <c r="JXC339" s="1085"/>
      <c r="JXD339" s="1085"/>
      <c r="JXE339" s="1085"/>
      <c r="JXF339" s="1085"/>
      <c r="JXG339" s="1085"/>
      <c r="JXH339" s="1085"/>
      <c r="JXI339" s="1085"/>
      <c r="JXJ339" s="1085"/>
      <c r="JXK339" s="1085"/>
      <c r="JXL339" s="1085"/>
      <c r="JXM339" s="1080"/>
      <c r="JXN339" s="1085"/>
      <c r="JXO339" s="1085"/>
      <c r="JXP339" s="1085"/>
      <c r="JXQ339" s="1085"/>
      <c r="JXR339" s="1085"/>
      <c r="JXS339" s="1085"/>
      <c r="JXT339" s="1085"/>
      <c r="JXU339" s="1085"/>
      <c r="JXV339" s="1085"/>
      <c r="JXW339" s="1085"/>
      <c r="JXX339" s="1085"/>
      <c r="JXY339" s="1085"/>
      <c r="JXZ339" s="1085"/>
      <c r="JYA339" s="1085"/>
      <c r="JYB339" s="1080"/>
      <c r="JYC339" s="1085"/>
      <c r="JYD339" s="1085"/>
      <c r="JYE339" s="1085"/>
      <c r="JYF339" s="1085"/>
      <c r="JYG339" s="1085"/>
      <c r="JYH339" s="1085"/>
      <c r="JYI339" s="1085"/>
      <c r="JYJ339" s="1085"/>
      <c r="JYK339" s="1085"/>
      <c r="JYL339" s="1085"/>
      <c r="JYM339" s="1085"/>
      <c r="JYN339" s="1085"/>
      <c r="JYO339" s="1085"/>
      <c r="JYP339" s="1085"/>
      <c r="JYQ339" s="1080"/>
      <c r="JYR339" s="1085"/>
      <c r="JYS339" s="1085"/>
      <c r="JYT339" s="1085"/>
      <c r="JYU339" s="1085"/>
      <c r="JYV339" s="1085"/>
      <c r="JYW339" s="1085"/>
      <c r="JYX339" s="1085"/>
      <c r="JYY339" s="1085"/>
      <c r="JYZ339" s="1085"/>
      <c r="JZA339" s="1085"/>
      <c r="JZB339" s="1085"/>
      <c r="JZC339" s="1085"/>
      <c r="JZD339" s="1085"/>
      <c r="JZE339" s="1085"/>
      <c r="JZF339" s="1080"/>
      <c r="JZG339" s="1085"/>
      <c r="JZH339" s="1085"/>
      <c r="JZI339" s="1085"/>
      <c r="JZJ339" s="1085"/>
      <c r="JZK339" s="1085"/>
      <c r="JZL339" s="1085"/>
      <c r="JZM339" s="1085"/>
      <c r="JZN339" s="1085"/>
      <c r="JZO339" s="1085"/>
      <c r="JZP339" s="1085"/>
      <c r="JZQ339" s="1085"/>
      <c r="JZR339" s="1085"/>
      <c r="JZS339" s="1085"/>
      <c r="JZT339" s="1085"/>
      <c r="JZU339" s="1080"/>
      <c r="JZV339" s="1085"/>
      <c r="JZW339" s="1085"/>
      <c r="JZX339" s="1085"/>
      <c r="JZY339" s="1085"/>
      <c r="JZZ339" s="1085"/>
      <c r="KAA339" s="1085"/>
      <c r="KAB339" s="1085"/>
      <c r="KAC339" s="1085"/>
      <c r="KAD339" s="1085"/>
      <c r="KAE339" s="1085"/>
      <c r="KAF339" s="1085"/>
      <c r="KAG339" s="1085"/>
      <c r="KAH339" s="1085"/>
      <c r="KAI339" s="1085"/>
      <c r="KAJ339" s="1080"/>
      <c r="KAK339" s="1085"/>
      <c r="KAL339" s="1085"/>
      <c r="KAM339" s="1085"/>
      <c r="KAN339" s="1085"/>
      <c r="KAO339" s="1085"/>
      <c r="KAP339" s="1085"/>
      <c r="KAQ339" s="1085"/>
      <c r="KAR339" s="1085"/>
      <c r="KAS339" s="1085"/>
      <c r="KAT339" s="1085"/>
      <c r="KAU339" s="1085"/>
      <c r="KAV339" s="1085"/>
      <c r="KAW339" s="1085"/>
      <c r="KAX339" s="1085"/>
      <c r="KAY339" s="1080"/>
      <c r="KAZ339" s="1085"/>
      <c r="KBA339" s="1085"/>
      <c r="KBB339" s="1085"/>
      <c r="KBC339" s="1085"/>
      <c r="KBD339" s="1085"/>
      <c r="KBE339" s="1085"/>
      <c r="KBF339" s="1085"/>
      <c r="KBG339" s="1085"/>
      <c r="KBH339" s="1085"/>
      <c r="KBI339" s="1085"/>
      <c r="KBJ339" s="1085"/>
      <c r="KBK339" s="1085"/>
      <c r="KBL339" s="1085"/>
      <c r="KBM339" s="1085"/>
      <c r="KBN339" s="1080"/>
      <c r="KBO339" s="1085"/>
      <c r="KBP339" s="1085"/>
      <c r="KBQ339" s="1085"/>
      <c r="KBR339" s="1085"/>
      <c r="KBS339" s="1085"/>
      <c r="KBT339" s="1085"/>
      <c r="KBU339" s="1085"/>
      <c r="KBV339" s="1085"/>
      <c r="KBW339" s="1085"/>
      <c r="KBX339" s="1085"/>
      <c r="KBY339" s="1085"/>
      <c r="KBZ339" s="1085"/>
      <c r="KCA339" s="1085"/>
      <c r="KCB339" s="1085"/>
      <c r="KCC339" s="1080"/>
      <c r="KCD339" s="1085"/>
      <c r="KCE339" s="1085"/>
      <c r="KCF339" s="1085"/>
      <c r="KCG339" s="1085"/>
      <c r="KCH339" s="1085"/>
      <c r="KCI339" s="1085"/>
      <c r="KCJ339" s="1085"/>
      <c r="KCK339" s="1085"/>
      <c r="KCL339" s="1085"/>
      <c r="KCM339" s="1085"/>
      <c r="KCN339" s="1085"/>
      <c r="KCO339" s="1085"/>
      <c r="KCP339" s="1085"/>
      <c r="KCQ339" s="1085"/>
      <c r="KCR339" s="1080"/>
      <c r="KCS339" s="1085"/>
      <c r="KCT339" s="1085"/>
      <c r="KCU339" s="1085"/>
      <c r="KCV339" s="1085"/>
      <c r="KCW339" s="1085"/>
      <c r="KCX339" s="1085"/>
      <c r="KCY339" s="1085"/>
      <c r="KCZ339" s="1085"/>
      <c r="KDA339" s="1085"/>
      <c r="KDB339" s="1085"/>
      <c r="KDC339" s="1085"/>
      <c r="KDD339" s="1085"/>
      <c r="KDE339" s="1085"/>
      <c r="KDF339" s="1085"/>
      <c r="KDG339" s="1080"/>
      <c r="KDH339" s="1085"/>
      <c r="KDI339" s="1085"/>
      <c r="KDJ339" s="1085"/>
      <c r="KDK339" s="1085"/>
      <c r="KDL339" s="1085"/>
      <c r="KDM339" s="1085"/>
      <c r="KDN339" s="1085"/>
      <c r="KDO339" s="1085"/>
      <c r="KDP339" s="1085"/>
      <c r="KDQ339" s="1085"/>
      <c r="KDR339" s="1085"/>
      <c r="KDS339" s="1085"/>
      <c r="KDT339" s="1085"/>
      <c r="KDU339" s="1085"/>
      <c r="KDV339" s="1080"/>
      <c r="KDW339" s="1085"/>
      <c r="KDX339" s="1085"/>
      <c r="KDY339" s="1085"/>
      <c r="KDZ339" s="1085"/>
      <c r="KEA339" s="1085"/>
      <c r="KEB339" s="1085"/>
      <c r="KEC339" s="1085"/>
      <c r="KED339" s="1085"/>
      <c r="KEE339" s="1085"/>
      <c r="KEF339" s="1085"/>
      <c r="KEG339" s="1085"/>
      <c r="KEH339" s="1085"/>
      <c r="KEI339" s="1085"/>
      <c r="KEJ339" s="1085"/>
      <c r="KEK339" s="1080"/>
      <c r="KEL339" s="1085"/>
      <c r="KEM339" s="1085"/>
      <c r="KEN339" s="1085"/>
      <c r="KEO339" s="1085"/>
      <c r="KEP339" s="1085"/>
      <c r="KEQ339" s="1085"/>
      <c r="KER339" s="1085"/>
      <c r="KES339" s="1085"/>
      <c r="KET339" s="1085"/>
      <c r="KEU339" s="1085"/>
      <c r="KEV339" s="1085"/>
      <c r="KEW339" s="1085"/>
      <c r="KEX339" s="1085"/>
      <c r="KEY339" s="1085"/>
      <c r="KEZ339" s="1080"/>
      <c r="KFA339" s="1085"/>
      <c r="KFB339" s="1085"/>
      <c r="KFC339" s="1085"/>
      <c r="KFD339" s="1085"/>
      <c r="KFE339" s="1085"/>
      <c r="KFF339" s="1085"/>
      <c r="KFG339" s="1085"/>
      <c r="KFH339" s="1085"/>
      <c r="KFI339" s="1085"/>
      <c r="KFJ339" s="1085"/>
      <c r="KFK339" s="1085"/>
      <c r="KFL339" s="1085"/>
      <c r="KFM339" s="1085"/>
      <c r="KFN339" s="1085"/>
      <c r="KFO339" s="1080"/>
      <c r="KFP339" s="1085"/>
      <c r="KFQ339" s="1085"/>
      <c r="KFR339" s="1085"/>
      <c r="KFS339" s="1085"/>
      <c r="KFT339" s="1085"/>
      <c r="KFU339" s="1085"/>
      <c r="KFV339" s="1085"/>
      <c r="KFW339" s="1085"/>
      <c r="KFX339" s="1085"/>
      <c r="KFY339" s="1085"/>
      <c r="KFZ339" s="1085"/>
      <c r="KGA339" s="1085"/>
      <c r="KGB339" s="1085"/>
      <c r="KGC339" s="1085"/>
      <c r="KGD339" s="1080"/>
      <c r="KGE339" s="1085"/>
      <c r="KGF339" s="1085"/>
      <c r="KGG339" s="1085"/>
      <c r="KGH339" s="1085"/>
      <c r="KGI339" s="1085"/>
      <c r="KGJ339" s="1085"/>
      <c r="KGK339" s="1085"/>
      <c r="KGL339" s="1085"/>
      <c r="KGM339" s="1085"/>
      <c r="KGN339" s="1085"/>
      <c r="KGO339" s="1085"/>
      <c r="KGP339" s="1085"/>
      <c r="KGQ339" s="1085"/>
      <c r="KGR339" s="1085"/>
      <c r="KGS339" s="1080"/>
      <c r="KGT339" s="1085"/>
      <c r="KGU339" s="1085"/>
      <c r="KGV339" s="1085"/>
      <c r="KGW339" s="1085"/>
      <c r="KGX339" s="1085"/>
      <c r="KGY339" s="1085"/>
      <c r="KGZ339" s="1085"/>
      <c r="KHA339" s="1085"/>
      <c r="KHB339" s="1085"/>
      <c r="KHC339" s="1085"/>
      <c r="KHD339" s="1085"/>
      <c r="KHE339" s="1085"/>
      <c r="KHF339" s="1085"/>
      <c r="KHG339" s="1085"/>
      <c r="KHH339" s="1080"/>
      <c r="KHI339" s="1085"/>
      <c r="KHJ339" s="1085"/>
      <c r="KHK339" s="1085"/>
      <c r="KHL339" s="1085"/>
      <c r="KHM339" s="1085"/>
      <c r="KHN339" s="1085"/>
      <c r="KHO339" s="1085"/>
      <c r="KHP339" s="1085"/>
      <c r="KHQ339" s="1085"/>
      <c r="KHR339" s="1085"/>
      <c r="KHS339" s="1085"/>
      <c r="KHT339" s="1085"/>
      <c r="KHU339" s="1085"/>
      <c r="KHV339" s="1085"/>
      <c r="KHW339" s="1080"/>
      <c r="KHX339" s="1085"/>
      <c r="KHY339" s="1085"/>
      <c r="KHZ339" s="1085"/>
      <c r="KIA339" s="1085"/>
      <c r="KIB339" s="1085"/>
      <c r="KIC339" s="1085"/>
      <c r="KID339" s="1085"/>
      <c r="KIE339" s="1085"/>
      <c r="KIF339" s="1085"/>
      <c r="KIG339" s="1085"/>
      <c r="KIH339" s="1085"/>
      <c r="KII339" s="1085"/>
      <c r="KIJ339" s="1085"/>
      <c r="KIK339" s="1085"/>
      <c r="KIL339" s="1080"/>
      <c r="KIM339" s="1085"/>
      <c r="KIN339" s="1085"/>
      <c r="KIO339" s="1085"/>
      <c r="KIP339" s="1085"/>
      <c r="KIQ339" s="1085"/>
      <c r="KIR339" s="1085"/>
      <c r="KIS339" s="1085"/>
      <c r="KIT339" s="1085"/>
      <c r="KIU339" s="1085"/>
      <c r="KIV339" s="1085"/>
      <c r="KIW339" s="1085"/>
      <c r="KIX339" s="1085"/>
      <c r="KIY339" s="1085"/>
      <c r="KIZ339" s="1085"/>
      <c r="KJA339" s="1080"/>
      <c r="KJB339" s="1085"/>
      <c r="KJC339" s="1085"/>
      <c r="KJD339" s="1085"/>
      <c r="KJE339" s="1085"/>
      <c r="KJF339" s="1085"/>
      <c r="KJG339" s="1085"/>
      <c r="KJH339" s="1085"/>
      <c r="KJI339" s="1085"/>
      <c r="KJJ339" s="1085"/>
      <c r="KJK339" s="1085"/>
      <c r="KJL339" s="1085"/>
      <c r="KJM339" s="1085"/>
      <c r="KJN339" s="1085"/>
      <c r="KJO339" s="1085"/>
      <c r="KJP339" s="1080"/>
      <c r="KJQ339" s="1085"/>
      <c r="KJR339" s="1085"/>
      <c r="KJS339" s="1085"/>
      <c r="KJT339" s="1085"/>
      <c r="KJU339" s="1085"/>
      <c r="KJV339" s="1085"/>
      <c r="KJW339" s="1085"/>
      <c r="KJX339" s="1085"/>
      <c r="KJY339" s="1085"/>
      <c r="KJZ339" s="1085"/>
      <c r="KKA339" s="1085"/>
      <c r="KKB339" s="1085"/>
      <c r="KKC339" s="1085"/>
      <c r="KKD339" s="1085"/>
      <c r="KKE339" s="1080"/>
      <c r="KKF339" s="1085"/>
      <c r="KKG339" s="1085"/>
      <c r="KKH339" s="1085"/>
      <c r="KKI339" s="1085"/>
      <c r="KKJ339" s="1085"/>
      <c r="KKK339" s="1085"/>
      <c r="KKL339" s="1085"/>
      <c r="KKM339" s="1085"/>
      <c r="KKN339" s="1085"/>
      <c r="KKO339" s="1085"/>
      <c r="KKP339" s="1085"/>
      <c r="KKQ339" s="1085"/>
      <c r="KKR339" s="1085"/>
      <c r="KKS339" s="1085"/>
      <c r="KKT339" s="1080"/>
      <c r="KKU339" s="1085"/>
      <c r="KKV339" s="1085"/>
      <c r="KKW339" s="1085"/>
      <c r="KKX339" s="1085"/>
      <c r="KKY339" s="1085"/>
      <c r="KKZ339" s="1085"/>
      <c r="KLA339" s="1085"/>
      <c r="KLB339" s="1085"/>
      <c r="KLC339" s="1085"/>
      <c r="KLD339" s="1085"/>
      <c r="KLE339" s="1085"/>
      <c r="KLF339" s="1085"/>
      <c r="KLG339" s="1085"/>
      <c r="KLH339" s="1085"/>
      <c r="KLI339" s="1080"/>
      <c r="KLJ339" s="1085"/>
      <c r="KLK339" s="1085"/>
      <c r="KLL339" s="1085"/>
      <c r="KLM339" s="1085"/>
      <c r="KLN339" s="1085"/>
      <c r="KLO339" s="1085"/>
      <c r="KLP339" s="1085"/>
      <c r="KLQ339" s="1085"/>
      <c r="KLR339" s="1085"/>
      <c r="KLS339" s="1085"/>
      <c r="KLT339" s="1085"/>
      <c r="KLU339" s="1085"/>
      <c r="KLV339" s="1085"/>
      <c r="KLW339" s="1085"/>
      <c r="KLX339" s="1080"/>
      <c r="KLY339" s="1085"/>
      <c r="KLZ339" s="1085"/>
      <c r="KMA339" s="1085"/>
      <c r="KMB339" s="1085"/>
      <c r="KMC339" s="1085"/>
      <c r="KMD339" s="1085"/>
      <c r="KME339" s="1085"/>
      <c r="KMF339" s="1085"/>
      <c r="KMG339" s="1085"/>
      <c r="KMH339" s="1085"/>
      <c r="KMI339" s="1085"/>
      <c r="KMJ339" s="1085"/>
      <c r="KMK339" s="1085"/>
      <c r="KML339" s="1085"/>
      <c r="KMM339" s="1080"/>
      <c r="KMN339" s="1085"/>
      <c r="KMO339" s="1085"/>
      <c r="KMP339" s="1085"/>
      <c r="KMQ339" s="1085"/>
      <c r="KMR339" s="1085"/>
      <c r="KMS339" s="1085"/>
      <c r="KMT339" s="1085"/>
      <c r="KMU339" s="1085"/>
      <c r="KMV339" s="1085"/>
      <c r="KMW339" s="1085"/>
      <c r="KMX339" s="1085"/>
      <c r="KMY339" s="1085"/>
      <c r="KMZ339" s="1085"/>
      <c r="KNA339" s="1085"/>
      <c r="KNB339" s="1080"/>
      <c r="KNC339" s="1085"/>
      <c r="KND339" s="1085"/>
      <c r="KNE339" s="1085"/>
      <c r="KNF339" s="1085"/>
      <c r="KNG339" s="1085"/>
      <c r="KNH339" s="1085"/>
      <c r="KNI339" s="1085"/>
      <c r="KNJ339" s="1085"/>
      <c r="KNK339" s="1085"/>
      <c r="KNL339" s="1085"/>
      <c r="KNM339" s="1085"/>
      <c r="KNN339" s="1085"/>
      <c r="KNO339" s="1085"/>
      <c r="KNP339" s="1085"/>
      <c r="KNQ339" s="1080"/>
      <c r="KNR339" s="1085"/>
      <c r="KNS339" s="1085"/>
      <c r="KNT339" s="1085"/>
      <c r="KNU339" s="1085"/>
      <c r="KNV339" s="1085"/>
      <c r="KNW339" s="1085"/>
      <c r="KNX339" s="1085"/>
      <c r="KNY339" s="1085"/>
      <c r="KNZ339" s="1085"/>
      <c r="KOA339" s="1085"/>
      <c r="KOB339" s="1085"/>
      <c r="KOC339" s="1085"/>
      <c r="KOD339" s="1085"/>
      <c r="KOE339" s="1085"/>
      <c r="KOF339" s="1080"/>
      <c r="KOG339" s="1085"/>
      <c r="KOH339" s="1085"/>
      <c r="KOI339" s="1085"/>
      <c r="KOJ339" s="1085"/>
      <c r="KOK339" s="1085"/>
      <c r="KOL339" s="1085"/>
      <c r="KOM339" s="1085"/>
      <c r="KON339" s="1085"/>
      <c r="KOO339" s="1085"/>
      <c r="KOP339" s="1085"/>
      <c r="KOQ339" s="1085"/>
      <c r="KOR339" s="1085"/>
      <c r="KOS339" s="1085"/>
      <c r="KOT339" s="1085"/>
      <c r="KOU339" s="1080"/>
      <c r="KOV339" s="1085"/>
      <c r="KOW339" s="1085"/>
      <c r="KOX339" s="1085"/>
      <c r="KOY339" s="1085"/>
      <c r="KOZ339" s="1085"/>
      <c r="KPA339" s="1085"/>
      <c r="KPB339" s="1085"/>
      <c r="KPC339" s="1085"/>
      <c r="KPD339" s="1085"/>
      <c r="KPE339" s="1085"/>
      <c r="KPF339" s="1085"/>
      <c r="KPG339" s="1085"/>
      <c r="KPH339" s="1085"/>
      <c r="KPI339" s="1085"/>
      <c r="KPJ339" s="1080"/>
      <c r="KPK339" s="1085"/>
      <c r="KPL339" s="1085"/>
      <c r="KPM339" s="1085"/>
      <c r="KPN339" s="1085"/>
      <c r="KPO339" s="1085"/>
      <c r="KPP339" s="1085"/>
      <c r="KPQ339" s="1085"/>
      <c r="KPR339" s="1085"/>
      <c r="KPS339" s="1085"/>
      <c r="KPT339" s="1085"/>
      <c r="KPU339" s="1085"/>
      <c r="KPV339" s="1085"/>
      <c r="KPW339" s="1085"/>
      <c r="KPX339" s="1085"/>
      <c r="KPY339" s="1080"/>
      <c r="KPZ339" s="1085"/>
      <c r="KQA339" s="1085"/>
      <c r="KQB339" s="1085"/>
      <c r="KQC339" s="1085"/>
      <c r="KQD339" s="1085"/>
      <c r="KQE339" s="1085"/>
      <c r="KQF339" s="1085"/>
      <c r="KQG339" s="1085"/>
      <c r="KQH339" s="1085"/>
      <c r="KQI339" s="1085"/>
      <c r="KQJ339" s="1085"/>
      <c r="KQK339" s="1085"/>
      <c r="KQL339" s="1085"/>
      <c r="KQM339" s="1085"/>
      <c r="KQN339" s="1080"/>
      <c r="KQO339" s="1085"/>
      <c r="KQP339" s="1085"/>
      <c r="KQQ339" s="1085"/>
      <c r="KQR339" s="1085"/>
      <c r="KQS339" s="1085"/>
      <c r="KQT339" s="1085"/>
      <c r="KQU339" s="1085"/>
      <c r="KQV339" s="1085"/>
      <c r="KQW339" s="1085"/>
      <c r="KQX339" s="1085"/>
      <c r="KQY339" s="1085"/>
      <c r="KQZ339" s="1085"/>
      <c r="KRA339" s="1085"/>
      <c r="KRB339" s="1085"/>
      <c r="KRC339" s="1080"/>
      <c r="KRD339" s="1085"/>
      <c r="KRE339" s="1085"/>
      <c r="KRF339" s="1085"/>
      <c r="KRG339" s="1085"/>
      <c r="KRH339" s="1085"/>
      <c r="KRI339" s="1085"/>
      <c r="KRJ339" s="1085"/>
      <c r="KRK339" s="1085"/>
      <c r="KRL339" s="1085"/>
      <c r="KRM339" s="1085"/>
      <c r="KRN339" s="1085"/>
      <c r="KRO339" s="1085"/>
      <c r="KRP339" s="1085"/>
      <c r="KRQ339" s="1085"/>
      <c r="KRR339" s="1080"/>
      <c r="KRS339" s="1085"/>
      <c r="KRT339" s="1085"/>
      <c r="KRU339" s="1085"/>
      <c r="KRV339" s="1085"/>
      <c r="KRW339" s="1085"/>
      <c r="KRX339" s="1085"/>
      <c r="KRY339" s="1085"/>
      <c r="KRZ339" s="1085"/>
      <c r="KSA339" s="1085"/>
      <c r="KSB339" s="1085"/>
      <c r="KSC339" s="1085"/>
      <c r="KSD339" s="1085"/>
      <c r="KSE339" s="1085"/>
      <c r="KSF339" s="1085"/>
      <c r="KSG339" s="1080"/>
      <c r="KSH339" s="1085"/>
      <c r="KSI339" s="1085"/>
      <c r="KSJ339" s="1085"/>
      <c r="KSK339" s="1085"/>
      <c r="KSL339" s="1085"/>
      <c r="KSM339" s="1085"/>
      <c r="KSN339" s="1085"/>
      <c r="KSO339" s="1085"/>
      <c r="KSP339" s="1085"/>
      <c r="KSQ339" s="1085"/>
      <c r="KSR339" s="1085"/>
      <c r="KSS339" s="1085"/>
      <c r="KST339" s="1085"/>
      <c r="KSU339" s="1085"/>
      <c r="KSV339" s="1080"/>
      <c r="KSW339" s="1085"/>
      <c r="KSX339" s="1085"/>
      <c r="KSY339" s="1085"/>
      <c r="KSZ339" s="1085"/>
      <c r="KTA339" s="1085"/>
      <c r="KTB339" s="1085"/>
      <c r="KTC339" s="1085"/>
      <c r="KTD339" s="1085"/>
      <c r="KTE339" s="1085"/>
      <c r="KTF339" s="1085"/>
      <c r="KTG339" s="1085"/>
      <c r="KTH339" s="1085"/>
      <c r="KTI339" s="1085"/>
      <c r="KTJ339" s="1085"/>
      <c r="KTK339" s="1080"/>
      <c r="KTL339" s="1085"/>
      <c r="KTM339" s="1085"/>
      <c r="KTN339" s="1085"/>
      <c r="KTO339" s="1085"/>
      <c r="KTP339" s="1085"/>
      <c r="KTQ339" s="1085"/>
      <c r="KTR339" s="1085"/>
      <c r="KTS339" s="1085"/>
      <c r="KTT339" s="1085"/>
      <c r="KTU339" s="1085"/>
      <c r="KTV339" s="1085"/>
      <c r="KTW339" s="1085"/>
      <c r="KTX339" s="1085"/>
      <c r="KTY339" s="1085"/>
      <c r="KTZ339" s="1080"/>
      <c r="KUA339" s="1085"/>
      <c r="KUB339" s="1085"/>
      <c r="KUC339" s="1085"/>
      <c r="KUD339" s="1085"/>
      <c r="KUE339" s="1085"/>
      <c r="KUF339" s="1085"/>
      <c r="KUG339" s="1085"/>
      <c r="KUH339" s="1085"/>
      <c r="KUI339" s="1085"/>
      <c r="KUJ339" s="1085"/>
      <c r="KUK339" s="1085"/>
      <c r="KUL339" s="1085"/>
      <c r="KUM339" s="1085"/>
      <c r="KUN339" s="1085"/>
      <c r="KUO339" s="1080"/>
      <c r="KUP339" s="1085"/>
      <c r="KUQ339" s="1085"/>
      <c r="KUR339" s="1085"/>
      <c r="KUS339" s="1085"/>
      <c r="KUT339" s="1085"/>
      <c r="KUU339" s="1085"/>
      <c r="KUV339" s="1085"/>
      <c r="KUW339" s="1085"/>
      <c r="KUX339" s="1085"/>
      <c r="KUY339" s="1085"/>
      <c r="KUZ339" s="1085"/>
      <c r="KVA339" s="1085"/>
      <c r="KVB339" s="1085"/>
      <c r="KVC339" s="1085"/>
      <c r="KVD339" s="1080"/>
      <c r="KVE339" s="1085"/>
      <c r="KVF339" s="1085"/>
      <c r="KVG339" s="1085"/>
      <c r="KVH339" s="1085"/>
      <c r="KVI339" s="1085"/>
      <c r="KVJ339" s="1085"/>
      <c r="KVK339" s="1085"/>
      <c r="KVL339" s="1085"/>
      <c r="KVM339" s="1085"/>
      <c r="KVN339" s="1085"/>
      <c r="KVO339" s="1085"/>
      <c r="KVP339" s="1085"/>
      <c r="KVQ339" s="1085"/>
      <c r="KVR339" s="1085"/>
      <c r="KVS339" s="1080"/>
      <c r="KVT339" s="1085"/>
      <c r="KVU339" s="1085"/>
      <c r="KVV339" s="1085"/>
      <c r="KVW339" s="1085"/>
      <c r="KVX339" s="1085"/>
      <c r="KVY339" s="1085"/>
      <c r="KVZ339" s="1085"/>
      <c r="KWA339" s="1085"/>
      <c r="KWB339" s="1085"/>
      <c r="KWC339" s="1085"/>
      <c r="KWD339" s="1085"/>
      <c r="KWE339" s="1085"/>
      <c r="KWF339" s="1085"/>
      <c r="KWG339" s="1085"/>
      <c r="KWH339" s="1080"/>
      <c r="KWI339" s="1085"/>
      <c r="KWJ339" s="1085"/>
      <c r="KWK339" s="1085"/>
      <c r="KWL339" s="1085"/>
      <c r="KWM339" s="1085"/>
      <c r="KWN339" s="1085"/>
      <c r="KWO339" s="1085"/>
      <c r="KWP339" s="1085"/>
      <c r="KWQ339" s="1085"/>
      <c r="KWR339" s="1085"/>
      <c r="KWS339" s="1085"/>
      <c r="KWT339" s="1085"/>
      <c r="KWU339" s="1085"/>
      <c r="KWV339" s="1085"/>
      <c r="KWW339" s="1080"/>
      <c r="KWX339" s="1085"/>
      <c r="KWY339" s="1085"/>
      <c r="KWZ339" s="1085"/>
      <c r="KXA339" s="1085"/>
      <c r="KXB339" s="1085"/>
      <c r="KXC339" s="1085"/>
      <c r="KXD339" s="1085"/>
      <c r="KXE339" s="1085"/>
      <c r="KXF339" s="1085"/>
      <c r="KXG339" s="1085"/>
      <c r="KXH339" s="1085"/>
      <c r="KXI339" s="1085"/>
      <c r="KXJ339" s="1085"/>
      <c r="KXK339" s="1085"/>
      <c r="KXL339" s="1080"/>
      <c r="KXM339" s="1085"/>
      <c r="KXN339" s="1085"/>
      <c r="KXO339" s="1085"/>
      <c r="KXP339" s="1085"/>
      <c r="KXQ339" s="1085"/>
      <c r="KXR339" s="1085"/>
      <c r="KXS339" s="1085"/>
      <c r="KXT339" s="1085"/>
      <c r="KXU339" s="1085"/>
      <c r="KXV339" s="1085"/>
      <c r="KXW339" s="1085"/>
      <c r="KXX339" s="1085"/>
      <c r="KXY339" s="1085"/>
      <c r="KXZ339" s="1085"/>
      <c r="KYA339" s="1080"/>
      <c r="KYB339" s="1085"/>
      <c r="KYC339" s="1085"/>
      <c r="KYD339" s="1085"/>
      <c r="KYE339" s="1085"/>
      <c r="KYF339" s="1085"/>
      <c r="KYG339" s="1085"/>
      <c r="KYH339" s="1085"/>
      <c r="KYI339" s="1085"/>
      <c r="KYJ339" s="1085"/>
      <c r="KYK339" s="1085"/>
      <c r="KYL339" s="1085"/>
      <c r="KYM339" s="1085"/>
      <c r="KYN339" s="1085"/>
      <c r="KYO339" s="1085"/>
      <c r="KYP339" s="1080"/>
      <c r="KYQ339" s="1085"/>
      <c r="KYR339" s="1085"/>
      <c r="KYS339" s="1085"/>
      <c r="KYT339" s="1085"/>
      <c r="KYU339" s="1085"/>
      <c r="KYV339" s="1085"/>
      <c r="KYW339" s="1085"/>
      <c r="KYX339" s="1085"/>
      <c r="KYY339" s="1085"/>
      <c r="KYZ339" s="1085"/>
      <c r="KZA339" s="1085"/>
      <c r="KZB339" s="1085"/>
      <c r="KZC339" s="1085"/>
      <c r="KZD339" s="1085"/>
      <c r="KZE339" s="1080"/>
      <c r="KZF339" s="1085"/>
      <c r="KZG339" s="1085"/>
      <c r="KZH339" s="1085"/>
      <c r="KZI339" s="1085"/>
      <c r="KZJ339" s="1085"/>
      <c r="KZK339" s="1085"/>
      <c r="KZL339" s="1085"/>
      <c r="KZM339" s="1085"/>
      <c r="KZN339" s="1085"/>
      <c r="KZO339" s="1085"/>
      <c r="KZP339" s="1085"/>
      <c r="KZQ339" s="1085"/>
      <c r="KZR339" s="1085"/>
      <c r="KZS339" s="1085"/>
      <c r="KZT339" s="1080"/>
      <c r="KZU339" s="1085"/>
      <c r="KZV339" s="1085"/>
      <c r="KZW339" s="1085"/>
      <c r="KZX339" s="1085"/>
      <c r="KZY339" s="1085"/>
      <c r="KZZ339" s="1085"/>
      <c r="LAA339" s="1085"/>
      <c r="LAB339" s="1085"/>
      <c r="LAC339" s="1085"/>
      <c r="LAD339" s="1085"/>
      <c r="LAE339" s="1085"/>
      <c r="LAF339" s="1085"/>
      <c r="LAG339" s="1085"/>
      <c r="LAH339" s="1085"/>
      <c r="LAI339" s="1080"/>
      <c r="LAJ339" s="1085"/>
      <c r="LAK339" s="1085"/>
      <c r="LAL339" s="1085"/>
      <c r="LAM339" s="1085"/>
      <c r="LAN339" s="1085"/>
      <c r="LAO339" s="1085"/>
      <c r="LAP339" s="1085"/>
      <c r="LAQ339" s="1085"/>
      <c r="LAR339" s="1085"/>
      <c r="LAS339" s="1085"/>
      <c r="LAT339" s="1085"/>
      <c r="LAU339" s="1085"/>
      <c r="LAV339" s="1085"/>
      <c r="LAW339" s="1085"/>
      <c r="LAX339" s="1080"/>
      <c r="LAY339" s="1085"/>
      <c r="LAZ339" s="1085"/>
      <c r="LBA339" s="1085"/>
      <c r="LBB339" s="1085"/>
      <c r="LBC339" s="1085"/>
      <c r="LBD339" s="1085"/>
      <c r="LBE339" s="1085"/>
      <c r="LBF339" s="1085"/>
      <c r="LBG339" s="1085"/>
      <c r="LBH339" s="1085"/>
      <c r="LBI339" s="1085"/>
      <c r="LBJ339" s="1085"/>
      <c r="LBK339" s="1085"/>
      <c r="LBL339" s="1085"/>
      <c r="LBM339" s="1080"/>
      <c r="LBN339" s="1085"/>
      <c r="LBO339" s="1085"/>
      <c r="LBP339" s="1085"/>
      <c r="LBQ339" s="1085"/>
      <c r="LBR339" s="1085"/>
      <c r="LBS339" s="1085"/>
      <c r="LBT339" s="1085"/>
      <c r="LBU339" s="1085"/>
      <c r="LBV339" s="1085"/>
      <c r="LBW339" s="1085"/>
      <c r="LBX339" s="1085"/>
      <c r="LBY339" s="1085"/>
      <c r="LBZ339" s="1085"/>
      <c r="LCA339" s="1085"/>
      <c r="LCB339" s="1080"/>
      <c r="LCC339" s="1085"/>
      <c r="LCD339" s="1085"/>
      <c r="LCE339" s="1085"/>
      <c r="LCF339" s="1085"/>
      <c r="LCG339" s="1085"/>
      <c r="LCH339" s="1085"/>
      <c r="LCI339" s="1085"/>
      <c r="LCJ339" s="1085"/>
      <c r="LCK339" s="1085"/>
      <c r="LCL339" s="1085"/>
      <c r="LCM339" s="1085"/>
      <c r="LCN339" s="1085"/>
      <c r="LCO339" s="1085"/>
      <c r="LCP339" s="1085"/>
      <c r="LCQ339" s="1080"/>
      <c r="LCR339" s="1085"/>
      <c r="LCS339" s="1085"/>
      <c r="LCT339" s="1085"/>
      <c r="LCU339" s="1085"/>
      <c r="LCV339" s="1085"/>
      <c r="LCW339" s="1085"/>
      <c r="LCX339" s="1085"/>
      <c r="LCY339" s="1085"/>
      <c r="LCZ339" s="1085"/>
      <c r="LDA339" s="1085"/>
      <c r="LDB339" s="1085"/>
      <c r="LDC339" s="1085"/>
      <c r="LDD339" s="1085"/>
      <c r="LDE339" s="1085"/>
      <c r="LDF339" s="1080"/>
      <c r="LDG339" s="1085"/>
      <c r="LDH339" s="1085"/>
      <c r="LDI339" s="1085"/>
      <c r="LDJ339" s="1085"/>
      <c r="LDK339" s="1085"/>
      <c r="LDL339" s="1085"/>
      <c r="LDM339" s="1085"/>
      <c r="LDN339" s="1085"/>
      <c r="LDO339" s="1085"/>
      <c r="LDP339" s="1085"/>
      <c r="LDQ339" s="1085"/>
      <c r="LDR339" s="1085"/>
      <c r="LDS339" s="1085"/>
      <c r="LDT339" s="1085"/>
      <c r="LDU339" s="1080"/>
      <c r="LDV339" s="1085"/>
      <c r="LDW339" s="1085"/>
      <c r="LDX339" s="1085"/>
      <c r="LDY339" s="1085"/>
      <c r="LDZ339" s="1085"/>
      <c r="LEA339" s="1085"/>
      <c r="LEB339" s="1085"/>
      <c r="LEC339" s="1085"/>
      <c r="LED339" s="1085"/>
      <c r="LEE339" s="1085"/>
      <c r="LEF339" s="1085"/>
      <c r="LEG339" s="1085"/>
      <c r="LEH339" s="1085"/>
      <c r="LEI339" s="1085"/>
      <c r="LEJ339" s="1080"/>
      <c r="LEK339" s="1085"/>
      <c r="LEL339" s="1085"/>
      <c r="LEM339" s="1085"/>
      <c r="LEN339" s="1085"/>
      <c r="LEO339" s="1085"/>
      <c r="LEP339" s="1085"/>
      <c r="LEQ339" s="1085"/>
      <c r="LER339" s="1085"/>
      <c r="LES339" s="1085"/>
      <c r="LET339" s="1085"/>
      <c r="LEU339" s="1085"/>
      <c r="LEV339" s="1085"/>
      <c r="LEW339" s="1085"/>
      <c r="LEX339" s="1085"/>
      <c r="LEY339" s="1080"/>
      <c r="LEZ339" s="1085"/>
      <c r="LFA339" s="1085"/>
      <c r="LFB339" s="1085"/>
      <c r="LFC339" s="1085"/>
      <c r="LFD339" s="1085"/>
      <c r="LFE339" s="1085"/>
      <c r="LFF339" s="1085"/>
      <c r="LFG339" s="1085"/>
      <c r="LFH339" s="1085"/>
      <c r="LFI339" s="1085"/>
      <c r="LFJ339" s="1085"/>
      <c r="LFK339" s="1085"/>
      <c r="LFL339" s="1085"/>
      <c r="LFM339" s="1085"/>
      <c r="LFN339" s="1080"/>
      <c r="LFO339" s="1085"/>
      <c r="LFP339" s="1085"/>
      <c r="LFQ339" s="1085"/>
      <c r="LFR339" s="1085"/>
      <c r="LFS339" s="1085"/>
      <c r="LFT339" s="1085"/>
      <c r="LFU339" s="1085"/>
      <c r="LFV339" s="1085"/>
      <c r="LFW339" s="1085"/>
      <c r="LFX339" s="1085"/>
      <c r="LFY339" s="1085"/>
      <c r="LFZ339" s="1085"/>
      <c r="LGA339" s="1085"/>
      <c r="LGB339" s="1085"/>
      <c r="LGC339" s="1080"/>
      <c r="LGD339" s="1085"/>
      <c r="LGE339" s="1085"/>
      <c r="LGF339" s="1085"/>
      <c r="LGG339" s="1085"/>
      <c r="LGH339" s="1085"/>
      <c r="LGI339" s="1085"/>
      <c r="LGJ339" s="1085"/>
      <c r="LGK339" s="1085"/>
      <c r="LGL339" s="1085"/>
      <c r="LGM339" s="1085"/>
      <c r="LGN339" s="1085"/>
      <c r="LGO339" s="1085"/>
      <c r="LGP339" s="1085"/>
      <c r="LGQ339" s="1085"/>
      <c r="LGR339" s="1080"/>
      <c r="LGS339" s="1085"/>
      <c r="LGT339" s="1085"/>
      <c r="LGU339" s="1085"/>
      <c r="LGV339" s="1085"/>
      <c r="LGW339" s="1085"/>
      <c r="LGX339" s="1085"/>
      <c r="LGY339" s="1085"/>
      <c r="LGZ339" s="1085"/>
      <c r="LHA339" s="1085"/>
      <c r="LHB339" s="1085"/>
      <c r="LHC339" s="1085"/>
      <c r="LHD339" s="1085"/>
      <c r="LHE339" s="1085"/>
      <c r="LHF339" s="1085"/>
      <c r="LHG339" s="1080"/>
      <c r="LHH339" s="1085"/>
      <c r="LHI339" s="1085"/>
      <c r="LHJ339" s="1085"/>
      <c r="LHK339" s="1085"/>
      <c r="LHL339" s="1085"/>
      <c r="LHM339" s="1085"/>
      <c r="LHN339" s="1085"/>
      <c r="LHO339" s="1085"/>
      <c r="LHP339" s="1085"/>
      <c r="LHQ339" s="1085"/>
      <c r="LHR339" s="1085"/>
      <c r="LHS339" s="1085"/>
      <c r="LHT339" s="1085"/>
      <c r="LHU339" s="1085"/>
      <c r="LHV339" s="1080"/>
      <c r="LHW339" s="1085"/>
      <c r="LHX339" s="1085"/>
      <c r="LHY339" s="1085"/>
      <c r="LHZ339" s="1085"/>
      <c r="LIA339" s="1085"/>
      <c r="LIB339" s="1085"/>
      <c r="LIC339" s="1085"/>
      <c r="LID339" s="1085"/>
      <c r="LIE339" s="1085"/>
      <c r="LIF339" s="1085"/>
      <c r="LIG339" s="1085"/>
      <c r="LIH339" s="1085"/>
      <c r="LII339" s="1085"/>
      <c r="LIJ339" s="1085"/>
      <c r="LIK339" s="1080"/>
      <c r="LIL339" s="1085"/>
      <c r="LIM339" s="1085"/>
      <c r="LIN339" s="1085"/>
      <c r="LIO339" s="1085"/>
      <c r="LIP339" s="1085"/>
      <c r="LIQ339" s="1085"/>
      <c r="LIR339" s="1085"/>
      <c r="LIS339" s="1085"/>
      <c r="LIT339" s="1085"/>
      <c r="LIU339" s="1085"/>
      <c r="LIV339" s="1085"/>
      <c r="LIW339" s="1085"/>
      <c r="LIX339" s="1085"/>
      <c r="LIY339" s="1085"/>
      <c r="LIZ339" s="1080"/>
      <c r="LJA339" s="1085"/>
      <c r="LJB339" s="1085"/>
      <c r="LJC339" s="1085"/>
      <c r="LJD339" s="1085"/>
      <c r="LJE339" s="1085"/>
      <c r="LJF339" s="1085"/>
      <c r="LJG339" s="1085"/>
      <c r="LJH339" s="1085"/>
      <c r="LJI339" s="1085"/>
      <c r="LJJ339" s="1085"/>
      <c r="LJK339" s="1085"/>
      <c r="LJL339" s="1085"/>
      <c r="LJM339" s="1085"/>
      <c r="LJN339" s="1085"/>
      <c r="LJO339" s="1080"/>
      <c r="LJP339" s="1085"/>
      <c r="LJQ339" s="1085"/>
      <c r="LJR339" s="1085"/>
      <c r="LJS339" s="1085"/>
      <c r="LJT339" s="1085"/>
      <c r="LJU339" s="1085"/>
      <c r="LJV339" s="1085"/>
      <c r="LJW339" s="1085"/>
      <c r="LJX339" s="1085"/>
      <c r="LJY339" s="1085"/>
      <c r="LJZ339" s="1085"/>
      <c r="LKA339" s="1085"/>
      <c r="LKB339" s="1085"/>
      <c r="LKC339" s="1085"/>
      <c r="LKD339" s="1080"/>
      <c r="LKE339" s="1085"/>
      <c r="LKF339" s="1085"/>
      <c r="LKG339" s="1085"/>
      <c r="LKH339" s="1085"/>
      <c r="LKI339" s="1085"/>
      <c r="LKJ339" s="1085"/>
      <c r="LKK339" s="1085"/>
      <c r="LKL339" s="1085"/>
      <c r="LKM339" s="1085"/>
      <c r="LKN339" s="1085"/>
      <c r="LKO339" s="1085"/>
      <c r="LKP339" s="1085"/>
      <c r="LKQ339" s="1085"/>
      <c r="LKR339" s="1085"/>
      <c r="LKS339" s="1080"/>
      <c r="LKT339" s="1085"/>
      <c r="LKU339" s="1085"/>
      <c r="LKV339" s="1085"/>
      <c r="LKW339" s="1085"/>
      <c r="LKX339" s="1085"/>
      <c r="LKY339" s="1085"/>
      <c r="LKZ339" s="1085"/>
      <c r="LLA339" s="1085"/>
      <c r="LLB339" s="1085"/>
      <c r="LLC339" s="1085"/>
      <c r="LLD339" s="1085"/>
      <c r="LLE339" s="1085"/>
      <c r="LLF339" s="1085"/>
      <c r="LLG339" s="1085"/>
      <c r="LLH339" s="1080"/>
      <c r="LLI339" s="1085"/>
      <c r="LLJ339" s="1085"/>
      <c r="LLK339" s="1085"/>
      <c r="LLL339" s="1085"/>
      <c r="LLM339" s="1085"/>
      <c r="LLN339" s="1085"/>
      <c r="LLO339" s="1085"/>
      <c r="LLP339" s="1085"/>
      <c r="LLQ339" s="1085"/>
      <c r="LLR339" s="1085"/>
      <c r="LLS339" s="1085"/>
      <c r="LLT339" s="1085"/>
      <c r="LLU339" s="1085"/>
      <c r="LLV339" s="1085"/>
      <c r="LLW339" s="1080"/>
      <c r="LLX339" s="1085"/>
      <c r="LLY339" s="1085"/>
      <c r="LLZ339" s="1085"/>
      <c r="LMA339" s="1085"/>
      <c r="LMB339" s="1085"/>
      <c r="LMC339" s="1085"/>
      <c r="LMD339" s="1085"/>
      <c r="LME339" s="1085"/>
      <c r="LMF339" s="1085"/>
      <c r="LMG339" s="1085"/>
      <c r="LMH339" s="1085"/>
      <c r="LMI339" s="1085"/>
      <c r="LMJ339" s="1085"/>
      <c r="LMK339" s="1085"/>
      <c r="LML339" s="1080"/>
      <c r="LMM339" s="1085"/>
      <c r="LMN339" s="1085"/>
      <c r="LMO339" s="1085"/>
      <c r="LMP339" s="1085"/>
      <c r="LMQ339" s="1085"/>
      <c r="LMR339" s="1085"/>
      <c r="LMS339" s="1085"/>
      <c r="LMT339" s="1085"/>
      <c r="LMU339" s="1085"/>
      <c r="LMV339" s="1085"/>
      <c r="LMW339" s="1085"/>
      <c r="LMX339" s="1085"/>
      <c r="LMY339" s="1085"/>
      <c r="LMZ339" s="1085"/>
      <c r="LNA339" s="1080"/>
      <c r="LNB339" s="1085"/>
      <c r="LNC339" s="1085"/>
      <c r="LND339" s="1085"/>
      <c r="LNE339" s="1085"/>
      <c r="LNF339" s="1085"/>
      <c r="LNG339" s="1085"/>
      <c r="LNH339" s="1085"/>
      <c r="LNI339" s="1085"/>
      <c r="LNJ339" s="1085"/>
      <c r="LNK339" s="1085"/>
      <c r="LNL339" s="1085"/>
      <c r="LNM339" s="1085"/>
      <c r="LNN339" s="1085"/>
      <c r="LNO339" s="1085"/>
      <c r="LNP339" s="1080"/>
      <c r="LNQ339" s="1085"/>
      <c r="LNR339" s="1085"/>
      <c r="LNS339" s="1085"/>
      <c r="LNT339" s="1085"/>
      <c r="LNU339" s="1085"/>
      <c r="LNV339" s="1085"/>
      <c r="LNW339" s="1085"/>
      <c r="LNX339" s="1085"/>
      <c r="LNY339" s="1085"/>
      <c r="LNZ339" s="1085"/>
      <c r="LOA339" s="1085"/>
      <c r="LOB339" s="1085"/>
      <c r="LOC339" s="1085"/>
      <c r="LOD339" s="1085"/>
      <c r="LOE339" s="1080"/>
      <c r="LOF339" s="1085"/>
      <c r="LOG339" s="1085"/>
      <c r="LOH339" s="1085"/>
      <c r="LOI339" s="1085"/>
      <c r="LOJ339" s="1085"/>
      <c r="LOK339" s="1085"/>
      <c r="LOL339" s="1085"/>
      <c r="LOM339" s="1085"/>
      <c r="LON339" s="1085"/>
      <c r="LOO339" s="1085"/>
      <c r="LOP339" s="1085"/>
      <c r="LOQ339" s="1085"/>
      <c r="LOR339" s="1085"/>
      <c r="LOS339" s="1085"/>
      <c r="LOT339" s="1080"/>
      <c r="LOU339" s="1085"/>
      <c r="LOV339" s="1085"/>
      <c r="LOW339" s="1085"/>
      <c r="LOX339" s="1085"/>
      <c r="LOY339" s="1085"/>
      <c r="LOZ339" s="1085"/>
      <c r="LPA339" s="1085"/>
      <c r="LPB339" s="1085"/>
      <c r="LPC339" s="1085"/>
      <c r="LPD339" s="1085"/>
      <c r="LPE339" s="1085"/>
      <c r="LPF339" s="1085"/>
      <c r="LPG339" s="1085"/>
      <c r="LPH339" s="1085"/>
      <c r="LPI339" s="1080"/>
      <c r="LPJ339" s="1085"/>
      <c r="LPK339" s="1085"/>
      <c r="LPL339" s="1085"/>
      <c r="LPM339" s="1085"/>
      <c r="LPN339" s="1085"/>
      <c r="LPO339" s="1085"/>
      <c r="LPP339" s="1085"/>
      <c r="LPQ339" s="1085"/>
      <c r="LPR339" s="1085"/>
      <c r="LPS339" s="1085"/>
      <c r="LPT339" s="1085"/>
      <c r="LPU339" s="1085"/>
      <c r="LPV339" s="1085"/>
      <c r="LPW339" s="1085"/>
      <c r="LPX339" s="1080"/>
      <c r="LPY339" s="1085"/>
      <c r="LPZ339" s="1085"/>
      <c r="LQA339" s="1085"/>
      <c r="LQB339" s="1085"/>
      <c r="LQC339" s="1085"/>
      <c r="LQD339" s="1085"/>
      <c r="LQE339" s="1085"/>
      <c r="LQF339" s="1085"/>
      <c r="LQG339" s="1085"/>
      <c r="LQH339" s="1085"/>
      <c r="LQI339" s="1085"/>
      <c r="LQJ339" s="1085"/>
      <c r="LQK339" s="1085"/>
      <c r="LQL339" s="1085"/>
      <c r="LQM339" s="1080"/>
      <c r="LQN339" s="1085"/>
      <c r="LQO339" s="1085"/>
      <c r="LQP339" s="1085"/>
      <c r="LQQ339" s="1085"/>
      <c r="LQR339" s="1085"/>
      <c r="LQS339" s="1085"/>
      <c r="LQT339" s="1085"/>
      <c r="LQU339" s="1085"/>
      <c r="LQV339" s="1085"/>
      <c r="LQW339" s="1085"/>
      <c r="LQX339" s="1085"/>
      <c r="LQY339" s="1085"/>
      <c r="LQZ339" s="1085"/>
      <c r="LRA339" s="1085"/>
      <c r="LRB339" s="1080"/>
      <c r="LRC339" s="1085"/>
      <c r="LRD339" s="1085"/>
      <c r="LRE339" s="1085"/>
      <c r="LRF339" s="1085"/>
      <c r="LRG339" s="1085"/>
      <c r="LRH339" s="1085"/>
      <c r="LRI339" s="1085"/>
      <c r="LRJ339" s="1085"/>
      <c r="LRK339" s="1085"/>
      <c r="LRL339" s="1085"/>
      <c r="LRM339" s="1085"/>
      <c r="LRN339" s="1085"/>
      <c r="LRO339" s="1085"/>
      <c r="LRP339" s="1085"/>
      <c r="LRQ339" s="1080"/>
      <c r="LRR339" s="1085"/>
      <c r="LRS339" s="1085"/>
      <c r="LRT339" s="1085"/>
      <c r="LRU339" s="1085"/>
      <c r="LRV339" s="1085"/>
      <c r="LRW339" s="1085"/>
      <c r="LRX339" s="1085"/>
      <c r="LRY339" s="1085"/>
      <c r="LRZ339" s="1085"/>
      <c r="LSA339" s="1085"/>
      <c r="LSB339" s="1085"/>
      <c r="LSC339" s="1085"/>
      <c r="LSD339" s="1085"/>
      <c r="LSE339" s="1085"/>
      <c r="LSF339" s="1080"/>
      <c r="LSG339" s="1085"/>
      <c r="LSH339" s="1085"/>
      <c r="LSI339" s="1085"/>
      <c r="LSJ339" s="1085"/>
      <c r="LSK339" s="1085"/>
      <c r="LSL339" s="1085"/>
      <c r="LSM339" s="1085"/>
      <c r="LSN339" s="1085"/>
      <c r="LSO339" s="1085"/>
      <c r="LSP339" s="1085"/>
      <c r="LSQ339" s="1085"/>
      <c r="LSR339" s="1085"/>
      <c r="LSS339" s="1085"/>
      <c r="LST339" s="1085"/>
      <c r="LSU339" s="1080"/>
      <c r="LSV339" s="1085"/>
      <c r="LSW339" s="1085"/>
      <c r="LSX339" s="1085"/>
      <c r="LSY339" s="1085"/>
      <c r="LSZ339" s="1085"/>
      <c r="LTA339" s="1085"/>
      <c r="LTB339" s="1085"/>
      <c r="LTC339" s="1085"/>
      <c r="LTD339" s="1085"/>
      <c r="LTE339" s="1085"/>
      <c r="LTF339" s="1085"/>
      <c r="LTG339" s="1085"/>
      <c r="LTH339" s="1085"/>
      <c r="LTI339" s="1085"/>
      <c r="LTJ339" s="1080"/>
      <c r="LTK339" s="1085"/>
      <c r="LTL339" s="1085"/>
      <c r="LTM339" s="1085"/>
      <c r="LTN339" s="1085"/>
      <c r="LTO339" s="1085"/>
      <c r="LTP339" s="1085"/>
      <c r="LTQ339" s="1085"/>
      <c r="LTR339" s="1085"/>
      <c r="LTS339" s="1085"/>
      <c r="LTT339" s="1085"/>
      <c r="LTU339" s="1085"/>
      <c r="LTV339" s="1085"/>
      <c r="LTW339" s="1085"/>
      <c r="LTX339" s="1085"/>
      <c r="LTY339" s="1080"/>
      <c r="LTZ339" s="1085"/>
      <c r="LUA339" s="1085"/>
      <c r="LUB339" s="1085"/>
      <c r="LUC339" s="1085"/>
      <c r="LUD339" s="1085"/>
      <c r="LUE339" s="1085"/>
      <c r="LUF339" s="1085"/>
      <c r="LUG339" s="1085"/>
      <c r="LUH339" s="1085"/>
      <c r="LUI339" s="1085"/>
      <c r="LUJ339" s="1085"/>
      <c r="LUK339" s="1085"/>
      <c r="LUL339" s="1085"/>
      <c r="LUM339" s="1085"/>
      <c r="LUN339" s="1080"/>
      <c r="LUO339" s="1085"/>
      <c r="LUP339" s="1085"/>
      <c r="LUQ339" s="1085"/>
      <c r="LUR339" s="1085"/>
      <c r="LUS339" s="1085"/>
      <c r="LUT339" s="1085"/>
      <c r="LUU339" s="1085"/>
      <c r="LUV339" s="1085"/>
      <c r="LUW339" s="1085"/>
      <c r="LUX339" s="1085"/>
      <c r="LUY339" s="1085"/>
      <c r="LUZ339" s="1085"/>
      <c r="LVA339" s="1085"/>
      <c r="LVB339" s="1085"/>
      <c r="LVC339" s="1080"/>
      <c r="LVD339" s="1085"/>
      <c r="LVE339" s="1085"/>
      <c r="LVF339" s="1085"/>
      <c r="LVG339" s="1085"/>
      <c r="LVH339" s="1085"/>
      <c r="LVI339" s="1085"/>
      <c r="LVJ339" s="1085"/>
      <c r="LVK339" s="1085"/>
      <c r="LVL339" s="1085"/>
      <c r="LVM339" s="1085"/>
      <c r="LVN339" s="1085"/>
      <c r="LVO339" s="1085"/>
      <c r="LVP339" s="1085"/>
      <c r="LVQ339" s="1085"/>
      <c r="LVR339" s="1080"/>
      <c r="LVS339" s="1085"/>
      <c r="LVT339" s="1085"/>
      <c r="LVU339" s="1085"/>
      <c r="LVV339" s="1085"/>
      <c r="LVW339" s="1085"/>
      <c r="LVX339" s="1085"/>
      <c r="LVY339" s="1085"/>
      <c r="LVZ339" s="1085"/>
      <c r="LWA339" s="1085"/>
      <c r="LWB339" s="1085"/>
      <c r="LWC339" s="1085"/>
      <c r="LWD339" s="1085"/>
      <c r="LWE339" s="1085"/>
      <c r="LWF339" s="1085"/>
      <c r="LWG339" s="1080"/>
      <c r="LWH339" s="1085"/>
      <c r="LWI339" s="1085"/>
      <c r="LWJ339" s="1085"/>
      <c r="LWK339" s="1085"/>
      <c r="LWL339" s="1085"/>
      <c r="LWM339" s="1085"/>
      <c r="LWN339" s="1085"/>
      <c r="LWO339" s="1085"/>
      <c r="LWP339" s="1085"/>
      <c r="LWQ339" s="1085"/>
      <c r="LWR339" s="1085"/>
      <c r="LWS339" s="1085"/>
      <c r="LWT339" s="1085"/>
      <c r="LWU339" s="1085"/>
      <c r="LWV339" s="1080"/>
      <c r="LWW339" s="1085"/>
      <c r="LWX339" s="1085"/>
      <c r="LWY339" s="1085"/>
      <c r="LWZ339" s="1085"/>
      <c r="LXA339" s="1085"/>
      <c r="LXB339" s="1085"/>
      <c r="LXC339" s="1085"/>
      <c r="LXD339" s="1085"/>
      <c r="LXE339" s="1085"/>
      <c r="LXF339" s="1085"/>
      <c r="LXG339" s="1085"/>
      <c r="LXH339" s="1085"/>
      <c r="LXI339" s="1085"/>
      <c r="LXJ339" s="1085"/>
      <c r="LXK339" s="1080"/>
      <c r="LXL339" s="1085"/>
      <c r="LXM339" s="1085"/>
      <c r="LXN339" s="1085"/>
      <c r="LXO339" s="1085"/>
      <c r="LXP339" s="1085"/>
      <c r="LXQ339" s="1085"/>
      <c r="LXR339" s="1085"/>
      <c r="LXS339" s="1085"/>
      <c r="LXT339" s="1085"/>
      <c r="LXU339" s="1085"/>
      <c r="LXV339" s="1085"/>
      <c r="LXW339" s="1085"/>
      <c r="LXX339" s="1085"/>
      <c r="LXY339" s="1085"/>
      <c r="LXZ339" s="1080"/>
      <c r="LYA339" s="1085"/>
      <c r="LYB339" s="1085"/>
      <c r="LYC339" s="1085"/>
      <c r="LYD339" s="1085"/>
      <c r="LYE339" s="1085"/>
      <c r="LYF339" s="1085"/>
      <c r="LYG339" s="1085"/>
      <c r="LYH339" s="1085"/>
      <c r="LYI339" s="1085"/>
      <c r="LYJ339" s="1085"/>
      <c r="LYK339" s="1085"/>
      <c r="LYL339" s="1085"/>
      <c r="LYM339" s="1085"/>
      <c r="LYN339" s="1085"/>
      <c r="LYO339" s="1080"/>
      <c r="LYP339" s="1085"/>
      <c r="LYQ339" s="1085"/>
      <c r="LYR339" s="1085"/>
      <c r="LYS339" s="1085"/>
      <c r="LYT339" s="1085"/>
      <c r="LYU339" s="1085"/>
      <c r="LYV339" s="1085"/>
      <c r="LYW339" s="1085"/>
      <c r="LYX339" s="1085"/>
      <c r="LYY339" s="1085"/>
      <c r="LYZ339" s="1085"/>
      <c r="LZA339" s="1085"/>
      <c r="LZB339" s="1085"/>
      <c r="LZC339" s="1085"/>
      <c r="LZD339" s="1080"/>
      <c r="LZE339" s="1085"/>
      <c r="LZF339" s="1085"/>
      <c r="LZG339" s="1085"/>
      <c r="LZH339" s="1085"/>
      <c r="LZI339" s="1085"/>
      <c r="LZJ339" s="1085"/>
      <c r="LZK339" s="1085"/>
      <c r="LZL339" s="1085"/>
      <c r="LZM339" s="1085"/>
      <c r="LZN339" s="1085"/>
      <c r="LZO339" s="1085"/>
      <c r="LZP339" s="1085"/>
      <c r="LZQ339" s="1085"/>
      <c r="LZR339" s="1085"/>
      <c r="LZS339" s="1080"/>
      <c r="LZT339" s="1085"/>
      <c r="LZU339" s="1085"/>
      <c r="LZV339" s="1085"/>
      <c r="LZW339" s="1085"/>
      <c r="LZX339" s="1085"/>
      <c r="LZY339" s="1085"/>
      <c r="LZZ339" s="1085"/>
      <c r="MAA339" s="1085"/>
      <c r="MAB339" s="1085"/>
      <c r="MAC339" s="1085"/>
      <c r="MAD339" s="1085"/>
      <c r="MAE339" s="1085"/>
      <c r="MAF339" s="1085"/>
      <c r="MAG339" s="1085"/>
      <c r="MAH339" s="1080"/>
      <c r="MAI339" s="1085"/>
      <c r="MAJ339" s="1085"/>
      <c r="MAK339" s="1085"/>
      <c r="MAL339" s="1085"/>
      <c r="MAM339" s="1085"/>
      <c r="MAN339" s="1085"/>
      <c r="MAO339" s="1085"/>
      <c r="MAP339" s="1085"/>
      <c r="MAQ339" s="1085"/>
      <c r="MAR339" s="1085"/>
      <c r="MAS339" s="1085"/>
      <c r="MAT339" s="1085"/>
      <c r="MAU339" s="1085"/>
      <c r="MAV339" s="1085"/>
      <c r="MAW339" s="1080"/>
      <c r="MAX339" s="1085"/>
      <c r="MAY339" s="1085"/>
      <c r="MAZ339" s="1085"/>
      <c r="MBA339" s="1085"/>
      <c r="MBB339" s="1085"/>
      <c r="MBC339" s="1085"/>
      <c r="MBD339" s="1085"/>
      <c r="MBE339" s="1085"/>
      <c r="MBF339" s="1085"/>
      <c r="MBG339" s="1085"/>
      <c r="MBH339" s="1085"/>
      <c r="MBI339" s="1085"/>
      <c r="MBJ339" s="1085"/>
      <c r="MBK339" s="1085"/>
      <c r="MBL339" s="1080"/>
      <c r="MBM339" s="1085"/>
      <c r="MBN339" s="1085"/>
      <c r="MBO339" s="1085"/>
      <c r="MBP339" s="1085"/>
      <c r="MBQ339" s="1085"/>
      <c r="MBR339" s="1085"/>
      <c r="MBS339" s="1085"/>
      <c r="MBT339" s="1085"/>
      <c r="MBU339" s="1085"/>
      <c r="MBV339" s="1085"/>
      <c r="MBW339" s="1085"/>
      <c r="MBX339" s="1085"/>
      <c r="MBY339" s="1085"/>
      <c r="MBZ339" s="1085"/>
      <c r="MCA339" s="1080"/>
      <c r="MCB339" s="1085"/>
      <c r="MCC339" s="1085"/>
      <c r="MCD339" s="1085"/>
      <c r="MCE339" s="1085"/>
      <c r="MCF339" s="1085"/>
      <c r="MCG339" s="1085"/>
      <c r="MCH339" s="1085"/>
      <c r="MCI339" s="1085"/>
      <c r="MCJ339" s="1085"/>
      <c r="MCK339" s="1085"/>
      <c r="MCL339" s="1085"/>
      <c r="MCM339" s="1085"/>
      <c r="MCN339" s="1085"/>
      <c r="MCO339" s="1085"/>
      <c r="MCP339" s="1080"/>
      <c r="MCQ339" s="1085"/>
      <c r="MCR339" s="1085"/>
      <c r="MCS339" s="1085"/>
      <c r="MCT339" s="1085"/>
      <c r="MCU339" s="1085"/>
      <c r="MCV339" s="1085"/>
      <c r="MCW339" s="1085"/>
      <c r="MCX339" s="1085"/>
      <c r="MCY339" s="1085"/>
      <c r="MCZ339" s="1085"/>
      <c r="MDA339" s="1085"/>
      <c r="MDB339" s="1085"/>
      <c r="MDC339" s="1085"/>
      <c r="MDD339" s="1085"/>
      <c r="MDE339" s="1080"/>
      <c r="MDF339" s="1085"/>
      <c r="MDG339" s="1085"/>
      <c r="MDH339" s="1085"/>
      <c r="MDI339" s="1085"/>
      <c r="MDJ339" s="1085"/>
      <c r="MDK339" s="1085"/>
      <c r="MDL339" s="1085"/>
      <c r="MDM339" s="1085"/>
      <c r="MDN339" s="1085"/>
      <c r="MDO339" s="1085"/>
      <c r="MDP339" s="1085"/>
      <c r="MDQ339" s="1085"/>
      <c r="MDR339" s="1085"/>
      <c r="MDS339" s="1085"/>
      <c r="MDT339" s="1080"/>
      <c r="MDU339" s="1085"/>
      <c r="MDV339" s="1085"/>
      <c r="MDW339" s="1085"/>
      <c r="MDX339" s="1085"/>
      <c r="MDY339" s="1085"/>
      <c r="MDZ339" s="1085"/>
      <c r="MEA339" s="1085"/>
      <c r="MEB339" s="1085"/>
      <c r="MEC339" s="1085"/>
      <c r="MED339" s="1085"/>
      <c r="MEE339" s="1085"/>
      <c r="MEF339" s="1085"/>
      <c r="MEG339" s="1085"/>
      <c r="MEH339" s="1085"/>
      <c r="MEI339" s="1080"/>
      <c r="MEJ339" s="1085"/>
      <c r="MEK339" s="1085"/>
      <c r="MEL339" s="1085"/>
      <c r="MEM339" s="1085"/>
      <c r="MEN339" s="1085"/>
      <c r="MEO339" s="1085"/>
      <c r="MEP339" s="1085"/>
      <c r="MEQ339" s="1085"/>
      <c r="MER339" s="1085"/>
      <c r="MES339" s="1085"/>
      <c r="MET339" s="1085"/>
      <c r="MEU339" s="1085"/>
      <c r="MEV339" s="1085"/>
      <c r="MEW339" s="1085"/>
      <c r="MEX339" s="1080"/>
      <c r="MEY339" s="1085"/>
      <c r="MEZ339" s="1085"/>
      <c r="MFA339" s="1085"/>
      <c r="MFB339" s="1085"/>
      <c r="MFC339" s="1085"/>
      <c r="MFD339" s="1085"/>
      <c r="MFE339" s="1085"/>
      <c r="MFF339" s="1085"/>
      <c r="MFG339" s="1085"/>
      <c r="MFH339" s="1085"/>
      <c r="MFI339" s="1085"/>
      <c r="MFJ339" s="1085"/>
      <c r="MFK339" s="1085"/>
      <c r="MFL339" s="1085"/>
      <c r="MFM339" s="1080"/>
      <c r="MFN339" s="1085"/>
      <c r="MFO339" s="1085"/>
      <c r="MFP339" s="1085"/>
      <c r="MFQ339" s="1085"/>
      <c r="MFR339" s="1085"/>
      <c r="MFS339" s="1085"/>
      <c r="MFT339" s="1085"/>
      <c r="MFU339" s="1085"/>
      <c r="MFV339" s="1085"/>
      <c r="MFW339" s="1085"/>
      <c r="MFX339" s="1085"/>
      <c r="MFY339" s="1085"/>
      <c r="MFZ339" s="1085"/>
      <c r="MGA339" s="1085"/>
      <c r="MGB339" s="1080"/>
      <c r="MGC339" s="1085"/>
      <c r="MGD339" s="1085"/>
      <c r="MGE339" s="1085"/>
      <c r="MGF339" s="1085"/>
      <c r="MGG339" s="1085"/>
      <c r="MGH339" s="1085"/>
      <c r="MGI339" s="1085"/>
      <c r="MGJ339" s="1085"/>
      <c r="MGK339" s="1085"/>
      <c r="MGL339" s="1085"/>
      <c r="MGM339" s="1085"/>
      <c r="MGN339" s="1085"/>
      <c r="MGO339" s="1085"/>
      <c r="MGP339" s="1085"/>
      <c r="MGQ339" s="1080"/>
      <c r="MGR339" s="1085"/>
      <c r="MGS339" s="1085"/>
      <c r="MGT339" s="1085"/>
      <c r="MGU339" s="1085"/>
      <c r="MGV339" s="1085"/>
      <c r="MGW339" s="1085"/>
      <c r="MGX339" s="1085"/>
      <c r="MGY339" s="1085"/>
      <c r="MGZ339" s="1085"/>
      <c r="MHA339" s="1085"/>
      <c r="MHB339" s="1085"/>
      <c r="MHC339" s="1085"/>
      <c r="MHD339" s="1085"/>
      <c r="MHE339" s="1085"/>
      <c r="MHF339" s="1080"/>
      <c r="MHG339" s="1085"/>
      <c r="MHH339" s="1085"/>
      <c r="MHI339" s="1085"/>
      <c r="MHJ339" s="1085"/>
      <c r="MHK339" s="1085"/>
      <c r="MHL339" s="1085"/>
      <c r="MHM339" s="1085"/>
      <c r="MHN339" s="1085"/>
      <c r="MHO339" s="1085"/>
      <c r="MHP339" s="1085"/>
      <c r="MHQ339" s="1085"/>
      <c r="MHR339" s="1085"/>
      <c r="MHS339" s="1085"/>
      <c r="MHT339" s="1085"/>
      <c r="MHU339" s="1080"/>
      <c r="MHV339" s="1085"/>
      <c r="MHW339" s="1085"/>
      <c r="MHX339" s="1085"/>
      <c r="MHY339" s="1085"/>
      <c r="MHZ339" s="1085"/>
      <c r="MIA339" s="1085"/>
      <c r="MIB339" s="1085"/>
      <c r="MIC339" s="1085"/>
      <c r="MID339" s="1085"/>
      <c r="MIE339" s="1085"/>
      <c r="MIF339" s="1085"/>
      <c r="MIG339" s="1085"/>
      <c r="MIH339" s="1085"/>
      <c r="MII339" s="1085"/>
      <c r="MIJ339" s="1080"/>
      <c r="MIK339" s="1085"/>
      <c r="MIL339" s="1085"/>
      <c r="MIM339" s="1085"/>
      <c r="MIN339" s="1085"/>
      <c r="MIO339" s="1085"/>
      <c r="MIP339" s="1085"/>
      <c r="MIQ339" s="1085"/>
      <c r="MIR339" s="1085"/>
      <c r="MIS339" s="1085"/>
      <c r="MIT339" s="1085"/>
      <c r="MIU339" s="1085"/>
      <c r="MIV339" s="1085"/>
      <c r="MIW339" s="1085"/>
      <c r="MIX339" s="1085"/>
      <c r="MIY339" s="1080"/>
      <c r="MIZ339" s="1085"/>
      <c r="MJA339" s="1085"/>
      <c r="MJB339" s="1085"/>
      <c r="MJC339" s="1085"/>
      <c r="MJD339" s="1085"/>
      <c r="MJE339" s="1085"/>
      <c r="MJF339" s="1085"/>
      <c r="MJG339" s="1085"/>
      <c r="MJH339" s="1085"/>
      <c r="MJI339" s="1085"/>
      <c r="MJJ339" s="1085"/>
      <c r="MJK339" s="1085"/>
      <c r="MJL339" s="1085"/>
      <c r="MJM339" s="1085"/>
      <c r="MJN339" s="1080"/>
      <c r="MJO339" s="1085"/>
      <c r="MJP339" s="1085"/>
      <c r="MJQ339" s="1085"/>
      <c r="MJR339" s="1085"/>
      <c r="MJS339" s="1085"/>
      <c r="MJT339" s="1085"/>
      <c r="MJU339" s="1085"/>
      <c r="MJV339" s="1085"/>
      <c r="MJW339" s="1085"/>
      <c r="MJX339" s="1085"/>
      <c r="MJY339" s="1085"/>
      <c r="MJZ339" s="1085"/>
      <c r="MKA339" s="1085"/>
      <c r="MKB339" s="1085"/>
      <c r="MKC339" s="1080"/>
      <c r="MKD339" s="1085"/>
      <c r="MKE339" s="1085"/>
      <c r="MKF339" s="1085"/>
      <c r="MKG339" s="1085"/>
      <c r="MKH339" s="1085"/>
      <c r="MKI339" s="1085"/>
      <c r="MKJ339" s="1085"/>
      <c r="MKK339" s="1085"/>
      <c r="MKL339" s="1085"/>
      <c r="MKM339" s="1085"/>
      <c r="MKN339" s="1085"/>
      <c r="MKO339" s="1085"/>
      <c r="MKP339" s="1085"/>
      <c r="MKQ339" s="1085"/>
      <c r="MKR339" s="1080"/>
      <c r="MKS339" s="1085"/>
      <c r="MKT339" s="1085"/>
      <c r="MKU339" s="1085"/>
      <c r="MKV339" s="1085"/>
      <c r="MKW339" s="1085"/>
      <c r="MKX339" s="1085"/>
      <c r="MKY339" s="1085"/>
      <c r="MKZ339" s="1085"/>
      <c r="MLA339" s="1085"/>
      <c r="MLB339" s="1085"/>
      <c r="MLC339" s="1085"/>
      <c r="MLD339" s="1085"/>
      <c r="MLE339" s="1085"/>
      <c r="MLF339" s="1085"/>
      <c r="MLG339" s="1080"/>
      <c r="MLH339" s="1085"/>
      <c r="MLI339" s="1085"/>
      <c r="MLJ339" s="1085"/>
      <c r="MLK339" s="1085"/>
      <c r="MLL339" s="1085"/>
      <c r="MLM339" s="1085"/>
      <c r="MLN339" s="1085"/>
      <c r="MLO339" s="1085"/>
      <c r="MLP339" s="1085"/>
      <c r="MLQ339" s="1085"/>
      <c r="MLR339" s="1085"/>
      <c r="MLS339" s="1085"/>
      <c r="MLT339" s="1085"/>
      <c r="MLU339" s="1085"/>
      <c r="MLV339" s="1080"/>
      <c r="MLW339" s="1085"/>
      <c r="MLX339" s="1085"/>
      <c r="MLY339" s="1085"/>
      <c r="MLZ339" s="1085"/>
      <c r="MMA339" s="1085"/>
      <c r="MMB339" s="1085"/>
      <c r="MMC339" s="1085"/>
      <c r="MMD339" s="1085"/>
      <c r="MME339" s="1085"/>
      <c r="MMF339" s="1085"/>
      <c r="MMG339" s="1085"/>
      <c r="MMH339" s="1085"/>
      <c r="MMI339" s="1085"/>
      <c r="MMJ339" s="1085"/>
      <c r="MMK339" s="1080"/>
      <c r="MML339" s="1085"/>
      <c r="MMM339" s="1085"/>
      <c r="MMN339" s="1085"/>
      <c r="MMO339" s="1085"/>
      <c r="MMP339" s="1085"/>
      <c r="MMQ339" s="1085"/>
      <c r="MMR339" s="1085"/>
      <c r="MMS339" s="1085"/>
      <c r="MMT339" s="1085"/>
      <c r="MMU339" s="1085"/>
      <c r="MMV339" s="1085"/>
      <c r="MMW339" s="1085"/>
      <c r="MMX339" s="1085"/>
      <c r="MMY339" s="1085"/>
      <c r="MMZ339" s="1080"/>
      <c r="MNA339" s="1085"/>
      <c r="MNB339" s="1085"/>
      <c r="MNC339" s="1085"/>
      <c r="MND339" s="1085"/>
      <c r="MNE339" s="1085"/>
      <c r="MNF339" s="1085"/>
      <c r="MNG339" s="1085"/>
      <c r="MNH339" s="1085"/>
      <c r="MNI339" s="1085"/>
      <c r="MNJ339" s="1085"/>
      <c r="MNK339" s="1085"/>
      <c r="MNL339" s="1085"/>
      <c r="MNM339" s="1085"/>
      <c r="MNN339" s="1085"/>
      <c r="MNO339" s="1080"/>
      <c r="MNP339" s="1085"/>
      <c r="MNQ339" s="1085"/>
      <c r="MNR339" s="1085"/>
      <c r="MNS339" s="1085"/>
      <c r="MNT339" s="1085"/>
      <c r="MNU339" s="1085"/>
      <c r="MNV339" s="1085"/>
      <c r="MNW339" s="1085"/>
      <c r="MNX339" s="1085"/>
      <c r="MNY339" s="1085"/>
      <c r="MNZ339" s="1085"/>
      <c r="MOA339" s="1085"/>
      <c r="MOB339" s="1085"/>
      <c r="MOC339" s="1085"/>
      <c r="MOD339" s="1080"/>
      <c r="MOE339" s="1085"/>
      <c r="MOF339" s="1085"/>
      <c r="MOG339" s="1085"/>
      <c r="MOH339" s="1085"/>
      <c r="MOI339" s="1085"/>
      <c r="MOJ339" s="1085"/>
      <c r="MOK339" s="1085"/>
      <c r="MOL339" s="1085"/>
      <c r="MOM339" s="1085"/>
      <c r="MON339" s="1085"/>
      <c r="MOO339" s="1085"/>
      <c r="MOP339" s="1085"/>
      <c r="MOQ339" s="1085"/>
      <c r="MOR339" s="1085"/>
      <c r="MOS339" s="1080"/>
      <c r="MOT339" s="1085"/>
      <c r="MOU339" s="1085"/>
      <c r="MOV339" s="1085"/>
      <c r="MOW339" s="1085"/>
      <c r="MOX339" s="1085"/>
      <c r="MOY339" s="1085"/>
      <c r="MOZ339" s="1085"/>
      <c r="MPA339" s="1085"/>
      <c r="MPB339" s="1085"/>
      <c r="MPC339" s="1085"/>
      <c r="MPD339" s="1085"/>
      <c r="MPE339" s="1085"/>
      <c r="MPF339" s="1085"/>
      <c r="MPG339" s="1085"/>
      <c r="MPH339" s="1080"/>
      <c r="MPI339" s="1085"/>
      <c r="MPJ339" s="1085"/>
      <c r="MPK339" s="1085"/>
      <c r="MPL339" s="1085"/>
      <c r="MPM339" s="1085"/>
      <c r="MPN339" s="1085"/>
      <c r="MPO339" s="1085"/>
      <c r="MPP339" s="1085"/>
      <c r="MPQ339" s="1085"/>
      <c r="MPR339" s="1085"/>
      <c r="MPS339" s="1085"/>
      <c r="MPT339" s="1085"/>
      <c r="MPU339" s="1085"/>
      <c r="MPV339" s="1085"/>
      <c r="MPW339" s="1080"/>
      <c r="MPX339" s="1085"/>
      <c r="MPY339" s="1085"/>
      <c r="MPZ339" s="1085"/>
      <c r="MQA339" s="1085"/>
      <c r="MQB339" s="1085"/>
      <c r="MQC339" s="1085"/>
      <c r="MQD339" s="1085"/>
      <c r="MQE339" s="1085"/>
      <c r="MQF339" s="1085"/>
      <c r="MQG339" s="1085"/>
      <c r="MQH339" s="1085"/>
      <c r="MQI339" s="1085"/>
      <c r="MQJ339" s="1085"/>
      <c r="MQK339" s="1085"/>
      <c r="MQL339" s="1080"/>
      <c r="MQM339" s="1085"/>
      <c r="MQN339" s="1085"/>
      <c r="MQO339" s="1085"/>
      <c r="MQP339" s="1085"/>
      <c r="MQQ339" s="1085"/>
      <c r="MQR339" s="1085"/>
      <c r="MQS339" s="1085"/>
      <c r="MQT339" s="1085"/>
      <c r="MQU339" s="1085"/>
      <c r="MQV339" s="1085"/>
      <c r="MQW339" s="1085"/>
      <c r="MQX339" s="1085"/>
      <c r="MQY339" s="1085"/>
      <c r="MQZ339" s="1085"/>
      <c r="MRA339" s="1080"/>
      <c r="MRB339" s="1085"/>
      <c r="MRC339" s="1085"/>
      <c r="MRD339" s="1085"/>
      <c r="MRE339" s="1085"/>
      <c r="MRF339" s="1085"/>
      <c r="MRG339" s="1085"/>
      <c r="MRH339" s="1085"/>
      <c r="MRI339" s="1085"/>
      <c r="MRJ339" s="1085"/>
      <c r="MRK339" s="1085"/>
      <c r="MRL339" s="1085"/>
      <c r="MRM339" s="1085"/>
      <c r="MRN339" s="1085"/>
      <c r="MRO339" s="1085"/>
      <c r="MRP339" s="1080"/>
      <c r="MRQ339" s="1085"/>
      <c r="MRR339" s="1085"/>
      <c r="MRS339" s="1085"/>
      <c r="MRT339" s="1085"/>
      <c r="MRU339" s="1085"/>
      <c r="MRV339" s="1085"/>
      <c r="MRW339" s="1085"/>
      <c r="MRX339" s="1085"/>
      <c r="MRY339" s="1085"/>
      <c r="MRZ339" s="1085"/>
      <c r="MSA339" s="1085"/>
      <c r="MSB339" s="1085"/>
      <c r="MSC339" s="1085"/>
      <c r="MSD339" s="1085"/>
      <c r="MSE339" s="1080"/>
      <c r="MSF339" s="1085"/>
      <c r="MSG339" s="1085"/>
      <c r="MSH339" s="1085"/>
      <c r="MSI339" s="1085"/>
      <c r="MSJ339" s="1085"/>
      <c r="MSK339" s="1085"/>
      <c r="MSL339" s="1085"/>
      <c r="MSM339" s="1085"/>
      <c r="MSN339" s="1085"/>
      <c r="MSO339" s="1085"/>
      <c r="MSP339" s="1085"/>
      <c r="MSQ339" s="1085"/>
      <c r="MSR339" s="1085"/>
      <c r="MSS339" s="1085"/>
      <c r="MST339" s="1080"/>
      <c r="MSU339" s="1085"/>
      <c r="MSV339" s="1085"/>
      <c r="MSW339" s="1085"/>
      <c r="MSX339" s="1085"/>
      <c r="MSY339" s="1085"/>
      <c r="MSZ339" s="1085"/>
      <c r="MTA339" s="1085"/>
      <c r="MTB339" s="1085"/>
      <c r="MTC339" s="1085"/>
      <c r="MTD339" s="1085"/>
      <c r="MTE339" s="1085"/>
      <c r="MTF339" s="1085"/>
      <c r="MTG339" s="1085"/>
      <c r="MTH339" s="1085"/>
      <c r="MTI339" s="1080"/>
      <c r="MTJ339" s="1085"/>
      <c r="MTK339" s="1085"/>
      <c r="MTL339" s="1085"/>
      <c r="MTM339" s="1085"/>
      <c r="MTN339" s="1085"/>
      <c r="MTO339" s="1085"/>
      <c r="MTP339" s="1085"/>
      <c r="MTQ339" s="1085"/>
      <c r="MTR339" s="1085"/>
      <c r="MTS339" s="1085"/>
      <c r="MTT339" s="1085"/>
      <c r="MTU339" s="1085"/>
      <c r="MTV339" s="1085"/>
      <c r="MTW339" s="1085"/>
      <c r="MTX339" s="1080"/>
      <c r="MTY339" s="1085"/>
      <c r="MTZ339" s="1085"/>
      <c r="MUA339" s="1085"/>
      <c r="MUB339" s="1085"/>
      <c r="MUC339" s="1085"/>
      <c r="MUD339" s="1085"/>
      <c r="MUE339" s="1085"/>
      <c r="MUF339" s="1085"/>
      <c r="MUG339" s="1085"/>
      <c r="MUH339" s="1085"/>
      <c r="MUI339" s="1085"/>
      <c r="MUJ339" s="1085"/>
      <c r="MUK339" s="1085"/>
      <c r="MUL339" s="1085"/>
      <c r="MUM339" s="1080"/>
      <c r="MUN339" s="1085"/>
      <c r="MUO339" s="1085"/>
      <c r="MUP339" s="1085"/>
      <c r="MUQ339" s="1085"/>
      <c r="MUR339" s="1085"/>
      <c r="MUS339" s="1085"/>
      <c r="MUT339" s="1085"/>
      <c r="MUU339" s="1085"/>
      <c r="MUV339" s="1085"/>
      <c r="MUW339" s="1085"/>
      <c r="MUX339" s="1085"/>
      <c r="MUY339" s="1085"/>
      <c r="MUZ339" s="1085"/>
      <c r="MVA339" s="1085"/>
      <c r="MVB339" s="1080"/>
      <c r="MVC339" s="1085"/>
      <c r="MVD339" s="1085"/>
      <c r="MVE339" s="1085"/>
      <c r="MVF339" s="1085"/>
      <c r="MVG339" s="1085"/>
      <c r="MVH339" s="1085"/>
      <c r="MVI339" s="1085"/>
      <c r="MVJ339" s="1085"/>
      <c r="MVK339" s="1085"/>
      <c r="MVL339" s="1085"/>
      <c r="MVM339" s="1085"/>
      <c r="MVN339" s="1085"/>
      <c r="MVO339" s="1085"/>
      <c r="MVP339" s="1085"/>
      <c r="MVQ339" s="1080"/>
      <c r="MVR339" s="1085"/>
      <c r="MVS339" s="1085"/>
      <c r="MVT339" s="1085"/>
      <c r="MVU339" s="1085"/>
      <c r="MVV339" s="1085"/>
      <c r="MVW339" s="1085"/>
      <c r="MVX339" s="1085"/>
      <c r="MVY339" s="1085"/>
      <c r="MVZ339" s="1085"/>
      <c r="MWA339" s="1085"/>
      <c r="MWB339" s="1085"/>
      <c r="MWC339" s="1085"/>
      <c r="MWD339" s="1085"/>
      <c r="MWE339" s="1085"/>
      <c r="MWF339" s="1080"/>
      <c r="MWG339" s="1085"/>
      <c r="MWH339" s="1085"/>
      <c r="MWI339" s="1085"/>
      <c r="MWJ339" s="1085"/>
      <c r="MWK339" s="1085"/>
      <c r="MWL339" s="1085"/>
      <c r="MWM339" s="1085"/>
      <c r="MWN339" s="1085"/>
      <c r="MWO339" s="1085"/>
      <c r="MWP339" s="1085"/>
      <c r="MWQ339" s="1085"/>
      <c r="MWR339" s="1085"/>
      <c r="MWS339" s="1085"/>
      <c r="MWT339" s="1085"/>
      <c r="MWU339" s="1080"/>
      <c r="MWV339" s="1085"/>
      <c r="MWW339" s="1085"/>
      <c r="MWX339" s="1085"/>
      <c r="MWY339" s="1085"/>
      <c r="MWZ339" s="1085"/>
      <c r="MXA339" s="1085"/>
      <c r="MXB339" s="1085"/>
      <c r="MXC339" s="1085"/>
      <c r="MXD339" s="1085"/>
      <c r="MXE339" s="1085"/>
      <c r="MXF339" s="1085"/>
      <c r="MXG339" s="1085"/>
      <c r="MXH339" s="1085"/>
      <c r="MXI339" s="1085"/>
      <c r="MXJ339" s="1080"/>
      <c r="MXK339" s="1085"/>
      <c r="MXL339" s="1085"/>
      <c r="MXM339" s="1085"/>
      <c r="MXN339" s="1085"/>
      <c r="MXO339" s="1085"/>
      <c r="MXP339" s="1085"/>
      <c r="MXQ339" s="1085"/>
      <c r="MXR339" s="1085"/>
      <c r="MXS339" s="1085"/>
      <c r="MXT339" s="1085"/>
      <c r="MXU339" s="1085"/>
      <c r="MXV339" s="1085"/>
      <c r="MXW339" s="1085"/>
      <c r="MXX339" s="1085"/>
      <c r="MXY339" s="1080"/>
      <c r="MXZ339" s="1085"/>
      <c r="MYA339" s="1085"/>
      <c r="MYB339" s="1085"/>
      <c r="MYC339" s="1085"/>
      <c r="MYD339" s="1085"/>
      <c r="MYE339" s="1085"/>
      <c r="MYF339" s="1085"/>
      <c r="MYG339" s="1085"/>
      <c r="MYH339" s="1085"/>
      <c r="MYI339" s="1085"/>
      <c r="MYJ339" s="1085"/>
      <c r="MYK339" s="1085"/>
      <c r="MYL339" s="1085"/>
      <c r="MYM339" s="1085"/>
      <c r="MYN339" s="1080"/>
      <c r="MYO339" s="1085"/>
      <c r="MYP339" s="1085"/>
      <c r="MYQ339" s="1085"/>
      <c r="MYR339" s="1085"/>
      <c r="MYS339" s="1085"/>
      <c r="MYT339" s="1085"/>
      <c r="MYU339" s="1085"/>
      <c r="MYV339" s="1085"/>
      <c r="MYW339" s="1085"/>
      <c r="MYX339" s="1085"/>
      <c r="MYY339" s="1085"/>
      <c r="MYZ339" s="1085"/>
      <c r="MZA339" s="1085"/>
      <c r="MZB339" s="1085"/>
      <c r="MZC339" s="1080"/>
      <c r="MZD339" s="1085"/>
      <c r="MZE339" s="1085"/>
      <c r="MZF339" s="1085"/>
      <c r="MZG339" s="1085"/>
      <c r="MZH339" s="1085"/>
      <c r="MZI339" s="1085"/>
      <c r="MZJ339" s="1085"/>
      <c r="MZK339" s="1085"/>
      <c r="MZL339" s="1085"/>
      <c r="MZM339" s="1085"/>
      <c r="MZN339" s="1085"/>
      <c r="MZO339" s="1085"/>
      <c r="MZP339" s="1085"/>
      <c r="MZQ339" s="1085"/>
      <c r="MZR339" s="1080"/>
      <c r="MZS339" s="1085"/>
      <c r="MZT339" s="1085"/>
      <c r="MZU339" s="1085"/>
      <c r="MZV339" s="1085"/>
      <c r="MZW339" s="1085"/>
      <c r="MZX339" s="1085"/>
      <c r="MZY339" s="1085"/>
      <c r="MZZ339" s="1085"/>
      <c r="NAA339" s="1085"/>
      <c r="NAB339" s="1085"/>
      <c r="NAC339" s="1085"/>
      <c r="NAD339" s="1085"/>
      <c r="NAE339" s="1085"/>
      <c r="NAF339" s="1085"/>
      <c r="NAG339" s="1080"/>
      <c r="NAH339" s="1085"/>
      <c r="NAI339" s="1085"/>
      <c r="NAJ339" s="1085"/>
      <c r="NAK339" s="1085"/>
      <c r="NAL339" s="1085"/>
      <c r="NAM339" s="1085"/>
      <c r="NAN339" s="1085"/>
      <c r="NAO339" s="1085"/>
      <c r="NAP339" s="1085"/>
      <c r="NAQ339" s="1085"/>
      <c r="NAR339" s="1085"/>
      <c r="NAS339" s="1085"/>
      <c r="NAT339" s="1085"/>
      <c r="NAU339" s="1085"/>
      <c r="NAV339" s="1080"/>
      <c r="NAW339" s="1085"/>
      <c r="NAX339" s="1085"/>
      <c r="NAY339" s="1085"/>
      <c r="NAZ339" s="1085"/>
      <c r="NBA339" s="1085"/>
      <c r="NBB339" s="1085"/>
      <c r="NBC339" s="1085"/>
      <c r="NBD339" s="1085"/>
      <c r="NBE339" s="1085"/>
      <c r="NBF339" s="1085"/>
      <c r="NBG339" s="1085"/>
      <c r="NBH339" s="1085"/>
      <c r="NBI339" s="1085"/>
      <c r="NBJ339" s="1085"/>
      <c r="NBK339" s="1080"/>
      <c r="NBL339" s="1085"/>
      <c r="NBM339" s="1085"/>
      <c r="NBN339" s="1085"/>
      <c r="NBO339" s="1085"/>
      <c r="NBP339" s="1085"/>
      <c r="NBQ339" s="1085"/>
      <c r="NBR339" s="1085"/>
      <c r="NBS339" s="1085"/>
      <c r="NBT339" s="1085"/>
      <c r="NBU339" s="1085"/>
      <c r="NBV339" s="1085"/>
      <c r="NBW339" s="1085"/>
      <c r="NBX339" s="1085"/>
      <c r="NBY339" s="1085"/>
      <c r="NBZ339" s="1080"/>
      <c r="NCA339" s="1085"/>
      <c r="NCB339" s="1085"/>
      <c r="NCC339" s="1085"/>
      <c r="NCD339" s="1085"/>
      <c r="NCE339" s="1085"/>
      <c r="NCF339" s="1085"/>
      <c r="NCG339" s="1085"/>
      <c r="NCH339" s="1085"/>
      <c r="NCI339" s="1085"/>
      <c r="NCJ339" s="1085"/>
      <c r="NCK339" s="1085"/>
      <c r="NCL339" s="1085"/>
      <c r="NCM339" s="1085"/>
      <c r="NCN339" s="1085"/>
      <c r="NCO339" s="1080"/>
      <c r="NCP339" s="1085"/>
      <c r="NCQ339" s="1085"/>
      <c r="NCR339" s="1085"/>
      <c r="NCS339" s="1085"/>
      <c r="NCT339" s="1085"/>
      <c r="NCU339" s="1085"/>
      <c r="NCV339" s="1085"/>
      <c r="NCW339" s="1085"/>
      <c r="NCX339" s="1085"/>
      <c r="NCY339" s="1085"/>
      <c r="NCZ339" s="1085"/>
      <c r="NDA339" s="1085"/>
      <c r="NDB339" s="1085"/>
      <c r="NDC339" s="1085"/>
      <c r="NDD339" s="1080"/>
      <c r="NDE339" s="1085"/>
      <c r="NDF339" s="1085"/>
      <c r="NDG339" s="1085"/>
      <c r="NDH339" s="1085"/>
      <c r="NDI339" s="1085"/>
      <c r="NDJ339" s="1085"/>
      <c r="NDK339" s="1085"/>
      <c r="NDL339" s="1085"/>
      <c r="NDM339" s="1085"/>
      <c r="NDN339" s="1085"/>
      <c r="NDO339" s="1085"/>
      <c r="NDP339" s="1085"/>
      <c r="NDQ339" s="1085"/>
      <c r="NDR339" s="1085"/>
      <c r="NDS339" s="1080"/>
      <c r="NDT339" s="1085"/>
      <c r="NDU339" s="1085"/>
      <c r="NDV339" s="1085"/>
      <c r="NDW339" s="1085"/>
      <c r="NDX339" s="1085"/>
      <c r="NDY339" s="1085"/>
      <c r="NDZ339" s="1085"/>
      <c r="NEA339" s="1085"/>
      <c r="NEB339" s="1085"/>
      <c r="NEC339" s="1085"/>
      <c r="NED339" s="1085"/>
      <c r="NEE339" s="1085"/>
      <c r="NEF339" s="1085"/>
      <c r="NEG339" s="1085"/>
      <c r="NEH339" s="1080"/>
      <c r="NEI339" s="1085"/>
      <c r="NEJ339" s="1085"/>
      <c r="NEK339" s="1085"/>
      <c r="NEL339" s="1085"/>
      <c r="NEM339" s="1085"/>
      <c r="NEN339" s="1085"/>
      <c r="NEO339" s="1085"/>
      <c r="NEP339" s="1085"/>
      <c r="NEQ339" s="1085"/>
      <c r="NER339" s="1085"/>
      <c r="NES339" s="1085"/>
      <c r="NET339" s="1085"/>
      <c r="NEU339" s="1085"/>
      <c r="NEV339" s="1085"/>
      <c r="NEW339" s="1080"/>
      <c r="NEX339" s="1085"/>
      <c r="NEY339" s="1085"/>
      <c r="NEZ339" s="1085"/>
      <c r="NFA339" s="1085"/>
      <c r="NFB339" s="1085"/>
      <c r="NFC339" s="1085"/>
      <c r="NFD339" s="1085"/>
      <c r="NFE339" s="1085"/>
      <c r="NFF339" s="1085"/>
      <c r="NFG339" s="1085"/>
      <c r="NFH339" s="1085"/>
      <c r="NFI339" s="1085"/>
      <c r="NFJ339" s="1085"/>
      <c r="NFK339" s="1085"/>
      <c r="NFL339" s="1080"/>
      <c r="NFM339" s="1085"/>
      <c r="NFN339" s="1085"/>
      <c r="NFO339" s="1085"/>
      <c r="NFP339" s="1085"/>
      <c r="NFQ339" s="1085"/>
      <c r="NFR339" s="1085"/>
      <c r="NFS339" s="1085"/>
      <c r="NFT339" s="1085"/>
      <c r="NFU339" s="1085"/>
      <c r="NFV339" s="1085"/>
      <c r="NFW339" s="1085"/>
      <c r="NFX339" s="1085"/>
      <c r="NFY339" s="1085"/>
      <c r="NFZ339" s="1085"/>
      <c r="NGA339" s="1080"/>
      <c r="NGB339" s="1085"/>
      <c r="NGC339" s="1085"/>
      <c r="NGD339" s="1085"/>
      <c r="NGE339" s="1085"/>
      <c r="NGF339" s="1085"/>
      <c r="NGG339" s="1085"/>
      <c r="NGH339" s="1085"/>
      <c r="NGI339" s="1085"/>
      <c r="NGJ339" s="1085"/>
      <c r="NGK339" s="1085"/>
      <c r="NGL339" s="1085"/>
      <c r="NGM339" s="1085"/>
      <c r="NGN339" s="1085"/>
      <c r="NGO339" s="1085"/>
      <c r="NGP339" s="1080"/>
      <c r="NGQ339" s="1085"/>
      <c r="NGR339" s="1085"/>
      <c r="NGS339" s="1085"/>
      <c r="NGT339" s="1085"/>
      <c r="NGU339" s="1085"/>
      <c r="NGV339" s="1085"/>
      <c r="NGW339" s="1085"/>
      <c r="NGX339" s="1085"/>
      <c r="NGY339" s="1085"/>
      <c r="NGZ339" s="1085"/>
      <c r="NHA339" s="1085"/>
      <c r="NHB339" s="1085"/>
      <c r="NHC339" s="1085"/>
      <c r="NHD339" s="1085"/>
      <c r="NHE339" s="1080"/>
      <c r="NHF339" s="1085"/>
      <c r="NHG339" s="1085"/>
      <c r="NHH339" s="1085"/>
      <c r="NHI339" s="1085"/>
      <c r="NHJ339" s="1085"/>
      <c r="NHK339" s="1085"/>
      <c r="NHL339" s="1085"/>
      <c r="NHM339" s="1085"/>
      <c r="NHN339" s="1085"/>
      <c r="NHO339" s="1085"/>
      <c r="NHP339" s="1085"/>
      <c r="NHQ339" s="1085"/>
      <c r="NHR339" s="1085"/>
      <c r="NHS339" s="1085"/>
      <c r="NHT339" s="1080"/>
      <c r="NHU339" s="1085"/>
      <c r="NHV339" s="1085"/>
      <c r="NHW339" s="1085"/>
      <c r="NHX339" s="1085"/>
      <c r="NHY339" s="1085"/>
      <c r="NHZ339" s="1085"/>
      <c r="NIA339" s="1085"/>
      <c r="NIB339" s="1085"/>
      <c r="NIC339" s="1085"/>
      <c r="NID339" s="1085"/>
      <c r="NIE339" s="1085"/>
      <c r="NIF339" s="1085"/>
      <c r="NIG339" s="1085"/>
      <c r="NIH339" s="1085"/>
      <c r="NII339" s="1080"/>
      <c r="NIJ339" s="1085"/>
      <c r="NIK339" s="1085"/>
      <c r="NIL339" s="1085"/>
      <c r="NIM339" s="1085"/>
      <c r="NIN339" s="1085"/>
      <c r="NIO339" s="1085"/>
      <c r="NIP339" s="1085"/>
      <c r="NIQ339" s="1085"/>
      <c r="NIR339" s="1085"/>
      <c r="NIS339" s="1085"/>
      <c r="NIT339" s="1085"/>
      <c r="NIU339" s="1085"/>
      <c r="NIV339" s="1085"/>
      <c r="NIW339" s="1085"/>
      <c r="NIX339" s="1080"/>
      <c r="NIY339" s="1085"/>
      <c r="NIZ339" s="1085"/>
      <c r="NJA339" s="1085"/>
      <c r="NJB339" s="1085"/>
      <c r="NJC339" s="1085"/>
      <c r="NJD339" s="1085"/>
      <c r="NJE339" s="1085"/>
      <c r="NJF339" s="1085"/>
      <c r="NJG339" s="1085"/>
      <c r="NJH339" s="1085"/>
      <c r="NJI339" s="1085"/>
      <c r="NJJ339" s="1085"/>
      <c r="NJK339" s="1085"/>
      <c r="NJL339" s="1085"/>
      <c r="NJM339" s="1080"/>
      <c r="NJN339" s="1085"/>
      <c r="NJO339" s="1085"/>
      <c r="NJP339" s="1085"/>
      <c r="NJQ339" s="1085"/>
      <c r="NJR339" s="1085"/>
      <c r="NJS339" s="1085"/>
      <c r="NJT339" s="1085"/>
      <c r="NJU339" s="1085"/>
      <c r="NJV339" s="1085"/>
      <c r="NJW339" s="1085"/>
      <c r="NJX339" s="1085"/>
      <c r="NJY339" s="1085"/>
      <c r="NJZ339" s="1085"/>
      <c r="NKA339" s="1085"/>
      <c r="NKB339" s="1080"/>
      <c r="NKC339" s="1085"/>
      <c r="NKD339" s="1085"/>
      <c r="NKE339" s="1085"/>
      <c r="NKF339" s="1085"/>
      <c r="NKG339" s="1085"/>
      <c r="NKH339" s="1085"/>
      <c r="NKI339" s="1085"/>
      <c r="NKJ339" s="1085"/>
      <c r="NKK339" s="1085"/>
      <c r="NKL339" s="1085"/>
      <c r="NKM339" s="1085"/>
      <c r="NKN339" s="1085"/>
      <c r="NKO339" s="1085"/>
      <c r="NKP339" s="1085"/>
      <c r="NKQ339" s="1080"/>
      <c r="NKR339" s="1085"/>
      <c r="NKS339" s="1085"/>
      <c r="NKT339" s="1085"/>
      <c r="NKU339" s="1085"/>
      <c r="NKV339" s="1085"/>
      <c r="NKW339" s="1085"/>
      <c r="NKX339" s="1085"/>
      <c r="NKY339" s="1085"/>
      <c r="NKZ339" s="1085"/>
      <c r="NLA339" s="1085"/>
      <c r="NLB339" s="1085"/>
      <c r="NLC339" s="1085"/>
      <c r="NLD339" s="1085"/>
      <c r="NLE339" s="1085"/>
      <c r="NLF339" s="1080"/>
      <c r="NLG339" s="1085"/>
      <c r="NLH339" s="1085"/>
      <c r="NLI339" s="1085"/>
      <c r="NLJ339" s="1085"/>
      <c r="NLK339" s="1085"/>
      <c r="NLL339" s="1085"/>
      <c r="NLM339" s="1085"/>
      <c r="NLN339" s="1085"/>
      <c r="NLO339" s="1085"/>
      <c r="NLP339" s="1085"/>
      <c r="NLQ339" s="1085"/>
      <c r="NLR339" s="1085"/>
      <c r="NLS339" s="1085"/>
      <c r="NLT339" s="1085"/>
      <c r="NLU339" s="1080"/>
      <c r="NLV339" s="1085"/>
      <c r="NLW339" s="1085"/>
      <c r="NLX339" s="1085"/>
      <c r="NLY339" s="1085"/>
      <c r="NLZ339" s="1085"/>
      <c r="NMA339" s="1085"/>
      <c r="NMB339" s="1085"/>
      <c r="NMC339" s="1085"/>
      <c r="NMD339" s="1085"/>
      <c r="NME339" s="1085"/>
      <c r="NMF339" s="1085"/>
      <c r="NMG339" s="1085"/>
      <c r="NMH339" s="1085"/>
      <c r="NMI339" s="1085"/>
      <c r="NMJ339" s="1080"/>
      <c r="NMK339" s="1085"/>
      <c r="NML339" s="1085"/>
      <c r="NMM339" s="1085"/>
      <c r="NMN339" s="1085"/>
      <c r="NMO339" s="1085"/>
      <c r="NMP339" s="1085"/>
      <c r="NMQ339" s="1085"/>
      <c r="NMR339" s="1085"/>
      <c r="NMS339" s="1085"/>
      <c r="NMT339" s="1085"/>
      <c r="NMU339" s="1085"/>
      <c r="NMV339" s="1085"/>
      <c r="NMW339" s="1085"/>
      <c r="NMX339" s="1085"/>
      <c r="NMY339" s="1080"/>
      <c r="NMZ339" s="1085"/>
      <c r="NNA339" s="1085"/>
      <c r="NNB339" s="1085"/>
      <c r="NNC339" s="1085"/>
      <c r="NND339" s="1085"/>
      <c r="NNE339" s="1085"/>
      <c r="NNF339" s="1085"/>
      <c r="NNG339" s="1085"/>
      <c r="NNH339" s="1085"/>
      <c r="NNI339" s="1085"/>
      <c r="NNJ339" s="1085"/>
      <c r="NNK339" s="1085"/>
      <c r="NNL339" s="1085"/>
      <c r="NNM339" s="1085"/>
      <c r="NNN339" s="1080"/>
      <c r="NNO339" s="1085"/>
      <c r="NNP339" s="1085"/>
      <c r="NNQ339" s="1085"/>
      <c r="NNR339" s="1085"/>
      <c r="NNS339" s="1085"/>
      <c r="NNT339" s="1085"/>
      <c r="NNU339" s="1085"/>
      <c r="NNV339" s="1085"/>
      <c r="NNW339" s="1085"/>
      <c r="NNX339" s="1085"/>
      <c r="NNY339" s="1085"/>
      <c r="NNZ339" s="1085"/>
      <c r="NOA339" s="1085"/>
      <c r="NOB339" s="1085"/>
      <c r="NOC339" s="1080"/>
      <c r="NOD339" s="1085"/>
      <c r="NOE339" s="1085"/>
      <c r="NOF339" s="1085"/>
      <c r="NOG339" s="1085"/>
      <c r="NOH339" s="1085"/>
      <c r="NOI339" s="1085"/>
      <c r="NOJ339" s="1085"/>
      <c r="NOK339" s="1085"/>
      <c r="NOL339" s="1085"/>
      <c r="NOM339" s="1085"/>
      <c r="NON339" s="1085"/>
      <c r="NOO339" s="1085"/>
      <c r="NOP339" s="1085"/>
      <c r="NOQ339" s="1085"/>
      <c r="NOR339" s="1080"/>
      <c r="NOS339" s="1085"/>
      <c r="NOT339" s="1085"/>
      <c r="NOU339" s="1085"/>
      <c r="NOV339" s="1085"/>
      <c r="NOW339" s="1085"/>
      <c r="NOX339" s="1085"/>
      <c r="NOY339" s="1085"/>
      <c r="NOZ339" s="1085"/>
      <c r="NPA339" s="1085"/>
      <c r="NPB339" s="1085"/>
      <c r="NPC339" s="1085"/>
      <c r="NPD339" s="1085"/>
      <c r="NPE339" s="1085"/>
      <c r="NPF339" s="1085"/>
      <c r="NPG339" s="1080"/>
      <c r="NPH339" s="1085"/>
      <c r="NPI339" s="1085"/>
      <c r="NPJ339" s="1085"/>
      <c r="NPK339" s="1085"/>
      <c r="NPL339" s="1085"/>
      <c r="NPM339" s="1085"/>
      <c r="NPN339" s="1085"/>
      <c r="NPO339" s="1085"/>
      <c r="NPP339" s="1085"/>
      <c r="NPQ339" s="1085"/>
      <c r="NPR339" s="1085"/>
      <c r="NPS339" s="1085"/>
      <c r="NPT339" s="1085"/>
      <c r="NPU339" s="1085"/>
      <c r="NPV339" s="1080"/>
      <c r="NPW339" s="1085"/>
      <c r="NPX339" s="1085"/>
      <c r="NPY339" s="1085"/>
      <c r="NPZ339" s="1085"/>
      <c r="NQA339" s="1085"/>
      <c r="NQB339" s="1085"/>
      <c r="NQC339" s="1085"/>
      <c r="NQD339" s="1085"/>
      <c r="NQE339" s="1085"/>
      <c r="NQF339" s="1085"/>
      <c r="NQG339" s="1085"/>
      <c r="NQH339" s="1085"/>
      <c r="NQI339" s="1085"/>
      <c r="NQJ339" s="1085"/>
      <c r="NQK339" s="1080"/>
      <c r="NQL339" s="1085"/>
      <c r="NQM339" s="1085"/>
      <c r="NQN339" s="1085"/>
      <c r="NQO339" s="1085"/>
      <c r="NQP339" s="1085"/>
      <c r="NQQ339" s="1085"/>
      <c r="NQR339" s="1085"/>
      <c r="NQS339" s="1085"/>
      <c r="NQT339" s="1085"/>
      <c r="NQU339" s="1085"/>
      <c r="NQV339" s="1085"/>
      <c r="NQW339" s="1085"/>
      <c r="NQX339" s="1085"/>
      <c r="NQY339" s="1085"/>
      <c r="NQZ339" s="1080"/>
      <c r="NRA339" s="1085"/>
      <c r="NRB339" s="1085"/>
      <c r="NRC339" s="1085"/>
      <c r="NRD339" s="1085"/>
      <c r="NRE339" s="1085"/>
      <c r="NRF339" s="1085"/>
      <c r="NRG339" s="1085"/>
      <c r="NRH339" s="1085"/>
      <c r="NRI339" s="1085"/>
      <c r="NRJ339" s="1085"/>
      <c r="NRK339" s="1085"/>
      <c r="NRL339" s="1085"/>
      <c r="NRM339" s="1085"/>
      <c r="NRN339" s="1085"/>
      <c r="NRO339" s="1080"/>
      <c r="NRP339" s="1085"/>
      <c r="NRQ339" s="1085"/>
      <c r="NRR339" s="1085"/>
      <c r="NRS339" s="1085"/>
      <c r="NRT339" s="1085"/>
      <c r="NRU339" s="1085"/>
      <c r="NRV339" s="1085"/>
      <c r="NRW339" s="1085"/>
      <c r="NRX339" s="1085"/>
      <c r="NRY339" s="1085"/>
      <c r="NRZ339" s="1085"/>
      <c r="NSA339" s="1085"/>
      <c r="NSB339" s="1085"/>
      <c r="NSC339" s="1085"/>
      <c r="NSD339" s="1080"/>
      <c r="NSE339" s="1085"/>
      <c r="NSF339" s="1085"/>
      <c r="NSG339" s="1085"/>
      <c r="NSH339" s="1085"/>
      <c r="NSI339" s="1085"/>
      <c r="NSJ339" s="1085"/>
      <c r="NSK339" s="1085"/>
      <c r="NSL339" s="1085"/>
      <c r="NSM339" s="1085"/>
      <c r="NSN339" s="1085"/>
      <c r="NSO339" s="1085"/>
      <c r="NSP339" s="1085"/>
      <c r="NSQ339" s="1085"/>
      <c r="NSR339" s="1085"/>
      <c r="NSS339" s="1080"/>
      <c r="NST339" s="1085"/>
      <c r="NSU339" s="1085"/>
      <c r="NSV339" s="1085"/>
      <c r="NSW339" s="1085"/>
      <c r="NSX339" s="1085"/>
      <c r="NSY339" s="1085"/>
      <c r="NSZ339" s="1085"/>
      <c r="NTA339" s="1085"/>
      <c r="NTB339" s="1085"/>
      <c r="NTC339" s="1085"/>
      <c r="NTD339" s="1085"/>
      <c r="NTE339" s="1085"/>
      <c r="NTF339" s="1085"/>
      <c r="NTG339" s="1085"/>
      <c r="NTH339" s="1080"/>
      <c r="NTI339" s="1085"/>
      <c r="NTJ339" s="1085"/>
      <c r="NTK339" s="1085"/>
      <c r="NTL339" s="1085"/>
      <c r="NTM339" s="1085"/>
      <c r="NTN339" s="1085"/>
      <c r="NTO339" s="1085"/>
      <c r="NTP339" s="1085"/>
      <c r="NTQ339" s="1085"/>
      <c r="NTR339" s="1085"/>
      <c r="NTS339" s="1085"/>
      <c r="NTT339" s="1085"/>
      <c r="NTU339" s="1085"/>
      <c r="NTV339" s="1085"/>
      <c r="NTW339" s="1080"/>
      <c r="NTX339" s="1085"/>
      <c r="NTY339" s="1085"/>
      <c r="NTZ339" s="1085"/>
      <c r="NUA339" s="1085"/>
      <c r="NUB339" s="1085"/>
      <c r="NUC339" s="1085"/>
      <c r="NUD339" s="1085"/>
      <c r="NUE339" s="1085"/>
      <c r="NUF339" s="1085"/>
      <c r="NUG339" s="1085"/>
      <c r="NUH339" s="1085"/>
      <c r="NUI339" s="1085"/>
      <c r="NUJ339" s="1085"/>
      <c r="NUK339" s="1085"/>
      <c r="NUL339" s="1080"/>
      <c r="NUM339" s="1085"/>
      <c r="NUN339" s="1085"/>
      <c r="NUO339" s="1085"/>
      <c r="NUP339" s="1085"/>
      <c r="NUQ339" s="1085"/>
      <c r="NUR339" s="1085"/>
      <c r="NUS339" s="1085"/>
      <c r="NUT339" s="1085"/>
      <c r="NUU339" s="1085"/>
      <c r="NUV339" s="1085"/>
      <c r="NUW339" s="1085"/>
      <c r="NUX339" s="1085"/>
      <c r="NUY339" s="1085"/>
      <c r="NUZ339" s="1085"/>
      <c r="NVA339" s="1080"/>
      <c r="NVB339" s="1085"/>
      <c r="NVC339" s="1085"/>
      <c r="NVD339" s="1085"/>
      <c r="NVE339" s="1085"/>
      <c r="NVF339" s="1085"/>
      <c r="NVG339" s="1085"/>
      <c r="NVH339" s="1085"/>
      <c r="NVI339" s="1085"/>
      <c r="NVJ339" s="1085"/>
      <c r="NVK339" s="1085"/>
      <c r="NVL339" s="1085"/>
      <c r="NVM339" s="1085"/>
      <c r="NVN339" s="1085"/>
      <c r="NVO339" s="1085"/>
      <c r="NVP339" s="1080"/>
      <c r="NVQ339" s="1085"/>
      <c r="NVR339" s="1085"/>
      <c r="NVS339" s="1085"/>
      <c r="NVT339" s="1085"/>
      <c r="NVU339" s="1085"/>
      <c r="NVV339" s="1085"/>
      <c r="NVW339" s="1085"/>
      <c r="NVX339" s="1085"/>
      <c r="NVY339" s="1085"/>
      <c r="NVZ339" s="1085"/>
      <c r="NWA339" s="1085"/>
      <c r="NWB339" s="1085"/>
      <c r="NWC339" s="1085"/>
      <c r="NWD339" s="1085"/>
      <c r="NWE339" s="1080"/>
      <c r="NWF339" s="1085"/>
      <c r="NWG339" s="1085"/>
      <c r="NWH339" s="1085"/>
      <c r="NWI339" s="1085"/>
      <c r="NWJ339" s="1085"/>
      <c r="NWK339" s="1085"/>
      <c r="NWL339" s="1085"/>
      <c r="NWM339" s="1085"/>
      <c r="NWN339" s="1085"/>
      <c r="NWO339" s="1085"/>
      <c r="NWP339" s="1085"/>
      <c r="NWQ339" s="1085"/>
      <c r="NWR339" s="1085"/>
      <c r="NWS339" s="1085"/>
      <c r="NWT339" s="1080"/>
      <c r="NWU339" s="1085"/>
      <c r="NWV339" s="1085"/>
      <c r="NWW339" s="1085"/>
      <c r="NWX339" s="1085"/>
      <c r="NWY339" s="1085"/>
      <c r="NWZ339" s="1085"/>
      <c r="NXA339" s="1085"/>
      <c r="NXB339" s="1085"/>
      <c r="NXC339" s="1085"/>
      <c r="NXD339" s="1085"/>
      <c r="NXE339" s="1085"/>
      <c r="NXF339" s="1085"/>
      <c r="NXG339" s="1085"/>
      <c r="NXH339" s="1085"/>
      <c r="NXI339" s="1080"/>
      <c r="NXJ339" s="1085"/>
      <c r="NXK339" s="1085"/>
      <c r="NXL339" s="1085"/>
      <c r="NXM339" s="1085"/>
      <c r="NXN339" s="1085"/>
      <c r="NXO339" s="1085"/>
      <c r="NXP339" s="1085"/>
      <c r="NXQ339" s="1085"/>
      <c r="NXR339" s="1085"/>
      <c r="NXS339" s="1085"/>
      <c r="NXT339" s="1085"/>
      <c r="NXU339" s="1085"/>
      <c r="NXV339" s="1085"/>
      <c r="NXW339" s="1085"/>
      <c r="NXX339" s="1080"/>
      <c r="NXY339" s="1085"/>
      <c r="NXZ339" s="1085"/>
      <c r="NYA339" s="1085"/>
      <c r="NYB339" s="1085"/>
      <c r="NYC339" s="1085"/>
      <c r="NYD339" s="1085"/>
      <c r="NYE339" s="1085"/>
      <c r="NYF339" s="1085"/>
      <c r="NYG339" s="1085"/>
      <c r="NYH339" s="1085"/>
      <c r="NYI339" s="1085"/>
      <c r="NYJ339" s="1085"/>
      <c r="NYK339" s="1085"/>
      <c r="NYL339" s="1085"/>
      <c r="NYM339" s="1080"/>
      <c r="NYN339" s="1085"/>
      <c r="NYO339" s="1085"/>
      <c r="NYP339" s="1085"/>
      <c r="NYQ339" s="1085"/>
      <c r="NYR339" s="1085"/>
      <c r="NYS339" s="1085"/>
      <c r="NYT339" s="1085"/>
      <c r="NYU339" s="1085"/>
      <c r="NYV339" s="1085"/>
      <c r="NYW339" s="1085"/>
      <c r="NYX339" s="1085"/>
      <c r="NYY339" s="1085"/>
      <c r="NYZ339" s="1085"/>
      <c r="NZA339" s="1085"/>
      <c r="NZB339" s="1080"/>
      <c r="NZC339" s="1085"/>
      <c r="NZD339" s="1085"/>
      <c r="NZE339" s="1085"/>
      <c r="NZF339" s="1085"/>
      <c r="NZG339" s="1085"/>
      <c r="NZH339" s="1085"/>
      <c r="NZI339" s="1085"/>
      <c r="NZJ339" s="1085"/>
      <c r="NZK339" s="1085"/>
      <c r="NZL339" s="1085"/>
      <c r="NZM339" s="1085"/>
      <c r="NZN339" s="1085"/>
      <c r="NZO339" s="1085"/>
      <c r="NZP339" s="1085"/>
      <c r="NZQ339" s="1080"/>
      <c r="NZR339" s="1085"/>
      <c r="NZS339" s="1085"/>
      <c r="NZT339" s="1085"/>
      <c r="NZU339" s="1085"/>
      <c r="NZV339" s="1085"/>
      <c r="NZW339" s="1085"/>
      <c r="NZX339" s="1085"/>
      <c r="NZY339" s="1085"/>
      <c r="NZZ339" s="1085"/>
      <c r="OAA339" s="1085"/>
      <c r="OAB339" s="1085"/>
      <c r="OAC339" s="1085"/>
      <c r="OAD339" s="1085"/>
      <c r="OAE339" s="1085"/>
      <c r="OAF339" s="1080"/>
      <c r="OAG339" s="1085"/>
      <c r="OAH339" s="1085"/>
      <c r="OAI339" s="1085"/>
      <c r="OAJ339" s="1085"/>
      <c r="OAK339" s="1085"/>
      <c r="OAL339" s="1085"/>
      <c r="OAM339" s="1085"/>
      <c r="OAN339" s="1085"/>
      <c r="OAO339" s="1085"/>
      <c r="OAP339" s="1085"/>
      <c r="OAQ339" s="1085"/>
      <c r="OAR339" s="1085"/>
      <c r="OAS339" s="1085"/>
      <c r="OAT339" s="1085"/>
      <c r="OAU339" s="1080"/>
      <c r="OAV339" s="1085"/>
      <c r="OAW339" s="1085"/>
      <c r="OAX339" s="1085"/>
      <c r="OAY339" s="1085"/>
      <c r="OAZ339" s="1085"/>
      <c r="OBA339" s="1085"/>
      <c r="OBB339" s="1085"/>
      <c r="OBC339" s="1085"/>
      <c r="OBD339" s="1085"/>
      <c r="OBE339" s="1085"/>
      <c r="OBF339" s="1085"/>
      <c r="OBG339" s="1085"/>
      <c r="OBH339" s="1085"/>
      <c r="OBI339" s="1085"/>
      <c r="OBJ339" s="1080"/>
      <c r="OBK339" s="1085"/>
      <c r="OBL339" s="1085"/>
      <c r="OBM339" s="1085"/>
      <c r="OBN339" s="1085"/>
      <c r="OBO339" s="1085"/>
      <c r="OBP339" s="1085"/>
      <c r="OBQ339" s="1085"/>
      <c r="OBR339" s="1085"/>
      <c r="OBS339" s="1085"/>
      <c r="OBT339" s="1085"/>
      <c r="OBU339" s="1085"/>
      <c r="OBV339" s="1085"/>
      <c r="OBW339" s="1085"/>
      <c r="OBX339" s="1085"/>
      <c r="OBY339" s="1080"/>
      <c r="OBZ339" s="1085"/>
      <c r="OCA339" s="1085"/>
      <c r="OCB339" s="1085"/>
      <c r="OCC339" s="1085"/>
      <c r="OCD339" s="1085"/>
      <c r="OCE339" s="1085"/>
      <c r="OCF339" s="1085"/>
      <c r="OCG339" s="1085"/>
      <c r="OCH339" s="1085"/>
      <c r="OCI339" s="1085"/>
      <c r="OCJ339" s="1085"/>
      <c r="OCK339" s="1085"/>
      <c r="OCL339" s="1085"/>
      <c r="OCM339" s="1085"/>
      <c r="OCN339" s="1080"/>
      <c r="OCO339" s="1085"/>
      <c r="OCP339" s="1085"/>
      <c r="OCQ339" s="1085"/>
      <c r="OCR339" s="1085"/>
      <c r="OCS339" s="1085"/>
      <c r="OCT339" s="1085"/>
      <c r="OCU339" s="1085"/>
      <c r="OCV339" s="1085"/>
      <c r="OCW339" s="1085"/>
      <c r="OCX339" s="1085"/>
      <c r="OCY339" s="1085"/>
      <c r="OCZ339" s="1085"/>
      <c r="ODA339" s="1085"/>
      <c r="ODB339" s="1085"/>
      <c r="ODC339" s="1080"/>
      <c r="ODD339" s="1085"/>
      <c r="ODE339" s="1085"/>
      <c r="ODF339" s="1085"/>
      <c r="ODG339" s="1085"/>
      <c r="ODH339" s="1085"/>
      <c r="ODI339" s="1085"/>
      <c r="ODJ339" s="1085"/>
      <c r="ODK339" s="1085"/>
      <c r="ODL339" s="1085"/>
      <c r="ODM339" s="1085"/>
      <c r="ODN339" s="1085"/>
      <c r="ODO339" s="1085"/>
      <c r="ODP339" s="1085"/>
      <c r="ODQ339" s="1085"/>
      <c r="ODR339" s="1080"/>
      <c r="ODS339" s="1085"/>
      <c r="ODT339" s="1085"/>
      <c r="ODU339" s="1085"/>
      <c r="ODV339" s="1085"/>
      <c r="ODW339" s="1085"/>
      <c r="ODX339" s="1085"/>
      <c r="ODY339" s="1085"/>
      <c r="ODZ339" s="1085"/>
      <c r="OEA339" s="1085"/>
      <c r="OEB339" s="1085"/>
      <c r="OEC339" s="1085"/>
      <c r="OED339" s="1085"/>
      <c r="OEE339" s="1085"/>
      <c r="OEF339" s="1085"/>
      <c r="OEG339" s="1080"/>
      <c r="OEH339" s="1085"/>
      <c r="OEI339" s="1085"/>
      <c r="OEJ339" s="1085"/>
      <c r="OEK339" s="1085"/>
      <c r="OEL339" s="1085"/>
      <c r="OEM339" s="1085"/>
      <c r="OEN339" s="1085"/>
      <c r="OEO339" s="1085"/>
      <c r="OEP339" s="1085"/>
      <c r="OEQ339" s="1085"/>
      <c r="OER339" s="1085"/>
      <c r="OES339" s="1085"/>
      <c r="OET339" s="1085"/>
      <c r="OEU339" s="1085"/>
      <c r="OEV339" s="1080"/>
      <c r="OEW339" s="1085"/>
      <c r="OEX339" s="1085"/>
      <c r="OEY339" s="1085"/>
      <c r="OEZ339" s="1085"/>
      <c r="OFA339" s="1085"/>
      <c r="OFB339" s="1085"/>
      <c r="OFC339" s="1085"/>
      <c r="OFD339" s="1085"/>
      <c r="OFE339" s="1085"/>
      <c r="OFF339" s="1085"/>
      <c r="OFG339" s="1085"/>
      <c r="OFH339" s="1085"/>
      <c r="OFI339" s="1085"/>
      <c r="OFJ339" s="1085"/>
      <c r="OFK339" s="1080"/>
      <c r="OFL339" s="1085"/>
      <c r="OFM339" s="1085"/>
      <c r="OFN339" s="1085"/>
      <c r="OFO339" s="1085"/>
      <c r="OFP339" s="1085"/>
      <c r="OFQ339" s="1085"/>
      <c r="OFR339" s="1085"/>
      <c r="OFS339" s="1085"/>
      <c r="OFT339" s="1085"/>
      <c r="OFU339" s="1085"/>
      <c r="OFV339" s="1085"/>
      <c r="OFW339" s="1085"/>
      <c r="OFX339" s="1085"/>
      <c r="OFY339" s="1085"/>
      <c r="OFZ339" s="1080"/>
      <c r="OGA339" s="1085"/>
      <c r="OGB339" s="1085"/>
      <c r="OGC339" s="1085"/>
      <c r="OGD339" s="1085"/>
      <c r="OGE339" s="1085"/>
      <c r="OGF339" s="1085"/>
      <c r="OGG339" s="1085"/>
      <c r="OGH339" s="1085"/>
      <c r="OGI339" s="1085"/>
      <c r="OGJ339" s="1085"/>
      <c r="OGK339" s="1085"/>
      <c r="OGL339" s="1085"/>
      <c r="OGM339" s="1085"/>
      <c r="OGN339" s="1085"/>
      <c r="OGO339" s="1080"/>
      <c r="OGP339" s="1085"/>
      <c r="OGQ339" s="1085"/>
      <c r="OGR339" s="1085"/>
      <c r="OGS339" s="1085"/>
      <c r="OGT339" s="1085"/>
      <c r="OGU339" s="1085"/>
      <c r="OGV339" s="1085"/>
      <c r="OGW339" s="1085"/>
      <c r="OGX339" s="1085"/>
      <c r="OGY339" s="1085"/>
      <c r="OGZ339" s="1085"/>
      <c r="OHA339" s="1085"/>
      <c r="OHB339" s="1085"/>
      <c r="OHC339" s="1085"/>
      <c r="OHD339" s="1080"/>
      <c r="OHE339" s="1085"/>
      <c r="OHF339" s="1085"/>
      <c r="OHG339" s="1085"/>
      <c r="OHH339" s="1085"/>
      <c r="OHI339" s="1085"/>
      <c r="OHJ339" s="1085"/>
      <c r="OHK339" s="1085"/>
      <c r="OHL339" s="1085"/>
      <c r="OHM339" s="1085"/>
      <c r="OHN339" s="1085"/>
      <c r="OHO339" s="1085"/>
      <c r="OHP339" s="1085"/>
      <c r="OHQ339" s="1085"/>
      <c r="OHR339" s="1085"/>
      <c r="OHS339" s="1080"/>
      <c r="OHT339" s="1085"/>
      <c r="OHU339" s="1085"/>
      <c r="OHV339" s="1085"/>
      <c r="OHW339" s="1085"/>
      <c r="OHX339" s="1085"/>
      <c r="OHY339" s="1085"/>
      <c r="OHZ339" s="1085"/>
      <c r="OIA339" s="1085"/>
      <c r="OIB339" s="1085"/>
      <c r="OIC339" s="1085"/>
      <c r="OID339" s="1085"/>
      <c r="OIE339" s="1085"/>
      <c r="OIF339" s="1085"/>
      <c r="OIG339" s="1085"/>
      <c r="OIH339" s="1080"/>
      <c r="OII339" s="1085"/>
      <c r="OIJ339" s="1085"/>
      <c r="OIK339" s="1085"/>
      <c r="OIL339" s="1085"/>
      <c r="OIM339" s="1085"/>
      <c r="OIN339" s="1085"/>
      <c r="OIO339" s="1085"/>
      <c r="OIP339" s="1085"/>
      <c r="OIQ339" s="1085"/>
      <c r="OIR339" s="1085"/>
      <c r="OIS339" s="1085"/>
      <c r="OIT339" s="1085"/>
      <c r="OIU339" s="1085"/>
      <c r="OIV339" s="1085"/>
      <c r="OIW339" s="1080"/>
      <c r="OIX339" s="1085"/>
      <c r="OIY339" s="1085"/>
      <c r="OIZ339" s="1085"/>
      <c r="OJA339" s="1085"/>
      <c r="OJB339" s="1085"/>
      <c r="OJC339" s="1085"/>
      <c r="OJD339" s="1085"/>
      <c r="OJE339" s="1085"/>
      <c r="OJF339" s="1085"/>
      <c r="OJG339" s="1085"/>
      <c r="OJH339" s="1085"/>
      <c r="OJI339" s="1085"/>
      <c r="OJJ339" s="1085"/>
      <c r="OJK339" s="1085"/>
      <c r="OJL339" s="1080"/>
      <c r="OJM339" s="1085"/>
      <c r="OJN339" s="1085"/>
      <c r="OJO339" s="1085"/>
      <c r="OJP339" s="1085"/>
      <c r="OJQ339" s="1085"/>
      <c r="OJR339" s="1085"/>
      <c r="OJS339" s="1085"/>
      <c r="OJT339" s="1085"/>
      <c r="OJU339" s="1085"/>
      <c r="OJV339" s="1085"/>
      <c r="OJW339" s="1085"/>
      <c r="OJX339" s="1085"/>
      <c r="OJY339" s="1085"/>
      <c r="OJZ339" s="1085"/>
      <c r="OKA339" s="1080"/>
      <c r="OKB339" s="1085"/>
      <c r="OKC339" s="1085"/>
      <c r="OKD339" s="1085"/>
      <c r="OKE339" s="1085"/>
      <c r="OKF339" s="1085"/>
      <c r="OKG339" s="1085"/>
      <c r="OKH339" s="1085"/>
      <c r="OKI339" s="1085"/>
      <c r="OKJ339" s="1085"/>
      <c r="OKK339" s="1085"/>
      <c r="OKL339" s="1085"/>
      <c r="OKM339" s="1085"/>
      <c r="OKN339" s="1085"/>
      <c r="OKO339" s="1085"/>
      <c r="OKP339" s="1080"/>
      <c r="OKQ339" s="1085"/>
      <c r="OKR339" s="1085"/>
      <c r="OKS339" s="1085"/>
      <c r="OKT339" s="1085"/>
      <c r="OKU339" s="1085"/>
      <c r="OKV339" s="1085"/>
      <c r="OKW339" s="1085"/>
      <c r="OKX339" s="1085"/>
      <c r="OKY339" s="1085"/>
      <c r="OKZ339" s="1085"/>
      <c r="OLA339" s="1085"/>
      <c r="OLB339" s="1085"/>
      <c r="OLC339" s="1085"/>
      <c r="OLD339" s="1085"/>
      <c r="OLE339" s="1080"/>
      <c r="OLF339" s="1085"/>
      <c r="OLG339" s="1085"/>
      <c r="OLH339" s="1085"/>
      <c r="OLI339" s="1085"/>
      <c r="OLJ339" s="1085"/>
      <c r="OLK339" s="1085"/>
      <c r="OLL339" s="1085"/>
      <c r="OLM339" s="1085"/>
      <c r="OLN339" s="1085"/>
      <c r="OLO339" s="1085"/>
      <c r="OLP339" s="1085"/>
      <c r="OLQ339" s="1085"/>
      <c r="OLR339" s="1085"/>
      <c r="OLS339" s="1085"/>
      <c r="OLT339" s="1080"/>
      <c r="OLU339" s="1085"/>
      <c r="OLV339" s="1085"/>
      <c r="OLW339" s="1085"/>
      <c r="OLX339" s="1085"/>
      <c r="OLY339" s="1085"/>
      <c r="OLZ339" s="1085"/>
      <c r="OMA339" s="1085"/>
      <c r="OMB339" s="1085"/>
      <c r="OMC339" s="1085"/>
      <c r="OMD339" s="1085"/>
      <c r="OME339" s="1085"/>
      <c r="OMF339" s="1085"/>
      <c r="OMG339" s="1085"/>
      <c r="OMH339" s="1085"/>
      <c r="OMI339" s="1080"/>
      <c r="OMJ339" s="1085"/>
      <c r="OMK339" s="1085"/>
      <c r="OML339" s="1085"/>
      <c r="OMM339" s="1085"/>
      <c r="OMN339" s="1085"/>
      <c r="OMO339" s="1085"/>
      <c r="OMP339" s="1085"/>
      <c r="OMQ339" s="1085"/>
      <c r="OMR339" s="1085"/>
      <c r="OMS339" s="1085"/>
      <c r="OMT339" s="1085"/>
      <c r="OMU339" s="1085"/>
      <c r="OMV339" s="1085"/>
      <c r="OMW339" s="1085"/>
      <c r="OMX339" s="1080"/>
      <c r="OMY339" s="1085"/>
      <c r="OMZ339" s="1085"/>
      <c r="ONA339" s="1085"/>
      <c r="ONB339" s="1085"/>
      <c r="ONC339" s="1085"/>
      <c r="OND339" s="1085"/>
      <c r="ONE339" s="1085"/>
      <c r="ONF339" s="1085"/>
      <c r="ONG339" s="1085"/>
      <c r="ONH339" s="1085"/>
      <c r="ONI339" s="1085"/>
      <c r="ONJ339" s="1085"/>
      <c r="ONK339" s="1085"/>
      <c r="ONL339" s="1085"/>
      <c r="ONM339" s="1080"/>
      <c r="ONN339" s="1085"/>
      <c r="ONO339" s="1085"/>
      <c r="ONP339" s="1085"/>
      <c r="ONQ339" s="1085"/>
      <c r="ONR339" s="1085"/>
      <c r="ONS339" s="1085"/>
      <c r="ONT339" s="1085"/>
      <c r="ONU339" s="1085"/>
      <c r="ONV339" s="1085"/>
      <c r="ONW339" s="1085"/>
      <c r="ONX339" s="1085"/>
      <c r="ONY339" s="1085"/>
      <c r="ONZ339" s="1085"/>
      <c r="OOA339" s="1085"/>
      <c r="OOB339" s="1080"/>
      <c r="OOC339" s="1085"/>
      <c r="OOD339" s="1085"/>
      <c r="OOE339" s="1085"/>
      <c r="OOF339" s="1085"/>
      <c r="OOG339" s="1085"/>
      <c r="OOH339" s="1085"/>
      <c r="OOI339" s="1085"/>
      <c r="OOJ339" s="1085"/>
      <c r="OOK339" s="1085"/>
      <c r="OOL339" s="1085"/>
      <c r="OOM339" s="1085"/>
      <c r="OON339" s="1085"/>
      <c r="OOO339" s="1085"/>
      <c r="OOP339" s="1085"/>
      <c r="OOQ339" s="1080"/>
      <c r="OOR339" s="1085"/>
      <c r="OOS339" s="1085"/>
      <c r="OOT339" s="1085"/>
      <c r="OOU339" s="1085"/>
      <c r="OOV339" s="1085"/>
      <c r="OOW339" s="1085"/>
      <c r="OOX339" s="1085"/>
      <c r="OOY339" s="1085"/>
      <c r="OOZ339" s="1085"/>
      <c r="OPA339" s="1085"/>
      <c r="OPB339" s="1085"/>
      <c r="OPC339" s="1085"/>
      <c r="OPD339" s="1085"/>
      <c r="OPE339" s="1085"/>
      <c r="OPF339" s="1080"/>
      <c r="OPG339" s="1085"/>
      <c r="OPH339" s="1085"/>
      <c r="OPI339" s="1085"/>
      <c r="OPJ339" s="1085"/>
      <c r="OPK339" s="1085"/>
      <c r="OPL339" s="1085"/>
      <c r="OPM339" s="1085"/>
      <c r="OPN339" s="1085"/>
      <c r="OPO339" s="1085"/>
      <c r="OPP339" s="1085"/>
      <c r="OPQ339" s="1085"/>
      <c r="OPR339" s="1085"/>
      <c r="OPS339" s="1085"/>
      <c r="OPT339" s="1085"/>
      <c r="OPU339" s="1080"/>
      <c r="OPV339" s="1085"/>
      <c r="OPW339" s="1085"/>
      <c r="OPX339" s="1085"/>
      <c r="OPY339" s="1085"/>
      <c r="OPZ339" s="1085"/>
      <c r="OQA339" s="1085"/>
      <c r="OQB339" s="1085"/>
      <c r="OQC339" s="1085"/>
      <c r="OQD339" s="1085"/>
      <c r="OQE339" s="1085"/>
      <c r="OQF339" s="1085"/>
      <c r="OQG339" s="1085"/>
      <c r="OQH339" s="1085"/>
      <c r="OQI339" s="1085"/>
      <c r="OQJ339" s="1080"/>
      <c r="OQK339" s="1085"/>
      <c r="OQL339" s="1085"/>
      <c r="OQM339" s="1085"/>
      <c r="OQN339" s="1085"/>
      <c r="OQO339" s="1085"/>
      <c r="OQP339" s="1085"/>
      <c r="OQQ339" s="1085"/>
      <c r="OQR339" s="1085"/>
      <c r="OQS339" s="1085"/>
      <c r="OQT339" s="1085"/>
      <c r="OQU339" s="1085"/>
      <c r="OQV339" s="1085"/>
      <c r="OQW339" s="1085"/>
      <c r="OQX339" s="1085"/>
      <c r="OQY339" s="1080"/>
      <c r="OQZ339" s="1085"/>
      <c r="ORA339" s="1085"/>
      <c r="ORB339" s="1085"/>
      <c r="ORC339" s="1085"/>
      <c r="ORD339" s="1085"/>
      <c r="ORE339" s="1085"/>
      <c r="ORF339" s="1085"/>
      <c r="ORG339" s="1085"/>
      <c r="ORH339" s="1085"/>
      <c r="ORI339" s="1085"/>
      <c r="ORJ339" s="1085"/>
      <c r="ORK339" s="1085"/>
      <c r="ORL339" s="1085"/>
      <c r="ORM339" s="1085"/>
      <c r="ORN339" s="1080"/>
      <c r="ORO339" s="1085"/>
      <c r="ORP339" s="1085"/>
      <c r="ORQ339" s="1085"/>
      <c r="ORR339" s="1085"/>
      <c r="ORS339" s="1085"/>
      <c r="ORT339" s="1085"/>
      <c r="ORU339" s="1085"/>
      <c r="ORV339" s="1085"/>
      <c r="ORW339" s="1085"/>
      <c r="ORX339" s="1085"/>
      <c r="ORY339" s="1085"/>
      <c r="ORZ339" s="1085"/>
      <c r="OSA339" s="1085"/>
      <c r="OSB339" s="1085"/>
      <c r="OSC339" s="1080"/>
      <c r="OSD339" s="1085"/>
      <c r="OSE339" s="1085"/>
      <c r="OSF339" s="1085"/>
      <c r="OSG339" s="1085"/>
      <c r="OSH339" s="1085"/>
      <c r="OSI339" s="1085"/>
      <c r="OSJ339" s="1085"/>
      <c r="OSK339" s="1085"/>
      <c r="OSL339" s="1085"/>
      <c r="OSM339" s="1085"/>
      <c r="OSN339" s="1085"/>
      <c r="OSO339" s="1085"/>
      <c r="OSP339" s="1085"/>
      <c r="OSQ339" s="1085"/>
      <c r="OSR339" s="1080"/>
      <c r="OSS339" s="1085"/>
      <c r="OST339" s="1085"/>
      <c r="OSU339" s="1085"/>
      <c r="OSV339" s="1085"/>
      <c r="OSW339" s="1085"/>
      <c r="OSX339" s="1085"/>
      <c r="OSY339" s="1085"/>
      <c r="OSZ339" s="1085"/>
      <c r="OTA339" s="1085"/>
      <c r="OTB339" s="1085"/>
      <c r="OTC339" s="1085"/>
      <c r="OTD339" s="1085"/>
      <c r="OTE339" s="1085"/>
      <c r="OTF339" s="1085"/>
      <c r="OTG339" s="1080"/>
      <c r="OTH339" s="1085"/>
      <c r="OTI339" s="1085"/>
      <c r="OTJ339" s="1085"/>
      <c r="OTK339" s="1085"/>
      <c r="OTL339" s="1085"/>
      <c r="OTM339" s="1085"/>
      <c r="OTN339" s="1085"/>
      <c r="OTO339" s="1085"/>
      <c r="OTP339" s="1085"/>
      <c r="OTQ339" s="1085"/>
      <c r="OTR339" s="1085"/>
      <c r="OTS339" s="1085"/>
      <c r="OTT339" s="1085"/>
      <c r="OTU339" s="1085"/>
      <c r="OTV339" s="1080"/>
      <c r="OTW339" s="1085"/>
      <c r="OTX339" s="1085"/>
      <c r="OTY339" s="1085"/>
      <c r="OTZ339" s="1085"/>
      <c r="OUA339" s="1085"/>
      <c r="OUB339" s="1085"/>
      <c r="OUC339" s="1085"/>
      <c r="OUD339" s="1085"/>
      <c r="OUE339" s="1085"/>
      <c r="OUF339" s="1085"/>
      <c r="OUG339" s="1085"/>
      <c r="OUH339" s="1085"/>
      <c r="OUI339" s="1085"/>
      <c r="OUJ339" s="1085"/>
      <c r="OUK339" s="1080"/>
      <c r="OUL339" s="1085"/>
      <c r="OUM339" s="1085"/>
      <c r="OUN339" s="1085"/>
      <c r="OUO339" s="1085"/>
      <c r="OUP339" s="1085"/>
      <c r="OUQ339" s="1085"/>
      <c r="OUR339" s="1085"/>
      <c r="OUS339" s="1085"/>
      <c r="OUT339" s="1085"/>
      <c r="OUU339" s="1085"/>
      <c r="OUV339" s="1085"/>
      <c r="OUW339" s="1085"/>
      <c r="OUX339" s="1085"/>
      <c r="OUY339" s="1085"/>
      <c r="OUZ339" s="1080"/>
      <c r="OVA339" s="1085"/>
      <c r="OVB339" s="1085"/>
      <c r="OVC339" s="1085"/>
      <c r="OVD339" s="1085"/>
      <c r="OVE339" s="1085"/>
      <c r="OVF339" s="1085"/>
      <c r="OVG339" s="1085"/>
      <c r="OVH339" s="1085"/>
      <c r="OVI339" s="1085"/>
      <c r="OVJ339" s="1085"/>
      <c r="OVK339" s="1085"/>
      <c r="OVL339" s="1085"/>
      <c r="OVM339" s="1085"/>
      <c r="OVN339" s="1085"/>
      <c r="OVO339" s="1080"/>
      <c r="OVP339" s="1085"/>
      <c r="OVQ339" s="1085"/>
      <c r="OVR339" s="1085"/>
      <c r="OVS339" s="1085"/>
      <c r="OVT339" s="1085"/>
      <c r="OVU339" s="1085"/>
      <c r="OVV339" s="1085"/>
      <c r="OVW339" s="1085"/>
      <c r="OVX339" s="1085"/>
      <c r="OVY339" s="1085"/>
      <c r="OVZ339" s="1085"/>
      <c r="OWA339" s="1085"/>
      <c r="OWB339" s="1085"/>
      <c r="OWC339" s="1085"/>
      <c r="OWD339" s="1080"/>
      <c r="OWE339" s="1085"/>
      <c r="OWF339" s="1085"/>
      <c r="OWG339" s="1085"/>
      <c r="OWH339" s="1085"/>
      <c r="OWI339" s="1085"/>
      <c r="OWJ339" s="1085"/>
      <c r="OWK339" s="1085"/>
      <c r="OWL339" s="1085"/>
      <c r="OWM339" s="1085"/>
      <c r="OWN339" s="1085"/>
      <c r="OWO339" s="1085"/>
      <c r="OWP339" s="1085"/>
      <c r="OWQ339" s="1085"/>
      <c r="OWR339" s="1085"/>
      <c r="OWS339" s="1080"/>
      <c r="OWT339" s="1085"/>
      <c r="OWU339" s="1085"/>
      <c r="OWV339" s="1085"/>
      <c r="OWW339" s="1085"/>
      <c r="OWX339" s="1085"/>
      <c r="OWY339" s="1085"/>
      <c r="OWZ339" s="1085"/>
      <c r="OXA339" s="1085"/>
      <c r="OXB339" s="1085"/>
      <c r="OXC339" s="1085"/>
      <c r="OXD339" s="1085"/>
      <c r="OXE339" s="1085"/>
      <c r="OXF339" s="1085"/>
      <c r="OXG339" s="1085"/>
      <c r="OXH339" s="1080"/>
      <c r="OXI339" s="1085"/>
      <c r="OXJ339" s="1085"/>
      <c r="OXK339" s="1085"/>
      <c r="OXL339" s="1085"/>
      <c r="OXM339" s="1085"/>
      <c r="OXN339" s="1085"/>
      <c r="OXO339" s="1085"/>
      <c r="OXP339" s="1085"/>
      <c r="OXQ339" s="1085"/>
      <c r="OXR339" s="1085"/>
      <c r="OXS339" s="1085"/>
      <c r="OXT339" s="1085"/>
      <c r="OXU339" s="1085"/>
      <c r="OXV339" s="1085"/>
      <c r="OXW339" s="1080"/>
      <c r="OXX339" s="1085"/>
      <c r="OXY339" s="1085"/>
      <c r="OXZ339" s="1085"/>
      <c r="OYA339" s="1085"/>
      <c r="OYB339" s="1085"/>
      <c r="OYC339" s="1085"/>
      <c r="OYD339" s="1085"/>
      <c r="OYE339" s="1085"/>
      <c r="OYF339" s="1085"/>
      <c r="OYG339" s="1085"/>
      <c r="OYH339" s="1085"/>
      <c r="OYI339" s="1085"/>
      <c r="OYJ339" s="1085"/>
      <c r="OYK339" s="1085"/>
      <c r="OYL339" s="1080"/>
      <c r="OYM339" s="1085"/>
      <c r="OYN339" s="1085"/>
      <c r="OYO339" s="1085"/>
      <c r="OYP339" s="1085"/>
      <c r="OYQ339" s="1085"/>
      <c r="OYR339" s="1085"/>
      <c r="OYS339" s="1085"/>
      <c r="OYT339" s="1085"/>
      <c r="OYU339" s="1085"/>
      <c r="OYV339" s="1085"/>
      <c r="OYW339" s="1085"/>
      <c r="OYX339" s="1085"/>
      <c r="OYY339" s="1085"/>
      <c r="OYZ339" s="1085"/>
      <c r="OZA339" s="1080"/>
      <c r="OZB339" s="1085"/>
      <c r="OZC339" s="1085"/>
      <c r="OZD339" s="1085"/>
      <c r="OZE339" s="1085"/>
      <c r="OZF339" s="1085"/>
      <c r="OZG339" s="1085"/>
      <c r="OZH339" s="1085"/>
      <c r="OZI339" s="1085"/>
      <c r="OZJ339" s="1085"/>
      <c r="OZK339" s="1085"/>
      <c r="OZL339" s="1085"/>
      <c r="OZM339" s="1085"/>
      <c r="OZN339" s="1085"/>
      <c r="OZO339" s="1085"/>
      <c r="OZP339" s="1080"/>
      <c r="OZQ339" s="1085"/>
      <c r="OZR339" s="1085"/>
      <c r="OZS339" s="1085"/>
      <c r="OZT339" s="1085"/>
      <c r="OZU339" s="1085"/>
      <c r="OZV339" s="1085"/>
      <c r="OZW339" s="1085"/>
      <c r="OZX339" s="1085"/>
      <c r="OZY339" s="1085"/>
      <c r="OZZ339" s="1085"/>
      <c r="PAA339" s="1085"/>
      <c r="PAB339" s="1085"/>
      <c r="PAC339" s="1085"/>
      <c r="PAD339" s="1085"/>
      <c r="PAE339" s="1080"/>
      <c r="PAF339" s="1085"/>
      <c r="PAG339" s="1085"/>
      <c r="PAH339" s="1085"/>
      <c r="PAI339" s="1085"/>
      <c r="PAJ339" s="1085"/>
      <c r="PAK339" s="1085"/>
      <c r="PAL339" s="1085"/>
      <c r="PAM339" s="1085"/>
      <c r="PAN339" s="1085"/>
      <c r="PAO339" s="1085"/>
      <c r="PAP339" s="1085"/>
      <c r="PAQ339" s="1085"/>
      <c r="PAR339" s="1085"/>
      <c r="PAS339" s="1085"/>
      <c r="PAT339" s="1080"/>
      <c r="PAU339" s="1085"/>
      <c r="PAV339" s="1085"/>
      <c r="PAW339" s="1085"/>
      <c r="PAX339" s="1085"/>
      <c r="PAY339" s="1085"/>
      <c r="PAZ339" s="1085"/>
      <c r="PBA339" s="1085"/>
      <c r="PBB339" s="1085"/>
      <c r="PBC339" s="1085"/>
      <c r="PBD339" s="1085"/>
      <c r="PBE339" s="1085"/>
      <c r="PBF339" s="1085"/>
      <c r="PBG339" s="1085"/>
      <c r="PBH339" s="1085"/>
      <c r="PBI339" s="1080"/>
      <c r="PBJ339" s="1085"/>
      <c r="PBK339" s="1085"/>
      <c r="PBL339" s="1085"/>
      <c r="PBM339" s="1085"/>
      <c r="PBN339" s="1085"/>
      <c r="PBO339" s="1085"/>
      <c r="PBP339" s="1085"/>
      <c r="PBQ339" s="1085"/>
      <c r="PBR339" s="1085"/>
      <c r="PBS339" s="1085"/>
      <c r="PBT339" s="1085"/>
      <c r="PBU339" s="1085"/>
      <c r="PBV339" s="1085"/>
      <c r="PBW339" s="1085"/>
      <c r="PBX339" s="1080"/>
      <c r="PBY339" s="1085"/>
      <c r="PBZ339" s="1085"/>
      <c r="PCA339" s="1085"/>
      <c r="PCB339" s="1085"/>
      <c r="PCC339" s="1085"/>
      <c r="PCD339" s="1085"/>
      <c r="PCE339" s="1085"/>
      <c r="PCF339" s="1085"/>
      <c r="PCG339" s="1085"/>
      <c r="PCH339" s="1085"/>
      <c r="PCI339" s="1085"/>
      <c r="PCJ339" s="1085"/>
      <c r="PCK339" s="1085"/>
      <c r="PCL339" s="1085"/>
      <c r="PCM339" s="1080"/>
      <c r="PCN339" s="1085"/>
      <c r="PCO339" s="1085"/>
      <c r="PCP339" s="1085"/>
      <c r="PCQ339" s="1085"/>
      <c r="PCR339" s="1085"/>
      <c r="PCS339" s="1085"/>
      <c r="PCT339" s="1085"/>
      <c r="PCU339" s="1085"/>
      <c r="PCV339" s="1085"/>
      <c r="PCW339" s="1085"/>
      <c r="PCX339" s="1085"/>
      <c r="PCY339" s="1085"/>
      <c r="PCZ339" s="1085"/>
      <c r="PDA339" s="1085"/>
      <c r="PDB339" s="1080"/>
      <c r="PDC339" s="1085"/>
      <c r="PDD339" s="1085"/>
      <c r="PDE339" s="1085"/>
      <c r="PDF339" s="1085"/>
      <c r="PDG339" s="1085"/>
      <c r="PDH339" s="1085"/>
      <c r="PDI339" s="1085"/>
      <c r="PDJ339" s="1085"/>
      <c r="PDK339" s="1085"/>
      <c r="PDL339" s="1085"/>
      <c r="PDM339" s="1085"/>
      <c r="PDN339" s="1085"/>
      <c r="PDO339" s="1085"/>
      <c r="PDP339" s="1085"/>
      <c r="PDQ339" s="1080"/>
      <c r="PDR339" s="1085"/>
      <c r="PDS339" s="1085"/>
      <c r="PDT339" s="1085"/>
      <c r="PDU339" s="1085"/>
      <c r="PDV339" s="1085"/>
      <c r="PDW339" s="1085"/>
      <c r="PDX339" s="1085"/>
      <c r="PDY339" s="1085"/>
      <c r="PDZ339" s="1085"/>
      <c r="PEA339" s="1085"/>
      <c r="PEB339" s="1085"/>
      <c r="PEC339" s="1085"/>
      <c r="PED339" s="1085"/>
      <c r="PEE339" s="1085"/>
      <c r="PEF339" s="1080"/>
      <c r="PEG339" s="1085"/>
      <c r="PEH339" s="1085"/>
      <c r="PEI339" s="1085"/>
      <c r="PEJ339" s="1085"/>
      <c r="PEK339" s="1085"/>
      <c r="PEL339" s="1085"/>
      <c r="PEM339" s="1085"/>
      <c r="PEN339" s="1085"/>
      <c r="PEO339" s="1085"/>
      <c r="PEP339" s="1085"/>
      <c r="PEQ339" s="1085"/>
      <c r="PER339" s="1085"/>
      <c r="PES339" s="1085"/>
      <c r="PET339" s="1085"/>
      <c r="PEU339" s="1080"/>
      <c r="PEV339" s="1085"/>
      <c r="PEW339" s="1085"/>
      <c r="PEX339" s="1085"/>
      <c r="PEY339" s="1085"/>
      <c r="PEZ339" s="1085"/>
      <c r="PFA339" s="1085"/>
      <c r="PFB339" s="1085"/>
      <c r="PFC339" s="1085"/>
      <c r="PFD339" s="1085"/>
      <c r="PFE339" s="1085"/>
      <c r="PFF339" s="1085"/>
      <c r="PFG339" s="1085"/>
      <c r="PFH339" s="1085"/>
      <c r="PFI339" s="1085"/>
      <c r="PFJ339" s="1080"/>
      <c r="PFK339" s="1085"/>
      <c r="PFL339" s="1085"/>
      <c r="PFM339" s="1085"/>
      <c r="PFN339" s="1085"/>
      <c r="PFO339" s="1085"/>
      <c r="PFP339" s="1085"/>
      <c r="PFQ339" s="1085"/>
      <c r="PFR339" s="1085"/>
      <c r="PFS339" s="1085"/>
      <c r="PFT339" s="1085"/>
      <c r="PFU339" s="1085"/>
      <c r="PFV339" s="1085"/>
      <c r="PFW339" s="1085"/>
      <c r="PFX339" s="1085"/>
      <c r="PFY339" s="1080"/>
      <c r="PFZ339" s="1085"/>
      <c r="PGA339" s="1085"/>
      <c r="PGB339" s="1085"/>
      <c r="PGC339" s="1085"/>
      <c r="PGD339" s="1085"/>
      <c r="PGE339" s="1085"/>
      <c r="PGF339" s="1085"/>
      <c r="PGG339" s="1085"/>
      <c r="PGH339" s="1085"/>
      <c r="PGI339" s="1085"/>
      <c r="PGJ339" s="1085"/>
      <c r="PGK339" s="1085"/>
      <c r="PGL339" s="1085"/>
      <c r="PGM339" s="1085"/>
      <c r="PGN339" s="1080"/>
      <c r="PGO339" s="1085"/>
      <c r="PGP339" s="1085"/>
      <c r="PGQ339" s="1085"/>
      <c r="PGR339" s="1085"/>
      <c r="PGS339" s="1085"/>
      <c r="PGT339" s="1085"/>
      <c r="PGU339" s="1085"/>
      <c r="PGV339" s="1085"/>
      <c r="PGW339" s="1085"/>
      <c r="PGX339" s="1085"/>
      <c r="PGY339" s="1085"/>
      <c r="PGZ339" s="1085"/>
      <c r="PHA339" s="1085"/>
      <c r="PHB339" s="1085"/>
      <c r="PHC339" s="1080"/>
      <c r="PHD339" s="1085"/>
      <c r="PHE339" s="1085"/>
      <c r="PHF339" s="1085"/>
      <c r="PHG339" s="1085"/>
      <c r="PHH339" s="1085"/>
      <c r="PHI339" s="1085"/>
      <c r="PHJ339" s="1085"/>
      <c r="PHK339" s="1085"/>
      <c r="PHL339" s="1085"/>
      <c r="PHM339" s="1085"/>
      <c r="PHN339" s="1085"/>
      <c r="PHO339" s="1085"/>
      <c r="PHP339" s="1085"/>
      <c r="PHQ339" s="1085"/>
      <c r="PHR339" s="1080"/>
      <c r="PHS339" s="1085"/>
      <c r="PHT339" s="1085"/>
      <c r="PHU339" s="1085"/>
      <c r="PHV339" s="1085"/>
      <c r="PHW339" s="1085"/>
      <c r="PHX339" s="1085"/>
      <c r="PHY339" s="1085"/>
      <c r="PHZ339" s="1085"/>
      <c r="PIA339" s="1085"/>
      <c r="PIB339" s="1085"/>
      <c r="PIC339" s="1085"/>
      <c r="PID339" s="1085"/>
      <c r="PIE339" s="1085"/>
      <c r="PIF339" s="1085"/>
      <c r="PIG339" s="1080"/>
      <c r="PIH339" s="1085"/>
      <c r="PII339" s="1085"/>
      <c r="PIJ339" s="1085"/>
      <c r="PIK339" s="1085"/>
      <c r="PIL339" s="1085"/>
      <c r="PIM339" s="1085"/>
      <c r="PIN339" s="1085"/>
      <c r="PIO339" s="1085"/>
      <c r="PIP339" s="1085"/>
      <c r="PIQ339" s="1085"/>
      <c r="PIR339" s="1085"/>
      <c r="PIS339" s="1085"/>
      <c r="PIT339" s="1085"/>
      <c r="PIU339" s="1085"/>
      <c r="PIV339" s="1080"/>
      <c r="PIW339" s="1085"/>
      <c r="PIX339" s="1085"/>
      <c r="PIY339" s="1085"/>
      <c r="PIZ339" s="1085"/>
      <c r="PJA339" s="1085"/>
      <c r="PJB339" s="1085"/>
      <c r="PJC339" s="1085"/>
      <c r="PJD339" s="1085"/>
      <c r="PJE339" s="1085"/>
      <c r="PJF339" s="1085"/>
      <c r="PJG339" s="1085"/>
      <c r="PJH339" s="1085"/>
      <c r="PJI339" s="1085"/>
      <c r="PJJ339" s="1085"/>
      <c r="PJK339" s="1080"/>
      <c r="PJL339" s="1085"/>
      <c r="PJM339" s="1085"/>
      <c r="PJN339" s="1085"/>
      <c r="PJO339" s="1085"/>
      <c r="PJP339" s="1085"/>
      <c r="PJQ339" s="1085"/>
      <c r="PJR339" s="1085"/>
      <c r="PJS339" s="1085"/>
      <c r="PJT339" s="1085"/>
      <c r="PJU339" s="1085"/>
      <c r="PJV339" s="1085"/>
      <c r="PJW339" s="1085"/>
      <c r="PJX339" s="1085"/>
      <c r="PJY339" s="1085"/>
      <c r="PJZ339" s="1080"/>
      <c r="PKA339" s="1085"/>
      <c r="PKB339" s="1085"/>
      <c r="PKC339" s="1085"/>
      <c r="PKD339" s="1085"/>
      <c r="PKE339" s="1085"/>
      <c r="PKF339" s="1085"/>
      <c r="PKG339" s="1085"/>
      <c r="PKH339" s="1085"/>
      <c r="PKI339" s="1085"/>
      <c r="PKJ339" s="1085"/>
      <c r="PKK339" s="1085"/>
      <c r="PKL339" s="1085"/>
      <c r="PKM339" s="1085"/>
      <c r="PKN339" s="1085"/>
      <c r="PKO339" s="1080"/>
      <c r="PKP339" s="1085"/>
      <c r="PKQ339" s="1085"/>
      <c r="PKR339" s="1085"/>
      <c r="PKS339" s="1085"/>
      <c r="PKT339" s="1085"/>
      <c r="PKU339" s="1085"/>
      <c r="PKV339" s="1085"/>
      <c r="PKW339" s="1085"/>
      <c r="PKX339" s="1085"/>
      <c r="PKY339" s="1085"/>
      <c r="PKZ339" s="1085"/>
      <c r="PLA339" s="1085"/>
      <c r="PLB339" s="1085"/>
      <c r="PLC339" s="1085"/>
      <c r="PLD339" s="1080"/>
      <c r="PLE339" s="1085"/>
      <c r="PLF339" s="1085"/>
      <c r="PLG339" s="1085"/>
      <c r="PLH339" s="1085"/>
      <c r="PLI339" s="1085"/>
      <c r="PLJ339" s="1085"/>
      <c r="PLK339" s="1085"/>
      <c r="PLL339" s="1085"/>
      <c r="PLM339" s="1085"/>
      <c r="PLN339" s="1085"/>
      <c r="PLO339" s="1085"/>
      <c r="PLP339" s="1085"/>
      <c r="PLQ339" s="1085"/>
      <c r="PLR339" s="1085"/>
      <c r="PLS339" s="1080"/>
      <c r="PLT339" s="1085"/>
      <c r="PLU339" s="1085"/>
      <c r="PLV339" s="1085"/>
      <c r="PLW339" s="1085"/>
      <c r="PLX339" s="1085"/>
      <c r="PLY339" s="1085"/>
      <c r="PLZ339" s="1085"/>
      <c r="PMA339" s="1085"/>
      <c r="PMB339" s="1085"/>
      <c r="PMC339" s="1085"/>
      <c r="PMD339" s="1085"/>
      <c r="PME339" s="1085"/>
      <c r="PMF339" s="1085"/>
      <c r="PMG339" s="1085"/>
      <c r="PMH339" s="1080"/>
      <c r="PMI339" s="1085"/>
      <c r="PMJ339" s="1085"/>
      <c r="PMK339" s="1085"/>
      <c r="PML339" s="1085"/>
      <c r="PMM339" s="1085"/>
      <c r="PMN339" s="1085"/>
      <c r="PMO339" s="1085"/>
      <c r="PMP339" s="1085"/>
      <c r="PMQ339" s="1085"/>
      <c r="PMR339" s="1085"/>
      <c r="PMS339" s="1085"/>
      <c r="PMT339" s="1085"/>
      <c r="PMU339" s="1085"/>
      <c r="PMV339" s="1085"/>
      <c r="PMW339" s="1080"/>
      <c r="PMX339" s="1085"/>
      <c r="PMY339" s="1085"/>
      <c r="PMZ339" s="1085"/>
      <c r="PNA339" s="1085"/>
      <c r="PNB339" s="1085"/>
      <c r="PNC339" s="1085"/>
      <c r="PND339" s="1085"/>
      <c r="PNE339" s="1085"/>
      <c r="PNF339" s="1085"/>
      <c r="PNG339" s="1085"/>
      <c r="PNH339" s="1085"/>
      <c r="PNI339" s="1085"/>
      <c r="PNJ339" s="1085"/>
      <c r="PNK339" s="1085"/>
      <c r="PNL339" s="1080"/>
      <c r="PNM339" s="1085"/>
      <c r="PNN339" s="1085"/>
      <c r="PNO339" s="1085"/>
      <c r="PNP339" s="1085"/>
      <c r="PNQ339" s="1085"/>
      <c r="PNR339" s="1085"/>
      <c r="PNS339" s="1085"/>
      <c r="PNT339" s="1085"/>
      <c r="PNU339" s="1085"/>
      <c r="PNV339" s="1085"/>
      <c r="PNW339" s="1085"/>
      <c r="PNX339" s="1085"/>
      <c r="PNY339" s="1085"/>
      <c r="PNZ339" s="1085"/>
      <c r="POA339" s="1080"/>
      <c r="POB339" s="1085"/>
      <c r="POC339" s="1085"/>
      <c r="POD339" s="1085"/>
      <c r="POE339" s="1085"/>
      <c r="POF339" s="1085"/>
      <c r="POG339" s="1085"/>
      <c r="POH339" s="1085"/>
      <c r="POI339" s="1085"/>
      <c r="POJ339" s="1085"/>
      <c r="POK339" s="1085"/>
      <c r="POL339" s="1085"/>
      <c r="POM339" s="1085"/>
      <c r="PON339" s="1085"/>
      <c r="POO339" s="1085"/>
      <c r="POP339" s="1080"/>
      <c r="POQ339" s="1085"/>
      <c r="POR339" s="1085"/>
      <c r="POS339" s="1085"/>
      <c r="POT339" s="1085"/>
      <c r="POU339" s="1085"/>
      <c r="POV339" s="1085"/>
      <c r="POW339" s="1085"/>
      <c r="POX339" s="1085"/>
      <c r="POY339" s="1085"/>
      <c r="POZ339" s="1085"/>
      <c r="PPA339" s="1085"/>
      <c r="PPB339" s="1085"/>
      <c r="PPC339" s="1085"/>
      <c r="PPD339" s="1085"/>
      <c r="PPE339" s="1080"/>
      <c r="PPF339" s="1085"/>
      <c r="PPG339" s="1085"/>
      <c r="PPH339" s="1085"/>
      <c r="PPI339" s="1085"/>
      <c r="PPJ339" s="1085"/>
      <c r="PPK339" s="1085"/>
      <c r="PPL339" s="1085"/>
      <c r="PPM339" s="1085"/>
      <c r="PPN339" s="1085"/>
      <c r="PPO339" s="1085"/>
      <c r="PPP339" s="1085"/>
      <c r="PPQ339" s="1085"/>
      <c r="PPR339" s="1085"/>
      <c r="PPS339" s="1085"/>
      <c r="PPT339" s="1080"/>
      <c r="PPU339" s="1085"/>
      <c r="PPV339" s="1085"/>
      <c r="PPW339" s="1085"/>
      <c r="PPX339" s="1085"/>
      <c r="PPY339" s="1085"/>
      <c r="PPZ339" s="1085"/>
      <c r="PQA339" s="1085"/>
      <c r="PQB339" s="1085"/>
      <c r="PQC339" s="1085"/>
      <c r="PQD339" s="1085"/>
      <c r="PQE339" s="1085"/>
      <c r="PQF339" s="1085"/>
      <c r="PQG339" s="1085"/>
      <c r="PQH339" s="1085"/>
      <c r="PQI339" s="1080"/>
      <c r="PQJ339" s="1085"/>
      <c r="PQK339" s="1085"/>
      <c r="PQL339" s="1085"/>
      <c r="PQM339" s="1085"/>
      <c r="PQN339" s="1085"/>
      <c r="PQO339" s="1085"/>
      <c r="PQP339" s="1085"/>
      <c r="PQQ339" s="1085"/>
      <c r="PQR339" s="1085"/>
      <c r="PQS339" s="1085"/>
      <c r="PQT339" s="1085"/>
      <c r="PQU339" s="1085"/>
      <c r="PQV339" s="1085"/>
      <c r="PQW339" s="1085"/>
      <c r="PQX339" s="1080"/>
      <c r="PQY339" s="1085"/>
      <c r="PQZ339" s="1085"/>
      <c r="PRA339" s="1085"/>
      <c r="PRB339" s="1085"/>
      <c r="PRC339" s="1085"/>
      <c r="PRD339" s="1085"/>
      <c r="PRE339" s="1085"/>
      <c r="PRF339" s="1085"/>
      <c r="PRG339" s="1085"/>
      <c r="PRH339" s="1085"/>
      <c r="PRI339" s="1085"/>
      <c r="PRJ339" s="1085"/>
      <c r="PRK339" s="1085"/>
      <c r="PRL339" s="1085"/>
      <c r="PRM339" s="1080"/>
      <c r="PRN339" s="1085"/>
      <c r="PRO339" s="1085"/>
      <c r="PRP339" s="1085"/>
      <c r="PRQ339" s="1085"/>
      <c r="PRR339" s="1085"/>
      <c r="PRS339" s="1085"/>
      <c r="PRT339" s="1085"/>
      <c r="PRU339" s="1085"/>
      <c r="PRV339" s="1085"/>
      <c r="PRW339" s="1085"/>
      <c r="PRX339" s="1085"/>
      <c r="PRY339" s="1085"/>
      <c r="PRZ339" s="1085"/>
      <c r="PSA339" s="1085"/>
      <c r="PSB339" s="1080"/>
      <c r="PSC339" s="1085"/>
      <c r="PSD339" s="1085"/>
      <c r="PSE339" s="1085"/>
      <c r="PSF339" s="1085"/>
      <c r="PSG339" s="1085"/>
      <c r="PSH339" s="1085"/>
      <c r="PSI339" s="1085"/>
      <c r="PSJ339" s="1085"/>
      <c r="PSK339" s="1085"/>
      <c r="PSL339" s="1085"/>
      <c r="PSM339" s="1085"/>
      <c r="PSN339" s="1085"/>
      <c r="PSO339" s="1085"/>
      <c r="PSP339" s="1085"/>
      <c r="PSQ339" s="1080"/>
      <c r="PSR339" s="1085"/>
      <c r="PSS339" s="1085"/>
      <c r="PST339" s="1085"/>
      <c r="PSU339" s="1085"/>
      <c r="PSV339" s="1085"/>
      <c r="PSW339" s="1085"/>
      <c r="PSX339" s="1085"/>
      <c r="PSY339" s="1085"/>
      <c r="PSZ339" s="1085"/>
      <c r="PTA339" s="1085"/>
      <c r="PTB339" s="1085"/>
      <c r="PTC339" s="1085"/>
      <c r="PTD339" s="1085"/>
      <c r="PTE339" s="1085"/>
      <c r="PTF339" s="1080"/>
      <c r="PTG339" s="1085"/>
      <c r="PTH339" s="1085"/>
      <c r="PTI339" s="1085"/>
      <c r="PTJ339" s="1085"/>
      <c r="PTK339" s="1085"/>
      <c r="PTL339" s="1085"/>
      <c r="PTM339" s="1085"/>
      <c r="PTN339" s="1085"/>
      <c r="PTO339" s="1085"/>
      <c r="PTP339" s="1085"/>
      <c r="PTQ339" s="1085"/>
      <c r="PTR339" s="1085"/>
      <c r="PTS339" s="1085"/>
      <c r="PTT339" s="1085"/>
      <c r="PTU339" s="1080"/>
      <c r="PTV339" s="1085"/>
      <c r="PTW339" s="1085"/>
      <c r="PTX339" s="1085"/>
      <c r="PTY339" s="1085"/>
      <c r="PTZ339" s="1085"/>
      <c r="PUA339" s="1085"/>
      <c r="PUB339" s="1085"/>
      <c r="PUC339" s="1085"/>
      <c r="PUD339" s="1085"/>
      <c r="PUE339" s="1085"/>
      <c r="PUF339" s="1085"/>
      <c r="PUG339" s="1085"/>
      <c r="PUH339" s="1085"/>
      <c r="PUI339" s="1085"/>
      <c r="PUJ339" s="1080"/>
      <c r="PUK339" s="1085"/>
      <c r="PUL339" s="1085"/>
      <c r="PUM339" s="1085"/>
      <c r="PUN339" s="1085"/>
      <c r="PUO339" s="1085"/>
      <c r="PUP339" s="1085"/>
      <c r="PUQ339" s="1085"/>
      <c r="PUR339" s="1085"/>
      <c r="PUS339" s="1085"/>
      <c r="PUT339" s="1085"/>
      <c r="PUU339" s="1085"/>
      <c r="PUV339" s="1085"/>
      <c r="PUW339" s="1085"/>
      <c r="PUX339" s="1085"/>
      <c r="PUY339" s="1080"/>
      <c r="PUZ339" s="1085"/>
      <c r="PVA339" s="1085"/>
      <c r="PVB339" s="1085"/>
      <c r="PVC339" s="1085"/>
      <c r="PVD339" s="1085"/>
      <c r="PVE339" s="1085"/>
      <c r="PVF339" s="1085"/>
      <c r="PVG339" s="1085"/>
      <c r="PVH339" s="1085"/>
      <c r="PVI339" s="1085"/>
      <c r="PVJ339" s="1085"/>
      <c r="PVK339" s="1085"/>
      <c r="PVL339" s="1085"/>
      <c r="PVM339" s="1085"/>
      <c r="PVN339" s="1080"/>
      <c r="PVO339" s="1085"/>
      <c r="PVP339" s="1085"/>
      <c r="PVQ339" s="1085"/>
      <c r="PVR339" s="1085"/>
      <c r="PVS339" s="1085"/>
      <c r="PVT339" s="1085"/>
      <c r="PVU339" s="1085"/>
      <c r="PVV339" s="1085"/>
      <c r="PVW339" s="1085"/>
      <c r="PVX339" s="1085"/>
      <c r="PVY339" s="1085"/>
      <c r="PVZ339" s="1085"/>
      <c r="PWA339" s="1085"/>
      <c r="PWB339" s="1085"/>
      <c r="PWC339" s="1080"/>
      <c r="PWD339" s="1085"/>
      <c r="PWE339" s="1085"/>
      <c r="PWF339" s="1085"/>
      <c r="PWG339" s="1085"/>
      <c r="PWH339" s="1085"/>
      <c r="PWI339" s="1085"/>
      <c r="PWJ339" s="1085"/>
      <c r="PWK339" s="1085"/>
      <c r="PWL339" s="1085"/>
      <c r="PWM339" s="1085"/>
      <c r="PWN339" s="1085"/>
      <c r="PWO339" s="1085"/>
      <c r="PWP339" s="1085"/>
      <c r="PWQ339" s="1085"/>
      <c r="PWR339" s="1080"/>
      <c r="PWS339" s="1085"/>
      <c r="PWT339" s="1085"/>
      <c r="PWU339" s="1085"/>
      <c r="PWV339" s="1085"/>
      <c r="PWW339" s="1085"/>
      <c r="PWX339" s="1085"/>
      <c r="PWY339" s="1085"/>
      <c r="PWZ339" s="1085"/>
      <c r="PXA339" s="1085"/>
      <c r="PXB339" s="1085"/>
      <c r="PXC339" s="1085"/>
      <c r="PXD339" s="1085"/>
      <c r="PXE339" s="1085"/>
      <c r="PXF339" s="1085"/>
      <c r="PXG339" s="1080"/>
      <c r="PXH339" s="1085"/>
      <c r="PXI339" s="1085"/>
      <c r="PXJ339" s="1085"/>
      <c r="PXK339" s="1085"/>
      <c r="PXL339" s="1085"/>
      <c r="PXM339" s="1085"/>
      <c r="PXN339" s="1085"/>
      <c r="PXO339" s="1085"/>
      <c r="PXP339" s="1085"/>
      <c r="PXQ339" s="1085"/>
      <c r="PXR339" s="1085"/>
      <c r="PXS339" s="1085"/>
      <c r="PXT339" s="1085"/>
      <c r="PXU339" s="1085"/>
      <c r="PXV339" s="1080"/>
      <c r="PXW339" s="1085"/>
      <c r="PXX339" s="1085"/>
      <c r="PXY339" s="1085"/>
      <c r="PXZ339" s="1085"/>
      <c r="PYA339" s="1085"/>
      <c r="PYB339" s="1085"/>
      <c r="PYC339" s="1085"/>
      <c r="PYD339" s="1085"/>
      <c r="PYE339" s="1085"/>
      <c r="PYF339" s="1085"/>
      <c r="PYG339" s="1085"/>
      <c r="PYH339" s="1085"/>
      <c r="PYI339" s="1085"/>
      <c r="PYJ339" s="1085"/>
      <c r="PYK339" s="1080"/>
      <c r="PYL339" s="1085"/>
      <c r="PYM339" s="1085"/>
      <c r="PYN339" s="1085"/>
      <c r="PYO339" s="1085"/>
      <c r="PYP339" s="1085"/>
      <c r="PYQ339" s="1085"/>
      <c r="PYR339" s="1085"/>
      <c r="PYS339" s="1085"/>
      <c r="PYT339" s="1085"/>
      <c r="PYU339" s="1085"/>
      <c r="PYV339" s="1085"/>
      <c r="PYW339" s="1085"/>
      <c r="PYX339" s="1085"/>
      <c r="PYY339" s="1085"/>
      <c r="PYZ339" s="1080"/>
      <c r="PZA339" s="1085"/>
      <c r="PZB339" s="1085"/>
      <c r="PZC339" s="1085"/>
      <c r="PZD339" s="1085"/>
      <c r="PZE339" s="1085"/>
      <c r="PZF339" s="1085"/>
      <c r="PZG339" s="1085"/>
      <c r="PZH339" s="1085"/>
      <c r="PZI339" s="1085"/>
      <c r="PZJ339" s="1085"/>
      <c r="PZK339" s="1085"/>
      <c r="PZL339" s="1085"/>
      <c r="PZM339" s="1085"/>
      <c r="PZN339" s="1085"/>
      <c r="PZO339" s="1080"/>
      <c r="PZP339" s="1085"/>
      <c r="PZQ339" s="1085"/>
      <c r="PZR339" s="1085"/>
      <c r="PZS339" s="1085"/>
      <c r="PZT339" s="1085"/>
      <c r="PZU339" s="1085"/>
      <c r="PZV339" s="1085"/>
      <c r="PZW339" s="1085"/>
      <c r="PZX339" s="1085"/>
      <c r="PZY339" s="1085"/>
      <c r="PZZ339" s="1085"/>
      <c r="QAA339" s="1085"/>
      <c r="QAB339" s="1085"/>
      <c r="QAC339" s="1085"/>
      <c r="QAD339" s="1080"/>
      <c r="QAE339" s="1085"/>
      <c r="QAF339" s="1085"/>
      <c r="QAG339" s="1085"/>
      <c r="QAH339" s="1085"/>
      <c r="QAI339" s="1085"/>
      <c r="QAJ339" s="1085"/>
      <c r="QAK339" s="1085"/>
      <c r="QAL339" s="1085"/>
      <c r="QAM339" s="1085"/>
      <c r="QAN339" s="1085"/>
      <c r="QAO339" s="1085"/>
      <c r="QAP339" s="1085"/>
      <c r="QAQ339" s="1085"/>
      <c r="QAR339" s="1085"/>
      <c r="QAS339" s="1080"/>
      <c r="QAT339" s="1085"/>
      <c r="QAU339" s="1085"/>
      <c r="QAV339" s="1085"/>
      <c r="QAW339" s="1085"/>
      <c r="QAX339" s="1085"/>
      <c r="QAY339" s="1085"/>
      <c r="QAZ339" s="1085"/>
      <c r="QBA339" s="1085"/>
      <c r="QBB339" s="1085"/>
      <c r="QBC339" s="1085"/>
      <c r="QBD339" s="1085"/>
      <c r="QBE339" s="1085"/>
      <c r="QBF339" s="1085"/>
      <c r="QBG339" s="1085"/>
      <c r="QBH339" s="1080"/>
      <c r="QBI339" s="1085"/>
      <c r="QBJ339" s="1085"/>
      <c r="QBK339" s="1085"/>
      <c r="QBL339" s="1085"/>
      <c r="QBM339" s="1085"/>
      <c r="QBN339" s="1085"/>
      <c r="QBO339" s="1085"/>
      <c r="QBP339" s="1085"/>
      <c r="QBQ339" s="1085"/>
      <c r="QBR339" s="1085"/>
      <c r="QBS339" s="1085"/>
      <c r="QBT339" s="1085"/>
      <c r="QBU339" s="1085"/>
      <c r="QBV339" s="1085"/>
      <c r="QBW339" s="1080"/>
      <c r="QBX339" s="1085"/>
      <c r="QBY339" s="1085"/>
      <c r="QBZ339" s="1085"/>
      <c r="QCA339" s="1085"/>
      <c r="QCB339" s="1085"/>
      <c r="QCC339" s="1085"/>
      <c r="QCD339" s="1085"/>
      <c r="QCE339" s="1085"/>
      <c r="QCF339" s="1085"/>
      <c r="QCG339" s="1085"/>
      <c r="QCH339" s="1085"/>
      <c r="QCI339" s="1085"/>
      <c r="QCJ339" s="1085"/>
      <c r="QCK339" s="1085"/>
      <c r="QCL339" s="1080"/>
      <c r="QCM339" s="1085"/>
      <c r="QCN339" s="1085"/>
      <c r="QCO339" s="1085"/>
      <c r="QCP339" s="1085"/>
      <c r="QCQ339" s="1085"/>
      <c r="QCR339" s="1085"/>
      <c r="QCS339" s="1085"/>
      <c r="QCT339" s="1085"/>
      <c r="QCU339" s="1085"/>
      <c r="QCV339" s="1085"/>
      <c r="QCW339" s="1085"/>
      <c r="QCX339" s="1085"/>
      <c r="QCY339" s="1085"/>
      <c r="QCZ339" s="1085"/>
      <c r="QDA339" s="1080"/>
      <c r="QDB339" s="1085"/>
      <c r="QDC339" s="1085"/>
      <c r="QDD339" s="1085"/>
      <c r="QDE339" s="1085"/>
      <c r="QDF339" s="1085"/>
      <c r="QDG339" s="1085"/>
      <c r="QDH339" s="1085"/>
      <c r="QDI339" s="1085"/>
      <c r="QDJ339" s="1085"/>
      <c r="QDK339" s="1085"/>
      <c r="QDL339" s="1085"/>
      <c r="QDM339" s="1085"/>
      <c r="QDN339" s="1085"/>
      <c r="QDO339" s="1085"/>
      <c r="QDP339" s="1080"/>
      <c r="QDQ339" s="1085"/>
      <c r="QDR339" s="1085"/>
      <c r="QDS339" s="1085"/>
      <c r="QDT339" s="1085"/>
      <c r="QDU339" s="1085"/>
      <c r="QDV339" s="1085"/>
      <c r="QDW339" s="1085"/>
      <c r="QDX339" s="1085"/>
      <c r="QDY339" s="1085"/>
      <c r="QDZ339" s="1085"/>
      <c r="QEA339" s="1085"/>
      <c r="QEB339" s="1085"/>
      <c r="QEC339" s="1085"/>
      <c r="QED339" s="1085"/>
      <c r="QEE339" s="1080"/>
      <c r="QEF339" s="1085"/>
      <c r="QEG339" s="1085"/>
      <c r="QEH339" s="1085"/>
      <c r="QEI339" s="1085"/>
      <c r="QEJ339" s="1085"/>
      <c r="QEK339" s="1085"/>
      <c r="QEL339" s="1085"/>
      <c r="QEM339" s="1085"/>
      <c r="QEN339" s="1085"/>
      <c r="QEO339" s="1085"/>
      <c r="QEP339" s="1085"/>
      <c r="QEQ339" s="1085"/>
      <c r="QER339" s="1085"/>
      <c r="QES339" s="1085"/>
      <c r="QET339" s="1080"/>
      <c r="QEU339" s="1085"/>
      <c r="QEV339" s="1085"/>
      <c r="QEW339" s="1085"/>
      <c r="QEX339" s="1085"/>
      <c r="QEY339" s="1085"/>
      <c r="QEZ339" s="1085"/>
      <c r="QFA339" s="1085"/>
      <c r="QFB339" s="1085"/>
      <c r="QFC339" s="1085"/>
      <c r="QFD339" s="1085"/>
      <c r="QFE339" s="1085"/>
      <c r="QFF339" s="1085"/>
      <c r="QFG339" s="1085"/>
      <c r="QFH339" s="1085"/>
      <c r="QFI339" s="1080"/>
      <c r="QFJ339" s="1085"/>
      <c r="QFK339" s="1085"/>
      <c r="QFL339" s="1085"/>
      <c r="QFM339" s="1085"/>
      <c r="QFN339" s="1085"/>
      <c r="QFO339" s="1085"/>
      <c r="QFP339" s="1085"/>
      <c r="QFQ339" s="1085"/>
      <c r="QFR339" s="1085"/>
      <c r="QFS339" s="1085"/>
      <c r="QFT339" s="1085"/>
      <c r="QFU339" s="1085"/>
      <c r="QFV339" s="1085"/>
      <c r="QFW339" s="1085"/>
      <c r="QFX339" s="1080"/>
      <c r="QFY339" s="1085"/>
      <c r="QFZ339" s="1085"/>
      <c r="QGA339" s="1085"/>
      <c r="QGB339" s="1085"/>
      <c r="QGC339" s="1085"/>
      <c r="QGD339" s="1085"/>
      <c r="QGE339" s="1085"/>
      <c r="QGF339" s="1085"/>
      <c r="QGG339" s="1085"/>
      <c r="QGH339" s="1085"/>
      <c r="QGI339" s="1085"/>
      <c r="QGJ339" s="1085"/>
      <c r="QGK339" s="1085"/>
      <c r="QGL339" s="1085"/>
      <c r="QGM339" s="1080"/>
      <c r="QGN339" s="1085"/>
      <c r="QGO339" s="1085"/>
      <c r="QGP339" s="1085"/>
      <c r="QGQ339" s="1085"/>
      <c r="QGR339" s="1085"/>
      <c r="QGS339" s="1085"/>
      <c r="QGT339" s="1085"/>
      <c r="QGU339" s="1085"/>
      <c r="QGV339" s="1085"/>
      <c r="QGW339" s="1085"/>
      <c r="QGX339" s="1085"/>
      <c r="QGY339" s="1085"/>
      <c r="QGZ339" s="1085"/>
      <c r="QHA339" s="1085"/>
      <c r="QHB339" s="1080"/>
      <c r="QHC339" s="1085"/>
      <c r="QHD339" s="1085"/>
      <c r="QHE339" s="1085"/>
      <c r="QHF339" s="1085"/>
      <c r="QHG339" s="1085"/>
      <c r="QHH339" s="1085"/>
      <c r="QHI339" s="1085"/>
      <c r="QHJ339" s="1085"/>
      <c r="QHK339" s="1085"/>
      <c r="QHL339" s="1085"/>
      <c r="QHM339" s="1085"/>
      <c r="QHN339" s="1085"/>
      <c r="QHO339" s="1085"/>
      <c r="QHP339" s="1085"/>
      <c r="QHQ339" s="1080"/>
      <c r="QHR339" s="1085"/>
      <c r="QHS339" s="1085"/>
      <c r="QHT339" s="1085"/>
      <c r="QHU339" s="1085"/>
      <c r="QHV339" s="1085"/>
      <c r="QHW339" s="1085"/>
      <c r="QHX339" s="1085"/>
      <c r="QHY339" s="1085"/>
      <c r="QHZ339" s="1085"/>
      <c r="QIA339" s="1085"/>
      <c r="QIB339" s="1085"/>
      <c r="QIC339" s="1085"/>
      <c r="QID339" s="1085"/>
      <c r="QIE339" s="1085"/>
      <c r="QIF339" s="1080"/>
      <c r="QIG339" s="1085"/>
      <c r="QIH339" s="1085"/>
      <c r="QII339" s="1085"/>
      <c r="QIJ339" s="1085"/>
      <c r="QIK339" s="1085"/>
      <c r="QIL339" s="1085"/>
      <c r="QIM339" s="1085"/>
      <c r="QIN339" s="1085"/>
      <c r="QIO339" s="1085"/>
      <c r="QIP339" s="1085"/>
      <c r="QIQ339" s="1085"/>
      <c r="QIR339" s="1085"/>
      <c r="QIS339" s="1085"/>
      <c r="QIT339" s="1085"/>
      <c r="QIU339" s="1080"/>
      <c r="QIV339" s="1085"/>
      <c r="QIW339" s="1085"/>
      <c r="QIX339" s="1085"/>
      <c r="QIY339" s="1085"/>
      <c r="QIZ339" s="1085"/>
      <c r="QJA339" s="1085"/>
      <c r="QJB339" s="1085"/>
      <c r="QJC339" s="1085"/>
      <c r="QJD339" s="1085"/>
      <c r="QJE339" s="1085"/>
      <c r="QJF339" s="1085"/>
      <c r="QJG339" s="1085"/>
      <c r="QJH339" s="1085"/>
      <c r="QJI339" s="1085"/>
      <c r="QJJ339" s="1080"/>
      <c r="QJK339" s="1085"/>
      <c r="QJL339" s="1085"/>
      <c r="QJM339" s="1085"/>
      <c r="QJN339" s="1085"/>
      <c r="QJO339" s="1085"/>
      <c r="QJP339" s="1085"/>
      <c r="QJQ339" s="1085"/>
      <c r="QJR339" s="1085"/>
      <c r="QJS339" s="1085"/>
      <c r="QJT339" s="1085"/>
      <c r="QJU339" s="1085"/>
      <c r="QJV339" s="1085"/>
      <c r="QJW339" s="1085"/>
      <c r="QJX339" s="1085"/>
      <c r="QJY339" s="1080"/>
      <c r="QJZ339" s="1085"/>
      <c r="QKA339" s="1085"/>
      <c r="QKB339" s="1085"/>
      <c r="QKC339" s="1085"/>
      <c r="QKD339" s="1085"/>
      <c r="QKE339" s="1085"/>
      <c r="QKF339" s="1085"/>
      <c r="QKG339" s="1085"/>
      <c r="QKH339" s="1085"/>
      <c r="QKI339" s="1085"/>
      <c r="QKJ339" s="1085"/>
      <c r="QKK339" s="1085"/>
      <c r="QKL339" s="1085"/>
      <c r="QKM339" s="1085"/>
      <c r="QKN339" s="1080"/>
      <c r="QKO339" s="1085"/>
      <c r="QKP339" s="1085"/>
      <c r="QKQ339" s="1085"/>
      <c r="QKR339" s="1085"/>
      <c r="QKS339" s="1085"/>
      <c r="QKT339" s="1085"/>
      <c r="QKU339" s="1085"/>
      <c r="QKV339" s="1085"/>
      <c r="QKW339" s="1085"/>
      <c r="QKX339" s="1085"/>
      <c r="QKY339" s="1085"/>
      <c r="QKZ339" s="1085"/>
      <c r="QLA339" s="1085"/>
      <c r="QLB339" s="1085"/>
      <c r="QLC339" s="1080"/>
      <c r="QLD339" s="1085"/>
      <c r="QLE339" s="1085"/>
      <c r="QLF339" s="1085"/>
      <c r="QLG339" s="1085"/>
      <c r="QLH339" s="1085"/>
      <c r="QLI339" s="1085"/>
      <c r="QLJ339" s="1085"/>
      <c r="QLK339" s="1085"/>
      <c r="QLL339" s="1085"/>
      <c r="QLM339" s="1085"/>
      <c r="QLN339" s="1085"/>
      <c r="QLO339" s="1085"/>
      <c r="QLP339" s="1085"/>
      <c r="QLQ339" s="1085"/>
      <c r="QLR339" s="1080"/>
      <c r="QLS339" s="1085"/>
      <c r="QLT339" s="1085"/>
      <c r="QLU339" s="1085"/>
      <c r="QLV339" s="1085"/>
      <c r="QLW339" s="1085"/>
      <c r="QLX339" s="1085"/>
      <c r="QLY339" s="1085"/>
      <c r="QLZ339" s="1085"/>
      <c r="QMA339" s="1085"/>
      <c r="QMB339" s="1085"/>
      <c r="QMC339" s="1085"/>
      <c r="QMD339" s="1085"/>
      <c r="QME339" s="1085"/>
      <c r="QMF339" s="1085"/>
      <c r="QMG339" s="1080"/>
      <c r="QMH339" s="1085"/>
      <c r="QMI339" s="1085"/>
      <c r="QMJ339" s="1085"/>
      <c r="QMK339" s="1085"/>
      <c r="QML339" s="1085"/>
      <c r="QMM339" s="1085"/>
      <c r="QMN339" s="1085"/>
      <c r="QMO339" s="1085"/>
      <c r="QMP339" s="1085"/>
      <c r="QMQ339" s="1085"/>
      <c r="QMR339" s="1085"/>
      <c r="QMS339" s="1085"/>
      <c r="QMT339" s="1085"/>
      <c r="QMU339" s="1085"/>
      <c r="QMV339" s="1080"/>
      <c r="QMW339" s="1085"/>
      <c r="QMX339" s="1085"/>
      <c r="QMY339" s="1085"/>
      <c r="QMZ339" s="1085"/>
      <c r="QNA339" s="1085"/>
      <c r="QNB339" s="1085"/>
      <c r="QNC339" s="1085"/>
      <c r="QND339" s="1085"/>
      <c r="QNE339" s="1085"/>
      <c r="QNF339" s="1085"/>
      <c r="QNG339" s="1085"/>
      <c r="QNH339" s="1085"/>
      <c r="QNI339" s="1085"/>
      <c r="QNJ339" s="1085"/>
      <c r="QNK339" s="1080"/>
      <c r="QNL339" s="1085"/>
      <c r="QNM339" s="1085"/>
      <c r="QNN339" s="1085"/>
      <c r="QNO339" s="1085"/>
      <c r="QNP339" s="1085"/>
      <c r="QNQ339" s="1085"/>
      <c r="QNR339" s="1085"/>
      <c r="QNS339" s="1085"/>
      <c r="QNT339" s="1085"/>
      <c r="QNU339" s="1085"/>
      <c r="QNV339" s="1085"/>
      <c r="QNW339" s="1085"/>
      <c r="QNX339" s="1085"/>
      <c r="QNY339" s="1085"/>
      <c r="QNZ339" s="1080"/>
      <c r="QOA339" s="1085"/>
      <c r="QOB339" s="1085"/>
      <c r="QOC339" s="1085"/>
      <c r="QOD339" s="1085"/>
      <c r="QOE339" s="1085"/>
      <c r="QOF339" s="1085"/>
      <c r="QOG339" s="1085"/>
      <c r="QOH339" s="1085"/>
      <c r="QOI339" s="1085"/>
      <c r="QOJ339" s="1085"/>
      <c r="QOK339" s="1085"/>
      <c r="QOL339" s="1085"/>
      <c r="QOM339" s="1085"/>
      <c r="QON339" s="1085"/>
      <c r="QOO339" s="1080"/>
      <c r="QOP339" s="1085"/>
      <c r="QOQ339" s="1085"/>
      <c r="QOR339" s="1085"/>
      <c r="QOS339" s="1085"/>
      <c r="QOT339" s="1085"/>
      <c r="QOU339" s="1085"/>
      <c r="QOV339" s="1085"/>
      <c r="QOW339" s="1085"/>
      <c r="QOX339" s="1085"/>
      <c r="QOY339" s="1085"/>
      <c r="QOZ339" s="1085"/>
      <c r="QPA339" s="1085"/>
      <c r="QPB339" s="1085"/>
      <c r="QPC339" s="1085"/>
      <c r="QPD339" s="1080"/>
      <c r="QPE339" s="1085"/>
      <c r="QPF339" s="1085"/>
      <c r="QPG339" s="1085"/>
      <c r="QPH339" s="1085"/>
      <c r="QPI339" s="1085"/>
      <c r="QPJ339" s="1085"/>
      <c r="QPK339" s="1085"/>
      <c r="QPL339" s="1085"/>
      <c r="QPM339" s="1085"/>
      <c r="QPN339" s="1085"/>
      <c r="QPO339" s="1085"/>
      <c r="QPP339" s="1085"/>
      <c r="QPQ339" s="1085"/>
      <c r="QPR339" s="1085"/>
      <c r="QPS339" s="1080"/>
      <c r="QPT339" s="1085"/>
      <c r="QPU339" s="1085"/>
      <c r="QPV339" s="1085"/>
      <c r="QPW339" s="1085"/>
      <c r="QPX339" s="1085"/>
      <c r="QPY339" s="1085"/>
      <c r="QPZ339" s="1085"/>
      <c r="QQA339" s="1085"/>
      <c r="QQB339" s="1085"/>
      <c r="QQC339" s="1085"/>
      <c r="QQD339" s="1085"/>
      <c r="QQE339" s="1085"/>
      <c r="QQF339" s="1085"/>
      <c r="QQG339" s="1085"/>
      <c r="QQH339" s="1080"/>
      <c r="QQI339" s="1085"/>
      <c r="QQJ339" s="1085"/>
      <c r="QQK339" s="1085"/>
      <c r="QQL339" s="1085"/>
      <c r="QQM339" s="1085"/>
      <c r="QQN339" s="1085"/>
      <c r="QQO339" s="1085"/>
      <c r="QQP339" s="1085"/>
      <c r="QQQ339" s="1085"/>
      <c r="QQR339" s="1085"/>
      <c r="QQS339" s="1085"/>
      <c r="QQT339" s="1085"/>
      <c r="QQU339" s="1085"/>
      <c r="QQV339" s="1085"/>
      <c r="QQW339" s="1080"/>
      <c r="QQX339" s="1085"/>
      <c r="QQY339" s="1085"/>
      <c r="QQZ339" s="1085"/>
      <c r="QRA339" s="1085"/>
      <c r="QRB339" s="1085"/>
      <c r="QRC339" s="1085"/>
      <c r="QRD339" s="1085"/>
      <c r="QRE339" s="1085"/>
      <c r="QRF339" s="1085"/>
      <c r="QRG339" s="1085"/>
      <c r="QRH339" s="1085"/>
      <c r="QRI339" s="1085"/>
      <c r="QRJ339" s="1085"/>
      <c r="QRK339" s="1085"/>
      <c r="QRL339" s="1080"/>
      <c r="QRM339" s="1085"/>
      <c r="QRN339" s="1085"/>
      <c r="QRO339" s="1085"/>
      <c r="QRP339" s="1085"/>
      <c r="QRQ339" s="1085"/>
      <c r="QRR339" s="1085"/>
      <c r="QRS339" s="1085"/>
      <c r="QRT339" s="1085"/>
      <c r="QRU339" s="1085"/>
      <c r="QRV339" s="1085"/>
      <c r="QRW339" s="1085"/>
      <c r="QRX339" s="1085"/>
      <c r="QRY339" s="1085"/>
      <c r="QRZ339" s="1085"/>
      <c r="QSA339" s="1080"/>
      <c r="QSB339" s="1085"/>
      <c r="QSC339" s="1085"/>
      <c r="QSD339" s="1085"/>
      <c r="QSE339" s="1085"/>
      <c r="QSF339" s="1085"/>
      <c r="QSG339" s="1085"/>
      <c r="QSH339" s="1085"/>
      <c r="QSI339" s="1085"/>
      <c r="QSJ339" s="1085"/>
      <c r="QSK339" s="1085"/>
      <c r="QSL339" s="1085"/>
      <c r="QSM339" s="1085"/>
      <c r="QSN339" s="1085"/>
      <c r="QSO339" s="1085"/>
      <c r="QSP339" s="1080"/>
      <c r="QSQ339" s="1085"/>
      <c r="QSR339" s="1085"/>
      <c r="QSS339" s="1085"/>
      <c r="QST339" s="1085"/>
      <c r="QSU339" s="1085"/>
      <c r="QSV339" s="1085"/>
      <c r="QSW339" s="1085"/>
      <c r="QSX339" s="1085"/>
      <c r="QSY339" s="1085"/>
      <c r="QSZ339" s="1085"/>
      <c r="QTA339" s="1085"/>
      <c r="QTB339" s="1085"/>
      <c r="QTC339" s="1085"/>
      <c r="QTD339" s="1085"/>
      <c r="QTE339" s="1080"/>
      <c r="QTF339" s="1085"/>
      <c r="QTG339" s="1085"/>
      <c r="QTH339" s="1085"/>
      <c r="QTI339" s="1085"/>
      <c r="QTJ339" s="1085"/>
      <c r="QTK339" s="1085"/>
      <c r="QTL339" s="1085"/>
      <c r="QTM339" s="1085"/>
      <c r="QTN339" s="1085"/>
      <c r="QTO339" s="1085"/>
      <c r="QTP339" s="1085"/>
      <c r="QTQ339" s="1085"/>
      <c r="QTR339" s="1085"/>
      <c r="QTS339" s="1085"/>
      <c r="QTT339" s="1080"/>
      <c r="QTU339" s="1085"/>
      <c r="QTV339" s="1085"/>
      <c r="QTW339" s="1085"/>
      <c r="QTX339" s="1085"/>
      <c r="QTY339" s="1085"/>
      <c r="QTZ339" s="1085"/>
      <c r="QUA339" s="1085"/>
      <c r="QUB339" s="1085"/>
      <c r="QUC339" s="1085"/>
      <c r="QUD339" s="1085"/>
      <c r="QUE339" s="1085"/>
      <c r="QUF339" s="1085"/>
      <c r="QUG339" s="1085"/>
      <c r="QUH339" s="1085"/>
      <c r="QUI339" s="1080"/>
      <c r="QUJ339" s="1085"/>
      <c r="QUK339" s="1085"/>
      <c r="QUL339" s="1085"/>
      <c r="QUM339" s="1085"/>
      <c r="QUN339" s="1085"/>
      <c r="QUO339" s="1085"/>
      <c r="QUP339" s="1085"/>
      <c r="QUQ339" s="1085"/>
      <c r="QUR339" s="1085"/>
      <c r="QUS339" s="1085"/>
      <c r="QUT339" s="1085"/>
      <c r="QUU339" s="1085"/>
      <c r="QUV339" s="1085"/>
      <c r="QUW339" s="1085"/>
      <c r="QUX339" s="1080"/>
      <c r="QUY339" s="1085"/>
      <c r="QUZ339" s="1085"/>
      <c r="QVA339" s="1085"/>
      <c r="QVB339" s="1085"/>
      <c r="QVC339" s="1085"/>
      <c r="QVD339" s="1085"/>
      <c r="QVE339" s="1085"/>
      <c r="QVF339" s="1085"/>
      <c r="QVG339" s="1085"/>
      <c r="QVH339" s="1085"/>
      <c r="QVI339" s="1085"/>
      <c r="QVJ339" s="1085"/>
      <c r="QVK339" s="1085"/>
      <c r="QVL339" s="1085"/>
      <c r="QVM339" s="1080"/>
      <c r="QVN339" s="1085"/>
      <c r="QVO339" s="1085"/>
      <c r="QVP339" s="1085"/>
      <c r="QVQ339" s="1085"/>
      <c r="QVR339" s="1085"/>
      <c r="QVS339" s="1085"/>
      <c r="QVT339" s="1085"/>
      <c r="QVU339" s="1085"/>
      <c r="QVV339" s="1085"/>
      <c r="QVW339" s="1085"/>
      <c r="QVX339" s="1085"/>
      <c r="QVY339" s="1085"/>
      <c r="QVZ339" s="1085"/>
      <c r="QWA339" s="1085"/>
      <c r="QWB339" s="1080"/>
      <c r="QWC339" s="1085"/>
      <c r="QWD339" s="1085"/>
      <c r="QWE339" s="1085"/>
      <c r="QWF339" s="1085"/>
      <c r="QWG339" s="1085"/>
      <c r="QWH339" s="1085"/>
      <c r="QWI339" s="1085"/>
      <c r="QWJ339" s="1085"/>
      <c r="QWK339" s="1085"/>
      <c r="QWL339" s="1085"/>
      <c r="QWM339" s="1085"/>
      <c r="QWN339" s="1085"/>
      <c r="QWO339" s="1085"/>
      <c r="QWP339" s="1085"/>
      <c r="QWQ339" s="1080"/>
      <c r="QWR339" s="1085"/>
      <c r="QWS339" s="1085"/>
      <c r="QWT339" s="1085"/>
      <c r="QWU339" s="1085"/>
      <c r="QWV339" s="1085"/>
      <c r="QWW339" s="1085"/>
      <c r="QWX339" s="1085"/>
      <c r="QWY339" s="1085"/>
      <c r="QWZ339" s="1085"/>
      <c r="QXA339" s="1085"/>
      <c r="QXB339" s="1085"/>
      <c r="QXC339" s="1085"/>
      <c r="QXD339" s="1085"/>
      <c r="QXE339" s="1085"/>
      <c r="QXF339" s="1080"/>
      <c r="QXG339" s="1085"/>
      <c r="QXH339" s="1085"/>
      <c r="QXI339" s="1085"/>
      <c r="QXJ339" s="1085"/>
      <c r="QXK339" s="1085"/>
      <c r="QXL339" s="1085"/>
      <c r="QXM339" s="1085"/>
      <c r="QXN339" s="1085"/>
      <c r="QXO339" s="1085"/>
      <c r="QXP339" s="1085"/>
      <c r="QXQ339" s="1085"/>
      <c r="QXR339" s="1085"/>
      <c r="QXS339" s="1085"/>
      <c r="QXT339" s="1085"/>
      <c r="QXU339" s="1080"/>
      <c r="QXV339" s="1085"/>
      <c r="QXW339" s="1085"/>
      <c r="QXX339" s="1085"/>
      <c r="QXY339" s="1085"/>
      <c r="QXZ339" s="1085"/>
      <c r="QYA339" s="1085"/>
      <c r="QYB339" s="1085"/>
      <c r="QYC339" s="1085"/>
      <c r="QYD339" s="1085"/>
      <c r="QYE339" s="1085"/>
      <c r="QYF339" s="1085"/>
      <c r="QYG339" s="1085"/>
      <c r="QYH339" s="1085"/>
      <c r="QYI339" s="1085"/>
      <c r="QYJ339" s="1080"/>
      <c r="QYK339" s="1085"/>
      <c r="QYL339" s="1085"/>
      <c r="QYM339" s="1085"/>
      <c r="QYN339" s="1085"/>
      <c r="QYO339" s="1085"/>
      <c r="QYP339" s="1085"/>
      <c r="QYQ339" s="1085"/>
      <c r="QYR339" s="1085"/>
      <c r="QYS339" s="1085"/>
      <c r="QYT339" s="1085"/>
      <c r="QYU339" s="1085"/>
      <c r="QYV339" s="1085"/>
      <c r="QYW339" s="1085"/>
      <c r="QYX339" s="1085"/>
      <c r="QYY339" s="1080"/>
      <c r="QYZ339" s="1085"/>
      <c r="QZA339" s="1085"/>
      <c r="QZB339" s="1085"/>
      <c r="QZC339" s="1085"/>
      <c r="QZD339" s="1085"/>
      <c r="QZE339" s="1085"/>
      <c r="QZF339" s="1085"/>
      <c r="QZG339" s="1085"/>
      <c r="QZH339" s="1085"/>
      <c r="QZI339" s="1085"/>
      <c r="QZJ339" s="1085"/>
      <c r="QZK339" s="1085"/>
      <c r="QZL339" s="1085"/>
      <c r="QZM339" s="1085"/>
      <c r="QZN339" s="1080"/>
      <c r="QZO339" s="1085"/>
      <c r="QZP339" s="1085"/>
      <c r="QZQ339" s="1085"/>
      <c r="QZR339" s="1085"/>
      <c r="QZS339" s="1085"/>
      <c r="QZT339" s="1085"/>
      <c r="QZU339" s="1085"/>
      <c r="QZV339" s="1085"/>
      <c r="QZW339" s="1085"/>
      <c r="QZX339" s="1085"/>
      <c r="QZY339" s="1085"/>
      <c r="QZZ339" s="1085"/>
      <c r="RAA339" s="1085"/>
      <c r="RAB339" s="1085"/>
      <c r="RAC339" s="1080"/>
      <c r="RAD339" s="1085"/>
      <c r="RAE339" s="1085"/>
      <c r="RAF339" s="1085"/>
      <c r="RAG339" s="1085"/>
      <c r="RAH339" s="1085"/>
      <c r="RAI339" s="1085"/>
      <c r="RAJ339" s="1085"/>
      <c r="RAK339" s="1085"/>
      <c r="RAL339" s="1085"/>
      <c r="RAM339" s="1085"/>
      <c r="RAN339" s="1085"/>
      <c r="RAO339" s="1085"/>
      <c r="RAP339" s="1085"/>
      <c r="RAQ339" s="1085"/>
      <c r="RAR339" s="1080"/>
      <c r="RAS339" s="1085"/>
      <c r="RAT339" s="1085"/>
      <c r="RAU339" s="1085"/>
      <c r="RAV339" s="1085"/>
      <c r="RAW339" s="1085"/>
      <c r="RAX339" s="1085"/>
      <c r="RAY339" s="1085"/>
      <c r="RAZ339" s="1085"/>
      <c r="RBA339" s="1085"/>
      <c r="RBB339" s="1085"/>
      <c r="RBC339" s="1085"/>
      <c r="RBD339" s="1085"/>
      <c r="RBE339" s="1085"/>
      <c r="RBF339" s="1085"/>
      <c r="RBG339" s="1080"/>
      <c r="RBH339" s="1085"/>
      <c r="RBI339" s="1085"/>
      <c r="RBJ339" s="1085"/>
      <c r="RBK339" s="1085"/>
      <c r="RBL339" s="1085"/>
      <c r="RBM339" s="1085"/>
      <c r="RBN339" s="1085"/>
      <c r="RBO339" s="1085"/>
      <c r="RBP339" s="1085"/>
      <c r="RBQ339" s="1085"/>
      <c r="RBR339" s="1085"/>
      <c r="RBS339" s="1085"/>
      <c r="RBT339" s="1085"/>
      <c r="RBU339" s="1085"/>
      <c r="RBV339" s="1080"/>
      <c r="RBW339" s="1085"/>
      <c r="RBX339" s="1085"/>
      <c r="RBY339" s="1085"/>
      <c r="RBZ339" s="1085"/>
      <c r="RCA339" s="1085"/>
      <c r="RCB339" s="1085"/>
      <c r="RCC339" s="1085"/>
      <c r="RCD339" s="1085"/>
      <c r="RCE339" s="1085"/>
      <c r="RCF339" s="1085"/>
      <c r="RCG339" s="1085"/>
      <c r="RCH339" s="1085"/>
      <c r="RCI339" s="1085"/>
      <c r="RCJ339" s="1085"/>
      <c r="RCK339" s="1080"/>
      <c r="RCL339" s="1085"/>
      <c r="RCM339" s="1085"/>
      <c r="RCN339" s="1085"/>
      <c r="RCO339" s="1085"/>
      <c r="RCP339" s="1085"/>
      <c r="RCQ339" s="1085"/>
      <c r="RCR339" s="1085"/>
      <c r="RCS339" s="1085"/>
      <c r="RCT339" s="1085"/>
      <c r="RCU339" s="1085"/>
      <c r="RCV339" s="1085"/>
      <c r="RCW339" s="1085"/>
      <c r="RCX339" s="1085"/>
      <c r="RCY339" s="1085"/>
      <c r="RCZ339" s="1080"/>
      <c r="RDA339" s="1085"/>
      <c r="RDB339" s="1085"/>
      <c r="RDC339" s="1085"/>
      <c r="RDD339" s="1085"/>
      <c r="RDE339" s="1085"/>
      <c r="RDF339" s="1085"/>
      <c r="RDG339" s="1085"/>
      <c r="RDH339" s="1085"/>
      <c r="RDI339" s="1085"/>
      <c r="RDJ339" s="1085"/>
      <c r="RDK339" s="1085"/>
      <c r="RDL339" s="1085"/>
      <c r="RDM339" s="1085"/>
      <c r="RDN339" s="1085"/>
      <c r="RDO339" s="1080"/>
      <c r="RDP339" s="1085"/>
      <c r="RDQ339" s="1085"/>
      <c r="RDR339" s="1085"/>
      <c r="RDS339" s="1085"/>
      <c r="RDT339" s="1085"/>
      <c r="RDU339" s="1085"/>
      <c r="RDV339" s="1085"/>
      <c r="RDW339" s="1085"/>
      <c r="RDX339" s="1085"/>
      <c r="RDY339" s="1085"/>
      <c r="RDZ339" s="1085"/>
      <c r="REA339" s="1085"/>
      <c r="REB339" s="1085"/>
      <c r="REC339" s="1085"/>
      <c r="RED339" s="1080"/>
      <c r="REE339" s="1085"/>
      <c r="REF339" s="1085"/>
      <c r="REG339" s="1085"/>
      <c r="REH339" s="1085"/>
      <c r="REI339" s="1085"/>
      <c r="REJ339" s="1085"/>
      <c r="REK339" s="1085"/>
      <c r="REL339" s="1085"/>
      <c r="REM339" s="1085"/>
      <c r="REN339" s="1085"/>
      <c r="REO339" s="1085"/>
      <c r="REP339" s="1085"/>
      <c r="REQ339" s="1085"/>
      <c r="RER339" s="1085"/>
      <c r="RES339" s="1080"/>
      <c r="RET339" s="1085"/>
      <c r="REU339" s="1085"/>
      <c r="REV339" s="1085"/>
      <c r="REW339" s="1085"/>
      <c r="REX339" s="1085"/>
      <c r="REY339" s="1085"/>
      <c r="REZ339" s="1085"/>
      <c r="RFA339" s="1085"/>
      <c r="RFB339" s="1085"/>
      <c r="RFC339" s="1085"/>
      <c r="RFD339" s="1085"/>
      <c r="RFE339" s="1085"/>
      <c r="RFF339" s="1085"/>
      <c r="RFG339" s="1085"/>
      <c r="RFH339" s="1080"/>
      <c r="RFI339" s="1085"/>
      <c r="RFJ339" s="1085"/>
      <c r="RFK339" s="1085"/>
      <c r="RFL339" s="1085"/>
      <c r="RFM339" s="1085"/>
      <c r="RFN339" s="1085"/>
      <c r="RFO339" s="1085"/>
      <c r="RFP339" s="1085"/>
      <c r="RFQ339" s="1085"/>
      <c r="RFR339" s="1085"/>
      <c r="RFS339" s="1085"/>
      <c r="RFT339" s="1085"/>
      <c r="RFU339" s="1085"/>
      <c r="RFV339" s="1085"/>
      <c r="RFW339" s="1080"/>
      <c r="RFX339" s="1085"/>
      <c r="RFY339" s="1085"/>
      <c r="RFZ339" s="1085"/>
      <c r="RGA339" s="1085"/>
      <c r="RGB339" s="1085"/>
      <c r="RGC339" s="1085"/>
      <c r="RGD339" s="1085"/>
      <c r="RGE339" s="1085"/>
      <c r="RGF339" s="1085"/>
      <c r="RGG339" s="1085"/>
      <c r="RGH339" s="1085"/>
      <c r="RGI339" s="1085"/>
      <c r="RGJ339" s="1085"/>
      <c r="RGK339" s="1085"/>
      <c r="RGL339" s="1080"/>
      <c r="RGM339" s="1085"/>
      <c r="RGN339" s="1085"/>
      <c r="RGO339" s="1085"/>
      <c r="RGP339" s="1085"/>
      <c r="RGQ339" s="1085"/>
      <c r="RGR339" s="1085"/>
      <c r="RGS339" s="1085"/>
      <c r="RGT339" s="1085"/>
      <c r="RGU339" s="1085"/>
      <c r="RGV339" s="1085"/>
      <c r="RGW339" s="1085"/>
      <c r="RGX339" s="1085"/>
      <c r="RGY339" s="1085"/>
      <c r="RGZ339" s="1085"/>
      <c r="RHA339" s="1080"/>
      <c r="RHB339" s="1085"/>
      <c r="RHC339" s="1085"/>
      <c r="RHD339" s="1085"/>
      <c r="RHE339" s="1085"/>
      <c r="RHF339" s="1085"/>
      <c r="RHG339" s="1085"/>
      <c r="RHH339" s="1085"/>
      <c r="RHI339" s="1085"/>
      <c r="RHJ339" s="1085"/>
      <c r="RHK339" s="1085"/>
      <c r="RHL339" s="1085"/>
      <c r="RHM339" s="1085"/>
      <c r="RHN339" s="1085"/>
      <c r="RHO339" s="1085"/>
      <c r="RHP339" s="1080"/>
      <c r="RHQ339" s="1085"/>
      <c r="RHR339" s="1085"/>
      <c r="RHS339" s="1085"/>
      <c r="RHT339" s="1085"/>
      <c r="RHU339" s="1085"/>
      <c r="RHV339" s="1085"/>
      <c r="RHW339" s="1085"/>
      <c r="RHX339" s="1085"/>
      <c r="RHY339" s="1085"/>
      <c r="RHZ339" s="1085"/>
      <c r="RIA339" s="1085"/>
      <c r="RIB339" s="1085"/>
      <c r="RIC339" s="1085"/>
      <c r="RID339" s="1085"/>
      <c r="RIE339" s="1080"/>
      <c r="RIF339" s="1085"/>
      <c r="RIG339" s="1085"/>
      <c r="RIH339" s="1085"/>
      <c r="RII339" s="1085"/>
      <c r="RIJ339" s="1085"/>
      <c r="RIK339" s="1085"/>
      <c r="RIL339" s="1085"/>
      <c r="RIM339" s="1085"/>
      <c r="RIN339" s="1085"/>
      <c r="RIO339" s="1085"/>
      <c r="RIP339" s="1085"/>
      <c r="RIQ339" s="1085"/>
      <c r="RIR339" s="1085"/>
      <c r="RIS339" s="1085"/>
      <c r="RIT339" s="1080"/>
      <c r="RIU339" s="1085"/>
      <c r="RIV339" s="1085"/>
      <c r="RIW339" s="1085"/>
      <c r="RIX339" s="1085"/>
      <c r="RIY339" s="1085"/>
      <c r="RIZ339" s="1085"/>
      <c r="RJA339" s="1085"/>
      <c r="RJB339" s="1085"/>
      <c r="RJC339" s="1085"/>
      <c r="RJD339" s="1085"/>
      <c r="RJE339" s="1085"/>
      <c r="RJF339" s="1085"/>
      <c r="RJG339" s="1085"/>
      <c r="RJH339" s="1085"/>
      <c r="RJI339" s="1080"/>
      <c r="RJJ339" s="1085"/>
      <c r="RJK339" s="1085"/>
      <c r="RJL339" s="1085"/>
      <c r="RJM339" s="1085"/>
      <c r="RJN339" s="1085"/>
      <c r="RJO339" s="1085"/>
      <c r="RJP339" s="1085"/>
      <c r="RJQ339" s="1085"/>
      <c r="RJR339" s="1085"/>
      <c r="RJS339" s="1085"/>
      <c r="RJT339" s="1085"/>
      <c r="RJU339" s="1085"/>
      <c r="RJV339" s="1085"/>
      <c r="RJW339" s="1085"/>
      <c r="RJX339" s="1080"/>
      <c r="RJY339" s="1085"/>
      <c r="RJZ339" s="1085"/>
      <c r="RKA339" s="1085"/>
      <c r="RKB339" s="1085"/>
      <c r="RKC339" s="1085"/>
      <c r="RKD339" s="1085"/>
      <c r="RKE339" s="1085"/>
      <c r="RKF339" s="1085"/>
      <c r="RKG339" s="1085"/>
      <c r="RKH339" s="1085"/>
      <c r="RKI339" s="1085"/>
      <c r="RKJ339" s="1085"/>
      <c r="RKK339" s="1085"/>
      <c r="RKL339" s="1085"/>
      <c r="RKM339" s="1080"/>
      <c r="RKN339" s="1085"/>
      <c r="RKO339" s="1085"/>
      <c r="RKP339" s="1085"/>
      <c r="RKQ339" s="1085"/>
      <c r="RKR339" s="1085"/>
      <c r="RKS339" s="1085"/>
      <c r="RKT339" s="1085"/>
      <c r="RKU339" s="1085"/>
      <c r="RKV339" s="1085"/>
      <c r="RKW339" s="1085"/>
      <c r="RKX339" s="1085"/>
      <c r="RKY339" s="1085"/>
      <c r="RKZ339" s="1085"/>
      <c r="RLA339" s="1085"/>
      <c r="RLB339" s="1080"/>
      <c r="RLC339" s="1085"/>
      <c r="RLD339" s="1085"/>
      <c r="RLE339" s="1085"/>
      <c r="RLF339" s="1085"/>
      <c r="RLG339" s="1085"/>
      <c r="RLH339" s="1085"/>
      <c r="RLI339" s="1085"/>
      <c r="RLJ339" s="1085"/>
      <c r="RLK339" s="1085"/>
      <c r="RLL339" s="1085"/>
      <c r="RLM339" s="1085"/>
      <c r="RLN339" s="1085"/>
      <c r="RLO339" s="1085"/>
      <c r="RLP339" s="1085"/>
      <c r="RLQ339" s="1080"/>
      <c r="RLR339" s="1085"/>
      <c r="RLS339" s="1085"/>
      <c r="RLT339" s="1085"/>
      <c r="RLU339" s="1085"/>
      <c r="RLV339" s="1085"/>
      <c r="RLW339" s="1085"/>
      <c r="RLX339" s="1085"/>
      <c r="RLY339" s="1085"/>
      <c r="RLZ339" s="1085"/>
      <c r="RMA339" s="1085"/>
      <c r="RMB339" s="1085"/>
      <c r="RMC339" s="1085"/>
      <c r="RMD339" s="1085"/>
      <c r="RME339" s="1085"/>
      <c r="RMF339" s="1080"/>
      <c r="RMG339" s="1085"/>
      <c r="RMH339" s="1085"/>
      <c r="RMI339" s="1085"/>
      <c r="RMJ339" s="1085"/>
      <c r="RMK339" s="1085"/>
      <c r="RML339" s="1085"/>
      <c r="RMM339" s="1085"/>
      <c r="RMN339" s="1085"/>
      <c r="RMO339" s="1085"/>
      <c r="RMP339" s="1085"/>
      <c r="RMQ339" s="1085"/>
      <c r="RMR339" s="1085"/>
      <c r="RMS339" s="1085"/>
      <c r="RMT339" s="1085"/>
      <c r="RMU339" s="1080"/>
      <c r="RMV339" s="1085"/>
      <c r="RMW339" s="1085"/>
      <c r="RMX339" s="1085"/>
      <c r="RMY339" s="1085"/>
      <c r="RMZ339" s="1085"/>
      <c r="RNA339" s="1085"/>
      <c r="RNB339" s="1085"/>
      <c r="RNC339" s="1085"/>
      <c r="RND339" s="1085"/>
      <c r="RNE339" s="1085"/>
      <c r="RNF339" s="1085"/>
      <c r="RNG339" s="1085"/>
      <c r="RNH339" s="1085"/>
      <c r="RNI339" s="1085"/>
      <c r="RNJ339" s="1080"/>
      <c r="RNK339" s="1085"/>
      <c r="RNL339" s="1085"/>
      <c r="RNM339" s="1085"/>
      <c r="RNN339" s="1085"/>
      <c r="RNO339" s="1085"/>
      <c r="RNP339" s="1085"/>
      <c r="RNQ339" s="1085"/>
      <c r="RNR339" s="1085"/>
      <c r="RNS339" s="1085"/>
      <c r="RNT339" s="1085"/>
      <c r="RNU339" s="1085"/>
      <c r="RNV339" s="1085"/>
      <c r="RNW339" s="1085"/>
      <c r="RNX339" s="1085"/>
      <c r="RNY339" s="1080"/>
      <c r="RNZ339" s="1085"/>
      <c r="ROA339" s="1085"/>
      <c r="ROB339" s="1085"/>
      <c r="ROC339" s="1085"/>
      <c r="ROD339" s="1085"/>
      <c r="ROE339" s="1085"/>
      <c r="ROF339" s="1085"/>
      <c r="ROG339" s="1085"/>
      <c r="ROH339" s="1085"/>
      <c r="ROI339" s="1085"/>
      <c r="ROJ339" s="1085"/>
      <c r="ROK339" s="1085"/>
      <c r="ROL339" s="1085"/>
      <c r="ROM339" s="1085"/>
      <c r="RON339" s="1080"/>
      <c r="ROO339" s="1085"/>
      <c r="ROP339" s="1085"/>
      <c r="ROQ339" s="1085"/>
      <c r="ROR339" s="1085"/>
      <c r="ROS339" s="1085"/>
      <c r="ROT339" s="1085"/>
      <c r="ROU339" s="1085"/>
      <c r="ROV339" s="1085"/>
      <c r="ROW339" s="1085"/>
      <c r="ROX339" s="1085"/>
      <c r="ROY339" s="1085"/>
      <c r="ROZ339" s="1085"/>
      <c r="RPA339" s="1085"/>
      <c r="RPB339" s="1085"/>
      <c r="RPC339" s="1080"/>
      <c r="RPD339" s="1085"/>
      <c r="RPE339" s="1085"/>
      <c r="RPF339" s="1085"/>
      <c r="RPG339" s="1085"/>
      <c r="RPH339" s="1085"/>
      <c r="RPI339" s="1085"/>
      <c r="RPJ339" s="1085"/>
      <c r="RPK339" s="1085"/>
      <c r="RPL339" s="1085"/>
      <c r="RPM339" s="1085"/>
      <c r="RPN339" s="1085"/>
      <c r="RPO339" s="1085"/>
      <c r="RPP339" s="1085"/>
      <c r="RPQ339" s="1085"/>
      <c r="RPR339" s="1080"/>
      <c r="RPS339" s="1085"/>
      <c r="RPT339" s="1085"/>
      <c r="RPU339" s="1085"/>
      <c r="RPV339" s="1085"/>
      <c r="RPW339" s="1085"/>
      <c r="RPX339" s="1085"/>
      <c r="RPY339" s="1085"/>
      <c r="RPZ339" s="1085"/>
      <c r="RQA339" s="1085"/>
      <c r="RQB339" s="1085"/>
      <c r="RQC339" s="1085"/>
      <c r="RQD339" s="1085"/>
      <c r="RQE339" s="1085"/>
      <c r="RQF339" s="1085"/>
      <c r="RQG339" s="1080"/>
      <c r="RQH339" s="1085"/>
      <c r="RQI339" s="1085"/>
      <c r="RQJ339" s="1085"/>
      <c r="RQK339" s="1085"/>
      <c r="RQL339" s="1085"/>
      <c r="RQM339" s="1085"/>
      <c r="RQN339" s="1085"/>
      <c r="RQO339" s="1085"/>
      <c r="RQP339" s="1085"/>
      <c r="RQQ339" s="1085"/>
      <c r="RQR339" s="1085"/>
      <c r="RQS339" s="1085"/>
      <c r="RQT339" s="1085"/>
      <c r="RQU339" s="1085"/>
      <c r="RQV339" s="1080"/>
      <c r="RQW339" s="1085"/>
      <c r="RQX339" s="1085"/>
      <c r="RQY339" s="1085"/>
      <c r="RQZ339" s="1085"/>
      <c r="RRA339" s="1085"/>
      <c r="RRB339" s="1085"/>
      <c r="RRC339" s="1085"/>
      <c r="RRD339" s="1085"/>
      <c r="RRE339" s="1085"/>
      <c r="RRF339" s="1085"/>
      <c r="RRG339" s="1085"/>
      <c r="RRH339" s="1085"/>
      <c r="RRI339" s="1085"/>
      <c r="RRJ339" s="1085"/>
      <c r="RRK339" s="1080"/>
      <c r="RRL339" s="1085"/>
      <c r="RRM339" s="1085"/>
      <c r="RRN339" s="1085"/>
      <c r="RRO339" s="1085"/>
      <c r="RRP339" s="1085"/>
      <c r="RRQ339" s="1085"/>
      <c r="RRR339" s="1085"/>
      <c r="RRS339" s="1085"/>
      <c r="RRT339" s="1085"/>
      <c r="RRU339" s="1085"/>
      <c r="RRV339" s="1085"/>
      <c r="RRW339" s="1085"/>
      <c r="RRX339" s="1085"/>
      <c r="RRY339" s="1085"/>
      <c r="RRZ339" s="1080"/>
      <c r="RSA339" s="1085"/>
      <c r="RSB339" s="1085"/>
      <c r="RSC339" s="1085"/>
      <c r="RSD339" s="1085"/>
      <c r="RSE339" s="1085"/>
      <c r="RSF339" s="1085"/>
      <c r="RSG339" s="1085"/>
      <c r="RSH339" s="1085"/>
      <c r="RSI339" s="1085"/>
      <c r="RSJ339" s="1085"/>
      <c r="RSK339" s="1085"/>
      <c r="RSL339" s="1085"/>
      <c r="RSM339" s="1085"/>
      <c r="RSN339" s="1085"/>
      <c r="RSO339" s="1080"/>
      <c r="RSP339" s="1085"/>
      <c r="RSQ339" s="1085"/>
      <c r="RSR339" s="1085"/>
      <c r="RSS339" s="1085"/>
      <c r="RST339" s="1085"/>
      <c r="RSU339" s="1085"/>
      <c r="RSV339" s="1085"/>
      <c r="RSW339" s="1085"/>
      <c r="RSX339" s="1085"/>
      <c r="RSY339" s="1085"/>
      <c r="RSZ339" s="1085"/>
      <c r="RTA339" s="1085"/>
      <c r="RTB339" s="1085"/>
      <c r="RTC339" s="1085"/>
      <c r="RTD339" s="1080"/>
      <c r="RTE339" s="1085"/>
      <c r="RTF339" s="1085"/>
      <c r="RTG339" s="1085"/>
      <c r="RTH339" s="1085"/>
      <c r="RTI339" s="1085"/>
      <c r="RTJ339" s="1085"/>
      <c r="RTK339" s="1085"/>
      <c r="RTL339" s="1085"/>
      <c r="RTM339" s="1085"/>
      <c r="RTN339" s="1085"/>
      <c r="RTO339" s="1085"/>
      <c r="RTP339" s="1085"/>
      <c r="RTQ339" s="1085"/>
      <c r="RTR339" s="1085"/>
      <c r="RTS339" s="1080"/>
      <c r="RTT339" s="1085"/>
      <c r="RTU339" s="1085"/>
      <c r="RTV339" s="1085"/>
      <c r="RTW339" s="1085"/>
      <c r="RTX339" s="1085"/>
      <c r="RTY339" s="1085"/>
      <c r="RTZ339" s="1085"/>
      <c r="RUA339" s="1085"/>
      <c r="RUB339" s="1085"/>
      <c r="RUC339" s="1085"/>
      <c r="RUD339" s="1085"/>
      <c r="RUE339" s="1085"/>
      <c r="RUF339" s="1085"/>
      <c r="RUG339" s="1085"/>
      <c r="RUH339" s="1080"/>
      <c r="RUI339" s="1085"/>
      <c r="RUJ339" s="1085"/>
      <c r="RUK339" s="1085"/>
      <c r="RUL339" s="1085"/>
      <c r="RUM339" s="1085"/>
      <c r="RUN339" s="1085"/>
      <c r="RUO339" s="1085"/>
      <c r="RUP339" s="1085"/>
      <c r="RUQ339" s="1085"/>
      <c r="RUR339" s="1085"/>
      <c r="RUS339" s="1085"/>
      <c r="RUT339" s="1085"/>
      <c r="RUU339" s="1085"/>
      <c r="RUV339" s="1085"/>
      <c r="RUW339" s="1080"/>
      <c r="RUX339" s="1085"/>
      <c r="RUY339" s="1085"/>
      <c r="RUZ339" s="1085"/>
      <c r="RVA339" s="1085"/>
      <c r="RVB339" s="1085"/>
      <c r="RVC339" s="1085"/>
      <c r="RVD339" s="1085"/>
      <c r="RVE339" s="1085"/>
      <c r="RVF339" s="1085"/>
      <c r="RVG339" s="1085"/>
      <c r="RVH339" s="1085"/>
      <c r="RVI339" s="1085"/>
      <c r="RVJ339" s="1085"/>
      <c r="RVK339" s="1085"/>
      <c r="RVL339" s="1080"/>
      <c r="RVM339" s="1085"/>
      <c r="RVN339" s="1085"/>
      <c r="RVO339" s="1085"/>
      <c r="RVP339" s="1085"/>
      <c r="RVQ339" s="1085"/>
      <c r="RVR339" s="1085"/>
      <c r="RVS339" s="1085"/>
      <c r="RVT339" s="1085"/>
      <c r="RVU339" s="1085"/>
      <c r="RVV339" s="1085"/>
      <c r="RVW339" s="1085"/>
      <c r="RVX339" s="1085"/>
      <c r="RVY339" s="1085"/>
      <c r="RVZ339" s="1085"/>
      <c r="RWA339" s="1080"/>
      <c r="RWB339" s="1085"/>
      <c r="RWC339" s="1085"/>
      <c r="RWD339" s="1085"/>
      <c r="RWE339" s="1085"/>
      <c r="RWF339" s="1085"/>
      <c r="RWG339" s="1085"/>
      <c r="RWH339" s="1085"/>
      <c r="RWI339" s="1085"/>
      <c r="RWJ339" s="1085"/>
      <c r="RWK339" s="1085"/>
      <c r="RWL339" s="1085"/>
      <c r="RWM339" s="1085"/>
      <c r="RWN339" s="1085"/>
      <c r="RWO339" s="1085"/>
      <c r="RWP339" s="1080"/>
      <c r="RWQ339" s="1085"/>
      <c r="RWR339" s="1085"/>
      <c r="RWS339" s="1085"/>
      <c r="RWT339" s="1085"/>
      <c r="RWU339" s="1085"/>
      <c r="RWV339" s="1085"/>
      <c r="RWW339" s="1085"/>
      <c r="RWX339" s="1085"/>
      <c r="RWY339" s="1085"/>
      <c r="RWZ339" s="1085"/>
      <c r="RXA339" s="1085"/>
      <c r="RXB339" s="1085"/>
      <c r="RXC339" s="1085"/>
      <c r="RXD339" s="1085"/>
      <c r="RXE339" s="1080"/>
      <c r="RXF339" s="1085"/>
      <c r="RXG339" s="1085"/>
      <c r="RXH339" s="1085"/>
      <c r="RXI339" s="1085"/>
      <c r="RXJ339" s="1085"/>
      <c r="RXK339" s="1085"/>
      <c r="RXL339" s="1085"/>
      <c r="RXM339" s="1085"/>
      <c r="RXN339" s="1085"/>
      <c r="RXO339" s="1085"/>
      <c r="RXP339" s="1085"/>
      <c r="RXQ339" s="1085"/>
      <c r="RXR339" s="1085"/>
      <c r="RXS339" s="1085"/>
      <c r="RXT339" s="1080"/>
      <c r="RXU339" s="1085"/>
      <c r="RXV339" s="1085"/>
      <c r="RXW339" s="1085"/>
      <c r="RXX339" s="1085"/>
      <c r="RXY339" s="1085"/>
      <c r="RXZ339" s="1085"/>
      <c r="RYA339" s="1085"/>
      <c r="RYB339" s="1085"/>
      <c r="RYC339" s="1085"/>
      <c r="RYD339" s="1085"/>
      <c r="RYE339" s="1085"/>
      <c r="RYF339" s="1085"/>
      <c r="RYG339" s="1085"/>
      <c r="RYH339" s="1085"/>
      <c r="RYI339" s="1080"/>
      <c r="RYJ339" s="1085"/>
      <c r="RYK339" s="1085"/>
      <c r="RYL339" s="1085"/>
      <c r="RYM339" s="1085"/>
      <c r="RYN339" s="1085"/>
      <c r="RYO339" s="1085"/>
      <c r="RYP339" s="1085"/>
      <c r="RYQ339" s="1085"/>
      <c r="RYR339" s="1085"/>
      <c r="RYS339" s="1085"/>
      <c r="RYT339" s="1085"/>
      <c r="RYU339" s="1085"/>
      <c r="RYV339" s="1085"/>
      <c r="RYW339" s="1085"/>
      <c r="RYX339" s="1080"/>
      <c r="RYY339" s="1085"/>
      <c r="RYZ339" s="1085"/>
      <c r="RZA339" s="1085"/>
      <c r="RZB339" s="1085"/>
      <c r="RZC339" s="1085"/>
      <c r="RZD339" s="1085"/>
      <c r="RZE339" s="1085"/>
      <c r="RZF339" s="1085"/>
      <c r="RZG339" s="1085"/>
      <c r="RZH339" s="1085"/>
      <c r="RZI339" s="1085"/>
      <c r="RZJ339" s="1085"/>
      <c r="RZK339" s="1085"/>
      <c r="RZL339" s="1085"/>
      <c r="RZM339" s="1080"/>
      <c r="RZN339" s="1085"/>
      <c r="RZO339" s="1085"/>
      <c r="RZP339" s="1085"/>
      <c r="RZQ339" s="1085"/>
      <c r="RZR339" s="1085"/>
      <c r="RZS339" s="1085"/>
      <c r="RZT339" s="1085"/>
      <c r="RZU339" s="1085"/>
      <c r="RZV339" s="1085"/>
      <c r="RZW339" s="1085"/>
      <c r="RZX339" s="1085"/>
      <c r="RZY339" s="1085"/>
      <c r="RZZ339" s="1085"/>
      <c r="SAA339" s="1085"/>
      <c r="SAB339" s="1080"/>
      <c r="SAC339" s="1085"/>
      <c r="SAD339" s="1085"/>
      <c r="SAE339" s="1085"/>
      <c r="SAF339" s="1085"/>
      <c r="SAG339" s="1085"/>
      <c r="SAH339" s="1085"/>
      <c r="SAI339" s="1085"/>
      <c r="SAJ339" s="1085"/>
      <c r="SAK339" s="1085"/>
      <c r="SAL339" s="1085"/>
      <c r="SAM339" s="1085"/>
      <c r="SAN339" s="1085"/>
      <c r="SAO339" s="1085"/>
      <c r="SAP339" s="1085"/>
      <c r="SAQ339" s="1080"/>
      <c r="SAR339" s="1085"/>
      <c r="SAS339" s="1085"/>
      <c r="SAT339" s="1085"/>
      <c r="SAU339" s="1085"/>
      <c r="SAV339" s="1085"/>
      <c r="SAW339" s="1085"/>
      <c r="SAX339" s="1085"/>
      <c r="SAY339" s="1085"/>
      <c r="SAZ339" s="1085"/>
      <c r="SBA339" s="1085"/>
      <c r="SBB339" s="1085"/>
      <c r="SBC339" s="1085"/>
      <c r="SBD339" s="1085"/>
      <c r="SBE339" s="1085"/>
      <c r="SBF339" s="1080"/>
      <c r="SBG339" s="1085"/>
      <c r="SBH339" s="1085"/>
      <c r="SBI339" s="1085"/>
      <c r="SBJ339" s="1085"/>
      <c r="SBK339" s="1085"/>
      <c r="SBL339" s="1085"/>
      <c r="SBM339" s="1085"/>
      <c r="SBN339" s="1085"/>
      <c r="SBO339" s="1085"/>
      <c r="SBP339" s="1085"/>
      <c r="SBQ339" s="1085"/>
      <c r="SBR339" s="1085"/>
      <c r="SBS339" s="1085"/>
      <c r="SBT339" s="1085"/>
      <c r="SBU339" s="1080"/>
      <c r="SBV339" s="1085"/>
      <c r="SBW339" s="1085"/>
      <c r="SBX339" s="1085"/>
      <c r="SBY339" s="1085"/>
      <c r="SBZ339" s="1085"/>
      <c r="SCA339" s="1085"/>
      <c r="SCB339" s="1085"/>
      <c r="SCC339" s="1085"/>
      <c r="SCD339" s="1085"/>
      <c r="SCE339" s="1085"/>
      <c r="SCF339" s="1085"/>
      <c r="SCG339" s="1085"/>
      <c r="SCH339" s="1085"/>
      <c r="SCI339" s="1085"/>
      <c r="SCJ339" s="1080"/>
      <c r="SCK339" s="1085"/>
      <c r="SCL339" s="1085"/>
      <c r="SCM339" s="1085"/>
      <c r="SCN339" s="1085"/>
      <c r="SCO339" s="1085"/>
      <c r="SCP339" s="1085"/>
      <c r="SCQ339" s="1085"/>
      <c r="SCR339" s="1085"/>
      <c r="SCS339" s="1085"/>
      <c r="SCT339" s="1085"/>
      <c r="SCU339" s="1085"/>
      <c r="SCV339" s="1085"/>
      <c r="SCW339" s="1085"/>
      <c r="SCX339" s="1085"/>
      <c r="SCY339" s="1080"/>
      <c r="SCZ339" s="1085"/>
      <c r="SDA339" s="1085"/>
      <c r="SDB339" s="1085"/>
      <c r="SDC339" s="1085"/>
      <c r="SDD339" s="1085"/>
      <c r="SDE339" s="1085"/>
      <c r="SDF339" s="1085"/>
      <c r="SDG339" s="1085"/>
      <c r="SDH339" s="1085"/>
      <c r="SDI339" s="1085"/>
      <c r="SDJ339" s="1085"/>
      <c r="SDK339" s="1085"/>
      <c r="SDL339" s="1085"/>
      <c r="SDM339" s="1085"/>
      <c r="SDN339" s="1080"/>
      <c r="SDO339" s="1085"/>
      <c r="SDP339" s="1085"/>
      <c r="SDQ339" s="1085"/>
      <c r="SDR339" s="1085"/>
      <c r="SDS339" s="1085"/>
      <c r="SDT339" s="1085"/>
      <c r="SDU339" s="1085"/>
      <c r="SDV339" s="1085"/>
      <c r="SDW339" s="1085"/>
      <c r="SDX339" s="1085"/>
      <c r="SDY339" s="1085"/>
      <c r="SDZ339" s="1085"/>
      <c r="SEA339" s="1085"/>
      <c r="SEB339" s="1085"/>
      <c r="SEC339" s="1080"/>
      <c r="SED339" s="1085"/>
      <c r="SEE339" s="1085"/>
      <c r="SEF339" s="1085"/>
      <c r="SEG339" s="1085"/>
      <c r="SEH339" s="1085"/>
      <c r="SEI339" s="1085"/>
      <c r="SEJ339" s="1085"/>
      <c r="SEK339" s="1085"/>
      <c r="SEL339" s="1085"/>
      <c r="SEM339" s="1085"/>
      <c r="SEN339" s="1085"/>
      <c r="SEO339" s="1085"/>
      <c r="SEP339" s="1085"/>
      <c r="SEQ339" s="1085"/>
      <c r="SER339" s="1080"/>
      <c r="SES339" s="1085"/>
      <c r="SET339" s="1085"/>
      <c r="SEU339" s="1085"/>
      <c r="SEV339" s="1085"/>
      <c r="SEW339" s="1085"/>
      <c r="SEX339" s="1085"/>
      <c r="SEY339" s="1085"/>
      <c r="SEZ339" s="1085"/>
      <c r="SFA339" s="1085"/>
      <c r="SFB339" s="1085"/>
      <c r="SFC339" s="1085"/>
      <c r="SFD339" s="1085"/>
      <c r="SFE339" s="1085"/>
      <c r="SFF339" s="1085"/>
      <c r="SFG339" s="1080"/>
      <c r="SFH339" s="1085"/>
      <c r="SFI339" s="1085"/>
      <c r="SFJ339" s="1085"/>
      <c r="SFK339" s="1085"/>
      <c r="SFL339" s="1085"/>
      <c r="SFM339" s="1085"/>
      <c r="SFN339" s="1085"/>
      <c r="SFO339" s="1085"/>
      <c r="SFP339" s="1085"/>
      <c r="SFQ339" s="1085"/>
      <c r="SFR339" s="1085"/>
      <c r="SFS339" s="1085"/>
      <c r="SFT339" s="1085"/>
      <c r="SFU339" s="1085"/>
      <c r="SFV339" s="1080"/>
      <c r="SFW339" s="1085"/>
      <c r="SFX339" s="1085"/>
      <c r="SFY339" s="1085"/>
      <c r="SFZ339" s="1085"/>
      <c r="SGA339" s="1085"/>
      <c r="SGB339" s="1085"/>
      <c r="SGC339" s="1085"/>
      <c r="SGD339" s="1085"/>
      <c r="SGE339" s="1085"/>
      <c r="SGF339" s="1085"/>
      <c r="SGG339" s="1085"/>
      <c r="SGH339" s="1085"/>
      <c r="SGI339" s="1085"/>
      <c r="SGJ339" s="1085"/>
      <c r="SGK339" s="1080"/>
      <c r="SGL339" s="1085"/>
      <c r="SGM339" s="1085"/>
      <c r="SGN339" s="1085"/>
      <c r="SGO339" s="1085"/>
      <c r="SGP339" s="1085"/>
      <c r="SGQ339" s="1085"/>
      <c r="SGR339" s="1085"/>
      <c r="SGS339" s="1085"/>
      <c r="SGT339" s="1085"/>
      <c r="SGU339" s="1085"/>
      <c r="SGV339" s="1085"/>
      <c r="SGW339" s="1085"/>
      <c r="SGX339" s="1085"/>
      <c r="SGY339" s="1085"/>
      <c r="SGZ339" s="1080"/>
      <c r="SHA339" s="1085"/>
      <c r="SHB339" s="1085"/>
      <c r="SHC339" s="1085"/>
      <c r="SHD339" s="1085"/>
      <c r="SHE339" s="1085"/>
      <c r="SHF339" s="1085"/>
      <c r="SHG339" s="1085"/>
      <c r="SHH339" s="1085"/>
      <c r="SHI339" s="1085"/>
      <c r="SHJ339" s="1085"/>
      <c r="SHK339" s="1085"/>
      <c r="SHL339" s="1085"/>
      <c r="SHM339" s="1085"/>
      <c r="SHN339" s="1085"/>
      <c r="SHO339" s="1080"/>
      <c r="SHP339" s="1085"/>
      <c r="SHQ339" s="1085"/>
      <c r="SHR339" s="1085"/>
      <c r="SHS339" s="1085"/>
      <c r="SHT339" s="1085"/>
      <c r="SHU339" s="1085"/>
      <c r="SHV339" s="1085"/>
      <c r="SHW339" s="1085"/>
      <c r="SHX339" s="1085"/>
      <c r="SHY339" s="1085"/>
      <c r="SHZ339" s="1085"/>
      <c r="SIA339" s="1085"/>
      <c r="SIB339" s="1085"/>
      <c r="SIC339" s="1085"/>
      <c r="SID339" s="1080"/>
      <c r="SIE339" s="1085"/>
      <c r="SIF339" s="1085"/>
      <c r="SIG339" s="1085"/>
      <c r="SIH339" s="1085"/>
      <c r="SII339" s="1085"/>
      <c r="SIJ339" s="1085"/>
      <c r="SIK339" s="1085"/>
      <c r="SIL339" s="1085"/>
      <c r="SIM339" s="1085"/>
      <c r="SIN339" s="1085"/>
      <c r="SIO339" s="1085"/>
      <c r="SIP339" s="1085"/>
      <c r="SIQ339" s="1085"/>
      <c r="SIR339" s="1085"/>
      <c r="SIS339" s="1080"/>
      <c r="SIT339" s="1085"/>
      <c r="SIU339" s="1085"/>
      <c r="SIV339" s="1085"/>
      <c r="SIW339" s="1085"/>
      <c r="SIX339" s="1085"/>
      <c r="SIY339" s="1085"/>
      <c r="SIZ339" s="1085"/>
      <c r="SJA339" s="1085"/>
      <c r="SJB339" s="1085"/>
      <c r="SJC339" s="1085"/>
      <c r="SJD339" s="1085"/>
      <c r="SJE339" s="1085"/>
      <c r="SJF339" s="1085"/>
      <c r="SJG339" s="1085"/>
      <c r="SJH339" s="1080"/>
      <c r="SJI339" s="1085"/>
      <c r="SJJ339" s="1085"/>
      <c r="SJK339" s="1085"/>
      <c r="SJL339" s="1085"/>
      <c r="SJM339" s="1085"/>
      <c r="SJN339" s="1085"/>
      <c r="SJO339" s="1085"/>
      <c r="SJP339" s="1085"/>
      <c r="SJQ339" s="1085"/>
      <c r="SJR339" s="1085"/>
      <c r="SJS339" s="1085"/>
      <c r="SJT339" s="1085"/>
      <c r="SJU339" s="1085"/>
      <c r="SJV339" s="1085"/>
      <c r="SJW339" s="1080"/>
      <c r="SJX339" s="1085"/>
      <c r="SJY339" s="1085"/>
      <c r="SJZ339" s="1085"/>
      <c r="SKA339" s="1085"/>
      <c r="SKB339" s="1085"/>
      <c r="SKC339" s="1085"/>
      <c r="SKD339" s="1085"/>
      <c r="SKE339" s="1085"/>
      <c r="SKF339" s="1085"/>
      <c r="SKG339" s="1085"/>
      <c r="SKH339" s="1085"/>
      <c r="SKI339" s="1085"/>
      <c r="SKJ339" s="1085"/>
      <c r="SKK339" s="1085"/>
      <c r="SKL339" s="1080"/>
      <c r="SKM339" s="1085"/>
      <c r="SKN339" s="1085"/>
      <c r="SKO339" s="1085"/>
      <c r="SKP339" s="1085"/>
      <c r="SKQ339" s="1085"/>
      <c r="SKR339" s="1085"/>
      <c r="SKS339" s="1085"/>
      <c r="SKT339" s="1085"/>
      <c r="SKU339" s="1085"/>
      <c r="SKV339" s="1085"/>
      <c r="SKW339" s="1085"/>
      <c r="SKX339" s="1085"/>
      <c r="SKY339" s="1085"/>
      <c r="SKZ339" s="1085"/>
      <c r="SLA339" s="1080"/>
      <c r="SLB339" s="1085"/>
      <c r="SLC339" s="1085"/>
      <c r="SLD339" s="1085"/>
      <c r="SLE339" s="1085"/>
      <c r="SLF339" s="1085"/>
      <c r="SLG339" s="1085"/>
      <c r="SLH339" s="1085"/>
      <c r="SLI339" s="1085"/>
      <c r="SLJ339" s="1085"/>
      <c r="SLK339" s="1085"/>
      <c r="SLL339" s="1085"/>
      <c r="SLM339" s="1085"/>
      <c r="SLN339" s="1085"/>
      <c r="SLO339" s="1085"/>
      <c r="SLP339" s="1080"/>
      <c r="SLQ339" s="1085"/>
      <c r="SLR339" s="1085"/>
      <c r="SLS339" s="1085"/>
      <c r="SLT339" s="1085"/>
      <c r="SLU339" s="1085"/>
      <c r="SLV339" s="1085"/>
      <c r="SLW339" s="1085"/>
      <c r="SLX339" s="1085"/>
      <c r="SLY339" s="1085"/>
      <c r="SLZ339" s="1085"/>
      <c r="SMA339" s="1085"/>
      <c r="SMB339" s="1085"/>
      <c r="SMC339" s="1085"/>
      <c r="SMD339" s="1085"/>
      <c r="SME339" s="1080"/>
      <c r="SMF339" s="1085"/>
      <c r="SMG339" s="1085"/>
      <c r="SMH339" s="1085"/>
      <c r="SMI339" s="1085"/>
      <c r="SMJ339" s="1085"/>
      <c r="SMK339" s="1085"/>
      <c r="SML339" s="1085"/>
      <c r="SMM339" s="1085"/>
      <c r="SMN339" s="1085"/>
      <c r="SMO339" s="1085"/>
      <c r="SMP339" s="1085"/>
      <c r="SMQ339" s="1085"/>
      <c r="SMR339" s="1085"/>
      <c r="SMS339" s="1085"/>
      <c r="SMT339" s="1080"/>
      <c r="SMU339" s="1085"/>
      <c r="SMV339" s="1085"/>
      <c r="SMW339" s="1085"/>
      <c r="SMX339" s="1085"/>
      <c r="SMY339" s="1085"/>
      <c r="SMZ339" s="1085"/>
      <c r="SNA339" s="1085"/>
      <c r="SNB339" s="1085"/>
      <c r="SNC339" s="1085"/>
      <c r="SND339" s="1085"/>
      <c r="SNE339" s="1085"/>
      <c r="SNF339" s="1085"/>
      <c r="SNG339" s="1085"/>
      <c r="SNH339" s="1085"/>
      <c r="SNI339" s="1080"/>
      <c r="SNJ339" s="1085"/>
      <c r="SNK339" s="1085"/>
      <c r="SNL339" s="1085"/>
      <c r="SNM339" s="1085"/>
      <c r="SNN339" s="1085"/>
      <c r="SNO339" s="1085"/>
      <c r="SNP339" s="1085"/>
      <c r="SNQ339" s="1085"/>
      <c r="SNR339" s="1085"/>
      <c r="SNS339" s="1085"/>
      <c r="SNT339" s="1085"/>
      <c r="SNU339" s="1085"/>
      <c r="SNV339" s="1085"/>
      <c r="SNW339" s="1085"/>
      <c r="SNX339" s="1080"/>
      <c r="SNY339" s="1085"/>
      <c r="SNZ339" s="1085"/>
      <c r="SOA339" s="1085"/>
      <c r="SOB339" s="1085"/>
      <c r="SOC339" s="1085"/>
      <c r="SOD339" s="1085"/>
      <c r="SOE339" s="1085"/>
      <c r="SOF339" s="1085"/>
      <c r="SOG339" s="1085"/>
      <c r="SOH339" s="1085"/>
      <c r="SOI339" s="1085"/>
      <c r="SOJ339" s="1085"/>
      <c r="SOK339" s="1085"/>
      <c r="SOL339" s="1085"/>
      <c r="SOM339" s="1080"/>
      <c r="SON339" s="1085"/>
      <c r="SOO339" s="1085"/>
      <c r="SOP339" s="1085"/>
      <c r="SOQ339" s="1085"/>
      <c r="SOR339" s="1085"/>
      <c r="SOS339" s="1085"/>
      <c r="SOT339" s="1085"/>
      <c r="SOU339" s="1085"/>
      <c r="SOV339" s="1085"/>
      <c r="SOW339" s="1085"/>
      <c r="SOX339" s="1085"/>
      <c r="SOY339" s="1085"/>
      <c r="SOZ339" s="1085"/>
      <c r="SPA339" s="1085"/>
      <c r="SPB339" s="1080"/>
      <c r="SPC339" s="1085"/>
      <c r="SPD339" s="1085"/>
      <c r="SPE339" s="1085"/>
      <c r="SPF339" s="1085"/>
      <c r="SPG339" s="1085"/>
      <c r="SPH339" s="1085"/>
      <c r="SPI339" s="1085"/>
      <c r="SPJ339" s="1085"/>
      <c r="SPK339" s="1085"/>
      <c r="SPL339" s="1085"/>
      <c r="SPM339" s="1085"/>
      <c r="SPN339" s="1085"/>
      <c r="SPO339" s="1085"/>
      <c r="SPP339" s="1085"/>
      <c r="SPQ339" s="1080"/>
      <c r="SPR339" s="1085"/>
      <c r="SPS339" s="1085"/>
      <c r="SPT339" s="1085"/>
      <c r="SPU339" s="1085"/>
      <c r="SPV339" s="1085"/>
      <c r="SPW339" s="1085"/>
      <c r="SPX339" s="1085"/>
      <c r="SPY339" s="1085"/>
      <c r="SPZ339" s="1085"/>
      <c r="SQA339" s="1085"/>
      <c r="SQB339" s="1085"/>
      <c r="SQC339" s="1085"/>
      <c r="SQD339" s="1085"/>
      <c r="SQE339" s="1085"/>
      <c r="SQF339" s="1080"/>
      <c r="SQG339" s="1085"/>
      <c r="SQH339" s="1085"/>
      <c r="SQI339" s="1085"/>
      <c r="SQJ339" s="1085"/>
      <c r="SQK339" s="1085"/>
      <c r="SQL339" s="1085"/>
      <c r="SQM339" s="1085"/>
      <c r="SQN339" s="1085"/>
      <c r="SQO339" s="1085"/>
      <c r="SQP339" s="1085"/>
      <c r="SQQ339" s="1085"/>
      <c r="SQR339" s="1085"/>
      <c r="SQS339" s="1085"/>
      <c r="SQT339" s="1085"/>
      <c r="SQU339" s="1080"/>
      <c r="SQV339" s="1085"/>
      <c r="SQW339" s="1085"/>
      <c r="SQX339" s="1085"/>
      <c r="SQY339" s="1085"/>
      <c r="SQZ339" s="1085"/>
      <c r="SRA339" s="1085"/>
      <c r="SRB339" s="1085"/>
      <c r="SRC339" s="1085"/>
      <c r="SRD339" s="1085"/>
      <c r="SRE339" s="1085"/>
      <c r="SRF339" s="1085"/>
      <c r="SRG339" s="1085"/>
      <c r="SRH339" s="1085"/>
      <c r="SRI339" s="1085"/>
      <c r="SRJ339" s="1080"/>
      <c r="SRK339" s="1085"/>
      <c r="SRL339" s="1085"/>
      <c r="SRM339" s="1085"/>
      <c r="SRN339" s="1085"/>
      <c r="SRO339" s="1085"/>
      <c r="SRP339" s="1085"/>
      <c r="SRQ339" s="1085"/>
      <c r="SRR339" s="1085"/>
      <c r="SRS339" s="1085"/>
      <c r="SRT339" s="1085"/>
      <c r="SRU339" s="1085"/>
      <c r="SRV339" s="1085"/>
      <c r="SRW339" s="1085"/>
      <c r="SRX339" s="1085"/>
      <c r="SRY339" s="1080"/>
      <c r="SRZ339" s="1085"/>
      <c r="SSA339" s="1085"/>
      <c r="SSB339" s="1085"/>
      <c r="SSC339" s="1085"/>
      <c r="SSD339" s="1085"/>
      <c r="SSE339" s="1085"/>
      <c r="SSF339" s="1085"/>
      <c r="SSG339" s="1085"/>
      <c r="SSH339" s="1085"/>
      <c r="SSI339" s="1085"/>
      <c r="SSJ339" s="1085"/>
      <c r="SSK339" s="1085"/>
      <c r="SSL339" s="1085"/>
      <c r="SSM339" s="1085"/>
      <c r="SSN339" s="1080"/>
      <c r="SSO339" s="1085"/>
      <c r="SSP339" s="1085"/>
      <c r="SSQ339" s="1085"/>
      <c r="SSR339" s="1085"/>
      <c r="SSS339" s="1085"/>
      <c r="SST339" s="1085"/>
      <c r="SSU339" s="1085"/>
      <c r="SSV339" s="1085"/>
      <c r="SSW339" s="1085"/>
      <c r="SSX339" s="1085"/>
      <c r="SSY339" s="1085"/>
      <c r="SSZ339" s="1085"/>
      <c r="STA339" s="1085"/>
      <c r="STB339" s="1085"/>
      <c r="STC339" s="1080"/>
      <c r="STD339" s="1085"/>
      <c r="STE339" s="1085"/>
      <c r="STF339" s="1085"/>
      <c r="STG339" s="1085"/>
      <c r="STH339" s="1085"/>
      <c r="STI339" s="1085"/>
      <c r="STJ339" s="1085"/>
      <c r="STK339" s="1085"/>
      <c r="STL339" s="1085"/>
      <c r="STM339" s="1085"/>
      <c r="STN339" s="1085"/>
      <c r="STO339" s="1085"/>
      <c r="STP339" s="1085"/>
      <c r="STQ339" s="1085"/>
      <c r="STR339" s="1080"/>
      <c r="STS339" s="1085"/>
      <c r="STT339" s="1085"/>
      <c r="STU339" s="1085"/>
      <c r="STV339" s="1085"/>
      <c r="STW339" s="1085"/>
      <c r="STX339" s="1085"/>
      <c r="STY339" s="1085"/>
      <c r="STZ339" s="1085"/>
      <c r="SUA339" s="1085"/>
      <c r="SUB339" s="1085"/>
      <c r="SUC339" s="1085"/>
      <c r="SUD339" s="1085"/>
      <c r="SUE339" s="1085"/>
      <c r="SUF339" s="1085"/>
      <c r="SUG339" s="1080"/>
      <c r="SUH339" s="1085"/>
      <c r="SUI339" s="1085"/>
      <c r="SUJ339" s="1085"/>
      <c r="SUK339" s="1085"/>
      <c r="SUL339" s="1085"/>
      <c r="SUM339" s="1085"/>
      <c r="SUN339" s="1085"/>
      <c r="SUO339" s="1085"/>
      <c r="SUP339" s="1085"/>
      <c r="SUQ339" s="1085"/>
      <c r="SUR339" s="1085"/>
      <c r="SUS339" s="1085"/>
      <c r="SUT339" s="1085"/>
      <c r="SUU339" s="1085"/>
      <c r="SUV339" s="1080"/>
      <c r="SUW339" s="1085"/>
      <c r="SUX339" s="1085"/>
      <c r="SUY339" s="1085"/>
      <c r="SUZ339" s="1085"/>
      <c r="SVA339" s="1085"/>
      <c r="SVB339" s="1085"/>
      <c r="SVC339" s="1085"/>
      <c r="SVD339" s="1085"/>
      <c r="SVE339" s="1085"/>
      <c r="SVF339" s="1085"/>
      <c r="SVG339" s="1085"/>
      <c r="SVH339" s="1085"/>
      <c r="SVI339" s="1085"/>
      <c r="SVJ339" s="1085"/>
      <c r="SVK339" s="1080"/>
      <c r="SVL339" s="1085"/>
      <c r="SVM339" s="1085"/>
      <c r="SVN339" s="1085"/>
      <c r="SVO339" s="1085"/>
      <c r="SVP339" s="1085"/>
      <c r="SVQ339" s="1085"/>
      <c r="SVR339" s="1085"/>
      <c r="SVS339" s="1085"/>
      <c r="SVT339" s="1085"/>
      <c r="SVU339" s="1085"/>
      <c r="SVV339" s="1085"/>
      <c r="SVW339" s="1085"/>
      <c r="SVX339" s="1085"/>
      <c r="SVY339" s="1085"/>
      <c r="SVZ339" s="1080"/>
      <c r="SWA339" s="1085"/>
      <c r="SWB339" s="1085"/>
      <c r="SWC339" s="1085"/>
      <c r="SWD339" s="1085"/>
      <c r="SWE339" s="1085"/>
      <c r="SWF339" s="1085"/>
      <c r="SWG339" s="1085"/>
      <c r="SWH339" s="1085"/>
      <c r="SWI339" s="1085"/>
      <c r="SWJ339" s="1085"/>
      <c r="SWK339" s="1085"/>
      <c r="SWL339" s="1085"/>
      <c r="SWM339" s="1085"/>
      <c r="SWN339" s="1085"/>
      <c r="SWO339" s="1080"/>
      <c r="SWP339" s="1085"/>
      <c r="SWQ339" s="1085"/>
      <c r="SWR339" s="1085"/>
      <c r="SWS339" s="1085"/>
      <c r="SWT339" s="1085"/>
      <c r="SWU339" s="1085"/>
      <c r="SWV339" s="1085"/>
      <c r="SWW339" s="1085"/>
      <c r="SWX339" s="1085"/>
      <c r="SWY339" s="1085"/>
      <c r="SWZ339" s="1085"/>
      <c r="SXA339" s="1085"/>
      <c r="SXB339" s="1085"/>
      <c r="SXC339" s="1085"/>
      <c r="SXD339" s="1080"/>
      <c r="SXE339" s="1085"/>
      <c r="SXF339" s="1085"/>
      <c r="SXG339" s="1085"/>
      <c r="SXH339" s="1085"/>
      <c r="SXI339" s="1085"/>
      <c r="SXJ339" s="1085"/>
      <c r="SXK339" s="1085"/>
      <c r="SXL339" s="1085"/>
      <c r="SXM339" s="1085"/>
      <c r="SXN339" s="1085"/>
      <c r="SXO339" s="1085"/>
      <c r="SXP339" s="1085"/>
      <c r="SXQ339" s="1085"/>
      <c r="SXR339" s="1085"/>
      <c r="SXS339" s="1080"/>
      <c r="SXT339" s="1085"/>
      <c r="SXU339" s="1085"/>
      <c r="SXV339" s="1085"/>
      <c r="SXW339" s="1085"/>
      <c r="SXX339" s="1085"/>
      <c r="SXY339" s="1085"/>
      <c r="SXZ339" s="1085"/>
      <c r="SYA339" s="1085"/>
      <c r="SYB339" s="1085"/>
      <c r="SYC339" s="1085"/>
      <c r="SYD339" s="1085"/>
      <c r="SYE339" s="1085"/>
      <c r="SYF339" s="1085"/>
      <c r="SYG339" s="1085"/>
      <c r="SYH339" s="1080"/>
      <c r="SYI339" s="1085"/>
      <c r="SYJ339" s="1085"/>
      <c r="SYK339" s="1085"/>
      <c r="SYL339" s="1085"/>
      <c r="SYM339" s="1085"/>
      <c r="SYN339" s="1085"/>
      <c r="SYO339" s="1085"/>
      <c r="SYP339" s="1085"/>
      <c r="SYQ339" s="1085"/>
      <c r="SYR339" s="1085"/>
      <c r="SYS339" s="1085"/>
      <c r="SYT339" s="1085"/>
      <c r="SYU339" s="1085"/>
      <c r="SYV339" s="1085"/>
      <c r="SYW339" s="1080"/>
      <c r="SYX339" s="1085"/>
      <c r="SYY339" s="1085"/>
      <c r="SYZ339" s="1085"/>
      <c r="SZA339" s="1085"/>
      <c r="SZB339" s="1085"/>
      <c r="SZC339" s="1085"/>
      <c r="SZD339" s="1085"/>
      <c r="SZE339" s="1085"/>
      <c r="SZF339" s="1085"/>
      <c r="SZG339" s="1085"/>
      <c r="SZH339" s="1085"/>
      <c r="SZI339" s="1085"/>
      <c r="SZJ339" s="1085"/>
      <c r="SZK339" s="1085"/>
      <c r="SZL339" s="1080"/>
      <c r="SZM339" s="1085"/>
      <c r="SZN339" s="1085"/>
      <c r="SZO339" s="1085"/>
      <c r="SZP339" s="1085"/>
      <c r="SZQ339" s="1085"/>
      <c r="SZR339" s="1085"/>
      <c r="SZS339" s="1085"/>
      <c r="SZT339" s="1085"/>
      <c r="SZU339" s="1085"/>
      <c r="SZV339" s="1085"/>
      <c r="SZW339" s="1085"/>
      <c r="SZX339" s="1085"/>
      <c r="SZY339" s="1085"/>
      <c r="SZZ339" s="1085"/>
      <c r="TAA339" s="1080"/>
      <c r="TAB339" s="1085"/>
      <c r="TAC339" s="1085"/>
      <c r="TAD339" s="1085"/>
      <c r="TAE339" s="1085"/>
      <c r="TAF339" s="1085"/>
      <c r="TAG339" s="1085"/>
      <c r="TAH339" s="1085"/>
      <c r="TAI339" s="1085"/>
      <c r="TAJ339" s="1085"/>
      <c r="TAK339" s="1085"/>
      <c r="TAL339" s="1085"/>
      <c r="TAM339" s="1085"/>
      <c r="TAN339" s="1085"/>
      <c r="TAO339" s="1085"/>
      <c r="TAP339" s="1080"/>
      <c r="TAQ339" s="1085"/>
      <c r="TAR339" s="1085"/>
      <c r="TAS339" s="1085"/>
      <c r="TAT339" s="1085"/>
      <c r="TAU339" s="1085"/>
      <c r="TAV339" s="1085"/>
      <c r="TAW339" s="1085"/>
      <c r="TAX339" s="1085"/>
      <c r="TAY339" s="1085"/>
      <c r="TAZ339" s="1085"/>
      <c r="TBA339" s="1085"/>
      <c r="TBB339" s="1085"/>
      <c r="TBC339" s="1085"/>
      <c r="TBD339" s="1085"/>
      <c r="TBE339" s="1080"/>
      <c r="TBF339" s="1085"/>
      <c r="TBG339" s="1085"/>
      <c r="TBH339" s="1085"/>
      <c r="TBI339" s="1085"/>
      <c r="TBJ339" s="1085"/>
      <c r="TBK339" s="1085"/>
      <c r="TBL339" s="1085"/>
      <c r="TBM339" s="1085"/>
      <c r="TBN339" s="1085"/>
      <c r="TBO339" s="1085"/>
      <c r="TBP339" s="1085"/>
      <c r="TBQ339" s="1085"/>
      <c r="TBR339" s="1085"/>
      <c r="TBS339" s="1085"/>
      <c r="TBT339" s="1080"/>
      <c r="TBU339" s="1085"/>
      <c r="TBV339" s="1085"/>
      <c r="TBW339" s="1085"/>
      <c r="TBX339" s="1085"/>
      <c r="TBY339" s="1085"/>
      <c r="TBZ339" s="1085"/>
      <c r="TCA339" s="1085"/>
      <c r="TCB339" s="1085"/>
      <c r="TCC339" s="1085"/>
      <c r="TCD339" s="1085"/>
      <c r="TCE339" s="1085"/>
      <c r="TCF339" s="1085"/>
      <c r="TCG339" s="1085"/>
      <c r="TCH339" s="1085"/>
      <c r="TCI339" s="1080"/>
      <c r="TCJ339" s="1085"/>
      <c r="TCK339" s="1085"/>
      <c r="TCL339" s="1085"/>
      <c r="TCM339" s="1085"/>
      <c r="TCN339" s="1085"/>
      <c r="TCO339" s="1085"/>
      <c r="TCP339" s="1085"/>
      <c r="TCQ339" s="1085"/>
      <c r="TCR339" s="1085"/>
      <c r="TCS339" s="1085"/>
      <c r="TCT339" s="1085"/>
      <c r="TCU339" s="1085"/>
      <c r="TCV339" s="1085"/>
      <c r="TCW339" s="1085"/>
      <c r="TCX339" s="1080"/>
      <c r="TCY339" s="1085"/>
      <c r="TCZ339" s="1085"/>
      <c r="TDA339" s="1085"/>
      <c r="TDB339" s="1085"/>
      <c r="TDC339" s="1085"/>
      <c r="TDD339" s="1085"/>
      <c r="TDE339" s="1085"/>
      <c r="TDF339" s="1085"/>
      <c r="TDG339" s="1085"/>
      <c r="TDH339" s="1085"/>
      <c r="TDI339" s="1085"/>
      <c r="TDJ339" s="1085"/>
      <c r="TDK339" s="1085"/>
      <c r="TDL339" s="1085"/>
      <c r="TDM339" s="1080"/>
      <c r="TDN339" s="1085"/>
      <c r="TDO339" s="1085"/>
      <c r="TDP339" s="1085"/>
      <c r="TDQ339" s="1085"/>
      <c r="TDR339" s="1085"/>
      <c r="TDS339" s="1085"/>
      <c r="TDT339" s="1085"/>
      <c r="TDU339" s="1085"/>
      <c r="TDV339" s="1085"/>
      <c r="TDW339" s="1085"/>
      <c r="TDX339" s="1085"/>
      <c r="TDY339" s="1085"/>
      <c r="TDZ339" s="1085"/>
      <c r="TEA339" s="1085"/>
      <c r="TEB339" s="1080"/>
      <c r="TEC339" s="1085"/>
      <c r="TED339" s="1085"/>
      <c r="TEE339" s="1085"/>
      <c r="TEF339" s="1085"/>
      <c r="TEG339" s="1085"/>
      <c r="TEH339" s="1085"/>
      <c r="TEI339" s="1085"/>
      <c r="TEJ339" s="1085"/>
      <c r="TEK339" s="1085"/>
      <c r="TEL339" s="1085"/>
      <c r="TEM339" s="1085"/>
      <c r="TEN339" s="1085"/>
      <c r="TEO339" s="1085"/>
      <c r="TEP339" s="1085"/>
      <c r="TEQ339" s="1080"/>
      <c r="TER339" s="1085"/>
      <c r="TES339" s="1085"/>
      <c r="TET339" s="1085"/>
      <c r="TEU339" s="1085"/>
      <c r="TEV339" s="1085"/>
      <c r="TEW339" s="1085"/>
      <c r="TEX339" s="1085"/>
      <c r="TEY339" s="1085"/>
      <c r="TEZ339" s="1085"/>
      <c r="TFA339" s="1085"/>
      <c r="TFB339" s="1085"/>
      <c r="TFC339" s="1085"/>
      <c r="TFD339" s="1085"/>
      <c r="TFE339" s="1085"/>
      <c r="TFF339" s="1080"/>
      <c r="TFG339" s="1085"/>
      <c r="TFH339" s="1085"/>
      <c r="TFI339" s="1085"/>
      <c r="TFJ339" s="1085"/>
      <c r="TFK339" s="1085"/>
      <c r="TFL339" s="1085"/>
      <c r="TFM339" s="1085"/>
      <c r="TFN339" s="1085"/>
      <c r="TFO339" s="1085"/>
      <c r="TFP339" s="1085"/>
      <c r="TFQ339" s="1085"/>
      <c r="TFR339" s="1085"/>
      <c r="TFS339" s="1085"/>
      <c r="TFT339" s="1085"/>
      <c r="TFU339" s="1080"/>
      <c r="TFV339" s="1085"/>
      <c r="TFW339" s="1085"/>
      <c r="TFX339" s="1085"/>
      <c r="TFY339" s="1085"/>
      <c r="TFZ339" s="1085"/>
      <c r="TGA339" s="1085"/>
      <c r="TGB339" s="1085"/>
      <c r="TGC339" s="1085"/>
      <c r="TGD339" s="1085"/>
      <c r="TGE339" s="1085"/>
      <c r="TGF339" s="1085"/>
      <c r="TGG339" s="1085"/>
      <c r="TGH339" s="1085"/>
      <c r="TGI339" s="1085"/>
      <c r="TGJ339" s="1080"/>
      <c r="TGK339" s="1085"/>
      <c r="TGL339" s="1085"/>
      <c r="TGM339" s="1085"/>
      <c r="TGN339" s="1085"/>
      <c r="TGO339" s="1085"/>
      <c r="TGP339" s="1085"/>
      <c r="TGQ339" s="1085"/>
      <c r="TGR339" s="1085"/>
      <c r="TGS339" s="1085"/>
      <c r="TGT339" s="1085"/>
      <c r="TGU339" s="1085"/>
      <c r="TGV339" s="1085"/>
      <c r="TGW339" s="1085"/>
      <c r="TGX339" s="1085"/>
      <c r="TGY339" s="1080"/>
      <c r="TGZ339" s="1085"/>
      <c r="THA339" s="1085"/>
      <c r="THB339" s="1085"/>
      <c r="THC339" s="1085"/>
      <c r="THD339" s="1085"/>
      <c r="THE339" s="1085"/>
      <c r="THF339" s="1085"/>
      <c r="THG339" s="1085"/>
      <c r="THH339" s="1085"/>
      <c r="THI339" s="1085"/>
      <c r="THJ339" s="1085"/>
      <c r="THK339" s="1085"/>
      <c r="THL339" s="1085"/>
      <c r="THM339" s="1085"/>
      <c r="THN339" s="1080"/>
      <c r="THO339" s="1085"/>
      <c r="THP339" s="1085"/>
      <c r="THQ339" s="1085"/>
      <c r="THR339" s="1085"/>
      <c r="THS339" s="1085"/>
      <c r="THT339" s="1085"/>
      <c r="THU339" s="1085"/>
      <c r="THV339" s="1085"/>
      <c r="THW339" s="1085"/>
      <c r="THX339" s="1085"/>
      <c r="THY339" s="1085"/>
      <c r="THZ339" s="1085"/>
      <c r="TIA339" s="1085"/>
      <c r="TIB339" s="1085"/>
      <c r="TIC339" s="1080"/>
      <c r="TID339" s="1085"/>
      <c r="TIE339" s="1085"/>
      <c r="TIF339" s="1085"/>
      <c r="TIG339" s="1085"/>
      <c r="TIH339" s="1085"/>
      <c r="TII339" s="1085"/>
      <c r="TIJ339" s="1085"/>
      <c r="TIK339" s="1085"/>
      <c r="TIL339" s="1085"/>
      <c r="TIM339" s="1085"/>
      <c r="TIN339" s="1085"/>
      <c r="TIO339" s="1085"/>
      <c r="TIP339" s="1085"/>
      <c r="TIQ339" s="1085"/>
      <c r="TIR339" s="1080"/>
      <c r="TIS339" s="1085"/>
      <c r="TIT339" s="1085"/>
      <c r="TIU339" s="1085"/>
      <c r="TIV339" s="1085"/>
      <c r="TIW339" s="1085"/>
      <c r="TIX339" s="1085"/>
      <c r="TIY339" s="1085"/>
      <c r="TIZ339" s="1085"/>
      <c r="TJA339" s="1085"/>
      <c r="TJB339" s="1085"/>
      <c r="TJC339" s="1085"/>
      <c r="TJD339" s="1085"/>
      <c r="TJE339" s="1085"/>
      <c r="TJF339" s="1085"/>
      <c r="TJG339" s="1080"/>
      <c r="TJH339" s="1085"/>
      <c r="TJI339" s="1085"/>
      <c r="TJJ339" s="1085"/>
      <c r="TJK339" s="1085"/>
      <c r="TJL339" s="1085"/>
      <c r="TJM339" s="1085"/>
      <c r="TJN339" s="1085"/>
      <c r="TJO339" s="1085"/>
      <c r="TJP339" s="1085"/>
      <c r="TJQ339" s="1085"/>
      <c r="TJR339" s="1085"/>
      <c r="TJS339" s="1085"/>
      <c r="TJT339" s="1085"/>
      <c r="TJU339" s="1085"/>
      <c r="TJV339" s="1080"/>
      <c r="TJW339" s="1085"/>
      <c r="TJX339" s="1085"/>
      <c r="TJY339" s="1085"/>
      <c r="TJZ339" s="1085"/>
      <c r="TKA339" s="1085"/>
      <c r="TKB339" s="1085"/>
      <c r="TKC339" s="1085"/>
      <c r="TKD339" s="1085"/>
      <c r="TKE339" s="1085"/>
      <c r="TKF339" s="1085"/>
      <c r="TKG339" s="1085"/>
      <c r="TKH339" s="1085"/>
      <c r="TKI339" s="1085"/>
      <c r="TKJ339" s="1085"/>
      <c r="TKK339" s="1080"/>
      <c r="TKL339" s="1085"/>
      <c r="TKM339" s="1085"/>
      <c r="TKN339" s="1085"/>
      <c r="TKO339" s="1085"/>
      <c r="TKP339" s="1085"/>
      <c r="TKQ339" s="1085"/>
      <c r="TKR339" s="1085"/>
      <c r="TKS339" s="1085"/>
      <c r="TKT339" s="1085"/>
      <c r="TKU339" s="1085"/>
      <c r="TKV339" s="1085"/>
      <c r="TKW339" s="1085"/>
      <c r="TKX339" s="1085"/>
      <c r="TKY339" s="1085"/>
      <c r="TKZ339" s="1080"/>
      <c r="TLA339" s="1085"/>
      <c r="TLB339" s="1085"/>
      <c r="TLC339" s="1085"/>
      <c r="TLD339" s="1085"/>
      <c r="TLE339" s="1085"/>
      <c r="TLF339" s="1085"/>
      <c r="TLG339" s="1085"/>
      <c r="TLH339" s="1085"/>
      <c r="TLI339" s="1085"/>
      <c r="TLJ339" s="1085"/>
      <c r="TLK339" s="1085"/>
      <c r="TLL339" s="1085"/>
      <c r="TLM339" s="1085"/>
      <c r="TLN339" s="1085"/>
      <c r="TLO339" s="1080"/>
      <c r="TLP339" s="1085"/>
      <c r="TLQ339" s="1085"/>
      <c r="TLR339" s="1085"/>
      <c r="TLS339" s="1085"/>
      <c r="TLT339" s="1085"/>
      <c r="TLU339" s="1085"/>
      <c r="TLV339" s="1085"/>
      <c r="TLW339" s="1085"/>
      <c r="TLX339" s="1085"/>
      <c r="TLY339" s="1085"/>
      <c r="TLZ339" s="1085"/>
      <c r="TMA339" s="1085"/>
      <c r="TMB339" s="1085"/>
      <c r="TMC339" s="1085"/>
      <c r="TMD339" s="1080"/>
      <c r="TME339" s="1085"/>
      <c r="TMF339" s="1085"/>
      <c r="TMG339" s="1085"/>
      <c r="TMH339" s="1085"/>
      <c r="TMI339" s="1085"/>
      <c r="TMJ339" s="1085"/>
      <c r="TMK339" s="1085"/>
      <c r="TML339" s="1085"/>
      <c r="TMM339" s="1085"/>
      <c r="TMN339" s="1085"/>
      <c r="TMO339" s="1085"/>
      <c r="TMP339" s="1085"/>
      <c r="TMQ339" s="1085"/>
      <c r="TMR339" s="1085"/>
      <c r="TMS339" s="1080"/>
      <c r="TMT339" s="1085"/>
      <c r="TMU339" s="1085"/>
      <c r="TMV339" s="1085"/>
      <c r="TMW339" s="1085"/>
      <c r="TMX339" s="1085"/>
      <c r="TMY339" s="1085"/>
      <c r="TMZ339" s="1085"/>
      <c r="TNA339" s="1085"/>
      <c r="TNB339" s="1085"/>
      <c r="TNC339" s="1085"/>
      <c r="TND339" s="1085"/>
      <c r="TNE339" s="1085"/>
      <c r="TNF339" s="1085"/>
      <c r="TNG339" s="1085"/>
      <c r="TNH339" s="1080"/>
      <c r="TNI339" s="1085"/>
      <c r="TNJ339" s="1085"/>
      <c r="TNK339" s="1085"/>
      <c r="TNL339" s="1085"/>
      <c r="TNM339" s="1085"/>
      <c r="TNN339" s="1085"/>
      <c r="TNO339" s="1085"/>
      <c r="TNP339" s="1085"/>
      <c r="TNQ339" s="1085"/>
      <c r="TNR339" s="1085"/>
      <c r="TNS339" s="1085"/>
      <c r="TNT339" s="1085"/>
      <c r="TNU339" s="1085"/>
      <c r="TNV339" s="1085"/>
      <c r="TNW339" s="1080"/>
      <c r="TNX339" s="1085"/>
      <c r="TNY339" s="1085"/>
      <c r="TNZ339" s="1085"/>
      <c r="TOA339" s="1085"/>
      <c r="TOB339" s="1085"/>
      <c r="TOC339" s="1085"/>
      <c r="TOD339" s="1085"/>
      <c r="TOE339" s="1085"/>
      <c r="TOF339" s="1085"/>
      <c r="TOG339" s="1085"/>
      <c r="TOH339" s="1085"/>
      <c r="TOI339" s="1085"/>
      <c r="TOJ339" s="1085"/>
      <c r="TOK339" s="1085"/>
      <c r="TOL339" s="1080"/>
      <c r="TOM339" s="1085"/>
      <c r="TON339" s="1085"/>
      <c r="TOO339" s="1085"/>
      <c r="TOP339" s="1085"/>
      <c r="TOQ339" s="1085"/>
      <c r="TOR339" s="1085"/>
      <c r="TOS339" s="1085"/>
      <c r="TOT339" s="1085"/>
      <c r="TOU339" s="1085"/>
      <c r="TOV339" s="1085"/>
      <c r="TOW339" s="1085"/>
      <c r="TOX339" s="1085"/>
      <c r="TOY339" s="1085"/>
      <c r="TOZ339" s="1085"/>
      <c r="TPA339" s="1080"/>
      <c r="TPB339" s="1085"/>
      <c r="TPC339" s="1085"/>
      <c r="TPD339" s="1085"/>
      <c r="TPE339" s="1085"/>
      <c r="TPF339" s="1085"/>
      <c r="TPG339" s="1085"/>
      <c r="TPH339" s="1085"/>
      <c r="TPI339" s="1085"/>
      <c r="TPJ339" s="1085"/>
      <c r="TPK339" s="1085"/>
      <c r="TPL339" s="1085"/>
      <c r="TPM339" s="1085"/>
      <c r="TPN339" s="1085"/>
      <c r="TPO339" s="1085"/>
      <c r="TPP339" s="1080"/>
      <c r="TPQ339" s="1085"/>
      <c r="TPR339" s="1085"/>
      <c r="TPS339" s="1085"/>
      <c r="TPT339" s="1085"/>
      <c r="TPU339" s="1085"/>
      <c r="TPV339" s="1085"/>
      <c r="TPW339" s="1085"/>
      <c r="TPX339" s="1085"/>
      <c r="TPY339" s="1085"/>
      <c r="TPZ339" s="1085"/>
      <c r="TQA339" s="1085"/>
      <c r="TQB339" s="1085"/>
      <c r="TQC339" s="1085"/>
      <c r="TQD339" s="1085"/>
      <c r="TQE339" s="1080"/>
      <c r="TQF339" s="1085"/>
      <c r="TQG339" s="1085"/>
      <c r="TQH339" s="1085"/>
      <c r="TQI339" s="1085"/>
      <c r="TQJ339" s="1085"/>
      <c r="TQK339" s="1085"/>
      <c r="TQL339" s="1085"/>
      <c r="TQM339" s="1085"/>
      <c r="TQN339" s="1085"/>
      <c r="TQO339" s="1085"/>
      <c r="TQP339" s="1085"/>
      <c r="TQQ339" s="1085"/>
      <c r="TQR339" s="1085"/>
      <c r="TQS339" s="1085"/>
      <c r="TQT339" s="1080"/>
      <c r="TQU339" s="1085"/>
      <c r="TQV339" s="1085"/>
      <c r="TQW339" s="1085"/>
      <c r="TQX339" s="1085"/>
      <c r="TQY339" s="1085"/>
      <c r="TQZ339" s="1085"/>
      <c r="TRA339" s="1085"/>
      <c r="TRB339" s="1085"/>
      <c r="TRC339" s="1085"/>
      <c r="TRD339" s="1085"/>
      <c r="TRE339" s="1085"/>
      <c r="TRF339" s="1085"/>
      <c r="TRG339" s="1085"/>
      <c r="TRH339" s="1085"/>
      <c r="TRI339" s="1080"/>
      <c r="TRJ339" s="1085"/>
      <c r="TRK339" s="1085"/>
      <c r="TRL339" s="1085"/>
      <c r="TRM339" s="1085"/>
      <c r="TRN339" s="1085"/>
      <c r="TRO339" s="1085"/>
      <c r="TRP339" s="1085"/>
      <c r="TRQ339" s="1085"/>
      <c r="TRR339" s="1085"/>
      <c r="TRS339" s="1085"/>
      <c r="TRT339" s="1085"/>
      <c r="TRU339" s="1085"/>
      <c r="TRV339" s="1085"/>
      <c r="TRW339" s="1085"/>
      <c r="TRX339" s="1080"/>
      <c r="TRY339" s="1085"/>
      <c r="TRZ339" s="1085"/>
      <c r="TSA339" s="1085"/>
      <c r="TSB339" s="1085"/>
      <c r="TSC339" s="1085"/>
      <c r="TSD339" s="1085"/>
      <c r="TSE339" s="1085"/>
      <c r="TSF339" s="1085"/>
      <c r="TSG339" s="1085"/>
      <c r="TSH339" s="1085"/>
      <c r="TSI339" s="1085"/>
      <c r="TSJ339" s="1085"/>
      <c r="TSK339" s="1085"/>
      <c r="TSL339" s="1085"/>
      <c r="TSM339" s="1080"/>
      <c r="TSN339" s="1085"/>
      <c r="TSO339" s="1085"/>
      <c r="TSP339" s="1085"/>
      <c r="TSQ339" s="1085"/>
      <c r="TSR339" s="1085"/>
      <c r="TSS339" s="1085"/>
      <c r="TST339" s="1085"/>
      <c r="TSU339" s="1085"/>
      <c r="TSV339" s="1085"/>
      <c r="TSW339" s="1085"/>
      <c r="TSX339" s="1085"/>
      <c r="TSY339" s="1085"/>
      <c r="TSZ339" s="1085"/>
      <c r="TTA339" s="1085"/>
      <c r="TTB339" s="1080"/>
      <c r="TTC339" s="1085"/>
      <c r="TTD339" s="1085"/>
      <c r="TTE339" s="1085"/>
      <c r="TTF339" s="1085"/>
      <c r="TTG339" s="1085"/>
      <c r="TTH339" s="1085"/>
      <c r="TTI339" s="1085"/>
      <c r="TTJ339" s="1085"/>
      <c r="TTK339" s="1085"/>
      <c r="TTL339" s="1085"/>
      <c r="TTM339" s="1085"/>
      <c r="TTN339" s="1085"/>
      <c r="TTO339" s="1085"/>
      <c r="TTP339" s="1085"/>
      <c r="TTQ339" s="1080"/>
      <c r="TTR339" s="1085"/>
      <c r="TTS339" s="1085"/>
      <c r="TTT339" s="1085"/>
      <c r="TTU339" s="1085"/>
      <c r="TTV339" s="1085"/>
      <c r="TTW339" s="1085"/>
      <c r="TTX339" s="1085"/>
      <c r="TTY339" s="1085"/>
      <c r="TTZ339" s="1085"/>
      <c r="TUA339" s="1085"/>
      <c r="TUB339" s="1085"/>
      <c r="TUC339" s="1085"/>
      <c r="TUD339" s="1085"/>
      <c r="TUE339" s="1085"/>
      <c r="TUF339" s="1080"/>
      <c r="TUG339" s="1085"/>
      <c r="TUH339" s="1085"/>
      <c r="TUI339" s="1085"/>
      <c r="TUJ339" s="1085"/>
      <c r="TUK339" s="1085"/>
      <c r="TUL339" s="1085"/>
      <c r="TUM339" s="1085"/>
      <c r="TUN339" s="1085"/>
      <c r="TUO339" s="1085"/>
      <c r="TUP339" s="1085"/>
      <c r="TUQ339" s="1085"/>
      <c r="TUR339" s="1085"/>
      <c r="TUS339" s="1085"/>
      <c r="TUT339" s="1085"/>
      <c r="TUU339" s="1080"/>
      <c r="TUV339" s="1085"/>
      <c r="TUW339" s="1085"/>
      <c r="TUX339" s="1085"/>
      <c r="TUY339" s="1085"/>
      <c r="TUZ339" s="1085"/>
      <c r="TVA339" s="1085"/>
      <c r="TVB339" s="1085"/>
      <c r="TVC339" s="1085"/>
      <c r="TVD339" s="1085"/>
      <c r="TVE339" s="1085"/>
      <c r="TVF339" s="1085"/>
      <c r="TVG339" s="1085"/>
      <c r="TVH339" s="1085"/>
      <c r="TVI339" s="1085"/>
      <c r="TVJ339" s="1080"/>
      <c r="TVK339" s="1085"/>
      <c r="TVL339" s="1085"/>
      <c r="TVM339" s="1085"/>
      <c r="TVN339" s="1085"/>
      <c r="TVO339" s="1085"/>
      <c r="TVP339" s="1085"/>
      <c r="TVQ339" s="1085"/>
      <c r="TVR339" s="1085"/>
      <c r="TVS339" s="1085"/>
      <c r="TVT339" s="1085"/>
      <c r="TVU339" s="1085"/>
      <c r="TVV339" s="1085"/>
      <c r="TVW339" s="1085"/>
      <c r="TVX339" s="1085"/>
      <c r="TVY339" s="1080"/>
      <c r="TVZ339" s="1085"/>
      <c r="TWA339" s="1085"/>
      <c r="TWB339" s="1085"/>
      <c r="TWC339" s="1085"/>
      <c r="TWD339" s="1085"/>
      <c r="TWE339" s="1085"/>
      <c r="TWF339" s="1085"/>
      <c r="TWG339" s="1085"/>
      <c r="TWH339" s="1085"/>
      <c r="TWI339" s="1085"/>
      <c r="TWJ339" s="1085"/>
      <c r="TWK339" s="1085"/>
      <c r="TWL339" s="1085"/>
      <c r="TWM339" s="1085"/>
      <c r="TWN339" s="1080"/>
      <c r="TWO339" s="1085"/>
      <c r="TWP339" s="1085"/>
      <c r="TWQ339" s="1085"/>
      <c r="TWR339" s="1085"/>
      <c r="TWS339" s="1085"/>
      <c r="TWT339" s="1085"/>
      <c r="TWU339" s="1085"/>
      <c r="TWV339" s="1085"/>
      <c r="TWW339" s="1085"/>
      <c r="TWX339" s="1085"/>
      <c r="TWY339" s="1085"/>
      <c r="TWZ339" s="1085"/>
      <c r="TXA339" s="1085"/>
      <c r="TXB339" s="1085"/>
      <c r="TXC339" s="1080"/>
      <c r="TXD339" s="1085"/>
      <c r="TXE339" s="1085"/>
      <c r="TXF339" s="1085"/>
      <c r="TXG339" s="1085"/>
      <c r="TXH339" s="1085"/>
      <c r="TXI339" s="1085"/>
      <c r="TXJ339" s="1085"/>
      <c r="TXK339" s="1085"/>
      <c r="TXL339" s="1085"/>
      <c r="TXM339" s="1085"/>
      <c r="TXN339" s="1085"/>
      <c r="TXO339" s="1085"/>
      <c r="TXP339" s="1085"/>
      <c r="TXQ339" s="1085"/>
      <c r="TXR339" s="1080"/>
      <c r="TXS339" s="1085"/>
      <c r="TXT339" s="1085"/>
      <c r="TXU339" s="1085"/>
      <c r="TXV339" s="1085"/>
      <c r="TXW339" s="1085"/>
      <c r="TXX339" s="1085"/>
      <c r="TXY339" s="1085"/>
      <c r="TXZ339" s="1085"/>
      <c r="TYA339" s="1085"/>
      <c r="TYB339" s="1085"/>
      <c r="TYC339" s="1085"/>
      <c r="TYD339" s="1085"/>
      <c r="TYE339" s="1085"/>
      <c r="TYF339" s="1085"/>
      <c r="TYG339" s="1080"/>
      <c r="TYH339" s="1085"/>
      <c r="TYI339" s="1085"/>
      <c r="TYJ339" s="1085"/>
      <c r="TYK339" s="1085"/>
      <c r="TYL339" s="1085"/>
      <c r="TYM339" s="1085"/>
      <c r="TYN339" s="1085"/>
      <c r="TYO339" s="1085"/>
      <c r="TYP339" s="1085"/>
      <c r="TYQ339" s="1085"/>
      <c r="TYR339" s="1085"/>
      <c r="TYS339" s="1085"/>
      <c r="TYT339" s="1085"/>
      <c r="TYU339" s="1085"/>
      <c r="TYV339" s="1080"/>
      <c r="TYW339" s="1085"/>
      <c r="TYX339" s="1085"/>
      <c r="TYY339" s="1085"/>
      <c r="TYZ339" s="1085"/>
      <c r="TZA339" s="1085"/>
      <c r="TZB339" s="1085"/>
      <c r="TZC339" s="1085"/>
      <c r="TZD339" s="1085"/>
      <c r="TZE339" s="1085"/>
      <c r="TZF339" s="1085"/>
      <c r="TZG339" s="1085"/>
      <c r="TZH339" s="1085"/>
      <c r="TZI339" s="1085"/>
      <c r="TZJ339" s="1085"/>
      <c r="TZK339" s="1080"/>
      <c r="TZL339" s="1085"/>
      <c r="TZM339" s="1085"/>
      <c r="TZN339" s="1085"/>
      <c r="TZO339" s="1085"/>
      <c r="TZP339" s="1085"/>
      <c r="TZQ339" s="1085"/>
      <c r="TZR339" s="1085"/>
      <c r="TZS339" s="1085"/>
      <c r="TZT339" s="1085"/>
      <c r="TZU339" s="1085"/>
      <c r="TZV339" s="1085"/>
      <c r="TZW339" s="1085"/>
      <c r="TZX339" s="1085"/>
      <c r="TZY339" s="1085"/>
      <c r="TZZ339" s="1080"/>
      <c r="UAA339" s="1085"/>
      <c r="UAB339" s="1085"/>
      <c r="UAC339" s="1085"/>
      <c r="UAD339" s="1085"/>
      <c r="UAE339" s="1085"/>
      <c r="UAF339" s="1085"/>
      <c r="UAG339" s="1085"/>
      <c r="UAH339" s="1085"/>
      <c r="UAI339" s="1085"/>
      <c r="UAJ339" s="1085"/>
      <c r="UAK339" s="1085"/>
      <c r="UAL339" s="1085"/>
      <c r="UAM339" s="1085"/>
      <c r="UAN339" s="1085"/>
      <c r="UAO339" s="1080"/>
      <c r="UAP339" s="1085"/>
      <c r="UAQ339" s="1085"/>
      <c r="UAR339" s="1085"/>
      <c r="UAS339" s="1085"/>
      <c r="UAT339" s="1085"/>
      <c r="UAU339" s="1085"/>
      <c r="UAV339" s="1085"/>
      <c r="UAW339" s="1085"/>
      <c r="UAX339" s="1085"/>
      <c r="UAY339" s="1085"/>
      <c r="UAZ339" s="1085"/>
      <c r="UBA339" s="1085"/>
      <c r="UBB339" s="1085"/>
      <c r="UBC339" s="1085"/>
      <c r="UBD339" s="1080"/>
      <c r="UBE339" s="1085"/>
      <c r="UBF339" s="1085"/>
      <c r="UBG339" s="1085"/>
      <c r="UBH339" s="1085"/>
      <c r="UBI339" s="1085"/>
      <c r="UBJ339" s="1085"/>
      <c r="UBK339" s="1085"/>
      <c r="UBL339" s="1085"/>
      <c r="UBM339" s="1085"/>
      <c r="UBN339" s="1085"/>
      <c r="UBO339" s="1085"/>
      <c r="UBP339" s="1085"/>
      <c r="UBQ339" s="1085"/>
      <c r="UBR339" s="1085"/>
      <c r="UBS339" s="1080"/>
      <c r="UBT339" s="1085"/>
      <c r="UBU339" s="1085"/>
      <c r="UBV339" s="1085"/>
      <c r="UBW339" s="1085"/>
      <c r="UBX339" s="1085"/>
      <c r="UBY339" s="1085"/>
      <c r="UBZ339" s="1085"/>
      <c r="UCA339" s="1085"/>
      <c r="UCB339" s="1085"/>
      <c r="UCC339" s="1085"/>
      <c r="UCD339" s="1085"/>
      <c r="UCE339" s="1085"/>
      <c r="UCF339" s="1085"/>
      <c r="UCG339" s="1085"/>
      <c r="UCH339" s="1080"/>
      <c r="UCI339" s="1085"/>
      <c r="UCJ339" s="1085"/>
      <c r="UCK339" s="1085"/>
      <c r="UCL339" s="1085"/>
      <c r="UCM339" s="1085"/>
      <c r="UCN339" s="1085"/>
      <c r="UCO339" s="1085"/>
      <c r="UCP339" s="1085"/>
      <c r="UCQ339" s="1085"/>
      <c r="UCR339" s="1085"/>
      <c r="UCS339" s="1085"/>
      <c r="UCT339" s="1085"/>
      <c r="UCU339" s="1085"/>
      <c r="UCV339" s="1085"/>
      <c r="UCW339" s="1080"/>
      <c r="UCX339" s="1085"/>
      <c r="UCY339" s="1085"/>
      <c r="UCZ339" s="1085"/>
      <c r="UDA339" s="1085"/>
      <c r="UDB339" s="1085"/>
      <c r="UDC339" s="1085"/>
      <c r="UDD339" s="1085"/>
      <c r="UDE339" s="1085"/>
      <c r="UDF339" s="1085"/>
      <c r="UDG339" s="1085"/>
      <c r="UDH339" s="1085"/>
      <c r="UDI339" s="1085"/>
      <c r="UDJ339" s="1085"/>
      <c r="UDK339" s="1085"/>
      <c r="UDL339" s="1080"/>
      <c r="UDM339" s="1085"/>
      <c r="UDN339" s="1085"/>
      <c r="UDO339" s="1085"/>
      <c r="UDP339" s="1085"/>
      <c r="UDQ339" s="1085"/>
      <c r="UDR339" s="1085"/>
      <c r="UDS339" s="1085"/>
      <c r="UDT339" s="1085"/>
      <c r="UDU339" s="1085"/>
      <c r="UDV339" s="1085"/>
      <c r="UDW339" s="1085"/>
      <c r="UDX339" s="1085"/>
      <c r="UDY339" s="1085"/>
      <c r="UDZ339" s="1085"/>
      <c r="UEA339" s="1080"/>
      <c r="UEB339" s="1085"/>
      <c r="UEC339" s="1085"/>
      <c r="UED339" s="1085"/>
      <c r="UEE339" s="1085"/>
      <c r="UEF339" s="1085"/>
      <c r="UEG339" s="1085"/>
      <c r="UEH339" s="1085"/>
      <c r="UEI339" s="1085"/>
      <c r="UEJ339" s="1085"/>
      <c r="UEK339" s="1085"/>
      <c r="UEL339" s="1085"/>
      <c r="UEM339" s="1085"/>
      <c r="UEN339" s="1085"/>
      <c r="UEO339" s="1085"/>
      <c r="UEP339" s="1080"/>
      <c r="UEQ339" s="1085"/>
      <c r="UER339" s="1085"/>
      <c r="UES339" s="1085"/>
      <c r="UET339" s="1085"/>
      <c r="UEU339" s="1085"/>
      <c r="UEV339" s="1085"/>
      <c r="UEW339" s="1085"/>
      <c r="UEX339" s="1085"/>
      <c r="UEY339" s="1085"/>
      <c r="UEZ339" s="1085"/>
      <c r="UFA339" s="1085"/>
      <c r="UFB339" s="1085"/>
      <c r="UFC339" s="1085"/>
      <c r="UFD339" s="1085"/>
      <c r="UFE339" s="1080"/>
      <c r="UFF339" s="1085"/>
      <c r="UFG339" s="1085"/>
      <c r="UFH339" s="1085"/>
      <c r="UFI339" s="1085"/>
      <c r="UFJ339" s="1085"/>
      <c r="UFK339" s="1085"/>
      <c r="UFL339" s="1085"/>
      <c r="UFM339" s="1085"/>
      <c r="UFN339" s="1085"/>
      <c r="UFO339" s="1085"/>
      <c r="UFP339" s="1085"/>
      <c r="UFQ339" s="1085"/>
      <c r="UFR339" s="1085"/>
      <c r="UFS339" s="1085"/>
      <c r="UFT339" s="1080"/>
      <c r="UFU339" s="1085"/>
      <c r="UFV339" s="1085"/>
      <c r="UFW339" s="1085"/>
      <c r="UFX339" s="1085"/>
      <c r="UFY339" s="1085"/>
      <c r="UFZ339" s="1085"/>
      <c r="UGA339" s="1085"/>
      <c r="UGB339" s="1085"/>
      <c r="UGC339" s="1085"/>
      <c r="UGD339" s="1085"/>
      <c r="UGE339" s="1085"/>
      <c r="UGF339" s="1085"/>
      <c r="UGG339" s="1085"/>
      <c r="UGH339" s="1085"/>
      <c r="UGI339" s="1080"/>
      <c r="UGJ339" s="1085"/>
      <c r="UGK339" s="1085"/>
      <c r="UGL339" s="1085"/>
      <c r="UGM339" s="1085"/>
      <c r="UGN339" s="1085"/>
      <c r="UGO339" s="1085"/>
      <c r="UGP339" s="1085"/>
      <c r="UGQ339" s="1085"/>
      <c r="UGR339" s="1085"/>
      <c r="UGS339" s="1085"/>
      <c r="UGT339" s="1085"/>
      <c r="UGU339" s="1085"/>
      <c r="UGV339" s="1085"/>
      <c r="UGW339" s="1085"/>
      <c r="UGX339" s="1080"/>
      <c r="UGY339" s="1085"/>
      <c r="UGZ339" s="1085"/>
      <c r="UHA339" s="1085"/>
      <c r="UHB339" s="1085"/>
      <c r="UHC339" s="1085"/>
      <c r="UHD339" s="1085"/>
      <c r="UHE339" s="1085"/>
      <c r="UHF339" s="1085"/>
      <c r="UHG339" s="1085"/>
      <c r="UHH339" s="1085"/>
      <c r="UHI339" s="1085"/>
      <c r="UHJ339" s="1085"/>
      <c r="UHK339" s="1085"/>
      <c r="UHL339" s="1085"/>
      <c r="UHM339" s="1080"/>
      <c r="UHN339" s="1085"/>
      <c r="UHO339" s="1085"/>
      <c r="UHP339" s="1085"/>
      <c r="UHQ339" s="1085"/>
      <c r="UHR339" s="1085"/>
      <c r="UHS339" s="1085"/>
      <c r="UHT339" s="1085"/>
      <c r="UHU339" s="1085"/>
      <c r="UHV339" s="1085"/>
      <c r="UHW339" s="1085"/>
      <c r="UHX339" s="1085"/>
      <c r="UHY339" s="1085"/>
      <c r="UHZ339" s="1085"/>
      <c r="UIA339" s="1085"/>
      <c r="UIB339" s="1080"/>
      <c r="UIC339" s="1085"/>
      <c r="UID339" s="1085"/>
      <c r="UIE339" s="1085"/>
      <c r="UIF339" s="1085"/>
      <c r="UIG339" s="1085"/>
      <c r="UIH339" s="1085"/>
      <c r="UII339" s="1085"/>
      <c r="UIJ339" s="1085"/>
      <c r="UIK339" s="1085"/>
      <c r="UIL339" s="1085"/>
      <c r="UIM339" s="1085"/>
      <c r="UIN339" s="1085"/>
      <c r="UIO339" s="1085"/>
      <c r="UIP339" s="1085"/>
      <c r="UIQ339" s="1080"/>
      <c r="UIR339" s="1085"/>
      <c r="UIS339" s="1085"/>
      <c r="UIT339" s="1085"/>
      <c r="UIU339" s="1085"/>
      <c r="UIV339" s="1085"/>
      <c r="UIW339" s="1085"/>
      <c r="UIX339" s="1085"/>
      <c r="UIY339" s="1085"/>
      <c r="UIZ339" s="1085"/>
      <c r="UJA339" s="1085"/>
      <c r="UJB339" s="1085"/>
      <c r="UJC339" s="1085"/>
      <c r="UJD339" s="1085"/>
      <c r="UJE339" s="1085"/>
      <c r="UJF339" s="1080"/>
      <c r="UJG339" s="1085"/>
      <c r="UJH339" s="1085"/>
      <c r="UJI339" s="1085"/>
      <c r="UJJ339" s="1085"/>
      <c r="UJK339" s="1085"/>
      <c r="UJL339" s="1085"/>
      <c r="UJM339" s="1085"/>
      <c r="UJN339" s="1085"/>
      <c r="UJO339" s="1085"/>
      <c r="UJP339" s="1085"/>
      <c r="UJQ339" s="1085"/>
      <c r="UJR339" s="1085"/>
      <c r="UJS339" s="1085"/>
      <c r="UJT339" s="1085"/>
      <c r="UJU339" s="1080"/>
      <c r="UJV339" s="1085"/>
      <c r="UJW339" s="1085"/>
      <c r="UJX339" s="1085"/>
      <c r="UJY339" s="1085"/>
      <c r="UJZ339" s="1085"/>
      <c r="UKA339" s="1085"/>
      <c r="UKB339" s="1085"/>
      <c r="UKC339" s="1085"/>
      <c r="UKD339" s="1085"/>
      <c r="UKE339" s="1085"/>
      <c r="UKF339" s="1085"/>
      <c r="UKG339" s="1085"/>
      <c r="UKH339" s="1085"/>
      <c r="UKI339" s="1085"/>
      <c r="UKJ339" s="1080"/>
      <c r="UKK339" s="1085"/>
      <c r="UKL339" s="1085"/>
      <c r="UKM339" s="1085"/>
      <c r="UKN339" s="1085"/>
      <c r="UKO339" s="1085"/>
      <c r="UKP339" s="1085"/>
      <c r="UKQ339" s="1085"/>
      <c r="UKR339" s="1085"/>
      <c r="UKS339" s="1085"/>
      <c r="UKT339" s="1085"/>
      <c r="UKU339" s="1085"/>
      <c r="UKV339" s="1085"/>
      <c r="UKW339" s="1085"/>
      <c r="UKX339" s="1085"/>
      <c r="UKY339" s="1080"/>
      <c r="UKZ339" s="1085"/>
      <c r="ULA339" s="1085"/>
      <c r="ULB339" s="1085"/>
      <c r="ULC339" s="1085"/>
      <c r="ULD339" s="1085"/>
      <c r="ULE339" s="1085"/>
      <c r="ULF339" s="1085"/>
      <c r="ULG339" s="1085"/>
      <c r="ULH339" s="1085"/>
      <c r="ULI339" s="1085"/>
      <c r="ULJ339" s="1085"/>
      <c r="ULK339" s="1085"/>
      <c r="ULL339" s="1085"/>
      <c r="ULM339" s="1085"/>
      <c r="ULN339" s="1080"/>
      <c r="ULO339" s="1085"/>
      <c r="ULP339" s="1085"/>
      <c r="ULQ339" s="1085"/>
      <c r="ULR339" s="1085"/>
      <c r="ULS339" s="1085"/>
      <c r="ULT339" s="1085"/>
      <c r="ULU339" s="1085"/>
      <c r="ULV339" s="1085"/>
      <c r="ULW339" s="1085"/>
      <c r="ULX339" s="1085"/>
      <c r="ULY339" s="1085"/>
      <c r="ULZ339" s="1085"/>
      <c r="UMA339" s="1085"/>
      <c r="UMB339" s="1085"/>
      <c r="UMC339" s="1080"/>
      <c r="UMD339" s="1085"/>
      <c r="UME339" s="1085"/>
      <c r="UMF339" s="1085"/>
      <c r="UMG339" s="1085"/>
      <c r="UMH339" s="1085"/>
      <c r="UMI339" s="1085"/>
      <c r="UMJ339" s="1085"/>
      <c r="UMK339" s="1085"/>
      <c r="UML339" s="1085"/>
      <c r="UMM339" s="1085"/>
      <c r="UMN339" s="1085"/>
      <c r="UMO339" s="1085"/>
      <c r="UMP339" s="1085"/>
      <c r="UMQ339" s="1085"/>
      <c r="UMR339" s="1080"/>
      <c r="UMS339" s="1085"/>
      <c r="UMT339" s="1085"/>
      <c r="UMU339" s="1085"/>
      <c r="UMV339" s="1085"/>
      <c r="UMW339" s="1085"/>
      <c r="UMX339" s="1085"/>
      <c r="UMY339" s="1085"/>
      <c r="UMZ339" s="1085"/>
      <c r="UNA339" s="1085"/>
      <c r="UNB339" s="1085"/>
      <c r="UNC339" s="1085"/>
      <c r="UND339" s="1085"/>
      <c r="UNE339" s="1085"/>
      <c r="UNF339" s="1085"/>
      <c r="UNG339" s="1080"/>
      <c r="UNH339" s="1085"/>
      <c r="UNI339" s="1085"/>
      <c r="UNJ339" s="1085"/>
      <c r="UNK339" s="1085"/>
      <c r="UNL339" s="1085"/>
      <c r="UNM339" s="1085"/>
      <c r="UNN339" s="1085"/>
      <c r="UNO339" s="1085"/>
      <c r="UNP339" s="1085"/>
      <c r="UNQ339" s="1085"/>
      <c r="UNR339" s="1085"/>
      <c r="UNS339" s="1085"/>
      <c r="UNT339" s="1085"/>
      <c r="UNU339" s="1085"/>
      <c r="UNV339" s="1080"/>
      <c r="UNW339" s="1085"/>
      <c r="UNX339" s="1085"/>
      <c r="UNY339" s="1085"/>
      <c r="UNZ339" s="1085"/>
      <c r="UOA339" s="1085"/>
      <c r="UOB339" s="1085"/>
      <c r="UOC339" s="1085"/>
      <c r="UOD339" s="1085"/>
      <c r="UOE339" s="1085"/>
      <c r="UOF339" s="1085"/>
      <c r="UOG339" s="1085"/>
      <c r="UOH339" s="1085"/>
      <c r="UOI339" s="1085"/>
      <c r="UOJ339" s="1085"/>
      <c r="UOK339" s="1080"/>
      <c r="UOL339" s="1085"/>
      <c r="UOM339" s="1085"/>
      <c r="UON339" s="1085"/>
      <c r="UOO339" s="1085"/>
      <c r="UOP339" s="1085"/>
      <c r="UOQ339" s="1085"/>
      <c r="UOR339" s="1085"/>
      <c r="UOS339" s="1085"/>
      <c r="UOT339" s="1085"/>
      <c r="UOU339" s="1085"/>
      <c r="UOV339" s="1085"/>
      <c r="UOW339" s="1085"/>
      <c r="UOX339" s="1085"/>
      <c r="UOY339" s="1085"/>
      <c r="UOZ339" s="1080"/>
      <c r="UPA339" s="1085"/>
      <c r="UPB339" s="1085"/>
      <c r="UPC339" s="1085"/>
      <c r="UPD339" s="1085"/>
      <c r="UPE339" s="1085"/>
      <c r="UPF339" s="1085"/>
      <c r="UPG339" s="1085"/>
      <c r="UPH339" s="1085"/>
      <c r="UPI339" s="1085"/>
      <c r="UPJ339" s="1085"/>
      <c r="UPK339" s="1085"/>
      <c r="UPL339" s="1085"/>
      <c r="UPM339" s="1085"/>
      <c r="UPN339" s="1085"/>
      <c r="UPO339" s="1080"/>
      <c r="UPP339" s="1085"/>
      <c r="UPQ339" s="1085"/>
      <c r="UPR339" s="1085"/>
      <c r="UPS339" s="1085"/>
      <c r="UPT339" s="1085"/>
      <c r="UPU339" s="1085"/>
      <c r="UPV339" s="1085"/>
      <c r="UPW339" s="1085"/>
      <c r="UPX339" s="1085"/>
      <c r="UPY339" s="1085"/>
      <c r="UPZ339" s="1085"/>
      <c r="UQA339" s="1085"/>
      <c r="UQB339" s="1085"/>
      <c r="UQC339" s="1085"/>
      <c r="UQD339" s="1080"/>
      <c r="UQE339" s="1085"/>
      <c r="UQF339" s="1085"/>
      <c r="UQG339" s="1085"/>
      <c r="UQH339" s="1085"/>
      <c r="UQI339" s="1085"/>
      <c r="UQJ339" s="1085"/>
      <c r="UQK339" s="1085"/>
      <c r="UQL339" s="1085"/>
      <c r="UQM339" s="1085"/>
      <c r="UQN339" s="1085"/>
      <c r="UQO339" s="1085"/>
      <c r="UQP339" s="1085"/>
      <c r="UQQ339" s="1085"/>
      <c r="UQR339" s="1085"/>
      <c r="UQS339" s="1080"/>
      <c r="UQT339" s="1085"/>
      <c r="UQU339" s="1085"/>
      <c r="UQV339" s="1085"/>
      <c r="UQW339" s="1085"/>
      <c r="UQX339" s="1085"/>
      <c r="UQY339" s="1085"/>
      <c r="UQZ339" s="1085"/>
      <c r="URA339" s="1085"/>
      <c r="URB339" s="1085"/>
      <c r="URC339" s="1085"/>
      <c r="URD339" s="1085"/>
      <c r="URE339" s="1085"/>
      <c r="URF339" s="1085"/>
      <c r="URG339" s="1085"/>
      <c r="URH339" s="1080"/>
      <c r="URI339" s="1085"/>
      <c r="URJ339" s="1085"/>
      <c r="URK339" s="1085"/>
      <c r="URL339" s="1085"/>
      <c r="URM339" s="1085"/>
      <c r="URN339" s="1085"/>
      <c r="URO339" s="1085"/>
      <c r="URP339" s="1085"/>
      <c r="URQ339" s="1085"/>
      <c r="URR339" s="1085"/>
      <c r="URS339" s="1085"/>
      <c r="URT339" s="1085"/>
      <c r="URU339" s="1085"/>
      <c r="URV339" s="1085"/>
      <c r="URW339" s="1080"/>
      <c r="URX339" s="1085"/>
      <c r="URY339" s="1085"/>
      <c r="URZ339" s="1085"/>
      <c r="USA339" s="1085"/>
      <c r="USB339" s="1085"/>
      <c r="USC339" s="1085"/>
      <c r="USD339" s="1085"/>
      <c r="USE339" s="1085"/>
      <c r="USF339" s="1085"/>
      <c r="USG339" s="1085"/>
      <c r="USH339" s="1085"/>
      <c r="USI339" s="1085"/>
      <c r="USJ339" s="1085"/>
      <c r="USK339" s="1085"/>
      <c r="USL339" s="1080"/>
      <c r="USM339" s="1085"/>
      <c r="USN339" s="1085"/>
      <c r="USO339" s="1085"/>
      <c r="USP339" s="1085"/>
      <c r="USQ339" s="1085"/>
      <c r="USR339" s="1085"/>
      <c r="USS339" s="1085"/>
      <c r="UST339" s="1085"/>
      <c r="USU339" s="1085"/>
      <c r="USV339" s="1085"/>
      <c r="USW339" s="1085"/>
      <c r="USX339" s="1085"/>
      <c r="USY339" s="1085"/>
      <c r="USZ339" s="1085"/>
      <c r="UTA339" s="1080"/>
      <c r="UTB339" s="1085"/>
      <c r="UTC339" s="1085"/>
      <c r="UTD339" s="1085"/>
      <c r="UTE339" s="1085"/>
      <c r="UTF339" s="1085"/>
      <c r="UTG339" s="1085"/>
      <c r="UTH339" s="1085"/>
      <c r="UTI339" s="1085"/>
      <c r="UTJ339" s="1085"/>
      <c r="UTK339" s="1085"/>
      <c r="UTL339" s="1085"/>
      <c r="UTM339" s="1085"/>
      <c r="UTN339" s="1085"/>
      <c r="UTO339" s="1085"/>
      <c r="UTP339" s="1080"/>
      <c r="UTQ339" s="1085"/>
      <c r="UTR339" s="1085"/>
      <c r="UTS339" s="1085"/>
      <c r="UTT339" s="1085"/>
      <c r="UTU339" s="1085"/>
      <c r="UTV339" s="1085"/>
      <c r="UTW339" s="1085"/>
      <c r="UTX339" s="1085"/>
      <c r="UTY339" s="1085"/>
      <c r="UTZ339" s="1085"/>
      <c r="UUA339" s="1085"/>
      <c r="UUB339" s="1085"/>
      <c r="UUC339" s="1085"/>
      <c r="UUD339" s="1085"/>
      <c r="UUE339" s="1080"/>
      <c r="UUF339" s="1085"/>
      <c r="UUG339" s="1085"/>
      <c r="UUH339" s="1085"/>
      <c r="UUI339" s="1085"/>
      <c r="UUJ339" s="1085"/>
      <c r="UUK339" s="1085"/>
      <c r="UUL339" s="1085"/>
      <c r="UUM339" s="1085"/>
      <c r="UUN339" s="1085"/>
      <c r="UUO339" s="1085"/>
      <c r="UUP339" s="1085"/>
      <c r="UUQ339" s="1085"/>
      <c r="UUR339" s="1085"/>
      <c r="UUS339" s="1085"/>
      <c r="UUT339" s="1080"/>
      <c r="UUU339" s="1085"/>
      <c r="UUV339" s="1085"/>
      <c r="UUW339" s="1085"/>
      <c r="UUX339" s="1085"/>
      <c r="UUY339" s="1085"/>
      <c r="UUZ339" s="1085"/>
      <c r="UVA339" s="1085"/>
      <c r="UVB339" s="1085"/>
      <c r="UVC339" s="1085"/>
      <c r="UVD339" s="1085"/>
      <c r="UVE339" s="1085"/>
      <c r="UVF339" s="1085"/>
      <c r="UVG339" s="1085"/>
      <c r="UVH339" s="1085"/>
      <c r="UVI339" s="1080"/>
      <c r="UVJ339" s="1085"/>
      <c r="UVK339" s="1085"/>
      <c r="UVL339" s="1085"/>
      <c r="UVM339" s="1085"/>
      <c r="UVN339" s="1085"/>
      <c r="UVO339" s="1085"/>
      <c r="UVP339" s="1085"/>
      <c r="UVQ339" s="1085"/>
      <c r="UVR339" s="1085"/>
      <c r="UVS339" s="1085"/>
      <c r="UVT339" s="1085"/>
      <c r="UVU339" s="1085"/>
      <c r="UVV339" s="1085"/>
      <c r="UVW339" s="1085"/>
      <c r="UVX339" s="1080"/>
      <c r="UVY339" s="1085"/>
      <c r="UVZ339" s="1085"/>
      <c r="UWA339" s="1085"/>
      <c r="UWB339" s="1085"/>
      <c r="UWC339" s="1085"/>
      <c r="UWD339" s="1085"/>
      <c r="UWE339" s="1085"/>
      <c r="UWF339" s="1085"/>
      <c r="UWG339" s="1085"/>
      <c r="UWH339" s="1085"/>
      <c r="UWI339" s="1085"/>
      <c r="UWJ339" s="1085"/>
      <c r="UWK339" s="1085"/>
      <c r="UWL339" s="1085"/>
      <c r="UWM339" s="1080"/>
      <c r="UWN339" s="1085"/>
      <c r="UWO339" s="1085"/>
      <c r="UWP339" s="1085"/>
      <c r="UWQ339" s="1085"/>
      <c r="UWR339" s="1085"/>
      <c r="UWS339" s="1085"/>
      <c r="UWT339" s="1085"/>
      <c r="UWU339" s="1085"/>
      <c r="UWV339" s="1085"/>
      <c r="UWW339" s="1085"/>
      <c r="UWX339" s="1085"/>
      <c r="UWY339" s="1085"/>
      <c r="UWZ339" s="1085"/>
      <c r="UXA339" s="1085"/>
      <c r="UXB339" s="1080"/>
      <c r="UXC339" s="1085"/>
      <c r="UXD339" s="1085"/>
      <c r="UXE339" s="1085"/>
      <c r="UXF339" s="1085"/>
      <c r="UXG339" s="1085"/>
      <c r="UXH339" s="1085"/>
      <c r="UXI339" s="1085"/>
      <c r="UXJ339" s="1085"/>
      <c r="UXK339" s="1085"/>
      <c r="UXL339" s="1085"/>
      <c r="UXM339" s="1085"/>
      <c r="UXN339" s="1085"/>
      <c r="UXO339" s="1085"/>
      <c r="UXP339" s="1085"/>
      <c r="UXQ339" s="1080"/>
      <c r="UXR339" s="1085"/>
      <c r="UXS339" s="1085"/>
      <c r="UXT339" s="1085"/>
      <c r="UXU339" s="1085"/>
      <c r="UXV339" s="1085"/>
      <c r="UXW339" s="1085"/>
      <c r="UXX339" s="1085"/>
      <c r="UXY339" s="1085"/>
      <c r="UXZ339" s="1085"/>
      <c r="UYA339" s="1085"/>
      <c r="UYB339" s="1085"/>
      <c r="UYC339" s="1085"/>
      <c r="UYD339" s="1085"/>
      <c r="UYE339" s="1085"/>
      <c r="UYF339" s="1080"/>
      <c r="UYG339" s="1085"/>
      <c r="UYH339" s="1085"/>
      <c r="UYI339" s="1085"/>
      <c r="UYJ339" s="1085"/>
      <c r="UYK339" s="1085"/>
      <c r="UYL339" s="1085"/>
      <c r="UYM339" s="1085"/>
      <c r="UYN339" s="1085"/>
      <c r="UYO339" s="1085"/>
      <c r="UYP339" s="1085"/>
      <c r="UYQ339" s="1085"/>
      <c r="UYR339" s="1085"/>
      <c r="UYS339" s="1085"/>
      <c r="UYT339" s="1085"/>
      <c r="UYU339" s="1080"/>
      <c r="UYV339" s="1085"/>
      <c r="UYW339" s="1085"/>
      <c r="UYX339" s="1085"/>
      <c r="UYY339" s="1085"/>
      <c r="UYZ339" s="1085"/>
      <c r="UZA339" s="1085"/>
      <c r="UZB339" s="1085"/>
      <c r="UZC339" s="1085"/>
      <c r="UZD339" s="1085"/>
      <c r="UZE339" s="1085"/>
      <c r="UZF339" s="1085"/>
      <c r="UZG339" s="1085"/>
      <c r="UZH339" s="1085"/>
      <c r="UZI339" s="1085"/>
      <c r="UZJ339" s="1080"/>
      <c r="UZK339" s="1085"/>
      <c r="UZL339" s="1085"/>
      <c r="UZM339" s="1085"/>
      <c r="UZN339" s="1085"/>
      <c r="UZO339" s="1085"/>
      <c r="UZP339" s="1085"/>
      <c r="UZQ339" s="1085"/>
      <c r="UZR339" s="1085"/>
      <c r="UZS339" s="1085"/>
      <c r="UZT339" s="1085"/>
      <c r="UZU339" s="1085"/>
      <c r="UZV339" s="1085"/>
      <c r="UZW339" s="1085"/>
      <c r="UZX339" s="1085"/>
      <c r="UZY339" s="1080"/>
      <c r="UZZ339" s="1085"/>
      <c r="VAA339" s="1085"/>
      <c r="VAB339" s="1085"/>
      <c r="VAC339" s="1085"/>
      <c r="VAD339" s="1085"/>
      <c r="VAE339" s="1085"/>
      <c r="VAF339" s="1085"/>
      <c r="VAG339" s="1085"/>
      <c r="VAH339" s="1085"/>
      <c r="VAI339" s="1085"/>
      <c r="VAJ339" s="1085"/>
      <c r="VAK339" s="1085"/>
      <c r="VAL339" s="1085"/>
      <c r="VAM339" s="1085"/>
      <c r="VAN339" s="1080"/>
      <c r="VAO339" s="1085"/>
      <c r="VAP339" s="1085"/>
      <c r="VAQ339" s="1085"/>
      <c r="VAR339" s="1085"/>
      <c r="VAS339" s="1085"/>
      <c r="VAT339" s="1085"/>
      <c r="VAU339" s="1085"/>
      <c r="VAV339" s="1085"/>
      <c r="VAW339" s="1085"/>
      <c r="VAX339" s="1085"/>
      <c r="VAY339" s="1085"/>
      <c r="VAZ339" s="1085"/>
      <c r="VBA339" s="1085"/>
      <c r="VBB339" s="1085"/>
      <c r="VBC339" s="1080"/>
      <c r="VBD339" s="1085"/>
      <c r="VBE339" s="1085"/>
      <c r="VBF339" s="1085"/>
      <c r="VBG339" s="1085"/>
      <c r="VBH339" s="1085"/>
      <c r="VBI339" s="1085"/>
      <c r="VBJ339" s="1085"/>
      <c r="VBK339" s="1085"/>
      <c r="VBL339" s="1085"/>
      <c r="VBM339" s="1085"/>
      <c r="VBN339" s="1085"/>
      <c r="VBO339" s="1085"/>
      <c r="VBP339" s="1085"/>
      <c r="VBQ339" s="1085"/>
      <c r="VBR339" s="1080"/>
      <c r="VBS339" s="1085"/>
      <c r="VBT339" s="1085"/>
      <c r="VBU339" s="1085"/>
      <c r="VBV339" s="1085"/>
      <c r="VBW339" s="1085"/>
      <c r="VBX339" s="1085"/>
      <c r="VBY339" s="1085"/>
      <c r="VBZ339" s="1085"/>
      <c r="VCA339" s="1085"/>
      <c r="VCB339" s="1085"/>
      <c r="VCC339" s="1085"/>
      <c r="VCD339" s="1085"/>
      <c r="VCE339" s="1085"/>
      <c r="VCF339" s="1085"/>
      <c r="VCG339" s="1080"/>
      <c r="VCH339" s="1085"/>
      <c r="VCI339" s="1085"/>
      <c r="VCJ339" s="1085"/>
      <c r="VCK339" s="1085"/>
      <c r="VCL339" s="1085"/>
      <c r="VCM339" s="1085"/>
      <c r="VCN339" s="1085"/>
      <c r="VCO339" s="1085"/>
      <c r="VCP339" s="1085"/>
      <c r="VCQ339" s="1085"/>
      <c r="VCR339" s="1085"/>
      <c r="VCS339" s="1085"/>
      <c r="VCT339" s="1085"/>
      <c r="VCU339" s="1085"/>
      <c r="VCV339" s="1080"/>
      <c r="VCW339" s="1085"/>
      <c r="VCX339" s="1085"/>
      <c r="VCY339" s="1085"/>
      <c r="VCZ339" s="1085"/>
      <c r="VDA339" s="1085"/>
      <c r="VDB339" s="1085"/>
      <c r="VDC339" s="1085"/>
      <c r="VDD339" s="1085"/>
      <c r="VDE339" s="1085"/>
      <c r="VDF339" s="1085"/>
      <c r="VDG339" s="1085"/>
      <c r="VDH339" s="1085"/>
      <c r="VDI339" s="1085"/>
      <c r="VDJ339" s="1085"/>
      <c r="VDK339" s="1080"/>
      <c r="VDL339" s="1085"/>
      <c r="VDM339" s="1085"/>
      <c r="VDN339" s="1085"/>
      <c r="VDO339" s="1085"/>
      <c r="VDP339" s="1085"/>
      <c r="VDQ339" s="1085"/>
      <c r="VDR339" s="1085"/>
      <c r="VDS339" s="1085"/>
      <c r="VDT339" s="1085"/>
      <c r="VDU339" s="1085"/>
      <c r="VDV339" s="1085"/>
      <c r="VDW339" s="1085"/>
      <c r="VDX339" s="1085"/>
      <c r="VDY339" s="1085"/>
      <c r="VDZ339" s="1080"/>
      <c r="VEA339" s="1085"/>
      <c r="VEB339" s="1085"/>
      <c r="VEC339" s="1085"/>
      <c r="VED339" s="1085"/>
      <c r="VEE339" s="1085"/>
      <c r="VEF339" s="1085"/>
      <c r="VEG339" s="1085"/>
      <c r="VEH339" s="1085"/>
      <c r="VEI339" s="1085"/>
      <c r="VEJ339" s="1085"/>
      <c r="VEK339" s="1085"/>
      <c r="VEL339" s="1085"/>
      <c r="VEM339" s="1085"/>
      <c r="VEN339" s="1085"/>
      <c r="VEO339" s="1080"/>
      <c r="VEP339" s="1085"/>
      <c r="VEQ339" s="1085"/>
      <c r="VER339" s="1085"/>
      <c r="VES339" s="1085"/>
      <c r="VET339" s="1085"/>
      <c r="VEU339" s="1085"/>
      <c r="VEV339" s="1085"/>
      <c r="VEW339" s="1085"/>
      <c r="VEX339" s="1085"/>
      <c r="VEY339" s="1085"/>
      <c r="VEZ339" s="1085"/>
      <c r="VFA339" s="1085"/>
      <c r="VFB339" s="1085"/>
      <c r="VFC339" s="1085"/>
      <c r="VFD339" s="1080"/>
      <c r="VFE339" s="1085"/>
      <c r="VFF339" s="1085"/>
      <c r="VFG339" s="1085"/>
      <c r="VFH339" s="1085"/>
      <c r="VFI339" s="1085"/>
      <c r="VFJ339" s="1085"/>
      <c r="VFK339" s="1085"/>
      <c r="VFL339" s="1085"/>
      <c r="VFM339" s="1085"/>
      <c r="VFN339" s="1085"/>
      <c r="VFO339" s="1085"/>
      <c r="VFP339" s="1085"/>
      <c r="VFQ339" s="1085"/>
      <c r="VFR339" s="1085"/>
      <c r="VFS339" s="1080"/>
      <c r="VFT339" s="1085"/>
      <c r="VFU339" s="1085"/>
      <c r="VFV339" s="1085"/>
      <c r="VFW339" s="1085"/>
      <c r="VFX339" s="1085"/>
      <c r="VFY339" s="1085"/>
      <c r="VFZ339" s="1085"/>
      <c r="VGA339" s="1085"/>
      <c r="VGB339" s="1085"/>
      <c r="VGC339" s="1085"/>
      <c r="VGD339" s="1085"/>
      <c r="VGE339" s="1085"/>
      <c r="VGF339" s="1085"/>
      <c r="VGG339" s="1085"/>
      <c r="VGH339" s="1080"/>
      <c r="VGI339" s="1085"/>
      <c r="VGJ339" s="1085"/>
      <c r="VGK339" s="1085"/>
      <c r="VGL339" s="1085"/>
      <c r="VGM339" s="1085"/>
      <c r="VGN339" s="1085"/>
      <c r="VGO339" s="1085"/>
      <c r="VGP339" s="1085"/>
      <c r="VGQ339" s="1085"/>
      <c r="VGR339" s="1085"/>
      <c r="VGS339" s="1085"/>
      <c r="VGT339" s="1085"/>
      <c r="VGU339" s="1085"/>
      <c r="VGV339" s="1085"/>
      <c r="VGW339" s="1080"/>
      <c r="VGX339" s="1085"/>
      <c r="VGY339" s="1085"/>
      <c r="VGZ339" s="1085"/>
      <c r="VHA339" s="1085"/>
      <c r="VHB339" s="1085"/>
      <c r="VHC339" s="1085"/>
      <c r="VHD339" s="1085"/>
      <c r="VHE339" s="1085"/>
      <c r="VHF339" s="1085"/>
      <c r="VHG339" s="1085"/>
      <c r="VHH339" s="1085"/>
      <c r="VHI339" s="1085"/>
      <c r="VHJ339" s="1085"/>
      <c r="VHK339" s="1085"/>
      <c r="VHL339" s="1080"/>
      <c r="VHM339" s="1085"/>
      <c r="VHN339" s="1085"/>
      <c r="VHO339" s="1085"/>
      <c r="VHP339" s="1085"/>
      <c r="VHQ339" s="1085"/>
      <c r="VHR339" s="1085"/>
      <c r="VHS339" s="1085"/>
      <c r="VHT339" s="1085"/>
      <c r="VHU339" s="1085"/>
      <c r="VHV339" s="1085"/>
      <c r="VHW339" s="1085"/>
      <c r="VHX339" s="1085"/>
      <c r="VHY339" s="1085"/>
      <c r="VHZ339" s="1085"/>
      <c r="VIA339" s="1080"/>
      <c r="VIB339" s="1085"/>
      <c r="VIC339" s="1085"/>
      <c r="VID339" s="1085"/>
      <c r="VIE339" s="1085"/>
      <c r="VIF339" s="1085"/>
      <c r="VIG339" s="1085"/>
      <c r="VIH339" s="1085"/>
      <c r="VII339" s="1085"/>
      <c r="VIJ339" s="1085"/>
      <c r="VIK339" s="1085"/>
      <c r="VIL339" s="1085"/>
      <c r="VIM339" s="1085"/>
      <c r="VIN339" s="1085"/>
      <c r="VIO339" s="1085"/>
      <c r="VIP339" s="1080"/>
      <c r="VIQ339" s="1085"/>
      <c r="VIR339" s="1085"/>
      <c r="VIS339" s="1085"/>
      <c r="VIT339" s="1085"/>
      <c r="VIU339" s="1085"/>
      <c r="VIV339" s="1085"/>
      <c r="VIW339" s="1085"/>
      <c r="VIX339" s="1085"/>
      <c r="VIY339" s="1085"/>
      <c r="VIZ339" s="1085"/>
      <c r="VJA339" s="1085"/>
      <c r="VJB339" s="1085"/>
      <c r="VJC339" s="1085"/>
      <c r="VJD339" s="1085"/>
      <c r="VJE339" s="1080"/>
      <c r="VJF339" s="1085"/>
      <c r="VJG339" s="1085"/>
      <c r="VJH339" s="1085"/>
      <c r="VJI339" s="1085"/>
      <c r="VJJ339" s="1085"/>
      <c r="VJK339" s="1085"/>
      <c r="VJL339" s="1085"/>
      <c r="VJM339" s="1085"/>
      <c r="VJN339" s="1085"/>
      <c r="VJO339" s="1085"/>
      <c r="VJP339" s="1085"/>
      <c r="VJQ339" s="1085"/>
      <c r="VJR339" s="1085"/>
      <c r="VJS339" s="1085"/>
      <c r="VJT339" s="1080"/>
      <c r="VJU339" s="1085"/>
      <c r="VJV339" s="1085"/>
      <c r="VJW339" s="1085"/>
      <c r="VJX339" s="1085"/>
      <c r="VJY339" s="1085"/>
      <c r="VJZ339" s="1085"/>
      <c r="VKA339" s="1085"/>
      <c r="VKB339" s="1085"/>
      <c r="VKC339" s="1085"/>
      <c r="VKD339" s="1085"/>
      <c r="VKE339" s="1085"/>
      <c r="VKF339" s="1085"/>
      <c r="VKG339" s="1085"/>
      <c r="VKH339" s="1085"/>
      <c r="VKI339" s="1080"/>
      <c r="VKJ339" s="1085"/>
      <c r="VKK339" s="1085"/>
      <c r="VKL339" s="1085"/>
      <c r="VKM339" s="1085"/>
      <c r="VKN339" s="1085"/>
      <c r="VKO339" s="1085"/>
      <c r="VKP339" s="1085"/>
      <c r="VKQ339" s="1085"/>
      <c r="VKR339" s="1085"/>
      <c r="VKS339" s="1085"/>
      <c r="VKT339" s="1085"/>
      <c r="VKU339" s="1085"/>
      <c r="VKV339" s="1085"/>
      <c r="VKW339" s="1085"/>
      <c r="VKX339" s="1080"/>
      <c r="VKY339" s="1085"/>
      <c r="VKZ339" s="1085"/>
      <c r="VLA339" s="1085"/>
      <c r="VLB339" s="1085"/>
      <c r="VLC339" s="1085"/>
      <c r="VLD339" s="1085"/>
      <c r="VLE339" s="1085"/>
      <c r="VLF339" s="1085"/>
      <c r="VLG339" s="1085"/>
      <c r="VLH339" s="1085"/>
      <c r="VLI339" s="1085"/>
      <c r="VLJ339" s="1085"/>
      <c r="VLK339" s="1085"/>
      <c r="VLL339" s="1085"/>
      <c r="VLM339" s="1080"/>
      <c r="VLN339" s="1085"/>
      <c r="VLO339" s="1085"/>
      <c r="VLP339" s="1085"/>
      <c r="VLQ339" s="1085"/>
      <c r="VLR339" s="1085"/>
      <c r="VLS339" s="1085"/>
      <c r="VLT339" s="1085"/>
      <c r="VLU339" s="1085"/>
      <c r="VLV339" s="1085"/>
      <c r="VLW339" s="1085"/>
      <c r="VLX339" s="1085"/>
      <c r="VLY339" s="1085"/>
      <c r="VLZ339" s="1085"/>
      <c r="VMA339" s="1085"/>
      <c r="VMB339" s="1080"/>
      <c r="VMC339" s="1085"/>
      <c r="VMD339" s="1085"/>
      <c r="VME339" s="1085"/>
      <c r="VMF339" s="1085"/>
      <c r="VMG339" s="1085"/>
      <c r="VMH339" s="1085"/>
      <c r="VMI339" s="1085"/>
      <c r="VMJ339" s="1085"/>
      <c r="VMK339" s="1085"/>
      <c r="VML339" s="1085"/>
      <c r="VMM339" s="1085"/>
      <c r="VMN339" s="1085"/>
      <c r="VMO339" s="1085"/>
      <c r="VMP339" s="1085"/>
      <c r="VMQ339" s="1080"/>
      <c r="VMR339" s="1085"/>
      <c r="VMS339" s="1085"/>
      <c r="VMT339" s="1085"/>
      <c r="VMU339" s="1085"/>
      <c r="VMV339" s="1085"/>
      <c r="VMW339" s="1085"/>
      <c r="VMX339" s="1085"/>
      <c r="VMY339" s="1085"/>
      <c r="VMZ339" s="1085"/>
      <c r="VNA339" s="1085"/>
      <c r="VNB339" s="1085"/>
      <c r="VNC339" s="1085"/>
      <c r="VND339" s="1085"/>
      <c r="VNE339" s="1085"/>
      <c r="VNF339" s="1080"/>
      <c r="VNG339" s="1085"/>
      <c r="VNH339" s="1085"/>
      <c r="VNI339" s="1085"/>
      <c r="VNJ339" s="1085"/>
      <c r="VNK339" s="1085"/>
      <c r="VNL339" s="1085"/>
      <c r="VNM339" s="1085"/>
      <c r="VNN339" s="1085"/>
      <c r="VNO339" s="1085"/>
      <c r="VNP339" s="1085"/>
      <c r="VNQ339" s="1085"/>
      <c r="VNR339" s="1085"/>
      <c r="VNS339" s="1085"/>
      <c r="VNT339" s="1085"/>
      <c r="VNU339" s="1080"/>
      <c r="VNV339" s="1085"/>
      <c r="VNW339" s="1085"/>
      <c r="VNX339" s="1085"/>
      <c r="VNY339" s="1085"/>
      <c r="VNZ339" s="1085"/>
      <c r="VOA339" s="1085"/>
      <c r="VOB339" s="1085"/>
      <c r="VOC339" s="1085"/>
      <c r="VOD339" s="1085"/>
      <c r="VOE339" s="1085"/>
      <c r="VOF339" s="1085"/>
      <c r="VOG339" s="1085"/>
      <c r="VOH339" s="1085"/>
      <c r="VOI339" s="1085"/>
      <c r="VOJ339" s="1080"/>
      <c r="VOK339" s="1085"/>
      <c r="VOL339" s="1085"/>
      <c r="VOM339" s="1085"/>
      <c r="VON339" s="1085"/>
      <c r="VOO339" s="1085"/>
      <c r="VOP339" s="1085"/>
      <c r="VOQ339" s="1085"/>
      <c r="VOR339" s="1085"/>
      <c r="VOS339" s="1085"/>
      <c r="VOT339" s="1085"/>
      <c r="VOU339" s="1085"/>
      <c r="VOV339" s="1085"/>
      <c r="VOW339" s="1085"/>
      <c r="VOX339" s="1085"/>
      <c r="VOY339" s="1080"/>
      <c r="VOZ339" s="1085"/>
      <c r="VPA339" s="1085"/>
      <c r="VPB339" s="1085"/>
      <c r="VPC339" s="1085"/>
      <c r="VPD339" s="1085"/>
      <c r="VPE339" s="1085"/>
      <c r="VPF339" s="1085"/>
      <c r="VPG339" s="1085"/>
      <c r="VPH339" s="1085"/>
      <c r="VPI339" s="1085"/>
      <c r="VPJ339" s="1085"/>
      <c r="VPK339" s="1085"/>
      <c r="VPL339" s="1085"/>
      <c r="VPM339" s="1085"/>
      <c r="VPN339" s="1080"/>
      <c r="VPO339" s="1085"/>
      <c r="VPP339" s="1085"/>
      <c r="VPQ339" s="1085"/>
      <c r="VPR339" s="1085"/>
      <c r="VPS339" s="1085"/>
      <c r="VPT339" s="1085"/>
      <c r="VPU339" s="1085"/>
      <c r="VPV339" s="1085"/>
      <c r="VPW339" s="1085"/>
      <c r="VPX339" s="1085"/>
      <c r="VPY339" s="1085"/>
      <c r="VPZ339" s="1085"/>
      <c r="VQA339" s="1085"/>
      <c r="VQB339" s="1085"/>
      <c r="VQC339" s="1080"/>
      <c r="VQD339" s="1085"/>
      <c r="VQE339" s="1085"/>
      <c r="VQF339" s="1085"/>
      <c r="VQG339" s="1085"/>
      <c r="VQH339" s="1085"/>
      <c r="VQI339" s="1085"/>
      <c r="VQJ339" s="1085"/>
      <c r="VQK339" s="1085"/>
      <c r="VQL339" s="1085"/>
      <c r="VQM339" s="1085"/>
      <c r="VQN339" s="1085"/>
      <c r="VQO339" s="1085"/>
      <c r="VQP339" s="1085"/>
      <c r="VQQ339" s="1085"/>
      <c r="VQR339" s="1080"/>
      <c r="VQS339" s="1085"/>
      <c r="VQT339" s="1085"/>
      <c r="VQU339" s="1085"/>
      <c r="VQV339" s="1085"/>
      <c r="VQW339" s="1085"/>
      <c r="VQX339" s="1085"/>
      <c r="VQY339" s="1085"/>
      <c r="VQZ339" s="1085"/>
      <c r="VRA339" s="1085"/>
      <c r="VRB339" s="1085"/>
      <c r="VRC339" s="1085"/>
      <c r="VRD339" s="1085"/>
      <c r="VRE339" s="1085"/>
      <c r="VRF339" s="1085"/>
      <c r="VRG339" s="1080"/>
      <c r="VRH339" s="1085"/>
      <c r="VRI339" s="1085"/>
      <c r="VRJ339" s="1085"/>
      <c r="VRK339" s="1085"/>
      <c r="VRL339" s="1085"/>
      <c r="VRM339" s="1085"/>
      <c r="VRN339" s="1085"/>
      <c r="VRO339" s="1085"/>
      <c r="VRP339" s="1085"/>
      <c r="VRQ339" s="1085"/>
      <c r="VRR339" s="1085"/>
      <c r="VRS339" s="1085"/>
      <c r="VRT339" s="1085"/>
      <c r="VRU339" s="1085"/>
      <c r="VRV339" s="1080"/>
      <c r="VRW339" s="1085"/>
      <c r="VRX339" s="1085"/>
      <c r="VRY339" s="1085"/>
      <c r="VRZ339" s="1085"/>
      <c r="VSA339" s="1085"/>
      <c r="VSB339" s="1085"/>
      <c r="VSC339" s="1085"/>
      <c r="VSD339" s="1085"/>
      <c r="VSE339" s="1085"/>
      <c r="VSF339" s="1085"/>
      <c r="VSG339" s="1085"/>
      <c r="VSH339" s="1085"/>
      <c r="VSI339" s="1085"/>
      <c r="VSJ339" s="1085"/>
      <c r="VSK339" s="1080"/>
      <c r="VSL339" s="1085"/>
      <c r="VSM339" s="1085"/>
      <c r="VSN339" s="1085"/>
      <c r="VSO339" s="1085"/>
      <c r="VSP339" s="1085"/>
      <c r="VSQ339" s="1085"/>
      <c r="VSR339" s="1085"/>
      <c r="VSS339" s="1085"/>
      <c r="VST339" s="1085"/>
      <c r="VSU339" s="1085"/>
      <c r="VSV339" s="1085"/>
      <c r="VSW339" s="1085"/>
      <c r="VSX339" s="1085"/>
      <c r="VSY339" s="1085"/>
      <c r="VSZ339" s="1080"/>
      <c r="VTA339" s="1085"/>
      <c r="VTB339" s="1085"/>
      <c r="VTC339" s="1085"/>
      <c r="VTD339" s="1085"/>
      <c r="VTE339" s="1085"/>
      <c r="VTF339" s="1085"/>
      <c r="VTG339" s="1085"/>
      <c r="VTH339" s="1085"/>
      <c r="VTI339" s="1085"/>
      <c r="VTJ339" s="1085"/>
      <c r="VTK339" s="1085"/>
      <c r="VTL339" s="1085"/>
      <c r="VTM339" s="1085"/>
      <c r="VTN339" s="1085"/>
      <c r="VTO339" s="1080"/>
      <c r="VTP339" s="1085"/>
      <c r="VTQ339" s="1085"/>
      <c r="VTR339" s="1085"/>
      <c r="VTS339" s="1085"/>
      <c r="VTT339" s="1085"/>
      <c r="VTU339" s="1085"/>
      <c r="VTV339" s="1085"/>
      <c r="VTW339" s="1085"/>
      <c r="VTX339" s="1085"/>
      <c r="VTY339" s="1085"/>
      <c r="VTZ339" s="1085"/>
      <c r="VUA339" s="1085"/>
      <c r="VUB339" s="1085"/>
      <c r="VUC339" s="1085"/>
      <c r="VUD339" s="1080"/>
      <c r="VUE339" s="1085"/>
      <c r="VUF339" s="1085"/>
      <c r="VUG339" s="1085"/>
      <c r="VUH339" s="1085"/>
      <c r="VUI339" s="1085"/>
      <c r="VUJ339" s="1085"/>
      <c r="VUK339" s="1085"/>
      <c r="VUL339" s="1085"/>
      <c r="VUM339" s="1085"/>
      <c r="VUN339" s="1085"/>
      <c r="VUO339" s="1085"/>
      <c r="VUP339" s="1085"/>
      <c r="VUQ339" s="1085"/>
      <c r="VUR339" s="1085"/>
      <c r="VUS339" s="1080"/>
      <c r="VUT339" s="1085"/>
      <c r="VUU339" s="1085"/>
      <c r="VUV339" s="1085"/>
      <c r="VUW339" s="1085"/>
      <c r="VUX339" s="1085"/>
      <c r="VUY339" s="1085"/>
      <c r="VUZ339" s="1085"/>
      <c r="VVA339" s="1085"/>
      <c r="VVB339" s="1085"/>
      <c r="VVC339" s="1085"/>
      <c r="VVD339" s="1085"/>
      <c r="VVE339" s="1085"/>
      <c r="VVF339" s="1085"/>
      <c r="VVG339" s="1085"/>
      <c r="VVH339" s="1080"/>
      <c r="VVI339" s="1085"/>
      <c r="VVJ339" s="1085"/>
      <c r="VVK339" s="1085"/>
      <c r="VVL339" s="1085"/>
      <c r="VVM339" s="1085"/>
      <c r="VVN339" s="1085"/>
      <c r="VVO339" s="1085"/>
      <c r="VVP339" s="1085"/>
      <c r="VVQ339" s="1085"/>
      <c r="VVR339" s="1085"/>
      <c r="VVS339" s="1085"/>
      <c r="VVT339" s="1085"/>
      <c r="VVU339" s="1085"/>
      <c r="VVV339" s="1085"/>
      <c r="VVW339" s="1080"/>
      <c r="VVX339" s="1085"/>
      <c r="VVY339" s="1085"/>
      <c r="VVZ339" s="1085"/>
      <c r="VWA339" s="1085"/>
      <c r="VWB339" s="1085"/>
      <c r="VWC339" s="1085"/>
      <c r="VWD339" s="1085"/>
      <c r="VWE339" s="1085"/>
      <c r="VWF339" s="1085"/>
      <c r="VWG339" s="1085"/>
      <c r="VWH339" s="1085"/>
      <c r="VWI339" s="1085"/>
      <c r="VWJ339" s="1085"/>
      <c r="VWK339" s="1085"/>
      <c r="VWL339" s="1080"/>
      <c r="VWM339" s="1085"/>
      <c r="VWN339" s="1085"/>
      <c r="VWO339" s="1085"/>
      <c r="VWP339" s="1085"/>
      <c r="VWQ339" s="1085"/>
      <c r="VWR339" s="1085"/>
      <c r="VWS339" s="1085"/>
      <c r="VWT339" s="1085"/>
      <c r="VWU339" s="1085"/>
      <c r="VWV339" s="1085"/>
      <c r="VWW339" s="1085"/>
      <c r="VWX339" s="1085"/>
      <c r="VWY339" s="1085"/>
      <c r="VWZ339" s="1085"/>
      <c r="VXA339" s="1080"/>
      <c r="VXB339" s="1085"/>
      <c r="VXC339" s="1085"/>
      <c r="VXD339" s="1085"/>
      <c r="VXE339" s="1085"/>
      <c r="VXF339" s="1085"/>
      <c r="VXG339" s="1085"/>
      <c r="VXH339" s="1085"/>
      <c r="VXI339" s="1085"/>
      <c r="VXJ339" s="1085"/>
      <c r="VXK339" s="1085"/>
      <c r="VXL339" s="1085"/>
      <c r="VXM339" s="1085"/>
      <c r="VXN339" s="1085"/>
      <c r="VXO339" s="1085"/>
      <c r="VXP339" s="1080"/>
      <c r="VXQ339" s="1085"/>
      <c r="VXR339" s="1085"/>
      <c r="VXS339" s="1085"/>
      <c r="VXT339" s="1085"/>
      <c r="VXU339" s="1085"/>
      <c r="VXV339" s="1085"/>
      <c r="VXW339" s="1085"/>
      <c r="VXX339" s="1085"/>
      <c r="VXY339" s="1085"/>
      <c r="VXZ339" s="1085"/>
      <c r="VYA339" s="1085"/>
      <c r="VYB339" s="1085"/>
      <c r="VYC339" s="1085"/>
      <c r="VYD339" s="1085"/>
      <c r="VYE339" s="1080"/>
      <c r="VYF339" s="1085"/>
      <c r="VYG339" s="1085"/>
      <c r="VYH339" s="1085"/>
      <c r="VYI339" s="1085"/>
      <c r="VYJ339" s="1085"/>
      <c r="VYK339" s="1085"/>
      <c r="VYL339" s="1085"/>
      <c r="VYM339" s="1085"/>
      <c r="VYN339" s="1085"/>
      <c r="VYO339" s="1085"/>
      <c r="VYP339" s="1085"/>
      <c r="VYQ339" s="1085"/>
      <c r="VYR339" s="1085"/>
      <c r="VYS339" s="1085"/>
      <c r="VYT339" s="1080"/>
      <c r="VYU339" s="1085"/>
      <c r="VYV339" s="1085"/>
      <c r="VYW339" s="1085"/>
      <c r="VYX339" s="1085"/>
      <c r="VYY339" s="1085"/>
      <c r="VYZ339" s="1085"/>
      <c r="VZA339" s="1085"/>
      <c r="VZB339" s="1085"/>
      <c r="VZC339" s="1085"/>
      <c r="VZD339" s="1085"/>
      <c r="VZE339" s="1085"/>
      <c r="VZF339" s="1085"/>
      <c r="VZG339" s="1085"/>
      <c r="VZH339" s="1085"/>
      <c r="VZI339" s="1080"/>
      <c r="VZJ339" s="1085"/>
      <c r="VZK339" s="1085"/>
      <c r="VZL339" s="1085"/>
      <c r="VZM339" s="1085"/>
      <c r="VZN339" s="1085"/>
      <c r="VZO339" s="1085"/>
      <c r="VZP339" s="1085"/>
      <c r="VZQ339" s="1085"/>
      <c r="VZR339" s="1085"/>
      <c r="VZS339" s="1085"/>
      <c r="VZT339" s="1085"/>
      <c r="VZU339" s="1085"/>
      <c r="VZV339" s="1085"/>
      <c r="VZW339" s="1085"/>
      <c r="VZX339" s="1080"/>
      <c r="VZY339" s="1085"/>
      <c r="VZZ339" s="1085"/>
      <c r="WAA339" s="1085"/>
      <c r="WAB339" s="1085"/>
      <c r="WAC339" s="1085"/>
      <c r="WAD339" s="1085"/>
      <c r="WAE339" s="1085"/>
      <c r="WAF339" s="1085"/>
      <c r="WAG339" s="1085"/>
      <c r="WAH339" s="1085"/>
      <c r="WAI339" s="1085"/>
      <c r="WAJ339" s="1085"/>
      <c r="WAK339" s="1085"/>
      <c r="WAL339" s="1085"/>
      <c r="WAM339" s="1080"/>
      <c r="WAN339" s="1085"/>
      <c r="WAO339" s="1085"/>
      <c r="WAP339" s="1085"/>
      <c r="WAQ339" s="1085"/>
      <c r="WAR339" s="1085"/>
      <c r="WAS339" s="1085"/>
      <c r="WAT339" s="1085"/>
      <c r="WAU339" s="1085"/>
      <c r="WAV339" s="1085"/>
      <c r="WAW339" s="1085"/>
      <c r="WAX339" s="1085"/>
      <c r="WAY339" s="1085"/>
      <c r="WAZ339" s="1085"/>
      <c r="WBA339" s="1085"/>
      <c r="WBB339" s="1080"/>
      <c r="WBC339" s="1085"/>
      <c r="WBD339" s="1085"/>
      <c r="WBE339" s="1085"/>
      <c r="WBF339" s="1085"/>
      <c r="WBG339" s="1085"/>
      <c r="WBH339" s="1085"/>
      <c r="WBI339" s="1085"/>
      <c r="WBJ339" s="1085"/>
      <c r="WBK339" s="1085"/>
      <c r="WBL339" s="1085"/>
      <c r="WBM339" s="1085"/>
      <c r="WBN339" s="1085"/>
      <c r="WBO339" s="1085"/>
      <c r="WBP339" s="1085"/>
      <c r="WBQ339" s="1080"/>
      <c r="WBR339" s="1085"/>
      <c r="WBS339" s="1085"/>
      <c r="WBT339" s="1085"/>
      <c r="WBU339" s="1085"/>
      <c r="WBV339" s="1085"/>
      <c r="WBW339" s="1085"/>
      <c r="WBX339" s="1085"/>
      <c r="WBY339" s="1085"/>
      <c r="WBZ339" s="1085"/>
      <c r="WCA339" s="1085"/>
      <c r="WCB339" s="1085"/>
      <c r="WCC339" s="1085"/>
      <c r="WCD339" s="1085"/>
      <c r="WCE339" s="1085"/>
      <c r="WCF339" s="1080"/>
      <c r="WCG339" s="1085"/>
      <c r="WCH339" s="1085"/>
      <c r="WCI339" s="1085"/>
      <c r="WCJ339" s="1085"/>
      <c r="WCK339" s="1085"/>
      <c r="WCL339" s="1085"/>
      <c r="WCM339" s="1085"/>
      <c r="WCN339" s="1085"/>
      <c r="WCO339" s="1085"/>
      <c r="WCP339" s="1085"/>
      <c r="WCQ339" s="1085"/>
      <c r="WCR339" s="1085"/>
      <c r="WCS339" s="1085"/>
      <c r="WCT339" s="1085"/>
      <c r="WCU339" s="1080"/>
      <c r="WCV339" s="1085"/>
      <c r="WCW339" s="1085"/>
      <c r="WCX339" s="1085"/>
      <c r="WCY339" s="1085"/>
      <c r="WCZ339" s="1085"/>
      <c r="WDA339" s="1085"/>
      <c r="WDB339" s="1085"/>
      <c r="WDC339" s="1085"/>
      <c r="WDD339" s="1085"/>
      <c r="WDE339" s="1085"/>
      <c r="WDF339" s="1085"/>
      <c r="WDG339" s="1085"/>
      <c r="WDH339" s="1085"/>
      <c r="WDI339" s="1085"/>
      <c r="WDJ339" s="1080"/>
      <c r="WDK339" s="1085"/>
      <c r="WDL339" s="1085"/>
      <c r="WDM339" s="1085"/>
      <c r="WDN339" s="1085"/>
      <c r="WDO339" s="1085"/>
      <c r="WDP339" s="1085"/>
      <c r="WDQ339" s="1085"/>
      <c r="WDR339" s="1085"/>
      <c r="WDS339" s="1085"/>
      <c r="WDT339" s="1085"/>
      <c r="WDU339" s="1085"/>
      <c r="WDV339" s="1085"/>
      <c r="WDW339" s="1085"/>
      <c r="WDX339" s="1085"/>
      <c r="WDY339" s="1080"/>
      <c r="WDZ339" s="1085"/>
      <c r="WEA339" s="1085"/>
      <c r="WEB339" s="1085"/>
      <c r="WEC339" s="1085"/>
      <c r="WED339" s="1085"/>
      <c r="WEE339" s="1085"/>
      <c r="WEF339" s="1085"/>
      <c r="WEG339" s="1085"/>
      <c r="WEH339" s="1085"/>
      <c r="WEI339" s="1085"/>
      <c r="WEJ339" s="1085"/>
      <c r="WEK339" s="1085"/>
      <c r="WEL339" s="1085"/>
      <c r="WEM339" s="1085"/>
      <c r="WEN339" s="1080"/>
      <c r="WEO339" s="1085"/>
      <c r="WEP339" s="1085"/>
      <c r="WEQ339" s="1085"/>
      <c r="WER339" s="1085"/>
      <c r="WES339" s="1085"/>
      <c r="WET339" s="1085"/>
      <c r="WEU339" s="1085"/>
      <c r="WEV339" s="1085"/>
      <c r="WEW339" s="1085"/>
      <c r="WEX339" s="1085"/>
      <c r="WEY339" s="1085"/>
      <c r="WEZ339" s="1085"/>
      <c r="WFA339" s="1085"/>
      <c r="WFB339" s="1085"/>
      <c r="WFC339" s="1080"/>
      <c r="WFD339" s="1085"/>
      <c r="WFE339" s="1085"/>
      <c r="WFF339" s="1085"/>
      <c r="WFG339" s="1085"/>
      <c r="WFH339" s="1085"/>
      <c r="WFI339" s="1085"/>
      <c r="WFJ339" s="1085"/>
      <c r="WFK339" s="1085"/>
      <c r="WFL339" s="1085"/>
      <c r="WFM339" s="1085"/>
      <c r="WFN339" s="1085"/>
      <c r="WFO339" s="1085"/>
      <c r="WFP339" s="1085"/>
      <c r="WFQ339" s="1085"/>
      <c r="WFR339" s="1080"/>
      <c r="WFS339" s="1085"/>
      <c r="WFT339" s="1085"/>
      <c r="WFU339" s="1085"/>
      <c r="WFV339" s="1085"/>
      <c r="WFW339" s="1085"/>
      <c r="WFX339" s="1085"/>
      <c r="WFY339" s="1085"/>
      <c r="WFZ339" s="1085"/>
      <c r="WGA339" s="1085"/>
      <c r="WGB339" s="1085"/>
      <c r="WGC339" s="1085"/>
      <c r="WGD339" s="1085"/>
      <c r="WGE339" s="1085"/>
      <c r="WGF339" s="1085"/>
      <c r="WGG339" s="1080"/>
      <c r="WGH339" s="1085"/>
      <c r="WGI339" s="1085"/>
      <c r="WGJ339" s="1085"/>
      <c r="WGK339" s="1085"/>
      <c r="WGL339" s="1085"/>
      <c r="WGM339" s="1085"/>
      <c r="WGN339" s="1085"/>
      <c r="WGO339" s="1085"/>
      <c r="WGP339" s="1085"/>
      <c r="WGQ339" s="1085"/>
      <c r="WGR339" s="1085"/>
      <c r="WGS339" s="1085"/>
      <c r="WGT339" s="1085"/>
      <c r="WGU339" s="1085"/>
      <c r="WGV339" s="1080"/>
      <c r="WGW339" s="1085"/>
      <c r="WGX339" s="1085"/>
      <c r="WGY339" s="1085"/>
      <c r="WGZ339" s="1085"/>
      <c r="WHA339" s="1085"/>
      <c r="WHB339" s="1085"/>
      <c r="WHC339" s="1085"/>
      <c r="WHD339" s="1085"/>
      <c r="WHE339" s="1085"/>
      <c r="WHF339" s="1085"/>
      <c r="WHG339" s="1085"/>
      <c r="WHH339" s="1085"/>
      <c r="WHI339" s="1085"/>
      <c r="WHJ339" s="1085"/>
      <c r="WHK339" s="1080"/>
      <c r="WHL339" s="1085"/>
      <c r="WHM339" s="1085"/>
      <c r="WHN339" s="1085"/>
      <c r="WHO339" s="1085"/>
      <c r="WHP339" s="1085"/>
      <c r="WHQ339" s="1085"/>
      <c r="WHR339" s="1085"/>
      <c r="WHS339" s="1085"/>
      <c r="WHT339" s="1085"/>
      <c r="WHU339" s="1085"/>
      <c r="WHV339" s="1085"/>
      <c r="WHW339" s="1085"/>
      <c r="WHX339" s="1085"/>
      <c r="WHY339" s="1085"/>
      <c r="WHZ339" s="1080"/>
      <c r="WIA339" s="1085"/>
      <c r="WIB339" s="1085"/>
      <c r="WIC339" s="1085"/>
      <c r="WID339" s="1085"/>
      <c r="WIE339" s="1085"/>
      <c r="WIF339" s="1085"/>
      <c r="WIG339" s="1085"/>
      <c r="WIH339" s="1085"/>
      <c r="WII339" s="1085"/>
      <c r="WIJ339" s="1085"/>
      <c r="WIK339" s="1085"/>
      <c r="WIL339" s="1085"/>
      <c r="WIM339" s="1085"/>
      <c r="WIN339" s="1085"/>
      <c r="WIO339" s="1080"/>
      <c r="WIP339" s="1085"/>
      <c r="WIQ339" s="1085"/>
      <c r="WIR339" s="1085"/>
      <c r="WIS339" s="1085"/>
      <c r="WIT339" s="1085"/>
      <c r="WIU339" s="1085"/>
      <c r="WIV339" s="1085"/>
      <c r="WIW339" s="1085"/>
      <c r="WIX339" s="1085"/>
      <c r="WIY339" s="1085"/>
      <c r="WIZ339" s="1085"/>
      <c r="WJA339" s="1085"/>
      <c r="WJB339" s="1085"/>
      <c r="WJC339" s="1085"/>
      <c r="WJD339" s="1080"/>
      <c r="WJE339" s="1085"/>
      <c r="WJF339" s="1085"/>
      <c r="WJG339" s="1085"/>
      <c r="WJH339" s="1085"/>
      <c r="WJI339" s="1085"/>
      <c r="WJJ339" s="1085"/>
      <c r="WJK339" s="1085"/>
      <c r="WJL339" s="1085"/>
      <c r="WJM339" s="1085"/>
      <c r="WJN339" s="1085"/>
      <c r="WJO339" s="1085"/>
      <c r="WJP339" s="1085"/>
      <c r="WJQ339" s="1085"/>
      <c r="WJR339" s="1085"/>
      <c r="WJS339" s="1080"/>
      <c r="WJT339" s="1085"/>
      <c r="WJU339" s="1085"/>
      <c r="WJV339" s="1085"/>
      <c r="WJW339" s="1085"/>
      <c r="WJX339" s="1085"/>
      <c r="WJY339" s="1085"/>
      <c r="WJZ339" s="1085"/>
      <c r="WKA339" s="1085"/>
      <c r="WKB339" s="1085"/>
      <c r="WKC339" s="1085"/>
      <c r="WKD339" s="1085"/>
      <c r="WKE339" s="1085"/>
      <c r="WKF339" s="1085"/>
      <c r="WKG339" s="1085"/>
      <c r="WKH339" s="1080"/>
      <c r="WKI339" s="1085"/>
      <c r="WKJ339" s="1085"/>
      <c r="WKK339" s="1085"/>
      <c r="WKL339" s="1085"/>
      <c r="WKM339" s="1085"/>
      <c r="WKN339" s="1085"/>
      <c r="WKO339" s="1085"/>
      <c r="WKP339" s="1085"/>
      <c r="WKQ339" s="1085"/>
      <c r="WKR339" s="1085"/>
      <c r="WKS339" s="1085"/>
      <c r="WKT339" s="1085"/>
      <c r="WKU339" s="1085"/>
      <c r="WKV339" s="1085"/>
      <c r="WKW339" s="1080"/>
      <c r="WKX339" s="1085"/>
      <c r="WKY339" s="1085"/>
      <c r="WKZ339" s="1085"/>
      <c r="WLA339" s="1085"/>
      <c r="WLB339" s="1085"/>
      <c r="WLC339" s="1085"/>
      <c r="WLD339" s="1085"/>
      <c r="WLE339" s="1085"/>
      <c r="WLF339" s="1085"/>
      <c r="WLG339" s="1085"/>
      <c r="WLH339" s="1085"/>
      <c r="WLI339" s="1085"/>
      <c r="WLJ339" s="1085"/>
      <c r="WLK339" s="1085"/>
      <c r="WLL339" s="1080"/>
      <c r="WLM339" s="1085"/>
      <c r="WLN339" s="1085"/>
      <c r="WLO339" s="1085"/>
      <c r="WLP339" s="1085"/>
      <c r="WLQ339" s="1085"/>
      <c r="WLR339" s="1085"/>
      <c r="WLS339" s="1085"/>
      <c r="WLT339" s="1085"/>
      <c r="WLU339" s="1085"/>
      <c r="WLV339" s="1085"/>
      <c r="WLW339" s="1085"/>
      <c r="WLX339" s="1085"/>
      <c r="WLY339" s="1085"/>
      <c r="WLZ339" s="1085"/>
      <c r="WMA339" s="1080"/>
      <c r="WMB339" s="1085"/>
      <c r="WMC339" s="1085"/>
      <c r="WMD339" s="1085"/>
      <c r="WME339" s="1085"/>
      <c r="WMF339" s="1085"/>
      <c r="WMG339" s="1085"/>
      <c r="WMH339" s="1085"/>
      <c r="WMI339" s="1085"/>
      <c r="WMJ339" s="1085"/>
      <c r="WMK339" s="1085"/>
      <c r="WML339" s="1085"/>
      <c r="WMM339" s="1085"/>
      <c r="WMN339" s="1085"/>
      <c r="WMO339" s="1085"/>
      <c r="WMP339" s="1080"/>
      <c r="WMQ339" s="1085"/>
      <c r="WMR339" s="1085"/>
      <c r="WMS339" s="1085"/>
      <c r="WMT339" s="1085"/>
      <c r="WMU339" s="1085"/>
      <c r="WMV339" s="1085"/>
      <c r="WMW339" s="1085"/>
      <c r="WMX339" s="1085"/>
      <c r="WMY339" s="1085"/>
      <c r="WMZ339" s="1085"/>
      <c r="WNA339" s="1085"/>
      <c r="WNB339" s="1085"/>
      <c r="WNC339" s="1085"/>
      <c r="WND339" s="1085"/>
      <c r="WNE339" s="1080"/>
      <c r="WNF339" s="1085"/>
      <c r="WNG339" s="1085"/>
      <c r="WNH339" s="1085"/>
      <c r="WNI339" s="1085"/>
      <c r="WNJ339" s="1085"/>
      <c r="WNK339" s="1085"/>
      <c r="WNL339" s="1085"/>
      <c r="WNM339" s="1085"/>
      <c r="WNN339" s="1085"/>
      <c r="WNO339" s="1085"/>
      <c r="WNP339" s="1085"/>
      <c r="WNQ339" s="1085"/>
      <c r="WNR339" s="1085"/>
      <c r="WNS339" s="1085"/>
      <c r="WNT339" s="1080"/>
      <c r="WNU339" s="1085"/>
      <c r="WNV339" s="1085"/>
      <c r="WNW339" s="1085"/>
      <c r="WNX339" s="1085"/>
      <c r="WNY339" s="1085"/>
      <c r="WNZ339" s="1085"/>
      <c r="WOA339" s="1085"/>
      <c r="WOB339" s="1085"/>
      <c r="WOC339" s="1085"/>
      <c r="WOD339" s="1085"/>
      <c r="WOE339" s="1085"/>
      <c r="WOF339" s="1085"/>
      <c r="WOG339" s="1085"/>
      <c r="WOH339" s="1085"/>
      <c r="WOI339" s="1080"/>
      <c r="WOJ339" s="1085"/>
      <c r="WOK339" s="1085"/>
      <c r="WOL339" s="1085"/>
      <c r="WOM339" s="1085"/>
      <c r="WON339" s="1085"/>
      <c r="WOO339" s="1085"/>
      <c r="WOP339" s="1085"/>
      <c r="WOQ339" s="1085"/>
      <c r="WOR339" s="1085"/>
      <c r="WOS339" s="1085"/>
      <c r="WOT339" s="1085"/>
      <c r="WOU339" s="1085"/>
      <c r="WOV339" s="1085"/>
      <c r="WOW339" s="1085"/>
      <c r="WOX339" s="1080"/>
      <c r="WOY339" s="1085"/>
      <c r="WOZ339" s="1085"/>
      <c r="WPA339" s="1085"/>
      <c r="WPB339" s="1085"/>
      <c r="WPC339" s="1085"/>
      <c r="WPD339" s="1085"/>
      <c r="WPE339" s="1085"/>
      <c r="WPF339" s="1085"/>
      <c r="WPG339" s="1085"/>
      <c r="WPH339" s="1085"/>
      <c r="WPI339" s="1085"/>
      <c r="WPJ339" s="1085"/>
      <c r="WPK339" s="1085"/>
      <c r="WPL339" s="1085"/>
      <c r="WPM339" s="1080"/>
      <c r="WPN339" s="1085"/>
      <c r="WPO339" s="1085"/>
      <c r="WPP339" s="1085"/>
      <c r="WPQ339" s="1085"/>
      <c r="WPR339" s="1085"/>
      <c r="WPS339" s="1085"/>
      <c r="WPT339" s="1085"/>
      <c r="WPU339" s="1085"/>
      <c r="WPV339" s="1085"/>
      <c r="WPW339" s="1085"/>
      <c r="WPX339" s="1085"/>
      <c r="WPY339" s="1085"/>
      <c r="WPZ339" s="1085"/>
      <c r="WQA339" s="1085"/>
      <c r="WQB339" s="1080"/>
      <c r="WQC339" s="1085"/>
      <c r="WQD339" s="1085"/>
      <c r="WQE339" s="1085"/>
      <c r="WQF339" s="1085"/>
      <c r="WQG339" s="1085"/>
      <c r="WQH339" s="1085"/>
      <c r="WQI339" s="1085"/>
      <c r="WQJ339" s="1085"/>
      <c r="WQK339" s="1085"/>
      <c r="WQL339" s="1085"/>
      <c r="WQM339" s="1085"/>
      <c r="WQN339" s="1085"/>
      <c r="WQO339" s="1085"/>
      <c r="WQP339" s="1085"/>
      <c r="WQQ339" s="1080"/>
      <c r="WQR339" s="1085"/>
      <c r="WQS339" s="1085"/>
      <c r="WQT339" s="1085"/>
      <c r="WQU339" s="1085"/>
      <c r="WQV339" s="1085"/>
      <c r="WQW339" s="1085"/>
      <c r="WQX339" s="1085"/>
      <c r="WQY339" s="1085"/>
      <c r="WQZ339" s="1085"/>
      <c r="WRA339" s="1085"/>
      <c r="WRB339" s="1085"/>
      <c r="WRC339" s="1085"/>
      <c r="WRD339" s="1085"/>
      <c r="WRE339" s="1085"/>
      <c r="WRF339" s="1080"/>
      <c r="WRG339" s="1085"/>
      <c r="WRH339" s="1085"/>
      <c r="WRI339" s="1085"/>
      <c r="WRJ339" s="1085"/>
      <c r="WRK339" s="1085"/>
      <c r="WRL339" s="1085"/>
      <c r="WRM339" s="1085"/>
      <c r="WRN339" s="1085"/>
      <c r="WRO339" s="1085"/>
      <c r="WRP339" s="1085"/>
      <c r="WRQ339" s="1085"/>
      <c r="WRR339" s="1085"/>
      <c r="WRS339" s="1085"/>
      <c r="WRT339" s="1085"/>
      <c r="WRU339" s="1080"/>
      <c r="WRV339" s="1085"/>
      <c r="WRW339" s="1085"/>
      <c r="WRX339" s="1085"/>
      <c r="WRY339" s="1085"/>
      <c r="WRZ339" s="1085"/>
      <c r="WSA339" s="1085"/>
      <c r="WSB339" s="1085"/>
      <c r="WSC339" s="1085"/>
      <c r="WSD339" s="1085"/>
      <c r="WSE339" s="1085"/>
      <c r="WSF339" s="1085"/>
      <c r="WSG339" s="1085"/>
      <c r="WSH339" s="1085"/>
      <c r="WSI339" s="1085"/>
      <c r="WSJ339" s="1080"/>
      <c r="WSK339" s="1085"/>
      <c r="WSL339" s="1085"/>
      <c r="WSM339" s="1085"/>
      <c r="WSN339" s="1085"/>
      <c r="WSO339" s="1085"/>
      <c r="WSP339" s="1085"/>
      <c r="WSQ339" s="1085"/>
      <c r="WSR339" s="1085"/>
      <c r="WSS339" s="1085"/>
      <c r="WST339" s="1085"/>
      <c r="WSU339" s="1085"/>
      <c r="WSV339" s="1085"/>
      <c r="WSW339" s="1085"/>
      <c r="WSX339" s="1085"/>
      <c r="WSY339" s="1080"/>
      <c r="WSZ339" s="1085"/>
      <c r="WTA339" s="1085"/>
      <c r="WTB339" s="1085"/>
      <c r="WTC339" s="1085"/>
      <c r="WTD339" s="1085"/>
      <c r="WTE339" s="1085"/>
      <c r="WTF339" s="1085"/>
      <c r="WTG339" s="1085"/>
      <c r="WTH339" s="1085"/>
      <c r="WTI339" s="1085"/>
      <c r="WTJ339" s="1085"/>
      <c r="WTK339" s="1085"/>
      <c r="WTL339" s="1085"/>
      <c r="WTM339" s="1085"/>
      <c r="WTN339" s="1080"/>
      <c r="WTO339" s="1085"/>
      <c r="WTP339" s="1085"/>
      <c r="WTQ339" s="1085"/>
      <c r="WTR339" s="1085"/>
      <c r="WTS339" s="1085"/>
      <c r="WTT339" s="1085"/>
      <c r="WTU339" s="1085"/>
      <c r="WTV339" s="1085"/>
      <c r="WTW339" s="1085"/>
      <c r="WTX339" s="1085"/>
      <c r="WTY339" s="1085"/>
      <c r="WTZ339" s="1085"/>
      <c r="WUA339" s="1085"/>
      <c r="WUB339" s="1085"/>
      <c r="WUC339" s="1080"/>
      <c r="WUD339" s="1085"/>
      <c r="WUE339" s="1085"/>
      <c r="WUF339" s="1085"/>
      <c r="WUG339" s="1085"/>
      <c r="WUH339" s="1085"/>
      <c r="WUI339" s="1085"/>
      <c r="WUJ339" s="1085"/>
      <c r="WUK339" s="1085"/>
      <c r="WUL339" s="1085"/>
      <c r="WUM339" s="1085"/>
      <c r="WUN339" s="1085"/>
      <c r="WUO339" s="1085"/>
      <c r="WUP339" s="1085"/>
      <c r="WUQ339" s="1085"/>
      <c r="WUR339" s="1080"/>
      <c r="WUS339" s="1085"/>
      <c r="WUT339" s="1085"/>
      <c r="WUU339" s="1085"/>
      <c r="WUV339" s="1085"/>
      <c r="WUW339" s="1085"/>
      <c r="WUX339" s="1085"/>
      <c r="WUY339" s="1085"/>
      <c r="WUZ339" s="1085"/>
      <c r="WVA339" s="1085"/>
      <c r="WVB339" s="1085"/>
      <c r="WVC339" s="1085"/>
      <c r="WVD339" s="1085"/>
      <c r="WVE339" s="1085"/>
      <c r="WVF339" s="1085"/>
      <c r="WVG339" s="1080"/>
      <c r="WVH339" s="1085"/>
      <c r="WVI339" s="1085"/>
      <c r="WVJ339" s="1085"/>
      <c r="WVK339" s="1085"/>
      <c r="WVL339" s="1085"/>
      <c r="WVM339" s="1085"/>
      <c r="WVN339" s="1085"/>
      <c r="WVO339" s="1085"/>
      <c r="WVP339" s="1085"/>
      <c r="WVQ339" s="1085"/>
      <c r="WVR339" s="1085"/>
      <c r="WVS339" s="1085"/>
      <c r="WVT339" s="1085"/>
      <c r="WVU339" s="1085"/>
      <c r="WVV339" s="1080"/>
      <c r="WVW339" s="1085"/>
      <c r="WVX339" s="1085"/>
      <c r="WVY339" s="1085"/>
      <c r="WVZ339" s="1085"/>
      <c r="WWA339" s="1085"/>
      <c r="WWB339" s="1085"/>
      <c r="WWC339" s="1085"/>
      <c r="WWD339" s="1085"/>
      <c r="WWE339" s="1085"/>
      <c r="WWF339" s="1085"/>
      <c r="WWG339" s="1085"/>
      <c r="WWH339" s="1085"/>
      <c r="WWI339" s="1085"/>
      <c r="WWJ339" s="1085"/>
      <c r="WWK339" s="1080"/>
      <c r="WWL339" s="1085"/>
      <c r="WWM339" s="1085"/>
      <c r="WWN339" s="1085"/>
      <c r="WWO339" s="1085"/>
      <c r="WWP339" s="1085"/>
      <c r="WWQ339" s="1085"/>
      <c r="WWR339" s="1085"/>
      <c r="WWS339" s="1085"/>
      <c r="WWT339" s="1085"/>
      <c r="WWU339" s="1085"/>
      <c r="WWV339" s="1085"/>
      <c r="WWW339" s="1085"/>
      <c r="WWX339" s="1085"/>
      <c r="WWY339" s="1085"/>
      <c r="WWZ339" s="1080"/>
      <c r="WXA339" s="1085"/>
      <c r="WXB339" s="1085"/>
      <c r="WXC339" s="1085"/>
      <c r="WXD339" s="1085"/>
      <c r="WXE339" s="1085"/>
      <c r="WXF339" s="1085"/>
      <c r="WXG339" s="1085"/>
      <c r="WXH339" s="1085"/>
      <c r="WXI339" s="1085"/>
      <c r="WXJ339" s="1085"/>
      <c r="WXK339" s="1085"/>
      <c r="WXL339" s="1085"/>
      <c r="WXM339" s="1085"/>
      <c r="WXN339" s="1085"/>
      <c r="WXO339" s="1080"/>
      <c r="WXP339" s="1085"/>
      <c r="WXQ339" s="1085"/>
      <c r="WXR339" s="1085"/>
      <c r="WXS339" s="1085"/>
      <c r="WXT339" s="1085"/>
      <c r="WXU339" s="1085"/>
      <c r="WXV339" s="1085"/>
      <c r="WXW339" s="1085"/>
      <c r="WXX339" s="1085"/>
      <c r="WXY339" s="1085"/>
      <c r="WXZ339" s="1085"/>
      <c r="WYA339" s="1085"/>
      <c r="WYB339" s="1085"/>
      <c r="WYC339" s="1085"/>
      <c r="WYD339" s="1080"/>
      <c r="WYE339" s="1085"/>
      <c r="WYF339" s="1085"/>
      <c r="WYG339" s="1085"/>
      <c r="WYH339" s="1085"/>
      <c r="WYI339" s="1085"/>
      <c r="WYJ339" s="1085"/>
      <c r="WYK339" s="1085"/>
      <c r="WYL339" s="1085"/>
      <c r="WYM339" s="1085"/>
      <c r="WYN339" s="1085"/>
      <c r="WYO339" s="1085"/>
      <c r="WYP339" s="1085"/>
      <c r="WYQ339" s="1085"/>
      <c r="WYR339" s="1085"/>
      <c r="WYS339" s="1080"/>
      <c r="WYT339" s="1085"/>
      <c r="WYU339" s="1085"/>
      <c r="WYV339" s="1085"/>
      <c r="WYW339" s="1085"/>
      <c r="WYX339" s="1085"/>
      <c r="WYY339" s="1085"/>
      <c r="WYZ339" s="1085"/>
      <c r="WZA339" s="1085"/>
      <c r="WZB339" s="1085"/>
      <c r="WZC339" s="1085"/>
      <c r="WZD339" s="1085"/>
      <c r="WZE339" s="1085"/>
      <c r="WZF339" s="1085"/>
      <c r="WZG339" s="1085"/>
      <c r="WZH339" s="1080"/>
      <c r="WZI339" s="1085"/>
      <c r="WZJ339" s="1085"/>
      <c r="WZK339" s="1085"/>
      <c r="WZL339" s="1085"/>
      <c r="WZM339" s="1085"/>
      <c r="WZN339" s="1085"/>
      <c r="WZO339" s="1085"/>
      <c r="WZP339" s="1085"/>
      <c r="WZQ339" s="1085"/>
      <c r="WZR339" s="1085"/>
      <c r="WZS339" s="1085"/>
      <c r="WZT339" s="1085"/>
      <c r="WZU339" s="1085"/>
      <c r="WZV339" s="1085"/>
      <c r="WZW339" s="1080"/>
      <c r="WZX339" s="1085"/>
      <c r="WZY339" s="1085"/>
      <c r="WZZ339" s="1085"/>
      <c r="XAA339" s="1085"/>
      <c r="XAB339" s="1085"/>
      <c r="XAC339" s="1085"/>
      <c r="XAD339" s="1085"/>
      <c r="XAE339" s="1085"/>
      <c r="XAF339" s="1085"/>
      <c r="XAG339" s="1085"/>
      <c r="XAH339" s="1085"/>
      <c r="XAI339" s="1085"/>
      <c r="XAJ339" s="1085"/>
      <c r="XAK339" s="1085"/>
      <c r="XAL339" s="1080"/>
      <c r="XAM339" s="1085"/>
      <c r="XAN339" s="1085"/>
      <c r="XAO339" s="1085"/>
      <c r="XAP339" s="1085"/>
      <c r="XAQ339" s="1085"/>
      <c r="XAR339" s="1085"/>
      <c r="XAS339" s="1085"/>
      <c r="XAT339" s="1085"/>
      <c r="XAU339" s="1085"/>
      <c r="XAV339" s="1085"/>
      <c r="XAW339" s="1085"/>
      <c r="XAX339" s="1085"/>
      <c r="XAY339" s="1085"/>
      <c r="XAZ339" s="1085"/>
      <c r="XBA339" s="1080"/>
      <c r="XBB339" s="1085"/>
      <c r="XBC339" s="1085"/>
      <c r="XBD339" s="1085"/>
      <c r="XBE339" s="1085"/>
      <c r="XBF339" s="1085"/>
      <c r="XBG339" s="1085"/>
      <c r="XBH339" s="1085"/>
      <c r="XBI339" s="1085"/>
      <c r="XBJ339" s="1085"/>
      <c r="XBK339" s="1085"/>
      <c r="XBL339" s="1085"/>
      <c r="XBM339" s="1085"/>
      <c r="XBN339" s="1085"/>
      <c r="XBO339" s="1085"/>
      <c r="XBP339" s="1080"/>
      <c r="XBQ339" s="1085"/>
      <c r="XBR339" s="1085"/>
      <c r="XBS339" s="1085"/>
      <c r="XBT339" s="1085"/>
      <c r="XBU339" s="1085"/>
      <c r="XBV339" s="1085"/>
      <c r="XBW339" s="1085"/>
      <c r="XBX339" s="1085"/>
      <c r="XBY339" s="1085"/>
      <c r="XBZ339" s="1085"/>
      <c r="XCA339" s="1085"/>
      <c r="XCB339" s="1085"/>
      <c r="XCC339" s="1085"/>
      <c r="XCD339" s="1085"/>
      <c r="XCE339" s="1080"/>
      <c r="XCF339" s="1085"/>
      <c r="XCG339" s="1085"/>
      <c r="XCH339" s="1085"/>
      <c r="XCI339" s="1085"/>
      <c r="XCJ339" s="1085"/>
      <c r="XCK339" s="1085"/>
      <c r="XCL339" s="1085"/>
      <c r="XCM339" s="1085"/>
      <c r="XCN339" s="1085"/>
      <c r="XCO339" s="1085"/>
      <c r="XCP339" s="1085"/>
      <c r="XCQ339" s="1085"/>
      <c r="XCR339" s="1085"/>
      <c r="XCS339" s="1085"/>
      <c r="XCT339" s="1080"/>
      <c r="XCU339" s="1085"/>
      <c r="XCV339" s="1085"/>
      <c r="XCW339" s="1085"/>
      <c r="XCX339" s="1085"/>
      <c r="XCY339" s="1085"/>
      <c r="XCZ339" s="1085"/>
      <c r="XDA339" s="1085"/>
      <c r="XDB339" s="1085"/>
      <c r="XDC339" s="1085"/>
      <c r="XDD339" s="1085"/>
      <c r="XDE339" s="1085"/>
      <c r="XDF339" s="1085"/>
      <c r="XDG339" s="1085"/>
      <c r="XDH339" s="1085"/>
      <c r="XDI339" s="1080"/>
      <c r="XDJ339" s="1085"/>
      <c r="XDK339" s="1085"/>
      <c r="XDL339" s="1085"/>
      <c r="XDM339" s="1085"/>
      <c r="XDN339" s="1085"/>
      <c r="XDO339" s="1085"/>
      <c r="XDP339" s="1085"/>
      <c r="XDQ339" s="1085"/>
      <c r="XDR339" s="1085"/>
      <c r="XDS339" s="1085"/>
      <c r="XDT339" s="1085"/>
      <c r="XDU339" s="1085"/>
      <c r="XDV339" s="1085"/>
      <c r="XDW339" s="1085"/>
      <c r="XDX339" s="1080"/>
      <c r="XDY339" s="1085"/>
      <c r="XDZ339" s="1085"/>
      <c r="XEA339" s="1085"/>
      <c r="XEB339" s="1085"/>
      <c r="XEC339" s="1085"/>
      <c r="XED339" s="1085"/>
      <c r="XEE339" s="1085"/>
      <c r="XEF339" s="1085"/>
      <c r="XEG339" s="1085"/>
      <c r="XEH339" s="1085"/>
      <c r="XEI339" s="1085"/>
      <c r="XEJ339" s="1085"/>
      <c r="XEK339" s="1085"/>
      <c r="XEL339" s="1085"/>
      <c r="XEM339" s="1080"/>
      <c r="XEN339" s="1085"/>
      <c r="XEO339" s="1085"/>
      <c r="XEP339" s="1085"/>
      <c r="XEQ339" s="1085"/>
      <c r="XER339" s="1085"/>
      <c r="XES339" s="1085"/>
      <c r="XET339" s="1085"/>
      <c r="XEU339" s="1085"/>
      <c r="XEV339" s="1085"/>
      <c r="XEW339" s="1085"/>
      <c r="XEX339" s="1085"/>
      <c r="XEY339" s="1085"/>
      <c r="XEZ339" s="1085"/>
      <c r="XFA339" s="1085"/>
      <c r="XFB339" s="1080"/>
      <c r="XFC339" s="1085"/>
      <c r="XFD339" s="1085"/>
    </row>
    <row r="340" spans="1:16384">
      <c r="A340" s="1085">
        <f>SUM(B340:M340)</f>
        <v>0</v>
      </c>
      <c r="B340" s="1080"/>
      <c r="C340" s="1085">
        <f t="shared" ref="C340:M340" si="247">C338-C156</f>
        <v>0</v>
      </c>
      <c r="D340" s="1085">
        <f t="shared" si="247"/>
        <v>0</v>
      </c>
      <c r="E340" s="1085">
        <f t="shared" si="247"/>
        <v>0</v>
      </c>
      <c r="F340" s="1085">
        <f t="shared" si="247"/>
        <v>0</v>
      </c>
      <c r="G340" s="1085">
        <f t="shared" si="247"/>
        <v>0</v>
      </c>
      <c r="H340" s="1085">
        <f t="shared" si="247"/>
        <v>0</v>
      </c>
      <c r="I340" s="1085">
        <f t="shared" si="247"/>
        <v>0</v>
      </c>
      <c r="J340" s="1085">
        <f t="shared" si="247"/>
        <v>0</v>
      </c>
      <c r="K340" s="1085">
        <f t="shared" si="247"/>
        <v>0</v>
      </c>
      <c r="L340" s="1085">
        <f t="shared" si="247"/>
        <v>0</v>
      </c>
      <c r="M340" s="1085">
        <f t="shared" si="247"/>
        <v>0</v>
      </c>
      <c r="N340" s="1085"/>
      <c r="O340" s="1085"/>
      <c r="P340" s="1085"/>
      <c r="Q340" s="1080"/>
      <c r="R340" s="1085"/>
      <c r="S340" s="1085"/>
      <c r="T340" s="1085"/>
      <c r="U340" s="1085"/>
      <c r="V340" s="1085"/>
      <c r="W340" s="1085"/>
      <c r="X340" s="1085"/>
      <c r="Y340" s="1085"/>
      <c r="Z340" s="1085"/>
      <c r="AA340" s="1085"/>
      <c r="AB340" s="1085"/>
      <c r="AC340" s="1085"/>
      <c r="AD340" s="1085"/>
      <c r="AE340" s="1085"/>
      <c r="AF340" s="1080"/>
      <c r="AG340" s="1085"/>
      <c r="AH340" s="1085"/>
      <c r="AI340" s="1085"/>
      <c r="AJ340" s="1085"/>
      <c r="AK340" s="1085"/>
      <c r="AL340" s="1085"/>
      <c r="AM340" s="1085"/>
      <c r="AN340" s="1085"/>
      <c r="AO340" s="1085"/>
      <c r="AP340" s="1085"/>
      <c r="AQ340" s="1085"/>
      <c r="AR340" s="1085"/>
      <c r="AS340" s="1085"/>
      <c r="AT340" s="1085"/>
      <c r="AU340" s="1080"/>
      <c r="AV340" s="1085"/>
      <c r="AW340" s="1085"/>
      <c r="AX340" s="1085"/>
      <c r="AY340" s="1085"/>
      <c r="AZ340" s="1085"/>
      <c r="BA340" s="1085"/>
      <c r="BB340" s="1085"/>
      <c r="BC340" s="1085"/>
      <c r="BD340" s="1085"/>
      <c r="BE340" s="1085"/>
      <c r="BF340" s="1085"/>
      <c r="BG340" s="1085"/>
      <c r="BH340" s="1085"/>
      <c r="BI340" s="1085"/>
      <c r="BJ340" s="1080"/>
      <c r="BK340" s="1085"/>
      <c r="BL340" s="1085"/>
      <c r="BM340" s="1085"/>
      <c r="BN340" s="1085"/>
      <c r="BO340" s="1085"/>
      <c r="BP340" s="1085"/>
      <c r="BQ340" s="1085"/>
      <c r="BR340" s="1085"/>
      <c r="BS340" s="1085"/>
      <c r="BT340" s="1085"/>
      <c r="BU340" s="1085"/>
      <c r="BV340" s="1085"/>
      <c r="BW340" s="1085"/>
      <c r="BX340" s="1085"/>
      <c r="BY340" s="1080"/>
      <c r="BZ340" s="1085"/>
      <c r="CA340" s="1085"/>
      <c r="CB340" s="1085"/>
      <c r="CC340" s="1085"/>
      <c r="CD340" s="1085"/>
      <c r="CE340" s="1085"/>
      <c r="CF340" s="1085"/>
      <c r="CG340" s="1085"/>
      <c r="CH340" s="1085"/>
      <c r="CI340" s="1085"/>
      <c r="CJ340" s="1085"/>
      <c r="CK340" s="1085"/>
      <c r="CL340" s="1085"/>
      <c r="CM340" s="1085"/>
      <c r="CN340" s="1080"/>
      <c r="CO340" s="1085"/>
      <c r="CP340" s="1085"/>
      <c r="CQ340" s="1085"/>
      <c r="CR340" s="1085"/>
      <c r="CS340" s="1085"/>
      <c r="CT340" s="1085"/>
      <c r="CU340" s="1085"/>
      <c r="CV340" s="1085"/>
      <c r="CW340" s="1085"/>
      <c r="CX340" s="1085"/>
      <c r="CY340" s="1085"/>
      <c r="CZ340" s="1085"/>
      <c r="DA340" s="1085"/>
      <c r="DB340" s="1085"/>
      <c r="DC340" s="1080"/>
      <c r="DD340" s="1085"/>
      <c r="DE340" s="1085"/>
      <c r="DF340" s="1085"/>
      <c r="DG340" s="1085"/>
      <c r="DH340" s="1085"/>
      <c r="DI340" s="1085"/>
      <c r="DJ340" s="1085"/>
      <c r="DK340" s="1085"/>
      <c r="DL340" s="1085"/>
      <c r="DM340" s="1085"/>
      <c r="DN340" s="1085"/>
      <c r="DO340" s="1085"/>
      <c r="DP340" s="1085"/>
      <c r="DQ340" s="1085"/>
      <c r="DR340" s="1080"/>
      <c r="DS340" s="1085"/>
      <c r="DT340" s="1085"/>
      <c r="DU340" s="1085"/>
      <c r="DV340" s="1085"/>
      <c r="DW340" s="1085"/>
      <c r="DX340" s="1085"/>
      <c r="DY340" s="1085"/>
      <c r="DZ340" s="1085"/>
      <c r="EA340" s="1085"/>
      <c r="EB340" s="1085"/>
      <c r="EC340" s="1085"/>
      <c r="ED340" s="1085"/>
      <c r="EE340" s="1085"/>
      <c r="EF340" s="1085"/>
      <c r="EG340" s="1080"/>
      <c r="EH340" s="1085"/>
      <c r="EI340" s="1085"/>
      <c r="EJ340" s="1085"/>
      <c r="EK340" s="1085"/>
      <c r="EL340" s="1085"/>
      <c r="EM340" s="1085"/>
      <c r="EN340" s="1085"/>
      <c r="EO340" s="1085"/>
      <c r="EP340" s="1085"/>
      <c r="EQ340" s="1085"/>
      <c r="ER340" s="1085"/>
      <c r="ES340" s="1085"/>
      <c r="ET340" s="1085"/>
      <c r="EU340" s="1085"/>
      <c r="EV340" s="1080"/>
      <c r="EW340" s="1085"/>
      <c r="EX340" s="1085"/>
      <c r="EY340" s="1085"/>
      <c r="EZ340" s="1085"/>
      <c r="FA340" s="1085"/>
      <c r="FB340" s="1085"/>
      <c r="FC340" s="1085"/>
      <c r="FD340" s="1085"/>
      <c r="FE340" s="1085"/>
      <c r="FF340" s="1085"/>
      <c r="FG340" s="1085"/>
      <c r="FH340" s="1085"/>
      <c r="FI340" s="1085"/>
      <c r="FJ340" s="1085"/>
      <c r="FK340" s="1080"/>
      <c r="FL340" s="1085"/>
      <c r="FM340" s="1085"/>
      <c r="FN340" s="1085"/>
      <c r="FO340" s="1085"/>
      <c r="FP340" s="1085"/>
      <c r="FQ340" s="1085"/>
      <c r="FR340" s="1085"/>
      <c r="FS340" s="1085"/>
      <c r="FT340" s="1085"/>
      <c r="FU340" s="1085"/>
      <c r="FV340" s="1085"/>
      <c r="FW340" s="1085"/>
      <c r="FX340" s="1085"/>
      <c r="FY340" s="1085"/>
      <c r="FZ340" s="1080"/>
      <c r="GA340" s="1085"/>
      <c r="GB340" s="1085"/>
      <c r="GC340" s="1085"/>
      <c r="GD340" s="1085"/>
      <c r="GE340" s="1085"/>
      <c r="GF340" s="1085"/>
      <c r="GG340" s="1085"/>
      <c r="GH340" s="1085"/>
      <c r="GI340" s="1085"/>
      <c r="GJ340" s="1085"/>
      <c r="GK340" s="1085"/>
      <c r="GL340" s="1085"/>
      <c r="GM340" s="1085"/>
      <c r="GN340" s="1085"/>
      <c r="GO340" s="1080"/>
      <c r="GP340" s="1085"/>
      <c r="GQ340" s="1085"/>
      <c r="GR340" s="1085"/>
      <c r="GS340" s="1085"/>
      <c r="GT340" s="1085"/>
      <c r="GU340" s="1085"/>
      <c r="GV340" s="1085"/>
      <c r="GW340" s="1085"/>
      <c r="GX340" s="1085"/>
      <c r="GY340" s="1085"/>
      <c r="GZ340" s="1085"/>
      <c r="HA340" s="1085"/>
      <c r="HB340" s="1085"/>
      <c r="HC340" s="1085"/>
      <c r="HD340" s="1080"/>
      <c r="HE340" s="1085"/>
      <c r="HF340" s="1085"/>
      <c r="HG340" s="1085"/>
      <c r="HH340" s="1085"/>
      <c r="HI340" s="1085"/>
      <c r="HJ340" s="1085"/>
      <c r="HK340" s="1085"/>
      <c r="HL340" s="1085"/>
      <c r="HM340" s="1085"/>
      <c r="HN340" s="1085"/>
      <c r="HO340" s="1085"/>
      <c r="HP340" s="1085"/>
      <c r="HQ340" s="1085"/>
      <c r="HR340" s="1085"/>
      <c r="HS340" s="1080"/>
      <c r="HT340" s="1085"/>
      <c r="HU340" s="1085"/>
      <c r="HV340" s="1085"/>
      <c r="HW340" s="1085"/>
      <c r="HX340" s="1085"/>
      <c r="HY340" s="1085"/>
      <c r="HZ340" s="1085"/>
      <c r="IA340" s="1085"/>
      <c r="IB340" s="1085"/>
      <c r="IC340" s="1085"/>
      <c r="ID340" s="1085"/>
      <c r="IE340" s="1085"/>
      <c r="IF340" s="1085"/>
      <c r="IG340" s="1085"/>
      <c r="IH340" s="1080"/>
      <c r="II340" s="1085"/>
      <c r="IJ340" s="1085"/>
      <c r="IK340" s="1085"/>
      <c r="IL340" s="1085"/>
      <c r="IM340" s="1085"/>
      <c r="IN340" s="1085"/>
      <c r="IO340" s="1085"/>
      <c r="IP340" s="1085"/>
      <c r="IQ340" s="1085"/>
      <c r="IR340" s="1085"/>
      <c r="IS340" s="1085"/>
      <c r="IT340" s="1085"/>
      <c r="IU340" s="1085"/>
      <c r="IV340" s="1085"/>
      <c r="IW340" s="1080"/>
      <c r="IX340" s="1085"/>
      <c r="IY340" s="1085"/>
      <c r="IZ340" s="1085"/>
      <c r="JA340" s="1085"/>
      <c r="JB340" s="1085"/>
      <c r="JC340" s="1085"/>
      <c r="JD340" s="1085"/>
      <c r="JE340" s="1085"/>
      <c r="JF340" s="1085"/>
      <c r="JG340" s="1085"/>
      <c r="JH340" s="1085"/>
      <c r="JI340" s="1085"/>
      <c r="JJ340" s="1085"/>
      <c r="JK340" s="1085"/>
      <c r="JL340" s="1080"/>
      <c r="JM340" s="1085"/>
      <c r="JN340" s="1085"/>
      <c r="JO340" s="1085"/>
      <c r="JP340" s="1085"/>
      <c r="JQ340" s="1085"/>
      <c r="JR340" s="1085"/>
      <c r="JS340" s="1085"/>
      <c r="JT340" s="1085"/>
      <c r="JU340" s="1085"/>
      <c r="JV340" s="1085"/>
      <c r="JW340" s="1085"/>
      <c r="JX340" s="1085"/>
      <c r="JY340" s="1085"/>
      <c r="JZ340" s="1085"/>
      <c r="KA340" s="1080"/>
      <c r="KB340" s="1085"/>
      <c r="KC340" s="1085"/>
      <c r="KD340" s="1085"/>
      <c r="KE340" s="1085"/>
      <c r="KF340" s="1085"/>
      <c r="KG340" s="1085"/>
      <c r="KH340" s="1085"/>
      <c r="KI340" s="1085"/>
      <c r="KJ340" s="1085"/>
      <c r="KK340" s="1085"/>
      <c r="KL340" s="1085"/>
      <c r="KM340" s="1085"/>
      <c r="KN340" s="1085"/>
      <c r="KO340" s="1085"/>
      <c r="KP340" s="1080"/>
      <c r="KQ340" s="1085"/>
      <c r="KR340" s="1085"/>
      <c r="KS340" s="1085"/>
      <c r="KT340" s="1085"/>
      <c r="KU340" s="1085"/>
      <c r="KV340" s="1085"/>
      <c r="KW340" s="1085"/>
      <c r="KX340" s="1085"/>
      <c r="KY340" s="1085"/>
      <c r="KZ340" s="1085"/>
      <c r="LA340" s="1085"/>
      <c r="LB340" s="1085"/>
      <c r="LC340" s="1085"/>
      <c r="LD340" s="1085"/>
      <c r="LE340" s="1080"/>
      <c r="LF340" s="1085"/>
      <c r="LG340" s="1085"/>
      <c r="LH340" s="1085"/>
      <c r="LI340" s="1085"/>
      <c r="LJ340" s="1085"/>
      <c r="LK340" s="1085"/>
      <c r="LL340" s="1085"/>
      <c r="LM340" s="1085"/>
      <c r="LN340" s="1085"/>
      <c r="LO340" s="1085"/>
      <c r="LP340" s="1085"/>
      <c r="LQ340" s="1085"/>
      <c r="LR340" s="1085"/>
      <c r="LS340" s="1085"/>
      <c r="LT340" s="1080"/>
      <c r="LU340" s="1085"/>
      <c r="LV340" s="1085"/>
      <c r="LW340" s="1085"/>
      <c r="LX340" s="1085"/>
      <c r="LY340" s="1085"/>
      <c r="LZ340" s="1085"/>
      <c r="MA340" s="1085"/>
      <c r="MB340" s="1085"/>
      <c r="MC340" s="1085"/>
      <c r="MD340" s="1085"/>
      <c r="ME340" s="1085"/>
      <c r="MF340" s="1085"/>
      <c r="MG340" s="1085"/>
      <c r="MH340" s="1085"/>
      <c r="MI340" s="1080"/>
      <c r="MJ340" s="1085"/>
      <c r="MK340" s="1085"/>
      <c r="ML340" s="1085"/>
      <c r="MM340" s="1085"/>
      <c r="MN340" s="1085"/>
      <c r="MO340" s="1085"/>
      <c r="MP340" s="1085"/>
      <c r="MQ340" s="1085"/>
      <c r="MR340" s="1085"/>
      <c r="MS340" s="1085"/>
      <c r="MT340" s="1085"/>
      <c r="MU340" s="1085"/>
      <c r="MV340" s="1085"/>
      <c r="MW340" s="1085"/>
      <c r="MX340" s="1080"/>
      <c r="MY340" s="1085"/>
      <c r="MZ340" s="1085"/>
      <c r="NA340" s="1085"/>
      <c r="NB340" s="1085"/>
      <c r="NC340" s="1085"/>
      <c r="ND340" s="1085"/>
      <c r="NE340" s="1085"/>
      <c r="NF340" s="1085"/>
      <c r="NG340" s="1085"/>
      <c r="NH340" s="1085"/>
      <c r="NI340" s="1085"/>
      <c r="NJ340" s="1085"/>
      <c r="NK340" s="1085"/>
      <c r="NL340" s="1085"/>
      <c r="NM340" s="1080"/>
      <c r="NN340" s="1085"/>
      <c r="NO340" s="1085"/>
      <c r="NP340" s="1085"/>
      <c r="NQ340" s="1085"/>
      <c r="NR340" s="1085"/>
      <c r="NS340" s="1085"/>
      <c r="NT340" s="1085"/>
      <c r="NU340" s="1085"/>
      <c r="NV340" s="1085"/>
      <c r="NW340" s="1085"/>
      <c r="NX340" s="1085"/>
      <c r="NY340" s="1085"/>
      <c r="NZ340" s="1085"/>
      <c r="OA340" s="1085"/>
      <c r="OB340" s="1080"/>
      <c r="OC340" s="1085"/>
      <c r="OD340" s="1085"/>
      <c r="OE340" s="1085"/>
      <c r="OF340" s="1085"/>
      <c r="OG340" s="1085"/>
      <c r="OH340" s="1085"/>
      <c r="OI340" s="1085"/>
      <c r="OJ340" s="1085"/>
      <c r="OK340" s="1085"/>
      <c r="OL340" s="1085"/>
      <c r="OM340" s="1085"/>
      <c r="ON340" s="1085"/>
      <c r="OO340" s="1085"/>
      <c r="OP340" s="1085"/>
      <c r="OQ340" s="1080"/>
      <c r="OR340" s="1085"/>
      <c r="OS340" s="1085"/>
      <c r="OT340" s="1085"/>
      <c r="OU340" s="1085"/>
      <c r="OV340" s="1085"/>
      <c r="OW340" s="1085"/>
      <c r="OX340" s="1085"/>
      <c r="OY340" s="1085"/>
      <c r="OZ340" s="1085"/>
      <c r="PA340" s="1085"/>
      <c r="PB340" s="1085"/>
      <c r="PC340" s="1085"/>
      <c r="PD340" s="1085"/>
      <c r="PE340" s="1085"/>
      <c r="PF340" s="1080"/>
      <c r="PG340" s="1085"/>
      <c r="PH340" s="1085"/>
      <c r="PI340" s="1085"/>
      <c r="PJ340" s="1085"/>
      <c r="PK340" s="1085"/>
      <c r="PL340" s="1085"/>
      <c r="PM340" s="1085"/>
      <c r="PN340" s="1085"/>
      <c r="PO340" s="1085"/>
      <c r="PP340" s="1085"/>
      <c r="PQ340" s="1085"/>
      <c r="PR340" s="1085"/>
      <c r="PS340" s="1085"/>
      <c r="PT340" s="1085"/>
      <c r="PU340" s="1080"/>
      <c r="PV340" s="1085"/>
      <c r="PW340" s="1085"/>
      <c r="PX340" s="1085"/>
      <c r="PY340" s="1085"/>
      <c r="PZ340" s="1085"/>
      <c r="QA340" s="1085"/>
      <c r="QB340" s="1085"/>
      <c r="QC340" s="1085"/>
      <c r="QD340" s="1085"/>
      <c r="QE340" s="1085"/>
      <c r="QF340" s="1085"/>
      <c r="QG340" s="1085"/>
      <c r="QH340" s="1085"/>
      <c r="QI340" s="1085"/>
      <c r="QJ340" s="1080"/>
      <c r="QK340" s="1085"/>
      <c r="QL340" s="1085"/>
      <c r="QM340" s="1085"/>
      <c r="QN340" s="1085"/>
      <c r="QO340" s="1085"/>
      <c r="QP340" s="1085"/>
      <c r="QQ340" s="1085"/>
      <c r="QR340" s="1085"/>
      <c r="QS340" s="1085"/>
      <c r="QT340" s="1085"/>
      <c r="QU340" s="1085"/>
      <c r="QV340" s="1085"/>
      <c r="QW340" s="1085"/>
      <c r="QX340" s="1085"/>
      <c r="QY340" s="1080"/>
      <c r="QZ340" s="1085"/>
      <c r="RA340" s="1085"/>
      <c r="RB340" s="1085"/>
      <c r="RC340" s="1085"/>
      <c r="RD340" s="1085"/>
      <c r="RE340" s="1085"/>
      <c r="RF340" s="1085"/>
      <c r="RG340" s="1085"/>
      <c r="RH340" s="1085"/>
      <c r="RI340" s="1085"/>
      <c r="RJ340" s="1085"/>
      <c r="RK340" s="1085"/>
      <c r="RL340" s="1085"/>
      <c r="RM340" s="1085"/>
      <c r="RN340" s="1080"/>
      <c r="RO340" s="1085"/>
      <c r="RP340" s="1085"/>
      <c r="RQ340" s="1085"/>
      <c r="RR340" s="1085"/>
      <c r="RS340" s="1085"/>
      <c r="RT340" s="1085"/>
      <c r="RU340" s="1085"/>
      <c r="RV340" s="1085"/>
      <c r="RW340" s="1085"/>
      <c r="RX340" s="1085"/>
      <c r="RY340" s="1085"/>
      <c r="RZ340" s="1085"/>
      <c r="SA340" s="1085"/>
      <c r="SB340" s="1085"/>
      <c r="SC340" s="1080"/>
      <c r="SD340" s="1085"/>
      <c r="SE340" s="1085"/>
      <c r="SF340" s="1085"/>
      <c r="SG340" s="1085"/>
      <c r="SH340" s="1085"/>
      <c r="SI340" s="1085"/>
      <c r="SJ340" s="1085"/>
      <c r="SK340" s="1085"/>
      <c r="SL340" s="1085"/>
      <c r="SM340" s="1085"/>
      <c r="SN340" s="1085"/>
      <c r="SO340" s="1085"/>
      <c r="SP340" s="1085"/>
      <c r="SQ340" s="1085"/>
      <c r="SR340" s="1080"/>
      <c r="SS340" s="1085"/>
      <c r="ST340" s="1085"/>
      <c r="SU340" s="1085"/>
      <c r="SV340" s="1085"/>
      <c r="SW340" s="1085"/>
      <c r="SX340" s="1085"/>
      <c r="SY340" s="1085"/>
      <c r="SZ340" s="1085"/>
      <c r="TA340" s="1085"/>
      <c r="TB340" s="1085"/>
      <c r="TC340" s="1085"/>
      <c r="TD340" s="1085"/>
      <c r="TE340" s="1085"/>
      <c r="TF340" s="1085"/>
      <c r="TG340" s="1080"/>
      <c r="TH340" s="1085"/>
      <c r="TI340" s="1085"/>
      <c r="TJ340" s="1085"/>
      <c r="TK340" s="1085"/>
      <c r="TL340" s="1085"/>
      <c r="TM340" s="1085"/>
      <c r="TN340" s="1085"/>
      <c r="TO340" s="1085"/>
      <c r="TP340" s="1085"/>
      <c r="TQ340" s="1085"/>
      <c r="TR340" s="1085"/>
      <c r="TS340" s="1085"/>
      <c r="TT340" s="1085"/>
      <c r="TU340" s="1085"/>
      <c r="TV340" s="1080"/>
      <c r="TW340" s="1085"/>
      <c r="TX340" s="1085"/>
      <c r="TY340" s="1085"/>
      <c r="TZ340" s="1085"/>
      <c r="UA340" s="1085"/>
      <c r="UB340" s="1085"/>
      <c r="UC340" s="1085"/>
      <c r="UD340" s="1085"/>
      <c r="UE340" s="1085"/>
      <c r="UF340" s="1085"/>
      <c r="UG340" s="1085"/>
      <c r="UH340" s="1085"/>
      <c r="UI340" s="1085"/>
      <c r="UJ340" s="1085"/>
      <c r="UK340" s="1080"/>
      <c r="UL340" s="1085"/>
      <c r="UM340" s="1085"/>
      <c r="UN340" s="1085"/>
      <c r="UO340" s="1085"/>
      <c r="UP340" s="1085"/>
      <c r="UQ340" s="1085"/>
      <c r="UR340" s="1085"/>
      <c r="US340" s="1085"/>
      <c r="UT340" s="1085"/>
      <c r="UU340" s="1085"/>
      <c r="UV340" s="1085"/>
      <c r="UW340" s="1085"/>
      <c r="UX340" s="1085"/>
      <c r="UY340" s="1085"/>
      <c r="UZ340" s="1080"/>
      <c r="VA340" s="1085"/>
      <c r="VB340" s="1085"/>
      <c r="VC340" s="1085"/>
      <c r="VD340" s="1085"/>
      <c r="VE340" s="1085"/>
      <c r="VF340" s="1085"/>
      <c r="VG340" s="1085"/>
      <c r="VH340" s="1085"/>
      <c r="VI340" s="1085"/>
      <c r="VJ340" s="1085"/>
      <c r="VK340" s="1085"/>
      <c r="VL340" s="1085"/>
      <c r="VM340" s="1085"/>
      <c r="VN340" s="1085"/>
      <c r="VO340" s="1080"/>
      <c r="VP340" s="1085"/>
      <c r="VQ340" s="1085"/>
      <c r="VR340" s="1085"/>
      <c r="VS340" s="1085"/>
      <c r="VT340" s="1085"/>
      <c r="VU340" s="1085"/>
      <c r="VV340" s="1085"/>
      <c r="VW340" s="1085"/>
      <c r="VX340" s="1085"/>
      <c r="VY340" s="1085"/>
      <c r="VZ340" s="1085"/>
      <c r="WA340" s="1085"/>
      <c r="WB340" s="1085"/>
      <c r="WC340" s="1085"/>
      <c r="WD340" s="1080"/>
      <c r="WE340" s="1085"/>
      <c r="WF340" s="1085"/>
      <c r="WG340" s="1085"/>
      <c r="WH340" s="1085"/>
      <c r="WI340" s="1085"/>
      <c r="WJ340" s="1085"/>
      <c r="WK340" s="1085"/>
      <c r="WL340" s="1085"/>
      <c r="WM340" s="1085"/>
      <c r="WN340" s="1085"/>
      <c r="WO340" s="1085"/>
      <c r="WP340" s="1085"/>
      <c r="WQ340" s="1085"/>
      <c r="WR340" s="1085"/>
      <c r="WS340" s="1080"/>
      <c r="WT340" s="1085"/>
      <c r="WU340" s="1085"/>
      <c r="WV340" s="1085"/>
      <c r="WW340" s="1085"/>
      <c r="WX340" s="1085"/>
      <c r="WY340" s="1085"/>
      <c r="WZ340" s="1085"/>
      <c r="XA340" s="1085"/>
      <c r="XB340" s="1085"/>
      <c r="XC340" s="1085"/>
      <c r="XD340" s="1085"/>
      <c r="XE340" s="1085"/>
      <c r="XF340" s="1085"/>
      <c r="XG340" s="1085"/>
      <c r="XH340" s="1080"/>
      <c r="XI340" s="1085"/>
      <c r="XJ340" s="1085"/>
      <c r="XK340" s="1085"/>
      <c r="XL340" s="1085"/>
      <c r="XM340" s="1085"/>
      <c r="XN340" s="1085"/>
      <c r="XO340" s="1085"/>
      <c r="XP340" s="1085"/>
      <c r="XQ340" s="1085"/>
      <c r="XR340" s="1085"/>
      <c r="XS340" s="1085"/>
      <c r="XT340" s="1085"/>
      <c r="XU340" s="1085"/>
      <c r="XV340" s="1085"/>
      <c r="XW340" s="1080"/>
      <c r="XX340" s="1085"/>
      <c r="XY340" s="1085"/>
      <c r="XZ340" s="1085"/>
      <c r="YA340" s="1085"/>
      <c r="YB340" s="1085"/>
      <c r="YC340" s="1085"/>
      <c r="YD340" s="1085"/>
      <c r="YE340" s="1085"/>
      <c r="YF340" s="1085"/>
      <c r="YG340" s="1085"/>
      <c r="YH340" s="1085"/>
      <c r="YI340" s="1085"/>
      <c r="YJ340" s="1085"/>
      <c r="YK340" s="1085"/>
      <c r="YL340" s="1080"/>
      <c r="YM340" s="1085"/>
      <c r="YN340" s="1085"/>
      <c r="YO340" s="1085"/>
      <c r="YP340" s="1085"/>
      <c r="YQ340" s="1085"/>
      <c r="YR340" s="1085"/>
      <c r="YS340" s="1085"/>
      <c r="YT340" s="1085"/>
      <c r="YU340" s="1085"/>
      <c r="YV340" s="1085"/>
      <c r="YW340" s="1085"/>
      <c r="YX340" s="1085"/>
      <c r="YY340" s="1085"/>
      <c r="YZ340" s="1085"/>
      <c r="ZA340" s="1080"/>
      <c r="ZB340" s="1085"/>
      <c r="ZC340" s="1085"/>
      <c r="ZD340" s="1085"/>
      <c r="ZE340" s="1085"/>
      <c r="ZF340" s="1085"/>
      <c r="ZG340" s="1085"/>
      <c r="ZH340" s="1085"/>
      <c r="ZI340" s="1085"/>
      <c r="ZJ340" s="1085"/>
      <c r="ZK340" s="1085"/>
      <c r="ZL340" s="1085"/>
      <c r="ZM340" s="1085"/>
      <c r="ZN340" s="1085"/>
      <c r="ZO340" s="1085"/>
      <c r="ZP340" s="1080"/>
      <c r="ZQ340" s="1085"/>
      <c r="ZR340" s="1085"/>
      <c r="ZS340" s="1085"/>
      <c r="ZT340" s="1085"/>
      <c r="ZU340" s="1085"/>
      <c r="ZV340" s="1085"/>
      <c r="ZW340" s="1085"/>
      <c r="ZX340" s="1085"/>
      <c r="ZY340" s="1085"/>
      <c r="ZZ340" s="1085"/>
      <c r="AAA340" s="1085"/>
      <c r="AAB340" s="1085"/>
      <c r="AAC340" s="1085"/>
      <c r="AAD340" s="1085"/>
      <c r="AAE340" s="1080"/>
      <c r="AAF340" s="1085"/>
      <c r="AAG340" s="1085"/>
      <c r="AAH340" s="1085"/>
      <c r="AAI340" s="1085"/>
      <c r="AAJ340" s="1085"/>
      <c r="AAK340" s="1085"/>
      <c r="AAL340" s="1085"/>
      <c r="AAM340" s="1085"/>
      <c r="AAN340" s="1085"/>
      <c r="AAO340" s="1085"/>
      <c r="AAP340" s="1085"/>
      <c r="AAQ340" s="1085"/>
      <c r="AAR340" s="1085"/>
      <c r="AAS340" s="1085"/>
      <c r="AAT340" s="1080"/>
      <c r="AAU340" s="1085"/>
      <c r="AAV340" s="1085"/>
      <c r="AAW340" s="1085"/>
      <c r="AAX340" s="1085"/>
      <c r="AAY340" s="1085"/>
      <c r="AAZ340" s="1085"/>
      <c r="ABA340" s="1085"/>
      <c r="ABB340" s="1085"/>
      <c r="ABC340" s="1085"/>
      <c r="ABD340" s="1085"/>
      <c r="ABE340" s="1085"/>
      <c r="ABF340" s="1085"/>
      <c r="ABG340" s="1085"/>
      <c r="ABH340" s="1085"/>
      <c r="ABI340" s="1080"/>
      <c r="ABJ340" s="1085"/>
      <c r="ABK340" s="1085"/>
      <c r="ABL340" s="1085"/>
      <c r="ABM340" s="1085"/>
      <c r="ABN340" s="1085"/>
      <c r="ABO340" s="1085"/>
      <c r="ABP340" s="1085"/>
      <c r="ABQ340" s="1085"/>
      <c r="ABR340" s="1085"/>
      <c r="ABS340" s="1085"/>
      <c r="ABT340" s="1085"/>
      <c r="ABU340" s="1085"/>
      <c r="ABV340" s="1085"/>
      <c r="ABW340" s="1085"/>
      <c r="ABX340" s="1080"/>
      <c r="ABY340" s="1085"/>
      <c r="ABZ340" s="1085"/>
      <c r="ACA340" s="1085"/>
      <c r="ACB340" s="1085"/>
      <c r="ACC340" s="1085"/>
      <c r="ACD340" s="1085"/>
      <c r="ACE340" s="1085"/>
      <c r="ACF340" s="1085"/>
      <c r="ACG340" s="1085"/>
      <c r="ACH340" s="1085"/>
      <c r="ACI340" s="1085"/>
      <c r="ACJ340" s="1085"/>
      <c r="ACK340" s="1085"/>
      <c r="ACL340" s="1085"/>
      <c r="ACM340" s="1080"/>
      <c r="ACN340" s="1085"/>
      <c r="ACO340" s="1085"/>
      <c r="ACP340" s="1085"/>
      <c r="ACQ340" s="1085"/>
      <c r="ACR340" s="1085"/>
      <c r="ACS340" s="1085"/>
      <c r="ACT340" s="1085"/>
      <c r="ACU340" s="1085"/>
      <c r="ACV340" s="1085"/>
      <c r="ACW340" s="1085"/>
      <c r="ACX340" s="1085"/>
      <c r="ACY340" s="1085"/>
      <c r="ACZ340" s="1085"/>
      <c r="ADA340" s="1085"/>
      <c r="ADB340" s="1080"/>
      <c r="ADC340" s="1085"/>
      <c r="ADD340" s="1085"/>
      <c r="ADE340" s="1085"/>
      <c r="ADF340" s="1085"/>
      <c r="ADG340" s="1085"/>
      <c r="ADH340" s="1085"/>
      <c r="ADI340" s="1085"/>
      <c r="ADJ340" s="1085"/>
      <c r="ADK340" s="1085"/>
      <c r="ADL340" s="1085"/>
      <c r="ADM340" s="1085"/>
      <c r="ADN340" s="1085"/>
      <c r="ADO340" s="1085"/>
      <c r="ADP340" s="1085"/>
      <c r="ADQ340" s="1080"/>
      <c r="ADR340" s="1085"/>
      <c r="ADS340" s="1085"/>
      <c r="ADT340" s="1085"/>
      <c r="ADU340" s="1085"/>
      <c r="ADV340" s="1085"/>
      <c r="ADW340" s="1085"/>
      <c r="ADX340" s="1085"/>
      <c r="ADY340" s="1085"/>
      <c r="ADZ340" s="1085"/>
      <c r="AEA340" s="1085"/>
      <c r="AEB340" s="1085"/>
      <c r="AEC340" s="1085"/>
      <c r="AED340" s="1085"/>
      <c r="AEE340" s="1085"/>
      <c r="AEF340" s="1080"/>
      <c r="AEG340" s="1085"/>
      <c r="AEH340" s="1085"/>
      <c r="AEI340" s="1085"/>
      <c r="AEJ340" s="1085"/>
      <c r="AEK340" s="1085"/>
      <c r="AEL340" s="1085"/>
      <c r="AEM340" s="1085"/>
      <c r="AEN340" s="1085"/>
      <c r="AEO340" s="1085"/>
      <c r="AEP340" s="1085"/>
      <c r="AEQ340" s="1085"/>
      <c r="AER340" s="1085"/>
      <c r="AES340" s="1085"/>
      <c r="AET340" s="1085"/>
      <c r="AEU340" s="1080"/>
      <c r="AEV340" s="1085"/>
      <c r="AEW340" s="1085"/>
      <c r="AEX340" s="1085"/>
      <c r="AEY340" s="1085"/>
      <c r="AEZ340" s="1085"/>
      <c r="AFA340" s="1085"/>
      <c r="AFB340" s="1085"/>
      <c r="AFC340" s="1085"/>
      <c r="AFD340" s="1085"/>
      <c r="AFE340" s="1085"/>
      <c r="AFF340" s="1085"/>
      <c r="AFG340" s="1085"/>
      <c r="AFH340" s="1085"/>
      <c r="AFI340" s="1085"/>
      <c r="AFJ340" s="1080"/>
      <c r="AFK340" s="1085"/>
      <c r="AFL340" s="1085"/>
      <c r="AFM340" s="1085"/>
      <c r="AFN340" s="1085"/>
      <c r="AFO340" s="1085"/>
      <c r="AFP340" s="1085"/>
      <c r="AFQ340" s="1085"/>
      <c r="AFR340" s="1085"/>
      <c r="AFS340" s="1085"/>
      <c r="AFT340" s="1085"/>
      <c r="AFU340" s="1085"/>
      <c r="AFV340" s="1085"/>
      <c r="AFW340" s="1085"/>
      <c r="AFX340" s="1085"/>
      <c r="AFY340" s="1080"/>
      <c r="AFZ340" s="1085"/>
      <c r="AGA340" s="1085"/>
      <c r="AGB340" s="1085"/>
      <c r="AGC340" s="1085"/>
      <c r="AGD340" s="1085"/>
      <c r="AGE340" s="1085"/>
      <c r="AGF340" s="1085"/>
      <c r="AGG340" s="1085"/>
      <c r="AGH340" s="1085"/>
      <c r="AGI340" s="1085"/>
      <c r="AGJ340" s="1085"/>
      <c r="AGK340" s="1085"/>
      <c r="AGL340" s="1085"/>
      <c r="AGM340" s="1085"/>
      <c r="AGN340" s="1080"/>
      <c r="AGO340" s="1085"/>
      <c r="AGP340" s="1085"/>
      <c r="AGQ340" s="1085"/>
      <c r="AGR340" s="1085"/>
      <c r="AGS340" s="1085"/>
      <c r="AGT340" s="1085"/>
      <c r="AGU340" s="1085"/>
      <c r="AGV340" s="1085"/>
      <c r="AGW340" s="1085"/>
      <c r="AGX340" s="1085"/>
      <c r="AGY340" s="1085"/>
      <c r="AGZ340" s="1085"/>
      <c r="AHA340" s="1085"/>
      <c r="AHB340" s="1085"/>
      <c r="AHC340" s="1080"/>
      <c r="AHD340" s="1085"/>
      <c r="AHE340" s="1085"/>
      <c r="AHF340" s="1085"/>
      <c r="AHG340" s="1085"/>
      <c r="AHH340" s="1085"/>
      <c r="AHI340" s="1085"/>
      <c r="AHJ340" s="1085"/>
      <c r="AHK340" s="1085"/>
      <c r="AHL340" s="1085"/>
      <c r="AHM340" s="1085"/>
      <c r="AHN340" s="1085"/>
      <c r="AHO340" s="1085"/>
      <c r="AHP340" s="1085"/>
      <c r="AHQ340" s="1085"/>
      <c r="AHR340" s="1080"/>
      <c r="AHS340" s="1085"/>
      <c r="AHT340" s="1085"/>
      <c r="AHU340" s="1085"/>
      <c r="AHV340" s="1085"/>
      <c r="AHW340" s="1085"/>
      <c r="AHX340" s="1085"/>
      <c r="AHY340" s="1085"/>
      <c r="AHZ340" s="1085"/>
      <c r="AIA340" s="1085"/>
      <c r="AIB340" s="1085"/>
      <c r="AIC340" s="1085"/>
      <c r="AID340" s="1085"/>
      <c r="AIE340" s="1085"/>
      <c r="AIF340" s="1085"/>
      <c r="AIG340" s="1080"/>
      <c r="AIH340" s="1085"/>
      <c r="AII340" s="1085"/>
      <c r="AIJ340" s="1085"/>
      <c r="AIK340" s="1085"/>
      <c r="AIL340" s="1085"/>
      <c r="AIM340" s="1085"/>
      <c r="AIN340" s="1085"/>
      <c r="AIO340" s="1085"/>
      <c r="AIP340" s="1085"/>
      <c r="AIQ340" s="1085"/>
      <c r="AIR340" s="1085"/>
      <c r="AIS340" s="1085"/>
      <c r="AIT340" s="1085"/>
      <c r="AIU340" s="1085"/>
      <c r="AIV340" s="1080"/>
      <c r="AIW340" s="1085"/>
      <c r="AIX340" s="1085"/>
      <c r="AIY340" s="1085"/>
      <c r="AIZ340" s="1085"/>
      <c r="AJA340" s="1085"/>
      <c r="AJB340" s="1085"/>
      <c r="AJC340" s="1085"/>
      <c r="AJD340" s="1085"/>
      <c r="AJE340" s="1085"/>
      <c r="AJF340" s="1085"/>
      <c r="AJG340" s="1085"/>
      <c r="AJH340" s="1085"/>
      <c r="AJI340" s="1085"/>
      <c r="AJJ340" s="1085"/>
      <c r="AJK340" s="1080"/>
      <c r="AJL340" s="1085"/>
      <c r="AJM340" s="1085"/>
      <c r="AJN340" s="1085"/>
      <c r="AJO340" s="1085"/>
      <c r="AJP340" s="1085"/>
      <c r="AJQ340" s="1085"/>
      <c r="AJR340" s="1085"/>
      <c r="AJS340" s="1085"/>
      <c r="AJT340" s="1085"/>
      <c r="AJU340" s="1085"/>
      <c r="AJV340" s="1085"/>
      <c r="AJW340" s="1085"/>
      <c r="AJX340" s="1085"/>
      <c r="AJY340" s="1085"/>
      <c r="AJZ340" s="1080"/>
      <c r="AKA340" s="1085"/>
      <c r="AKB340" s="1085"/>
      <c r="AKC340" s="1085"/>
      <c r="AKD340" s="1085"/>
      <c r="AKE340" s="1085"/>
      <c r="AKF340" s="1085"/>
      <c r="AKG340" s="1085"/>
      <c r="AKH340" s="1085"/>
      <c r="AKI340" s="1085"/>
      <c r="AKJ340" s="1085"/>
      <c r="AKK340" s="1085"/>
      <c r="AKL340" s="1085"/>
      <c r="AKM340" s="1085"/>
      <c r="AKN340" s="1085"/>
      <c r="AKO340" s="1080"/>
      <c r="AKP340" s="1085"/>
      <c r="AKQ340" s="1085"/>
      <c r="AKR340" s="1085"/>
      <c r="AKS340" s="1085"/>
      <c r="AKT340" s="1085"/>
      <c r="AKU340" s="1085"/>
      <c r="AKV340" s="1085"/>
      <c r="AKW340" s="1085"/>
      <c r="AKX340" s="1085"/>
      <c r="AKY340" s="1085"/>
      <c r="AKZ340" s="1085"/>
      <c r="ALA340" s="1085"/>
      <c r="ALB340" s="1085"/>
      <c r="ALC340" s="1085"/>
      <c r="ALD340" s="1080"/>
      <c r="ALE340" s="1085"/>
      <c r="ALF340" s="1085"/>
      <c r="ALG340" s="1085"/>
      <c r="ALH340" s="1085"/>
      <c r="ALI340" s="1085"/>
      <c r="ALJ340" s="1085"/>
      <c r="ALK340" s="1085"/>
      <c r="ALL340" s="1085"/>
      <c r="ALM340" s="1085"/>
      <c r="ALN340" s="1085"/>
      <c r="ALO340" s="1085"/>
      <c r="ALP340" s="1085"/>
      <c r="ALQ340" s="1085"/>
      <c r="ALR340" s="1085"/>
      <c r="ALS340" s="1080"/>
      <c r="ALT340" s="1085"/>
      <c r="ALU340" s="1085"/>
      <c r="ALV340" s="1085"/>
      <c r="ALW340" s="1085"/>
      <c r="ALX340" s="1085"/>
      <c r="ALY340" s="1085"/>
      <c r="ALZ340" s="1085"/>
      <c r="AMA340" s="1085"/>
      <c r="AMB340" s="1085"/>
      <c r="AMC340" s="1085"/>
      <c r="AMD340" s="1085"/>
      <c r="AME340" s="1085"/>
      <c r="AMF340" s="1085"/>
      <c r="AMG340" s="1085"/>
      <c r="AMH340" s="1080"/>
      <c r="AMI340" s="1085"/>
      <c r="AMJ340" s="1085"/>
      <c r="AMK340" s="1085"/>
      <c r="AML340" s="1085"/>
      <c r="AMM340" s="1085"/>
      <c r="AMN340" s="1085"/>
      <c r="AMO340" s="1085"/>
      <c r="AMP340" s="1085"/>
      <c r="AMQ340" s="1085"/>
      <c r="AMR340" s="1085"/>
      <c r="AMS340" s="1085"/>
      <c r="AMT340" s="1085"/>
      <c r="AMU340" s="1085"/>
      <c r="AMV340" s="1085"/>
      <c r="AMW340" s="1080"/>
      <c r="AMX340" s="1085"/>
      <c r="AMY340" s="1085"/>
      <c r="AMZ340" s="1085"/>
      <c r="ANA340" s="1085"/>
      <c r="ANB340" s="1085"/>
      <c r="ANC340" s="1085"/>
      <c r="AND340" s="1085"/>
      <c r="ANE340" s="1085"/>
      <c r="ANF340" s="1085"/>
      <c r="ANG340" s="1085"/>
      <c r="ANH340" s="1085"/>
      <c r="ANI340" s="1085"/>
      <c r="ANJ340" s="1085"/>
      <c r="ANK340" s="1085"/>
      <c r="ANL340" s="1080"/>
      <c r="ANM340" s="1085"/>
      <c r="ANN340" s="1085"/>
      <c r="ANO340" s="1085"/>
      <c r="ANP340" s="1085"/>
      <c r="ANQ340" s="1085"/>
      <c r="ANR340" s="1085"/>
      <c r="ANS340" s="1085"/>
      <c r="ANT340" s="1085"/>
      <c r="ANU340" s="1085"/>
      <c r="ANV340" s="1085"/>
      <c r="ANW340" s="1085"/>
      <c r="ANX340" s="1085"/>
      <c r="ANY340" s="1085"/>
      <c r="ANZ340" s="1085"/>
      <c r="AOA340" s="1080"/>
      <c r="AOB340" s="1085"/>
      <c r="AOC340" s="1085"/>
      <c r="AOD340" s="1085"/>
      <c r="AOE340" s="1085"/>
      <c r="AOF340" s="1085"/>
      <c r="AOG340" s="1085"/>
      <c r="AOH340" s="1085"/>
      <c r="AOI340" s="1085"/>
      <c r="AOJ340" s="1085"/>
      <c r="AOK340" s="1085"/>
      <c r="AOL340" s="1085"/>
      <c r="AOM340" s="1085"/>
      <c r="AON340" s="1085"/>
      <c r="AOO340" s="1085"/>
      <c r="AOP340" s="1080"/>
      <c r="AOQ340" s="1085"/>
      <c r="AOR340" s="1085"/>
      <c r="AOS340" s="1085"/>
      <c r="AOT340" s="1085"/>
      <c r="AOU340" s="1085"/>
      <c r="AOV340" s="1085"/>
      <c r="AOW340" s="1085"/>
      <c r="AOX340" s="1085"/>
      <c r="AOY340" s="1085"/>
      <c r="AOZ340" s="1085"/>
      <c r="APA340" s="1085"/>
      <c r="APB340" s="1085"/>
      <c r="APC340" s="1085"/>
      <c r="APD340" s="1085"/>
      <c r="APE340" s="1080"/>
      <c r="APF340" s="1085"/>
      <c r="APG340" s="1085"/>
      <c r="APH340" s="1085"/>
      <c r="API340" s="1085"/>
      <c r="APJ340" s="1085"/>
      <c r="APK340" s="1085"/>
      <c r="APL340" s="1085"/>
      <c r="APM340" s="1085"/>
      <c r="APN340" s="1085"/>
      <c r="APO340" s="1085"/>
      <c r="APP340" s="1085"/>
      <c r="APQ340" s="1085"/>
      <c r="APR340" s="1085"/>
      <c r="APS340" s="1085"/>
      <c r="APT340" s="1080"/>
      <c r="APU340" s="1085"/>
      <c r="APV340" s="1085"/>
      <c r="APW340" s="1085"/>
      <c r="APX340" s="1085"/>
      <c r="APY340" s="1085"/>
      <c r="APZ340" s="1085"/>
      <c r="AQA340" s="1085"/>
      <c r="AQB340" s="1085"/>
      <c r="AQC340" s="1085"/>
      <c r="AQD340" s="1085"/>
      <c r="AQE340" s="1085"/>
      <c r="AQF340" s="1085"/>
      <c r="AQG340" s="1085"/>
      <c r="AQH340" s="1085"/>
      <c r="AQI340" s="1080"/>
      <c r="AQJ340" s="1085"/>
      <c r="AQK340" s="1085"/>
      <c r="AQL340" s="1085"/>
      <c r="AQM340" s="1085"/>
      <c r="AQN340" s="1085"/>
      <c r="AQO340" s="1085"/>
      <c r="AQP340" s="1085"/>
      <c r="AQQ340" s="1085"/>
      <c r="AQR340" s="1085"/>
      <c r="AQS340" s="1085"/>
      <c r="AQT340" s="1085"/>
      <c r="AQU340" s="1085"/>
      <c r="AQV340" s="1085"/>
      <c r="AQW340" s="1085"/>
      <c r="AQX340" s="1080"/>
      <c r="AQY340" s="1085"/>
      <c r="AQZ340" s="1085"/>
      <c r="ARA340" s="1085"/>
      <c r="ARB340" s="1085"/>
      <c r="ARC340" s="1085"/>
      <c r="ARD340" s="1085"/>
      <c r="ARE340" s="1085"/>
      <c r="ARF340" s="1085"/>
      <c r="ARG340" s="1085"/>
      <c r="ARH340" s="1085"/>
      <c r="ARI340" s="1085"/>
      <c r="ARJ340" s="1085"/>
      <c r="ARK340" s="1085"/>
      <c r="ARL340" s="1085"/>
      <c r="ARM340" s="1080"/>
      <c r="ARN340" s="1085"/>
      <c r="ARO340" s="1085"/>
      <c r="ARP340" s="1085"/>
      <c r="ARQ340" s="1085"/>
      <c r="ARR340" s="1085"/>
      <c r="ARS340" s="1085"/>
      <c r="ART340" s="1085"/>
      <c r="ARU340" s="1085"/>
      <c r="ARV340" s="1085"/>
      <c r="ARW340" s="1085"/>
      <c r="ARX340" s="1085"/>
      <c r="ARY340" s="1085"/>
      <c r="ARZ340" s="1085"/>
      <c r="ASA340" s="1085"/>
      <c r="ASB340" s="1080"/>
      <c r="ASC340" s="1085"/>
      <c r="ASD340" s="1085"/>
      <c r="ASE340" s="1085"/>
      <c r="ASF340" s="1085"/>
      <c r="ASG340" s="1085"/>
      <c r="ASH340" s="1085"/>
      <c r="ASI340" s="1085"/>
      <c r="ASJ340" s="1085"/>
      <c r="ASK340" s="1085"/>
      <c r="ASL340" s="1085"/>
      <c r="ASM340" s="1085"/>
      <c r="ASN340" s="1085"/>
      <c r="ASO340" s="1085"/>
      <c r="ASP340" s="1085"/>
      <c r="ASQ340" s="1080"/>
      <c r="ASR340" s="1085"/>
      <c r="ASS340" s="1085"/>
      <c r="AST340" s="1085"/>
      <c r="ASU340" s="1085"/>
      <c r="ASV340" s="1085"/>
      <c r="ASW340" s="1085"/>
      <c r="ASX340" s="1085"/>
      <c r="ASY340" s="1085"/>
      <c r="ASZ340" s="1085"/>
      <c r="ATA340" s="1085"/>
      <c r="ATB340" s="1085"/>
      <c r="ATC340" s="1085"/>
      <c r="ATD340" s="1085"/>
      <c r="ATE340" s="1085"/>
      <c r="ATF340" s="1080"/>
      <c r="ATG340" s="1085"/>
      <c r="ATH340" s="1085"/>
      <c r="ATI340" s="1085"/>
      <c r="ATJ340" s="1085"/>
      <c r="ATK340" s="1085"/>
      <c r="ATL340" s="1085"/>
      <c r="ATM340" s="1085"/>
      <c r="ATN340" s="1085"/>
      <c r="ATO340" s="1085"/>
      <c r="ATP340" s="1085"/>
      <c r="ATQ340" s="1085"/>
      <c r="ATR340" s="1085"/>
      <c r="ATS340" s="1085"/>
      <c r="ATT340" s="1085"/>
      <c r="ATU340" s="1080"/>
      <c r="ATV340" s="1085"/>
      <c r="ATW340" s="1085"/>
      <c r="ATX340" s="1085"/>
      <c r="ATY340" s="1085"/>
      <c r="ATZ340" s="1085"/>
      <c r="AUA340" s="1085"/>
      <c r="AUB340" s="1085"/>
      <c r="AUC340" s="1085"/>
      <c r="AUD340" s="1085"/>
      <c r="AUE340" s="1085"/>
      <c r="AUF340" s="1085"/>
      <c r="AUG340" s="1085"/>
      <c r="AUH340" s="1085"/>
      <c r="AUI340" s="1085"/>
      <c r="AUJ340" s="1080"/>
      <c r="AUK340" s="1085"/>
      <c r="AUL340" s="1085"/>
      <c r="AUM340" s="1085"/>
      <c r="AUN340" s="1085"/>
      <c r="AUO340" s="1085"/>
      <c r="AUP340" s="1085"/>
      <c r="AUQ340" s="1085"/>
      <c r="AUR340" s="1085"/>
      <c r="AUS340" s="1085"/>
      <c r="AUT340" s="1085"/>
      <c r="AUU340" s="1085"/>
      <c r="AUV340" s="1085"/>
      <c r="AUW340" s="1085"/>
      <c r="AUX340" s="1085"/>
      <c r="AUY340" s="1080"/>
      <c r="AUZ340" s="1085"/>
      <c r="AVA340" s="1085"/>
      <c r="AVB340" s="1085"/>
      <c r="AVC340" s="1085"/>
      <c r="AVD340" s="1085"/>
      <c r="AVE340" s="1085"/>
      <c r="AVF340" s="1085"/>
      <c r="AVG340" s="1085"/>
      <c r="AVH340" s="1085"/>
      <c r="AVI340" s="1085"/>
      <c r="AVJ340" s="1085"/>
      <c r="AVK340" s="1085"/>
      <c r="AVL340" s="1085"/>
      <c r="AVM340" s="1085"/>
      <c r="AVN340" s="1080"/>
      <c r="AVO340" s="1085"/>
      <c r="AVP340" s="1085"/>
      <c r="AVQ340" s="1085"/>
      <c r="AVR340" s="1085"/>
      <c r="AVS340" s="1085"/>
      <c r="AVT340" s="1085"/>
      <c r="AVU340" s="1085"/>
      <c r="AVV340" s="1085"/>
      <c r="AVW340" s="1085"/>
      <c r="AVX340" s="1085"/>
      <c r="AVY340" s="1085"/>
      <c r="AVZ340" s="1085"/>
      <c r="AWA340" s="1085"/>
      <c r="AWB340" s="1085"/>
      <c r="AWC340" s="1080"/>
      <c r="AWD340" s="1085"/>
      <c r="AWE340" s="1085"/>
      <c r="AWF340" s="1085"/>
      <c r="AWG340" s="1085"/>
      <c r="AWH340" s="1085"/>
      <c r="AWI340" s="1085"/>
      <c r="AWJ340" s="1085"/>
      <c r="AWK340" s="1085"/>
      <c r="AWL340" s="1085"/>
      <c r="AWM340" s="1085"/>
      <c r="AWN340" s="1085"/>
      <c r="AWO340" s="1085"/>
      <c r="AWP340" s="1085"/>
      <c r="AWQ340" s="1085"/>
      <c r="AWR340" s="1080"/>
      <c r="AWS340" s="1085"/>
      <c r="AWT340" s="1085"/>
      <c r="AWU340" s="1085"/>
      <c r="AWV340" s="1085"/>
      <c r="AWW340" s="1085"/>
      <c r="AWX340" s="1085"/>
      <c r="AWY340" s="1085"/>
      <c r="AWZ340" s="1085"/>
      <c r="AXA340" s="1085"/>
      <c r="AXB340" s="1085"/>
      <c r="AXC340" s="1085"/>
      <c r="AXD340" s="1085"/>
      <c r="AXE340" s="1085"/>
      <c r="AXF340" s="1085"/>
      <c r="AXG340" s="1080"/>
      <c r="AXH340" s="1085"/>
      <c r="AXI340" s="1085"/>
      <c r="AXJ340" s="1085"/>
      <c r="AXK340" s="1085"/>
      <c r="AXL340" s="1085"/>
      <c r="AXM340" s="1085"/>
      <c r="AXN340" s="1085"/>
      <c r="AXO340" s="1085"/>
      <c r="AXP340" s="1085"/>
      <c r="AXQ340" s="1085"/>
      <c r="AXR340" s="1085"/>
      <c r="AXS340" s="1085"/>
      <c r="AXT340" s="1085"/>
      <c r="AXU340" s="1085"/>
      <c r="AXV340" s="1080"/>
      <c r="AXW340" s="1085"/>
      <c r="AXX340" s="1085"/>
      <c r="AXY340" s="1085"/>
      <c r="AXZ340" s="1085"/>
      <c r="AYA340" s="1085"/>
      <c r="AYB340" s="1085"/>
      <c r="AYC340" s="1085"/>
      <c r="AYD340" s="1085"/>
      <c r="AYE340" s="1085"/>
      <c r="AYF340" s="1085"/>
      <c r="AYG340" s="1085"/>
      <c r="AYH340" s="1085"/>
      <c r="AYI340" s="1085"/>
      <c r="AYJ340" s="1085"/>
      <c r="AYK340" s="1080"/>
      <c r="AYL340" s="1085"/>
      <c r="AYM340" s="1085"/>
      <c r="AYN340" s="1085"/>
      <c r="AYO340" s="1085"/>
      <c r="AYP340" s="1085"/>
      <c r="AYQ340" s="1085"/>
      <c r="AYR340" s="1085"/>
      <c r="AYS340" s="1085"/>
      <c r="AYT340" s="1085"/>
      <c r="AYU340" s="1085"/>
      <c r="AYV340" s="1085"/>
      <c r="AYW340" s="1085"/>
      <c r="AYX340" s="1085"/>
      <c r="AYY340" s="1085"/>
      <c r="AYZ340" s="1080"/>
      <c r="AZA340" s="1085"/>
      <c r="AZB340" s="1085"/>
      <c r="AZC340" s="1085"/>
      <c r="AZD340" s="1085"/>
      <c r="AZE340" s="1085"/>
      <c r="AZF340" s="1085"/>
      <c r="AZG340" s="1085"/>
      <c r="AZH340" s="1085"/>
      <c r="AZI340" s="1085"/>
      <c r="AZJ340" s="1085"/>
      <c r="AZK340" s="1085"/>
      <c r="AZL340" s="1085"/>
      <c r="AZM340" s="1085"/>
      <c r="AZN340" s="1085"/>
      <c r="AZO340" s="1080"/>
      <c r="AZP340" s="1085"/>
      <c r="AZQ340" s="1085"/>
      <c r="AZR340" s="1085"/>
      <c r="AZS340" s="1085"/>
      <c r="AZT340" s="1085"/>
      <c r="AZU340" s="1085"/>
      <c r="AZV340" s="1085"/>
      <c r="AZW340" s="1085"/>
      <c r="AZX340" s="1085"/>
      <c r="AZY340" s="1085"/>
      <c r="AZZ340" s="1085"/>
      <c r="BAA340" s="1085"/>
      <c r="BAB340" s="1085"/>
      <c r="BAC340" s="1085"/>
      <c r="BAD340" s="1080"/>
      <c r="BAE340" s="1085"/>
      <c r="BAF340" s="1085"/>
      <c r="BAG340" s="1085"/>
      <c r="BAH340" s="1085"/>
      <c r="BAI340" s="1085"/>
      <c r="BAJ340" s="1085"/>
      <c r="BAK340" s="1085"/>
      <c r="BAL340" s="1085"/>
      <c r="BAM340" s="1085"/>
      <c r="BAN340" s="1085"/>
      <c r="BAO340" s="1085"/>
      <c r="BAP340" s="1085"/>
      <c r="BAQ340" s="1085"/>
      <c r="BAR340" s="1085"/>
      <c r="BAS340" s="1080"/>
      <c r="BAT340" s="1085"/>
      <c r="BAU340" s="1085"/>
      <c r="BAV340" s="1085"/>
      <c r="BAW340" s="1085"/>
      <c r="BAX340" s="1085"/>
      <c r="BAY340" s="1085"/>
      <c r="BAZ340" s="1085"/>
      <c r="BBA340" s="1085"/>
      <c r="BBB340" s="1085"/>
      <c r="BBC340" s="1085"/>
      <c r="BBD340" s="1085"/>
      <c r="BBE340" s="1085"/>
      <c r="BBF340" s="1085"/>
      <c r="BBG340" s="1085"/>
      <c r="BBH340" s="1080"/>
      <c r="BBI340" s="1085"/>
      <c r="BBJ340" s="1085"/>
      <c r="BBK340" s="1085"/>
      <c r="BBL340" s="1085"/>
      <c r="BBM340" s="1085"/>
      <c r="BBN340" s="1085"/>
      <c r="BBO340" s="1085"/>
      <c r="BBP340" s="1085"/>
      <c r="BBQ340" s="1085"/>
      <c r="BBR340" s="1085"/>
      <c r="BBS340" s="1085"/>
      <c r="BBT340" s="1085"/>
      <c r="BBU340" s="1085"/>
      <c r="BBV340" s="1085"/>
      <c r="BBW340" s="1080"/>
      <c r="BBX340" s="1085"/>
      <c r="BBY340" s="1085"/>
      <c r="BBZ340" s="1085"/>
      <c r="BCA340" s="1085"/>
      <c r="BCB340" s="1085"/>
      <c r="BCC340" s="1085"/>
      <c r="BCD340" s="1085"/>
      <c r="BCE340" s="1085"/>
      <c r="BCF340" s="1085"/>
      <c r="BCG340" s="1085"/>
      <c r="BCH340" s="1085"/>
      <c r="BCI340" s="1085"/>
      <c r="BCJ340" s="1085"/>
      <c r="BCK340" s="1085"/>
      <c r="BCL340" s="1080"/>
      <c r="BCM340" s="1085"/>
      <c r="BCN340" s="1085"/>
      <c r="BCO340" s="1085"/>
      <c r="BCP340" s="1085"/>
      <c r="BCQ340" s="1085"/>
      <c r="BCR340" s="1085"/>
      <c r="BCS340" s="1085"/>
      <c r="BCT340" s="1085"/>
      <c r="BCU340" s="1085"/>
      <c r="BCV340" s="1085"/>
      <c r="BCW340" s="1085"/>
      <c r="BCX340" s="1085"/>
      <c r="BCY340" s="1085"/>
      <c r="BCZ340" s="1085"/>
      <c r="BDA340" s="1080"/>
      <c r="BDB340" s="1085"/>
      <c r="BDC340" s="1085"/>
      <c r="BDD340" s="1085"/>
      <c r="BDE340" s="1085"/>
      <c r="BDF340" s="1085"/>
      <c r="BDG340" s="1085"/>
      <c r="BDH340" s="1085"/>
      <c r="BDI340" s="1085"/>
      <c r="BDJ340" s="1085"/>
      <c r="BDK340" s="1085"/>
      <c r="BDL340" s="1085"/>
      <c r="BDM340" s="1085"/>
      <c r="BDN340" s="1085"/>
      <c r="BDO340" s="1085"/>
      <c r="BDP340" s="1080"/>
      <c r="BDQ340" s="1085"/>
      <c r="BDR340" s="1085"/>
      <c r="BDS340" s="1085"/>
      <c r="BDT340" s="1085"/>
      <c r="BDU340" s="1085"/>
      <c r="BDV340" s="1085"/>
      <c r="BDW340" s="1085"/>
      <c r="BDX340" s="1085"/>
      <c r="BDY340" s="1085"/>
      <c r="BDZ340" s="1085"/>
      <c r="BEA340" s="1085"/>
      <c r="BEB340" s="1085"/>
      <c r="BEC340" s="1085"/>
      <c r="BED340" s="1085"/>
      <c r="BEE340" s="1080"/>
      <c r="BEF340" s="1085"/>
      <c r="BEG340" s="1085"/>
      <c r="BEH340" s="1085"/>
      <c r="BEI340" s="1085"/>
      <c r="BEJ340" s="1085"/>
      <c r="BEK340" s="1085"/>
      <c r="BEL340" s="1085"/>
      <c r="BEM340" s="1085"/>
      <c r="BEN340" s="1085"/>
      <c r="BEO340" s="1085"/>
      <c r="BEP340" s="1085"/>
      <c r="BEQ340" s="1085"/>
      <c r="BER340" s="1085"/>
      <c r="BES340" s="1085"/>
      <c r="BET340" s="1080"/>
      <c r="BEU340" s="1085"/>
      <c r="BEV340" s="1085"/>
      <c r="BEW340" s="1085"/>
      <c r="BEX340" s="1085"/>
      <c r="BEY340" s="1085"/>
      <c r="BEZ340" s="1085"/>
      <c r="BFA340" s="1085"/>
      <c r="BFB340" s="1085"/>
      <c r="BFC340" s="1085"/>
      <c r="BFD340" s="1085"/>
      <c r="BFE340" s="1085"/>
      <c r="BFF340" s="1085"/>
      <c r="BFG340" s="1085"/>
      <c r="BFH340" s="1085"/>
      <c r="BFI340" s="1080"/>
      <c r="BFJ340" s="1085"/>
      <c r="BFK340" s="1085"/>
      <c r="BFL340" s="1085"/>
      <c r="BFM340" s="1085"/>
      <c r="BFN340" s="1085"/>
      <c r="BFO340" s="1085"/>
      <c r="BFP340" s="1085"/>
      <c r="BFQ340" s="1085"/>
      <c r="BFR340" s="1085"/>
      <c r="BFS340" s="1085"/>
      <c r="BFT340" s="1085"/>
      <c r="BFU340" s="1085"/>
      <c r="BFV340" s="1085"/>
      <c r="BFW340" s="1085"/>
      <c r="BFX340" s="1080"/>
      <c r="BFY340" s="1085"/>
      <c r="BFZ340" s="1085"/>
      <c r="BGA340" s="1085"/>
      <c r="BGB340" s="1085"/>
      <c r="BGC340" s="1085"/>
      <c r="BGD340" s="1085"/>
      <c r="BGE340" s="1085"/>
      <c r="BGF340" s="1085"/>
      <c r="BGG340" s="1085"/>
      <c r="BGH340" s="1085"/>
      <c r="BGI340" s="1085"/>
      <c r="BGJ340" s="1085"/>
      <c r="BGK340" s="1085"/>
      <c r="BGL340" s="1085"/>
      <c r="BGM340" s="1080"/>
      <c r="BGN340" s="1085"/>
      <c r="BGO340" s="1085"/>
      <c r="BGP340" s="1085"/>
      <c r="BGQ340" s="1085"/>
      <c r="BGR340" s="1085"/>
      <c r="BGS340" s="1085"/>
      <c r="BGT340" s="1085"/>
      <c r="BGU340" s="1085"/>
      <c r="BGV340" s="1085"/>
      <c r="BGW340" s="1085"/>
      <c r="BGX340" s="1085"/>
      <c r="BGY340" s="1085"/>
      <c r="BGZ340" s="1085"/>
      <c r="BHA340" s="1085"/>
      <c r="BHB340" s="1080"/>
      <c r="BHC340" s="1085"/>
      <c r="BHD340" s="1085"/>
      <c r="BHE340" s="1085"/>
      <c r="BHF340" s="1085"/>
      <c r="BHG340" s="1085"/>
      <c r="BHH340" s="1085"/>
      <c r="BHI340" s="1085"/>
      <c r="BHJ340" s="1085"/>
      <c r="BHK340" s="1085"/>
      <c r="BHL340" s="1085"/>
      <c r="BHM340" s="1085"/>
      <c r="BHN340" s="1085"/>
      <c r="BHO340" s="1085"/>
      <c r="BHP340" s="1085"/>
      <c r="BHQ340" s="1080"/>
      <c r="BHR340" s="1085"/>
      <c r="BHS340" s="1085"/>
      <c r="BHT340" s="1085"/>
      <c r="BHU340" s="1085"/>
      <c r="BHV340" s="1085"/>
      <c r="BHW340" s="1085"/>
      <c r="BHX340" s="1085"/>
      <c r="BHY340" s="1085"/>
      <c r="BHZ340" s="1085"/>
      <c r="BIA340" s="1085"/>
      <c r="BIB340" s="1085"/>
      <c r="BIC340" s="1085"/>
      <c r="BID340" s="1085"/>
      <c r="BIE340" s="1085"/>
      <c r="BIF340" s="1080"/>
      <c r="BIG340" s="1085"/>
      <c r="BIH340" s="1085"/>
      <c r="BII340" s="1085"/>
      <c r="BIJ340" s="1085"/>
      <c r="BIK340" s="1085"/>
      <c r="BIL340" s="1085"/>
      <c r="BIM340" s="1085"/>
      <c r="BIN340" s="1085"/>
      <c r="BIO340" s="1085"/>
      <c r="BIP340" s="1085"/>
      <c r="BIQ340" s="1085"/>
      <c r="BIR340" s="1085"/>
      <c r="BIS340" s="1085"/>
      <c r="BIT340" s="1085"/>
      <c r="BIU340" s="1080"/>
      <c r="BIV340" s="1085"/>
      <c r="BIW340" s="1085"/>
      <c r="BIX340" s="1085"/>
      <c r="BIY340" s="1085"/>
      <c r="BIZ340" s="1085"/>
      <c r="BJA340" s="1085"/>
      <c r="BJB340" s="1085"/>
      <c r="BJC340" s="1085"/>
      <c r="BJD340" s="1085"/>
      <c r="BJE340" s="1085"/>
      <c r="BJF340" s="1085"/>
      <c r="BJG340" s="1085"/>
      <c r="BJH340" s="1085"/>
      <c r="BJI340" s="1085"/>
      <c r="BJJ340" s="1080"/>
      <c r="BJK340" s="1085"/>
      <c r="BJL340" s="1085"/>
      <c r="BJM340" s="1085"/>
      <c r="BJN340" s="1085"/>
      <c r="BJO340" s="1085"/>
      <c r="BJP340" s="1085"/>
      <c r="BJQ340" s="1085"/>
      <c r="BJR340" s="1085"/>
      <c r="BJS340" s="1085"/>
      <c r="BJT340" s="1085"/>
      <c r="BJU340" s="1085"/>
      <c r="BJV340" s="1085"/>
      <c r="BJW340" s="1085"/>
      <c r="BJX340" s="1085"/>
      <c r="BJY340" s="1080"/>
      <c r="BJZ340" s="1085"/>
      <c r="BKA340" s="1085"/>
      <c r="BKB340" s="1085"/>
      <c r="BKC340" s="1085"/>
      <c r="BKD340" s="1085"/>
      <c r="BKE340" s="1085"/>
      <c r="BKF340" s="1085"/>
      <c r="BKG340" s="1085"/>
      <c r="BKH340" s="1085"/>
      <c r="BKI340" s="1085"/>
      <c r="BKJ340" s="1085"/>
      <c r="BKK340" s="1085"/>
      <c r="BKL340" s="1085"/>
      <c r="BKM340" s="1085"/>
      <c r="BKN340" s="1080"/>
      <c r="BKO340" s="1085"/>
      <c r="BKP340" s="1085"/>
      <c r="BKQ340" s="1085"/>
      <c r="BKR340" s="1085"/>
      <c r="BKS340" s="1085"/>
      <c r="BKT340" s="1085"/>
      <c r="BKU340" s="1085"/>
      <c r="BKV340" s="1085"/>
      <c r="BKW340" s="1085"/>
      <c r="BKX340" s="1085"/>
      <c r="BKY340" s="1085"/>
      <c r="BKZ340" s="1085"/>
      <c r="BLA340" s="1085"/>
      <c r="BLB340" s="1085"/>
      <c r="BLC340" s="1080"/>
      <c r="BLD340" s="1085"/>
      <c r="BLE340" s="1085"/>
      <c r="BLF340" s="1085"/>
      <c r="BLG340" s="1085"/>
      <c r="BLH340" s="1085"/>
      <c r="BLI340" s="1085"/>
      <c r="BLJ340" s="1085"/>
      <c r="BLK340" s="1085"/>
      <c r="BLL340" s="1085"/>
      <c r="BLM340" s="1085"/>
      <c r="BLN340" s="1085"/>
      <c r="BLO340" s="1085"/>
      <c r="BLP340" s="1085"/>
      <c r="BLQ340" s="1085"/>
      <c r="BLR340" s="1080"/>
      <c r="BLS340" s="1085"/>
      <c r="BLT340" s="1085"/>
      <c r="BLU340" s="1085"/>
      <c r="BLV340" s="1085"/>
      <c r="BLW340" s="1085"/>
      <c r="BLX340" s="1085"/>
      <c r="BLY340" s="1085"/>
      <c r="BLZ340" s="1085"/>
      <c r="BMA340" s="1085"/>
      <c r="BMB340" s="1085"/>
      <c r="BMC340" s="1085"/>
      <c r="BMD340" s="1085"/>
      <c r="BME340" s="1085"/>
      <c r="BMF340" s="1085"/>
      <c r="BMG340" s="1080"/>
      <c r="BMH340" s="1085"/>
      <c r="BMI340" s="1085"/>
      <c r="BMJ340" s="1085"/>
      <c r="BMK340" s="1085"/>
      <c r="BML340" s="1085"/>
      <c r="BMM340" s="1085"/>
      <c r="BMN340" s="1085"/>
      <c r="BMO340" s="1085"/>
      <c r="BMP340" s="1085"/>
      <c r="BMQ340" s="1085"/>
      <c r="BMR340" s="1085"/>
      <c r="BMS340" s="1085"/>
      <c r="BMT340" s="1085"/>
      <c r="BMU340" s="1085"/>
      <c r="BMV340" s="1080"/>
      <c r="BMW340" s="1085"/>
      <c r="BMX340" s="1085"/>
      <c r="BMY340" s="1085"/>
      <c r="BMZ340" s="1085"/>
      <c r="BNA340" s="1085"/>
      <c r="BNB340" s="1085"/>
      <c r="BNC340" s="1085"/>
      <c r="BND340" s="1085"/>
      <c r="BNE340" s="1085"/>
      <c r="BNF340" s="1085"/>
      <c r="BNG340" s="1085"/>
      <c r="BNH340" s="1085"/>
      <c r="BNI340" s="1085"/>
      <c r="BNJ340" s="1085"/>
      <c r="BNK340" s="1080"/>
      <c r="BNL340" s="1085"/>
      <c r="BNM340" s="1085"/>
      <c r="BNN340" s="1085"/>
      <c r="BNO340" s="1085"/>
      <c r="BNP340" s="1085"/>
      <c r="BNQ340" s="1085"/>
      <c r="BNR340" s="1085"/>
      <c r="BNS340" s="1085"/>
      <c r="BNT340" s="1085"/>
      <c r="BNU340" s="1085"/>
      <c r="BNV340" s="1085"/>
      <c r="BNW340" s="1085"/>
      <c r="BNX340" s="1085"/>
      <c r="BNY340" s="1085"/>
      <c r="BNZ340" s="1080"/>
      <c r="BOA340" s="1085"/>
      <c r="BOB340" s="1085"/>
      <c r="BOC340" s="1085"/>
      <c r="BOD340" s="1085"/>
      <c r="BOE340" s="1085"/>
      <c r="BOF340" s="1085"/>
      <c r="BOG340" s="1085"/>
      <c r="BOH340" s="1085"/>
      <c r="BOI340" s="1085"/>
      <c r="BOJ340" s="1085"/>
      <c r="BOK340" s="1085"/>
      <c r="BOL340" s="1085"/>
      <c r="BOM340" s="1085"/>
      <c r="BON340" s="1085"/>
      <c r="BOO340" s="1080"/>
      <c r="BOP340" s="1085"/>
      <c r="BOQ340" s="1085"/>
      <c r="BOR340" s="1085"/>
      <c r="BOS340" s="1085"/>
      <c r="BOT340" s="1085"/>
      <c r="BOU340" s="1085"/>
      <c r="BOV340" s="1085"/>
      <c r="BOW340" s="1085"/>
      <c r="BOX340" s="1085"/>
      <c r="BOY340" s="1085"/>
      <c r="BOZ340" s="1085"/>
      <c r="BPA340" s="1085"/>
      <c r="BPB340" s="1085"/>
      <c r="BPC340" s="1085"/>
      <c r="BPD340" s="1080"/>
      <c r="BPE340" s="1085"/>
      <c r="BPF340" s="1085"/>
      <c r="BPG340" s="1085"/>
      <c r="BPH340" s="1085"/>
      <c r="BPI340" s="1085"/>
      <c r="BPJ340" s="1085"/>
      <c r="BPK340" s="1085"/>
      <c r="BPL340" s="1085"/>
      <c r="BPM340" s="1085"/>
      <c r="BPN340" s="1085"/>
      <c r="BPO340" s="1085"/>
      <c r="BPP340" s="1085"/>
      <c r="BPQ340" s="1085"/>
      <c r="BPR340" s="1085"/>
      <c r="BPS340" s="1080"/>
      <c r="BPT340" s="1085"/>
      <c r="BPU340" s="1085"/>
      <c r="BPV340" s="1085"/>
      <c r="BPW340" s="1085"/>
      <c r="BPX340" s="1085"/>
      <c r="BPY340" s="1085"/>
      <c r="BPZ340" s="1085"/>
      <c r="BQA340" s="1085"/>
      <c r="BQB340" s="1085"/>
      <c r="BQC340" s="1085"/>
      <c r="BQD340" s="1085"/>
      <c r="BQE340" s="1085"/>
      <c r="BQF340" s="1085"/>
      <c r="BQG340" s="1085"/>
      <c r="BQH340" s="1080"/>
      <c r="BQI340" s="1085"/>
      <c r="BQJ340" s="1085"/>
      <c r="BQK340" s="1085"/>
      <c r="BQL340" s="1085"/>
      <c r="BQM340" s="1085"/>
      <c r="BQN340" s="1085"/>
      <c r="BQO340" s="1085"/>
      <c r="BQP340" s="1085"/>
      <c r="BQQ340" s="1085"/>
      <c r="BQR340" s="1085"/>
      <c r="BQS340" s="1085"/>
      <c r="BQT340" s="1085"/>
      <c r="BQU340" s="1085"/>
      <c r="BQV340" s="1085"/>
      <c r="BQW340" s="1080"/>
      <c r="BQX340" s="1085"/>
      <c r="BQY340" s="1085"/>
      <c r="BQZ340" s="1085"/>
      <c r="BRA340" s="1085"/>
      <c r="BRB340" s="1085"/>
      <c r="BRC340" s="1085"/>
      <c r="BRD340" s="1085"/>
      <c r="BRE340" s="1085"/>
      <c r="BRF340" s="1085"/>
      <c r="BRG340" s="1085"/>
      <c r="BRH340" s="1085"/>
      <c r="BRI340" s="1085"/>
      <c r="BRJ340" s="1085"/>
      <c r="BRK340" s="1085"/>
      <c r="BRL340" s="1080"/>
      <c r="BRM340" s="1085"/>
      <c r="BRN340" s="1085"/>
      <c r="BRO340" s="1085"/>
      <c r="BRP340" s="1085"/>
      <c r="BRQ340" s="1085"/>
      <c r="BRR340" s="1085"/>
      <c r="BRS340" s="1085"/>
      <c r="BRT340" s="1085"/>
      <c r="BRU340" s="1085"/>
      <c r="BRV340" s="1085"/>
      <c r="BRW340" s="1085"/>
      <c r="BRX340" s="1085"/>
      <c r="BRY340" s="1085"/>
      <c r="BRZ340" s="1085"/>
      <c r="BSA340" s="1080"/>
      <c r="BSB340" s="1085"/>
      <c r="BSC340" s="1085"/>
      <c r="BSD340" s="1085"/>
      <c r="BSE340" s="1085"/>
      <c r="BSF340" s="1085"/>
      <c r="BSG340" s="1085"/>
      <c r="BSH340" s="1085"/>
      <c r="BSI340" s="1085"/>
      <c r="BSJ340" s="1085"/>
      <c r="BSK340" s="1085"/>
      <c r="BSL340" s="1085"/>
      <c r="BSM340" s="1085"/>
      <c r="BSN340" s="1085"/>
      <c r="BSO340" s="1085"/>
      <c r="BSP340" s="1080"/>
      <c r="BSQ340" s="1085"/>
      <c r="BSR340" s="1085"/>
      <c r="BSS340" s="1085"/>
      <c r="BST340" s="1085"/>
      <c r="BSU340" s="1085"/>
      <c r="BSV340" s="1085"/>
      <c r="BSW340" s="1085"/>
      <c r="BSX340" s="1085"/>
      <c r="BSY340" s="1085"/>
      <c r="BSZ340" s="1085"/>
      <c r="BTA340" s="1085"/>
      <c r="BTB340" s="1085"/>
      <c r="BTC340" s="1085"/>
      <c r="BTD340" s="1085"/>
      <c r="BTE340" s="1080"/>
      <c r="BTF340" s="1085"/>
      <c r="BTG340" s="1085"/>
      <c r="BTH340" s="1085"/>
      <c r="BTI340" s="1085"/>
      <c r="BTJ340" s="1085"/>
      <c r="BTK340" s="1085"/>
      <c r="BTL340" s="1085"/>
      <c r="BTM340" s="1085"/>
      <c r="BTN340" s="1085"/>
      <c r="BTO340" s="1085"/>
      <c r="BTP340" s="1085"/>
      <c r="BTQ340" s="1085"/>
      <c r="BTR340" s="1085"/>
      <c r="BTS340" s="1085"/>
      <c r="BTT340" s="1080"/>
      <c r="BTU340" s="1085"/>
      <c r="BTV340" s="1085"/>
      <c r="BTW340" s="1085"/>
      <c r="BTX340" s="1085"/>
      <c r="BTY340" s="1085"/>
      <c r="BTZ340" s="1085"/>
      <c r="BUA340" s="1085"/>
      <c r="BUB340" s="1085"/>
      <c r="BUC340" s="1085"/>
      <c r="BUD340" s="1085"/>
      <c r="BUE340" s="1085"/>
      <c r="BUF340" s="1085"/>
      <c r="BUG340" s="1085"/>
      <c r="BUH340" s="1085"/>
      <c r="BUI340" s="1080"/>
      <c r="BUJ340" s="1085"/>
      <c r="BUK340" s="1085"/>
      <c r="BUL340" s="1085"/>
      <c r="BUM340" s="1085"/>
      <c r="BUN340" s="1085"/>
      <c r="BUO340" s="1085"/>
      <c r="BUP340" s="1085"/>
      <c r="BUQ340" s="1085"/>
      <c r="BUR340" s="1085"/>
      <c r="BUS340" s="1085"/>
      <c r="BUT340" s="1085"/>
      <c r="BUU340" s="1085"/>
      <c r="BUV340" s="1085"/>
      <c r="BUW340" s="1085"/>
      <c r="BUX340" s="1080"/>
      <c r="BUY340" s="1085"/>
      <c r="BUZ340" s="1085"/>
      <c r="BVA340" s="1085"/>
      <c r="BVB340" s="1085"/>
      <c r="BVC340" s="1085"/>
      <c r="BVD340" s="1085"/>
      <c r="BVE340" s="1085"/>
      <c r="BVF340" s="1085"/>
      <c r="BVG340" s="1085"/>
      <c r="BVH340" s="1085"/>
      <c r="BVI340" s="1085"/>
      <c r="BVJ340" s="1085"/>
      <c r="BVK340" s="1085"/>
      <c r="BVL340" s="1085"/>
      <c r="BVM340" s="1080"/>
      <c r="BVN340" s="1085"/>
      <c r="BVO340" s="1085"/>
      <c r="BVP340" s="1085"/>
      <c r="BVQ340" s="1085"/>
      <c r="BVR340" s="1085"/>
      <c r="BVS340" s="1085"/>
      <c r="BVT340" s="1085"/>
      <c r="BVU340" s="1085"/>
      <c r="BVV340" s="1085"/>
      <c r="BVW340" s="1085"/>
      <c r="BVX340" s="1085"/>
      <c r="BVY340" s="1085"/>
      <c r="BVZ340" s="1085"/>
      <c r="BWA340" s="1085"/>
      <c r="BWB340" s="1080"/>
      <c r="BWC340" s="1085"/>
      <c r="BWD340" s="1085"/>
      <c r="BWE340" s="1085"/>
      <c r="BWF340" s="1085"/>
      <c r="BWG340" s="1085"/>
      <c r="BWH340" s="1085"/>
      <c r="BWI340" s="1085"/>
      <c r="BWJ340" s="1085"/>
      <c r="BWK340" s="1085"/>
      <c r="BWL340" s="1085"/>
      <c r="BWM340" s="1085"/>
      <c r="BWN340" s="1085"/>
      <c r="BWO340" s="1085"/>
      <c r="BWP340" s="1085"/>
      <c r="BWQ340" s="1080"/>
      <c r="BWR340" s="1085"/>
      <c r="BWS340" s="1085"/>
      <c r="BWT340" s="1085"/>
      <c r="BWU340" s="1085"/>
      <c r="BWV340" s="1085"/>
      <c r="BWW340" s="1085"/>
      <c r="BWX340" s="1085"/>
      <c r="BWY340" s="1085"/>
      <c r="BWZ340" s="1085"/>
      <c r="BXA340" s="1085"/>
      <c r="BXB340" s="1085"/>
      <c r="BXC340" s="1085"/>
      <c r="BXD340" s="1085"/>
      <c r="BXE340" s="1085"/>
      <c r="BXF340" s="1080"/>
      <c r="BXG340" s="1085"/>
      <c r="BXH340" s="1085"/>
      <c r="BXI340" s="1085"/>
      <c r="BXJ340" s="1085"/>
      <c r="BXK340" s="1085"/>
      <c r="BXL340" s="1085"/>
      <c r="BXM340" s="1085"/>
      <c r="BXN340" s="1085"/>
      <c r="BXO340" s="1085"/>
      <c r="BXP340" s="1085"/>
      <c r="BXQ340" s="1085"/>
      <c r="BXR340" s="1085"/>
      <c r="BXS340" s="1085"/>
      <c r="BXT340" s="1085"/>
      <c r="BXU340" s="1080"/>
      <c r="BXV340" s="1085"/>
      <c r="BXW340" s="1085"/>
      <c r="BXX340" s="1085"/>
      <c r="BXY340" s="1085"/>
      <c r="BXZ340" s="1085"/>
      <c r="BYA340" s="1085"/>
      <c r="BYB340" s="1085"/>
      <c r="BYC340" s="1085"/>
      <c r="BYD340" s="1085"/>
      <c r="BYE340" s="1085"/>
      <c r="BYF340" s="1085"/>
      <c r="BYG340" s="1085"/>
      <c r="BYH340" s="1085"/>
      <c r="BYI340" s="1085"/>
      <c r="BYJ340" s="1080"/>
      <c r="BYK340" s="1085"/>
      <c r="BYL340" s="1085"/>
      <c r="BYM340" s="1085"/>
      <c r="BYN340" s="1085"/>
      <c r="BYO340" s="1085"/>
      <c r="BYP340" s="1085"/>
      <c r="BYQ340" s="1085"/>
      <c r="BYR340" s="1085"/>
      <c r="BYS340" s="1085"/>
      <c r="BYT340" s="1085"/>
      <c r="BYU340" s="1085"/>
      <c r="BYV340" s="1085"/>
      <c r="BYW340" s="1085"/>
      <c r="BYX340" s="1085"/>
      <c r="BYY340" s="1080"/>
      <c r="BYZ340" s="1085"/>
      <c r="BZA340" s="1085"/>
      <c r="BZB340" s="1085"/>
      <c r="BZC340" s="1085"/>
      <c r="BZD340" s="1085"/>
      <c r="BZE340" s="1085"/>
      <c r="BZF340" s="1085"/>
      <c r="BZG340" s="1085"/>
      <c r="BZH340" s="1085"/>
      <c r="BZI340" s="1085"/>
      <c r="BZJ340" s="1085"/>
      <c r="BZK340" s="1085"/>
      <c r="BZL340" s="1085"/>
      <c r="BZM340" s="1085"/>
      <c r="BZN340" s="1080"/>
      <c r="BZO340" s="1085"/>
      <c r="BZP340" s="1085"/>
      <c r="BZQ340" s="1085"/>
      <c r="BZR340" s="1085"/>
      <c r="BZS340" s="1085"/>
      <c r="BZT340" s="1085"/>
      <c r="BZU340" s="1085"/>
      <c r="BZV340" s="1085"/>
      <c r="BZW340" s="1085"/>
      <c r="BZX340" s="1085"/>
      <c r="BZY340" s="1085"/>
      <c r="BZZ340" s="1085"/>
      <c r="CAA340" s="1085"/>
      <c r="CAB340" s="1085"/>
      <c r="CAC340" s="1080"/>
      <c r="CAD340" s="1085"/>
      <c r="CAE340" s="1085"/>
      <c r="CAF340" s="1085"/>
      <c r="CAG340" s="1085"/>
      <c r="CAH340" s="1085"/>
      <c r="CAI340" s="1085"/>
      <c r="CAJ340" s="1085"/>
      <c r="CAK340" s="1085"/>
      <c r="CAL340" s="1085"/>
      <c r="CAM340" s="1085"/>
      <c r="CAN340" s="1085"/>
      <c r="CAO340" s="1085"/>
      <c r="CAP340" s="1085"/>
      <c r="CAQ340" s="1085"/>
      <c r="CAR340" s="1080"/>
      <c r="CAS340" s="1085"/>
      <c r="CAT340" s="1085"/>
      <c r="CAU340" s="1085"/>
      <c r="CAV340" s="1085"/>
      <c r="CAW340" s="1085"/>
      <c r="CAX340" s="1085"/>
      <c r="CAY340" s="1085"/>
      <c r="CAZ340" s="1085"/>
      <c r="CBA340" s="1085"/>
      <c r="CBB340" s="1085"/>
      <c r="CBC340" s="1085"/>
      <c r="CBD340" s="1085"/>
      <c r="CBE340" s="1085"/>
      <c r="CBF340" s="1085"/>
      <c r="CBG340" s="1080"/>
      <c r="CBH340" s="1085"/>
      <c r="CBI340" s="1085"/>
      <c r="CBJ340" s="1085"/>
      <c r="CBK340" s="1085"/>
      <c r="CBL340" s="1085"/>
      <c r="CBM340" s="1085"/>
      <c r="CBN340" s="1085"/>
      <c r="CBO340" s="1085"/>
      <c r="CBP340" s="1085"/>
      <c r="CBQ340" s="1085"/>
      <c r="CBR340" s="1085"/>
      <c r="CBS340" s="1085"/>
      <c r="CBT340" s="1085"/>
      <c r="CBU340" s="1085"/>
      <c r="CBV340" s="1080"/>
      <c r="CBW340" s="1085"/>
      <c r="CBX340" s="1085"/>
      <c r="CBY340" s="1085"/>
      <c r="CBZ340" s="1085"/>
      <c r="CCA340" s="1085"/>
      <c r="CCB340" s="1085"/>
      <c r="CCC340" s="1085"/>
      <c r="CCD340" s="1085"/>
      <c r="CCE340" s="1085"/>
      <c r="CCF340" s="1085"/>
      <c r="CCG340" s="1085"/>
      <c r="CCH340" s="1085"/>
      <c r="CCI340" s="1085"/>
      <c r="CCJ340" s="1085"/>
      <c r="CCK340" s="1080"/>
      <c r="CCL340" s="1085"/>
      <c r="CCM340" s="1085"/>
      <c r="CCN340" s="1085"/>
      <c r="CCO340" s="1085"/>
      <c r="CCP340" s="1085"/>
      <c r="CCQ340" s="1085"/>
      <c r="CCR340" s="1085"/>
      <c r="CCS340" s="1085"/>
      <c r="CCT340" s="1085"/>
      <c r="CCU340" s="1085"/>
      <c r="CCV340" s="1085"/>
      <c r="CCW340" s="1085"/>
      <c r="CCX340" s="1085"/>
      <c r="CCY340" s="1085"/>
      <c r="CCZ340" s="1080"/>
      <c r="CDA340" s="1085"/>
      <c r="CDB340" s="1085"/>
      <c r="CDC340" s="1085"/>
      <c r="CDD340" s="1085"/>
      <c r="CDE340" s="1085"/>
      <c r="CDF340" s="1085"/>
      <c r="CDG340" s="1085"/>
      <c r="CDH340" s="1085"/>
      <c r="CDI340" s="1085"/>
      <c r="CDJ340" s="1085"/>
      <c r="CDK340" s="1085"/>
      <c r="CDL340" s="1085"/>
      <c r="CDM340" s="1085"/>
      <c r="CDN340" s="1085"/>
      <c r="CDO340" s="1080"/>
      <c r="CDP340" s="1085"/>
      <c r="CDQ340" s="1085"/>
      <c r="CDR340" s="1085"/>
      <c r="CDS340" s="1085"/>
      <c r="CDT340" s="1085"/>
      <c r="CDU340" s="1085"/>
      <c r="CDV340" s="1085"/>
      <c r="CDW340" s="1085"/>
      <c r="CDX340" s="1085"/>
      <c r="CDY340" s="1085"/>
      <c r="CDZ340" s="1085"/>
      <c r="CEA340" s="1085"/>
      <c r="CEB340" s="1085"/>
      <c r="CEC340" s="1085"/>
      <c r="CED340" s="1080"/>
      <c r="CEE340" s="1085"/>
      <c r="CEF340" s="1085"/>
      <c r="CEG340" s="1085"/>
      <c r="CEH340" s="1085"/>
      <c r="CEI340" s="1085"/>
      <c r="CEJ340" s="1085"/>
      <c r="CEK340" s="1085"/>
      <c r="CEL340" s="1085"/>
      <c r="CEM340" s="1085"/>
      <c r="CEN340" s="1085"/>
      <c r="CEO340" s="1085"/>
      <c r="CEP340" s="1085"/>
      <c r="CEQ340" s="1085"/>
      <c r="CER340" s="1085"/>
      <c r="CES340" s="1080"/>
      <c r="CET340" s="1085"/>
      <c r="CEU340" s="1085"/>
      <c r="CEV340" s="1085"/>
      <c r="CEW340" s="1085"/>
      <c r="CEX340" s="1085"/>
      <c r="CEY340" s="1085"/>
      <c r="CEZ340" s="1085"/>
      <c r="CFA340" s="1085"/>
      <c r="CFB340" s="1085"/>
      <c r="CFC340" s="1085"/>
      <c r="CFD340" s="1085"/>
      <c r="CFE340" s="1085"/>
      <c r="CFF340" s="1085"/>
      <c r="CFG340" s="1085"/>
      <c r="CFH340" s="1080"/>
      <c r="CFI340" s="1085"/>
      <c r="CFJ340" s="1085"/>
      <c r="CFK340" s="1085"/>
      <c r="CFL340" s="1085"/>
      <c r="CFM340" s="1085"/>
      <c r="CFN340" s="1085"/>
      <c r="CFO340" s="1085"/>
      <c r="CFP340" s="1085"/>
      <c r="CFQ340" s="1085"/>
      <c r="CFR340" s="1085"/>
      <c r="CFS340" s="1085"/>
      <c r="CFT340" s="1085"/>
      <c r="CFU340" s="1085"/>
      <c r="CFV340" s="1085"/>
      <c r="CFW340" s="1080"/>
      <c r="CFX340" s="1085"/>
      <c r="CFY340" s="1085"/>
      <c r="CFZ340" s="1085"/>
      <c r="CGA340" s="1085"/>
      <c r="CGB340" s="1085"/>
      <c r="CGC340" s="1085"/>
      <c r="CGD340" s="1085"/>
      <c r="CGE340" s="1085"/>
      <c r="CGF340" s="1085"/>
      <c r="CGG340" s="1085"/>
      <c r="CGH340" s="1085"/>
      <c r="CGI340" s="1085"/>
      <c r="CGJ340" s="1085"/>
      <c r="CGK340" s="1085"/>
      <c r="CGL340" s="1080"/>
      <c r="CGM340" s="1085"/>
      <c r="CGN340" s="1085"/>
      <c r="CGO340" s="1085"/>
      <c r="CGP340" s="1085"/>
      <c r="CGQ340" s="1085"/>
      <c r="CGR340" s="1085"/>
      <c r="CGS340" s="1085"/>
      <c r="CGT340" s="1085"/>
      <c r="CGU340" s="1085"/>
      <c r="CGV340" s="1085"/>
      <c r="CGW340" s="1085"/>
      <c r="CGX340" s="1085"/>
      <c r="CGY340" s="1085"/>
      <c r="CGZ340" s="1085"/>
      <c r="CHA340" s="1080"/>
      <c r="CHB340" s="1085"/>
      <c r="CHC340" s="1085"/>
      <c r="CHD340" s="1085"/>
      <c r="CHE340" s="1085"/>
      <c r="CHF340" s="1085"/>
      <c r="CHG340" s="1085"/>
      <c r="CHH340" s="1085"/>
      <c r="CHI340" s="1085"/>
      <c r="CHJ340" s="1085"/>
      <c r="CHK340" s="1085"/>
      <c r="CHL340" s="1085"/>
      <c r="CHM340" s="1085"/>
      <c r="CHN340" s="1085"/>
      <c r="CHO340" s="1085"/>
      <c r="CHP340" s="1080"/>
      <c r="CHQ340" s="1085"/>
      <c r="CHR340" s="1085"/>
      <c r="CHS340" s="1085"/>
      <c r="CHT340" s="1085"/>
      <c r="CHU340" s="1085"/>
      <c r="CHV340" s="1085"/>
      <c r="CHW340" s="1085"/>
      <c r="CHX340" s="1085"/>
      <c r="CHY340" s="1085"/>
      <c r="CHZ340" s="1085"/>
      <c r="CIA340" s="1085"/>
      <c r="CIB340" s="1085"/>
      <c r="CIC340" s="1085"/>
      <c r="CID340" s="1085"/>
      <c r="CIE340" s="1080"/>
      <c r="CIF340" s="1085"/>
      <c r="CIG340" s="1085"/>
      <c r="CIH340" s="1085"/>
      <c r="CII340" s="1085"/>
      <c r="CIJ340" s="1085"/>
      <c r="CIK340" s="1085"/>
      <c r="CIL340" s="1085"/>
      <c r="CIM340" s="1085"/>
      <c r="CIN340" s="1085"/>
      <c r="CIO340" s="1085"/>
      <c r="CIP340" s="1085"/>
      <c r="CIQ340" s="1085"/>
      <c r="CIR340" s="1085"/>
      <c r="CIS340" s="1085"/>
      <c r="CIT340" s="1080"/>
      <c r="CIU340" s="1085"/>
      <c r="CIV340" s="1085"/>
      <c r="CIW340" s="1085"/>
      <c r="CIX340" s="1085"/>
      <c r="CIY340" s="1085"/>
      <c r="CIZ340" s="1085"/>
      <c r="CJA340" s="1085"/>
      <c r="CJB340" s="1085"/>
      <c r="CJC340" s="1085"/>
      <c r="CJD340" s="1085"/>
      <c r="CJE340" s="1085"/>
      <c r="CJF340" s="1085"/>
      <c r="CJG340" s="1085"/>
      <c r="CJH340" s="1085"/>
      <c r="CJI340" s="1080"/>
      <c r="CJJ340" s="1085"/>
      <c r="CJK340" s="1085"/>
      <c r="CJL340" s="1085"/>
      <c r="CJM340" s="1085"/>
      <c r="CJN340" s="1085"/>
      <c r="CJO340" s="1085"/>
      <c r="CJP340" s="1085"/>
      <c r="CJQ340" s="1085"/>
      <c r="CJR340" s="1085"/>
      <c r="CJS340" s="1085"/>
      <c r="CJT340" s="1085"/>
      <c r="CJU340" s="1085"/>
      <c r="CJV340" s="1085"/>
      <c r="CJW340" s="1085"/>
      <c r="CJX340" s="1080"/>
      <c r="CJY340" s="1085"/>
      <c r="CJZ340" s="1085"/>
      <c r="CKA340" s="1085"/>
      <c r="CKB340" s="1085"/>
      <c r="CKC340" s="1085"/>
      <c r="CKD340" s="1085"/>
      <c r="CKE340" s="1085"/>
      <c r="CKF340" s="1085"/>
      <c r="CKG340" s="1085"/>
      <c r="CKH340" s="1085"/>
      <c r="CKI340" s="1085"/>
      <c r="CKJ340" s="1085"/>
      <c r="CKK340" s="1085"/>
      <c r="CKL340" s="1085"/>
      <c r="CKM340" s="1080"/>
      <c r="CKN340" s="1085"/>
      <c r="CKO340" s="1085"/>
      <c r="CKP340" s="1085"/>
      <c r="CKQ340" s="1085"/>
      <c r="CKR340" s="1085"/>
      <c r="CKS340" s="1085"/>
      <c r="CKT340" s="1085"/>
      <c r="CKU340" s="1085"/>
      <c r="CKV340" s="1085"/>
      <c r="CKW340" s="1085"/>
      <c r="CKX340" s="1085"/>
      <c r="CKY340" s="1085"/>
      <c r="CKZ340" s="1085"/>
      <c r="CLA340" s="1085"/>
      <c r="CLB340" s="1080"/>
      <c r="CLC340" s="1085"/>
      <c r="CLD340" s="1085"/>
      <c r="CLE340" s="1085"/>
      <c r="CLF340" s="1085"/>
      <c r="CLG340" s="1085"/>
      <c r="CLH340" s="1085"/>
      <c r="CLI340" s="1085"/>
      <c r="CLJ340" s="1085"/>
      <c r="CLK340" s="1085"/>
      <c r="CLL340" s="1085"/>
      <c r="CLM340" s="1085"/>
      <c r="CLN340" s="1085"/>
      <c r="CLO340" s="1085"/>
      <c r="CLP340" s="1085"/>
      <c r="CLQ340" s="1080"/>
      <c r="CLR340" s="1085"/>
      <c r="CLS340" s="1085"/>
      <c r="CLT340" s="1085"/>
      <c r="CLU340" s="1085"/>
      <c r="CLV340" s="1085"/>
      <c r="CLW340" s="1085"/>
      <c r="CLX340" s="1085"/>
      <c r="CLY340" s="1085"/>
      <c r="CLZ340" s="1085"/>
      <c r="CMA340" s="1085"/>
      <c r="CMB340" s="1085"/>
      <c r="CMC340" s="1085"/>
      <c r="CMD340" s="1085"/>
      <c r="CME340" s="1085"/>
      <c r="CMF340" s="1080"/>
      <c r="CMG340" s="1085"/>
      <c r="CMH340" s="1085"/>
      <c r="CMI340" s="1085"/>
      <c r="CMJ340" s="1085"/>
      <c r="CMK340" s="1085"/>
      <c r="CML340" s="1085"/>
      <c r="CMM340" s="1085"/>
      <c r="CMN340" s="1085"/>
      <c r="CMO340" s="1085"/>
      <c r="CMP340" s="1085"/>
      <c r="CMQ340" s="1085"/>
      <c r="CMR340" s="1085"/>
      <c r="CMS340" s="1085"/>
      <c r="CMT340" s="1085"/>
      <c r="CMU340" s="1080"/>
      <c r="CMV340" s="1085"/>
      <c r="CMW340" s="1085"/>
      <c r="CMX340" s="1085"/>
      <c r="CMY340" s="1085"/>
      <c r="CMZ340" s="1085"/>
      <c r="CNA340" s="1085"/>
      <c r="CNB340" s="1085"/>
      <c r="CNC340" s="1085"/>
      <c r="CND340" s="1085"/>
      <c r="CNE340" s="1085"/>
      <c r="CNF340" s="1085"/>
      <c r="CNG340" s="1085"/>
      <c r="CNH340" s="1085"/>
      <c r="CNI340" s="1085"/>
      <c r="CNJ340" s="1080"/>
      <c r="CNK340" s="1085"/>
      <c r="CNL340" s="1085"/>
      <c r="CNM340" s="1085"/>
      <c r="CNN340" s="1085"/>
      <c r="CNO340" s="1085"/>
      <c r="CNP340" s="1085"/>
      <c r="CNQ340" s="1085"/>
      <c r="CNR340" s="1085"/>
      <c r="CNS340" s="1085"/>
      <c r="CNT340" s="1085"/>
      <c r="CNU340" s="1085"/>
      <c r="CNV340" s="1085"/>
      <c r="CNW340" s="1085"/>
      <c r="CNX340" s="1085"/>
      <c r="CNY340" s="1080"/>
      <c r="CNZ340" s="1085"/>
      <c r="COA340" s="1085"/>
      <c r="COB340" s="1085"/>
      <c r="COC340" s="1085"/>
      <c r="COD340" s="1085"/>
      <c r="COE340" s="1085"/>
      <c r="COF340" s="1085"/>
      <c r="COG340" s="1085"/>
      <c r="COH340" s="1085"/>
      <c r="COI340" s="1085"/>
      <c r="COJ340" s="1085"/>
      <c r="COK340" s="1085"/>
      <c r="COL340" s="1085"/>
      <c r="COM340" s="1085"/>
      <c r="CON340" s="1080"/>
      <c r="COO340" s="1085"/>
      <c r="COP340" s="1085"/>
      <c r="COQ340" s="1085"/>
      <c r="COR340" s="1085"/>
      <c r="COS340" s="1085"/>
      <c r="COT340" s="1085"/>
      <c r="COU340" s="1085"/>
      <c r="COV340" s="1085"/>
      <c r="COW340" s="1085"/>
      <c r="COX340" s="1085"/>
      <c r="COY340" s="1085"/>
      <c r="COZ340" s="1085"/>
      <c r="CPA340" s="1085"/>
      <c r="CPB340" s="1085"/>
      <c r="CPC340" s="1080"/>
      <c r="CPD340" s="1085"/>
      <c r="CPE340" s="1085"/>
      <c r="CPF340" s="1085"/>
      <c r="CPG340" s="1085"/>
      <c r="CPH340" s="1085"/>
      <c r="CPI340" s="1085"/>
      <c r="CPJ340" s="1085"/>
      <c r="CPK340" s="1085"/>
      <c r="CPL340" s="1085"/>
      <c r="CPM340" s="1085"/>
      <c r="CPN340" s="1085"/>
      <c r="CPO340" s="1085"/>
      <c r="CPP340" s="1085"/>
      <c r="CPQ340" s="1085"/>
      <c r="CPR340" s="1080"/>
      <c r="CPS340" s="1085"/>
      <c r="CPT340" s="1085"/>
      <c r="CPU340" s="1085"/>
      <c r="CPV340" s="1085"/>
      <c r="CPW340" s="1085"/>
      <c r="CPX340" s="1085"/>
      <c r="CPY340" s="1085"/>
      <c r="CPZ340" s="1085"/>
      <c r="CQA340" s="1085"/>
      <c r="CQB340" s="1085"/>
      <c r="CQC340" s="1085"/>
      <c r="CQD340" s="1085"/>
      <c r="CQE340" s="1085"/>
      <c r="CQF340" s="1085"/>
      <c r="CQG340" s="1080"/>
      <c r="CQH340" s="1085"/>
      <c r="CQI340" s="1085"/>
      <c r="CQJ340" s="1085"/>
      <c r="CQK340" s="1085"/>
      <c r="CQL340" s="1085"/>
      <c r="CQM340" s="1085"/>
      <c r="CQN340" s="1085"/>
      <c r="CQO340" s="1085"/>
      <c r="CQP340" s="1085"/>
      <c r="CQQ340" s="1085"/>
      <c r="CQR340" s="1085"/>
      <c r="CQS340" s="1085"/>
      <c r="CQT340" s="1085"/>
      <c r="CQU340" s="1085"/>
      <c r="CQV340" s="1080"/>
      <c r="CQW340" s="1085"/>
      <c r="CQX340" s="1085"/>
      <c r="CQY340" s="1085"/>
      <c r="CQZ340" s="1085"/>
      <c r="CRA340" s="1085"/>
      <c r="CRB340" s="1085"/>
      <c r="CRC340" s="1085"/>
      <c r="CRD340" s="1085"/>
      <c r="CRE340" s="1085"/>
      <c r="CRF340" s="1085"/>
      <c r="CRG340" s="1085"/>
      <c r="CRH340" s="1085"/>
      <c r="CRI340" s="1085"/>
      <c r="CRJ340" s="1085"/>
      <c r="CRK340" s="1080"/>
      <c r="CRL340" s="1085"/>
      <c r="CRM340" s="1085"/>
      <c r="CRN340" s="1085"/>
      <c r="CRO340" s="1085"/>
      <c r="CRP340" s="1085"/>
      <c r="CRQ340" s="1085"/>
      <c r="CRR340" s="1085"/>
      <c r="CRS340" s="1085"/>
      <c r="CRT340" s="1085"/>
      <c r="CRU340" s="1085"/>
      <c r="CRV340" s="1085"/>
      <c r="CRW340" s="1085"/>
      <c r="CRX340" s="1085"/>
      <c r="CRY340" s="1085"/>
      <c r="CRZ340" s="1080"/>
      <c r="CSA340" s="1085"/>
      <c r="CSB340" s="1085"/>
      <c r="CSC340" s="1085"/>
      <c r="CSD340" s="1085"/>
      <c r="CSE340" s="1085"/>
      <c r="CSF340" s="1085"/>
      <c r="CSG340" s="1085"/>
      <c r="CSH340" s="1085"/>
      <c r="CSI340" s="1085"/>
      <c r="CSJ340" s="1085"/>
      <c r="CSK340" s="1085"/>
      <c r="CSL340" s="1085"/>
      <c r="CSM340" s="1085"/>
      <c r="CSN340" s="1085"/>
      <c r="CSO340" s="1080"/>
      <c r="CSP340" s="1085"/>
      <c r="CSQ340" s="1085"/>
      <c r="CSR340" s="1085"/>
      <c r="CSS340" s="1085"/>
      <c r="CST340" s="1085"/>
      <c r="CSU340" s="1085"/>
      <c r="CSV340" s="1085"/>
      <c r="CSW340" s="1085"/>
      <c r="CSX340" s="1085"/>
      <c r="CSY340" s="1085"/>
      <c r="CSZ340" s="1085"/>
      <c r="CTA340" s="1085"/>
      <c r="CTB340" s="1085"/>
      <c r="CTC340" s="1085"/>
      <c r="CTD340" s="1080"/>
      <c r="CTE340" s="1085"/>
      <c r="CTF340" s="1085"/>
      <c r="CTG340" s="1085"/>
      <c r="CTH340" s="1085"/>
      <c r="CTI340" s="1085"/>
      <c r="CTJ340" s="1085"/>
      <c r="CTK340" s="1085"/>
      <c r="CTL340" s="1085"/>
      <c r="CTM340" s="1085"/>
      <c r="CTN340" s="1085"/>
      <c r="CTO340" s="1085"/>
      <c r="CTP340" s="1085"/>
      <c r="CTQ340" s="1085"/>
      <c r="CTR340" s="1085"/>
      <c r="CTS340" s="1080"/>
      <c r="CTT340" s="1085"/>
      <c r="CTU340" s="1085"/>
      <c r="CTV340" s="1085"/>
      <c r="CTW340" s="1085"/>
      <c r="CTX340" s="1085"/>
      <c r="CTY340" s="1085"/>
      <c r="CTZ340" s="1085"/>
      <c r="CUA340" s="1085"/>
      <c r="CUB340" s="1085"/>
      <c r="CUC340" s="1085"/>
      <c r="CUD340" s="1085"/>
      <c r="CUE340" s="1085"/>
      <c r="CUF340" s="1085"/>
      <c r="CUG340" s="1085"/>
      <c r="CUH340" s="1080"/>
      <c r="CUI340" s="1085"/>
      <c r="CUJ340" s="1085"/>
      <c r="CUK340" s="1085"/>
      <c r="CUL340" s="1085"/>
      <c r="CUM340" s="1085"/>
      <c r="CUN340" s="1085"/>
      <c r="CUO340" s="1085"/>
      <c r="CUP340" s="1085"/>
      <c r="CUQ340" s="1085"/>
      <c r="CUR340" s="1085"/>
      <c r="CUS340" s="1085"/>
      <c r="CUT340" s="1085"/>
      <c r="CUU340" s="1085"/>
      <c r="CUV340" s="1085"/>
      <c r="CUW340" s="1080"/>
      <c r="CUX340" s="1085"/>
      <c r="CUY340" s="1085"/>
      <c r="CUZ340" s="1085"/>
      <c r="CVA340" s="1085"/>
      <c r="CVB340" s="1085"/>
      <c r="CVC340" s="1085"/>
      <c r="CVD340" s="1085"/>
      <c r="CVE340" s="1085"/>
      <c r="CVF340" s="1085"/>
      <c r="CVG340" s="1085"/>
      <c r="CVH340" s="1085"/>
      <c r="CVI340" s="1085"/>
      <c r="CVJ340" s="1085"/>
      <c r="CVK340" s="1085"/>
      <c r="CVL340" s="1080"/>
      <c r="CVM340" s="1085"/>
      <c r="CVN340" s="1085"/>
      <c r="CVO340" s="1085"/>
      <c r="CVP340" s="1085"/>
      <c r="CVQ340" s="1085"/>
      <c r="CVR340" s="1085"/>
      <c r="CVS340" s="1085"/>
      <c r="CVT340" s="1085"/>
      <c r="CVU340" s="1085"/>
      <c r="CVV340" s="1085"/>
      <c r="CVW340" s="1085"/>
      <c r="CVX340" s="1085"/>
      <c r="CVY340" s="1085"/>
      <c r="CVZ340" s="1085"/>
      <c r="CWA340" s="1080"/>
      <c r="CWB340" s="1085"/>
      <c r="CWC340" s="1085"/>
      <c r="CWD340" s="1085"/>
      <c r="CWE340" s="1085"/>
      <c r="CWF340" s="1085"/>
      <c r="CWG340" s="1085"/>
      <c r="CWH340" s="1085"/>
      <c r="CWI340" s="1085"/>
      <c r="CWJ340" s="1085"/>
      <c r="CWK340" s="1085"/>
      <c r="CWL340" s="1085"/>
      <c r="CWM340" s="1085"/>
      <c r="CWN340" s="1085"/>
      <c r="CWO340" s="1085"/>
      <c r="CWP340" s="1080"/>
      <c r="CWQ340" s="1085"/>
      <c r="CWR340" s="1085"/>
      <c r="CWS340" s="1085"/>
      <c r="CWT340" s="1085"/>
      <c r="CWU340" s="1085"/>
      <c r="CWV340" s="1085"/>
      <c r="CWW340" s="1085"/>
      <c r="CWX340" s="1085"/>
      <c r="CWY340" s="1085"/>
      <c r="CWZ340" s="1085"/>
      <c r="CXA340" s="1085"/>
      <c r="CXB340" s="1085"/>
      <c r="CXC340" s="1085"/>
      <c r="CXD340" s="1085"/>
      <c r="CXE340" s="1080"/>
      <c r="CXF340" s="1085"/>
      <c r="CXG340" s="1085"/>
      <c r="CXH340" s="1085"/>
      <c r="CXI340" s="1085"/>
      <c r="CXJ340" s="1085"/>
      <c r="CXK340" s="1085"/>
      <c r="CXL340" s="1085"/>
      <c r="CXM340" s="1085"/>
      <c r="CXN340" s="1085"/>
      <c r="CXO340" s="1085"/>
      <c r="CXP340" s="1085"/>
      <c r="CXQ340" s="1085"/>
      <c r="CXR340" s="1085"/>
      <c r="CXS340" s="1085"/>
      <c r="CXT340" s="1080"/>
      <c r="CXU340" s="1085"/>
      <c r="CXV340" s="1085"/>
      <c r="CXW340" s="1085"/>
      <c r="CXX340" s="1085"/>
      <c r="CXY340" s="1085"/>
      <c r="CXZ340" s="1085"/>
      <c r="CYA340" s="1085"/>
      <c r="CYB340" s="1085"/>
      <c r="CYC340" s="1085"/>
      <c r="CYD340" s="1085"/>
      <c r="CYE340" s="1085"/>
      <c r="CYF340" s="1085"/>
      <c r="CYG340" s="1085"/>
      <c r="CYH340" s="1085"/>
      <c r="CYI340" s="1080"/>
      <c r="CYJ340" s="1085"/>
      <c r="CYK340" s="1085"/>
      <c r="CYL340" s="1085"/>
      <c r="CYM340" s="1085"/>
      <c r="CYN340" s="1085"/>
      <c r="CYO340" s="1085"/>
      <c r="CYP340" s="1085"/>
      <c r="CYQ340" s="1085"/>
      <c r="CYR340" s="1085"/>
      <c r="CYS340" s="1085"/>
      <c r="CYT340" s="1085"/>
      <c r="CYU340" s="1085"/>
      <c r="CYV340" s="1085"/>
      <c r="CYW340" s="1085"/>
      <c r="CYX340" s="1080"/>
      <c r="CYY340" s="1085"/>
      <c r="CYZ340" s="1085"/>
      <c r="CZA340" s="1085"/>
      <c r="CZB340" s="1085"/>
      <c r="CZC340" s="1085"/>
      <c r="CZD340" s="1085"/>
      <c r="CZE340" s="1085"/>
      <c r="CZF340" s="1085"/>
      <c r="CZG340" s="1085"/>
      <c r="CZH340" s="1085"/>
      <c r="CZI340" s="1085"/>
      <c r="CZJ340" s="1085"/>
      <c r="CZK340" s="1085"/>
      <c r="CZL340" s="1085"/>
      <c r="CZM340" s="1080"/>
      <c r="CZN340" s="1085"/>
      <c r="CZO340" s="1085"/>
      <c r="CZP340" s="1085"/>
      <c r="CZQ340" s="1085"/>
      <c r="CZR340" s="1085"/>
      <c r="CZS340" s="1085"/>
      <c r="CZT340" s="1085"/>
      <c r="CZU340" s="1085"/>
      <c r="CZV340" s="1085"/>
      <c r="CZW340" s="1085"/>
      <c r="CZX340" s="1085"/>
      <c r="CZY340" s="1085"/>
      <c r="CZZ340" s="1085"/>
      <c r="DAA340" s="1085"/>
      <c r="DAB340" s="1080"/>
      <c r="DAC340" s="1085"/>
      <c r="DAD340" s="1085"/>
      <c r="DAE340" s="1085"/>
      <c r="DAF340" s="1085"/>
      <c r="DAG340" s="1085"/>
      <c r="DAH340" s="1085"/>
      <c r="DAI340" s="1085"/>
      <c r="DAJ340" s="1085"/>
      <c r="DAK340" s="1085"/>
      <c r="DAL340" s="1085"/>
      <c r="DAM340" s="1085"/>
      <c r="DAN340" s="1085"/>
      <c r="DAO340" s="1085"/>
      <c r="DAP340" s="1085"/>
      <c r="DAQ340" s="1080"/>
      <c r="DAR340" s="1085"/>
      <c r="DAS340" s="1085"/>
      <c r="DAT340" s="1085"/>
      <c r="DAU340" s="1085"/>
      <c r="DAV340" s="1085"/>
      <c r="DAW340" s="1085"/>
      <c r="DAX340" s="1085"/>
      <c r="DAY340" s="1085"/>
      <c r="DAZ340" s="1085"/>
      <c r="DBA340" s="1085"/>
      <c r="DBB340" s="1085"/>
      <c r="DBC340" s="1085"/>
      <c r="DBD340" s="1085"/>
      <c r="DBE340" s="1085"/>
      <c r="DBF340" s="1080"/>
      <c r="DBG340" s="1085"/>
      <c r="DBH340" s="1085"/>
      <c r="DBI340" s="1085"/>
      <c r="DBJ340" s="1085"/>
      <c r="DBK340" s="1085"/>
      <c r="DBL340" s="1085"/>
      <c r="DBM340" s="1085"/>
      <c r="DBN340" s="1085"/>
      <c r="DBO340" s="1085"/>
      <c r="DBP340" s="1085"/>
      <c r="DBQ340" s="1085"/>
      <c r="DBR340" s="1085"/>
      <c r="DBS340" s="1085"/>
      <c r="DBT340" s="1085"/>
      <c r="DBU340" s="1080"/>
      <c r="DBV340" s="1085"/>
      <c r="DBW340" s="1085"/>
      <c r="DBX340" s="1085"/>
      <c r="DBY340" s="1085"/>
      <c r="DBZ340" s="1085"/>
      <c r="DCA340" s="1085"/>
      <c r="DCB340" s="1085"/>
      <c r="DCC340" s="1085"/>
      <c r="DCD340" s="1085"/>
      <c r="DCE340" s="1085"/>
      <c r="DCF340" s="1085"/>
      <c r="DCG340" s="1085"/>
      <c r="DCH340" s="1085"/>
      <c r="DCI340" s="1085"/>
      <c r="DCJ340" s="1080"/>
      <c r="DCK340" s="1085"/>
      <c r="DCL340" s="1085"/>
      <c r="DCM340" s="1085"/>
      <c r="DCN340" s="1085"/>
      <c r="DCO340" s="1085"/>
      <c r="DCP340" s="1085"/>
      <c r="DCQ340" s="1085"/>
      <c r="DCR340" s="1085"/>
      <c r="DCS340" s="1085"/>
      <c r="DCT340" s="1085"/>
      <c r="DCU340" s="1085"/>
      <c r="DCV340" s="1085"/>
      <c r="DCW340" s="1085"/>
      <c r="DCX340" s="1085"/>
      <c r="DCY340" s="1080"/>
      <c r="DCZ340" s="1085"/>
      <c r="DDA340" s="1085"/>
      <c r="DDB340" s="1085"/>
      <c r="DDC340" s="1085"/>
      <c r="DDD340" s="1085"/>
      <c r="DDE340" s="1085"/>
      <c r="DDF340" s="1085"/>
      <c r="DDG340" s="1085"/>
      <c r="DDH340" s="1085"/>
      <c r="DDI340" s="1085"/>
      <c r="DDJ340" s="1085"/>
      <c r="DDK340" s="1085"/>
      <c r="DDL340" s="1085"/>
      <c r="DDM340" s="1085"/>
      <c r="DDN340" s="1080"/>
      <c r="DDO340" s="1085"/>
      <c r="DDP340" s="1085"/>
      <c r="DDQ340" s="1085"/>
      <c r="DDR340" s="1085"/>
      <c r="DDS340" s="1085"/>
      <c r="DDT340" s="1085"/>
      <c r="DDU340" s="1085"/>
      <c r="DDV340" s="1085"/>
      <c r="DDW340" s="1085"/>
      <c r="DDX340" s="1085"/>
      <c r="DDY340" s="1085"/>
      <c r="DDZ340" s="1085"/>
      <c r="DEA340" s="1085"/>
      <c r="DEB340" s="1085"/>
      <c r="DEC340" s="1080"/>
      <c r="DED340" s="1085"/>
      <c r="DEE340" s="1085"/>
      <c r="DEF340" s="1085"/>
      <c r="DEG340" s="1085"/>
      <c r="DEH340" s="1085"/>
      <c r="DEI340" s="1085"/>
      <c r="DEJ340" s="1085"/>
      <c r="DEK340" s="1085"/>
      <c r="DEL340" s="1085"/>
      <c r="DEM340" s="1085"/>
      <c r="DEN340" s="1085"/>
      <c r="DEO340" s="1085"/>
      <c r="DEP340" s="1085"/>
      <c r="DEQ340" s="1085"/>
      <c r="DER340" s="1080"/>
      <c r="DES340" s="1085"/>
      <c r="DET340" s="1085"/>
      <c r="DEU340" s="1085"/>
      <c r="DEV340" s="1085"/>
      <c r="DEW340" s="1085"/>
      <c r="DEX340" s="1085"/>
      <c r="DEY340" s="1085"/>
      <c r="DEZ340" s="1085"/>
      <c r="DFA340" s="1085"/>
      <c r="DFB340" s="1085"/>
      <c r="DFC340" s="1085"/>
      <c r="DFD340" s="1085"/>
      <c r="DFE340" s="1085"/>
      <c r="DFF340" s="1085"/>
      <c r="DFG340" s="1080"/>
      <c r="DFH340" s="1085"/>
      <c r="DFI340" s="1085"/>
      <c r="DFJ340" s="1085"/>
      <c r="DFK340" s="1085"/>
      <c r="DFL340" s="1085"/>
      <c r="DFM340" s="1085"/>
      <c r="DFN340" s="1085"/>
      <c r="DFO340" s="1085"/>
      <c r="DFP340" s="1085"/>
      <c r="DFQ340" s="1085"/>
      <c r="DFR340" s="1085"/>
      <c r="DFS340" s="1085"/>
      <c r="DFT340" s="1085"/>
      <c r="DFU340" s="1085"/>
      <c r="DFV340" s="1080"/>
      <c r="DFW340" s="1085"/>
      <c r="DFX340" s="1085"/>
      <c r="DFY340" s="1085"/>
      <c r="DFZ340" s="1085"/>
      <c r="DGA340" s="1085"/>
      <c r="DGB340" s="1085"/>
      <c r="DGC340" s="1085"/>
      <c r="DGD340" s="1085"/>
      <c r="DGE340" s="1085"/>
      <c r="DGF340" s="1085"/>
      <c r="DGG340" s="1085"/>
      <c r="DGH340" s="1085"/>
      <c r="DGI340" s="1085"/>
      <c r="DGJ340" s="1085"/>
      <c r="DGK340" s="1080"/>
      <c r="DGL340" s="1085"/>
      <c r="DGM340" s="1085"/>
      <c r="DGN340" s="1085"/>
      <c r="DGO340" s="1085"/>
      <c r="DGP340" s="1085"/>
      <c r="DGQ340" s="1085"/>
      <c r="DGR340" s="1085"/>
      <c r="DGS340" s="1085"/>
      <c r="DGT340" s="1085"/>
      <c r="DGU340" s="1085"/>
      <c r="DGV340" s="1085"/>
      <c r="DGW340" s="1085"/>
      <c r="DGX340" s="1085"/>
      <c r="DGY340" s="1085"/>
      <c r="DGZ340" s="1080"/>
      <c r="DHA340" s="1085"/>
      <c r="DHB340" s="1085"/>
      <c r="DHC340" s="1085"/>
      <c r="DHD340" s="1085"/>
      <c r="DHE340" s="1085"/>
      <c r="DHF340" s="1085"/>
      <c r="DHG340" s="1085"/>
      <c r="DHH340" s="1085"/>
      <c r="DHI340" s="1085"/>
      <c r="DHJ340" s="1085"/>
      <c r="DHK340" s="1085"/>
      <c r="DHL340" s="1085"/>
      <c r="DHM340" s="1085"/>
      <c r="DHN340" s="1085"/>
      <c r="DHO340" s="1080"/>
      <c r="DHP340" s="1085"/>
      <c r="DHQ340" s="1085"/>
      <c r="DHR340" s="1085"/>
      <c r="DHS340" s="1085"/>
      <c r="DHT340" s="1085"/>
      <c r="DHU340" s="1085"/>
      <c r="DHV340" s="1085"/>
      <c r="DHW340" s="1085"/>
      <c r="DHX340" s="1085"/>
      <c r="DHY340" s="1085"/>
      <c r="DHZ340" s="1085"/>
      <c r="DIA340" s="1085"/>
      <c r="DIB340" s="1085"/>
      <c r="DIC340" s="1085"/>
      <c r="DID340" s="1080"/>
      <c r="DIE340" s="1085"/>
      <c r="DIF340" s="1085"/>
      <c r="DIG340" s="1085"/>
      <c r="DIH340" s="1085"/>
      <c r="DII340" s="1085"/>
      <c r="DIJ340" s="1085"/>
      <c r="DIK340" s="1085"/>
      <c r="DIL340" s="1085"/>
      <c r="DIM340" s="1085"/>
      <c r="DIN340" s="1085"/>
      <c r="DIO340" s="1085"/>
      <c r="DIP340" s="1085"/>
      <c r="DIQ340" s="1085"/>
      <c r="DIR340" s="1085"/>
      <c r="DIS340" s="1080"/>
      <c r="DIT340" s="1085"/>
      <c r="DIU340" s="1085"/>
      <c r="DIV340" s="1085"/>
      <c r="DIW340" s="1085"/>
      <c r="DIX340" s="1085"/>
      <c r="DIY340" s="1085"/>
      <c r="DIZ340" s="1085"/>
      <c r="DJA340" s="1085"/>
      <c r="DJB340" s="1085"/>
      <c r="DJC340" s="1085"/>
      <c r="DJD340" s="1085"/>
      <c r="DJE340" s="1085"/>
      <c r="DJF340" s="1085"/>
      <c r="DJG340" s="1085"/>
      <c r="DJH340" s="1080"/>
      <c r="DJI340" s="1085"/>
      <c r="DJJ340" s="1085"/>
      <c r="DJK340" s="1085"/>
      <c r="DJL340" s="1085"/>
      <c r="DJM340" s="1085"/>
      <c r="DJN340" s="1085"/>
      <c r="DJO340" s="1085"/>
      <c r="DJP340" s="1085"/>
      <c r="DJQ340" s="1085"/>
      <c r="DJR340" s="1085"/>
      <c r="DJS340" s="1085"/>
      <c r="DJT340" s="1085"/>
      <c r="DJU340" s="1085"/>
      <c r="DJV340" s="1085"/>
      <c r="DJW340" s="1080"/>
      <c r="DJX340" s="1085"/>
      <c r="DJY340" s="1085"/>
      <c r="DJZ340" s="1085"/>
      <c r="DKA340" s="1085"/>
      <c r="DKB340" s="1085"/>
      <c r="DKC340" s="1085"/>
      <c r="DKD340" s="1085"/>
      <c r="DKE340" s="1085"/>
      <c r="DKF340" s="1085"/>
      <c r="DKG340" s="1085"/>
      <c r="DKH340" s="1085"/>
      <c r="DKI340" s="1085"/>
      <c r="DKJ340" s="1085"/>
      <c r="DKK340" s="1085"/>
      <c r="DKL340" s="1080"/>
      <c r="DKM340" s="1085"/>
      <c r="DKN340" s="1085"/>
      <c r="DKO340" s="1085"/>
      <c r="DKP340" s="1085"/>
      <c r="DKQ340" s="1085"/>
      <c r="DKR340" s="1085"/>
      <c r="DKS340" s="1085"/>
      <c r="DKT340" s="1085"/>
      <c r="DKU340" s="1085"/>
      <c r="DKV340" s="1085"/>
      <c r="DKW340" s="1085"/>
      <c r="DKX340" s="1085"/>
      <c r="DKY340" s="1085"/>
      <c r="DKZ340" s="1085"/>
      <c r="DLA340" s="1080"/>
      <c r="DLB340" s="1085"/>
      <c r="DLC340" s="1085"/>
      <c r="DLD340" s="1085"/>
      <c r="DLE340" s="1085"/>
      <c r="DLF340" s="1085"/>
      <c r="DLG340" s="1085"/>
      <c r="DLH340" s="1085"/>
      <c r="DLI340" s="1085"/>
      <c r="DLJ340" s="1085"/>
      <c r="DLK340" s="1085"/>
      <c r="DLL340" s="1085"/>
      <c r="DLM340" s="1085"/>
      <c r="DLN340" s="1085"/>
      <c r="DLO340" s="1085"/>
      <c r="DLP340" s="1080"/>
      <c r="DLQ340" s="1085"/>
      <c r="DLR340" s="1085"/>
      <c r="DLS340" s="1085"/>
      <c r="DLT340" s="1085"/>
      <c r="DLU340" s="1085"/>
      <c r="DLV340" s="1085"/>
      <c r="DLW340" s="1085"/>
      <c r="DLX340" s="1085"/>
      <c r="DLY340" s="1085"/>
      <c r="DLZ340" s="1085"/>
      <c r="DMA340" s="1085"/>
      <c r="DMB340" s="1085"/>
      <c r="DMC340" s="1085"/>
      <c r="DMD340" s="1085"/>
      <c r="DME340" s="1080"/>
      <c r="DMF340" s="1085"/>
      <c r="DMG340" s="1085"/>
      <c r="DMH340" s="1085"/>
      <c r="DMI340" s="1085"/>
      <c r="DMJ340" s="1085"/>
      <c r="DMK340" s="1085"/>
      <c r="DML340" s="1085"/>
      <c r="DMM340" s="1085"/>
      <c r="DMN340" s="1085"/>
      <c r="DMO340" s="1085"/>
      <c r="DMP340" s="1085"/>
      <c r="DMQ340" s="1085"/>
      <c r="DMR340" s="1085"/>
      <c r="DMS340" s="1085"/>
      <c r="DMT340" s="1080"/>
      <c r="DMU340" s="1085"/>
      <c r="DMV340" s="1085"/>
      <c r="DMW340" s="1085"/>
      <c r="DMX340" s="1085"/>
      <c r="DMY340" s="1085"/>
      <c r="DMZ340" s="1085"/>
      <c r="DNA340" s="1085"/>
      <c r="DNB340" s="1085"/>
      <c r="DNC340" s="1085"/>
      <c r="DND340" s="1085"/>
      <c r="DNE340" s="1085"/>
      <c r="DNF340" s="1085"/>
      <c r="DNG340" s="1085"/>
      <c r="DNH340" s="1085"/>
      <c r="DNI340" s="1080"/>
      <c r="DNJ340" s="1085"/>
      <c r="DNK340" s="1085"/>
      <c r="DNL340" s="1085"/>
      <c r="DNM340" s="1085"/>
      <c r="DNN340" s="1085"/>
      <c r="DNO340" s="1085"/>
      <c r="DNP340" s="1085"/>
      <c r="DNQ340" s="1085"/>
      <c r="DNR340" s="1085"/>
      <c r="DNS340" s="1085"/>
      <c r="DNT340" s="1085"/>
      <c r="DNU340" s="1085"/>
      <c r="DNV340" s="1085"/>
      <c r="DNW340" s="1085"/>
      <c r="DNX340" s="1080"/>
      <c r="DNY340" s="1085"/>
      <c r="DNZ340" s="1085"/>
      <c r="DOA340" s="1085"/>
      <c r="DOB340" s="1085"/>
      <c r="DOC340" s="1085"/>
      <c r="DOD340" s="1085"/>
      <c r="DOE340" s="1085"/>
      <c r="DOF340" s="1085"/>
      <c r="DOG340" s="1085"/>
      <c r="DOH340" s="1085"/>
      <c r="DOI340" s="1085"/>
      <c r="DOJ340" s="1085"/>
      <c r="DOK340" s="1085"/>
      <c r="DOL340" s="1085"/>
      <c r="DOM340" s="1080"/>
      <c r="DON340" s="1085"/>
      <c r="DOO340" s="1085"/>
      <c r="DOP340" s="1085"/>
      <c r="DOQ340" s="1085"/>
      <c r="DOR340" s="1085"/>
      <c r="DOS340" s="1085"/>
      <c r="DOT340" s="1085"/>
      <c r="DOU340" s="1085"/>
      <c r="DOV340" s="1085"/>
      <c r="DOW340" s="1085"/>
      <c r="DOX340" s="1085"/>
      <c r="DOY340" s="1085"/>
      <c r="DOZ340" s="1085"/>
      <c r="DPA340" s="1085"/>
      <c r="DPB340" s="1080"/>
      <c r="DPC340" s="1085"/>
      <c r="DPD340" s="1085"/>
      <c r="DPE340" s="1085"/>
      <c r="DPF340" s="1085"/>
      <c r="DPG340" s="1085"/>
      <c r="DPH340" s="1085"/>
      <c r="DPI340" s="1085"/>
      <c r="DPJ340" s="1085"/>
      <c r="DPK340" s="1085"/>
      <c r="DPL340" s="1085"/>
      <c r="DPM340" s="1085"/>
      <c r="DPN340" s="1085"/>
      <c r="DPO340" s="1085"/>
      <c r="DPP340" s="1085"/>
      <c r="DPQ340" s="1080"/>
      <c r="DPR340" s="1085"/>
      <c r="DPS340" s="1085"/>
      <c r="DPT340" s="1085"/>
      <c r="DPU340" s="1085"/>
      <c r="DPV340" s="1085"/>
      <c r="DPW340" s="1085"/>
      <c r="DPX340" s="1085"/>
      <c r="DPY340" s="1085"/>
      <c r="DPZ340" s="1085"/>
      <c r="DQA340" s="1085"/>
      <c r="DQB340" s="1085"/>
      <c r="DQC340" s="1085"/>
      <c r="DQD340" s="1085"/>
      <c r="DQE340" s="1085"/>
      <c r="DQF340" s="1080"/>
      <c r="DQG340" s="1085"/>
      <c r="DQH340" s="1085"/>
      <c r="DQI340" s="1085"/>
      <c r="DQJ340" s="1085"/>
      <c r="DQK340" s="1085"/>
      <c r="DQL340" s="1085"/>
      <c r="DQM340" s="1085"/>
      <c r="DQN340" s="1085"/>
      <c r="DQO340" s="1085"/>
      <c r="DQP340" s="1085"/>
      <c r="DQQ340" s="1085"/>
      <c r="DQR340" s="1085"/>
      <c r="DQS340" s="1085"/>
      <c r="DQT340" s="1085"/>
      <c r="DQU340" s="1080"/>
      <c r="DQV340" s="1085"/>
      <c r="DQW340" s="1085"/>
      <c r="DQX340" s="1085"/>
      <c r="DQY340" s="1085"/>
      <c r="DQZ340" s="1085"/>
      <c r="DRA340" s="1085"/>
      <c r="DRB340" s="1085"/>
      <c r="DRC340" s="1085"/>
      <c r="DRD340" s="1085"/>
      <c r="DRE340" s="1085"/>
      <c r="DRF340" s="1085"/>
      <c r="DRG340" s="1085"/>
      <c r="DRH340" s="1085"/>
      <c r="DRI340" s="1085"/>
      <c r="DRJ340" s="1080"/>
      <c r="DRK340" s="1085"/>
      <c r="DRL340" s="1085"/>
      <c r="DRM340" s="1085"/>
      <c r="DRN340" s="1085"/>
      <c r="DRO340" s="1085"/>
      <c r="DRP340" s="1085"/>
      <c r="DRQ340" s="1085"/>
      <c r="DRR340" s="1085"/>
      <c r="DRS340" s="1085"/>
      <c r="DRT340" s="1085"/>
      <c r="DRU340" s="1085"/>
      <c r="DRV340" s="1085"/>
      <c r="DRW340" s="1085"/>
      <c r="DRX340" s="1085"/>
      <c r="DRY340" s="1080"/>
      <c r="DRZ340" s="1085"/>
      <c r="DSA340" s="1085"/>
      <c r="DSB340" s="1085"/>
      <c r="DSC340" s="1085"/>
      <c r="DSD340" s="1085"/>
      <c r="DSE340" s="1085"/>
      <c r="DSF340" s="1085"/>
      <c r="DSG340" s="1085"/>
      <c r="DSH340" s="1085"/>
      <c r="DSI340" s="1085"/>
      <c r="DSJ340" s="1085"/>
      <c r="DSK340" s="1085"/>
      <c r="DSL340" s="1085"/>
      <c r="DSM340" s="1085"/>
      <c r="DSN340" s="1080"/>
      <c r="DSO340" s="1085"/>
      <c r="DSP340" s="1085"/>
      <c r="DSQ340" s="1085"/>
      <c r="DSR340" s="1085"/>
      <c r="DSS340" s="1085"/>
      <c r="DST340" s="1085"/>
      <c r="DSU340" s="1085"/>
      <c r="DSV340" s="1085"/>
      <c r="DSW340" s="1085"/>
      <c r="DSX340" s="1085"/>
      <c r="DSY340" s="1085"/>
      <c r="DSZ340" s="1085"/>
      <c r="DTA340" s="1085"/>
      <c r="DTB340" s="1085"/>
      <c r="DTC340" s="1080"/>
      <c r="DTD340" s="1085"/>
      <c r="DTE340" s="1085"/>
      <c r="DTF340" s="1085"/>
      <c r="DTG340" s="1085"/>
      <c r="DTH340" s="1085"/>
      <c r="DTI340" s="1085"/>
      <c r="DTJ340" s="1085"/>
      <c r="DTK340" s="1085"/>
      <c r="DTL340" s="1085"/>
      <c r="DTM340" s="1085"/>
      <c r="DTN340" s="1085"/>
      <c r="DTO340" s="1085"/>
      <c r="DTP340" s="1085"/>
      <c r="DTQ340" s="1085"/>
      <c r="DTR340" s="1080"/>
      <c r="DTS340" s="1085"/>
      <c r="DTT340" s="1085"/>
      <c r="DTU340" s="1085"/>
      <c r="DTV340" s="1085"/>
      <c r="DTW340" s="1085"/>
      <c r="DTX340" s="1085"/>
      <c r="DTY340" s="1085"/>
      <c r="DTZ340" s="1085"/>
      <c r="DUA340" s="1085"/>
      <c r="DUB340" s="1085"/>
      <c r="DUC340" s="1085"/>
      <c r="DUD340" s="1085"/>
      <c r="DUE340" s="1085"/>
      <c r="DUF340" s="1085"/>
      <c r="DUG340" s="1080"/>
      <c r="DUH340" s="1085"/>
      <c r="DUI340" s="1085"/>
      <c r="DUJ340" s="1085"/>
      <c r="DUK340" s="1085"/>
      <c r="DUL340" s="1085"/>
      <c r="DUM340" s="1085"/>
      <c r="DUN340" s="1085"/>
      <c r="DUO340" s="1085"/>
      <c r="DUP340" s="1085"/>
      <c r="DUQ340" s="1085"/>
      <c r="DUR340" s="1085"/>
      <c r="DUS340" s="1085"/>
      <c r="DUT340" s="1085"/>
      <c r="DUU340" s="1085"/>
      <c r="DUV340" s="1080"/>
      <c r="DUW340" s="1085"/>
      <c r="DUX340" s="1085"/>
      <c r="DUY340" s="1085"/>
      <c r="DUZ340" s="1085"/>
      <c r="DVA340" s="1085"/>
      <c r="DVB340" s="1085"/>
      <c r="DVC340" s="1085"/>
      <c r="DVD340" s="1085"/>
      <c r="DVE340" s="1085"/>
      <c r="DVF340" s="1085"/>
      <c r="DVG340" s="1085"/>
      <c r="DVH340" s="1085"/>
      <c r="DVI340" s="1085"/>
      <c r="DVJ340" s="1085"/>
      <c r="DVK340" s="1080"/>
      <c r="DVL340" s="1085"/>
      <c r="DVM340" s="1085"/>
      <c r="DVN340" s="1085"/>
      <c r="DVO340" s="1085"/>
      <c r="DVP340" s="1085"/>
      <c r="DVQ340" s="1085"/>
      <c r="DVR340" s="1085"/>
      <c r="DVS340" s="1085"/>
      <c r="DVT340" s="1085"/>
      <c r="DVU340" s="1085"/>
      <c r="DVV340" s="1085"/>
      <c r="DVW340" s="1085"/>
      <c r="DVX340" s="1085"/>
      <c r="DVY340" s="1085"/>
      <c r="DVZ340" s="1080"/>
      <c r="DWA340" s="1085"/>
      <c r="DWB340" s="1085"/>
      <c r="DWC340" s="1085"/>
      <c r="DWD340" s="1085"/>
      <c r="DWE340" s="1085"/>
      <c r="DWF340" s="1085"/>
      <c r="DWG340" s="1085"/>
      <c r="DWH340" s="1085"/>
      <c r="DWI340" s="1085"/>
      <c r="DWJ340" s="1085"/>
      <c r="DWK340" s="1085"/>
      <c r="DWL340" s="1085"/>
      <c r="DWM340" s="1085"/>
      <c r="DWN340" s="1085"/>
      <c r="DWO340" s="1080"/>
      <c r="DWP340" s="1085"/>
      <c r="DWQ340" s="1085"/>
      <c r="DWR340" s="1085"/>
      <c r="DWS340" s="1085"/>
      <c r="DWT340" s="1085"/>
      <c r="DWU340" s="1085"/>
      <c r="DWV340" s="1085"/>
      <c r="DWW340" s="1085"/>
      <c r="DWX340" s="1085"/>
      <c r="DWY340" s="1085"/>
      <c r="DWZ340" s="1085"/>
      <c r="DXA340" s="1085"/>
      <c r="DXB340" s="1085"/>
      <c r="DXC340" s="1085"/>
      <c r="DXD340" s="1080"/>
      <c r="DXE340" s="1085"/>
      <c r="DXF340" s="1085"/>
      <c r="DXG340" s="1085"/>
      <c r="DXH340" s="1085"/>
      <c r="DXI340" s="1085"/>
      <c r="DXJ340" s="1085"/>
      <c r="DXK340" s="1085"/>
      <c r="DXL340" s="1085"/>
      <c r="DXM340" s="1085"/>
      <c r="DXN340" s="1085"/>
      <c r="DXO340" s="1085"/>
      <c r="DXP340" s="1085"/>
      <c r="DXQ340" s="1085"/>
      <c r="DXR340" s="1085"/>
      <c r="DXS340" s="1080"/>
      <c r="DXT340" s="1085"/>
      <c r="DXU340" s="1085"/>
      <c r="DXV340" s="1085"/>
      <c r="DXW340" s="1085"/>
      <c r="DXX340" s="1085"/>
      <c r="DXY340" s="1085"/>
      <c r="DXZ340" s="1085"/>
      <c r="DYA340" s="1085"/>
      <c r="DYB340" s="1085"/>
      <c r="DYC340" s="1085"/>
      <c r="DYD340" s="1085"/>
      <c r="DYE340" s="1085"/>
      <c r="DYF340" s="1085"/>
      <c r="DYG340" s="1085"/>
      <c r="DYH340" s="1080"/>
      <c r="DYI340" s="1085"/>
      <c r="DYJ340" s="1085"/>
      <c r="DYK340" s="1085"/>
      <c r="DYL340" s="1085"/>
      <c r="DYM340" s="1085"/>
      <c r="DYN340" s="1085"/>
      <c r="DYO340" s="1085"/>
      <c r="DYP340" s="1085"/>
      <c r="DYQ340" s="1085"/>
      <c r="DYR340" s="1085"/>
      <c r="DYS340" s="1085"/>
      <c r="DYT340" s="1085"/>
      <c r="DYU340" s="1085"/>
      <c r="DYV340" s="1085"/>
      <c r="DYW340" s="1080"/>
      <c r="DYX340" s="1085"/>
      <c r="DYY340" s="1085"/>
      <c r="DYZ340" s="1085"/>
      <c r="DZA340" s="1085"/>
      <c r="DZB340" s="1085"/>
      <c r="DZC340" s="1085"/>
      <c r="DZD340" s="1085"/>
      <c r="DZE340" s="1085"/>
      <c r="DZF340" s="1085"/>
      <c r="DZG340" s="1085"/>
      <c r="DZH340" s="1085"/>
      <c r="DZI340" s="1085"/>
      <c r="DZJ340" s="1085"/>
      <c r="DZK340" s="1085"/>
      <c r="DZL340" s="1080"/>
      <c r="DZM340" s="1085"/>
      <c r="DZN340" s="1085"/>
      <c r="DZO340" s="1085"/>
      <c r="DZP340" s="1085"/>
      <c r="DZQ340" s="1085"/>
      <c r="DZR340" s="1085"/>
      <c r="DZS340" s="1085"/>
      <c r="DZT340" s="1085"/>
      <c r="DZU340" s="1085"/>
      <c r="DZV340" s="1085"/>
      <c r="DZW340" s="1085"/>
      <c r="DZX340" s="1085"/>
      <c r="DZY340" s="1085"/>
      <c r="DZZ340" s="1085"/>
      <c r="EAA340" s="1080"/>
      <c r="EAB340" s="1085"/>
      <c r="EAC340" s="1085"/>
      <c r="EAD340" s="1085"/>
      <c r="EAE340" s="1085"/>
      <c r="EAF340" s="1085"/>
      <c r="EAG340" s="1085"/>
      <c r="EAH340" s="1085"/>
      <c r="EAI340" s="1085"/>
      <c r="EAJ340" s="1085"/>
      <c r="EAK340" s="1085"/>
      <c r="EAL340" s="1085"/>
      <c r="EAM340" s="1085"/>
      <c r="EAN340" s="1085"/>
      <c r="EAO340" s="1085"/>
      <c r="EAP340" s="1080"/>
      <c r="EAQ340" s="1085"/>
      <c r="EAR340" s="1085"/>
      <c r="EAS340" s="1085"/>
      <c r="EAT340" s="1085"/>
      <c r="EAU340" s="1085"/>
      <c r="EAV340" s="1085"/>
      <c r="EAW340" s="1085"/>
      <c r="EAX340" s="1085"/>
      <c r="EAY340" s="1085"/>
      <c r="EAZ340" s="1085"/>
      <c r="EBA340" s="1085"/>
      <c r="EBB340" s="1085"/>
      <c r="EBC340" s="1085"/>
      <c r="EBD340" s="1085"/>
      <c r="EBE340" s="1080"/>
      <c r="EBF340" s="1085"/>
      <c r="EBG340" s="1085"/>
      <c r="EBH340" s="1085"/>
      <c r="EBI340" s="1085"/>
      <c r="EBJ340" s="1085"/>
      <c r="EBK340" s="1085"/>
      <c r="EBL340" s="1085"/>
      <c r="EBM340" s="1085"/>
      <c r="EBN340" s="1085"/>
      <c r="EBO340" s="1085"/>
      <c r="EBP340" s="1085"/>
      <c r="EBQ340" s="1085"/>
      <c r="EBR340" s="1085"/>
      <c r="EBS340" s="1085"/>
      <c r="EBT340" s="1080"/>
      <c r="EBU340" s="1085"/>
      <c r="EBV340" s="1085"/>
      <c r="EBW340" s="1085"/>
      <c r="EBX340" s="1085"/>
      <c r="EBY340" s="1085"/>
      <c r="EBZ340" s="1085"/>
      <c r="ECA340" s="1085"/>
      <c r="ECB340" s="1085"/>
      <c r="ECC340" s="1085"/>
      <c r="ECD340" s="1085"/>
      <c r="ECE340" s="1085"/>
      <c r="ECF340" s="1085"/>
      <c r="ECG340" s="1085"/>
      <c r="ECH340" s="1085"/>
      <c r="ECI340" s="1080"/>
      <c r="ECJ340" s="1085"/>
      <c r="ECK340" s="1085"/>
      <c r="ECL340" s="1085"/>
      <c r="ECM340" s="1085"/>
      <c r="ECN340" s="1085"/>
      <c r="ECO340" s="1085"/>
      <c r="ECP340" s="1085"/>
      <c r="ECQ340" s="1085"/>
      <c r="ECR340" s="1085"/>
      <c r="ECS340" s="1085"/>
      <c r="ECT340" s="1085"/>
      <c r="ECU340" s="1085"/>
      <c r="ECV340" s="1085"/>
      <c r="ECW340" s="1085"/>
      <c r="ECX340" s="1080"/>
      <c r="ECY340" s="1085"/>
      <c r="ECZ340" s="1085"/>
      <c r="EDA340" s="1085"/>
      <c r="EDB340" s="1085"/>
      <c r="EDC340" s="1085"/>
      <c r="EDD340" s="1085"/>
      <c r="EDE340" s="1085"/>
      <c r="EDF340" s="1085"/>
      <c r="EDG340" s="1085"/>
      <c r="EDH340" s="1085"/>
      <c r="EDI340" s="1085"/>
      <c r="EDJ340" s="1085"/>
      <c r="EDK340" s="1085"/>
      <c r="EDL340" s="1085"/>
      <c r="EDM340" s="1080"/>
      <c r="EDN340" s="1085"/>
      <c r="EDO340" s="1085"/>
      <c r="EDP340" s="1085"/>
      <c r="EDQ340" s="1085"/>
      <c r="EDR340" s="1085"/>
      <c r="EDS340" s="1085"/>
      <c r="EDT340" s="1085"/>
      <c r="EDU340" s="1085"/>
      <c r="EDV340" s="1085"/>
      <c r="EDW340" s="1085"/>
      <c r="EDX340" s="1085"/>
      <c r="EDY340" s="1085"/>
      <c r="EDZ340" s="1085"/>
      <c r="EEA340" s="1085"/>
      <c r="EEB340" s="1080"/>
      <c r="EEC340" s="1085"/>
      <c r="EED340" s="1085"/>
      <c r="EEE340" s="1085"/>
      <c r="EEF340" s="1085"/>
      <c r="EEG340" s="1085"/>
      <c r="EEH340" s="1085"/>
      <c r="EEI340" s="1085"/>
      <c r="EEJ340" s="1085"/>
      <c r="EEK340" s="1085"/>
      <c r="EEL340" s="1085"/>
      <c r="EEM340" s="1085"/>
      <c r="EEN340" s="1085"/>
      <c r="EEO340" s="1085"/>
      <c r="EEP340" s="1085"/>
      <c r="EEQ340" s="1080"/>
      <c r="EER340" s="1085"/>
      <c r="EES340" s="1085"/>
      <c r="EET340" s="1085"/>
      <c r="EEU340" s="1085"/>
      <c r="EEV340" s="1085"/>
      <c r="EEW340" s="1085"/>
      <c r="EEX340" s="1085"/>
      <c r="EEY340" s="1085"/>
      <c r="EEZ340" s="1085"/>
      <c r="EFA340" s="1085"/>
      <c r="EFB340" s="1085"/>
      <c r="EFC340" s="1085"/>
      <c r="EFD340" s="1085"/>
      <c r="EFE340" s="1085"/>
      <c r="EFF340" s="1080"/>
      <c r="EFG340" s="1085"/>
      <c r="EFH340" s="1085"/>
      <c r="EFI340" s="1085"/>
      <c r="EFJ340" s="1085"/>
      <c r="EFK340" s="1085"/>
      <c r="EFL340" s="1085"/>
      <c r="EFM340" s="1085"/>
      <c r="EFN340" s="1085"/>
      <c r="EFO340" s="1085"/>
      <c r="EFP340" s="1085"/>
      <c r="EFQ340" s="1085"/>
      <c r="EFR340" s="1085"/>
      <c r="EFS340" s="1085"/>
      <c r="EFT340" s="1085"/>
      <c r="EFU340" s="1080"/>
      <c r="EFV340" s="1085"/>
      <c r="EFW340" s="1085"/>
      <c r="EFX340" s="1085"/>
      <c r="EFY340" s="1085"/>
      <c r="EFZ340" s="1085"/>
      <c r="EGA340" s="1085"/>
      <c r="EGB340" s="1085"/>
      <c r="EGC340" s="1085"/>
      <c r="EGD340" s="1085"/>
      <c r="EGE340" s="1085"/>
      <c r="EGF340" s="1085"/>
      <c r="EGG340" s="1085"/>
      <c r="EGH340" s="1085"/>
      <c r="EGI340" s="1085"/>
      <c r="EGJ340" s="1080"/>
      <c r="EGK340" s="1085"/>
      <c r="EGL340" s="1085"/>
      <c r="EGM340" s="1085"/>
      <c r="EGN340" s="1085"/>
      <c r="EGO340" s="1085"/>
      <c r="EGP340" s="1085"/>
      <c r="EGQ340" s="1085"/>
      <c r="EGR340" s="1085"/>
      <c r="EGS340" s="1085"/>
      <c r="EGT340" s="1085"/>
      <c r="EGU340" s="1085"/>
      <c r="EGV340" s="1085"/>
      <c r="EGW340" s="1085"/>
      <c r="EGX340" s="1085"/>
      <c r="EGY340" s="1080"/>
      <c r="EGZ340" s="1085"/>
      <c r="EHA340" s="1085"/>
      <c r="EHB340" s="1085"/>
      <c r="EHC340" s="1085"/>
      <c r="EHD340" s="1085"/>
      <c r="EHE340" s="1085"/>
      <c r="EHF340" s="1085"/>
      <c r="EHG340" s="1085"/>
      <c r="EHH340" s="1085"/>
      <c r="EHI340" s="1085"/>
      <c r="EHJ340" s="1085"/>
      <c r="EHK340" s="1085"/>
      <c r="EHL340" s="1085"/>
      <c r="EHM340" s="1085"/>
      <c r="EHN340" s="1080"/>
      <c r="EHO340" s="1085"/>
      <c r="EHP340" s="1085"/>
      <c r="EHQ340" s="1085"/>
      <c r="EHR340" s="1085"/>
      <c r="EHS340" s="1085"/>
      <c r="EHT340" s="1085"/>
      <c r="EHU340" s="1085"/>
      <c r="EHV340" s="1085"/>
      <c r="EHW340" s="1085"/>
      <c r="EHX340" s="1085"/>
      <c r="EHY340" s="1085"/>
      <c r="EHZ340" s="1085"/>
      <c r="EIA340" s="1085"/>
      <c r="EIB340" s="1085"/>
      <c r="EIC340" s="1080"/>
      <c r="EID340" s="1085"/>
      <c r="EIE340" s="1085"/>
      <c r="EIF340" s="1085"/>
      <c r="EIG340" s="1085"/>
      <c r="EIH340" s="1085"/>
      <c r="EII340" s="1085"/>
      <c r="EIJ340" s="1085"/>
      <c r="EIK340" s="1085"/>
      <c r="EIL340" s="1085"/>
      <c r="EIM340" s="1085"/>
      <c r="EIN340" s="1085"/>
      <c r="EIO340" s="1085"/>
      <c r="EIP340" s="1085"/>
      <c r="EIQ340" s="1085"/>
      <c r="EIR340" s="1080"/>
      <c r="EIS340" s="1085"/>
      <c r="EIT340" s="1085"/>
      <c r="EIU340" s="1085"/>
      <c r="EIV340" s="1085"/>
      <c r="EIW340" s="1085"/>
      <c r="EIX340" s="1085"/>
      <c r="EIY340" s="1085"/>
      <c r="EIZ340" s="1085"/>
      <c r="EJA340" s="1085"/>
      <c r="EJB340" s="1085"/>
      <c r="EJC340" s="1085"/>
      <c r="EJD340" s="1085"/>
      <c r="EJE340" s="1085"/>
      <c r="EJF340" s="1085"/>
      <c r="EJG340" s="1080"/>
      <c r="EJH340" s="1085"/>
      <c r="EJI340" s="1085"/>
      <c r="EJJ340" s="1085"/>
      <c r="EJK340" s="1085"/>
      <c r="EJL340" s="1085"/>
      <c r="EJM340" s="1085"/>
      <c r="EJN340" s="1085"/>
      <c r="EJO340" s="1085"/>
      <c r="EJP340" s="1085"/>
      <c r="EJQ340" s="1085"/>
      <c r="EJR340" s="1085"/>
      <c r="EJS340" s="1085"/>
      <c r="EJT340" s="1085"/>
      <c r="EJU340" s="1085"/>
      <c r="EJV340" s="1080"/>
      <c r="EJW340" s="1085"/>
      <c r="EJX340" s="1085"/>
      <c r="EJY340" s="1085"/>
      <c r="EJZ340" s="1085"/>
      <c r="EKA340" s="1085"/>
      <c r="EKB340" s="1085"/>
      <c r="EKC340" s="1085"/>
      <c r="EKD340" s="1085"/>
      <c r="EKE340" s="1085"/>
      <c r="EKF340" s="1085"/>
      <c r="EKG340" s="1085"/>
      <c r="EKH340" s="1085"/>
      <c r="EKI340" s="1085"/>
      <c r="EKJ340" s="1085"/>
      <c r="EKK340" s="1080"/>
      <c r="EKL340" s="1085"/>
      <c r="EKM340" s="1085"/>
      <c r="EKN340" s="1085"/>
      <c r="EKO340" s="1085"/>
      <c r="EKP340" s="1085"/>
      <c r="EKQ340" s="1085"/>
      <c r="EKR340" s="1085"/>
      <c r="EKS340" s="1085"/>
      <c r="EKT340" s="1085"/>
      <c r="EKU340" s="1085"/>
      <c r="EKV340" s="1085"/>
      <c r="EKW340" s="1085"/>
      <c r="EKX340" s="1085"/>
      <c r="EKY340" s="1085"/>
      <c r="EKZ340" s="1080"/>
      <c r="ELA340" s="1085"/>
      <c r="ELB340" s="1085"/>
      <c r="ELC340" s="1085"/>
      <c r="ELD340" s="1085"/>
      <c r="ELE340" s="1085"/>
      <c r="ELF340" s="1085"/>
      <c r="ELG340" s="1085"/>
      <c r="ELH340" s="1085"/>
      <c r="ELI340" s="1085"/>
      <c r="ELJ340" s="1085"/>
      <c r="ELK340" s="1085"/>
      <c r="ELL340" s="1085"/>
      <c r="ELM340" s="1085"/>
      <c r="ELN340" s="1085"/>
      <c r="ELO340" s="1080"/>
      <c r="ELP340" s="1085"/>
      <c r="ELQ340" s="1085"/>
      <c r="ELR340" s="1085"/>
      <c r="ELS340" s="1085"/>
      <c r="ELT340" s="1085"/>
      <c r="ELU340" s="1085"/>
      <c r="ELV340" s="1085"/>
      <c r="ELW340" s="1085"/>
      <c r="ELX340" s="1085"/>
      <c r="ELY340" s="1085"/>
      <c r="ELZ340" s="1085"/>
      <c r="EMA340" s="1085"/>
      <c r="EMB340" s="1085"/>
      <c r="EMC340" s="1085"/>
      <c r="EMD340" s="1080"/>
      <c r="EME340" s="1085"/>
      <c r="EMF340" s="1085"/>
      <c r="EMG340" s="1085"/>
      <c r="EMH340" s="1085"/>
      <c r="EMI340" s="1085"/>
      <c r="EMJ340" s="1085"/>
      <c r="EMK340" s="1085"/>
      <c r="EML340" s="1085"/>
      <c r="EMM340" s="1085"/>
      <c r="EMN340" s="1085"/>
      <c r="EMO340" s="1085"/>
      <c r="EMP340" s="1085"/>
      <c r="EMQ340" s="1085"/>
      <c r="EMR340" s="1085"/>
      <c r="EMS340" s="1080"/>
      <c r="EMT340" s="1085"/>
      <c r="EMU340" s="1085"/>
      <c r="EMV340" s="1085"/>
      <c r="EMW340" s="1085"/>
      <c r="EMX340" s="1085"/>
      <c r="EMY340" s="1085"/>
      <c r="EMZ340" s="1085"/>
      <c r="ENA340" s="1085"/>
      <c r="ENB340" s="1085"/>
      <c r="ENC340" s="1085"/>
      <c r="END340" s="1085"/>
      <c r="ENE340" s="1085"/>
      <c r="ENF340" s="1085"/>
      <c r="ENG340" s="1085"/>
      <c r="ENH340" s="1080"/>
      <c r="ENI340" s="1085"/>
      <c r="ENJ340" s="1085"/>
      <c r="ENK340" s="1085"/>
      <c r="ENL340" s="1085"/>
      <c r="ENM340" s="1085"/>
      <c r="ENN340" s="1085"/>
      <c r="ENO340" s="1085"/>
      <c r="ENP340" s="1085"/>
      <c r="ENQ340" s="1085"/>
      <c r="ENR340" s="1085"/>
      <c r="ENS340" s="1085"/>
      <c r="ENT340" s="1085"/>
      <c r="ENU340" s="1085"/>
      <c r="ENV340" s="1085"/>
      <c r="ENW340" s="1080"/>
      <c r="ENX340" s="1085"/>
      <c r="ENY340" s="1085"/>
      <c r="ENZ340" s="1085"/>
      <c r="EOA340" s="1085"/>
      <c r="EOB340" s="1085"/>
      <c r="EOC340" s="1085"/>
      <c r="EOD340" s="1085"/>
      <c r="EOE340" s="1085"/>
      <c r="EOF340" s="1085"/>
      <c r="EOG340" s="1085"/>
      <c r="EOH340" s="1085"/>
      <c r="EOI340" s="1085"/>
      <c r="EOJ340" s="1085"/>
      <c r="EOK340" s="1085"/>
      <c r="EOL340" s="1080"/>
      <c r="EOM340" s="1085"/>
      <c r="EON340" s="1085"/>
      <c r="EOO340" s="1085"/>
      <c r="EOP340" s="1085"/>
      <c r="EOQ340" s="1085"/>
      <c r="EOR340" s="1085"/>
      <c r="EOS340" s="1085"/>
      <c r="EOT340" s="1085"/>
      <c r="EOU340" s="1085"/>
      <c r="EOV340" s="1085"/>
      <c r="EOW340" s="1085"/>
      <c r="EOX340" s="1085"/>
      <c r="EOY340" s="1085"/>
      <c r="EOZ340" s="1085"/>
      <c r="EPA340" s="1080"/>
      <c r="EPB340" s="1085"/>
      <c r="EPC340" s="1085"/>
      <c r="EPD340" s="1085"/>
      <c r="EPE340" s="1085"/>
      <c r="EPF340" s="1085"/>
      <c r="EPG340" s="1085"/>
      <c r="EPH340" s="1085"/>
      <c r="EPI340" s="1085"/>
      <c r="EPJ340" s="1085"/>
      <c r="EPK340" s="1085"/>
      <c r="EPL340" s="1085"/>
      <c r="EPM340" s="1085"/>
      <c r="EPN340" s="1085"/>
      <c r="EPO340" s="1085"/>
      <c r="EPP340" s="1080"/>
      <c r="EPQ340" s="1085"/>
      <c r="EPR340" s="1085"/>
      <c r="EPS340" s="1085"/>
      <c r="EPT340" s="1085"/>
      <c r="EPU340" s="1085"/>
      <c r="EPV340" s="1085"/>
      <c r="EPW340" s="1085"/>
      <c r="EPX340" s="1085"/>
      <c r="EPY340" s="1085"/>
      <c r="EPZ340" s="1085"/>
      <c r="EQA340" s="1085"/>
      <c r="EQB340" s="1085"/>
      <c r="EQC340" s="1085"/>
      <c r="EQD340" s="1085"/>
      <c r="EQE340" s="1080"/>
      <c r="EQF340" s="1085"/>
      <c r="EQG340" s="1085"/>
      <c r="EQH340" s="1085"/>
      <c r="EQI340" s="1085"/>
      <c r="EQJ340" s="1085"/>
      <c r="EQK340" s="1085"/>
      <c r="EQL340" s="1085"/>
      <c r="EQM340" s="1085"/>
      <c r="EQN340" s="1085"/>
      <c r="EQO340" s="1085"/>
      <c r="EQP340" s="1085"/>
      <c r="EQQ340" s="1085"/>
      <c r="EQR340" s="1085"/>
      <c r="EQS340" s="1085"/>
      <c r="EQT340" s="1080"/>
      <c r="EQU340" s="1085"/>
      <c r="EQV340" s="1085"/>
      <c r="EQW340" s="1085"/>
      <c r="EQX340" s="1085"/>
      <c r="EQY340" s="1085"/>
      <c r="EQZ340" s="1085"/>
      <c r="ERA340" s="1085"/>
      <c r="ERB340" s="1085"/>
      <c r="ERC340" s="1085"/>
      <c r="ERD340" s="1085"/>
      <c r="ERE340" s="1085"/>
      <c r="ERF340" s="1085"/>
      <c r="ERG340" s="1085"/>
      <c r="ERH340" s="1085"/>
      <c r="ERI340" s="1080"/>
      <c r="ERJ340" s="1085"/>
      <c r="ERK340" s="1085"/>
      <c r="ERL340" s="1085"/>
      <c r="ERM340" s="1085"/>
      <c r="ERN340" s="1085"/>
      <c r="ERO340" s="1085"/>
      <c r="ERP340" s="1085"/>
      <c r="ERQ340" s="1085"/>
      <c r="ERR340" s="1085"/>
      <c r="ERS340" s="1085"/>
      <c r="ERT340" s="1085"/>
      <c r="ERU340" s="1085"/>
      <c r="ERV340" s="1085"/>
      <c r="ERW340" s="1085"/>
      <c r="ERX340" s="1080"/>
      <c r="ERY340" s="1085"/>
      <c r="ERZ340" s="1085"/>
      <c r="ESA340" s="1085"/>
      <c r="ESB340" s="1085"/>
      <c r="ESC340" s="1085"/>
      <c r="ESD340" s="1085"/>
      <c r="ESE340" s="1085"/>
      <c r="ESF340" s="1085"/>
      <c r="ESG340" s="1085"/>
      <c r="ESH340" s="1085"/>
      <c r="ESI340" s="1085"/>
      <c r="ESJ340" s="1085"/>
      <c r="ESK340" s="1085"/>
      <c r="ESL340" s="1085"/>
      <c r="ESM340" s="1080"/>
      <c r="ESN340" s="1085"/>
      <c r="ESO340" s="1085"/>
      <c r="ESP340" s="1085"/>
      <c r="ESQ340" s="1085"/>
      <c r="ESR340" s="1085"/>
      <c r="ESS340" s="1085"/>
      <c r="EST340" s="1085"/>
      <c r="ESU340" s="1085"/>
      <c r="ESV340" s="1085"/>
      <c r="ESW340" s="1085"/>
      <c r="ESX340" s="1085"/>
      <c r="ESY340" s="1085"/>
      <c r="ESZ340" s="1085"/>
      <c r="ETA340" s="1085"/>
      <c r="ETB340" s="1080"/>
      <c r="ETC340" s="1085"/>
      <c r="ETD340" s="1085"/>
      <c r="ETE340" s="1085"/>
      <c r="ETF340" s="1085"/>
      <c r="ETG340" s="1085"/>
      <c r="ETH340" s="1085"/>
      <c r="ETI340" s="1085"/>
      <c r="ETJ340" s="1085"/>
      <c r="ETK340" s="1085"/>
      <c r="ETL340" s="1085"/>
      <c r="ETM340" s="1085"/>
      <c r="ETN340" s="1085"/>
      <c r="ETO340" s="1085"/>
      <c r="ETP340" s="1085"/>
      <c r="ETQ340" s="1080"/>
      <c r="ETR340" s="1085"/>
      <c r="ETS340" s="1085"/>
      <c r="ETT340" s="1085"/>
      <c r="ETU340" s="1085"/>
      <c r="ETV340" s="1085"/>
      <c r="ETW340" s="1085"/>
      <c r="ETX340" s="1085"/>
      <c r="ETY340" s="1085"/>
      <c r="ETZ340" s="1085"/>
      <c r="EUA340" s="1085"/>
      <c r="EUB340" s="1085"/>
      <c r="EUC340" s="1085"/>
      <c r="EUD340" s="1085"/>
      <c r="EUE340" s="1085"/>
      <c r="EUF340" s="1080"/>
      <c r="EUG340" s="1085"/>
      <c r="EUH340" s="1085"/>
      <c r="EUI340" s="1085"/>
      <c r="EUJ340" s="1085"/>
      <c r="EUK340" s="1085"/>
      <c r="EUL340" s="1085"/>
      <c r="EUM340" s="1085"/>
      <c r="EUN340" s="1085"/>
      <c r="EUO340" s="1085"/>
      <c r="EUP340" s="1085"/>
      <c r="EUQ340" s="1085"/>
      <c r="EUR340" s="1085"/>
      <c r="EUS340" s="1085"/>
      <c r="EUT340" s="1085"/>
      <c r="EUU340" s="1080"/>
      <c r="EUV340" s="1085"/>
      <c r="EUW340" s="1085"/>
      <c r="EUX340" s="1085"/>
      <c r="EUY340" s="1085"/>
      <c r="EUZ340" s="1085"/>
      <c r="EVA340" s="1085"/>
      <c r="EVB340" s="1085"/>
      <c r="EVC340" s="1085"/>
      <c r="EVD340" s="1085"/>
      <c r="EVE340" s="1085"/>
      <c r="EVF340" s="1085"/>
      <c r="EVG340" s="1085"/>
      <c r="EVH340" s="1085"/>
      <c r="EVI340" s="1085"/>
      <c r="EVJ340" s="1080"/>
      <c r="EVK340" s="1085"/>
      <c r="EVL340" s="1085"/>
      <c r="EVM340" s="1085"/>
      <c r="EVN340" s="1085"/>
      <c r="EVO340" s="1085"/>
      <c r="EVP340" s="1085"/>
      <c r="EVQ340" s="1085"/>
      <c r="EVR340" s="1085"/>
      <c r="EVS340" s="1085"/>
      <c r="EVT340" s="1085"/>
      <c r="EVU340" s="1085"/>
      <c r="EVV340" s="1085"/>
      <c r="EVW340" s="1085"/>
      <c r="EVX340" s="1085"/>
      <c r="EVY340" s="1080"/>
      <c r="EVZ340" s="1085"/>
      <c r="EWA340" s="1085"/>
      <c r="EWB340" s="1085"/>
      <c r="EWC340" s="1085"/>
      <c r="EWD340" s="1085"/>
      <c r="EWE340" s="1085"/>
      <c r="EWF340" s="1085"/>
      <c r="EWG340" s="1085"/>
      <c r="EWH340" s="1085"/>
      <c r="EWI340" s="1085"/>
      <c r="EWJ340" s="1085"/>
      <c r="EWK340" s="1085"/>
      <c r="EWL340" s="1085"/>
      <c r="EWM340" s="1085"/>
      <c r="EWN340" s="1080"/>
      <c r="EWO340" s="1085"/>
      <c r="EWP340" s="1085"/>
      <c r="EWQ340" s="1085"/>
      <c r="EWR340" s="1085"/>
      <c r="EWS340" s="1085"/>
      <c r="EWT340" s="1085"/>
      <c r="EWU340" s="1085"/>
      <c r="EWV340" s="1085"/>
      <c r="EWW340" s="1085"/>
      <c r="EWX340" s="1085"/>
      <c r="EWY340" s="1085"/>
      <c r="EWZ340" s="1085"/>
      <c r="EXA340" s="1085"/>
      <c r="EXB340" s="1085"/>
      <c r="EXC340" s="1080"/>
      <c r="EXD340" s="1085"/>
      <c r="EXE340" s="1085"/>
      <c r="EXF340" s="1085"/>
      <c r="EXG340" s="1085"/>
      <c r="EXH340" s="1085"/>
      <c r="EXI340" s="1085"/>
      <c r="EXJ340" s="1085"/>
      <c r="EXK340" s="1085"/>
      <c r="EXL340" s="1085"/>
      <c r="EXM340" s="1085"/>
      <c r="EXN340" s="1085"/>
      <c r="EXO340" s="1085"/>
      <c r="EXP340" s="1085"/>
      <c r="EXQ340" s="1085"/>
      <c r="EXR340" s="1080"/>
      <c r="EXS340" s="1085"/>
      <c r="EXT340" s="1085"/>
      <c r="EXU340" s="1085"/>
      <c r="EXV340" s="1085"/>
      <c r="EXW340" s="1085"/>
      <c r="EXX340" s="1085"/>
      <c r="EXY340" s="1085"/>
      <c r="EXZ340" s="1085"/>
      <c r="EYA340" s="1085"/>
      <c r="EYB340" s="1085"/>
      <c r="EYC340" s="1085"/>
      <c r="EYD340" s="1085"/>
      <c r="EYE340" s="1085"/>
      <c r="EYF340" s="1085"/>
      <c r="EYG340" s="1080"/>
      <c r="EYH340" s="1085"/>
      <c r="EYI340" s="1085"/>
      <c r="EYJ340" s="1085"/>
      <c r="EYK340" s="1085"/>
      <c r="EYL340" s="1085"/>
      <c r="EYM340" s="1085"/>
      <c r="EYN340" s="1085"/>
      <c r="EYO340" s="1085"/>
      <c r="EYP340" s="1085"/>
      <c r="EYQ340" s="1085"/>
      <c r="EYR340" s="1085"/>
      <c r="EYS340" s="1085"/>
      <c r="EYT340" s="1085"/>
      <c r="EYU340" s="1085"/>
      <c r="EYV340" s="1080"/>
      <c r="EYW340" s="1085"/>
      <c r="EYX340" s="1085"/>
      <c r="EYY340" s="1085"/>
      <c r="EYZ340" s="1085"/>
      <c r="EZA340" s="1085"/>
      <c r="EZB340" s="1085"/>
      <c r="EZC340" s="1085"/>
      <c r="EZD340" s="1085"/>
      <c r="EZE340" s="1085"/>
      <c r="EZF340" s="1085"/>
      <c r="EZG340" s="1085"/>
      <c r="EZH340" s="1085"/>
      <c r="EZI340" s="1085"/>
      <c r="EZJ340" s="1085"/>
      <c r="EZK340" s="1080"/>
      <c r="EZL340" s="1085"/>
      <c r="EZM340" s="1085"/>
      <c r="EZN340" s="1085"/>
      <c r="EZO340" s="1085"/>
      <c r="EZP340" s="1085"/>
      <c r="EZQ340" s="1085"/>
      <c r="EZR340" s="1085"/>
      <c r="EZS340" s="1085"/>
      <c r="EZT340" s="1085"/>
      <c r="EZU340" s="1085"/>
      <c r="EZV340" s="1085"/>
      <c r="EZW340" s="1085"/>
      <c r="EZX340" s="1085"/>
      <c r="EZY340" s="1085"/>
      <c r="EZZ340" s="1080"/>
      <c r="FAA340" s="1085"/>
      <c r="FAB340" s="1085"/>
      <c r="FAC340" s="1085"/>
      <c r="FAD340" s="1085"/>
      <c r="FAE340" s="1085"/>
      <c r="FAF340" s="1085"/>
      <c r="FAG340" s="1085"/>
      <c r="FAH340" s="1085"/>
      <c r="FAI340" s="1085"/>
      <c r="FAJ340" s="1085"/>
      <c r="FAK340" s="1085"/>
      <c r="FAL340" s="1085"/>
      <c r="FAM340" s="1085"/>
      <c r="FAN340" s="1085"/>
      <c r="FAO340" s="1080"/>
      <c r="FAP340" s="1085"/>
      <c r="FAQ340" s="1085"/>
      <c r="FAR340" s="1085"/>
      <c r="FAS340" s="1085"/>
      <c r="FAT340" s="1085"/>
      <c r="FAU340" s="1085"/>
      <c r="FAV340" s="1085"/>
      <c r="FAW340" s="1085"/>
      <c r="FAX340" s="1085"/>
      <c r="FAY340" s="1085"/>
      <c r="FAZ340" s="1085"/>
      <c r="FBA340" s="1085"/>
      <c r="FBB340" s="1085"/>
      <c r="FBC340" s="1085"/>
      <c r="FBD340" s="1080"/>
      <c r="FBE340" s="1085"/>
      <c r="FBF340" s="1085"/>
      <c r="FBG340" s="1085"/>
      <c r="FBH340" s="1085"/>
      <c r="FBI340" s="1085"/>
      <c r="FBJ340" s="1085"/>
      <c r="FBK340" s="1085"/>
      <c r="FBL340" s="1085"/>
      <c r="FBM340" s="1085"/>
      <c r="FBN340" s="1085"/>
      <c r="FBO340" s="1085"/>
      <c r="FBP340" s="1085"/>
      <c r="FBQ340" s="1085"/>
      <c r="FBR340" s="1085"/>
      <c r="FBS340" s="1080"/>
      <c r="FBT340" s="1085"/>
      <c r="FBU340" s="1085"/>
      <c r="FBV340" s="1085"/>
      <c r="FBW340" s="1085"/>
      <c r="FBX340" s="1085"/>
      <c r="FBY340" s="1085"/>
      <c r="FBZ340" s="1085"/>
      <c r="FCA340" s="1085"/>
      <c r="FCB340" s="1085"/>
      <c r="FCC340" s="1085"/>
      <c r="FCD340" s="1085"/>
      <c r="FCE340" s="1085"/>
      <c r="FCF340" s="1085"/>
      <c r="FCG340" s="1085"/>
      <c r="FCH340" s="1080"/>
      <c r="FCI340" s="1085"/>
      <c r="FCJ340" s="1085"/>
      <c r="FCK340" s="1085"/>
      <c r="FCL340" s="1085"/>
      <c r="FCM340" s="1085"/>
      <c r="FCN340" s="1085"/>
      <c r="FCO340" s="1085"/>
      <c r="FCP340" s="1085"/>
      <c r="FCQ340" s="1085"/>
      <c r="FCR340" s="1085"/>
      <c r="FCS340" s="1085"/>
      <c r="FCT340" s="1085"/>
      <c r="FCU340" s="1085"/>
      <c r="FCV340" s="1085"/>
      <c r="FCW340" s="1080"/>
      <c r="FCX340" s="1085"/>
      <c r="FCY340" s="1085"/>
      <c r="FCZ340" s="1085"/>
      <c r="FDA340" s="1085"/>
      <c r="FDB340" s="1085"/>
      <c r="FDC340" s="1085"/>
      <c r="FDD340" s="1085"/>
      <c r="FDE340" s="1085"/>
      <c r="FDF340" s="1085"/>
      <c r="FDG340" s="1085"/>
      <c r="FDH340" s="1085"/>
      <c r="FDI340" s="1085"/>
      <c r="FDJ340" s="1085"/>
      <c r="FDK340" s="1085"/>
      <c r="FDL340" s="1080"/>
      <c r="FDM340" s="1085"/>
      <c r="FDN340" s="1085"/>
      <c r="FDO340" s="1085"/>
      <c r="FDP340" s="1085"/>
      <c r="FDQ340" s="1085"/>
      <c r="FDR340" s="1085"/>
      <c r="FDS340" s="1085"/>
      <c r="FDT340" s="1085"/>
      <c r="FDU340" s="1085"/>
      <c r="FDV340" s="1085"/>
      <c r="FDW340" s="1085"/>
      <c r="FDX340" s="1085"/>
      <c r="FDY340" s="1085"/>
      <c r="FDZ340" s="1085"/>
      <c r="FEA340" s="1080"/>
      <c r="FEB340" s="1085"/>
      <c r="FEC340" s="1085"/>
      <c r="FED340" s="1085"/>
      <c r="FEE340" s="1085"/>
      <c r="FEF340" s="1085"/>
      <c r="FEG340" s="1085"/>
      <c r="FEH340" s="1085"/>
      <c r="FEI340" s="1085"/>
      <c r="FEJ340" s="1085"/>
      <c r="FEK340" s="1085"/>
      <c r="FEL340" s="1085"/>
      <c r="FEM340" s="1085"/>
      <c r="FEN340" s="1085"/>
      <c r="FEO340" s="1085"/>
      <c r="FEP340" s="1080"/>
      <c r="FEQ340" s="1085"/>
      <c r="FER340" s="1085"/>
      <c r="FES340" s="1085"/>
      <c r="FET340" s="1085"/>
      <c r="FEU340" s="1085"/>
      <c r="FEV340" s="1085"/>
      <c r="FEW340" s="1085"/>
      <c r="FEX340" s="1085"/>
      <c r="FEY340" s="1085"/>
      <c r="FEZ340" s="1085"/>
      <c r="FFA340" s="1085"/>
      <c r="FFB340" s="1085"/>
      <c r="FFC340" s="1085"/>
      <c r="FFD340" s="1085"/>
      <c r="FFE340" s="1080"/>
      <c r="FFF340" s="1085"/>
      <c r="FFG340" s="1085"/>
      <c r="FFH340" s="1085"/>
      <c r="FFI340" s="1085"/>
      <c r="FFJ340" s="1085"/>
      <c r="FFK340" s="1085"/>
      <c r="FFL340" s="1085"/>
      <c r="FFM340" s="1085"/>
      <c r="FFN340" s="1085"/>
      <c r="FFO340" s="1085"/>
      <c r="FFP340" s="1085"/>
      <c r="FFQ340" s="1085"/>
      <c r="FFR340" s="1085"/>
      <c r="FFS340" s="1085"/>
      <c r="FFT340" s="1080"/>
      <c r="FFU340" s="1085"/>
      <c r="FFV340" s="1085"/>
      <c r="FFW340" s="1085"/>
      <c r="FFX340" s="1085"/>
      <c r="FFY340" s="1085"/>
      <c r="FFZ340" s="1085"/>
      <c r="FGA340" s="1085"/>
      <c r="FGB340" s="1085"/>
      <c r="FGC340" s="1085"/>
      <c r="FGD340" s="1085"/>
      <c r="FGE340" s="1085"/>
      <c r="FGF340" s="1085"/>
      <c r="FGG340" s="1085"/>
      <c r="FGH340" s="1085"/>
      <c r="FGI340" s="1080"/>
      <c r="FGJ340" s="1085"/>
      <c r="FGK340" s="1085"/>
      <c r="FGL340" s="1085"/>
      <c r="FGM340" s="1085"/>
      <c r="FGN340" s="1085"/>
      <c r="FGO340" s="1085"/>
      <c r="FGP340" s="1085"/>
      <c r="FGQ340" s="1085"/>
      <c r="FGR340" s="1085"/>
      <c r="FGS340" s="1085"/>
      <c r="FGT340" s="1085"/>
      <c r="FGU340" s="1085"/>
      <c r="FGV340" s="1085"/>
      <c r="FGW340" s="1085"/>
      <c r="FGX340" s="1080"/>
      <c r="FGY340" s="1085"/>
      <c r="FGZ340" s="1085"/>
      <c r="FHA340" s="1085"/>
      <c r="FHB340" s="1085"/>
      <c r="FHC340" s="1085"/>
      <c r="FHD340" s="1085"/>
      <c r="FHE340" s="1085"/>
      <c r="FHF340" s="1085"/>
      <c r="FHG340" s="1085"/>
      <c r="FHH340" s="1085"/>
      <c r="FHI340" s="1085"/>
      <c r="FHJ340" s="1085"/>
      <c r="FHK340" s="1085"/>
      <c r="FHL340" s="1085"/>
      <c r="FHM340" s="1080"/>
      <c r="FHN340" s="1085"/>
      <c r="FHO340" s="1085"/>
      <c r="FHP340" s="1085"/>
      <c r="FHQ340" s="1085"/>
      <c r="FHR340" s="1085"/>
      <c r="FHS340" s="1085"/>
      <c r="FHT340" s="1085"/>
      <c r="FHU340" s="1085"/>
      <c r="FHV340" s="1085"/>
      <c r="FHW340" s="1085"/>
      <c r="FHX340" s="1085"/>
      <c r="FHY340" s="1085"/>
      <c r="FHZ340" s="1085"/>
      <c r="FIA340" s="1085"/>
      <c r="FIB340" s="1080"/>
      <c r="FIC340" s="1085"/>
      <c r="FID340" s="1085"/>
      <c r="FIE340" s="1085"/>
      <c r="FIF340" s="1085"/>
      <c r="FIG340" s="1085"/>
      <c r="FIH340" s="1085"/>
      <c r="FII340" s="1085"/>
      <c r="FIJ340" s="1085"/>
      <c r="FIK340" s="1085"/>
      <c r="FIL340" s="1085"/>
      <c r="FIM340" s="1085"/>
      <c r="FIN340" s="1085"/>
      <c r="FIO340" s="1085"/>
      <c r="FIP340" s="1085"/>
      <c r="FIQ340" s="1080"/>
      <c r="FIR340" s="1085"/>
      <c r="FIS340" s="1085"/>
      <c r="FIT340" s="1085"/>
      <c r="FIU340" s="1085"/>
      <c r="FIV340" s="1085"/>
      <c r="FIW340" s="1085"/>
      <c r="FIX340" s="1085"/>
      <c r="FIY340" s="1085"/>
      <c r="FIZ340" s="1085"/>
      <c r="FJA340" s="1085"/>
      <c r="FJB340" s="1085"/>
      <c r="FJC340" s="1085"/>
      <c r="FJD340" s="1085"/>
      <c r="FJE340" s="1085"/>
      <c r="FJF340" s="1080"/>
      <c r="FJG340" s="1085"/>
      <c r="FJH340" s="1085"/>
      <c r="FJI340" s="1085"/>
      <c r="FJJ340" s="1085"/>
      <c r="FJK340" s="1085"/>
      <c r="FJL340" s="1085"/>
      <c r="FJM340" s="1085"/>
      <c r="FJN340" s="1085"/>
      <c r="FJO340" s="1085"/>
      <c r="FJP340" s="1085"/>
      <c r="FJQ340" s="1085"/>
      <c r="FJR340" s="1085"/>
      <c r="FJS340" s="1085"/>
      <c r="FJT340" s="1085"/>
      <c r="FJU340" s="1080"/>
      <c r="FJV340" s="1085"/>
      <c r="FJW340" s="1085"/>
      <c r="FJX340" s="1085"/>
      <c r="FJY340" s="1085"/>
      <c r="FJZ340" s="1085"/>
      <c r="FKA340" s="1085"/>
      <c r="FKB340" s="1085"/>
      <c r="FKC340" s="1085"/>
      <c r="FKD340" s="1085"/>
      <c r="FKE340" s="1085"/>
      <c r="FKF340" s="1085"/>
      <c r="FKG340" s="1085"/>
      <c r="FKH340" s="1085"/>
      <c r="FKI340" s="1085"/>
      <c r="FKJ340" s="1080"/>
      <c r="FKK340" s="1085"/>
      <c r="FKL340" s="1085"/>
      <c r="FKM340" s="1085"/>
      <c r="FKN340" s="1085"/>
      <c r="FKO340" s="1085"/>
      <c r="FKP340" s="1085"/>
      <c r="FKQ340" s="1085"/>
      <c r="FKR340" s="1085"/>
      <c r="FKS340" s="1085"/>
      <c r="FKT340" s="1085"/>
      <c r="FKU340" s="1085"/>
      <c r="FKV340" s="1085"/>
      <c r="FKW340" s="1085"/>
      <c r="FKX340" s="1085"/>
      <c r="FKY340" s="1080"/>
      <c r="FKZ340" s="1085"/>
      <c r="FLA340" s="1085"/>
      <c r="FLB340" s="1085"/>
      <c r="FLC340" s="1085"/>
      <c r="FLD340" s="1085"/>
      <c r="FLE340" s="1085"/>
      <c r="FLF340" s="1085"/>
      <c r="FLG340" s="1085"/>
      <c r="FLH340" s="1085"/>
      <c r="FLI340" s="1085"/>
      <c r="FLJ340" s="1085"/>
      <c r="FLK340" s="1085"/>
      <c r="FLL340" s="1085"/>
      <c r="FLM340" s="1085"/>
      <c r="FLN340" s="1080"/>
      <c r="FLO340" s="1085"/>
      <c r="FLP340" s="1085"/>
      <c r="FLQ340" s="1085"/>
      <c r="FLR340" s="1085"/>
      <c r="FLS340" s="1085"/>
      <c r="FLT340" s="1085"/>
      <c r="FLU340" s="1085"/>
      <c r="FLV340" s="1085"/>
      <c r="FLW340" s="1085"/>
      <c r="FLX340" s="1085"/>
      <c r="FLY340" s="1085"/>
      <c r="FLZ340" s="1085"/>
      <c r="FMA340" s="1085"/>
      <c r="FMB340" s="1085"/>
      <c r="FMC340" s="1080"/>
      <c r="FMD340" s="1085"/>
      <c r="FME340" s="1085"/>
      <c r="FMF340" s="1085"/>
      <c r="FMG340" s="1085"/>
      <c r="FMH340" s="1085"/>
      <c r="FMI340" s="1085"/>
      <c r="FMJ340" s="1085"/>
      <c r="FMK340" s="1085"/>
      <c r="FML340" s="1085"/>
      <c r="FMM340" s="1085"/>
      <c r="FMN340" s="1085"/>
      <c r="FMO340" s="1085"/>
      <c r="FMP340" s="1085"/>
      <c r="FMQ340" s="1085"/>
      <c r="FMR340" s="1080"/>
      <c r="FMS340" s="1085"/>
      <c r="FMT340" s="1085"/>
      <c r="FMU340" s="1085"/>
      <c r="FMV340" s="1085"/>
      <c r="FMW340" s="1085"/>
      <c r="FMX340" s="1085"/>
      <c r="FMY340" s="1085"/>
      <c r="FMZ340" s="1085"/>
      <c r="FNA340" s="1085"/>
      <c r="FNB340" s="1085"/>
      <c r="FNC340" s="1085"/>
      <c r="FND340" s="1085"/>
      <c r="FNE340" s="1085"/>
      <c r="FNF340" s="1085"/>
      <c r="FNG340" s="1080"/>
      <c r="FNH340" s="1085"/>
      <c r="FNI340" s="1085"/>
      <c r="FNJ340" s="1085"/>
      <c r="FNK340" s="1085"/>
      <c r="FNL340" s="1085"/>
      <c r="FNM340" s="1085"/>
      <c r="FNN340" s="1085"/>
      <c r="FNO340" s="1085"/>
      <c r="FNP340" s="1085"/>
      <c r="FNQ340" s="1085"/>
      <c r="FNR340" s="1085"/>
      <c r="FNS340" s="1085"/>
      <c r="FNT340" s="1085"/>
      <c r="FNU340" s="1085"/>
      <c r="FNV340" s="1080"/>
      <c r="FNW340" s="1085"/>
      <c r="FNX340" s="1085"/>
      <c r="FNY340" s="1085"/>
      <c r="FNZ340" s="1085"/>
      <c r="FOA340" s="1085"/>
      <c r="FOB340" s="1085"/>
      <c r="FOC340" s="1085"/>
      <c r="FOD340" s="1085"/>
      <c r="FOE340" s="1085"/>
      <c r="FOF340" s="1085"/>
      <c r="FOG340" s="1085"/>
      <c r="FOH340" s="1085"/>
      <c r="FOI340" s="1085"/>
      <c r="FOJ340" s="1085"/>
      <c r="FOK340" s="1080"/>
      <c r="FOL340" s="1085"/>
      <c r="FOM340" s="1085"/>
      <c r="FON340" s="1085"/>
      <c r="FOO340" s="1085"/>
      <c r="FOP340" s="1085"/>
      <c r="FOQ340" s="1085"/>
      <c r="FOR340" s="1085"/>
      <c r="FOS340" s="1085"/>
      <c r="FOT340" s="1085"/>
      <c r="FOU340" s="1085"/>
      <c r="FOV340" s="1085"/>
      <c r="FOW340" s="1085"/>
      <c r="FOX340" s="1085"/>
      <c r="FOY340" s="1085"/>
      <c r="FOZ340" s="1080"/>
      <c r="FPA340" s="1085"/>
      <c r="FPB340" s="1085"/>
      <c r="FPC340" s="1085"/>
      <c r="FPD340" s="1085"/>
      <c r="FPE340" s="1085"/>
      <c r="FPF340" s="1085"/>
      <c r="FPG340" s="1085"/>
      <c r="FPH340" s="1085"/>
      <c r="FPI340" s="1085"/>
      <c r="FPJ340" s="1085"/>
      <c r="FPK340" s="1085"/>
      <c r="FPL340" s="1085"/>
      <c r="FPM340" s="1085"/>
      <c r="FPN340" s="1085"/>
      <c r="FPO340" s="1080"/>
      <c r="FPP340" s="1085"/>
      <c r="FPQ340" s="1085"/>
      <c r="FPR340" s="1085"/>
      <c r="FPS340" s="1085"/>
      <c r="FPT340" s="1085"/>
      <c r="FPU340" s="1085"/>
      <c r="FPV340" s="1085"/>
      <c r="FPW340" s="1085"/>
      <c r="FPX340" s="1085"/>
      <c r="FPY340" s="1085"/>
      <c r="FPZ340" s="1085"/>
      <c r="FQA340" s="1085"/>
      <c r="FQB340" s="1085"/>
      <c r="FQC340" s="1085"/>
      <c r="FQD340" s="1080"/>
      <c r="FQE340" s="1085"/>
      <c r="FQF340" s="1085"/>
      <c r="FQG340" s="1085"/>
      <c r="FQH340" s="1085"/>
      <c r="FQI340" s="1085"/>
      <c r="FQJ340" s="1085"/>
      <c r="FQK340" s="1085"/>
      <c r="FQL340" s="1085"/>
      <c r="FQM340" s="1085"/>
      <c r="FQN340" s="1085"/>
      <c r="FQO340" s="1085"/>
      <c r="FQP340" s="1085"/>
      <c r="FQQ340" s="1085"/>
      <c r="FQR340" s="1085"/>
      <c r="FQS340" s="1080"/>
      <c r="FQT340" s="1085"/>
      <c r="FQU340" s="1085"/>
      <c r="FQV340" s="1085"/>
      <c r="FQW340" s="1085"/>
      <c r="FQX340" s="1085"/>
      <c r="FQY340" s="1085"/>
      <c r="FQZ340" s="1085"/>
      <c r="FRA340" s="1085"/>
      <c r="FRB340" s="1085"/>
      <c r="FRC340" s="1085"/>
      <c r="FRD340" s="1085"/>
      <c r="FRE340" s="1085"/>
      <c r="FRF340" s="1085"/>
      <c r="FRG340" s="1085"/>
      <c r="FRH340" s="1080"/>
      <c r="FRI340" s="1085"/>
      <c r="FRJ340" s="1085"/>
      <c r="FRK340" s="1085"/>
      <c r="FRL340" s="1085"/>
      <c r="FRM340" s="1085"/>
      <c r="FRN340" s="1085"/>
      <c r="FRO340" s="1085"/>
      <c r="FRP340" s="1085"/>
      <c r="FRQ340" s="1085"/>
      <c r="FRR340" s="1085"/>
      <c r="FRS340" s="1085"/>
      <c r="FRT340" s="1085"/>
      <c r="FRU340" s="1085"/>
      <c r="FRV340" s="1085"/>
      <c r="FRW340" s="1080"/>
      <c r="FRX340" s="1085"/>
      <c r="FRY340" s="1085"/>
      <c r="FRZ340" s="1085"/>
      <c r="FSA340" s="1085"/>
      <c r="FSB340" s="1085"/>
      <c r="FSC340" s="1085"/>
      <c r="FSD340" s="1085"/>
      <c r="FSE340" s="1085"/>
      <c r="FSF340" s="1085"/>
      <c r="FSG340" s="1085"/>
      <c r="FSH340" s="1085"/>
      <c r="FSI340" s="1085"/>
      <c r="FSJ340" s="1085"/>
      <c r="FSK340" s="1085"/>
      <c r="FSL340" s="1080"/>
      <c r="FSM340" s="1085"/>
      <c r="FSN340" s="1085"/>
      <c r="FSO340" s="1085"/>
      <c r="FSP340" s="1085"/>
      <c r="FSQ340" s="1085"/>
      <c r="FSR340" s="1085"/>
      <c r="FSS340" s="1085"/>
      <c r="FST340" s="1085"/>
      <c r="FSU340" s="1085"/>
      <c r="FSV340" s="1085"/>
      <c r="FSW340" s="1085"/>
      <c r="FSX340" s="1085"/>
      <c r="FSY340" s="1085"/>
      <c r="FSZ340" s="1085"/>
      <c r="FTA340" s="1080"/>
      <c r="FTB340" s="1085"/>
      <c r="FTC340" s="1085"/>
      <c r="FTD340" s="1085"/>
      <c r="FTE340" s="1085"/>
      <c r="FTF340" s="1085"/>
      <c r="FTG340" s="1085"/>
      <c r="FTH340" s="1085"/>
      <c r="FTI340" s="1085"/>
      <c r="FTJ340" s="1085"/>
      <c r="FTK340" s="1085"/>
      <c r="FTL340" s="1085"/>
      <c r="FTM340" s="1085"/>
      <c r="FTN340" s="1085"/>
      <c r="FTO340" s="1085"/>
      <c r="FTP340" s="1080"/>
      <c r="FTQ340" s="1085"/>
      <c r="FTR340" s="1085"/>
      <c r="FTS340" s="1085"/>
      <c r="FTT340" s="1085"/>
      <c r="FTU340" s="1085"/>
      <c r="FTV340" s="1085"/>
      <c r="FTW340" s="1085"/>
      <c r="FTX340" s="1085"/>
      <c r="FTY340" s="1085"/>
      <c r="FTZ340" s="1085"/>
      <c r="FUA340" s="1085"/>
      <c r="FUB340" s="1085"/>
      <c r="FUC340" s="1085"/>
      <c r="FUD340" s="1085"/>
      <c r="FUE340" s="1080"/>
      <c r="FUF340" s="1085"/>
      <c r="FUG340" s="1085"/>
      <c r="FUH340" s="1085"/>
      <c r="FUI340" s="1085"/>
      <c r="FUJ340" s="1085"/>
      <c r="FUK340" s="1085"/>
      <c r="FUL340" s="1085"/>
      <c r="FUM340" s="1085"/>
      <c r="FUN340" s="1085"/>
      <c r="FUO340" s="1085"/>
      <c r="FUP340" s="1085"/>
      <c r="FUQ340" s="1085"/>
      <c r="FUR340" s="1085"/>
      <c r="FUS340" s="1085"/>
      <c r="FUT340" s="1080"/>
      <c r="FUU340" s="1085"/>
      <c r="FUV340" s="1085"/>
      <c r="FUW340" s="1085"/>
      <c r="FUX340" s="1085"/>
      <c r="FUY340" s="1085"/>
      <c r="FUZ340" s="1085"/>
      <c r="FVA340" s="1085"/>
      <c r="FVB340" s="1085"/>
      <c r="FVC340" s="1085"/>
      <c r="FVD340" s="1085"/>
      <c r="FVE340" s="1085"/>
      <c r="FVF340" s="1085"/>
      <c r="FVG340" s="1085"/>
      <c r="FVH340" s="1085"/>
      <c r="FVI340" s="1080"/>
      <c r="FVJ340" s="1085"/>
      <c r="FVK340" s="1085"/>
      <c r="FVL340" s="1085"/>
      <c r="FVM340" s="1085"/>
      <c r="FVN340" s="1085"/>
      <c r="FVO340" s="1085"/>
      <c r="FVP340" s="1085"/>
      <c r="FVQ340" s="1085"/>
      <c r="FVR340" s="1085"/>
      <c r="FVS340" s="1085"/>
      <c r="FVT340" s="1085"/>
      <c r="FVU340" s="1085"/>
      <c r="FVV340" s="1085"/>
      <c r="FVW340" s="1085"/>
      <c r="FVX340" s="1080"/>
      <c r="FVY340" s="1085"/>
      <c r="FVZ340" s="1085"/>
      <c r="FWA340" s="1085"/>
      <c r="FWB340" s="1085"/>
      <c r="FWC340" s="1085"/>
      <c r="FWD340" s="1085"/>
      <c r="FWE340" s="1085"/>
      <c r="FWF340" s="1085"/>
      <c r="FWG340" s="1085"/>
      <c r="FWH340" s="1085"/>
      <c r="FWI340" s="1085"/>
      <c r="FWJ340" s="1085"/>
      <c r="FWK340" s="1085"/>
      <c r="FWL340" s="1085"/>
      <c r="FWM340" s="1080"/>
      <c r="FWN340" s="1085"/>
      <c r="FWO340" s="1085"/>
      <c r="FWP340" s="1085"/>
      <c r="FWQ340" s="1085"/>
      <c r="FWR340" s="1085"/>
      <c r="FWS340" s="1085"/>
      <c r="FWT340" s="1085"/>
      <c r="FWU340" s="1085"/>
      <c r="FWV340" s="1085"/>
      <c r="FWW340" s="1085"/>
      <c r="FWX340" s="1085"/>
      <c r="FWY340" s="1085"/>
      <c r="FWZ340" s="1085"/>
      <c r="FXA340" s="1085"/>
      <c r="FXB340" s="1080"/>
      <c r="FXC340" s="1085"/>
      <c r="FXD340" s="1085"/>
      <c r="FXE340" s="1085"/>
      <c r="FXF340" s="1085"/>
      <c r="FXG340" s="1085"/>
      <c r="FXH340" s="1085"/>
      <c r="FXI340" s="1085"/>
      <c r="FXJ340" s="1085"/>
      <c r="FXK340" s="1085"/>
      <c r="FXL340" s="1085"/>
      <c r="FXM340" s="1085"/>
      <c r="FXN340" s="1085"/>
      <c r="FXO340" s="1085"/>
      <c r="FXP340" s="1085"/>
      <c r="FXQ340" s="1080"/>
      <c r="FXR340" s="1085"/>
      <c r="FXS340" s="1085"/>
      <c r="FXT340" s="1085"/>
      <c r="FXU340" s="1085"/>
      <c r="FXV340" s="1085"/>
      <c r="FXW340" s="1085"/>
      <c r="FXX340" s="1085"/>
      <c r="FXY340" s="1085"/>
      <c r="FXZ340" s="1085"/>
      <c r="FYA340" s="1085"/>
      <c r="FYB340" s="1085"/>
      <c r="FYC340" s="1085"/>
      <c r="FYD340" s="1085"/>
      <c r="FYE340" s="1085"/>
      <c r="FYF340" s="1080"/>
      <c r="FYG340" s="1085"/>
      <c r="FYH340" s="1085"/>
      <c r="FYI340" s="1085"/>
      <c r="FYJ340" s="1085"/>
      <c r="FYK340" s="1085"/>
      <c r="FYL340" s="1085"/>
      <c r="FYM340" s="1085"/>
      <c r="FYN340" s="1085"/>
      <c r="FYO340" s="1085"/>
      <c r="FYP340" s="1085"/>
      <c r="FYQ340" s="1085"/>
      <c r="FYR340" s="1085"/>
      <c r="FYS340" s="1085"/>
      <c r="FYT340" s="1085"/>
      <c r="FYU340" s="1080"/>
      <c r="FYV340" s="1085"/>
      <c r="FYW340" s="1085"/>
      <c r="FYX340" s="1085"/>
      <c r="FYY340" s="1085"/>
      <c r="FYZ340" s="1085"/>
      <c r="FZA340" s="1085"/>
      <c r="FZB340" s="1085"/>
      <c r="FZC340" s="1085"/>
      <c r="FZD340" s="1085"/>
      <c r="FZE340" s="1085"/>
      <c r="FZF340" s="1085"/>
      <c r="FZG340" s="1085"/>
      <c r="FZH340" s="1085"/>
      <c r="FZI340" s="1085"/>
      <c r="FZJ340" s="1080"/>
      <c r="FZK340" s="1085"/>
      <c r="FZL340" s="1085"/>
      <c r="FZM340" s="1085"/>
      <c r="FZN340" s="1085"/>
      <c r="FZO340" s="1085"/>
      <c r="FZP340" s="1085"/>
      <c r="FZQ340" s="1085"/>
      <c r="FZR340" s="1085"/>
      <c r="FZS340" s="1085"/>
      <c r="FZT340" s="1085"/>
      <c r="FZU340" s="1085"/>
      <c r="FZV340" s="1085"/>
      <c r="FZW340" s="1085"/>
      <c r="FZX340" s="1085"/>
      <c r="FZY340" s="1080"/>
      <c r="FZZ340" s="1085"/>
      <c r="GAA340" s="1085"/>
      <c r="GAB340" s="1085"/>
      <c r="GAC340" s="1085"/>
      <c r="GAD340" s="1085"/>
      <c r="GAE340" s="1085"/>
      <c r="GAF340" s="1085"/>
      <c r="GAG340" s="1085"/>
      <c r="GAH340" s="1085"/>
      <c r="GAI340" s="1085"/>
      <c r="GAJ340" s="1085"/>
      <c r="GAK340" s="1085"/>
      <c r="GAL340" s="1085"/>
      <c r="GAM340" s="1085"/>
      <c r="GAN340" s="1080"/>
      <c r="GAO340" s="1085"/>
      <c r="GAP340" s="1085"/>
      <c r="GAQ340" s="1085"/>
      <c r="GAR340" s="1085"/>
      <c r="GAS340" s="1085"/>
      <c r="GAT340" s="1085"/>
      <c r="GAU340" s="1085"/>
      <c r="GAV340" s="1085"/>
      <c r="GAW340" s="1085"/>
      <c r="GAX340" s="1085"/>
      <c r="GAY340" s="1085"/>
      <c r="GAZ340" s="1085"/>
      <c r="GBA340" s="1085"/>
      <c r="GBB340" s="1085"/>
      <c r="GBC340" s="1080"/>
      <c r="GBD340" s="1085"/>
      <c r="GBE340" s="1085"/>
      <c r="GBF340" s="1085"/>
      <c r="GBG340" s="1085"/>
      <c r="GBH340" s="1085"/>
      <c r="GBI340" s="1085"/>
      <c r="GBJ340" s="1085"/>
      <c r="GBK340" s="1085"/>
      <c r="GBL340" s="1085"/>
      <c r="GBM340" s="1085"/>
      <c r="GBN340" s="1085"/>
      <c r="GBO340" s="1085"/>
      <c r="GBP340" s="1085"/>
      <c r="GBQ340" s="1085"/>
      <c r="GBR340" s="1080"/>
      <c r="GBS340" s="1085"/>
      <c r="GBT340" s="1085"/>
      <c r="GBU340" s="1085"/>
      <c r="GBV340" s="1085"/>
      <c r="GBW340" s="1085"/>
      <c r="GBX340" s="1085"/>
      <c r="GBY340" s="1085"/>
      <c r="GBZ340" s="1085"/>
      <c r="GCA340" s="1085"/>
      <c r="GCB340" s="1085"/>
      <c r="GCC340" s="1085"/>
      <c r="GCD340" s="1085"/>
      <c r="GCE340" s="1085"/>
      <c r="GCF340" s="1085"/>
      <c r="GCG340" s="1080"/>
      <c r="GCH340" s="1085"/>
      <c r="GCI340" s="1085"/>
      <c r="GCJ340" s="1085"/>
      <c r="GCK340" s="1085"/>
      <c r="GCL340" s="1085"/>
      <c r="GCM340" s="1085"/>
      <c r="GCN340" s="1085"/>
      <c r="GCO340" s="1085"/>
      <c r="GCP340" s="1085"/>
      <c r="GCQ340" s="1085"/>
      <c r="GCR340" s="1085"/>
      <c r="GCS340" s="1085"/>
      <c r="GCT340" s="1085"/>
      <c r="GCU340" s="1085"/>
      <c r="GCV340" s="1080"/>
      <c r="GCW340" s="1085"/>
      <c r="GCX340" s="1085"/>
      <c r="GCY340" s="1085"/>
      <c r="GCZ340" s="1085"/>
      <c r="GDA340" s="1085"/>
      <c r="GDB340" s="1085"/>
      <c r="GDC340" s="1085"/>
      <c r="GDD340" s="1085"/>
      <c r="GDE340" s="1085"/>
      <c r="GDF340" s="1085"/>
      <c r="GDG340" s="1085"/>
      <c r="GDH340" s="1085"/>
      <c r="GDI340" s="1085"/>
      <c r="GDJ340" s="1085"/>
      <c r="GDK340" s="1080"/>
      <c r="GDL340" s="1085"/>
      <c r="GDM340" s="1085"/>
      <c r="GDN340" s="1085"/>
      <c r="GDO340" s="1085"/>
      <c r="GDP340" s="1085"/>
      <c r="GDQ340" s="1085"/>
      <c r="GDR340" s="1085"/>
      <c r="GDS340" s="1085"/>
      <c r="GDT340" s="1085"/>
      <c r="GDU340" s="1085"/>
      <c r="GDV340" s="1085"/>
      <c r="GDW340" s="1085"/>
      <c r="GDX340" s="1085"/>
      <c r="GDY340" s="1085"/>
      <c r="GDZ340" s="1080"/>
      <c r="GEA340" s="1085"/>
      <c r="GEB340" s="1085"/>
      <c r="GEC340" s="1085"/>
      <c r="GED340" s="1085"/>
      <c r="GEE340" s="1085"/>
      <c r="GEF340" s="1085"/>
      <c r="GEG340" s="1085"/>
      <c r="GEH340" s="1085"/>
      <c r="GEI340" s="1085"/>
      <c r="GEJ340" s="1085"/>
      <c r="GEK340" s="1085"/>
      <c r="GEL340" s="1085"/>
      <c r="GEM340" s="1085"/>
      <c r="GEN340" s="1085"/>
      <c r="GEO340" s="1080"/>
      <c r="GEP340" s="1085"/>
      <c r="GEQ340" s="1085"/>
      <c r="GER340" s="1085"/>
      <c r="GES340" s="1085"/>
      <c r="GET340" s="1085"/>
      <c r="GEU340" s="1085"/>
      <c r="GEV340" s="1085"/>
      <c r="GEW340" s="1085"/>
      <c r="GEX340" s="1085"/>
      <c r="GEY340" s="1085"/>
      <c r="GEZ340" s="1085"/>
      <c r="GFA340" s="1085"/>
      <c r="GFB340" s="1085"/>
      <c r="GFC340" s="1085"/>
      <c r="GFD340" s="1080"/>
      <c r="GFE340" s="1085"/>
      <c r="GFF340" s="1085"/>
      <c r="GFG340" s="1085"/>
      <c r="GFH340" s="1085"/>
      <c r="GFI340" s="1085"/>
      <c r="GFJ340" s="1085"/>
      <c r="GFK340" s="1085"/>
      <c r="GFL340" s="1085"/>
      <c r="GFM340" s="1085"/>
      <c r="GFN340" s="1085"/>
      <c r="GFO340" s="1085"/>
      <c r="GFP340" s="1085"/>
      <c r="GFQ340" s="1085"/>
      <c r="GFR340" s="1085"/>
      <c r="GFS340" s="1080"/>
      <c r="GFT340" s="1085"/>
      <c r="GFU340" s="1085"/>
      <c r="GFV340" s="1085"/>
      <c r="GFW340" s="1085"/>
      <c r="GFX340" s="1085"/>
      <c r="GFY340" s="1085"/>
      <c r="GFZ340" s="1085"/>
      <c r="GGA340" s="1085"/>
      <c r="GGB340" s="1085"/>
      <c r="GGC340" s="1085"/>
      <c r="GGD340" s="1085"/>
      <c r="GGE340" s="1085"/>
      <c r="GGF340" s="1085"/>
      <c r="GGG340" s="1085"/>
      <c r="GGH340" s="1080"/>
      <c r="GGI340" s="1085"/>
      <c r="GGJ340" s="1085"/>
      <c r="GGK340" s="1085"/>
      <c r="GGL340" s="1085"/>
      <c r="GGM340" s="1085"/>
      <c r="GGN340" s="1085"/>
      <c r="GGO340" s="1085"/>
      <c r="GGP340" s="1085"/>
      <c r="GGQ340" s="1085"/>
      <c r="GGR340" s="1085"/>
      <c r="GGS340" s="1085"/>
      <c r="GGT340" s="1085"/>
      <c r="GGU340" s="1085"/>
      <c r="GGV340" s="1085"/>
      <c r="GGW340" s="1080"/>
      <c r="GGX340" s="1085"/>
      <c r="GGY340" s="1085"/>
      <c r="GGZ340" s="1085"/>
      <c r="GHA340" s="1085"/>
      <c r="GHB340" s="1085"/>
      <c r="GHC340" s="1085"/>
      <c r="GHD340" s="1085"/>
      <c r="GHE340" s="1085"/>
      <c r="GHF340" s="1085"/>
      <c r="GHG340" s="1085"/>
      <c r="GHH340" s="1085"/>
      <c r="GHI340" s="1085"/>
      <c r="GHJ340" s="1085"/>
      <c r="GHK340" s="1085"/>
      <c r="GHL340" s="1080"/>
      <c r="GHM340" s="1085"/>
      <c r="GHN340" s="1085"/>
      <c r="GHO340" s="1085"/>
      <c r="GHP340" s="1085"/>
      <c r="GHQ340" s="1085"/>
      <c r="GHR340" s="1085"/>
      <c r="GHS340" s="1085"/>
      <c r="GHT340" s="1085"/>
      <c r="GHU340" s="1085"/>
      <c r="GHV340" s="1085"/>
      <c r="GHW340" s="1085"/>
      <c r="GHX340" s="1085"/>
      <c r="GHY340" s="1085"/>
      <c r="GHZ340" s="1085"/>
      <c r="GIA340" s="1080"/>
      <c r="GIB340" s="1085"/>
      <c r="GIC340" s="1085"/>
      <c r="GID340" s="1085"/>
      <c r="GIE340" s="1085"/>
      <c r="GIF340" s="1085"/>
      <c r="GIG340" s="1085"/>
      <c r="GIH340" s="1085"/>
      <c r="GII340" s="1085"/>
      <c r="GIJ340" s="1085"/>
      <c r="GIK340" s="1085"/>
      <c r="GIL340" s="1085"/>
      <c r="GIM340" s="1085"/>
      <c r="GIN340" s="1085"/>
      <c r="GIO340" s="1085"/>
      <c r="GIP340" s="1080"/>
      <c r="GIQ340" s="1085"/>
      <c r="GIR340" s="1085"/>
      <c r="GIS340" s="1085"/>
      <c r="GIT340" s="1085"/>
      <c r="GIU340" s="1085"/>
      <c r="GIV340" s="1085"/>
      <c r="GIW340" s="1085"/>
      <c r="GIX340" s="1085"/>
      <c r="GIY340" s="1085"/>
      <c r="GIZ340" s="1085"/>
      <c r="GJA340" s="1085"/>
      <c r="GJB340" s="1085"/>
      <c r="GJC340" s="1085"/>
      <c r="GJD340" s="1085"/>
      <c r="GJE340" s="1080"/>
      <c r="GJF340" s="1085"/>
      <c r="GJG340" s="1085"/>
      <c r="GJH340" s="1085"/>
      <c r="GJI340" s="1085"/>
      <c r="GJJ340" s="1085"/>
      <c r="GJK340" s="1085"/>
      <c r="GJL340" s="1085"/>
      <c r="GJM340" s="1085"/>
      <c r="GJN340" s="1085"/>
      <c r="GJO340" s="1085"/>
      <c r="GJP340" s="1085"/>
      <c r="GJQ340" s="1085"/>
      <c r="GJR340" s="1085"/>
      <c r="GJS340" s="1085"/>
      <c r="GJT340" s="1080"/>
      <c r="GJU340" s="1085"/>
      <c r="GJV340" s="1085"/>
      <c r="GJW340" s="1085"/>
      <c r="GJX340" s="1085"/>
      <c r="GJY340" s="1085"/>
      <c r="GJZ340" s="1085"/>
      <c r="GKA340" s="1085"/>
      <c r="GKB340" s="1085"/>
      <c r="GKC340" s="1085"/>
      <c r="GKD340" s="1085"/>
      <c r="GKE340" s="1085"/>
      <c r="GKF340" s="1085"/>
      <c r="GKG340" s="1085"/>
      <c r="GKH340" s="1085"/>
      <c r="GKI340" s="1080"/>
      <c r="GKJ340" s="1085"/>
      <c r="GKK340" s="1085"/>
      <c r="GKL340" s="1085"/>
      <c r="GKM340" s="1085"/>
      <c r="GKN340" s="1085"/>
      <c r="GKO340" s="1085"/>
      <c r="GKP340" s="1085"/>
      <c r="GKQ340" s="1085"/>
      <c r="GKR340" s="1085"/>
      <c r="GKS340" s="1085"/>
      <c r="GKT340" s="1085"/>
      <c r="GKU340" s="1085"/>
      <c r="GKV340" s="1085"/>
      <c r="GKW340" s="1085"/>
      <c r="GKX340" s="1080"/>
      <c r="GKY340" s="1085"/>
      <c r="GKZ340" s="1085"/>
      <c r="GLA340" s="1085"/>
      <c r="GLB340" s="1085"/>
      <c r="GLC340" s="1085"/>
      <c r="GLD340" s="1085"/>
      <c r="GLE340" s="1085"/>
      <c r="GLF340" s="1085"/>
      <c r="GLG340" s="1085"/>
      <c r="GLH340" s="1085"/>
      <c r="GLI340" s="1085"/>
      <c r="GLJ340" s="1085"/>
      <c r="GLK340" s="1085"/>
      <c r="GLL340" s="1085"/>
      <c r="GLM340" s="1080"/>
      <c r="GLN340" s="1085"/>
      <c r="GLO340" s="1085"/>
      <c r="GLP340" s="1085"/>
      <c r="GLQ340" s="1085"/>
      <c r="GLR340" s="1085"/>
      <c r="GLS340" s="1085"/>
      <c r="GLT340" s="1085"/>
      <c r="GLU340" s="1085"/>
      <c r="GLV340" s="1085"/>
      <c r="GLW340" s="1085"/>
      <c r="GLX340" s="1085"/>
      <c r="GLY340" s="1085"/>
      <c r="GLZ340" s="1085"/>
      <c r="GMA340" s="1085"/>
      <c r="GMB340" s="1080"/>
      <c r="GMC340" s="1085"/>
      <c r="GMD340" s="1085"/>
      <c r="GME340" s="1085"/>
      <c r="GMF340" s="1085"/>
      <c r="GMG340" s="1085"/>
      <c r="GMH340" s="1085"/>
      <c r="GMI340" s="1085"/>
      <c r="GMJ340" s="1085"/>
      <c r="GMK340" s="1085"/>
      <c r="GML340" s="1085"/>
      <c r="GMM340" s="1085"/>
      <c r="GMN340" s="1085"/>
      <c r="GMO340" s="1085"/>
      <c r="GMP340" s="1085"/>
      <c r="GMQ340" s="1080"/>
      <c r="GMR340" s="1085"/>
      <c r="GMS340" s="1085"/>
      <c r="GMT340" s="1085"/>
      <c r="GMU340" s="1085"/>
      <c r="GMV340" s="1085"/>
      <c r="GMW340" s="1085"/>
      <c r="GMX340" s="1085"/>
      <c r="GMY340" s="1085"/>
      <c r="GMZ340" s="1085"/>
      <c r="GNA340" s="1085"/>
      <c r="GNB340" s="1085"/>
      <c r="GNC340" s="1085"/>
      <c r="GND340" s="1085"/>
      <c r="GNE340" s="1085"/>
      <c r="GNF340" s="1080"/>
      <c r="GNG340" s="1085"/>
      <c r="GNH340" s="1085"/>
      <c r="GNI340" s="1085"/>
      <c r="GNJ340" s="1085"/>
      <c r="GNK340" s="1085"/>
      <c r="GNL340" s="1085"/>
      <c r="GNM340" s="1085"/>
      <c r="GNN340" s="1085"/>
      <c r="GNO340" s="1085"/>
      <c r="GNP340" s="1085"/>
      <c r="GNQ340" s="1085"/>
      <c r="GNR340" s="1085"/>
      <c r="GNS340" s="1085"/>
      <c r="GNT340" s="1085"/>
      <c r="GNU340" s="1080"/>
      <c r="GNV340" s="1085"/>
      <c r="GNW340" s="1085"/>
      <c r="GNX340" s="1085"/>
      <c r="GNY340" s="1085"/>
      <c r="GNZ340" s="1085"/>
      <c r="GOA340" s="1085"/>
      <c r="GOB340" s="1085"/>
      <c r="GOC340" s="1085"/>
      <c r="GOD340" s="1085"/>
      <c r="GOE340" s="1085"/>
      <c r="GOF340" s="1085"/>
      <c r="GOG340" s="1085"/>
      <c r="GOH340" s="1085"/>
      <c r="GOI340" s="1085"/>
      <c r="GOJ340" s="1080"/>
      <c r="GOK340" s="1085"/>
      <c r="GOL340" s="1085"/>
      <c r="GOM340" s="1085"/>
      <c r="GON340" s="1085"/>
      <c r="GOO340" s="1085"/>
      <c r="GOP340" s="1085"/>
      <c r="GOQ340" s="1085"/>
      <c r="GOR340" s="1085"/>
      <c r="GOS340" s="1085"/>
      <c r="GOT340" s="1085"/>
      <c r="GOU340" s="1085"/>
      <c r="GOV340" s="1085"/>
      <c r="GOW340" s="1085"/>
      <c r="GOX340" s="1085"/>
      <c r="GOY340" s="1080"/>
      <c r="GOZ340" s="1085"/>
      <c r="GPA340" s="1085"/>
      <c r="GPB340" s="1085"/>
      <c r="GPC340" s="1085"/>
      <c r="GPD340" s="1085"/>
      <c r="GPE340" s="1085"/>
      <c r="GPF340" s="1085"/>
      <c r="GPG340" s="1085"/>
      <c r="GPH340" s="1085"/>
      <c r="GPI340" s="1085"/>
      <c r="GPJ340" s="1085"/>
      <c r="GPK340" s="1085"/>
      <c r="GPL340" s="1085"/>
      <c r="GPM340" s="1085"/>
      <c r="GPN340" s="1080"/>
      <c r="GPO340" s="1085"/>
      <c r="GPP340" s="1085"/>
      <c r="GPQ340" s="1085"/>
      <c r="GPR340" s="1085"/>
      <c r="GPS340" s="1085"/>
      <c r="GPT340" s="1085"/>
      <c r="GPU340" s="1085"/>
      <c r="GPV340" s="1085"/>
      <c r="GPW340" s="1085"/>
      <c r="GPX340" s="1085"/>
      <c r="GPY340" s="1085"/>
      <c r="GPZ340" s="1085"/>
      <c r="GQA340" s="1085"/>
      <c r="GQB340" s="1085"/>
      <c r="GQC340" s="1080"/>
      <c r="GQD340" s="1085"/>
      <c r="GQE340" s="1085"/>
      <c r="GQF340" s="1085"/>
      <c r="GQG340" s="1085"/>
      <c r="GQH340" s="1085"/>
      <c r="GQI340" s="1085"/>
      <c r="GQJ340" s="1085"/>
      <c r="GQK340" s="1085"/>
      <c r="GQL340" s="1085"/>
      <c r="GQM340" s="1085"/>
      <c r="GQN340" s="1085"/>
      <c r="GQO340" s="1085"/>
      <c r="GQP340" s="1085"/>
      <c r="GQQ340" s="1085"/>
      <c r="GQR340" s="1080"/>
      <c r="GQS340" s="1085"/>
      <c r="GQT340" s="1085"/>
      <c r="GQU340" s="1085"/>
      <c r="GQV340" s="1085"/>
      <c r="GQW340" s="1085"/>
      <c r="GQX340" s="1085"/>
      <c r="GQY340" s="1085"/>
      <c r="GQZ340" s="1085"/>
      <c r="GRA340" s="1085"/>
      <c r="GRB340" s="1085"/>
      <c r="GRC340" s="1085"/>
      <c r="GRD340" s="1085"/>
      <c r="GRE340" s="1085"/>
      <c r="GRF340" s="1085"/>
      <c r="GRG340" s="1080"/>
      <c r="GRH340" s="1085"/>
      <c r="GRI340" s="1085"/>
      <c r="GRJ340" s="1085"/>
      <c r="GRK340" s="1085"/>
      <c r="GRL340" s="1085"/>
      <c r="GRM340" s="1085"/>
      <c r="GRN340" s="1085"/>
      <c r="GRO340" s="1085"/>
      <c r="GRP340" s="1085"/>
      <c r="GRQ340" s="1085"/>
      <c r="GRR340" s="1085"/>
      <c r="GRS340" s="1085"/>
      <c r="GRT340" s="1085"/>
      <c r="GRU340" s="1085"/>
      <c r="GRV340" s="1080"/>
      <c r="GRW340" s="1085"/>
      <c r="GRX340" s="1085"/>
      <c r="GRY340" s="1085"/>
      <c r="GRZ340" s="1085"/>
      <c r="GSA340" s="1085"/>
      <c r="GSB340" s="1085"/>
      <c r="GSC340" s="1085"/>
      <c r="GSD340" s="1085"/>
      <c r="GSE340" s="1085"/>
      <c r="GSF340" s="1085"/>
      <c r="GSG340" s="1085"/>
      <c r="GSH340" s="1085"/>
      <c r="GSI340" s="1085"/>
      <c r="GSJ340" s="1085"/>
      <c r="GSK340" s="1080"/>
      <c r="GSL340" s="1085"/>
      <c r="GSM340" s="1085"/>
      <c r="GSN340" s="1085"/>
      <c r="GSO340" s="1085"/>
      <c r="GSP340" s="1085"/>
      <c r="GSQ340" s="1085"/>
      <c r="GSR340" s="1085"/>
      <c r="GSS340" s="1085"/>
      <c r="GST340" s="1085"/>
      <c r="GSU340" s="1085"/>
      <c r="GSV340" s="1085"/>
      <c r="GSW340" s="1085"/>
      <c r="GSX340" s="1085"/>
      <c r="GSY340" s="1085"/>
      <c r="GSZ340" s="1080"/>
      <c r="GTA340" s="1085"/>
      <c r="GTB340" s="1085"/>
      <c r="GTC340" s="1085"/>
      <c r="GTD340" s="1085"/>
      <c r="GTE340" s="1085"/>
      <c r="GTF340" s="1085"/>
      <c r="GTG340" s="1085"/>
      <c r="GTH340" s="1085"/>
      <c r="GTI340" s="1085"/>
      <c r="GTJ340" s="1085"/>
      <c r="GTK340" s="1085"/>
      <c r="GTL340" s="1085"/>
      <c r="GTM340" s="1085"/>
      <c r="GTN340" s="1085"/>
      <c r="GTO340" s="1080"/>
      <c r="GTP340" s="1085"/>
      <c r="GTQ340" s="1085"/>
      <c r="GTR340" s="1085"/>
      <c r="GTS340" s="1085"/>
      <c r="GTT340" s="1085"/>
      <c r="GTU340" s="1085"/>
      <c r="GTV340" s="1085"/>
      <c r="GTW340" s="1085"/>
      <c r="GTX340" s="1085"/>
      <c r="GTY340" s="1085"/>
      <c r="GTZ340" s="1085"/>
      <c r="GUA340" s="1085"/>
      <c r="GUB340" s="1085"/>
      <c r="GUC340" s="1085"/>
      <c r="GUD340" s="1080"/>
      <c r="GUE340" s="1085"/>
      <c r="GUF340" s="1085"/>
      <c r="GUG340" s="1085"/>
      <c r="GUH340" s="1085"/>
      <c r="GUI340" s="1085"/>
      <c r="GUJ340" s="1085"/>
      <c r="GUK340" s="1085"/>
      <c r="GUL340" s="1085"/>
      <c r="GUM340" s="1085"/>
      <c r="GUN340" s="1085"/>
      <c r="GUO340" s="1085"/>
      <c r="GUP340" s="1085"/>
      <c r="GUQ340" s="1085"/>
      <c r="GUR340" s="1085"/>
      <c r="GUS340" s="1080"/>
      <c r="GUT340" s="1085"/>
      <c r="GUU340" s="1085"/>
      <c r="GUV340" s="1085"/>
      <c r="GUW340" s="1085"/>
      <c r="GUX340" s="1085"/>
      <c r="GUY340" s="1085"/>
      <c r="GUZ340" s="1085"/>
      <c r="GVA340" s="1085"/>
      <c r="GVB340" s="1085"/>
      <c r="GVC340" s="1085"/>
      <c r="GVD340" s="1085"/>
      <c r="GVE340" s="1085"/>
      <c r="GVF340" s="1085"/>
      <c r="GVG340" s="1085"/>
      <c r="GVH340" s="1080"/>
      <c r="GVI340" s="1085"/>
      <c r="GVJ340" s="1085"/>
      <c r="GVK340" s="1085"/>
      <c r="GVL340" s="1085"/>
      <c r="GVM340" s="1085"/>
      <c r="GVN340" s="1085"/>
      <c r="GVO340" s="1085"/>
      <c r="GVP340" s="1085"/>
      <c r="GVQ340" s="1085"/>
      <c r="GVR340" s="1085"/>
      <c r="GVS340" s="1085"/>
      <c r="GVT340" s="1085"/>
      <c r="GVU340" s="1085"/>
      <c r="GVV340" s="1085"/>
      <c r="GVW340" s="1080"/>
      <c r="GVX340" s="1085"/>
      <c r="GVY340" s="1085"/>
      <c r="GVZ340" s="1085"/>
      <c r="GWA340" s="1085"/>
      <c r="GWB340" s="1085"/>
      <c r="GWC340" s="1085"/>
      <c r="GWD340" s="1085"/>
      <c r="GWE340" s="1085"/>
      <c r="GWF340" s="1085"/>
      <c r="GWG340" s="1085"/>
      <c r="GWH340" s="1085"/>
      <c r="GWI340" s="1085"/>
      <c r="GWJ340" s="1085"/>
      <c r="GWK340" s="1085"/>
      <c r="GWL340" s="1080"/>
      <c r="GWM340" s="1085"/>
      <c r="GWN340" s="1085"/>
      <c r="GWO340" s="1085"/>
      <c r="GWP340" s="1085"/>
      <c r="GWQ340" s="1085"/>
      <c r="GWR340" s="1085"/>
      <c r="GWS340" s="1085"/>
      <c r="GWT340" s="1085"/>
      <c r="GWU340" s="1085"/>
      <c r="GWV340" s="1085"/>
      <c r="GWW340" s="1085"/>
      <c r="GWX340" s="1085"/>
      <c r="GWY340" s="1085"/>
      <c r="GWZ340" s="1085"/>
      <c r="GXA340" s="1080"/>
      <c r="GXB340" s="1085"/>
      <c r="GXC340" s="1085"/>
      <c r="GXD340" s="1085"/>
      <c r="GXE340" s="1085"/>
      <c r="GXF340" s="1085"/>
      <c r="GXG340" s="1085"/>
      <c r="GXH340" s="1085"/>
      <c r="GXI340" s="1085"/>
      <c r="GXJ340" s="1085"/>
      <c r="GXK340" s="1085"/>
      <c r="GXL340" s="1085"/>
      <c r="GXM340" s="1085"/>
      <c r="GXN340" s="1085"/>
      <c r="GXO340" s="1085"/>
      <c r="GXP340" s="1080"/>
      <c r="GXQ340" s="1085"/>
      <c r="GXR340" s="1085"/>
      <c r="GXS340" s="1085"/>
      <c r="GXT340" s="1085"/>
      <c r="GXU340" s="1085"/>
      <c r="GXV340" s="1085"/>
      <c r="GXW340" s="1085"/>
      <c r="GXX340" s="1085"/>
      <c r="GXY340" s="1085"/>
      <c r="GXZ340" s="1085"/>
      <c r="GYA340" s="1085"/>
      <c r="GYB340" s="1085"/>
      <c r="GYC340" s="1085"/>
      <c r="GYD340" s="1085"/>
      <c r="GYE340" s="1080"/>
      <c r="GYF340" s="1085"/>
      <c r="GYG340" s="1085"/>
      <c r="GYH340" s="1085"/>
      <c r="GYI340" s="1085"/>
      <c r="GYJ340" s="1085"/>
      <c r="GYK340" s="1085"/>
      <c r="GYL340" s="1085"/>
      <c r="GYM340" s="1085"/>
      <c r="GYN340" s="1085"/>
      <c r="GYO340" s="1085"/>
      <c r="GYP340" s="1085"/>
      <c r="GYQ340" s="1085"/>
      <c r="GYR340" s="1085"/>
      <c r="GYS340" s="1085"/>
      <c r="GYT340" s="1080"/>
      <c r="GYU340" s="1085"/>
      <c r="GYV340" s="1085"/>
      <c r="GYW340" s="1085"/>
      <c r="GYX340" s="1085"/>
      <c r="GYY340" s="1085"/>
      <c r="GYZ340" s="1085"/>
      <c r="GZA340" s="1085"/>
      <c r="GZB340" s="1085"/>
      <c r="GZC340" s="1085"/>
      <c r="GZD340" s="1085"/>
      <c r="GZE340" s="1085"/>
      <c r="GZF340" s="1085"/>
      <c r="GZG340" s="1085"/>
      <c r="GZH340" s="1085"/>
      <c r="GZI340" s="1080"/>
      <c r="GZJ340" s="1085"/>
      <c r="GZK340" s="1085"/>
      <c r="GZL340" s="1085"/>
      <c r="GZM340" s="1085"/>
      <c r="GZN340" s="1085"/>
      <c r="GZO340" s="1085"/>
      <c r="GZP340" s="1085"/>
      <c r="GZQ340" s="1085"/>
      <c r="GZR340" s="1085"/>
      <c r="GZS340" s="1085"/>
      <c r="GZT340" s="1085"/>
      <c r="GZU340" s="1085"/>
      <c r="GZV340" s="1085"/>
      <c r="GZW340" s="1085"/>
      <c r="GZX340" s="1080"/>
      <c r="GZY340" s="1085"/>
      <c r="GZZ340" s="1085"/>
      <c r="HAA340" s="1085"/>
      <c r="HAB340" s="1085"/>
      <c r="HAC340" s="1085"/>
      <c r="HAD340" s="1085"/>
      <c r="HAE340" s="1085"/>
      <c r="HAF340" s="1085"/>
      <c r="HAG340" s="1085"/>
      <c r="HAH340" s="1085"/>
      <c r="HAI340" s="1085"/>
      <c r="HAJ340" s="1085"/>
      <c r="HAK340" s="1085"/>
      <c r="HAL340" s="1085"/>
      <c r="HAM340" s="1080"/>
      <c r="HAN340" s="1085"/>
      <c r="HAO340" s="1085"/>
      <c r="HAP340" s="1085"/>
      <c r="HAQ340" s="1085"/>
      <c r="HAR340" s="1085"/>
      <c r="HAS340" s="1085"/>
      <c r="HAT340" s="1085"/>
      <c r="HAU340" s="1085"/>
      <c r="HAV340" s="1085"/>
      <c r="HAW340" s="1085"/>
      <c r="HAX340" s="1085"/>
      <c r="HAY340" s="1085"/>
      <c r="HAZ340" s="1085"/>
      <c r="HBA340" s="1085"/>
      <c r="HBB340" s="1080"/>
      <c r="HBC340" s="1085"/>
      <c r="HBD340" s="1085"/>
      <c r="HBE340" s="1085"/>
      <c r="HBF340" s="1085"/>
      <c r="HBG340" s="1085"/>
      <c r="HBH340" s="1085"/>
      <c r="HBI340" s="1085"/>
      <c r="HBJ340" s="1085"/>
      <c r="HBK340" s="1085"/>
      <c r="HBL340" s="1085"/>
      <c r="HBM340" s="1085"/>
      <c r="HBN340" s="1085"/>
      <c r="HBO340" s="1085"/>
      <c r="HBP340" s="1085"/>
      <c r="HBQ340" s="1080"/>
      <c r="HBR340" s="1085"/>
      <c r="HBS340" s="1085"/>
      <c r="HBT340" s="1085"/>
      <c r="HBU340" s="1085"/>
      <c r="HBV340" s="1085"/>
      <c r="HBW340" s="1085"/>
      <c r="HBX340" s="1085"/>
      <c r="HBY340" s="1085"/>
      <c r="HBZ340" s="1085"/>
      <c r="HCA340" s="1085"/>
      <c r="HCB340" s="1085"/>
      <c r="HCC340" s="1085"/>
      <c r="HCD340" s="1085"/>
      <c r="HCE340" s="1085"/>
      <c r="HCF340" s="1080"/>
      <c r="HCG340" s="1085"/>
      <c r="HCH340" s="1085"/>
      <c r="HCI340" s="1085"/>
      <c r="HCJ340" s="1085"/>
      <c r="HCK340" s="1085"/>
      <c r="HCL340" s="1085"/>
      <c r="HCM340" s="1085"/>
      <c r="HCN340" s="1085"/>
      <c r="HCO340" s="1085"/>
      <c r="HCP340" s="1085"/>
      <c r="HCQ340" s="1085"/>
      <c r="HCR340" s="1085"/>
      <c r="HCS340" s="1085"/>
      <c r="HCT340" s="1085"/>
      <c r="HCU340" s="1080"/>
      <c r="HCV340" s="1085"/>
      <c r="HCW340" s="1085"/>
      <c r="HCX340" s="1085"/>
      <c r="HCY340" s="1085"/>
      <c r="HCZ340" s="1085"/>
      <c r="HDA340" s="1085"/>
      <c r="HDB340" s="1085"/>
      <c r="HDC340" s="1085"/>
      <c r="HDD340" s="1085"/>
      <c r="HDE340" s="1085"/>
      <c r="HDF340" s="1085"/>
      <c r="HDG340" s="1085"/>
      <c r="HDH340" s="1085"/>
      <c r="HDI340" s="1085"/>
      <c r="HDJ340" s="1080"/>
      <c r="HDK340" s="1085"/>
      <c r="HDL340" s="1085"/>
      <c r="HDM340" s="1085"/>
      <c r="HDN340" s="1085"/>
      <c r="HDO340" s="1085"/>
      <c r="HDP340" s="1085"/>
      <c r="HDQ340" s="1085"/>
      <c r="HDR340" s="1085"/>
      <c r="HDS340" s="1085"/>
      <c r="HDT340" s="1085"/>
      <c r="HDU340" s="1085"/>
      <c r="HDV340" s="1085"/>
      <c r="HDW340" s="1085"/>
      <c r="HDX340" s="1085"/>
      <c r="HDY340" s="1080"/>
      <c r="HDZ340" s="1085"/>
      <c r="HEA340" s="1085"/>
      <c r="HEB340" s="1085"/>
      <c r="HEC340" s="1085"/>
      <c r="HED340" s="1085"/>
      <c r="HEE340" s="1085"/>
      <c r="HEF340" s="1085"/>
      <c r="HEG340" s="1085"/>
      <c r="HEH340" s="1085"/>
      <c r="HEI340" s="1085"/>
      <c r="HEJ340" s="1085"/>
      <c r="HEK340" s="1085"/>
      <c r="HEL340" s="1085"/>
      <c r="HEM340" s="1085"/>
      <c r="HEN340" s="1080"/>
      <c r="HEO340" s="1085"/>
      <c r="HEP340" s="1085"/>
      <c r="HEQ340" s="1085"/>
      <c r="HER340" s="1085"/>
      <c r="HES340" s="1085"/>
      <c r="HET340" s="1085"/>
      <c r="HEU340" s="1085"/>
      <c r="HEV340" s="1085"/>
      <c r="HEW340" s="1085"/>
      <c r="HEX340" s="1085"/>
      <c r="HEY340" s="1085"/>
      <c r="HEZ340" s="1085"/>
      <c r="HFA340" s="1085"/>
      <c r="HFB340" s="1085"/>
      <c r="HFC340" s="1080"/>
      <c r="HFD340" s="1085"/>
      <c r="HFE340" s="1085"/>
      <c r="HFF340" s="1085"/>
      <c r="HFG340" s="1085"/>
      <c r="HFH340" s="1085"/>
      <c r="HFI340" s="1085"/>
      <c r="HFJ340" s="1085"/>
      <c r="HFK340" s="1085"/>
      <c r="HFL340" s="1085"/>
      <c r="HFM340" s="1085"/>
      <c r="HFN340" s="1085"/>
      <c r="HFO340" s="1085"/>
      <c r="HFP340" s="1085"/>
      <c r="HFQ340" s="1085"/>
      <c r="HFR340" s="1080"/>
      <c r="HFS340" s="1085"/>
      <c r="HFT340" s="1085"/>
      <c r="HFU340" s="1085"/>
      <c r="HFV340" s="1085"/>
      <c r="HFW340" s="1085"/>
      <c r="HFX340" s="1085"/>
      <c r="HFY340" s="1085"/>
      <c r="HFZ340" s="1085"/>
      <c r="HGA340" s="1085"/>
      <c r="HGB340" s="1085"/>
      <c r="HGC340" s="1085"/>
      <c r="HGD340" s="1085"/>
      <c r="HGE340" s="1085"/>
      <c r="HGF340" s="1085"/>
      <c r="HGG340" s="1080"/>
      <c r="HGH340" s="1085"/>
      <c r="HGI340" s="1085"/>
      <c r="HGJ340" s="1085"/>
      <c r="HGK340" s="1085"/>
      <c r="HGL340" s="1085"/>
      <c r="HGM340" s="1085"/>
      <c r="HGN340" s="1085"/>
      <c r="HGO340" s="1085"/>
      <c r="HGP340" s="1085"/>
      <c r="HGQ340" s="1085"/>
      <c r="HGR340" s="1085"/>
      <c r="HGS340" s="1085"/>
      <c r="HGT340" s="1085"/>
      <c r="HGU340" s="1085"/>
      <c r="HGV340" s="1080"/>
      <c r="HGW340" s="1085"/>
      <c r="HGX340" s="1085"/>
      <c r="HGY340" s="1085"/>
      <c r="HGZ340" s="1085"/>
      <c r="HHA340" s="1085"/>
      <c r="HHB340" s="1085"/>
      <c r="HHC340" s="1085"/>
      <c r="HHD340" s="1085"/>
      <c r="HHE340" s="1085"/>
      <c r="HHF340" s="1085"/>
      <c r="HHG340" s="1085"/>
      <c r="HHH340" s="1085"/>
      <c r="HHI340" s="1085"/>
      <c r="HHJ340" s="1085"/>
      <c r="HHK340" s="1080"/>
      <c r="HHL340" s="1085"/>
      <c r="HHM340" s="1085"/>
      <c r="HHN340" s="1085"/>
      <c r="HHO340" s="1085"/>
      <c r="HHP340" s="1085"/>
      <c r="HHQ340" s="1085"/>
      <c r="HHR340" s="1085"/>
      <c r="HHS340" s="1085"/>
      <c r="HHT340" s="1085"/>
      <c r="HHU340" s="1085"/>
      <c r="HHV340" s="1085"/>
      <c r="HHW340" s="1085"/>
      <c r="HHX340" s="1085"/>
      <c r="HHY340" s="1085"/>
      <c r="HHZ340" s="1080"/>
      <c r="HIA340" s="1085"/>
      <c r="HIB340" s="1085"/>
      <c r="HIC340" s="1085"/>
      <c r="HID340" s="1085"/>
      <c r="HIE340" s="1085"/>
      <c r="HIF340" s="1085"/>
      <c r="HIG340" s="1085"/>
      <c r="HIH340" s="1085"/>
      <c r="HII340" s="1085"/>
      <c r="HIJ340" s="1085"/>
      <c r="HIK340" s="1085"/>
      <c r="HIL340" s="1085"/>
      <c r="HIM340" s="1085"/>
      <c r="HIN340" s="1085"/>
      <c r="HIO340" s="1080"/>
      <c r="HIP340" s="1085"/>
      <c r="HIQ340" s="1085"/>
      <c r="HIR340" s="1085"/>
      <c r="HIS340" s="1085"/>
      <c r="HIT340" s="1085"/>
      <c r="HIU340" s="1085"/>
      <c r="HIV340" s="1085"/>
      <c r="HIW340" s="1085"/>
      <c r="HIX340" s="1085"/>
      <c r="HIY340" s="1085"/>
      <c r="HIZ340" s="1085"/>
      <c r="HJA340" s="1085"/>
      <c r="HJB340" s="1085"/>
      <c r="HJC340" s="1085"/>
      <c r="HJD340" s="1080"/>
      <c r="HJE340" s="1085"/>
      <c r="HJF340" s="1085"/>
      <c r="HJG340" s="1085"/>
      <c r="HJH340" s="1085"/>
      <c r="HJI340" s="1085"/>
      <c r="HJJ340" s="1085"/>
      <c r="HJK340" s="1085"/>
      <c r="HJL340" s="1085"/>
      <c r="HJM340" s="1085"/>
      <c r="HJN340" s="1085"/>
      <c r="HJO340" s="1085"/>
      <c r="HJP340" s="1085"/>
      <c r="HJQ340" s="1085"/>
      <c r="HJR340" s="1085"/>
      <c r="HJS340" s="1080"/>
      <c r="HJT340" s="1085"/>
      <c r="HJU340" s="1085"/>
      <c r="HJV340" s="1085"/>
      <c r="HJW340" s="1085"/>
      <c r="HJX340" s="1085"/>
      <c r="HJY340" s="1085"/>
      <c r="HJZ340" s="1085"/>
      <c r="HKA340" s="1085"/>
      <c r="HKB340" s="1085"/>
      <c r="HKC340" s="1085"/>
      <c r="HKD340" s="1085"/>
      <c r="HKE340" s="1085"/>
      <c r="HKF340" s="1085"/>
      <c r="HKG340" s="1085"/>
      <c r="HKH340" s="1080"/>
      <c r="HKI340" s="1085"/>
      <c r="HKJ340" s="1085"/>
      <c r="HKK340" s="1085"/>
      <c r="HKL340" s="1085"/>
      <c r="HKM340" s="1085"/>
      <c r="HKN340" s="1085"/>
      <c r="HKO340" s="1085"/>
      <c r="HKP340" s="1085"/>
      <c r="HKQ340" s="1085"/>
      <c r="HKR340" s="1085"/>
      <c r="HKS340" s="1085"/>
      <c r="HKT340" s="1085"/>
      <c r="HKU340" s="1085"/>
      <c r="HKV340" s="1085"/>
      <c r="HKW340" s="1080"/>
      <c r="HKX340" s="1085"/>
      <c r="HKY340" s="1085"/>
      <c r="HKZ340" s="1085"/>
      <c r="HLA340" s="1085"/>
      <c r="HLB340" s="1085"/>
      <c r="HLC340" s="1085"/>
      <c r="HLD340" s="1085"/>
      <c r="HLE340" s="1085"/>
      <c r="HLF340" s="1085"/>
      <c r="HLG340" s="1085"/>
      <c r="HLH340" s="1085"/>
      <c r="HLI340" s="1085"/>
      <c r="HLJ340" s="1085"/>
      <c r="HLK340" s="1085"/>
      <c r="HLL340" s="1080"/>
      <c r="HLM340" s="1085"/>
      <c r="HLN340" s="1085"/>
      <c r="HLO340" s="1085"/>
      <c r="HLP340" s="1085"/>
      <c r="HLQ340" s="1085"/>
      <c r="HLR340" s="1085"/>
      <c r="HLS340" s="1085"/>
      <c r="HLT340" s="1085"/>
      <c r="HLU340" s="1085"/>
      <c r="HLV340" s="1085"/>
      <c r="HLW340" s="1085"/>
      <c r="HLX340" s="1085"/>
      <c r="HLY340" s="1085"/>
      <c r="HLZ340" s="1085"/>
      <c r="HMA340" s="1080"/>
      <c r="HMB340" s="1085"/>
      <c r="HMC340" s="1085"/>
      <c r="HMD340" s="1085"/>
      <c r="HME340" s="1085"/>
      <c r="HMF340" s="1085"/>
      <c r="HMG340" s="1085"/>
      <c r="HMH340" s="1085"/>
      <c r="HMI340" s="1085"/>
      <c r="HMJ340" s="1085"/>
      <c r="HMK340" s="1085"/>
      <c r="HML340" s="1085"/>
      <c r="HMM340" s="1085"/>
      <c r="HMN340" s="1085"/>
      <c r="HMO340" s="1085"/>
      <c r="HMP340" s="1080"/>
      <c r="HMQ340" s="1085"/>
      <c r="HMR340" s="1085"/>
      <c r="HMS340" s="1085"/>
      <c r="HMT340" s="1085"/>
      <c r="HMU340" s="1085"/>
      <c r="HMV340" s="1085"/>
      <c r="HMW340" s="1085"/>
      <c r="HMX340" s="1085"/>
      <c r="HMY340" s="1085"/>
      <c r="HMZ340" s="1085"/>
      <c r="HNA340" s="1085"/>
      <c r="HNB340" s="1085"/>
      <c r="HNC340" s="1085"/>
      <c r="HND340" s="1085"/>
      <c r="HNE340" s="1080"/>
      <c r="HNF340" s="1085"/>
      <c r="HNG340" s="1085"/>
      <c r="HNH340" s="1085"/>
      <c r="HNI340" s="1085"/>
      <c r="HNJ340" s="1085"/>
      <c r="HNK340" s="1085"/>
      <c r="HNL340" s="1085"/>
      <c r="HNM340" s="1085"/>
      <c r="HNN340" s="1085"/>
      <c r="HNO340" s="1085"/>
      <c r="HNP340" s="1085"/>
      <c r="HNQ340" s="1085"/>
      <c r="HNR340" s="1085"/>
      <c r="HNS340" s="1085"/>
      <c r="HNT340" s="1080"/>
      <c r="HNU340" s="1085"/>
      <c r="HNV340" s="1085"/>
      <c r="HNW340" s="1085"/>
      <c r="HNX340" s="1085"/>
      <c r="HNY340" s="1085"/>
      <c r="HNZ340" s="1085"/>
      <c r="HOA340" s="1085"/>
      <c r="HOB340" s="1085"/>
      <c r="HOC340" s="1085"/>
      <c r="HOD340" s="1085"/>
      <c r="HOE340" s="1085"/>
      <c r="HOF340" s="1085"/>
      <c r="HOG340" s="1085"/>
      <c r="HOH340" s="1085"/>
      <c r="HOI340" s="1080"/>
      <c r="HOJ340" s="1085"/>
      <c r="HOK340" s="1085"/>
      <c r="HOL340" s="1085"/>
      <c r="HOM340" s="1085"/>
      <c r="HON340" s="1085"/>
      <c r="HOO340" s="1085"/>
      <c r="HOP340" s="1085"/>
      <c r="HOQ340" s="1085"/>
      <c r="HOR340" s="1085"/>
      <c r="HOS340" s="1085"/>
      <c r="HOT340" s="1085"/>
      <c r="HOU340" s="1085"/>
      <c r="HOV340" s="1085"/>
      <c r="HOW340" s="1085"/>
      <c r="HOX340" s="1080"/>
      <c r="HOY340" s="1085"/>
      <c r="HOZ340" s="1085"/>
      <c r="HPA340" s="1085"/>
      <c r="HPB340" s="1085"/>
      <c r="HPC340" s="1085"/>
      <c r="HPD340" s="1085"/>
      <c r="HPE340" s="1085"/>
      <c r="HPF340" s="1085"/>
      <c r="HPG340" s="1085"/>
      <c r="HPH340" s="1085"/>
      <c r="HPI340" s="1085"/>
      <c r="HPJ340" s="1085"/>
      <c r="HPK340" s="1085"/>
      <c r="HPL340" s="1085"/>
      <c r="HPM340" s="1080"/>
      <c r="HPN340" s="1085"/>
      <c r="HPO340" s="1085"/>
      <c r="HPP340" s="1085"/>
      <c r="HPQ340" s="1085"/>
      <c r="HPR340" s="1085"/>
      <c r="HPS340" s="1085"/>
      <c r="HPT340" s="1085"/>
      <c r="HPU340" s="1085"/>
      <c r="HPV340" s="1085"/>
      <c r="HPW340" s="1085"/>
      <c r="HPX340" s="1085"/>
      <c r="HPY340" s="1085"/>
      <c r="HPZ340" s="1085"/>
      <c r="HQA340" s="1085"/>
      <c r="HQB340" s="1080"/>
      <c r="HQC340" s="1085"/>
      <c r="HQD340" s="1085"/>
      <c r="HQE340" s="1085"/>
      <c r="HQF340" s="1085"/>
      <c r="HQG340" s="1085"/>
      <c r="HQH340" s="1085"/>
      <c r="HQI340" s="1085"/>
      <c r="HQJ340" s="1085"/>
      <c r="HQK340" s="1085"/>
      <c r="HQL340" s="1085"/>
      <c r="HQM340" s="1085"/>
      <c r="HQN340" s="1085"/>
      <c r="HQO340" s="1085"/>
      <c r="HQP340" s="1085"/>
      <c r="HQQ340" s="1080"/>
      <c r="HQR340" s="1085"/>
      <c r="HQS340" s="1085"/>
      <c r="HQT340" s="1085"/>
      <c r="HQU340" s="1085"/>
      <c r="HQV340" s="1085"/>
      <c r="HQW340" s="1085"/>
      <c r="HQX340" s="1085"/>
      <c r="HQY340" s="1085"/>
      <c r="HQZ340" s="1085"/>
      <c r="HRA340" s="1085"/>
      <c r="HRB340" s="1085"/>
      <c r="HRC340" s="1085"/>
      <c r="HRD340" s="1085"/>
      <c r="HRE340" s="1085"/>
      <c r="HRF340" s="1080"/>
      <c r="HRG340" s="1085"/>
      <c r="HRH340" s="1085"/>
      <c r="HRI340" s="1085"/>
      <c r="HRJ340" s="1085"/>
      <c r="HRK340" s="1085"/>
      <c r="HRL340" s="1085"/>
      <c r="HRM340" s="1085"/>
      <c r="HRN340" s="1085"/>
      <c r="HRO340" s="1085"/>
      <c r="HRP340" s="1085"/>
      <c r="HRQ340" s="1085"/>
      <c r="HRR340" s="1085"/>
      <c r="HRS340" s="1085"/>
      <c r="HRT340" s="1085"/>
      <c r="HRU340" s="1080"/>
      <c r="HRV340" s="1085"/>
      <c r="HRW340" s="1085"/>
      <c r="HRX340" s="1085"/>
      <c r="HRY340" s="1085"/>
      <c r="HRZ340" s="1085"/>
      <c r="HSA340" s="1085"/>
      <c r="HSB340" s="1085"/>
      <c r="HSC340" s="1085"/>
      <c r="HSD340" s="1085"/>
      <c r="HSE340" s="1085"/>
      <c r="HSF340" s="1085"/>
      <c r="HSG340" s="1085"/>
      <c r="HSH340" s="1085"/>
      <c r="HSI340" s="1085"/>
      <c r="HSJ340" s="1080"/>
      <c r="HSK340" s="1085"/>
      <c r="HSL340" s="1085"/>
      <c r="HSM340" s="1085"/>
      <c r="HSN340" s="1085"/>
      <c r="HSO340" s="1085"/>
      <c r="HSP340" s="1085"/>
      <c r="HSQ340" s="1085"/>
      <c r="HSR340" s="1085"/>
      <c r="HSS340" s="1085"/>
      <c r="HST340" s="1085"/>
      <c r="HSU340" s="1085"/>
      <c r="HSV340" s="1085"/>
      <c r="HSW340" s="1085"/>
      <c r="HSX340" s="1085"/>
      <c r="HSY340" s="1080"/>
      <c r="HSZ340" s="1085"/>
      <c r="HTA340" s="1085"/>
      <c r="HTB340" s="1085"/>
      <c r="HTC340" s="1085"/>
      <c r="HTD340" s="1085"/>
      <c r="HTE340" s="1085"/>
      <c r="HTF340" s="1085"/>
      <c r="HTG340" s="1085"/>
      <c r="HTH340" s="1085"/>
      <c r="HTI340" s="1085"/>
      <c r="HTJ340" s="1085"/>
      <c r="HTK340" s="1085"/>
      <c r="HTL340" s="1085"/>
      <c r="HTM340" s="1085"/>
      <c r="HTN340" s="1080"/>
      <c r="HTO340" s="1085"/>
      <c r="HTP340" s="1085"/>
      <c r="HTQ340" s="1085"/>
      <c r="HTR340" s="1085"/>
      <c r="HTS340" s="1085"/>
      <c r="HTT340" s="1085"/>
      <c r="HTU340" s="1085"/>
      <c r="HTV340" s="1085"/>
      <c r="HTW340" s="1085"/>
      <c r="HTX340" s="1085"/>
      <c r="HTY340" s="1085"/>
      <c r="HTZ340" s="1085"/>
      <c r="HUA340" s="1085"/>
      <c r="HUB340" s="1085"/>
      <c r="HUC340" s="1080"/>
      <c r="HUD340" s="1085"/>
      <c r="HUE340" s="1085"/>
      <c r="HUF340" s="1085"/>
      <c r="HUG340" s="1085"/>
      <c r="HUH340" s="1085"/>
      <c r="HUI340" s="1085"/>
      <c r="HUJ340" s="1085"/>
      <c r="HUK340" s="1085"/>
      <c r="HUL340" s="1085"/>
      <c r="HUM340" s="1085"/>
      <c r="HUN340" s="1085"/>
      <c r="HUO340" s="1085"/>
      <c r="HUP340" s="1085"/>
      <c r="HUQ340" s="1085"/>
      <c r="HUR340" s="1080"/>
      <c r="HUS340" s="1085"/>
      <c r="HUT340" s="1085"/>
      <c r="HUU340" s="1085"/>
      <c r="HUV340" s="1085"/>
      <c r="HUW340" s="1085"/>
      <c r="HUX340" s="1085"/>
      <c r="HUY340" s="1085"/>
      <c r="HUZ340" s="1085"/>
      <c r="HVA340" s="1085"/>
      <c r="HVB340" s="1085"/>
      <c r="HVC340" s="1085"/>
      <c r="HVD340" s="1085"/>
      <c r="HVE340" s="1085"/>
      <c r="HVF340" s="1085"/>
      <c r="HVG340" s="1080"/>
      <c r="HVH340" s="1085"/>
      <c r="HVI340" s="1085"/>
      <c r="HVJ340" s="1085"/>
      <c r="HVK340" s="1085"/>
      <c r="HVL340" s="1085"/>
      <c r="HVM340" s="1085"/>
      <c r="HVN340" s="1085"/>
      <c r="HVO340" s="1085"/>
      <c r="HVP340" s="1085"/>
      <c r="HVQ340" s="1085"/>
      <c r="HVR340" s="1085"/>
      <c r="HVS340" s="1085"/>
      <c r="HVT340" s="1085"/>
      <c r="HVU340" s="1085"/>
      <c r="HVV340" s="1080"/>
      <c r="HVW340" s="1085"/>
      <c r="HVX340" s="1085"/>
      <c r="HVY340" s="1085"/>
      <c r="HVZ340" s="1085"/>
      <c r="HWA340" s="1085"/>
      <c r="HWB340" s="1085"/>
      <c r="HWC340" s="1085"/>
      <c r="HWD340" s="1085"/>
      <c r="HWE340" s="1085"/>
      <c r="HWF340" s="1085"/>
      <c r="HWG340" s="1085"/>
      <c r="HWH340" s="1085"/>
      <c r="HWI340" s="1085"/>
      <c r="HWJ340" s="1085"/>
      <c r="HWK340" s="1080"/>
      <c r="HWL340" s="1085"/>
      <c r="HWM340" s="1085"/>
      <c r="HWN340" s="1085"/>
      <c r="HWO340" s="1085"/>
      <c r="HWP340" s="1085"/>
      <c r="HWQ340" s="1085"/>
      <c r="HWR340" s="1085"/>
      <c r="HWS340" s="1085"/>
      <c r="HWT340" s="1085"/>
      <c r="HWU340" s="1085"/>
      <c r="HWV340" s="1085"/>
      <c r="HWW340" s="1085"/>
      <c r="HWX340" s="1085"/>
      <c r="HWY340" s="1085"/>
      <c r="HWZ340" s="1080"/>
      <c r="HXA340" s="1085"/>
      <c r="HXB340" s="1085"/>
      <c r="HXC340" s="1085"/>
      <c r="HXD340" s="1085"/>
      <c r="HXE340" s="1085"/>
      <c r="HXF340" s="1085"/>
      <c r="HXG340" s="1085"/>
      <c r="HXH340" s="1085"/>
      <c r="HXI340" s="1085"/>
      <c r="HXJ340" s="1085"/>
      <c r="HXK340" s="1085"/>
      <c r="HXL340" s="1085"/>
      <c r="HXM340" s="1085"/>
      <c r="HXN340" s="1085"/>
      <c r="HXO340" s="1080"/>
      <c r="HXP340" s="1085"/>
      <c r="HXQ340" s="1085"/>
      <c r="HXR340" s="1085"/>
      <c r="HXS340" s="1085"/>
      <c r="HXT340" s="1085"/>
      <c r="HXU340" s="1085"/>
      <c r="HXV340" s="1085"/>
      <c r="HXW340" s="1085"/>
      <c r="HXX340" s="1085"/>
      <c r="HXY340" s="1085"/>
      <c r="HXZ340" s="1085"/>
      <c r="HYA340" s="1085"/>
      <c r="HYB340" s="1085"/>
      <c r="HYC340" s="1085"/>
      <c r="HYD340" s="1080"/>
      <c r="HYE340" s="1085"/>
      <c r="HYF340" s="1085"/>
      <c r="HYG340" s="1085"/>
      <c r="HYH340" s="1085"/>
      <c r="HYI340" s="1085"/>
      <c r="HYJ340" s="1085"/>
      <c r="HYK340" s="1085"/>
      <c r="HYL340" s="1085"/>
      <c r="HYM340" s="1085"/>
      <c r="HYN340" s="1085"/>
      <c r="HYO340" s="1085"/>
      <c r="HYP340" s="1085"/>
      <c r="HYQ340" s="1085"/>
      <c r="HYR340" s="1085"/>
      <c r="HYS340" s="1080"/>
      <c r="HYT340" s="1085"/>
      <c r="HYU340" s="1085"/>
      <c r="HYV340" s="1085"/>
      <c r="HYW340" s="1085"/>
      <c r="HYX340" s="1085"/>
      <c r="HYY340" s="1085"/>
      <c r="HYZ340" s="1085"/>
      <c r="HZA340" s="1085"/>
      <c r="HZB340" s="1085"/>
      <c r="HZC340" s="1085"/>
      <c r="HZD340" s="1085"/>
      <c r="HZE340" s="1085"/>
      <c r="HZF340" s="1085"/>
      <c r="HZG340" s="1085"/>
      <c r="HZH340" s="1080"/>
      <c r="HZI340" s="1085"/>
      <c r="HZJ340" s="1085"/>
      <c r="HZK340" s="1085"/>
      <c r="HZL340" s="1085"/>
      <c r="HZM340" s="1085"/>
      <c r="HZN340" s="1085"/>
      <c r="HZO340" s="1085"/>
      <c r="HZP340" s="1085"/>
      <c r="HZQ340" s="1085"/>
      <c r="HZR340" s="1085"/>
      <c r="HZS340" s="1085"/>
      <c r="HZT340" s="1085"/>
      <c r="HZU340" s="1085"/>
      <c r="HZV340" s="1085"/>
      <c r="HZW340" s="1080"/>
      <c r="HZX340" s="1085"/>
      <c r="HZY340" s="1085"/>
      <c r="HZZ340" s="1085"/>
      <c r="IAA340" s="1085"/>
      <c r="IAB340" s="1085"/>
      <c r="IAC340" s="1085"/>
      <c r="IAD340" s="1085"/>
      <c r="IAE340" s="1085"/>
      <c r="IAF340" s="1085"/>
      <c r="IAG340" s="1085"/>
      <c r="IAH340" s="1085"/>
      <c r="IAI340" s="1085"/>
      <c r="IAJ340" s="1085"/>
      <c r="IAK340" s="1085"/>
      <c r="IAL340" s="1080"/>
      <c r="IAM340" s="1085"/>
      <c r="IAN340" s="1085"/>
      <c r="IAO340" s="1085"/>
      <c r="IAP340" s="1085"/>
      <c r="IAQ340" s="1085"/>
      <c r="IAR340" s="1085"/>
      <c r="IAS340" s="1085"/>
      <c r="IAT340" s="1085"/>
      <c r="IAU340" s="1085"/>
      <c r="IAV340" s="1085"/>
      <c r="IAW340" s="1085"/>
      <c r="IAX340" s="1085"/>
      <c r="IAY340" s="1085"/>
      <c r="IAZ340" s="1085"/>
      <c r="IBA340" s="1080"/>
      <c r="IBB340" s="1085"/>
      <c r="IBC340" s="1085"/>
      <c r="IBD340" s="1085"/>
      <c r="IBE340" s="1085"/>
      <c r="IBF340" s="1085"/>
      <c r="IBG340" s="1085"/>
      <c r="IBH340" s="1085"/>
      <c r="IBI340" s="1085"/>
      <c r="IBJ340" s="1085"/>
      <c r="IBK340" s="1085"/>
      <c r="IBL340" s="1085"/>
      <c r="IBM340" s="1085"/>
      <c r="IBN340" s="1085"/>
      <c r="IBO340" s="1085"/>
      <c r="IBP340" s="1080"/>
      <c r="IBQ340" s="1085"/>
      <c r="IBR340" s="1085"/>
      <c r="IBS340" s="1085"/>
      <c r="IBT340" s="1085"/>
      <c r="IBU340" s="1085"/>
      <c r="IBV340" s="1085"/>
      <c r="IBW340" s="1085"/>
      <c r="IBX340" s="1085"/>
      <c r="IBY340" s="1085"/>
      <c r="IBZ340" s="1085"/>
      <c r="ICA340" s="1085"/>
      <c r="ICB340" s="1085"/>
      <c r="ICC340" s="1085"/>
      <c r="ICD340" s="1085"/>
      <c r="ICE340" s="1080"/>
      <c r="ICF340" s="1085"/>
      <c r="ICG340" s="1085"/>
      <c r="ICH340" s="1085"/>
      <c r="ICI340" s="1085"/>
      <c r="ICJ340" s="1085"/>
      <c r="ICK340" s="1085"/>
      <c r="ICL340" s="1085"/>
      <c r="ICM340" s="1085"/>
      <c r="ICN340" s="1085"/>
      <c r="ICO340" s="1085"/>
      <c r="ICP340" s="1085"/>
      <c r="ICQ340" s="1085"/>
      <c r="ICR340" s="1085"/>
      <c r="ICS340" s="1085"/>
      <c r="ICT340" s="1080"/>
      <c r="ICU340" s="1085"/>
      <c r="ICV340" s="1085"/>
      <c r="ICW340" s="1085"/>
      <c r="ICX340" s="1085"/>
      <c r="ICY340" s="1085"/>
      <c r="ICZ340" s="1085"/>
      <c r="IDA340" s="1085"/>
      <c r="IDB340" s="1085"/>
      <c r="IDC340" s="1085"/>
      <c r="IDD340" s="1085"/>
      <c r="IDE340" s="1085"/>
      <c r="IDF340" s="1085"/>
      <c r="IDG340" s="1085"/>
      <c r="IDH340" s="1085"/>
      <c r="IDI340" s="1080"/>
      <c r="IDJ340" s="1085"/>
      <c r="IDK340" s="1085"/>
      <c r="IDL340" s="1085"/>
      <c r="IDM340" s="1085"/>
      <c r="IDN340" s="1085"/>
      <c r="IDO340" s="1085"/>
      <c r="IDP340" s="1085"/>
      <c r="IDQ340" s="1085"/>
      <c r="IDR340" s="1085"/>
      <c r="IDS340" s="1085"/>
      <c r="IDT340" s="1085"/>
      <c r="IDU340" s="1085"/>
      <c r="IDV340" s="1085"/>
      <c r="IDW340" s="1085"/>
      <c r="IDX340" s="1080"/>
      <c r="IDY340" s="1085"/>
      <c r="IDZ340" s="1085"/>
      <c r="IEA340" s="1085"/>
      <c r="IEB340" s="1085"/>
      <c r="IEC340" s="1085"/>
      <c r="IED340" s="1085"/>
      <c r="IEE340" s="1085"/>
      <c r="IEF340" s="1085"/>
      <c r="IEG340" s="1085"/>
      <c r="IEH340" s="1085"/>
      <c r="IEI340" s="1085"/>
      <c r="IEJ340" s="1085"/>
      <c r="IEK340" s="1085"/>
      <c r="IEL340" s="1085"/>
      <c r="IEM340" s="1080"/>
      <c r="IEN340" s="1085"/>
      <c r="IEO340" s="1085"/>
      <c r="IEP340" s="1085"/>
      <c r="IEQ340" s="1085"/>
      <c r="IER340" s="1085"/>
      <c r="IES340" s="1085"/>
      <c r="IET340" s="1085"/>
      <c r="IEU340" s="1085"/>
      <c r="IEV340" s="1085"/>
      <c r="IEW340" s="1085"/>
      <c r="IEX340" s="1085"/>
      <c r="IEY340" s="1085"/>
      <c r="IEZ340" s="1085"/>
      <c r="IFA340" s="1085"/>
      <c r="IFB340" s="1080"/>
      <c r="IFC340" s="1085"/>
      <c r="IFD340" s="1085"/>
      <c r="IFE340" s="1085"/>
      <c r="IFF340" s="1085"/>
      <c r="IFG340" s="1085"/>
      <c r="IFH340" s="1085"/>
      <c r="IFI340" s="1085"/>
      <c r="IFJ340" s="1085"/>
      <c r="IFK340" s="1085"/>
      <c r="IFL340" s="1085"/>
      <c r="IFM340" s="1085"/>
      <c r="IFN340" s="1085"/>
      <c r="IFO340" s="1085"/>
      <c r="IFP340" s="1085"/>
      <c r="IFQ340" s="1080"/>
      <c r="IFR340" s="1085"/>
      <c r="IFS340" s="1085"/>
      <c r="IFT340" s="1085"/>
      <c r="IFU340" s="1085"/>
      <c r="IFV340" s="1085"/>
      <c r="IFW340" s="1085"/>
      <c r="IFX340" s="1085"/>
      <c r="IFY340" s="1085"/>
      <c r="IFZ340" s="1085"/>
      <c r="IGA340" s="1085"/>
      <c r="IGB340" s="1085"/>
      <c r="IGC340" s="1085"/>
      <c r="IGD340" s="1085"/>
      <c r="IGE340" s="1085"/>
      <c r="IGF340" s="1080"/>
      <c r="IGG340" s="1085"/>
      <c r="IGH340" s="1085"/>
      <c r="IGI340" s="1085"/>
      <c r="IGJ340" s="1085"/>
      <c r="IGK340" s="1085"/>
      <c r="IGL340" s="1085"/>
      <c r="IGM340" s="1085"/>
      <c r="IGN340" s="1085"/>
      <c r="IGO340" s="1085"/>
      <c r="IGP340" s="1085"/>
      <c r="IGQ340" s="1085"/>
      <c r="IGR340" s="1085"/>
      <c r="IGS340" s="1085"/>
      <c r="IGT340" s="1085"/>
      <c r="IGU340" s="1080"/>
      <c r="IGV340" s="1085"/>
      <c r="IGW340" s="1085"/>
      <c r="IGX340" s="1085"/>
      <c r="IGY340" s="1085"/>
      <c r="IGZ340" s="1085"/>
      <c r="IHA340" s="1085"/>
      <c r="IHB340" s="1085"/>
      <c r="IHC340" s="1085"/>
      <c r="IHD340" s="1085"/>
      <c r="IHE340" s="1085"/>
      <c r="IHF340" s="1085"/>
      <c r="IHG340" s="1085"/>
      <c r="IHH340" s="1085"/>
      <c r="IHI340" s="1085"/>
      <c r="IHJ340" s="1080"/>
      <c r="IHK340" s="1085"/>
      <c r="IHL340" s="1085"/>
      <c r="IHM340" s="1085"/>
      <c r="IHN340" s="1085"/>
      <c r="IHO340" s="1085"/>
      <c r="IHP340" s="1085"/>
      <c r="IHQ340" s="1085"/>
      <c r="IHR340" s="1085"/>
      <c r="IHS340" s="1085"/>
      <c r="IHT340" s="1085"/>
      <c r="IHU340" s="1085"/>
      <c r="IHV340" s="1085"/>
      <c r="IHW340" s="1085"/>
      <c r="IHX340" s="1085"/>
      <c r="IHY340" s="1080"/>
      <c r="IHZ340" s="1085"/>
      <c r="IIA340" s="1085"/>
      <c r="IIB340" s="1085"/>
      <c r="IIC340" s="1085"/>
      <c r="IID340" s="1085"/>
      <c r="IIE340" s="1085"/>
      <c r="IIF340" s="1085"/>
      <c r="IIG340" s="1085"/>
      <c r="IIH340" s="1085"/>
      <c r="III340" s="1085"/>
      <c r="IIJ340" s="1085"/>
      <c r="IIK340" s="1085"/>
      <c r="IIL340" s="1085"/>
      <c r="IIM340" s="1085"/>
      <c r="IIN340" s="1080"/>
      <c r="IIO340" s="1085"/>
      <c r="IIP340" s="1085"/>
      <c r="IIQ340" s="1085"/>
      <c r="IIR340" s="1085"/>
      <c r="IIS340" s="1085"/>
      <c r="IIT340" s="1085"/>
      <c r="IIU340" s="1085"/>
      <c r="IIV340" s="1085"/>
      <c r="IIW340" s="1085"/>
      <c r="IIX340" s="1085"/>
      <c r="IIY340" s="1085"/>
      <c r="IIZ340" s="1085"/>
      <c r="IJA340" s="1085"/>
      <c r="IJB340" s="1085"/>
      <c r="IJC340" s="1080"/>
      <c r="IJD340" s="1085"/>
      <c r="IJE340" s="1085"/>
      <c r="IJF340" s="1085"/>
      <c r="IJG340" s="1085"/>
      <c r="IJH340" s="1085"/>
      <c r="IJI340" s="1085"/>
      <c r="IJJ340" s="1085"/>
      <c r="IJK340" s="1085"/>
      <c r="IJL340" s="1085"/>
      <c r="IJM340" s="1085"/>
      <c r="IJN340" s="1085"/>
      <c r="IJO340" s="1085"/>
      <c r="IJP340" s="1085"/>
      <c r="IJQ340" s="1085"/>
      <c r="IJR340" s="1080"/>
      <c r="IJS340" s="1085"/>
      <c r="IJT340" s="1085"/>
      <c r="IJU340" s="1085"/>
      <c r="IJV340" s="1085"/>
      <c r="IJW340" s="1085"/>
      <c r="IJX340" s="1085"/>
      <c r="IJY340" s="1085"/>
      <c r="IJZ340" s="1085"/>
      <c r="IKA340" s="1085"/>
      <c r="IKB340" s="1085"/>
      <c r="IKC340" s="1085"/>
      <c r="IKD340" s="1085"/>
      <c r="IKE340" s="1085"/>
      <c r="IKF340" s="1085"/>
      <c r="IKG340" s="1080"/>
      <c r="IKH340" s="1085"/>
      <c r="IKI340" s="1085"/>
      <c r="IKJ340" s="1085"/>
      <c r="IKK340" s="1085"/>
      <c r="IKL340" s="1085"/>
      <c r="IKM340" s="1085"/>
      <c r="IKN340" s="1085"/>
      <c r="IKO340" s="1085"/>
      <c r="IKP340" s="1085"/>
      <c r="IKQ340" s="1085"/>
      <c r="IKR340" s="1085"/>
      <c r="IKS340" s="1085"/>
      <c r="IKT340" s="1085"/>
      <c r="IKU340" s="1085"/>
      <c r="IKV340" s="1080"/>
      <c r="IKW340" s="1085"/>
      <c r="IKX340" s="1085"/>
      <c r="IKY340" s="1085"/>
      <c r="IKZ340" s="1085"/>
      <c r="ILA340" s="1085"/>
      <c r="ILB340" s="1085"/>
      <c r="ILC340" s="1085"/>
      <c r="ILD340" s="1085"/>
      <c r="ILE340" s="1085"/>
      <c r="ILF340" s="1085"/>
      <c r="ILG340" s="1085"/>
      <c r="ILH340" s="1085"/>
      <c r="ILI340" s="1085"/>
      <c r="ILJ340" s="1085"/>
      <c r="ILK340" s="1080"/>
      <c r="ILL340" s="1085"/>
      <c r="ILM340" s="1085"/>
      <c r="ILN340" s="1085"/>
      <c r="ILO340" s="1085"/>
      <c r="ILP340" s="1085"/>
      <c r="ILQ340" s="1085"/>
      <c r="ILR340" s="1085"/>
      <c r="ILS340" s="1085"/>
      <c r="ILT340" s="1085"/>
      <c r="ILU340" s="1085"/>
      <c r="ILV340" s="1085"/>
      <c r="ILW340" s="1085"/>
      <c r="ILX340" s="1085"/>
      <c r="ILY340" s="1085"/>
      <c r="ILZ340" s="1080"/>
      <c r="IMA340" s="1085"/>
      <c r="IMB340" s="1085"/>
      <c r="IMC340" s="1085"/>
      <c r="IMD340" s="1085"/>
      <c r="IME340" s="1085"/>
      <c r="IMF340" s="1085"/>
      <c r="IMG340" s="1085"/>
      <c r="IMH340" s="1085"/>
      <c r="IMI340" s="1085"/>
      <c r="IMJ340" s="1085"/>
      <c r="IMK340" s="1085"/>
      <c r="IML340" s="1085"/>
      <c r="IMM340" s="1085"/>
      <c r="IMN340" s="1085"/>
      <c r="IMO340" s="1080"/>
      <c r="IMP340" s="1085"/>
      <c r="IMQ340" s="1085"/>
      <c r="IMR340" s="1085"/>
      <c r="IMS340" s="1085"/>
      <c r="IMT340" s="1085"/>
      <c r="IMU340" s="1085"/>
      <c r="IMV340" s="1085"/>
      <c r="IMW340" s="1085"/>
      <c r="IMX340" s="1085"/>
      <c r="IMY340" s="1085"/>
      <c r="IMZ340" s="1085"/>
      <c r="INA340" s="1085"/>
      <c r="INB340" s="1085"/>
      <c r="INC340" s="1085"/>
      <c r="IND340" s="1080"/>
      <c r="INE340" s="1085"/>
      <c r="INF340" s="1085"/>
      <c r="ING340" s="1085"/>
      <c r="INH340" s="1085"/>
      <c r="INI340" s="1085"/>
      <c r="INJ340" s="1085"/>
      <c r="INK340" s="1085"/>
      <c r="INL340" s="1085"/>
      <c r="INM340" s="1085"/>
      <c r="INN340" s="1085"/>
      <c r="INO340" s="1085"/>
      <c r="INP340" s="1085"/>
      <c r="INQ340" s="1085"/>
      <c r="INR340" s="1085"/>
      <c r="INS340" s="1080"/>
      <c r="INT340" s="1085"/>
      <c r="INU340" s="1085"/>
      <c r="INV340" s="1085"/>
      <c r="INW340" s="1085"/>
      <c r="INX340" s="1085"/>
      <c r="INY340" s="1085"/>
      <c r="INZ340" s="1085"/>
      <c r="IOA340" s="1085"/>
      <c r="IOB340" s="1085"/>
      <c r="IOC340" s="1085"/>
      <c r="IOD340" s="1085"/>
      <c r="IOE340" s="1085"/>
      <c r="IOF340" s="1085"/>
      <c r="IOG340" s="1085"/>
      <c r="IOH340" s="1080"/>
      <c r="IOI340" s="1085"/>
      <c r="IOJ340" s="1085"/>
      <c r="IOK340" s="1085"/>
      <c r="IOL340" s="1085"/>
      <c r="IOM340" s="1085"/>
      <c r="ION340" s="1085"/>
      <c r="IOO340" s="1085"/>
      <c r="IOP340" s="1085"/>
      <c r="IOQ340" s="1085"/>
      <c r="IOR340" s="1085"/>
      <c r="IOS340" s="1085"/>
      <c r="IOT340" s="1085"/>
      <c r="IOU340" s="1085"/>
      <c r="IOV340" s="1085"/>
      <c r="IOW340" s="1080"/>
      <c r="IOX340" s="1085"/>
      <c r="IOY340" s="1085"/>
      <c r="IOZ340" s="1085"/>
      <c r="IPA340" s="1085"/>
      <c r="IPB340" s="1085"/>
      <c r="IPC340" s="1085"/>
      <c r="IPD340" s="1085"/>
      <c r="IPE340" s="1085"/>
      <c r="IPF340" s="1085"/>
      <c r="IPG340" s="1085"/>
      <c r="IPH340" s="1085"/>
      <c r="IPI340" s="1085"/>
      <c r="IPJ340" s="1085"/>
      <c r="IPK340" s="1085"/>
      <c r="IPL340" s="1080"/>
      <c r="IPM340" s="1085"/>
      <c r="IPN340" s="1085"/>
      <c r="IPO340" s="1085"/>
      <c r="IPP340" s="1085"/>
      <c r="IPQ340" s="1085"/>
      <c r="IPR340" s="1085"/>
      <c r="IPS340" s="1085"/>
      <c r="IPT340" s="1085"/>
      <c r="IPU340" s="1085"/>
      <c r="IPV340" s="1085"/>
      <c r="IPW340" s="1085"/>
      <c r="IPX340" s="1085"/>
      <c r="IPY340" s="1085"/>
      <c r="IPZ340" s="1085"/>
      <c r="IQA340" s="1080"/>
      <c r="IQB340" s="1085"/>
      <c r="IQC340" s="1085"/>
      <c r="IQD340" s="1085"/>
      <c r="IQE340" s="1085"/>
      <c r="IQF340" s="1085"/>
      <c r="IQG340" s="1085"/>
      <c r="IQH340" s="1085"/>
      <c r="IQI340" s="1085"/>
      <c r="IQJ340" s="1085"/>
      <c r="IQK340" s="1085"/>
      <c r="IQL340" s="1085"/>
      <c r="IQM340" s="1085"/>
      <c r="IQN340" s="1085"/>
      <c r="IQO340" s="1085"/>
      <c r="IQP340" s="1080"/>
      <c r="IQQ340" s="1085"/>
      <c r="IQR340" s="1085"/>
      <c r="IQS340" s="1085"/>
      <c r="IQT340" s="1085"/>
      <c r="IQU340" s="1085"/>
      <c r="IQV340" s="1085"/>
      <c r="IQW340" s="1085"/>
      <c r="IQX340" s="1085"/>
      <c r="IQY340" s="1085"/>
      <c r="IQZ340" s="1085"/>
      <c r="IRA340" s="1085"/>
      <c r="IRB340" s="1085"/>
      <c r="IRC340" s="1085"/>
      <c r="IRD340" s="1085"/>
      <c r="IRE340" s="1080"/>
      <c r="IRF340" s="1085"/>
      <c r="IRG340" s="1085"/>
      <c r="IRH340" s="1085"/>
      <c r="IRI340" s="1085"/>
      <c r="IRJ340" s="1085"/>
      <c r="IRK340" s="1085"/>
      <c r="IRL340" s="1085"/>
      <c r="IRM340" s="1085"/>
      <c r="IRN340" s="1085"/>
      <c r="IRO340" s="1085"/>
      <c r="IRP340" s="1085"/>
      <c r="IRQ340" s="1085"/>
      <c r="IRR340" s="1085"/>
      <c r="IRS340" s="1085"/>
      <c r="IRT340" s="1080"/>
      <c r="IRU340" s="1085"/>
      <c r="IRV340" s="1085"/>
      <c r="IRW340" s="1085"/>
      <c r="IRX340" s="1085"/>
      <c r="IRY340" s="1085"/>
      <c r="IRZ340" s="1085"/>
      <c r="ISA340" s="1085"/>
      <c r="ISB340" s="1085"/>
      <c r="ISC340" s="1085"/>
      <c r="ISD340" s="1085"/>
      <c r="ISE340" s="1085"/>
      <c r="ISF340" s="1085"/>
      <c r="ISG340" s="1085"/>
      <c r="ISH340" s="1085"/>
      <c r="ISI340" s="1080"/>
      <c r="ISJ340" s="1085"/>
      <c r="ISK340" s="1085"/>
      <c r="ISL340" s="1085"/>
      <c r="ISM340" s="1085"/>
      <c r="ISN340" s="1085"/>
      <c r="ISO340" s="1085"/>
      <c r="ISP340" s="1085"/>
      <c r="ISQ340" s="1085"/>
      <c r="ISR340" s="1085"/>
      <c r="ISS340" s="1085"/>
      <c r="IST340" s="1085"/>
      <c r="ISU340" s="1085"/>
      <c r="ISV340" s="1085"/>
      <c r="ISW340" s="1085"/>
      <c r="ISX340" s="1080"/>
      <c r="ISY340" s="1085"/>
      <c r="ISZ340" s="1085"/>
      <c r="ITA340" s="1085"/>
      <c r="ITB340" s="1085"/>
      <c r="ITC340" s="1085"/>
      <c r="ITD340" s="1085"/>
      <c r="ITE340" s="1085"/>
      <c r="ITF340" s="1085"/>
      <c r="ITG340" s="1085"/>
      <c r="ITH340" s="1085"/>
      <c r="ITI340" s="1085"/>
      <c r="ITJ340" s="1085"/>
      <c r="ITK340" s="1085"/>
      <c r="ITL340" s="1085"/>
      <c r="ITM340" s="1080"/>
      <c r="ITN340" s="1085"/>
      <c r="ITO340" s="1085"/>
      <c r="ITP340" s="1085"/>
      <c r="ITQ340" s="1085"/>
      <c r="ITR340" s="1085"/>
      <c r="ITS340" s="1085"/>
      <c r="ITT340" s="1085"/>
      <c r="ITU340" s="1085"/>
      <c r="ITV340" s="1085"/>
      <c r="ITW340" s="1085"/>
      <c r="ITX340" s="1085"/>
      <c r="ITY340" s="1085"/>
      <c r="ITZ340" s="1085"/>
      <c r="IUA340" s="1085"/>
      <c r="IUB340" s="1080"/>
      <c r="IUC340" s="1085"/>
      <c r="IUD340" s="1085"/>
      <c r="IUE340" s="1085"/>
      <c r="IUF340" s="1085"/>
      <c r="IUG340" s="1085"/>
      <c r="IUH340" s="1085"/>
      <c r="IUI340" s="1085"/>
      <c r="IUJ340" s="1085"/>
      <c r="IUK340" s="1085"/>
      <c r="IUL340" s="1085"/>
      <c r="IUM340" s="1085"/>
      <c r="IUN340" s="1085"/>
      <c r="IUO340" s="1085"/>
      <c r="IUP340" s="1085"/>
      <c r="IUQ340" s="1080"/>
      <c r="IUR340" s="1085"/>
      <c r="IUS340" s="1085"/>
      <c r="IUT340" s="1085"/>
      <c r="IUU340" s="1085"/>
      <c r="IUV340" s="1085"/>
      <c r="IUW340" s="1085"/>
      <c r="IUX340" s="1085"/>
      <c r="IUY340" s="1085"/>
      <c r="IUZ340" s="1085"/>
      <c r="IVA340" s="1085"/>
      <c r="IVB340" s="1085"/>
      <c r="IVC340" s="1085"/>
      <c r="IVD340" s="1085"/>
      <c r="IVE340" s="1085"/>
      <c r="IVF340" s="1080"/>
      <c r="IVG340" s="1085"/>
      <c r="IVH340" s="1085"/>
      <c r="IVI340" s="1085"/>
      <c r="IVJ340" s="1085"/>
      <c r="IVK340" s="1085"/>
      <c r="IVL340" s="1085"/>
      <c r="IVM340" s="1085"/>
      <c r="IVN340" s="1085"/>
      <c r="IVO340" s="1085"/>
      <c r="IVP340" s="1085"/>
      <c r="IVQ340" s="1085"/>
      <c r="IVR340" s="1085"/>
      <c r="IVS340" s="1085"/>
      <c r="IVT340" s="1085"/>
      <c r="IVU340" s="1080"/>
      <c r="IVV340" s="1085"/>
      <c r="IVW340" s="1085"/>
      <c r="IVX340" s="1085"/>
      <c r="IVY340" s="1085"/>
      <c r="IVZ340" s="1085"/>
      <c r="IWA340" s="1085"/>
      <c r="IWB340" s="1085"/>
      <c r="IWC340" s="1085"/>
      <c r="IWD340" s="1085"/>
      <c r="IWE340" s="1085"/>
      <c r="IWF340" s="1085"/>
      <c r="IWG340" s="1085"/>
      <c r="IWH340" s="1085"/>
      <c r="IWI340" s="1085"/>
      <c r="IWJ340" s="1080"/>
      <c r="IWK340" s="1085"/>
      <c r="IWL340" s="1085"/>
      <c r="IWM340" s="1085"/>
      <c r="IWN340" s="1085"/>
      <c r="IWO340" s="1085"/>
      <c r="IWP340" s="1085"/>
      <c r="IWQ340" s="1085"/>
      <c r="IWR340" s="1085"/>
      <c r="IWS340" s="1085"/>
      <c r="IWT340" s="1085"/>
      <c r="IWU340" s="1085"/>
      <c r="IWV340" s="1085"/>
      <c r="IWW340" s="1085"/>
      <c r="IWX340" s="1085"/>
      <c r="IWY340" s="1080"/>
      <c r="IWZ340" s="1085"/>
      <c r="IXA340" s="1085"/>
      <c r="IXB340" s="1085"/>
      <c r="IXC340" s="1085"/>
      <c r="IXD340" s="1085"/>
      <c r="IXE340" s="1085"/>
      <c r="IXF340" s="1085"/>
      <c r="IXG340" s="1085"/>
      <c r="IXH340" s="1085"/>
      <c r="IXI340" s="1085"/>
      <c r="IXJ340" s="1085"/>
      <c r="IXK340" s="1085"/>
      <c r="IXL340" s="1085"/>
      <c r="IXM340" s="1085"/>
      <c r="IXN340" s="1080"/>
      <c r="IXO340" s="1085"/>
      <c r="IXP340" s="1085"/>
      <c r="IXQ340" s="1085"/>
      <c r="IXR340" s="1085"/>
      <c r="IXS340" s="1085"/>
      <c r="IXT340" s="1085"/>
      <c r="IXU340" s="1085"/>
      <c r="IXV340" s="1085"/>
      <c r="IXW340" s="1085"/>
      <c r="IXX340" s="1085"/>
      <c r="IXY340" s="1085"/>
      <c r="IXZ340" s="1085"/>
      <c r="IYA340" s="1085"/>
      <c r="IYB340" s="1085"/>
      <c r="IYC340" s="1080"/>
      <c r="IYD340" s="1085"/>
      <c r="IYE340" s="1085"/>
      <c r="IYF340" s="1085"/>
      <c r="IYG340" s="1085"/>
      <c r="IYH340" s="1085"/>
      <c r="IYI340" s="1085"/>
      <c r="IYJ340" s="1085"/>
      <c r="IYK340" s="1085"/>
      <c r="IYL340" s="1085"/>
      <c r="IYM340" s="1085"/>
      <c r="IYN340" s="1085"/>
      <c r="IYO340" s="1085"/>
      <c r="IYP340" s="1085"/>
      <c r="IYQ340" s="1085"/>
      <c r="IYR340" s="1080"/>
      <c r="IYS340" s="1085"/>
      <c r="IYT340" s="1085"/>
      <c r="IYU340" s="1085"/>
      <c r="IYV340" s="1085"/>
      <c r="IYW340" s="1085"/>
      <c r="IYX340" s="1085"/>
      <c r="IYY340" s="1085"/>
      <c r="IYZ340" s="1085"/>
      <c r="IZA340" s="1085"/>
      <c r="IZB340" s="1085"/>
      <c r="IZC340" s="1085"/>
      <c r="IZD340" s="1085"/>
      <c r="IZE340" s="1085"/>
      <c r="IZF340" s="1085"/>
      <c r="IZG340" s="1080"/>
      <c r="IZH340" s="1085"/>
      <c r="IZI340" s="1085"/>
      <c r="IZJ340" s="1085"/>
      <c r="IZK340" s="1085"/>
      <c r="IZL340" s="1085"/>
      <c r="IZM340" s="1085"/>
      <c r="IZN340" s="1085"/>
      <c r="IZO340" s="1085"/>
      <c r="IZP340" s="1085"/>
      <c r="IZQ340" s="1085"/>
      <c r="IZR340" s="1085"/>
      <c r="IZS340" s="1085"/>
      <c r="IZT340" s="1085"/>
      <c r="IZU340" s="1085"/>
      <c r="IZV340" s="1080"/>
      <c r="IZW340" s="1085"/>
      <c r="IZX340" s="1085"/>
      <c r="IZY340" s="1085"/>
      <c r="IZZ340" s="1085"/>
      <c r="JAA340" s="1085"/>
      <c r="JAB340" s="1085"/>
      <c r="JAC340" s="1085"/>
      <c r="JAD340" s="1085"/>
      <c r="JAE340" s="1085"/>
      <c r="JAF340" s="1085"/>
      <c r="JAG340" s="1085"/>
      <c r="JAH340" s="1085"/>
      <c r="JAI340" s="1085"/>
      <c r="JAJ340" s="1085"/>
      <c r="JAK340" s="1080"/>
      <c r="JAL340" s="1085"/>
      <c r="JAM340" s="1085"/>
      <c r="JAN340" s="1085"/>
      <c r="JAO340" s="1085"/>
      <c r="JAP340" s="1085"/>
      <c r="JAQ340" s="1085"/>
      <c r="JAR340" s="1085"/>
      <c r="JAS340" s="1085"/>
      <c r="JAT340" s="1085"/>
      <c r="JAU340" s="1085"/>
      <c r="JAV340" s="1085"/>
      <c r="JAW340" s="1085"/>
      <c r="JAX340" s="1085"/>
      <c r="JAY340" s="1085"/>
      <c r="JAZ340" s="1080"/>
      <c r="JBA340" s="1085"/>
      <c r="JBB340" s="1085"/>
      <c r="JBC340" s="1085"/>
      <c r="JBD340" s="1085"/>
      <c r="JBE340" s="1085"/>
      <c r="JBF340" s="1085"/>
      <c r="JBG340" s="1085"/>
      <c r="JBH340" s="1085"/>
      <c r="JBI340" s="1085"/>
      <c r="JBJ340" s="1085"/>
      <c r="JBK340" s="1085"/>
      <c r="JBL340" s="1085"/>
      <c r="JBM340" s="1085"/>
      <c r="JBN340" s="1085"/>
      <c r="JBO340" s="1080"/>
      <c r="JBP340" s="1085"/>
      <c r="JBQ340" s="1085"/>
      <c r="JBR340" s="1085"/>
      <c r="JBS340" s="1085"/>
      <c r="JBT340" s="1085"/>
      <c r="JBU340" s="1085"/>
      <c r="JBV340" s="1085"/>
      <c r="JBW340" s="1085"/>
      <c r="JBX340" s="1085"/>
      <c r="JBY340" s="1085"/>
      <c r="JBZ340" s="1085"/>
      <c r="JCA340" s="1085"/>
      <c r="JCB340" s="1085"/>
      <c r="JCC340" s="1085"/>
      <c r="JCD340" s="1080"/>
      <c r="JCE340" s="1085"/>
      <c r="JCF340" s="1085"/>
      <c r="JCG340" s="1085"/>
      <c r="JCH340" s="1085"/>
      <c r="JCI340" s="1085"/>
      <c r="JCJ340" s="1085"/>
      <c r="JCK340" s="1085"/>
      <c r="JCL340" s="1085"/>
      <c r="JCM340" s="1085"/>
      <c r="JCN340" s="1085"/>
      <c r="JCO340" s="1085"/>
      <c r="JCP340" s="1085"/>
      <c r="JCQ340" s="1085"/>
      <c r="JCR340" s="1085"/>
      <c r="JCS340" s="1080"/>
      <c r="JCT340" s="1085"/>
      <c r="JCU340" s="1085"/>
      <c r="JCV340" s="1085"/>
      <c r="JCW340" s="1085"/>
      <c r="JCX340" s="1085"/>
      <c r="JCY340" s="1085"/>
      <c r="JCZ340" s="1085"/>
      <c r="JDA340" s="1085"/>
      <c r="JDB340" s="1085"/>
      <c r="JDC340" s="1085"/>
      <c r="JDD340" s="1085"/>
      <c r="JDE340" s="1085"/>
      <c r="JDF340" s="1085"/>
      <c r="JDG340" s="1085"/>
      <c r="JDH340" s="1080"/>
      <c r="JDI340" s="1085"/>
      <c r="JDJ340" s="1085"/>
      <c r="JDK340" s="1085"/>
      <c r="JDL340" s="1085"/>
      <c r="JDM340" s="1085"/>
      <c r="JDN340" s="1085"/>
      <c r="JDO340" s="1085"/>
      <c r="JDP340" s="1085"/>
      <c r="JDQ340" s="1085"/>
      <c r="JDR340" s="1085"/>
      <c r="JDS340" s="1085"/>
      <c r="JDT340" s="1085"/>
      <c r="JDU340" s="1085"/>
      <c r="JDV340" s="1085"/>
      <c r="JDW340" s="1080"/>
      <c r="JDX340" s="1085"/>
      <c r="JDY340" s="1085"/>
      <c r="JDZ340" s="1085"/>
      <c r="JEA340" s="1085"/>
      <c r="JEB340" s="1085"/>
      <c r="JEC340" s="1085"/>
      <c r="JED340" s="1085"/>
      <c r="JEE340" s="1085"/>
      <c r="JEF340" s="1085"/>
      <c r="JEG340" s="1085"/>
      <c r="JEH340" s="1085"/>
      <c r="JEI340" s="1085"/>
      <c r="JEJ340" s="1085"/>
      <c r="JEK340" s="1085"/>
      <c r="JEL340" s="1080"/>
      <c r="JEM340" s="1085"/>
      <c r="JEN340" s="1085"/>
      <c r="JEO340" s="1085"/>
      <c r="JEP340" s="1085"/>
      <c r="JEQ340" s="1085"/>
      <c r="JER340" s="1085"/>
      <c r="JES340" s="1085"/>
      <c r="JET340" s="1085"/>
      <c r="JEU340" s="1085"/>
      <c r="JEV340" s="1085"/>
      <c r="JEW340" s="1085"/>
      <c r="JEX340" s="1085"/>
      <c r="JEY340" s="1085"/>
      <c r="JEZ340" s="1085"/>
      <c r="JFA340" s="1080"/>
      <c r="JFB340" s="1085"/>
      <c r="JFC340" s="1085"/>
      <c r="JFD340" s="1085"/>
      <c r="JFE340" s="1085"/>
      <c r="JFF340" s="1085"/>
      <c r="JFG340" s="1085"/>
      <c r="JFH340" s="1085"/>
      <c r="JFI340" s="1085"/>
      <c r="JFJ340" s="1085"/>
      <c r="JFK340" s="1085"/>
      <c r="JFL340" s="1085"/>
      <c r="JFM340" s="1085"/>
      <c r="JFN340" s="1085"/>
      <c r="JFO340" s="1085"/>
      <c r="JFP340" s="1080"/>
      <c r="JFQ340" s="1085"/>
      <c r="JFR340" s="1085"/>
      <c r="JFS340" s="1085"/>
      <c r="JFT340" s="1085"/>
      <c r="JFU340" s="1085"/>
      <c r="JFV340" s="1085"/>
      <c r="JFW340" s="1085"/>
      <c r="JFX340" s="1085"/>
      <c r="JFY340" s="1085"/>
      <c r="JFZ340" s="1085"/>
      <c r="JGA340" s="1085"/>
      <c r="JGB340" s="1085"/>
      <c r="JGC340" s="1085"/>
      <c r="JGD340" s="1085"/>
      <c r="JGE340" s="1080"/>
      <c r="JGF340" s="1085"/>
      <c r="JGG340" s="1085"/>
      <c r="JGH340" s="1085"/>
      <c r="JGI340" s="1085"/>
      <c r="JGJ340" s="1085"/>
      <c r="JGK340" s="1085"/>
      <c r="JGL340" s="1085"/>
      <c r="JGM340" s="1085"/>
      <c r="JGN340" s="1085"/>
      <c r="JGO340" s="1085"/>
      <c r="JGP340" s="1085"/>
      <c r="JGQ340" s="1085"/>
      <c r="JGR340" s="1085"/>
      <c r="JGS340" s="1085"/>
      <c r="JGT340" s="1080"/>
      <c r="JGU340" s="1085"/>
      <c r="JGV340" s="1085"/>
      <c r="JGW340" s="1085"/>
      <c r="JGX340" s="1085"/>
      <c r="JGY340" s="1085"/>
      <c r="JGZ340" s="1085"/>
      <c r="JHA340" s="1085"/>
      <c r="JHB340" s="1085"/>
      <c r="JHC340" s="1085"/>
      <c r="JHD340" s="1085"/>
      <c r="JHE340" s="1085"/>
      <c r="JHF340" s="1085"/>
      <c r="JHG340" s="1085"/>
      <c r="JHH340" s="1085"/>
      <c r="JHI340" s="1080"/>
      <c r="JHJ340" s="1085"/>
      <c r="JHK340" s="1085"/>
      <c r="JHL340" s="1085"/>
      <c r="JHM340" s="1085"/>
      <c r="JHN340" s="1085"/>
      <c r="JHO340" s="1085"/>
      <c r="JHP340" s="1085"/>
      <c r="JHQ340" s="1085"/>
      <c r="JHR340" s="1085"/>
      <c r="JHS340" s="1085"/>
      <c r="JHT340" s="1085"/>
      <c r="JHU340" s="1085"/>
      <c r="JHV340" s="1085"/>
      <c r="JHW340" s="1085"/>
      <c r="JHX340" s="1080"/>
      <c r="JHY340" s="1085"/>
      <c r="JHZ340" s="1085"/>
      <c r="JIA340" s="1085"/>
      <c r="JIB340" s="1085"/>
      <c r="JIC340" s="1085"/>
      <c r="JID340" s="1085"/>
      <c r="JIE340" s="1085"/>
      <c r="JIF340" s="1085"/>
      <c r="JIG340" s="1085"/>
      <c r="JIH340" s="1085"/>
      <c r="JII340" s="1085"/>
      <c r="JIJ340" s="1085"/>
      <c r="JIK340" s="1085"/>
      <c r="JIL340" s="1085"/>
      <c r="JIM340" s="1080"/>
      <c r="JIN340" s="1085"/>
      <c r="JIO340" s="1085"/>
      <c r="JIP340" s="1085"/>
      <c r="JIQ340" s="1085"/>
      <c r="JIR340" s="1085"/>
      <c r="JIS340" s="1085"/>
      <c r="JIT340" s="1085"/>
      <c r="JIU340" s="1085"/>
      <c r="JIV340" s="1085"/>
      <c r="JIW340" s="1085"/>
      <c r="JIX340" s="1085"/>
      <c r="JIY340" s="1085"/>
      <c r="JIZ340" s="1085"/>
      <c r="JJA340" s="1085"/>
      <c r="JJB340" s="1080"/>
      <c r="JJC340" s="1085"/>
      <c r="JJD340" s="1085"/>
      <c r="JJE340" s="1085"/>
      <c r="JJF340" s="1085"/>
      <c r="JJG340" s="1085"/>
      <c r="JJH340" s="1085"/>
      <c r="JJI340" s="1085"/>
      <c r="JJJ340" s="1085"/>
      <c r="JJK340" s="1085"/>
      <c r="JJL340" s="1085"/>
      <c r="JJM340" s="1085"/>
      <c r="JJN340" s="1085"/>
      <c r="JJO340" s="1085"/>
      <c r="JJP340" s="1085"/>
      <c r="JJQ340" s="1080"/>
      <c r="JJR340" s="1085"/>
      <c r="JJS340" s="1085"/>
      <c r="JJT340" s="1085"/>
      <c r="JJU340" s="1085"/>
      <c r="JJV340" s="1085"/>
      <c r="JJW340" s="1085"/>
      <c r="JJX340" s="1085"/>
      <c r="JJY340" s="1085"/>
      <c r="JJZ340" s="1085"/>
      <c r="JKA340" s="1085"/>
      <c r="JKB340" s="1085"/>
      <c r="JKC340" s="1085"/>
      <c r="JKD340" s="1085"/>
      <c r="JKE340" s="1085"/>
      <c r="JKF340" s="1080"/>
      <c r="JKG340" s="1085"/>
      <c r="JKH340" s="1085"/>
      <c r="JKI340" s="1085"/>
      <c r="JKJ340" s="1085"/>
      <c r="JKK340" s="1085"/>
      <c r="JKL340" s="1085"/>
      <c r="JKM340" s="1085"/>
      <c r="JKN340" s="1085"/>
      <c r="JKO340" s="1085"/>
      <c r="JKP340" s="1085"/>
      <c r="JKQ340" s="1085"/>
      <c r="JKR340" s="1085"/>
      <c r="JKS340" s="1085"/>
      <c r="JKT340" s="1085"/>
      <c r="JKU340" s="1080"/>
      <c r="JKV340" s="1085"/>
      <c r="JKW340" s="1085"/>
      <c r="JKX340" s="1085"/>
      <c r="JKY340" s="1085"/>
      <c r="JKZ340" s="1085"/>
      <c r="JLA340" s="1085"/>
      <c r="JLB340" s="1085"/>
      <c r="JLC340" s="1085"/>
      <c r="JLD340" s="1085"/>
      <c r="JLE340" s="1085"/>
      <c r="JLF340" s="1085"/>
      <c r="JLG340" s="1085"/>
      <c r="JLH340" s="1085"/>
      <c r="JLI340" s="1085"/>
      <c r="JLJ340" s="1080"/>
      <c r="JLK340" s="1085"/>
      <c r="JLL340" s="1085"/>
      <c r="JLM340" s="1085"/>
      <c r="JLN340" s="1085"/>
      <c r="JLO340" s="1085"/>
      <c r="JLP340" s="1085"/>
      <c r="JLQ340" s="1085"/>
      <c r="JLR340" s="1085"/>
      <c r="JLS340" s="1085"/>
      <c r="JLT340" s="1085"/>
      <c r="JLU340" s="1085"/>
      <c r="JLV340" s="1085"/>
      <c r="JLW340" s="1085"/>
      <c r="JLX340" s="1085"/>
      <c r="JLY340" s="1080"/>
      <c r="JLZ340" s="1085"/>
      <c r="JMA340" s="1085"/>
      <c r="JMB340" s="1085"/>
      <c r="JMC340" s="1085"/>
      <c r="JMD340" s="1085"/>
      <c r="JME340" s="1085"/>
      <c r="JMF340" s="1085"/>
      <c r="JMG340" s="1085"/>
      <c r="JMH340" s="1085"/>
      <c r="JMI340" s="1085"/>
      <c r="JMJ340" s="1085"/>
      <c r="JMK340" s="1085"/>
      <c r="JML340" s="1085"/>
      <c r="JMM340" s="1085"/>
      <c r="JMN340" s="1080"/>
      <c r="JMO340" s="1085"/>
      <c r="JMP340" s="1085"/>
      <c r="JMQ340" s="1085"/>
      <c r="JMR340" s="1085"/>
      <c r="JMS340" s="1085"/>
      <c r="JMT340" s="1085"/>
      <c r="JMU340" s="1085"/>
      <c r="JMV340" s="1085"/>
      <c r="JMW340" s="1085"/>
      <c r="JMX340" s="1085"/>
      <c r="JMY340" s="1085"/>
      <c r="JMZ340" s="1085"/>
      <c r="JNA340" s="1085"/>
      <c r="JNB340" s="1085"/>
      <c r="JNC340" s="1080"/>
      <c r="JND340" s="1085"/>
      <c r="JNE340" s="1085"/>
      <c r="JNF340" s="1085"/>
      <c r="JNG340" s="1085"/>
      <c r="JNH340" s="1085"/>
      <c r="JNI340" s="1085"/>
      <c r="JNJ340" s="1085"/>
      <c r="JNK340" s="1085"/>
      <c r="JNL340" s="1085"/>
      <c r="JNM340" s="1085"/>
      <c r="JNN340" s="1085"/>
      <c r="JNO340" s="1085"/>
      <c r="JNP340" s="1085"/>
      <c r="JNQ340" s="1085"/>
      <c r="JNR340" s="1080"/>
      <c r="JNS340" s="1085"/>
      <c r="JNT340" s="1085"/>
      <c r="JNU340" s="1085"/>
      <c r="JNV340" s="1085"/>
      <c r="JNW340" s="1085"/>
      <c r="JNX340" s="1085"/>
      <c r="JNY340" s="1085"/>
      <c r="JNZ340" s="1085"/>
      <c r="JOA340" s="1085"/>
      <c r="JOB340" s="1085"/>
      <c r="JOC340" s="1085"/>
      <c r="JOD340" s="1085"/>
      <c r="JOE340" s="1085"/>
      <c r="JOF340" s="1085"/>
      <c r="JOG340" s="1080"/>
      <c r="JOH340" s="1085"/>
      <c r="JOI340" s="1085"/>
      <c r="JOJ340" s="1085"/>
      <c r="JOK340" s="1085"/>
      <c r="JOL340" s="1085"/>
      <c r="JOM340" s="1085"/>
      <c r="JON340" s="1085"/>
      <c r="JOO340" s="1085"/>
      <c r="JOP340" s="1085"/>
      <c r="JOQ340" s="1085"/>
      <c r="JOR340" s="1085"/>
      <c r="JOS340" s="1085"/>
      <c r="JOT340" s="1085"/>
      <c r="JOU340" s="1085"/>
      <c r="JOV340" s="1080"/>
      <c r="JOW340" s="1085"/>
      <c r="JOX340" s="1085"/>
      <c r="JOY340" s="1085"/>
      <c r="JOZ340" s="1085"/>
      <c r="JPA340" s="1085"/>
      <c r="JPB340" s="1085"/>
      <c r="JPC340" s="1085"/>
      <c r="JPD340" s="1085"/>
      <c r="JPE340" s="1085"/>
      <c r="JPF340" s="1085"/>
      <c r="JPG340" s="1085"/>
      <c r="JPH340" s="1085"/>
      <c r="JPI340" s="1085"/>
      <c r="JPJ340" s="1085"/>
      <c r="JPK340" s="1080"/>
      <c r="JPL340" s="1085"/>
      <c r="JPM340" s="1085"/>
      <c r="JPN340" s="1085"/>
      <c r="JPO340" s="1085"/>
      <c r="JPP340" s="1085"/>
      <c r="JPQ340" s="1085"/>
      <c r="JPR340" s="1085"/>
      <c r="JPS340" s="1085"/>
      <c r="JPT340" s="1085"/>
      <c r="JPU340" s="1085"/>
      <c r="JPV340" s="1085"/>
      <c r="JPW340" s="1085"/>
      <c r="JPX340" s="1085"/>
      <c r="JPY340" s="1085"/>
      <c r="JPZ340" s="1080"/>
      <c r="JQA340" s="1085"/>
      <c r="JQB340" s="1085"/>
      <c r="JQC340" s="1085"/>
      <c r="JQD340" s="1085"/>
      <c r="JQE340" s="1085"/>
      <c r="JQF340" s="1085"/>
      <c r="JQG340" s="1085"/>
      <c r="JQH340" s="1085"/>
      <c r="JQI340" s="1085"/>
      <c r="JQJ340" s="1085"/>
      <c r="JQK340" s="1085"/>
      <c r="JQL340" s="1085"/>
      <c r="JQM340" s="1085"/>
      <c r="JQN340" s="1085"/>
      <c r="JQO340" s="1080"/>
      <c r="JQP340" s="1085"/>
      <c r="JQQ340" s="1085"/>
      <c r="JQR340" s="1085"/>
      <c r="JQS340" s="1085"/>
      <c r="JQT340" s="1085"/>
      <c r="JQU340" s="1085"/>
      <c r="JQV340" s="1085"/>
      <c r="JQW340" s="1085"/>
      <c r="JQX340" s="1085"/>
      <c r="JQY340" s="1085"/>
      <c r="JQZ340" s="1085"/>
      <c r="JRA340" s="1085"/>
      <c r="JRB340" s="1085"/>
      <c r="JRC340" s="1085"/>
      <c r="JRD340" s="1080"/>
      <c r="JRE340" s="1085"/>
      <c r="JRF340" s="1085"/>
      <c r="JRG340" s="1085"/>
      <c r="JRH340" s="1085"/>
      <c r="JRI340" s="1085"/>
      <c r="JRJ340" s="1085"/>
      <c r="JRK340" s="1085"/>
      <c r="JRL340" s="1085"/>
      <c r="JRM340" s="1085"/>
      <c r="JRN340" s="1085"/>
      <c r="JRO340" s="1085"/>
      <c r="JRP340" s="1085"/>
      <c r="JRQ340" s="1085"/>
      <c r="JRR340" s="1085"/>
      <c r="JRS340" s="1080"/>
      <c r="JRT340" s="1085"/>
      <c r="JRU340" s="1085"/>
      <c r="JRV340" s="1085"/>
      <c r="JRW340" s="1085"/>
      <c r="JRX340" s="1085"/>
      <c r="JRY340" s="1085"/>
      <c r="JRZ340" s="1085"/>
      <c r="JSA340" s="1085"/>
      <c r="JSB340" s="1085"/>
      <c r="JSC340" s="1085"/>
      <c r="JSD340" s="1085"/>
      <c r="JSE340" s="1085"/>
      <c r="JSF340" s="1085"/>
      <c r="JSG340" s="1085"/>
      <c r="JSH340" s="1080"/>
      <c r="JSI340" s="1085"/>
      <c r="JSJ340" s="1085"/>
      <c r="JSK340" s="1085"/>
      <c r="JSL340" s="1085"/>
      <c r="JSM340" s="1085"/>
      <c r="JSN340" s="1085"/>
      <c r="JSO340" s="1085"/>
      <c r="JSP340" s="1085"/>
      <c r="JSQ340" s="1085"/>
      <c r="JSR340" s="1085"/>
      <c r="JSS340" s="1085"/>
      <c r="JST340" s="1085"/>
      <c r="JSU340" s="1085"/>
      <c r="JSV340" s="1085"/>
      <c r="JSW340" s="1080"/>
      <c r="JSX340" s="1085"/>
      <c r="JSY340" s="1085"/>
      <c r="JSZ340" s="1085"/>
      <c r="JTA340" s="1085"/>
      <c r="JTB340" s="1085"/>
      <c r="JTC340" s="1085"/>
      <c r="JTD340" s="1085"/>
      <c r="JTE340" s="1085"/>
      <c r="JTF340" s="1085"/>
      <c r="JTG340" s="1085"/>
      <c r="JTH340" s="1085"/>
      <c r="JTI340" s="1085"/>
      <c r="JTJ340" s="1085"/>
      <c r="JTK340" s="1085"/>
      <c r="JTL340" s="1080"/>
      <c r="JTM340" s="1085"/>
      <c r="JTN340" s="1085"/>
      <c r="JTO340" s="1085"/>
      <c r="JTP340" s="1085"/>
      <c r="JTQ340" s="1085"/>
      <c r="JTR340" s="1085"/>
      <c r="JTS340" s="1085"/>
      <c r="JTT340" s="1085"/>
      <c r="JTU340" s="1085"/>
      <c r="JTV340" s="1085"/>
      <c r="JTW340" s="1085"/>
      <c r="JTX340" s="1085"/>
      <c r="JTY340" s="1085"/>
      <c r="JTZ340" s="1085"/>
      <c r="JUA340" s="1080"/>
      <c r="JUB340" s="1085"/>
      <c r="JUC340" s="1085"/>
      <c r="JUD340" s="1085"/>
      <c r="JUE340" s="1085"/>
      <c r="JUF340" s="1085"/>
      <c r="JUG340" s="1085"/>
      <c r="JUH340" s="1085"/>
      <c r="JUI340" s="1085"/>
      <c r="JUJ340" s="1085"/>
      <c r="JUK340" s="1085"/>
      <c r="JUL340" s="1085"/>
      <c r="JUM340" s="1085"/>
      <c r="JUN340" s="1085"/>
      <c r="JUO340" s="1085"/>
      <c r="JUP340" s="1080"/>
      <c r="JUQ340" s="1085"/>
      <c r="JUR340" s="1085"/>
      <c r="JUS340" s="1085"/>
      <c r="JUT340" s="1085"/>
      <c r="JUU340" s="1085"/>
      <c r="JUV340" s="1085"/>
      <c r="JUW340" s="1085"/>
      <c r="JUX340" s="1085"/>
      <c r="JUY340" s="1085"/>
      <c r="JUZ340" s="1085"/>
      <c r="JVA340" s="1085"/>
      <c r="JVB340" s="1085"/>
      <c r="JVC340" s="1085"/>
      <c r="JVD340" s="1085"/>
      <c r="JVE340" s="1080"/>
      <c r="JVF340" s="1085"/>
      <c r="JVG340" s="1085"/>
      <c r="JVH340" s="1085"/>
      <c r="JVI340" s="1085"/>
      <c r="JVJ340" s="1085"/>
      <c r="JVK340" s="1085"/>
      <c r="JVL340" s="1085"/>
      <c r="JVM340" s="1085"/>
      <c r="JVN340" s="1085"/>
      <c r="JVO340" s="1085"/>
      <c r="JVP340" s="1085"/>
      <c r="JVQ340" s="1085"/>
      <c r="JVR340" s="1085"/>
      <c r="JVS340" s="1085"/>
      <c r="JVT340" s="1080"/>
      <c r="JVU340" s="1085"/>
      <c r="JVV340" s="1085"/>
      <c r="JVW340" s="1085"/>
      <c r="JVX340" s="1085"/>
      <c r="JVY340" s="1085"/>
      <c r="JVZ340" s="1085"/>
      <c r="JWA340" s="1085"/>
      <c r="JWB340" s="1085"/>
      <c r="JWC340" s="1085"/>
      <c r="JWD340" s="1085"/>
      <c r="JWE340" s="1085"/>
      <c r="JWF340" s="1085"/>
      <c r="JWG340" s="1085"/>
      <c r="JWH340" s="1085"/>
      <c r="JWI340" s="1080"/>
      <c r="JWJ340" s="1085"/>
      <c r="JWK340" s="1085"/>
      <c r="JWL340" s="1085"/>
      <c r="JWM340" s="1085"/>
      <c r="JWN340" s="1085"/>
      <c r="JWO340" s="1085"/>
      <c r="JWP340" s="1085"/>
      <c r="JWQ340" s="1085"/>
      <c r="JWR340" s="1085"/>
      <c r="JWS340" s="1085"/>
      <c r="JWT340" s="1085"/>
      <c r="JWU340" s="1085"/>
      <c r="JWV340" s="1085"/>
      <c r="JWW340" s="1085"/>
      <c r="JWX340" s="1080"/>
      <c r="JWY340" s="1085"/>
      <c r="JWZ340" s="1085"/>
      <c r="JXA340" s="1085"/>
      <c r="JXB340" s="1085"/>
      <c r="JXC340" s="1085"/>
      <c r="JXD340" s="1085"/>
      <c r="JXE340" s="1085"/>
      <c r="JXF340" s="1085"/>
      <c r="JXG340" s="1085"/>
      <c r="JXH340" s="1085"/>
      <c r="JXI340" s="1085"/>
      <c r="JXJ340" s="1085"/>
      <c r="JXK340" s="1085"/>
      <c r="JXL340" s="1085"/>
      <c r="JXM340" s="1080"/>
      <c r="JXN340" s="1085"/>
      <c r="JXO340" s="1085"/>
      <c r="JXP340" s="1085"/>
      <c r="JXQ340" s="1085"/>
      <c r="JXR340" s="1085"/>
      <c r="JXS340" s="1085"/>
      <c r="JXT340" s="1085"/>
      <c r="JXU340" s="1085"/>
      <c r="JXV340" s="1085"/>
      <c r="JXW340" s="1085"/>
      <c r="JXX340" s="1085"/>
      <c r="JXY340" s="1085"/>
      <c r="JXZ340" s="1085"/>
      <c r="JYA340" s="1085"/>
      <c r="JYB340" s="1080"/>
      <c r="JYC340" s="1085"/>
      <c r="JYD340" s="1085"/>
      <c r="JYE340" s="1085"/>
      <c r="JYF340" s="1085"/>
      <c r="JYG340" s="1085"/>
      <c r="JYH340" s="1085"/>
      <c r="JYI340" s="1085"/>
      <c r="JYJ340" s="1085"/>
      <c r="JYK340" s="1085"/>
      <c r="JYL340" s="1085"/>
      <c r="JYM340" s="1085"/>
      <c r="JYN340" s="1085"/>
      <c r="JYO340" s="1085"/>
      <c r="JYP340" s="1085"/>
      <c r="JYQ340" s="1080"/>
      <c r="JYR340" s="1085"/>
      <c r="JYS340" s="1085"/>
      <c r="JYT340" s="1085"/>
      <c r="JYU340" s="1085"/>
      <c r="JYV340" s="1085"/>
      <c r="JYW340" s="1085"/>
      <c r="JYX340" s="1085"/>
      <c r="JYY340" s="1085"/>
      <c r="JYZ340" s="1085"/>
      <c r="JZA340" s="1085"/>
      <c r="JZB340" s="1085"/>
      <c r="JZC340" s="1085"/>
      <c r="JZD340" s="1085"/>
      <c r="JZE340" s="1085"/>
      <c r="JZF340" s="1080"/>
      <c r="JZG340" s="1085"/>
      <c r="JZH340" s="1085"/>
      <c r="JZI340" s="1085"/>
      <c r="JZJ340" s="1085"/>
      <c r="JZK340" s="1085"/>
      <c r="JZL340" s="1085"/>
      <c r="JZM340" s="1085"/>
      <c r="JZN340" s="1085"/>
      <c r="JZO340" s="1085"/>
      <c r="JZP340" s="1085"/>
      <c r="JZQ340" s="1085"/>
      <c r="JZR340" s="1085"/>
      <c r="JZS340" s="1085"/>
      <c r="JZT340" s="1085"/>
      <c r="JZU340" s="1080"/>
      <c r="JZV340" s="1085"/>
      <c r="JZW340" s="1085"/>
      <c r="JZX340" s="1085"/>
      <c r="JZY340" s="1085"/>
      <c r="JZZ340" s="1085"/>
      <c r="KAA340" s="1085"/>
      <c r="KAB340" s="1085"/>
      <c r="KAC340" s="1085"/>
      <c r="KAD340" s="1085"/>
      <c r="KAE340" s="1085"/>
      <c r="KAF340" s="1085"/>
      <c r="KAG340" s="1085"/>
      <c r="KAH340" s="1085"/>
      <c r="KAI340" s="1085"/>
      <c r="KAJ340" s="1080"/>
      <c r="KAK340" s="1085"/>
      <c r="KAL340" s="1085"/>
      <c r="KAM340" s="1085"/>
      <c r="KAN340" s="1085"/>
      <c r="KAO340" s="1085"/>
      <c r="KAP340" s="1085"/>
      <c r="KAQ340" s="1085"/>
      <c r="KAR340" s="1085"/>
      <c r="KAS340" s="1085"/>
      <c r="KAT340" s="1085"/>
      <c r="KAU340" s="1085"/>
      <c r="KAV340" s="1085"/>
      <c r="KAW340" s="1085"/>
      <c r="KAX340" s="1085"/>
      <c r="KAY340" s="1080"/>
      <c r="KAZ340" s="1085"/>
      <c r="KBA340" s="1085"/>
      <c r="KBB340" s="1085"/>
      <c r="KBC340" s="1085"/>
      <c r="KBD340" s="1085"/>
      <c r="KBE340" s="1085"/>
      <c r="KBF340" s="1085"/>
      <c r="KBG340" s="1085"/>
      <c r="KBH340" s="1085"/>
      <c r="KBI340" s="1085"/>
      <c r="KBJ340" s="1085"/>
      <c r="KBK340" s="1085"/>
      <c r="KBL340" s="1085"/>
      <c r="KBM340" s="1085"/>
      <c r="KBN340" s="1080"/>
      <c r="KBO340" s="1085"/>
      <c r="KBP340" s="1085"/>
      <c r="KBQ340" s="1085"/>
      <c r="KBR340" s="1085"/>
      <c r="KBS340" s="1085"/>
      <c r="KBT340" s="1085"/>
      <c r="KBU340" s="1085"/>
      <c r="KBV340" s="1085"/>
      <c r="KBW340" s="1085"/>
      <c r="KBX340" s="1085"/>
      <c r="KBY340" s="1085"/>
      <c r="KBZ340" s="1085"/>
      <c r="KCA340" s="1085"/>
      <c r="KCB340" s="1085"/>
      <c r="KCC340" s="1080"/>
      <c r="KCD340" s="1085"/>
      <c r="KCE340" s="1085"/>
      <c r="KCF340" s="1085"/>
      <c r="KCG340" s="1085"/>
      <c r="KCH340" s="1085"/>
      <c r="KCI340" s="1085"/>
      <c r="KCJ340" s="1085"/>
      <c r="KCK340" s="1085"/>
      <c r="KCL340" s="1085"/>
      <c r="KCM340" s="1085"/>
      <c r="KCN340" s="1085"/>
      <c r="KCO340" s="1085"/>
      <c r="KCP340" s="1085"/>
      <c r="KCQ340" s="1085"/>
      <c r="KCR340" s="1080"/>
      <c r="KCS340" s="1085"/>
      <c r="KCT340" s="1085"/>
      <c r="KCU340" s="1085"/>
      <c r="KCV340" s="1085"/>
      <c r="KCW340" s="1085"/>
      <c r="KCX340" s="1085"/>
      <c r="KCY340" s="1085"/>
      <c r="KCZ340" s="1085"/>
      <c r="KDA340" s="1085"/>
      <c r="KDB340" s="1085"/>
      <c r="KDC340" s="1085"/>
      <c r="KDD340" s="1085"/>
      <c r="KDE340" s="1085"/>
      <c r="KDF340" s="1085"/>
      <c r="KDG340" s="1080"/>
      <c r="KDH340" s="1085"/>
      <c r="KDI340" s="1085"/>
      <c r="KDJ340" s="1085"/>
      <c r="KDK340" s="1085"/>
      <c r="KDL340" s="1085"/>
      <c r="KDM340" s="1085"/>
      <c r="KDN340" s="1085"/>
      <c r="KDO340" s="1085"/>
      <c r="KDP340" s="1085"/>
      <c r="KDQ340" s="1085"/>
      <c r="KDR340" s="1085"/>
      <c r="KDS340" s="1085"/>
      <c r="KDT340" s="1085"/>
      <c r="KDU340" s="1085"/>
      <c r="KDV340" s="1080"/>
      <c r="KDW340" s="1085"/>
      <c r="KDX340" s="1085"/>
      <c r="KDY340" s="1085"/>
      <c r="KDZ340" s="1085"/>
      <c r="KEA340" s="1085"/>
      <c r="KEB340" s="1085"/>
      <c r="KEC340" s="1085"/>
      <c r="KED340" s="1085"/>
      <c r="KEE340" s="1085"/>
      <c r="KEF340" s="1085"/>
      <c r="KEG340" s="1085"/>
      <c r="KEH340" s="1085"/>
      <c r="KEI340" s="1085"/>
      <c r="KEJ340" s="1085"/>
      <c r="KEK340" s="1080"/>
      <c r="KEL340" s="1085"/>
      <c r="KEM340" s="1085"/>
      <c r="KEN340" s="1085"/>
      <c r="KEO340" s="1085"/>
      <c r="KEP340" s="1085"/>
      <c r="KEQ340" s="1085"/>
      <c r="KER340" s="1085"/>
      <c r="KES340" s="1085"/>
      <c r="KET340" s="1085"/>
      <c r="KEU340" s="1085"/>
      <c r="KEV340" s="1085"/>
      <c r="KEW340" s="1085"/>
      <c r="KEX340" s="1085"/>
      <c r="KEY340" s="1085"/>
      <c r="KEZ340" s="1080"/>
      <c r="KFA340" s="1085"/>
      <c r="KFB340" s="1085"/>
      <c r="KFC340" s="1085"/>
      <c r="KFD340" s="1085"/>
      <c r="KFE340" s="1085"/>
      <c r="KFF340" s="1085"/>
      <c r="KFG340" s="1085"/>
      <c r="KFH340" s="1085"/>
      <c r="KFI340" s="1085"/>
      <c r="KFJ340" s="1085"/>
      <c r="KFK340" s="1085"/>
      <c r="KFL340" s="1085"/>
      <c r="KFM340" s="1085"/>
      <c r="KFN340" s="1085"/>
      <c r="KFO340" s="1080"/>
      <c r="KFP340" s="1085"/>
      <c r="KFQ340" s="1085"/>
      <c r="KFR340" s="1085"/>
      <c r="KFS340" s="1085"/>
      <c r="KFT340" s="1085"/>
      <c r="KFU340" s="1085"/>
      <c r="KFV340" s="1085"/>
      <c r="KFW340" s="1085"/>
      <c r="KFX340" s="1085"/>
      <c r="KFY340" s="1085"/>
      <c r="KFZ340" s="1085"/>
      <c r="KGA340" s="1085"/>
      <c r="KGB340" s="1085"/>
      <c r="KGC340" s="1085"/>
      <c r="KGD340" s="1080"/>
      <c r="KGE340" s="1085"/>
      <c r="KGF340" s="1085"/>
      <c r="KGG340" s="1085"/>
      <c r="KGH340" s="1085"/>
      <c r="KGI340" s="1085"/>
      <c r="KGJ340" s="1085"/>
      <c r="KGK340" s="1085"/>
      <c r="KGL340" s="1085"/>
      <c r="KGM340" s="1085"/>
      <c r="KGN340" s="1085"/>
      <c r="KGO340" s="1085"/>
      <c r="KGP340" s="1085"/>
      <c r="KGQ340" s="1085"/>
      <c r="KGR340" s="1085"/>
      <c r="KGS340" s="1080"/>
      <c r="KGT340" s="1085"/>
      <c r="KGU340" s="1085"/>
      <c r="KGV340" s="1085"/>
      <c r="KGW340" s="1085"/>
      <c r="KGX340" s="1085"/>
      <c r="KGY340" s="1085"/>
      <c r="KGZ340" s="1085"/>
      <c r="KHA340" s="1085"/>
      <c r="KHB340" s="1085"/>
      <c r="KHC340" s="1085"/>
      <c r="KHD340" s="1085"/>
      <c r="KHE340" s="1085"/>
      <c r="KHF340" s="1085"/>
      <c r="KHG340" s="1085"/>
      <c r="KHH340" s="1080"/>
      <c r="KHI340" s="1085"/>
      <c r="KHJ340" s="1085"/>
      <c r="KHK340" s="1085"/>
      <c r="KHL340" s="1085"/>
      <c r="KHM340" s="1085"/>
      <c r="KHN340" s="1085"/>
      <c r="KHO340" s="1085"/>
      <c r="KHP340" s="1085"/>
      <c r="KHQ340" s="1085"/>
      <c r="KHR340" s="1085"/>
      <c r="KHS340" s="1085"/>
      <c r="KHT340" s="1085"/>
      <c r="KHU340" s="1085"/>
      <c r="KHV340" s="1085"/>
      <c r="KHW340" s="1080"/>
      <c r="KHX340" s="1085"/>
      <c r="KHY340" s="1085"/>
      <c r="KHZ340" s="1085"/>
      <c r="KIA340" s="1085"/>
      <c r="KIB340" s="1085"/>
      <c r="KIC340" s="1085"/>
      <c r="KID340" s="1085"/>
      <c r="KIE340" s="1085"/>
      <c r="KIF340" s="1085"/>
      <c r="KIG340" s="1085"/>
      <c r="KIH340" s="1085"/>
      <c r="KII340" s="1085"/>
      <c r="KIJ340" s="1085"/>
      <c r="KIK340" s="1085"/>
      <c r="KIL340" s="1080"/>
      <c r="KIM340" s="1085"/>
      <c r="KIN340" s="1085"/>
      <c r="KIO340" s="1085"/>
      <c r="KIP340" s="1085"/>
      <c r="KIQ340" s="1085"/>
      <c r="KIR340" s="1085"/>
      <c r="KIS340" s="1085"/>
      <c r="KIT340" s="1085"/>
      <c r="KIU340" s="1085"/>
      <c r="KIV340" s="1085"/>
      <c r="KIW340" s="1085"/>
      <c r="KIX340" s="1085"/>
      <c r="KIY340" s="1085"/>
      <c r="KIZ340" s="1085"/>
      <c r="KJA340" s="1080"/>
      <c r="KJB340" s="1085"/>
      <c r="KJC340" s="1085"/>
      <c r="KJD340" s="1085"/>
      <c r="KJE340" s="1085"/>
      <c r="KJF340" s="1085"/>
      <c r="KJG340" s="1085"/>
      <c r="KJH340" s="1085"/>
      <c r="KJI340" s="1085"/>
      <c r="KJJ340" s="1085"/>
      <c r="KJK340" s="1085"/>
      <c r="KJL340" s="1085"/>
      <c r="KJM340" s="1085"/>
      <c r="KJN340" s="1085"/>
      <c r="KJO340" s="1085"/>
      <c r="KJP340" s="1080"/>
      <c r="KJQ340" s="1085"/>
      <c r="KJR340" s="1085"/>
      <c r="KJS340" s="1085"/>
      <c r="KJT340" s="1085"/>
      <c r="KJU340" s="1085"/>
      <c r="KJV340" s="1085"/>
      <c r="KJW340" s="1085"/>
      <c r="KJX340" s="1085"/>
      <c r="KJY340" s="1085"/>
      <c r="KJZ340" s="1085"/>
      <c r="KKA340" s="1085"/>
      <c r="KKB340" s="1085"/>
      <c r="KKC340" s="1085"/>
      <c r="KKD340" s="1085"/>
      <c r="KKE340" s="1080"/>
      <c r="KKF340" s="1085"/>
      <c r="KKG340" s="1085"/>
      <c r="KKH340" s="1085"/>
      <c r="KKI340" s="1085"/>
      <c r="KKJ340" s="1085"/>
      <c r="KKK340" s="1085"/>
      <c r="KKL340" s="1085"/>
      <c r="KKM340" s="1085"/>
      <c r="KKN340" s="1085"/>
      <c r="KKO340" s="1085"/>
      <c r="KKP340" s="1085"/>
      <c r="KKQ340" s="1085"/>
      <c r="KKR340" s="1085"/>
      <c r="KKS340" s="1085"/>
      <c r="KKT340" s="1080"/>
      <c r="KKU340" s="1085"/>
      <c r="KKV340" s="1085"/>
      <c r="KKW340" s="1085"/>
      <c r="KKX340" s="1085"/>
      <c r="KKY340" s="1085"/>
      <c r="KKZ340" s="1085"/>
      <c r="KLA340" s="1085"/>
      <c r="KLB340" s="1085"/>
      <c r="KLC340" s="1085"/>
      <c r="KLD340" s="1085"/>
      <c r="KLE340" s="1085"/>
      <c r="KLF340" s="1085"/>
      <c r="KLG340" s="1085"/>
      <c r="KLH340" s="1085"/>
      <c r="KLI340" s="1080"/>
      <c r="KLJ340" s="1085"/>
      <c r="KLK340" s="1085"/>
      <c r="KLL340" s="1085"/>
      <c r="KLM340" s="1085"/>
      <c r="KLN340" s="1085"/>
      <c r="KLO340" s="1085"/>
      <c r="KLP340" s="1085"/>
      <c r="KLQ340" s="1085"/>
      <c r="KLR340" s="1085"/>
      <c r="KLS340" s="1085"/>
      <c r="KLT340" s="1085"/>
      <c r="KLU340" s="1085"/>
      <c r="KLV340" s="1085"/>
      <c r="KLW340" s="1085"/>
      <c r="KLX340" s="1080"/>
      <c r="KLY340" s="1085"/>
      <c r="KLZ340" s="1085"/>
      <c r="KMA340" s="1085"/>
      <c r="KMB340" s="1085"/>
      <c r="KMC340" s="1085"/>
      <c r="KMD340" s="1085"/>
      <c r="KME340" s="1085"/>
      <c r="KMF340" s="1085"/>
      <c r="KMG340" s="1085"/>
      <c r="KMH340" s="1085"/>
      <c r="KMI340" s="1085"/>
      <c r="KMJ340" s="1085"/>
      <c r="KMK340" s="1085"/>
      <c r="KML340" s="1085"/>
      <c r="KMM340" s="1080"/>
      <c r="KMN340" s="1085"/>
      <c r="KMO340" s="1085"/>
      <c r="KMP340" s="1085"/>
      <c r="KMQ340" s="1085"/>
      <c r="KMR340" s="1085"/>
      <c r="KMS340" s="1085"/>
      <c r="KMT340" s="1085"/>
      <c r="KMU340" s="1085"/>
      <c r="KMV340" s="1085"/>
      <c r="KMW340" s="1085"/>
      <c r="KMX340" s="1085"/>
      <c r="KMY340" s="1085"/>
      <c r="KMZ340" s="1085"/>
      <c r="KNA340" s="1085"/>
      <c r="KNB340" s="1080"/>
      <c r="KNC340" s="1085"/>
      <c r="KND340" s="1085"/>
      <c r="KNE340" s="1085"/>
      <c r="KNF340" s="1085"/>
      <c r="KNG340" s="1085"/>
      <c r="KNH340" s="1085"/>
      <c r="KNI340" s="1085"/>
      <c r="KNJ340" s="1085"/>
      <c r="KNK340" s="1085"/>
      <c r="KNL340" s="1085"/>
      <c r="KNM340" s="1085"/>
      <c r="KNN340" s="1085"/>
      <c r="KNO340" s="1085"/>
      <c r="KNP340" s="1085"/>
      <c r="KNQ340" s="1080"/>
      <c r="KNR340" s="1085"/>
      <c r="KNS340" s="1085"/>
      <c r="KNT340" s="1085"/>
      <c r="KNU340" s="1085"/>
      <c r="KNV340" s="1085"/>
      <c r="KNW340" s="1085"/>
      <c r="KNX340" s="1085"/>
      <c r="KNY340" s="1085"/>
      <c r="KNZ340" s="1085"/>
      <c r="KOA340" s="1085"/>
      <c r="KOB340" s="1085"/>
      <c r="KOC340" s="1085"/>
      <c r="KOD340" s="1085"/>
      <c r="KOE340" s="1085"/>
      <c r="KOF340" s="1080"/>
      <c r="KOG340" s="1085"/>
      <c r="KOH340" s="1085"/>
      <c r="KOI340" s="1085"/>
      <c r="KOJ340" s="1085"/>
      <c r="KOK340" s="1085"/>
      <c r="KOL340" s="1085"/>
      <c r="KOM340" s="1085"/>
      <c r="KON340" s="1085"/>
      <c r="KOO340" s="1085"/>
      <c r="KOP340" s="1085"/>
      <c r="KOQ340" s="1085"/>
      <c r="KOR340" s="1085"/>
      <c r="KOS340" s="1085"/>
      <c r="KOT340" s="1085"/>
      <c r="KOU340" s="1080"/>
      <c r="KOV340" s="1085"/>
      <c r="KOW340" s="1085"/>
      <c r="KOX340" s="1085"/>
      <c r="KOY340" s="1085"/>
      <c r="KOZ340" s="1085"/>
      <c r="KPA340" s="1085"/>
      <c r="KPB340" s="1085"/>
      <c r="KPC340" s="1085"/>
      <c r="KPD340" s="1085"/>
      <c r="KPE340" s="1085"/>
      <c r="KPF340" s="1085"/>
      <c r="KPG340" s="1085"/>
      <c r="KPH340" s="1085"/>
      <c r="KPI340" s="1085"/>
      <c r="KPJ340" s="1080"/>
      <c r="KPK340" s="1085"/>
      <c r="KPL340" s="1085"/>
      <c r="KPM340" s="1085"/>
      <c r="KPN340" s="1085"/>
      <c r="KPO340" s="1085"/>
      <c r="KPP340" s="1085"/>
      <c r="KPQ340" s="1085"/>
      <c r="KPR340" s="1085"/>
      <c r="KPS340" s="1085"/>
      <c r="KPT340" s="1085"/>
      <c r="KPU340" s="1085"/>
      <c r="KPV340" s="1085"/>
      <c r="KPW340" s="1085"/>
      <c r="KPX340" s="1085"/>
      <c r="KPY340" s="1080"/>
      <c r="KPZ340" s="1085"/>
      <c r="KQA340" s="1085"/>
      <c r="KQB340" s="1085"/>
      <c r="KQC340" s="1085"/>
      <c r="KQD340" s="1085"/>
      <c r="KQE340" s="1085"/>
      <c r="KQF340" s="1085"/>
      <c r="KQG340" s="1085"/>
      <c r="KQH340" s="1085"/>
      <c r="KQI340" s="1085"/>
      <c r="KQJ340" s="1085"/>
      <c r="KQK340" s="1085"/>
      <c r="KQL340" s="1085"/>
      <c r="KQM340" s="1085"/>
      <c r="KQN340" s="1080"/>
      <c r="KQO340" s="1085"/>
      <c r="KQP340" s="1085"/>
      <c r="KQQ340" s="1085"/>
      <c r="KQR340" s="1085"/>
      <c r="KQS340" s="1085"/>
      <c r="KQT340" s="1085"/>
      <c r="KQU340" s="1085"/>
      <c r="KQV340" s="1085"/>
      <c r="KQW340" s="1085"/>
      <c r="KQX340" s="1085"/>
      <c r="KQY340" s="1085"/>
      <c r="KQZ340" s="1085"/>
      <c r="KRA340" s="1085"/>
      <c r="KRB340" s="1085"/>
      <c r="KRC340" s="1080"/>
      <c r="KRD340" s="1085"/>
      <c r="KRE340" s="1085"/>
      <c r="KRF340" s="1085"/>
      <c r="KRG340" s="1085"/>
      <c r="KRH340" s="1085"/>
      <c r="KRI340" s="1085"/>
      <c r="KRJ340" s="1085"/>
      <c r="KRK340" s="1085"/>
      <c r="KRL340" s="1085"/>
      <c r="KRM340" s="1085"/>
      <c r="KRN340" s="1085"/>
      <c r="KRO340" s="1085"/>
      <c r="KRP340" s="1085"/>
      <c r="KRQ340" s="1085"/>
      <c r="KRR340" s="1080"/>
      <c r="KRS340" s="1085"/>
      <c r="KRT340" s="1085"/>
      <c r="KRU340" s="1085"/>
      <c r="KRV340" s="1085"/>
      <c r="KRW340" s="1085"/>
      <c r="KRX340" s="1085"/>
      <c r="KRY340" s="1085"/>
      <c r="KRZ340" s="1085"/>
      <c r="KSA340" s="1085"/>
      <c r="KSB340" s="1085"/>
      <c r="KSC340" s="1085"/>
      <c r="KSD340" s="1085"/>
      <c r="KSE340" s="1085"/>
      <c r="KSF340" s="1085"/>
      <c r="KSG340" s="1080"/>
      <c r="KSH340" s="1085"/>
      <c r="KSI340" s="1085"/>
      <c r="KSJ340" s="1085"/>
      <c r="KSK340" s="1085"/>
      <c r="KSL340" s="1085"/>
      <c r="KSM340" s="1085"/>
      <c r="KSN340" s="1085"/>
      <c r="KSO340" s="1085"/>
      <c r="KSP340" s="1085"/>
      <c r="KSQ340" s="1085"/>
      <c r="KSR340" s="1085"/>
      <c r="KSS340" s="1085"/>
      <c r="KST340" s="1085"/>
      <c r="KSU340" s="1085"/>
      <c r="KSV340" s="1080"/>
      <c r="KSW340" s="1085"/>
      <c r="KSX340" s="1085"/>
      <c r="KSY340" s="1085"/>
      <c r="KSZ340" s="1085"/>
      <c r="KTA340" s="1085"/>
      <c r="KTB340" s="1085"/>
      <c r="KTC340" s="1085"/>
      <c r="KTD340" s="1085"/>
      <c r="KTE340" s="1085"/>
      <c r="KTF340" s="1085"/>
      <c r="KTG340" s="1085"/>
      <c r="KTH340" s="1085"/>
      <c r="KTI340" s="1085"/>
      <c r="KTJ340" s="1085"/>
      <c r="KTK340" s="1080"/>
      <c r="KTL340" s="1085"/>
      <c r="KTM340" s="1085"/>
      <c r="KTN340" s="1085"/>
      <c r="KTO340" s="1085"/>
      <c r="KTP340" s="1085"/>
      <c r="KTQ340" s="1085"/>
      <c r="KTR340" s="1085"/>
      <c r="KTS340" s="1085"/>
      <c r="KTT340" s="1085"/>
      <c r="KTU340" s="1085"/>
      <c r="KTV340" s="1085"/>
      <c r="KTW340" s="1085"/>
      <c r="KTX340" s="1085"/>
      <c r="KTY340" s="1085"/>
      <c r="KTZ340" s="1080"/>
      <c r="KUA340" s="1085"/>
      <c r="KUB340" s="1085"/>
      <c r="KUC340" s="1085"/>
      <c r="KUD340" s="1085"/>
      <c r="KUE340" s="1085"/>
      <c r="KUF340" s="1085"/>
      <c r="KUG340" s="1085"/>
      <c r="KUH340" s="1085"/>
      <c r="KUI340" s="1085"/>
      <c r="KUJ340" s="1085"/>
      <c r="KUK340" s="1085"/>
      <c r="KUL340" s="1085"/>
      <c r="KUM340" s="1085"/>
      <c r="KUN340" s="1085"/>
      <c r="KUO340" s="1080"/>
      <c r="KUP340" s="1085"/>
      <c r="KUQ340" s="1085"/>
      <c r="KUR340" s="1085"/>
      <c r="KUS340" s="1085"/>
      <c r="KUT340" s="1085"/>
      <c r="KUU340" s="1085"/>
      <c r="KUV340" s="1085"/>
      <c r="KUW340" s="1085"/>
      <c r="KUX340" s="1085"/>
      <c r="KUY340" s="1085"/>
      <c r="KUZ340" s="1085"/>
      <c r="KVA340" s="1085"/>
      <c r="KVB340" s="1085"/>
      <c r="KVC340" s="1085"/>
      <c r="KVD340" s="1080"/>
      <c r="KVE340" s="1085"/>
      <c r="KVF340" s="1085"/>
      <c r="KVG340" s="1085"/>
      <c r="KVH340" s="1085"/>
      <c r="KVI340" s="1085"/>
      <c r="KVJ340" s="1085"/>
      <c r="KVK340" s="1085"/>
      <c r="KVL340" s="1085"/>
      <c r="KVM340" s="1085"/>
      <c r="KVN340" s="1085"/>
      <c r="KVO340" s="1085"/>
      <c r="KVP340" s="1085"/>
      <c r="KVQ340" s="1085"/>
      <c r="KVR340" s="1085"/>
      <c r="KVS340" s="1080"/>
      <c r="KVT340" s="1085"/>
      <c r="KVU340" s="1085"/>
      <c r="KVV340" s="1085"/>
      <c r="KVW340" s="1085"/>
      <c r="KVX340" s="1085"/>
      <c r="KVY340" s="1085"/>
      <c r="KVZ340" s="1085"/>
      <c r="KWA340" s="1085"/>
      <c r="KWB340" s="1085"/>
      <c r="KWC340" s="1085"/>
      <c r="KWD340" s="1085"/>
      <c r="KWE340" s="1085"/>
      <c r="KWF340" s="1085"/>
      <c r="KWG340" s="1085"/>
      <c r="KWH340" s="1080"/>
      <c r="KWI340" s="1085"/>
      <c r="KWJ340" s="1085"/>
      <c r="KWK340" s="1085"/>
      <c r="KWL340" s="1085"/>
      <c r="KWM340" s="1085"/>
      <c r="KWN340" s="1085"/>
      <c r="KWO340" s="1085"/>
      <c r="KWP340" s="1085"/>
      <c r="KWQ340" s="1085"/>
      <c r="KWR340" s="1085"/>
      <c r="KWS340" s="1085"/>
      <c r="KWT340" s="1085"/>
      <c r="KWU340" s="1085"/>
      <c r="KWV340" s="1085"/>
      <c r="KWW340" s="1080"/>
      <c r="KWX340" s="1085"/>
      <c r="KWY340" s="1085"/>
      <c r="KWZ340" s="1085"/>
      <c r="KXA340" s="1085"/>
      <c r="KXB340" s="1085"/>
      <c r="KXC340" s="1085"/>
      <c r="KXD340" s="1085"/>
      <c r="KXE340" s="1085"/>
      <c r="KXF340" s="1085"/>
      <c r="KXG340" s="1085"/>
      <c r="KXH340" s="1085"/>
      <c r="KXI340" s="1085"/>
      <c r="KXJ340" s="1085"/>
      <c r="KXK340" s="1085"/>
      <c r="KXL340" s="1080"/>
      <c r="KXM340" s="1085"/>
      <c r="KXN340" s="1085"/>
      <c r="KXO340" s="1085"/>
      <c r="KXP340" s="1085"/>
      <c r="KXQ340" s="1085"/>
      <c r="KXR340" s="1085"/>
      <c r="KXS340" s="1085"/>
      <c r="KXT340" s="1085"/>
      <c r="KXU340" s="1085"/>
      <c r="KXV340" s="1085"/>
      <c r="KXW340" s="1085"/>
      <c r="KXX340" s="1085"/>
      <c r="KXY340" s="1085"/>
      <c r="KXZ340" s="1085"/>
      <c r="KYA340" s="1080"/>
      <c r="KYB340" s="1085"/>
      <c r="KYC340" s="1085"/>
      <c r="KYD340" s="1085"/>
      <c r="KYE340" s="1085"/>
      <c r="KYF340" s="1085"/>
      <c r="KYG340" s="1085"/>
      <c r="KYH340" s="1085"/>
      <c r="KYI340" s="1085"/>
      <c r="KYJ340" s="1085"/>
      <c r="KYK340" s="1085"/>
      <c r="KYL340" s="1085"/>
      <c r="KYM340" s="1085"/>
      <c r="KYN340" s="1085"/>
      <c r="KYO340" s="1085"/>
      <c r="KYP340" s="1080"/>
      <c r="KYQ340" s="1085"/>
      <c r="KYR340" s="1085"/>
      <c r="KYS340" s="1085"/>
      <c r="KYT340" s="1085"/>
      <c r="KYU340" s="1085"/>
      <c r="KYV340" s="1085"/>
      <c r="KYW340" s="1085"/>
      <c r="KYX340" s="1085"/>
      <c r="KYY340" s="1085"/>
      <c r="KYZ340" s="1085"/>
      <c r="KZA340" s="1085"/>
      <c r="KZB340" s="1085"/>
      <c r="KZC340" s="1085"/>
      <c r="KZD340" s="1085"/>
      <c r="KZE340" s="1080"/>
      <c r="KZF340" s="1085"/>
      <c r="KZG340" s="1085"/>
      <c r="KZH340" s="1085"/>
      <c r="KZI340" s="1085"/>
      <c r="KZJ340" s="1085"/>
      <c r="KZK340" s="1085"/>
      <c r="KZL340" s="1085"/>
      <c r="KZM340" s="1085"/>
      <c r="KZN340" s="1085"/>
      <c r="KZO340" s="1085"/>
      <c r="KZP340" s="1085"/>
      <c r="KZQ340" s="1085"/>
      <c r="KZR340" s="1085"/>
      <c r="KZS340" s="1085"/>
      <c r="KZT340" s="1080"/>
      <c r="KZU340" s="1085"/>
      <c r="KZV340" s="1085"/>
      <c r="KZW340" s="1085"/>
      <c r="KZX340" s="1085"/>
      <c r="KZY340" s="1085"/>
      <c r="KZZ340" s="1085"/>
      <c r="LAA340" s="1085"/>
      <c r="LAB340" s="1085"/>
      <c r="LAC340" s="1085"/>
      <c r="LAD340" s="1085"/>
      <c r="LAE340" s="1085"/>
      <c r="LAF340" s="1085"/>
      <c r="LAG340" s="1085"/>
      <c r="LAH340" s="1085"/>
      <c r="LAI340" s="1080"/>
      <c r="LAJ340" s="1085"/>
      <c r="LAK340" s="1085"/>
      <c r="LAL340" s="1085"/>
      <c r="LAM340" s="1085"/>
      <c r="LAN340" s="1085"/>
      <c r="LAO340" s="1085"/>
      <c r="LAP340" s="1085"/>
      <c r="LAQ340" s="1085"/>
      <c r="LAR340" s="1085"/>
      <c r="LAS340" s="1085"/>
      <c r="LAT340" s="1085"/>
      <c r="LAU340" s="1085"/>
      <c r="LAV340" s="1085"/>
      <c r="LAW340" s="1085"/>
      <c r="LAX340" s="1080"/>
      <c r="LAY340" s="1085"/>
      <c r="LAZ340" s="1085"/>
      <c r="LBA340" s="1085"/>
      <c r="LBB340" s="1085"/>
      <c r="LBC340" s="1085"/>
      <c r="LBD340" s="1085"/>
      <c r="LBE340" s="1085"/>
      <c r="LBF340" s="1085"/>
      <c r="LBG340" s="1085"/>
      <c r="LBH340" s="1085"/>
      <c r="LBI340" s="1085"/>
      <c r="LBJ340" s="1085"/>
      <c r="LBK340" s="1085"/>
      <c r="LBL340" s="1085"/>
      <c r="LBM340" s="1080"/>
      <c r="LBN340" s="1085"/>
      <c r="LBO340" s="1085"/>
      <c r="LBP340" s="1085"/>
      <c r="LBQ340" s="1085"/>
      <c r="LBR340" s="1085"/>
      <c r="LBS340" s="1085"/>
      <c r="LBT340" s="1085"/>
      <c r="LBU340" s="1085"/>
      <c r="LBV340" s="1085"/>
      <c r="LBW340" s="1085"/>
      <c r="LBX340" s="1085"/>
      <c r="LBY340" s="1085"/>
      <c r="LBZ340" s="1085"/>
      <c r="LCA340" s="1085"/>
      <c r="LCB340" s="1080"/>
      <c r="LCC340" s="1085"/>
      <c r="LCD340" s="1085"/>
      <c r="LCE340" s="1085"/>
      <c r="LCF340" s="1085"/>
      <c r="LCG340" s="1085"/>
      <c r="LCH340" s="1085"/>
      <c r="LCI340" s="1085"/>
      <c r="LCJ340" s="1085"/>
      <c r="LCK340" s="1085"/>
      <c r="LCL340" s="1085"/>
      <c r="LCM340" s="1085"/>
      <c r="LCN340" s="1085"/>
      <c r="LCO340" s="1085"/>
      <c r="LCP340" s="1085"/>
      <c r="LCQ340" s="1080"/>
      <c r="LCR340" s="1085"/>
      <c r="LCS340" s="1085"/>
      <c r="LCT340" s="1085"/>
      <c r="LCU340" s="1085"/>
      <c r="LCV340" s="1085"/>
      <c r="LCW340" s="1085"/>
      <c r="LCX340" s="1085"/>
      <c r="LCY340" s="1085"/>
      <c r="LCZ340" s="1085"/>
      <c r="LDA340" s="1085"/>
      <c r="LDB340" s="1085"/>
      <c r="LDC340" s="1085"/>
      <c r="LDD340" s="1085"/>
      <c r="LDE340" s="1085"/>
      <c r="LDF340" s="1080"/>
      <c r="LDG340" s="1085"/>
      <c r="LDH340" s="1085"/>
      <c r="LDI340" s="1085"/>
      <c r="LDJ340" s="1085"/>
      <c r="LDK340" s="1085"/>
      <c r="LDL340" s="1085"/>
      <c r="LDM340" s="1085"/>
      <c r="LDN340" s="1085"/>
      <c r="LDO340" s="1085"/>
      <c r="LDP340" s="1085"/>
      <c r="LDQ340" s="1085"/>
      <c r="LDR340" s="1085"/>
      <c r="LDS340" s="1085"/>
      <c r="LDT340" s="1085"/>
      <c r="LDU340" s="1080"/>
      <c r="LDV340" s="1085"/>
      <c r="LDW340" s="1085"/>
      <c r="LDX340" s="1085"/>
      <c r="LDY340" s="1085"/>
      <c r="LDZ340" s="1085"/>
      <c r="LEA340" s="1085"/>
      <c r="LEB340" s="1085"/>
      <c r="LEC340" s="1085"/>
      <c r="LED340" s="1085"/>
      <c r="LEE340" s="1085"/>
      <c r="LEF340" s="1085"/>
      <c r="LEG340" s="1085"/>
      <c r="LEH340" s="1085"/>
      <c r="LEI340" s="1085"/>
      <c r="LEJ340" s="1080"/>
      <c r="LEK340" s="1085"/>
      <c r="LEL340" s="1085"/>
      <c r="LEM340" s="1085"/>
      <c r="LEN340" s="1085"/>
      <c r="LEO340" s="1085"/>
      <c r="LEP340" s="1085"/>
      <c r="LEQ340" s="1085"/>
      <c r="LER340" s="1085"/>
      <c r="LES340" s="1085"/>
      <c r="LET340" s="1085"/>
      <c r="LEU340" s="1085"/>
      <c r="LEV340" s="1085"/>
      <c r="LEW340" s="1085"/>
      <c r="LEX340" s="1085"/>
      <c r="LEY340" s="1080"/>
      <c r="LEZ340" s="1085"/>
      <c r="LFA340" s="1085"/>
      <c r="LFB340" s="1085"/>
      <c r="LFC340" s="1085"/>
      <c r="LFD340" s="1085"/>
      <c r="LFE340" s="1085"/>
      <c r="LFF340" s="1085"/>
      <c r="LFG340" s="1085"/>
      <c r="LFH340" s="1085"/>
      <c r="LFI340" s="1085"/>
      <c r="LFJ340" s="1085"/>
      <c r="LFK340" s="1085"/>
      <c r="LFL340" s="1085"/>
      <c r="LFM340" s="1085"/>
      <c r="LFN340" s="1080"/>
      <c r="LFO340" s="1085"/>
      <c r="LFP340" s="1085"/>
      <c r="LFQ340" s="1085"/>
      <c r="LFR340" s="1085"/>
      <c r="LFS340" s="1085"/>
      <c r="LFT340" s="1085"/>
      <c r="LFU340" s="1085"/>
      <c r="LFV340" s="1085"/>
      <c r="LFW340" s="1085"/>
      <c r="LFX340" s="1085"/>
      <c r="LFY340" s="1085"/>
      <c r="LFZ340" s="1085"/>
      <c r="LGA340" s="1085"/>
      <c r="LGB340" s="1085"/>
      <c r="LGC340" s="1080"/>
      <c r="LGD340" s="1085"/>
      <c r="LGE340" s="1085"/>
      <c r="LGF340" s="1085"/>
      <c r="LGG340" s="1085"/>
      <c r="LGH340" s="1085"/>
      <c r="LGI340" s="1085"/>
      <c r="LGJ340" s="1085"/>
      <c r="LGK340" s="1085"/>
      <c r="LGL340" s="1085"/>
      <c r="LGM340" s="1085"/>
      <c r="LGN340" s="1085"/>
      <c r="LGO340" s="1085"/>
      <c r="LGP340" s="1085"/>
      <c r="LGQ340" s="1085"/>
      <c r="LGR340" s="1080"/>
      <c r="LGS340" s="1085"/>
      <c r="LGT340" s="1085"/>
      <c r="LGU340" s="1085"/>
      <c r="LGV340" s="1085"/>
      <c r="LGW340" s="1085"/>
      <c r="LGX340" s="1085"/>
      <c r="LGY340" s="1085"/>
      <c r="LGZ340" s="1085"/>
      <c r="LHA340" s="1085"/>
      <c r="LHB340" s="1085"/>
      <c r="LHC340" s="1085"/>
      <c r="LHD340" s="1085"/>
      <c r="LHE340" s="1085"/>
      <c r="LHF340" s="1085"/>
      <c r="LHG340" s="1080"/>
      <c r="LHH340" s="1085"/>
      <c r="LHI340" s="1085"/>
      <c r="LHJ340" s="1085"/>
      <c r="LHK340" s="1085"/>
      <c r="LHL340" s="1085"/>
      <c r="LHM340" s="1085"/>
      <c r="LHN340" s="1085"/>
      <c r="LHO340" s="1085"/>
      <c r="LHP340" s="1085"/>
      <c r="LHQ340" s="1085"/>
      <c r="LHR340" s="1085"/>
      <c r="LHS340" s="1085"/>
      <c r="LHT340" s="1085"/>
      <c r="LHU340" s="1085"/>
      <c r="LHV340" s="1080"/>
      <c r="LHW340" s="1085"/>
      <c r="LHX340" s="1085"/>
      <c r="LHY340" s="1085"/>
      <c r="LHZ340" s="1085"/>
      <c r="LIA340" s="1085"/>
      <c r="LIB340" s="1085"/>
      <c r="LIC340" s="1085"/>
      <c r="LID340" s="1085"/>
      <c r="LIE340" s="1085"/>
      <c r="LIF340" s="1085"/>
      <c r="LIG340" s="1085"/>
      <c r="LIH340" s="1085"/>
      <c r="LII340" s="1085"/>
      <c r="LIJ340" s="1085"/>
      <c r="LIK340" s="1080"/>
      <c r="LIL340" s="1085"/>
      <c r="LIM340" s="1085"/>
      <c r="LIN340" s="1085"/>
      <c r="LIO340" s="1085"/>
      <c r="LIP340" s="1085"/>
      <c r="LIQ340" s="1085"/>
      <c r="LIR340" s="1085"/>
      <c r="LIS340" s="1085"/>
      <c r="LIT340" s="1085"/>
      <c r="LIU340" s="1085"/>
      <c r="LIV340" s="1085"/>
      <c r="LIW340" s="1085"/>
      <c r="LIX340" s="1085"/>
      <c r="LIY340" s="1085"/>
      <c r="LIZ340" s="1080"/>
      <c r="LJA340" s="1085"/>
      <c r="LJB340" s="1085"/>
      <c r="LJC340" s="1085"/>
      <c r="LJD340" s="1085"/>
      <c r="LJE340" s="1085"/>
      <c r="LJF340" s="1085"/>
      <c r="LJG340" s="1085"/>
      <c r="LJH340" s="1085"/>
      <c r="LJI340" s="1085"/>
      <c r="LJJ340" s="1085"/>
      <c r="LJK340" s="1085"/>
      <c r="LJL340" s="1085"/>
      <c r="LJM340" s="1085"/>
      <c r="LJN340" s="1085"/>
      <c r="LJO340" s="1080"/>
      <c r="LJP340" s="1085"/>
      <c r="LJQ340" s="1085"/>
      <c r="LJR340" s="1085"/>
      <c r="LJS340" s="1085"/>
      <c r="LJT340" s="1085"/>
      <c r="LJU340" s="1085"/>
      <c r="LJV340" s="1085"/>
      <c r="LJW340" s="1085"/>
      <c r="LJX340" s="1085"/>
      <c r="LJY340" s="1085"/>
      <c r="LJZ340" s="1085"/>
      <c r="LKA340" s="1085"/>
      <c r="LKB340" s="1085"/>
      <c r="LKC340" s="1085"/>
      <c r="LKD340" s="1080"/>
      <c r="LKE340" s="1085"/>
      <c r="LKF340" s="1085"/>
      <c r="LKG340" s="1085"/>
      <c r="LKH340" s="1085"/>
      <c r="LKI340" s="1085"/>
      <c r="LKJ340" s="1085"/>
      <c r="LKK340" s="1085"/>
      <c r="LKL340" s="1085"/>
      <c r="LKM340" s="1085"/>
      <c r="LKN340" s="1085"/>
      <c r="LKO340" s="1085"/>
      <c r="LKP340" s="1085"/>
      <c r="LKQ340" s="1085"/>
      <c r="LKR340" s="1085"/>
      <c r="LKS340" s="1080"/>
      <c r="LKT340" s="1085"/>
      <c r="LKU340" s="1085"/>
      <c r="LKV340" s="1085"/>
      <c r="LKW340" s="1085"/>
      <c r="LKX340" s="1085"/>
      <c r="LKY340" s="1085"/>
      <c r="LKZ340" s="1085"/>
      <c r="LLA340" s="1085"/>
      <c r="LLB340" s="1085"/>
      <c r="LLC340" s="1085"/>
      <c r="LLD340" s="1085"/>
      <c r="LLE340" s="1085"/>
      <c r="LLF340" s="1085"/>
      <c r="LLG340" s="1085"/>
      <c r="LLH340" s="1080"/>
      <c r="LLI340" s="1085"/>
      <c r="LLJ340" s="1085"/>
      <c r="LLK340" s="1085"/>
      <c r="LLL340" s="1085"/>
      <c r="LLM340" s="1085"/>
      <c r="LLN340" s="1085"/>
      <c r="LLO340" s="1085"/>
      <c r="LLP340" s="1085"/>
      <c r="LLQ340" s="1085"/>
      <c r="LLR340" s="1085"/>
      <c r="LLS340" s="1085"/>
      <c r="LLT340" s="1085"/>
      <c r="LLU340" s="1085"/>
      <c r="LLV340" s="1085"/>
      <c r="LLW340" s="1080"/>
      <c r="LLX340" s="1085"/>
      <c r="LLY340" s="1085"/>
      <c r="LLZ340" s="1085"/>
      <c r="LMA340" s="1085"/>
      <c r="LMB340" s="1085"/>
      <c r="LMC340" s="1085"/>
      <c r="LMD340" s="1085"/>
      <c r="LME340" s="1085"/>
      <c r="LMF340" s="1085"/>
      <c r="LMG340" s="1085"/>
      <c r="LMH340" s="1085"/>
      <c r="LMI340" s="1085"/>
      <c r="LMJ340" s="1085"/>
      <c r="LMK340" s="1085"/>
      <c r="LML340" s="1080"/>
      <c r="LMM340" s="1085"/>
      <c r="LMN340" s="1085"/>
      <c r="LMO340" s="1085"/>
      <c r="LMP340" s="1085"/>
      <c r="LMQ340" s="1085"/>
      <c r="LMR340" s="1085"/>
      <c r="LMS340" s="1085"/>
      <c r="LMT340" s="1085"/>
      <c r="LMU340" s="1085"/>
      <c r="LMV340" s="1085"/>
      <c r="LMW340" s="1085"/>
      <c r="LMX340" s="1085"/>
      <c r="LMY340" s="1085"/>
      <c r="LMZ340" s="1085"/>
      <c r="LNA340" s="1080"/>
      <c r="LNB340" s="1085"/>
      <c r="LNC340" s="1085"/>
      <c r="LND340" s="1085"/>
      <c r="LNE340" s="1085"/>
      <c r="LNF340" s="1085"/>
      <c r="LNG340" s="1085"/>
      <c r="LNH340" s="1085"/>
      <c r="LNI340" s="1085"/>
      <c r="LNJ340" s="1085"/>
      <c r="LNK340" s="1085"/>
      <c r="LNL340" s="1085"/>
      <c r="LNM340" s="1085"/>
      <c r="LNN340" s="1085"/>
      <c r="LNO340" s="1085"/>
      <c r="LNP340" s="1080"/>
      <c r="LNQ340" s="1085"/>
      <c r="LNR340" s="1085"/>
      <c r="LNS340" s="1085"/>
      <c r="LNT340" s="1085"/>
      <c r="LNU340" s="1085"/>
      <c r="LNV340" s="1085"/>
      <c r="LNW340" s="1085"/>
      <c r="LNX340" s="1085"/>
      <c r="LNY340" s="1085"/>
      <c r="LNZ340" s="1085"/>
      <c r="LOA340" s="1085"/>
      <c r="LOB340" s="1085"/>
      <c r="LOC340" s="1085"/>
      <c r="LOD340" s="1085"/>
      <c r="LOE340" s="1080"/>
      <c r="LOF340" s="1085"/>
      <c r="LOG340" s="1085"/>
      <c r="LOH340" s="1085"/>
      <c r="LOI340" s="1085"/>
      <c r="LOJ340" s="1085"/>
      <c r="LOK340" s="1085"/>
      <c r="LOL340" s="1085"/>
      <c r="LOM340" s="1085"/>
      <c r="LON340" s="1085"/>
      <c r="LOO340" s="1085"/>
      <c r="LOP340" s="1085"/>
      <c r="LOQ340" s="1085"/>
      <c r="LOR340" s="1085"/>
      <c r="LOS340" s="1085"/>
      <c r="LOT340" s="1080"/>
      <c r="LOU340" s="1085"/>
      <c r="LOV340" s="1085"/>
      <c r="LOW340" s="1085"/>
      <c r="LOX340" s="1085"/>
      <c r="LOY340" s="1085"/>
      <c r="LOZ340" s="1085"/>
      <c r="LPA340" s="1085"/>
      <c r="LPB340" s="1085"/>
      <c r="LPC340" s="1085"/>
      <c r="LPD340" s="1085"/>
      <c r="LPE340" s="1085"/>
      <c r="LPF340" s="1085"/>
      <c r="LPG340" s="1085"/>
      <c r="LPH340" s="1085"/>
      <c r="LPI340" s="1080"/>
      <c r="LPJ340" s="1085"/>
      <c r="LPK340" s="1085"/>
      <c r="LPL340" s="1085"/>
      <c r="LPM340" s="1085"/>
      <c r="LPN340" s="1085"/>
      <c r="LPO340" s="1085"/>
      <c r="LPP340" s="1085"/>
      <c r="LPQ340" s="1085"/>
      <c r="LPR340" s="1085"/>
      <c r="LPS340" s="1085"/>
      <c r="LPT340" s="1085"/>
      <c r="LPU340" s="1085"/>
      <c r="LPV340" s="1085"/>
      <c r="LPW340" s="1085"/>
      <c r="LPX340" s="1080"/>
      <c r="LPY340" s="1085"/>
      <c r="LPZ340" s="1085"/>
      <c r="LQA340" s="1085"/>
      <c r="LQB340" s="1085"/>
      <c r="LQC340" s="1085"/>
      <c r="LQD340" s="1085"/>
      <c r="LQE340" s="1085"/>
      <c r="LQF340" s="1085"/>
      <c r="LQG340" s="1085"/>
      <c r="LQH340" s="1085"/>
      <c r="LQI340" s="1085"/>
      <c r="LQJ340" s="1085"/>
      <c r="LQK340" s="1085"/>
      <c r="LQL340" s="1085"/>
      <c r="LQM340" s="1080"/>
      <c r="LQN340" s="1085"/>
      <c r="LQO340" s="1085"/>
      <c r="LQP340" s="1085"/>
      <c r="LQQ340" s="1085"/>
      <c r="LQR340" s="1085"/>
      <c r="LQS340" s="1085"/>
      <c r="LQT340" s="1085"/>
      <c r="LQU340" s="1085"/>
      <c r="LQV340" s="1085"/>
      <c r="LQW340" s="1085"/>
      <c r="LQX340" s="1085"/>
      <c r="LQY340" s="1085"/>
      <c r="LQZ340" s="1085"/>
      <c r="LRA340" s="1085"/>
      <c r="LRB340" s="1080"/>
      <c r="LRC340" s="1085"/>
      <c r="LRD340" s="1085"/>
      <c r="LRE340" s="1085"/>
      <c r="LRF340" s="1085"/>
      <c r="LRG340" s="1085"/>
      <c r="LRH340" s="1085"/>
      <c r="LRI340" s="1085"/>
      <c r="LRJ340" s="1085"/>
      <c r="LRK340" s="1085"/>
      <c r="LRL340" s="1085"/>
      <c r="LRM340" s="1085"/>
      <c r="LRN340" s="1085"/>
      <c r="LRO340" s="1085"/>
      <c r="LRP340" s="1085"/>
      <c r="LRQ340" s="1080"/>
      <c r="LRR340" s="1085"/>
      <c r="LRS340" s="1085"/>
      <c r="LRT340" s="1085"/>
      <c r="LRU340" s="1085"/>
      <c r="LRV340" s="1085"/>
      <c r="LRW340" s="1085"/>
      <c r="LRX340" s="1085"/>
      <c r="LRY340" s="1085"/>
      <c r="LRZ340" s="1085"/>
      <c r="LSA340" s="1085"/>
      <c r="LSB340" s="1085"/>
      <c r="LSC340" s="1085"/>
      <c r="LSD340" s="1085"/>
      <c r="LSE340" s="1085"/>
      <c r="LSF340" s="1080"/>
      <c r="LSG340" s="1085"/>
      <c r="LSH340" s="1085"/>
      <c r="LSI340" s="1085"/>
      <c r="LSJ340" s="1085"/>
      <c r="LSK340" s="1085"/>
      <c r="LSL340" s="1085"/>
      <c r="LSM340" s="1085"/>
      <c r="LSN340" s="1085"/>
      <c r="LSO340" s="1085"/>
      <c r="LSP340" s="1085"/>
      <c r="LSQ340" s="1085"/>
      <c r="LSR340" s="1085"/>
      <c r="LSS340" s="1085"/>
      <c r="LST340" s="1085"/>
      <c r="LSU340" s="1080"/>
      <c r="LSV340" s="1085"/>
      <c r="LSW340" s="1085"/>
      <c r="LSX340" s="1085"/>
      <c r="LSY340" s="1085"/>
      <c r="LSZ340" s="1085"/>
      <c r="LTA340" s="1085"/>
      <c r="LTB340" s="1085"/>
      <c r="LTC340" s="1085"/>
      <c r="LTD340" s="1085"/>
      <c r="LTE340" s="1085"/>
      <c r="LTF340" s="1085"/>
      <c r="LTG340" s="1085"/>
      <c r="LTH340" s="1085"/>
      <c r="LTI340" s="1085"/>
      <c r="LTJ340" s="1080"/>
      <c r="LTK340" s="1085"/>
      <c r="LTL340" s="1085"/>
      <c r="LTM340" s="1085"/>
      <c r="LTN340" s="1085"/>
      <c r="LTO340" s="1085"/>
      <c r="LTP340" s="1085"/>
      <c r="LTQ340" s="1085"/>
      <c r="LTR340" s="1085"/>
      <c r="LTS340" s="1085"/>
      <c r="LTT340" s="1085"/>
      <c r="LTU340" s="1085"/>
      <c r="LTV340" s="1085"/>
      <c r="LTW340" s="1085"/>
      <c r="LTX340" s="1085"/>
      <c r="LTY340" s="1080"/>
      <c r="LTZ340" s="1085"/>
      <c r="LUA340" s="1085"/>
      <c r="LUB340" s="1085"/>
      <c r="LUC340" s="1085"/>
      <c r="LUD340" s="1085"/>
      <c r="LUE340" s="1085"/>
      <c r="LUF340" s="1085"/>
      <c r="LUG340" s="1085"/>
      <c r="LUH340" s="1085"/>
      <c r="LUI340" s="1085"/>
      <c r="LUJ340" s="1085"/>
      <c r="LUK340" s="1085"/>
      <c r="LUL340" s="1085"/>
      <c r="LUM340" s="1085"/>
      <c r="LUN340" s="1080"/>
      <c r="LUO340" s="1085"/>
      <c r="LUP340" s="1085"/>
      <c r="LUQ340" s="1085"/>
      <c r="LUR340" s="1085"/>
      <c r="LUS340" s="1085"/>
      <c r="LUT340" s="1085"/>
      <c r="LUU340" s="1085"/>
      <c r="LUV340" s="1085"/>
      <c r="LUW340" s="1085"/>
      <c r="LUX340" s="1085"/>
      <c r="LUY340" s="1085"/>
      <c r="LUZ340" s="1085"/>
      <c r="LVA340" s="1085"/>
      <c r="LVB340" s="1085"/>
      <c r="LVC340" s="1080"/>
      <c r="LVD340" s="1085"/>
      <c r="LVE340" s="1085"/>
      <c r="LVF340" s="1085"/>
      <c r="LVG340" s="1085"/>
      <c r="LVH340" s="1085"/>
      <c r="LVI340" s="1085"/>
      <c r="LVJ340" s="1085"/>
      <c r="LVK340" s="1085"/>
      <c r="LVL340" s="1085"/>
      <c r="LVM340" s="1085"/>
      <c r="LVN340" s="1085"/>
      <c r="LVO340" s="1085"/>
      <c r="LVP340" s="1085"/>
      <c r="LVQ340" s="1085"/>
      <c r="LVR340" s="1080"/>
      <c r="LVS340" s="1085"/>
      <c r="LVT340" s="1085"/>
      <c r="LVU340" s="1085"/>
      <c r="LVV340" s="1085"/>
      <c r="LVW340" s="1085"/>
      <c r="LVX340" s="1085"/>
      <c r="LVY340" s="1085"/>
      <c r="LVZ340" s="1085"/>
      <c r="LWA340" s="1085"/>
      <c r="LWB340" s="1085"/>
      <c r="LWC340" s="1085"/>
      <c r="LWD340" s="1085"/>
      <c r="LWE340" s="1085"/>
      <c r="LWF340" s="1085"/>
      <c r="LWG340" s="1080"/>
      <c r="LWH340" s="1085"/>
      <c r="LWI340" s="1085"/>
      <c r="LWJ340" s="1085"/>
      <c r="LWK340" s="1085"/>
      <c r="LWL340" s="1085"/>
      <c r="LWM340" s="1085"/>
      <c r="LWN340" s="1085"/>
      <c r="LWO340" s="1085"/>
      <c r="LWP340" s="1085"/>
      <c r="LWQ340" s="1085"/>
      <c r="LWR340" s="1085"/>
      <c r="LWS340" s="1085"/>
      <c r="LWT340" s="1085"/>
      <c r="LWU340" s="1085"/>
      <c r="LWV340" s="1080"/>
      <c r="LWW340" s="1085"/>
      <c r="LWX340" s="1085"/>
      <c r="LWY340" s="1085"/>
      <c r="LWZ340" s="1085"/>
      <c r="LXA340" s="1085"/>
      <c r="LXB340" s="1085"/>
      <c r="LXC340" s="1085"/>
      <c r="LXD340" s="1085"/>
      <c r="LXE340" s="1085"/>
      <c r="LXF340" s="1085"/>
      <c r="LXG340" s="1085"/>
      <c r="LXH340" s="1085"/>
      <c r="LXI340" s="1085"/>
      <c r="LXJ340" s="1085"/>
      <c r="LXK340" s="1080"/>
      <c r="LXL340" s="1085"/>
      <c r="LXM340" s="1085"/>
      <c r="LXN340" s="1085"/>
      <c r="LXO340" s="1085"/>
      <c r="LXP340" s="1085"/>
      <c r="LXQ340" s="1085"/>
      <c r="LXR340" s="1085"/>
      <c r="LXS340" s="1085"/>
      <c r="LXT340" s="1085"/>
      <c r="LXU340" s="1085"/>
      <c r="LXV340" s="1085"/>
      <c r="LXW340" s="1085"/>
      <c r="LXX340" s="1085"/>
      <c r="LXY340" s="1085"/>
      <c r="LXZ340" s="1080"/>
      <c r="LYA340" s="1085"/>
      <c r="LYB340" s="1085"/>
      <c r="LYC340" s="1085"/>
      <c r="LYD340" s="1085"/>
      <c r="LYE340" s="1085"/>
      <c r="LYF340" s="1085"/>
      <c r="LYG340" s="1085"/>
      <c r="LYH340" s="1085"/>
      <c r="LYI340" s="1085"/>
      <c r="LYJ340" s="1085"/>
      <c r="LYK340" s="1085"/>
      <c r="LYL340" s="1085"/>
      <c r="LYM340" s="1085"/>
      <c r="LYN340" s="1085"/>
      <c r="LYO340" s="1080"/>
      <c r="LYP340" s="1085"/>
      <c r="LYQ340" s="1085"/>
      <c r="LYR340" s="1085"/>
      <c r="LYS340" s="1085"/>
      <c r="LYT340" s="1085"/>
      <c r="LYU340" s="1085"/>
      <c r="LYV340" s="1085"/>
      <c r="LYW340" s="1085"/>
      <c r="LYX340" s="1085"/>
      <c r="LYY340" s="1085"/>
      <c r="LYZ340" s="1085"/>
      <c r="LZA340" s="1085"/>
      <c r="LZB340" s="1085"/>
      <c r="LZC340" s="1085"/>
      <c r="LZD340" s="1080"/>
      <c r="LZE340" s="1085"/>
      <c r="LZF340" s="1085"/>
      <c r="LZG340" s="1085"/>
      <c r="LZH340" s="1085"/>
      <c r="LZI340" s="1085"/>
      <c r="LZJ340" s="1085"/>
      <c r="LZK340" s="1085"/>
      <c r="LZL340" s="1085"/>
      <c r="LZM340" s="1085"/>
      <c r="LZN340" s="1085"/>
      <c r="LZO340" s="1085"/>
      <c r="LZP340" s="1085"/>
      <c r="LZQ340" s="1085"/>
      <c r="LZR340" s="1085"/>
      <c r="LZS340" s="1080"/>
      <c r="LZT340" s="1085"/>
      <c r="LZU340" s="1085"/>
      <c r="LZV340" s="1085"/>
      <c r="LZW340" s="1085"/>
      <c r="LZX340" s="1085"/>
      <c r="LZY340" s="1085"/>
      <c r="LZZ340" s="1085"/>
      <c r="MAA340" s="1085"/>
      <c r="MAB340" s="1085"/>
      <c r="MAC340" s="1085"/>
      <c r="MAD340" s="1085"/>
      <c r="MAE340" s="1085"/>
      <c r="MAF340" s="1085"/>
      <c r="MAG340" s="1085"/>
      <c r="MAH340" s="1080"/>
      <c r="MAI340" s="1085"/>
      <c r="MAJ340" s="1085"/>
      <c r="MAK340" s="1085"/>
      <c r="MAL340" s="1085"/>
      <c r="MAM340" s="1085"/>
      <c r="MAN340" s="1085"/>
      <c r="MAO340" s="1085"/>
      <c r="MAP340" s="1085"/>
      <c r="MAQ340" s="1085"/>
      <c r="MAR340" s="1085"/>
      <c r="MAS340" s="1085"/>
      <c r="MAT340" s="1085"/>
      <c r="MAU340" s="1085"/>
      <c r="MAV340" s="1085"/>
      <c r="MAW340" s="1080"/>
      <c r="MAX340" s="1085"/>
      <c r="MAY340" s="1085"/>
      <c r="MAZ340" s="1085"/>
      <c r="MBA340" s="1085"/>
      <c r="MBB340" s="1085"/>
      <c r="MBC340" s="1085"/>
      <c r="MBD340" s="1085"/>
      <c r="MBE340" s="1085"/>
      <c r="MBF340" s="1085"/>
      <c r="MBG340" s="1085"/>
      <c r="MBH340" s="1085"/>
      <c r="MBI340" s="1085"/>
      <c r="MBJ340" s="1085"/>
      <c r="MBK340" s="1085"/>
      <c r="MBL340" s="1080"/>
      <c r="MBM340" s="1085"/>
      <c r="MBN340" s="1085"/>
      <c r="MBO340" s="1085"/>
      <c r="MBP340" s="1085"/>
      <c r="MBQ340" s="1085"/>
      <c r="MBR340" s="1085"/>
      <c r="MBS340" s="1085"/>
      <c r="MBT340" s="1085"/>
      <c r="MBU340" s="1085"/>
      <c r="MBV340" s="1085"/>
      <c r="MBW340" s="1085"/>
      <c r="MBX340" s="1085"/>
      <c r="MBY340" s="1085"/>
      <c r="MBZ340" s="1085"/>
      <c r="MCA340" s="1080"/>
      <c r="MCB340" s="1085"/>
      <c r="MCC340" s="1085"/>
      <c r="MCD340" s="1085"/>
      <c r="MCE340" s="1085"/>
      <c r="MCF340" s="1085"/>
      <c r="MCG340" s="1085"/>
      <c r="MCH340" s="1085"/>
      <c r="MCI340" s="1085"/>
      <c r="MCJ340" s="1085"/>
      <c r="MCK340" s="1085"/>
      <c r="MCL340" s="1085"/>
      <c r="MCM340" s="1085"/>
      <c r="MCN340" s="1085"/>
      <c r="MCO340" s="1085"/>
      <c r="MCP340" s="1080"/>
      <c r="MCQ340" s="1085"/>
      <c r="MCR340" s="1085"/>
      <c r="MCS340" s="1085"/>
      <c r="MCT340" s="1085"/>
      <c r="MCU340" s="1085"/>
      <c r="MCV340" s="1085"/>
      <c r="MCW340" s="1085"/>
      <c r="MCX340" s="1085"/>
      <c r="MCY340" s="1085"/>
      <c r="MCZ340" s="1085"/>
      <c r="MDA340" s="1085"/>
      <c r="MDB340" s="1085"/>
      <c r="MDC340" s="1085"/>
      <c r="MDD340" s="1085"/>
      <c r="MDE340" s="1080"/>
      <c r="MDF340" s="1085"/>
      <c r="MDG340" s="1085"/>
      <c r="MDH340" s="1085"/>
      <c r="MDI340" s="1085"/>
      <c r="MDJ340" s="1085"/>
      <c r="MDK340" s="1085"/>
      <c r="MDL340" s="1085"/>
      <c r="MDM340" s="1085"/>
      <c r="MDN340" s="1085"/>
      <c r="MDO340" s="1085"/>
      <c r="MDP340" s="1085"/>
      <c r="MDQ340" s="1085"/>
      <c r="MDR340" s="1085"/>
      <c r="MDS340" s="1085"/>
      <c r="MDT340" s="1080"/>
      <c r="MDU340" s="1085"/>
      <c r="MDV340" s="1085"/>
      <c r="MDW340" s="1085"/>
      <c r="MDX340" s="1085"/>
      <c r="MDY340" s="1085"/>
      <c r="MDZ340" s="1085"/>
      <c r="MEA340" s="1085"/>
      <c r="MEB340" s="1085"/>
      <c r="MEC340" s="1085"/>
      <c r="MED340" s="1085"/>
      <c r="MEE340" s="1085"/>
      <c r="MEF340" s="1085"/>
      <c r="MEG340" s="1085"/>
      <c r="MEH340" s="1085"/>
      <c r="MEI340" s="1080"/>
      <c r="MEJ340" s="1085"/>
      <c r="MEK340" s="1085"/>
      <c r="MEL340" s="1085"/>
      <c r="MEM340" s="1085"/>
      <c r="MEN340" s="1085"/>
      <c r="MEO340" s="1085"/>
      <c r="MEP340" s="1085"/>
      <c r="MEQ340" s="1085"/>
      <c r="MER340" s="1085"/>
      <c r="MES340" s="1085"/>
      <c r="MET340" s="1085"/>
      <c r="MEU340" s="1085"/>
      <c r="MEV340" s="1085"/>
      <c r="MEW340" s="1085"/>
      <c r="MEX340" s="1080"/>
      <c r="MEY340" s="1085"/>
      <c r="MEZ340" s="1085"/>
      <c r="MFA340" s="1085"/>
      <c r="MFB340" s="1085"/>
      <c r="MFC340" s="1085"/>
      <c r="MFD340" s="1085"/>
      <c r="MFE340" s="1085"/>
      <c r="MFF340" s="1085"/>
      <c r="MFG340" s="1085"/>
      <c r="MFH340" s="1085"/>
      <c r="MFI340" s="1085"/>
      <c r="MFJ340" s="1085"/>
      <c r="MFK340" s="1085"/>
      <c r="MFL340" s="1085"/>
      <c r="MFM340" s="1080"/>
      <c r="MFN340" s="1085"/>
      <c r="MFO340" s="1085"/>
      <c r="MFP340" s="1085"/>
      <c r="MFQ340" s="1085"/>
      <c r="MFR340" s="1085"/>
      <c r="MFS340" s="1085"/>
      <c r="MFT340" s="1085"/>
      <c r="MFU340" s="1085"/>
      <c r="MFV340" s="1085"/>
      <c r="MFW340" s="1085"/>
      <c r="MFX340" s="1085"/>
      <c r="MFY340" s="1085"/>
      <c r="MFZ340" s="1085"/>
      <c r="MGA340" s="1085"/>
      <c r="MGB340" s="1080"/>
      <c r="MGC340" s="1085"/>
      <c r="MGD340" s="1085"/>
      <c r="MGE340" s="1085"/>
      <c r="MGF340" s="1085"/>
      <c r="MGG340" s="1085"/>
      <c r="MGH340" s="1085"/>
      <c r="MGI340" s="1085"/>
      <c r="MGJ340" s="1085"/>
      <c r="MGK340" s="1085"/>
      <c r="MGL340" s="1085"/>
      <c r="MGM340" s="1085"/>
      <c r="MGN340" s="1085"/>
      <c r="MGO340" s="1085"/>
      <c r="MGP340" s="1085"/>
      <c r="MGQ340" s="1080"/>
      <c r="MGR340" s="1085"/>
      <c r="MGS340" s="1085"/>
      <c r="MGT340" s="1085"/>
      <c r="MGU340" s="1085"/>
      <c r="MGV340" s="1085"/>
      <c r="MGW340" s="1085"/>
      <c r="MGX340" s="1085"/>
      <c r="MGY340" s="1085"/>
      <c r="MGZ340" s="1085"/>
      <c r="MHA340" s="1085"/>
      <c r="MHB340" s="1085"/>
      <c r="MHC340" s="1085"/>
      <c r="MHD340" s="1085"/>
      <c r="MHE340" s="1085"/>
      <c r="MHF340" s="1080"/>
      <c r="MHG340" s="1085"/>
      <c r="MHH340" s="1085"/>
      <c r="MHI340" s="1085"/>
      <c r="MHJ340" s="1085"/>
      <c r="MHK340" s="1085"/>
      <c r="MHL340" s="1085"/>
      <c r="MHM340" s="1085"/>
      <c r="MHN340" s="1085"/>
      <c r="MHO340" s="1085"/>
      <c r="MHP340" s="1085"/>
      <c r="MHQ340" s="1085"/>
      <c r="MHR340" s="1085"/>
      <c r="MHS340" s="1085"/>
      <c r="MHT340" s="1085"/>
      <c r="MHU340" s="1080"/>
      <c r="MHV340" s="1085"/>
      <c r="MHW340" s="1085"/>
      <c r="MHX340" s="1085"/>
      <c r="MHY340" s="1085"/>
      <c r="MHZ340" s="1085"/>
      <c r="MIA340" s="1085"/>
      <c r="MIB340" s="1085"/>
      <c r="MIC340" s="1085"/>
      <c r="MID340" s="1085"/>
      <c r="MIE340" s="1085"/>
      <c r="MIF340" s="1085"/>
      <c r="MIG340" s="1085"/>
      <c r="MIH340" s="1085"/>
      <c r="MII340" s="1085"/>
      <c r="MIJ340" s="1080"/>
      <c r="MIK340" s="1085"/>
      <c r="MIL340" s="1085"/>
      <c r="MIM340" s="1085"/>
      <c r="MIN340" s="1085"/>
      <c r="MIO340" s="1085"/>
      <c r="MIP340" s="1085"/>
      <c r="MIQ340" s="1085"/>
      <c r="MIR340" s="1085"/>
      <c r="MIS340" s="1085"/>
      <c r="MIT340" s="1085"/>
      <c r="MIU340" s="1085"/>
      <c r="MIV340" s="1085"/>
      <c r="MIW340" s="1085"/>
      <c r="MIX340" s="1085"/>
      <c r="MIY340" s="1080"/>
      <c r="MIZ340" s="1085"/>
      <c r="MJA340" s="1085"/>
      <c r="MJB340" s="1085"/>
      <c r="MJC340" s="1085"/>
      <c r="MJD340" s="1085"/>
      <c r="MJE340" s="1085"/>
      <c r="MJF340" s="1085"/>
      <c r="MJG340" s="1085"/>
      <c r="MJH340" s="1085"/>
      <c r="MJI340" s="1085"/>
      <c r="MJJ340" s="1085"/>
      <c r="MJK340" s="1085"/>
      <c r="MJL340" s="1085"/>
      <c r="MJM340" s="1085"/>
      <c r="MJN340" s="1080"/>
      <c r="MJO340" s="1085"/>
      <c r="MJP340" s="1085"/>
      <c r="MJQ340" s="1085"/>
      <c r="MJR340" s="1085"/>
      <c r="MJS340" s="1085"/>
      <c r="MJT340" s="1085"/>
      <c r="MJU340" s="1085"/>
      <c r="MJV340" s="1085"/>
      <c r="MJW340" s="1085"/>
      <c r="MJX340" s="1085"/>
      <c r="MJY340" s="1085"/>
      <c r="MJZ340" s="1085"/>
      <c r="MKA340" s="1085"/>
      <c r="MKB340" s="1085"/>
      <c r="MKC340" s="1080"/>
      <c r="MKD340" s="1085"/>
      <c r="MKE340" s="1085"/>
      <c r="MKF340" s="1085"/>
      <c r="MKG340" s="1085"/>
      <c r="MKH340" s="1085"/>
      <c r="MKI340" s="1085"/>
      <c r="MKJ340" s="1085"/>
      <c r="MKK340" s="1085"/>
      <c r="MKL340" s="1085"/>
      <c r="MKM340" s="1085"/>
      <c r="MKN340" s="1085"/>
      <c r="MKO340" s="1085"/>
      <c r="MKP340" s="1085"/>
      <c r="MKQ340" s="1085"/>
      <c r="MKR340" s="1080"/>
      <c r="MKS340" s="1085"/>
      <c r="MKT340" s="1085"/>
      <c r="MKU340" s="1085"/>
      <c r="MKV340" s="1085"/>
      <c r="MKW340" s="1085"/>
      <c r="MKX340" s="1085"/>
      <c r="MKY340" s="1085"/>
      <c r="MKZ340" s="1085"/>
      <c r="MLA340" s="1085"/>
      <c r="MLB340" s="1085"/>
      <c r="MLC340" s="1085"/>
      <c r="MLD340" s="1085"/>
      <c r="MLE340" s="1085"/>
      <c r="MLF340" s="1085"/>
      <c r="MLG340" s="1080"/>
      <c r="MLH340" s="1085"/>
      <c r="MLI340" s="1085"/>
      <c r="MLJ340" s="1085"/>
      <c r="MLK340" s="1085"/>
      <c r="MLL340" s="1085"/>
      <c r="MLM340" s="1085"/>
      <c r="MLN340" s="1085"/>
      <c r="MLO340" s="1085"/>
      <c r="MLP340" s="1085"/>
      <c r="MLQ340" s="1085"/>
      <c r="MLR340" s="1085"/>
      <c r="MLS340" s="1085"/>
      <c r="MLT340" s="1085"/>
      <c r="MLU340" s="1085"/>
      <c r="MLV340" s="1080"/>
      <c r="MLW340" s="1085"/>
      <c r="MLX340" s="1085"/>
      <c r="MLY340" s="1085"/>
      <c r="MLZ340" s="1085"/>
      <c r="MMA340" s="1085"/>
      <c r="MMB340" s="1085"/>
      <c r="MMC340" s="1085"/>
      <c r="MMD340" s="1085"/>
      <c r="MME340" s="1085"/>
      <c r="MMF340" s="1085"/>
      <c r="MMG340" s="1085"/>
      <c r="MMH340" s="1085"/>
      <c r="MMI340" s="1085"/>
      <c r="MMJ340" s="1085"/>
      <c r="MMK340" s="1080"/>
      <c r="MML340" s="1085"/>
      <c r="MMM340" s="1085"/>
      <c r="MMN340" s="1085"/>
      <c r="MMO340" s="1085"/>
      <c r="MMP340" s="1085"/>
      <c r="MMQ340" s="1085"/>
      <c r="MMR340" s="1085"/>
      <c r="MMS340" s="1085"/>
      <c r="MMT340" s="1085"/>
      <c r="MMU340" s="1085"/>
      <c r="MMV340" s="1085"/>
      <c r="MMW340" s="1085"/>
      <c r="MMX340" s="1085"/>
      <c r="MMY340" s="1085"/>
      <c r="MMZ340" s="1080"/>
      <c r="MNA340" s="1085"/>
      <c r="MNB340" s="1085"/>
      <c r="MNC340" s="1085"/>
      <c r="MND340" s="1085"/>
      <c r="MNE340" s="1085"/>
      <c r="MNF340" s="1085"/>
      <c r="MNG340" s="1085"/>
      <c r="MNH340" s="1085"/>
      <c r="MNI340" s="1085"/>
      <c r="MNJ340" s="1085"/>
      <c r="MNK340" s="1085"/>
      <c r="MNL340" s="1085"/>
      <c r="MNM340" s="1085"/>
      <c r="MNN340" s="1085"/>
      <c r="MNO340" s="1080"/>
      <c r="MNP340" s="1085"/>
      <c r="MNQ340" s="1085"/>
      <c r="MNR340" s="1085"/>
      <c r="MNS340" s="1085"/>
      <c r="MNT340" s="1085"/>
      <c r="MNU340" s="1085"/>
      <c r="MNV340" s="1085"/>
      <c r="MNW340" s="1085"/>
      <c r="MNX340" s="1085"/>
      <c r="MNY340" s="1085"/>
      <c r="MNZ340" s="1085"/>
      <c r="MOA340" s="1085"/>
      <c r="MOB340" s="1085"/>
      <c r="MOC340" s="1085"/>
      <c r="MOD340" s="1080"/>
      <c r="MOE340" s="1085"/>
      <c r="MOF340" s="1085"/>
      <c r="MOG340" s="1085"/>
      <c r="MOH340" s="1085"/>
      <c r="MOI340" s="1085"/>
      <c r="MOJ340" s="1085"/>
      <c r="MOK340" s="1085"/>
      <c r="MOL340" s="1085"/>
      <c r="MOM340" s="1085"/>
      <c r="MON340" s="1085"/>
      <c r="MOO340" s="1085"/>
      <c r="MOP340" s="1085"/>
      <c r="MOQ340" s="1085"/>
      <c r="MOR340" s="1085"/>
      <c r="MOS340" s="1080"/>
      <c r="MOT340" s="1085"/>
      <c r="MOU340" s="1085"/>
      <c r="MOV340" s="1085"/>
      <c r="MOW340" s="1085"/>
      <c r="MOX340" s="1085"/>
      <c r="MOY340" s="1085"/>
      <c r="MOZ340" s="1085"/>
      <c r="MPA340" s="1085"/>
      <c r="MPB340" s="1085"/>
      <c r="MPC340" s="1085"/>
      <c r="MPD340" s="1085"/>
      <c r="MPE340" s="1085"/>
      <c r="MPF340" s="1085"/>
      <c r="MPG340" s="1085"/>
      <c r="MPH340" s="1080"/>
      <c r="MPI340" s="1085"/>
      <c r="MPJ340" s="1085"/>
      <c r="MPK340" s="1085"/>
      <c r="MPL340" s="1085"/>
      <c r="MPM340" s="1085"/>
      <c r="MPN340" s="1085"/>
      <c r="MPO340" s="1085"/>
      <c r="MPP340" s="1085"/>
      <c r="MPQ340" s="1085"/>
      <c r="MPR340" s="1085"/>
      <c r="MPS340" s="1085"/>
      <c r="MPT340" s="1085"/>
      <c r="MPU340" s="1085"/>
      <c r="MPV340" s="1085"/>
      <c r="MPW340" s="1080"/>
      <c r="MPX340" s="1085"/>
      <c r="MPY340" s="1085"/>
      <c r="MPZ340" s="1085"/>
      <c r="MQA340" s="1085"/>
      <c r="MQB340" s="1085"/>
      <c r="MQC340" s="1085"/>
      <c r="MQD340" s="1085"/>
      <c r="MQE340" s="1085"/>
      <c r="MQF340" s="1085"/>
      <c r="MQG340" s="1085"/>
      <c r="MQH340" s="1085"/>
      <c r="MQI340" s="1085"/>
      <c r="MQJ340" s="1085"/>
      <c r="MQK340" s="1085"/>
      <c r="MQL340" s="1080"/>
      <c r="MQM340" s="1085"/>
      <c r="MQN340" s="1085"/>
      <c r="MQO340" s="1085"/>
      <c r="MQP340" s="1085"/>
      <c r="MQQ340" s="1085"/>
      <c r="MQR340" s="1085"/>
      <c r="MQS340" s="1085"/>
      <c r="MQT340" s="1085"/>
      <c r="MQU340" s="1085"/>
      <c r="MQV340" s="1085"/>
      <c r="MQW340" s="1085"/>
      <c r="MQX340" s="1085"/>
      <c r="MQY340" s="1085"/>
      <c r="MQZ340" s="1085"/>
      <c r="MRA340" s="1080"/>
      <c r="MRB340" s="1085"/>
      <c r="MRC340" s="1085"/>
      <c r="MRD340" s="1085"/>
      <c r="MRE340" s="1085"/>
      <c r="MRF340" s="1085"/>
      <c r="MRG340" s="1085"/>
      <c r="MRH340" s="1085"/>
      <c r="MRI340" s="1085"/>
      <c r="MRJ340" s="1085"/>
      <c r="MRK340" s="1085"/>
      <c r="MRL340" s="1085"/>
      <c r="MRM340" s="1085"/>
      <c r="MRN340" s="1085"/>
      <c r="MRO340" s="1085"/>
      <c r="MRP340" s="1080"/>
      <c r="MRQ340" s="1085"/>
      <c r="MRR340" s="1085"/>
      <c r="MRS340" s="1085"/>
      <c r="MRT340" s="1085"/>
      <c r="MRU340" s="1085"/>
      <c r="MRV340" s="1085"/>
      <c r="MRW340" s="1085"/>
      <c r="MRX340" s="1085"/>
      <c r="MRY340" s="1085"/>
      <c r="MRZ340" s="1085"/>
      <c r="MSA340" s="1085"/>
      <c r="MSB340" s="1085"/>
      <c r="MSC340" s="1085"/>
      <c r="MSD340" s="1085"/>
      <c r="MSE340" s="1080"/>
      <c r="MSF340" s="1085"/>
      <c r="MSG340" s="1085"/>
      <c r="MSH340" s="1085"/>
      <c r="MSI340" s="1085"/>
      <c r="MSJ340" s="1085"/>
      <c r="MSK340" s="1085"/>
      <c r="MSL340" s="1085"/>
      <c r="MSM340" s="1085"/>
      <c r="MSN340" s="1085"/>
      <c r="MSO340" s="1085"/>
      <c r="MSP340" s="1085"/>
      <c r="MSQ340" s="1085"/>
      <c r="MSR340" s="1085"/>
      <c r="MSS340" s="1085"/>
      <c r="MST340" s="1080"/>
      <c r="MSU340" s="1085"/>
      <c r="MSV340" s="1085"/>
      <c r="MSW340" s="1085"/>
      <c r="MSX340" s="1085"/>
      <c r="MSY340" s="1085"/>
      <c r="MSZ340" s="1085"/>
      <c r="MTA340" s="1085"/>
      <c r="MTB340" s="1085"/>
      <c r="MTC340" s="1085"/>
      <c r="MTD340" s="1085"/>
      <c r="MTE340" s="1085"/>
      <c r="MTF340" s="1085"/>
      <c r="MTG340" s="1085"/>
      <c r="MTH340" s="1085"/>
      <c r="MTI340" s="1080"/>
      <c r="MTJ340" s="1085"/>
      <c r="MTK340" s="1085"/>
      <c r="MTL340" s="1085"/>
      <c r="MTM340" s="1085"/>
      <c r="MTN340" s="1085"/>
      <c r="MTO340" s="1085"/>
      <c r="MTP340" s="1085"/>
      <c r="MTQ340" s="1085"/>
      <c r="MTR340" s="1085"/>
      <c r="MTS340" s="1085"/>
      <c r="MTT340" s="1085"/>
      <c r="MTU340" s="1085"/>
      <c r="MTV340" s="1085"/>
      <c r="MTW340" s="1085"/>
      <c r="MTX340" s="1080"/>
      <c r="MTY340" s="1085"/>
      <c r="MTZ340" s="1085"/>
      <c r="MUA340" s="1085"/>
      <c r="MUB340" s="1085"/>
      <c r="MUC340" s="1085"/>
      <c r="MUD340" s="1085"/>
      <c r="MUE340" s="1085"/>
      <c r="MUF340" s="1085"/>
      <c r="MUG340" s="1085"/>
      <c r="MUH340" s="1085"/>
      <c r="MUI340" s="1085"/>
      <c r="MUJ340" s="1085"/>
      <c r="MUK340" s="1085"/>
      <c r="MUL340" s="1085"/>
      <c r="MUM340" s="1080"/>
      <c r="MUN340" s="1085"/>
      <c r="MUO340" s="1085"/>
      <c r="MUP340" s="1085"/>
      <c r="MUQ340" s="1085"/>
      <c r="MUR340" s="1085"/>
      <c r="MUS340" s="1085"/>
      <c r="MUT340" s="1085"/>
      <c r="MUU340" s="1085"/>
      <c r="MUV340" s="1085"/>
      <c r="MUW340" s="1085"/>
      <c r="MUX340" s="1085"/>
      <c r="MUY340" s="1085"/>
      <c r="MUZ340" s="1085"/>
      <c r="MVA340" s="1085"/>
      <c r="MVB340" s="1080"/>
      <c r="MVC340" s="1085"/>
      <c r="MVD340" s="1085"/>
      <c r="MVE340" s="1085"/>
      <c r="MVF340" s="1085"/>
      <c r="MVG340" s="1085"/>
      <c r="MVH340" s="1085"/>
      <c r="MVI340" s="1085"/>
      <c r="MVJ340" s="1085"/>
      <c r="MVK340" s="1085"/>
      <c r="MVL340" s="1085"/>
      <c r="MVM340" s="1085"/>
      <c r="MVN340" s="1085"/>
      <c r="MVO340" s="1085"/>
      <c r="MVP340" s="1085"/>
      <c r="MVQ340" s="1080"/>
      <c r="MVR340" s="1085"/>
      <c r="MVS340" s="1085"/>
      <c r="MVT340" s="1085"/>
      <c r="MVU340" s="1085"/>
      <c r="MVV340" s="1085"/>
      <c r="MVW340" s="1085"/>
      <c r="MVX340" s="1085"/>
      <c r="MVY340" s="1085"/>
      <c r="MVZ340" s="1085"/>
      <c r="MWA340" s="1085"/>
      <c r="MWB340" s="1085"/>
      <c r="MWC340" s="1085"/>
      <c r="MWD340" s="1085"/>
      <c r="MWE340" s="1085"/>
      <c r="MWF340" s="1080"/>
      <c r="MWG340" s="1085"/>
      <c r="MWH340" s="1085"/>
      <c r="MWI340" s="1085"/>
      <c r="MWJ340" s="1085"/>
      <c r="MWK340" s="1085"/>
      <c r="MWL340" s="1085"/>
      <c r="MWM340" s="1085"/>
      <c r="MWN340" s="1085"/>
      <c r="MWO340" s="1085"/>
      <c r="MWP340" s="1085"/>
      <c r="MWQ340" s="1085"/>
      <c r="MWR340" s="1085"/>
      <c r="MWS340" s="1085"/>
      <c r="MWT340" s="1085"/>
      <c r="MWU340" s="1080"/>
      <c r="MWV340" s="1085"/>
      <c r="MWW340" s="1085"/>
      <c r="MWX340" s="1085"/>
      <c r="MWY340" s="1085"/>
      <c r="MWZ340" s="1085"/>
      <c r="MXA340" s="1085"/>
      <c r="MXB340" s="1085"/>
      <c r="MXC340" s="1085"/>
      <c r="MXD340" s="1085"/>
      <c r="MXE340" s="1085"/>
      <c r="MXF340" s="1085"/>
      <c r="MXG340" s="1085"/>
      <c r="MXH340" s="1085"/>
      <c r="MXI340" s="1085"/>
      <c r="MXJ340" s="1080"/>
      <c r="MXK340" s="1085"/>
      <c r="MXL340" s="1085"/>
      <c r="MXM340" s="1085"/>
      <c r="MXN340" s="1085"/>
      <c r="MXO340" s="1085"/>
      <c r="MXP340" s="1085"/>
      <c r="MXQ340" s="1085"/>
      <c r="MXR340" s="1085"/>
      <c r="MXS340" s="1085"/>
      <c r="MXT340" s="1085"/>
      <c r="MXU340" s="1085"/>
      <c r="MXV340" s="1085"/>
      <c r="MXW340" s="1085"/>
      <c r="MXX340" s="1085"/>
      <c r="MXY340" s="1080"/>
      <c r="MXZ340" s="1085"/>
      <c r="MYA340" s="1085"/>
      <c r="MYB340" s="1085"/>
      <c r="MYC340" s="1085"/>
      <c r="MYD340" s="1085"/>
      <c r="MYE340" s="1085"/>
      <c r="MYF340" s="1085"/>
      <c r="MYG340" s="1085"/>
      <c r="MYH340" s="1085"/>
      <c r="MYI340" s="1085"/>
      <c r="MYJ340" s="1085"/>
      <c r="MYK340" s="1085"/>
      <c r="MYL340" s="1085"/>
      <c r="MYM340" s="1085"/>
      <c r="MYN340" s="1080"/>
      <c r="MYO340" s="1085"/>
      <c r="MYP340" s="1085"/>
      <c r="MYQ340" s="1085"/>
      <c r="MYR340" s="1085"/>
      <c r="MYS340" s="1085"/>
      <c r="MYT340" s="1085"/>
      <c r="MYU340" s="1085"/>
      <c r="MYV340" s="1085"/>
      <c r="MYW340" s="1085"/>
      <c r="MYX340" s="1085"/>
      <c r="MYY340" s="1085"/>
      <c r="MYZ340" s="1085"/>
      <c r="MZA340" s="1085"/>
      <c r="MZB340" s="1085"/>
      <c r="MZC340" s="1080"/>
      <c r="MZD340" s="1085"/>
      <c r="MZE340" s="1085"/>
      <c r="MZF340" s="1085"/>
      <c r="MZG340" s="1085"/>
      <c r="MZH340" s="1085"/>
      <c r="MZI340" s="1085"/>
      <c r="MZJ340" s="1085"/>
      <c r="MZK340" s="1085"/>
      <c r="MZL340" s="1085"/>
      <c r="MZM340" s="1085"/>
      <c r="MZN340" s="1085"/>
      <c r="MZO340" s="1085"/>
      <c r="MZP340" s="1085"/>
      <c r="MZQ340" s="1085"/>
      <c r="MZR340" s="1080"/>
      <c r="MZS340" s="1085"/>
      <c r="MZT340" s="1085"/>
      <c r="MZU340" s="1085"/>
      <c r="MZV340" s="1085"/>
      <c r="MZW340" s="1085"/>
      <c r="MZX340" s="1085"/>
      <c r="MZY340" s="1085"/>
      <c r="MZZ340" s="1085"/>
      <c r="NAA340" s="1085"/>
      <c r="NAB340" s="1085"/>
      <c r="NAC340" s="1085"/>
      <c r="NAD340" s="1085"/>
      <c r="NAE340" s="1085"/>
      <c r="NAF340" s="1085"/>
      <c r="NAG340" s="1080"/>
      <c r="NAH340" s="1085"/>
      <c r="NAI340" s="1085"/>
      <c r="NAJ340" s="1085"/>
      <c r="NAK340" s="1085"/>
      <c r="NAL340" s="1085"/>
      <c r="NAM340" s="1085"/>
      <c r="NAN340" s="1085"/>
      <c r="NAO340" s="1085"/>
      <c r="NAP340" s="1085"/>
      <c r="NAQ340" s="1085"/>
      <c r="NAR340" s="1085"/>
      <c r="NAS340" s="1085"/>
      <c r="NAT340" s="1085"/>
      <c r="NAU340" s="1085"/>
      <c r="NAV340" s="1080"/>
      <c r="NAW340" s="1085"/>
      <c r="NAX340" s="1085"/>
      <c r="NAY340" s="1085"/>
      <c r="NAZ340" s="1085"/>
      <c r="NBA340" s="1085"/>
      <c r="NBB340" s="1085"/>
      <c r="NBC340" s="1085"/>
      <c r="NBD340" s="1085"/>
      <c r="NBE340" s="1085"/>
      <c r="NBF340" s="1085"/>
      <c r="NBG340" s="1085"/>
      <c r="NBH340" s="1085"/>
      <c r="NBI340" s="1085"/>
      <c r="NBJ340" s="1085"/>
      <c r="NBK340" s="1080"/>
      <c r="NBL340" s="1085"/>
      <c r="NBM340" s="1085"/>
      <c r="NBN340" s="1085"/>
      <c r="NBO340" s="1085"/>
      <c r="NBP340" s="1085"/>
      <c r="NBQ340" s="1085"/>
      <c r="NBR340" s="1085"/>
      <c r="NBS340" s="1085"/>
      <c r="NBT340" s="1085"/>
      <c r="NBU340" s="1085"/>
      <c r="NBV340" s="1085"/>
      <c r="NBW340" s="1085"/>
      <c r="NBX340" s="1085"/>
      <c r="NBY340" s="1085"/>
      <c r="NBZ340" s="1080"/>
      <c r="NCA340" s="1085"/>
      <c r="NCB340" s="1085"/>
      <c r="NCC340" s="1085"/>
      <c r="NCD340" s="1085"/>
      <c r="NCE340" s="1085"/>
      <c r="NCF340" s="1085"/>
      <c r="NCG340" s="1085"/>
      <c r="NCH340" s="1085"/>
      <c r="NCI340" s="1085"/>
      <c r="NCJ340" s="1085"/>
      <c r="NCK340" s="1085"/>
      <c r="NCL340" s="1085"/>
      <c r="NCM340" s="1085"/>
      <c r="NCN340" s="1085"/>
      <c r="NCO340" s="1080"/>
      <c r="NCP340" s="1085"/>
      <c r="NCQ340" s="1085"/>
      <c r="NCR340" s="1085"/>
      <c r="NCS340" s="1085"/>
      <c r="NCT340" s="1085"/>
      <c r="NCU340" s="1085"/>
      <c r="NCV340" s="1085"/>
      <c r="NCW340" s="1085"/>
      <c r="NCX340" s="1085"/>
      <c r="NCY340" s="1085"/>
      <c r="NCZ340" s="1085"/>
      <c r="NDA340" s="1085"/>
      <c r="NDB340" s="1085"/>
      <c r="NDC340" s="1085"/>
      <c r="NDD340" s="1080"/>
      <c r="NDE340" s="1085"/>
      <c r="NDF340" s="1085"/>
      <c r="NDG340" s="1085"/>
      <c r="NDH340" s="1085"/>
      <c r="NDI340" s="1085"/>
      <c r="NDJ340" s="1085"/>
      <c r="NDK340" s="1085"/>
      <c r="NDL340" s="1085"/>
      <c r="NDM340" s="1085"/>
      <c r="NDN340" s="1085"/>
      <c r="NDO340" s="1085"/>
      <c r="NDP340" s="1085"/>
      <c r="NDQ340" s="1085"/>
      <c r="NDR340" s="1085"/>
      <c r="NDS340" s="1080"/>
      <c r="NDT340" s="1085"/>
      <c r="NDU340" s="1085"/>
      <c r="NDV340" s="1085"/>
      <c r="NDW340" s="1085"/>
      <c r="NDX340" s="1085"/>
      <c r="NDY340" s="1085"/>
      <c r="NDZ340" s="1085"/>
      <c r="NEA340" s="1085"/>
      <c r="NEB340" s="1085"/>
      <c r="NEC340" s="1085"/>
      <c r="NED340" s="1085"/>
      <c r="NEE340" s="1085"/>
      <c r="NEF340" s="1085"/>
      <c r="NEG340" s="1085"/>
      <c r="NEH340" s="1080"/>
      <c r="NEI340" s="1085"/>
      <c r="NEJ340" s="1085"/>
      <c r="NEK340" s="1085"/>
      <c r="NEL340" s="1085"/>
      <c r="NEM340" s="1085"/>
      <c r="NEN340" s="1085"/>
      <c r="NEO340" s="1085"/>
      <c r="NEP340" s="1085"/>
      <c r="NEQ340" s="1085"/>
      <c r="NER340" s="1085"/>
      <c r="NES340" s="1085"/>
      <c r="NET340" s="1085"/>
      <c r="NEU340" s="1085"/>
      <c r="NEV340" s="1085"/>
      <c r="NEW340" s="1080"/>
      <c r="NEX340" s="1085"/>
      <c r="NEY340" s="1085"/>
      <c r="NEZ340" s="1085"/>
      <c r="NFA340" s="1085"/>
      <c r="NFB340" s="1085"/>
      <c r="NFC340" s="1085"/>
      <c r="NFD340" s="1085"/>
      <c r="NFE340" s="1085"/>
      <c r="NFF340" s="1085"/>
      <c r="NFG340" s="1085"/>
      <c r="NFH340" s="1085"/>
      <c r="NFI340" s="1085"/>
      <c r="NFJ340" s="1085"/>
      <c r="NFK340" s="1085"/>
      <c r="NFL340" s="1080"/>
      <c r="NFM340" s="1085"/>
      <c r="NFN340" s="1085"/>
      <c r="NFO340" s="1085"/>
      <c r="NFP340" s="1085"/>
      <c r="NFQ340" s="1085"/>
      <c r="NFR340" s="1085"/>
      <c r="NFS340" s="1085"/>
      <c r="NFT340" s="1085"/>
      <c r="NFU340" s="1085"/>
      <c r="NFV340" s="1085"/>
      <c r="NFW340" s="1085"/>
      <c r="NFX340" s="1085"/>
      <c r="NFY340" s="1085"/>
      <c r="NFZ340" s="1085"/>
      <c r="NGA340" s="1080"/>
      <c r="NGB340" s="1085"/>
      <c r="NGC340" s="1085"/>
      <c r="NGD340" s="1085"/>
      <c r="NGE340" s="1085"/>
      <c r="NGF340" s="1085"/>
      <c r="NGG340" s="1085"/>
      <c r="NGH340" s="1085"/>
      <c r="NGI340" s="1085"/>
      <c r="NGJ340" s="1085"/>
      <c r="NGK340" s="1085"/>
      <c r="NGL340" s="1085"/>
      <c r="NGM340" s="1085"/>
      <c r="NGN340" s="1085"/>
      <c r="NGO340" s="1085"/>
      <c r="NGP340" s="1080"/>
      <c r="NGQ340" s="1085"/>
      <c r="NGR340" s="1085"/>
      <c r="NGS340" s="1085"/>
      <c r="NGT340" s="1085"/>
      <c r="NGU340" s="1085"/>
      <c r="NGV340" s="1085"/>
      <c r="NGW340" s="1085"/>
      <c r="NGX340" s="1085"/>
      <c r="NGY340" s="1085"/>
      <c r="NGZ340" s="1085"/>
      <c r="NHA340" s="1085"/>
      <c r="NHB340" s="1085"/>
      <c r="NHC340" s="1085"/>
      <c r="NHD340" s="1085"/>
      <c r="NHE340" s="1080"/>
      <c r="NHF340" s="1085"/>
      <c r="NHG340" s="1085"/>
      <c r="NHH340" s="1085"/>
      <c r="NHI340" s="1085"/>
      <c r="NHJ340" s="1085"/>
      <c r="NHK340" s="1085"/>
      <c r="NHL340" s="1085"/>
      <c r="NHM340" s="1085"/>
      <c r="NHN340" s="1085"/>
      <c r="NHO340" s="1085"/>
      <c r="NHP340" s="1085"/>
      <c r="NHQ340" s="1085"/>
      <c r="NHR340" s="1085"/>
      <c r="NHS340" s="1085"/>
      <c r="NHT340" s="1080"/>
      <c r="NHU340" s="1085"/>
      <c r="NHV340" s="1085"/>
      <c r="NHW340" s="1085"/>
      <c r="NHX340" s="1085"/>
      <c r="NHY340" s="1085"/>
      <c r="NHZ340" s="1085"/>
      <c r="NIA340" s="1085"/>
      <c r="NIB340" s="1085"/>
      <c r="NIC340" s="1085"/>
      <c r="NID340" s="1085"/>
      <c r="NIE340" s="1085"/>
      <c r="NIF340" s="1085"/>
      <c r="NIG340" s="1085"/>
      <c r="NIH340" s="1085"/>
      <c r="NII340" s="1080"/>
      <c r="NIJ340" s="1085"/>
      <c r="NIK340" s="1085"/>
      <c r="NIL340" s="1085"/>
      <c r="NIM340" s="1085"/>
      <c r="NIN340" s="1085"/>
      <c r="NIO340" s="1085"/>
      <c r="NIP340" s="1085"/>
      <c r="NIQ340" s="1085"/>
      <c r="NIR340" s="1085"/>
      <c r="NIS340" s="1085"/>
      <c r="NIT340" s="1085"/>
      <c r="NIU340" s="1085"/>
      <c r="NIV340" s="1085"/>
      <c r="NIW340" s="1085"/>
      <c r="NIX340" s="1080"/>
      <c r="NIY340" s="1085"/>
      <c r="NIZ340" s="1085"/>
      <c r="NJA340" s="1085"/>
      <c r="NJB340" s="1085"/>
      <c r="NJC340" s="1085"/>
      <c r="NJD340" s="1085"/>
      <c r="NJE340" s="1085"/>
      <c r="NJF340" s="1085"/>
      <c r="NJG340" s="1085"/>
      <c r="NJH340" s="1085"/>
      <c r="NJI340" s="1085"/>
      <c r="NJJ340" s="1085"/>
      <c r="NJK340" s="1085"/>
      <c r="NJL340" s="1085"/>
      <c r="NJM340" s="1080"/>
      <c r="NJN340" s="1085"/>
      <c r="NJO340" s="1085"/>
      <c r="NJP340" s="1085"/>
      <c r="NJQ340" s="1085"/>
      <c r="NJR340" s="1085"/>
      <c r="NJS340" s="1085"/>
      <c r="NJT340" s="1085"/>
      <c r="NJU340" s="1085"/>
      <c r="NJV340" s="1085"/>
      <c r="NJW340" s="1085"/>
      <c r="NJX340" s="1085"/>
      <c r="NJY340" s="1085"/>
      <c r="NJZ340" s="1085"/>
      <c r="NKA340" s="1085"/>
      <c r="NKB340" s="1080"/>
      <c r="NKC340" s="1085"/>
      <c r="NKD340" s="1085"/>
      <c r="NKE340" s="1085"/>
      <c r="NKF340" s="1085"/>
      <c r="NKG340" s="1085"/>
      <c r="NKH340" s="1085"/>
      <c r="NKI340" s="1085"/>
      <c r="NKJ340" s="1085"/>
      <c r="NKK340" s="1085"/>
      <c r="NKL340" s="1085"/>
      <c r="NKM340" s="1085"/>
      <c r="NKN340" s="1085"/>
      <c r="NKO340" s="1085"/>
      <c r="NKP340" s="1085"/>
      <c r="NKQ340" s="1080"/>
      <c r="NKR340" s="1085"/>
      <c r="NKS340" s="1085"/>
      <c r="NKT340" s="1085"/>
      <c r="NKU340" s="1085"/>
      <c r="NKV340" s="1085"/>
      <c r="NKW340" s="1085"/>
      <c r="NKX340" s="1085"/>
      <c r="NKY340" s="1085"/>
      <c r="NKZ340" s="1085"/>
      <c r="NLA340" s="1085"/>
      <c r="NLB340" s="1085"/>
      <c r="NLC340" s="1085"/>
      <c r="NLD340" s="1085"/>
      <c r="NLE340" s="1085"/>
      <c r="NLF340" s="1080"/>
      <c r="NLG340" s="1085"/>
      <c r="NLH340" s="1085"/>
      <c r="NLI340" s="1085"/>
      <c r="NLJ340" s="1085"/>
      <c r="NLK340" s="1085"/>
      <c r="NLL340" s="1085"/>
      <c r="NLM340" s="1085"/>
      <c r="NLN340" s="1085"/>
      <c r="NLO340" s="1085"/>
      <c r="NLP340" s="1085"/>
      <c r="NLQ340" s="1085"/>
      <c r="NLR340" s="1085"/>
      <c r="NLS340" s="1085"/>
      <c r="NLT340" s="1085"/>
      <c r="NLU340" s="1080"/>
      <c r="NLV340" s="1085"/>
      <c r="NLW340" s="1085"/>
      <c r="NLX340" s="1085"/>
      <c r="NLY340" s="1085"/>
      <c r="NLZ340" s="1085"/>
      <c r="NMA340" s="1085"/>
      <c r="NMB340" s="1085"/>
      <c r="NMC340" s="1085"/>
      <c r="NMD340" s="1085"/>
      <c r="NME340" s="1085"/>
      <c r="NMF340" s="1085"/>
      <c r="NMG340" s="1085"/>
      <c r="NMH340" s="1085"/>
      <c r="NMI340" s="1085"/>
      <c r="NMJ340" s="1080"/>
      <c r="NMK340" s="1085"/>
      <c r="NML340" s="1085"/>
      <c r="NMM340" s="1085"/>
      <c r="NMN340" s="1085"/>
      <c r="NMO340" s="1085"/>
      <c r="NMP340" s="1085"/>
      <c r="NMQ340" s="1085"/>
      <c r="NMR340" s="1085"/>
      <c r="NMS340" s="1085"/>
      <c r="NMT340" s="1085"/>
      <c r="NMU340" s="1085"/>
      <c r="NMV340" s="1085"/>
      <c r="NMW340" s="1085"/>
      <c r="NMX340" s="1085"/>
      <c r="NMY340" s="1080"/>
      <c r="NMZ340" s="1085"/>
      <c r="NNA340" s="1085"/>
      <c r="NNB340" s="1085"/>
      <c r="NNC340" s="1085"/>
      <c r="NND340" s="1085"/>
      <c r="NNE340" s="1085"/>
      <c r="NNF340" s="1085"/>
      <c r="NNG340" s="1085"/>
      <c r="NNH340" s="1085"/>
      <c r="NNI340" s="1085"/>
      <c r="NNJ340" s="1085"/>
      <c r="NNK340" s="1085"/>
      <c r="NNL340" s="1085"/>
      <c r="NNM340" s="1085"/>
      <c r="NNN340" s="1080"/>
      <c r="NNO340" s="1085"/>
      <c r="NNP340" s="1085"/>
      <c r="NNQ340" s="1085"/>
      <c r="NNR340" s="1085"/>
      <c r="NNS340" s="1085"/>
      <c r="NNT340" s="1085"/>
      <c r="NNU340" s="1085"/>
      <c r="NNV340" s="1085"/>
      <c r="NNW340" s="1085"/>
      <c r="NNX340" s="1085"/>
      <c r="NNY340" s="1085"/>
      <c r="NNZ340" s="1085"/>
      <c r="NOA340" s="1085"/>
      <c r="NOB340" s="1085"/>
      <c r="NOC340" s="1080"/>
      <c r="NOD340" s="1085"/>
      <c r="NOE340" s="1085"/>
      <c r="NOF340" s="1085"/>
      <c r="NOG340" s="1085"/>
      <c r="NOH340" s="1085"/>
      <c r="NOI340" s="1085"/>
      <c r="NOJ340" s="1085"/>
      <c r="NOK340" s="1085"/>
      <c r="NOL340" s="1085"/>
      <c r="NOM340" s="1085"/>
      <c r="NON340" s="1085"/>
      <c r="NOO340" s="1085"/>
      <c r="NOP340" s="1085"/>
      <c r="NOQ340" s="1085"/>
      <c r="NOR340" s="1080"/>
      <c r="NOS340" s="1085"/>
      <c r="NOT340" s="1085"/>
      <c r="NOU340" s="1085"/>
      <c r="NOV340" s="1085"/>
      <c r="NOW340" s="1085"/>
      <c r="NOX340" s="1085"/>
      <c r="NOY340" s="1085"/>
      <c r="NOZ340" s="1085"/>
      <c r="NPA340" s="1085"/>
      <c r="NPB340" s="1085"/>
      <c r="NPC340" s="1085"/>
      <c r="NPD340" s="1085"/>
      <c r="NPE340" s="1085"/>
      <c r="NPF340" s="1085"/>
      <c r="NPG340" s="1080"/>
      <c r="NPH340" s="1085"/>
      <c r="NPI340" s="1085"/>
      <c r="NPJ340" s="1085"/>
      <c r="NPK340" s="1085"/>
      <c r="NPL340" s="1085"/>
      <c r="NPM340" s="1085"/>
      <c r="NPN340" s="1085"/>
      <c r="NPO340" s="1085"/>
      <c r="NPP340" s="1085"/>
      <c r="NPQ340" s="1085"/>
      <c r="NPR340" s="1085"/>
      <c r="NPS340" s="1085"/>
      <c r="NPT340" s="1085"/>
      <c r="NPU340" s="1085"/>
      <c r="NPV340" s="1080"/>
      <c r="NPW340" s="1085"/>
      <c r="NPX340" s="1085"/>
      <c r="NPY340" s="1085"/>
      <c r="NPZ340" s="1085"/>
      <c r="NQA340" s="1085"/>
      <c r="NQB340" s="1085"/>
      <c r="NQC340" s="1085"/>
      <c r="NQD340" s="1085"/>
      <c r="NQE340" s="1085"/>
      <c r="NQF340" s="1085"/>
      <c r="NQG340" s="1085"/>
      <c r="NQH340" s="1085"/>
      <c r="NQI340" s="1085"/>
      <c r="NQJ340" s="1085"/>
      <c r="NQK340" s="1080"/>
      <c r="NQL340" s="1085"/>
      <c r="NQM340" s="1085"/>
      <c r="NQN340" s="1085"/>
      <c r="NQO340" s="1085"/>
      <c r="NQP340" s="1085"/>
      <c r="NQQ340" s="1085"/>
      <c r="NQR340" s="1085"/>
      <c r="NQS340" s="1085"/>
      <c r="NQT340" s="1085"/>
      <c r="NQU340" s="1085"/>
      <c r="NQV340" s="1085"/>
      <c r="NQW340" s="1085"/>
      <c r="NQX340" s="1085"/>
      <c r="NQY340" s="1085"/>
      <c r="NQZ340" s="1080"/>
      <c r="NRA340" s="1085"/>
      <c r="NRB340" s="1085"/>
      <c r="NRC340" s="1085"/>
      <c r="NRD340" s="1085"/>
      <c r="NRE340" s="1085"/>
      <c r="NRF340" s="1085"/>
      <c r="NRG340" s="1085"/>
      <c r="NRH340" s="1085"/>
      <c r="NRI340" s="1085"/>
      <c r="NRJ340" s="1085"/>
      <c r="NRK340" s="1085"/>
      <c r="NRL340" s="1085"/>
      <c r="NRM340" s="1085"/>
      <c r="NRN340" s="1085"/>
      <c r="NRO340" s="1080"/>
      <c r="NRP340" s="1085"/>
      <c r="NRQ340" s="1085"/>
      <c r="NRR340" s="1085"/>
      <c r="NRS340" s="1085"/>
      <c r="NRT340" s="1085"/>
      <c r="NRU340" s="1085"/>
      <c r="NRV340" s="1085"/>
      <c r="NRW340" s="1085"/>
      <c r="NRX340" s="1085"/>
      <c r="NRY340" s="1085"/>
      <c r="NRZ340" s="1085"/>
      <c r="NSA340" s="1085"/>
      <c r="NSB340" s="1085"/>
      <c r="NSC340" s="1085"/>
      <c r="NSD340" s="1080"/>
      <c r="NSE340" s="1085"/>
      <c r="NSF340" s="1085"/>
      <c r="NSG340" s="1085"/>
      <c r="NSH340" s="1085"/>
      <c r="NSI340" s="1085"/>
      <c r="NSJ340" s="1085"/>
      <c r="NSK340" s="1085"/>
      <c r="NSL340" s="1085"/>
      <c r="NSM340" s="1085"/>
      <c r="NSN340" s="1085"/>
      <c r="NSO340" s="1085"/>
      <c r="NSP340" s="1085"/>
      <c r="NSQ340" s="1085"/>
      <c r="NSR340" s="1085"/>
      <c r="NSS340" s="1080"/>
      <c r="NST340" s="1085"/>
      <c r="NSU340" s="1085"/>
      <c r="NSV340" s="1085"/>
      <c r="NSW340" s="1085"/>
      <c r="NSX340" s="1085"/>
      <c r="NSY340" s="1085"/>
      <c r="NSZ340" s="1085"/>
      <c r="NTA340" s="1085"/>
      <c r="NTB340" s="1085"/>
      <c r="NTC340" s="1085"/>
      <c r="NTD340" s="1085"/>
      <c r="NTE340" s="1085"/>
      <c r="NTF340" s="1085"/>
      <c r="NTG340" s="1085"/>
      <c r="NTH340" s="1080"/>
      <c r="NTI340" s="1085"/>
      <c r="NTJ340" s="1085"/>
      <c r="NTK340" s="1085"/>
      <c r="NTL340" s="1085"/>
      <c r="NTM340" s="1085"/>
      <c r="NTN340" s="1085"/>
      <c r="NTO340" s="1085"/>
      <c r="NTP340" s="1085"/>
      <c r="NTQ340" s="1085"/>
      <c r="NTR340" s="1085"/>
      <c r="NTS340" s="1085"/>
      <c r="NTT340" s="1085"/>
      <c r="NTU340" s="1085"/>
      <c r="NTV340" s="1085"/>
      <c r="NTW340" s="1080"/>
      <c r="NTX340" s="1085"/>
      <c r="NTY340" s="1085"/>
      <c r="NTZ340" s="1085"/>
      <c r="NUA340" s="1085"/>
      <c r="NUB340" s="1085"/>
      <c r="NUC340" s="1085"/>
      <c r="NUD340" s="1085"/>
      <c r="NUE340" s="1085"/>
      <c r="NUF340" s="1085"/>
      <c r="NUG340" s="1085"/>
      <c r="NUH340" s="1085"/>
      <c r="NUI340" s="1085"/>
      <c r="NUJ340" s="1085"/>
      <c r="NUK340" s="1085"/>
      <c r="NUL340" s="1080"/>
      <c r="NUM340" s="1085"/>
      <c r="NUN340" s="1085"/>
      <c r="NUO340" s="1085"/>
      <c r="NUP340" s="1085"/>
      <c r="NUQ340" s="1085"/>
      <c r="NUR340" s="1085"/>
      <c r="NUS340" s="1085"/>
      <c r="NUT340" s="1085"/>
      <c r="NUU340" s="1085"/>
      <c r="NUV340" s="1085"/>
      <c r="NUW340" s="1085"/>
      <c r="NUX340" s="1085"/>
      <c r="NUY340" s="1085"/>
      <c r="NUZ340" s="1085"/>
      <c r="NVA340" s="1080"/>
      <c r="NVB340" s="1085"/>
      <c r="NVC340" s="1085"/>
      <c r="NVD340" s="1085"/>
      <c r="NVE340" s="1085"/>
      <c r="NVF340" s="1085"/>
      <c r="NVG340" s="1085"/>
      <c r="NVH340" s="1085"/>
      <c r="NVI340" s="1085"/>
      <c r="NVJ340" s="1085"/>
      <c r="NVK340" s="1085"/>
      <c r="NVL340" s="1085"/>
      <c r="NVM340" s="1085"/>
      <c r="NVN340" s="1085"/>
      <c r="NVO340" s="1085"/>
      <c r="NVP340" s="1080"/>
      <c r="NVQ340" s="1085"/>
      <c r="NVR340" s="1085"/>
      <c r="NVS340" s="1085"/>
      <c r="NVT340" s="1085"/>
      <c r="NVU340" s="1085"/>
      <c r="NVV340" s="1085"/>
      <c r="NVW340" s="1085"/>
      <c r="NVX340" s="1085"/>
      <c r="NVY340" s="1085"/>
      <c r="NVZ340" s="1085"/>
      <c r="NWA340" s="1085"/>
      <c r="NWB340" s="1085"/>
      <c r="NWC340" s="1085"/>
      <c r="NWD340" s="1085"/>
      <c r="NWE340" s="1080"/>
      <c r="NWF340" s="1085"/>
      <c r="NWG340" s="1085"/>
      <c r="NWH340" s="1085"/>
      <c r="NWI340" s="1085"/>
      <c r="NWJ340" s="1085"/>
      <c r="NWK340" s="1085"/>
      <c r="NWL340" s="1085"/>
      <c r="NWM340" s="1085"/>
      <c r="NWN340" s="1085"/>
      <c r="NWO340" s="1085"/>
      <c r="NWP340" s="1085"/>
      <c r="NWQ340" s="1085"/>
      <c r="NWR340" s="1085"/>
      <c r="NWS340" s="1085"/>
      <c r="NWT340" s="1080"/>
      <c r="NWU340" s="1085"/>
      <c r="NWV340" s="1085"/>
      <c r="NWW340" s="1085"/>
      <c r="NWX340" s="1085"/>
      <c r="NWY340" s="1085"/>
      <c r="NWZ340" s="1085"/>
      <c r="NXA340" s="1085"/>
      <c r="NXB340" s="1085"/>
      <c r="NXC340" s="1085"/>
      <c r="NXD340" s="1085"/>
      <c r="NXE340" s="1085"/>
      <c r="NXF340" s="1085"/>
      <c r="NXG340" s="1085"/>
      <c r="NXH340" s="1085"/>
      <c r="NXI340" s="1080"/>
      <c r="NXJ340" s="1085"/>
      <c r="NXK340" s="1085"/>
      <c r="NXL340" s="1085"/>
      <c r="NXM340" s="1085"/>
      <c r="NXN340" s="1085"/>
      <c r="NXO340" s="1085"/>
      <c r="NXP340" s="1085"/>
      <c r="NXQ340" s="1085"/>
      <c r="NXR340" s="1085"/>
      <c r="NXS340" s="1085"/>
      <c r="NXT340" s="1085"/>
      <c r="NXU340" s="1085"/>
      <c r="NXV340" s="1085"/>
      <c r="NXW340" s="1085"/>
      <c r="NXX340" s="1080"/>
      <c r="NXY340" s="1085"/>
      <c r="NXZ340" s="1085"/>
      <c r="NYA340" s="1085"/>
      <c r="NYB340" s="1085"/>
      <c r="NYC340" s="1085"/>
      <c r="NYD340" s="1085"/>
      <c r="NYE340" s="1085"/>
      <c r="NYF340" s="1085"/>
      <c r="NYG340" s="1085"/>
      <c r="NYH340" s="1085"/>
      <c r="NYI340" s="1085"/>
      <c r="NYJ340" s="1085"/>
      <c r="NYK340" s="1085"/>
      <c r="NYL340" s="1085"/>
      <c r="NYM340" s="1080"/>
      <c r="NYN340" s="1085"/>
      <c r="NYO340" s="1085"/>
      <c r="NYP340" s="1085"/>
      <c r="NYQ340" s="1085"/>
      <c r="NYR340" s="1085"/>
      <c r="NYS340" s="1085"/>
      <c r="NYT340" s="1085"/>
      <c r="NYU340" s="1085"/>
      <c r="NYV340" s="1085"/>
      <c r="NYW340" s="1085"/>
      <c r="NYX340" s="1085"/>
      <c r="NYY340" s="1085"/>
      <c r="NYZ340" s="1085"/>
      <c r="NZA340" s="1085"/>
      <c r="NZB340" s="1080"/>
      <c r="NZC340" s="1085"/>
      <c r="NZD340" s="1085"/>
      <c r="NZE340" s="1085"/>
      <c r="NZF340" s="1085"/>
      <c r="NZG340" s="1085"/>
      <c r="NZH340" s="1085"/>
      <c r="NZI340" s="1085"/>
      <c r="NZJ340" s="1085"/>
      <c r="NZK340" s="1085"/>
      <c r="NZL340" s="1085"/>
      <c r="NZM340" s="1085"/>
      <c r="NZN340" s="1085"/>
      <c r="NZO340" s="1085"/>
      <c r="NZP340" s="1085"/>
      <c r="NZQ340" s="1080"/>
      <c r="NZR340" s="1085"/>
      <c r="NZS340" s="1085"/>
      <c r="NZT340" s="1085"/>
      <c r="NZU340" s="1085"/>
      <c r="NZV340" s="1085"/>
      <c r="NZW340" s="1085"/>
      <c r="NZX340" s="1085"/>
      <c r="NZY340" s="1085"/>
      <c r="NZZ340" s="1085"/>
      <c r="OAA340" s="1085"/>
      <c r="OAB340" s="1085"/>
      <c r="OAC340" s="1085"/>
      <c r="OAD340" s="1085"/>
      <c r="OAE340" s="1085"/>
      <c r="OAF340" s="1080"/>
      <c r="OAG340" s="1085"/>
      <c r="OAH340" s="1085"/>
      <c r="OAI340" s="1085"/>
      <c r="OAJ340" s="1085"/>
      <c r="OAK340" s="1085"/>
      <c r="OAL340" s="1085"/>
      <c r="OAM340" s="1085"/>
      <c r="OAN340" s="1085"/>
      <c r="OAO340" s="1085"/>
      <c r="OAP340" s="1085"/>
      <c r="OAQ340" s="1085"/>
      <c r="OAR340" s="1085"/>
      <c r="OAS340" s="1085"/>
      <c r="OAT340" s="1085"/>
      <c r="OAU340" s="1080"/>
      <c r="OAV340" s="1085"/>
      <c r="OAW340" s="1085"/>
      <c r="OAX340" s="1085"/>
      <c r="OAY340" s="1085"/>
      <c r="OAZ340" s="1085"/>
      <c r="OBA340" s="1085"/>
      <c r="OBB340" s="1085"/>
      <c r="OBC340" s="1085"/>
      <c r="OBD340" s="1085"/>
      <c r="OBE340" s="1085"/>
      <c r="OBF340" s="1085"/>
      <c r="OBG340" s="1085"/>
      <c r="OBH340" s="1085"/>
      <c r="OBI340" s="1085"/>
      <c r="OBJ340" s="1080"/>
      <c r="OBK340" s="1085"/>
      <c r="OBL340" s="1085"/>
      <c r="OBM340" s="1085"/>
      <c r="OBN340" s="1085"/>
      <c r="OBO340" s="1085"/>
      <c r="OBP340" s="1085"/>
      <c r="OBQ340" s="1085"/>
      <c r="OBR340" s="1085"/>
      <c r="OBS340" s="1085"/>
      <c r="OBT340" s="1085"/>
      <c r="OBU340" s="1085"/>
      <c r="OBV340" s="1085"/>
      <c r="OBW340" s="1085"/>
      <c r="OBX340" s="1085"/>
      <c r="OBY340" s="1080"/>
      <c r="OBZ340" s="1085"/>
      <c r="OCA340" s="1085"/>
      <c r="OCB340" s="1085"/>
      <c r="OCC340" s="1085"/>
      <c r="OCD340" s="1085"/>
      <c r="OCE340" s="1085"/>
      <c r="OCF340" s="1085"/>
      <c r="OCG340" s="1085"/>
      <c r="OCH340" s="1085"/>
      <c r="OCI340" s="1085"/>
      <c r="OCJ340" s="1085"/>
      <c r="OCK340" s="1085"/>
      <c r="OCL340" s="1085"/>
      <c r="OCM340" s="1085"/>
      <c r="OCN340" s="1080"/>
      <c r="OCO340" s="1085"/>
      <c r="OCP340" s="1085"/>
      <c r="OCQ340" s="1085"/>
      <c r="OCR340" s="1085"/>
      <c r="OCS340" s="1085"/>
      <c r="OCT340" s="1085"/>
      <c r="OCU340" s="1085"/>
      <c r="OCV340" s="1085"/>
      <c r="OCW340" s="1085"/>
      <c r="OCX340" s="1085"/>
      <c r="OCY340" s="1085"/>
      <c r="OCZ340" s="1085"/>
      <c r="ODA340" s="1085"/>
      <c r="ODB340" s="1085"/>
      <c r="ODC340" s="1080"/>
      <c r="ODD340" s="1085"/>
      <c r="ODE340" s="1085"/>
      <c r="ODF340" s="1085"/>
      <c r="ODG340" s="1085"/>
      <c r="ODH340" s="1085"/>
      <c r="ODI340" s="1085"/>
      <c r="ODJ340" s="1085"/>
      <c r="ODK340" s="1085"/>
      <c r="ODL340" s="1085"/>
      <c r="ODM340" s="1085"/>
      <c r="ODN340" s="1085"/>
      <c r="ODO340" s="1085"/>
      <c r="ODP340" s="1085"/>
      <c r="ODQ340" s="1085"/>
      <c r="ODR340" s="1080"/>
      <c r="ODS340" s="1085"/>
      <c r="ODT340" s="1085"/>
      <c r="ODU340" s="1085"/>
      <c r="ODV340" s="1085"/>
      <c r="ODW340" s="1085"/>
      <c r="ODX340" s="1085"/>
      <c r="ODY340" s="1085"/>
      <c r="ODZ340" s="1085"/>
      <c r="OEA340" s="1085"/>
      <c r="OEB340" s="1085"/>
      <c r="OEC340" s="1085"/>
      <c r="OED340" s="1085"/>
      <c r="OEE340" s="1085"/>
      <c r="OEF340" s="1085"/>
      <c r="OEG340" s="1080"/>
      <c r="OEH340" s="1085"/>
      <c r="OEI340" s="1085"/>
      <c r="OEJ340" s="1085"/>
      <c r="OEK340" s="1085"/>
      <c r="OEL340" s="1085"/>
      <c r="OEM340" s="1085"/>
      <c r="OEN340" s="1085"/>
      <c r="OEO340" s="1085"/>
      <c r="OEP340" s="1085"/>
      <c r="OEQ340" s="1085"/>
      <c r="OER340" s="1085"/>
      <c r="OES340" s="1085"/>
      <c r="OET340" s="1085"/>
      <c r="OEU340" s="1085"/>
      <c r="OEV340" s="1080"/>
      <c r="OEW340" s="1085"/>
      <c r="OEX340" s="1085"/>
      <c r="OEY340" s="1085"/>
      <c r="OEZ340" s="1085"/>
      <c r="OFA340" s="1085"/>
      <c r="OFB340" s="1085"/>
      <c r="OFC340" s="1085"/>
      <c r="OFD340" s="1085"/>
      <c r="OFE340" s="1085"/>
      <c r="OFF340" s="1085"/>
      <c r="OFG340" s="1085"/>
      <c r="OFH340" s="1085"/>
      <c r="OFI340" s="1085"/>
      <c r="OFJ340" s="1085"/>
      <c r="OFK340" s="1080"/>
      <c r="OFL340" s="1085"/>
      <c r="OFM340" s="1085"/>
      <c r="OFN340" s="1085"/>
      <c r="OFO340" s="1085"/>
      <c r="OFP340" s="1085"/>
      <c r="OFQ340" s="1085"/>
      <c r="OFR340" s="1085"/>
      <c r="OFS340" s="1085"/>
      <c r="OFT340" s="1085"/>
      <c r="OFU340" s="1085"/>
      <c r="OFV340" s="1085"/>
      <c r="OFW340" s="1085"/>
      <c r="OFX340" s="1085"/>
      <c r="OFY340" s="1085"/>
      <c r="OFZ340" s="1080"/>
      <c r="OGA340" s="1085"/>
      <c r="OGB340" s="1085"/>
      <c r="OGC340" s="1085"/>
      <c r="OGD340" s="1085"/>
      <c r="OGE340" s="1085"/>
      <c r="OGF340" s="1085"/>
      <c r="OGG340" s="1085"/>
      <c r="OGH340" s="1085"/>
      <c r="OGI340" s="1085"/>
      <c r="OGJ340" s="1085"/>
      <c r="OGK340" s="1085"/>
      <c r="OGL340" s="1085"/>
      <c r="OGM340" s="1085"/>
      <c r="OGN340" s="1085"/>
      <c r="OGO340" s="1080"/>
      <c r="OGP340" s="1085"/>
      <c r="OGQ340" s="1085"/>
      <c r="OGR340" s="1085"/>
      <c r="OGS340" s="1085"/>
      <c r="OGT340" s="1085"/>
      <c r="OGU340" s="1085"/>
      <c r="OGV340" s="1085"/>
      <c r="OGW340" s="1085"/>
      <c r="OGX340" s="1085"/>
      <c r="OGY340" s="1085"/>
      <c r="OGZ340" s="1085"/>
      <c r="OHA340" s="1085"/>
      <c r="OHB340" s="1085"/>
      <c r="OHC340" s="1085"/>
      <c r="OHD340" s="1080"/>
      <c r="OHE340" s="1085"/>
      <c r="OHF340" s="1085"/>
      <c r="OHG340" s="1085"/>
      <c r="OHH340" s="1085"/>
      <c r="OHI340" s="1085"/>
      <c r="OHJ340" s="1085"/>
      <c r="OHK340" s="1085"/>
      <c r="OHL340" s="1085"/>
      <c r="OHM340" s="1085"/>
      <c r="OHN340" s="1085"/>
      <c r="OHO340" s="1085"/>
      <c r="OHP340" s="1085"/>
      <c r="OHQ340" s="1085"/>
      <c r="OHR340" s="1085"/>
      <c r="OHS340" s="1080"/>
      <c r="OHT340" s="1085"/>
      <c r="OHU340" s="1085"/>
      <c r="OHV340" s="1085"/>
      <c r="OHW340" s="1085"/>
      <c r="OHX340" s="1085"/>
      <c r="OHY340" s="1085"/>
      <c r="OHZ340" s="1085"/>
      <c r="OIA340" s="1085"/>
      <c r="OIB340" s="1085"/>
      <c r="OIC340" s="1085"/>
      <c r="OID340" s="1085"/>
      <c r="OIE340" s="1085"/>
      <c r="OIF340" s="1085"/>
      <c r="OIG340" s="1085"/>
      <c r="OIH340" s="1080"/>
      <c r="OII340" s="1085"/>
      <c r="OIJ340" s="1085"/>
      <c r="OIK340" s="1085"/>
      <c r="OIL340" s="1085"/>
      <c r="OIM340" s="1085"/>
      <c r="OIN340" s="1085"/>
      <c r="OIO340" s="1085"/>
      <c r="OIP340" s="1085"/>
      <c r="OIQ340" s="1085"/>
      <c r="OIR340" s="1085"/>
      <c r="OIS340" s="1085"/>
      <c r="OIT340" s="1085"/>
      <c r="OIU340" s="1085"/>
      <c r="OIV340" s="1085"/>
      <c r="OIW340" s="1080"/>
      <c r="OIX340" s="1085"/>
      <c r="OIY340" s="1085"/>
      <c r="OIZ340" s="1085"/>
      <c r="OJA340" s="1085"/>
      <c r="OJB340" s="1085"/>
      <c r="OJC340" s="1085"/>
      <c r="OJD340" s="1085"/>
      <c r="OJE340" s="1085"/>
      <c r="OJF340" s="1085"/>
      <c r="OJG340" s="1085"/>
      <c r="OJH340" s="1085"/>
      <c r="OJI340" s="1085"/>
      <c r="OJJ340" s="1085"/>
      <c r="OJK340" s="1085"/>
      <c r="OJL340" s="1080"/>
      <c r="OJM340" s="1085"/>
      <c r="OJN340" s="1085"/>
      <c r="OJO340" s="1085"/>
      <c r="OJP340" s="1085"/>
      <c r="OJQ340" s="1085"/>
      <c r="OJR340" s="1085"/>
      <c r="OJS340" s="1085"/>
      <c r="OJT340" s="1085"/>
      <c r="OJU340" s="1085"/>
      <c r="OJV340" s="1085"/>
      <c r="OJW340" s="1085"/>
      <c r="OJX340" s="1085"/>
      <c r="OJY340" s="1085"/>
      <c r="OJZ340" s="1085"/>
      <c r="OKA340" s="1080"/>
      <c r="OKB340" s="1085"/>
      <c r="OKC340" s="1085"/>
      <c r="OKD340" s="1085"/>
      <c r="OKE340" s="1085"/>
      <c r="OKF340" s="1085"/>
      <c r="OKG340" s="1085"/>
      <c r="OKH340" s="1085"/>
      <c r="OKI340" s="1085"/>
      <c r="OKJ340" s="1085"/>
      <c r="OKK340" s="1085"/>
      <c r="OKL340" s="1085"/>
      <c r="OKM340" s="1085"/>
      <c r="OKN340" s="1085"/>
      <c r="OKO340" s="1085"/>
      <c r="OKP340" s="1080"/>
      <c r="OKQ340" s="1085"/>
      <c r="OKR340" s="1085"/>
      <c r="OKS340" s="1085"/>
      <c r="OKT340" s="1085"/>
      <c r="OKU340" s="1085"/>
      <c r="OKV340" s="1085"/>
      <c r="OKW340" s="1085"/>
      <c r="OKX340" s="1085"/>
      <c r="OKY340" s="1085"/>
      <c r="OKZ340" s="1085"/>
      <c r="OLA340" s="1085"/>
      <c r="OLB340" s="1085"/>
      <c r="OLC340" s="1085"/>
      <c r="OLD340" s="1085"/>
      <c r="OLE340" s="1080"/>
      <c r="OLF340" s="1085"/>
      <c r="OLG340" s="1085"/>
      <c r="OLH340" s="1085"/>
      <c r="OLI340" s="1085"/>
      <c r="OLJ340" s="1085"/>
      <c r="OLK340" s="1085"/>
      <c r="OLL340" s="1085"/>
      <c r="OLM340" s="1085"/>
      <c r="OLN340" s="1085"/>
      <c r="OLO340" s="1085"/>
      <c r="OLP340" s="1085"/>
      <c r="OLQ340" s="1085"/>
      <c r="OLR340" s="1085"/>
      <c r="OLS340" s="1085"/>
      <c r="OLT340" s="1080"/>
      <c r="OLU340" s="1085"/>
      <c r="OLV340" s="1085"/>
      <c r="OLW340" s="1085"/>
      <c r="OLX340" s="1085"/>
      <c r="OLY340" s="1085"/>
      <c r="OLZ340" s="1085"/>
      <c r="OMA340" s="1085"/>
      <c r="OMB340" s="1085"/>
      <c r="OMC340" s="1085"/>
      <c r="OMD340" s="1085"/>
      <c r="OME340" s="1085"/>
      <c r="OMF340" s="1085"/>
      <c r="OMG340" s="1085"/>
      <c r="OMH340" s="1085"/>
      <c r="OMI340" s="1080"/>
      <c r="OMJ340" s="1085"/>
      <c r="OMK340" s="1085"/>
      <c r="OML340" s="1085"/>
      <c r="OMM340" s="1085"/>
      <c r="OMN340" s="1085"/>
      <c r="OMO340" s="1085"/>
      <c r="OMP340" s="1085"/>
      <c r="OMQ340" s="1085"/>
      <c r="OMR340" s="1085"/>
      <c r="OMS340" s="1085"/>
      <c r="OMT340" s="1085"/>
      <c r="OMU340" s="1085"/>
      <c r="OMV340" s="1085"/>
      <c r="OMW340" s="1085"/>
      <c r="OMX340" s="1080"/>
      <c r="OMY340" s="1085"/>
      <c r="OMZ340" s="1085"/>
      <c r="ONA340" s="1085"/>
      <c r="ONB340" s="1085"/>
      <c r="ONC340" s="1085"/>
      <c r="OND340" s="1085"/>
      <c r="ONE340" s="1085"/>
      <c r="ONF340" s="1085"/>
      <c r="ONG340" s="1085"/>
      <c r="ONH340" s="1085"/>
      <c r="ONI340" s="1085"/>
      <c r="ONJ340" s="1085"/>
      <c r="ONK340" s="1085"/>
      <c r="ONL340" s="1085"/>
      <c r="ONM340" s="1080"/>
      <c r="ONN340" s="1085"/>
      <c r="ONO340" s="1085"/>
      <c r="ONP340" s="1085"/>
      <c r="ONQ340" s="1085"/>
      <c r="ONR340" s="1085"/>
      <c r="ONS340" s="1085"/>
      <c r="ONT340" s="1085"/>
      <c r="ONU340" s="1085"/>
      <c r="ONV340" s="1085"/>
      <c r="ONW340" s="1085"/>
      <c r="ONX340" s="1085"/>
      <c r="ONY340" s="1085"/>
      <c r="ONZ340" s="1085"/>
      <c r="OOA340" s="1085"/>
      <c r="OOB340" s="1080"/>
      <c r="OOC340" s="1085"/>
      <c r="OOD340" s="1085"/>
      <c r="OOE340" s="1085"/>
      <c r="OOF340" s="1085"/>
      <c r="OOG340" s="1085"/>
      <c r="OOH340" s="1085"/>
      <c r="OOI340" s="1085"/>
      <c r="OOJ340" s="1085"/>
      <c r="OOK340" s="1085"/>
      <c r="OOL340" s="1085"/>
      <c r="OOM340" s="1085"/>
      <c r="OON340" s="1085"/>
      <c r="OOO340" s="1085"/>
      <c r="OOP340" s="1085"/>
      <c r="OOQ340" s="1080"/>
      <c r="OOR340" s="1085"/>
      <c r="OOS340" s="1085"/>
      <c r="OOT340" s="1085"/>
      <c r="OOU340" s="1085"/>
      <c r="OOV340" s="1085"/>
      <c r="OOW340" s="1085"/>
      <c r="OOX340" s="1085"/>
      <c r="OOY340" s="1085"/>
      <c r="OOZ340" s="1085"/>
      <c r="OPA340" s="1085"/>
      <c r="OPB340" s="1085"/>
      <c r="OPC340" s="1085"/>
      <c r="OPD340" s="1085"/>
      <c r="OPE340" s="1085"/>
      <c r="OPF340" s="1080"/>
      <c r="OPG340" s="1085"/>
      <c r="OPH340" s="1085"/>
      <c r="OPI340" s="1085"/>
      <c r="OPJ340" s="1085"/>
      <c r="OPK340" s="1085"/>
      <c r="OPL340" s="1085"/>
      <c r="OPM340" s="1085"/>
      <c r="OPN340" s="1085"/>
      <c r="OPO340" s="1085"/>
      <c r="OPP340" s="1085"/>
      <c r="OPQ340" s="1085"/>
      <c r="OPR340" s="1085"/>
      <c r="OPS340" s="1085"/>
      <c r="OPT340" s="1085"/>
      <c r="OPU340" s="1080"/>
      <c r="OPV340" s="1085"/>
      <c r="OPW340" s="1085"/>
      <c r="OPX340" s="1085"/>
      <c r="OPY340" s="1085"/>
      <c r="OPZ340" s="1085"/>
      <c r="OQA340" s="1085"/>
      <c r="OQB340" s="1085"/>
      <c r="OQC340" s="1085"/>
      <c r="OQD340" s="1085"/>
      <c r="OQE340" s="1085"/>
      <c r="OQF340" s="1085"/>
      <c r="OQG340" s="1085"/>
      <c r="OQH340" s="1085"/>
      <c r="OQI340" s="1085"/>
      <c r="OQJ340" s="1080"/>
      <c r="OQK340" s="1085"/>
      <c r="OQL340" s="1085"/>
      <c r="OQM340" s="1085"/>
      <c r="OQN340" s="1085"/>
      <c r="OQO340" s="1085"/>
      <c r="OQP340" s="1085"/>
      <c r="OQQ340" s="1085"/>
      <c r="OQR340" s="1085"/>
      <c r="OQS340" s="1085"/>
      <c r="OQT340" s="1085"/>
      <c r="OQU340" s="1085"/>
      <c r="OQV340" s="1085"/>
      <c r="OQW340" s="1085"/>
      <c r="OQX340" s="1085"/>
      <c r="OQY340" s="1080"/>
      <c r="OQZ340" s="1085"/>
      <c r="ORA340" s="1085"/>
      <c r="ORB340" s="1085"/>
      <c r="ORC340" s="1085"/>
      <c r="ORD340" s="1085"/>
      <c r="ORE340" s="1085"/>
      <c r="ORF340" s="1085"/>
      <c r="ORG340" s="1085"/>
      <c r="ORH340" s="1085"/>
      <c r="ORI340" s="1085"/>
      <c r="ORJ340" s="1085"/>
      <c r="ORK340" s="1085"/>
      <c r="ORL340" s="1085"/>
      <c r="ORM340" s="1085"/>
      <c r="ORN340" s="1080"/>
      <c r="ORO340" s="1085"/>
      <c r="ORP340" s="1085"/>
      <c r="ORQ340" s="1085"/>
      <c r="ORR340" s="1085"/>
      <c r="ORS340" s="1085"/>
      <c r="ORT340" s="1085"/>
      <c r="ORU340" s="1085"/>
      <c r="ORV340" s="1085"/>
      <c r="ORW340" s="1085"/>
      <c r="ORX340" s="1085"/>
      <c r="ORY340" s="1085"/>
      <c r="ORZ340" s="1085"/>
      <c r="OSA340" s="1085"/>
      <c r="OSB340" s="1085"/>
      <c r="OSC340" s="1080"/>
      <c r="OSD340" s="1085"/>
      <c r="OSE340" s="1085"/>
      <c r="OSF340" s="1085"/>
      <c r="OSG340" s="1085"/>
      <c r="OSH340" s="1085"/>
      <c r="OSI340" s="1085"/>
      <c r="OSJ340" s="1085"/>
      <c r="OSK340" s="1085"/>
      <c r="OSL340" s="1085"/>
      <c r="OSM340" s="1085"/>
      <c r="OSN340" s="1085"/>
      <c r="OSO340" s="1085"/>
      <c r="OSP340" s="1085"/>
      <c r="OSQ340" s="1085"/>
      <c r="OSR340" s="1080"/>
      <c r="OSS340" s="1085"/>
      <c r="OST340" s="1085"/>
      <c r="OSU340" s="1085"/>
      <c r="OSV340" s="1085"/>
      <c r="OSW340" s="1085"/>
      <c r="OSX340" s="1085"/>
      <c r="OSY340" s="1085"/>
      <c r="OSZ340" s="1085"/>
      <c r="OTA340" s="1085"/>
      <c r="OTB340" s="1085"/>
      <c r="OTC340" s="1085"/>
      <c r="OTD340" s="1085"/>
      <c r="OTE340" s="1085"/>
      <c r="OTF340" s="1085"/>
      <c r="OTG340" s="1080"/>
      <c r="OTH340" s="1085"/>
      <c r="OTI340" s="1085"/>
      <c r="OTJ340" s="1085"/>
      <c r="OTK340" s="1085"/>
      <c r="OTL340" s="1085"/>
      <c r="OTM340" s="1085"/>
      <c r="OTN340" s="1085"/>
      <c r="OTO340" s="1085"/>
      <c r="OTP340" s="1085"/>
      <c r="OTQ340" s="1085"/>
      <c r="OTR340" s="1085"/>
      <c r="OTS340" s="1085"/>
      <c r="OTT340" s="1085"/>
      <c r="OTU340" s="1085"/>
      <c r="OTV340" s="1080"/>
      <c r="OTW340" s="1085"/>
      <c r="OTX340" s="1085"/>
      <c r="OTY340" s="1085"/>
      <c r="OTZ340" s="1085"/>
      <c r="OUA340" s="1085"/>
      <c r="OUB340" s="1085"/>
      <c r="OUC340" s="1085"/>
      <c r="OUD340" s="1085"/>
      <c r="OUE340" s="1085"/>
      <c r="OUF340" s="1085"/>
      <c r="OUG340" s="1085"/>
      <c r="OUH340" s="1085"/>
      <c r="OUI340" s="1085"/>
      <c r="OUJ340" s="1085"/>
      <c r="OUK340" s="1080"/>
      <c r="OUL340" s="1085"/>
      <c r="OUM340" s="1085"/>
      <c r="OUN340" s="1085"/>
      <c r="OUO340" s="1085"/>
      <c r="OUP340" s="1085"/>
      <c r="OUQ340" s="1085"/>
      <c r="OUR340" s="1085"/>
      <c r="OUS340" s="1085"/>
      <c r="OUT340" s="1085"/>
      <c r="OUU340" s="1085"/>
      <c r="OUV340" s="1085"/>
      <c r="OUW340" s="1085"/>
      <c r="OUX340" s="1085"/>
      <c r="OUY340" s="1085"/>
      <c r="OUZ340" s="1080"/>
      <c r="OVA340" s="1085"/>
      <c r="OVB340" s="1085"/>
      <c r="OVC340" s="1085"/>
      <c r="OVD340" s="1085"/>
      <c r="OVE340" s="1085"/>
      <c r="OVF340" s="1085"/>
      <c r="OVG340" s="1085"/>
      <c r="OVH340" s="1085"/>
      <c r="OVI340" s="1085"/>
      <c r="OVJ340" s="1085"/>
      <c r="OVK340" s="1085"/>
      <c r="OVL340" s="1085"/>
      <c r="OVM340" s="1085"/>
      <c r="OVN340" s="1085"/>
      <c r="OVO340" s="1080"/>
      <c r="OVP340" s="1085"/>
      <c r="OVQ340" s="1085"/>
      <c r="OVR340" s="1085"/>
      <c r="OVS340" s="1085"/>
      <c r="OVT340" s="1085"/>
      <c r="OVU340" s="1085"/>
      <c r="OVV340" s="1085"/>
      <c r="OVW340" s="1085"/>
      <c r="OVX340" s="1085"/>
      <c r="OVY340" s="1085"/>
      <c r="OVZ340" s="1085"/>
      <c r="OWA340" s="1085"/>
      <c r="OWB340" s="1085"/>
      <c r="OWC340" s="1085"/>
      <c r="OWD340" s="1080"/>
      <c r="OWE340" s="1085"/>
      <c r="OWF340" s="1085"/>
      <c r="OWG340" s="1085"/>
      <c r="OWH340" s="1085"/>
      <c r="OWI340" s="1085"/>
      <c r="OWJ340" s="1085"/>
      <c r="OWK340" s="1085"/>
      <c r="OWL340" s="1085"/>
      <c r="OWM340" s="1085"/>
      <c r="OWN340" s="1085"/>
      <c r="OWO340" s="1085"/>
      <c r="OWP340" s="1085"/>
      <c r="OWQ340" s="1085"/>
      <c r="OWR340" s="1085"/>
      <c r="OWS340" s="1080"/>
      <c r="OWT340" s="1085"/>
      <c r="OWU340" s="1085"/>
      <c r="OWV340" s="1085"/>
      <c r="OWW340" s="1085"/>
      <c r="OWX340" s="1085"/>
      <c r="OWY340" s="1085"/>
      <c r="OWZ340" s="1085"/>
      <c r="OXA340" s="1085"/>
      <c r="OXB340" s="1085"/>
      <c r="OXC340" s="1085"/>
      <c r="OXD340" s="1085"/>
      <c r="OXE340" s="1085"/>
      <c r="OXF340" s="1085"/>
      <c r="OXG340" s="1085"/>
      <c r="OXH340" s="1080"/>
      <c r="OXI340" s="1085"/>
      <c r="OXJ340" s="1085"/>
      <c r="OXK340" s="1085"/>
      <c r="OXL340" s="1085"/>
      <c r="OXM340" s="1085"/>
      <c r="OXN340" s="1085"/>
      <c r="OXO340" s="1085"/>
      <c r="OXP340" s="1085"/>
      <c r="OXQ340" s="1085"/>
      <c r="OXR340" s="1085"/>
      <c r="OXS340" s="1085"/>
      <c r="OXT340" s="1085"/>
      <c r="OXU340" s="1085"/>
      <c r="OXV340" s="1085"/>
      <c r="OXW340" s="1080"/>
      <c r="OXX340" s="1085"/>
      <c r="OXY340" s="1085"/>
      <c r="OXZ340" s="1085"/>
      <c r="OYA340" s="1085"/>
      <c r="OYB340" s="1085"/>
      <c r="OYC340" s="1085"/>
      <c r="OYD340" s="1085"/>
      <c r="OYE340" s="1085"/>
      <c r="OYF340" s="1085"/>
      <c r="OYG340" s="1085"/>
      <c r="OYH340" s="1085"/>
      <c r="OYI340" s="1085"/>
      <c r="OYJ340" s="1085"/>
      <c r="OYK340" s="1085"/>
      <c r="OYL340" s="1080"/>
      <c r="OYM340" s="1085"/>
      <c r="OYN340" s="1085"/>
      <c r="OYO340" s="1085"/>
      <c r="OYP340" s="1085"/>
      <c r="OYQ340" s="1085"/>
      <c r="OYR340" s="1085"/>
      <c r="OYS340" s="1085"/>
      <c r="OYT340" s="1085"/>
      <c r="OYU340" s="1085"/>
      <c r="OYV340" s="1085"/>
      <c r="OYW340" s="1085"/>
      <c r="OYX340" s="1085"/>
      <c r="OYY340" s="1085"/>
      <c r="OYZ340" s="1085"/>
      <c r="OZA340" s="1080"/>
      <c r="OZB340" s="1085"/>
      <c r="OZC340" s="1085"/>
      <c r="OZD340" s="1085"/>
      <c r="OZE340" s="1085"/>
      <c r="OZF340" s="1085"/>
      <c r="OZG340" s="1085"/>
      <c r="OZH340" s="1085"/>
      <c r="OZI340" s="1085"/>
      <c r="OZJ340" s="1085"/>
      <c r="OZK340" s="1085"/>
      <c r="OZL340" s="1085"/>
      <c r="OZM340" s="1085"/>
      <c r="OZN340" s="1085"/>
      <c r="OZO340" s="1085"/>
      <c r="OZP340" s="1080"/>
      <c r="OZQ340" s="1085"/>
      <c r="OZR340" s="1085"/>
      <c r="OZS340" s="1085"/>
      <c r="OZT340" s="1085"/>
      <c r="OZU340" s="1085"/>
      <c r="OZV340" s="1085"/>
      <c r="OZW340" s="1085"/>
      <c r="OZX340" s="1085"/>
      <c r="OZY340" s="1085"/>
      <c r="OZZ340" s="1085"/>
      <c r="PAA340" s="1085"/>
      <c r="PAB340" s="1085"/>
      <c r="PAC340" s="1085"/>
      <c r="PAD340" s="1085"/>
      <c r="PAE340" s="1080"/>
      <c r="PAF340" s="1085"/>
      <c r="PAG340" s="1085"/>
      <c r="PAH340" s="1085"/>
      <c r="PAI340" s="1085"/>
      <c r="PAJ340" s="1085"/>
      <c r="PAK340" s="1085"/>
      <c r="PAL340" s="1085"/>
      <c r="PAM340" s="1085"/>
      <c r="PAN340" s="1085"/>
      <c r="PAO340" s="1085"/>
      <c r="PAP340" s="1085"/>
      <c r="PAQ340" s="1085"/>
      <c r="PAR340" s="1085"/>
      <c r="PAS340" s="1085"/>
      <c r="PAT340" s="1080"/>
      <c r="PAU340" s="1085"/>
      <c r="PAV340" s="1085"/>
      <c r="PAW340" s="1085"/>
      <c r="PAX340" s="1085"/>
      <c r="PAY340" s="1085"/>
      <c r="PAZ340" s="1085"/>
      <c r="PBA340" s="1085"/>
      <c r="PBB340" s="1085"/>
      <c r="PBC340" s="1085"/>
      <c r="PBD340" s="1085"/>
      <c r="PBE340" s="1085"/>
      <c r="PBF340" s="1085"/>
      <c r="PBG340" s="1085"/>
      <c r="PBH340" s="1085"/>
      <c r="PBI340" s="1080"/>
      <c r="PBJ340" s="1085"/>
      <c r="PBK340" s="1085"/>
      <c r="PBL340" s="1085"/>
      <c r="PBM340" s="1085"/>
      <c r="PBN340" s="1085"/>
      <c r="PBO340" s="1085"/>
      <c r="PBP340" s="1085"/>
      <c r="PBQ340" s="1085"/>
      <c r="PBR340" s="1085"/>
      <c r="PBS340" s="1085"/>
      <c r="PBT340" s="1085"/>
      <c r="PBU340" s="1085"/>
      <c r="PBV340" s="1085"/>
      <c r="PBW340" s="1085"/>
      <c r="PBX340" s="1080"/>
      <c r="PBY340" s="1085"/>
      <c r="PBZ340" s="1085"/>
      <c r="PCA340" s="1085"/>
      <c r="PCB340" s="1085"/>
      <c r="PCC340" s="1085"/>
      <c r="PCD340" s="1085"/>
      <c r="PCE340" s="1085"/>
      <c r="PCF340" s="1085"/>
      <c r="PCG340" s="1085"/>
      <c r="PCH340" s="1085"/>
      <c r="PCI340" s="1085"/>
      <c r="PCJ340" s="1085"/>
      <c r="PCK340" s="1085"/>
      <c r="PCL340" s="1085"/>
      <c r="PCM340" s="1080"/>
      <c r="PCN340" s="1085"/>
      <c r="PCO340" s="1085"/>
      <c r="PCP340" s="1085"/>
      <c r="PCQ340" s="1085"/>
      <c r="PCR340" s="1085"/>
      <c r="PCS340" s="1085"/>
      <c r="PCT340" s="1085"/>
      <c r="PCU340" s="1085"/>
      <c r="PCV340" s="1085"/>
      <c r="PCW340" s="1085"/>
      <c r="PCX340" s="1085"/>
      <c r="PCY340" s="1085"/>
      <c r="PCZ340" s="1085"/>
      <c r="PDA340" s="1085"/>
      <c r="PDB340" s="1080"/>
      <c r="PDC340" s="1085"/>
      <c r="PDD340" s="1085"/>
      <c r="PDE340" s="1085"/>
      <c r="PDF340" s="1085"/>
      <c r="PDG340" s="1085"/>
      <c r="PDH340" s="1085"/>
      <c r="PDI340" s="1085"/>
      <c r="PDJ340" s="1085"/>
      <c r="PDK340" s="1085"/>
      <c r="PDL340" s="1085"/>
      <c r="PDM340" s="1085"/>
      <c r="PDN340" s="1085"/>
      <c r="PDO340" s="1085"/>
      <c r="PDP340" s="1085"/>
      <c r="PDQ340" s="1080"/>
      <c r="PDR340" s="1085"/>
      <c r="PDS340" s="1085"/>
      <c r="PDT340" s="1085"/>
      <c r="PDU340" s="1085"/>
      <c r="PDV340" s="1085"/>
      <c r="PDW340" s="1085"/>
      <c r="PDX340" s="1085"/>
      <c r="PDY340" s="1085"/>
      <c r="PDZ340" s="1085"/>
      <c r="PEA340" s="1085"/>
      <c r="PEB340" s="1085"/>
      <c r="PEC340" s="1085"/>
      <c r="PED340" s="1085"/>
      <c r="PEE340" s="1085"/>
      <c r="PEF340" s="1080"/>
      <c r="PEG340" s="1085"/>
      <c r="PEH340" s="1085"/>
      <c r="PEI340" s="1085"/>
      <c r="PEJ340" s="1085"/>
      <c r="PEK340" s="1085"/>
      <c r="PEL340" s="1085"/>
      <c r="PEM340" s="1085"/>
      <c r="PEN340" s="1085"/>
      <c r="PEO340" s="1085"/>
      <c r="PEP340" s="1085"/>
      <c r="PEQ340" s="1085"/>
      <c r="PER340" s="1085"/>
      <c r="PES340" s="1085"/>
      <c r="PET340" s="1085"/>
      <c r="PEU340" s="1080"/>
      <c r="PEV340" s="1085"/>
      <c r="PEW340" s="1085"/>
      <c r="PEX340" s="1085"/>
      <c r="PEY340" s="1085"/>
      <c r="PEZ340" s="1085"/>
      <c r="PFA340" s="1085"/>
      <c r="PFB340" s="1085"/>
      <c r="PFC340" s="1085"/>
      <c r="PFD340" s="1085"/>
      <c r="PFE340" s="1085"/>
      <c r="PFF340" s="1085"/>
      <c r="PFG340" s="1085"/>
      <c r="PFH340" s="1085"/>
      <c r="PFI340" s="1085"/>
      <c r="PFJ340" s="1080"/>
      <c r="PFK340" s="1085"/>
      <c r="PFL340" s="1085"/>
      <c r="PFM340" s="1085"/>
      <c r="PFN340" s="1085"/>
      <c r="PFO340" s="1085"/>
      <c r="PFP340" s="1085"/>
      <c r="PFQ340" s="1085"/>
      <c r="PFR340" s="1085"/>
      <c r="PFS340" s="1085"/>
      <c r="PFT340" s="1085"/>
      <c r="PFU340" s="1085"/>
      <c r="PFV340" s="1085"/>
      <c r="PFW340" s="1085"/>
      <c r="PFX340" s="1085"/>
      <c r="PFY340" s="1080"/>
      <c r="PFZ340" s="1085"/>
      <c r="PGA340" s="1085"/>
      <c r="PGB340" s="1085"/>
      <c r="PGC340" s="1085"/>
      <c r="PGD340" s="1085"/>
      <c r="PGE340" s="1085"/>
      <c r="PGF340" s="1085"/>
      <c r="PGG340" s="1085"/>
      <c r="PGH340" s="1085"/>
      <c r="PGI340" s="1085"/>
      <c r="PGJ340" s="1085"/>
      <c r="PGK340" s="1085"/>
      <c r="PGL340" s="1085"/>
      <c r="PGM340" s="1085"/>
      <c r="PGN340" s="1080"/>
      <c r="PGO340" s="1085"/>
      <c r="PGP340" s="1085"/>
      <c r="PGQ340" s="1085"/>
      <c r="PGR340" s="1085"/>
      <c r="PGS340" s="1085"/>
      <c r="PGT340" s="1085"/>
      <c r="PGU340" s="1085"/>
      <c r="PGV340" s="1085"/>
      <c r="PGW340" s="1085"/>
      <c r="PGX340" s="1085"/>
      <c r="PGY340" s="1085"/>
      <c r="PGZ340" s="1085"/>
      <c r="PHA340" s="1085"/>
      <c r="PHB340" s="1085"/>
      <c r="PHC340" s="1080"/>
      <c r="PHD340" s="1085"/>
      <c r="PHE340" s="1085"/>
      <c r="PHF340" s="1085"/>
      <c r="PHG340" s="1085"/>
      <c r="PHH340" s="1085"/>
      <c r="PHI340" s="1085"/>
      <c r="PHJ340" s="1085"/>
      <c r="PHK340" s="1085"/>
      <c r="PHL340" s="1085"/>
      <c r="PHM340" s="1085"/>
      <c r="PHN340" s="1085"/>
      <c r="PHO340" s="1085"/>
      <c r="PHP340" s="1085"/>
      <c r="PHQ340" s="1085"/>
      <c r="PHR340" s="1080"/>
      <c r="PHS340" s="1085"/>
      <c r="PHT340" s="1085"/>
      <c r="PHU340" s="1085"/>
      <c r="PHV340" s="1085"/>
      <c r="PHW340" s="1085"/>
      <c r="PHX340" s="1085"/>
      <c r="PHY340" s="1085"/>
      <c r="PHZ340" s="1085"/>
      <c r="PIA340" s="1085"/>
      <c r="PIB340" s="1085"/>
      <c r="PIC340" s="1085"/>
      <c r="PID340" s="1085"/>
      <c r="PIE340" s="1085"/>
      <c r="PIF340" s="1085"/>
      <c r="PIG340" s="1080"/>
      <c r="PIH340" s="1085"/>
      <c r="PII340" s="1085"/>
      <c r="PIJ340" s="1085"/>
      <c r="PIK340" s="1085"/>
      <c r="PIL340" s="1085"/>
      <c r="PIM340" s="1085"/>
      <c r="PIN340" s="1085"/>
      <c r="PIO340" s="1085"/>
      <c r="PIP340" s="1085"/>
      <c r="PIQ340" s="1085"/>
      <c r="PIR340" s="1085"/>
      <c r="PIS340" s="1085"/>
      <c r="PIT340" s="1085"/>
      <c r="PIU340" s="1085"/>
      <c r="PIV340" s="1080"/>
      <c r="PIW340" s="1085"/>
      <c r="PIX340" s="1085"/>
      <c r="PIY340" s="1085"/>
      <c r="PIZ340" s="1085"/>
      <c r="PJA340" s="1085"/>
      <c r="PJB340" s="1085"/>
      <c r="PJC340" s="1085"/>
      <c r="PJD340" s="1085"/>
      <c r="PJE340" s="1085"/>
      <c r="PJF340" s="1085"/>
      <c r="PJG340" s="1085"/>
      <c r="PJH340" s="1085"/>
      <c r="PJI340" s="1085"/>
      <c r="PJJ340" s="1085"/>
      <c r="PJK340" s="1080"/>
      <c r="PJL340" s="1085"/>
      <c r="PJM340" s="1085"/>
      <c r="PJN340" s="1085"/>
      <c r="PJO340" s="1085"/>
      <c r="PJP340" s="1085"/>
      <c r="PJQ340" s="1085"/>
      <c r="PJR340" s="1085"/>
      <c r="PJS340" s="1085"/>
      <c r="PJT340" s="1085"/>
      <c r="PJU340" s="1085"/>
      <c r="PJV340" s="1085"/>
      <c r="PJW340" s="1085"/>
      <c r="PJX340" s="1085"/>
      <c r="PJY340" s="1085"/>
      <c r="PJZ340" s="1080"/>
      <c r="PKA340" s="1085"/>
      <c r="PKB340" s="1085"/>
      <c r="PKC340" s="1085"/>
      <c r="PKD340" s="1085"/>
      <c r="PKE340" s="1085"/>
      <c r="PKF340" s="1085"/>
      <c r="PKG340" s="1085"/>
      <c r="PKH340" s="1085"/>
      <c r="PKI340" s="1085"/>
      <c r="PKJ340" s="1085"/>
      <c r="PKK340" s="1085"/>
      <c r="PKL340" s="1085"/>
      <c r="PKM340" s="1085"/>
      <c r="PKN340" s="1085"/>
      <c r="PKO340" s="1080"/>
      <c r="PKP340" s="1085"/>
      <c r="PKQ340" s="1085"/>
      <c r="PKR340" s="1085"/>
      <c r="PKS340" s="1085"/>
      <c r="PKT340" s="1085"/>
      <c r="PKU340" s="1085"/>
      <c r="PKV340" s="1085"/>
      <c r="PKW340" s="1085"/>
      <c r="PKX340" s="1085"/>
      <c r="PKY340" s="1085"/>
      <c r="PKZ340" s="1085"/>
      <c r="PLA340" s="1085"/>
      <c r="PLB340" s="1085"/>
      <c r="PLC340" s="1085"/>
      <c r="PLD340" s="1080"/>
      <c r="PLE340" s="1085"/>
      <c r="PLF340" s="1085"/>
      <c r="PLG340" s="1085"/>
      <c r="PLH340" s="1085"/>
      <c r="PLI340" s="1085"/>
      <c r="PLJ340" s="1085"/>
      <c r="PLK340" s="1085"/>
      <c r="PLL340" s="1085"/>
      <c r="PLM340" s="1085"/>
      <c r="PLN340" s="1085"/>
      <c r="PLO340" s="1085"/>
      <c r="PLP340" s="1085"/>
      <c r="PLQ340" s="1085"/>
      <c r="PLR340" s="1085"/>
      <c r="PLS340" s="1080"/>
      <c r="PLT340" s="1085"/>
      <c r="PLU340" s="1085"/>
      <c r="PLV340" s="1085"/>
      <c r="PLW340" s="1085"/>
      <c r="PLX340" s="1085"/>
      <c r="PLY340" s="1085"/>
      <c r="PLZ340" s="1085"/>
      <c r="PMA340" s="1085"/>
      <c r="PMB340" s="1085"/>
      <c r="PMC340" s="1085"/>
      <c r="PMD340" s="1085"/>
      <c r="PME340" s="1085"/>
      <c r="PMF340" s="1085"/>
      <c r="PMG340" s="1085"/>
      <c r="PMH340" s="1080"/>
      <c r="PMI340" s="1085"/>
      <c r="PMJ340" s="1085"/>
      <c r="PMK340" s="1085"/>
      <c r="PML340" s="1085"/>
      <c r="PMM340" s="1085"/>
      <c r="PMN340" s="1085"/>
      <c r="PMO340" s="1085"/>
      <c r="PMP340" s="1085"/>
      <c r="PMQ340" s="1085"/>
      <c r="PMR340" s="1085"/>
      <c r="PMS340" s="1085"/>
      <c r="PMT340" s="1085"/>
      <c r="PMU340" s="1085"/>
      <c r="PMV340" s="1085"/>
      <c r="PMW340" s="1080"/>
      <c r="PMX340" s="1085"/>
      <c r="PMY340" s="1085"/>
      <c r="PMZ340" s="1085"/>
      <c r="PNA340" s="1085"/>
      <c r="PNB340" s="1085"/>
      <c r="PNC340" s="1085"/>
      <c r="PND340" s="1085"/>
      <c r="PNE340" s="1085"/>
      <c r="PNF340" s="1085"/>
      <c r="PNG340" s="1085"/>
      <c r="PNH340" s="1085"/>
      <c r="PNI340" s="1085"/>
      <c r="PNJ340" s="1085"/>
      <c r="PNK340" s="1085"/>
      <c r="PNL340" s="1080"/>
      <c r="PNM340" s="1085"/>
      <c r="PNN340" s="1085"/>
      <c r="PNO340" s="1085"/>
      <c r="PNP340" s="1085"/>
      <c r="PNQ340" s="1085"/>
      <c r="PNR340" s="1085"/>
      <c r="PNS340" s="1085"/>
      <c r="PNT340" s="1085"/>
      <c r="PNU340" s="1085"/>
      <c r="PNV340" s="1085"/>
      <c r="PNW340" s="1085"/>
      <c r="PNX340" s="1085"/>
      <c r="PNY340" s="1085"/>
      <c r="PNZ340" s="1085"/>
      <c r="POA340" s="1080"/>
      <c r="POB340" s="1085"/>
      <c r="POC340" s="1085"/>
      <c r="POD340" s="1085"/>
      <c r="POE340" s="1085"/>
      <c r="POF340" s="1085"/>
      <c r="POG340" s="1085"/>
      <c r="POH340" s="1085"/>
      <c r="POI340" s="1085"/>
      <c r="POJ340" s="1085"/>
      <c r="POK340" s="1085"/>
      <c r="POL340" s="1085"/>
      <c r="POM340" s="1085"/>
      <c r="PON340" s="1085"/>
      <c r="POO340" s="1085"/>
      <c r="POP340" s="1080"/>
      <c r="POQ340" s="1085"/>
      <c r="POR340" s="1085"/>
      <c r="POS340" s="1085"/>
      <c r="POT340" s="1085"/>
      <c r="POU340" s="1085"/>
      <c r="POV340" s="1085"/>
      <c r="POW340" s="1085"/>
      <c r="POX340" s="1085"/>
      <c r="POY340" s="1085"/>
      <c r="POZ340" s="1085"/>
      <c r="PPA340" s="1085"/>
      <c r="PPB340" s="1085"/>
      <c r="PPC340" s="1085"/>
      <c r="PPD340" s="1085"/>
      <c r="PPE340" s="1080"/>
      <c r="PPF340" s="1085"/>
      <c r="PPG340" s="1085"/>
      <c r="PPH340" s="1085"/>
      <c r="PPI340" s="1085"/>
      <c r="PPJ340" s="1085"/>
      <c r="PPK340" s="1085"/>
      <c r="PPL340" s="1085"/>
      <c r="PPM340" s="1085"/>
      <c r="PPN340" s="1085"/>
      <c r="PPO340" s="1085"/>
      <c r="PPP340" s="1085"/>
      <c r="PPQ340" s="1085"/>
      <c r="PPR340" s="1085"/>
      <c r="PPS340" s="1085"/>
      <c r="PPT340" s="1080"/>
      <c r="PPU340" s="1085"/>
      <c r="PPV340" s="1085"/>
      <c r="PPW340" s="1085"/>
      <c r="PPX340" s="1085"/>
      <c r="PPY340" s="1085"/>
      <c r="PPZ340" s="1085"/>
      <c r="PQA340" s="1085"/>
      <c r="PQB340" s="1085"/>
      <c r="PQC340" s="1085"/>
      <c r="PQD340" s="1085"/>
      <c r="PQE340" s="1085"/>
      <c r="PQF340" s="1085"/>
      <c r="PQG340" s="1085"/>
      <c r="PQH340" s="1085"/>
      <c r="PQI340" s="1080"/>
      <c r="PQJ340" s="1085"/>
      <c r="PQK340" s="1085"/>
      <c r="PQL340" s="1085"/>
      <c r="PQM340" s="1085"/>
      <c r="PQN340" s="1085"/>
      <c r="PQO340" s="1085"/>
      <c r="PQP340" s="1085"/>
      <c r="PQQ340" s="1085"/>
      <c r="PQR340" s="1085"/>
      <c r="PQS340" s="1085"/>
      <c r="PQT340" s="1085"/>
      <c r="PQU340" s="1085"/>
      <c r="PQV340" s="1085"/>
      <c r="PQW340" s="1085"/>
      <c r="PQX340" s="1080"/>
      <c r="PQY340" s="1085"/>
      <c r="PQZ340" s="1085"/>
      <c r="PRA340" s="1085"/>
      <c r="PRB340" s="1085"/>
      <c r="PRC340" s="1085"/>
      <c r="PRD340" s="1085"/>
      <c r="PRE340" s="1085"/>
      <c r="PRF340" s="1085"/>
      <c r="PRG340" s="1085"/>
      <c r="PRH340" s="1085"/>
      <c r="PRI340" s="1085"/>
      <c r="PRJ340" s="1085"/>
      <c r="PRK340" s="1085"/>
      <c r="PRL340" s="1085"/>
      <c r="PRM340" s="1080"/>
      <c r="PRN340" s="1085"/>
      <c r="PRO340" s="1085"/>
      <c r="PRP340" s="1085"/>
      <c r="PRQ340" s="1085"/>
      <c r="PRR340" s="1085"/>
      <c r="PRS340" s="1085"/>
      <c r="PRT340" s="1085"/>
      <c r="PRU340" s="1085"/>
      <c r="PRV340" s="1085"/>
      <c r="PRW340" s="1085"/>
      <c r="PRX340" s="1085"/>
      <c r="PRY340" s="1085"/>
      <c r="PRZ340" s="1085"/>
      <c r="PSA340" s="1085"/>
      <c r="PSB340" s="1080"/>
      <c r="PSC340" s="1085"/>
      <c r="PSD340" s="1085"/>
      <c r="PSE340" s="1085"/>
      <c r="PSF340" s="1085"/>
      <c r="PSG340" s="1085"/>
      <c r="PSH340" s="1085"/>
      <c r="PSI340" s="1085"/>
      <c r="PSJ340" s="1085"/>
      <c r="PSK340" s="1085"/>
      <c r="PSL340" s="1085"/>
      <c r="PSM340" s="1085"/>
      <c r="PSN340" s="1085"/>
      <c r="PSO340" s="1085"/>
      <c r="PSP340" s="1085"/>
      <c r="PSQ340" s="1080"/>
      <c r="PSR340" s="1085"/>
      <c r="PSS340" s="1085"/>
      <c r="PST340" s="1085"/>
      <c r="PSU340" s="1085"/>
      <c r="PSV340" s="1085"/>
      <c r="PSW340" s="1085"/>
      <c r="PSX340" s="1085"/>
      <c r="PSY340" s="1085"/>
      <c r="PSZ340" s="1085"/>
      <c r="PTA340" s="1085"/>
      <c r="PTB340" s="1085"/>
      <c r="PTC340" s="1085"/>
      <c r="PTD340" s="1085"/>
      <c r="PTE340" s="1085"/>
      <c r="PTF340" s="1080"/>
      <c r="PTG340" s="1085"/>
      <c r="PTH340" s="1085"/>
      <c r="PTI340" s="1085"/>
      <c r="PTJ340" s="1085"/>
      <c r="PTK340" s="1085"/>
      <c r="PTL340" s="1085"/>
      <c r="PTM340" s="1085"/>
      <c r="PTN340" s="1085"/>
      <c r="PTO340" s="1085"/>
      <c r="PTP340" s="1085"/>
      <c r="PTQ340" s="1085"/>
      <c r="PTR340" s="1085"/>
      <c r="PTS340" s="1085"/>
      <c r="PTT340" s="1085"/>
      <c r="PTU340" s="1080"/>
      <c r="PTV340" s="1085"/>
      <c r="PTW340" s="1085"/>
      <c r="PTX340" s="1085"/>
      <c r="PTY340" s="1085"/>
      <c r="PTZ340" s="1085"/>
      <c r="PUA340" s="1085"/>
      <c r="PUB340" s="1085"/>
      <c r="PUC340" s="1085"/>
      <c r="PUD340" s="1085"/>
      <c r="PUE340" s="1085"/>
      <c r="PUF340" s="1085"/>
      <c r="PUG340" s="1085"/>
      <c r="PUH340" s="1085"/>
      <c r="PUI340" s="1085"/>
      <c r="PUJ340" s="1080"/>
      <c r="PUK340" s="1085"/>
      <c r="PUL340" s="1085"/>
      <c r="PUM340" s="1085"/>
      <c r="PUN340" s="1085"/>
      <c r="PUO340" s="1085"/>
      <c r="PUP340" s="1085"/>
      <c r="PUQ340" s="1085"/>
      <c r="PUR340" s="1085"/>
      <c r="PUS340" s="1085"/>
      <c r="PUT340" s="1085"/>
      <c r="PUU340" s="1085"/>
      <c r="PUV340" s="1085"/>
      <c r="PUW340" s="1085"/>
      <c r="PUX340" s="1085"/>
      <c r="PUY340" s="1080"/>
      <c r="PUZ340" s="1085"/>
      <c r="PVA340" s="1085"/>
      <c r="PVB340" s="1085"/>
      <c r="PVC340" s="1085"/>
      <c r="PVD340" s="1085"/>
      <c r="PVE340" s="1085"/>
      <c r="PVF340" s="1085"/>
      <c r="PVG340" s="1085"/>
      <c r="PVH340" s="1085"/>
      <c r="PVI340" s="1085"/>
      <c r="PVJ340" s="1085"/>
      <c r="PVK340" s="1085"/>
      <c r="PVL340" s="1085"/>
      <c r="PVM340" s="1085"/>
      <c r="PVN340" s="1080"/>
      <c r="PVO340" s="1085"/>
      <c r="PVP340" s="1085"/>
      <c r="PVQ340" s="1085"/>
      <c r="PVR340" s="1085"/>
      <c r="PVS340" s="1085"/>
      <c r="PVT340" s="1085"/>
      <c r="PVU340" s="1085"/>
      <c r="PVV340" s="1085"/>
      <c r="PVW340" s="1085"/>
      <c r="PVX340" s="1085"/>
      <c r="PVY340" s="1085"/>
      <c r="PVZ340" s="1085"/>
      <c r="PWA340" s="1085"/>
      <c r="PWB340" s="1085"/>
      <c r="PWC340" s="1080"/>
      <c r="PWD340" s="1085"/>
      <c r="PWE340" s="1085"/>
      <c r="PWF340" s="1085"/>
      <c r="PWG340" s="1085"/>
      <c r="PWH340" s="1085"/>
      <c r="PWI340" s="1085"/>
      <c r="PWJ340" s="1085"/>
      <c r="PWK340" s="1085"/>
      <c r="PWL340" s="1085"/>
      <c r="PWM340" s="1085"/>
      <c r="PWN340" s="1085"/>
      <c r="PWO340" s="1085"/>
      <c r="PWP340" s="1085"/>
      <c r="PWQ340" s="1085"/>
      <c r="PWR340" s="1080"/>
      <c r="PWS340" s="1085"/>
      <c r="PWT340" s="1085"/>
      <c r="PWU340" s="1085"/>
      <c r="PWV340" s="1085"/>
      <c r="PWW340" s="1085"/>
      <c r="PWX340" s="1085"/>
      <c r="PWY340" s="1085"/>
      <c r="PWZ340" s="1085"/>
      <c r="PXA340" s="1085"/>
      <c r="PXB340" s="1085"/>
      <c r="PXC340" s="1085"/>
      <c r="PXD340" s="1085"/>
      <c r="PXE340" s="1085"/>
      <c r="PXF340" s="1085"/>
      <c r="PXG340" s="1080"/>
      <c r="PXH340" s="1085"/>
      <c r="PXI340" s="1085"/>
      <c r="PXJ340" s="1085"/>
      <c r="PXK340" s="1085"/>
      <c r="PXL340" s="1085"/>
      <c r="PXM340" s="1085"/>
      <c r="PXN340" s="1085"/>
      <c r="PXO340" s="1085"/>
      <c r="PXP340" s="1085"/>
      <c r="PXQ340" s="1085"/>
      <c r="PXR340" s="1085"/>
      <c r="PXS340" s="1085"/>
      <c r="PXT340" s="1085"/>
      <c r="PXU340" s="1085"/>
      <c r="PXV340" s="1080"/>
      <c r="PXW340" s="1085"/>
      <c r="PXX340" s="1085"/>
      <c r="PXY340" s="1085"/>
      <c r="PXZ340" s="1085"/>
      <c r="PYA340" s="1085"/>
      <c r="PYB340" s="1085"/>
      <c r="PYC340" s="1085"/>
      <c r="PYD340" s="1085"/>
      <c r="PYE340" s="1085"/>
      <c r="PYF340" s="1085"/>
      <c r="PYG340" s="1085"/>
      <c r="PYH340" s="1085"/>
      <c r="PYI340" s="1085"/>
      <c r="PYJ340" s="1085"/>
      <c r="PYK340" s="1080"/>
      <c r="PYL340" s="1085"/>
      <c r="PYM340" s="1085"/>
      <c r="PYN340" s="1085"/>
      <c r="PYO340" s="1085"/>
      <c r="PYP340" s="1085"/>
      <c r="PYQ340" s="1085"/>
      <c r="PYR340" s="1085"/>
      <c r="PYS340" s="1085"/>
      <c r="PYT340" s="1085"/>
      <c r="PYU340" s="1085"/>
      <c r="PYV340" s="1085"/>
      <c r="PYW340" s="1085"/>
      <c r="PYX340" s="1085"/>
      <c r="PYY340" s="1085"/>
      <c r="PYZ340" s="1080"/>
      <c r="PZA340" s="1085"/>
      <c r="PZB340" s="1085"/>
      <c r="PZC340" s="1085"/>
      <c r="PZD340" s="1085"/>
      <c r="PZE340" s="1085"/>
      <c r="PZF340" s="1085"/>
      <c r="PZG340" s="1085"/>
      <c r="PZH340" s="1085"/>
      <c r="PZI340" s="1085"/>
      <c r="PZJ340" s="1085"/>
      <c r="PZK340" s="1085"/>
      <c r="PZL340" s="1085"/>
      <c r="PZM340" s="1085"/>
      <c r="PZN340" s="1085"/>
      <c r="PZO340" s="1080"/>
      <c r="PZP340" s="1085"/>
      <c r="PZQ340" s="1085"/>
      <c r="PZR340" s="1085"/>
      <c r="PZS340" s="1085"/>
      <c r="PZT340" s="1085"/>
      <c r="PZU340" s="1085"/>
      <c r="PZV340" s="1085"/>
      <c r="PZW340" s="1085"/>
      <c r="PZX340" s="1085"/>
      <c r="PZY340" s="1085"/>
      <c r="PZZ340" s="1085"/>
      <c r="QAA340" s="1085"/>
      <c r="QAB340" s="1085"/>
      <c r="QAC340" s="1085"/>
      <c r="QAD340" s="1080"/>
      <c r="QAE340" s="1085"/>
      <c r="QAF340" s="1085"/>
      <c r="QAG340" s="1085"/>
      <c r="QAH340" s="1085"/>
      <c r="QAI340" s="1085"/>
      <c r="QAJ340" s="1085"/>
      <c r="QAK340" s="1085"/>
      <c r="QAL340" s="1085"/>
      <c r="QAM340" s="1085"/>
      <c r="QAN340" s="1085"/>
      <c r="QAO340" s="1085"/>
      <c r="QAP340" s="1085"/>
      <c r="QAQ340" s="1085"/>
      <c r="QAR340" s="1085"/>
      <c r="QAS340" s="1080"/>
      <c r="QAT340" s="1085"/>
      <c r="QAU340" s="1085"/>
      <c r="QAV340" s="1085"/>
      <c r="QAW340" s="1085"/>
      <c r="QAX340" s="1085"/>
      <c r="QAY340" s="1085"/>
      <c r="QAZ340" s="1085"/>
      <c r="QBA340" s="1085"/>
      <c r="QBB340" s="1085"/>
      <c r="QBC340" s="1085"/>
      <c r="QBD340" s="1085"/>
      <c r="QBE340" s="1085"/>
      <c r="QBF340" s="1085"/>
      <c r="QBG340" s="1085"/>
      <c r="QBH340" s="1080"/>
      <c r="QBI340" s="1085"/>
      <c r="QBJ340" s="1085"/>
      <c r="QBK340" s="1085"/>
      <c r="QBL340" s="1085"/>
      <c r="QBM340" s="1085"/>
      <c r="QBN340" s="1085"/>
      <c r="QBO340" s="1085"/>
      <c r="QBP340" s="1085"/>
      <c r="QBQ340" s="1085"/>
      <c r="QBR340" s="1085"/>
      <c r="QBS340" s="1085"/>
      <c r="QBT340" s="1085"/>
      <c r="QBU340" s="1085"/>
      <c r="QBV340" s="1085"/>
      <c r="QBW340" s="1080"/>
      <c r="QBX340" s="1085"/>
      <c r="QBY340" s="1085"/>
      <c r="QBZ340" s="1085"/>
      <c r="QCA340" s="1085"/>
      <c r="QCB340" s="1085"/>
      <c r="QCC340" s="1085"/>
      <c r="QCD340" s="1085"/>
      <c r="QCE340" s="1085"/>
      <c r="QCF340" s="1085"/>
      <c r="QCG340" s="1085"/>
      <c r="QCH340" s="1085"/>
      <c r="QCI340" s="1085"/>
      <c r="QCJ340" s="1085"/>
      <c r="QCK340" s="1085"/>
      <c r="QCL340" s="1080"/>
      <c r="QCM340" s="1085"/>
      <c r="QCN340" s="1085"/>
      <c r="QCO340" s="1085"/>
      <c r="QCP340" s="1085"/>
      <c r="QCQ340" s="1085"/>
      <c r="QCR340" s="1085"/>
      <c r="QCS340" s="1085"/>
      <c r="QCT340" s="1085"/>
      <c r="QCU340" s="1085"/>
      <c r="QCV340" s="1085"/>
      <c r="QCW340" s="1085"/>
      <c r="QCX340" s="1085"/>
      <c r="QCY340" s="1085"/>
      <c r="QCZ340" s="1085"/>
      <c r="QDA340" s="1080"/>
      <c r="QDB340" s="1085"/>
      <c r="QDC340" s="1085"/>
      <c r="QDD340" s="1085"/>
      <c r="QDE340" s="1085"/>
      <c r="QDF340" s="1085"/>
      <c r="QDG340" s="1085"/>
      <c r="QDH340" s="1085"/>
      <c r="QDI340" s="1085"/>
      <c r="QDJ340" s="1085"/>
      <c r="QDK340" s="1085"/>
      <c r="QDL340" s="1085"/>
      <c r="QDM340" s="1085"/>
      <c r="QDN340" s="1085"/>
      <c r="QDO340" s="1085"/>
      <c r="QDP340" s="1080"/>
      <c r="QDQ340" s="1085"/>
      <c r="QDR340" s="1085"/>
      <c r="QDS340" s="1085"/>
      <c r="QDT340" s="1085"/>
      <c r="QDU340" s="1085"/>
      <c r="QDV340" s="1085"/>
      <c r="QDW340" s="1085"/>
      <c r="QDX340" s="1085"/>
      <c r="QDY340" s="1085"/>
      <c r="QDZ340" s="1085"/>
      <c r="QEA340" s="1085"/>
      <c r="QEB340" s="1085"/>
      <c r="QEC340" s="1085"/>
      <c r="QED340" s="1085"/>
      <c r="QEE340" s="1080"/>
      <c r="QEF340" s="1085"/>
      <c r="QEG340" s="1085"/>
      <c r="QEH340" s="1085"/>
      <c r="QEI340" s="1085"/>
      <c r="QEJ340" s="1085"/>
      <c r="QEK340" s="1085"/>
      <c r="QEL340" s="1085"/>
      <c r="QEM340" s="1085"/>
      <c r="QEN340" s="1085"/>
      <c r="QEO340" s="1085"/>
      <c r="QEP340" s="1085"/>
      <c r="QEQ340" s="1085"/>
      <c r="QER340" s="1085"/>
      <c r="QES340" s="1085"/>
      <c r="QET340" s="1080"/>
      <c r="QEU340" s="1085"/>
      <c r="QEV340" s="1085"/>
      <c r="QEW340" s="1085"/>
      <c r="QEX340" s="1085"/>
      <c r="QEY340" s="1085"/>
      <c r="QEZ340" s="1085"/>
      <c r="QFA340" s="1085"/>
      <c r="QFB340" s="1085"/>
      <c r="QFC340" s="1085"/>
      <c r="QFD340" s="1085"/>
      <c r="QFE340" s="1085"/>
      <c r="QFF340" s="1085"/>
      <c r="QFG340" s="1085"/>
      <c r="QFH340" s="1085"/>
      <c r="QFI340" s="1080"/>
      <c r="QFJ340" s="1085"/>
      <c r="QFK340" s="1085"/>
      <c r="QFL340" s="1085"/>
      <c r="QFM340" s="1085"/>
      <c r="QFN340" s="1085"/>
      <c r="QFO340" s="1085"/>
      <c r="QFP340" s="1085"/>
      <c r="QFQ340" s="1085"/>
      <c r="QFR340" s="1085"/>
      <c r="QFS340" s="1085"/>
      <c r="QFT340" s="1085"/>
      <c r="QFU340" s="1085"/>
      <c r="QFV340" s="1085"/>
      <c r="QFW340" s="1085"/>
      <c r="QFX340" s="1080"/>
      <c r="QFY340" s="1085"/>
      <c r="QFZ340" s="1085"/>
      <c r="QGA340" s="1085"/>
      <c r="QGB340" s="1085"/>
      <c r="QGC340" s="1085"/>
      <c r="QGD340" s="1085"/>
      <c r="QGE340" s="1085"/>
      <c r="QGF340" s="1085"/>
      <c r="QGG340" s="1085"/>
      <c r="QGH340" s="1085"/>
      <c r="QGI340" s="1085"/>
      <c r="QGJ340" s="1085"/>
      <c r="QGK340" s="1085"/>
      <c r="QGL340" s="1085"/>
      <c r="QGM340" s="1080"/>
      <c r="QGN340" s="1085"/>
      <c r="QGO340" s="1085"/>
      <c r="QGP340" s="1085"/>
      <c r="QGQ340" s="1085"/>
      <c r="QGR340" s="1085"/>
      <c r="QGS340" s="1085"/>
      <c r="QGT340" s="1085"/>
      <c r="QGU340" s="1085"/>
      <c r="QGV340" s="1085"/>
      <c r="QGW340" s="1085"/>
      <c r="QGX340" s="1085"/>
      <c r="QGY340" s="1085"/>
      <c r="QGZ340" s="1085"/>
      <c r="QHA340" s="1085"/>
      <c r="QHB340" s="1080"/>
      <c r="QHC340" s="1085"/>
      <c r="QHD340" s="1085"/>
      <c r="QHE340" s="1085"/>
      <c r="QHF340" s="1085"/>
      <c r="QHG340" s="1085"/>
      <c r="QHH340" s="1085"/>
      <c r="QHI340" s="1085"/>
      <c r="QHJ340" s="1085"/>
      <c r="QHK340" s="1085"/>
      <c r="QHL340" s="1085"/>
      <c r="QHM340" s="1085"/>
      <c r="QHN340" s="1085"/>
      <c r="QHO340" s="1085"/>
      <c r="QHP340" s="1085"/>
      <c r="QHQ340" s="1080"/>
      <c r="QHR340" s="1085"/>
      <c r="QHS340" s="1085"/>
      <c r="QHT340" s="1085"/>
      <c r="QHU340" s="1085"/>
      <c r="QHV340" s="1085"/>
      <c r="QHW340" s="1085"/>
      <c r="QHX340" s="1085"/>
      <c r="QHY340" s="1085"/>
      <c r="QHZ340" s="1085"/>
      <c r="QIA340" s="1085"/>
      <c r="QIB340" s="1085"/>
      <c r="QIC340" s="1085"/>
      <c r="QID340" s="1085"/>
      <c r="QIE340" s="1085"/>
      <c r="QIF340" s="1080"/>
      <c r="QIG340" s="1085"/>
      <c r="QIH340" s="1085"/>
      <c r="QII340" s="1085"/>
      <c r="QIJ340" s="1085"/>
      <c r="QIK340" s="1085"/>
      <c r="QIL340" s="1085"/>
      <c r="QIM340" s="1085"/>
      <c r="QIN340" s="1085"/>
      <c r="QIO340" s="1085"/>
      <c r="QIP340" s="1085"/>
      <c r="QIQ340" s="1085"/>
      <c r="QIR340" s="1085"/>
      <c r="QIS340" s="1085"/>
      <c r="QIT340" s="1085"/>
      <c r="QIU340" s="1080"/>
      <c r="QIV340" s="1085"/>
      <c r="QIW340" s="1085"/>
      <c r="QIX340" s="1085"/>
      <c r="QIY340" s="1085"/>
      <c r="QIZ340" s="1085"/>
      <c r="QJA340" s="1085"/>
      <c r="QJB340" s="1085"/>
      <c r="QJC340" s="1085"/>
      <c r="QJD340" s="1085"/>
      <c r="QJE340" s="1085"/>
      <c r="QJF340" s="1085"/>
      <c r="QJG340" s="1085"/>
      <c r="QJH340" s="1085"/>
      <c r="QJI340" s="1085"/>
      <c r="QJJ340" s="1080"/>
      <c r="QJK340" s="1085"/>
      <c r="QJL340" s="1085"/>
      <c r="QJM340" s="1085"/>
      <c r="QJN340" s="1085"/>
      <c r="QJO340" s="1085"/>
      <c r="QJP340" s="1085"/>
      <c r="QJQ340" s="1085"/>
      <c r="QJR340" s="1085"/>
      <c r="QJS340" s="1085"/>
      <c r="QJT340" s="1085"/>
      <c r="QJU340" s="1085"/>
      <c r="QJV340" s="1085"/>
      <c r="QJW340" s="1085"/>
      <c r="QJX340" s="1085"/>
      <c r="QJY340" s="1080"/>
      <c r="QJZ340" s="1085"/>
      <c r="QKA340" s="1085"/>
      <c r="QKB340" s="1085"/>
      <c r="QKC340" s="1085"/>
      <c r="QKD340" s="1085"/>
      <c r="QKE340" s="1085"/>
      <c r="QKF340" s="1085"/>
      <c r="QKG340" s="1085"/>
      <c r="QKH340" s="1085"/>
      <c r="QKI340" s="1085"/>
      <c r="QKJ340" s="1085"/>
      <c r="QKK340" s="1085"/>
      <c r="QKL340" s="1085"/>
      <c r="QKM340" s="1085"/>
      <c r="QKN340" s="1080"/>
      <c r="QKO340" s="1085"/>
      <c r="QKP340" s="1085"/>
      <c r="QKQ340" s="1085"/>
      <c r="QKR340" s="1085"/>
      <c r="QKS340" s="1085"/>
      <c r="QKT340" s="1085"/>
      <c r="QKU340" s="1085"/>
      <c r="QKV340" s="1085"/>
      <c r="QKW340" s="1085"/>
      <c r="QKX340" s="1085"/>
      <c r="QKY340" s="1085"/>
      <c r="QKZ340" s="1085"/>
      <c r="QLA340" s="1085"/>
      <c r="QLB340" s="1085"/>
      <c r="QLC340" s="1080"/>
      <c r="QLD340" s="1085"/>
      <c r="QLE340" s="1085"/>
      <c r="QLF340" s="1085"/>
      <c r="QLG340" s="1085"/>
      <c r="QLH340" s="1085"/>
      <c r="QLI340" s="1085"/>
      <c r="QLJ340" s="1085"/>
      <c r="QLK340" s="1085"/>
      <c r="QLL340" s="1085"/>
      <c r="QLM340" s="1085"/>
      <c r="QLN340" s="1085"/>
      <c r="QLO340" s="1085"/>
      <c r="QLP340" s="1085"/>
      <c r="QLQ340" s="1085"/>
      <c r="QLR340" s="1080"/>
      <c r="QLS340" s="1085"/>
      <c r="QLT340" s="1085"/>
      <c r="QLU340" s="1085"/>
      <c r="QLV340" s="1085"/>
      <c r="QLW340" s="1085"/>
      <c r="QLX340" s="1085"/>
      <c r="QLY340" s="1085"/>
      <c r="QLZ340" s="1085"/>
      <c r="QMA340" s="1085"/>
      <c r="QMB340" s="1085"/>
      <c r="QMC340" s="1085"/>
      <c r="QMD340" s="1085"/>
      <c r="QME340" s="1085"/>
      <c r="QMF340" s="1085"/>
      <c r="QMG340" s="1080"/>
      <c r="QMH340" s="1085"/>
      <c r="QMI340" s="1085"/>
      <c r="QMJ340" s="1085"/>
      <c r="QMK340" s="1085"/>
      <c r="QML340" s="1085"/>
      <c r="QMM340" s="1085"/>
      <c r="QMN340" s="1085"/>
      <c r="QMO340" s="1085"/>
      <c r="QMP340" s="1085"/>
      <c r="QMQ340" s="1085"/>
      <c r="QMR340" s="1085"/>
      <c r="QMS340" s="1085"/>
      <c r="QMT340" s="1085"/>
      <c r="QMU340" s="1085"/>
      <c r="QMV340" s="1080"/>
      <c r="QMW340" s="1085"/>
      <c r="QMX340" s="1085"/>
      <c r="QMY340" s="1085"/>
      <c r="QMZ340" s="1085"/>
      <c r="QNA340" s="1085"/>
      <c r="QNB340" s="1085"/>
      <c r="QNC340" s="1085"/>
      <c r="QND340" s="1085"/>
      <c r="QNE340" s="1085"/>
      <c r="QNF340" s="1085"/>
      <c r="QNG340" s="1085"/>
      <c r="QNH340" s="1085"/>
      <c r="QNI340" s="1085"/>
      <c r="QNJ340" s="1085"/>
      <c r="QNK340" s="1080"/>
      <c r="QNL340" s="1085"/>
      <c r="QNM340" s="1085"/>
      <c r="QNN340" s="1085"/>
      <c r="QNO340" s="1085"/>
      <c r="QNP340" s="1085"/>
      <c r="QNQ340" s="1085"/>
      <c r="QNR340" s="1085"/>
      <c r="QNS340" s="1085"/>
      <c r="QNT340" s="1085"/>
      <c r="QNU340" s="1085"/>
      <c r="QNV340" s="1085"/>
      <c r="QNW340" s="1085"/>
      <c r="QNX340" s="1085"/>
      <c r="QNY340" s="1085"/>
      <c r="QNZ340" s="1080"/>
      <c r="QOA340" s="1085"/>
      <c r="QOB340" s="1085"/>
      <c r="QOC340" s="1085"/>
      <c r="QOD340" s="1085"/>
      <c r="QOE340" s="1085"/>
      <c r="QOF340" s="1085"/>
      <c r="QOG340" s="1085"/>
      <c r="QOH340" s="1085"/>
      <c r="QOI340" s="1085"/>
      <c r="QOJ340" s="1085"/>
      <c r="QOK340" s="1085"/>
      <c r="QOL340" s="1085"/>
      <c r="QOM340" s="1085"/>
      <c r="QON340" s="1085"/>
      <c r="QOO340" s="1080"/>
      <c r="QOP340" s="1085"/>
      <c r="QOQ340" s="1085"/>
      <c r="QOR340" s="1085"/>
      <c r="QOS340" s="1085"/>
      <c r="QOT340" s="1085"/>
      <c r="QOU340" s="1085"/>
      <c r="QOV340" s="1085"/>
      <c r="QOW340" s="1085"/>
      <c r="QOX340" s="1085"/>
      <c r="QOY340" s="1085"/>
      <c r="QOZ340" s="1085"/>
      <c r="QPA340" s="1085"/>
      <c r="QPB340" s="1085"/>
      <c r="QPC340" s="1085"/>
      <c r="QPD340" s="1080"/>
      <c r="QPE340" s="1085"/>
      <c r="QPF340" s="1085"/>
      <c r="QPG340" s="1085"/>
      <c r="QPH340" s="1085"/>
      <c r="QPI340" s="1085"/>
      <c r="QPJ340" s="1085"/>
      <c r="QPK340" s="1085"/>
      <c r="QPL340" s="1085"/>
      <c r="QPM340" s="1085"/>
      <c r="QPN340" s="1085"/>
      <c r="QPO340" s="1085"/>
      <c r="QPP340" s="1085"/>
      <c r="QPQ340" s="1085"/>
      <c r="QPR340" s="1085"/>
      <c r="QPS340" s="1080"/>
      <c r="QPT340" s="1085"/>
      <c r="QPU340" s="1085"/>
      <c r="QPV340" s="1085"/>
      <c r="QPW340" s="1085"/>
      <c r="QPX340" s="1085"/>
      <c r="QPY340" s="1085"/>
      <c r="QPZ340" s="1085"/>
      <c r="QQA340" s="1085"/>
      <c r="QQB340" s="1085"/>
      <c r="QQC340" s="1085"/>
      <c r="QQD340" s="1085"/>
      <c r="QQE340" s="1085"/>
      <c r="QQF340" s="1085"/>
      <c r="QQG340" s="1085"/>
      <c r="QQH340" s="1080"/>
      <c r="QQI340" s="1085"/>
      <c r="QQJ340" s="1085"/>
      <c r="QQK340" s="1085"/>
      <c r="QQL340" s="1085"/>
      <c r="QQM340" s="1085"/>
      <c r="QQN340" s="1085"/>
      <c r="QQO340" s="1085"/>
      <c r="QQP340" s="1085"/>
      <c r="QQQ340" s="1085"/>
      <c r="QQR340" s="1085"/>
      <c r="QQS340" s="1085"/>
      <c r="QQT340" s="1085"/>
      <c r="QQU340" s="1085"/>
      <c r="QQV340" s="1085"/>
      <c r="QQW340" s="1080"/>
      <c r="QQX340" s="1085"/>
      <c r="QQY340" s="1085"/>
      <c r="QQZ340" s="1085"/>
      <c r="QRA340" s="1085"/>
      <c r="QRB340" s="1085"/>
      <c r="QRC340" s="1085"/>
      <c r="QRD340" s="1085"/>
      <c r="QRE340" s="1085"/>
      <c r="QRF340" s="1085"/>
      <c r="QRG340" s="1085"/>
      <c r="QRH340" s="1085"/>
      <c r="QRI340" s="1085"/>
      <c r="QRJ340" s="1085"/>
      <c r="QRK340" s="1085"/>
      <c r="QRL340" s="1080"/>
      <c r="QRM340" s="1085"/>
      <c r="QRN340" s="1085"/>
      <c r="QRO340" s="1085"/>
      <c r="QRP340" s="1085"/>
      <c r="QRQ340" s="1085"/>
      <c r="QRR340" s="1085"/>
      <c r="QRS340" s="1085"/>
      <c r="QRT340" s="1085"/>
      <c r="QRU340" s="1085"/>
      <c r="QRV340" s="1085"/>
      <c r="QRW340" s="1085"/>
      <c r="QRX340" s="1085"/>
      <c r="QRY340" s="1085"/>
      <c r="QRZ340" s="1085"/>
      <c r="QSA340" s="1080"/>
      <c r="QSB340" s="1085"/>
      <c r="QSC340" s="1085"/>
      <c r="QSD340" s="1085"/>
      <c r="QSE340" s="1085"/>
      <c r="QSF340" s="1085"/>
      <c r="QSG340" s="1085"/>
      <c r="QSH340" s="1085"/>
      <c r="QSI340" s="1085"/>
      <c r="QSJ340" s="1085"/>
      <c r="QSK340" s="1085"/>
      <c r="QSL340" s="1085"/>
      <c r="QSM340" s="1085"/>
      <c r="QSN340" s="1085"/>
      <c r="QSO340" s="1085"/>
      <c r="QSP340" s="1080"/>
      <c r="QSQ340" s="1085"/>
      <c r="QSR340" s="1085"/>
      <c r="QSS340" s="1085"/>
      <c r="QST340" s="1085"/>
      <c r="QSU340" s="1085"/>
      <c r="QSV340" s="1085"/>
      <c r="QSW340" s="1085"/>
      <c r="QSX340" s="1085"/>
      <c r="QSY340" s="1085"/>
      <c r="QSZ340" s="1085"/>
      <c r="QTA340" s="1085"/>
      <c r="QTB340" s="1085"/>
      <c r="QTC340" s="1085"/>
      <c r="QTD340" s="1085"/>
      <c r="QTE340" s="1080"/>
      <c r="QTF340" s="1085"/>
      <c r="QTG340" s="1085"/>
      <c r="QTH340" s="1085"/>
      <c r="QTI340" s="1085"/>
      <c r="QTJ340" s="1085"/>
      <c r="QTK340" s="1085"/>
      <c r="QTL340" s="1085"/>
      <c r="QTM340" s="1085"/>
      <c r="QTN340" s="1085"/>
      <c r="QTO340" s="1085"/>
      <c r="QTP340" s="1085"/>
      <c r="QTQ340" s="1085"/>
      <c r="QTR340" s="1085"/>
      <c r="QTS340" s="1085"/>
      <c r="QTT340" s="1080"/>
      <c r="QTU340" s="1085"/>
      <c r="QTV340" s="1085"/>
      <c r="QTW340" s="1085"/>
      <c r="QTX340" s="1085"/>
      <c r="QTY340" s="1085"/>
      <c r="QTZ340" s="1085"/>
      <c r="QUA340" s="1085"/>
      <c r="QUB340" s="1085"/>
      <c r="QUC340" s="1085"/>
      <c r="QUD340" s="1085"/>
      <c r="QUE340" s="1085"/>
      <c r="QUF340" s="1085"/>
      <c r="QUG340" s="1085"/>
      <c r="QUH340" s="1085"/>
      <c r="QUI340" s="1080"/>
      <c r="QUJ340" s="1085"/>
      <c r="QUK340" s="1085"/>
      <c r="QUL340" s="1085"/>
      <c r="QUM340" s="1085"/>
      <c r="QUN340" s="1085"/>
      <c r="QUO340" s="1085"/>
      <c r="QUP340" s="1085"/>
      <c r="QUQ340" s="1085"/>
      <c r="QUR340" s="1085"/>
      <c r="QUS340" s="1085"/>
      <c r="QUT340" s="1085"/>
      <c r="QUU340" s="1085"/>
      <c r="QUV340" s="1085"/>
      <c r="QUW340" s="1085"/>
      <c r="QUX340" s="1080"/>
      <c r="QUY340" s="1085"/>
      <c r="QUZ340" s="1085"/>
      <c r="QVA340" s="1085"/>
      <c r="QVB340" s="1085"/>
      <c r="QVC340" s="1085"/>
      <c r="QVD340" s="1085"/>
      <c r="QVE340" s="1085"/>
      <c r="QVF340" s="1085"/>
      <c r="QVG340" s="1085"/>
      <c r="QVH340" s="1085"/>
      <c r="QVI340" s="1085"/>
      <c r="QVJ340" s="1085"/>
      <c r="QVK340" s="1085"/>
      <c r="QVL340" s="1085"/>
      <c r="QVM340" s="1080"/>
      <c r="QVN340" s="1085"/>
      <c r="QVO340" s="1085"/>
      <c r="QVP340" s="1085"/>
      <c r="QVQ340" s="1085"/>
      <c r="QVR340" s="1085"/>
      <c r="QVS340" s="1085"/>
      <c r="QVT340" s="1085"/>
      <c r="QVU340" s="1085"/>
      <c r="QVV340" s="1085"/>
      <c r="QVW340" s="1085"/>
      <c r="QVX340" s="1085"/>
      <c r="QVY340" s="1085"/>
      <c r="QVZ340" s="1085"/>
      <c r="QWA340" s="1085"/>
      <c r="QWB340" s="1080"/>
      <c r="QWC340" s="1085"/>
      <c r="QWD340" s="1085"/>
      <c r="QWE340" s="1085"/>
      <c r="QWF340" s="1085"/>
      <c r="QWG340" s="1085"/>
      <c r="QWH340" s="1085"/>
      <c r="QWI340" s="1085"/>
      <c r="QWJ340" s="1085"/>
      <c r="QWK340" s="1085"/>
      <c r="QWL340" s="1085"/>
      <c r="QWM340" s="1085"/>
      <c r="QWN340" s="1085"/>
      <c r="QWO340" s="1085"/>
      <c r="QWP340" s="1085"/>
      <c r="QWQ340" s="1080"/>
      <c r="QWR340" s="1085"/>
      <c r="QWS340" s="1085"/>
      <c r="QWT340" s="1085"/>
      <c r="QWU340" s="1085"/>
      <c r="QWV340" s="1085"/>
      <c r="QWW340" s="1085"/>
      <c r="QWX340" s="1085"/>
      <c r="QWY340" s="1085"/>
      <c r="QWZ340" s="1085"/>
      <c r="QXA340" s="1085"/>
      <c r="QXB340" s="1085"/>
      <c r="QXC340" s="1085"/>
      <c r="QXD340" s="1085"/>
      <c r="QXE340" s="1085"/>
      <c r="QXF340" s="1080"/>
      <c r="QXG340" s="1085"/>
      <c r="QXH340" s="1085"/>
      <c r="QXI340" s="1085"/>
      <c r="QXJ340" s="1085"/>
      <c r="QXK340" s="1085"/>
      <c r="QXL340" s="1085"/>
      <c r="QXM340" s="1085"/>
      <c r="QXN340" s="1085"/>
      <c r="QXO340" s="1085"/>
      <c r="QXP340" s="1085"/>
      <c r="QXQ340" s="1085"/>
      <c r="QXR340" s="1085"/>
      <c r="QXS340" s="1085"/>
      <c r="QXT340" s="1085"/>
      <c r="QXU340" s="1080"/>
      <c r="QXV340" s="1085"/>
      <c r="QXW340" s="1085"/>
      <c r="QXX340" s="1085"/>
      <c r="QXY340" s="1085"/>
      <c r="QXZ340" s="1085"/>
      <c r="QYA340" s="1085"/>
      <c r="QYB340" s="1085"/>
      <c r="QYC340" s="1085"/>
      <c r="QYD340" s="1085"/>
      <c r="QYE340" s="1085"/>
      <c r="QYF340" s="1085"/>
      <c r="QYG340" s="1085"/>
      <c r="QYH340" s="1085"/>
      <c r="QYI340" s="1085"/>
      <c r="QYJ340" s="1080"/>
      <c r="QYK340" s="1085"/>
      <c r="QYL340" s="1085"/>
      <c r="QYM340" s="1085"/>
      <c r="QYN340" s="1085"/>
      <c r="QYO340" s="1085"/>
      <c r="QYP340" s="1085"/>
      <c r="QYQ340" s="1085"/>
      <c r="QYR340" s="1085"/>
      <c r="QYS340" s="1085"/>
      <c r="QYT340" s="1085"/>
      <c r="QYU340" s="1085"/>
      <c r="QYV340" s="1085"/>
      <c r="QYW340" s="1085"/>
      <c r="QYX340" s="1085"/>
      <c r="QYY340" s="1080"/>
      <c r="QYZ340" s="1085"/>
      <c r="QZA340" s="1085"/>
      <c r="QZB340" s="1085"/>
      <c r="QZC340" s="1085"/>
      <c r="QZD340" s="1085"/>
      <c r="QZE340" s="1085"/>
      <c r="QZF340" s="1085"/>
      <c r="QZG340" s="1085"/>
      <c r="QZH340" s="1085"/>
      <c r="QZI340" s="1085"/>
      <c r="QZJ340" s="1085"/>
      <c r="QZK340" s="1085"/>
      <c r="QZL340" s="1085"/>
      <c r="QZM340" s="1085"/>
      <c r="QZN340" s="1080"/>
      <c r="QZO340" s="1085"/>
      <c r="QZP340" s="1085"/>
      <c r="QZQ340" s="1085"/>
      <c r="QZR340" s="1085"/>
      <c r="QZS340" s="1085"/>
      <c r="QZT340" s="1085"/>
      <c r="QZU340" s="1085"/>
      <c r="QZV340" s="1085"/>
      <c r="QZW340" s="1085"/>
      <c r="QZX340" s="1085"/>
      <c r="QZY340" s="1085"/>
      <c r="QZZ340" s="1085"/>
      <c r="RAA340" s="1085"/>
      <c r="RAB340" s="1085"/>
      <c r="RAC340" s="1080"/>
      <c r="RAD340" s="1085"/>
      <c r="RAE340" s="1085"/>
      <c r="RAF340" s="1085"/>
      <c r="RAG340" s="1085"/>
      <c r="RAH340" s="1085"/>
      <c r="RAI340" s="1085"/>
      <c r="RAJ340" s="1085"/>
      <c r="RAK340" s="1085"/>
      <c r="RAL340" s="1085"/>
      <c r="RAM340" s="1085"/>
      <c r="RAN340" s="1085"/>
      <c r="RAO340" s="1085"/>
      <c r="RAP340" s="1085"/>
      <c r="RAQ340" s="1085"/>
      <c r="RAR340" s="1080"/>
      <c r="RAS340" s="1085"/>
      <c r="RAT340" s="1085"/>
      <c r="RAU340" s="1085"/>
      <c r="RAV340" s="1085"/>
      <c r="RAW340" s="1085"/>
      <c r="RAX340" s="1085"/>
      <c r="RAY340" s="1085"/>
      <c r="RAZ340" s="1085"/>
      <c r="RBA340" s="1085"/>
      <c r="RBB340" s="1085"/>
      <c r="RBC340" s="1085"/>
      <c r="RBD340" s="1085"/>
      <c r="RBE340" s="1085"/>
      <c r="RBF340" s="1085"/>
      <c r="RBG340" s="1080"/>
      <c r="RBH340" s="1085"/>
      <c r="RBI340" s="1085"/>
      <c r="RBJ340" s="1085"/>
      <c r="RBK340" s="1085"/>
      <c r="RBL340" s="1085"/>
      <c r="RBM340" s="1085"/>
      <c r="RBN340" s="1085"/>
      <c r="RBO340" s="1085"/>
      <c r="RBP340" s="1085"/>
      <c r="RBQ340" s="1085"/>
      <c r="RBR340" s="1085"/>
      <c r="RBS340" s="1085"/>
      <c r="RBT340" s="1085"/>
      <c r="RBU340" s="1085"/>
      <c r="RBV340" s="1080"/>
      <c r="RBW340" s="1085"/>
      <c r="RBX340" s="1085"/>
      <c r="RBY340" s="1085"/>
      <c r="RBZ340" s="1085"/>
      <c r="RCA340" s="1085"/>
      <c r="RCB340" s="1085"/>
      <c r="RCC340" s="1085"/>
      <c r="RCD340" s="1085"/>
      <c r="RCE340" s="1085"/>
      <c r="RCF340" s="1085"/>
      <c r="RCG340" s="1085"/>
      <c r="RCH340" s="1085"/>
      <c r="RCI340" s="1085"/>
      <c r="RCJ340" s="1085"/>
      <c r="RCK340" s="1080"/>
      <c r="RCL340" s="1085"/>
      <c r="RCM340" s="1085"/>
      <c r="RCN340" s="1085"/>
      <c r="RCO340" s="1085"/>
      <c r="RCP340" s="1085"/>
      <c r="RCQ340" s="1085"/>
      <c r="RCR340" s="1085"/>
      <c r="RCS340" s="1085"/>
      <c r="RCT340" s="1085"/>
      <c r="RCU340" s="1085"/>
      <c r="RCV340" s="1085"/>
      <c r="RCW340" s="1085"/>
      <c r="RCX340" s="1085"/>
      <c r="RCY340" s="1085"/>
      <c r="RCZ340" s="1080"/>
      <c r="RDA340" s="1085"/>
      <c r="RDB340" s="1085"/>
      <c r="RDC340" s="1085"/>
      <c r="RDD340" s="1085"/>
      <c r="RDE340" s="1085"/>
      <c r="RDF340" s="1085"/>
      <c r="RDG340" s="1085"/>
      <c r="RDH340" s="1085"/>
      <c r="RDI340" s="1085"/>
      <c r="RDJ340" s="1085"/>
      <c r="RDK340" s="1085"/>
      <c r="RDL340" s="1085"/>
      <c r="RDM340" s="1085"/>
      <c r="RDN340" s="1085"/>
      <c r="RDO340" s="1080"/>
      <c r="RDP340" s="1085"/>
      <c r="RDQ340" s="1085"/>
      <c r="RDR340" s="1085"/>
      <c r="RDS340" s="1085"/>
      <c r="RDT340" s="1085"/>
      <c r="RDU340" s="1085"/>
      <c r="RDV340" s="1085"/>
      <c r="RDW340" s="1085"/>
      <c r="RDX340" s="1085"/>
      <c r="RDY340" s="1085"/>
      <c r="RDZ340" s="1085"/>
      <c r="REA340" s="1085"/>
      <c r="REB340" s="1085"/>
      <c r="REC340" s="1085"/>
      <c r="RED340" s="1080"/>
      <c r="REE340" s="1085"/>
      <c r="REF340" s="1085"/>
      <c r="REG340" s="1085"/>
      <c r="REH340" s="1085"/>
      <c r="REI340" s="1085"/>
      <c r="REJ340" s="1085"/>
      <c r="REK340" s="1085"/>
      <c r="REL340" s="1085"/>
      <c r="REM340" s="1085"/>
      <c r="REN340" s="1085"/>
      <c r="REO340" s="1085"/>
      <c r="REP340" s="1085"/>
      <c r="REQ340" s="1085"/>
      <c r="RER340" s="1085"/>
      <c r="RES340" s="1080"/>
      <c r="RET340" s="1085"/>
      <c r="REU340" s="1085"/>
      <c r="REV340" s="1085"/>
      <c r="REW340" s="1085"/>
      <c r="REX340" s="1085"/>
      <c r="REY340" s="1085"/>
      <c r="REZ340" s="1085"/>
      <c r="RFA340" s="1085"/>
      <c r="RFB340" s="1085"/>
      <c r="RFC340" s="1085"/>
      <c r="RFD340" s="1085"/>
      <c r="RFE340" s="1085"/>
      <c r="RFF340" s="1085"/>
      <c r="RFG340" s="1085"/>
      <c r="RFH340" s="1080"/>
      <c r="RFI340" s="1085"/>
      <c r="RFJ340" s="1085"/>
      <c r="RFK340" s="1085"/>
      <c r="RFL340" s="1085"/>
      <c r="RFM340" s="1085"/>
      <c r="RFN340" s="1085"/>
      <c r="RFO340" s="1085"/>
      <c r="RFP340" s="1085"/>
      <c r="RFQ340" s="1085"/>
      <c r="RFR340" s="1085"/>
      <c r="RFS340" s="1085"/>
      <c r="RFT340" s="1085"/>
      <c r="RFU340" s="1085"/>
      <c r="RFV340" s="1085"/>
      <c r="RFW340" s="1080"/>
      <c r="RFX340" s="1085"/>
      <c r="RFY340" s="1085"/>
      <c r="RFZ340" s="1085"/>
      <c r="RGA340" s="1085"/>
      <c r="RGB340" s="1085"/>
      <c r="RGC340" s="1085"/>
      <c r="RGD340" s="1085"/>
      <c r="RGE340" s="1085"/>
      <c r="RGF340" s="1085"/>
      <c r="RGG340" s="1085"/>
      <c r="RGH340" s="1085"/>
      <c r="RGI340" s="1085"/>
      <c r="RGJ340" s="1085"/>
      <c r="RGK340" s="1085"/>
      <c r="RGL340" s="1080"/>
      <c r="RGM340" s="1085"/>
      <c r="RGN340" s="1085"/>
      <c r="RGO340" s="1085"/>
      <c r="RGP340" s="1085"/>
      <c r="RGQ340" s="1085"/>
      <c r="RGR340" s="1085"/>
      <c r="RGS340" s="1085"/>
      <c r="RGT340" s="1085"/>
      <c r="RGU340" s="1085"/>
      <c r="RGV340" s="1085"/>
      <c r="RGW340" s="1085"/>
      <c r="RGX340" s="1085"/>
      <c r="RGY340" s="1085"/>
      <c r="RGZ340" s="1085"/>
      <c r="RHA340" s="1080"/>
      <c r="RHB340" s="1085"/>
      <c r="RHC340" s="1085"/>
      <c r="RHD340" s="1085"/>
      <c r="RHE340" s="1085"/>
      <c r="RHF340" s="1085"/>
      <c r="RHG340" s="1085"/>
      <c r="RHH340" s="1085"/>
      <c r="RHI340" s="1085"/>
      <c r="RHJ340" s="1085"/>
      <c r="RHK340" s="1085"/>
      <c r="RHL340" s="1085"/>
      <c r="RHM340" s="1085"/>
      <c r="RHN340" s="1085"/>
      <c r="RHO340" s="1085"/>
      <c r="RHP340" s="1080"/>
      <c r="RHQ340" s="1085"/>
      <c r="RHR340" s="1085"/>
      <c r="RHS340" s="1085"/>
      <c r="RHT340" s="1085"/>
      <c r="RHU340" s="1085"/>
      <c r="RHV340" s="1085"/>
      <c r="RHW340" s="1085"/>
      <c r="RHX340" s="1085"/>
      <c r="RHY340" s="1085"/>
      <c r="RHZ340" s="1085"/>
      <c r="RIA340" s="1085"/>
      <c r="RIB340" s="1085"/>
      <c r="RIC340" s="1085"/>
      <c r="RID340" s="1085"/>
      <c r="RIE340" s="1080"/>
      <c r="RIF340" s="1085"/>
      <c r="RIG340" s="1085"/>
      <c r="RIH340" s="1085"/>
      <c r="RII340" s="1085"/>
      <c r="RIJ340" s="1085"/>
      <c r="RIK340" s="1085"/>
      <c r="RIL340" s="1085"/>
      <c r="RIM340" s="1085"/>
      <c r="RIN340" s="1085"/>
      <c r="RIO340" s="1085"/>
      <c r="RIP340" s="1085"/>
      <c r="RIQ340" s="1085"/>
      <c r="RIR340" s="1085"/>
      <c r="RIS340" s="1085"/>
      <c r="RIT340" s="1080"/>
      <c r="RIU340" s="1085"/>
      <c r="RIV340" s="1085"/>
      <c r="RIW340" s="1085"/>
      <c r="RIX340" s="1085"/>
      <c r="RIY340" s="1085"/>
      <c r="RIZ340" s="1085"/>
      <c r="RJA340" s="1085"/>
      <c r="RJB340" s="1085"/>
      <c r="RJC340" s="1085"/>
      <c r="RJD340" s="1085"/>
      <c r="RJE340" s="1085"/>
      <c r="RJF340" s="1085"/>
      <c r="RJG340" s="1085"/>
      <c r="RJH340" s="1085"/>
      <c r="RJI340" s="1080"/>
      <c r="RJJ340" s="1085"/>
      <c r="RJK340" s="1085"/>
      <c r="RJL340" s="1085"/>
      <c r="RJM340" s="1085"/>
      <c r="RJN340" s="1085"/>
      <c r="RJO340" s="1085"/>
      <c r="RJP340" s="1085"/>
      <c r="RJQ340" s="1085"/>
      <c r="RJR340" s="1085"/>
      <c r="RJS340" s="1085"/>
      <c r="RJT340" s="1085"/>
      <c r="RJU340" s="1085"/>
      <c r="RJV340" s="1085"/>
      <c r="RJW340" s="1085"/>
      <c r="RJX340" s="1080"/>
      <c r="RJY340" s="1085"/>
      <c r="RJZ340" s="1085"/>
      <c r="RKA340" s="1085"/>
      <c r="RKB340" s="1085"/>
      <c r="RKC340" s="1085"/>
      <c r="RKD340" s="1085"/>
      <c r="RKE340" s="1085"/>
      <c r="RKF340" s="1085"/>
      <c r="RKG340" s="1085"/>
      <c r="RKH340" s="1085"/>
      <c r="RKI340" s="1085"/>
      <c r="RKJ340" s="1085"/>
      <c r="RKK340" s="1085"/>
      <c r="RKL340" s="1085"/>
      <c r="RKM340" s="1080"/>
      <c r="RKN340" s="1085"/>
      <c r="RKO340" s="1085"/>
      <c r="RKP340" s="1085"/>
      <c r="RKQ340" s="1085"/>
      <c r="RKR340" s="1085"/>
      <c r="RKS340" s="1085"/>
      <c r="RKT340" s="1085"/>
      <c r="RKU340" s="1085"/>
      <c r="RKV340" s="1085"/>
      <c r="RKW340" s="1085"/>
      <c r="RKX340" s="1085"/>
      <c r="RKY340" s="1085"/>
      <c r="RKZ340" s="1085"/>
      <c r="RLA340" s="1085"/>
      <c r="RLB340" s="1080"/>
      <c r="RLC340" s="1085"/>
      <c r="RLD340" s="1085"/>
      <c r="RLE340" s="1085"/>
      <c r="RLF340" s="1085"/>
      <c r="RLG340" s="1085"/>
      <c r="RLH340" s="1085"/>
      <c r="RLI340" s="1085"/>
      <c r="RLJ340" s="1085"/>
      <c r="RLK340" s="1085"/>
      <c r="RLL340" s="1085"/>
      <c r="RLM340" s="1085"/>
      <c r="RLN340" s="1085"/>
      <c r="RLO340" s="1085"/>
      <c r="RLP340" s="1085"/>
      <c r="RLQ340" s="1080"/>
      <c r="RLR340" s="1085"/>
      <c r="RLS340" s="1085"/>
      <c r="RLT340" s="1085"/>
      <c r="RLU340" s="1085"/>
      <c r="RLV340" s="1085"/>
      <c r="RLW340" s="1085"/>
      <c r="RLX340" s="1085"/>
      <c r="RLY340" s="1085"/>
      <c r="RLZ340" s="1085"/>
      <c r="RMA340" s="1085"/>
      <c r="RMB340" s="1085"/>
      <c r="RMC340" s="1085"/>
      <c r="RMD340" s="1085"/>
      <c r="RME340" s="1085"/>
      <c r="RMF340" s="1080"/>
      <c r="RMG340" s="1085"/>
      <c r="RMH340" s="1085"/>
      <c r="RMI340" s="1085"/>
      <c r="RMJ340" s="1085"/>
      <c r="RMK340" s="1085"/>
      <c r="RML340" s="1085"/>
      <c r="RMM340" s="1085"/>
      <c r="RMN340" s="1085"/>
      <c r="RMO340" s="1085"/>
      <c r="RMP340" s="1085"/>
      <c r="RMQ340" s="1085"/>
      <c r="RMR340" s="1085"/>
      <c r="RMS340" s="1085"/>
      <c r="RMT340" s="1085"/>
      <c r="RMU340" s="1080"/>
      <c r="RMV340" s="1085"/>
      <c r="RMW340" s="1085"/>
      <c r="RMX340" s="1085"/>
      <c r="RMY340" s="1085"/>
      <c r="RMZ340" s="1085"/>
      <c r="RNA340" s="1085"/>
      <c r="RNB340" s="1085"/>
      <c r="RNC340" s="1085"/>
      <c r="RND340" s="1085"/>
      <c r="RNE340" s="1085"/>
      <c r="RNF340" s="1085"/>
      <c r="RNG340" s="1085"/>
      <c r="RNH340" s="1085"/>
      <c r="RNI340" s="1085"/>
      <c r="RNJ340" s="1080"/>
      <c r="RNK340" s="1085"/>
      <c r="RNL340" s="1085"/>
      <c r="RNM340" s="1085"/>
      <c r="RNN340" s="1085"/>
      <c r="RNO340" s="1085"/>
      <c r="RNP340" s="1085"/>
      <c r="RNQ340" s="1085"/>
      <c r="RNR340" s="1085"/>
      <c r="RNS340" s="1085"/>
      <c r="RNT340" s="1085"/>
      <c r="RNU340" s="1085"/>
      <c r="RNV340" s="1085"/>
      <c r="RNW340" s="1085"/>
      <c r="RNX340" s="1085"/>
      <c r="RNY340" s="1080"/>
      <c r="RNZ340" s="1085"/>
      <c r="ROA340" s="1085"/>
      <c r="ROB340" s="1085"/>
      <c r="ROC340" s="1085"/>
      <c r="ROD340" s="1085"/>
      <c r="ROE340" s="1085"/>
      <c r="ROF340" s="1085"/>
      <c r="ROG340" s="1085"/>
      <c r="ROH340" s="1085"/>
      <c r="ROI340" s="1085"/>
      <c r="ROJ340" s="1085"/>
      <c r="ROK340" s="1085"/>
      <c r="ROL340" s="1085"/>
      <c r="ROM340" s="1085"/>
      <c r="RON340" s="1080"/>
      <c r="ROO340" s="1085"/>
      <c r="ROP340" s="1085"/>
      <c r="ROQ340" s="1085"/>
      <c r="ROR340" s="1085"/>
      <c r="ROS340" s="1085"/>
      <c r="ROT340" s="1085"/>
      <c r="ROU340" s="1085"/>
      <c r="ROV340" s="1085"/>
      <c r="ROW340" s="1085"/>
      <c r="ROX340" s="1085"/>
      <c r="ROY340" s="1085"/>
      <c r="ROZ340" s="1085"/>
      <c r="RPA340" s="1085"/>
      <c r="RPB340" s="1085"/>
      <c r="RPC340" s="1080"/>
      <c r="RPD340" s="1085"/>
      <c r="RPE340" s="1085"/>
      <c r="RPF340" s="1085"/>
      <c r="RPG340" s="1085"/>
      <c r="RPH340" s="1085"/>
      <c r="RPI340" s="1085"/>
      <c r="RPJ340" s="1085"/>
      <c r="RPK340" s="1085"/>
      <c r="RPL340" s="1085"/>
      <c r="RPM340" s="1085"/>
      <c r="RPN340" s="1085"/>
      <c r="RPO340" s="1085"/>
      <c r="RPP340" s="1085"/>
      <c r="RPQ340" s="1085"/>
      <c r="RPR340" s="1080"/>
      <c r="RPS340" s="1085"/>
      <c r="RPT340" s="1085"/>
      <c r="RPU340" s="1085"/>
      <c r="RPV340" s="1085"/>
      <c r="RPW340" s="1085"/>
      <c r="RPX340" s="1085"/>
      <c r="RPY340" s="1085"/>
      <c r="RPZ340" s="1085"/>
      <c r="RQA340" s="1085"/>
      <c r="RQB340" s="1085"/>
      <c r="RQC340" s="1085"/>
      <c r="RQD340" s="1085"/>
      <c r="RQE340" s="1085"/>
      <c r="RQF340" s="1085"/>
      <c r="RQG340" s="1080"/>
      <c r="RQH340" s="1085"/>
      <c r="RQI340" s="1085"/>
      <c r="RQJ340" s="1085"/>
      <c r="RQK340" s="1085"/>
      <c r="RQL340" s="1085"/>
      <c r="RQM340" s="1085"/>
      <c r="RQN340" s="1085"/>
      <c r="RQO340" s="1085"/>
      <c r="RQP340" s="1085"/>
      <c r="RQQ340" s="1085"/>
      <c r="RQR340" s="1085"/>
      <c r="RQS340" s="1085"/>
      <c r="RQT340" s="1085"/>
      <c r="RQU340" s="1085"/>
      <c r="RQV340" s="1080"/>
      <c r="RQW340" s="1085"/>
      <c r="RQX340" s="1085"/>
      <c r="RQY340" s="1085"/>
      <c r="RQZ340" s="1085"/>
      <c r="RRA340" s="1085"/>
      <c r="RRB340" s="1085"/>
      <c r="RRC340" s="1085"/>
      <c r="RRD340" s="1085"/>
      <c r="RRE340" s="1085"/>
      <c r="RRF340" s="1085"/>
      <c r="RRG340" s="1085"/>
      <c r="RRH340" s="1085"/>
      <c r="RRI340" s="1085"/>
      <c r="RRJ340" s="1085"/>
      <c r="RRK340" s="1080"/>
      <c r="RRL340" s="1085"/>
      <c r="RRM340" s="1085"/>
      <c r="RRN340" s="1085"/>
      <c r="RRO340" s="1085"/>
      <c r="RRP340" s="1085"/>
      <c r="RRQ340" s="1085"/>
      <c r="RRR340" s="1085"/>
      <c r="RRS340" s="1085"/>
      <c r="RRT340" s="1085"/>
      <c r="RRU340" s="1085"/>
      <c r="RRV340" s="1085"/>
      <c r="RRW340" s="1085"/>
      <c r="RRX340" s="1085"/>
      <c r="RRY340" s="1085"/>
      <c r="RRZ340" s="1080"/>
      <c r="RSA340" s="1085"/>
      <c r="RSB340" s="1085"/>
      <c r="RSC340" s="1085"/>
      <c r="RSD340" s="1085"/>
      <c r="RSE340" s="1085"/>
      <c r="RSF340" s="1085"/>
      <c r="RSG340" s="1085"/>
      <c r="RSH340" s="1085"/>
      <c r="RSI340" s="1085"/>
      <c r="RSJ340" s="1085"/>
      <c r="RSK340" s="1085"/>
      <c r="RSL340" s="1085"/>
      <c r="RSM340" s="1085"/>
      <c r="RSN340" s="1085"/>
      <c r="RSO340" s="1080"/>
      <c r="RSP340" s="1085"/>
      <c r="RSQ340" s="1085"/>
      <c r="RSR340" s="1085"/>
      <c r="RSS340" s="1085"/>
      <c r="RST340" s="1085"/>
      <c r="RSU340" s="1085"/>
      <c r="RSV340" s="1085"/>
      <c r="RSW340" s="1085"/>
      <c r="RSX340" s="1085"/>
      <c r="RSY340" s="1085"/>
      <c r="RSZ340" s="1085"/>
      <c r="RTA340" s="1085"/>
      <c r="RTB340" s="1085"/>
      <c r="RTC340" s="1085"/>
      <c r="RTD340" s="1080"/>
      <c r="RTE340" s="1085"/>
      <c r="RTF340" s="1085"/>
      <c r="RTG340" s="1085"/>
      <c r="RTH340" s="1085"/>
      <c r="RTI340" s="1085"/>
      <c r="RTJ340" s="1085"/>
      <c r="RTK340" s="1085"/>
      <c r="RTL340" s="1085"/>
      <c r="RTM340" s="1085"/>
      <c r="RTN340" s="1085"/>
      <c r="RTO340" s="1085"/>
      <c r="RTP340" s="1085"/>
      <c r="RTQ340" s="1085"/>
      <c r="RTR340" s="1085"/>
      <c r="RTS340" s="1080"/>
      <c r="RTT340" s="1085"/>
      <c r="RTU340" s="1085"/>
      <c r="RTV340" s="1085"/>
      <c r="RTW340" s="1085"/>
      <c r="RTX340" s="1085"/>
      <c r="RTY340" s="1085"/>
      <c r="RTZ340" s="1085"/>
      <c r="RUA340" s="1085"/>
      <c r="RUB340" s="1085"/>
      <c r="RUC340" s="1085"/>
      <c r="RUD340" s="1085"/>
      <c r="RUE340" s="1085"/>
      <c r="RUF340" s="1085"/>
      <c r="RUG340" s="1085"/>
      <c r="RUH340" s="1080"/>
      <c r="RUI340" s="1085"/>
      <c r="RUJ340" s="1085"/>
      <c r="RUK340" s="1085"/>
      <c r="RUL340" s="1085"/>
      <c r="RUM340" s="1085"/>
      <c r="RUN340" s="1085"/>
      <c r="RUO340" s="1085"/>
      <c r="RUP340" s="1085"/>
      <c r="RUQ340" s="1085"/>
      <c r="RUR340" s="1085"/>
      <c r="RUS340" s="1085"/>
      <c r="RUT340" s="1085"/>
      <c r="RUU340" s="1085"/>
      <c r="RUV340" s="1085"/>
      <c r="RUW340" s="1080"/>
      <c r="RUX340" s="1085"/>
      <c r="RUY340" s="1085"/>
      <c r="RUZ340" s="1085"/>
      <c r="RVA340" s="1085"/>
      <c r="RVB340" s="1085"/>
      <c r="RVC340" s="1085"/>
      <c r="RVD340" s="1085"/>
      <c r="RVE340" s="1085"/>
      <c r="RVF340" s="1085"/>
      <c r="RVG340" s="1085"/>
      <c r="RVH340" s="1085"/>
      <c r="RVI340" s="1085"/>
      <c r="RVJ340" s="1085"/>
      <c r="RVK340" s="1085"/>
      <c r="RVL340" s="1080"/>
      <c r="RVM340" s="1085"/>
      <c r="RVN340" s="1085"/>
      <c r="RVO340" s="1085"/>
      <c r="RVP340" s="1085"/>
      <c r="RVQ340" s="1085"/>
      <c r="RVR340" s="1085"/>
      <c r="RVS340" s="1085"/>
      <c r="RVT340" s="1085"/>
      <c r="RVU340" s="1085"/>
      <c r="RVV340" s="1085"/>
      <c r="RVW340" s="1085"/>
      <c r="RVX340" s="1085"/>
      <c r="RVY340" s="1085"/>
      <c r="RVZ340" s="1085"/>
      <c r="RWA340" s="1080"/>
      <c r="RWB340" s="1085"/>
      <c r="RWC340" s="1085"/>
      <c r="RWD340" s="1085"/>
      <c r="RWE340" s="1085"/>
      <c r="RWF340" s="1085"/>
      <c r="RWG340" s="1085"/>
      <c r="RWH340" s="1085"/>
      <c r="RWI340" s="1085"/>
      <c r="RWJ340" s="1085"/>
      <c r="RWK340" s="1085"/>
      <c r="RWL340" s="1085"/>
      <c r="RWM340" s="1085"/>
      <c r="RWN340" s="1085"/>
      <c r="RWO340" s="1085"/>
      <c r="RWP340" s="1080"/>
      <c r="RWQ340" s="1085"/>
      <c r="RWR340" s="1085"/>
      <c r="RWS340" s="1085"/>
      <c r="RWT340" s="1085"/>
      <c r="RWU340" s="1085"/>
      <c r="RWV340" s="1085"/>
      <c r="RWW340" s="1085"/>
      <c r="RWX340" s="1085"/>
      <c r="RWY340" s="1085"/>
      <c r="RWZ340" s="1085"/>
      <c r="RXA340" s="1085"/>
      <c r="RXB340" s="1085"/>
      <c r="RXC340" s="1085"/>
      <c r="RXD340" s="1085"/>
      <c r="RXE340" s="1080"/>
      <c r="RXF340" s="1085"/>
      <c r="RXG340" s="1085"/>
      <c r="RXH340" s="1085"/>
      <c r="RXI340" s="1085"/>
      <c r="RXJ340" s="1085"/>
      <c r="RXK340" s="1085"/>
      <c r="RXL340" s="1085"/>
      <c r="RXM340" s="1085"/>
      <c r="RXN340" s="1085"/>
      <c r="RXO340" s="1085"/>
      <c r="RXP340" s="1085"/>
      <c r="RXQ340" s="1085"/>
      <c r="RXR340" s="1085"/>
      <c r="RXS340" s="1085"/>
      <c r="RXT340" s="1080"/>
      <c r="RXU340" s="1085"/>
      <c r="RXV340" s="1085"/>
      <c r="RXW340" s="1085"/>
      <c r="RXX340" s="1085"/>
      <c r="RXY340" s="1085"/>
      <c r="RXZ340" s="1085"/>
      <c r="RYA340" s="1085"/>
      <c r="RYB340" s="1085"/>
      <c r="RYC340" s="1085"/>
      <c r="RYD340" s="1085"/>
      <c r="RYE340" s="1085"/>
      <c r="RYF340" s="1085"/>
      <c r="RYG340" s="1085"/>
      <c r="RYH340" s="1085"/>
      <c r="RYI340" s="1080"/>
      <c r="RYJ340" s="1085"/>
      <c r="RYK340" s="1085"/>
      <c r="RYL340" s="1085"/>
      <c r="RYM340" s="1085"/>
      <c r="RYN340" s="1085"/>
      <c r="RYO340" s="1085"/>
      <c r="RYP340" s="1085"/>
      <c r="RYQ340" s="1085"/>
      <c r="RYR340" s="1085"/>
      <c r="RYS340" s="1085"/>
      <c r="RYT340" s="1085"/>
      <c r="RYU340" s="1085"/>
      <c r="RYV340" s="1085"/>
      <c r="RYW340" s="1085"/>
      <c r="RYX340" s="1080"/>
      <c r="RYY340" s="1085"/>
      <c r="RYZ340" s="1085"/>
      <c r="RZA340" s="1085"/>
      <c r="RZB340" s="1085"/>
      <c r="RZC340" s="1085"/>
      <c r="RZD340" s="1085"/>
      <c r="RZE340" s="1085"/>
      <c r="RZF340" s="1085"/>
      <c r="RZG340" s="1085"/>
      <c r="RZH340" s="1085"/>
      <c r="RZI340" s="1085"/>
      <c r="RZJ340" s="1085"/>
      <c r="RZK340" s="1085"/>
      <c r="RZL340" s="1085"/>
      <c r="RZM340" s="1080"/>
      <c r="RZN340" s="1085"/>
      <c r="RZO340" s="1085"/>
      <c r="RZP340" s="1085"/>
      <c r="RZQ340" s="1085"/>
      <c r="RZR340" s="1085"/>
      <c r="RZS340" s="1085"/>
      <c r="RZT340" s="1085"/>
      <c r="RZU340" s="1085"/>
      <c r="RZV340" s="1085"/>
      <c r="RZW340" s="1085"/>
      <c r="RZX340" s="1085"/>
      <c r="RZY340" s="1085"/>
      <c r="RZZ340" s="1085"/>
      <c r="SAA340" s="1085"/>
      <c r="SAB340" s="1080"/>
      <c r="SAC340" s="1085"/>
      <c r="SAD340" s="1085"/>
      <c r="SAE340" s="1085"/>
      <c r="SAF340" s="1085"/>
      <c r="SAG340" s="1085"/>
      <c r="SAH340" s="1085"/>
      <c r="SAI340" s="1085"/>
      <c r="SAJ340" s="1085"/>
      <c r="SAK340" s="1085"/>
      <c r="SAL340" s="1085"/>
      <c r="SAM340" s="1085"/>
      <c r="SAN340" s="1085"/>
      <c r="SAO340" s="1085"/>
      <c r="SAP340" s="1085"/>
      <c r="SAQ340" s="1080"/>
      <c r="SAR340" s="1085"/>
      <c r="SAS340" s="1085"/>
      <c r="SAT340" s="1085"/>
      <c r="SAU340" s="1085"/>
      <c r="SAV340" s="1085"/>
      <c r="SAW340" s="1085"/>
      <c r="SAX340" s="1085"/>
      <c r="SAY340" s="1085"/>
      <c r="SAZ340" s="1085"/>
      <c r="SBA340" s="1085"/>
      <c r="SBB340" s="1085"/>
      <c r="SBC340" s="1085"/>
      <c r="SBD340" s="1085"/>
      <c r="SBE340" s="1085"/>
      <c r="SBF340" s="1080"/>
      <c r="SBG340" s="1085"/>
      <c r="SBH340" s="1085"/>
      <c r="SBI340" s="1085"/>
      <c r="SBJ340" s="1085"/>
      <c r="SBK340" s="1085"/>
      <c r="SBL340" s="1085"/>
      <c r="SBM340" s="1085"/>
      <c r="SBN340" s="1085"/>
      <c r="SBO340" s="1085"/>
      <c r="SBP340" s="1085"/>
      <c r="SBQ340" s="1085"/>
      <c r="SBR340" s="1085"/>
      <c r="SBS340" s="1085"/>
      <c r="SBT340" s="1085"/>
      <c r="SBU340" s="1080"/>
      <c r="SBV340" s="1085"/>
      <c r="SBW340" s="1085"/>
      <c r="SBX340" s="1085"/>
      <c r="SBY340" s="1085"/>
      <c r="SBZ340" s="1085"/>
      <c r="SCA340" s="1085"/>
      <c r="SCB340" s="1085"/>
      <c r="SCC340" s="1085"/>
      <c r="SCD340" s="1085"/>
      <c r="SCE340" s="1085"/>
      <c r="SCF340" s="1085"/>
      <c r="SCG340" s="1085"/>
      <c r="SCH340" s="1085"/>
      <c r="SCI340" s="1085"/>
      <c r="SCJ340" s="1080"/>
      <c r="SCK340" s="1085"/>
      <c r="SCL340" s="1085"/>
      <c r="SCM340" s="1085"/>
      <c r="SCN340" s="1085"/>
      <c r="SCO340" s="1085"/>
      <c r="SCP340" s="1085"/>
      <c r="SCQ340" s="1085"/>
      <c r="SCR340" s="1085"/>
      <c r="SCS340" s="1085"/>
      <c r="SCT340" s="1085"/>
      <c r="SCU340" s="1085"/>
      <c r="SCV340" s="1085"/>
      <c r="SCW340" s="1085"/>
      <c r="SCX340" s="1085"/>
      <c r="SCY340" s="1080"/>
      <c r="SCZ340" s="1085"/>
      <c r="SDA340" s="1085"/>
      <c r="SDB340" s="1085"/>
      <c r="SDC340" s="1085"/>
      <c r="SDD340" s="1085"/>
      <c r="SDE340" s="1085"/>
      <c r="SDF340" s="1085"/>
      <c r="SDG340" s="1085"/>
      <c r="SDH340" s="1085"/>
      <c r="SDI340" s="1085"/>
      <c r="SDJ340" s="1085"/>
      <c r="SDK340" s="1085"/>
      <c r="SDL340" s="1085"/>
      <c r="SDM340" s="1085"/>
      <c r="SDN340" s="1080"/>
      <c r="SDO340" s="1085"/>
      <c r="SDP340" s="1085"/>
      <c r="SDQ340" s="1085"/>
      <c r="SDR340" s="1085"/>
      <c r="SDS340" s="1085"/>
      <c r="SDT340" s="1085"/>
      <c r="SDU340" s="1085"/>
      <c r="SDV340" s="1085"/>
      <c r="SDW340" s="1085"/>
      <c r="SDX340" s="1085"/>
      <c r="SDY340" s="1085"/>
      <c r="SDZ340" s="1085"/>
      <c r="SEA340" s="1085"/>
      <c r="SEB340" s="1085"/>
      <c r="SEC340" s="1080"/>
      <c r="SED340" s="1085"/>
      <c r="SEE340" s="1085"/>
      <c r="SEF340" s="1085"/>
      <c r="SEG340" s="1085"/>
      <c r="SEH340" s="1085"/>
      <c r="SEI340" s="1085"/>
      <c r="SEJ340" s="1085"/>
      <c r="SEK340" s="1085"/>
      <c r="SEL340" s="1085"/>
      <c r="SEM340" s="1085"/>
      <c r="SEN340" s="1085"/>
      <c r="SEO340" s="1085"/>
      <c r="SEP340" s="1085"/>
      <c r="SEQ340" s="1085"/>
      <c r="SER340" s="1080"/>
      <c r="SES340" s="1085"/>
      <c r="SET340" s="1085"/>
      <c r="SEU340" s="1085"/>
      <c r="SEV340" s="1085"/>
      <c r="SEW340" s="1085"/>
      <c r="SEX340" s="1085"/>
      <c r="SEY340" s="1085"/>
      <c r="SEZ340" s="1085"/>
      <c r="SFA340" s="1085"/>
      <c r="SFB340" s="1085"/>
      <c r="SFC340" s="1085"/>
      <c r="SFD340" s="1085"/>
      <c r="SFE340" s="1085"/>
      <c r="SFF340" s="1085"/>
      <c r="SFG340" s="1080"/>
      <c r="SFH340" s="1085"/>
      <c r="SFI340" s="1085"/>
      <c r="SFJ340" s="1085"/>
      <c r="SFK340" s="1085"/>
      <c r="SFL340" s="1085"/>
      <c r="SFM340" s="1085"/>
      <c r="SFN340" s="1085"/>
      <c r="SFO340" s="1085"/>
      <c r="SFP340" s="1085"/>
      <c r="SFQ340" s="1085"/>
      <c r="SFR340" s="1085"/>
      <c r="SFS340" s="1085"/>
      <c r="SFT340" s="1085"/>
      <c r="SFU340" s="1085"/>
      <c r="SFV340" s="1080"/>
      <c r="SFW340" s="1085"/>
      <c r="SFX340" s="1085"/>
      <c r="SFY340" s="1085"/>
      <c r="SFZ340" s="1085"/>
      <c r="SGA340" s="1085"/>
      <c r="SGB340" s="1085"/>
      <c r="SGC340" s="1085"/>
      <c r="SGD340" s="1085"/>
      <c r="SGE340" s="1085"/>
      <c r="SGF340" s="1085"/>
      <c r="SGG340" s="1085"/>
      <c r="SGH340" s="1085"/>
      <c r="SGI340" s="1085"/>
      <c r="SGJ340" s="1085"/>
      <c r="SGK340" s="1080"/>
      <c r="SGL340" s="1085"/>
      <c r="SGM340" s="1085"/>
      <c r="SGN340" s="1085"/>
      <c r="SGO340" s="1085"/>
      <c r="SGP340" s="1085"/>
      <c r="SGQ340" s="1085"/>
      <c r="SGR340" s="1085"/>
      <c r="SGS340" s="1085"/>
      <c r="SGT340" s="1085"/>
      <c r="SGU340" s="1085"/>
      <c r="SGV340" s="1085"/>
      <c r="SGW340" s="1085"/>
      <c r="SGX340" s="1085"/>
      <c r="SGY340" s="1085"/>
      <c r="SGZ340" s="1080"/>
      <c r="SHA340" s="1085"/>
      <c r="SHB340" s="1085"/>
      <c r="SHC340" s="1085"/>
      <c r="SHD340" s="1085"/>
      <c r="SHE340" s="1085"/>
      <c r="SHF340" s="1085"/>
      <c r="SHG340" s="1085"/>
      <c r="SHH340" s="1085"/>
      <c r="SHI340" s="1085"/>
      <c r="SHJ340" s="1085"/>
      <c r="SHK340" s="1085"/>
      <c r="SHL340" s="1085"/>
      <c r="SHM340" s="1085"/>
      <c r="SHN340" s="1085"/>
      <c r="SHO340" s="1080"/>
      <c r="SHP340" s="1085"/>
      <c r="SHQ340" s="1085"/>
      <c r="SHR340" s="1085"/>
      <c r="SHS340" s="1085"/>
      <c r="SHT340" s="1085"/>
      <c r="SHU340" s="1085"/>
      <c r="SHV340" s="1085"/>
      <c r="SHW340" s="1085"/>
      <c r="SHX340" s="1085"/>
      <c r="SHY340" s="1085"/>
      <c r="SHZ340" s="1085"/>
      <c r="SIA340" s="1085"/>
      <c r="SIB340" s="1085"/>
      <c r="SIC340" s="1085"/>
      <c r="SID340" s="1080"/>
      <c r="SIE340" s="1085"/>
      <c r="SIF340" s="1085"/>
      <c r="SIG340" s="1085"/>
      <c r="SIH340" s="1085"/>
      <c r="SII340" s="1085"/>
      <c r="SIJ340" s="1085"/>
      <c r="SIK340" s="1085"/>
      <c r="SIL340" s="1085"/>
      <c r="SIM340" s="1085"/>
      <c r="SIN340" s="1085"/>
      <c r="SIO340" s="1085"/>
      <c r="SIP340" s="1085"/>
      <c r="SIQ340" s="1085"/>
      <c r="SIR340" s="1085"/>
      <c r="SIS340" s="1080"/>
      <c r="SIT340" s="1085"/>
      <c r="SIU340" s="1085"/>
      <c r="SIV340" s="1085"/>
      <c r="SIW340" s="1085"/>
      <c r="SIX340" s="1085"/>
      <c r="SIY340" s="1085"/>
      <c r="SIZ340" s="1085"/>
      <c r="SJA340" s="1085"/>
      <c r="SJB340" s="1085"/>
      <c r="SJC340" s="1085"/>
      <c r="SJD340" s="1085"/>
      <c r="SJE340" s="1085"/>
      <c r="SJF340" s="1085"/>
      <c r="SJG340" s="1085"/>
      <c r="SJH340" s="1080"/>
      <c r="SJI340" s="1085"/>
      <c r="SJJ340" s="1085"/>
      <c r="SJK340" s="1085"/>
      <c r="SJL340" s="1085"/>
      <c r="SJM340" s="1085"/>
      <c r="SJN340" s="1085"/>
      <c r="SJO340" s="1085"/>
      <c r="SJP340" s="1085"/>
      <c r="SJQ340" s="1085"/>
      <c r="SJR340" s="1085"/>
      <c r="SJS340" s="1085"/>
      <c r="SJT340" s="1085"/>
      <c r="SJU340" s="1085"/>
      <c r="SJV340" s="1085"/>
      <c r="SJW340" s="1080"/>
      <c r="SJX340" s="1085"/>
      <c r="SJY340" s="1085"/>
      <c r="SJZ340" s="1085"/>
      <c r="SKA340" s="1085"/>
      <c r="SKB340" s="1085"/>
      <c r="SKC340" s="1085"/>
      <c r="SKD340" s="1085"/>
      <c r="SKE340" s="1085"/>
      <c r="SKF340" s="1085"/>
      <c r="SKG340" s="1085"/>
      <c r="SKH340" s="1085"/>
      <c r="SKI340" s="1085"/>
      <c r="SKJ340" s="1085"/>
      <c r="SKK340" s="1085"/>
      <c r="SKL340" s="1080"/>
      <c r="SKM340" s="1085"/>
      <c r="SKN340" s="1085"/>
      <c r="SKO340" s="1085"/>
      <c r="SKP340" s="1085"/>
      <c r="SKQ340" s="1085"/>
      <c r="SKR340" s="1085"/>
      <c r="SKS340" s="1085"/>
      <c r="SKT340" s="1085"/>
      <c r="SKU340" s="1085"/>
      <c r="SKV340" s="1085"/>
      <c r="SKW340" s="1085"/>
      <c r="SKX340" s="1085"/>
      <c r="SKY340" s="1085"/>
      <c r="SKZ340" s="1085"/>
      <c r="SLA340" s="1080"/>
      <c r="SLB340" s="1085"/>
      <c r="SLC340" s="1085"/>
      <c r="SLD340" s="1085"/>
      <c r="SLE340" s="1085"/>
      <c r="SLF340" s="1085"/>
      <c r="SLG340" s="1085"/>
      <c r="SLH340" s="1085"/>
      <c r="SLI340" s="1085"/>
      <c r="SLJ340" s="1085"/>
      <c r="SLK340" s="1085"/>
      <c r="SLL340" s="1085"/>
      <c r="SLM340" s="1085"/>
      <c r="SLN340" s="1085"/>
      <c r="SLO340" s="1085"/>
      <c r="SLP340" s="1080"/>
      <c r="SLQ340" s="1085"/>
      <c r="SLR340" s="1085"/>
      <c r="SLS340" s="1085"/>
      <c r="SLT340" s="1085"/>
      <c r="SLU340" s="1085"/>
      <c r="SLV340" s="1085"/>
      <c r="SLW340" s="1085"/>
      <c r="SLX340" s="1085"/>
      <c r="SLY340" s="1085"/>
      <c r="SLZ340" s="1085"/>
      <c r="SMA340" s="1085"/>
      <c r="SMB340" s="1085"/>
      <c r="SMC340" s="1085"/>
      <c r="SMD340" s="1085"/>
      <c r="SME340" s="1080"/>
      <c r="SMF340" s="1085"/>
      <c r="SMG340" s="1085"/>
      <c r="SMH340" s="1085"/>
      <c r="SMI340" s="1085"/>
      <c r="SMJ340" s="1085"/>
      <c r="SMK340" s="1085"/>
      <c r="SML340" s="1085"/>
      <c r="SMM340" s="1085"/>
      <c r="SMN340" s="1085"/>
      <c r="SMO340" s="1085"/>
      <c r="SMP340" s="1085"/>
      <c r="SMQ340" s="1085"/>
      <c r="SMR340" s="1085"/>
      <c r="SMS340" s="1085"/>
      <c r="SMT340" s="1080"/>
      <c r="SMU340" s="1085"/>
      <c r="SMV340" s="1085"/>
      <c r="SMW340" s="1085"/>
      <c r="SMX340" s="1085"/>
      <c r="SMY340" s="1085"/>
      <c r="SMZ340" s="1085"/>
      <c r="SNA340" s="1085"/>
      <c r="SNB340" s="1085"/>
      <c r="SNC340" s="1085"/>
      <c r="SND340" s="1085"/>
      <c r="SNE340" s="1085"/>
      <c r="SNF340" s="1085"/>
      <c r="SNG340" s="1085"/>
      <c r="SNH340" s="1085"/>
      <c r="SNI340" s="1080"/>
      <c r="SNJ340" s="1085"/>
      <c r="SNK340" s="1085"/>
      <c r="SNL340" s="1085"/>
      <c r="SNM340" s="1085"/>
      <c r="SNN340" s="1085"/>
      <c r="SNO340" s="1085"/>
      <c r="SNP340" s="1085"/>
      <c r="SNQ340" s="1085"/>
      <c r="SNR340" s="1085"/>
      <c r="SNS340" s="1085"/>
      <c r="SNT340" s="1085"/>
      <c r="SNU340" s="1085"/>
      <c r="SNV340" s="1085"/>
      <c r="SNW340" s="1085"/>
      <c r="SNX340" s="1080"/>
      <c r="SNY340" s="1085"/>
      <c r="SNZ340" s="1085"/>
      <c r="SOA340" s="1085"/>
      <c r="SOB340" s="1085"/>
      <c r="SOC340" s="1085"/>
      <c r="SOD340" s="1085"/>
      <c r="SOE340" s="1085"/>
      <c r="SOF340" s="1085"/>
      <c r="SOG340" s="1085"/>
      <c r="SOH340" s="1085"/>
      <c r="SOI340" s="1085"/>
      <c r="SOJ340" s="1085"/>
      <c r="SOK340" s="1085"/>
      <c r="SOL340" s="1085"/>
      <c r="SOM340" s="1080"/>
      <c r="SON340" s="1085"/>
      <c r="SOO340" s="1085"/>
      <c r="SOP340" s="1085"/>
      <c r="SOQ340" s="1085"/>
      <c r="SOR340" s="1085"/>
      <c r="SOS340" s="1085"/>
      <c r="SOT340" s="1085"/>
      <c r="SOU340" s="1085"/>
      <c r="SOV340" s="1085"/>
      <c r="SOW340" s="1085"/>
      <c r="SOX340" s="1085"/>
      <c r="SOY340" s="1085"/>
      <c r="SOZ340" s="1085"/>
      <c r="SPA340" s="1085"/>
      <c r="SPB340" s="1080"/>
      <c r="SPC340" s="1085"/>
      <c r="SPD340" s="1085"/>
      <c r="SPE340" s="1085"/>
      <c r="SPF340" s="1085"/>
      <c r="SPG340" s="1085"/>
      <c r="SPH340" s="1085"/>
      <c r="SPI340" s="1085"/>
      <c r="SPJ340" s="1085"/>
      <c r="SPK340" s="1085"/>
      <c r="SPL340" s="1085"/>
      <c r="SPM340" s="1085"/>
      <c r="SPN340" s="1085"/>
      <c r="SPO340" s="1085"/>
      <c r="SPP340" s="1085"/>
      <c r="SPQ340" s="1080"/>
      <c r="SPR340" s="1085"/>
      <c r="SPS340" s="1085"/>
      <c r="SPT340" s="1085"/>
      <c r="SPU340" s="1085"/>
      <c r="SPV340" s="1085"/>
      <c r="SPW340" s="1085"/>
      <c r="SPX340" s="1085"/>
      <c r="SPY340" s="1085"/>
      <c r="SPZ340" s="1085"/>
      <c r="SQA340" s="1085"/>
      <c r="SQB340" s="1085"/>
      <c r="SQC340" s="1085"/>
      <c r="SQD340" s="1085"/>
      <c r="SQE340" s="1085"/>
      <c r="SQF340" s="1080"/>
      <c r="SQG340" s="1085"/>
      <c r="SQH340" s="1085"/>
      <c r="SQI340" s="1085"/>
      <c r="SQJ340" s="1085"/>
      <c r="SQK340" s="1085"/>
      <c r="SQL340" s="1085"/>
      <c r="SQM340" s="1085"/>
      <c r="SQN340" s="1085"/>
      <c r="SQO340" s="1085"/>
      <c r="SQP340" s="1085"/>
      <c r="SQQ340" s="1085"/>
      <c r="SQR340" s="1085"/>
      <c r="SQS340" s="1085"/>
      <c r="SQT340" s="1085"/>
      <c r="SQU340" s="1080"/>
      <c r="SQV340" s="1085"/>
      <c r="SQW340" s="1085"/>
      <c r="SQX340" s="1085"/>
      <c r="SQY340" s="1085"/>
      <c r="SQZ340" s="1085"/>
      <c r="SRA340" s="1085"/>
      <c r="SRB340" s="1085"/>
      <c r="SRC340" s="1085"/>
      <c r="SRD340" s="1085"/>
      <c r="SRE340" s="1085"/>
      <c r="SRF340" s="1085"/>
      <c r="SRG340" s="1085"/>
      <c r="SRH340" s="1085"/>
      <c r="SRI340" s="1085"/>
      <c r="SRJ340" s="1080"/>
      <c r="SRK340" s="1085"/>
      <c r="SRL340" s="1085"/>
      <c r="SRM340" s="1085"/>
      <c r="SRN340" s="1085"/>
      <c r="SRO340" s="1085"/>
      <c r="SRP340" s="1085"/>
      <c r="SRQ340" s="1085"/>
      <c r="SRR340" s="1085"/>
      <c r="SRS340" s="1085"/>
      <c r="SRT340" s="1085"/>
      <c r="SRU340" s="1085"/>
      <c r="SRV340" s="1085"/>
      <c r="SRW340" s="1085"/>
      <c r="SRX340" s="1085"/>
      <c r="SRY340" s="1080"/>
      <c r="SRZ340" s="1085"/>
      <c r="SSA340" s="1085"/>
      <c r="SSB340" s="1085"/>
      <c r="SSC340" s="1085"/>
      <c r="SSD340" s="1085"/>
      <c r="SSE340" s="1085"/>
      <c r="SSF340" s="1085"/>
      <c r="SSG340" s="1085"/>
      <c r="SSH340" s="1085"/>
      <c r="SSI340" s="1085"/>
      <c r="SSJ340" s="1085"/>
      <c r="SSK340" s="1085"/>
      <c r="SSL340" s="1085"/>
      <c r="SSM340" s="1085"/>
      <c r="SSN340" s="1080"/>
      <c r="SSO340" s="1085"/>
      <c r="SSP340" s="1085"/>
      <c r="SSQ340" s="1085"/>
      <c r="SSR340" s="1085"/>
      <c r="SSS340" s="1085"/>
      <c r="SST340" s="1085"/>
      <c r="SSU340" s="1085"/>
      <c r="SSV340" s="1085"/>
      <c r="SSW340" s="1085"/>
      <c r="SSX340" s="1085"/>
      <c r="SSY340" s="1085"/>
      <c r="SSZ340" s="1085"/>
      <c r="STA340" s="1085"/>
      <c r="STB340" s="1085"/>
      <c r="STC340" s="1080"/>
      <c r="STD340" s="1085"/>
      <c r="STE340" s="1085"/>
      <c r="STF340" s="1085"/>
      <c r="STG340" s="1085"/>
      <c r="STH340" s="1085"/>
      <c r="STI340" s="1085"/>
      <c r="STJ340" s="1085"/>
      <c r="STK340" s="1085"/>
      <c r="STL340" s="1085"/>
      <c r="STM340" s="1085"/>
      <c r="STN340" s="1085"/>
      <c r="STO340" s="1085"/>
      <c r="STP340" s="1085"/>
      <c r="STQ340" s="1085"/>
      <c r="STR340" s="1080"/>
      <c r="STS340" s="1085"/>
      <c r="STT340" s="1085"/>
      <c r="STU340" s="1085"/>
      <c r="STV340" s="1085"/>
      <c r="STW340" s="1085"/>
      <c r="STX340" s="1085"/>
      <c r="STY340" s="1085"/>
      <c r="STZ340" s="1085"/>
      <c r="SUA340" s="1085"/>
      <c r="SUB340" s="1085"/>
      <c r="SUC340" s="1085"/>
      <c r="SUD340" s="1085"/>
      <c r="SUE340" s="1085"/>
      <c r="SUF340" s="1085"/>
      <c r="SUG340" s="1080"/>
      <c r="SUH340" s="1085"/>
      <c r="SUI340" s="1085"/>
      <c r="SUJ340" s="1085"/>
      <c r="SUK340" s="1085"/>
      <c r="SUL340" s="1085"/>
      <c r="SUM340" s="1085"/>
      <c r="SUN340" s="1085"/>
      <c r="SUO340" s="1085"/>
      <c r="SUP340" s="1085"/>
      <c r="SUQ340" s="1085"/>
      <c r="SUR340" s="1085"/>
      <c r="SUS340" s="1085"/>
      <c r="SUT340" s="1085"/>
      <c r="SUU340" s="1085"/>
      <c r="SUV340" s="1080"/>
      <c r="SUW340" s="1085"/>
      <c r="SUX340" s="1085"/>
      <c r="SUY340" s="1085"/>
      <c r="SUZ340" s="1085"/>
      <c r="SVA340" s="1085"/>
      <c r="SVB340" s="1085"/>
      <c r="SVC340" s="1085"/>
      <c r="SVD340" s="1085"/>
      <c r="SVE340" s="1085"/>
      <c r="SVF340" s="1085"/>
      <c r="SVG340" s="1085"/>
      <c r="SVH340" s="1085"/>
      <c r="SVI340" s="1085"/>
      <c r="SVJ340" s="1085"/>
      <c r="SVK340" s="1080"/>
      <c r="SVL340" s="1085"/>
      <c r="SVM340" s="1085"/>
      <c r="SVN340" s="1085"/>
      <c r="SVO340" s="1085"/>
      <c r="SVP340" s="1085"/>
      <c r="SVQ340" s="1085"/>
      <c r="SVR340" s="1085"/>
      <c r="SVS340" s="1085"/>
      <c r="SVT340" s="1085"/>
      <c r="SVU340" s="1085"/>
      <c r="SVV340" s="1085"/>
      <c r="SVW340" s="1085"/>
      <c r="SVX340" s="1085"/>
      <c r="SVY340" s="1085"/>
      <c r="SVZ340" s="1080"/>
      <c r="SWA340" s="1085"/>
      <c r="SWB340" s="1085"/>
      <c r="SWC340" s="1085"/>
      <c r="SWD340" s="1085"/>
      <c r="SWE340" s="1085"/>
      <c r="SWF340" s="1085"/>
      <c r="SWG340" s="1085"/>
      <c r="SWH340" s="1085"/>
      <c r="SWI340" s="1085"/>
      <c r="SWJ340" s="1085"/>
      <c r="SWK340" s="1085"/>
      <c r="SWL340" s="1085"/>
      <c r="SWM340" s="1085"/>
      <c r="SWN340" s="1085"/>
      <c r="SWO340" s="1080"/>
      <c r="SWP340" s="1085"/>
      <c r="SWQ340" s="1085"/>
      <c r="SWR340" s="1085"/>
      <c r="SWS340" s="1085"/>
      <c r="SWT340" s="1085"/>
      <c r="SWU340" s="1085"/>
      <c r="SWV340" s="1085"/>
      <c r="SWW340" s="1085"/>
      <c r="SWX340" s="1085"/>
      <c r="SWY340" s="1085"/>
      <c r="SWZ340" s="1085"/>
      <c r="SXA340" s="1085"/>
      <c r="SXB340" s="1085"/>
      <c r="SXC340" s="1085"/>
      <c r="SXD340" s="1080"/>
      <c r="SXE340" s="1085"/>
      <c r="SXF340" s="1085"/>
      <c r="SXG340" s="1085"/>
      <c r="SXH340" s="1085"/>
      <c r="SXI340" s="1085"/>
      <c r="SXJ340" s="1085"/>
      <c r="SXK340" s="1085"/>
      <c r="SXL340" s="1085"/>
      <c r="SXM340" s="1085"/>
      <c r="SXN340" s="1085"/>
      <c r="SXO340" s="1085"/>
      <c r="SXP340" s="1085"/>
      <c r="SXQ340" s="1085"/>
      <c r="SXR340" s="1085"/>
      <c r="SXS340" s="1080"/>
      <c r="SXT340" s="1085"/>
      <c r="SXU340" s="1085"/>
      <c r="SXV340" s="1085"/>
      <c r="SXW340" s="1085"/>
      <c r="SXX340" s="1085"/>
      <c r="SXY340" s="1085"/>
      <c r="SXZ340" s="1085"/>
      <c r="SYA340" s="1085"/>
      <c r="SYB340" s="1085"/>
      <c r="SYC340" s="1085"/>
      <c r="SYD340" s="1085"/>
      <c r="SYE340" s="1085"/>
      <c r="SYF340" s="1085"/>
      <c r="SYG340" s="1085"/>
      <c r="SYH340" s="1080"/>
      <c r="SYI340" s="1085"/>
      <c r="SYJ340" s="1085"/>
      <c r="SYK340" s="1085"/>
      <c r="SYL340" s="1085"/>
      <c r="SYM340" s="1085"/>
      <c r="SYN340" s="1085"/>
      <c r="SYO340" s="1085"/>
      <c r="SYP340" s="1085"/>
      <c r="SYQ340" s="1085"/>
      <c r="SYR340" s="1085"/>
      <c r="SYS340" s="1085"/>
      <c r="SYT340" s="1085"/>
      <c r="SYU340" s="1085"/>
      <c r="SYV340" s="1085"/>
      <c r="SYW340" s="1080"/>
      <c r="SYX340" s="1085"/>
      <c r="SYY340" s="1085"/>
      <c r="SYZ340" s="1085"/>
      <c r="SZA340" s="1085"/>
      <c r="SZB340" s="1085"/>
      <c r="SZC340" s="1085"/>
      <c r="SZD340" s="1085"/>
      <c r="SZE340" s="1085"/>
      <c r="SZF340" s="1085"/>
      <c r="SZG340" s="1085"/>
      <c r="SZH340" s="1085"/>
      <c r="SZI340" s="1085"/>
      <c r="SZJ340" s="1085"/>
      <c r="SZK340" s="1085"/>
      <c r="SZL340" s="1080"/>
      <c r="SZM340" s="1085"/>
      <c r="SZN340" s="1085"/>
      <c r="SZO340" s="1085"/>
      <c r="SZP340" s="1085"/>
      <c r="SZQ340" s="1085"/>
      <c r="SZR340" s="1085"/>
      <c r="SZS340" s="1085"/>
      <c r="SZT340" s="1085"/>
      <c r="SZU340" s="1085"/>
      <c r="SZV340" s="1085"/>
      <c r="SZW340" s="1085"/>
      <c r="SZX340" s="1085"/>
      <c r="SZY340" s="1085"/>
      <c r="SZZ340" s="1085"/>
      <c r="TAA340" s="1080"/>
      <c r="TAB340" s="1085"/>
      <c r="TAC340" s="1085"/>
      <c r="TAD340" s="1085"/>
      <c r="TAE340" s="1085"/>
      <c r="TAF340" s="1085"/>
      <c r="TAG340" s="1085"/>
      <c r="TAH340" s="1085"/>
      <c r="TAI340" s="1085"/>
      <c r="TAJ340" s="1085"/>
      <c r="TAK340" s="1085"/>
      <c r="TAL340" s="1085"/>
      <c r="TAM340" s="1085"/>
      <c r="TAN340" s="1085"/>
      <c r="TAO340" s="1085"/>
      <c r="TAP340" s="1080"/>
      <c r="TAQ340" s="1085"/>
      <c r="TAR340" s="1085"/>
      <c r="TAS340" s="1085"/>
      <c r="TAT340" s="1085"/>
      <c r="TAU340" s="1085"/>
      <c r="TAV340" s="1085"/>
      <c r="TAW340" s="1085"/>
      <c r="TAX340" s="1085"/>
      <c r="TAY340" s="1085"/>
      <c r="TAZ340" s="1085"/>
      <c r="TBA340" s="1085"/>
      <c r="TBB340" s="1085"/>
      <c r="TBC340" s="1085"/>
      <c r="TBD340" s="1085"/>
      <c r="TBE340" s="1080"/>
      <c r="TBF340" s="1085"/>
      <c r="TBG340" s="1085"/>
      <c r="TBH340" s="1085"/>
      <c r="TBI340" s="1085"/>
      <c r="TBJ340" s="1085"/>
      <c r="TBK340" s="1085"/>
      <c r="TBL340" s="1085"/>
      <c r="TBM340" s="1085"/>
      <c r="TBN340" s="1085"/>
      <c r="TBO340" s="1085"/>
      <c r="TBP340" s="1085"/>
      <c r="TBQ340" s="1085"/>
      <c r="TBR340" s="1085"/>
      <c r="TBS340" s="1085"/>
      <c r="TBT340" s="1080"/>
      <c r="TBU340" s="1085"/>
      <c r="TBV340" s="1085"/>
      <c r="TBW340" s="1085"/>
      <c r="TBX340" s="1085"/>
      <c r="TBY340" s="1085"/>
      <c r="TBZ340" s="1085"/>
      <c r="TCA340" s="1085"/>
      <c r="TCB340" s="1085"/>
      <c r="TCC340" s="1085"/>
      <c r="TCD340" s="1085"/>
      <c r="TCE340" s="1085"/>
      <c r="TCF340" s="1085"/>
      <c r="TCG340" s="1085"/>
      <c r="TCH340" s="1085"/>
      <c r="TCI340" s="1080"/>
      <c r="TCJ340" s="1085"/>
      <c r="TCK340" s="1085"/>
      <c r="TCL340" s="1085"/>
      <c r="TCM340" s="1085"/>
      <c r="TCN340" s="1085"/>
      <c r="TCO340" s="1085"/>
      <c r="TCP340" s="1085"/>
      <c r="TCQ340" s="1085"/>
      <c r="TCR340" s="1085"/>
      <c r="TCS340" s="1085"/>
      <c r="TCT340" s="1085"/>
      <c r="TCU340" s="1085"/>
      <c r="TCV340" s="1085"/>
      <c r="TCW340" s="1085"/>
      <c r="TCX340" s="1080"/>
      <c r="TCY340" s="1085"/>
      <c r="TCZ340" s="1085"/>
      <c r="TDA340" s="1085"/>
      <c r="TDB340" s="1085"/>
      <c r="TDC340" s="1085"/>
      <c r="TDD340" s="1085"/>
      <c r="TDE340" s="1085"/>
      <c r="TDF340" s="1085"/>
      <c r="TDG340" s="1085"/>
      <c r="TDH340" s="1085"/>
      <c r="TDI340" s="1085"/>
      <c r="TDJ340" s="1085"/>
      <c r="TDK340" s="1085"/>
      <c r="TDL340" s="1085"/>
      <c r="TDM340" s="1080"/>
      <c r="TDN340" s="1085"/>
      <c r="TDO340" s="1085"/>
      <c r="TDP340" s="1085"/>
      <c r="TDQ340" s="1085"/>
      <c r="TDR340" s="1085"/>
      <c r="TDS340" s="1085"/>
      <c r="TDT340" s="1085"/>
      <c r="TDU340" s="1085"/>
      <c r="TDV340" s="1085"/>
      <c r="TDW340" s="1085"/>
      <c r="TDX340" s="1085"/>
      <c r="TDY340" s="1085"/>
      <c r="TDZ340" s="1085"/>
      <c r="TEA340" s="1085"/>
      <c r="TEB340" s="1080"/>
      <c r="TEC340" s="1085"/>
      <c r="TED340" s="1085"/>
      <c r="TEE340" s="1085"/>
      <c r="TEF340" s="1085"/>
      <c r="TEG340" s="1085"/>
      <c r="TEH340" s="1085"/>
      <c r="TEI340" s="1085"/>
      <c r="TEJ340" s="1085"/>
      <c r="TEK340" s="1085"/>
      <c r="TEL340" s="1085"/>
      <c r="TEM340" s="1085"/>
      <c r="TEN340" s="1085"/>
      <c r="TEO340" s="1085"/>
      <c r="TEP340" s="1085"/>
      <c r="TEQ340" s="1080"/>
      <c r="TER340" s="1085"/>
      <c r="TES340" s="1085"/>
      <c r="TET340" s="1085"/>
      <c r="TEU340" s="1085"/>
      <c r="TEV340" s="1085"/>
      <c r="TEW340" s="1085"/>
      <c r="TEX340" s="1085"/>
      <c r="TEY340" s="1085"/>
      <c r="TEZ340" s="1085"/>
      <c r="TFA340" s="1085"/>
      <c r="TFB340" s="1085"/>
      <c r="TFC340" s="1085"/>
      <c r="TFD340" s="1085"/>
      <c r="TFE340" s="1085"/>
      <c r="TFF340" s="1080"/>
      <c r="TFG340" s="1085"/>
      <c r="TFH340" s="1085"/>
      <c r="TFI340" s="1085"/>
      <c r="TFJ340" s="1085"/>
      <c r="TFK340" s="1085"/>
      <c r="TFL340" s="1085"/>
      <c r="TFM340" s="1085"/>
      <c r="TFN340" s="1085"/>
      <c r="TFO340" s="1085"/>
      <c r="TFP340" s="1085"/>
      <c r="TFQ340" s="1085"/>
      <c r="TFR340" s="1085"/>
      <c r="TFS340" s="1085"/>
      <c r="TFT340" s="1085"/>
      <c r="TFU340" s="1080"/>
      <c r="TFV340" s="1085"/>
      <c r="TFW340" s="1085"/>
      <c r="TFX340" s="1085"/>
      <c r="TFY340" s="1085"/>
      <c r="TFZ340" s="1085"/>
      <c r="TGA340" s="1085"/>
      <c r="TGB340" s="1085"/>
      <c r="TGC340" s="1085"/>
      <c r="TGD340" s="1085"/>
      <c r="TGE340" s="1085"/>
      <c r="TGF340" s="1085"/>
      <c r="TGG340" s="1085"/>
      <c r="TGH340" s="1085"/>
      <c r="TGI340" s="1085"/>
      <c r="TGJ340" s="1080"/>
      <c r="TGK340" s="1085"/>
      <c r="TGL340" s="1085"/>
      <c r="TGM340" s="1085"/>
      <c r="TGN340" s="1085"/>
      <c r="TGO340" s="1085"/>
      <c r="TGP340" s="1085"/>
      <c r="TGQ340" s="1085"/>
      <c r="TGR340" s="1085"/>
      <c r="TGS340" s="1085"/>
      <c r="TGT340" s="1085"/>
      <c r="TGU340" s="1085"/>
      <c r="TGV340" s="1085"/>
      <c r="TGW340" s="1085"/>
      <c r="TGX340" s="1085"/>
      <c r="TGY340" s="1080"/>
      <c r="TGZ340" s="1085"/>
      <c r="THA340" s="1085"/>
      <c r="THB340" s="1085"/>
      <c r="THC340" s="1085"/>
      <c r="THD340" s="1085"/>
      <c r="THE340" s="1085"/>
      <c r="THF340" s="1085"/>
      <c r="THG340" s="1085"/>
      <c r="THH340" s="1085"/>
      <c r="THI340" s="1085"/>
      <c r="THJ340" s="1085"/>
      <c r="THK340" s="1085"/>
      <c r="THL340" s="1085"/>
      <c r="THM340" s="1085"/>
      <c r="THN340" s="1080"/>
      <c r="THO340" s="1085"/>
      <c r="THP340" s="1085"/>
      <c r="THQ340" s="1085"/>
      <c r="THR340" s="1085"/>
      <c r="THS340" s="1085"/>
      <c r="THT340" s="1085"/>
      <c r="THU340" s="1085"/>
      <c r="THV340" s="1085"/>
      <c r="THW340" s="1085"/>
      <c r="THX340" s="1085"/>
      <c r="THY340" s="1085"/>
      <c r="THZ340" s="1085"/>
      <c r="TIA340" s="1085"/>
      <c r="TIB340" s="1085"/>
      <c r="TIC340" s="1080"/>
      <c r="TID340" s="1085"/>
      <c r="TIE340" s="1085"/>
      <c r="TIF340" s="1085"/>
      <c r="TIG340" s="1085"/>
      <c r="TIH340" s="1085"/>
      <c r="TII340" s="1085"/>
      <c r="TIJ340" s="1085"/>
      <c r="TIK340" s="1085"/>
      <c r="TIL340" s="1085"/>
      <c r="TIM340" s="1085"/>
      <c r="TIN340" s="1085"/>
      <c r="TIO340" s="1085"/>
      <c r="TIP340" s="1085"/>
      <c r="TIQ340" s="1085"/>
      <c r="TIR340" s="1080"/>
      <c r="TIS340" s="1085"/>
      <c r="TIT340" s="1085"/>
      <c r="TIU340" s="1085"/>
      <c r="TIV340" s="1085"/>
      <c r="TIW340" s="1085"/>
      <c r="TIX340" s="1085"/>
      <c r="TIY340" s="1085"/>
      <c r="TIZ340" s="1085"/>
      <c r="TJA340" s="1085"/>
      <c r="TJB340" s="1085"/>
      <c r="TJC340" s="1085"/>
      <c r="TJD340" s="1085"/>
      <c r="TJE340" s="1085"/>
      <c r="TJF340" s="1085"/>
      <c r="TJG340" s="1080"/>
      <c r="TJH340" s="1085"/>
      <c r="TJI340" s="1085"/>
      <c r="TJJ340" s="1085"/>
      <c r="TJK340" s="1085"/>
      <c r="TJL340" s="1085"/>
      <c r="TJM340" s="1085"/>
      <c r="TJN340" s="1085"/>
      <c r="TJO340" s="1085"/>
      <c r="TJP340" s="1085"/>
      <c r="TJQ340" s="1085"/>
      <c r="TJR340" s="1085"/>
      <c r="TJS340" s="1085"/>
      <c r="TJT340" s="1085"/>
      <c r="TJU340" s="1085"/>
      <c r="TJV340" s="1080"/>
      <c r="TJW340" s="1085"/>
      <c r="TJX340" s="1085"/>
      <c r="TJY340" s="1085"/>
      <c r="TJZ340" s="1085"/>
      <c r="TKA340" s="1085"/>
      <c r="TKB340" s="1085"/>
      <c r="TKC340" s="1085"/>
      <c r="TKD340" s="1085"/>
      <c r="TKE340" s="1085"/>
      <c r="TKF340" s="1085"/>
      <c r="TKG340" s="1085"/>
      <c r="TKH340" s="1085"/>
      <c r="TKI340" s="1085"/>
      <c r="TKJ340" s="1085"/>
      <c r="TKK340" s="1080"/>
      <c r="TKL340" s="1085"/>
      <c r="TKM340" s="1085"/>
      <c r="TKN340" s="1085"/>
      <c r="TKO340" s="1085"/>
      <c r="TKP340" s="1085"/>
      <c r="TKQ340" s="1085"/>
      <c r="TKR340" s="1085"/>
      <c r="TKS340" s="1085"/>
      <c r="TKT340" s="1085"/>
      <c r="TKU340" s="1085"/>
      <c r="TKV340" s="1085"/>
      <c r="TKW340" s="1085"/>
      <c r="TKX340" s="1085"/>
      <c r="TKY340" s="1085"/>
      <c r="TKZ340" s="1080"/>
      <c r="TLA340" s="1085"/>
      <c r="TLB340" s="1085"/>
      <c r="TLC340" s="1085"/>
      <c r="TLD340" s="1085"/>
      <c r="TLE340" s="1085"/>
      <c r="TLF340" s="1085"/>
      <c r="TLG340" s="1085"/>
      <c r="TLH340" s="1085"/>
      <c r="TLI340" s="1085"/>
      <c r="TLJ340" s="1085"/>
      <c r="TLK340" s="1085"/>
      <c r="TLL340" s="1085"/>
      <c r="TLM340" s="1085"/>
      <c r="TLN340" s="1085"/>
      <c r="TLO340" s="1080"/>
      <c r="TLP340" s="1085"/>
      <c r="TLQ340" s="1085"/>
      <c r="TLR340" s="1085"/>
      <c r="TLS340" s="1085"/>
      <c r="TLT340" s="1085"/>
      <c r="TLU340" s="1085"/>
      <c r="TLV340" s="1085"/>
      <c r="TLW340" s="1085"/>
      <c r="TLX340" s="1085"/>
      <c r="TLY340" s="1085"/>
      <c r="TLZ340" s="1085"/>
      <c r="TMA340" s="1085"/>
      <c r="TMB340" s="1085"/>
      <c r="TMC340" s="1085"/>
      <c r="TMD340" s="1080"/>
      <c r="TME340" s="1085"/>
      <c r="TMF340" s="1085"/>
      <c r="TMG340" s="1085"/>
      <c r="TMH340" s="1085"/>
      <c r="TMI340" s="1085"/>
      <c r="TMJ340" s="1085"/>
      <c r="TMK340" s="1085"/>
      <c r="TML340" s="1085"/>
      <c r="TMM340" s="1085"/>
      <c r="TMN340" s="1085"/>
      <c r="TMO340" s="1085"/>
      <c r="TMP340" s="1085"/>
      <c r="TMQ340" s="1085"/>
      <c r="TMR340" s="1085"/>
      <c r="TMS340" s="1080"/>
      <c r="TMT340" s="1085"/>
      <c r="TMU340" s="1085"/>
      <c r="TMV340" s="1085"/>
      <c r="TMW340" s="1085"/>
      <c r="TMX340" s="1085"/>
      <c r="TMY340" s="1085"/>
      <c r="TMZ340" s="1085"/>
      <c r="TNA340" s="1085"/>
      <c r="TNB340" s="1085"/>
      <c r="TNC340" s="1085"/>
      <c r="TND340" s="1085"/>
      <c r="TNE340" s="1085"/>
      <c r="TNF340" s="1085"/>
      <c r="TNG340" s="1085"/>
      <c r="TNH340" s="1080"/>
      <c r="TNI340" s="1085"/>
      <c r="TNJ340" s="1085"/>
      <c r="TNK340" s="1085"/>
      <c r="TNL340" s="1085"/>
      <c r="TNM340" s="1085"/>
      <c r="TNN340" s="1085"/>
      <c r="TNO340" s="1085"/>
      <c r="TNP340" s="1085"/>
      <c r="TNQ340" s="1085"/>
      <c r="TNR340" s="1085"/>
      <c r="TNS340" s="1085"/>
      <c r="TNT340" s="1085"/>
      <c r="TNU340" s="1085"/>
      <c r="TNV340" s="1085"/>
      <c r="TNW340" s="1080"/>
      <c r="TNX340" s="1085"/>
      <c r="TNY340" s="1085"/>
      <c r="TNZ340" s="1085"/>
      <c r="TOA340" s="1085"/>
      <c r="TOB340" s="1085"/>
      <c r="TOC340" s="1085"/>
      <c r="TOD340" s="1085"/>
      <c r="TOE340" s="1085"/>
      <c r="TOF340" s="1085"/>
      <c r="TOG340" s="1085"/>
      <c r="TOH340" s="1085"/>
      <c r="TOI340" s="1085"/>
      <c r="TOJ340" s="1085"/>
      <c r="TOK340" s="1085"/>
      <c r="TOL340" s="1080"/>
      <c r="TOM340" s="1085"/>
      <c r="TON340" s="1085"/>
      <c r="TOO340" s="1085"/>
      <c r="TOP340" s="1085"/>
      <c r="TOQ340" s="1085"/>
      <c r="TOR340" s="1085"/>
      <c r="TOS340" s="1085"/>
      <c r="TOT340" s="1085"/>
      <c r="TOU340" s="1085"/>
      <c r="TOV340" s="1085"/>
      <c r="TOW340" s="1085"/>
      <c r="TOX340" s="1085"/>
      <c r="TOY340" s="1085"/>
      <c r="TOZ340" s="1085"/>
      <c r="TPA340" s="1080"/>
      <c r="TPB340" s="1085"/>
      <c r="TPC340" s="1085"/>
      <c r="TPD340" s="1085"/>
      <c r="TPE340" s="1085"/>
      <c r="TPF340" s="1085"/>
      <c r="TPG340" s="1085"/>
      <c r="TPH340" s="1085"/>
      <c r="TPI340" s="1085"/>
      <c r="TPJ340" s="1085"/>
      <c r="TPK340" s="1085"/>
      <c r="TPL340" s="1085"/>
      <c r="TPM340" s="1085"/>
      <c r="TPN340" s="1085"/>
      <c r="TPO340" s="1085"/>
      <c r="TPP340" s="1080"/>
      <c r="TPQ340" s="1085"/>
      <c r="TPR340" s="1085"/>
      <c r="TPS340" s="1085"/>
      <c r="TPT340" s="1085"/>
      <c r="TPU340" s="1085"/>
      <c r="TPV340" s="1085"/>
      <c r="TPW340" s="1085"/>
      <c r="TPX340" s="1085"/>
      <c r="TPY340" s="1085"/>
      <c r="TPZ340" s="1085"/>
      <c r="TQA340" s="1085"/>
      <c r="TQB340" s="1085"/>
      <c r="TQC340" s="1085"/>
      <c r="TQD340" s="1085"/>
      <c r="TQE340" s="1080"/>
      <c r="TQF340" s="1085"/>
      <c r="TQG340" s="1085"/>
      <c r="TQH340" s="1085"/>
      <c r="TQI340" s="1085"/>
      <c r="TQJ340" s="1085"/>
      <c r="TQK340" s="1085"/>
      <c r="TQL340" s="1085"/>
      <c r="TQM340" s="1085"/>
      <c r="TQN340" s="1085"/>
      <c r="TQO340" s="1085"/>
      <c r="TQP340" s="1085"/>
      <c r="TQQ340" s="1085"/>
      <c r="TQR340" s="1085"/>
      <c r="TQS340" s="1085"/>
      <c r="TQT340" s="1080"/>
      <c r="TQU340" s="1085"/>
      <c r="TQV340" s="1085"/>
      <c r="TQW340" s="1085"/>
      <c r="TQX340" s="1085"/>
      <c r="TQY340" s="1085"/>
      <c r="TQZ340" s="1085"/>
      <c r="TRA340" s="1085"/>
      <c r="TRB340" s="1085"/>
      <c r="TRC340" s="1085"/>
      <c r="TRD340" s="1085"/>
      <c r="TRE340" s="1085"/>
      <c r="TRF340" s="1085"/>
      <c r="TRG340" s="1085"/>
      <c r="TRH340" s="1085"/>
      <c r="TRI340" s="1080"/>
      <c r="TRJ340" s="1085"/>
      <c r="TRK340" s="1085"/>
      <c r="TRL340" s="1085"/>
      <c r="TRM340" s="1085"/>
      <c r="TRN340" s="1085"/>
      <c r="TRO340" s="1085"/>
      <c r="TRP340" s="1085"/>
      <c r="TRQ340" s="1085"/>
      <c r="TRR340" s="1085"/>
      <c r="TRS340" s="1085"/>
      <c r="TRT340" s="1085"/>
      <c r="TRU340" s="1085"/>
      <c r="TRV340" s="1085"/>
      <c r="TRW340" s="1085"/>
      <c r="TRX340" s="1080"/>
      <c r="TRY340" s="1085"/>
      <c r="TRZ340" s="1085"/>
      <c r="TSA340" s="1085"/>
      <c r="TSB340" s="1085"/>
      <c r="TSC340" s="1085"/>
      <c r="TSD340" s="1085"/>
      <c r="TSE340" s="1085"/>
      <c r="TSF340" s="1085"/>
      <c r="TSG340" s="1085"/>
      <c r="TSH340" s="1085"/>
      <c r="TSI340" s="1085"/>
      <c r="TSJ340" s="1085"/>
      <c r="TSK340" s="1085"/>
      <c r="TSL340" s="1085"/>
      <c r="TSM340" s="1080"/>
      <c r="TSN340" s="1085"/>
      <c r="TSO340" s="1085"/>
      <c r="TSP340" s="1085"/>
      <c r="TSQ340" s="1085"/>
      <c r="TSR340" s="1085"/>
      <c r="TSS340" s="1085"/>
      <c r="TST340" s="1085"/>
      <c r="TSU340" s="1085"/>
      <c r="TSV340" s="1085"/>
      <c r="TSW340" s="1085"/>
      <c r="TSX340" s="1085"/>
      <c r="TSY340" s="1085"/>
      <c r="TSZ340" s="1085"/>
      <c r="TTA340" s="1085"/>
      <c r="TTB340" s="1080"/>
      <c r="TTC340" s="1085"/>
      <c r="TTD340" s="1085"/>
      <c r="TTE340" s="1085"/>
      <c r="TTF340" s="1085"/>
      <c r="TTG340" s="1085"/>
      <c r="TTH340" s="1085"/>
      <c r="TTI340" s="1085"/>
      <c r="TTJ340" s="1085"/>
      <c r="TTK340" s="1085"/>
      <c r="TTL340" s="1085"/>
      <c r="TTM340" s="1085"/>
      <c r="TTN340" s="1085"/>
      <c r="TTO340" s="1085"/>
      <c r="TTP340" s="1085"/>
      <c r="TTQ340" s="1080"/>
      <c r="TTR340" s="1085"/>
      <c r="TTS340" s="1085"/>
      <c r="TTT340" s="1085"/>
      <c r="TTU340" s="1085"/>
      <c r="TTV340" s="1085"/>
      <c r="TTW340" s="1085"/>
      <c r="TTX340" s="1085"/>
      <c r="TTY340" s="1085"/>
      <c r="TTZ340" s="1085"/>
      <c r="TUA340" s="1085"/>
      <c r="TUB340" s="1085"/>
      <c r="TUC340" s="1085"/>
      <c r="TUD340" s="1085"/>
      <c r="TUE340" s="1085"/>
      <c r="TUF340" s="1080"/>
      <c r="TUG340" s="1085"/>
      <c r="TUH340" s="1085"/>
      <c r="TUI340" s="1085"/>
      <c r="TUJ340" s="1085"/>
      <c r="TUK340" s="1085"/>
      <c r="TUL340" s="1085"/>
      <c r="TUM340" s="1085"/>
      <c r="TUN340" s="1085"/>
      <c r="TUO340" s="1085"/>
      <c r="TUP340" s="1085"/>
      <c r="TUQ340" s="1085"/>
      <c r="TUR340" s="1085"/>
      <c r="TUS340" s="1085"/>
      <c r="TUT340" s="1085"/>
      <c r="TUU340" s="1080"/>
      <c r="TUV340" s="1085"/>
      <c r="TUW340" s="1085"/>
      <c r="TUX340" s="1085"/>
      <c r="TUY340" s="1085"/>
      <c r="TUZ340" s="1085"/>
      <c r="TVA340" s="1085"/>
      <c r="TVB340" s="1085"/>
      <c r="TVC340" s="1085"/>
      <c r="TVD340" s="1085"/>
      <c r="TVE340" s="1085"/>
      <c r="TVF340" s="1085"/>
      <c r="TVG340" s="1085"/>
      <c r="TVH340" s="1085"/>
      <c r="TVI340" s="1085"/>
      <c r="TVJ340" s="1080"/>
      <c r="TVK340" s="1085"/>
      <c r="TVL340" s="1085"/>
      <c r="TVM340" s="1085"/>
      <c r="TVN340" s="1085"/>
      <c r="TVO340" s="1085"/>
      <c r="TVP340" s="1085"/>
      <c r="TVQ340" s="1085"/>
      <c r="TVR340" s="1085"/>
      <c r="TVS340" s="1085"/>
      <c r="TVT340" s="1085"/>
      <c r="TVU340" s="1085"/>
      <c r="TVV340" s="1085"/>
      <c r="TVW340" s="1085"/>
      <c r="TVX340" s="1085"/>
      <c r="TVY340" s="1080"/>
      <c r="TVZ340" s="1085"/>
      <c r="TWA340" s="1085"/>
      <c r="TWB340" s="1085"/>
      <c r="TWC340" s="1085"/>
      <c r="TWD340" s="1085"/>
      <c r="TWE340" s="1085"/>
      <c r="TWF340" s="1085"/>
      <c r="TWG340" s="1085"/>
      <c r="TWH340" s="1085"/>
      <c r="TWI340" s="1085"/>
      <c r="TWJ340" s="1085"/>
      <c r="TWK340" s="1085"/>
      <c r="TWL340" s="1085"/>
      <c r="TWM340" s="1085"/>
      <c r="TWN340" s="1080"/>
      <c r="TWO340" s="1085"/>
      <c r="TWP340" s="1085"/>
      <c r="TWQ340" s="1085"/>
      <c r="TWR340" s="1085"/>
      <c r="TWS340" s="1085"/>
      <c r="TWT340" s="1085"/>
      <c r="TWU340" s="1085"/>
      <c r="TWV340" s="1085"/>
      <c r="TWW340" s="1085"/>
      <c r="TWX340" s="1085"/>
      <c r="TWY340" s="1085"/>
      <c r="TWZ340" s="1085"/>
      <c r="TXA340" s="1085"/>
      <c r="TXB340" s="1085"/>
      <c r="TXC340" s="1080"/>
      <c r="TXD340" s="1085"/>
      <c r="TXE340" s="1085"/>
      <c r="TXF340" s="1085"/>
      <c r="TXG340" s="1085"/>
      <c r="TXH340" s="1085"/>
      <c r="TXI340" s="1085"/>
      <c r="TXJ340" s="1085"/>
      <c r="TXK340" s="1085"/>
      <c r="TXL340" s="1085"/>
      <c r="TXM340" s="1085"/>
      <c r="TXN340" s="1085"/>
      <c r="TXO340" s="1085"/>
      <c r="TXP340" s="1085"/>
      <c r="TXQ340" s="1085"/>
      <c r="TXR340" s="1080"/>
      <c r="TXS340" s="1085"/>
      <c r="TXT340" s="1085"/>
      <c r="TXU340" s="1085"/>
      <c r="TXV340" s="1085"/>
      <c r="TXW340" s="1085"/>
      <c r="TXX340" s="1085"/>
      <c r="TXY340" s="1085"/>
      <c r="TXZ340" s="1085"/>
      <c r="TYA340" s="1085"/>
      <c r="TYB340" s="1085"/>
      <c r="TYC340" s="1085"/>
      <c r="TYD340" s="1085"/>
      <c r="TYE340" s="1085"/>
      <c r="TYF340" s="1085"/>
      <c r="TYG340" s="1080"/>
      <c r="TYH340" s="1085"/>
      <c r="TYI340" s="1085"/>
      <c r="TYJ340" s="1085"/>
      <c r="TYK340" s="1085"/>
      <c r="TYL340" s="1085"/>
      <c r="TYM340" s="1085"/>
      <c r="TYN340" s="1085"/>
      <c r="TYO340" s="1085"/>
      <c r="TYP340" s="1085"/>
      <c r="TYQ340" s="1085"/>
      <c r="TYR340" s="1085"/>
      <c r="TYS340" s="1085"/>
      <c r="TYT340" s="1085"/>
      <c r="TYU340" s="1085"/>
      <c r="TYV340" s="1080"/>
      <c r="TYW340" s="1085"/>
      <c r="TYX340" s="1085"/>
      <c r="TYY340" s="1085"/>
      <c r="TYZ340" s="1085"/>
      <c r="TZA340" s="1085"/>
      <c r="TZB340" s="1085"/>
      <c r="TZC340" s="1085"/>
      <c r="TZD340" s="1085"/>
      <c r="TZE340" s="1085"/>
      <c r="TZF340" s="1085"/>
      <c r="TZG340" s="1085"/>
      <c r="TZH340" s="1085"/>
      <c r="TZI340" s="1085"/>
      <c r="TZJ340" s="1085"/>
      <c r="TZK340" s="1080"/>
      <c r="TZL340" s="1085"/>
      <c r="TZM340" s="1085"/>
      <c r="TZN340" s="1085"/>
      <c r="TZO340" s="1085"/>
      <c r="TZP340" s="1085"/>
      <c r="TZQ340" s="1085"/>
      <c r="TZR340" s="1085"/>
      <c r="TZS340" s="1085"/>
      <c r="TZT340" s="1085"/>
      <c r="TZU340" s="1085"/>
      <c r="TZV340" s="1085"/>
      <c r="TZW340" s="1085"/>
      <c r="TZX340" s="1085"/>
      <c r="TZY340" s="1085"/>
      <c r="TZZ340" s="1080"/>
      <c r="UAA340" s="1085"/>
      <c r="UAB340" s="1085"/>
      <c r="UAC340" s="1085"/>
      <c r="UAD340" s="1085"/>
      <c r="UAE340" s="1085"/>
      <c r="UAF340" s="1085"/>
      <c r="UAG340" s="1085"/>
      <c r="UAH340" s="1085"/>
      <c r="UAI340" s="1085"/>
      <c r="UAJ340" s="1085"/>
      <c r="UAK340" s="1085"/>
      <c r="UAL340" s="1085"/>
      <c r="UAM340" s="1085"/>
      <c r="UAN340" s="1085"/>
      <c r="UAO340" s="1080"/>
      <c r="UAP340" s="1085"/>
      <c r="UAQ340" s="1085"/>
      <c r="UAR340" s="1085"/>
      <c r="UAS340" s="1085"/>
      <c r="UAT340" s="1085"/>
      <c r="UAU340" s="1085"/>
      <c r="UAV340" s="1085"/>
      <c r="UAW340" s="1085"/>
      <c r="UAX340" s="1085"/>
      <c r="UAY340" s="1085"/>
      <c r="UAZ340" s="1085"/>
      <c r="UBA340" s="1085"/>
      <c r="UBB340" s="1085"/>
      <c r="UBC340" s="1085"/>
      <c r="UBD340" s="1080"/>
      <c r="UBE340" s="1085"/>
      <c r="UBF340" s="1085"/>
      <c r="UBG340" s="1085"/>
      <c r="UBH340" s="1085"/>
      <c r="UBI340" s="1085"/>
      <c r="UBJ340" s="1085"/>
      <c r="UBK340" s="1085"/>
      <c r="UBL340" s="1085"/>
      <c r="UBM340" s="1085"/>
      <c r="UBN340" s="1085"/>
      <c r="UBO340" s="1085"/>
      <c r="UBP340" s="1085"/>
      <c r="UBQ340" s="1085"/>
      <c r="UBR340" s="1085"/>
      <c r="UBS340" s="1080"/>
      <c r="UBT340" s="1085"/>
      <c r="UBU340" s="1085"/>
      <c r="UBV340" s="1085"/>
      <c r="UBW340" s="1085"/>
      <c r="UBX340" s="1085"/>
      <c r="UBY340" s="1085"/>
      <c r="UBZ340" s="1085"/>
      <c r="UCA340" s="1085"/>
      <c r="UCB340" s="1085"/>
      <c r="UCC340" s="1085"/>
      <c r="UCD340" s="1085"/>
      <c r="UCE340" s="1085"/>
      <c r="UCF340" s="1085"/>
      <c r="UCG340" s="1085"/>
      <c r="UCH340" s="1080"/>
      <c r="UCI340" s="1085"/>
      <c r="UCJ340" s="1085"/>
      <c r="UCK340" s="1085"/>
      <c r="UCL340" s="1085"/>
      <c r="UCM340" s="1085"/>
      <c r="UCN340" s="1085"/>
      <c r="UCO340" s="1085"/>
      <c r="UCP340" s="1085"/>
      <c r="UCQ340" s="1085"/>
      <c r="UCR340" s="1085"/>
      <c r="UCS340" s="1085"/>
      <c r="UCT340" s="1085"/>
      <c r="UCU340" s="1085"/>
      <c r="UCV340" s="1085"/>
      <c r="UCW340" s="1080"/>
      <c r="UCX340" s="1085"/>
      <c r="UCY340" s="1085"/>
      <c r="UCZ340" s="1085"/>
      <c r="UDA340" s="1085"/>
      <c r="UDB340" s="1085"/>
      <c r="UDC340" s="1085"/>
      <c r="UDD340" s="1085"/>
      <c r="UDE340" s="1085"/>
      <c r="UDF340" s="1085"/>
      <c r="UDG340" s="1085"/>
      <c r="UDH340" s="1085"/>
      <c r="UDI340" s="1085"/>
      <c r="UDJ340" s="1085"/>
      <c r="UDK340" s="1085"/>
      <c r="UDL340" s="1080"/>
      <c r="UDM340" s="1085"/>
      <c r="UDN340" s="1085"/>
      <c r="UDO340" s="1085"/>
      <c r="UDP340" s="1085"/>
      <c r="UDQ340" s="1085"/>
      <c r="UDR340" s="1085"/>
      <c r="UDS340" s="1085"/>
      <c r="UDT340" s="1085"/>
      <c r="UDU340" s="1085"/>
      <c r="UDV340" s="1085"/>
      <c r="UDW340" s="1085"/>
      <c r="UDX340" s="1085"/>
      <c r="UDY340" s="1085"/>
      <c r="UDZ340" s="1085"/>
      <c r="UEA340" s="1080"/>
      <c r="UEB340" s="1085"/>
      <c r="UEC340" s="1085"/>
      <c r="UED340" s="1085"/>
      <c r="UEE340" s="1085"/>
      <c r="UEF340" s="1085"/>
      <c r="UEG340" s="1085"/>
      <c r="UEH340" s="1085"/>
      <c r="UEI340" s="1085"/>
      <c r="UEJ340" s="1085"/>
      <c r="UEK340" s="1085"/>
      <c r="UEL340" s="1085"/>
      <c r="UEM340" s="1085"/>
      <c r="UEN340" s="1085"/>
      <c r="UEO340" s="1085"/>
      <c r="UEP340" s="1080"/>
      <c r="UEQ340" s="1085"/>
      <c r="UER340" s="1085"/>
      <c r="UES340" s="1085"/>
      <c r="UET340" s="1085"/>
      <c r="UEU340" s="1085"/>
      <c r="UEV340" s="1085"/>
      <c r="UEW340" s="1085"/>
      <c r="UEX340" s="1085"/>
      <c r="UEY340" s="1085"/>
      <c r="UEZ340" s="1085"/>
      <c r="UFA340" s="1085"/>
      <c r="UFB340" s="1085"/>
      <c r="UFC340" s="1085"/>
      <c r="UFD340" s="1085"/>
      <c r="UFE340" s="1080"/>
      <c r="UFF340" s="1085"/>
      <c r="UFG340" s="1085"/>
      <c r="UFH340" s="1085"/>
      <c r="UFI340" s="1085"/>
      <c r="UFJ340" s="1085"/>
      <c r="UFK340" s="1085"/>
      <c r="UFL340" s="1085"/>
      <c r="UFM340" s="1085"/>
      <c r="UFN340" s="1085"/>
      <c r="UFO340" s="1085"/>
      <c r="UFP340" s="1085"/>
      <c r="UFQ340" s="1085"/>
      <c r="UFR340" s="1085"/>
      <c r="UFS340" s="1085"/>
      <c r="UFT340" s="1080"/>
      <c r="UFU340" s="1085"/>
      <c r="UFV340" s="1085"/>
      <c r="UFW340" s="1085"/>
      <c r="UFX340" s="1085"/>
      <c r="UFY340" s="1085"/>
      <c r="UFZ340" s="1085"/>
      <c r="UGA340" s="1085"/>
      <c r="UGB340" s="1085"/>
      <c r="UGC340" s="1085"/>
      <c r="UGD340" s="1085"/>
      <c r="UGE340" s="1085"/>
      <c r="UGF340" s="1085"/>
      <c r="UGG340" s="1085"/>
      <c r="UGH340" s="1085"/>
      <c r="UGI340" s="1080"/>
      <c r="UGJ340" s="1085"/>
      <c r="UGK340" s="1085"/>
      <c r="UGL340" s="1085"/>
      <c r="UGM340" s="1085"/>
      <c r="UGN340" s="1085"/>
      <c r="UGO340" s="1085"/>
      <c r="UGP340" s="1085"/>
      <c r="UGQ340" s="1085"/>
      <c r="UGR340" s="1085"/>
      <c r="UGS340" s="1085"/>
      <c r="UGT340" s="1085"/>
      <c r="UGU340" s="1085"/>
      <c r="UGV340" s="1085"/>
      <c r="UGW340" s="1085"/>
      <c r="UGX340" s="1080"/>
      <c r="UGY340" s="1085"/>
      <c r="UGZ340" s="1085"/>
      <c r="UHA340" s="1085"/>
      <c r="UHB340" s="1085"/>
      <c r="UHC340" s="1085"/>
      <c r="UHD340" s="1085"/>
      <c r="UHE340" s="1085"/>
      <c r="UHF340" s="1085"/>
      <c r="UHG340" s="1085"/>
      <c r="UHH340" s="1085"/>
      <c r="UHI340" s="1085"/>
      <c r="UHJ340" s="1085"/>
      <c r="UHK340" s="1085"/>
      <c r="UHL340" s="1085"/>
      <c r="UHM340" s="1080"/>
      <c r="UHN340" s="1085"/>
      <c r="UHO340" s="1085"/>
      <c r="UHP340" s="1085"/>
      <c r="UHQ340" s="1085"/>
      <c r="UHR340" s="1085"/>
      <c r="UHS340" s="1085"/>
      <c r="UHT340" s="1085"/>
      <c r="UHU340" s="1085"/>
      <c r="UHV340" s="1085"/>
      <c r="UHW340" s="1085"/>
      <c r="UHX340" s="1085"/>
      <c r="UHY340" s="1085"/>
      <c r="UHZ340" s="1085"/>
      <c r="UIA340" s="1085"/>
      <c r="UIB340" s="1080"/>
      <c r="UIC340" s="1085"/>
      <c r="UID340" s="1085"/>
      <c r="UIE340" s="1085"/>
      <c r="UIF340" s="1085"/>
      <c r="UIG340" s="1085"/>
      <c r="UIH340" s="1085"/>
      <c r="UII340" s="1085"/>
      <c r="UIJ340" s="1085"/>
      <c r="UIK340" s="1085"/>
      <c r="UIL340" s="1085"/>
      <c r="UIM340" s="1085"/>
      <c r="UIN340" s="1085"/>
      <c r="UIO340" s="1085"/>
      <c r="UIP340" s="1085"/>
      <c r="UIQ340" s="1080"/>
      <c r="UIR340" s="1085"/>
      <c r="UIS340" s="1085"/>
      <c r="UIT340" s="1085"/>
      <c r="UIU340" s="1085"/>
      <c r="UIV340" s="1085"/>
      <c r="UIW340" s="1085"/>
      <c r="UIX340" s="1085"/>
      <c r="UIY340" s="1085"/>
      <c r="UIZ340" s="1085"/>
      <c r="UJA340" s="1085"/>
      <c r="UJB340" s="1085"/>
      <c r="UJC340" s="1085"/>
      <c r="UJD340" s="1085"/>
      <c r="UJE340" s="1085"/>
      <c r="UJF340" s="1080"/>
      <c r="UJG340" s="1085"/>
      <c r="UJH340" s="1085"/>
      <c r="UJI340" s="1085"/>
      <c r="UJJ340" s="1085"/>
      <c r="UJK340" s="1085"/>
      <c r="UJL340" s="1085"/>
      <c r="UJM340" s="1085"/>
      <c r="UJN340" s="1085"/>
      <c r="UJO340" s="1085"/>
      <c r="UJP340" s="1085"/>
      <c r="UJQ340" s="1085"/>
      <c r="UJR340" s="1085"/>
      <c r="UJS340" s="1085"/>
      <c r="UJT340" s="1085"/>
      <c r="UJU340" s="1080"/>
      <c r="UJV340" s="1085"/>
      <c r="UJW340" s="1085"/>
      <c r="UJX340" s="1085"/>
      <c r="UJY340" s="1085"/>
      <c r="UJZ340" s="1085"/>
      <c r="UKA340" s="1085"/>
      <c r="UKB340" s="1085"/>
      <c r="UKC340" s="1085"/>
      <c r="UKD340" s="1085"/>
      <c r="UKE340" s="1085"/>
      <c r="UKF340" s="1085"/>
      <c r="UKG340" s="1085"/>
      <c r="UKH340" s="1085"/>
      <c r="UKI340" s="1085"/>
      <c r="UKJ340" s="1080"/>
      <c r="UKK340" s="1085"/>
      <c r="UKL340" s="1085"/>
      <c r="UKM340" s="1085"/>
      <c r="UKN340" s="1085"/>
      <c r="UKO340" s="1085"/>
      <c r="UKP340" s="1085"/>
      <c r="UKQ340" s="1085"/>
      <c r="UKR340" s="1085"/>
      <c r="UKS340" s="1085"/>
      <c r="UKT340" s="1085"/>
      <c r="UKU340" s="1085"/>
      <c r="UKV340" s="1085"/>
      <c r="UKW340" s="1085"/>
      <c r="UKX340" s="1085"/>
      <c r="UKY340" s="1080"/>
      <c r="UKZ340" s="1085"/>
      <c r="ULA340" s="1085"/>
      <c r="ULB340" s="1085"/>
      <c r="ULC340" s="1085"/>
      <c r="ULD340" s="1085"/>
      <c r="ULE340" s="1085"/>
      <c r="ULF340" s="1085"/>
      <c r="ULG340" s="1085"/>
      <c r="ULH340" s="1085"/>
      <c r="ULI340" s="1085"/>
      <c r="ULJ340" s="1085"/>
      <c r="ULK340" s="1085"/>
      <c r="ULL340" s="1085"/>
      <c r="ULM340" s="1085"/>
      <c r="ULN340" s="1080"/>
      <c r="ULO340" s="1085"/>
      <c r="ULP340" s="1085"/>
      <c r="ULQ340" s="1085"/>
      <c r="ULR340" s="1085"/>
      <c r="ULS340" s="1085"/>
      <c r="ULT340" s="1085"/>
      <c r="ULU340" s="1085"/>
      <c r="ULV340" s="1085"/>
      <c r="ULW340" s="1085"/>
      <c r="ULX340" s="1085"/>
      <c r="ULY340" s="1085"/>
      <c r="ULZ340" s="1085"/>
      <c r="UMA340" s="1085"/>
      <c r="UMB340" s="1085"/>
      <c r="UMC340" s="1080"/>
      <c r="UMD340" s="1085"/>
      <c r="UME340" s="1085"/>
      <c r="UMF340" s="1085"/>
      <c r="UMG340" s="1085"/>
      <c r="UMH340" s="1085"/>
      <c r="UMI340" s="1085"/>
      <c r="UMJ340" s="1085"/>
      <c r="UMK340" s="1085"/>
      <c r="UML340" s="1085"/>
      <c r="UMM340" s="1085"/>
      <c r="UMN340" s="1085"/>
      <c r="UMO340" s="1085"/>
      <c r="UMP340" s="1085"/>
      <c r="UMQ340" s="1085"/>
      <c r="UMR340" s="1080"/>
      <c r="UMS340" s="1085"/>
      <c r="UMT340" s="1085"/>
      <c r="UMU340" s="1085"/>
      <c r="UMV340" s="1085"/>
      <c r="UMW340" s="1085"/>
      <c r="UMX340" s="1085"/>
      <c r="UMY340" s="1085"/>
      <c r="UMZ340" s="1085"/>
      <c r="UNA340" s="1085"/>
      <c r="UNB340" s="1085"/>
      <c r="UNC340" s="1085"/>
      <c r="UND340" s="1085"/>
      <c r="UNE340" s="1085"/>
      <c r="UNF340" s="1085"/>
      <c r="UNG340" s="1080"/>
      <c r="UNH340" s="1085"/>
      <c r="UNI340" s="1085"/>
      <c r="UNJ340" s="1085"/>
      <c r="UNK340" s="1085"/>
      <c r="UNL340" s="1085"/>
      <c r="UNM340" s="1085"/>
      <c r="UNN340" s="1085"/>
      <c r="UNO340" s="1085"/>
      <c r="UNP340" s="1085"/>
      <c r="UNQ340" s="1085"/>
      <c r="UNR340" s="1085"/>
      <c r="UNS340" s="1085"/>
      <c r="UNT340" s="1085"/>
      <c r="UNU340" s="1085"/>
      <c r="UNV340" s="1080"/>
      <c r="UNW340" s="1085"/>
      <c r="UNX340" s="1085"/>
      <c r="UNY340" s="1085"/>
      <c r="UNZ340" s="1085"/>
      <c r="UOA340" s="1085"/>
      <c r="UOB340" s="1085"/>
      <c r="UOC340" s="1085"/>
      <c r="UOD340" s="1085"/>
      <c r="UOE340" s="1085"/>
      <c r="UOF340" s="1085"/>
      <c r="UOG340" s="1085"/>
      <c r="UOH340" s="1085"/>
      <c r="UOI340" s="1085"/>
      <c r="UOJ340" s="1085"/>
      <c r="UOK340" s="1080"/>
      <c r="UOL340" s="1085"/>
      <c r="UOM340" s="1085"/>
      <c r="UON340" s="1085"/>
      <c r="UOO340" s="1085"/>
      <c r="UOP340" s="1085"/>
      <c r="UOQ340" s="1085"/>
      <c r="UOR340" s="1085"/>
      <c r="UOS340" s="1085"/>
      <c r="UOT340" s="1085"/>
      <c r="UOU340" s="1085"/>
      <c r="UOV340" s="1085"/>
      <c r="UOW340" s="1085"/>
      <c r="UOX340" s="1085"/>
      <c r="UOY340" s="1085"/>
      <c r="UOZ340" s="1080"/>
      <c r="UPA340" s="1085"/>
      <c r="UPB340" s="1085"/>
      <c r="UPC340" s="1085"/>
      <c r="UPD340" s="1085"/>
      <c r="UPE340" s="1085"/>
      <c r="UPF340" s="1085"/>
      <c r="UPG340" s="1085"/>
      <c r="UPH340" s="1085"/>
      <c r="UPI340" s="1085"/>
      <c r="UPJ340" s="1085"/>
      <c r="UPK340" s="1085"/>
      <c r="UPL340" s="1085"/>
      <c r="UPM340" s="1085"/>
      <c r="UPN340" s="1085"/>
      <c r="UPO340" s="1080"/>
      <c r="UPP340" s="1085"/>
      <c r="UPQ340" s="1085"/>
      <c r="UPR340" s="1085"/>
      <c r="UPS340" s="1085"/>
      <c r="UPT340" s="1085"/>
      <c r="UPU340" s="1085"/>
      <c r="UPV340" s="1085"/>
      <c r="UPW340" s="1085"/>
      <c r="UPX340" s="1085"/>
      <c r="UPY340" s="1085"/>
      <c r="UPZ340" s="1085"/>
      <c r="UQA340" s="1085"/>
      <c r="UQB340" s="1085"/>
      <c r="UQC340" s="1085"/>
      <c r="UQD340" s="1080"/>
      <c r="UQE340" s="1085"/>
      <c r="UQF340" s="1085"/>
      <c r="UQG340" s="1085"/>
      <c r="UQH340" s="1085"/>
      <c r="UQI340" s="1085"/>
      <c r="UQJ340" s="1085"/>
      <c r="UQK340" s="1085"/>
      <c r="UQL340" s="1085"/>
      <c r="UQM340" s="1085"/>
      <c r="UQN340" s="1085"/>
      <c r="UQO340" s="1085"/>
      <c r="UQP340" s="1085"/>
      <c r="UQQ340" s="1085"/>
      <c r="UQR340" s="1085"/>
      <c r="UQS340" s="1080"/>
      <c r="UQT340" s="1085"/>
      <c r="UQU340" s="1085"/>
      <c r="UQV340" s="1085"/>
      <c r="UQW340" s="1085"/>
      <c r="UQX340" s="1085"/>
      <c r="UQY340" s="1085"/>
      <c r="UQZ340" s="1085"/>
      <c r="URA340" s="1085"/>
      <c r="URB340" s="1085"/>
      <c r="URC340" s="1085"/>
      <c r="URD340" s="1085"/>
      <c r="URE340" s="1085"/>
      <c r="URF340" s="1085"/>
      <c r="URG340" s="1085"/>
      <c r="URH340" s="1080"/>
      <c r="URI340" s="1085"/>
      <c r="URJ340" s="1085"/>
      <c r="URK340" s="1085"/>
      <c r="URL340" s="1085"/>
      <c r="URM340" s="1085"/>
      <c r="URN340" s="1085"/>
      <c r="URO340" s="1085"/>
      <c r="URP340" s="1085"/>
      <c r="URQ340" s="1085"/>
      <c r="URR340" s="1085"/>
      <c r="URS340" s="1085"/>
      <c r="URT340" s="1085"/>
      <c r="URU340" s="1085"/>
      <c r="URV340" s="1085"/>
      <c r="URW340" s="1080"/>
      <c r="URX340" s="1085"/>
      <c r="URY340" s="1085"/>
      <c r="URZ340" s="1085"/>
      <c r="USA340" s="1085"/>
      <c r="USB340" s="1085"/>
      <c r="USC340" s="1085"/>
      <c r="USD340" s="1085"/>
      <c r="USE340" s="1085"/>
      <c r="USF340" s="1085"/>
      <c r="USG340" s="1085"/>
      <c r="USH340" s="1085"/>
      <c r="USI340" s="1085"/>
      <c r="USJ340" s="1085"/>
      <c r="USK340" s="1085"/>
      <c r="USL340" s="1080"/>
      <c r="USM340" s="1085"/>
      <c r="USN340" s="1085"/>
      <c r="USO340" s="1085"/>
      <c r="USP340" s="1085"/>
      <c r="USQ340" s="1085"/>
      <c r="USR340" s="1085"/>
      <c r="USS340" s="1085"/>
      <c r="UST340" s="1085"/>
      <c r="USU340" s="1085"/>
      <c r="USV340" s="1085"/>
      <c r="USW340" s="1085"/>
      <c r="USX340" s="1085"/>
      <c r="USY340" s="1085"/>
      <c r="USZ340" s="1085"/>
      <c r="UTA340" s="1080"/>
      <c r="UTB340" s="1085"/>
      <c r="UTC340" s="1085"/>
      <c r="UTD340" s="1085"/>
      <c r="UTE340" s="1085"/>
      <c r="UTF340" s="1085"/>
      <c r="UTG340" s="1085"/>
      <c r="UTH340" s="1085"/>
      <c r="UTI340" s="1085"/>
      <c r="UTJ340" s="1085"/>
      <c r="UTK340" s="1085"/>
      <c r="UTL340" s="1085"/>
      <c r="UTM340" s="1085"/>
      <c r="UTN340" s="1085"/>
      <c r="UTO340" s="1085"/>
      <c r="UTP340" s="1080"/>
      <c r="UTQ340" s="1085"/>
      <c r="UTR340" s="1085"/>
      <c r="UTS340" s="1085"/>
      <c r="UTT340" s="1085"/>
      <c r="UTU340" s="1085"/>
      <c r="UTV340" s="1085"/>
      <c r="UTW340" s="1085"/>
      <c r="UTX340" s="1085"/>
      <c r="UTY340" s="1085"/>
      <c r="UTZ340" s="1085"/>
      <c r="UUA340" s="1085"/>
      <c r="UUB340" s="1085"/>
      <c r="UUC340" s="1085"/>
      <c r="UUD340" s="1085"/>
      <c r="UUE340" s="1080"/>
      <c r="UUF340" s="1085"/>
      <c r="UUG340" s="1085"/>
      <c r="UUH340" s="1085"/>
      <c r="UUI340" s="1085"/>
      <c r="UUJ340" s="1085"/>
      <c r="UUK340" s="1085"/>
      <c r="UUL340" s="1085"/>
      <c r="UUM340" s="1085"/>
      <c r="UUN340" s="1085"/>
      <c r="UUO340" s="1085"/>
      <c r="UUP340" s="1085"/>
      <c r="UUQ340" s="1085"/>
      <c r="UUR340" s="1085"/>
      <c r="UUS340" s="1085"/>
      <c r="UUT340" s="1080"/>
      <c r="UUU340" s="1085"/>
      <c r="UUV340" s="1085"/>
      <c r="UUW340" s="1085"/>
      <c r="UUX340" s="1085"/>
      <c r="UUY340" s="1085"/>
      <c r="UUZ340" s="1085"/>
      <c r="UVA340" s="1085"/>
      <c r="UVB340" s="1085"/>
      <c r="UVC340" s="1085"/>
      <c r="UVD340" s="1085"/>
      <c r="UVE340" s="1085"/>
      <c r="UVF340" s="1085"/>
      <c r="UVG340" s="1085"/>
      <c r="UVH340" s="1085"/>
      <c r="UVI340" s="1080"/>
      <c r="UVJ340" s="1085"/>
      <c r="UVK340" s="1085"/>
      <c r="UVL340" s="1085"/>
      <c r="UVM340" s="1085"/>
      <c r="UVN340" s="1085"/>
      <c r="UVO340" s="1085"/>
      <c r="UVP340" s="1085"/>
      <c r="UVQ340" s="1085"/>
      <c r="UVR340" s="1085"/>
      <c r="UVS340" s="1085"/>
      <c r="UVT340" s="1085"/>
      <c r="UVU340" s="1085"/>
      <c r="UVV340" s="1085"/>
      <c r="UVW340" s="1085"/>
      <c r="UVX340" s="1080"/>
      <c r="UVY340" s="1085"/>
      <c r="UVZ340" s="1085"/>
      <c r="UWA340" s="1085"/>
      <c r="UWB340" s="1085"/>
      <c r="UWC340" s="1085"/>
      <c r="UWD340" s="1085"/>
      <c r="UWE340" s="1085"/>
      <c r="UWF340" s="1085"/>
      <c r="UWG340" s="1085"/>
      <c r="UWH340" s="1085"/>
      <c r="UWI340" s="1085"/>
      <c r="UWJ340" s="1085"/>
      <c r="UWK340" s="1085"/>
      <c r="UWL340" s="1085"/>
      <c r="UWM340" s="1080"/>
      <c r="UWN340" s="1085"/>
      <c r="UWO340" s="1085"/>
      <c r="UWP340" s="1085"/>
      <c r="UWQ340" s="1085"/>
      <c r="UWR340" s="1085"/>
      <c r="UWS340" s="1085"/>
      <c r="UWT340" s="1085"/>
      <c r="UWU340" s="1085"/>
      <c r="UWV340" s="1085"/>
      <c r="UWW340" s="1085"/>
      <c r="UWX340" s="1085"/>
      <c r="UWY340" s="1085"/>
      <c r="UWZ340" s="1085"/>
      <c r="UXA340" s="1085"/>
      <c r="UXB340" s="1080"/>
      <c r="UXC340" s="1085"/>
      <c r="UXD340" s="1085"/>
      <c r="UXE340" s="1085"/>
      <c r="UXF340" s="1085"/>
      <c r="UXG340" s="1085"/>
      <c r="UXH340" s="1085"/>
      <c r="UXI340" s="1085"/>
      <c r="UXJ340" s="1085"/>
      <c r="UXK340" s="1085"/>
      <c r="UXL340" s="1085"/>
      <c r="UXM340" s="1085"/>
      <c r="UXN340" s="1085"/>
      <c r="UXO340" s="1085"/>
      <c r="UXP340" s="1085"/>
      <c r="UXQ340" s="1080"/>
      <c r="UXR340" s="1085"/>
      <c r="UXS340" s="1085"/>
      <c r="UXT340" s="1085"/>
      <c r="UXU340" s="1085"/>
      <c r="UXV340" s="1085"/>
      <c r="UXW340" s="1085"/>
      <c r="UXX340" s="1085"/>
      <c r="UXY340" s="1085"/>
      <c r="UXZ340" s="1085"/>
      <c r="UYA340" s="1085"/>
      <c r="UYB340" s="1085"/>
      <c r="UYC340" s="1085"/>
      <c r="UYD340" s="1085"/>
      <c r="UYE340" s="1085"/>
      <c r="UYF340" s="1080"/>
      <c r="UYG340" s="1085"/>
      <c r="UYH340" s="1085"/>
      <c r="UYI340" s="1085"/>
      <c r="UYJ340" s="1085"/>
      <c r="UYK340" s="1085"/>
      <c r="UYL340" s="1085"/>
      <c r="UYM340" s="1085"/>
      <c r="UYN340" s="1085"/>
      <c r="UYO340" s="1085"/>
      <c r="UYP340" s="1085"/>
      <c r="UYQ340" s="1085"/>
      <c r="UYR340" s="1085"/>
      <c r="UYS340" s="1085"/>
      <c r="UYT340" s="1085"/>
      <c r="UYU340" s="1080"/>
      <c r="UYV340" s="1085"/>
      <c r="UYW340" s="1085"/>
      <c r="UYX340" s="1085"/>
      <c r="UYY340" s="1085"/>
      <c r="UYZ340" s="1085"/>
      <c r="UZA340" s="1085"/>
      <c r="UZB340" s="1085"/>
      <c r="UZC340" s="1085"/>
      <c r="UZD340" s="1085"/>
      <c r="UZE340" s="1085"/>
      <c r="UZF340" s="1085"/>
      <c r="UZG340" s="1085"/>
      <c r="UZH340" s="1085"/>
      <c r="UZI340" s="1085"/>
      <c r="UZJ340" s="1080"/>
      <c r="UZK340" s="1085"/>
      <c r="UZL340" s="1085"/>
      <c r="UZM340" s="1085"/>
      <c r="UZN340" s="1085"/>
      <c r="UZO340" s="1085"/>
      <c r="UZP340" s="1085"/>
      <c r="UZQ340" s="1085"/>
      <c r="UZR340" s="1085"/>
      <c r="UZS340" s="1085"/>
      <c r="UZT340" s="1085"/>
      <c r="UZU340" s="1085"/>
      <c r="UZV340" s="1085"/>
      <c r="UZW340" s="1085"/>
      <c r="UZX340" s="1085"/>
      <c r="UZY340" s="1080"/>
      <c r="UZZ340" s="1085"/>
      <c r="VAA340" s="1085"/>
      <c r="VAB340" s="1085"/>
      <c r="VAC340" s="1085"/>
      <c r="VAD340" s="1085"/>
      <c r="VAE340" s="1085"/>
      <c r="VAF340" s="1085"/>
      <c r="VAG340" s="1085"/>
      <c r="VAH340" s="1085"/>
      <c r="VAI340" s="1085"/>
      <c r="VAJ340" s="1085"/>
      <c r="VAK340" s="1085"/>
      <c r="VAL340" s="1085"/>
      <c r="VAM340" s="1085"/>
      <c r="VAN340" s="1080"/>
      <c r="VAO340" s="1085"/>
      <c r="VAP340" s="1085"/>
      <c r="VAQ340" s="1085"/>
      <c r="VAR340" s="1085"/>
      <c r="VAS340" s="1085"/>
      <c r="VAT340" s="1085"/>
      <c r="VAU340" s="1085"/>
      <c r="VAV340" s="1085"/>
      <c r="VAW340" s="1085"/>
      <c r="VAX340" s="1085"/>
      <c r="VAY340" s="1085"/>
      <c r="VAZ340" s="1085"/>
      <c r="VBA340" s="1085"/>
      <c r="VBB340" s="1085"/>
      <c r="VBC340" s="1080"/>
      <c r="VBD340" s="1085"/>
      <c r="VBE340" s="1085"/>
      <c r="VBF340" s="1085"/>
      <c r="VBG340" s="1085"/>
      <c r="VBH340" s="1085"/>
      <c r="VBI340" s="1085"/>
      <c r="VBJ340" s="1085"/>
      <c r="VBK340" s="1085"/>
      <c r="VBL340" s="1085"/>
      <c r="VBM340" s="1085"/>
      <c r="VBN340" s="1085"/>
      <c r="VBO340" s="1085"/>
      <c r="VBP340" s="1085"/>
      <c r="VBQ340" s="1085"/>
      <c r="VBR340" s="1080"/>
      <c r="VBS340" s="1085"/>
      <c r="VBT340" s="1085"/>
      <c r="VBU340" s="1085"/>
      <c r="VBV340" s="1085"/>
      <c r="VBW340" s="1085"/>
      <c r="VBX340" s="1085"/>
      <c r="VBY340" s="1085"/>
      <c r="VBZ340" s="1085"/>
      <c r="VCA340" s="1085"/>
      <c r="VCB340" s="1085"/>
      <c r="VCC340" s="1085"/>
      <c r="VCD340" s="1085"/>
      <c r="VCE340" s="1085"/>
      <c r="VCF340" s="1085"/>
      <c r="VCG340" s="1080"/>
      <c r="VCH340" s="1085"/>
      <c r="VCI340" s="1085"/>
      <c r="VCJ340" s="1085"/>
      <c r="VCK340" s="1085"/>
      <c r="VCL340" s="1085"/>
      <c r="VCM340" s="1085"/>
      <c r="VCN340" s="1085"/>
      <c r="VCO340" s="1085"/>
      <c r="VCP340" s="1085"/>
      <c r="VCQ340" s="1085"/>
      <c r="VCR340" s="1085"/>
      <c r="VCS340" s="1085"/>
      <c r="VCT340" s="1085"/>
      <c r="VCU340" s="1085"/>
      <c r="VCV340" s="1080"/>
      <c r="VCW340" s="1085"/>
      <c r="VCX340" s="1085"/>
      <c r="VCY340" s="1085"/>
      <c r="VCZ340" s="1085"/>
      <c r="VDA340" s="1085"/>
      <c r="VDB340" s="1085"/>
      <c r="VDC340" s="1085"/>
      <c r="VDD340" s="1085"/>
      <c r="VDE340" s="1085"/>
      <c r="VDF340" s="1085"/>
      <c r="VDG340" s="1085"/>
      <c r="VDH340" s="1085"/>
      <c r="VDI340" s="1085"/>
      <c r="VDJ340" s="1085"/>
      <c r="VDK340" s="1080"/>
      <c r="VDL340" s="1085"/>
      <c r="VDM340" s="1085"/>
      <c r="VDN340" s="1085"/>
      <c r="VDO340" s="1085"/>
      <c r="VDP340" s="1085"/>
      <c r="VDQ340" s="1085"/>
      <c r="VDR340" s="1085"/>
      <c r="VDS340" s="1085"/>
      <c r="VDT340" s="1085"/>
      <c r="VDU340" s="1085"/>
      <c r="VDV340" s="1085"/>
      <c r="VDW340" s="1085"/>
      <c r="VDX340" s="1085"/>
      <c r="VDY340" s="1085"/>
      <c r="VDZ340" s="1080"/>
      <c r="VEA340" s="1085"/>
      <c r="VEB340" s="1085"/>
      <c r="VEC340" s="1085"/>
      <c r="VED340" s="1085"/>
      <c r="VEE340" s="1085"/>
      <c r="VEF340" s="1085"/>
      <c r="VEG340" s="1085"/>
      <c r="VEH340" s="1085"/>
      <c r="VEI340" s="1085"/>
      <c r="VEJ340" s="1085"/>
      <c r="VEK340" s="1085"/>
      <c r="VEL340" s="1085"/>
      <c r="VEM340" s="1085"/>
      <c r="VEN340" s="1085"/>
      <c r="VEO340" s="1080"/>
      <c r="VEP340" s="1085"/>
      <c r="VEQ340" s="1085"/>
      <c r="VER340" s="1085"/>
      <c r="VES340" s="1085"/>
      <c r="VET340" s="1085"/>
      <c r="VEU340" s="1085"/>
      <c r="VEV340" s="1085"/>
      <c r="VEW340" s="1085"/>
      <c r="VEX340" s="1085"/>
      <c r="VEY340" s="1085"/>
      <c r="VEZ340" s="1085"/>
      <c r="VFA340" s="1085"/>
      <c r="VFB340" s="1085"/>
      <c r="VFC340" s="1085"/>
      <c r="VFD340" s="1080"/>
      <c r="VFE340" s="1085"/>
      <c r="VFF340" s="1085"/>
      <c r="VFG340" s="1085"/>
      <c r="VFH340" s="1085"/>
      <c r="VFI340" s="1085"/>
      <c r="VFJ340" s="1085"/>
      <c r="VFK340" s="1085"/>
      <c r="VFL340" s="1085"/>
      <c r="VFM340" s="1085"/>
      <c r="VFN340" s="1085"/>
      <c r="VFO340" s="1085"/>
      <c r="VFP340" s="1085"/>
      <c r="VFQ340" s="1085"/>
      <c r="VFR340" s="1085"/>
      <c r="VFS340" s="1080"/>
      <c r="VFT340" s="1085"/>
      <c r="VFU340" s="1085"/>
      <c r="VFV340" s="1085"/>
      <c r="VFW340" s="1085"/>
      <c r="VFX340" s="1085"/>
      <c r="VFY340" s="1085"/>
      <c r="VFZ340" s="1085"/>
      <c r="VGA340" s="1085"/>
      <c r="VGB340" s="1085"/>
      <c r="VGC340" s="1085"/>
      <c r="VGD340" s="1085"/>
      <c r="VGE340" s="1085"/>
      <c r="VGF340" s="1085"/>
      <c r="VGG340" s="1085"/>
      <c r="VGH340" s="1080"/>
      <c r="VGI340" s="1085"/>
      <c r="VGJ340" s="1085"/>
      <c r="VGK340" s="1085"/>
      <c r="VGL340" s="1085"/>
      <c r="VGM340" s="1085"/>
      <c r="VGN340" s="1085"/>
      <c r="VGO340" s="1085"/>
      <c r="VGP340" s="1085"/>
      <c r="VGQ340" s="1085"/>
      <c r="VGR340" s="1085"/>
      <c r="VGS340" s="1085"/>
      <c r="VGT340" s="1085"/>
      <c r="VGU340" s="1085"/>
      <c r="VGV340" s="1085"/>
      <c r="VGW340" s="1080"/>
      <c r="VGX340" s="1085"/>
      <c r="VGY340" s="1085"/>
      <c r="VGZ340" s="1085"/>
      <c r="VHA340" s="1085"/>
      <c r="VHB340" s="1085"/>
      <c r="VHC340" s="1085"/>
      <c r="VHD340" s="1085"/>
      <c r="VHE340" s="1085"/>
      <c r="VHF340" s="1085"/>
      <c r="VHG340" s="1085"/>
      <c r="VHH340" s="1085"/>
      <c r="VHI340" s="1085"/>
      <c r="VHJ340" s="1085"/>
      <c r="VHK340" s="1085"/>
      <c r="VHL340" s="1080"/>
      <c r="VHM340" s="1085"/>
      <c r="VHN340" s="1085"/>
      <c r="VHO340" s="1085"/>
      <c r="VHP340" s="1085"/>
      <c r="VHQ340" s="1085"/>
      <c r="VHR340" s="1085"/>
      <c r="VHS340" s="1085"/>
      <c r="VHT340" s="1085"/>
      <c r="VHU340" s="1085"/>
      <c r="VHV340" s="1085"/>
      <c r="VHW340" s="1085"/>
      <c r="VHX340" s="1085"/>
      <c r="VHY340" s="1085"/>
      <c r="VHZ340" s="1085"/>
      <c r="VIA340" s="1080"/>
      <c r="VIB340" s="1085"/>
      <c r="VIC340" s="1085"/>
      <c r="VID340" s="1085"/>
      <c r="VIE340" s="1085"/>
      <c r="VIF340" s="1085"/>
      <c r="VIG340" s="1085"/>
      <c r="VIH340" s="1085"/>
      <c r="VII340" s="1085"/>
      <c r="VIJ340" s="1085"/>
      <c r="VIK340" s="1085"/>
      <c r="VIL340" s="1085"/>
      <c r="VIM340" s="1085"/>
      <c r="VIN340" s="1085"/>
      <c r="VIO340" s="1085"/>
      <c r="VIP340" s="1080"/>
      <c r="VIQ340" s="1085"/>
      <c r="VIR340" s="1085"/>
      <c r="VIS340" s="1085"/>
      <c r="VIT340" s="1085"/>
      <c r="VIU340" s="1085"/>
      <c r="VIV340" s="1085"/>
      <c r="VIW340" s="1085"/>
      <c r="VIX340" s="1085"/>
      <c r="VIY340" s="1085"/>
      <c r="VIZ340" s="1085"/>
      <c r="VJA340" s="1085"/>
      <c r="VJB340" s="1085"/>
      <c r="VJC340" s="1085"/>
      <c r="VJD340" s="1085"/>
      <c r="VJE340" s="1080"/>
      <c r="VJF340" s="1085"/>
      <c r="VJG340" s="1085"/>
      <c r="VJH340" s="1085"/>
      <c r="VJI340" s="1085"/>
      <c r="VJJ340" s="1085"/>
      <c r="VJK340" s="1085"/>
      <c r="VJL340" s="1085"/>
      <c r="VJM340" s="1085"/>
      <c r="VJN340" s="1085"/>
      <c r="VJO340" s="1085"/>
      <c r="VJP340" s="1085"/>
      <c r="VJQ340" s="1085"/>
      <c r="VJR340" s="1085"/>
      <c r="VJS340" s="1085"/>
      <c r="VJT340" s="1080"/>
      <c r="VJU340" s="1085"/>
      <c r="VJV340" s="1085"/>
      <c r="VJW340" s="1085"/>
      <c r="VJX340" s="1085"/>
      <c r="VJY340" s="1085"/>
      <c r="VJZ340" s="1085"/>
      <c r="VKA340" s="1085"/>
      <c r="VKB340" s="1085"/>
      <c r="VKC340" s="1085"/>
      <c r="VKD340" s="1085"/>
      <c r="VKE340" s="1085"/>
      <c r="VKF340" s="1085"/>
      <c r="VKG340" s="1085"/>
      <c r="VKH340" s="1085"/>
      <c r="VKI340" s="1080"/>
      <c r="VKJ340" s="1085"/>
      <c r="VKK340" s="1085"/>
      <c r="VKL340" s="1085"/>
      <c r="VKM340" s="1085"/>
      <c r="VKN340" s="1085"/>
      <c r="VKO340" s="1085"/>
      <c r="VKP340" s="1085"/>
      <c r="VKQ340" s="1085"/>
      <c r="VKR340" s="1085"/>
      <c r="VKS340" s="1085"/>
      <c r="VKT340" s="1085"/>
      <c r="VKU340" s="1085"/>
      <c r="VKV340" s="1085"/>
      <c r="VKW340" s="1085"/>
      <c r="VKX340" s="1080"/>
      <c r="VKY340" s="1085"/>
      <c r="VKZ340" s="1085"/>
      <c r="VLA340" s="1085"/>
      <c r="VLB340" s="1085"/>
      <c r="VLC340" s="1085"/>
      <c r="VLD340" s="1085"/>
      <c r="VLE340" s="1085"/>
      <c r="VLF340" s="1085"/>
      <c r="VLG340" s="1085"/>
      <c r="VLH340" s="1085"/>
      <c r="VLI340" s="1085"/>
      <c r="VLJ340" s="1085"/>
      <c r="VLK340" s="1085"/>
      <c r="VLL340" s="1085"/>
      <c r="VLM340" s="1080"/>
      <c r="VLN340" s="1085"/>
      <c r="VLO340" s="1085"/>
      <c r="VLP340" s="1085"/>
      <c r="VLQ340" s="1085"/>
      <c r="VLR340" s="1085"/>
      <c r="VLS340" s="1085"/>
      <c r="VLT340" s="1085"/>
      <c r="VLU340" s="1085"/>
      <c r="VLV340" s="1085"/>
      <c r="VLW340" s="1085"/>
      <c r="VLX340" s="1085"/>
      <c r="VLY340" s="1085"/>
      <c r="VLZ340" s="1085"/>
      <c r="VMA340" s="1085"/>
      <c r="VMB340" s="1080"/>
      <c r="VMC340" s="1085"/>
      <c r="VMD340" s="1085"/>
      <c r="VME340" s="1085"/>
      <c r="VMF340" s="1085"/>
      <c r="VMG340" s="1085"/>
      <c r="VMH340" s="1085"/>
      <c r="VMI340" s="1085"/>
      <c r="VMJ340" s="1085"/>
      <c r="VMK340" s="1085"/>
      <c r="VML340" s="1085"/>
      <c r="VMM340" s="1085"/>
      <c r="VMN340" s="1085"/>
      <c r="VMO340" s="1085"/>
      <c r="VMP340" s="1085"/>
      <c r="VMQ340" s="1080"/>
      <c r="VMR340" s="1085"/>
      <c r="VMS340" s="1085"/>
      <c r="VMT340" s="1085"/>
      <c r="VMU340" s="1085"/>
      <c r="VMV340" s="1085"/>
      <c r="VMW340" s="1085"/>
      <c r="VMX340" s="1085"/>
      <c r="VMY340" s="1085"/>
      <c r="VMZ340" s="1085"/>
      <c r="VNA340" s="1085"/>
      <c r="VNB340" s="1085"/>
      <c r="VNC340" s="1085"/>
      <c r="VND340" s="1085"/>
      <c r="VNE340" s="1085"/>
      <c r="VNF340" s="1080"/>
      <c r="VNG340" s="1085"/>
      <c r="VNH340" s="1085"/>
      <c r="VNI340" s="1085"/>
      <c r="VNJ340" s="1085"/>
      <c r="VNK340" s="1085"/>
      <c r="VNL340" s="1085"/>
      <c r="VNM340" s="1085"/>
      <c r="VNN340" s="1085"/>
      <c r="VNO340" s="1085"/>
      <c r="VNP340" s="1085"/>
      <c r="VNQ340" s="1085"/>
      <c r="VNR340" s="1085"/>
      <c r="VNS340" s="1085"/>
      <c r="VNT340" s="1085"/>
      <c r="VNU340" s="1080"/>
      <c r="VNV340" s="1085"/>
      <c r="VNW340" s="1085"/>
      <c r="VNX340" s="1085"/>
      <c r="VNY340" s="1085"/>
      <c r="VNZ340" s="1085"/>
      <c r="VOA340" s="1085"/>
      <c r="VOB340" s="1085"/>
      <c r="VOC340" s="1085"/>
      <c r="VOD340" s="1085"/>
      <c r="VOE340" s="1085"/>
      <c r="VOF340" s="1085"/>
      <c r="VOG340" s="1085"/>
      <c r="VOH340" s="1085"/>
      <c r="VOI340" s="1085"/>
      <c r="VOJ340" s="1080"/>
      <c r="VOK340" s="1085"/>
      <c r="VOL340" s="1085"/>
      <c r="VOM340" s="1085"/>
      <c r="VON340" s="1085"/>
      <c r="VOO340" s="1085"/>
      <c r="VOP340" s="1085"/>
      <c r="VOQ340" s="1085"/>
      <c r="VOR340" s="1085"/>
      <c r="VOS340" s="1085"/>
      <c r="VOT340" s="1085"/>
      <c r="VOU340" s="1085"/>
      <c r="VOV340" s="1085"/>
      <c r="VOW340" s="1085"/>
      <c r="VOX340" s="1085"/>
      <c r="VOY340" s="1080"/>
      <c r="VOZ340" s="1085"/>
      <c r="VPA340" s="1085"/>
      <c r="VPB340" s="1085"/>
      <c r="VPC340" s="1085"/>
      <c r="VPD340" s="1085"/>
      <c r="VPE340" s="1085"/>
      <c r="VPF340" s="1085"/>
      <c r="VPG340" s="1085"/>
      <c r="VPH340" s="1085"/>
      <c r="VPI340" s="1085"/>
      <c r="VPJ340" s="1085"/>
      <c r="VPK340" s="1085"/>
      <c r="VPL340" s="1085"/>
      <c r="VPM340" s="1085"/>
      <c r="VPN340" s="1080"/>
      <c r="VPO340" s="1085"/>
      <c r="VPP340" s="1085"/>
      <c r="VPQ340" s="1085"/>
      <c r="VPR340" s="1085"/>
      <c r="VPS340" s="1085"/>
      <c r="VPT340" s="1085"/>
      <c r="VPU340" s="1085"/>
      <c r="VPV340" s="1085"/>
      <c r="VPW340" s="1085"/>
      <c r="VPX340" s="1085"/>
      <c r="VPY340" s="1085"/>
      <c r="VPZ340" s="1085"/>
      <c r="VQA340" s="1085"/>
      <c r="VQB340" s="1085"/>
      <c r="VQC340" s="1080"/>
      <c r="VQD340" s="1085"/>
      <c r="VQE340" s="1085"/>
      <c r="VQF340" s="1085"/>
      <c r="VQG340" s="1085"/>
      <c r="VQH340" s="1085"/>
      <c r="VQI340" s="1085"/>
      <c r="VQJ340" s="1085"/>
      <c r="VQK340" s="1085"/>
      <c r="VQL340" s="1085"/>
      <c r="VQM340" s="1085"/>
      <c r="VQN340" s="1085"/>
      <c r="VQO340" s="1085"/>
      <c r="VQP340" s="1085"/>
      <c r="VQQ340" s="1085"/>
      <c r="VQR340" s="1080"/>
      <c r="VQS340" s="1085"/>
      <c r="VQT340" s="1085"/>
      <c r="VQU340" s="1085"/>
      <c r="VQV340" s="1085"/>
      <c r="VQW340" s="1085"/>
      <c r="VQX340" s="1085"/>
      <c r="VQY340" s="1085"/>
      <c r="VQZ340" s="1085"/>
      <c r="VRA340" s="1085"/>
      <c r="VRB340" s="1085"/>
      <c r="VRC340" s="1085"/>
      <c r="VRD340" s="1085"/>
      <c r="VRE340" s="1085"/>
      <c r="VRF340" s="1085"/>
      <c r="VRG340" s="1080"/>
      <c r="VRH340" s="1085"/>
      <c r="VRI340" s="1085"/>
      <c r="VRJ340" s="1085"/>
      <c r="VRK340" s="1085"/>
      <c r="VRL340" s="1085"/>
      <c r="VRM340" s="1085"/>
      <c r="VRN340" s="1085"/>
      <c r="VRO340" s="1085"/>
      <c r="VRP340" s="1085"/>
      <c r="VRQ340" s="1085"/>
      <c r="VRR340" s="1085"/>
      <c r="VRS340" s="1085"/>
      <c r="VRT340" s="1085"/>
      <c r="VRU340" s="1085"/>
      <c r="VRV340" s="1080"/>
      <c r="VRW340" s="1085"/>
      <c r="VRX340" s="1085"/>
      <c r="VRY340" s="1085"/>
      <c r="VRZ340" s="1085"/>
      <c r="VSA340" s="1085"/>
      <c r="VSB340" s="1085"/>
      <c r="VSC340" s="1085"/>
      <c r="VSD340" s="1085"/>
      <c r="VSE340" s="1085"/>
      <c r="VSF340" s="1085"/>
      <c r="VSG340" s="1085"/>
      <c r="VSH340" s="1085"/>
      <c r="VSI340" s="1085"/>
      <c r="VSJ340" s="1085"/>
      <c r="VSK340" s="1080"/>
      <c r="VSL340" s="1085"/>
      <c r="VSM340" s="1085"/>
      <c r="VSN340" s="1085"/>
      <c r="VSO340" s="1085"/>
      <c r="VSP340" s="1085"/>
      <c r="VSQ340" s="1085"/>
      <c r="VSR340" s="1085"/>
      <c r="VSS340" s="1085"/>
      <c r="VST340" s="1085"/>
      <c r="VSU340" s="1085"/>
      <c r="VSV340" s="1085"/>
      <c r="VSW340" s="1085"/>
      <c r="VSX340" s="1085"/>
      <c r="VSY340" s="1085"/>
      <c r="VSZ340" s="1080"/>
      <c r="VTA340" s="1085"/>
      <c r="VTB340" s="1085"/>
      <c r="VTC340" s="1085"/>
      <c r="VTD340" s="1085"/>
      <c r="VTE340" s="1085"/>
      <c r="VTF340" s="1085"/>
      <c r="VTG340" s="1085"/>
      <c r="VTH340" s="1085"/>
      <c r="VTI340" s="1085"/>
      <c r="VTJ340" s="1085"/>
      <c r="VTK340" s="1085"/>
      <c r="VTL340" s="1085"/>
      <c r="VTM340" s="1085"/>
      <c r="VTN340" s="1085"/>
      <c r="VTO340" s="1080"/>
      <c r="VTP340" s="1085"/>
      <c r="VTQ340" s="1085"/>
      <c r="VTR340" s="1085"/>
      <c r="VTS340" s="1085"/>
      <c r="VTT340" s="1085"/>
      <c r="VTU340" s="1085"/>
      <c r="VTV340" s="1085"/>
      <c r="VTW340" s="1085"/>
      <c r="VTX340" s="1085"/>
      <c r="VTY340" s="1085"/>
      <c r="VTZ340" s="1085"/>
      <c r="VUA340" s="1085"/>
      <c r="VUB340" s="1085"/>
      <c r="VUC340" s="1085"/>
      <c r="VUD340" s="1080"/>
      <c r="VUE340" s="1085"/>
      <c r="VUF340" s="1085"/>
      <c r="VUG340" s="1085"/>
      <c r="VUH340" s="1085"/>
      <c r="VUI340" s="1085"/>
      <c r="VUJ340" s="1085"/>
      <c r="VUK340" s="1085"/>
      <c r="VUL340" s="1085"/>
      <c r="VUM340" s="1085"/>
      <c r="VUN340" s="1085"/>
      <c r="VUO340" s="1085"/>
      <c r="VUP340" s="1085"/>
      <c r="VUQ340" s="1085"/>
      <c r="VUR340" s="1085"/>
      <c r="VUS340" s="1080"/>
      <c r="VUT340" s="1085"/>
      <c r="VUU340" s="1085"/>
      <c r="VUV340" s="1085"/>
      <c r="VUW340" s="1085"/>
      <c r="VUX340" s="1085"/>
      <c r="VUY340" s="1085"/>
      <c r="VUZ340" s="1085"/>
      <c r="VVA340" s="1085"/>
      <c r="VVB340" s="1085"/>
      <c r="VVC340" s="1085"/>
      <c r="VVD340" s="1085"/>
      <c r="VVE340" s="1085"/>
      <c r="VVF340" s="1085"/>
      <c r="VVG340" s="1085"/>
      <c r="VVH340" s="1080"/>
      <c r="VVI340" s="1085"/>
      <c r="VVJ340" s="1085"/>
      <c r="VVK340" s="1085"/>
      <c r="VVL340" s="1085"/>
      <c r="VVM340" s="1085"/>
      <c r="VVN340" s="1085"/>
      <c r="VVO340" s="1085"/>
      <c r="VVP340" s="1085"/>
      <c r="VVQ340" s="1085"/>
      <c r="VVR340" s="1085"/>
      <c r="VVS340" s="1085"/>
      <c r="VVT340" s="1085"/>
      <c r="VVU340" s="1085"/>
      <c r="VVV340" s="1085"/>
      <c r="VVW340" s="1080"/>
      <c r="VVX340" s="1085"/>
      <c r="VVY340" s="1085"/>
      <c r="VVZ340" s="1085"/>
      <c r="VWA340" s="1085"/>
      <c r="VWB340" s="1085"/>
      <c r="VWC340" s="1085"/>
      <c r="VWD340" s="1085"/>
      <c r="VWE340" s="1085"/>
      <c r="VWF340" s="1085"/>
      <c r="VWG340" s="1085"/>
      <c r="VWH340" s="1085"/>
      <c r="VWI340" s="1085"/>
      <c r="VWJ340" s="1085"/>
      <c r="VWK340" s="1085"/>
      <c r="VWL340" s="1080"/>
      <c r="VWM340" s="1085"/>
      <c r="VWN340" s="1085"/>
      <c r="VWO340" s="1085"/>
      <c r="VWP340" s="1085"/>
      <c r="VWQ340" s="1085"/>
      <c r="VWR340" s="1085"/>
      <c r="VWS340" s="1085"/>
      <c r="VWT340" s="1085"/>
      <c r="VWU340" s="1085"/>
      <c r="VWV340" s="1085"/>
      <c r="VWW340" s="1085"/>
      <c r="VWX340" s="1085"/>
      <c r="VWY340" s="1085"/>
      <c r="VWZ340" s="1085"/>
      <c r="VXA340" s="1080"/>
      <c r="VXB340" s="1085"/>
      <c r="VXC340" s="1085"/>
      <c r="VXD340" s="1085"/>
      <c r="VXE340" s="1085"/>
      <c r="VXF340" s="1085"/>
      <c r="VXG340" s="1085"/>
      <c r="VXH340" s="1085"/>
      <c r="VXI340" s="1085"/>
      <c r="VXJ340" s="1085"/>
      <c r="VXK340" s="1085"/>
      <c r="VXL340" s="1085"/>
      <c r="VXM340" s="1085"/>
      <c r="VXN340" s="1085"/>
      <c r="VXO340" s="1085"/>
      <c r="VXP340" s="1080"/>
      <c r="VXQ340" s="1085"/>
      <c r="VXR340" s="1085"/>
      <c r="VXS340" s="1085"/>
      <c r="VXT340" s="1085"/>
      <c r="VXU340" s="1085"/>
      <c r="VXV340" s="1085"/>
      <c r="VXW340" s="1085"/>
      <c r="VXX340" s="1085"/>
      <c r="VXY340" s="1085"/>
      <c r="VXZ340" s="1085"/>
      <c r="VYA340" s="1085"/>
      <c r="VYB340" s="1085"/>
      <c r="VYC340" s="1085"/>
      <c r="VYD340" s="1085"/>
      <c r="VYE340" s="1080"/>
      <c r="VYF340" s="1085"/>
      <c r="VYG340" s="1085"/>
      <c r="VYH340" s="1085"/>
      <c r="VYI340" s="1085"/>
      <c r="VYJ340" s="1085"/>
      <c r="VYK340" s="1085"/>
      <c r="VYL340" s="1085"/>
      <c r="VYM340" s="1085"/>
      <c r="VYN340" s="1085"/>
      <c r="VYO340" s="1085"/>
      <c r="VYP340" s="1085"/>
      <c r="VYQ340" s="1085"/>
      <c r="VYR340" s="1085"/>
      <c r="VYS340" s="1085"/>
      <c r="VYT340" s="1080"/>
      <c r="VYU340" s="1085"/>
      <c r="VYV340" s="1085"/>
      <c r="VYW340" s="1085"/>
      <c r="VYX340" s="1085"/>
      <c r="VYY340" s="1085"/>
      <c r="VYZ340" s="1085"/>
      <c r="VZA340" s="1085"/>
      <c r="VZB340" s="1085"/>
      <c r="VZC340" s="1085"/>
      <c r="VZD340" s="1085"/>
      <c r="VZE340" s="1085"/>
      <c r="VZF340" s="1085"/>
      <c r="VZG340" s="1085"/>
      <c r="VZH340" s="1085"/>
      <c r="VZI340" s="1080"/>
      <c r="VZJ340" s="1085"/>
      <c r="VZK340" s="1085"/>
      <c r="VZL340" s="1085"/>
      <c r="VZM340" s="1085"/>
      <c r="VZN340" s="1085"/>
      <c r="VZO340" s="1085"/>
      <c r="VZP340" s="1085"/>
      <c r="VZQ340" s="1085"/>
      <c r="VZR340" s="1085"/>
      <c r="VZS340" s="1085"/>
      <c r="VZT340" s="1085"/>
      <c r="VZU340" s="1085"/>
      <c r="VZV340" s="1085"/>
      <c r="VZW340" s="1085"/>
      <c r="VZX340" s="1080"/>
      <c r="VZY340" s="1085"/>
      <c r="VZZ340" s="1085"/>
      <c r="WAA340" s="1085"/>
      <c r="WAB340" s="1085"/>
      <c r="WAC340" s="1085"/>
      <c r="WAD340" s="1085"/>
      <c r="WAE340" s="1085"/>
      <c r="WAF340" s="1085"/>
      <c r="WAG340" s="1085"/>
      <c r="WAH340" s="1085"/>
      <c r="WAI340" s="1085"/>
      <c r="WAJ340" s="1085"/>
      <c r="WAK340" s="1085"/>
      <c r="WAL340" s="1085"/>
      <c r="WAM340" s="1080"/>
      <c r="WAN340" s="1085"/>
      <c r="WAO340" s="1085"/>
      <c r="WAP340" s="1085"/>
      <c r="WAQ340" s="1085"/>
      <c r="WAR340" s="1085"/>
      <c r="WAS340" s="1085"/>
      <c r="WAT340" s="1085"/>
      <c r="WAU340" s="1085"/>
      <c r="WAV340" s="1085"/>
      <c r="WAW340" s="1085"/>
      <c r="WAX340" s="1085"/>
      <c r="WAY340" s="1085"/>
      <c r="WAZ340" s="1085"/>
      <c r="WBA340" s="1085"/>
      <c r="WBB340" s="1080"/>
      <c r="WBC340" s="1085"/>
      <c r="WBD340" s="1085"/>
      <c r="WBE340" s="1085"/>
      <c r="WBF340" s="1085"/>
      <c r="WBG340" s="1085"/>
      <c r="WBH340" s="1085"/>
      <c r="WBI340" s="1085"/>
      <c r="WBJ340" s="1085"/>
      <c r="WBK340" s="1085"/>
      <c r="WBL340" s="1085"/>
      <c r="WBM340" s="1085"/>
      <c r="WBN340" s="1085"/>
      <c r="WBO340" s="1085"/>
      <c r="WBP340" s="1085"/>
      <c r="WBQ340" s="1080"/>
      <c r="WBR340" s="1085"/>
      <c r="WBS340" s="1085"/>
      <c r="WBT340" s="1085"/>
      <c r="WBU340" s="1085"/>
      <c r="WBV340" s="1085"/>
      <c r="WBW340" s="1085"/>
      <c r="WBX340" s="1085"/>
      <c r="WBY340" s="1085"/>
      <c r="WBZ340" s="1085"/>
      <c r="WCA340" s="1085"/>
      <c r="WCB340" s="1085"/>
      <c r="WCC340" s="1085"/>
      <c r="WCD340" s="1085"/>
      <c r="WCE340" s="1085"/>
      <c r="WCF340" s="1080"/>
      <c r="WCG340" s="1085"/>
      <c r="WCH340" s="1085"/>
      <c r="WCI340" s="1085"/>
      <c r="WCJ340" s="1085"/>
      <c r="WCK340" s="1085"/>
      <c r="WCL340" s="1085"/>
      <c r="WCM340" s="1085"/>
      <c r="WCN340" s="1085"/>
      <c r="WCO340" s="1085"/>
      <c r="WCP340" s="1085"/>
      <c r="WCQ340" s="1085"/>
      <c r="WCR340" s="1085"/>
      <c r="WCS340" s="1085"/>
      <c r="WCT340" s="1085"/>
      <c r="WCU340" s="1080"/>
      <c r="WCV340" s="1085"/>
      <c r="WCW340" s="1085"/>
      <c r="WCX340" s="1085"/>
      <c r="WCY340" s="1085"/>
      <c r="WCZ340" s="1085"/>
      <c r="WDA340" s="1085"/>
      <c r="WDB340" s="1085"/>
      <c r="WDC340" s="1085"/>
      <c r="WDD340" s="1085"/>
      <c r="WDE340" s="1085"/>
      <c r="WDF340" s="1085"/>
      <c r="WDG340" s="1085"/>
      <c r="WDH340" s="1085"/>
      <c r="WDI340" s="1085"/>
      <c r="WDJ340" s="1080"/>
      <c r="WDK340" s="1085"/>
      <c r="WDL340" s="1085"/>
      <c r="WDM340" s="1085"/>
      <c r="WDN340" s="1085"/>
      <c r="WDO340" s="1085"/>
      <c r="WDP340" s="1085"/>
      <c r="WDQ340" s="1085"/>
      <c r="WDR340" s="1085"/>
      <c r="WDS340" s="1085"/>
      <c r="WDT340" s="1085"/>
      <c r="WDU340" s="1085"/>
      <c r="WDV340" s="1085"/>
      <c r="WDW340" s="1085"/>
      <c r="WDX340" s="1085"/>
      <c r="WDY340" s="1080"/>
      <c r="WDZ340" s="1085"/>
      <c r="WEA340" s="1085"/>
      <c r="WEB340" s="1085"/>
      <c r="WEC340" s="1085"/>
      <c r="WED340" s="1085"/>
      <c r="WEE340" s="1085"/>
      <c r="WEF340" s="1085"/>
      <c r="WEG340" s="1085"/>
      <c r="WEH340" s="1085"/>
      <c r="WEI340" s="1085"/>
      <c r="WEJ340" s="1085"/>
      <c r="WEK340" s="1085"/>
      <c r="WEL340" s="1085"/>
      <c r="WEM340" s="1085"/>
      <c r="WEN340" s="1080"/>
      <c r="WEO340" s="1085"/>
      <c r="WEP340" s="1085"/>
      <c r="WEQ340" s="1085"/>
      <c r="WER340" s="1085"/>
      <c r="WES340" s="1085"/>
      <c r="WET340" s="1085"/>
      <c r="WEU340" s="1085"/>
      <c r="WEV340" s="1085"/>
      <c r="WEW340" s="1085"/>
      <c r="WEX340" s="1085"/>
      <c r="WEY340" s="1085"/>
      <c r="WEZ340" s="1085"/>
      <c r="WFA340" s="1085"/>
      <c r="WFB340" s="1085"/>
      <c r="WFC340" s="1080"/>
      <c r="WFD340" s="1085"/>
      <c r="WFE340" s="1085"/>
      <c r="WFF340" s="1085"/>
      <c r="WFG340" s="1085"/>
      <c r="WFH340" s="1085"/>
      <c r="WFI340" s="1085"/>
      <c r="WFJ340" s="1085"/>
      <c r="WFK340" s="1085"/>
      <c r="WFL340" s="1085"/>
      <c r="WFM340" s="1085"/>
      <c r="WFN340" s="1085"/>
      <c r="WFO340" s="1085"/>
      <c r="WFP340" s="1085"/>
      <c r="WFQ340" s="1085"/>
      <c r="WFR340" s="1080"/>
      <c r="WFS340" s="1085"/>
      <c r="WFT340" s="1085"/>
      <c r="WFU340" s="1085"/>
      <c r="WFV340" s="1085"/>
      <c r="WFW340" s="1085"/>
      <c r="WFX340" s="1085"/>
      <c r="WFY340" s="1085"/>
      <c r="WFZ340" s="1085"/>
      <c r="WGA340" s="1085"/>
      <c r="WGB340" s="1085"/>
      <c r="WGC340" s="1085"/>
      <c r="WGD340" s="1085"/>
      <c r="WGE340" s="1085"/>
      <c r="WGF340" s="1085"/>
      <c r="WGG340" s="1080"/>
      <c r="WGH340" s="1085"/>
      <c r="WGI340" s="1085"/>
      <c r="WGJ340" s="1085"/>
      <c r="WGK340" s="1085"/>
      <c r="WGL340" s="1085"/>
      <c r="WGM340" s="1085"/>
      <c r="WGN340" s="1085"/>
      <c r="WGO340" s="1085"/>
      <c r="WGP340" s="1085"/>
      <c r="WGQ340" s="1085"/>
      <c r="WGR340" s="1085"/>
      <c r="WGS340" s="1085"/>
      <c r="WGT340" s="1085"/>
      <c r="WGU340" s="1085"/>
      <c r="WGV340" s="1080"/>
      <c r="WGW340" s="1085"/>
      <c r="WGX340" s="1085"/>
      <c r="WGY340" s="1085"/>
      <c r="WGZ340" s="1085"/>
      <c r="WHA340" s="1085"/>
      <c r="WHB340" s="1085"/>
      <c r="WHC340" s="1085"/>
      <c r="WHD340" s="1085"/>
      <c r="WHE340" s="1085"/>
      <c r="WHF340" s="1085"/>
      <c r="WHG340" s="1085"/>
      <c r="WHH340" s="1085"/>
      <c r="WHI340" s="1085"/>
      <c r="WHJ340" s="1085"/>
      <c r="WHK340" s="1080"/>
      <c r="WHL340" s="1085"/>
      <c r="WHM340" s="1085"/>
      <c r="WHN340" s="1085"/>
      <c r="WHO340" s="1085"/>
      <c r="WHP340" s="1085"/>
      <c r="WHQ340" s="1085"/>
      <c r="WHR340" s="1085"/>
      <c r="WHS340" s="1085"/>
      <c r="WHT340" s="1085"/>
      <c r="WHU340" s="1085"/>
      <c r="WHV340" s="1085"/>
      <c r="WHW340" s="1085"/>
      <c r="WHX340" s="1085"/>
      <c r="WHY340" s="1085"/>
      <c r="WHZ340" s="1080"/>
      <c r="WIA340" s="1085"/>
      <c r="WIB340" s="1085"/>
      <c r="WIC340" s="1085"/>
      <c r="WID340" s="1085"/>
      <c r="WIE340" s="1085"/>
      <c r="WIF340" s="1085"/>
      <c r="WIG340" s="1085"/>
      <c r="WIH340" s="1085"/>
      <c r="WII340" s="1085"/>
      <c r="WIJ340" s="1085"/>
      <c r="WIK340" s="1085"/>
      <c r="WIL340" s="1085"/>
      <c r="WIM340" s="1085"/>
      <c r="WIN340" s="1085"/>
      <c r="WIO340" s="1080"/>
      <c r="WIP340" s="1085"/>
      <c r="WIQ340" s="1085"/>
      <c r="WIR340" s="1085"/>
      <c r="WIS340" s="1085"/>
      <c r="WIT340" s="1085"/>
      <c r="WIU340" s="1085"/>
      <c r="WIV340" s="1085"/>
      <c r="WIW340" s="1085"/>
      <c r="WIX340" s="1085"/>
      <c r="WIY340" s="1085"/>
      <c r="WIZ340" s="1085"/>
      <c r="WJA340" s="1085"/>
      <c r="WJB340" s="1085"/>
      <c r="WJC340" s="1085"/>
      <c r="WJD340" s="1080"/>
      <c r="WJE340" s="1085"/>
      <c r="WJF340" s="1085"/>
      <c r="WJG340" s="1085"/>
      <c r="WJH340" s="1085"/>
      <c r="WJI340" s="1085"/>
      <c r="WJJ340" s="1085"/>
      <c r="WJK340" s="1085"/>
      <c r="WJL340" s="1085"/>
      <c r="WJM340" s="1085"/>
      <c r="WJN340" s="1085"/>
      <c r="WJO340" s="1085"/>
      <c r="WJP340" s="1085"/>
      <c r="WJQ340" s="1085"/>
      <c r="WJR340" s="1085"/>
      <c r="WJS340" s="1080"/>
      <c r="WJT340" s="1085"/>
      <c r="WJU340" s="1085"/>
      <c r="WJV340" s="1085"/>
      <c r="WJW340" s="1085"/>
      <c r="WJX340" s="1085"/>
      <c r="WJY340" s="1085"/>
      <c r="WJZ340" s="1085"/>
      <c r="WKA340" s="1085"/>
      <c r="WKB340" s="1085"/>
      <c r="WKC340" s="1085"/>
      <c r="WKD340" s="1085"/>
      <c r="WKE340" s="1085"/>
      <c r="WKF340" s="1085"/>
      <c r="WKG340" s="1085"/>
      <c r="WKH340" s="1080"/>
      <c r="WKI340" s="1085"/>
      <c r="WKJ340" s="1085"/>
      <c r="WKK340" s="1085"/>
      <c r="WKL340" s="1085"/>
      <c r="WKM340" s="1085"/>
      <c r="WKN340" s="1085"/>
      <c r="WKO340" s="1085"/>
      <c r="WKP340" s="1085"/>
      <c r="WKQ340" s="1085"/>
      <c r="WKR340" s="1085"/>
      <c r="WKS340" s="1085"/>
      <c r="WKT340" s="1085"/>
      <c r="WKU340" s="1085"/>
      <c r="WKV340" s="1085"/>
      <c r="WKW340" s="1080"/>
      <c r="WKX340" s="1085"/>
      <c r="WKY340" s="1085"/>
      <c r="WKZ340" s="1085"/>
      <c r="WLA340" s="1085"/>
      <c r="WLB340" s="1085"/>
      <c r="WLC340" s="1085"/>
      <c r="WLD340" s="1085"/>
      <c r="WLE340" s="1085"/>
      <c r="WLF340" s="1085"/>
      <c r="WLG340" s="1085"/>
      <c r="WLH340" s="1085"/>
      <c r="WLI340" s="1085"/>
      <c r="WLJ340" s="1085"/>
      <c r="WLK340" s="1085"/>
      <c r="WLL340" s="1080"/>
      <c r="WLM340" s="1085"/>
      <c r="WLN340" s="1085"/>
      <c r="WLO340" s="1085"/>
      <c r="WLP340" s="1085"/>
      <c r="WLQ340" s="1085"/>
      <c r="WLR340" s="1085"/>
      <c r="WLS340" s="1085"/>
      <c r="WLT340" s="1085"/>
      <c r="WLU340" s="1085"/>
      <c r="WLV340" s="1085"/>
      <c r="WLW340" s="1085"/>
      <c r="WLX340" s="1085"/>
      <c r="WLY340" s="1085"/>
      <c r="WLZ340" s="1085"/>
      <c r="WMA340" s="1080"/>
      <c r="WMB340" s="1085"/>
      <c r="WMC340" s="1085"/>
      <c r="WMD340" s="1085"/>
      <c r="WME340" s="1085"/>
      <c r="WMF340" s="1085"/>
      <c r="WMG340" s="1085"/>
      <c r="WMH340" s="1085"/>
      <c r="WMI340" s="1085"/>
      <c r="WMJ340" s="1085"/>
      <c r="WMK340" s="1085"/>
      <c r="WML340" s="1085"/>
      <c r="WMM340" s="1085"/>
      <c r="WMN340" s="1085"/>
      <c r="WMO340" s="1085"/>
      <c r="WMP340" s="1080"/>
      <c r="WMQ340" s="1085"/>
      <c r="WMR340" s="1085"/>
      <c r="WMS340" s="1085"/>
      <c r="WMT340" s="1085"/>
      <c r="WMU340" s="1085"/>
      <c r="WMV340" s="1085"/>
      <c r="WMW340" s="1085"/>
      <c r="WMX340" s="1085"/>
      <c r="WMY340" s="1085"/>
      <c r="WMZ340" s="1085"/>
      <c r="WNA340" s="1085"/>
      <c r="WNB340" s="1085"/>
      <c r="WNC340" s="1085"/>
      <c r="WND340" s="1085"/>
      <c r="WNE340" s="1080"/>
      <c r="WNF340" s="1085"/>
      <c r="WNG340" s="1085"/>
      <c r="WNH340" s="1085"/>
      <c r="WNI340" s="1085"/>
      <c r="WNJ340" s="1085"/>
      <c r="WNK340" s="1085"/>
      <c r="WNL340" s="1085"/>
      <c r="WNM340" s="1085"/>
      <c r="WNN340" s="1085"/>
      <c r="WNO340" s="1085"/>
      <c r="WNP340" s="1085"/>
      <c r="WNQ340" s="1085"/>
      <c r="WNR340" s="1085"/>
      <c r="WNS340" s="1085"/>
      <c r="WNT340" s="1080"/>
      <c r="WNU340" s="1085"/>
      <c r="WNV340" s="1085"/>
      <c r="WNW340" s="1085"/>
      <c r="WNX340" s="1085"/>
      <c r="WNY340" s="1085"/>
      <c r="WNZ340" s="1085"/>
      <c r="WOA340" s="1085"/>
      <c r="WOB340" s="1085"/>
      <c r="WOC340" s="1085"/>
      <c r="WOD340" s="1085"/>
      <c r="WOE340" s="1085"/>
      <c r="WOF340" s="1085"/>
      <c r="WOG340" s="1085"/>
      <c r="WOH340" s="1085"/>
      <c r="WOI340" s="1080"/>
      <c r="WOJ340" s="1085"/>
      <c r="WOK340" s="1085"/>
      <c r="WOL340" s="1085"/>
      <c r="WOM340" s="1085"/>
      <c r="WON340" s="1085"/>
      <c r="WOO340" s="1085"/>
      <c r="WOP340" s="1085"/>
      <c r="WOQ340" s="1085"/>
      <c r="WOR340" s="1085"/>
      <c r="WOS340" s="1085"/>
      <c r="WOT340" s="1085"/>
      <c r="WOU340" s="1085"/>
      <c r="WOV340" s="1085"/>
      <c r="WOW340" s="1085"/>
      <c r="WOX340" s="1080"/>
      <c r="WOY340" s="1085"/>
      <c r="WOZ340" s="1085"/>
      <c r="WPA340" s="1085"/>
      <c r="WPB340" s="1085"/>
      <c r="WPC340" s="1085"/>
      <c r="WPD340" s="1085"/>
      <c r="WPE340" s="1085"/>
      <c r="WPF340" s="1085"/>
      <c r="WPG340" s="1085"/>
      <c r="WPH340" s="1085"/>
      <c r="WPI340" s="1085"/>
      <c r="WPJ340" s="1085"/>
      <c r="WPK340" s="1085"/>
      <c r="WPL340" s="1085"/>
      <c r="WPM340" s="1080"/>
      <c r="WPN340" s="1085"/>
      <c r="WPO340" s="1085"/>
      <c r="WPP340" s="1085"/>
      <c r="WPQ340" s="1085"/>
      <c r="WPR340" s="1085"/>
      <c r="WPS340" s="1085"/>
      <c r="WPT340" s="1085"/>
      <c r="WPU340" s="1085"/>
      <c r="WPV340" s="1085"/>
      <c r="WPW340" s="1085"/>
      <c r="WPX340" s="1085"/>
      <c r="WPY340" s="1085"/>
      <c r="WPZ340" s="1085"/>
      <c r="WQA340" s="1085"/>
      <c r="WQB340" s="1080"/>
      <c r="WQC340" s="1085"/>
      <c r="WQD340" s="1085"/>
      <c r="WQE340" s="1085"/>
      <c r="WQF340" s="1085"/>
      <c r="WQG340" s="1085"/>
      <c r="WQH340" s="1085"/>
      <c r="WQI340" s="1085"/>
      <c r="WQJ340" s="1085"/>
      <c r="WQK340" s="1085"/>
      <c r="WQL340" s="1085"/>
      <c r="WQM340" s="1085"/>
      <c r="WQN340" s="1085"/>
      <c r="WQO340" s="1085"/>
      <c r="WQP340" s="1085"/>
      <c r="WQQ340" s="1080"/>
      <c r="WQR340" s="1085"/>
      <c r="WQS340" s="1085"/>
      <c r="WQT340" s="1085"/>
      <c r="WQU340" s="1085"/>
      <c r="WQV340" s="1085"/>
      <c r="WQW340" s="1085"/>
      <c r="WQX340" s="1085"/>
      <c r="WQY340" s="1085"/>
      <c r="WQZ340" s="1085"/>
      <c r="WRA340" s="1085"/>
      <c r="WRB340" s="1085"/>
      <c r="WRC340" s="1085"/>
      <c r="WRD340" s="1085"/>
      <c r="WRE340" s="1085"/>
      <c r="WRF340" s="1080"/>
      <c r="WRG340" s="1085"/>
      <c r="WRH340" s="1085"/>
      <c r="WRI340" s="1085"/>
      <c r="WRJ340" s="1085"/>
      <c r="WRK340" s="1085"/>
      <c r="WRL340" s="1085"/>
      <c r="WRM340" s="1085"/>
      <c r="WRN340" s="1085"/>
      <c r="WRO340" s="1085"/>
      <c r="WRP340" s="1085"/>
      <c r="WRQ340" s="1085"/>
      <c r="WRR340" s="1085"/>
      <c r="WRS340" s="1085"/>
      <c r="WRT340" s="1085"/>
      <c r="WRU340" s="1080"/>
      <c r="WRV340" s="1085"/>
      <c r="WRW340" s="1085"/>
      <c r="WRX340" s="1085"/>
      <c r="WRY340" s="1085"/>
      <c r="WRZ340" s="1085"/>
      <c r="WSA340" s="1085"/>
      <c r="WSB340" s="1085"/>
      <c r="WSC340" s="1085"/>
      <c r="WSD340" s="1085"/>
      <c r="WSE340" s="1085"/>
      <c r="WSF340" s="1085"/>
      <c r="WSG340" s="1085"/>
      <c r="WSH340" s="1085"/>
      <c r="WSI340" s="1085"/>
      <c r="WSJ340" s="1080"/>
      <c r="WSK340" s="1085"/>
      <c r="WSL340" s="1085"/>
      <c r="WSM340" s="1085"/>
      <c r="WSN340" s="1085"/>
      <c r="WSO340" s="1085"/>
      <c r="WSP340" s="1085"/>
      <c r="WSQ340" s="1085"/>
      <c r="WSR340" s="1085"/>
      <c r="WSS340" s="1085"/>
      <c r="WST340" s="1085"/>
      <c r="WSU340" s="1085"/>
      <c r="WSV340" s="1085"/>
      <c r="WSW340" s="1085"/>
      <c r="WSX340" s="1085"/>
      <c r="WSY340" s="1080"/>
      <c r="WSZ340" s="1085"/>
      <c r="WTA340" s="1085"/>
      <c r="WTB340" s="1085"/>
      <c r="WTC340" s="1085"/>
      <c r="WTD340" s="1085"/>
      <c r="WTE340" s="1085"/>
      <c r="WTF340" s="1085"/>
      <c r="WTG340" s="1085"/>
      <c r="WTH340" s="1085"/>
      <c r="WTI340" s="1085"/>
      <c r="WTJ340" s="1085"/>
      <c r="WTK340" s="1085"/>
      <c r="WTL340" s="1085"/>
      <c r="WTM340" s="1085"/>
      <c r="WTN340" s="1080"/>
      <c r="WTO340" s="1085"/>
      <c r="WTP340" s="1085"/>
      <c r="WTQ340" s="1085"/>
      <c r="WTR340" s="1085"/>
      <c r="WTS340" s="1085"/>
      <c r="WTT340" s="1085"/>
      <c r="WTU340" s="1085"/>
      <c r="WTV340" s="1085"/>
      <c r="WTW340" s="1085"/>
      <c r="WTX340" s="1085"/>
      <c r="WTY340" s="1085"/>
      <c r="WTZ340" s="1085"/>
      <c r="WUA340" s="1085"/>
      <c r="WUB340" s="1085"/>
      <c r="WUC340" s="1080"/>
      <c r="WUD340" s="1085"/>
      <c r="WUE340" s="1085"/>
      <c r="WUF340" s="1085"/>
      <c r="WUG340" s="1085"/>
      <c r="WUH340" s="1085"/>
      <c r="WUI340" s="1085"/>
      <c r="WUJ340" s="1085"/>
      <c r="WUK340" s="1085"/>
      <c r="WUL340" s="1085"/>
      <c r="WUM340" s="1085"/>
      <c r="WUN340" s="1085"/>
      <c r="WUO340" s="1085"/>
      <c r="WUP340" s="1085"/>
      <c r="WUQ340" s="1085"/>
      <c r="WUR340" s="1080"/>
      <c r="WUS340" s="1085"/>
      <c r="WUT340" s="1085"/>
      <c r="WUU340" s="1085"/>
      <c r="WUV340" s="1085"/>
      <c r="WUW340" s="1085"/>
      <c r="WUX340" s="1085"/>
      <c r="WUY340" s="1085"/>
      <c r="WUZ340" s="1085"/>
      <c r="WVA340" s="1085"/>
      <c r="WVB340" s="1085"/>
      <c r="WVC340" s="1085"/>
      <c r="WVD340" s="1085"/>
      <c r="WVE340" s="1085"/>
      <c r="WVF340" s="1085"/>
      <c r="WVG340" s="1080"/>
      <c r="WVH340" s="1085"/>
      <c r="WVI340" s="1085"/>
      <c r="WVJ340" s="1085"/>
      <c r="WVK340" s="1085"/>
      <c r="WVL340" s="1085"/>
      <c r="WVM340" s="1085"/>
      <c r="WVN340" s="1085"/>
      <c r="WVO340" s="1085"/>
      <c r="WVP340" s="1085"/>
      <c r="WVQ340" s="1085"/>
      <c r="WVR340" s="1085"/>
      <c r="WVS340" s="1085"/>
      <c r="WVT340" s="1085"/>
      <c r="WVU340" s="1085"/>
      <c r="WVV340" s="1080"/>
      <c r="WVW340" s="1085"/>
      <c r="WVX340" s="1085"/>
      <c r="WVY340" s="1085"/>
      <c r="WVZ340" s="1085"/>
      <c r="WWA340" s="1085"/>
      <c r="WWB340" s="1085"/>
      <c r="WWC340" s="1085"/>
      <c r="WWD340" s="1085"/>
      <c r="WWE340" s="1085"/>
      <c r="WWF340" s="1085"/>
      <c r="WWG340" s="1085"/>
      <c r="WWH340" s="1085"/>
      <c r="WWI340" s="1085"/>
      <c r="WWJ340" s="1085"/>
      <c r="WWK340" s="1080"/>
      <c r="WWL340" s="1085"/>
      <c r="WWM340" s="1085"/>
      <c r="WWN340" s="1085"/>
      <c r="WWO340" s="1085"/>
      <c r="WWP340" s="1085"/>
      <c r="WWQ340" s="1085"/>
      <c r="WWR340" s="1085"/>
      <c r="WWS340" s="1085"/>
      <c r="WWT340" s="1085"/>
      <c r="WWU340" s="1085"/>
      <c r="WWV340" s="1085"/>
      <c r="WWW340" s="1085"/>
      <c r="WWX340" s="1085"/>
      <c r="WWY340" s="1085"/>
      <c r="WWZ340" s="1080"/>
      <c r="WXA340" s="1085"/>
      <c r="WXB340" s="1085"/>
      <c r="WXC340" s="1085"/>
      <c r="WXD340" s="1085"/>
      <c r="WXE340" s="1085"/>
      <c r="WXF340" s="1085"/>
      <c r="WXG340" s="1085"/>
      <c r="WXH340" s="1085"/>
      <c r="WXI340" s="1085"/>
      <c r="WXJ340" s="1085"/>
      <c r="WXK340" s="1085"/>
      <c r="WXL340" s="1085"/>
      <c r="WXM340" s="1085"/>
      <c r="WXN340" s="1085"/>
      <c r="WXO340" s="1080"/>
      <c r="WXP340" s="1085"/>
      <c r="WXQ340" s="1085"/>
      <c r="WXR340" s="1085"/>
      <c r="WXS340" s="1085"/>
      <c r="WXT340" s="1085"/>
      <c r="WXU340" s="1085"/>
      <c r="WXV340" s="1085"/>
      <c r="WXW340" s="1085"/>
      <c r="WXX340" s="1085"/>
      <c r="WXY340" s="1085"/>
      <c r="WXZ340" s="1085"/>
      <c r="WYA340" s="1085"/>
      <c r="WYB340" s="1085"/>
      <c r="WYC340" s="1085"/>
      <c r="WYD340" s="1080"/>
      <c r="WYE340" s="1085"/>
      <c r="WYF340" s="1085"/>
      <c r="WYG340" s="1085"/>
      <c r="WYH340" s="1085"/>
      <c r="WYI340" s="1085"/>
      <c r="WYJ340" s="1085"/>
      <c r="WYK340" s="1085"/>
      <c r="WYL340" s="1085"/>
      <c r="WYM340" s="1085"/>
      <c r="WYN340" s="1085"/>
      <c r="WYO340" s="1085"/>
      <c r="WYP340" s="1085"/>
      <c r="WYQ340" s="1085"/>
      <c r="WYR340" s="1085"/>
      <c r="WYS340" s="1080"/>
      <c r="WYT340" s="1085"/>
      <c r="WYU340" s="1085"/>
      <c r="WYV340" s="1085"/>
      <c r="WYW340" s="1085"/>
      <c r="WYX340" s="1085"/>
      <c r="WYY340" s="1085"/>
      <c r="WYZ340" s="1085"/>
      <c r="WZA340" s="1085"/>
      <c r="WZB340" s="1085"/>
      <c r="WZC340" s="1085"/>
      <c r="WZD340" s="1085"/>
      <c r="WZE340" s="1085"/>
      <c r="WZF340" s="1085"/>
      <c r="WZG340" s="1085"/>
      <c r="WZH340" s="1080"/>
      <c r="WZI340" s="1085"/>
      <c r="WZJ340" s="1085"/>
      <c r="WZK340" s="1085"/>
      <c r="WZL340" s="1085"/>
      <c r="WZM340" s="1085"/>
      <c r="WZN340" s="1085"/>
      <c r="WZO340" s="1085"/>
      <c r="WZP340" s="1085"/>
      <c r="WZQ340" s="1085"/>
      <c r="WZR340" s="1085"/>
      <c r="WZS340" s="1085"/>
      <c r="WZT340" s="1085"/>
      <c r="WZU340" s="1085"/>
      <c r="WZV340" s="1085"/>
      <c r="WZW340" s="1080"/>
      <c r="WZX340" s="1085"/>
      <c r="WZY340" s="1085"/>
      <c r="WZZ340" s="1085"/>
      <c r="XAA340" s="1085"/>
      <c r="XAB340" s="1085"/>
      <c r="XAC340" s="1085"/>
      <c r="XAD340" s="1085"/>
      <c r="XAE340" s="1085"/>
      <c r="XAF340" s="1085"/>
      <c r="XAG340" s="1085"/>
      <c r="XAH340" s="1085"/>
      <c r="XAI340" s="1085"/>
      <c r="XAJ340" s="1085"/>
      <c r="XAK340" s="1085"/>
      <c r="XAL340" s="1080"/>
      <c r="XAM340" s="1085"/>
      <c r="XAN340" s="1085"/>
      <c r="XAO340" s="1085"/>
      <c r="XAP340" s="1085"/>
      <c r="XAQ340" s="1085"/>
      <c r="XAR340" s="1085"/>
      <c r="XAS340" s="1085"/>
      <c r="XAT340" s="1085"/>
      <c r="XAU340" s="1085"/>
      <c r="XAV340" s="1085"/>
      <c r="XAW340" s="1085"/>
      <c r="XAX340" s="1085"/>
      <c r="XAY340" s="1085"/>
      <c r="XAZ340" s="1085"/>
      <c r="XBA340" s="1080"/>
      <c r="XBB340" s="1085"/>
      <c r="XBC340" s="1085"/>
      <c r="XBD340" s="1085"/>
      <c r="XBE340" s="1085"/>
      <c r="XBF340" s="1085"/>
      <c r="XBG340" s="1085"/>
      <c r="XBH340" s="1085"/>
      <c r="XBI340" s="1085"/>
      <c r="XBJ340" s="1085"/>
      <c r="XBK340" s="1085"/>
      <c r="XBL340" s="1085"/>
      <c r="XBM340" s="1085"/>
      <c r="XBN340" s="1085"/>
      <c r="XBO340" s="1085"/>
      <c r="XBP340" s="1080"/>
      <c r="XBQ340" s="1085"/>
      <c r="XBR340" s="1085"/>
      <c r="XBS340" s="1085"/>
      <c r="XBT340" s="1085"/>
      <c r="XBU340" s="1085"/>
      <c r="XBV340" s="1085"/>
      <c r="XBW340" s="1085"/>
      <c r="XBX340" s="1085"/>
      <c r="XBY340" s="1085"/>
      <c r="XBZ340" s="1085"/>
      <c r="XCA340" s="1085"/>
      <c r="XCB340" s="1085"/>
      <c r="XCC340" s="1085"/>
      <c r="XCD340" s="1085"/>
      <c r="XCE340" s="1080"/>
      <c r="XCF340" s="1085"/>
      <c r="XCG340" s="1085"/>
      <c r="XCH340" s="1085"/>
      <c r="XCI340" s="1085"/>
      <c r="XCJ340" s="1085"/>
      <c r="XCK340" s="1085"/>
      <c r="XCL340" s="1085"/>
      <c r="XCM340" s="1085"/>
      <c r="XCN340" s="1085"/>
      <c r="XCO340" s="1085"/>
      <c r="XCP340" s="1085"/>
      <c r="XCQ340" s="1085"/>
      <c r="XCR340" s="1085"/>
      <c r="XCS340" s="1085"/>
      <c r="XCT340" s="1080"/>
      <c r="XCU340" s="1085"/>
      <c r="XCV340" s="1085"/>
      <c r="XCW340" s="1085"/>
      <c r="XCX340" s="1085"/>
      <c r="XCY340" s="1085"/>
      <c r="XCZ340" s="1085"/>
      <c r="XDA340" s="1085"/>
      <c r="XDB340" s="1085"/>
      <c r="XDC340" s="1085"/>
      <c r="XDD340" s="1085"/>
      <c r="XDE340" s="1085"/>
      <c r="XDF340" s="1085"/>
      <c r="XDG340" s="1085"/>
      <c r="XDH340" s="1085"/>
      <c r="XDI340" s="1080"/>
      <c r="XDJ340" s="1085"/>
      <c r="XDK340" s="1085"/>
      <c r="XDL340" s="1085"/>
      <c r="XDM340" s="1085"/>
      <c r="XDN340" s="1085"/>
      <c r="XDO340" s="1085"/>
      <c r="XDP340" s="1085"/>
      <c r="XDQ340" s="1085"/>
      <c r="XDR340" s="1085"/>
      <c r="XDS340" s="1085"/>
      <c r="XDT340" s="1085"/>
      <c r="XDU340" s="1085"/>
      <c r="XDV340" s="1085"/>
      <c r="XDW340" s="1085"/>
      <c r="XDX340" s="1080"/>
      <c r="XDY340" s="1085"/>
      <c r="XDZ340" s="1085"/>
      <c r="XEA340" s="1085"/>
      <c r="XEB340" s="1085"/>
      <c r="XEC340" s="1085"/>
      <c r="XED340" s="1085"/>
      <c r="XEE340" s="1085"/>
      <c r="XEF340" s="1085"/>
      <c r="XEG340" s="1085"/>
      <c r="XEH340" s="1085"/>
      <c r="XEI340" s="1085"/>
      <c r="XEJ340" s="1085"/>
      <c r="XEK340" s="1085"/>
      <c r="XEL340" s="1085"/>
      <c r="XEM340" s="1080"/>
      <c r="XEN340" s="1085"/>
      <c r="XEO340" s="1085"/>
      <c r="XEP340" s="1085"/>
      <c r="XEQ340" s="1085"/>
      <c r="XER340" s="1085"/>
      <c r="XES340" s="1085"/>
      <c r="XET340" s="1085"/>
      <c r="XEU340" s="1085"/>
      <c r="XEV340" s="1085"/>
      <c r="XEW340" s="1085"/>
      <c r="XEX340" s="1085"/>
      <c r="XEY340" s="1085"/>
      <c r="XEZ340" s="1085"/>
      <c r="XFA340" s="1085"/>
      <c r="XFB340" s="1080"/>
      <c r="XFC340" s="1085"/>
      <c r="XFD340" s="1085"/>
    </row>
    <row r="341" spans="1:16384">
      <c r="B341" s="11"/>
      <c r="C341" s="10"/>
      <c r="D341" s="10"/>
      <c r="E341" s="10"/>
      <c r="F341" s="10"/>
      <c r="G341" s="10"/>
      <c r="H341" s="10"/>
      <c r="I341" s="10"/>
      <c r="J341" s="10"/>
      <c r="K341" s="10"/>
      <c r="L341" s="10"/>
      <c r="M341" s="10"/>
      <c r="N341" s="10"/>
      <c r="O341" s="10"/>
    </row>
    <row r="342" spans="1:16384" ht="13.15">
      <c r="B342" s="74" t="s">
        <v>1538</v>
      </c>
      <c r="D342" s="11"/>
      <c r="E342" s="11"/>
      <c r="F342" s="11"/>
    </row>
    <row r="343" spans="1:16384">
      <c r="B343" s="11"/>
      <c r="D343" s="11"/>
      <c r="E343" s="11"/>
      <c r="F343" s="11"/>
    </row>
    <row r="344" spans="1:16384" s="5" customFormat="1" ht="13.15">
      <c r="A344" s="163"/>
      <c r="B344" s="8" t="str">
        <f t="shared" ref="B344:M344" si="248">B289</f>
        <v>Subject</v>
      </c>
      <c r="C344" s="8" t="str">
        <f t="shared" si="248"/>
        <v>2019/20</v>
      </c>
      <c r="D344" s="8" t="str">
        <f t="shared" si="248"/>
        <v>2020/21</v>
      </c>
      <c r="E344" s="8" t="str">
        <f t="shared" si="248"/>
        <v>2021/22</v>
      </c>
      <c r="F344" s="8" t="str">
        <f t="shared" si="248"/>
        <v>2022/23</v>
      </c>
      <c r="G344" s="8" t="str">
        <f t="shared" si="248"/>
        <v>2023/24</v>
      </c>
      <c r="H344" s="8" t="str">
        <f t="shared" si="248"/>
        <v>2024/25</v>
      </c>
      <c r="I344" s="8" t="str">
        <f t="shared" si="248"/>
        <v>2025/26</v>
      </c>
      <c r="J344" s="8" t="str">
        <f t="shared" si="248"/>
        <v>2026/27</v>
      </c>
      <c r="K344" s="8" t="str">
        <f t="shared" si="248"/>
        <v>2027/28</v>
      </c>
      <c r="L344" s="8" t="str">
        <f t="shared" si="248"/>
        <v>2028/29</v>
      </c>
      <c r="M344" s="8" t="str">
        <f t="shared" si="248"/>
        <v>2029/30</v>
      </c>
    </row>
    <row r="345" spans="1:16384" s="5" customFormat="1" ht="13.15">
      <c r="A345" s="163"/>
      <c r="B345" s="8" t="str">
        <f t="shared" ref="B345:B364" si="249">B290</f>
        <v>Art &amp; Design</v>
      </c>
      <c r="C345" s="429">
        <f t="shared" ref="C345:M345" si="250">C207+C264+C319-C85-C111-C137</f>
        <v>-803.66506187583946</v>
      </c>
      <c r="D345" s="429">
        <f t="shared" si="250"/>
        <v>-1146.0174196498847</v>
      </c>
      <c r="E345" s="429">
        <f t="shared" si="250"/>
        <v>-1254.8896831132188</v>
      </c>
      <c r="F345" s="429">
        <f t="shared" si="250"/>
        <v>-1286.6269498442271</v>
      </c>
      <c r="G345" s="429">
        <f t="shared" si="250"/>
        <v>-1332.9385665517548</v>
      </c>
      <c r="H345" s="429">
        <f t="shared" si="250"/>
        <v>-1358.3748884185043</v>
      </c>
      <c r="I345" s="429">
        <f t="shared" si="250"/>
        <v>-1372.7898903799178</v>
      </c>
      <c r="J345" s="429">
        <f t="shared" si="250"/>
        <v>-1397.6800082181144</v>
      </c>
      <c r="K345" s="429">
        <f t="shared" si="250"/>
        <v>-1412.0560501899345</v>
      </c>
      <c r="L345" s="429">
        <f t="shared" si="250"/>
        <v>-1400.7962839631546</v>
      </c>
      <c r="M345" s="429">
        <f t="shared" si="250"/>
        <v>-1382.2354547048162</v>
      </c>
    </row>
    <row r="346" spans="1:16384" s="5" customFormat="1" ht="13.15">
      <c r="A346" s="163"/>
      <c r="B346" s="8" t="str">
        <f t="shared" si="249"/>
        <v>Biology</v>
      </c>
      <c r="C346" s="429">
        <f t="shared" ref="C346:M346" si="251">C208+C265+C320-C86-C112-C138</f>
        <v>748.41616878999776</v>
      </c>
      <c r="D346" s="429">
        <f t="shared" si="251"/>
        <v>1522.6262033929597</v>
      </c>
      <c r="E346" s="429">
        <f t="shared" si="251"/>
        <v>1553.2422155030727</v>
      </c>
      <c r="F346" s="429">
        <f t="shared" si="251"/>
        <v>1596.7953879525157</v>
      </c>
      <c r="G346" s="429">
        <f t="shared" si="251"/>
        <v>1656.6008520894902</v>
      </c>
      <c r="H346" s="429">
        <f t="shared" si="251"/>
        <v>1683.3917216130794</v>
      </c>
      <c r="I346" s="429">
        <f t="shared" si="251"/>
        <v>1692.0914132049511</v>
      </c>
      <c r="J346" s="429">
        <f t="shared" si="251"/>
        <v>1721.0612795242996</v>
      </c>
      <c r="K346" s="429">
        <f t="shared" si="251"/>
        <v>1735.1057895057238</v>
      </c>
      <c r="L346" s="429">
        <f t="shared" si="251"/>
        <v>1709.0070695761096</v>
      </c>
      <c r="M346" s="429">
        <f t="shared" si="251"/>
        <v>1672.9911977148658</v>
      </c>
    </row>
    <row r="347" spans="1:16384" s="5" customFormat="1" ht="13.15">
      <c r="A347" s="163"/>
      <c r="B347" s="8" t="str">
        <f t="shared" si="249"/>
        <v>Business Studies</v>
      </c>
      <c r="C347" s="429">
        <f t="shared" ref="C347:M347" si="252">C209+C266+C321-C87-C113-C139</f>
        <v>-687.42343730818538</v>
      </c>
      <c r="D347" s="429">
        <f t="shared" si="252"/>
        <v>-1031.1067559736402</v>
      </c>
      <c r="E347" s="429">
        <f t="shared" si="252"/>
        <v>-1203.4063053167847</v>
      </c>
      <c r="F347" s="429">
        <f t="shared" si="252"/>
        <v>-1231.0575150133664</v>
      </c>
      <c r="G347" s="429">
        <f t="shared" si="252"/>
        <v>-1273.8502571718709</v>
      </c>
      <c r="H347" s="429">
        <f t="shared" si="252"/>
        <v>-1301.3025843435607</v>
      </c>
      <c r="I347" s="429">
        <f t="shared" si="252"/>
        <v>-1321.086586474361</v>
      </c>
      <c r="J347" s="429">
        <f t="shared" si="252"/>
        <v>-1346.1537805273547</v>
      </c>
      <c r="K347" s="429">
        <f t="shared" si="252"/>
        <v>-1362.3844653312917</v>
      </c>
      <c r="L347" s="429">
        <f t="shared" si="252"/>
        <v>-1359.5155250792595</v>
      </c>
      <c r="M347" s="429">
        <f t="shared" si="252"/>
        <v>-1350.2189274256743</v>
      </c>
    </row>
    <row r="348" spans="1:16384" s="5" customFormat="1" ht="13.15">
      <c r="A348" s="163"/>
      <c r="B348" s="8" t="str">
        <f t="shared" si="249"/>
        <v>Chemistry</v>
      </c>
      <c r="C348" s="429">
        <f t="shared" ref="C348:M348" si="253">C210+C267+C322-C88-C114-C140</f>
        <v>748.41616879001231</v>
      </c>
      <c r="D348" s="429">
        <f t="shared" si="253"/>
        <v>1522.6262033929379</v>
      </c>
      <c r="E348" s="429">
        <f t="shared" si="253"/>
        <v>1553.2422155030836</v>
      </c>
      <c r="F348" s="429">
        <f t="shared" si="253"/>
        <v>1596.7953879525339</v>
      </c>
      <c r="G348" s="429">
        <f t="shared" si="253"/>
        <v>1656.600852089472</v>
      </c>
      <c r="H348" s="429">
        <f t="shared" si="253"/>
        <v>1683.3917216130758</v>
      </c>
      <c r="I348" s="429">
        <f t="shared" si="253"/>
        <v>1692.0914132049293</v>
      </c>
      <c r="J348" s="429">
        <f t="shared" si="253"/>
        <v>1721.0612795243069</v>
      </c>
      <c r="K348" s="429">
        <f t="shared" si="253"/>
        <v>1735.1057895056947</v>
      </c>
      <c r="L348" s="429">
        <f t="shared" si="253"/>
        <v>1709.0070695761096</v>
      </c>
      <c r="M348" s="429">
        <f t="shared" si="253"/>
        <v>1672.9911977148513</v>
      </c>
    </row>
    <row r="349" spans="1:16384" s="5" customFormat="1" ht="13.15">
      <c r="A349" s="163"/>
      <c r="B349" s="8" t="str">
        <f t="shared" si="249"/>
        <v>Classics</v>
      </c>
      <c r="C349" s="429">
        <f t="shared" ref="C349:M349" si="254">C211+C268+C323-C89-C115-C141</f>
        <v>-28.405932097232153</v>
      </c>
      <c r="D349" s="429">
        <f t="shared" si="254"/>
        <v>-42.21806506754865</v>
      </c>
      <c r="E349" s="429">
        <f t="shared" si="254"/>
        <v>-48.731157700892027</v>
      </c>
      <c r="F349" s="429">
        <f t="shared" si="254"/>
        <v>-49.86990457208276</v>
      </c>
      <c r="G349" s="429">
        <f t="shared" si="254"/>
        <v>-51.613834242100211</v>
      </c>
      <c r="H349" s="429">
        <f t="shared" si="254"/>
        <v>-52.704585824192009</v>
      </c>
      <c r="I349" s="429">
        <f t="shared" si="254"/>
        <v>-53.464985901908221</v>
      </c>
      <c r="J349" s="429">
        <f t="shared" si="254"/>
        <v>-54.471875611413225</v>
      </c>
      <c r="K349" s="429">
        <f t="shared" si="254"/>
        <v>-55.112418537046779</v>
      </c>
      <c r="L349" s="429">
        <f t="shared" si="254"/>
        <v>-54.942047478287805</v>
      </c>
      <c r="M349" s="429">
        <f t="shared" si="254"/>
        <v>-54.507470103698097</v>
      </c>
    </row>
    <row r="350" spans="1:16384" s="5" customFormat="1" ht="13.15">
      <c r="A350" s="163"/>
      <c r="B350" s="8" t="str">
        <f t="shared" si="249"/>
        <v>Computing</v>
      </c>
      <c r="C350" s="429">
        <f t="shared" ref="C350:M350" si="255">C212+C269+C324-C90-C116-C142</f>
        <v>-627.76028376738759</v>
      </c>
      <c r="D350" s="429">
        <f t="shared" si="255"/>
        <v>-891.82361001369645</v>
      </c>
      <c r="E350" s="429">
        <f t="shared" si="255"/>
        <v>-971.64129050576958</v>
      </c>
      <c r="F350" s="429">
        <f t="shared" si="255"/>
        <v>-996.39867473666527</v>
      </c>
      <c r="G350" s="429">
        <f t="shared" si="255"/>
        <v>-1032.3638611677816</v>
      </c>
      <c r="H350" s="429">
        <f t="shared" si="255"/>
        <v>-1051.8569000836142</v>
      </c>
      <c r="I350" s="429">
        <f t="shared" si="255"/>
        <v>-1062.6248756197128</v>
      </c>
      <c r="J350" s="429">
        <f t="shared" si="255"/>
        <v>-1081.8178291721488</v>
      </c>
      <c r="K350" s="429">
        <f t="shared" si="255"/>
        <v>-1092.7876605285601</v>
      </c>
      <c r="L350" s="429">
        <f t="shared" si="255"/>
        <v>-1083.5461652665945</v>
      </c>
      <c r="M350" s="429">
        <f t="shared" si="255"/>
        <v>-1068.6137016691428</v>
      </c>
    </row>
    <row r="351" spans="1:16384" s="5" customFormat="1" ht="13.15">
      <c r="A351" s="163"/>
      <c r="B351" s="8" t="str">
        <f t="shared" si="249"/>
        <v>Design &amp; Technology</v>
      </c>
      <c r="C351" s="429">
        <f t="shared" ref="C351:M351" si="256">C213+C270+C325-C91-C117-C143</f>
        <v>-785.6258787869192</v>
      </c>
      <c r="D351" s="429">
        <f t="shared" si="256"/>
        <v>-1105.4236907651393</v>
      </c>
      <c r="E351" s="429">
        <f t="shared" si="256"/>
        <v>-1188.6985692080889</v>
      </c>
      <c r="F351" s="429">
        <f t="shared" si="256"/>
        <v>-1219.5759504207708</v>
      </c>
      <c r="G351" s="429">
        <f t="shared" si="256"/>
        <v>-1263.9182116500742</v>
      </c>
      <c r="H351" s="429">
        <f t="shared" si="256"/>
        <v>-1287.1181234578908</v>
      </c>
      <c r="I351" s="429">
        <f t="shared" si="256"/>
        <v>-1299.029739034042</v>
      </c>
      <c r="J351" s="429">
        <f t="shared" si="256"/>
        <v>-1322.2565828304832</v>
      </c>
      <c r="K351" s="429">
        <f t="shared" si="256"/>
        <v>-1335.1594919843192</v>
      </c>
      <c r="L351" s="429">
        <f t="shared" si="256"/>
        <v>-1322.1749348997182</v>
      </c>
      <c r="M351" s="429">
        <f t="shared" si="256"/>
        <v>-1302.1065992453659</v>
      </c>
    </row>
    <row r="352" spans="1:16384" s="5" customFormat="1" ht="13.15">
      <c r="A352" s="163"/>
      <c r="B352" s="8" t="str">
        <f t="shared" si="249"/>
        <v>Drama</v>
      </c>
      <c r="C352" s="429">
        <f t="shared" ref="C352:M352" si="257">C214+C271+C326-C92-C118-C144</f>
        <v>-399.63055931414783</v>
      </c>
      <c r="D352" s="429">
        <f t="shared" si="257"/>
        <v>-567.88286583391709</v>
      </c>
      <c r="E352" s="429">
        <f t="shared" si="257"/>
        <v>-618.92859133064121</v>
      </c>
      <c r="F352" s="429">
        <f t="shared" si="257"/>
        <v>-634.69056830669797</v>
      </c>
      <c r="G352" s="429">
        <f t="shared" si="257"/>
        <v>-657.5953094406068</v>
      </c>
      <c r="H352" s="429">
        <f t="shared" si="257"/>
        <v>-670.02135889706187</v>
      </c>
      <c r="I352" s="429">
        <f t="shared" si="257"/>
        <v>-676.89825408263096</v>
      </c>
      <c r="J352" s="429">
        <f t="shared" si="257"/>
        <v>-689.12760157998127</v>
      </c>
      <c r="K352" s="429">
        <f t="shared" si="257"/>
        <v>-696.12259440400157</v>
      </c>
      <c r="L352" s="429">
        <f t="shared" si="257"/>
        <v>-690.25946819784804</v>
      </c>
      <c r="M352" s="429">
        <f t="shared" si="257"/>
        <v>-680.77294667643946</v>
      </c>
    </row>
    <row r="353" spans="1:16384" s="5" customFormat="1" ht="13.15">
      <c r="A353" s="163"/>
      <c r="B353" s="8" t="str">
        <f t="shared" si="249"/>
        <v>English</v>
      </c>
      <c r="C353" s="429">
        <f t="shared" ref="C353:M353" si="258">C215+C272+C327-C93-C119-C145</f>
        <v>2105.7132884600142</v>
      </c>
      <c r="D353" s="429">
        <f t="shared" si="258"/>
        <v>2160.3072629335584</v>
      </c>
      <c r="E353" s="429">
        <f t="shared" si="258"/>
        <v>2203.7453655855497</v>
      </c>
      <c r="F353" s="429">
        <f t="shared" si="258"/>
        <v>2265.5387555565248</v>
      </c>
      <c r="G353" s="429">
        <f t="shared" si="258"/>
        <v>2350.3909525371855</v>
      </c>
      <c r="H353" s="429">
        <f t="shared" si="258"/>
        <v>2388.4019298100538</v>
      </c>
      <c r="I353" s="429">
        <f t="shared" si="258"/>
        <v>2400.7450819831502</v>
      </c>
      <c r="J353" s="429">
        <f t="shared" si="258"/>
        <v>2441.8476273592823</v>
      </c>
      <c r="K353" s="429">
        <f t="shared" si="258"/>
        <v>2461.7740261362414</v>
      </c>
      <c r="L353" s="429">
        <f t="shared" si="258"/>
        <v>2424.7450730737182</v>
      </c>
      <c r="M353" s="429">
        <f t="shared" si="258"/>
        <v>2373.6456309457717</v>
      </c>
    </row>
    <row r="354" spans="1:16384" s="5" customFormat="1" ht="13.15">
      <c r="A354" s="163"/>
      <c r="B354" s="8" t="str">
        <f t="shared" si="249"/>
        <v>Food</v>
      </c>
      <c r="C354" s="429">
        <f t="shared" ref="C354:M354" si="259">C216+C273+C328-C94-C120-C146</f>
        <v>-289.55328059818657</v>
      </c>
      <c r="D354" s="429">
        <f t="shared" si="259"/>
        <v>-395.99173332210012</v>
      </c>
      <c r="E354" s="429">
        <f t="shared" si="259"/>
        <v>-408.89056959658365</v>
      </c>
      <c r="F354" s="429">
        <f t="shared" si="259"/>
        <v>-420.15749869993897</v>
      </c>
      <c r="G354" s="429">
        <f t="shared" si="259"/>
        <v>-435.78588309213342</v>
      </c>
      <c r="H354" s="429">
        <f t="shared" si="259"/>
        <v>-443.05664396809243</v>
      </c>
      <c r="I354" s="429">
        <f t="shared" si="259"/>
        <v>-445.77166599630232</v>
      </c>
      <c r="J354" s="429">
        <f t="shared" si="259"/>
        <v>-453.48337915807906</v>
      </c>
      <c r="K354" s="429">
        <f t="shared" si="259"/>
        <v>-457.35482118774212</v>
      </c>
      <c r="L354" s="429">
        <f t="shared" si="259"/>
        <v>-451.04947645926359</v>
      </c>
      <c r="M354" s="429">
        <f t="shared" si="259"/>
        <v>-442.17434730019272</v>
      </c>
    </row>
    <row r="355" spans="1:16384" s="5" customFormat="1" ht="13.15">
      <c r="A355" s="163"/>
      <c r="B355" s="8" t="str">
        <f t="shared" si="249"/>
        <v>Geography</v>
      </c>
      <c r="C355" s="429">
        <f t="shared" ref="C355:M355" si="260">C217+C274+C329-C95-C121-C147</f>
        <v>-75.930477966427134</v>
      </c>
      <c r="D355" s="429">
        <f t="shared" si="260"/>
        <v>-149.84857266725521</v>
      </c>
      <c r="E355" s="429">
        <f t="shared" si="260"/>
        <v>-224.86597082532171</v>
      </c>
      <c r="F355" s="429">
        <f t="shared" si="260"/>
        <v>-228.27690231832821</v>
      </c>
      <c r="G355" s="429">
        <f t="shared" si="260"/>
        <v>-235.25200573773327</v>
      </c>
      <c r="H355" s="429">
        <f t="shared" si="260"/>
        <v>-242.31140848767245</v>
      </c>
      <c r="I355" s="429">
        <f t="shared" si="260"/>
        <v>-249.76752926835252</v>
      </c>
      <c r="J355" s="429">
        <f t="shared" si="260"/>
        <v>-255.20727291766161</v>
      </c>
      <c r="K355" s="429">
        <f t="shared" si="260"/>
        <v>-259.78185380844297</v>
      </c>
      <c r="L355" s="429">
        <f t="shared" si="260"/>
        <v>-264.24665255614309</v>
      </c>
      <c r="M355" s="429">
        <f t="shared" si="260"/>
        <v>-267.87234295799499</v>
      </c>
    </row>
    <row r="356" spans="1:16384" s="5" customFormat="1" ht="13.15">
      <c r="A356" s="163"/>
      <c r="B356" s="8" t="str">
        <f t="shared" si="249"/>
        <v>History</v>
      </c>
      <c r="C356" s="429">
        <f t="shared" ref="C356:M356" si="261">C218+C275+C330-C96-C122-C148</f>
        <v>-96.656751839862409</v>
      </c>
      <c r="D356" s="429">
        <f t="shared" si="261"/>
        <v>-190.75181257591248</v>
      </c>
      <c r="E356" s="429">
        <f t="shared" si="261"/>
        <v>-286.24624684826995</v>
      </c>
      <c r="F356" s="429">
        <f t="shared" si="261"/>
        <v>-290.5882392562562</v>
      </c>
      <c r="G356" s="429">
        <f t="shared" si="261"/>
        <v>-299.46729360072641</v>
      </c>
      <c r="H356" s="429">
        <f t="shared" si="261"/>
        <v>-308.4536579436317</v>
      </c>
      <c r="I356" s="429">
        <f t="shared" si="261"/>
        <v>-317.94502998932876</v>
      </c>
      <c r="J356" s="429">
        <f t="shared" si="261"/>
        <v>-324.86962688463609</v>
      </c>
      <c r="K356" s="429">
        <f t="shared" si="261"/>
        <v>-330.69290288358025</v>
      </c>
      <c r="L356" s="429">
        <f t="shared" si="261"/>
        <v>-336.37643018555173</v>
      </c>
      <c r="M356" s="429">
        <f t="shared" si="261"/>
        <v>-340.99180291603625</v>
      </c>
    </row>
    <row r="357" spans="1:16384" s="5" customFormat="1" ht="13.15">
      <c r="A357" s="163"/>
      <c r="B357" s="8" t="str">
        <f t="shared" si="249"/>
        <v>Mathematics</v>
      </c>
      <c r="C357" s="429">
        <f t="shared" ref="C357:M357" si="262">C219+C276+C331-C97-C123-C149</f>
        <v>3703.2590525400301</v>
      </c>
      <c r="D357" s="429">
        <f t="shared" si="262"/>
        <v>4940.4406401375527</v>
      </c>
      <c r="E357" s="429">
        <f t="shared" si="262"/>
        <v>6181.8187472678255</v>
      </c>
      <c r="F357" s="429">
        <f t="shared" si="262"/>
        <v>6309.2516106664407</v>
      </c>
      <c r="G357" s="429">
        <f t="shared" si="262"/>
        <v>6520.5796875749293</v>
      </c>
      <c r="H357" s="429">
        <f t="shared" si="262"/>
        <v>6677.656134051751</v>
      </c>
      <c r="I357" s="429">
        <f t="shared" si="262"/>
        <v>6810.5635900783454</v>
      </c>
      <c r="J357" s="429">
        <f t="shared" si="262"/>
        <v>6945.6200267392269</v>
      </c>
      <c r="K357" s="429">
        <f t="shared" si="262"/>
        <v>7041.8236525934917</v>
      </c>
      <c r="L357" s="429">
        <f t="shared" si="262"/>
        <v>7068.6944651204249</v>
      </c>
      <c r="M357" s="429">
        <f t="shared" si="262"/>
        <v>7065.5583256095269</v>
      </c>
    </row>
    <row r="358" spans="1:16384" s="5" customFormat="1" ht="13.15">
      <c r="A358" s="163"/>
      <c r="B358" s="8" t="str">
        <f t="shared" si="249"/>
        <v>Modern Foreign Languages</v>
      </c>
      <c r="C358" s="429">
        <f t="shared" ref="C358:M358" si="263">C220+C277+C332-C98-C124-C150</f>
        <v>-77.58277571520739</v>
      </c>
      <c r="D358" s="429">
        <f t="shared" si="263"/>
        <v>-153.1093773652683</v>
      </c>
      <c r="E358" s="429">
        <f t="shared" si="263"/>
        <v>-229.75920404760473</v>
      </c>
      <c r="F358" s="429">
        <f t="shared" si="263"/>
        <v>-233.24435968064063</v>
      </c>
      <c r="G358" s="429">
        <f t="shared" si="263"/>
        <v>-240.37124599388335</v>
      </c>
      <c r="H358" s="429">
        <f t="shared" si="263"/>
        <v>-247.58426604725173</v>
      </c>
      <c r="I358" s="429">
        <f t="shared" si="263"/>
        <v>-255.20263697981136</v>
      </c>
      <c r="J358" s="429">
        <f t="shared" si="263"/>
        <v>-260.76075307222709</v>
      </c>
      <c r="K358" s="429">
        <f t="shared" si="263"/>
        <v>-265.43487988856577</v>
      </c>
      <c r="L358" s="429">
        <f t="shared" si="263"/>
        <v>-269.99683562933205</v>
      </c>
      <c r="M358" s="429">
        <f t="shared" si="263"/>
        <v>-273.7014234680064</v>
      </c>
    </row>
    <row r="359" spans="1:16384" s="5" customFormat="1" ht="13.15">
      <c r="A359" s="163"/>
      <c r="B359" s="8" t="str">
        <f t="shared" si="249"/>
        <v>Music</v>
      </c>
      <c r="C359" s="429">
        <f t="shared" ref="C359:M359" si="264">C221+C278+C333-C99-C125-C151</f>
        <v>-321.24157227326759</v>
      </c>
      <c r="D359" s="429">
        <f t="shared" si="264"/>
        <v>-456.06566438570917</v>
      </c>
      <c r="E359" s="429">
        <f t="shared" si="264"/>
        <v>-496.43696894609275</v>
      </c>
      <c r="F359" s="429">
        <f t="shared" si="264"/>
        <v>-509.10296183696846</v>
      </c>
      <c r="G359" s="429">
        <f t="shared" si="264"/>
        <v>-527.48828454053182</v>
      </c>
      <c r="H359" s="429">
        <f t="shared" si="264"/>
        <v>-537.42932851471596</v>
      </c>
      <c r="I359" s="429">
        <f t="shared" si="264"/>
        <v>-542.89500705967112</v>
      </c>
      <c r="J359" s="429">
        <f t="shared" si="264"/>
        <v>-552.69395994385741</v>
      </c>
      <c r="K359" s="429">
        <f t="shared" si="264"/>
        <v>-558.28398542175273</v>
      </c>
      <c r="L359" s="429">
        <f t="shared" si="264"/>
        <v>-553.5144247064909</v>
      </c>
      <c r="M359" s="429">
        <f t="shared" si="264"/>
        <v>-545.83373685503102</v>
      </c>
    </row>
    <row r="360" spans="1:16384" s="5" customFormat="1" ht="13.15">
      <c r="A360" s="163"/>
      <c r="B360" s="8" t="str">
        <f t="shared" si="249"/>
        <v>Others</v>
      </c>
      <c r="C360" s="429">
        <f t="shared" ref="C360:M360" si="265">C222+C279+C334-C100-C126-C152</f>
        <v>-1199.4151708824356</v>
      </c>
      <c r="D360" s="429">
        <f t="shared" si="265"/>
        <v>-1835.9673470493581</v>
      </c>
      <c r="E360" s="429">
        <f t="shared" si="265"/>
        <v>-2194.0418192088837</v>
      </c>
      <c r="F360" s="429">
        <f t="shared" si="265"/>
        <v>-2242.6535780453269</v>
      </c>
      <c r="G360" s="429">
        <f t="shared" si="265"/>
        <v>-2319.6253018397838</v>
      </c>
      <c r="H360" s="429">
        <f t="shared" si="265"/>
        <v>-2371.6562576803262</v>
      </c>
      <c r="I360" s="429">
        <f t="shared" si="265"/>
        <v>-2411.583720319526</v>
      </c>
      <c r="J360" s="429">
        <f t="shared" si="265"/>
        <v>-2458.0615092761145</v>
      </c>
      <c r="K360" s="429">
        <f t="shared" si="265"/>
        <v>-2489.2351544188568</v>
      </c>
      <c r="L360" s="429">
        <f t="shared" si="265"/>
        <v>-2489.1358870015829</v>
      </c>
      <c r="M360" s="429">
        <f t="shared" si="265"/>
        <v>-2477.6891543770762</v>
      </c>
    </row>
    <row r="361" spans="1:16384" s="5" customFormat="1" ht="13.15">
      <c r="A361" s="163"/>
      <c r="B361" s="8" t="str">
        <f t="shared" si="249"/>
        <v>Physical Education</v>
      </c>
      <c r="C361" s="429">
        <f t="shared" ref="C361:M361" si="266">C223+C280+C335-C101-C127-C153</f>
        <v>-1912.7617708524631</v>
      </c>
      <c r="D361" s="429">
        <f t="shared" si="266"/>
        <v>-2657.0242427196463</v>
      </c>
      <c r="E361" s="429">
        <f t="shared" si="266"/>
        <v>-2806.290424128114</v>
      </c>
      <c r="F361" s="429">
        <f t="shared" si="266"/>
        <v>-2881.1267955666517</v>
      </c>
      <c r="G361" s="429">
        <f t="shared" si="266"/>
        <v>-2986.9389599403839</v>
      </c>
      <c r="H361" s="429">
        <f t="shared" si="266"/>
        <v>-3039.5766548153442</v>
      </c>
      <c r="I361" s="429">
        <f t="shared" si="266"/>
        <v>-3063.5426213737846</v>
      </c>
      <c r="J361" s="429">
        <f t="shared" si="266"/>
        <v>-3117.5414654665983</v>
      </c>
      <c r="K361" s="429">
        <f t="shared" si="266"/>
        <v>-3146.2987151546731</v>
      </c>
      <c r="L361" s="429">
        <f t="shared" si="266"/>
        <v>-3110.1173067563432</v>
      </c>
      <c r="M361" s="429">
        <f t="shared" si="266"/>
        <v>-3056.8123950323388</v>
      </c>
    </row>
    <row r="362" spans="1:16384" s="5" customFormat="1" ht="13.15">
      <c r="A362" s="163"/>
      <c r="B362" s="8" t="str">
        <f t="shared" si="249"/>
        <v>Physics</v>
      </c>
      <c r="C362" s="429">
        <f t="shared" ref="C362:M362" si="267">C224+C281+C336-C102-C128-C154</f>
        <v>748.41616878999412</v>
      </c>
      <c r="D362" s="429">
        <f t="shared" si="267"/>
        <v>1522.6262033929706</v>
      </c>
      <c r="E362" s="429">
        <f t="shared" si="267"/>
        <v>1553.2422155031054</v>
      </c>
      <c r="F362" s="429">
        <f t="shared" si="267"/>
        <v>1596.7953879525412</v>
      </c>
      <c r="G362" s="429">
        <f t="shared" si="267"/>
        <v>1656.6008520894793</v>
      </c>
      <c r="H362" s="429">
        <f t="shared" si="267"/>
        <v>1683.3917216130758</v>
      </c>
      <c r="I362" s="429">
        <f t="shared" si="267"/>
        <v>1692.0914132049438</v>
      </c>
      <c r="J362" s="429">
        <f t="shared" si="267"/>
        <v>1721.0612795243032</v>
      </c>
      <c r="K362" s="429">
        <f t="shared" si="267"/>
        <v>1735.1057895056765</v>
      </c>
      <c r="L362" s="429">
        <f t="shared" si="267"/>
        <v>1709.0070695761024</v>
      </c>
      <c r="M362" s="429">
        <f t="shared" si="267"/>
        <v>1672.9911977148658</v>
      </c>
    </row>
    <row r="363" spans="1:16384" s="5" customFormat="1" ht="13.15">
      <c r="A363" s="163"/>
      <c r="B363" s="8" t="str">
        <f t="shared" si="249"/>
        <v>Religious Education</v>
      </c>
      <c r="C363" s="429">
        <f t="shared" ref="C363:M363" si="268">C225+C282+C337-C103-C129-C155</f>
        <v>-748.56789409244266</v>
      </c>
      <c r="D363" s="429">
        <f t="shared" si="268"/>
        <v>-1045.3953558610046</v>
      </c>
      <c r="E363" s="429">
        <f t="shared" si="268"/>
        <v>-1112.4639585864752</v>
      </c>
      <c r="F363" s="429">
        <f t="shared" si="268"/>
        <v>-1141.806631782807</v>
      </c>
      <c r="G363" s="429">
        <f t="shared" si="268"/>
        <v>-1183.5641814119517</v>
      </c>
      <c r="H363" s="429">
        <f t="shared" si="268"/>
        <v>-1204.7865702187573</v>
      </c>
      <c r="I363" s="429">
        <f t="shared" si="268"/>
        <v>-1214.9803691975685</v>
      </c>
      <c r="J363" s="429">
        <f t="shared" si="268"/>
        <v>-1236.5258480122484</v>
      </c>
      <c r="K363" s="429">
        <f t="shared" si="268"/>
        <v>-1248.2100535077388</v>
      </c>
      <c r="L363" s="429">
        <f t="shared" si="268"/>
        <v>-1234.7893087434568</v>
      </c>
      <c r="M363" s="429">
        <f t="shared" si="268"/>
        <v>-1214.6472469682576</v>
      </c>
    </row>
    <row r="364" spans="1:16384" s="5" customFormat="1" ht="13.15">
      <c r="A364" s="163"/>
      <c r="B364" s="8" t="str">
        <f t="shared" si="249"/>
        <v>Recalculated Total</v>
      </c>
      <c r="C364" s="488">
        <f>SUM(C345:C363)</f>
        <v>4.4565240386873484E-11</v>
      </c>
      <c r="D364" s="488">
        <f t="shared" ref="D364:M364" si="269">SUM(D345:D363)</f>
        <v>-1.0186340659856796E-10</v>
      </c>
      <c r="E364" s="488">
        <f t="shared" si="269"/>
        <v>-1.0368239600211382E-10</v>
      </c>
      <c r="F364" s="488">
        <f t="shared" si="269"/>
        <v>-1.7189449863508344E-10</v>
      </c>
      <c r="G364" s="488">
        <f t="shared" si="269"/>
        <v>-7.5942807598039508E-10</v>
      </c>
      <c r="H364" s="488">
        <f t="shared" si="269"/>
        <v>4.2018655221909285E-10</v>
      </c>
      <c r="I364" s="488">
        <f t="shared" si="269"/>
        <v>-5.9844751376658678E-10</v>
      </c>
      <c r="J364" s="488">
        <f t="shared" si="269"/>
        <v>5.0022208597511053E-10</v>
      </c>
      <c r="K364" s="488">
        <f t="shared" si="269"/>
        <v>3.219611244276166E-10</v>
      </c>
      <c r="L364" s="488">
        <f t="shared" si="269"/>
        <v>-5.6206772569566965E-10</v>
      </c>
      <c r="M364" s="488">
        <f t="shared" si="269"/>
        <v>-1.8917489796876907E-10</v>
      </c>
    </row>
    <row r="365" spans="1:16384">
      <c r="A365" s="1085">
        <f>N365</f>
        <v>0</v>
      </c>
      <c r="B365" s="1080"/>
      <c r="C365" s="1085">
        <f t="shared" ref="C365:M365" si="270">SUM(C345:C363)-C364</f>
        <v>0</v>
      </c>
      <c r="D365" s="1085">
        <f t="shared" si="270"/>
        <v>0</v>
      </c>
      <c r="E365" s="1085">
        <f t="shared" si="270"/>
        <v>0</v>
      </c>
      <c r="F365" s="1085">
        <f t="shared" si="270"/>
        <v>0</v>
      </c>
      <c r="G365" s="1085">
        <f t="shared" si="270"/>
        <v>0</v>
      </c>
      <c r="H365" s="1085">
        <f t="shared" si="270"/>
        <v>0</v>
      </c>
      <c r="I365" s="1085">
        <f t="shared" si="270"/>
        <v>0</v>
      </c>
      <c r="J365" s="1085">
        <f t="shared" si="270"/>
        <v>0</v>
      </c>
      <c r="K365" s="1085">
        <f t="shared" si="270"/>
        <v>0</v>
      </c>
      <c r="L365" s="1085">
        <f t="shared" si="270"/>
        <v>0</v>
      </c>
      <c r="M365" s="1085">
        <f t="shared" si="270"/>
        <v>0</v>
      </c>
      <c r="N365" s="1085">
        <f>SUM($C365:M365)</f>
        <v>0</v>
      </c>
      <c r="O365" s="1085"/>
      <c r="P365" s="1085"/>
      <c r="Q365" s="1080"/>
      <c r="R365" s="1085"/>
      <c r="S365" s="1085"/>
      <c r="T365" s="1085"/>
      <c r="U365" s="1085"/>
      <c r="V365" s="1085"/>
      <c r="W365" s="1085"/>
      <c r="X365" s="1085"/>
      <c r="Y365" s="1085"/>
      <c r="Z365" s="1085"/>
      <c r="AA365" s="1085"/>
      <c r="AB365" s="1085"/>
      <c r="AC365" s="1085"/>
      <c r="AD365" s="1085"/>
      <c r="AE365" s="1085"/>
      <c r="AF365" s="1080"/>
      <c r="AG365" s="1085"/>
      <c r="AH365" s="1085"/>
      <c r="AI365" s="1085"/>
      <c r="AJ365" s="1085"/>
      <c r="AK365" s="1085"/>
      <c r="AL365" s="1085"/>
      <c r="AM365" s="1085"/>
      <c r="AN365" s="1085"/>
      <c r="AO365" s="1085"/>
      <c r="AP365" s="1085"/>
      <c r="AQ365" s="1085"/>
      <c r="AR365" s="1085"/>
      <c r="AS365" s="1085"/>
      <c r="AT365" s="1085"/>
      <c r="AU365" s="1080"/>
      <c r="AV365" s="1085"/>
      <c r="AW365" s="1085"/>
      <c r="AX365" s="1085"/>
      <c r="AY365" s="1085"/>
      <c r="AZ365" s="1085"/>
      <c r="BA365" s="1085"/>
      <c r="BB365" s="1085"/>
      <c r="BC365" s="1085"/>
      <c r="BD365" s="1085"/>
      <c r="BE365" s="1085"/>
      <c r="BF365" s="1085"/>
      <c r="BG365" s="1085"/>
      <c r="BH365" s="1085"/>
      <c r="BI365" s="1085"/>
      <c r="BJ365" s="1080"/>
      <c r="BK365" s="1085"/>
      <c r="BL365" s="1085"/>
      <c r="BM365" s="1085"/>
      <c r="BN365" s="1085"/>
      <c r="BO365" s="1085"/>
      <c r="BP365" s="1085"/>
      <c r="BQ365" s="1085"/>
      <c r="BR365" s="1085"/>
      <c r="BS365" s="1085"/>
      <c r="BT365" s="1085"/>
      <c r="BU365" s="1085"/>
      <c r="BV365" s="1085"/>
      <c r="BW365" s="1085"/>
      <c r="BX365" s="1085"/>
      <c r="BY365" s="1080"/>
      <c r="BZ365" s="1085"/>
      <c r="CA365" s="1085"/>
      <c r="CB365" s="1085"/>
      <c r="CC365" s="1085"/>
      <c r="CD365" s="1085"/>
      <c r="CE365" s="1085"/>
      <c r="CF365" s="1085"/>
      <c r="CG365" s="1085"/>
      <c r="CH365" s="1085"/>
      <c r="CI365" s="1085"/>
      <c r="CJ365" s="1085"/>
      <c r="CK365" s="1085"/>
      <c r="CL365" s="1085"/>
      <c r="CM365" s="1085"/>
      <c r="CN365" s="1080"/>
      <c r="CO365" s="1085"/>
      <c r="CP365" s="1085"/>
      <c r="CQ365" s="1085"/>
      <c r="CR365" s="1085"/>
      <c r="CS365" s="1085"/>
      <c r="CT365" s="1085"/>
      <c r="CU365" s="1085"/>
      <c r="CV365" s="1085"/>
      <c r="CW365" s="1085"/>
      <c r="CX365" s="1085"/>
      <c r="CY365" s="1085"/>
      <c r="CZ365" s="1085"/>
      <c r="DA365" s="1085"/>
      <c r="DB365" s="1085"/>
      <c r="DC365" s="1080"/>
      <c r="DD365" s="1085"/>
      <c r="DE365" s="1085"/>
      <c r="DF365" s="1085"/>
      <c r="DG365" s="1085"/>
      <c r="DH365" s="1085"/>
      <c r="DI365" s="1085"/>
      <c r="DJ365" s="1085"/>
      <c r="DK365" s="1085"/>
      <c r="DL365" s="1085"/>
      <c r="DM365" s="1085"/>
      <c r="DN365" s="1085"/>
      <c r="DO365" s="1085"/>
      <c r="DP365" s="1085"/>
      <c r="DQ365" s="1085"/>
      <c r="DR365" s="1080"/>
      <c r="DS365" s="1085"/>
      <c r="DT365" s="1085"/>
      <c r="DU365" s="1085"/>
      <c r="DV365" s="1085"/>
      <c r="DW365" s="1085"/>
      <c r="DX365" s="1085"/>
      <c r="DY365" s="1085"/>
      <c r="DZ365" s="1085"/>
      <c r="EA365" s="1085"/>
      <c r="EB365" s="1085"/>
      <c r="EC365" s="1085"/>
      <c r="ED365" s="1085"/>
      <c r="EE365" s="1085"/>
      <c r="EF365" s="1085"/>
      <c r="EG365" s="1080"/>
      <c r="EH365" s="1085"/>
      <c r="EI365" s="1085"/>
      <c r="EJ365" s="1085"/>
      <c r="EK365" s="1085"/>
      <c r="EL365" s="1085"/>
      <c r="EM365" s="1085"/>
      <c r="EN365" s="1085"/>
      <c r="EO365" s="1085"/>
      <c r="EP365" s="1085"/>
      <c r="EQ365" s="1085"/>
      <c r="ER365" s="1085"/>
      <c r="ES365" s="1085"/>
      <c r="ET365" s="1085"/>
      <c r="EU365" s="1085"/>
      <c r="EV365" s="1080"/>
      <c r="EW365" s="1085"/>
      <c r="EX365" s="1085"/>
      <c r="EY365" s="1085"/>
      <c r="EZ365" s="1085"/>
      <c r="FA365" s="1085"/>
      <c r="FB365" s="1085"/>
      <c r="FC365" s="1085"/>
      <c r="FD365" s="1085"/>
      <c r="FE365" s="1085"/>
      <c r="FF365" s="1085"/>
      <c r="FG365" s="1085"/>
      <c r="FH365" s="1085"/>
      <c r="FI365" s="1085"/>
      <c r="FJ365" s="1085"/>
      <c r="FK365" s="1080"/>
      <c r="FL365" s="1085"/>
      <c r="FM365" s="1085"/>
      <c r="FN365" s="1085"/>
      <c r="FO365" s="1085"/>
      <c r="FP365" s="1085"/>
      <c r="FQ365" s="1085"/>
      <c r="FR365" s="1085"/>
      <c r="FS365" s="1085"/>
      <c r="FT365" s="1085"/>
      <c r="FU365" s="1085"/>
      <c r="FV365" s="1085"/>
      <c r="FW365" s="1085"/>
      <c r="FX365" s="1085"/>
      <c r="FY365" s="1085"/>
      <c r="FZ365" s="1080"/>
      <c r="GA365" s="1085"/>
      <c r="GB365" s="1085"/>
      <c r="GC365" s="1085"/>
      <c r="GD365" s="1085"/>
      <c r="GE365" s="1085"/>
      <c r="GF365" s="1085"/>
      <c r="GG365" s="1085"/>
      <c r="GH365" s="1085"/>
      <c r="GI365" s="1085"/>
      <c r="GJ365" s="1085"/>
      <c r="GK365" s="1085"/>
      <c r="GL365" s="1085"/>
      <c r="GM365" s="1085"/>
      <c r="GN365" s="1085"/>
      <c r="GO365" s="1080"/>
      <c r="GP365" s="1085"/>
      <c r="GQ365" s="1085"/>
      <c r="GR365" s="1085"/>
      <c r="GS365" s="1085"/>
      <c r="GT365" s="1085"/>
      <c r="GU365" s="1085"/>
      <c r="GV365" s="1085"/>
      <c r="GW365" s="1085"/>
      <c r="GX365" s="1085"/>
      <c r="GY365" s="1085"/>
      <c r="GZ365" s="1085"/>
      <c r="HA365" s="1085"/>
      <c r="HB365" s="1085"/>
      <c r="HC365" s="1085"/>
      <c r="HD365" s="1080"/>
      <c r="HE365" s="1085"/>
      <c r="HF365" s="1085"/>
      <c r="HG365" s="1085"/>
      <c r="HH365" s="1085"/>
      <c r="HI365" s="1085"/>
      <c r="HJ365" s="1085"/>
      <c r="HK365" s="1085"/>
      <c r="HL365" s="1085"/>
      <c r="HM365" s="1085"/>
      <c r="HN365" s="1085"/>
      <c r="HO365" s="1085"/>
      <c r="HP365" s="1085"/>
      <c r="HQ365" s="1085"/>
      <c r="HR365" s="1085"/>
      <c r="HS365" s="1080"/>
      <c r="HT365" s="1085"/>
      <c r="HU365" s="1085"/>
      <c r="HV365" s="1085"/>
      <c r="HW365" s="1085"/>
      <c r="HX365" s="1085"/>
      <c r="HY365" s="1085"/>
      <c r="HZ365" s="1085"/>
      <c r="IA365" s="1085"/>
      <c r="IB365" s="1085"/>
      <c r="IC365" s="1085"/>
      <c r="ID365" s="1085"/>
      <c r="IE365" s="1085"/>
      <c r="IF365" s="1085"/>
      <c r="IG365" s="1085"/>
      <c r="IH365" s="1080"/>
      <c r="II365" s="1085"/>
      <c r="IJ365" s="1085"/>
      <c r="IK365" s="1085"/>
      <c r="IL365" s="1085"/>
      <c r="IM365" s="1085"/>
      <c r="IN365" s="1085"/>
      <c r="IO365" s="1085"/>
      <c r="IP365" s="1085"/>
      <c r="IQ365" s="1085"/>
      <c r="IR365" s="1085"/>
      <c r="IS365" s="1085"/>
      <c r="IT365" s="1085"/>
      <c r="IU365" s="1085"/>
      <c r="IV365" s="1085"/>
      <c r="IW365" s="1080"/>
      <c r="IX365" s="1085"/>
      <c r="IY365" s="1085"/>
      <c r="IZ365" s="1085"/>
      <c r="JA365" s="1085"/>
      <c r="JB365" s="1085"/>
      <c r="JC365" s="1085"/>
      <c r="JD365" s="1085"/>
      <c r="JE365" s="1085"/>
      <c r="JF365" s="1085"/>
      <c r="JG365" s="1085"/>
      <c r="JH365" s="1085"/>
      <c r="JI365" s="1085"/>
      <c r="JJ365" s="1085"/>
      <c r="JK365" s="1085"/>
      <c r="JL365" s="1080"/>
      <c r="JM365" s="1085"/>
      <c r="JN365" s="1085"/>
      <c r="JO365" s="1085"/>
      <c r="JP365" s="1085"/>
      <c r="JQ365" s="1085"/>
      <c r="JR365" s="1085"/>
      <c r="JS365" s="1085"/>
      <c r="JT365" s="1085"/>
      <c r="JU365" s="1085"/>
      <c r="JV365" s="1085"/>
      <c r="JW365" s="1085"/>
      <c r="JX365" s="1085"/>
      <c r="JY365" s="1085"/>
      <c r="JZ365" s="1085"/>
      <c r="KA365" s="1080"/>
      <c r="KB365" s="1085"/>
      <c r="KC365" s="1085"/>
      <c r="KD365" s="1085"/>
      <c r="KE365" s="1085"/>
      <c r="KF365" s="1085"/>
      <c r="KG365" s="1085"/>
      <c r="KH365" s="1085"/>
      <c r="KI365" s="1085"/>
      <c r="KJ365" s="1085"/>
      <c r="KK365" s="1085"/>
      <c r="KL365" s="1085"/>
      <c r="KM365" s="1085"/>
      <c r="KN365" s="1085"/>
      <c r="KO365" s="1085"/>
      <c r="KP365" s="1080"/>
      <c r="KQ365" s="1085"/>
      <c r="KR365" s="1085"/>
      <c r="KS365" s="1085"/>
      <c r="KT365" s="1085"/>
      <c r="KU365" s="1085"/>
      <c r="KV365" s="1085"/>
      <c r="KW365" s="1085"/>
      <c r="KX365" s="1085"/>
      <c r="KY365" s="1085"/>
      <c r="KZ365" s="1085"/>
      <c r="LA365" s="1085"/>
      <c r="LB365" s="1085"/>
      <c r="LC365" s="1085"/>
      <c r="LD365" s="1085"/>
      <c r="LE365" s="1080"/>
      <c r="LF365" s="1085"/>
      <c r="LG365" s="1085"/>
      <c r="LH365" s="1085"/>
      <c r="LI365" s="1085"/>
      <c r="LJ365" s="1085"/>
      <c r="LK365" s="1085"/>
      <c r="LL365" s="1085"/>
      <c r="LM365" s="1085"/>
      <c r="LN365" s="1085"/>
      <c r="LO365" s="1085"/>
      <c r="LP365" s="1085"/>
      <c r="LQ365" s="1085"/>
      <c r="LR365" s="1085"/>
      <c r="LS365" s="1085"/>
      <c r="LT365" s="1080"/>
      <c r="LU365" s="1085"/>
      <c r="LV365" s="1085"/>
      <c r="LW365" s="1085"/>
      <c r="LX365" s="1085"/>
      <c r="LY365" s="1085"/>
      <c r="LZ365" s="1085"/>
      <c r="MA365" s="1085"/>
      <c r="MB365" s="1085"/>
      <c r="MC365" s="1085"/>
      <c r="MD365" s="1085"/>
      <c r="ME365" s="1085"/>
      <c r="MF365" s="1085"/>
      <c r="MG365" s="1085"/>
      <c r="MH365" s="1085"/>
      <c r="MI365" s="1080"/>
      <c r="MJ365" s="1085"/>
      <c r="MK365" s="1085"/>
      <c r="ML365" s="1085"/>
      <c r="MM365" s="1085"/>
      <c r="MN365" s="1085"/>
      <c r="MO365" s="1085"/>
      <c r="MP365" s="1085"/>
      <c r="MQ365" s="1085"/>
      <c r="MR365" s="1085"/>
      <c r="MS365" s="1085"/>
      <c r="MT365" s="1085"/>
      <c r="MU365" s="1085"/>
      <c r="MV365" s="1085"/>
      <c r="MW365" s="1085"/>
      <c r="MX365" s="1080"/>
      <c r="MY365" s="1085"/>
      <c r="MZ365" s="1085"/>
      <c r="NA365" s="1085"/>
      <c r="NB365" s="1085"/>
      <c r="NC365" s="1085"/>
      <c r="ND365" s="1085"/>
      <c r="NE365" s="1085"/>
      <c r="NF365" s="1085"/>
      <c r="NG365" s="1085"/>
      <c r="NH365" s="1085"/>
      <c r="NI365" s="1085"/>
      <c r="NJ365" s="1085"/>
      <c r="NK365" s="1085"/>
      <c r="NL365" s="1085"/>
      <c r="NM365" s="1080"/>
      <c r="NN365" s="1085"/>
      <c r="NO365" s="1085"/>
      <c r="NP365" s="1085"/>
      <c r="NQ365" s="1085"/>
      <c r="NR365" s="1085"/>
      <c r="NS365" s="1085"/>
      <c r="NT365" s="1085"/>
      <c r="NU365" s="1085"/>
      <c r="NV365" s="1085"/>
      <c r="NW365" s="1085"/>
      <c r="NX365" s="1085"/>
      <c r="NY365" s="1085"/>
      <c r="NZ365" s="1085"/>
      <c r="OA365" s="1085"/>
      <c r="OB365" s="1080"/>
      <c r="OC365" s="1085"/>
      <c r="OD365" s="1085"/>
      <c r="OE365" s="1085"/>
      <c r="OF365" s="1085"/>
      <c r="OG365" s="1085"/>
      <c r="OH365" s="1085"/>
      <c r="OI365" s="1085"/>
      <c r="OJ365" s="1085"/>
      <c r="OK365" s="1085"/>
      <c r="OL365" s="1085"/>
      <c r="OM365" s="1085"/>
      <c r="ON365" s="1085"/>
      <c r="OO365" s="1085"/>
      <c r="OP365" s="1085"/>
      <c r="OQ365" s="1080"/>
      <c r="OR365" s="1085"/>
      <c r="OS365" s="1085"/>
      <c r="OT365" s="1085"/>
      <c r="OU365" s="1085"/>
      <c r="OV365" s="1085"/>
      <c r="OW365" s="1085"/>
      <c r="OX365" s="1085"/>
      <c r="OY365" s="1085"/>
      <c r="OZ365" s="1085"/>
      <c r="PA365" s="1085"/>
      <c r="PB365" s="1085"/>
      <c r="PC365" s="1085"/>
      <c r="PD365" s="1085"/>
      <c r="PE365" s="1085"/>
      <c r="PF365" s="1080"/>
      <c r="PG365" s="1085"/>
      <c r="PH365" s="1085"/>
      <c r="PI365" s="1085"/>
      <c r="PJ365" s="1085"/>
      <c r="PK365" s="1085"/>
      <c r="PL365" s="1085"/>
      <c r="PM365" s="1085"/>
      <c r="PN365" s="1085"/>
      <c r="PO365" s="1085"/>
      <c r="PP365" s="1085"/>
      <c r="PQ365" s="1085"/>
      <c r="PR365" s="1085"/>
      <c r="PS365" s="1085"/>
      <c r="PT365" s="1085"/>
      <c r="PU365" s="1080"/>
      <c r="PV365" s="1085"/>
      <c r="PW365" s="1085"/>
      <c r="PX365" s="1085"/>
      <c r="PY365" s="1085"/>
      <c r="PZ365" s="1085"/>
      <c r="QA365" s="1085"/>
      <c r="QB365" s="1085"/>
      <c r="QC365" s="1085"/>
      <c r="QD365" s="1085"/>
      <c r="QE365" s="1085"/>
      <c r="QF365" s="1085"/>
      <c r="QG365" s="1085"/>
      <c r="QH365" s="1085"/>
      <c r="QI365" s="1085"/>
      <c r="QJ365" s="1080"/>
      <c r="QK365" s="1085"/>
      <c r="QL365" s="1085"/>
      <c r="QM365" s="1085"/>
      <c r="QN365" s="1085"/>
      <c r="QO365" s="1085"/>
      <c r="QP365" s="1085"/>
      <c r="QQ365" s="1085"/>
      <c r="QR365" s="1085"/>
      <c r="QS365" s="1085"/>
      <c r="QT365" s="1085"/>
      <c r="QU365" s="1085"/>
      <c r="QV365" s="1085"/>
      <c r="QW365" s="1085"/>
      <c r="QX365" s="1085"/>
      <c r="QY365" s="1080"/>
      <c r="QZ365" s="1085"/>
      <c r="RA365" s="1085"/>
      <c r="RB365" s="1085"/>
      <c r="RC365" s="1085"/>
      <c r="RD365" s="1085"/>
      <c r="RE365" s="1085"/>
      <c r="RF365" s="1085"/>
      <c r="RG365" s="1085"/>
      <c r="RH365" s="1085"/>
      <c r="RI365" s="1085"/>
      <c r="RJ365" s="1085"/>
      <c r="RK365" s="1085"/>
      <c r="RL365" s="1085"/>
      <c r="RM365" s="1085"/>
      <c r="RN365" s="1080"/>
      <c r="RO365" s="1085"/>
      <c r="RP365" s="1085"/>
      <c r="RQ365" s="1085"/>
      <c r="RR365" s="1085"/>
      <c r="RS365" s="1085"/>
      <c r="RT365" s="1085"/>
      <c r="RU365" s="1085"/>
      <c r="RV365" s="1085"/>
      <c r="RW365" s="1085"/>
      <c r="RX365" s="1085"/>
      <c r="RY365" s="1085"/>
      <c r="RZ365" s="1085"/>
      <c r="SA365" s="1085"/>
      <c r="SB365" s="1085"/>
      <c r="SC365" s="1080"/>
      <c r="SD365" s="1085"/>
      <c r="SE365" s="1085"/>
      <c r="SF365" s="1085"/>
      <c r="SG365" s="1085"/>
      <c r="SH365" s="1085"/>
      <c r="SI365" s="1085"/>
      <c r="SJ365" s="1085"/>
      <c r="SK365" s="1085"/>
      <c r="SL365" s="1085"/>
      <c r="SM365" s="1085"/>
      <c r="SN365" s="1085"/>
      <c r="SO365" s="1085"/>
      <c r="SP365" s="1085"/>
      <c r="SQ365" s="1085"/>
      <c r="SR365" s="1080"/>
      <c r="SS365" s="1085"/>
      <c r="ST365" s="1085"/>
      <c r="SU365" s="1085"/>
      <c r="SV365" s="1085"/>
      <c r="SW365" s="1085"/>
      <c r="SX365" s="1085"/>
      <c r="SY365" s="1085"/>
      <c r="SZ365" s="1085"/>
      <c r="TA365" s="1085"/>
      <c r="TB365" s="1085"/>
      <c r="TC365" s="1085"/>
      <c r="TD365" s="1085"/>
      <c r="TE365" s="1085"/>
      <c r="TF365" s="1085"/>
      <c r="TG365" s="1080"/>
      <c r="TH365" s="1085"/>
      <c r="TI365" s="1085"/>
      <c r="TJ365" s="1085"/>
      <c r="TK365" s="1085"/>
      <c r="TL365" s="1085"/>
      <c r="TM365" s="1085"/>
      <c r="TN365" s="1085"/>
      <c r="TO365" s="1085"/>
      <c r="TP365" s="1085"/>
      <c r="TQ365" s="1085"/>
      <c r="TR365" s="1085"/>
      <c r="TS365" s="1085"/>
      <c r="TT365" s="1085"/>
      <c r="TU365" s="1085"/>
      <c r="TV365" s="1080"/>
      <c r="TW365" s="1085"/>
      <c r="TX365" s="1085"/>
      <c r="TY365" s="1085"/>
      <c r="TZ365" s="1085"/>
      <c r="UA365" s="1085"/>
      <c r="UB365" s="1085"/>
      <c r="UC365" s="1085"/>
      <c r="UD365" s="1085"/>
      <c r="UE365" s="1085"/>
      <c r="UF365" s="1085"/>
      <c r="UG365" s="1085"/>
      <c r="UH365" s="1085"/>
      <c r="UI365" s="1085"/>
      <c r="UJ365" s="1085"/>
      <c r="UK365" s="1080"/>
      <c r="UL365" s="1085"/>
      <c r="UM365" s="1085"/>
      <c r="UN365" s="1085"/>
      <c r="UO365" s="1085"/>
      <c r="UP365" s="1085"/>
      <c r="UQ365" s="1085"/>
      <c r="UR365" s="1085"/>
      <c r="US365" s="1085"/>
      <c r="UT365" s="1085"/>
      <c r="UU365" s="1085"/>
      <c r="UV365" s="1085"/>
      <c r="UW365" s="1085"/>
      <c r="UX365" s="1085"/>
      <c r="UY365" s="1085"/>
      <c r="UZ365" s="1080"/>
      <c r="VA365" s="1085"/>
      <c r="VB365" s="1085"/>
      <c r="VC365" s="1085"/>
      <c r="VD365" s="1085"/>
      <c r="VE365" s="1085"/>
      <c r="VF365" s="1085"/>
      <c r="VG365" s="1085"/>
      <c r="VH365" s="1085"/>
      <c r="VI365" s="1085"/>
      <c r="VJ365" s="1085"/>
      <c r="VK365" s="1085"/>
      <c r="VL365" s="1085"/>
      <c r="VM365" s="1085"/>
      <c r="VN365" s="1085"/>
      <c r="VO365" s="1080"/>
      <c r="VP365" s="1085"/>
      <c r="VQ365" s="1085"/>
      <c r="VR365" s="1085"/>
      <c r="VS365" s="1085"/>
      <c r="VT365" s="1085"/>
      <c r="VU365" s="1085"/>
      <c r="VV365" s="1085"/>
      <c r="VW365" s="1085"/>
      <c r="VX365" s="1085"/>
      <c r="VY365" s="1085"/>
      <c r="VZ365" s="1085"/>
      <c r="WA365" s="1085"/>
      <c r="WB365" s="1085"/>
      <c r="WC365" s="1085"/>
      <c r="WD365" s="1080"/>
      <c r="WE365" s="1085"/>
      <c r="WF365" s="1085"/>
      <c r="WG365" s="1085"/>
      <c r="WH365" s="1085"/>
      <c r="WI365" s="1085"/>
      <c r="WJ365" s="1085"/>
      <c r="WK365" s="1085"/>
      <c r="WL365" s="1085"/>
      <c r="WM365" s="1085"/>
      <c r="WN365" s="1085"/>
      <c r="WO365" s="1085"/>
      <c r="WP365" s="1085"/>
      <c r="WQ365" s="1085"/>
      <c r="WR365" s="1085"/>
      <c r="WS365" s="1080"/>
      <c r="WT365" s="1085"/>
      <c r="WU365" s="1085"/>
      <c r="WV365" s="1085"/>
      <c r="WW365" s="1085"/>
      <c r="WX365" s="1085"/>
      <c r="WY365" s="1085"/>
      <c r="WZ365" s="1085"/>
      <c r="XA365" s="1085"/>
      <c r="XB365" s="1085"/>
      <c r="XC365" s="1085"/>
      <c r="XD365" s="1085"/>
      <c r="XE365" s="1085"/>
      <c r="XF365" s="1085"/>
      <c r="XG365" s="1085"/>
      <c r="XH365" s="1080"/>
      <c r="XI365" s="1085"/>
      <c r="XJ365" s="1085"/>
      <c r="XK365" s="1085"/>
      <c r="XL365" s="1085"/>
      <c r="XM365" s="1085"/>
      <c r="XN365" s="1085"/>
      <c r="XO365" s="1085"/>
      <c r="XP365" s="1085"/>
      <c r="XQ365" s="1085"/>
      <c r="XR365" s="1085"/>
      <c r="XS365" s="1085"/>
      <c r="XT365" s="1085"/>
      <c r="XU365" s="1085"/>
      <c r="XV365" s="1085"/>
      <c r="XW365" s="1080"/>
      <c r="XX365" s="1085"/>
      <c r="XY365" s="1085"/>
      <c r="XZ365" s="1085"/>
      <c r="YA365" s="1085"/>
      <c r="YB365" s="1085"/>
      <c r="YC365" s="1085"/>
      <c r="YD365" s="1085"/>
      <c r="YE365" s="1085"/>
      <c r="YF365" s="1085"/>
      <c r="YG365" s="1085"/>
      <c r="YH365" s="1085"/>
      <c r="YI365" s="1085"/>
      <c r="YJ365" s="1085"/>
      <c r="YK365" s="1085"/>
      <c r="YL365" s="1080"/>
      <c r="YM365" s="1085"/>
      <c r="YN365" s="1085"/>
      <c r="YO365" s="1085"/>
      <c r="YP365" s="1085"/>
      <c r="YQ365" s="1085"/>
      <c r="YR365" s="1085"/>
      <c r="YS365" s="1085"/>
      <c r="YT365" s="1085"/>
      <c r="YU365" s="1085"/>
      <c r="YV365" s="1085"/>
      <c r="YW365" s="1085"/>
      <c r="YX365" s="1085"/>
      <c r="YY365" s="1085"/>
      <c r="YZ365" s="1085"/>
      <c r="ZA365" s="1080"/>
      <c r="ZB365" s="1085"/>
      <c r="ZC365" s="1085"/>
      <c r="ZD365" s="1085"/>
      <c r="ZE365" s="1085"/>
      <c r="ZF365" s="1085"/>
      <c r="ZG365" s="1085"/>
      <c r="ZH365" s="1085"/>
      <c r="ZI365" s="1085"/>
      <c r="ZJ365" s="1085"/>
      <c r="ZK365" s="1085"/>
      <c r="ZL365" s="1085"/>
      <c r="ZM365" s="1085"/>
      <c r="ZN365" s="1085"/>
      <c r="ZO365" s="1085"/>
      <c r="ZP365" s="1080"/>
      <c r="ZQ365" s="1085"/>
      <c r="ZR365" s="1085"/>
      <c r="ZS365" s="1085"/>
      <c r="ZT365" s="1085"/>
      <c r="ZU365" s="1085"/>
      <c r="ZV365" s="1085"/>
      <c r="ZW365" s="1085"/>
      <c r="ZX365" s="1085"/>
      <c r="ZY365" s="1085"/>
      <c r="ZZ365" s="1085"/>
      <c r="AAA365" s="1085"/>
      <c r="AAB365" s="1085"/>
      <c r="AAC365" s="1085"/>
      <c r="AAD365" s="1085"/>
      <c r="AAE365" s="1080"/>
      <c r="AAF365" s="1085"/>
      <c r="AAG365" s="1085"/>
      <c r="AAH365" s="1085"/>
      <c r="AAI365" s="1085"/>
      <c r="AAJ365" s="1085"/>
      <c r="AAK365" s="1085"/>
      <c r="AAL365" s="1085"/>
      <c r="AAM365" s="1085"/>
      <c r="AAN365" s="1085"/>
      <c r="AAO365" s="1085"/>
      <c r="AAP365" s="1085"/>
      <c r="AAQ365" s="1085"/>
      <c r="AAR365" s="1085"/>
      <c r="AAS365" s="1085"/>
      <c r="AAT365" s="1080"/>
      <c r="AAU365" s="1085"/>
      <c r="AAV365" s="1085"/>
      <c r="AAW365" s="1085"/>
      <c r="AAX365" s="1085"/>
      <c r="AAY365" s="1085"/>
      <c r="AAZ365" s="1085"/>
      <c r="ABA365" s="1085"/>
      <c r="ABB365" s="1085"/>
      <c r="ABC365" s="1085"/>
      <c r="ABD365" s="1085"/>
      <c r="ABE365" s="1085"/>
      <c r="ABF365" s="1085"/>
      <c r="ABG365" s="1085"/>
      <c r="ABH365" s="1085"/>
      <c r="ABI365" s="1080"/>
      <c r="ABJ365" s="1085"/>
      <c r="ABK365" s="1085"/>
      <c r="ABL365" s="1085"/>
      <c r="ABM365" s="1085"/>
      <c r="ABN365" s="1085"/>
      <c r="ABO365" s="1085"/>
      <c r="ABP365" s="1085"/>
      <c r="ABQ365" s="1085"/>
      <c r="ABR365" s="1085"/>
      <c r="ABS365" s="1085"/>
      <c r="ABT365" s="1085"/>
      <c r="ABU365" s="1085"/>
      <c r="ABV365" s="1085"/>
      <c r="ABW365" s="1085"/>
      <c r="ABX365" s="1080"/>
      <c r="ABY365" s="1085"/>
      <c r="ABZ365" s="1085"/>
      <c r="ACA365" s="1085"/>
      <c r="ACB365" s="1085"/>
      <c r="ACC365" s="1085"/>
      <c r="ACD365" s="1085"/>
      <c r="ACE365" s="1085"/>
      <c r="ACF365" s="1085"/>
      <c r="ACG365" s="1085"/>
      <c r="ACH365" s="1085"/>
      <c r="ACI365" s="1085"/>
      <c r="ACJ365" s="1085"/>
      <c r="ACK365" s="1085"/>
      <c r="ACL365" s="1085"/>
      <c r="ACM365" s="1080"/>
      <c r="ACN365" s="1085"/>
      <c r="ACO365" s="1085"/>
      <c r="ACP365" s="1085"/>
      <c r="ACQ365" s="1085"/>
      <c r="ACR365" s="1085"/>
      <c r="ACS365" s="1085"/>
      <c r="ACT365" s="1085"/>
      <c r="ACU365" s="1085"/>
      <c r="ACV365" s="1085"/>
      <c r="ACW365" s="1085"/>
      <c r="ACX365" s="1085"/>
      <c r="ACY365" s="1085"/>
      <c r="ACZ365" s="1085"/>
      <c r="ADA365" s="1085"/>
      <c r="ADB365" s="1080"/>
      <c r="ADC365" s="1085"/>
      <c r="ADD365" s="1085"/>
      <c r="ADE365" s="1085"/>
      <c r="ADF365" s="1085"/>
      <c r="ADG365" s="1085"/>
      <c r="ADH365" s="1085"/>
      <c r="ADI365" s="1085"/>
      <c r="ADJ365" s="1085"/>
      <c r="ADK365" s="1085"/>
      <c r="ADL365" s="1085"/>
      <c r="ADM365" s="1085"/>
      <c r="ADN365" s="1085"/>
      <c r="ADO365" s="1085"/>
      <c r="ADP365" s="1085"/>
      <c r="ADQ365" s="1080"/>
      <c r="ADR365" s="1085"/>
      <c r="ADS365" s="1085"/>
      <c r="ADT365" s="1085"/>
      <c r="ADU365" s="1085"/>
      <c r="ADV365" s="1085"/>
      <c r="ADW365" s="1085"/>
      <c r="ADX365" s="1085"/>
      <c r="ADY365" s="1085"/>
      <c r="ADZ365" s="1085"/>
      <c r="AEA365" s="1085"/>
      <c r="AEB365" s="1085"/>
      <c r="AEC365" s="1085"/>
      <c r="AED365" s="1085"/>
      <c r="AEE365" s="1085"/>
      <c r="AEF365" s="1080"/>
      <c r="AEG365" s="1085"/>
      <c r="AEH365" s="1085"/>
      <c r="AEI365" s="1085"/>
      <c r="AEJ365" s="1085"/>
      <c r="AEK365" s="1085"/>
      <c r="AEL365" s="1085"/>
      <c r="AEM365" s="1085"/>
      <c r="AEN365" s="1085"/>
      <c r="AEO365" s="1085"/>
      <c r="AEP365" s="1085"/>
      <c r="AEQ365" s="1085"/>
      <c r="AER365" s="1085"/>
      <c r="AES365" s="1085"/>
      <c r="AET365" s="1085"/>
      <c r="AEU365" s="1080"/>
      <c r="AEV365" s="1085"/>
      <c r="AEW365" s="1085"/>
      <c r="AEX365" s="1085"/>
      <c r="AEY365" s="1085"/>
      <c r="AEZ365" s="1085"/>
      <c r="AFA365" s="1085"/>
      <c r="AFB365" s="1085"/>
      <c r="AFC365" s="1085"/>
      <c r="AFD365" s="1085"/>
      <c r="AFE365" s="1085"/>
      <c r="AFF365" s="1085"/>
      <c r="AFG365" s="1085"/>
      <c r="AFH365" s="1085"/>
      <c r="AFI365" s="1085"/>
      <c r="AFJ365" s="1080"/>
      <c r="AFK365" s="1085"/>
      <c r="AFL365" s="1085"/>
      <c r="AFM365" s="1085"/>
      <c r="AFN365" s="1085"/>
      <c r="AFO365" s="1085"/>
      <c r="AFP365" s="1085"/>
      <c r="AFQ365" s="1085"/>
      <c r="AFR365" s="1085"/>
      <c r="AFS365" s="1085"/>
      <c r="AFT365" s="1085"/>
      <c r="AFU365" s="1085"/>
      <c r="AFV365" s="1085"/>
      <c r="AFW365" s="1085"/>
      <c r="AFX365" s="1085"/>
      <c r="AFY365" s="1080"/>
      <c r="AFZ365" s="1085"/>
      <c r="AGA365" s="1085"/>
      <c r="AGB365" s="1085"/>
      <c r="AGC365" s="1085"/>
      <c r="AGD365" s="1085"/>
      <c r="AGE365" s="1085"/>
      <c r="AGF365" s="1085"/>
      <c r="AGG365" s="1085"/>
      <c r="AGH365" s="1085"/>
      <c r="AGI365" s="1085"/>
      <c r="AGJ365" s="1085"/>
      <c r="AGK365" s="1085"/>
      <c r="AGL365" s="1085"/>
      <c r="AGM365" s="1085"/>
      <c r="AGN365" s="1080"/>
      <c r="AGO365" s="1085"/>
      <c r="AGP365" s="1085"/>
      <c r="AGQ365" s="1085"/>
      <c r="AGR365" s="1085"/>
      <c r="AGS365" s="1085"/>
      <c r="AGT365" s="1085"/>
      <c r="AGU365" s="1085"/>
      <c r="AGV365" s="1085"/>
      <c r="AGW365" s="1085"/>
      <c r="AGX365" s="1085"/>
      <c r="AGY365" s="1085"/>
      <c r="AGZ365" s="1085"/>
      <c r="AHA365" s="1085"/>
      <c r="AHB365" s="1085"/>
      <c r="AHC365" s="1080"/>
      <c r="AHD365" s="1085"/>
      <c r="AHE365" s="1085"/>
      <c r="AHF365" s="1085"/>
      <c r="AHG365" s="1085"/>
      <c r="AHH365" s="1085"/>
      <c r="AHI365" s="1085"/>
      <c r="AHJ365" s="1085"/>
      <c r="AHK365" s="1085"/>
      <c r="AHL365" s="1085"/>
      <c r="AHM365" s="1085"/>
      <c r="AHN365" s="1085"/>
      <c r="AHO365" s="1085"/>
      <c r="AHP365" s="1085"/>
      <c r="AHQ365" s="1085"/>
      <c r="AHR365" s="1080"/>
      <c r="AHS365" s="1085"/>
      <c r="AHT365" s="1085"/>
      <c r="AHU365" s="1085"/>
      <c r="AHV365" s="1085"/>
      <c r="AHW365" s="1085"/>
      <c r="AHX365" s="1085"/>
      <c r="AHY365" s="1085"/>
      <c r="AHZ365" s="1085"/>
      <c r="AIA365" s="1085"/>
      <c r="AIB365" s="1085"/>
      <c r="AIC365" s="1085"/>
      <c r="AID365" s="1085"/>
      <c r="AIE365" s="1085"/>
      <c r="AIF365" s="1085"/>
      <c r="AIG365" s="1080"/>
      <c r="AIH365" s="1085"/>
      <c r="AII365" s="1085"/>
      <c r="AIJ365" s="1085"/>
      <c r="AIK365" s="1085"/>
      <c r="AIL365" s="1085"/>
      <c r="AIM365" s="1085"/>
      <c r="AIN365" s="1085"/>
      <c r="AIO365" s="1085"/>
      <c r="AIP365" s="1085"/>
      <c r="AIQ365" s="1085"/>
      <c r="AIR365" s="1085"/>
      <c r="AIS365" s="1085"/>
      <c r="AIT365" s="1085"/>
      <c r="AIU365" s="1085"/>
      <c r="AIV365" s="1080"/>
      <c r="AIW365" s="1085"/>
      <c r="AIX365" s="1085"/>
      <c r="AIY365" s="1085"/>
      <c r="AIZ365" s="1085"/>
      <c r="AJA365" s="1085"/>
      <c r="AJB365" s="1085"/>
      <c r="AJC365" s="1085"/>
      <c r="AJD365" s="1085"/>
      <c r="AJE365" s="1085"/>
      <c r="AJF365" s="1085"/>
      <c r="AJG365" s="1085"/>
      <c r="AJH365" s="1085"/>
      <c r="AJI365" s="1085"/>
      <c r="AJJ365" s="1085"/>
      <c r="AJK365" s="1080"/>
      <c r="AJL365" s="1085"/>
      <c r="AJM365" s="1085"/>
      <c r="AJN365" s="1085"/>
      <c r="AJO365" s="1085"/>
      <c r="AJP365" s="1085"/>
      <c r="AJQ365" s="1085"/>
      <c r="AJR365" s="1085"/>
      <c r="AJS365" s="1085"/>
      <c r="AJT365" s="1085"/>
      <c r="AJU365" s="1085"/>
      <c r="AJV365" s="1085"/>
      <c r="AJW365" s="1085"/>
      <c r="AJX365" s="1085"/>
      <c r="AJY365" s="1085"/>
      <c r="AJZ365" s="1080"/>
      <c r="AKA365" s="1085"/>
      <c r="AKB365" s="1085"/>
      <c r="AKC365" s="1085"/>
      <c r="AKD365" s="1085"/>
      <c r="AKE365" s="1085"/>
      <c r="AKF365" s="1085"/>
      <c r="AKG365" s="1085"/>
      <c r="AKH365" s="1085"/>
      <c r="AKI365" s="1085"/>
      <c r="AKJ365" s="1085"/>
      <c r="AKK365" s="1085"/>
      <c r="AKL365" s="1085"/>
      <c r="AKM365" s="1085"/>
      <c r="AKN365" s="1085"/>
      <c r="AKO365" s="1080"/>
      <c r="AKP365" s="1085"/>
      <c r="AKQ365" s="1085"/>
      <c r="AKR365" s="1085"/>
      <c r="AKS365" s="1085"/>
      <c r="AKT365" s="1085"/>
      <c r="AKU365" s="1085"/>
      <c r="AKV365" s="1085"/>
      <c r="AKW365" s="1085"/>
      <c r="AKX365" s="1085"/>
      <c r="AKY365" s="1085"/>
      <c r="AKZ365" s="1085"/>
      <c r="ALA365" s="1085"/>
      <c r="ALB365" s="1085"/>
      <c r="ALC365" s="1085"/>
      <c r="ALD365" s="1080"/>
      <c r="ALE365" s="1085"/>
      <c r="ALF365" s="1085"/>
      <c r="ALG365" s="1085"/>
      <c r="ALH365" s="1085"/>
      <c r="ALI365" s="1085"/>
      <c r="ALJ365" s="1085"/>
      <c r="ALK365" s="1085"/>
      <c r="ALL365" s="1085"/>
      <c r="ALM365" s="1085"/>
      <c r="ALN365" s="1085"/>
      <c r="ALO365" s="1085"/>
      <c r="ALP365" s="1085"/>
      <c r="ALQ365" s="1085"/>
      <c r="ALR365" s="1085"/>
      <c r="ALS365" s="1080"/>
      <c r="ALT365" s="1085"/>
      <c r="ALU365" s="1085"/>
      <c r="ALV365" s="1085"/>
      <c r="ALW365" s="1085"/>
      <c r="ALX365" s="1085"/>
      <c r="ALY365" s="1085"/>
      <c r="ALZ365" s="1085"/>
      <c r="AMA365" s="1085"/>
      <c r="AMB365" s="1085"/>
      <c r="AMC365" s="1085"/>
      <c r="AMD365" s="1085"/>
      <c r="AME365" s="1085"/>
      <c r="AMF365" s="1085"/>
      <c r="AMG365" s="1085"/>
      <c r="AMH365" s="1080"/>
      <c r="AMI365" s="1085"/>
      <c r="AMJ365" s="1085"/>
      <c r="AMK365" s="1085"/>
      <c r="AML365" s="1085"/>
      <c r="AMM365" s="1085"/>
      <c r="AMN365" s="1085"/>
      <c r="AMO365" s="1085"/>
      <c r="AMP365" s="1085"/>
      <c r="AMQ365" s="1085"/>
      <c r="AMR365" s="1085"/>
      <c r="AMS365" s="1085"/>
      <c r="AMT365" s="1085"/>
      <c r="AMU365" s="1085"/>
      <c r="AMV365" s="1085"/>
      <c r="AMW365" s="1080"/>
      <c r="AMX365" s="1085"/>
      <c r="AMY365" s="1085"/>
      <c r="AMZ365" s="1085"/>
      <c r="ANA365" s="1085"/>
      <c r="ANB365" s="1085"/>
      <c r="ANC365" s="1085"/>
      <c r="AND365" s="1085"/>
      <c r="ANE365" s="1085"/>
      <c r="ANF365" s="1085"/>
      <c r="ANG365" s="1085"/>
      <c r="ANH365" s="1085"/>
      <c r="ANI365" s="1085"/>
      <c r="ANJ365" s="1085"/>
      <c r="ANK365" s="1085"/>
      <c r="ANL365" s="1080"/>
      <c r="ANM365" s="1085"/>
      <c r="ANN365" s="1085"/>
      <c r="ANO365" s="1085"/>
      <c r="ANP365" s="1085"/>
      <c r="ANQ365" s="1085"/>
      <c r="ANR365" s="1085"/>
      <c r="ANS365" s="1085"/>
      <c r="ANT365" s="1085"/>
      <c r="ANU365" s="1085"/>
      <c r="ANV365" s="1085"/>
      <c r="ANW365" s="1085"/>
      <c r="ANX365" s="1085"/>
      <c r="ANY365" s="1085"/>
      <c r="ANZ365" s="1085"/>
      <c r="AOA365" s="1080"/>
      <c r="AOB365" s="1085"/>
      <c r="AOC365" s="1085"/>
      <c r="AOD365" s="1085"/>
      <c r="AOE365" s="1085"/>
      <c r="AOF365" s="1085"/>
      <c r="AOG365" s="1085"/>
      <c r="AOH365" s="1085"/>
      <c r="AOI365" s="1085"/>
      <c r="AOJ365" s="1085"/>
      <c r="AOK365" s="1085"/>
      <c r="AOL365" s="1085"/>
      <c r="AOM365" s="1085"/>
      <c r="AON365" s="1085"/>
      <c r="AOO365" s="1085"/>
      <c r="AOP365" s="1080"/>
      <c r="AOQ365" s="1085"/>
      <c r="AOR365" s="1085"/>
      <c r="AOS365" s="1085"/>
      <c r="AOT365" s="1085"/>
      <c r="AOU365" s="1085"/>
      <c r="AOV365" s="1085"/>
      <c r="AOW365" s="1085"/>
      <c r="AOX365" s="1085"/>
      <c r="AOY365" s="1085"/>
      <c r="AOZ365" s="1085"/>
      <c r="APA365" s="1085"/>
      <c r="APB365" s="1085"/>
      <c r="APC365" s="1085"/>
      <c r="APD365" s="1085"/>
      <c r="APE365" s="1080"/>
      <c r="APF365" s="1085"/>
      <c r="APG365" s="1085"/>
      <c r="APH365" s="1085"/>
      <c r="API365" s="1085"/>
      <c r="APJ365" s="1085"/>
      <c r="APK365" s="1085"/>
      <c r="APL365" s="1085"/>
      <c r="APM365" s="1085"/>
      <c r="APN365" s="1085"/>
      <c r="APO365" s="1085"/>
      <c r="APP365" s="1085"/>
      <c r="APQ365" s="1085"/>
      <c r="APR365" s="1085"/>
      <c r="APS365" s="1085"/>
      <c r="APT365" s="1080"/>
      <c r="APU365" s="1085"/>
      <c r="APV365" s="1085"/>
      <c r="APW365" s="1085"/>
      <c r="APX365" s="1085"/>
      <c r="APY365" s="1085"/>
      <c r="APZ365" s="1085"/>
      <c r="AQA365" s="1085"/>
      <c r="AQB365" s="1085"/>
      <c r="AQC365" s="1085"/>
      <c r="AQD365" s="1085"/>
      <c r="AQE365" s="1085"/>
      <c r="AQF365" s="1085"/>
      <c r="AQG365" s="1085"/>
      <c r="AQH365" s="1085"/>
      <c r="AQI365" s="1080"/>
      <c r="AQJ365" s="1085"/>
      <c r="AQK365" s="1085"/>
      <c r="AQL365" s="1085"/>
      <c r="AQM365" s="1085"/>
      <c r="AQN365" s="1085"/>
      <c r="AQO365" s="1085"/>
      <c r="AQP365" s="1085"/>
      <c r="AQQ365" s="1085"/>
      <c r="AQR365" s="1085"/>
      <c r="AQS365" s="1085"/>
      <c r="AQT365" s="1085"/>
      <c r="AQU365" s="1085"/>
      <c r="AQV365" s="1085"/>
      <c r="AQW365" s="1085"/>
      <c r="AQX365" s="1080"/>
      <c r="AQY365" s="1085"/>
      <c r="AQZ365" s="1085"/>
      <c r="ARA365" s="1085"/>
      <c r="ARB365" s="1085"/>
      <c r="ARC365" s="1085"/>
      <c r="ARD365" s="1085"/>
      <c r="ARE365" s="1085"/>
      <c r="ARF365" s="1085"/>
      <c r="ARG365" s="1085"/>
      <c r="ARH365" s="1085"/>
      <c r="ARI365" s="1085"/>
      <c r="ARJ365" s="1085"/>
      <c r="ARK365" s="1085"/>
      <c r="ARL365" s="1085"/>
      <c r="ARM365" s="1080"/>
      <c r="ARN365" s="1085"/>
      <c r="ARO365" s="1085"/>
      <c r="ARP365" s="1085"/>
      <c r="ARQ365" s="1085"/>
      <c r="ARR365" s="1085"/>
      <c r="ARS365" s="1085"/>
      <c r="ART365" s="1085"/>
      <c r="ARU365" s="1085"/>
      <c r="ARV365" s="1085"/>
      <c r="ARW365" s="1085"/>
      <c r="ARX365" s="1085"/>
      <c r="ARY365" s="1085"/>
      <c r="ARZ365" s="1085"/>
      <c r="ASA365" s="1085"/>
      <c r="ASB365" s="1080"/>
      <c r="ASC365" s="1085"/>
      <c r="ASD365" s="1085"/>
      <c r="ASE365" s="1085"/>
      <c r="ASF365" s="1085"/>
      <c r="ASG365" s="1085"/>
      <c r="ASH365" s="1085"/>
      <c r="ASI365" s="1085"/>
      <c r="ASJ365" s="1085"/>
      <c r="ASK365" s="1085"/>
      <c r="ASL365" s="1085"/>
      <c r="ASM365" s="1085"/>
      <c r="ASN365" s="1085"/>
      <c r="ASO365" s="1085"/>
      <c r="ASP365" s="1085"/>
      <c r="ASQ365" s="1080"/>
      <c r="ASR365" s="1085"/>
      <c r="ASS365" s="1085"/>
      <c r="AST365" s="1085"/>
      <c r="ASU365" s="1085"/>
      <c r="ASV365" s="1085"/>
      <c r="ASW365" s="1085"/>
      <c r="ASX365" s="1085"/>
      <c r="ASY365" s="1085"/>
      <c r="ASZ365" s="1085"/>
      <c r="ATA365" s="1085"/>
      <c r="ATB365" s="1085"/>
      <c r="ATC365" s="1085"/>
      <c r="ATD365" s="1085"/>
      <c r="ATE365" s="1085"/>
      <c r="ATF365" s="1080"/>
      <c r="ATG365" s="1085"/>
      <c r="ATH365" s="1085"/>
      <c r="ATI365" s="1085"/>
      <c r="ATJ365" s="1085"/>
      <c r="ATK365" s="1085"/>
      <c r="ATL365" s="1085"/>
      <c r="ATM365" s="1085"/>
      <c r="ATN365" s="1085"/>
      <c r="ATO365" s="1085"/>
      <c r="ATP365" s="1085"/>
      <c r="ATQ365" s="1085"/>
      <c r="ATR365" s="1085"/>
      <c r="ATS365" s="1085"/>
      <c r="ATT365" s="1085"/>
      <c r="ATU365" s="1080"/>
      <c r="ATV365" s="1085"/>
      <c r="ATW365" s="1085"/>
      <c r="ATX365" s="1085"/>
      <c r="ATY365" s="1085"/>
      <c r="ATZ365" s="1085"/>
      <c r="AUA365" s="1085"/>
      <c r="AUB365" s="1085"/>
      <c r="AUC365" s="1085"/>
      <c r="AUD365" s="1085"/>
      <c r="AUE365" s="1085"/>
      <c r="AUF365" s="1085"/>
      <c r="AUG365" s="1085"/>
      <c r="AUH365" s="1085"/>
      <c r="AUI365" s="1085"/>
      <c r="AUJ365" s="1080"/>
      <c r="AUK365" s="1085"/>
      <c r="AUL365" s="1085"/>
      <c r="AUM365" s="1085"/>
      <c r="AUN365" s="1085"/>
      <c r="AUO365" s="1085"/>
      <c r="AUP365" s="1085"/>
      <c r="AUQ365" s="1085"/>
      <c r="AUR365" s="1085"/>
      <c r="AUS365" s="1085"/>
      <c r="AUT365" s="1085"/>
      <c r="AUU365" s="1085"/>
      <c r="AUV365" s="1085"/>
      <c r="AUW365" s="1085"/>
      <c r="AUX365" s="1085"/>
      <c r="AUY365" s="1080"/>
      <c r="AUZ365" s="1085"/>
      <c r="AVA365" s="1085"/>
      <c r="AVB365" s="1085"/>
      <c r="AVC365" s="1085"/>
      <c r="AVD365" s="1085"/>
      <c r="AVE365" s="1085"/>
      <c r="AVF365" s="1085"/>
      <c r="AVG365" s="1085"/>
      <c r="AVH365" s="1085"/>
      <c r="AVI365" s="1085"/>
      <c r="AVJ365" s="1085"/>
      <c r="AVK365" s="1085"/>
      <c r="AVL365" s="1085"/>
      <c r="AVM365" s="1085"/>
      <c r="AVN365" s="1080"/>
      <c r="AVO365" s="1085"/>
      <c r="AVP365" s="1085"/>
      <c r="AVQ365" s="1085"/>
      <c r="AVR365" s="1085"/>
      <c r="AVS365" s="1085"/>
      <c r="AVT365" s="1085"/>
      <c r="AVU365" s="1085"/>
      <c r="AVV365" s="1085"/>
      <c r="AVW365" s="1085"/>
      <c r="AVX365" s="1085"/>
      <c r="AVY365" s="1085"/>
      <c r="AVZ365" s="1085"/>
      <c r="AWA365" s="1085"/>
      <c r="AWB365" s="1085"/>
      <c r="AWC365" s="1080"/>
      <c r="AWD365" s="1085"/>
      <c r="AWE365" s="1085"/>
      <c r="AWF365" s="1085"/>
      <c r="AWG365" s="1085"/>
      <c r="AWH365" s="1085"/>
      <c r="AWI365" s="1085"/>
      <c r="AWJ365" s="1085"/>
      <c r="AWK365" s="1085"/>
      <c r="AWL365" s="1085"/>
      <c r="AWM365" s="1085"/>
      <c r="AWN365" s="1085"/>
      <c r="AWO365" s="1085"/>
      <c r="AWP365" s="1085"/>
      <c r="AWQ365" s="1085"/>
      <c r="AWR365" s="1080"/>
      <c r="AWS365" s="1085"/>
      <c r="AWT365" s="1085"/>
      <c r="AWU365" s="1085"/>
      <c r="AWV365" s="1085"/>
      <c r="AWW365" s="1085"/>
      <c r="AWX365" s="1085"/>
      <c r="AWY365" s="1085"/>
      <c r="AWZ365" s="1085"/>
      <c r="AXA365" s="1085"/>
      <c r="AXB365" s="1085"/>
      <c r="AXC365" s="1085"/>
      <c r="AXD365" s="1085"/>
      <c r="AXE365" s="1085"/>
      <c r="AXF365" s="1085"/>
      <c r="AXG365" s="1080"/>
      <c r="AXH365" s="1085"/>
      <c r="AXI365" s="1085"/>
      <c r="AXJ365" s="1085"/>
      <c r="AXK365" s="1085"/>
      <c r="AXL365" s="1085"/>
      <c r="AXM365" s="1085"/>
      <c r="AXN365" s="1085"/>
      <c r="AXO365" s="1085"/>
      <c r="AXP365" s="1085"/>
      <c r="AXQ365" s="1085"/>
      <c r="AXR365" s="1085"/>
      <c r="AXS365" s="1085"/>
      <c r="AXT365" s="1085"/>
      <c r="AXU365" s="1085"/>
      <c r="AXV365" s="1080"/>
      <c r="AXW365" s="1085"/>
      <c r="AXX365" s="1085"/>
      <c r="AXY365" s="1085"/>
      <c r="AXZ365" s="1085"/>
      <c r="AYA365" s="1085"/>
      <c r="AYB365" s="1085"/>
      <c r="AYC365" s="1085"/>
      <c r="AYD365" s="1085"/>
      <c r="AYE365" s="1085"/>
      <c r="AYF365" s="1085"/>
      <c r="AYG365" s="1085"/>
      <c r="AYH365" s="1085"/>
      <c r="AYI365" s="1085"/>
      <c r="AYJ365" s="1085"/>
      <c r="AYK365" s="1080"/>
      <c r="AYL365" s="1085"/>
      <c r="AYM365" s="1085"/>
      <c r="AYN365" s="1085"/>
      <c r="AYO365" s="1085"/>
      <c r="AYP365" s="1085"/>
      <c r="AYQ365" s="1085"/>
      <c r="AYR365" s="1085"/>
      <c r="AYS365" s="1085"/>
      <c r="AYT365" s="1085"/>
      <c r="AYU365" s="1085"/>
      <c r="AYV365" s="1085"/>
      <c r="AYW365" s="1085"/>
      <c r="AYX365" s="1085"/>
      <c r="AYY365" s="1085"/>
      <c r="AYZ365" s="1080"/>
      <c r="AZA365" s="1085"/>
      <c r="AZB365" s="1085"/>
      <c r="AZC365" s="1085"/>
      <c r="AZD365" s="1085"/>
      <c r="AZE365" s="1085"/>
      <c r="AZF365" s="1085"/>
      <c r="AZG365" s="1085"/>
      <c r="AZH365" s="1085"/>
      <c r="AZI365" s="1085"/>
      <c r="AZJ365" s="1085"/>
      <c r="AZK365" s="1085"/>
      <c r="AZL365" s="1085"/>
      <c r="AZM365" s="1085"/>
      <c r="AZN365" s="1085"/>
      <c r="AZO365" s="1080"/>
      <c r="AZP365" s="1085"/>
      <c r="AZQ365" s="1085"/>
      <c r="AZR365" s="1085"/>
      <c r="AZS365" s="1085"/>
      <c r="AZT365" s="1085"/>
      <c r="AZU365" s="1085"/>
      <c r="AZV365" s="1085"/>
      <c r="AZW365" s="1085"/>
      <c r="AZX365" s="1085"/>
      <c r="AZY365" s="1085"/>
      <c r="AZZ365" s="1085"/>
      <c r="BAA365" s="1085"/>
      <c r="BAB365" s="1085"/>
      <c r="BAC365" s="1085"/>
      <c r="BAD365" s="1080"/>
      <c r="BAE365" s="1085"/>
      <c r="BAF365" s="1085"/>
      <c r="BAG365" s="1085"/>
      <c r="BAH365" s="1085"/>
      <c r="BAI365" s="1085"/>
      <c r="BAJ365" s="1085"/>
      <c r="BAK365" s="1085"/>
      <c r="BAL365" s="1085"/>
      <c r="BAM365" s="1085"/>
      <c r="BAN365" s="1085"/>
      <c r="BAO365" s="1085"/>
      <c r="BAP365" s="1085"/>
      <c r="BAQ365" s="1085"/>
      <c r="BAR365" s="1085"/>
      <c r="BAS365" s="1080"/>
      <c r="BAT365" s="1085"/>
      <c r="BAU365" s="1085"/>
      <c r="BAV365" s="1085"/>
      <c r="BAW365" s="1085"/>
      <c r="BAX365" s="1085"/>
      <c r="BAY365" s="1085"/>
      <c r="BAZ365" s="1085"/>
      <c r="BBA365" s="1085"/>
      <c r="BBB365" s="1085"/>
      <c r="BBC365" s="1085"/>
      <c r="BBD365" s="1085"/>
      <c r="BBE365" s="1085"/>
      <c r="BBF365" s="1085"/>
      <c r="BBG365" s="1085"/>
      <c r="BBH365" s="1080"/>
      <c r="BBI365" s="1085"/>
      <c r="BBJ365" s="1085"/>
      <c r="BBK365" s="1085"/>
      <c r="BBL365" s="1085"/>
      <c r="BBM365" s="1085"/>
      <c r="BBN365" s="1085"/>
      <c r="BBO365" s="1085"/>
      <c r="BBP365" s="1085"/>
      <c r="BBQ365" s="1085"/>
      <c r="BBR365" s="1085"/>
      <c r="BBS365" s="1085"/>
      <c r="BBT365" s="1085"/>
      <c r="BBU365" s="1085"/>
      <c r="BBV365" s="1085"/>
      <c r="BBW365" s="1080"/>
      <c r="BBX365" s="1085"/>
      <c r="BBY365" s="1085"/>
      <c r="BBZ365" s="1085"/>
      <c r="BCA365" s="1085"/>
      <c r="BCB365" s="1085"/>
      <c r="BCC365" s="1085"/>
      <c r="BCD365" s="1085"/>
      <c r="BCE365" s="1085"/>
      <c r="BCF365" s="1085"/>
      <c r="BCG365" s="1085"/>
      <c r="BCH365" s="1085"/>
      <c r="BCI365" s="1085"/>
      <c r="BCJ365" s="1085"/>
      <c r="BCK365" s="1085"/>
      <c r="BCL365" s="1080"/>
      <c r="BCM365" s="1085"/>
      <c r="BCN365" s="1085"/>
      <c r="BCO365" s="1085"/>
      <c r="BCP365" s="1085"/>
      <c r="BCQ365" s="1085"/>
      <c r="BCR365" s="1085"/>
      <c r="BCS365" s="1085"/>
      <c r="BCT365" s="1085"/>
      <c r="BCU365" s="1085"/>
      <c r="BCV365" s="1085"/>
      <c r="BCW365" s="1085"/>
      <c r="BCX365" s="1085"/>
      <c r="BCY365" s="1085"/>
      <c r="BCZ365" s="1085"/>
      <c r="BDA365" s="1080"/>
      <c r="BDB365" s="1085"/>
      <c r="BDC365" s="1085"/>
      <c r="BDD365" s="1085"/>
      <c r="BDE365" s="1085"/>
      <c r="BDF365" s="1085"/>
      <c r="BDG365" s="1085"/>
      <c r="BDH365" s="1085"/>
      <c r="BDI365" s="1085"/>
      <c r="BDJ365" s="1085"/>
      <c r="BDK365" s="1085"/>
      <c r="BDL365" s="1085"/>
      <c r="BDM365" s="1085"/>
      <c r="BDN365" s="1085"/>
      <c r="BDO365" s="1085"/>
      <c r="BDP365" s="1080"/>
      <c r="BDQ365" s="1085"/>
      <c r="BDR365" s="1085"/>
      <c r="BDS365" s="1085"/>
      <c r="BDT365" s="1085"/>
      <c r="BDU365" s="1085"/>
      <c r="BDV365" s="1085"/>
      <c r="BDW365" s="1085"/>
      <c r="BDX365" s="1085"/>
      <c r="BDY365" s="1085"/>
      <c r="BDZ365" s="1085"/>
      <c r="BEA365" s="1085"/>
      <c r="BEB365" s="1085"/>
      <c r="BEC365" s="1085"/>
      <c r="BED365" s="1085"/>
      <c r="BEE365" s="1080"/>
      <c r="BEF365" s="1085"/>
      <c r="BEG365" s="1085"/>
      <c r="BEH365" s="1085"/>
      <c r="BEI365" s="1085"/>
      <c r="BEJ365" s="1085"/>
      <c r="BEK365" s="1085"/>
      <c r="BEL365" s="1085"/>
      <c r="BEM365" s="1085"/>
      <c r="BEN365" s="1085"/>
      <c r="BEO365" s="1085"/>
      <c r="BEP365" s="1085"/>
      <c r="BEQ365" s="1085"/>
      <c r="BER365" s="1085"/>
      <c r="BES365" s="1085"/>
      <c r="BET365" s="1080"/>
      <c r="BEU365" s="1085"/>
      <c r="BEV365" s="1085"/>
      <c r="BEW365" s="1085"/>
      <c r="BEX365" s="1085"/>
      <c r="BEY365" s="1085"/>
      <c r="BEZ365" s="1085"/>
      <c r="BFA365" s="1085"/>
      <c r="BFB365" s="1085"/>
      <c r="BFC365" s="1085"/>
      <c r="BFD365" s="1085"/>
      <c r="BFE365" s="1085"/>
      <c r="BFF365" s="1085"/>
      <c r="BFG365" s="1085"/>
      <c r="BFH365" s="1085"/>
      <c r="BFI365" s="1080"/>
      <c r="BFJ365" s="1085"/>
      <c r="BFK365" s="1085"/>
      <c r="BFL365" s="1085"/>
      <c r="BFM365" s="1085"/>
      <c r="BFN365" s="1085"/>
      <c r="BFO365" s="1085"/>
      <c r="BFP365" s="1085"/>
      <c r="BFQ365" s="1085"/>
      <c r="BFR365" s="1085"/>
      <c r="BFS365" s="1085"/>
      <c r="BFT365" s="1085"/>
      <c r="BFU365" s="1085"/>
      <c r="BFV365" s="1085"/>
      <c r="BFW365" s="1085"/>
      <c r="BFX365" s="1080"/>
      <c r="BFY365" s="1085"/>
      <c r="BFZ365" s="1085"/>
      <c r="BGA365" s="1085"/>
      <c r="BGB365" s="1085"/>
      <c r="BGC365" s="1085"/>
      <c r="BGD365" s="1085"/>
      <c r="BGE365" s="1085"/>
      <c r="BGF365" s="1085"/>
      <c r="BGG365" s="1085"/>
      <c r="BGH365" s="1085"/>
      <c r="BGI365" s="1085"/>
      <c r="BGJ365" s="1085"/>
      <c r="BGK365" s="1085"/>
      <c r="BGL365" s="1085"/>
      <c r="BGM365" s="1080"/>
      <c r="BGN365" s="1085"/>
      <c r="BGO365" s="1085"/>
      <c r="BGP365" s="1085"/>
      <c r="BGQ365" s="1085"/>
      <c r="BGR365" s="1085"/>
      <c r="BGS365" s="1085"/>
      <c r="BGT365" s="1085"/>
      <c r="BGU365" s="1085"/>
      <c r="BGV365" s="1085"/>
      <c r="BGW365" s="1085"/>
      <c r="BGX365" s="1085"/>
      <c r="BGY365" s="1085"/>
      <c r="BGZ365" s="1085"/>
      <c r="BHA365" s="1085"/>
      <c r="BHB365" s="1080"/>
      <c r="BHC365" s="1085"/>
      <c r="BHD365" s="1085"/>
      <c r="BHE365" s="1085"/>
      <c r="BHF365" s="1085"/>
      <c r="BHG365" s="1085"/>
      <c r="BHH365" s="1085"/>
      <c r="BHI365" s="1085"/>
      <c r="BHJ365" s="1085"/>
      <c r="BHK365" s="1085"/>
      <c r="BHL365" s="1085"/>
      <c r="BHM365" s="1085"/>
      <c r="BHN365" s="1085"/>
      <c r="BHO365" s="1085"/>
      <c r="BHP365" s="1085"/>
      <c r="BHQ365" s="1080"/>
      <c r="BHR365" s="1085"/>
      <c r="BHS365" s="1085"/>
      <c r="BHT365" s="1085"/>
      <c r="BHU365" s="1085"/>
      <c r="BHV365" s="1085"/>
      <c r="BHW365" s="1085"/>
      <c r="BHX365" s="1085"/>
      <c r="BHY365" s="1085"/>
      <c r="BHZ365" s="1085"/>
      <c r="BIA365" s="1085"/>
      <c r="BIB365" s="1085"/>
      <c r="BIC365" s="1085"/>
      <c r="BID365" s="1085"/>
      <c r="BIE365" s="1085"/>
      <c r="BIF365" s="1080"/>
      <c r="BIG365" s="1085"/>
      <c r="BIH365" s="1085"/>
      <c r="BII365" s="1085"/>
      <c r="BIJ365" s="1085"/>
      <c r="BIK365" s="1085"/>
      <c r="BIL365" s="1085"/>
      <c r="BIM365" s="1085"/>
      <c r="BIN365" s="1085"/>
      <c r="BIO365" s="1085"/>
      <c r="BIP365" s="1085"/>
      <c r="BIQ365" s="1085"/>
      <c r="BIR365" s="1085"/>
      <c r="BIS365" s="1085"/>
      <c r="BIT365" s="1085"/>
      <c r="BIU365" s="1080"/>
      <c r="BIV365" s="1085"/>
      <c r="BIW365" s="1085"/>
      <c r="BIX365" s="1085"/>
      <c r="BIY365" s="1085"/>
      <c r="BIZ365" s="1085"/>
      <c r="BJA365" s="1085"/>
      <c r="BJB365" s="1085"/>
      <c r="BJC365" s="1085"/>
      <c r="BJD365" s="1085"/>
      <c r="BJE365" s="1085"/>
      <c r="BJF365" s="1085"/>
      <c r="BJG365" s="1085"/>
      <c r="BJH365" s="1085"/>
      <c r="BJI365" s="1085"/>
      <c r="BJJ365" s="1080"/>
      <c r="BJK365" s="1085"/>
      <c r="BJL365" s="1085"/>
      <c r="BJM365" s="1085"/>
      <c r="BJN365" s="1085"/>
      <c r="BJO365" s="1085"/>
      <c r="BJP365" s="1085"/>
      <c r="BJQ365" s="1085"/>
      <c r="BJR365" s="1085"/>
      <c r="BJS365" s="1085"/>
      <c r="BJT365" s="1085"/>
      <c r="BJU365" s="1085"/>
      <c r="BJV365" s="1085"/>
      <c r="BJW365" s="1085"/>
      <c r="BJX365" s="1085"/>
      <c r="BJY365" s="1080"/>
      <c r="BJZ365" s="1085"/>
      <c r="BKA365" s="1085"/>
      <c r="BKB365" s="1085"/>
      <c r="BKC365" s="1085"/>
      <c r="BKD365" s="1085"/>
      <c r="BKE365" s="1085"/>
      <c r="BKF365" s="1085"/>
      <c r="BKG365" s="1085"/>
      <c r="BKH365" s="1085"/>
      <c r="BKI365" s="1085"/>
      <c r="BKJ365" s="1085"/>
      <c r="BKK365" s="1085"/>
      <c r="BKL365" s="1085"/>
      <c r="BKM365" s="1085"/>
      <c r="BKN365" s="1080"/>
      <c r="BKO365" s="1085"/>
      <c r="BKP365" s="1085"/>
      <c r="BKQ365" s="1085"/>
      <c r="BKR365" s="1085"/>
      <c r="BKS365" s="1085"/>
      <c r="BKT365" s="1085"/>
      <c r="BKU365" s="1085"/>
      <c r="BKV365" s="1085"/>
      <c r="BKW365" s="1085"/>
      <c r="BKX365" s="1085"/>
      <c r="BKY365" s="1085"/>
      <c r="BKZ365" s="1085"/>
      <c r="BLA365" s="1085"/>
      <c r="BLB365" s="1085"/>
      <c r="BLC365" s="1080"/>
      <c r="BLD365" s="1085"/>
      <c r="BLE365" s="1085"/>
      <c r="BLF365" s="1085"/>
      <c r="BLG365" s="1085"/>
      <c r="BLH365" s="1085"/>
      <c r="BLI365" s="1085"/>
      <c r="BLJ365" s="1085"/>
      <c r="BLK365" s="1085"/>
      <c r="BLL365" s="1085"/>
      <c r="BLM365" s="1085"/>
      <c r="BLN365" s="1085"/>
      <c r="BLO365" s="1085"/>
      <c r="BLP365" s="1085"/>
      <c r="BLQ365" s="1085"/>
      <c r="BLR365" s="1080"/>
      <c r="BLS365" s="1085"/>
      <c r="BLT365" s="1085"/>
      <c r="BLU365" s="1085"/>
      <c r="BLV365" s="1085"/>
      <c r="BLW365" s="1085"/>
      <c r="BLX365" s="1085"/>
      <c r="BLY365" s="1085"/>
      <c r="BLZ365" s="1085"/>
      <c r="BMA365" s="1085"/>
      <c r="BMB365" s="1085"/>
      <c r="BMC365" s="1085"/>
      <c r="BMD365" s="1085"/>
      <c r="BME365" s="1085"/>
      <c r="BMF365" s="1085"/>
      <c r="BMG365" s="1080"/>
      <c r="BMH365" s="1085"/>
      <c r="BMI365" s="1085"/>
      <c r="BMJ365" s="1085"/>
      <c r="BMK365" s="1085"/>
      <c r="BML365" s="1085"/>
      <c r="BMM365" s="1085"/>
      <c r="BMN365" s="1085"/>
      <c r="BMO365" s="1085"/>
      <c r="BMP365" s="1085"/>
      <c r="BMQ365" s="1085"/>
      <c r="BMR365" s="1085"/>
      <c r="BMS365" s="1085"/>
      <c r="BMT365" s="1085"/>
      <c r="BMU365" s="1085"/>
      <c r="BMV365" s="1080"/>
      <c r="BMW365" s="1085"/>
      <c r="BMX365" s="1085"/>
      <c r="BMY365" s="1085"/>
      <c r="BMZ365" s="1085"/>
      <c r="BNA365" s="1085"/>
      <c r="BNB365" s="1085"/>
      <c r="BNC365" s="1085"/>
      <c r="BND365" s="1085"/>
      <c r="BNE365" s="1085"/>
      <c r="BNF365" s="1085"/>
      <c r="BNG365" s="1085"/>
      <c r="BNH365" s="1085"/>
      <c r="BNI365" s="1085"/>
      <c r="BNJ365" s="1085"/>
      <c r="BNK365" s="1080"/>
      <c r="BNL365" s="1085"/>
      <c r="BNM365" s="1085"/>
      <c r="BNN365" s="1085"/>
      <c r="BNO365" s="1085"/>
      <c r="BNP365" s="1085"/>
      <c r="BNQ365" s="1085"/>
      <c r="BNR365" s="1085"/>
      <c r="BNS365" s="1085"/>
      <c r="BNT365" s="1085"/>
      <c r="BNU365" s="1085"/>
      <c r="BNV365" s="1085"/>
      <c r="BNW365" s="1085"/>
      <c r="BNX365" s="1085"/>
      <c r="BNY365" s="1085"/>
      <c r="BNZ365" s="1080"/>
      <c r="BOA365" s="1085"/>
      <c r="BOB365" s="1085"/>
      <c r="BOC365" s="1085"/>
      <c r="BOD365" s="1085"/>
      <c r="BOE365" s="1085"/>
      <c r="BOF365" s="1085"/>
      <c r="BOG365" s="1085"/>
      <c r="BOH365" s="1085"/>
      <c r="BOI365" s="1085"/>
      <c r="BOJ365" s="1085"/>
      <c r="BOK365" s="1085"/>
      <c r="BOL365" s="1085"/>
      <c r="BOM365" s="1085"/>
      <c r="BON365" s="1085"/>
      <c r="BOO365" s="1080"/>
      <c r="BOP365" s="1085"/>
      <c r="BOQ365" s="1085"/>
      <c r="BOR365" s="1085"/>
      <c r="BOS365" s="1085"/>
      <c r="BOT365" s="1085"/>
      <c r="BOU365" s="1085"/>
      <c r="BOV365" s="1085"/>
      <c r="BOW365" s="1085"/>
      <c r="BOX365" s="1085"/>
      <c r="BOY365" s="1085"/>
      <c r="BOZ365" s="1085"/>
      <c r="BPA365" s="1085"/>
      <c r="BPB365" s="1085"/>
      <c r="BPC365" s="1085"/>
      <c r="BPD365" s="1080"/>
      <c r="BPE365" s="1085"/>
      <c r="BPF365" s="1085"/>
      <c r="BPG365" s="1085"/>
      <c r="BPH365" s="1085"/>
      <c r="BPI365" s="1085"/>
      <c r="BPJ365" s="1085"/>
      <c r="BPK365" s="1085"/>
      <c r="BPL365" s="1085"/>
      <c r="BPM365" s="1085"/>
      <c r="BPN365" s="1085"/>
      <c r="BPO365" s="1085"/>
      <c r="BPP365" s="1085"/>
      <c r="BPQ365" s="1085"/>
      <c r="BPR365" s="1085"/>
      <c r="BPS365" s="1080"/>
      <c r="BPT365" s="1085"/>
      <c r="BPU365" s="1085"/>
      <c r="BPV365" s="1085"/>
      <c r="BPW365" s="1085"/>
      <c r="BPX365" s="1085"/>
      <c r="BPY365" s="1085"/>
      <c r="BPZ365" s="1085"/>
      <c r="BQA365" s="1085"/>
      <c r="BQB365" s="1085"/>
      <c r="BQC365" s="1085"/>
      <c r="BQD365" s="1085"/>
      <c r="BQE365" s="1085"/>
      <c r="BQF365" s="1085"/>
      <c r="BQG365" s="1085"/>
      <c r="BQH365" s="1080"/>
      <c r="BQI365" s="1085"/>
      <c r="BQJ365" s="1085"/>
      <c r="BQK365" s="1085"/>
      <c r="BQL365" s="1085"/>
      <c r="BQM365" s="1085"/>
      <c r="BQN365" s="1085"/>
      <c r="BQO365" s="1085"/>
      <c r="BQP365" s="1085"/>
      <c r="BQQ365" s="1085"/>
      <c r="BQR365" s="1085"/>
      <c r="BQS365" s="1085"/>
      <c r="BQT365" s="1085"/>
      <c r="BQU365" s="1085"/>
      <c r="BQV365" s="1085"/>
      <c r="BQW365" s="1080"/>
      <c r="BQX365" s="1085"/>
      <c r="BQY365" s="1085"/>
      <c r="BQZ365" s="1085"/>
      <c r="BRA365" s="1085"/>
      <c r="BRB365" s="1085"/>
      <c r="BRC365" s="1085"/>
      <c r="BRD365" s="1085"/>
      <c r="BRE365" s="1085"/>
      <c r="BRF365" s="1085"/>
      <c r="BRG365" s="1085"/>
      <c r="BRH365" s="1085"/>
      <c r="BRI365" s="1085"/>
      <c r="BRJ365" s="1085"/>
      <c r="BRK365" s="1085"/>
      <c r="BRL365" s="1080"/>
      <c r="BRM365" s="1085"/>
      <c r="BRN365" s="1085"/>
      <c r="BRO365" s="1085"/>
      <c r="BRP365" s="1085"/>
      <c r="BRQ365" s="1085"/>
      <c r="BRR365" s="1085"/>
      <c r="BRS365" s="1085"/>
      <c r="BRT365" s="1085"/>
      <c r="BRU365" s="1085"/>
      <c r="BRV365" s="1085"/>
      <c r="BRW365" s="1085"/>
      <c r="BRX365" s="1085"/>
      <c r="BRY365" s="1085"/>
      <c r="BRZ365" s="1085"/>
      <c r="BSA365" s="1080"/>
      <c r="BSB365" s="1085"/>
      <c r="BSC365" s="1085"/>
      <c r="BSD365" s="1085"/>
      <c r="BSE365" s="1085"/>
      <c r="BSF365" s="1085"/>
      <c r="BSG365" s="1085"/>
      <c r="BSH365" s="1085"/>
      <c r="BSI365" s="1085"/>
      <c r="BSJ365" s="1085"/>
      <c r="BSK365" s="1085"/>
      <c r="BSL365" s="1085"/>
      <c r="BSM365" s="1085"/>
      <c r="BSN365" s="1085"/>
      <c r="BSO365" s="1085"/>
      <c r="BSP365" s="1080"/>
      <c r="BSQ365" s="1085"/>
      <c r="BSR365" s="1085"/>
      <c r="BSS365" s="1085"/>
      <c r="BST365" s="1085"/>
      <c r="BSU365" s="1085"/>
      <c r="BSV365" s="1085"/>
      <c r="BSW365" s="1085"/>
      <c r="BSX365" s="1085"/>
      <c r="BSY365" s="1085"/>
      <c r="BSZ365" s="1085"/>
      <c r="BTA365" s="1085"/>
      <c r="BTB365" s="1085"/>
      <c r="BTC365" s="1085"/>
      <c r="BTD365" s="1085"/>
      <c r="BTE365" s="1080"/>
      <c r="BTF365" s="1085"/>
      <c r="BTG365" s="1085"/>
      <c r="BTH365" s="1085"/>
      <c r="BTI365" s="1085"/>
      <c r="BTJ365" s="1085"/>
      <c r="BTK365" s="1085"/>
      <c r="BTL365" s="1085"/>
      <c r="BTM365" s="1085"/>
      <c r="BTN365" s="1085"/>
      <c r="BTO365" s="1085"/>
      <c r="BTP365" s="1085"/>
      <c r="BTQ365" s="1085"/>
      <c r="BTR365" s="1085"/>
      <c r="BTS365" s="1085"/>
      <c r="BTT365" s="1080"/>
      <c r="BTU365" s="1085"/>
      <c r="BTV365" s="1085"/>
      <c r="BTW365" s="1085"/>
      <c r="BTX365" s="1085"/>
      <c r="BTY365" s="1085"/>
      <c r="BTZ365" s="1085"/>
      <c r="BUA365" s="1085"/>
      <c r="BUB365" s="1085"/>
      <c r="BUC365" s="1085"/>
      <c r="BUD365" s="1085"/>
      <c r="BUE365" s="1085"/>
      <c r="BUF365" s="1085"/>
      <c r="BUG365" s="1085"/>
      <c r="BUH365" s="1085"/>
      <c r="BUI365" s="1080"/>
      <c r="BUJ365" s="1085"/>
      <c r="BUK365" s="1085"/>
      <c r="BUL365" s="1085"/>
      <c r="BUM365" s="1085"/>
      <c r="BUN365" s="1085"/>
      <c r="BUO365" s="1085"/>
      <c r="BUP365" s="1085"/>
      <c r="BUQ365" s="1085"/>
      <c r="BUR365" s="1085"/>
      <c r="BUS365" s="1085"/>
      <c r="BUT365" s="1085"/>
      <c r="BUU365" s="1085"/>
      <c r="BUV365" s="1085"/>
      <c r="BUW365" s="1085"/>
      <c r="BUX365" s="1080"/>
      <c r="BUY365" s="1085"/>
      <c r="BUZ365" s="1085"/>
      <c r="BVA365" s="1085"/>
      <c r="BVB365" s="1085"/>
      <c r="BVC365" s="1085"/>
      <c r="BVD365" s="1085"/>
      <c r="BVE365" s="1085"/>
      <c r="BVF365" s="1085"/>
      <c r="BVG365" s="1085"/>
      <c r="BVH365" s="1085"/>
      <c r="BVI365" s="1085"/>
      <c r="BVJ365" s="1085"/>
      <c r="BVK365" s="1085"/>
      <c r="BVL365" s="1085"/>
      <c r="BVM365" s="1080"/>
      <c r="BVN365" s="1085"/>
      <c r="BVO365" s="1085"/>
      <c r="BVP365" s="1085"/>
      <c r="BVQ365" s="1085"/>
      <c r="BVR365" s="1085"/>
      <c r="BVS365" s="1085"/>
      <c r="BVT365" s="1085"/>
      <c r="BVU365" s="1085"/>
      <c r="BVV365" s="1085"/>
      <c r="BVW365" s="1085"/>
      <c r="BVX365" s="1085"/>
      <c r="BVY365" s="1085"/>
      <c r="BVZ365" s="1085"/>
      <c r="BWA365" s="1085"/>
      <c r="BWB365" s="1080"/>
      <c r="BWC365" s="1085"/>
      <c r="BWD365" s="1085"/>
      <c r="BWE365" s="1085"/>
      <c r="BWF365" s="1085"/>
      <c r="BWG365" s="1085"/>
      <c r="BWH365" s="1085"/>
      <c r="BWI365" s="1085"/>
      <c r="BWJ365" s="1085"/>
      <c r="BWK365" s="1085"/>
      <c r="BWL365" s="1085"/>
      <c r="BWM365" s="1085"/>
      <c r="BWN365" s="1085"/>
      <c r="BWO365" s="1085"/>
      <c r="BWP365" s="1085"/>
      <c r="BWQ365" s="1080"/>
      <c r="BWR365" s="1085"/>
      <c r="BWS365" s="1085"/>
      <c r="BWT365" s="1085"/>
      <c r="BWU365" s="1085"/>
      <c r="BWV365" s="1085"/>
      <c r="BWW365" s="1085"/>
      <c r="BWX365" s="1085"/>
      <c r="BWY365" s="1085"/>
      <c r="BWZ365" s="1085"/>
      <c r="BXA365" s="1085"/>
      <c r="BXB365" s="1085"/>
      <c r="BXC365" s="1085"/>
      <c r="BXD365" s="1085"/>
      <c r="BXE365" s="1085"/>
      <c r="BXF365" s="1080"/>
      <c r="BXG365" s="1085"/>
      <c r="BXH365" s="1085"/>
      <c r="BXI365" s="1085"/>
      <c r="BXJ365" s="1085"/>
      <c r="BXK365" s="1085"/>
      <c r="BXL365" s="1085"/>
      <c r="BXM365" s="1085"/>
      <c r="BXN365" s="1085"/>
      <c r="BXO365" s="1085"/>
      <c r="BXP365" s="1085"/>
      <c r="BXQ365" s="1085"/>
      <c r="BXR365" s="1085"/>
      <c r="BXS365" s="1085"/>
      <c r="BXT365" s="1085"/>
      <c r="BXU365" s="1080"/>
      <c r="BXV365" s="1085"/>
      <c r="BXW365" s="1085"/>
      <c r="BXX365" s="1085"/>
      <c r="BXY365" s="1085"/>
      <c r="BXZ365" s="1085"/>
      <c r="BYA365" s="1085"/>
      <c r="BYB365" s="1085"/>
      <c r="BYC365" s="1085"/>
      <c r="BYD365" s="1085"/>
      <c r="BYE365" s="1085"/>
      <c r="BYF365" s="1085"/>
      <c r="BYG365" s="1085"/>
      <c r="BYH365" s="1085"/>
      <c r="BYI365" s="1085"/>
      <c r="BYJ365" s="1080"/>
      <c r="BYK365" s="1085"/>
      <c r="BYL365" s="1085"/>
      <c r="BYM365" s="1085"/>
      <c r="BYN365" s="1085"/>
      <c r="BYO365" s="1085"/>
      <c r="BYP365" s="1085"/>
      <c r="BYQ365" s="1085"/>
      <c r="BYR365" s="1085"/>
      <c r="BYS365" s="1085"/>
      <c r="BYT365" s="1085"/>
      <c r="BYU365" s="1085"/>
      <c r="BYV365" s="1085"/>
      <c r="BYW365" s="1085"/>
      <c r="BYX365" s="1085"/>
      <c r="BYY365" s="1080"/>
      <c r="BYZ365" s="1085"/>
      <c r="BZA365" s="1085"/>
      <c r="BZB365" s="1085"/>
      <c r="BZC365" s="1085"/>
      <c r="BZD365" s="1085"/>
      <c r="BZE365" s="1085"/>
      <c r="BZF365" s="1085"/>
      <c r="BZG365" s="1085"/>
      <c r="BZH365" s="1085"/>
      <c r="BZI365" s="1085"/>
      <c r="BZJ365" s="1085"/>
      <c r="BZK365" s="1085"/>
      <c r="BZL365" s="1085"/>
      <c r="BZM365" s="1085"/>
      <c r="BZN365" s="1080"/>
      <c r="BZO365" s="1085"/>
      <c r="BZP365" s="1085"/>
      <c r="BZQ365" s="1085"/>
      <c r="BZR365" s="1085"/>
      <c r="BZS365" s="1085"/>
      <c r="BZT365" s="1085"/>
      <c r="BZU365" s="1085"/>
      <c r="BZV365" s="1085"/>
      <c r="BZW365" s="1085"/>
      <c r="BZX365" s="1085"/>
      <c r="BZY365" s="1085"/>
      <c r="BZZ365" s="1085"/>
      <c r="CAA365" s="1085"/>
      <c r="CAB365" s="1085"/>
      <c r="CAC365" s="1080"/>
      <c r="CAD365" s="1085"/>
      <c r="CAE365" s="1085"/>
      <c r="CAF365" s="1085"/>
      <c r="CAG365" s="1085"/>
      <c r="CAH365" s="1085"/>
      <c r="CAI365" s="1085"/>
      <c r="CAJ365" s="1085"/>
      <c r="CAK365" s="1085"/>
      <c r="CAL365" s="1085"/>
      <c r="CAM365" s="1085"/>
      <c r="CAN365" s="1085"/>
      <c r="CAO365" s="1085"/>
      <c r="CAP365" s="1085"/>
      <c r="CAQ365" s="1085"/>
      <c r="CAR365" s="1080"/>
      <c r="CAS365" s="1085"/>
      <c r="CAT365" s="1085"/>
      <c r="CAU365" s="1085"/>
      <c r="CAV365" s="1085"/>
      <c r="CAW365" s="1085"/>
      <c r="CAX365" s="1085"/>
      <c r="CAY365" s="1085"/>
      <c r="CAZ365" s="1085"/>
      <c r="CBA365" s="1085"/>
      <c r="CBB365" s="1085"/>
      <c r="CBC365" s="1085"/>
      <c r="CBD365" s="1085"/>
      <c r="CBE365" s="1085"/>
      <c r="CBF365" s="1085"/>
      <c r="CBG365" s="1080"/>
      <c r="CBH365" s="1085"/>
      <c r="CBI365" s="1085"/>
      <c r="CBJ365" s="1085"/>
      <c r="CBK365" s="1085"/>
      <c r="CBL365" s="1085"/>
      <c r="CBM365" s="1085"/>
      <c r="CBN365" s="1085"/>
      <c r="CBO365" s="1085"/>
      <c r="CBP365" s="1085"/>
      <c r="CBQ365" s="1085"/>
      <c r="CBR365" s="1085"/>
      <c r="CBS365" s="1085"/>
      <c r="CBT365" s="1085"/>
      <c r="CBU365" s="1085"/>
      <c r="CBV365" s="1080"/>
      <c r="CBW365" s="1085"/>
      <c r="CBX365" s="1085"/>
      <c r="CBY365" s="1085"/>
      <c r="CBZ365" s="1085"/>
      <c r="CCA365" s="1085"/>
      <c r="CCB365" s="1085"/>
      <c r="CCC365" s="1085"/>
      <c r="CCD365" s="1085"/>
      <c r="CCE365" s="1085"/>
      <c r="CCF365" s="1085"/>
      <c r="CCG365" s="1085"/>
      <c r="CCH365" s="1085"/>
      <c r="CCI365" s="1085"/>
      <c r="CCJ365" s="1085"/>
      <c r="CCK365" s="1080"/>
      <c r="CCL365" s="1085"/>
      <c r="CCM365" s="1085"/>
      <c r="CCN365" s="1085"/>
      <c r="CCO365" s="1085"/>
      <c r="CCP365" s="1085"/>
      <c r="CCQ365" s="1085"/>
      <c r="CCR365" s="1085"/>
      <c r="CCS365" s="1085"/>
      <c r="CCT365" s="1085"/>
      <c r="CCU365" s="1085"/>
      <c r="CCV365" s="1085"/>
      <c r="CCW365" s="1085"/>
      <c r="CCX365" s="1085"/>
      <c r="CCY365" s="1085"/>
      <c r="CCZ365" s="1080"/>
      <c r="CDA365" s="1085"/>
      <c r="CDB365" s="1085"/>
      <c r="CDC365" s="1085"/>
      <c r="CDD365" s="1085"/>
      <c r="CDE365" s="1085"/>
      <c r="CDF365" s="1085"/>
      <c r="CDG365" s="1085"/>
      <c r="CDH365" s="1085"/>
      <c r="CDI365" s="1085"/>
      <c r="CDJ365" s="1085"/>
      <c r="CDK365" s="1085"/>
      <c r="CDL365" s="1085"/>
      <c r="CDM365" s="1085"/>
      <c r="CDN365" s="1085"/>
      <c r="CDO365" s="1080"/>
      <c r="CDP365" s="1085"/>
      <c r="CDQ365" s="1085"/>
      <c r="CDR365" s="1085"/>
      <c r="CDS365" s="1085"/>
      <c r="CDT365" s="1085"/>
      <c r="CDU365" s="1085"/>
      <c r="CDV365" s="1085"/>
      <c r="CDW365" s="1085"/>
      <c r="CDX365" s="1085"/>
      <c r="CDY365" s="1085"/>
      <c r="CDZ365" s="1085"/>
      <c r="CEA365" s="1085"/>
      <c r="CEB365" s="1085"/>
      <c r="CEC365" s="1085"/>
      <c r="CED365" s="1080"/>
      <c r="CEE365" s="1085"/>
      <c r="CEF365" s="1085"/>
      <c r="CEG365" s="1085"/>
      <c r="CEH365" s="1085"/>
      <c r="CEI365" s="1085"/>
      <c r="CEJ365" s="1085"/>
      <c r="CEK365" s="1085"/>
      <c r="CEL365" s="1085"/>
      <c r="CEM365" s="1085"/>
      <c r="CEN365" s="1085"/>
      <c r="CEO365" s="1085"/>
      <c r="CEP365" s="1085"/>
      <c r="CEQ365" s="1085"/>
      <c r="CER365" s="1085"/>
      <c r="CES365" s="1080"/>
      <c r="CET365" s="1085"/>
      <c r="CEU365" s="1085"/>
      <c r="CEV365" s="1085"/>
      <c r="CEW365" s="1085"/>
      <c r="CEX365" s="1085"/>
      <c r="CEY365" s="1085"/>
      <c r="CEZ365" s="1085"/>
      <c r="CFA365" s="1085"/>
      <c r="CFB365" s="1085"/>
      <c r="CFC365" s="1085"/>
      <c r="CFD365" s="1085"/>
      <c r="CFE365" s="1085"/>
      <c r="CFF365" s="1085"/>
      <c r="CFG365" s="1085"/>
      <c r="CFH365" s="1080"/>
      <c r="CFI365" s="1085"/>
      <c r="CFJ365" s="1085"/>
      <c r="CFK365" s="1085"/>
      <c r="CFL365" s="1085"/>
      <c r="CFM365" s="1085"/>
      <c r="CFN365" s="1085"/>
      <c r="CFO365" s="1085"/>
      <c r="CFP365" s="1085"/>
      <c r="CFQ365" s="1085"/>
      <c r="CFR365" s="1085"/>
      <c r="CFS365" s="1085"/>
      <c r="CFT365" s="1085"/>
      <c r="CFU365" s="1085"/>
      <c r="CFV365" s="1085"/>
      <c r="CFW365" s="1080"/>
      <c r="CFX365" s="1085"/>
      <c r="CFY365" s="1085"/>
      <c r="CFZ365" s="1085"/>
      <c r="CGA365" s="1085"/>
      <c r="CGB365" s="1085"/>
      <c r="CGC365" s="1085"/>
      <c r="CGD365" s="1085"/>
      <c r="CGE365" s="1085"/>
      <c r="CGF365" s="1085"/>
      <c r="CGG365" s="1085"/>
      <c r="CGH365" s="1085"/>
      <c r="CGI365" s="1085"/>
      <c r="CGJ365" s="1085"/>
      <c r="CGK365" s="1085"/>
      <c r="CGL365" s="1080"/>
      <c r="CGM365" s="1085"/>
      <c r="CGN365" s="1085"/>
      <c r="CGO365" s="1085"/>
      <c r="CGP365" s="1085"/>
      <c r="CGQ365" s="1085"/>
      <c r="CGR365" s="1085"/>
      <c r="CGS365" s="1085"/>
      <c r="CGT365" s="1085"/>
      <c r="CGU365" s="1085"/>
      <c r="CGV365" s="1085"/>
      <c r="CGW365" s="1085"/>
      <c r="CGX365" s="1085"/>
      <c r="CGY365" s="1085"/>
      <c r="CGZ365" s="1085"/>
      <c r="CHA365" s="1080"/>
      <c r="CHB365" s="1085"/>
      <c r="CHC365" s="1085"/>
      <c r="CHD365" s="1085"/>
      <c r="CHE365" s="1085"/>
      <c r="CHF365" s="1085"/>
      <c r="CHG365" s="1085"/>
      <c r="CHH365" s="1085"/>
      <c r="CHI365" s="1085"/>
      <c r="CHJ365" s="1085"/>
      <c r="CHK365" s="1085"/>
      <c r="CHL365" s="1085"/>
      <c r="CHM365" s="1085"/>
      <c r="CHN365" s="1085"/>
      <c r="CHO365" s="1085"/>
      <c r="CHP365" s="1080"/>
      <c r="CHQ365" s="1085"/>
      <c r="CHR365" s="1085"/>
      <c r="CHS365" s="1085"/>
      <c r="CHT365" s="1085"/>
      <c r="CHU365" s="1085"/>
      <c r="CHV365" s="1085"/>
      <c r="CHW365" s="1085"/>
      <c r="CHX365" s="1085"/>
      <c r="CHY365" s="1085"/>
      <c r="CHZ365" s="1085"/>
      <c r="CIA365" s="1085"/>
      <c r="CIB365" s="1085"/>
      <c r="CIC365" s="1085"/>
      <c r="CID365" s="1085"/>
      <c r="CIE365" s="1080"/>
      <c r="CIF365" s="1085"/>
      <c r="CIG365" s="1085"/>
      <c r="CIH365" s="1085"/>
      <c r="CII365" s="1085"/>
      <c r="CIJ365" s="1085"/>
      <c r="CIK365" s="1085"/>
      <c r="CIL365" s="1085"/>
      <c r="CIM365" s="1085"/>
      <c r="CIN365" s="1085"/>
      <c r="CIO365" s="1085"/>
      <c r="CIP365" s="1085"/>
      <c r="CIQ365" s="1085"/>
      <c r="CIR365" s="1085"/>
      <c r="CIS365" s="1085"/>
      <c r="CIT365" s="1080"/>
      <c r="CIU365" s="1085"/>
      <c r="CIV365" s="1085"/>
      <c r="CIW365" s="1085"/>
      <c r="CIX365" s="1085"/>
      <c r="CIY365" s="1085"/>
      <c r="CIZ365" s="1085"/>
      <c r="CJA365" s="1085"/>
      <c r="CJB365" s="1085"/>
      <c r="CJC365" s="1085"/>
      <c r="CJD365" s="1085"/>
      <c r="CJE365" s="1085"/>
      <c r="CJF365" s="1085"/>
      <c r="CJG365" s="1085"/>
      <c r="CJH365" s="1085"/>
      <c r="CJI365" s="1080"/>
      <c r="CJJ365" s="1085"/>
      <c r="CJK365" s="1085"/>
      <c r="CJL365" s="1085"/>
      <c r="CJM365" s="1085"/>
      <c r="CJN365" s="1085"/>
      <c r="CJO365" s="1085"/>
      <c r="CJP365" s="1085"/>
      <c r="CJQ365" s="1085"/>
      <c r="CJR365" s="1085"/>
      <c r="CJS365" s="1085"/>
      <c r="CJT365" s="1085"/>
      <c r="CJU365" s="1085"/>
      <c r="CJV365" s="1085"/>
      <c r="CJW365" s="1085"/>
      <c r="CJX365" s="1080"/>
      <c r="CJY365" s="1085"/>
      <c r="CJZ365" s="1085"/>
      <c r="CKA365" s="1085"/>
      <c r="CKB365" s="1085"/>
      <c r="CKC365" s="1085"/>
      <c r="CKD365" s="1085"/>
      <c r="CKE365" s="1085"/>
      <c r="CKF365" s="1085"/>
      <c r="CKG365" s="1085"/>
      <c r="CKH365" s="1085"/>
      <c r="CKI365" s="1085"/>
      <c r="CKJ365" s="1085"/>
      <c r="CKK365" s="1085"/>
      <c r="CKL365" s="1085"/>
      <c r="CKM365" s="1080"/>
      <c r="CKN365" s="1085"/>
      <c r="CKO365" s="1085"/>
      <c r="CKP365" s="1085"/>
      <c r="CKQ365" s="1085"/>
      <c r="CKR365" s="1085"/>
      <c r="CKS365" s="1085"/>
      <c r="CKT365" s="1085"/>
      <c r="CKU365" s="1085"/>
      <c r="CKV365" s="1085"/>
      <c r="CKW365" s="1085"/>
      <c r="CKX365" s="1085"/>
      <c r="CKY365" s="1085"/>
      <c r="CKZ365" s="1085"/>
      <c r="CLA365" s="1085"/>
      <c r="CLB365" s="1080"/>
      <c r="CLC365" s="1085"/>
      <c r="CLD365" s="1085"/>
      <c r="CLE365" s="1085"/>
      <c r="CLF365" s="1085"/>
      <c r="CLG365" s="1085"/>
      <c r="CLH365" s="1085"/>
      <c r="CLI365" s="1085"/>
      <c r="CLJ365" s="1085"/>
      <c r="CLK365" s="1085"/>
      <c r="CLL365" s="1085"/>
      <c r="CLM365" s="1085"/>
      <c r="CLN365" s="1085"/>
      <c r="CLO365" s="1085"/>
      <c r="CLP365" s="1085"/>
      <c r="CLQ365" s="1080"/>
      <c r="CLR365" s="1085"/>
      <c r="CLS365" s="1085"/>
      <c r="CLT365" s="1085"/>
      <c r="CLU365" s="1085"/>
      <c r="CLV365" s="1085"/>
      <c r="CLW365" s="1085"/>
      <c r="CLX365" s="1085"/>
      <c r="CLY365" s="1085"/>
      <c r="CLZ365" s="1085"/>
      <c r="CMA365" s="1085"/>
      <c r="CMB365" s="1085"/>
      <c r="CMC365" s="1085"/>
      <c r="CMD365" s="1085"/>
      <c r="CME365" s="1085"/>
      <c r="CMF365" s="1080"/>
      <c r="CMG365" s="1085"/>
      <c r="CMH365" s="1085"/>
      <c r="CMI365" s="1085"/>
      <c r="CMJ365" s="1085"/>
      <c r="CMK365" s="1085"/>
      <c r="CML365" s="1085"/>
      <c r="CMM365" s="1085"/>
      <c r="CMN365" s="1085"/>
      <c r="CMO365" s="1085"/>
      <c r="CMP365" s="1085"/>
      <c r="CMQ365" s="1085"/>
      <c r="CMR365" s="1085"/>
      <c r="CMS365" s="1085"/>
      <c r="CMT365" s="1085"/>
      <c r="CMU365" s="1080"/>
      <c r="CMV365" s="1085"/>
      <c r="CMW365" s="1085"/>
      <c r="CMX365" s="1085"/>
      <c r="CMY365" s="1085"/>
      <c r="CMZ365" s="1085"/>
      <c r="CNA365" s="1085"/>
      <c r="CNB365" s="1085"/>
      <c r="CNC365" s="1085"/>
      <c r="CND365" s="1085"/>
      <c r="CNE365" s="1085"/>
      <c r="CNF365" s="1085"/>
      <c r="CNG365" s="1085"/>
      <c r="CNH365" s="1085"/>
      <c r="CNI365" s="1085"/>
      <c r="CNJ365" s="1080"/>
      <c r="CNK365" s="1085"/>
      <c r="CNL365" s="1085"/>
      <c r="CNM365" s="1085"/>
      <c r="CNN365" s="1085"/>
      <c r="CNO365" s="1085"/>
      <c r="CNP365" s="1085"/>
      <c r="CNQ365" s="1085"/>
      <c r="CNR365" s="1085"/>
      <c r="CNS365" s="1085"/>
      <c r="CNT365" s="1085"/>
      <c r="CNU365" s="1085"/>
      <c r="CNV365" s="1085"/>
      <c r="CNW365" s="1085"/>
      <c r="CNX365" s="1085"/>
      <c r="CNY365" s="1080"/>
      <c r="CNZ365" s="1085"/>
      <c r="COA365" s="1085"/>
      <c r="COB365" s="1085"/>
      <c r="COC365" s="1085"/>
      <c r="COD365" s="1085"/>
      <c r="COE365" s="1085"/>
      <c r="COF365" s="1085"/>
      <c r="COG365" s="1085"/>
      <c r="COH365" s="1085"/>
      <c r="COI365" s="1085"/>
      <c r="COJ365" s="1085"/>
      <c r="COK365" s="1085"/>
      <c r="COL365" s="1085"/>
      <c r="COM365" s="1085"/>
      <c r="CON365" s="1080"/>
      <c r="COO365" s="1085"/>
      <c r="COP365" s="1085"/>
      <c r="COQ365" s="1085"/>
      <c r="COR365" s="1085"/>
      <c r="COS365" s="1085"/>
      <c r="COT365" s="1085"/>
      <c r="COU365" s="1085"/>
      <c r="COV365" s="1085"/>
      <c r="COW365" s="1085"/>
      <c r="COX365" s="1085"/>
      <c r="COY365" s="1085"/>
      <c r="COZ365" s="1085"/>
      <c r="CPA365" s="1085"/>
      <c r="CPB365" s="1085"/>
      <c r="CPC365" s="1080"/>
      <c r="CPD365" s="1085"/>
      <c r="CPE365" s="1085"/>
      <c r="CPF365" s="1085"/>
      <c r="CPG365" s="1085"/>
      <c r="CPH365" s="1085"/>
      <c r="CPI365" s="1085"/>
      <c r="CPJ365" s="1085"/>
      <c r="CPK365" s="1085"/>
      <c r="CPL365" s="1085"/>
      <c r="CPM365" s="1085"/>
      <c r="CPN365" s="1085"/>
      <c r="CPO365" s="1085"/>
      <c r="CPP365" s="1085"/>
      <c r="CPQ365" s="1085"/>
      <c r="CPR365" s="1080"/>
      <c r="CPS365" s="1085"/>
      <c r="CPT365" s="1085"/>
      <c r="CPU365" s="1085"/>
      <c r="CPV365" s="1085"/>
      <c r="CPW365" s="1085"/>
      <c r="CPX365" s="1085"/>
      <c r="CPY365" s="1085"/>
      <c r="CPZ365" s="1085"/>
      <c r="CQA365" s="1085"/>
      <c r="CQB365" s="1085"/>
      <c r="CQC365" s="1085"/>
      <c r="CQD365" s="1085"/>
      <c r="CQE365" s="1085"/>
      <c r="CQF365" s="1085"/>
      <c r="CQG365" s="1080"/>
      <c r="CQH365" s="1085"/>
      <c r="CQI365" s="1085"/>
      <c r="CQJ365" s="1085"/>
      <c r="CQK365" s="1085"/>
      <c r="CQL365" s="1085"/>
      <c r="CQM365" s="1085"/>
      <c r="CQN365" s="1085"/>
      <c r="CQO365" s="1085"/>
      <c r="CQP365" s="1085"/>
      <c r="CQQ365" s="1085"/>
      <c r="CQR365" s="1085"/>
      <c r="CQS365" s="1085"/>
      <c r="CQT365" s="1085"/>
      <c r="CQU365" s="1085"/>
      <c r="CQV365" s="1080"/>
      <c r="CQW365" s="1085"/>
      <c r="CQX365" s="1085"/>
      <c r="CQY365" s="1085"/>
      <c r="CQZ365" s="1085"/>
      <c r="CRA365" s="1085"/>
      <c r="CRB365" s="1085"/>
      <c r="CRC365" s="1085"/>
      <c r="CRD365" s="1085"/>
      <c r="CRE365" s="1085"/>
      <c r="CRF365" s="1085"/>
      <c r="CRG365" s="1085"/>
      <c r="CRH365" s="1085"/>
      <c r="CRI365" s="1085"/>
      <c r="CRJ365" s="1085"/>
      <c r="CRK365" s="1080"/>
      <c r="CRL365" s="1085"/>
      <c r="CRM365" s="1085"/>
      <c r="CRN365" s="1085"/>
      <c r="CRO365" s="1085"/>
      <c r="CRP365" s="1085"/>
      <c r="CRQ365" s="1085"/>
      <c r="CRR365" s="1085"/>
      <c r="CRS365" s="1085"/>
      <c r="CRT365" s="1085"/>
      <c r="CRU365" s="1085"/>
      <c r="CRV365" s="1085"/>
      <c r="CRW365" s="1085"/>
      <c r="CRX365" s="1085"/>
      <c r="CRY365" s="1085"/>
      <c r="CRZ365" s="1080"/>
      <c r="CSA365" s="1085"/>
      <c r="CSB365" s="1085"/>
      <c r="CSC365" s="1085"/>
      <c r="CSD365" s="1085"/>
      <c r="CSE365" s="1085"/>
      <c r="CSF365" s="1085"/>
      <c r="CSG365" s="1085"/>
      <c r="CSH365" s="1085"/>
      <c r="CSI365" s="1085"/>
      <c r="CSJ365" s="1085"/>
      <c r="CSK365" s="1085"/>
      <c r="CSL365" s="1085"/>
      <c r="CSM365" s="1085"/>
      <c r="CSN365" s="1085"/>
      <c r="CSO365" s="1080"/>
      <c r="CSP365" s="1085"/>
      <c r="CSQ365" s="1085"/>
      <c r="CSR365" s="1085"/>
      <c r="CSS365" s="1085"/>
      <c r="CST365" s="1085"/>
      <c r="CSU365" s="1085"/>
      <c r="CSV365" s="1085"/>
      <c r="CSW365" s="1085"/>
      <c r="CSX365" s="1085"/>
      <c r="CSY365" s="1085"/>
      <c r="CSZ365" s="1085"/>
      <c r="CTA365" s="1085"/>
      <c r="CTB365" s="1085"/>
      <c r="CTC365" s="1085"/>
      <c r="CTD365" s="1080"/>
      <c r="CTE365" s="1085"/>
      <c r="CTF365" s="1085"/>
      <c r="CTG365" s="1085"/>
      <c r="CTH365" s="1085"/>
      <c r="CTI365" s="1085"/>
      <c r="CTJ365" s="1085"/>
      <c r="CTK365" s="1085"/>
      <c r="CTL365" s="1085"/>
      <c r="CTM365" s="1085"/>
      <c r="CTN365" s="1085"/>
      <c r="CTO365" s="1085"/>
      <c r="CTP365" s="1085"/>
      <c r="CTQ365" s="1085"/>
      <c r="CTR365" s="1085"/>
      <c r="CTS365" s="1080"/>
      <c r="CTT365" s="1085"/>
      <c r="CTU365" s="1085"/>
      <c r="CTV365" s="1085"/>
      <c r="CTW365" s="1085"/>
      <c r="CTX365" s="1085"/>
      <c r="CTY365" s="1085"/>
      <c r="CTZ365" s="1085"/>
      <c r="CUA365" s="1085"/>
      <c r="CUB365" s="1085"/>
      <c r="CUC365" s="1085"/>
      <c r="CUD365" s="1085"/>
      <c r="CUE365" s="1085"/>
      <c r="CUF365" s="1085"/>
      <c r="CUG365" s="1085"/>
      <c r="CUH365" s="1080"/>
      <c r="CUI365" s="1085"/>
      <c r="CUJ365" s="1085"/>
      <c r="CUK365" s="1085"/>
      <c r="CUL365" s="1085"/>
      <c r="CUM365" s="1085"/>
      <c r="CUN365" s="1085"/>
      <c r="CUO365" s="1085"/>
      <c r="CUP365" s="1085"/>
      <c r="CUQ365" s="1085"/>
      <c r="CUR365" s="1085"/>
      <c r="CUS365" s="1085"/>
      <c r="CUT365" s="1085"/>
      <c r="CUU365" s="1085"/>
      <c r="CUV365" s="1085"/>
      <c r="CUW365" s="1080"/>
      <c r="CUX365" s="1085"/>
      <c r="CUY365" s="1085"/>
      <c r="CUZ365" s="1085"/>
      <c r="CVA365" s="1085"/>
      <c r="CVB365" s="1085"/>
      <c r="CVC365" s="1085"/>
      <c r="CVD365" s="1085"/>
      <c r="CVE365" s="1085"/>
      <c r="CVF365" s="1085"/>
      <c r="CVG365" s="1085"/>
      <c r="CVH365" s="1085"/>
      <c r="CVI365" s="1085"/>
      <c r="CVJ365" s="1085"/>
      <c r="CVK365" s="1085"/>
      <c r="CVL365" s="1080"/>
      <c r="CVM365" s="1085"/>
      <c r="CVN365" s="1085"/>
      <c r="CVO365" s="1085"/>
      <c r="CVP365" s="1085"/>
      <c r="CVQ365" s="1085"/>
      <c r="CVR365" s="1085"/>
      <c r="CVS365" s="1085"/>
      <c r="CVT365" s="1085"/>
      <c r="CVU365" s="1085"/>
      <c r="CVV365" s="1085"/>
      <c r="CVW365" s="1085"/>
      <c r="CVX365" s="1085"/>
      <c r="CVY365" s="1085"/>
      <c r="CVZ365" s="1085"/>
      <c r="CWA365" s="1080"/>
      <c r="CWB365" s="1085"/>
      <c r="CWC365" s="1085"/>
      <c r="CWD365" s="1085"/>
      <c r="CWE365" s="1085"/>
      <c r="CWF365" s="1085"/>
      <c r="CWG365" s="1085"/>
      <c r="CWH365" s="1085"/>
      <c r="CWI365" s="1085"/>
      <c r="CWJ365" s="1085"/>
      <c r="CWK365" s="1085"/>
      <c r="CWL365" s="1085"/>
      <c r="CWM365" s="1085"/>
      <c r="CWN365" s="1085"/>
      <c r="CWO365" s="1085"/>
      <c r="CWP365" s="1080"/>
      <c r="CWQ365" s="1085"/>
      <c r="CWR365" s="1085"/>
      <c r="CWS365" s="1085"/>
      <c r="CWT365" s="1085"/>
      <c r="CWU365" s="1085"/>
      <c r="CWV365" s="1085"/>
      <c r="CWW365" s="1085"/>
      <c r="CWX365" s="1085"/>
      <c r="CWY365" s="1085"/>
      <c r="CWZ365" s="1085"/>
      <c r="CXA365" s="1085"/>
      <c r="CXB365" s="1085"/>
      <c r="CXC365" s="1085"/>
      <c r="CXD365" s="1085"/>
      <c r="CXE365" s="1080"/>
      <c r="CXF365" s="1085"/>
      <c r="CXG365" s="1085"/>
      <c r="CXH365" s="1085"/>
      <c r="CXI365" s="1085"/>
      <c r="CXJ365" s="1085"/>
      <c r="CXK365" s="1085"/>
      <c r="CXL365" s="1085"/>
      <c r="CXM365" s="1085"/>
      <c r="CXN365" s="1085"/>
      <c r="CXO365" s="1085"/>
      <c r="CXP365" s="1085"/>
      <c r="CXQ365" s="1085"/>
      <c r="CXR365" s="1085"/>
      <c r="CXS365" s="1085"/>
      <c r="CXT365" s="1080"/>
      <c r="CXU365" s="1085"/>
      <c r="CXV365" s="1085"/>
      <c r="CXW365" s="1085"/>
      <c r="CXX365" s="1085"/>
      <c r="CXY365" s="1085"/>
      <c r="CXZ365" s="1085"/>
      <c r="CYA365" s="1085"/>
      <c r="CYB365" s="1085"/>
      <c r="CYC365" s="1085"/>
      <c r="CYD365" s="1085"/>
      <c r="CYE365" s="1085"/>
      <c r="CYF365" s="1085"/>
      <c r="CYG365" s="1085"/>
      <c r="CYH365" s="1085"/>
      <c r="CYI365" s="1080"/>
      <c r="CYJ365" s="1085"/>
      <c r="CYK365" s="1085"/>
      <c r="CYL365" s="1085"/>
      <c r="CYM365" s="1085"/>
      <c r="CYN365" s="1085"/>
      <c r="CYO365" s="1085"/>
      <c r="CYP365" s="1085"/>
      <c r="CYQ365" s="1085"/>
      <c r="CYR365" s="1085"/>
      <c r="CYS365" s="1085"/>
      <c r="CYT365" s="1085"/>
      <c r="CYU365" s="1085"/>
      <c r="CYV365" s="1085"/>
      <c r="CYW365" s="1085"/>
      <c r="CYX365" s="1080"/>
      <c r="CYY365" s="1085"/>
      <c r="CYZ365" s="1085"/>
      <c r="CZA365" s="1085"/>
      <c r="CZB365" s="1085"/>
      <c r="CZC365" s="1085"/>
      <c r="CZD365" s="1085"/>
      <c r="CZE365" s="1085"/>
      <c r="CZF365" s="1085"/>
      <c r="CZG365" s="1085"/>
      <c r="CZH365" s="1085"/>
      <c r="CZI365" s="1085"/>
      <c r="CZJ365" s="1085"/>
      <c r="CZK365" s="1085"/>
      <c r="CZL365" s="1085"/>
      <c r="CZM365" s="1080"/>
      <c r="CZN365" s="1085"/>
      <c r="CZO365" s="1085"/>
      <c r="CZP365" s="1085"/>
      <c r="CZQ365" s="1085"/>
      <c r="CZR365" s="1085"/>
      <c r="CZS365" s="1085"/>
      <c r="CZT365" s="1085"/>
      <c r="CZU365" s="1085"/>
      <c r="CZV365" s="1085"/>
      <c r="CZW365" s="1085"/>
      <c r="CZX365" s="1085"/>
      <c r="CZY365" s="1085"/>
      <c r="CZZ365" s="1085"/>
      <c r="DAA365" s="1085"/>
      <c r="DAB365" s="1080"/>
      <c r="DAC365" s="1085"/>
      <c r="DAD365" s="1085"/>
      <c r="DAE365" s="1085"/>
      <c r="DAF365" s="1085"/>
      <c r="DAG365" s="1085"/>
      <c r="DAH365" s="1085"/>
      <c r="DAI365" s="1085"/>
      <c r="DAJ365" s="1085"/>
      <c r="DAK365" s="1085"/>
      <c r="DAL365" s="1085"/>
      <c r="DAM365" s="1085"/>
      <c r="DAN365" s="1085"/>
      <c r="DAO365" s="1085"/>
      <c r="DAP365" s="1085"/>
      <c r="DAQ365" s="1080"/>
      <c r="DAR365" s="1085"/>
      <c r="DAS365" s="1085"/>
      <c r="DAT365" s="1085"/>
      <c r="DAU365" s="1085"/>
      <c r="DAV365" s="1085"/>
      <c r="DAW365" s="1085"/>
      <c r="DAX365" s="1085"/>
      <c r="DAY365" s="1085"/>
      <c r="DAZ365" s="1085"/>
      <c r="DBA365" s="1085"/>
      <c r="DBB365" s="1085"/>
      <c r="DBC365" s="1085"/>
      <c r="DBD365" s="1085"/>
      <c r="DBE365" s="1085"/>
      <c r="DBF365" s="1080"/>
      <c r="DBG365" s="1085"/>
      <c r="DBH365" s="1085"/>
      <c r="DBI365" s="1085"/>
      <c r="DBJ365" s="1085"/>
      <c r="DBK365" s="1085"/>
      <c r="DBL365" s="1085"/>
      <c r="DBM365" s="1085"/>
      <c r="DBN365" s="1085"/>
      <c r="DBO365" s="1085"/>
      <c r="DBP365" s="1085"/>
      <c r="DBQ365" s="1085"/>
      <c r="DBR365" s="1085"/>
      <c r="DBS365" s="1085"/>
      <c r="DBT365" s="1085"/>
      <c r="DBU365" s="1080"/>
      <c r="DBV365" s="1085"/>
      <c r="DBW365" s="1085"/>
      <c r="DBX365" s="1085"/>
      <c r="DBY365" s="1085"/>
      <c r="DBZ365" s="1085"/>
      <c r="DCA365" s="1085"/>
      <c r="DCB365" s="1085"/>
      <c r="DCC365" s="1085"/>
      <c r="DCD365" s="1085"/>
      <c r="DCE365" s="1085"/>
      <c r="DCF365" s="1085"/>
      <c r="DCG365" s="1085"/>
      <c r="DCH365" s="1085"/>
      <c r="DCI365" s="1085"/>
      <c r="DCJ365" s="1080"/>
      <c r="DCK365" s="1085"/>
      <c r="DCL365" s="1085"/>
      <c r="DCM365" s="1085"/>
      <c r="DCN365" s="1085"/>
      <c r="DCO365" s="1085"/>
      <c r="DCP365" s="1085"/>
      <c r="DCQ365" s="1085"/>
      <c r="DCR365" s="1085"/>
      <c r="DCS365" s="1085"/>
      <c r="DCT365" s="1085"/>
      <c r="DCU365" s="1085"/>
      <c r="DCV365" s="1085"/>
      <c r="DCW365" s="1085"/>
      <c r="DCX365" s="1085"/>
      <c r="DCY365" s="1080"/>
      <c r="DCZ365" s="1085"/>
      <c r="DDA365" s="1085"/>
      <c r="DDB365" s="1085"/>
      <c r="DDC365" s="1085"/>
      <c r="DDD365" s="1085"/>
      <c r="DDE365" s="1085"/>
      <c r="DDF365" s="1085"/>
      <c r="DDG365" s="1085"/>
      <c r="DDH365" s="1085"/>
      <c r="DDI365" s="1085"/>
      <c r="DDJ365" s="1085"/>
      <c r="DDK365" s="1085"/>
      <c r="DDL365" s="1085"/>
      <c r="DDM365" s="1085"/>
      <c r="DDN365" s="1080"/>
      <c r="DDO365" s="1085"/>
      <c r="DDP365" s="1085"/>
      <c r="DDQ365" s="1085"/>
      <c r="DDR365" s="1085"/>
      <c r="DDS365" s="1085"/>
      <c r="DDT365" s="1085"/>
      <c r="DDU365" s="1085"/>
      <c r="DDV365" s="1085"/>
      <c r="DDW365" s="1085"/>
      <c r="DDX365" s="1085"/>
      <c r="DDY365" s="1085"/>
      <c r="DDZ365" s="1085"/>
      <c r="DEA365" s="1085"/>
      <c r="DEB365" s="1085"/>
      <c r="DEC365" s="1080"/>
      <c r="DED365" s="1085"/>
      <c r="DEE365" s="1085"/>
      <c r="DEF365" s="1085"/>
      <c r="DEG365" s="1085"/>
      <c r="DEH365" s="1085"/>
      <c r="DEI365" s="1085"/>
      <c r="DEJ365" s="1085"/>
      <c r="DEK365" s="1085"/>
      <c r="DEL365" s="1085"/>
      <c r="DEM365" s="1085"/>
      <c r="DEN365" s="1085"/>
      <c r="DEO365" s="1085"/>
      <c r="DEP365" s="1085"/>
      <c r="DEQ365" s="1085"/>
      <c r="DER365" s="1080"/>
      <c r="DES365" s="1085"/>
      <c r="DET365" s="1085"/>
      <c r="DEU365" s="1085"/>
      <c r="DEV365" s="1085"/>
      <c r="DEW365" s="1085"/>
      <c r="DEX365" s="1085"/>
      <c r="DEY365" s="1085"/>
      <c r="DEZ365" s="1085"/>
      <c r="DFA365" s="1085"/>
      <c r="DFB365" s="1085"/>
      <c r="DFC365" s="1085"/>
      <c r="DFD365" s="1085"/>
      <c r="DFE365" s="1085"/>
      <c r="DFF365" s="1085"/>
      <c r="DFG365" s="1080"/>
      <c r="DFH365" s="1085"/>
      <c r="DFI365" s="1085"/>
      <c r="DFJ365" s="1085"/>
      <c r="DFK365" s="1085"/>
      <c r="DFL365" s="1085"/>
      <c r="DFM365" s="1085"/>
      <c r="DFN365" s="1085"/>
      <c r="DFO365" s="1085"/>
      <c r="DFP365" s="1085"/>
      <c r="DFQ365" s="1085"/>
      <c r="DFR365" s="1085"/>
      <c r="DFS365" s="1085"/>
      <c r="DFT365" s="1085"/>
      <c r="DFU365" s="1085"/>
      <c r="DFV365" s="1080"/>
      <c r="DFW365" s="1085"/>
      <c r="DFX365" s="1085"/>
      <c r="DFY365" s="1085"/>
      <c r="DFZ365" s="1085"/>
      <c r="DGA365" s="1085"/>
      <c r="DGB365" s="1085"/>
      <c r="DGC365" s="1085"/>
      <c r="DGD365" s="1085"/>
      <c r="DGE365" s="1085"/>
      <c r="DGF365" s="1085"/>
      <c r="DGG365" s="1085"/>
      <c r="DGH365" s="1085"/>
      <c r="DGI365" s="1085"/>
      <c r="DGJ365" s="1085"/>
      <c r="DGK365" s="1080"/>
      <c r="DGL365" s="1085"/>
      <c r="DGM365" s="1085"/>
      <c r="DGN365" s="1085"/>
      <c r="DGO365" s="1085"/>
      <c r="DGP365" s="1085"/>
      <c r="DGQ365" s="1085"/>
      <c r="DGR365" s="1085"/>
      <c r="DGS365" s="1085"/>
      <c r="DGT365" s="1085"/>
      <c r="DGU365" s="1085"/>
      <c r="DGV365" s="1085"/>
      <c r="DGW365" s="1085"/>
      <c r="DGX365" s="1085"/>
      <c r="DGY365" s="1085"/>
      <c r="DGZ365" s="1080"/>
      <c r="DHA365" s="1085"/>
      <c r="DHB365" s="1085"/>
      <c r="DHC365" s="1085"/>
      <c r="DHD365" s="1085"/>
      <c r="DHE365" s="1085"/>
      <c r="DHF365" s="1085"/>
      <c r="DHG365" s="1085"/>
      <c r="DHH365" s="1085"/>
      <c r="DHI365" s="1085"/>
      <c r="DHJ365" s="1085"/>
      <c r="DHK365" s="1085"/>
      <c r="DHL365" s="1085"/>
      <c r="DHM365" s="1085"/>
      <c r="DHN365" s="1085"/>
      <c r="DHO365" s="1080"/>
      <c r="DHP365" s="1085"/>
      <c r="DHQ365" s="1085"/>
      <c r="DHR365" s="1085"/>
      <c r="DHS365" s="1085"/>
      <c r="DHT365" s="1085"/>
      <c r="DHU365" s="1085"/>
      <c r="DHV365" s="1085"/>
      <c r="DHW365" s="1085"/>
      <c r="DHX365" s="1085"/>
      <c r="DHY365" s="1085"/>
      <c r="DHZ365" s="1085"/>
      <c r="DIA365" s="1085"/>
      <c r="DIB365" s="1085"/>
      <c r="DIC365" s="1085"/>
      <c r="DID365" s="1080"/>
      <c r="DIE365" s="1085"/>
      <c r="DIF365" s="1085"/>
      <c r="DIG365" s="1085"/>
      <c r="DIH365" s="1085"/>
      <c r="DII365" s="1085"/>
      <c r="DIJ365" s="1085"/>
      <c r="DIK365" s="1085"/>
      <c r="DIL365" s="1085"/>
      <c r="DIM365" s="1085"/>
      <c r="DIN365" s="1085"/>
      <c r="DIO365" s="1085"/>
      <c r="DIP365" s="1085"/>
      <c r="DIQ365" s="1085"/>
      <c r="DIR365" s="1085"/>
      <c r="DIS365" s="1080"/>
      <c r="DIT365" s="1085"/>
      <c r="DIU365" s="1085"/>
      <c r="DIV365" s="1085"/>
      <c r="DIW365" s="1085"/>
      <c r="DIX365" s="1085"/>
      <c r="DIY365" s="1085"/>
      <c r="DIZ365" s="1085"/>
      <c r="DJA365" s="1085"/>
      <c r="DJB365" s="1085"/>
      <c r="DJC365" s="1085"/>
      <c r="DJD365" s="1085"/>
      <c r="DJE365" s="1085"/>
      <c r="DJF365" s="1085"/>
      <c r="DJG365" s="1085"/>
      <c r="DJH365" s="1080"/>
      <c r="DJI365" s="1085"/>
      <c r="DJJ365" s="1085"/>
      <c r="DJK365" s="1085"/>
      <c r="DJL365" s="1085"/>
      <c r="DJM365" s="1085"/>
      <c r="DJN365" s="1085"/>
      <c r="DJO365" s="1085"/>
      <c r="DJP365" s="1085"/>
      <c r="DJQ365" s="1085"/>
      <c r="DJR365" s="1085"/>
      <c r="DJS365" s="1085"/>
      <c r="DJT365" s="1085"/>
      <c r="DJU365" s="1085"/>
      <c r="DJV365" s="1085"/>
      <c r="DJW365" s="1080"/>
      <c r="DJX365" s="1085"/>
      <c r="DJY365" s="1085"/>
      <c r="DJZ365" s="1085"/>
      <c r="DKA365" s="1085"/>
      <c r="DKB365" s="1085"/>
      <c r="DKC365" s="1085"/>
      <c r="DKD365" s="1085"/>
      <c r="DKE365" s="1085"/>
      <c r="DKF365" s="1085"/>
      <c r="DKG365" s="1085"/>
      <c r="DKH365" s="1085"/>
      <c r="DKI365" s="1085"/>
      <c r="DKJ365" s="1085"/>
      <c r="DKK365" s="1085"/>
      <c r="DKL365" s="1080"/>
      <c r="DKM365" s="1085"/>
      <c r="DKN365" s="1085"/>
      <c r="DKO365" s="1085"/>
      <c r="DKP365" s="1085"/>
      <c r="DKQ365" s="1085"/>
      <c r="DKR365" s="1085"/>
      <c r="DKS365" s="1085"/>
      <c r="DKT365" s="1085"/>
      <c r="DKU365" s="1085"/>
      <c r="DKV365" s="1085"/>
      <c r="DKW365" s="1085"/>
      <c r="DKX365" s="1085"/>
      <c r="DKY365" s="1085"/>
      <c r="DKZ365" s="1085"/>
      <c r="DLA365" s="1080"/>
      <c r="DLB365" s="1085"/>
      <c r="DLC365" s="1085"/>
      <c r="DLD365" s="1085"/>
      <c r="DLE365" s="1085"/>
      <c r="DLF365" s="1085"/>
      <c r="DLG365" s="1085"/>
      <c r="DLH365" s="1085"/>
      <c r="DLI365" s="1085"/>
      <c r="DLJ365" s="1085"/>
      <c r="DLK365" s="1085"/>
      <c r="DLL365" s="1085"/>
      <c r="DLM365" s="1085"/>
      <c r="DLN365" s="1085"/>
      <c r="DLO365" s="1085"/>
      <c r="DLP365" s="1080"/>
      <c r="DLQ365" s="1085"/>
      <c r="DLR365" s="1085"/>
      <c r="DLS365" s="1085"/>
      <c r="DLT365" s="1085"/>
      <c r="DLU365" s="1085"/>
      <c r="DLV365" s="1085"/>
      <c r="DLW365" s="1085"/>
      <c r="DLX365" s="1085"/>
      <c r="DLY365" s="1085"/>
      <c r="DLZ365" s="1085"/>
      <c r="DMA365" s="1085"/>
      <c r="DMB365" s="1085"/>
      <c r="DMC365" s="1085"/>
      <c r="DMD365" s="1085"/>
      <c r="DME365" s="1080"/>
      <c r="DMF365" s="1085"/>
      <c r="DMG365" s="1085"/>
      <c r="DMH365" s="1085"/>
      <c r="DMI365" s="1085"/>
      <c r="DMJ365" s="1085"/>
      <c r="DMK365" s="1085"/>
      <c r="DML365" s="1085"/>
      <c r="DMM365" s="1085"/>
      <c r="DMN365" s="1085"/>
      <c r="DMO365" s="1085"/>
      <c r="DMP365" s="1085"/>
      <c r="DMQ365" s="1085"/>
      <c r="DMR365" s="1085"/>
      <c r="DMS365" s="1085"/>
      <c r="DMT365" s="1080"/>
      <c r="DMU365" s="1085"/>
      <c r="DMV365" s="1085"/>
      <c r="DMW365" s="1085"/>
      <c r="DMX365" s="1085"/>
      <c r="DMY365" s="1085"/>
      <c r="DMZ365" s="1085"/>
      <c r="DNA365" s="1085"/>
      <c r="DNB365" s="1085"/>
      <c r="DNC365" s="1085"/>
      <c r="DND365" s="1085"/>
      <c r="DNE365" s="1085"/>
      <c r="DNF365" s="1085"/>
      <c r="DNG365" s="1085"/>
      <c r="DNH365" s="1085"/>
      <c r="DNI365" s="1080"/>
      <c r="DNJ365" s="1085"/>
      <c r="DNK365" s="1085"/>
      <c r="DNL365" s="1085"/>
      <c r="DNM365" s="1085"/>
      <c r="DNN365" s="1085"/>
      <c r="DNO365" s="1085"/>
      <c r="DNP365" s="1085"/>
      <c r="DNQ365" s="1085"/>
      <c r="DNR365" s="1085"/>
      <c r="DNS365" s="1085"/>
      <c r="DNT365" s="1085"/>
      <c r="DNU365" s="1085"/>
      <c r="DNV365" s="1085"/>
      <c r="DNW365" s="1085"/>
      <c r="DNX365" s="1080"/>
      <c r="DNY365" s="1085"/>
      <c r="DNZ365" s="1085"/>
      <c r="DOA365" s="1085"/>
      <c r="DOB365" s="1085"/>
      <c r="DOC365" s="1085"/>
      <c r="DOD365" s="1085"/>
      <c r="DOE365" s="1085"/>
      <c r="DOF365" s="1085"/>
      <c r="DOG365" s="1085"/>
      <c r="DOH365" s="1085"/>
      <c r="DOI365" s="1085"/>
      <c r="DOJ365" s="1085"/>
      <c r="DOK365" s="1085"/>
      <c r="DOL365" s="1085"/>
      <c r="DOM365" s="1080"/>
      <c r="DON365" s="1085"/>
      <c r="DOO365" s="1085"/>
      <c r="DOP365" s="1085"/>
      <c r="DOQ365" s="1085"/>
      <c r="DOR365" s="1085"/>
      <c r="DOS365" s="1085"/>
      <c r="DOT365" s="1085"/>
      <c r="DOU365" s="1085"/>
      <c r="DOV365" s="1085"/>
      <c r="DOW365" s="1085"/>
      <c r="DOX365" s="1085"/>
      <c r="DOY365" s="1085"/>
      <c r="DOZ365" s="1085"/>
      <c r="DPA365" s="1085"/>
      <c r="DPB365" s="1080"/>
      <c r="DPC365" s="1085"/>
      <c r="DPD365" s="1085"/>
      <c r="DPE365" s="1085"/>
      <c r="DPF365" s="1085"/>
      <c r="DPG365" s="1085"/>
      <c r="DPH365" s="1085"/>
      <c r="DPI365" s="1085"/>
      <c r="DPJ365" s="1085"/>
      <c r="DPK365" s="1085"/>
      <c r="DPL365" s="1085"/>
      <c r="DPM365" s="1085"/>
      <c r="DPN365" s="1085"/>
      <c r="DPO365" s="1085"/>
      <c r="DPP365" s="1085"/>
      <c r="DPQ365" s="1080"/>
      <c r="DPR365" s="1085"/>
      <c r="DPS365" s="1085"/>
      <c r="DPT365" s="1085"/>
      <c r="DPU365" s="1085"/>
      <c r="DPV365" s="1085"/>
      <c r="DPW365" s="1085"/>
      <c r="DPX365" s="1085"/>
      <c r="DPY365" s="1085"/>
      <c r="DPZ365" s="1085"/>
      <c r="DQA365" s="1085"/>
      <c r="DQB365" s="1085"/>
      <c r="DQC365" s="1085"/>
      <c r="DQD365" s="1085"/>
      <c r="DQE365" s="1085"/>
      <c r="DQF365" s="1080"/>
      <c r="DQG365" s="1085"/>
      <c r="DQH365" s="1085"/>
      <c r="DQI365" s="1085"/>
      <c r="DQJ365" s="1085"/>
      <c r="DQK365" s="1085"/>
      <c r="DQL365" s="1085"/>
      <c r="DQM365" s="1085"/>
      <c r="DQN365" s="1085"/>
      <c r="DQO365" s="1085"/>
      <c r="DQP365" s="1085"/>
      <c r="DQQ365" s="1085"/>
      <c r="DQR365" s="1085"/>
      <c r="DQS365" s="1085"/>
      <c r="DQT365" s="1085"/>
      <c r="DQU365" s="1080"/>
      <c r="DQV365" s="1085"/>
      <c r="DQW365" s="1085"/>
      <c r="DQX365" s="1085"/>
      <c r="DQY365" s="1085"/>
      <c r="DQZ365" s="1085"/>
      <c r="DRA365" s="1085"/>
      <c r="DRB365" s="1085"/>
      <c r="DRC365" s="1085"/>
      <c r="DRD365" s="1085"/>
      <c r="DRE365" s="1085"/>
      <c r="DRF365" s="1085"/>
      <c r="DRG365" s="1085"/>
      <c r="DRH365" s="1085"/>
      <c r="DRI365" s="1085"/>
      <c r="DRJ365" s="1080"/>
      <c r="DRK365" s="1085"/>
      <c r="DRL365" s="1085"/>
      <c r="DRM365" s="1085"/>
      <c r="DRN365" s="1085"/>
      <c r="DRO365" s="1085"/>
      <c r="DRP365" s="1085"/>
      <c r="DRQ365" s="1085"/>
      <c r="DRR365" s="1085"/>
      <c r="DRS365" s="1085"/>
      <c r="DRT365" s="1085"/>
      <c r="DRU365" s="1085"/>
      <c r="DRV365" s="1085"/>
      <c r="DRW365" s="1085"/>
      <c r="DRX365" s="1085"/>
      <c r="DRY365" s="1080"/>
      <c r="DRZ365" s="1085"/>
      <c r="DSA365" s="1085"/>
      <c r="DSB365" s="1085"/>
      <c r="DSC365" s="1085"/>
      <c r="DSD365" s="1085"/>
      <c r="DSE365" s="1085"/>
      <c r="DSF365" s="1085"/>
      <c r="DSG365" s="1085"/>
      <c r="DSH365" s="1085"/>
      <c r="DSI365" s="1085"/>
      <c r="DSJ365" s="1085"/>
      <c r="DSK365" s="1085"/>
      <c r="DSL365" s="1085"/>
      <c r="DSM365" s="1085"/>
      <c r="DSN365" s="1080"/>
      <c r="DSO365" s="1085"/>
      <c r="DSP365" s="1085"/>
      <c r="DSQ365" s="1085"/>
      <c r="DSR365" s="1085"/>
      <c r="DSS365" s="1085"/>
      <c r="DST365" s="1085"/>
      <c r="DSU365" s="1085"/>
      <c r="DSV365" s="1085"/>
      <c r="DSW365" s="1085"/>
      <c r="DSX365" s="1085"/>
      <c r="DSY365" s="1085"/>
      <c r="DSZ365" s="1085"/>
      <c r="DTA365" s="1085"/>
      <c r="DTB365" s="1085"/>
      <c r="DTC365" s="1080"/>
      <c r="DTD365" s="1085"/>
      <c r="DTE365" s="1085"/>
      <c r="DTF365" s="1085"/>
      <c r="DTG365" s="1085"/>
      <c r="DTH365" s="1085"/>
      <c r="DTI365" s="1085"/>
      <c r="DTJ365" s="1085"/>
      <c r="DTK365" s="1085"/>
      <c r="DTL365" s="1085"/>
      <c r="DTM365" s="1085"/>
      <c r="DTN365" s="1085"/>
      <c r="DTO365" s="1085"/>
      <c r="DTP365" s="1085"/>
      <c r="DTQ365" s="1085"/>
      <c r="DTR365" s="1080"/>
      <c r="DTS365" s="1085"/>
      <c r="DTT365" s="1085"/>
      <c r="DTU365" s="1085"/>
      <c r="DTV365" s="1085"/>
      <c r="DTW365" s="1085"/>
      <c r="DTX365" s="1085"/>
      <c r="DTY365" s="1085"/>
      <c r="DTZ365" s="1085"/>
      <c r="DUA365" s="1085"/>
      <c r="DUB365" s="1085"/>
      <c r="DUC365" s="1085"/>
      <c r="DUD365" s="1085"/>
      <c r="DUE365" s="1085"/>
      <c r="DUF365" s="1085"/>
      <c r="DUG365" s="1080"/>
      <c r="DUH365" s="1085"/>
      <c r="DUI365" s="1085"/>
      <c r="DUJ365" s="1085"/>
      <c r="DUK365" s="1085"/>
      <c r="DUL365" s="1085"/>
      <c r="DUM365" s="1085"/>
      <c r="DUN365" s="1085"/>
      <c r="DUO365" s="1085"/>
      <c r="DUP365" s="1085"/>
      <c r="DUQ365" s="1085"/>
      <c r="DUR365" s="1085"/>
      <c r="DUS365" s="1085"/>
      <c r="DUT365" s="1085"/>
      <c r="DUU365" s="1085"/>
      <c r="DUV365" s="1080"/>
      <c r="DUW365" s="1085"/>
      <c r="DUX365" s="1085"/>
      <c r="DUY365" s="1085"/>
      <c r="DUZ365" s="1085"/>
      <c r="DVA365" s="1085"/>
      <c r="DVB365" s="1085"/>
      <c r="DVC365" s="1085"/>
      <c r="DVD365" s="1085"/>
      <c r="DVE365" s="1085"/>
      <c r="DVF365" s="1085"/>
      <c r="DVG365" s="1085"/>
      <c r="DVH365" s="1085"/>
      <c r="DVI365" s="1085"/>
      <c r="DVJ365" s="1085"/>
      <c r="DVK365" s="1080"/>
      <c r="DVL365" s="1085"/>
      <c r="DVM365" s="1085"/>
      <c r="DVN365" s="1085"/>
      <c r="DVO365" s="1085"/>
      <c r="DVP365" s="1085"/>
      <c r="DVQ365" s="1085"/>
      <c r="DVR365" s="1085"/>
      <c r="DVS365" s="1085"/>
      <c r="DVT365" s="1085"/>
      <c r="DVU365" s="1085"/>
      <c r="DVV365" s="1085"/>
      <c r="DVW365" s="1085"/>
      <c r="DVX365" s="1085"/>
      <c r="DVY365" s="1085"/>
      <c r="DVZ365" s="1080"/>
      <c r="DWA365" s="1085"/>
      <c r="DWB365" s="1085"/>
      <c r="DWC365" s="1085"/>
      <c r="DWD365" s="1085"/>
      <c r="DWE365" s="1085"/>
      <c r="DWF365" s="1085"/>
      <c r="DWG365" s="1085"/>
      <c r="DWH365" s="1085"/>
      <c r="DWI365" s="1085"/>
      <c r="DWJ365" s="1085"/>
      <c r="DWK365" s="1085"/>
      <c r="DWL365" s="1085"/>
      <c r="DWM365" s="1085"/>
      <c r="DWN365" s="1085"/>
      <c r="DWO365" s="1080"/>
      <c r="DWP365" s="1085"/>
      <c r="DWQ365" s="1085"/>
      <c r="DWR365" s="1085"/>
      <c r="DWS365" s="1085"/>
      <c r="DWT365" s="1085"/>
      <c r="DWU365" s="1085"/>
      <c r="DWV365" s="1085"/>
      <c r="DWW365" s="1085"/>
      <c r="DWX365" s="1085"/>
      <c r="DWY365" s="1085"/>
      <c r="DWZ365" s="1085"/>
      <c r="DXA365" s="1085"/>
      <c r="DXB365" s="1085"/>
      <c r="DXC365" s="1085"/>
      <c r="DXD365" s="1080"/>
      <c r="DXE365" s="1085"/>
      <c r="DXF365" s="1085"/>
      <c r="DXG365" s="1085"/>
      <c r="DXH365" s="1085"/>
      <c r="DXI365" s="1085"/>
      <c r="DXJ365" s="1085"/>
      <c r="DXK365" s="1085"/>
      <c r="DXL365" s="1085"/>
      <c r="DXM365" s="1085"/>
      <c r="DXN365" s="1085"/>
      <c r="DXO365" s="1085"/>
      <c r="DXP365" s="1085"/>
      <c r="DXQ365" s="1085"/>
      <c r="DXR365" s="1085"/>
      <c r="DXS365" s="1080"/>
      <c r="DXT365" s="1085"/>
      <c r="DXU365" s="1085"/>
      <c r="DXV365" s="1085"/>
      <c r="DXW365" s="1085"/>
      <c r="DXX365" s="1085"/>
      <c r="DXY365" s="1085"/>
      <c r="DXZ365" s="1085"/>
      <c r="DYA365" s="1085"/>
      <c r="DYB365" s="1085"/>
      <c r="DYC365" s="1085"/>
      <c r="DYD365" s="1085"/>
      <c r="DYE365" s="1085"/>
      <c r="DYF365" s="1085"/>
      <c r="DYG365" s="1085"/>
      <c r="DYH365" s="1080"/>
      <c r="DYI365" s="1085"/>
      <c r="DYJ365" s="1085"/>
      <c r="DYK365" s="1085"/>
      <c r="DYL365" s="1085"/>
      <c r="DYM365" s="1085"/>
      <c r="DYN365" s="1085"/>
      <c r="DYO365" s="1085"/>
      <c r="DYP365" s="1085"/>
      <c r="DYQ365" s="1085"/>
      <c r="DYR365" s="1085"/>
      <c r="DYS365" s="1085"/>
      <c r="DYT365" s="1085"/>
      <c r="DYU365" s="1085"/>
      <c r="DYV365" s="1085"/>
      <c r="DYW365" s="1080"/>
      <c r="DYX365" s="1085"/>
      <c r="DYY365" s="1085"/>
      <c r="DYZ365" s="1085"/>
      <c r="DZA365" s="1085"/>
      <c r="DZB365" s="1085"/>
      <c r="DZC365" s="1085"/>
      <c r="DZD365" s="1085"/>
      <c r="DZE365" s="1085"/>
      <c r="DZF365" s="1085"/>
      <c r="DZG365" s="1085"/>
      <c r="DZH365" s="1085"/>
      <c r="DZI365" s="1085"/>
      <c r="DZJ365" s="1085"/>
      <c r="DZK365" s="1085"/>
      <c r="DZL365" s="1080"/>
      <c r="DZM365" s="1085"/>
      <c r="DZN365" s="1085"/>
      <c r="DZO365" s="1085"/>
      <c r="DZP365" s="1085"/>
      <c r="DZQ365" s="1085"/>
      <c r="DZR365" s="1085"/>
      <c r="DZS365" s="1085"/>
      <c r="DZT365" s="1085"/>
      <c r="DZU365" s="1085"/>
      <c r="DZV365" s="1085"/>
      <c r="DZW365" s="1085"/>
      <c r="DZX365" s="1085"/>
      <c r="DZY365" s="1085"/>
      <c r="DZZ365" s="1085"/>
      <c r="EAA365" s="1080"/>
      <c r="EAB365" s="1085"/>
      <c r="EAC365" s="1085"/>
      <c r="EAD365" s="1085"/>
      <c r="EAE365" s="1085"/>
      <c r="EAF365" s="1085"/>
      <c r="EAG365" s="1085"/>
      <c r="EAH365" s="1085"/>
      <c r="EAI365" s="1085"/>
      <c r="EAJ365" s="1085"/>
      <c r="EAK365" s="1085"/>
      <c r="EAL365" s="1085"/>
      <c r="EAM365" s="1085"/>
      <c r="EAN365" s="1085"/>
      <c r="EAO365" s="1085"/>
      <c r="EAP365" s="1080"/>
      <c r="EAQ365" s="1085"/>
      <c r="EAR365" s="1085"/>
      <c r="EAS365" s="1085"/>
      <c r="EAT365" s="1085"/>
      <c r="EAU365" s="1085"/>
      <c r="EAV365" s="1085"/>
      <c r="EAW365" s="1085"/>
      <c r="EAX365" s="1085"/>
      <c r="EAY365" s="1085"/>
      <c r="EAZ365" s="1085"/>
      <c r="EBA365" s="1085"/>
      <c r="EBB365" s="1085"/>
      <c r="EBC365" s="1085"/>
      <c r="EBD365" s="1085"/>
      <c r="EBE365" s="1080"/>
      <c r="EBF365" s="1085"/>
      <c r="EBG365" s="1085"/>
      <c r="EBH365" s="1085"/>
      <c r="EBI365" s="1085"/>
      <c r="EBJ365" s="1085"/>
      <c r="EBK365" s="1085"/>
      <c r="EBL365" s="1085"/>
      <c r="EBM365" s="1085"/>
      <c r="EBN365" s="1085"/>
      <c r="EBO365" s="1085"/>
      <c r="EBP365" s="1085"/>
      <c r="EBQ365" s="1085"/>
      <c r="EBR365" s="1085"/>
      <c r="EBS365" s="1085"/>
      <c r="EBT365" s="1080"/>
      <c r="EBU365" s="1085"/>
      <c r="EBV365" s="1085"/>
      <c r="EBW365" s="1085"/>
      <c r="EBX365" s="1085"/>
      <c r="EBY365" s="1085"/>
      <c r="EBZ365" s="1085"/>
      <c r="ECA365" s="1085"/>
      <c r="ECB365" s="1085"/>
      <c r="ECC365" s="1085"/>
      <c r="ECD365" s="1085"/>
      <c r="ECE365" s="1085"/>
      <c r="ECF365" s="1085"/>
      <c r="ECG365" s="1085"/>
      <c r="ECH365" s="1085"/>
      <c r="ECI365" s="1080"/>
      <c r="ECJ365" s="1085"/>
      <c r="ECK365" s="1085"/>
      <c r="ECL365" s="1085"/>
      <c r="ECM365" s="1085"/>
      <c r="ECN365" s="1085"/>
      <c r="ECO365" s="1085"/>
      <c r="ECP365" s="1085"/>
      <c r="ECQ365" s="1085"/>
      <c r="ECR365" s="1085"/>
      <c r="ECS365" s="1085"/>
      <c r="ECT365" s="1085"/>
      <c r="ECU365" s="1085"/>
      <c r="ECV365" s="1085"/>
      <c r="ECW365" s="1085"/>
      <c r="ECX365" s="1080"/>
      <c r="ECY365" s="1085"/>
      <c r="ECZ365" s="1085"/>
      <c r="EDA365" s="1085"/>
      <c r="EDB365" s="1085"/>
      <c r="EDC365" s="1085"/>
      <c r="EDD365" s="1085"/>
      <c r="EDE365" s="1085"/>
      <c r="EDF365" s="1085"/>
      <c r="EDG365" s="1085"/>
      <c r="EDH365" s="1085"/>
      <c r="EDI365" s="1085"/>
      <c r="EDJ365" s="1085"/>
      <c r="EDK365" s="1085"/>
      <c r="EDL365" s="1085"/>
      <c r="EDM365" s="1080"/>
      <c r="EDN365" s="1085"/>
      <c r="EDO365" s="1085"/>
      <c r="EDP365" s="1085"/>
      <c r="EDQ365" s="1085"/>
      <c r="EDR365" s="1085"/>
      <c r="EDS365" s="1085"/>
      <c r="EDT365" s="1085"/>
      <c r="EDU365" s="1085"/>
      <c r="EDV365" s="1085"/>
      <c r="EDW365" s="1085"/>
      <c r="EDX365" s="1085"/>
      <c r="EDY365" s="1085"/>
      <c r="EDZ365" s="1085"/>
      <c r="EEA365" s="1085"/>
      <c r="EEB365" s="1080"/>
      <c r="EEC365" s="1085"/>
      <c r="EED365" s="1085"/>
      <c r="EEE365" s="1085"/>
      <c r="EEF365" s="1085"/>
      <c r="EEG365" s="1085"/>
      <c r="EEH365" s="1085"/>
      <c r="EEI365" s="1085"/>
      <c r="EEJ365" s="1085"/>
      <c r="EEK365" s="1085"/>
      <c r="EEL365" s="1085"/>
      <c r="EEM365" s="1085"/>
      <c r="EEN365" s="1085"/>
      <c r="EEO365" s="1085"/>
      <c r="EEP365" s="1085"/>
      <c r="EEQ365" s="1080"/>
      <c r="EER365" s="1085"/>
      <c r="EES365" s="1085"/>
      <c r="EET365" s="1085"/>
      <c r="EEU365" s="1085"/>
      <c r="EEV365" s="1085"/>
      <c r="EEW365" s="1085"/>
      <c r="EEX365" s="1085"/>
      <c r="EEY365" s="1085"/>
      <c r="EEZ365" s="1085"/>
      <c r="EFA365" s="1085"/>
      <c r="EFB365" s="1085"/>
      <c r="EFC365" s="1085"/>
      <c r="EFD365" s="1085"/>
      <c r="EFE365" s="1085"/>
      <c r="EFF365" s="1080"/>
      <c r="EFG365" s="1085"/>
      <c r="EFH365" s="1085"/>
      <c r="EFI365" s="1085"/>
      <c r="EFJ365" s="1085"/>
      <c r="EFK365" s="1085"/>
      <c r="EFL365" s="1085"/>
      <c r="EFM365" s="1085"/>
      <c r="EFN365" s="1085"/>
      <c r="EFO365" s="1085"/>
      <c r="EFP365" s="1085"/>
      <c r="EFQ365" s="1085"/>
      <c r="EFR365" s="1085"/>
      <c r="EFS365" s="1085"/>
      <c r="EFT365" s="1085"/>
      <c r="EFU365" s="1080"/>
      <c r="EFV365" s="1085"/>
      <c r="EFW365" s="1085"/>
      <c r="EFX365" s="1085"/>
      <c r="EFY365" s="1085"/>
      <c r="EFZ365" s="1085"/>
      <c r="EGA365" s="1085"/>
      <c r="EGB365" s="1085"/>
      <c r="EGC365" s="1085"/>
      <c r="EGD365" s="1085"/>
      <c r="EGE365" s="1085"/>
      <c r="EGF365" s="1085"/>
      <c r="EGG365" s="1085"/>
      <c r="EGH365" s="1085"/>
      <c r="EGI365" s="1085"/>
      <c r="EGJ365" s="1080"/>
      <c r="EGK365" s="1085"/>
      <c r="EGL365" s="1085"/>
      <c r="EGM365" s="1085"/>
      <c r="EGN365" s="1085"/>
      <c r="EGO365" s="1085"/>
      <c r="EGP365" s="1085"/>
      <c r="EGQ365" s="1085"/>
      <c r="EGR365" s="1085"/>
      <c r="EGS365" s="1085"/>
      <c r="EGT365" s="1085"/>
      <c r="EGU365" s="1085"/>
      <c r="EGV365" s="1085"/>
      <c r="EGW365" s="1085"/>
      <c r="EGX365" s="1085"/>
      <c r="EGY365" s="1080"/>
      <c r="EGZ365" s="1085"/>
      <c r="EHA365" s="1085"/>
      <c r="EHB365" s="1085"/>
      <c r="EHC365" s="1085"/>
      <c r="EHD365" s="1085"/>
      <c r="EHE365" s="1085"/>
      <c r="EHF365" s="1085"/>
      <c r="EHG365" s="1085"/>
      <c r="EHH365" s="1085"/>
      <c r="EHI365" s="1085"/>
      <c r="EHJ365" s="1085"/>
      <c r="EHK365" s="1085"/>
      <c r="EHL365" s="1085"/>
      <c r="EHM365" s="1085"/>
      <c r="EHN365" s="1080"/>
      <c r="EHO365" s="1085"/>
      <c r="EHP365" s="1085"/>
      <c r="EHQ365" s="1085"/>
      <c r="EHR365" s="1085"/>
      <c r="EHS365" s="1085"/>
      <c r="EHT365" s="1085"/>
      <c r="EHU365" s="1085"/>
      <c r="EHV365" s="1085"/>
      <c r="EHW365" s="1085"/>
      <c r="EHX365" s="1085"/>
      <c r="EHY365" s="1085"/>
      <c r="EHZ365" s="1085"/>
      <c r="EIA365" s="1085"/>
      <c r="EIB365" s="1085"/>
      <c r="EIC365" s="1080"/>
      <c r="EID365" s="1085"/>
      <c r="EIE365" s="1085"/>
      <c r="EIF365" s="1085"/>
      <c r="EIG365" s="1085"/>
      <c r="EIH365" s="1085"/>
      <c r="EII365" s="1085"/>
      <c r="EIJ365" s="1085"/>
      <c r="EIK365" s="1085"/>
      <c r="EIL365" s="1085"/>
      <c r="EIM365" s="1085"/>
      <c r="EIN365" s="1085"/>
      <c r="EIO365" s="1085"/>
      <c r="EIP365" s="1085"/>
      <c r="EIQ365" s="1085"/>
      <c r="EIR365" s="1080"/>
      <c r="EIS365" s="1085"/>
      <c r="EIT365" s="1085"/>
      <c r="EIU365" s="1085"/>
      <c r="EIV365" s="1085"/>
      <c r="EIW365" s="1085"/>
      <c r="EIX365" s="1085"/>
      <c r="EIY365" s="1085"/>
      <c r="EIZ365" s="1085"/>
      <c r="EJA365" s="1085"/>
      <c r="EJB365" s="1085"/>
      <c r="EJC365" s="1085"/>
      <c r="EJD365" s="1085"/>
      <c r="EJE365" s="1085"/>
      <c r="EJF365" s="1085"/>
      <c r="EJG365" s="1080"/>
      <c r="EJH365" s="1085"/>
      <c r="EJI365" s="1085"/>
      <c r="EJJ365" s="1085"/>
      <c r="EJK365" s="1085"/>
      <c r="EJL365" s="1085"/>
      <c r="EJM365" s="1085"/>
      <c r="EJN365" s="1085"/>
      <c r="EJO365" s="1085"/>
      <c r="EJP365" s="1085"/>
      <c r="EJQ365" s="1085"/>
      <c r="EJR365" s="1085"/>
      <c r="EJS365" s="1085"/>
      <c r="EJT365" s="1085"/>
      <c r="EJU365" s="1085"/>
      <c r="EJV365" s="1080"/>
      <c r="EJW365" s="1085"/>
      <c r="EJX365" s="1085"/>
      <c r="EJY365" s="1085"/>
      <c r="EJZ365" s="1085"/>
      <c r="EKA365" s="1085"/>
      <c r="EKB365" s="1085"/>
      <c r="EKC365" s="1085"/>
      <c r="EKD365" s="1085"/>
      <c r="EKE365" s="1085"/>
      <c r="EKF365" s="1085"/>
      <c r="EKG365" s="1085"/>
      <c r="EKH365" s="1085"/>
      <c r="EKI365" s="1085"/>
      <c r="EKJ365" s="1085"/>
      <c r="EKK365" s="1080"/>
      <c r="EKL365" s="1085"/>
      <c r="EKM365" s="1085"/>
      <c r="EKN365" s="1085"/>
      <c r="EKO365" s="1085"/>
      <c r="EKP365" s="1085"/>
      <c r="EKQ365" s="1085"/>
      <c r="EKR365" s="1085"/>
      <c r="EKS365" s="1085"/>
      <c r="EKT365" s="1085"/>
      <c r="EKU365" s="1085"/>
      <c r="EKV365" s="1085"/>
      <c r="EKW365" s="1085"/>
      <c r="EKX365" s="1085"/>
      <c r="EKY365" s="1085"/>
      <c r="EKZ365" s="1080"/>
      <c r="ELA365" s="1085"/>
      <c r="ELB365" s="1085"/>
      <c r="ELC365" s="1085"/>
      <c r="ELD365" s="1085"/>
      <c r="ELE365" s="1085"/>
      <c r="ELF365" s="1085"/>
      <c r="ELG365" s="1085"/>
      <c r="ELH365" s="1085"/>
      <c r="ELI365" s="1085"/>
      <c r="ELJ365" s="1085"/>
      <c r="ELK365" s="1085"/>
      <c r="ELL365" s="1085"/>
      <c r="ELM365" s="1085"/>
      <c r="ELN365" s="1085"/>
      <c r="ELO365" s="1080"/>
      <c r="ELP365" s="1085"/>
      <c r="ELQ365" s="1085"/>
      <c r="ELR365" s="1085"/>
      <c r="ELS365" s="1085"/>
      <c r="ELT365" s="1085"/>
      <c r="ELU365" s="1085"/>
      <c r="ELV365" s="1085"/>
      <c r="ELW365" s="1085"/>
      <c r="ELX365" s="1085"/>
      <c r="ELY365" s="1085"/>
      <c r="ELZ365" s="1085"/>
      <c r="EMA365" s="1085"/>
      <c r="EMB365" s="1085"/>
      <c r="EMC365" s="1085"/>
      <c r="EMD365" s="1080"/>
      <c r="EME365" s="1085"/>
      <c r="EMF365" s="1085"/>
      <c r="EMG365" s="1085"/>
      <c r="EMH365" s="1085"/>
      <c r="EMI365" s="1085"/>
      <c r="EMJ365" s="1085"/>
      <c r="EMK365" s="1085"/>
      <c r="EML365" s="1085"/>
      <c r="EMM365" s="1085"/>
      <c r="EMN365" s="1085"/>
      <c r="EMO365" s="1085"/>
      <c r="EMP365" s="1085"/>
      <c r="EMQ365" s="1085"/>
      <c r="EMR365" s="1085"/>
      <c r="EMS365" s="1080"/>
      <c r="EMT365" s="1085"/>
      <c r="EMU365" s="1085"/>
      <c r="EMV365" s="1085"/>
      <c r="EMW365" s="1085"/>
      <c r="EMX365" s="1085"/>
      <c r="EMY365" s="1085"/>
      <c r="EMZ365" s="1085"/>
      <c r="ENA365" s="1085"/>
      <c r="ENB365" s="1085"/>
      <c r="ENC365" s="1085"/>
      <c r="END365" s="1085"/>
      <c r="ENE365" s="1085"/>
      <c r="ENF365" s="1085"/>
      <c r="ENG365" s="1085"/>
      <c r="ENH365" s="1080"/>
      <c r="ENI365" s="1085"/>
      <c r="ENJ365" s="1085"/>
      <c r="ENK365" s="1085"/>
      <c r="ENL365" s="1085"/>
      <c r="ENM365" s="1085"/>
      <c r="ENN365" s="1085"/>
      <c r="ENO365" s="1085"/>
      <c r="ENP365" s="1085"/>
      <c r="ENQ365" s="1085"/>
      <c r="ENR365" s="1085"/>
      <c r="ENS365" s="1085"/>
      <c r="ENT365" s="1085"/>
      <c r="ENU365" s="1085"/>
      <c r="ENV365" s="1085"/>
      <c r="ENW365" s="1080"/>
      <c r="ENX365" s="1085"/>
      <c r="ENY365" s="1085"/>
      <c r="ENZ365" s="1085"/>
      <c r="EOA365" s="1085"/>
      <c r="EOB365" s="1085"/>
      <c r="EOC365" s="1085"/>
      <c r="EOD365" s="1085"/>
      <c r="EOE365" s="1085"/>
      <c r="EOF365" s="1085"/>
      <c r="EOG365" s="1085"/>
      <c r="EOH365" s="1085"/>
      <c r="EOI365" s="1085"/>
      <c r="EOJ365" s="1085"/>
      <c r="EOK365" s="1085"/>
      <c r="EOL365" s="1080"/>
      <c r="EOM365" s="1085"/>
      <c r="EON365" s="1085"/>
      <c r="EOO365" s="1085"/>
      <c r="EOP365" s="1085"/>
      <c r="EOQ365" s="1085"/>
      <c r="EOR365" s="1085"/>
      <c r="EOS365" s="1085"/>
      <c r="EOT365" s="1085"/>
      <c r="EOU365" s="1085"/>
      <c r="EOV365" s="1085"/>
      <c r="EOW365" s="1085"/>
      <c r="EOX365" s="1085"/>
      <c r="EOY365" s="1085"/>
      <c r="EOZ365" s="1085"/>
      <c r="EPA365" s="1080"/>
      <c r="EPB365" s="1085"/>
      <c r="EPC365" s="1085"/>
      <c r="EPD365" s="1085"/>
      <c r="EPE365" s="1085"/>
      <c r="EPF365" s="1085"/>
      <c r="EPG365" s="1085"/>
      <c r="EPH365" s="1085"/>
      <c r="EPI365" s="1085"/>
      <c r="EPJ365" s="1085"/>
      <c r="EPK365" s="1085"/>
      <c r="EPL365" s="1085"/>
      <c r="EPM365" s="1085"/>
      <c r="EPN365" s="1085"/>
      <c r="EPO365" s="1085"/>
      <c r="EPP365" s="1080"/>
      <c r="EPQ365" s="1085"/>
      <c r="EPR365" s="1085"/>
      <c r="EPS365" s="1085"/>
      <c r="EPT365" s="1085"/>
      <c r="EPU365" s="1085"/>
      <c r="EPV365" s="1085"/>
      <c r="EPW365" s="1085"/>
      <c r="EPX365" s="1085"/>
      <c r="EPY365" s="1085"/>
      <c r="EPZ365" s="1085"/>
      <c r="EQA365" s="1085"/>
      <c r="EQB365" s="1085"/>
      <c r="EQC365" s="1085"/>
      <c r="EQD365" s="1085"/>
      <c r="EQE365" s="1080"/>
      <c r="EQF365" s="1085"/>
      <c r="EQG365" s="1085"/>
      <c r="EQH365" s="1085"/>
      <c r="EQI365" s="1085"/>
      <c r="EQJ365" s="1085"/>
      <c r="EQK365" s="1085"/>
      <c r="EQL365" s="1085"/>
      <c r="EQM365" s="1085"/>
      <c r="EQN365" s="1085"/>
      <c r="EQO365" s="1085"/>
      <c r="EQP365" s="1085"/>
      <c r="EQQ365" s="1085"/>
      <c r="EQR365" s="1085"/>
      <c r="EQS365" s="1085"/>
      <c r="EQT365" s="1080"/>
      <c r="EQU365" s="1085"/>
      <c r="EQV365" s="1085"/>
      <c r="EQW365" s="1085"/>
      <c r="EQX365" s="1085"/>
      <c r="EQY365" s="1085"/>
      <c r="EQZ365" s="1085"/>
      <c r="ERA365" s="1085"/>
      <c r="ERB365" s="1085"/>
      <c r="ERC365" s="1085"/>
      <c r="ERD365" s="1085"/>
      <c r="ERE365" s="1085"/>
      <c r="ERF365" s="1085"/>
      <c r="ERG365" s="1085"/>
      <c r="ERH365" s="1085"/>
      <c r="ERI365" s="1080"/>
      <c r="ERJ365" s="1085"/>
      <c r="ERK365" s="1085"/>
      <c r="ERL365" s="1085"/>
      <c r="ERM365" s="1085"/>
      <c r="ERN365" s="1085"/>
      <c r="ERO365" s="1085"/>
      <c r="ERP365" s="1085"/>
      <c r="ERQ365" s="1085"/>
      <c r="ERR365" s="1085"/>
      <c r="ERS365" s="1085"/>
      <c r="ERT365" s="1085"/>
      <c r="ERU365" s="1085"/>
      <c r="ERV365" s="1085"/>
      <c r="ERW365" s="1085"/>
      <c r="ERX365" s="1080"/>
      <c r="ERY365" s="1085"/>
      <c r="ERZ365" s="1085"/>
      <c r="ESA365" s="1085"/>
      <c r="ESB365" s="1085"/>
      <c r="ESC365" s="1085"/>
      <c r="ESD365" s="1085"/>
      <c r="ESE365" s="1085"/>
      <c r="ESF365" s="1085"/>
      <c r="ESG365" s="1085"/>
      <c r="ESH365" s="1085"/>
      <c r="ESI365" s="1085"/>
      <c r="ESJ365" s="1085"/>
      <c r="ESK365" s="1085"/>
      <c r="ESL365" s="1085"/>
      <c r="ESM365" s="1080"/>
      <c r="ESN365" s="1085"/>
      <c r="ESO365" s="1085"/>
      <c r="ESP365" s="1085"/>
      <c r="ESQ365" s="1085"/>
      <c r="ESR365" s="1085"/>
      <c r="ESS365" s="1085"/>
      <c r="EST365" s="1085"/>
      <c r="ESU365" s="1085"/>
      <c r="ESV365" s="1085"/>
      <c r="ESW365" s="1085"/>
      <c r="ESX365" s="1085"/>
      <c r="ESY365" s="1085"/>
      <c r="ESZ365" s="1085"/>
      <c r="ETA365" s="1085"/>
      <c r="ETB365" s="1080"/>
      <c r="ETC365" s="1085"/>
      <c r="ETD365" s="1085"/>
      <c r="ETE365" s="1085"/>
      <c r="ETF365" s="1085"/>
      <c r="ETG365" s="1085"/>
      <c r="ETH365" s="1085"/>
      <c r="ETI365" s="1085"/>
      <c r="ETJ365" s="1085"/>
      <c r="ETK365" s="1085"/>
      <c r="ETL365" s="1085"/>
      <c r="ETM365" s="1085"/>
      <c r="ETN365" s="1085"/>
      <c r="ETO365" s="1085"/>
      <c r="ETP365" s="1085"/>
      <c r="ETQ365" s="1080"/>
      <c r="ETR365" s="1085"/>
      <c r="ETS365" s="1085"/>
      <c r="ETT365" s="1085"/>
      <c r="ETU365" s="1085"/>
      <c r="ETV365" s="1085"/>
      <c r="ETW365" s="1085"/>
      <c r="ETX365" s="1085"/>
      <c r="ETY365" s="1085"/>
      <c r="ETZ365" s="1085"/>
      <c r="EUA365" s="1085"/>
      <c r="EUB365" s="1085"/>
      <c r="EUC365" s="1085"/>
      <c r="EUD365" s="1085"/>
      <c r="EUE365" s="1085"/>
      <c r="EUF365" s="1080"/>
      <c r="EUG365" s="1085"/>
      <c r="EUH365" s="1085"/>
      <c r="EUI365" s="1085"/>
      <c r="EUJ365" s="1085"/>
      <c r="EUK365" s="1085"/>
      <c r="EUL365" s="1085"/>
      <c r="EUM365" s="1085"/>
      <c r="EUN365" s="1085"/>
      <c r="EUO365" s="1085"/>
      <c r="EUP365" s="1085"/>
      <c r="EUQ365" s="1085"/>
      <c r="EUR365" s="1085"/>
      <c r="EUS365" s="1085"/>
      <c r="EUT365" s="1085"/>
      <c r="EUU365" s="1080"/>
      <c r="EUV365" s="1085"/>
      <c r="EUW365" s="1085"/>
      <c r="EUX365" s="1085"/>
      <c r="EUY365" s="1085"/>
      <c r="EUZ365" s="1085"/>
      <c r="EVA365" s="1085"/>
      <c r="EVB365" s="1085"/>
      <c r="EVC365" s="1085"/>
      <c r="EVD365" s="1085"/>
      <c r="EVE365" s="1085"/>
      <c r="EVF365" s="1085"/>
      <c r="EVG365" s="1085"/>
      <c r="EVH365" s="1085"/>
      <c r="EVI365" s="1085"/>
      <c r="EVJ365" s="1080"/>
      <c r="EVK365" s="1085"/>
      <c r="EVL365" s="1085"/>
      <c r="EVM365" s="1085"/>
      <c r="EVN365" s="1085"/>
      <c r="EVO365" s="1085"/>
      <c r="EVP365" s="1085"/>
      <c r="EVQ365" s="1085"/>
      <c r="EVR365" s="1085"/>
      <c r="EVS365" s="1085"/>
      <c r="EVT365" s="1085"/>
      <c r="EVU365" s="1085"/>
      <c r="EVV365" s="1085"/>
      <c r="EVW365" s="1085"/>
      <c r="EVX365" s="1085"/>
      <c r="EVY365" s="1080"/>
      <c r="EVZ365" s="1085"/>
      <c r="EWA365" s="1085"/>
      <c r="EWB365" s="1085"/>
      <c r="EWC365" s="1085"/>
      <c r="EWD365" s="1085"/>
      <c r="EWE365" s="1085"/>
      <c r="EWF365" s="1085"/>
      <c r="EWG365" s="1085"/>
      <c r="EWH365" s="1085"/>
      <c r="EWI365" s="1085"/>
      <c r="EWJ365" s="1085"/>
      <c r="EWK365" s="1085"/>
      <c r="EWL365" s="1085"/>
      <c r="EWM365" s="1085"/>
      <c r="EWN365" s="1080"/>
      <c r="EWO365" s="1085"/>
      <c r="EWP365" s="1085"/>
      <c r="EWQ365" s="1085"/>
      <c r="EWR365" s="1085"/>
      <c r="EWS365" s="1085"/>
      <c r="EWT365" s="1085"/>
      <c r="EWU365" s="1085"/>
      <c r="EWV365" s="1085"/>
      <c r="EWW365" s="1085"/>
      <c r="EWX365" s="1085"/>
      <c r="EWY365" s="1085"/>
      <c r="EWZ365" s="1085"/>
      <c r="EXA365" s="1085"/>
      <c r="EXB365" s="1085"/>
      <c r="EXC365" s="1080"/>
      <c r="EXD365" s="1085"/>
      <c r="EXE365" s="1085"/>
      <c r="EXF365" s="1085"/>
      <c r="EXG365" s="1085"/>
      <c r="EXH365" s="1085"/>
      <c r="EXI365" s="1085"/>
      <c r="EXJ365" s="1085"/>
      <c r="EXK365" s="1085"/>
      <c r="EXL365" s="1085"/>
      <c r="EXM365" s="1085"/>
      <c r="EXN365" s="1085"/>
      <c r="EXO365" s="1085"/>
      <c r="EXP365" s="1085"/>
      <c r="EXQ365" s="1085"/>
      <c r="EXR365" s="1080"/>
      <c r="EXS365" s="1085"/>
      <c r="EXT365" s="1085"/>
      <c r="EXU365" s="1085"/>
      <c r="EXV365" s="1085"/>
      <c r="EXW365" s="1085"/>
      <c r="EXX365" s="1085"/>
      <c r="EXY365" s="1085"/>
      <c r="EXZ365" s="1085"/>
      <c r="EYA365" s="1085"/>
      <c r="EYB365" s="1085"/>
      <c r="EYC365" s="1085"/>
      <c r="EYD365" s="1085"/>
      <c r="EYE365" s="1085"/>
      <c r="EYF365" s="1085"/>
      <c r="EYG365" s="1080"/>
      <c r="EYH365" s="1085"/>
      <c r="EYI365" s="1085"/>
      <c r="EYJ365" s="1085"/>
      <c r="EYK365" s="1085"/>
      <c r="EYL365" s="1085"/>
      <c r="EYM365" s="1085"/>
      <c r="EYN365" s="1085"/>
      <c r="EYO365" s="1085"/>
      <c r="EYP365" s="1085"/>
      <c r="EYQ365" s="1085"/>
      <c r="EYR365" s="1085"/>
      <c r="EYS365" s="1085"/>
      <c r="EYT365" s="1085"/>
      <c r="EYU365" s="1085"/>
      <c r="EYV365" s="1080"/>
      <c r="EYW365" s="1085"/>
      <c r="EYX365" s="1085"/>
      <c r="EYY365" s="1085"/>
      <c r="EYZ365" s="1085"/>
      <c r="EZA365" s="1085"/>
      <c r="EZB365" s="1085"/>
      <c r="EZC365" s="1085"/>
      <c r="EZD365" s="1085"/>
      <c r="EZE365" s="1085"/>
      <c r="EZF365" s="1085"/>
      <c r="EZG365" s="1085"/>
      <c r="EZH365" s="1085"/>
      <c r="EZI365" s="1085"/>
      <c r="EZJ365" s="1085"/>
      <c r="EZK365" s="1080"/>
      <c r="EZL365" s="1085"/>
      <c r="EZM365" s="1085"/>
      <c r="EZN365" s="1085"/>
      <c r="EZO365" s="1085"/>
      <c r="EZP365" s="1085"/>
      <c r="EZQ365" s="1085"/>
      <c r="EZR365" s="1085"/>
      <c r="EZS365" s="1085"/>
      <c r="EZT365" s="1085"/>
      <c r="EZU365" s="1085"/>
      <c r="EZV365" s="1085"/>
      <c r="EZW365" s="1085"/>
      <c r="EZX365" s="1085"/>
      <c r="EZY365" s="1085"/>
      <c r="EZZ365" s="1080"/>
      <c r="FAA365" s="1085"/>
      <c r="FAB365" s="1085"/>
      <c r="FAC365" s="1085"/>
      <c r="FAD365" s="1085"/>
      <c r="FAE365" s="1085"/>
      <c r="FAF365" s="1085"/>
      <c r="FAG365" s="1085"/>
      <c r="FAH365" s="1085"/>
      <c r="FAI365" s="1085"/>
      <c r="FAJ365" s="1085"/>
      <c r="FAK365" s="1085"/>
      <c r="FAL365" s="1085"/>
      <c r="FAM365" s="1085"/>
      <c r="FAN365" s="1085"/>
      <c r="FAO365" s="1080"/>
      <c r="FAP365" s="1085"/>
      <c r="FAQ365" s="1085"/>
      <c r="FAR365" s="1085"/>
      <c r="FAS365" s="1085"/>
      <c r="FAT365" s="1085"/>
      <c r="FAU365" s="1085"/>
      <c r="FAV365" s="1085"/>
      <c r="FAW365" s="1085"/>
      <c r="FAX365" s="1085"/>
      <c r="FAY365" s="1085"/>
      <c r="FAZ365" s="1085"/>
      <c r="FBA365" s="1085"/>
      <c r="FBB365" s="1085"/>
      <c r="FBC365" s="1085"/>
      <c r="FBD365" s="1080"/>
      <c r="FBE365" s="1085"/>
      <c r="FBF365" s="1085"/>
      <c r="FBG365" s="1085"/>
      <c r="FBH365" s="1085"/>
      <c r="FBI365" s="1085"/>
      <c r="FBJ365" s="1085"/>
      <c r="FBK365" s="1085"/>
      <c r="FBL365" s="1085"/>
      <c r="FBM365" s="1085"/>
      <c r="FBN365" s="1085"/>
      <c r="FBO365" s="1085"/>
      <c r="FBP365" s="1085"/>
      <c r="FBQ365" s="1085"/>
      <c r="FBR365" s="1085"/>
      <c r="FBS365" s="1080"/>
      <c r="FBT365" s="1085"/>
      <c r="FBU365" s="1085"/>
      <c r="FBV365" s="1085"/>
      <c r="FBW365" s="1085"/>
      <c r="FBX365" s="1085"/>
      <c r="FBY365" s="1085"/>
      <c r="FBZ365" s="1085"/>
      <c r="FCA365" s="1085"/>
      <c r="FCB365" s="1085"/>
      <c r="FCC365" s="1085"/>
      <c r="FCD365" s="1085"/>
      <c r="FCE365" s="1085"/>
      <c r="FCF365" s="1085"/>
      <c r="FCG365" s="1085"/>
      <c r="FCH365" s="1080"/>
      <c r="FCI365" s="1085"/>
      <c r="FCJ365" s="1085"/>
      <c r="FCK365" s="1085"/>
      <c r="FCL365" s="1085"/>
      <c r="FCM365" s="1085"/>
      <c r="FCN365" s="1085"/>
      <c r="FCO365" s="1085"/>
      <c r="FCP365" s="1085"/>
      <c r="FCQ365" s="1085"/>
      <c r="FCR365" s="1085"/>
      <c r="FCS365" s="1085"/>
      <c r="FCT365" s="1085"/>
      <c r="FCU365" s="1085"/>
      <c r="FCV365" s="1085"/>
      <c r="FCW365" s="1080"/>
      <c r="FCX365" s="1085"/>
      <c r="FCY365" s="1085"/>
      <c r="FCZ365" s="1085"/>
      <c r="FDA365" s="1085"/>
      <c r="FDB365" s="1085"/>
      <c r="FDC365" s="1085"/>
      <c r="FDD365" s="1085"/>
      <c r="FDE365" s="1085"/>
      <c r="FDF365" s="1085"/>
      <c r="FDG365" s="1085"/>
      <c r="FDH365" s="1085"/>
      <c r="FDI365" s="1085"/>
      <c r="FDJ365" s="1085"/>
      <c r="FDK365" s="1085"/>
      <c r="FDL365" s="1080"/>
      <c r="FDM365" s="1085"/>
      <c r="FDN365" s="1085"/>
      <c r="FDO365" s="1085"/>
      <c r="FDP365" s="1085"/>
      <c r="FDQ365" s="1085"/>
      <c r="FDR365" s="1085"/>
      <c r="FDS365" s="1085"/>
      <c r="FDT365" s="1085"/>
      <c r="FDU365" s="1085"/>
      <c r="FDV365" s="1085"/>
      <c r="FDW365" s="1085"/>
      <c r="FDX365" s="1085"/>
      <c r="FDY365" s="1085"/>
      <c r="FDZ365" s="1085"/>
      <c r="FEA365" s="1080"/>
      <c r="FEB365" s="1085"/>
      <c r="FEC365" s="1085"/>
      <c r="FED365" s="1085"/>
      <c r="FEE365" s="1085"/>
      <c r="FEF365" s="1085"/>
      <c r="FEG365" s="1085"/>
      <c r="FEH365" s="1085"/>
      <c r="FEI365" s="1085"/>
      <c r="FEJ365" s="1085"/>
      <c r="FEK365" s="1085"/>
      <c r="FEL365" s="1085"/>
      <c r="FEM365" s="1085"/>
      <c r="FEN365" s="1085"/>
      <c r="FEO365" s="1085"/>
      <c r="FEP365" s="1080"/>
      <c r="FEQ365" s="1085"/>
      <c r="FER365" s="1085"/>
      <c r="FES365" s="1085"/>
      <c r="FET365" s="1085"/>
      <c r="FEU365" s="1085"/>
      <c r="FEV365" s="1085"/>
      <c r="FEW365" s="1085"/>
      <c r="FEX365" s="1085"/>
      <c r="FEY365" s="1085"/>
      <c r="FEZ365" s="1085"/>
      <c r="FFA365" s="1085"/>
      <c r="FFB365" s="1085"/>
      <c r="FFC365" s="1085"/>
      <c r="FFD365" s="1085"/>
      <c r="FFE365" s="1080"/>
      <c r="FFF365" s="1085"/>
      <c r="FFG365" s="1085"/>
      <c r="FFH365" s="1085"/>
      <c r="FFI365" s="1085"/>
      <c r="FFJ365" s="1085"/>
      <c r="FFK365" s="1085"/>
      <c r="FFL365" s="1085"/>
      <c r="FFM365" s="1085"/>
      <c r="FFN365" s="1085"/>
      <c r="FFO365" s="1085"/>
      <c r="FFP365" s="1085"/>
      <c r="FFQ365" s="1085"/>
      <c r="FFR365" s="1085"/>
      <c r="FFS365" s="1085"/>
      <c r="FFT365" s="1080"/>
      <c r="FFU365" s="1085"/>
      <c r="FFV365" s="1085"/>
      <c r="FFW365" s="1085"/>
      <c r="FFX365" s="1085"/>
      <c r="FFY365" s="1085"/>
      <c r="FFZ365" s="1085"/>
      <c r="FGA365" s="1085"/>
      <c r="FGB365" s="1085"/>
      <c r="FGC365" s="1085"/>
      <c r="FGD365" s="1085"/>
      <c r="FGE365" s="1085"/>
      <c r="FGF365" s="1085"/>
      <c r="FGG365" s="1085"/>
      <c r="FGH365" s="1085"/>
      <c r="FGI365" s="1080"/>
      <c r="FGJ365" s="1085"/>
      <c r="FGK365" s="1085"/>
      <c r="FGL365" s="1085"/>
      <c r="FGM365" s="1085"/>
      <c r="FGN365" s="1085"/>
      <c r="FGO365" s="1085"/>
      <c r="FGP365" s="1085"/>
      <c r="FGQ365" s="1085"/>
      <c r="FGR365" s="1085"/>
      <c r="FGS365" s="1085"/>
      <c r="FGT365" s="1085"/>
      <c r="FGU365" s="1085"/>
      <c r="FGV365" s="1085"/>
      <c r="FGW365" s="1085"/>
      <c r="FGX365" s="1080"/>
      <c r="FGY365" s="1085"/>
      <c r="FGZ365" s="1085"/>
      <c r="FHA365" s="1085"/>
      <c r="FHB365" s="1085"/>
      <c r="FHC365" s="1085"/>
      <c r="FHD365" s="1085"/>
      <c r="FHE365" s="1085"/>
      <c r="FHF365" s="1085"/>
      <c r="FHG365" s="1085"/>
      <c r="FHH365" s="1085"/>
      <c r="FHI365" s="1085"/>
      <c r="FHJ365" s="1085"/>
      <c r="FHK365" s="1085"/>
      <c r="FHL365" s="1085"/>
      <c r="FHM365" s="1080"/>
      <c r="FHN365" s="1085"/>
      <c r="FHO365" s="1085"/>
      <c r="FHP365" s="1085"/>
      <c r="FHQ365" s="1085"/>
      <c r="FHR365" s="1085"/>
      <c r="FHS365" s="1085"/>
      <c r="FHT365" s="1085"/>
      <c r="FHU365" s="1085"/>
      <c r="FHV365" s="1085"/>
      <c r="FHW365" s="1085"/>
      <c r="FHX365" s="1085"/>
      <c r="FHY365" s="1085"/>
      <c r="FHZ365" s="1085"/>
      <c r="FIA365" s="1085"/>
      <c r="FIB365" s="1080"/>
      <c r="FIC365" s="1085"/>
      <c r="FID365" s="1085"/>
      <c r="FIE365" s="1085"/>
      <c r="FIF365" s="1085"/>
      <c r="FIG365" s="1085"/>
      <c r="FIH365" s="1085"/>
      <c r="FII365" s="1085"/>
      <c r="FIJ365" s="1085"/>
      <c r="FIK365" s="1085"/>
      <c r="FIL365" s="1085"/>
      <c r="FIM365" s="1085"/>
      <c r="FIN365" s="1085"/>
      <c r="FIO365" s="1085"/>
      <c r="FIP365" s="1085"/>
      <c r="FIQ365" s="1080"/>
      <c r="FIR365" s="1085"/>
      <c r="FIS365" s="1085"/>
      <c r="FIT365" s="1085"/>
      <c r="FIU365" s="1085"/>
      <c r="FIV365" s="1085"/>
      <c r="FIW365" s="1085"/>
      <c r="FIX365" s="1085"/>
      <c r="FIY365" s="1085"/>
      <c r="FIZ365" s="1085"/>
      <c r="FJA365" s="1085"/>
      <c r="FJB365" s="1085"/>
      <c r="FJC365" s="1085"/>
      <c r="FJD365" s="1085"/>
      <c r="FJE365" s="1085"/>
      <c r="FJF365" s="1080"/>
      <c r="FJG365" s="1085"/>
      <c r="FJH365" s="1085"/>
      <c r="FJI365" s="1085"/>
      <c r="FJJ365" s="1085"/>
      <c r="FJK365" s="1085"/>
      <c r="FJL365" s="1085"/>
      <c r="FJM365" s="1085"/>
      <c r="FJN365" s="1085"/>
      <c r="FJO365" s="1085"/>
      <c r="FJP365" s="1085"/>
      <c r="FJQ365" s="1085"/>
      <c r="FJR365" s="1085"/>
      <c r="FJS365" s="1085"/>
      <c r="FJT365" s="1085"/>
      <c r="FJU365" s="1080"/>
      <c r="FJV365" s="1085"/>
      <c r="FJW365" s="1085"/>
      <c r="FJX365" s="1085"/>
      <c r="FJY365" s="1085"/>
      <c r="FJZ365" s="1085"/>
      <c r="FKA365" s="1085"/>
      <c r="FKB365" s="1085"/>
      <c r="FKC365" s="1085"/>
      <c r="FKD365" s="1085"/>
      <c r="FKE365" s="1085"/>
      <c r="FKF365" s="1085"/>
      <c r="FKG365" s="1085"/>
      <c r="FKH365" s="1085"/>
      <c r="FKI365" s="1085"/>
      <c r="FKJ365" s="1080"/>
      <c r="FKK365" s="1085"/>
      <c r="FKL365" s="1085"/>
      <c r="FKM365" s="1085"/>
      <c r="FKN365" s="1085"/>
      <c r="FKO365" s="1085"/>
      <c r="FKP365" s="1085"/>
      <c r="FKQ365" s="1085"/>
      <c r="FKR365" s="1085"/>
      <c r="FKS365" s="1085"/>
      <c r="FKT365" s="1085"/>
      <c r="FKU365" s="1085"/>
      <c r="FKV365" s="1085"/>
      <c r="FKW365" s="1085"/>
      <c r="FKX365" s="1085"/>
      <c r="FKY365" s="1080"/>
      <c r="FKZ365" s="1085"/>
      <c r="FLA365" s="1085"/>
      <c r="FLB365" s="1085"/>
      <c r="FLC365" s="1085"/>
      <c r="FLD365" s="1085"/>
      <c r="FLE365" s="1085"/>
      <c r="FLF365" s="1085"/>
      <c r="FLG365" s="1085"/>
      <c r="FLH365" s="1085"/>
      <c r="FLI365" s="1085"/>
      <c r="FLJ365" s="1085"/>
      <c r="FLK365" s="1085"/>
      <c r="FLL365" s="1085"/>
      <c r="FLM365" s="1085"/>
      <c r="FLN365" s="1080"/>
      <c r="FLO365" s="1085"/>
      <c r="FLP365" s="1085"/>
      <c r="FLQ365" s="1085"/>
      <c r="FLR365" s="1085"/>
      <c r="FLS365" s="1085"/>
      <c r="FLT365" s="1085"/>
      <c r="FLU365" s="1085"/>
      <c r="FLV365" s="1085"/>
      <c r="FLW365" s="1085"/>
      <c r="FLX365" s="1085"/>
      <c r="FLY365" s="1085"/>
      <c r="FLZ365" s="1085"/>
      <c r="FMA365" s="1085"/>
      <c r="FMB365" s="1085"/>
      <c r="FMC365" s="1080"/>
      <c r="FMD365" s="1085"/>
      <c r="FME365" s="1085"/>
      <c r="FMF365" s="1085"/>
      <c r="FMG365" s="1085"/>
      <c r="FMH365" s="1085"/>
      <c r="FMI365" s="1085"/>
      <c r="FMJ365" s="1085"/>
      <c r="FMK365" s="1085"/>
      <c r="FML365" s="1085"/>
      <c r="FMM365" s="1085"/>
      <c r="FMN365" s="1085"/>
      <c r="FMO365" s="1085"/>
      <c r="FMP365" s="1085"/>
      <c r="FMQ365" s="1085"/>
      <c r="FMR365" s="1080"/>
      <c r="FMS365" s="1085"/>
      <c r="FMT365" s="1085"/>
      <c r="FMU365" s="1085"/>
      <c r="FMV365" s="1085"/>
      <c r="FMW365" s="1085"/>
      <c r="FMX365" s="1085"/>
      <c r="FMY365" s="1085"/>
      <c r="FMZ365" s="1085"/>
      <c r="FNA365" s="1085"/>
      <c r="FNB365" s="1085"/>
      <c r="FNC365" s="1085"/>
      <c r="FND365" s="1085"/>
      <c r="FNE365" s="1085"/>
      <c r="FNF365" s="1085"/>
      <c r="FNG365" s="1080"/>
      <c r="FNH365" s="1085"/>
      <c r="FNI365" s="1085"/>
      <c r="FNJ365" s="1085"/>
      <c r="FNK365" s="1085"/>
      <c r="FNL365" s="1085"/>
      <c r="FNM365" s="1085"/>
      <c r="FNN365" s="1085"/>
      <c r="FNO365" s="1085"/>
      <c r="FNP365" s="1085"/>
      <c r="FNQ365" s="1085"/>
      <c r="FNR365" s="1085"/>
      <c r="FNS365" s="1085"/>
      <c r="FNT365" s="1085"/>
      <c r="FNU365" s="1085"/>
      <c r="FNV365" s="1080"/>
      <c r="FNW365" s="1085"/>
      <c r="FNX365" s="1085"/>
      <c r="FNY365" s="1085"/>
      <c r="FNZ365" s="1085"/>
      <c r="FOA365" s="1085"/>
      <c r="FOB365" s="1085"/>
      <c r="FOC365" s="1085"/>
      <c r="FOD365" s="1085"/>
      <c r="FOE365" s="1085"/>
      <c r="FOF365" s="1085"/>
      <c r="FOG365" s="1085"/>
      <c r="FOH365" s="1085"/>
      <c r="FOI365" s="1085"/>
      <c r="FOJ365" s="1085"/>
      <c r="FOK365" s="1080"/>
      <c r="FOL365" s="1085"/>
      <c r="FOM365" s="1085"/>
      <c r="FON365" s="1085"/>
      <c r="FOO365" s="1085"/>
      <c r="FOP365" s="1085"/>
      <c r="FOQ365" s="1085"/>
      <c r="FOR365" s="1085"/>
      <c r="FOS365" s="1085"/>
      <c r="FOT365" s="1085"/>
      <c r="FOU365" s="1085"/>
      <c r="FOV365" s="1085"/>
      <c r="FOW365" s="1085"/>
      <c r="FOX365" s="1085"/>
      <c r="FOY365" s="1085"/>
      <c r="FOZ365" s="1080"/>
      <c r="FPA365" s="1085"/>
      <c r="FPB365" s="1085"/>
      <c r="FPC365" s="1085"/>
      <c r="FPD365" s="1085"/>
      <c r="FPE365" s="1085"/>
      <c r="FPF365" s="1085"/>
      <c r="FPG365" s="1085"/>
      <c r="FPH365" s="1085"/>
      <c r="FPI365" s="1085"/>
      <c r="FPJ365" s="1085"/>
      <c r="FPK365" s="1085"/>
      <c r="FPL365" s="1085"/>
      <c r="FPM365" s="1085"/>
      <c r="FPN365" s="1085"/>
      <c r="FPO365" s="1080"/>
      <c r="FPP365" s="1085"/>
      <c r="FPQ365" s="1085"/>
      <c r="FPR365" s="1085"/>
      <c r="FPS365" s="1085"/>
      <c r="FPT365" s="1085"/>
      <c r="FPU365" s="1085"/>
      <c r="FPV365" s="1085"/>
      <c r="FPW365" s="1085"/>
      <c r="FPX365" s="1085"/>
      <c r="FPY365" s="1085"/>
      <c r="FPZ365" s="1085"/>
      <c r="FQA365" s="1085"/>
      <c r="FQB365" s="1085"/>
      <c r="FQC365" s="1085"/>
      <c r="FQD365" s="1080"/>
      <c r="FQE365" s="1085"/>
      <c r="FQF365" s="1085"/>
      <c r="FQG365" s="1085"/>
      <c r="FQH365" s="1085"/>
      <c r="FQI365" s="1085"/>
      <c r="FQJ365" s="1085"/>
      <c r="FQK365" s="1085"/>
      <c r="FQL365" s="1085"/>
      <c r="FQM365" s="1085"/>
      <c r="FQN365" s="1085"/>
      <c r="FQO365" s="1085"/>
      <c r="FQP365" s="1085"/>
      <c r="FQQ365" s="1085"/>
      <c r="FQR365" s="1085"/>
      <c r="FQS365" s="1080"/>
      <c r="FQT365" s="1085"/>
      <c r="FQU365" s="1085"/>
      <c r="FQV365" s="1085"/>
      <c r="FQW365" s="1085"/>
      <c r="FQX365" s="1085"/>
      <c r="FQY365" s="1085"/>
      <c r="FQZ365" s="1085"/>
      <c r="FRA365" s="1085"/>
      <c r="FRB365" s="1085"/>
      <c r="FRC365" s="1085"/>
      <c r="FRD365" s="1085"/>
      <c r="FRE365" s="1085"/>
      <c r="FRF365" s="1085"/>
      <c r="FRG365" s="1085"/>
      <c r="FRH365" s="1080"/>
      <c r="FRI365" s="1085"/>
      <c r="FRJ365" s="1085"/>
      <c r="FRK365" s="1085"/>
      <c r="FRL365" s="1085"/>
      <c r="FRM365" s="1085"/>
      <c r="FRN365" s="1085"/>
      <c r="FRO365" s="1085"/>
      <c r="FRP365" s="1085"/>
      <c r="FRQ365" s="1085"/>
      <c r="FRR365" s="1085"/>
      <c r="FRS365" s="1085"/>
      <c r="FRT365" s="1085"/>
      <c r="FRU365" s="1085"/>
      <c r="FRV365" s="1085"/>
      <c r="FRW365" s="1080"/>
      <c r="FRX365" s="1085"/>
      <c r="FRY365" s="1085"/>
      <c r="FRZ365" s="1085"/>
      <c r="FSA365" s="1085"/>
      <c r="FSB365" s="1085"/>
      <c r="FSC365" s="1085"/>
      <c r="FSD365" s="1085"/>
      <c r="FSE365" s="1085"/>
      <c r="FSF365" s="1085"/>
      <c r="FSG365" s="1085"/>
      <c r="FSH365" s="1085"/>
      <c r="FSI365" s="1085"/>
      <c r="FSJ365" s="1085"/>
      <c r="FSK365" s="1085"/>
      <c r="FSL365" s="1080"/>
      <c r="FSM365" s="1085"/>
      <c r="FSN365" s="1085"/>
      <c r="FSO365" s="1085"/>
      <c r="FSP365" s="1085"/>
      <c r="FSQ365" s="1085"/>
      <c r="FSR365" s="1085"/>
      <c r="FSS365" s="1085"/>
      <c r="FST365" s="1085"/>
      <c r="FSU365" s="1085"/>
      <c r="FSV365" s="1085"/>
      <c r="FSW365" s="1085"/>
      <c r="FSX365" s="1085"/>
      <c r="FSY365" s="1085"/>
      <c r="FSZ365" s="1085"/>
      <c r="FTA365" s="1080"/>
      <c r="FTB365" s="1085"/>
      <c r="FTC365" s="1085"/>
      <c r="FTD365" s="1085"/>
      <c r="FTE365" s="1085"/>
      <c r="FTF365" s="1085"/>
      <c r="FTG365" s="1085"/>
      <c r="FTH365" s="1085"/>
      <c r="FTI365" s="1085"/>
      <c r="FTJ365" s="1085"/>
      <c r="FTK365" s="1085"/>
      <c r="FTL365" s="1085"/>
      <c r="FTM365" s="1085"/>
      <c r="FTN365" s="1085"/>
      <c r="FTO365" s="1085"/>
      <c r="FTP365" s="1080"/>
      <c r="FTQ365" s="1085"/>
      <c r="FTR365" s="1085"/>
      <c r="FTS365" s="1085"/>
      <c r="FTT365" s="1085"/>
      <c r="FTU365" s="1085"/>
      <c r="FTV365" s="1085"/>
      <c r="FTW365" s="1085"/>
      <c r="FTX365" s="1085"/>
      <c r="FTY365" s="1085"/>
      <c r="FTZ365" s="1085"/>
      <c r="FUA365" s="1085"/>
      <c r="FUB365" s="1085"/>
      <c r="FUC365" s="1085"/>
      <c r="FUD365" s="1085"/>
      <c r="FUE365" s="1080"/>
      <c r="FUF365" s="1085"/>
      <c r="FUG365" s="1085"/>
      <c r="FUH365" s="1085"/>
      <c r="FUI365" s="1085"/>
      <c r="FUJ365" s="1085"/>
      <c r="FUK365" s="1085"/>
      <c r="FUL365" s="1085"/>
      <c r="FUM365" s="1085"/>
      <c r="FUN365" s="1085"/>
      <c r="FUO365" s="1085"/>
      <c r="FUP365" s="1085"/>
      <c r="FUQ365" s="1085"/>
      <c r="FUR365" s="1085"/>
      <c r="FUS365" s="1085"/>
      <c r="FUT365" s="1080"/>
      <c r="FUU365" s="1085"/>
      <c r="FUV365" s="1085"/>
      <c r="FUW365" s="1085"/>
      <c r="FUX365" s="1085"/>
      <c r="FUY365" s="1085"/>
      <c r="FUZ365" s="1085"/>
      <c r="FVA365" s="1085"/>
      <c r="FVB365" s="1085"/>
      <c r="FVC365" s="1085"/>
      <c r="FVD365" s="1085"/>
      <c r="FVE365" s="1085"/>
      <c r="FVF365" s="1085"/>
      <c r="FVG365" s="1085"/>
      <c r="FVH365" s="1085"/>
      <c r="FVI365" s="1080"/>
      <c r="FVJ365" s="1085"/>
      <c r="FVK365" s="1085"/>
      <c r="FVL365" s="1085"/>
      <c r="FVM365" s="1085"/>
      <c r="FVN365" s="1085"/>
      <c r="FVO365" s="1085"/>
      <c r="FVP365" s="1085"/>
      <c r="FVQ365" s="1085"/>
      <c r="FVR365" s="1085"/>
      <c r="FVS365" s="1085"/>
      <c r="FVT365" s="1085"/>
      <c r="FVU365" s="1085"/>
      <c r="FVV365" s="1085"/>
      <c r="FVW365" s="1085"/>
      <c r="FVX365" s="1080"/>
      <c r="FVY365" s="1085"/>
      <c r="FVZ365" s="1085"/>
      <c r="FWA365" s="1085"/>
      <c r="FWB365" s="1085"/>
      <c r="FWC365" s="1085"/>
      <c r="FWD365" s="1085"/>
      <c r="FWE365" s="1085"/>
      <c r="FWF365" s="1085"/>
      <c r="FWG365" s="1085"/>
      <c r="FWH365" s="1085"/>
      <c r="FWI365" s="1085"/>
      <c r="FWJ365" s="1085"/>
      <c r="FWK365" s="1085"/>
      <c r="FWL365" s="1085"/>
      <c r="FWM365" s="1080"/>
      <c r="FWN365" s="1085"/>
      <c r="FWO365" s="1085"/>
      <c r="FWP365" s="1085"/>
      <c r="FWQ365" s="1085"/>
      <c r="FWR365" s="1085"/>
      <c r="FWS365" s="1085"/>
      <c r="FWT365" s="1085"/>
      <c r="FWU365" s="1085"/>
      <c r="FWV365" s="1085"/>
      <c r="FWW365" s="1085"/>
      <c r="FWX365" s="1085"/>
      <c r="FWY365" s="1085"/>
      <c r="FWZ365" s="1085"/>
      <c r="FXA365" s="1085"/>
      <c r="FXB365" s="1080"/>
      <c r="FXC365" s="1085"/>
      <c r="FXD365" s="1085"/>
      <c r="FXE365" s="1085"/>
      <c r="FXF365" s="1085"/>
      <c r="FXG365" s="1085"/>
      <c r="FXH365" s="1085"/>
      <c r="FXI365" s="1085"/>
      <c r="FXJ365" s="1085"/>
      <c r="FXK365" s="1085"/>
      <c r="FXL365" s="1085"/>
      <c r="FXM365" s="1085"/>
      <c r="FXN365" s="1085"/>
      <c r="FXO365" s="1085"/>
      <c r="FXP365" s="1085"/>
      <c r="FXQ365" s="1080"/>
      <c r="FXR365" s="1085"/>
      <c r="FXS365" s="1085"/>
      <c r="FXT365" s="1085"/>
      <c r="FXU365" s="1085"/>
      <c r="FXV365" s="1085"/>
      <c r="FXW365" s="1085"/>
      <c r="FXX365" s="1085"/>
      <c r="FXY365" s="1085"/>
      <c r="FXZ365" s="1085"/>
      <c r="FYA365" s="1085"/>
      <c r="FYB365" s="1085"/>
      <c r="FYC365" s="1085"/>
      <c r="FYD365" s="1085"/>
      <c r="FYE365" s="1085"/>
      <c r="FYF365" s="1080"/>
      <c r="FYG365" s="1085"/>
      <c r="FYH365" s="1085"/>
      <c r="FYI365" s="1085"/>
      <c r="FYJ365" s="1085"/>
      <c r="FYK365" s="1085"/>
      <c r="FYL365" s="1085"/>
      <c r="FYM365" s="1085"/>
      <c r="FYN365" s="1085"/>
      <c r="FYO365" s="1085"/>
      <c r="FYP365" s="1085"/>
      <c r="FYQ365" s="1085"/>
      <c r="FYR365" s="1085"/>
      <c r="FYS365" s="1085"/>
      <c r="FYT365" s="1085"/>
      <c r="FYU365" s="1080"/>
      <c r="FYV365" s="1085"/>
      <c r="FYW365" s="1085"/>
      <c r="FYX365" s="1085"/>
      <c r="FYY365" s="1085"/>
      <c r="FYZ365" s="1085"/>
      <c r="FZA365" s="1085"/>
      <c r="FZB365" s="1085"/>
      <c r="FZC365" s="1085"/>
      <c r="FZD365" s="1085"/>
      <c r="FZE365" s="1085"/>
      <c r="FZF365" s="1085"/>
      <c r="FZG365" s="1085"/>
      <c r="FZH365" s="1085"/>
      <c r="FZI365" s="1085"/>
      <c r="FZJ365" s="1080"/>
      <c r="FZK365" s="1085"/>
      <c r="FZL365" s="1085"/>
      <c r="FZM365" s="1085"/>
      <c r="FZN365" s="1085"/>
      <c r="FZO365" s="1085"/>
      <c r="FZP365" s="1085"/>
      <c r="FZQ365" s="1085"/>
      <c r="FZR365" s="1085"/>
      <c r="FZS365" s="1085"/>
      <c r="FZT365" s="1085"/>
      <c r="FZU365" s="1085"/>
      <c r="FZV365" s="1085"/>
      <c r="FZW365" s="1085"/>
      <c r="FZX365" s="1085"/>
      <c r="FZY365" s="1080"/>
      <c r="FZZ365" s="1085"/>
      <c r="GAA365" s="1085"/>
      <c r="GAB365" s="1085"/>
      <c r="GAC365" s="1085"/>
      <c r="GAD365" s="1085"/>
      <c r="GAE365" s="1085"/>
      <c r="GAF365" s="1085"/>
      <c r="GAG365" s="1085"/>
      <c r="GAH365" s="1085"/>
      <c r="GAI365" s="1085"/>
      <c r="GAJ365" s="1085"/>
      <c r="GAK365" s="1085"/>
      <c r="GAL365" s="1085"/>
      <c r="GAM365" s="1085"/>
      <c r="GAN365" s="1080"/>
      <c r="GAO365" s="1085"/>
      <c r="GAP365" s="1085"/>
      <c r="GAQ365" s="1085"/>
      <c r="GAR365" s="1085"/>
      <c r="GAS365" s="1085"/>
      <c r="GAT365" s="1085"/>
      <c r="GAU365" s="1085"/>
      <c r="GAV365" s="1085"/>
      <c r="GAW365" s="1085"/>
      <c r="GAX365" s="1085"/>
      <c r="GAY365" s="1085"/>
      <c r="GAZ365" s="1085"/>
      <c r="GBA365" s="1085"/>
      <c r="GBB365" s="1085"/>
      <c r="GBC365" s="1080"/>
      <c r="GBD365" s="1085"/>
      <c r="GBE365" s="1085"/>
      <c r="GBF365" s="1085"/>
      <c r="GBG365" s="1085"/>
      <c r="GBH365" s="1085"/>
      <c r="GBI365" s="1085"/>
      <c r="GBJ365" s="1085"/>
      <c r="GBK365" s="1085"/>
      <c r="GBL365" s="1085"/>
      <c r="GBM365" s="1085"/>
      <c r="GBN365" s="1085"/>
      <c r="GBO365" s="1085"/>
      <c r="GBP365" s="1085"/>
      <c r="GBQ365" s="1085"/>
      <c r="GBR365" s="1080"/>
      <c r="GBS365" s="1085"/>
      <c r="GBT365" s="1085"/>
      <c r="GBU365" s="1085"/>
      <c r="GBV365" s="1085"/>
      <c r="GBW365" s="1085"/>
      <c r="GBX365" s="1085"/>
      <c r="GBY365" s="1085"/>
      <c r="GBZ365" s="1085"/>
      <c r="GCA365" s="1085"/>
      <c r="GCB365" s="1085"/>
      <c r="GCC365" s="1085"/>
      <c r="GCD365" s="1085"/>
      <c r="GCE365" s="1085"/>
      <c r="GCF365" s="1085"/>
      <c r="GCG365" s="1080"/>
      <c r="GCH365" s="1085"/>
      <c r="GCI365" s="1085"/>
      <c r="GCJ365" s="1085"/>
      <c r="GCK365" s="1085"/>
      <c r="GCL365" s="1085"/>
      <c r="GCM365" s="1085"/>
      <c r="GCN365" s="1085"/>
      <c r="GCO365" s="1085"/>
      <c r="GCP365" s="1085"/>
      <c r="GCQ365" s="1085"/>
      <c r="GCR365" s="1085"/>
      <c r="GCS365" s="1085"/>
      <c r="GCT365" s="1085"/>
      <c r="GCU365" s="1085"/>
      <c r="GCV365" s="1080"/>
      <c r="GCW365" s="1085"/>
      <c r="GCX365" s="1085"/>
      <c r="GCY365" s="1085"/>
      <c r="GCZ365" s="1085"/>
      <c r="GDA365" s="1085"/>
      <c r="GDB365" s="1085"/>
      <c r="GDC365" s="1085"/>
      <c r="GDD365" s="1085"/>
      <c r="GDE365" s="1085"/>
      <c r="GDF365" s="1085"/>
      <c r="GDG365" s="1085"/>
      <c r="GDH365" s="1085"/>
      <c r="GDI365" s="1085"/>
      <c r="GDJ365" s="1085"/>
      <c r="GDK365" s="1080"/>
      <c r="GDL365" s="1085"/>
      <c r="GDM365" s="1085"/>
      <c r="GDN365" s="1085"/>
      <c r="GDO365" s="1085"/>
      <c r="GDP365" s="1085"/>
      <c r="GDQ365" s="1085"/>
      <c r="GDR365" s="1085"/>
      <c r="GDS365" s="1085"/>
      <c r="GDT365" s="1085"/>
      <c r="GDU365" s="1085"/>
      <c r="GDV365" s="1085"/>
      <c r="GDW365" s="1085"/>
      <c r="GDX365" s="1085"/>
      <c r="GDY365" s="1085"/>
      <c r="GDZ365" s="1080"/>
      <c r="GEA365" s="1085"/>
      <c r="GEB365" s="1085"/>
      <c r="GEC365" s="1085"/>
      <c r="GED365" s="1085"/>
      <c r="GEE365" s="1085"/>
      <c r="GEF365" s="1085"/>
      <c r="GEG365" s="1085"/>
      <c r="GEH365" s="1085"/>
      <c r="GEI365" s="1085"/>
      <c r="GEJ365" s="1085"/>
      <c r="GEK365" s="1085"/>
      <c r="GEL365" s="1085"/>
      <c r="GEM365" s="1085"/>
      <c r="GEN365" s="1085"/>
      <c r="GEO365" s="1080"/>
      <c r="GEP365" s="1085"/>
      <c r="GEQ365" s="1085"/>
      <c r="GER365" s="1085"/>
      <c r="GES365" s="1085"/>
      <c r="GET365" s="1085"/>
      <c r="GEU365" s="1085"/>
      <c r="GEV365" s="1085"/>
      <c r="GEW365" s="1085"/>
      <c r="GEX365" s="1085"/>
      <c r="GEY365" s="1085"/>
      <c r="GEZ365" s="1085"/>
      <c r="GFA365" s="1085"/>
      <c r="GFB365" s="1085"/>
      <c r="GFC365" s="1085"/>
      <c r="GFD365" s="1080"/>
      <c r="GFE365" s="1085"/>
      <c r="GFF365" s="1085"/>
      <c r="GFG365" s="1085"/>
      <c r="GFH365" s="1085"/>
      <c r="GFI365" s="1085"/>
      <c r="GFJ365" s="1085"/>
      <c r="GFK365" s="1085"/>
      <c r="GFL365" s="1085"/>
      <c r="GFM365" s="1085"/>
      <c r="GFN365" s="1085"/>
      <c r="GFO365" s="1085"/>
      <c r="GFP365" s="1085"/>
      <c r="GFQ365" s="1085"/>
      <c r="GFR365" s="1085"/>
      <c r="GFS365" s="1080"/>
      <c r="GFT365" s="1085"/>
      <c r="GFU365" s="1085"/>
      <c r="GFV365" s="1085"/>
      <c r="GFW365" s="1085"/>
      <c r="GFX365" s="1085"/>
      <c r="GFY365" s="1085"/>
      <c r="GFZ365" s="1085"/>
      <c r="GGA365" s="1085"/>
      <c r="GGB365" s="1085"/>
      <c r="GGC365" s="1085"/>
      <c r="GGD365" s="1085"/>
      <c r="GGE365" s="1085"/>
      <c r="GGF365" s="1085"/>
      <c r="GGG365" s="1085"/>
      <c r="GGH365" s="1080"/>
      <c r="GGI365" s="1085"/>
      <c r="GGJ365" s="1085"/>
      <c r="GGK365" s="1085"/>
      <c r="GGL365" s="1085"/>
      <c r="GGM365" s="1085"/>
      <c r="GGN365" s="1085"/>
      <c r="GGO365" s="1085"/>
      <c r="GGP365" s="1085"/>
      <c r="GGQ365" s="1085"/>
      <c r="GGR365" s="1085"/>
      <c r="GGS365" s="1085"/>
      <c r="GGT365" s="1085"/>
      <c r="GGU365" s="1085"/>
      <c r="GGV365" s="1085"/>
      <c r="GGW365" s="1080"/>
      <c r="GGX365" s="1085"/>
      <c r="GGY365" s="1085"/>
      <c r="GGZ365" s="1085"/>
      <c r="GHA365" s="1085"/>
      <c r="GHB365" s="1085"/>
      <c r="GHC365" s="1085"/>
      <c r="GHD365" s="1085"/>
      <c r="GHE365" s="1085"/>
      <c r="GHF365" s="1085"/>
      <c r="GHG365" s="1085"/>
      <c r="GHH365" s="1085"/>
      <c r="GHI365" s="1085"/>
      <c r="GHJ365" s="1085"/>
      <c r="GHK365" s="1085"/>
      <c r="GHL365" s="1080"/>
      <c r="GHM365" s="1085"/>
      <c r="GHN365" s="1085"/>
      <c r="GHO365" s="1085"/>
      <c r="GHP365" s="1085"/>
      <c r="GHQ365" s="1085"/>
      <c r="GHR365" s="1085"/>
      <c r="GHS365" s="1085"/>
      <c r="GHT365" s="1085"/>
      <c r="GHU365" s="1085"/>
      <c r="GHV365" s="1085"/>
      <c r="GHW365" s="1085"/>
      <c r="GHX365" s="1085"/>
      <c r="GHY365" s="1085"/>
      <c r="GHZ365" s="1085"/>
      <c r="GIA365" s="1080"/>
      <c r="GIB365" s="1085"/>
      <c r="GIC365" s="1085"/>
      <c r="GID365" s="1085"/>
      <c r="GIE365" s="1085"/>
      <c r="GIF365" s="1085"/>
      <c r="GIG365" s="1085"/>
      <c r="GIH365" s="1085"/>
      <c r="GII365" s="1085"/>
      <c r="GIJ365" s="1085"/>
      <c r="GIK365" s="1085"/>
      <c r="GIL365" s="1085"/>
      <c r="GIM365" s="1085"/>
      <c r="GIN365" s="1085"/>
      <c r="GIO365" s="1085"/>
      <c r="GIP365" s="1080"/>
      <c r="GIQ365" s="1085"/>
      <c r="GIR365" s="1085"/>
      <c r="GIS365" s="1085"/>
      <c r="GIT365" s="1085"/>
      <c r="GIU365" s="1085"/>
      <c r="GIV365" s="1085"/>
      <c r="GIW365" s="1085"/>
      <c r="GIX365" s="1085"/>
      <c r="GIY365" s="1085"/>
      <c r="GIZ365" s="1085"/>
      <c r="GJA365" s="1085"/>
      <c r="GJB365" s="1085"/>
      <c r="GJC365" s="1085"/>
      <c r="GJD365" s="1085"/>
      <c r="GJE365" s="1080"/>
      <c r="GJF365" s="1085"/>
      <c r="GJG365" s="1085"/>
      <c r="GJH365" s="1085"/>
      <c r="GJI365" s="1085"/>
      <c r="GJJ365" s="1085"/>
      <c r="GJK365" s="1085"/>
      <c r="GJL365" s="1085"/>
      <c r="GJM365" s="1085"/>
      <c r="GJN365" s="1085"/>
      <c r="GJO365" s="1085"/>
      <c r="GJP365" s="1085"/>
      <c r="GJQ365" s="1085"/>
      <c r="GJR365" s="1085"/>
      <c r="GJS365" s="1085"/>
      <c r="GJT365" s="1080"/>
      <c r="GJU365" s="1085"/>
      <c r="GJV365" s="1085"/>
      <c r="GJW365" s="1085"/>
      <c r="GJX365" s="1085"/>
      <c r="GJY365" s="1085"/>
      <c r="GJZ365" s="1085"/>
      <c r="GKA365" s="1085"/>
      <c r="GKB365" s="1085"/>
      <c r="GKC365" s="1085"/>
      <c r="GKD365" s="1085"/>
      <c r="GKE365" s="1085"/>
      <c r="GKF365" s="1085"/>
      <c r="GKG365" s="1085"/>
      <c r="GKH365" s="1085"/>
      <c r="GKI365" s="1080"/>
      <c r="GKJ365" s="1085"/>
      <c r="GKK365" s="1085"/>
      <c r="GKL365" s="1085"/>
      <c r="GKM365" s="1085"/>
      <c r="GKN365" s="1085"/>
      <c r="GKO365" s="1085"/>
      <c r="GKP365" s="1085"/>
      <c r="GKQ365" s="1085"/>
      <c r="GKR365" s="1085"/>
      <c r="GKS365" s="1085"/>
      <c r="GKT365" s="1085"/>
      <c r="GKU365" s="1085"/>
      <c r="GKV365" s="1085"/>
      <c r="GKW365" s="1085"/>
      <c r="GKX365" s="1080"/>
      <c r="GKY365" s="1085"/>
      <c r="GKZ365" s="1085"/>
      <c r="GLA365" s="1085"/>
      <c r="GLB365" s="1085"/>
      <c r="GLC365" s="1085"/>
      <c r="GLD365" s="1085"/>
      <c r="GLE365" s="1085"/>
      <c r="GLF365" s="1085"/>
      <c r="GLG365" s="1085"/>
      <c r="GLH365" s="1085"/>
      <c r="GLI365" s="1085"/>
      <c r="GLJ365" s="1085"/>
      <c r="GLK365" s="1085"/>
      <c r="GLL365" s="1085"/>
      <c r="GLM365" s="1080"/>
      <c r="GLN365" s="1085"/>
      <c r="GLO365" s="1085"/>
      <c r="GLP365" s="1085"/>
      <c r="GLQ365" s="1085"/>
      <c r="GLR365" s="1085"/>
      <c r="GLS365" s="1085"/>
      <c r="GLT365" s="1085"/>
      <c r="GLU365" s="1085"/>
      <c r="GLV365" s="1085"/>
      <c r="GLW365" s="1085"/>
      <c r="GLX365" s="1085"/>
      <c r="GLY365" s="1085"/>
      <c r="GLZ365" s="1085"/>
      <c r="GMA365" s="1085"/>
      <c r="GMB365" s="1080"/>
      <c r="GMC365" s="1085"/>
      <c r="GMD365" s="1085"/>
      <c r="GME365" s="1085"/>
      <c r="GMF365" s="1085"/>
      <c r="GMG365" s="1085"/>
      <c r="GMH365" s="1085"/>
      <c r="GMI365" s="1085"/>
      <c r="GMJ365" s="1085"/>
      <c r="GMK365" s="1085"/>
      <c r="GML365" s="1085"/>
      <c r="GMM365" s="1085"/>
      <c r="GMN365" s="1085"/>
      <c r="GMO365" s="1085"/>
      <c r="GMP365" s="1085"/>
      <c r="GMQ365" s="1080"/>
      <c r="GMR365" s="1085"/>
      <c r="GMS365" s="1085"/>
      <c r="GMT365" s="1085"/>
      <c r="GMU365" s="1085"/>
      <c r="GMV365" s="1085"/>
      <c r="GMW365" s="1085"/>
      <c r="GMX365" s="1085"/>
      <c r="GMY365" s="1085"/>
      <c r="GMZ365" s="1085"/>
      <c r="GNA365" s="1085"/>
      <c r="GNB365" s="1085"/>
      <c r="GNC365" s="1085"/>
      <c r="GND365" s="1085"/>
      <c r="GNE365" s="1085"/>
      <c r="GNF365" s="1080"/>
      <c r="GNG365" s="1085"/>
      <c r="GNH365" s="1085"/>
      <c r="GNI365" s="1085"/>
      <c r="GNJ365" s="1085"/>
      <c r="GNK365" s="1085"/>
      <c r="GNL365" s="1085"/>
      <c r="GNM365" s="1085"/>
      <c r="GNN365" s="1085"/>
      <c r="GNO365" s="1085"/>
      <c r="GNP365" s="1085"/>
      <c r="GNQ365" s="1085"/>
      <c r="GNR365" s="1085"/>
      <c r="GNS365" s="1085"/>
      <c r="GNT365" s="1085"/>
      <c r="GNU365" s="1080"/>
      <c r="GNV365" s="1085"/>
      <c r="GNW365" s="1085"/>
      <c r="GNX365" s="1085"/>
      <c r="GNY365" s="1085"/>
      <c r="GNZ365" s="1085"/>
      <c r="GOA365" s="1085"/>
      <c r="GOB365" s="1085"/>
      <c r="GOC365" s="1085"/>
      <c r="GOD365" s="1085"/>
      <c r="GOE365" s="1085"/>
      <c r="GOF365" s="1085"/>
      <c r="GOG365" s="1085"/>
      <c r="GOH365" s="1085"/>
      <c r="GOI365" s="1085"/>
      <c r="GOJ365" s="1080"/>
      <c r="GOK365" s="1085"/>
      <c r="GOL365" s="1085"/>
      <c r="GOM365" s="1085"/>
      <c r="GON365" s="1085"/>
      <c r="GOO365" s="1085"/>
      <c r="GOP365" s="1085"/>
      <c r="GOQ365" s="1085"/>
      <c r="GOR365" s="1085"/>
      <c r="GOS365" s="1085"/>
      <c r="GOT365" s="1085"/>
      <c r="GOU365" s="1085"/>
      <c r="GOV365" s="1085"/>
      <c r="GOW365" s="1085"/>
      <c r="GOX365" s="1085"/>
      <c r="GOY365" s="1080"/>
      <c r="GOZ365" s="1085"/>
      <c r="GPA365" s="1085"/>
      <c r="GPB365" s="1085"/>
      <c r="GPC365" s="1085"/>
      <c r="GPD365" s="1085"/>
      <c r="GPE365" s="1085"/>
      <c r="GPF365" s="1085"/>
      <c r="GPG365" s="1085"/>
      <c r="GPH365" s="1085"/>
      <c r="GPI365" s="1085"/>
      <c r="GPJ365" s="1085"/>
      <c r="GPK365" s="1085"/>
      <c r="GPL365" s="1085"/>
      <c r="GPM365" s="1085"/>
      <c r="GPN365" s="1080"/>
      <c r="GPO365" s="1085"/>
      <c r="GPP365" s="1085"/>
      <c r="GPQ365" s="1085"/>
      <c r="GPR365" s="1085"/>
      <c r="GPS365" s="1085"/>
      <c r="GPT365" s="1085"/>
      <c r="GPU365" s="1085"/>
      <c r="GPV365" s="1085"/>
      <c r="GPW365" s="1085"/>
      <c r="GPX365" s="1085"/>
      <c r="GPY365" s="1085"/>
      <c r="GPZ365" s="1085"/>
      <c r="GQA365" s="1085"/>
      <c r="GQB365" s="1085"/>
      <c r="GQC365" s="1080"/>
      <c r="GQD365" s="1085"/>
      <c r="GQE365" s="1085"/>
      <c r="GQF365" s="1085"/>
      <c r="GQG365" s="1085"/>
      <c r="GQH365" s="1085"/>
      <c r="GQI365" s="1085"/>
      <c r="GQJ365" s="1085"/>
      <c r="GQK365" s="1085"/>
      <c r="GQL365" s="1085"/>
      <c r="GQM365" s="1085"/>
      <c r="GQN365" s="1085"/>
      <c r="GQO365" s="1085"/>
      <c r="GQP365" s="1085"/>
      <c r="GQQ365" s="1085"/>
      <c r="GQR365" s="1080"/>
      <c r="GQS365" s="1085"/>
      <c r="GQT365" s="1085"/>
      <c r="GQU365" s="1085"/>
      <c r="GQV365" s="1085"/>
      <c r="GQW365" s="1085"/>
      <c r="GQX365" s="1085"/>
      <c r="GQY365" s="1085"/>
      <c r="GQZ365" s="1085"/>
      <c r="GRA365" s="1085"/>
      <c r="GRB365" s="1085"/>
      <c r="GRC365" s="1085"/>
      <c r="GRD365" s="1085"/>
      <c r="GRE365" s="1085"/>
      <c r="GRF365" s="1085"/>
      <c r="GRG365" s="1080"/>
      <c r="GRH365" s="1085"/>
      <c r="GRI365" s="1085"/>
      <c r="GRJ365" s="1085"/>
      <c r="GRK365" s="1085"/>
      <c r="GRL365" s="1085"/>
      <c r="GRM365" s="1085"/>
      <c r="GRN365" s="1085"/>
      <c r="GRO365" s="1085"/>
      <c r="GRP365" s="1085"/>
      <c r="GRQ365" s="1085"/>
      <c r="GRR365" s="1085"/>
      <c r="GRS365" s="1085"/>
      <c r="GRT365" s="1085"/>
      <c r="GRU365" s="1085"/>
      <c r="GRV365" s="1080"/>
      <c r="GRW365" s="1085"/>
      <c r="GRX365" s="1085"/>
      <c r="GRY365" s="1085"/>
      <c r="GRZ365" s="1085"/>
      <c r="GSA365" s="1085"/>
      <c r="GSB365" s="1085"/>
      <c r="GSC365" s="1085"/>
      <c r="GSD365" s="1085"/>
      <c r="GSE365" s="1085"/>
      <c r="GSF365" s="1085"/>
      <c r="GSG365" s="1085"/>
      <c r="GSH365" s="1085"/>
      <c r="GSI365" s="1085"/>
      <c r="GSJ365" s="1085"/>
      <c r="GSK365" s="1080"/>
      <c r="GSL365" s="1085"/>
      <c r="GSM365" s="1085"/>
      <c r="GSN365" s="1085"/>
      <c r="GSO365" s="1085"/>
      <c r="GSP365" s="1085"/>
      <c r="GSQ365" s="1085"/>
      <c r="GSR365" s="1085"/>
      <c r="GSS365" s="1085"/>
      <c r="GST365" s="1085"/>
      <c r="GSU365" s="1085"/>
      <c r="GSV365" s="1085"/>
      <c r="GSW365" s="1085"/>
      <c r="GSX365" s="1085"/>
      <c r="GSY365" s="1085"/>
      <c r="GSZ365" s="1080"/>
      <c r="GTA365" s="1085"/>
      <c r="GTB365" s="1085"/>
      <c r="GTC365" s="1085"/>
      <c r="GTD365" s="1085"/>
      <c r="GTE365" s="1085"/>
      <c r="GTF365" s="1085"/>
      <c r="GTG365" s="1085"/>
      <c r="GTH365" s="1085"/>
      <c r="GTI365" s="1085"/>
      <c r="GTJ365" s="1085"/>
      <c r="GTK365" s="1085"/>
      <c r="GTL365" s="1085"/>
      <c r="GTM365" s="1085"/>
      <c r="GTN365" s="1085"/>
      <c r="GTO365" s="1080"/>
      <c r="GTP365" s="1085"/>
      <c r="GTQ365" s="1085"/>
      <c r="GTR365" s="1085"/>
      <c r="GTS365" s="1085"/>
      <c r="GTT365" s="1085"/>
      <c r="GTU365" s="1085"/>
      <c r="GTV365" s="1085"/>
      <c r="GTW365" s="1085"/>
      <c r="GTX365" s="1085"/>
      <c r="GTY365" s="1085"/>
      <c r="GTZ365" s="1085"/>
      <c r="GUA365" s="1085"/>
      <c r="GUB365" s="1085"/>
      <c r="GUC365" s="1085"/>
      <c r="GUD365" s="1080"/>
      <c r="GUE365" s="1085"/>
      <c r="GUF365" s="1085"/>
      <c r="GUG365" s="1085"/>
      <c r="GUH365" s="1085"/>
      <c r="GUI365" s="1085"/>
      <c r="GUJ365" s="1085"/>
      <c r="GUK365" s="1085"/>
      <c r="GUL365" s="1085"/>
      <c r="GUM365" s="1085"/>
      <c r="GUN365" s="1085"/>
      <c r="GUO365" s="1085"/>
      <c r="GUP365" s="1085"/>
      <c r="GUQ365" s="1085"/>
      <c r="GUR365" s="1085"/>
      <c r="GUS365" s="1080"/>
      <c r="GUT365" s="1085"/>
      <c r="GUU365" s="1085"/>
      <c r="GUV365" s="1085"/>
      <c r="GUW365" s="1085"/>
      <c r="GUX365" s="1085"/>
      <c r="GUY365" s="1085"/>
      <c r="GUZ365" s="1085"/>
      <c r="GVA365" s="1085"/>
      <c r="GVB365" s="1085"/>
      <c r="GVC365" s="1085"/>
      <c r="GVD365" s="1085"/>
      <c r="GVE365" s="1085"/>
      <c r="GVF365" s="1085"/>
      <c r="GVG365" s="1085"/>
      <c r="GVH365" s="1080"/>
      <c r="GVI365" s="1085"/>
      <c r="GVJ365" s="1085"/>
      <c r="GVK365" s="1085"/>
      <c r="GVL365" s="1085"/>
      <c r="GVM365" s="1085"/>
      <c r="GVN365" s="1085"/>
      <c r="GVO365" s="1085"/>
      <c r="GVP365" s="1085"/>
      <c r="GVQ365" s="1085"/>
      <c r="GVR365" s="1085"/>
      <c r="GVS365" s="1085"/>
      <c r="GVT365" s="1085"/>
      <c r="GVU365" s="1085"/>
      <c r="GVV365" s="1085"/>
      <c r="GVW365" s="1080"/>
      <c r="GVX365" s="1085"/>
      <c r="GVY365" s="1085"/>
      <c r="GVZ365" s="1085"/>
      <c r="GWA365" s="1085"/>
      <c r="GWB365" s="1085"/>
      <c r="GWC365" s="1085"/>
      <c r="GWD365" s="1085"/>
      <c r="GWE365" s="1085"/>
      <c r="GWF365" s="1085"/>
      <c r="GWG365" s="1085"/>
      <c r="GWH365" s="1085"/>
      <c r="GWI365" s="1085"/>
      <c r="GWJ365" s="1085"/>
      <c r="GWK365" s="1085"/>
      <c r="GWL365" s="1080"/>
      <c r="GWM365" s="1085"/>
      <c r="GWN365" s="1085"/>
      <c r="GWO365" s="1085"/>
      <c r="GWP365" s="1085"/>
      <c r="GWQ365" s="1085"/>
      <c r="GWR365" s="1085"/>
      <c r="GWS365" s="1085"/>
      <c r="GWT365" s="1085"/>
      <c r="GWU365" s="1085"/>
      <c r="GWV365" s="1085"/>
      <c r="GWW365" s="1085"/>
      <c r="GWX365" s="1085"/>
      <c r="GWY365" s="1085"/>
      <c r="GWZ365" s="1085"/>
      <c r="GXA365" s="1080"/>
      <c r="GXB365" s="1085"/>
      <c r="GXC365" s="1085"/>
      <c r="GXD365" s="1085"/>
      <c r="GXE365" s="1085"/>
      <c r="GXF365" s="1085"/>
      <c r="GXG365" s="1085"/>
      <c r="GXH365" s="1085"/>
      <c r="GXI365" s="1085"/>
      <c r="GXJ365" s="1085"/>
      <c r="GXK365" s="1085"/>
      <c r="GXL365" s="1085"/>
      <c r="GXM365" s="1085"/>
      <c r="GXN365" s="1085"/>
      <c r="GXO365" s="1085"/>
      <c r="GXP365" s="1080"/>
      <c r="GXQ365" s="1085"/>
      <c r="GXR365" s="1085"/>
      <c r="GXS365" s="1085"/>
      <c r="GXT365" s="1085"/>
      <c r="GXU365" s="1085"/>
      <c r="GXV365" s="1085"/>
      <c r="GXW365" s="1085"/>
      <c r="GXX365" s="1085"/>
      <c r="GXY365" s="1085"/>
      <c r="GXZ365" s="1085"/>
      <c r="GYA365" s="1085"/>
      <c r="GYB365" s="1085"/>
      <c r="GYC365" s="1085"/>
      <c r="GYD365" s="1085"/>
      <c r="GYE365" s="1080"/>
      <c r="GYF365" s="1085"/>
      <c r="GYG365" s="1085"/>
      <c r="GYH365" s="1085"/>
      <c r="GYI365" s="1085"/>
      <c r="GYJ365" s="1085"/>
      <c r="GYK365" s="1085"/>
      <c r="GYL365" s="1085"/>
      <c r="GYM365" s="1085"/>
      <c r="GYN365" s="1085"/>
      <c r="GYO365" s="1085"/>
      <c r="GYP365" s="1085"/>
      <c r="GYQ365" s="1085"/>
      <c r="GYR365" s="1085"/>
      <c r="GYS365" s="1085"/>
      <c r="GYT365" s="1080"/>
      <c r="GYU365" s="1085"/>
      <c r="GYV365" s="1085"/>
      <c r="GYW365" s="1085"/>
      <c r="GYX365" s="1085"/>
      <c r="GYY365" s="1085"/>
      <c r="GYZ365" s="1085"/>
      <c r="GZA365" s="1085"/>
      <c r="GZB365" s="1085"/>
      <c r="GZC365" s="1085"/>
      <c r="GZD365" s="1085"/>
      <c r="GZE365" s="1085"/>
      <c r="GZF365" s="1085"/>
      <c r="GZG365" s="1085"/>
      <c r="GZH365" s="1085"/>
      <c r="GZI365" s="1080"/>
      <c r="GZJ365" s="1085"/>
      <c r="GZK365" s="1085"/>
      <c r="GZL365" s="1085"/>
      <c r="GZM365" s="1085"/>
      <c r="GZN365" s="1085"/>
      <c r="GZO365" s="1085"/>
      <c r="GZP365" s="1085"/>
      <c r="GZQ365" s="1085"/>
      <c r="GZR365" s="1085"/>
      <c r="GZS365" s="1085"/>
      <c r="GZT365" s="1085"/>
      <c r="GZU365" s="1085"/>
      <c r="GZV365" s="1085"/>
      <c r="GZW365" s="1085"/>
      <c r="GZX365" s="1080"/>
      <c r="GZY365" s="1085"/>
      <c r="GZZ365" s="1085"/>
      <c r="HAA365" s="1085"/>
      <c r="HAB365" s="1085"/>
      <c r="HAC365" s="1085"/>
      <c r="HAD365" s="1085"/>
      <c r="HAE365" s="1085"/>
      <c r="HAF365" s="1085"/>
      <c r="HAG365" s="1085"/>
      <c r="HAH365" s="1085"/>
      <c r="HAI365" s="1085"/>
      <c r="HAJ365" s="1085"/>
      <c r="HAK365" s="1085"/>
      <c r="HAL365" s="1085"/>
      <c r="HAM365" s="1080"/>
      <c r="HAN365" s="1085"/>
      <c r="HAO365" s="1085"/>
      <c r="HAP365" s="1085"/>
      <c r="HAQ365" s="1085"/>
      <c r="HAR365" s="1085"/>
      <c r="HAS365" s="1085"/>
      <c r="HAT365" s="1085"/>
      <c r="HAU365" s="1085"/>
      <c r="HAV365" s="1085"/>
      <c r="HAW365" s="1085"/>
      <c r="HAX365" s="1085"/>
      <c r="HAY365" s="1085"/>
      <c r="HAZ365" s="1085"/>
      <c r="HBA365" s="1085"/>
      <c r="HBB365" s="1080"/>
      <c r="HBC365" s="1085"/>
      <c r="HBD365" s="1085"/>
      <c r="HBE365" s="1085"/>
      <c r="HBF365" s="1085"/>
      <c r="HBG365" s="1085"/>
      <c r="HBH365" s="1085"/>
      <c r="HBI365" s="1085"/>
      <c r="HBJ365" s="1085"/>
      <c r="HBK365" s="1085"/>
      <c r="HBL365" s="1085"/>
      <c r="HBM365" s="1085"/>
      <c r="HBN365" s="1085"/>
      <c r="HBO365" s="1085"/>
      <c r="HBP365" s="1085"/>
      <c r="HBQ365" s="1080"/>
      <c r="HBR365" s="1085"/>
      <c r="HBS365" s="1085"/>
      <c r="HBT365" s="1085"/>
      <c r="HBU365" s="1085"/>
      <c r="HBV365" s="1085"/>
      <c r="HBW365" s="1085"/>
      <c r="HBX365" s="1085"/>
      <c r="HBY365" s="1085"/>
      <c r="HBZ365" s="1085"/>
      <c r="HCA365" s="1085"/>
      <c r="HCB365" s="1085"/>
      <c r="HCC365" s="1085"/>
      <c r="HCD365" s="1085"/>
      <c r="HCE365" s="1085"/>
      <c r="HCF365" s="1080"/>
      <c r="HCG365" s="1085"/>
      <c r="HCH365" s="1085"/>
      <c r="HCI365" s="1085"/>
      <c r="HCJ365" s="1085"/>
      <c r="HCK365" s="1085"/>
      <c r="HCL365" s="1085"/>
      <c r="HCM365" s="1085"/>
      <c r="HCN365" s="1085"/>
      <c r="HCO365" s="1085"/>
      <c r="HCP365" s="1085"/>
      <c r="HCQ365" s="1085"/>
      <c r="HCR365" s="1085"/>
      <c r="HCS365" s="1085"/>
      <c r="HCT365" s="1085"/>
      <c r="HCU365" s="1080"/>
      <c r="HCV365" s="1085"/>
      <c r="HCW365" s="1085"/>
      <c r="HCX365" s="1085"/>
      <c r="HCY365" s="1085"/>
      <c r="HCZ365" s="1085"/>
      <c r="HDA365" s="1085"/>
      <c r="HDB365" s="1085"/>
      <c r="HDC365" s="1085"/>
      <c r="HDD365" s="1085"/>
      <c r="HDE365" s="1085"/>
      <c r="HDF365" s="1085"/>
      <c r="HDG365" s="1085"/>
      <c r="HDH365" s="1085"/>
      <c r="HDI365" s="1085"/>
      <c r="HDJ365" s="1080"/>
      <c r="HDK365" s="1085"/>
      <c r="HDL365" s="1085"/>
      <c r="HDM365" s="1085"/>
      <c r="HDN365" s="1085"/>
      <c r="HDO365" s="1085"/>
      <c r="HDP365" s="1085"/>
      <c r="HDQ365" s="1085"/>
      <c r="HDR365" s="1085"/>
      <c r="HDS365" s="1085"/>
      <c r="HDT365" s="1085"/>
      <c r="HDU365" s="1085"/>
      <c r="HDV365" s="1085"/>
      <c r="HDW365" s="1085"/>
      <c r="HDX365" s="1085"/>
      <c r="HDY365" s="1080"/>
      <c r="HDZ365" s="1085"/>
      <c r="HEA365" s="1085"/>
      <c r="HEB365" s="1085"/>
      <c r="HEC365" s="1085"/>
      <c r="HED365" s="1085"/>
      <c r="HEE365" s="1085"/>
      <c r="HEF365" s="1085"/>
      <c r="HEG365" s="1085"/>
      <c r="HEH365" s="1085"/>
      <c r="HEI365" s="1085"/>
      <c r="HEJ365" s="1085"/>
      <c r="HEK365" s="1085"/>
      <c r="HEL365" s="1085"/>
      <c r="HEM365" s="1085"/>
      <c r="HEN365" s="1080"/>
      <c r="HEO365" s="1085"/>
      <c r="HEP365" s="1085"/>
      <c r="HEQ365" s="1085"/>
      <c r="HER365" s="1085"/>
      <c r="HES365" s="1085"/>
      <c r="HET365" s="1085"/>
      <c r="HEU365" s="1085"/>
      <c r="HEV365" s="1085"/>
      <c r="HEW365" s="1085"/>
      <c r="HEX365" s="1085"/>
      <c r="HEY365" s="1085"/>
      <c r="HEZ365" s="1085"/>
      <c r="HFA365" s="1085"/>
      <c r="HFB365" s="1085"/>
      <c r="HFC365" s="1080"/>
      <c r="HFD365" s="1085"/>
      <c r="HFE365" s="1085"/>
      <c r="HFF365" s="1085"/>
      <c r="HFG365" s="1085"/>
      <c r="HFH365" s="1085"/>
      <c r="HFI365" s="1085"/>
      <c r="HFJ365" s="1085"/>
      <c r="HFK365" s="1085"/>
      <c r="HFL365" s="1085"/>
      <c r="HFM365" s="1085"/>
      <c r="HFN365" s="1085"/>
      <c r="HFO365" s="1085"/>
      <c r="HFP365" s="1085"/>
      <c r="HFQ365" s="1085"/>
      <c r="HFR365" s="1080"/>
      <c r="HFS365" s="1085"/>
      <c r="HFT365" s="1085"/>
      <c r="HFU365" s="1085"/>
      <c r="HFV365" s="1085"/>
      <c r="HFW365" s="1085"/>
      <c r="HFX365" s="1085"/>
      <c r="HFY365" s="1085"/>
      <c r="HFZ365" s="1085"/>
      <c r="HGA365" s="1085"/>
      <c r="HGB365" s="1085"/>
      <c r="HGC365" s="1085"/>
      <c r="HGD365" s="1085"/>
      <c r="HGE365" s="1085"/>
      <c r="HGF365" s="1085"/>
      <c r="HGG365" s="1080"/>
      <c r="HGH365" s="1085"/>
      <c r="HGI365" s="1085"/>
      <c r="HGJ365" s="1085"/>
      <c r="HGK365" s="1085"/>
      <c r="HGL365" s="1085"/>
      <c r="HGM365" s="1085"/>
      <c r="HGN365" s="1085"/>
      <c r="HGO365" s="1085"/>
      <c r="HGP365" s="1085"/>
      <c r="HGQ365" s="1085"/>
      <c r="HGR365" s="1085"/>
      <c r="HGS365" s="1085"/>
      <c r="HGT365" s="1085"/>
      <c r="HGU365" s="1085"/>
      <c r="HGV365" s="1080"/>
      <c r="HGW365" s="1085"/>
      <c r="HGX365" s="1085"/>
      <c r="HGY365" s="1085"/>
      <c r="HGZ365" s="1085"/>
      <c r="HHA365" s="1085"/>
      <c r="HHB365" s="1085"/>
      <c r="HHC365" s="1085"/>
      <c r="HHD365" s="1085"/>
      <c r="HHE365" s="1085"/>
      <c r="HHF365" s="1085"/>
      <c r="HHG365" s="1085"/>
      <c r="HHH365" s="1085"/>
      <c r="HHI365" s="1085"/>
      <c r="HHJ365" s="1085"/>
      <c r="HHK365" s="1080"/>
      <c r="HHL365" s="1085"/>
      <c r="HHM365" s="1085"/>
      <c r="HHN365" s="1085"/>
      <c r="HHO365" s="1085"/>
      <c r="HHP365" s="1085"/>
      <c r="HHQ365" s="1085"/>
      <c r="HHR365" s="1085"/>
      <c r="HHS365" s="1085"/>
      <c r="HHT365" s="1085"/>
      <c r="HHU365" s="1085"/>
      <c r="HHV365" s="1085"/>
      <c r="HHW365" s="1085"/>
      <c r="HHX365" s="1085"/>
      <c r="HHY365" s="1085"/>
      <c r="HHZ365" s="1080"/>
      <c r="HIA365" s="1085"/>
      <c r="HIB365" s="1085"/>
      <c r="HIC365" s="1085"/>
      <c r="HID365" s="1085"/>
      <c r="HIE365" s="1085"/>
      <c r="HIF365" s="1085"/>
      <c r="HIG365" s="1085"/>
      <c r="HIH365" s="1085"/>
      <c r="HII365" s="1085"/>
      <c r="HIJ365" s="1085"/>
      <c r="HIK365" s="1085"/>
      <c r="HIL365" s="1085"/>
      <c r="HIM365" s="1085"/>
      <c r="HIN365" s="1085"/>
      <c r="HIO365" s="1080"/>
      <c r="HIP365" s="1085"/>
      <c r="HIQ365" s="1085"/>
      <c r="HIR365" s="1085"/>
      <c r="HIS365" s="1085"/>
      <c r="HIT365" s="1085"/>
      <c r="HIU365" s="1085"/>
      <c r="HIV365" s="1085"/>
      <c r="HIW365" s="1085"/>
      <c r="HIX365" s="1085"/>
      <c r="HIY365" s="1085"/>
      <c r="HIZ365" s="1085"/>
      <c r="HJA365" s="1085"/>
      <c r="HJB365" s="1085"/>
      <c r="HJC365" s="1085"/>
      <c r="HJD365" s="1080"/>
      <c r="HJE365" s="1085"/>
      <c r="HJF365" s="1085"/>
      <c r="HJG365" s="1085"/>
      <c r="HJH365" s="1085"/>
      <c r="HJI365" s="1085"/>
      <c r="HJJ365" s="1085"/>
      <c r="HJK365" s="1085"/>
      <c r="HJL365" s="1085"/>
      <c r="HJM365" s="1085"/>
      <c r="HJN365" s="1085"/>
      <c r="HJO365" s="1085"/>
      <c r="HJP365" s="1085"/>
      <c r="HJQ365" s="1085"/>
      <c r="HJR365" s="1085"/>
      <c r="HJS365" s="1080"/>
      <c r="HJT365" s="1085"/>
      <c r="HJU365" s="1085"/>
      <c r="HJV365" s="1085"/>
      <c r="HJW365" s="1085"/>
      <c r="HJX365" s="1085"/>
      <c r="HJY365" s="1085"/>
      <c r="HJZ365" s="1085"/>
      <c r="HKA365" s="1085"/>
      <c r="HKB365" s="1085"/>
      <c r="HKC365" s="1085"/>
      <c r="HKD365" s="1085"/>
      <c r="HKE365" s="1085"/>
      <c r="HKF365" s="1085"/>
      <c r="HKG365" s="1085"/>
      <c r="HKH365" s="1080"/>
      <c r="HKI365" s="1085"/>
      <c r="HKJ365" s="1085"/>
      <c r="HKK365" s="1085"/>
      <c r="HKL365" s="1085"/>
      <c r="HKM365" s="1085"/>
      <c r="HKN365" s="1085"/>
      <c r="HKO365" s="1085"/>
      <c r="HKP365" s="1085"/>
      <c r="HKQ365" s="1085"/>
      <c r="HKR365" s="1085"/>
      <c r="HKS365" s="1085"/>
      <c r="HKT365" s="1085"/>
      <c r="HKU365" s="1085"/>
      <c r="HKV365" s="1085"/>
      <c r="HKW365" s="1080"/>
      <c r="HKX365" s="1085"/>
      <c r="HKY365" s="1085"/>
      <c r="HKZ365" s="1085"/>
      <c r="HLA365" s="1085"/>
      <c r="HLB365" s="1085"/>
      <c r="HLC365" s="1085"/>
      <c r="HLD365" s="1085"/>
      <c r="HLE365" s="1085"/>
      <c r="HLF365" s="1085"/>
      <c r="HLG365" s="1085"/>
      <c r="HLH365" s="1085"/>
      <c r="HLI365" s="1085"/>
      <c r="HLJ365" s="1085"/>
      <c r="HLK365" s="1085"/>
      <c r="HLL365" s="1080"/>
      <c r="HLM365" s="1085"/>
      <c r="HLN365" s="1085"/>
      <c r="HLO365" s="1085"/>
      <c r="HLP365" s="1085"/>
      <c r="HLQ365" s="1085"/>
      <c r="HLR365" s="1085"/>
      <c r="HLS365" s="1085"/>
      <c r="HLT365" s="1085"/>
      <c r="HLU365" s="1085"/>
      <c r="HLV365" s="1085"/>
      <c r="HLW365" s="1085"/>
      <c r="HLX365" s="1085"/>
      <c r="HLY365" s="1085"/>
      <c r="HLZ365" s="1085"/>
      <c r="HMA365" s="1080"/>
      <c r="HMB365" s="1085"/>
      <c r="HMC365" s="1085"/>
      <c r="HMD365" s="1085"/>
      <c r="HME365" s="1085"/>
      <c r="HMF365" s="1085"/>
      <c r="HMG365" s="1085"/>
      <c r="HMH365" s="1085"/>
      <c r="HMI365" s="1085"/>
      <c r="HMJ365" s="1085"/>
      <c r="HMK365" s="1085"/>
      <c r="HML365" s="1085"/>
      <c r="HMM365" s="1085"/>
      <c r="HMN365" s="1085"/>
      <c r="HMO365" s="1085"/>
      <c r="HMP365" s="1080"/>
      <c r="HMQ365" s="1085"/>
      <c r="HMR365" s="1085"/>
      <c r="HMS365" s="1085"/>
      <c r="HMT365" s="1085"/>
      <c r="HMU365" s="1085"/>
      <c r="HMV365" s="1085"/>
      <c r="HMW365" s="1085"/>
      <c r="HMX365" s="1085"/>
      <c r="HMY365" s="1085"/>
      <c r="HMZ365" s="1085"/>
      <c r="HNA365" s="1085"/>
      <c r="HNB365" s="1085"/>
      <c r="HNC365" s="1085"/>
      <c r="HND365" s="1085"/>
      <c r="HNE365" s="1080"/>
      <c r="HNF365" s="1085"/>
      <c r="HNG365" s="1085"/>
      <c r="HNH365" s="1085"/>
      <c r="HNI365" s="1085"/>
      <c r="HNJ365" s="1085"/>
      <c r="HNK365" s="1085"/>
      <c r="HNL365" s="1085"/>
      <c r="HNM365" s="1085"/>
      <c r="HNN365" s="1085"/>
      <c r="HNO365" s="1085"/>
      <c r="HNP365" s="1085"/>
      <c r="HNQ365" s="1085"/>
      <c r="HNR365" s="1085"/>
      <c r="HNS365" s="1085"/>
      <c r="HNT365" s="1080"/>
      <c r="HNU365" s="1085"/>
      <c r="HNV365" s="1085"/>
      <c r="HNW365" s="1085"/>
      <c r="HNX365" s="1085"/>
      <c r="HNY365" s="1085"/>
      <c r="HNZ365" s="1085"/>
      <c r="HOA365" s="1085"/>
      <c r="HOB365" s="1085"/>
      <c r="HOC365" s="1085"/>
      <c r="HOD365" s="1085"/>
      <c r="HOE365" s="1085"/>
      <c r="HOF365" s="1085"/>
      <c r="HOG365" s="1085"/>
      <c r="HOH365" s="1085"/>
      <c r="HOI365" s="1080"/>
      <c r="HOJ365" s="1085"/>
      <c r="HOK365" s="1085"/>
      <c r="HOL365" s="1085"/>
      <c r="HOM365" s="1085"/>
      <c r="HON365" s="1085"/>
      <c r="HOO365" s="1085"/>
      <c r="HOP365" s="1085"/>
      <c r="HOQ365" s="1085"/>
      <c r="HOR365" s="1085"/>
      <c r="HOS365" s="1085"/>
      <c r="HOT365" s="1085"/>
      <c r="HOU365" s="1085"/>
      <c r="HOV365" s="1085"/>
      <c r="HOW365" s="1085"/>
      <c r="HOX365" s="1080"/>
      <c r="HOY365" s="1085"/>
      <c r="HOZ365" s="1085"/>
      <c r="HPA365" s="1085"/>
      <c r="HPB365" s="1085"/>
      <c r="HPC365" s="1085"/>
      <c r="HPD365" s="1085"/>
      <c r="HPE365" s="1085"/>
      <c r="HPF365" s="1085"/>
      <c r="HPG365" s="1085"/>
      <c r="HPH365" s="1085"/>
      <c r="HPI365" s="1085"/>
      <c r="HPJ365" s="1085"/>
      <c r="HPK365" s="1085"/>
      <c r="HPL365" s="1085"/>
      <c r="HPM365" s="1080"/>
      <c r="HPN365" s="1085"/>
      <c r="HPO365" s="1085"/>
      <c r="HPP365" s="1085"/>
      <c r="HPQ365" s="1085"/>
      <c r="HPR365" s="1085"/>
      <c r="HPS365" s="1085"/>
      <c r="HPT365" s="1085"/>
      <c r="HPU365" s="1085"/>
      <c r="HPV365" s="1085"/>
      <c r="HPW365" s="1085"/>
      <c r="HPX365" s="1085"/>
      <c r="HPY365" s="1085"/>
      <c r="HPZ365" s="1085"/>
      <c r="HQA365" s="1085"/>
      <c r="HQB365" s="1080"/>
      <c r="HQC365" s="1085"/>
      <c r="HQD365" s="1085"/>
      <c r="HQE365" s="1085"/>
      <c r="HQF365" s="1085"/>
      <c r="HQG365" s="1085"/>
      <c r="HQH365" s="1085"/>
      <c r="HQI365" s="1085"/>
      <c r="HQJ365" s="1085"/>
      <c r="HQK365" s="1085"/>
      <c r="HQL365" s="1085"/>
      <c r="HQM365" s="1085"/>
      <c r="HQN365" s="1085"/>
      <c r="HQO365" s="1085"/>
      <c r="HQP365" s="1085"/>
      <c r="HQQ365" s="1080"/>
      <c r="HQR365" s="1085"/>
      <c r="HQS365" s="1085"/>
      <c r="HQT365" s="1085"/>
      <c r="HQU365" s="1085"/>
      <c r="HQV365" s="1085"/>
      <c r="HQW365" s="1085"/>
      <c r="HQX365" s="1085"/>
      <c r="HQY365" s="1085"/>
      <c r="HQZ365" s="1085"/>
      <c r="HRA365" s="1085"/>
      <c r="HRB365" s="1085"/>
      <c r="HRC365" s="1085"/>
      <c r="HRD365" s="1085"/>
      <c r="HRE365" s="1085"/>
      <c r="HRF365" s="1080"/>
      <c r="HRG365" s="1085"/>
      <c r="HRH365" s="1085"/>
      <c r="HRI365" s="1085"/>
      <c r="HRJ365" s="1085"/>
      <c r="HRK365" s="1085"/>
      <c r="HRL365" s="1085"/>
      <c r="HRM365" s="1085"/>
      <c r="HRN365" s="1085"/>
      <c r="HRO365" s="1085"/>
      <c r="HRP365" s="1085"/>
      <c r="HRQ365" s="1085"/>
      <c r="HRR365" s="1085"/>
      <c r="HRS365" s="1085"/>
      <c r="HRT365" s="1085"/>
      <c r="HRU365" s="1080"/>
      <c r="HRV365" s="1085"/>
      <c r="HRW365" s="1085"/>
      <c r="HRX365" s="1085"/>
      <c r="HRY365" s="1085"/>
      <c r="HRZ365" s="1085"/>
      <c r="HSA365" s="1085"/>
      <c r="HSB365" s="1085"/>
      <c r="HSC365" s="1085"/>
      <c r="HSD365" s="1085"/>
      <c r="HSE365" s="1085"/>
      <c r="HSF365" s="1085"/>
      <c r="HSG365" s="1085"/>
      <c r="HSH365" s="1085"/>
      <c r="HSI365" s="1085"/>
      <c r="HSJ365" s="1080"/>
      <c r="HSK365" s="1085"/>
      <c r="HSL365" s="1085"/>
      <c r="HSM365" s="1085"/>
      <c r="HSN365" s="1085"/>
      <c r="HSO365" s="1085"/>
      <c r="HSP365" s="1085"/>
      <c r="HSQ365" s="1085"/>
      <c r="HSR365" s="1085"/>
      <c r="HSS365" s="1085"/>
      <c r="HST365" s="1085"/>
      <c r="HSU365" s="1085"/>
      <c r="HSV365" s="1085"/>
      <c r="HSW365" s="1085"/>
      <c r="HSX365" s="1085"/>
      <c r="HSY365" s="1080"/>
      <c r="HSZ365" s="1085"/>
      <c r="HTA365" s="1085"/>
      <c r="HTB365" s="1085"/>
      <c r="HTC365" s="1085"/>
      <c r="HTD365" s="1085"/>
      <c r="HTE365" s="1085"/>
      <c r="HTF365" s="1085"/>
      <c r="HTG365" s="1085"/>
      <c r="HTH365" s="1085"/>
      <c r="HTI365" s="1085"/>
      <c r="HTJ365" s="1085"/>
      <c r="HTK365" s="1085"/>
      <c r="HTL365" s="1085"/>
      <c r="HTM365" s="1085"/>
      <c r="HTN365" s="1080"/>
      <c r="HTO365" s="1085"/>
      <c r="HTP365" s="1085"/>
      <c r="HTQ365" s="1085"/>
      <c r="HTR365" s="1085"/>
      <c r="HTS365" s="1085"/>
      <c r="HTT365" s="1085"/>
      <c r="HTU365" s="1085"/>
      <c r="HTV365" s="1085"/>
      <c r="HTW365" s="1085"/>
      <c r="HTX365" s="1085"/>
      <c r="HTY365" s="1085"/>
      <c r="HTZ365" s="1085"/>
      <c r="HUA365" s="1085"/>
      <c r="HUB365" s="1085"/>
      <c r="HUC365" s="1080"/>
      <c r="HUD365" s="1085"/>
      <c r="HUE365" s="1085"/>
      <c r="HUF365" s="1085"/>
      <c r="HUG365" s="1085"/>
      <c r="HUH365" s="1085"/>
      <c r="HUI365" s="1085"/>
      <c r="HUJ365" s="1085"/>
      <c r="HUK365" s="1085"/>
      <c r="HUL365" s="1085"/>
      <c r="HUM365" s="1085"/>
      <c r="HUN365" s="1085"/>
      <c r="HUO365" s="1085"/>
      <c r="HUP365" s="1085"/>
      <c r="HUQ365" s="1085"/>
      <c r="HUR365" s="1080"/>
      <c r="HUS365" s="1085"/>
      <c r="HUT365" s="1085"/>
      <c r="HUU365" s="1085"/>
      <c r="HUV365" s="1085"/>
      <c r="HUW365" s="1085"/>
      <c r="HUX365" s="1085"/>
      <c r="HUY365" s="1085"/>
      <c r="HUZ365" s="1085"/>
      <c r="HVA365" s="1085"/>
      <c r="HVB365" s="1085"/>
      <c r="HVC365" s="1085"/>
      <c r="HVD365" s="1085"/>
      <c r="HVE365" s="1085"/>
      <c r="HVF365" s="1085"/>
      <c r="HVG365" s="1080"/>
      <c r="HVH365" s="1085"/>
      <c r="HVI365" s="1085"/>
      <c r="HVJ365" s="1085"/>
      <c r="HVK365" s="1085"/>
      <c r="HVL365" s="1085"/>
      <c r="HVM365" s="1085"/>
      <c r="HVN365" s="1085"/>
      <c r="HVO365" s="1085"/>
      <c r="HVP365" s="1085"/>
      <c r="HVQ365" s="1085"/>
      <c r="HVR365" s="1085"/>
      <c r="HVS365" s="1085"/>
      <c r="HVT365" s="1085"/>
      <c r="HVU365" s="1085"/>
      <c r="HVV365" s="1080"/>
      <c r="HVW365" s="1085"/>
      <c r="HVX365" s="1085"/>
      <c r="HVY365" s="1085"/>
      <c r="HVZ365" s="1085"/>
      <c r="HWA365" s="1085"/>
      <c r="HWB365" s="1085"/>
      <c r="HWC365" s="1085"/>
      <c r="HWD365" s="1085"/>
      <c r="HWE365" s="1085"/>
      <c r="HWF365" s="1085"/>
      <c r="HWG365" s="1085"/>
      <c r="HWH365" s="1085"/>
      <c r="HWI365" s="1085"/>
      <c r="HWJ365" s="1085"/>
      <c r="HWK365" s="1080"/>
      <c r="HWL365" s="1085"/>
      <c r="HWM365" s="1085"/>
      <c r="HWN365" s="1085"/>
      <c r="HWO365" s="1085"/>
      <c r="HWP365" s="1085"/>
      <c r="HWQ365" s="1085"/>
      <c r="HWR365" s="1085"/>
      <c r="HWS365" s="1085"/>
      <c r="HWT365" s="1085"/>
      <c r="HWU365" s="1085"/>
      <c r="HWV365" s="1085"/>
      <c r="HWW365" s="1085"/>
      <c r="HWX365" s="1085"/>
      <c r="HWY365" s="1085"/>
      <c r="HWZ365" s="1080"/>
      <c r="HXA365" s="1085"/>
      <c r="HXB365" s="1085"/>
      <c r="HXC365" s="1085"/>
      <c r="HXD365" s="1085"/>
      <c r="HXE365" s="1085"/>
      <c r="HXF365" s="1085"/>
      <c r="HXG365" s="1085"/>
      <c r="HXH365" s="1085"/>
      <c r="HXI365" s="1085"/>
      <c r="HXJ365" s="1085"/>
      <c r="HXK365" s="1085"/>
      <c r="HXL365" s="1085"/>
      <c r="HXM365" s="1085"/>
      <c r="HXN365" s="1085"/>
      <c r="HXO365" s="1080"/>
      <c r="HXP365" s="1085"/>
      <c r="HXQ365" s="1085"/>
      <c r="HXR365" s="1085"/>
      <c r="HXS365" s="1085"/>
      <c r="HXT365" s="1085"/>
      <c r="HXU365" s="1085"/>
      <c r="HXV365" s="1085"/>
      <c r="HXW365" s="1085"/>
      <c r="HXX365" s="1085"/>
      <c r="HXY365" s="1085"/>
      <c r="HXZ365" s="1085"/>
      <c r="HYA365" s="1085"/>
      <c r="HYB365" s="1085"/>
      <c r="HYC365" s="1085"/>
      <c r="HYD365" s="1080"/>
      <c r="HYE365" s="1085"/>
      <c r="HYF365" s="1085"/>
      <c r="HYG365" s="1085"/>
      <c r="HYH365" s="1085"/>
      <c r="HYI365" s="1085"/>
      <c r="HYJ365" s="1085"/>
      <c r="HYK365" s="1085"/>
      <c r="HYL365" s="1085"/>
      <c r="HYM365" s="1085"/>
      <c r="HYN365" s="1085"/>
      <c r="HYO365" s="1085"/>
      <c r="HYP365" s="1085"/>
      <c r="HYQ365" s="1085"/>
      <c r="HYR365" s="1085"/>
      <c r="HYS365" s="1080"/>
      <c r="HYT365" s="1085"/>
      <c r="HYU365" s="1085"/>
      <c r="HYV365" s="1085"/>
      <c r="HYW365" s="1085"/>
      <c r="HYX365" s="1085"/>
      <c r="HYY365" s="1085"/>
      <c r="HYZ365" s="1085"/>
      <c r="HZA365" s="1085"/>
      <c r="HZB365" s="1085"/>
      <c r="HZC365" s="1085"/>
      <c r="HZD365" s="1085"/>
      <c r="HZE365" s="1085"/>
      <c r="HZF365" s="1085"/>
      <c r="HZG365" s="1085"/>
      <c r="HZH365" s="1080"/>
      <c r="HZI365" s="1085"/>
      <c r="HZJ365" s="1085"/>
      <c r="HZK365" s="1085"/>
      <c r="HZL365" s="1085"/>
      <c r="HZM365" s="1085"/>
      <c r="HZN365" s="1085"/>
      <c r="HZO365" s="1085"/>
      <c r="HZP365" s="1085"/>
      <c r="HZQ365" s="1085"/>
      <c r="HZR365" s="1085"/>
      <c r="HZS365" s="1085"/>
      <c r="HZT365" s="1085"/>
      <c r="HZU365" s="1085"/>
      <c r="HZV365" s="1085"/>
      <c r="HZW365" s="1080"/>
      <c r="HZX365" s="1085"/>
      <c r="HZY365" s="1085"/>
      <c r="HZZ365" s="1085"/>
      <c r="IAA365" s="1085"/>
      <c r="IAB365" s="1085"/>
      <c r="IAC365" s="1085"/>
      <c r="IAD365" s="1085"/>
      <c r="IAE365" s="1085"/>
      <c r="IAF365" s="1085"/>
      <c r="IAG365" s="1085"/>
      <c r="IAH365" s="1085"/>
      <c r="IAI365" s="1085"/>
      <c r="IAJ365" s="1085"/>
      <c r="IAK365" s="1085"/>
      <c r="IAL365" s="1080"/>
      <c r="IAM365" s="1085"/>
      <c r="IAN365" s="1085"/>
      <c r="IAO365" s="1085"/>
      <c r="IAP365" s="1085"/>
      <c r="IAQ365" s="1085"/>
      <c r="IAR365" s="1085"/>
      <c r="IAS365" s="1085"/>
      <c r="IAT365" s="1085"/>
      <c r="IAU365" s="1085"/>
      <c r="IAV365" s="1085"/>
      <c r="IAW365" s="1085"/>
      <c r="IAX365" s="1085"/>
      <c r="IAY365" s="1085"/>
      <c r="IAZ365" s="1085"/>
      <c r="IBA365" s="1080"/>
      <c r="IBB365" s="1085"/>
      <c r="IBC365" s="1085"/>
      <c r="IBD365" s="1085"/>
      <c r="IBE365" s="1085"/>
      <c r="IBF365" s="1085"/>
      <c r="IBG365" s="1085"/>
      <c r="IBH365" s="1085"/>
      <c r="IBI365" s="1085"/>
      <c r="IBJ365" s="1085"/>
      <c r="IBK365" s="1085"/>
      <c r="IBL365" s="1085"/>
      <c r="IBM365" s="1085"/>
      <c r="IBN365" s="1085"/>
      <c r="IBO365" s="1085"/>
      <c r="IBP365" s="1080"/>
      <c r="IBQ365" s="1085"/>
      <c r="IBR365" s="1085"/>
      <c r="IBS365" s="1085"/>
      <c r="IBT365" s="1085"/>
      <c r="IBU365" s="1085"/>
      <c r="IBV365" s="1085"/>
      <c r="IBW365" s="1085"/>
      <c r="IBX365" s="1085"/>
      <c r="IBY365" s="1085"/>
      <c r="IBZ365" s="1085"/>
      <c r="ICA365" s="1085"/>
      <c r="ICB365" s="1085"/>
      <c r="ICC365" s="1085"/>
      <c r="ICD365" s="1085"/>
      <c r="ICE365" s="1080"/>
      <c r="ICF365" s="1085"/>
      <c r="ICG365" s="1085"/>
      <c r="ICH365" s="1085"/>
      <c r="ICI365" s="1085"/>
      <c r="ICJ365" s="1085"/>
      <c r="ICK365" s="1085"/>
      <c r="ICL365" s="1085"/>
      <c r="ICM365" s="1085"/>
      <c r="ICN365" s="1085"/>
      <c r="ICO365" s="1085"/>
      <c r="ICP365" s="1085"/>
      <c r="ICQ365" s="1085"/>
      <c r="ICR365" s="1085"/>
      <c r="ICS365" s="1085"/>
      <c r="ICT365" s="1080"/>
      <c r="ICU365" s="1085"/>
      <c r="ICV365" s="1085"/>
      <c r="ICW365" s="1085"/>
      <c r="ICX365" s="1085"/>
      <c r="ICY365" s="1085"/>
      <c r="ICZ365" s="1085"/>
      <c r="IDA365" s="1085"/>
      <c r="IDB365" s="1085"/>
      <c r="IDC365" s="1085"/>
      <c r="IDD365" s="1085"/>
      <c r="IDE365" s="1085"/>
      <c r="IDF365" s="1085"/>
      <c r="IDG365" s="1085"/>
      <c r="IDH365" s="1085"/>
      <c r="IDI365" s="1080"/>
      <c r="IDJ365" s="1085"/>
      <c r="IDK365" s="1085"/>
      <c r="IDL365" s="1085"/>
      <c r="IDM365" s="1085"/>
      <c r="IDN365" s="1085"/>
      <c r="IDO365" s="1085"/>
      <c r="IDP365" s="1085"/>
      <c r="IDQ365" s="1085"/>
      <c r="IDR365" s="1085"/>
      <c r="IDS365" s="1085"/>
      <c r="IDT365" s="1085"/>
      <c r="IDU365" s="1085"/>
      <c r="IDV365" s="1085"/>
      <c r="IDW365" s="1085"/>
      <c r="IDX365" s="1080"/>
      <c r="IDY365" s="1085"/>
      <c r="IDZ365" s="1085"/>
      <c r="IEA365" s="1085"/>
      <c r="IEB365" s="1085"/>
      <c r="IEC365" s="1085"/>
      <c r="IED365" s="1085"/>
      <c r="IEE365" s="1085"/>
      <c r="IEF365" s="1085"/>
      <c r="IEG365" s="1085"/>
      <c r="IEH365" s="1085"/>
      <c r="IEI365" s="1085"/>
      <c r="IEJ365" s="1085"/>
      <c r="IEK365" s="1085"/>
      <c r="IEL365" s="1085"/>
      <c r="IEM365" s="1080"/>
      <c r="IEN365" s="1085"/>
      <c r="IEO365" s="1085"/>
      <c r="IEP365" s="1085"/>
      <c r="IEQ365" s="1085"/>
      <c r="IER365" s="1085"/>
      <c r="IES365" s="1085"/>
      <c r="IET365" s="1085"/>
      <c r="IEU365" s="1085"/>
      <c r="IEV365" s="1085"/>
      <c r="IEW365" s="1085"/>
      <c r="IEX365" s="1085"/>
      <c r="IEY365" s="1085"/>
      <c r="IEZ365" s="1085"/>
      <c r="IFA365" s="1085"/>
      <c r="IFB365" s="1080"/>
      <c r="IFC365" s="1085"/>
      <c r="IFD365" s="1085"/>
      <c r="IFE365" s="1085"/>
      <c r="IFF365" s="1085"/>
      <c r="IFG365" s="1085"/>
      <c r="IFH365" s="1085"/>
      <c r="IFI365" s="1085"/>
      <c r="IFJ365" s="1085"/>
      <c r="IFK365" s="1085"/>
      <c r="IFL365" s="1085"/>
      <c r="IFM365" s="1085"/>
      <c r="IFN365" s="1085"/>
      <c r="IFO365" s="1085"/>
      <c r="IFP365" s="1085"/>
      <c r="IFQ365" s="1080"/>
      <c r="IFR365" s="1085"/>
      <c r="IFS365" s="1085"/>
      <c r="IFT365" s="1085"/>
      <c r="IFU365" s="1085"/>
      <c r="IFV365" s="1085"/>
      <c r="IFW365" s="1085"/>
      <c r="IFX365" s="1085"/>
      <c r="IFY365" s="1085"/>
      <c r="IFZ365" s="1085"/>
      <c r="IGA365" s="1085"/>
      <c r="IGB365" s="1085"/>
      <c r="IGC365" s="1085"/>
      <c r="IGD365" s="1085"/>
      <c r="IGE365" s="1085"/>
      <c r="IGF365" s="1080"/>
      <c r="IGG365" s="1085"/>
      <c r="IGH365" s="1085"/>
      <c r="IGI365" s="1085"/>
      <c r="IGJ365" s="1085"/>
      <c r="IGK365" s="1085"/>
      <c r="IGL365" s="1085"/>
      <c r="IGM365" s="1085"/>
      <c r="IGN365" s="1085"/>
      <c r="IGO365" s="1085"/>
      <c r="IGP365" s="1085"/>
      <c r="IGQ365" s="1085"/>
      <c r="IGR365" s="1085"/>
      <c r="IGS365" s="1085"/>
      <c r="IGT365" s="1085"/>
      <c r="IGU365" s="1080"/>
      <c r="IGV365" s="1085"/>
      <c r="IGW365" s="1085"/>
      <c r="IGX365" s="1085"/>
      <c r="IGY365" s="1085"/>
      <c r="IGZ365" s="1085"/>
      <c r="IHA365" s="1085"/>
      <c r="IHB365" s="1085"/>
      <c r="IHC365" s="1085"/>
      <c r="IHD365" s="1085"/>
      <c r="IHE365" s="1085"/>
      <c r="IHF365" s="1085"/>
      <c r="IHG365" s="1085"/>
      <c r="IHH365" s="1085"/>
      <c r="IHI365" s="1085"/>
      <c r="IHJ365" s="1080"/>
      <c r="IHK365" s="1085"/>
      <c r="IHL365" s="1085"/>
      <c r="IHM365" s="1085"/>
      <c r="IHN365" s="1085"/>
      <c r="IHO365" s="1085"/>
      <c r="IHP365" s="1085"/>
      <c r="IHQ365" s="1085"/>
      <c r="IHR365" s="1085"/>
      <c r="IHS365" s="1085"/>
      <c r="IHT365" s="1085"/>
      <c r="IHU365" s="1085"/>
      <c r="IHV365" s="1085"/>
      <c r="IHW365" s="1085"/>
      <c r="IHX365" s="1085"/>
      <c r="IHY365" s="1080"/>
      <c r="IHZ365" s="1085"/>
      <c r="IIA365" s="1085"/>
      <c r="IIB365" s="1085"/>
      <c r="IIC365" s="1085"/>
      <c r="IID365" s="1085"/>
      <c r="IIE365" s="1085"/>
      <c r="IIF365" s="1085"/>
      <c r="IIG365" s="1085"/>
      <c r="IIH365" s="1085"/>
      <c r="III365" s="1085"/>
      <c r="IIJ365" s="1085"/>
      <c r="IIK365" s="1085"/>
      <c r="IIL365" s="1085"/>
      <c r="IIM365" s="1085"/>
      <c r="IIN365" s="1080"/>
      <c r="IIO365" s="1085"/>
      <c r="IIP365" s="1085"/>
      <c r="IIQ365" s="1085"/>
      <c r="IIR365" s="1085"/>
      <c r="IIS365" s="1085"/>
      <c r="IIT365" s="1085"/>
      <c r="IIU365" s="1085"/>
      <c r="IIV365" s="1085"/>
      <c r="IIW365" s="1085"/>
      <c r="IIX365" s="1085"/>
      <c r="IIY365" s="1085"/>
      <c r="IIZ365" s="1085"/>
      <c r="IJA365" s="1085"/>
      <c r="IJB365" s="1085"/>
      <c r="IJC365" s="1080"/>
      <c r="IJD365" s="1085"/>
      <c r="IJE365" s="1085"/>
      <c r="IJF365" s="1085"/>
      <c r="IJG365" s="1085"/>
      <c r="IJH365" s="1085"/>
      <c r="IJI365" s="1085"/>
      <c r="IJJ365" s="1085"/>
      <c r="IJK365" s="1085"/>
      <c r="IJL365" s="1085"/>
      <c r="IJM365" s="1085"/>
      <c r="IJN365" s="1085"/>
      <c r="IJO365" s="1085"/>
      <c r="IJP365" s="1085"/>
      <c r="IJQ365" s="1085"/>
      <c r="IJR365" s="1080"/>
      <c r="IJS365" s="1085"/>
      <c r="IJT365" s="1085"/>
      <c r="IJU365" s="1085"/>
      <c r="IJV365" s="1085"/>
      <c r="IJW365" s="1085"/>
      <c r="IJX365" s="1085"/>
      <c r="IJY365" s="1085"/>
      <c r="IJZ365" s="1085"/>
      <c r="IKA365" s="1085"/>
      <c r="IKB365" s="1085"/>
      <c r="IKC365" s="1085"/>
      <c r="IKD365" s="1085"/>
      <c r="IKE365" s="1085"/>
      <c r="IKF365" s="1085"/>
      <c r="IKG365" s="1080"/>
      <c r="IKH365" s="1085"/>
      <c r="IKI365" s="1085"/>
      <c r="IKJ365" s="1085"/>
      <c r="IKK365" s="1085"/>
      <c r="IKL365" s="1085"/>
      <c r="IKM365" s="1085"/>
      <c r="IKN365" s="1085"/>
      <c r="IKO365" s="1085"/>
      <c r="IKP365" s="1085"/>
      <c r="IKQ365" s="1085"/>
      <c r="IKR365" s="1085"/>
      <c r="IKS365" s="1085"/>
      <c r="IKT365" s="1085"/>
      <c r="IKU365" s="1085"/>
      <c r="IKV365" s="1080"/>
      <c r="IKW365" s="1085"/>
      <c r="IKX365" s="1085"/>
      <c r="IKY365" s="1085"/>
      <c r="IKZ365" s="1085"/>
      <c r="ILA365" s="1085"/>
      <c r="ILB365" s="1085"/>
      <c r="ILC365" s="1085"/>
      <c r="ILD365" s="1085"/>
      <c r="ILE365" s="1085"/>
      <c r="ILF365" s="1085"/>
      <c r="ILG365" s="1085"/>
      <c r="ILH365" s="1085"/>
      <c r="ILI365" s="1085"/>
      <c r="ILJ365" s="1085"/>
      <c r="ILK365" s="1080"/>
      <c r="ILL365" s="1085"/>
      <c r="ILM365" s="1085"/>
      <c r="ILN365" s="1085"/>
      <c r="ILO365" s="1085"/>
      <c r="ILP365" s="1085"/>
      <c r="ILQ365" s="1085"/>
      <c r="ILR365" s="1085"/>
      <c r="ILS365" s="1085"/>
      <c r="ILT365" s="1085"/>
      <c r="ILU365" s="1085"/>
      <c r="ILV365" s="1085"/>
      <c r="ILW365" s="1085"/>
      <c r="ILX365" s="1085"/>
      <c r="ILY365" s="1085"/>
      <c r="ILZ365" s="1080"/>
      <c r="IMA365" s="1085"/>
      <c r="IMB365" s="1085"/>
      <c r="IMC365" s="1085"/>
      <c r="IMD365" s="1085"/>
      <c r="IME365" s="1085"/>
      <c r="IMF365" s="1085"/>
      <c r="IMG365" s="1085"/>
      <c r="IMH365" s="1085"/>
      <c r="IMI365" s="1085"/>
      <c r="IMJ365" s="1085"/>
      <c r="IMK365" s="1085"/>
      <c r="IML365" s="1085"/>
      <c r="IMM365" s="1085"/>
      <c r="IMN365" s="1085"/>
      <c r="IMO365" s="1080"/>
      <c r="IMP365" s="1085"/>
      <c r="IMQ365" s="1085"/>
      <c r="IMR365" s="1085"/>
      <c r="IMS365" s="1085"/>
      <c r="IMT365" s="1085"/>
      <c r="IMU365" s="1085"/>
      <c r="IMV365" s="1085"/>
      <c r="IMW365" s="1085"/>
      <c r="IMX365" s="1085"/>
      <c r="IMY365" s="1085"/>
      <c r="IMZ365" s="1085"/>
      <c r="INA365" s="1085"/>
      <c r="INB365" s="1085"/>
      <c r="INC365" s="1085"/>
      <c r="IND365" s="1080"/>
      <c r="INE365" s="1085"/>
      <c r="INF365" s="1085"/>
      <c r="ING365" s="1085"/>
      <c r="INH365" s="1085"/>
      <c r="INI365" s="1085"/>
      <c r="INJ365" s="1085"/>
      <c r="INK365" s="1085"/>
      <c r="INL365" s="1085"/>
      <c r="INM365" s="1085"/>
      <c r="INN365" s="1085"/>
      <c r="INO365" s="1085"/>
      <c r="INP365" s="1085"/>
      <c r="INQ365" s="1085"/>
      <c r="INR365" s="1085"/>
      <c r="INS365" s="1080"/>
      <c r="INT365" s="1085"/>
      <c r="INU365" s="1085"/>
      <c r="INV365" s="1085"/>
      <c r="INW365" s="1085"/>
      <c r="INX365" s="1085"/>
      <c r="INY365" s="1085"/>
      <c r="INZ365" s="1085"/>
      <c r="IOA365" s="1085"/>
      <c r="IOB365" s="1085"/>
      <c r="IOC365" s="1085"/>
      <c r="IOD365" s="1085"/>
      <c r="IOE365" s="1085"/>
      <c r="IOF365" s="1085"/>
      <c r="IOG365" s="1085"/>
      <c r="IOH365" s="1080"/>
      <c r="IOI365" s="1085"/>
      <c r="IOJ365" s="1085"/>
      <c r="IOK365" s="1085"/>
      <c r="IOL365" s="1085"/>
      <c r="IOM365" s="1085"/>
      <c r="ION365" s="1085"/>
      <c r="IOO365" s="1085"/>
      <c r="IOP365" s="1085"/>
      <c r="IOQ365" s="1085"/>
      <c r="IOR365" s="1085"/>
      <c r="IOS365" s="1085"/>
      <c r="IOT365" s="1085"/>
      <c r="IOU365" s="1085"/>
      <c r="IOV365" s="1085"/>
      <c r="IOW365" s="1080"/>
      <c r="IOX365" s="1085"/>
      <c r="IOY365" s="1085"/>
      <c r="IOZ365" s="1085"/>
      <c r="IPA365" s="1085"/>
      <c r="IPB365" s="1085"/>
      <c r="IPC365" s="1085"/>
      <c r="IPD365" s="1085"/>
      <c r="IPE365" s="1085"/>
      <c r="IPF365" s="1085"/>
      <c r="IPG365" s="1085"/>
      <c r="IPH365" s="1085"/>
      <c r="IPI365" s="1085"/>
      <c r="IPJ365" s="1085"/>
      <c r="IPK365" s="1085"/>
      <c r="IPL365" s="1080"/>
      <c r="IPM365" s="1085"/>
      <c r="IPN365" s="1085"/>
      <c r="IPO365" s="1085"/>
      <c r="IPP365" s="1085"/>
      <c r="IPQ365" s="1085"/>
      <c r="IPR365" s="1085"/>
      <c r="IPS365" s="1085"/>
      <c r="IPT365" s="1085"/>
      <c r="IPU365" s="1085"/>
      <c r="IPV365" s="1085"/>
      <c r="IPW365" s="1085"/>
      <c r="IPX365" s="1085"/>
      <c r="IPY365" s="1085"/>
      <c r="IPZ365" s="1085"/>
      <c r="IQA365" s="1080"/>
      <c r="IQB365" s="1085"/>
      <c r="IQC365" s="1085"/>
      <c r="IQD365" s="1085"/>
      <c r="IQE365" s="1085"/>
      <c r="IQF365" s="1085"/>
      <c r="IQG365" s="1085"/>
      <c r="IQH365" s="1085"/>
      <c r="IQI365" s="1085"/>
      <c r="IQJ365" s="1085"/>
      <c r="IQK365" s="1085"/>
      <c r="IQL365" s="1085"/>
      <c r="IQM365" s="1085"/>
      <c r="IQN365" s="1085"/>
      <c r="IQO365" s="1085"/>
      <c r="IQP365" s="1080"/>
      <c r="IQQ365" s="1085"/>
      <c r="IQR365" s="1085"/>
      <c r="IQS365" s="1085"/>
      <c r="IQT365" s="1085"/>
      <c r="IQU365" s="1085"/>
      <c r="IQV365" s="1085"/>
      <c r="IQW365" s="1085"/>
      <c r="IQX365" s="1085"/>
      <c r="IQY365" s="1085"/>
      <c r="IQZ365" s="1085"/>
      <c r="IRA365" s="1085"/>
      <c r="IRB365" s="1085"/>
      <c r="IRC365" s="1085"/>
      <c r="IRD365" s="1085"/>
      <c r="IRE365" s="1080"/>
      <c r="IRF365" s="1085"/>
      <c r="IRG365" s="1085"/>
      <c r="IRH365" s="1085"/>
      <c r="IRI365" s="1085"/>
      <c r="IRJ365" s="1085"/>
      <c r="IRK365" s="1085"/>
      <c r="IRL365" s="1085"/>
      <c r="IRM365" s="1085"/>
      <c r="IRN365" s="1085"/>
      <c r="IRO365" s="1085"/>
      <c r="IRP365" s="1085"/>
      <c r="IRQ365" s="1085"/>
      <c r="IRR365" s="1085"/>
      <c r="IRS365" s="1085"/>
      <c r="IRT365" s="1080"/>
      <c r="IRU365" s="1085"/>
      <c r="IRV365" s="1085"/>
      <c r="IRW365" s="1085"/>
      <c r="IRX365" s="1085"/>
      <c r="IRY365" s="1085"/>
      <c r="IRZ365" s="1085"/>
      <c r="ISA365" s="1085"/>
      <c r="ISB365" s="1085"/>
      <c r="ISC365" s="1085"/>
      <c r="ISD365" s="1085"/>
      <c r="ISE365" s="1085"/>
      <c r="ISF365" s="1085"/>
      <c r="ISG365" s="1085"/>
      <c r="ISH365" s="1085"/>
      <c r="ISI365" s="1080"/>
      <c r="ISJ365" s="1085"/>
      <c r="ISK365" s="1085"/>
      <c r="ISL365" s="1085"/>
      <c r="ISM365" s="1085"/>
      <c r="ISN365" s="1085"/>
      <c r="ISO365" s="1085"/>
      <c r="ISP365" s="1085"/>
      <c r="ISQ365" s="1085"/>
      <c r="ISR365" s="1085"/>
      <c r="ISS365" s="1085"/>
      <c r="IST365" s="1085"/>
      <c r="ISU365" s="1085"/>
      <c r="ISV365" s="1085"/>
      <c r="ISW365" s="1085"/>
      <c r="ISX365" s="1080"/>
      <c r="ISY365" s="1085"/>
      <c r="ISZ365" s="1085"/>
      <c r="ITA365" s="1085"/>
      <c r="ITB365" s="1085"/>
      <c r="ITC365" s="1085"/>
      <c r="ITD365" s="1085"/>
      <c r="ITE365" s="1085"/>
      <c r="ITF365" s="1085"/>
      <c r="ITG365" s="1085"/>
      <c r="ITH365" s="1085"/>
      <c r="ITI365" s="1085"/>
      <c r="ITJ365" s="1085"/>
      <c r="ITK365" s="1085"/>
      <c r="ITL365" s="1085"/>
      <c r="ITM365" s="1080"/>
      <c r="ITN365" s="1085"/>
      <c r="ITO365" s="1085"/>
      <c r="ITP365" s="1085"/>
      <c r="ITQ365" s="1085"/>
      <c r="ITR365" s="1085"/>
      <c r="ITS365" s="1085"/>
      <c r="ITT365" s="1085"/>
      <c r="ITU365" s="1085"/>
      <c r="ITV365" s="1085"/>
      <c r="ITW365" s="1085"/>
      <c r="ITX365" s="1085"/>
      <c r="ITY365" s="1085"/>
      <c r="ITZ365" s="1085"/>
      <c r="IUA365" s="1085"/>
      <c r="IUB365" s="1080"/>
      <c r="IUC365" s="1085"/>
      <c r="IUD365" s="1085"/>
      <c r="IUE365" s="1085"/>
      <c r="IUF365" s="1085"/>
      <c r="IUG365" s="1085"/>
      <c r="IUH365" s="1085"/>
      <c r="IUI365" s="1085"/>
      <c r="IUJ365" s="1085"/>
      <c r="IUK365" s="1085"/>
      <c r="IUL365" s="1085"/>
      <c r="IUM365" s="1085"/>
      <c r="IUN365" s="1085"/>
      <c r="IUO365" s="1085"/>
      <c r="IUP365" s="1085"/>
      <c r="IUQ365" s="1080"/>
      <c r="IUR365" s="1085"/>
      <c r="IUS365" s="1085"/>
      <c r="IUT365" s="1085"/>
      <c r="IUU365" s="1085"/>
      <c r="IUV365" s="1085"/>
      <c r="IUW365" s="1085"/>
      <c r="IUX365" s="1085"/>
      <c r="IUY365" s="1085"/>
      <c r="IUZ365" s="1085"/>
      <c r="IVA365" s="1085"/>
      <c r="IVB365" s="1085"/>
      <c r="IVC365" s="1085"/>
      <c r="IVD365" s="1085"/>
      <c r="IVE365" s="1085"/>
      <c r="IVF365" s="1080"/>
      <c r="IVG365" s="1085"/>
      <c r="IVH365" s="1085"/>
      <c r="IVI365" s="1085"/>
      <c r="IVJ365" s="1085"/>
      <c r="IVK365" s="1085"/>
      <c r="IVL365" s="1085"/>
      <c r="IVM365" s="1085"/>
      <c r="IVN365" s="1085"/>
      <c r="IVO365" s="1085"/>
      <c r="IVP365" s="1085"/>
      <c r="IVQ365" s="1085"/>
      <c r="IVR365" s="1085"/>
      <c r="IVS365" s="1085"/>
      <c r="IVT365" s="1085"/>
      <c r="IVU365" s="1080"/>
      <c r="IVV365" s="1085"/>
      <c r="IVW365" s="1085"/>
      <c r="IVX365" s="1085"/>
      <c r="IVY365" s="1085"/>
      <c r="IVZ365" s="1085"/>
      <c r="IWA365" s="1085"/>
      <c r="IWB365" s="1085"/>
      <c r="IWC365" s="1085"/>
      <c r="IWD365" s="1085"/>
      <c r="IWE365" s="1085"/>
      <c r="IWF365" s="1085"/>
      <c r="IWG365" s="1085"/>
      <c r="IWH365" s="1085"/>
      <c r="IWI365" s="1085"/>
      <c r="IWJ365" s="1080"/>
      <c r="IWK365" s="1085"/>
      <c r="IWL365" s="1085"/>
      <c r="IWM365" s="1085"/>
      <c r="IWN365" s="1085"/>
      <c r="IWO365" s="1085"/>
      <c r="IWP365" s="1085"/>
      <c r="IWQ365" s="1085"/>
      <c r="IWR365" s="1085"/>
      <c r="IWS365" s="1085"/>
      <c r="IWT365" s="1085"/>
      <c r="IWU365" s="1085"/>
      <c r="IWV365" s="1085"/>
      <c r="IWW365" s="1085"/>
      <c r="IWX365" s="1085"/>
      <c r="IWY365" s="1080"/>
      <c r="IWZ365" s="1085"/>
      <c r="IXA365" s="1085"/>
      <c r="IXB365" s="1085"/>
      <c r="IXC365" s="1085"/>
      <c r="IXD365" s="1085"/>
      <c r="IXE365" s="1085"/>
      <c r="IXF365" s="1085"/>
      <c r="IXG365" s="1085"/>
      <c r="IXH365" s="1085"/>
      <c r="IXI365" s="1085"/>
      <c r="IXJ365" s="1085"/>
      <c r="IXK365" s="1085"/>
      <c r="IXL365" s="1085"/>
      <c r="IXM365" s="1085"/>
      <c r="IXN365" s="1080"/>
      <c r="IXO365" s="1085"/>
      <c r="IXP365" s="1085"/>
      <c r="IXQ365" s="1085"/>
      <c r="IXR365" s="1085"/>
      <c r="IXS365" s="1085"/>
      <c r="IXT365" s="1085"/>
      <c r="IXU365" s="1085"/>
      <c r="IXV365" s="1085"/>
      <c r="IXW365" s="1085"/>
      <c r="IXX365" s="1085"/>
      <c r="IXY365" s="1085"/>
      <c r="IXZ365" s="1085"/>
      <c r="IYA365" s="1085"/>
      <c r="IYB365" s="1085"/>
      <c r="IYC365" s="1080"/>
      <c r="IYD365" s="1085"/>
      <c r="IYE365" s="1085"/>
      <c r="IYF365" s="1085"/>
      <c r="IYG365" s="1085"/>
      <c r="IYH365" s="1085"/>
      <c r="IYI365" s="1085"/>
      <c r="IYJ365" s="1085"/>
      <c r="IYK365" s="1085"/>
      <c r="IYL365" s="1085"/>
      <c r="IYM365" s="1085"/>
      <c r="IYN365" s="1085"/>
      <c r="IYO365" s="1085"/>
      <c r="IYP365" s="1085"/>
      <c r="IYQ365" s="1085"/>
      <c r="IYR365" s="1080"/>
      <c r="IYS365" s="1085"/>
      <c r="IYT365" s="1085"/>
      <c r="IYU365" s="1085"/>
      <c r="IYV365" s="1085"/>
      <c r="IYW365" s="1085"/>
      <c r="IYX365" s="1085"/>
      <c r="IYY365" s="1085"/>
      <c r="IYZ365" s="1085"/>
      <c r="IZA365" s="1085"/>
      <c r="IZB365" s="1085"/>
      <c r="IZC365" s="1085"/>
      <c r="IZD365" s="1085"/>
      <c r="IZE365" s="1085"/>
      <c r="IZF365" s="1085"/>
      <c r="IZG365" s="1080"/>
      <c r="IZH365" s="1085"/>
      <c r="IZI365" s="1085"/>
      <c r="IZJ365" s="1085"/>
      <c r="IZK365" s="1085"/>
      <c r="IZL365" s="1085"/>
      <c r="IZM365" s="1085"/>
      <c r="IZN365" s="1085"/>
      <c r="IZO365" s="1085"/>
      <c r="IZP365" s="1085"/>
      <c r="IZQ365" s="1085"/>
      <c r="IZR365" s="1085"/>
      <c r="IZS365" s="1085"/>
      <c r="IZT365" s="1085"/>
      <c r="IZU365" s="1085"/>
      <c r="IZV365" s="1080"/>
      <c r="IZW365" s="1085"/>
      <c r="IZX365" s="1085"/>
      <c r="IZY365" s="1085"/>
      <c r="IZZ365" s="1085"/>
      <c r="JAA365" s="1085"/>
      <c r="JAB365" s="1085"/>
      <c r="JAC365" s="1085"/>
      <c r="JAD365" s="1085"/>
      <c r="JAE365" s="1085"/>
      <c r="JAF365" s="1085"/>
      <c r="JAG365" s="1085"/>
      <c r="JAH365" s="1085"/>
      <c r="JAI365" s="1085"/>
      <c r="JAJ365" s="1085"/>
      <c r="JAK365" s="1080"/>
      <c r="JAL365" s="1085"/>
      <c r="JAM365" s="1085"/>
      <c r="JAN365" s="1085"/>
      <c r="JAO365" s="1085"/>
      <c r="JAP365" s="1085"/>
      <c r="JAQ365" s="1085"/>
      <c r="JAR365" s="1085"/>
      <c r="JAS365" s="1085"/>
      <c r="JAT365" s="1085"/>
      <c r="JAU365" s="1085"/>
      <c r="JAV365" s="1085"/>
      <c r="JAW365" s="1085"/>
      <c r="JAX365" s="1085"/>
      <c r="JAY365" s="1085"/>
      <c r="JAZ365" s="1080"/>
      <c r="JBA365" s="1085"/>
      <c r="JBB365" s="1085"/>
      <c r="JBC365" s="1085"/>
      <c r="JBD365" s="1085"/>
      <c r="JBE365" s="1085"/>
      <c r="JBF365" s="1085"/>
      <c r="JBG365" s="1085"/>
      <c r="JBH365" s="1085"/>
      <c r="JBI365" s="1085"/>
      <c r="JBJ365" s="1085"/>
      <c r="JBK365" s="1085"/>
      <c r="JBL365" s="1085"/>
      <c r="JBM365" s="1085"/>
      <c r="JBN365" s="1085"/>
      <c r="JBO365" s="1080"/>
      <c r="JBP365" s="1085"/>
      <c r="JBQ365" s="1085"/>
      <c r="JBR365" s="1085"/>
      <c r="JBS365" s="1085"/>
      <c r="JBT365" s="1085"/>
      <c r="JBU365" s="1085"/>
      <c r="JBV365" s="1085"/>
      <c r="JBW365" s="1085"/>
      <c r="JBX365" s="1085"/>
      <c r="JBY365" s="1085"/>
      <c r="JBZ365" s="1085"/>
      <c r="JCA365" s="1085"/>
      <c r="JCB365" s="1085"/>
      <c r="JCC365" s="1085"/>
      <c r="JCD365" s="1080"/>
      <c r="JCE365" s="1085"/>
      <c r="JCF365" s="1085"/>
      <c r="JCG365" s="1085"/>
      <c r="JCH365" s="1085"/>
      <c r="JCI365" s="1085"/>
      <c r="JCJ365" s="1085"/>
      <c r="JCK365" s="1085"/>
      <c r="JCL365" s="1085"/>
      <c r="JCM365" s="1085"/>
      <c r="JCN365" s="1085"/>
      <c r="JCO365" s="1085"/>
      <c r="JCP365" s="1085"/>
      <c r="JCQ365" s="1085"/>
      <c r="JCR365" s="1085"/>
      <c r="JCS365" s="1080"/>
      <c r="JCT365" s="1085"/>
      <c r="JCU365" s="1085"/>
      <c r="JCV365" s="1085"/>
      <c r="JCW365" s="1085"/>
      <c r="JCX365" s="1085"/>
      <c r="JCY365" s="1085"/>
      <c r="JCZ365" s="1085"/>
      <c r="JDA365" s="1085"/>
      <c r="JDB365" s="1085"/>
      <c r="JDC365" s="1085"/>
      <c r="JDD365" s="1085"/>
      <c r="JDE365" s="1085"/>
      <c r="JDF365" s="1085"/>
      <c r="JDG365" s="1085"/>
      <c r="JDH365" s="1080"/>
      <c r="JDI365" s="1085"/>
      <c r="JDJ365" s="1085"/>
      <c r="JDK365" s="1085"/>
      <c r="JDL365" s="1085"/>
      <c r="JDM365" s="1085"/>
      <c r="JDN365" s="1085"/>
      <c r="JDO365" s="1085"/>
      <c r="JDP365" s="1085"/>
      <c r="JDQ365" s="1085"/>
      <c r="JDR365" s="1085"/>
      <c r="JDS365" s="1085"/>
      <c r="JDT365" s="1085"/>
      <c r="JDU365" s="1085"/>
      <c r="JDV365" s="1085"/>
      <c r="JDW365" s="1080"/>
      <c r="JDX365" s="1085"/>
      <c r="JDY365" s="1085"/>
      <c r="JDZ365" s="1085"/>
      <c r="JEA365" s="1085"/>
      <c r="JEB365" s="1085"/>
      <c r="JEC365" s="1085"/>
      <c r="JED365" s="1085"/>
      <c r="JEE365" s="1085"/>
      <c r="JEF365" s="1085"/>
      <c r="JEG365" s="1085"/>
      <c r="JEH365" s="1085"/>
      <c r="JEI365" s="1085"/>
      <c r="JEJ365" s="1085"/>
      <c r="JEK365" s="1085"/>
      <c r="JEL365" s="1080"/>
      <c r="JEM365" s="1085"/>
      <c r="JEN365" s="1085"/>
      <c r="JEO365" s="1085"/>
      <c r="JEP365" s="1085"/>
      <c r="JEQ365" s="1085"/>
      <c r="JER365" s="1085"/>
      <c r="JES365" s="1085"/>
      <c r="JET365" s="1085"/>
      <c r="JEU365" s="1085"/>
      <c r="JEV365" s="1085"/>
      <c r="JEW365" s="1085"/>
      <c r="JEX365" s="1085"/>
      <c r="JEY365" s="1085"/>
      <c r="JEZ365" s="1085"/>
      <c r="JFA365" s="1080"/>
      <c r="JFB365" s="1085"/>
      <c r="JFC365" s="1085"/>
      <c r="JFD365" s="1085"/>
      <c r="JFE365" s="1085"/>
      <c r="JFF365" s="1085"/>
      <c r="JFG365" s="1085"/>
      <c r="JFH365" s="1085"/>
      <c r="JFI365" s="1085"/>
      <c r="JFJ365" s="1085"/>
      <c r="JFK365" s="1085"/>
      <c r="JFL365" s="1085"/>
      <c r="JFM365" s="1085"/>
      <c r="JFN365" s="1085"/>
      <c r="JFO365" s="1085"/>
      <c r="JFP365" s="1080"/>
      <c r="JFQ365" s="1085"/>
      <c r="JFR365" s="1085"/>
      <c r="JFS365" s="1085"/>
      <c r="JFT365" s="1085"/>
      <c r="JFU365" s="1085"/>
      <c r="JFV365" s="1085"/>
      <c r="JFW365" s="1085"/>
      <c r="JFX365" s="1085"/>
      <c r="JFY365" s="1085"/>
      <c r="JFZ365" s="1085"/>
      <c r="JGA365" s="1085"/>
      <c r="JGB365" s="1085"/>
      <c r="JGC365" s="1085"/>
      <c r="JGD365" s="1085"/>
      <c r="JGE365" s="1080"/>
      <c r="JGF365" s="1085"/>
      <c r="JGG365" s="1085"/>
      <c r="JGH365" s="1085"/>
      <c r="JGI365" s="1085"/>
      <c r="JGJ365" s="1085"/>
      <c r="JGK365" s="1085"/>
      <c r="JGL365" s="1085"/>
      <c r="JGM365" s="1085"/>
      <c r="JGN365" s="1085"/>
      <c r="JGO365" s="1085"/>
      <c r="JGP365" s="1085"/>
      <c r="JGQ365" s="1085"/>
      <c r="JGR365" s="1085"/>
      <c r="JGS365" s="1085"/>
      <c r="JGT365" s="1080"/>
      <c r="JGU365" s="1085"/>
      <c r="JGV365" s="1085"/>
      <c r="JGW365" s="1085"/>
      <c r="JGX365" s="1085"/>
      <c r="JGY365" s="1085"/>
      <c r="JGZ365" s="1085"/>
      <c r="JHA365" s="1085"/>
      <c r="JHB365" s="1085"/>
      <c r="JHC365" s="1085"/>
      <c r="JHD365" s="1085"/>
      <c r="JHE365" s="1085"/>
      <c r="JHF365" s="1085"/>
      <c r="JHG365" s="1085"/>
      <c r="JHH365" s="1085"/>
      <c r="JHI365" s="1080"/>
      <c r="JHJ365" s="1085"/>
      <c r="JHK365" s="1085"/>
      <c r="JHL365" s="1085"/>
      <c r="JHM365" s="1085"/>
      <c r="JHN365" s="1085"/>
      <c r="JHO365" s="1085"/>
      <c r="JHP365" s="1085"/>
      <c r="JHQ365" s="1085"/>
      <c r="JHR365" s="1085"/>
      <c r="JHS365" s="1085"/>
      <c r="JHT365" s="1085"/>
      <c r="JHU365" s="1085"/>
      <c r="JHV365" s="1085"/>
      <c r="JHW365" s="1085"/>
      <c r="JHX365" s="1080"/>
      <c r="JHY365" s="1085"/>
      <c r="JHZ365" s="1085"/>
      <c r="JIA365" s="1085"/>
      <c r="JIB365" s="1085"/>
      <c r="JIC365" s="1085"/>
      <c r="JID365" s="1085"/>
      <c r="JIE365" s="1085"/>
      <c r="JIF365" s="1085"/>
      <c r="JIG365" s="1085"/>
      <c r="JIH365" s="1085"/>
      <c r="JII365" s="1085"/>
      <c r="JIJ365" s="1085"/>
      <c r="JIK365" s="1085"/>
      <c r="JIL365" s="1085"/>
      <c r="JIM365" s="1080"/>
      <c r="JIN365" s="1085"/>
      <c r="JIO365" s="1085"/>
      <c r="JIP365" s="1085"/>
      <c r="JIQ365" s="1085"/>
      <c r="JIR365" s="1085"/>
      <c r="JIS365" s="1085"/>
      <c r="JIT365" s="1085"/>
      <c r="JIU365" s="1085"/>
      <c r="JIV365" s="1085"/>
      <c r="JIW365" s="1085"/>
      <c r="JIX365" s="1085"/>
      <c r="JIY365" s="1085"/>
      <c r="JIZ365" s="1085"/>
      <c r="JJA365" s="1085"/>
      <c r="JJB365" s="1080"/>
      <c r="JJC365" s="1085"/>
      <c r="JJD365" s="1085"/>
      <c r="JJE365" s="1085"/>
      <c r="JJF365" s="1085"/>
      <c r="JJG365" s="1085"/>
      <c r="JJH365" s="1085"/>
      <c r="JJI365" s="1085"/>
      <c r="JJJ365" s="1085"/>
      <c r="JJK365" s="1085"/>
      <c r="JJL365" s="1085"/>
      <c r="JJM365" s="1085"/>
      <c r="JJN365" s="1085"/>
      <c r="JJO365" s="1085"/>
      <c r="JJP365" s="1085"/>
      <c r="JJQ365" s="1080"/>
      <c r="JJR365" s="1085"/>
      <c r="JJS365" s="1085"/>
      <c r="JJT365" s="1085"/>
      <c r="JJU365" s="1085"/>
      <c r="JJV365" s="1085"/>
      <c r="JJW365" s="1085"/>
      <c r="JJX365" s="1085"/>
      <c r="JJY365" s="1085"/>
      <c r="JJZ365" s="1085"/>
      <c r="JKA365" s="1085"/>
      <c r="JKB365" s="1085"/>
      <c r="JKC365" s="1085"/>
      <c r="JKD365" s="1085"/>
      <c r="JKE365" s="1085"/>
      <c r="JKF365" s="1080"/>
      <c r="JKG365" s="1085"/>
      <c r="JKH365" s="1085"/>
      <c r="JKI365" s="1085"/>
      <c r="JKJ365" s="1085"/>
      <c r="JKK365" s="1085"/>
      <c r="JKL365" s="1085"/>
      <c r="JKM365" s="1085"/>
      <c r="JKN365" s="1085"/>
      <c r="JKO365" s="1085"/>
      <c r="JKP365" s="1085"/>
      <c r="JKQ365" s="1085"/>
      <c r="JKR365" s="1085"/>
      <c r="JKS365" s="1085"/>
      <c r="JKT365" s="1085"/>
      <c r="JKU365" s="1080"/>
      <c r="JKV365" s="1085"/>
      <c r="JKW365" s="1085"/>
      <c r="JKX365" s="1085"/>
      <c r="JKY365" s="1085"/>
      <c r="JKZ365" s="1085"/>
      <c r="JLA365" s="1085"/>
      <c r="JLB365" s="1085"/>
      <c r="JLC365" s="1085"/>
      <c r="JLD365" s="1085"/>
      <c r="JLE365" s="1085"/>
      <c r="JLF365" s="1085"/>
      <c r="JLG365" s="1085"/>
      <c r="JLH365" s="1085"/>
      <c r="JLI365" s="1085"/>
      <c r="JLJ365" s="1080"/>
      <c r="JLK365" s="1085"/>
      <c r="JLL365" s="1085"/>
      <c r="JLM365" s="1085"/>
      <c r="JLN365" s="1085"/>
      <c r="JLO365" s="1085"/>
      <c r="JLP365" s="1085"/>
      <c r="JLQ365" s="1085"/>
      <c r="JLR365" s="1085"/>
      <c r="JLS365" s="1085"/>
      <c r="JLT365" s="1085"/>
      <c r="JLU365" s="1085"/>
      <c r="JLV365" s="1085"/>
      <c r="JLW365" s="1085"/>
      <c r="JLX365" s="1085"/>
      <c r="JLY365" s="1080"/>
      <c r="JLZ365" s="1085"/>
      <c r="JMA365" s="1085"/>
      <c r="JMB365" s="1085"/>
      <c r="JMC365" s="1085"/>
      <c r="JMD365" s="1085"/>
      <c r="JME365" s="1085"/>
      <c r="JMF365" s="1085"/>
      <c r="JMG365" s="1085"/>
      <c r="JMH365" s="1085"/>
      <c r="JMI365" s="1085"/>
      <c r="JMJ365" s="1085"/>
      <c r="JMK365" s="1085"/>
      <c r="JML365" s="1085"/>
      <c r="JMM365" s="1085"/>
      <c r="JMN365" s="1080"/>
      <c r="JMO365" s="1085"/>
      <c r="JMP365" s="1085"/>
      <c r="JMQ365" s="1085"/>
      <c r="JMR365" s="1085"/>
      <c r="JMS365" s="1085"/>
      <c r="JMT365" s="1085"/>
      <c r="JMU365" s="1085"/>
      <c r="JMV365" s="1085"/>
      <c r="JMW365" s="1085"/>
      <c r="JMX365" s="1085"/>
      <c r="JMY365" s="1085"/>
      <c r="JMZ365" s="1085"/>
      <c r="JNA365" s="1085"/>
      <c r="JNB365" s="1085"/>
      <c r="JNC365" s="1080"/>
      <c r="JND365" s="1085"/>
      <c r="JNE365" s="1085"/>
      <c r="JNF365" s="1085"/>
      <c r="JNG365" s="1085"/>
      <c r="JNH365" s="1085"/>
      <c r="JNI365" s="1085"/>
      <c r="JNJ365" s="1085"/>
      <c r="JNK365" s="1085"/>
      <c r="JNL365" s="1085"/>
      <c r="JNM365" s="1085"/>
      <c r="JNN365" s="1085"/>
      <c r="JNO365" s="1085"/>
      <c r="JNP365" s="1085"/>
      <c r="JNQ365" s="1085"/>
      <c r="JNR365" s="1080"/>
      <c r="JNS365" s="1085"/>
      <c r="JNT365" s="1085"/>
      <c r="JNU365" s="1085"/>
      <c r="JNV365" s="1085"/>
      <c r="JNW365" s="1085"/>
      <c r="JNX365" s="1085"/>
      <c r="JNY365" s="1085"/>
      <c r="JNZ365" s="1085"/>
      <c r="JOA365" s="1085"/>
      <c r="JOB365" s="1085"/>
      <c r="JOC365" s="1085"/>
      <c r="JOD365" s="1085"/>
      <c r="JOE365" s="1085"/>
      <c r="JOF365" s="1085"/>
      <c r="JOG365" s="1080"/>
      <c r="JOH365" s="1085"/>
      <c r="JOI365" s="1085"/>
      <c r="JOJ365" s="1085"/>
      <c r="JOK365" s="1085"/>
      <c r="JOL365" s="1085"/>
      <c r="JOM365" s="1085"/>
      <c r="JON365" s="1085"/>
      <c r="JOO365" s="1085"/>
      <c r="JOP365" s="1085"/>
      <c r="JOQ365" s="1085"/>
      <c r="JOR365" s="1085"/>
      <c r="JOS365" s="1085"/>
      <c r="JOT365" s="1085"/>
      <c r="JOU365" s="1085"/>
      <c r="JOV365" s="1080"/>
      <c r="JOW365" s="1085"/>
      <c r="JOX365" s="1085"/>
      <c r="JOY365" s="1085"/>
      <c r="JOZ365" s="1085"/>
      <c r="JPA365" s="1085"/>
      <c r="JPB365" s="1085"/>
      <c r="JPC365" s="1085"/>
      <c r="JPD365" s="1085"/>
      <c r="JPE365" s="1085"/>
      <c r="JPF365" s="1085"/>
      <c r="JPG365" s="1085"/>
      <c r="JPH365" s="1085"/>
      <c r="JPI365" s="1085"/>
      <c r="JPJ365" s="1085"/>
      <c r="JPK365" s="1080"/>
      <c r="JPL365" s="1085"/>
      <c r="JPM365" s="1085"/>
      <c r="JPN365" s="1085"/>
      <c r="JPO365" s="1085"/>
      <c r="JPP365" s="1085"/>
      <c r="JPQ365" s="1085"/>
      <c r="JPR365" s="1085"/>
      <c r="JPS365" s="1085"/>
      <c r="JPT365" s="1085"/>
      <c r="JPU365" s="1085"/>
      <c r="JPV365" s="1085"/>
      <c r="JPW365" s="1085"/>
      <c r="JPX365" s="1085"/>
      <c r="JPY365" s="1085"/>
      <c r="JPZ365" s="1080"/>
      <c r="JQA365" s="1085"/>
      <c r="JQB365" s="1085"/>
      <c r="JQC365" s="1085"/>
      <c r="JQD365" s="1085"/>
      <c r="JQE365" s="1085"/>
      <c r="JQF365" s="1085"/>
      <c r="JQG365" s="1085"/>
      <c r="JQH365" s="1085"/>
      <c r="JQI365" s="1085"/>
      <c r="JQJ365" s="1085"/>
      <c r="JQK365" s="1085"/>
      <c r="JQL365" s="1085"/>
      <c r="JQM365" s="1085"/>
      <c r="JQN365" s="1085"/>
      <c r="JQO365" s="1080"/>
      <c r="JQP365" s="1085"/>
      <c r="JQQ365" s="1085"/>
      <c r="JQR365" s="1085"/>
      <c r="JQS365" s="1085"/>
      <c r="JQT365" s="1085"/>
      <c r="JQU365" s="1085"/>
      <c r="JQV365" s="1085"/>
      <c r="JQW365" s="1085"/>
      <c r="JQX365" s="1085"/>
      <c r="JQY365" s="1085"/>
      <c r="JQZ365" s="1085"/>
      <c r="JRA365" s="1085"/>
      <c r="JRB365" s="1085"/>
      <c r="JRC365" s="1085"/>
      <c r="JRD365" s="1080"/>
      <c r="JRE365" s="1085"/>
      <c r="JRF365" s="1085"/>
      <c r="JRG365" s="1085"/>
      <c r="JRH365" s="1085"/>
      <c r="JRI365" s="1085"/>
      <c r="JRJ365" s="1085"/>
      <c r="JRK365" s="1085"/>
      <c r="JRL365" s="1085"/>
      <c r="JRM365" s="1085"/>
      <c r="JRN365" s="1085"/>
      <c r="JRO365" s="1085"/>
      <c r="JRP365" s="1085"/>
      <c r="JRQ365" s="1085"/>
      <c r="JRR365" s="1085"/>
      <c r="JRS365" s="1080"/>
      <c r="JRT365" s="1085"/>
      <c r="JRU365" s="1085"/>
      <c r="JRV365" s="1085"/>
      <c r="JRW365" s="1085"/>
      <c r="JRX365" s="1085"/>
      <c r="JRY365" s="1085"/>
      <c r="JRZ365" s="1085"/>
      <c r="JSA365" s="1085"/>
      <c r="JSB365" s="1085"/>
      <c r="JSC365" s="1085"/>
      <c r="JSD365" s="1085"/>
      <c r="JSE365" s="1085"/>
      <c r="JSF365" s="1085"/>
      <c r="JSG365" s="1085"/>
      <c r="JSH365" s="1080"/>
      <c r="JSI365" s="1085"/>
      <c r="JSJ365" s="1085"/>
      <c r="JSK365" s="1085"/>
      <c r="JSL365" s="1085"/>
      <c r="JSM365" s="1085"/>
      <c r="JSN365" s="1085"/>
      <c r="JSO365" s="1085"/>
      <c r="JSP365" s="1085"/>
      <c r="JSQ365" s="1085"/>
      <c r="JSR365" s="1085"/>
      <c r="JSS365" s="1085"/>
      <c r="JST365" s="1085"/>
      <c r="JSU365" s="1085"/>
      <c r="JSV365" s="1085"/>
      <c r="JSW365" s="1080"/>
      <c r="JSX365" s="1085"/>
      <c r="JSY365" s="1085"/>
      <c r="JSZ365" s="1085"/>
      <c r="JTA365" s="1085"/>
      <c r="JTB365" s="1085"/>
      <c r="JTC365" s="1085"/>
      <c r="JTD365" s="1085"/>
      <c r="JTE365" s="1085"/>
      <c r="JTF365" s="1085"/>
      <c r="JTG365" s="1085"/>
      <c r="JTH365" s="1085"/>
      <c r="JTI365" s="1085"/>
      <c r="JTJ365" s="1085"/>
      <c r="JTK365" s="1085"/>
      <c r="JTL365" s="1080"/>
      <c r="JTM365" s="1085"/>
      <c r="JTN365" s="1085"/>
      <c r="JTO365" s="1085"/>
      <c r="JTP365" s="1085"/>
      <c r="JTQ365" s="1085"/>
      <c r="JTR365" s="1085"/>
      <c r="JTS365" s="1085"/>
      <c r="JTT365" s="1085"/>
      <c r="JTU365" s="1085"/>
      <c r="JTV365" s="1085"/>
      <c r="JTW365" s="1085"/>
      <c r="JTX365" s="1085"/>
      <c r="JTY365" s="1085"/>
      <c r="JTZ365" s="1085"/>
      <c r="JUA365" s="1080"/>
      <c r="JUB365" s="1085"/>
      <c r="JUC365" s="1085"/>
      <c r="JUD365" s="1085"/>
      <c r="JUE365" s="1085"/>
      <c r="JUF365" s="1085"/>
      <c r="JUG365" s="1085"/>
      <c r="JUH365" s="1085"/>
      <c r="JUI365" s="1085"/>
      <c r="JUJ365" s="1085"/>
      <c r="JUK365" s="1085"/>
      <c r="JUL365" s="1085"/>
      <c r="JUM365" s="1085"/>
      <c r="JUN365" s="1085"/>
      <c r="JUO365" s="1085"/>
      <c r="JUP365" s="1080"/>
      <c r="JUQ365" s="1085"/>
      <c r="JUR365" s="1085"/>
      <c r="JUS365" s="1085"/>
      <c r="JUT365" s="1085"/>
      <c r="JUU365" s="1085"/>
      <c r="JUV365" s="1085"/>
      <c r="JUW365" s="1085"/>
      <c r="JUX365" s="1085"/>
      <c r="JUY365" s="1085"/>
      <c r="JUZ365" s="1085"/>
      <c r="JVA365" s="1085"/>
      <c r="JVB365" s="1085"/>
      <c r="JVC365" s="1085"/>
      <c r="JVD365" s="1085"/>
      <c r="JVE365" s="1080"/>
      <c r="JVF365" s="1085"/>
      <c r="JVG365" s="1085"/>
      <c r="JVH365" s="1085"/>
      <c r="JVI365" s="1085"/>
      <c r="JVJ365" s="1085"/>
      <c r="JVK365" s="1085"/>
      <c r="JVL365" s="1085"/>
      <c r="JVM365" s="1085"/>
      <c r="JVN365" s="1085"/>
      <c r="JVO365" s="1085"/>
      <c r="JVP365" s="1085"/>
      <c r="JVQ365" s="1085"/>
      <c r="JVR365" s="1085"/>
      <c r="JVS365" s="1085"/>
      <c r="JVT365" s="1080"/>
      <c r="JVU365" s="1085"/>
      <c r="JVV365" s="1085"/>
      <c r="JVW365" s="1085"/>
      <c r="JVX365" s="1085"/>
      <c r="JVY365" s="1085"/>
      <c r="JVZ365" s="1085"/>
      <c r="JWA365" s="1085"/>
      <c r="JWB365" s="1085"/>
      <c r="JWC365" s="1085"/>
      <c r="JWD365" s="1085"/>
      <c r="JWE365" s="1085"/>
      <c r="JWF365" s="1085"/>
      <c r="JWG365" s="1085"/>
      <c r="JWH365" s="1085"/>
      <c r="JWI365" s="1080"/>
      <c r="JWJ365" s="1085"/>
      <c r="JWK365" s="1085"/>
      <c r="JWL365" s="1085"/>
      <c r="JWM365" s="1085"/>
      <c r="JWN365" s="1085"/>
      <c r="JWO365" s="1085"/>
      <c r="JWP365" s="1085"/>
      <c r="JWQ365" s="1085"/>
      <c r="JWR365" s="1085"/>
      <c r="JWS365" s="1085"/>
      <c r="JWT365" s="1085"/>
      <c r="JWU365" s="1085"/>
      <c r="JWV365" s="1085"/>
      <c r="JWW365" s="1085"/>
      <c r="JWX365" s="1080"/>
      <c r="JWY365" s="1085"/>
      <c r="JWZ365" s="1085"/>
      <c r="JXA365" s="1085"/>
      <c r="JXB365" s="1085"/>
      <c r="JXC365" s="1085"/>
      <c r="JXD365" s="1085"/>
      <c r="JXE365" s="1085"/>
      <c r="JXF365" s="1085"/>
      <c r="JXG365" s="1085"/>
      <c r="JXH365" s="1085"/>
      <c r="JXI365" s="1085"/>
      <c r="JXJ365" s="1085"/>
      <c r="JXK365" s="1085"/>
      <c r="JXL365" s="1085"/>
      <c r="JXM365" s="1080"/>
      <c r="JXN365" s="1085"/>
      <c r="JXO365" s="1085"/>
      <c r="JXP365" s="1085"/>
      <c r="JXQ365" s="1085"/>
      <c r="JXR365" s="1085"/>
      <c r="JXS365" s="1085"/>
      <c r="JXT365" s="1085"/>
      <c r="JXU365" s="1085"/>
      <c r="JXV365" s="1085"/>
      <c r="JXW365" s="1085"/>
      <c r="JXX365" s="1085"/>
      <c r="JXY365" s="1085"/>
      <c r="JXZ365" s="1085"/>
      <c r="JYA365" s="1085"/>
      <c r="JYB365" s="1080"/>
      <c r="JYC365" s="1085"/>
      <c r="JYD365" s="1085"/>
      <c r="JYE365" s="1085"/>
      <c r="JYF365" s="1085"/>
      <c r="JYG365" s="1085"/>
      <c r="JYH365" s="1085"/>
      <c r="JYI365" s="1085"/>
      <c r="JYJ365" s="1085"/>
      <c r="JYK365" s="1085"/>
      <c r="JYL365" s="1085"/>
      <c r="JYM365" s="1085"/>
      <c r="JYN365" s="1085"/>
      <c r="JYO365" s="1085"/>
      <c r="JYP365" s="1085"/>
      <c r="JYQ365" s="1080"/>
      <c r="JYR365" s="1085"/>
      <c r="JYS365" s="1085"/>
      <c r="JYT365" s="1085"/>
      <c r="JYU365" s="1085"/>
      <c r="JYV365" s="1085"/>
      <c r="JYW365" s="1085"/>
      <c r="JYX365" s="1085"/>
      <c r="JYY365" s="1085"/>
      <c r="JYZ365" s="1085"/>
      <c r="JZA365" s="1085"/>
      <c r="JZB365" s="1085"/>
      <c r="JZC365" s="1085"/>
      <c r="JZD365" s="1085"/>
      <c r="JZE365" s="1085"/>
      <c r="JZF365" s="1080"/>
      <c r="JZG365" s="1085"/>
      <c r="JZH365" s="1085"/>
      <c r="JZI365" s="1085"/>
      <c r="JZJ365" s="1085"/>
      <c r="JZK365" s="1085"/>
      <c r="JZL365" s="1085"/>
      <c r="JZM365" s="1085"/>
      <c r="JZN365" s="1085"/>
      <c r="JZO365" s="1085"/>
      <c r="JZP365" s="1085"/>
      <c r="JZQ365" s="1085"/>
      <c r="JZR365" s="1085"/>
      <c r="JZS365" s="1085"/>
      <c r="JZT365" s="1085"/>
      <c r="JZU365" s="1080"/>
      <c r="JZV365" s="1085"/>
      <c r="JZW365" s="1085"/>
      <c r="JZX365" s="1085"/>
      <c r="JZY365" s="1085"/>
      <c r="JZZ365" s="1085"/>
      <c r="KAA365" s="1085"/>
      <c r="KAB365" s="1085"/>
      <c r="KAC365" s="1085"/>
      <c r="KAD365" s="1085"/>
      <c r="KAE365" s="1085"/>
      <c r="KAF365" s="1085"/>
      <c r="KAG365" s="1085"/>
      <c r="KAH365" s="1085"/>
      <c r="KAI365" s="1085"/>
      <c r="KAJ365" s="1080"/>
      <c r="KAK365" s="1085"/>
      <c r="KAL365" s="1085"/>
      <c r="KAM365" s="1085"/>
      <c r="KAN365" s="1085"/>
      <c r="KAO365" s="1085"/>
      <c r="KAP365" s="1085"/>
      <c r="KAQ365" s="1085"/>
      <c r="KAR365" s="1085"/>
      <c r="KAS365" s="1085"/>
      <c r="KAT365" s="1085"/>
      <c r="KAU365" s="1085"/>
      <c r="KAV365" s="1085"/>
      <c r="KAW365" s="1085"/>
      <c r="KAX365" s="1085"/>
      <c r="KAY365" s="1080"/>
      <c r="KAZ365" s="1085"/>
      <c r="KBA365" s="1085"/>
      <c r="KBB365" s="1085"/>
      <c r="KBC365" s="1085"/>
      <c r="KBD365" s="1085"/>
      <c r="KBE365" s="1085"/>
      <c r="KBF365" s="1085"/>
      <c r="KBG365" s="1085"/>
      <c r="KBH365" s="1085"/>
      <c r="KBI365" s="1085"/>
      <c r="KBJ365" s="1085"/>
      <c r="KBK365" s="1085"/>
      <c r="KBL365" s="1085"/>
      <c r="KBM365" s="1085"/>
      <c r="KBN365" s="1080"/>
      <c r="KBO365" s="1085"/>
      <c r="KBP365" s="1085"/>
      <c r="KBQ365" s="1085"/>
      <c r="KBR365" s="1085"/>
      <c r="KBS365" s="1085"/>
      <c r="KBT365" s="1085"/>
      <c r="KBU365" s="1085"/>
      <c r="KBV365" s="1085"/>
      <c r="KBW365" s="1085"/>
      <c r="KBX365" s="1085"/>
      <c r="KBY365" s="1085"/>
      <c r="KBZ365" s="1085"/>
      <c r="KCA365" s="1085"/>
      <c r="KCB365" s="1085"/>
      <c r="KCC365" s="1080"/>
      <c r="KCD365" s="1085"/>
      <c r="KCE365" s="1085"/>
      <c r="KCF365" s="1085"/>
      <c r="KCG365" s="1085"/>
      <c r="KCH365" s="1085"/>
      <c r="KCI365" s="1085"/>
      <c r="KCJ365" s="1085"/>
      <c r="KCK365" s="1085"/>
      <c r="KCL365" s="1085"/>
      <c r="KCM365" s="1085"/>
      <c r="KCN365" s="1085"/>
      <c r="KCO365" s="1085"/>
      <c r="KCP365" s="1085"/>
      <c r="KCQ365" s="1085"/>
      <c r="KCR365" s="1080"/>
      <c r="KCS365" s="1085"/>
      <c r="KCT365" s="1085"/>
      <c r="KCU365" s="1085"/>
      <c r="KCV365" s="1085"/>
      <c r="KCW365" s="1085"/>
      <c r="KCX365" s="1085"/>
      <c r="KCY365" s="1085"/>
      <c r="KCZ365" s="1085"/>
      <c r="KDA365" s="1085"/>
      <c r="KDB365" s="1085"/>
      <c r="KDC365" s="1085"/>
      <c r="KDD365" s="1085"/>
      <c r="KDE365" s="1085"/>
      <c r="KDF365" s="1085"/>
      <c r="KDG365" s="1080"/>
      <c r="KDH365" s="1085"/>
      <c r="KDI365" s="1085"/>
      <c r="KDJ365" s="1085"/>
      <c r="KDK365" s="1085"/>
      <c r="KDL365" s="1085"/>
      <c r="KDM365" s="1085"/>
      <c r="KDN365" s="1085"/>
      <c r="KDO365" s="1085"/>
      <c r="KDP365" s="1085"/>
      <c r="KDQ365" s="1085"/>
      <c r="KDR365" s="1085"/>
      <c r="KDS365" s="1085"/>
      <c r="KDT365" s="1085"/>
      <c r="KDU365" s="1085"/>
      <c r="KDV365" s="1080"/>
      <c r="KDW365" s="1085"/>
      <c r="KDX365" s="1085"/>
      <c r="KDY365" s="1085"/>
      <c r="KDZ365" s="1085"/>
      <c r="KEA365" s="1085"/>
      <c r="KEB365" s="1085"/>
      <c r="KEC365" s="1085"/>
      <c r="KED365" s="1085"/>
      <c r="KEE365" s="1085"/>
      <c r="KEF365" s="1085"/>
      <c r="KEG365" s="1085"/>
      <c r="KEH365" s="1085"/>
      <c r="KEI365" s="1085"/>
      <c r="KEJ365" s="1085"/>
      <c r="KEK365" s="1080"/>
      <c r="KEL365" s="1085"/>
      <c r="KEM365" s="1085"/>
      <c r="KEN365" s="1085"/>
      <c r="KEO365" s="1085"/>
      <c r="KEP365" s="1085"/>
      <c r="KEQ365" s="1085"/>
      <c r="KER365" s="1085"/>
      <c r="KES365" s="1085"/>
      <c r="KET365" s="1085"/>
      <c r="KEU365" s="1085"/>
      <c r="KEV365" s="1085"/>
      <c r="KEW365" s="1085"/>
      <c r="KEX365" s="1085"/>
      <c r="KEY365" s="1085"/>
      <c r="KEZ365" s="1080"/>
      <c r="KFA365" s="1085"/>
      <c r="KFB365" s="1085"/>
      <c r="KFC365" s="1085"/>
      <c r="KFD365" s="1085"/>
      <c r="KFE365" s="1085"/>
      <c r="KFF365" s="1085"/>
      <c r="KFG365" s="1085"/>
      <c r="KFH365" s="1085"/>
      <c r="KFI365" s="1085"/>
      <c r="KFJ365" s="1085"/>
      <c r="KFK365" s="1085"/>
      <c r="KFL365" s="1085"/>
      <c r="KFM365" s="1085"/>
      <c r="KFN365" s="1085"/>
      <c r="KFO365" s="1080"/>
      <c r="KFP365" s="1085"/>
      <c r="KFQ365" s="1085"/>
      <c r="KFR365" s="1085"/>
      <c r="KFS365" s="1085"/>
      <c r="KFT365" s="1085"/>
      <c r="KFU365" s="1085"/>
      <c r="KFV365" s="1085"/>
      <c r="KFW365" s="1085"/>
      <c r="KFX365" s="1085"/>
      <c r="KFY365" s="1085"/>
      <c r="KFZ365" s="1085"/>
      <c r="KGA365" s="1085"/>
      <c r="KGB365" s="1085"/>
      <c r="KGC365" s="1085"/>
      <c r="KGD365" s="1080"/>
      <c r="KGE365" s="1085"/>
      <c r="KGF365" s="1085"/>
      <c r="KGG365" s="1085"/>
      <c r="KGH365" s="1085"/>
      <c r="KGI365" s="1085"/>
      <c r="KGJ365" s="1085"/>
      <c r="KGK365" s="1085"/>
      <c r="KGL365" s="1085"/>
      <c r="KGM365" s="1085"/>
      <c r="KGN365" s="1085"/>
      <c r="KGO365" s="1085"/>
      <c r="KGP365" s="1085"/>
      <c r="KGQ365" s="1085"/>
      <c r="KGR365" s="1085"/>
      <c r="KGS365" s="1080"/>
      <c r="KGT365" s="1085"/>
      <c r="KGU365" s="1085"/>
      <c r="KGV365" s="1085"/>
      <c r="KGW365" s="1085"/>
      <c r="KGX365" s="1085"/>
      <c r="KGY365" s="1085"/>
      <c r="KGZ365" s="1085"/>
      <c r="KHA365" s="1085"/>
      <c r="KHB365" s="1085"/>
      <c r="KHC365" s="1085"/>
      <c r="KHD365" s="1085"/>
      <c r="KHE365" s="1085"/>
      <c r="KHF365" s="1085"/>
      <c r="KHG365" s="1085"/>
      <c r="KHH365" s="1080"/>
      <c r="KHI365" s="1085"/>
      <c r="KHJ365" s="1085"/>
      <c r="KHK365" s="1085"/>
      <c r="KHL365" s="1085"/>
      <c r="KHM365" s="1085"/>
      <c r="KHN365" s="1085"/>
      <c r="KHO365" s="1085"/>
      <c r="KHP365" s="1085"/>
      <c r="KHQ365" s="1085"/>
      <c r="KHR365" s="1085"/>
      <c r="KHS365" s="1085"/>
      <c r="KHT365" s="1085"/>
      <c r="KHU365" s="1085"/>
      <c r="KHV365" s="1085"/>
      <c r="KHW365" s="1080"/>
      <c r="KHX365" s="1085"/>
      <c r="KHY365" s="1085"/>
      <c r="KHZ365" s="1085"/>
      <c r="KIA365" s="1085"/>
      <c r="KIB365" s="1085"/>
      <c r="KIC365" s="1085"/>
      <c r="KID365" s="1085"/>
      <c r="KIE365" s="1085"/>
      <c r="KIF365" s="1085"/>
      <c r="KIG365" s="1085"/>
      <c r="KIH365" s="1085"/>
      <c r="KII365" s="1085"/>
      <c r="KIJ365" s="1085"/>
      <c r="KIK365" s="1085"/>
      <c r="KIL365" s="1080"/>
      <c r="KIM365" s="1085"/>
      <c r="KIN365" s="1085"/>
      <c r="KIO365" s="1085"/>
      <c r="KIP365" s="1085"/>
      <c r="KIQ365" s="1085"/>
      <c r="KIR365" s="1085"/>
      <c r="KIS365" s="1085"/>
      <c r="KIT365" s="1085"/>
      <c r="KIU365" s="1085"/>
      <c r="KIV365" s="1085"/>
      <c r="KIW365" s="1085"/>
      <c r="KIX365" s="1085"/>
      <c r="KIY365" s="1085"/>
      <c r="KIZ365" s="1085"/>
      <c r="KJA365" s="1080"/>
      <c r="KJB365" s="1085"/>
      <c r="KJC365" s="1085"/>
      <c r="KJD365" s="1085"/>
      <c r="KJE365" s="1085"/>
      <c r="KJF365" s="1085"/>
      <c r="KJG365" s="1085"/>
      <c r="KJH365" s="1085"/>
      <c r="KJI365" s="1085"/>
      <c r="KJJ365" s="1085"/>
      <c r="KJK365" s="1085"/>
      <c r="KJL365" s="1085"/>
      <c r="KJM365" s="1085"/>
      <c r="KJN365" s="1085"/>
      <c r="KJO365" s="1085"/>
      <c r="KJP365" s="1080"/>
      <c r="KJQ365" s="1085"/>
      <c r="KJR365" s="1085"/>
      <c r="KJS365" s="1085"/>
      <c r="KJT365" s="1085"/>
      <c r="KJU365" s="1085"/>
      <c r="KJV365" s="1085"/>
      <c r="KJW365" s="1085"/>
      <c r="KJX365" s="1085"/>
      <c r="KJY365" s="1085"/>
      <c r="KJZ365" s="1085"/>
      <c r="KKA365" s="1085"/>
      <c r="KKB365" s="1085"/>
      <c r="KKC365" s="1085"/>
      <c r="KKD365" s="1085"/>
      <c r="KKE365" s="1080"/>
      <c r="KKF365" s="1085"/>
      <c r="KKG365" s="1085"/>
      <c r="KKH365" s="1085"/>
      <c r="KKI365" s="1085"/>
      <c r="KKJ365" s="1085"/>
      <c r="KKK365" s="1085"/>
      <c r="KKL365" s="1085"/>
      <c r="KKM365" s="1085"/>
      <c r="KKN365" s="1085"/>
      <c r="KKO365" s="1085"/>
      <c r="KKP365" s="1085"/>
      <c r="KKQ365" s="1085"/>
      <c r="KKR365" s="1085"/>
      <c r="KKS365" s="1085"/>
      <c r="KKT365" s="1080"/>
      <c r="KKU365" s="1085"/>
      <c r="KKV365" s="1085"/>
      <c r="KKW365" s="1085"/>
      <c r="KKX365" s="1085"/>
      <c r="KKY365" s="1085"/>
      <c r="KKZ365" s="1085"/>
      <c r="KLA365" s="1085"/>
      <c r="KLB365" s="1085"/>
      <c r="KLC365" s="1085"/>
      <c r="KLD365" s="1085"/>
      <c r="KLE365" s="1085"/>
      <c r="KLF365" s="1085"/>
      <c r="KLG365" s="1085"/>
      <c r="KLH365" s="1085"/>
      <c r="KLI365" s="1080"/>
      <c r="KLJ365" s="1085"/>
      <c r="KLK365" s="1085"/>
      <c r="KLL365" s="1085"/>
      <c r="KLM365" s="1085"/>
      <c r="KLN365" s="1085"/>
      <c r="KLO365" s="1085"/>
      <c r="KLP365" s="1085"/>
      <c r="KLQ365" s="1085"/>
      <c r="KLR365" s="1085"/>
      <c r="KLS365" s="1085"/>
      <c r="KLT365" s="1085"/>
      <c r="KLU365" s="1085"/>
      <c r="KLV365" s="1085"/>
      <c r="KLW365" s="1085"/>
      <c r="KLX365" s="1080"/>
      <c r="KLY365" s="1085"/>
      <c r="KLZ365" s="1085"/>
      <c r="KMA365" s="1085"/>
      <c r="KMB365" s="1085"/>
      <c r="KMC365" s="1085"/>
      <c r="KMD365" s="1085"/>
      <c r="KME365" s="1085"/>
      <c r="KMF365" s="1085"/>
      <c r="KMG365" s="1085"/>
      <c r="KMH365" s="1085"/>
      <c r="KMI365" s="1085"/>
      <c r="KMJ365" s="1085"/>
      <c r="KMK365" s="1085"/>
      <c r="KML365" s="1085"/>
      <c r="KMM365" s="1080"/>
      <c r="KMN365" s="1085"/>
      <c r="KMO365" s="1085"/>
      <c r="KMP365" s="1085"/>
      <c r="KMQ365" s="1085"/>
      <c r="KMR365" s="1085"/>
      <c r="KMS365" s="1085"/>
      <c r="KMT365" s="1085"/>
      <c r="KMU365" s="1085"/>
      <c r="KMV365" s="1085"/>
      <c r="KMW365" s="1085"/>
      <c r="KMX365" s="1085"/>
      <c r="KMY365" s="1085"/>
      <c r="KMZ365" s="1085"/>
      <c r="KNA365" s="1085"/>
      <c r="KNB365" s="1080"/>
      <c r="KNC365" s="1085"/>
      <c r="KND365" s="1085"/>
      <c r="KNE365" s="1085"/>
      <c r="KNF365" s="1085"/>
      <c r="KNG365" s="1085"/>
      <c r="KNH365" s="1085"/>
      <c r="KNI365" s="1085"/>
      <c r="KNJ365" s="1085"/>
      <c r="KNK365" s="1085"/>
      <c r="KNL365" s="1085"/>
      <c r="KNM365" s="1085"/>
      <c r="KNN365" s="1085"/>
      <c r="KNO365" s="1085"/>
      <c r="KNP365" s="1085"/>
      <c r="KNQ365" s="1080"/>
      <c r="KNR365" s="1085"/>
      <c r="KNS365" s="1085"/>
      <c r="KNT365" s="1085"/>
      <c r="KNU365" s="1085"/>
      <c r="KNV365" s="1085"/>
      <c r="KNW365" s="1085"/>
      <c r="KNX365" s="1085"/>
      <c r="KNY365" s="1085"/>
      <c r="KNZ365" s="1085"/>
      <c r="KOA365" s="1085"/>
      <c r="KOB365" s="1085"/>
      <c r="KOC365" s="1085"/>
      <c r="KOD365" s="1085"/>
      <c r="KOE365" s="1085"/>
      <c r="KOF365" s="1080"/>
      <c r="KOG365" s="1085"/>
      <c r="KOH365" s="1085"/>
      <c r="KOI365" s="1085"/>
      <c r="KOJ365" s="1085"/>
      <c r="KOK365" s="1085"/>
      <c r="KOL365" s="1085"/>
      <c r="KOM365" s="1085"/>
      <c r="KON365" s="1085"/>
      <c r="KOO365" s="1085"/>
      <c r="KOP365" s="1085"/>
      <c r="KOQ365" s="1085"/>
      <c r="KOR365" s="1085"/>
      <c r="KOS365" s="1085"/>
      <c r="KOT365" s="1085"/>
      <c r="KOU365" s="1080"/>
      <c r="KOV365" s="1085"/>
      <c r="KOW365" s="1085"/>
      <c r="KOX365" s="1085"/>
      <c r="KOY365" s="1085"/>
      <c r="KOZ365" s="1085"/>
      <c r="KPA365" s="1085"/>
      <c r="KPB365" s="1085"/>
      <c r="KPC365" s="1085"/>
      <c r="KPD365" s="1085"/>
      <c r="KPE365" s="1085"/>
      <c r="KPF365" s="1085"/>
      <c r="KPG365" s="1085"/>
      <c r="KPH365" s="1085"/>
      <c r="KPI365" s="1085"/>
      <c r="KPJ365" s="1080"/>
      <c r="KPK365" s="1085"/>
      <c r="KPL365" s="1085"/>
      <c r="KPM365" s="1085"/>
      <c r="KPN365" s="1085"/>
      <c r="KPO365" s="1085"/>
      <c r="KPP365" s="1085"/>
      <c r="KPQ365" s="1085"/>
      <c r="KPR365" s="1085"/>
      <c r="KPS365" s="1085"/>
      <c r="KPT365" s="1085"/>
      <c r="KPU365" s="1085"/>
      <c r="KPV365" s="1085"/>
      <c r="KPW365" s="1085"/>
      <c r="KPX365" s="1085"/>
      <c r="KPY365" s="1080"/>
      <c r="KPZ365" s="1085"/>
      <c r="KQA365" s="1085"/>
      <c r="KQB365" s="1085"/>
      <c r="KQC365" s="1085"/>
      <c r="KQD365" s="1085"/>
      <c r="KQE365" s="1085"/>
      <c r="KQF365" s="1085"/>
      <c r="KQG365" s="1085"/>
      <c r="KQH365" s="1085"/>
      <c r="KQI365" s="1085"/>
      <c r="KQJ365" s="1085"/>
      <c r="KQK365" s="1085"/>
      <c r="KQL365" s="1085"/>
      <c r="KQM365" s="1085"/>
      <c r="KQN365" s="1080"/>
      <c r="KQO365" s="1085"/>
      <c r="KQP365" s="1085"/>
      <c r="KQQ365" s="1085"/>
      <c r="KQR365" s="1085"/>
      <c r="KQS365" s="1085"/>
      <c r="KQT365" s="1085"/>
      <c r="KQU365" s="1085"/>
      <c r="KQV365" s="1085"/>
      <c r="KQW365" s="1085"/>
      <c r="KQX365" s="1085"/>
      <c r="KQY365" s="1085"/>
      <c r="KQZ365" s="1085"/>
      <c r="KRA365" s="1085"/>
      <c r="KRB365" s="1085"/>
      <c r="KRC365" s="1080"/>
      <c r="KRD365" s="1085"/>
      <c r="KRE365" s="1085"/>
      <c r="KRF365" s="1085"/>
      <c r="KRG365" s="1085"/>
      <c r="KRH365" s="1085"/>
      <c r="KRI365" s="1085"/>
      <c r="KRJ365" s="1085"/>
      <c r="KRK365" s="1085"/>
      <c r="KRL365" s="1085"/>
      <c r="KRM365" s="1085"/>
      <c r="KRN365" s="1085"/>
      <c r="KRO365" s="1085"/>
      <c r="KRP365" s="1085"/>
      <c r="KRQ365" s="1085"/>
      <c r="KRR365" s="1080"/>
      <c r="KRS365" s="1085"/>
      <c r="KRT365" s="1085"/>
      <c r="KRU365" s="1085"/>
      <c r="KRV365" s="1085"/>
      <c r="KRW365" s="1085"/>
      <c r="KRX365" s="1085"/>
      <c r="KRY365" s="1085"/>
      <c r="KRZ365" s="1085"/>
      <c r="KSA365" s="1085"/>
      <c r="KSB365" s="1085"/>
      <c r="KSC365" s="1085"/>
      <c r="KSD365" s="1085"/>
      <c r="KSE365" s="1085"/>
      <c r="KSF365" s="1085"/>
      <c r="KSG365" s="1080"/>
      <c r="KSH365" s="1085"/>
      <c r="KSI365" s="1085"/>
      <c r="KSJ365" s="1085"/>
      <c r="KSK365" s="1085"/>
      <c r="KSL365" s="1085"/>
      <c r="KSM365" s="1085"/>
      <c r="KSN365" s="1085"/>
      <c r="KSO365" s="1085"/>
      <c r="KSP365" s="1085"/>
      <c r="KSQ365" s="1085"/>
      <c r="KSR365" s="1085"/>
      <c r="KSS365" s="1085"/>
      <c r="KST365" s="1085"/>
      <c r="KSU365" s="1085"/>
      <c r="KSV365" s="1080"/>
      <c r="KSW365" s="1085"/>
      <c r="KSX365" s="1085"/>
      <c r="KSY365" s="1085"/>
      <c r="KSZ365" s="1085"/>
      <c r="KTA365" s="1085"/>
      <c r="KTB365" s="1085"/>
      <c r="KTC365" s="1085"/>
      <c r="KTD365" s="1085"/>
      <c r="KTE365" s="1085"/>
      <c r="KTF365" s="1085"/>
      <c r="KTG365" s="1085"/>
      <c r="KTH365" s="1085"/>
      <c r="KTI365" s="1085"/>
      <c r="KTJ365" s="1085"/>
      <c r="KTK365" s="1080"/>
      <c r="KTL365" s="1085"/>
      <c r="KTM365" s="1085"/>
      <c r="KTN365" s="1085"/>
      <c r="KTO365" s="1085"/>
      <c r="KTP365" s="1085"/>
      <c r="KTQ365" s="1085"/>
      <c r="KTR365" s="1085"/>
      <c r="KTS365" s="1085"/>
      <c r="KTT365" s="1085"/>
      <c r="KTU365" s="1085"/>
      <c r="KTV365" s="1085"/>
      <c r="KTW365" s="1085"/>
      <c r="KTX365" s="1085"/>
      <c r="KTY365" s="1085"/>
      <c r="KTZ365" s="1080"/>
      <c r="KUA365" s="1085"/>
      <c r="KUB365" s="1085"/>
      <c r="KUC365" s="1085"/>
      <c r="KUD365" s="1085"/>
      <c r="KUE365" s="1085"/>
      <c r="KUF365" s="1085"/>
      <c r="KUG365" s="1085"/>
      <c r="KUH365" s="1085"/>
      <c r="KUI365" s="1085"/>
      <c r="KUJ365" s="1085"/>
      <c r="KUK365" s="1085"/>
      <c r="KUL365" s="1085"/>
      <c r="KUM365" s="1085"/>
      <c r="KUN365" s="1085"/>
      <c r="KUO365" s="1080"/>
      <c r="KUP365" s="1085"/>
      <c r="KUQ365" s="1085"/>
      <c r="KUR365" s="1085"/>
      <c r="KUS365" s="1085"/>
      <c r="KUT365" s="1085"/>
      <c r="KUU365" s="1085"/>
      <c r="KUV365" s="1085"/>
      <c r="KUW365" s="1085"/>
      <c r="KUX365" s="1085"/>
      <c r="KUY365" s="1085"/>
      <c r="KUZ365" s="1085"/>
      <c r="KVA365" s="1085"/>
      <c r="KVB365" s="1085"/>
      <c r="KVC365" s="1085"/>
      <c r="KVD365" s="1080"/>
      <c r="KVE365" s="1085"/>
      <c r="KVF365" s="1085"/>
      <c r="KVG365" s="1085"/>
      <c r="KVH365" s="1085"/>
      <c r="KVI365" s="1085"/>
      <c r="KVJ365" s="1085"/>
      <c r="KVK365" s="1085"/>
      <c r="KVL365" s="1085"/>
      <c r="KVM365" s="1085"/>
      <c r="KVN365" s="1085"/>
      <c r="KVO365" s="1085"/>
      <c r="KVP365" s="1085"/>
      <c r="KVQ365" s="1085"/>
      <c r="KVR365" s="1085"/>
      <c r="KVS365" s="1080"/>
      <c r="KVT365" s="1085"/>
      <c r="KVU365" s="1085"/>
      <c r="KVV365" s="1085"/>
      <c r="KVW365" s="1085"/>
      <c r="KVX365" s="1085"/>
      <c r="KVY365" s="1085"/>
      <c r="KVZ365" s="1085"/>
      <c r="KWA365" s="1085"/>
      <c r="KWB365" s="1085"/>
      <c r="KWC365" s="1085"/>
      <c r="KWD365" s="1085"/>
      <c r="KWE365" s="1085"/>
      <c r="KWF365" s="1085"/>
      <c r="KWG365" s="1085"/>
      <c r="KWH365" s="1080"/>
      <c r="KWI365" s="1085"/>
      <c r="KWJ365" s="1085"/>
      <c r="KWK365" s="1085"/>
      <c r="KWL365" s="1085"/>
      <c r="KWM365" s="1085"/>
      <c r="KWN365" s="1085"/>
      <c r="KWO365" s="1085"/>
      <c r="KWP365" s="1085"/>
      <c r="KWQ365" s="1085"/>
      <c r="KWR365" s="1085"/>
      <c r="KWS365" s="1085"/>
      <c r="KWT365" s="1085"/>
      <c r="KWU365" s="1085"/>
      <c r="KWV365" s="1085"/>
      <c r="KWW365" s="1080"/>
      <c r="KWX365" s="1085"/>
      <c r="KWY365" s="1085"/>
      <c r="KWZ365" s="1085"/>
      <c r="KXA365" s="1085"/>
      <c r="KXB365" s="1085"/>
      <c r="KXC365" s="1085"/>
      <c r="KXD365" s="1085"/>
      <c r="KXE365" s="1085"/>
      <c r="KXF365" s="1085"/>
      <c r="KXG365" s="1085"/>
      <c r="KXH365" s="1085"/>
      <c r="KXI365" s="1085"/>
      <c r="KXJ365" s="1085"/>
      <c r="KXK365" s="1085"/>
      <c r="KXL365" s="1080"/>
      <c r="KXM365" s="1085"/>
      <c r="KXN365" s="1085"/>
      <c r="KXO365" s="1085"/>
      <c r="KXP365" s="1085"/>
      <c r="KXQ365" s="1085"/>
      <c r="KXR365" s="1085"/>
      <c r="KXS365" s="1085"/>
      <c r="KXT365" s="1085"/>
      <c r="KXU365" s="1085"/>
      <c r="KXV365" s="1085"/>
      <c r="KXW365" s="1085"/>
      <c r="KXX365" s="1085"/>
      <c r="KXY365" s="1085"/>
      <c r="KXZ365" s="1085"/>
      <c r="KYA365" s="1080"/>
      <c r="KYB365" s="1085"/>
      <c r="KYC365" s="1085"/>
      <c r="KYD365" s="1085"/>
      <c r="KYE365" s="1085"/>
      <c r="KYF365" s="1085"/>
      <c r="KYG365" s="1085"/>
      <c r="KYH365" s="1085"/>
      <c r="KYI365" s="1085"/>
      <c r="KYJ365" s="1085"/>
      <c r="KYK365" s="1085"/>
      <c r="KYL365" s="1085"/>
      <c r="KYM365" s="1085"/>
      <c r="KYN365" s="1085"/>
      <c r="KYO365" s="1085"/>
      <c r="KYP365" s="1080"/>
      <c r="KYQ365" s="1085"/>
      <c r="KYR365" s="1085"/>
      <c r="KYS365" s="1085"/>
      <c r="KYT365" s="1085"/>
      <c r="KYU365" s="1085"/>
      <c r="KYV365" s="1085"/>
      <c r="KYW365" s="1085"/>
      <c r="KYX365" s="1085"/>
      <c r="KYY365" s="1085"/>
      <c r="KYZ365" s="1085"/>
      <c r="KZA365" s="1085"/>
      <c r="KZB365" s="1085"/>
      <c r="KZC365" s="1085"/>
      <c r="KZD365" s="1085"/>
      <c r="KZE365" s="1080"/>
      <c r="KZF365" s="1085"/>
      <c r="KZG365" s="1085"/>
      <c r="KZH365" s="1085"/>
      <c r="KZI365" s="1085"/>
      <c r="KZJ365" s="1085"/>
      <c r="KZK365" s="1085"/>
      <c r="KZL365" s="1085"/>
      <c r="KZM365" s="1085"/>
      <c r="KZN365" s="1085"/>
      <c r="KZO365" s="1085"/>
      <c r="KZP365" s="1085"/>
      <c r="KZQ365" s="1085"/>
      <c r="KZR365" s="1085"/>
      <c r="KZS365" s="1085"/>
      <c r="KZT365" s="1080"/>
      <c r="KZU365" s="1085"/>
      <c r="KZV365" s="1085"/>
      <c r="KZW365" s="1085"/>
      <c r="KZX365" s="1085"/>
      <c r="KZY365" s="1085"/>
      <c r="KZZ365" s="1085"/>
      <c r="LAA365" s="1085"/>
      <c r="LAB365" s="1085"/>
      <c r="LAC365" s="1085"/>
      <c r="LAD365" s="1085"/>
      <c r="LAE365" s="1085"/>
      <c r="LAF365" s="1085"/>
      <c r="LAG365" s="1085"/>
      <c r="LAH365" s="1085"/>
      <c r="LAI365" s="1080"/>
      <c r="LAJ365" s="1085"/>
      <c r="LAK365" s="1085"/>
      <c r="LAL365" s="1085"/>
      <c r="LAM365" s="1085"/>
      <c r="LAN365" s="1085"/>
      <c r="LAO365" s="1085"/>
      <c r="LAP365" s="1085"/>
      <c r="LAQ365" s="1085"/>
      <c r="LAR365" s="1085"/>
      <c r="LAS365" s="1085"/>
      <c r="LAT365" s="1085"/>
      <c r="LAU365" s="1085"/>
      <c r="LAV365" s="1085"/>
      <c r="LAW365" s="1085"/>
      <c r="LAX365" s="1080"/>
      <c r="LAY365" s="1085"/>
      <c r="LAZ365" s="1085"/>
      <c r="LBA365" s="1085"/>
      <c r="LBB365" s="1085"/>
      <c r="LBC365" s="1085"/>
      <c r="LBD365" s="1085"/>
      <c r="LBE365" s="1085"/>
      <c r="LBF365" s="1085"/>
      <c r="LBG365" s="1085"/>
      <c r="LBH365" s="1085"/>
      <c r="LBI365" s="1085"/>
      <c r="LBJ365" s="1085"/>
      <c r="LBK365" s="1085"/>
      <c r="LBL365" s="1085"/>
      <c r="LBM365" s="1080"/>
      <c r="LBN365" s="1085"/>
      <c r="LBO365" s="1085"/>
      <c r="LBP365" s="1085"/>
      <c r="LBQ365" s="1085"/>
      <c r="LBR365" s="1085"/>
      <c r="LBS365" s="1085"/>
      <c r="LBT365" s="1085"/>
      <c r="LBU365" s="1085"/>
      <c r="LBV365" s="1085"/>
      <c r="LBW365" s="1085"/>
      <c r="LBX365" s="1085"/>
      <c r="LBY365" s="1085"/>
      <c r="LBZ365" s="1085"/>
      <c r="LCA365" s="1085"/>
      <c r="LCB365" s="1080"/>
      <c r="LCC365" s="1085"/>
      <c r="LCD365" s="1085"/>
      <c r="LCE365" s="1085"/>
      <c r="LCF365" s="1085"/>
      <c r="LCG365" s="1085"/>
      <c r="LCH365" s="1085"/>
      <c r="LCI365" s="1085"/>
      <c r="LCJ365" s="1085"/>
      <c r="LCK365" s="1085"/>
      <c r="LCL365" s="1085"/>
      <c r="LCM365" s="1085"/>
      <c r="LCN365" s="1085"/>
      <c r="LCO365" s="1085"/>
      <c r="LCP365" s="1085"/>
      <c r="LCQ365" s="1080"/>
      <c r="LCR365" s="1085"/>
      <c r="LCS365" s="1085"/>
      <c r="LCT365" s="1085"/>
      <c r="LCU365" s="1085"/>
      <c r="LCV365" s="1085"/>
      <c r="LCW365" s="1085"/>
      <c r="LCX365" s="1085"/>
      <c r="LCY365" s="1085"/>
      <c r="LCZ365" s="1085"/>
      <c r="LDA365" s="1085"/>
      <c r="LDB365" s="1085"/>
      <c r="LDC365" s="1085"/>
      <c r="LDD365" s="1085"/>
      <c r="LDE365" s="1085"/>
      <c r="LDF365" s="1080"/>
      <c r="LDG365" s="1085"/>
      <c r="LDH365" s="1085"/>
      <c r="LDI365" s="1085"/>
      <c r="LDJ365" s="1085"/>
      <c r="LDK365" s="1085"/>
      <c r="LDL365" s="1085"/>
      <c r="LDM365" s="1085"/>
      <c r="LDN365" s="1085"/>
      <c r="LDO365" s="1085"/>
      <c r="LDP365" s="1085"/>
      <c r="LDQ365" s="1085"/>
      <c r="LDR365" s="1085"/>
      <c r="LDS365" s="1085"/>
      <c r="LDT365" s="1085"/>
      <c r="LDU365" s="1080"/>
      <c r="LDV365" s="1085"/>
      <c r="LDW365" s="1085"/>
      <c r="LDX365" s="1085"/>
      <c r="LDY365" s="1085"/>
      <c r="LDZ365" s="1085"/>
      <c r="LEA365" s="1085"/>
      <c r="LEB365" s="1085"/>
      <c r="LEC365" s="1085"/>
      <c r="LED365" s="1085"/>
      <c r="LEE365" s="1085"/>
      <c r="LEF365" s="1085"/>
      <c r="LEG365" s="1085"/>
      <c r="LEH365" s="1085"/>
      <c r="LEI365" s="1085"/>
      <c r="LEJ365" s="1080"/>
      <c r="LEK365" s="1085"/>
      <c r="LEL365" s="1085"/>
      <c r="LEM365" s="1085"/>
      <c r="LEN365" s="1085"/>
      <c r="LEO365" s="1085"/>
      <c r="LEP365" s="1085"/>
      <c r="LEQ365" s="1085"/>
      <c r="LER365" s="1085"/>
      <c r="LES365" s="1085"/>
      <c r="LET365" s="1085"/>
      <c r="LEU365" s="1085"/>
      <c r="LEV365" s="1085"/>
      <c r="LEW365" s="1085"/>
      <c r="LEX365" s="1085"/>
      <c r="LEY365" s="1080"/>
      <c r="LEZ365" s="1085"/>
      <c r="LFA365" s="1085"/>
      <c r="LFB365" s="1085"/>
      <c r="LFC365" s="1085"/>
      <c r="LFD365" s="1085"/>
      <c r="LFE365" s="1085"/>
      <c r="LFF365" s="1085"/>
      <c r="LFG365" s="1085"/>
      <c r="LFH365" s="1085"/>
      <c r="LFI365" s="1085"/>
      <c r="LFJ365" s="1085"/>
      <c r="LFK365" s="1085"/>
      <c r="LFL365" s="1085"/>
      <c r="LFM365" s="1085"/>
      <c r="LFN365" s="1080"/>
      <c r="LFO365" s="1085"/>
      <c r="LFP365" s="1085"/>
      <c r="LFQ365" s="1085"/>
      <c r="LFR365" s="1085"/>
      <c r="LFS365" s="1085"/>
      <c r="LFT365" s="1085"/>
      <c r="LFU365" s="1085"/>
      <c r="LFV365" s="1085"/>
      <c r="LFW365" s="1085"/>
      <c r="LFX365" s="1085"/>
      <c r="LFY365" s="1085"/>
      <c r="LFZ365" s="1085"/>
      <c r="LGA365" s="1085"/>
      <c r="LGB365" s="1085"/>
      <c r="LGC365" s="1080"/>
      <c r="LGD365" s="1085"/>
      <c r="LGE365" s="1085"/>
      <c r="LGF365" s="1085"/>
      <c r="LGG365" s="1085"/>
      <c r="LGH365" s="1085"/>
      <c r="LGI365" s="1085"/>
      <c r="LGJ365" s="1085"/>
      <c r="LGK365" s="1085"/>
      <c r="LGL365" s="1085"/>
      <c r="LGM365" s="1085"/>
      <c r="LGN365" s="1085"/>
      <c r="LGO365" s="1085"/>
      <c r="LGP365" s="1085"/>
      <c r="LGQ365" s="1085"/>
      <c r="LGR365" s="1080"/>
      <c r="LGS365" s="1085"/>
      <c r="LGT365" s="1085"/>
      <c r="LGU365" s="1085"/>
      <c r="LGV365" s="1085"/>
      <c r="LGW365" s="1085"/>
      <c r="LGX365" s="1085"/>
      <c r="LGY365" s="1085"/>
      <c r="LGZ365" s="1085"/>
      <c r="LHA365" s="1085"/>
      <c r="LHB365" s="1085"/>
      <c r="LHC365" s="1085"/>
      <c r="LHD365" s="1085"/>
      <c r="LHE365" s="1085"/>
      <c r="LHF365" s="1085"/>
      <c r="LHG365" s="1080"/>
      <c r="LHH365" s="1085"/>
      <c r="LHI365" s="1085"/>
      <c r="LHJ365" s="1085"/>
      <c r="LHK365" s="1085"/>
      <c r="LHL365" s="1085"/>
      <c r="LHM365" s="1085"/>
      <c r="LHN365" s="1085"/>
      <c r="LHO365" s="1085"/>
      <c r="LHP365" s="1085"/>
      <c r="LHQ365" s="1085"/>
      <c r="LHR365" s="1085"/>
      <c r="LHS365" s="1085"/>
      <c r="LHT365" s="1085"/>
      <c r="LHU365" s="1085"/>
      <c r="LHV365" s="1080"/>
      <c r="LHW365" s="1085"/>
      <c r="LHX365" s="1085"/>
      <c r="LHY365" s="1085"/>
      <c r="LHZ365" s="1085"/>
      <c r="LIA365" s="1085"/>
      <c r="LIB365" s="1085"/>
      <c r="LIC365" s="1085"/>
      <c r="LID365" s="1085"/>
      <c r="LIE365" s="1085"/>
      <c r="LIF365" s="1085"/>
      <c r="LIG365" s="1085"/>
      <c r="LIH365" s="1085"/>
      <c r="LII365" s="1085"/>
      <c r="LIJ365" s="1085"/>
      <c r="LIK365" s="1080"/>
      <c r="LIL365" s="1085"/>
      <c r="LIM365" s="1085"/>
      <c r="LIN365" s="1085"/>
      <c r="LIO365" s="1085"/>
      <c r="LIP365" s="1085"/>
      <c r="LIQ365" s="1085"/>
      <c r="LIR365" s="1085"/>
      <c r="LIS365" s="1085"/>
      <c r="LIT365" s="1085"/>
      <c r="LIU365" s="1085"/>
      <c r="LIV365" s="1085"/>
      <c r="LIW365" s="1085"/>
      <c r="LIX365" s="1085"/>
      <c r="LIY365" s="1085"/>
      <c r="LIZ365" s="1080"/>
      <c r="LJA365" s="1085"/>
      <c r="LJB365" s="1085"/>
      <c r="LJC365" s="1085"/>
      <c r="LJD365" s="1085"/>
      <c r="LJE365" s="1085"/>
      <c r="LJF365" s="1085"/>
      <c r="LJG365" s="1085"/>
      <c r="LJH365" s="1085"/>
      <c r="LJI365" s="1085"/>
      <c r="LJJ365" s="1085"/>
      <c r="LJK365" s="1085"/>
      <c r="LJL365" s="1085"/>
      <c r="LJM365" s="1085"/>
      <c r="LJN365" s="1085"/>
      <c r="LJO365" s="1080"/>
      <c r="LJP365" s="1085"/>
      <c r="LJQ365" s="1085"/>
      <c r="LJR365" s="1085"/>
      <c r="LJS365" s="1085"/>
      <c r="LJT365" s="1085"/>
      <c r="LJU365" s="1085"/>
      <c r="LJV365" s="1085"/>
      <c r="LJW365" s="1085"/>
      <c r="LJX365" s="1085"/>
      <c r="LJY365" s="1085"/>
      <c r="LJZ365" s="1085"/>
      <c r="LKA365" s="1085"/>
      <c r="LKB365" s="1085"/>
      <c r="LKC365" s="1085"/>
      <c r="LKD365" s="1080"/>
      <c r="LKE365" s="1085"/>
      <c r="LKF365" s="1085"/>
      <c r="LKG365" s="1085"/>
      <c r="LKH365" s="1085"/>
      <c r="LKI365" s="1085"/>
      <c r="LKJ365" s="1085"/>
      <c r="LKK365" s="1085"/>
      <c r="LKL365" s="1085"/>
      <c r="LKM365" s="1085"/>
      <c r="LKN365" s="1085"/>
      <c r="LKO365" s="1085"/>
      <c r="LKP365" s="1085"/>
      <c r="LKQ365" s="1085"/>
      <c r="LKR365" s="1085"/>
      <c r="LKS365" s="1080"/>
      <c r="LKT365" s="1085"/>
      <c r="LKU365" s="1085"/>
      <c r="LKV365" s="1085"/>
      <c r="LKW365" s="1085"/>
      <c r="LKX365" s="1085"/>
      <c r="LKY365" s="1085"/>
      <c r="LKZ365" s="1085"/>
      <c r="LLA365" s="1085"/>
      <c r="LLB365" s="1085"/>
      <c r="LLC365" s="1085"/>
      <c r="LLD365" s="1085"/>
      <c r="LLE365" s="1085"/>
      <c r="LLF365" s="1085"/>
      <c r="LLG365" s="1085"/>
      <c r="LLH365" s="1080"/>
      <c r="LLI365" s="1085"/>
      <c r="LLJ365" s="1085"/>
      <c r="LLK365" s="1085"/>
      <c r="LLL365" s="1085"/>
      <c r="LLM365" s="1085"/>
      <c r="LLN365" s="1085"/>
      <c r="LLO365" s="1085"/>
      <c r="LLP365" s="1085"/>
      <c r="LLQ365" s="1085"/>
      <c r="LLR365" s="1085"/>
      <c r="LLS365" s="1085"/>
      <c r="LLT365" s="1085"/>
      <c r="LLU365" s="1085"/>
      <c r="LLV365" s="1085"/>
      <c r="LLW365" s="1080"/>
      <c r="LLX365" s="1085"/>
      <c r="LLY365" s="1085"/>
      <c r="LLZ365" s="1085"/>
      <c r="LMA365" s="1085"/>
      <c r="LMB365" s="1085"/>
      <c r="LMC365" s="1085"/>
      <c r="LMD365" s="1085"/>
      <c r="LME365" s="1085"/>
      <c r="LMF365" s="1085"/>
      <c r="LMG365" s="1085"/>
      <c r="LMH365" s="1085"/>
      <c r="LMI365" s="1085"/>
      <c r="LMJ365" s="1085"/>
      <c r="LMK365" s="1085"/>
      <c r="LML365" s="1080"/>
      <c r="LMM365" s="1085"/>
      <c r="LMN365" s="1085"/>
      <c r="LMO365" s="1085"/>
      <c r="LMP365" s="1085"/>
      <c r="LMQ365" s="1085"/>
      <c r="LMR365" s="1085"/>
      <c r="LMS365" s="1085"/>
      <c r="LMT365" s="1085"/>
      <c r="LMU365" s="1085"/>
      <c r="LMV365" s="1085"/>
      <c r="LMW365" s="1085"/>
      <c r="LMX365" s="1085"/>
      <c r="LMY365" s="1085"/>
      <c r="LMZ365" s="1085"/>
      <c r="LNA365" s="1080"/>
      <c r="LNB365" s="1085"/>
      <c r="LNC365" s="1085"/>
      <c r="LND365" s="1085"/>
      <c r="LNE365" s="1085"/>
      <c r="LNF365" s="1085"/>
      <c r="LNG365" s="1085"/>
      <c r="LNH365" s="1085"/>
      <c r="LNI365" s="1085"/>
      <c r="LNJ365" s="1085"/>
      <c r="LNK365" s="1085"/>
      <c r="LNL365" s="1085"/>
      <c r="LNM365" s="1085"/>
      <c r="LNN365" s="1085"/>
      <c r="LNO365" s="1085"/>
      <c r="LNP365" s="1080"/>
      <c r="LNQ365" s="1085"/>
      <c r="LNR365" s="1085"/>
      <c r="LNS365" s="1085"/>
      <c r="LNT365" s="1085"/>
      <c r="LNU365" s="1085"/>
      <c r="LNV365" s="1085"/>
      <c r="LNW365" s="1085"/>
      <c r="LNX365" s="1085"/>
      <c r="LNY365" s="1085"/>
      <c r="LNZ365" s="1085"/>
      <c r="LOA365" s="1085"/>
      <c r="LOB365" s="1085"/>
      <c r="LOC365" s="1085"/>
      <c r="LOD365" s="1085"/>
      <c r="LOE365" s="1080"/>
      <c r="LOF365" s="1085"/>
      <c r="LOG365" s="1085"/>
      <c r="LOH365" s="1085"/>
      <c r="LOI365" s="1085"/>
      <c r="LOJ365" s="1085"/>
      <c r="LOK365" s="1085"/>
      <c r="LOL365" s="1085"/>
      <c r="LOM365" s="1085"/>
      <c r="LON365" s="1085"/>
      <c r="LOO365" s="1085"/>
      <c r="LOP365" s="1085"/>
      <c r="LOQ365" s="1085"/>
      <c r="LOR365" s="1085"/>
      <c r="LOS365" s="1085"/>
      <c r="LOT365" s="1080"/>
      <c r="LOU365" s="1085"/>
      <c r="LOV365" s="1085"/>
      <c r="LOW365" s="1085"/>
      <c r="LOX365" s="1085"/>
      <c r="LOY365" s="1085"/>
      <c r="LOZ365" s="1085"/>
      <c r="LPA365" s="1085"/>
      <c r="LPB365" s="1085"/>
      <c r="LPC365" s="1085"/>
      <c r="LPD365" s="1085"/>
      <c r="LPE365" s="1085"/>
      <c r="LPF365" s="1085"/>
      <c r="LPG365" s="1085"/>
      <c r="LPH365" s="1085"/>
      <c r="LPI365" s="1080"/>
      <c r="LPJ365" s="1085"/>
      <c r="LPK365" s="1085"/>
      <c r="LPL365" s="1085"/>
      <c r="LPM365" s="1085"/>
      <c r="LPN365" s="1085"/>
      <c r="LPO365" s="1085"/>
      <c r="LPP365" s="1085"/>
      <c r="LPQ365" s="1085"/>
      <c r="LPR365" s="1085"/>
      <c r="LPS365" s="1085"/>
      <c r="LPT365" s="1085"/>
      <c r="LPU365" s="1085"/>
      <c r="LPV365" s="1085"/>
      <c r="LPW365" s="1085"/>
      <c r="LPX365" s="1080"/>
      <c r="LPY365" s="1085"/>
      <c r="LPZ365" s="1085"/>
      <c r="LQA365" s="1085"/>
      <c r="LQB365" s="1085"/>
      <c r="LQC365" s="1085"/>
      <c r="LQD365" s="1085"/>
      <c r="LQE365" s="1085"/>
      <c r="LQF365" s="1085"/>
      <c r="LQG365" s="1085"/>
      <c r="LQH365" s="1085"/>
      <c r="LQI365" s="1085"/>
      <c r="LQJ365" s="1085"/>
      <c r="LQK365" s="1085"/>
      <c r="LQL365" s="1085"/>
      <c r="LQM365" s="1080"/>
      <c r="LQN365" s="1085"/>
      <c r="LQO365" s="1085"/>
      <c r="LQP365" s="1085"/>
      <c r="LQQ365" s="1085"/>
      <c r="LQR365" s="1085"/>
      <c r="LQS365" s="1085"/>
      <c r="LQT365" s="1085"/>
      <c r="LQU365" s="1085"/>
      <c r="LQV365" s="1085"/>
      <c r="LQW365" s="1085"/>
      <c r="LQX365" s="1085"/>
      <c r="LQY365" s="1085"/>
      <c r="LQZ365" s="1085"/>
      <c r="LRA365" s="1085"/>
      <c r="LRB365" s="1080"/>
      <c r="LRC365" s="1085"/>
      <c r="LRD365" s="1085"/>
      <c r="LRE365" s="1085"/>
      <c r="LRF365" s="1085"/>
      <c r="LRG365" s="1085"/>
      <c r="LRH365" s="1085"/>
      <c r="LRI365" s="1085"/>
      <c r="LRJ365" s="1085"/>
      <c r="LRK365" s="1085"/>
      <c r="LRL365" s="1085"/>
      <c r="LRM365" s="1085"/>
      <c r="LRN365" s="1085"/>
      <c r="LRO365" s="1085"/>
      <c r="LRP365" s="1085"/>
      <c r="LRQ365" s="1080"/>
      <c r="LRR365" s="1085"/>
      <c r="LRS365" s="1085"/>
      <c r="LRT365" s="1085"/>
      <c r="LRU365" s="1085"/>
      <c r="LRV365" s="1085"/>
      <c r="LRW365" s="1085"/>
      <c r="LRX365" s="1085"/>
      <c r="LRY365" s="1085"/>
      <c r="LRZ365" s="1085"/>
      <c r="LSA365" s="1085"/>
      <c r="LSB365" s="1085"/>
      <c r="LSC365" s="1085"/>
      <c r="LSD365" s="1085"/>
      <c r="LSE365" s="1085"/>
      <c r="LSF365" s="1080"/>
      <c r="LSG365" s="1085"/>
      <c r="LSH365" s="1085"/>
      <c r="LSI365" s="1085"/>
      <c r="LSJ365" s="1085"/>
      <c r="LSK365" s="1085"/>
      <c r="LSL365" s="1085"/>
      <c r="LSM365" s="1085"/>
      <c r="LSN365" s="1085"/>
      <c r="LSO365" s="1085"/>
      <c r="LSP365" s="1085"/>
      <c r="LSQ365" s="1085"/>
      <c r="LSR365" s="1085"/>
      <c r="LSS365" s="1085"/>
      <c r="LST365" s="1085"/>
      <c r="LSU365" s="1080"/>
      <c r="LSV365" s="1085"/>
      <c r="LSW365" s="1085"/>
      <c r="LSX365" s="1085"/>
      <c r="LSY365" s="1085"/>
      <c r="LSZ365" s="1085"/>
      <c r="LTA365" s="1085"/>
      <c r="LTB365" s="1085"/>
      <c r="LTC365" s="1085"/>
      <c r="LTD365" s="1085"/>
      <c r="LTE365" s="1085"/>
      <c r="LTF365" s="1085"/>
      <c r="LTG365" s="1085"/>
      <c r="LTH365" s="1085"/>
      <c r="LTI365" s="1085"/>
      <c r="LTJ365" s="1080"/>
      <c r="LTK365" s="1085"/>
      <c r="LTL365" s="1085"/>
      <c r="LTM365" s="1085"/>
      <c r="LTN365" s="1085"/>
      <c r="LTO365" s="1085"/>
      <c r="LTP365" s="1085"/>
      <c r="LTQ365" s="1085"/>
      <c r="LTR365" s="1085"/>
      <c r="LTS365" s="1085"/>
      <c r="LTT365" s="1085"/>
      <c r="LTU365" s="1085"/>
      <c r="LTV365" s="1085"/>
      <c r="LTW365" s="1085"/>
      <c r="LTX365" s="1085"/>
      <c r="LTY365" s="1080"/>
      <c r="LTZ365" s="1085"/>
      <c r="LUA365" s="1085"/>
      <c r="LUB365" s="1085"/>
      <c r="LUC365" s="1085"/>
      <c r="LUD365" s="1085"/>
      <c r="LUE365" s="1085"/>
      <c r="LUF365" s="1085"/>
      <c r="LUG365" s="1085"/>
      <c r="LUH365" s="1085"/>
      <c r="LUI365" s="1085"/>
      <c r="LUJ365" s="1085"/>
      <c r="LUK365" s="1085"/>
      <c r="LUL365" s="1085"/>
      <c r="LUM365" s="1085"/>
      <c r="LUN365" s="1080"/>
      <c r="LUO365" s="1085"/>
      <c r="LUP365" s="1085"/>
      <c r="LUQ365" s="1085"/>
      <c r="LUR365" s="1085"/>
      <c r="LUS365" s="1085"/>
      <c r="LUT365" s="1085"/>
      <c r="LUU365" s="1085"/>
      <c r="LUV365" s="1085"/>
      <c r="LUW365" s="1085"/>
      <c r="LUX365" s="1085"/>
      <c r="LUY365" s="1085"/>
      <c r="LUZ365" s="1085"/>
      <c r="LVA365" s="1085"/>
      <c r="LVB365" s="1085"/>
      <c r="LVC365" s="1080"/>
      <c r="LVD365" s="1085"/>
      <c r="LVE365" s="1085"/>
      <c r="LVF365" s="1085"/>
      <c r="LVG365" s="1085"/>
      <c r="LVH365" s="1085"/>
      <c r="LVI365" s="1085"/>
      <c r="LVJ365" s="1085"/>
      <c r="LVK365" s="1085"/>
      <c r="LVL365" s="1085"/>
      <c r="LVM365" s="1085"/>
      <c r="LVN365" s="1085"/>
      <c r="LVO365" s="1085"/>
      <c r="LVP365" s="1085"/>
      <c r="LVQ365" s="1085"/>
      <c r="LVR365" s="1080"/>
      <c r="LVS365" s="1085"/>
      <c r="LVT365" s="1085"/>
      <c r="LVU365" s="1085"/>
      <c r="LVV365" s="1085"/>
      <c r="LVW365" s="1085"/>
      <c r="LVX365" s="1085"/>
      <c r="LVY365" s="1085"/>
      <c r="LVZ365" s="1085"/>
      <c r="LWA365" s="1085"/>
      <c r="LWB365" s="1085"/>
      <c r="LWC365" s="1085"/>
      <c r="LWD365" s="1085"/>
      <c r="LWE365" s="1085"/>
      <c r="LWF365" s="1085"/>
      <c r="LWG365" s="1080"/>
      <c r="LWH365" s="1085"/>
      <c r="LWI365" s="1085"/>
      <c r="LWJ365" s="1085"/>
      <c r="LWK365" s="1085"/>
      <c r="LWL365" s="1085"/>
      <c r="LWM365" s="1085"/>
      <c r="LWN365" s="1085"/>
      <c r="LWO365" s="1085"/>
      <c r="LWP365" s="1085"/>
      <c r="LWQ365" s="1085"/>
      <c r="LWR365" s="1085"/>
      <c r="LWS365" s="1085"/>
      <c r="LWT365" s="1085"/>
      <c r="LWU365" s="1085"/>
      <c r="LWV365" s="1080"/>
      <c r="LWW365" s="1085"/>
      <c r="LWX365" s="1085"/>
      <c r="LWY365" s="1085"/>
      <c r="LWZ365" s="1085"/>
      <c r="LXA365" s="1085"/>
      <c r="LXB365" s="1085"/>
      <c r="LXC365" s="1085"/>
      <c r="LXD365" s="1085"/>
      <c r="LXE365" s="1085"/>
      <c r="LXF365" s="1085"/>
      <c r="LXG365" s="1085"/>
      <c r="LXH365" s="1085"/>
      <c r="LXI365" s="1085"/>
      <c r="LXJ365" s="1085"/>
      <c r="LXK365" s="1080"/>
      <c r="LXL365" s="1085"/>
      <c r="LXM365" s="1085"/>
      <c r="LXN365" s="1085"/>
      <c r="LXO365" s="1085"/>
      <c r="LXP365" s="1085"/>
      <c r="LXQ365" s="1085"/>
      <c r="LXR365" s="1085"/>
      <c r="LXS365" s="1085"/>
      <c r="LXT365" s="1085"/>
      <c r="LXU365" s="1085"/>
      <c r="LXV365" s="1085"/>
      <c r="LXW365" s="1085"/>
      <c r="LXX365" s="1085"/>
      <c r="LXY365" s="1085"/>
      <c r="LXZ365" s="1080"/>
      <c r="LYA365" s="1085"/>
      <c r="LYB365" s="1085"/>
      <c r="LYC365" s="1085"/>
      <c r="LYD365" s="1085"/>
      <c r="LYE365" s="1085"/>
      <c r="LYF365" s="1085"/>
      <c r="LYG365" s="1085"/>
      <c r="LYH365" s="1085"/>
      <c r="LYI365" s="1085"/>
      <c r="LYJ365" s="1085"/>
      <c r="LYK365" s="1085"/>
      <c r="LYL365" s="1085"/>
      <c r="LYM365" s="1085"/>
      <c r="LYN365" s="1085"/>
      <c r="LYO365" s="1080"/>
      <c r="LYP365" s="1085"/>
      <c r="LYQ365" s="1085"/>
      <c r="LYR365" s="1085"/>
      <c r="LYS365" s="1085"/>
      <c r="LYT365" s="1085"/>
      <c r="LYU365" s="1085"/>
      <c r="LYV365" s="1085"/>
      <c r="LYW365" s="1085"/>
      <c r="LYX365" s="1085"/>
      <c r="LYY365" s="1085"/>
      <c r="LYZ365" s="1085"/>
      <c r="LZA365" s="1085"/>
      <c r="LZB365" s="1085"/>
      <c r="LZC365" s="1085"/>
      <c r="LZD365" s="1080"/>
      <c r="LZE365" s="1085"/>
      <c r="LZF365" s="1085"/>
      <c r="LZG365" s="1085"/>
      <c r="LZH365" s="1085"/>
      <c r="LZI365" s="1085"/>
      <c r="LZJ365" s="1085"/>
      <c r="LZK365" s="1085"/>
      <c r="LZL365" s="1085"/>
      <c r="LZM365" s="1085"/>
      <c r="LZN365" s="1085"/>
      <c r="LZO365" s="1085"/>
      <c r="LZP365" s="1085"/>
      <c r="LZQ365" s="1085"/>
      <c r="LZR365" s="1085"/>
      <c r="LZS365" s="1080"/>
      <c r="LZT365" s="1085"/>
      <c r="LZU365" s="1085"/>
      <c r="LZV365" s="1085"/>
      <c r="LZW365" s="1085"/>
      <c r="LZX365" s="1085"/>
      <c r="LZY365" s="1085"/>
      <c r="LZZ365" s="1085"/>
      <c r="MAA365" s="1085"/>
      <c r="MAB365" s="1085"/>
      <c r="MAC365" s="1085"/>
      <c r="MAD365" s="1085"/>
      <c r="MAE365" s="1085"/>
      <c r="MAF365" s="1085"/>
      <c r="MAG365" s="1085"/>
      <c r="MAH365" s="1080"/>
      <c r="MAI365" s="1085"/>
      <c r="MAJ365" s="1085"/>
      <c r="MAK365" s="1085"/>
      <c r="MAL365" s="1085"/>
      <c r="MAM365" s="1085"/>
      <c r="MAN365" s="1085"/>
      <c r="MAO365" s="1085"/>
      <c r="MAP365" s="1085"/>
      <c r="MAQ365" s="1085"/>
      <c r="MAR365" s="1085"/>
      <c r="MAS365" s="1085"/>
      <c r="MAT365" s="1085"/>
      <c r="MAU365" s="1085"/>
      <c r="MAV365" s="1085"/>
      <c r="MAW365" s="1080"/>
      <c r="MAX365" s="1085"/>
      <c r="MAY365" s="1085"/>
      <c r="MAZ365" s="1085"/>
      <c r="MBA365" s="1085"/>
      <c r="MBB365" s="1085"/>
      <c r="MBC365" s="1085"/>
      <c r="MBD365" s="1085"/>
      <c r="MBE365" s="1085"/>
      <c r="MBF365" s="1085"/>
      <c r="MBG365" s="1085"/>
      <c r="MBH365" s="1085"/>
      <c r="MBI365" s="1085"/>
      <c r="MBJ365" s="1085"/>
      <c r="MBK365" s="1085"/>
      <c r="MBL365" s="1080"/>
      <c r="MBM365" s="1085"/>
      <c r="MBN365" s="1085"/>
      <c r="MBO365" s="1085"/>
      <c r="MBP365" s="1085"/>
      <c r="MBQ365" s="1085"/>
      <c r="MBR365" s="1085"/>
      <c r="MBS365" s="1085"/>
      <c r="MBT365" s="1085"/>
      <c r="MBU365" s="1085"/>
      <c r="MBV365" s="1085"/>
      <c r="MBW365" s="1085"/>
      <c r="MBX365" s="1085"/>
      <c r="MBY365" s="1085"/>
      <c r="MBZ365" s="1085"/>
      <c r="MCA365" s="1080"/>
      <c r="MCB365" s="1085"/>
      <c r="MCC365" s="1085"/>
      <c r="MCD365" s="1085"/>
      <c r="MCE365" s="1085"/>
      <c r="MCF365" s="1085"/>
      <c r="MCG365" s="1085"/>
      <c r="MCH365" s="1085"/>
      <c r="MCI365" s="1085"/>
      <c r="MCJ365" s="1085"/>
      <c r="MCK365" s="1085"/>
      <c r="MCL365" s="1085"/>
      <c r="MCM365" s="1085"/>
      <c r="MCN365" s="1085"/>
      <c r="MCO365" s="1085"/>
      <c r="MCP365" s="1080"/>
      <c r="MCQ365" s="1085"/>
      <c r="MCR365" s="1085"/>
      <c r="MCS365" s="1085"/>
      <c r="MCT365" s="1085"/>
      <c r="MCU365" s="1085"/>
      <c r="MCV365" s="1085"/>
      <c r="MCW365" s="1085"/>
      <c r="MCX365" s="1085"/>
      <c r="MCY365" s="1085"/>
      <c r="MCZ365" s="1085"/>
      <c r="MDA365" s="1085"/>
      <c r="MDB365" s="1085"/>
      <c r="MDC365" s="1085"/>
      <c r="MDD365" s="1085"/>
      <c r="MDE365" s="1080"/>
      <c r="MDF365" s="1085"/>
      <c r="MDG365" s="1085"/>
      <c r="MDH365" s="1085"/>
      <c r="MDI365" s="1085"/>
      <c r="MDJ365" s="1085"/>
      <c r="MDK365" s="1085"/>
      <c r="MDL365" s="1085"/>
      <c r="MDM365" s="1085"/>
      <c r="MDN365" s="1085"/>
      <c r="MDO365" s="1085"/>
      <c r="MDP365" s="1085"/>
      <c r="MDQ365" s="1085"/>
      <c r="MDR365" s="1085"/>
      <c r="MDS365" s="1085"/>
      <c r="MDT365" s="1080"/>
      <c r="MDU365" s="1085"/>
      <c r="MDV365" s="1085"/>
      <c r="MDW365" s="1085"/>
      <c r="MDX365" s="1085"/>
      <c r="MDY365" s="1085"/>
      <c r="MDZ365" s="1085"/>
      <c r="MEA365" s="1085"/>
      <c r="MEB365" s="1085"/>
      <c r="MEC365" s="1085"/>
      <c r="MED365" s="1085"/>
      <c r="MEE365" s="1085"/>
      <c r="MEF365" s="1085"/>
      <c r="MEG365" s="1085"/>
      <c r="MEH365" s="1085"/>
      <c r="MEI365" s="1080"/>
      <c r="MEJ365" s="1085"/>
      <c r="MEK365" s="1085"/>
      <c r="MEL365" s="1085"/>
      <c r="MEM365" s="1085"/>
      <c r="MEN365" s="1085"/>
      <c r="MEO365" s="1085"/>
      <c r="MEP365" s="1085"/>
      <c r="MEQ365" s="1085"/>
      <c r="MER365" s="1085"/>
      <c r="MES365" s="1085"/>
      <c r="MET365" s="1085"/>
      <c r="MEU365" s="1085"/>
      <c r="MEV365" s="1085"/>
      <c r="MEW365" s="1085"/>
      <c r="MEX365" s="1080"/>
      <c r="MEY365" s="1085"/>
      <c r="MEZ365" s="1085"/>
      <c r="MFA365" s="1085"/>
      <c r="MFB365" s="1085"/>
      <c r="MFC365" s="1085"/>
      <c r="MFD365" s="1085"/>
      <c r="MFE365" s="1085"/>
      <c r="MFF365" s="1085"/>
      <c r="MFG365" s="1085"/>
      <c r="MFH365" s="1085"/>
      <c r="MFI365" s="1085"/>
      <c r="MFJ365" s="1085"/>
      <c r="MFK365" s="1085"/>
      <c r="MFL365" s="1085"/>
      <c r="MFM365" s="1080"/>
      <c r="MFN365" s="1085"/>
      <c r="MFO365" s="1085"/>
      <c r="MFP365" s="1085"/>
      <c r="MFQ365" s="1085"/>
      <c r="MFR365" s="1085"/>
      <c r="MFS365" s="1085"/>
      <c r="MFT365" s="1085"/>
      <c r="MFU365" s="1085"/>
      <c r="MFV365" s="1085"/>
      <c r="MFW365" s="1085"/>
      <c r="MFX365" s="1085"/>
      <c r="MFY365" s="1085"/>
      <c r="MFZ365" s="1085"/>
      <c r="MGA365" s="1085"/>
      <c r="MGB365" s="1080"/>
      <c r="MGC365" s="1085"/>
      <c r="MGD365" s="1085"/>
      <c r="MGE365" s="1085"/>
      <c r="MGF365" s="1085"/>
      <c r="MGG365" s="1085"/>
      <c r="MGH365" s="1085"/>
      <c r="MGI365" s="1085"/>
      <c r="MGJ365" s="1085"/>
      <c r="MGK365" s="1085"/>
      <c r="MGL365" s="1085"/>
      <c r="MGM365" s="1085"/>
      <c r="MGN365" s="1085"/>
      <c r="MGO365" s="1085"/>
      <c r="MGP365" s="1085"/>
      <c r="MGQ365" s="1080"/>
      <c r="MGR365" s="1085"/>
      <c r="MGS365" s="1085"/>
      <c r="MGT365" s="1085"/>
      <c r="MGU365" s="1085"/>
      <c r="MGV365" s="1085"/>
      <c r="MGW365" s="1085"/>
      <c r="MGX365" s="1085"/>
      <c r="MGY365" s="1085"/>
      <c r="MGZ365" s="1085"/>
      <c r="MHA365" s="1085"/>
      <c r="MHB365" s="1085"/>
      <c r="MHC365" s="1085"/>
      <c r="MHD365" s="1085"/>
      <c r="MHE365" s="1085"/>
      <c r="MHF365" s="1080"/>
      <c r="MHG365" s="1085"/>
      <c r="MHH365" s="1085"/>
      <c r="MHI365" s="1085"/>
      <c r="MHJ365" s="1085"/>
      <c r="MHK365" s="1085"/>
      <c r="MHL365" s="1085"/>
      <c r="MHM365" s="1085"/>
      <c r="MHN365" s="1085"/>
      <c r="MHO365" s="1085"/>
      <c r="MHP365" s="1085"/>
      <c r="MHQ365" s="1085"/>
      <c r="MHR365" s="1085"/>
      <c r="MHS365" s="1085"/>
      <c r="MHT365" s="1085"/>
      <c r="MHU365" s="1080"/>
      <c r="MHV365" s="1085"/>
      <c r="MHW365" s="1085"/>
      <c r="MHX365" s="1085"/>
      <c r="MHY365" s="1085"/>
      <c r="MHZ365" s="1085"/>
      <c r="MIA365" s="1085"/>
      <c r="MIB365" s="1085"/>
      <c r="MIC365" s="1085"/>
      <c r="MID365" s="1085"/>
      <c r="MIE365" s="1085"/>
      <c r="MIF365" s="1085"/>
      <c r="MIG365" s="1085"/>
      <c r="MIH365" s="1085"/>
      <c r="MII365" s="1085"/>
      <c r="MIJ365" s="1080"/>
      <c r="MIK365" s="1085"/>
      <c r="MIL365" s="1085"/>
      <c r="MIM365" s="1085"/>
      <c r="MIN365" s="1085"/>
      <c r="MIO365" s="1085"/>
      <c r="MIP365" s="1085"/>
      <c r="MIQ365" s="1085"/>
      <c r="MIR365" s="1085"/>
      <c r="MIS365" s="1085"/>
      <c r="MIT365" s="1085"/>
      <c r="MIU365" s="1085"/>
      <c r="MIV365" s="1085"/>
      <c r="MIW365" s="1085"/>
      <c r="MIX365" s="1085"/>
      <c r="MIY365" s="1080"/>
      <c r="MIZ365" s="1085"/>
      <c r="MJA365" s="1085"/>
      <c r="MJB365" s="1085"/>
      <c r="MJC365" s="1085"/>
      <c r="MJD365" s="1085"/>
      <c r="MJE365" s="1085"/>
      <c r="MJF365" s="1085"/>
      <c r="MJG365" s="1085"/>
      <c r="MJH365" s="1085"/>
      <c r="MJI365" s="1085"/>
      <c r="MJJ365" s="1085"/>
      <c r="MJK365" s="1085"/>
      <c r="MJL365" s="1085"/>
      <c r="MJM365" s="1085"/>
      <c r="MJN365" s="1080"/>
      <c r="MJO365" s="1085"/>
      <c r="MJP365" s="1085"/>
      <c r="MJQ365" s="1085"/>
      <c r="MJR365" s="1085"/>
      <c r="MJS365" s="1085"/>
      <c r="MJT365" s="1085"/>
      <c r="MJU365" s="1085"/>
      <c r="MJV365" s="1085"/>
      <c r="MJW365" s="1085"/>
      <c r="MJX365" s="1085"/>
      <c r="MJY365" s="1085"/>
      <c r="MJZ365" s="1085"/>
      <c r="MKA365" s="1085"/>
      <c r="MKB365" s="1085"/>
      <c r="MKC365" s="1080"/>
      <c r="MKD365" s="1085"/>
      <c r="MKE365" s="1085"/>
      <c r="MKF365" s="1085"/>
      <c r="MKG365" s="1085"/>
      <c r="MKH365" s="1085"/>
      <c r="MKI365" s="1085"/>
      <c r="MKJ365" s="1085"/>
      <c r="MKK365" s="1085"/>
      <c r="MKL365" s="1085"/>
      <c r="MKM365" s="1085"/>
      <c r="MKN365" s="1085"/>
      <c r="MKO365" s="1085"/>
      <c r="MKP365" s="1085"/>
      <c r="MKQ365" s="1085"/>
      <c r="MKR365" s="1080"/>
      <c r="MKS365" s="1085"/>
      <c r="MKT365" s="1085"/>
      <c r="MKU365" s="1085"/>
      <c r="MKV365" s="1085"/>
      <c r="MKW365" s="1085"/>
      <c r="MKX365" s="1085"/>
      <c r="MKY365" s="1085"/>
      <c r="MKZ365" s="1085"/>
      <c r="MLA365" s="1085"/>
      <c r="MLB365" s="1085"/>
      <c r="MLC365" s="1085"/>
      <c r="MLD365" s="1085"/>
      <c r="MLE365" s="1085"/>
      <c r="MLF365" s="1085"/>
      <c r="MLG365" s="1080"/>
      <c r="MLH365" s="1085"/>
      <c r="MLI365" s="1085"/>
      <c r="MLJ365" s="1085"/>
      <c r="MLK365" s="1085"/>
      <c r="MLL365" s="1085"/>
      <c r="MLM365" s="1085"/>
      <c r="MLN365" s="1085"/>
      <c r="MLO365" s="1085"/>
      <c r="MLP365" s="1085"/>
      <c r="MLQ365" s="1085"/>
      <c r="MLR365" s="1085"/>
      <c r="MLS365" s="1085"/>
      <c r="MLT365" s="1085"/>
      <c r="MLU365" s="1085"/>
      <c r="MLV365" s="1080"/>
      <c r="MLW365" s="1085"/>
      <c r="MLX365" s="1085"/>
      <c r="MLY365" s="1085"/>
      <c r="MLZ365" s="1085"/>
      <c r="MMA365" s="1085"/>
      <c r="MMB365" s="1085"/>
      <c r="MMC365" s="1085"/>
      <c r="MMD365" s="1085"/>
      <c r="MME365" s="1085"/>
      <c r="MMF365" s="1085"/>
      <c r="MMG365" s="1085"/>
      <c r="MMH365" s="1085"/>
      <c r="MMI365" s="1085"/>
      <c r="MMJ365" s="1085"/>
      <c r="MMK365" s="1080"/>
      <c r="MML365" s="1085"/>
      <c r="MMM365" s="1085"/>
      <c r="MMN365" s="1085"/>
      <c r="MMO365" s="1085"/>
      <c r="MMP365" s="1085"/>
      <c r="MMQ365" s="1085"/>
      <c r="MMR365" s="1085"/>
      <c r="MMS365" s="1085"/>
      <c r="MMT365" s="1085"/>
      <c r="MMU365" s="1085"/>
      <c r="MMV365" s="1085"/>
      <c r="MMW365" s="1085"/>
      <c r="MMX365" s="1085"/>
      <c r="MMY365" s="1085"/>
      <c r="MMZ365" s="1080"/>
      <c r="MNA365" s="1085"/>
      <c r="MNB365" s="1085"/>
      <c r="MNC365" s="1085"/>
      <c r="MND365" s="1085"/>
      <c r="MNE365" s="1085"/>
      <c r="MNF365" s="1085"/>
      <c r="MNG365" s="1085"/>
      <c r="MNH365" s="1085"/>
      <c r="MNI365" s="1085"/>
      <c r="MNJ365" s="1085"/>
      <c r="MNK365" s="1085"/>
      <c r="MNL365" s="1085"/>
      <c r="MNM365" s="1085"/>
      <c r="MNN365" s="1085"/>
      <c r="MNO365" s="1080"/>
      <c r="MNP365" s="1085"/>
      <c r="MNQ365" s="1085"/>
      <c r="MNR365" s="1085"/>
      <c r="MNS365" s="1085"/>
      <c r="MNT365" s="1085"/>
      <c r="MNU365" s="1085"/>
      <c r="MNV365" s="1085"/>
      <c r="MNW365" s="1085"/>
      <c r="MNX365" s="1085"/>
      <c r="MNY365" s="1085"/>
      <c r="MNZ365" s="1085"/>
      <c r="MOA365" s="1085"/>
      <c r="MOB365" s="1085"/>
      <c r="MOC365" s="1085"/>
      <c r="MOD365" s="1080"/>
      <c r="MOE365" s="1085"/>
      <c r="MOF365" s="1085"/>
      <c r="MOG365" s="1085"/>
      <c r="MOH365" s="1085"/>
      <c r="MOI365" s="1085"/>
      <c r="MOJ365" s="1085"/>
      <c r="MOK365" s="1085"/>
      <c r="MOL365" s="1085"/>
      <c r="MOM365" s="1085"/>
      <c r="MON365" s="1085"/>
      <c r="MOO365" s="1085"/>
      <c r="MOP365" s="1085"/>
      <c r="MOQ365" s="1085"/>
      <c r="MOR365" s="1085"/>
      <c r="MOS365" s="1080"/>
      <c r="MOT365" s="1085"/>
      <c r="MOU365" s="1085"/>
      <c r="MOV365" s="1085"/>
      <c r="MOW365" s="1085"/>
      <c r="MOX365" s="1085"/>
      <c r="MOY365" s="1085"/>
      <c r="MOZ365" s="1085"/>
      <c r="MPA365" s="1085"/>
      <c r="MPB365" s="1085"/>
      <c r="MPC365" s="1085"/>
      <c r="MPD365" s="1085"/>
      <c r="MPE365" s="1085"/>
      <c r="MPF365" s="1085"/>
      <c r="MPG365" s="1085"/>
      <c r="MPH365" s="1080"/>
      <c r="MPI365" s="1085"/>
      <c r="MPJ365" s="1085"/>
      <c r="MPK365" s="1085"/>
      <c r="MPL365" s="1085"/>
      <c r="MPM365" s="1085"/>
      <c r="MPN365" s="1085"/>
      <c r="MPO365" s="1085"/>
      <c r="MPP365" s="1085"/>
      <c r="MPQ365" s="1085"/>
      <c r="MPR365" s="1085"/>
      <c r="MPS365" s="1085"/>
      <c r="MPT365" s="1085"/>
      <c r="MPU365" s="1085"/>
      <c r="MPV365" s="1085"/>
      <c r="MPW365" s="1080"/>
      <c r="MPX365" s="1085"/>
      <c r="MPY365" s="1085"/>
      <c r="MPZ365" s="1085"/>
      <c r="MQA365" s="1085"/>
      <c r="MQB365" s="1085"/>
      <c r="MQC365" s="1085"/>
      <c r="MQD365" s="1085"/>
      <c r="MQE365" s="1085"/>
      <c r="MQF365" s="1085"/>
      <c r="MQG365" s="1085"/>
      <c r="MQH365" s="1085"/>
      <c r="MQI365" s="1085"/>
      <c r="MQJ365" s="1085"/>
      <c r="MQK365" s="1085"/>
      <c r="MQL365" s="1080"/>
      <c r="MQM365" s="1085"/>
      <c r="MQN365" s="1085"/>
      <c r="MQO365" s="1085"/>
      <c r="MQP365" s="1085"/>
      <c r="MQQ365" s="1085"/>
      <c r="MQR365" s="1085"/>
      <c r="MQS365" s="1085"/>
      <c r="MQT365" s="1085"/>
      <c r="MQU365" s="1085"/>
      <c r="MQV365" s="1085"/>
      <c r="MQW365" s="1085"/>
      <c r="MQX365" s="1085"/>
      <c r="MQY365" s="1085"/>
      <c r="MQZ365" s="1085"/>
      <c r="MRA365" s="1080"/>
      <c r="MRB365" s="1085"/>
      <c r="MRC365" s="1085"/>
      <c r="MRD365" s="1085"/>
      <c r="MRE365" s="1085"/>
      <c r="MRF365" s="1085"/>
      <c r="MRG365" s="1085"/>
      <c r="MRH365" s="1085"/>
      <c r="MRI365" s="1085"/>
      <c r="MRJ365" s="1085"/>
      <c r="MRK365" s="1085"/>
      <c r="MRL365" s="1085"/>
      <c r="MRM365" s="1085"/>
      <c r="MRN365" s="1085"/>
      <c r="MRO365" s="1085"/>
      <c r="MRP365" s="1080"/>
      <c r="MRQ365" s="1085"/>
      <c r="MRR365" s="1085"/>
      <c r="MRS365" s="1085"/>
      <c r="MRT365" s="1085"/>
      <c r="MRU365" s="1085"/>
      <c r="MRV365" s="1085"/>
      <c r="MRW365" s="1085"/>
      <c r="MRX365" s="1085"/>
      <c r="MRY365" s="1085"/>
      <c r="MRZ365" s="1085"/>
      <c r="MSA365" s="1085"/>
      <c r="MSB365" s="1085"/>
      <c r="MSC365" s="1085"/>
      <c r="MSD365" s="1085"/>
      <c r="MSE365" s="1080"/>
      <c r="MSF365" s="1085"/>
      <c r="MSG365" s="1085"/>
      <c r="MSH365" s="1085"/>
      <c r="MSI365" s="1085"/>
      <c r="MSJ365" s="1085"/>
      <c r="MSK365" s="1085"/>
      <c r="MSL365" s="1085"/>
      <c r="MSM365" s="1085"/>
      <c r="MSN365" s="1085"/>
      <c r="MSO365" s="1085"/>
      <c r="MSP365" s="1085"/>
      <c r="MSQ365" s="1085"/>
      <c r="MSR365" s="1085"/>
      <c r="MSS365" s="1085"/>
      <c r="MST365" s="1080"/>
      <c r="MSU365" s="1085"/>
      <c r="MSV365" s="1085"/>
      <c r="MSW365" s="1085"/>
      <c r="MSX365" s="1085"/>
      <c r="MSY365" s="1085"/>
      <c r="MSZ365" s="1085"/>
      <c r="MTA365" s="1085"/>
      <c r="MTB365" s="1085"/>
      <c r="MTC365" s="1085"/>
      <c r="MTD365" s="1085"/>
      <c r="MTE365" s="1085"/>
      <c r="MTF365" s="1085"/>
      <c r="MTG365" s="1085"/>
      <c r="MTH365" s="1085"/>
      <c r="MTI365" s="1080"/>
      <c r="MTJ365" s="1085"/>
      <c r="MTK365" s="1085"/>
      <c r="MTL365" s="1085"/>
      <c r="MTM365" s="1085"/>
      <c r="MTN365" s="1085"/>
      <c r="MTO365" s="1085"/>
      <c r="MTP365" s="1085"/>
      <c r="MTQ365" s="1085"/>
      <c r="MTR365" s="1085"/>
      <c r="MTS365" s="1085"/>
      <c r="MTT365" s="1085"/>
      <c r="MTU365" s="1085"/>
      <c r="MTV365" s="1085"/>
      <c r="MTW365" s="1085"/>
      <c r="MTX365" s="1080"/>
      <c r="MTY365" s="1085"/>
      <c r="MTZ365" s="1085"/>
      <c r="MUA365" s="1085"/>
      <c r="MUB365" s="1085"/>
      <c r="MUC365" s="1085"/>
      <c r="MUD365" s="1085"/>
      <c r="MUE365" s="1085"/>
      <c r="MUF365" s="1085"/>
      <c r="MUG365" s="1085"/>
      <c r="MUH365" s="1085"/>
      <c r="MUI365" s="1085"/>
      <c r="MUJ365" s="1085"/>
      <c r="MUK365" s="1085"/>
      <c r="MUL365" s="1085"/>
      <c r="MUM365" s="1080"/>
      <c r="MUN365" s="1085"/>
      <c r="MUO365" s="1085"/>
      <c r="MUP365" s="1085"/>
      <c r="MUQ365" s="1085"/>
      <c r="MUR365" s="1085"/>
      <c r="MUS365" s="1085"/>
      <c r="MUT365" s="1085"/>
      <c r="MUU365" s="1085"/>
      <c r="MUV365" s="1085"/>
      <c r="MUW365" s="1085"/>
      <c r="MUX365" s="1085"/>
      <c r="MUY365" s="1085"/>
      <c r="MUZ365" s="1085"/>
      <c r="MVA365" s="1085"/>
      <c r="MVB365" s="1080"/>
      <c r="MVC365" s="1085"/>
      <c r="MVD365" s="1085"/>
      <c r="MVE365" s="1085"/>
      <c r="MVF365" s="1085"/>
      <c r="MVG365" s="1085"/>
      <c r="MVH365" s="1085"/>
      <c r="MVI365" s="1085"/>
      <c r="MVJ365" s="1085"/>
      <c r="MVK365" s="1085"/>
      <c r="MVL365" s="1085"/>
      <c r="MVM365" s="1085"/>
      <c r="MVN365" s="1085"/>
      <c r="MVO365" s="1085"/>
      <c r="MVP365" s="1085"/>
      <c r="MVQ365" s="1080"/>
      <c r="MVR365" s="1085"/>
      <c r="MVS365" s="1085"/>
      <c r="MVT365" s="1085"/>
      <c r="MVU365" s="1085"/>
      <c r="MVV365" s="1085"/>
      <c r="MVW365" s="1085"/>
      <c r="MVX365" s="1085"/>
      <c r="MVY365" s="1085"/>
      <c r="MVZ365" s="1085"/>
      <c r="MWA365" s="1085"/>
      <c r="MWB365" s="1085"/>
      <c r="MWC365" s="1085"/>
      <c r="MWD365" s="1085"/>
      <c r="MWE365" s="1085"/>
      <c r="MWF365" s="1080"/>
      <c r="MWG365" s="1085"/>
      <c r="MWH365" s="1085"/>
      <c r="MWI365" s="1085"/>
      <c r="MWJ365" s="1085"/>
      <c r="MWK365" s="1085"/>
      <c r="MWL365" s="1085"/>
      <c r="MWM365" s="1085"/>
      <c r="MWN365" s="1085"/>
      <c r="MWO365" s="1085"/>
      <c r="MWP365" s="1085"/>
      <c r="MWQ365" s="1085"/>
      <c r="MWR365" s="1085"/>
      <c r="MWS365" s="1085"/>
      <c r="MWT365" s="1085"/>
      <c r="MWU365" s="1080"/>
      <c r="MWV365" s="1085"/>
      <c r="MWW365" s="1085"/>
      <c r="MWX365" s="1085"/>
      <c r="MWY365" s="1085"/>
      <c r="MWZ365" s="1085"/>
      <c r="MXA365" s="1085"/>
      <c r="MXB365" s="1085"/>
      <c r="MXC365" s="1085"/>
      <c r="MXD365" s="1085"/>
      <c r="MXE365" s="1085"/>
      <c r="MXF365" s="1085"/>
      <c r="MXG365" s="1085"/>
      <c r="MXH365" s="1085"/>
      <c r="MXI365" s="1085"/>
      <c r="MXJ365" s="1080"/>
      <c r="MXK365" s="1085"/>
      <c r="MXL365" s="1085"/>
      <c r="MXM365" s="1085"/>
      <c r="MXN365" s="1085"/>
      <c r="MXO365" s="1085"/>
      <c r="MXP365" s="1085"/>
      <c r="MXQ365" s="1085"/>
      <c r="MXR365" s="1085"/>
      <c r="MXS365" s="1085"/>
      <c r="MXT365" s="1085"/>
      <c r="MXU365" s="1085"/>
      <c r="MXV365" s="1085"/>
      <c r="MXW365" s="1085"/>
      <c r="MXX365" s="1085"/>
      <c r="MXY365" s="1080"/>
      <c r="MXZ365" s="1085"/>
      <c r="MYA365" s="1085"/>
      <c r="MYB365" s="1085"/>
      <c r="MYC365" s="1085"/>
      <c r="MYD365" s="1085"/>
      <c r="MYE365" s="1085"/>
      <c r="MYF365" s="1085"/>
      <c r="MYG365" s="1085"/>
      <c r="MYH365" s="1085"/>
      <c r="MYI365" s="1085"/>
      <c r="MYJ365" s="1085"/>
      <c r="MYK365" s="1085"/>
      <c r="MYL365" s="1085"/>
      <c r="MYM365" s="1085"/>
      <c r="MYN365" s="1080"/>
      <c r="MYO365" s="1085"/>
      <c r="MYP365" s="1085"/>
      <c r="MYQ365" s="1085"/>
      <c r="MYR365" s="1085"/>
      <c r="MYS365" s="1085"/>
      <c r="MYT365" s="1085"/>
      <c r="MYU365" s="1085"/>
      <c r="MYV365" s="1085"/>
      <c r="MYW365" s="1085"/>
      <c r="MYX365" s="1085"/>
      <c r="MYY365" s="1085"/>
      <c r="MYZ365" s="1085"/>
      <c r="MZA365" s="1085"/>
      <c r="MZB365" s="1085"/>
      <c r="MZC365" s="1080"/>
      <c r="MZD365" s="1085"/>
      <c r="MZE365" s="1085"/>
      <c r="MZF365" s="1085"/>
      <c r="MZG365" s="1085"/>
      <c r="MZH365" s="1085"/>
      <c r="MZI365" s="1085"/>
      <c r="MZJ365" s="1085"/>
      <c r="MZK365" s="1085"/>
      <c r="MZL365" s="1085"/>
      <c r="MZM365" s="1085"/>
      <c r="MZN365" s="1085"/>
      <c r="MZO365" s="1085"/>
      <c r="MZP365" s="1085"/>
      <c r="MZQ365" s="1085"/>
      <c r="MZR365" s="1080"/>
      <c r="MZS365" s="1085"/>
      <c r="MZT365" s="1085"/>
      <c r="MZU365" s="1085"/>
      <c r="MZV365" s="1085"/>
      <c r="MZW365" s="1085"/>
      <c r="MZX365" s="1085"/>
      <c r="MZY365" s="1085"/>
      <c r="MZZ365" s="1085"/>
      <c r="NAA365" s="1085"/>
      <c r="NAB365" s="1085"/>
      <c r="NAC365" s="1085"/>
      <c r="NAD365" s="1085"/>
      <c r="NAE365" s="1085"/>
      <c r="NAF365" s="1085"/>
      <c r="NAG365" s="1080"/>
      <c r="NAH365" s="1085"/>
      <c r="NAI365" s="1085"/>
      <c r="NAJ365" s="1085"/>
      <c r="NAK365" s="1085"/>
      <c r="NAL365" s="1085"/>
      <c r="NAM365" s="1085"/>
      <c r="NAN365" s="1085"/>
      <c r="NAO365" s="1085"/>
      <c r="NAP365" s="1085"/>
      <c r="NAQ365" s="1085"/>
      <c r="NAR365" s="1085"/>
      <c r="NAS365" s="1085"/>
      <c r="NAT365" s="1085"/>
      <c r="NAU365" s="1085"/>
      <c r="NAV365" s="1080"/>
      <c r="NAW365" s="1085"/>
      <c r="NAX365" s="1085"/>
      <c r="NAY365" s="1085"/>
      <c r="NAZ365" s="1085"/>
      <c r="NBA365" s="1085"/>
      <c r="NBB365" s="1085"/>
      <c r="NBC365" s="1085"/>
      <c r="NBD365" s="1085"/>
      <c r="NBE365" s="1085"/>
      <c r="NBF365" s="1085"/>
      <c r="NBG365" s="1085"/>
      <c r="NBH365" s="1085"/>
      <c r="NBI365" s="1085"/>
      <c r="NBJ365" s="1085"/>
      <c r="NBK365" s="1080"/>
      <c r="NBL365" s="1085"/>
      <c r="NBM365" s="1085"/>
      <c r="NBN365" s="1085"/>
      <c r="NBO365" s="1085"/>
      <c r="NBP365" s="1085"/>
      <c r="NBQ365" s="1085"/>
      <c r="NBR365" s="1085"/>
      <c r="NBS365" s="1085"/>
      <c r="NBT365" s="1085"/>
      <c r="NBU365" s="1085"/>
      <c r="NBV365" s="1085"/>
      <c r="NBW365" s="1085"/>
      <c r="NBX365" s="1085"/>
      <c r="NBY365" s="1085"/>
      <c r="NBZ365" s="1080"/>
      <c r="NCA365" s="1085"/>
      <c r="NCB365" s="1085"/>
      <c r="NCC365" s="1085"/>
      <c r="NCD365" s="1085"/>
      <c r="NCE365" s="1085"/>
      <c r="NCF365" s="1085"/>
      <c r="NCG365" s="1085"/>
      <c r="NCH365" s="1085"/>
      <c r="NCI365" s="1085"/>
      <c r="NCJ365" s="1085"/>
      <c r="NCK365" s="1085"/>
      <c r="NCL365" s="1085"/>
      <c r="NCM365" s="1085"/>
      <c r="NCN365" s="1085"/>
      <c r="NCO365" s="1080"/>
      <c r="NCP365" s="1085"/>
      <c r="NCQ365" s="1085"/>
      <c r="NCR365" s="1085"/>
      <c r="NCS365" s="1085"/>
      <c r="NCT365" s="1085"/>
      <c r="NCU365" s="1085"/>
      <c r="NCV365" s="1085"/>
      <c r="NCW365" s="1085"/>
      <c r="NCX365" s="1085"/>
      <c r="NCY365" s="1085"/>
      <c r="NCZ365" s="1085"/>
      <c r="NDA365" s="1085"/>
      <c r="NDB365" s="1085"/>
      <c r="NDC365" s="1085"/>
      <c r="NDD365" s="1080"/>
      <c r="NDE365" s="1085"/>
      <c r="NDF365" s="1085"/>
      <c r="NDG365" s="1085"/>
      <c r="NDH365" s="1085"/>
      <c r="NDI365" s="1085"/>
      <c r="NDJ365" s="1085"/>
      <c r="NDK365" s="1085"/>
      <c r="NDL365" s="1085"/>
      <c r="NDM365" s="1085"/>
      <c r="NDN365" s="1085"/>
      <c r="NDO365" s="1085"/>
      <c r="NDP365" s="1085"/>
      <c r="NDQ365" s="1085"/>
      <c r="NDR365" s="1085"/>
      <c r="NDS365" s="1080"/>
      <c r="NDT365" s="1085"/>
      <c r="NDU365" s="1085"/>
      <c r="NDV365" s="1085"/>
      <c r="NDW365" s="1085"/>
      <c r="NDX365" s="1085"/>
      <c r="NDY365" s="1085"/>
      <c r="NDZ365" s="1085"/>
      <c r="NEA365" s="1085"/>
      <c r="NEB365" s="1085"/>
      <c r="NEC365" s="1085"/>
      <c r="NED365" s="1085"/>
      <c r="NEE365" s="1085"/>
      <c r="NEF365" s="1085"/>
      <c r="NEG365" s="1085"/>
      <c r="NEH365" s="1080"/>
      <c r="NEI365" s="1085"/>
      <c r="NEJ365" s="1085"/>
      <c r="NEK365" s="1085"/>
      <c r="NEL365" s="1085"/>
      <c r="NEM365" s="1085"/>
      <c r="NEN365" s="1085"/>
      <c r="NEO365" s="1085"/>
      <c r="NEP365" s="1085"/>
      <c r="NEQ365" s="1085"/>
      <c r="NER365" s="1085"/>
      <c r="NES365" s="1085"/>
      <c r="NET365" s="1085"/>
      <c r="NEU365" s="1085"/>
      <c r="NEV365" s="1085"/>
      <c r="NEW365" s="1080"/>
      <c r="NEX365" s="1085"/>
      <c r="NEY365" s="1085"/>
      <c r="NEZ365" s="1085"/>
      <c r="NFA365" s="1085"/>
      <c r="NFB365" s="1085"/>
      <c r="NFC365" s="1085"/>
      <c r="NFD365" s="1085"/>
      <c r="NFE365" s="1085"/>
      <c r="NFF365" s="1085"/>
      <c r="NFG365" s="1085"/>
      <c r="NFH365" s="1085"/>
      <c r="NFI365" s="1085"/>
      <c r="NFJ365" s="1085"/>
      <c r="NFK365" s="1085"/>
      <c r="NFL365" s="1080"/>
      <c r="NFM365" s="1085"/>
      <c r="NFN365" s="1085"/>
      <c r="NFO365" s="1085"/>
      <c r="NFP365" s="1085"/>
      <c r="NFQ365" s="1085"/>
      <c r="NFR365" s="1085"/>
      <c r="NFS365" s="1085"/>
      <c r="NFT365" s="1085"/>
      <c r="NFU365" s="1085"/>
      <c r="NFV365" s="1085"/>
      <c r="NFW365" s="1085"/>
      <c r="NFX365" s="1085"/>
      <c r="NFY365" s="1085"/>
      <c r="NFZ365" s="1085"/>
      <c r="NGA365" s="1080"/>
      <c r="NGB365" s="1085"/>
      <c r="NGC365" s="1085"/>
      <c r="NGD365" s="1085"/>
      <c r="NGE365" s="1085"/>
      <c r="NGF365" s="1085"/>
      <c r="NGG365" s="1085"/>
      <c r="NGH365" s="1085"/>
      <c r="NGI365" s="1085"/>
      <c r="NGJ365" s="1085"/>
      <c r="NGK365" s="1085"/>
      <c r="NGL365" s="1085"/>
      <c r="NGM365" s="1085"/>
      <c r="NGN365" s="1085"/>
      <c r="NGO365" s="1085"/>
      <c r="NGP365" s="1080"/>
      <c r="NGQ365" s="1085"/>
      <c r="NGR365" s="1085"/>
      <c r="NGS365" s="1085"/>
      <c r="NGT365" s="1085"/>
      <c r="NGU365" s="1085"/>
      <c r="NGV365" s="1085"/>
      <c r="NGW365" s="1085"/>
      <c r="NGX365" s="1085"/>
      <c r="NGY365" s="1085"/>
      <c r="NGZ365" s="1085"/>
      <c r="NHA365" s="1085"/>
      <c r="NHB365" s="1085"/>
      <c r="NHC365" s="1085"/>
      <c r="NHD365" s="1085"/>
      <c r="NHE365" s="1080"/>
      <c r="NHF365" s="1085"/>
      <c r="NHG365" s="1085"/>
      <c r="NHH365" s="1085"/>
      <c r="NHI365" s="1085"/>
      <c r="NHJ365" s="1085"/>
      <c r="NHK365" s="1085"/>
      <c r="NHL365" s="1085"/>
      <c r="NHM365" s="1085"/>
      <c r="NHN365" s="1085"/>
      <c r="NHO365" s="1085"/>
      <c r="NHP365" s="1085"/>
      <c r="NHQ365" s="1085"/>
      <c r="NHR365" s="1085"/>
      <c r="NHS365" s="1085"/>
      <c r="NHT365" s="1080"/>
      <c r="NHU365" s="1085"/>
      <c r="NHV365" s="1085"/>
      <c r="NHW365" s="1085"/>
      <c r="NHX365" s="1085"/>
      <c r="NHY365" s="1085"/>
      <c r="NHZ365" s="1085"/>
      <c r="NIA365" s="1085"/>
      <c r="NIB365" s="1085"/>
      <c r="NIC365" s="1085"/>
      <c r="NID365" s="1085"/>
      <c r="NIE365" s="1085"/>
      <c r="NIF365" s="1085"/>
      <c r="NIG365" s="1085"/>
      <c r="NIH365" s="1085"/>
      <c r="NII365" s="1080"/>
      <c r="NIJ365" s="1085"/>
      <c r="NIK365" s="1085"/>
      <c r="NIL365" s="1085"/>
      <c r="NIM365" s="1085"/>
      <c r="NIN365" s="1085"/>
      <c r="NIO365" s="1085"/>
      <c r="NIP365" s="1085"/>
      <c r="NIQ365" s="1085"/>
      <c r="NIR365" s="1085"/>
      <c r="NIS365" s="1085"/>
      <c r="NIT365" s="1085"/>
      <c r="NIU365" s="1085"/>
      <c r="NIV365" s="1085"/>
      <c r="NIW365" s="1085"/>
      <c r="NIX365" s="1080"/>
      <c r="NIY365" s="1085"/>
      <c r="NIZ365" s="1085"/>
      <c r="NJA365" s="1085"/>
      <c r="NJB365" s="1085"/>
      <c r="NJC365" s="1085"/>
      <c r="NJD365" s="1085"/>
      <c r="NJE365" s="1085"/>
      <c r="NJF365" s="1085"/>
      <c r="NJG365" s="1085"/>
      <c r="NJH365" s="1085"/>
      <c r="NJI365" s="1085"/>
      <c r="NJJ365" s="1085"/>
      <c r="NJK365" s="1085"/>
      <c r="NJL365" s="1085"/>
      <c r="NJM365" s="1080"/>
      <c r="NJN365" s="1085"/>
      <c r="NJO365" s="1085"/>
      <c r="NJP365" s="1085"/>
      <c r="NJQ365" s="1085"/>
      <c r="NJR365" s="1085"/>
      <c r="NJS365" s="1085"/>
      <c r="NJT365" s="1085"/>
      <c r="NJU365" s="1085"/>
      <c r="NJV365" s="1085"/>
      <c r="NJW365" s="1085"/>
      <c r="NJX365" s="1085"/>
      <c r="NJY365" s="1085"/>
      <c r="NJZ365" s="1085"/>
      <c r="NKA365" s="1085"/>
      <c r="NKB365" s="1080"/>
      <c r="NKC365" s="1085"/>
      <c r="NKD365" s="1085"/>
      <c r="NKE365" s="1085"/>
      <c r="NKF365" s="1085"/>
      <c r="NKG365" s="1085"/>
      <c r="NKH365" s="1085"/>
      <c r="NKI365" s="1085"/>
      <c r="NKJ365" s="1085"/>
      <c r="NKK365" s="1085"/>
      <c r="NKL365" s="1085"/>
      <c r="NKM365" s="1085"/>
      <c r="NKN365" s="1085"/>
      <c r="NKO365" s="1085"/>
      <c r="NKP365" s="1085"/>
      <c r="NKQ365" s="1080"/>
      <c r="NKR365" s="1085"/>
      <c r="NKS365" s="1085"/>
      <c r="NKT365" s="1085"/>
      <c r="NKU365" s="1085"/>
      <c r="NKV365" s="1085"/>
      <c r="NKW365" s="1085"/>
      <c r="NKX365" s="1085"/>
      <c r="NKY365" s="1085"/>
      <c r="NKZ365" s="1085"/>
      <c r="NLA365" s="1085"/>
      <c r="NLB365" s="1085"/>
      <c r="NLC365" s="1085"/>
      <c r="NLD365" s="1085"/>
      <c r="NLE365" s="1085"/>
      <c r="NLF365" s="1080"/>
      <c r="NLG365" s="1085"/>
      <c r="NLH365" s="1085"/>
      <c r="NLI365" s="1085"/>
      <c r="NLJ365" s="1085"/>
      <c r="NLK365" s="1085"/>
      <c r="NLL365" s="1085"/>
      <c r="NLM365" s="1085"/>
      <c r="NLN365" s="1085"/>
      <c r="NLO365" s="1085"/>
      <c r="NLP365" s="1085"/>
      <c r="NLQ365" s="1085"/>
      <c r="NLR365" s="1085"/>
      <c r="NLS365" s="1085"/>
      <c r="NLT365" s="1085"/>
      <c r="NLU365" s="1080"/>
      <c r="NLV365" s="1085"/>
      <c r="NLW365" s="1085"/>
      <c r="NLX365" s="1085"/>
      <c r="NLY365" s="1085"/>
      <c r="NLZ365" s="1085"/>
      <c r="NMA365" s="1085"/>
      <c r="NMB365" s="1085"/>
      <c r="NMC365" s="1085"/>
      <c r="NMD365" s="1085"/>
      <c r="NME365" s="1085"/>
      <c r="NMF365" s="1085"/>
      <c r="NMG365" s="1085"/>
      <c r="NMH365" s="1085"/>
      <c r="NMI365" s="1085"/>
      <c r="NMJ365" s="1080"/>
      <c r="NMK365" s="1085"/>
      <c r="NML365" s="1085"/>
      <c r="NMM365" s="1085"/>
      <c r="NMN365" s="1085"/>
      <c r="NMO365" s="1085"/>
      <c r="NMP365" s="1085"/>
      <c r="NMQ365" s="1085"/>
      <c r="NMR365" s="1085"/>
      <c r="NMS365" s="1085"/>
      <c r="NMT365" s="1085"/>
      <c r="NMU365" s="1085"/>
      <c r="NMV365" s="1085"/>
      <c r="NMW365" s="1085"/>
      <c r="NMX365" s="1085"/>
      <c r="NMY365" s="1080"/>
      <c r="NMZ365" s="1085"/>
      <c r="NNA365" s="1085"/>
      <c r="NNB365" s="1085"/>
      <c r="NNC365" s="1085"/>
      <c r="NND365" s="1085"/>
      <c r="NNE365" s="1085"/>
      <c r="NNF365" s="1085"/>
      <c r="NNG365" s="1085"/>
      <c r="NNH365" s="1085"/>
      <c r="NNI365" s="1085"/>
      <c r="NNJ365" s="1085"/>
      <c r="NNK365" s="1085"/>
      <c r="NNL365" s="1085"/>
      <c r="NNM365" s="1085"/>
      <c r="NNN365" s="1080"/>
      <c r="NNO365" s="1085"/>
      <c r="NNP365" s="1085"/>
      <c r="NNQ365" s="1085"/>
      <c r="NNR365" s="1085"/>
      <c r="NNS365" s="1085"/>
      <c r="NNT365" s="1085"/>
      <c r="NNU365" s="1085"/>
      <c r="NNV365" s="1085"/>
      <c r="NNW365" s="1085"/>
      <c r="NNX365" s="1085"/>
      <c r="NNY365" s="1085"/>
      <c r="NNZ365" s="1085"/>
      <c r="NOA365" s="1085"/>
      <c r="NOB365" s="1085"/>
      <c r="NOC365" s="1080"/>
      <c r="NOD365" s="1085"/>
      <c r="NOE365" s="1085"/>
      <c r="NOF365" s="1085"/>
      <c r="NOG365" s="1085"/>
      <c r="NOH365" s="1085"/>
      <c r="NOI365" s="1085"/>
      <c r="NOJ365" s="1085"/>
      <c r="NOK365" s="1085"/>
      <c r="NOL365" s="1085"/>
      <c r="NOM365" s="1085"/>
      <c r="NON365" s="1085"/>
      <c r="NOO365" s="1085"/>
      <c r="NOP365" s="1085"/>
      <c r="NOQ365" s="1085"/>
      <c r="NOR365" s="1080"/>
      <c r="NOS365" s="1085"/>
      <c r="NOT365" s="1085"/>
      <c r="NOU365" s="1085"/>
      <c r="NOV365" s="1085"/>
      <c r="NOW365" s="1085"/>
      <c r="NOX365" s="1085"/>
      <c r="NOY365" s="1085"/>
      <c r="NOZ365" s="1085"/>
      <c r="NPA365" s="1085"/>
      <c r="NPB365" s="1085"/>
      <c r="NPC365" s="1085"/>
      <c r="NPD365" s="1085"/>
      <c r="NPE365" s="1085"/>
      <c r="NPF365" s="1085"/>
      <c r="NPG365" s="1080"/>
      <c r="NPH365" s="1085"/>
      <c r="NPI365" s="1085"/>
      <c r="NPJ365" s="1085"/>
      <c r="NPK365" s="1085"/>
      <c r="NPL365" s="1085"/>
      <c r="NPM365" s="1085"/>
      <c r="NPN365" s="1085"/>
      <c r="NPO365" s="1085"/>
      <c r="NPP365" s="1085"/>
      <c r="NPQ365" s="1085"/>
      <c r="NPR365" s="1085"/>
      <c r="NPS365" s="1085"/>
      <c r="NPT365" s="1085"/>
      <c r="NPU365" s="1085"/>
      <c r="NPV365" s="1080"/>
      <c r="NPW365" s="1085"/>
      <c r="NPX365" s="1085"/>
      <c r="NPY365" s="1085"/>
      <c r="NPZ365" s="1085"/>
      <c r="NQA365" s="1085"/>
      <c r="NQB365" s="1085"/>
      <c r="NQC365" s="1085"/>
      <c r="NQD365" s="1085"/>
      <c r="NQE365" s="1085"/>
      <c r="NQF365" s="1085"/>
      <c r="NQG365" s="1085"/>
      <c r="NQH365" s="1085"/>
      <c r="NQI365" s="1085"/>
      <c r="NQJ365" s="1085"/>
      <c r="NQK365" s="1080"/>
      <c r="NQL365" s="1085"/>
      <c r="NQM365" s="1085"/>
      <c r="NQN365" s="1085"/>
      <c r="NQO365" s="1085"/>
      <c r="NQP365" s="1085"/>
      <c r="NQQ365" s="1085"/>
      <c r="NQR365" s="1085"/>
      <c r="NQS365" s="1085"/>
      <c r="NQT365" s="1085"/>
      <c r="NQU365" s="1085"/>
      <c r="NQV365" s="1085"/>
      <c r="NQW365" s="1085"/>
      <c r="NQX365" s="1085"/>
      <c r="NQY365" s="1085"/>
      <c r="NQZ365" s="1080"/>
      <c r="NRA365" s="1085"/>
      <c r="NRB365" s="1085"/>
      <c r="NRC365" s="1085"/>
      <c r="NRD365" s="1085"/>
      <c r="NRE365" s="1085"/>
      <c r="NRF365" s="1085"/>
      <c r="NRG365" s="1085"/>
      <c r="NRH365" s="1085"/>
      <c r="NRI365" s="1085"/>
      <c r="NRJ365" s="1085"/>
      <c r="NRK365" s="1085"/>
      <c r="NRL365" s="1085"/>
      <c r="NRM365" s="1085"/>
      <c r="NRN365" s="1085"/>
      <c r="NRO365" s="1080"/>
      <c r="NRP365" s="1085"/>
      <c r="NRQ365" s="1085"/>
      <c r="NRR365" s="1085"/>
      <c r="NRS365" s="1085"/>
      <c r="NRT365" s="1085"/>
      <c r="NRU365" s="1085"/>
      <c r="NRV365" s="1085"/>
      <c r="NRW365" s="1085"/>
      <c r="NRX365" s="1085"/>
      <c r="NRY365" s="1085"/>
      <c r="NRZ365" s="1085"/>
      <c r="NSA365" s="1085"/>
      <c r="NSB365" s="1085"/>
      <c r="NSC365" s="1085"/>
      <c r="NSD365" s="1080"/>
      <c r="NSE365" s="1085"/>
      <c r="NSF365" s="1085"/>
      <c r="NSG365" s="1085"/>
      <c r="NSH365" s="1085"/>
      <c r="NSI365" s="1085"/>
      <c r="NSJ365" s="1085"/>
      <c r="NSK365" s="1085"/>
      <c r="NSL365" s="1085"/>
      <c r="NSM365" s="1085"/>
      <c r="NSN365" s="1085"/>
      <c r="NSO365" s="1085"/>
      <c r="NSP365" s="1085"/>
      <c r="NSQ365" s="1085"/>
      <c r="NSR365" s="1085"/>
      <c r="NSS365" s="1080"/>
      <c r="NST365" s="1085"/>
      <c r="NSU365" s="1085"/>
      <c r="NSV365" s="1085"/>
      <c r="NSW365" s="1085"/>
      <c r="NSX365" s="1085"/>
      <c r="NSY365" s="1085"/>
      <c r="NSZ365" s="1085"/>
      <c r="NTA365" s="1085"/>
      <c r="NTB365" s="1085"/>
      <c r="NTC365" s="1085"/>
      <c r="NTD365" s="1085"/>
      <c r="NTE365" s="1085"/>
      <c r="NTF365" s="1085"/>
      <c r="NTG365" s="1085"/>
      <c r="NTH365" s="1080"/>
      <c r="NTI365" s="1085"/>
      <c r="NTJ365" s="1085"/>
      <c r="NTK365" s="1085"/>
      <c r="NTL365" s="1085"/>
      <c r="NTM365" s="1085"/>
      <c r="NTN365" s="1085"/>
      <c r="NTO365" s="1085"/>
      <c r="NTP365" s="1085"/>
      <c r="NTQ365" s="1085"/>
      <c r="NTR365" s="1085"/>
      <c r="NTS365" s="1085"/>
      <c r="NTT365" s="1085"/>
      <c r="NTU365" s="1085"/>
      <c r="NTV365" s="1085"/>
      <c r="NTW365" s="1080"/>
      <c r="NTX365" s="1085"/>
      <c r="NTY365" s="1085"/>
      <c r="NTZ365" s="1085"/>
      <c r="NUA365" s="1085"/>
      <c r="NUB365" s="1085"/>
      <c r="NUC365" s="1085"/>
      <c r="NUD365" s="1085"/>
      <c r="NUE365" s="1085"/>
      <c r="NUF365" s="1085"/>
      <c r="NUG365" s="1085"/>
      <c r="NUH365" s="1085"/>
      <c r="NUI365" s="1085"/>
      <c r="NUJ365" s="1085"/>
      <c r="NUK365" s="1085"/>
      <c r="NUL365" s="1080"/>
      <c r="NUM365" s="1085"/>
      <c r="NUN365" s="1085"/>
      <c r="NUO365" s="1085"/>
      <c r="NUP365" s="1085"/>
      <c r="NUQ365" s="1085"/>
      <c r="NUR365" s="1085"/>
      <c r="NUS365" s="1085"/>
      <c r="NUT365" s="1085"/>
      <c r="NUU365" s="1085"/>
      <c r="NUV365" s="1085"/>
      <c r="NUW365" s="1085"/>
      <c r="NUX365" s="1085"/>
      <c r="NUY365" s="1085"/>
      <c r="NUZ365" s="1085"/>
      <c r="NVA365" s="1080"/>
      <c r="NVB365" s="1085"/>
      <c r="NVC365" s="1085"/>
      <c r="NVD365" s="1085"/>
      <c r="NVE365" s="1085"/>
      <c r="NVF365" s="1085"/>
      <c r="NVG365" s="1085"/>
      <c r="NVH365" s="1085"/>
      <c r="NVI365" s="1085"/>
      <c r="NVJ365" s="1085"/>
      <c r="NVK365" s="1085"/>
      <c r="NVL365" s="1085"/>
      <c r="NVM365" s="1085"/>
      <c r="NVN365" s="1085"/>
      <c r="NVO365" s="1085"/>
      <c r="NVP365" s="1080"/>
      <c r="NVQ365" s="1085"/>
      <c r="NVR365" s="1085"/>
      <c r="NVS365" s="1085"/>
      <c r="NVT365" s="1085"/>
      <c r="NVU365" s="1085"/>
      <c r="NVV365" s="1085"/>
      <c r="NVW365" s="1085"/>
      <c r="NVX365" s="1085"/>
      <c r="NVY365" s="1085"/>
      <c r="NVZ365" s="1085"/>
      <c r="NWA365" s="1085"/>
      <c r="NWB365" s="1085"/>
      <c r="NWC365" s="1085"/>
      <c r="NWD365" s="1085"/>
      <c r="NWE365" s="1080"/>
      <c r="NWF365" s="1085"/>
      <c r="NWG365" s="1085"/>
      <c r="NWH365" s="1085"/>
      <c r="NWI365" s="1085"/>
      <c r="NWJ365" s="1085"/>
      <c r="NWK365" s="1085"/>
      <c r="NWL365" s="1085"/>
      <c r="NWM365" s="1085"/>
      <c r="NWN365" s="1085"/>
      <c r="NWO365" s="1085"/>
      <c r="NWP365" s="1085"/>
      <c r="NWQ365" s="1085"/>
      <c r="NWR365" s="1085"/>
      <c r="NWS365" s="1085"/>
      <c r="NWT365" s="1080"/>
      <c r="NWU365" s="1085"/>
      <c r="NWV365" s="1085"/>
      <c r="NWW365" s="1085"/>
      <c r="NWX365" s="1085"/>
      <c r="NWY365" s="1085"/>
      <c r="NWZ365" s="1085"/>
      <c r="NXA365" s="1085"/>
      <c r="NXB365" s="1085"/>
      <c r="NXC365" s="1085"/>
      <c r="NXD365" s="1085"/>
      <c r="NXE365" s="1085"/>
      <c r="NXF365" s="1085"/>
      <c r="NXG365" s="1085"/>
      <c r="NXH365" s="1085"/>
      <c r="NXI365" s="1080"/>
      <c r="NXJ365" s="1085"/>
      <c r="NXK365" s="1085"/>
      <c r="NXL365" s="1085"/>
      <c r="NXM365" s="1085"/>
      <c r="NXN365" s="1085"/>
      <c r="NXO365" s="1085"/>
      <c r="NXP365" s="1085"/>
      <c r="NXQ365" s="1085"/>
      <c r="NXR365" s="1085"/>
      <c r="NXS365" s="1085"/>
      <c r="NXT365" s="1085"/>
      <c r="NXU365" s="1085"/>
      <c r="NXV365" s="1085"/>
      <c r="NXW365" s="1085"/>
      <c r="NXX365" s="1080"/>
      <c r="NXY365" s="1085"/>
      <c r="NXZ365" s="1085"/>
      <c r="NYA365" s="1085"/>
      <c r="NYB365" s="1085"/>
      <c r="NYC365" s="1085"/>
      <c r="NYD365" s="1085"/>
      <c r="NYE365" s="1085"/>
      <c r="NYF365" s="1085"/>
      <c r="NYG365" s="1085"/>
      <c r="NYH365" s="1085"/>
      <c r="NYI365" s="1085"/>
      <c r="NYJ365" s="1085"/>
      <c r="NYK365" s="1085"/>
      <c r="NYL365" s="1085"/>
      <c r="NYM365" s="1080"/>
      <c r="NYN365" s="1085"/>
      <c r="NYO365" s="1085"/>
      <c r="NYP365" s="1085"/>
      <c r="NYQ365" s="1085"/>
      <c r="NYR365" s="1085"/>
      <c r="NYS365" s="1085"/>
      <c r="NYT365" s="1085"/>
      <c r="NYU365" s="1085"/>
      <c r="NYV365" s="1085"/>
      <c r="NYW365" s="1085"/>
      <c r="NYX365" s="1085"/>
      <c r="NYY365" s="1085"/>
      <c r="NYZ365" s="1085"/>
      <c r="NZA365" s="1085"/>
      <c r="NZB365" s="1080"/>
      <c r="NZC365" s="1085"/>
      <c r="NZD365" s="1085"/>
      <c r="NZE365" s="1085"/>
      <c r="NZF365" s="1085"/>
      <c r="NZG365" s="1085"/>
      <c r="NZH365" s="1085"/>
      <c r="NZI365" s="1085"/>
      <c r="NZJ365" s="1085"/>
      <c r="NZK365" s="1085"/>
      <c r="NZL365" s="1085"/>
      <c r="NZM365" s="1085"/>
      <c r="NZN365" s="1085"/>
      <c r="NZO365" s="1085"/>
      <c r="NZP365" s="1085"/>
      <c r="NZQ365" s="1080"/>
      <c r="NZR365" s="1085"/>
      <c r="NZS365" s="1085"/>
      <c r="NZT365" s="1085"/>
      <c r="NZU365" s="1085"/>
      <c r="NZV365" s="1085"/>
      <c r="NZW365" s="1085"/>
      <c r="NZX365" s="1085"/>
      <c r="NZY365" s="1085"/>
      <c r="NZZ365" s="1085"/>
      <c r="OAA365" s="1085"/>
      <c r="OAB365" s="1085"/>
      <c r="OAC365" s="1085"/>
      <c r="OAD365" s="1085"/>
      <c r="OAE365" s="1085"/>
      <c r="OAF365" s="1080"/>
      <c r="OAG365" s="1085"/>
      <c r="OAH365" s="1085"/>
      <c r="OAI365" s="1085"/>
      <c r="OAJ365" s="1085"/>
      <c r="OAK365" s="1085"/>
      <c r="OAL365" s="1085"/>
      <c r="OAM365" s="1085"/>
      <c r="OAN365" s="1085"/>
      <c r="OAO365" s="1085"/>
      <c r="OAP365" s="1085"/>
      <c r="OAQ365" s="1085"/>
      <c r="OAR365" s="1085"/>
      <c r="OAS365" s="1085"/>
      <c r="OAT365" s="1085"/>
      <c r="OAU365" s="1080"/>
      <c r="OAV365" s="1085"/>
      <c r="OAW365" s="1085"/>
      <c r="OAX365" s="1085"/>
      <c r="OAY365" s="1085"/>
      <c r="OAZ365" s="1085"/>
      <c r="OBA365" s="1085"/>
      <c r="OBB365" s="1085"/>
      <c r="OBC365" s="1085"/>
      <c r="OBD365" s="1085"/>
      <c r="OBE365" s="1085"/>
      <c r="OBF365" s="1085"/>
      <c r="OBG365" s="1085"/>
      <c r="OBH365" s="1085"/>
      <c r="OBI365" s="1085"/>
      <c r="OBJ365" s="1080"/>
      <c r="OBK365" s="1085"/>
      <c r="OBL365" s="1085"/>
      <c r="OBM365" s="1085"/>
      <c r="OBN365" s="1085"/>
      <c r="OBO365" s="1085"/>
      <c r="OBP365" s="1085"/>
      <c r="OBQ365" s="1085"/>
      <c r="OBR365" s="1085"/>
      <c r="OBS365" s="1085"/>
      <c r="OBT365" s="1085"/>
      <c r="OBU365" s="1085"/>
      <c r="OBV365" s="1085"/>
      <c r="OBW365" s="1085"/>
      <c r="OBX365" s="1085"/>
      <c r="OBY365" s="1080"/>
      <c r="OBZ365" s="1085"/>
      <c r="OCA365" s="1085"/>
      <c r="OCB365" s="1085"/>
      <c r="OCC365" s="1085"/>
      <c r="OCD365" s="1085"/>
      <c r="OCE365" s="1085"/>
      <c r="OCF365" s="1085"/>
      <c r="OCG365" s="1085"/>
      <c r="OCH365" s="1085"/>
      <c r="OCI365" s="1085"/>
      <c r="OCJ365" s="1085"/>
      <c r="OCK365" s="1085"/>
      <c r="OCL365" s="1085"/>
      <c r="OCM365" s="1085"/>
      <c r="OCN365" s="1080"/>
      <c r="OCO365" s="1085"/>
      <c r="OCP365" s="1085"/>
      <c r="OCQ365" s="1085"/>
      <c r="OCR365" s="1085"/>
      <c r="OCS365" s="1085"/>
      <c r="OCT365" s="1085"/>
      <c r="OCU365" s="1085"/>
      <c r="OCV365" s="1085"/>
      <c r="OCW365" s="1085"/>
      <c r="OCX365" s="1085"/>
      <c r="OCY365" s="1085"/>
      <c r="OCZ365" s="1085"/>
      <c r="ODA365" s="1085"/>
      <c r="ODB365" s="1085"/>
      <c r="ODC365" s="1080"/>
      <c r="ODD365" s="1085"/>
      <c r="ODE365" s="1085"/>
      <c r="ODF365" s="1085"/>
      <c r="ODG365" s="1085"/>
      <c r="ODH365" s="1085"/>
      <c r="ODI365" s="1085"/>
      <c r="ODJ365" s="1085"/>
      <c r="ODK365" s="1085"/>
      <c r="ODL365" s="1085"/>
      <c r="ODM365" s="1085"/>
      <c r="ODN365" s="1085"/>
      <c r="ODO365" s="1085"/>
      <c r="ODP365" s="1085"/>
      <c r="ODQ365" s="1085"/>
      <c r="ODR365" s="1080"/>
      <c r="ODS365" s="1085"/>
      <c r="ODT365" s="1085"/>
      <c r="ODU365" s="1085"/>
      <c r="ODV365" s="1085"/>
      <c r="ODW365" s="1085"/>
      <c r="ODX365" s="1085"/>
      <c r="ODY365" s="1085"/>
      <c r="ODZ365" s="1085"/>
      <c r="OEA365" s="1085"/>
      <c r="OEB365" s="1085"/>
      <c r="OEC365" s="1085"/>
      <c r="OED365" s="1085"/>
      <c r="OEE365" s="1085"/>
      <c r="OEF365" s="1085"/>
      <c r="OEG365" s="1080"/>
      <c r="OEH365" s="1085"/>
      <c r="OEI365" s="1085"/>
      <c r="OEJ365" s="1085"/>
      <c r="OEK365" s="1085"/>
      <c r="OEL365" s="1085"/>
      <c r="OEM365" s="1085"/>
      <c r="OEN365" s="1085"/>
      <c r="OEO365" s="1085"/>
      <c r="OEP365" s="1085"/>
      <c r="OEQ365" s="1085"/>
      <c r="OER365" s="1085"/>
      <c r="OES365" s="1085"/>
      <c r="OET365" s="1085"/>
      <c r="OEU365" s="1085"/>
      <c r="OEV365" s="1080"/>
      <c r="OEW365" s="1085"/>
      <c r="OEX365" s="1085"/>
      <c r="OEY365" s="1085"/>
      <c r="OEZ365" s="1085"/>
      <c r="OFA365" s="1085"/>
      <c r="OFB365" s="1085"/>
      <c r="OFC365" s="1085"/>
      <c r="OFD365" s="1085"/>
      <c r="OFE365" s="1085"/>
      <c r="OFF365" s="1085"/>
      <c r="OFG365" s="1085"/>
      <c r="OFH365" s="1085"/>
      <c r="OFI365" s="1085"/>
      <c r="OFJ365" s="1085"/>
      <c r="OFK365" s="1080"/>
      <c r="OFL365" s="1085"/>
      <c r="OFM365" s="1085"/>
      <c r="OFN365" s="1085"/>
      <c r="OFO365" s="1085"/>
      <c r="OFP365" s="1085"/>
      <c r="OFQ365" s="1085"/>
      <c r="OFR365" s="1085"/>
      <c r="OFS365" s="1085"/>
      <c r="OFT365" s="1085"/>
      <c r="OFU365" s="1085"/>
      <c r="OFV365" s="1085"/>
      <c r="OFW365" s="1085"/>
      <c r="OFX365" s="1085"/>
      <c r="OFY365" s="1085"/>
      <c r="OFZ365" s="1080"/>
      <c r="OGA365" s="1085"/>
      <c r="OGB365" s="1085"/>
      <c r="OGC365" s="1085"/>
      <c r="OGD365" s="1085"/>
      <c r="OGE365" s="1085"/>
      <c r="OGF365" s="1085"/>
      <c r="OGG365" s="1085"/>
      <c r="OGH365" s="1085"/>
      <c r="OGI365" s="1085"/>
      <c r="OGJ365" s="1085"/>
      <c r="OGK365" s="1085"/>
      <c r="OGL365" s="1085"/>
      <c r="OGM365" s="1085"/>
      <c r="OGN365" s="1085"/>
      <c r="OGO365" s="1080"/>
      <c r="OGP365" s="1085"/>
      <c r="OGQ365" s="1085"/>
      <c r="OGR365" s="1085"/>
      <c r="OGS365" s="1085"/>
      <c r="OGT365" s="1085"/>
      <c r="OGU365" s="1085"/>
      <c r="OGV365" s="1085"/>
      <c r="OGW365" s="1085"/>
      <c r="OGX365" s="1085"/>
      <c r="OGY365" s="1085"/>
      <c r="OGZ365" s="1085"/>
      <c r="OHA365" s="1085"/>
      <c r="OHB365" s="1085"/>
      <c r="OHC365" s="1085"/>
      <c r="OHD365" s="1080"/>
      <c r="OHE365" s="1085"/>
      <c r="OHF365" s="1085"/>
      <c r="OHG365" s="1085"/>
      <c r="OHH365" s="1085"/>
      <c r="OHI365" s="1085"/>
      <c r="OHJ365" s="1085"/>
      <c r="OHK365" s="1085"/>
      <c r="OHL365" s="1085"/>
      <c r="OHM365" s="1085"/>
      <c r="OHN365" s="1085"/>
      <c r="OHO365" s="1085"/>
      <c r="OHP365" s="1085"/>
      <c r="OHQ365" s="1085"/>
      <c r="OHR365" s="1085"/>
      <c r="OHS365" s="1080"/>
      <c r="OHT365" s="1085"/>
      <c r="OHU365" s="1085"/>
      <c r="OHV365" s="1085"/>
      <c r="OHW365" s="1085"/>
      <c r="OHX365" s="1085"/>
      <c r="OHY365" s="1085"/>
      <c r="OHZ365" s="1085"/>
      <c r="OIA365" s="1085"/>
      <c r="OIB365" s="1085"/>
      <c r="OIC365" s="1085"/>
      <c r="OID365" s="1085"/>
      <c r="OIE365" s="1085"/>
      <c r="OIF365" s="1085"/>
      <c r="OIG365" s="1085"/>
      <c r="OIH365" s="1080"/>
      <c r="OII365" s="1085"/>
      <c r="OIJ365" s="1085"/>
      <c r="OIK365" s="1085"/>
      <c r="OIL365" s="1085"/>
      <c r="OIM365" s="1085"/>
      <c r="OIN365" s="1085"/>
      <c r="OIO365" s="1085"/>
      <c r="OIP365" s="1085"/>
      <c r="OIQ365" s="1085"/>
      <c r="OIR365" s="1085"/>
      <c r="OIS365" s="1085"/>
      <c r="OIT365" s="1085"/>
      <c r="OIU365" s="1085"/>
      <c r="OIV365" s="1085"/>
      <c r="OIW365" s="1080"/>
      <c r="OIX365" s="1085"/>
      <c r="OIY365" s="1085"/>
      <c r="OIZ365" s="1085"/>
      <c r="OJA365" s="1085"/>
      <c r="OJB365" s="1085"/>
      <c r="OJC365" s="1085"/>
      <c r="OJD365" s="1085"/>
      <c r="OJE365" s="1085"/>
      <c r="OJF365" s="1085"/>
      <c r="OJG365" s="1085"/>
      <c r="OJH365" s="1085"/>
      <c r="OJI365" s="1085"/>
      <c r="OJJ365" s="1085"/>
      <c r="OJK365" s="1085"/>
      <c r="OJL365" s="1080"/>
      <c r="OJM365" s="1085"/>
      <c r="OJN365" s="1085"/>
      <c r="OJO365" s="1085"/>
      <c r="OJP365" s="1085"/>
      <c r="OJQ365" s="1085"/>
      <c r="OJR365" s="1085"/>
      <c r="OJS365" s="1085"/>
      <c r="OJT365" s="1085"/>
      <c r="OJU365" s="1085"/>
      <c r="OJV365" s="1085"/>
      <c r="OJW365" s="1085"/>
      <c r="OJX365" s="1085"/>
      <c r="OJY365" s="1085"/>
      <c r="OJZ365" s="1085"/>
      <c r="OKA365" s="1080"/>
      <c r="OKB365" s="1085"/>
      <c r="OKC365" s="1085"/>
      <c r="OKD365" s="1085"/>
      <c r="OKE365" s="1085"/>
      <c r="OKF365" s="1085"/>
      <c r="OKG365" s="1085"/>
      <c r="OKH365" s="1085"/>
      <c r="OKI365" s="1085"/>
      <c r="OKJ365" s="1085"/>
      <c r="OKK365" s="1085"/>
      <c r="OKL365" s="1085"/>
      <c r="OKM365" s="1085"/>
      <c r="OKN365" s="1085"/>
      <c r="OKO365" s="1085"/>
      <c r="OKP365" s="1080"/>
      <c r="OKQ365" s="1085"/>
      <c r="OKR365" s="1085"/>
      <c r="OKS365" s="1085"/>
      <c r="OKT365" s="1085"/>
      <c r="OKU365" s="1085"/>
      <c r="OKV365" s="1085"/>
      <c r="OKW365" s="1085"/>
      <c r="OKX365" s="1085"/>
      <c r="OKY365" s="1085"/>
      <c r="OKZ365" s="1085"/>
      <c r="OLA365" s="1085"/>
      <c r="OLB365" s="1085"/>
      <c r="OLC365" s="1085"/>
      <c r="OLD365" s="1085"/>
      <c r="OLE365" s="1080"/>
      <c r="OLF365" s="1085"/>
      <c r="OLG365" s="1085"/>
      <c r="OLH365" s="1085"/>
      <c r="OLI365" s="1085"/>
      <c r="OLJ365" s="1085"/>
      <c r="OLK365" s="1085"/>
      <c r="OLL365" s="1085"/>
      <c r="OLM365" s="1085"/>
      <c r="OLN365" s="1085"/>
      <c r="OLO365" s="1085"/>
      <c r="OLP365" s="1085"/>
      <c r="OLQ365" s="1085"/>
      <c r="OLR365" s="1085"/>
      <c r="OLS365" s="1085"/>
      <c r="OLT365" s="1080"/>
      <c r="OLU365" s="1085"/>
      <c r="OLV365" s="1085"/>
      <c r="OLW365" s="1085"/>
      <c r="OLX365" s="1085"/>
      <c r="OLY365" s="1085"/>
      <c r="OLZ365" s="1085"/>
      <c r="OMA365" s="1085"/>
      <c r="OMB365" s="1085"/>
      <c r="OMC365" s="1085"/>
      <c r="OMD365" s="1085"/>
      <c r="OME365" s="1085"/>
      <c r="OMF365" s="1085"/>
      <c r="OMG365" s="1085"/>
      <c r="OMH365" s="1085"/>
      <c r="OMI365" s="1080"/>
      <c r="OMJ365" s="1085"/>
      <c r="OMK365" s="1085"/>
      <c r="OML365" s="1085"/>
      <c r="OMM365" s="1085"/>
      <c r="OMN365" s="1085"/>
      <c r="OMO365" s="1085"/>
      <c r="OMP365" s="1085"/>
      <c r="OMQ365" s="1085"/>
      <c r="OMR365" s="1085"/>
      <c r="OMS365" s="1085"/>
      <c r="OMT365" s="1085"/>
      <c r="OMU365" s="1085"/>
      <c r="OMV365" s="1085"/>
      <c r="OMW365" s="1085"/>
      <c r="OMX365" s="1080"/>
      <c r="OMY365" s="1085"/>
      <c r="OMZ365" s="1085"/>
      <c r="ONA365" s="1085"/>
      <c r="ONB365" s="1085"/>
      <c r="ONC365" s="1085"/>
      <c r="OND365" s="1085"/>
      <c r="ONE365" s="1085"/>
      <c r="ONF365" s="1085"/>
      <c r="ONG365" s="1085"/>
      <c r="ONH365" s="1085"/>
      <c r="ONI365" s="1085"/>
      <c r="ONJ365" s="1085"/>
      <c r="ONK365" s="1085"/>
      <c r="ONL365" s="1085"/>
      <c r="ONM365" s="1080"/>
      <c r="ONN365" s="1085"/>
      <c r="ONO365" s="1085"/>
      <c r="ONP365" s="1085"/>
      <c r="ONQ365" s="1085"/>
      <c r="ONR365" s="1085"/>
      <c r="ONS365" s="1085"/>
      <c r="ONT365" s="1085"/>
      <c r="ONU365" s="1085"/>
      <c r="ONV365" s="1085"/>
      <c r="ONW365" s="1085"/>
      <c r="ONX365" s="1085"/>
      <c r="ONY365" s="1085"/>
      <c r="ONZ365" s="1085"/>
      <c r="OOA365" s="1085"/>
      <c r="OOB365" s="1080"/>
      <c r="OOC365" s="1085"/>
      <c r="OOD365" s="1085"/>
      <c r="OOE365" s="1085"/>
      <c r="OOF365" s="1085"/>
      <c r="OOG365" s="1085"/>
      <c r="OOH365" s="1085"/>
      <c r="OOI365" s="1085"/>
      <c r="OOJ365" s="1085"/>
      <c r="OOK365" s="1085"/>
      <c r="OOL365" s="1085"/>
      <c r="OOM365" s="1085"/>
      <c r="OON365" s="1085"/>
      <c r="OOO365" s="1085"/>
      <c r="OOP365" s="1085"/>
      <c r="OOQ365" s="1080"/>
      <c r="OOR365" s="1085"/>
      <c r="OOS365" s="1085"/>
      <c r="OOT365" s="1085"/>
      <c r="OOU365" s="1085"/>
      <c r="OOV365" s="1085"/>
      <c r="OOW365" s="1085"/>
      <c r="OOX365" s="1085"/>
      <c r="OOY365" s="1085"/>
      <c r="OOZ365" s="1085"/>
      <c r="OPA365" s="1085"/>
      <c r="OPB365" s="1085"/>
      <c r="OPC365" s="1085"/>
      <c r="OPD365" s="1085"/>
      <c r="OPE365" s="1085"/>
      <c r="OPF365" s="1080"/>
      <c r="OPG365" s="1085"/>
      <c r="OPH365" s="1085"/>
      <c r="OPI365" s="1085"/>
      <c r="OPJ365" s="1085"/>
      <c r="OPK365" s="1085"/>
      <c r="OPL365" s="1085"/>
      <c r="OPM365" s="1085"/>
      <c r="OPN365" s="1085"/>
      <c r="OPO365" s="1085"/>
      <c r="OPP365" s="1085"/>
      <c r="OPQ365" s="1085"/>
      <c r="OPR365" s="1085"/>
      <c r="OPS365" s="1085"/>
      <c r="OPT365" s="1085"/>
      <c r="OPU365" s="1080"/>
      <c r="OPV365" s="1085"/>
      <c r="OPW365" s="1085"/>
      <c r="OPX365" s="1085"/>
      <c r="OPY365" s="1085"/>
      <c r="OPZ365" s="1085"/>
      <c r="OQA365" s="1085"/>
      <c r="OQB365" s="1085"/>
      <c r="OQC365" s="1085"/>
      <c r="OQD365" s="1085"/>
      <c r="OQE365" s="1085"/>
      <c r="OQF365" s="1085"/>
      <c r="OQG365" s="1085"/>
      <c r="OQH365" s="1085"/>
      <c r="OQI365" s="1085"/>
      <c r="OQJ365" s="1080"/>
      <c r="OQK365" s="1085"/>
      <c r="OQL365" s="1085"/>
      <c r="OQM365" s="1085"/>
      <c r="OQN365" s="1085"/>
      <c r="OQO365" s="1085"/>
      <c r="OQP365" s="1085"/>
      <c r="OQQ365" s="1085"/>
      <c r="OQR365" s="1085"/>
      <c r="OQS365" s="1085"/>
      <c r="OQT365" s="1085"/>
      <c r="OQU365" s="1085"/>
      <c r="OQV365" s="1085"/>
      <c r="OQW365" s="1085"/>
      <c r="OQX365" s="1085"/>
      <c r="OQY365" s="1080"/>
      <c r="OQZ365" s="1085"/>
      <c r="ORA365" s="1085"/>
      <c r="ORB365" s="1085"/>
      <c r="ORC365" s="1085"/>
      <c r="ORD365" s="1085"/>
      <c r="ORE365" s="1085"/>
      <c r="ORF365" s="1085"/>
      <c r="ORG365" s="1085"/>
      <c r="ORH365" s="1085"/>
      <c r="ORI365" s="1085"/>
      <c r="ORJ365" s="1085"/>
      <c r="ORK365" s="1085"/>
      <c r="ORL365" s="1085"/>
      <c r="ORM365" s="1085"/>
      <c r="ORN365" s="1080"/>
      <c r="ORO365" s="1085"/>
      <c r="ORP365" s="1085"/>
      <c r="ORQ365" s="1085"/>
      <c r="ORR365" s="1085"/>
      <c r="ORS365" s="1085"/>
      <c r="ORT365" s="1085"/>
      <c r="ORU365" s="1085"/>
      <c r="ORV365" s="1085"/>
      <c r="ORW365" s="1085"/>
      <c r="ORX365" s="1085"/>
      <c r="ORY365" s="1085"/>
      <c r="ORZ365" s="1085"/>
      <c r="OSA365" s="1085"/>
      <c r="OSB365" s="1085"/>
      <c r="OSC365" s="1080"/>
      <c r="OSD365" s="1085"/>
      <c r="OSE365" s="1085"/>
      <c r="OSF365" s="1085"/>
      <c r="OSG365" s="1085"/>
      <c r="OSH365" s="1085"/>
      <c r="OSI365" s="1085"/>
      <c r="OSJ365" s="1085"/>
      <c r="OSK365" s="1085"/>
      <c r="OSL365" s="1085"/>
      <c r="OSM365" s="1085"/>
      <c r="OSN365" s="1085"/>
      <c r="OSO365" s="1085"/>
      <c r="OSP365" s="1085"/>
      <c r="OSQ365" s="1085"/>
      <c r="OSR365" s="1080"/>
      <c r="OSS365" s="1085"/>
      <c r="OST365" s="1085"/>
      <c r="OSU365" s="1085"/>
      <c r="OSV365" s="1085"/>
      <c r="OSW365" s="1085"/>
      <c r="OSX365" s="1085"/>
      <c r="OSY365" s="1085"/>
      <c r="OSZ365" s="1085"/>
      <c r="OTA365" s="1085"/>
      <c r="OTB365" s="1085"/>
      <c r="OTC365" s="1085"/>
      <c r="OTD365" s="1085"/>
      <c r="OTE365" s="1085"/>
      <c r="OTF365" s="1085"/>
      <c r="OTG365" s="1080"/>
      <c r="OTH365" s="1085"/>
      <c r="OTI365" s="1085"/>
      <c r="OTJ365" s="1085"/>
      <c r="OTK365" s="1085"/>
      <c r="OTL365" s="1085"/>
      <c r="OTM365" s="1085"/>
      <c r="OTN365" s="1085"/>
      <c r="OTO365" s="1085"/>
      <c r="OTP365" s="1085"/>
      <c r="OTQ365" s="1085"/>
      <c r="OTR365" s="1085"/>
      <c r="OTS365" s="1085"/>
      <c r="OTT365" s="1085"/>
      <c r="OTU365" s="1085"/>
      <c r="OTV365" s="1080"/>
      <c r="OTW365" s="1085"/>
      <c r="OTX365" s="1085"/>
      <c r="OTY365" s="1085"/>
      <c r="OTZ365" s="1085"/>
      <c r="OUA365" s="1085"/>
      <c r="OUB365" s="1085"/>
      <c r="OUC365" s="1085"/>
      <c r="OUD365" s="1085"/>
      <c r="OUE365" s="1085"/>
      <c r="OUF365" s="1085"/>
      <c r="OUG365" s="1085"/>
      <c r="OUH365" s="1085"/>
      <c r="OUI365" s="1085"/>
      <c r="OUJ365" s="1085"/>
      <c r="OUK365" s="1080"/>
      <c r="OUL365" s="1085"/>
      <c r="OUM365" s="1085"/>
      <c r="OUN365" s="1085"/>
      <c r="OUO365" s="1085"/>
      <c r="OUP365" s="1085"/>
      <c r="OUQ365" s="1085"/>
      <c r="OUR365" s="1085"/>
      <c r="OUS365" s="1085"/>
      <c r="OUT365" s="1085"/>
      <c r="OUU365" s="1085"/>
      <c r="OUV365" s="1085"/>
      <c r="OUW365" s="1085"/>
      <c r="OUX365" s="1085"/>
      <c r="OUY365" s="1085"/>
      <c r="OUZ365" s="1080"/>
      <c r="OVA365" s="1085"/>
      <c r="OVB365" s="1085"/>
      <c r="OVC365" s="1085"/>
      <c r="OVD365" s="1085"/>
      <c r="OVE365" s="1085"/>
      <c r="OVF365" s="1085"/>
      <c r="OVG365" s="1085"/>
      <c r="OVH365" s="1085"/>
      <c r="OVI365" s="1085"/>
      <c r="OVJ365" s="1085"/>
      <c r="OVK365" s="1085"/>
      <c r="OVL365" s="1085"/>
      <c r="OVM365" s="1085"/>
      <c r="OVN365" s="1085"/>
      <c r="OVO365" s="1080"/>
      <c r="OVP365" s="1085"/>
      <c r="OVQ365" s="1085"/>
      <c r="OVR365" s="1085"/>
      <c r="OVS365" s="1085"/>
      <c r="OVT365" s="1085"/>
      <c r="OVU365" s="1085"/>
      <c r="OVV365" s="1085"/>
      <c r="OVW365" s="1085"/>
      <c r="OVX365" s="1085"/>
      <c r="OVY365" s="1085"/>
      <c r="OVZ365" s="1085"/>
      <c r="OWA365" s="1085"/>
      <c r="OWB365" s="1085"/>
      <c r="OWC365" s="1085"/>
      <c r="OWD365" s="1080"/>
      <c r="OWE365" s="1085"/>
      <c r="OWF365" s="1085"/>
      <c r="OWG365" s="1085"/>
      <c r="OWH365" s="1085"/>
      <c r="OWI365" s="1085"/>
      <c r="OWJ365" s="1085"/>
      <c r="OWK365" s="1085"/>
      <c r="OWL365" s="1085"/>
      <c r="OWM365" s="1085"/>
      <c r="OWN365" s="1085"/>
      <c r="OWO365" s="1085"/>
      <c r="OWP365" s="1085"/>
      <c r="OWQ365" s="1085"/>
      <c r="OWR365" s="1085"/>
      <c r="OWS365" s="1080"/>
      <c r="OWT365" s="1085"/>
      <c r="OWU365" s="1085"/>
      <c r="OWV365" s="1085"/>
      <c r="OWW365" s="1085"/>
      <c r="OWX365" s="1085"/>
      <c r="OWY365" s="1085"/>
      <c r="OWZ365" s="1085"/>
      <c r="OXA365" s="1085"/>
      <c r="OXB365" s="1085"/>
      <c r="OXC365" s="1085"/>
      <c r="OXD365" s="1085"/>
      <c r="OXE365" s="1085"/>
      <c r="OXF365" s="1085"/>
      <c r="OXG365" s="1085"/>
      <c r="OXH365" s="1080"/>
      <c r="OXI365" s="1085"/>
      <c r="OXJ365" s="1085"/>
      <c r="OXK365" s="1085"/>
      <c r="OXL365" s="1085"/>
      <c r="OXM365" s="1085"/>
      <c r="OXN365" s="1085"/>
      <c r="OXO365" s="1085"/>
      <c r="OXP365" s="1085"/>
      <c r="OXQ365" s="1085"/>
      <c r="OXR365" s="1085"/>
      <c r="OXS365" s="1085"/>
      <c r="OXT365" s="1085"/>
      <c r="OXU365" s="1085"/>
      <c r="OXV365" s="1085"/>
      <c r="OXW365" s="1080"/>
      <c r="OXX365" s="1085"/>
      <c r="OXY365" s="1085"/>
      <c r="OXZ365" s="1085"/>
      <c r="OYA365" s="1085"/>
      <c r="OYB365" s="1085"/>
      <c r="OYC365" s="1085"/>
      <c r="OYD365" s="1085"/>
      <c r="OYE365" s="1085"/>
      <c r="OYF365" s="1085"/>
      <c r="OYG365" s="1085"/>
      <c r="OYH365" s="1085"/>
      <c r="OYI365" s="1085"/>
      <c r="OYJ365" s="1085"/>
      <c r="OYK365" s="1085"/>
      <c r="OYL365" s="1080"/>
      <c r="OYM365" s="1085"/>
      <c r="OYN365" s="1085"/>
      <c r="OYO365" s="1085"/>
      <c r="OYP365" s="1085"/>
      <c r="OYQ365" s="1085"/>
      <c r="OYR365" s="1085"/>
      <c r="OYS365" s="1085"/>
      <c r="OYT365" s="1085"/>
      <c r="OYU365" s="1085"/>
      <c r="OYV365" s="1085"/>
      <c r="OYW365" s="1085"/>
      <c r="OYX365" s="1085"/>
      <c r="OYY365" s="1085"/>
      <c r="OYZ365" s="1085"/>
      <c r="OZA365" s="1080"/>
      <c r="OZB365" s="1085"/>
      <c r="OZC365" s="1085"/>
      <c r="OZD365" s="1085"/>
      <c r="OZE365" s="1085"/>
      <c r="OZF365" s="1085"/>
      <c r="OZG365" s="1085"/>
      <c r="OZH365" s="1085"/>
      <c r="OZI365" s="1085"/>
      <c r="OZJ365" s="1085"/>
      <c r="OZK365" s="1085"/>
      <c r="OZL365" s="1085"/>
      <c r="OZM365" s="1085"/>
      <c r="OZN365" s="1085"/>
      <c r="OZO365" s="1085"/>
      <c r="OZP365" s="1080"/>
      <c r="OZQ365" s="1085"/>
      <c r="OZR365" s="1085"/>
      <c r="OZS365" s="1085"/>
      <c r="OZT365" s="1085"/>
      <c r="OZU365" s="1085"/>
      <c r="OZV365" s="1085"/>
      <c r="OZW365" s="1085"/>
      <c r="OZX365" s="1085"/>
      <c r="OZY365" s="1085"/>
      <c r="OZZ365" s="1085"/>
      <c r="PAA365" s="1085"/>
      <c r="PAB365" s="1085"/>
      <c r="PAC365" s="1085"/>
      <c r="PAD365" s="1085"/>
      <c r="PAE365" s="1080"/>
      <c r="PAF365" s="1085"/>
      <c r="PAG365" s="1085"/>
      <c r="PAH365" s="1085"/>
      <c r="PAI365" s="1085"/>
      <c r="PAJ365" s="1085"/>
      <c r="PAK365" s="1085"/>
      <c r="PAL365" s="1085"/>
      <c r="PAM365" s="1085"/>
      <c r="PAN365" s="1085"/>
      <c r="PAO365" s="1085"/>
      <c r="PAP365" s="1085"/>
      <c r="PAQ365" s="1085"/>
      <c r="PAR365" s="1085"/>
      <c r="PAS365" s="1085"/>
      <c r="PAT365" s="1080"/>
      <c r="PAU365" s="1085"/>
      <c r="PAV365" s="1085"/>
      <c r="PAW365" s="1085"/>
      <c r="PAX365" s="1085"/>
      <c r="PAY365" s="1085"/>
      <c r="PAZ365" s="1085"/>
      <c r="PBA365" s="1085"/>
      <c r="PBB365" s="1085"/>
      <c r="PBC365" s="1085"/>
      <c r="PBD365" s="1085"/>
      <c r="PBE365" s="1085"/>
      <c r="PBF365" s="1085"/>
      <c r="PBG365" s="1085"/>
      <c r="PBH365" s="1085"/>
      <c r="PBI365" s="1080"/>
      <c r="PBJ365" s="1085"/>
      <c r="PBK365" s="1085"/>
      <c r="PBL365" s="1085"/>
      <c r="PBM365" s="1085"/>
      <c r="PBN365" s="1085"/>
      <c r="PBO365" s="1085"/>
      <c r="PBP365" s="1085"/>
      <c r="PBQ365" s="1085"/>
      <c r="PBR365" s="1085"/>
      <c r="PBS365" s="1085"/>
      <c r="PBT365" s="1085"/>
      <c r="PBU365" s="1085"/>
      <c r="PBV365" s="1085"/>
      <c r="PBW365" s="1085"/>
      <c r="PBX365" s="1080"/>
      <c r="PBY365" s="1085"/>
      <c r="PBZ365" s="1085"/>
      <c r="PCA365" s="1085"/>
      <c r="PCB365" s="1085"/>
      <c r="PCC365" s="1085"/>
      <c r="PCD365" s="1085"/>
      <c r="PCE365" s="1085"/>
      <c r="PCF365" s="1085"/>
      <c r="PCG365" s="1085"/>
      <c r="PCH365" s="1085"/>
      <c r="PCI365" s="1085"/>
      <c r="PCJ365" s="1085"/>
      <c r="PCK365" s="1085"/>
      <c r="PCL365" s="1085"/>
      <c r="PCM365" s="1080"/>
      <c r="PCN365" s="1085"/>
      <c r="PCO365" s="1085"/>
      <c r="PCP365" s="1085"/>
      <c r="PCQ365" s="1085"/>
      <c r="PCR365" s="1085"/>
      <c r="PCS365" s="1085"/>
      <c r="PCT365" s="1085"/>
      <c r="PCU365" s="1085"/>
      <c r="PCV365" s="1085"/>
      <c r="PCW365" s="1085"/>
      <c r="PCX365" s="1085"/>
      <c r="PCY365" s="1085"/>
      <c r="PCZ365" s="1085"/>
      <c r="PDA365" s="1085"/>
      <c r="PDB365" s="1080"/>
      <c r="PDC365" s="1085"/>
      <c r="PDD365" s="1085"/>
      <c r="PDE365" s="1085"/>
      <c r="PDF365" s="1085"/>
      <c r="PDG365" s="1085"/>
      <c r="PDH365" s="1085"/>
      <c r="PDI365" s="1085"/>
      <c r="PDJ365" s="1085"/>
      <c r="PDK365" s="1085"/>
      <c r="PDL365" s="1085"/>
      <c r="PDM365" s="1085"/>
      <c r="PDN365" s="1085"/>
      <c r="PDO365" s="1085"/>
      <c r="PDP365" s="1085"/>
      <c r="PDQ365" s="1080"/>
      <c r="PDR365" s="1085"/>
      <c r="PDS365" s="1085"/>
      <c r="PDT365" s="1085"/>
      <c r="PDU365" s="1085"/>
      <c r="PDV365" s="1085"/>
      <c r="PDW365" s="1085"/>
      <c r="PDX365" s="1085"/>
      <c r="PDY365" s="1085"/>
      <c r="PDZ365" s="1085"/>
      <c r="PEA365" s="1085"/>
      <c r="PEB365" s="1085"/>
      <c r="PEC365" s="1085"/>
      <c r="PED365" s="1085"/>
      <c r="PEE365" s="1085"/>
      <c r="PEF365" s="1080"/>
      <c r="PEG365" s="1085"/>
      <c r="PEH365" s="1085"/>
      <c r="PEI365" s="1085"/>
      <c r="PEJ365" s="1085"/>
      <c r="PEK365" s="1085"/>
      <c r="PEL365" s="1085"/>
      <c r="PEM365" s="1085"/>
      <c r="PEN365" s="1085"/>
      <c r="PEO365" s="1085"/>
      <c r="PEP365" s="1085"/>
      <c r="PEQ365" s="1085"/>
      <c r="PER365" s="1085"/>
      <c r="PES365" s="1085"/>
      <c r="PET365" s="1085"/>
      <c r="PEU365" s="1080"/>
      <c r="PEV365" s="1085"/>
      <c r="PEW365" s="1085"/>
      <c r="PEX365" s="1085"/>
      <c r="PEY365" s="1085"/>
      <c r="PEZ365" s="1085"/>
      <c r="PFA365" s="1085"/>
      <c r="PFB365" s="1085"/>
      <c r="PFC365" s="1085"/>
      <c r="PFD365" s="1085"/>
      <c r="PFE365" s="1085"/>
      <c r="PFF365" s="1085"/>
      <c r="PFG365" s="1085"/>
      <c r="PFH365" s="1085"/>
      <c r="PFI365" s="1085"/>
      <c r="PFJ365" s="1080"/>
      <c r="PFK365" s="1085"/>
      <c r="PFL365" s="1085"/>
      <c r="PFM365" s="1085"/>
      <c r="PFN365" s="1085"/>
      <c r="PFO365" s="1085"/>
      <c r="PFP365" s="1085"/>
      <c r="PFQ365" s="1085"/>
      <c r="PFR365" s="1085"/>
      <c r="PFS365" s="1085"/>
      <c r="PFT365" s="1085"/>
      <c r="PFU365" s="1085"/>
      <c r="PFV365" s="1085"/>
      <c r="PFW365" s="1085"/>
      <c r="PFX365" s="1085"/>
      <c r="PFY365" s="1080"/>
      <c r="PFZ365" s="1085"/>
      <c r="PGA365" s="1085"/>
      <c r="PGB365" s="1085"/>
      <c r="PGC365" s="1085"/>
      <c r="PGD365" s="1085"/>
      <c r="PGE365" s="1085"/>
      <c r="PGF365" s="1085"/>
      <c r="PGG365" s="1085"/>
      <c r="PGH365" s="1085"/>
      <c r="PGI365" s="1085"/>
      <c r="PGJ365" s="1085"/>
      <c r="PGK365" s="1085"/>
      <c r="PGL365" s="1085"/>
      <c r="PGM365" s="1085"/>
      <c r="PGN365" s="1080"/>
      <c r="PGO365" s="1085"/>
      <c r="PGP365" s="1085"/>
      <c r="PGQ365" s="1085"/>
      <c r="PGR365" s="1085"/>
      <c r="PGS365" s="1085"/>
      <c r="PGT365" s="1085"/>
      <c r="PGU365" s="1085"/>
      <c r="PGV365" s="1085"/>
      <c r="PGW365" s="1085"/>
      <c r="PGX365" s="1085"/>
      <c r="PGY365" s="1085"/>
      <c r="PGZ365" s="1085"/>
      <c r="PHA365" s="1085"/>
      <c r="PHB365" s="1085"/>
      <c r="PHC365" s="1080"/>
      <c r="PHD365" s="1085"/>
      <c r="PHE365" s="1085"/>
      <c r="PHF365" s="1085"/>
      <c r="PHG365" s="1085"/>
      <c r="PHH365" s="1085"/>
      <c r="PHI365" s="1085"/>
      <c r="PHJ365" s="1085"/>
      <c r="PHK365" s="1085"/>
      <c r="PHL365" s="1085"/>
      <c r="PHM365" s="1085"/>
      <c r="PHN365" s="1085"/>
      <c r="PHO365" s="1085"/>
      <c r="PHP365" s="1085"/>
      <c r="PHQ365" s="1085"/>
      <c r="PHR365" s="1080"/>
      <c r="PHS365" s="1085"/>
      <c r="PHT365" s="1085"/>
      <c r="PHU365" s="1085"/>
      <c r="PHV365" s="1085"/>
      <c r="PHW365" s="1085"/>
      <c r="PHX365" s="1085"/>
      <c r="PHY365" s="1085"/>
      <c r="PHZ365" s="1085"/>
      <c r="PIA365" s="1085"/>
      <c r="PIB365" s="1085"/>
      <c r="PIC365" s="1085"/>
      <c r="PID365" s="1085"/>
      <c r="PIE365" s="1085"/>
      <c r="PIF365" s="1085"/>
      <c r="PIG365" s="1080"/>
      <c r="PIH365" s="1085"/>
      <c r="PII365" s="1085"/>
      <c r="PIJ365" s="1085"/>
      <c r="PIK365" s="1085"/>
      <c r="PIL365" s="1085"/>
      <c r="PIM365" s="1085"/>
      <c r="PIN365" s="1085"/>
      <c r="PIO365" s="1085"/>
      <c r="PIP365" s="1085"/>
      <c r="PIQ365" s="1085"/>
      <c r="PIR365" s="1085"/>
      <c r="PIS365" s="1085"/>
      <c r="PIT365" s="1085"/>
      <c r="PIU365" s="1085"/>
      <c r="PIV365" s="1080"/>
      <c r="PIW365" s="1085"/>
      <c r="PIX365" s="1085"/>
      <c r="PIY365" s="1085"/>
      <c r="PIZ365" s="1085"/>
      <c r="PJA365" s="1085"/>
      <c r="PJB365" s="1085"/>
      <c r="PJC365" s="1085"/>
      <c r="PJD365" s="1085"/>
      <c r="PJE365" s="1085"/>
      <c r="PJF365" s="1085"/>
      <c r="PJG365" s="1085"/>
      <c r="PJH365" s="1085"/>
      <c r="PJI365" s="1085"/>
      <c r="PJJ365" s="1085"/>
      <c r="PJK365" s="1080"/>
      <c r="PJL365" s="1085"/>
      <c r="PJM365" s="1085"/>
      <c r="PJN365" s="1085"/>
      <c r="PJO365" s="1085"/>
      <c r="PJP365" s="1085"/>
      <c r="PJQ365" s="1085"/>
      <c r="PJR365" s="1085"/>
      <c r="PJS365" s="1085"/>
      <c r="PJT365" s="1085"/>
      <c r="PJU365" s="1085"/>
      <c r="PJV365" s="1085"/>
      <c r="PJW365" s="1085"/>
      <c r="PJX365" s="1085"/>
      <c r="PJY365" s="1085"/>
      <c r="PJZ365" s="1080"/>
      <c r="PKA365" s="1085"/>
      <c r="PKB365" s="1085"/>
      <c r="PKC365" s="1085"/>
      <c r="PKD365" s="1085"/>
      <c r="PKE365" s="1085"/>
      <c r="PKF365" s="1085"/>
      <c r="PKG365" s="1085"/>
      <c r="PKH365" s="1085"/>
      <c r="PKI365" s="1085"/>
      <c r="PKJ365" s="1085"/>
      <c r="PKK365" s="1085"/>
      <c r="PKL365" s="1085"/>
      <c r="PKM365" s="1085"/>
      <c r="PKN365" s="1085"/>
      <c r="PKO365" s="1080"/>
      <c r="PKP365" s="1085"/>
      <c r="PKQ365" s="1085"/>
      <c r="PKR365" s="1085"/>
      <c r="PKS365" s="1085"/>
      <c r="PKT365" s="1085"/>
      <c r="PKU365" s="1085"/>
      <c r="PKV365" s="1085"/>
      <c r="PKW365" s="1085"/>
      <c r="PKX365" s="1085"/>
      <c r="PKY365" s="1085"/>
      <c r="PKZ365" s="1085"/>
      <c r="PLA365" s="1085"/>
      <c r="PLB365" s="1085"/>
      <c r="PLC365" s="1085"/>
      <c r="PLD365" s="1080"/>
      <c r="PLE365" s="1085"/>
      <c r="PLF365" s="1085"/>
      <c r="PLG365" s="1085"/>
      <c r="PLH365" s="1085"/>
      <c r="PLI365" s="1085"/>
      <c r="PLJ365" s="1085"/>
      <c r="PLK365" s="1085"/>
      <c r="PLL365" s="1085"/>
      <c r="PLM365" s="1085"/>
      <c r="PLN365" s="1085"/>
      <c r="PLO365" s="1085"/>
      <c r="PLP365" s="1085"/>
      <c r="PLQ365" s="1085"/>
      <c r="PLR365" s="1085"/>
      <c r="PLS365" s="1080"/>
      <c r="PLT365" s="1085"/>
      <c r="PLU365" s="1085"/>
      <c r="PLV365" s="1085"/>
      <c r="PLW365" s="1085"/>
      <c r="PLX365" s="1085"/>
      <c r="PLY365" s="1085"/>
      <c r="PLZ365" s="1085"/>
      <c r="PMA365" s="1085"/>
      <c r="PMB365" s="1085"/>
      <c r="PMC365" s="1085"/>
      <c r="PMD365" s="1085"/>
      <c r="PME365" s="1085"/>
      <c r="PMF365" s="1085"/>
      <c r="PMG365" s="1085"/>
      <c r="PMH365" s="1080"/>
      <c r="PMI365" s="1085"/>
      <c r="PMJ365" s="1085"/>
      <c r="PMK365" s="1085"/>
      <c r="PML365" s="1085"/>
      <c r="PMM365" s="1085"/>
      <c r="PMN365" s="1085"/>
      <c r="PMO365" s="1085"/>
      <c r="PMP365" s="1085"/>
      <c r="PMQ365" s="1085"/>
      <c r="PMR365" s="1085"/>
      <c r="PMS365" s="1085"/>
      <c r="PMT365" s="1085"/>
      <c r="PMU365" s="1085"/>
      <c r="PMV365" s="1085"/>
      <c r="PMW365" s="1080"/>
      <c r="PMX365" s="1085"/>
      <c r="PMY365" s="1085"/>
      <c r="PMZ365" s="1085"/>
      <c r="PNA365" s="1085"/>
      <c r="PNB365" s="1085"/>
      <c r="PNC365" s="1085"/>
      <c r="PND365" s="1085"/>
      <c r="PNE365" s="1085"/>
      <c r="PNF365" s="1085"/>
      <c r="PNG365" s="1085"/>
      <c r="PNH365" s="1085"/>
      <c r="PNI365" s="1085"/>
      <c r="PNJ365" s="1085"/>
      <c r="PNK365" s="1085"/>
      <c r="PNL365" s="1080"/>
      <c r="PNM365" s="1085"/>
      <c r="PNN365" s="1085"/>
      <c r="PNO365" s="1085"/>
      <c r="PNP365" s="1085"/>
      <c r="PNQ365" s="1085"/>
      <c r="PNR365" s="1085"/>
      <c r="PNS365" s="1085"/>
      <c r="PNT365" s="1085"/>
      <c r="PNU365" s="1085"/>
      <c r="PNV365" s="1085"/>
      <c r="PNW365" s="1085"/>
      <c r="PNX365" s="1085"/>
      <c r="PNY365" s="1085"/>
      <c r="PNZ365" s="1085"/>
      <c r="POA365" s="1080"/>
      <c r="POB365" s="1085"/>
      <c r="POC365" s="1085"/>
      <c r="POD365" s="1085"/>
      <c r="POE365" s="1085"/>
      <c r="POF365" s="1085"/>
      <c r="POG365" s="1085"/>
      <c r="POH365" s="1085"/>
      <c r="POI365" s="1085"/>
      <c r="POJ365" s="1085"/>
      <c r="POK365" s="1085"/>
      <c r="POL365" s="1085"/>
      <c r="POM365" s="1085"/>
      <c r="PON365" s="1085"/>
      <c r="POO365" s="1085"/>
      <c r="POP365" s="1080"/>
      <c r="POQ365" s="1085"/>
      <c r="POR365" s="1085"/>
      <c r="POS365" s="1085"/>
      <c r="POT365" s="1085"/>
      <c r="POU365" s="1085"/>
      <c r="POV365" s="1085"/>
      <c r="POW365" s="1085"/>
      <c r="POX365" s="1085"/>
      <c r="POY365" s="1085"/>
      <c r="POZ365" s="1085"/>
      <c r="PPA365" s="1085"/>
      <c r="PPB365" s="1085"/>
      <c r="PPC365" s="1085"/>
      <c r="PPD365" s="1085"/>
      <c r="PPE365" s="1080"/>
      <c r="PPF365" s="1085"/>
      <c r="PPG365" s="1085"/>
      <c r="PPH365" s="1085"/>
      <c r="PPI365" s="1085"/>
      <c r="PPJ365" s="1085"/>
      <c r="PPK365" s="1085"/>
      <c r="PPL365" s="1085"/>
      <c r="PPM365" s="1085"/>
      <c r="PPN365" s="1085"/>
      <c r="PPO365" s="1085"/>
      <c r="PPP365" s="1085"/>
      <c r="PPQ365" s="1085"/>
      <c r="PPR365" s="1085"/>
      <c r="PPS365" s="1085"/>
      <c r="PPT365" s="1080"/>
      <c r="PPU365" s="1085"/>
      <c r="PPV365" s="1085"/>
      <c r="PPW365" s="1085"/>
      <c r="PPX365" s="1085"/>
      <c r="PPY365" s="1085"/>
      <c r="PPZ365" s="1085"/>
      <c r="PQA365" s="1085"/>
      <c r="PQB365" s="1085"/>
      <c r="PQC365" s="1085"/>
      <c r="PQD365" s="1085"/>
      <c r="PQE365" s="1085"/>
      <c r="PQF365" s="1085"/>
      <c r="PQG365" s="1085"/>
      <c r="PQH365" s="1085"/>
      <c r="PQI365" s="1080"/>
      <c r="PQJ365" s="1085"/>
      <c r="PQK365" s="1085"/>
      <c r="PQL365" s="1085"/>
      <c r="PQM365" s="1085"/>
      <c r="PQN365" s="1085"/>
      <c r="PQO365" s="1085"/>
      <c r="PQP365" s="1085"/>
      <c r="PQQ365" s="1085"/>
      <c r="PQR365" s="1085"/>
      <c r="PQS365" s="1085"/>
      <c r="PQT365" s="1085"/>
      <c r="PQU365" s="1085"/>
      <c r="PQV365" s="1085"/>
      <c r="PQW365" s="1085"/>
      <c r="PQX365" s="1080"/>
      <c r="PQY365" s="1085"/>
      <c r="PQZ365" s="1085"/>
      <c r="PRA365" s="1085"/>
      <c r="PRB365" s="1085"/>
      <c r="PRC365" s="1085"/>
      <c r="PRD365" s="1085"/>
      <c r="PRE365" s="1085"/>
      <c r="PRF365" s="1085"/>
      <c r="PRG365" s="1085"/>
      <c r="PRH365" s="1085"/>
      <c r="PRI365" s="1085"/>
      <c r="PRJ365" s="1085"/>
      <c r="PRK365" s="1085"/>
      <c r="PRL365" s="1085"/>
      <c r="PRM365" s="1080"/>
      <c r="PRN365" s="1085"/>
      <c r="PRO365" s="1085"/>
      <c r="PRP365" s="1085"/>
      <c r="PRQ365" s="1085"/>
      <c r="PRR365" s="1085"/>
      <c r="PRS365" s="1085"/>
      <c r="PRT365" s="1085"/>
      <c r="PRU365" s="1085"/>
      <c r="PRV365" s="1085"/>
      <c r="PRW365" s="1085"/>
      <c r="PRX365" s="1085"/>
      <c r="PRY365" s="1085"/>
      <c r="PRZ365" s="1085"/>
      <c r="PSA365" s="1085"/>
      <c r="PSB365" s="1080"/>
      <c r="PSC365" s="1085"/>
      <c r="PSD365" s="1085"/>
      <c r="PSE365" s="1085"/>
      <c r="PSF365" s="1085"/>
      <c r="PSG365" s="1085"/>
      <c r="PSH365" s="1085"/>
      <c r="PSI365" s="1085"/>
      <c r="PSJ365" s="1085"/>
      <c r="PSK365" s="1085"/>
      <c r="PSL365" s="1085"/>
      <c r="PSM365" s="1085"/>
      <c r="PSN365" s="1085"/>
      <c r="PSO365" s="1085"/>
      <c r="PSP365" s="1085"/>
      <c r="PSQ365" s="1080"/>
      <c r="PSR365" s="1085"/>
      <c r="PSS365" s="1085"/>
      <c r="PST365" s="1085"/>
      <c r="PSU365" s="1085"/>
      <c r="PSV365" s="1085"/>
      <c r="PSW365" s="1085"/>
      <c r="PSX365" s="1085"/>
      <c r="PSY365" s="1085"/>
      <c r="PSZ365" s="1085"/>
      <c r="PTA365" s="1085"/>
      <c r="PTB365" s="1085"/>
      <c r="PTC365" s="1085"/>
      <c r="PTD365" s="1085"/>
      <c r="PTE365" s="1085"/>
      <c r="PTF365" s="1080"/>
      <c r="PTG365" s="1085"/>
      <c r="PTH365" s="1085"/>
      <c r="PTI365" s="1085"/>
      <c r="PTJ365" s="1085"/>
      <c r="PTK365" s="1085"/>
      <c r="PTL365" s="1085"/>
      <c r="PTM365" s="1085"/>
      <c r="PTN365" s="1085"/>
      <c r="PTO365" s="1085"/>
      <c r="PTP365" s="1085"/>
      <c r="PTQ365" s="1085"/>
      <c r="PTR365" s="1085"/>
      <c r="PTS365" s="1085"/>
      <c r="PTT365" s="1085"/>
      <c r="PTU365" s="1080"/>
      <c r="PTV365" s="1085"/>
      <c r="PTW365" s="1085"/>
      <c r="PTX365" s="1085"/>
      <c r="PTY365" s="1085"/>
      <c r="PTZ365" s="1085"/>
      <c r="PUA365" s="1085"/>
      <c r="PUB365" s="1085"/>
      <c r="PUC365" s="1085"/>
      <c r="PUD365" s="1085"/>
      <c r="PUE365" s="1085"/>
      <c r="PUF365" s="1085"/>
      <c r="PUG365" s="1085"/>
      <c r="PUH365" s="1085"/>
      <c r="PUI365" s="1085"/>
      <c r="PUJ365" s="1080"/>
      <c r="PUK365" s="1085"/>
      <c r="PUL365" s="1085"/>
      <c r="PUM365" s="1085"/>
      <c r="PUN365" s="1085"/>
      <c r="PUO365" s="1085"/>
      <c r="PUP365" s="1085"/>
      <c r="PUQ365" s="1085"/>
      <c r="PUR365" s="1085"/>
      <c r="PUS365" s="1085"/>
      <c r="PUT365" s="1085"/>
      <c r="PUU365" s="1085"/>
      <c r="PUV365" s="1085"/>
      <c r="PUW365" s="1085"/>
      <c r="PUX365" s="1085"/>
      <c r="PUY365" s="1080"/>
      <c r="PUZ365" s="1085"/>
      <c r="PVA365" s="1085"/>
      <c r="PVB365" s="1085"/>
      <c r="PVC365" s="1085"/>
      <c r="PVD365" s="1085"/>
      <c r="PVE365" s="1085"/>
      <c r="PVF365" s="1085"/>
      <c r="PVG365" s="1085"/>
      <c r="PVH365" s="1085"/>
      <c r="PVI365" s="1085"/>
      <c r="PVJ365" s="1085"/>
      <c r="PVK365" s="1085"/>
      <c r="PVL365" s="1085"/>
      <c r="PVM365" s="1085"/>
      <c r="PVN365" s="1080"/>
      <c r="PVO365" s="1085"/>
      <c r="PVP365" s="1085"/>
      <c r="PVQ365" s="1085"/>
      <c r="PVR365" s="1085"/>
      <c r="PVS365" s="1085"/>
      <c r="PVT365" s="1085"/>
      <c r="PVU365" s="1085"/>
      <c r="PVV365" s="1085"/>
      <c r="PVW365" s="1085"/>
      <c r="PVX365" s="1085"/>
      <c r="PVY365" s="1085"/>
      <c r="PVZ365" s="1085"/>
      <c r="PWA365" s="1085"/>
      <c r="PWB365" s="1085"/>
      <c r="PWC365" s="1080"/>
      <c r="PWD365" s="1085"/>
      <c r="PWE365" s="1085"/>
      <c r="PWF365" s="1085"/>
      <c r="PWG365" s="1085"/>
      <c r="PWH365" s="1085"/>
      <c r="PWI365" s="1085"/>
      <c r="PWJ365" s="1085"/>
      <c r="PWK365" s="1085"/>
      <c r="PWL365" s="1085"/>
      <c r="PWM365" s="1085"/>
      <c r="PWN365" s="1085"/>
      <c r="PWO365" s="1085"/>
      <c r="PWP365" s="1085"/>
      <c r="PWQ365" s="1085"/>
      <c r="PWR365" s="1080"/>
      <c r="PWS365" s="1085"/>
      <c r="PWT365" s="1085"/>
      <c r="PWU365" s="1085"/>
      <c r="PWV365" s="1085"/>
      <c r="PWW365" s="1085"/>
      <c r="PWX365" s="1085"/>
      <c r="PWY365" s="1085"/>
      <c r="PWZ365" s="1085"/>
      <c r="PXA365" s="1085"/>
      <c r="PXB365" s="1085"/>
      <c r="PXC365" s="1085"/>
      <c r="PXD365" s="1085"/>
      <c r="PXE365" s="1085"/>
      <c r="PXF365" s="1085"/>
      <c r="PXG365" s="1080"/>
      <c r="PXH365" s="1085"/>
      <c r="PXI365" s="1085"/>
      <c r="PXJ365" s="1085"/>
      <c r="PXK365" s="1085"/>
      <c r="PXL365" s="1085"/>
      <c r="PXM365" s="1085"/>
      <c r="PXN365" s="1085"/>
      <c r="PXO365" s="1085"/>
      <c r="PXP365" s="1085"/>
      <c r="PXQ365" s="1085"/>
      <c r="PXR365" s="1085"/>
      <c r="PXS365" s="1085"/>
      <c r="PXT365" s="1085"/>
      <c r="PXU365" s="1085"/>
      <c r="PXV365" s="1080"/>
      <c r="PXW365" s="1085"/>
      <c r="PXX365" s="1085"/>
      <c r="PXY365" s="1085"/>
      <c r="PXZ365" s="1085"/>
      <c r="PYA365" s="1085"/>
      <c r="PYB365" s="1085"/>
      <c r="PYC365" s="1085"/>
      <c r="PYD365" s="1085"/>
      <c r="PYE365" s="1085"/>
      <c r="PYF365" s="1085"/>
      <c r="PYG365" s="1085"/>
      <c r="PYH365" s="1085"/>
      <c r="PYI365" s="1085"/>
      <c r="PYJ365" s="1085"/>
      <c r="PYK365" s="1080"/>
      <c r="PYL365" s="1085"/>
      <c r="PYM365" s="1085"/>
      <c r="PYN365" s="1085"/>
      <c r="PYO365" s="1085"/>
      <c r="PYP365" s="1085"/>
      <c r="PYQ365" s="1085"/>
      <c r="PYR365" s="1085"/>
      <c r="PYS365" s="1085"/>
      <c r="PYT365" s="1085"/>
      <c r="PYU365" s="1085"/>
      <c r="PYV365" s="1085"/>
      <c r="PYW365" s="1085"/>
      <c r="PYX365" s="1085"/>
      <c r="PYY365" s="1085"/>
      <c r="PYZ365" s="1080"/>
      <c r="PZA365" s="1085"/>
      <c r="PZB365" s="1085"/>
      <c r="PZC365" s="1085"/>
      <c r="PZD365" s="1085"/>
      <c r="PZE365" s="1085"/>
      <c r="PZF365" s="1085"/>
      <c r="PZG365" s="1085"/>
      <c r="PZH365" s="1085"/>
      <c r="PZI365" s="1085"/>
      <c r="PZJ365" s="1085"/>
      <c r="PZK365" s="1085"/>
      <c r="PZL365" s="1085"/>
      <c r="PZM365" s="1085"/>
      <c r="PZN365" s="1085"/>
      <c r="PZO365" s="1080"/>
      <c r="PZP365" s="1085"/>
      <c r="PZQ365" s="1085"/>
      <c r="PZR365" s="1085"/>
      <c r="PZS365" s="1085"/>
      <c r="PZT365" s="1085"/>
      <c r="PZU365" s="1085"/>
      <c r="PZV365" s="1085"/>
      <c r="PZW365" s="1085"/>
      <c r="PZX365" s="1085"/>
      <c r="PZY365" s="1085"/>
      <c r="PZZ365" s="1085"/>
      <c r="QAA365" s="1085"/>
      <c r="QAB365" s="1085"/>
      <c r="QAC365" s="1085"/>
      <c r="QAD365" s="1080"/>
      <c r="QAE365" s="1085"/>
      <c r="QAF365" s="1085"/>
      <c r="QAG365" s="1085"/>
      <c r="QAH365" s="1085"/>
      <c r="QAI365" s="1085"/>
      <c r="QAJ365" s="1085"/>
      <c r="QAK365" s="1085"/>
      <c r="QAL365" s="1085"/>
      <c r="QAM365" s="1085"/>
      <c r="QAN365" s="1085"/>
      <c r="QAO365" s="1085"/>
      <c r="QAP365" s="1085"/>
      <c r="QAQ365" s="1085"/>
      <c r="QAR365" s="1085"/>
      <c r="QAS365" s="1080"/>
      <c r="QAT365" s="1085"/>
      <c r="QAU365" s="1085"/>
      <c r="QAV365" s="1085"/>
      <c r="QAW365" s="1085"/>
      <c r="QAX365" s="1085"/>
      <c r="QAY365" s="1085"/>
      <c r="QAZ365" s="1085"/>
      <c r="QBA365" s="1085"/>
      <c r="QBB365" s="1085"/>
      <c r="QBC365" s="1085"/>
      <c r="QBD365" s="1085"/>
      <c r="QBE365" s="1085"/>
      <c r="QBF365" s="1085"/>
      <c r="QBG365" s="1085"/>
      <c r="QBH365" s="1080"/>
      <c r="QBI365" s="1085"/>
      <c r="QBJ365" s="1085"/>
      <c r="QBK365" s="1085"/>
      <c r="QBL365" s="1085"/>
      <c r="QBM365" s="1085"/>
      <c r="QBN365" s="1085"/>
      <c r="QBO365" s="1085"/>
      <c r="QBP365" s="1085"/>
      <c r="QBQ365" s="1085"/>
      <c r="QBR365" s="1085"/>
      <c r="QBS365" s="1085"/>
      <c r="QBT365" s="1085"/>
      <c r="QBU365" s="1085"/>
      <c r="QBV365" s="1085"/>
      <c r="QBW365" s="1080"/>
      <c r="QBX365" s="1085"/>
      <c r="QBY365" s="1085"/>
      <c r="QBZ365" s="1085"/>
      <c r="QCA365" s="1085"/>
      <c r="QCB365" s="1085"/>
      <c r="QCC365" s="1085"/>
      <c r="QCD365" s="1085"/>
      <c r="QCE365" s="1085"/>
      <c r="QCF365" s="1085"/>
      <c r="QCG365" s="1085"/>
      <c r="QCH365" s="1085"/>
      <c r="QCI365" s="1085"/>
      <c r="QCJ365" s="1085"/>
      <c r="QCK365" s="1085"/>
      <c r="QCL365" s="1080"/>
      <c r="QCM365" s="1085"/>
      <c r="QCN365" s="1085"/>
      <c r="QCO365" s="1085"/>
      <c r="QCP365" s="1085"/>
      <c r="QCQ365" s="1085"/>
      <c r="QCR365" s="1085"/>
      <c r="QCS365" s="1085"/>
      <c r="QCT365" s="1085"/>
      <c r="QCU365" s="1085"/>
      <c r="QCV365" s="1085"/>
      <c r="QCW365" s="1085"/>
      <c r="QCX365" s="1085"/>
      <c r="QCY365" s="1085"/>
      <c r="QCZ365" s="1085"/>
      <c r="QDA365" s="1080"/>
      <c r="QDB365" s="1085"/>
      <c r="QDC365" s="1085"/>
      <c r="QDD365" s="1085"/>
      <c r="QDE365" s="1085"/>
      <c r="QDF365" s="1085"/>
      <c r="QDG365" s="1085"/>
      <c r="QDH365" s="1085"/>
      <c r="QDI365" s="1085"/>
      <c r="QDJ365" s="1085"/>
      <c r="QDK365" s="1085"/>
      <c r="QDL365" s="1085"/>
      <c r="QDM365" s="1085"/>
      <c r="QDN365" s="1085"/>
      <c r="QDO365" s="1085"/>
      <c r="QDP365" s="1080"/>
      <c r="QDQ365" s="1085"/>
      <c r="QDR365" s="1085"/>
      <c r="QDS365" s="1085"/>
      <c r="QDT365" s="1085"/>
      <c r="QDU365" s="1085"/>
      <c r="QDV365" s="1085"/>
      <c r="QDW365" s="1085"/>
      <c r="QDX365" s="1085"/>
      <c r="QDY365" s="1085"/>
      <c r="QDZ365" s="1085"/>
      <c r="QEA365" s="1085"/>
      <c r="QEB365" s="1085"/>
      <c r="QEC365" s="1085"/>
      <c r="QED365" s="1085"/>
      <c r="QEE365" s="1080"/>
      <c r="QEF365" s="1085"/>
      <c r="QEG365" s="1085"/>
      <c r="QEH365" s="1085"/>
      <c r="QEI365" s="1085"/>
      <c r="QEJ365" s="1085"/>
      <c r="QEK365" s="1085"/>
      <c r="QEL365" s="1085"/>
      <c r="QEM365" s="1085"/>
      <c r="QEN365" s="1085"/>
      <c r="QEO365" s="1085"/>
      <c r="QEP365" s="1085"/>
      <c r="QEQ365" s="1085"/>
      <c r="QER365" s="1085"/>
      <c r="QES365" s="1085"/>
      <c r="QET365" s="1080"/>
      <c r="QEU365" s="1085"/>
      <c r="QEV365" s="1085"/>
      <c r="QEW365" s="1085"/>
      <c r="QEX365" s="1085"/>
      <c r="QEY365" s="1085"/>
      <c r="QEZ365" s="1085"/>
      <c r="QFA365" s="1085"/>
      <c r="QFB365" s="1085"/>
      <c r="QFC365" s="1085"/>
      <c r="QFD365" s="1085"/>
      <c r="QFE365" s="1085"/>
      <c r="QFF365" s="1085"/>
      <c r="QFG365" s="1085"/>
      <c r="QFH365" s="1085"/>
      <c r="QFI365" s="1080"/>
      <c r="QFJ365" s="1085"/>
      <c r="QFK365" s="1085"/>
      <c r="QFL365" s="1085"/>
      <c r="QFM365" s="1085"/>
      <c r="QFN365" s="1085"/>
      <c r="QFO365" s="1085"/>
      <c r="QFP365" s="1085"/>
      <c r="QFQ365" s="1085"/>
      <c r="QFR365" s="1085"/>
      <c r="QFS365" s="1085"/>
      <c r="QFT365" s="1085"/>
      <c r="QFU365" s="1085"/>
      <c r="QFV365" s="1085"/>
      <c r="QFW365" s="1085"/>
      <c r="QFX365" s="1080"/>
      <c r="QFY365" s="1085"/>
      <c r="QFZ365" s="1085"/>
      <c r="QGA365" s="1085"/>
      <c r="QGB365" s="1085"/>
      <c r="QGC365" s="1085"/>
      <c r="QGD365" s="1085"/>
      <c r="QGE365" s="1085"/>
      <c r="QGF365" s="1085"/>
      <c r="QGG365" s="1085"/>
      <c r="QGH365" s="1085"/>
      <c r="QGI365" s="1085"/>
      <c r="QGJ365" s="1085"/>
      <c r="QGK365" s="1085"/>
      <c r="QGL365" s="1085"/>
      <c r="QGM365" s="1080"/>
      <c r="QGN365" s="1085"/>
      <c r="QGO365" s="1085"/>
      <c r="QGP365" s="1085"/>
      <c r="QGQ365" s="1085"/>
      <c r="QGR365" s="1085"/>
      <c r="QGS365" s="1085"/>
      <c r="QGT365" s="1085"/>
      <c r="QGU365" s="1085"/>
      <c r="QGV365" s="1085"/>
      <c r="QGW365" s="1085"/>
      <c r="QGX365" s="1085"/>
      <c r="QGY365" s="1085"/>
      <c r="QGZ365" s="1085"/>
      <c r="QHA365" s="1085"/>
      <c r="QHB365" s="1080"/>
      <c r="QHC365" s="1085"/>
      <c r="QHD365" s="1085"/>
      <c r="QHE365" s="1085"/>
      <c r="QHF365" s="1085"/>
      <c r="QHG365" s="1085"/>
      <c r="QHH365" s="1085"/>
      <c r="QHI365" s="1085"/>
      <c r="QHJ365" s="1085"/>
      <c r="QHK365" s="1085"/>
      <c r="QHL365" s="1085"/>
      <c r="QHM365" s="1085"/>
      <c r="QHN365" s="1085"/>
      <c r="QHO365" s="1085"/>
      <c r="QHP365" s="1085"/>
      <c r="QHQ365" s="1080"/>
      <c r="QHR365" s="1085"/>
      <c r="QHS365" s="1085"/>
      <c r="QHT365" s="1085"/>
      <c r="QHU365" s="1085"/>
      <c r="QHV365" s="1085"/>
      <c r="QHW365" s="1085"/>
      <c r="QHX365" s="1085"/>
      <c r="QHY365" s="1085"/>
      <c r="QHZ365" s="1085"/>
      <c r="QIA365" s="1085"/>
      <c r="QIB365" s="1085"/>
      <c r="QIC365" s="1085"/>
      <c r="QID365" s="1085"/>
      <c r="QIE365" s="1085"/>
      <c r="QIF365" s="1080"/>
      <c r="QIG365" s="1085"/>
      <c r="QIH365" s="1085"/>
      <c r="QII365" s="1085"/>
      <c r="QIJ365" s="1085"/>
      <c r="QIK365" s="1085"/>
      <c r="QIL365" s="1085"/>
      <c r="QIM365" s="1085"/>
      <c r="QIN365" s="1085"/>
      <c r="QIO365" s="1085"/>
      <c r="QIP365" s="1085"/>
      <c r="QIQ365" s="1085"/>
      <c r="QIR365" s="1085"/>
      <c r="QIS365" s="1085"/>
      <c r="QIT365" s="1085"/>
      <c r="QIU365" s="1080"/>
      <c r="QIV365" s="1085"/>
      <c r="QIW365" s="1085"/>
      <c r="QIX365" s="1085"/>
      <c r="QIY365" s="1085"/>
      <c r="QIZ365" s="1085"/>
      <c r="QJA365" s="1085"/>
      <c r="QJB365" s="1085"/>
      <c r="QJC365" s="1085"/>
      <c r="QJD365" s="1085"/>
      <c r="QJE365" s="1085"/>
      <c r="QJF365" s="1085"/>
      <c r="QJG365" s="1085"/>
      <c r="QJH365" s="1085"/>
      <c r="QJI365" s="1085"/>
      <c r="QJJ365" s="1080"/>
      <c r="QJK365" s="1085"/>
      <c r="QJL365" s="1085"/>
      <c r="QJM365" s="1085"/>
      <c r="QJN365" s="1085"/>
      <c r="QJO365" s="1085"/>
      <c r="QJP365" s="1085"/>
      <c r="QJQ365" s="1085"/>
      <c r="QJR365" s="1085"/>
      <c r="QJS365" s="1085"/>
      <c r="QJT365" s="1085"/>
      <c r="QJU365" s="1085"/>
      <c r="QJV365" s="1085"/>
      <c r="QJW365" s="1085"/>
      <c r="QJX365" s="1085"/>
      <c r="QJY365" s="1080"/>
      <c r="QJZ365" s="1085"/>
      <c r="QKA365" s="1085"/>
      <c r="QKB365" s="1085"/>
      <c r="QKC365" s="1085"/>
      <c r="QKD365" s="1085"/>
      <c r="QKE365" s="1085"/>
      <c r="QKF365" s="1085"/>
      <c r="QKG365" s="1085"/>
      <c r="QKH365" s="1085"/>
      <c r="QKI365" s="1085"/>
      <c r="QKJ365" s="1085"/>
      <c r="QKK365" s="1085"/>
      <c r="QKL365" s="1085"/>
      <c r="QKM365" s="1085"/>
      <c r="QKN365" s="1080"/>
      <c r="QKO365" s="1085"/>
      <c r="QKP365" s="1085"/>
      <c r="QKQ365" s="1085"/>
      <c r="QKR365" s="1085"/>
      <c r="QKS365" s="1085"/>
      <c r="QKT365" s="1085"/>
      <c r="QKU365" s="1085"/>
      <c r="QKV365" s="1085"/>
      <c r="QKW365" s="1085"/>
      <c r="QKX365" s="1085"/>
      <c r="QKY365" s="1085"/>
      <c r="QKZ365" s="1085"/>
      <c r="QLA365" s="1085"/>
      <c r="QLB365" s="1085"/>
      <c r="QLC365" s="1080"/>
      <c r="QLD365" s="1085"/>
      <c r="QLE365" s="1085"/>
      <c r="QLF365" s="1085"/>
      <c r="QLG365" s="1085"/>
      <c r="QLH365" s="1085"/>
      <c r="QLI365" s="1085"/>
      <c r="QLJ365" s="1085"/>
      <c r="QLK365" s="1085"/>
      <c r="QLL365" s="1085"/>
      <c r="QLM365" s="1085"/>
      <c r="QLN365" s="1085"/>
      <c r="QLO365" s="1085"/>
      <c r="QLP365" s="1085"/>
      <c r="QLQ365" s="1085"/>
      <c r="QLR365" s="1080"/>
      <c r="QLS365" s="1085"/>
      <c r="QLT365" s="1085"/>
      <c r="QLU365" s="1085"/>
      <c r="QLV365" s="1085"/>
      <c r="QLW365" s="1085"/>
      <c r="QLX365" s="1085"/>
      <c r="QLY365" s="1085"/>
      <c r="QLZ365" s="1085"/>
      <c r="QMA365" s="1085"/>
      <c r="QMB365" s="1085"/>
      <c r="QMC365" s="1085"/>
      <c r="QMD365" s="1085"/>
      <c r="QME365" s="1085"/>
      <c r="QMF365" s="1085"/>
      <c r="QMG365" s="1080"/>
      <c r="QMH365" s="1085"/>
      <c r="QMI365" s="1085"/>
      <c r="QMJ365" s="1085"/>
      <c r="QMK365" s="1085"/>
      <c r="QML365" s="1085"/>
      <c r="QMM365" s="1085"/>
      <c r="QMN365" s="1085"/>
      <c r="QMO365" s="1085"/>
      <c r="QMP365" s="1085"/>
      <c r="QMQ365" s="1085"/>
      <c r="QMR365" s="1085"/>
      <c r="QMS365" s="1085"/>
      <c r="QMT365" s="1085"/>
      <c r="QMU365" s="1085"/>
      <c r="QMV365" s="1080"/>
      <c r="QMW365" s="1085"/>
      <c r="QMX365" s="1085"/>
      <c r="QMY365" s="1085"/>
      <c r="QMZ365" s="1085"/>
      <c r="QNA365" s="1085"/>
      <c r="QNB365" s="1085"/>
      <c r="QNC365" s="1085"/>
      <c r="QND365" s="1085"/>
      <c r="QNE365" s="1085"/>
      <c r="QNF365" s="1085"/>
      <c r="QNG365" s="1085"/>
      <c r="QNH365" s="1085"/>
      <c r="QNI365" s="1085"/>
      <c r="QNJ365" s="1085"/>
      <c r="QNK365" s="1080"/>
      <c r="QNL365" s="1085"/>
      <c r="QNM365" s="1085"/>
      <c r="QNN365" s="1085"/>
      <c r="QNO365" s="1085"/>
      <c r="QNP365" s="1085"/>
      <c r="QNQ365" s="1085"/>
      <c r="QNR365" s="1085"/>
      <c r="QNS365" s="1085"/>
      <c r="QNT365" s="1085"/>
      <c r="QNU365" s="1085"/>
      <c r="QNV365" s="1085"/>
      <c r="QNW365" s="1085"/>
      <c r="QNX365" s="1085"/>
      <c r="QNY365" s="1085"/>
      <c r="QNZ365" s="1080"/>
      <c r="QOA365" s="1085"/>
      <c r="QOB365" s="1085"/>
      <c r="QOC365" s="1085"/>
      <c r="QOD365" s="1085"/>
      <c r="QOE365" s="1085"/>
      <c r="QOF365" s="1085"/>
      <c r="QOG365" s="1085"/>
      <c r="QOH365" s="1085"/>
      <c r="QOI365" s="1085"/>
      <c r="QOJ365" s="1085"/>
      <c r="QOK365" s="1085"/>
      <c r="QOL365" s="1085"/>
      <c r="QOM365" s="1085"/>
      <c r="QON365" s="1085"/>
      <c r="QOO365" s="1080"/>
      <c r="QOP365" s="1085"/>
      <c r="QOQ365" s="1085"/>
      <c r="QOR365" s="1085"/>
      <c r="QOS365" s="1085"/>
      <c r="QOT365" s="1085"/>
      <c r="QOU365" s="1085"/>
      <c r="QOV365" s="1085"/>
      <c r="QOW365" s="1085"/>
      <c r="QOX365" s="1085"/>
      <c r="QOY365" s="1085"/>
      <c r="QOZ365" s="1085"/>
      <c r="QPA365" s="1085"/>
      <c r="QPB365" s="1085"/>
      <c r="QPC365" s="1085"/>
      <c r="QPD365" s="1080"/>
      <c r="QPE365" s="1085"/>
      <c r="QPF365" s="1085"/>
      <c r="QPG365" s="1085"/>
      <c r="QPH365" s="1085"/>
      <c r="QPI365" s="1085"/>
      <c r="QPJ365" s="1085"/>
      <c r="QPK365" s="1085"/>
      <c r="QPL365" s="1085"/>
      <c r="QPM365" s="1085"/>
      <c r="QPN365" s="1085"/>
      <c r="QPO365" s="1085"/>
      <c r="QPP365" s="1085"/>
      <c r="QPQ365" s="1085"/>
      <c r="QPR365" s="1085"/>
      <c r="QPS365" s="1080"/>
      <c r="QPT365" s="1085"/>
      <c r="QPU365" s="1085"/>
      <c r="QPV365" s="1085"/>
      <c r="QPW365" s="1085"/>
      <c r="QPX365" s="1085"/>
      <c r="QPY365" s="1085"/>
      <c r="QPZ365" s="1085"/>
      <c r="QQA365" s="1085"/>
      <c r="QQB365" s="1085"/>
      <c r="QQC365" s="1085"/>
      <c r="QQD365" s="1085"/>
      <c r="QQE365" s="1085"/>
      <c r="QQF365" s="1085"/>
      <c r="QQG365" s="1085"/>
      <c r="QQH365" s="1080"/>
      <c r="QQI365" s="1085"/>
      <c r="QQJ365" s="1085"/>
      <c r="QQK365" s="1085"/>
      <c r="QQL365" s="1085"/>
      <c r="QQM365" s="1085"/>
      <c r="QQN365" s="1085"/>
      <c r="QQO365" s="1085"/>
      <c r="QQP365" s="1085"/>
      <c r="QQQ365" s="1085"/>
      <c r="QQR365" s="1085"/>
      <c r="QQS365" s="1085"/>
      <c r="QQT365" s="1085"/>
      <c r="QQU365" s="1085"/>
      <c r="QQV365" s="1085"/>
      <c r="QQW365" s="1080"/>
      <c r="QQX365" s="1085"/>
      <c r="QQY365" s="1085"/>
      <c r="QQZ365" s="1085"/>
      <c r="QRA365" s="1085"/>
      <c r="QRB365" s="1085"/>
      <c r="QRC365" s="1085"/>
      <c r="QRD365" s="1085"/>
      <c r="QRE365" s="1085"/>
      <c r="QRF365" s="1085"/>
      <c r="QRG365" s="1085"/>
      <c r="QRH365" s="1085"/>
      <c r="QRI365" s="1085"/>
      <c r="QRJ365" s="1085"/>
      <c r="QRK365" s="1085"/>
      <c r="QRL365" s="1080"/>
      <c r="QRM365" s="1085"/>
      <c r="QRN365" s="1085"/>
      <c r="QRO365" s="1085"/>
      <c r="QRP365" s="1085"/>
      <c r="QRQ365" s="1085"/>
      <c r="QRR365" s="1085"/>
      <c r="QRS365" s="1085"/>
      <c r="QRT365" s="1085"/>
      <c r="QRU365" s="1085"/>
      <c r="QRV365" s="1085"/>
      <c r="QRW365" s="1085"/>
      <c r="QRX365" s="1085"/>
      <c r="QRY365" s="1085"/>
      <c r="QRZ365" s="1085"/>
      <c r="QSA365" s="1080"/>
      <c r="QSB365" s="1085"/>
      <c r="QSC365" s="1085"/>
      <c r="QSD365" s="1085"/>
      <c r="QSE365" s="1085"/>
      <c r="QSF365" s="1085"/>
      <c r="QSG365" s="1085"/>
      <c r="QSH365" s="1085"/>
      <c r="QSI365" s="1085"/>
      <c r="QSJ365" s="1085"/>
      <c r="QSK365" s="1085"/>
      <c r="QSL365" s="1085"/>
      <c r="QSM365" s="1085"/>
      <c r="QSN365" s="1085"/>
      <c r="QSO365" s="1085"/>
      <c r="QSP365" s="1080"/>
      <c r="QSQ365" s="1085"/>
      <c r="QSR365" s="1085"/>
      <c r="QSS365" s="1085"/>
      <c r="QST365" s="1085"/>
      <c r="QSU365" s="1085"/>
      <c r="QSV365" s="1085"/>
      <c r="QSW365" s="1085"/>
      <c r="QSX365" s="1085"/>
      <c r="QSY365" s="1085"/>
      <c r="QSZ365" s="1085"/>
      <c r="QTA365" s="1085"/>
      <c r="QTB365" s="1085"/>
      <c r="QTC365" s="1085"/>
      <c r="QTD365" s="1085"/>
      <c r="QTE365" s="1080"/>
      <c r="QTF365" s="1085"/>
      <c r="QTG365" s="1085"/>
      <c r="QTH365" s="1085"/>
      <c r="QTI365" s="1085"/>
      <c r="QTJ365" s="1085"/>
      <c r="QTK365" s="1085"/>
      <c r="QTL365" s="1085"/>
      <c r="QTM365" s="1085"/>
      <c r="QTN365" s="1085"/>
      <c r="QTO365" s="1085"/>
      <c r="QTP365" s="1085"/>
      <c r="QTQ365" s="1085"/>
      <c r="QTR365" s="1085"/>
      <c r="QTS365" s="1085"/>
      <c r="QTT365" s="1080"/>
      <c r="QTU365" s="1085"/>
      <c r="QTV365" s="1085"/>
      <c r="QTW365" s="1085"/>
      <c r="QTX365" s="1085"/>
      <c r="QTY365" s="1085"/>
      <c r="QTZ365" s="1085"/>
      <c r="QUA365" s="1085"/>
      <c r="QUB365" s="1085"/>
      <c r="QUC365" s="1085"/>
      <c r="QUD365" s="1085"/>
      <c r="QUE365" s="1085"/>
      <c r="QUF365" s="1085"/>
      <c r="QUG365" s="1085"/>
      <c r="QUH365" s="1085"/>
      <c r="QUI365" s="1080"/>
      <c r="QUJ365" s="1085"/>
      <c r="QUK365" s="1085"/>
      <c r="QUL365" s="1085"/>
      <c r="QUM365" s="1085"/>
      <c r="QUN365" s="1085"/>
      <c r="QUO365" s="1085"/>
      <c r="QUP365" s="1085"/>
      <c r="QUQ365" s="1085"/>
      <c r="QUR365" s="1085"/>
      <c r="QUS365" s="1085"/>
      <c r="QUT365" s="1085"/>
      <c r="QUU365" s="1085"/>
      <c r="QUV365" s="1085"/>
      <c r="QUW365" s="1085"/>
      <c r="QUX365" s="1080"/>
      <c r="QUY365" s="1085"/>
      <c r="QUZ365" s="1085"/>
      <c r="QVA365" s="1085"/>
      <c r="QVB365" s="1085"/>
      <c r="QVC365" s="1085"/>
      <c r="QVD365" s="1085"/>
      <c r="QVE365" s="1085"/>
      <c r="QVF365" s="1085"/>
      <c r="QVG365" s="1085"/>
      <c r="QVH365" s="1085"/>
      <c r="QVI365" s="1085"/>
      <c r="QVJ365" s="1085"/>
      <c r="QVK365" s="1085"/>
      <c r="QVL365" s="1085"/>
      <c r="QVM365" s="1080"/>
      <c r="QVN365" s="1085"/>
      <c r="QVO365" s="1085"/>
      <c r="QVP365" s="1085"/>
      <c r="QVQ365" s="1085"/>
      <c r="QVR365" s="1085"/>
      <c r="QVS365" s="1085"/>
      <c r="QVT365" s="1085"/>
      <c r="QVU365" s="1085"/>
      <c r="QVV365" s="1085"/>
      <c r="QVW365" s="1085"/>
      <c r="QVX365" s="1085"/>
      <c r="QVY365" s="1085"/>
      <c r="QVZ365" s="1085"/>
      <c r="QWA365" s="1085"/>
      <c r="QWB365" s="1080"/>
      <c r="QWC365" s="1085"/>
      <c r="QWD365" s="1085"/>
      <c r="QWE365" s="1085"/>
      <c r="QWF365" s="1085"/>
      <c r="QWG365" s="1085"/>
      <c r="QWH365" s="1085"/>
      <c r="QWI365" s="1085"/>
      <c r="QWJ365" s="1085"/>
      <c r="QWK365" s="1085"/>
      <c r="QWL365" s="1085"/>
      <c r="QWM365" s="1085"/>
      <c r="QWN365" s="1085"/>
      <c r="QWO365" s="1085"/>
      <c r="QWP365" s="1085"/>
      <c r="QWQ365" s="1080"/>
      <c r="QWR365" s="1085"/>
      <c r="QWS365" s="1085"/>
      <c r="QWT365" s="1085"/>
      <c r="QWU365" s="1085"/>
      <c r="QWV365" s="1085"/>
      <c r="QWW365" s="1085"/>
      <c r="QWX365" s="1085"/>
      <c r="QWY365" s="1085"/>
      <c r="QWZ365" s="1085"/>
      <c r="QXA365" s="1085"/>
      <c r="QXB365" s="1085"/>
      <c r="QXC365" s="1085"/>
      <c r="QXD365" s="1085"/>
      <c r="QXE365" s="1085"/>
      <c r="QXF365" s="1080"/>
      <c r="QXG365" s="1085"/>
      <c r="QXH365" s="1085"/>
      <c r="QXI365" s="1085"/>
      <c r="QXJ365" s="1085"/>
      <c r="QXK365" s="1085"/>
      <c r="QXL365" s="1085"/>
      <c r="QXM365" s="1085"/>
      <c r="QXN365" s="1085"/>
      <c r="QXO365" s="1085"/>
      <c r="QXP365" s="1085"/>
      <c r="QXQ365" s="1085"/>
      <c r="QXR365" s="1085"/>
      <c r="QXS365" s="1085"/>
      <c r="QXT365" s="1085"/>
      <c r="QXU365" s="1080"/>
      <c r="QXV365" s="1085"/>
      <c r="QXW365" s="1085"/>
      <c r="QXX365" s="1085"/>
      <c r="QXY365" s="1085"/>
      <c r="QXZ365" s="1085"/>
      <c r="QYA365" s="1085"/>
      <c r="QYB365" s="1085"/>
      <c r="QYC365" s="1085"/>
      <c r="QYD365" s="1085"/>
      <c r="QYE365" s="1085"/>
      <c r="QYF365" s="1085"/>
      <c r="QYG365" s="1085"/>
      <c r="QYH365" s="1085"/>
      <c r="QYI365" s="1085"/>
      <c r="QYJ365" s="1080"/>
      <c r="QYK365" s="1085"/>
      <c r="QYL365" s="1085"/>
      <c r="QYM365" s="1085"/>
      <c r="QYN365" s="1085"/>
      <c r="QYO365" s="1085"/>
      <c r="QYP365" s="1085"/>
      <c r="QYQ365" s="1085"/>
      <c r="QYR365" s="1085"/>
      <c r="QYS365" s="1085"/>
      <c r="QYT365" s="1085"/>
      <c r="QYU365" s="1085"/>
      <c r="QYV365" s="1085"/>
      <c r="QYW365" s="1085"/>
      <c r="QYX365" s="1085"/>
      <c r="QYY365" s="1080"/>
      <c r="QYZ365" s="1085"/>
      <c r="QZA365" s="1085"/>
      <c r="QZB365" s="1085"/>
      <c r="QZC365" s="1085"/>
      <c r="QZD365" s="1085"/>
      <c r="QZE365" s="1085"/>
      <c r="QZF365" s="1085"/>
      <c r="QZG365" s="1085"/>
      <c r="QZH365" s="1085"/>
      <c r="QZI365" s="1085"/>
      <c r="QZJ365" s="1085"/>
      <c r="QZK365" s="1085"/>
      <c r="QZL365" s="1085"/>
      <c r="QZM365" s="1085"/>
      <c r="QZN365" s="1080"/>
      <c r="QZO365" s="1085"/>
      <c r="QZP365" s="1085"/>
      <c r="QZQ365" s="1085"/>
      <c r="QZR365" s="1085"/>
      <c r="QZS365" s="1085"/>
      <c r="QZT365" s="1085"/>
      <c r="QZU365" s="1085"/>
      <c r="QZV365" s="1085"/>
      <c r="QZW365" s="1085"/>
      <c r="QZX365" s="1085"/>
      <c r="QZY365" s="1085"/>
      <c r="QZZ365" s="1085"/>
      <c r="RAA365" s="1085"/>
      <c r="RAB365" s="1085"/>
      <c r="RAC365" s="1080"/>
      <c r="RAD365" s="1085"/>
      <c r="RAE365" s="1085"/>
      <c r="RAF365" s="1085"/>
      <c r="RAG365" s="1085"/>
      <c r="RAH365" s="1085"/>
      <c r="RAI365" s="1085"/>
      <c r="RAJ365" s="1085"/>
      <c r="RAK365" s="1085"/>
      <c r="RAL365" s="1085"/>
      <c r="RAM365" s="1085"/>
      <c r="RAN365" s="1085"/>
      <c r="RAO365" s="1085"/>
      <c r="RAP365" s="1085"/>
      <c r="RAQ365" s="1085"/>
      <c r="RAR365" s="1080"/>
      <c r="RAS365" s="1085"/>
      <c r="RAT365" s="1085"/>
      <c r="RAU365" s="1085"/>
      <c r="RAV365" s="1085"/>
      <c r="RAW365" s="1085"/>
      <c r="RAX365" s="1085"/>
      <c r="RAY365" s="1085"/>
      <c r="RAZ365" s="1085"/>
      <c r="RBA365" s="1085"/>
      <c r="RBB365" s="1085"/>
      <c r="RBC365" s="1085"/>
      <c r="RBD365" s="1085"/>
      <c r="RBE365" s="1085"/>
      <c r="RBF365" s="1085"/>
      <c r="RBG365" s="1080"/>
      <c r="RBH365" s="1085"/>
      <c r="RBI365" s="1085"/>
      <c r="RBJ365" s="1085"/>
      <c r="RBK365" s="1085"/>
      <c r="RBL365" s="1085"/>
      <c r="RBM365" s="1085"/>
      <c r="RBN365" s="1085"/>
      <c r="RBO365" s="1085"/>
      <c r="RBP365" s="1085"/>
      <c r="RBQ365" s="1085"/>
      <c r="RBR365" s="1085"/>
      <c r="RBS365" s="1085"/>
      <c r="RBT365" s="1085"/>
      <c r="RBU365" s="1085"/>
      <c r="RBV365" s="1080"/>
      <c r="RBW365" s="1085"/>
      <c r="RBX365" s="1085"/>
      <c r="RBY365" s="1085"/>
      <c r="RBZ365" s="1085"/>
      <c r="RCA365" s="1085"/>
      <c r="RCB365" s="1085"/>
      <c r="RCC365" s="1085"/>
      <c r="RCD365" s="1085"/>
      <c r="RCE365" s="1085"/>
      <c r="RCF365" s="1085"/>
      <c r="RCG365" s="1085"/>
      <c r="RCH365" s="1085"/>
      <c r="RCI365" s="1085"/>
      <c r="RCJ365" s="1085"/>
      <c r="RCK365" s="1080"/>
      <c r="RCL365" s="1085"/>
      <c r="RCM365" s="1085"/>
      <c r="RCN365" s="1085"/>
      <c r="RCO365" s="1085"/>
      <c r="RCP365" s="1085"/>
      <c r="RCQ365" s="1085"/>
      <c r="RCR365" s="1085"/>
      <c r="RCS365" s="1085"/>
      <c r="RCT365" s="1085"/>
      <c r="RCU365" s="1085"/>
      <c r="RCV365" s="1085"/>
      <c r="RCW365" s="1085"/>
      <c r="RCX365" s="1085"/>
      <c r="RCY365" s="1085"/>
      <c r="RCZ365" s="1080"/>
      <c r="RDA365" s="1085"/>
      <c r="RDB365" s="1085"/>
      <c r="RDC365" s="1085"/>
      <c r="RDD365" s="1085"/>
      <c r="RDE365" s="1085"/>
      <c r="RDF365" s="1085"/>
      <c r="RDG365" s="1085"/>
      <c r="RDH365" s="1085"/>
      <c r="RDI365" s="1085"/>
      <c r="RDJ365" s="1085"/>
      <c r="RDK365" s="1085"/>
      <c r="RDL365" s="1085"/>
      <c r="RDM365" s="1085"/>
      <c r="RDN365" s="1085"/>
      <c r="RDO365" s="1080"/>
      <c r="RDP365" s="1085"/>
      <c r="RDQ365" s="1085"/>
      <c r="RDR365" s="1085"/>
      <c r="RDS365" s="1085"/>
      <c r="RDT365" s="1085"/>
      <c r="RDU365" s="1085"/>
      <c r="RDV365" s="1085"/>
      <c r="RDW365" s="1085"/>
      <c r="RDX365" s="1085"/>
      <c r="RDY365" s="1085"/>
      <c r="RDZ365" s="1085"/>
      <c r="REA365" s="1085"/>
      <c r="REB365" s="1085"/>
      <c r="REC365" s="1085"/>
      <c r="RED365" s="1080"/>
      <c r="REE365" s="1085"/>
      <c r="REF365" s="1085"/>
      <c r="REG365" s="1085"/>
      <c r="REH365" s="1085"/>
      <c r="REI365" s="1085"/>
      <c r="REJ365" s="1085"/>
      <c r="REK365" s="1085"/>
      <c r="REL365" s="1085"/>
      <c r="REM365" s="1085"/>
      <c r="REN365" s="1085"/>
      <c r="REO365" s="1085"/>
      <c r="REP365" s="1085"/>
      <c r="REQ365" s="1085"/>
      <c r="RER365" s="1085"/>
      <c r="RES365" s="1080"/>
      <c r="RET365" s="1085"/>
      <c r="REU365" s="1085"/>
      <c r="REV365" s="1085"/>
      <c r="REW365" s="1085"/>
      <c r="REX365" s="1085"/>
      <c r="REY365" s="1085"/>
      <c r="REZ365" s="1085"/>
      <c r="RFA365" s="1085"/>
      <c r="RFB365" s="1085"/>
      <c r="RFC365" s="1085"/>
      <c r="RFD365" s="1085"/>
      <c r="RFE365" s="1085"/>
      <c r="RFF365" s="1085"/>
      <c r="RFG365" s="1085"/>
      <c r="RFH365" s="1080"/>
      <c r="RFI365" s="1085"/>
      <c r="RFJ365" s="1085"/>
      <c r="RFK365" s="1085"/>
      <c r="RFL365" s="1085"/>
      <c r="RFM365" s="1085"/>
      <c r="RFN365" s="1085"/>
      <c r="RFO365" s="1085"/>
      <c r="RFP365" s="1085"/>
      <c r="RFQ365" s="1085"/>
      <c r="RFR365" s="1085"/>
      <c r="RFS365" s="1085"/>
      <c r="RFT365" s="1085"/>
      <c r="RFU365" s="1085"/>
      <c r="RFV365" s="1085"/>
      <c r="RFW365" s="1080"/>
      <c r="RFX365" s="1085"/>
      <c r="RFY365" s="1085"/>
      <c r="RFZ365" s="1085"/>
      <c r="RGA365" s="1085"/>
      <c r="RGB365" s="1085"/>
      <c r="RGC365" s="1085"/>
      <c r="RGD365" s="1085"/>
      <c r="RGE365" s="1085"/>
      <c r="RGF365" s="1085"/>
      <c r="RGG365" s="1085"/>
      <c r="RGH365" s="1085"/>
      <c r="RGI365" s="1085"/>
      <c r="RGJ365" s="1085"/>
      <c r="RGK365" s="1085"/>
      <c r="RGL365" s="1080"/>
      <c r="RGM365" s="1085"/>
      <c r="RGN365" s="1085"/>
      <c r="RGO365" s="1085"/>
      <c r="RGP365" s="1085"/>
      <c r="RGQ365" s="1085"/>
      <c r="RGR365" s="1085"/>
      <c r="RGS365" s="1085"/>
      <c r="RGT365" s="1085"/>
      <c r="RGU365" s="1085"/>
      <c r="RGV365" s="1085"/>
      <c r="RGW365" s="1085"/>
      <c r="RGX365" s="1085"/>
      <c r="RGY365" s="1085"/>
      <c r="RGZ365" s="1085"/>
      <c r="RHA365" s="1080"/>
      <c r="RHB365" s="1085"/>
      <c r="RHC365" s="1085"/>
      <c r="RHD365" s="1085"/>
      <c r="RHE365" s="1085"/>
      <c r="RHF365" s="1085"/>
      <c r="RHG365" s="1085"/>
      <c r="RHH365" s="1085"/>
      <c r="RHI365" s="1085"/>
      <c r="RHJ365" s="1085"/>
      <c r="RHK365" s="1085"/>
      <c r="RHL365" s="1085"/>
      <c r="RHM365" s="1085"/>
      <c r="RHN365" s="1085"/>
      <c r="RHO365" s="1085"/>
      <c r="RHP365" s="1080"/>
      <c r="RHQ365" s="1085"/>
      <c r="RHR365" s="1085"/>
      <c r="RHS365" s="1085"/>
      <c r="RHT365" s="1085"/>
      <c r="RHU365" s="1085"/>
      <c r="RHV365" s="1085"/>
      <c r="RHW365" s="1085"/>
      <c r="RHX365" s="1085"/>
      <c r="RHY365" s="1085"/>
      <c r="RHZ365" s="1085"/>
      <c r="RIA365" s="1085"/>
      <c r="RIB365" s="1085"/>
      <c r="RIC365" s="1085"/>
      <c r="RID365" s="1085"/>
      <c r="RIE365" s="1080"/>
      <c r="RIF365" s="1085"/>
      <c r="RIG365" s="1085"/>
      <c r="RIH365" s="1085"/>
      <c r="RII365" s="1085"/>
      <c r="RIJ365" s="1085"/>
      <c r="RIK365" s="1085"/>
      <c r="RIL365" s="1085"/>
      <c r="RIM365" s="1085"/>
      <c r="RIN365" s="1085"/>
      <c r="RIO365" s="1085"/>
      <c r="RIP365" s="1085"/>
      <c r="RIQ365" s="1085"/>
      <c r="RIR365" s="1085"/>
      <c r="RIS365" s="1085"/>
      <c r="RIT365" s="1080"/>
      <c r="RIU365" s="1085"/>
      <c r="RIV365" s="1085"/>
      <c r="RIW365" s="1085"/>
      <c r="RIX365" s="1085"/>
      <c r="RIY365" s="1085"/>
      <c r="RIZ365" s="1085"/>
      <c r="RJA365" s="1085"/>
      <c r="RJB365" s="1085"/>
      <c r="RJC365" s="1085"/>
      <c r="RJD365" s="1085"/>
      <c r="RJE365" s="1085"/>
      <c r="RJF365" s="1085"/>
      <c r="RJG365" s="1085"/>
      <c r="RJH365" s="1085"/>
      <c r="RJI365" s="1080"/>
      <c r="RJJ365" s="1085"/>
      <c r="RJK365" s="1085"/>
      <c r="RJL365" s="1085"/>
      <c r="RJM365" s="1085"/>
      <c r="RJN365" s="1085"/>
      <c r="RJO365" s="1085"/>
      <c r="RJP365" s="1085"/>
      <c r="RJQ365" s="1085"/>
      <c r="RJR365" s="1085"/>
      <c r="RJS365" s="1085"/>
      <c r="RJT365" s="1085"/>
      <c r="RJU365" s="1085"/>
      <c r="RJV365" s="1085"/>
      <c r="RJW365" s="1085"/>
      <c r="RJX365" s="1080"/>
      <c r="RJY365" s="1085"/>
      <c r="RJZ365" s="1085"/>
      <c r="RKA365" s="1085"/>
      <c r="RKB365" s="1085"/>
      <c r="RKC365" s="1085"/>
      <c r="RKD365" s="1085"/>
      <c r="RKE365" s="1085"/>
      <c r="RKF365" s="1085"/>
      <c r="RKG365" s="1085"/>
      <c r="RKH365" s="1085"/>
      <c r="RKI365" s="1085"/>
      <c r="RKJ365" s="1085"/>
      <c r="RKK365" s="1085"/>
      <c r="RKL365" s="1085"/>
      <c r="RKM365" s="1080"/>
      <c r="RKN365" s="1085"/>
      <c r="RKO365" s="1085"/>
      <c r="RKP365" s="1085"/>
      <c r="RKQ365" s="1085"/>
      <c r="RKR365" s="1085"/>
      <c r="RKS365" s="1085"/>
      <c r="RKT365" s="1085"/>
      <c r="RKU365" s="1085"/>
      <c r="RKV365" s="1085"/>
      <c r="RKW365" s="1085"/>
      <c r="RKX365" s="1085"/>
      <c r="RKY365" s="1085"/>
      <c r="RKZ365" s="1085"/>
      <c r="RLA365" s="1085"/>
      <c r="RLB365" s="1080"/>
      <c r="RLC365" s="1085"/>
      <c r="RLD365" s="1085"/>
      <c r="RLE365" s="1085"/>
      <c r="RLF365" s="1085"/>
      <c r="RLG365" s="1085"/>
      <c r="RLH365" s="1085"/>
      <c r="RLI365" s="1085"/>
      <c r="RLJ365" s="1085"/>
      <c r="RLK365" s="1085"/>
      <c r="RLL365" s="1085"/>
      <c r="RLM365" s="1085"/>
      <c r="RLN365" s="1085"/>
      <c r="RLO365" s="1085"/>
      <c r="RLP365" s="1085"/>
      <c r="RLQ365" s="1080"/>
      <c r="RLR365" s="1085"/>
      <c r="RLS365" s="1085"/>
      <c r="RLT365" s="1085"/>
      <c r="RLU365" s="1085"/>
      <c r="RLV365" s="1085"/>
      <c r="RLW365" s="1085"/>
      <c r="RLX365" s="1085"/>
      <c r="RLY365" s="1085"/>
      <c r="RLZ365" s="1085"/>
      <c r="RMA365" s="1085"/>
      <c r="RMB365" s="1085"/>
      <c r="RMC365" s="1085"/>
      <c r="RMD365" s="1085"/>
      <c r="RME365" s="1085"/>
      <c r="RMF365" s="1080"/>
      <c r="RMG365" s="1085"/>
      <c r="RMH365" s="1085"/>
      <c r="RMI365" s="1085"/>
      <c r="RMJ365" s="1085"/>
      <c r="RMK365" s="1085"/>
      <c r="RML365" s="1085"/>
      <c r="RMM365" s="1085"/>
      <c r="RMN365" s="1085"/>
      <c r="RMO365" s="1085"/>
      <c r="RMP365" s="1085"/>
      <c r="RMQ365" s="1085"/>
      <c r="RMR365" s="1085"/>
      <c r="RMS365" s="1085"/>
      <c r="RMT365" s="1085"/>
      <c r="RMU365" s="1080"/>
      <c r="RMV365" s="1085"/>
      <c r="RMW365" s="1085"/>
      <c r="RMX365" s="1085"/>
      <c r="RMY365" s="1085"/>
      <c r="RMZ365" s="1085"/>
      <c r="RNA365" s="1085"/>
      <c r="RNB365" s="1085"/>
      <c r="RNC365" s="1085"/>
      <c r="RND365" s="1085"/>
      <c r="RNE365" s="1085"/>
      <c r="RNF365" s="1085"/>
      <c r="RNG365" s="1085"/>
      <c r="RNH365" s="1085"/>
      <c r="RNI365" s="1085"/>
      <c r="RNJ365" s="1080"/>
      <c r="RNK365" s="1085"/>
      <c r="RNL365" s="1085"/>
      <c r="RNM365" s="1085"/>
      <c r="RNN365" s="1085"/>
      <c r="RNO365" s="1085"/>
      <c r="RNP365" s="1085"/>
      <c r="RNQ365" s="1085"/>
      <c r="RNR365" s="1085"/>
      <c r="RNS365" s="1085"/>
      <c r="RNT365" s="1085"/>
      <c r="RNU365" s="1085"/>
      <c r="RNV365" s="1085"/>
      <c r="RNW365" s="1085"/>
      <c r="RNX365" s="1085"/>
      <c r="RNY365" s="1080"/>
      <c r="RNZ365" s="1085"/>
      <c r="ROA365" s="1085"/>
      <c r="ROB365" s="1085"/>
      <c r="ROC365" s="1085"/>
      <c r="ROD365" s="1085"/>
      <c r="ROE365" s="1085"/>
      <c r="ROF365" s="1085"/>
      <c r="ROG365" s="1085"/>
      <c r="ROH365" s="1085"/>
      <c r="ROI365" s="1085"/>
      <c r="ROJ365" s="1085"/>
      <c r="ROK365" s="1085"/>
      <c r="ROL365" s="1085"/>
      <c r="ROM365" s="1085"/>
      <c r="RON365" s="1080"/>
      <c r="ROO365" s="1085"/>
      <c r="ROP365" s="1085"/>
      <c r="ROQ365" s="1085"/>
      <c r="ROR365" s="1085"/>
      <c r="ROS365" s="1085"/>
      <c r="ROT365" s="1085"/>
      <c r="ROU365" s="1085"/>
      <c r="ROV365" s="1085"/>
      <c r="ROW365" s="1085"/>
      <c r="ROX365" s="1085"/>
      <c r="ROY365" s="1085"/>
      <c r="ROZ365" s="1085"/>
      <c r="RPA365" s="1085"/>
      <c r="RPB365" s="1085"/>
      <c r="RPC365" s="1080"/>
      <c r="RPD365" s="1085"/>
      <c r="RPE365" s="1085"/>
      <c r="RPF365" s="1085"/>
      <c r="RPG365" s="1085"/>
      <c r="RPH365" s="1085"/>
      <c r="RPI365" s="1085"/>
      <c r="RPJ365" s="1085"/>
      <c r="RPK365" s="1085"/>
      <c r="RPL365" s="1085"/>
      <c r="RPM365" s="1085"/>
      <c r="RPN365" s="1085"/>
      <c r="RPO365" s="1085"/>
      <c r="RPP365" s="1085"/>
      <c r="RPQ365" s="1085"/>
      <c r="RPR365" s="1080"/>
      <c r="RPS365" s="1085"/>
      <c r="RPT365" s="1085"/>
      <c r="RPU365" s="1085"/>
      <c r="RPV365" s="1085"/>
      <c r="RPW365" s="1085"/>
      <c r="RPX365" s="1085"/>
      <c r="RPY365" s="1085"/>
      <c r="RPZ365" s="1085"/>
      <c r="RQA365" s="1085"/>
      <c r="RQB365" s="1085"/>
      <c r="RQC365" s="1085"/>
      <c r="RQD365" s="1085"/>
      <c r="RQE365" s="1085"/>
      <c r="RQF365" s="1085"/>
      <c r="RQG365" s="1080"/>
      <c r="RQH365" s="1085"/>
      <c r="RQI365" s="1085"/>
      <c r="RQJ365" s="1085"/>
      <c r="RQK365" s="1085"/>
      <c r="RQL365" s="1085"/>
      <c r="RQM365" s="1085"/>
      <c r="RQN365" s="1085"/>
      <c r="RQO365" s="1085"/>
      <c r="RQP365" s="1085"/>
      <c r="RQQ365" s="1085"/>
      <c r="RQR365" s="1085"/>
      <c r="RQS365" s="1085"/>
      <c r="RQT365" s="1085"/>
      <c r="RQU365" s="1085"/>
      <c r="RQV365" s="1080"/>
      <c r="RQW365" s="1085"/>
      <c r="RQX365" s="1085"/>
      <c r="RQY365" s="1085"/>
      <c r="RQZ365" s="1085"/>
      <c r="RRA365" s="1085"/>
      <c r="RRB365" s="1085"/>
      <c r="RRC365" s="1085"/>
      <c r="RRD365" s="1085"/>
      <c r="RRE365" s="1085"/>
      <c r="RRF365" s="1085"/>
      <c r="RRG365" s="1085"/>
      <c r="RRH365" s="1085"/>
      <c r="RRI365" s="1085"/>
      <c r="RRJ365" s="1085"/>
      <c r="RRK365" s="1080"/>
      <c r="RRL365" s="1085"/>
      <c r="RRM365" s="1085"/>
      <c r="RRN365" s="1085"/>
      <c r="RRO365" s="1085"/>
      <c r="RRP365" s="1085"/>
      <c r="RRQ365" s="1085"/>
      <c r="RRR365" s="1085"/>
      <c r="RRS365" s="1085"/>
      <c r="RRT365" s="1085"/>
      <c r="RRU365" s="1085"/>
      <c r="RRV365" s="1085"/>
      <c r="RRW365" s="1085"/>
      <c r="RRX365" s="1085"/>
      <c r="RRY365" s="1085"/>
      <c r="RRZ365" s="1080"/>
      <c r="RSA365" s="1085"/>
      <c r="RSB365" s="1085"/>
      <c r="RSC365" s="1085"/>
      <c r="RSD365" s="1085"/>
      <c r="RSE365" s="1085"/>
      <c r="RSF365" s="1085"/>
      <c r="RSG365" s="1085"/>
      <c r="RSH365" s="1085"/>
      <c r="RSI365" s="1085"/>
      <c r="RSJ365" s="1085"/>
      <c r="RSK365" s="1085"/>
      <c r="RSL365" s="1085"/>
      <c r="RSM365" s="1085"/>
      <c r="RSN365" s="1085"/>
      <c r="RSO365" s="1080"/>
      <c r="RSP365" s="1085"/>
      <c r="RSQ365" s="1085"/>
      <c r="RSR365" s="1085"/>
      <c r="RSS365" s="1085"/>
      <c r="RST365" s="1085"/>
      <c r="RSU365" s="1085"/>
      <c r="RSV365" s="1085"/>
      <c r="RSW365" s="1085"/>
      <c r="RSX365" s="1085"/>
      <c r="RSY365" s="1085"/>
      <c r="RSZ365" s="1085"/>
      <c r="RTA365" s="1085"/>
      <c r="RTB365" s="1085"/>
      <c r="RTC365" s="1085"/>
      <c r="RTD365" s="1080"/>
      <c r="RTE365" s="1085"/>
      <c r="RTF365" s="1085"/>
      <c r="RTG365" s="1085"/>
      <c r="RTH365" s="1085"/>
      <c r="RTI365" s="1085"/>
      <c r="RTJ365" s="1085"/>
      <c r="RTK365" s="1085"/>
      <c r="RTL365" s="1085"/>
      <c r="RTM365" s="1085"/>
      <c r="RTN365" s="1085"/>
      <c r="RTO365" s="1085"/>
      <c r="RTP365" s="1085"/>
      <c r="RTQ365" s="1085"/>
      <c r="RTR365" s="1085"/>
      <c r="RTS365" s="1080"/>
      <c r="RTT365" s="1085"/>
      <c r="RTU365" s="1085"/>
      <c r="RTV365" s="1085"/>
      <c r="RTW365" s="1085"/>
      <c r="RTX365" s="1085"/>
      <c r="RTY365" s="1085"/>
      <c r="RTZ365" s="1085"/>
      <c r="RUA365" s="1085"/>
      <c r="RUB365" s="1085"/>
      <c r="RUC365" s="1085"/>
      <c r="RUD365" s="1085"/>
      <c r="RUE365" s="1085"/>
      <c r="RUF365" s="1085"/>
      <c r="RUG365" s="1085"/>
      <c r="RUH365" s="1080"/>
      <c r="RUI365" s="1085"/>
      <c r="RUJ365" s="1085"/>
      <c r="RUK365" s="1085"/>
      <c r="RUL365" s="1085"/>
      <c r="RUM365" s="1085"/>
      <c r="RUN365" s="1085"/>
      <c r="RUO365" s="1085"/>
      <c r="RUP365" s="1085"/>
      <c r="RUQ365" s="1085"/>
      <c r="RUR365" s="1085"/>
      <c r="RUS365" s="1085"/>
      <c r="RUT365" s="1085"/>
      <c r="RUU365" s="1085"/>
      <c r="RUV365" s="1085"/>
      <c r="RUW365" s="1080"/>
      <c r="RUX365" s="1085"/>
      <c r="RUY365" s="1085"/>
      <c r="RUZ365" s="1085"/>
      <c r="RVA365" s="1085"/>
      <c r="RVB365" s="1085"/>
      <c r="RVC365" s="1085"/>
      <c r="RVD365" s="1085"/>
      <c r="RVE365" s="1085"/>
      <c r="RVF365" s="1085"/>
      <c r="RVG365" s="1085"/>
      <c r="RVH365" s="1085"/>
      <c r="RVI365" s="1085"/>
      <c r="RVJ365" s="1085"/>
      <c r="RVK365" s="1085"/>
      <c r="RVL365" s="1080"/>
      <c r="RVM365" s="1085"/>
      <c r="RVN365" s="1085"/>
      <c r="RVO365" s="1085"/>
      <c r="RVP365" s="1085"/>
      <c r="RVQ365" s="1085"/>
      <c r="RVR365" s="1085"/>
      <c r="RVS365" s="1085"/>
      <c r="RVT365" s="1085"/>
      <c r="RVU365" s="1085"/>
      <c r="RVV365" s="1085"/>
      <c r="RVW365" s="1085"/>
      <c r="RVX365" s="1085"/>
      <c r="RVY365" s="1085"/>
      <c r="RVZ365" s="1085"/>
      <c r="RWA365" s="1080"/>
      <c r="RWB365" s="1085"/>
      <c r="RWC365" s="1085"/>
      <c r="RWD365" s="1085"/>
      <c r="RWE365" s="1085"/>
      <c r="RWF365" s="1085"/>
      <c r="RWG365" s="1085"/>
      <c r="RWH365" s="1085"/>
      <c r="RWI365" s="1085"/>
      <c r="RWJ365" s="1085"/>
      <c r="RWK365" s="1085"/>
      <c r="RWL365" s="1085"/>
      <c r="RWM365" s="1085"/>
      <c r="RWN365" s="1085"/>
      <c r="RWO365" s="1085"/>
      <c r="RWP365" s="1080"/>
      <c r="RWQ365" s="1085"/>
      <c r="RWR365" s="1085"/>
      <c r="RWS365" s="1085"/>
      <c r="RWT365" s="1085"/>
      <c r="RWU365" s="1085"/>
      <c r="RWV365" s="1085"/>
      <c r="RWW365" s="1085"/>
      <c r="RWX365" s="1085"/>
      <c r="RWY365" s="1085"/>
      <c r="RWZ365" s="1085"/>
      <c r="RXA365" s="1085"/>
      <c r="RXB365" s="1085"/>
      <c r="RXC365" s="1085"/>
      <c r="RXD365" s="1085"/>
      <c r="RXE365" s="1080"/>
      <c r="RXF365" s="1085"/>
      <c r="RXG365" s="1085"/>
      <c r="RXH365" s="1085"/>
      <c r="RXI365" s="1085"/>
      <c r="RXJ365" s="1085"/>
      <c r="RXK365" s="1085"/>
      <c r="RXL365" s="1085"/>
      <c r="RXM365" s="1085"/>
      <c r="RXN365" s="1085"/>
      <c r="RXO365" s="1085"/>
      <c r="RXP365" s="1085"/>
      <c r="RXQ365" s="1085"/>
      <c r="RXR365" s="1085"/>
      <c r="RXS365" s="1085"/>
      <c r="RXT365" s="1080"/>
      <c r="RXU365" s="1085"/>
      <c r="RXV365" s="1085"/>
      <c r="RXW365" s="1085"/>
      <c r="RXX365" s="1085"/>
      <c r="RXY365" s="1085"/>
      <c r="RXZ365" s="1085"/>
      <c r="RYA365" s="1085"/>
      <c r="RYB365" s="1085"/>
      <c r="RYC365" s="1085"/>
      <c r="RYD365" s="1085"/>
      <c r="RYE365" s="1085"/>
      <c r="RYF365" s="1085"/>
      <c r="RYG365" s="1085"/>
      <c r="RYH365" s="1085"/>
      <c r="RYI365" s="1080"/>
      <c r="RYJ365" s="1085"/>
      <c r="RYK365" s="1085"/>
      <c r="RYL365" s="1085"/>
      <c r="RYM365" s="1085"/>
      <c r="RYN365" s="1085"/>
      <c r="RYO365" s="1085"/>
      <c r="RYP365" s="1085"/>
      <c r="RYQ365" s="1085"/>
      <c r="RYR365" s="1085"/>
      <c r="RYS365" s="1085"/>
      <c r="RYT365" s="1085"/>
      <c r="RYU365" s="1085"/>
      <c r="RYV365" s="1085"/>
      <c r="RYW365" s="1085"/>
      <c r="RYX365" s="1080"/>
      <c r="RYY365" s="1085"/>
      <c r="RYZ365" s="1085"/>
      <c r="RZA365" s="1085"/>
      <c r="RZB365" s="1085"/>
      <c r="RZC365" s="1085"/>
      <c r="RZD365" s="1085"/>
      <c r="RZE365" s="1085"/>
      <c r="RZF365" s="1085"/>
      <c r="RZG365" s="1085"/>
      <c r="RZH365" s="1085"/>
      <c r="RZI365" s="1085"/>
      <c r="RZJ365" s="1085"/>
      <c r="RZK365" s="1085"/>
      <c r="RZL365" s="1085"/>
      <c r="RZM365" s="1080"/>
      <c r="RZN365" s="1085"/>
      <c r="RZO365" s="1085"/>
      <c r="RZP365" s="1085"/>
      <c r="RZQ365" s="1085"/>
      <c r="RZR365" s="1085"/>
      <c r="RZS365" s="1085"/>
      <c r="RZT365" s="1085"/>
      <c r="RZU365" s="1085"/>
      <c r="RZV365" s="1085"/>
      <c r="RZW365" s="1085"/>
      <c r="RZX365" s="1085"/>
      <c r="RZY365" s="1085"/>
      <c r="RZZ365" s="1085"/>
      <c r="SAA365" s="1085"/>
      <c r="SAB365" s="1080"/>
      <c r="SAC365" s="1085"/>
      <c r="SAD365" s="1085"/>
      <c r="SAE365" s="1085"/>
      <c r="SAF365" s="1085"/>
      <c r="SAG365" s="1085"/>
      <c r="SAH365" s="1085"/>
      <c r="SAI365" s="1085"/>
      <c r="SAJ365" s="1085"/>
      <c r="SAK365" s="1085"/>
      <c r="SAL365" s="1085"/>
      <c r="SAM365" s="1085"/>
      <c r="SAN365" s="1085"/>
      <c r="SAO365" s="1085"/>
      <c r="SAP365" s="1085"/>
      <c r="SAQ365" s="1080"/>
      <c r="SAR365" s="1085"/>
      <c r="SAS365" s="1085"/>
      <c r="SAT365" s="1085"/>
      <c r="SAU365" s="1085"/>
      <c r="SAV365" s="1085"/>
      <c r="SAW365" s="1085"/>
      <c r="SAX365" s="1085"/>
      <c r="SAY365" s="1085"/>
      <c r="SAZ365" s="1085"/>
      <c r="SBA365" s="1085"/>
      <c r="SBB365" s="1085"/>
      <c r="SBC365" s="1085"/>
      <c r="SBD365" s="1085"/>
      <c r="SBE365" s="1085"/>
      <c r="SBF365" s="1080"/>
      <c r="SBG365" s="1085"/>
      <c r="SBH365" s="1085"/>
      <c r="SBI365" s="1085"/>
      <c r="SBJ365" s="1085"/>
      <c r="SBK365" s="1085"/>
      <c r="SBL365" s="1085"/>
      <c r="SBM365" s="1085"/>
      <c r="SBN365" s="1085"/>
      <c r="SBO365" s="1085"/>
      <c r="SBP365" s="1085"/>
      <c r="SBQ365" s="1085"/>
      <c r="SBR365" s="1085"/>
      <c r="SBS365" s="1085"/>
      <c r="SBT365" s="1085"/>
      <c r="SBU365" s="1080"/>
      <c r="SBV365" s="1085"/>
      <c r="SBW365" s="1085"/>
      <c r="SBX365" s="1085"/>
      <c r="SBY365" s="1085"/>
      <c r="SBZ365" s="1085"/>
      <c r="SCA365" s="1085"/>
      <c r="SCB365" s="1085"/>
      <c r="SCC365" s="1085"/>
      <c r="SCD365" s="1085"/>
      <c r="SCE365" s="1085"/>
      <c r="SCF365" s="1085"/>
      <c r="SCG365" s="1085"/>
      <c r="SCH365" s="1085"/>
      <c r="SCI365" s="1085"/>
      <c r="SCJ365" s="1080"/>
      <c r="SCK365" s="1085"/>
      <c r="SCL365" s="1085"/>
      <c r="SCM365" s="1085"/>
      <c r="SCN365" s="1085"/>
      <c r="SCO365" s="1085"/>
      <c r="SCP365" s="1085"/>
      <c r="SCQ365" s="1085"/>
      <c r="SCR365" s="1085"/>
      <c r="SCS365" s="1085"/>
      <c r="SCT365" s="1085"/>
      <c r="SCU365" s="1085"/>
      <c r="SCV365" s="1085"/>
      <c r="SCW365" s="1085"/>
      <c r="SCX365" s="1085"/>
      <c r="SCY365" s="1080"/>
      <c r="SCZ365" s="1085"/>
      <c r="SDA365" s="1085"/>
      <c r="SDB365" s="1085"/>
      <c r="SDC365" s="1085"/>
      <c r="SDD365" s="1085"/>
      <c r="SDE365" s="1085"/>
      <c r="SDF365" s="1085"/>
      <c r="SDG365" s="1085"/>
      <c r="SDH365" s="1085"/>
      <c r="SDI365" s="1085"/>
      <c r="SDJ365" s="1085"/>
      <c r="SDK365" s="1085"/>
      <c r="SDL365" s="1085"/>
      <c r="SDM365" s="1085"/>
      <c r="SDN365" s="1080"/>
      <c r="SDO365" s="1085"/>
      <c r="SDP365" s="1085"/>
      <c r="SDQ365" s="1085"/>
      <c r="SDR365" s="1085"/>
      <c r="SDS365" s="1085"/>
      <c r="SDT365" s="1085"/>
      <c r="SDU365" s="1085"/>
      <c r="SDV365" s="1085"/>
      <c r="SDW365" s="1085"/>
      <c r="SDX365" s="1085"/>
      <c r="SDY365" s="1085"/>
      <c r="SDZ365" s="1085"/>
      <c r="SEA365" s="1085"/>
      <c r="SEB365" s="1085"/>
      <c r="SEC365" s="1080"/>
      <c r="SED365" s="1085"/>
      <c r="SEE365" s="1085"/>
      <c r="SEF365" s="1085"/>
      <c r="SEG365" s="1085"/>
      <c r="SEH365" s="1085"/>
      <c r="SEI365" s="1085"/>
      <c r="SEJ365" s="1085"/>
      <c r="SEK365" s="1085"/>
      <c r="SEL365" s="1085"/>
      <c r="SEM365" s="1085"/>
      <c r="SEN365" s="1085"/>
      <c r="SEO365" s="1085"/>
      <c r="SEP365" s="1085"/>
      <c r="SEQ365" s="1085"/>
      <c r="SER365" s="1080"/>
      <c r="SES365" s="1085"/>
      <c r="SET365" s="1085"/>
      <c r="SEU365" s="1085"/>
      <c r="SEV365" s="1085"/>
      <c r="SEW365" s="1085"/>
      <c r="SEX365" s="1085"/>
      <c r="SEY365" s="1085"/>
      <c r="SEZ365" s="1085"/>
      <c r="SFA365" s="1085"/>
      <c r="SFB365" s="1085"/>
      <c r="SFC365" s="1085"/>
      <c r="SFD365" s="1085"/>
      <c r="SFE365" s="1085"/>
      <c r="SFF365" s="1085"/>
      <c r="SFG365" s="1080"/>
      <c r="SFH365" s="1085"/>
      <c r="SFI365" s="1085"/>
      <c r="SFJ365" s="1085"/>
      <c r="SFK365" s="1085"/>
      <c r="SFL365" s="1085"/>
      <c r="SFM365" s="1085"/>
      <c r="SFN365" s="1085"/>
      <c r="SFO365" s="1085"/>
      <c r="SFP365" s="1085"/>
      <c r="SFQ365" s="1085"/>
      <c r="SFR365" s="1085"/>
      <c r="SFS365" s="1085"/>
      <c r="SFT365" s="1085"/>
      <c r="SFU365" s="1085"/>
      <c r="SFV365" s="1080"/>
      <c r="SFW365" s="1085"/>
      <c r="SFX365" s="1085"/>
      <c r="SFY365" s="1085"/>
      <c r="SFZ365" s="1085"/>
      <c r="SGA365" s="1085"/>
      <c r="SGB365" s="1085"/>
      <c r="SGC365" s="1085"/>
      <c r="SGD365" s="1085"/>
      <c r="SGE365" s="1085"/>
      <c r="SGF365" s="1085"/>
      <c r="SGG365" s="1085"/>
      <c r="SGH365" s="1085"/>
      <c r="SGI365" s="1085"/>
      <c r="SGJ365" s="1085"/>
      <c r="SGK365" s="1080"/>
      <c r="SGL365" s="1085"/>
      <c r="SGM365" s="1085"/>
      <c r="SGN365" s="1085"/>
      <c r="SGO365" s="1085"/>
      <c r="SGP365" s="1085"/>
      <c r="SGQ365" s="1085"/>
      <c r="SGR365" s="1085"/>
      <c r="SGS365" s="1085"/>
      <c r="SGT365" s="1085"/>
      <c r="SGU365" s="1085"/>
      <c r="SGV365" s="1085"/>
      <c r="SGW365" s="1085"/>
      <c r="SGX365" s="1085"/>
      <c r="SGY365" s="1085"/>
      <c r="SGZ365" s="1080"/>
      <c r="SHA365" s="1085"/>
      <c r="SHB365" s="1085"/>
      <c r="SHC365" s="1085"/>
      <c r="SHD365" s="1085"/>
      <c r="SHE365" s="1085"/>
      <c r="SHF365" s="1085"/>
      <c r="SHG365" s="1085"/>
      <c r="SHH365" s="1085"/>
      <c r="SHI365" s="1085"/>
      <c r="SHJ365" s="1085"/>
      <c r="SHK365" s="1085"/>
      <c r="SHL365" s="1085"/>
      <c r="SHM365" s="1085"/>
      <c r="SHN365" s="1085"/>
      <c r="SHO365" s="1080"/>
      <c r="SHP365" s="1085"/>
      <c r="SHQ365" s="1085"/>
      <c r="SHR365" s="1085"/>
      <c r="SHS365" s="1085"/>
      <c r="SHT365" s="1085"/>
      <c r="SHU365" s="1085"/>
      <c r="SHV365" s="1085"/>
      <c r="SHW365" s="1085"/>
      <c r="SHX365" s="1085"/>
      <c r="SHY365" s="1085"/>
      <c r="SHZ365" s="1085"/>
      <c r="SIA365" s="1085"/>
      <c r="SIB365" s="1085"/>
      <c r="SIC365" s="1085"/>
      <c r="SID365" s="1080"/>
      <c r="SIE365" s="1085"/>
      <c r="SIF365" s="1085"/>
      <c r="SIG365" s="1085"/>
      <c r="SIH365" s="1085"/>
      <c r="SII365" s="1085"/>
      <c r="SIJ365" s="1085"/>
      <c r="SIK365" s="1085"/>
      <c r="SIL365" s="1085"/>
      <c r="SIM365" s="1085"/>
      <c r="SIN365" s="1085"/>
      <c r="SIO365" s="1085"/>
      <c r="SIP365" s="1085"/>
      <c r="SIQ365" s="1085"/>
      <c r="SIR365" s="1085"/>
      <c r="SIS365" s="1080"/>
      <c r="SIT365" s="1085"/>
      <c r="SIU365" s="1085"/>
      <c r="SIV365" s="1085"/>
      <c r="SIW365" s="1085"/>
      <c r="SIX365" s="1085"/>
      <c r="SIY365" s="1085"/>
      <c r="SIZ365" s="1085"/>
      <c r="SJA365" s="1085"/>
      <c r="SJB365" s="1085"/>
      <c r="SJC365" s="1085"/>
      <c r="SJD365" s="1085"/>
      <c r="SJE365" s="1085"/>
      <c r="SJF365" s="1085"/>
      <c r="SJG365" s="1085"/>
      <c r="SJH365" s="1080"/>
      <c r="SJI365" s="1085"/>
      <c r="SJJ365" s="1085"/>
      <c r="SJK365" s="1085"/>
      <c r="SJL365" s="1085"/>
      <c r="SJM365" s="1085"/>
      <c r="SJN365" s="1085"/>
      <c r="SJO365" s="1085"/>
      <c r="SJP365" s="1085"/>
      <c r="SJQ365" s="1085"/>
      <c r="SJR365" s="1085"/>
      <c r="SJS365" s="1085"/>
      <c r="SJT365" s="1085"/>
      <c r="SJU365" s="1085"/>
      <c r="SJV365" s="1085"/>
      <c r="SJW365" s="1080"/>
      <c r="SJX365" s="1085"/>
      <c r="SJY365" s="1085"/>
      <c r="SJZ365" s="1085"/>
      <c r="SKA365" s="1085"/>
      <c r="SKB365" s="1085"/>
      <c r="SKC365" s="1085"/>
      <c r="SKD365" s="1085"/>
      <c r="SKE365" s="1085"/>
      <c r="SKF365" s="1085"/>
      <c r="SKG365" s="1085"/>
      <c r="SKH365" s="1085"/>
      <c r="SKI365" s="1085"/>
      <c r="SKJ365" s="1085"/>
      <c r="SKK365" s="1085"/>
      <c r="SKL365" s="1080"/>
      <c r="SKM365" s="1085"/>
      <c r="SKN365" s="1085"/>
      <c r="SKO365" s="1085"/>
      <c r="SKP365" s="1085"/>
      <c r="SKQ365" s="1085"/>
      <c r="SKR365" s="1085"/>
      <c r="SKS365" s="1085"/>
      <c r="SKT365" s="1085"/>
      <c r="SKU365" s="1085"/>
      <c r="SKV365" s="1085"/>
      <c r="SKW365" s="1085"/>
      <c r="SKX365" s="1085"/>
      <c r="SKY365" s="1085"/>
      <c r="SKZ365" s="1085"/>
      <c r="SLA365" s="1080"/>
      <c r="SLB365" s="1085"/>
      <c r="SLC365" s="1085"/>
      <c r="SLD365" s="1085"/>
      <c r="SLE365" s="1085"/>
      <c r="SLF365" s="1085"/>
      <c r="SLG365" s="1085"/>
      <c r="SLH365" s="1085"/>
      <c r="SLI365" s="1085"/>
      <c r="SLJ365" s="1085"/>
      <c r="SLK365" s="1085"/>
      <c r="SLL365" s="1085"/>
      <c r="SLM365" s="1085"/>
      <c r="SLN365" s="1085"/>
      <c r="SLO365" s="1085"/>
      <c r="SLP365" s="1080"/>
      <c r="SLQ365" s="1085"/>
      <c r="SLR365" s="1085"/>
      <c r="SLS365" s="1085"/>
      <c r="SLT365" s="1085"/>
      <c r="SLU365" s="1085"/>
      <c r="SLV365" s="1085"/>
      <c r="SLW365" s="1085"/>
      <c r="SLX365" s="1085"/>
      <c r="SLY365" s="1085"/>
      <c r="SLZ365" s="1085"/>
      <c r="SMA365" s="1085"/>
      <c r="SMB365" s="1085"/>
      <c r="SMC365" s="1085"/>
      <c r="SMD365" s="1085"/>
      <c r="SME365" s="1080"/>
      <c r="SMF365" s="1085"/>
      <c r="SMG365" s="1085"/>
      <c r="SMH365" s="1085"/>
      <c r="SMI365" s="1085"/>
      <c r="SMJ365" s="1085"/>
      <c r="SMK365" s="1085"/>
      <c r="SML365" s="1085"/>
      <c r="SMM365" s="1085"/>
      <c r="SMN365" s="1085"/>
      <c r="SMO365" s="1085"/>
      <c r="SMP365" s="1085"/>
      <c r="SMQ365" s="1085"/>
      <c r="SMR365" s="1085"/>
      <c r="SMS365" s="1085"/>
      <c r="SMT365" s="1080"/>
      <c r="SMU365" s="1085"/>
      <c r="SMV365" s="1085"/>
      <c r="SMW365" s="1085"/>
      <c r="SMX365" s="1085"/>
      <c r="SMY365" s="1085"/>
      <c r="SMZ365" s="1085"/>
      <c r="SNA365" s="1085"/>
      <c r="SNB365" s="1085"/>
      <c r="SNC365" s="1085"/>
      <c r="SND365" s="1085"/>
      <c r="SNE365" s="1085"/>
      <c r="SNF365" s="1085"/>
      <c r="SNG365" s="1085"/>
      <c r="SNH365" s="1085"/>
      <c r="SNI365" s="1080"/>
      <c r="SNJ365" s="1085"/>
      <c r="SNK365" s="1085"/>
      <c r="SNL365" s="1085"/>
      <c r="SNM365" s="1085"/>
      <c r="SNN365" s="1085"/>
      <c r="SNO365" s="1085"/>
      <c r="SNP365" s="1085"/>
      <c r="SNQ365" s="1085"/>
      <c r="SNR365" s="1085"/>
      <c r="SNS365" s="1085"/>
      <c r="SNT365" s="1085"/>
      <c r="SNU365" s="1085"/>
      <c r="SNV365" s="1085"/>
      <c r="SNW365" s="1085"/>
      <c r="SNX365" s="1080"/>
      <c r="SNY365" s="1085"/>
      <c r="SNZ365" s="1085"/>
      <c r="SOA365" s="1085"/>
      <c r="SOB365" s="1085"/>
      <c r="SOC365" s="1085"/>
      <c r="SOD365" s="1085"/>
      <c r="SOE365" s="1085"/>
      <c r="SOF365" s="1085"/>
      <c r="SOG365" s="1085"/>
      <c r="SOH365" s="1085"/>
      <c r="SOI365" s="1085"/>
      <c r="SOJ365" s="1085"/>
      <c r="SOK365" s="1085"/>
      <c r="SOL365" s="1085"/>
      <c r="SOM365" s="1080"/>
      <c r="SON365" s="1085"/>
      <c r="SOO365" s="1085"/>
      <c r="SOP365" s="1085"/>
      <c r="SOQ365" s="1085"/>
      <c r="SOR365" s="1085"/>
      <c r="SOS365" s="1085"/>
      <c r="SOT365" s="1085"/>
      <c r="SOU365" s="1085"/>
      <c r="SOV365" s="1085"/>
      <c r="SOW365" s="1085"/>
      <c r="SOX365" s="1085"/>
      <c r="SOY365" s="1085"/>
      <c r="SOZ365" s="1085"/>
      <c r="SPA365" s="1085"/>
      <c r="SPB365" s="1080"/>
      <c r="SPC365" s="1085"/>
      <c r="SPD365" s="1085"/>
      <c r="SPE365" s="1085"/>
      <c r="SPF365" s="1085"/>
      <c r="SPG365" s="1085"/>
      <c r="SPH365" s="1085"/>
      <c r="SPI365" s="1085"/>
      <c r="SPJ365" s="1085"/>
      <c r="SPK365" s="1085"/>
      <c r="SPL365" s="1085"/>
      <c r="SPM365" s="1085"/>
      <c r="SPN365" s="1085"/>
      <c r="SPO365" s="1085"/>
      <c r="SPP365" s="1085"/>
      <c r="SPQ365" s="1080"/>
      <c r="SPR365" s="1085"/>
      <c r="SPS365" s="1085"/>
      <c r="SPT365" s="1085"/>
      <c r="SPU365" s="1085"/>
      <c r="SPV365" s="1085"/>
      <c r="SPW365" s="1085"/>
      <c r="SPX365" s="1085"/>
      <c r="SPY365" s="1085"/>
      <c r="SPZ365" s="1085"/>
      <c r="SQA365" s="1085"/>
      <c r="SQB365" s="1085"/>
      <c r="SQC365" s="1085"/>
      <c r="SQD365" s="1085"/>
      <c r="SQE365" s="1085"/>
      <c r="SQF365" s="1080"/>
      <c r="SQG365" s="1085"/>
      <c r="SQH365" s="1085"/>
      <c r="SQI365" s="1085"/>
      <c r="SQJ365" s="1085"/>
      <c r="SQK365" s="1085"/>
      <c r="SQL365" s="1085"/>
      <c r="SQM365" s="1085"/>
      <c r="SQN365" s="1085"/>
      <c r="SQO365" s="1085"/>
      <c r="SQP365" s="1085"/>
      <c r="SQQ365" s="1085"/>
      <c r="SQR365" s="1085"/>
      <c r="SQS365" s="1085"/>
      <c r="SQT365" s="1085"/>
      <c r="SQU365" s="1080"/>
      <c r="SQV365" s="1085"/>
      <c r="SQW365" s="1085"/>
      <c r="SQX365" s="1085"/>
      <c r="SQY365" s="1085"/>
      <c r="SQZ365" s="1085"/>
      <c r="SRA365" s="1085"/>
      <c r="SRB365" s="1085"/>
      <c r="SRC365" s="1085"/>
      <c r="SRD365" s="1085"/>
      <c r="SRE365" s="1085"/>
      <c r="SRF365" s="1085"/>
      <c r="SRG365" s="1085"/>
      <c r="SRH365" s="1085"/>
      <c r="SRI365" s="1085"/>
      <c r="SRJ365" s="1080"/>
      <c r="SRK365" s="1085"/>
      <c r="SRL365" s="1085"/>
      <c r="SRM365" s="1085"/>
      <c r="SRN365" s="1085"/>
      <c r="SRO365" s="1085"/>
      <c r="SRP365" s="1085"/>
      <c r="SRQ365" s="1085"/>
      <c r="SRR365" s="1085"/>
      <c r="SRS365" s="1085"/>
      <c r="SRT365" s="1085"/>
      <c r="SRU365" s="1085"/>
      <c r="SRV365" s="1085"/>
      <c r="SRW365" s="1085"/>
      <c r="SRX365" s="1085"/>
      <c r="SRY365" s="1080"/>
      <c r="SRZ365" s="1085"/>
      <c r="SSA365" s="1085"/>
      <c r="SSB365" s="1085"/>
      <c r="SSC365" s="1085"/>
      <c r="SSD365" s="1085"/>
      <c r="SSE365" s="1085"/>
      <c r="SSF365" s="1085"/>
      <c r="SSG365" s="1085"/>
      <c r="SSH365" s="1085"/>
      <c r="SSI365" s="1085"/>
      <c r="SSJ365" s="1085"/>
      <c r="SSK365" s="1085"/>
      <c r="SSL365" s="1085"/>
      <c r="SSM365" s="1085"/>
      <c r="SSN365" s="1080"/>
      <c r="SSO365" s="1085"/>
      <c r="SSP365" s="1085"/>
      <c r="SSQ365" s="1085"/>
      <c r="SSR365" s="1085"/>
      <c r="SSS365" s="1085"/>
      <c r="SST365" s="1085"/>
      <c r="SSU365" s="1085"/>
      <c r="SSV365" s="1085"/>
      <c r="SSW365" s="1085"/>
      <c r="SSX365" s="1085"/>
      <c r="SSY365" s="1085"/>
      <c r="SSZ365" s="1085"/>
      <c r="STA365" s="1085"/>
      <c r="STB365" s="1085"/>
      <c r="STC365" s="1080"/>
      <c r="STD365" s="1085"/>
      <c r="STE365" s="1085"/>
      <c r="STF365" s="1085"/>
      <c r="STG365" s="1085"/>
      <c r="STH365" s="1085"/>
      <c r="STI365" s="1085"/>
      <c r="STJ365" s="1085"/>
      <c r="STK365" s="1085"/>
      <c r="STL365" s="1085"/>
      <c r="STM365" s="1085"/>
      <c r="STN365" s="1085"/>
      <c r="STO365" s="1085"/>
      <c r="STP365" s="1085"/>
      <c r="STQ365" s="1085"/>
      <c r="STR365" s="1080"/>
      <c r="STS365" s="1085"/>
      <c r="STT365" s="1085"/>
      <c r="STU365" s="1085"/>
      <c r="STV365" s="1085"/>
      <c r="STW365" s="1085"/>
      <c r="STX365" s="1085"/>
      <c r="STY365" s="1085"/>
      <c r="STZ365" s="1085"/>
      <c r="SUA365" s="1085"/>
      <c r="SUB365" s="1085"/>
      <c r="SUC365" s="1085"/>
      <c r="SUD365" s="1085"/>
      <c r="SUE365" s="1085"/>
      <c r="SUF365" s="1085"/>
      <c r="SUG365" s="1080"/>
      <c r="SUH365" s="1085"/>
      <c r="SUI365" s="1085"/>
      <c r="SUJ365" s="1085"/>
      <c r="SUK365" s="1085"/>
      <c r="SUL365" s="1085"/>
      <c r="SUM365" s="1085"/>
      <c r="SUN365" s="1085"/>
      <c r="SUO365" s="1085"/>
      <c r="SUP365" s="1085"/>
      <c r="SUQ365" s="1085"/>
      <c r="SUR365" s="1085"/>
      <c r="SUS365" s="1085"/>
      <c r="SUT365" s="1085"/>
      <c r="SUU365" s="1085"/>
      <c r="SUV365" s="1080"/>
      <c r="SUW365" s="1085"/>
      <c r="SUX365" s="1085"/>
      <c r="SUY365" s="1085"/>
      <c r="SUZ365" s="1085"/>
      <c r="SVA365" s="1085"/>
      <c r="SVB365" s="1085"/>
      <c r="SVC365" s="1085"/>
      <c r="SVD365" s="1085"/>
      <c r="SVE365" s="1085"/>
      <c r="SVF365" s="1085"/>
      <c r="SVG365" s="1085"/>
      <c r="SVH365" s="1085"/>
      <c r="SVI365" s="1085"/>
      <c r="SVJ365" s="1085"/>
      <c r="SVK365" s="1080"/>
      <c r="SVL365" s="1085"/>
      <c r="SVM365" s="1085"/>
      <c r="SVN365" s="1085"/>
      <c r="SVO365" s="1085"/>
      <c r="SVP365" s="1085"/>
      <c r="SVQ365" s="1085"/>
      <c r="SVR365" s="1085"/>
      <c r="SVS365" s="1085"/>
      <c r="SVT365" s="1085"/>
      <c r="SVU365" s="1085"/>
      <c r="SVV365" s="1085"/>
      <c r="SVW365" s="1085"/>
      <c r="SVX365" s="1085"/>
      <c r="SVY365" s="1085"/>
      <c r="SVZ365" s="1080"/>
      <c r="SWA365" s="1085"/>
      <c r="SWB365" s="1085"/>
      <c r="SWC365" s="1085"/>
      <c r="SWD365" s="1085"/>
      <c r="SWE365" s="1085"/>
      <c r="SWF365" s="1085"/>
      <c r="SWG365" s="1085"/>
      <c r="SWH365" s="1085"/>
      <c r="SWI365" s="1085"/>
      <c r="SWJ365" s="1085"/>
      <c r="SWK365" s="1085"/>
      <c r="SWL365" s="1085"/>
      <c r="SWM365" s="1085"/>
      <c r="SWN365" s="1085"/>
      <c r="SWO365" s="1080"/>
      <c r="SWP365" s="1085"/>
      <c r="SWQ365" s="1085"/>
      <c r="SWR365" s="1085"/>
      <c r="SWS365" s="1085"/>
      <c r="SWT365" s="1085"/>
      <c r="SWU365" s="1085"/>
      <c r="SWV365" s="1085"/>
      <c r="SWW365" s="1085"/>
      <c r="SWX365" s="1085"/>
      <c r="SWY365" s="1085"/>
      <c r="SWZ365" s="1085"/>
      <c r="SXA365" s="1085"/>
      <c r="SXB365" s="1085"/>
      <c r="SXC365" s="1085"/>
      <c r="SXD365" s="1080"/>
      <c r="SXE365" s="1085"/>
      <c r="SXF365" s="1085"/>
      <c r="SXG365" s="1085"/>
      <c r="SXH365" s="1085"/>
      <c r="SXI365" s="1085"/>
      <c r="SXJ365" s="1085"/>
      <c r="SXK365" s="1085"/>
      <c r="SXL365" s="1085"/>
      <c r="SXM365" s="1085"/>
      <c r="SXN365" s="1085"/>
      <c r="SXO365" s="1085"/>
      <c r="SXP365" s="1085"/>
      <c r="SXQ365" s="1085"/>
      <c r="SXR365" s="1085"/>
      <c r="SXS365" s="1080"/>
      <c r="SXT365" s="1085"/>
      <c r="SXU365" s="1085"/>
      <c r="SXV365" s="1085"/>
      <c r="SXW365" s="1085"/>
      <c r="SXX365" s="1085"/>
      <c r="SXY365" s="1085"/>
      <c r="SXZ365" s="1085"/>
      <c r="SYA365" s="1085"/>
      <c r="SYB365" s="1085"/>
      <c r="SYC365" s="1085"/>
      <c r="SYD365" s="1085"/>
      <c r="SYE365" s="1085"/>
      <c r="SYF365" s="1085"/>
      <c r="SYG365" s="1085"/>
      <c r="SYH365" s="1080"/>
      <c r="SYI365" s="1085"/>
      <c r="SYJ365" s="1085"/>
      <c r="SYK365" s="1085"/>
      <c r="SYL365" s="1085"/>
      <c r="SYM365" s="1085"/>
      <c r="SYN365" s="1085"/>
      <c r="SYO365" s="1085"/>
      <c r="SYP365" s="1085"/>
      <c r="SYQ365" s="1085"/>
      <c r="SYR365" s="1085"/>
      <c r="SYS365" s="1085"/>
      <c r="SYT365" s="1085"/>
      <c r="SYU365" s="1085"/>
      <c r="SYV365" s="1085"/>
      <c r="SYW365" s="1080"/>
      <c r="SYX365" s="1085"/>
      <c r="SYY365" s="1085"/>
      <c r="SYZ365" s="1085"/>
      <c r="SZA365" s="1085"/>
      <c r="SZB365" s="1085"/>
      <c r="SZC365" s="1085"/>
      <c r="SZD365" s="1085"/>
      <c r="SZE365" s="1085"/>
      <c r="SZF365" s="1085"/>
      <c r="SZG365" s="1085"/>
      <c r="SZH365" s="1085"/>
      <c r="SZI365" s="1085"/>
      <c r="SZJ365" s="1085"/>
      <c r="SZK365" s="1085"/>
      <c r="SZL365" s="1080"/>
      <c r="SZM365" s="1085"/>
      <c r="SZN365" s="1085"/>
      <c r="SZO365" s="1085"/>
      <c r="SZP365" s="1085"/>
      <c r="SZQ365" s="1085"/>
      <c r="SZR365" s="1085"/>
      <c r="SZS365" s="1085"/>
      <c r="SZT365" s="1085"/>
      <c r="SZU365" s="1085"/>
      <c r="SZV365" s="1085"/>
      <c r="SZW365" s="1085"/>
      <c r="SZX365" s="1085"/>
      <c r="SZY365" s="1085"/>
      <c r="SZZ365" s="1085"/>
      <c r="TAA365" s="1080"/>
      <c r="TAB365" s="1085"/>
      <c r="TAC365" s="1085"/>
      <c r="TAD365" s="1085"/>
      <c r="TAE365" s="1085"/>
      <c r="TAF365" s="1085"/>
      <c r="TAG365" s="1085"/>
      <c r="TAH365" s="1085"/>
      <c r="TAI365" s="1085"/>
      <c r="TAJ365" s="1085"/>
      <c r="TAK365" s="1085"/>
      <c r="TAL365" s="1085"/>
      <c r="TAM365" s="1085"/>
      <c r="TAN365" s="1085"/>
      <c r="TAO365" s="1085"/>
      <c r="TAP365" s="1080"/>
      <c r="TAQ365" s="1085"/>
      <c r="TAR365" s="1085"/>
      <c r="TAS365" s="1085"/>
      <c r="TAT365" s="1085"/>
      <c r="TAU365" s="1085"/>
      <c r="TAV365" s="1085"/>
      <c r="TAW365" s="1085"/>
      <c r="TAX365" s="1085"/>
      <c r="TAY365" s="1085"/>
      <c r="TAZ365" s="1085"/>
      <c r="TBA365" s="1085"/>
      <c r="TBB365" s="1085"/>
      <c r="TBC365" s="1085"/>
      <c r="TBD365" s="1085"/>
      <c r="TBE365" s="1080"/>
      <c r="TBF365" s="1085"/>
      <c r="TBG365" s="1085"/>
      <c r="TBH365" s="1085"/>
      <c r="TBI365" s="1085"/>
      <c r="TBJ365" s="1085"/>
      <c r="TBK365" s="1085"/>
      <c r="TBL365" s="1085"/>
      <c r="TBM365" s="1085"/>
      <c r="TBN365" s="1085"/>
      <c r="TBO365" s="1085"/>
      <c r="TBP365" s="1085"/>
      <c r="TBQ365" s="1085"/>
      <c r="TBR365" s="1085"/>
      <c r="TBS365" s="1085"/>
      <c r="TBT365" s="1080"/>
      <c r="TBU365" s="1085"/>
      <c r="TBV365" s="1085"/>
      <c r="TBW365" s="1085"/>
      <c r="TBX365" s="1085"/>
      <c r="TBY365" s="1085"/>
      <c r="TBZ365" s="1085"/>
      <c r="TCA365" s="1085"/>
      <c r="TCB365" s="1085"/>
      <c r="TCC365" s="1085"/>
      <c r="TCD365" s="1085"/>
      <c r="TCE365" s="1085"/>
      <c r="TCF365" s="1085"/>
      <c r="TCG365" s="1085"/>
      <c r="TCH365" s="1085"/>
      <c r="TCI365" s="1080"/>
      <c r="TCJ365" s="1085"/>
      <c r="TCK365" s="1085"/>
      <c r="TCL365" s="1085"/>
      <c r="TCM365" s="1085"/>
      <c r="TCN365" s="1085"/>
      <c r="TCO365" s="1085"/>
      <c r="TCP365" s="1085"/>
      <c r="TCQ365" s="1085"/>
      <c r="TCR365" s="1085"/>
      <c r="TCS365" s="1085"/>
      <c r="TCT365" s="1085"/>
      <c r="TCU365" s="1085"/>
      <c r="TCV365" s="1085"/>
      <c r="TCW365" s="1085"/>
      <c r="TCX365" s="1080"/>
      <c r="TCY365" s="1085"/>
      <c r="TCZ365" s="1085"/>
      <c r="TDA365" s="1085"/>
      <c r="TDB365" s="1085"/>
      <c r="TDC365" s="1085"/>
      <c r="TDD365" s="1085"/>
      <c r="TDE365" s="1085"/>
      <c r="TDF365" s="1085"/>
      <c r="TDG365" s="1085"/>
      <c r="TDH365" s="1085"/>
      <c r="TDI365" s="1085"/>
      <c r="TDJ365" s="1085"/>
      <c r="TDK365" s="1085"/>
      <c r="TDL365" s="1085"/>
      <c r="TDM365" s="1080"/>
      <c r="TDN365" s="1085"/>
      <c r="TDO365" s="1085"/>
      <c r="TDP365" s="1085"/>
      <c r="TDQ365" s="1085"/>
      <c r="TDR365" s="1085"/>
      <c r="TDS365" s="1085"/>
      <c r="TDT365" s="1085"/>
      <c r="TDU365" s="1085"/>
      <c r="TDV365" s="1085"/>
      <c r="TDW365" s="1085"/>
      <c r="TDX365" s="1085"/>
      <c r="TDY365" s="1085"/>
      <c r="TDZ365" s="1085"/>
      <c r="TEA365" s="1085"/>
      <c r="TEB365" s="1080"/>
      <c r="TEC365" s="1085"/>
      <c r="TED365" s="1085"/>
      <c r="TEE365" s="1085"/>
      <c r="TEF365" s="1085"/>
      <c r="TEG365" s="1085"/>
      <c r="TEH365" s="1085"/>
      <c r="TEI365" s="1085"/>
      <c r="TEJ365" s="1085"/>
      <c r="TEK365" s="1085"/>
      <c r="TEL365" s="1085"/>
      <c r="TEM365" s="1085"/>
      <c r="TEN365" s="1085"/>
      <c r="TEO365" s="1085"/>
      <c r="TEP365" s="1085"/>
      <c r="TEQ365" s="1080"/>
      <c r="TER365" s="1085"/>
      <c r="TES365" s="1085"/>
      <c r="TET365" s="1085"/>
      <c r="TEU365" s="1085"/>
      <c r="TEV365" s="1085"/>
      <c r="TEW365" s="1085"/>
      <c r="TEX365" s="1085"/>
      <c r="TEY365" s="1085"/>
      <c r="TEZ365" s="1085"/>
      <c r="TFA365" s="1085"/>
      <c r="TFB365" s="1085"/>
      <c r="TFC365" s="1085"/>
      <c r="TFD365" s="1085"/>
      <c r="TFE365" s="1085"/>
      <c r="TFF365" s="1080"/>
      <c r="TFG365" s="1085"/>
      <c r="TFH365" s="1085"/>
      <c r="TFI365" s="1085"/>
      <c r="TFJ365" s="1085"/>
      <c r="TFK365" s="1085"/>
      <c r="TFL365" s="1085"/>
      <c r="TFM365" s="1085"/>
      <c r="TFN365" s="1085"/>
      <c r="TFO365" s="1085"/>
      <c r="TFP365" s="1085"/>
      <c r="TFQ365" s="1085"/>
      <c r="TFR365" s="1085"/>
      <c r="TFS365" s="1085"/>
      <c r="TFT365" s="1085"/>
      <c r="TFU365" s="1080"/>
      <c r="TFV365" s="1085"/>
      <c r="TFW365" s="1085"/>
      <c r="TFX365" s="1085"/>
      <c r="TFY365" s="1085"/>
      <c r="TFZ365" s="1085"/>
      <c r="TGA365" s="1085"/>
      <c r="TGB365" s="1085"/>
      <c r="TGC365" s="1085"/>
      <c r="TGD365" s="1085"/>
      <c r="TGE365" s="1085"/>
      <c r="TGF365" s="1085"/>
      <c r="TGG365" s="1085"/>
      <c r="TGH365" s="1085"/>
      <c r="TGI365" s="1085"/>
      <c r="TGJ365" s="1080"/>
      <c r="TGK365" s="1085"/>
      <c r="TGL365" s="1085"/>
      <c r="TGM365" s="1085"/>
      <c r="TGN365" s="1085"/>
      <c r="TGO365" s="1085"/>
      <c r="TGP365" s="1085"/>
      <c r="TGQ365" s="1085"/>
      <c r="TGR365" s="1085"/>
      <c r="TGS365" s="1085"/>
      <c r="TGT365" s="1085"/>
      <c r="TGU365" s="1085"/>
      <c r="TGV365" s="1085"/>
      <c r="TGW365" s="1085"/>
      <c r="TGX365" s="1085"/>
      <c r="TGY365" s="1080"/>
      <c r="TGZ365" s="1085"/>
      <c r="THA365" s="1085"/>
      <c r="THB365" s="1085"/>
      <c r="THC365" s="1085"/>
      <c r="THD365" s="1085"/>
      <c r="THE365" s="1085"/>
      <c r="THF365" s="1085"/>
      <c r="THG365" s="1085"/>
      <c r="THH365" s="1085"/>
      <c r="THI365" s="1085"/>
      <c r="THJ365" s="1085"/>
      <c r="THK365" s="1085"/>
      <c r="THL365" s="1085"/>
      <c r="THM365" s="1085"/>
      <c r="THN365" s="1080"/>
      <c r="THO365" s="1085"/>
      <c r="THP365" s="1085"/>
      <c r="THQ365" s="1085"/>
      <c r="THR365" s="1085"/>
      <c r="THS365" s="1085"/>
      <c r="THT365" s="1085"/>
      <c r="THU365" s="1085"/>
      <c r="THV365" s="1085"/>
      <c r="THW365" s="1085"/>
      <c r="THX365" s="1085"/>
      <c r="THY365" s="1085"/>
      <c r="THZ365" s="1085"/>
      <c r="TIA365" s="1085"/>
      <c r="TIB365" s="1085"/>
      <c r="TIC365" s="1080"/>
      <c r="TID365" s="1085"/>
      <c r="TIE365" s="1085"/>
      <c r="TIF365" s="1085"/>
      <c r="TIG365" s="1085"/>
      <c r="TIH365" s="1085"/>
      <c r="TII365" s="1085"/>
      <c r="TIJ365" s="1085"/>
      <c r="TIK365" s="1085"/>
      <c r="TIL365" s="1085"/>
      <c r="TIM365" s="1085"/>
      <c r="TIN365" s="1085"/>
      <c r="TIO365" s="1085"/>
      <c r="TIP365" s="1085"/>
      <c r="TIQ365" s="1085"/>
      <c r="TIR365" s="1080"/>
      <c r="TIS365" s="1085"/>
      <c r="TIT365" s="1085"/>
      <c r="TIU365" s="1085"/>
      <c r="TIV365" s="1085"/>
      <c r="TIW365" s="1085"/>
      <c r="TIX365" s="1085"/>
      <c r="TIY365" s="1085"/>
      <c r="TIZ365" s="1085"/>
      <c r="TJA365" s="1085"/>
      <c r="TJB365" s="1085"/>
      <c r="TJC365" s="1085"/>
      <c r="TJD365" s="1085"/>
      <c r="TJE365" s="1085"/>
      <c r="TJF365" s="1085"/>
      <c r="TJG365" s="1080"/>
      <c r="TJH365" s="1085"/>
      <c r="TJI365" s="1085"/>
      <c r="TJJ365" s="1085"/>
      <c r="TJK365" s="1085"/>
      <c r="TJL365" s="1085"/>
      <c r="TJM365" s="1085"/>
      <c r="TJN365" s="1085"/>
      <c r="TJO365" s="1085"/>
      <c r="TJP365" s="1085"/>
      <c r="TJQ365" s="1085"/>
      <c r="TJR365" s="1085"/>
      <c r="TJS365" s="1085"/>
      <c r="TJT365" s="1085"/>
      <c r="TJU365" s="1085"/>
      <c r="TJV365" s="1080"/>
      <c r="TJW365" s="1085"/>
      <c r="TJX365" s="1085"/>
      <c r="TJY365" s="1085"/>
      <c r="TJZ365" s="1085"/>
      <c r="TKA365" s="1085"/>
      <c r="TKB365" s="1085"/>
      <c r="TKC365" s="1085"/>
      <c r="TKD365" s="1085"/>
      <c r="TKE365" s="1085"/>
      <c r="TKF365" s="1085"/>
      <c r="TKG365" s="1085"/>
      <c r="TKH365" s="1085"/>
      <c r="TKI365" s="1085"/>
      <c r="TKJ365" s="1085"/>
      <c r="TKK365" s="1080"/>
      <c r="TKL365" s="1085"/>
      <c r="TKM365" s="1085"/>
      <c r="TKN365" s="1085"/>
      <c r="TKO365" s="1085"/>
      <c r="TKP365" s="1085"/>
      <c r="TKQ365" s="1085"/>
      <c r="TKR365" s="1085"/>
      <c r="TKS365" s="1085"/>
      <c r="TKT365" s="1085"/>
      <c r="TKU365" s="1085"/>
      <c r="TKV365" s="1085"/>
      <c r="TKW365" s="1085"/>
      <c r="TKX365" s="1085"/>
      <c r="TKY365" s="1085"/>
      <c r="TKZ365" s="1080"/>
      <c r="TLA365" s="1085"/>
      <c r="TLB365" s="1085"/>
      <c r="TLC365" s="1085"/>
      <c r="TLD365" s="1085"/>
      <c r="TLE365" s="1085"/>
      <c r="TLF365" s="1085"/>
      <c r="TLG365" s="1085"/>
      <c r="TLH365" s="1085"/>
      <c r="TLI365" s="1085"/>
      <c r="TLJ365" s="1085"/>
      <c r="TLK365" s="1085"/>
      <c r="TLL365" s="1085"/>
      <c r="TLM365" s="1085"/>
      <c r="TLN365" s="1085"/>
      <c r="TLO365" s="1080"/>
      <c r="TLP365" s="1085"/>
      <c r="TLQ365" s="1085"/>
      <c r="TLR365" s="1085"/>
      <c r="TLS365" s="1085"/>
      <c r="TLT365" s="1085"/>
      <c r="TLU365" s="1085"/>
      <c r="TLV365" s="1085"/>
      <c r="TLW365" s="1085"/>
      <c r="TLX365" s="1085"/>
      <c r="TLY365" s="1085"/>
      <c r="TLZ365" s="1085"/>
      <c r="TMA365" s="1085"/>
      <c r="TMB365" s="1085"/>
      <c r="TMC365" s="1085"/>
      <c r="TMD365" s="1080"/>
      <c r="TME365" s="1085"/>
      <c r="TMF365" s="1085"/>
      <c r="TMG365" s="1085"/>
      <c r="TMH365" s="1085"/>
      <c r="TMI365" s="1085"/>
      <c r="TMJ365" s="1085"/>
      <c r="TMK365" s="1085"/>
      <c r="TML365" s="1085"/>
      <c r="TMM365" s="1085"/>
      <c r="TMN365" s="1085"/>
      <c r="TMO365" s="1085"/>
      <c r="TMP365" s="1085"/>
      <c r="TMQ365" s="1085"/>
      <c r="TMR365" s="1085"/>
      <c r="TMS365" s="1080"/>
      <c r="TMT365" s="1085"/>
      <c r="TMU365" s="1085"/>
      <c r="TMV365" s="1085"/>
      <c r="TMW365" s="1085"/>
      <c r="TMX365" s="1085"/>
      <c r="TMY365" s="1085"/>
      <c r="TMZ365" s="1085"/>
      <c r="TNA365" s="1085"/>
      <c r="TNB365" s="1085"/>
      <c r="TNC365" s="1085"/>
      <c r="TND365" s="1085"/>
      <c r="TNE365" s="1085"/>
      <c r="TNF365" s="1085"/>
      <c r="TNG365" s="1085"/>
      <c r="TNH365" s="1080"/>
      <c r="TNI365" s="1085"/>
      <c r="TNJ365" s="1085"/>
      <c r="TNK365" s="1085"/>
      <c r="TNL365" s="1085"/>
      <c r="TNM365" s="1085"/>
      <c r="TNN365" s="1085"/>
      <c r="TNO365" s="1085"/>
      <c r="TNP365" s="1085"/>
      <c r="TNQ365" s="1085"/>
      <c r="TNR365" s="1085"/>
      <c r="TNS365" s="1085"/>
      <c r="TNT365" s="1085"/>
      <c r="TNU365" s="1085"/>
      <c r="TNV365" s="1085"/>
      <c r="TNW365" s="1080"/>
      <c r="TNX365" s="1085"/>
      <c r="TNY365" s="1085"/>
      <c r="TNZ365" s="1085"/>
      <c r="TOA365" s="1085"/>
      <c r="TOB365" s="1085"/>
      <c r="TOC365" s="1085"/>
      <c r="TOD365" s="1085"/>
      <c r="TOE365" s="1085"/>
      <c r="TOF365" s="1085"/>
      <c r="TOG365" s="1085"/>
      <c r="TOH365" s="1085"/>
      <c r="TOI365" s="1085"/>
      <c r="TOJ365" s="1085"/>
      <c r="TOK365" s="1085"/>
      <c r="TOL365" s="1080"/>
      <c r="TOM365" s="1085"/>
      <c r="TON365" s="1085"/>
      <c r="TOO365" s="1085"/>
      <c r="TOP365" s="1085"/>
      <c r="TOQ365" s="1085"/>
      <c r="TOR365" s="1085"/>
      <c r="TOS365" s="1085"/>
      <c r="TOT365" s="1085"/>
      <c r="TOU365" s="1085"/>
      <c r="TOV365" s="1085"/>
      <c r="TOW365" s="1085"/>
      <c r="TOX365" s="1085"/>
      <c r="TOY365" s="1085"/>
      <c r="TOZ365" s="1085"/>
      <c r="TPA365" s="1080"/>
      <c r="TPB365" s="1085"/>
      <c r="TPC365" s="1085"/>
      <c r="TPD365" s="1085"/>
      <c r="TPE365" s="1085"/>
      <c r="TPF365" s="1085"/>
      <c r="TPG365" s="1085"/>
      <c r="TPH365" s="1085"/>
      <c r="TPI365" s="1085"/>
      <c r="TPJ365" s="1085"/>
      <c r="TPK365" s="1085"/>
      <c r="TPL365" s="1085"/>
      <c r="TPM365" s="1085"/>
      <c r="TPN365" s="1085"/>
      <c r="TPO365" s="1085"/>
      <c r="TPP365" s="1080"/>
      <c r="TPQ365" s="1085"/>
      <c r="TPR365" s="1085"/>
      <c r="TPS365" s="1085"/>
      <c r="TPT365" s="1085"/>
      <c r="TPU365" s="1085"/>
      <c r="TPV365" s="1085"/>
      <c r="TPW365" s="1085"/>
      <c r="TPX365" s="1085"/>
      <c r="TPY365" s="1085"/>
      <c r="TPZ365" s="1085"/>
      <c r="TQA365" s="1085"/>
      <c r="TQB365" s="1085"/>
      <c r="TQC365" s="1085"/>
      <c r="TQD365" s="1085"/>
      <c r="TQE365" s="1080"/>
      <c r="TQF365" s="1085"/>
      <c r="TQG365" s="1085"/>
      <c r="TQH365" s="1085"/>
      <c r="TQI365" s="1085"/>
      <c r="TQJ365" s="1085"/>
      <c r="TQK365" s="1085"/>
      <c r="TQL365" s="1085"/>
      <c r="TQM365" s="1085"/>
      <c r="TQN365" s="1085"/>
      <c r="TQO365" s="1085"/>
      <c r="TQP365" s="1085"/>
      <c r="TQQ365" s="1085"/>
      <c r="TQR365" s="1085"/>
      <c r="TQS365" s="1085"/>
      <c r="TQT365" s="1080"/>
      <c r="TQU365" s="1085"/>
      <c r="TQV365" s="1085"/>
      <c r="TQW365" s="1085"/>
      <c r="TQX365" s="1085"/>
      <c r="TQY365" s="1085"/>
      <c r="TQZ365" s="1085"/>
      <c r="TRA365" s="1085"/>
      <c r="TRB365" s="1085"/>
      <c r="TRC365" s="1085"/>
      <c r="TRD365" s="1085"/>
      <c r="TRE365" s="1085"/>
      <c r="TRF365" s="1085"/>
      <c r="TRG365" s="1085"/>
      <c r="TRH365" s="1085"/>
      <c r="TRI365" s="1080"/>
      <c r="TRJ365" s="1085"/>
      <c r="TRK365" s="1085"/>
      <c r="TRL365" s="1085"/>
      <c r="TRM365" s="1085"/>
      <c r="TRN365" s="1085"/>
      <c r="TRO365" s="1085"/>
      <c r="TRP365" s="1085"/>
      <c r="TRQ365" s="1085"/>
      <c r="TRR365" s="1085"/>
      <c r="TRS365" s="1085"/>
      <c r="TRT365" s="1085"/>
      <c r="TRU365" s="1085"/>
      <c r="TRV365" s="1085"/>
      <c r="TRW365" s="1085"/>
      <c r="TRX365" s="1080"/>
      <c r="TRY365" s="1085"/>
      <c r="TRZ365" s="1085"/>
      <c r="TSA365" s="1085"/>
      <c r="TSB365" s="1085"/>
      <c r="TSC365" s="1085"/>
      <c r="TSD365" s="1085"/>
      <c r="TSE365" s="1085"/>
      <c r="TSF365" s="1085"/>
      <c r="TSG365" s="1085"/>
      <c r="TSH365" s="1085"/>
      <c r="TSI365" s="1085"/>
      <c r="TSJ365" s="1085"/>
      <c r="TSK365" s="1085"/>
      <c r="TSL365" s="1085"/>
      <c r="TSM365" s="1080"/>
      <c r="TSN365" s="1085"/>
      <c r="TSO365" s="1085"/>
      <c r="TSP365" s="1085"/>
      <c r="TSQ365" s="1085"/>
      <c r="TSR365" s="1085"/>
      <c r="TSS365" s="1085"/>
      <c r="TST365" s="1085"/>
      <c r="TSU365" s="1085"/>
      <c r="TSV365" s="1085"/>
      <c r="TSW365" s="1085"/>
      <c r="TSX365" s="1085"/>
      <c r="TSY365" s="1085"/>
      <c r="TSZ365" s="1085"/>
      <c r="TTA365" s="1085"/>
      <c r="TTB365" s="1080"/>
      <c r="TTC365" s="1085"/>
      <c r="TTD365" s="1085"/>
      <c r="TTE365" s="1085"/>
      <c r="TTF365" s="1085"/>
      <c r="TTG365" s="1085"/>
      <c r="TTH365" s="1085"/>
      <c r="TTI365" s="1085"/>
      <c r="TTJ365" s="1085"/>
      <c r="TTK365" s="1085"/>
      <c r="TTL365" s="1085"/>
      <c r="TTM365" s="1085"/>
      <c r="TTN365" s="1085"/>
      <c r="TTO365" s="1085"/>
      <c r="TTP365" s="1085"/>
      <c r="TTQ365" s="1080"/>
      <c r="TTR365" s="1085"/>
      <c r="TTS365" s="1085"/>
      <c r="TTT365" s="1085"/>
      <c r="TTU365" s="1085"/>
      <c r="TTV365" s="1085"/>
      <c r="TTW365" s="1085"/>
      <c r="TTX365" s="1085"/>
      <c r="TTY365" s="1085"/>
      <c r="TTZ365" s="1085"/>
      <c r="TUA365" s="1085"/>
      <c r="TUB365" s="1085"/>
      <c r="TUC365" s="1085"/>
      <c r="TUD365" s="1085"/>
      <c r="TUE365" s="1085"/>
      <c r="TUF365" s="1080"/>
      <c r="TUG365" s="1085"/>
      <c r="TUH365" s="1085"/>
      <c r="TUI365" s="1085"/>
      <c r="TUJ365" s="1085"/>
      <c r="TUK365" s="1085"/>
      <c r="TUL365" s="1085"/>
      <c r="TUM365" s="1085"/>
      <c r="TUN365" s="1085"/>
      <c r="TUO365" s="1085"/>
      <c r="TUP365" s="1085"/>
      <c r="TUQ365" s="1085"/>
      <c r="TUR365" s="1085"/>
      <c r="TUS365" s="1085"/>
      <c r="TUT365" s="1085"/>
      <c r="TUU365" s="1080"/>
      <c r="TUV365" s="1085"/>
      <c r="TUW365" s="1085"/>
      <c r="TUX365" s="1085"/>
      <c r="TUY365" s="1085"/>
      <c r="TUZ365" s="1085"/>
      <c r="TVA365" s="1085"/>
      <c r="TVB365" s="1085"/>
      <c r="TVC365" s="1085"/>
      <c r="TVD365" s="1085"/>
      <c r="TVE365" s="1085"/>
      <c r="TVF365" s="1085"/>
      <c r="TVG365" s="1085"/>
      <c r="TVH365" s="1085"/>
      <c r="TVI365" s="1085"/>
      <c r="TVJ365" s="1080"/>
      <c r="TVK365" s="1085"/>
      <c r="TVL365" s="1085"/>
      <c r="TVM365" s="1085"/>
      <c r="TVN365" s="1085"/>
      <c r="TVO365" s="1085"/>
      <c r="TVP365" s="1085"/>
      <c r="TVQ365" s="1085"/>
      <c r="TVR365" s="1085"/>
      <c r="TVS365" s="1085"/>
      <c r="TVT365" s="1085"/>
      <c r="TVU365" s="1085"/>
      <c r="TVV365" s="1085"/>
      <c r="TVW365" s="1085"/>
      <c r="TVX365" s="1085"/>
      <c r="TVY365" s="1080"/>
      <c r="TVZ365" s="1085"/>
      <c r="TWA365" s="1085"/>
      <c r="TWB365" s="1085"/>
      <c r="TWC365" s="1085"/>
      <c r="TWD365" s="1085"/>
      <c r="TWE365" s="1085"/>
      <c r="TWF365" s="1085"/>
      <c r="TWG365" s="1085"/>
      <c r="TWH365" s="1085"/>
      <c r="TWI365" s="1085"/>
      <c r="TWJ365" s="1085"/>
      <c r="TWK365" s="1085"/>
      <c r="TWL365" s="1085"/>
      <c r="TWM365" s="1085"/>
      <c r="TWN365" s="1080"/>
      <c r="TWO365" s="1085"/>
      <c r="TWP365" s="1085"/>
      <c r="TWQ365" s="1085"/>
      <c r="TWR365" s="1085"/>
      <c r="TWS365" s="1085"/>
      <c r="TWT365" s="1085"/>
      <c r="TWU365" s="1085"/>
      <c r="TWV365" s="1085"/>
      <c r="TWW365" s="1085"/>
      <c r="TWX365" s="1085"/>
      <c r="TWY365" s="1085"/>
      <c r="TWZ365" s="1085"/>
      <c r="TXA365" s="1085"/>
      <c r="TXB365" s="1085"/>
      <c r="TXC365" s="1080"/>
      <c r="TXD365" s="1085"/>
      <c r="TXE365" s="1085"/>
      <c r="TXF365" s="1085"/>
      <c r="TXG365" s="1085"/>
      <c r="TXH365" s="1085"/>
      <c r="TXI365" s="1085"/>
      <c r="TXJ365" s="1085"/>
      <c r="TXK365" s="1085"/>
      <c r="TXL365" s="1085"/>
      <c r="TXM365" s="1085"/>
      <c r="TXN365" s="1085"/>
      <c r="TXO365" s="1085"/>
      <c r="TXP365" s="1085"/>
      <c r="TXQ365" s="1085"/>
      <c r="TXR365" s="1080"/>
      <c r="TXS365" s="1085"/>
      <c r="TXT365" s="1085"/>
      <c r="TXU365" s="1085"/>
      <c r="TXV365" s="1085"/>
      <c r="TXW365" s="1085"/>
      <c r="TXX365" s="1085"/>
      <c r="TXY365" s="1085"/>
      <c r="TXZ365" s="1085"/>
      <c r="TYA365" s="1085"/>
      <c r="TYB365" s="1085"/>
      <c r="TYC365" s="1085"/>
      <c r="TYD365" s="1085"/>
      <c r="TYE365" s="1085"/>
      <c r="TYF365" s="1085"/>
      <c r="TYG365" s="1080"/>
      <c r="TYH365" s="1085"/>
      <c r="TYI365" s="1085"/>
      <c r="TYJ365" s="1085"/>
      <c r="TYK365" s="1085"/>
      <c r="TYL365" s="1085"/>
      <c r="TYM365" s="1085"/>
      <c r="TYN365" s="1085"/>
      <c r="TYO365" s="1085"/>
      <c r="TYP365" s="1085"/>
      <c r="TYQ365" s="1085"/>
      <c r="TYR365" s="1085"/>
      <c r="TYS365" s="1085"/>
      <c r="TYT365" s="1085"/>
      <c r="TYU365" s="1085"/>
      <c r="TYV365" s="1080"/>
      <c r="TYW365" s="1085"/>
      <c r="TYX365" s="1085"/>
      <c r="TYY365" s="1085"/>
      <c r="TYZ365" s="1085"/>
      <c r="TZA365" s="1085"/>
      <c r="TZB365" s="1085"/>
      <c r="TZC365" s="1085"/>
      <c r="TZD365" s="1085"/>
      <c r="TZE365" s="1085"/>
      <c r="TZF365" s="1085"/>
      <c r="TZG365" s="1085"/>
      <c r="TZH365" s="1085"/>
      <c r="TZI365" s="1085"/>
      <c r="TZJ365" s="1085"/>
      <c r="TZK365" s="1080"/>
      <c r="TZL365" s="1085"/>
      <c r="TZM365" s="1085"/>
      <c r="TZN365" s="1085"/>
      <c r="TZO365" s="1085"/>
      <c r="TZP365" s="1085"/>
      <c r="TZQ365" s="1085"/>
      <c r="TZR365" s="1085"/>
      <c r="TZS365" s="1085"/>
      <c r="TZT365" s="1085"/>
      <c r="TZU365" s="1085"/>
      <c r="TZV365" s="1085"/>
      <c r="TZW365" s="1085"/>
      <c r="TZX365" s="1085"/>
      <c r="TZY365" s="1085"/>
      <c r="TZZ365" s="1080"/>
      <c r="UAA365" s="1085"/>
      <c r="UAB365" s="1085"/>
      <c r="UAC365" s="1085"/>
      <c r="UAD365" s="1085"/>
      <c r="UAE365" s="1085"/>
      <c r="UAF365" s="1085"/>
      <c r="UAG365" s="1085"/>
      <c r="UAH365" s="1085"/>
      <c r="UAI365" s="1085"/>
      <c r="UAJ365" s="1085"/>
      <c r="UAK365" s="1085"/>
      <c r="UAL365" s="1085"/>
      <c r="UAM365" s="1085"/>
      <c r="UAN365" s="1085"/>
      <c r="UAO365" s="1080"/>
      <c r="UAP365" s="1085"/>
      <c r="UAQ365" s="1085"/>
      <c r="UAR365" s="1085"/>
      <c r="UAS365" s="1085"/>
      <c r="UAT365" s="1085"/>
      <c r="UAU365" s="1085"/>
      <c r="UAV365" s="1085"/>
      <c r="UAW365" s="1085"/>
      <c r="UAX365" s="1085"/>
      <c r="UAY365" s="1085"/>
      <c r="UAZ365" s="1085"/>
      <c r="UBA365" s="1085"/>
      <c r="UBB365" s="1085"/>
      <c r="UBC365" s="1085"/>
      <c r="UBD365" s="1080"/>
      <c r="UBE365" s="1085"/>
      <c r="UBF365" s="1085"/>
      <c r="UBG365" s="1085"/>
      <c r="UBH365" s="1085"/>
      <c r="UBI365" s="1085"/>
      <c r="UBJ365" s="1085"/>
      <c r="UBK365" s="1085"/>
      <c r="UBL365" s="1085"/>
      <c r="UBM365" s="1085"/>
      <c r="UBN365" s="1085"/>
      <c r="UBO365" s="1085"/>
      <c r="UBP365" s="1085"/>
      <c r="UBQ365" s="1085"/>
      <c r="UBR365" s="1085"/>
      <c r="UBS365" s="1080"/>
      <c r="UBT365" s="1085"/>
      <c r="UBU365" s="1085"/>
      <c r="UBV365" s="1085"/>
      <c r="UBW365" s="1085"/>
      <c r="UBX365" s="1085"/>
      <c r="UBY365" s="1085"/>
      <c r="UBZ365" s="1085"/>
      <c r="UCA365" s="1085"/>
      <c r="UCB365" s="1085"/>
      <c r="UCC365" s="1085"/>
      <c r="UCD365" s="1085"/>
      <c r="UCE365" s="1085"/>
      <c r="UCF365" s="1085"/>
      <c r="UCG365" s="1085"/>
      <c r="UCH365" s="1080"/>
      <c r="UCI365" s="1085"/>
      <c r="UCJ365" s="1085"/>
      <c r="UCK365" s="1085"/>
      <c r="UCL365" s="1085"/>
      <c r="UCM365" s="1085"/>
      <c r="UCN365" s="1085"/>
      <c r="UCO365" s="1085"/>
      <c r="UCP365" s="1085"/>
      <c r="UCQ365" s="1085"/>
      <c r="UCR365" s="1085"/>
      <c r="UCS365" s="1085"/>
      <c r="UCT365" s="1085"/>
      <c r="UCU365" s="1085"/>
      <c r="UCV365" s="1085"/>
      <c r="UCW365" s="1080"/>
      <c r="UCX365" s="1085"/>
      <c r="UCY365" s="1085"/>
      <c r="UCZ365" s="1085"/>
      <c r="UDA365" s="1085"/>
      <c r="UDB365" s="1085"/>
      <c r="UDC365" s="1085"/>
      <c r="UDD365" s="1085"/>
      <c r="UDE365" s="1085"/>
      <c r="UDF365" s="1085"/>
      <c r="UDG365" s="1085"/>
      <c r="UDH365" s="1085"/>
      <c r="UDI365" s="1085"/>
      <c r="UDJ365" s="1085"/>
      <c r="UDK365" s="1085"/>
      <c r="UDL365" s="1080"/>
      <c r="UDM365" s="1085"/>
      <c r="UDN365" s="1085"/>
      <c r="UDO365" s="1085"/>
      <c r="UDP365" s="1085"/>
      <c r="UDQ365" s="1085"/>
      <c r="UDR365" s="1085"/>
      <c r="UDS365" s="1085"/>
      <c r="UDT365" s="1085"/>
      <c r="UDU365" s="1085"/>
      <c r="UDV365" s="1085"/>
      <c r="UDW365" s="1085"/>
      <c r="UDX365" s="1085"/>
      <c r="UDY365" s="1085"/>
      <c r="UDZ365" s="1085"/>
      <c r="UEA365" s="1080"/>
      <c r="UEB365" s="1085"/>
      <c r="UEC365" s="1085"/>
      <c r="UED365" s="1085"/>
      <c r="UEE365" s="1085"/>
      <c r="UEF365" s="1085"/>
      <c r="UEG365" s="1085"/>
      <c r="UEH365" s="1085"/>
      <c r="UEI365" s="1085"/>
      <c r="UEJ365" s="1085"/>
      <c r="UEK365" s="1085"/>
      <c r="UEL365" s="1085"/>
      <c r="UEM365" s="1085"/>
      <c r="UEN365" s="1085"/>
      <c r="UEO365" s="1085"/>
      <c r="UEP365" s="1080"/>
      <c r="UEQ365" s="1085"/>
      <c r="UER365" s="1085"/>
      <c r="UES365" s="1085"/>
      <c r="UET365" s="1085"/>
      <c r="UEU365" s="1085"/>
      <c r="UEV365" s="1085"/>
      <c r="UEW365" s="1085"/>
      <c r="UEX365" s="1085"/>
      <c r="UEY365" s="1085"/>
      <c r="UEZ365" s="1085"/>
      <c r="UFA365" s="1085"/>
      <c r="UFB365" s="1085"/>
      <c r="UFC365" s="1085"/>
      <c r="UFD365" s="1085"/>
      <c r="UFE365" s="1080"/>
      <c r="UFF365" s="1085"/>
      <c r="UFG365" s="1085"/>
      <c r="UFH365" s="1085"/>
      <c r="UFI365" s="1085"/>
      <c r="UFJ365" s="1085"/>
      <c r="UFK365" s="1085"/>
      <c r="UFL365" s="1085"/>
      <c r="UFM365" s="1085"/>
      <c r="UFN365" s="1085"/>
      <c r="UFO365" s="1085"/>
      <c r="UFP365" s="1085"/>
      <c r="UFQ365" s="1085"/>
      <c r="UFR365" s="1085"/>
      <c r="UFS365" s="1085"/>
      <c r="UFT365" s="1080"/>
      <c r="UFU365" s="1085"/>
      <c r="UFV365" s="1085"/>
      <c r="UFW365" s="1085"/>
      <c r="UFX365" s="1085"/>
      <c r="UFY365" s="1085"/>
      <c r="UFZ365" s="1085"/>
      <c r="UGA365" s="1085"/>
      <c r="UGB365" s="1085"/>
      <c r="UGC365" s="1085"/>
      <c r="UGD365" s="1085"/>
      <c r="UGE365" s="1085"/>
      <c r="UGF365" s="1085"/>
      <c r="UGG365" s="1085"/>
      <c r="UGH365" s="1085"/>
      <c r="UGI365" s="1080"/>
      <c r="UGJ365" s="1085"/>
      <c r="UGK365" s="1085"/>
      <c r="UGL365" s="1085"/>
      <c r="UGM365" s="1085"/>
      <c r="UGN365" s="1085"/>
      <c r="UGO365" s="1085"/>
      <c r="UGP365" s="1085"/>
      <c r="UGQ365" s="1085"/>
      <c r="UGR365" s="1085"/>
      <c r="UGS365" s="1085"/>
      <c r="UGT365" s="1085"/>
      <c r="UGU365" s="1085"/>
      <c r="UGV365" s="1085"/>
      <c r="UGW365" s="1085"/>
      <c r="UGX365" s="1080"/>
      <c r="UGY365" s="1085"/>
      <c r="UGZ365" s="1085"/>
      <c r="UHA365" s="1085"/>
      <c r="UHB365" s="1085"/>
      <c r="UHC365" s="1085"/>
      <c r="UHD365" s="1085"/>
      <c r="UHE365" s="1085"/>
      <c r="UHF365" s="1085"/>
      <c r="UHG365" s="1085"/>
      <c r="UHH365" s="1085"/>
      <c r="UHI365" s="1085"/>
      <c r="UHJ365" s="1085"/>
      <c r="UHK365" s="1085"/>
      <c r="UHL365" s="1085"/>
      <c r="UHM365" s="1080"/>
      <c r="UHN365" s="1085"/>
      <c r="UHO365" s="1085"/>
      <c r="UHP365" s="1085"/>
      <c r="UHQ365" s="1085"/>
      <c r="UHR365" s="1085"/>
      <c r="UHS365" s="1085"/>
      <c r="UHT365" s="1085"/>
      <c r="UHU365" s="1085"/>
      <c r="UHV365" s="1085"/>
      <c r="UHW365" s="1085"/>
      <c r="UHX365" s="1085"/>
      <c r="UHY365" s="1085"/>
      <c r="UHZ365" s="1085"/>
      <c r="UIA365" s="1085"/>
      <c r="UIB365" s="1080"/>
      <c r="UIC365" s="1085"/>
      <c r="UID365" s="1085"/>
      <c r="UIE365" s="1085"/>
      <c r="UIF365" s="1085"/>
      <c r="UIG365" s="1085"/>
      <c r="UIH365" s="1085"/>
      <c r="UII365" s="1085"/>
      <c r="UIJ365" s="1085"/>
      <c r="UIK365" s="1085"/>
      <c r="UIL365" s="1085"/>
      <c r="UIM365" s="1085"/>
      <c r="UIN365" s="1085"/>
      <c r="UIO365" s="1085"/>
      <c r="UIP365" s="1085"/>
      <c r="UIQ365" s="1080"/>
      <c r="UIR365" s="1085"/>
      <c r="UIS365" s="1085"/>
      <c r="UIT365" s="1085"/>
      <c r="UIU365" s="1085"/>
      <c r="UIV365" s="1085"/>
      <c r="UIW365" s="1085"/>
      <c r="UIX365" s="1085"/>
      <c r="UIY365" s="1085"/>
      <c r="UIZ365" s="1085"/>
      <c r="UJA365" s="1085"/>
      <c r="UJB365" s="1085"/>
      <c r="UJC365" s="1085"/>
      <c r="UJD365" s="1085"/>
      <c r="UJE365" s="1085"/>
      <c r="UJF365" s="1080"/>
      <c r="UJG365" s="1085"/>
      <c r="UJH365" s="1085"/>
      <c r="UJI365" s="1085"/>
      <c r="UJJ365" s="1085"/>
      <c r="UJK365" s="1085"/>
      <c r="UJL365" s="1085"/>
      <c r="UJM365" s="1085"/>
      <c r="UJN365" s="1085"/>
      <c r="UJO365" s="1085"/>
      <c r="UJP365" s="1085"/>
      <c r="UJQ365" s="1085"/>
      <c r="UJR365" s="1085"/>
      <c r="UJS365" s="1085"/>
      <c r="UJT365" s="1085"/>
      <c r="UJU365" s="1080"/>
      <c r="UJV365" s="1085"/>
      <c r="UJW365" s="1085"/>
      <c r="UJX365" s="1085"/>
      <c r="UJY365" s="1085"/>
      <c r="UJZ365" s="1085"/>
      <c r="UKA365" s="1085"/>
      <c r="UKB365" s="1085"/>
      <c r="UKC365" s="1085"/>
      <c r="UKD365" s="1085"/>
      <c r="UKE365" s="1085"/>
      <c r="UKF365" s="1085"/>
      <c r="UKG365" s="1085"/>
      <c r="UKH365" s="1085"/>
      <c r="UKI365" s="1085"/>
      <c r="UKJ365" s="1080"/>
      <c r="UKK365" s="1085"/>
      <c r="UKL365" s="1085"/>
      <c r="UKM365" s="1085"/>
      <c r="UKN365" s="1085"/>
      <c r="UKO365" s="1085"/>
      <c r="UKP365" s="1085"/>
      <c r="UKQ365" s="1085"/>
      <c r="UKR365" s="1085"/>
      <c r="UKS365" s="1085"/>
      <c r="UKT365" s="1085"/>
      <c r="UKU365" s="1085"/>
      <c r="UKV365" s="1085"/>
      <c r="UKW365" s="1085"/>
      <c r="UKX365" s="1085"/>
      <c r="UKY365" s="1080"/>
      <c r="UKZ365" s="1085"/>
      <c r="ULA365" s="1085"/>
      <c r="ULB365" s="1085"/>
      <c r="ULC365" s="1085"/>
      <c r="ULD365" s="1085"/>
      <c r="ULE365" s="1085"/>
      <c r="ULF365" s="1085"/>
      <c r="ULG365" s="1085"/>
      <c r="ULH365" s="1085"/>
      <c r="ULI365" s="1085"/>
      <c r="ULJ365" s="1085"/>
      <c r="ULK365" s="1085"/>
      <c r="ULL365" s="1085"/>
      <c r="ULM365" s="1085"/>
      <c r="ULN365" s="1080"/>
      <c r="ULO365" s="1085"/>
      <c r="ULP365" s="1085"/>
      <c r="ULQ365" s="1085"/>
      <c r="ULR365" s="1085"/>
      <c r="ULS365" s="1085"/>
      <c r="ULT365" s="1085"/>
      <c r="ULU365" s="1085"/>
      <c r="ULV365" s="1085"/>
      <c r="ULW365" s="1085"/>
      <c r="ULX365" s="1085"/>
      <c r="ULY365" s="1085"/>
      <c r="ULZ365" s="1085"/>
      <c r="UMA365" s="1085"/>
      <c r="UMB365" s="1085"/>
      <c r="UMC365" s="1080"/>
      <c r="UMD365" s="1085"/>
      <c r="UME365" s="1085"/>
      <c r="UMF365" s="1085"/>
      <c r="UMG365" s="1085"/>
      <c r="UMH365" s="1085"/>
      <c r="UMI365" s="1085"/>
      <c r="UMJ365" s="1085"/>
      <c r="UMK365" s="1085"/>
      <c r="UML365" s="1085"/>
      <c r="UMM365" s="1085"/>
      <c r="UMN365" s="1085"/>
      <c r="UMO365" s="1085"/>
      <c r="UMP365" s="1085"/>
      <c r="UMQ365" s="1085"/>
      <c r="UMR365" s="1080"/>
      <c r="UMS365" s="1085"/>
      <c r="UMT365" s="1085"/>
      <c r="UMU365" s="1085"/>
      <c r="UMV365" s="1085"/>
      <c r="UMW365" s="1085"/>
      <c r="UMX365" s="1085"/>
      <c r="UMY365" s="1085"/>
      <c r="UMZ365" s="1085"/>
      <c r="UNA365" s="1085"/>
      <c r="UNB365" s="1085"/>
      <c r="UNC365" s="1085"/>
      <c r="UND365" s="1085"/>
      <c r="UNE365" s="1085"/>
      <c r="UNF365" s="1085"/>
      <c r="UNG365" s="1080"/>
      <c r="UNH365" s="1085"/>
      <c r="UNI365" s="1085"/>
      <c r="UNJ365" s="1085"/>
      <c r="UNK365" s="1085"/>
      <c r="UNL365" s="1085"/>
      <c r="UNM365" s="1085"/>
      <c r="UNN365" s="1085"/>
      <c r="UNO365" s="1085"/>
      <c r="UNP365" s="1085"/>
      <c r="UNQ365" s="1085"/>
      <c r="UNR365" s="1085"/>
      <c r="UNS365" s="1085"/>
      <c r="UNT365" s="1085"/>
      <c r="UNU365" s="1085"/>
      <c r="UNV365" s="1080"/>
      <c r="UNW365" s="1085"/>
      <c r="UNX365" s="1085"/>
      <c r="UNY365" s="1085"/>
      <c r="UNZ365" s="1085"/>
      <c r="UOA365" s="1085"/>
      <c r="UOB365" s="1085"/>
      <c r="UOC365" s="1085"/>
      <c r="UOD365" s="1085"/>
      <c r="UOE365" s="1085"/>
      <c r="UOF365" s="1085"/>
      <c r="UOG365" s="1085"/>
      <c r="UOH365" s="1085"/>
      <c r="UOI365" s="1085"/>
      <c r="UOJ365" s="1085"/>
      <c r="UOK365" s="1080"/>
      <c r="UOL365" s="1085"/>
      <c r="UOM365" s="1085"/>
      <c r="UON365" s="1085"/>
      <c r="UOO365" s="1085"/>
      <c r="UOP365" s="1085"/>
      <c r="UOQ365" s="1085"/>
      <c r="UOR365" s="1085"/>
      <c r="UOS365" s="1085"/>
      <c r="UOT365" s="1085"/>
      <c r="UOU365" s="1085"/>
      <c r="UOV365" s="1085"/>
      <c r="UOW365" s="1085"/>
      <c r="UOX365" s="1085"/>
      <c r="UOY365" s="1085"/>
      <c r="UOZ365" s="1080"/>
      <c r="UPA365" s="1085"/>
      <c r="UPB365" s="1085"/>
      <c r="UPC365" s="1085"/>
      <c r="UPD365" s="1085"/>
      <c r="UPE365" s="1085"/>
      <c r="UPF365" s="1085"/>
      <c r="UPG365" s="1085"/>
      <c r="UPH365" s="1085"/>
      <c r="UPI365" s="1085"/>
      <c r="UPJ365" s="1085"/>
      <c r="UPK365" s="1085"/>
      <c r="UPL365" s="1085"/>
      <c r="UPM365" s="1085"/>
      <c r="UPN365" s="1085"/>
      <c r="UPO365" s="1080"/>
      <c r="UPP365" s="1085"/>
      <c r="UPQ365" s="1085"/>
      <c r="UPR365" s="1085"/>
      <c r="UPS365" s="1085"/>
      <c r="UPT365" s="1085"/>
      <c r="UPU365" s="1085"/>
      <c r="UPV365" s="1085"/>
      <c r="UPW365" s="1085"/>
      <c r="UPX365" s="1085"/>
      <c r="UPY365" s="1085"/>
      <c r="UPZ365" s="1085"/>
      <c r="UQA365" s="1085"/>
      <c r="UQB365" s="1085"/>
      <c r="UQC365" s="1085"/>
      <c r="UQD365" s="1080"/>
      <c r="UQE365" s="1085"/>
      <c r="UQF365" s="1085"/>
      <c r="UQG365" s="1085"/>
      <c r="UQH365" s="1085"/>
      <c r="UQI365" s="1085"/>
      <c r="UQJ365" s="1085"/>
      <c r="UQK365" s="1085"/>
      <c r="UQL365" s="1085"/>
      <c r="UQM365" s="1085"/>
      <c r="UQN365" s="1085"/>
      <c r="UQO365" s="1085"/>
      <c r="UQP365" s="1085"/>
      <c r="UQQ365" s="1085"/>
      <c r="UQR365" s="1085"/>
      <c r="UQS365" s="1080"/>
      <c r="UQT365" s="1085"/>
      <c r="UQU365" s="1085"/>
      <c r="UQV365" s="1085"/>
      <c r="UQW365" s="1085"/>
      <c r="UQX365" s="1085"/>
      <c r="UQY365" s="1085"/>
      <c r="UQZ365" s="1085"/>
      <c r="URA365" s="1085"/>
      <c r="URB365" s="1085"/>
      <c r="URC365" s="1085"/>
      <c r="URD365" s="1085"/>
      <c r="URE365" s="1085"/>
      <c r="URF365" s="1085"/>
      <c r="URG365" s="1085"/>
      <c r="URH365" s="1080"/>
      <c r="URI365" s="1085"/>
      <c r="URJ365" s="1085"/>
      <c r="URK365" s="1085"/>
      <c r="URL365" s="1085"/>
      <c r="URM365" s="1085"/>
      <c r="URN365" s="1085"/>
      <c r="URO365" s="1085"/>
      <c r="URP365" s="1085"/>
      <c r="URQ365" s="1085"/>
      <c r="URR365" s="1085"/>
      <c r="URS365" s="1085"/>
      <c r="URT365" s="1085"/>
      <c r="URU365" s="1085"/>
      <c r="URV365" s="1085"/>
      <c r="URW365" s="1080"/>
      <c r="URX365" s="1085"/>
      <c r="URY365" s="1085"/>
      <c r="URZ365" s="1085"/>
      <c r="USA365" s="1085"/>
      <c r="USB365" s="1085"/>
      <c r="USC365" s="1085"/>
      <c r="USD365" s="1085"/>
      <c r="USE365" s="1085"/>
      <c r="USF365" s="1085"/>
      <c r="USG365" s="1085"/>
      <c r="USH365" s="1085"/>
      <c r="USI365" s="1085"/>
      <c r="USJ365" s="1085"/>
      <c r="USK365" s="1085"/>
      <c r="USL365" s="1080"/>
      <c r="USM365" s="1085"/>
      <c r="USN365" s="1085"/>
      <c r="USO365" s="1085"/>
      <c r="USP365" s="1085"/>
      <c r="USQ365" s="1085"/>
      <c r="USR365" s="1085"/>
      <c r="USS365" s="1085"/>
      <c r="UST365" s="1085"/>
      <c r="USU365" s="1085"/>
      <c r="USV365" s="1085"/>
      <c r="USW365" s="1085"/>
      <c r="USX365" s="1085"/>
      <c r="USY365" s="1085"/>
      <c r="USZ365" s="1085"/>
      <c r="UTA365" s="1080"/>
      <c r="UTB365" s="1085"/>
      <c r="UTC365" s="1085"/>
      <c r="UTD365" s="1085"/>
      <c r="UTE365" s="1085"/>
      <c r="UTF365" s="1085"/>
      <c r="UTG365" s="1085"/>
      <c r="UTH365" s="1085"/>
      <c r="UTI365" s="1085"/>
      <c r="UTJ365" s="1085"/>
      <c r="UTK365" s="1085"/>
      <c r="UTL365" s="1085"/>
      <c r="UTM365" s="1085"/>
      <c r="UTN365" s="1085"/>
      <c r="UTO365" s="1085"/>
      <c r="UTP365" s="1080"/>
      <c r="UTQ365" s="1085"/>
      <c r="UTR365" s="1085"/>
      <c r="UTS365" s="1085"/>
      <c r="UTT365" s="1085"/>
      <c r="UTU365" s="1085"/>
      <c r="UTV365" s="1085"/>
      <c r="UTW365" s="1085"/>
      <c r="UTX365" s="1085"/>
      <c r="UTY365" s="1085"/>
      <c r="UTZ365" s="1085"/>
      <c r="UUA365" s="1085"/>
      <c r="UUB365" s="1085"/>
      <c r="UUC365" s="1085"/>
      <c r="UUD365" s="1085"/>
      <c r="UUE365" s="1080"/>
      <c r="UUF365" s="1085"/>
      <c r="UUG365" s="1085"/>
      <c r="UUH365" s="1085"/>
      <c r="UUI365" s="1085"/>
      <c r="UUJ365" s="1085"/>
      <c r="UUK365" s="1085"/>
      <c r="UUL365" s="1085"/>
      <c r="UUM365" s="1085"/>
      <c r="UUN365" s="1085"/>
      <c r="UUO365" s="1085"/>
      <c r="UUP365" s="1085"/>
      <c r="UUQ365" s="1085"/>
      <c r="UUR365" s="1085"/>
      <c r="UUS365" s="1085"/>
      <c r="UUT365" s="1080"/>
      <c r="UUU365" s="1085"/>
      <c r="UUV365" s="1085"/>
      <c r="UUW365" s="1085"/>
      <c r="UUX365" s="1085"/>
      <c r="UUY365" s="1085"/>
      <c r="UUZ365" s="1085"/>
      <c r="UVA365" s="1085"/>
      <c r="UVB365" s="1085"/>
      <c r="UVC365" s="1085"/>
      <c r="UVD365" s="1085"/>
      <c r="UVE365" s="1085"/>
      <c r="UVF365" s="1085"/>
      <c r="UVG365" s="1085"/>
      <c r="UVH365" s="1085"/>
      <c r="UVI365" s="1080"/>
      <c r="UVJ365" s="1085"/>
      <c r="UVK365" s="1085"/>
      <c r="UVL365" s="1085"/>
      <c r="UVM365" s="1085"/>
      <c r="UVN365" s="1085"/>
      <c r="UVO365" s="1085"/>
      <c r="UVP365" s="1085"/>
      <c r="UVQ365" s="1085"/>
      <c r="UVR365" s="1085"/>
      <c r="UVS365" s="1085"/>
      <c r="UVT365" s="1085"/>
      <c r="UVU365" s="1085"/>
      <c r="UVV365" s="1085"/>
      <c r="UVW365" s="1085"/>
      <c r="UVX365" s="1080"/>
      <c r="UVY365" s="1085"/>
      <c r="UVZ365" s="1085"/>
      <c r="UWA365" s="1085"/>
      <c r="UWB365" s="1085"/>
      <c r="UWC365" s="1085"/>
      <c r="UWD365" s="1085"/>
      <c r="UWE365" s="1085"/>
      <c r="UWF365" s="1085"/>
      <c r="UWG365" s="1085"/>
      <c r="UWH365" s="1085"/>
      <c r="UWI365" s="1085"/>
      <c r="UWJ365" s="1085"/>
      <c r="UWK365" s="1085"/>
      <c r="UWL365" s="1085"/>
      <c r="UWM365" s="1080"/>
      <c r="UWN365" s="1085"/>
      <c r="UWO365" s="1085"/>
      <c r="UWP365" s="1085"/>
      <c r="UWQ365" s="1085"/>
      <c r="UWR365" s="1085"/>
      <c r="UWS365" s="1085"/>
      <c r="UWT365" s="1085"/>
      <c r="UWU365" s="1085"/>
      <c r="UWV365" s="1085"/>
      <c r="UWW365" s="1085"/>
      <c r="UWX365" s="1085"/>
      <c r="UWY365" s="1085"/>
      <c r="UWZ365" s="1085"/>
      <c r="UXA365" s="1085"/>
      <c r="UXB365" s="1080"/>
      <c r="UXC365" s="1085"/>
      <c r="UXD365" s="1085"/>
      <c r="UXE365" s="1085"/>
      <c r="UXF365" s="1085"/>
      <c r="UXG365" s="1085"/>
      <c r="UXH365" s="1085"/>
      <c r="UXI365" s="1085"/>
      <c r="UXJ365" s="1085"/>
      <c r="UXK365" s="1085"/>
      <c r="UXL365" s="1085"/>
      <c r="UXM365" s="1085"/>
      <c r="UXN365" s="1085"/>
      <c r="UXO365" s="1085"/>
      <c r="UXP365" s="1085"/>
      <c r="UXQ365" s="1080"/>
      <c r="UXR365" s="1085"/>
      <c r="UXS365" s="1085"/>
      <c r="UXT365" s="1085"/>
      <c r="UXU365" s="1085"/>
      <c r="UXV365" s="1085"/>
      <c r="UXW365" s="1085"/>
      <c r="UXX365" s="1085"/>
      <c r="UXY365" s="1085"/>
      <c r="UXZ365" s="1085"/>
      <c r="UYA365" s="1085"/>
      <c r="UYB365" s="1085"/>
      <c r="UYC365" s="1085"/>
      <c r="UYD365" s="1085"/>
      <c r="UYE365" s="1085"/>
      <c r="UYF365" s="1080"/>
      <c r="UYG365" s="1085"/>
      <c r="UYH365" s="1085"/>
      <c r="UYI365" s="1085"/>
      <c r="UYJ365" s="1085"/>
      <c r="UYK365" s="1085"/>
      <c r="UYL365" s="1085"/>
      <c r="UYM365" s="1085"/>
      <c r="UYN365" s="1085"/>
      <c r="UYO365" s="1085"/>
      <c r="UYP365" s="1085"/>
      <c r="UYQ365" s="1085"/>
      <c r="UYR365" s="1085"/>
      <c r="UYS365" s="1085"/>
      <c r="UYT365" s="1085"/>
      <c r="UYU365" s="1080"/>
      <c r="UYV365" s="1085"/>
      <c r="UYW365" s="1085"/>
      <c r="UYX365" s="1085"/>
      <c r="UYY365" s="1085"/>
      <c r="UYZ365" s="1085"/>
      <c r="UZA365" s="1085"/>
      <c r="UZB365" s="1085"/>
      <c r="UZC365" s="1085"/>
      <c r="UZD365" s="1085"/>
      <c r="UZE365" s="1085"/>
      <c r="UZF365" s="1085"/>
      <c r="UZG365" s="1085"/>
      <c r="UZH365" s="1085"/>
      <c r="UZI365" s="1085"/>
      <c r="UZJ365" s="1080"/>
      <c r="UZK365" s="1085"/>
      <c r="UZL365" s="1085"/>
      <c r="UZM365" s="1085"/>
      <c r="UZN365" s="1085"/>
      <c r="UZO365" s="1085"/>
      <c r="UZP365" s="1085"/>
      <c r="UZQ365" s="1085"/>
      <c r="UZR365" s="1085"/>
      <c r="UZS365" s="1085"/>
      <c r="UZT365" s="1085"/>
      <c r="UZU365" s="1085"/>
      <c r="UZV365" s="1085"/>
      <c r="UZW365" s="1085"/>
      <c r="UZX365" s="1085"/>
      <c r="UZY365" s="1080"/>
      <c r="UZZ365" s="1085"/>
      <c r="VAA365" s="1085"/>
      <c r="VAB365" s="1085"/>
      <c r="VAC365" s="1085"/>
      <c r="VAD365" s="1085"/>
      <c r="VAE365" s="1085"/>
      <c r="VAF365" s="1085"/>
      <c r="VAG365" s="1085"/>
      <c r="VAH365" s="1085"/>
      <c r="VAI365" s="1085"/>
      <c r="VAJ365" s="1085"/>
      <c r="VAK365" s="1085"/>
      <c r="VAL365" s="1085"/>
      <c r="VAM365" s="1085"/>
      <c r="VAN365" s="1080"/>
      <c r="VAO365" s="1085"/>
      <c r="VAP365" s="1085"/>
      <c r="VAQ365" s="1085"/>
      <c r="VAR365" s="1085"/>
      <c r="VAS365" s="1085"/>
      <c r="VAT365" s="1085"/>
      <c r="VAU365" s="1085"/>
      <c r="VAV365" s="1085"/>
      <c r="VAW365" s="1085"/>
      <c r="VAX365" s="1085"/>
      <c r="VAY365" s="1085"/>
      <c r="VAZ365" s="1085"/>
      <c r="VBA365" s="1085"/>
      <c r="VBB365" s="1085"/>
      <c r="VBC365" s="1080"/>
      <c r="VBD365" s="1085"/>
      <c r="VBE365" s="1085"/>
      <c r="VBF365" s="1085"/>
      <c r="VBG365" s="1085"/>
      <c r="VBH365" s="1085"/>
      <c r="VBI365" s="1085"/>
      <c r="VBJ365" s="1085"/>
      <c r="VBK365" s="1085"/>
      <c r="VBL365" s="1085"/>
      <c r="VBM365" s="1085"/>
      <c r="VBN365" s="1085"/>
      <c r="VBO365" s="1085"/>
      <c r="VBP365" s="1085"/>
      <c r="VBQ365" s="1085"/>
      <c r="VBR365" s="1080"/>
      <c r="VBS365" s="1085"/>
      <c r="VBT365" s="1085"/>
      <c r="VBU365" s="1085"/>
      <c r="VBV365" s="1085"/>
      <c r="VBW365" s="1085"/>
      <c r="VBX365" s="1085"/>
      <c r="VBY365" s="1085"/>
      <c r="VBZ365" s="1085"/>
      <c r="VCA365" s="1085"/>
      <c r="VCB365" s="1085"/>
      <c r="VCC365" s="1085"/>
      <c r="VCD365" s="1085"/>
      <c r="VCE365" s="1085"/>
      <c r="VCF365" s="1085"/>
      <c r="VCG365" s="1080"/>
      <c r="VCH365" s="1085"/>
      <c r="VCI365" s="1085"/>
      <c r="VCJ365" s="1085"/>
      <c r="VCK365" s="1085"/>
      <c r="VCL365" s="1085"/>
      <c r="VCM365" s="1085"/>
      <c r="VCN365" s="1085"/>
      <c r="VCO365" s="1085"/>
      <c r="VCP365" s="1085"/>
      <c r="VCQ365" s="1085"/>
      <c r="VCR365" s="1085"/>
      <c r="VCS365" s="1085"/>
      <c r="VCT365" s="1085"/>
      <c r="VCU365" s="1085"/>
      <c r="VCV365" s="1080"/>
      <c r="VCW365" s="1085"/>
      <c r="VCX365" s="1085"/>
      <c r="VCY365" s="1085"/>
      <c r="VCZ365" s="1085"/>
      <c r="VDA365" s="1085"/>
      <c r="VDB365" s="1085"/>
      <c r="VDC365" s="1085"/>
      <c r="VDD365" s="1085"/>
      <c r="VDE365" s="1085"/>
      <c r="VDF365" s="1085"/>
      <c r="VDG365" s="1085"/>
      <c r="VDH365" s="1085"/>
      <c r="VDI365" s="1085"/>
      <c r="VDJ365" s="1085"/>
      <c r="VDK365" s="1080"/>
      <c r="VDL365" s="1085"/>
      <c r="VDM365" s="1085"/>
      <c r="VDN365" s="1085"/>
      <c r="VDO365" s="1085"/>
      <c r="VDP365" s="1085"/>
      <c r="VDQ365" s="1085"/>
      <c r="VDR365" s="1085"/>
      <c r="VDS365" s="1085"/>
      <c r="VDT365" s="1085"/>
      <c r="VDU365" s="1085"/>
      <c r="VDV365" s="1085"/>
      <c r="VDW365" s="1085"/>
      <c r="VDX365" s="1085"/>
      <c r="VDY365" s="1085"/>
      <c r="VDZ365" s="1080"/>
      <c r="VEA365" s="1085"/>
      <c r="VEB365" s="1085"/>
      <c r="VEC365" s="1085"/>
      <c r="VED365" s="1085"/>
      <c r="VEE365" s="1085"/>
      <c r="VEF365" s="1085"/>
      <c r="VEG365" s="1085"/>
      <c r="VEH365" s="1085"/>
      <c r="VEI365" s="1085"/>
      <c r="VEJ365" s="1085"/>
      <c r="VEK365" s="1085"/>
      <c r="VEL365" s="1085"/>
      <c r="VEM365" s="1085"/>
      <c r="VEN365" s="1085"/>
      <c r="VEO365" s="1080"/>
      <c r="VEP365" s="1085"/>
      <c r="VEQ365" s="1085"/>
      <c r="VER365" s="1085"/>
      <c r="VES365" s="1085"/>
      <c r="VET365" s="1085"/>
      <c r="VEU365" s="1085"/>
      <c r="VEV365" s="1085"/>
      <c r="VEW365" s="1085"/>
      <c r="VEX365" s="1085"/>
      <c r="VEY365" s="1085"/>
      <c r="VEZ365" s="1085"/>
      <c r="VFA365" s="1085"/>
      <c r="VFB365" s="1085"/>
      <c r="VFC365" s="1085"/>
      <c r="VFD365" s="1080"/>
      <c r="VFE365" s="1085"/>
      <c r="VFF365" s="1085"/>
      <c r="VFG365" s="1085"/>
      <c r="VFH365" s="1085"/>
      <c r="VFI365" s="1085"/>
      <c r="VFJ365" s="1085"/>
      <c r="VFK365" s="1085"/>
      <c r="VFL365" s="1085"/>
      <c r="VFM365" s="1085"/>
      <c r="VFN365" s="1085"/>
      <c r="VFO365" s="1085"/>
      <c r="VFP365" s="1085"/>
      <c r="VFQ365" s="1085"/>
      <c r="VFR365" s="1085"/>
      <c r="VFS365" s="1080"/>
      <c r="VFT365" s="1085"/>
      <c r="VFU365" s="1085"/>
      <c r="VFV365" s="1085"/>
      <c r="VFW365" s="1085"/>
      <c r="VFX365" s="1085"/>
      <c r="VFY365" s="1085"/>
      <c r="VFZ365" s="1085"/>
      <c r="VGA365" s="1085"/>
      <c r="VGB365" s="1085"/>
      <c r="VGC365" s="1085"/>
      <c r="VGD365" s="1085"/>
      <c r="VGE365" s="1085"/>
      <c r="VGF365" s="1085"/>
      <c r="VGG365" s="1085"/>
      <c r="VGH365" s="1080"/>
      <c r="VGI365" s="1085"/>
      <c r="VGJ365" s="1085"/>
      <c r="VGK365" s="1085"/>
      <c r="VGL365" s="1085"/>
      <c r="VGM365" s="1085"/>
      <c r="VGN365" s="1085"/>
      <c r="VGO365" s="1085"/>
      <c r="VGP365" s="1085"/>
      <c r="VGQ365" s="1085"/>
      <c r="VGR365" s="1085"/>
      <c r="VGS365" s="1085"/>
      <c r="VGT365" s="1085"/>
      <c r="VGU365" s="1085"/>
      <c r="VGV365" s="1085"/>
      <c r="VGW365" s="1080"/>
      <c r="VGX365" s="1085"/>
      <c r="VGY365" s="1085"/>
      <c r="VGZ365" s="1085"/>
      <c r="VHA365" s="1085"/>
      <c r="VHB365" s="1085"/>
      <c r="VHC365" s="1085"/>
      <c r="VHD365" s="1085"/>
      <c r="VHE365" s="1085"/>
      <c r="VHF365" s="1085"/>
      <c r="VHG365" s="1085"/>
      <c r="VHH365" s="1085"/>
      <c r="VHI365" s="1085"/>
      <c r="VHJ365" s="1085"/>
      <c r="VHK365" s="1085"/>
      <c r="VHL365" s="1080"/>
      <c r="VHM365" s="1085"/>
      <c r="VHN365" s="1085"/>
      <c r="VHO365" s="1085"/>
      <c r="VHP365" s="1085"/>
      <c r="VHQ365" s="1085"/>
      <c r="VHR365" s="1085"/>
      <c r="VHS365" s="1085"/>
      <c r="VHT365" s="1085"/>
      <c r="VHU365" s="1085"/>
      <c r="VHV365" s="1085"/>
      <c r="VHW365" s="1085"/>
      <c r="VHX365" s="1085"/>
      <c r="VHY365" s="1085"/>
      <c r="VHZ365" s="1085"/>
      <c r="VIA365" s="1080"/>
      <c r="VIB365" s="1085"/>
      <c r="VIC365" s="1085"/>
      <c r="VID365" s="1085"/>
      <c r="VIE365" s="1085"/>
      <c r="VIF365" s="1085"/>
      <c r="VIG365" s="1085"/>
      <c r="VIH365" s="1085"/>
      <c r="VII365" s="1085"/>
      <c r="VIJ365" s="1085"/>
      <c r="VIK365" s="1085"/>
      <c r="VIL365" s="1085"/>
      <c r="VIM365" s="1085"/>
      <c r="VIN365" s="1085"/>
      <c r="VIO365" s="1085"/>
      <c r="VIP365" s="1080"/>
      <c r="VIQ365" s="1085"/>
      <c r="VIR365" s="1085"/>
      <c r="VIS365" s="1085"/>
      <c r="VIT365" s="1085"/>
      <c r="VIU365" s="1085"/>
      <c r="VIV365" s="1085"/>
      <c r="VIW365" s="1085"/>
      <c r="VIX365" s="1085"/>
      <c r="VIY365" s="1085"/>
      <c r="VIZ365" s="1085"/>
      <c r="VJA365" s="1085"/>
      <c r="VJB365" s="1085"/>
      <c r="VJC365" s="1085"/>
      <c r="VJD365" s="1085"/>
      <c r="VJE365" s="1080"/>
      <c r="VJF365" s="1085"/>
      <c r="VJG365" s="1085"/>
      <c r="VJH365" s="1085"/>
      <c r="VJI365" s="1085"/>
      <c r="VJJ365" s="1085"/>
      <c r="VJK365" s="1085"/>
      <c r="VJL365" s="1085"/>
      <c r="VJM365" s="1085"/>
      <c r="VJN365" s="1085"/>
      <c r="VJO365" s="1085"/>
      <c r="VJP365" s="1085"/>
      <c r="VJQ365" s="1085"/>
      <c r="VJR365" s="1085"/>
      <c r="VJS365" s="1085"/>
      <c r="VJT365" s="1080"/>
      <c r="VJU365" s="1085"/>
      <c r="VJV365" s="1085"/>
      <c r="VJW365" s="1085"/>
      <c r="VJX365" s="1085"/>
      <c r="VJY365" s="1085"/>
      <c r="VJZ365" s="1085"/>
      <c r="VKA365" s="1085"/>
      <c r="VKB365" s="1085"/>
      <c r="VKC365" s="1085"/>
      <c r="VKD365" s="1085"/>
      <c r="VKE365" s="1085"/>
      <c r="VKF365" s="1085"/>
      <c r="VKG365" s="1085"/>
      <c r="VKH365" s="1085"/>
      <c r="VKI365" s="1080"/>
      <c r="VKJ365" s="1085"/>
      <c r="VKK365" s="1085"/>
      <c r="VKL365" s="1085"/>
      <c r="VKM365" s="1085"/>
      <c r="VKN365" s="1085"/>
      <c r="VKO365" s="1085"/>
      <c r="VKP365" s="1085"/>
      <c r="VKQ365" s="1085"/>
      <c r="VKR365" s="1085"/>
      <c r="VKS365" s="1085"/>
      <c r="VKT365" s="1085"/>
      <c r="VKU365" s="1085"/>
      <c r="VKV365" s="1085"/>
      <c r="VKW365" s="1085"/>
      <c r="VKX365" s="1080"/>
      <c r="VKY365" s="1085"/>
      <c r="VKZ365" s="1085"/>
      <c r="VLA365" s="1085"/>
      <c r="VLB365" s="1085"/>
      <c r="VLC365" s="1085"/>
      <c r="VLD365" s="1085"/>
      <c r="VLE365" s="1085"/>
      <c r="VLF365" s="1085"/>
      <c r="VLG365" s="1085"/>
      <c r="VLH365" s="1085"/>
      <c r="VLI365" s="1085"/>
      <c r="VLJ365" s="1085"/>
      <c r="VLK365" s="1085"/>
      <c r="VLL365" s="1085"/>
      <c r="VLM365" s="1080"/>
      <c r="VLN365" s="1085"/>
      <c r="VLO365" s="1085"/>
      <c r="VLP365" s="1085"/>
      <c r="VLQ365" s="1085"/>
      <c r="VLR365" s="1085"/>
      <c r="VLS365" s="1085"/>
      <c r="VLT365" s="1085"/>
      <c r="VLU365" s="1085"/>
      <c r="VLV365" s="1085"/>
      <c r="VLW365" s="1085"/>
      <c r="VLX365" s="1085"/>
      <c r="VLY365" s="1085"/>
      <c r="VLZ365" s="1085"/>
      <c r="VMA365" s="1085"/>
      <c r="VMB365" s="1080"/>
      <c r="VMC365" s="1085"/>
      <c r="VMD365" s="1085"/>
      <c r="VME365" s="1085"/>
      <c r="VMF365" s="1085"/>
      <c r="VMG365" s="1085"/>
      <c r="VMH365" s="1085"/>
      <c r="VMI365" s="1085"/>
      <c r="VMJ365" s="1085"/>
      <c r="VMK365" s="1085"/>
      <c r="VML365" s="1085"/>
      <c r="VMM365" s="1085"/>
      <c r="VMN365" s="1085"/>
      <c r="VMO365" s="1085"/>
      <c r="VMP365" s="1085"/>
      <c r="VMQ365" s="1080"/>
      <c r="VMR365" s="1085"/>
      <c r="VMS365" s="1085"/>
      <c r="VMT365" s="1085"/>
      <c r="VMU365" s="1085"/>
      <c r="VMV365" s="1085"/>
      <c r="VMW365" s="1085"/>
      <c r="VMX365" s="1085"/>
      <c r="VMY365" s="1085"/>
      <c r="VMZ365" s="1085"/>
      <c r="VNA365" s="1085"/>
      <c r="VNB365" s="1085"/>
      <c r="VNC365" s="1085"/>
      <c r="VND365" s="1085"/>
      <c r="VNE365" s="1085"/>
      <c r="VNF365" s="1080"/>
      <c r="VNG365" s="1085"/>
      <c r="VNH365" s="1085"/>
      <c r="VNI365" s="1085"/>
      <c r="VNJ365" s="1085"/>
      <c r="VNK365" s="1085"/>
      <c r="VNL365" s="1085"/>
      <c r="VNM365" s="1085"/>
      <c r="VNN365" s="1085"/>
      <c r="VNO365" s="1085"/>
      <c r="VNP365" s="1085"/>
      <c r="VNQ365" s="1085"/>
      <c r="VNR365" s="1085"/>
      <c r="VNS365" s="1085"/>
      <c r="VNT365" s="1085"/>
      <c r="VNU365" s="1080"/>
      <c r="VNV365" s="1085"/>
      <c r="VNW365" s="1085"/>
      <c r="VNX365" s="1085"/>
      <c r="VNY365" s="1085"/>
      <c r="VNZ365" s="1085"/>
      <c r="VOA365" s="1085"/>
      <c r="VOB365" s="1085"/>
      <c r="VOC365" s="1085"/>
      <c r="VOD365" s="1085"/>
      <c r="VOE365" s="1085"/>
      <c r="VOF365" s="1085"/>
      <c r="VOG365" s="1085"/>
      <c r="VOH365" s="1085"/>
      <c r="VOI365" s="1085"/>
      <c r="VOJ365" s="1080"/>
      <c r="VOK365" s="1085"/>
      <c r="VOL365" s="1085"/>
      <c r="VOM365" s="1085"/>
      <c r="VON365" s="1085"/>
      <c r="VOO365" s="1085"/>
      <c r="VOP365" s="1085"/>
      <c r="VOQ365" s="1085"/>
      <c r="VOR365" s="1085"/>
      <c r="VOS365" s="1085"/>
      <c r="VOT365" s="1085"/>
      <c r="VOU365" s="1085"/>
      <c r="VOV365" s="1085"/>
      <c r="VOW365" s="1085"/>
      <c r="VOX365" s="1085"/>
      <c r="VOY365" s="1080"/>
      <c r="VOZ365" s="1085"/>
      <c r="VPA365" s="1085"/>
      <c r="VPB365" s="1085"/>
      <c r="VPC365" s="1085"/>
      <c r="VPD365" s="1085"/>
      <c r="VPE365" s="1085"/>
      <c r="VPF365" s="1085"/>
      <c r="VPG365" s="1085"/>
      <c r="VPH365" s="1085"/>
      <c r="VPI365" s="1085"/>
      <c r="VPJ365" s="1085"/>
      <c r="VPK365" s="1085"/>
      <c r="VPL365" s="1085"/>
      <c r="VPM365" s="1085"/>
      <c r="VPN365" s="1080"/>
      <c r="VPO365" s="1085"/>
      <c r="VPP365" s="1085"/>
      <c r="VPQ365" s="1085"/>
      <c r="VPR365" s="1085"/>
      <c r="VPS365" s="1085"/>
      <c r="VPT365" s="1085"/>
      <c r="VPU365" s="1085"/>
      <c r="VPV365" s="1085"/>
      <c r="VPW365" s="1085"/>
      <c r="VPX365" s="1085"/>
      <c r="VPY365" s="1085"/>
      <c r="VPZ365" s="1085"/>
      <c r="VQA365" s="1085"/>
      <c r="VQB365" s="1085"/>
      <c r="VQC365" s="1080"/>
      <c r="VQD365" s="1085"/>
      <c r="VQE365" s="1085"/>
      <c r="VQF365" s="1085"/>
      <c r="VQG365" s="1085"/>
      <c r="VQH365" s="1085"/>
      <c r="VQI365" s="1085"/>
      <c r="VQJ365" s="1085"/>
      <c r="VQK365" s="1085"/>
      <c r="VQL365" s="1085"/>
      <c r="VQM365" s="1085"/>
      <c r="VQN365" s="1085"/>
      <c r="VQO365" s="1085"/>
      <c r="VQP365" s="1085"/>
      <c r="VQQ365" s="1085"/>
      <c r="VQR365" s="1080"/>
      <c r="VQS365" s="1085"/>
      <c r="VQT365" s="1085"/>
      <c r="VQU365" s="1085"/>
      <c r="VQV365" s="1085"/>
      <c r="VQW365" s="1085"/>
      <c r="VQX365" s="1085"/>
      <c r="VQY365" s="1085"/>
      <c r="VQZ365" s="1085"/>
      <c r="VRA365" s="1085"/>
      <c r="VRB365" s="1085"/>
      <c r="VRC365" s="1085"/>
      <c r="VRD365" s="1085"/>
      <c r="VRE365" s="1085"/>
      <c r="VRF365" s="1085"/>
      <c r="VRG365" s="1080"/>
      <c r="VRH365" s="1085"/>
      <c r="VRI365" s="1085"/>
      <c r="VRJ365" s="1085"/>
      <c r="VRK365" s="1085"/>
      <c r="VRL365" s="1085"/>
      <c r="VRM365" s="1085"/>
      <c r="VRN365" s="1085"/>
      <c r="VRO365" s="1085"/>
      <c r="VRP365" s="1085"/>
      <c r="VRQ365" s="1085"/>
      <c r="VRR365" s="1085"/>
      <c r="VRS365" s="1085"/>
      <c r="VRT365" s="1085"/>
      <c r="VRU365" s="1085"/>
      <c r="VRV365" s="1080"/>
      <c r="VRW365" s="1085"/>
      <c r="VRX365" s="1085"/>
      <c r="VRY365" s="1085"/>
      <c r="VRZ365" s="1085"/>
      <c r="VSA365" s="1085"/>
      <c r="VSB365" s="1085"/>
      <c r="VSC365" s="1085"/>
      <c r="VSD365" s="1085"/>
      <c r="VSE365" s="1085"/>
      <c r="VSF365" s="1085"/>
      <c r="VSG365" s="1085"/>
      <c r="VSH365" s="1085"/>
      <c r="VSI365" s="1085"/>
      <c r="VSJ365" s="1085"/>
      <c r="VSK365" s="1080"/>
      <c r="VSL365" s="1085"/>
      <c r="VSM365" s="1085"/>
      <c r="VSN365" s="1085"/>
      <c r="VSO365" s="1085"/>
      <c r="VSP365" s="1085"/>
      <c r="VSQ365" s="1085"/>
      <c r="VSR365" s="1085"/>
      <c r="VSS365" s="1085"/>
      <c r="VST365" s="1085"/>
      <c r="VSU365" s="1085"/>
      <c r="VSV365" s="1085"/>
      <c r="VSW365" s="1085"/>
      <c r="VSX365" s="1085"/>
      <c r="VSY365" s="1085"/>
      <c r="VSZ365" s="1080"/>
      <c r="VTA365" s="1085"/>
      <c r="VTB365" s="1085"/>
      <c r="VTC365" s="1085"/>
      <c r="VTD365" s="1085"/>
      <c r="VTE365" s="1085"/>
      <c r="VTF365" s="1085"/>
      <c r="VTG365" s="1085"/>
      <c r="VTH365" s="1085"/>
      <c r="VTI365" s="1085"/>
      <c r="VTJ365" s="1085"/>
      <c r="VTK365" s="1085"/>
      <c r="VTL365" s="1085"/>
      <c r="VTM365" s="1085"/>
      <c r="VTN365" s="1085"/>
      <c r="VTO365" s="1080"/>
      <c r="VTP365" s="1085"/>
      <c r="VTQ365" s="1085"/>
      <c r="VTR365" s="1085"/>
      <c r="VTS365" s="1085"/>
      <c r="VTT365" s="1085"/>
      <c r="VTU365" s="1085"/>
      <c r="VTV365" s="1085"/>
      <c r="VTW365" s="1085"/>
      <c r="VTX365" s="1085"/>
      <c r="VTY365" s="1085"/>
      <c r="VTZ365" s="1085"/>
      <c r="VUA365" s="1085"/>
      <c r="VUB365" s="1085"/>
      <c r="VUC365" s="1085"/>
      <c r="VUD365" s="1080"/>
      <c r="VUE365" s="1085"/>
      <c r="VUF365" s="1085"/>
      <c r="VUG365" s="1085"/>
      <c r="VUH365" s="1085"/>
      <c r="VUI365" s="1085"/>
      <c r="VUJ365" s="1085"/>
      <c r="VUK365" s="1085"/>
      <c r="VUL365" s="1085"/>
      <c r="VUM365" s="1085"/>
      <c r="VUN365" s="1085"/>
      <c r="VUO365" s="1085"/>
      <c r="VUP365" s="1085"/>
      <c r="VUQ365" s="1085"/>
      <c r="VUR365" s="1085"/>
      <c r="VUS365" s="1080"/>
      <c r="VUT365" s="1085"/>
      <c r="VUU365" s="1085"/>
      <c r="VUV365" s="1085"/>
      <c r="VUW365" s="1085"/>
      <c r="VUX365" s="1085"/>
      <c r="VUY365" s="1085"/>
      <c r="VUZ365" s="1085"/>
      <c r="VVA365" s="1085"/>
      <c r="VVB365" s="1085"/>
      <c r="VVC365" s="1085"/>
      <c r="VVD365" s="1085"/>
      <c r="VVE365" s="1085"/>
      <c r="VVF365" s="1085"/>
      <c r="VVG365" s="1085"/>
      <c r="VVH365" s="1080"/>
      <c r="VVI365" s="1085"/>
      <c r="VVJ365" s="1085"/>
      <c r="VVK365" s="1085"/>
      <c r="VVL365" s="1085"/>
      <c r="VVM365" s="1085"/>
      <c r="VVN365" s="1085"/>
      <c r="VVO365" s="1085"/>
      <c r="VVP365" s="1085"/>
      <c r="VVQ365" s="1085"/>
      <c r="VVR365" s="1085"/>
      <c r="VVS365" s="1085"/>
      <c r="VVT365" s="1085"/>
      <c r="VVU365" s="1085"/>
      <c r="VVV365" s="1085"/>
      <c r="VVW365" s="1080"/>
      <c r="VVX365" s="1085"/>
      <c r="VVY365" s="1085"/>
      <c r="VVZ365" s="1085"/>
      <c r="VWA365" s="1085"/>
      <c r="VWB365" s="1085"/>
      <c r="VWC365" s="1085"/>
      <c r="VWD365" s="1085"/>
      <c r="VWE365" s="1085"/>
      <c r="VWF365" s="1085"/>
      <c r="VWG365" s="1085"/>
      <c r="VWH365" s="1085"/>
      <c r="VWI365" s="1085"/>
      <c r="VWJ365" s="1085"/>
      <c r="VWK365" s="1085"/>
      <c r="VWL365" s="1080"/>
      <c r="VWM365" s="1085"/>
      <c r="VWN365" s="1085"/>
      <c r="VWO365" s="1085"/>
      <c r="VWP365" s="1085"/>
      <c r="VWQ365" s="1085"/>
      <c r="VWR365" s="1085"/>
      <c r="VWS365" s="1085"/>
      <c r="VWT365" s="1085"/>
      <c r="VWU365" s="1085"/>
      <c r="VWV365" s="1085"/>
      <c r="VWW365" s="1085"/>
      <c r="VWX365" s="1085"/>
      <c r="VWY365" s="1085"/>
      <c r="VWZ365" s="1085"/>
      <c r="VXA365" s="1080"/>
      <c r="VXB365" s="1085"/>
      <c r="VXC365" s="1085"/>
      <c r="VXD365" s="1085"/>
      <c r="VXE365" s="1085"/>
      <c r="VXF365" s="1085"/>
      <c r="VXG365" s="1085"/>
      <c r="VXH365" s="1085"/>
      <c r="VXI365" s="1085"/>
      <c r="VXJ365" s="1085"/>
      <c r="VXK365" s="1085"/>
      <c r="VXL365" s="1085"/>
      <c r="VXM365" s="1085"/>
      <c r="VXN365" s="1085"/>
      <c r="VXO365" s="1085"/>
      <c r="VXP365" s="1080"/>
      <c r="VXQ365" s="1085"/>
      <c r="VXR365" s="1085"/>
      <c r="VXS365" s="1085"/>
      <c r="VXT365" s="1085"/>
      <c r="VXU365" s="1085"/>
      <c r="VXV365" s="1085"/>
      <c r="VXW365" s="1085"/>
      <c r="VXX365" s="1085"/>
      <c r="VXY365" s="1085"/>
      <c r="VXZ365" s="1085"/>
      <c r="VYA365" s="1085"/>
      <c r="VYB365" s="1085"/>
      <c r="VYC365" s="1085"/>
      <c r="VYD365" s="1085"/>
      <c r="VYE365" s="1080"/>
      <c r="VYF365" s="1085"/>
      <c r="VYG365" s="1085"/>
      <c r="VYH365" s="1085"/>
      <c r="VYI365" s="1085"/>
      <c r="VYJ365" s="1085"/>
      <c r="VYK365" s="1085"/>
      <c r="VYL365" s="1085"/>
      <c r="VYM365" s="1085"/>
      <c r="VYN365" s="1085"/>
      <c r="VYO365" s="1085"/>
      <c r="VYP365" s="1085"/>
      <c r="VYQ365" s="1085"/>
      <c r="VYR365" s="1085"/>
      <c r="VYS365" s="1085"/>
      <c r="VYT365" s="1080"/>
      <c r="VYU365" s="1085"/>
      <c r="VYV365" s="1085"/>
      <c r="VYW365" s="1085"/>
      <c r="VYX365" s="1085"/>
      <c r="VYY365" s="1085"/>
      <c r="VYZ365" s="1085"/>
      <c r="VZA365" s="1085"/>
      <c r="VZB365" s="1085"/>
      <c r="VZC365" s="1085"/>
      <c r="VZD365" s="1085"/>
      <c r="VZE365" s="1085"/>
      <c r="VZF365" s="1085"/>
      <c r="VZG365" s="1085"/>
      <c r="VZH365" s="1085"/>
      <c r="VZI365" s="1080"/>
      <c r="VZJ365" s="1085"/>
      <c r="VZK365" s="1085"/>
      <c r="VZL365" s="1085"/>
      <c r="VZM365" s="1085"/>
      <c r="VZN365" s="1085"/>
      <c r="VZO365" s="1085"/>
      <c r="VZP365" s="1085"/>
      <c r="VZQ365" s="1085"/>
      <c r="VZR365" s="1085"/>
      <c r="VZS365" s="1085"/>
      <c r="VZT365" s="1085"/>
      <c r="VZU365" s="1085"/>
      <c r="VZV365" s="1085"/>
      <c r="VZW365" s="1085"/>
      <c r="VZX365" s="1080"/>
      <c r="VZY365" s="1085"/>
      <c r="VZZ365" s="1085"/>
      <c r="WAA365" s="1085"/>
      <c r="WAB365" s="1085"/>
      <c r="WAC365" s="1085"/>
      <c r="WAD365" s="1085"/>
      <c r="WAE365" s="1085"/>
      <c r="WAF365" s="1085"/>
      <c r="WAG365" s="1085"/>
      <c r="WAH365" s="1085"/>
      <c r="WAI365" s="1085"/>
      <c r="WAJ365" s="1085"/>
      <c r="WAK365" s="1085"/>
      <c r="WAL365" s="1085"/>
      <c r="WAM365" s="1080"/>
      <c r="WAN365" s="1085"/>
      <c r="WAO365" s="1085"/>
      <c r="WAP365" s="1085"/>
      <c r="WAQ365" s="1085"/>
      <c r="WAR365" s="1085"/>
      <c r="WAS365" s="1085"/>
      <c r="WAT365" s="1085"/>
      <c r="WAU365" s="1085"/>
      <c r="WAV365" s="1085"/>
      <c r="WAW365" s="1085"/>
      <c r="WAX365" s="1085"/>
      <c r="WAY365" s="1085"/>
      <c r="WAZ365" s="1085"/>
      <c r="WBA365" s="1085"/>
      <c r="WBB365" s="1080"/>
      <c r="WBC365" s="1085"/>
      <c r="WBD365" s="1085"/>
      <c r="WBE365" s="1085"/>
      <c r="WBF365" s="1085"/>
      <c r="WBG365" s="1085"/>
      <c r="WBH365" s="1085"/>
      <c r="WBI365" s="1085"/>
      <c r="WBJ365" s="1085"/>
      <c r="WBK365" s="1085"/>
      <c r="WBL365" s="1085"/>
      <c r="WBM365" s="1085"/>
      <c r="WBN365" s="1085"/>
      <c r="WBO365" s="1085"/>
      <c r="WBP365" s="1085"/>
      <c r="WBQ365" s="1080"/>
      <c r="WBR365" s="1085"/>
      <c r="WBS365" s="1085"/>
      <c r="WBT365" s="1085"/>
      <c r="WBU365" s="1085"/>
      <c r="WBV365" s="1085"/>
      <c r="WBW365" s="1085"/>
      <c r="WBX365" s="1085"/>
      <c r="WBY365" s="1085"/>
      <c r="WBZ365" s="1085"/>
      <c r="WCA365" s="1085"/>
      <c r="WCB365" s="1085"/>
      <c r="WCC365" s="1085"/>
      <c r="WCD365" s="1085"/>
      <c r="WCE365" s="1085"/>
      <c r="WCF365" s="1080"/>
      <c r="WCG365" s="1085"/>
      <c r="WCH365" s="1085"/>
      <c r="WCI365" s="1085"/>
      <c r="WCJ365" s="1085"/>
      <c r="WCK365" s="1085"/>
      <c r="WCL365" s="1085"/>
      <c r="WCM365" s="1085"/>
      <c r="WCN365" s="1085"/>
      <c r="WCO365" s="1085"/>
      <c r="WCP365" s="1085"/>
      <c r="WCQ365" s="1085"/>
      <c r="WCR365" s="1085"/>
      <c r="WCS365" s="1085"/>
      <c r="WCT365" s="1085"/>
      <c r="WCU365" s="1080"/>
      <c r="WCV365" s="1085"/>
      <c r="WCW365" s="1085"/>
      <c r="WCX365" s="1085"/>
      <c r="WCY365" s="1085"/>
      <c r="WCZ365" s="1085"/>
      <c r="WDA365" s="1085"/>
      <c r="WDB365" s="1085"/>
      <c r="WDC365" s="1085"/>
      <c r="WDD365" s="1085"/>
      <c r="WDE365" s="1085"/>
      <c r="WDF365" s="1085"/>
      <c r="WDG365" s="1085"/>
      <c r="WDH365" s="1085"/>
      <c r="WDI365" s="1085"/>
      <c r="WDJ365" s="1080"/>
      <c r="WDK365" s="1085"/>
      <c r="WDL365" s="1085"/>
      <c r="WDM365" s="1085"/>
      <c r="WDN365" s="1085"/>
      <c r="WDO365" s="1085"/>
      <c r="WDP365" s="1085"/>
      <c r="WDQ365" s="1085"/>
      <c r="WDR365" s="1085"/>
      <c r="WDS365" s="1085"/>
      <c r="WDT365" s="1085"/>
      <c r="WDU365" s="1085"/>
      <c r="WDV365" s="1085"/>
      <c r="WDW365" s="1085"/>
      <c r="WDX365" s="1085"/>
      <c r="WDY365" s="1080"/>
      <c r="WDZ365" s="1085"/>
      <c r="WEA365" s="1085"/>
      <c r="WEB365" s="1085"/>
      <c r="WEC365" s="1085"/>
      <c r="WED365" s="1085"/>
      <c r="WEE365" s="1085"/>
      <c r="WEF365" s="1085"/>
      <c r="WEG365" s="1085"/>
      <c r="WEH365" s="1085"/>
      <c r="WEI365" s="1085"/>
      <c r="WEJ365" s="1085"/>
      <c r="WEK365" s="1085"/>
      <c r="WEL365" s="1085"/>
      <c r="WEM365" s="1085"/>
      <c r="WEN365" s="1080"/>
      <c r="WEO365" s="1085"/>
      <c r="WEP365" s="1085"/>
      <c r="WEQ365" s="1085"/>
      <c r="WER365" s="1085"/>
      <c r="WES365" s="1085"/>
      <c r="WET365" s="1085"/>
      <c r="WEU365" s="1085"/>
      <c r="WEV365" s="1085"/>
      <c r="WEW365" s="1085"/>
      <c r="WEX365" s="1085"/>
      <c r="WEY365" s="1085"/>
      <c r="WEZ365" s="1085"/>
      <c r="WFA365" s="1085"/>
      <c r="WFB365" s="1085"/>
      <c r="WFC365" s="1080"/>
      <c r="WFD365" s="1085"/>
      <c r="WFE365" s="1085"/>
      <c r="WFF365" s="1085"/>
      <c r="WFG365" s="1085"/>
      <c r="WFH365" s="1085"/>
      <c r="WFI365" s="1085"/>
      <c r="WFJ365" s="1085"/>
      <c r="WFK365" s="1085"/>
      <c r="WFL365" s="1085"/>
      <c r="WFM365" s="1085"/>
      <c r="WFN365" s="1085"/>
      <c r="WFO365" s="1085"/>
      <c r="WFP365" s="1085"/>
      <c r="WFQ365" s="1085"/>
      <c r="WFR365" s="1080"/>
      <c r="WFS365" s="1085"/>
      <c r="WFT365" s="1085"/>
      <c r="WFU365" s="1085"/>
      <c r="WFV365" s="1085"/>
      <c r="WFW365" s="1085"/>
      <c r="WFX365" s="1085"/>
      <c r="WFY365" s="1085"/>
      <c r="WFZ365" s="1085"/>
      <c r="WGA365" s="1085"/>
      <c r="WGB365" s="1085"/>
      <c r="WGC365" s="1085"/>
      <c r="WGD365" s="1085"/>
      <c r="WGE365" s="1085"/>
      <c r="WGF365" s="1085"/>
      <c r="WGG365" s="1080"/>
      <c r="WGH365" s="1085"/>
      <c r="WGI365" s="1085"/>
      <c r="WGJ365" s="1085"/>
      <c r="WGK365" s="1085"/>
      <c r="WGL365" s="1085"/>
      <c r="WGM365" s="1085"/>
      <c r="WGN365" s="1085"/>
      <c r="WGO365" s="1085"/>
      <c r="WGP365" s="1085"/>
      <c r="WGQ365" s="1085"/>
      <c r="WGR365" s="1085"/>
      <c r="WGS365" s="1085"/>
      <c r="WGT365" s="1085"/>
      <c r="WGU365" s="1085"/>
      <c r="WGV365" s="1080"/>
      <c r="WGW365" s="1085"/>
      <c r="WGX365" s="1085"/>
      <c r="WGY365" s="1085"/>
      <c r="WGZ365" s="1085"/>
      <c r="WHA365" s="1085"/>
      <c r="WHB365" s="1085"/>
      <c r="WHC365" s="1085"/>
      <c r="WHD365" s="1085"/>
      <c r="WHE365" s="1085"/>
      <c r="WHF365" s="1085"/>
      <c r="WHG365" s="1085"/>
      <c r="WHH365" s="1085"/>
      <c r="WHI365" s="1085"/>
      <c r="WHJ365" s="1085"/>
      <c r="WHK365" s="1080"/>
      <c r="WHL365" s="1085"/>
      <c r="WHM365" s="1085"/>
      <c r="WHN365" s="1085"/>
      <c r="WHO365" s="1085"/>
      <c r="WHP365" s="1085"/>
      <c r="WHQ365" s="1085"/>
      <c r="WHR365" s="1085"/>
      <c r="WHS365" s="1085"/>
      <c r="WHT365" s="1085"/>
      <c r="WHU365" s="1085"/>
      <c r="WHV365" s="1085"/>
      <c r="WHW365" s="1085"/>
      <c r="WHX365" s="1085"/>
      <c r="WHY365" s="1085"/>
      <c r="WHZ365" s="1080"/>
      <c r="WIA365" s="1085"/>
      <c r="WIB365" s="1085"/>
      <c r="WIC365" s="1085"/>
      <c r="WID365" s="1085"/>
      <c r="WIE365" s="1085"/>
      <c r="WIF365" s="1085"/>
      <c r="WIG365" s="1085"/>
      <c r="WIH365" s="1085"/>
      <c r="WII365" s="1085"/>
      <c r="WIJ365" s="1085"/>
      <c r="WIK365" s="1085"/>
      <c r="WIL365" s="1085"/>
      <c r="WIM365" s="1085"/>
      <c r="WIN365" s="1085"/>
      <c r="WIO365" s="1080"/>
      <c r="WIP365" s="1085"/>
      <c r="WIQ365" s="1085"/>
      <c r="WIR365" s="1085"/>
      <c r="WIS365" s="1085"/>
      <c r="WIT365" s="1085"/>
      <c r="WIU365" s="1085"/>
      <c r="WIV365" s="1085"/>
      <c r="WIW365" s="1085"/>
      <c r="WIX365" s="1085"/>
      <c r="WIY365" s="1085"/>
      <c r="WIZ365" s="1085"/>
      <c r="WJA365" s="1085"/>
      <c r="WJB365" s="1085"/>
      <c r="WJC365" s="1085"/>
      <c r="WJD365" s="1080"/>
      <c r="WJE365" s="1085"/>
      <c r="WJF365" s="1085"/>
      <c r="WJG365" s="1085"/>
      <c r="WJH365" s="1085"/>
      <c r="WJI365" s="1085"/>
      <c r="WJJ365" s="1085"/>
      <c r="WJK365" s="1085"/>
      <c r="WJL365" s="1085"/>
      <c r="WJM365" s="1085"/>
      <c r="WJN365" s="1085"/>
      <c r="WJO365" s="1085"/>
      <c r="WJP365" s="1085"/>
      <c r="WJQ365" s="1085"/>
      <c r="WJR365" s="1085"/>
      <c r="WJS365" s="1080"/>
      <c r="WJT365" s="1085"/>
      <c r="WJU365" s="1085"/>
      <c r="WJV365" s="1085"/>
      <c r="WJW365" s="1085"/>
      <c r="WJX365" s="1085"/>
      <c r="WJY365" s="1085"/>
      <c r="WJZ365" s="1085"/>
      <c r="WKA365" s="1085"/>
      <c r="WKB365" s="1085"/>
      <c r="WKC365" s="1085"/>
      <c r="WKD365" s="1085"/>
      <c r="WKE365" s="1085"/>
      <c r="WKF365" s="1085"/>
      <c r="WKG365" s="1085"/>
      <c r="WKH365" s="1080"/>
      <c r="WKI365" s="1085"/>
      <c r="WKJ365" s="1085"/>
      <c r="WKK365" s="1085"/>
      <c r="WKL365" s="1085"/>
      <c r="WKM365" s="1085"/>
      <c r="WKN365" s="1085"/>
      <c r="WKO365" s="1085"/>
      <c r="WKP365" s="1085"/>
      <c r="WKQ365" s="1085"/>
      <c r="WKR365" s="1085"/>
      <c r="WKS365" s="1085"/>
      <c r="WKT365" s="1085"/>
      <c r="WKU365" s="1085"/>
      <c r="WKV365" s="1085"/>
      <c r="WKW365" s="1080"/>
      <c r="WKX365" s="1085"/>
      <c r="WKY365" s="1085"/>
      <c r="WKZ365" s="1085"/>
      <c r="WLA365" s="1085"/>
      <c r="WLB365" s="1085"/>
      <c r="WLC365" s="1085"/>
      <c r="WLD365" s="1085"/>
      <c r="WLE365" s="1085"/>
      <c r="WLF365" s="1085"/>
      <c r="WLG365" s="1085"/>
      <c r="WLH365" s="1085"/>
      <c r="WLI365" s="1085"/>
      <c r="WLJ365" s="1085"/>
      <c r="WLK365" s="1085"/>
      <c r="WLL365" s="1080"/>
      <c r="WLM365" s="1085"/>
      <c r="WLN365" s="1085"/>
      <c r="WLO365" s="1085"/>
      <c r="WLP365" s="1085"/>
      <c r="WLQ365" s="1085"/>
      <c r="WLR365" s="1085"/>
      <c r="WLS365" s="1085"/>
      <c r="WLT365" s="1085"/>
      <c r="WLU365" s="1085"/>
      <c r="WLV365" s="1085"/>
      <c r="WLW365" s="1085"/>
      <c r="WLX365" s="1085"/>
      <c r="WLY365" s="1085"/>
      <c r="WLZ365" s="1085"/>
      <c r="WMA365" s="1080"/>
      <c r="WMB365" s="1085"/>
      <c r="WMC365" s="1085"/>
      <c r="WMD365" s="1085"/>
      <c r="WME365" s="1085"/>
      <c r="WMF365" s="1085"/>
      <c r="WMG365" s="1085"/>
      <c r="WMH365" s="1085"/>
      <c r="WMI365" s="1085"/>
      <c r="WMJ365" s="1085"/>
      <c r="WMK365" s="1085"/>
      <c r="WML365" s="1085"/>
      <c r="WMM365" s="1085"/>
      <c r="WMN365" s="1085"/>
      <c r="WMO365" s="1085"/>
      <c r="WMP365" s="1080"/>
      <c r="WMQ365" s="1085"/>
      <c r="WMR365" s="1085"/>
      <c r="WMS365" s="1085"/>
      <c r="WMT365" s="1085"/>
      <c r="WMU365" s="1085"/>
      <c r="WMV365" s="1085"/>
      <c r="WMW365" s="1085"/>
      <c r="WMX365" s="1085"/>
      <c r="WMY365" s="1085"/>
      <c r="WMZ365" s="1085"/>
      <c r="WNA365" s="1085"/>
      <c r="WNB365" s="1085"/>
      <c r="WNC365" s="1085"/>
      <c r="WND365" s="1085"/>
      <c r="WNE365" s="1080"/>
      <c r="WNF365" s="1085"/>
      <c r="WNG365" s="1085"/>
      <c r="WNH365" s="1085"/>
      <c r="WNI365" s="1085"/>
      <c r="WNJ365" s="1085"/>
      <c r="WNK365" s="1085"/>
      <c r="WNL365" s="1085"/>
      <c r="WNM365" s="1085"/>
      <c r="WNN365" s="1085"/>
      <c r="WNO365" s="1085"/>
      <c r="WNP365" s="1085"/>
      <c r="WNQ365" s="1085"/>
      <c r="WNR365" s="1085"/>
      <c r="WNS365" s="1085"/>
      <c r="WNT365" s="1080"/>
      <c r="WNU365" s="1085"/>
      <c r="WNV365" s="1085"/>
      <c r="WNW365" s="1085"/>
      <c r="WNX365" s="1085"/>
      <c r="WNY365" s="1085"/>
      <c r="WNZ365" s="1085"/>
      <c r="WOA365" s="1085"/>
      <c r="WOB365" s="1085"/>
      <c r="WOC365" s="1085"/>
      <c r="WOD365" s="1085"/>
      <c r="WOE365" s="1085"/>
      <c r="WOF365" s="1085"/>
      <c r="WOG365" s="1085"/>
      <c r="WOH365" s="1085"/>
      <c r="WOI365" s="1080"/>
      <c r="WOJ365" s="1085"/>
      <c r="WOK365" s="1085"/>
      <c r="WOL365" s="1085"/>
      <c r="WOM365" s="1085"/>
      <c r="WON365" s="1085"/>
      <c r="WOO365" s="1085"/>
      <c r="WOP365" s="1085"/>
      <c r="WOQ365" s="1085"/>
      <c r="WOR365" s="1085"/>
      <c r="WOS365" s="1085"/>
      <c r="WOT365" s="1085"/>
      <c r="WOU365" s="1085"/>
      <c r="WOV365" s="1085"/>
      <c r="WOW365" s="1085"/>
      <c r="WOX365" s="1080"/>
      <c r="WOY365" s="1085"/>
      <c r="WOZ365" s="1085"/>
      <c r="WPA365" s="1085"/>
      <c r="WPB365" s="1085"/>
      <c r="WPC365" s="1085"/>
      <c r="WPD365" s="1085"/>
      <c r="WPE365" s="1085"/>
      <c r="WPF365" s="1085"/>
      <c r="WPG365" s="1085"/>
      <c r="WPH365" s="1085"/>
      <c r="WPI365" s="1085"/>
      <c r="WPJ365" s="1085"/>
      <c r="WPK365" s="1085"/>
      <c r="WPL365" s="1085"/>
      <c r="WPM365" s="1080"/>
      <c r="WPN365" s="1085"/>
      <c r="WPO365" s="1085"/>
      <c r="WPP365" s="1085"/>
      <c r="WPQ365" s="1085"/>
      <c r="WPR365" s="1085"/>
      <c r="WPS365" s="1085"/>
      <c r="WPT365" s="1085"/>
      <c r="WPU365" s="1085"/>
      <c r="WPV365" s="1085"/>
      <c r="WPW365" s="1085"/>
      <c r="WPX365" s="1085"/>
      <c r="WPY365" s="1085"/>
      <c r="WPZ365" s="1085"/>
      <c r="WQA365" s="1085"/>
      <c r="WQB365" s="1080"/>
      <c r="WQC365" s="1085"/>
      <c r="WQD365" s="1085"/>
      <c r="WQE365" s="1085"/>
      <c r="WQF365" s="1085"/>
      <c r="WQG365" s="1085"/>
      <c r="WQH365" s="1085"/>
      <c r="WQI365" s="1085"/>
      <c r="WQJ365" s="1085"/>
      <c r="WQK365" s="1085"/>
      <c r="WQL365" s="1085"/>
      <c r="WQM365" s="1085"/>
      <c r="WQN365" s="1085"/>
      <c r="WQO365" s="1085"/>
      <c r="WQP365" s="1085"/>
      <c r="WQQ365" s="1080"/>
      <c r="WQR365" s="1085"/>
      <c r="WQS365" s="1085"/>
      <c r="WQT365" s="1085"/>
      <c r="WQU365" s="1085"/>
      <c r="WQV365" s="1085"/>
      <c r="WQW365" s="1085"/>
      <c r="WQX365" s="1085"/>
      <c r="WQY365" s="1085"/>
      <c r="WQZ365" s="1085"/>
      <c r="WRA365" s="1085"/>
      <c r="WRB365" s="1085"/>
      <c r="WRC365" s="1085"/>
      <c r="WRD365" s="1085"/>
      <c r="WRE365" s="1085"/>
      <c r="WRF365" s="1080"/>
      <c r="WRG365" s="1085"/>
      <c r="WRH365" s="1085"/>
      <c r="WRI365" s="1085"/>
      <c r="WRJ365" s="1085"/>
      <c r="WRK365" s="1085"/>
      <c r="WRL365" s="1085"/>
      <c r="WRM365" s="1085"/>
      <c r="WRN365" s="1085"/>
      <c r="WRO365" s="1085"/>
      <c r="WRP365" s="1085"/>
      <c r="WRQ365" s="1085"/>
      <c r="WRR365" s="1085"/>
      <c r="WRS365" s="1085"/>
      <c r="WRT365" s="1085"/>
      <c r="WRU365" s="1080"/>
      <c r="WRV365" s="1085"/>
      <c r="WRW365" s="1085"/>
      <c r="WRX365" s="1085"/>
      <c r="WRY365" s="1085"/>
      <c r="WRZ365" s="1085"/>
      <c r="WSA365" s="1085"/>
      <c r="WSB365" s="1085"/>
      <c r="WSC365" s="1085"/>
      <c r="WSD365" s="1085"/>
      <c r="WSE365" s="1085"/>
      <c r="WSF365" s="1085"/>
      <c r="WSG365" s="1085"/>
      <c r="WSH365" s="1085"/>
      <c r="WSI365" s="1085"/>
      <c r="WSJ365" s="1080"/>
      <c r="WSK365" s="1085"/>
      <c r="WSL365" s="1085"/>
      <c r="WSM365" s="1085"/>
      <c r="WSN365" s="1085"/>
      <c r="WSO365" s="1085"/>
      <c r="WSP365" s="1085"/>
      <c r="WSQ365" s="1085"/>
      <c r="WSR365" s="1085"/>
      <c r="WSS365" s="1085"/>
      <c r="WST365" s="1085"/>
      <c r="WSU365" s="1085"/>
      <c r="WSV365" s="1085"/>
      <c r="WSW365" s="1085"/>
      <c r="WSX365" s="1085"/>
      <c r="WSY365" s="1080"/>
      <c r="WSZ365" s="1085"/>
      <c r="WTA365" s="1085"/>
      <c r="WTB365" s="1085"/>
      <c r="WTC365" s="1085"/>
      <c r="WTD365" s="1085"/>
      <c r="WTE365" s="1085"/>
      <c r="WTF365" s="1085"/>
      <c r="WTG365" s="1085"/>
      <c r="WTH365" s="1085"/>
      <c r="WTI365" s="1085"/>
      <c r="WTJ365" s="1085"/>
      <c r="WTK365" s="1085"/>
      <c r="WTL365" s="1085"/>
      <c r="WTM365" s="1085"/>
      <c r="WTN365" s="1080"/>
      <c r="WTO365" s="1085"/>
      <c r="WTP365" s="1085"/>
      <c r="WTQ365" s="1085"/>
      <c r="WTR365" s="1085"/>
      <c r="WTS365" s="1085"/>
      <c r="WTT365" s="1085"/>
      <c r="WTU365" s="1085"/>
      <c r="WTV365" s="1085"/>
      <c r="WTW365" s="1085"/>
      <c r="WTX365" s="1085"/>
      <c r="WTY365" s="1085"/>
      <c r="WTZ365" s="1085"/>
      <c r="WUA365" s="1085"/>
      <c r="WUB365" s="1085"/>
      <c r="WUC365" s="1080"/>
      <c r="WUD365" s="1085"/>
      <c r="WUE365" s="1085"/>
      <c r="WUF365" s="1085"/>
      <c r="WUG365" s="1085"/>
      <c r="WUH365" s="1085"/>
      <c r="WUI365" s="1085"/>
      <c r="WUJ365" s="1085"/>
      <c r="WUK365" s="1085"/>
      <c r="WUL365" s="1085"/>
      <c r="WUM365" s="1085"/>
      <c r="WUN365" s="1085"/>
      <c r="WUO365" s="1085"/>
      <c r="WUP365" s="1085"/>
      <c r="WUQ365" s="1085"/>
      <c r="WUR365" s="1080"/>
      <c r="WUS365" s="1085"/>
      <c r="WUT365" s="1085"/>
      <c r="WUU365" s="1085"/>
      <c r="WUV365" s="1085"/>
      <c r="WUW365" s="1085"/>
      <c r="WUX365" s="1085"/>
      <c r="WUY365" s="1085"/>
      <c r="WUZ365" s="1085"/>
      <c r="WVA365" s="1085"/>
      <c r="WVB365" s="1085"/>
      <c r="WVC365" s="1085"/>
      <c r="WVD365" s="1085"/>
      <c r="WVE365" s="1085"/>
      <c r="WVF365" s="1085"/>
      <c r="WVG365" s="1080"/>
      <c r="WVH365" s="1085"/>
      <c r="WVI365" s="1085"/>
      <c r="WVJ365" s="1085"/>
      <c r="WVK365" s="1085"/>
      <c r="WVL365" s="1085"/>
      <c r="WVM365" s="1085"/>
      <c r="WVN365" s="1085"/>
      <c r="WVO365" s="1085"/>
      <c r="WVP365" s="1085"/>
      <c r="WVQ365" s="1085"/>
      <c r="WVR365" s="1085"/>
      <c r="WVS365" s="1085"/>
      <c r="WVT365" s="1085"/>
      <c r="WVU365" s="1085"/>
      <c r="WVV365" s="1080"/>
      <c r="WVW365" s="1085"/>
      <c r="WVX365" s="1085"/>
      <c r="WVY365" s="1085"/>
      <c r="WVZ365" s="1085"/>
      <c r="WWA365" s="1085"/>
      <c r="WWB365" s="1085"/>
      <c r="WWC365" s="1085"/>
      <c r="WWD365" s="1085"/>
      <c r="WWE365" s="1085"/>
      <c r="WWF365" s="1085"/>
      <c r="WWG365" s="1085"/>
      <c r="WWH365" s="1085"/>
      <c r="WWI365" s="1085"/>
      <c r="WWJ365" s="1085"/>
      <c r="WWK365" s="1080"/>
      <c r="WWL365" s="1085"/>
      <c r="WWM365" s="1085"/>
      <c r="WWN365" s="1085"/>
      <c r="WWO365" s="1085"/>
      <c r="WWP365" s="1085"/>
      <c r="WWQ365" s="1085"/>
      <c r="WWR365" s="1085"/>
      <c r="WWS365" s="1085"/>
      <c r="WWT365" s="1085"/>
      <c r="WWU365" s="1085"/>
      <c r="WWV365" s="1085"/>
      <c r="WWW365" s="1085"/>
      <c r="WWX365" s="1085"/>
      <c r="WWY365" s="1085"/>
      <c r="WWZ365" s="1080"/>
      <c r="WXA365" s="1085"/>
      <c r="WXB365" s="1085"/>
      <c r="WXC365" s="1085"/>
      <c r="WXD365" s="1085"/>
      <c r="WXE365" s="1085"/>
      <c r="WXF365" s="1085"/>
      <c r="WXG365" s="1085"/>
      <c r="WXH365" s="1085"/>
      <c r="WXI365" s="1085"/>
      <c r="WXJ365" s="1085"/>
      <c r="WXK365" s="1085"/>
      <c r="WXL365" s="1085"/>
      <c r="WXM365" s="1085"/>
      <c r="WXN365" s="1085"/>
      <c r="WXO365" s="1080"/>
      <c r="WXP365" s="1085"/>
      <c r="WXQ365" s="1085"/>
      <c r="WXR365" s="1085"/>
      <c r="WXS365" s="1085"/>
      <c r="WXT365" s="1085"/>
      <c r="WXU365" s="1085"/>
      <c r="WXV365" s="1085"/>
      <c r="WXW365" s="1085"/>
      <c r="WXX365" s="1085"/>
      <c r="WXY365" s="1085"/>
      <c r="WXZ365" s="1085"/>
      <c r="WYA365" s="1085"/>
      <c r="WYB365" s="1085"/>
      <c r="WYC365" s="1085"/>
      <c r="WYD365" s="1080"/>
      <c r="WYE365" s="1085"/>
      <c r="WYF365" s="1085"/>
      <c r="WYG365" s="1085"/>
      <c r="WYH365" s="1085"/>
      <c r="WYI365" s="1085"/>
      <c r="WYJ365" s="1085"/>
      <c r="WYK365" s="1085"/>
      <c r="WYL365" s="1085"/>
      <c r="WYM365" s="1085"/>
      <c r="WYN365" s="1085"/>
      <c r="WYO365" s="1085"/>
      <c r="WYP365" s="1085"/>
      <c r="WYQ365" s="1085"/>
      <c r="WYR365" s="1085"/>
      <c r="WYS365" s="1080"/>
      <c r="WYT365" s="1085"/>
      <c r="WYU365" s="1085"/>
      <c r="WYV365" s="1085"/>
      <c r="WYW365" s="1085"/>
      <c r="WYX365" s="1085"/>
      <c r="WYY365" s="1085"/>
      <c r="WYZ365" s="1085"/>
      <c r="WZA365" s="1085"/>
      <c r="WZB365" s="1085"/>
      <c r="WZC365" s="1085"/>
      <c r="WZD365" s="1085"/>
      <c r="WZE365" s="1085"/>
      <c r="WZF365" s="1085"/>
      <c r="WZG365" s="1085"/>
      <c r="WZH365" s="1080"/>
      <c r="WZI365" s="1085"/>
      <c r="WZJ365" s="1085"/>
      <c r="WZK365" s="1085"/>
      <c r="WZL365" s="1085"/>
      <c r="WZM365" s="1085"/>
      <c r="WZN365" s="1085"/>
      <c r="WZO365" s="1085"/>
      <c r="WZP365" s="1085"/>
      <c r="WZQ365" s="1085"/>
      <c r="WZR365" s="1085"/>
      <c r="WZS365" s="1085"/>
      <c r="WZT365" s="1085"/>
      <c r="WZU365" s="1085"/>
      <c r="WZV365" s="1085"/>
      <c r="WZW365" s="1080"/>
      <c r="WZX365" s="1085"/>
      <c r="WZY365" s="1085"/>
      <c r="WZZ365" s="1085"/>
      <c r="XAA365" s="1085"/>
      <c r="XAB365" s="1085"/>
      <c r="XAC365" s="1085"/>
      <c r="XAD365" s="1085"/>
      <c r="XAE365" s="1085"/>
      <c r="XAF365" s="1085"/>
      <c r="XAG365" s="1085"/>
      <c r="XAH365" s="1085"/>
      <c r="XAI365" s="1085"/>
      <c r="XAJ365" s="1085"/>
      <c r="XAK365" s="1085"/>
      <c r="XAL365" s="1080"/>
      <c r="XAM365" s="1085"/>
      <c r="XAN365" s="1085"/>
      <c r="XAO365" s="1085"/>
      <c r="XAP365" s="1085"/>
      <c r="XAQ365" s="1085"/>
      <c r="XAR365" s="1085"/>
      <c r="XAS365" s="1085"/>
      <c r="XAT365" s="1085"/>
      <c r="XAU365" s="1085"/>
      <c r="XAV365" s="1085"/>
      <c r="XAW365" s="1085"/>
      <c r="XAX365" s="1085"/>
      <c r="XAY365" s="1085"/>
      <c r="XAZ365" s="1085"/>
      <c r="XBA365" s="1080"/>
      <c r="XBB365" s="1085"/>
      <c r="XBC365" s="1085"/>
      <c r="XBD365" s="1085"/>
      <c r="XBE365" s="1085"/>
      <c r="XBF365" s="1085"/>
      <c r="XBG365" s="1085"/>
      <c r="XBH365" s="1085"/>
      <c r="XBI365" s="1085"/>
      <c r="XBJ365" s="1085"/>
      <c r="XBK365" s="1085"/>
      <c r="XBL365" s="1085"/>
      <c r="XBM365" s="1085"/>
      <c r="XBN365" s="1085"/>
      <c r="XBO365" s="1085"/>
      <c r="XBP365" s="1080"/>
      <c r="XBQ365" s="1085"/>
      <c r="XBR365" s="1085"/>
      <c r="XBS365" s="1085"/>
      <c r="XBT365" s="1085"/>
      <c r="XBU365" s="1085"/>
      <c r="XBV365" s="1085"/>
      <c r="XBW365" s="1085"/>
      <c r="XBX365" s="1085"/>
      <c r="XBY365" s="1085"/>
      <c r="XBZ365" s="1085"/>
      <c r="XCA365" s="1085"/>
      <c r="XCB365" s="1085"/>
      <c r="XCC365" s="1085"/>
      <c r="XCD365" s="1085"/>
      <c r="XCE365" s="1080"/>
      <c r="XCF365" s="1085"/>
      <c r="XCG365" s="1085"/>
      <c r="XCH365" s="1085"/>
      <c r="XCI365" s="1085"/>
      <c r="XCJ365" s="1085"/>
      <c r="XCK365" s="1085"/>
      <c r="XCL365" s="1085"/>
      <c r="XCM365" s="1085"/>
      <c r="XCN365" s="1085"/>
      <c r="XCO365" s="1085"/>
      <c r="XCP365" s="1085"/>
      <c r="XCQ365" s="1085"/>
      <c r="XCR365" s="1085"/>
      <c r="XCS365" s="1085"/>
      <c r="XCT365" s="1080"/>
      <c r="XCU365" s="1085"/>
      <c r="XCV365" s="1085"/>
      <c r="XCW365" s="1085"/>
      <c r="XCX365" s="1085"/>
      <c r="XCY365" s="1085"/>
      <c r="XCZ365" s="1085"/>
      <c r="XDA365" s="1085"/>
      <c r="XDB365" s="1085"/>
      <c r="XDC365" s="1085"/>
      <c r="XDD365" s="1085"/>
      <c r="XDE365" s="1085"/>
      <c r="XDF365" s="1085"/>
      <c r="XDG365" s="1085"/>
      <c r="XDH365" s="1085"/>
      <c r="XDI365" s="1080"/>
      <c r="XDJ365" s="1085"/>
      <c r="XDK365" s="1085"/>
      <c r="XDL365" s="1085"/>
      <c r="XDM365" s="1085"/>
      <c r="XDN365" s="1085"/>
      <c r="XDO365" s="1085"/>
      <c r="XDP365" s="1085"/>
      <c r="XDQ365" s="1085"/>
      <c r="XDR365" s="1085"/>
      <c r="XDS365" s="1085"/>
      <c r="XDT365" s="1085"/>
      <c r="XDU365" s="1085"/>
      <c r="XDV365" s="1085"/>
      <c r="XDW365" s="1085"/>
      <c r="XDX365" s="1080"/>
      <c r="XDY365" s="1085"/>
      <c r="XDZ365" s="1085"/>
      <c r="XEA365" s="1085"/>
      <c r="XEB365" s="1085"/>
      <c r="XEC365" s="1085"/>
      <c r="XED365" s="1085"/>
      <c r="XEE365" s="1085"/>
      <c r="XEF365" s="1085"/>
      <c r="XEG365" s="1085"/>
      <c r="XEH365" s="1085"/>
      <c r="XEI365" s="1085"/>
      <c r="XEJ365" s="1085"/>
      <c r="XEK365" s="1085"/>
      <c r="XEL365" s="1085"/>
      <c r="XEM365" s="1080"/>
      <c r="XEN365" s="1085"/>
      <c r="XEO365" s="1085"/>
      <c r="XEP365" s="1085"/>
      <c r="XEQ365" s="1085"/>
      <c r="XER365" s="1085"/>
      <c r="XES365" s="1085"/>
      <c r="XET365" s="1085"/>
      <c r="XEU365" s="1085"/>
      <c r="XEV365" s="1085"/>
      <c r="XEW365" s="1085"/>
      <c r="XEX365" s="1085"/>
      <c r="XEY365" s="1085"/>
      <c r="XEZ365" s="1085"/>
      <c r="XFA365" s="1085"/>
      <c r="XFB365" s="1080"/>
      <c r="XFC365" s="1085"/>
      <c r="XFD365" s="1085"/>
    </row>
    <row r="366" spans="1:16384">
      <c r="A366" s="257"/>
      <c r="B366" s="11"/>
      <c r="D366" s="11"/>
      <c r="E366" s="11"/>
      <c r="F366" s="11"/>
    </row>
    <row r="367" spans="1:16384" ht="15">
      <c r="A367" s="257"/>
      <c r="B367" s="140" t="s">
        <v>1415</v>
      </c>
      <c r="D367" s="11"/>
      <c r="E367" s="11"/>
      <c r="F367" s="11"/>
    </row>
    <row r="368" spans="1:16384">
      <c r="A368" s="257"/>
      <c r="B368" s="11"/>
      <c r="D368" s="11"/>
      <c r="E368" s="11"/>
      <c r="F368" s="11"/>
    </row>
    <row r="369" spans="1:13" ht="13.15">
      <c r="A369" s="257"/>
      <c r="B369" s="8" t="str">
        <f t="shared" ref="B369:M369" si="271">B136</f>
        <v>Subject</v>
      </c>
      <c r="C369" s="8" t="str">
        <f t="shared" si="271"/>
        <v>2019/20</v>
      </c>
      <c r="D369" s="8" t="str">
        <f t="shared" si="271"/>
        <v>2020/21</v>
      </c>
      <c r="E369" s="8" t="str">
        <f t="shared" si="271"/>
        <v>2021/22</v>
      </c>
      <c r="F369" s="8" t="str">
        <f t="shared" si="271"/>
        <v>2022/23</v>
      </c>
      <c r="G369" s="8" t="str">
        <f t="shared" si="271"/>
        <v>2023/24</v>
      </c>
      <c r="H369" s="8" t="str">
        <f t="shared" si="271"/>
        <v>2024/25</v>
      </c>
      <c r="I369" s="8" t="str">
        <f t="shared" si="271"/>
        <v>2025/26</v>
      </c>
      <c r="J369" s="8" t="str">
        <f t="shared" si="271"/>
        <v>2026/27</v>
      </c>
      <c r="K369" s="8" t="str">
        <f t="shared" si="271"/>
        <v>2027/28</v>
      </c>
      <c r="L369" s="8" t="str">
        <f t="shared" si="271"/>
        <v>2028/29</v>
      </c>
      <c r="M369" s="8" t="str">
        <f t="shared" si="271"/>
        <v>2029/30</v>
      </c>
    </row>
    <row r="370" spans="1:13" s="5" customFormat="1" ht="13.15">
      <c r="A370" s="1161"/>
      <c r="B370" s="8" t="str">
        <f t="shared" ref="B370:B389" si="272">B137</f>
        <v>Art &amp; Design</v>
      </c>
      <c r="C370" s="429">
        <f t="shared" ref="C370:M370" si="273">C207+C264+C319</f>
        <v>137966.68593812417</v>
      </c>
      <c r="D370" s="429">
        <f t="shared" si="273"/>
        <v>140842.71001306467</v>
      </c>
      <c r="E370" s="429">
        <f t="shared" si="273"/>
        <v>143333.93509247579</v>
      </c>
      <c r="F370" s="429">
        <f t="shared" si="273"/>
        <v>146173.72508542056</v>
      </c>
      <c r="G370" s="429">
        <f t="shared" si="273"/>
        <v>149325.01137764181</v>
      </c>
      <c r="H370" s="429">
        <f t="shared" si="273"/>
        <v>151697.1609378178</v>
      </c>
      <c r="I370" s="429">
        <f t="shared" si="273"/>
        <v>152422.19640816745</v>
      </c>
      <c r="J370" s="429">
        <f t="shared" si="273"/>
        <v>152676.84455853308</v>
      </c>
      <c r="K370" s="429">
        <f t="shared" si="273"/>
        <v>152443.29201783022</v>
      </c>
      <c r="L370" s="429">
        <f t="shared" si="273"/>
        <v>151899.78305934902</v>
      </c>
      <c r="M370" s="429">
        <f t="shared" si="273"/>
        <v>150600.3755806711</v>
      </c>
    </row>
    <row r="371" spans="1:13" s="5" customFormat="1" ht="13.15">
      <c r="A371" s="1161"/>
      <c r="B371" s="8" t="str">
        <f t="shared" si="272"/>
        <v>Biology</v>
      </c>
      <c r="C371" s="429">
        <f t="shared" ref="C371:M371" si="274">C208+C265+C320</f>
        <v>201110.42516879001</v>
      </c>
      <c r="D371" s="429">
        <f t="shared" si="274"/>
        <v>206347.42594401288</v>
      </c>
      <c r="E371" s="429">
        <f t="shared" si="274"/>
        <v>210068.3031312513</v>
      </c>
      <c r="F371" s="429">
        <f t="shared" si="274"/>
        <v>214513.64124496709</v>
      </c>
      <c r="G371" s="429">
        <f t="shared" si="274"/>
        <v>219845.37200574949</v>
      </c>
      <c r="H371" s="429">
        <f t="shared" si="274"/>
        <v>223465.84325647081</v>
      </c>
      <c r="I371" s="429">
        <f t="shared" si="274"/>
        <v>224770.49600050325</v>
      </c>
      <c r="J371" s="429">
        <f t="shared" si="274"/>
        <v>225976.0359069008</v>
      </c>
      <c r="K371" s="429">
        <f t="shared" si="274"/>
        <v>226221.42804802404</v>
      </c>
      <c r="L371" s="429">
        <f t="shared" si="274"/>
        <v>225104.95308780612</v>
      </c>
      <c r="M371" s="429">
        <f t="shared" si="274"/>
        <v>222849.56904584475</v>
      </c>
    </row>
    <row r="372" spans="1:13" s="5" customFormat="1" ht="13.15">
      <c r="A372" s="1161"/>
      <c r="B372" s="8" t="str">
        <f t="shared" si="272"/>
        <v>Business Studies</v>
      </c>
      <c r="C372" s="429">
        <f t="shared" ref="C372:M372" si="275">C209+C266+C321</f>
        <v>81479.79756269182</v>
      </c>
      <c r="D372" s="429">
        <f t="shared" si="275"/>
        <v>81619.272160556226</v>
      </c>
      <c r="E372" s="429">
        <f t="shared" si="275"/>
        <v>82343.100730469247</v>
      </c>
      <c r="F372" s="429">
        <f t="shared" si="275"/>
        <v>84014.692788458895</v>
      </c>
      <c r="G372" s="429">
        <f t="shared" si="275"/>
        <v>86642.457886439661</v>
      </c>
      <c r="H372" s="429">
        <f t="shared" si="275"/>
        <v>88620.241100614556</v>
      </c>
      <c r="I372" s="429">
        <f t="shared" si="275"/>
        <v>90179.525603551374</v>
      </c>
      <c r="J372" s="429">
        <f t="shared" si="275"/>
        <v>91690.10769141576</v>
      </c>
      <c r="K372" s="429">
        <f t="shared" si="275"/>
        <v>92731.701281463495</v>
      </c>
      <c r="L372" s="429">
        <f t="shared" si="275"/>
        <v>93010.318317071127</v>
      </c>
      <c r="M372" s="429">
        <f t="shared" si="275"/>
        <v>92885.982187977002</v>
      </c>
    </row>
    <row r="373" spans="1:13" s="5" customFormat="1" ht="13.15">
      <c r="A373" s="1161"/>
      <c r="B373" s="8" t="str">
        <f t="shared" si="272"/>
        <v>Chemistry</v>
      </c>
      <c r="C373" s="429">
        <f t="shared" ref="C373:M373" si="276">C210+C267+C322</f>
        <v>185561.92016879001</v>
      </c>
      <c r="D373" s="429">
        <f t="shared" si="276"/>
        <v>190530.78874935402</v>
      </c>
      <c r="E373" s="429">
        <f t="shared" si="276"/>
        <v>194004.27020464634</v>
      </c>
      <c r="F373" s="429">
        <f t="shared" si="276"/>
        <v>198155.73845351371</v>
      </c>
      <c r="G373" s="429">
        <f t="shared" si="276"/>
        <v>203138.9249361087</v>
      </c>
      <c r="H373" s="429">
        <f t="shared" si="276"/>
        <v>206458.79654622063</v>
      </c>
      <c r="I373" s="429">
        <f t="shared" si="276"/>
        <v>207615.17432316326</v>
      </c>
      <c r="J373" s="429">
        <f t="shared" si="276"/>
        <v>208765.05187668931</v>
      </c>
      <c r="K373" s="429">
        <f t="shared" si="276"/>
        <v>209000.62712784641</v>
      </c>
      <c r="L373" s="429">
        <f t="shared" si="276"/>
        <v>207867.09608333322</v>
      </c>
      <c r="M373" s="429">
        <f t="shared" si="276"/>
        <v>205673.86739915452</v>
      </c>
    </row>
    <row r="374" spans="1:13" s="5" customFormat="1" ht="13.15">
      <c r="A374" s="1161"/>
      <c r="B374" s="8" t="str">
        <f t="shared" si="272"/>
        <v>Classics</v>
      </c>
      <c r="C374" s="429">
        <f t="shared" ref="C374:M374" si="277">C211+C268+C323</f>
        <v>4690.8520679027679</v>
      </c>
      <c r="D374" s="429">
        <f t="shared" si="277"/>
        <v>4749.9957031474478</v>
      </c>
      <c r="E374" s="429">
        <f t="shared" si="277"/>
        <v>4815.1512179592955</v>
      </c>
      <c r="F374" s="429">
        <f t="shared" si="277"/>
        <v>4908.3682432549431</v>
      </c>
      <c r="G374" s="429">
        <f t="shared" si="277"/>
        <v>5028.215884537688</v>
      </c>
      <c r="H374" s="429">
        <f t="shared" si="277"/>
        <v>5122.966634800121</v>
      </c>
      <c r="I374" s="429">
        <f t="shared" si="277"/>
        <v>5175.6002639531871</v>
      </c>
      <c r="J374" s="429">
        <f t="shared" si="277"/>
        <v>5211.6333111221074</v>
      </c>
      <c r="K374" s="429">
        <f t="shared" si="277"/>
        <v>5228.9669025930289</v>
      </c>
      <c r="L374" s="429">
        <f t="shared" si="277"/>
        <v>5230.4724778913014</v>
      </c>
      <c r="M374" s="429">
        <f t="shared" si="277"/>
        <v>5207.7946765173037</v>
      </c>
    </row>
    <row r="375" spans="1:13" s="5" customFormat="1" ht="13.15">
      <c r="A375" s="1161"/>
      <c r="B375" s="8" t="str">
        <f t="shared" si="272"/>
        <v>Computing</v>
      </c>
      <c r="C375" s="429">
        <f t="shared" ref="C375:M375" si="278">C212+C269+C324</f>
        <v>103299.66971623262</v>
      </c>
      <c r="D375" s="429">
        <f t="shared" si="278"/>
        <v>105464.74116718936</v>
      </c>
      <c r="E375" s="429">
        <f t="shared" si="278"/>
        <v>107342.33402771453</v>
      </c>
      <c r="F375" s="429">
        <f t="shared" si="278"/>
        <v>109489.68867279369</v>
      </c>
      <c r="G375" s="429">
        <f t="shared" si="278"/>
        <v>111884.89653350062</v>
      </c>
      <c r="H375" s="429">
        <f t="shared" si="278"/>
        <v>113657.97528238571</v>
      </c>
      <c r="I375" s="429">
        <f t="shared" si="278"/>
        <v>114192.67727958148</v>
      </c>
      <c r="J375" s="429">
        <f t="shared" si="278"/>
        <v>114414.8890868427</v>
      </c>
      <c r="K375" s="429">
        <f t="shared" si="278"/>
        <v>114257.26165686926</v>
      </c>
      <c r="L375" s="429">
        <f t="shared" si="278"/>
        <v>113812.05221935372</v>
      </c>
      <c r="M375" s="429">
        <f t="shared" si="278"/>
        <v>112797.65437277954</v>
      </c>
    </row>
    <row r="376" spans="1:13" s="5" customFormat="1" ht="13.15">
      <c r="A376" s="1161"/>
      <c r="B376" s="8" t="str">
        <f t="shared" si="272"/>
        <v>Design &amp; Technology</v>
      </c>
      <c r="C376" s="429">
        <f t="shared" ref="C376:M376" si="279">C213+C270+C325</f>
        <v>158492.71312121308</v>
      </c>
      <c r="D376" s="429">
        <f t="shared" si="279"/>
        <v>162424.01958195321</v>
      </c>
      <c r="E376" s="429">
        <f t="shared" si="279"/>
        <v>165574.01236051304</v>
      </c>
      <c r="F376" s="429">
        <f t="shared" si="279"/>
        <v>168798.8669747781</v>
      </c>
      <c r="G376" s="429">
        <f t="shared" si="279"/>
        <v>172032.38300327686</v>
      </c>
      <c r="H376" s="429">
        <f t="shared" si="279"/>
        <v>174522.8383333298</v>
      </c>
      <c r="I376" s="429">
        <f t="shared" si="279"/>
        <v>174899.91290765177</v>
      </c>
      <c r="J376" s="429">
        <f t="shared" si="279"/>
        <v>174566.51442452805</v>
      </c>
      <c r="K376" s="429">
        <f t="shared" si="279"/>
        <v>173774.45418828682</v>
      </c>
      <c r="L376" s="429">
        <f t="shared" si="279"/>
        <v>172972.2939914384</v>
      </c>
      <c r="M376" s="429">
        <f t="shared" si="279"/>
        <v>171289.73787349885</v>
      </c>
    </row>
    <row r="377" spans="1:13" s="5" customFormat="1" ht="13.15">
      <c r="A377" s="1161"/>
      <c r="B377" s="8" t="str">
        <f t="shared" si="272"/>
        <v>Drama</v>
      </c>
      <c r="C377" s="429">
        <f t="shared" ref="C377:M377" si="280">C214+C271+C326</f>
        <v>80652.42844068585</v>
      </c>
      <c r="D377" s="429">
        <f t="shared" si="280"/>
        <v>82535.323261164478</v>
      </c>
      <c r="E377" s="429">
        <f t="shared" si="280"/>
        <v>84077.922548461924</v>
      </c>
      <c r="F377" s="429">
        <f t="shared" si="280"/>
        <v>85706.177223488005</v>
      </c>
      <c r="G377" s="429">
        <f t="shared" si="280"/>
        <v>87385.123472515756</v>
      </c>
      <c r="H377" s="429">
        <f t="shared" si="280"/>
        <v>88695.200105060299</v>
      </c>
      <c r="I377" s="429">
        <f t="shared" si="280"/>
        <v>88972.227686343904</v>
      </c>
      <c r="J377" s="429">
        <f t="shared" si="280"/>
        <v>88880.703027269497</v>
      </c>
      <c r="K377" s="429">
        <f t="shared" si="280"/>
        <v>88551.336090432931</v>
      </c>
      <c r="L377" s="429">
        <f t="shared" si="280"/>
        <v>88208.188643352405</v>
      </c>
      <c r="M377" s="429">
        <f t="shared" si="280"/>
        <v>87422.012622944138</v>
      </c>
    </row>
    <row r="378" spans="1:13" s="5" customFormat="1" ht="13.15">
      <c r="A378" s="1161"/>
      <c r="B378" s="8" t="str">
        <f t="shared" si="272"/>
        <v>English</v>
      </c>
      <c r="C378" s="429">
        <f t="shared" ref="C378:M378" si="281">C215+C272+C327</f>
        <v>525062.06828846002</v>
      </c>
      <c r="D378" s="429">
        <f t="shared" si="281"/>
        <v>539347.83093144069</v>
      </c>
      <c r="E378" s="429">
        <f t="shared" si="281"/>
        <v>550201.16980884038</v>
      </c>
      <c r="F378" s="429">
        <f t="shared" si="281"/>
        <v>561882.46686992992</v>
      </c>
      <c r="G378" s="429">
        <f t="shared" si="281"/>
        <v>574595.01457774919</v>
      </c>
      <c r="H378" s="429">
        <f t="shared" si="281"/>
        <v>582977.63148361468</v>
      </c>
      <c r="I378" s="429">
        <f t="shared" si="281"/>
        <v>584340.73861837829</v>
      </c>
      <c r="J378" s="429">
        <f t="shared" si="281"/>
        <v>585264.49362560851</v>
      </c>
      <c r="K378" s="429">
        <f t="shared" si="281"/>
        <v>583930.03704524564</v>
      </c>
      <c r="L378" s="429">
        <f t="shared" si="281"/>
        <v>579764.92881300556</v>
      </c>
      <c r="M378" s="429">
        <f t="shared" si="281"/>
        <v>572545.43158918549</v>
      </c>
    </row>
    <row r="379" spans="1:13" s="5" customFormat="1" ht="13.15">
      <c r="A379" s="1161"/>
      <c r="B379" s="8" t="str">
        <f t="shared" si="272"/>
        <v>Food</v>
      </c>
      <c r="C379" s="429">
        <f t="shared" ref="C379:M379" si="282">C216+C273+C328</f>
        <v>33287.084719401813</v>
      </c>
      <c r="D379" s="429">
        <f t="shared" si="282"/>
        <v>34120.789341566509</v>
      </c>
      <c r="E379" s="429">
        <f t="shared" si="282"/>
        <v>34816.804873544599</v>
      </c>
      <c r="F379" s="429">
        <f t="shared" si="282"/>
        <v>35589.986442270107</v>
      </c>
      <c r="G379" s="429">
        <f t="shared" si="282"/>
        <v>36453.892573431694</v>
      </c>
      <c r="H379" s="429">
        <f t="shared" si="282"/>
        <v>36979.943576930164</v>
      </c>
      <c r="I379" s="429">
        <f t="shared" si="282"/>
        <v>37054.857532062095</v>
      </c>
      <c r="J379" s="429">
        <f t="shared" si="282"/>
        <v>37167.744581146828</v>
      </c>
      <c r="K379" s="429">
        <f t="shared" si="282"/>
        <v>37113.993084338734</v>
      </c>
      <c r="L379" s="429">
        <f t="shared" si="282"/>
        <v>36788.88149987362</v>
      </c>
      <c r="M379" s="429">
        <f t="shared" si="282"/>
        <v>36265.460327089553</v>
      </c>
    </row>
    <row r="380" spans="1:13" s="5" customFormat="1" ht="13.15">
      <c r="A380" s="1161"/>
      <c r="B380" s="8" t="str">
        <f t="shared" si="272"/>
        <v>Geography</v>
      </c>
      <c r="C380" s="429">
        <f t="shared" ref="C380:M380" si="283">C217+C274+C329</f>
        <v>184313.48452203357</v>
      </c>
      <c r="D380" s="429">
        <f t="shared" si="283"/>
        <v>189059.73376015518</v>
      </c>
      <c r="E380" s="429">
        <f t="shared" si="283"/>
        <v>192690.96827640582</v>
      </c>
      <c r="F380" s="429">
        <f t="shared" si="283"/>
        <v>196575.25188256957</v>
      </c>
      <c r="G380" s="429">
        <f t="shared" si="283"/>
        <v>200675.52352523099</v>
      </c>
      <c r="H380" s="429">
        <f t="shared" si="283"/>
        <v>203646.12756158132</v>
      </c>
      <c r="I380" s="429">
        <f t="shared" si="283"/>
        <v>204207.56500979309</v>
      </c>
      <c r="J380" s="429">
        <f t="shared" si="283"/>
        <v>204216.92437989463</v>
      </c>
      <c r="K380" s="429">
        <f t="shared" si="283"/>
        <v>203577.71644130527</v>
      </c>
      <c r="L380" s="429">
        <f t="shared" si="283"/>
        <v>202501.99281444732</v>
      </c>
      <c r="M380" s="429">
        <f t="shared" si="283"/>
        <v>200387.62818240313</v>
      </c>
    </row>
    <row r="381" spans="1:13" s="5" customFormat="1" ht="13.15">
      <c r="A381" s="163"/>
      <c r="B381" s="8" t="str">
        <f t="shared" si="272"/>
        <v>History</v>
      </c>
      <c r="C381" s="429">
        <f t="shared" ref="C381:M381" si="284">C218+C275+C330</f>
        <v>199254.49424816013</v>
      </c>
      <c r="D381" s="429">
        <f t="shared" si="284"/>
        <v>204177.54554204139</v>
      </c>
      <c r="E381" s="429">
        <f t="shared" si="284"/>
        <v>208001.12697964814</v>
      </c>
      <c r="F381" s="429">
        <f t="shared" si="284"/>
        <v>212198.53221225826</v>
      </c>
      <c r="G381" s="429">
        <f t="shared" si="284"/>
        <v>216733.50683649621</v>
      </c>
      <c r="H381" s="429">
        <f t="shared" si="284"/>
        <v>220023.44310333137</v>
      </c>
      <c r="I381" s="429">
        <f t="shared" si="284"/>
        <v>220784.36355637241</v>
      </c>
      <c r="J381" s="429">
        <f t="shared" si="284"/>
        <v>220977.49139782393</v>
      </c>
      <c r="K381" s="429">
        <f t="shared" si="284"/>
        <v>220445.67570368675</v>
      </c>
      <c r="L381" s="429">
        <f t="shared" si="284"/>
        <v>219366.09083896299</v>
      </c>
      <c r="M381" s="429">
        <f t="shared" si="284"/>
        <v>217169.71200807104</v>
      </c>
    </row>
    <row r="382" spans="1:13" s="5" customFormat="1" ht="13.15">
      <c r="A382" s="163"/>
      <c r="B382" s="8" t="str">
        <f t="shared" si="272"/>
        <v>Mathematics</v>
      </c>
      <c r="C382" s="429">
        <f t="shared" ref="C382:M382" si="285">C219+C276+C331</f>
        <v>533813.35205254005</v>
      </c>
      <c r="D382" s="429">
        <f t="shared" si="285"/>
        <v>548644.40360240405</v>
      </c>
      <c r="E382" s="429">
        <f t="shared" si="285"/>
        <v>560454.34700106317</v>
      </c>
      <c r="F382" s="429">
        <f t="shared" si="285"/>
        <v>572189.42353887402</v>
      </c>
      <c r="G382" s="429">
        <f t="shared" si="285"/>
        <v>585286.89209380245</v>
      </c>
      <c r="H382" s="429">
        <f t="shared" si="285"/>
        <v>594207.85126663779</v>
      </c>
      <c r="I382" s="429">
        <f t="shared" si="285"/>
        <v>596323.8264116653</v>
      </c>
      <c r="J382" s="429">
        <f t="shared" si="285"/>
        <v>597758.71914241347</v>
      </c>
      <c r="K382" s="429">
        <f t="shared" si="285"/>
        <v>596914.42633690848</v>
      </c>
      <c r="L382" s="429">
        <f t="shared" si="285"/>
        <v>593354.63492378138</v>
      </c>
      <c r="M382" s="429">
        <f t="shared" si="285"/>
        <v>586729.45033743966</v>
      </c>
    </row>
    <row r="383" spans="1:13" s="5" customFormat="1" ht="13.15">
      <c r="A383" s="163"/>
      <c r="B383" s="8" t="str">
        <f t="shared" si="272"/>
        <v>Modern Foreign Languages</v>
      </c>
      <c r="C383" s="429">
        <f t="shared" ref="C383:M383" si="286">C220+C277+C332</f>
        <v>240264.79722428479</v>
      </c>
      <c r="D383" s="429">
        <f t="shared" si="286"/>
        <v>246787.49754829155</v>
      </c>
      <c r="E383" s="429">
        <f t="shared" si="286"/>
        <v>251681.24716058449</v>
      </c>
      <c r="F383" s="429">
        <f t="shared" si="286"/>
        <v>256703.57704102143</v>
      </c>
      <c r="G383" s="429">
        <f t="shared" si="286"/>
        <v>261787.07770361131</v>
      </c>
      <c r="H383" s="429">
        <f t="shared" si="286"/>
        <v>265522.07999223832</v>
      </c>
      <c r="I383" s="429">
        <f t="shared" si="286"/>
        <v>265989.77602809388</v>
      </c>
      <c r="J383" s="429">
        <f t="shared" si="286"/>
        <v>265602.36534570722</v>
      </c>
      <c r="K383" s="429">
        <f t="shared" si="286"/>
        <v>264442.74742703879</v>
      </c>
      <c r="L383" s="429">
        <f t="shared" si="286"/>
        <v>262967.96267263422</v>
      </c>
      <c r="M383" s="429">
        <f t="shared" si="286"/>
        <v>260135.01953557704</v>
      </c>
    </row>
    <row r="384" spans="1:13" s="5" customFormat="1" ht="13.15">
      <c r="A384" s="163"/>
      <c r="B384" s="8" t="str">
        <f t="shared" si="272"/>
        <v>Music</v>
      </c>
      <c r="C384" s="429">
        <f t="shared" ref="C384:M384" si="287">C221+C278+C333</f>
        <v>79251.68242772673</v>
      </c>
      <c r="D384" s="429">
        <f t="shared" si="287"/>
        <v>81265.900861029571</v>
      </c>
      <c r="E384" s="429">
        <f t="shared" si="287"/>
        <v>82848.401401958021</v>
      </c>
      <c r="F384" s="429">
        <f t="shared" si="287"/>
        <v>84411.529668566902</v>
      </c>
      <c r="G384" s="429">
        <f t="shared" si="287"/>
        <v>85906.957632703881</v>
      </c>
      <c r="H384" s="429">
        <f t="shared" si="287"/>
        <v>87131.25899947276</v>
      </c>
      <c r="I384" s="429">
        <f t="shared" si="287"/>
        <v>87283.866932203906</v>
      </c>
      <c r="J384" s="429">
        <f t="shared" si="287"/>
        <v>86976.672181791015</v>
      </c>
      <c r="K384" s="429">
        <f t="shared" si="287"/>
        <v>86482.589637825324</v>
      </c>
      <c r="L384" s="429">
        <f t="shared" si="287"/>
        <v>86142.270071265011</v>
      </c>
      <c r="M384" s="429">
        <f t="shared" si="287"/>
        <v>85367.190603720854</v>
      </c>
    </row>
    <row r="385" spans="1:16384" s="5" customFormat="1" ht="13.15">
      <c r="A385" s="163"/>
      <c r="B385" s="8" t="str">
        <f t="shared" si="272"/>
        <v>Others</v>
      </c>
      <c r="C385" s="429">
        <f t="shared" ref="C385:M385" si="288">C222+C279+C334</f>
        <v>180726.98282911757</v>
      </c>
      <c r="D385" s="429">
        <f t="shared" si="288"/>
        <v>181505.27853925712</v>
      </c>
      <c r="E385" s="429">
        <f t="shared" si="288"/>
        <v>183271.96689579985</v>
      </c>
      <c r="F385" s="429">
        <f t="shared" si="288"/>
        <v>186781.95106013241</v>
      </c>
      <c r="G385" s="429">
        <f t="shared" si="288"/>
        <v>191987.33023806146</v>
      </c>
      <c r="H385" s="429">
        <f t="shared" si="288"/>
        <v>196188.23918610002</v>
      </c>
      <c r="I385" s="429">
        <f t="shared" si="288"/>
        <v>199303.37813028606</v>
      </c>
      <c r="J385" s="429">
        <f t="shared" si="288"/>
        <v>201849.81972627708</v>
      </c>
      <c r="K385" s="429">
        <f t="shared" si="288"/>
        <v>203558.52317985563</v>
      </c>
      <c r="L385" s="429">
        <f t="shared" si="288"/>
        <v>204315.5027219833</v>
      </c>
      <c r="M385" s="429">
        <f t="shared" si="288"/>
        <v>204193.05146658857</v>
      </c>
    </row>
    <row r="386" spans="1:16384" s="5" customFormat="1" ht="13.15">
      <c r="A386" s="163"/>
      <c r="B386" s="8" t="str">
        <f t="shared" si="272"/>
        <v>Physical Education</v>
      </c>
      <c r="C386" s="429">
        <f t="shared" ref="C386:M386" si="289">C223+C280+C335</f>
        <v>285156.84322914755</v>
      </c>
      <c r="D386" s="429">
        <f t="shared" si="289"/>
        <v>292019.96768022311</v>
      </c>
      <c r="E386" s="429">
        <f t="shared" si="289"/>
        <v>297701.26530101872</v>
      </c>
      <c r="F386" s="429">
        <f t="shared" si="289"/>
        <v>303861.64940056717</v>
      </c>
      <c r="G386" s="429">
        <f t="shared" si="289"/>
        <v>310489.53732648445</v>
      </c>
      <c r="H386" s="429">
        <f t="shared" si="289"/>
        <v>315070.38859300583</v>
      </c>
      <c r="I386" s="429">
        <f t="shared" si="289"/>
        <v>315906.98917998781</v>
      </c>
      <c r="J386" s="429">
        <f t="shared" si="289"/>
        <v>316201.70386097068</v>
      </c>
      <c r="K386" s="429">
        <f t="shared" si="289"/>
        <v>315380.04135900608</v>
      </c>
      <c r="L386" s="429">
        <f t="shared" si="289"/>
        <v>313442.4798644309</v>
      </c>
      <c r="M386" s="429">
        <f t="shared" si="289"/>
        <v>309877.40964292124</v>
      </c>
    </row>
    <row r="387" spans="1:16384" s="5" customFormat="1" ht="13.15">
      <c r="A387" s="163"/>
      <c r="B387" s="8" t="str">
        <f t="shared" si="272"/>
        <v>Physics</v>
      </c>
      <c r="C387" s="429">
        <f t="shared" ref="C387:M387" si="290">C224+C281+C336</f>
        <v>181879.03316878999</v>
      </c>
      <c r="D387" s="429">
        <f t="shared" si="290"/>
        <v>187024.80581160026</v>
      </c>
      <c r="E387" s="429">
        <f t="shared" si="290"/>
        <v>190550.23289730595</v>
      </c>
      <c r="F387" s="429">
        <f t="shared" si="290"/>
        <v>194656.03685762067</v>
      </c>
      <c r="G387" s="429">
        <f t="shared" si="290"/>
        <v>199476.8205997484</v>
      </c>
      <c r="H387" s="429">
        <f t="shared" si="290"/>
        <v>202631.73711794586</v>
      </c>
      <c r="I387" s="429">
        <f t="shared" si="290"/>
        <v>203567.60509033964</v>
      </c>
      <c r="J387" s="429">
        <f t="shared" si="290"/>
        <v>204528.06817227154</v>
      </c>
      <c r="K387" s="429">
        <f t="shared" si="290"/>
        <v>204597.21544019142</v>
      </c>
      <c r="L387" s="429">
        <f t="shared" si="290"/>
        <v>203323.37813894282</v>
      </c>
      <c r="M387" s="429">
        <f t="shared" si="290"/>
        <v>200998.39547397941</v>
      </c>
    </row>
    <row r="388" spans="1:16384" s="5" customFormat="1" ht="13.15">
      <c r="A388" s="163"/>
      <c r="B388" s="8" t="str">
        <f t="shared" si="272"/>
        <v>Religious Education</v>
      </c>
      <c r="C388" s="429">
        <f t="shared" ref="C388:M388" si="291">C225+C282+C337</f>
        <v>117752.70610590755</v>
      </c>
      <c r="D388" s="429">
        <f t="shared" si="291"/>
        <v>120531.03243091973</v>
      </c>
      <c r="E388" s="429">
        <f t="shared" si="291"/>
        <v>122838.44496033265</v>
      </c>
      <c r="F388" s="429">
        <f t="shared" si="291"/>
        <v>125344.81493876192</v>
      </c>
      <c r="G388" s="429">
        <f t="shared" si="291"/>
        <v>128035.69535113491</v>
      </c>
      <c r="H388" s="429">
        <f t="shared" si="291"/>
        <v>129945.60964761919</v>
      </c>
      <c r="I388" s="429">
        <f t="shared" si="291"/>
        <v>130330.90620649586</v>
      </c>
      <c r="J388" s="429">
        <f t="shared" si="291"/>
        <v>130427.32465987508</v>
      </c>
      <c r="K388" s="429">
        <f t="shared" si="291"/>
        <v>130084.00988758901</v>
      </c>
      <c r="L388" s="429">
        <f t="shared" si="291"/>
        <v>129365.0985058599</v>
      </c>
      <c r="M388" s="429">
        <f t="shared" si="291"/>
        <v>127980.80682598297</v>
      </c>
    </row>
    <row r="389" spans="1:16384" s="5" customFormat="1" ht="13.15">
      <c r="A389" s="163"/>
      <c r="B389" s="8" t="str">
        <f t="shared" si="272"/>
        <v>Total</v>
      </c>
      <c r="C389" s="429">
        <f t="shared" ref="C389:M389" si="292">C226+C283+C338</f>
        <v>3514017.0210000002</v>
      </c>
      <c r="D389" s="429">
        <f t="shared" si="292"/>
        <v>3598999.0626293714</v>
      </c>
      <c r="E389" s="429">
        <f t="shared" si="292"/>
        <v>3666615.0048699933</v>
      </c>
      <c r="F389" s="429">
        <f t="shared" si="292"/>
        <v>3741956.1185992477</v>
      </c>
      <c r="G389" s="429">
        <f t="shared" si="292"/>
        <v>3826710.6335582258</v>
      </c>
      <c r="H389" s="429">
        <f t="shared" si="292"/>
        <v>3886565.3327251771</v>
      </c>
      <c r="I389" s="429">
        <f t="shared" si="292"/>
        <v>3903321.6831685938</v>
      </c>
      <c r="J389" s="429">
        <f t="shared" si="292"/>
        <v>3913153.1069570817</v>
      </c>
      <c r="K389" s="429">
        <f t="shared" si="292"/>
        <v>3908736.042856338</v>
      </c>
      <c r="L389" s="429">
        <f t="shared" si="292"/>
        <v>3889438.3787447829</v>
      </c>
      <c r="M389" s="429">
        <f t="shared" si="292"/>
        <v>3850376.5497523467</v>
      </c>
    </row>
    <row r="390" spans="1:16384">
      <c r="A390" s="1085">
        <f>N390</f>
        <v>0</v>
      </c>
      <c r="B390" s="1080"/>
      <c r="C390" s="1085">
        <f>SUM(C370:C388)-C389</f>
        <v>0</v>
      </c>
      <c r="D390" s="1085">
        <f t="shared" ref="D390:M390" si="293">SUM(D370:D388)-D389</f>
        <v>0</v>
      </c>
      <c r="E390" s="1085">
        <f t="shared" si="293"/>
        <v>0</v>
      </c>
      <c r="F390" s="1085">
        <f t="shared" si="293"/>
        <v>0</v>
      </c>
      <c r="G390" s="1085">
        <f t="shared" si="293"/>
        <v>0</v>
      </c>
      <c r="H390" s="1085">
        <f t="shared" si="293"/>
        <v>0</v>
      </c>
      <c r="I390" s="1085">
        <f t="shared" si="293"/>
        <v>0</v>
      </c>
      <c r="J390" s="1085">
        <f t="shared" si="293"/>
        <v>0</v>
      </c>
      <c r="K390" s="1085">
        <f t="shared" si="293"/>
        <v>0</v>
      </c>
      <c r="L390" s="1085">
        <f t="shared" si="293"/>
        <v>0</v>
      </c>
      <c r="M390" s="1085">
        <f t="shared" si="293"/>
        <v>0</v>
      </c>
      <c r="N390" s="1085">
        <f>SUM($C390:M390)</f>
        <v>0</v>
      </c>
      <c r="O390" s="1085"/>
      <c r="P390" s="1085"/>
      <c r="Q390" s="1080"/>
      <c r="R390" s="1085"/>
      <c r="S390" s="1085"/>
      <c r="T390" s="1085"/>
      <c r="U390" s="1085"/>
      <c r="V390" s="1085"/>
      <c r="W390" s="1085"/>
      <c r="X390" s="1085"/>
      <c r="Y390" s="1085"/>
      <c r="Z390" s="1085"/>
      <c r="AA390" s="1085"/>
      <c r="AB390" s="1085"/>
      <c r="AC390" s="1085"/>
      <c r="AD390" s="1085"/>
      <c r="AE390" s="1085"/>
      <c r="AF390" s="1080"/>
      <c r="AG390" s="1085"/>
      <c r="AH390" s="1085"/>
      <c r="AI390" s="1085"/>
      <c r="AJ390" s="1085"/>
      <c r="AK390" s="1085"/>
      <c r="AL390" s="1085"/>
      <c r="AM390" s="1085"/>
      <c r="AN390" s="1085"/>
      <c r="AO390" s="1085"/>
      <c r="AP390" s="1085"/>
      <c r="AQ390" s="1085"/>
      <c r="AR390" s="1085"/>
      <c r="AS390" s="1085"/>
      <c r="AT390" s="1085"/>
      <c r="AU390" s="1080"/>
      <c r="AV390" s="1085"/>
      <c r="AW390" s="1085"/>
      <c r="AX390" s="1085"/>
      <c r="AY390" s="1085"/>
      <c r="AZ390" s="1085"/>
      <c r="BA390" s="1085"/>
      <c r="BB390" s="1085"/>
      <c r="BC390" s="1085"/>
      <c r="BD390" s="1085"/>
      <c r="BE390" s="1085"/>
      <c r="BF390" s="1085"/>
      <c r="BG390" s="1085"/>
      <c r="BH390" s="1085"/>
      <c r="BI390" s="1085"/>
      <c r="BJ390" s="1080"/>
      <c r="BK390" s="1085"/>
      <c r="BL390" s="1085"/>
      <c r="BM390" s="1085"/>
      <c r="BN390" s="1085"/>
      <c r="BO390" s="1085"/>
      <c r="BP390" s="1085"/>
      <c r="BQ390" s="1085"/>
      <c r="BR390" s="1085"/>
      <c r="BS390" s="1085"/>
      <c r="BT390" s="1085"/>
      <c r="BU390" s="1085"/>
      <c r="BV390" s="1085"/>
      <c r="BW390" s="1085"/>
      <c r="BX390" s="1085"/>
      <c r="BY390" s="1080"/>
      <c r="BZ390" s="1085"/>
      <c r="CA390" s="1085"/>
      <c r="CB390" s="1085"/>
      <c r="CC390" s="1085"/>
      <c r="CD390" s="1085"/>
      <c r="CE390" s="1085"/>
      <c r="CF390" s="1085"/>
      <c r="CG390" s="1085"/>
      <c r="CH390" s="1085"/>
      <c r="CI390" s="1085"/>
      <c r="CJ390" s="1085"/>
      <c r="CK390" s="1085"/>
      <c r="CL390" s="1085"/>
      <c r="CM390" s="1085"/>
      <c r="CN390" s="1080"/>
      <c r="CO390" s="1085"/>
      <c r="CP390" s="1085"/>
      <c r="CQ390" s="1085"/>
      <c r="CR390" s="1085"/>
      <c r="CS390" s="1085"/>
      <c r="CT390" s="1085"/>
      <c r="CU390" s="1085"/>
      <c r="CV390" s="1085"/>
      <c r="CW390" s="1085"/>
      <c r="CX390" s="1085"/>
      <c r="CY390" s="1085"/>
      <c r="CZ390" s="1085"/>
      <c r="DA390" s="1085"/>
      <c r="DB390" s="1085"/>
      <c r="DC390" s="1080"/>
      <c r="DD390" s="1085"/>
      <c r="DE390" s="1085"/>
      <c r="DF390" s="1085"/>
      <c r="DG390" s="1085"/>
      <c r="DH390" s="1085"/>
      <c r="DI390" s="1085"/>
      <c r="DJ390" s="1085"/>
      <c r="DK390" s="1085"/>
      <c r="DL390" s="1085"/>
      <c r="DM390" s="1085"/>
      <c r="DN390" s="1085"/>
      <c r="DO390" s="1085"/>
      <c r="DP390" s="1085"/>
      <c r="DQ390" s="1085"/>
      <c r="DR390" s="1080"/>
      <c r="DS390" s="1085"/>
      <c r="DT390" s="1085"/>
      <c r="DU390" s="1085"/>
      <c r="DV390" s="1085"/>
      <c r="DW390" s="1085"/>
      <c r="DX390" s="1085"/>
      <c r="DY390" s="1085"/>
      <c r="DZ390" s="1085"/>
      <c r="EA390" s="1085"/>
      <c r="EB390" s="1085"/>
      <c r="EC390" s="1085"/>
      <c r="ED390" s="1085"/>
      <c r="EE390" s="1085"/>
      <c r="EF390" s="1085"/>
      <c r="EG390" s="1080"/>
      <c r="EH390" s="1085"/>
      <c r="EI390" s="1085"/>
      <c r="EJ390" s="1085"/>
      <c r="EK390" s="1085"/>
      <c r="EL390" s="1085"/>
      <c r="EM390" s="1085"/>
      <c r="EN390" s="1085"/>
      <c r="EO390" s="1085"/>
      <c r="EP390" s="1085"/>
      <c r="EQ390" s="1085"/>
      <c r="ER390" s="1085"/>
      <c r="ES390" s="1085"/>
      <c r="ET390" s="1085"/>
      <c r="EU390" s="1085"/>
      <c r="EV390" s="1080"/>
      <c r="EW390" s="1085"/>
      <c r="EX390" s="1085"/>
      <c r="EY390" s="1085"/>
      <c r="EZ390" s="1085"/>
      <c r="FA390" s="1085"/>
      <c r="FB390" s="1085"/>
      <c r="FC390" s="1085"/>
      <c r="FD390" s="1085"/>
      <c r="FE390" s="1085"/>
      <c r="FF390" s="1085"/>
      <c r="FG390" s="1085"/>
      <c r="FH390" s="1085"/>
      <c r="FI390" s="1085"/>
      <c r="FJ390" s="1085"/>
      <c r="FK390" s="1080"/>
      <c r="FL390" s="1085"/>
      <c r="FM390" s="1085"/>
      <c r="FN390" s="1085"/>
      <c r="FO390" s="1085"/>
      <c r="FP390" s="1085"/>
      <c r="FQ390" s="1085"/>
      <c r="FR390" s="1085"/>
      <c r="FS390" s="1085"/>
      <c r="FT390" s="1085"/>
      <c r="FU390" s="1085"/>
      <c r="FV390" s="1085"/>
      <c r="FW390" s="1085"/>
      <c r="FX390" s="1085"/>
      <c r="FY390" s="1085"/>
      <c r="FZ390" s="1080"/>
      <c r="GA390" s="1085"/>
      <c r="GB390" s="1085"/>
      <c r="GC390" s="1085"/>
      <c r="GD390" s="1085"/>
      <c r="GE390" s="1085"/>
      <c r="GF390" s="1085"/>
      <c r="GG390" s="1085"/>
      <c r="GH390" s="1085"/>
      <c r="GI390" s="1085"/>
      <c r="GJ390" s="1085"/>
      <c r="GK390" s="1085"/>
      <c r="GL390" s="1085"/>
      <c r="GM390" s="1085"/>
      <c r="GN390" s="1085"/>
      <c r="GO390" s="1080"/>
      <c r="GP390" s="1085"/>
      <c r="GQ390" s="1085"/>
      <c r="GR390" s="1085"/>
      <c r="GS390" s="1085"/>
      <c r="GT390" s="1085"/>
      <c r="GU390" s="1085"/>
      <c r="GV390" s="1085"/>
      <c r="GW390" s="1085"/>
      <c r="GX390" s="1085"/>
      <c r="GY390" s="1085"/>
      <c r="GZ390" s="1085"/>
      <c r="HA390" s="1085"/>
      <c r="HB390" s="1085"/>
      <c r="HC390" s="1085"/>
      <c r="HD390" s="1080"/>
      <c r="HE390" s="1085"/>
      <c r="HF390" s="1085"/>
      <c r="HG390" s="1085"/>
      <c r="HH390" s="1085"/>
      <c r="HI390" s="1085"/>
      <c r="HJ390" s="1085"/>
      <c r="HK390" s="1085"/>
      <c r="HL390" s="1085"/>
      <c r="HM390" s="1085"/>
      <c r="HN390" s="1085"/>
      <c r="HO390" s="1085"/>
      <c r="HP390" s="1085"/>
      <c r="HQ390" s="1085"/>
      <c r="HR390" s="1085"/>
      <c r="HS390" s="1080"/>
      <c r="HT390" s="1085"/>
      <c r="HU390" s="1085"/>
      <c r="HV390" s="1085"/>
      <c r="HW390" s="1085"/>
      <c r="HX390" s="1085"/>
      <c r="HY390" s="1085"/>
      <c r="HZ390" s="1085"/>
      <c r="IA390" s="1085"/>
      <c r="IB390" s="1085"/>
      <c r="IC390" s="1085"/>
      <c r="ID390" s="1085"/>
      <c r="IE390" s="1085"/>
      <c r="IF390" s="1085"/>
      <c r="IG390" s="1085"/>
      <c r="IH390" s="1080"/>
      <c r="II390" s="1085"/>
      <c r="IJ390" s="1085"/>
      <c r="IK390" s="1085"/>
      <c r="IL390" s="1085"/>
      <c r="IM390" s="1085"/>
      <c r="IN390" s="1085"/>
      <c r="IO390" s="1085"/>
      <c r="IP390" s="1085"/>
      <c r="IQ390" s="1085"/>
      <c r="IR390" s="1085"/>
      <c r="IS390" s="1085"/>
      <c r="IT390" s="1085"/>
      <c r="IU390" s="1085"/>
      <c r="IV390" s="1085"/>
      <c r="IW390" s="1080"/>
      <c r="IX390" s="1085"/>
      <c r="IY390" s="1085"/>
      <c r="IZ390" s="1085"/>
      <c r="JA390" s="1085"/>
      <c r="JB390" s="1085"/>
      <c r="JC390" s="1085"/>
      <c r="JD390" s="1085"/>
      <c r="JE390" s="1085"/>
      <c r="JF390" s="1085"/>
      <c r="JG390" s="1085"/>
      <c r="JH390" s="1085"/>
      <c r="JI390" s="1085"/>
      <c r="JJ390" s="1085"/>
      <c r="JK390" s="1085"/>
      <c r="JL390" s="1080"/>
      <c r="JM390" s="1085"/>
      <c r="JN390" s="1085"/>
      <c r="JO390" s="1085"/>
      <c r="JP390" s="1085"/>
      <c r="JQ390" s="1085"/>
      <c r="JR390" s="1085"/>
      <c r="JS390" s="1085"/>
      <c r="JT390" s="1085"/>
      <c r="JU390" s="1085"/>
      <c r="JV390" s="1085"/>
      <c r="JW390" s="1085"/>
      <c r="JX390" s="1085"/>
      <c r="JY390" s="1085"/>
      <c r="JZ390" s="1085"/>
      <c r="KA390" s="1080"/>
      <c r="KB390" s="1085"/>
      <c r="KC390" s="1085"/>
      <c r="KD390" s="1085"/>
      <c r="KE390" s="1085"/>
      <c r="KF390" s="1085"/>
      <c r="KG390" s="1085"/>
      <c r="KH390" s="1085"/>
      <c r="KI390" s="1085"/>
      <c r="KJ390" s="1085"/>
      <c r="KK390" s="1085"/>
      <c r="KL390" s="1085"/>
      <c r="KM390" s="1085"/>
      <c r="KN390" s="1085"/>
      <c r="KO390" s="1085"/>
      <c r="KP390" s="1080"/>
      <c r="KQ390" s="1085"/>
      <c r="KR390" s="1085"/>
      <c r="KS390" s="1085"/>
      <c r="KT390" s="1085"/>
      <c r="KU390" s="1085"/>
      <c r="KV390" s="1085"/>
      <c r="KW390" s="1085"/>
      <c r="KX390" s="1085"/>
      <c r="KY390" s="1085"/>
      <c r="KZ390" s="1085"/>
      <c r="LA390" s="1085"/>
      <c r="LB390" s="1085"/>
      <c r="LC390" s="1085"/>
      <c r="LD390" s="1085"/>
      <c r="LE390" s="1080"/>
      <c r="LF390" s="1085"/>
      <c r="LG390" s="1085"/>
      <c r="LH390" s="1085"/>
      <c r="LI390" s="1085"/>
      <c r="LJ390" s="1085"/>
      <c r="LK390" s="1085"/>
      <c r="LL390" s="1085"/>
      <c r="LM390" s="1085"/>
      <c r="LN390" s="1085"/>
      <c r="LO390" s="1085"/>
      <c r="LP390" s="1085"/>
      <c r="LQ390" s="1085"/>
      <c r="LR390" s="1085"/>
      <c r="LS390" s="1085"/>
      <c r="LT390" s="1080"/>
      <c r="LU390" s="1085"/>
      <c r="LV390" s="1085"/>
      <c r="LW390" s="1085"/>
      <c r="LX390" s="1085"/>
      <c r="LY390" s="1085"/>
      <c r="LZ390" s="1085"/>
      <c r="MA390" s="1085"/>
      <c r="MB390" s="1085"/>
      <c r="MC390" s="1085"/>
      <c r="MD390" s="1085"/>
      <c r="ME390" s="1085"/>
      <c r="MF390" s="1085"/>
      <c r="MG390" s="1085"/>
      <c r="MH390" s="1085"/>
      <c r="MI390" s="1080"/>
      <c r="MJ390" s="1085"/>
      <c r="MK390" s="1085"/>
      <c r="ML390" s="1085"/>
      <c r="MM390" s="1085"/>
      <c r="MN390" s="1085"/>
      <c r="MO390" s="1085"/>
      <c r="MP390" s="1085"/>
      <c r="MQ390" s="1085"/>
      <c r="MR390" s="1085"/>
      <c r="MS390" s="1085"/>
      <c r="MT390" s="1085"/>
      <c r="MU390" s="1085"/>
      <c r="MV390" s="1085"/>
      <c r="MW390" s="1085"/>
      <c r="MX390" s="1080"/>
      <c r="MY390" s="1085"/>
      <c r="MZ390" s="1085"/>
      <c r="NA390" s="1085"/>
      <c r="NB390" s="1085"/>
      <c r="NC390" s="1085"/>
      <c r="ND390" s="1085"/>
      <c r="NE390" s="1085"/>
      <c r="NF390" s="1085"/>
      <c r="NG390" s="1085"/>
      <c r="NH390" s="1085"/>
      <c r="NI390" s="1085"/>
      <c r="NJ390" s="1085"/>
      <c r="NK390" s="1085"/>
      <c r="NL390" s="1085"/>
      <c r="NM390" s="1080"/>
      <c r="NN390" s="1085"/>
      <c r="NO390" s="1085"/>
      <c r="NP390" s="1085"/>
      <c r="NQ390" s="1085"/>
      <c r="NR390" s="1085"/>
      <c r="NS390" s="1085"/>
      <c r="NT390" s="1085"/>
      <c r="NU390" s="1085"/>
      <c r="NV390" s="1085"/>
      <c r="NW390" s="1085"/>
      <c r="NX390" s="1085"/>
      <c r="NY390" s="1085"/>
      <c r="NZ390" s="1085"/>
      <c r="OA390" s="1085"/>
      <c r="OB390" s="1080"/>
      <c r="OC390" s="1085"/>
      <c r="OD390" s="1085"/>
      <c r="OE390" s="1085"/>
      <c r="OF390" s="1085"/>
      <c r="OG390" s="1085"/>
      <c r="OH390" s="1085"/>
      <c r="OI390" s="1085"/>
      <c r="OJ390" s="1085"/>
      <c r="OK390" s="1085"/>
      <c r="OL390" s="1085"/>
      <c r="OM390" s="1085"/>
      <c r="ON390" s="1085"/>
      <c r="OO390" s="1085"/>
      <c r="OP390" s="1085"/>
      <c r="OQ390" s="1080"/>
      <c r="OR390" s="1085"/>
      <c r="OS390" s="1085"/>
      <c r="OT390" s="1085"/>
      <c r="OU390" s="1085"/>
      <c r="OV390" s="1085"/>
      <c r="OW390" s="1085"/>
      <c r="OX390" s="1085"/>
      <c r="OY390" s="1085"/>
      <c r="OZ390" s="1085"/>
      <c r="PA390" s="1085"/>
      <c r="PB390" s="1085"/>
      <c r="PC390" s="1085"/>
      <c r="PD390" s="1085"/>
      <c r="PE390" s="1085"/>
      <c r="PF390" s="1080"/>
      <c r="PG390" s="1085"/>
      <c r="PH390" s="1085"/>
      <c r="PI390" s="1085"/>
      <c r="PJ390" s="1085"/>
      <c r="PK390" s="1085"/>
      <c r="PL390" s="1085"/>
      <c r="PM390" s="1085"/>
      <c r="PN390" s="1085"/>
      <c r="PO390" s="1085"/>
      <c r="PP390" s="1085"/>
      <c r="PQ390" s="1085"/>
      <c r="PR390" s="1085"/>
      <c r="PS390" s="1085"/>
      <c r="PT390" s="1085"/>
      <c r="PU390" s="1080"/>
      <c r="PV390" s="1085"/>
      <c r="PW390" s="1085"/>
      <c r="PX390" s="1085"/>
      <c r="PY390" s="1085"/>
      <c r="PZ390" s="1085"/>
      <c r="QA390" s="1085"/>
      <c r="QB390" s="1085"/>
      <c r="QC390" s="1085"/>
      <c r="QD390" s="1085"/>
      <c r="QE390" s="1085"/>
      <c r="QF390" s="1085"/>
      <c r="QG390" s="1085"/>
      <c r="QH390" s="1085"/>
      <c r="QI390" s="1085"/>
      <c r="QJ390" s="1080"/>
      <c r="QK390" s="1085"/>
      <c r="QL390" s="1085"/>
      <c r="QM390" s="1085"/>
      <c r="QN390" s="1085"/>
      <c r="QO390" s="1085"/>
      <c r="QP390" s="1085"/>
      <c r="QQ390" s="1085"/>
      <c r="QR390" s="1085"/>
      <c r="QS390" s="1085"/>
      <c r="QT390" s="1085"/>
      <c r="QU390" s="1085"/>
      <c r="QV390" s="1085"/>
      <c r="QW390" s="1085"/>
      <c r="QX390" s="1085"/>
      <c r="QY390" s="1080"/>
      <c r="QZ390" s="1085"/>
      <c r="RA390" s="1085"/>
      <c r="RB390" s="1085"/>
      <c r="RC390" s="1085"/>
      <c r="RD390" s="1085"/>
      <c r="RE390" s="1085"/>
      <c r="RF390" s="1085"/>
      <c r="RG390" s="1085"/>
      <c r="RH390" s="1085"/>
      <c r="RI390" s="1085"/>
      <c r="RJ390" s="1085"/>
      <c r="RK390" s="1085"/>
      <c r="RL390" s="1085"/>
      <c r="RM390" s="1085"/>
      <c r="RN390" s="1080"/>
      <c r="RO390" s="1085"/>
      <c r="RP390" s="1085"/>
      <c r="RQ390" s="1085"/>
      <c r="RR390" s="1085"/>
      <c r="RS390" s="1085"/>
      <c r="RT390" s="1085"/>
      <c r="RU390" s="1085"/>
      <c r="RV390" s="1085"/>
      <c r="RW390" s="1085"/>
      <c r="RX390" s="1085"/>
      <c r="RY390" s="1085"/>
      <c r="RZ390" s="1085"/>
      <c r="SA390" s="1085"/>
      <c r="SB390" s="1085"/>
      <c r="SC390" s="1080"/>
      <c r="SD390" s="1085"/>
      <c r="SE390" s="1085"/>
      <c r="SF390" s="1085"/>
      <c r="SG390" s="1085"/>
      <c r="SH390" s="1085"/>
      <c r="SI390" s="1085"/>
      <c r="SJ390" s="1085"/>
      <c r="SK390" s="1085"/>
      <c r="SL390" s="1085"/>
      <c r="SM390" s="1085"/>
      <c r="SN390" s="1085"/>
      <c r="SO390" s="1085"/>
      <c r="SP390" s="1085"/>
      <c r="SQ390" s="1085"/>
      <c r="SR390" s="1080"/>
      <c r="SS390" s="1085"/>
      <c r="ST390" s="1085"/>
      <c r="SU390" s="1085"/>
      <c r="SV390" s="1085"/>
      <c r="SW390" s="1085"/>
      <c r="SX390" s="1085"/>
      <c r="SY390" s="1085"/>
      <c r="SZ390" s="1085"/>
      <c r="TA390" s="1085"/>
      <c r="TB390" s="1085"/>
      <c r="TC390" s="1085"/>
      <c r="TD390" s="1085"/>
      <c r="TE390" s="1085"/>
      <c r="TF390" s="1085"/>
      <c r="TG390" s="1080"/>
      <c r="TH390" s="1085"/>
      <c r="TI390" s="1085"/>
      <c r="TJ390" s="1085"/>
      <c r="TK390" s="1085"/>
      <c r="TL390" s="1085"/>
      <c r="TM390" s="1085"/>
      <c r="TN390" s="1085"/>
      <c r="TO390" s="1085"/>
      <c r="TP390" s="1085"/>
      <c r="TQ390" s="1085"/>
      <c r="TR390" s="1085"/>
      <c r="TS390" s="1085"/>
      <c r="TT390" s="1085"/>
      <c r="TU390" s="1085"/>
      <c r="TV390" s="1080"/>
      <c r="TW390" s="1085"/>
      <c r="TX390" s="1085"/>
      <c r="TY390" s="1085"/>
      <c r="TZ390" s="1085"/>
      <c r="UA390" s="1085"/>
      <c r="UB390" s="1085"/>
      <c r="UC390" s="1085"/>
      <c r="UD390" s="1085"/>
      <c r="UE390" s="1085"/>
      <c r="UF390" s="1085"/>
      <c r="UG390" s="1085"/>
      <c r="UH390" s="1085"/>
      <c r="UI390" s="1085"/>
      <c r="UJ390" s="1085"/>
      <c r="UK390" s="1080"/>
      <c r="UL390" s="1085"/>
      <c r="UM390" s="1085"/>
      <c r="UN390" s="1085"/>
      <c r="UO390" s="1085"/>
      <c r="UP390" s="1085"/>
      <c r="UQ390" s="1085"/>
      <c r="UR390" s="1085"/>
      <c r="US390" s="1085"/>
      <c r="UT390" s="1085"/>
      <c r="UU390" s="1085"/>
      <c r="UV390" s="1085"/>
      <c r="UW390" s="1085"/>
      <c r="UX390" s="1085"/>
      <c r="UY390" s="1085"/>
      <c r="UZ390" s="1080"/>
      <c r="VA390" s="1085"/>
      <c r="VB390" s="1085"/>
      <c r="VC390" s="1085"/>
      <c r="VD390" s="1085"/>
      <c r="VE390" s="1085"/>
      <c r="VF390" s="1085"/>
      <c r="VG390" s="1085"/>
      <c r="VH390" s="1085"/>
      <c r="VI390" s="1085"/>
      <c r="VJ390" s="1085"/>
      <c r="VK390" s="1085"/>
      <c r="VL390" s="1085"/>
      <c r="VM390" s="1085"/>
      <c r="VN390" s="1085"/>
      <c r="VO390" s="1080"/>
      <c r="VP390" s="1085"/>
      <c r="VQ390" s="1085"/>
      <c r="VR390" s="1085"/>
      <c r="VS390" s="1085"/>
      <c r="VT390" s="1085"/>
      <c r="VU390" s="1085"/>
      <c r="VV390" s="1085"/>
      <c r="VW390" s="1085"/>
      <c r="VX390" s="1085"/>
      <c r="VY390" s="1085"/>
      <c r="VZ390" s="1085"/>
      <c r="WA390" s="1085"/>
      <c r="WB390" s="1085"/>
      <c r="WC390" s="1085"/>
      <c r="WD390" s="1080"/>
      <c r="WE390" s="1085"/>
      <c r="WF390" s="1085"/>
      <c r="WG390" s="1085"/>
      <c r="WH390" s="1085"/>
      <c r="WI390" s="1085"/>
      <c r="WJ390" s="1085"/>
      <c r="WK390" s="1085"/>
      <c r="WL390" s="1085"/>
      <c r="WM390" s="1085"/>
      <c r="WN390" s="1085"/>
      <c r="WO390" s="1085"/>
      <c r="WP390" s="1085"/>
      <c r="WQ390" s="1085"/>
      <c r="WR390" s="1085"/>
      <c r="WS390" s="1080"/>
      <c r="WT390" s="1085"/>
      <c r="WU390" s="1085"/>
      <c r="WV390" s="1085"/>
      <c r="WW390" s="1085"/>
      <c r="WX390" s="1085"/>
      <c r="WY390" s="1085"/>
      <c r="WZ390" s="1085"/>
      <c r="XA390" s="1085"/>
      <c r="XB390" s="1085"/>
      <c r="XC390" s="1085"/>
      <c r="XD390" s="1085"/>
      <c r="XE390" s="1085"/>
      <c r="XF390" s="1085"/>
      <c r="XG390" s="1085"/>
      <c r="XH390" s="1080"/>
      <c r="XI390" s="1085"/>
      <c r="XJ390" s="1085"/>
      <c r="XK390" s="1085"/>
      <c r="XL390" s="1085"/>
      <c r="XM390" s="1085"/>
      <c r="XN390" s="1085"/>
      <c r="XO390" s="1085"/>
      <c r="XP390" s="1085"/>
      <c r="XQ390" s="1085"/>
      <c r="XR390" s="1085"/>
      <c r="XS390" s="1085"/>
      <c r="XT390" s="1085"/>
      <c r="XU390" s="1085"/>
      <c r="XV390" s="1085"/>
      <c r="XW390" s="1080"/>
      <c r="XX390" s="1085"/>
      <c r="XY390" s="1085"/>
      <c r="XZ390" s="1085"/>
      <c r="YA390" s="1085"/>
      <c r="YB390" s="1085"/>
      <c r="YC390" s="1085"/>
      <c r="YD390" s="1085"/>
      <c r="YE390" s="1085"/>
      <c r="YF390" s="1085"/>
      <c r="YG390" s="1085"/>
      <c r="YH390" s="1085"/>
      <c r="YI390" s="1085"/>
      <c r="YJ390" s="1085"/>
      <c r="YK390" s="1085"/>
      <c r="YL390" s="1080"/>
      <c r="YM390" s="1085"/>
      <c r="YN390" s="1085"/>
      <c r="YO390" s="1085"/>
      <c r="YP390" s="1085"/>
      <c r="YQ390" s="1085"/>
      <c r="YR390" s="1085"/>
      <c r="YS390" s="1085"/>
      <c r="YT390" s="1085"/>
      <c r="YU390" s="1085"/>
      <c r="YV390" s="1085"/>
      <c r="YW390" s="1085"/>
      <c r="YX390" s="1085"/>
      <c r="YY390" s="1085"/>
      <c r="YZ390" s="1085"/>
      <c r="ZA390" s="1080"/>
      <c r="ZB390" s="1085"/>
      <c r="ZC390" s="1085"/>
      <c r="ZD390" s="1085"/>
      <c r="ZE390" s="1085"/>
      <c r="ZF390" s="1085"/>
      <c r="ZG390" s="1085"/>
      <c r="ZH390" s="1085"/>
      <c r="ZI390" s="1085"/>
      <c r="ZJ390" s="1085"/>
      <c r="ZK390" s="1085"/>
      <c r="ZL390" s="1085"/>
      <c r="ZM390" s="1085"/>
      <c r="ZN390" s="1085"/>
      <c r="ZO390" s="1085"/>
      <c r="ZP390" s="1080"/>
      <c r="ZQ390" s="1085"/>
      <c r="ZR390" s="1085"/>
      <c r="ZS390" s="1085"/>
      <c r="ZT390" s="1085"/>
      <c r="ZU390" s="1085"/>
      <c r="ZV390" s="1085"/>
      <c r="ZW390" s="1085"/>
      <c r="ZX390" s="1085"/>
      <c r="ZY390" s="1085"/>
      <c r="ZZ390" s="1085"/>
      <c r="AAA390" s="1085"/>
      <c r="AAB390" s="1085"/>
      <c r="AAC390" s="1085"/>
      <c r="AAD390" s="1085"/>
      <c r="AAE390" s="1080"/>
      <c r="AAF390" s="1085"/>
      <c r="AAG390" s="1085"/>
      <c r="AAH390" s="1085"/>
      <c r="AAI390" s="1085"/>
      <c r="AAJ390" s="1085"/>
      <c r="AAK390" s="1085"/>
      <c r="AAL390" s="1085"/>
      <c r="AAM390" s="1085"/>
      <c r="AAN390" s="1085"/>
      <c r="AAO390" s="1085"/>
      <c r="AAP390" s="1085"/>
      <c r="AAQ390" s="1085"/>
      <c r="AAR390" s="1085"/>
      <c r="AAS390" s="1085"/>
      <c r="AAT390" s="1080"/>
      <c r="AAU390" s="1085"/>
      <c r="AAV390" s="1085"/>
      <c r="AAW390" s="1085"/>
      <c r="AAX390" s="1085"/>
      <c r="AAY390" s="1085"/>
      <c r="AAZ390" s="1085"/>
      <c r="ABA390" s="1085"/>
      <c r="ABB390" s="1085"/>
      <c r="ABC390" s="1085"/>
      <c r="ABD390" s="1085"/>
      <c r="ABE390" s="1085"/>
      <c r="ABF390" s="1085"/>
      <c r="ABG390" s="1085"/>
      <c r="ABH390" s="1085"/>
      <c r="ABI390" s="1080"/>
      <c r="ABJ390" s="1085"/>
      <c r="ABK390" s="1085"/>
      <c r="ABL390" s="1085"/>
      <c r="ABM390" s="1085"/>
      <c r="ABN390" s="1085"/>
      <c r="ABO390" s="1085"/>
      <c r="ABP390" s="1085"/>
      <c r="ABQ390" s="1085"/>
      <c r="ABR390" s="1085"/>
      <c r="ABS390" s="1085"/>
      <c r="ABT390" s="1085"/>
      <c r="ABU390" s="1085"/>
      <c r="ABV390" s="1085"/>
      <c r="ABW390" s="1085"/>
      <c r="ABX390" s="1080"/>
      <c r="ABY390" s="1085"/>
      <c r="ABZ390" s="1085"/>
      <c r="ACA390" s="1085"/>
      <c r="ACB390" s="1085"/>
      <c r="ACC390" s="1085"/>
      <c r="ACD390" s="1085"/>
      <c r="ACE390" s="1085"/>
      <c r="ACF390" s="1085"/>
      <c r="ACG390" s="1085"/>
      <c r="ACH390" s="1085"/>
      <c r="ACI390" s="1085"/>
      <c r="ACJ390" s="1085"/>
      <c r="ACK390" s="1085"/>
      <c r="ACL390" s="1085"/>
      <c r="ACM390" s="1080"/>
      <c r="ACN390" s="1085"/>
      <c r="ACO390" s="1085"/>
      <c r="ACP390" s="1085"/>
      <c r="ACQ390" s="1085"/>
      <c r="ACR390" s="1085"/>
      <c r="ACS390" s="1085"/>
      <c r="ACT390" s="1085"/>
      <c r="ACU390" s="1085"/>
      <c r="ACV390" s="1085"/>
      <c r="ACW390" s="1085"/>
      <c r="ACX390" s="1085"/>
      <c r="ACY390" s="1085"/>
      <c r="ACZ390" s="1085"/>
      <c r="ADA390" s="1085"/>
      <c r="ADB390" s="1080"/>
      <c r="ADC390" s="1085"/>
      <c r="ADD390" s="1085"/>
      <c r="ADE390" s="1085"/>
      <c r="ADF390" s="1085"/>
      <c r="ADG390" s="1085"/>
      <c r="ADH390" s="1085"/>
      <c r="ADI390" s="1085"/>
      <c r="ADJ390" s="1085"/>
      <c r="ADK390" s="1085"/>
      <c r="ADL390" s="1085"/>
      <c r="ADM390" s="1085"/>
      <c r="ADN390" s="1085"/>
      <c r="ADO390" s="1085"/>
      <c r="ADP390" s="1085"/>
      <c r="ADQ390" s="1080"/>
      <c r="ADR390" s="1085"/>
      <c r="ADS390" s="1085"/>
      <c r="ADT390" s="1085"/>
      <c r="ADU390" s="1085"/>
      <c r="ADV390" s="1085"/>
      <c r="ADW390" s="1085"/>
      <c r="ADX390" s="1085"/>
      <c r="ADY390" s="1085"/>
      <c r="ADZ390" s="1085"/>
      <c r="AEA390" s="1085"/>
      <c r="AEB390" s="1085"/>
      <c r="AEC390" s="1085"/>
      <c r="AED390" s="1085"/>
      <c r="AEE390" s="1085"/>
      <c r="AEF390" s="1080"/>
      <c r="AEG390" s="1085"/>
      <c r="AEH390" s="1085"/>
      <c r="AEI390" s="1085"/>
      <c r="AEJ390" s="1085"/>
      <c r="AEK390" s="1085"/>
      <c r="AEL390" s="1085"/>
      <c r="AEM390" s="1085"/>
      <c r="AEN390" s="1085"/>
      <c r="AEO390" s="1085"/>
      <c r="AEP390" s="1085"/>
      <c r="AEQ390" s="1085"/>
      <c r="AER390" s="1085"/>
      <c r="AES390" s="1085"/>
      <c r="AET390" s="1085"/>
      <c r="AEU390" s="1080"/>
      <c r="AEV390" s="1085"/>
      <c r="AEW390" s="1085"/>
      <c r="AEX390" s="1085"/>
      <c r="AEY390" s="1085"/>
      <c r="AEZ390" s="1085"/>
      <c r="AFA390" s="1085"/>
      <c r="AFB390" s="1085"/>
      <c r="AFC390" s="1085"/>
      <c r="AFD390" s="1085"/>
      <c r="AFE390" s="1085"/>
      <c r="AFF390" s="1085"/>
      <c r="AFG390" s="1085"/>
      <c r="AFH390" s="1085"/>
      <c r="AFI390" s="1085"/>
      <c r="AFJ390" s="1080"/>
      <c r="AFK390" s="1085"/>
      <c r="AFL390" s="1085"/>
      <c r="AFM390" s="1085"/>
      <c r="AFN390" s="1085"/>
      <c r="AFO390" s="1085"/>
      <c r="AFP390" s="1085"/>
      <c r="AFQ390" s="1085"/>
      <c r="AFR390" s="1085"/>
      <c r="AFS390" s="1085"/>
      <c r="AFT390" s="1085"/>
      <c r="AFU390" s="1085"/>
      <c r="AFV390" s="1085"/>
      <c r="AFW390" s="1085"/>
      <c r="AFX390" s="1085"/>
      <c r="AFY390" s="1080"/>
      <c r="AFZ390" s="1085"/>
      <c r="AGA390" s="1085"/>
      <c r="AGB390" s="1085"/>
      <c r="AGC390" s="1085"/>
      <c r="AGD390" s="1085"/>
      <c r="AGE390" s="1085"/>
      <c r="AGF390" s="1085"/>
      <c r="AGG390" s="1085"/>
      <c r="AGH390" s="1085"/>
      <c r="AGI390" s="1085"/>
      <c r="AGJ390" s="1085"/>
      <c r="AGK390" s="1085"/>
      <c r="AGL390" s="1085"/>
      <c r="AGM390" s="1085"/>
      <c r="AGN390" s="1080"/>
      <c r="AGO390" s="1085"/>
      <c r="AGP390" s="1085"/>
      <c r="AGQ390" s="1085"/>
      <c r="AGR390" s="1085"/>
      <c r="AGS390" s="1085"/>
      <c r="AGT390" s="1085"/>
      <c r="AGU390" s="1085"/>
      <c r="AGV390" s="1085"/>
      <c r="AGW390" s="1085"/>
      <c r="AGX390" s="1085"/>
      <c r="AGY390" s="1085"/>
      <c r="AGZ390" s="1085"/>
      <c r="AHA390" s="1085"/>
      <c r="AHB390" s="1085"/>
      <c r="AHC390" s="1080"/>
      <c r="AHD390" s="1085"/>
      <c r="AHE390" s="1085"/>
      <c r="AHF390" s="1085"/>
      <c r="AHG390" s="1085"/>
      <c r="AHH390" s="1085"/>
      <c r="AHI390" s="1085"/>
      <c r="AHJ390" s="1085"/>
      <c r="AHK390" s="1085"/>
      <c r="AHL390" s="1085"/>
      <c r="AHM390" s="1085"/>
      <c r="AHN390" s="1085"/>
      <c r="AHO390" s="1085"/>
      <c r="AHP390" s="1085"/>
      <c r="AHQ390" s="1085"/>
      <c r="AHR390" s="1080"/>
      <c r="AHS390" s="1085"/>
      <c r="AHT390" s="1085"/>
      <c r="AHU390" s="1085"/>
      <c r="AHV390" s="1085"/>
      <c r="AHW390" s="1085"/>
      <c r="AHX390" s="1085"/>
      <c r="AHY390" s="1085"/>
      <c r="AHZ390" s="1085"/>
      <c r="AIA390" s="1085"/>
      <c r="AIB390" s="1085"/>
      <c r="AIC390" s="1085"/>
      <c r="AID390" s="1085"/>
      <c r="AIE390" s="1085"/>
      <c r="AIF390" s="1085"/>
      <c r="AIG390" s="1080"/>
      <c r="AIH390" s="1085"/>
      <c r="AII390" s="1085"/>
      <c r="AIJ390" s="1085"/>
      <c r="AIK390" s="1085"/>
      <c r="AIL390" s="1085"/>
      <c r="AIM390" s="1085"/>
      <c r="AIN390" s="1085"/>
      <c r="AIO390" s="1085"/>
      <c r="AIP390" s="1085"/>
      <c r="AIQ390" s="1085"/>
      <c r="AIR390" s="1085"/>
      <c r="AIS390" s="1085"/>
      <c r="AIT390" s="1085"/>
      <c r="AIU390" s="1085"/>
      <c r="AIV390" s="1080"/>
      <c r="AIW390" s="1085"/>
      <c r="AIX390" s="1085"/>
      <c r="AIY390" s="1085"/>
      <c r="AIZ390" s="1085"/>
      <c r="AJA390" s="1085"/>
      <c r="AJB390" s="1085"/>
      <c r="AJC390" s="1085"/>
      <c r="AJD390" s="1085"/>
      <c r="AJE390" s="1085"/>
      <c r="AJF390" s="1085"/>
      <c r="AJG390" s="1085"/>
      <c r="AJH390" s="1085"/>
      <c r="AJI390" s="1085"/>
      <c r="AJJ390" s="1085"/>
      <c r="AJK390" s="1080"/>
      <c r="AJL390" s="1085"/>
      <c r="AJM390" s="1085"/>
      <c r="AJN390" s="1085"/>
      <c r="AJO390" s="1085"/>
      <c r="AJP390" s="1085"/>
      <c r="AJQ390" s="1085"/>
      <c r="AJR390" s="1085"/>
      <c r="AJS390" s="1085"/>
      <c r="AJT390" s="1085"/>
      <c r="AJU390" s="1085"/>
      <c r="AJV390" s="1085"/>
      <c r="AJW390" s="1085"/>
      <c r="AJX390" s="1085"/>
      <c r="AJY390" s="1085"/>
      <c r="AJZ390" s="1080"/>
      <c r="AKA390" s="1085"/>
      <c r="AKB390" s="1085"/>
      <c r="AKC390" s="1085"/>
      <c r="AKD390" s="1085"/>
      <c r="AKE390" s="1085"/>
      <c r="AKF390" s="1085"/>
      <c r="AKG390" s="1085"/>
      <c r="AKH390" s="1085"/>
      <c r="AKI390" s="1085"/>
      <c r="AKJ390" s="1085"/>
      <c r="AKK390" s="1085"/>
      <c r="AKL390" s="1085"/>
      <c r="AKM390" s="1085"/>
      <c r="AKN390" s="1085"/>
      <c r="AKO390" s="1080"/>
      <c r="AKP390" s="1085"/>
      <c r="AKQ390" s="1085"/>
      <c r="AKR390" s="1085"/>
      <c r="AKS390" s="1085"/>
      <c r="AKT390" s="1085"/>
      <c r="AKU390" s="1085"/>
      <c r="AKV390" s="1085"/>
      <c r="AKW390" s="1085"/>
      <c r="AKX390" s="1085"/>
      <c r="AKY390" s="1085"/>
      <c r="AKZ390" s="1085"/>
      <c r="ALA390" s="1085"/>
      <c r="ALB390" s="1085"/>
      <c r="ALC390" s="1085"/>
      <c r="ALD390" s="1080"/>
      <c r="ALE390" s="1085"/>
      <c r="ALF390" s="1085"/>
      <c r="ALG390" s="1085"/>
      <c r="ALH390" s="1085"/>
      <c r="ALI390" s="1085"/>
      <c r="ALJ390" s="1085"/>
      <c r="ALK390" s="1085"/>
      <c r="ALL390" s="1085"/>
      <c r="ALM390" s="1085"/>
      <c r="ALN390" s="1085"/>
      <c r="ALO390" s="1085"/>
      <c r="ALP390" s="1085"/>
      <c r="ALQ390" s="1085"/>
      <c r="ALR390" s="1085"/>
      <c r="ALS390" s="1080"/>
      <c r="ALT390" s="1085"/>
      <c r="ALU390" s="1085"/>
      <c r="ALV390" s="1085"/>
      <c r="ALW390" s="1085"/>
      <c r="ALX390" s="1085"/>
      <c r="ALY390" s="1085"/>
      <c r="ALZ390" s="1085"/>
      <c r="AMA390" s="1085"/>
      <c r="AMB390" s="1085"/>
      <c r="AMC390" s="1085"/>
      <c r="AMD390" s="1085"/>
      <c r="AME390" s="1085"/>
      <c r="AMF390" s="1085"/>
      <c r="AMG390" s="1085"/>
      <c r="AMH390" s="1080"/>
      <c r="AMI390" s="1085"/>
      <c r="AMJ390" s="1085"/>
      <c r="AMK390" s="1085"/>
      <c r="AML390" s="1085"/>
      <c r="AMM390" s="1085"/>
      <c r="AMN390" s="1085"/>
      <c r="AMO390" s="1085"/>
      <c r="AMP390" s="1085"/>
      <c r="AMQ390" s="1085"/>
      <c r="AMR390" s="1085"/>
      <c r="AMS390" s="1085"/>
      <c r="AMT390" s="1085"/>
      <c r="AMU390" s="1085"/>
      <c r="AMV390" s="1085"/>
      <c r="AMW390" s="1080"/>
      <c r="AMX390" s="1085"/>
      <c r="AMY390" s="1085"/>
      <c r="AMZ390" s="1085"/>
      <c r="ANA390" s="1085"/>
      <c r="ANB390" s="1085"/>
      <c r="ANC390" s="1085"/>
      <c r="AND390" s="1085"/>
      <c r="ANE390" s="1085"/>
      <c r="ANF390" s="1085"/>
      <c r="ANG390" s="1085"/>
      <c r="ANH390" s="1085"/>
      <c r="ANI390" s="1085"/>
      <c r="ANJ390" s="1085"/>
      <c r="ANK390" s="1085"/>
      <c r="ANL390" s="1080"/>
      <c r="ANM390" s="1085"/>
      <c r="ANN390" s="1085"/>
      <c r="ANO390" s="1085"/>
      <c r="ANP390" s="1085"/>
      <c r="ANQ390" s="1085"/>
      <c r="ANR390" s="1085"/>
      <c r="ANS390" s="1085"/>
      <c r="ANT390" s="1085"/>
      <c r="ANU390" s="1085"/>
      <c r="ANV390" s="1085"/>
      <c r="ANW390" s="1085"/>
      <c r="ANX390" s="1085"/>
      <c r="ANY390" s="1085"/>
      <c r="ANZ390" s="1085"/>
      <c r="AOA390" s="1080"/>
      <c r="AOB390" s="1085"/>
      <c r="AOC390" s="1085"/>
      <c r="AOD390" s="1085"/>
      <c r="AOE390" s="1085"/>
      <c r="AOF390" s="1085"/>
      <c r="AOG390" s="1085"/>
      <c r="AOH390" s="1085"/>
      <c r="AOI390" s="1085"/>
      <c r="AOJ390" s="1085"/>
      <c r="AOK390" s="1085"/>
      <c r="AOL390" s="1085"/>
      <c r="AOM390" s="1085"/>
      <c r="AON390" s="1085"/>
      <c r="AOO390" s="1085"/>
      <c r="AOP390" s="1080"/>
      <c r="AOQ390" s="1085"/>
      <c r="AOR390" s="1085"/>
      <c r="AOS390" s="1085"/>
      <c r="AOT390" s="1085"/>
      <c r="AOU390" s="1085"/>
      <c r="AOV390" s="1085"/>
      <c r="AOW390" s="1085"/>
      <c r="AOX390" s="1085"/>
      <c r="AOY390" s="1085"/>
      <c r="AOZ390" s="1085"/>
      <c r="APA390" s="1085"/>
      <c r="APB390" s="1085"/>
      <c r="APC390" s="1085"/>
      <c r="APD390" s="1085"/>
      <c r="APE390" s="1080"/>
      <c r="APF390" s="1085"/>
      <c r="APG390" s="1085"/>
      <c r="APH390" s="1085"/>
      <c r="API390" s="1085"/>
      <c r="APJ390" s="1085"/>
      <c r="APK390" s="1085"/>
      <c r="APL390" s="1085"/>
      <c r="APM390" s="1085"/>
      <c r="APN390" s="1085"/>
      <c r="APO390" s="1085"/>
      <c r="APP390" s="1085"/>
      <c r="APQ390" s="1085"/>
      <c r="APR390" s="1085"/>
      <c r="APS390" s="1085"/>
      <c r="APT390" s="1080"/>
      <c r="APU390" s="1085"/>
      <c r="APV390" s="1085"/>
      <c r="APW390" s="1085"/>
      <c r="APX390" s="1085"/>
      <c r="APY390" s="1085"/>
      <c r="APZ390" s="1085"/>
      <c r="AQA390" s="1085"/>
      <c r="AQB390" s="1085"/>
      <c r="AQC390" s="1085"/>
      <c r="AQD390" s="1085"/>
      <c r="AQE390" s="1085"/>
      <c r="AQF390" s="1085"/>
      <c r="AQG390" s="1085"/>
      <c r="AQH390" s="1085"/>
      <c r="AQI390" s="1080"/>
      <c r="AQJ390" s="1085"/>
      <c r="AQK390" s="1085"/>
      <c r="AQL390" s="1085"/>
      <c r="AQM390" s="1085"/>
      <c r="AQN390" s="1085"/>
      <c r="AQO390" s="1085"/>
      <c r="AQP390" s="1085"/>
      <c r="AQQ390" s="1085"/>
      <c r="AQR390" s="1085"/>
      <c r="AQS390" s="1085"/>
      <c r="AQT390" s="1085"/>
      <c r="AQU390" s="1085"/>
      <c r="AQV390" s="1085"/>
      <c r="AQW390" s="1085"/>
      <c r="AQX390" s="1080"/>
      <c r="AQY390" s="1085"/>
      <c r="AQZ390" s="1085"/>
      <c r="ARA390" s="1085"/>
      <c r="ARB390" s="1085"/>
      <c r="ARC390" s="1085"/>
      <c r="ARD390" s="1085"/>
      <c r="ARE390" s="1085"/>
      <c r="ARF390" s="1085"/>
      <c r="ARG390" s="1085"/>
      <c r="ARH390" s="1085"/>
      <c r="ARI390" s="1085"/>
      <c r="ARJ390" s="1085"/>
      <c r="ARK390" s="1085"/>
      <c r="ARL390" s="1085"/>
      <c r="ARM390" s="1080"/>
      <c r="ARN390" s="1085"/>
      <c r="ARO390" s="1085"/>
      <c r="ARP390" s="1085"/>
      <c r="ARQ390" s="1085"/>
      <c r="ARR390" s="1085"/>
      <c r="ARS390" s="1085"/>
      <c r="ART390" s="1085"/>
      <c r="ARU390" s="1085"/>
      <c r="ARV390" s="1085"/>
      <c r="ARW390" s="1085"/>
      <c r="ARX390" s="1085"/>
      <c r="ARY390" s="1085"/>
      <c r="ARZ390" s="1085"/>
      <c r="ASA390" s="1085"/>
      <c r="ASB390" s="1080"/>
      <c r="ASC390" s="1085"/>
      <c r="ASD390" s="1085"/>
      <c r="ASE390" s="1085"/>
      <c r="ASF390" s="1085"/>
      <c r="ASG390" s="1085"/>
      <c r="ASH390" s="1085"/>
      <c r="ASI390" s="1085"/>
      <c r="ASJ390" s="1085"/>
      <c r="ASK390" s="1085"/>
      <c r="ASL390" s="1085"/>
      <c r="ASM390" s="1085"/>
      <c r="ASN390" s="1085"/>
      <c r="ASO390" s="1085"/>
      <c r="ASP390" s="1085"/>
      <c r="ASQ390" s="1080"/>
      <c r="ASR390" s="1085"/>
      <c r="ASS390" s="1085"/>
      <c r="AST390" s="1085"/>
      <c r="ASU390" s="1085"/>
      <c r="ASV390" s="1085"/>
      <c r="ASW390" s="1085"/>
      <c r="ASX390" s="1085"/>
      <c r="ASY390" s="1085"/>
      <c r="ASZ390" s="1085"/>
      <c r="ATA390" s="1085"/>
      <c r="ATB390" s="1085"/>
      <c r="ATC390" s="1085"/>
      <c r="ATD390" s="1085"/>
      <c r="ATE390" s="1085"/>
      <c r="ATF390" s="1080"/>
      <c r="ATG390" s="1085"/>
      <c r="ATH390" s="1085"/>
      <c r="ATI390" s="1085"/>
      <c r="ATJ390" s="1085"/>
      <c r="ATK390" s="1085"/>
      <c r="ATL390" s="1085"/>
      <c r="ATM390" s="1085"/>
      <c r="ATN390" s="1085"/>
      <c r="ATO390" s="1085"/>
      <c r="ATP390" s="1085"/>
      <c r="ATQ390" s="1085"/>
      <c r="ATR390" s="1085"/>
      <c r="ATS390" s="1085"/>
      <c r="ATT390" s="1085"/>
      <c r="ATU390" s="1080"/>
      <c r="ATV390" s="1085"/>
      <c r="ATW390" s="1085"/>
      <c r="ATX390" s="1085"/>
      <c r="ATY390" s="1085"/>
      <c r="ATZ390" s="1085"/>
      <c r="AUA390" s="1085"/>
      <c r="AUB390" s="1085"/>
      <c r="AUC390" s="1085"/>
      <c r="AUD390" s="1085"/>
      <c r="AUE390" s="1085"/>
      <c r="AUF390" s="1085"/>
      <c r="AUG390" s="1085"/>
      <c r="AUH390" s="1085"/>
      <c r="AUI390" s="1085"/>
      <c r="AUJ390" s="1080"/>
      <c r="AUK390" s="1085"/>
      <c r="AUL390" s="1085"/>
      <c r="AUM390" s="1085"/>
      <c r="AUN390" s="1085"/>
      <c r="AUO390" s="1085"/>
      <c r="AUP390" s="1085"/>
      <c r="AUQ390" s="1085"/>
      <c r="AUR390" s="1085"/>
      <c r="AUS390" s="1085"/>
      <c r="AUT390" s="1085"/>
      <c r="AUU390" s="1085"/>
      <c r="AUV390" s="1085"/>
      <c r="AUW390" s="1085"/>
      <c r="AUX390" s="1085"/>
      <c r="AUY390" s="1080"/>
      <c r="AUZ390" s="1085"/>
      <c r="AVA390" s="1085"/>
      <c r="AVB390" s="1085"/>
      <c r="AVC390" s="1085"/>
      <c r="AVD390" s="1085"/>
      <c r="AVE390" s="1085"/>
      <c r="AVF390" s="1085"/>
      <c r="AVG390" s="1085"/>
      <c r="AVH390" s="1085"/>
      <c r="AVI390" s="1085"/>
      <c r="AVJ390" s="1085"/>
      <c r="AVK390" s="1085"/>
      <c r="AVL390" s="1085"/>
      <c r="AVM390" s="1085"/>
      <c r="AVN390" s="1080"/>
      <c r="AVO390" s="1085"/>
      <c r="AVP390" s="1085"/>
      <c r="AVQ390" s="1085"/>
      <c r="AVR390" s="1085"/>
      <c r="AVS390" s="1085"/>
      <c r="AVT390" s="1085"/>
      <c r="AVU390" s="1085"/>
      <c r="AVV390" s="1085"/>
      <c r="AVW390" s="1085"/>
      <c r="AVX390" s="1085"/>
      <c r="AVY390" s="1085"/>
      <c r="AVZ390" s="1085"/>
      <c r="AWA390" s="1085"/>
      <c r="AWB390" s="1085"/>
      <c r="AWC390" s="1080"/>
      <c r="AWD390" s="1085"/>
      <c r="AWE390" s="1085"/>
      <c r="AWF390" s="1085"/>
      <c r="AWG390" s="1085"/>
      <c r="AWH390" s="1085"/>
      <c r="AWI390" s="1085"/>
      <c r="AWJ390" s="1085"/>
      <c r="AWK390" s="1085"/>
      <c r="AWL390" s="1085"/>
      <c r="AWM390" s="1085"/>
      <c r="AWN390" s="1085"/>
      <c r="AWO390" s="1085"/>
      <c r="AWP390" s="1085"/>
      <c r="AWQ390" s="1085"/>
      <c r="AWR390" s="1080"/>
      <c r="AWS390" s="1085"/>
      <c r="AWT390" s="1085"/>
      <c r="AWU390" s="1085"/>
      <c r="AWV390" s="1085"/>
      <c r="AWW390" s="1085"/>
      <c r="AWX390" s="1085"/>
      <c r="AWY390" s="1085"/>
      <c r="AWZ390" s="1085"/>
      <c r="AXA390" s="1085"/>
      <c r="AXB390" s="1085"/>
      <c r="AXC390" s="1085"/>
      <c r="AXD390" s="1085"/>
      <c r="AXE390" s="1085"/>
      <c r="AXF390" s="1085"/>
      <c r="AXG390" s="1080"/>
      <c r="AXH390" s="1085"/>
      <c r="AXI390" s="1085"/>
      <c r="AXJ390" s="1085"/>
      <c r="AXK390" s="1085"/>
      <c r="AXL390" s="1085"/>
      <c r="AXM390" s="1085"/>
      <c r="AXN390" s="1085"/>
      <c r="AXO390" s="1085"/>
      <c r="AXP390" s="1085"/>
      <c r="AXQ390" s="1085"/>
      <c r="AXR390" s="1085"/>
      <c r="AXS390" s="1085"/>
      <c r="AXT390" s="1085"/>
      <c r="AXU390" s="1085"/>
      <c r="AXV390" s="1080"/>
      <c r="AXW390" s="1085"/>
      <c r="AXX390" s="1085"/>
      <c r="AXY390" s="1085"/>
      <c r="AXZ390" s="1085"/>
      <c r="AYA390" s="1085"/>
      <c r="AYB390" s="1085"/>
      <c r="AYC390" s="1085"/>
      <c r="AYD390" s="1085"/>
      <c r="AYE390" s="1085"/>
      <c r="AYF390" s="1085"/>
      <c r="AYG390" s="1085"/>
      <c r="AYH390" s="1085"/>
      <c r="AYI390" s="1085"/>
      <c r="AYJ390" s="1085"/>
      <c r="AYK390" s="1080"/>
      <c r="AYL390" s="1085"/>
      <c r="AYM390" s="1085"/>
      <c r="AYN390" s="1085"/>
      <c r="AYO390" s="1085"/>
      <c r="AYP390" s="1085"/>
      <c r="AYQ390" s="1085"/>
      <c r="AYR390" s="1085"/>
      <c r="AYS390" s="1085"/>
      <c r="AYT390" s="1085"/>
      <c r="AYU390" s="1085"/>
      <c r="AYV390" s="1085"/>
      <c r="AYW390" s="1085"/>
      <c r="AYX390" s="1085"/>
      <c r="AYY390" s="1085"/>
      <c r="AYZ390" s="1080"/>
      <c r="AZA390" s="1085"/>
      <c r="AZB390" s="1085"/>
      <c r="AZC390" s="1085"/>
      <c r="AZD390" s="1085"/>
      <c r="AZE390" s="1085"/>
      <c r="AZF390" s="1085"/>
      <c r="AZG390" s="1085"/>
      <c r="AZH390" s="1085"/>
      <c r="AZI390" s="1085"/>
      <c r="AZJ390" s="1085"/>
      <c r="AZK390" s="1085"/>
      <c r="AZL390" s="1085"/>
      <c r="AZM390" s="1085"/>
      <c r="AZN390" s="1085"/>
      <c r="AZO390" s="1080"/>
      <c r="AZP390" s="1085"/>
      <c r="AZQ390" s="1085"/>
      <c r="AZR390" s="1085"/>
      <c r="AZS390" s="1085"/>
      <c r="AZT390" s="1085"/>
      <c r="AZU390" s="1085"/>
      <c r="AZV390" s="1085"/>
      <c r="AZW390" s="1085"/>
      <c r="AZX390" s="1085"/>
      <c r="AZY390" s="1085"/>
      <c r="AZZ390" s="1085"/>
      <c r="BAA390" s="1085"/>
      <c r="BAB390" s="1085"/>
      <c r="BAC390" s="1085"/>
      <c r="BAD390" s="1080"/>
      <c r="BAE390" s="1085"/>
      <c r="BAF390" s="1085"/>
      <c r="BAG390" s="1085"/>
      <c r="BAH390" s="1085"/>
      <c r="BAI390" s="1085"/>
      <c r="BAJ390" s="1085"/>
      <c r="BAK390" s="1085"/>
      <c r="BAL390" s="1085"/>
      <c r="BAM390" s="1085"/>
      <c r="BAN390" s="1085"/>
      <c r="BAO390" s="1085"/>
      <c r="BAP390" s="1085"/>
      <c r="BAQ390" s="1085"/>
      <c r="BAR390" s="1085"/>
      <c r="BAS390" s="1080"/>
      <c r="BAT390" s="1085"/>
      <c r="BAU390" s="1085"/>
      <c r="BAV390" s="1085"/>
      <c r="BAW390" s="1085"/>
      <c r="BAX390" s="1085"/>
      <c r="BAY390" s="1085"/>
      <c r="BAZ390" s="1085"/>
      <c r="BBA390" s="1085"/>
      <c r="BBB390" s="1085"/>
      <c r="BBC390" s="1085"/>
      <c r="BBD390" s="1085"/>
      <c r="BBE390" s="1085"/>
      <c r="BBF390" s="1085"/>
      <c r="BBG390" s="1085"/>
      <c r="BBH390" s="1080"/>
      <c r="BBI390" s="1085"/>
      <c r="BBJ390" s="1085"/>
      <c r="BBK390" s="1085"/>
      <c r="BBL390" s="1085"/>
      <c r="BBM390" s="1085"/>
      <c r="BBN390" s="1085"/>
      <c r="BBO390" s="1085"/>
      <c r="BBP390" s="1085"/>
      <c r="BBQ390" s="1085"/>
      <c r="BBR390" s="1085"/>
      <c r="BBS390" s="1085"/>
      <c r="BBT390" s="1085"/>
      <c r="BBU390" s="1085"/>
      <c r="BBV390" s="1085"/>
      <c r="BBW390" s="1080"/>
      <c r="BBX390" s="1085"/>
      <c r="BBY390" s="1085"/>
      <c r="BBZ390" s="1085"/>
      <c r="BCA390" s="1085"/>
      <c r="BCB390" s="1085"/>
      <c r="BCC390" s="1085"/>
      <c r="BCD390" s="1085"/>
      <c r="BCE390" s="1085"/>
      <c r="BCF390" s="1085"/>
      <c r="BCG390" s="1085"/>
      <c r="BCH390" s="1085"/>
      <c r="BCI390" s="1085"/>
      <c r="BCJ390" s="1085"/>
      <c r="BCK390" s="1085"/>
      <c r="BCL390" s="1080"/>
      <c r="BCM390" s="1085"/>
      <c r="BCN390" s="1085"/>
      <c r="BCO390" s="1085"/>
      <c r="BCP390" s="1085"/>
      <c r="BCQ390" s="1085"/>
      <c r="BCR390" s="1085"/>
      <c r="BCS390" s="1085"/>
      <c r="BCT390" s="1085"/>
      <c r="BCU390" s="1085"/>
      <c r="BCV390" s="1085"/>
      <c r="BCW390" s="1085"/>
      <c r="BCX390" s="1085"/>
      <c r="BCY390" s="1085"/>
      <c r="BCZ390" s="1085"/>
      <c r="BDA390" s="1080"/>
      <c r="BDB390" s="1085"/>
      <c r="BDC390" s="1085"/>
      <c r="BDD390" s="1085"/>
      <c r="BDE390" s="1085"/>
      <c r="BDF390" s="1085"/>
      <c r="BDG390" s="1085"/>
      <c r="BDH390" s="1085"/>
      <c r="BDI390" s="1085"/>
      <c r="BDJ390" s="1085"/>
      <c r="BDK390" s="1085"/>
      <c r="BDL390" s="1085"/>
      <c r="BDM390" s="1085"/>
      <c r="BDN390" s="1085"/>
      <c r="BDO390" s="1085"/>
      <c r="BDP390" s="1080"/>
      <c r="BDQ390" s="1085"/>
      <c r="BDR390" s="1085"/>
      <c r="BDS390" s="1085"/>
      <c r="BDT390" s="1085"/>
      <c r="BDU390" s="1085"/>
      <c r="BDV390" s="1085"/>
      <c r="BDW390" s="1085"/>
      <c r="BDX390" s="1085"/>
      <c r="BDY390" s="1085"/>
      <c r="BDZ390" s="1085"/>
      <c r="BEA390" s="1085"/>
      <c r="BEB390" s="1085"/>
      <c r="BEC390" s="1085"/>
      <c r="BED390" s="1085"/>
      <c r="BEE390" s="1080"/>
      <c r="BEF390" s="1085"/>
      <c r="BEG390" s="1085"/>
      <c r="BEH390" s="1085"/>
      <c r="BEI390" s="1085"/>
      <c r="BEJ390" s="1085"/>
      <c r="BEK390" s="1085"/>
      <c r="BEL390" s="1085"/>
      <c r="BEM390" s="1085"/>
      <c r="BEN390" s="1085"/>
      <c r="BEO390" s="1085"/>
      <c r="BEP390" s="1085"/>
      <c r="BEQ390" s="1085"/>
      <c r="BER390" s="1085"/>
      <c r="BES390" s="1085"/>
      <c r="BET390" s="1080"/>
      <c r="BEU390" s="1085"/>
      <c r="BEV390" s="1085"/>
      <c r="BEW390" s="1085"/>
      <c r="BEX390" s="1085"/>
      <c r="BEY390" s="1085"/>
      <c r="BEZ390" s="1085"/>
      <c r="BFA390" s="1085"/>
      <c r="BFB390" s="1085"/>
      <c r="BFC390" s="1085"/>
      <c r="BFD390" s="1085"/>
      <c r="BFE390" s="1085"/>
      <c r="BFF390" s="1085"/>
      <c r="BFG390" s="1085"/>
      <c r="BFH390" s="1085"/>
      <c r="BFI390" s="1080"/>
      <c r="BFJ390" s="1085"/>
      <c r="BFK390" s="1085"/>
      <c r="BFL390" s="1085"/>
      <c r="BFM390" s="1085"/>
      <c r="BFN390" s="1085"/>
      <c r="BFO390" s="1085"/>
      <c r="BFP390" s="1085"/>
      <c r="BFQ390" s="1085"/>
      <c r="BFR390" s="1085"/>
      <c r="BFS390" s="1085"/>
      <c r="BFT390" s="1085"/>
      <c r="BFU390" s="1085"/>
      <c r="BFV390" s="1085"/>
      <c r="BFW390" s="1085"/>
      <c r="BFX390" s="1080"/>
      <c r="BFY390" s="1085"/>
      <c r="BFZ390" s="1085"/>
      <c r="BGA390" s="1085"/>
      <c r="BGB390" s="1085"/>
      <c r="BGC390" s="1085"/>
      <c r="BGD390" s="1085"/>
      <c r="BGE390" s="1085"/>
      <c r="BGF390" s="1085"/>
      <c r="BGG390" s="1085"/>
      <c r="BGH390" s="1085"/>
      <c r="BGI390" s="1085"/>
      <c r="BGJ390" s="1085"/>
      <c r="BGK390" s="1085"/>
      <c r="BGL390" s="1085"/>
      <c r="BGM390" s="1080"/>
      <c r="BGN390" s="1085"/>
      <c r="BGO390" s="1085"/>
      <c r="BGP390" s="1085"/>
      <c r="BGQ390" s="1085"/>
      <c r="BGR390" s="1085"/>
      <c r="BGS390" s="1085"/>
      <c r="BGT390" s="1085"/>
      <c r="BGU390" s="1085"/>
      <c r="BGV390" s="1085"/>
      <c r="BGW390" s="1085"/>
      <c r="BGX390" s="1085"/>
      <c r="BGY390" s="1085"/>
      <c r="BGZ390" s="1085"/>
      <c r="BHA390" s="1085"/>
      <c r="BHB390" s="1080"/>
      <c r="BHC390" s="1085"/>
      <c r="BHD390" s="1085"/>
      <c r="BHE390" s="1085"/>
      <c r="BHF390" s="1085"/>
      <c r="BHG390" s="1085"/>
      <c r="BHH390" s="1085"/>
      <c r="BHI390" s="1085"/>
      <c r="BHJ390" s="1085"/>
      <c r="BHK390" s="1085"/>
      <c r="BHL390" s="1085"/>
      <c r="BHM390" s="1085"/>
      <c r="BHN390" s="1085"/>
      <c r="BHO390" s="1085"/>
      <c r="BHP390" s="1085"/>
      <c r="BHQ390" s="1080"/>
      <c r="BHR390" s="1085"/>
      <c r="BHS390" s="1085"/>
      <c r="BHT390" s="1085"/>
      <c r="BHU390" s="1085"/>
      <c r="BHV390" s="1085"/>
      <c r="BHW390" s="1085"/>
      <c r="BHX390" s="1085"/>
      <c r="BHY390" s="1085"/>
      <c r="BHZ390" s="1085"/>
      <c r="BIA390" s="1085"/>
      <c r="BIB390" s="1085"/>
      <c r="BIC390" s="1085"/>
      <c r="BID390" s="1085"/>
      <c r="BIE390" s="1085"/>
      <c r="BIF390" s="1080"/>
      <c r="BIG390" s="1085"/>
      <c r="BIH390" s="1085"/>
      <c r="BII390" s="1085"/>
      <c r="BIJ390" s="1085"/>
      <c r="BIK390" s="1085"/>
      <c r="BIL390" s="1085"/>
      <c r="BIM390" s="1085"/>
      <c r="BIN390" s="1085"/>
      <c r="BIO390" s="1085"/>
      <c r="BIP390" s="1085"/>
      <c r="BIQ390" s="1085"/>
      <c r="BIR390" s="1085"/>
      <c r="BIS390" s="1085"/>
      <c r="BIT390" s="1085"/>
      <c r="BIU390" s="1080"/>
      <c r="BIV390" s="1085"/>
      <c r="BIW390" s="1085"/>
      <c r="BIX390" s="1085"/>
      <c r="BIY390" s="1085"/>
      <c r="BIZ390" s="1085"/>
      <c r="BJA390" s="1085"/>
      <c r="BJB390" s="1085"/>
      <c r="BJC390" s="1085"/>
      <c r="BJD390" s="1085"/>
      <c r="BJE390" s="1085"/>
      <c r="BJF390" s="1085"/>
      <c r="BJG390" s="1085"/>
      <c r="BJH390" s="1085"/>
      <c r="BJI390" s="1085"/>
      <c r="BJJ390" s="1080"/>
      <c r="BJK390" s="1085"/>
      <c r="BJL390" s="1085"/>
      <c r="BJM390" s="1085"/>
      <c r="BJN390" s="1085"/>
      <c r="BJO390" s="1085"/>
      <c r="BJP390" s="1085"/>
      <c r="BJQ390" s="1085"/>
      <c r="BJR390" s="1085"/>
      <c r="BJS390" s="1085"/>
      <c r="BJT390" s="1085"/>
      <c r="BJU390" s="1085"/>
      <c r="BJV390" s="1085"/>
      <c r="BJW390" s="1085"/>
      <c r="BJX390" s="1085"/>
      <c r="BJY390" s="1080"/>
      <c r="BJZ390" s="1085"/>
      <c r="BKA390" s="1085"/>
      <c r="BKB390" s="1085"/>
      <c r="BKC390" s="1085"/>
      <c r="BKD390" s="1085"/>
      <c r="BKE390" s="1085"/>
      <c r="BKF390" s="1085"/>
      <c r="BKG390" s="1085"/>
      <c r="BKH390" s="1085"/>
      <c r="BKI390" s="1085"/>
      <c r="BKJ390" s="1085"/>
      <c r="BKK390" s="1085"/>
      <c r="BKL390" s="1085"/>
      <c r="BKM390" s="1085"/>
      <c r="BKN390" s="1080"/>
      <c r="BKO390" s="1085"/>
      <c r="BKP390" s="1085"/>
      <c r="BKQ390" s="1085"/>
      <c r="BKR390" s="1085"/>
      <c r="BKS390" s="1085"/>
      <c r="BKT390" s="1085"/>
      <c r="BKU390" s="1085"/>
      <c r="BKV390" s="1085"/>
      <c r="BKW390" s="1085"/>
      <c r="BKX390" s="1085"/>
      <c r="BKY390" s="1085"/>
      <c r="BKZ390" s="1085"/>
      <c r="BLA390" s="1085"/>
      <c r="BLB390" s="1085"/>
      <c r="BLC390" s="1080"/>
      <c r="BLD390" s="1085"/>
      <c r="BLE390" s="1085"/>
      <c r="BLF390" s="1085"/>
      <c r="BLG390" s="1085"/>
      <c r="BLH390" s="1085"/>
      <c r="BLI390" s="1085"/>
      <c r="BLJ390" s="1085"/>
      <c r="BLK390" s="1085"/>
      <c r="BLL390" s="1085"/>
      <c r="BLM390" s="1085"/>
      <c r="BLN390" s="1085"/>
      <c r="BLO390" s="1085"/>
      <c r="BLP390" s="1085"/>
      <c r="BLQ390" s="1085"/>
      <c r="BLR390" s="1080"/>
      <c r="BLS390" s="1085"/>
      <c r="BLT390" s="1085"/>
      <c r="BLU390" s="1085"/>
      <c r="BLV390" s="1085"/>
      <c r="BLW390" s="1085"/>
      <c r="BLX390" s="1085"/>
      <c r="BLY390" s="1085"/>
      <c r="BLZ390" s="1085"/>
      <c r="BMA390" s="1085"/>
      <c r="BMB390" s="1085"/>
      <c r="BMC390" s="1085"/>
      <c r="BMD390" s="1085"/>
      <c r="BME390" s="1085"/>
      <c r="BMF390" s="1085"/>
      <c r="BMG390" s="1080"/>
      <c r="BMH390" s="1085"/>
      <c r="BMI390" s="1085"/>
      <c r="BMJ390" s="1085"/>
      <c r="BMK390" s="1085"/>
      <c r="BML390" s="1085"/>
      <c r="BMM390" s="1085"/>
      <c r="BMN390" s="1085"/>
      <c r="BMO390" s="1085"/>
      <c r="BMP390" s="1085"/>
      <c r="BMQ390" s="1085"/>
      <c r="BMR390" s="1085"/>
      <c r="BMS390" s="1085"/>
      <c r="BMT390" s="1085"/>
      <c r="BMU390" s="1085"/>
      <c r="BMV390" s="1080"/>
      <c r="BMW390" s="1085"/>
      <c r="BMX390" s="1085"/>
      <c r="BMY390" s="1085"/>
      <c r="BMZ390" s="1085"/>
      <c r="BNA390" s="1085"/>
      <c r="BNB390" s="1085"/>
      <c r="BNC390" s="1085"/>
      <c r="BND390" s="1085"/>
      <c r="BNE390" s="1085"/>
      <c r="BNF390" s="1085"/>
      <c r="BNG390" s="1085"/>
      <c r="BNH390" s="1085"/>
      <c r="BNI390" s="1085"/>
      <c r="BNJ390" s="1085"/>
      <c r="BNK390" s="1080"/>
      <c r="BNL390" s="1085"/>
      <c r="BNM390" s="1085"/>
      <c r="BNN390" s="1085"/>
      <c r="BNO390" s="1085"/>
      <c r="BNP390" s="1085"/>
      <c r="BNQ390" s="1085"/>
      <c r="BNR390" s="1085"/>
      <c r="BNS390" s="1085"/>
      <c r="BNT390" s="1085"/>
      <c r="BNU390" s="1085"/>
      <c r="BNV390" s="1085"/>
      <c r="BNW390" s="1085"/>
      <c r="BNX390" s="1085"/>
      <c r="BNY390" s="1085"/>
      <c r="BNZ390" s="1080"/>
      <c r="BOA390" s="1085"/>
      <c r="BOB390" s="1085"/>
      <c r="BOC390" s="1085"/>
      <c r="BOD390" s="1085"/>
      <c r="BOE390" s="1085"/>
      <c r="BOF390" s="1085"/>
      <c r="BOG390" s="1085"/>
      <c r="BOH390" s="1085"/>
      <c r="BOI390" s="1085"/>
      <c r="BOJ390" s="1085"/>
      <c r="BOK390" s="1085"/>
      <c r="BOL390" s="1085"/>
      <c r="BOM390" s="1085"/>
      <c r="BON390" s="1085"/>
      <c r="BOO390" s="1080"/>
      <c r="BOP390" s="1085"/>
      <c r="BOQ390" s="1085"/>
      <c r="BOR390" s="1085"/>
      <c r="BOS390" s="1085"/>
      <c r="BOT390" s="1085"/>
      <c r="BOU390" s="1085"/>
      <c r="BOV390" s="1085"/>
      <c r="BOW390" s="1085"/>
      <c r="BOX390" s="1085"/>
      <c r="BOY390" s="1085"/>
      <c r="BOZ390" s="1085"/>
      <c r="BPA390" s="1085"/>
      <c r="BPB390" s="1085"/>
      <c r="BPC390" s="1085"/>
      <c r="BPD390" s="1080"/>
      <c r="BPE390" s="1085"/>
      <c r="BPF390" s="1085"/>
      <c r="BPG390" s="1085"/>
      <c r="BPH390" s="1085"/>
      <c r="BPI390" s="1085"/>
      <c r="BPJ390" s="1085"/>
      <c r="BPK390" s="1085"/>
      <c r="BPL390" s="1085"/>
      <c r="BPM390" s="1085"/>
      <c r="BPN390" s="1085"/>
      <c r="BPO390" s="1085"/>
      <c r="BPP390" s="1085"/>
      <c r="BPQ390" s="1085"/>
      <c r="BPR390" s="1085"/>
      <c r="BPS390" s="1080"/>
      <c r="BPT390" s="1085"/>
      <c r="BPU390" s="1085"/>
      <c r="BPV390" s="1085"/>
      <c r="BPW390" s="1085"/>
      <c r="BPX390" s="1085"/>
      <c r="BPY390" s="1085"/>
      <c r="BPZ390" s="1085"/>
      <c r="BQA390" s="1085"/>
      <c r="BQB390" s="1085"/>
      <c r="BQC390" s="1085"/>
      <c r="BQD390" s="1085"/>
      <c r="BQE390" s="1085"/>
      <c r="BQF390" s="1085"/>
      <c r="BQG390" s="1085"/>
      <c r="BQH390" s="1080"/>
      <c r="BQI390" s="1085"/>
      <c r="BQJ390" s="1085"/>
      <c r="BQK390" s="1085"/>
      <c r="BQL390" s="1085"/>
      <c r="BQM390" s="1085"/>
      <c r="BQN390" s="1085"/>
      <c r="BQO390" s="1085"/>
      <c r="BQP390" s="1085"/>
      <c r="BQQ390" s="1085"/>
      <c r="BQR390" s="1085"/>
      <c r="BQS390" s="1085"/>
      <c r="BQT390" s="1085"/>
      <c r="BQU390" s="1085"/>
      <c r="BQV390" s="1085"/>
      <c r="BQW390" s="1080"/>
      <c r="BQX390" s="1085"/>
      <c r="BQY390" s="1085"/>
      <c r="BQZ390" s="1085"/>
      <c r="BRA390" s="1085"/>
      <c r="BRB390" s="1085"/>
      <c r="BRC390" s="1085"/>
      <c r="BRD390" s="1085"/>
      <c r="BRE390" s="1085"/>
      <c r="BRF390" s="1085"/>
      <c r="BRG390" s="1085"/>
      <c r="BRH390" s="1085"/>
      <c r="BRI390" s="1085"/>
      <c r="BRJ390" s="1085"/>
      <c r="BRK390" s="1085"/>
      <c r="BRL390" s="1080"/>
      <c r="BRM390" s="1085"/>
      <c r="BRN390" s="1085"/>
      <c r="BRO390" s="1085"/>
      <c r="BRP390" s="1085"/>
      <c r="BRQ390" s="1085"/>
      <c r="BRR390" s="1085"/>
      <c r="BRS390" s="1085"/>
      <c r="BRT390" s="1085"/>
      <c r="BRU390" s="1085"/>
      <c r="BRV390" s="1085"/>
      <c r="BRW390" s="1085"/>
      <c r="BRX390" s="1085"/>
      <c r="BRY390" s="1085"/>
      <c r="BRZ390" s="1085"/>
      <c r="BSA390" s="1080"/>
      <c r="BSB390" s="1085"/>
      <c r="BSC390" s="1085"/>
      <c r="BSD390" s="1085"/>
      <c r="BSE390" s="1085"/>
      <c r="BSF390" s="1085"/>
      <c r="BSG390" s="1085"/>
      <c r="BSH390" s="1085"/>
      <c r="BSI390" s="1085"/>
      <c r="BSJ390" s="1085"/>
      <c r="BSK390" s="1085"/>
      <c r="BSL390" s="1085"/>
      <c r="BSM390" s="1085"/>
      <c r="BSN390" s="1085"/>
      <c r="BSO390" s="1085"/>
      <c r="BSP390" s="1080"/>
      <c r="BSQ390" s="1085"/>
      <c r="BSR390" s="1085"/>
      <c r="BSS390" s="1085"/>
      <c r="BST390" s="1085"/>
      <c r="BSU390" s="1085"/>
      <c r="BSV390" s="1085"/>
      <c r="BSW390" s="1085"/>
      <c r="BSX390" s="1085"/>
      <c r="BSY390" s="1085"/>
      <c r="BSZ390" s="1085"/>
      <c r="BTA390" s="1085"/>
      <c r="BTB390" s="1085"/>
      <c r="BTC390" s="1085"/>
      <c r="BTD390" s="1085"/>
      <c r="BTE390" s="1080"/>
      <c r="BTF390" s="1085"/>
      <c r="BTG390" s="1085"/>
      <c r="BTH390" s="1085"/>
      <c r="BTI390" s="1085"/>
      <c r="BTJ390" s="1085"/>
      <c r="BTK390" s="1085"/>
      <c r="BTL390" s="1085"/>
      <c r="BTM390" s="1085"/>
      <c r="BTN390" s="1085"/>
      <c r="BTO390" s="1085"/>
      <c r="BTP390" s="1085"/>
      <c r="BTQ390" s="1085"/>
      <c r="BTR390" s="1085"/>
      <c r="BTS390" s="1085"/>
      <c r="BTT390" s="1080"/>
      <c r="BTU390" s="1085"/>
      <c r="BTV390" s="1085"/>
      <c r="BTW390" s="1085"/>
      <c r="BTX390" s="1085"/>
      <c r="BTY390" s="1085"/>
      <c r="BTZ390" s="1085"/>
      <c r="BUA390" s="1085"/>
      <c r="BUB390" s="1085"/>
      <c r="BUC390" s="1085"/>
      <c r="BUD390" s="1085"/>
      <c r="BUE390" s="1085"/>
      <c r="BUF390" s="1085"/>
      <c r="BUG390" s="1085"/>
      <c r="BUH390" s="1085"/>
      <c r="BUI390" s="1080"/>
      <c r="BUJ390" s="1085"/>
      <c r="BUK390" s="1085"/>
      <c r="BUL390" s="1085"/>
      <c r="BUM390" s="1085"/>
      <c r="BUN390" s="1085"/>
      <c r="BUO390" s="1085"/>
      <c r="BUP390" s="1085"/>
      <c r="BUQ390" s="1085"/>
      <c r="BUR390" s="1085"/>
      <c r="BUS390" s="1085"/>
      <c r="BUT390" s="1085"/>
      <c r="BUU390" s="1085"/>
      <c r="BUV390" s="1085"/>
      <c r="BUW390" s="1085"/>
      <c r="BUX390" s="1080"/>
      <c r="BUY390" s="1085"/>
      <c r="BUZ390" s="1085"/>
      <c r="BVA390" s="1085"/>
      <c r="BVB390" s="1085"/>
      <c r="BVC390" s="1085"/>
      <c r="BVD390" s="1085"/>
      <c r="BVE390" s="1085"/>
      <c r="BVF390" s="1085"/>
      <c r="BVG390" s="1085"/>
      <c r="BVH390" s="1085"/>
      <c r="BVI390" s="1085"/>
      <c r="BVJ390" s="1085"/>
      <c r="BVK390" s="1085"/>
      <c r="BVL390" s="1085"/>
      <c r="BVM390" s="1080"/>
      <c r="BVN390" s="1085"/>
      <c r="BVO390" s="1085"/>
      <c r="BVP390" s="1085"/>
      <c r="BVQ390" s="1085"/>
      <c r="BVR390" s="1085"/>
      <c r="BVS390" s="1085"/>
      <c r="BVT390" s="1085"/>
      <c r="BVU390" s="1085"/>
      <c r="BVV390" s="1085"/>
      <c r="BVW390" s="1085"/>
      <c r="BVX390" s="1085"/>
      <c r="BVY390" s="1085"/>
      <c r="BVZ390" s="1085"/>
      <c r="BWA390" s="1085"/>
      <c r="BWB390" s="1080"/>
      <c r="BWC390" s="1085"/>
      <c r="BWD390" s="1085"/>
      <c r="BWE390" s="1085"/>
      <c r="BWF390" s="1085"/>
      <c r="BWG390" s="1085"/>
      <c r="BWH390" s="1085"/>
      <c r="BWI390" s="1085"/>
      <c r="BWJ390" s="1085"/>
      <c r="BWK390" s="1085"/>
      <c r="BWL390" s="1085"/>
      <c r="BWM390" s="1085"/>
      <c r="BWN390" s="1085"/>
      <c r="BWO390" s="1085"/>
      <c r="BWP390" s="1085"/>
      <c r="BWQ390" s="1080"/>
      <c r="BWR390" s="1085"/>
      <c r="BWS390" s="1085"/>
      <c r="BWT390" s="1085"/>
      <c r="BWU390" s="1085"/>
      <c r="BWV390" s="1085"/>
      <c r="BWW390" s="1085"/>
      <c r="BWX390" s="1085"/>
      <c r="BWY390" s="1085"/>
      <c r="BWZ390" s="1085"/>
      <c r="BXA390" s="1085"/>
      <c r="BXB390" s="1085"/>
      <c r="BXC390" s="1085"/>
      <c r="BXD390" s="1085"/>
      <c r="BXE390" s="1085"/>
      <c r="BXF390" s="1080"/>
      <c r="BXG390" s="1085"/>
      <c r="BXH390" s="1085"/>
      <c r="BXI390" s="1085"/>
      <c r="BXJ390" s="1085"/>
      <c r="BXK390" s="1085"/>
      <c r="BXL390" s="1085"/>
      <c r="BXM390" s="1085"/>
      <c r="BXN390" s="1085"/>
      <c r="BXO390" s="1085"/>
      <c r="BXP390" s="1085"/>
      <c r="BXQ390" s="1085"/>
      <c r="BXR390" s="1085"/>
      <c r="BXS390" s="1085"/>
      <c r="BXT390" s="1085"/>
      <c r="BXU390" s="1080"/>
      <c r="BXV390" s="1085"/>
      <c r="BXW390" s="1085"/>
      <c r="BXX390" s="1085"/>
      <c r="BXY390" s="1085"/>
      <c r="BXZ390" s="1085"/>
      <c r="BYA390" s="1085"/>
      <c r="BYB390" s="1085"/>
      <c r="BYC390" s="1085"/>
      <c r="BYD390" s="1085"/>
      <c r="BYE390" s="1085"/>
      <c r="BYF390" s="1085"/>
      <c r="BYG390" s="1085"/>
      <c r="BYH390" s="1085"/>
      <c r="BYI390" s="1085"/>
      <c r="BYJ390" s="1080"/>
      <c r="BYK390" s="1085"/>
      <c r="BYL390" s="1085"/>
      <c r="BYM390" s="1085"/>
      <c r="BYN390" s="1085"/>
      <c r="BYO390" s="1085"/>
      <c r="BYP390" s="1085"/>
      <c r="BYQ390" s="1085"/>
      <c r="BYR390" s="1085"/>
      <c r="BYS390" s="1085"/>
      <c r="BYT390" s="1085"/>
      <c r="BYU390" s="1085"/>
      <c r="BYV390" s="1085"/>
      <c r="BYW390" s="1085"/>
      <c r="BYX390" s="1085"/>
      <c r="BYY390" s="1080"/>
      <c r="BYZ390" s="1085"/>
      <c r="BZA390" s="1085"/>
      <c r="BZB390" s="1085"/>
      <c r="BZC390" s="1085"/>
      <c r="BZD390" s="1085"/>
      <c r="BZE390" s="1085"/>
      <c r="BZF390" s="1085"/>
      <c r="BZG390" s="1085"/>
      <c r="BZH390" s="1085"/>
      <c r="BZI390" s="1085"/>
      <c r="BZJ390" s="1085"/>
      <c r="BZK390" s="1085"/>
      <c r="BZL390" s="1085"/>
      <c r="BZM390" s="1085"/>
      <c r="BZN390" s="1080"/>
      <c r="BZO390" s="1085"/>
      <c r="BZP390" s="1085"/>
      <c r="BZQ390" s="1085"/>
      <c r="BZR390" s="1085"/>
      <c r="BZS390" s="1085"/>
      <c r="BZT390" s="1085"/>
      <c r="BZU390" s="1085"/>
      <c r="BZV390" s="1085"/>
      <c r="BZW390" s="1085"/>
      <c r="BZX390" s="1085"/>
      <c r="BZY390" s="1085"/>
      <c r="BZZ390" s="1085"/>
      <c r="CAA390" s="1085"/>
      <c r="CAB390" s="1085"/>
      <c r="CAC390" s="1080"/>
      <c r="CAD390" s="1085"/>
      <c r="CAE390" s="1085"/>
      <c r="CAF390" s="1085"/>
      <c r="CAG390" s="1085"/>
      <c r="CAH390" s="1085"/>
      <c r="CAI390" s="1085"/>
      <c r="CAJ390" s="1085"/>
      <c r="CAK390" s="1085"/>
      <c r="CAL390" s="1085"/>
      <c r="CAM390" s="1085"/>
      <c r="CAN390" s="1085"/>
      <c r="CAO390" s="1085"/>
      <c r="CAP390" s="1085"/>
      <c r="CAQ390" s="1085"/>
      <c r="CAR390" s="1080"/>
      <c r="CAS390" s="1085"/>
      <c r="CAT390" s="1085"/>
      <c r="CAU390" s="1085"/>
      <c r="CAV390" s="1085"/>
      <c r="CAW390" s="1085"/>
      <c r="CAX390" s="1085"/>
      <c r="CAY390" s="1085"/>
      <c r="CAZ390" s="1085"/>
      <c r="CBA390" s="1085"/>
      <c r="CBB390" s="1085"/>
      <c r="CBC390" s="1085"/>
      <c r="CBD390" s="1085"/>
      <c r="CBE390" s="1085"/>
      <c r="CBF390" s="1085"/>
      <c r="CBG390" s="1080"/>
      <c r="CBH390" s="1085"/>
      <c r="CBI390" s="1085"/>
      <c r="CBJ390" s="1085"/>
      <c r="CBK390" s="1085"/>
      <c r="CBL390" s="1085"/>
      <c r="CBM390" s="1085"/>
      <c r="CBN390" s="1085"/>
      <c r="CBO390" s="1085"/>
      <c r="CBP390" s="1085"/>
      <c r="CBQ390" s="1085"/>
      <c r="CBR390" s="1085"/>
      <c r="CBS390" s="1085"/>
      <c r="CBT390" s="1085"/>
      <c r="CBU390" s="1085"/>
      <c r="CBV390" s="1080"/>
      <c r="CBW390" s="1085"/>
      <c r="CBX390" s="1085"/>
      <c r="CBY390" s="1085"/>
      <c r="CBZ390" s="1085"/>
      <c r="CCA390" s="1085"/>
      <c r="CCB390" s="1085"/>
      <c r="CCC390" s="1085"/>
      <c r="CCD390" s="1085"/>
      <c r="CCE390" s="1085"/>
      <c r="CCF390" s="1085"/>
      <c r="CCG390" s="1085"/>
      <c r="CCH390" s="1085"/>
      <c r="CCI390" s="1085"/>
      <c r="CCJ390" s="1085"/>
      <c r="CCK390" s="1080"/>
      <c r="CCL390" s="1085"/>
      <c r="CCM390" s="1085"/>
      <c r="CCN390" s="1085"/>
      <c r="CCO390" s="1085"/>
      <c r="CCP390" s="1085"/>
      <c r="CCQ390" s="1085"/>
      <c r="CCR390" s="1085"/>
      <c r="CCS390" s="1085"/>
      <c r="CCT390" s="1085"/>
      <c r="CCU390" s="1085"/>
      <c r="CCV390" s="1085"/>
      <c r="CCW390" s="1085"/>
      <c r="CCX390" s="1085"/>
      <c r="CCY390" s="1085"/>
      <c r="CCZ390" s="1080"/>
      <c r="CDA390" s="1085"/>
      <c r="CDB390" s="1085"/>
      <c r="CDC390" s="1085"/>
      <c r="CDD390" s="1085"/>
      <c r="CDE390" s="1085"/>
      <c r="CDF390" s="1085"/>
      <c r="CDG390" s="1085"/>
      <c r="CDH390" s="1085"/>
      <c r="CDI390" s="1085"/>
      <c r="CDJ390" s="1085"/>
      <c r="CDK390" s="1085"/>
      <c r="CDL390" s="1085"/>
      <c r="CDM390" s="1085"/>
      <c r="CDN390" s="1085"/>
      <c r="CDO390" s="1080"/>
      <c r="CDP390" s="1085"/>
      <c r="CDQ390" s="1085"/>
      <c r="CDR390" s="1085"/>
      <c r="CDS390" s="1085"/>
      <c r="CDT390" s="1085"/>
      <c r="CDU390" s="1085"/>
      <c r="CDV390" s="1085"/>
      <c r="CDW390" s="1085"/>
      <c r="CDX390" s="1085"/>
      <c r="CDY390" s="1085"/>
      <c r="CDZ390" s="1085"/>
      <c r="CEA390" s="1085"/>
      <c r="CEB390" s="1085"/>
      <c r="CEC390" s="1085"/>
      <c r="CED390" s="1080"/>
      <c r="CEE390" s="1085"/>
      <c r="CEF390" s="1085"/>
      <c r="CEG390" s="1085"/>
      <c r="CEH390" s="1085"/>
      <c r="CEI390" s="1085"/>
      <c r="CEJ390" s="1085"/>
      <c r="CEK390" s="1085"/>
      <c r="CEL390" s="1085"/>
      <c r="CEM390" s="1085"/>
      <c r="CEN390" s="1085"/>
      <c r="CEO390" s="1085"/>
      <c r="CEP390" s="1085"/>
      <c r="CEQ390" s="1085"/>
      <c r="CER390" s="1085"/>
      <c r="CES390" s="1080"/>
      <c r="CET390" s="1085"/>
      <c r="CEU390" s="1085"/>
      <c r="CEV390" s="1085"/>
      <c r="CEW390" s="1085"/>
      <c r="CEX390" s="1085"/>
      <c r="CEY390" s="1085"/>
      <c r="CEZ390" s="1085"/>
      <c r="CFA390" s="1085"/>
      <c r="CFB390" s="1085"/>
      <c r="CFC390" s="1085"/>
      <c r="CFD390" s="1085"/>
      <c r="CFE390" s="1085"/>
      <c r="CFF390" s="1085"/>
      <c r="CFG390" s="1085"/>
      <c r="CFH390" s="1080"/>
      <c r="CFI390" s="1085"/>
      <c r="CFJ390" s="1085"/>
      <c r="CFK390" s="1085"/>
      <c r="CFL390" s="1085"/>
      <c r="CFM390" s="1085"/>
      <c r="CFN390" s="1085"/>
      <c r="CFO390" s="1085"/>
      <c r="CFP390" s="1085"/>
      <c r="CFQ390" s="1085"/>
      <c r="CFR390" s="1085"/>
      <c r="CFS390" s="1085"/>
      <c r="CFT390" s="1085"/>
      <c r="CFU390" s="1085"/>
      <c r="CFV390" s="1085"/>
      <c r="CFW390" s="1080"/>
      <c r="CFX390" s="1085"/>
      <c r="CFY390" s="1085"/>
      <c r="CFZ390" s="1085"/>
      <c r="CGA390" s="1085"/>
      <c r="CGB390" s="1085"/>
      <c r="CGC390" s="1085"/>
      <c r="CGD390" s="1085"/>
      <c r="CGE390" s="1085"/>
      <c r="CGF390" s="1085"/>
      <c r="CGG390" s="1085"/>
      <c r="CGH390" s="1085"/>
      <c r="CGI390" s="1085"/>
      <c r="CGJ390" s="1085"/>
      <c r="CGK390" s="1085"/>
      <c r="CGL390" s="1080"/>
      <c r="CGM390" s="1085"/>
      <c r="CGN390" s="1085"/>
      <c r="CGO390" s="1085"/>
      <c r="CGP390" s="1085"/>
      <c r="CGQ390" s="1085"/>
      <c r="CGR390" s="1085"/>
      <c r="CGS390" s="1085"/>
      <c r="CGT390" s="1085"/>
      <c r="CGU390" s="1085"/>
      <c r="CGV390" s="1085"/>
      <c r="CGW390" s="1085"/>
      <c r="CGX390" s="1085"/>
      <c r="CGY390" s="1085"/>
      <c r="CGZ390" s="1085"/>
      <c r="CHA390" s="1080"/>
      <c r="CHB390" s="1085"/>
      <c r="CHC390" s="1085"/>
      <c r="CHD390" s="1085"/>
      <c r="CHE390" s="1085"/>
      <c r="CHF390" s="1085"/>
      <c r="CHG390" s="1085"/>
      <c r="CHH390" s="1085"/>
      <c r="CHI390" s="1085"/>
      <c r="CHJ390" s="1085"/>
      <c r="CHK390" s="1085"/>
      <c r="CHL390" s="1085"/>
      <c r="CHM390" s="1085"/>
      <c r="CHN390" s="1085"/>
      <c r="CHO390" s="1085"/>
      <c r="CHP390" s="1080"/>
      <c r="CHQ390" s="1085"/>
      <c r="CHR390" s="1085"/>
      <c r="CHS390" s="1085"/>
      <c r="CHT390" s="1085"/>
      <c r="CHU390" s="1085"/>
      <c r="CHV390" s="1085"/>
      <c r="CHW390" s="1085"/>
      <c r="CHX390" s="1085"/>
      <c r="CHY390" s="1085"/>
      <c r="CHZ390" s="1085"/>
      <c r="CIA390" s="1085"/>
      <c r="CIB390" s="1085"/>
      <c r="CIC390" s="1085"/>
      <c r="CID390" s="1085"/>
      <c r="CIE390" s="1080"/>
      <c r="CIF390" s="1085"/>
      <c r="CIG390" s="1085"/>
      <c r="CIH390" s="1085"/>
      <c r="CII390" s="1085"/>
      <c r="CIJ390" s="1085"/>
      <c r="CIK390" s="1085"/>
      <c r="CIL390" s="1085"/>
      <c r="CIM390" s="1085"/>
      <c r="CIN390" s="1085"/>
      <c r="CIO390" s="1085"/>
      <c r="CIP390" s="1085"/>
      <c r="CIQ390" s="1085"/>
      <c r="CIR390" s="1085"/>
      <c r="CIS390" s="1085"/>
      <c r="CIT390" s="1080"/>
      <c r="CIU390" s="1085"/>
      <c r="CIV390" s="1085"/>
      <c r="CIW390" s="1085"/>
      <c r="CIX390" s="1085"/>
      <c r="CIY390" s="1085"/>
      <c r="CIZ390" s="1085"/>
      <c r="CJA390" s="1085"/>
      <c r="CJB390" s="1085"/>
      <c r="CJC390" s="1085"/>
      <c r="CJD390" s="1085"/>
      <c r="CJE390" s="1085"/>
      <c r="CJF390" s="1085"/>
      <c r="CJG390" s="1085"/>
      <c r="CJH390" s="1085"/>
      <c r="CJI390" s="1080"/>
      <c r="CJJ390" s="1085"/>
      <c r="CJK390" s="1085"/>
      <c r="CJL390" s="1085"/>
      <c r="CJM390" s="1085"/>
      <c r="CJN390" s="1085"/>
      <c r="CJO390" s="1085"/>
      <c r="CJP390" s="1085"/>
      <c r="CJQ390" s="1085"/>
      <c r="CJR390" s="1085"/>
      <c r="CJS390" s="1085"/>
      <c r="CJT390" s="1085"/>
      <c r="CJU390" s="1085"/>
      <c r="CJV390" s="1085"/>
      <c r="CJW390" s="1085"/>
      <c r="CJX390" s="1080"/>
      <c r="CJY390" s="1085"/>
      <c r="CJZ390" s="1085"/>
      <c r="CKA390" s="1085"/>
      <c r="CKB390" s="1085"/>
      <c r="CKC390" s="1085"/>
      <c r="CKD390" s="1085"/>
      <c r="CKE390" s="1085"/>
      <c r="CKF390" s="1085"/>
      <c r="CKG390" s="1085"/>
      <c r="CKH390" s="1085"/>
      <c r="CKI390" s="1085"/>
      <c r="CKJ390" s="1085"/>
      <c r="CKK390" s="1085"/>
      <c r="CKL390" s="1085"/>
      <c r="CKM390" s="1080"/>
      <c r="CKN390" s="1085"/>
      <c r="CKO390" s="1085"/>
      <c r="CKP390" s="1085"/>
      <c r="CKQ390" s="1085"/>
      <c r="CKR390" s="1085"/>
      <c r="CKS390" s="1085"/>
      <c r="CKT390" s="1085"/>
      <c r="CKU390" s="1085"/>
      <c r="CKV390" s="1085"/>
      <c r="CKW390" s="1085"/>
      <c r="CKX390" s="1085"/>
      <c r="CKY390" s="1085"/>
      <c r="CKZ390" s="1085"/>
      <c r="CLA390" s="1085"/>
      <c r="CLB390" s="1080"/>
      <c r="CLC390" s="1085"/>
      <c r="CLD390" s="1085"/>
      <c r="CLE390" s="1085"/>
      <c r="CLF390" s="1085"/>
      <c r="CLG390" s="1085"/>
      <c r="CLH390" s="1085"/>
      <c r="CLI390" s="1085"/>
      <c r="CLJ390" s="1085"/>
      <c r="CLK390" s="1085"/>
      <c r="CLL390" s="1085"/>
      <c r="CLM390" s="1085"/>
      <c r="CLN390" s="1085"/>
      <c r="CLO390" s="1085"/>
      <c r="CLP390" s="1085"/>
      <c r="CLQ390" s="1080"/>
      <c r="CLR390" s="1085"/>
      <c r="CLS390" s="1085"/>
      <c r="CLT390" s="1085"/>
      <c r="CLU390" s="1085"/>
      <c r="CLV390" s="1085"/>
      <c r="CLW390" s="1085"/>
      <c r="CLX390" s="1085"/>
      <c r="CLY390" s="1085"/>
      <c r="CLZ390" s="1085"/>
      <c r="CMA390" s="1085"/>
      <c r="CMB390" s="1085"/>
      <c r="CMC390" s="1085"/>
      <c r="CMD390" s="1085"/>
      <c r="CME390" s="1085"/>
      <c r="CMF390" s="1080"/>
      <c r="CMG390" s="1085"/>
      <c r="CMH390" s="1085"/>
      <c r="CMI390" s="1085"/>
      <c r="CMJ390" s="1085"/>
      <c r="CMK390" s="1085"/>
      <c r="CML390" s="1085"/>
      <c r="CMM390" s="1085"/>
      <c r="CMN390" s="1085"/>
      <c r="CMO390" s="1085"/>
      <c r="CMP390" s="1085"/>
      <c r="CMQ390" s="1085"/>
      <c r="CMR390" s="1085"/>
      <c r="CMS390" s="1085"/>
      <c r="CMT390" s="1085"/>
      <c r="CMU390" s="1080"/>
      <c r="CMV390" s="1085"/>
      <c r="CMW390" s="1085"/>
      <c r="CMX390" s="1085"/>
      <c r="CMY390" s="1085"/>
      <c r="CMZ390" s="1085"/>
      <c r="CNA390" s="1085"/>
      <c r="CNB390" s="1085"/>
      <c r="CNC390" s="1085"/>
      <c r="CND390" s="1085"/>
      <c r="CNE390" s="1085"/>
      <c r="CNF390" s="1085"/>
      <c r="CNG390" s="1085"/>
      <c r="CNH390" s="1085"/>
      <c r="CNI390" s="1085"/>
      <c r="CNJ390" s="1080"/>
      <c r="CNK390" s="1085"/>
      <c r="CNL390" s="1085"/>
      <c r="CNM390" s="1085"/>
      <c r="CNN390" s="1085"/>
      <c r="CNO390" s="1085"/>
      <c r="CNP390" s="1085"/>
      <c r="CNQ390" s="1085"/>
      <c r="CNR390" s="1085"/>
      <c r="CNS390" s="1085"/>
      <c r="CNT390" s="1085"/>
      <c r="CNU390" s="1085"/>
      <c r="CNV390" s="1085"/>
      <c r="CNW390" s="1085"/>
      <c r="CNX390" s="1085"/>
      <c r="CNY390" s="1080"/>
      <c r="CNZ390" s="1085"/>
      <c r="COA390" s="1085"/>
      <c r="COB390" s="1085"/>
      <c r="COC390" s="1085"/>
      <c r="COD390" s="1085"/>
      <c r="COE390" s="1085"/>
      <c r="COF390" s="1085"/>
      <c r="COG390" s="1085"/>
      <c r="COH390" s="1085"/>
      <c r="COI390" s="1085"/>
      <c r="COJ390" s="1085"/>
      <c r="COK390" s="1085"/>
      <c r="COL390" s="1085"/>
      <c r="COM390" s="1085"/>
      <c r="CON390" s="1080"/>
      <c r="COO390" s="1085"/>
      <c r="COP390" s="1085"/>
      <c r="COQ390" s="1085"/>
      <c r="COR390" s="1085"/>
      <c r="COS390" s="1085"/>
      <c r="COT390" s="1085"/>
      <c r="COU390" s="1085"/>
      <c r="COV390" s="1085"/>
      <c r="COW390" s="1085"/>
      <c r="COX390" s="1085"/>
      <c r="COY390" s="1085"/>
      <c r="COZ390" s="1085"/>
      <c r="CPA390" s="1085"/>
      <c r="CPB390" s="1085"/>
      <c r="CPC390" s="1080"/>
      <c r="CPD390" s="1085"/>
      <c r="CPE390" s="1085"/>
      <c r="CPF390" s="1085"/>
      <c r="CPG390" s="1085"/>
      <c r="CPH390" s="1085"/>
      <c r="CPI390" s="1085"/>
      <c r="CPJ390" s="1085"/>
      <c r="CPK390" s="1085"/>
      <c r="CPL390" s="1085"/>
      <c r="CPM390" s="1085"/>
      <c r="CPN390" s="1085"/>
      <c r="CPO390" s="1085"/>
      <c r="CPP390" s="1085"/>
      <c r="CPQ390" s="1085"/>
      <c r="CPR390" s="1080"/>
      <c r="CPS390" s="1085"/>
      <c r="CPT390" s="1085"/>
      <c r="CPU390" s="1085"/>
      <c r="CPV390" s="1085"/>
      <c r="CPW390" s="1085"/>
      <c r="CPX390" s="1085"/>
      <c r="CPY390" s="1085"/>
      <c r="CPZ390" s="1085"/>
      <c r="CQA390" s="1085"/>
      <c r="CQB390" s="1085"/>
      <c r="CQC390" s="1085"/>
      <c r="CQD390" s="1085"/>
      <c r="CQE390" s="1085"/>
      <c r="CQF390" s="1085"/>
      <c r="CQG390" s="1080"/>
      <c r="CQH390" s="1085"/>
      <c r="CQI390" s="1085"/>
      <c r="CQJ390" s="1085"/>
      <c r="CQK390" s="1085"/>
      <c r="CQL390" s="1085"/>
      <c r="CQM390" s="1085"/>
      <c r="CQN390" s="1085"/>
      <c r="CQO390" s="1085"/>
      <c r="CQP390" s="1085"/>
      <c r="CQQ390" s="1085"/>
      <c r="CQR390" s="1085"/>
      <c r="CQS390" s="1085"/>
      <c r="CQT390" s="1085"/>
      <c r="CQU390" s="1085"/>
      <c r="CQV390" s="1080"/>
      <c r="CQW390" s="1085"/>
      <c r="CQX390" s="1085"/>
      <c r="CQY390" s="1085"/>
      <c r="CQZ390" s="1085"/>
      <c r="CRA390" s="1085"/>
      <c r="CRB390" s="1085"/>
      <c r="CRC390" s="1085"/>
      <c r="CRD390" s="1085"/>
      <c r="CRE390" s="1085"/>
      <c r="CRF390" s="1085"/>
      <c r="CRG390" s="1085"/>
      <c r="CRH390" s="1085"/>
      <c r="CRI390" s="1085"/>
      <c r="CRJ390" s="1085"/>
      <c r="CRK390" s="1080"/>
      <c r="CRL390" s="1085"/>
      <c r="CRM390" s="1085"/>
      <c r="CRN390" s="1085"/>
      <c r="CRO390" s="1085"/>
      <c r="CRP390" s="1085"/>
      <c r="CRQ390" s="1085"/>
      <c r="CRR390" s="1085"/>
      <c r="CRS390" s="1085"/>
      <c r="CRT390" s="1085"/>
      <c r="CRU390" s="1085"/>
      <c r="CRV390" s="1085"/>
      <c r="CRW390" s="1085"/>
      <c r="CRX390" s="1085"/>
      <c r="CRY390" s="1085"/>
      <c r="CRZ390" s="1080"/>
      <c r="CSA390" s="1085"/>
      <c r="CSB390" s="1085"/>
      <c r="CSC390" s="1085"/>
      <c r="CSD390" s="1085"/>
      <c r="CSE390" s="1085"/>
      <c r="CSF390" s="1085"/>
      <c r="CSG390" s="1085"/>
      <c r="CSH390" s="1085"/>
      <c r="CSI390" s="1085"/>
      <c r="CSJ390" s="1085"/>
      <c r="CSK390" s="1085"/>
      <c r="CSL390" s="1085"/>
      <c r="CSM390" s="1085"/>
      <c r="CSN390" s="1085"/>
      <c r="CSO390" s="1080"/>
      <c r="CSP390" s="1085"/>
      <c r="CSQ390" s="1085"/>
      <c r="CSR390" s="1085"/>
      <c r="CSS390" s="1085"/>
      <c r="CST390" s="1085"/>
      <c r="CSU390" s="1085"/>
      <c r="CSV390" s="1085"/>
      <c r="CSW390" s="1085"/>
      <c r="CSX390" s="1085"/>
      <c r="CSY390" s="1085"/>
      <c r="CSZ390" s="1085"/>
      <c r="CTA390" s="1085"/>
      <c r="CTB390" s="1085"/>
      <c r="CTC390" s="1085"/>
      <c r="CTD390" s="1080"/>
      <c r="CTE390" s="1085"/>
      <c r="CTF390" s="1085"/>
      <c r="CTG390" s="1085"/>
      <c r="CTH390" s="1085"/>
      <c r="CTI390" s="1085"/>
      <c r="CTJ390" s="1085"/>
      <c r="CTK390" s="1085"/>
      <c r="CTL390" s="1085"/>
      <c r="CTM390" s="1085"/>
      <c r="CTN390" s="1085"/>
      <c r="CTO390" s="1085"/>
      <c r="CTP390" s="1085"/>
      <c r="CTQ390" s="1085"/>
      <c r="CTR390" s="1085"/>
      <c r="CTS390" s="1080"/>
      <c r="CTT390" s="1085"/>
      <c r="CTU390" s="1085"/>
      <c r="CTV390" s="1085"/>
      <c r="CTW390" s="1085"/>
      <c r="CTX390" s="1085"/>
      <c r="CTY390" s="1085"/>
      <c r="CTZ390" s="1085"/>
      <c r="CUA390" s="1085"/>
      <c r="CUB390" s="1085"/>
      <c r="CUC390" s="1085"/>
      <c r="CUD390" s="1085"/>
      <c r="CUE390" s="1085"/>
      <c r="CUF390" s="1085"/>
      <c r="CUG390" s="1085"/>
      <c r="CUH390" s="1080"/>
      <c r="CUI390" s="1085"/>
      <c r="CUJ390" s="1085"/>
      <c r="CUK390" s="1085"/>
      <c r="CUL390" s="1085"/>
      <c r="CUM390" s="1085"/>
      <c r="CUN390" s="1085"/>
      <c r="CUO390" s="1085"/>
      <c r="CUP390" s="1085"/>
      <c r="CUQ390" s="1085"/>
      <c r="CUR390" s="1085"/>
      <c r="CUS390" s="1085"/>
      <c r="CUT390" s="1085"/>
      <c r="CUU390" s="1085"/>
      <c r="CUV390" s="1085"/>
      <c r="CUW390" s="1080"/>
      <c r="CUX390" s="1085"/>
      <c r="CUY390" s="1085"/>
      <c r="CUZ390" s="1085"/>
      <c r="CVA390" s="1085"/>
      <c r="CVB390" s="1085"/>
      <c r="CVC390" s="1085"/>
      <c r="CVD390" s="1085"/>
      <c r="CVE390" s="1085"/>
      <c r="CVF390" s="1085"/>
      <c r="CVG390" s="1085"/>
      <c r="CVH390" s="1085"/>
      <c r="CVI390" s="1085"/>
      <c r="CVJ390" s="1085"/>
      <c r="CVK390" s="1085"/>
      <c r="CVL390" s="1080"/>
      <c r="CVM390" s="1085"/>
      <c r="CVN390" s="1085"/>
      <c r="CVO390" s="1085"/>
      <c r="CVP390" s="1085"/>
      <c r="CVQ390" s="1085"/>
      <c r="CVR390" s="1085"/>
      <c r="CVS390" s="1085"/>
      <c r="CVT390" s="1085"/>
      <c r="CVU390" s="1085"/>
      <c r="CVV390" s="1085"/>
      <c r="CVW390" s="1085"/>
      <c r="CVX390" s="1085"/>
      <c r="CVY390" s="1085"/>
      <c r="CVZ390" s="1085"/>
      <c r="CWA390" s="1080"/>
      <c r="CWB390" s="1085"/>
      <c r="CWC390" s="1085"/>
      <c r="CWD390" s="1085"/>
      <c r="CWE390" s="1085"/>
      <c r="CWF390" s="1085"/>
      <c r="CWG390" s="1085"/>
      <c r="CWH390" s="1085"/>
      <c r="CWI390" s="1085"/>
      <c r="CWJ390" s="1085"/>
      <c r="CWK390" s="1085"/>
      <c r="CWL390" s="1085"/>
      <c r="CWM390" s="1085"/>
      <c r="CWN390" s="1085"/>
      <c r="CWO390" s="1085"/>
      <c r="CWP390" s="1080"/>
      <c r="CWQ390" s="1085"/>
      <c r="CWR390" s="1085"/>
      <c r="CWS390" s="1085"/>
      <c r="CWT390" s="1085"/>
      <c r="CWU390" s="1085"/>
      <c r="CWV390" s="1085"/>
      <c r="CWW390" s="1085"/>
      <c r="CWX390" s="1085"/>
      <c r="CWY390" s="1085"/>
      <c r="CWZ390" s="1085"/>
      <c r="CXA390" s="1085"/>
      <c r="CXB390" s="1085"/>
      <c r="CXC390" s="1085"/>
      <c r="CXD390" s="1085"/>
      <c r="CXE390" s="1080"/>
      <c r="CXF390" s="1085"/>
      <c r="CXG390" s="1085"/>
      <c r="CXH390" s="1085"/>
      <c r="CXI390" s="1085"/>
      <c r="CXJ390" s="1085"/>
      <c r="CXK390" s="1085"/>
      <c r="CXL390" s="1085"/>
      <c r="CXM390" s="1085"/>
      <c r="CXN390" s="1085"/>
      <c r="CXO390" s="1085"/>
      <c r="CXP390" s="1085"/>
      <c r="CXQ390" s="1085"/>
      <c r="CXR390" s="1085"/>
      <c r="CXS390" s="1085"/>
      <c r="CXT390" s="1080"/>
      <c r="CXU390" s="1085"/>
      <c r="CXV390" s="1085"/>
      <c r="CXW390" s="1085"/>
      <c r="CXX390" s="1085"/>
      <c r="CXY390" s="1085"/>
      <c r="CXZ390" s="1085"/>
      <c r="CYA390" s="1085"/>
      <c r="CYB390" s="1085"/>
      <c r="CYC390" s="1085"/>
      <c r="CYD390" s="1085"/>
      <c r="CYE390" s="1085"/>
      <c r="CYF390" s="1085"/>
      <c r="CYG390" s="1085"/>
      <c r="CYH390" s="1085"/>
      <c r="CYI390" s="1080"/>
      <c r="CYJ390" s="1085"/>
      <c r="CYK390" s="1085"/>
      <c r="CYL390" s="1085"/>
      <c r="CYM390" s="1085"/>
      <c r="CYN390" s="1085"/>
      <c r="CYO390" s="1085"/>
      <c r="CYP390" s="1085"/>
      <c r="CYQ390" s="1085"/>
      <c r="CYR390" s="1085"/>
      <c r="CYS390" s="1085"/>
      <c r="CYT390" s="1085"/>
      <c r="CYU390" s="1085"/>
      <c r="CYV390" s="1085"/>
      <c r="CYW390" s="1085"/>
      <c r="CYX390" s="1080"/>
      <c r="CYY390" s="1085"/>
      <c r="CYZ390" s="1085"/>
      <c r="CZA390" s="1085"/>
      <c r="CZB390" s="1085"/>
      <c r="CZC390" s="1085"/>
      <c r="CZD390" s="1085"/>
      <c r="CZE390" s="1085"/>
      <c r="CZF390" s="1085"/>
      <c r="CZG390" s="1085"/>
      <c r="CZH390" s="1085"/>
      <c r="CZI390" s="1085"/>
      <c r="CZJ390" s="1085"/>
      <c r="CZK390" s="1085"/>
      <c r="CZL390" s="1085"/>
      <c r="CZM390" s="1080"/>
      <c r="CZN390" s="1085"/>
      <c r="CZO390" s="1085"/>
      <c r="CZP390" s="1085"/>
      <c r="CZQ390" s="1085"/>
      <c r="CZR390" s="1085"/>
      <c r="CZS390" s="1085"/>
      <c r="CZT390" s="1085"/>
      <c r="CZU390" s="1085"/>
      <c r="CZV390" s="1085"/>
      <c r="CZW390" s="1085"/>
      <c r="CZX390" s="1085"/>
      <c r="CZY390" s="1085"/>
      <c r="CZZ390" s="1085"/>
      <c r="DAA390" s="1085"/>
      <c r="DAB390" s="1080"/>
      <c r="DAC390" s="1085"/>
      <c r="DAD390" s="1085"/>
      <c r="DAE390" s="1085"/>
      <c r="DAF390" s="1085"/>
      <c r="DAG390" s="1085"/>
      <c r="DAH390" s="1085"/>
      <c r="DAI390" s="1085"/>
      <c r="DAJ390" s="1085"/>
      <c r="DAK390" s="1085"/>
      <c r="DAL390" s="1085"/>
      <c r="DAM390" s="1085"/>
      <c r="DAN390" s="1085"/>
      <c r="DAO390" s="1085"/>
      <c r="DAP390" s="1085"/>
      <c r="DAQ390" s="1080"/>
      <c r="DAR390" s="1085"/>
      <c r="DAS390" s="1085"/>
      <c r="DAT390" s="1085"/>
      <c r="DAU390" s="1085"/>
      <c r="DAV390" s="1085"/>
      <c r="DAW390" s="1085"/>
      <c r="DAX390" s="1085"/>
      <c r="DAY390" s="1085"/>
      <c r="DAZ390" s="1085"/>
      <c r="DBA390" s="1085"/>
      <c r="DBB390" s="1085"/>
      <c r="DBC390" s="1085"/>
      <c r="DBD390" s="1085"/>
      <c r="DBE390" s="1085"/>
      <c r="DBF390" s="1080"/>
      <c r="DBG390" s="1085"/>
      <c r="DBH390" s="1085"/>
      <c r="DBI390" s="1085"/>
      <c r="DBJ390" s="1085"/>
      <c r="DBK390" s="1085"/>
      <c r="DBL390" s="1085"/>
      <c r="DBM390" s="1085"/>
      <c r="DBN390" s="1085"/>
      <c r="DBO390" s="1085"/>
      <c r="DBP390" s="1085"/>
      <c r="DBQ390" s="1085"/>
      <c r="DBR390" s="1085"/>
      <c r="DBS390" s="1085"/>
      <c r="DBT390" s="1085"/>
      <c r="DBU390" s="1080"/>
      <c r="DBV390" s="1085"/>
      <c r="DBW390" s="1085"/>
      <c r="DBX390" s="1085"/>
      <c r="DBY390" s="1085"/>
      <c r="DBZ390" s="1085"/>
      <c r="DCA390" s="1085"/>
      <c r="DCB390" s="1085"/>
      <c r="DCC390" s="1085"/>
      <c r="DCD390" s="1085"/>
      <c r="DCE390" s="1085"/>
      <c r="DCF390" s="1085"/>
      <c r="DCG390" s="1085"/>
      <c r="DCH390" s="1085"/>
      <c r="DCI390" s="1085"/>
      <c r="DCJ390" s="1080"/>
      <c r="DCK390" s="1085"/>
      <c r="DCL390" s="1085"/>
      <c r="DCM390" s="1085"/>
      <c r="DCN390" s="1085"/>
      <c r="DCO390" s="1085"/>
      <c r="DCP390" s="1085"/>
      <c r="DCQ390" s="1085"/>
      <c r="DCR390" s="1085"/>
      <c r="DCS390" s="1085"/>
      <c r="DCT390" s="1085"/>
      <c r="DCU390" s="1085"/>
      <c r="DCV390" s="1085"/>
      <c r="DCW390" s="1085"/>
      <c r="DCX390" s="1085"/>
      <c r="DCY390" s="1080"/>
      <c r="DCZ390" s="1085"/>
      <c r="DDA390" s="1085"/>
      <c r="DDB390" s="1085"/>
      <c r="DDC390" s="1085"/>
      <c r="DDD390" s="1085"/>
      <c r="DDE390" s="1085"/>
      <c r="DDF390" s="1085"/>
      <c r="DDG390" s="1085"/>
      <c r="DDH390" s="1085"/>
      <c r="DDI390" s="1085"/>
      <c r="DDJ390" s="1085"/>
      <c r="DDK390" s="1085"/>
      <c r="DDL390" s="1085"/>
      <c r="DDM390" s="1085"/>
      <c r="DDN390" s="1080"/>
      <c r="DDO390" s="1085"/>
      <c r="DDP390" s="1085"/>
      <c r="DDQ390" s="1085"/>
      <c r="DDR390" s="1085"/>
      <c r="DDS390" s="1085"/>
      <c r="DDT390" s="1085"/>
      <c r="DDU390" s="1085"/>
      <c r="DDV390" s="1085"/>
      <c r="DDW390" s="1085"/>
      <c r="DDX390" s="1085"/>
      <c r="DDY390" s="1085"/>
      <c r="DDZ390" s="1085"/>
      <c r="DEA390" s="1085"/>
      <c r="DEB390" s="1085"/>
      <c r="DEC390" s="1080"/>
      <c r="DED390" s="1085"/>
      <c r="DEE390" s="1085"/>
      <c r="DEF390" s="1085"/>
      <c r="DEG390" s="1085"/>
      <c r="DEH390" s="1085"/>
      <c r="DEI390" s="1085"/>
      <c r="DEJ390" s="1085"/>
      <c r="DEK390" s="1085"/>
      <c r="DEL390" s="1085"/>
      <c r="DEM390" s="1085"/>
      <c r="DEN390" s="1085"/>
      <c r="DEO390" s="1085"/>
      <c r="DEP390" s="1085"/>
      <c r="DEQ390" s="1085"/>
      <c r="DER390" s="1080"/>
      <c r="DES390" s="1085"/>
      <c r="DET390" s="1085"/>
      <c r="DEU390" s="1085"/>
      <c r="DEV390" s="1085"/>
      <c r="DEW390" s="1085"/>
      <c r="DEX390" s="1085"/>
      <c r="DEY390" s="1085"/>
      <c r="DEZ390" s="1085"/>
      <c r="DFA390" s="1085"/>
      <c r="DFB390" s="1085"/>
      <c r="DFC390" s="1085"/>
      <c r="DFD390" s="1085"/>
      <c r="DFE390" s="1085"/>
      <c r="DFF390" s="1085"/>
      <c r="DFG390" s="1080"/>
      <c r="DFH390" s="1085"/>
      <c r="DFI390" s="1085"/>
      <c r="DFJ390" s="1085"/>
      <c r="DFK390" s="1085"/>
      <c r="DFL390" s="1085"/>
      <c r="DFM390" s="1085"/>
      <c r="DFN390" s="1085"/>
      <c r="DFO390" s="1085"/>
      <c r="DFP390" s="1085"/>
      <c r="DFQ390" s="1085"/>
      <c r="DFR390" s="1085"/>
      <c r="DFS390" s="1085"/>
      <c r="DFT390" s="1085"/>
      <c r="DFU390" s="1085"/>
      <c r="DFV390" s="1080"/>
      <c r="DFW390" s="1085"/>
      <c r="DFX390" s="1085"/>
      <c r="DFY390" s="1085"/>
      <c r="DFZ390" s="1085"/>
      <c r="DGA390" s="1085"/>
      <c r="DGB390" s="1085"/>
      <c r="DGC390" s="1085"/>
      <c r="DGD390" s="1085"/>
      <c r="DGE390" s="1085"/>
      <c r="DGF390" s="1085"/>
      <c r="DGG390" s="1085"/>
      <c r="DGH390" s="1085"/>
      <c r="DGI390" s="1085"/>
      <c r="DGJ390" s="1085"/>
      <c r="DGK390" s="1080"/>
      <c r="DGL390" s="1085"/>
      <c r="DGM390" s="1085"/>
      <c r="DGN390" s="1085"/>
      <c r="DGO390" s="1085"/>
      <c r="DGP390" s="1085"/>
      <c r="DGQ390" s="1085"/>
      <c r="DGR390" s="1085"/>
      <c r="DGS390" s="1085"/>
      <c r="DGT390" s="1085"/>
      <c r="DGU390" s="1085"/>
      <c r="DGV390" s="1085"/>
      <c r="DGW390" s="1085"/>
      <c r="DGX390" s="1085"/>
      <c r="DGY390" s="1085"/>
      <c r="DGZ390" s="1080"/>
      <c r="DHA390" s="1085"/>
      <c r="DHB390" s="1085"/>
      <c r="DHC390" s="1085"/>
      <c r="DHD390" s="1085"/>
      <c r="DHE390" s="1085"/>
      <c r="DHF390" s="1085"/>
      <c r="DHG390" s="1085"/>
      <c r="DHH390" s="1085"/>
      <c r="DHI390" s="1085"/>
      <c r="DHJ390" s="1085"/>
      <c r="DHK390" s="1085"/>
      <c r="DHL390" s="1085"/>
      <c r="DHM390" s="1085"/>
      <c r="DHN390" s="1085"/>
      <c r="DHO390" s="1080"/>
      <c r="DHP390" s="1085"/>
      <c r="DHQ390" s="1085"/>
      <c r="DHR390" s="1085"/>
      <c r="DHS390" s="1085"/>
      <c r="DHT390" s="1085"/>
      <c r="DHU390" s="1085"/>
      <c r="DHV390" s="1085"/>
      <c r="DHW390" s="1085"/>
      <c r="DHX390" s="1085"/>
      <c r="DHY390" s="1085"/>
      <c r="DHZ390" s="1085"/>
      <c r="DIA390" s="1085"/>
      <c r="DIB390" s="1085"/>
      <c r="DIC390" s="1085"/>
      <c r="DID390" s="1080"/>
      <c r="DIE390" s="1085"/>
      <c r="DIF390" s="1085"/>
      <c r="DIG390" s="1085"/>
      <c r="DIH390" s="1085"/>
      <c r="DII390" s="1085"/>
      <c r="DIJ390" s="1085"/>
      <c r="DIK390" s="1085"/>
      <c r="DIL390" s="1085"/>
      <c r="DIM390" s="1085"/>
      <c r="DIN390" s="1085"/>
      <c r="DIO390" s="1085"/>
      <c r="DIP390" s="1085"/>
      <c r="DIQ390" s="1085"/>
      <c r="DIR390" s="1085"/>
      <c r="DIS390" s="1080"/>
      <c r="DIT390" s="1085"/>
      <c r="DIU390" s="1085"/>
      <c r="DIV390" s="1085"/>
      <c r="DIW390" s="1085"/>
      <c r="DIX390" s="1085"/>
      <c r="DIY390" s="1085"/>
      <c r="DIZ390" s="1085"/>
      <c r="DJA390" s="1085"/>
      <c r="DJB390" s="1085"/>
      <c r="DJC390" s="1085"/>
      <c r="DJD390" s="1085"/>
      <c r="DJE390" s="1085"/>
      <c r="DJF390" s="1085"/>
      <c r="DJG390" s="1085"/>
      <c r="DJH390" s="1080"/>
      <c r="DJI390" s="1085"/>
      <c r="DJJ390" s="1085"/>
      <c r="DJK390" s="1085"/>
      <c r="DJL390" s="1085"/>
      <c r="DJM390" s="1085"/>
      <c r="DJN390" s="1085"/>
      <c r="DJO390" s="1085"/>
      <c r="DJP390" s="1085"/>
      <c r="DJQ390" s="1085"/>
      <c r="DJR390" s="1085"/>
      <c r="DJS390" s="1085"/>
      <c r="DJT390" s="1085"/>
      <c r="DJU390" s="1085"/>
      <c r="DJV390" s="1085"/>
      <c r="DJW390" s="1080"/>
      <c r="DJX390" s="1085"/>
      <c r="DJY390" s="1085"/>
      <c r="DJZ390" s="1085"/>
      <c r="DKA390" s="1085"/>
      <c r="DKB390" s="1085"/>
      <c r="DKC390" s="1085"/>
      <c r="DKD390" s="1085"/>
      <c r="DKE390" s="1085"/>
      <c r="DKF390" s="1085"/>
      <c r="DKG390" s="1085"/>
      <c r="DKH390" s="1085"/>
      <c r="DKI390" s="1085"/>
      <c r="DKJ390" s="1085"/>
      <c r="DKK390" s="1085"/>
      <c r="DKL390" s="1080"/>
      <c r="DKM390" s="1085"/>
      <c r="DKN390" s="1085"/>
      <c r="DKO390" s="1085"/>
      <c r="DKP390" s="1085"/>
      <c r="DKQ390" s="1085"/>
      <c r="DKR390" s="1085"/>
      <c r="DKS390" s="1085"/>
      <c r="DKT390" s="1085"/>
      <c r="DKU390" s="1085"/>
      <c r="DKV390" s="1085"/>
      <c r="DKW390" s="1085"/>
      <c r="DKX390" s="1085"/>
      <c r="DKY390" s="1085"/>
      <c r="DKZ390" s="1085"/>
      <c r="DLA390" s="1080"/>
      <c r="DLB390" s="1085"/>
      <c r="DLC390" s="1085"/>
      <c r="DLD390" s="1085"/>
      <c r="DLE390" s="1085"/>
      <c r="DLF390" s="1085"/>
      <c r="DLG390" s="1085"/>
      <c r="DLH390" s="1085"/>
      <c r="DLI390" s="1085"/>
      <c r="DLJ390" s="1085"/>
      <c r="DLK390" s="1085"/>
      <c r="DLL390" s="1085"/>
      <c r="DLM390" s="1085"/>
      <c r="DLN390" s="1085"/>
      <c r="DLO390" s="1085"/>
      <c r="DLP390" s="1080"/>
      <c r="DLQ390" s="1085"/>
      <c r="DLR390" s="1085"/>
      <c r="DLS390" s="1085"/>
      <c r="DLT390" s="1085"/>
      <c r="DLU390" s="1085"/>
      <c r="DLV390" s="1085"/>
      <c r="DLW390" s="1085"/>
      <c r="DLX390" s="1085"/>
      <c r="DLY390" s="1085"/>
      <c r="DLZ390" s="1085"/>
      <c r="DMA390" s="1085"/>
      <c r="DMB390" s="1085"/>
      <c r="DMC390" s="1085"/>
      <c r="DMD390" s="1085"/>
      <c r="DME390" s="1080"/>
      <c r="DMF390" s="1085"/>
      <c r="DMG390" s="1085"/>
      <c r="DMH390" s="1085"/>
      <c r="DMI390" s="1085"/>
      <c r="DMJ390" s="1085"/>
      <c r="DMK390" s="1085"/>
      <c r="DML390" s="1085"/>
      <c r="DMM390" s="1085"/>
      <c r="DMN390" s="1085"/>
      <c r="DMO390" s="1085"/>
      <c r="DMP390" s="1085"/>
      <c r="DMQ390" s="1085"/>
      <c r="DMR390" s="1085"/>
      <c r="DMS390" s="1085"/>
      <c r="DMT390" s="1080"/>
      <c r="DMU390" s="1085"/>
      <c r="DMV390" s="1085"/>
      <c r="DMW390" s="1085"/>
      <c r="DMX390" s="1085"/>
      <c r="DMY390" s="1085"/>
      <c r="DMZ390" s="1085"/>
      <c r="DNA390" s="1085"/>
      <c r="DNB390" s="1085"/>
      <c r="DNC390" s="1085"/>
      <c r="DND390" s="1085"/>
      <c r="DNE390" s="1085"/>
      <c r="DNF390" s="1085"/>
      <c r="DNG390" s="1085"/>
      <c r="DNH390" s="1085"/>
      <c r="DNI390" s="1080"/>
      <c r="DNJ390" s="1085"/>
      <c r="DNK390" s="1085"/>
      <c r="DNL390" s="1085"/>
      <c r="DNM390" s="1085"/>
      <c r="DNN390" s="1085"/>
      <c r="DNO390" s="1085"/>
      <c r="DNP390" s="1085"/>
      <c r="DNQ390" s="1085"/>
      <c r="DNR390" s="1085"/>
      <c r="DNS390" s="1085"/>
      <c r="DNT390" s="1085"/>
      <c r="DNU390" s="1085"/>
      <c r="DNV390" s="1085"/>
      <c r="DNW390" s="1085"/>
      <c r="DNX390" s="1080"/>
      <c r="DNY390" s="1085"/>
      <c r="DNZ390" s="1085"/>
      <c r="DOA390" s="1085"/>
      <c r="DOB390" s="1085"/>
      <c r="DOC390" s="1085"/>
      <c r="DOD390" s="1085"/>
      <c r="DOE390" s="1085"/>
      <c r="DOF390" s="1085"/>
      <c r="DOG390" s="1085"/>
      <c r="DOH390" s="1085"/>
      <c r="DOI390" s="1085"/>
      <c r="DOJ390" s="1085"/>
      <c r="DOK390" s="1085"/>
      <c r="DOL390" s="1085"/>
      <c r="DOM390" s="1080"/>
      <c r="DON390" s="1085"/>
      <c r="DOO390" s="1085"/>
      <c r="DOP390" s="1085"/>
      <c r="DOQ390" s="1085"/>
      <c r="DOR390" s="1085"/>
      <c r="DOS390" s="1085"/>
      <c r="DOT390" s="1085"/>
      <c r="DOU390" s="1085"/>
      <c r="DOV390" s="1085"/>
      <c r="DOW390" s="1085"/>
      <c r="DOX390" s="1085"/>
      <c r="DOY390" s="1085"/>
      <c r="DOZ390" s="1085"/>
      <c r="DPA390" s="1085"/>
      <c r="DPB390" s="1080"/>
      <c r="DPC390" s="1085"/>
      <c r="DPD390" s="1085"/>
      <c r="DPE390" s="1085"/>
      <c r="DPF390" s="1085"/>
      <c r="DPG390" s="1085"/>
      <c r="DPH390" s="1085"/>
      <c r="DPI390" s="1085"/>
      <c r="DPJ390" s="1085"/>
      <c r="DPK390" s="1085"/>
      <c r="DPL390" s="1085"/>
      <c r="DPM390" s="1085"/>
      <c r="DPN390" s="1085"/>
      <c r="DPO390" s="1085"/>
      <c r="DPP390" s="1085"/>
      <c r="DPQ390" s="1080"/>
      <c r="DPR390" s="1085"/>
      <c r="DPS390" s="1085"/>
      <c r="DPT390" s="1085"/>
      <c r="DPU390" s="1085"/>
      <c r="DPV390" s="1085"/>
      <c r="DPW390" s="1085"/>
      <c r="DPX390" s="1085"/>
      <c r="DPY390" s="1085"/>
      <c r="DPZ390" s="1085"/>
      <c r="DQA390" s="1085"/>
      <c r="DQB390" s="1085"/>
      <c r="DQC390" s="1085"/>
      <c r="DQD390" s="1085"/>
      <c r="DQE390" s="1085"/>
      <c r="DQF390" s="1080"/>
      <c r="DQG390" s="1085"/>
      <c r="DQH390" s="1085"/>
      <c r="DQI390" s="1085"/>
      <c r="DQJ390" s="1085"/>
      <c r="DQK390" s="1085"/>
      <c r="DQL390" s="1085"/>
      <c r="DQM390" s="1085"/>
      <c r="DQN390" s="1085"/>
      <c r="DQO390" s="1085"/>
      <c r="DQP390" s="1085"/>
      <c r="DQQ390" s="1085"/>
      <c r="DQR390" s="1085"/>
      <c r="DQS390" s="1085"/>
      <c r="DQT390" s="1085"/>
      <c r="DQU390" s="1080"/>
      <c r="DQV390" s="1085"/>
      <c r="DQW390" s="1085"/>
      <c r="DQX390" s="1085"/>
      <c r="DQY390" s="1085"/>
      <c r="DQZ390" s="1085"/>
      <c r="DRA390" s="1085"/>
      <c r="DRB390" s="1085"/>
      <c r="DRC390" s="1085"/>
      <c r="DRD390" s="1085"/>
      <c r="DRE390" s="1085"/>
      <c r="DRF390" s="1085"/>
      <c r="DRG390" s="1085"/>
      <c r="DRH390" s="1085"/>
      <c r="DRI390" s="1085"/>
      <c r="DRJ390" s="1080"/>
      <c r="DRK390" s="1085"/>
      <c r="DRL390" s="1085"/>
      <c r="DRM390" s="1085"/>
      <c r="DRN390" s="1085"/>
      <c r="DRO390" s="1085"/>
      <c r="DRP390" s="1085"/>
      <c r="DRQ390" s="1085"/>
      <c r="DRR390" s="1085"/>
      <c r="DRS390" s="1085"/>
      <c r="DRT390" s="1085"/>
      <c r="DRU390" s="1085"/>
      <c r="DRV390" s="1085"/>
      <c r="DRW390" s="1085"/>
      <c r="DRX390" s="1085"/>
      <c r="DRY390" s="1080"/>
      <c r="DRZ390" s="1085"/>
      <c r="DSA390" s="1085"/>
      <c r="DSB390" s="1085"/>
      <c r="DSC390" s="1085"/>
      <c r="DSD390" s="1085"/>
      <c r="DSE390" s="1085"/>
      <c r="DSF390" s="1085"/>
      <c r="DSG390" s="1085"/>
      <c r="DSH390" s="1085"/>
      <c r="DSI390" s="1085"/>
      <c r="DSJ390" s="1085"/>
      <c r="DSK390" s="1085"/>
      <c r="DSL390" s="1085"/>
      <c r="DSM390" s="1085"/>
      <c r="DSN390" s="1080"/>
      <c r="DSO390" s="1085"/>
      <c r="DSP390" s="1085"/>
      <c r="DSQ390" s="1085"/>
      <c r="DSR390" s="1085"/>
      <c r="DSS390" s="1085"/>
      <c r="DST390" s="1085"/>
      <c r="DSU390" s="1085"/>
      <c r="DSV390" s="1085"/>
      <c r="DSW390" s="1085"/>
      <c r="DSX390" s="1085"/>
      <c r="DSY390" s="1085"/>
      <c r="DSZ390" s="1085"/>
      <c r="DTA390" s="1085"/>
      <c r="DTB390" s="1085"/>
      <c r="DTC390" s="1080"/>
      <c r="DTD390" s="1085"/>
      <c r="DTE390" s="1085"/>
      <c r="DTF390" s="1085"/>
      <c r="DTG390" s="1085"/>
      <c r="DTH390" s="1085"/>
      <c r="DTI390" s="1085"/>
      <c r="DTJ390" s="1085"/>
      <c r="DTK390" s="1085"/>
      <c r="DTL390" s="1085"/>
      <c r="DTM390" s="1085"/>
      <c r="DTN390" s="1085"/>
      <c r="DTO390" s="1085"/>
      <c r="DTP390" s="1085"/>
      <c r="DTQ390" s="1085"/>
      <c r="DTR390" s="1080"/>
      <c r="DTS390" s="1085"/>
      <c r="DTT390" s="1085"/>
      <c r="DTU390" s="1085"/>
      <c r="DTV390" s="1085"/>
      <c r="DTW390" s="1085"/>
      <c r="DTX390" s="1085"/>
      <c r="DTY390" s="1085"/>
      <c r="DTZ390" s="1085"/>
      <c r="DUA390" s="1085"/>
      <c r="DUB390" s="1085"/>
      <c r="DUC390" s="1085"/>
      <c r="DUD390" s="1085"/>
      <c r="DUE390" s="1085"/>
      <c r="DUF390" s="1085"/>
      <c r="DUG390" s="1080"/>
      <c r="DUH390" s="1085"/>
      <c r="DUI390" s="1085"/>
      <c r="DUJ390" s="1085"/>
      <c r="DUK390" s="1085"/>
      <c r="DUL390" s="1085"/>
      <c r="DUM390" s="1085"/>
      <c r="DUN390" s="1085"/>
      <c r="DUO390" s="1085"/>
      <c r="DUP390" s="1085"/>
      <c r="DUQ390" s="1085"/>
      <c r="DUR390" s="1085"/>
      <c r="DUS390" s="1085"/>
      <c r="DUT390" s="1085"/>
      <c r="DUU390" s="1085"/>
      <c r="DUV390" s="1080"/>
      <c r="DUW390" s="1085"/>
      <c r="DUX390" s="1085"/>
      <c r="DUY390" s="1085"/>
      <c r="DUZ390" s="1085"/>
      <c r="DVA390" s="1085"/>
      <c r="DVB390" s="1085"/>
      <c r="DVC390" s="1085"/>
      <c r="DVD390" s="1085"/>
      <c r="DVE390" s="1085"/>
      <c r="DVF390" s="1085"/>
      <c r="DVG390" s="1085"/>
      <c r="DVH390" s="1085"/>
      <c r="DVI390" s="1085"/>
      <c r="DVJ390" s="1085"/>
      <c r="DVK390" s="1080"/>
      <c r="DVL390" s="1085"/>
      <c r="DVM390" s="1085"/>
      <c r="DVN390" s="1085"/>
      <c r="DVO390" s="1085"/>
      <c r="DVP390" s="1085"/>
      <c r="DVQ390" s="1085"/>
      <c r="DVR390" s="1085"/>
      <c r="DVS390" s="1085"/>
      <c r="DVT390" s="1085"/>
      <c r="DVU390" s="1085"/>
      <c r="DVV390" s="1085"/>
      <c r="DVW390" s="1085"/>
      <c r="DVX390" s="1085"/>
      <c r="DVY390" s="1085"/>
      <c r="DVZ390" s="1080"/>
      <c r="DWA390" s="1085"/>
      <c r="DWB390" s="1085"/>
      <c r="DWC390" s="1085"/>
      <c r="DWD390" s="1085"/>
      <c r="DWE390" s="1085"/>
      <c r="DWF390" s="1085"/>
      <c r="DWG390" s="1085"/>
      <c r="DWH390" s="1085"/>
      <c r="DWI390" s="1085"/>
      <c r="DWJ390" s="1085"/>
      <c r="DWK390" s="1085"/>
      <c r="DWL390" s="1085"/>
      <c r="DWM390" s="1085"/>
      <c r="DWN390" s="1085"/>
      <c r="DWO390" s="1080"/>
      <c r="DWP390" s="1085"/>
      <c r="DWQ390" s="1085"/>
      <c r="DWR390" s="1085"/>
      <c r="DWS390" s="1085"/>
      <c r="DWT390" s="1085"/>
      <c r="DWU390" s="1085"/>
      <c r="DWV390" s="1085"/>
      <c r="DWW390" s="1085"/>
      <c r="DWX390" s="1085"/>
      <c r="DWY390" s="1085"/>
      <c r="DWZ390" s="1085"/>
      <c r="DXA390" s="1085"/>
      <c r="DXB390" s="1085"/>
      <c r="DXC390" s="1085"/>
      <c r="DXD390" s="1080"/>
      <c r="DXE390" s="1085"/>
      <c r="DXF390" s="1085"/>
      <c r="DXG390" s="1085"/>
      <c r="DXH390" s="1085"/>
      <c r="DXI390" s="1085"/>
      <c r="DXJ390" s="1085"/>
      <c r="DXK390" s="1085"/>
      <c r="DXL390" s="1085"/>
      <c r="DXM390" s="1085"/>
      <c r="DXN390" s="1085"/>
      <c r="DXO390" s="1085"/>
      <c r="DXP390" s="1085"/>
      <c r="DXQ390" s="1085"/>
      <c r="DXR390" s="1085"/>
      <c r="DXS390" s="1080"/>
      <c r="DXT390" s="1085"/>
      <c r="DXU390" s="1085"/>
      <c r="DXV390" s="1085"/>
      <c r="DXW390" s="1085"/>
      <c r="DXX390" s="1085"/>
      <c r="DXY390" s="1085"/>
      <c r="DXZ390" s="1085"/>
      <c r="DYA390" s="1085"/>
      <c r="DYB390" s="1085"/>
      <c r="DYC390" s="1085"/>
      <c r="DYD390" s="1085"/>
      <c r="DYE390" s="1085"/>
      <c r="DYF390" s="1085"/>
      <c r="DYG390" s="1085"/>
      <c r="DYH390" s="1080"/>
      <c r="DYI390" s="1085"/>
      <c r="DYJ390" s="1085"/>
      <c r="DYK390" s="1085"/>
      <c r="DYL390" s="1085"/>
      <c r="DYM390" s="1085"/>
      <c r="DYN390" s="1085"/>
      <c r="DYO390" s="1085"/>
      <c r="DYP390" s="1085"/>
      <c r="DYQ390" s="1085"/>
      <c r="DYR390" s="1085"/>
      <c r="DYS390" s="1085"/>
      <c r="DYT390" s="1085"/>
      <c r="DYU390" s="1085"/>
      <c r="DYV390" s="1085"/>
      <c r="DYW390" s="1080"/>
      <c r="DYX390" s="1085"/>
      <c r="DYY390" s="1085"/>
      <c r="DYZ390" s="1085"/>
      <c r="DZA390" s="1085"/>
      <c r="DZB390" s="1085"/>
      <c r="DZC390" s="1085"/>
      <c r="DZD390" s="1085"/>
      <c r="DZE390" s="1085"/>
      <c r="DZF390" s="1085"/>
      <c r="DZG390" s="1085"/>
      <c r="DZH390" s="1085"/>
      <c r="DZI390" s="1085"/>
      <c r="DZJ390" s="1085"/>
      <c r="DZK390" s="1085"/>
      <c r="DZL390" s="1080"/>
      <c r="DZM390" s="1085"/>
      <c r="DZN390" s="1085"/>
      <c r="DZO390" s="1085"/>
      <c r="DZP390" s="1085"/>
      <c r="DZQ390" s="1085"/>
      <c r="DZR390" s="1085"/>
      <c r="DZS390" s="1085"/>
      <c r="DZT390" s="1085"/>
      <c r="DZU390" s="1085"/>
      <c r="DZV390" s="1085"/>
      <c r="DZW390" s="1085"/>
      <c r="DZX390" s="1085"/>
      <c r="DZY390" s="1085"/>
      <c r="DZZ390" s="1085"/>
      <c r="EAA390" s="1080"/>
      <c r="EAB390" s="1085"/>
      <c r="EAC390" s="1085"/>
      <c r="EAD390" s="1085"/>
      <c r="EAE390" s="1085"/>
      <c r="EAF390" s="1085"/>
      <c r="EAG390" s="1085"/>
      <c r="EAH390" s="1085"/>
      <c r="EAI390" s="1085"/>
      <c r="EAJ390" s="1085"/>
      <c r="EAK390" s="1085"/>
      <c r="EAL390" s="1085"/>
      <c r="EAM390" s="1085"/>
      <c r="EAN390" s="1085"/>
      <c r="EAO390" s="1085"/>
      <c r="EAP390" s="1080"/>
      <c r="EAQ390" s="1085"/>
      <c r="EAR390" s="1085"/>
      <c r="EAS390" s="1085"/>
      <c r="EAT390" s="1085"/>
      <c r="EAU390" s="1085"/>
      <c r="EAV390" s="1085"/>
      <c r="EAW390" s="1085"/>
      <c r="EAX390" s="1085"/>
      <c r="EAY390" s="1085"/>
      <c r="EAZ390" s="1085"/>
      <c r="EBA390" s="1085"/>
      <c r="EBB390" s="1085"/>
      <c r="EBC390" s="1085"/>
      <c r="EBD390" s="1085"/>
      <c r="EBE390" s="1080"/>
      <c r="EBF390" s="1085"/>
      <c r="EBG390" s="1085"/>
      <c r="EBH390" s="1085"/>
      <c r="EBI390" s="1085"/>
      <c r="EBJ390" s="1085"/>
      <c r="EBK390" s="1085"/>
      <c r="EBL390" s="1085"/>
      <c r="EBM390" s="1085"/>
      <c r="EBN390" s="1085"/>
      <c r="EBO390" s="1085"/>
      <c r="EBP390" s="1085"/>
      <c r="EBQ390" s="1085"/>
      <c r="EBR390" s="1085"/>
      <c r="EBS390" s="1085"/>
      <c r="EBT390" s="1080"/>
      <c r="EBU390" s="1085"/>
      <c r="EBV390" s="1085"/>
      <c r="EBW390" s="1085"/>
      <c r="EBX390" s="1085"/>
      <c r="EBY390" s="1085"/>
      <c r="EBZ390" s="1085"/>
      <c r="ECA390" s="1085"/>
      <c r="ECB390" s="1085"/>
      <c r="ECC390" s="1085"/>
      <c r="ECD390" s="1085"/>
      <c r="ECE390" s="1085"/>
      <c r="ECF390" s="1085"/>
      <c r="ECG390" s="1085"/>
      <c r="ECH390" s="1085"/>
      <c r="ECI390" s="1080"/>
      <c r="ECJ390" s="1085"/>
      <c r="ECK390" s="1085"/>
      <c r="ECL390" s="1085"/>
      <c r="ECM390" s="1085"/>
      <c r="ECN390" s="1085"/>
      <c r="ECO390" s="1085"/>
      <c r="ECP390" s="1085"/>
      <c r="ECQ390" s="1085"/>
      <c r="ECR390" s="1085"/>
      <c r="ECS390" s="1085"/>
      <c r="ECT390" s="1085"/>
      <c r="ECU390" s="1085"/>
      <c r="ECV390" s="1085"/>
      <c r="ECW390" s="1085"/>
      <c r="ECX390" s="1080"/>
      <c r="ECY390" s="1085"/>
      <c r="ECZ390" s="1085"/>
      <c r="EDA390" s="1085"/>
      <c r="EDB390" s="1085"/>
      <c r="EDC390" s="1085"/>
      <c r="EDD390" s="1085"/>
      <c r="EDE390" s="1085"/>
      <c r="EDF390" s="1085"/>
      <c r="EDG390" s="1085"/>
      <c r="EDH390" s="1085"/>
      <c r="EDI390" s="1085"/>
      <c r="EDJ390" s="1085"/>
      <c r="EDK390" s="1085"/>
      <c r="EDL390" s="1085"/>
      <c r="EDM390" s="1080"/>
      <c r="EDN390" s="1085"/>
      <c r="EDO390" s="1085"/>
      <c r="EDP390" s="1085"/>
      <c r="EDQ390" s="1085"/>
      <c r="EDR390" s="1085"/>
      <c r="EDS390" s="1085"/>
      <c r="EDT390" s="1085"/>
      <c r="EDU390" s="1085"/>
      <c r="EDV390" s="1085"/>
      <c r="EDW390" s="1085"/>
      <c r="EDX390" s="1085"/>
      <c r="EDY390" s="1085"/>
      <c r="EDZ390" s="1085"/>
      <c r="EEA390" s="1085"/>
      <c r="EEB390" s="1080"/>
      <c r="EEC390" s="1085"/>
      <c r="EED390" s="1085"/>
      <c r="EEE390" s="1085"/>
      <c r="EEF390" s="1085"/>
      <c r="EEG390" s="1085"/>
      <c r="EEH390" s="1085"/>
      <c r="EEI390" s="1085"/>
      <c r="EEJ390" s="1085"/>
      <c r="EEK390" s="1085"/>
      <c r="EEL390" s="1085"/>
      <c r="EEM390" s="1085"/>
      <c r="EEN390" s="1085"/>
      <c r="EEO390" s="1085"/>
      <c r="EEP390" s="1085"/>
      <c r="EEQ390" s="1080"/>
      <c r="EER390" s="1085"/>
      <c r="EES390" s="1085"/>
      <c r="EET390" s="1085"/>
      <c r="EEU390" s="1085"/>
      <c r="EEV390" s="1085"/>
      <c r="EEW390" s="1085"/>
      <c r="EEX390" s="1085"/>
      <c r="EEY390" s="1085"/>
      <c r="EEZ390" s="1085"/>
      <c r="EFA390" s="1085"/>
      <c r="EFB390" s="1085"/>
      <c r="EFC390" s="1085"/>
      <c r="EFD390" s="1085"/>
      <c r="EFE390" s="1085"/>
      <c r="EFF390" s="1080"/>
      <c r="EFG390" s="1085"/>
      <c r="EFH390" s="1085"/>
      <c r="EFI390" s="1085"/>
      <c r="EFJ390" s="1085"/>
      <c r="EFK390" s="1085"/>
      <c r="EFL390" s="1085"/>
      <c r="EFM390" s="1085"/>
      <c r="EFN390" s="1085"/>
      <c r="EFO390" s="1085"/>
      <c r="EFP390" s="1085"/>
      <c r="EFQ390" s="1085"/>
      <c r="EFR390" s="1085"/>
      <c r="EFS390" s="1085"/>
      <c r="EFT390" s="1085"/>
      <c r="EFU390" s="1080"/>
      <c r="EFV390" s="1085"/>
      <c r="EFW390" s="1085"/>
      <c r="EFX390" s="1085"/>
      <c r="EFY390" s="1085"/>
      <c r="EFZ390" s="1085"/>
      <c r="EGA390" s="1085"/>
      <c r="EGB390" s="1085"/>
      <c r="EGC390" s="1085"/>
      <c r="EGD390" s="1085"/>
      <c r="EGE390" s="1085"/>
      <c r="EGF390" s="1085"/>
      <c r="EGG390" s="1085"/>
      <c r="EGH390" s="1085"/>
      <c r="EGI390" s="1085"/>
      <c r="EGJ390" s="1080"/>
      <c r="EGK390" s="1085"/>
      <c r="EGL390" s="1085"/>
      <c r="EGM390" s="1085"/>
      <c r="EGN390" s="1085"/>
      <c r="EGO390" s="1085"/>
      <c r="EGP390" s="1085"/>
      <c r="EGQ390" s="1085"/>
      <c r="EGR390" s="1085"/>
      <c r="EGS390" s="1085"/>
      <c r="EGT390" s="1085"/>
      <c r="EGU390" s="1085"/>
      <c r="EGV390" s="1085"/>
      <c r="EGW390" s="1085"/>
      <c r="EGX390" s="1085"/>
      <c r="EGY390" s="1080"/>
      <c r="EGZ390" s="1085"/>
      <c r="EHA390" s="1085"/>
      <c r="EHB390" s="1085"/>
      <c r="EHC390" s="1085"/>
      <c r="EHD390" s="1085"/>
      <c r="EHE390" s="1085"/>
      <c r="EHF390" s="1085"/>
      <c r="EHG390" s="1085"/>
      <c r="EHH390" s="1085"/>
      <c r="EHI390" s="1085"/>
      <c r="EHJ390" s="1085"/>
      <c r="EHK390" s="1085"/>
      <c r="EHL390" s="1085"/>
      <c r="EHM390" s="1085"/>
      <c r="EHN390" s="1080"/>
      <c r="EHO390" s="1085"/>
      <c r="EHP390" s="1085"/>
      <c r="EHQ390" s="1085"/>
      <c r="EHR390" s="1085"/>
      <c r="EHS390" s="1085"/>
      <c r="EHT390" s="1085"/>
      <c r="EHU390" s="1085"/>
      <c r="EHV390" s="1085"/>
      <c r="EHW390" s="1085"/>
      <c r="EHX390" s="1085"/>
      <c r="EHY390" s="1085"/>
      <c r="EHZ390" s="1085"/>
      <c r="EIA390" s="1085"/>
      <c r="EIB390" s="1085"/>
      <c r="EIC390" s="1080"/>
      <c r="EID390" s="1085"/>
      <c r="EIE390" s="1085"/>
      <c r="EIF390" s="1085"/>
      <c r="EIG390" s="1085"/>
      <c r="EIH390" s="1085"/>
      <c r="EII390" s="1085"/>
      <c r="EIJ390" s="1085"/>
      <c r="EIK390" s="1085"/>
      <c r="EIL390" s="1085"/>
      <c r="EIM390" s="1085"/>
      <c r="EIN390" s="1085"/>
      <c r="EIO390" s="1085"/>
      <c r="EIP390" s="1085"/>
      <c r="EIQ390" s="1085"/>
      <c r="EIR390" s="1080"/>
      <c r="EIS390" s="1085"/>
      <c r="EIT390" s="1085"/>
      <c r="EIU390" s="1085"/>
      <c r="EIV390" s="1085"/>
      <c r="EIW390" s="1085"/>
      <c r="EIX390" s="1085"/>
      <c r="EIY390" s="1085"/>
      <c r="EIZ390" s="1085"/>
      <c r="EJA390" s="1085"/>
      <c r="EJB390" s="1085"/>
      <c r="EJC390" s="1085"/>
      <c r="EJD390" s="1085"/>
      <c r="EJE390" s="1085"/>
      <c r="EJF390" s="1085"/>
      <c r="EJG390" s="1080"/>
      <c r="EJH390" s="1085"/>
      <c r="EJI390" s="1085"/>
      <c r="EJJ390" s="1085"/>
      <c r="EJK390" s="1085"/>
      <c r="EJL390" s="1085"/>
      <c r="EJM390" s="1085"/>
      <c r="EJN390" s="1085"/>
      <c r="EJO390" s="1085"/>
      <c r="EJP390" s="1085"/>
      <c r="EJQ390" s="1085"/>
      <c r="EJR390" s="1085"/>
      <c r="EJS390" s="1085"/>
      <c r="EJT390" s="1085"/>
      <c r="EJU390" s="1085"/>
      <c r="EJV390" s="1080"/>
      <c r="EJW390" s="1085"/>
      <c r="EJX390" s="1085"/>
      <c r="EJY390" s="1085"/>
      <c r="EJZ390" s="1085"/>
      <c r="EKA390" s="1085"/>
      <c r="EKB390" s="1085"/>
      <c r="EKC390" s="1085"/>
      <c r="EKD390" s="1085"/>
      <c r="EKE390" s="1085"/>
      <c r="EKF390" s="1085"/>
      <c r="EKG390" s="1085"/>
      <c r="EKH390" s="1085"/>
      <c r="EKI390" s="1085"/>
      <c r="EKJ390" s="1085"/>
      <c r="EKK390" s="1080"/>
      <c r="EKL390" s="1085"/>
      <c r="EKM390" s="1085"/>
      <c r="EKN390" s="1085"/>
      <c r="EKO390" s="1085"/>
      <c r="EKP390" s="1085"/>
      <c r="EKQ390" s="1085"/>
      <c r="EKR390" s="1085"/>
      <c r="EKS390" s="1085"/>
      <c r="EKT390" s="1085"/>
      <c r="EKU390" s="1085"/>
      <c r="EKV390" s="1085"/>
      <c r="EKW390" s="1085"/>
      <c r="EKX390" s="1085"/>
      <c r="EKY390" s="1085"/>
      <c r="EKZ390" s="1080"/>
      <c r="ELA390" s="1085"/>
      <c r="ELB390" s="1085"/>
      <c r="ELC390" s="1085"/>
      <c r="ELD390" s="1085"/>
      <c r="ELE390" s="1085"/>
      <c r="ELF390" s="1085"/>
      <c r="ELG390" s="1085"/>
      <c r="ELH390" s="1085"/>
      <c r="ELI390" s="1085"/>
      <c r="ELJ390" s="1085"/>
      <c r="ELK390" s="1085"/>
      <c r="ELL390" s="1085"/>
      <c r="ELM390" s="1085"/>
      <c r="ELN390" s="1085"/>
      <c r="ELO390" s="1080"/>
      <c r="ELP390" s="1085"/>
      <c r="ELQ390" s="1085"/>
      <c r="ELR390" s="1085"/>
      <c r="ELS390" s="1085"/>
      <c r="ELT390" s="1085"/>
      <c r="ELU390" s="1085"/>
      <c r="ELV390" s="1085"/>
      <c r="ELW390" s="1085"/>
      <c r="ELX390" s="1085"/>
      <c r="ELY390" s="1085"/>
      <c r="ELZ390" s="1085"/>
      <c r="EMA390" s="1085"/>
      <c r="EMB390" s="1085"/>
      <c r="EMC390" s="1085"/>
      <c r="EMD390" s="1080"/>
      <c r="EME390" s="1085"/>
      <c r="EMF390" s="1085"/>
      <c r="EMG390" s="1085"/>
      <c r="EMH390" s="1085"/>
      <c r="EMI390" s="1085"/>
      <c r="EMJ390" s="1085"/>
      <c r="EMK390" s="1085"/>
      <c r="EML390" s="1085"/>
      <c r="EMM390" s="1085"/>
      <c r="EMN390" s="1085"/>
      <c r="EMO390" s="1085"/>
      <c r="EMP390" s="1085"/>
      <c r="EMQ390" s="1085"/>
      <c r="EMR390" s="1085"/>
      <c r="EMS390" s="1080"/>
      <c r="EMT390" s="1085"/>
      <c r="EMU390" s="1085"/>
      <c r="EMV390" s="1085"/>
      <c r="EMW390" s="1085"/>
      <c r="EMX390" s="1085"/>
      <c r="EMY390" s="1085"/>
      <c r="EMZ390" s="1085"/>
      <c r="ENA390" s="1085"/>
      <c r="ENB390" s="1085"/>
      <c r="ENC390" s="1085"/>
      <c r="END390" s="1085"/>
      <c r="ENE390" s="1085"/>
      <c r="ENF390" s="1085"/>
      <c r="ENG390" s="1085"/>
      <c r="ENH390" s="1080"/>
      <c r="ENI390" s="1085"/>
      <c r="ENJ390" s="1085"/>
      <c r="ENK390" s="1085"/>
      <c r="ENL390" s="1085"/>
      <c r="ENM390" s="1085"/>
      <c r="ENN390" s="1085"/>
      <c r="ENO390" s="1085"/>
      <c r="ENP390" s="1085"/>
      <c r="ENQ390" s="1085"/>
      <c r="ENR390" s="1085"/>
      <c r="ENS390" s="1085"/>
      <c r="ENT390" s="1085"/>
      <c r="ENU390" s="1085"/>
      <c r="ENV390" s="1085"/>
      <c r="ENW390" s="1080"/>
      <c r="ENX390" s="1085"/>
      <c r="ENY390" s="1085"/>
      <c r="ENZ390" s="1085"/>
      <c r="EOA390" s="1085"/>
      <c r="EOB390" s="1085"/>
      <c r="EOC390" s="1085"/>
      <c r="EOD390" s="1085"/>
      <c r="EOE390" s="1085"/>
      <c r="EOF390" s="1085"/>
      <c r="EOG390" s="1085"/>
      <c r="EOH390" s="1085"/>
      <c r="EOI390" s="1085"/>
      <c r="EOJ390" s="1085"/>
      <c r="EOK390" s="1085"/>
      <c r="EOL390" s="1080"/>
      <c r="EOM390" s="1085"/>
      <c r="EON390" s="1085"/>
      <c r="EOO390" s="1085"/>
      <c r="EOP390" s="1085"/>
      <c r="EOQ390" s="1085"/>
      <c r="EOR390" s="1085"/>
      <c r="EOS390" s="1085"/>
      <c r="EOT390" s="1085"/>
      <c r="EOU390" s="1085"/>
      <c r="EOV390" s="1085"/>
      <c r="EOW390" s="1085"/>
      <c r="EOX390" s="1085"/>
      <c r="EOY390" s="1085"/>
      <c r="EOZ390" s="1085"/>
      <c r="EPA390" s="1080"/>
      <c r="EPB390" s="1085"/>
      <c r="EPC390" s="1085"/>
      <c r="EPD390" s="1085"/>
      <c r="EPE390" s="1085"/>
      <c r="EPF390" s="1085"/>
      <c r="EPG390" s="1085"/>
      <c r="EPH390" s="1085"/>
      <c r="EPI390" s="1085"/>
      <c r="EPJ390" s="1085"/>
      <c r="EPK390" s="1085"/>
      <c r="EPL390" s="1085"/>
      <c r="EPM390" s="1085"/>
      <c r="EPN390" s="1085"/>
      <c r="EPO390" s="1085"/>
      <c r="EPP390" s="1080"/>
      <c r="EPQ390" s="1085"/>
      <c r="EPR390" s="1085"/>
      <c r="EPS390" s="1085"/>
      <c r="EPT390" s="1085"/>
      <c r="EPU390" s="1085"/>
      <c r="EPV390" s="1085"/>
      <c r="EPW390" s="1085"/>
      <c r="EPX390" s="1085"/>
      <c r="EPY390" s="1085"/>
      <c r="EPZ390" s="1085"/>
      <c r="EQA390" s="1085"/>
      <c r="EQB390" s="1085"/>
      <c r="EQC390" s="1085"/>
      <c r="EQD390" s="1085"/>
      <c r="EQE390" s="1080"/>
      <c r="EQF390" s="1085"/>
      <c r="EQG390" s="1085"/>
      <c r="EQH390" s="1085"/>
      <c r="EQI390" s="1085"/>
      <c r="EQJ390" s="1085"/>
      <c r="EQK390" s="1085"/>
      <c r="EQL390" s="1085"/>
      <c r="EQM390" s="1085"/>
      <c r="EQN390" s="1085"/>
      <c r="EQO390" s="1085"/>
      <c r="EQP390" s="1085"/>
      <c r="EQQ390" s="1085"/>
      <c r="EQR390" s="1085"/>
      <c r="EQS390" s="1085"/>
      <c r="EQT390" s="1080"/>
      <c r="EQU390" s="1085"/>
      <c r="EQV390" s="1085"/>
      <c r="EQW390" s="1085"/>
      <c r="EQX390" s="1085"/>
      <c r="EQY390" s="1085"/>
      <c r="EQZ390" s="1085"/>
      <c r="ERA390" s="1085"/>
      <c r="ERB390" s="1085"/>
      <c r="ERC390" s="1085"/>
      <c r="ERD390" s="1085"/>
      <c r="ERE390" s="1085"/>
      <c r="ERF390" s="1085"/>
      <c r="ERG390" s="1085"/>
      <c r="ERH390" s="1085"/>
      <c r="ERI390" s="1080"/>
      <c r="ERJ390" s="1085"/>
      <c r="ERK390" s="1085"/>
      <c r="ERL390" s="1085"/>
      <c r="ERM390" s="1085"/>
      <c r="ERN390" s="1085"/>
      <c r="ERO390" s="1085"/>
      <c r="ERP390" s="1085"/>
      <c r="ERQ390" s="1085"/>
      <c r="ERR390" s="1085"/>
      <c r="ERS390" s="1085"/>
      <c r="ERT390" s="1085"/>
      <c r="ERU390" s="1085"/>
      <c r="ERV390" s="1085"/>
      <c r="ERW390" s="1085"/>
      <c r="ERX390" s="1080"/>
      <c r="ERY390" s="1085"/>
      <c r="ERZ390" s="1085"/>
      <c r="ESA390" s="1085"/>
      <c r="ESB390" s="1085"/>
      <c r="ESC390" s="1085"/>
      <c r="ESD390" s="1085"/>
      <c r="ESE390" s="1085"/>
      <c r="ESF390" s="1085"/>
      <c r="ESG390" s="1085"/>
      <c r="ESH390" s="1085"/>
      <c r="ESI390" s="1085"/>
      <c r="ESJ390" s="1085"/>
      <c r="ESK390" s="1085"/>
      <c r="ESL390" s="1085"/>
      <c r="ESM390" s="1080"/>
      <c r="ESN390" s="1085"/>
      <c r="ESO390" s="1085"/>
      <c r="ESP390" s="1085"/>
      <c r="ESQ390" s="1085"/>
      <c r="ESR390" s="1085"/>
      <c r="ESS390" s="1085"/>
      <c r="EST390" s="1085"/>
      <c r="ESU390" s="1085"/>
      <c r="ESV390" s="1085"/>
      <c r="ESW390" s="1085"/>
      <c r="ESX390" s="1085"/>
      <c r="ESY390" s="1085"/>
      <c r="ESZ390" s="1085"/>
      <c r="ETA390" s="1085"/>
      <c r="ETB390" s="1080"/>
      <c r="ETC390" s="1085"/>
      <c r="ETD390" s="1085"/>
      <c r="ETE390" s="1085"/>
      <c r="ETF390" s="1085"/>
      <c r="ETG390" s="1085"/>
      <c r="ETH390" s="1085"/>
      <c r="ETI390" s="1085"/>
      <c r="ETJ390" s="1085"/>
      <c r="ETK390" s="1085"/>
      <c r="ETL390" s="1085"/>
      <c r="ETM390" s="1085"/>
      <c r="ETN390" s="1085"/>
      <c r="ETO390" s="1085"/>
      <c r="ETP390" s="1085"/>
      <c r="ETQ390" s="1080"/>
      <c r="ETR390" s="1085"/>
      <c r="ETS390" s="1085"/>
      <c r="ETT390" s="1085"/>
      <c r="ETU390" s="1085"/>
      <c r="ETV390" s="1085"/>
      <c r="ETW390" s="1085"/>
      <c r="ETX390" s="1085"/>
      <c r="ETY390" s="1085"/>
      <c r="ETZ390" s="1085"/>
      <c r="EUA390" s="1085"/>
      <c r="EUB390" s="1085"/>
      <c r="EUC390" s="1085"/>
      <c r="EUD390" s="1085"/>
      <c r="EUE390" s="1085"/>
      <c r="EUF390" s="1080"/>
      <c r="EUG390" s="1085"/>
      <c r="EUH390" s="1085"/>
      <c r="EUI390" s="1085"/>
      <c r="EUJ390" s="1085"/>
      <c r="EUK390" s="1085"/>
      <c r="EUL390" s="1085"/>
      <c r="EUM390" s="1085"/>
      <c r="EUN390" s="1085"/>
      <c r="EUO390" s="1085"/>
      <c r="EUP390" s="1085"/>
      <c r="EUQ390" s="1085"/>
      <c r="EUR390" s="1085"/>
      <c r="EUS390" s="1085"/>
      <c r="EUT390" s="1085"/>
      <c r="EUU390" s="1080"/>
      <c r="EUV390" s="1085"/>
      <c r="EUW390" s="1085"/>
      <c r="EUX390" s="1085"/>
      <c r="EUY390" s="1085"/>
      <c r="EUZ390" s="1085"/>
      <c r="EVA390" s="1085"/>
      <c r="EVB390" s="1085"/>
      <c r="EVC390" s="1085"/>
      <c r="EVD390" s="1085"/>
      <c r="EVE390" s="1085"/>
      <c r="EVF390" s="1085"/>
      <c r="EVG390" s="1085"/>
      <c r="EVH390" s="1085"/>
      <c r="EVI390" s="1085"/>
      <c r="EVJ390" s="1080"/>
      <c r="EVK390" s="1085"/>
      <c r="EVL390" s="1085"/>
      <c r="EVM390" s="1085"/>
      <c r="EVN390" s="1085"/>
      <c r="EVO390" s="1085"/>
      <c r="EVP390" s="1085"/>
      <c r="EVQ390" s="1085"/>
      <c r="EVR390" s="1085"/>
      <c r="EVS390" s="1085"/>
      <c r="EVT390" s="1085"/>
      <c r="EVU390" s="1085"/>
      <c r="EVV390" s="1085"/>
      <c r="EVW390" s="1085"/>
      <c r="EVX390" s="1085"/>
      <c r="EVY390" s="1080"/>
      <c r="EVZ390" s="1085"/>
      <c r="EWA390" s="1085"/>
      <c r="EWB390" s="1085"/>
      <c r="EWC390" s="1085"/>
      <c r="EWD390" s="1085"/>
      <c r="EWE390" s="1085"/>
      <c r="EWF390" s="1085"/>
      <c r="EWG390" s="1085"/>
      <c r="EWH390" s="1085"/>
      <c r="EWI390" s="1085"/>
      <c r="EWJ390" s="1085"/>
      <c r="EWK390" s="1085"/>
      <c r="EWL390" s="1085"/>
      <c r="EWM390" s="1085"/>
      <c r="EWN390" s="1080"/>
      <c r="EWO390" s="1085"/>
      <c r="EWP390" s="1085"/>
      <c r="EWQ390" s="1085"/>
      <c r="EWR390" s="1085"/>
      <c r="EWS390" s="1085"/>
      <c r="EWT390" s="1085"/>
      <c r="EWU390" s="1085"/>
      <c r="EWV390" s="1085"/>
      <c r="EWW390" s="1085"/>
      <c r="EWX390" s="1085"/>
      <c r="EWY390" s="1085"/>
      <c r="EWZ390" s="1085"/>
      <c r="EXA390" s="1085"/>
      <c r="EXB390" s="1085"/>
      <c r="EXC390" s="1080"/>
      <c r="EXD390" s="1085"/>
      <c r="EXE390" s="1085"/>
      <c r="EXF390" s="1085"/>
      <c r="EXG390" s="1085"/>
      <c r="EXH390" s="1085"/>
      <c r="EXI390" s="1085"/>
      <c r="EXJ390" s="1085"/>
      <c r="EXK390" s="1085"/>
      <c r="EXL390" s="1085"/>
      <c r="EXM390" s="1085"/>
      <c r="EXN390" s="1085"/>
      <c r="EXO390" s="1085"/>
      <c r="EXP390" s="1085"/>
      <c r="EXQ390" s="1085"/>
      <c r="EXR390" s="1080"/>
      <c r="EXS390" s="1085"/>
      <c r="EXT390" s="1085"/>
      <c r="EXU390" s="1085"/>
      <c r="EXV390" s="1085"/>
      <c r="EXW390" s="1085"/>
      <c r="EXX390" s="1085"/>
      <c r="EXY390" s="1085"/>
      <c r="EXZ390" s="1085"/>
      <c r="EYA390" s="1085"/>
      <c r="EYB390" s="1085"/>
      <c r="EYC390" s="1085"/>
      <c r="EYD390" s="1085"/>
      <c r="EYE390" s="1085"/>
      <c r="EYF390" s="1085"/>
      <c r="EYG390" s="1080"/>
      <c r="EYH390" s="1085"/>
      <c r="EYI390" s="1085"/>
      <c r="EYJ390" s="1085"/>
      <c r="EYK390" s="1085"/>
      <c r="EYL390" s="1085"/>
      <c r="EYM390" s="1085"/>
      <c r="EYN390" s="1085"/>
      <c r="EYO390" s="1085"/>
      <c r="EYP390" s="1085"/>
      <c r="EYQ390" s="1085"/>
      <c r="EYR390" s="1085"/>
      <c r="EYS390" s="1085"/>
      <c r="EYT390" s="1085"/>
      <c r="EYU390" s="1085"/>
      <c r="EYV390" s="1080"/>
      <c r="EYW390" s="1085"/>
      <c r="EYX390" s="1085"/>
      <c r="EYY390" s="1085"/>
      <c r="EYZ390" s="1085"/>
      <c r="EZA390" s="1085"/>
      <c r="EZB390" s="1085"/>
      <c r="EZC390" s="1085"/>
      <c r="EZD390" s="1085"/>
      <c r="EZE390" s="1085"/>
      <c r="EZF390" s="1085"/>
      <c r="EZG390" s="1085"/>
      <c r="EZH390" s="1085"/>
      <c r="EZI390" s="1085"/>
      <c r="EZJ390" s="1085"/>
      <c r="EZK390" s="1080"/>
      <c r="EZL390" s="1085"/>
      <c r="EZM390" s="1085"/>
      <c r="EZN390" s="1085"/>
      <c r="EZO390" s="1085"/>
      <c r="EZP390" s="1085"/>
      <c r="EZQ390" s="1085"/>
      <c r="EZR390" s="1085"/>
      <c r="EZS390" s="1085"/>
      <c r="EZT390" s="1085"/>
      <c r="EZU390" s="1085"/>
      <c r="EZV390" s="1085"/>
      <c r="EZW390" s="1085"/>
      <c r="EZX390" s="1085"/>
      <c r="EZY390" s="1085"/>
      <c r="EZZ390" s="1080"/>
      <c r="FAA390" s="1085"/>
      <c r="FAB390" s="1085"/>
      <c r="FAC390" s="1085"/>
      <c r="FAD390" s="1085"/>
      <c r="FAE390" s="1085"/>
      <c r="FAF390" s="1085"/>
      <c r="FAG390" s="1085"/>
      <c r="FAH390" s="1085"/>
      <c r="FAI390" s="1085"/>
      <c r="FAJ390" s="1085"/>
      <c r="FAK390" s="1085"/>
      <c r="FAL390" s="1085"/>
      <c r="FAM390" s="1085"/>
      <c r="FAN390" s="1085"/>
      <c r="FAO390" s="1080"/>
      <c r="FAP390" s="1085"/>
      <c r="FAQ390" s="1085"/>
      <c r="FAR390" s="1085"/>
      <c r="FAS390" s="1085"/>
      <c r="FAT390" s="1085"/>
      <c r="FAU390" s="1085"/>
      <c r="FAV390" s="1085"/>
      <c r="FAW390" s="1085"/>
      <c r="FAX390" s="1085"/>
      <c r="FAY390" s="1085"/>
      <c r="FAZ390" s="1085"/>
      <c r="FBA390" s="1085"/>
      <c r="FBB390" s="1085"/>
      <c r="FBC390" s="1085"/>
      <c r="FBD390" s="1080"/>
      <c r="FBE390" s="1085"/>
      <c r="FBF390" s="1085"/>
      <c r="FBG390" s="1085"/>
      <c r="FBH390" s="1085"/>
      <c r="FBI390" s="1085"/>
      <c r="FBJ390" s="1085"/>
      <c r="FBK390" s="1085"/>
      <c r="FBL390" s="1085"/>
      <c r="FBM390" s="1085"/>
      <c r="FBN390" s="1085"/>
      <c r="FBO390" s="1085"/>
      <c r="FBP390" s="1085"/>
      <c r="FBQ390" s="1085"/>
      <c r="FBR390" s="1085"/>
      <c r="FBS390" s="1080"/>
      <c r="FBT390" s="1085"/>
      <c r="FBU390" s="1085"/>
      <c r="FBV390" s="1085"/>
      <c r="FBW390" s="1085"/>
      <c r="FBX390" s="1085"/>
      <c r="FBY390" s="1085"/>
      <c r="FBZ390" s="1085"/>
      <c r="FCA390" s="1085"/>
      <c r="FCB390" s="1085"/>
      <c r="FCC390" s="1085"/>
      <c r="FCD390" s="1085"/>
      <c r="FCE390" s="1085"/>
      <c r="FCF390" s="1085"/>
      <c r="FCG390" s="1085"/>
      <c r="FCH390" s="1080"/>
      <c r="FCI390" s="1085"/>
      <c r="FCJ390" s="1085"/>
      <c r="FCK390" s="1085"/>
      <c r="FCL390" s="1085"/>
      <c r="FCM390" s="1085"/>
      <c r="FCN390" s="1085"/>
      <c r="FCO390" s="1085"/>
      <c r="FCP390" s="1085"/>
      <c r="FCQ390" s="1085"/>
      <c r="FCR390" s="1085"/>
      <c r="FCS390" s="1085"/>
      <c r="FCT390" s="1085"/>
      <c r="FCU390" s="1085"/>
      <c r="FCV390" s="1085"/>
      <c r="FCW390" s="1080"/>
      <c r="FCX390" s="1085"/>
      <c r="FCY390" s="1085"/>
      <c r="FCZ390" s="1085"/>
      <c r="FDA390" s="1085"/>
      <c r="FDB390" s="1085"/>
      <c r="FDC390" s="1085"/>
      <c r="FDD390" s="1085"/>
      <c r="FDE390" s="1085"/>
      <c r="FDF390" s="1085"/>
      <c r="FDG390" s="1085"/>
      <c r="FDH390" s="1085"/>
      <c r="FDI390" s="1085"/>
      <c r="FDJ390" s="1085"/>
      <c r="FDK390" s="1085"/>
      <c r="FDL390" s="1080"/>
      <c r="FDM390" s="1085"/>
      <c r="FDN390" s="1085"/>
      <c r="FDO390" s="1085"/>
      <c r="FDP390" s="1085"/>
      <c r="FDQ390" s="1085"/>
      <c r="FDR390" s="1085"/>
      <c r="FDS390" s="1085"/>
      <c r="FDT390" s="1085"/>
      <c r="FDU390" s="1085"/>
      <c r="FDV390" s="1085"/>
      <c r="FDW390" s="1085"/>
      <c r="FDX390" s="1085"/>
      <c r="FDY390" s="1085"/>
      <c r="FDZ390" s="1085"/>
      <c r="FEA390" s="1080"/>
      <c r="FEB390" s="1085"/>
      <c r="FEC390" s="1085"/>
      <c r="FED390" s="1085"/>
      <c r="FEE390" s="1085"/>
      <c r="FEF390" s="1085"/>
      <c r="FEG390" s="1085"/>
      <c r="FEH390" s="1085"/>
      <c r="FEI390" s="1085"/>
      <c r="FEJ390" s="1085"/>
      <c r="FEK390" s="1085"/>
      <c r="FEL390" s="1085"/>
      <c r="FEM390" s="1085"/>
      <c r="FEN390" s="1085"/>
      <c r="FEO390" s="1085"/>
      <c r="FEP390" s="1080"/>
      <c r="FEQ390" s="1085"/>
      <c r="FER390" s="1085"/>
      <c r="FES390" s="1085"/>
      <c r="FET390" s="1085"/>
      <c r="FEU390" s="1085"/>
      <c r="FEV390" s="1085"/>
      <c r="FEW390" s="1085"/>
      <c r="FEX390" s="1085"/>
      <c r="FEY390" s="1085"/>
      <c r="FEZ390" s="1085"/>
      <c r="FFA390" s="1085"/>
      <c r="FFB390" s="1085"/>
      <c r="FFC390" s="1085"/>
      <c r="FFD390" s="1085"/>
      <c r="FFE390" s="1080"/>
      <c r="FFF390" s="1085"/>
      <c r="FFG390" s="1085"/>
      <c r="FFH390" s="1085"/>
      <c r="FFI390" s="1085"/>
      <c r="FFJ390" s="1085"/>
      <c r="FFK390" s="1085"/>
      <c r="FFL390" s="1085"/>
      <c r="FFM390" s="1085"/>
      <c r="FFN390" s="1085"/>
      <c r="FFO390" s="1085"/>
      <c r="FFP390" s="1085"/>
      <c r="FFQ390" s="1085"/>
      <c r="FFR390" s="1085"/>
      <c r="FFS390" s="1085"/>
      <c r="FFT390" s="1080"/>
      <c r="FFU390" s="1085"/>
      <c r="FFV390" s="1085"/>
      <c r="FFW390" s="1085"/>
      <c r="FFX390" s="1085"/>
      <c r="FFY390" s="1085"/>
      <c r="FFZ390" s="1085"/>
      <c r="FGA390" s="1085"/>
      <c r="FGB390" s="1085"/>
      <c r="FGC390" s="1085"/>
      <c r="FGD390" s="1085"/>
      <c r="FGE390" s="1085"/>
      <c r="FGF390" s="1085"/>
      <c r="FGG390" s="1085"/>
      <c r="FGH390" s="1085"/>
      <c r="FGI390" s="1080"/>
      <c r="FGJ390" s="1085"/>
      <c r="FGK390" s="1085"/>
      <c r="FGL390" s="1085"/>
      <c r="FGM390" s="1085"/>
      <c r="FGN390" s="1085"/>
      <c r="FGO390" s="1085"/>
      <c r="FGP390" s="1085"/>
      <c r="FGQ390" s="1085"/>
      <c r="FGR390" s="1085"/>
      <c r="FGS390" s="1085"/>
      <c r="FGT390" s="1085"/>
      <c r="FGU390" s="1085"/>
      <c r="FGV390" s="1085"/>
      <c r="FGW390" s="1085"/>
      <c r="FGX390" s="1080"/>
      <c r="FGY390" s="1085"/>
      <c r="FGZ390" s="1085"/>
      <c r="FHA390" s="1085"/>
      <c r="FHB390" s="1085"/>
      <c r="FHC390" s="1085"/>
      <c r="FHD390" s="1085"/>
      <c r="FHE390" s="1085"/>
      <c r="FHF390" s="1085"/>
      <c r="FHG390" s="1085"/>
      <c r="FHH390" s="1085"/>
      <c r="FHI390" s="1085"/>
      <c r="FHJ390" s="1085"/>
      <c r="FHK390" s="1085"/>
      <c r="FHL390" s="1085"/>
      <c r="FHM390" s="1080"/>
      <c r="FHN390" s="1085"/>
      <c r="FHO390" s="1085"/>
      <c r="FHP390" s="1085"/>
      <c r="FHQ390" s="1085"/>
      <c r="FHR390" s="1085"/>
      <c r="FHS390" s="1085"/>
      <c r="FHT390" s="1085"/>
      <c r="FHU390" s="1085"/>
      <c r="FHV390" s="1085"/>
      <c r="FHW390" s="1085"/>
      <c r="FHX390" s="1085"/>
      <c r="FHY390" s="1085"/>
      <c r="FHZ390" s="1085"/>
      <c r="FIA390" s="1085"/>
      <c r="FIB390" s="1080"/>
      <c r="FIC390" s="1085"/>
      <c r="FID390" s="1085"/>
      <c r="FIE390" s="1085"/>
      <c r="FIF390" s="1085"/>
      <c r="FIG390" s="1085"/>
      <c r="FIH390" s="1085"/>
      <c r="FII390" s="1085"/>
      <c r="FIJ390" s="1085"/>
      <c r="FIK390" s="1085"/>
      <c r="FIL390" s="1085"/>
      <c r="FIM390" s="1085"/>
      <c r="FIN390" s="1085"/>
      <c r="FIO390" s="1085"/>
      <c r="FIP390" s="1085"/>
      <c r="FIQ390" s="1080"/>
      <c r="FIR390" s="1085"/>
      <c r="FIS390" s="1085"/>
      <c r="FIT390" s="1085"/>
      <c r="FIU390" s="1085"/>
      <c r="FIV390" s="1085"/>
      <c r="FIW390" s="1085"/>
      <c r="FIX390" s="1085"/>
      <c r="FIY390" s="1085"/>
      <c r="FIZ390" s="1085"/>
      <c r="FJA390" s="1085"/>
      <c r="FJB390" s="1085"/>
      <c r="FJC390" s="1085"/>
      <c r="FJD390" s="1085"/>
      <c r="FJE390" s="1085"/>
      <c r="FJF390" s="1080"/>
      <c r="FJG390" s="1085"/>
      <c r="FJH390" s="1085"/>
      <c r="FJI390" s="1085"/>
      <c r="FJJ390" s="1085"/>
      <c r="FJK390" s="1085"/>
      <c r="FJL390" s="1085"/>
      <c r="FJM390" s="1085"/>
      <c r="FJN390" s="1085"/>
      <c r="FJO390" s="1085"/>
      <c r="FJP390" s="1085"/>
      <c r="FJQ390" s="1085"/>
      <c r="FJR390" s="1085"/>
      <c r="FJS390" s="1085"/>
      <c r="FJT390" s="1085"/>
      <c r="FJU390" s="1080"/>
      <c r="FJV390" s="1085"/>
      <c r="FJW390" s="1085"/>
      <c r="FJX390" s="1085"/>
      <c r="FJY390" s="1085"/>
      <c r="FJZ390" s="1085"/>
      <c r="FKA390" s="1085"/>
      <c r="FKB390" s="1085"/>
      <c r="FKC390" s="1085"/>
      <c r="FKD390" s="1085"/>
      <c r="FKE390" s="1085"/>
      <c r="FKF390" s="1085"/>
      <c r="FKG390" s="1085"/>
      <c r="FKH390" s="1085"/>
      <c r="FKI390" s="1085"/>
      <c r="FKJ390" s="1080"/>
      <c r="FKK390" s="1085"/>
      <c r="FKL390" s="1085"/>
      <c r="FKM390" s="1085"/>
      <c r="FKN390" s="1085"/>
      <c r="FKO390" s="1085"/>
      <c r="FKP390" s="1085"/>
      <c r="FKQ390" s="1085"/>
      <c r="FKR390" s="1085"/>
      <c r="FKS390" s="1085"/>
      <c r="FKT390" s="1085"/>
      <c r="FKU390" s="1085"/>
      <c r="FKV390" s="1085"/>
      <c r="FKW390" s="1085"/>
      <c r="FKX390" s="1085"/>
      <c r="FKY390" s="1080"/>
      <c r="FKZ390" s="1085"/>
      <c r="FLA390" s="1085"/>
      <c r="FLB390" s="1085"/>
      <c r="FLC390" s="1085"/>
      <c r="FLD390" s="1085"/>
      <c r="FLE390" s="1085"/>
      <c r="FLF390" s="1085"/>
      <c r="FLG390" s="1085"/>
      <c r="FLH390" s="1085"/>
      <c r="FLI390" s="1085"/>
      <c r="FLJ390" s="1085"/>
      <c r="FLK390" s="1085"/>
      <c r="FLL390" s="1085"/>
      <c r="FLM390" s="1085"/>
      <c r="FLN390" s="1080"/>
      <c r="FLO390" s="1085"/>
      <c r="FLP390" s="1085"/>
      <c r="FLQ390" s="1085"/>
      <c r="FLR390" s="1085"/>
      <c r="FLS390" s="1085"/>
      <c r="FLT390" s="1085"/>
      <c r="FLU390" s="1085"/>
      <c r="FLV390" s="1085"/>
      <c r="FLW390" s="1085"/>
      <c r="FLX390" s="1085"/>
      <c r="FLY390" s="1085"/>
      <c r="FLZ390" s="1085"/>
      <c r="FMA390" s="1085"/>
      <c r="FMB390" s="1085"/>
      <c r="FMC390" s="1080"/>
      <c r="FMD390" s="1085"/>
      <c r="FME390" s="1085"/>
      <c r="FMF390" s="1085"/>
      <c r="FMG390" s="1085"/>
      <c r="FMH390" s="1085"/>
      <c r="FMI390" s="1085"/>
      <c r="FMJ390" s="1085"/>
      <c r="FMK390" s="1085"/>
      <c r="FML390" s="1085"/>
      <c r="FMM390" s="1085"/>
      <c r="FMN390" s="1085"/>
      <c r="FMO390" s="1085"/>
      <c r="FMP390" s="1085"/>
      <c r="FMQ390" s="1085"/>
      <c r="FMR390" s="1080"/>
      <c r="FMS390" s="1085"/>
      <c r="FMT390" s="1085"/>
      <c r="FMU390" s="1085"/>
      <c r="FMV390" s="1085"/>
      <c r="FMW390" s="1085"/>
      <c r="FMX390" s="1085"/>
      <c r="FMY390" s="1085"/>
      <c r="FMZ390" s="1085"/>
      <c r="FNA390" s="1085"/>
      <c r="FNB390" s="1085"/>
      <c r="FNC390" s="1085"/>
      <c r="FND390" s="1085"/>
      <c r="FNE390" s="1085"/>
      <c r="FNF390" s="1085"/>
      <c r="FNG390" s="1080"/>
      <c r="FNH390" s="1085"/>
      <c r="FNI390" s="1085"/>
      <c r="FNJ390" s="1085"/>
      <c r="FNK390" s="1085"/>
      <c r="FNL390" s="1085"/>
      <c r="FNM390" s="1085"/>
      <c r="FNN390" s="1085"/>
      <c r="FNO390" s="1085"/>
      <c r="FNP390" s="1085"/>
      <c r="FNQ390" s="1085"/>
      <c r="FNR390" s="1085"/>
      <c r="FNS390" s="1085"/>
      <c r="FNT390" s="1085"/>
      <c r="FNU390" s="1085"/>
      <c r="FNV390" s="1080"/>
      <c r="FNW390" s="1085"/>
      <c r="FNX390" s="1085"/>
      <c r="FNY390" s="1085"/>
      <c r="FNZ390" s="1085"/>
      <c r="FOA390" s="1085"/>
      <c r="FOB390" s="1085"/>
      <c r="FOC390" s="1085"/>
      <c r="FOD390" s="1085"/>
      <c r="FOE390" s="1085"/>
      <c r="FOF390" s="1085"/>
      <c r="FOG390" s="1085"/>
      <c r="FOH390" s="1085"/>
      <c r="FOI390" s="1085"/>
      <c r="FOJ390" s="1085"/>
      <c r="FOK390" s="1080"/>
      <c r="FOL390" s="1085"/>
      <c r="FOM390" s="1085"/>
      <c r="FON390" s="1085"/>
      <c r="FOO390" s="1085"/>
      <c r="FOP390" s="1085"/>
      <c r="FOQ390" s="1085"/>
      <c r="FOR390" s="1085"/>
      <c r="FOS390" s="1085"/>
      <c r="FOT390" s="1085"/>
      <c r="FOU390" s="1085"/>
      <c r="FOV390" s="1085"/>
      <c r="FOW390" s="1085"/>
      <c r="FOX390" s="1085"/>
      <c r="FOY390" s="1085"/>
      <c r="FOZ390" s="1080"/>
      <c r="FPA390" s="1085"/>
      <c r="FPB390" s="1085"/>
      <c r="FPC390" s="1085"/>
      <c r="FPD390" s="1085"/>
      <c r="FPE390" s="1085"/>
      <c r="FPF390" s="1085"/>
      <c r="FPG390" s="1085"/>
      <c r="FPH390" s="1085"/>
      <c r="FPI390" s="1085"/>
      <c r="FPJ390" s="1085"/>
      <c r="FPK390" s="1085"/>
      <c r="FPL390" s="1085"/>
      <c r="FPM390" s="1085"/>
      <c r="FPN390" s="1085"/>
      <c r="FPO390" s="1080"/>
      <c r="FPP390" s="1085"/>
      <c r="FPQ390" s="1085"/>
      <c r="FPR390" s="1085"/>
      <c r="FPS390" s="1085"/>
      <c r="FPT390" s="1085"/>
      <c r="FPU390" s="1085"/>
      <c r="FPV390" s="1085"/>
      <c r="FPW390" s="1085"/>
      <c r="FPX390" s="1085"/>
      <c r="FPY390" s="1085"/>
      <c r="FPZ390" s="1085"/>
      <c r="FQA390" s="1085"/>
      <c r="FQB390" s="1085"/>
      <c r="FQC390" s="1085"/>
      <c r="FQD390" s="1080"/>
      <c r="FQE390" s="1085"/>
      <c r="FQF390" s="1085"/>
      <c r="FQG390" s="1085"/>
      <c r="FQH390" s="1085"/>
      <c r="FQI390" s="1085"/>
      <c r="FQJ390" s="1085"/>
      <c r="FQK390" s="1085"/>
      <c r="FQL390" s="1085"/>
      <c r="FQM390" s="1085"/>
      <c r="FQN390" s="1085"/>
      <c r="FQO390" s="1085"/>
      <c r="FQP390" s="1085"/>
      <c r="FQQ390" s="1085"/>
      <c r="FQR390" s="1085"/>
      <c r="FQS390" s="1080"/>
      <c r="FQT390" s="1085"/>
      <c r="FQU390" s="1085"/>
      <c r="FQV390" s="1085"/>
      <c r="FQW390" s="1085"/>
      <c r="FQX390" s="1085"/>
      <c r="FQY390" s="1085"/>
      <c r="FQZ390" s="1085"/>
      <c r="FRA390" s="1085"/>
      <c r="FRB390" s="1085"/>
      <c r="FRC390" s="1085"/>
      <c r="FRD390" s="1085"/>
      <c r="FRE390" s="1085"/>
      <c r="FRF390" s="1085"/>
      <c r="FRG390" s="1085"/>
      <c r="FRH390" s="1080"/>
      <c r="FRI390" s="1085"/>
      <c r="FRJ390" s="1085"/>
      <c r="FRK390" s="1085"/>
      <c r="FRL390" s="1085"/>
      <c r="FRM390" s="1085"/>
      <c r="FRN390" s="1085"/>
      <c r="FRO390" s="1085"/>
      <c r="FRP390" s="1085"/>
      <c r="FRQ390" s="1085"/>
      <c r="FRR390" s="1085"/>
      <c r="FRS390" s="1085"/>
      <c r="FRT390" s="1085"/>
      <c r="FRU390" s="1085"/>
      <c r="FRV390" s="1085"/>
      <c r="FRW390" s="1080"/>
      <c r="FRX390" s="1085"/>
      <c r="FRY390" s="1085"/>
      <c r="FRZ390" s="1085"/>
      <c r="FSA390" s="1085"/>
      <c r="FSB390" s="1085"/>
      <c r="FSC390" s="1085"/>
      <c r="FSD390" s="1085"/>
      <c r="FSE390" s="1085"/>
      <c r="FSF390" s="1085"/>
      <c r="FSG390" s="1085"/>
      <c r="FSH390" s="1085"/>
      <c r="FSI390" s="1085"/>
      <c r="FSJ390" s="1085"/>
      <c r="FSK390" s="1085"/>
      <c r="FSL390" s="1080"/>
      <c r="FSM390" s="1085"/>
      <c r="FSN390" s="1085"/>
      <c r="FSO390" s="1085"/>
      <c r="FSP390" s="1085"/>
      <c r="FSQ390" s="1085"/>
      <c r="FSR390" s="1085"/>
      <c r="FSS390" s="1085"/>
      <c r="FST390" s="1085"/>
      <c r="FSU390" s="1085"/>
      <c r="FSV390" s="1085"/>
      <c r="FSW390" s="1085"/>
      <c r="FSX390" s="1085"/>
      <c r="FSY390" s="1085"/>
      <c r="FSZ390" s="1085"/>
      <c r="FTA390" s="1080"/>
      <c r="FTB390" s="1085"/>
      <c r="FTC390" s="1085"/>
      <c r="FTD390" s="1085"/>
      <c r="FTE390" s="1085"/>
      <c r="FTF390" s="1085"/>
      <c r="FTG390" s="1085"/>
      <c r="FTH390" s="1085"/>
      <c r="FTI390" s="1085"/>
      <c r="FTJ390" s="1085"/>
      <c r="FTK390" s="1085"/>
      <c r="FTL390" s="1085"/>
      <c r="FTM390" s="1085"/>
      <c r="FTN390" s="1085"/>
      <c r="FTO390" s="1085"/>
      <c r="FTP390" s="1080"/>
      <c r="FTQ390" s="1085"/>
      <c r="FTR390" s="1085"/>
      <c r="FTS390" s="1085"/>
      <c r="FTT390" s="1085"/>
      <c r="FTU390" s="1085"/>
      <c r="FTV390" s="1085"/>
      <c r="FTW390" s="1085"/>
      <c r="FTX390" s="1085"/>
      <c r="FTY390" s="1085"/>
      <c r="FTZ390" s="1085"/>
      <c r="FUA390" s="1085"/>
      <c r="FUB390" s="1085"/>
      <c r="FUC390" s="1085"/>
      <c r="FUD390" s="1085"/>
      <c r="FUE390" s="1080"/>
      <c r="FUF390" s="1085"/>
      <c r="FUG390" s="1085"/>
      <c r="FUH390" s="1085"/>
      <c r="FUI390" s="1085"/>
      <c r="FUJ390" s="1085"/>
      <c r="FUK390" s="1085"/>
      <c r="FUL390" s="1085"/>
      <c r="FUM390" s="1085"/>
      <c r="FUN390" s="1085"/>
      <c r="FUO390" s="1085"/>
      <c r="FUP390" s="1085"/>
      <c r="FUQ390" s="1085"/>
      <c r="FUR390" s="1085"/>
      <c r="FUS390" s="1085"/>
      <c r="FUT390" s="1080"/>
      <c r="FUU390" s="1085"/>
      <c r="FUV390" s="1085"/>
      <c r="FUW390" s="1085"/>
      <c r="FUX390" s="1085"/>
      <c r="FUY390" s="1085"/>
      <c r="FUZ390" s="1085"/>
      <c r="FVA390" s="1085"/>
      <c r="FVB390" s="1085"/>
      <c r="FVC390" s="1085"/>
      <c r="FVD390" s="1085"/>
      <c r="FVE390" s="1085"/>
      <c r="FVF390" s="1085"/>
      <c r="FVG390" s="1085"/>
      <c r="FVH390" s="1085"/>
      <c r="FVI390" s="1080"/>
      <c r="FVJ390" s="1085"/>
      <c r="FVK390" s="1085"/>
      <c r="FVL390" s="1085"/>
      <c r="FVM390" s="1085"/>
      <c r="FVN390" s="1085"/>
      <c r="FVO390" s="1085"/>
      <c r="FVP390" s="1085"/>
      <c r="FVQ390" s="1085"/>
      <c r="FVR390" s="1085"/>
      <c r="FVS390" s="1085"/>
      <c r="FVT390" s="1085"/>
      <c r="FVU390" s="1085"/>
      <c r="FVV390" s="1085"/>
      <c r="FVW390" s="1085"/>
      <c r="FVX390" s="1080"/>
      <c r="FVY390" s="1085"/>
      <c r="FVZ390" s="1085"/>
      <c r="FWA390" s="1085"/>
      <c r="FWB390" s="1085"/>
      <c r="FWC390" s="1085"/>
      <c r="FWD390" s="1085"/>
      <c r="FWE390" s="1085"/>
      <c r="FWF390" s="1085"/>
      <c r="FWG390" s="1085"/>
      <c r="FWH390" s="1085"/>
      <c r="FWI390" s="1085"/>
      <c r="FWJ390" s="1085"/>
      <c r="FWK390" s="1085"/>
      <c r="FWL390" s="1085"/>
      <c r="FWM390" s="1080"/>
      <c r="FWN390" s="1085"/>
      <c r="FWO390" s="1085"/>
      <c r="FWP390" s="1085"/>
      <c r="FWQ390" s="1085"/>
      <c r="FWR390" s="1085"/>
      <c r="FWS390" s="1085"/>
      <c r="FWT390" s="1085"/>
      <c r="FWU390" s="1085"/>
      <c r="FWV390" s="1085"/>
      <c r="FWW390" s="1085"/>
      <c r="FWX390" s="1085"/>
      <c r="FWY390" s="1085"/>
      <c r="FWZ390" s="1085"/>
      <c r="FXA390" s="1085"/>
      <c r="FXB390" s="1080"/>
      <c r="FXC390" s="1085"/>
      <c r="FXD390" s="1085"/>
      <c r="FXE390" s="1085"/>
      <c r="FXF390" s="1085"/>
      <c r="FXG390" s="1085"/>
      <c r="FXH390" s="1085"/>
      <c r="FXI390" s="1085"/>
      <c r="FXJ390" s="1085"/>
      <c r="FXK390" s="1085"/>
      <c r="FXL390" s="1085"/>
      <c r="FXM390" s="1085"/>
      <c r="FXN390" s="1085"/>
      <c r="FXO390" s="1085"/>
      <c r="FXP390" s="1085"/>
      <c r="FXQ390" s="1080"/>
      <c r="FXR390" s="1085"/>
      <c r="FXS390" s="1085"/>
      <c r="FXT390" s="1085"/>
      <c r="FXU390" s="1085"/>
      <c r="FXV390" s="1085"/>
      <c r="FXW390" s="1085"/>
      <c r="FXX390" s="1085"/>
      <c r="FXY390" s="1085"/>
      <c r="FXZ390" s="1085"/>
      <c r="FYA390" s="1085"/>
      <c r="FYB390" s="1085"/>
      <c r="FYC390" s="1085"/>
      <c r="FYD390" s="1085"/>
      <c r="FYE390" s="1085"/>
      <c r="FYF390" s="1080"/>
      <c r="FYG390" s="1085"/>
      <c r="FYH390" s="1085"/>
      <c r="FYI390" s="1085"/>
      <c r="FYJ390" s="1085"/>
      <c r="FYK390" s="1085"/>
      <c r="FYL390" s="1085"/>
      <c r="FYM390" s="1085"/>
      <c r="FYN390" s="1085"/>
      <c r="FYO390" s="1085"/>
      <c r="FYP390" s="1085"/>
      <c r="FYQ390" s="1085"/>
      <c r="FYR390" s="1085"/>
      <c r="FYS390" s="1085"/>
      <c r="FYT390" s="1085"/>
      <c r="FYU390" s="1080"/>
      <c r="FYV390" s="1085"/>
      <c r="FYW390" s="1085"/>
      <c r="FYX390" s="1085"/>
      <c r="FYY390" s="1085"/>
      <c r="FYZ390" s="1085"/>
      <c r="FZA390" s="1085"/>
      <c r="FZB390" s="1085"/>
      <c r="FZC390" s="1085"/>
      <c r="FZD390" s="1085"/>
      <c r="FZE390" s="1085"/>
      <c r="FZF390" s="1085"/>
      <c r="FZG390" s="1085"/>
      <c r="FZH390" s="1085"/>
      <c r="FZI390" s="1085"/>
      <c r="FZJ390" s="1080"/>
      <c r="FZK390" s="1085"/>
      <c r="FZL390" s="1085"/>
      <c r="FZM390" s="1085"/>
      <c r="FZN390" s="1085"/>
      <c r="FZO390" s="1085"/>
      <c r="FZP390" s="1085"/>
      <c r="FZQ390" s="1085"/>
      <c r="FZR390" s="1085"/>
      <c r="FZS390" s="1085"/>
      <c r="FZT390" s="1085"/>
      <c r="FZU390" s="1085"/>
      <c r="FZV390" s="1085"/>
      <c r="FZW390" s="1085"/>
      <c r="FZX390" s="1085"/>
      <c r="FZY390" s="1080"/>
      <c r="FZZ390" s="1085"/>
      <c r="GAA390" s="1085"/>
      <c r="GAB390" s="1085"/>
      <c r="GAC390" s="1085"/>
      <c r="GAD390" s="1085"/>
      <c r="GAE390" s="1085"/>
      <c r="GAF390" s="1085"/>
      <c r="GAG390" s="1085"/>
      <c r="GAH390" s="1085"/>
      <c r="GAI390" s="1085"/>
      <c r="GAJ390" s="1085"/>
      <c r="GAK390" s="1085"/>
      <c r="GAL390" s="1085"/>
      <c r="GAM390" s="1085"/>
      <c r="GAN390" s="1080"/>
      <c r="GAO390" s="1085"/>
      <c r="GAP390" s="1085"/>
      <c r="GAQ390" s="1085"/>
      <c r="GAR390" s="1085"/>
      <c r="GAS390" s="1085"/>
      <c r="GAT390" s="1085"/>
      <c r="GAU390" s="1085"/>
      <c r="GAV390" s="1085"/>
      <c r="GAW390" s="1085"/>
      <c r="GAX390" s="1085"/>
      <c r="GAY390" s="1085"/>
      <c r="GAZ390" s="1085"/>
      <c r="GBA390" s="1085"/>
      <c r="GBB390" s="1085"/>
      <c r="GBC390" s="1080"/>
      <c r="GBD390" s="1085"/>
      <c r="GBE390" s="1085"/>
      <c r="GBF390" s="1085"/>
      <c r="GBG390" s="1085"/>
      <c r="GBH390" s="1085"/>
      <c r="GBI390" s="1085"/>
      <c r="GBJ390" s="1085"/>
      <c r="GBK390" s="1085"/>
      <c r="GBL390" s="1085"/>
      <c r="GBM390" s="1085"/>
      <c r="GBN390" s="1085"/>
      <c r="GBO390" s="1085"/>
      <c r="GBP390" s="1085"/>
      <c r="GBQ390" s="1085"/>
      <c r="GBR390" s="1080"/>
      <c r="GBS390" s="1085"/>
      <c r="GBT390" s="1085"/>
      <c r="GBU390" s="1085"/>
      <c r="GBV390" s="1085"/>
      <c r="GBW390" s="1085"/>
      <c r="GBX390" s="1085"/>
      <c r="GBY390" s="1085"/>
      <c r="GBZ390" s="1085"/>
      <c r="GCA390" s="1085"/>
      <c r="GCB390" s="1085"/>
      <c r="GCC390" s="1085"/>
      <c r="GCD390" s="1085"/>
      <c r="GCE390" s="1085"/>
      <c r="GCF390" s="1085"/>
      <c r="GCG390" s="1080"/>
      <c r="GCH390" s="1085"/>
      <c r="GCI390" s="1085"/>
      <c r="GCJ390" s="1085"/>
      <c r="GCK390" s="1085"/>
      <c r="GCL390" s="1085"/>
      <c r="GCM390" s="1085"/>
      <c r="GCN390" s="1085"/>
      <c r="GCO390" s="1085"/>
      <c r="GCP390" s="1085"/>
      <c r="GCQ390" s="1085"/>
      <c r="GCR390" s="1085"/>
      <c r="GCS390" s="1085"/>
      <c r="GCT390" s="1085"/>
      <c r="GCU390" s="1085"/>
      <c r="GCV390" s="1080"/>
      <c r="GCW390" s="1085"/>
      <c r="GCX390" s="1085"/>
      <c r="GCY390" s="1085"/>
      <c r="GCZ390" s="1085"/>
      <c r="GDA390" s="1085"/>
      <c r="GDB390" s="1085"/>
      <c r="GDC390" s="1085"/>
      <c r="GDD390" s="1085"/>
      <c r="GDE390" s="1085"/>
      <c r="GDF390" s="1085"/>
      <c r="GDG390" s="1085"/>
      <c r="GDH390" s="1085"/>
      <c r="GDI390" s="1085"/>
      <c r="GDJ390" s="1085"/>
      <c r="GDK390" s="1080"/>
      <c r="GDL390" s="1085"/>
      <c r="GDM390" s="1085"/>
      <c r="GDN390" s="1085"/>
      <c r="GDO390" s="1085"/>
      <c r="GDP390" s="1085"/>
      <c r="GDQ390" s="1085"/>
      <c r="GDR390" s="1085"/>
      <c r="GDS390" s="1085"/>
      <c r="GDT390" s="1085"/>
      <c r="GDU390" s="1085"/>
      <c r="GDV390" s="1085"/>
      <c r="GDW390" s="1085"/>
      <c r="GDX390" s="1085"/>
      <c r="GDY390" s="1085"/>
      <c r="GDZ390" s="1080"/>
      <c r="GEA390" s="1085"/>
      <c r="GEB390" s="1085"/>
      <c r="GEC390" s="1085"/>
      <c r="GED390" s="1085"/>
      <c r="GEE390" s="1085"/>
      <c r="GEF390" s="1085"/>
      <c r="GEG390" s="1085"/>
      <c r="GEH390" s="1085"/>
      <c r="GEI390" s="1085"/>
      <c r="GEJ390" s="1085"/>
      <c r="GEK390" s="1085"/>
      <c r="GEL390" s="1085"/>
      <c r="GEM390" s="1085"/>
      <c r="GEN390" s="1085"/>
      <c r="GEO390" s="1080"/>
      <c r="GEP390" s="1085"/>
      <c r="GEQ390" s="1085"/>
      <c r="GER390" s="1085"/>
      <c r="GES390" s="1085"/>
      <c r="GET390" s="1085"/>
      <c r="GEU390" s="1085"/>
      <c r="GEV390" s="1085"/>
      <c r="GEW390" s="1085"/>
      <c r="GEX390" s="1085"/>
      <c r="GEY390" s="1085"/>
      <c r="GEZ390" s="1085"/>
      <c r="GFA390" s="1085"/>
      <c r="GFB390" s="1085"/>
      <c r="GFC390" s="1085"/>
      <c r="GFD390" s="1080"/>
      <c r="GFE390" s="1085"/>
      <c r="GFF390" s="1085"/>
      <c r="GFG390" s="1085"/>
      <c r="GFH390" s="1085"/>
      <c r="GFI390" s="1085"/>
      <c r="GFJ390" s="1085"/>
      <c r="GFK390" s="1085"/>
      <c r="GFL390" s="1085"/>
      <c r="GFM390" s="1085"/>
      <c r="GFN390" s="1085"/>
      <c r="GFO390" s="1085"/>
      <c r="GFP390" s="1085"/>
      <c r="GFQ390" s="1085"/>
      <c r="GFR390" s="1085"/>
      <c r="GFS390" s="1080"/>
      <c r="GFT390" s="1085"/>
      <c r="GFU390" s="1085"/>
      <c r="GFV390" s="1085"/>
      <c r="GFW390" s="1085"/>
      <c r="GFX390" s="1085"/>
      <c r="GFY390" s="1085"/>
      <c r="GFZ390" s="1085"/>
      <c r="GGA390" s="1085"/>
      <c r="GGB390" s="1085"/>
      <c r="GGC390" s="1085"/>
      <c r="GGD390" s="1085"/>
      <c r="GGE390" s="1085"/>
      <c r="GGF390" s="1085"/>
      <c r="GGG390" s="1085"/>
      <c r="GGH390" s="1080"/>
      <c r="GGI390" s="1085"/>
      <c r="GGJ390" s="1085"/>
      <c r="GGK390" s="1085"/>
      <c r="GGL390" s="1085"/>
      <c r="GGM390" s="1085"/>
      <c r="GGN390" s="1085"/>
      <c r="GGO390" s="1085"/>
      <c r="GGP390" s="1085"/>
      <c r="GGQ390" s="1085"/>
      <c r="GGR390" s="1085"/>
      <c r="GGS390" s="1085"/>
      <c r="GGT390" s="1085"/>
      <c r="GGU390" s="1085"/>
      <c r="GGV390" s="1085"/>
      <c r="GGW390" s="1080"/>
      <c r="GGX390" s="1085"/>
      <c r="GGY390" s="1085"/>
      <c r="GGZ390" s="1085"/>
      <c r="GHA390" s="1085"/>
      <c r="GHB390" s="1085"/>
      <c r="GHC390" s="1085"/>
      <c r="GHD390" s="1085"/>
      <c r="GHE390" s="1085"/>
      <c r="GHF390" s="1085"/>
      <c r="GHG390" s="1085"/>
      <c r="GHH390" s="1085"/>
      <c r="GHI390" s="1085"/>
      <c r="GHJ390" s="1085"/>
      <c r="GHK390" s="1085"/>
      <c r="GHL390" s="1080"/>
      <c r="GHM390" s="1085"/>
      <c r="GHN390" s="1085"/>
      <c r="GHO390" s="1085"/>
      <c r="GHP390" s="1085"/>
      <c r="GHQ390" s="1085"/>
      <c r="GHR390" s="1085"/>
      <c r="GHS390" s="1085"/>
      <c r="GHT390" s="1085"/>
      <c r="GHU390" s="1085"/>
      <c r="GHV390" s="1085"/>
      <c r="GHW390" s="1085"/>
      <c r="GHX390" s="1085"/>
      <c r="GHY390" s="1085"/>
      <c r="GHZ390" s="1085"/>
      <c r="GIA390" s="1080"/>
      <c r="GIB390" s="1085"/>
      <c r="GIC390" s="1085"/>
      <c r="GID390" s="1085"/>
      <c r="GIE390" s="1085"/>
      <c r="GIF390" s="1085"/>
      <c r="GIG390" s="1085"/>
      <c r="GIH390" s="1085"/>
      <c r="GII390" s="1085"/>
      <c r="GIJ390" s="1085"/>
      <c r="GIK390" s="1085"/>
      <c r="GIL390" s="1085"/>
      <c r="GIM390" s="1085"/>
      <c r="GIN390" s="1085"/>
      <c r="GIO390" s="1085"/>
      <c r="GIP390" s="1080"/>
      <c r="GIQ390" s="1085"/>
      <c r="GIR390" s="1085"/>
      <c r="GIS390" s="1085"/>
      <c r="GIT390" s="1085"/>
      <c r="GIU390" s="1085"/>
      <c r="GIV390" s="1085"/>
      <c r="GIW390" s="1085"/>
      <c r="GIX390" s="1085"/>
      <c r="GIY390" s="1085"/>
      <c r="GIZ390" s="1085"/>
      <c r="GJA390" s="1085"/>
      <c r="GJB390" s="1085"/>
      <c r="GJC390" s="1085"/>
      <c r="GJD390" s="1085"/>
      <c r="GJE390" s="1080"/>
      <c r="GJF390" s="1085"/>
      <c r="GJG390" s="1085"/>
      <c r="GJH390" s="1085"/>
      <c r="GJI390" s="1085"/>
      <c r="GJJ390" s="1085"/>
      <c r="GJK390" s="1085"/>
      <c r="GJL390" s="1085"/>
      <c r="GJM390" s="1085"/>
      <c r="GJN390" s="1085"/>
      <c r="GJO390" s="1085"/>
      <c r="GJP390" s="1085"/>
      <c r="GJQ390" s="1085"/>
      <c r="GJR390" s="1085"/>
      <c r="GJS390" s="1085"/>
      <c r="GJT390" s="1080"/>
      <c r="GJU390" s="1085"/>
      <c r="GJV390" s="1085"/>
      <c r="GJW390" s="1085"/>
      <c r="GJX390" s="1085"/>
      <c r="GJY390" s="1085"/>
      <c r="GJZ390" s="1085"/>
      <c r="GKA390" s="1085"/>
      <c r="GKB390" s="1085"/>
      <c r="GKC390" s="1085"/>
      <c r="GKD390" s="1085"/>
      <c r="GKE390" s="1085"/>
      <c r="GKF390" s="1085"/>
      <c r="GKG390" s="1085"/>
      <c r="GKH390" s="1085"/>
      <c r="GKI390" s="1080"/>
      <c r="GKJ390" s="1085"/>
      <c r="GKK390" s="1085"/>
      <c r="GKL390" s="1085"/>
      <c r="GKM390" s="1085"/>
      <c r="GKN390" s="1085"/>
      <c r="GKO390" s="1085"/>
      <c r="GKP390" s="1085"/>
      <c r="GKQ390" s="1085"/>
      <c r="GKR390" s="1085"/>
      <c r="GKS390" s="1085"/>
      <c r="GKT390" s="1085"/>
      <c r="GKU390" s="1085"/>
      <c r="GKV390" s="1085"/>
      <c r="GKW390" s="1085"/>
      <c r="GKX390" s="1080"/>
      <c r="GKY390" s="1085"/>
      <c r="GKZ390" s="1085"/>
      <c r="GLA390" s="1085"/>
      <c r="GLB390" s="1085"/>
      <c r="GLC390" s="1085"/>
      <c r="GLD390" s="1085"/>
      <c r="GLE390" s="1085"/>
      <c r="GLF390" s="1085"/>
      <c r="GLG390" s="1085"/>
      <c r="GLH390" s="1085"/>
      <c r="GLI390" s="1085"/>
      <c r="GLJ390" s="1085"/>
      <c r="GLK390" s="1085"/>
      <c r="GLL390" s="1085"/>
      <c r="GLM390" s="1080"/>
      <c r="GLN390" s="1085"/>
      <c r="GLO390" s="1085"/>
      <c r="GLP390" s="1085"/>
      <c r="GLQ390" s="1085"/>
      <c r="GLR390" s="1085"/>
      <c r="GLS390" s="1085"/>
      <c r="GLT390" s="1085"/>
      <c r="GLU390" s="1085"/>
      <c r="GLV390" s="1085"/>
      <c r="GLW390" s="1085"/>
      <c r="GLX390" s="1085"/>
      <c r="GLY390" s="1085"/>
      <c r="GLZ390" s="1085"/>
      <c r="GMA390" s="1085"/>
      <c r="GMB390" s="1080"/>
      <c r="GMC390" s="1085"/>
      <c r="GMD390" s="1085"/>
      <c r="GME390" s="1085"/>
      <c r="GMF390" s="1085"/>
      <c r="GMG390" s="1085"/>
      <c r="GMH390" s="1085"/>
      <c r="GMI390" s="1085"/>
      <c r="GMJ390" s="1085"/>
      <c r="GMK390" s="1085"/>
      <c r="GML390" s="1085"/>
      <c r="GMM390" s="1085"/>
      <c r="GMN390" s="1085"/>
      <c r="GMO390" s="1085"/>
      <c r="GMP390" s="1085"/>
      <c r="GMQ390" s="1080"/>
      <c r="GMR390" s="1085"/>
      <c r="GMS390" s="1085"/>
      <c r="GMT390" s="1085"/>
      <c r="GMU390" s="1085"/>
      <c r="GMV390" s="1085"/>
      <c r="GMW390" s="1085"/>
      <c r="GMX390" s="1085"/>
      <c r="GMY390" s="1085"/>
      <c r="GMZ390" s="1085"/>
      <c r="GNA390" s="1085"/>
      <c r="GNB390" s="1085"/>
      <c r="GNC390" s="1085"/>
      <c r="GND390" s="1085"/>
      <c r="GNE390" s="1085"/>
      <c r="GNF390" s="1080"/>
      <c r="GNG390" s="1085"/>
      <c r="GNH390" s="1085"/>
      <c r="GNI390" s="1085"/>
      <c r="GNJ390" s="1085"/>
      <c r="GNK390" s="1085"/>
      <c r="GNL390" s="1085"/>
      <c r="GNM390" s="1085"/>
      <c r="GNN390" s="1085"/>
      <c r="GNO390" s="1085"/>
      <c r="GNP390" s="1085"/>
      <c r="GNQ390" s="1085"/>
      <c r="GNR390" s="1085"/>
      <c r="GNS390" s="1085"/>
      <c r="GNT390" s="1085"/>
      <c r="GNU390" s="1080"/>
      <c r="GNV390" s="1085"/>
      <c r="GNW390" s="1085"/>
      <c r="GNX390" s="1085"/>
      <c r="GNY390" s="1085"/>
      <c r="GNZ390" s="1085"/>
      <c r="GOA390" s="1085"/>
      <c r="GOB390" s="1085"/>
      <c r="GOC390" s="1085"/>
      <c r="GOD390" s="1085"/>
      <c r="GOE390" s="1085"/>
      <c r="GOF390" s="1085"/>
      <c r="GOG390" s="1085"/>
      <c r="GOH390" s="1085"/>
      <c r="GOI390" s="1085"/>
      <c r="GOJ390" s="1080"/>
      <c r="GOK390" s="1085"/>
      <c r="GOL390" s="1085"/>
      <c r="GOM390" s="1085"/>
      <c r="GON390" s="1085"/>
      <c r="GOO390" s="1085"/>
      <c r="GOP390" s="1085"/>
      <c r="GOQ390" s="1085"/>
      <c r="GOR390" s="1085"/>
      <c r="GOS390" s="1085"/>
      <c r="GOT390" s="1085"/>
      <c r="GOU390" s="1085"/>
      <c r="GOV390" s="1085"/>
      <c r="GOW390" s="1085"/>
      <c r="GOX390" s="1085"/>
      <c r="GOY390" s="1080"/>
      <c r="GOZ390" s="1085"/>
      <c r="GPA390" s="1085"/>
      <c r="GPB390" s="1085"/>
      <c r="GPC390" s="1085"/>
      <c r="GPD390" s="1085"/>
      <c r="GPE390" s="1085"/>
      <c r="GPF390" s="1085"/>
      <c r="GPG390" s="1085"/>
      <c r="GPH390" s="1085"/>
      <c r="GPI390" s="1085"/>
      <c r="GPJ390" s="1085"/>
      <c r="GPK390" s="1085"/>
      <c r="GPL390" s="1085"/>
      <c r="GPM390" s="1085"/>
      <c r="GPN390" s="1080"/>
      <c r="GPO390" s="1085"/>
      <c r="GPP390" s="1085"/>
      <c r="GPQ390" s="1085"/>
      <c r="GPR390" s="1085"/>
      <c r="GPS390" s="1085"/>
      <c r="GPT390" s="1085"/>
      <c r="GPU390" s="1085"/>
      <c r="GPV390" s="1085"/>
      <c r="GPW390" s="1085"/>
      <c r="GPX390" s="1085"/>
      <c r="GPY390" s="1085"/>
      <c r="GPZ390" s="1085"/>
      <c r="GQA390" s="1085"/>
      <c r="GQB390" s="1085"/>
      <c r="GQC390" s="1080"/>
      <c r="GQD390" s="1085"/>
      <c r="GQE390" s="1085"/>
      <c r="GQF390" s="1085"/>
      <c r="GQG390" s="1085"/>
      <c r="GQH390" s="1085"/>
      <c r="GQI390" s="1085"/>
      <c r="GQJ390" s="1085"/>
      <c r="GQK390" s="1085"/>
      <c r="GQL390" s="1085"/>
      <c r="GQM390" s="1085"/>
      <c r="GQN390" s="1085"/>
      <c r="GQO390" s="1085"/>
      <c r="GQP390" s="1085"/>
      <c r="GQQ390" s="1085"/>
      <c r="GQR390" s="1080"/>
      <c r="GQS390" s="1085"/>
      <c r="GQT390" s="1085"/>
      <c r="GQU390" s="1085"/>
      <c r="GQV390" s="1085"/>
      <c r="GQW390" s="1085"/>
      <c r="GQX390" s="1085"/>
      <c r="GQY390" s="1085"/>
      <c r="GQZ390" s="1085"/>
      <c r="GRA390" s="1085"/>
      <c r="GRB390" s="1085"/>
      <c r="GRC390" s="1085"/>
      <c r="GRD390" s="1085"/>
      <c r="GRE390" s="1085"/>
      <c r="GRF390" s="1085"/>
      <c r="GRG390" s="1080"/>
      <c r="GRH390" s="1085"/>
      <c r="GRI390" s="1085"/>
      <c r="GRJ390" s="1085"/>
      <c r="GRK390" s="1085"/>
      <c r="GRL390" s="1085"/>
      <c r="GRM390" s="1085"/>
      <c r="GRN390" s="1085"/>
      <c r="GRO390" s="1085"/>
      <c r="GRP390" s="1085"/>
      <c r="GRQ390" s="1085"/>
      <c r="GRR390" s="1085"/>
      <c r="GRS390" s="1085"/>
      <c r="GRT390" s="1085"/>
      <c r="GRU390" s="1085"/>
      <c r="GRV390" s="1080"/>
      <c r="GRW390" s="1085"/>
      <c r="GRX390" s="1085"/>
      <c r="GRY390" s="1085"/>
      <c r="GRZ390" s="1085"/>
      <c r="GSA390" s="1085"/>
      <c r="GSB390" s="1085"/>
      <c r="GSC390" s="1085"/>
      <c r="GSD390" s="1085"/>
      <c r="GSE390" s="1085"/>
      <c r="GSF390" s="1085"/>
      <c r="GSG390" s="1085"/>
      <c r="GSH390" s="1085"/>
      <c r="GSI390" s="1085"/>
      <c r="GSJ390" s="1085"/>
      <c r="GSK390" s="1080"/>
      <c r="GSL390" s="1085"/>
      <c r="GSM390" s="1085"/>
      <c r="GSN390" s="1085"/>
      <c r="GSO390" s="1085"/>
      <c r="GSP390" s="1085"/>
      <c r="GSQ390" s="1085"/>
      <c r="GSR390" s="1085"/>
      <c r="GSS390" s="1085"/>
      <c r="GST390" s="1085"/>
      <c r="GSU390" s="1085"/>
      <c r="GSV390" s="1085"/>
      <c r="GSW390" s="1085"/>
      <c r="GSX390" s="1085"/>
      <c r="GSY390" s="1085"/>
      <c r="GSZ390" s="1080"/>
      <c r="GTA390" s="1085"/>
      <c r="GTB390" s="1085"/>
      <c r="GTC390" s="1085"/>
      <c r="GTD390" s="1085"/>
      <c r="GTE390" s="1085"/>
      <c r="GTF390" s="1085"/>
      <c r="GTG390" s="1085"/>
      <c r="GTH390" s="1085"/>
      <c r="GTI390" s="1085"/>
      <c r="GTJ390" s="1085"/>
      <c r="GTK390" s="1085"/>
      <c r="GTL390" s="1085"/>
      <c r="GTM390" s="1085"/>
      <c r="GTN390" s="1085"/>
      <c r="GTO390" s="1080"/>
      <c r="GTP390" s="1085"/>
      <c r="GTQ390" s="1085"/>
      <c r="GTR390" s="1085"/>
      <c r="GTS390" s="1085"/>
      <c r="GTT390" s="1085"/>
      <c r="GTU390" s="1085"/>
      <c r="GTV390" s="1085"/>
      <c r="GTW390" s="1085"/>
      <c r="GTX390" s="1085"/>
      <c r="GTY390" s="1085"/>
      <c r="GTZ390" s="1085"/>
      <c r="GUA390" s="1085"/>
      <c r="GUB390" s="1085"/>
      <c r="GUC390" s="1085"/>
      <c r="GUD390" s="1080"/>
      <c r="GUE390" s="1085"/>
      <c r="GUF390" s="1085"/>
      <c r="GUG390" s="1085"/>
      <c r="GUH390" s="1085"/>
      <c r="GUI390" s="1085"/>
      <c r="GUJ390" s="1085"/>
      <c r="GUK390" s="1085"/>
      <c r="GUL390" s="1085"/>
      <c r="GUM390" s="1085"/>
      <c r="GUN390" s="1085"/>
      <c r="GUO390" s="1085"/>
      <c r="GUP390" s="1085"/>
      <c r="GUQ390" s="1085"/>
      <c r="GUR390" s="1085"/>
      <c r="GUS390" s="1080"/>
      <c r="GUT390" s="1085"/>
      <c r="GUU390" s="1085"/>
      <c r="GUV390" s="1085"/>
      <c r="GUW390" s="1085"/>
      <c r="GUX390" s="1085"/>
      <c r="GUY390" s="1085"/>
      <c r="GUZ390" s="1085"/>
      <c r="GVA390" s="1085"/>
      <c r="GVB390" s="1085"/>
      <c r="GVC390" s="1085"/>
      <c r="GVD390" s="1085"/>
      <c r="GVE390" s="1085"/>
      <c r="GVF390" s="1085"/>
      <c r="GVG390" s="1085"/>
      <c r="GVH390" s="1080"/>
      <c r="GVI390" s="1085"/>
      <c r="GVJ390" s="1085"/>
      <c r="GVK390" s="1085"/>
      <c r="GVL390" s="1085"/>
      <c r="GVM390" s="1085"/>
      <c r="GVN390" s="1085"/>
      <c r="GVO390" s="1085"/>
      <c r="GVP390" s="1085"/>
      <c r="GVQ390" s="1085"/>
      <c r="GVR390" s="1085"/>
      <c r="GVS390" s="1085"/>
      <c r="GVT390" s="1085"/>
      <c r="GVU390" s="1085"/>
      <c r="GVV390" s="1085"/>
      <c r="GVW390" s="1080"/>
      <c r="GVX390" s="1085"/>
      <c r="GVY390" s="1085"/>
      <c r="GVZ390" s="1085"/>
      <c r="GWA390" s="1085"/>
      <c r="GWB390" s="1085"/>
      <c r="GWC390" s="1085"/>
      <c r="GWD390" s="1085"/>
      <c r="GWE390" s="1085"/>
      <c r="GWF390" s="1085"/>
      <c r="GWG390" s="1085"/>
      <c r="GWH390" s="1085"/>
      <c r="GWI390" s="1085"/>
      <c r="GWJ390" s="1085"/>
      <c r="GWK390" s="1085"/>
      <c r="GWL390" s="1080"/>
      <c r="GWM390" s="1085"/>
      <c r="GWN390" s="1085"/>
      <c r="GWO390" s="1085"/>
      <c r="GWP390" s="1085"/>
      <c r="GWQ390" s="1085"/>
      <c r="GWR390" s="1085"/>
      <c r="GWS390" s="1085"/>
      <c r="GWT390" s="1085"/>
      <c r="GWU390" s="1085"/>
      <c r="GWV390" s="1085"/>
      <c r="GWW390" s="1085"/>
      <c r="GWX390" s="1085"/>
      <c r="GWY390" s="1085"/>
      <c r="GWZ390" s="1085"/>
      <c r="GXA390" s="1080"/>
      <c r="GXB390" s="1085"/>
      <c r="GXC390" s="1085"/>
      <c r="GXD390" s="1085"/>
      <c r="GXE390" s="1085"/>
      <c r="GXF390" s="1085"/>
      <c r="GXG390" s="1085"/>
      <c r="GXH390" s="1085"/>
      <c r="GXI390" s="1085"/>
      <c r="GXJ390" s="1085"/>
      <c r="GXK390" s="1085"/>
      <c r="GXL390" s="1085"/>
      <c r="GXM390" s="1085"/>
      <c r="GXN390" s="1085"/>
      <c r="GXO390" s="1085"/>
      <c r="GXP390" s="1080"/>
      <c r="GXQ390" s="1085"/>
      <c r="GXR390" s="1085"/>
      <c r="GXS390" s="1085"/>
      <c r="GXT390" s="1085"/>
      <c r="GXU390" s="1085"/>
      <c r="GXV390" s="1085"/>
      <c r="GXW390" s="1085"/>
      <c r="GXX390" s="1085"/>
      <c r="GXY390" s="1085"/>
      <c r="GXZ390" s="1085"/>
      <c r="GYA390" s="1085"/>
      <c r="GYB390" s="1085"/>
      <c r="GYC390" s="1085"/>
      <c r="GYD390" s="1085"/>
      <c r="GYE390" s="1080"/>
      <c r="GYF390" s="1085"/>
      <c r="GYG390" s="1085"/>
      <c r="GYH390" s="1085"/>
      <c r="GYI390" s="1085"/>
      <c r="GYJ390" s="1085"/>
      <c r="GYK390" s="1085"/>
      <c r="GYL390" s="1085"/>
      <c r="GYM390" s="1085"/>
      <c r="GYN390" s="1085"/>
      <c r="GYO390" s="1085"/>
      <c r="GYP390" s="1085"/>
      <c r="GYQ390" s="1085"/>
      <c r="GYR390" s="1085"/>
      <c r="GYS390" s="1085"/>
      <c r="GYT390" s="1080"/>
      <c r="GYU390" s="1085"/>
      <c r="GYV390" s="1085"/>
      <c r="GYW390" s="1085"/>
      <c r="GYX390" s="1085"/>
      <c r="GYY390" s="1085"/>
      <c r="GYZ390" s="1085"/>
      <c r="GZA390" s="1085"/>
      <c r="GZB390" s="1085"/>
      <c r="GZC390" s="1085"/>
      <c r="GZD390" s="1085"/>
      <c r="GZE390" s="1085"/>
      <c r="GZF390" s="1085"/>
      <c r="GZG390" s="1085"/>
      <c r="GZH390" s="1085"/>
      <c r="GZI390" s="1080"/>
      <c r="GZJ390" s="1085"/>
      <c r="GZK390" s="1085"/>
      <c r="GZL390" s="1085"/>
      <c r="GZM390" s="1085"/>
      <c r="GZN390" s="1085"/>
      <c r="GZO390" s="1085"/>
      <c r="GZP390" s="1085"/>
      <c r="GZQ390" s="1085"/>
      <c r="GZR390" s="1085"/>
      <c r="GZS390" s="1085"/>
      <c r="GZT390" s="1085"/>
      <c r="GZU390" s="1085"/>
      <c r="GZV390" s="1085"/>
      <c r="GZW390" s="1085"/>
      <c r="GZX390" s="1080"/>
      <c r="GZY390" s="1085"/>
      <c r="GZZ390" s="1085"/>
      <c r="HAA390" s="1085"/>
      <c r="HAB390" s="1085"/>
      <c r="HAC390" s="1085"/>
      <c r="HAD390" s="1085"/>
      <c r="HAE390" s="1085"/>
      <c r="HAF390" s="1085"/>
      <c r="HAG390" s="1085"/>
      <c r="HAH390" s="1085"/>
      <c r="HAI390" s="1085"/>
      <c r="HAJ390" s="1085"/>
      <c r="HAK390" s="1085"/>
      <c r="HAL390" s="1085"/>
      <c r="HAM390" s="1080"/>
      <c r="HAN390" s="1085"/>
      <c r="HAO390" s="1085"/>
      <c r="HAP390" s="1085"/>
      <c r="HAQ390" s="1085"/>
      <c r="HAR390" s="1085"/>
      <c r="HAS390" s="1085"/>
      <c r="HAT390" s="1085"/>
      <c r="HAU390" s="1085"/>
      <c r="HAV390" s="1085"/>
      <c r="HAW390" s="1085"/>
      <c r="HAX390" s="1085"/>
      <c r="HAY390" s="1085"/>
      <c r="HAZ390" s="1085"/>
      <c r="HBA390" s="1085"/>
      <c r="HBB390" s="1080"/>
      <c r="HBC390" s="1085"/>
      <c r="HBD390" s="1085"/>
      <c r="HBE390" s="1085"/>
      <c r="HBF390" s="1085"/>
      <c r="HBG390" s="1085"/>
      <c r="HBH390" s="1085"/>
      <c r="HBI390" s="1085"/>
      <c r="HBJ390" s="1085"/>
      <c r="HBK390" s="1085"/>
      <c r="HBL390" s="1085"/>
      <c r="HBM390" s="1085"/>
      <c r="HBN390" s="1085"/>
      <c r="HBO390" s="1085"/>
      <c r="HBP390" s="1085"/>
      <c r="HBQ390" s="1080"/>
      <c r="HBR390" s="1085"/>
      <c r="HBS390" s="1085"/>
      <c r="HBT390" s="1085"/>
      <c r="HBU390" s="1085"/>
      <c r="HBV390" s="1085"/>
      <c r="HBW390" s="1085"/>
      <c r="HBX390" s="1085"/>
      <c r="HBY390" s="1085"/>
      <c r="HBZ390" s="1085"/>
      <c r="HCA390" s="1085"/>
      <c r="HCB390" s="1085"/>
      <c r="HCC390" s="1085"/>
      <c r="HCD390" s="1085"/>
      <c r="HCE390" s="1085"/>
      <c r="HCF390" s="1080"/>
      <c r="HCG390" s="1085"/>
      <c r="HCH390" s="1085"/>
      <c r="HCI390" s="1085"/>
      <c r="HCJ390" s="1085"/>
      <c r="HCK390" s="1085"/>
      <c r="HCL390" s="1085"/>
      <c r="HCM390" s="1085"/>
      <c r="HCN390" s="1085"/>
      <c r="HCO390" s="1085"/>
      <c r="HCP390" s="1085"/>
      <c r="HCQ390" s="1085"/>
      <c r="HCR390" s="1085"/>
      <c r="HCS390" s="1085"/>
      <c r="HCT390" s="1085"/>
      <c r="HCU390" s="1080"/>
      <c r="HCV390" s="1085"/>
      <c r="HCW390" s="1085"/>
      <c r="HCX390" s="1085"/>
      <c r="HCY390" s="1085"/>
      <c r="HCZ390" s="1085"/>
      <c r="HDA390" s="1085"/>
      <c r="HDB390" s="1085"/>
      <c r="HDC390" s="1085"/>
      <c r="HDD390" s="1085"/>
      <c r="HDE390" s="1085"/>
      <c r="HDF390" s="1085"/>
      <c r="HDG390" s="1085"/>
      <c r="HDH390" s="1085"/>
      <c r="HDI390" s="1085"/>
      <c r="HDJ390" s="1080"/>
      <c r="HDK390" s="1085"/>
      <c r="HDL390" s="1085"/>
      <c r="HDM390" s="1085"/>
      <c r="HDN390" s="1085"/>
      <c r="HDO390" s="1085"/>
      <c r="HDP390" s="1085"/>
      <c r="HDQ390" s="1085"/>
      <c r="HDR390" s="1085"/>
      <c r="HDS390" s="1085"/>
      <c r="HDT390" s="1085"/>
      <c r="HDU390" s="1085"/>
      <c r="HDV390" s="1085"/>
      <c r="HDW390" s="1085"/>
      <c r="HDX390" s="1085"/>
      <c r="HDY390" s="1080"/>
      <c r="HDZ390" s="1085"/>
      <c r="HEA390" s="1085"/>
      <c r="HEB390" s="1085"/>
      <c r="HEC390" s="1085"/>
      <c r="HED390" s="1085"/>
      <c r="HEE390" s="1085"/>
      <c r="HEF390" s="1085"/>
      <c r="HEG390" s="1085"/>
      <c r="HEH390" s="1085"/>
      <c r="HEI390" s="1085"/>
      <c r="HEJ390" s="1085"/>
      <c r="HEK390" s="1085"/>
      <c r="HEL390" s="1085"/>
      <c r="HEM390" s="1085"/>
      <c r="HEN390" s="1080"/>
      <c r="HEO390" s="1085"/>
      <c r="HEP390" s="1085"/>
      <c r="HEQ390" s="1085"/>
      <c r="HER390" s="1085"/>
      <c r="HES390" s="1085"/>
      <c r="HET390" s="1085"/>
      <c r="HEU390" s="1085"/>
      <c r="HEV390" s="1085"/>
      <c r="HEW390" s="1085"/>
      <c r="HEX390" s="1085"/>
      <c r="HEY390" s="1085"/>
      <c r="HEZ390" s="1085"/>
      <c r="HFA390" s="1085"/>
      <c r="HFB390" s="1085"/>
      <c r="HFC390" s="1080"/>
      <c r="HFD390" s="1085"/>
      <c r="HFE390" s="1085"/>
      <c r="HFF390" s="1085"/>
      <c r="HFG390" s="1085"/>
      <c r="HFH390" s="1085"/>
      <c r="HFI390" s="1085"/>
      <c r="HFJ390" s="1085"/>
      <c r="HFK390" s="1085"/>
      <c r="HFL390" s="1085"/>
      <c r="HFM390" s="1085"/>
      <c r="HFN390" s="1085"/>
      <c r="HFO390" s="1085"/>
      <c r="HFP390" s="1085"/>
      <c r="HFQ390" s="1085"/>
      <c r="HFR390" s="1080"/>
      <c r="HFS390" s="1085"/>
      <c r="HFT390" s="1085"/>
      <c r="HFU390" s="1085"/>
      <c r="HFV390" s="1085"/>
      <c r="HFW390" s="1085"/>
      <c r="HFX390" s="1085"/>
      <c r="HFY390" s="1085"/>
      <c r="HFZ390" s="1085"/>
      <c r="HGA390" s="1085"/>
      <c r="HGB390" s="1085"/>
      <c r="HGC390" s="1085"/>
      <c r="HGD390" s="1085"/>
      <c r="HGE390" s="1085"/>
      <c r="HGF390" s="1085"/>
      <c r="HGG390" s="1080"/>
      <c r="HGH390" s="1085"/>
      <c r="HGI390" s="1085"/>
      <c r="HGJ390" s="1085"/>
      <c r="HGK390" s="1085"/>
      <c r="HGL390" s="1085"/>
      <c r="HGM390" s="1085"/>
      <c r="HGN390" s="1085"/>
      <c r="HGO390" s="1085"/>
      <c r="HGP390" s="1085"/>
      <c r="HGQ390" s="1085"/>
      <c r="HGR390" s="1085"/>
      <c r="HGS390" s="1085"/>
      <c r="HGT390" s="1085"/>
      <c r="HGU390" s="1085"/>
      <c r="HGV390" s="1080"/>
      <c r="HGW390" s="1085"/>
      <c r="HGX390" s="1085"/>
      <c r="HGY390" s="1085"/>
      <c r="HGZ390" s="1085"/>
      <c r="HHA390" s="1085"/>
      <c r="HHB390" s="1085"/>
      <c r="HHC390" s="1085"/>
      <c r="HHD390" s="1085"/>
      <c r="HHE390" s="1085"/>
      <c r="HHF390" s="1085"/>
      <c r="HHG390" s="1085"/>
      <c r="HHH390" s="1085"/>
      <c r="HHI390" s="1085"/>
      <c r="HHJ390" s="1085"/>
      <c r="HHK390" s="1080"/>
      <c r="HHL390" s="1085"/>
      <c r="HHM390" s="1085"/>
      <c r="HHN390" s="1085"/>
      <c r="HHO390" s="1085"/>
      <c r="HHP390" s="1085"/>
      <c r="HHQ390" s="1085"/>
      <c r="HHR390" s="1085"/>
      <c r="HHS390" s="1085"/>
      <c r="HHT390" s="1085"/>
      <c r="HHU390" s="1085"/>
      <c r="HHV390" s="1085"/>
      <c r="HHW390" s="1085"/>
      <c r="HHX390" s="1085"/>
      <c r="HHY390" s="1085"/>
      <c r="HHZ390" s="1080"/>
      <c r="HIA390" s="1085"/>
      <c r="HIB390" s="1085"/>
      <c r="HIC390" s="1085"/>
      <c r="HID390" s="1085"/>
      <c r="HIE390" s="1085"/>
      <c r="HIF390" s="1085"/>
      <c r="HIG390" s="1085"/>
      <c r="HIH390" s="1085"/>
      <c r="HII390" s="1085"/>
      <c r="HIJ390" s="1085"/>
      <c r="HIK390" s="1085"/>
      <c r="HIL390" s="1085"/>
      <c r="HIM390" s="1085"/>
      <c r="HIN390" s="1085"/>
      <c r="HIO390" s="1080"/>
      <c r="HIP390" s="1085"/>
      <c r="HIQ390" s="1085"/>
      <c r="HIR390" s="1085"/>
      <c r="HIS390" s="1085"/>
      <c r="HIT390" s="1085"/>
      <c r="HIU390" s="1085"/>
      <c r="HIV390" s="1085"/>
      <c r="HIW390" s="1085"/>
      <c r="HIX390" s="1085"/>
      <c r="HIY390" s="1085"/>
      <c r="HIZ390" s="1085"/>
      <c r="HJA390" s="1085"/>
      <c r="HJB390" s="1085"/>
      <c r="HJC390" s="1085"/>
      <c r="HJD390" s="1080"/>
      <c r="HJE390" s="1085"/>
      <c r="HJF390" s="1085"/>
      <c r="HJG390" s="1085"/>
      <c r="HJH390" s="1085"/>
      <c r="HJI390" s="1085"/>
      <c r="HJJ390" s="1085"/>
      <c r="HJK390" s="1085"/>
      <c r="HJL390" s="1085"/>
      <c r="HJM390" s="1085"/>
      <c r="HJN390" s="1085"/>
      <c r="HJO390" s="1085"/>
      <c r="HJP390" s="1085"/>
      <c r="HJQ390" s="1085"/>
      <c r="HJR390" s="1085"/>
      <c r="HJS390" s="1080"/>
      <c r="HJT390" s="1085"/>
      <c r="HJU390" s="1085"/>
      <c r="HJV390" s="1085"/>
      <c r="HJW390" s="1085"/>
      <c r="HJX390" s="1085"/>
      <c r="HJY390" s="1085"/>
      <c r="HJZ390" s="1085"/>
      <c r="HKA390" s="1085"/>
      <c r="HKB390" s="1085"/>
      <c r="HKC390" s="1085"/>
      <c r="HKD390" s="1085"/>
      <c r="HKE390" s="1085"/>
      <c r="HKF390" s="1085"/>
      <c r="HKG390" s="1085"/>
      <c r="HKH390" s="1080"/>
      <c r="HKI390" s="1085"/>
      <c r="HKJ390" s="1085"/>
      <c r="HKK390" s="1085"/>
      <c r="HKL390" s="1085"/>
      <c r="HKM390" s="1085"/>
      <c r="HKN390" s="1085"/>
      <c r="HKO390" s="1085"/>
      <c r="HKP390" s="1085"/>
      <c r="HKQ390" s="1085"/>
      <c r="HKR390" s="1085"/>
      <c r="HKS390" s="1085"/>
      <c r="HKT390" s="1085"/>
      <c r="HKU390" s="1085"/>
      <c r="HKV390" s="1085"/>
      <c r="HKW390" s="1080"/>
      <c r="HKX390" s="1085"/>
      <c r="HKY390" s="1085"/>
      <c r="HKZ390" s="1085"/>
      <c r="HLA390" s="1085"/>
      <c r="HLB390" s="1085"/>
      <c r="HLC390" s="1085"/>
      <c r="HLD390" s="1085"/>
      <c r="HLE390" s="1085"/>
      <c r="HLF390" s="1085"/>
      <c r="HLG390" s="1085"/>
      <c r="HLH390" s="1085"/>
      <c r="HLI390" s="1085"/>
      <c r="HLJ390" s="1085"/>
      <c r="HLK390" s="1085"/>
      <c r="HLL390" s="1080"/>
      <c r="HLM390" s="1085"/>
      <c r="HLN390" s="1085"/>
      <c r="HLO390" s="1085"/>
      <c r="HLP390" s="1085"/>
      <c r="HLQ390" s="1085"/>
      <c r="HLR390" s="1085"/>
      <c r="HLS390" s="1085"/>
      <c r="HLT390" s="1085"/>
      <c r="HLU390" s="1085"/>
      <c r="HLV390" s="1085"/>
      <c r="HLW390" s="1085"/>
      <c r="HLX390" s="1085"/>
      <c r="HLY390" s="1085"/>
      <c r="HLZ390" s="1085"/>
      <c r="HMA390" s="1080"/>
      <c r="HMB390" s="1085"/>
      <c r="HMC390" s="1085"/>
      <c r="HMD390" s="1085"/>
      <c r="HME390" s="1085"/>
      <c r="HMF390" s="1085"/>
      <c r="HMG390" s="1085"/>
      <c r="HMH390" s="1085"/>
      <c r="HMI390" s="1085"/>
      <c r="HMJ390" s="1085"/>
      <c r="HMK390" s="1085"/>
      <c r="HML390" s="1085"/>
      <c r="HMM390" s="1085"/>
      <c r="HMN390" s="1085"/>
      <c r="HMO390" s="1085"/>
      <c r="HMP390" s="1080"/>
      <c r="HMQ390" s="1085"/>
      <c r="HMR390" s="1085"/>
      <c r="HMS390" s="1085"/>
      <c r="HMT390" s="1085"/>
      <c r="HMU390" s="1085"/>
      <c r="HMV390" s="1085"/>
      <c r="HMW390" s="1085"/>
      <c r="HMX390" s="1085"/>
      <c r="HMY390" s="1085"/>
      <c r="HMZ390" s="1085"/>
      <c r="HNA390" s="1085"/>
      <c r="HNB390" s="1085"/>
      <c r="HNC390" s="1085"/>
      <c r="HND390" s="1085"/>
      <c r="HNE390" s="1080"/>
      <c r="HNF390" s="1085"/>
      <c r="HNG390" s="1085"/>
      <c r="HNH390" s="1085"/>
      <c r="HNI390" s="1085"/>
      <c r="HNJ390" s="1085"/>
      <c r="HNK390" s="1085"/>
      <c r="HNL390" s="1085"/>
      <c r="HNM390" s="1085"/>
      <c r="HNN390" s="1085"/>
      <c r="HNO390" s="1085"/>
      <c r="HNP390" s="1085"/>
      <c r="HNQ390" s="1085"/>
      <c r="HNR390" s="1085"/>
      <c r="HNS390" s="1085"/>
      <c r="HNT390" s="1080"/>
      <c r="HNU390" s="1085"/>
      <c r="HNV390" s="1085"/>
      <c r="HNW390" s="1085"/>
      <c r="HNX390" s="1085"/>
      <c r="HNY390" s="1085"/>
      <c r="HNZ390" s="1085"/>
      <c r="HOA390" s="1085"/>
      <c r="HOB390" s="1085"/>
      <c r="HOC390" s="1085"/>
      <c r="HOD390" s="1085"/>
      <c r="HOE390" s="1085"/>
      <c r="HOF390" s="1085"/>
      <c r="HOG390" s="1085"/>
      <c r="HOH390" s="1085"/>
      <c r="HOI390" s="1080"/>
      <c r="HOJ390" s="1085"/>
      <c r="HOK390" s="1085"/>
      <c r="HOL390" s="1085"/>
      <c r="HOM390" s="1085"/>
      <c r="HON390" s="1085"/>
      <c r="HOO390" s="1085"/>
      <c r="HOP390" s="1085"/>
      <c r="HOQ390" s="1085"/>
      <c r="HOR390" s="1085"/>
      <c r="HOS390" s="1085"/>
      <c r="HOT390" s="1085"/>
      <c r="HOU390" s="1085"/>
      <c r="HOV390" s="1085"/>
      <c r="HOW390" s="1085"/>
      <c r="HOX390" s="1080"/>
      <c r="HOY390" s="1085"/>
      <c r="HOZ390" s="1085"/>
      <c r="HPA390" s="1085"/>
      <c r="HPB390" s="1085"/>
      <c r="HPC390" s="1085"/>
      <c r="HPD390" s="1085"/>
      <c r="HPE390" s="1085"/>
      <c r="HPF390" s="1085"/>
      <c r="HPG390" s="1085"/>
      <c r="HPH390" s="1085"/>
      <c r="HPI390" s="1085"/>
      <c r="HPJ390" s="1085"/>
      <c r="HPK390" s="1085"/>
      <c r="HPL390" s="1085"/>
      <c r="HPM390" s="1080"/>
      <c r="HPN390" s="1085"/>
      <c r="HPO390" s="1085"/>
      <c r="HPP390" s="1085"/>
      <c r="HPQ390" s="1085"/>
      <c r="HPR390" s="1085"/>
      <c r="HPS390" s="1085"/>
      <c r="HPT390" s="1085"/>
      <c r="HPU390" s="1085"/>
      <c r="HPV390" s="1085"/>
      <c r="HPW390" s="1085"/>
      <c r="HPX390" s="1085"/>
      <c r="HPY390" s="1085"/>
      <c r="HPZ390" s="1085"/>
      <c r="HQA390" s="1085"/>
      <c r="HQB390" s="1080"/>
      <c r="HQC390" s="1085"/>
      <c r="HQD390" s="1085"/>
      <c r="HQE390" s="1085"/>
      <c r="HQF390" s="1085"/>
      <c r="HQG390" s="1085"/>
      <c r="HQH390" s="1085"/>
      <c r="HQI390" s="1085"/>
      <c r="HQJ390" s="1085"/>
      <c r="HQK390" s="1085"/>
      <c r="HQL390" s="1085"/>
      <c r="HQM390" s="1085"/>
      <c r="HQN390" s="1085"/>
      <c r="HQO390" s="1085"/>
      <c r="HQP390" s="1085"/>
      <c r="HQQ390" s="1080"/>
      <c r="HQR390" s="1085"/>
      <c r="HQS390" s="1085"/>
      <c r="HQT390" s="1085"/>
      <c r="HQU390" s="1085"/>
      <c r="HQV390" s="1085"/>
      <c r="HQW390" s="1085"/>
      <c r="HQX390" s="1085"/>
      <c r="HQY390" s="1085"/>
      <c r="HQZ390" s="1085"/>
      <c r="HRA390" s="1085"/>
      <c r="HRB390" s="1085"/>
      <c r="HRC390" s="1085"/>
      <c r="HRD390" s="1085"/>
      <c r="HRE390" s="1085"/>
      <c r="HRF390" s="1080"/>
      <c r="HRG390" s="1085"/>
      <c r="HRH390" s="1085"/>
      <c r="HRI390" s="1085"/>
      <c r="HRJ390" s="1085"/>
      <c r="HRK390" s="1085"/>
      <c r="HRL390" s="1085"/>
      <c r="HRM390" s="1085"/>
      <c r="HRN390" s="1085"/>
      <c r="HRO390" s="1085"/>
      <c r="HRP390" s="1085"/>
      <c r="HRQ390" s="1085"/>
      <c r="HRR390" s="1085"/>
      <c r="HRS390" s="1085"/>
      <c r="HRT390" s="1085"/>
      <c r="HRU390" s="1080"/>
      <c r="HRV390" s="1085"/>
      <c r="HRW390" s="1085"/>
      <c r="HRX390" s="1085"/>
      <c r="HRY390" s="1085"/>
      <c r="HRZ390" s="1085"/>
      <c r="HSA390" s="1085"/>
      <c r="HSB390" s="1085"/>
      <c r="HSC390" s="1085"/>
      <c r="HSD390" s="1085"/>
      <c r="HSE390" s="1085"/>
      <c r="HSF390" s="1085"/>
      <c r="HSG390" s="1085"/>
      <c r="HSH390" s="1085"/>
      <c r="HSI390" s="1085"/>
      <c r="HSJ390" s="1080"/>
      <c r="HSK390" s="1085"/>
      <c r="HSL390" s="1085"/>
      <c r="HSM390" s="1085"/>
      <c r="HSN390" s="1085"/>
      <c r="HSO390" s="1085"/>
      <c r="HSP390" s="1085"/>
      <c r="HSQ390" s="1085"/>
      <c r="HSR390" s="1085"/>
      <c r="HSS390" s="1085"/>
      <c r="HST390" s="1085"/>
      <c r="HSU390" s="1085"/>
      <c r="HSV390" s="1085"/>
      <c r="HSW390" s="1085"/>
      <c r="HSX390" s="1085"/>
      <c r="HSY390" s="1080"/>
      <c r="HSZ390" s="1085"/>
      <c r="HTA390" s="1085"/>
      <c r="HTB390" s="1085"/>
      <c r="HTC390" s="1085"/>
      <c r="HTD390" s="1085"/>
      <c r="HTE390" s="1085"/>
      <c r="HTF390" s="1085"/>
      <c r="HTG390" s="1085"/>
      <c r="HTH390" s="1085"/>
      <c r="HTI390" s="1085"/>
      <c r="HTJ390" s="1085"/>
      <c r="HTK390" s="1085"/>
      <c r="HTL390" s="1085"/>
      <c r="HTM390" s="1085"/>
      <c r="HTN390" s="1080"/>
      <c r="HTO390" s="1085"/>
      <c r="HTP390" s="1085"/>
      <c r="HTQ390" s="1085"/>
      <c r="HTR390" s="1085"/>
      <c r="HTS390" s="1085"/>
      <c r="HTT390" s="1085"/>
      <c r="HTU390" s="1085"/>
      <c r="HTV390" s="1085"/>
      <c r="HTW390" s="1085"/>
      <c r="HTX390" s="1085"/>
      <c r="HTY390" s="1085"/>
      <c r="HTZ390" s="1085"/>
      <c r="HUA390" s="1085"/>
      <c r="HUB390" s="1085"/>
      <c r="HUC390" s="1080"/>
      <c r="HUD390" s="1085"/>
      <c r="HUE390" s="1085"/>
      <c r="HUF390" s="1085"/>
      <c r="HUG390" s="1085"/>
      <c r="HUH390" s="1085"/>
      <c r="HUI390" s="1085"/>
      <c r="HUJ390" s="1085"/>
      <c r="HUK390" s="1085"/>
      <c r="HUL390" s="1085"/>
      <c r="HUM390" s="1085"/>
      <c r="HUN390" s="1085"/>
      <c r="HUO390" s="1085"/>
      <c r="HUP390" s="1085"/>
      <c r="HUQ390" s="1085"/>
      <c r="HUR390" s="1080"/>
      <c r="HUS390" s="1085"/>
      <c r="HUT390" s="1085"/>
      <c r="HUU390" s="1085"/>
      <c r="HUV390" s="1085"/>
      <c r="HUW390" s="1085"/>
      <c r="HUX390" s="1085"/>
      <c r="HUY390" s="1085"/>
      <c r="HUZ390" s="1085"/>
      <c r="HVA390" s="1085"/>
      <c r="HVB390" s="1085"/>
      <c r="HVC390" s="1085"/>
      <c r="HVD390" s="1085"/>
      <c r="HVE390" s="1085"/>
      <c r="HVF390" s="1085"/>
      <c r="HVG390" s="1080"/>
      <c r="HVH390" s="1085"/>
      <c r="HVI390" s="1085"/>
      <c r="HVJ390" s="1085"/>
      <c r="HVK390" s="1085"/>
      <c r="HVL390" s="1085"/>
      <c r="HVM390" s="1085"/>
      <c r="HVN390" s="1085"/>
      <c r="HVO390" s="1085"/>
      <c r="HVP390" s="1085"/>
      <c r="HVQ390" s="1085"/>
      <c r="HVR390" s="1085"/>
      <c r="HVS390" s="1085"/>
      <c r="HVT390" s="1085"/>
      <c r="HVU390" s="1085"/>
      <c r="HVV390" s="1080"/>
      <c r="HVW390" s="1085"/>
      <c r="HVX390" s="1085"/>
      <c r="HVY390" s="1085"/>
      <c r="HVZ390" s="1085"/>
      <c r="HWA390" s="1085"/>
      <c r="HWB390" s="1085"/>
      <c r="HWC390" s="1085"/>
      <c r="HWD390" s="1085"/>
      <c r="HWE390" s="1085"/>
      <c r="HWF390" s="1085"/>
      <c r="HWG390" s="1085"/>
      <c r="HWH390" s="1085"/>
      <c r="HWI390" s="1085"/>
      <c r="HWJ390" s="1085"/>
      <c r="HWK390" s="1080"/>
      <c r="HWL390" s="1085"/>
      <c r="HWM390" s="1085"/>
      <c r="HWN390" s="1085"/>
      <c r="HWO390" s="1085"/>
      <c r="HWP390" s="1085"/>
      <c r="HWQ390" s="1085"/>
      <c r="HWR390" s="1085"/>
      <c r="HWS390" s="1085"/>
      <c r="HWT390" s="1085"/>
      <c r="HWU390" s="1085"/>
      <c r="HWV390" s="1085"/>
      <c r="HWW390" s="1085"/>
      <c r="HWX390" s="1085"/>
      <c r="HWY390" s="1085"/>
      <c r="HWZ390" s="1080"/>
      <c r="HXA390" s="1085"/>
      <c r="HXB390" s="1085"/>
      <c r="HXC390" s="1085"/>
      <c r="HXD390" s="1085"/>
      <c r="HXE390" s="1085"/>
      <c r="HXF390" s="1085"/>
      <c r="HXG390" s="1085"/>
      <c r="HXH390" s="1085"/>
      <c r="HXI390" s="1085"/>
      <c r="HXJ390" s="1085"/>
      <c r="HXK390" s="1085"/>
      <c r="HXL390" s="1085"/>
      <c r="HXM390" s="1085"/>
      <c r="HXN390" s="1085"/>
      <c r="HXO390" s="1080"/>
      <c r="HXP390" s="1085"/>
      <c r="HXQ390" s="1085"/>
      <c r="HXR390" s="1085"/>
      <c r="HXS390" s="1085"/>
      <c r="HXT390" s="1085"/>
      <c r="HXU390" s="1085"/>
      <c r="HXV390" s="1085"/>
      <c r="HXW390" s="1085"/>
      <c r="HXX390" s="1085"/>
      <c r="HXY390" s="1085"/>
      <c r="HXZ390" s="1085"/>
      <c r="HYA390" s="1085"/>
      <c r="HYB390" s="1085"/>
      <c r="HYC390" s="1085"/>
      <c r="HYD390" s="1080"/>
      <c r="HYE390" s="1085"/>
      <c r="HYF390" s="1085"/>
      <c r="HYG390" s="1085"/>
      <c r="HYH390" s="1085"/>
      <c r="HYI390" s="1085"/>
      <c r="HYJ390" s="1085"/>
      <c r="HYK390" s="1085"/>
      <c r="HYL390" s="1085"/>
      <c r="HYM390" s="1085"/>
      <c r="HYN390" s="1085"/>
      <c r="HYO390" s="1085"/>
      <c r="HYP390" s="1085"/>
      <c r="HYQ390" s="1085"/>
      <c r="HYR390" s="1085"/>
      <c r="HYS390" s="1080"/>
      <c r="HYT390" s="1085"/>
      <c r="HYU390" s="1085"/>
      <c r="HYV390" s="1085"/>
      <c r="HYW390" s="1085"/>
      <c r="HYX390" s="1085"/>
      <c r="HYY390" s="1085"/>
      <c r="HYZ390" s="1085"/>
      <c r="HZA390" s="1085"/>
      <c r="HZB390" s="1085"/>
      <c r="HZC390" s="1085"/>
      <c r="HZD390" s="1085"/>
      <c r="HZE390" s="1085"/>
      <c r="HZF390" s="1085"/>
      <c r="HZG390" s="1085"/>
      <c r="HZH390" s="1080"/>
      <c r="HZI390" s="1085"/>
      <c r="HZJ390" s="1085"/>
      <c r="HZK390" s="1085"/>
      <c r="HZL390" s="1085"/>
      <c r="HZM390" s="1085"/>
      <c r="HZN390" s="1085"/>
      <c r="HZO390" s="1085"/>
      <c r="HZP390" s="1085"/>
      <c r="HZQ390" s="1085"/>
      <c r="HZR390" s="1085"/>
      <c r="HZS390" s="1085"/>
      <c r="HZT390" s="1085"/>
      <c r="HZU390" s="1085"/>
      <c r="HZV390" s="1085"/>
      <c r="HZW390" s="1080"/>
      <c r="HZX390" s="1085"/>
      <c r="HZY390" s="1085"/>
      <c r="HZZ390" s="1085"/>
      <c r="IAA390" s="1085"/>
      <c r="IAB390" s="1085"/>
      <c r="IAC390" s="1085"/>
      <c r="IAD390" s="1085"/>
      <c r="IAE390" s="1085"/>
      <c r="IAF390" s="1085"/>
      <c r="IAG390" s="1085"/>
      <c r="IAH390" s="1085"/>
      <c r="IAI390" s="1085"/>
      <c r="IAJ390" s="1085"/>
      <c r="IAK390" s="1085"/>
      <c r="IAL390" s="1080"/>
      <c r="IAM390" s="1085"/>
      <c r="IAN390" s="1085"/>
      <c r="IAO390" s="1085"/>
      <c r="IAP390" s="1085"/>
      <c r="IAQ390" s="1085"/>
      <c r="IAR390" s="1085"/>
      <c r="IAS390" s="1085"/>
      <c r="IAT390" s="1085"/>
      <c r="IAU390" s="1085"/>
      <c r="IAV390" s="1085"/>
      <c r="IAW390" s="1085"/>
      <c r="IAX390" s="1085"/>
      <c r="IAY390" s="1085"/>
      <c r="IAZ390" s="1085"/>
      <c r="IBA390" s="1080"/>
      <c r="IBB390" s="1085"/>
      <c r="IBC390" s="1085"/>
      <c r="IBD390" s="1085"/>
      <c r="IBE390" s="1085"/>
      <c r="IBF390" s="1085"/>
      <c r="IBG390" s="1085"/>
      <c r="IBH390" s="1085"/>
      <c r="IBI390" s="1085"/>
      <c r="IBJ390" s="1085"/>
      <c r="IBK390" s="1085"/>
      <c r="IBL390" s="1085"/>
      <c r="IBM390" s="1085"/>
      <c r="IBN390" s="1085"/>
      <c r="IBO390" s="1085"/>
      <c r="IBP390" s="1080"/>
      <c r="IBQ390" s="1085"/>
      <c r="IBR390" s="1085"/>
      <c r="IBS390" s="1085"/>
      <c r="IBT390" s="1085"/>
      <c r="IBU390" s="1085"/>
      <c r="IBV390" s="1085"/>
      <c r="IBW390" s="1085"/>
      <c r="IBX390" s="1085"/>
      <c r="IBY390" s="1085"/>
      <c r="IBZ390" s="1085"/>
      <c r="ICA390" s="1085"/>
      <c r="ICB390" s="1085"/>
      <c r="ICC390" s="1085"/>
      <c r="ICD390" s="1085"/>
      <c r="ICE390" s="1080"/>
      <c r="ICF390" s="1085"/>
      <c r="ICG390" s="1085"/>
      <c r="ICH390" s="1085"/>
      <c r="ICI390" s="1085"/>
      <c r="ICJ390" s="1085"/>
      <c r="ICK390" s="1085"/>
      <c r="ICL390" s="1085"/>
      <c r="ICM390" s="1085"/>
      <c r="ICN390" s="1085"/>
      <c r="ICO390" s="1085"/>
      <c r="ICP390" s="1085"/>
      <c r="ICQ390" s="1085"/>
      <c r="ICR390" s="1085"/>
      <c r="ICS390" s="1085"/>
      <c r="ICT390" s="1080"/>
      <c r="ICU390" s="1085"/>
      <c r="ICV390" s="1085"/>
      <c r="ICW390" s="1085"/>
      <c r="ICX390" s="1085"/>
      <c r="ICY390" s="1085"/>
      <c r="ICZ390" s="1085"/>
      <c r="IDA390" s="1085"/>
      <c r="IDB390" s="1085"/>
      <c r="IDC390" s="1085"/>
      <c r="IDD390" s="1085"/>
      <c r="IDE390" s="1085"/>
      <c r="IDF390" s="1085"/>
      <c r="IDG390" s="1085"/>
      <c r="IDH390" s="1085"/>
      <c r="IDI390" s="1080"/>
      <c r="IDJ390" s="1085"/>
      <c r="IDK390" s="1085"/>
      <c r="IDL390" s="1085"/>
      <c r="IDM390" s="1085"/>
      <c r="IDN390" s="1085"/>
      <c r="IDO390" s="1085"/>
      <c r="IDP390" s="1085"/>
      <c r="IDQ390" s="1085"/>
      <c r="IDR390" s="1085"/>
      <c r="IDS390" s="1085"/>
      <c r="IDT390" s="1085"/>
      <c r="IDU390" s="1085"/>
      <c r="IDV390" s="1085"/>
      <c r="IDW390" s="1085"/>
      <c r="IDX390" s="1080"/>
      <c r="IDY390" s="1085"/>
      <c r="IDZ390" s="1085"/>
      <c r="IEA390" s="1085"/>
      <c r="IEB390" s="1085"/>
      <c r="IEC390" s="1085"/>
      <c r="IED390" s="1085"/>
      <c r="IEE390" s="1085"/>
      <c r="IEF390" s="1085"/>
      <c r="IEG390" s="1085"/>
      <c r="IEH390" s="1085"/>
      <c r="IEI390" s="1085"/>
      <c r="IEJ390" s="1085"/>
      <c r="IEK390" s="1085"/>
      <c r="IEL390" s="1085"/>
      <c r="IEM390" s="1080"/>
      <c r="IEN390" s="1085"/>
      <c r="IEO390" s="1085"/>
      <c r="IEP390" s="1085"/>
      <c r="IEQ390" s="1085"/>
      <c r="IER390" s="1085"/>
      <c r="IES390" s="1085"/>
      <c r="IET390" s="1085"/>
      <c r="IEU390" s="1085"/>
      <c r="IEV390" s="1085"/>
      <c r="IEW390" s="1085"/>
      <c r="IEX390" s="1085"/>
      <c r="IEY390" s="1085"/>
      <c r="IEZ390" s="1085"/>
      <c r="IFA390" s="1085"/>
      <c r="IFB390" s="1080"/>
      <c r="IFC390" s="1085"/>
      <c r="IFD390" s="1085"/>
      <c r="IFE390" s="1085"/>
      <c r="IFF390" s="1085"/>
      <c r="IFG390" s="1085"/>
      <c r="IFH390" s="1085"/>
      <c r="IFI390" s="1085"/>
      <c r="IFJ390" s="1085"/>
      <c r="IFK390" s="1085"/>
      <c r="IFL390" s="1085"/>
      <c r="IFM390" s="1085"/>
      <c r="IFN390" s="1085"/>
      <c r="IFO390" s="1085"/>
      <c r="IFP390" s="1085"/>
      <c r="IFQ390" s="1080"/>
      <c r="IFR390" s="1085"/>
      <c r="IFS390" s="1085"/>
      <c r="IFT390" s="1085"/>
      <c r="IFU390" s="1085"/>
      <c r="IFV390" s="1085"/>
      <c r="IFW390" s="1085"/>
      <c r="IFX390" s="1085"/>
      <c r="IFY390" s="1085"/>
      <c r="IFZ390" s="1085"/>
      <c r="IGA390" s="1085"/>
      <c r="IGB390" s="1085"/>
      <c r="IGC390" s="1085"/>
      <c r="IGD390" s="1085"/>
      <c r="IGE390" s="1085"/>
      <c r="IGF390" s="1080"/>
      <c r="IGG390" s="1085"/>
      <c r="IGH390" s="1085"/>
      <c r="IGI390" s="1085"/>
      <c r="IGJ390" s="1085"/>
      <c r="IGK390" s="1085"/>
      <c r="IGL390" s="1085"/>
      <c r="IGM390" s="1085"/>
      <c r="IGN390" s="1085"/>
      <c r="IGO390" s="1085"/>
      <c r="IGP390" s="1085"/>
      <c r="IGQ390" s="1085"/>
      <c r="IGR390" s="1085"/>
      <c r="IGS390" s="1085"/>
      <c r="IGT390" s="1085"/>
      <c r="IGU390" s="1080"/>
      <c r="IGV390" s="1085"/>
      <c r="IGW390" s="1085"/>
      <c r="IGX390" s="1085"/>
      <c r="IGY390" s="1085"/>
      <c r="IGZ390" s="1085"/>
      <c r="IHA390" s="1085"/>
      <c r="IHB390" s="1085"/>
      <c r="IHC390" s="1085"/>
      <c r="IHD390" s="1085"/>
      <c r="IHE390" s="1085"/>
      <c r="IHF390" s="1085"/>
      <c r="IHG390" s="1085"/>
      <c r="IHH390" s="1085"/>
      <c r="IHI390" s="1085"/>
      <c r="IHJ390" s="1080"/>
      <c r="IHK390" s="1085"/>
      <c r="IHL390" s="1085"/>
      <c r="IHM390" s="1085"/>
      <c r="IHN390" s="1085"/>
      <c r="IHO390" s="1085"/>
      <c r="IHP390" s="1085"/>
      <c r="IHQ390" s="1085"/>
      <c r="IHR390" s="1085"/>
      <c r="IHS390" s="1085"/>
      <c r="IHT390" s="1085"/>
      <c r="IHU390" s="1085"/>
      <c r="IHV390" s="1085"/>
      <c r="IHW390" s="1085"/>
      <c r="IHX390" s="1085"/>
      <c r="IHY390" s="1080"/>
      <c r="IHZ390" s="1085"/>
      <c r="IIA390" s="1085"/>
      <c r="IIB390" s="1085"/>
      <c r="IIC390" s="1085"/>
      <c r="IID390" s="1085"/>
      <c r="IIE390" s="1085"/>
      <c r="IIF390" s="1085"/>
      <c r="IIG390" s="1085"/>
      <c r="IIH390" s="1085"/>
      <c r="III390" s="1085"/>
      <c r="IIJ390" s="1085"/>
      <c r="IIK390" s="1085"/>
      <c r="IIL390" s="1085"/>
      <c r="IIM390" s="1085"/>
      <c r="IIN390" s="1080"/>
      <c r="IIO390" s="1085"/>
      <c r="IIP390" s="1085"/>
      <c r="IIQ390" s="1085"/>
      <c r="IIR390" s="1085"/>
      <c r="IIS390" s="1085"/>
      <c r="IIT390" s="1085"/>
      <c r="IIU390" s="1085"/>
      <c r="IIV390" s="1085"/>
      <c r="IIW390" s="1085"/>
      <c r="IIX390" s="1085"/>
      <c r="IIY390" s="1085"/>
      <c r="IIZ390" s="1085"/>
      <c r="IJA390" s="1085"/>
      <c r="IJB390" s="1085"/>
      <c r="IJC390" s="1080"/>
      <c r="IJD390" s="1085"/>
      <c r="IJE390" s="1085"/>
      <c r="IJF390" s="1085"/>
      <c r="IJG390" s="1085"/>
      <c r="IJH390" s="1085"/>
      <c r="IJI390" s="1085"/>
      <c r="IJJ390" s="1085"/>
      <c r="IJK390" s="1085"/>
      <c r="IJL390" s="1085"/>
      <c r="IJM390" s="1085"/>
      <c r="IJN390" s="1085"/>
      <c r="IJO390" s="1085"/>
      <c r="IJP390" s="1085"/>
      <c r="IJQ390" s="1085"/>
      <c r="IJR390" s="1080"/>
      <c r="IJS390" s="1085"/>
      <c r="IJT390" s="1085"/>
      <c r="IJU390" s="1085"/>
      <c r="IJV390" s="1085"/>
      <c r="IJW390" s="1085"/>
      <c r="IJX390" s="1085"/>
      <c r="IJY390" s="1085"/>
      <c r="IJZ390" s="1085"/>
      <c r="IKA390" s="1085"/>
      <c r="IKB390" s="1085"/>
      <c r="IKC390" s="1085"/>
      <c r="IKD390" s="1085"/>
      <c r="IKE390" s="1085"/>
      <c r="IKF390" s="1085"/>
      <c r="IKG390" s="1080"/>
      <c r="IKH390" s="1085"/>
      <c r="IKI390" s="1085"/>
      <c r="IKJ390" s="1085"/>
      <c r="IKK390" s="1085"/>
      <c r="IKL390" s="1085"/>
      <c r="IKM390" s="1085"/>
      <c r="IKN390" s="1085"/>
      <c r="IKO390" s="1085"/>
      <c r="IKP390" s="1085"/>
      <c r="IKQ390" s="1085"/>
      <c r="IKR390" s="1085"/>
      <c r="IKS390" s="1085"/>
      <c r="IKT390" s="1085"/>
      <c r="IKU390" s="1085"/>
      <c r="IKV390" s="1080"/>
      <c r="IKW390" s="1085"/>
      <c r="IKX390" s="1085"/>
      <c r="IKY390" s="1085"/>
      <c r="IKZ390" s="1085"/>
      <c r="ILA390" s="1085"/>
      <c r="ILB390" s="1085"/>
      <c r="ILC390" s="1085"/>
      <c r="ILD390" s="1085"/>
      <c r="ILE390" s="1085"/>
      <c r="ILF390" s="1085"/>
      <c r="ILG390" s="1085"/>
      <c r="ILH390" s="1085"/>
      <c r="ILI390" s="1085"/>
      <c r="ILJ390" s="1085"/>
      <c r="ILK390" s="1080"/>
      <c r="ILL390" s="1085"/>
      <c r="ILM390" s="1085"/>
      <c r="ILN390" s="1085"/>
      <c r="ILO390" s="1085"/>
      <c r="ILP390" s="1085"/>
      <c r="ILQ390" s="1085"/>
      <c r="ILR390" s="1085"/>
      <c r="ILS390" s="1085"/>
      <c r="ILT390" s="1085"/>
      <c r="ILU390" s="1085"/>
      <c r="ILV390" s="1085"/>
      <c r="ILW390" s="1085"/>
      <c r="ILX390" s="1085"/>
      <c r="ILY390" s="1085"/>
      <c r="ILZ390" s="1080"/>
      <c r="IMA390" s="1085"/>
      <c r="IMB390" s="1085"/>
      <c r="IMC390" s="1085"/>
      <c r="IMD390" s="1085"/>
      <c r="IME390" s="1085"/>
      <c r="IMF390" s="1085"/>
      <c r="IMG390" s="1085"/>
      <c r="IMH390" s="1085"/>
      <c r="IMI390" s="1085"/>
      <c r="IMJ390" s="1085"/>
      <c r="IMK390" s="1085"/>
      <c r="IML390" s="1085"/>
      <c r="IMM390" s="1085"/>
      <c r="IMN390" s="1085"/>
      <c r="IMO390" s="1080"/>
      <c r="IMP390" s="1085"/>
      <c r="IMQ390" s="1085"/>
      <c r="IMR390" s="1085"/>
      <c r="IMS390" s="1085"/>
      <c r="IMT390" s="1085"/>
      <c r="IMU390" s="1085"/>
      <c r="IMV390" s="1085"/>
      <c r="IMW390" s="1085"/>
      <c r="IMX390" s="1085"/>
      <c r="IMY390" s="1085"/>
      <c r="IMZ390" s="1085"/>
      <c r="INA390" s="1085"/>
      <c r="INB390" s="1085"/>
      <c r="INC390" s="1085"/>
      <c r="IND390" s="1080"/>
      <c r="INE390" s="1085"/>
      <c r="INF390" s="1085"/>
      <c r="ING390" s="1085"/>
      <c r="INH390" s="1085"/>
      <c r="INI390" s="1085"/>
      <c r="INJ390" s="1085"/>
      <c r="INK390" s="1085"/>
      <c r="INL390" s="1085"/>
      <c r="INM390" s="1085"/>
      <c r="INN390" s="1085"/>
      <c r="INO390" s="1085"/>
      <c r="INP390" s="1085"/>
      <c r="INQ390" s="1085"/>
      <c r="INR390" s="1085"/>
      <c r="INS390" s="1080"/>
      <c r="INT390" s="1085"/>
      <c r="INU390" s="1085"/>
      <c r="INV390" s="1085"/>
      <c r="INW390" s="1085"/>
      <c r="INX390" s="1085"/>
      <c r="INY390" s="1085"/>
      <c r="INZ390" s="1085"/>
      <c r="IOA390" s="1085"/>
      <c r="IOB390" s="1085"/>
      <c r="IOC390" s="1085"/>
      <c r="IOD390" s="1085"/>
      <c r="IOE390" s="1085"/>
      <c r="IOF390" s="1085"/>
      <c r="IOG390" s="1085"/>
      <c r="IOH390" s="1080"/>
      <c r="IOI390" s="1085"/>
      <c r="IOJ390" s="1085"/>
      <c r="IOK390" s="1085"/>
      <c r="IOL390" s="1085"/>
      <c r="IOM390" s="1085"/>
      <c r="ION390" s="1085"/>
      <c r="IOO390" s="1085"/>
      <c r="IOP390" s="1085"/>
      <c r="IOQ390" s="1085"/>
      <c r="IOR390" s="1085"/>
      <c r="IOS390" s="1085"/>
      <c r="IOT390" s="1085"/>
      <c r="IOU390" s="1085"/>
      <c r="IOV390" s="1085"/>
      <c r="IOW390" s="1080"/>
      <c r="IOX390" s="1085"/>
      <c r="IOY390" s="1085"/>
      <c r="IOZ390" s="1085"/>
      <c r="IPA390" s="1085"/>
      <c r="IPB390" s="1085"/>
      <c r="IPC390" s="1085"/>
      <c r="IPD390" s="1085"/>
      <c r="IPE390" s="1085"/>
      <c r="IPF390" s="1085"/>
      <c r="IPG390" s="1085"/>
      <c r="IPH390" s="1085"/>
      <c r="IPI390" s="1085"/>
      <c r="IPJ390" s="1085"/>
      <c r="IPK390" s="1085"/>
      <c r="IPL390" s="1080"/>
      <c r="IPM390" s="1085"/>
      <c r="IPN390" s="1085"/>
      <c r="IPO390" s="1085"/>
      <c r="IPP390" s="1085"/>
      <c r="IPQ390" s="1085"/>
      <c r="IPR390" s="1085"/>
      <c r="IPS390" s="1085"/>
      <c r="IPT390" s="1085"/>
      <c r="IPU390" s="1085"/>
      <c r="IPV390" s="1085"/>
      <c r="IPW390" s="1085"/>
      <c r="IPX390" s="1085"/>
      <c r="IPY390" s="1085"/>
      <c r="IPZ390" s="1085"/>
      <c r="IQA390" s="1080"/>
      <c r="IQB390" s="1085"/>
      <c r="IQC390" s="1085"/>
      <c r="IQD390" s="1085"/>
      <c r="IQE390" s="1085"/>
      <c r="IQF390" s="1085"/>
      <c r="IQG390" s="1085"/>
      <c r="IQH390" s="1085"/>
      <c r="IQI390" s="1085"/>
      <c r="IQJ390" s="1085"/>
      <c r="IQK390" s="1085"/>
      <c r="IQL390" s="1085"/>
      <c r="IQM390" s="1085"/>
      <c r="IQN390" s="1085"/>
      <c r="IQO390" s="1085"/>
      <c r="IQP390" s="1080"/>
      <c r="IQQ390" s="1085"/>
      <c r="IQR390" s="1085"/>
      <c r="IQS390" s="1085"/>
      <c r="IQT390" s="1085"/>
      <c r="IQU390" s="1085"/>
      <c r="IQV390" s="1085"/>
      <c r="IQW390" s="1085"/>
      <c r="IQX390" s="1085"/>
      <c r="IQY390" s="1085"/>
      <c r="IQZ390" s="1085"/>
      <c r="IRA390" s="1085"/>
      <c r="IRB390" s="1085"/>
      <c r="IRC390" s="1085"/>
      <c r="IRD390" s="1085"/>
      <c r="IRE390" s="1080"/>
      <c r="IRF390" s="1085"/>
      <c r="IRG390" s="1085"/>
      <c r="IRH390" s="1085"/>
      <c r="IRI390" s="1085"/>
      <c r="IRJ390" s="1085"/>
      <c r="IRK390" s="1085"/>
      <c r="IRL390" s="1085"/>
      <c r="IRM390" s="1085"/>
      <c r="IRN390" s="1085"/>
      <c r="IRO390" s="1085"/>
      <c r="IRP390" s="1085"/>
      <c r="IRQ390" s="1085"/>
      <c r="IRR390" s="1085"/>
      <c r="IRS390" s="1085"/>
      <c r="IRT390" s="1080"/>
      <c r="IRU390" s="1085"/>
      <c r="IRV390" s="1085"/>
      <c r="IRW390" s="1085"/>
      <c r="IRX390" s="1085"/>
      <c r="IRY390" s="1085"/>
      <c r="IRZ390" s="1085"/>
      <c r="ISA390" s="1085"/>
      <c r="ISB390" s="1085"/>
      <c r="ISC390" s="1085"/>
      <c r="ISD390" s="1085"/>
      <c r="ISE390" s="1085"/>
      <c r="ISF390" s="1085"/>
      <c r="ISG390" s="1085"/>
      <c r="ISH390" s="1085"/>
      <c r="ISI390" s="1080"/>
      <c r="ISJ390" s="1085"/>
      <c r="ISK390" s="1085"/>
      <c r="ISL390" s="1085"/>
      <c r="ISM390" s="1085"/>
      <c r="ISN390" s="1085"/>
      <c r="ISO390" s="1085"/>
      <c r="ISP390" s="1085"/>
      <c r="ISQ390" s="1085"/>
      <c r="ISR390" s="1085"/>
      <c r="ISS390" s="1085"/>
      <c r="IST390" s="1085"/>
      <c r="ISU390" s="1085"/>
      <c r="ISV390" s="1085"/>
      <c r="ISW390" s="1085"/>
      <c r="ISX390" s="1080"/>
      <c r="ISY390" s="1085"/>
      <c r="ISZ390" s="1085"/>
      <c r="ITA390" s="1085"/>
      <c r="ITB390" s="1085"/>
      <c r="ITC390" s="1085"/>
      <c r="ITD390" s="1085"/>
      <c r="ITE390" s="1085"/>
      <c r="ITF390" s="1085"/>
      <c r="ITG390" s="1085"/>
      <c r="ITH390" s="1085"/>
      <c r="ITI390" s="1085"/>
      <c r="ITJ390" s="1085"/>
      <c r="ITK390" s="1085"/>
      <c r="ITL390" s="1085"/>
      <c r="ITM390" s="1080"/>
      <c r="ITN390" s="1085"/>
      <c r="ITO390" s="1085"/>
      <c r="ITP390" s="1085"/>
      <c r="ITQ390" s="1085"/>
      <c r="ITR390" s="1085"/>
      <c r="ITS390" s="1085"/>
      <c r="ITT390" s="1085"/>
      <c r="ITU390" s="1085"/>
      <c r="ITV390" s="1085"/>
      <c r="ITW390" s="1085"/>
      <c r="ITX390" s="1085"/>
      <c r="ITY390" s="1085"/>
      <c r="ITZ390" s="1085"/>
      <c r="IUA390" s="1085"/>
      <c r="IUB390" s="1080"/>
      <c r="IUC390" s="1085"/>
      <c r="IUD390" s="1085"/>
      <c r="IUE390" s="1085"/>
      <c r="IUF390" s="1085"/>
      <c r="IUG390" s="1085"/>
      <c r="IUH390" s="1085"/>
      <c r="IUI390" s="1085"/>
      <c r="IUJ390" s="1085"/>
      <c r="IUK390" s="1085"/>
      <c r="IUL390" s="1085"/>
      <c r="IUM390" s="1085"/>
      <c r="IUN390" s="1085"/>
      <c r="IUO390" s="1085"/>
      <c r="IUP390" s="1085"/>
      <c r="IUQ390" s="1080"/>
      <c r="IUR390" s="1085"/>
      <c r="IUS390" s="1085"/>
      <c r="IUT390" s="1085"/>
      <c r="IUU390" s="1085"/>
      <c r="IUV390" s="1085"/>
      <c r="IUW390" s="1085"/>
      <c r="IUX390" s="1085"/>
      <c r="IUY390" s="1085"/>
      <c r="IUZ390" s="1085"/>
      <c r="IVA390" s="1085"/>
      <c r="IVB390" s="1085"/>
      <c r="IVC390" s="1085"/>
      <c r="IVD390" s="1085"/>
      <c r="IVE390" s="1085"/>
      <c r="IVF390" s="1080"/>
      <c r="IVG390" s="1085"/>
      <c r="IVH390" s="1085"/>
      <c r="IVI390" s="1085"/>
      <c r="IVJ390" s="1085"/>
      <c r="IVK390" s="1085"/>
      <c r="IVL390" s="1085"/>
      <c r="IVM390" s="1085"/>
      <c r="IVN390" s="1085"/>
      <c r="IVO390" s="1085"/>
      <c r="IVP390" s="1085"/>
      <c r="IVQ390" s="1085"/>
      <c r="IVR390" s="1085"/>
      <c r="IVS390" s="1085"/>
      <c r="IVT390" s="1085"/>
      <c r="IVU390" s="1080"/>
      <c r="IVV390" s="1085"/>
      <c r="IVW390" s="1085"/>
      <c r="IVX390" s="1085"/>
      <c r="IVY390" s="1085"/>
      <c r="IVZ390" s="1085"/>
      <c r="IWA390" s="1085"/>
      <c r="IWB390" s="1085"/>
      <c r="IWC390" s="1085"/>
      <c r="IWD390" s="1085"/>
      <c r="IWE390" s="1085"/>
      <c r="IWF390" s="1085"/>
      <c r="IWG390" s="1085"/>
      <c r="IWH390" s="1085"/>
      <c r="IWI390" s="1085"/>
      <c r="IWJ390" s="1080"/>
      <c r="IWK390" s="1085"/>
      <c r="IWL390" s="1085"/>
      <c r="IWM390" s="1085"/>
      <c r="IWN390" s="1085"/>
      <c r="IWO390" s="1085"/>
      <c r="IWP390" s="1085"/>
      <c r="IWQ390" s="1085"/>
      <c r="IWR390" s="1085"/>
      <c r="IWS390" s="1085"/>
      <c r="IWT390" s="1085"/>
      <c r="IWU390" s="1085"/>
      <c r="IWV390" s="1085"/>
      <c r="IWW390" s="1085"/>
      <c r="IWX390" s="1085"/>
      <c r="IWY390" s="1080"/>
      <c r="IWZ390" s="1085"/>
      <c r="IXA390" s="1085"/>
      <c r="IXB390" s="1085"/>
      <c r="IXC390" s="1085"/>
      <c r="IXD390" s="1085"/>
      <c r="IXE390" s="1085"/>
      <c r="IXF390" s="1085"/>
      <c r="IXG390" s="1085"/>
      <c r="IXH390" s="1085"/>
      <c r="IXI390" s="1085"/>
      <c r="IXJ390" s="1085"/>
      <c r="IXK390" s="1085"/>
      <c r="IXL390" s="1085"/>
      <c r="IXM390" s="1085"/>
      <c r="IXN390" s="1080"/>
      <c r="IXO390" s="1085"/>
      <c r="IXP390" s="1085"/>
      <c r="IXQ390" s="1085"/>
      <c r="IXR390" s="1085"/>
      <c r="IXS390" s="1085"/>
      <c r="IXT390" s="1085"/>
      <c r="IXU390" s="1085"/>
      <c r="IXV390" s="1085"/>
      <c r="IXW390" s="1085"/>
      <c r="IXX390" s="1085"/>
      <c r="IXY390" s="1085"/>
      <c r="IXZ390" s="1085"/>
      <c r="IYA390" s="1085"/>
      <c r="IYB390" s="1085"/>
      <c r="IYC390" s="1080"/>
      <c r="IYD390" s="1085"/>
      <c r="IYE390" s="1085"/>
      <c r="IYF390" s="1085"/>
      <c r="IYG390" s="1085"/>
      <c r="IYH390" s="1085"/>
      <c r="IYI390" s="1085"/>
      <c r="IYJ390" s="1085"/>
      <c r="IYK390" s="1085"/>
      <c r="IYL390" s="1085"/>
      <c r="IYM390" s="1085"/>
      <c r="IYN390" s="1085"/>
      <c r="IYO390" s="1085"/>
      <c r="IYP390" s="1085"/>
      <c r="IYQ390" s="1085"/>
      <c r="IYR390" s="1080"/>
      <c r="IYS390" s="1085"/>
      <c r="IYT390" s="1085"/>
      <c r="IYU390" s="1085"/>
      <c r="IYV390" s="1085"/>
      <c r="IYW390" s="1085"/>
      <c r="IYX390" s="1085"/>
      <c r="IYY390" s="1085"/>
      <c r="IYZ390" s="1085"/>
      <c r="IZA390" s="1085"/>
      <c r="IZB390" s="1085"/>
      <c r="IZC390" s="1085"/>
      <c r="IZD390" s="1085"/>
      <c r="IZE390" s="1085"/>
      <c r="IZF390" s="1085"/>
      <c r="IZG390" s="1080"/>
      <c r="IZH390" s="1085"/>
      <c r="IZI390" s="1085"/>
      <c r="IZJ390" s="1085"/>
      <c r="IZK390" s="1085"/>
      <c r="IZL390" s="1085"/>
      <c r="IZM390" s="1085"/>
      <c r="IZN390" s="1085"/>
      <c r="IZO390" s="1085"/>
      <c r="IZP390" s="1085"/>
      <c r="IZQ390" s="1085"/>
      <c r="IZR390" s="1085"/>
      <c r="IZS390" s="1085"/>
      <c r="IZT390" s="1085"/>
      <c r="IZU390" s="1085"/>
      <c r="IZV390" s="1080"/>
      <c r="IZW390" s="1085"/>
      <c r="IZX390" s="1085"/>
      <c r="IZY390" s="1085"/>
      <c r="IZZ390" s="1085"/>
      <c r="JAA390" s="1085"/>
      <c r="JAB390" s="1085"/>
      <c r="JAC390" s="1085"/>
      <c r="JAD390" s="1085"/>
      <c r="JAE390" s="1085"/>
      <c r="JAF390" s="1085"/>
      <c r="JAG390" s="1085"/>
      <c r="JAH390" s="1085"/>
      <c r="JAI390" s="1085"/>
      <c r="JAJ390" s="1085"/>
      <c r="JAK390" s="1080"/>
      <c r="JAL390" s="1085"/>
      <c r="JAM390" s="1085"/>
      <c r="JAN390" s="1085"/>
      <c r="JAO390" s="1085"/>
      <c r="JAP390" s="1085"/>
      <c r="JAQ390" s="1085"/>
      <c r="JAR390" s="1085"/>
      <c r="JAS390" s="1085"/>
      <c r="JAT390" s="1085"/>
      <c r="JAU390" s="1085"/>
      <c r="JAV390" s="1085"/>
      <c r="JAW390" s="1085"/>
      <c r="JAX390" s="1085"/>
      <c r="JAY390" s="1085"/>
      <c r="JAZ390" s="1080"/>
      <c r="JBA390" s="1085"/>
      <c r="JBB390" s="1085"/>
      <c r="JBC390" s="1085"/>
      <c r="JBD390" s="1085"/>
      <c r="JBE390" s="1085"/>
      <c r="JBF390" s="1085"/>
      <c r="JBG390" s="1085"/>
      <c r="JBH390" s="1085"/>
      <c r="JBI390" s="1085"/>
      <c r="JBJ390" s="1085"/>
      <c r="JBK390" s="1085"/>
      <c r="JBL390" s="1085"/>
      <c r="JBM390" s="1085"/>
      <c r="JBN390" s="1085"/>
      <c r="JBO390" s="1080"/>
      <c r="JBP390" s="1085"/>
      <c r="JBQ390" s="1085"/>
      <c r="JBR390" s="1085"/>
      <c r="JBS390" s="1085"/>
      <c r="JBT390" s="1085"/>
      <c r="JBU390" s="1085"/>
      <c r="JBV390" s="1085"/>
      <c r="JBW390" s="1085"/>
      <c r="JBX390" s="1085"/>
      <c r="JBY390" s="1085"/>
      <c r="JBZ390" s="1085"/>
      <c r="JCA390" s="1085"/>
      <c r="JCB390" s="1085"/>
      <c r="JCC390" s="1085"/>
      <c r="JCD390" s="1080"/>
      <c r="JCE390" s="1085"/>
      <c r="JCF390" s="1085"/>
      <c r="JCG390" s="1085"/>
      <c r="JCH390" s="1085"/>
      <c r="JCI390" s="1085"/>
      <c r="JCJ390" s="1085"/>
      <c r="JCK390" s="1085"/>
      <c r="JCL390" s="1085"/>
      <c r="JCM390" s="1085"/>
      <c r="JCN390" s="1085"/>
      <c r="JCO390" s="1085"/>
      <c r="JCP390" s="1085"/>
      <c r="JCQ390" s="1085"/>
      <c r="JCR390" s="1085"/>
      <c r="JCS390" s="1080"/>
      <c r="JCT390" s="1085"/>
      <c r="JCU390" s="1085"/>
      <c r="JCV390" s="1085"/>
      <c r="JCW390" s="1085"/>
      <c r="JCX390" s="1085"/>
      <c r="JCY390" s="1085"/>
      <c r="JCZ390" s="1085"/>
      <c r="JDA390" s="1085"/>
      <c r="JDB390" s="1085"/>
      <c r="JDC390" s="1085"/>
      <c r="JDD390" s="1085"/>
      <c r="JDE390" s="1085"/>
      <c r="JDF390" s="1085"/>
      <c r="JDG390" s="1085"/>
      <c r="JDH390" s="1080"/>
      <c r="JDI390" s="1085"/>
      <c r="JDJ390" s="1085"/>
      <c r="JDK390" s="1085"/>
      <c r="JDL390" s="1085"/>
      <c r="JDM390" s="1085"/>
      <c r="JDN390" s="1085"/>
      <c r="JDO390" s="1085"/>
      <c r="JDP390" s="1085"/>
      <c r="JDQ390" s="1085"/>
      <c r="JDR390" s="1085"/>
      <c r="JDS390" s="1085"/>
      <c r="JDT390" s="1085"/>
      <c r="JDU390" s="1085"/>
      <c r="JDV390" s="1085"/>
      <c r="JDW390" s="1080"/>
      <c r="JDX390" s="1085"/>
      <c r="JDY390" s="1085"/>
      <c r="JDZ390" s="1085"/>
      <c r="JEA390" s="1085"/>
      <c r="JEB390" s="1085"/>
      <c r="JEC390" s="1085"/>
      <c r="JED390" s="1085"/>
      <c r="JEE390" s="1085"/>
      <c r="JEF390" s="1085"/>
      <c r="JEG390" s="1085"/>
      <c r="JEH390" s="1085"/>
      <c r="JEI390" s="1085"/>
      <c r="JEJ390" s="1085"/>
      <c r="JEK390" s="1085"/>
      <c r="JEL390" s="1080"/>
      <c r="JEM390" s="1085"/>
      <c r="JEN390" s="1085"/>
      <c r="JEO390" s="1085"/>
      <c r="JEP390" s="1085"/>
      <c r="JEQ390" s="1085"/>
      <c r="JER390" s="1085"/>
      <c r="JES390" s="1085"/>
      <c r="JET390" s="1085"/>
      <c r="JEU390" s="1085"/>
      <c r="JEV390" s="1085"/>
      <c r="JEW390" s="1085"/>
      <c r="JEX390" s="1085"/>
      <c r="JEY390" s="1085"/>
      <c r="JEZ390" s="1085"/>
      <c r="JFA390" s="1080"/>
      <c r="JFB390" s="1085"/>
      <c r="JFC390" s="1085"/>
      <c r="JFD390" s="1085"/>
      <c r="JFE390" s="1085"/>
      <c r="JFF390" s="1085"/>
      <c r="JFG390" s="1085"/>
      <c r="JFH390" s="1085"/>
      <c r="JFI390" s="1085"/>
      <c r="JFJ390" s="1085"/>
      <c r="JFK390" s="1085"/>
      <c r="JFL390" s="1085"/>
      <c r="JFM390" s="1085"/>
      <c r="JFN390" s="1085"/>
      <c r="JFO390" s="1085"/>
      <c r="JFP390" s="1080"/>
      <c r="JFQ390" s="1085"/>
      <c r="JFR390" s="1085"/>
      <c r="JFS390" s="1085"/>
      <c r="JFT390" s="1085"/>
      <c r="JFU390" s="1085"/>
      <c r="JFV390" s="1085"/>
      <c r="JFW390" s="1085"/>
      <c r="JFX390" s="1085"/>
      <c r="JFY390" s="1085"/>
      <c r="JFZ390" s="1085"/>
      <c r="JGA390" s="1085"/>
      <c r="JGB390" s="1085"/>
      <c r="JGC390" s="1085"/>
      <c r="JGD390" s="1085"/>
      <c r="JGE390" s="1080"/>
      <c r="JGF390" s="1085"/>
      <c r="JGG390" s="1085"/>
      <c r="JGH390" s="1085"/>
      <c r="JGI390" s="1085"/>
      <c r="JGJ390" s="1085"/>
      <c r="JGK390" s="1085"/>
      <c r="JGL390" s="1085"/>
      <c r="JGM390" s="1085"/>
      <c r="JGN390" s="1085"/>
      <c r="JGO390" s="1085"/>
      <c r="JGP390" s="1085"/>
      <c r="JGQ390" s="1085"/>
      <c r="JGR390" s="1085"/>
      <c r="JGS390" s="1085"/>
      <c r="JGT390" s="1080"/>
      <c r="JGU390" s="1085"/>
      <c r="JGV390" s="1085"/>
      <c r="JGW390" s="1085"/>
      <c r="JGX390" s="1085"/>
      <c r="JGY390" s="1085"/>
      <c r="JGZ390" s="1085"/>
      <c r="JHA390" s="1085"/>
      <c r="JHB390" s="1085"/>
      <c r="JHC390" s="1085"/>
      <c r="JHD390" s="1085"/>
      <c r="JHE390" s="1085"/>
      <c r="JHF390" s="1085"/>
      <c r="JHG390" s="1085"/>
      <c r="JHH390" s="1085"/>
      <c r="JHI390" s="1080"/>
      <c r="JHJ390" s="1085"/>
      <c r="JHK390" s="1085"/>
      <c r="JHL390" s="1085"/>
      <c r="JHM390" s="1085"/>
      <c r="JHN390" s="1085"/>
      <c r="JHO390" s="1085"/>
      <c r="JHP390" s="1085"/>
      <c r="JHQ390" s="1085"/>
      <c r="JHR390" s="1085"/>
      <c r="JHS390" s="1085"/>
      <c r="JHT390" s="1085"/>
      <c r="JHU390" s="1085"/>
      <c r="JHV390" s="1085"/>
      <c r="JHW390" s="1085"/>
      <c r="JHX390" s="1080"/>
      <c r="JHY390" s="1085"/>
      <c r="JHZ390" s="1085"/>
      <c r="JIA390" s="1085"/>
      <c r="JIB390" s="1085"/>
      <c r="JIC390" s="1085"/>
      <c r="JID390" s="1085"/>
      <c r="JIE390" s="1085"/>
      <c r="JIF390" s="1085"/>
      <c r="JIG390" s="1085"/>
      <c r="JIH390" s="1085"/>
      <c r="JII390" s="1085"/>
      <c r="JIJ390" s="1085"/>
      <c r="JIK390" s="1085"/>
      <c r="JIL390" s="1085"/>
      <c r="JIM390" s="1080"/>
      <c r="JIN390" s="1085"/>
      <c r="JIO390" s="1085"/>
      <c r="JIP390" s="1085"/>
      <c r="JIQ390" s="1085"/>
      <c r="JIR390" s="1085"/>
      <c r="JIS390" s="1085"/>
      <c r="JIT390" s="1085"/>
      <c r="JIU390" s="1085"/>
      <c r="JIV390" s="1085"/>
      <c r="JIW390" s="1085"/>
      <c r="JIX390" s="1085"/>
      <c r="JIY390" s="1085"/>
      <c r="JIZ390" s="1085"/>
      <c r="JJA390" s="1085"/>
      <c r="JJB390" s="1080"/>
      <c r="JJC390" s="1085"/>
      <c r="JJD390" s="1085"/>
      <c r="JJE390" s="1085"/>
      <c r="JJF390" s="1085"/>
      <c r="JJG390" s="1085"/>
      <c r="JJH390" s="1085"/>
      <c r="JJI390" s="1085"/>
      <c r="JJJ390" s="1085"/>
      <c r="JJK390" s="1085"/>
      <c r="JJL390" s="1085"/>
      <c r="JJM390" s="1085"/>
      <c r="JJN390" s="1085"/>
      <c r="JJO390" s="1085"/>
      <c r="JJP390" s="1085"/>
      <c r="JJQ390" s="1080"/>
      <c r="JJR390" s="1085"/>
      <c r="JJS390" s="1085"/>
      <c r="JJT390" s="1085"/>
      <c r="JJU390" s="1085"/>
      <c r="JJV390" s="1085"/>
      <c r="JJW390" s="1085"/>
      <c r="JJX390" s="1085"/>
      <c r="JJY390" s="1085"/>
      <c r="JJZ390" s="1085"/>
      <c r="JKA390" s="1085"/>
      <c r="JKB390" s="1085"/>
      <c r="JKC390" s="1085"/>
      <c r="JKD390" s="1085"/>
      <c r="JKE390" s="1085"/>
      <c r="JKF390" s="1080"/>
      <c r="JKG390" s="1085"/>
      <c r="JKH390" s="1085"/>
      <c r="JKI390" s="1085"/>
      <c r="JKJ390" s="1085"/>
      <c r="JKK390" s="1085"/>
      <c r="JKL390" s="1085"/>
      <c r="JKM390" s="1085"/>
      <c r="JKN390" s="1085"/>
      <c r="JKO390" s="1085"/>
      <c r="JKP390" s="1085"/>
      <c r="JKQ390" s="1085"/>
      <c r="JKR390" s="1085"/>
      <c r="JKS390" s="1085"/>
      <c r="JKT390" s="1085"/>
      <c r="JKU390" s="1080"/>
      <c r="JKV390" s="1085"/>
      <c r="JKW390" s="1085"/>
      <c r="JKX390" s="1085"/>
      <c r="JKY390" s="1085"/>
      <c r="JKZ390" s="1085"/>
      <c r="JLA390" s="1085"/>
      <c r="JLB390" s="1085"/>
      <c r="JLC390" s="1085"/>
      <c r="JLD390" s="1085"/>
      <c r="JLE390" s="1085"/>
      <c r="JLF390" s="1085"/>
      <c r="JLG390" s="1085"/>
      <c r="JLH390" s="1085"/>
      <c r="JLI390" s="1085"/>
      <c r="JLJ390" s="1080"/>
      <c r="JLK390" s="1085"/>
      <c r="JLL390" s="1085"/>
      <c r="JLM390" s="1085"/>
      <c r="JLN390" s="1085"/>
      <c r="JLO390" s="1085"/>
      <c r="JLP390" s="1085"/>
      <c r="JLQ390" s="1085"/>
      <c r="JLR390" s="1085"/>
      <c r="JLS390" s="1085"/>
      <c r="JLT390" s="1085"/>
      <c r="JLU390" s="1085"/>
      <c r="JLV390" s="1085"/>
      <c r="JLW390" s="1085"/>
      <c r="JLX390" s="1085"/>
      <c r="JLY390" s="1080"/>
      <c r="JLZ390" s="1085"/>
      <c r="JMA390" s="1085"/>
      <c r="JMB390" s="1085"/>
      <c r="JMC390" s="1085"/>
      <c r="JMD390" s="1085"/>
      <c r="JME390" s="1085"/>
      <c r="JMF390" s="1085"/>
      <c r="JMG390" s="1085"/>
      <c r="JMH390" s="1085"/>
      <c r="JMI390" s="1085"/>
      <c r="JMJ390" s="1085"/>
      <c r="JMK390" s="1085"/>
      <c r="JML390" s="1085"/>
      <c r="JMM390" s="1085"/>
      <c r="JMN390" s="1080"/>
      <c r="JMO390" s="1085"/>
      <c r="JMP390" s="1085"/>
      <c r="JMQ390" s="1085"/>
      <c r="JMR390" s="1085"/>
      <c r="JMS390" s="1085"/>
      <c r="JMT390" s="1085"/>
      <c r="JMU390" s="1085"/>
      <c r="JMV390" s="1085"/>
      <c r="JMW390" s="1085"/>
      <c r="JMX390" s="1085"/>
      <c r="JMY390" s="1085"/>
      <c r="JMZ390" s="1085"/>
      <c r="JNA390" s="1085"/>
      <c r="JNB390" s="1085"/>
      <c r="JNC390" s="1080"/>
      <c r="JND390" s="1085"/>
      <c r="JNE390" s="1085"/>
      <c r="JNF390" s="1085"/>
      <c r="JNG390" s="1085"/>
      <c r="JNH390" s="1085"/>
      <c r="JNI390" s="1085"/>
      <c r="JNJ390" s="1085"/>
      <c r="JNK390" s="1085"/>
      <c r="JNL390" s="1085"/>
      <c r="JNM390" s="1085"/>
      <c r="JNN390" s="1085"/>
      <c r="JNO390" s="1085"/>
      <c r="JNP390" s="1085"/>
      <c r="JNQ390" s="1085"/>
      <c r="JNR390" s="1080"/>
      <c r="JNS390" s="1085"/>
      <c r="JNT390" s="1085"/>
      <c r="JNU390" s="1085"/>
      <c r="JNV390" s="1085"/>
      <c r="JNW390" s="1085"/>
      <c r="JNX390" s="1085"/>
      <c r="JNY390" s="1085"/>
      <c r="JNZ390" s="1085"/>
      <c r="JOA390" s="1085"/>
      <c r="JOB390" s="1085"/>
      <c r="JOC390" s="1085"/>
      <c r="JOD390" s="1085"/>
      <c r="JOE390" s="1085"/>
      <c r="JOF390" s="1085"/>
      <c r="JOG390" s="1080"/>
      <c r="JOH390" s="1085"/>
      <c r="JOI390" s="1085"/>
      <c r="JOJ390" s="1085"/>
      <c r="JOK390" s="1085"/>
      <c r="JOL390" s="1085"/>
      <c r="JOM390" s="1085"/>
      <c r="JON390" s="1085"/>
      <c r="JOO390" s="1085"/>
      <c r="JOP390" s="1085"/>
      <c r="JOQ390" s="1085"/>
      <c r="JOR390" s="1085"/>
      <c r="JOS390" s="1085"/>
      <c r="JOT390" s="1085"/>
      <c r="JOU390" s="1085"/>
      <c r="JOV390" s="1080"/>
      <c r="JOW390" s="1085"/>
      <c r="JOX390" s="1085"/>
      <c r="JOY390" s="1085"/>
      <c r="JOZ390" s="1085"/>
      <c r="JPA390" s="1085"/>
      <c r="JPB390" s="1085"/>
      <c r="JPC390" s="1085"/>
      <c r="JPD390" s="1085"/>
      <c r="JPE390" s="1085"/>
      <c r="JPF390" s="1085"/>
      <c r="JPG390" s="1085"/>
      <c r="JPH390" s="1085"/>
      <c r="JPI390" s="1085"/>
      <c r="JPJ390" s="1085"/>
      <c r="JPK390" s="1080"/>
      <c r="JPL390" s="1085"/>
      <c r="JPM390" s="1085"/>
      <c r="JPN390" s="1085"/>
      <c r="JPO390" s="1085"/>
      <c r="JPP390" s="1085"/>
      <c r="JPQ390" s="1085"/>
      <c r="JPR390" s="1085"/>
      <c r="JPS390" s="1085"/>
      <c r="JPT390" s="1085"/>
      <c r="JPU390" s="1085"/>
      <c r="JPV390" s="1085"/>
      <c r="JPW390" s="1085"/>
      <c r="JPX390" s="1085"/>
      <c r="JPY390" s="1085"/>
      <c r="JPZ390" s="1080"/>
      <c r="JQA390" s="1085"/>
      <c r="JQB390" s="1085"/>
      <c r="JQC390" s="1085"/>
      <c r="JQD390" s="1085"/>
      <c r="JQE390" s="1085"/>
      <c r="JQF390" s="1085"/>
      <c r="JQG390" s="1085"/>
      <c r="JQH390" s="1085"/>
      <c r="JQI390" s="1085"/>
      <c r="JQJ390" s="1085"/>
      <c r="JQK390" s="1085"/>
      <c r="JQL390" s="1085"/>
      <c r="JQM390" s="1085"/>
      <c r="JQN390" s="1085"/>
      <c r="JQO390" s="1080"/>
      <c r="JQP390" s="1085"/>
      <c r="JQQ390" s="1085"/>
      <c r="JQR390" s="1085"/>
      <c r="JQS390" s="1085"/>
      <c r="JQT390" s="1085"/>
      <c r="JQU390" s="1085"/>
      <c r="JQV390" s="1085"/>
      <c r="JQW390" s="1085"/>
      <c r="JQX390" s="1085"/>
      <c r="JQY390" s="1085"/>
      <c r="JQZ390" s="1085"/>
      <c r="JRA390" s="1085"/>
      <c r="JRB390" s="1085"/>
      <c r="JRC390" s="1085"/>
      <c r="JRD390" s="1080"/>
      <c r="JRE390" s="1085"/>
      <c r="JRF390" s="1085"/>
      <c r="JRG390" s="1085"/>
      <c r="JRH390" s="1085"/>
      <c r="JRI390" s="1085"/>
      <c r="JRJ390" s="1085"/>
      <c r="JRK390" s="1085"/>
      <c r="JRL390" s="1085"/>
      <c r="JRM390" s="1085"/>
      <c r="JRN390" s="1085"/>
      <c r="JRO390" s="1085"/>
      <c r="JRP390" s="1085"/>
      <c r="JRQ390" s="1085"/>
      <c r="JRR390" s="1085"/>
      <c r="JRS390" s="1080"/>
      <c r="JRT390" s="1085"/>
      <c r="JRU390" s="1085"/>
      <c r="JRV390" s="1085"/>
      <c r="JRW390" s="1085"/>
      <c r="JRX390" s="1085"/>
      <c r="JRY390" s="1085"/>
      <c r="JRZ390" s="1085"/>
      <c r="JSA390" s="1085"/>
      <c r="JSB390" s="1085"/>
      <c r="JSC390" s="1085"/>
      <c r="JSD390" s="1085"/>
      <c r="JSE390" s="1085"/>
      <c r="JSF390" s="1085"/>
      <c r="JSG390" s="1085"/>
      <c r="JSH390" s="1080"/>
      <c r="JSI390" s="1085"/>
      <c r="JSJ390" s="1085"/>
      <c r="JSK390" s="1085"/>
      <c r="JSL390" s="1085"/>
      <c r="JSM390" s="1085"/>
      <c r="JSN390" s="1085"/>
      <c r="JSO390" s="1085"/>
      <c r="JSP390" s="1085"/>
      <c r="JSQ390" s="1085"/>
      <c r="JSR390" s="1085"/>
      <c r="JSS390" s="1085"/>
      <c r="JST390" s="1085"/>
      <c r="JSU390" s="1085"/>
      <c r="JSV390" s="1085"/>
      <c r="JSW390" s="1080"/>
      <c r="JSX390" s="1085"/>
      <c r="JSY390" s="1085"/>
      <c r="JSZ390" s="1085"/>
      <c r="JTA390" s="1085"/>
      <c r="JTB390" s="1085"/>
      <c r="JTC390" s="1085"/>
      <c r="JTD390" s="1085"/>
      <c r="JTE390" s="1085"/>
      <c r="JTF390" s="1085"/>
      <c r="JTG390" s="1085"/>
      <c r="JTH390" s="1085"/>
      <c r="JTI390" s="1085"/>
      <c r="JTJ390" s="1085"/>
      <c r="JTK390" s="1085"/>
      <c r="JTL390" s="1080"/>
      <c r="JTM390" s="1085"/>
      <c r="JTN390" s="1085"/>
      <c r="JTO390" s="1085"/>
      <c r="JTP390" s="1085"/>
      <c r="JTQ390" s="1085"/>
      <c r="JTR390" s="1085"/>
      <c r="JTS390" s="1085"/>
      <c r="JTT390" s="1085"/>
      <c r="JTU390" s="1085"/>
      <c r="JTV390" s="1085"/>
      <c r="JTW390" s="1085"/>
      <c r="JTX390" s="1085"/>
      <c r="JTY390" s="1085"/>
      <c r="JTZ390" s="1085"/>
      <c r="JUA390" s="1080"/>
      <c r="JUB390" s="1085"/>
      <c r="JUC390" s="1085"/>
      <c r="JUD390" s="1085"/>
      <c r="JUE390" s="1085"/>
      <c r="JUF390" s="1085"/>
      <c r="JUG390" s="1085"/>
      <c r="JUH390" s="1085"/>
      <c r="JUI390" s="1085"/>
      <c r="JUJ390" s="1085"/>
      <c r="JUK390" s="1085"/>
      <c r="JUL390" s="1085"/>
      <c r="JUM390" s="1085"/>
      <c r="JUN390" s="1085"/>
      <c r="JUO390" s="1085"/>
      <c r="JUP390" s="1080"/>
      <c r="JUQ390" s="1085"/>
      <c r="JUR390" s="1085"/>
      <c r="JUS390" s="1085"/>
      <c r="JUT390" s="1085"/>
      <c r="JUU390" s="1085"/>
      <c r="JUV390" s="1085"/>
      <c r="JUW390" s="1085"/>
      <c r="JUX390" s="1085"/>
      <c r="JUY390" s="1085"/>
      <c r="JUZ390" s="1085"/>
      <c r="JVA390" s="1085"/>
      <c r="JVB390" s="1085"/>
      <c r="JVC390" s="1085"/>
      <c r="JVD390" s="1085"/>
      <c r="JVE390" s="1080"/>
      <c r="JVF390" s="1085"/>
      <c r="JVG390" s="1085"/>
      <c r="JVH390" s="1085"/>
      <c r="JVI390" s="1085"/>
      <c r="JVJ390" s="1085"/>
      <c r="JVK390" s="1085"/>
      <c r="JVL390" s="1085"/>
      <c r="JVM390" s="1085"/>
      <c r="JVN390" s="1085"/>
      <c r="JVO390" s="1085"/>
      <c r="JVP390" s="1085"/>
      <c r="JVQ390" s="1085"/>
      <c r="JVR390" s="1085"/>
      <c r="JVS390" s="1085"/>
      <c r="JVT390" s="1080"/>
      <c r="JVU390" s="1085"/>
      <c r="JVV390" s="1085"/>
      <c r="JVW390" s="1085"/>
      <c r="JVX390" s="1085"/>
      <c r="JVY390" s="1085"/>
      <c r="JVZ390" s="1085"/>
      <c r="JWA390" s="1085"/>
      <c r="JWB390" s="1085"/>
      <c r="JWC390" s="1085"/>
      <c r="JWD390" s="1085"/>
      <c r="JWE390" s="1085"/>
      <c r="JWF390" s="1085"/>
      <c r="JWG390" s="1085"/>
      <c r="JWH390" s="1085"/>
      <c r="JWI390" s="1080"/>
      <c r="JWJ390" s="1085"/>
      <c r="JWK390" s="1085"/>
      <c r="JWL390" s="1085"/>
      <c r="JWM390" s="1085"/>
      <c r="JWN390" s="1085"/>
      <c r="JWO390" s="1085"/>
      <c r="JWP390" s="1085"/>
      <c r="JWQ390" s="1085"/>
      <c r="JWR390" s="1085"/>
      <c r="JWS390" s="1085"/>
      <c r="JWT390" s="1085"/>
      <c r="JWU390" s="1085"/>
      <c r="JWV390" s="1085"/>
      <c r="JWW390" s="1085"/>
      <c r="JWX390" s="1080"/>
      <c r="JWY390" s="1085"/>
      <c r="JWZ390" s="1085"/>
      <c r="JXA390" s="1085"/>
      <c r="JXB390" s="1085"/>
      <c r="JXC390" s="1085"/>
      <c r="JXD390" s="1085"/>
      <c r="JXE390" s="1085"/>
      <c r="JXF390" s="1085"/>
      <c r="JXG390" s="1085"/>
      <c r="JXH390" s="1085"/>
      <c r="JXI390" s="1085"/>
      <c r="JXJ390" s="1085"/>
      <c r="JXK390" s="1085"/>
      <c r="JXL390" s="1085"/>
      <c r="JXM390" s="1080"/>
      <c r="JXN390" s="1085"/>
      <c r="JXO390" s="1085"/>
      <c r="JXP390" s="1085"/>
      <c r="JXQ390" s="1085"/>
      <c r="JXR390" s="1085"/>
      <c r="JXS390" s="1085"/>
      <c r="JXT390" s="1085"/>
      <c r="JXU390" s="1085"/>
      <c r="JXV390" s="1085"/>
      <c r="JXW390" s="1085"/>
      <c r="JXX390" s="1085"/>
      <c r="JXY390" s="1085"/>
      <c r="JXZ390" s="1085"/>
      <c r="JYA390" s="1085"/>
      <c r="JYB390" s="1080"/>
      <c r="JYC390" s="1085"/>
      <c r="JYD390" s="1085"/>
      <c r="JYE390" s="1085"/>
      <c r="JYF390" s="1085"/>
      <c r="JYG390" s="1085"/>
      <c r="JYH390" s="1085"/>
      <c r="JYI390" s="1085"/>
      <c r="JYJ390" s="1085"/>
      <c r="JYK390" s="1085"/>
      <c r="JYL390" s="1085"/>
      <c r="JYM390" s="1085"/>
      <c r="JYN390" s="1085"/>
      <c r="JYO390" s="1085"/>
      <c r="JYP390" s="1085"/>
      <c r="JYQ390" s="1080"/>
      <c r="JYR390" s="1085"/>
      <c r="JYS390" s="1085"/>
      <c r="JYT390" s="1085"/>
      <c r="JYU390" s="1085"/>
      <c r="JYV390" s="1085"/>
      <c r="JYW390" s="1085"/>
      <c r="JYX390" s="1085"/>
      <c r="JYY390" s="1085"/>
      <c r="JYZ390" s="1085"/>
      <c r="JZA390" s="1085"/>
      <c r="JZB390" s="1085"/>
      <c r="JZC390" s="1085"/>
      <c r="JZD390" s="1085"/>
      <c r="JZE390" s="1085"/>
      <c r="JZF390" s="1080"/>
      <c r="JZG390" s="1085"/>
      <c r="JZH390" s="1085"/>
      <c r="JZI390" s="1085"/>
      <c r="JZJ390" s="1085"/>
      <c r="JZK390" s="1085"/>
      <c r="JZL390" s="1085"/>
      <c r="JZM390" s="1085"/>
      <c r="JZN390" s="1085"/>
      <c r="JZO390" s="1085"/>
      <c r="JZP390" s="1085"/>
      <c r="JZQ390" s="1085"/>
      <c r="JZR390" s="1085"/>
      <c r="JZS390" s="1085"/>
      <c r="JZT390" s="1085"/>
      <c r="JZU390" s="1080"/>
      <c r="JZV390" s="1085"/>
      <c r="JZW390" s="1085"/>
      <c r="JZX390" s="1085"/>
      <c r="JZY390" s="1085"/>
      <c r="JZZ390" s="1085"/>
      <c r="KAA390" s="1085"/>
      <c r="KAB390" s="1085"/>
      <c r="KAC390" s="1085"/>
      <c r="KAD390" s="1085"/>
      <c r="KAE390" s="1085"/>
      <c r="KAF390" s="1085"/>
      <c r="KAG390" s="1085"/>
      <c r="KAH390" s="1085"/>
      <c r="KAI390" s="1085"/>
      <c r="KAJ390" s="1080"/>
      <c r="KAK390" s="1085"/>
      <c r="KAL390" s="1085"/>
      <c r="KAM390" s="1085"/>
      <c r="KAN390" s="1085"/>
      <c r="KAO390" s="1085"/>
      <c r="KAP390" s="1085"/>
      <c r="KAQ390" s="1085"/>
      <c r="KAR390" s="1085"/>
      <c r="KAS390" s="1085"/>
      <c r="KAT390" s="1085"/>
      <c r="KAU390" s="1085"/>
      <c r="KAV390" s="1085"/>
      <c r="KAW390" s="1085"/>
      <c r="KAX390" s="1085"/>
      <c r="KAY390" s="1080"/>
      <c r="KAZ390" s="1085"/>
      <c r="KBA390" s="1085"/>
      <c r="KBB390" s="1085"/>
      <c r="KBC390" s="1085"/>
      <c r="KBD390" s="1085"/>
      <c r="KBE390" s="1085"/>
      <c r="KBF390" s="1085"/>
      <c r="KBG390" s="1085"/>
      <c r="KBH390" s="1085"/>
      <c r="KBI390" s="1085"/>
      <c r="KBJ390" s="1085"/>
      <c r="KBK390" s="1085"/>
      <c r="KBL390" s="1085"/>
      <c r="KBM390" s="1085"/>
      <c r="KBN390" s="1080"/>
      <c r="KBO390" s="1085"/>
      <c r="KBP390" s="1085"/>
      <c r="KBQ390" s="1085"/>
      <c r="KBR390" s="1085"/>
      <c r="KBS390" s="1085"/>
      <c r="KBT390" s="1085"/>
      <c r="KBU390" s="1085"/>
      <c r="KBV390" s="1085"/>
      <c r="KBW390" s="1085"/>
      <c r="KBX390" s="1085"/>
      <c r="KBY390" s="1085"/>
      <c r="KBZ390" s="1085"/>
      <c r="KCA390" s="1085"/>
      <c r="KCB390" s="1085"/>
      <c r="KCC390" s="1080"/>
      <c r="KCD390" s="1085"/>
      <c r="KCE390" s="1085"/>
      <c r="KCF390" s="1085"/>
      <c r="KCG390" s="1085"/>
      <c r="KCH390" s="1085"/>
      <c r="KCI390" s="1085"/>
      <c r="KCJ390" s="1085"/>
      <c r="KCK390" s="1085"/>
      <c r="KCL390" s="1085"/>
      <c r="KCM390" s="1085"/>
      <c r="KCN390" s="1085"/>
      <c r="KCO390" s="1085"/>
      <c r="KCP390" s="1085"/>
      <c r="KCQ390" s="1085"/>
      <c r="KCR390" s="1080"/>
      <c r="KCS390" s="1085"/>
      <c r="KCT390" s="1085"/>
      <c r="KCU390" s="1085"/>
      <c r="KCV390" s="1085"/>
      <c r="KCW390" s="1085"/>
      <c r="KCX390" s="1085"/>
      <c r="KCY390" s="1085"/>
      <c r="KCZ390" s="1085"/>
      <c r="KDA390" s="1085"/>
      <c r="KDB390" s="1085"/>
      <c r="KDC390" s="1085"/>
      <c r="KDD390" s="1085"/>
      <c r="KDE390" s="1085"/>
      <c r="KDF390" s="1085"/>
      <c r="KDG390" s="1080"/>
      <c r="KDH390" s="1085"/>
      <c r="KDI390" s="1085"/>
      <c r="KDJ390" s="1085"/>
      <c r="KDK390" s="1085"/>
      <c r="KDL390" s="1085"/>
      <c r="KDM390" s="1085"/>
      <c r="KDN390" s="1085"/>
      <c r="KDO390" s="1085"/>
      <c r="KDP390" s="1085"/>
      <c r="KDQ390" s="1085"/>
      <c r="KDR390" s="1085"/>
      <c r="KDS390" s="1085"/>
      <c r="KDT390" s="1085"/>
      <c r="KDU390" s="1085"/>
      <c r="KDV390" s="1080"/>
      <c r="KDW390" s="1085"/>
      <c r="KDX390" s="1085"/>
      <c r="KDY390" s="1085"/>
      <c r="KDZ390" s="1085"/>
      <c r="KEA390" s="1085"/>
      <c r="KEB390" s="1085"/>
      <c r="KEC390" s="1085"/>
      <c r="KED390" s="1085"/>
      <c r="KEE390" s="1085"/>
      <c r="KEF390" s="1085"/>
      <c r="KEG390" s="1085"/>
      <c r="KEH390" s="1085"/>
      <c r="KEI390" s="1085"/>
      <c r="KEJ390" s="1085"/>
      <c r="KEK390" s="1080"/>
      <c r="KEL390" s="1085"/>
      <c r="KEM390" s="1085"/>
      <c r="KEN390" s="1085"/>
      <c r="KEO390" s="1085"/>
      <c r="KEP390" s="1085"/>
      <c r="KEQ390" s="1085"/>
      <c r="KER390" s="1085"/>
      <c r="KES390" s="1085"/>
      <c r="KET390" s="1085"/>
      <c r="KEU390" s="1085"/>
      <c r="KEV390" s="1085"/>
      <c r="KEW390" s="1085"/>
      <c r="KEX390" s="1085"/>
      <c r="KEY390" s="1085"/>
      <c r="KEZ390" s="1080"/>
      <c r="KFA390" s="1085"/>
      <c r="KFB390" s="1085"/>
      <c r="KFC390" s="1085"/>
      <c r="KFD390" s="1085"/>
      <c r="KFE390" s="1085"/>
      <c r="KFF390" s="1085"/>
      <c r="KFG390" s="1085"/>
      <c r="KFH390" s="1085"/>
      <c r="KFI390" s="1085"/>
      <c r="KFJ390" s="1085"/>
      <c r="KFK390" s="1085"/>
      <c r="KFL390" s="1085"/>
      <c r="KFM390" s="1085"/>
      <c r="KFN390" s="1085"/>
      <c r="KFO390" s="1080"/>
      <c r="KFP390" s="1085"/>
      <c r="KFQ390" s="1085"/>
      <c r="KFR390" s="1085"/>
      <c r="KFS390" s="1085"/>
      <c r="KFT390" s="1085"/>
      <c r="KFU390" s="1085"/>
      <c r="KFV390" s="1085"/>
      <c r="KFW390" s="1085"/>
      <c r="KFX390" s="1085"/>
      <c r="KFY390" s="1085"/>
      <c r="KFZ390" s="1085"/>
      <c r="KGA390" s="1085"/>
      <c r="KGB390" s="1085"/>
      <c r="KGC390" s="1085"/>
      <c r="KGD390" s="1080"/>
      <c r="KGE390" s="1085"/>
      <c r="KGF390" s="1085"/>
      <c r="KGG390" s="1085"/>
      <c r="KGH390" s="1085"/>
      <c r="KGI390" s="1085"/>
      <c r="KGJ390" s="1085"/>
      <c r="KGK390" s="1085"/>
      <c r="KGL390" s="1085"/>
      <c r="KGM390" s="1085"/>
      <c r="KGN390" s="1085"/>
      <c r="KGO390" s="1085"/>
      <c r="KGP390" s="1085"/>
      <c r="KGQ390" s="1085"/>
      <c r="KGR390" s="1085"/>
      <c r="KGS390" s="1080"/>
      <c r="KGT390" s="1085"/>
      <c r="KGU390" s="1085"/>
      <c r="KGV390" s="1085"/>
      <c r="KGW390" s="1085"/>
      <c r="KGX390" s="1085"/>
      <c r="KGY390" s="1085"/>
      <c r="KGZ390" s="1085"/>
      <c r="KHA390" s="1085"/>
      <c r="KHB390" s="1085"/>
      <c r="KHC390" s="1085"/>
      <c r="KHD390" s="1085"/>
      <c r="KHE390" s="1085"/>
      <c r="KHF390" s="1085"/>
      <c r="KHG390" s="1085"/>
      <c r="KHH390" s="1080"/>
      <c r="KHI390" s="1085"/>
      <c r="KHJ390" s="1085"/>
      <c r="KHK390" s="1085"/>
      <c r="KHL390" s="1085"/>
      <c r="KHM390" s="1085"/>
      <c r="KHN390" s="1085"/>
      <c r="KHO390" s="1085"/>
      <c r="KHP390" s="1085"/>
      <c r="KHQ390" s="1085"/>
      <c r="KHR390" s="1085"/>
      <c r="KHS390" s="1085"/>
      <c r="KHT390" s="1085"/>
      <c r="KHU390" s="1085"/>
      <c r="KHV390" s="1085"/>
      <c r="KHW390" s="1080"/>
      <c r="KHX390" s="1085"/>
      <c r="KHY390" s="1085"/>
      <c r="KHZ390" s="1085"/>
      <c r="KIA390" s="1085"/>
      <c r="KIB390" s="1085"/>
      <c r="KIC390" s="1085"/>
      <c r="KID390" s="1085"/>
      <c r="KIE390" s="1085"/>
      <c r="KIF390" s="1085"/>
      <c r="KIG390" s="1085"/>
      <c r="KIH390" s="1085"/>
      <c r="KII390" s="1085"/>
      <c r="KIJ390" s="1085"/>
      <c r="KIK390" s="1085"/>
      <c r="KIL390" s="1080"/>
      <c r="KIM390" s="1085"/>
      <c r="KIN390" s="1085"/>
      <c r="KIO390" s="1085"/>
      <c r="KIP390" s="1085"/>
      <c r="KIQ390" s="1085"/>
      <c r="KIR390" s="1085"/>
      <c r="KIS390" s="1085"/>
      <c r="KIT390" s="1085"/>
      <c r="KIU390" s="1085"/>
      <c r="KIV390" s="1085"/>
      <c r="KIW390" s="1085"/>
      <c r="KIX390" s="1085"/>
      <c r="KIY390" s="1085"/>
      <c r="KIZ390" s="1085"/>
      <c r="KJA390" s="1080"/>
      <c r="KJB390" s="1085"/>
      <c r="KJC390" s="1085"/>
      <c r="KJD390" s="1085"/>
      <c r="KJE390" s="1085"/>
      <c r="KJF390" s="1085"/>
      <c r="KJG390" s="1085"/>
      <c r="KJH390" s="1085"/>
      <c r="KJI390" s="1085"/>
      <c r="KJJ390" s="1085"/>
      <c r="KJK390" s="1085"/>
      <c r="KJL390" s="1085"/>
      <c r="KJM390" s="1085"/>
      <c r="KJN390" s="1085"/>
      <c r="KJO390" s="1085"/>
      <c r="KJP390" s="1080"/>
      <c r="KJQ390" s="1085"/>
      <c r="KJR390" s="1085"/>
      <c r="KJS390" s="1085"/>
      <c r="KJT390" s="1085"/>
      <c r="KJU390" s="1085"/>
      <c r="KJV390" s="1085"/>
      <c r="KJW390" s="1085"/>
      <c r="KJX390" s="1085"/>
      <c r="KJY390" s="1085"/>
      <c r="KJZ390" s="1085"/>
      <c r="KKA390" s="1085"/>
      <c r="KKB390" s="1085"/>
      <c r="KKC390" s="1085"/>
      <c r="KKD390" s="1085"/>
      <c r="KKE390" s="1080"/>
      <c r="KKF390" s="1085"/>
      <c r="KKG390" s="1085"/>
      <c r="KKH390" s="1085"/>
      <c r="KKI390" s="1085"/>
      <c r="KKJ390" s="1085"/>
      <c r="KKK390" s="1085"/>
      <c r="KKL390" s="1085"/>
      <c r="KKM390" s="1085"/>
      <c r="KKN390" s="1085"/>
      <c r="KKO390" s="1085"/>
      <c r="KKP390" s="1085"/>
      <c r="KKQ390" s="1085"/>
      <c r="KKR390" s="1085"/>
      <c r="KKS390" s="1085"/>
      <c r="KKT390" s="1080"/>
      <c r="KKU390" s="1085"/>
      <c r="KKV390" s="1085"/>
      <c r="KKW390" s="1085"/>
      <c r="KKX390" s="1085"/>
      <c r="KKY390" s="1085"/>
      <c r="KKZ390" s="1085"/>
      <c r="KLA390" s="1085"/>
      <c r="KLB390" s="1085"/>
      <c r="KLC390" s="1085"/>
      <c r="KLD390" s="1085"/>
      <c r="KLE390" s="1085"/>
      <c r="KLF390" s="1085"/>
      <c r="KLG390" s="1085"/>
      <c r="KLH390" s="1085"/>
      <c r="KLI390" s="1080"/>
      <c r="KLJ390" s="1085"/>
      <c r="KLK390" s="1085"/>
      <c r="KLL390" s="1085"/>
      <c r="KLM390" s="1085"/>
      <c r="KLN390" s="1085"/>
      <c r="KLO390" s="1085"/>
      <c r="KLP390" s="1085"/>
      <c r="KLQ390" s="1085"/>
      <c r="KLR390" s="1085"/>
      <c r="KLS390" s="1085"/>
      <c r="KLT390" s="1085"/>
      <c r="KLU390" s="1085"/>
      <c r="KLV390" s="1085"/>
      <c r="KLW390" s="1085"/>
      <c r="KLX390" s="1080"/>
      <c r="KLY390" s="1085"/>
      <c r="KLZ390" s="1085"/>
      <c r="KMA390" s="1085"/>
      <c r="KMB390" s="1085"/>
      <c r="KMC390" s="1085"/>
      <c r="KMD390" s="1085"/>
      <c r="KME390" s="1085"/>
      <c r="KMF390" s="1085"/>
      <c r="KMG390" s="1085"/>
      <c r="KMH390" s="1085"/>
      <c r="KMI390" s="1085"/>
      <c r="KMJ390" s="1085"/>
      <c r="KMK390" s="1085"/>
      <c r="KML390" s="1085"/>
      <c r="KMM390" s="1080"/>
      <c r="KMN390" s="1085"/>
      <c r="KMO390" s="1085"/>
      <c r="KMP390" s="1085"/>
      <c r="KMQ390" s="1085"/>
      <c r="KMR390" s="1085"/>
      <c r="KMS390" s="1085"/>
      <c r="KMT390" s="1085"/>
      <c r="KMU390" s="1085"/>
      <c r="KMV390" s="1085"/>
      <c r="KMW390" s="1085"/>
      <c r="KMX390" s="1085"/>
      <c r="KMY390" s="1085"/>
      <c r="KMZ390" s="1085"/>
      <c r="KNA390" s="1085"/>
      <c r="KNB390" s="1080"/>
      <c r="KNC390" s="1085"/>
      <c r="KND390" s="1085"/>
      <c r="KNE390" s="1085"/>
      <c r="KNF390" s="1085"/>
      <c r="KNG390" s="1085"/>
      <c r="KNH390" s="1085"/>
      <c r="KNI390" s="1085"/>
      <c r="KNJ390" s="1085"/>
      <c r="KNK390" s="1085"/>
      <c r="KNL390" s="1085"/>
      <c r="KNM390" s="1085"/>
      <c r="KNN390" s="1085"/>
      <c r="KNO390" s="1085"/>
      <c r="KNP390" s="1085"/>
      <c r="KNQ390" s="1080"/>
      <c r="KNR390" s="1085"/>
      <c r="KNS390" s="1085"/>
      <c r="KNT390" s="1085"/>
      <c r="KNU390" s="1085"/>
      <c r="KNV390" s="1085"/>
      <c r="KNW390" s="1085"/>
      <c r="KNX390" s="1085"/>
      <c r="KNY390" s="1085"/>
      <c r="KNZ390" s="1085"/>
      <c r="KOA390" s="1085"/>
      <c r="KOB390" s="1085"/>
      <c r="KOC390" s="1085"/>
      <c r="KOD390" s="1085"/>
      <c r="KOE390" s="1085"/>
      <c r="KOF390" s="1080"/>
      <c r="KOG390" s="1085"/>
      <c r="KOH390" s="1085"/>
      <c r="KOI390" s="1085"/>
      <c r="KOJ390" s="1085"/>
      <c r="KOK390" s="1085"/>
      <c r="KOL390" s="1085"/>
      <c r="KOM390" s="1085"/>
      <c r="KON390" s="1085"/>
      <c r="KOO390" s="1085"/>
      <c r="KOP390" s="1085"/>
      <c r="KOQ390" s="1085"/>
      <c r="KOR390" s="1085"/>
      <c r="KOS390" s="1085"/>
      <c r="KOT390" s="1085"/>
      <c r="KOU390" s="1080"/>
      <c r="KOV390" s="1085"/>
      <c r="KOW390" s="1085"/>
      <c r="KOX390" s="1085"/>
      <c r="KOY390" s="1085"/>
      <c r="KOZ390" s="1085"/>
      <c r="KPA390" s="1085"/>
      <c r="KPB390" s="1085"/>
      <c r="KPC390" s="1085"/>
      <c r="KPD390" s="1085"/>
      <c r="KPE390" s="1085"/>
      <c r="KPF390" s="1085"/>
      <c r="KPG390" s="1085"/>
      <c r="KPH390" s="1085"/>
      <c r="KPI390" s="1085"/>
      <c r="KPJ390" s="1080"/>
      <c r="KPK390" s="1085"/>
      <c r="KPL390" s="1085"/>
      <c r="KPM390" s="1085"/>
      <c r="KPN390" s="1085"/>
      <c r="KPO390" s="1085"/>
      <c r="KPP390" s="1085"/>
      <c r="KPQ390" s="1085"/>
      <c r="KPR390" s="1085"/>
      <c r="KPS390" s="1085"/>
      <c r="KPT390" s="1085"/>
      <c r="KPU390" s="1085"/>
      <c r="KPV390" s="1085"/>
      <c r="KPW390" s="1085"/>
      <c r="KPX390" s="1085"/>
      <c r="KPY390" s="1080"/>
      <c r="KPZ390" s="1085"/>
      <c r="KQA390" s="1085"/>
      <c r="KQB390" s="1085"/>
      <c r="KQC390" s="1085"/>
      <c r="KQD390" s="1085"/>
      <c r="KQE390" s="1085"/>
      <c r="KQF390" s="1085"/>
      <c r="KQG390" s="1085"/>
      <c r="KQH390" s="1085"/>
      <c r="KQI390" s="1085"/>
      <c r="KQJ390" s="1085"/>
      <c r="KQK390" s="1085"/>
      <c r="KQL390" s="1085"/>
      <c r="KQM390" s="1085"/>
      <c r="KQN390" s="1080"/>
      <c r="KQO390" s="1085"/>
      <c r="KQP390" s="1085"/>
      <c r="KQQ390" s="1085"/>
      <c r="KQR390" s="1085"/>
      <c r="KQS390" s="1085"/>
      <c r="KQT390" s="1085"/>
      <c r="KQU390" s="1085"/>
      <c r="KQV390" s="1085"/>
      <c r="KQW390" s="1085"/>
      <c r="KQX390" s="1085"/>
      <c r="KQY390" s="1085"/>
      <c r="KQZ390" s="1085"/>
      <c r="KRA390" s="1085"/>
      <c r="KRB390" s="1085"/>
      <c r="KRC390" s="1080"/>
      <c r="KRD390" s="1085"/>
      <c r="KRE390" s="1085"/>
      <c r="KRF390" s="1085"/>
      <c r="KRG390" s="1085"/>
      <c r="KRH390" s="1085"/>
      <c r="KRI390" s="1085"/>
      <c r="KRJ390" s="1085"/>
      <c r="KRK390" s="1085"/>
      <c r="KRL390" s="1085"/>
      <c r="KRM390" s="1085"/>
      <c r="KRN390" s="1085"/>
      <c r="KRO390" s="1085"/>
      <c r="KRP390" s="1085"/>
      <c r="KRQ390" s="1085"/>
      <c r="KRR390" s="1080"/>
      <c r="KRS390" s="1085"/>
      <c r="KRT390" s="1085"/>
      <c r="KRU390" s="1085"/>
      <c r="KRV390" s="1085"/>
      <c r="KRW390" s="1085"/>
      <c r="KRX390" s="1085"/>
      <c r="KRY390" s="1085"/>
      <c r="KRZ390" s="1085"/>
      <c r="KSA390" s="1085"/>
      <c r="KSB390" s="1085"/>
      <c r="KSC390" s="1085"/>
      <c r="KSD390" s="1085"/>
      <c r="KSE390" s="1085"/>
      <c r="KSF390" s="1085"/>
      <c r="KSG390" s="1080"/>
      <c r="KSH390" s="1085"/>
      <c r="KSI390" s="1085"/>
      <c r="KSJ390" s="1085"/>
      <c r="KSK390" s="1085"/>
      <c r="KSL390" s="1085"/>
      <c r="KSM390" s="1085"/>
      <c r="KSN390" s="1085"/>
      <c r="KSO390" s="1085"/>
      <c r="KSP390" s="1085"/>
      <c r="KSQ390" s="1085"/>
      <c r="KSR390" s="1085"/>
      <c r="KSS390" s="1085"/>
      <c r="KST390" s="1085"/>
      <c r="KSU390" s="1085"/>
      <c r="KSV390" s="1080"/>
      <c r="KSW390" s="1085"/>
      <c r="KSX390" s="1085"/>
      <c r="KSY390" s="1085"/>
      <c r="KSZ390" s="1085"/>
      <c r="KTA390" s="1085"/>
      <c r="KTB390" s="1085"/>
      <c r="KTC390" s="1085"/>
      <c r="KTD390" s="1085"/>
      <c r="KTE390" s="1085"/>
      <c r="KTF390" s="1085"/>
      <c r="KTG390" s="1085"/>
      <c r="KTH390" s="1085"/>
      <c r="KTI390" s="1085"/>
      <c r="KTJ390" s="1085"/>
      <c r="KTK390" s="1080"/>
      <c r="KTL390" s="1085"/>
      <c r="KTM390" s="1085"/>
      <c r="KTN390" s="1085"/>
      <c r="KTO390" s="1085"/>
      <c r="KTP390" s="1085"/>
      <c r="KTQ390" s="1085"/>
      <c r="KTR390" s="1085"/>
      <c r="KTS390" s="1085"/>
      <c r="KTT390" s="1085"/>
      <c r="KTU390" s="1085"/>
      <c r="KTV390" s="1085"/>
      <c r="KTW390" s="1085"/>
      <c r="KTX390" s="1085"/>
      <c r="KTY390" s="1085"/>
      <c r="KTZ390" s="1080"/>
      <c r="KUA390" s="1085"/>
      <c r="KUB390" s="1085"/>
      <c r="KUC390" s="1085"/>
      <c r="KUD390" s="1085"/>
      <c r="KUE390" s="1085"/>
      <c r="KUF390" s="1085"/>
      <c r="KUG390" s="1085"/>
      <c r="KUH390" s="1085"/>
      <c r="KUI390" s="1085"/>
      <c r="KUJ390" s="1085"/>
      <c r="KUK390" s="1085"/>
      <c r="KUL390" s="1085"/>
      <c r="KUM390" s="1085"/>
      <c r="KUN390" s="1085"/>
      <c r="KUO390" s="1080"/>
      <c r="KUP390" s="1085"/>
      <c r="KUQ390" s="1085"/>
      <c r="KUR390" s="1085"/>
      <c r="KUS390" s="1085"/>
      <c r="KUT390" s="1085"/>
      <c r="KUU390" s="1085"/>
      <c r="KUV390" s="1085"/>
      <c r="KUW390" s="1085"/>
      <c r="KUX390" s="1085"/>
      <c r="KUY390" s="1085"/>
      <c r="KUZ390" s="1085"/>
      <c r="KVA390" s="1085"/>
      <c r="KVB390" s="1085"/>
      <c r="KVC390" s="1085"/>
      <c r="KVD390" s="1080"/>
      <c r="KVE390" s="1085"/>
      <c r="KVF390" s="1085"/>
      <c r="KVG390" s="1085"/>
      <c r="KVH390" s="1085"/>
      <c r="KVI390" s="1085"/>
      <c r="KVJ390" s="1085"/>
      <c r="KVK390" s="1085"/>
      <c r="KVL390" s="1085"/>
      <c r="KVM390" s="1085"/>
      <c r="KVN390" s="1085"/>
      <c r="KVO390" s="1085"/>
      <c r="KVP390" s="1085"/>
      <c r="KVQ390" s="1085"/>
      <c r="KVR390" s="1085"/>
      <c r="KVS390" s="1080"/>
      <c r="KVT390" s="1085"/>
      <c r="KVU390" s="1085"/>
      <c r="KVV390" s="1085"/>
      <c r="KVW390" s="1085"/>
      <c r="KVX390" s="1085"/>
      <c r="KVY390" s="1085"/>
      <c r="KVZ390" s="1085"/>
      <c r="KWA390" s="1085"/>
      <c r="KWB390" s="1085"/>
      <c r="KWC390" s="1085"/>
      <c r="KWD390" s="1085"/>
      <c r="KWE390" s="1085"/>
      <c r="KWF390" s="1085"/>
      <c r="KWG390" s="1085"/>
      <c r="KWH390" s="1080"/>
      <c r="KWI390" s="1085"/>
      <c r="KWJ390" s="1085"/>
      <c r="KWK390" s="1085"/>
      <c r="KWL390" s="1085"/>
      <c r="KWM390" s="1085"/>
      <c r="KWN390" s="1085"/>
      <c r="KWO390" s="1085"/>
      <c r="KWP390" s="1085"/>
      <c r="KWQ390" s="1085"/>
      <c r="KWR390" s="1085"/>
      <c r="KWS390" s="1085"/>
      <c r="KWT390" s="1085"/>
      <c r="KWU390" s="1085"/>
      <c r="KWV390" s="1085"/>
      <c r="KWW390" s="1080"/>
      <c r="KWX390" s="1085"/>
      <c r="KWY390" s="1085"/>
      <c r="KWZ390" s="1085"/>
      <c r="KXA390" s="1085"/>
      <c r="KXB390" s="1085"/>
      <c r="KXC390" s="1085"/>
      <c r="KXD390" s="1085"/>
      <c r="KXE390" s="1085"/>
      <c r="KXF390" s="1085"/>
      <c r="KXG390" s="1085"/>
      <c r="KXH390" s="1085"/>
      <c r="KXI390" s="1085"/>
      <c r="KXJ390" s="1085"/>
      <c r="KXK390" s="1085"/>
      <c r="KXL390" s="1080"/>
      <c r="KXM390" s="1085"/>
      <c r="KXN390" s="1085"/>
      <c r="KXO390" s="1085"/>
      <c r="KXP390" s="1085"/>
      <c r="KXQ390" s="1085"/>
      <c r="KXR390" s="1085"/>
      <c r="KXS390" s="1085"/>
      <c r="KXT390" s="1085"/>
      <c r="KXU390" s="1085"/>
      <c r="KXV390" s="1085"/>
      <c r="KXW390" s="1085"/>
      <c r="KXX390" s="1085"/>
      <c r="KXY390" s="1085"/>
      <c r="KXZ390" s="1085"/>
      <c r="KYA390" s="1080"/>
      <c r="KYB390" s="1085"/>
      <c r="KYC390" s="1085"/>
      <c r="KYD390" s="1085"/>
      <c r="KYE390" s="1085"/>
      <c r="KYF390" s="1085"/>
      <c r="KYG390" s="1085"/>
      <c r="KYH390" s="1085"/>
      <c r="KYI390" s="1085"/>
      <c r="KYJ390" s="1085"/>
      <c r="KYK390" s="1085"/>
      <c r="KYL390" s="1085"/>
      <c r="KYM390" s="1085"/>
      <c r="KYN390" s="1085"/>
      <c r="KYO390" s="1085"/>
      <c r="KYP390" s="1080"/>
      <c r="KYQ390" s="1085"/>
      <c r="KYR390" s="1085"/>
      <c r="KYS390" s="1085"/>
      <c r="KYT390" s="1085"/>
      <c r="KYU390" s="1085"/>
      <c r="KYV390" s="1085"/>
      <c r="KYW390" s="1085"/>
      <c r="KYX390" s="1085"/>
      <c r="KYY390" s="1085"/>
      <c r="KYZ390" s="1085"/>
      <c r="KZA390" s="1085"/>
      <c r="KZB390" s="1085"/>
      <c r="KZC390" s="1085"/>
      <c r="KZD390" s="1085"/>
      <c r="KZE390" s="1080"/>
      <c r="KZF390" s="1085"/>
      <c r="KZG390" s="1085"/>
      <c r="KZH390" s="1085"/>
      <c r="KZI390" s="1085"/>
      <c r="KZJ390" s="1085"/>
      <c r="KZK390" s="1085"/>
      <c r="KZL390" s="1085"/>
      <c r="KZM390" s="1085"/>
      <c r="KZN390" s="1085"/>
      <c r="KZO390" s="1085"/>
      <c r="KZP390" s="1085"/>
      <c r="KZQ390" s="1085"/>
      <c r="KZR390" s="1085"/>
      <c r="KZS390" s="1085"/>
      <c r="KZT390" s="1080"/>
      <c r="KZU390" s="1085"/>
      <c r="KZV390" s="1085"/>
      <c r="KZW390" s="1085"/>
      <c r="KZX390" s="1085"/>
      <c r="KZY390" s="1085"/>
      <c r="KZZ390" s="1085"/>
      <c r="LAA390" s="1085"/>
      <c r="LAB390" s="1085"/>
      <c r="LAC390" s="1085"/>
      <c r="LAD390" s="1085"/>
      <c r="LAE390" s="1085"/>
      <c r="LAF390" s="1085"/>
      <c r="LAG390" s="1085"/>
      <c r="LAH390" s="1085"/>
      <c r="LAI390" s="1080"/>
      <c r="LAJ390" s="1085"/>
      <c r="LAK390" s="1085"/>
      <c r="LAL390" s="1085"/>
      <c r="LAM390" s="1085"/>
      <c r="LAN390" s="1085"/>
      <c r="LAO390" s="1085"/>
      <c r="LAP390" s="1085"/>
      <c r="LAQ390" s="1085"/>
      <c r="LAR390" s="1085"/>
      <c r="LAS390" s="1085"/>
      <c r="LAT390" s="1085"/>
      <c r="LAU390" s="1085"/>
      <c r="LAV390" s="1085"/>
      <c r="LAW390" s="1085"/>
      <c r="LAX390" s="1080"/>
      <c r="LAY390" s="1085"/>
      <c r="LAZ390" s="1085"/>
      <c r="LBA390" s="1085"/>
      <c r="LBB390" s="1085"/>
      <c r="LBC390" s="1085"/>
      <c r="LBD390" s="1085"/>
      <c r="LBE390" s="1085"/>
      <c r="LBF390" s="1085"/>
      <c r="LBG390" s="1085"/>
      <c r="LBH390" s="1085"/>
      <c r="LBI390" s="1085"/>
      <c r="LBJ390" s="1085"/>
      <c r="LBK390" s="1085"/>
      <c r="LBL390" s="1085"/>
      <c r="LBM390" s="1080"/>
      <c r="LBN390" s="1085"/>
      <c r="LBO390" s="1085"/>
      <c r="LBP390" s="1085"/>
      <c r="LBQ390" s="1085"/>
      <c r="LBR390" s="1085"/>
      <c r="LBS390" s="1085"/>
      <c r="LBT390" s="1085"/>
      <c r="LBU390" s="1085"/>
      <c r="LBV390" s="1085"/>
      <c r="LBW390" s="1085"/>
      <c r="LBX390" s="1085"/>
      <c r="LBY390" s="1085"/>
      <c r="LBZ390" s="1085"/>
      <c r="LCA390" s="1085"/>
      <c r="LCB390" s="1080"/>
      <c r="LCC390" s="1085"/>
      <c r="LCD390" s="1085"/>
      <c r="LCE390" s="1085"/>
      <c r="LCF390" s="1085"/>
      <c r="LCG390" s="1085"/>
      <c r="LCH390" s="1085"/>
      <c r="LCI390" s="1085"/>
      <c r="LCJ390" s="1085"/>
      <c r="LCK390" s="1085"/>
      <c r="LCL390" s="1085"/>
      <c r="LCM390" s="1085"/>
      <c r="LCN390" s="1085"/>
      <c r="LCO390" s="1085"/>
      <c r="LCP390" s="1085"/>
      <c r="LCQ390" s="1080"/>
      <c r="LCR390" s="1085"/>
      <c r="LCS390" s="1085"/>
      <c r="LCT390" s="1085"/>
      <c r="LCU390" s="1085"/>
      <c r="LCV390" s="1085"/>
      <c r="LCW390" s="1085"/>
      <c r="LCX390" s="1085"/>
      <c r="LCY390" s="1085"/>
      <c r="LCZ390" s="1085"/>
      <c r="LDA390" s="1085"/>
      <c r="LDB390" s="1085"/>
      <c r="LDC390" s="1085"/>
      <c r="LDD390" s="1085"/>
      <c r="LDE390" s="1085"/>
      <c r="LDF390" s="1080"/>
      <c r="LDG390" s="1085"/>
      <c r="LDH390" s="1085"/>
      <c r="LDI390" s="1085"/>
      <c r="LDJ390" s="1085"/>
      <c r="LDK390" s="1085"/>
      <c r="LDL390" s="1085"/>
      <c r="LDM390" s="1085"/>
      <c r="LDN390" s="1085"/>
      <c r="LDO390" s="1085"/>
      <c r="LDP390" s="1085"/>
      <c r="LDQ390" s="1085"/>
      <c r="LDR390" s="1085"/>
      <c r="LDS390" s="1085"/>
      <c r="LDT390" s="1085"/>
      <c r="LDU390" s="1080"/>
      <c r="LDV390" s="1085"/>
      <c r="LDW390" s="1085"/>
      <c r="LDX390" s="1085"/>
      <c r="LDY390" s="1085"/>
      <c r="LDZ390" s="1085"/>
      <c r="LEA390" s="1085"/>
      <c r="LEB390" s="1085"/>
      <c r="LEC390" s="1085"/>
      <c r="LED390" s="1085"/>
      <c r="LEE390" s="1085"/>
      <c r="LEF390" s="1085"/>
      <c r="LEG390" s="1085"/>
      <c r="LEH390" s="1085"/>
      <c r="LEI390" s="1085"/>
      <c r="LEJ390" s="1080"/>
      <c r="LEK390" s="1085"/>
      <c r="LEL390" s="1085"/>
      <c r="LEM390" s="1085"/>
      <c r="LEN390" s="1085"/>
      <c r="LEO390" s="1085"/>
      <c r="LEP390" s="1085"/>
      <c r="LEQ390" s="1085"/>
      <c r="LER390" s="1085"/>
      <c r="LES390" s="1085"/>
      <c r="LET390" s="1085"/>
      <c r="LEU390" s="1085"/>
      <c r="LEV390" s="1085"/>
      <c r="LEW390" s="1085"/>
      <c r="LEX390" s="1085"/>
      <c r="LEY390" s="1080"/>
      <c r="LEZ390" s="1085"/>
      <c r="LFA390" s="1085"/>
      <c r="LFB390" s="1085"/>
      <c r="LFC390" s="1085"/>
      <c r="LFD390" s="1085"/>
      <c r="LFE390" s="1085"/>
      <c r="LFF390" s="1085"/>
      <c r="LFG390" s="1085"/>
      <c r="LFH390" s="1085"/>
      <c r="LFI390" s="1085"/>
      <c r="LFJ390" s="1085"/>
      <c r="LFK390" s="1085"/>
      <c r="LFL390" s="1085"/>
      <c r="LFM390" s="1085"/>
      <c r="LFN390" s="1080"/>
      <c r="LFO390" s="1085"/>
      <c r="LFP390" s="1085"/>
      <c r="LFQ390" s="1085"/>
      <c r="LFR390" s="1085"/>
      <c r="LFS390" s="1085"/>
      <c r="LFT390" s="1085"/>
      <c r="LFU390" s="1085"/>
      <c r="LFV390" s="1085"/>
      <c r="LFW390" s="1085"/>
      <c r="LFX390" s="1085"/>
      <c r="LFY390" s="1085"/>
      <c r="LFZ390" s="1085"/>
      <c r="LGA390" s="1085"/>
      <c r="LGB390" s="1085"/>
      <c r="LGC390" s="1080"/>
      <c r="LGD390" s="1085"/>
      <c r="LGE390" s="1085"/>
      <c r="LGF390" s="1085"/>
      <c r="LGG390" s="1085"/>
      <c r="LGH390" s="1085"/>
      <c r="LGI390" s="1085"/>
      <c r="LGJ390" s="1085"/>
      <c r="LGK390" s="1085"/>
      <c r="LGL390" s="1085"/>
      <c r="LGM390" s="1085"/>
      <c r="LGN390" s="1085"/>
      <c r="LGO390" s="1085"/>
      <c r="LGP390" s="1085"/>
      <c r="LGQ390" s="1085"/>
      <c r="LGR390" s="1080"/>
      <c r="LGS390" s="1085"/>
      <c r="LGT390" s="1085"/>
      <c r="LGU390" s="1085"/>
      <c r="LGV390" s="1085"/>
      <c r="LGW390" s="1085"/>
      <c r="LGX390" s="1085"/>
      <c r="LGY390" s="1085"/>
      <c r="LGZ390" s="1085"/>
      <c r="LHA390" s="1085"/>
      <c r="LHB390" s="1085"/>
      <c r="LHC390" s="1085"/>
      <c r="LHD390" s="1085"/>
      <c r="LHE390" s="1085"/>
      <c r="LHF390" s="1085"/>
      <c r="LHG390" s="1080"/>
      <c r="LHH390" s="1085"/>
      <c r="LHI390" s="1085"/>
      <c r="LHJ390" s="1085"/>
      <c r="LHK390" s="1085"/>
      <c r="LHL390" s="1085"/>
      <c r="LHM390" s="1085"/>
      <c r="LHN390" s="1085"/>
      <c r="LHO390" s="1085"/>
      <c r="LHP390" s="1085"/>
      <c r="LHQ390" s="1085"/>
      <c r="LHR390" s="1085"/>
      <c r="LHS390" s="1085"/>
      <c r="LHT390" s="1085"/>
      <c r="LHU390" s="1085"/>
      <c r="LHV390" s="1080"/>
      <c r="LHW390" s="1085"/>
      <c r="LHX390" s="1085"/>
      <c r="LHY390" s="1085"/>
      <c r="LHZ390" s="1085"/>
      <c r="LIA390" s="1085"/>
      <c r="LIB390" s="1085"/>
      <c r="LIC390" s="1085"/>
      <c r="LID390" s="1085"/>
      <c r="LIE390" s="1085"/>
      <c r="LIF390" s="1085"/>
      <c r="LIG390" s="1085"/>
      <c r="LIH390" s="1085"/>
      <c r="LII390" s="1085"/>
      <c r="LIJ390" s="1085"/>
      <c r="LIK390" s="1080"/>
      <c r="LIL390" s="1085"/>
      <c r="LIM390" s="1085"/>
      <c r="LIN390" s="1085"/>
      <c r="LIO390" s="1085"/>
      <c r="LIP390" s="1085"/>
      <c r="LIQ390" s="1085"/>
      <c r="LIR390" s="1085"/>
      <c r="LIS390" s="1085"/>
      <c r="LIT390" s="1085"/>
      <c r="LIU390" s="1085"/>
      <c r="LIV390" s="1085"/>
      <c r="LIW390" s="1085"/>
      <c r="LIX390" s="1085"/>
      <c r="LIY390" s="1085"/>
      <c r="LIZ390" s="1080"/>
      <c r="LJA390" s="1085"/>
      <c r="LJB390" s="1085"/>
      <c r="LJC390" s="1085"/>
      <c r="LJD390" s="1085"/>
      <c r="LJE390" s="1085"/>
      <c r="LJF390" s="1085"/>
      <c r="LJG390" s="1085"/>
      <c r="LJH390" s="1085"/>
      <c r="LJI390" s="1085"/>
      <c r="LJJ390" s="1085"/>
      <c r="LJK390" s="1085"/>
      <c r="LJL390" s="1085"/>
      <c r="LJM390" s="1085"/>
      <c r="LJN390" s="1085"/>
      <c r="LJO390" s="1080"/>
      <c r="LJP390" s="1085"/>
      <c r="LJQ390" s="1085"/>
      <c r="LJR390" s="1085"/>
      <c r="LJS390" s="1085"/>
      <c r="LJT390" s="1085"/>
      <c r="LJU390" s="1085"/>
      <c r="LJV390" s="1085"/>
      <c r="LJW390" s="1085"/>
      <c r="LJX390" s="1085"/>
      <c r="LJY390" s="1085"/>
      <c r="LJZ390" s="1085"/>
      <c r="LKA390" s="1085"/>
      <c r="LKB390" s="1085"/>
      <c r="LKC390" s="1085"/>
      <c r="LKD390" s="1080"/>
      <c r="LKE390" s="1085"/>
      <c r="LKF390" s="1085"/>
      <c r="LKG390" s="1085"/>
      <c r="LKH390" s="1085"/>
      <c r="LKI390" s="1085"/>
      <c r="LKJ390" s="1085"/>
      <c r="LKK390" s="1085"/>
      <c r="LKL390" s="1085"/>
      <c r="LKM390" s="1085"/>
      <c r="LKN390" s="1085"/>
      <c r="LKO390" s="1085"/>
      <c r="LKP390" s="1085"/>
      <c r="LKQ390" s="1085"/>
      <c r="LKR390" s="1085"/>
      <c r="LKS390" s="1080"/>
      <c r="LKT390" s="1085"/>
      <c r="LKU390" s="1085"/>
      <c r="LKV390" s="1085"/>
      <c r="LKW390" s="1085"/>
      <c r="LKX390" s="1085"/>
      <c r="LKY390" s="1085"/>
      <c r="LKZ390" s="1085"/>
      <c r="LLA390" s="1085"/>
      <c r="LLB390" s="1085"/>
      <c r="LLC390" s="1085"/>
      <c r="LLD390" s="1085"/>
      <c r="LLE390" s="1085"/>
      <c r="LLF390" s="1085"/>
      <c r="LLG390" s="1085"/>
      <c r="LLH390" s="1080"/>
      <c r="LLI390" s="1085"/>
      <c r="LLJ390" s="1085"/>
      <c r="LLK390" s="1085"/>
      <c r="LLL390" s="1085"/>
      <c r="LLM390" s="1085"/>
      <c r="LLN390" s="1085"/>
      <c r="LLO390" s="1085"/>
      <c r="LLP390" s="1085"/>
      <c r="LLQ390" s="1085"/>
      <c r="LLR390" s="1085"/>
      <c r="LLS390" s="1085"/>
      <c r="LLT390" s="1085"/>
      <c r="LLU390" s="1085"/>
      <c r="LLV390" s="1085"/>
      <c r="LLW390" s="1080"/>
      <c r="LLX390" s="1085"/>
      <c r="LLY390" s="1085"/>
      <c r="LLZ390" s="1085"/>
      <c r="LMA390" s="1085"/>
      <c r="LMB390" s="1085"/>
      <c r="LMC390" s="1085"/>
      <c r="LMD390" s="1085"/>
      <c r="LME390" s="1085"/>
      <c r="LMF390" s="1085"/>
      <c r="LMG390" s="1085"/>
      <c r="LMH390" s="1085"/>
      <c r="LMI390" s="1085"/>
      <c r="LMJ390" s="1085"/>
      <c r="LMK390" s="1085"/>
      <c r="LML390" s="1080"/>
      <c r="LMM390" s="1085"/>
      <c r="LMN390" s="1085"/>
      <c r="LMO390" s="1085"/>
      <c r="LMP390" s="1085"/>
      <c r="LMQ390" s="1085"/>
      <c r="LMR390" s="1085"/>
      <c r="LMS390" s="1085"/>
      <c r="LMT390" s="1085"/>
      <c r="LMU390" s="1085"/>
      <c r="LMV390" s="1085"/>
      <c r="LMW390" s="1085"/>
      <c r="LMX390" s="1085"/>
      <c r="LMY390" s="1085"/>
      <c r="LMZ390" s="1085"/>
      <c r="LNA390" s="1080"/>
      <c r="LNB390" s="1085"/>
      <c r="LNC390" s="1085"/>
      <c r="LND390" s="1085"/>
      <c r="LNE390" s="1085"/>
      <c r="LNF390" s="1085"/>
      <c r="LNG390" s="1085"/>
      <c r="LNH390" s="1085"/>
      <c r="LNI390" s="1085"/>
      <c r="LNJ390" s="1085"/>
      <c r="LNK390" s="1085"/>
      <c r="LNL390" s="1085"/>
      <c r="LNM390" s="1085"/>
      <c r="LNN390" s="1085"/>
      <c r="LNO390" s="1085"/>
      <c r="LNP390" s="1080"/>
      <c r="LNQ390" s="1085"/>
      <c r="LNR390" s="1085"/>
      <c r="LNS390" s="1085"/>
      <c r="LNT390" s="1085"/>
      <c r="LNU390" s="1085"/>
      <c r="LNV390" s="1085"/>
      <c r="LNW390" s="1085"/>
      <c r="LNX390" s="1085"/>
      <c r="LNY390" s="1085"/>
      <c r="LNZ390" s="1085"/>
      <c r="LOA390" s="1085"/>
      <c r="LOB390" s="1085"/>
      <c r="LOC390" s="1085"/>
      <c r="LOD390" s="1085"/>
      <c r="LOE390" s="1080"/>
      <c r="LOF390" s="1085"/>
      <c r="LOG390" s="1085"/>
      <c r="LOH390" s="1085"/>
      <c r="LOI390" s="1085"/>
      <c r="LOJ390" s="1085"/>
      <c r="LOK390" s="1085"/>
      <c r="LOL390" s="1085"/>
      <c r="LOM390" s="1085"/>
      <c r="LON390" s="1085"/>
      <c r="LOO390" s="1085"/>
      <c r="LOP390" s="1085"/>
      <c r="LOQ390" s="1085"/>
      <c r="LOR390" s="1085"/>
      <c r="LOS390" s="1085"/>
      <c r="LOT390" s="1080"/>
      <c r="LOU390" s="1085"/>
      <c r="LOV390" s="1085"/>
      <c r="LOW390" s="1085"/>
      <c r="LOX390" s="1085"/>
      <c r="LOY390" s="1085"/>
      <c r="LOZ390" s="1085"/>
      <c r="LPA390" s="1085"/>
      <c r="LPB390" s="1085"/>
      <c r="LPC390" s="1085"/>
      <c r="LPD390" s="1085"/>
      <c r="LPE390" s="1085"/>
      <c r="LPF390" s="1085"/>
      <c r="LPG390" s="1085"/>
      <c r="LPH390" s="1085"/>
      <c r="LPI390" s="1080"/>
      <c r="LPJ390" s="1085"/>
      <c r="LPK390" s="1085"/>
      <c r="LPL390" s="1085"/>
      <c r="LPM390" s="1085"/>
      <c r="LPN390" s="1085"/>
      <c r="LPO390" s="1085"/>
      <c r="LPP390" s="1085"/>
      <c r="LPQ390" s="1085"/>
      <c r="LPR390" s="1085"/>
      <c r="LPS390" s="1085"/>
      <c r="LPT390" s="1085"/>
      <c r="LPU390" s="1085"/>
      <c r="LPV390" s="1085"/>
      <c r="LPW390" s="1085"/>
      <c r="LPX390" s="1080"/>
      <c r="LPY390" s="1085"/>
      <c r="LPZ390" s="1085"/>
      <c r="LQA390" s="1085"/>
      <c r="LQB390" s="1085"/>
      <c r="LQC390" s="1085"/>
      <c r="LQD390" s="1085"/>
      <c r="LQE390" s="1085"/>
      <c r="LQF390" s="1085"/>
      <c r="LQG390" s="1085"/>
      <c r="LQH390" s="1085"/>
      <c r="LQI390" s="1085"/>
      <c r="LQJ390" s="1085"/>
      <c r="LQK390" s="1085"/>
      <c r="LQL390" s="1085"/>
      <c r="LQM390" s="1080"/>
      <c r="LQN390" s="1085"/>
      <c r="LQO390" s="1085"/>
      <c r="LQP390" s="1085"/>
      <c r="LQQ390" s="1085"/>
      <c r="LQR390" s="1085"/>
      <c r="LQS390" s="1085"/>
      <c r="LQT390" s="1085"/>
      <c r="LQU390" s="1085"/>
      <c r="LQV390" s="1085"/>
      <c r="LQW390" s="1085"/>
      <c r="LQX390" s="1085"/>
      <c r="LQY390" s="1085"/>
      <c r="LQZ390" s="1085"/>
      <c r="LRA390" s="1085"/>
      <c r="LRB390" s="1080"/>
      <c r="LRC390" s="1085"/>
      <c r="LRD390" s="1085"/>
      <c r="LRE390" s="1085"/>
      <c r="LRF390" s="1085"/>
      <c r="LRG390" s="1085"/>
      <c r="LRH390" s="1085"/>
      <c r="LRI390" s="1085"/>
      <c r="LRJ390" s="1085"/>
      <c r="LRK390" s="1085"/>
      <c r="LRL390" s="1085"/>
      <c r="LRM390" s="1085"/>
      <c r="LRN390" s="1085"/>
      <c r="LRO390" s="1085"/>
      <c r="LRP390" s="1085"/>
      <c r="LRQ390" s="1080"/>
      <c r="LRR390" s="1085"/>
      <c r="LRS390" s="1085"/>
      <c r="LRT390" s="1085"/>
      <c r="LRU390" s="1085"/>
      <c r="LRV390" s="1085"/>
      <c r="LRW390" s="1085"/>
      <c r="LRX390" s="1085"/>
      <c r="LRY390" s="1085"/>
      <c r="LRZ390" s="1085"/>
      <c r="LSA390" s="1085"/>
      <c r="LSB390" s="1085"/>
      <c r="LSC390" s="1085"/>
      <c r="LSD390" s="1085"/>
      <c r="LSE390" s="1085"/>
      <c r="LSF390" s="1080"/>
      <c r="LSG390" s="1085"/>
      <c r="LSH390" s="1085"/>
      <c r="LSI390" s="1085"/>
      <c r="LSJ390" s="1085"/>
      <c r="LSK390" s="1085"/>
      <c r="LSL390" s="1085"/>
      <c r="LSM390" s="1085"/>
      <c r="LSN390" s="1085"/>
      <c r="LSO390" s="1085"/>
      <c r="LSP390" s="1085"/>
      <c r="LSQ390" s="1085"/>
      <c r="LSR390" s="1085"/>
      <c r="LSS390" s="1085"/>
      <c r="LST390" s="1085"/>
      <c r="LSU390" s="1080"/>
      <c r="LSV390" s="1085"/>
      <c r="LSW390" s="1085"/>
      <c r="LSX390" s="1085"/>
      <c r="LSY390" s="1085"/>
      <c r="LSZ390" s="1085"/>
      <c r="LTA390" s="1085"/>
      <c r="LTB390" s="1085"/>
      <c r="LTC390" s="1085"/>
      <c r="LTD390" s="1085"/>
      <c r="LTE390" s="1085"/>
      <c r="LTF390" s="1085"/>
      <c r="LTG390" s="1085"/>
      <c r="LTH390" s="1085"/>
      <c r="LTI390" s="1085"/>
      <c r="LTJ390" s="1080"/>
      <c r="LTK390" s="1085"/>
      <c r="LTL390" s="1085"/>
      <c r="LTM390" s="1085"/>
      <c r="LTN390" s="1085"/>
      <c r="LTO390" s="1085"/>
      <c r="LTP390" s="1085"/>
      <c r="LTQ390" s="1085"/>
      <c r="LTR390" s="1085"/>
      <c r="LTS390" s="1085"/>
      <c r="LTT390" s="1085"/>
      <c r="LTU390" s="1085"/>
      <c r="LTV390" s="1085"/>
      <c r="LTW390" s="1085"/>
      <c r="LTX390" s="1085"/>
      <c r="LTY390" s="1080"/>
      <c r="LTZ390" s="1085"/>
      <c r="LUA390" s="1085"/>
      <c r="LUB390" s="1085"/>
      <c r="LUC390" s="1085"/>
      <c r="LUD390" s="1085"/>
      <c r="LUE390" s="1085"/>
      <c r="LUF390" s="1085"/>
      <c r="LUG390" s="1085"/>
      <c r="LUH390" s="1085"/>
      <c r="LUI390" s="1085"/>
      <c r="LUJ390" s="1085"/>
      <c r="LUK390" s="1085"/>
      <c r="LUL390" s="1085"/>
      <c r="LUM390" s="1085"/>
      <c r="LUN390" s="1080"/>
      <c r="LUO390" s="1085"/>
      <c r="LUP390" s="1085"/>
      <c r="LUQ390" s="1085"/>
      <c r="LUR390" s="1085"/>
      <c r="LUS390" s="1085"/>
      <c r="LUT390" s="1085"/>
      <c r="LUU390" s="1085"/>
      <c r="LUV390" s="1085"/>
      <c r="LUW390" s="1085"/>
      <c r="LUX390" s="1085"/>
      <c r="LUY390" s="1085"/>
      <c r="LUZ390" s="1085"/>
      <c r="LVA390" s="1085"/>
      <c r="LVB390" s="1085"/>
      <c r="LVC390" s="1080"/>
      <c r="LVD390" s="1085"/>
      <c r="LVE390" s="1085"/>
      <c r="LVF390" s="1085"/>
      <c r="LVG390" s="1085"/>
      <c r="LVH390" s="1085"/>
      <c r="LVI390" s="1085"/>
      <c r="LVJ390" s="1085"/>
      <c r="LVK390" s="1085"/>
      <c r="LVL390" s="1085"/>
      <c r="LVM390" s="1085"/>
      <c r="LVN390" s="1085"/>
      <c r="LVO390" s="1085"/>
      <c r="LVP390" s="1085"/>
      <c r="LVQ390" s="1085"/>
      <c r="LVR390" s="1080"/>
      <c r="LVS390" s="1085"/>
      <c r="LVT390" s="1085"/>
      <c r="LVU390" s="1085"/>
      <c r="LVV390" s="1085"/>
      <c r="LVW390" s="1085"/>
      <c r="LVX390" s="1085"/>
      <c r="LVY390" s="1085"/>
      <c r="LVZ390" s="1085"/>
      <c r="LWA390" s="1085"/>
      <c r="LWB390" s="1085"/>
      <c r="LWC390" s="1085"/>
      <c r="LWD390" s="1085"/>
      <c r="LWE390" s="1085"/>
      <c r="LWF390" s="1085"/>
      <c r="LWG390" s="1080"/>
      <c r="LWH390" s="1085"/>
      <c r="LWI390" s="1085"/>
      <c r="LWJ390" s="1085"/>
      <c r="LWK390" s="1085"/>
      <c r="LWL390" s="1085"/>
      <c r="LWM390" s="1085"/>
      <c r="LWN390" s="1085"/>
      <c r="LWO390" s="1085"/>
      <c r="LWP390" s="1085"/>
      <c r="LWQ390" s="1085"/>
      <c r="LWR390" s="1085"/>
      <c r="LWS390" s="1085"/>
      <c r="LWT390" s="1085"/>
      <c r="LWU390" s="1085"/>
      <c r="LWV390" s="1080"/>
      <c r="LWW390" s="1085"/>
      <c r="LWX390" s="1085"/>
      <c r="LWY390" s="1085"/>
      <c r="LWZ390" s="1085"/>
      <c r="LXA390" s="1085"/>
      <c r="LXB390" s="1085"/>
      <c r="LXC390" s="1085"/>
      <c r="LXD390" s="1085"/>
      <c r="LXE390" s="1085"/>
      <c r="LXF390" s="1085"/>
      <c r="LXG390" s="1085"/>
      <c r="LXH390" s="1085"/>
      <c r="LXI390" s="1085"/>
      <c r="LXJ390" s="1085"/>
      <c r="LXK390" s="1080"/>
      <c r="LXL390" s="1085"/>
      <c r="LXM390" s="1085"/>
      <c r="LXN390" s="1085"/>
      <c r="LXO390" s="1085"/>
      <c r="LXP390" s="1085"/>
      <c r="LXQ390" s="1085"/>
      <c r="LXR390" s="1085"/>
      <c r="LXS390" s="1085"/>
      <c r="LXT390" s="1085"/>
      <c r="LXU390" s="1085"/>
      <c r="LXV390" s="1085"/>
      <c r="LXW390" s="1085"/>
      <c r="LXX390" s="1085"/>
      <c r="LXY390" s="1085"/>
      <c r="LXZ390" s="1080"/>
      <c r="LYA390" s="1085"/>
      <c r="LYB390" s="1085"/>
      <c r="LYC390" s="1085"/>
      <c r="LYD390" s="1085"/>
      <c r="LYE390" s="1085"/>
      <c r="LYF390" s="1085"/>
      <c r="LYG390" s="1085"/>
      <c r="LYH390" s="1085"/>
      <c r="LYI390" s="1085"/>
      <c r="LYJ390" s="1085"/>
      <c r="LYK390" s="1085"/>
      <c r="LYL390" s="1085"/>
      <c r="LYM390" s="1085"/>
      <c r="LYN390" s="1085"/>
      <c r="LYO390" s="1080"/>
      <c r="LYP390" s="1085"/>
      <c r="LYQ390" s="1085"/>
      <c r="LYR390" s="1085"/>
      <c r="LYS390" s="1085"/>
      <c r="LYT390" s="1085"/>
      <c r="LYU390" s="1085"/>
      <c r="LYV390" s="1085"/>
      <c r="LYW390" s="1085"/>
      <c r="LYX390" s="1085"/>
      <c r="LYY390" s="1085"/>
      <c r="LYZ390" s="1085"/>
      <c r="LZA390" s="1085"/>
      <c r="LZB390" s="1085"/>
      <c r="LZC390" s="1085"/>
      <c r="LZD390" s="1080"/>
      <c r="LZE390" s="1085"/>
      <c r="LZF390" s="1085"/>
      <c r="LZG390" s="1085"/>
      <c r="LZH390" s="1085"/>
      <c r="LZI390" s="1085"/>
      <c r="LZJ390" s="1085"/>
      <c r="LZK390" s="1085"/>
      <c r="LZL390" s="1085"/>
      <c r="LZM390" s="1085"/>
      <c r="LZN390" s="1085"/>
      <c r="LZO390" s="1085"/>
      <c r="LZP390" s="1085"/>
      <c r="LZQ390" s="1085"/>
      <c r="LZR390" s="1085"/>
      <c r="LZS390" s="1080"/>
      <c r="LZT390" s="1085"/>
      <c r="LZU390" s="1085"/>
      <c r="LZV390" s="1085"/>
      <c r="LZW390" s="1085"/>
      <c r="LZX390" s="1085"/>
      <c r="LZY390" s="1085"/>
      <c r="LZZ390" s="1085"/>
      <c r="MAA390" s="1085"/>
      <c r="MAB390" s="1085"/>
      <c r="MAC390" s="1085"/>
      <c r="MAD390" s="1085"/>
      <c r="MAE390" s="1085"/>
      <c r="MAF390" s="1085"/>
      <c r="MAG390" s="1085"/>
      <c r="MAH390" s="1080"/>
      <c r="MAI390" s="1085"/>
      <c r="MAJ390" s="1085"/>
      <c r="MAK390" s="1085"/>
      <c r="MAL390" s="1085"/>
      <c r="MAM390" s="1085"/>
      <c r="MAN390" s="1085"/>
      <c r="MAO390" s="1085"/>
      <c r="MAP390" s="1085"/>
      <c r="MAQ390" s="1085"/>
      <c r="MAR390" s="1085"/>
      <c r="MAS390" s="1085"/>
      <c r="MAT390" s="1085"/>
      <c r="MAU390" s="1085"/>
      <c r="MAV390" s="1085"/>
      <c r="MAW390" s="1080"/>
      <c r="MAX390" s="1085"/>
      <c r="MAY390" s="1085"/>
      <c r="MAZ390" s="1085"/>
      <c r="MBA390" s="1085"/>
      <c r="MBB390" s="1085"/>
      <c r="MBC390" s="1085"/>
      <c r="MBD390" s="1085"/>
      <c r="MBE390" s="1085"/>
      <c r="MBF390" s="1085"/>
      <c r="MBG390" s="1085"/>
      <c r="MBH390" s="1085"/>
      <c r="MBI390" s="1085"/>
      <c r="MBJ390" s="1085"/>
      <c r="MBK390" s="1085"/>
      <c r="MBL390" s="1080"/>
      <c r="MBM390" s="1085"/>
      <c r="MBN390" s="1085"/>
      <c r="MBO390" s="1085"/>
      <c r="MBP390" s="1085"/>
      <c r="MBQ390" s="1085"/>
      <c r="MBR390" s="1085"/>
      <c r="MBS390" s="1085"/>
      <c r="MBT390" s="1085"/>
      <c r="MBU390" s="1085"/>
      <c r="MBV390" s="1085"/>
      <c r="MBW390" s="1085"/>
      <c r="MBX390" s="1085"/>
      <c r="MBY390" s="1085"/>
      <c r="MBZ390" s="1085"/>
      <c r="MCA390" s="1080"/>
      <c r="MCB390" s="1085"/>
      <c r="MCC390" s="1085"/>
      <c r="MCD390" s="1085"/>
      <c r="MCE390" s="1085"/>
      <c r="MCF390" s="1085"/>
      <c r="MCG390" s="1085"/>
      <c r="MCH390" s="1085"/>
      <c r="MCI390" s="1085"/>
      <c r="MCJ390" s="1085"/>
      <c r="MCK390" s="1085"/>
      <c r="MCL390" s="1085"/>
      <c r="MCM390" s="1085"/>
      <c r="MCN390" s="1085"/>
      <c r="MCO390" s="1085"/>
      <c r="MCP390" s="1080"/>
      <c r="MCQ390" s="1085"/>
      <c r="MCR390" s="1085"/>
      <c r="MCS390" s="1085"/>
      <c r="MCT390" s="1085"/>
      <c r="MCU390" s="1085"/>
      <c r="MCV390" s="1085"/>
      <c r="MCW390" s="1085"/>
      <c r="MCX390" s="1085"/>
      <c r="MCY390" s="1085"/>
      <c r="MCZ390" s="1085"/>
      <c r="MDA390" s="1085"/>
      <c r="MDB390" s="1085"/>
      <c r="MDC390" s="1085"/>
      <c r="MDD390" s="1085"/>
      <c r="MDE390" s="1080"/>
      <c r="MDF390" s="1085"/>
      <c r="MDG390" s="1085"/>
      <c r="MDH390" s="1085"/>
      <c r="MDI390" s="1085"/>
      <c r="MDJ390" s="1085"/>
      <c r="MDK390" s="1085"/>
      <c r="MDL390" s="1085"/>
      <c r="MDM390" s="1085"/>
      <c r="MDN390" s="1085"/>
      <c r="MDO390" s="1085"/>
      <c r="MDP390" s="1085"/>
      <c r="MDQ390" s="1085"/>
      <c r="MDR390" s="1085"/>
      <c r="MDS390" s="1085"/>
      <c r="MDT390" s="1080"/>
      <c r="MDU390" s="1085"/>
      <c r="MDV390" s="1085"/>
      <c r="MDW390" s="1085"/>
      <c r="MDX390" s="1085"/>
      <c r="MDY390" s="1085"/>
      <c r="MDZ390" s="1085"/>
      <c r="MEA390" s="1085"/>
      <c r="MEB390" s="1085"/>
      <c r="MEC390" s="1085"/>
      <c r="MED390" s="1085"/>
      <c r="MEE390" s="1085"/>
      <c r="MEF390" s="1085"/>
      <c r="MEG390" s="1085"/>
      <c r="MEH390" s="1085"/>
      <c r="MEI390" s="1080"/>
      <c r="MEJ390" s="1085"/>
      <c r="MEK390" s="1085"/>
      <c r="MEL390" s="1085"/>
      <c r="MEM390" s="1085"/>
      <c r="MEN390" s="1085"/>
      <c r="MEO390" s="1085"/>
      <c r="MEP390" s="1085"/>
      <c r="MEQ390" s="1085"/>
      <c r="MER390" s="1085"/>
      <c r="MES390" s="1085"/>
      <c r="MET390" s="1085"/>
      <c r="MEU390" s="1085"/>
      <c r="MEV390" s="1085"/>
      <c r="MEW390" s="1085"/>
      <c r="MEX390" s="1080"/>
      <c r="MEY390" s="1085"/>
      <c r="MEZ390" s="1085"/>
      <c r="MFA390" s="1085"/>
      <c r="MFB390" s="1085"/>
      <c r="MFC390" s="1085"/>
      <c r="MFD390" s="1085"/>
      <c r="MFE390" s="1085"/>
      <c r="MFF390" s="1085"/>
      <c r="MFG390" s="1085"/>
      <c r="MFH390" s="1085"/>
      <c r="MFI390" s="1085"/>
      <c r="MFJ390" s="1085"/>
      <c r="MFK390" s="1085"/>
      <c r="MFL390" s="1085"/>
      <c r="MFM390" s="1080"/>
      <c r="MFN390" s="1085"/>
      <c r="MFO390" s="1085"/>
      <c r="MFP390" s="1085"/>
      <c r="MFQ390" s="1085"/>
      <c r="MFR390" s="1085"/>
      <c r="MFS390" s="1085"/>
      <c r="MFT390" s="1085"/>
      <c r="MFU390" s="1085"/>
      <c r="MFV390" s="1085"/>
      <c r="MFW390" s="1085"/>
      <c r="MFX390" s="1085"/>
      <c r="MFY390" s="1085"/>
      <c r="MFZ390" s="1085"/>
      <c r="MGA390" s="1085"/>
      <c r="MGB390" s="1080"/>
      <c r="MGC390" s="1085"/>
      <c r="MGD390" s="1085"/>
      <c r="MGE390" s="1085"/>
      <c r="MGF390" s="1085"/>
      <c r="MGG390" s="1085"/>
      <c r="MGH390" s="1085"/>
      <c r="MGI390" s="1085"/>
      <c r="MGJ390" s="1085"/>
      <c r="MGK390" s="1085"/>
      <c r="MGL390" s="1085"/>
      <c r="MGM390" s="1085"/>
      <c r="MGN390" s="1085"/>
      <c r="MGO390" s="1085"/>
      <c r="MGP390" s="1085"/>
      <c r="MGQ390" s="1080"/>
      <c r="MGR390" s="1085"/>
      <c r="MGS390" s="1085"/>
      <c r="MGT390" s="1085"/>
      <c r="MGU390" s="1085"/>
      <c r="MGV390" s="1085"/>
      <c r="MGW390" s="1085"/>
      <c r="MGX390" s="1085"/>
      <c r="MGY390" s="1085"/>
      <c r="MGZ390" s="1085"/>
      <c r="MHA390" s="1085"/>
      <c r="MHB390" s="1085"/>
      <c r="MHC390" s="1085"/>
      <c r="MHD390" s="1085"/>
      <c r="MHE390" s="1085"/>
      <c r="MHF390" s="1080"/>
      <c r="MHG390" s="1085"/>
      <c r="MHH390" s="1085"/>
      <c r="MHI390" s="1085"/>
      <c r="MHJ390" s="1085"/>
      <c r="MHK390" s="1085"/>
      <c r="MHL390" s="1085"/>
      <c r="MHM390" s="1085"/>
      <c r="MHN390" s="1085"/>
      <c r="MHO390" s="1085"/>
      <c r="MHP390" s="1085"/>
      <c r="MHQ390" s="1085"/>
      <c r="MHR390" s="1085"/>
      <c r="MHS390" s="1085"/>
      <c r="MHT390" s="1085"/>
      <c r="MHU390" s="1080"/>
      <c r="MHV390" s="1085"/>
      <c r="MHW390" s="1085"/>
      <c r="MHX390" s="1085"/>
      <c r="MHY390" s="1085"/>
      <c r="MHZ390" s="1085"/>
      <c r="MIA390" s="1085"/>
      <c r="MIB390" s="1085"/>
      <c r="MIC390" s="1085"/>
      <c r="MID390" s="1085"/>
      <c r="MIE390" s="1085"/>
      <c r="MIF390" s="1085"/>
      <c r="MIG390" s="1085"/>
      <c r="MIH390" s="1085"/>
      <c r="MII390" s="1085"/>
      <c r="MIJ390" s="1080"/>
      <c r="MIK390" s="1085"/>
      <c r="MIL390" s="1085"/>
      <c r="MIM390" s="1085"/>
      <c r="MIN390" s="1085"/>
      <c r="MIO390" s="1085"/>
      <c r="MIP390" s="1085"/>
      <c r="MIQ390" s="1085"/>
      <c r="MIR390" s="1085"/>
      <c r="MIS390" s="1085"/>
      <c r="MIT390" s="1085"/>
      <c r="MIU390" s="1085"/>
      <c r="MIV390" s="1085"/>
      <c r="MIW390" s="1085"/>
      <c r="MIX390" s="1085"/>
      <c r="MIY390" s="1080"/>
      <c r="MIZ390" s="1085"/>
      <c r="MJA390" s="1085"/>
      <c r="MJB390" s="1085"/>
      <c r="MJC390" s="1085"/>
      <c r="MJD390" s="1085"/>
      <c r="MJE390" s="1085"/>
      <c r="MJF390" s="1085"/>
      <c r="MJG390" s="1085"/>
      <c r="MJH390" s="1085"/>
      <c r="MJI390" s="1085"/>
      <c r="MJJ390" s="1085"/>
      <c r="MJK390" s="1085"/>
      <c r="MJL390" s="1085"/>
      <c r="MJM390" s="1085"/>
      <c r="MJN390" s="1080"/>
      <c r="MJO390" s="1085"/>
      <c r="MJP390" s="1085"/>
      <c r="MJQ390" s="1085"/>
      <c r="MJR390" s="1085"/>
      <c r="MJS390" s="1085"/>
      <c r="MJT390" s="1085"/>
      <c r="MJU390" s="1085"/>
      <c r="MJV390" s="1085"/>
      <c r="MJW390" s="1085"/>
      <c r="MJX390" s="1085"/>
      <c r="MJY390" s="1085"/>
      <c r="MJZ390" s="1085"/>
      <c r="MKA390" s="1085"/>
      <c r="MKB390" s="1085"/>
      <c r="MKC390" s="1080"/>
      <c r="MKD390" s="1085"/>
      <c r="MKE390" s="1085"/>
      <c r="MKF390" s="1085"/>
      <c r="MKG390" s="1085"/>
      <c r="MKH390" s="1085"/>
      <c r="MKI390" s="1085"/>
      <c r="MKJ390" s="1085"/>
      <c r="MKK390" s="1085"/>
      <c r="MKL390" s="1085"/>
      <c r="MKM390" s="1085"/>
      <c r="MKN390" s="1085"/>
      <c r="MKO390" s="1085"/>
      <c r="MKP390" s="1085"/>
      <c r="MKQ390" s="1085"/>
      <c r="MKR390" s="1080"/>
      <c r="MKS390" s="1085"/>
      <c r="MKT390" s="1085"/>
      <c r="MKU390" s="1085"/>
      <c r="MKV390" s="1085"/>
      <c r="MKW390" s="1085"/>
      <c r="MKX390" s="1085"/>
      <c r="MKY390" s="1085"/>
      <c r="MKZ390" s="1085"/>
      <c r="MLA390" s="1085"/>
      <c r="MLB390" s="1085"/>
      <c r="MLC390" s="1085"/>
      <c r="MLD390" s="1085"/>
      <c r="MLE390" s="1085"/>
      <c r="MLF390" s="1085"/>
      <c r="MLG390" s="1080"/>
      <c r="MLH390" s="1085"/>
      <c r="MLI390" s="1085"/>
      <c r="MLJ390" s="1085"/>
      <c r="MLK390" s="1085"/>
      <c r="MLL390" s="1085"/>
      <c r="MLM390" s="1085"/>
      <c r="MLN390" s="1085"/>
      <c r="MLO390" s="1085"/>
      <c r="MLP390" s="1085"/>
      <c r="MLQ390" s="1085"/>
      <c r="MLR390" s="1085"/>
      <c r="MLS390" s="1085"/>
      <c r="MLT390" s="1085"/>
      <c r="MLU390" s="1085"/>
      <c r="MLV390" s="1080"/>
      <c r="MLW390" s="1085"/>
      <c r="MLX390" s="1085"/>
      <c r="MLY390" s="1085"/>
      <c r="MLZ390" s="1085"/>
      <c r="MMA390" s="1085"/>
      <c r="MMB390" s="1085"/>
      <c r="MMC390" s="1085"/>
      <c r="MMD390" s="1085"/>
      <c r="MME390" s="1085"/>
      <c r="MMF390" s="1085"/>
      <c r="MMG390" s="1085"/>
      <c r="MMH390" s="1085"/>
      <c r="MMI390" s="1085"/>
      <c r="MMJ390" s="1085"/>
      <c r="MMK390" s="1080"/>
      <c r="MML390" s="1085"/>
      <c r="MMM390" s="1085"/>
      <c r="MMN390" s="1085"/>
      <c r="MMO390" s="1085"/>
      <c r="MMP390" s="1085"/>
      <c r="MMQ390" s="1085"/>
      <c r="MMR390" s="1085"/>
      <c r="MMS390" s="1085"/>
      <c r="MMT390" s="1085"/>
      <c r="MMU390" s="1085"/>
      <c r="MMV390" s="1085"/>
      <c r="MMW390" s="1085"/>
      <c r="MMX390" s="1085"/>
      <c r="MMY390" s="1085"/>
      <c r="MMZ390" s="1080"/>
      <c r="MNA390" s="1085"/>
      <c r="MNB390" s="1085"/>
      <c r="MNC390" s="1085"/>
      <c r="MND390" s="1085"/>
      <c r="MNE390" s="1085"/>
      <c r="MNF390" s="1085"/>
      <c r="MNG390" s="1085"/>
      <c r="MNH390" s="1085"/>
      <c r="MNI390" s="1085"/>
      <c r="MNJ390" s="1085"/>
      <c r="MNK390" s="1085"/>
      <c r="MNL390" s="1085"/>
      <c r="MNM390" s="1085"/>
      <c r="MNN390" s="1085"/>
      <c r="MNO390" s="1080"/>
      <c r="MNP390" s="1085"/>
      <c r="MNQ390" s="1085"/>
      <c r="MNR390" s="1085"/>
      <c r="MNS390" s="1085"/>
      <c r="MNT390" s="1085"/>
      <c r="MNU390" s="1085"/>
      <c r="MNV390" s="1085"/>
      <c r="MNW390" s="1085"/>
      <c r="MNX390" s="1085"/>
      <c r="MNY390" s="1085"/>
      <c r="MNZ390" s="1085"/>
      <c r="MOA390" s="1085"/>
      <c r="MOB390" s="1085"/>
      <c r="MOC390" s="1085"/>
      <c r="MOD390" s="1080"/>
      <c r="MOE390" s="1085"/>
      <c r="MOF390" s="1085"/>
      <c r="MOG390" s="1085"/>
      <c r="MOH390" s="1085"/>
      <c r="MOI390" s="1085"/>
      <c r="MOJ390" s="1085"/>
      <c r="MOK390" s="1085"/>
      <c r="MOL390" s="1085"/>
      <c r="MOM390" s="1085"/>
      <c r="MON390" s="1085"/>
      <c r="MOO390" s="1085"/>
      <c r="MOP390" s="1085"/>
      <c r="MOQ390" s="1085"/>
      <c r="MOR390" s="1085"/>
      <c r="MOS390" s="1080"/>
      <c r="MOT390" s="1085"/>
      <c r="MOU390" s="1085"/>
      <c r="MOV390" s="1085"/>
      <c r="MOW390" s="1085"/>
      <c r="MOX390" s="1085"/>
      <c r="MOY390" s="1085"/>
      <c r="MOZ390" s="1085"/>
      <c r="MPA390" s="1085"/>
      <c r="MPB390" s="1085"/>
      <c r="MPC390" s="1085"/>
      <c r="MPD390" s="1085"/>
      <c r="MPE390" s="1085"/>
      <c r="MPF390" s="1085"/>
      <c r="MPG390" s="1085"/>
      <c r="MPH390" s="1080"/>
      <c r="MPI390" s="1085"/>
      <c r="MPJ390" s="1085"/>
      <c r="MPK390" s="1085"/>
      <c r="MPL390" s="1085"/>
      <c r="MPM390" s="1085"/>
      <c r="MPN390" s="1085"/>
      <c r="MPO390" s="1085"/>
      <c r="MPP390" s="1085"/>
      <c r="MPQ390" s="1085"/>
      <c r="MPR390" s="1085"/>
      <c r="MPS390" s="1085"/>
      <c r="MPT390" s="1085"/>
      <c r="MPU390" s="1085"/>
      <c r="MPV390" s="1085"/>
      <c r="MPW390" s="1080"/>
      <c r="MPX390" s="1085"/>
      <c r="MPY390" s="1085"/>
      <c r="MPZ390" s="1085"/>
      <c r="MQA390" s="1085"/>
      <c r="MQB390" s="1085"/>
      <c r="MQC390" s="1085"/>
      <c r="MQD390" s="1085"/>
      <c r="MQE390" s="1085"/>
      <c r="MQF390" s="1085"/>
      <c r="MQG390" s="1085"/>
      <c r="MQH390" s="1085"/>
      <c r="MQI390" s="1085"/>
      <c r="MQJ390" s="1085"/>
      <c r="MQK390" s="1085"/>
      <c r="MQL390" s="1080"/>
      <c r="MQM390" s="1085"/>
      <c r="MQN390" s="1085"/>
      <c r="MQO390" s="1085"/>
      <c r="MQP390" s="1085"/>
      <c r="MQQ390" s="1085"/>
      <c r="MQR390" s="1085"/>
      <c r="MQS390" s="1085"/>
      <c r="MQT390" s="1085"/>
      <c r="MQU390" s="1085"/>
      <c r="MQV390" s="1085"/>
      <c r="MQW390" s="1085"/>
      <c r="MQX390" s="1085"/>
      <c r="MQY390" s="1085"/>
      <c r="MQZ390" s="1085"/>
      <c r="MRA390" s="1080"/>
      <c r="MRB390" s="1085"/>
      <c r="MRC390" s="1085"/>
      <c r="MRD390" s="1085"/>
      <c r="MRE390" s="1085"/>
      <c r="MRF390" s="1085"/>
      <c r="MRG390" s="1085"/>
      <c r="MRH390" s="1085"/>
      <c r="MRI390" s="1085"/>
      <c r="MRJ390" s="1085"/>
      <c r="MRK390" s="1085"/>
      <c r="MRL390" s="1085"/>
      <c r="MRM390" s="1085"/>
      <c r="MRN390" s="1085"/>
      <c r="MRO390" s="1085"/>
      <c r="MRP390" s="1080"/>
      <c r="MRQ390" s="1085"/>
      <c r="MRR390" s="1085"/>
      <c r="MRS390" s="1085"/>
      <c r="MRT390" s="1085"/>
      <c r="MRU390" s="1085"/>
      <c r="MRV390" s="1085"/>
      <c r="MRW390" s="1085"/>
      <c r="MRX390" s="1085"/>
      <c r="MRY390" s="1085"/>
      <c r="MRZ390" s="1085"/>
      <c r="MSA390" s="1085"/>
      <c r="MSB390" s="1085"/>
      <c r="MSC390" s="1085"/>
      <c r="MSD390" s="1085"/>
      <c r="MSE390" s="1080"/>
      <c r="MSF390" s="1085"/>
      <c r="MSG390" s="1085"/>
      <c r="MSH390" s="1085"/>
      <c r="MSI390" s="1085"/>
      <c r="MSJ390" s="1085"/>
      <c r="MSK390" s="1085"/>
      <c r="MSL390" s="1085"/>
      <c r="MSM390" s="1085"/>
      <c r="MSN390" s="1085"/>
      <c r="MSO390" s="1085"/>
      <c r="MSP390" s="1085"/>
      <c r="MSQ390" s="1085"/>
      <c r="MSR390" s="1085"/>
      <c r="MSS390" s="1085"/>
      <c r="MST390" s="1080"/>
      <c r="MSU390" s="1085"/>
      <c r="MSV390" s="1085"/>
      <c r="MSW390" s="1085"/>
      <c r="MSX390" s="1085"/>
      <c r="MSY390" s="1085"/>
      <c r="MSZ390" s="1085"/>
      <c r="MTA390" s="1085"/>
      <c r="MTB390" s="1085"/>
      <c r="MTC390" s="1085"/>
      <c r="MTD390" s="1085"/>
      <c r="MTE390" s="1085"/>
      <c r="MTF390" s="1085"/>
      <c r="MTG390" s="1085"/>
      <c r="MTH390" s="1085"/>
      <c r="MTI390" s="1080"/>
      <c r="MTJ390" s="1085"/>
      <c r="MTK390" s="1085"/>
      <c r="MTL390" s="1085"/>
      <c r="MTM390" s="1085"/>
      <c r="MTN390" s="1085"/>
      <c r="MTO390" s="1085"/>
      <c r="MTP390" s="1085"/>
      <c r="MTQ390" s="1085"/>
      <c r="MTR390" s="1085"/>
      <c r="MTS390" s="1085"/>
      <c r="MTT390" s="1085"/>
      <c r="MTU390" s="1085"/>
      <c r="MTV390" s="1085"/>
      <c r="MTW390" s="1085"/>
      <c r="MTX390" s="1080"/>
      <c r="MTY390" s="1085"/>
      <c r="MTZ390" s="1085"/>
      <c r="MUA390" s="1085"/>
      <c r="MUB390" s="1085"/>
      <c r="MUC390" s="1085"/>
      <c r="MUD390" s="1085"/>
      <c r="MUE390" s="1085"/>
      <c r="MUF390" s="1085"/>
      <c r="MUG390" s="1085"/>
      <c r="MUH390" s="1085"/>
      <c r="MUI390" s="1085"/>
      <c r="MUJ390" s="1085"/>
      <c r="MUK390" s="1085"/>
      <c r="MUL390" s="1085"/>
      <c r="MUM390" s="1080"/>
      <c r="MUN390" s="1085"/>
      <c r="MUO390" s="1085"/>
      <c r="MUP390" s="1085"/>
      <c r="MUQ390" s="1085"/>
      <c r="MUR390" s="1085"/>
      <c r="MUS390" s="1085"/>
      <c r="MUT390" s="1085"/>
      <c r="MUU390" s="1085"/>
      <c r="MUV390" s="1085"/>
      <c r="MUW390" s="1085"/>
      <c r="MUX390" s="1085"/>
      <c r="MUY390" s="1085"/>
      <c r="MUZ390" s="1085"/>
      <c r="MVA390" s="1085"/>
      <c r="MVB390" s="1080"/>
      <c r="MVC390" s="1085"/>
      <c r="MVD390" s="1085"/>
      <c r="MVE390" s="1085"/>
      <c r="MVF390" s="1085"/>
      <c r="MVG390" s="1085"/>
      <c r="MVH390" s="1085"/>
      <c r="MVI390" s="1085"/>
      <c r="MVJ390" s="1085"/>
      <c r="MVK390" s="1085"/>
      <c r="MVL390" s="1085"/>
      <c r="MVM390" s="1085"/>
      <c r="MVN390" s="1085"/>
      <c r="MVO390" s="1085"/>
      <c r="MVP390" s="1085"/>
      <c r="MVQ390" s="1080"/>
      <c r="MVR390" s="1085"/>
      <c r="MVS390" s="1085"/>
      <c r="MVT390" s="1085"/>
      <c r="MVU390" s="1085"/>
      <c r="MVV390" s="1085"/>
      <c r="MVW390" s="1085"/>
      <c r="MVX390" s="1085"/>
      <c r="MVY390" s="1085"/>
      <c r="MVZ390" s="1085"/>
      <c r="MWA390" s="1085"/>
      <c r="MWB390" s="1085"/>
      <c r="MWC390" s="1085"/>
      <c r="MWD390" s="1085"/>
      <c r="MWE390" s="1085"/>
      <c r="MWF390" s="1080"/>
      <c r="MWG390" s="1085"/>
      <c r="MWH390" s="1085"/>
      <c r="MWI390" s="1085"/>
      <c r="MWJ390" s="1085"/>
      <c r="MWK390" s="1085"/>
      <c r="MWL390" s="1085"/>
      <c r="MWM390" s="1085"/>
      <c r="MWN390" s="1085"/>
      <c r="MWO390" s="1085"/>
      <c r="MWP390" s="1085"/>
      <c r="MWQ390" s="1085"/>
      <c r="MWR390" s="1085"/>
      <c r="MWS390" s="1085"/>
      <c r="MWT390" s="1085"/>
      <c r="MWU390" s="1080"/>
      <c r="MWV390" s="1085"/>
      <c r="MWW390" s="1085"/>
      <c r="MWX390" s="1085"/>
      <c r="MWY390" s="1085"/>
      <c r="MWZ390" s="1085"/>
      <c r="MXA390" s="1085"/>
      <c r="MXB390" s="1085"/>
      <c r="MXC390" s="1085"/>
      <c r="MXD390" s="1085"/>
      <c r="MXE390" s="1085"/>
      <c r="MXF390" s="1085"/>
      <c r="MXG390" s="1085"/>
      <c r="MXH390" s="1085"/>
      <c r="MXI390" s="1085"/>
      <c r="MXJ390" s="1080"/>
      <c r="MXK390" s="1085"/>
      <c r="MXL390" s="1085"/>
      <c r="MXM390" s="1085"/>
      <c r="MXN390" s="1085"/>
      <c r="MXO390" s="1085"/>
      <c r="MXP390" s="1085"/>
      <c r="MXQ390" s="1085"/>
      <c r="MXR390" s="1085"/>
      <c r="MXS390" s="1085"/>
      <c r="MXT390" s="1085"/>
      <c r="MXU390" s="1085"/>
      <c r="MXV390" s="1085"/>
      <c r="MXW390" s="1085"/>
      <c r="MXX390" s="1085"/>
      <c r="MXY390" s="1080"/>
      <c r="MXZ390" s="1085"/>
      <c r="MYA390" s="1085"/>
      <c r="MYB390" s="1085"/>
      <c r="MYC390" s="1085"/>
      <c r="MYD390" s="1085"/>
      <c r="MYE390" s="1085"/>
      <c r="MYF390" s="1085"/>
      <c r="MYG390" s="1085"/>
      <c r="MYH390" s="1085"/>
      <c r="MYI390" s="1085"/>
      <c r="MYJ390" s="1085"/>
      <c r="MYK390" s="1085"/>
      <c r="MYL390" s="1085"/>
      <c r="MYM390" s="1085"/>
      <c r="MYN390" s="1080"/>
      <c r="MYO390" s="1085"/>
      <c r="MYP390" s="1085"/>
      <c r="MYQ390" s="1085"/>
      <c r="MYR390" s="1085"/>
      <c r="MYS390" s="1085"/>
      <c r="MYT390" s="1085"/>
      <c r="MYU390" s="1085"/>
      <c r="MYV390" s="1085"/>
      <c r="MYW390" s="1085"/>
      <c r="MYX390" s="1085"/>
      <c r="MYY390" s="1085"/>
      <c r="MYZ390" s="1085"/>
      <c r="MZA390" s="1085"/>
      <c r="MZB390" s="1085"/>
      <c r="MZC390" s="1080"/>
      <c r="MZD390" s="1085"/>
      <c r="MZE390" s="1085"/>
      <c r="MZF390" s="1085"/>
      <c r="MZG390" s="1085"/>
      <c r="MZH390" s="1085"/>
      <c r="MZI390" s="1085"/>
      <c r="MZJ390" s="1085"/>
      <c r="MZK390" s="1085"/>
      <c r="MZL390" s="1085"/>
      <c r="MZM390" s="1085"/>
      <c r="MZN390" s="1085"/>
      <c r="MZO390" s="1085"/>
      <c r="MZP390" s="1085"/>
      <c r="MZQ390" s="1085"/>
      <c r="MZR390" s="1080"/>
      <c r="MZS390" s="1085"/>
      <c r="MZT390" s="1085"/>
      <c r="MZU390" s="1085"/>
      <c r="MZV390" s="1085"/>
      <c r="MZW390" s="1085"/>
      <c r="MZX390" s="1085"/>
      <c r="MZY390" s="1085"/>
      <c r="MZZ390" s="1085"/>
      <c r="NAA390" s="1085"/>
      <c r="NAB390" s="1085"/>
      <c r="NAC390" s="1085"/>
      <c r="NAD390" s="1085"/>
      <c r="NAE390" s="1085"/>
      <c r="NAF390" s="1085"/>
      <c r="NAG390" s="1080"/>
      <c r="NAH390" s="1085"/>
      <c r="NAI390" s="1085"/>
      <c r="NAJ390" s="1085"/>
      <c r="NAK390" s="1085"/>
      <c r="NAL390" s="1085"/>
      <c r="NAM390" s="1085"/>
      <c r="NAN390" s="1085"/>
      <c r="NAO390" s="1085"/>
      <c r="NAP390" s="1085"/>
      <c r="NAQ390" s="1085"/>
      <c r="NAR390" s="1085"/>
      <c r="NAS390" s="1085"/>
      <c r="NAT390" s="1085"/>
      <c r="NAU390" s="1085"/>
      <c r="NAV390" s="1080"/>
      <c r="NAW390" s="1085"/>
      <c r="NAX390" s="1085"/>
      <c r="NAY390" s="1085"/>
      <c r="NAZ390" s="1085"/>
      <c r="NBA390" s="1085"/>
      <c r="NBB390" s="1085"/>
      <c r="NBC390" s="1085"/>
      <c r="NBD390" s="1085"/>
      <c r="NBE390" s="1085"/>
      <c r="NBF390" s="1085"/>
      <c r="NBG390" s="1085"/>
      <c r="NBH390" s="1085"/>
      <c r="NBI390" s="1085"/>
      <c r="NBJ390" s="1085"/>
      <c r="NBK390" s="1080"/>
      <c r="NBL390" s="1085"/>
      <c r="NBM390" s="1085"/>
      <c r="NBN390" s="1085"/>
      <c r="NBO390" s="1085"/>
      <c r="NBP390" s="1085"/>
      <c r="NBQ390" s="1085"/>
      <c r="NBR390" s="1085"/>
      <c r="NBS390" s="1085"/>
      <c r="NBT390" s="1085"/>
      <c r="NBU390" s="1085"/>
      <c r="NBV390" s="1085"/>
      <c r="NBW390" s="1085"/>
      <c r="NBX390" s="1085"/>
      <c r="NBY390" s="1085"/>
      <c r="NBZ390" s="1080"/>
      <c r="NCA390" s="1085"/>
      <c r="NCB390" s="1085"/>
      <c r="NCC390" s="1085"/>
      <c r="NCD390" s="1085"/>
      <c r="NCE390" s="1085"/>
      <c r="NCF390" s="1085"/>
      <c r="NCG390" s="1085"/>
      <c r="NCH390" s="1085"/>
      <c r="NCI390" s="1085"/>
      <c r="NCJ390" s="1085"/>
      <c r="NCK390" s="1085"/>
      <c r="NCL390" s="1085"/>
      <c r="NCM390" s="1085"/>
      <c r="NCN390" s="1085"/>
      <c r="NCO390" s="1080"/>
      <c r="NCP390" s="1085"/>
      <c r="NCQ390" s="1085"/>
      <c r="NCR390" s="1085"/>
      <c r="NCS390" s="1085"/>
      <c r="NCT390" s="1085"/>
      <c r="NCU390" s="1085"/>
      <c r="NCV390" s="1085"/>
      <c r="NCW390" s="1085"/>
      <c r="NCX390" s="1085"/>
      <c r="NCY390" s="1085"/>
      <c r="NCZ390" s="1085"/>
      <c r="NDA390" s="1085"/>
      <c r="NDB390" s="1085"/>
      <c r="NDC390" s="1085"/>
      <c r="NDD390" s="1080"/>
      <c r="NDE390" s="1085"/>
      <c r="NDF390" s="1085"/>
      <c r="NDG390" s="1085"/>
      <c r="NDH390" s="1085"/>
      <c r="NDI390" s="1085"/>
      <c r="NDJ390" s="1085"/>
      <c r="NDK390" s="1085"/>
      <c r="NDL390" s="1085"/>
      <c r="NDM390" s="1085"/>
      <c r="NDN390" s="1085"/>
      <c r="NDO390" s="1085"/>
      <c r="NDP390" s="1085"/>
      <c r="NDQ390" s="1085"/>
      <c r="NDR390" s="1085"/>
      <c r="NDS390" s="1080"/>
      <c r="NDT390" s="1085"/>
      <c r="NDU390" s="1085"/>
      <c r="NDV390" s="1085"/>
      <c r="NDW390" s="1085"/>
      <c r="NDX390" s="1085"/>
      <c r="NDY390" s="1085"/>
      <c r="NDZ390" s="1085"/>
      <c r="NEA390" s="1085"/>
      <c r="NEB390" s="1085"/>
      <c r="NEC390" s="1085"/>
      <c r="NED390" s="1085"/>
      <c r="NEE390" s="1085"/>
      <c r="NEF390" s="1085"/>
      <c r="NEG390" s="1085"/>
      <c r="NEH390" s="1080"/>
      <c r="NEI390" s="1085"/>
      <c r="NEJ390" s="1085"/>
      <c r="NEK390" s="1085"/>
      <c r="NEL390" s="1085"/>
      <c r="NEM390" s="1085"/>
      <c r="NEN390" s="1085"/>
      <c r="NEO390" s="1085"/>
      <c r="NEP390" s="1085"/>
      <c r="NEQ390" s="1085"/>
      <c r="NER390" s="1085"/>
      <c r="NES390" s="1085"/>
      <c r="NET390" s="1085"/>
      <c r="NEU390" s="1085"/>
      <c r="NEV390" s="1085"/>
      <c r="NEW390" s="1080"/>
      <c r="NEX390" s="1085"/>
      <c r="NEY390" s="1085"/>
      <c r="NEZ390" s="1085"/>
      <c r="NFA390" s="1085"/>
      <c r="NFB390" s="1085"/>
      <c r="NFC390" s="1085"/>
      <c r="NFD390" s="1085"/>
      <c r="NFE390" s="1085"/>
      <c r="NFF390" s="1085"/>
      <c r="NFG390" s="1085"/>
      <c r="NFH390" s="1085"/>
      <c r="NFI390" s="1085"/>
      <c r="NFJ390" s="1085"/>
      <c r="NFK390" s="1085"/>
      <c r="NFL390" s="1080"/>
      <c r="NFM390" s="1085"/>
      <c r="NFN390" s="1085"/>
      <c r="NFO390" s="1085"/>
      <c r="NFP390" s="1085"/>
      <c r="NFQ390" s="1085"/>
      <c r="NFR390" s="1085"/>
      <c r="NFS390" s="1085"/>
      <c r="NFT390" s="1085"/>
      <c r="NFU390" s="1085"/>
      <c r="NFV390" s="1085"/>
      <c r="NFW390" s="1085"/>
      <c r="NFX390" s="1085"/>
      <c r="NFY390" s="1085"/>
      <c r="NFZ390" s="1085"/>
      <c r="NGA390" s="1080"/>
      <c r="NGB390" s="1085"/>
      <c r="NGC390" s="1085"/>
      <c r="NGD390" s="1085"/>
      <c r="NGE390" s="1085"/>
      <c r="NGF390" s="1085"/>
      <c r="NGG390" s="1085"/>
      <c r="NGH390" s="1085"/>
      <c r="NGI390" s="1085"/>
      <c r="NGJ390" s="1085"/>
      <c r="NGK390" s="1085"/>
      <c r="NGL390" s="1085"/>
      <c r="NGM390" s="1085"/>
      <c r="NGN390" s="1085"/>
      <c r="NGO390" s="1085"/>
      <c r="NGP390" s="1080"/>
      <c r="NGQ390" s="1085"/>
      <c r="NGR390" s="1085"/>
      <c r="NGS390" s="1085"/>
      <c r="NGT390" s="1085"/>
      <c r="NGU390" s="1085"/>
      <c r="NGV390" s="1085"/>
      <c r="NGW390" s="1085"/>
      <c r="NGX390" s="1085"/>
      <c r="NGY390" s="1085"/>
      <c r="NGZ390" s="1085"/>
      <c r="NHA390" s="1085"/>
      <c r="NHB390" s="1085"/>
      <c r="NHC390" s="1085"/>
      <c r="NHD390" s="1085"/>
      <c r="NHE390" s="1080"/>
      <c r="NHF390" s="1085"/>
      <c r="NHG390" s="1085"/>
      <c r="NHH390" s="1085"/>
      <c r="NHI390" s="1085"/>
      <c r="NHJ390" s="1085"/>
      <c r="NHK390" s="1085"/>
      <c r="NHL390" s="1085"/>
      <c r="NHM390" s="1085"/>
      <c r="NHN390" s="1085"/>
      <c r="NHO390" s="1085"/>
      <c r="NHP390" s="1085"/>
      <c r="NHQ390" s="1085"/>
      <c r="NHR390" s="1085"/>
      <c r="NHS390" s="1085"/>
      <c r="NHT390" s="1080"/>
      <c r="NHU390" s="1085"/>
      <c r="NHV390" s="1085"/>
      <c r="NHW390" s="1085"/>
      <c r="NHX390" s="1085"/>
      <c r="NHY390" s="1085"/>
      <c r="NHZ390" s="1085"/>
      <c r="NIA390" s="1085"/>
      <c r="NIB390" s="1085"/>
      <c r="NIC390" s="1085"/>
      <c r="NID390" s="1085"/>
      <c r="NIE390" s="1085"/>
      <c r="NIF390" s="1085"/>
      <c r="NIG390" s="1085"/>
      <c r="NIH390" s="1085"/>
      <c r="NII390" s="1080"/>
      <c r="NIJ390" s="1085"/>
      <c r="NIK390" s="1085"/>
      <c r="NIL390" s="1085"/>
      <c r="NIM390" s="1085"/>
      <c r="NIN390" s="1085"/>
      <c r="NIO390" s="1085"/>
      <c r="NIP390" s="1085"/>
      <c r="NIQ390" s="1085"/>
      <c r="NIR390" s="1085"/>
      <c r="NIS390" s="1085"/>
      <c r="NIT390" s="1085"/>
      <c r="NIU390" s="1085"/>
      <c r="NIV390" s="1085"/>
      <c r="NIW390" s="1085"/>
      <c r="NIX390" s="1080"/>
      <c r="NIY390" s="1085"/>
      <c r="NIZ390" s="1085"/>
      <c r="NJA390" s="1085"/>
      <c r="NJB390" s="1085"/>
      <c r="NJC390" s="1085"/>
      <c r="NJD390" s="1085"/>
      <c r="NJE390" s="1085"/>
      <c r="NJF390" s="1085"/>
      <c r="NJG390" s="1085"/>
      <c r="NJH390" s="1085"/>
      <c r="NJI390" s="1085"/>
      <c r="NJJ390" s="1085"/>
      <c r="NJK390" s="1085"/>
      <c r="NJL390" s="1085"/>
      <c r="NJM390" s="1080"/>
      <c r="NJN390" s="1085"/>
      <c r="NJO390" s="1085"/>
      <c r="NJP390" s="1085"/>
      <c r="NJQ390" s="1085"/>
      <c r="NJR390" s="1085"/>
      <c r="NJS390" s="1085"/>
      <c r="NJT390" s="1085"/>
      <c r="NJU390" s="1085"/>
      <c r="NJV390" s="1085"/>
      <c r="NJW390" s="1085"/>
      <c r="NJX390" s="1085"/>
      <c r="NJY390" s="1085"/>
      <c r="NJZ390" s="1085"/>
      <c r="NKA390" s="1085"/>
      <c r="NKB390" s="1080"/>
      <c r="NKC390" s="1085"/>
      <c r="NKD390" s="1085"/>
      <c r="NKE390" s="1085"/>
      <c r="NKF390" s="1085"/>
      <c r="NKG390" s="1085"/>
      <c r="NKH390" s="1085"/>
      <c r="NKI390" s="1085"/>
      <c r="NKJ390" s="1085"/>
      <c r="NKK390" s="1085"/>
      <c r="NKL390" s="1085"/>
      <c r="NKM390" s="1085"/>
      <c r="NKN390" s="1085"/>
      <c r="NKO390" s="1085"/>
      <c r="NKP390" s="1085"/>
      <c r="NKQ390" s="1080"/>
      <c r="NKR390" s="1085"/>
      <c r="NKS390" s="1085"/>
      <c r="NKT390" s="1085"/>
      <c r="NKU390" s="1085"/>
      <c r="NKV390" s="1085"/>
      <c r="NKW390" s="1085"/>
      <c r="NKX390" s="1085"/>
      <c r="NKY390" s="1085"/>
      <c r="NKZ390" s="1085"/>
      <c r="NLA390" s="1085"/>
      <c r="NLB390" s="1085"/>
      <c r="NLC390" s="1085"/>
      <c r="NLD390" s="1085"/>
      <c r="NLE390" s="1085"/>
      <c r="NLF390" s="1080"/>
      <c r="NLG390" s="1085"/>
      <c r="NLH390" s="1085"/>
      <c r="NLI390" s="1085"/>
      <c r="NLJ390" s="1085"/>
      <c r="NLK390" s="1085"/>
      <c r="NLL390" s="1085"/>
      <c r="NLM390" s="1085"/>
      <c r="NLN390" s="1085"/>
      <c r="NLO390" s="1085"/>
      <c r="NLP390" s="1085"/>
      <c r="NLQ390" s="1085"/>
      <c r="NLR390" s="1085"/>
      <c r="NLS390" s="1085"/>
      <c r="NLT390" s="1085"/>
      <c r="NLU390" s="1080"/>
      <c r="NLV390" s="1085"/>
      <c r="NLW390" s="1085"/>
      <c r="NLX390" s="1085"/>
      <c r="NLY390" s="1085"/>
      <c r="NLZ390" s="1085"/>
      <c r="NMA390" s="1085"/>
      <c r="NMB390" s="1085"/>
      <c r="NMC390" s="1085"/>
      <c r="NMD390" s="1085"/>
      <c r="NME390" s="1085"/>
      <c r="NMF390" s="1085"/>
      <c r="NMG390" s="1085"/>
      <c r="NMH390" s="1085"/>
      <c r="NMI390" s="1085"/>
      <c r="NMJ390" s="1080"/>
      <c r="NMK390" s="1085"/>
      <c r="NML390" s="1085"/>
      <c r="NMM390" s="1085"/>
      <c r="NMN390" s="1085"/>
      <c r="NMO390" s="1085"/>
      <c r="NMP390" s="1085"/>
      <c r="NMQ390" s="1085"/>
      <c r="NMR390" s="1085"/>
      <c r="NMS390" s="1085"/>
      <c r="NMT390" s="1085"/>
      <c r="NMU390" s="1085"/>
      <c r="NMV390" s="1085"/>
      <c r="NMW390" s="1085"/>
      <c r="NMX390" s="1085"/>
      <c r="NMY390" s="1080"/>
      <c r="NMZ390" s="1085"/>
      <c r="NNA390" s="1085"/>
      <c r="NNB390" s="1085"/>
      <c r="NNC390" s="1085"/>
      <c r="NND390" s="1085"/>
      <c r="NNE390" s="1085"/>
      <c r="NNF390" s="1085"/>
      <c r="NNG390" s="1085"/>
      <c r="NNH390" s="1085"/>
      <c r="NNI390" s="1085"/>
      <c r="NNJ390" s="1085"/>
      <c r="NNK390" s="1085"/>
      <c r="NNL390" s="1085"/>
      <c r="NNM390" s="1085"/>
      <c r="NNN390" s="1080"/>
      <c r="NNO390" s="1085"/>
      <c r="NNP390" s="1085"/>
      <c r="NNQ390" s="1085"/>
      <c r="NNR390" s="1085"/>
      <c r="NNS390" s="1085"/>
      <c r="NNT390" s="1085"/>
      <c r="NNU390" s="1085"/>
      <c r="NNV390" s="1085"/>
      <c r="NNW390" s="1085"/>
      <c r="NNX390" s="1085"/>
      <c r="NNY390" s="1085"/>
      <c r="NNZ390" s="1085"/>
      <c r="NOA390" s="1085"/>
      <c r="NOB390" s="1085"/>
      <c r="NOC390" s="1080"/>
      <c r="NOD390" s="1085"/>
      <c r="NOE390" s="1085"/>
      <c r="NOF390" s="1085"/>
      <c r="NOG390" s="1085"/>
      <c r="NOH390" s="1085"/>
      <c r="NOI390" s="1085"/>
      <c r="NOJ390" s="1085"/>
      <c r="NOK390" s="1085"/>
      <c r="NOL390" s="1085"/>
      <c r="NOM390" s="1085"/>
      <c r="NON390" s="1085"/>
      <c r="NOO390" s="1085"/>
      <c r="NOP390" s="1085"/>
      <c r="NOQ390" s="1085"/>
      <c r="NOR390" s="1080"/>
      <c r="NOS390" s="1085"/>
      <c r="NOT390" s="1085"/>
      <c r="NOU390" s="1085"/>
      <c r="NOV390" s="1085"/>
      <c r="NOW390" s="1085"/>
      <c r="NOX390" s="1085"/>
      <c r="NOY390" s="1085"/>
      <c r="NOZ390" s="1085"/>
      <c r="NPA390" s="1085"/>
      <c r="NPB390" s="1085"/>
      <c r="NPC390" s="1085"/>
      <c r="NPD390" s="1085"/>
      <c r="NPE390" s="1085"/>
      <c r="NPF390" s="1085"/>
      <c r="NPG390" s="1080"/>
      <c r="NPH390" s="1085"/>
      <c r="NPI390" s="1085"/>
      <c r="NPJ390" s="1085"/>
      <c r="NPK390" s="1085"/>
      <c r="NPL390" s="1085"/>
      <c r="NPM390" s="1085"/>
      <c r="NPN390" s="1085"/>
      <c r="NPO390" s="1085"/>
      <c r="NPP390" s="1085"/>
      <c r="NPQ390" s="1085"/>
      <c r="NPR390" s="1085"/>
      <c r="NPS390" s="1085"/>
      <c r="NPT390" s="1085"/>
      <c r="NPU390" s="1085"/>
      <c r="NPV390" s="1080"/>
      <c r="NPW390" s="1085"/>
      <c r="NPX390" s="1085"/>
      <c r="NPY390" s="1085"/>
      <c r="NPZ390" s="1085"/>
      <c r="NQA390" s="1085"/>
      <c r="NQB390" s="1085"/>
      <c r="NQC390" s="1085"/>
      <c r="NQD390" s="1085"/>
      <c r="NQE390" s="1085"/>
      <c r="NQF390" s="1085"/>
      <c r="NQG390" s="1085"/>
      <c r="NQH390" s="1085"/>
      <c r="NQI390" s="1085"/>
      <c r="NQJ390" s="1085"/>
      <c r="NQK390" s="1080"/>
      <c r="NQL390" s="1085"/>
      <c r="NQM390" s="1085"/>
      <c r="NQN390" s="1085"/>
      <c r="NQO390" s="1085"/>
      <c r="NQP390" s="1085"/>
      <c r="NQQ390" s="1085"/>
      <c r="NQR390" s="1085"/>
      <c r="NQS390" s="1085"/>
      <c r="NQT390" s="1085"/>
      <c r="NQU390" s="1085"/>
      <c r="NQV390" s="1085"/>
      <c r="NQW390" s="1085"/>
      <c r="NQX390" s="1085"/>
      <c r="NQY390" s="1085"/>
      <c r="NQZ390" s="1080"/>
      <c r="NRA390" s="1085"/>
      <c r="NRB390" s="1085"/>
      <c r="NRC390" s="1085"/>
      <c r="NRD390" s="1085"/>
      <c r="NRE390" s="1085"/>
      <c r="NRF390" s="1085"/>
      <c r="NRG390" s="1085"/>
      <c r="NRH390" s="1085"/>
      <c r="NRI390" s="1085"/>
      <c r="NRJ390" s="1085"/>
      <c r="NRK390" s="1085"/>
      <c r="NRL390" s="1085"/>
      <c r="NRM390" s="1085"/>
      <c r="NRN390" s="1085"/>
      <c r="NRO390" s="1080"/>
      <c r="NRP390" s="1085"/>
      <c r="NRQ390" s="1085"/>
      <c r="NRR390" s="1085"/>
      <c r="NRS390" s="1085"/>
      <c r="NRT390" s="1085"/>
      <c r="NRU390" s="1085"/>
      <c r="NRV390" s="1085"/>
      <c r="NRW390" s="1085"/>
      <c r="NRX390" s="1085"/>
      <c r="NRY390" s="1085"/>
      <c r="NRZ390" s="1085"/>
      <c r="NSA390" s="1085"/>
      <c r="NSB390" s="1085"/>
      <c r="NSC390" s="1085"/>
      <c r="NSD390" s="1080"/>
      <c r="NSE390" s="1085"/>
      <c r="NSF390" s="1085"/>
      <c r="NSG390" s="1085"/>
      <c r="NSH390" s="1085"/>
      <c r="NSI390" s="1085"/>
      <c r="NSJ390" s="1085"/>
      <c r="NSK390" s="1085"/>
      <c r="NSL390" s="1085"/>
      <c r="NSM390" s="1085"/>
      <c r="NSN390" s="1085"/>
      <c r="NSO390" s="1085"/>
      <c r="NSP390" s="1085"/>
      <c r="NSQ390" s="1085"/>
      <c r="NSR390" s="1085"/>
      <c r="NSS390" s="1080"/>
      <c r="NST390" s="1085"/>
      <c r="NSU390" s="1085"/>
      <c r="NSV390" s="1085"/>
      <c r="NSW390" s="1085"/>
      <c r="NSX390" s="1085"/>
      <c r="NSY390" s="1085"/>
      <c r="NSZ390" s="1085"/>
      <c r="NTA390" s="1085"/>
      <c r="NTB390" s="1085"/>
      <c r="NTC390" s="1085"/>
      <c r="NTD390" s="1085"/>
      <c r="NTE390" s="1085"/>
      <c r="NTF390" s="1085"/>
      <c r="NTG390" s="1085"/>
      <c r="NTH390" s="1080"/>
      <c r="NTI390" s="1085"/>
      <c r="NTJ390" s="1085"/>
      <c r="NTK390" s="1085"/>
      <c r="NTL390" s="1085"/>
      <c r="NTM390" s="1085"/>
      <c r="NTN390" s="1085"/>
      <c r="NTO390" s="1085"/>
      <c r="NTP390" s="1085"/>
      <c r="NTQ390" s="1085"/>
      <c r="NTR390" s="1085"/>
      <c r="NTS390" s="1085"/>
      <c r="NTT390" s="1085"/>
      <c r="NTU390" s="1085"/>
      <c r="NTV390" s="1085"/>
      <c r="NTW390" s="1080"/>
      <c r="NTX390" s="1085"/>
      <c r="NTY390" s="1085"/>
      <c r="NTZ390" s="1085"/>
      <c r="NUA390" s="1085"/>
      <c r="NUB390" s="1085"/>
      <c r="NUC390" s="1085"/>
      <c r="NUD390" s="1085"/>
      <c r="NUE390" s="1085"/>
      <c r="NUF390" s="1085"/>
      <c r="NUG390" s="1085"/>
      <c r="NUH390" s="1085"/>
      <c r="NUI390" s="1085"/>
      <c r="NUJ390" s="1085"/>
      <c r="NUK390" s="1085"/>
      <c r="NUL390" s="1080"/>
      <c r="NUM390" s="1085"/>
      <c r="NUN390" s="1085"/>
      <c r="NUO390" s="1085"/>
      <c r="NUP390" s="1085"/>
      <c r="NUQ390" s="1085"/>
      <c r="NUR390" s="1085"/>
      <c r="NUS390" s="1085"/>
      <c r="NUT390" s="1085"/>
      <c r="NUU390" s="1085"/>
      <c r="NUV390" s="1085"/>
      <c r="NUW390" s="1085"/>
      <c r="NUX390" s="1085"/>
      <c r="NUY390" s="1085"/>
      <c r="NUZ390" s="1085"/>
      <c r="NVA390" s="1080"/>
      <c r="NVB390" s="1085"/>
      <c r="NVC390" s="1085"/>
      <c r="NVD390" s="1085"/>
      <c r="NVE390" s="1085"/>
      <c r="NVF390" s="1085"/>
      <c r="NVG390" s="1085"/>
      <c r="NVH390" s="1085"/>
      <c r="NVI390" s="1085"/>
      <c r="NVJ390" s="1085"/>
      <c r="NVK390" s="1085"/>
      <c r="NVL390" s="1085"/>
      <c r="NVM390" s="1085"/>
      <c r="NVN390" s="1085"/>
      <c r="NVO390" s="1085"/>
      <c r="NVP390" s="1080"/>
      <c r="NVQ390" s="1085"/>
      <c r="NVR390" s="1085"/>
      <c r="NVS390" s="1085"/>
      <c r="NVT390" s="1085"/>
      <c r="NVU390" s="1085"/>
      <c r="NVV390" s="1085"/>
      <c r="NVW390" s="1085"/>
      <c r="NVX390" s="1085"/>
      <c r="NVY390" s="1085"/>
      <c r="NVZ390" s="1085"/>
      <c r="NWA390" s="1085"/>
      <c r="NWB390" s="1085"/>
      <c r="NWC390" s="1085"/>
      <c r="NWD390" s="1085"/>
      <c r="NWE390" s="1080"/>
      <c r="NWF390" s="1085"/>
      <c r="NWG390" s="1085"/>
      <c r="NWH390" s="1085"/>
      <c r="NWI390" s="1085"/>
      <c r="NWJ390" s="1085"/>
      <c r="NWK390" s="1085"/>
      <c r="NWL390" s="1085"/>
      <c r="NWM390" s="1085"/>
      <c r="NWN390" s="1085"/>
      <c r="NWO390" s="1085"/>
      <c r="NWP390" s="1085"/>
      <c r="NWQ390" s="1085"/>
      <c r="NWR390" s="1085"/>
      <c r="NWS390" s="1085"/>
      <c r="NWT390" s="1080"/>
      <c r="NWU390" s="1085"/>
      <c r="NWV390" s="1085"/>
      <c r="NWW390" s="1085"/>
      <c r="NWX390" s="1085"/>
      <c r="NWY390" s="1085"/>
      <c r="NWZ390" s="1085"/>
      <c r="NXA390" s="1085"/>
      <c r="NXB390" s="1085"/>
      <c r="NXC390" s="1085"/>
      <c r="NXD390" s="1085"/>
      <c r="NXE390" s="1085"/>
      <c r="NXF390" s="1085"/>
      <c r="NXG390" s="1085"/>
      <c r="NXH390" s="1085"/>
      <c r="NXI390" s="1080"/>
      <c r="NXJ390" s="1085"/>
      <c r="NXK390" s="1085"/>
      <c r="NXL390" s="1085"/>
      <c r="NXM390" s="1085"/>
      <c r="NXN390" s="1085"/>
      <c r="NXO390" s="1085"/>
      <c r="NXP390" s="1085"/>
      <c r="NXQ390" s="1085"/>
      <c r="NXR390" s="1085"/>
      <c r="NXS390" s="1085"/>
      <c r="NXT390" s="1085"/>
      <c r="NXU390" s="1085"/>
      <c r="NXV390" s="1085"/>
      <c r="NXW390" s="1085"/>
      <c r="NXX390" s="1080"/>
      <c r="NXY390" s="1085"/>
      <c r="NXZ390" s="1085"/>
      <c r="NYA390" s="1085"/>
      <c r="NYB390" s="1085"/>
      <c r="NYC390" s="1085"/>
      <c r="NYD390" s="1085"/>
      <c r="NYE390" s="1085"/>
      <c r="NYF390" s="1085"/>
      <c r="NYG390" s="1085"/>
      <c r="NYH390" s="1085"/>
      <c r="NYI390" s="1085"/>
      <c r="NYJ390" s="1085"/>
      <c r="NYK390" s="1085"/>
      <c r="NYL390" s="1085"/>
      <c r="NYM390" s="1080"/>
      <c r="NYN390" s="1085"/>
      <c r="NYO390" s="1085"/>
      <c r="NYP390" s="1085"/>
      <c r="NYQ390" s="1085"/>
      <c r="NYR390" s="1085"/>
      <c r="NYS390" s="1085"/>
      <c r="NYT390" s="1085"/>
      <c r="NYU390" s="1085"/>
      <c r="NYV390" s="1085"/>
      <c r="NYW390" s="1085"/>
      <c r="NYX390" s="1085"/>
      <c r="NYY390" s="1085"/>
      <c r="NYZ390" s="1085"/>
      <c r="NZA390" s="1085"/>
      <c r="NZB390" s="1080"/>
      <c r="NZC390" s="1085"/>
      <c r="NZD390" s="1085"/>
      <c r="NZE390" s="1085"/>
      <c r="NZF390" s="1085"/>
      <c r="NZG390" s="1085"/>
      <c r="NZH390" s="1085"/>
      <c r="NZI390" s="1085"/>
      <c r="NZJ390" s="1085"/>
      <c r="NZK390" s="1085"/>
      <c r="NZL390" s="1085"/>
      <c r="NZM390" s="1085"/>
      <c r="NZN390" s="1085"/>
      <c r="NZO390" s="1085"/>
      <c r="NZP390" s="1085"/>
      <c r="NZQ390" s="1080"/>
      <c r="NZR390" s="1085"/>
      <c r="NZS390" s="1085"/>
      <c r="NZT390" s="1085"/>
      <c r="NZU390" s="1085"/>
      <c r="NZV390" s="1085"/>
      <c r="NZW390" s="1085"/>
      <c r="NZX390" s="1085"/>
      <c r="NZY390" s="1085"/>
      <c r="NZZ390" s="1085"/>
      <c r="OAA390" s="1085"/>
      <c r="OAB390" s="1085"/>
      <c r="OAC390" s="1085"/>
      <c r="OAD390" s="1085"/>
      <c r="OAE390" s="1085"/>
      <c r="OAF390" s="1080"/>
      <c r="OAG390" s="1085"/>
      <c r="OAH390" s="1085"/>
      <c r="OAI390" s="1085"/>
      <c r="OAJ390" s="1085"/>
      <c r="OAK390" s="1085"/>
      <c r="OAL390" s="1085"/>
      <c r="OAM390" s="1085"/>
      <c r="OAN390" s="1085"/>
      <c r="OAO390" s="1085"/>
      <c r="OAP390" s="1085"/>
      <c r="OAQ390" s="1085"/>
      <c r="OAR390" s="1085"/>
      <c r="OAS390" s="1085"/>
      <c r="OAT390" s="1085"/>
      <c r="OAU390" s="1080"/>
      <c r="OAV390" s="1085"/>
      <c r="OAW390" s="1085"/>
      <c r="OAX390" s="1085"/>
      <c r="OAY390" s="1085"/>
      <c r="OAZ390" s="1085"/>
      <c r="OBA390" s="1085"/>
      <c r="OBB390" s="1085"/>
      <c r="OBC390" s="1085"/>
      <c r="OBD390" s="1085"/>
      <c r="OBE390" s="1085"/>
      <c r="OBF390" s="1085"/>
      <c r="OBG390" s="1085"/>
      <c r="OBH390" s="1085"/>
      <c r="OBI390" s="1085"/>
      <c r="OBJ390" s="1080"/>
      <c r="OBK390" s="1085"/>
      <c r="OBL390" s="1085"/>
      <c r="OBM390" s="1085"/>
      <c r="OBN390" s="1085"/>
      <c r="OBO390" s="1085"/>
      <c r="OBP390" s="1085"/>
      <c r="OBQ390" s="1085"/>
      <c r="OBR390" s="1085"/>
      <c r="OBS390" s="1085"/>
      <c r="OBT390" s="1085"/>
      <c r="OBU390" s="1085"/>
      <c r="OBV390" s="1085"/>
      <c r="OBW390" s="1085"/>
      <c r="OBX390" s="1085"/>
      <c r="OBY390" s="1080"/>
      <c r="OBZ390" s="1085"/>
      <c r="OCA390" s="1085"/>
      <c r="OCB390" s="1085"/>
      <c r="OCC390" s="1085"/>
      <c r="OCD390" s="1085"/>
      <c r="OCE390" s="1085"/>
      <c r="OCF390" s="1085"/>
      <c r="OCG390" s="1085"/>
      <c r="OCH390" s="1085"/>
      <c r="OCI390" s="1085"/>
      <c r="OCJ390" s="1085"/>
      <c r="OCK390" s="1085"/>
      <c r="OCL390" s="1085"/>
      <c r="OCM390" s="1085"/>
      <c r="OCN390" s="1080"/>
      <c r="OCO390" s="1085"/>
      <c r="OCP390" s="1085"/>
      <c r="OCQ390" s="1085"/>
      <c r="OCR390" s="1085"/>
      <c r="OCS390" s="1085"/>
      <c r="OCT390" s="1085"/>
      <c r="OCU390" s="1085"/>
      <c r="OCV390" s="1085"/>
      <c r="OCW390" s="1085"/>
      <c r="OCX390" s="1085"/>
      <c r="OCY390" s="1085"/>
      <c r="OCZ390" s="1085"/>
      <c r="ODA390" s="1085"/>
      <c r="ODB390" s="1085"/>
      <c r="ODC390" s="1080"/>
      <c r="ODD390" s="1085"/>
      <c r="ODE390" s="1085"/>
      <c r="ODF390" s="1085"/>
      <c r="ODG390" s="1085"/>
      <c r="ODH390" s="1085"/>
      <c r="ODI390" s="1085"/>
      <c r="ODJ390" s="1085"/>
      <c r="ODK390" s="1085"/>
      <c r="ODL390" s="1085"/>
      <c r="ODM390" s="1085"/>
      <c r="ODN390" s="1085"/>
      <c r="ODO390" s="1085"/>
      <c r="ODP390" s="1085"/>
      <c r="ODQ390" s="1085"/>
      <c r="ODR390" s="1080"/>
      <c r="ODS390" s="1085"/>
      <c r="ODT390" s="1085"/>
      <c r="ODU390" s="1085"/>
      <c r="ODV390" s="1085"/>
      <c r="ODW390" s="1085"/>
      <c r="ODX390" s="1085"/>
      <c r="ODY390" s="1085"/>
      <c r="ODZ390" s="1085"/>
      <c r="OEA390" s="1085"/>
      <c r="OEB390" s="1085"/>
      <c r="OEC390" s="1085"/>
      <c r="OED390" s="1085"/>
      <c r="OEE390" s="1085"/>
      <c r="OEF390" s="1085"/>
      <c r="OEG390" s="1080"/>
      <c r="OEH390" s="1085"/>
      <c r="OEI390" s="1085"/>
      <c r="OEJ390" s="1085"/>
      <c r="OEK390" s="1085"/>
      <c r="OEL390" s="1085"/>
      <c r="OEM390" s="1085"/>
      <c r="OEN390" s="1085"/>
      <c r="OEO390" s="1085"/>
      <c r="OEP390" s="1085"/>
      <c r="OEQ390" s="1085"/>
      <c r="OER390" s="1085"/>
      <c r="OES390" s="1085"/>
      <c r="OET390" s="1085"/>
      <c r="OEU390" s="1085"/>
      <c r="OEV390" s="1080"/>
      <c r="OEW390" s="1085"/>
      <c r="OEX390" s="1085"/>
      <c r="OEY390" s="1085"/>
      <c r="OEZ390" s="1085"/>
      <c r="OFA390" s="1085"/>
      <c r="OFB390" s="1085"/>
      <c r="OFC390" s="1085"/>
      <c r="OFD390" s="1085"/>
      <c r="OFE390" s="1085"/>
      <c r="OFF390" s="1085"/>
      <c r="OFG390" s="1085"/>
      <c r="OFH390" s="1085"/>
      <c r="OFI390" s="1085"/>
      <c r="OFJ390" s="1085"/>
      <c r="OFK390" s="1080"/>
      <c r="OFL390" s="1085"/>
      <c r="OFM390" s="1085"/>
      <c r="OFN390" s="1085"/>
      <c r="OFO390" s="1085"/>
      <c r="OFP390" s="1085"/>
      <c r="OFQ390" s="1085"/>
      <c r="OFR390" s="1085"/>
      <c r="OFS390" s="1085"/>
      <c r="OFT390" s="1085"/>
      <c r="OFU390" s="1085"/>
      <c r="OFV390" s="1085"/>
      <c r="OFW390" s="1085"/>
      <c r="OFX390" s="1085"/>
      <c r="OFY390" s="1085"/>
      <c r="OFZ390" s="1080"/>
      <c r="OGA390" s="1085"/>
      <c r="OGB390" s="1085"/>
      <c r="OGC390" s="1085"/>
      <c r="OGD390" s="1085"/>
      <c r="OGE390" s="1085"/>
      <c r="OGF390" s="1085"/>
      <c r="OGG390" s="1085"/>
      <c r="OGH390" s="1085"/>
      <c r="OGI390" s="1085"/>
      <c r="OGJ390" s="1085"/>
      <c r="OGK390" s="1085"/>
      <c r="OGL390" s="1085"/>
      <c r="OGM390" s="1085"/>
      <c r="OGN390" s="1085"/>
      <c r="OGO390" s="1080"/>
      <c r="OGP390" s="1085"/>
      <c r="OGQ390" s="1085"/>
      <c r="OGR390" s="1085"/>
      <c r="OGS390" s="1085"/>
      <c r="OGT390" s="1085"/>
      <c r="OGU390" s="1085"/>
      <c r="OGV390" s="1085"/>
      <c r="OGW390" s="1085"/>
      <c r="OGX390" s="1085"/>
      <c r="OGY390" s="1085"/>
      <c r="OGZ390" s="1085"/>
      <c r="OHA390" s="1085"/>
      <c r="OHB390" s="1085"/>
      <c r="OHC390" s="1085"/>
      <c r="OHD390" s="1080"/>
      <c r="OHE390" s="1085"/>
      <c r="OHF390" s="1085"/>
      <c r="OHG390" s="1085"/>
      <c r="OHH390" s="1085"/>
      <c r="OHI390" s="1085"/>
      <c r="OHJ390" s="1085"/>
      <c r="OHK390" s="1085"/>
      <c r="OHL390" s="1085"/>
      <c r="OHM390" s="1085"/>
      <c r="OHN390" s="1085"/>
      <c r="OHO390" s="1085"/>
      <c r="OHP390" s="1085"/>
      <c r="OHQ390" s="1085"/>
      <c r="OHR390" s="1085"/>
      <c r="OHS390" s="1080"/>
      <c r="OHT390" s="1085"/>
      <c r="OHU390" s="1085"/>
      <c r="OHV390" s="1085"/>
      <c r="OHW390" s="1085"/>
      <c r="OHX390" s="1085"/>
      <c r="OHY390" s="1085"/>
      <c r="OHZ390" s="1085"/>
      <c r="OIA390" s="1085"/>
      <c r="OIB390" s="1085"/>
      <c r="OIC390" s="1085"/>
      <c r="OID390" s="1085"/>
      <c r="OIE390" s="1085"/>
      <c r="OIF390" s="1085"/>
      <c r="OIG390" s="1085"/>
      <c r="OIH390" s="1080"/>
      <c r="OII390" s="1085"/>
      <c r="OIJ390" s="1085"/>
      <c r="OIK390" s="1085"/>
      <c r="OIL390" s="1085"/>
      <c r="OIM390" s="1085"/>
      <c r="OIN390" s="1085"/>
      <c r="OIO390" s="1085"/>
      <c r="OIP390" s="1085"/>
      <c r="OIQ390" s="1085"/>
      <c r="OIR390" s="1085"/>
      <c r="OIS390" s="1085"/>
      <c r="OIT390" s="1085"/>
      <c r="OIU390" s="1085"/>
      <c r="OIV390" s="1085"/>
      <c r="OIW390" s="1080"/>
      <c r="OIX390" s="1085"/>
      <c r="OIY390" s="1085"/>
      <c r="OIZ390" s="1085"/>
      <c r="OJA390" s="1085"/>
      <c r="OJB390" s="1085"/>
      <c r="OJC390" s="1085"/>
      <c r="OJD390" s="1085"/>
      <c r="OJE390" s="1085"/>
      <c r="OJF390" s="1085"/>
      <c r="OJG390" s="1085"/>
      <c r="OJH390" s="1085"/>
      <c r="OJI390" s="1085"/>
      <c r="OJJ390" s="1085"/>
      <c r="OJK390" s="1085"/>
      <c r="OJL390" s="1080"/>
      <c r="OJM390" s="1085"/>
      <c r="OJN390" s="1085"/>
      <c r="OJO390" s="1085"/>
      <c r="OJP390" s="1085"/>
      <c r="OJQ390" s="1085"/>
      <c r="OJR390" s="1085"/>
      <c r="OJS390" s="1085"/>
      <c r="OJT390" s="1085"/>
      <c r="OJU390" s="1085"/>
      <c r="OJV390" s="1085"/>
      <c r="OJW390" s="1085"/>
      <c r="OJX390" s="1085"/>
      <c r="OJY390" s="1085"/>
      <c r="OJZ390" s="1085"/>
      <c r="OKA390" s="1080"/>
      <c r="OKB390" s="1085"/>
      <c r="OKC390" s="1085"/>
      <c r="OKD390" s="1085"/>
      <c r="OKE390" s="1085"/>
      <c r="OKF390" s="1085"/>
      <c r="OKG390" s="1085"/>
      <c r="OKH390" s="1085"/>
      <c r="OKI390" s="1085"/>
      <c r="OKJ390" s="1085"/>
      <c r="OKK390" s="1085"/>
      <c r="OKL390" s="1085"/>
      <c r="OKM390" s="1085"/>
      <c r="OKN390" s="1085"/>
      <c r="OKO390" s="1085"/>
      <c r="OKP390" s="1080"/>
      <c r="OKQ390" s="1085"/>
      <c r="OKR390" s="1085"/>
      <c r="OKS390" s="1085"/>
      <c r="OKT390" s="1085"/>
      <c r="OKU390" s="1085"/>
      <c r="OKV390" s="1085"/>
      <c r="OKW390" s="1085"/>
      <c r="OKX390" s="1085"/>
      <c r="OKY390" s="1085"/>
      <c r="OKZ390" s="1085"/>
      <c r="OLA390" s="1085"/>
      <c r="OLB390" s="1085"/>
      <c r="OLC390" s="1085"/>
      <c r="OLD390" s="1085"/>
      <c r="OLE390" s="1080"/>
      <c r="OLF390" s="1085"/>
      <c r="OLG390" s="1085"/>
      <c r="OLH390" s="1085"/>
      <c r="OLI390" s="1085"/>
      <c r="OLJ390" s="1085"/>
      <c r="OLK390" s="1085"/>
      <c r="OLL390" s="1085"/>
      <c r="OLM390" s="1085"/>
      <c r="OLN390" s="1085"/>
      <c r="OLO390" s="1085"/>
      <c r="OLP390" s="1085"/>
      <c r="OLQ390" s="1085"/>
      <c r="OLR390" s="1085"/>
      <c r="OLS390" s="1085"/>
      <c r="OLT390" s="1080"/>
      <c r="OLU390" s="1085"/>
      <c r="OLV390" s="1085"/>
      <c r="OLW390" s="1085"/>
      <c r="OLX390" s="1085"/>
      <c r="OLY390" s="1085"/>
      <c r="OLZ390" s="1085"/>
      <c r="OMA390" s="1085"/>
      <c r="OMB390" s="1085"/>
      <c r="OMC390" s="1085"/>
      <c r="OMD390" s="1085"/>
      <c r="OME390" s="1085"/>
      <c r="OMF390" s="1085"/>
      <c r="OMG390" s="1085"/>
      <c r="OMH390" s="1085"/>
      <c r="OMI390" s="1080"/>
      <c r="OMJ390" s="1085"/>
      <c r="OMK390" s="1085"/>
      <c r="OML390" s="1085"/>
      <c r="OMM390" s="1085"/>
      <c r="OMN390" s="1085"/>
      <c r="OMO390" s="1085"/>
      <c r="OMP390" s="1085"/>
      <c r="OMQ390" s="1085"/>
      <c r="OMR390" s="1085"/>
      <c r="OMS390" s="1085"/>
      <c r="OMT390" s="1085"/>
      <c r="OMU390" s="1085"/>
      <c r="OMV390" s="1085"/>
      <c r="OMW390" s="1085"/>
      <c r="OMX390" s="1080"/>
      <c r="OMY390" s="1085"/>
      <c r="OMZ390" s="1085"/>
      <c r="ONA390" s="1085"/>
      <c r="ONB390" s="1085"/>
      <c r="ONC390" s="1085"/>
      <c r="OND390" s="1085"/>
      <c r="ONE390" s="1085"/>
      <c r="ONF390" s="1085"/>
      <c r="ONG390" s="1085"/>
      <c r="ONH390" s="1085"/>
      <c r="ONI390" s="1085"/>
      <c r="ONJ390" s="1085"/>
      <c r="ONK390" s="1085"/>
      <c r="ONL390" s="1085"/>
      <c r="ONM390" s="1080"/>
      <c r="ONN390" s="1085"/>
      <c r="ONO390" s="1085"/>
      <c r="ONP390" s="1085"/>
      <c r="ONQ390" s="1085"/>
      <c r="ONR390" s="1085"/>
      <c r="ONS390" s="1085"/>
      <c r="ONT390" s="1085"/>
      <c r="ONU390" s="1085"/>
      <c r="ONV390" s="1085"/>
      <c r="ONW390" s="1085"/>
      <c r="ONX390" s="1085"/>
      <c r="ONY390" s="1085"/>
      <c r="ONZ390" s="1085"/>
      <c r="OOA390" s="1085"/>
      <c r="OOB390" s="1080"/>
      <c r="OOC390" s="1085"/>
      <c r="OOD390" s="1085"/>
      <c r="OOE390" s="1085"/>
      <c r="OOF390" s="1085"/>
      <c r="OOG390" s="1085"/>
      <c r="OOH390" s="1085"/>
      <c r="OOI390" s="1085"/>
      <c r="OOJ390" s="1085"/>
      <c r="OOK390" s="1085"/>
      <c r="OOL390" s="1085"/>
      <c r="OOM390" s="1085"/>
      <c r="OON390" s="1085"/>
      <c r="OOO390" s="1085"/>
      <c r="OOP390" s="1085"/>
      <c r="OOQ390" s="1080"/>
      <c r="OOR390" s="1085"/>
      <c r="OOS390" s="1085"/>
      <c r="OOT390" s="1085"/>
      <c r="OOU390" s="1085"/>
      <c r="OOV390" s="1085"/>
      <c r="OOW390" s="1085"/>
      <c r="OOX390" s="1085"/>
      <c r="OOY390" s="1085"/>
      <c r="OOZ390" s="1085"/>
      <c r="OPA390" s="1085"/>
      <c r="OPB390" s="1085"/>
      <c r="OPC390" s="1085"/>
      <c r="OPD390" s="1085"/>
      <c r="OPE390" s="1085"/>
      <c r="OPF390" s="1080"/>
      <c r="OPG390" s="1085"/>
      <c r="OPH390" s="1085"/>
      <c r="OPI390" s="1085"/>
      <c r="OPJ390" s="1085"/>
      <c r="OPK390" s="1085"/>
      <c r="OPL390" s="1085"/>
      <c r="OPM390" s="1085"/>
      <c r="OPN390" s="1085"/>
      <c r="OPO390" s="1085"/>
      <c r="OPP390" s="1085"/>
      <c r="OPQ390" s="1085"/>
      <c r="OPR390" s="1085"/>
      <c r="OPS390" s="1085"/>
      <c r="OPT390" s="1085"/>
      <c r="OPU390" s="1080"/>
      <c r="OPV390" s="1085"/>
      <c r="OPW390" s="1085"/>
      <c r="OPX390" s="1085"/>
      <c r="OPY390" s="1085"/>
      <c r="OPZ390" s="1085"/>
      <c r="OQA390" s="1085"/>
      <c r="OQB390" s="1085"/>
      <c r="OQC390" s="1085"/>
      <c r="OQD390" s="1085"/>
      <c r="OQE390" s="1085"/>
      <c r="OQF390" s="1085"/>
      <c r="OQG390" s="1085"/>
      <c r="OQH390" s="1085"/>
      <c r="OQI390" s="1085"/>
      <c r="OQJ390" s="1080"/>
      <c r="OQK390" s="1085"/>
      <c r="OQL390" s="1085"/>
      <c r="OQM390" s="1085"/>
      <c r="OQN390" s="1085"/>
      <c r="OQO390" s="1085"/>
      <c r="OQP390" s="1085"/>
      <c r="OQQ390" s="1085"/>
      <c r="OQR390" s="1085"/>
      <c r="OQS390" s="1085"/>
      <c r="OQT390" s="1085"/>
      <c r="OQU390" s="1085"/>
      <c r="OQV390" s="1085"/>
      <c r="OQW390" s="1085"/>
      <c r="OQX390" s="1085"/>
      <c r="OQY390" s="1080"/>
      <c r="OQZ390" s="1085"/>
      <c r="ORA390" s="1085"/>
      <c r="ORB390" s="1085"/>
      <c r="ORC390" s="1085"/>
      <c r="ORD390" s="1085"/>
      <c r="ORE390" s="1085"/>
      <c r="ORF390" s="1085"/>
      <c r="ORG390" s="1085"/>
      <c r="ORH390" s="1085"/>
      <c r="ORI390" s="1085"/>
      <c r="ORJ390" s="1085"/>
      <c r="ORK390" s="1085"/>
      <c r="ORL390" s="1085"/>
      <c r="ORM390" s="1085"/>
      <c r="ORN390" s="1080"/>
      <c r="ORO390" s="1085"/>
      <c r="ORP390" s="1085"/>
      <c r="ORQ390" s="1085"/>
      <c r="ORR390" s="1085"/>
      <c r="ORS390" s="1085"/>
      <c r="ORT390" s="1085"/>
      <c r="ORU390" s="1085"/>
      <c r="ORV390" s="1085"/>
      <c r="ORW390" s="1085"/>
      <c r="ORX390" s="1085"/>
      <c r="ORY390" s="1085"/>
      <c r="ORZ390" s="1085"/>
      <c r="OSA390" s="1085"/>
      <c r="OSB390" s="1085"/>
      <c r="OSC390" s="1080"/>
      <c r="OSD390" s="1085"/>
      <c r="OSE390" s="1085"/>
      <c r="OSF390" s="1085"/>
      <c r="OSG390" s="1085"/>
      <c r="OSH390" s="1085"/>
      <c r="OSI390" s="1085"/>
      <c r="OSJ390" s="1085"/>
      <c r="OSK390" s="1085"/>
      <c r="OSL390" s="1085"/>
      <c r="OSM390" s="1085"/>
      <c r="OSN390" s="1085"/>
      <c r="OSO390" s="1085"/>
      <c r="OSP390" s="1085"/>
      <c r="OSQ390" s="1085"/>
      <c r="OSR390" s="1080"/>
      <c r="OSS390" s="1085"/>
      <c r="OST390" s="1085"/>
      <c r="OSU390" s="1085"/>
      <c r="OSV390" s="1085"/>
      <c r="OSW390" s="1085"/>
      <c r="OSX390" s="1085"/>
      <c r="OSY390" s="1085"/>
      <c r="OSZ390" s="1085"/>
      <c r="OTA390" s="1085"/>
      <c r="OTB390" s="1085"/>
      <c r="OTC390" s="1085"/>
      <c r="OTD390" s="1085"/>
      <c r="OTE390" s="1085"/>
      <c r="OTF390" s="1085"/>
      <c r="OTG390" s="1080"/>
      <c r="OTH390" s="1085"/>
      <c r="OTI390" s="1085"/>
      <c r="OTJ390" s="1085"/>
      <c r="OTK390" s="1085"/>
      <c r="OTL390" s="1085"/>
      <c r="OTM390" s="1085"/>
      <c r="OTN390" s="1085"/>
      <c r="OTO390" s="1085"/>
      <c r="OTP390" s="1085"/>
      <c r="OTQ390" s="1085"/>
      <c r="OTR390" s="1085"/>
      <c r="OTS390" s="1085"/>
      <c r="OTT390" s="1085"/>
      <c r="OTU390" s="1085"/>
      <c r="OTV390" s="1080"/>
      <c r="OTW390" s="1085"/>
      <c r="OTX390" s="1085"/>
      <c r="OTY390" s="1085"/>
      <c r="OTZ390" s="1085"/>
      <c r="OUA390" s="1085"/>
      <c r="OUB390" s="1085"/>
      <c r="OUC390" s="1085"/>
      <c r="OUD390" s="1085"/>
      <c r="OUE390" s="1085"/>
      <c r="OUF390" s="1085"/>
      <c r="OUG390" s="1085"/>
      <c r="OUH390" s="1085"/>
      <c r="OUI390" s="1085"/>
      <c r="OUJ390" s="1085"/>
      <c r="OUK390" s="1080"/>
      <c r="OUL390" s="1085"/>
      <c r="OUM390" s="1085"/>
      <c r="OUN390" s="1085"/>
      <c r="OUO390" s="1085"/>
      <c r="OUP390" s="1085"/>
      <c r="OUQ390" s="1085"/>
      <c r="OUR390" s="1085"/>
      <c r="OUS390" s="1085"/>
      <c r="OUT390" s="1085"/>
      <c r="OUU390" s="1085"/>
      <c r="OUV390" s="1085"/>
      <c r="OUW390" s="1085"/>
      <c r="OUX390" s="1085"/>
      <c r="OUY390" s="1085"/>
      <c r="OUZ390" s="1080"/>
      <c r="OVA390" s="1085"/>
      <c r="OVB390" s="1085"/>
      <c r="OVC390" s="1085"/>
      <c r="OVD390" s="1085"/>
      <c r="OVE390" s="1085"/>
      <c r="OVF390" s="1085"/>
      <c r="OVG390" s="1085"/>
      <c r="OVH390" s="1085"/>
      <c r="OVI390" s="1085"/>
      <c r="OVJ390" s="1085"/>
      <c r="OVK390" s="1085"/>
      <c r="OVL390" s="1085"/>
      <c r="OVM390" s="1085"/>
      <c r="OVN390" s="1085"/>
      <c r="OVO390" s="1080"/>
      <c r="OVP390" s="1085"/>
      <c r="OVQ390" s="1085"/>
      <c r="OVR390" s="1085"/>
      <c r="OVS390" s="1085"/>
      <c r="OVT390" s="1085"/>
      <c r="OVU390" s="1085"/>
      <c r="OVV390" s="1085"/>
      <c r="OVW390" s="1085"/>
      <c r="OVX390" s="1085"/>
      <c r="OVY390" s="1085"/>
      <c r="OVZ390" s="1085"/>
      <c r="OWA390" s="1085"/>
      <c r="OWB390" s="1085"/>
      <c r="OWC390" s="1085"/>
      <c r="OWD390" s="1080"/>
      <c r="OWE390" s="1085"/>
      <c r="OWF390" s="1085"/>
      <c r="OWG390" s="1085"/>
      <c r="OWH390" s="1085"/>
      <c r="OWI390" s="1085"/>
      <c r="OWJ390" s="1085"/>
      <c r="OWK390" s="1085"/>
      <c r="OWL390" s="1085"/>
      <c r="OWM390" s="1085"/>
      <c r="OWN390" s="1085"/>
      <c r="OWO390" s="1085"/>
      <c r="OWP390" s="1085"/>
      <c r="OWQ390" s="1085"/>
      <c r="OWR390" s="1085"/>
      <c r="OWS390" s="1080"/>
      <c r="OWT390" s="1085"/>
      <c r="OWU390" s="1085"/>
      <c r="OWV390" s="1085"/>
      <c r="OWW390" s="1085"/>
      <c r="OWX390" s="1085"/>
      <c r="OWY390" s="1085"/>
      <c r="OWZ390" s="1085"/>
      <c r="OXA390" s="1085"/>
      <c r="OXB390" s="1085"/>
      <c r="OXC390" s="1085"/>
      <c r="OXD390" s="1085"/>
      <c r="OXE390" s="1085"/>
      <c r="OXF390" s="1085"/>
      <c r="OXG390" s="1085"/>
      <c r="OXH390" s="1080"/>
      <c r="OXI390" s="1085"/>
      <c r="OXJ390" s="1085"/>
      <c r="OXK390" s="1085"/>
      <c r="OXL390" s="1085"/>
      <c r="OXM390" s="1085"/>
      <c r="OXN390" s="1085"/>
      <c r="OXO390" s="1085"/>
      <c r="OXP390" s="1085"/>
      <c r="OXQ390" s="1085"/>
      <c r="OXR390" s="1085"/>
      <c r="OXS390" s="1085"/>
      <c r="OXT390" s="1085"/>
      <c r="OXU390" s="1085"/>
      <c r="OXV390" s="1085"/>
      <c r="OXW390" s="1080"/>
      <c r="OXX390" s="1085"/>
      <c r="OXY390" s="1085"/>
      <c r="OXZ390" s="1085"/>
      <c r="OYA390" s="1085"/>
      <c r="OYB390" s="1085"/>
      <c r="OYC390" s="1085"/>
      <c r="OYD390" s="1085"/>
      <c r="OYE390" s="1085"/>
      <c r="OYF390" s="1085"/>
      <c r="OYG390" s="1085"/>
      <c r="OYH390" s="1085"/>
      <c r="OYI390" s="1085"/>
      <c r="OYJ390" s="1085"/>
      <c r="OYK390" s="1085"/>
      <c r="OYL390" s="1080"/>
      <c r="OYM390" s="1085"/>
      <c r="OYN390" s="1085"/>
      <c r="OYO390" s="1085"/>
      <c r="OYP390" s="1085"/>
      <c r="OYQ390" s="1085"/>
      <c r="OYR390" s="1085"/>
      <c r="OYS390" s="1085"/>
      <c r="OYT390" s="1085"/>
      <c r="OYU390" s="1085"/>
      <c r="OYV390" s="1085"/>
      <c r="OYW390" s="1085"/>
      <c r="OYX390" s="1085"/>
      <c r="OYY390" s="1085"/>
      <c r="OYZ390" s="1085"/>
      <c r="OZA390" s="1080"/>
      <c r="OZB390" s="1085"/>
      <c r="OZC390" s="1085"/>
      <c r="OZD390" s="1085"/>
      <c r="OZE390" s="1085"/>
      <c r="OZF390" s="1085"/>
      <c r="OZG390" s="1085"/>
      <c r="OZH390" s="1085"/>
      <c r="OZI390" s="1085"/>
      <c r="OZJ390" s="1085"/>
      <c r="OZK390" s="1085"/>
      <c r="OZL390" s="1085"/>
      <c r="OZM390" s="1085"/>
      <c r="OZN390" s="1085"/>
      <c r="OZO390" s="1085"/>
      <c r="OZP390" s="1080"/>
      <c r="OZQ390" s="1085"/>
      <c r="OZR390" s="1085"/>
      <c r="OZS390" s="1085"/>
      <c r="OZT390" s="1085"/>
      <c r="OZU390" s="1085"/>
      <c r="OZV390" s="1085"/>
      <c r="OZW390" s="1085"/>
      <c r="OZX390" s="1085"/>
      <c r="OZY390" s="1085"/>
      <c r="OZZ390" s="1085"/>
      <c r="PAA390" s="1085"/>
      <c r="PAB390" s="1085"/>
      <c r="PAC390" s="1085"/>
      <c r="PAD390" s="1085"/>
      <c r="PAE390" s="1080"/>
      <c r="PAF390" s="1085"/>
      <c r="PAG390" s="1085"/>
      <c r="PAH390" s="1085"/>
      <c r="PAI390" s="1085"/>
      <c r="PAJ390" s="1085"/>
      <c r="PAK390" s="1085"/>
      <c r="PAL390" s="1085"/>
      <c r="PAM390" s="1085"/>
      <c r="PAN390" s="1085"/>
      <c r="PAO390" s="1085"/>
      <c r="PAP390" s="1085"/>
      <c r="PAQ390" s="1085"/>
      <c r="PAR390" s="1085"/>
      <c r="PAS390" s="1085"/>
      <c r="PAT390" s="1080"/>
      <c r="PAU390" s="1085"/>
      <c r="PAV390" s="1085"/>
      <c r="PAW390" s="1085"/>
      <c r="PAX390" s="1085"/>
      <c r="PAY390" s="1085"/>
      <c r="PAZ390" s="1085"/>
      <c r="PBA390" s="1085"/>
      <c r="PBB390" s="1085"/>
      <c r="PBC390" s="1085"/>
      <c r="PBD390" s="1085"/>
      <c r="PBE390" s="1085"/>
      <c r="PBF390" s="1085"/>
      <c r="PBG390" s="1085"/>
      <c r="PBH390" s="1085"/>
      <c r="PBI390" s="1080"/>
      <c r="PBJ390" s="1085"/>
      <c r="PBK390" s="1085"/>
      <c r="PBL390" s="1085"/>
      <c r="PBM390" s="1085"/>
      <c r="PBN390" s="1085"/>
      <c r="PBO390" s="1085"/>
      <c r="PBP390" s="1085"/>
      <c r="PBQ390" s="1085"/>
      <c r="PBR390" s="1085"/>
      <c r="PBS390" s="1085"/>
      <c r="PBT390" s="1085"/>
      <c r="PBU390" s="1085"/>
      <c r="PBV390" s="1085"/>
      <c r="PBW390" s="1085"/>
      <c r="PBX390" s="1080"/>
      <c r="PBY390" s="1085"/>
      <c r="PBZ390" s="1085"/>
      <c r="PCA390" s="1085"/>
      <c r="PCB390" s="1085"/>
      <c r="PCC390" s="1085"/>
      <c r="PCD390" s="1085"/>
      <c r="PCE390" s="1085"/>
      <c r="PCF390" s="1085"/>
      <c r="PCG390" s="1085"/>
      <c r="PCH390" s="1085"/>
      <c r="PCI390" s="1085"/>
      <c r="PCJ390" s="1085"/>
      <c r="PCK390" s="1085"/>
      <c r="PCL390" s="1085"/>
      <c r="PCM390" s="1080"/>
      <c r="PCN390" s="1085"/>
      <c r="PCO390" s="1085"/>
      <c r="PCP390" s="1085"/>
      <c r="PCQ390" s="1085"/>
      <c r="PCR390" s="1085"/>
      <c r="PCS390" s="1085"/>
      <c r="PCT390" s="1085"/>
      <c r="PCU390" s="1085"/>
      <c r="PCV390" s="1085"/>
      <c r="PCW390" s="1085"/>
      <c r="PCX390" s="1085"/>
      <c r="PCY390" s="1085"/>
      <c r="PCZ390" s="1085"/>
      <c r="PDA390" s="1085"/>
      <c r="PDB390" s="1080"/>
      <c r="PDC390" s="1085"/>
      <c r="PDD390" s="1085"/>
      <c r="PDE390" s="1085"/>
      <c r="PDF390" s="1085"/>
      <c r="PDG390" s="1085"/>
      <c r="PDH390" s="1085"/>
      <c r="PDI390" s="1085"/>
      <c r="PDJ390" s="1085"/>
      <c r="PDK390" s="1085"/>
      <c r="PDL390" s="1085"/>
      <c r="PDM390" s="1085"/>
      <c r="PDN390" s="1085"/>
      <c r="PDO390" s="1085"/>
      <c r="PDP390" s="1085"/>
      <c r="PDQ390" s="1080"/>
      <c r="PDR390" s="1085"/>
      <c r="PDS390" s="1085"/>
      <c r="PDT390" s="1085"/>
      <c r="PDU390" s="1085"/>
      <c r="PDV390" s="1085"/>
      <c r="PDW390" s="1085"/>
      <c r="PDX390" s="1085"/>
      <c r="PDY390" s="1085"/>
      <c r="PDZ390" s="1085"/>
      <c r="PEA390" s="1085"/>
      <c r="PEB390" s="1085"/>
      <c r="PEC390" s="1085"/>
      <c r="PED390" s="1085"/>
      <c r="PEE390" s="1085"/>
      <c r="PEF390" s="1080"/>
      <c r="PEG390" s="1085"/>
      <c r="PEH390" s="1085"/>
      <c r="PEI390" s="1085"/>
      <c r="PEJ390" s="1085"/>
      <c r="PEK390" s="1085"/>
      <c r="PEL390" s="1085"/>
      <c r="PEM390" s="1085"/>
      <c r="PEN390" s="1085"/>
      <c r="PEO390" s="1085"/>
      <c r="PEP390" s="1085"/>
      <c r="PEQ390" s="1085"/>
      <c r="PER390" s="1085"/>
      <c r="PES390" s="1085"/>
      <c r="PET390" s="1085"/>
      <c r="PEU390" s="1080"/>
      <c r="PEV390" s="1085"/>
      <c r="PEW390" s="1085"/>
      <c r="PEX390" s="1085"/>
      <c r="PEY390" s="1085"/>
      <c r="PEZ390" s="1085"/>
      <c r="PFA390" s="1085"/>
      <c r="PFB390" s="1085"/>
      <c r="PFC390" s="1085"/>
      <c r="PFD390" s="1085"/>
      <c r="PFE390" s="1085"/>
      <c r="PFF390" s="1085"/>
      <c r="PFG390" s="1085"/>
      <c r="PFH390" s="1085"/>
      <c r="PFI390" s="1085"/>
      <c r="PFJ390" s="1080"/>
      <c r="PFK390" s="1085"/>
      <c r="PFL390" s="1085"/>
      <c r="PFM390" s="1085"/>
      <c r="PFN390" s="1085"/>
      <c r="PFO390" s="1085"/>
      <c r="PFP390" s="1085"/>
      <c r="PFQ390" s="1085"/>
      <c r="PFR390" s="1085"/>
      <c r="PFS390" s="1085"/>
      <c r="PFT390" s="1085"/>
      <c r="PFU390" s="1085"/>
      <c r="PFV390" s="1085"/>
      <c r="PFW390" s="1085"/>
      <c r="PFX390" s="1085"/>
      <c r="PFY390" s="1080"/>
      <c r="PFZ390" s="1085"/>
      <c r="PGA390" s="1085"/>
      <c r="PGB390" s="1085"/>
      <c r="PGC390" s="1085"/>
      <c r="PGD390" s="1085"/>
      <c r="PGE390" s="1085"/>
      <c r="PGF390" s="1085"/>
      <c r="PGG390" s="1085"/>
      <c r="PGH390" s="1085"/>
      <c r="PGI390" s="1085"/>
      <c r="PGJ390" s="1085"/>
      <c r="PGK390" s="1085"/>
      <c r="PGL390" s="1085"/>
      <c r="PGM390" s="1085"/>
      <c r="PGN390" s="1080"/>
      <c r="PGO390" s="1085"/>
      <c r="PGP390" s="1085"/>
      <c r="PGQ390" s="1085"/>
      <c r="PGR390" s="1085"/>
      <c r="PGS390" s="1085"/>
      <c r="PGT390" s="1085"/>
      <c r="PGU390" s="1085"/>
      <c r="PGV390" s="1085"/>
      <c r="PGW390" s="1085"/>
      <c r="PGX390" s="1085"/>
      <c r="PGY390" s="1085"/>
      <c r="PGZ390" s="1085"/>
      <c r="PHA390" s="1085"/>
      <c r="PHB390" s="1085"/>
      <c r="PHC390" s="1080"/>
      <c r="PHD390" s="1085"/>
      <c r="PHE390" s="1085"/>
      <c r="PHF390" s="1085"/>
      <c r="PHG390" s="1085"/>
      <c r="PHH390" s="1085"/>
      <c r="PHI390" s="1085"/>
      <c r="PHJ390" s="1085"/>
      <c r="PHK390" s="1085"/>
      <c r="PHL390" s="1085"/>
      <c r="PHM390" s="1085"/>
      <c r="PHN390" s="1085"/>
      <c r="PHO390" s="1085"/>
      <c r="PHP390" s="1085"/>
      <c r="PHQ390" s="1085"/>
      <c r="PHR390" s="1080"/>
      <c r="PHS390" s="1085"/>
      <c r="PHT390" s="1085"/>
      <c r="PHU390" s="1085"/>
      <c r="PHV390" s="1085"/>
      <c r="PHW390" s="1085"/>
      <c r="PHX390" s="1085"/>
      <c r="PHY390" s="1085"/>
      <c r="PHZ390" s="1085"/>
      <c r="PIA390" s="1085"/>
      <c r="PIB390" s="1085"/>
      <c r="PIC390" s="1085"/>
      <c r="PID390" s="1085"/>
      <c r="PIE390" s="1085"/>
      <c r="PIF390" s="1085"/>
      <c r="PIG390" s="1080"/>
      <c r="PIH390" s="1085"/>
      <c r="PII390" s="1085"/>
      <c r="PIJ390" s="1085"/>
      <c r="PIK390" s="1085"/>
      <c r="PIL390" s="1085"/>
      <c r="PIM390" s="1085"/>
      <c r="PIN390" s="1085"/>
      <c r="PIO390" s="1085"/>
      <c r="PIP390" s="1085"/>
      <c r="PIQ390" s="1085"/>
      <c r="PIR390" s="1085"/>
      <c r="PIS390" s="1085"/>
      <c r="PIT390" s="1085"/>
      <c r="PIU390" s="1085"/>
      <c r="PIV390" s="1080"/>
      <c r="PIW390" s="1085"/>
      <c r="PIX390" s="1085"/>
      <c r="PIY390" s="1085"/>
      <c r="PIZ390" s="1085"/>
      <c r="PJA390" s="1085"/>
      <c r="PJB390" s="1085"/>
      <c r="PJC390" s="1085"/>
      <c r="PJD390" s="1085"/>
      <c r="PJE390" s="1085"/>
      <c r="PJF390" s="1085"/>
      <c r="PJG390" s="1085"/>
      <c r="PJH390" s="1085"/>
      <c r="PJI390" s="1085"/>
      <c r="PJJ390" s="1085"/>
      <c r="PJK390" s="1080"/>
      <c r="PJL390" s="1085"/>
      <c r="PJM390" s="1085"/>
      <c r="PJN390" s="1085"/>
      <c r="PJO390" s="1085"/>
      <c r="PJP390" s="1085"/>
      <c r="PJQ390" s="1085"/>
      <c r="PJR390" s="1085"/>
      <c r="PJS390" s="1085"/>
      <c r="PJT390" s="1085"/>
      <c r="PJU390" s="1085"/>
      <c r="PJV390" s="1085"/>
      <c r="PJW390" s="1085"/>
      <c r="PJX390" s="1085"/>
      <c r="PJY390" s="1085"/>
      <c r="PJZ390" s="1080"/>
      <c r="PKA390" s="1085"/>
      <c r="PKB390" s="1085"/>
      <c r="PKC390" s="1085"/>
      <c r="PKD390" s="1085"/>
      <c r="PKE390" s="1085"/>
      <c r="PKF390" s="1085"/>
      <c r="PKG390" s="1085"/>
      <c r="PKH390" s="1085"/>
      <c r="PKI390" s="1085"/>
      <c r="PKJ390" s="1085"/>
      <c r="PKK390" s="1085"/>
      <c r="PKL390" s="1085"/>
      <c r="PKM390" s="1085"/>
      <c r="PKN390" s="1085"/>
      <c r="PKO390" s="1080"/>
      <c r="PKP390" s="1085"/>
      <c r="PKQ390" s="1085"/>
      <c r="PKR390" s="1085"/>
      <c r="PKS390" s="1085"/>
      <c r="PKT390" s="1085"/>
      <c r="PKU390" s="1085"/>
      <c r="PKV390" s="1085"/>
      <c r="PKW390" s="1085"/>
      <c r="PKX390" s="1085"/>
      <c r="PKY390" s="1085"/>
      <c r="PKZ390" s="1085"/>
      <c r="PLA390" s="1085"/>
      <c r="PLB390" s="1085"/>
      <c r="PLC390" s="1085"/>
      <c r="PLD390" s="1080"/>
      <c r="PLE390" s="1085"/>
      <c r="PLF390" s="1085"/>
      <c r="PLG390" s="1085"/>
      <c r="PLH390" s="1085"/>
      <c r="PLI390" s="1085"/>
      <c r="PLJ390" s="1085"/>
      <c r="PLK390" s="1085"/>
      <c r="PLL390" s="1085"/>
      <c r="PLM390" s="1085"/>
      <c r="PLN390" s="1085"/>
      <c r="PLO390" s="1085"/>
      <c r="PLP390" s="1085"/>
      <c r="PLQ390" s="1085"/>
      <c r="PLR390" s="1085"/>
      <c r="PLS390" s="1080"/>
      <c r="PLT390" s="1085"/>
      <c r="PLU390" s="1085"/>
      <c r="PLV390" s="1085"/>
      <c r="PLW390" s="1085"/>
      <c r="PLX390" s="1085"/>
      <c r="PLY390" s="1085"/>
      <c r="PLZ390" s="1085"/>
      <c r="PMA390" s="1085"/>
      <c r="PMB390" s="1085"/>
      <c r="PMC390" s="1085"/>
      <c r="PMD390" s="1085"/>
      <c r="PME390" s="1085"/>
      <c r="PMF390" s="1085"/>
      <c r="PMG390" s="1085"/>
      <c r="PMH390" s="1080"/>
      <c r="PMI390" s="1085"/>
      <c r="PMJ390" s="1085"/>
      <c r="PMK390" s="1085"/>
      <c r="PML390" s="1085"/>
      <c r="PMM390" s="1085"/>
      <c r="PMN390" s="1085"/>
      <c r="PMO390" s="1085"/>
      <c r="PMP390" s="1085"/>
      <c r="PMQ390" s="1085"/>
      <c r="PMR390" s="1085"/>
      <c r="PMS390" s="1085"/>
      <c r="PMT390" s="1085"/>
      <c r="PMU390" s="1085"/>
      <c r="PMV390" s="1085"/>
      <c r="PMW390" s="1080"/>
      <c r="PMX390" s="1085"/>
      <c r="PMY390" s="1085"/>
      <c r="PMZ390" s="1085"/>
      <c r="PNA390" s="1085"/>
      <c r="PNB390" s="1085"/>
      <c r="PNC390" s="1085"/>
      <c r="PND390" s="1085"/>
      <c r="PNE390" s="1085"/>
      <c r="PNF390" s="1085"/>
      <c r="PNG390" s="1085"/>
      <c r="PNH390" s="1085"/>
      <c r="PNI390" s="1085"/>
      <c r="PNJ390" s="1085"/>
      <c r="PNK390" s="1085"/>
      <c r="PNL390" s="1080"/>
      <c r="PNM390" s="1085"/>
      <c r="PNN390" s="1085"/>
      <c r="PNO390" s="1085"/>
      <c r="PNP390" s="1085"/>
      <c r="PNQ390" s="1085"/>
      <c r="PNR390" s="1085"/>
      <c r="PNS390" s="1085"/>
      <c r="PNT390" s="1085"/>
      <c r="PNU390" s="1085"/>
      <c r="PNV390" s="1085"/>
      <c r="PNW390" s="1085"/>
      <c r="PNX390" s="1085"/>
      <c r="PNY390" s="1085"/>
      <c r="PNZ390" s="1085"/>
      <c r="POA390" s="1080"/>
      <c r="POB390" s="1085"/>
      <c r="POC390" s="1085"/>
      <c r="POD390" s="1085"/>
      <c r="POE390" s="1085"/>
      <c r="POF390" s="1085"/>
      <c r="POG390" s="1085"/>
      <c r="POH390" s="1085"/>
      <c r="POI390" s="1085"/>
      <c r="POJ390" s="1085"/>
      <c r="POK390" s="1085"/>
      <c r="POL390" s="1085"/>
      <c r="POM390" s="1085"/>
      <c r="PON390" s="1085"/>
      <c r="POO390" s="1085"/>
      <c r="POP390" s="1080"/>
      <c r="POQ390" s="1085"/>
      <c r="POR390" s="1085"/>
      <c r="POS390" s="1085"/>
      <c r="POT390" s="1085"/>
      <c r="POU390" s="1085"/>
      <c r="POV390" s="1085"/>
      <c r="POW390" s="1085"/>
      <c r="POX390" s="1085"/>
      <c r="POY390" s="1085"/>
      <c r="POZ390" s="1085"/>
      <c r="PPA390" s="1085"/>
      <c r="PPB390" s="1085"/>
      <c r="PPC390" s="1085"/>
      <c r="PPD390" s="1085"/>
      <c r="PPE390" s="1080"/>
      <c r="PPF390" s="1085"/>
      <c r="PPG390" s="1085"/>
      <c r="PPH390" s="1085"/>
      <c r="PPI390" s="1085"/>
      <c r="PPJ390" s="1085"/>
      <c r="PPK390" s="1085"/>
      <c r="PPL390" s="1085"/>
      <c r="PPM390" s="1085"/>
      <c r="PPN390" s="1085"/>
      <c r="PPO390" s="1085"/>
      <c r="PPP390" s="1085"/>
      <c r="PPQ390" s="1085"/>
      <c r="PPR390" s="1085"/>
      <c r="PPS390" s="1085"/>
      <c r="PPT390" s="1080"/>
      <c r="PPU390" s="1085"/>
      <c r="PPV390" s="1085"/>
      <c r="PPW390" s="1085"/>
      <c r="PPX390" s="1085"/>
      <c r="PPY390" s="1085"/>
      <c r="PPZ390" s="1085"/>
      <c r="PQA390" s="1085"/>
      <c r="PQB390" s="1085"/>
      <c r="PQC390" s="1085"/>
      <c r="PQD390" s="1085"/>
      <c r="PQE390" s="1085"/>
      <c r="PQF390" s="1085"/>
      <c r="PQG390" s="1085"/>
      <c r="PQH390" s="1085"/>
      <c r="PQI390" s="1080"/>
      <c r="PQJ390" s="1085"/>
      <c r="PQK390" s="1085"/>
      <c r="PQL390" s="1085"/>
      <c r="PQM390" s="1085"/>
      <c r="PQN390" s="1085"/>
      <c r="PQO390" s="1085"/>
      <c r="PQP390" s="1085"/>
      <c r="PQQ390" s="1085"/>
      <c r="PQR390" s="1085"/>
      <c r="PQS390" s="1085"/>
      <c r="PQT390" s="1085"/>
      <c r="PQU390" s="1085"/>
      <c r="PQV390" s="1085"/>
      <c r="PQW390" s="1085"/>
      <c r="PQX390" s="1080"/>
      <c r="PQY390" s="1085"/>
      <c r="PQZ390" s="1085"/>
      <c r="PRA390" s="1085"/>
      <c r="PRB390" s="1085"/>
      <c r="PRC390" s="1085"/>
      <c r="PRD390" s="1085"/>
      <c r="PRE390" s="1085"/>
      <c r="PRF390" s="1085"/>
      <c r="PRG390" s="1085"/>
      <c r="PRH390" s="1085"/>
      <c r="PRI390" s="1085"/>
      <c r="PRJ390" s="1085"/>
      <c r="PRK390" s="1085"/>
      <c r="PRL390" s="1085"/>
      <c r="PRM390" s="1080"/>
      <c r="PRN390" s="1085"/>
      <c r="PRO390" s="1085"/>
      <c r="PRP390" s="1085"/>
      <c r="PRQ390" s="1085"/>
      <c r="PRR390" s="1085"/>
      <c r="PRS390" s="1085"/>
      <c r="PRT390" s="1085"/>
      <c r="PRU390" s="1085"/>
      <c r="PRV390" s="1085"/>
      <c r="PRW390" s="1085"/>
      <c r="PRX390" s="1085"/>
      <c r="PRY390" s="1085"/>
      <c r="PRZ390" s="1085"/>
      <c r="PSA390" s="1085"/>
      <c r="PSB390" s="1080"/>
      <c r="PSC390" s="1085"/>
      <c r="PSD390" s="1085"/>
      <c r="PSE390" s="1085"/>
      <c r="PSF390" s="1085"/>
      <c r="PSG390" s="1085"/>
      <c r="PSH390" s="1085"/>
      <c r="PSI390" s="1085"/>
      <c r="PSJ390" s="1085"/>
      <c r="PSK390" s="1085"/>
      <c r="PSL390" s="1085"/>
      <c r="PSM390" s="1085"/>
      <c r="PSN390" s="1085"/>
      <c r="PSO390" s="1085"/>
      <c r="PSP390" s="1085"/>
      <c r="PSQ390" s="1080"/>
      <c r="PSR390" s="1085"/>
      <c r="PSS390" s="1085"/>
      <c r="PST390" s="1085"/>
      <c r="PSU390" s="1085"/>
      <c r="PSV390" s="1085"/>
      <c r="PSW390" s="1085"/>
      <c r="PSX390" s="1085"/>
      <c r="PSY390" s="1085"/>
      <c r="PSZ390" s="1085"/>
      <c r="PTA390" s="1085"/>
      <c r="PTB390" s="1085"/>
      <c r="PTC390" s="1085"/>
      <c r="PTD390" s="1085"/>
      <c r="PTE390" s="1085"/>
      <c r="PTF390" s="1080"/>
      <c r="PTG390" s="1085"/>
      <c r="PTH390" s="1085"/>
      <c r="PTI390" s="1085"/>
      <c r="PTJ390" s="1085"/>
      <c r="PTK390" s="1085"/>
      <c r="PTL390" s="1085"/>
      <c r="PTM390" s="1085"/>
      <c r="PTN390" s="1085"/>
      <c r="PTO390" s="1085"/>
      <c r="PTP390" s="1085"/>
      <c r="PTQ390" s="1085"/>
      <c r="PTR390" s="1085"/>
      <c r="PTS390" s="1085"/>
      <c r="PTT390" s="1085"/>
      <c r="PTU390" s="1080"/>
      <c r="PTV390" s="1085"/>
      <c r="PTW390" s="1085"/>
      <c r="PTX390" s="1085"/>
      <c r="PTY390" s="1085"/>
      <c r="PTZ390" s="1085"/>
      <c r="PUA390" s="1085"/>
      <c r="PUB390" s="1085"/>
      <c r="PUC390" s="1085"/>
      <c r="PUD390" s="1085"/>
      <c r="PUE390" s="1085"/>
      <c r="PUF390" s="1085"/>
      <c r="PUG390" s="1085"/>
      <c r="PUH390" s="1085"/>
      <c r="PUI390" s="1085"/>
      <c r="PUJ390" s="1080"/>
      <c r="PUK390" s="1085"/>
      <c r="PUL390" s="1085"/>
      <c r="PUM390" s="1085"/>
      <c r="PUN390" s="1085"/>
      <c r="PUO390" s="1085"/>
      <c r="PUP390" s="1085"/>
      <c r="PUQ390" s="1085"/>
      <c r="PUR390" s="1085"/>
      <c r="PUS390" s="1085"/>
      <c r="PUT390" s="1085"/>
      <c r="PUU390" s="1085"/>
      <c r="PUV390" s="1085"/>
      <c r="PUW390" s="1085"/>
      <c r="PUX390" s="1085"/>
      <c r="PUY390" s="1080"/>
      <c r="PUZ390" s="1085"/>
      <c r="PVA390" s="1085"/>
      <c r="PVB390" s="1085"/>
      <c r="PVC390" s="1085"/>
      <c r="PVD390" s="1085"/>
      <c r="PVE390" s="1085"/>
      <c r="PVF390" s="1085"/>
      <c r="PVG390" s="1085"/>
      <c r="PVH390" s="1085"/>
      <c r="PVI390" s="1085"/>
      <c r="PVJ390" s="1085"/>
      <c r="PVK390" s="1085"/>
      <c r="PVL390" s="1085"/>
      <c r="PVM390" s="1085"/>
      <c r="PVN390" s="1080"/>
      <c r="PVO390" s="1085"/>
      <c r="PVP390" s="1085"/>
      <c r="PVQ390" s="1085"/>
      <c r="PVR390" s="1085"/>
      <c r="PVS390" s="1085"/>
      <c r="PVT390" s="1085"/>
      <c r="PVU390" s="1085"/>
      <c r="PVV390" s="1085"/>
      <c r="PVW390" s="1085"/>
      <c r="PVX390" s="1085"/>
      <c r="PVY390" s="1085"/>
      <c r="PVZ390" s="1085"/>
      <c r="PWA390" s="1085"/>
      <c r="PWB390" s="1085"/>
      <c r="PWC390" s="1080"/>
      <c r="PWD390" s="1085"/>
      <c r="PWE390" s="1085"/>
      <c r="PWF390" s="1085"/>
      <c r="PWG390" s="1085"/>
      <c r="PWH390" s="1085"/>
      <c r="PWI390" s="1085"/>
      <c r="PWJ390" s="1085"/>
      <c r="PWK390" s="1085"/>
      <c r="PWL390" s="1085"/>
      <c r="PWM390" s="1085"/>
      <c r="PWN390" s="1085"/>
      <c r="PWO390" s="1085"/>
      <c r="PWP390" s="1085"/>
      <c r="PWQ390" s="1085"/>
      <c r="PWR390" s="1080"/>
      <c r="PWS390" s="1085"/>
      <c r="PWT390" s="1085"/>
      <c r="PWU390" s="1085"/>
      <c r="PWV390" s="1085"/>
      <c r="PWW390" s="1085"/>
      <c r="PWX390" s="1085"/>
      <c r="PWY390" s="1085"/>
      <c r="PWZ390" s="1085"/>
      <c r="PXA390" s="1085"/>
      <c r="PXB390" s="1085"/>
      <c r="PXC390" s="1085"/>
      <c r="PXD390" s="1085"/>
      <c r="PXE390" s="1085"/>
      <c r="PXF390" s="1085"/>
      <c r="PXG390" s="1080"/>
      <c r="PXH390" s="1085"/>
      <c r="PXI390" s="1085"/>
      <c r="PXJ390" s="1085"/>
      <c r="PXK390" s="1085"/>
      <c r="PXL390" s="1085"/>
      <c r="PXM390" s="1085"/>
      <c r="PXN390" s="1085"/>
      <c r="PXO390" s="1085"/>
      <c r="PXP390" s="1085"/>
      <c r="PXQ390" s="1085"/>
      <c r="PXR390" s="1085"/>
      <c r="PXS390" s="1085"/>
      <c r="PXT390" s="1085"/>
      <c r="PXU390" s="1085"/>
      <c r="PXV390" s="1080"/>
      <c r="PXW390" s="1085"/>
      <c r="PXX390" s="1085"/>
      <c r="PXY390" s="1085"/>
      <c r="PXZ390" s="1085"/>
      <c r="PYA390" s="1085"/>
      <c r="PYB390" s="1085"/>
      <c r="PYC390" s="1085"/>
      <c r="PYD390" s="1085"/>
      <c r="PYE390" s="1085"/>
      <c r="PYF390" s="1085"/>
      <c r="PYG390" s="1085"/>
      <c r="PYH390" s="1085"/>
      <c r="PYI390" s="1085"/>
      <c r="PYJ390" s="1085"/>
      <c r="PYK390" s="1080"/>
      <c r="PYL390" s="1085"/>
      <c r="PYM390" s="1085"/>
      <c r="PYN390" s="1085"/>
      <c r="PYO390" s="1085"/>
      <c r="PYP390" s="1085"/>
      <c r="PYQ390" s="1085"/>
      <c r="PYR390" s="1085"/>
      <c r="PYS390" s="1085"/>
      <c r="PYT390" s="1085"/>
      <c r="PYU390" s="1085"/>
      <c r="PYV390" s="1085"/>
      <c r="PYW390" s="1085"/>
      <c r="PYX390" s="1085"/>
      <c r="PYY390" s="1085"/>
      <c r="PYZ390" s="1080"/>
      <c r="PZA390" s="1085"/>
      <c r="PZB390" s="1085"/>
      <c r="PZC390" s="1085"/>
      <c r="PZD390" s="1085"/>
      <c r="PZE390" s="1085"/>
      <c r="PZF390" s="1085"/>
      <c r="PZG390" s="1085"/>
      <c r="PZH390" s="1085"/>
      <c r="PZI390" s="1085"/>
      <c r="PZJ390" s="1085"/>
      <c r="PZK390" s="1085"/>
      <c r="PZL390" s="1085"/>
      <c r="PZM390" s="1085"/>
      <c r="PZN390" s="1085"/>
      <c r="PZO390" s="1080"/>
      <c r="PZP390" s="1085"/>
      <c r="PZQ390" s="1085"/>
      <c r="PZR390" s="1085"/>
      <c r="PZS390" s="1085"/>
      <c r="PZT390" s="1085"/>
      <c r="PZU390" s="1085"/>
      <c r="PZV390" s="1085"/>
      <c r="PZW390" s="1085"/>
      <c r="PZX390" s="1085"/>
      <c r="PZY390" s="1085"/>
      <c r="PZZ390" s="1085"/>
      <c r="QAA390" s="1085"/>
      <c r="QAB390" s="1085"/>
      <c r="QAC390" s="1085"/>
      <c r="QAD390" s="1080"/>
      <c r="QAE390" s="1085"/>
      <c r="QAF390" s="1085"/>
      <c r="QAG390" s="1085"/>
      <c r="QAH390" s="1085"/>
      <c r="QAI390" s="1085"/>
      <c r="QAJ390" s="1085"/>
      <c r="QAK390" s="1085"/>
      <c r="QAL390" s="1085"/>
      <c r="QAM390" s="1085"/>
      <c r="QAN390" s="1085"/>
      <c r="QAO390" s="1085"/>
      <c r="QAP390" s="1085"/>
      <c r="QAQ390" s="1085"/>
      <c r="QAR390" s="1085"/>
      <c r="QAS390" s="1080"/>
      <c r="QAT390" s="1085"/>
      <c r="QAU390" s="1085"/>
      <c r="QAV390" s="1085"/>
      <c r="QAW390" s="1085"/>
      <c r="QAX390" s="1085"/>
      <c r="QAY390" s="1085"/>
      <c r="QAZ390" s="1085"/>
      <c r="QBA390" s="1085"/>
      <c r="QBB390" s="1085"/>
      <c r="QBC390" s="1085"/>
      <c r="QBD390" s="1085"/>
      <c r="QBE390" s="1085"/>
      <c r="QBF390" s="1085"/>
      <c r="QBG390" s="1085"/>
      <c r="QBH390" s="1080"/>
      <c r="QBI390" s="1085"/>
      <c r="QBJ390" s="1085"/>
      <c r="QBK390" s="1085"/>
      <c r="QBL390" s="1085"/>
      <c r="QBM390" s="1085"/>
      <c r="QBN390" s="1085"/>
      <c r="QBO390" s="1085"/>
      <c r="QBP390" s="1085"/>
      <c r="QBQ390" s="1085"/>
      <c r="QBR390" s="1085"/>
      <c r="QBS390" s="1085"/>
      <c r="QBT390" s="1085"/>
      <c r="QBU390" s="1085"/>
      <c r="QBV390" s="1085"/>
      <c r="QBW390" s="1080"/>
      <c r="QBX390" s="1085"/>
      <c r="QBY390" s="1085"/>
      <c r="QBZ390" s="1085"/>
      <c r="QCA390" s="1085"/>
      <c r="QCB390" s="1085"/>
      <c r="QCC390" s="1085"/>
      <c r="QCD390" s="1085"/>
      <c r="QCE390" s="1085"/>
      <c r="QCF390" s="1085"/>
      <c r="QCG390" s="1085"/>
      <c r="QCH390" s="1085"/>
      <c r="QCI390" s="1085"/>
      <c r="QCJ390" s="1085"/>
      <c r="QCK390" s="1085"/>
      <c r="QCL390" s="1080"/>
      <c r="QCM390" s="1085"/>
      <c r="QCN390" s="1085"/>
      <c r="QCO390" s="1085"/>
      <c r="QCP390" s="1085"/>
      <c r="QCQ390" s="1085"/>
      <c r="QCR390" s="1085"/>
      <c r="QCS390" s="1085"/>
      <c r="QCT390" s="1085"/>
      <c r="QCU390" s="1085"/>
      <c r="QCV390" s="1085"/>
      <c r="QCW390" s="1085"/>
      <c r="QCX390" s="1085"/>
      <c r="QCY390" s="1085"/>
      <c r="QCZ390" s="1085"/>
      <c r="QDA390" s="1080"/>
      <c r="QDB390" s="1085"/>
      <c r="QDC390" s="1085"/>
      <c r="QDD390" s="1085"/>
      <c r="QDE390" s="1085"/>
      <c r="QDF390" s="1085"/>
      <c r="QDG390" s="1085"/>
      <c r="QDH390" s="1085"/>
      <c r="QDI390" s="1085"/>
      <c r="QDJ390" s="1085"/>
      <c r="QDK390" s="1085"/>
      <c r="QDL390" s="1085"/>
      <c r="QDM390" s="1085"/>
      <c r="QDN390" s="1085"/>
      <c r="QDO390" s="1085"/>
      <c r="QDP390" s="1080"/>
      <c r="QDQ390" s="1085"/>
      <c r="QDR390" s="1085"/>
      <c r="QDS390" s="1085"/>
      <c r="QDT390" s="1085"/>
      <c r="QDU390" s="1085"/>
      <c r="QDV390" s="1085"/>
      <c r="QDW390" s="1085"/>
      <c r="QDX390" s="1085"/>
      <c r="QDY390" s="1085"/>
      <c r="QDZ390" s="1085"/>
      <c r="QEA390" s="1085"/>
      <c r="QEB390" s="1085"/>
      <c r="QEC390" s="1085"/>
      <c r="QED390" s="1085"/>
      <c r="QEE390" s="1080"/>
      <c r="QEF390" s="1085"/>
      <c r="QEG390" s="1085"/>
      <c r="QEH390" s="1085"/>
      <c r="QEI390" s="1085"/>
      <c r="QEJ390" s="1085"/>
      <c r="QEK390" s="1085"/>
      <c r="QEL390" s="1085"/>
      <c r="QEM390" s="1085"/>
      <c r="QEN390" s="1085"/>
      <c r="QEO390" s="1085"/>
      <c r="QEP390" s="1085"/>
      <c r="QEQ390" s="1085"/>
      <c r="QER390" s="1085"/>
      <c r="QES390" s="1085"/>
      <c r="QET390" s="1080"/>
      <c r="QEU390" s="1085"/>
      <c r="QEV390" s="1085"/>
      <c r="QEW390" s="1085"/>
      <c r="QEX390" s="1085"/>
      <c r="QEY390" s="1085"/>
      <c r="QEZ390" s="1085"/>
      <c r="QFA390" s="1085"/>
      <c r="QFB390" s="1085"/>
      <c r="QFC390" s="1085"/>
      <c r="QFD390" s="1085"/>
      <c r="QFE390" s="1085"/>
      <c r="QFF390" s="1085"/>
      <c r="QFG390" s="1085"/>
      <c r="QFH390" s="1085"/>
      <c r="QFI390" s="1080"/>
      <c r="QFJ390" s="1085"/>
      <c r="QFK390" s="1085"/>
      <c r="QFL390" s="1085"/>
      <c r="QFM390" s="1085"/>
      <c r="QFN390" s="1085"/>
      <c r="QFO390" s="1085"/>
      <c r="QFP390" s="1085"/>
      <c r="QFQ390" s="1085"/>
      <c r="QFR390" s="1085"/>
      <c r="QFS390" s="1085"/>
      <c r="QFT390" s="1085"/>
      <c r="QFU390" s="1085"/>
      <c r="QFV390" s="1085"/>
      <c r="QFW390" s="1085"/>
      <c r="QFX390" s="1080"/>
      <c r="QFY390" s="1085"/>
      <c r="QFZ390" s="1085"/>
      <c r="QGA390" s="1085"/>
      <c r="QGB390" s="1085"/>
      <c r="QGC390" s="1085"/>
      <c r="QGD390" s="1085"/>
      <c r="QGE390" s="1085"/>
      <c r="QGF390" s="1085"/>
      <c r="QGG390" s="1085"/>
      <c r="QGH390" s="1085"/>
      <c r="QGI390" s="1085"/>
      <c r="QGJ390" s="1085"/>
      <c r="QGK390" s="1085"/>
      <c r="QGL390" s="1085"/>
      <c r="QGM390" s="1080"/>
      <c r="QGN390" s="1085"/>
      <c r="QGO390" s="1085"/>
      <c r="QGP390" s="1085"/>
      <c r="QGQ390" s="1085"/>
      <c r="QGR390" s="1085"/>
      <c r="QGS390" s="1085"/>
      <c r="QGT390" s="1085"/>
      <c r="QGU390" s="1085"/>
      <c r="QGV390" s="1085"/>
      <c r="QGW390" s="1085"/>
      <c r="QGX390" s="1085"/>
      <c r="QGY390" s="1085"/>
      <c r="QGZ390" s="1085"/>
      <c r="QHA390" s="1085"/>
      <c r="QHB390" s="1080"/>
      <c r="QHC390" s="1085"/>
      <c r="QHD390" s="1085"/>
      <c r="QHE390" s="1085"/>
      <c r="QHF390" s="1085"/>
      <c r="QHG390" s="1085"/>
      <c r="QHH390" s="1085"/>
      <c r="QHI390" s="1085"/>
      <c r="QHJ390" s="1085"/>
      <c r="QHK390" s="1085"/>
      <c r="QHL390" s="1085"/>
      <c r="QHM390" s="1085"/>
      <c r="QHN390" s="1085"/>
      <c r="QHO390" s="1085"/>
      <c r="QHP390" s="1085"/>
      <c r="QHQ390" s="1080"/>
      <c r="QHR390" s="1085"/>
      <c r="QHS390" s="1085"/>
      <c r="QHT390" s="1085"/>
      <c r="QHU390" s="1085"/>
      <c r="QHV390" s="1085"/>
      <c r="QHW390" s="1085"/>
      <c r="QHX390" s="1085"/>
      <c r="QHY390" s="1085"/>
      <c r="QHZ390" s="1085"/>
      <c r="QIA390" s="1085"/>
      <c r="QIB390" s="1085"/>
      <c r="QIC390" s="1085"/>
      <c r="QID390" s="1085"/>
      <c r="QIE390" s="1085"/>
      <c r="QIF390" s="1080"/>
      <c r="QIG390" s="1085"/>
      <c r="QIH390" s="1085"/>
      <c r="QII390" s="1085"/>
      <c r="QIJ390" s="1085"/>
      <c r="QIK390" s="1085"/>
      <c r="QIL390" s="1085"/>
      <c r="QIM390" s="1085"/>
      <c r="QIN390" s="1085"/>
      <c r="QIO390" s="1085"/>
      <c r="QIP390" s="1085"/>
      <c r="QIQ390" s="1085"/>
      <c r="QIR390" s="1085"/>
      <c r="QIS390" s="1085"/>
      <c r="QIT390" s="1085"/>
      <c r="QIU390" s="1080"/>
      <c r="QIV390" s="1085"/>
      <c r="QIW390" s="1085"/>
      <c r="QIX390" s="1085"/>
      <c r="QIY390" s="1085"/>
      <c r="QIZ390" s="1085"/>
      <c r="QJA390" s="1085"/>
      <c r="QJB390" s="1085"/>
      <c r="QJC390" s="1085"/>
      <c r="QJD390" s="1085"/>
      <c r="QJE390" s="1085"/>
      <c r="QJF390" s="1085"/>
      <c r="QJG390" s="1085"/>
      <c r="QJH390" s="1085"/>
      <c r="QJI390" s="1085"/>
      <c r="QJJ390" s="1080"/>
      <c r="QJK390" s="1085"/>
      <c r="QJL390" s="1085"/>
      <c r="QJM390" s="1085"/>
      <c r="QJN390" s="1085"/>
      <c r="QJO390" s="1085"/>
      <c r="QJP390" s="1085"/>
      <c r="QJQ390" s="1085"/>
      <c r="QJR390" s="1085"/>
      <c r="QJS390" s="1085"/>
      <c r="QJT390" s="1085"/>
      <c r="QJU390" s="1085"/>
      <c r="QJV390" s="1085"/>
      <c r="QJW390" s="1085"/>
      <c r="QJX390" s="1085"/>
      <c r="QJY390" s="1080"/>
      <c r="QJZ390" s="1085"/>
      <c r="QKA390" s="1085"/>
      <c r="QKB390" s="1085"/>
      <c r="QKC390" s="1085"/>
      <c r="QKD390" s="1085"/>
      <c r="QKE390" s="1085"/>
      <c r="QKF390" s="1085"/>
      <c r="QKG390" s="1085"/>
      <c r="QKH390" s="1085"/>
      <c r="QKI390" s="1085"/>
      <c r="QKJ390" s="1085"/>
      <c r="QKK390" s="1085"/>
      <c r="QKL390" s="1085"/>
      <c r="QKM390" s="1085"/>
      <c r="QKN390" s="1080"/>
      <c r="QKO390" s="1085"/>
      <c r="QKP390" s="1085"/>
      <c r="QKQ390" s="1085"/>
      <c r="QKR390" s="1085"/>
      <c r="QKS390" s="1085"/>
      <c r="QKT390" s="1085"/>
      <c r="QKU390" s="1085"/>
      <c r="QKV390" s="1085"/>
      <c r="QKW390" s="1085"/>
      <c r="QKX390" s="1085"/>
      <c r="QKY390" s="1085"/>
      <c r="QKZ390" s="1085"/>
      <c r="QLA390" s="1085"/>
      <c r="QLB390" s="1085"/>
      <c r="QLC390" s="1080"/>
      <c r="QLD390" s="1085"/>
      <c r="QLE390" s="1085"/>
      <c r="QLF390" s="1085"/>
      <c r="QLG390" s="1085"/>
      <c r="QLH390" s="1085"/>
      <c r="QLI390" s="1085"/>
      <c r="QLJ390" s="1085"/>
      <c r="QLK390" s="1085"/>
      <c r="QLL390" s="1085"/>
      <c r="QLM390" s="1085"/>
      <c r="QLN390" s="1085"/>
      <c r="QLO390" s="1085"/>
      <c r="QLP390" s="1085"/>
      <c r="QLQ390" s="1085"/>
      <c r="QLR390" s="1080"/>
      <c r="QLS390" s="1085"/>
      <c r="QLT390" s="1085"/>
      <c r="QLU390" s="1085"/>
      <c r="QLV390" s="1085"/>
      <c r="QLW390" s="1085"/>
      <c r="QLX390" s="1085"/>
      <c r="QLY390" s="1085"/>
      <c r="QLZ390" s="1085"/>
      <c r="QMA390" s="1085"/>
      <c r="QMB390" s="1085"/>
      <c r="QMC390" s="1085"/>
      <c r="QMD390" s="1085"/>
      <c r="QME390" s="1085"/>
      <c r="QMF390" s="1085"/>
      <c r="QMG390" s="1080"/>
      <c r="QMH390" s="1085"/>
      <c r="QMI390" s="1085"/>
      <c r="QMJ390" s="1085"/>
      <c r="QMK390" s="1085"/>
      <c r="QML390" s="1085"/>
      <c r="QMM390" s="1085"/>
      <c r="QMN390" s="1085"/>
      <c r="QMO390" s="1085"/>
      <c r="QMP390" s="1085"/>
      <c r="QMQ390" s="1085"/>
      <c r="QMR390" s="1085"/>
      <c r="QMS390" s="1085"/>
      <c r="QMT390" s="1085"/>
      <c r="QMU390" s="1085"/>
      <c r="QMV390" s="1080"/>
      <c r="QMW390" s="1085"/>
      <c r="QMX390" s="1085"/>
      <c r="QMY390" s="1085"/>
      <c r="QMZ390" s="1085"/>
      <c r="QNA390" s="1085"/>
      <c r="QNB390" s="1085"/>
      <c r="QNC390" s="1085"/>
      <c r="QND390" s="1085"/>
      <c r="QNE390" s="1085"/>
      <c r="QNF390" s="1085"/>
      <c r="QNG390" s="1085"/>
      <c r="QNH390" s="1085"/>
      <c r="QNI390" s="1085"/>
      <c r="QNJ390" s="1085"/>
      <c r="QNK390" s="1080"/>
      <c r="QNL390" s="1085"/>
      <c r="QNM390" s="1085"/>
      <c r="QNN390" s="1085"/>
      <c r="QNO390" s="1085"/>
      <c r="QNP390" s="1085"/>
      <c r="QNQ390" s="1085"/>
      <c r="QNR390" s="1085"/>
      <c r="QNS390" s="1085"/>
      <c r="QNT390" s="1085"/>
      <c r="QNU390" s="1085"/>
      <c r="QNV390" s="1085"/>
      <c r="QNW390" s="1085"/>
      <c r="QNX390" s="1085"/>
      <c r="QNY390" s="1085"/>
      <c r="QNZ390" s="1080"/>
      <c r="QOA390" s="1085"/>
      <c r="QOB390" s="1085"/>
      <c r="QOC390" s="1085"/>
      <c r="QOD390" s="1085"/>
      <c r="QOE390" s="1085"/>
      <c r="QOF390" s="1085"/>
      <c r="QOG390" s="1085"/>
      <c r="QOH390" s="1085"/>
      <c r="QOI390" s="1085"/>
      <c r="QOJ390" s="1085"/>
      <c r="QOK390" s="1085"/>
      <c r="QOL390" s="1085"/>
      <c r="QOM390" s="1085"/>
      <c r="QON390" s="1085"/>
      <c r="QOO390" s="1080"/>
      <c r="QOP390" s="1085"/>
      <c r="QOQ390" s="1085"/>
      <c r="QOR390" s="1085"/>
      <c r="QOS390" s="1085"/>
      <c r="QOT390" s="1085"/>
      <c r="QOU390" s="1085"/>
      <c r="QOV390" s="1085"/>
      <c r="QOW390" s="1085"/>
      <c r="QOX390" s="1085"/>
      <c r="QOY390" s="1085"/>
      <c r="QOZ390" s="1085"/>
      <c r="QPA390" s="1085"/>
      <c r="QPB390" s="1085"/>
      <c r="QPC390" s="1085"/>
      <c r="QPD390" s="1080"/>
      <c r="QPE390" s="1085"/>
      <c r="QPF390" s="1085"/>
      <c r="QPG390" s="1085"/>
      <c r="QPH390" s="1085"/>
      <c r="QPI390" s="1085"/>
      <c r="QPJ390" s="1085"/>
      <c r="QPK390" s="1085"/>
      <c r="QPL390" s="1085"/>
      <c r="QPM390" s="1085"/>
      <c r="QPN390" s="1085"/>
      <c r="QPO390" s="1085"/>
      <c r="QPP390" s="1085"/>
      <c r="QPQ390" s="1085"/>
      <c r="QPR390" s="1085"/>
      <c r="QPS390" s="1080"/>
      <c r="QPT390" s="1085"/>
      <c r="QPU390" s="1085"/>
      <c r="QPV390" s="1085"/>
      <c r="QPW390" s="1085"/>
      <c r="QPX390" s="1085"/>
      <c r="QPY390" s="1085"/>
      <c r="QPZ390" s="1085"/>
      <c r="QQA390" s="1085"/>
      <c r="QQB390" s="1085"/>
      <c r="QQC390" s="1085"/>
      <c r="QQD390" s="1085"/>
      <c r="QQE390" s="1085"/>
      <c r="QQF390" s="1085"/>
      <c r="QQG390" s="1085"/>
      <c r="QQH390" s="1080"/>
      <c r="QQI390" s="1085"/>
      <c r="QQJ390" s="1085"/>
      <c r="QQK390" s="1085"/>
      <c r="QQL390" s="1085"/>
      <c r="QQM390" s="1085"/>
      <c r="QQN390" s="1085"/>
      <c r="QQO390" s="1085"/>
      <c r="QQP390" s="1085"/>
      <c r="QQQ390" s="1085"/>
      <c r="QQR390" s="1085"/>
      <c r="QQS390" s="1085"/>
      <c r="QQT390" s="1085"/>
      <c r="QQU390" s="1085"/>
      <c r="QQV390" s="1085"/>
      <c r="QQW390" s="1080"/>
      <c r="QQX390" s="1085"/>
      <c r="QQY390" s="1085"/>
      <c r="QQZ390" s="1085"/>
      <c r="QRA390" s="1085"/>
      <c r="QRB390" s="1085"/>
      <c r="QRC390" s="1085"/>
      <c r="QRD390" s="1085"/>
      <c r="QRE390" s="1085"/>
      <c r="QRF390" s="1085"/>
      <c r="QRG390" s="1085"/>
      <c r="QRH390" s="1085"/>
      <c r="QRI390" s="1085"/>
      <c r="QRJ390" s="1085"/>
      <c r="QRK390" s="1085"/>
      <c r="QRL390" s="1080"/>
      <c r="QRM390" s="1085"/>
      <c r="QRN390" s="1085"/>
      <c r="QRO390" s="1085"/>
      <c r="QRP390" s="1085"/>
      <c r="QRQ390" s="1085"/>
      <c r="QRR390" s="1085"/>
      <c r="QRS390" s="1085"/>
      <c r="QRT390" s="1085"/>
      <c r="QRU390" s="1085"/>
      <c r="QRV390" s="1085"/>
      <c r="QRW390" s="1085"/>
      <c r="QRX390" s="1085"/>
      <c r="QRY390" s="1085"/>
      <c r="QRZ390" s="1085"/>
      <c r="QSA390" s="1080"/>
      <c r="QSB390" s="1085"/>
      <c r="QSC390" s="1085"/>
      <c r="QSD390" s="1085"/>
      <c r="QSE390" s="1085"/>
      <c r="QSF390" s="1085"/>
      <c r="QSG390" s="1085"/>
      <c r="QSH390" s="1085"/>
      <c r="QSI390" s="1085"/>
      <c r="QSJ390" s="1085"/>
      <c r="QSK390" s="1085"/>
      <c r="QSL390" s="1085"/>
      <c r="QSM390" s="1085"/>
      <c r="QSN390" s="1085"/>
      <c r="QSO390" s="1085"/>
      <c r="QSP390" s="1080"/>
      <c r="QSQ390" s="1085"/>
      <c r="QSR390" s="1085"/>
      <c r="QSS390" s="1085"/>
      <c r="QST390" s="1085"/>
      <c r="QSU390" s="1085"/>
      <c r="QSV390" s="1085"/>
      <c r="QSW390" s="1085"/>
      <c r="QSX390" s="1085"/>
      <c r="QSY390" s="1085"/>
      <c r="QSZ390" s="1085"/>
      <c r="QTA390" s="1085"/>
      <c r="QTB390" s="1085"/>
      <c r="QTC390" s="1085"/>
      <c r="QTD390" s="1085"/>
      <c r="QTE390" s="1080"/>
      <c r="QTF390" s="1085"/>
      <c r="QTG390" s="1085"/>
      <c r="QTH390" s="1085"/>
      <c r="QTI390" s="1085"/>
      <c r="QTJ390" s="1085"/>
      <c r="QTK390" s="1085"/>
      <c r="QTL390" s="1085"/>
      <c r="QTM390" s="1085"/>
      <c r="QTN390" s="1085"/>
      <c r="QTO390" s="1085"/>
      <c r="QTP390" s="1085"/>
      <c r="QTQ390" s="1085"/>
      <c r="QTR390" s="1085"/>
      <c r="QTS390" s="1085"/>
      <c r="QTT390" s="1080"/>
      <c r="QTU390" s="1085"/>
      <c r="QTV390" s="1085"/>
      <c r="QTW390" s="1085"/>
      <c r="QTX390" s="1085"/>
      <c r="QTY390" s="1085"/>
      <c r="QTZ390" s="1085"/>
      <c r="QUA390" s="1085"/>
      <c r="QUB390" s="1085"/>
      <c r="QUC390" s="1085"/>
      <c r="QUD390" s="1085"/>
      <c r="QUE390" s="1085"/>
      <c r="QUF390" s="1085"/>
      <c r="QUG390" s="1085"/>
      <c r="QUH390" s="1085"/>
      <c r="QUI390" s="1080"/>
      <c r="QUJ390" s="1085"/>
      <c r="QUK390" s="1085"/>
      <c r="QUL390" s="1085"/>
      <c r="QUM390" s="1085"/>
      <c r="QUN390" s="1085"/>
      <c r="QUO390" s="1085"/>
      <c r="QUP390" s="1085"/>
      <c r="QUQ390" s="1085"/>
      <c r="QUR390" s="1085"/>
      <c r="QUS390" s="1085"/>
      <c r="QUT390" s="1085"/>
      <c r="QUU390" s="1085"/>
      <c r="QUV390" s="1085"/>
      <c r="QUW390" s="1085"/>
      <c r="QUX390" s="1080"/>
      <c r="QUY390" s="1085"/>
      <c r="QUZ390" s="1085"/>
      <c r="QVA390" s="1085"/>
      <c r="QVB390" s="1085"/>
      <c r="QVC390" s="1085"/>
      <c r="QVD390" s="1085"/>
      <c r="QVE390" s="1085"/>
      <c r="QVF390" s="1085"/>
      <c r="QVG390" s="1085"/>
      <c r="QVH390" s="1085"/>
      <c r="QVI390" s="1085"/>
      <c r="QVJ390" s="1085"/>
      <c r="QVK390" s="1085"/>
      <c r="QVL390" s="1085"/>
      <c r="QVM390" s="1080"/>
      <c r="QVN390" s="1085"/>
      <c r="QVO390" s="1085"/>
      <c r="QVP390" s="1085"/>
      <c r="QVQ390" s="1085"/>
      <c r="QVR390" s="1085"/>
      <c r="QVS390" s="1085"/>
      <c r="QVT390" s="1085"/>
      <c r="QVU390" s="1085"/>
      <c r="QVV390" s="1085"/>
      <c r="QVW390" s="1085"/>
      <c r="QVX390" s="1085"/>
      <c r="QVY390" s="1085"/>
      <c r="QVZ390" s="1085"/>
      <c r="QWA390" s="1085"/>
      <c r="QWB390" s="1080"/>
      <c r="QWC390" s="1085"/>
      <c r="QWD390" s="1085"/>
      <c r="QWE390" s="1085"/>
      <c r="QWF390" s="1085"/>
      <c r="QWG390" s="1085"/>
      <c r="QWH390" s="1085"/>
      <c r="QWI390" s="1085"/>
      <c r="QWJ390" s="1085"/>
      <c r="QWK390" s="1085"/>
      <c r="QWL390" s="1085"/>
      <c r="QWM390" s="1085"/>
      <c r="QWN390" s="1085"/>
      <c r="QWO390" s="1085"/>
      <c r="QWP390" s="1085"/>
      <c r="QWQ390" s="1080"/>
      <c r="QWR390" s="1085"/>
      <c r="QWS390" s="1085"/>
      <c r="QWT390" s="1085"/>
      <c r="QWU390" s="1085"/>
      <c r="QWV390" s="1085"/>
      <c r="QWW390" s="1085"/>
      <c r="QWX390" s="1085"/>
      <c r="QWY390" s="1085"/>
      <c r="QWZ390" s="1085"/>
      <c r="QXA390" s="1085"/>
      <c r="QXB390" s="1085"/>
      <c r="QXC390" s="1085"/>
      <c r="QXD390" s="1085"/>
      <c r="QXE390" s="1085"/>
      <c r="QXF390" s="1080"/>
      <c r="QXG390" s="1085"/>
      <c r="QXH390" s="1085"/>
      <c r="QXI390" s="1085"/>
      <c r="QXJ390" s="1085"/>
      <c r="QXK390" s="1085"/>
      <c r="QXL390" s="1085"/>
      <c r="QXM390" s="1085"/>
      <c r="QXN390" s="1085"/>
      <c r="QXO390" s="1085"/>
      <c r="QXP390" s="1085"/>
      <c r="QXQ390" s="1085"/>
      <c r="QXR390" s="1085"/>
      <c r="QXS390" s="1085"/>
      <c r="QXT390" s="1085"/>
      <c r="QXU390" s="1080"/>
      <c r="QXV390" s="1085"/>
      <c r="QXW390" s="1085"/>
      <c r="QXX390" s="1085"/>
      <c r="QXY390" s="1085"/>
      <c r="QXZ390" s="1085"/>
      <c r="QYA390" s="1085"/>
      <c r="QYB390" s="1085"/>
      <c r="QYC390" s="1085"/>
      <c r="QYD390" s="1085"/>
      <c r="QYE390" s="1085"/>
      <c r="QYF390" s="1085"/>
      <c r="QYG390" s="1085"/>
      <c r="QYH390" s="1085"/>
      <c r="QYI390" s="1085"/>
      <c r="QYJ390" s="1080"/>
      <c r="QYK390" s="1085"/>
      <c r="QYL390" s="1085"/>
      <c r="QYM390" s="1085"/>
      <c r="QYN390" s="1085"/>
      <c r="QYO390" s="1085"/>
      <c r="QYP390" s="1085"/>
      <c r="QYQ390" s="1085"/>
      <c r="QYR390" s="1085"/>
      <c r="QYS390" s="1085"/>
      <c r="QYT390" s="1085"/>
      <c r="QYU390" s="1085"/>
      <c r="QYV390" s="1085"/>
      <c r="QYW390" s="1085"/>
      <c r="QYX390" s="1085"/>
      <c r="QYY390" s="1080"/>
      <c r="QYZ390" s="1085"/>
      <c r="QZA390" s="1085"/>
      <c r="QZB390" s="1085"/>
      <c r="QZC390" s="1085"/>
      <c r="QZD390" s="1085"/>
      <c r="QZE390" s="1085"/>
      <c r="QZF390" s="1085"/>
      <c r="QZG390" s="1085"/>
      <c r="QZH390" s="1085"/>
      <c r="QZI390" s="1085"/>
      <c r="QZJ390" s="1085"/>
      <c r="QZK390" s="1085"/>
      <c r="QZL390" s="1085"/>
      <c r="QZM390" s="1085"/>
      <c r="QZN390" s="1080"/>
      <c r="QZO390" s="1085"/>
      <c r="QZP390" s="1085"/>
      <c r="QZQ390" s="1085"/>
      <c r="QZR390" s="1085"/>
      <c r="QZS390" s="1085"/>
      <c r="QZT390" s="1085"/>
      <c r="QZU390" s="1085"/>
      <c r="QZV390" s="1085"/>
      <c r="QZW390" s="1085"/>
      <c r="QZX390" s="1085"/>
      <c r="QZY390" s="1085"/>
      <c r="QZZ390" s="1085"/>
      <c r="RAA390" s="1085"/>
      <c r="RAB390" s="1085"/>
      <c r="RAC390" s="1080"/>
      <c r="RAD390" s="1085"/>
      <c r="RAE390" s="1085"/>
      <c r="RAF390" s="1085"/>
      <c r="RAG390" s="1085"/>
      <c r="RAH390" s="1085"/>
      <c r="RAI390" s="1085"/>
      <c r="RAJ390" s="1085"/>
      <c r="RAK390" s="1085"/>
      <c r="RAL390" s="1085"/>
      <c r="RAM390" s="1085"/>
      <c r="RAN390" s="1085"/>
      <c r="RAO390" s="1085"/>
      <c r="RAP390" s="1085"/>
      <c r="RAQ390" s="1085"/>
      <c r="RAR390" s="1080"/>
      <c r="RAS390" s="1085"/>
      <c r="RAT390" s="1085"/>
      <c r="RAU390" s="1085"/>
      <c r="RAV390" s="1085"/>
      <c r="RAW390" s="1085"/>
      <c r="RAX390" s="1085"/>
      <c r="RAY390" s="1085"/>
      <c r="RAZ390" s="1085"/>
      <c r="RBA390" s="1085"/>
      <c r="RBB390" s="1085"/>
      <c r="RBC390" s="1085"/>
      <c r="RBD390" s="1085"/>
      <c r="RBE390" s="1085"/>
      <c r="RBF390" s="1085"/>
      <c r="RBG390" s="1080"/>
      <c r="RBH390" s="1085"/>
      <c r="RBI390" s="1085"/>
      <c r="RBJ390" s="1085"/>
      <c r="RBK390" s="1085"/>
      <c r="RBL390" s="1085"/>
      <c r="RBM390" s="1085"/>
      <c r="RBN390" s="1085"/>
      <c r="RBO390" s="1085"/>
      <c r="RBP390" s="1085"/>
      <c r="RBQ390" s="1085"/>
      <c r="RBR390" s="1085"/>
      <c r="RBS390" s="1085"/>
      <c r="RBT390" s="1085"/>
      <c r="RBU390" s="1085"/>
      <c r="RBV390" s="1080"/>
      <c r="RBW390" s="1085"/>
      <c r="RBX390" s="1085"/>
      <c r="RBY390" s="1085"/>
      <c r="RBZ390" s="1085"/>
      <c r="RCA390" s="1085"/>
      <c r="RCB390" s="1085"/>
      <c r="RCC390" s="1085"/>
      <c r="RCD390" s="1085"/>
      <c r="RCE390" s="1085"/>
      <c r="RCF390" s="1085"/>
      <c r="RCG390" s="1085"/>
      <c r="RCH390" s="1085"/>
      <c r="RCI390" s="1085"/>
      <c r="RCJ390" s="1085"/>
      <c r="RCK390" s="1080"/>
      <c r="RCL390" s="1085"/>
      <c r="RCM390" s="1085"/>
      <c r="RCN390" s="1085"/>
      <c r="RCO390" s="1085"/>
      <c r="RCP390" s="1085"/>
      <c r="RCQ390" s="1085"/>
      <c r="RCR390" s="1085"/>
      <c r="RCS390" s="1085"/>
      <c r="RCT390" s="1085"/>
      <c r="RCU390" s="1085"/>
      <c r="RCV390" s="1085"/>
      <c r="RCW390" s="1085"/>
      <c r="RCX390" s="1085"/>
      <c r="RCY390" s="1085"/>
      <c r="RCZ390" s="1080"/>
      <c r="RDA390" s="1085"/>
      <c r="RDB390" s="1085"/>
      <c r="RDC390" s="1085"/>
      <c r="RDD390" s="1085"/>
      <c r="RDE390" s="1085"/>
      <c r="RDF390" s="1085"/>
      <c r="RDG390" s="1085"/>
      <c r="RDH390" s="1085"/>
      <c r="RDI390" s="1085"/>
      <c r="RDJ390" s="1085"/>
      <c r="RDK390" s="1085"/>
      <c r="RDL390" s="1085"/>
      <c r="RDM390" s="1085"/>
      <c r="RDN390" s="1085"/>
      <c r="RDO390" s="1080"/>
      <c r="RDP390" s="1085"/>
      <c r="RDQ390" s="1085"/>
      <c r="RDR390" s="1085"/>
      <c r="RDS390" s="1085"/>
      <c r="RDT390" s="1085"/>
      <c r="RDU390" s="1085"/>
      <c r="RDV390" s="1085"/>
      <c r="RDW390" s="1085"/>
      <c r="RDX390" s="1085"/>
      <c r="RDY390" s="1085"/>
      <c r="RDZ390" s="1085"/>
      <c r="REA390" s="1085"/>
      <c r="REB390" s="1085"/>
      <c r="REC390" s="1085"/>
      <c r="RED390" s="1080"/>
      <c r="REE390" s="1085"/>
      <c r="REF390" s="1085"/>
      <c r="REG390" s="1085"/>
      <c r="REH390" s="1085"/>
      <c r="REI390" s="1085"/>
      <c r="REJ390" s="1085"/>
      <c r="REK390" s="1085"/>
      <c r="REL390" s="1085"/>
      <c r="REM390" s="1085"/>
      <c r="REN390" s="1085"/>
      <c r="REO390" s="1085"/>
      <c r="REP390" s="1085"/>
      <c r="REQ390" s="1085"/>
      <c r="RER390" s="1085"/>
      <c r="RES390" s="1080"/>
      <c r="RET390" s="1085"/>
      <c r="REU390" s="1085"/>
      <c r="REV390" s="1085"/>
      <c r="REW390" s="1085"/>
      <c r="REX390" s="1085"/>
      <c r="REY390" s="1085"/>
      <c r="REZ390" s="1085"/>
      <c r="RFA390" s="1085"/>
      <c r="RFB390" s="1085"/>
      <c r="RFC390" s="1085"/>
      <c r="RFD390" s="1085"/>
      <c r="RFE390" s="1085"/>
      <c r="RFF390" s="1085"/>
      <c r="RFG390" s="1085"/>
      <c r="RFH390" s="1080"/>
      <c r="RFI390" s="1085"/>
      <c r="RFJ390" s="1085"/>
      <c r="RFK390" s="1085"/>
      <c r="RFL390" s="1085"/>
      <c r="RFM390" s="1085"/>
      <c r="RFN390" s="1085"/>
      <c r="RFO390" s="1085"/>
      <c r="RFP390" s="1085"/>
      <c r="RFQ390" s="1085"/>
      <c r="RFR390" s="1085"/>
      <c r="RFS390" s="1085"/>
      <c r="RFT390" s="1085"/>
      <c r="RFU390" s="1085"/>
      <c r="RFV390" s="1085"/>
      <c r="RFW390" s="1080"/>
      <c r="RFX390" s="1085"/>
      <c r="RFY390" s="1085"/>
      <c r="RFZ390" s="1085"/>
      <c r="RGA390" s="1085"/>
      <c r="RGB390" s="1085"/>
      <c r="RGC390" s="1085"/>
      <c r="RGD390" s="1085"/>
      <c r="RGE390" s="1085"/>
      <c r="RGF390" s="1085"/>
      <c r="RGG390" s="1085"/>
      <c r="RGH390" s="1085"/>
      <c r="RGI390" s="1085"/>
      <c r="RGJ390" s="1085"/>
      <c r="RGK390" s="1085"/>
      <c r="RGL390" s="1080"/>
      <c r="RGM390" s="1085"/>
      <c r="RGN390" s="1085"/>
      <c r="RGO390" s="1085"/>
      <c r="RGP390" s="1085"/>
      <c r="RGQ390" s="1085"/>
      <c r="RGR390" s="1085"/>
      <c r="RGS390" s="1085"/>
      <c r="RGT390" s="1085"/>
      <c r="RGU390" s="1085"/>
      <c r="RGV390" s="1085"/>
      <c r="RGW390" s="1085"/>
      <c r="RGX390" s="1085"/>
      <c r="RGY390" s="1085"/>
      <c r="RGZ390" s="1085"/>
      <c r="RHA390" s="1080"/>
      <c r="RHB390" s="1085"/>
      <c r="RHC390" s="1085"/>
      <c r="RHD390" s="1085"/>
      <c r="RHE390" s="1085"/>
      <c r="RHF390" s="1085"/>
      <c r="RHG390" s="1085"/>
      <c r="RHH390" s="1085"/>
      <c r="RHI390" s="1085"/>
      <c r="RHJ390" s="1085"/>
      <c r="RHK390" s="1085"/>
      <c r="RHL390" s="1085"/>
      <c r="RHM390" s="1085"/>
      <c r="RHN390" s="1085"/>
      <c r="RHO390" s="1085"/>
      <c r="RHP390" s="1080"/>
      <c r="RHQ390" s="1085"/>
      <c r="RHR390" s="1085"/>
      <c r="RHS390" s="1085"/>
      <c r="RHT390" s="1085"/>
      <c r="RHU390" s="1085"/>
      <c r="RHV390" s="1085"/>
      <c r="RHW390" s="1085"/>
      <c r="RHX390" s="1085"/>
      <c r="RHY390" s="1085"/>
      <c r="RHZ390" s="1085"/>
      <c r="RIA390" s="1085"/>
      <c r="RIB390" s="1085"/>
      <c r="RIC390" s="1085"/>
      <c r="RID390" s="1085"/>
      <c r="RIE390" s="1080"/>
      <c r="RIF390" s="1085"/>
      <c r="RIG390" s="1085"/>
      <c r="RIH390" s="1085"/>
      <c r="RII390" s="1085"/>
      <c r="RIJ390" s="1085"/>
      <c r="RIK390" s="1085"/>
      <c r="RIL390" s="1085"/>
      <c r="RIM390" s="1085"/>
      <c r="RIN390" s="1085"/>
      <c r="RIO390" s="1085"/>
      <c r="RIP390" s="1085"/>
      <c r="RIQ390" s="1085"/>
      <c r="RIR390" s="1085"/>
      <c r="RIS390" s="1085"/>
      <c r="RIT390" s="1080"/>
      <c r="RIU390" s="1085"/>
      <c r="RIV390" s="1085"/>
      <c r="RIW390" s="1085"/>
      <c r="RIX390" s="1085"/>
      <c r="RIY390" s="1085"/>
      <c r="RIZ390" s="1085"/>
      <c r="RJA390" s="1085"/>
      <c r="RJB390" s="1085"/>
      <c r="RJC390" s="1085"/>
      <c r="RJD390" s="1085"/>
      <c r="RJE390" s="1085"/>
      <c r="RJF390" s="1085"/>
      <c r="RJG390" s="1085"/>
      <c r="RJH390" s="1085"/>
      <c r="RJI390" s="1080"/>
      <c r="RJJ390" s="1085"/>
      <c r="RJK390" s="1085"/>
      <c r="RJL390" s="1085"/>
      <c r="RJM390" s="1085"/>
      <c r="RJN390" s="1085"/>
      <c r="RJO390" s="1085"/>
      <c r="RJP390" s="1085"/>
      <c r="RJQ390" s="1085"/>
      <c r="RJR390" s="1085"/>
      <c r="RJS390" s="1085"/>
      <c r="RJT390" s="1085"/>
      <c r="RJU390" s="1085"/>
      <c r="RJV390" s="1085"/>
      <c r="RJW390" s="1085"/>
      <c r="RJX390" s="1080"/>
      <c r="RJY390" s="1085"/>
      <c r="RJZ390" s="1085"/>
      <c r="RKA390" s="1085"/>
      <c r="RKB390" s="1085"/>
      <c r="RKC390" s="1085"/>
      <c r="RKD390" s="1085"/>
      <c r="RKE390" s="1085"/>
      <c r="RKF390" s="1085"/>
      <c r="RKG390" s="1085"/>
      <c r="RKH390" s="1085"/>
      <c r="RKI390" s="1085"/>
      <c r="RKJ390" s="1085"/>
      <c r="RKK390" s="1085"/>
      <c r="RKL390" s="1085"/>
      <c r="RKM390" s="1080"/>
      <c r="RKN390" s="1085"/>
      <c r="RKO390" s="1085"/>
      <c r="RKP390" s="1085"/>
      <c r="RKQ390" s="1085"/>
      <c r="RKR390" s="1085"/>
      <c r="RKS390" s="1085"/>
      <c r="RKT390" s="1085"/>
      <c r="RKU390" s="1085"/>
      <c r="RKV390" s="1085"/>
      <c r="RKW390" s="1085"/>
      <c r="RKX390" s="1085"/>
      <c r="RKY390" s="1085"/>
      <c r="RKZ390" s="1085"/>
      <c r="RLA390" s="1085"/>
      <c r="RLB390" s="1080"/>
      <c r="RLC390" s="1085"/>
      <c r="RLD390" s="1085"/>
      <c r="RLE390" s="1085"/>
      <c r="RLF390" s="1085"/>
      <c r="RLG390" s="1085"/>
      <c r="RLH390" s="1085"/>
      <c r="RLI390" s="1085"/>
      <c r="RLJ390" s="1085"/>
      <c r="RLK390" s="1085"/>
      <c r="RLL390" s="1085"/>
      <c r="RLM390" s="1085"/>
      <c r="RLN390" s="1085"/>
      <c r="RLO390" s="1085"/>
      <c r="RLP390" s="1085"/>
      <c r="RLQ390" s="1080"/>
      <c r="RLR390" s="1085"/>
      <c r="RLS390" s="1085"/>
      <c r="RLT390" s="1085"/>
      <c r="RLU390" s="1085"/>
      <c r="RLV390" s="1085"/>
      <c r="RLW390" s="1085"/>
      <c r="RLX390" s="1085"/>
      <c r="RLY390" s="1085"/>
      <c r="RLZ390" s="1085"/>
      <c r="RMA390" s="1085"/>
      <c r="RMB390" s="1085"/>
      <c r="RMC390" s="1085"/>
      <c r="RMD390" s="1085"/>
      <c r="RME390" s="1085"/>
      <c r="RMF390" s="1080"/>
      <c r="RMG390" s="1085"/>
      <c r="RMH390" s="1085"/>
      <c r="RMI390" s="1085"/>
      <c r="RMJ390" s="1085"/>
      <c r="RMK390" s="1085"/>
      <c r="RML390" s="1085"/>
      <c r="RMM390" s="1085"/>
      <c r="RMN390" s="1085"/>
      <c r="RMO390" s="1085"/>
      <c r="RMP390" s="1085"/>
      <c r="RMQ390" s="1085"/>
      <c r="RMR390" s="1085"/>
      <c r="RMS390" s="1085"/>
      <c r="RMT390" s="1085"/>
      <c r="RMU390" s="1080"/>
      <c r="RMV390" s="1085"/>
      <c r="RMW390" s="1085"/>
      <c r="RMX390" s="1085"/>
      <c r="RMY390" s="1085"/>
      <c r="RMZ390" s="1085"/>
      <c r="RNA390" s="1085"/>
      <c r="RNB390" s="1085"/>
      <c r="RNC390" s="1085"/>
      <c r="RND390" s="1085"/>
      <c r="RNE390" s="1085"/>
      <c r="RNF390" s="1085"/>
      <c r="RNG390" s="1085"/>
      <c r="RNH390" s="1085"/>
      <c r="RNI390" s="1085"/>
      <c r="RNJ390" s="1080"/>
      <c r="RNK390" s="1085"/>
      <c r="RNL390" s="1085"/>
      <c r="RNM390" s="1085"/>
      <c r="RNN390" s="1085"/>
      <c r="RNO390" s="1085"/>
      <c r="RNP390" s="1085"/>
      <c r="RNQ390" s="1085"/>
      <c r="RNR390" s="1085"/>
      <c r="RNS390" s="1085"/>
      <c r="RNT390" s="1085"/>
      <c r="RNU390" s="1085"/>
      <c r="RNV390" s="1085"/>
      <c r="RNW390" s="1085"/>
      <c r="RNX390" s="1085"/>
      <c r="RNY390" s="1080"/>
      <c r="RNZ390" s="1085"/>
      <c r="ROA390" s="1085"/>
      <c r="ROB390" s="1085"/>
      <c r="ROC390" s="1085"/>
      <c r="ROD390" s="1085"/>
      <c r="ROE390" s="1085"/>
      <c r="ROF390" s="1085"/>
      <c r="ROG390" s="1085"/>
      <c r="ROH390" s="1085"/>
      <c r="ROI390" s="1085"/>
      <c r="ROJ390" s="1085"/>
      <c r="ROK390" s="1085"/>
      <c r="ROL390" s="1085"/>
      <c r="ROM390" s="1085"/>
      <c r="RON390" s="1080"/>
      <c r="ROO390" s="1085"/>
      <c r="ROP390" s="1085"/>
      <c r="ROQ390" s="1085"/>
      <c r="ROR390" s="1085"/>
      <c r="ROS390" s="1085"/>
      <c r="ROT390" s="1085"/>
      <c r="ROU390" s="1085"/>
      <c r="ROV390" s="1085"/>
      <c r="ROW390" s="1085"/>
      <c r="ROX390" s="1085"/>
      <c r="ROY390" s="1085"/>
      <c r="ROZ390" s="1085"/>
      <c r="RPA390" s="1085"/>
      <c r="RPB390" s="1085"/>
      <c r="RPC390" s="1080"/>
      <c r="RPD390" s="1085"/>
      <c r="RPE390" s="1085"/>
      <c r="RPF390" s="1085"/>
      <c r="RPG390" s="1085"/>
      <c r="RPH390" s="1085"/>
      <c r="RPI390" s="1085"/>
      <c r="RPJ390" s="1085"/>
      <c r="RPK390" s="1085"/>
      <c r="RPL390" s="1085"/>
      <c r="RPM390" s="1085"/>
      <c r="RPN390" s="1085"/>
      <c r="RPO390" s="1085"/>
      <c r="RPP390" s="1085"/>
      <c r="RPQ390" s="1085"/>
      <c r="RPR390" s="1080"/>
      <c r="RPS390" s="1085"/>
      <c r="RPT390" s="1085"/>
      <c r="RPU390" s="1085"/>
      <c r="RPV390" s="1085"/>
      <c r="RPW390" s="1085"/>
      <c r="RPX390" s="1085"/>
      <c r="RPY390" s="1085"/>
      <c r="RPZ390" s="1085"/>
      <c r="RQA390" s="1085"/>
      <c r="RQB390" s="1085"/>
      <c r="RQC390" s="1085"/>
      <c r="RQD390" s="1085"/>
      <c r="RQE390" s="1085"/>
      <c r="RQF390" s="1085"/>
      <c r="RQG390" s="1080"/>
      <c r="RQH390" s="1085"/>
      <c r="RQI390" s="1085"/>
      <c r="RQJ390" s="1085"/>
      <c r="RQK390" s="1085"/>
      <c r="RQL390" s="1085"/>
      <c r="RQM390" s="1085"/>
      <c r="RQN390" s="1085"/>
      <c r="RQO390" s="1085"/>
      <c r="RQP390" s="1085"/>
      <c r="RQQ390" s="1085"/>
      <c r="RQR390" s="1085"/>
      <c r="RQS390" s="1085"/>
      <c r="RQT390" s="1085"/>
      <c r="RQU390" s="1085"/>
      <c r="RQV390" s="1080"/>
      <c r="RQW390" s="1085"/>
      <c r="RQX390" s="1085"/>
      <c r="RQY390" s="1085"/>
      <c r="RQZ390" s="1085"/>
      <c r="RRA390" s="1085"/>
      <c r="RRB390" s="1085"/>
      <c r="RRC390" s="1085"/>
      <c r="RRD390" s="1085"/>
      <c r="RRE390" s="1085"/>
      <c r="RRF390" s="1085"/>
      <c r="RRG390" s="1085"/>
      <c r="RRH390" s="1085"/>
      <c r="RRI390" s="1085"/>
      <c r="RRJ390" s="1085"/>
      <c r="RRK390" s="1080"/>
      <c r="RRL390" s="1085"/>
      <c r="RRM390" s="1085"/>
      <c r="RRN390" s="1085"/>
      <c r="RRO390" s="1085"/>
      <c r="RRP390" s="1085"/>
      <c r="RRQ390" s="1085"/>
      <c r="RRR390" s="1085"/>
      <c r="RRS390" s="1085"/>
      <c r="RRT390" s="1085"/>
      <c r="RRU390" s="1085"/>
      <c r="RRV390" s="1085"/>
      <c r="RRW390" s="1085"/>
      <c r="RRX390" s="1085"/>
      <c r="RRY390" s="1085"/>
      <c r="RRZ390" s="1080"/>
      <c r="RSA390" s="1085"/>
      <c r="RSB390" s="1085"/>
      <c r="RSC390" s="1085"/>
      <c r="RSD390" s="1085"/>
      <c r="RSE390" s="1085"/>
      <c r="RSF390" s="1085"/>
      <c r="RSG390" s="1085"/>
      <c r="RSH390" s="1085"/>
      <c r="RSI390" s="1085"/>
      <c r="RSJ390" s="1085"/>
      <c r="RSK390" s="1085"/>
      <c r="RSL390" s="1085"/>
      <c r="RSM390" s="1085"/>
      <c r="RSN390" s="1085"/>
      <c r="RSO390" s="1080"/>
      <c r="RSP390" s="1085"/>
      <c r="RSQ390" s="1085"/>
      <c r="RSR390" s="1085"/>
      <c r="RSS390" s="1085"/>
      <c r="RST390" s="1085"/>
      <c r="RSU390" s="1085"/>
      <c r="RSV390" s="1085"/>
      <c r="RSW390" s="1085"/>
      <c r="RSX390" s="1085"/>
      <c r="RSY390" s="1085"/>
      <c r="RSZ390" s="1085"/>
      <c r="RTA390" s="1085"/>
      <c r="RTB390" s="1085"/>
      <c r="RTC390" s="1085"/>
      <c r="RTD390" s="1080"/>
      <c r="RTE390" s="1085"/>
      <c r="RTF390" s="1085"/>
      <c r="RTG390" s="1085"/>
      <c r="RTH390" s="1085"/>
      <c r="RTI390" s="1085"/>
      <c r="RTJ390" s="1085"/>
      <c r="RTK390" s="1085"/>
      <c r="RTL390" s="1085"/>
      <c r="RTM390" s="1085"/>
      <c r="RTN390" s="1085"/>
      <c r="RTO390" s="1085"/>
      <c r="RTP390" s="1085"/>
      <c r="RTQ390" s="1085"/>
      <c r="RTR390" s="1085"/>
      <c r="RTS390" s="1080"/>
      <c r="RTT390" s="1085"/>
      <c r="RTU390" s="1085"/>
      <c r="RTV390" s="1085"/>
      <c r="RTW390" s="1085"/>
      <c r="RTX390" s="1085"/>
      <c r="RTY390" s="1085"/>
      <c r="RTZ390" s="1085"/>
      <c r="RUA390" s="1085"/>
      <c r="RUB390" s="1085"/>
      <c r="RUC390" s="1085"/>
      <c r="RUD390" s="1085"/>
      <c r="RUE390" s="1085"/>
      <c r="RUF390" s="1085"/>
      <c r="RUG390" s="1085"/>
      <c r="RUH390" s="1080"/>
      <c r="RUI390" s="1085"/>
      <c r="RUJ390" s="1085"/>
      <c r="RUK390" s="1085"/>
      <c r="RUL390" s="1085"/>
      <c r="RUM390" s="1085"/>
      <c r="RUN390" s="1085"/>
      <c r="RUO390" s="1085"/>
      <c r="RUP390" s="1085"/>
      <c r="RUQ390" s="1085"/>
      <c r="RUR390" s="1085"/>
      <c r="RUS390" s="1085"/>
      <c r="RUT390" s="1085"/>
      <c r="RUU390" s="1085"/>
      <c r="RUV390" s="1085"/>
      <c r="RUW390" s="1080"/>
      <c r="RUX390" s="1085"/>
      <c r="RUY390" s="1085"/>
      <c r="RUZ390" s="1085"/>
      <c r="RVA390" s="1085"/>
      <c r="RVB390" s="1085"/>
      <c r="RVC390" s="1085"/>
      <c r="RVD390" s="1085"/>
      <c r="RVE390" s="1085"/>
      <c r="RVF390" s="1085"/>
      <c r="RVG390" s="1085"/>
      <c r="RVH390" s="1085"/>
      <c r="RVI390" s="1085"/>
      <c r="RVJ390" s="1085"/>
      <c r="RVK390" s="1085"/>
      <c r="RVL390" s="1080"/>
      <c r="RVM390" s="1085"/>
      <c r="RVN390" s="1085"/>
      <c r="RVO390" s="1085"/>
      <c r="RVP390" s="1085"/>
      <c r="RVQ390" s="1085"/>
      <c r="RVR390" s="1085"/>
      <c r="RVS390" s="1085"/>
      <c r="RVT390" s="1085"/>
      <c r="RVU390" s="1085"/>
      <c r="RVV390" s="1085"/>
      <c r="RVW390" s="1085"/>
      <c r="RVX390" s="1085"/>
      <c r="RVY390" s="1085"/>
      <c r="RVZ390" s="1085"/>
      <c r="RWA390" s="1080"/>
      <c r="RWB390" s="1085"/>
      <c r="RWC390" s="1085"/>
      <c r="RWD390" s="1085"/>
      <c r="RWE390" s="1085"/>
      <c r="RWF390" s="1085"/>
      <c r="RWG390" s="1085"/>
      <c r="RWH390" s="1085"/>
      <c r="RWI390" s="1085"/>
      <c r="RWJ390" s="1085"/>
      <c r="RWK390" s="1085"/>
      <c r="RWL390" s="1085"/>
      <c r="RWM390" s="1085"/>
      <c r="RWN390" s="1085"/>
      <c r="RWO390" s="1085"/>
      <c r="RWP390" s="1080"/>
      <c r="RWQ390" s="1085"/>
      <c r="RWR390" s="1085"/>
      <c r="RWS390" s="1085"/>
      <c r="RWT390" s="1085"/>
      <c r="RWU390" s="1085"/>
      <c r="RWV390" s="1085"/>
      <c r="RWW390" s="1085"/>
      <c r="RWX390" s="1085"/>
      <c r="RWY390" s="1085"/>
      <c r="RWZ390" s="1085"/>
      <c r="RXA390" s="1085"/>
      <c r="RXB390" s="1085"/>
      <c r="RXC390" s="1085"/>
      <c r="RXD390" s="1085"/>
      <c r="RXE390" s="1080"/>
      <c r="RXF390" s="1085"/>
      <c r="RXG390" s="1085"/>
      <c r="RXH390" s="1085"/>
      <c r="RXI390" s="1085"/>
      <c r="RXJ390" s="1085"/>
      <c r="RXK390" s="1085"/>
      <c r="RXL390" s="1085"/>
      <c r="RXM390" s="1085"/>
      <c r="RXN390" s="1085"/>
      <c r="RXO390" s="1085"/>
      <c r="RXP390" s="1085"/>
      <c r="RXQ390" s="1085"/>
      <c r="RXR390" s="1085"/>
      <c r="RXS390" s="1085"/>
      <c r="RXT390" s="1080"/>
      <c r="RXU390" s="1085"/>
      <c r="RXV390" s="1085"/>
      <c r="RXW390" s="1085"/>
      <c r="RXX390" s="1085"/>
      <c r="RXY390" s="1085"/>
      <c r="RXZ390" s="1085"/>
      <c r="RYA390" s="1085"/>
      <c r="RYB390" s="1085"/>
      <c r="RYC390" s="1085"/>
      <c r="RYD390" s="1085"/>
      <c r="RYE390" s="1085"/>
      <c r="RYF390" s="1085"/>
      <c r="RYG390" s="1085"/>
      <c r="RYH390" s="1085"/>
      <c r="RYI390" s="1080"/>
      <c r="RYJ390" s="1085"/>
      <c r="RYK390" s="1085"/>
      <c r="RYL390" s="1085"/>
      <c r="RYM390" s="1085"/>
      <c r="RYN390" s="1085"/>
      <c r="RYO390" s="1085"/>
      <c r="RYP390" s="1085"/>
      <c r="RYQ390" s="1085"/>
      <c r="RYR390" s="1085"/>
      <c r="RYS390" s="1085"/>
      <c r="RYT390" s="1085"/>
      <c r="RYU390" s="1085"/>
      <c r="RYV390" s="1085"/>
      <c r="RYW390" s="1085"/>
      <c r="RYX390" s="1080"/>
      <c r="RYY390" s="1085"/>
      <c r="RYZ390" s="1085"/>
      <c r="RZA390" s="1085"/>
      <c r="RZB390" s="1085"/>
      <c r="RZC390" s="1085"/>
      <c r="RZD390" s="1085"/>
      <c r="RZE390" s="1085"/>
      <c r="RZF390" s="1085"/>
      <c r="RZG390" s="1085"/>
      <c r="RZH390" s="1085"/>
      <c r="RZI390" s="1085"/>
      <c r="RZJ390" s="1085"/>
      <c r="RZK390" s="1085"/>
      <c r="RZL390" s="1085"/>
      <c r="RZM390" s="1080"/>
      <c r="RZN390" s="1085"/>
      <c r="RZO390" s="1085"/>
      <c r="RZP390" s="1085"/>
      <c r="RZQ390" s="1085"/>
      <c r="RZR390" s="1085"/>
      <c r="RZS390" s="1085"/>
      <c r="RZT390" s="1085"/>
      <c r="RZU390" s="1085"/>
      <c r="RZV390" s="1085"/>
      <c r="RZW390" s="1085"/>
      <c r="RZX390" s="1085"/>
      <c r="RZY390" s="1085"/>
      <c r="RZZ390" s="1085"/>
      <c r="SAA390" s="1085"/>
      <c r="SAB390" s="1080"/>
      <c r="SAC390" s="1085"/>
      <c r="SAD390" s="1085"/>
      <c r="SAE390" s="1085"/>
      <c r="SAF390" s="1085"/>
      <c r="SAG390" s="1085"/>
      <c r="SAH390" s="1085"/>
      <c r="SAI390" s="1085"/>
      <c r="SAJ390" s="1085"/>
      <c r="SAK390" s="1085"/>
      <c r="SAL390" s="1085"/>
      <c r="SAM390" s="1085"/>
      <c r="SAN390" s="1085"/>
      <c r="SAO390" s="1085"/>
      <c r="SAP390" s="1085"/>
      <c r="SAQ390" s="1080"/>
      <c r="SAR390" s="1085"/>
      <c r="SAS390" s="1085"/>
      <c r="SAT390" s="1085"/>
      <c r="SAU390" s="1085"/>
      <c r="SAV390" s="1085"/>
      <c r="SAW390" s="1085"/>
      <c r="SAX390" s="1085"/>
      <c r="SAY390" s="1085"/>
      <c r="SAZ390" s="1085"/>
      <c r="SBA390" s="1085"/>
      <c r="SBB390" s="1085"/>
      <c r="SBC390" s="1085"/>
      <c r="SBD390" s="1085"/>
      <c r="SBE390" s="1085"/>
      <c r="SBF390" s="1080"/>
      <c r="SBG390" s="1085"/>
      <c r="SBH390" s="1085"/>
      <c r="SBI390" s="1085"/>
      <c r="SBJ390" s="1085"/>
      <c r="SBK390" s="1085"/>
      <c r="SBL390" s="1085"/>
      <c r="SBM390" s="1085"/>
      <c r="SBN390" s="1085"/>
      <c r="SBO390" s="1085"/>
      <c r="SBP390" s="1085"/>
      <c r="SBQ390" s="1085"/>
      <c r="SBR390" s="1085"/>
      <c r="SBS390" s="1085"/>
      <c r="SBT390" s="1085"/>
      <c r="SBU390" s="1080"/>
      <c r="SBV390" s="1085"/>
      <c r="SBW390" s="1085"/>
      <c r="SBX390" s="1085"/>
      <c r="SBY390" s="1085"/>
      <c r="SBZ390" s="1085"/>
      <c r="SCA390" s="1085"/>
      <c r="SCB390" s="1085"/>
      <c r="SCC390" s="1085"/>
      <c r="SCD390" s="1085"/>
      <c r="SCE390" s="1085"/>
      <c r="SCF390" s="1085"/>
      <c r="SCG390" s="1085"/>
      <c r="SCH390" s="1085"/>
      <c r="SCI390" s="1085"/>
      <c r="SCJ390" s="1080"/>
      <c r="SCK390" s="1085"/>
      <c r="SCL390" s="1085"/>
      <c r="SCM390" s="1085"/>
      <c r="SCN390" s="1085"/>
      <c r="SCO390" s="1085"/>
      <c r="SCP390" s="1085"/>
      <c r="SCQ390" s="1085"/>
      <c r="SCR390" s="1085"/>
      <c r="SCS390" s="1085"/>
      <c r="SCT390" s="1085"/>
      <c r="SCU390" s="1085"/>
      <c r="SCV390" s="1085"/>
      <c r="SCW390" s="1085"/>
      <c r="SCX390" s="1085"/>
      <c r="SCY390" s="1080"/>
      <c r="SCZ390" s="1085"/>
      <c r="SDA390" s="1085"/>
      <c r="SDB390" s="1085"/>
      <c r="SDC390" s="1085"/>
      <c r="SDD390" s="1085"/>
      <c r="SDE390" s="1085"/>
      <c r="SDF390" s="1085"/>
      <c r="SDG390" s="1085"/>
      <c r="SDH390" s="1085"/>
      <c r="SDI390" s="1085"/>
      <c r="SDJ390" s="1085"/>
      <c r="SDK390" s="1085"/>
      <c r="SDL390" s="1085"/>
      <c r="SDM390" s="1085"/>
      <c r="SDN390" s="1080"/>
      <c r="SDO390" s="1085"/>
      <c r="SDP390" s="1085"/>
      <c r="SDQ390" s="1085"/>
      <c r="SDR390" s="1085"/>
      <c r="SDS390" s="1085"/>
      <c r="SDT390" s="1085"/>
      <c r="SDU390" s="1085"/>
      <c r="SDV390" s="1085"/>
      <c r="SDW390" s="1085"/>
      <c r="SDX390" s="1085"/>
      <c r="SDY390" s="1085"/>
      <c r="SDZ390" s="1085"/>
      <c r="SEA390" s="1085"/>
      <c r="SEB390" s="1085"/>
      <c r="SEC390" s="1080"/>
      <c r="SED390" s="1085"/>
      <c r="SEE390" s="1085"/>
      <c r="SEF390" s="1085"/>
      <c r="SEG390" s="1085"/>
      <c r="SEH390" s="1085"/>
      <c r="SEI390" s="1085"/>
      <c r="SEJ390" s="1085"/>
      <c r="SEK390" s="1085"/>
      <c r="SEL390" s="1085"/>
      <c r="SEM390" s="1085"/>
      <c r="SEN390" s="1085"/>
      <c r="SEO390" s="1085"/>
      <c r="SEP390" s="1085"/>
      <c r="SEQ390" s="1085"/>
      <c r="SER390" s="1080"/>
      <c r="SES390" s="1085"/>
      <c r="SET390" s="1085"/>
      <c r="SEU390" s="1085"/>
      <c r="SEV390" s="1085"/>
      <c r="SEW390" s="1085"/>
      <c r="SEX390" s="1085"/>
      <c r="SEY390" s="1085"/>
      <c r="SEZ390" s="1085"/>
      <c r="SFA390" s="1085"/>
      <c r="SFB390" s="1085"/>
      <c r="SFC390" s="1085"/>
      <c r="SFD390" s="1085"/>
      <c r="SFE390" s="1085"/>
      <c r="SFF390" s="1085"/>
      <c r="SFG390" s="1080"/>
      <c r="SFH390" s="1085"/>
      <c r="SFI390" s="1085"/>
      <c r="SFJ390" s="1085"/>
      <c r="SFK390" s="1085"/>
      <c r="SFL390" s="1085"/>
      <c r="SFM390" s="1085"/>
      <c r="SFN390" s="1085"/>
      <c r="SFO390" s="1085"/>
      <c r="SFP390" s="1085"/>
      <c r="SFQ390" s="1085"/>
      <c r="SFR390" s="1085"/>
      <c r="SFS390" s="1085"/>
      <c r="SFT390" s="1085"/>
      <c r="SFU390" s="1085"/>
      <c r="SFV390" s="1080"/>
      <c r="SFW390" s="1085"/>
      <c r="SFX390" s="1085"/>
      <c r="SFY390" s="1085"/>
      <c r="SFZ390" s="1085"/>
      <c r="SGA390" s="1085"/>
      <c r="SGB390" s="1085"/>
      <c r="SGC390" s="1085"/>
      <c r="SGD390" s="1085"/>
      <c r="SGE390" s="1085"/>
      <c r="SGF390" s="1085"/>
      <c r="SGG390" s="1085"/>
      <c r="SGH390" s="1085"/>
      <c r="SGI390" s="1085"/>
      <c r="SGJ390" s="1085"/>
      <c r="SGK390" s="1080"/>
      <c r="SGL390" s="1085"/>
      <c r="SGM390" s="1085"/>
      <c r="SGN390" s="1085"/>
      <c r="SGO390" s="1085"/>
      <c r="SGP390" s="1085"/>
      <c r="SGQ390" s="1085"/>
      <c r="SGR390" s="1085"/>
      <c r="SGS390" s="1085"/>
      <c r="SGT390" s="1085"/>
      <c r="SGU390" s="1085"/>
      <c r="SGV390" s="1085"/>
      <c r="SGW390" s="1085"/>
      <c r="SGX390" s="1085"/>
      <c r="SGY390" s="1085"/>
      <c r="SGZ390" s="1080"/>
      <c r="SHA390" s="1085"/>
      <c r="SHB390" s="1085"/>
      <c r="SHC390" s="1085"/>
      <c r="SHD390" s="1085"/>
      <c r="SHE390" s="1085"/>
      <c r="SHF390" s="1085"/>
      <c r="SHG390" s="1085"/>
      <c r="SHH390" s="1085"/>
      <c r="SHI390" s="1085"/>
      <c r="SHJ390" s="1085"/>
      <c r="SHK390" s="1085"/>
      <c r="SHL390" s="1085"/>
      <c r="SHM390" s="1085"/>
      <c r="SHN390" s="1085"/>
      <c r="SHO390" s="1080"/>
      <c r="SHP390" s="1085"/>
      <c r="SHQ390" s="1085"/>
      <c r="SHR390" s="1085"/>
      <c r="SHS390" s="1085"/>
      <c r="SHT390" s="1085"/>
      <c r="SHU390" s="1085"/>
      <c r="SHV390" s="1085"/>
      <c r="SHW390" s="1085"/>
      <c r="SHX390" s="1085"/>
      <c r="SHY390" s="1085"/>
      <c r="SHZ390" s="1085"/>
      <c r="SIA390" s="1085"/>
      <c r="SIB390" s="1085"/>
      <c r="SIC390" s="1085"/>
      <c r="SID390" s="1080"/>
      <c r="SIE390" s="1085"/>
      <c r="SIF390" s="1085"/>
      <c r="SIG390" s="1085"/>
      <c r="SIH390" s="1085"/>
      <c r="SII390" s="1085"/>
      <c r="SIJ390" s="1085"/>
      <c r="SIK390" s="1085"/>
      <c r="SIL390" s="1085"/>
      <c r="SIM390" s="1085"/>
      <c r="SIN390" s="1085"/>
      <c r="SIO390" s="1085"/>
      <c r="SIP390" s="1085"/>
      <c r="SIQ390" s="1085"/>
      <c r="SIR390" s="1085"/>
      <c r="SIS390" s="1080"/>
      <c r="SIT390" s="1085"/>
      <c r="SIU390" s="1085"/>
      <c r="SIV390" s="1085"/>
      <c r="SIW390" s="1085"/>
      <c r="SIX390" s="1085"/>
      <c r="SIY390" s="1085"/>
      <c r="SIZ390" s="1085"/>
      <c r="SJA390" s="1085"/>
      <c r="SJB390" s="1085"/>
      <c r="SJC390" s="1085"/>
      <c r="SJD390" s="1085"/>
      <c r="SJE390" s="1085"/>
      <c r="SJF390" s="1085"/>
      <c r="SJG390" s="1085"/>
      <c r="SJH390" s="1080"/>
      <c r="SJI390" s="1085"/>
      <c r="SJJ390" s="1085"/>
      <c r="SJK390" s="1085"/>
      <c r="SJL390" s="1085"/>
      <c r="SJM390" s="1085"/>
      <c r="SJN390" s="1085"/>
      <c r="SJO390" s="1085"/>
      <c r="SJP390" s="1085"/>
      <c r="SJQ390" s="1085"/>
      <c r="SJR390" s="1085"/>
      <c r="SJS390" s="1085"/>
      <c r="SJT390" s="1085"/>
      <c r="SJU390" s="1085"/>
      <c r="SJV390" s="1085"/>
      <c r="SJW390" s="1080"/>
      <c r="SJX390" s="1085"/>
      <c r="SJY390" s="1085"/>
      <c r="SJZ390" s="1085"/>
      <c r="SKA390" s="1085"/>
      <c r="SKB390" s="1085"/>
      <c r="SKC390" s="1085"/>
      <c r="SKD390" s="1085"/>
      <c r="SKE390" s="1085"/>
      <c r="SKF390" s="1085"/>
      <c r="SKG390" s="1085"/>
      <c r="SKH390" s="1085"/>
      <c r="SKI390" s="1085"/>
      <c r="SKJ390" s="1085"/>
      <c r="SKK390" s="1085"/>
      <c r="SKL390" s="1080"/>
      <c r="SKM390" s="1085"/>
      <c r="SKN390" s="1085"/>
      <c r="SKO390" s="1085"/>
      <c r="SKP390" s="1085"/>
      <c r="SKQ390" s="1085"/>
      <c r="SKR390" s="1085"/>
      <c r="SKS390" s="1085"/>
      <c r="SKT390" s="1085"/>
      <c r="SKU390" s="1085"/>
      <c r="SKV390" s="1085"/>
      <c r="SKW390" s="1085"/>
      <c r="SKX390" s="1085"/>
      <c r="SKY390" s="1085"/>
      <c r="SKZ390" s="1085"/>
      <c r="SLA390" s="1080"/>
      <c r="SLB390" s="1085"/>
      <c r="SLC390" s="1085"/>
      <c r="SLD390" s="1085"/>
      <c r="SLE390" s="1085"/>
      <c r="SLF390" s="1085"/>
      <c r="SLG390" s="1085"/>
      <c r="SLH390" s="1085"/>
      <c r="SLI390" s="1085"/>
      <c r="SLJ390" s="1085"/>
      <c r="SLK390" s="1085"/>
      <c r="SLL390" s="1085"/>
      <c r="SLM390" s="1085"/>
      <c r="SLN390" s="1085"/>
      <c r="SLO390" s="1085"/>
      <c r="SLP390" s="1080"/>
      <c r="SLQ390" s="1085"/>
      <c r="SLR390" s="1085"/>
      <c r="SLS390" s="1085"/>
      <c r="SLT390" s="1085"/>
      <c r="SLU390" s="1085"/>
      <c r="SLV390" s="1085"/>
      <c r="SLW390" s="1085"/>
      <c r="SLX390" s="1085"/>
      <c r="SLY390" s="1085"/>
      <c r="SLZ390" s="1085"/>
      <c r="SMA390" s="1085"/>
      <c r="SMB390" s="1085"/>
      <c r="SMC390" s="1085"/>
      <c r="SMD390" s="1085"/>
      <c r="SME390" s="1080"/>
      <c r="SMF390" s="1085"/>
      <c r="SMG390" s="1085"/>
      <c r="SMH390" s="1085"/>
      <c r="SMI390" s="1085"/>
      <c r="SMJ390" s="1085"/>
      <c r="SMK390" s="1085"/>
      <c r="SML390" s="1085"/>
      <c r="SMM390" s="1085"/>
      <c r="SMN390" s="1085"/>
      <c r="SMO390" s="1085"/>
      <c r="SMP390" s="1085"/>
      <c r="SMQ390" s="1085"/>
      <c r="SMR390" s="1085"/>
      <c r="SMS390" s="1085"/>
      <c r="SMT390" s="1080"/>
      <c r="SMU390" s="1085"/>
      <c r="SMV390" s="1085"/>
      <c r="SMW390" s="1085"/>
      <c r="SMX390" s="1085"/>
      <c r="SMY390" s="1085"/>
      <c r="SMZ390" s="1085"/>
      <c r="SNA390" s="1085"/>
      <c r="SNB390" s="1085"/>
      <c r="SNC390" s="1085"/>
      <c r="SND390" s="1085"/>
      <c r="SNE390" s="1085"/>
      <c r="SNF390" s="1085"/>
      <c r="SNG390" s="1085"/>
      <c r="SNH390" s="1085"/>
      <c r="SNI390" s="1080"/>
      <c r="SNJ390" s="1085"/>
      <c r="SNK390" s="1085"/>
      <c r="SNL390" s="1085"/>
      <c r="SNM390" s="1085"/>
      <c r="SNN390" s="1085"/>
      <c r="SNO390" s="1085"/>
      <c r="SNP390" s="1085"/>
      <c r="SNQ390" s="1085"/>
      <c r="SNR390" s="1085"/>
      <c r="SNS390" s="1085"/>
      <c r="SNT390" s="1085"/>
      <c r="SNU390" s="1085"/>
      <c r="SNV390" s="1085"/>
      <c r="SNW390" s="1085"/>
      <c r="SNX390" s="1080"/>
      <c r="SNY390" s="1085"/>
      <c r="SNZ390" s="1085"/>
      <c r="SOA390" s="1085"/>
      <c r="SOB390" s="1085"/>
      <c r="SOC390" s="1085"/>
      <c r="SOD390" s="1085"/>
      <c r="SOE390" s="1085"/>
      <c r="SOF390" s="1085"/>
      <c r="SOG390" s="1085"/>
      <c r="SOH390" s="1085"/>
      <c r="SOI390" s="1085"/>
      <c r="SOJ390" s="1085"/>
      <c r="SOK390" s="1085"/>
      <c r="SOL390" s="1085"/>
      <c r="SOM390" s="1080"/>
      <c r="SON390" s="1085"/>
      <c r="SOO390" s="1085"/>
      <c r="SOP390" s="1085"/>
      <c r="SOQ390" s="1085"/>
      <c r="SOR390" s="1085"/>
      <c r="SOS390" s="1085"/>
      <c r="SOT390" s="1085"/>
      <c r="SOU390" s="1085"/>
      <c r="SOV390" s="1085"/>
      <c r="SOW390" s="1085"/>
      <c r="SOX390" s="1085"/>
      <c r="SOY390" s="1085"/>
      <c r="SOZ390" s="1085"/>
      <c r="SPA390" s="1085"/>
      <c r="SPB390" s="1080"/>
      <c r="SPC390" s="1085"/>
      <c r="SPD390" s="1085"/>
      <c r="SPE390" s="1085"/>
      <c r="SPF390" s="1085"/>
      <c r="SPG390" s="1085"/>
      <c r="SPH390" s="1085"/>
      <c r="SPI390" s="1085"/>
      <c r="SPJ390" s="1085"/>
      <c r="SPK390" s="1085"/>
      <c r="SPL390" s="1085"/>
      <c r="SPM390" s="1085"/>
      <c r="SPN390" s="1085"/>
      <c r="SPO390" s="1085"/>
      <c r="SPP390" s="1085"/>
      <c r="SPQ390" s="1080"/>
      <c r="SPR390" s="1085"/>
      <c r="SPS390" s="1085"/>
      <c r="SPT390" s="1085"/>
      <c r="SPU390" s="1085"/>
      <c r="SPV390" s="1085"/>
      <c r="SPW390" s="1085"/>
      <c r="SPX390" s="1085"/>
      <c r="SPY390" s="1085"/>
      <c r="SPZ390" s="1085"/>
      <c r="SQA390" s="1085"/>
      <c r="SQB390" s="1085"/>
      <c r="SQC390" s="1085"/>
      <c r="SQD390" s="1085"/>
      <c r="SQE390" s="1085"/>
      <c r="SQF390" s="1080"/>
      <c r="SQG390" s="1085"/>
      <c r="SQH390" s="1085"/>
      <c r="SQI390" s="1085"/>
      <c r="SQJ390" s="1085"/>
      <c r="SQK390" s="1085"/>
      <c r="SQL390" s="1085"/>
      <c r="SQM390" s="1085"/>
      <c r="SQN390" s="1085"/>
      <c r="SQO390" s="1085"/>
      <c r="SQP390" s="1085"/>
      <c r="SQQ390" s="1085"/>
      <c r="SQR390" s="1085"/>
      <c r="SQS390" s="1085"/>
      <c r="SQT390" s="1085"/>
      <c r="SQU390" s="1080"/>
      <c r="SQV390" s="1085"/>
      <c r="SQW390" s="1085"/>
      <c r="SQX390" s="1085"/>
      <c r="SQY390" s="1085"/>
      <c r="SQZ390" s="1085"/>
      <c r="SRA390" s="1085"/>
      <c r="SRB390" s="1085"/>
      <c r="SRC390" s="1085"/>
      <c r="SRD390" s="1085"/>
      <c r="SRE390" s="1085"/>
      <c r="SRF390" s="1085"/>
      <c r="SRG390" s="1085"/>
      <c r="SRH390" s="1085"/>
      <c r="SRI390" s="1085"/>
      <c r="SRJ390" s="1080"/>
      <c r="SRK390" s="1085"/>
      <c r="SRL390" s="1085"/>
      <c r="SRM390" s="1085"/>
      <c r="SRN390" s="1085"/>
      <c r="SRO390" s="1085"/>
      <c r="SRP390" s="1085"/>
      <c r="SRQ390" s="1085"/>
      <c r="SRR390" s="1085"/>
      <c r="SRS390" s="1085"/>
      <c r="SRT390" s="1085"/>
      <c r="SRU390" s="1085"/>
      <c r="SRV390" s="1085"/>
      <c r="SRW390" s="1085"/>
      <c r="SRX390" s="1085"/>
      <c r="SRY390" s="1080"/>
      <c r="SRZ390" s="1085"/>
      <c r="SSA390" s="1085"/>
      <c r="SSB390" s="1085"/>
      <c r="SSC390" s="1085"/>
      <c r="SSD390" s="1085"/>
      <c r="SSE390" s="1085"/>
      <c r="SSF390" s="1085"/>
      <c r="SSG390" s="1085"/>
      <c r="SSH390" s="1085"/>
      <c r="SSI390" s="1085"/>
      <c r="SSJ390" s="1085"/>
      <c r="SSK390" s="1085"/>
      <c r="SSL390" s="1085"/>
      <c r="SSM390" s="1085"/>
      <c r="SSN390" s="1080"/>
      <c r="SSO390" s="1085"/>
      <c r="SSP390" s="1085"/>
      <c r="SSQ390" s="1085"/>
      <c r="SSR390" s="1085"/>
      <c r="SSS390" s="1085"/>
      <c r="SST390" s="1085"/>
      <c r="SSU390" s="1085"/>
      <c r="SSV390" s="1085"/>
      <c r="SSW390" s="1085"/>
      <c r="SSX390" s="1085"/>
      <c r="SSY390" s="1085"/>
      <c r="SSZ390" s="1085"/>
      <c r="STA390" s="1085"/>
      <c r="STB390" s="1085"/>
      <c r="STC390" s="1080"/>
      <c r="STD390" s="1085"/>
      <c r="STE390" s="1085"/>
      <c r="STF390" s="1085"/>
      <c r="STG390" s="1085"/>
      <c r="STH390" s="1085"/>
      <c r="STI390" s="1085"/>
      <c r="STJ390" s="1085"/>
      <c r="STK390" s="1085"/>
      <c r="STL390" s="1085"/>
      <c r="STM390" s="1085"/>
      <c r="STN390" s="1085"/>
      <c r="STO390" s="1085"/>
      <c r="STP390" s="1085"/>
      <c r="STQ390" s="1085"/>
      <c r="STR390" s="1080"/>
      <c r="STS390" s="1085"/>
      <c r="STT390" s="1085"/>
      <c r="STU390" s="1085"/>
      <c r="STV390" s="1085"/>
      <c r="STW390" s="1085"/>
      <c r="STX390" s="1085"/>
      <c r="STY390" s="1085"/>
      <c r="STZ390" s="1085"/>
      <c r="SUA390" s="1085"/>
      <c r="SUB390" s="1085"/>
      <c r="SUC390" s="1085"/>
      <c r="SUD390" s="1085"/>
      <c r="SUE390" s="1085"/>
      <c r="SUF390" s="1085"/>
      <c r="SUG390" s="1080"/>
      <c r="SUH390" s="1085"/>
      <c r="SUI390" s="1085"/>
      <c r="SUJ390" s="1085"/>
      <c r="SUK390" s="1085"/>
      <c r="SUL390" s="1085"/>
      <c r="SUM390" s="1085"/>
      <c r="SUN390" s="1085"/>
      <c r="SUO390" s="1085"/>
      <c r="SUP390" s="1085"/>
      <c r="SUQ390" s="1085"/>
      <c r="SUR390" s="1085"/>
      <c r="SUS390" s="1085"/>
      <c r="SUT390" s="1085"/>
      <c r="SUU390" s="1085"/>
      <c r="SUV390" s="1080"/>
      <c r="SUW390" s="1085"/>
      <c r="SUX390" s="1085"/>
      <c r="SUY390" s="1085"/>
      <c r="SUZ390" s="1085"/>
      <c r="SVA390" s="1085"/>
      <c r="SVB390" s="1085"/>
      <c r="SVC390" s="1085"/>
      <c r="SVD390" s="1085"/>
      <c r="SVE390" s="1085"/>
      <c r="SVF390" s="1085"/>
      <c r="SVG390" s="1085"/>
      <c r="SVH390" s="1085"/>
      <c r="SVI390" s="1085"/>
      <c r="SVJ390" s="1085"/>
      <c r="SVK390" s="1080"/>
      <c r="SVL390" s="1085"/>
      <c r="SVM390" s="1085"/>
      <c r="SVN390" s="1085"/>
      <c r="SVO390" s="1085"/>
      <c r="SVP390" s="1085"/>
      <c r="SVQ390" s="1085"/>
      <c r="SVR390" s="1085"/>
      <c r="SVS390" s="1085"/>
      <c r="SVT390" s="1085"/>
      <c r="SVU390" s="1085"/>
      <c r="SVV390" s="1085"/>
      <c r="SVW390" s="1085"/>
      <c r="SVX390" s="1085"/>
      <c r="SVY390" s="1085"/>
      <c r="SVZ390" s="1080"/>
      <c r="SWA390" s="1085"/>
      <c r="SWB390" s="1085"/>
      <c r="SWC390" s="1085"/>
      <c r="SWD390" s="1085"/>
      <c r="SWE390" s="1085"/>
      <c r="SWF390" s="1085"/>
      <c r="SWG390" s="1085"/>
      <c r="SWH390" s="1085"/>
      <c r="SWI390" s="1085"/>
      <c r="SWJ390" s="1085"/>
      <c r="SWK390" s="1085"/>
      <c r="SWL390" s="1085"/>
      <c r="SWM390" s="1085"/>
      <c r="SWN390" s="1085"/>
      <c r="SWO390" s="1080"/>
      <c r="SWP390" s="1085"/>
      <c r="SWQ390" s="1085"/>
      <c r="SWR390" s="1085"/>
      <c r="SWS390" s="1085"/>
      <c r="SWT390" s="1085"/>
      <c r="SWU390" s="1085"/>
      <c r="SWV390" s="1085"/>
      <c r="SWW390" s="1085"/>
      <c r="SWX390" s="1085"/>
      <c r="SWY390" s="1085"/>
      <c r="SWZ390" s="1085"/>
      <c r="SXA390" s="1085"/>
      <c r="SXB390" s="1085"/>
      <c r="SXC390" s="1085"/>
      <c r="SXD390" s="1080"/>
      <c r="SXE390" s="1085"/>
      <c r="SXF390" s="1085"/>
      <c r="SXG390" s="1085"/>
      <c r="SXH390" s="1085"/>
      <c r="SXI390" s="1085"/>
      <c r="SXJ390" s="1085"/>
      <c r="SXK390" s="1085"/>
      <c r="SXL390" s="1085"/>
      <c r="SXM390" s="1085"/>
      <c r="SXN390" s="1085"/>
      <c r="SXO390" s="1085"/>
      <c r="SXP390" s="1085"/>
      <c r="SXQ390" s="1085"/>
      <c r="SXR390" s="1085"/>
      <c r="SXS390" s="1080"/>
      <c r="SXT390" s="1085"/>
      <c r="SXU390" s="1085"/>
      <c r="SXV390" s="1085"/>
      <c r="SXW390" s="1085"/>
      <c r="SXX390" s="1085"/>
      <c r="SXY390" s="1085"/>
      <c r="SXZ390" s="1085"/>
      <c r="SYA390" s="1085"/>
      <c r="SYB390" s="1085"/>
      <c r="SYC390" s="1085"/>
      <c r="SYD390" s="1085"/>
      <c r="SYE390" s="1085"/>
      <c r="SYF390" s="1085"/>
      <c r="SYG390" s="1085"/>
      <c r="SYH390" s="1080"/>
      <c r="SYI390" s="1085"/>
      <c r="SYJ390" s="1085"/>
      <c r="SYK390" s="1085"/>
      <c r="SYL390" s="1085"/>
      <c r="SYM390" s="1085"/>
      <c r="SYN390" s="1085"/>
      <c r="SYO390" s="1085"/>
      <c r="SYP390" s="1085"/>
      <c r="SYQ390" s="1085"/>
      <c r="SYR390" s="1085"/>
      <c r="SYS390" s="1085"/>
      <c r="SYT390" s="1085"/>
      <c r="SYU390" s="1085"/>
      <c r="SYV390" s="1085"/>
      <c r="SYW390" s="1080"/>
      <c r="SYX390" s="1085"/>
      <c r="SYY390" s="1085"/>
      <c r="SYZ390" s="1085"/>
      <c r="SZA390" s="1085"/>
      <c r="SZB390" s="1085"/>
      <c r="SZC390" s="1085"/>
      <c r="SZD390" s="1085"/>
      <c r="SZE390" s="1085"/>
      <c r="SZF390" s="1085"/>
      <c r="SZG390" s="1085"/>
      <c r="SZH390" s="1085"/>
      <c r="SZI390" s="1085"/>
      <c r="SZJ390" s="1085"/>
      <c r="SZK390" s="1085"/>
      <c r="SZL390" s="1080"/>
      <c r="SZM390" s="1085"/>
      <c r="SZN390" s="1085"/>
      <c r="SZO390" s="1085"/>
      <c r="SZP390" s="1085"/>
      <c r="SZQ390" s="1085"/>
      <c r="SZR390" s="1085"/>
      <c r="SZS390" s="1085"/>
      <c r="SZT390" s="1085"/>
      <c r="SZU390" s="1085"/>
      <c r="SZV390" s="1085"/>
      <c r="SZW390" s="1085"/>
      <c r="SZX390" s="1085"/>
      <c r="SZY390" s="1085"/>
      <c r="SZZ390" s="1085"/>
      <c r="TAA390" s="1080"/>
      <c r="TAB390" s="1085"/>
      <c r="TAC390" s="1085"/>
      <c r="TAD390" s="1085"/>
      <c r="TAE390" s="1085"/>
      <c r="TAF390" s="1085"/>
      <c r="TAG390" s="1085"/>
      <c r="TAH390" s="1085"/>
      <c r="TAI390" s="1085"/>
      <c r="TAJ390" s="1085"/>
      <c r="TAK390" s="1085"/>
      <c r="TAL390" s="1085"/>
      <c r="TAM390" s="1085"/>
      <c r="TAN390" s="1085"/>
      <c r="TAO390" s="1085"/>
      <c r="TAP390" s="1080"/>
      <c r="TAQ390" s="1085"/>
      <c r="TAR390" s="1085"/>
      <c r="TAS390" s="1085"/>
      <c r="TAT390" s="1085"/>
      <c r="TAU390" s="1085"/>
      <c r="TAV390" s="1085"/>
      <c r="TAW390" s="1085"/>
      <c r="TAX390" s="1085"/>
      <c r="TAY390" s="1085"/>
      <c r="TAZ390" s="1085"/>
      <c r="TBA390" s="1085"/>
      <c r="TBB390" s="1085"/>
      <c r="TBC390" s="1085"/>
      <c r="TBD390" s="1085"/>
      <c r="TBE390" s="1080"/>
      <c r="TBF390" s="1085"/>
      <c r="TBG390" s="1085"/>
      <c r="TBH390" s="1085"/>
      <c r="TBI390" s="1085"/>
      <c r="TBJ390" s="1085"/>
      <c r="TBK390" s="1085"/>
      <c r="TBL390" s="1085"/>
      <c r="TBM390" s="1085"/>
      <c r="TBN390" s="1085"/>
      <c r="TBO390" s="1085"/>
      <c r="TBP390" s="1085"/>
      <c r="TBQ390" s="1085"/>
      <c r="TBR390" s="1085"/>
      <c r="TBS390" s="1085"/>
      <c r="TBT390" s="1080"/>
      <c r="TBU390" s="1085"/>
      <c r="TBV390" s="1085"/>
      <c r="TBW390" s="1085"/>
      <c r="TBX390" s="1085"/>
      <c r="TBY390" s="1085"/>
      <c r="TBZ390" s="1085"/>
      <c r="TCA390" s="1085"/>
      <c r="TCB390" s="1085"/>
      <c r="TCC390" s="1085"/>
      <c r="TCD390" s="1085"/>
      <c r="TCE390" s="1085"/>
      <c r="TCF390" s="1085"/>
      <c r="TCG390" s="1085"/>
      <c r="TCH390" s="1085"/>
      <c r="TCI390" s="1080"/>
      <c r="TCJ390" s="1085"/>
      <c r="TCK390" s="1085"/>
      <c r="TCL390" s="1085"/>
      <c r="TCM390" s="1085"/>
      <c r="TCN390" s="1085"/>
      <c r="TCO390" s="1085"/>
      <c r="TCP390" s="1085"/>
      <c r="TCQ390" s="1085"/>
      <c r="TCR390" s="1085"/>
      <c r="TCS390" s="1085"/>
      <c r="TCT390" s="1085"/>
      <c r="TCU390" s="1085"/>
      <c r="TCV390" s="1085"/>
      <c r="TCW390" s="1085"/>
      <c r="TCX390" s="1080"/>
      <c r="TCY390" s="1085"/>
      <c r="TCZ390" s="1085"/>
      <c r="TDA390" s="1085"/>
      <c r="TDB390" s="1085"/>
      <c r="TDC390" s="1085"/>
      <c r="TDD390" s="1085"/>
      <c r="TDE390" s="1085"/>
      <c r="TDF390" s="1085"/>
      <c r="TDG390" s="1085"/>
      <c r="TDH390" s="1085"/>
      <c r="TDI390" s="1085"/>
      <c r="TDJ390" s="1085"/>
      <c r="TDK390" s="1085"/>
      <c r="TDL390" s="1085"/>
      <c r="TDM390" s="1080"/>
      <c r="TDN390" s="1085"/>
      <c r="TDO390" s="1085"/>
      <c r="TDP390" s="1085"/>
      <c r="TDQ390" s="1085"/>
      <c r="TDR390" s="1085"/>
      <c r="TDS390" s="1085"/>
      <c r="TDT390" s="1085"/>
      <c r="TDU390" s="1085"/>
      <c r="TDV390" s="1085"/>
      <c r="TDW390" s="1085"/>
      <c r="TDX390" s="1085"/>
      <c r="TDY390" s="1085"/>
      <c r="TDZ390" s="1085"/>
      <c r="TEA390" s="1085"/>
      <c r="TEB390" s="1080"/>
      <c r="TEC390" s="1085"/>
      <c r="TED390" s="1085"/>
      <c r="TEE390" s="1085"/>
      <c r="TEF390" s="1085"/>
      <c r="TEG390" s="1085"/>
      <c r="TEH390" s="1085"/>
      <c r="TEI390" s="1085"/>
      <c r="TEJ390" s="1085"/>
      <c r="TEK390" s="1085"/>
      <c r="TEL390" s="1085"/>
      <c r="TEM390" s="1085"/>
      <c r="TEN390" s="1085"/>
      <c r="TEO390" s="1085"/>
      <c r="TEP390" s="1085"/>
      <c r="TEQ390" s="1080"/>
      <c r="TER390" s="1085"/>
      <c r="TES390" s="1085"/>
      <c r="TET390" s="1085"/>
      <c r="TEU390" s="1085"/>
      <c r="TEV390" s="1085"/>
      <c r="TEW390" s="1085"/>
      <c r="TEX390" s="1085"/>
      <c r="TEY390" s="1085"/>
      <c r="TEZ390" s="1085"/>
      <c r="TFA390" s="1085"/>
      <c r="TFB390" s="1085"/>
      <c r="TFC390" s="1085"/>
      <c r="TFD390" s="1085"/>
      <c r="TFE390" s="1085"/>
      <c r="TFF390" s="1080"/>
      <c r="TFG390" s="1085"/>
      <c r="TFH390" s="1085"/>
      <c r="TFI390" s="1085"/>
      <c r="TFJ390" s="1085"/>
      <c r="TFK390" s="1085"/>
      <c r="TFL390" s="1085"/>
      <c r="TFM390" s="1085"/>
      <c r="TFN390" s="1085"/>
      <c r="TFO390" s="1085"/>
      <c r="TFP390" s="1085"/>
      <c r="TFQ390" s="1085"/>
      <c r="TFR390" s="1085"/>
      <c r="TFS390" s="1085"/>
      <c r="TFT390" s="1085"/>
      <c r="TFU390" s="1080"/>
      <c r="TFV390" s="1085"/>
      <c r="TFW390" s="1085"/>
      <c r="TFX390" s="1085"/>
      <c r="TFY390" s="1085"/>
      <c r="TFZ390" s="1085"/>
      <c r="TGA390" s="1085"/>
      <c r="TGB390" s="1085"/>
      <c r="TGC390" s="1085"/>
      <c r="TGD390" s="1085"/>
      <c r="TGE390" s="1085"/>
      <c r="TGF390" s="1085"/>
      <c r="TGG390" s="1085"/>
      <c r="TGH390" s="1085"/>
      <c r="TGI390" s="1085"/>
      <c r="TGJ390" s="1080"/>
      <c r="TGK390" s="1085"/>
      <c r="TGL390" s="1085"/>
      <c r="TGM390" s="1085"/>
      <c r="TGN390" s="1085"/>
      <c r="TGO390" s="1085"/>
      <c r="TGP390" s="1085"/>
      <c r="TGQ390" s="1085"/>
      <c r="TGR390" s="1085"/>
      <c r="TGS390" s="1085"/>
      <c r="TGT390" s="1085"/>
      <c r="TGU390" s="1085"/>
      <c r="TGV390" s="1085"/>
      <c r="TGW390" s="1085"/>
      <c r="TGX390" s="1085"/>
      <c r="TGY390" s="1080"/>
      <c r="TGZ390" s="1085"/>
      <c r="THA390" s="1085"/>
      <c r="THB390" s="1085"/>
      <c r="THC390" s="1085"/>
      <c r="THD390" s="1085"/>
      <c r="THE390" s="1085"/>
      <c r="THF390" s="1085"/>
      <c r="THG390" s="1085"/>
      <c r="THH390" s="1085"/>
      <c r="THI390" s="1085"/>
      <c r="THJ390" s="1085"/>
      <c r="THK390" s="1085"/>
      <c r="THL390" s="1085"/>
      <c r="THM390" s="1085"/>
      <c r="THN390" s="1080"/>
      <c r="THO390" s="1085"/>
      <c r="THP390" s="1085"/>
      <c r="THQ390" s="1085"/>
      <c r="THR390" s="1085"/>
      <c r="THS390" s="1085"/>
      <c r="THT390" s="1085"/>
      <c r="THU390" s="1085"/>
      <c r="THV390" s="1085"/>
      <c r="THW390" s="1085"/>
      <c r="THX390" s="1085"/>
      <c r="THY390" s="1085"/>
      <c r="THZ390" s="1085"/>
      <c r="TIA390" s="1085"/>
      <c r="TIB390" s="1085"/>
      <c r="TIC390" s="1080"/>
      <c r="TID390" s="1085"/>
      <c r="TIE390" s="1085"/>
      <c r="TIF390" s="1085"/>
      <c r="TIG390" s="1085"/>
      <c r="TIH390" s="1085"/>
      <c r="TII390" s="1085"/>
      <c r="TIJ390" s="1085"/>
      <c r="TIK390" s="1085"/>
      <c r="TIL390" s="1085"/>
      <c r="TIM390" s="1085"/>
      <c r="TIN390" s="1085"/>
      <c r="TIO390" s="1085"/>
      <c r="TIP390" s="1085"/>
      <c r="TIQ390" s="1085"/>
      <c r="TIR390" s="1080"/>
      <c r="TIS390" s="1085"/>
      <c r="TIT390" s="1085"/>
      <c r="TIU390" s="1085"/>
      <c r="TIV390" s="1085"/>
      <c r="TIW390" s="1085"/>
      <c r="TIX390" s="1085"/>
      <c r="TIY390" s="1085"/>
      <c r="TIZ390" s="1085"/>
      <c r="TJA390" s="1085"/>
      <c r="TJB390" s="1085"/>
      <c r="TJC390" s="1085"/>
      <c r="TJD390" s="1085"/>
      <c r="TJE390" s="1085"/>
      <c r="TJF390" s="1085"/>
      <c r="TJG390" s="1080"/>
      <c r="TJH390" s="1085"/>
      <c r="TJI390" s="1085"/>
      <c r="TJJ390" s="1085"/>
      <c r="TJK390" s="1085"/>
      <c r="TJL390" s="1085"/>
      <c r="TJM390" s="1085"/>
      <c r="TJN390" s="1085"/>
      <c r="TJO390" s="1085"/>
      <c r="TJP390" s="1085"/>
      <c r="TJQ390" s="1085"/>
      <c r="TJR390" s="1085"/>
      <c r="TJS390" s="1085"/>
      <c r="TJT390" s="1085"/>
      <c r="TJU390" s="1085"/>
      <c r="TJV390" s="1080"/>
      <c r="TJW390" s="1085"/>
      <c r="TJX390" s="1085"/>
      <c r="TJY390" s="1085"/>
      <c r="TJZ390" s="1085"/>
      <c r="TKA390" s="1085"/>
      <c r="TKB390" s="1085"/>
      <c r="TKC390" s="1085"/>
      <c r="TKD390" s="1085"/>
      <c r="TKE390" s="1085"/>
      <c r="TKF390" s="1085"/>
      <c r="TKG390" s="1085"/>
      <c r="TKH390" s="1085"/>
      <c r="TKI390" s="1085"/>
      <c r="TKJ390" s="1085"/>
      <c r="TKK390" s="1080"/>
      <c r="TKL390" s="1085"/>
      <c r="TKM390" s="1085"/>
      <c r="TKN390" s="1085"/>
      <c r="TKO390" s="1085"/>
      <c r="TKP390" s="1085"/>
      <c r="TKQ390" s="1085"/>
      <c r="TKR390" s="1085"/>
      <c r="TKS390" s="1085"/>
      <c r="TKT390" s="1085"/>
      <c r="TKU390" s="1085"/>
      <c r="TKV390" s="1085"/>
      <c r="TKW390" s="1085"/>
      <c r="TKX390" s="1085"/>
      <c r="TKY390" s="1085"/>
      <c r="TKZ390" s="1080"/>
      <c r="TLA390" s="1085"/>
      <c r="TLB390" s="1085"/>
      <c r="TLC390" s="1085"/>
      <c r="TLD390" s="1085"/>
      <c r="TLE390" s="1085"/>
      <c r="TLF390" s="1085"/>
      <c r="TLG390" s="1085"/>
      <c r="TLH390" s="1085"/>
      <c r="TLI390" s="1085"/>
      <c r="TLJ390" s="1085"/>
      <c r="TLK390" s="1085"/>
      <c r="TLL390" s="1085"/>
      <c r="TLM390" s="1085"/>
      <c r="TLN390" s="1085"/>
      <c r="TLO390" s="1080"/>
      <c r="TLP390" s="1085"/>
      <c r="TLQ390" s="1085"/>
      <c r="TLR390" s="1085"/>
      <c r="TLS390" s="1085"/>
      <c r="TLT390" s="1085"/>
      <c r="TLU390" s="1085"/>
      <c r="TLV390" s="1085"/>
      <c r="TLW390" s="1085"/>
      <c r="TLX390" s="1085"/>
      <c r="TLY390" s="1085"/>
      <c r="TLZ390" s="1085"/>
      <c r="TMA390" s="1085"/>
      <c r="TMB390" s="1085"/>
      <c r="TMC390" s="1085"/>
      <c r="TMD390" s="1080"/>
      <c r="TME390" s="1085"/>
      <c r="TMF390" s="1085"/>
      <c r="TMG390" s="1085"/>
      <c r="TMH390" s="1085"/>
      <c r="TMI390" s="1085"/>
      <c r="TMJ390" s="1085"/>
      <c r="TMK390" s="1085"/>
      <c r="TML390" s="1085"/>
      <c r="TMM390" s="1085"/>
      <c r="TMN390" s="1085"/>
      <c r="TMO390" s="1085"/>
      <c r="TMP390" s="1085"/>
      <c r="TMQ390" s="1085"/>
      <c r="TMR390" s="1085"/>
      <c r="TMS390" s="1080"/>
      <c r="TMT390" s="1085"/>
      <c r="TMU390" s="1085"/>
      <c r="TMV390" s="1085"/>
      <c r="TMW390" s="1085"/>
      <c r="TMX390" s="1085"/>
      <c r="TMY390" s="1085"/>
      <c r="TMZ390" s="1085"/>
      <c r="TNA390" s="1085"/>
      <c r="TNB390" s="1085"/>
      <c r="TNC390" s="1085"/>
      <c r="TND390" s="1085"/>
      <c r="TNE390" s="1085"/>
      <c r="TNF390" s="1085"/>
      <c r="TNG390" s="1085"/>
      <c r="TNH390" s="1080"/>
      <c r="TNI390" s="1085"/>
      <c r="TNJ390" s="1085"/>
      <c r="TNK390" s="1085"/>
      <c r="TNL390" s="1085"/>
      <c r="TNM390" s="1085"/>
      <c r="TNN390" s="1085"/>
      <c r="TNO390" s="1085"/>
      <c r="TNP390" s="1085"/>
      <c r="TNQ390" s="1085"/>
      <c r="TNR390" s="1085"/>
      <c r="TNS390" s="1085"/>
      <c r="TNT390" s="1085"/>
      <c r="TNU390" s="1085"/>
      <c r="TNV390" s="1085"/>
      <c r="TNW390" s="1080"/>
      <c r="TNX390" s="1085"/>
      <c r="TNY390" s="1085"/>
      <c r="TNZ390" s="1085"/>
      <c r="TOA390" s="1085"/>
      <c r="TOB390" s="1085"/>
      <c r="TOC390" s="1085"/>
      <c r="TOD390" s="1085"/>
      <c r="TOE390" s="1085"/>
      <c r="TOF390" s="1085"/>
      <c r="TOG390" s="1085"/>
      <c r="TOH390" s="1085"/>
      <c r="TOI390" s="1085"/>
      <c r="TOJ390" s="1085"/>
      <c r="TOK390" s="1085"/>
      <c r="TOL390" s="1080"/>
      <c r="TOM390" s="1085"/>
      <c r="TON390" s="1085"/>
      <c r="TOO390" s="1085"/>
      <c r="TOP390" s="1085"/>
      <c r="TOQ390" s="1085"/>
      <c r="TOR390" s="1085"/>
      <c r="TOS390" s="1085"/>
      <c r="TOT390" s="1085"/>
      <c r="TOU390" s="1085"/>
      <c r="TOV390" s="1085"/>
      <c r="TOW390" s="1085"/>
      <c r="TOX390" s="1085"/>
      <c r="TOY390" s="1085"/>
      <c r="TOZ390" s="1085"/>
      <c r="TPA390" s="1080"/>
      <c r="TPB390" s="1085"/>
      <c r="TPC390" s="1085"/>
      <c r="TPD390" s="1085"/>
      <c r="TPE390" s="1085"/>
      <c r="TPF390" s="1085"/>
      <c r="TPG390" s="1085"/>
      <c r="TPH390" s="1085"/>
      <c r="TPI390" s="1085"/>
      <c r="TPJ390" s="1085"/>
      <c r="TPK390" s="1085"/>
      <c r="TPL390" s="1085"/>
      <c r="TPM390" s="1085"/>
      <c r="TPN390" s="1085"/>
      <c r="TPO390" s="1085"/>
      <c r="TPP390" s="1080"/>
      <c r="TPQ390" s="1085"/>
      <c r="TPR390" s="1085"/>
      <c r="TPS390" s="1085"/>
      <c r="TPT390" s="1085"/>
      <c r="TPU390" s="1085"/>
      <c r="TPV390" s="1085"/>
      <c r="TPW390" s="1085"/>
      <c r="TPX390" s="1085"/>
      <c r="TPY390" s="1085"/>
      <c r="TPZ390" s="1085"/>
      <c r="TQA390" s="1085"/>
      <c r="TQB390" s="1085"/>
      <c r="TQC390" s="1085"/>
      <c r="TQD390" s="1085"/>
      <c r="TQE390" s="1080"/>
      <c r="TQF390" s="1085"/>
      <c r="TQG390" s="1085"/>
      <c r="TQH390" s="1085"/>
      <c r="TQI390" s="1085"/>
      <c r="TQJ390" s="1085"/>
      <c r="TQK390" s="1085"/>
      <c r="TQL390" s="1085"/>
      <c r="TQM390" s="1085"/>
      <c r="TQN390" s="1085"/>
      <c r="TQO390" s="1085"/>
      <c r="TQP390" s="1085"/>
      <c r="TQQ390" s="1085"/>
      <c r="TQR390" s="1085"/>
      <c r="TQS390" s="1085"/>
      <c r="TQT390" s="1080"/>
      <c r="TQU390" s="1085"/>
      <c r="TQV390" s="1085"/>
      <c r="TQW390" s="1085"/>
      <c r="TQX390" s="1085"/>
      <c r="TQY390" s="1085"/>
      <c r="TQZ390" s="1085"/>
      <c r="TRA390" s="1085"/>
      <c r="TRB390" s="1085"/>
      <c r="TRC390" s="1085"/>
      <c r="TRD390" s="1085"/>
      <c r="TRE390" s="1085"/>
      <c r="TRF390" s="1085"/>
      <c r="TRG390" s="1085"/>
      <c r="TRH390" s="1085"/>
      <c r="TRI390" s="1080"/>
      <c r="TRJ390" s="1085"/>
      <c r="TRK390" s="1085"/>
      <c r="TRL390" s="1085"/>
      <c r="TRM390" s="1085"/>
      <c r="TRN390" s="1085"/>
      <c r="TRO390" s="1085"/>
      <c r="TRP390" s="1085"/>
      <c r="TRQ390" s="1085"/>
      <c r="TRR390" s="1085"/>
      <c r="TRS390" s="1085"/>
      <c r="TRT390" s="1085"/>
      <c r="TRU390" s="1085"/>
      <c r="TRV390" s="1085"/>
      <c r="TRW390" s="1085"/>
      <c r="TRX390" s="1080"/>
      <c r="TRY390" s="1085"/>
      <c r="TRZ390" s="1085"/>
      <c r="TSA390" s="1085"/>
      <c r="TSB390" s="1085"/>
      <c r="TSC390" s="1085"/>
      <c r="TSD390" s="1085"/>
      <c r="TSE390" s="1085"/>
      <c r="TSF390" s="1085"/>
      <c r="TSG390" s="1085"/>
      <c r="TSH390" s="1085"/>
      <c r="TSI390" s="1085"/>
      <c r="TSJ390" s="1085"/>
      <c r="TSK390" s="1085"/>
      <c r="TSL390" s="1085"/>
      <c r="TSM390" s="1080"/>
      <c r="TSN390" s="1085"/>
      <c r="TSO390" s="1085"/>
      <c r="TSP390" s="1085"/>
      <c r="TSQ390" s="1085"/>
      <c r="TSR390" s="1085"/>
      <c r="TSS390" s="1085"/>
      <c r="TST390" s="1085"/>
      <c r="TSU390" s="1085"/>
      <c r="TSV390" s="1085"/>
      <c r="TSW390" s="1085"/>
      <c r="TSX390" s="1085"/>
      <c r="TSY390" s="1085"/>
      <c r="TSZ390" s="1085"/>
      <c r="TTA390" s="1085"/>
      <c r="TTB390" s="1080"/>
      <c r="TTC390" s="1085"/>
      <c r="TTD390" s="1085"/>
      <c r="TTE390" s="1085"/>
      <c r="TTF390" s="1085"/>
      <c r="TTG390" s="1085"/>
      <c r="TTH390" s="1085"/>
      <c r="TTI390" s="1085"/>
      <c r="TTJ390" s="1085"/>
      <c r="TTK390" s="1085"/>
      <c r="TTL390" s="1085"/>
      <c r="TTM390" s="1085"/>
      <c r="TTN390" s="1085"/>
      <c r="TTO390" s="1085"/>
      <c r="TTP390" s="1085"/>
      <c r="TTQ390" s="1080"/>
      <c r="TTR390" s="1085"/>
      <c r="TTS390" s="1085"/>
      <c r="TTT390" s="1085"/>
      <c r="TTU390" s="1085"/>
      <c r="TTV390" s="1085"/>
      <c r="TTW390" s="1085"/>
      <c r="TTX390" s="1085"/>
      <c r="TTY390" s="1085"/>
      <c r="TTZ390" s="1085"/>
      <c r="TUA390" s="1085"/>
      <c r="TUB390" s="1085"/>
      <c r="TUC390" s="1085"/>
      <c r="TUD390" s="1085"/>
      <c r="TUE390" s="1085"/>
      <c r="TUF390" s="1080"/>
      <c r="TUG390" s="1085"/>
      <c r="TUH390" s="1085"/>
      <c r="TUI390" s="1085"/>
      <c r="TUJ390" s="1085"/>
      <c r="TUK390" s="1085"/>
      <c r="TUL390" s="1085"/>
      <c r="TUM390" s="1085"/>
      <c r="TUN390" s="1085"/>
      <c r="TUO390" s="1085"/>
      <c r="TUP390" s="1085"/>
      <c r="TUQ390" s="1085"/>
      <c r="TUR390" s="1085"/>
      <c r="TUS390" s="1085"/>
      <c r="TUT390" s="1085"/>
      <c r="TUU390" s="1080"/>
      <c r="TUV390" s="1085"/>
      <c r="TUW390" s="1085"/>
      <c r="TUX390" s="1085"/>
      <c r="TUY390" s="1085"/>
      <c r="TUZ390" s="1085"/>
      <c r="TVA390" s="1085"/>
      <c r="TVB390" s="1085"/>
      <c r="TVC390" s="1085"/>
      <c r="TVD390" s="1085"/>
      <c r="TVE390" s="1085"/>
      <c r="TVF390" s="1085"/>
      <c r="TVG390" s="1085"/>
      <c r="TVH390" s="1085"/>
      <c r="TVI390" s="1085"/>
      <c r="TVJ390" s="1080"/>
      <c r="TVK390" s="1085"/>
      <c r="TVL390" s="1085"/>
      <c r="TVM390" s="1085"/>
      <c r="TVN390" s="1085"/>
      <c r="TVO390" s="1085"/>
      <c r="TVP390" s="1085"/>
      <c r="TVQ390" s="1085"/>
      <c r="TVR390" s="1085"/>
      <c r="TVS390" s="1085"/>
      <c r="TVT390" s="1085"/>
      <c r="TVU390" s="1085"/>
      <c r="TVV390" s="1085"/>
      <c r="TVW390" s="1085"/>
      <c r="TVX390" s="1085"/>
      <c r="TVY390" s="1080"/>
      <c r="TVZ390" s="1085"/>
      <c r="TWA390" s="1085"/>
      <c r="TWB390" s="1085"/>
      <c r="TWC390" s="1085"/>
      <c r="TWD390" s="1085"/>
      <c r="TWE390" s="1085"/>
      <c r="TWF390" s="1085"/>
      <c r="TWG390" s="1085"/>
      <c r="TWH390" s="1085"/>
      <c r="TWI390" s="1085"/>
      <c r="TWJ390" s="1085"/>
      <c r="TWK390" s="1085"/>
      <c r="TWL390" s="1085"/>
      <c r="TWM390" s="1085"/>
      <c r="TWN390" s="1080"/>
      <c r="TWO390" s="1085"/>
      <c r="TWP390" s="1085"/>
      <c r="TWQ390" s="1085"/>
      <c r="TWR390" s="1085"/>
      <c r="TWS390" s="1085"/>
      <c r="TWT390" s="1085"/>
      <c r="TWU390" s="1085"/>
      <c r="TWV390" s="1085"/>
      <c r="TWW390" s="1085"/>
      <c r="TWX390" s="1085"/>
      <c r="TWY390" s="1085"/>
      <c r="TWZ390" s="1085"/>
      <c r="TXA390" s="1085"/>
      <c r="TXB390" s="1085"/>
      <c r="TXC390" s="1080"/>
      <c r="TXD390" s="1085"/>
      <c r="TXE390" s="1085"/>
      <c r="TXF390" s="1085"/>
      <c r="TXG390" s="1085"/>
      <c r="TXH390" s="1085"/>
      <c r="TXI390" s="1085"/>
      <c r="TXJ390" s="1085"/>
      <c r="TXK390" s="1085"/>
      <c r="TXL390" s="1085"/>
      <c r="TXM390" s="1085"/>
      <c r="TXN390" s="1085"/>
      <c r="TXO390" s="1085"/>
      <c r="TXP390" s="1085"/>
      <c r="TXQ390" s="1085"/>
      <c r="TXR390" s="1080"/>
      <c r="TXS390" s="1085"/>
      <c r="TXT390" s="1085"/>
      <c r="TXU390" s="1085"/>
      <c r="TXV390" s="1085"/>
      <c r="TXW390" s="1085"/>
      <c r="TXX390" s="1085"/>
      <c r="TXY390" s="1085"/>
      <c r="TXZ390" s="1085"/>
      <c r="TYA390" s="1085"/>
      <c r="TYB390" s="1085"/>
      <c r="TYC390" s="1085"/>
      <c r="TYD390" s="1085"/>
      <c r="TYE390" s="1085"/>
      <c r="TYF390" s="1085"/>
      <c r="TYG390" s="1080"/>
      <c r="TYH390" s="1085"/>
      <c r="TYI390" s="1085"/>
      <c r="TYJ390" s="1085"/>
      <c r="TYK390" s="1085"/>
      <c r="TYL390" s="1085"/>
      <c r="TYM390" s="1085"/>
      <c r="TYN390" s="1085"/>
      <c r="TYO390" s="1085"/>
      <c r="TYP390" s="1085"/>
      <c r="TYQ390" s="1085"/>
      <c r="TYR390" s="1085"/>
      <c r="TYS390" s="1085"/>
      <c r="TYT390" s="1085"/>
      <c r="TYU390" s="1085"/>
      <c r="TYV390" s="1080"/>
      <c r="TYW390" s="1085"/>
      <c r="TYX390" s="1085"/>
      <c r="TYY390" s="1085"/>
      <c r="TYZ390" s="1085"/>
      <c r="TZA390" s="1085"/>
      <c r="TZB390" s="1085"/>
      <c r="TZC390" s="1085"/>
      <c r="TZD390" s="1085"/>
      <c r="TZE390" s="1085"/>
      <c r="TZF390" s="1085"/>
      <c r="TZG390" s="1085"/>
      <c r="TZH390" s="1085"/>
      <c r="TZI390" s="1085"/>
      <c r="TZJ390" s="1085"/>
      <c r="TZK390" s="1080"/>
      <c r="TZL390" s="1085"/>
      <c r="TZM390" s="1085"/>
      <c r="TZN390" s="1085"/>
      <c r="TZO390" s="1085"/>
      <c r="TZP390" s="1085"/>
      <c r="TZQ390" s="1085"/>
      <c r="TZR390" s="1085"/>
      <c r="TZS390" s="1085"/>
      <c r="TZT390" s="1085"/>
      <c r="TZU390" s="1085"/>
      <c r="TZV390" s="1085"/>
      <c r="TZW390" s="1085"/>
      <c r="TZX390" s="1085"/>
      <c r="TZY390" s="1085"/>
      <c r="TZZ390" s="1080"/>
      <c r="UAA390" s="1085"/>
      <c r="UAB390" s="1085"/>
      <c r="UAC390" s="1085"/>
      <c r="UAD390" s="1085"/>
      <c r="UAE390" s="1085"/>
      <c r="UAF390" s="1085"/>
      <c r="UAG390" s="1085"/>
      <c r="UAH390" s="1085"/>
      <c r="UAI390" s="1085"/>
      <c r="UAJ390" s="1085"/>
      <c r="UAK390" s="1085"/>
      <c r="UAL390" s="1085"/>
      <c r="UAM390" s="1085"/>
      <c r="UAN390" s="1085"/>
      <c r="UAO390" s="1080"/>
      <c r="UAP390" s="1085"/>
      <c r="UAQ390" s="1085"/>
      <c r="UAR390" s="1085"/>
      <c r="UAS390" s="1085"/>
      <c r="UAT390" s="1085"/>
      <c r="UAU390" s="1085"/>
      <c r="UAV390" s="1085"/>
      <c r="UAW390" s="1085"/>
      <c r="UAX390" s="1085"/>
      <c r="UAY390" s="1085"/>
      <c r="UAZ390" s="1085"/>
      <c r="UBA390" s="1085"/>
      <c r="UBB390" s="1085"/>
      <c r="UBC390" s="1085"/>
      <c r="UBD390" s="1080"/>
      <c r="UBE390" s="1085"/>
      <c r="UBF390" s="1085"/>
      <c r="UBG390" s="1085"/>
      <c r="UBH390" s="1085"/>
      <c r="UBI390" s="1085"/>
      <c r="UBJ390" s="1085"/>
      <c r="UBK390" s="1085"/>
      <c r="UBL390" s="1085"/>
      <c r="UBM390" s="1085"/>
      <c r="UBN390" s="1085"/>
      <c r="UBO390" s="1085"/>
      <c r="UBP390" s="1085"/>
      <c r="UBQ390" s="1085"/>
      <c r="UBR390" s="1085"/>
      <c r="UBS390" s="1080"/>
      <c r="UBT390" s="1085"/>
      <c r="UBU390" s="1085"/>
      <c r="UBV390" s="1085"/>
      <c r="UBW390" s="1085"/>
      <c r="UBX390" s="1085"/>
      <c r="UBY390" s="1085"/>
      <c r="UBZ390" s="1085"/>
      <c r="UCA390" s="1085"/>
      <c r="UCB390" s="1085"/>
      <c r="UCC390" s="1085"/>
      <c r="UCD390" s="1085"/>
      <c r="UCE390" s="1085"/>
      <c r="UCF390" s="1085"/>
      <c r="UCG390" s="1085"/>
      <c r="UCH390" s="1080"/>
      <c r="UCI390" s="1085"/>
      <c r="UCJ390" s="1085"/>
      <c r="UCK390" s="1085"/>
      <c r="UCL390" s="1085"/>
      <c r="UCM390" s="1085"/>
      <c r="UCN390" s="1085"/>
      <c r="UCO390" s="1085"/>
      <c r="UCP390" s="1085"/>
      <c r="UCQ390" s="1085"/>
      <c r="UCR390" s="1085"/>
      <c r="UCS390" s="1085"/>
      <c r="UCT390" s="1085"/>
      <c r="UCU390" s="1085"/>
      <c r="UCV390" s="1085"/>
      <c r="UCW390" s="1080"/>
      <c r="UCX390" s="1085"/>
      <c r="UCY390" s="1085"/>
      <c r="UCZ390" s="1085"/>
      <c r="UDA390" s="1085"/>
      <c r="UDB390" s="1085"/>
      <c r="UDC390" s="1085"/>
      <c r="UDD390" s="1085"/>
      <c r="UDE390" s="1085"/>
      <c r="UDF390" s="1085"/>
      <c r="UDG390" s="1085"/>
      <c r="UDH390" s="1085"/>
      <c r="UDI390" s="1085"/>
      <c r="UDJ390" s="1085"/>
      <c r="UDK390" s="1085"/>
      <c r="UDL390" s="1080"/>
      <c r="UDM390" s="1085"/>
      <c r="UDN390" s="1085"/>
      <c r="UDO390" s="1085"/>
      <c r="UDP390" s="1085"/>
      <c r="UDQ390" s="1085"/>
      <c r="UDR390" s="1085"/>
      <c r="UDS390" s="1085"/>
      <c r="UDT390" s="1085"/>
      <c r="UDU390" s="1085"/>
      <c r="UDV390" s="1085"/>
      <c r="UDW390" s="1085"/>
      <c r="UDX390" s="1085"/>
      <c r="UDY390" s="1085"/>
      <c r="UDZ390" s="1085"/>
      <c r="UEA390" s="1080"/>
      <c r="UEB390" s="1085"/>
      <c r="UEC390" s="1085"/>
      <c r="UED390" s="1085"/>
      <c r="UEE390" s="1085"/>
      <c r="UEF390" s="1085"/>
      <c r="UEG390" s="1085"/>
      <c r="UEH390" s="1085"/>
      <c r="UEI390" s="1085"/>
      <c r="UEJ390" s="1085"/>
      <c r="UEK390" s="1085"/>
      <c r="UEL390" s="1085"/>
      <c r="UEM390" s="1085"/>
      <c r="UEN390" s="1085"/>
      <c r="UEO390" s="1085"/>
      <c r="UEP390" s="1080"/>
      <c r="UEQ390" s="1085"/>
      <c r="UER390" s="1085"/>
      <c r="UES390" s="1085"/>
      <c r="UET390" s="1085"/>
      <c r="UEU390" s="1085"/>
      <c r="UEV390" s="1085"/>
      <c r="UEW390" s="1085"/>
      <c r="UEX390" s="1085"/>
      <c r="UEY390" s="1085"/>
      <c r="UEZ390" s="1085"/>
      <c r="UFA390" s="1085"/>
      <c r="UFB390" s="1085"/>
      <c r="UFC390" s="1085"/>
      <c r="UFD390" s="1085"/>
      <c r="UFE390" s="1080"/>
      <c r="UFF390" s="1085"/>
      <c r="UFG390" s="1085"/>
      <c r="UFH390" s="1085"/>
      <c r="UFI390" s="1085"/>
      <c r="UFJ390" s="1085"/>
      <c r="UFK390" s="1085"/>
      <c r="UFL390" s="1085"/>
      <c r="UFM390" s="1085"/>
      <c r="UFN390" s="1085"/>
      <c r="UFO390" s="1085"/>
      <c r="UFP390" s="1085"/>
      <c r="UFQ390" s="1085"/>
      <c r="UFR390" s="1085"/>
      <c r="UFS390" s="1085"/>
      <c r="UFT390" s="1080"/>
      <c r="UFU390" s="1085"/>
      <c r="UFV390" s="1085"/>
      <c r="UFW390" s="1085"/>
      <c r="UFX390" s="1085"/>
      <c r="UFY390" s="1085"/>
      <c r="UFZ390" s="1085"/>
      <c r="UGA390" s="1085"/>
      <c r="UGB390" s="1085"/>
      <c r="UGC390" s="1085"/>
      <c r="UGD390" s="1085"/>
      <c r="UGE390" s="1085"/>
      <c r="UGF390" s="1085"/>
      <c r="UGG390" s="1085"/>
      <c r="UGH390" s="1085"/>
      <c r="UGI390" s="1080"/>
      <c r="UGJ390" s="1085"/>
      <c r="UGK390" s="1085"/>
      <c r="UGL390" s="1085"/>
      <c r="UGM390" s="1085"/>
      <c r="UGN390" s="1085"/>
      <c r="UGO390" s="1085"/>
      <c r="UGP390" s="1085"/>
      <c r="UGQ390" s="1085"/>
      <c r="UGR390" s="1085"/>
      <c r="UGS390" s="1085"/>
      <c r="UGT390" s="1085"/>
      <c r="UGU390" s="1085"/>
      <c r="UGV390" s="1085"/>
      <c r="UGW390" s="1085"/>
      <c r="UGX390" s="1080"/>
      <c r="UGY390" s="1085"/>
      <c r="UGZ390" s="1085"/>
      <c r="UHA390" s="1085"/>
      <c r="UHB390" s="1085"/>
      <c r="UHC390" s="1085"/>
      <c r="UHD390" s="1085"/>
      <c r="UHE390" s="1085"/>
      <c r="UHF390" s="1085"/>
      <c r="UHG390" s="1085"/>
      <c r="UHH390" s="1085"/>
      <c r="UHI390" s="1085"/>
      <c r="UHJ390" s="1085"/>
      <c r="UHK390" s="1085"/>
      <c r="UHL390" s="1085"/>
      <c r="UHM390" s="1080"/>
      <c r="UHN390" s="1085"/>
      <c r="UHO390" s="1085"/>
      <c r="UHP390" s="1085"/>
      <c r="UHQ390" s="1085"/>
      <c r="UHR390" s="1085"/>
      <c r="UHS390" s="1085"/>
      <c r="UHT390" s="1085"/>
      <c r="UHU390" s="1085"/>
      <c r="UHV390" s="1085"/>
      <c r="UHW390" s="1085"/>
      <c r="UHX390" s="1085"/>
      <c r="UHY390" s="1085"/>
      <c r="UHZ390" s="1085"/>
      <c r="UIA390" s="1085"/>
      <c r="UIB390" s="1080"/>
      <c r="UIC390" s="1085"/>
      <c r="UID390" s="1085"/>
      <c r="UIE390" s="1085"/>
      <c r="UIF390" s="1085"/>
      <c r="UIG390" s="1085"/>
      <c r="UIH390" s="1085"/>
      <c r="UII390" s="1085"/>
      <c r="UIJ390" s="1085"/>
      <c r="UIK390" s="1085"/>
      <c r="UIL390" s="1085"/>
      <c r="UIM390" s="1085"/>
      <c r="UIN390" s="1085"/>
      <c r="UIO390" s="1085"/>
      <c r="UIP390" s="1085"/>
      <c r="UIQ390" s="1080"/>
      <c r="UIR390" s="1085"/>
      <c r="UIS390" s="1085"/>
      <c r="UIT390" s="1085"/>
      <c r="UIU390" s="1085"/>
      <c r="UIV390" s="1085"/>
      <c r="UIW390" s="1085"/>
      <c r="UIX390" s="1085"/>
      <c r="UIY390" s="1085"/>
      <c r="UIZ390" s="1085"/>
      <c r="UJA390" s="1085"/>
      <c r="UJB390" s="1085"/>
      <c r="UJC390" s="1085"/>
      <c r="UJD390" s="1085"/>
      <c r="UJE390" s="1085"/>
      <c r="UJF390" s="1080"/>
      <c r="UJG390" s="1085"/>
      <c r="UJH390" s="1085"/>
      <c r="UJI390" s="1085"/>
      <c r="UJJ390" s="1085"/>
      <c r="UJK390" s="1085"/>
      <c r="UJL390" s="1085"/>
      <c r="UJM390" s="1085"/>
      <c r="UJN390" s="1085"/>
      <c r="UJO390" s="1085"/>
      <c r="UJP390" s="1085"/>
      <c r="UJQ390" s="1085"/>
      <c r="UJR390" s="1085"/>
      <c r="UJS390" s="1085"/>
      <c r="UJT390" s="1085"/>
      <c r="UJU390" s="1080"/>
      <c r="UJV390" s="1085"/>
      <c r="UJW390" s="1085"/>
      <c r="UJX390" s="1085"/>
      <c r="UJY390" s="1085"/>
      <c r="UJZ390" s="1085"/>
      <c r="UKA390" s="1085"/>
      <c r="UKB390" s="1085"/>
      <c r="UKC390" s="1085"/>
      <c r="UKD390" s="1085"/>
      <c r="UKE390" s="1085"/>
      <c r="UKF390" s="1085"/>
      <c r="UKG390" s="1085"/>
      <c r="UKH390" s="1085"/>
      <c r="UKI390" s="1085"/>
      <c r="UKJ390" s="1080"/>
      <c r="UKK390" s="1085"/>
      <c r="UKL390" s="1085"/>
      <c r="UKM390" s="1085"/>
      <c r="UKN390" s="1085"/>
      <c r="UKO390" s="1085"/>
      <c r="UKP390" s="1085"/>
      <c r="UKQ390" s="1085"/>
      <c r="UKR390" s="1085"/>
      <c r="UKS390" s="1085"/>
      <c r="UKT390" s="1085"/>
      <c r="UKU390" s="1085"/>
      <c r="UKV390" s="1085"/>
      <c r="UKW390" s="1085"/>
      <c r="UKX390" s="1085"/>
      <c r="UKY390" s="1080"/>
      <c r="UKZ390" s="1085"/>
      <c r="ULA390" s="1085"/>
      <c r="ULB390" s="1085"/>
      <c r="ULC390" s="1085"/>
      <c r="ULD390" s="1085"/>
      <c r="ULE390" s="1085"/>
      <c r="ULF390" s="1085"/>
      <c r="ULG390" s="1085"/>
      <c r="ULH390" s="1085"/>
      <c r="ULI390" s="1085"/>
      <c r="ULJ390" s="1085"/>
      <c r="ULK390" s="1085"/>
      <c r="ULL390" s="1085"/>
      <c r="ULM390" s="1085"/>
      <c r="ULN390" s="1080"/>
      <c r="ULO390" s="1085"/>
      <c r="ULP390" s="1085"/>
      <c r="ULQ390" s="1085"/>
      <c r="ULR390" s="1085"/>
      <c r="ULS390" s="1085"/>
      <c r="ULT390" s="1085"/>
      <c r="ULU390" s="1085"/>
      <c r="ULV390" s="1085"/>
      <c r="ULW390" s="1085"/>
      <c r="ULX390" s="1085"/>
      <c r="ULY390" s="1085"/>
      <c r="ULZ390" s="1085"/>
      <c r="UMA390" s="1085"/>
      <c r="UMB390" s="1085"/>
      <c r="UMC390" s="1080"/>
      <c r="UMD390" s="1085"/>
      <c r="UME390" s="1085"/>
      <c r="UMF390" s="1085"/>
      <c r="UMG390" s="1085"/>
      <c r="UMH390" s="1085"/>
      <c r="UMI390" s="1085"/>
      <c r="UMJ390" s="1085"/>
      <c r="UMK390" s="1085"/>
      <c r="UML390" s="1085"/>
      <c r="UMM390" s="1085"/>
      <c r="UMN390" s="1085"/>
      <c r="UMO390" s="1085"/>
      <c r="UMP390" s="1085"/>
      <c r="UMQ390" s="1085"/>
      <c r="UMR390" s="1080"/>
      <c r="UMS390" s="1085"/>
      <c r="UMT390" s="1085"/>
      <c r="UMU390" s="1085"/>
      <c r="UMV390" s="1085"/>
      <c r="UMW390" s="1085"/>
      <c r="UMX390" s="1085"/>
      <c r="UMY390" s="1085"/>
      <c r="UMZ390" s="1085"/>
      <c r="UNA390" s="1085"/>
      <c r="UNB390" s="1085"/>
      <c r="UNC390" s="1085"/>
      <c r="UND390" s="1085"/>
      <c r="UNE390" s="1085"/>
      <c r="UNF390" s="1085"/>
      <c r="UNG390" s="1080"/>
      <c r="UNH390" s="1085"/>
      <c r="UNI390" s="1085"/>
      <c r="UNJ390" s="1085"/>
      <c r="UNK390" s="1085"/>
      <c r="UNL390" s="1085"/>
      <c r="UNM390" s="1085"/>
      <c r="UNN390" s="1085"/>
      <c r="UNO390" s="1085"/>
      <c r="UNP390" s="1085"/>
      <c r="UNQ390" s="1085"/>
      <c r="UNR390" s="1085"/>
      <c r="UNS390" s="1085"/>
      <c r="UNT390" s="1085"/>
      <c r="UNU390" s="1085"/>
      <c r="UNV390" s="1080"/>
      <c r="UNW390" s="1085"/>
      <c r="UNX390" s="1085"/>
      <c r="UNY390" s="1085"/>
      <c r="UNZ390" s="1085"/>
      <c r="UOA390" s="1085"/>
      <c r="UOB390" s="1085"/>
      <c r="UOC390" s="1085"/>
      <c r="UOD390" s="1085"/>
      <c r="UOE390" s="1085"/>
      <c r="UOF390" s="1085"/>
      <c r="UOG390" s="1085"/>
      <c r="UOH390" s="1085"/>
      <c r="UOI390" s="1085"/>
      <c r="UOJ390" s="1085"/>
      <c r="UOK390" s="1080"/>
      <c r="UOL390" s="1085"/>
      <c r="UOM390" s="1085"/>
      <c r="UON390" s="1085"/>
      <c r="UOO390" s="1085"/>
      <c r="UOP390" s="1085"/>
      <c r="UOQ390" s="1085"/>
      <c r="UOR390" s="1085"/>
      <c r="UOS390" s="1085"/>
      <c r="UOT390" s="1085"/>
      <c r="UOU390" s="1085"/>
      <c r="UOV390" s="1085"/>
      <c r="UOW390" s="1085"/>
      <c r="UOX390" s="1085"/>
      <c r="UOY390" s="1085"/>
      <c r="UOZ390" s="1080"/>
      <c r="UPA390" s="1085"/>
      <c r="UPB390" s="1085"/>
      <c r="UPC390" s="1085"/>
      <c r="UPD390" s="1085"/>
      <c r="UPE390" s="1085"/>
      <c r="UPF390" s="1085"/>
      <c r="UPG390" s="1085"/>
      <c r="UPH390" s="1085"/>
      <c r="UPI390" s="1085"/>
      <c r="UPJ390" s="1085"/>
      <c r="UPK390" s="1085"/>
      <c r="UPL390" s="1085"/>
      <c r="UPM390" s="1085"/>
      <c r="UPN390" s="1085"/>
      <c r="UPO390" s="1080"/>
      <c r="UPP390" s="1085"/>
      <c r="UPQ390" s="1085"/>
      <c r="UPR390" s="1085"/>
      <c r="UPS390" s="1085"/>
      <c r="UPT390" s="1085"/>
      <c r="UPU390" s="1085"/>
      <c r="UPV390" s="1085"/>
      <c r="UPW390" s="1085"/>
      <c r="UPX390" s="1085"/>
      <c r="UPY390" s="1085"/>
      <c r="UPZ390" s="1085"/>
      <c r="UQA390" s="1085"/>
      <c r="UQB390" s="1085"/>
      <c r="UQC390" s="1085"/>
      <c r="UQD390" s="1080"/>
      <c r="UQE390" s="1085"/>
      <c r="UQF390" s="1085"/>
      <c r="UQG390" s="1085"/>
      <c r="UQH390" s="1085"/>
      <c r="UQI390" s="1085"/>
      <c r="UQJ390" s="1085"/>
      <c r="UQK390" s="1085"/>
      <c r="UQL390" s="1085"/>
      <c r="UQM390" s="1085"/>
      <c r="UQN390" s="1085"/>
      <c r="UQO390" s="1085"/>
      <c r="UQP390" s="1085"/>
      <c r="UQQ390" s="1085"/>
      <c r="UQR390" s="1085"/>
      <c r="UQS390" s="1080"/>
      <c r="UQT390" s="1085"/>
      <c r="UQU390" s="1085"/>
      <c r="UQV390" s="1085"/>
      <c r="UQW390" s="1085"/>
      <c r="UQX390" s="1085"/>
      <c r="UQY390" s="1085"/>
      <c r="UQZ390" s="1085"/>
      <c r="URA390" s="1085"/>
      <c r="URB390" s="1085"/>
      <c r="URC390" s="1085"/>
      <c r="URD390" s="1085"/>
      <c r="URE390" s="1085"/>
      <c r="URF390" s="1085"/>
      <c r="URG390" s="1085"/>
      <c r="URH390" s="1080"/>
      <c r="URI390" s="1085"/>
      <c r="URJ390" s="1085"/>
      <c r="URK390" s="1085"/>
      <c r="URL390" s="1085"/>
      <c r="URM390" s="1085"/>
      <c r="URN390" s="1085"/>
      <c r="URO390" s="1085"/>
      <c r="URP390" s="1085"/>
      <c r="URQ390" s="1085"/>
      <c r="URR390" s="1085"/>
      <c r="URS390" s="1085"/>
      <c r="URT390" s="1085"/>
      <c r="URU390" s="1085"/>
      <c r="URV390" s="1085"/>
      <c r="URW390" s="1080"/>
      <c r="URX390" s="1085"/>
      <c r="URY390" s="1085"/>
      <c r="URZ390" s="1085"/>
      <c r="USA390" s="1085"/>
      <c r="USB390" s="1085"/>
      <c r="USC390" s="1085"/>
      <c r="USD390" s="1085"/>
      <c r="USE390" s="1085"/>
      <c r="USF390" s="1085"/>
      <c r="USG390" s="1085"/>
      <c r="USH390" s="1085"/>
      <c r="USI390" s="1085"/>
      <c r="USJ390" s="1085"/>
      <c r="USK390" s="1085"/>
      <c r="USL390" s="1080"/>
      <c r="USM390" s="1085"/>
      <c r="USN390" s="1085"/>
      <c r="USO390" s="1085"/>
      <c r="USP390" s="1085"/>
      <c r="USQ390" s="1085"/>
      <c r="USR390" s="1085"/>
      <c r="USS390" s="1085"/>
      <c r="UST390" s="1085"/>
      <c r="USU390" s="1085"/>
      <c r="USV390" s="1085"/>
      <c r="USW390" s="1085"/>
      <c r="USX390" s="1085"/>
      <c r="USY390" s="1085"/>
      <c r="USZ390" s="1085"/>
      <c r="UTA390" s="1080"/>
      <c r="UTB390" s="1085"/>
      <c r="UTC390" s="1085"/>
      <c r="UTD390" s="1085"/>
      <c r="UTE390" s="1085"/>
      <c r="UTF390" s="1085"/>
      <c r="UTG390" s="1085"/>
      <c r="UTH390" s="1085"/>
      <c r="UTI390" s="1085"/>
      <c r="UTJ390" s="1085"/>
      <c r="UTK390" s="1085"/>
      <c r="UTL390" s="1085"/>
      <c r="UTM390" s="1085"/>
      <c r="UTN390" s="1085"/>
      <c r="UTO390" s="1085"/>
      <c r="UTP390" s="1080"/>
      <c r="UTQ390" s="1085"/>
      <c r="UTR390" s="1085"/>
      <c r="UTS390" s="1085"/>
      <c r="UTT390" s="1085"/>
      <c r="UTU390" s="1085"/>
      <c r="UTV390" s="1085"/>
      <c r="UTW390" s="1085"/>
      <c r="UTX390" s="1085"/>
      <c r="UTY390" s="1085"/>
      <c r="UTZ390" s="1085"/>
      <c r="UUA390" s="1085"/>
      <c r="UUB390" s="1085"/>
      <c r="UUC390" s="1085"/>
      <c r="UUD390" s="1085"/>
      <c r="UUE390" s="1080"/>
      <c r="UUF390" s="1085"/>
      <c r="UUG390" s="1085"/>
      <c r="UUH390" s="1085"/>
      <c r="UUI390" s="1085"/>
      <c r="UUJ390" s="1085"/>
      <c r="UUK390" s="1085"/>
      <c r="UUL390" s="1085"/>
      <c r="UUM390" s="1085"/>
      <c r="UUN390" s="1085"/>
      <c r="UUO390" s="1085"/>
      <c r="UUP390" s="1085"/>
      <c r="UUQ390" s="1085"/>
      <c r="UUR390" s="1085"/>
      <c r="UUS390" s="1085"/>
      <c r="UUT390" s="1080"/>
      <c r="UUU390" s="1085"/>
      <c r="UUV390" s="1085"/>
      <c r="UUW390" s="1085"/>
      <c r="UUX390" s="1085"/>
      <c r="UUY390" s="1085"/>
      <c r="UUZ390" s="1085"/>
      <c r="UVA390" s="1085"/>
      <c r="UVB390" s="1085"/>
      <c r="UVC390" s="1085"/>
      <c r="UVD390" s="1085"/>
      <c r="UVE390" s="1085"/>
      <c r="UVF390" s="1085"/>
      <c r="UVG390" s="1085"/>
      <c r="UVH390" s="1085"/>
      <c r="UVI390" s="1080"/>
      <c r="UVJ390" s="1085"/>
      <c r="UVK390" s="1085"/>
      <c r="UVL390" s="1085"/>
      <c r="UVM390" s="1085"/>
      <c r="UVN390" s="1085"/>
      <c r="UVO390" s="1085"/>
      <c r="UVP390" s="1085"/>
      <c r="UVQ390" s="1085"/>
      <c r="UVR390" s="1085"/>
      <c r="UVS390" s="1085"/>
      <c r="UVT390" s="1085"/>
      <c r="UVU390" s="1085"/>
      <c r="UVV390" s="1085"/>
      <c r="UVW390" s="1085"/>
      <c r="UVX390" s="1080"/>
      <c r="UVY390" s="1085"/>
      <c r="UVZ390" s="1085"/>
      <c r="UWA390" s="1085"/>
      <c r="UWB390" s="1085"/>
      <c r="UWC390" s="1085"/>
      <c r="UWD390" s="1085"/>
      <c r="UWE390" s="1085"/>
      <c r="UWF390" s="1085"/>
      <c r="UWG390" s="1085"/>
      <c r="UWH390" s="1085"/>
      <c r="UWI390" s="1085"/>
      <c r="UWJ390" s="1085"/>
      <c r="UWK390" s="1085"/>
      <c r="UWL390" s="1085"/>
      <c r="UWM390" s="1080"/>
      <c r="UWN390" s="1085"/>
      <c r="UWO390" s="1085"/>
      <c r="UWP390" s="1085"/>
      <c r="UWQ390" s="1085"/>
      <c r="UWR390" s="1085"/>
      <c r="UWS390" s="1085"/>
      <c r="UWT390" s="1085"/>
      <c r="UWU390" s="1085"/>
      <c r="UWV390" s="1085"/>
      <c r="UWW390" s="1085"/>
      <c r="UWX390" s="1085"/>
      <c r="UWY390" s="1085"/>
      <c r="UWZ390" s="1085"/>
      <c r="UXA390" s="1085"/>
      <c r="UXB390" s="1080"/>
      <c r="UXC390" s="1085"/>
      <c r="UXD390" s="1085"/>
      <c r="UXE390" s="1085"/>
      <c r="UXF390" s="1085"/>
      <c r="UXG390" s="1085"/>
      <c r="UXH390" s="1085"/>
      <c r="UXI390" s="1085"/>
      <c r="UXJ390" s="1085"/>
      <c r="UXK390" s="1085"/>
      <c r="UXL390" s="1085"/>
      <c r="UXM390" s="1085"/>
      <c r="UXN390" s="1085"/>
      <c r="UXO390" s="1085"/>
      <c r="UXP390" s="1085"/>
      <c r="UXQ390" s="1080"/>
      <c r="UXR390" s="1085"/>
      <c r="UXS390" s="1085"/>
      <c r="UXT390" s="1085"/>
      <c r="UXU390" s="1085"/>
      <c r="UXV390" s="1085"/>
      <c r="UXW390" s="1085"/>
      <c r="UXX390" s="1085"/>
      <c r="UXY390" s="1085"/>
      <c r="UXZ390" s="1085"/>
      <c r="UYA390" s="1085"/>
      <c r="UYB390" s="1085"/>
      <c r="UYC390" s="1085"/>
      <c r="UYD390" s="1085"/>
      <c r="UYE390" s="1085"/>
      <c r="UYF390" s="1080"/>
      <c r="UYG390" s="1085"/>
      <c r="UYH390" s="1085"/>
      <c r="UYI390" s="1085"/>
      <c r="UYJ390" s="1085"/>
      <c r="UYK390" s="1085"/>
      <c r="UYL390" s="1085"/>
      <c r="UYM390" s="1085"/>
      <c r="UYN390" s="1085"/>
      <c r="UYO390" s="1085"/>
      <c r="UYP390" s="1085"/>
      <c r="UYQ390" s="1085"/>
      <c r="UYR390" s="1085"/>
      <c r="UYS390" s="1085"/>
      <c r="UYT390" s="1085"/>
      <c r="UYU390" s="1080"/>
      <c r="UYV390" s="1085"/>
      <c r="UYW390" s="1085"/>
      <c r="UYX390" s="1085"/>
      <c r="UYY390" s="1085"/>
      <c r="UYZ390" s="1085"/>
      <c r="UZA390" s="1085"/>
      <c r="UZB390" s="1085"/>
      <c r="UZC390" s="1085"/>
      <c r="UZD390" s="1085"/>
      <c r="UZE390" s="1085"/>
      <c r="UZF390" s="1085"/>
      <c r="UZG390" s="1085"/>
      <c r="UZH390" s="1085"/>
      <c r="UZI390" s="1085"/>
      <c r="UZJ390" s="1080"/>
      <c r="UZK390" s="1085"/>
      <c r="UZL390" s="1085"/>
      <c r="UZM390" s="1085"/>
      <c r="UZN390" s="1085"/>
      <c r="UZO390" s="1085"/>
      <c r="UZP390" s="1085"/>
      <c r="UZQ390" s="1085"/>
      <c r="UZR390" s="1085"/>
      <c r="UZS390" s="1085"/>
      <c r="UZT390" s="1085"/>
      <c r="UZU390" s="1085"/>
      <c r="UZV390" s="1085"/>
      <c r="UZW390" s="1085"/>
      <c r="UZX390" s="1085"/>
      <c r="UZY390" s="1080"/>
      <c r="UZZ390" s="1085"/>
      <c r="VAA390" s="1085"/>
      <c r="VAB390" s="1085"/>
      <c r="VAC390" s="1085"/>
      <c r="VAD390" s="1085"/>
      <c r="VAE390" s="1085"/>
      <c r="VAF390" s="1085"/>
      <c r="VAG390" s="1085"/>
      <c r="VAH390" s="1085"/>
      <c r="VAI390" s="1085"/>
      <c r="VAJ390" s="1085"/>
      <c r="VAK390" s="1085"/>
      <c r="VAL390" s="1085"/>
      <c r="VAM390" s="1085"/>
      <c r="VAN390" s="1080"/>
      <c r="VAO390" s="1085"/>
      <c r="VAP390" s="1085"/>
      <c r="VAQ390" s="1085"/>
      <c r="VAR390" s="1085"/>
      <c r="VAS390" s="1085"/>
      <c r="VAT390" s="1085"/>
      <c r="VAU390" s="1085"/>
      <c r="VAV390" s="1085"/>
      <c r="VAW390" s="1085"/>
      <c r="VAX390" s="1085"/>
      <c r="VAY390" s="1085"/>
      <c r="VAZ390" s="1085"/>
      <c r="VBA390" s="1085"/>
      <c r="VBB390" s="1085"/>
      <c r="VBC390" s="1080"/>
      <c r="VBD390" s="1085"/>
      <c r="VBE390" s="1085"/>
      <c r="VBF390" s="1085"/>
      <c r="VBG390" s="1085"/>
      <c r="VBH390" s="1085"/>
      <c r="VBI390" s="1085"/>
      <c r="VBJ390" s="1085"/>
      <c r="VBK390" s="1085"/>
      <c r="VBL390" s="1085"/>
      <c r="VBM390" s="1085"/>
      <c r="VBN390" s="1085"/>
      <c r="VBO390" s="1085"/>
      <c r="VBP390" s="1085"/>
      <c r="VBQ390" s="1085"/>
      <c r="VBR390" s="1080"/>
      <c r="VBS390" s="1085"/>
      <c r="VBT390" s="1085"/>
      <c r="VBU390" s="1085"/>
      <c r="VBV390" s="1085"/>
      <c r="VBW390" s="1085"/>
      <c r="VBX390" s="1085"/>
      <c r="VBY390" s="1085"/>
      <c r="VBZ390" s="1085"/>
      <c r="VCA390" s="1085"/>
      <c r="VCB390" s="1085"/>
      <c r="VCC390" s="1085"/>
      <c r="VCD390" s="1085"/>
      <c r="VCE390" s="1085"/>
      <c r="VCF390" s="1085"/>
      <c r="VCG390" s="1080"/>
      <c r="VCH390" s="1085"/>
      <c r="VCI390" s="1085"/>
      <c r="VCJ390" s="1085"/>
      <c r="VCK390" s="1085"/>
      <c r="VCL390" s="1085"/>
      <c r="VCM390" s="1085"/>
      <c r="VCN390" s="1085"/>
      <c r="VCO390" s="1085"/>
      <c r="VCP390" s="1085"/>
      <c r="VCQ390" s="1085"/>
      <c r="VCR390" s="1085"/>
      <c r="VCS390" s="1085"/>
      <c r="VCT390" s="1085"/>
      <c r="VCU390" s="1085"/>
      <c r="VCV390" s="1080"/>
      <c r="VCW390" s="1085"/>
      <c r="VCX390" s="1085"/>
      <c r="VCY390" s="1085"/>
      <c r="VCZ390" s="1085"/>
      <c r="VDA390" s="1085"/>
      <c r="VDB390" s="1085"/>
      <c r="VDC390" s="1085"/>
      <c r="VDD390" s="1085"/>
      <c r="VDE390" s="1085"/>
      <c r="VDF390" s="1085"/>
      <c r="VDG390" s="1085"/>
      <c r="VDH390" s="1085"/>
      <c r="VDI390" s="1085"/>
      <c r="VDJ390" s="1085"/>
      <c r="VDK390" s="1080"/>
      <c r="VDL390" s="1085"/>
      <c r="VDM390" s="1085"/>
      <c r="VDN390" s="1085"/>
      <c r="VDO390" s="1085"/>
      <c r="VDP390" s="1085"/>
      <c r="VDQ390" s="1085"/>
      <c r="VDR390" s="1085"/>
      <c r="VDS390" s="1085"/>
      <c r="VDT390" s="1085"/>
      <c r="VDU390" s="1085"/>
      <c r="VDV390" s="1085"/>
      <c r="VDW390" s="1085"/>
      <c r="VDX390" s="1085"/>
      <c r="VDY390" s="1085"/>
      <c r="VDZ390" s="1080"/>
      <c r="VEA390" s="1085"/>
      <c r="VEB390" s="1085"/>
      <c r="VEC390" s="1085"/>
      <c r="VED390" s="1085"/>
      <c r="VEE390" s="1085"/>
      <c r="VEF390" s="1085"/>
      <c r="VEG390" s="1085"/>
      <c r="VEH390" s="1085"/>
      <c r="VEI390" s="1085"/>
      <c r="VEJ390" s="1085"/>
      <c r="VEK390" s="1085"/>
      <c r="VEL390" s="1085"/>
      <c r="VEM390" s="1085"/>
      <c r="VEN390" s="1085"/>
      <c r="VEO390" s="1080"/>
      <c r="VEP390" s="1085"/>
      <c r="VEQ390" s="1085"/>
      <c r="VER390" s="1085"/>
      <c r="VES390" s="1085"/>
      <c r="VET390" s="1085"/>
      <c r="VEU390" s="1085"/>
      <c r="VEV390" s="1085"/>
      <c r="VEW390" s="1085"/>
      <c r="VEX390" s="1085"/>
      <c r="VEY390" s="1085"/>
      <c r="VEZ390" s="1085"/>
      <c r="VFA390" s="1085"/>
      <c r="VFB390" s="1085"/>
      <c r="VFC390" s="1085"/>
      <c r="VFD390" s="1080"/>
      <c r="VFE390" s="1085"/>
      <c r="VFF390" s="1085"/>
      <c r="VFG390" s="1085"/>
      <c r="VFH390" s="1085"/>
      <c r="VFI390" s="1085"/>
      <c r="VFJ390" s="1085"/>
      <c r="VFK390" s="1085"/>
      <c r="VFL390" s="1085"/>
      <c r="VFM390" s="1085"/>
      <c r="VFN390" s="1085"/>
      <c r="VFO390" s="1085"/>
      <c r="VFP390" s="1085"/>
      <c r="VFQ390" s="1085"/>
      <c r="VFR390" s="1085"/>
      <c r="VFS390" s="1080"/>
      <c r="VFT390" s="1085"/>
      <c r="VFU390" s="1085"/>
      <c r="VFV390" s="1085"/>
      <c r="VFW390" s="1085"/>
      <c r="VFX390" s="1085"/>
      <c r="VFY390" s="1085"/>
      <c r="VFZ390" s="1085"/>
      <c r="VGA390" s="1085"/>
      <c r="VGB390" s="1085"/>
      <c r="VGC390" s="1085"/>
      <c r="VGD390" s="1085"/>
      <c r="VGE390" s="1085"/>
      <c r="VGF390" s="1085"/>
      <c r="VGG390" s="1085"/>
      <c r="VGH390" s="1080"/>
      <c r="VGI390" s="1085"/>
      <c r="VGJ390" s="1085"/>
      <c r="VGK390" s="1085"/>
      <c r="VGL390" s="1085"/>
      <c r="VGM390" s="1085"/>
      <c r="VGN390" s="1085"/>
      <c r="VGO390" s="1085"/>
      <c r="VGP390" s="1085"/>
      <c r="VGQ390" s="1085"/>
      <c r="VGR390" s="1085"/>
      <c r="VGS390" s="1085"/>
      <c r="VGT390" s="1085"/>
      <c r="VGU390" s="1085"/>
      <c r="VGV390" s="1085"/>
      <c r="VGW390" s="1080"/>
      <c r="VGX390" s="1085"/>
      <c r="VGY390" s="1085"/>
      <c r="VGZ390" s="1085"/>
      <c r="VHA390" s="1085"/>
      <c r="VHB390" s="1085"/>
      <c r="VHC390" s="1085"/>
      <c r="VHD390" s="1085"/>
      <c r="VHE390" s="1085"/>
      <c r="VHF390" s="1085"/>
      <c r="VHG390" s="1085"/>
      <c r="VHH390" s="1085"/>
      <c r="VHI390" s="1085"/>
      <c r="VHJ390" s="1085"/>
      <c r="VHK390" s="1085"/>
      <c r="VHL390" s="1080"/>
      <c r="VHM390" s="1085"/>
      <c r="VHN390" s="1085"/>
      <c r="VHO390" s="1085"/>
      <c r="VHP390" s="1085"/>
      <c r="VHQ390" s="1085"/>
      <c r="VHR390" s="1085"/>
      <c r="VHS390" s="1085"/>
      <c r="VHT390" s="1085"/>
      <c r="VHU390" s="1085"/>
      <c r="VHV390" s="1085"/>
      <c r="VHW390" s="1085"/>
      <c r="VHX390" s="1085"/>
      <c r="VHY390" s="1085"/>
      <c r="VHZ390" s="1085"/>
      <c r="VIA390" s="1080"/>
      <c r="VIB390" s="1085"/>
      <c r="VIC390" s="1085"/>
      <c r="VID390" s="1085"/>
      <c r="VIE390" s="1085"/>
      <c r="VIF390" s="1085"/>
      <c r="VIG390" s="1085"/>
      <c r="VIH390" s="1085"/>
      <c r="VII390" s="1085"/>
      <c r="VIJ390" s="1085"/>
      <c r="VIK390" s="1085"/>
      <c r="VIL390" s="1085"/>
      <c r="VIM390" s="1085"/>
      <c r="VIN390" s="1085"/>
      <c r="VIO390" s="1085"/>
      <c r="VIP390" s="1080"/>
      <c r="VIQ390" s="1085"/>
      <c r="VIR390" s="1085"/>
      <c r="VIS390" s="1085"/>
      <c r="VIT390" s="1085"/>
      <c r="VIU390" s="1085"/>
      <c r="VIV390" s="1085"/>
      <c r="VIW390" s="1085"/>
      <c r="VIX390" s="1085"/>
      <c r="VIY390" s="1085"/>
      <c r="VIZ390" s="1085"/>
      <c r="VJA390" s="1085"/>
      <c r="VJB390" s="1085"/>
      <c r="VJC390" s="1085"/>
      <c r="VJD390" s="1085"/>
      <c r="VJE390" s="1080"/>
      <c r="VJF390" s="1085"/>
      <c r="VJG390" s="1085"/>
      <c r="VJH390" s="1085"/>
      <c r="VJI390" s="1085"/>
      <c r="VJJ390" s="1085"/>
      <c r="VJK390" s="1085"/>
      <c r="VJL390" s="1085"/>
      <c r="VJM390" s="1085"/>
      <c r="VJN390" s="1085"/>
      <c r="VJO390" s="1085"/>
      <c r="VJP390" s="1085"/>
      <c r="VJQ390" s="1085"/>
      <c r="VJR390" s="1085"/>
      <c r="VJS390" s="1085"/>
      <c r="VJT390" s="1080"/>
      <c r="VJU390" s="1085"/>
      <c r="VJV390" s="1085"/>
      <c r="VJW390" s="1085"/>
      <c r="VJX390" s="1085"/>
      <c r="VJY390" s="1085"/>
      <c r="VJZ390" s="1085"/>
      <c r="VKA390" s="1085"/>
      <c r="VKB390" s="1085"/>
      <c r="VKC390" s="1085"/>
      <c r="VKD390" s="1085"/>
      <c r="VKE390" s="1085"/>
      <c r="VKF390" s="1085"/>
      <c r="VKG390" s="1085"/>
      <c r="VKH390" s="1085"/>
      <c r="VKI390" s="1080"/>
      <c r="VKJ390" s="1085"/>
      <c r="VKK390" s="1085"/>
      <c r="VKL390" s="1085"/>
      <c r="VKM390" s="1085"/>
      <c r="VKN390" s="1085"/>
      <c r="VKO390" s="1085"/>
      <c r="VKP390" s="1085"/>
      <c r="VKQ390" s="1085"/>
      <c r="VKR390" s="1085"/>
      <c r="VKS390" s="1085"/>
      <c r="VKT390" s="1085"/>
      <c r="VKU390" s="1085"/>
      <c r="VKV390" s="1085"/>
      <c r="VKW390" s="1085"/>
      <c r="VKX390" s="1080"/>
      <c r="VKY390" s="1085"/>
      <c r="VKZ390" s="1085"/>
      <c r="VLA390" s="1085"/>
      <c r="VLB390" s="1085"/>
      <c r="VLC390" s="1085"/>
      <c r="VLD390" s="1085"/>
      <c r="VLE390" s="1085"/>
      <c r="VLF390" s="1085"/>
      <c r="VLG390" s="1085"/>
      <c r="VLH390" s="1085"/>
      <c r="VLI390" s="1085"/>
      <c r="VLJ390" s="1085"/>
      <c r="VLK390" s="1085"/>
      <c r="VLL390" s="1085"/>
      <c r="VLM390" s="1080"/>
      <c r="VLN390" s="1085"/>
      <c r="VLO390" s="1085"/>
      <c r="VLP390" s="1085"/>
      <c r="VLQ390" s="1085"/>
      <c r="VLR390" s="1085"/>
      <c r="VLS390" s="1085"/>
      <c r="VLT390" s="1085"/>
      <c r="VLU390" s="1085"/>
      <c r="VLV390" s="1085"/>
      <c r="VLW390" s="1085"/>
      <c r="VLX390" s="1085"/>
      <c r="VLY390" s="1085"/>
      <c r="VLZ390" s="1085"/>
      <c r="VMA390" s="1085"/>
      <c r="VMB390" s="1080"/>
      <c r="VMC390" s="1085"/>
      <c r="VMD390" s="1085"/>
      <c r="VME390" s="1085"/>
      <c r="VMF390" s="1085"/>
      <c r="VMG390" s="1085"/>
      <c r="VMH390" s="1085"/>
      <c r="VMI390" s="1085"/>
      <c r="VMJ390" s="1085"/>
      <c r="VMK390" s="1085"/>
      <c r="VML390" s="1085"/>
      <c r="VMM390" s="1085"/>
      <c r="VMN390" s="1085"/>
      <c r="VMO390" s="1085"/>
      <c r="VMP390" s="1085"/>
      <c r="VMQ390" s="1080"/>
      <c r="VMR390" s="1085"/>
      <c r="VMS390" s="1085"/>
      <c r="VMT390" s="1085"/>
      <c r="VMU390" s="1085"/>
      <c r="VMV390" s="1085"/>
      <c r="VMW390" s="1085"/>
      <c r="VMX390" s="1085"/>
      <c r="VMY390" s="1085"/>
      <c r="VMZ390" s="1085"/>
      <c r="VNA390" s="1085"/>
      <c r="VNB390" s="1085"/>
      <c r="VNC390" s="1085"/>
      <c r="VND390" s="1085"/>
      <c r="VNE390" s="1085"/>
      <c r="VNF390" s="1080"/>
      <c r="VNG390" s="1085"/>
      <c r="VNH390" s="1085"/>
      <c r="VNI390" s="1085"/>
      <c r="VNJ390" s="1085"/>
      <c r="VNK390" s="1085"/>
      <c r="VNL390" s="1085"/>
      <c r="VNM390" s="1085"/>
      <c r="VNN390" s="1085"/>
      <c r="VNO390" s="1085"/>
      <c r="VNP390" s="1085"/>
      <c r="VNQ390" s="1085"/>
      <c r="VNR390" s="1085"/>
      <c r="VNS390" s="1085"/>
      <c r="VNT390" s="1085"/>
      <c r="VNU390" s="1080"/>
      <c r="VNV390" s="1085"/>
      <c r="VNW390" s="1085"/>
      <c r="VNX390" s="1085"/>
      <c r="VNY390" s="1085"/>
      <c r="VNZ390" s="1085"/>
      <c r="VOA390" s="1085"/>
      <c r="VOB390" s="1085"/>
      <c r="VOC390" s="1085"/>
      <c r="VOD390" s="1085"/>
      <c r="VOE390" s="1085"/>
      <c r="VOF390" s="1085"/>
      <c r="VOG390" s="1085"/>
      <c r="VOH390" s="1085"/>
      <c r="VOI390" s="1085"/>
      <c r="VOJ390" s="1080"/>
      <c r="VOK390" s="1085"/>
      <c r="VOL390" s="1085"/>
      <c r="VOM390" s="1085"/>
      <c r="VON390" s="1085"/>
      <c r="VOO390" s="1085"/>
      <c r="VOP390" s="1085"/>
      <c r="VOQ390" s="1085"/>
      <c r="VOR390" s="1085"/>
      <c r="VOS390" s="1085"/>
      <c r="VOT390" s="1085"/>
      <c r="VOU390" s="1085"/>
      <c r="VOV390" s="1085"/>
      <c r="VOW390" s="1085"/>
      <c r="VOX390" s="1085"/>
      <c r="VOY390" s="1080"/>
      <c r="VOZ390" s="1085"/>
      <c r="VPA390" s="1085"/>
      <c r="VPB390" s="1085"/>
      <c r="VPC390" s="1085"/>
      <c r="VPD390" s="1085"/>
      <c r="VPE390" s="1085"/>
      <c r="VPF390" s="1085"/>
      <c r="VPG390" s="1085"/>
      <c r="VPH390" s="1085"/>
      <c r="VPI390" s="1085"/>
      <c r="VPJ390" s="1085"/>
      <c r="VPK390" s="1085"/>
      <c r="VPL390" s="1085"/>
      <c r="VPM390" s="1085"/>
      <c r="VPN390" s="1080"/>
      <c r="VPO390" s="1085"/>
      <c r="VPP390" s="1085"/>
      <c r="VPQ390" s="1085"/>
      <c r="VPR390" s="1085"/>
      <c r="VPS390" s="1085"/>
      <c r="VPT390" s="1085"/>
      <c r="VPU390" s="1085"/>
      <c r="VPV390" s="1085"/>
      <c r="VPW390" s="1085"/>
      <c r="VPX390" s="1085"/>
      <c r="VPY390" s="1085"/>
      <c r="VPZ390" s="1085"/>
      <c r="VQA390" s="1085"/>
      <c r="VQB390" s="1085"/>
      <c r="VQC390" s="1080"/>
      <c r="VQD390" s="1085"/>
      <c r="VQE390" s="1085"/>
      <c r="VQF390" s="1085"/>
      <c r="VQG390" s="1085"/>
      <c r="VQH390" s="1085"/>
      <c r="VQI390" s="1085"/>
      <c r="VQJ390" s="1085"/>
      <c r="VQK390" s="1085"/>
      <c r="VQL390" s="1085"/>
      <c r="VQM390" s="1085"/>
      <c r="VQN390" s="1085"/>
      <c r="VQO390" s="1085"/>
      <c r="VQP390" s="1085"/>
      <c r="VQQ390" s="1085"/>
      <c r="VQR390" s="1080"/>
      <c r="VQS390" s="1085"/>
      <c r="VQT390" s="1085"/>
      <c r="VQU390" s="1085"/>
      <c r="VQV390" s="1085"/>
      <c r="VQW390" s="1085"/>
      <c r="VQX390" s="1085"/>
      <c r="VQY390" s="1085"/>
      <c r="VQZ390" s="1085"/>
      <c r="VRA390" s="1085"/>
      <c r="VRB390" s="1085"/>
      <c r="VRC390" s="1085"/>
      <c r="VRD390" s="1085"/>
      <c r="VRE390" s="1085"/>
      <c r="VRF390" s="1085"/>
      <c r="VRG390" s="1080"/>
      <c r="VRH390" s="1085"/>
      <c r="VRI390" s="1085"/>
      <c r="VRJ390" s="1085"/>
      <c r="VRK390" s="1085"/>
      <c r="VRL390" s="1085"/>
      <c r="VRM390" s="1085"/>
      <c r="VRN390" s="1085"/>
      <c r="VRO390" s="1085"/>
      <c r="VRP390" s="1085"/>
      <c r="VRQ390" s="1085"/>
      <c r="VRR390" s="1085"/>
      <c r="VRS390" s="1085"/>
      <c r="VRT390" s="1085"/>
      <c r="VRU390" s="1085"/>
      <c r="VRV390" s="1080"/>
      <c r="VRW390" s="1085"/>
      <c r="VRX390" s="1085"/>
      <c r="VRY390" s="1085"/>
      <c r="VRZ390" s="1085"/>
      <c r="VSA390" s="1085"/>
      <c r="VSB390" s="1085"/>
      <c r="VSC390" s="1085"/>
      <c r="VSD390" s="1085"/>
      <c r="VSE390" s="1085"/>
      <c r="VSF390" s="1085"/>
      <c r="VSG390" s="1085"/>
      <c r="VSH390" s="1085"/>
      <c r="VSI390" s="1085"/>
      <c r="VSJ390" s="1085"/>
      <c r="VSK390" s="1080"/>
      <c r="VSL390" s="1085"/>
      <c r="VSM390" s="1085"/>
      <c r="VSN390" s="1085"/>
      <c r="VSO390" s="1085"/>
      <c r="VSP390" s="1085"/>
      <c r="VSQ390" s="1085"/>
      <c r="VSR390" s="1085"/>
      <c r="VSS390" s="1085"/>
      <c r="VST390" s="1085"/>
      <c r="VSU390" s="1085"/>
      <c r="VSV390" s="1085"/>
      <c r="VSW390" s="1085"/>
      <c r="VSX390" s="1085"/>
      <c r="VSY390" s="1085"/>
      <c r="VSZ390" s="1080"/>
      <c r="VTA390" s="1085"/>
      <c r="VTB390" s="1085"/>
      <c r="VTC390" s="1085"/>
      <c r="VTD390" s="1085"/>
      <c r="VTE390" s="1085"/>
      <c r="VTF390" s="1085"/>
      <c r="VTG390" s="1085"/>
      <c r="VTH390" s="1085"/>
      <c r="VTI390" s="1085"/>
      <c r="VTJ390" s="1085"/>
      <c r="VTK390" s="1085"/>
      <c r="VTL390" s="1085"/>
      <c r="VTM390" s="1085"/>
      <c r="VTN390" s="1085"/>
      <c r="VTO390" s="1080"/>
      <c r="VTP390" s="1085"/>
      <c r="VTQ390" s="1085"/>
      <c r="VTR390" s="1085"/>
      <c r="VTS390" s="1085"/>
      <c r="VTT390" s="1085"/>
      <c r="VTU390" s="1085"/>
      <c r="VTV390" s="1085"/>
      <c r="VTW390" s="1085"/>
      <c r="VTX390" s="1085"/>
      <c r="VTY390" s="1085"/>
      <c r="VTZ390" s="1085"/>
      <c r="VUA390" s="1085"/>
      <c r="VUB390" s="1085"/>
      <c r="VUC390" s="1085"/>
      <c r="VUD390" s="1080"/>
      <c r="VUE390" s="1085"/>
      <c r="VUF390" s="1085"/>
      <c r="VUG390" s="1085"/>
      <c r="VUH390" s="1085"/>
      <c r="VUI390" s="1085"/>
      <c r="VUJ390" s="1085"/>
      <c r="VUK390" s="1085"/>
      <c r="VUL390" s="1085"/>
      <c r="VUM390" s="1085"/>
      <c r="VUN390" s="1085"/>
      <c r="VUO390" s="1085"/>
      <c r="VUP390" s="1085"/>
      <c r="VUQ390" s="1085"/>
      <c r="VUR390" s="1085"/>
      <c r="VUS390" s="1080"/>
      <c r="VUT390" s="1085"/>
      <c r="VUU390" s="1085"/>
      <c r="VUV390" s="1085"/>
      <c r="VUW390" s="1085"/>
      <c r="VUX390" s="1085"/>
      <c r="VUY390" s="1085"/>
      <c r="VUZ390" s="1085"/>
      <c r="VVA390" s="1085"/>
      <c r="VVB390" s="1085"/>
      <c r="VVC390" s="1085"/>
      <c r="VVD390" s="1085"/>
      <c r="VVE390" s="1085"/>
      <c r="VVF390" s="1085"/>
      <c r="VVG390" s="1085"/>
      <c r="VVH390" s="1080"/>
      <c r="VVI390" s="1085"/>
      <c r="VVJ390" s="1085"/>
      <c r="VVK390" s="1085"/>
      <c r="VVL390" s="1085"/>
      <c r="VVM390" s="1085"/>
      <c r="VVN390" s="1085"/>
      <c r="VVO390" s="1085"/>
      <c r="VVP390" s="1085"/>
      <c r="VVQ390" s="1085"/>
      <c r="VVR390" s="1085"/>
      <c r="VVS390" s="1085"/>
      <c r="VVT390" s="1085"/>
      <c r="VVU390" s="1085"/>
      <c r="VVV390" s="1085"/>
      <c r="VVW390" s="1080"/>
      <c r="VVX390" s="1085"/>
      <c r="VVY390" s="1085"/>
      <c r="VVZ390" s="1085"/>
      <c r="VWA390" s="1085"/>
      <c r="VWB390" s="1085"/>
      <c r="VWC390" s="1085"/>
      <c r="VWD390" s="1085"/>
      <c r="VWE390" s="1085"/>
      <c r="VWF390" s="1085"/>
      <c r="VWG390" s="1085"/>
      <c r="VWH390" s="1085"/>
      <c r="VWI390" s="1085"/>
      <c r="VWJ390" s="1085"/>
      <c r="VWK390" s="1085"/>
      <c r="VWL390" s="1080"/>
      <c r="VWM390" s="1085"/>
      <c r="VWN390" s="1085"/>
      <c r="VWO390" s="1085"/>
      <c r="VWP390" s="1085"/>
      <c r="VWQ390" s="1085"/>
      <c r="VWR390" s="1085"/>
      <c r="VWS390" s="1085"/>
      <c r="VWT390" s="1085"/>
      <c r="VWU390" s="1085"/>
      <c r="VWV390" s="1085"/>
      <c r="VWW390" s="1085"/>
      <c r="VWX390" s="1085"/>
      <c r="VWY390" s="1085"/>
      <c r="VWZ390" s="1085"/>
      <c r="VXA390" s="1080"/>
      <c r="VXB390" s="1085"/>
      <c r="VXC390" s="1085"/>
      <c r="VXD390" s="1085"/>
      <c r="VXE390" s="1085"/>
      <c r="VXF390" s="1085"/>
      <c r="VXG390" s="1085"/>
      <c r="VXH390" s="1085"/>
      <c r="VXI390" s="1085"/>
      <c r="VXJ390" s="1085"/>
      <c r="VXK390" s="1085"/>
      <c r="VXL390" s="1085"/>
      <c r="VXM390" s="1085"/>
      <c r="VXN390" s="1085"/>
      <c r="VXO390" s="1085"/>
      <c r="VXP390" s="1080"/>
      <c r="VXQ390" s="1085"/>
      <c r="VXR390" s="1085"/>
      <c r="VXS390" s="1085"/>
      <c r="VXT390" s="1085"/>
      <c r="VXU390" s="1085"/>
      <c r="VXV390" s="1085"/>
      <c r="VXW390" s="1085"/>
      <c r="VXX390" s="1085"/>
      <c r="VXY390" s="1085"/>
      <c r="VXZ390" s="1085"/>
      <c r="VYA390" s="1085"/>
      <c r="VYB390" s="1085"/>
      <c r="VYC390" s="1085"/>
      <c r="VYD390" s="1085"/>
      <c r="VYE390" s="1080"/>
      <c r="VYF390" s="1085"/>
      <c r="VYG390" s="1085"/>
      <c r="VYH390" s="1085"/>
      <c r="VYI390" s="1085"/>
      <c r="VYJ390" s="1085"/>
      <c r="VYK390" s="1085"/>
      <c r="VYL390" s="1085"/>
      <c r="VYM390" s="1085"/>
      <c r="VYN390" s="1085"/>
      <c r="VYO390" s="1085"/>
      <c r="VYP390" s="1085"/>
      <c r="VYQ390" s="1085"/>
      <c r="VYR390" s="1085"/>
      <c r="VYS390" s="1085"/>
      <c r="VYT390" s="1080"/>
      <c r="VYU390" s="1085"/>
      <c r="VYV390" s="1085"/>
      <c r="VYW390" s="1085"/>
      <c r="VYX390" s="1085"/>
      <c r="VYY390" s="1085"/>
      <c r="VYZ390" s="1085"/>
      <c r="VZA390" s="1085"/>
      <c r="VZB390" s="1085"/>
      <c r="VZC390" s="1085"/>
      <c r="VZD390" s="1085"/>
      <c r="VZE390" s="1085"/>
      <c r="VZF390" s="1085"/>
      <c r="VZG390" s="1085"/>
      <c r="VZH390" s="1085"/>
      <c r="VZI390" s="1080"/>
      <c r="VZJ390" s="1085"/>
      <c r="VZK390" s="1085"/>
      <c r="VZL390" s="1085"/>
      <c r="VZM390" s="1085"/>
      <c r="VZN390" s="1085"/>
      <c r="VZO390" s="1085"/>
      <c r="VZP390" s="1085"/>
      <c r="VZQ390" s="1085"/>
      <c r="VZR390" s="1085"/>
      <c r="VZS390" s="1085"/>
      <c r="VZT390" s="1085"/>
      <c r="VZU390" s="1085"/>
      <c r="VZV390" s="1085"/>
      <c r="VZW390" s="1085"/>
      <c r="VZX390" s="1080"/>
      <c r="VZY390" s="1085"/>
      <c r="VZZ390" s="1085"/>
      <c r="WAA390" s="1085"/>
      <c r="WAB390" s="1085"/>
      <c r="WAC390" s="1085"/>
      <c r="WAD390" s="1085"/>
      <c r="WAE390" s="1085"/>
      <c r="WAF390" s="1085"/>
      <c r="WAG390" s="1085"/>
      <c r="WAH390" s="1085"/>
      <c r="WAI390" s="1085"/>
      <c r="WAJ390" s="1085"/>
      <c r="WAK390" s="1085"/>
      <c r="WAL390" s="1085"/>
      <c r="WAM390" s="1080"/>
      <c r="WAN390" s="1085"/>
      <c r="WAO390" s="1085"/>
      <c r="WAP390" s="1085"/>
      <c r="WAQ390" s="1085"/>
      <c r="WAR390" s="1085"/>
      <c r="WAS390" s="1085"/>
      <c r="WAT390" s="1085"/>
      <c r="WAU390" s="1085"/>
      <c r="WAV390" s="1085"/>
      <c r="WAW390" s="1085"/>
      <c r="WAX390" s="1085"/>
      <c r="WAY390" s="1085"/>
      <c r="WAZ390" s="1085"/>
      <c r="WBA390" s="1085"/>
      <c r="WBB390" s="1080"/>
      <c r="WBC390" s="1085"/>
      <c r="WBD390" s="1085"/>
      <c r="WBE390" s="1085"/>
      <c r="WBF390" s="1085"/>
      <c r="WBG390" s="1085"/>
      <c r="WBH390" s="1085"/>
      <c r="WBI390" s="1085"/>
      <c r="WBJ390" s="1085"/>
      <c r="WBK390" s="1085"/>
      <c r="WBL390" s="1085"/>
      <c r="WBM390" s="1085"/>
      <c r="WBN390" s="1085"/>
      <c r="WBO390" s="1085"/>
      <c r="WBP390" s="1085"/>
      <c r="WBQ390" s="1080"/>
      <c r="WBR390" s="1085"/>
      <c r="WBS390" s="1085"/>
      <c r="WBT390" s="1085"/>
      <c r="WBU390" s="1085"/>
      <c r="WBV390" s="1085"/>
      <c r="WBW390" s="1085"/>
      <c r="WBX390" s="1085"/>
      <c r="WBY390" s="1085"/>
      <c r="WBZ390" s="1085"/>
      <c r="WCA390" s="1085"/>
      <c r="WCB390" s="1085"/>
      <c r="WCC390" s="1085"/>
      <c r="WCD390" s="1085"/>
      <c r="WCE390" s="1085"/>
      <c r="WCF390" s="1080"/>
      <c r="WCG390" s="1085"/>
      <c r="WCH390" s="1085"/>
      <c r="WCI390" s="1085"/>
      <c r="WCJ390" s="1085"/>
      <c r="WCK390" s="1085"/>
      <c r="WCL390" s="1085"/>
      <c r="WCM390" s="1085"/>
      <c r="WCN390" s="1085"/>
      <c r="WCO390" s="1085"/>
      <c r="WCP390" s="1085"/>
      <c r="WCQ390" s="1085"/>
      <c r="WCR390" s="1085"/>
      <c r="WCS390" s="1085"/>
      <c r="WCT390" s="1085"/>
      <c r="WCU390" s="1080"/>
      <c r="WCV390" s="1085"/>
      <c r="WCW390" s="1085"/>
      <c r="WCX390" s="1085"/>
      <c r="WCY390" s="1085"/>
      <c r="WCZ390" s="1085"/>
      <c r="WDA390" s="1085"/>
      <c r="WDB390" s="1085"/>
      <c r="WDC390" s="1085"/>
      <c r="WDD390" s="1085"/>
      <c r="WDE390" s="1085"/>
      <c r="WDF390" s="1085"/>
      <c r="WDG390" s="1085"/>
      <c r="WDH390" s="1085"/>
      <c r="WDI390" s="1085"/>
      <c r="WDJ390" s="1080"/>
      <c r="WDK390" s="1085"/>
      <c r="WDL390" s="1085"/>
      <c r="WDM390" s="1085"/>
      <c r="WDN390" s="1085"/>
      <c r="WDO390" s="1085"/>
      <c r="WDP390" s="1085"/>
      <c r="WDQ390" s="1085"/>
      <c r="WDR390" s="1085"/>
      <c r="WDS390" s="1085"/>
      <c r="WDT390" s="1085"/>
      <c r="WDU390" s="1085"/>
      <c r="WDV390" s="1085"/>
      <c r="WDW390" s="1085"/>
      <c r="WDX390" s="1085"/>
      <c r="WDY390" s="1080"/>
      <c r="WDZ390" s="1085"/>
      <c r="WEA390" s="1085"/>
      <c r="WEB390" s="1085"/>
      <c r="WEC390" s="1085"/>
      <c r="WED390" s="1085"/>
      <c r="WEE390" s="1085"/>
      <c r="WEF390" s="1085"/>
      <c r="WEG390" s="1085"/>
      <c r="WEH390" s="1085"/>
      <c r="WEI390" s="1085"/>
      <c r="WEJ390" s="1085"/>
      <c r="WEK390" s="1085"/>
      <c r="WEL390" s="1085"/>
      <c r="WEM390" s="1085"/>
      <c r="WEN390" s="1080"/>
      <c r="WEO390" s="1085"/>
      <c r="WEP390" s="1085"/>
      <c r="WEQ390" s="1085"/>
      <c r="WER390" s="1085"/>
      <c r="WES390" s="1085"/>
      <c r="WET390" s="1085"/>
      <c r="WEU390" s="1085"/>
      <c r="WEV390" s="1085"/>
      <c r="WEW390" s="1085"/>
      <c r="WEX390" s="1085"/>
      <c r="WEY390" s="1085"/>
      <c r="WEZ390" s="1085"/>
      <c r="WFA390" s="1085"/>
      <c r="WFB390" s="1085"/>
      <c r="WFC390" s="1080"/>
      <c r="WFD390" s="1085"/>
      <c r="WFE390" s="1085"/>
      <c r="WFF390" s="1085"/>
      <c r="WFG390" s="1085"/>
      <c r="WFH390" s="1085"/>
      <c r="WFI390" s="1085"/>
      <c r="WFJ390" s="1085"/>
      <c r="WFK390" s="1085"/>
      <c r="WFL390" s="1085"/>
      <c r="WFM390" s="1085"/>
      <c r="WFN390" s="1085"/>
      <c r="WFO390" s="1085"/>
      <c r="WFP390" s="1085"/>
      <c r="WFQ390" s="1085"/>
      <c r="WFR390" s="1080"/>
      <c r="WFS390" s="1085"/>
      <c r="WFT390" s="1085"/>
      <c r="WFU390" s="1085"/>
      <c r="WFV390" s="1085"/>
      <c r="WFW390" s="1085"/>
      <c r="WFX390" s="1085"/>
      <c r="WFY390" s="1085"/>
      <c r="WFZ390" s="1085"/>
      <c r="WGA390" s="1085"/>
      <c r="WGB390" s="1085"/>
      <c r="WGC390" s="1085"/>
      <c r="WGD390" s="1085"/>
      <c r="WGE390" s="1085"/>
      <c r="WGF390" s="1085"/>
      <c r="WGG390" s="1080"/>
      <c r="WGH390" s="1085"/>
      <c r="WGI390" s="1085"/>
      <c r="WGJ390" s="1085"/>
      <c r="WGK390" s="1085"/>
      <c r="WGL390" s="1085"/>
      <c r="WGM390" s="1085"/>
      <c r="WGN390" s="1085"/>
      <c r="WGO390" s="1085"/>
      <c r="WGP390" s="1085"/>
      <c r="WGQ390" s="1085"/>
      <c r="WGR390" s="1085"/>
      <c r="WGS390" s="1085"/>
      <c r="WGT390" s="1085"/>
      <c r="WGU390" s="1085"/>
      <c r="WGV390" s="1080"/>
      <c r="WGW390" s="1085"/>
      <c r="WGX390" s="1085"/>
      <c r="WGY390" s="1085"/>
      <c r="WGZ390" s="1085"/>
      <c r="WHA390" s="1085"/>
      <c r="WHB390" s="1085"/>
      <c r="WHC390" s="1085"/>
      <c r="WHD390" s="1085"/>
      <c r="WHE390" s="1085"/>
      <c r="WHF390" s="1085"/>
      <c r="WHG390" s="1085"/>
      <c r="WHH390" s="1085"/>
      <c r="WHI390" s="1085"/>
      <c r="WHJ390" s="1085"/>
      <c r="WHK390" s="1080"/>
      <c r="WHL390" s="1085"/>
      <c r="WHM390" s="1085"/>
      <c r="WHN390" s="1085"/>
      <c r="WHO390" s="1085"/>
      <c r="WHP390" s="1085"/>
      <c r="WHQ390" s="1085"/>
      <c r="WHR390" s="1085"/>
      <c r="WHS390" s="1085"/>
      <c r="WHT390" s="1085"/>
      <c r="WHU390" s="1085"/>
      <c r="WHV390" s="1085"/>
      <c r="WHW390" s="1085"/>
      <c r="WHX390" s="1085"/>
      <c r="WHY390" s="1085"/>
      <c r="WHZ390" s="1080"/>
      <c r="WIA390" s="1085"/>
      <c r="WIB390" s="1085"/>
      <c r="WIC390" s="1085"/>
      <c r="WID390" s="1085"/>
      <c r="WIE390" s="1085"/>
      <c r="WIF390" s="1085"/>
      <c r="WIG390" s="1085"/>
      <c r="WIH390" s="1085"/>
      <c r="WII390" s="1085"/>
      <c r="WIJ390" s="1085"/>
      <c r="WIK390" s="1085"/>
      <c r="WIL390" s="1085"/>
      <c r="WIM390" s="1085"/>
      <c r="WIN390" s="1085"/>
      <c r="WIO390" s="1080"/>
      <c r="WIP390" s="1085"/>
      <c r="WIQ390" s="1085"/>
      <c r="WIR390" s="1085"/>
      <c r="WIS390" s="1085"/>
      <c r="WIT390" s="1085"/>
      <c r="WIU390" s="1085"/>
      <c r="WIV390" s="1085"/>
      <c r="WIW390" s="1085"/>
      <c r="WIX390" s="1085"/>
      <c r="WIY390" s="1085"/>
      <c r="WIZ390" s="1085"/>
      <c r="WJA390" s="1085"/>
      <c r="WJB390" s="1085"/>
      <c r="WJC390" s="1085"/>
      <c r="WJD390" s="1080"/>
      <c r="WJE390" s="1085"/>
      <c r="WJF390" s="1085"/>
      <c r="WJG390" s="1085"/>
      <c r="WJH390" s="1085"/>
      <c r="WJI390" s="1085"/>
      <c r="WJJ390" s="1085"/>
      <c r="WJK390" s="1085"/>
      <c r="WJL390" s="1085"/>
      <c r="WJM390" s="1085"/>
      <c r="WJN390" s="1085"/>
      <c r="WJO390" s="1085"/>
      <c r="WJP390" s="1085"/>
      <c r="WJQ390" s="1085"/>
      <c r="WJR390" s="1085"/>
      <c r="WJS390" s="1080"/>
      <c r="WJT390" s="1085"/>
      <c r="WJU390" s="1085"/>
      <c r="WJV390" s="1085"/>
      <c r="WJW390" s="1085"/>
      <c r="WJX390" s="1085"/>
      <c r="WJY390" s="1085"/>
      <c r="WJZ390" s="1085"/>
      <c r="WKA390" s="1085"/>
      <c r="WKB390" s="1085"/>
      <c r="WKC390" s="1085"/>
      <c r="WKD390" s="1085"/>
      <c r="WKE390" s="1085"/>
      <c r="WKF390" s="1085"/>
      <c r="WKG390" s="1085"/>
      <c r="WKH390" s="1080"/>
      <c r="WKI390" s="1085"/>
      <c r="WKJ390" s="1085"/>
      <c r="WKK390" s="1085"/>
      <c r="WKL390" s="1085"/>
      <c r="WKM390" s="1085"/>
      <c r="WKN390" s="1085"/>
      <c r="WKO390" s="1085"/>
      <c r="WKP390" s="1085"/>
      <c r="WKQ390" s="1085"/>
      <c r="WKR390" s="1085"/>
      <c r="WKS390" s="1085"/>
      <c r="WKT390" s="1085"/>
      <c r="WKU390" s="1085"/>
      <c r="WKV390" s="1085"/>
      <c r="WKW390" s="1080"/>
      <c r="WKX390" s="1085"/>
      <c r="WKY390" s="1085"/>
      <c r="WKZ390" s="1085"/>
      <c r="WLA390" s="1085"/>
      <c r="WLB390" s="1085"/>
      <c r="WLC390" s="1085"/>
      <c r="WLD390" s="1085"/>
      <c r="WLE390" s="1085"/>
      <c r="WLF390" s="1085"/>
      <c r="WLG390" s="1085"/>
      <c r="WLH390" s="1085"/>
      <c r="WLI390" s="1085"/>
      <c r="WLJ390" s="1085"/>
      <c r="WLK390" s="1085"/>
      <c r="WLL390" s="1080"/>
      <c r="WLM390" s="1085"/>
      <c r="WLN390" s="1085"/>
      <c r="WLO390" s="1085"/>
      <c r="WLP390" s="1085"/>
      <c r="WLQ390" s="1085"/>
      <c r="WLR390" s="1085"/>
      <c r="WLS390" s="1085"/>
      <c r="WLT390" s="1085"/>
      <c r="WLU390" s="1085"/>
      <c r="WLV390" s="1085"/>
      <c r="WLW390" s="1085"/>
      <c r="WLX390" s="1085"/>
      <c r="WLY390" s="1085"/>
      <c r="WLZ390" s="1085"/>
      <c r="WMA390" s="1080"/>
      <c r="WMB390" s="1085"/>
      <c r="WMC390" s="1085"/>
      <c r="WMD390" s="1085"/>
      <c r="WME390" s="1085"/>
      <c r="WMF390" s="1085"/>
      <c r="WMG390" s="1085"/>
      <c r="WMH390" s="1085"/>
      <c r="WMI390" s="1085"/>
      <c r="WMJ390" s="1085"/>
      <c r="WMK390" s="1085"/>
      <c r="WML390" s="1085"/>
      <c r="WMM390" s="1085"/>
      <c r="WMN390" s="1085"/>
      <c r="WMO390" s="1085"/>
      <c r="WMP390" s="1080"/>
      <c r="WMQ390" s="1085"/>
      <c r="WMR390" s="1085"/>
      <c r="WMS390" s="1085"/>
      <c r="WMT390" s="1085"/>
      <c r="WMU390" s="1085"/>
      <c r="WMV390" s="1085"/>
      <c r="WMW390" s="1085"/>
      <c r="WMX390" s="1085"/>
      <c r="WMY390" s="1085"/>
      <c r="WMZ390" s="1085"/>
      <c r="WNA390" s="1085"/>
      <c r="WNB390" s="1085"/>
      <c r="WNC390" s="1085"/>
      <c r="WND390" s="1085"/>
      <c r="WNE390" s="1080"/>
      <c r="WNF390" s="1085"/>
      <c r="WNG390" s="1085"/>
      <c r="WNH390" s="1085"/>
      <c r="WNI390" s="1085"/>
      <c r="WNJ390" s="1085"/>
      <c r="WNK390" s="1085"/>
      <c r="WNL390" s="1085"/>
      <c r="WNM390" s="1085"/>
      <c r="WNN390" s="1085"/>
      <c r="WNO390" s="1085"/>
      <c r="WNP390" s="1085"/>
      <c r="WNQ390" s="1085"/>
      <c r="WNR390" s="1085"/>
      <c r="WNS390" s="1085"/>
      <c r="WNT390" s="1080"/>
      <c r="WNU390" s="1085"/>
      <c r="WNV390" s="1085"/>
      <c r="WNW390" s="1085"/>
      <c r="WNX390" s="1085"/>
      <c r="WNY390" s="1085"/>
      <c r="WNZ390" s="1085"/>
      <c r="WOA390" s="1085"/>
      <c r="WOB390" s="1085"/>
      <c r="WOC390" s="1085"/>
      <c r="WOD390" s="1085"/>
      <c r="WOE390" s="1085"/>
      <c r="WOF390" s="1085"/>
      <c r="WOG390" s="1085"/>
      <c r="WOH390" s="1085"/>
      <c r="WOI390" s="1080"/>
      <c r="WOJ390" s="1085"/>
      <c r="WOK390" s="1085"/>
      <c r="WOL390" s="1085"/>
      <c r="WOM390" s="1085"/>
      <c r="WON390" s="1085"/>
      <c r="WOO390" s="1085"/>
      <c r="WOP390" s="1085"/>
      <c r="WOQ390" s="1085"/>
      <c r="WOR390" s="1085"/>
      <c r="WOS390" s="1085"/>
      <c r="WOT390" s="1085"/>
      <c r="WOU390" s="1085"/>
      <c r="WOV390" s="1085"/>
      <c r="WOW390" s="1085"/>
      <c r="WOX390" s="1080"/>
      <c r="WOY390" s="1085"/>
      <c r="WOZ390" s="1085"/>
      <c r="WPA390" s="1085"/>
      <c r="WPB390" s="1085"/>
      <c r="WPC390" s="1085"/>
      <c r="WPD390" s="1085"/>
      <c r="WPE390" s="1085"/>
      <c r="WPF390" s="1085"/>
      <c r="WPG390" s="1085"/>
      <c r="WPH390" s="1085"/>
      <c r="WPI390" s="1085"/>
      <c r="WPJ390" s="1085"/>
      <c r="WPK390" s="1085"/>
      <c r="WPL390" s="1085"/>
      <c r="WPM390" s="1080"/>
      <c r="WPN390" s="1085"/>
      <c r="WPO390" s="1085"/>
      <c r="WPP390" s="1085"/>
      <c r="WPQ390" s="1085"/>
      <c r="WPR390" s="1085"/>
      <c r="WPS390" s="1085"/>
      <c r="WPT390" s="1085"/>
      <c r="WPU390" s="1085"/>
      <c r="WPV390" s="1085"/>
      <c r="WPW390" s="1085"/>
      <c r="WPX390" s="1085"/>
      <c r="WPY390" s="1085"/>
      <c r="WPZ390" s="1085"/>
      <c r="WQA390" s="1085"/>
      <c r="WQB390" s="1080"/>
      <c r="WQC390" s="1085"/>
      <c r="WQD390" s="1085"/>
      <c r="WQE390" s="1085"/>
      <c r="WQF390" s="1085"/>
      <c r="WQG390" s="1085"/>
      <c r="WQH390" s="1085"/>
      <c r="WQI390" s="1085"/>
      <c r="WQJ390" s="1085"/>
      <c r="WQK390" s="1085"/>
      <c r="WQL390" s="1085"/>
      <c r="WQM390" s="1085"/>
      <c r="WQN390" s="1085"/>
      <c r="WQO390" s="1085"/>
      <c r="WQP390" s="1085"/>
      <c r="WQQ390" s="1080"/>
      <c r="WQR390" s="1085"/>
      <c r="WQS390" s="1085"/>
      <c r="WQT390" s="1085"/>
      <c r="WQU390" s="1085"/>
      <c r="WQV390" s="1085"/>
      <c r="WQW390" s="1085"/>
      <c r="WQX390" s="1085"/>
      <c r="WQY390" s="1085"/>
      <c r="WQZ390" s="1085"/>
      <c r="WRA390" s="1085"/>
      <c r="WRB390" s="1085"/>
      <c r="WRC390" s="1085"/>
      <c r="WRD390" s="1085"/>
      <c r="WRE390" s="1085"/>
      <c r="WRF390" s="1080"/>
      <c r="WRG390" s="1085"/>
      <c r="WRH390" s="1085"/>
      <c r="WRI390" s="1085"/>
      <c r="WRJ390" s="1085"/>
      <c r="WRK390" s="1085"/>
      <c r="WRL390" s="1085"/>
      <c r="WRM390" s="1085"/>
      <c r="WRN390" s="1085"/>
      <c r="WRO390" s="1085"/>
      <c r="WRP390" s="1085"/>
      <c r="WRQ390" s="1085"/>
      <c r="WRR390" s="1085"/>
      <c r="WRS390" s="1085"/>
      <c r="WRT390" s="1085"/>
      <c r="WRU390" s="1080"/>
      <c r="WRV390" s="1085"/>
      <c r="WRW390" s="1085"/>
      <c r="WRX390" s="1085"/>
      <c r="WRY390" s="1085"/>
      <c r="WRZ390" s="1085"/>
      <c r="WSA390" s="1085"/>
      <c r="WSB390" s="1085"/>
      <c r="WSC390" s="1085"/>
      <c r="WSD390" s="1085"/>
      <c r="WSE390" s="1085"/>
      <c r="WSF390" s="1085"/>
      <c r="WSG390" s="1085"/>
      <c r="WSH390" s="1085"/>
      <c r="WSI390" s="1085"/>
      <c r="WSJ390" s="1080"/>
      <c r="WSK390" s="1085"/>
      <c r="WSL390" s="1085"/>
      <c r="WSM390" s="1085"/>
      <c r="WSN390" s="1085"/>
      <c r="WSO390" s="1085"/>
      <c r="WSP390" s="1085"/>
      <c r="WSQ390" s="1085"/>
      <c r="WSR390" s="1085"/>
      <c r="WSS390" s="1085"/>
      <c r="WST390" s="1085"/>
      <c r="WSU390" s="1085"/>
      <c r="WSV390" s="1085"/>
      <c r="WSW390" s="1085"/>
      <c r="WSX390" s="1085"/>
      <c r="WSY390" s="1080"/>
      <c r="WSZ390" s="1085"/>
      <c r="WTA390" s="1085"/>
      <c r="WTB390" s="1085"/>
      <c r="WTC390" s="1085"/>
      <c r="WTD390" s="1085"/>
      <c r="WTE390" s="1085"/>
      <c r="WTF390" s="1085"/>
      <c r="WTG390" s="1085"/>
      <c r="WTH390" s="1085"/>
      <c r="WTI390" s="1085"/>
      <c r="WTJ390" s="1085"/>
      <c r="WTK390" s="1085"/>
      <c r="WTL390" s="1085"/>
      <c r="WTM390" s="1085"/>
      <c r="WTN390" s="1080"/>
      <c r="WTO390" s="1085"/>
      <c r="WTP390" s="1085"/>
      <c r="WTQ390" s="1085"/>
      <c r="WTR390" s="1085"/>
      <c r="WTS390" s="1085"/>
      <c r="WTT390" s="1085"/>
      <c r="WTU390" s="1085"/>
      <c r="WTV390" s="1085"/>
      <c r="WTW390" s="1085"/>
      <c r="WTX390" s="1085"/>
      <c r="WTY390" s="1085"/>
      <c r="WTZ390" s="1085"/>
      <c r="WUA390" s="1085"/>
      <c r="WUB390" s="1085"/>
      <c r="WUC390" s="1080"/>
      <c r="WUD390" s="1085"/>
      <c r="WUE390" s="1085"/>
      <c r="WUF390" s="1085"/>
      <c r="WUG390" s="1085"/>
      <c r="WUH390" s="1085"/>
      <c r="WUI390" s="1085"/>
      <c r="WUJ390" s="1085"/>
      <c r="WUK390" s="1085"/>
      <c r="WUL390" s="1085"/>
      <c r="WUM390" s="1085"/>
      <c r="WUN390" s="1085"/>
      <c r="WUO390" s="1085"/>
      <c r="WUP390" s="1085"/>
      <c r="WUQ390" s="1085"/>
      <c r="WUR390" s="1080"/>
      <c r="WUS390" s="1085"/>
      <c r="WUT390" s="1085"/>
      <c r="WUU390" s="1085"/>
      <c r="WUV390" s="1085"/>
      <c r="WUW390" s="1085"/>
      <c r="WUX390" s="1085"/>
      <c r="WUY390" s="1085"/>
      <c r="WUZ390" s="1085"/>
      <c r="WVA390" s="1085"/>
      <c r="WVB390" s="1085"/>
      <c r="WVC390" s="1085"/>
      <c r="WVD390" s="1085"/>
      <c r="WVE390" s="1085"/>
      <c r="WVF390" s="1085"/>
      <c r="WVG390" s="1080"/>
      <c r="WVH390" s="1085"/>
      <c r="WVI390" s="1085"/>
      <c r="WVJ390" s="1085"/>
      <c r="WVK390" s="1085"/>
      <c r="WVL390" s="1085"/>
      <c r="WVM390" s="1085"/>
      <c r="WVN390" s="1085"/>
      <c r="WVO390" s="1085"/>
      <c r="WVP390" s="1085"/>
      <c r="WVQ390" s="1085"/>
      <c r="WVR390" s="1085"/>
      <c r="WVS390" s="1085"/>
      <c r="WVT390" s="1085"/>
      <c r="WVU390" s="1085"/>
      <c r="WVV390" s="1080"/>
      <c r="WVW390" s="1085"/>
      <c r="WVX390" s="1085"/>
      <c r="WVY390" s="1085"/>
      <c r="WVZ390" s="1085"/>
      <c r="WWA390" s="1085"/>
      <c r="WWB390" s="1085"/>
      <c r="WWC390" s="1085"/>
      <c r="WWD390" s="1085"/>
      <c r="WWE390" s="1085"/>
      <c r="WWF390" s="1085"/>
      <c r="WWG390" s="1085"/>
      <c r="WWH390" s="1085"/>
      <c r="WWI390" s="1085"/>
      <c r="WWJ390" s="1085"/>
      <c r="WWK390" s="1080"/>
      <c r="WWL390" s="1085"/>
      <c r="WWM390" s="1085"/>
      <c r="WWN390" s="1085"/>
      <c r="WWO390" s="1085"/>
      <c r="WWP390" s="1085"/>
      <c r="WWQ390" s="1085"/>
      <c r="WWR390" s="1085"/>
      <c r="WWS390" s="1085"/>
      <c r="WWT390" s="1085"/>
      <c r="WWU390" s="1085"/>
      <c r="WWV390" s="1085"/>
      <c r="WWW390" s="1085"/>
      <c r="WWX390" s="1085"/>
      <c r="WWY390" s="1085"/>
      <c r="WWZ390" s="1080"/>
      <c r="WXA390" s="1085"/>
      <c r="WXB390" s="1085"/>
      <c r="WXC390" s="1085"/>
      <c r="WXD390" s="1085"/>
      <c r="WXE390" s="1085"/>
      <c r="WXF390" s="1085"/>
      <c r="WXG390" s="1085"/>
      <c r="WXH390" s="1085"/>
      <c r="WXI390" s="1085"/>
      <c r="WXJ390" s="1085"/>
      <c r="WXK390" s="1085"/>
      <c r="WXL390" s="1085"/>
      <c r="WXM390" s="1085"/>
      <c r="WXN390" s="1085"/>
      <c r="WXO390" s="1080"/>
      <c r="WXP390" s="1085"/>
      <c r="WXQ390" s="1085"/>
      <c r="WXR390" s="1085"/>
      <c r="WXS390" s="1085"/>
      <c r="WXT390" s="1085"/>
      <c r="WXU390" s="1085"/>
      <c r="WXV390" s="1085"/>
      <c r="WXW390" s="1085"/>
      <c r="WXX390" s="1085"/>
      <c r="WXY390" s="1085"/>
      <c r="WXZ390" s="1085"/>
      <c r="WYA390" s="1085"/>
      <c r="WYB390" s="1085"/>
      <c r="WYC390" s="1085"/>
      <c r="WYD390" s="1080"/>
      <c r="WYE390" s="1085"/>
      <c r="WYF390" s="1085"/>
      <c r="WYG390" s="1085"/>
      <c r="WYH390" s="1085"/>
      <c r="WYI390" s="1085"/>
      <c r="WYJ390" s="1085"/>
      <c r="WYK390" s="1085"/>
      <c r="WYL390" s="1085"/>
      <c r="WYM390" s="1085"/>
      <c r="WYN390" s="1085"/>
      <c r="WYO390" s="1085"/>
      <c r="WYP390" s="1085"/>
      <c r="WYQ390" s="1085"/>
      <c r="WYR390" s="1085"/>
      <c r="WYS390" s="1080"/>
      <c r="WYT390" s="1085"/>
      <c r="WYU390" s="1085"/>
      <c r="WYV390" s="1085"/>
      <c r="WYW390" s="1085"/>
      <c r="WYX390" s="1085"/>
      <c r="WYY390" s="1085"/>
      <c r="WYZ390" s="1085"/>
      <c r="WZA390" s="1085"/>
      <c r="WZB390" s="1085"/>
      <c r="WZC390" s="1085"/>
      <c r="WZD390" s="1085"/>
      <c r="WZE390" s="1085"/>
      <c r="WZF390" s="1085"/>
      <c r="WZG390" s="1085"/>
      <c r="WZH390" s="1080"/>
      <c r="WZI390" s="1085"/>
      <c r="WZJ390" s="1085"/>
      <c r="WZK390" s="1085"/>
      <c r="WZL390" s="1085"/>
      <c r="WZM390" s="1085"/>
      <c r="WZN390" s="1085"/>
      <c r="WZO390" s="1085"/>
      <c r="WZP390" s="1085"/>
      <c r="WZQ390" s="1085"/>
      <c r="WZR390" s="1085"/>
      <c r="WZS390" s="1085"/>
      <c r="WZT390" s="1085"/>
      <c r="WZU390" s="1085"/>
      <c r="WZV390" s="1085"/>
      <c r="WZW390" s="1080"/>
      <c r="WZX390" s="1085"/>
      <c r="WZY390" s="1085"/>
      <c r="WZZ390" s="1085"/>
      <c r="XAA390" s="1085"/>
      <c r="XAB390" s="1085"/>
      <c r="XAC390" s="1085"/>
      <c r="XAD390" s="1085"/>
      <c r="XAE390" s="1085"/>
      <c r="XAF390" s="1085"/>
      <c r="XAG390" s="1085"/>
      <c r="XAH390" s="1085"/>
      <c r="XAI390" s="1085"/>
      <c r="XAJ390" s="1085"/>
      <c r="XAK390" s="1085"/>
      <c r="XAL390" s="1080"/>
      <c r="XAM390" s="1085"/>
      <c r="XAN390" s="1085"/>
      <c r="XAO390" s="1085"/>
      <c r="XAP390" s="1085"/>
      <c r="XAQ390" s="1085"/>
      <c r="XAR390" s="1085"/>
      <c r="XAS390" s="1085"/>
      <c r="XAT390" s="1085"/>
      <c r="XAU390" s="1085"/>
      <c r="XAV390" s="1085"/>
      <c r="XAW390" s="1085"/>
      <c r="XAX390" s="1085"/>
      <c r="XAY390" s="1085"/>
      <c r="XAZ390" s="1085"/>
      <c r="XBA390" s="1080"/>
      <c r="XBB390" s="1085"/>
      <c r="XBC390" s="1085"/>
      <c r="XBD390" s="1085"/>
      <c r="XBE390" s="1085"/>
      <c r="XBF390" s="1085"/>
      <c r="XBG390" s="1085"/>
      <c r="XBH390" s="1085"/>
      <c r="XBI390" s="1085"/>
      <c r="XBJ390" s="1085"/>
      <c r="XBK390" s="1085"/>
      <c r="XBL390" s="1085"/>
      <c r="XBM390" s="1085"/>
      <c r="XBN390" s="1085"/>
      <c r="XBO390" s="1085"/>
      <c r="XBP390" s="1080"/>
      <c r="XBQ390" s="1085"/>
      <c r="XBR390" s="1085"/>
      <c r="XBS390" s="1085"/>
      <c r="XBT390" s="1085"/>
      <c r="XBU390" s="1085"/>
      <c r="XBV390" s="1085"/>
      <c r="XBW390" s="1085"/>
      <c r="XBX390" s="1085"/>
      <c r="XBY390" s="1085"/>
      <c r="XBZ390" s="1085"/>
      <c r="XCA390" s="1085"/>
      <c r="XCB390" s="1085"/>
      <c r="XCC390" s="1085"/>
      <c r="XCD390" s="1085"/>
      <c r="XCE390" s="1080"/>
      <c r="XCF390" s="1085"/>
      <c r="XCG390" s="1085"/>
      <c r="XCH390" s="1085"/>
      <c r="XCI390" s="1085"/>
      <c r="XCJ390" s="1085"/>
      <c r="XCK390" s="1085"/>
      <c r="XCL390" s="1085"/>
      <c r="XCM390" s="1085"/>
      <c r="XCN390" s="1085"/>
      <c r="XCO390" s="1085"/>
      <c r="XCP390" s="1085"/>
      <c r="XCQ390" s="1085"/>
      <c r="XCR390" s="1085"/>
      <c r="XCS390" s="1085"/>
      <c r="XCT390" s="1080"/>
      <c r="XCU390" s="1085"/>
      <c r="XCV390" s="1085"/>
      <c r="XCW390" s="1085"/>
      <c r="XCX390" s="1085"/>
      <c r="XCY390" s="1085"/>
      <c r="XCZ390" s="1085"/>
      <c r="XDA390" s="1085"/>
      <c r="XDB390" s="1085"/>
      <c r="XDC390" s="1085"/>
      <c r="XDD390" s="1085"/>
      <c r="XDE390" s="1085"/>
      <c r="XDF390" s="1085"/>
      <c r="XDG390" s="1085"/>
      <c r="XDH390" s="1085"/>
      <c r="XDI390" s="1080"/>
      <c r="XDJ390" s="1085"/>
      <c r="XDK390" s="1085"/>
      <c r="XDL390" s="1085"/>
      <c r="XDM390" s="1085"/>
      <c r="XDN390" s="1085"/>
      <c r="XDO390" s="1085"/>
      <c r="XDP390" s="1085"/>
      <c r="XDQ390" s="1085"/>
      <c r="XDR390" s="1085"/>
      <c r="XDS390" s="1085"/>
      <c r="XDT390" s="1085"/>
      <c r="XDU390" s="1085"/>
      <c r="XDV390" s="1085"/>
      <c r="XDW390" s="1085"/>
      <c r="XDX390" s="1080"/>
      <c r="XDY390" s="1085"/>
      <c r="XDZ390" s="1085"/>
      <c r="XEA390" s="1085"/>
      <c r="XEB390" s="1085"/>
      <c r="XEC390" s="1085"/>
      <c r="XED390" s="1085"/>
      <c r="XEE390" s="1085"/>
      <c r="XEF390" s="1085"/>
      <c r="XEG390" s="1085"/>
      <c r="XEH390" s="1085"/>
      <c r="XEI390" s="1085"/>
      <c r="XEJ390" s="1085"/>
      <c r="XEK390" s="1085"/>
      <c r="XEL390" s="1085"/>
      <c r="XEM390" s="1080"/>
      <c r="XEN390" s="1085"/>
      <c r="XEO390" s="1085"/>
      <c r="XEP390" s="1085"/>
      <c r="XEQ390" s="1085"/>
      <c r="XER390" s="1085"/>
      <c r="XES390" s="1085"/>
      <c r="XET390" s="1085"/>
      <c r="XEU390" s="1085"/>
      <c r="XEV390" s="1085"/>
      <c r="XEW390" s="1085"/>
      <c r="XEX390" s="1085"/>
      <c r="XEY390" s="1085"/>
      <c r="XEZ390" s="1085"/>
      <c r="XFA390" s="1085"/>
      <c r="XFB390" s="1080"/>
      <c r="XFC390" s="1085"/>
      <c r="XFD390" s="1085"/>
    </row>
    <row r="391" spans="1:16384">
      <c r="C391" s="1085">
        <f>C389-C338-C283-C226</f>
        <v>0</v>
      </c>
      <c r="D391" s="1085">
        <f t="shared" ref="D391:M391" si="294">D389-D338-D283-D226</f>
        <v>0</v>
      </c>
      <c r="E391" s="1085">
        <f t="shared" si="294"/>
        <v>0</v>
      </c>
      <c r="F391" s="1085">
        <f t="shared" si="294"/>
        <v>0</v>
      </c>
      <c r="G391" s="1085">
        <f t="shared" si="294"/>
        <v>0</v>
      </c>
      <c r="H391" s="1085">
        <f t="shared" si="294"/>
        <v>0</v>
      </c>
      <c r="I391" s="1085">
        <f t="shared" si="294"/>
        <v>0</v>
      </c>
      <c r="J391" s="1085">
        <f t="shared" si="294"/>
        <v>0</v>
      </c>
      <c r="K391" s="1085">
        <f t="shared" si="294"/>
        <v>0</v>
      </c>
      <c r="L391" s="1085">
        <f t="shared" si="294"/>
        <v>0</v>
      </c>
      <c r="M391" s="1085">
        <f t="shared" si="294"/>
        <v>0</v>
      </c>
      <c r="N391" s="1085"/>
    </row>
    <row r="392" spans="1:16384" ht="13.15">
      <c r="B392" s="146" t="s">
        <v>86</v>
      </c>
      <c r="D392" s="11"/>
      <c r="E392" s="11"/>
      <c r="F392" s="11"/>
      <c r="P392" s="428"/>
      <c r="Q392" s="1"/>
      <c r="R392" s="1"/>
    </row>
    <row r="393" spans="1:16384" ht="13.15">
      <c r="B393" s="8" t="str">
        <f t="shared" ref="B393:M393" si="295">B369</f>
        <v>Subject</v>
      </c>
      <c r="C393" s="8" t="str">
        <f t="shared" si="295"/>
        <v>2019/20</v>
      </c>
      <c r="D393" s="8" t="str">
        <f t="shared" si="295"/>
        <v>2020/21</v>
      </c>
      <c r="E393" s="8" t="str">
        <f t="shared" si="295"/>
        <v>2021/22</v>
      </c>
      <c r="F393" s="8" t="str">
        <f t="shared" si="295"/>
        <v>2022/23</v>
      </c>
      <c r="G393" s="8" t="str">
        <f t="shared" si="295"/>
        <v>2023/24</v>
      </c>
      <c r="H393" s="8" t="str">
        <f t="shared" si="295"/>
        <v>2024/25</v>
      </c>
      <c r="I393" s="8" t="str">
        <f t="shared" si="295"/>
        <v>2025/26</v>
      </c>
      <c r="J393" s="8" t="str">
        <f t="shared" si="295"/>
        <v>2026/27</v>
      </c>
      <c r="K393" s="8" t="str">
        <f t="shared" si="295"/>
        <v>2027/28</v>
      </c>
      <c r="L393" s="8" t="str">
        <f t="shared" si="295"/>
        <v>2028/29</v>
      </c>
      <c r="M393" s="8" t="str">
        <f t="shared" si="295"/>
        <v>2029/30</v>
      </c>
      <c r="P393" s="1"/>
      <c r="Q393" s="1"/>
      <c r="R393" s="1"/>
    </row>
    <row r="394" spans="1:16384" s="5" customFormat="1" ht="13.15">
      <c r="A394" s="163"/>
      <c r="B394" s="8" t="str">
        <f t="shared" ref="B394:B413" si="296">B370</f>
        <v>Art &amp; Design</v>
      </c>
      <c r="C394" s="496">
        <f t="shared" ref="C394:M394" si="297">C370/C$389</f>
        <v>3.9261814929644916E-2</v>
      </c>
      <c r="D394" s="496">
        <f t="shared" si="297"/>
        <v>3.9133855708805669E-2</v>
      </c>
      <c r="E394" s="496">
        <f t="shared" si="297"/>
        <v>3.9091623991638021E-2</v>
      </c>
      <c r="F394" s="496">
        <f t="shared" si="297"/>
        <v>3.9063452497176472E-2</v>
      </c>
      <c r="G394" s="496">
        <f t="shared" si="297"/>
        <v>3.9021767172082611E-2</v>
      </c>
      <c r="H394" s="496">
        <f t="shared" si="297"/>
        <v>3.9031161951792272E-2</v>
      </c>
      <c r="I394" s="496">
        <f t="shared" si="297"/>
        <v>3.9049355595113522E-2</v>
      </c>
      <c r="J394" s="496">
        <f t="shared" si="297"/>
        <v>3.9016322741651309E-2</v>
      </c>
      <c r="K394" s="496">
        <f t="shared" si="297"/>
        <v>3.9000661683573586E-2</v>
      </c>
      <c r="L394" s="496">
        <f t="shared" si="297"/>
        <v>3.905442592675059E-2</v>
      </c>
      <c r="M394" s="496">
        <f t="shared" si="297"/>
        <v>3.9113155203056076E-2</v>
      </c>
      <c r="P394" s="497"/>
      <c r="Q394" s="498"/>
      <c r="R394" s="499"/>
    </row>
    <row r="395" spans="1:16384" s="5" customFormat="1" ht="13.15">
      <c r="A395" s="163"/>
      <c r="B395" s="8" t="str">
        <f t="shared" si="296"/>
        <v>Biology</v>
      </c>
      <c r="C395" s="496">
        <f t="shared" ref="C395:M395" si="298">C371/C$389</f>
        <v>5.7230919476752871E-2</v>
      </c>
      <c r="D395" s="496">
        <f t="shared" si="298"/>
        <v>5.7334670655140078E-2</v>
      </c>
      <c r="E395" s="496">
        <f t="shared" si="298"/>
        <v>5.7292162621992999E-2</v>
      </c>
      <c r="F395" s="496">
        <f t="shared" si="298"/>
        <v>5.7326605242305054E-2</v>
      </c>
      <c r="G395" s="496">
        <f t="shared" si="298"/>
        <v>5.7450221105777376E-2</v>
      </c>
      <c r="H395" s="496">
        <f t="shared" si="298"/>
        <v>5.7496999053347007E-2</v>
      </c>
      <c r="I395" s="496">
        <f t="shared" si="298"/>
        <v>5.7584415081577807E-2</v>
      </c>
      <c r="J395" s="496">
        <f t="shared" si="298"/>
        <v>5.7747813522845436E-2</v>
      </c>
      <c r="K395" s="496">
        <f t="shared" si="298"/>
        <v>5.7875851827208842E-2</v>
      </c>
      <c r="L395" s="496">
        <f t="shared" si="298"/>
        <v>5.7875953072806623E-2</v>
      </c>
      <c r="M395" s="496">
        <f t="shared" si="298"/>
        <v>5.787734424576689E-2</v>
      </c>
      <c r="P395" s="497"/>
      <c r="Q395" s="499"/>
      <c r="R395" s="499"/>
    </row>
    <row r="396" spans="1:16384" s="5" customFormat="1" ht="13.15">
      <c r="A396" s="163"/>
      <c r="B396" s="8" t="str">
        <f t="shared" si="296"/>
        <v>Business Studies</v>
      </c>
      <c r="C396" s="496">
        <f t="shared" ref="C396:M396" si="299">C372/C$389</f>
        <v>2.3187081074383852E-2</v>
      </c>
      <c r="D396" s="496">
        <f t="shared" si="299"/>
        <v>2.2678325484454694E-2</v>
      </c>
      <c r="E396" s="496">
        <f t="shared" si="299"/>
        <v>2.2457525707253487E-2</v>
      </c>
      <c r="F396" s="496">
        <f t="shared" si="299"/>
        <v>2.2452078572185046E-2</v>
      </c>
      <c r="G396" s="496">
        <f t="shared" si="299"/>
        <v>2.2641497145520016E-2</v>
      </c>
      <c r="H396" s="496">
        <f t="shared" si="299"/>
        <v>2.2801685682323505E-2</v>
      </c>
      <c r="I396" s="496">
        <f t="shared" si="299"/>
        <v>2.310327790620282E-2</v>
      </c>
      <c r="J396" s="496">
        <f t="shared" si="299"/>
        <v>2.3431259954639284E-2</v>
      </c>
      <c r="K396" s="496">
        <f t="shared" si="299"/>
        <v>2.3724216796614159E-2</v>
      </c>
      <c r="L396" s="496">
        <f t="shared" si="299"/>
        <v>2.3913560072158242E-2</v>
      </c>
      <c r="M396" s="496">
        <f t="shared" si="299"/>
        <v>2.4123869701510457E-2</v>
      </c>
      <c r="P396" s="497"/>
      <c r="Q396" s="499"/>
      <c r="R396" s="499"/>
    </row>
    <row r="397" spans="1:16384" s="5" customFormat="1" ht="13.15">
      <c r="A397" s="163"/>
      <c r="B397" s="8" t="str">
        <f t="shared" si="296"/>
        <v>Chemistry</v>
      </c>
      <c r="C397" s="496">
        <f t="shared" ref="C397:M397" si="300">C373/C$389</f>
        <v>5.2806209833321689E-2</v>
      </c>
      <c r="D397" s="496">
        <f t="shared" si="300"/>
        <v>5.2939938420032612E-2</v>
      </c>
      <c r="E397" s="496">
        <f t="shared" si="300"/>
        <v>5.2911001004187816E-2</v>
      </c>
      <c r="F397" s="496">
        <f t="shared" si="300"/>
        <v>5.2955120844038847E-2</v>
      </c>
      <c r="G397" s="496">
        <f t="shared" si="300"/>
        <v>5.3084474993925046E-2</v>
      </c>
      <c r="H397" s="496">
        <f t="shared" si="300"/>
        <v>5.3121143959120355E-2</v>
      </c>
      <c r="I397" s="496">
        <f t="shared" si="300"/>
        <v>5.3189357981540425E-2</v>
      </c>
      <c r="J397" s="496">
        <f t="shared" si="300"/>
        <v>5.334957415939897E-2</v>
      </c>
      <c r="K397" s="496">
        <f t="shared" si="300"/>
        <v>5.3470130711389161E-2</v>
      </c>
      <c r="L397" s="496">
        <f t="shared" si="300"/>
        <v>5.3443987496831623E-2</v>
      </c>
      <c r="M397" s="496">
        <f t="shared" si="300"/>
        <v>5.3416559326485431E-2</v>
      </c>
      <c r="P397" s="497"/>
      <c r="Q397" s="499"/>
      <c r="R397" s="499"/>
    </row>
    <row r="398" spans="1:16384" s="5" customFormat="1" ht="13.15">
      <c r="A398" s="163"/>
      <c r="B398" s="8" t="str">
        <f t="shared" si="296"/>
        <v>Classics</v>
      </c>
      <c r="C398" s="496">
        <f t="shared" ref="C398:M398" si="301">C374/C$389</f>
        <v>1.3348973667087903E-3</v>
      </c>
      <c r="D398" s="496">
        <f t="shared" si="301"/>
        <v>1.3198102084742353E-3</v>
      </c>
      <c r="E398" s="496">
        <f t="shared" si="301"/>
        <v>1.3132415624666942E-3</v>
      </c>
      <c r="F398" s="496">
        <f t="shared" si="301"/>
        <v>1.3117118661167856E-3</v>
      </c>
      <c r="G398" s="496">
        <f t="shared" si="301"/>
        <v>1.3139786009537533E-3</v>
      </c>
      <c r="H398" s="496">
        <f t="shared" si="301"/>
        <v>1.3181218366932752E-3</v>
      </c>
      <c r="I398" s="496">
        <f t="shared" si="301"/>
        <v>1.3259476630559943E-3</v>
      </c>
      <c r="J398" s="496">
        <f t="shared" si="301"/>
        <v>1.3318245334833681E-3</v>
      </c>
      <c r="K398" s="496">
        <f t="shared" si="301"/>
        <v>1.3377641378853309E-3</v>
      </c>
      <c r="L398" s="496">
        <f t="shared" si="301"/>
        <v>1.3447886220476137E-3</v>
      </c>
      <c r="M398" s="496">
        <f t="shared" si="301"/>
        <v>1.3525416564393591E-3</v>
      </c>
      <c r="P398" s="497"/>
      <c r="Q398" s="499"/>
      <c r="R398" s="499"/>
    </row>
    <row r="399" spans="1:16384" s="5" customFormat="1" ht="13.15">
      <c r="A399" s="163"/>
      <c r="B399" s="8" t="str">
        <f t="shared" si="296"/>
        <v>Computing</v>
      </c>
      <c r="C399" s="496">
        <f t="shared" ref="C399:M399" si="302">C375/C$389</f>
        <v>2.939646253814563E-2</v>
      </c>
      <c r="D399" s="496">
        <f t="shared" si="302"/>
        <v>2.9303909040237011E-2</v>
      </c>
      <c r="E399" s="496">
        <f t="shared" si="302"/>
        <v>2.9275594488415768E-2</v>
      </c>
      <c r="F399" s="496">
        <f t="shared" si="302"/>
        <v>2.9260014068198035E-2</v>
      </c>
      <c r="G399" s="496">
        <f t="shared" si="302"/>
        <v>2.9237877448148111E-2</v>
      </c>
      <c r="H399" s="496">
        <f t="shared" si="302"/>
        <v>2.9243809264024683E-2</v>
      </c>
      <c r="I399" s="496">
        <f t="shared" si="302"/>
        <v>2.9255256560582383E-2</v>
      </c>
      <c r="J399" s="496">
        <f t="shared" si="302"/>
        <v>2.9238541390938108E-2</v>
      </c>
      <c r="K399" s="496">
        <f t="shared" si="302"/>
        <v>2.9231255424803492E-2</v>
      </c>
      <c r="L399" s="496">
        <f t="shared" si="302"/>
        <v>2.9261821665904283E-2</v>
      </c>
      <c r="M399" s="496">
        <f t="shared" si="302"/>
        <v>2.9295226821396105E-2</v>
      </c>
      <c r="P399" s="497"/>
      <c r="Q399" s="499"/>
      <c r="R399" s="499"/>
    </row>
    <row r="400" spans="1:16384" s="5" customFormat="1" ht="13.15">
      <c r="A400" s="163"/>
      <c r="B400" s="8" t="str">
        <f t="shared" si="296"/>
        <v>Design &amp; Technology</v>
      </c>
      <c r="C400" s="496">
        <f t="shared" ref="C400:M400" si="303">C376/C$389</f>
        <v>4.5103000974113114E-2</v>
      </c>
      <c r="D400" s="496">
        <f t="shared" si="303"/>
        <v>4.5130331171380968E-2</v>
      </c>
      <c r="E400" s="496">
        <f t="shared" si="303"/>
        <v>4.5157185071407237E-2</v>
      </c>
      <c r="F400" s="496">
        <f t="shared" si="303"/>
        <v>4.5109793280517077E-2</v>
      </c>
      <c r="G400" s="496">
        <f t="shared" si="303"/>
        <v>4.4955681125884973E-2</v>
      </c>
      <c r="H400" s="496">
        <f t="shared" si="303"/>
        <v>4.4904130869442532E-2</v>
      </c>
      <c r="I400" s="496">
        <f t="shared" si="303"/>
        <v>4.4807967957607206E-2</v>
      </c>
      <c r="J400" s="496">
        <f t="shared" si="303"/>
        <v>4.4610192766076875E-2</v>
      </c>
      <c r="K400" s="496">
        <f t="shared" si="303"/>
        <v>4.4457966023538353E-2</v>
      </c>
      <c r="L400" s="496">
        <f t="shared" si="303"/>
        <v>4.4472306062671392E-2</v>
      </c>
      <c r="M400" s="496">
        <f t="shared" si="303"/>
        <v>4.4486489999144646E-2</v>
      </c>
      <c r="P400" s="497"/>
      <c r="Q400" s="499"/>
      <c r="R400" s="499"/>
    </row>
    <row r="401" spans="1:16384" s="5" customFormat="1" ht="13.15">
      <c r="A401" s="163"/>
      <c r="B401" s="8" t="str">
        <f t="shared" si="296"/>
        <v>Drama</v>
      </c>
      <c r="C401" s="496">
        <f t="shared" ref="C401:M401" si="304">C377/C$389</f>
        <v>2.2951632834645238E-2</v>
      </c>
      <c r="D401" s="496">
        <f t="shared" si="304"/>
        <v>2.2932854892400413E-2</v>
      </c>
      <c r="E401" s="496">
        <f t="shared" si="304"/>
        <v>2.2930665596685156E-2</v>
      </c>
      <c r="F401" s="496">
        <f t="shared" si="304"/>
        <v>2.2904110712974098E-2</v>
      </c>
      <c r="G401" s="496">
        <f t="shared" si="304"/>
        <v>2.2835571288352587E-2</v>
      </c>
      <c r="H401" s="496">
        <f t="shared" si="304"/>
        <v>2.282097237842368E-2</v>
      </c>
      <c r="I401" s="496">
        <f t="shared" si="304"/>
        <v>2.279397777282836E-2</v>
      </c>
      <c r="J401" s="496">
        <f t="shared" si="304"/>
        <v>2.2713321098847643E-2</v>
      </c>
      <c r="K401" s="496">
        <f t="shared" si="304"/>
        <v>2.2654723961795943E-2</v>
      </c>
      <c r="L401" s="496">
        <f t="shared" si="304"/>
        <v>2.2678901181568366E-2</v>
      </c>
      <c r="M401" s="496">
        <f t="shared" si="304"/>
        <v>2.2704795620201629E-2</v>
      </c>
      <c r="P401" s="497"/>
      <c r="Q401" s="499"/>
      <c r="R401" s="499"/>
    </row>
    <row r="402" spans="1:16384" s="5" customFormat="1" ht="13.15">
      <c r="A402" s="163"/>
      <c r="B402" s="8" t="str">
        <f t="shared" si="296"/>
        <v>English</v>
      </c>
      <c r="C402" s="496">
        <f t="shared" ref="C402:M402" si="305">C378/C$389</f>
        <v>0.14941932982983694</v>
      </c>
      <c r="D402" s="496">
        <f t="shared" si="305"/>
        <v>0.14986050886531818</v>
      </c>
      <c r="E402" s="496">
        <f t="shared" si="305"/>
        <v>0.15005697873326321</v>
      </c>
      <c r="F402" s="496">
        <f t="shared" si="305"/>
        <v>0.1501574174205611</v>
      </c>
      <c r="G402" s="496">
        <f t="shared" si="305"/>
        <v>0.15015376640680778</v>
      </c>
      <c r="H402" s="496">
        <f t="shared" si="305"/>
        <v>0.14999815558866295</v>
      </c>
      <c r="I402" s="496">
        <f t="shared" si="305"/>
        <v>0.14970345414729663</v>
      </c>
      <c r="J402" s="496">
        <f t="shared" si="305"/>
        <v>0.14956340261388795</v>
      </c>
      <c r="K402" s="496">
        <f t="shared" si="305"/>
        <v>0.14939101301364274</v>
      </c>
      <c r="L402" s="496">
        <f t="shared" si="305"/>
        <v>0.14906134828651274</v>
      </c>
      <c r="M402" s="496">
        <f t="shared" si="305"/>
        <v>0.14869855563243839</v>
      </c>
      <c r="P402" s="497"/>
      <c r="Q402" s="499"/>
      <c r="R402" s="499"/>
    </row>
    <row r="403" spans="1:16384" s="5" customFormat="1" ht="13.15">
      <c r="A403" s="163"/>
      <c r="B403" s="8" t="str">
        <f t="shared" si="296"/>
        <v>Food</v>
      </c>
      <c r="C403" s="496">
        <f t="shared" ref="C403:M403" si="306">C379/C$389</f>
        <v>9.4726589314952023E-3</v>
      </c>
      <c r="D403" s="496">
        <f t="shared" si="306"/>
        <v>9.4806330170695858E-3</v>
      </c>
      <c r="E403" s="496">
        <f t="shared" si="306"/>
        <v>9.495626027630653E-3</v>
      </c>
      <c r="F403" s="496">
        <f t="shared" si="306"/>
        <v>9.5110646181475675E-3</v>
      </c>
      <c r="G403" s="496">
        <f t="shared" si="306"/>
        <v>9.5261690951362662E-3</v>
      </c>
      <c r="H403" s="496">
        <f t="shared" si="306"/>
        <v>9.5148133148711574E-3</v>
      </c>
      <c r="I403" s="496">
        <f t="shared" si="306"/>
        <v>9.4931600671923425E-3</v>
      </c>
      <c r="J403" s="496">
        <f t="shared" si="306"/>
        <v>9.4981575126890302E-3</v>
      </c>
      <c r="K403" s="496">
        <f t="shared" si="306"/>
        <v>9.4951392668657687E-3</v>
      </c>
      <c r="L403" s="496">
        <f t="shared" si="306"/>
        <v>9.4586616157539671E-3</v>
      </c>
      <c r="M403" s="496">
        <f t="shared" si="306"/>
        <v>9.4186788898405586E-3</v>
      </c>
      <c r="P403" s="497"/>
      <c r="Q403" s="499"/>
      <c r="R403" s="499"/>
    </row>
    <row r="404" spans="1:16384" s="5" customFormat="1" ht="13.15">
      <c r="A404" s="163"/>
      <c r="B404" s="8" t="str">
        <f t="shared" si="296"/>
        <v>Geography</v>
      </c>
      <c r="C404" s="496">
        <f>C380/C$389</f>
        <v>5.2450936754308217E-2</v>
      </c>
      <c r="D404" s="496">
        <f t="shared" ref="D404:M404" si="307">D380/D$389</f>
        <v>5.2531198388818458E-2</v>
      </c>
      <c r="E404" s="496">
        <f t="shared" si="307"/>
        <v>5.2552822704449179E-2</v>
      </c>
      <c r="F404" s="496">
        <f t="shared" si="307"/>
        <v>5.2532751761972814E-2</v>
      </c>
      <c r="G404" s="496">
        <f t="shared" si="307"/>
        <v>5.2440736376932431E-2</v>
      </c>
      <c r="H404" s="496">
        <f t="shared" si="307"/>
        <v>5.239745382558357E-2</v>
      </c>
      <c r="I404" s="496">
        <f t="shared" si="307"/>
        <v>5.2316355551824213E-2</v>
      </c>
      <c r="J404" s="496">
        <f t="shared" si="307"/>
        <v>5.2187307472540051E-2</v>
      </c>
      <c r="K404" s="496">
        <f t="shared" si="307"/>
        <v>5.2082748543065938E-2</v>
      </c>
      <c r="L404" s="496">
        <f t="shared" si="307"/>
        <v>5.2064584419460498E-2</v>
      </c>
      <c r="M404" s="496">
        <f t="shared" si="307"/>
        <v>5.2043644457395191E-2</v>
      </c>
      <c r="P404" s="497"/>
      <c r="Q404" s="499"/>
      <c r="R404" s="499"/>
    </row>
    <row r="405" spans="1:16384" s="5" customFormat="1" ht="13.15">
      <c r="A405" s="163"/>
      <c r="B405" s="8" t="str">
        <f t="shared" si="296"/>
        <v>History</v>
      </c>
      <c r="C405" s="496">
        <f t="shared" ref="C405:M405" si="308">C381/C$389</f>
        <v>5.6702768671125378E-2</v>
      </c>
      <c r="D405" s="496">
        <f t="shared" si="308"/>
        <v>5.6731758466442204E-2</v>
      </c>
      <c r="E405" s="496">
        <f t="shared" si="308"/>
        <v>5.6728379364449584E-2</v>
      </c>
      <c r="F405" s="496">
        <f t="shared" si="308"/>
        <v>5.6707915722884535E-2</v>
      </c>
      <c r="G405" s="496">
        <f t="shared" si="308"/>
        <v>5.6637025265474247E-2</v>
      </c>
      <c r="H405" s="496">
        <f t="shared" si="308"/>
        <v>5.6611281238660049E-2</v>
      </c>
      <c r="I405" s="496">
        <f t="shared" si="308"/>
        <v>5.6563199622621574E-2</v>
      </c>
      <c r="J405" s="496">
        <f t="shared" si="308"/>
        <v>5.6470443490941984E-2</v>
      </c>
      <c r="K405" s="496">
        <f t="shared" si="308"/>
        <v>5.639819964476149E-2</v>
      </c>
      <c r="L405" s="496">
        <f t="shared" si="308"/>
        <v>5.6400454121542813E-2</v>
      </c>
      <c r="M405" s="496">
        <f t="shared" si="308"/>
        <v>5.6402200980067582E-2</v>
      </c>
      <c r="P405" s="497"/>
      <c r="Q405" s="499"/>
      <c r="R405" s="499"/>
    </row>
    <row r="406" spans="1:16384" s="5" customFormat="1" ht="13.15">
      <c r="A406" s="163"/>
      <c r="B406" s="8" t="str">
        <f t="shared" si="296"/>
        <v>Mathematics</v>
      </c>
      <c r="C406" s="496">
        <f t="shared" ref="C406:M406" si="309">C382/C$389</f>
        <v>0.15190972293601193</v>
      </c>
      <c r="D406" s="496">
        <f t="shared" si="309"/>
        <v>0.15244360836303558</v>
      </c>
      <c r="E406" s="496">
        <f t="shared" si="309"/>
        <v>0.15285333918523444</v>
      </c>
      <c r="F406" s="496">
        <f t="shared" si="309"/>
        <v>0.15291184754808554</v>
      </c>
      <c r="G406" s="496">
        <f t="shared" si="309"/>
        <v>0.15294777895175724</v>
      </c>
      <c r="H406" s="496">
        <f t="shared" si="309"/>
        <v>0.15288765282378305</v>
      </c>
      <c r="I406" s="496">
        <f t="shared" si="309"/>
        <v>0.15277342602405969</v>
      </c>
      <c r="J406" s="496">
        <f t="shared" si="309"/>
        <v>0.15275628190465523</v>
      </c>
      <c r="K406" s="496">
        <f t="shared" si="309"/>
        <v>0.15271290253222339</v>
      </c>
      <c r="L406" s="496">
        <f t="shared" si="309"/>
        <v>0.15255535045017771</v>
      </c>
      <c r="M406" s="496">
        <f t="shared" si="309"/>
        <v>0.15238235605168998</v>
      </c>
      <c r="P406" s="497"/>
      <c r="Q406" s="499"/>
      <c r="R406" s="499"/>
    </row>
    <row r="407" spans="1:16384" s="5" customFormat="1" ht="13.15">
      <c r="A407" s="163"/>
      <c r="B407" s="8" t="str">
        <f t="shared" si="296"/>
        <v>Modern Foreign Languages</v>
      </c>
      <c r="C407" s="496">
        <f t="shared" ref="C407:M407" si="310">C383/C$389</f>
        <v>6.8373259374797088E-2</v>
      </c>
      <c r="D407" s="496">
        <f t="shared" si="310"/>
        <v>6.8571148048033256E-2</v>
      </c>
      <c r="E407" s="496">
        <f t="shared" si="310"/>
        <v>6.8641307261957357E-2</v>
      </c>
      <c r="F407" s="496">
        <f t="shared" si="310"/>
        <v>6.8601439702909994E-2</v>
      </c>
      <c r="G407" s="496">
        <f t="shared" si="310"/>
        <v>6.8410471230272094E-2</v>
      </c>
      <c r="H407" s="496">
        <f t="shared" si="310"/>
        <v>6.8317925278785899E-2</v>
      </c>
      <c r="I407" s="496">
        <f t="shared" si="310"/>
        <v>6.8144467102227588E-2</v>
      </c>
      <c r="J407" s="496">
        <f t="shared" si="310"/>
        <v>6.7874258452474162E-2</v>
      </c>
      <c r="K407" s="496">
        <f t="shared" si="310"/>
        <v>6.7654286328783481E-2</v>
      </c>
      <c r="L407" s="496">
        <f t="shared" si="310"/>
        <v>6.7610780031820542E-2</v>
      </c>
      <c r="M407" s="496">
        <f t="shared" si="310"/>
        <v>6.7560929736160152E-2</v>
      </c>
      <c r="P407" s="497"/>
      <c r="Q407" s="499"/>
      <c r="R407" s="499"/>
    </row>
    <row r="408" spans="1:16384" s="5" customFormat="1" ht="13.15">
      <c r="A408" s="163"/>
      <c r="B408" s="8" t="str">
        <f t="shared" si="296"/>
        <v>Music</v>
      </c>
      <c r="C408" s="496">
        <f t="shared" ref="C408:M408" si="311">C384/C$389</f>
        <v>2.2553016093579906E-2</v>
      </c>
      <c r="D408" s="496">
        <f t="shared" si="311"/>
        <v>2.2580139490688836E-2</v>
      </c>
      <c r="E408" s="496">
        <f t="shared" si="311"/>
        <v>2.2595336922998154E-2</v>
      </c>
      <c r="F408" s="496">
        <f t="shared" si="311"/>
        <v>2.2558129222574972E-2</v>
      </c>
      <c r="G408" s="496">
        <f t="shared" si="311"/>
        <v>2.2449295454781804E-2</v>
      </c>
      <c r="H408" s="496">
        <f t="shared" si="311"/>
        <v>2.2418575667780726E-2</v>
      </c>
      <c r="I408" s="496">
        <f t="shared" si="311"/>
        <v>2.2361433163087294E-2</v>
      </c>
      <c r="J408" s="496">
        <f t="shared" si="311"/>
        <v>2.2226749070246628E-2</v>
      </c>
      <c r="K408" s="496">
        <f t="shared" si="311"/>
        <v>2.2125461706702387E-2</v>
      </c>
      <c r="L408" s="496">
        <f t="shared" si="311"/>
        <v>2.2147740029002654E-2</v>
      </c>
      <c r="M408" s="496">
        <f t="shared" si="311"/>
        <v>2.2171127810658314E-2</v>
      </c>
      <c r="P408" s="497"/>
      <c r="Q408" s="499"/>
      <c r="R408" s="499"/>
    </row>
    <row r="409" spans="1:16384" s="5" customFormat="1" ht="13.15">
      <c r="A409" s="163"/>
      <c r="B409" s="8" t="str">
        <f t="shared" si="296"/>
        <v>Others</v>
      </c>
      <c r="C409" s="496">
        <f t="shared" ref="C409:M409" si="312">C385/C$389</f>
        <v>5.1430309457547035E-2</v>
      </c>
      <c r="D409" s="496">
        <f t="shared" si="312"/>
        <v>5.0432154991074729E-2</v>
      </c>
      <c r="E409" s="496">
        <f t="shared" si="312"/>
        <v>4.9983967952015214E-2</v>
      </c>
      <c r="F409" s="496">
        <f t="shared" si="312"/>
        <v>4.9915590974394373E-2</v>
      </c>
      <c r="G409" s="496">
        <f t="shared" si="312"/>
        <v>5.0170328677176225E-2</v>
      </c>
      <c r="H409" s="496">
        <f t="shared" si="312"/>
        <v>5.0478564591254924E-2</v>
      </c>
      <c r="I409" s="496">
        <f t="shared" si="312"/>
        <v>5.1059941841251948E-2</v>
      </c>
      <c r="J409" s="496">
        <f t="shared" si="312"/>
        <v>5.1582397675014074E-2</v>
      </c>
      <c r="K409" s="496">
        <f t="shared" si="312"/>
        <v>5.2077838193213918E-2</v>
      </c>
      <c r="L409" s="496">
        <f t="shared" si="312"/>
        <v>5.2530849656479431E-2</v>
      </c>
      <c r="M409" s="496">
        <f t="shared" si="312"/>
        <v>5.3031969426398595E-2</v>
      </c>
      <c r="P409" s="497"/>
      <c r="Q409" s="499"/>
      <c r="R409" s="499"/>
    </row>
    <row r="410" spans="1:16384" s="5" customFormat="1" ht="13.15">
      <c r="A410" s="163"/>
      <c r="B410" s="8" t="str">
        <f t="shared" si="296"/>
        <v>Physical Education</v>
      </c>
      <c r="C410" s="496">
        <f t="shared" ref="C410:M410" si="313">C386/C$389</f>
        <v>8.1148395561271111E-2</v>
      </c>
      <c r="D410" s="496">
        <f t="shared" si="313"/>
        <v>8.1139217487563878E-2</v>
      </c>
      <c r="E410" s="496">
        <f t="shared" si="313"/>
        <v>8.1192398139868047E-2</v>
      </c>
      <c r="F410" s="496">
        <f t="shared" si="313"/>
        <v>8.1203958509891289E-2</v>
      </c>
      <c r="G410" s="496">
        <f t="shared" si="313"/>
        <v>8.11374485971465E-2</v>
      </c>
      <c r="H410" s="496">
        <f t="shared" si="313"/>
        <v>8.1066536033780029E-2</v>
      </c>
      <c r="I410" s="496">
        <f t="shared" si="313"/>
        <v>8.0932860476809185E-2</v>
      </c>
      <c r="J410" s="496">
        <f t="shared" si="313"/>
        <v>8.0804838251486974E-2</v>
      </c>
      <c r="K410" s="496">
        <f t="shared" si="313"/>
        <v>8.0685939879567764E-2</v>
      </c>
      <c r="L410" s="496">
        <f t="shared" si="313"/>
        <v>8.0588107932844141E-2</v>
      </c>
      <c r="M410" s="496">
        <f t="shared" si="313"/>
        <v>8.0479767534126584E-2</v>
      </c>
      <c r="P410" s="497"/>
      <c r="Q410" s="499"/>
      <c r="R410" s="499"/>
    </row>
    <row r="411" spans="1:16384" s="5" customFormat="1" ht="13.15">
      <c r="A411" s="163"/>
      <c r="B411" s="8" t="str">
        <f t="shared" si="296"/>
        <v>Physics</v>
      </c>
      <c r="C411" s="496">
        <f t="shared" ref="C411:M411" si="314">C387/C$389</f>
        <v>5.1758153726026011E-2</v>
      </c>
      <c r="D411" s="496">
        <f t="shared" si="314"/>
        <v>5.1965783418393814E-2</v>
      </c>
      <c r="E411" s="496">
        <f t="shared" si="314"/>
        <v>5.196897755674304E-2</v>
      </c>
      <c r="F411" s="496">
        <f t="shared" si="314"/>
        <v>5.2019860919824898E-2</v>
      </c>
      <c r="G411" s="496">
        <f t="shared" si="314"/>
        <v>5.2127490082590079E-2</v>
      </c>
      <c r="H411" s="496">
        <f t="shared" si="314"/>
        <v>5.213645462531432E-2</v>
      </c>
      <c r="I411" s="496">
        <f t="shared" si="314"/>
        <v>5.2152402905488913E-2</v>
      </c>
      <c r="J411" s="496">
        <f t="shared" si="314"/>
        <v>5.2266819769624398E-2</v>
      </c>
      <c r="K411" s="496">
        <f t="shared" si="314"/>
        <v>5.2343574290240502E-2</v>
      </c>
      <c r="L411" s="496">
        <f t="shared" si="314"/>
        <v>5.227576794893464E-2</v>
      </c>
      <c r="M411" s="496">
        <f t="shared" si="314"/>
        <v>5.2202269797977936E-2</v>
      </c>
      <c r="P411" s="497"/>
      <c r="Q411" s="499"/>
      <c r="R411" s="499"/>
    </row>
    <row r="412" spans="1:16384" s="5" customFormat="1" ht="13.15">
      <c r="A412" s="163"/>
      <c r="B412" s="8" t="str">
        <f t="shared" si="296"/>
        <v>Religious Education</v>
      </c>
      <c r="C412" s="496">
        <f t="shared" ref="C412:M412" si="315">C388/C$389</f>
        <v>3.350942963628506E-2</v>
      </c>
      <c r="D412" s="496">
        <f t="shared" si="315"/>
        <v>3.349015388263582E-2</v>
      </c>
      <c r="E412" s="496">
        <f t="shared" si="315"/>
        <v>3.350186610734391E-2</v>
      </c>
      <c r="F412" s="496">
        <f t="shared" si="315"/>
        <v>3.3497136515241423E-2</v>
      </c>
      <c r="G412" s="496">
        <f t="shared" si="315"/>
        <v>3.3458420981280809E-2</v>
      </c>
      <c r="H412" s="496">
        <f t="shared" si="315"/>
        <v>3.3434562016355994E-2</v>
      </c>
      <c r="I412" s="496">
        <f t="shared" si="315"/>
        <v>3.3389742579632155E-2</v>
      </c>
      <c r="J412" s="496">
        <f t="shared" si="315"/>
        <v>3.3330493618558422E-2</v>
      </c>
      <c r="K412" s="496">
        <f t="shared" si="315"/>
        <v>3.3280326034123592E-2</v>
      </c>
      <c r="L412" s="496">
        <f t="shared" si="315"/>
        <v>3.3260611406731991E-2</v>
      </c>
      <c r="M412" s="496">
        <f t="shared" si="315"/>
        <v>3.3238517109246003E-2</v>
      </c>
      <c r="P412" s="497"/>
      <c r="Q412" s="499"/>
      <c r="R412" s="499"/>
    </row>
    <row r="413" spans="1:16384" s="5" customFormat="1" ht="13.15">
      <c r="A413" s="163"/>
      <c r="B413" s="8" t="str">
        <f t="shared" si="296"/>
        <v>Total</v>
      </c>
      <c r="C413" s="496">
        <f t="shared" ref="C413:M413" si="316">C389/C$389</f>
        <v>1</v>
      </c>
      <c r="D413" s="496">
        <f t="shared" si="316"/>
        <v>1</v>
      </c>
      <c r="E413" s="496">
        <f t="shared" si="316"/>
        <v>1</v>
      </c>
      <c r="F413" s="496">
        <f t="shared" si="316"/>
        <v>1</v>
      </c>
      <c r="G413" s="496">
        <f t="shared" si="316"/>
        <v>1</v>
      </c>
      <c r="H413" s="496">
        <f t="shared" si="316"/>
        <v>1</v>
      </c>
      <c r="I413" s="496">
        <f t="shared" si="316"/>
        <v>1</v>
      </c>
      <c r="J413" s="496">
        <f t="shared" si="316"/>
        <v>1</v>
      </c>
      <c r="K413" s="496">
        <f t="shared" si="316"/>
        <v>1</v>
      </c>
      <c r="L413" s="496">
        <f t="shared" si="316"/>
        <v>1</v>
      </c>
      <c r="M413" s="496">
        <f t="shared" si="316"/>
        <v>1</v>
      </c>
      <c r="P413" s="497"/>
      <c r="Q413" s="499"/>
      <c r="R413" s="499"/>
    </row>
    <row r="414" spans="1:16384">
      <c r="A414" s="1085">
        <f>N414</f>
        <v>0</v>
      </c>
      <c r="B414" s="1080"/>
      <c r="C414" s="1085">
        <f>SUM(C394:C412)-C413</f>
        <v>0</v>
      </c>
      <c r="D414" s="1085">
        <f t="shared" ref="D414:M414" si="317">SUM(D394:D412)-D413</f>
        <v>0</v>
      </c>
      <c r="E414" s="1085">
        <f t="shared" si="317"/>
        <v>0</v>
      </c>
      <c r="F414" s="1085">
        <f t="shared" si="317"/>
        <v>0</v>
      </c>
      <c r="G414" s="1085">
        <f t="shared" si="317"/>
        <v>0</v>
      </c>
      <c r="H414" s="1085">
        <f t="shared" si="317"/>
        <v>0</v>
      </c>
      <c r="I414" s="1085">
        <f t="shared" si="317"/>
        <v>0</v>
      </c>
      <c r="J414" s="1085">
        <f t="shared" si="317"/>
        <v>0</v>
      </c>
      <c r="K414" s="1085">
        <f t="shared" si="317"/>
        <v>0</v>
      </c>
      <c r="L414" s="1085">
        <f t="shared" si="317"/>
        <v>0</v>
      </c>
      <c r="M414" s="1085">
        <f t="shared" si="317"/>
        <v>0</v>
      </c>
      <c r="N414" s="1085">
        <f>SUM($C414:M414)</f>
        <v>0</v>
      </c>
      <c r="O414" s="1085"/>
      <c r="P414" s="1085"/>
      <c r="Q414" s="1080"/>
      <c r="R414" s="1085"/>
      <c r="S414" s="1085"/>
      <c r="T414" s="1085"/>
      <c r="U414" s="1085"/>
      <c r="V414" s="1085"/>
      <c r="W414" s="1085"/>
      <c r="X414" s="1085"/>
      <c r="Y414" s="1085"/>
      <c r="Z414" s="1085"/>
      <c r="AA414" s="1085"/>
      <c r="AB414" s="1085"/>
      <c r="AC414" s="1085"/>
      <c r="AD414" s="1085"/>
      <c r="AE414" s="1085"/>
      <c r="AF414" s="1080"/>
      <c r="AG414" s="1085"/>
      <c r="AH414" s="1085"/>
      <c r="AI414" s="1085"/>
      <c r="AJ414" s="1085"/>
      <c r="AK414" s="1085"/>
      <c r="AL414" s="1085"/>
      <c r="AM414" s="1085"/>
      <c r="AN414" s="1085"/>
      <c r="AO414" s="1085"/>
      <c r="AP414" s="1085"/>
      <c r="AQ414" s="1085"/>
      <c r="AR414" s="1085"/>
      <c r="AS414" s="1085"/>
      <c r="AT414" s="1085"/>
      <c r="AU414" s="1080"/>
      <c r="AV414" s="1085"/>
      <c r="AW414" s="1085"/>
      <c r="AX414" s="1085"/>
      <c r="AY414" s="1085"/>
      <c r="AZ414" s="1085"/>
      <c r="BA414" s="1085"/>
      <c r="BB414" s="1085"/>
      <c r="BC414" s="1085"/>
      <c r="BD414" s="1085"/>
      <c r="BE414" s="1085"/>
      <c r="BF414" s="1085"/>
      <c r="BG414" s="1085"/>
      <c r="BH414" s="1085"/>
      <c r="BI414" s="1085"/>
      <c r="BJ414" s="1080"/>
      <c r="BK414" s="1085"/>
      <c r="BL414" s="1085"/>
      <c r="BM414" s="1085"/>
      <c r="BN414" s="1085"/>
      <c r="BO414" s="1085"/>
      <c r="BP414" s="1085"/>
      <c r="BQ414" s="1085"/>
      <c r="BR414" s="1085"/>
      <c r="BS414" s="1085"/>
      <c r="BT414" s="1085"/>
      <c r="BU414" s="1085"/>
      <c r="BV414" s="1085"/>
      <c r="BW414" s="1085"/>
      <c r="BX414" s="1085"/>
      <c r="BY414" s="1080"/>
      <c r="BZ414" s="1085"/>
      <c r="CA414" s="1085"/>
      <c r="CB414" s="1085"/>
      <c r="CC414" s="1085"/>
      <c r="CD414" s="1085"/>
      <c r="CE414" s="1085"/>
      <c r="CF414" s="1085"/>
      <c r="CG414" s="1085"/>
      <c r="CH414" s="1085"/>
      <c r="CI414" s="1085"/>
      <c r="CJ414" s="1085"/>
      <c r="CK414" s="1085"/>
      <c r="CL414" s="1085"/>
      <c r="CM414" s="1085"/>
      <c r="CN414" s="1080"/>
      <c r="CO414" s="1085"/>
      <c r="CP414" s="1085"/>
      <c r="CQ414" s="1085"/>
      <c r="CR414" s="1085"/>
      <c r="CS414" s="1085"/>
      <c r="CT414" s="1085"/>
      <c r="CU414" s="1085"/>
      <c r="CV414" s="1085"/>
      <c r="CW414" s="1085"/>
      <c r="CX414" s="1085"/>
      <c r="CY414" s="1085"/>
      <c r="CZ414" s="1085"/>
      <c r="DA414" s="1085"/>
      <c r="DB414" s="1085"/>
      <c r="DC414" s="1080"/>
      <c r="DD414" s="1085"/>
      <c r="DE414" s="1085"/>
      <c r="DF414" s="1085"/>
      <c r="DG414" s="1085"/>
      <c r="DH414" s="1085"/>
      <c r="DI414" s="1085"/>
      <c r="DJ414" s="1085"/>
      <c r="DK414" s="1085"/>
      <c r="DL414" s="1085"/>
      <c r="DM414" s="1085"/>
      <c r="DN414" s="1085"/>
      <c r="DO414" s="1085"/>
      <c r="DP414" s="1085"/>
      <c r="DQ414" s="1085"/>
      <c r="DR414" s="1080"/>
      <c r="DS414" s="1085"/>
      <c r="DT414" s="1085"/>
      <c r="DU414" s="1085"/>
      <c r="DV414" s="1085"/>
      <c r="DW414" s="1085"/>
      <c r="DX414" s="1085"/>
      <c r="DY414" s="1085"/>
      <c r="DZ414" s="1085"/>
      <c r="EA414" s="1085"/>
      <c r="EB414" s="1085"/>
      <c r="EC414" s="1085"/>
      <c r="ED414" s="1085"/>
      <c r="EE414" s="1085"/>
      <c r="EF414" s="1085"/>
      <c r="EG414" s="1080"/>
      <c r="EH414" s="1085"/>
      <c r="EI414" s="1085"/>
      <c r="EJ414" s="1085"/>
      <c r="EK414" s="1085"/>
      <c r="EL414" s="1085"/>
      <c r="EM414" s="1085"/>
      <c r="EN414" s="1085"/>
      <c r="EO414" s="1085"/>
      <c r="EP414" s="1085"/>
      <c r="EQ414" s="1085"/>
      <c r="ER414" s="1085"/>
      <c r="ES414" s="1085"/>
      <c r="ET414" s="1085"/>
      <c r="EU414" s="1085"/>
      <c r="EV414" s="1080"/>
      <c r="EW414" s="1085"/>
      <c r="EX414" s="1085"/>
      <c r="EY414" s="1085"/>
      <c r="EZ414" s="1085"/>
      <c r="FA414" s="1085"/>
      <c r="FB414" s="1085"/>
      <c r="FC414" s="1085"/>
      <c r="FD414" s="1085"/>
      <c r="FE414" s="1085"/>
      <c r="FF414" s="1085"/>
      <c r="FG414" s="1085"/>
      <c r="FH414" s="1085"/>
      <c r="FI414" s="1085"/>
      <c r="FJ414" s="1085"/>
      <c r="FK414" s="1080"/>
      <c r="FL414" s="1085"/>
      <c r="FM414" s="1085"/>
      <c r="FN414" s="1085"/>
      <c r="FO414" s="1085"/>
      <c r="FP414" s="1085"/>
      <c r="FQ414" s="1085"/>
      <c r="FR414" s="1085"/>
      <c r="FS414" s="1085"/>
      <c r="FT414" s="1085"/>
      <c r="FU414" s="1085"/>
      <c r="FV414" s="1085"/>
      <c r="FW414" s="1085"/>
      <c r="FX414" s="1085"/>
      <c r="FY414" s="1085"/>
      <c r="FZ414" s="1080"/>
      <c r="GA414" s="1085"/>
      <c r="GB414" s="1085"/>
      <c r="GC414" s="1085"/>
      <c r="GD414" s="1085"/>
      <c r="GE414" s="1085"/>
      <c r="GF414" s="1085"/>
      <c r="GG414" s="1085"/>
      <c r="GH414" s="1085"/>
      <c r="GI414" s="1085"/>
      <c r="GJ414" s="1085"/>
      <c r="GK414" s="1085"/>
      <c r="GL414" s="1085"/>
      <c r="GM414" s="1085"/>
      <c r="GN414" s="1085"/>
      <c r="GO414" s="1080"/>
      <c r="GP414" s="1085"/>
      <c r="GQ414" s="1085"/>
      <c r="GR414" s="1085"/>
      <c r="GS414" s="1085"/>
      <c r="GT414" s="1085"/>
      <c r="GU414" s="1085"/>
      <c r="GV414" s="1085"/>
      <c r="GW414" s="1085"/>
      <c r="GX414" s="1085"/>
      <c r="GY414" s="1085"/>
      <c r="GZ414" s="1085"/>
      <c r="HA414" s="1085"/>
      <c r="HB414" s="1085"/>
      <c r="HC414" s="1085"/>
      <c r="HD414" s="1080"/>
      <c r="HE414" s="1085"/>
      <c r="HF414" s="1085"/>
      <c r="HG414" s="1085"/>
      <c r="HH414" s="1085"/>
      <c r="HI414" s="1085"/>
      <c r="HJ414" s="1085"/>
      <c r="HK414" s="1085"/>
      <c r="HL414" s="1085"/>
      <c r="HM414" s="1085"/>
      <c r="HN414" s="1085"/>
      <c r="HO414" s="1085"/>
      <c r="HP414" s="1085"/>
      <c r="HQ414" s="1085"/>
      <c r="HR414" s="1085"/>
      <c r="HS414" s="1080"/>
      <c r="HT414" s="1085"/>
      <c r="HU414" s="1085"/>
      <c r="HV414" s="1085"/>
      <c r="HW414" s="1085"/>
      <c r="HX414" s="1085"/>
      <c r="HY414" s="1085"/>
      <c r="HZ414" s="1085"/>
      <c r="IA414" s="1085"/>
      <c r="IB414" s="1085"/>
      <c r="IC414" s="1085"/>
      <c r="ID414" s="1085"/>
      <c r="IE414" s="1085"/>
      <c r="IF414" s="1085"/>
      <c r="IG414" s="1085"/>
      <c r="IH414" s="1080"/>
      <c r="II414" s="1085"/>
      <c r="IJ414" s="1085"/>
      <c r="IK414" s="1085"/>
      <c r="IL414" s="1085"/>
      <c r="IM414" s="1085"/>
      <c r="IN414" s="1085"/>
      <c r="IO414" s="1085"/>
      <c r="IP414" s="1085"/>
      <c r="IQ414" s="1085"/>
      <c r="IR414" s="1085"/>
      <c r="IS414" s="1085"/>
      <c r="IT414" s="1085"/>
      <c r="IU414" s="1085"/>
      <c r="IV414" s="1085"/>
      <c r="IW414" s="1080"/>
      <c r="IX414" s="1085"/>
      <c r="IY414" s="1085"/>
      <c r="IZ414" s="1085"/>
      <c r="JA414" s="1085"/>
      <c r="JB414" s="1085"/>
      <c r="JC414" s="1085"/>
      <c r="JD414" s="1085"/>
      <c r="JE414" s="1085"/>
      <c r="JF414" s="1085"/>
      <c r="JG414" s="1085"/>
      <c r="JH414" s="1085"/>
      <c r="JI414" s="1085"/>
      <c r="JJ414" s="1085"/>
      <c r="JK414" s="1085"/>
      <c r="JL414" s="1080"/>
      <c r="JM414" s="1085"/>
      <c r="JN414" s="1085"/>
      <c r="JO414" s="1085"/>
      <c r="JP414" s="1085"/>
      <c r="JQ414" s="1085"/>
      <c r="JR414" s="1085"/>
      <c r="JS414" s="1085"/>
      <c r="JT414" s="1085"/>
      <c r="JU414" s="1085"/>
      <c r="JV414" s="1085"/>
      <c r="JW414" s="1085"/>
      <c r="JX414" s="1085"/>
      <c r="JY414" s="1085"/>
      <c r="JZ414" s="1085"/>
      <c r="KA414" s="1080"/>
      <c r="KB414" s="1085"/>
      <c r="KC414" s="1085"/>
      <c r="KD414" s="1085"/>
      <c r="KE414" s="1085"/>
      <c r="KF414" s="1085"/>
      <c r="KG414" s="1085"/>
      <c r="KH414" s="1085"/>
      <c r="KI414" s="1085"/>
      <c r="KJ414" s="1085"/>
      <c r="KK414" s="1085"/>
      <c r="KL414" s="1085"/>
      <c r="KM414" s="1085"/>
      <c r="KN414" s="1085"/>
      <c r="KO414" s="1085"/>
      <c r="KP414" s="1080"/>
      <c r="KQ414" s="1085"/>
      <c r="KR414" s="1085"/>
      <c r="KS414" s="1085"/>
      <c r="KT414" s="1085"/>
      <c r="KU414" s="1085"/>
      <c r="KV414" s="1085"/>
      <c r="KW414" s="1085"/>
      <c r="KX414" s="1085"/>
      <c r="KY414" s="1085"/>
      <c r="KZ414" s="1085"/>
      <c r="LA414" s="1085"/>
      <c r="LB414" s="1085"/>
      <c r="LC414" s="1085"/>
      <c r="LD414" s="1085"/>
      <c r="LE414" s="1080"/>
      <c r="LF414" s="1085"/>
      <c r="LG414" s="1085"/>
      <c r="LH414" s="1085"/>
      <c r="LI414" s="1085"/>
      <c r="LJ414" s="1085"/>
      <c r="LK414" s="1085"/>
      <c r="LL414" s="1085"/>
      <c r="LM414" s="1085"/>
      <c r="LN414" s="1085"/>
      <c r="LO414" s="1085"/>
      <c r="LP414" s="1085"/>
      <c r="LQ414" s="1085"/>
      <c r="LR414" s="1085"/>
      <c r="LS414" s="1085"/>
      <c r="LT414" s="1080"/>
      <c r="LU414" s="1085"/>
      <c r="LV414" s="1085"/>
      <c r="LW414" s="1085"/>
      <c r="LX414" s="1085"/>
      <c r="LY414" s="1085"/>
      <c r="LZ414" s="1085"/>
      <c r="MA414" s="1085"/>
      <c r="MB414" s="1085"/>
      <c r="MC414" s="1085"/>
      <c r="MD414" s="1085"/>
      <c r="ME414" s="1085"/>
      <c r="MF414" s="1085"/>
      <c r="MG414" s="1085"/>
      <c r="MH414" s="1085"/>
      <c r="MI414" s="1080"/>
      <c r="MJ414" s="1085"/>
      <c r="MK414" s="1085"/>
      <c r="ML414" s="1085"/>
      <c r="MM414" s="1085"/>
      <c r="MN414" s="1085"/>
      <c r="MO414" s="1085"/>
      <c r="MP414" s="1085"/>
      <c r="MQ414" s="1085"/>
      <c r="MR414" s="1085"/>
      <c r="MS414" s="1085"/>
      <c r="MT414" s="1085"/>
      <c r="MU414" s="1085"/>
      <c r="MV414" s="1085"/>
      <c r="MW414" s="1085"/>
      <c r="MX414" s="1080"/>
      <c r="MY414" s="1085"/>
      <c r="MZ414" s="1085"/>
      <c r="NA414" s="1085"/>
      <c r="NB414" s="1085"/>
      <c r="NC414" s="1085"/>
      <c r="ND414" s="1085"/>
      <c r="NE414" s="1085"/>
      <c r="NF414" s="1085"/>
      <c r="NG414" s="1085"/>
      <c r="NH414" s="1085"/>
      <c r="NI414" s="1085"/>
      <c r="NJ414" s="1085"/>
      <c r="NK414" s="1085"/>
      <c r="NL414" s="1085"/>
      <c r="NM414" s="1080"/>
      <c r="NN414" s="1085"/>
      <c r="NO414" s="1085"/>
      <c r="NP414" s="1085"/>
      <c r="NQ414" s="1085"/>
      <c r="NR414" s="1085"/>
      <c r="NS414" s="1085"/>
      <c r="NT414" s="1085"/>
      <c r="NU414" s="1085"/>
      <c r="NV414" s="1085"/>
      <c r="NW414" s="1085"/>
      <c r="NX414" s="1085"/>
      <c r="NY414" s="1085"/>
      <c r="NZ414" s="1085"/>
      <c r="OA414" s="1085"/>
      <c r="OB414" s="1080"/>
      <c r="OC414" s="1085"/>
      <c r="OD414" s="1085"/>
      <c r="OE414" s="1085"/>
      <c r="OF414" s="1085"/>
      <c r="OG414" s="1085"/>
      <c r="OH414" s="1085"/>
      <c r="OI414" s="1085"/>
      <c r="OJ414" s="1085"/>
      <c r="OK414" s="1085"/>
      <c r="OL414" s="1085"/>
      <c r="OM414" s="1085"/>
      <c r="ON414" s="1085"/>
      <c r="OO414" s="1085"/>
      <c r="OP414" s="1085"/>
      <c r="OQ414" s="1080"/>
      <c r="OR414" s="1085"/>
      <c r="OS414" s="1085"/>
      <c r="OT414" s="1085"/>
      <c r="OU414" s="1085"/>
      <c r="OV414" s="1085"/>
      <c r="OW414" s="1085"/>
      <c r="OX414" s="1085"/>
      <c r="OY414" s="1085"/>
      <c r="OZ414" s="1085"/>
      <c r="PA414" s="1085"/>
      <c r="PB414" s="1085"/>
      <c r="PC414" s="1085"/>
      <c r="PD414" s="1085"/>
      <c r="PE414" s="1085"/>
      <c r="PF414" s="1080"/>
      <c r="PG414" s="1085"/>
      <c r="PH414" s="1085"/>
      <c r="PI414" s="1085"/>
      <c r="PJ414" s="1085"/>
      <c r="PK414" s="1085"/>
      <c r="PL414" s="1085"/>
      <c r="PM414" s="1085"/>
      <c r="PN414" s="1085"/>
      <c r="PO414" s="1085"/>
      <c r="PP414" s="1085"/>
      <c r="PQ414" s="1085"/>
      <c r="PR414" s="1085"/>
      <c r="PS414" s="1085"/>
      <c r="PT414" s="1085"/>
      <c r="PU414" s="1080"/>
      <c r="PV414" s="1085"/>
      <c r="PW414" s="1085"/>
      <c r="PX414" s="1085"/>
      <c r="PY414" s="1085"/>
      <c r="PZ414" s="1085"/>
      <c r="QA414" s="1085"/>
      <c r="QB414" s="1085"/>
      <c r="QC414" s="1085"/>
      <c r="QD414" s="1085"/>
      <c r="QE414" s="1085"/>
      <c r="QF414" s="1085"/>
      <c r="QG414" s="1085"/>
      <c r="QH414" s="1085"/>
      <c r="QI414" s="1085"/>
      <c r="QJ414" s="1080"/>
      <c r="QK414" s="1085"/>
      <c r="QL414" s="1085"/>
      <c r="QM414" s="1085"/>
      <c r="QN414" s="1085"/>
      <c r="QO414" s="1085"/>
      <c r="QP414" s="1085"/>
      <c r="QQ414" s="1085"/>
      <c r="QR414" s="1085"/>
      <c r="QS414" s="1085"/>
      <c r="QT414" s="1085"/>
      <c r="QU414" s="1085"/>
      <c r="QV414" s="1085"/>
      <c r="QW414" s="1085"/>
      <c r="QX414" s="1085"/>
      <c r="QY414" s="1080"/>
      <c r="QZ414" s="1085"/>
      <c r="RA414" s="1085"/>
      <c r="RB414" s="1085"/>
      <c r="RC414" s="1085"/>
      <c r="RD414" s="1085"/>
      <c r="RE414" s="1085"/>
      <c r="RF414" s="1085"/>
      <c r="RG414" s="1085"/>
      <c r="RH414" s="1085"/>
      <c r="RI414" s="1085"/>
      <c r="RJ414" s="1085"/>
      <c r="RK414" s="1085"/>
      <c r="RL414" s="1085"/>
      <c r="RM414" s="1085"/>
      <c r="RN414" s="1080"/>
      <c r="RO414" s="1085"/>
      <c r="RP414" s="1085"/>
      <c r="RQ414" s="1085"/>
      <c r="RR414" s="1085"/>
      <c r="RS414" s="1085"/>
      <c r="RT414" s="1085"/>
      <c r="RU414" s="1085"/>
      <c r="RV414" s="1085"/>
      <c r="RW414" s="1085"/>
      <c r="RX414" s="1085"/>
      <c r="RY414" s="1085"/>
      <c r="RZ414" s="1085"/>
      <c r="SA414" s="1085"/>
      <c r="SB414" s="1085"/>
      <c r="SC414" s="1080"/>
      <c r="SD414" s="1085"/>
      <c r="SE414" s="1085"/>
      <c r="SF414" s="1085"/>
      <c r="SG414" s="1085"/>
      <c r="SH414" s="1085"/>
      <c r="SI414" s="1085"/>
      <c r="SJ414" s="1085"/>
      <c r="SK414" s="1085"/>
      <c r="SL414" s="1085"/>
      <c r="SM414" s="1085"/>
      <c r="SN414" s="1085"/>
      <c r="SO414" s="1085"/>
      <c r="SP414" s="1085"/>
      <c r="SQ414" s="1085"/>
      <c r="SR414" s="1080"/>
      <c r="SS414" s="1085"/>
      <c r="ST414" s="1085"/>
      <c r="SU414" s="1085"/>
      <c r="SV414" s="1085"/>
      <c r="SW414" s="1085"/>
      <c r="SX414" s="1085"/>
      <c r="SY414" s="1085"/>
      <c r="SZ414" s="1085"/>
      <c r="TA414" s="1085"/>
      <c r="TB414" s="1085"/>
      <c r="TC414" s="1085"/>
      <c r="TD414" s="1085"/>
      <c r="TE414" s="1085"/>
      <c r="TF414" s="1085"/>
      <c r="TG414" s="1080"/>
      <c r="TH414" s="1085"/>
      <c r="TI414" s="1085"/>
      <c r="TJ414" s="1085"/>
      <c r="TK414" s="1085"/>
      <c r="TL414" s="1085"/>
      <c r="TM414" s="1085"/>
      <c r="TN414" s="1085"/>
      <c r="TO414" s="1085"/>
      <c r="TP414" s="1085"/>
      <c r="TQ414" s="1085"/>
      <c r="TR414" s="1085"/>
      <c r="TS414" s="1085"/>
      <c r="TT414" s="1085"/>
      <c r="TU414" s="1085"/>
      <c r="TV414" s="1080"/>
      <c r="TW414" s="1085"/>
      <c r="TX414" s="1085"/>
      <c r="TY414" s="1085"/>
      <c r="TZ414" s="1085"/>
      <c r="UA414" s="1085"/>
      <c r="UB414" s="1085"/>
      <c r="UC414" s="1085"/>
      <c r="UD414" s="1085"/>
      <c r="UE414" s="1085"/>
      <c r="UF414" s="1085"/>
      <c r="UG414" s="1085"/>
      <c r="UH414" s="1085"/>
      <c r="UI414" s="1085"/>
      <c r="UJ414" s="1085"/>
      <c r="UK414" s="1080"/>
      <c r="UL414" s="1085"/>
      <c r="UM414" s="1085"/>
      <c r="UN414" s="1085"/>
      <c r="UO414" s="1085"/>
      <c r="UP414" s="1085"/>
      <c r="UQ414" s="1085"/>
      <c r="UR414" s="1085"/>
      <c r="US414" s="1085"/>
      <c r="UT414" s="1085"/>
      <c r="UU414" s="1085"/>
      <c r="UV414" s="1085"/>
      <c r="UW414" s="1085"/>
      <c r="UX414" s="1085"/>
      <c r="UY414" s="1085"/>
      <c r="UZ414" s="1080"/>
      <c r="VA414" s="1085"/>
      <c r="VB414" s="1085"/>
      <c r="VC414" s="1085"/>
      <c r="VD414" s="1085"/>
      <c r="VE414" s="1085"/>
      <c r="VF414" s="1085"/>
      <c r="VG414" s="1085"/>
      <c r="VH414" s="1085"/>
      <c r="VI414" s="1085"/>
      <c r="VJ414" s="1085"/>
      <c r="VK414" s="1085"/>
      <c r="VL414" s="1085"/>
      <c r="VM414" s="1085"/>
      <c r="VN414" s="1085"/>
      <c r="VO414" s="1080"/>
      <c r="VP414" s="1085"/>
      <c r="VQ414" s="1085"/>
      <c r="VR414" s="1085"/>
      <c r="VS414" s="1085"/>
      <c r="VT414" s="1085"/>
      <c r="VU414" s="1085"/>
      <c r="VV414" s="1085"/>
      <c r="VW414" s="1085"/>
      <c r="VX414" s="1085"/>
      <c r="VY414" s="1085"/>
      <c r="VZ414" s="1085"/>
      <c r="WA414" s="1085"/>
      <c r="WB414" s="1085"/>
      <c r="WC414" s="1085"/>
      <c r="WD414" s="1080"/>
      <c r="WE414" s="1085"/>
      <c r="WF414" s="1085"/>
      <c r="WG414" s="1085"/>
      <c r="WH414" s="1085"/>
      <c r="WI414" s="1085"/>
      <c r="WJ414" s="1085"/>
      <c r="WK414" s="1085"/>
      <c r="WL414" s="1085"/>
      <c r="WM414" s="1085"/>
      <c r="WN414" s="1085"/>
      <c r="WO414" s="1085"/>
      <c r="WP414" s="1085"/>
      <c r="WQ414" s="1085"/>
      <c r="WR414" s="1085"/>
      <c r="WS414" s="1080"/>
      <c r="WT414" s="1085"/>
      <c r="WU414" s="1085"/>
      <c r="WV414" s="1085"/>
      <c r="WW414" s="1085"/>
      <c r="WX414" s="1085"/>
      <c r="WY414" s="1085"/>
      <c r="WZ414" s="1085"/>
      <c r="XA414" s="1085"/>
      <c r="XB414" s="1085"/>
      <c r="XC414" s="1085"/>
      <c r="XD414" s="1085"/>
      <c r="XE414" s="1085"/>
      <c r="XF414" s="1085"/>
      <c r="XG414" s="1085"/>
      <c r="XH414" s="1080"/>
      <c r="XI414" s="1085"/>
      <c r="XJ414" s="1085"/>
      <c r="XK414" s="1085"/>
      <c r="XL414" s="1085"/>
      <c r="XM414" s="1085"/>
      <c r="XN414" s="1085"/>
      <c r="XO414" s="1085"/>
      <c r="XP414" s="1085"/>
      <c r="XQ414" s="1085"/>
      <c r="XR414" s="1085"/>
      <c r="XS414" s="1085"/>
      <c r="XT414" s="1085"/>
      <c r="XU414" s="1085"/>
      <c r="XV414" s="1085"/>
      <c r="XW414" s="1080"/>
      <c r="XX414" s="1085"/>
      <c r="XY414" s="1085"/>
      <c r="XZ414" s="1085"/>
      <c r="YA414" s="1085"/>
      <c r="YB414" s="1085"/>
      <c r="YC414" s="1085"/>
      <c r="YD414" s="1085"/>
      <c r="YE414" s="1085"/>
      <c r="YF414" s="1085"/>
      <c r="YG414" s="1085"/>
      <c r="YH414" s="1085"/>
      <c r="YI414" s="1085"/>
      <c r="YJ414" s="1085"/>
      <c r="YK414" s="1085"/>
      <c r="YL414" s="1080"/>
      <c r="YM414" s="1085"/>
      <c r="YN414" s="1085"/>
      <c r="YO414" s="1085"/>
      <c r="YP414" s="1085"/>
      <c r="YQ414" s="1085"/>
      <c r="YR414" s="1085"/>
      <c r="YS414" s="1085"/>
      <c r="YT414" s="1085"/>
      <c r="YU414" s="1085"/>
      <c r="YV414" s="1085"/>
      <c r="YW414" s="1085"/>
      <c r="YX414" s="1085"/>
      <c r="YY414" s="1085"/>
      <c r="YZ414" s="1085"/>
      <c r="ZA414" s="1080"/>
      <c r="ZB414" s="1085"/>
      <c r="ZC414" s="1085"/>
      <c r="ZD414" s="1085"/>
      <c r="ZE414" s="1085"/>
      <c r="ZF414" s="1085"/>
      <c r="ZG414" s="1085"/>
      <c r="ZH414" s="1085"/>
      <c r="ZI414" s="1085"/>
      <c r="ZJ414" s="1085"/>
      <c r="ZK414" s="1085"/>
      <c r="ZL414" s="1085"/>
      <c r="ZM414" s="1085"/>
      <c r="ZN414" s="1085"/>
      <c r="ZO414" s="1085"/>
      <c r="ZP414" s="1080"/>
      <c r="ZQ414" s="1085"/>
      <c r="ZR414" s="1085"/>
      <c r="ZS414" s="1085"/>
      <c r="ZT414" s="1085"/>
      <c r="ZU414" s="1085"/>
      <c r="ZV414" s="1085"/>
      <c r="ZW414" s="1085"/>
      <c r="ZX414" s="1085"/>
      <c r="ZY414" s="1085"/>
      <c r="ZZ414" s="1085"/>
      <c r="AAA414" s="1085"/>
      <c r="AAB414" s="1085"/>
      <c r="AAC414" s="1085"/>
      <c r="AAD414" s="1085"/>
      <c r="AAE414" s="1080"/>
      <c r="AAF414" s="1085"/>
      <c r="AAG414" s="1085"/>
      <c r="AAH414" s="1085"/>
      <c r="AAI414" s="1085"/>
      <c r="AAJ414" s="1085"/>
      <c r="AAK414" s="1085"/>
      <c r="AAL414" s="1085"/>
      <c r="AAM414" s="1085"/>
      <c r="AAN414" s="1085"/>
      <c r="AAO414" s="1085"/>
      <c r="AAP414" s="1085"/>
      <c r="AAQ414" s="1085"/>
      <c r="AAR414" s="1085"/>
      <c r="AAS414" s="1085"/>
      <c r="AAT414" s="1080"/>
      <c r="AAU414" s="1085"/>
      <c r="AAV414" s="1085"/>
      <c r="AAW414" s="1085"/>
      <c r="AAX414" s="1085"/>
      <c r="AAY414" s="1085"/>
      <c r="AAZ414" s="1085"/>
      <c r="ABA414" s="1085"/>
      <c r="ABB414" s="1085"/>
      <c r="ABC414" s="1085"/>
      <c r="ABD414" s="1085"/>
      <c r="ABE414" s="1085"/>
      <c r="ABF414" s="1085"/>
      <c r="ABG414" s="1085"/>
      <c r="ABH414" s="1085"/>
      <c r="ABI414" s="1080"/>
      <c r="ABJ414" s="1085"/>
      <c r="ABK414" s="1085"/>
      <c r="ABL414" s="1085"/>
      <c r="ABM414" s="1085"/>
      <c r="ABN414" s="1085"/>
      <c r="ABO414" s="1085"/>
      <c r="ABP414" s="1085"/>
      <c r="ABQ414" s="1085"/>
      <c r="ABR414" s="1085"/>
      <c r="ABS414" s="1085"/>
      <c r="ABT414" s="1085"/>
      <c r="ABU414" s="1085"/>
      <c r="ABV414" s="1085"/>
      <c r="ABW414" s="1085"/>
      <c r="ABX414" s="1080"/>
      <c r="ABY414" s="1085"/>
      <c r="ABZ414" s="1085"/>
      <c r="ACA414" s="1085"/>
      <c r="ACB414" s="1085"/>
      <c r="ACC414" s="1085"/>
      <c r="ACD414" s="1085"/>
      <c r="ACE414" s="1085"/>
      <c r="ACF414" s="1085"/>
      <c r="ACG414" s="1085"/>
      <c r="ACH414" s="1085"/>
      <c r="ACI414" s="1085"/>
      <c r="ACJ414" s="1085"/>
      <c r="ACK414" s="1085"/>
      <c r="ACL414" s="1085"/>
      <c r="ACM414" s="1080"/>
      <c r="ACN414" s="1085"/>
      <c r="ACO414" s="1085"/>
      <c r="ACP414" s="1085"/>
      <c r="ACQ414" s="1085"/>
      <c r="ACR414" s="1085"/>
      <c r="ACS414" s="1085"/>
      <c r="ACT414" s="1085"/>
      <c r="ACU414" s="1085"/>
      <c r="ACV414" s="1085"/>
      <c r="ACW414" s="1085"/>
      <c r="ACX414" s="1085"/>
      <c r="ACY414" s="1085"/>
      <c r="ACZ414" s="1085"/>
      <c r="ADA414" s="1085"/>
      <c r="ADB414" s="1080"/>
      <c r="ADC414" s="1085"/>
      <c r="ADD414" s="1085"/>
      <c r="ADE414" s="1085"/>
      <c r="ADF414" s="1085"/>
      <c r="ADG414" s="1085"/>
      <c r="ADH414" s="1085"/>
      <c r="ADI414" s="1085"/>
      <c r="ADJ414" s="1085"/>
      <c r="ADK414" s="1085"/>
      <c r="ADL414" s="1085"/>
      <c r="ADM414" s="1085"/>
      <c r="ADN414" s="1085"/>
      <c r="ADO414" s="1085"/>
      <c r="ADP414" s="1085"/>
      <c r="ADQ414" s="1080"/>
      <c r="ADR414" s="1085"/>
      <c r="ADS414" s="1085"/>
      <c r="ADT414" s="1085"/>
      <c r="ADU414" s="1085"/>
      <c r="ADV414" s="1085"/>
      <c r="ADW414" s="1085"/>
      <c r="ADX414" s="1085"/>
      <c r="ADY414" s="1085"/>
      <c r="ADZ414" s="1085"/>
      <c r="AEA414" s="1085"/>
      <c r="AEB414" s="1085"/>
      <c r="AEC414" s="1085"/>
      <c r="AED414" s="1085"/>
      <c r="AEE414" s="1085"/>
      <c r="AEF414" s="1080"/>
      <c r="AEG414" s="1085"/>
      <c r="AEH414" s="1085"/>
      <c r="AEI414" s="1085"/>
      <c r="AEJ414" s="1085"/>
      <c r="AEK414" s="1085"/>
      <c r="AEL414" s="1085"/>
      <c r="AEM414" s="1085"/>
      <c r="AEN414" s="1085"/>
      <c r="AEO414" s="1085"/>
      <c r="AEP414" s="1085"/>
      <c r="AEQ414" s="1085"/>
      <c r="AER414" s="1085"/>
      <c r="AES414" s="1085"/>
      <c r="AET414" s="1085"/>
      <c r="AEU414" s="1080"/>
      <c r="AEV414" s="1085"/>
      <c r="AEW414" s="1085"/>
      <c r="AEX414" s="1085"/>
      <c r="AEY414" s="1085"/>
      <c r="AEZ414" s="1085"/>
      <c r="AFA414" s="1085"/>
      <c r="AFB414" s="1085"/>
      <c r="AFC414" s="1085"/>
      <c r="AFD414" s="1085"/>
      <c r="AFE414" s="1085"/>
      <c r="AFF414" s="1085"/>
      <c r="AFG414" s="1085"/>
      <c r="AFH414" s="1085"/>
      <c r="AFI414" s="1085"/>
      <c r="AFJ414" s="1080"/>
      <c r="AFK414" s="1085"/>
      <c r="AFL414" s="1085"/>
      <c r="AFM414" s="1085"/>
      <c r="AFN414" s="1085"/>
      <c r="AFO414" s="1085"/>
      <c r="AFP414" s="1085"/>
      <c r="AFQ414" s="1085"/>
      <c r="AFR414" s="1085"/>
      <c r="AFS414" s="1085"/>
      <c r="AFT414" s="1085"/>
      <c r="AFU414" s="1085"/>
      <c r="AFV414" s="1085"/>
      <c r="AFW414" s="1085"/>
      <c r="AFX414" s="1085"/>
      <c r="AFY414" s="1080"/>
      <c r="AFZ414" s="1085"/>
      <c r="AGA414" s="1085"/>
      <c r="AGB414" s="1085"/>
      <c r="AGC414" s="1085"/>
      <c r="AGD414" s="1085"/>
      <c r="AGE414" s="1085"/>
      <c r="AGF414" s="1085"/>
      <c r="AGG414" s="1085"/>
      <c r="AGH414" s="1085"/>
      <c r="AGI414" s="1085"/>
      <c r="AGJ414" s="1085"/>
      <c r="AGK414" s="1085"/>
      <c r="AGL414" s="1085"/>
      <c r="AGM414" s="1085"/>
      <c r="AGN414" s="1080"/>
      <c r="AGO414" s="1085"/>
      <c r="AGP414" s="1085"/>
      <c r="AGQ414" s="1085"/>
      <c r="AGR414" s="1085"/>
      <c r="AGS414" s="1085"/>
      <c r="AGT414" s="1085"/>
      <c r="AGU414" s="1085"/>
      <c r="AGV414" s="1085"/>
      <c r="AGW414" s="1085"/>
      <c r="AGX414" s="1085"/>
      <c r="AGY414" s="1085"/>
      <c r="AGZ414" s="1085"/>
      <c r="AHA414" s="1085"/>
      <c r="AHB414" s="1085"/>
      <c r="AHC414" s="1080"/>
      <c r="AHD414" s="1085"/>
      <c r="AHE414" s="1085"/>
      <c r="AHF414" s="1085"/>
      <c r="AHG414" s="1085"/>
      <c r="AHH414" s="1085"/>
      <c r="AHI414" s="1085"/>
      <c r="AHJ414" s="1085"/>
      <c r="AHK414" s="1085"/>
      <c r="AHL414" s="1085"/>
      <c r="AHM414" s="1085"/>
      <c r="AHN414" s="1085"/>
      <c r="AHO414" s="1085"/>
      <c r="AHP414" s="1085"/>
      <c r="AHQ414" s="1085"/>
      <c r="AHR414" s="1080"/>
      <c r="AHS414" s="1085"/>
      <c r="AHT414" s="1085"/>
      <c r="AHU414" s="1085"/>
      <c r="AHV414" s="1085"/>
      <c r="AHW414" s="1085"/>
      <c r="AHX414" s="1085"/>
      <c r="AHY414" s="1085"/>
      <c r="AHZ414" s="1085"/>
      <c r="AIA414" s="1085"/>
      <c r="AIB414" s="1085"/>
      <c r="AIC414" s="1085"/>
      <c r="AID414" s="1085"/>
      <c r="AIE414" s="1085"/>
      <c r="AIF414" s="1085"/>
      <c r="AIG414" s="1080"/>
      <c r="AIH414" s="1085"/>
      <c r="AII414" s="1085"/>
      <c r="AIJ414" s="1085"/>
      <c r="AIK414" s="1085"/>
      <c r="AIL414" s="1085"/>
      <c r="AIM414" s="1085"/>
      <c r="AIN414" s="1085"/>
      <c r="AIO414" s="1085"/>
      <c r="AIP414" s="1085"/>
      <c r="AIQ414" s="1085"/>
      <c r="AIR414" s="1085"/>
      <c r="AIS414" s="1085"/>
      <c r="AIT414" s="1085"/>
      <c r="AIU414" s="1085"/>
      <c r="AIV414" s="1080"/>
      <c r="AIW414" s="1085"/>
      <c r="AIX414" s="1085"/>
      <c r="AIY414" s="1085"/>
      <c r="AIZ414" s="1085"/>
      <c r="AJA414" s="1085"/>
      <c r="AJB414" s="1085"/>
      <c r="AJC414" s="1085"/>
      <c r="AJD414" s="1085"/>
      <c r="AJE414" s="1085"/>
      <c r="AJF414" s="1085"/>
      <c r="AJG414" s="1085"/>
      <c r="AJH414" s="1085"/>
      <c r="AJI414" s="1085"/>
      <c r="AJJ414" s="1085"/>
      <c r="AJK414" s="1080"/>
      <c r="AJL414" s="1085"/>
      <c r="AJM414" s="1085"/>
      <c r="AJN414" s="1085"/>
      <c r="AJO414" s="1085"/>
      <c r="AJP414" s="1085"/>
      <c r="AJQ414" s="1085"/>
      <c r="AJR414" s="1085"/>
      <c r="AJS414" s="1085"/>
      <c r="AJT414" s="1085"/>
      <c r="AJU414" s="1085"/>
      <c r="AJV414" s="1085"/>
      <c r="AJW414" s="1085"/>
      <c r="AJX414" s="1085"/>
      <c r="AJY414" s="1085"/>
      <c r="AJZ414" s="1080"/>
      <c r="AKA414" s="1085"/>
      <c r="AKB414" s="1085"/>
      <c r="AKC414" s="1085"/>
      <c r="AKD414" s="1085"/>
      <c r="AKE414" s="1085"/>
      <c r="AKF414" s="1085"/>
      <c r="AKG414" s="1085"/>
      <c r="AKH414" s="1085"/>
      <c r="AKI414" s="1085"/>
      <c r="AKJ414" s="1085"/>
      <c r="AKK414" s="1085"/>
      <c r="AKL414" s="1085"/>
      <c r="AKM414" s="1085"/>
      <c r="AKN414" s="1085"/>
      <c r="AKO414" s="1080"/>
      <c r="AKP414" s="1085"/>
      <c r="AKQ414" s="1085"/>
      <c r="AKR414" s="1085"/>
      <c r="AKS414" s="1085"/>
      <c r="AKT414" s="1085"/>
      <c r="AKU414" s="1085"/>
      <c r="AKV414" s="1085"/>
      <c r="AKW414" s="1085"/>
      <c r="AKX414" s="1085"/>
      <c r="AKY414" s="1085"/>
      <c r="AKZ414" s="1085"/>
      <c r="ALA414" s="1085"/>
      <c r="ALB414" s="1085"/>
      <c r="ALC414" s="1085"/>
      <c r="ALD414" s="1080"/>
      <c r="ALE414" s="1085"/>
      <c r="ALF414" s="1085"/>
      <c r="ALG414" s="1085"/>
      <c r="ALH414" s="1085"/>
      <c r="ALI414" s="1085"/>
      <c r="ALJ414" s="1085"/>
      <c r="ALK414" s="1085"/>
      <c r="ALL414" s="1085"/>
      <c r="ALM414" s="1085"/>
      <c r="ALN414" s="1085"/>
      <c r="ALO414" s="1085"/>
      <c r="ALP414" s="1085"/>
      <c r="ALQ414" s="1085"/>
      <c r="ALR414" s="1085"/>
      <c r="ALS414" s="1080"/>
      <c r="ALT414" s="1085"/>
      <c r="ALU414" s="1085"/>
      <c r="ALV414" s="1085"/>
      <c r="ALW414" s="1085"/>
      <c r="ALX414" s="1085"/>
      <c r="ALY414" s="1085"/>
      <c r="ALZ414" s="1085"/>
      <c r="AMA414" s="1085"/>
      <c r="AMB414" s="1085"/>
      <c r="AMC414" s="1085"/>
      <c r="AMD414" s="1085"/>
      <c r="AME414" s="1085"/>
      <c r="AMF414" s="1085"/>
      <c r="AMG414" s="1085"/>
      <c r="AMH414" s="1080"/>
      <c r="AMI414" s="1085"/>
      <c r="AMJ414" s="1085"/>
      <c r="AMK414" s="1085"/>
      <c r="AML414" s="1085"/>
      <c r="AMM414" s="1085"/>
      <c r="AMN414" s="1085"/>
      <c r="AMO414" s="1085"/>
      <c r="AMP414" s="1085"/>
      <c r="AMQ414" s="1085"/>
      <c r="AMR414" s="1085"/>
      <c r="AMS414" s="1085"/>
      <c r="AMT414" s="1085"/>
      <c r="AMU414" s="1085"/>
      <c r="AMV414" s="1085"/>
      <c r="AMW414" s="1080"/>
      <c r="AMX414" s="1085"/>
      <c r="AMY414" s="1085"/>
      <c r="AMZ414" s="1085"/>
      <c r="ANA414" s="1085"/>
      <c r="ANB414" s="1085"/>
      <c r="ANC414" s="1085"/>
      <c r="AND414" s="1085"/>
      <c r="ANE414" s="1085"/>
      <c r="ANF414" s="1085"/>
      <c r="ANG414" s="1085"/>
      <c r="ANH414" s="1085"/>
      <c r="ANI414" s="1085"/>
      <c r="ANJ414" s="1085"/>
      <c r="ANK414" s="1085"/>
      <c r="ANL414" s="1080"/>
      <c r="ANM414" s="1085"/>
      <c r="ANN414" s="1085"/>
      <c r="ANO414" s="1085"/>
      <c r="ANP414" s="1085"/>
      <c r="ANQ414" s="1085"/>
      <c r="ANR414" s="1085"/>
      <c r="ANS414" s="1085"/>
      <c r="ANT414" s="1085"/>
      <c r="ANU414" s="1085"/>
      <c r="ANV414" s="1085"/>
      <c r="ANW414" s="1085"/>
      <c r="ANX414" s="1085"/>
      <c r="ANY414" s="1085"/>
      <c r="ANZ414" s="1085"/>
      <c r="AOA414" s="1080"/>
      <c r="AOB414" s="1085"/>
      <c r="AOC414" s="1085"/>
      <c r="AOD414" s="1085"/>
      <c r="AOE414" s="1085"/>
      <c r="AOF414" s="1085"/>
      <c r="AOG414" s="1085"/>
      <c r="AOH414" s="1085"/>
      <c r="AOI414" s="1085"/>
      <c r="AOJ414" s="1085"/>
      <c r="AOK414" s="1085"/>
      <c r="AOL414" s="1085"/>
      <c r="AOM414" s="1085"/>
      <c r="AON414" s="1085"/>
      <c r="AOO414" s="1085"/>
      <c r="AOP414" s="1080"/>
      <c r="AOQ414" s="1085"/>
      <c r="AOR414" s="1085"/>
      <c r="AOS414" s="1085"/>
      <c r="AOT414" s="1085"/>
      <c r="AOU414" s="1085"/>
      <c r="AOV414" s="1085"/>
      <c r="AOW414" s="1085"/>
      <c r="AOX414" s="1085"/>
      <c r="AOY414" s="1085"/>
      <c r="AOZ414" s="1085"/>
      <c r="APA414" s="1085"/>
      <c r="APB414" s="1085"/>
      <c r="APC414" s="1085"/>
      <c r="APD414" s="1085"/>
      <c r="APE414" s="1080"/>
      <c r="APF414" s="1085"/>
      <c r="APG414" s="1085"/>
      <c r="APH414" s="1085"/>
      <c r="API414" s="1085"/>
      <c r="APJ414" s="1085"/>
      <c r="APK414" s="1085"/>
      <c r="APL414" s="1085"/>
      <c r="APM414" s="1085"/>
      <c r="APN414" s="1085"/>
      <c r="APO414" s="1085"/>
      <c r="APP414" s="1085"/>
      <c r="APQ414" s="1085"/>
      <c r="APR414" s="1085"/>
      <c r="APS414" s="1085"/>
      <c r="APT414" s="1080"/>
      <c r="APU414" s="1085"/>
      <c r="APV414" s="1085"/>
      <c r="APW414" s="1085"/>
      <c r="APX414" s="1085"/>
      <c r="APY414" s="1085"/>
      <c r="APZ414" s="1085"/>
      <c r="AQA414" s="1085"/>
      <c r="AQB414" s="1085"/>
      <c r="AQC414" s="1085"/>
      <c r="AQD414" s="1085"/>
      <c r="AQE414" s="1085"/>
      <c r="AQF414" s="1085"/>
      <c r="AQG414" s="1085"/>
      <c r="AQH414" s="1085"/>
      <c r="AQI414" s="1080"/>
      <c r="AQJ414" s="1085"/>
      <c r="AQK414" s="1085"/>
      <c r="AQL414" s="1085"/>
      <c r="AQM414" s="1085"/>
      <c r="AQN414" s="1085"/>
      <c r="AQO414" s="1085"/>
      <c r="AQP414" s="1085"/>
      <c r="AQQ414" s="1085"/>
      <c r="AQR414" s="1085"/>
      <c r="AQS414" s="1085"/>
      <c r="AQT414" s="1085"/>
      <c r="AQU414" s="1085"/>
      <c r="AQV414" s="1085"/>
      <c r="AQW414" s="1085"/>
      <c r="AQX414" s="1080"/>
      <c r="AQY414" s="1085"/>
      <c r="AQZ414" s="1085"/>
      <c r="ARA414" s="1085"/>
      <c r="ARB414" s="1085"/>
      <c r="ARC414" s="1085"/>
      <c r="ARD414" s="1085"/>
      <c r="ARE414" s="1085"/>
      <c r="ARF414" s="1085"/>
      <c r="ARG414" s="1085"/>
      <c r="ARH414" s="1085"/>
      <c r="ARI414" s="1085"/>
      <c r="ARJ414" s="1085"/>
      <c r="ARK414" s="1085"/>
      <c r="ARL414" s="1085"/>
      <c r="ARM414" s="1080"/>
      <c r="ARN414" s="1085"/>
      <c r="ARO414" s="1085"/>
      <c r="ARP414" s="1085"/>
      <c r="ARQ414" s="1085"/>
      <c r="ARR414" s="1085"/>
      <c r="ARS414" s="1085"/>
      <c r="ART414" s="1085"/>
      <c r="ARU414" s="1085"/>
      <c r="ARV414" s="1085"/>
      <c r="ARW414" s="1085"/>
      <c r="ARX414" s="1085"/>
      <c r="ARY414" s="1085"/>
      <c r="ARZ414" s="1085"/>
      <c r="ASA414" s="1085"/>
      <c r="ASB414" s="1080"/>
      <c r="ASC414" s="1085"/>
      <c r="ASD414" s="1085"/>
      <c r="ASE414" s="1085"/>
      <c r="ASF414" s="1085"/>
      <c r="ASG414" s="1085"/>
      <c r="ASH414" s="1085"/>
      <c r="ASI414" s="1085"/>
      <c r="ASJ414" s="1085"/>
      <c r="ASK414" s="1085"/>
      <c r="ASL414" s="1085"/>
      <c r="ASM414" s="1085"/>
      <c r="ASN414" s="1085"/>
      <c r="ASO414" s="1085"/>
      <c r="ASP414" s="1085"/>
      <c r="ASQ414" s="1080"/>
      <c r="ASR414" s="1085"/>
      <c r="ASS414" s="1085"/>
      <c r="AST414" s="1085"/>
      <c r="ASU414" s="1085"/>
      <c r="ASV414" s="1085"/>
      <c r="ASW414" s="1085"/>
      <c r="ASX414" s="1085"/>
      <c r="ASY414" s="1085"/>
      <c r="ASZ414" s="1085"/>
      <c r="ATA414" s="1085"/>
      <c r="ATB414" s="1085"/>
      <c r="ATC414" s="1085"/>
      <c r="ATD414" s="1085"/>
      <c r="ATE414" s="1085"/>
      <c r="ATF414" s="1080"/>
      <c r="ATG414" s="1085"/>
      <c r="ATH414" s="1085"/>
      <c r="ATI414" s="1085"/>
      <c r="ATJ414" s="1085"/>
      <c r="ATK414" s="1085"/>
      <c r="ATL414" s="1085"/>
      <c r="ATM414" s="1085"/>
      <c r="ATN414" s="1085"/>
      <c r="ATO414" s="1085"/>
      <c r="ATP414" s="1085"/>
      <c r="ATQ414" s="1085"/>
      <c r="ATR414" s="1085"/>
      <c r="ATS414" s="1085"/>
      <c r="ATT414" s="1085"/>
      <c r="ATU414" s="1080"/>
      <c r="ATV414" s="1085"/>
      <c r="ATW414" s="1085"/>
      <c r="ATX414" s="1085"/>
      <c r="ATY414" s="1085"/>
      <c r="ATZ414" s="1085"/>
      <c r="AUA414" s="1085"/>
      <c r="AUB414" s="1085"/>
      <c r="AUC414" s="1085"/>
      <c r="AUD414" s="1085"/>
      <c r="AUE414" s="1085"/>
      <c r="AUF414" s="1085"/>
      <c r="AUG414" s="1085"/>
      <c r="AUH414" s="1085"/>
      <c r="AUI414" s="1085"/>
      <c r="AUJ414" s="1080"/>
      <c r="AUK414" s="1085"/>
      <c r="AUL414" s="1085"/>
      <c r="AUM414" s="1085"/>
      <c r="AUN414" s="1085"/>
      <c r="AUO414" s="1085"/>
      <c r="AUP414" s="1085"/>
      <c r="AUQ414" s="1085"/>
      <c r="AUR414" s="1085"/>
      <c r="AUS414" s="1085"/>
      <c r="AUT414" s="1085"/>
      <c r="AUU414" s="1085"/>
      <c r="AUV414" s="1085"/>
      <c r="AUW414" s="1085"/>
      <c r="AUX414" s="1085"/>
      <c r="AUY414" s="1080"/>
      <c r="AUZ414" s="1085"/>
      <c r="AVA414" s="1085"/>
      <c r="AVB414" s="1085"/>
      <c r="AVC414" s="1085"/>
      <c r="AVD414" s="1085"/>
      <c r="AVE414" s="1085"/>
      <c r="AVF414" s="1085"/>
      <c r="AVG414" s="1085"/>
      <c r="AVH414" s="1085"/>
      <c r="AVI414" s="1085"/>
      <c r="AVJ414" s="1085"/>
      <c r="AVK414" s="1085"/>
      <c r="AVL414" s="1085"/>
      <c r="AVM414" s="1085"/>
      <c r="AVN414" s="1080"/>
      <c r="AVO414" s="1085"/>
      <c r="AVP414" s="1085"/>
      <c r="AVQ414" s="1085"/>
      <c r="AVR414" s="1085"/>
      <c r="AVS414" s="1085"/>
      <c r="AVT414" s="1085"/>
      <c r="AVU414" s="1085"/>
      <c r="AVV414" s="1085"/>
      <c r="AVW414" s="1085"/>
      <c r="AVX414" s="1085"/>
      <c r="AVY414" s="1085"/>
      <c r="AVZ414" s="1085"/>
      <c r="AWA414" s="1085"/>
      <c r="AWB414" s="1085"/>
      <c r="AWC414" s="1080"/>
      <c r="AWD414" s="1085"/>
      <c r="AWE414" s="1085"/>
      <c r="AWF414" s="1085"/>
      <c r="AWG414" s="1085"/>
      <c r="AWH414" s="1085"/>
      <c r="AWI414" s="1085"/>
      <c r="AWJ414" s="1085"/>
      <c r="AWK414" s="1085"/>
      <c r="AWL414" s="1085"/>
      <c r="AWM414" s="1085"/>
      <c r="AWN414" s="1085"/>
      <c r="AWO414" s="1085"/>
      <c r="AWP414" s="1085"/>
      <c r="AWQ414" s="1085"/>
      <c r="AWR414" s="1080"/>
      <c r="AWS414" s="1085"/>
      <c r="AWT414" s="1085"/>
      <c r="AWU414" s="1085"/>
      <c r="AWV414" s="1085"/>
      <c r="AWW414" s="1085"/>
      <c r="AWX414" s="1085"/>
      <c r="AWY414" s="1085"/>
      <c r="AWZ414" s="1085"/>
      <c r="AXA414" s="1085"/>
      <c r="AXB414" s="1085"/>
      <c r="AXC414" s="1085"/>
      <c r="AXD414" s="1085"/>
      <c r="AXE414" s="1085"/>
      <c r="AXF414" s="1085"/>
      <c r="AXG414" s="1080"/>
      <c r="AXH414" s="1085"/>
      <c r="AXI414" s="1085"/>
      <c r="AXJ414" s="1085"/>
      <c r="AXK414" s="1085"/>
      <c r="AXL414" s="1085"/>
      <c r="AXM414" s="1085"/>
      <c r="AXN414" s="1085"/>
      <c r="AXO414" s="1085"/>
      <c r="AXP414" s="1085"/>
      <c r="AXQ414" s="1085"/>
      <c r="AXR414" s="1085"/>
      <c r="AXS414" s="1085"/>
      <c r="AXT414" s="1085"/>
      <c r="AXU414" s="1085"/>
      <c r="AXV414" s="1080"/>
      <c r="AXW414" s="1085"/>
      <c r="AXX414" s="1085"/>
      <c r="AXY414" s="1085"/>
      <c r="AXZ414" s="1085"/>
      <c r="AYA414" s="1085"/>
      <c r="AYB414" s="1085"/>
      <c r="AYC414" s="1085"/>
      <c r="AYD414" s="1085"/>
      <c r="AYE414" s="1085"/>
      <c r="AYF414" s="1085"/>
      <c r="AYG414" s="1085"/>
      <c r="AYH414" s="1085"/>
      <c r="AYI414" s="1085"/>
      <c r="AYJ414" s="1085"/>
      <c r="AYK414" s="1080"/>
      <c r="AYL414" s="1085"/>
      <c r="AYM414" s="1085"/>
      <c r="AYN414" s="1085"/>
      <c r="AYO414" s="1085"/>
      <c r="AYP414" s="1085"/>
      <c r="AYQ414" s="1085"/>
      <c r="AYR414" s="1085"/>
      <c r="AYS414" s="1085"/>
      <c r="AYT414" s="1085"/>
      <c r="AYU414" s="1085"/>
      <c r="AYV414" s="1085"/>
      <c r="AYW414" s="1085"/>
      <c r="AYX414" s="1085"/>
      <c r="AYY414" s="1085"/>
      <c r="AYZ414" s="1080"/>
      <c r="AZA414" s="1085"/>
      <c r="AZB414" s="1085"/>
      <c r="AZC414" s="1085"/>
      <c r="AZD414" s="1085"/>
      <c r="AZE414" s="1085"/>
      <c r="AZF414" s="1085"/>
      <c r="AZG414" s="1085"/>
      <c r="AZH414" s="1085"/>
      <c r="AZI414" s="1085"/>
      <c r="AZJ414" s="1085"/>
      <c r="AZK414" s="1085"/>
      <c r="AZL414" s="1085"/>
      <c r="AZM414" s="1085"/>
      <c r="AZN414" s="1085"/>
      <c r="AZO414" s="1080"/>
      <c r="AZP414" s="1085"/>
      <c r="AZQ414" s="1085"/>
      <c r="AZR414" s="1085"/>
      <c r="AZS414" s="1085"/>
      <c r="AZT414" s="1085"/>
      <c r="AZU414" s="1085"/>
      <c r="AZV414" s="1085"/>
      <c r="AZW414" s="1085"/>
      <c r="AZX414" s="1085"/>
      <c r="AZY414" s="1085"/>
      <c r="AZZ414" s="1085"/>
      <c r="BAA414" s="1085"/>
      <c r="BAB414" s="1085"/>
      <c r="BAC414" s="1085"/>
      <c r="BAD414" s="1080"/>
      <c r="BAE414" s="1085"/>
      <c r="BAF414" s="1085"/>
      <c r="BAG414" s="1085"/>
      <c r="BAH414" s="1085"/>
      <c r="BAI414" s="1085"/>
      <c r="BAJ414" s="1085"/>
      <c r="BAK414" s="1085"/>
      <c r="BAL414" s="1085"/>
      <c r="BAM414" s="1085"/>
      <c r="BAN414" s="1085"/>
      <c r="BAO414" s="1085"/>
      <c r="BAP414" s="1085"/>
      <c r="BAQ414" s="1085"/>
      <c r="BAR414" s="1085"/>
      <c r="BAS414" s="1080"/>
      <c r="BAT414" s="1085"/>
      <c r="BAU414" s="1085"/>
      <c r="BAV414" s="1085"/>
      <c r="BAW414" s="1085"/>
      <c r="BAX414" s="1085"/>
      <c r="BAY414" s="1085"/>
      <c r="BAZ414" s="1085"/>
      <c r="BBA414" s="1085"/>
      <c r="BBB414" s="1085"/>
      <c r="BBC414" s="1085"/>
      <c r="BBD414" s="1085"/>
      <c r="BBE414" s="1085"/>
      <c r="BBF414" s="1085"/>
      <c r="BBG414" s="1085"/>
      <c r="BBH414" s="1080"/>
      <c r="BBI414" s="1085"/>
      <c r="BBJ414" s="1085"/>
      <c r="BBK414" s="1085"/>
      <c r="BBL414" s="1085"/>
      <c r="BBM414" s="1085"/>
      <c r="BBN414" s="1085"/>
      <c r="BBO414" s="1085"/>
      <c r="BBP414" s="1085"/>
      <c r="BBQ414" s="1085"/>
      <c r="BBR414" s="1085"/>
      <c r="BBS414" s="1085"/>
      <c r="BBT414" s="1085"/>
      <c r="BBU414" s="1085"/>
      <c r="BBV414" s="1085"/>
      <c r="BBW414" s="1080"/>
      <c r="BBX414" s="1085"/>
      <c r="BBY414" s="1085"/>
      <c r="BBZ414" s="1085"/>
      <c r="BCA414" s="1085"/>
      <c r="BCB414" s="1085"/>
      <c r="BCC414" s="1085"/>
      <c r="BCD414" s="1085"/>
      <c r="BCE414" s="1085"/>
      <c r="BCF414" s="1085"/>
      <c r="BCG414" s="1085"/>
      <c r="BCH414" s="1085"/>
      <c r="BCI414" s="1085"/>
      <c r="BCJ414" s="1085"/>
      <c r="BCK414" s="1085"/>
      <c r="BCL414" s="1080"/>
      <c r="BCM414" s="1085"/>
      <c r="BCN414" s="1085"/>
      <c r="BCO414" s="1085"/>
      <c r="BCP414" s="1085"/>
      <c r="BCQ414" s="1085"/>
      <c r="BCR414" s="1085"/>
      <c r="BCS414" s="1085"/>
      <c r="BCT414" s="1085"/>
      <c r="BCU414" s="1085"/>
      <c r="BCV414" s="1085"/>
      <c r="BCW414" s="1085"/>
      <c r="BCX414" s="1085"/>
      <c r="BCY414" s="1085"/>
      <c r="BCZ414" s="1085"/>
      <c r="BDA414" s="1080"/>
      <c r="BDB414" s="1085"/>
      <c r="BDC414" s="1085"/>
      <c r="BDD414" s="1085"/>
      <c r="BDE414" s="1085"/>
      <c r="BDF414" s="1085"/>
      <c r="BDG414" s="1085"/>
      <c r="BDH414" s="1085"/>
      <c r="BDI414" s="1085"/>
      <c r="BDJ414" s="1085"/>
      <c r="BDK414" s="1085"/>
      <c r="BDL414" s="1085"/>
      <c r="BDM414" s="1085"/>
      <c r="BDN414" s="1085"/>
      <c r="BDO414" s="1085"/>
      <c r="BDP414" s="1080"/>
      <c r="BDQ414" s="1085"/>
      <c r="BDR414" s="1085"/>
      <c r="BDS414" s="1085"/>
      <c r="BDT414" s="1085"/>
      <c r="BDU414" s="1085"/>
      <c r="BDV414" s="1085"/>
      <c r="BDW414" s="1085"/>
      <c r="BDX414" s="1085"/>
      <c r="BDY414" s="1085"/>
      <c r="BDZ414" s="1085"/>
      <c r="BEA414" s="1085"/>
      <c r="BEB414" s="1085"/>
      <c r="BEC414" s="1085"/>
      <c r="BED414" s="1085"/>
      <c r="BEE414" s="1080"/>
      <c r="BEF414" s="1085"/>
      <c r="BEG414" s="1085"/>
      <c r="BEH414" s="1085"/>
      <c r="BEI414" s="1085"/>
      <c r="BEJ414" s="1085"/>
      <c r="BEK414" s="1085"/>
      <c r="BEL414" s="1085"/>
      <c r="BEM414" s="1085"/>
      <c r="BEN414" s="1085"/>
      <c r="BEO414" s="1085"/>
      <c r="BEP414" s="1085"/>
      <c r="BEQ414" s="1085"/>
      <c r="BER414" s="1085"/>
      <c r="BES414" s="1085"/>
      <c r="BET414" s="1080"/>
      <c r="BEU414" s="1085"/>
      <c r="BEV414" s="1085"/>
      <c r="BEW414" s="1085"/>
      <c r="BEX414" s="1085"/>
      <c r="BEY414" s="1085"/>
      <c r="BEZ414" s="1085"/>
      <c r="BFA414" s="1085"/>
      <c r="BFB414" s="1085"/>
      <c r="BFC414" s="1085"/>
      <c r="BFD414" s="1085"/>
      <c r="BFE414" s="1085"/>
      <c r="BFF414" s="1085"/>
      <c r="BFG414" s="1085"/>
      <c r="BFH414" s="1085"/>
      <c r="BFI414" s="1080"/>
      <c r="BFJ414" s="1085"/>
      <c r="BFK414" s="1085"/>
      <c r="BFL414" s="1085"/>
      <c r="BFM414" s="1085"/>
      <c r="BFN414" s="1085"/>
      <c r="BFO414" s="1085"/>
      <c r="BFP414" s="1085"/>
      <c r="BFQ414" s="1085"/>
      <c r="BFR414" s="1085"/>
      <c r="BFS414" s="1085"/>
      <c r="BFT414" s="1085"/>
      <c r="BFU414" s="1085"/>
      <c r="BFV414" s="1085"/>
      <c r="BFW414" s="1085"/>
      <c r="BFX414" s="1080"/>
      <c r="BFY414" s="1085"/>
      <c r="BFZ414" s="1085"/>
      <c r="BGA414" s="1085"/>
      <c r="BGB414" s="1085"/>
      <c r="BGC414" s="1085"/>
      <c r="BGD414" s="1085"/>
      <c r="BGE414" s="1085"/>
      <c r="BGF414" s="1085"/>
      <c r="BGG414" s="1085"/>
      <c r="BGH414" s="1085"/>
      <c r="BGI414" s="1085"/>
      <c r="BGJ414" s="1085"/>
      <c r="BGK414" s="1085"/>
      <c r="BGL414" s="1085"/>
      <c r="BGM414" s="1080"/>
      <c r="BGN414" s="1085"/>
      <c r="BGO414" s="1085"/>
      <c r="BGP414" s="1085"/>
      <c r="BGQ414" s="1085"/>
      <c r="BGR414" s="1085"/>
      <c r="BGS414" s="1085"/>
      <c r="BGT414" s="1085"/>
      <c r="BGU414" s="1085"/>
      <c r="BGV414" s="1085"/>
      <c r="BGW414" s="1085"/>
      <c r="BGX414" s="1085"/>
      <c r="BGY414" s="1085"/>
      <c r="BGZ414" s="1085"/>
      <c r="BHA414" s="1085"/>
      <c r="BHB414" s="1080"/>
      <c r="BHC414" s="1085"/>
      <c r="BHD414" s="1085"/>
      <c r="BHE414" s="1085"/>
      <c r="BHF414" s="1085"/>
      <c r="BHG414" s="1085"/>
      <c r="BHH414" s="1085"/>
      <c r="BHI414" s="1085"/>
      <c r="BHJ414" s="1085"/>
      <c r="BHK414" s="1085"/>
      <c r="BHL414" s="1085"/>
      <c r="BHM414" s="1085"/>
      <c r="BHN414" s="1085"/>
      <c r="BHO414" s="1085"/>
      <c r="BHP414" s="1085"/>
      <c r="BHQ414" s="1080"/>
      <c r="BHR414" s="1085"/>
      <c r="BHS414" s="1085"/>
      <c r="BHT414" s="1085"/>
      <c r="BHU414" s="1085"/>
      <c r="BHV414" s="1085"/>
      <c r="BHW414" s="1085"/>
      <c r="BHX414" s="1085"/>
      <c r="BHY414" s="1085"/>
      <c r="BHZ414" s="1085"/>
      <c r="BIA414" s="1085"/>
      <c r="BIB414" s="1085"/>
      <c r="BIC414" s="1085"/>
      <c r="BID414" s="1085"/>
      <c r="BIE414" s="1085"/>
      <c r="BIF414" s="1080"/>
      <c r="BIG414" s="1085"/>
      <c r="BIH414" s="1085"/>
      <c r="BII414" s="1085"/>
      <c r="BIJ414" s="1085"/>
      <c r="BIK414" s="1085"/>
      <c r="BIL414" s="1085"/>
      <c r="BIM414" s="1085"/>
      <c r="BIN414" s="1085"/>
      <c r="BIO414" s="1085"/>
      <c r="BIP414" s="1085"/>
      <c r="BIQ414" s="1085"/>
      <c r="BIR414" s="1085"/>
      <c r="BIS414" s="1085"/>
      <c r="BIT414" s="1085"/>
      <c r="BIU414" s="1080"/>
      <c r="BIV414" s="1085"/>
      <c r="BIW414" s="1085"/>
      <c r="BIX414" s="1085"/>
      <c r="BIY414" s="1085"/>
      <c r="BIZ414" s="1085"/>
      <c r="BJA414" s="1085"/>
      <c r="BJB414" s="1085"/>
      <c r="BJC414" s="1085"/>
      <c r="BJD414" s="1085"/>
      <c r="BJE414" s="1085"/>
      <c r="BJF414" s="1085"/>
      <c r="BJG414" s="1085"/>
      <c r="BJH414" s="1085"/>
      <c r="BJI414" s="1085"/>
      <c r="BJJ414" s="1080"/>
      <c r="BJK414" s="1085"/>
      <c r="BJL414" s="1085"/>
      <c r="BJM414" s="1085"/>
      <c r="BJN414" s="1085"/>
      <c r="BJO414" s="1085"/>
      <c r="BJP414" s="1085"/>
      <c r="BJQ414" s="1085"/>
      <c r="BJR414" s="1085"/>
      <c r="BJS414" s="1085"/>
      <c r="BJT414" s="1085"/>
      <c r="BJU414" s="1085"/>
      <c r="BJV414" s="1085"/>
      <c r="BJW414" s="1085"/>
      <c r="BJX414" s="1085"/>
      <c r="BJY414" s="1080"/>
      <c r="BJZ414" s="1085"/>
      <c r="BKA414" s="1085"/>
      <c r="BKB414" s="1085"/>
      <c r="BKC414" s="1085"/>
      <c r="BKD414" s="1085"/>
      <c r="BKE414" s="1085"/>
      <c r="BKF414" s="1085"/>
      <c r="BKG414" s="1085"/>
      <c r="BKH414" s="1085"/>
      <c r="BKI414" s="1085"/>
      <c r="BKJ414" s="1085"/>
      <c r="BKK414" s="1085"/>
      <c r="BKL414" s="1085"/>
      <c r="BKM414" s="1085"/>
      <c r="BKN414" s="1080"/>
      <c r="BKO414" s="1085"/>
      <c r="BKP414" s="1085"/>
      <c r="BKQ414" s="1085"/>
      <c r="BKR414" s="1085"/>
      <c r="BKS414" s="1085"/>
      <c r="BKT414" s="1085"/>
      <c r="BKU414" s="1085"/>
      <c r="BKV414" s="1085"/>
      <c r="BKW414" s="1085"/>
      <c r="BKX414" s="1085"/>
      <c r="BKY414" s="1085"/>
      <c r="BKZ414" s="1085"/>
      <c r="BLA414" s="1085"/>
      <c r="BLB414" s="1085"/>
      <c r="BLC414" s="1080"/>
      <c r="BLD414" s="1085"/>
      <c r="BLE414" s="1085"/>
      <c r="BLF414" s="1085"/>
      <c r="BLG414" s="1085"/>
      <c r="BLH414" s="1085"/>
      <c r="BLI414" s="1085"/>
      <c r="BLJ414" s="1085"/>
      <c r="BLK414" s="1085"/>
      <c r="BLL414" s="1085"/>
      <c r="BLM414" s="1085"/>
      <c r="BLN414" s="1085"/>
      <c r="BLO414" s="1085"/>
      <c r="BLP414" s="1085"/>
      <c r="BLQ414" s="1085"/>
      <c r="BLR414" s="1080"/>
      <c r="BLS414" s="1085"/>
      <c r="BLT414" s="1085"/>
      <c r="BLU414" s="1085"/>
      <c r="BLV414" s="1085"/>
      <c r="BLW414" s="1085"/>
      <c r="BLX414" s="1085"/>
      <c r="BLY414" s="1085"/>
      <c r="BLZ414" s="1085"/>
      <c r="BMA414" s="1085"/>
      <c r="BMB414" s="1085"/>
      <c r="BMC414" s="1085"/>
      <c r="BMD414" s="1085"/>
      <c r="BME414" s="1085"/>
      <c r="BMF414" s="1085"/>
      <c r="BMG414" s="1080"/>
      <c r="BMH414" s="1085"/>
      <c r="BMI414" s="1085"/>
      <c r="BMJ414" s="1085"/>
      <c r="BMK414" s="1085"/>
      <c r="BML414" s="1085"/>
      <c r="BMM414" s="1085"/>
      <c r="BMN414" s="1085"/>
      <c r="BMO414" s="1085"/>
      <c r="BMP414" s="1085"/>
      <c r="BMQ414" s="1085"/>
      <c r="BMR414" s="1085"/>
      <c r="BMS414" s="1085"/>
      <c r="BMT414" s="1085"/>
      <c r="BMU414" s="1085"/>
      <c r="BMV414" s="1080"/>
      <c r="BMW414" s="1085"/>
      <c r="BMX414" s="1085"/>
      <c r="BMY414" s="1085"/>
      <c r="BMZ414" s="1085"/>
      <c r="BNA414" s="1085"/>
      <c r="BNB414" s="1085"/>
      <c r="BNC414" s="1085"/>
      <c r="BND414" s="1085"/>
      <c r="BNE414" s="1085"/>
      <c r="BNF414" s="1085"/>
      <c r="BNG414" s="1085"/>
      <c r="BNH414" s="1085"/>
      <c r="BNI414" s="1085"/>
      <c r="BNJ414" s="1085"/>
      <c r="BNK414" s="1080"/>
      <c r="BNL414" s="1085"/>
      <c r="BNM414" s="1085"/>
      <c r="BNN414" s="1085"/>
      <c r="BNO414" s="1085"/>
      <c r="BNP414" s="1085"/>
      <c r="BNQ414" s="1085"/>
      <c r="BNR414" s="1085"/>
      <c r="BNS414" s="1085"/>
      <c r="BNT414" s="1085"/>
      <c r="BNU414" s="1085"/>
      <c r="BNV414" s="1085"/>
      <c r="BNW414" s="1085"/>
      <c r="BNX414" s="1085"/>
      <c r="BNY414" s="1085"/>
      <c r="BNZ414" s="1080"/>
      <c r="BOA414" s="1085"/>
      <c r="BOB414" s="1085"/>
      <c r="BOC414" s="1085"/>
      <c r="BOD414" s="1085"/>
      <c r="BOE414" s="1085"/>
      <c r="BOF414" s="1085"/>
      <c r="BOG414" s="1085"/>
      <c r="BOH414" s="1085"/>
      <c r="BOI414" s="1085"/>
      <c r="BOJ414" s="1085"/>
      <c r="BOK414" s="1085"/>
      <c r="BOL414" s="1085"/>
      <c r="BOM414" s="1085"/>
      <c r="BON414" s="1085"/>
      <c r="BOO414" s="1080"/>
      <c r="BOP414" s="1085"/>
      <c r="BOQ414" s="1085"/>
      <c r="BOR414" s="1085"/>
      <c r="BOS414" s="1085"/>
      <c r="BOT414" s="1085"/>
      <c r="BOU414" s="1085"/>
      <c r="BOV414" s="1085"/>
      <c r="BOW414" s="1085"/>
      <c r="BOX414" s="1085"/>
      <c r="BOY414" s="1085"/>
      <c r="BOZ414" s="1085"/>
      <c r="BPA414" s="1085"/>
      <c r="BPB414" s="1085"/>
      <c r="BPC414" s="1085"/>
      <c r="BPD414" s="1080"/>
      <c r="BPE414" s="1085"/>
      <c r="BPF414" s="1085"/>
      <c r="BPG414" s="1085"/>
      <c r="BPH414" s="1085"/>
      <c r="BPI414" s="1085"/>
      <c r="BPJ414" s="1085"/>
      <c r="BPK414" s="1085"/>
      <c r="BPL414" s="1085"/>
      <c r="BPM414" s="1085"/>
      <c r="BPN414" s="1085"/>
      <c r="BPO414" s="1085"/>
      <c r="BPP414" s="1085"/>
      <c r="BPQ414" s="1085"/>
      <c r="BPR414" s="1085"/>
      <c r="BPS414" s="1080"/>
      <c r="BPT414" s="1085"/>
      <c r="BPU414" s="1085"/>
      <c r="BPV414" s="1085"/>
      <c r="BPW414" s="1085"/>
      <c r="BPX414" s="1085"/>
      <c r="BPY414" s="1085"/>
      <c r="BPZ414" s="1085"/>
      <c r="BQA414" s="1085"/>
      <c r="BQB414" s="1085"/>
      <c r="BQC414" s="1085"/>
      <c r="BQD414" s="1085"/>
      <c r="BQE414" s="1085"/>
      <c r="BQF414" s="1085"/>
      <c r="BQG414" s="1085"/>
      <c r="BQH414" s="1080"/>
      <c r="BQI414" s="1085"/>
      <c r="BQJ414" s="1085"/>
      <c r="BQK414" s="1085"/>
      <c r="BQL414" s="1085"/>
      <c r="BQM414" s="1085"/>
      <c r="BQN414" s="1085"/>
      <c r="BQO414" s="1085"/>
      <c r="BQP414" s="1085"/>
      <c r="BQQ414" s="1085"/>
      <c r="BQR414" s="1085"/>
      <c r="BQS414" s="1085"/>
      <c r="BQT414" s="1085"/>
      <c r="BQU414" s="1085"/>
      <c r="BQV414" s="1085"/>
      <c r="BQW414" s="1080"/>
      <c r="BQX414" s="1085"/>
      <c r="BQY414" s="1085"/>
      <c r="BQZ414" s="1085"/>
      <c r="BRA414" s="1085"/>
      <c r="BRB414" s="1085"/>
      <c r="BRC414" s="1085"/>
      <c r="BRD414" s="1085"/>
      <c r="BRE414" s="1085"/>
      <c r="BRF414" s="1085"/>
      <c r="BRG414" s="1085"/>
      <c r="BRH414" s="1085"/>
      <c r="BRI414" s="1085"/>
      <c r="BRJ414" s="1085"/>
      <c r="BRK414" s="1085"/>
      <c r="BRL414" s="1080"/>
      <c r="BRM414" s="1085"/>
      <c r="BRN414" s="1085"/>
      <c r="BRO414" s="1085"/>
      <c r="BRP414" s="1085"/>
      <c r="BRQ414" s="1085"/>
      <c r="BRR414" s="1085"/>
      <c r="BRS414" s="1085"/>
      <c r="BRT414" s="1085"/>
      <c r="BRU414" s="1085"/>
      <c r="BRV414" s="1085"/>
      <c r="BRW414" s="1085"/>
      <c r="BRX414" s="1085"/>
      <c r="BRY414" s="1085"/>
      <c r="BRZ414" s="1085"/>
      <c r="BSA414" s="1080"/>
      <c r="BSB414" s="1085"/>
      <c r="BSC414" s="1085"/>
      <c r="BSD414" s="1085"/>
      <c r="BSE414" s="1085"/>
      <c r="BSF414" s="1085"/>
      <c r="BSG414" s="1085"/>
      <c r="BSH414" s="1085"/>
      <c r="BSI414" s="1085"/>
      <c r="BSJ414" s="1085"/>
      <c r="BSK414" s="1085"/>
      <c r="BSL414" s="1085"/>
      <c r="BSM414" s="1085"/>
      <c r="BSN414" s="1085"/>
      <c r="BSO414" s="1085"/>
      <c r="BSP414" s="1080"/>
      <c r="BSQ414" s="1085"/>
      <c r="BSR414" s="1085"/>
      <c r="BSS414" s="1085"/>
      <c r="BST414" s="1085"/>
      <c r="BSU414" s="1085"/>
      <c r="BSV414" s="1085"/>
      <c r="BSW414" s="1085"/>
      <c r="BSX414" s="1085"/>
      <c r="BSY414" s="1085"/>
      <c r="BSZ414" s="1085"/>
      <c r="BTA414" s="1085"/>
      <c r="BTB414" s="1085"/>
      <c r="BTC414" s="1085"/>
      <c r="BTD414" s="1085"/>
      <c r="BTE414" s="1080"/>
      <c r="BTF414" s="1085"/>
      <c r="BTG414" s="1085"/>
      <c r="BTH414" s="1085"/>
      <c r="BTI414" s="1085"/>
      <c r="BTJ414" s="1085"/>
      <c r="BTK414" s="1085"/>
      <c r="BTL414" s="1085"/>
      <c r="BTM414" s="1085"/>
      <c r="BTN414" s="1085"/>
      <c r="BTO414" s="1085"/>
      <c r="BTP414" s="1085"/>
      <c r="BTQ414" s="1085"/>
      <c r="BTR414" s="1085"/>
      <c r="BTS414" s="1085"/>
      <c r="BTT414" s="1080"/>
      <c r="BTU414" s="1085"/>
      <c r="BTV414" s="1085"/>
      <c r="BTW414" s="1085"/>
      <c r="BTX414" s="1085"/>
      <c r="BTY414" s="1085"/>
      <c r="BTZ414" s="1085"/>
      <c r="BUA414" s="1085"/>
      <c r="BUB414" s="1085"/>
      <c r="BUC414" s="1085"/>
      <c r="BUD414" s="1085"/>
      <c r="BUE414" s="1085"/>
      <c r="BUF414" s="1085"/>
      <c r="BUG414" s="1085"/>
      <c r="BUH414" s="1085"/>
      <c r="BUI414" s="1080"/>
      <c r="BUJ414" s="1085"/>
      <c r="BUK414" s="1085"/>
      <c r="BUL414" s="1085"/>
      <c r="BUM414" s="1085"/>
      <c r="BUN414" s="1085"/>
      <c r="BUO414" s="1085"/>
      <c r="BUP414" s="1085"/>
      <c r="BUQ414" s="1085"/>
      <c r="BUR414" s="1085"/>
      <c r="BUS414" s="1085"/>
      <c r="BUT414" s="1085"/>
      <c r="BUU414" s="1085"/>
      <c r="BUV414" s="1085"/>
      <c r="BUW414" s="1085"/>
      <c r="BUX414" s="1080"/>
      <c r="BUY414" s="1085"/>
      <c r="BUZ414" s="1085"/>
      <c r="BVA414" s="1085"/>
      <c r="BVB414" s="1085"/>
      <c r="BVC414" s="1085"/>
      <c r="BVD414" s="1085"/>
      <c r="BVE414" s="1085"/>
      <c r="BVF414" s="1085"/>
      <c r="BVG414" s="1085"/>
      <c r="BVH414" s="1085"/>
      <c r="BVI414" s="1085"/>
      <c r="BVJ414" s="1085"/>
      <c r="BVK414" s="1085"/>
      <c r="BVL414" s="1085"/>
      <c r="BVM414" s="1080"/>
      <c r="BVN414" s="1085"/>
      <c r="BVO414" s="1085"/>
      <c r="BVP414" s="1085"/>
      <c r="BVQ414" s="1085"/>
      <c r="BVR414" s="1085"/>
      <c r="BVS414" s="1085"/>
      <c r="BVT414" s="1085"/>
      <c r="BVU414" s="1085"/>
      <c r="BVV414" s="1085"/>
      <c r="BVW414" s="1085"/>
      <c r="BVX414" s="1085"/>
      <c r="BVY414" s="1085"/>
      <c r="BVZ414" s="1085"/>
      <c r="BWA414" s="1085"/>
      <c r="BWB414" s="1080"/>
      <c r="BWC414" s="1085"/>
      <c r="BWD414" s="1085"/>
      <c r="BWE414" s="1085"/>
      <c r="BWF414" s="1085"/>
      <c r="BWG414" s="1085"/>
      <c r="BWH414" s="1085"/>
      <c r="BWI414" s="1085"/>
      <c r="BWJ414" s="1085"/>
      <c r="BWK414" s="1085"/>
      <c r="BWL414" s="1085"/>
      <c r="BWM414" s="1085"/>
      <c r="BWN414" s="1085"/>
      <c r="BWO414" s="1085"/>
      <c r="BWP414" s="1085"/>
      <c r="BWQ414" s="1080"/>
      <c r="BWR414" s="1085"/>
      <c r="BWS414" s="1085"/>
      <c r="BWT414" s="1085"/>
      <c r="BWU414" s="1085"/>
      <c r="BWV414" s="1085"/>
      <c r="BWW414" s="1085"/>
      <c r="BWX414" s="1085"/>
      <c r="BWY414" s="1085"/>
      <c r="BWZ414" s="1085"/>
      <c r="BXA414" s="1085"/>
      <c r="BXB414" s="1085"/>
      <c r="BXC414" s="1085"/>
      <c r="BXD414" s="1085"/>
      <c r="BXE414" s="1085"/>
      <c r="BXF414" s="1080"/>
      <c r="BXG414" s="1085"/>
      <c r="BXH414" s="1085"/>
      <c r="BXI414" s="1085"/>
      <c r="BXJ414" s="1085"/>
      <c r="BXK414" s="1085"/>
      <c r="BXL414" s="1085"/>
      <c r="BXM414" s="1085"/>
      <c r="BXN414" s="1085"/>
      <c r="BXO414" s="1085"/>
      <c r="BXP414" s="1085"/>
      <c r="BXQ414" s="1085"/>
      <c r="BXR414" s="1085"/>
      <c r="BXS414" s="1085"/>
      <c r="BXT414" s="1085"/>
      <c r="BXU414" s="1080"/>
      <c r="BXV414" s="1085"/>
      <c r="BXW414" s="1085"/>
      <c r="BXX414" s="1085"/>
      <c r="BXY414" s="1085"/>
      <c r="BXZ414" s="1085"/>
      <c r="BYA414" s="1085"/>
      <c r="BYB414" s="1085"/>
      <c r="BYC414" s="1085"/>
      <c r="BYD414" s="1085"/>
      <c r="BYE414" s="1085"/>
      <c r="BYF414" s="1085"/>
      <c r="BYG414" s="1085"/>
      <c r="BYH414" s="1085"/>
      <c r="BYI414" s="1085"/>
      <c r="BYJ414" s="1080"/>
      <c r="BYK414" s="1085"/>
      <c r="BYL414" s="1085"/>
      <c r="BYM414" s="1085"/>
      <c r="BYN414" s="1085"/>
      <c r="BYO414" s="1085"/>
      <c r="BYP414" s="1085"/>
      <c r="BYQ414" s="1085"/>
      <c r="BYR414" s="1085"/>
      <c r="BYS414" s="1085"/>
      <c r="BYT414" s="1085"/>
      <c r="BYU414" s="1085"/>
      <c r="BYV414" s="1085"/>
      <c r="BYW414" s="1085"/>
      <c r="BYX414" s="1085"/>
      <c r="BYY414" s="1080"/>
      <c r="BYZ414" s="1085"/>
      <c r="BZA414" s="1085"/>
      <c r="BZB414" s="1085"/>
      <c r="BZC414" s="1085"/>
      <c r="BZD414" s="1085"/>
      <c r="BZE414" s="1085"/>
      <c r="BZF414" s="1085"/>
      <c r="BZG414" s="1085"/>
      <c r="BZH414" s="1085"/>
      <c r="BZI414" s="1085"/>
      <c r="BZJ414" s="1085"/>
      <c r="BZK414" s="1085"/>
      <c r="BZL414" s="1085"/>
      <c r="BZM414" s="1085"/>
      <c r="BZN414" s="1080"/>
      <c r="BZO414" s="1085"/>
      <c r="BZP414" s="1085"/>
      <c r="BZQ414" s="1085"/>
      <c r="BZR414" s="1085"/>
      <c r="BZS414" s="1085"/>
      <c r="BZT414" s="1085"/>
      <c r="BZU414" s="1085"/>
      <c r="BZV414" s="1085"/>
      <c r="BZW414" s="1085"/>
      <c r="BZX414" s="1085"/>
      <c r="BZY414" s="1085"/>
      <c r="BZZ414" s="1085"/>
      <c r="CAA414" s="1085"/>
      <c r="CAB414" s="1085"/>
      <c r="CAC414" s="1080"/>
      <c r="CAD414" s="1085"/>
      <c r="CAE414" s="1085"/>
      <c r="CAF414" s="1085"/>
      <c r="CAG414" s="1085"/>
      <c r="CAH414" s="1085"/>
      <c r="CAI414" s="1085"/>
      <c r="CAJ414" s="1085"/>
      <c r="CAK414" s="1085"/>
      <c r="CAL414" s="1085"/>
      <c r="CAM414" s="1085"/>
      <c r="CAN414" s="1085"/>
      <c r="CAO414" s="1085"/>
      <c r="CAP414" s="1085"/>
      <c r="CAQ414" s="1085"/>
      <c r="CAR414" s="1080"/>
      <c r="CAS414" s="1085"/>
      <c r="CAT414" s="1085"/>
      <c r="CAU414" s="1085"/>
      <c r="CAV414" s="1085"/>
      <c r="CAW414" s="1085"/>
      <c r="CAX414" s="1085"/>
      <c r="CAY414" s="1085"/>
      <c r="CAZ414" s="1085"/>
      <c r="CBA414" s="1085"/>
      <c r="CBB414" s="1085"/>
      <c r="CBC414" s="1085"/>
      <c r="CBD414" s="1085"/>
      <c r="CBE414" s="1085"/>
      <c r="CBF414" s="1085"/>
      <c r="CBG414" s="1080"/>
      <c r="CBH414" s="1085"/>
      <c r="CBI414" s="1085"/>
      <c r="CBJ414" s="1085"/>
      <c r="CBK414" s="1085"/>
      <c r="CBL414" s="1085"/>
      <c r="CBM414" s="1085"/>
      <c r="CBN414" s="1085"/>
      <c r="CBO414" s="1085"/>
      <c r="CBP414" s="1085"/>
      <c r="CBQ414" s="1085"/>
      <c r="CBR414" s="1085"/>
      <c r="CBS414" s="1085"/>
      <c r="CBT414" s="1085"/>
      <c r="CBU414" s="1085"/>
      <c r="CBV414" s="1080"/>
      <c r="CBW414" s="1085"/>
      <c r="CBX414" s="1085"/>
      <c r="CBY414" s="1085"/>
      <c r="CBZ414" s="1085"/>
      <c r="CCA414" s="1085"/>
      <c r="CCB414" s="1085"/>
      <c r="CCC414" s="1085"/>
      <c r="CCD414" s="1085"/>
      <c r="CCE414" s="1085"/>
      <c r="CCF414" s="1085"/>
      <c r="CCG414" s="1085"/>
      <c r="CCH414" s="1085"/>
      <c r="CCI414" s="1085"/>
      <c r="CCJ414" s="1085"/>
      <c r="CCK414" s="1080"/>
      <c r="CCL414" s="1085"/>
      <c r="CCM414" s="1085"/>
      <c r="CCN414" s="1085"/>
      <c r="CCO414" s="1085"/>
      <c r="CCP414" s="1085"/>
      <c r="CCQ414" s="1085"/>
      <c r="CCR414" s="1085"/>
      <c r="CCS414" s="1085"/>
      <c r="CCT414" s="1085"/>
      <c r="CCU414" s="1085"/>
      <c r="CCV414" s="1085"/>
      <c r="CCW414" s="1085"/>
      <c r="CCX414" s="1085"/>
      <c r="CCY414" s="1085"/>
      <c r="CCZ414" s="1080"/>
      <c r="CDA414" s="1085"/>
      <c r="CDB414" s="1085"/>
      <c r="CDC414" s="1085"/>
      <c r="CDD414" s="1085"/>
      <c r="CDE414" s="1085"/>
      <c r="CDF414" s="1085"/>
      <c r="CDG414" s="1085"/>
      <c r="CDH414" s="1085"/>
      <c r="CDI414" s="1085"/>
      <c r="CDJ414" s="1085"/>
      <c r="CDK414" s="1085"/>
      <c r="CDL414" s="1085"/>
      <c r="CDM414" s="1085"/>
      <c r="CDN414" s="1085"/>
      <c r="CDO414" s="1080"/>
      <c r="CDP414" s="1085"/>
      <c r="CDQ414" s="1085"/>
      <c r="CDR414" s="1085"/>
      <c r="CDS414" s="1085"/>
      <c r="CDT414" s="1085"/>
      <c r="CDU414" s="1085"/>
      <c r="CDV414" s="1085"/>
      <c r="CDW414" s="1085"/>
      <c r="CDX414" s="1085"/>
      <c r="CDY414" s="1085"/>
      <c r="CDZ414" s="1085"/>
      <c r="CEA414" s="1085"/>
      <c r="CEB414" s="1085"/>
      <c r="CEC414" s="1085"/>
      <c r="CED414" s="1080"/>
      <c r="CEE414" s="1085"/>
      <c r="CEF414" s="1085"/>
      <c r="CEG414" s="1085"/>
      <c r="CEH414" s="1085"/>
      <c r="CEI414" s="1085"/>
      <c r="CEJ414" s="1085"/>
      <c r="CEK414" s="1085"/>
      <c r="CEL414" s="1085"/>
      <c r="CEM414" s="1085"/>
      <c r="CEN414" s="1085"/>
      <c r="CEO414" s="1085"/>
      <c r="CEP414" s="1085"/>
      <c r="CEQ414" s="1085"/>
      <c r="CER414" s="1085"/>
      <c r="CES414" s="1080"/>
      <c r="CET414" s="1085"/>
      <c r="CEU414" s="1085"/>
      <c r="CEV414" s="1085"/>
      <c r="CEW414" s="1085"/>
      <c r="CEX414" s="1085"/>
      <c r="CEY414" s="1085"/>
      <c r="CEZ414" s="1085"/>
      <c r="CFA414" s="1085"/>
      <c r="CFB414" s="1085"/>
      <c r="CFC414" s="1085"/>
      <c r="CFD414" s="1085"/>
      <c r="CFE414" s="1085"/>
      <c r="CFF414" s="1085"/>
      <c r="CFG414" s="1085"/>
      <c r="CFH414" s="1080"/>
      <c r="CFI414" s="1085"/>
      <c r="CFJ414" s="1085"/>
      <c r="CFK414" s="1085"/>
      <c r="CFL414" s="1085"/>
      <c r="CFM414" s="1085"/>
      <c r="CFN414" s="1085"/>
      <c r="CFO414" s="1085"/>
      <c r="CFP414" s="1085"/>
      <c r="CFQ414" s="1085"/>
      <c r="CFR414" s="1085"/>
      <c r="CFS414" s="1085"/>
      <c r="CFT414" s="1085"/>
      <c r="CFU414" s="1085"/>
      <c r="CFV414" s="1085"/>
      <c r="CFW414" s="1080"/>
      <c r="CFX414" s="1085"/>
      <c r="CFY414" s="1085"/>
      <c r="CFZ414" s="1085"/>
      <c r="CGA414" s="1085"/>
      <c r="CGB414" s="1085"/>
      <c r="CGC414" s="1085"/>
      <c r="CGD414" s="1085"/>
      <c r="CGE414" s="1085"/>
      <c r="CGF414" s="1085"/>
      <c r="CGG414" s="1085"/>
      <c r="CGH414" s="1085"/>
      <c r="CGI414" s="1085"/>
      <c r="CGJ414" s="1085"/>
      <c r="CGK414" s="1085"/>
      <c r="CGL414" s="1080"/>
      <c r="CGM414" s="1085"/>
      <c r="CGN414" s="1085"/>
      <c r="CGO414" s="1085"/>
      <c r="CGP414" s="1085"/>
      <c r="CGQ414" s="1085"/>
      <c r="CGR414" s="1085"/>
      <c r="CGS414" s="1085"/>
      <c r="CGT414" s="1085"/>
      <c r="CGU414" s="1085"/>
      <c r="CGV414" s="1085"/>
      <c r="CGW414" s="1085"/>
      <c r="CGX414" s="1085"/>
      <c r="CGY414" s="1085"/>
      <c r="CGZ414" s="1085"/>
      <c r="CHA414" s="1080"/>
      <c r="CHB414" s="1085"/>
      <c r="CHC414" s="1085"/>
      <c r="CHD414" s="1085"/>
      <c r="CHE414" s="1085"/>
      <c r="CHF414" s="1085"/>
      <c r="CHG414" s="1085"/>
      <c r="CHH414" s="1085"/>
      <c r="CHI414" s="1085"/>
      <c r="CHJ414" s="1085"/>
      <c r="CHK414" s="1085"/>
      <c r="CHL414" s="1085"/>
      <c r="CHM414" s="1085"/>
      <c r="CHN414" s="1085"/>
      <c r="CHO414" s="1085"/>
      <c r="CHP414" s="1080"/>
      <c r="CHQ414" s="1085"/>
      <c r="CHR414" s="1085"/>
      <c r="CHS414" s="1085"/>
      <c r="CHT414" s="1085"/>
      <c r="CHU414" s="1085"/>
      <c r="CHV414" s="1085"/>
      <c r="CHW414" s="1085"/>
      <c r="CHX414" s="1085"/>
      <c r="CHY414" s="1085"/>
      <c r="CHZ414" s="1085"/>
      <c r="CIA414" s="1085"/>
      <c r="CIB414" s="1085"/>
      <c r="CIC414" s="1085"/>
      <c r="CID414" s="1085"/>
      <c r="CIE414" s="1080"/>
      <c r="CIF414" s="1085"/>
      <c r="CIG414" s="1085"/>
      <c r="CIH414" s="1085"/>
      <c r="CII414" s="1085"/>
      <c r="CIJ414" s="1085"/>
      <c r="CIK414" s="1085"/>
      <c r="CIL414" s="1085"/>
      <c r="CIM414" s="1085"/>
      <c r="CIN414" s="1085"/>
      <c r="CIO414" s="1085"/>
      <c r="CIP414" s="1085"/>
      <c r="CIQ414" s="1085"/>
      <c r="CIR414" s="1085"/>
      <c r="CIS414" s="1085"/>
      <c r="CIT414" s="1080"/>
      <c r="CIU414" s="1085"/>
      <c r="CIV414" s="1085"/>
      <c r="CIW414" s="1085"/>
      <c r="CIX414" s="1085"/>
      <c r="CIY414" s="1085"/>
      <c r="CIZ414" s="1085"/>
      <c r="CJA414" s="1085"/>
      <c r="CJB414" s="1085"/>
      <c r="CJC414" s="1085"/>
      <c r="CJD414" s="1085"/>
      <c r="CJE414" s="1085"/>
      <c r="CJF414" s="1085"/>
      <c r="CJG414" s="1085"/>
      <c r="CJH414" s="1085"/>
      <c r="CJI414" s="1080"/>
      <c r="CJJ414" s="1085"/>
      <c r="CJK414" s="1085"/>
      <c r="CJL414" s="1085"/>
      <c r="CJM414" s="1085"/>
      <c r="CJN414" s="1085"/>
      <c r="CJO414" s="1085"/>
      <c r="CJP414" s="1085"/>
      <c r="CJQ414" s="1085"/>
      <c r="CJR414" s="1085"/>
      <c r="CJS414" s="1085"/>
      <c r="CJT414" s="1085"/>
      <c r="CJU414" s="1085"/>
      <c r="CJV414" s="1085"/>
      <c r="CJW414" s="1085"/>
      <c r="CJX414" s="1080"/>
      <c r="CJY414" s="1085"/>
      <c r="CJZ414" s="1085"/>
      <c r="CKA414" s="1085"/>
      <c r="CKB414" s="1085"/>
      <c r="CKC414" s="1085"/>
      <c r="CKD414" s="1085"/>
      <c r="CKE414" s="1085"/>
      <c r="CKF414" s="1085"/>
      <c r="CKG414" s="1085"/>
      <c r="CKH414" s="1085"/>
      <c r="CKI414" s="1085"/>
      <c r="CKJ414" s="1085"/>
      <c r="CKK414" s="1085"/>
      <c r="CKL414" s="1085"/>
      <c r="CKM414" s="1080"/>
      <c r="CKN414" s="1085"/>
      <c r="CKO414" s="1085"/>
      <c r="CKP414" s="1085"/>
      <c r="CKQ414" s="1085"/>
      <c r="CKR414" s="1085"/>
      <c r="CKS414" s="1085"/>
      <c r="CKT414" s="1085"/>
      <c r="CKU414" s="1085"/>
      <c r="CKV414" s="1085"/>
      <c r="CKW414" s="1085"/>
      <c r="CKX414" s="1085"/>
      <c r="CKY414" s="1085"/>
      <c r="CKZ414" s="1085"/>
      <c r="CLA414" s="1085"/>
      <c r="CLB414" s="1080"/>
      <c r="CLC414" s="1085"/>
      <c r="CLD414" s="1085"/>
      <c r="CLE414" s="1085"/>
      <c r="CLF414" s="1085"/>
      <c r="CLG414" s="1085"/>
      <c r="CLH414" s="1085"/>
      <c r="CLI414" s="1085"/>
      <c r="CLJ414" s="1085"/>
      <c r="CLK414" s="1085"/>
      <c r="CLL414" s="1085"/>
      <c r="CLM414" s="1085"/>
      <c r="CLN414" s="1085"/>
      <c r="CLO414" s="1085"/>
      <c r="CLP414" s="1085"/>
      <c r="CLQ414" s="1080"/>
      <c r="CLR414" s="1085"/>
      <c r="CLS414" s="1085"/>
      <c r="CLT414" s="1085"/>
      <c r="CLU414" s="1085"/>
      <c r="CLV414" s="1085"/>
      <c r="CLW414" s="1085"/>
      <c r="CLX414" s="1085"/>
      <c r="CLY414" s="1085"/>
      <c r="CLZ414" s="1085"/>
      <c r="CMA414" s="1085"/>
      <c r="CMB414" s="1085"/>
      <c r="CMC414" s="1085"/>
      <c r="CMD414" s="1085"/>
      <c r="CME414" s="1085"/>
      <c r="CMF414" s="1080"/>
      <c r="CMG414" s="1085"/>
      <c r="CMH414" s="1085"/>
      <c r="CMI414" s="1085"/>
      <c r="CMJ414" s="1085"/>
      <c r="CMK414" s="1085"/>
      <c r="CML414" s="1085"/>
      <c r="CMM414" s="1085"/>
      <c r="CMN414" s="1085"/>
      <c r="CMO414" s="1085"/>
      <c r="CMP414" s="1085"/>
      <c r="CMQ414" s="1085"/>
      <c r="CMR414" s="1085"/>
      <c r="CMS414" s="1085"/>
      <c r="CMT414" s="1085"/>
      <c r="CMU414" s="1080"/>
      <c r="CMV414" s="1085"/>
      <c r="CMW414" s="1085"/>
      <c r="CMX414" s="1085"/>
      <c r="CMY414" s="1085"/>
      <c r="CMZ414" s="1085"/>
      <c r="CNA414" s="1085"/>
      <c r="CNB414" s="1085"/>
      <c r="CNC414" s="1085"/>
      <c r="CND414" s="1085"/>
      <c r="CNE414" s="1085"/>
      <c r="CNF414" s="1085"/>
      <c r="CNG414" s="1085"/>
      <c r="CNH414" s="1085"/>
      <c r="CNI414" s="1085"/>
      <c r="CNJ414" s="1080"/>
      <c r="CNK414" s="1085"/>
      <c r="CNL414" s="1085"/>
      <c r="CNM414" s="1085"/>
      <c r="CNN414" s="1085"/>
      <c r="CNO414" s="1085"/>
      <c r="CNP414" s="1085"/>
      <c r="CNQ414" s="1085"/>
      <c r="CNR414" s="1085"/>
      <c r="CNS414" s="1085"/>
      <c r="CNT414" s="1085"/>
      <c r="CNU414" s="1085"/>
      <c r="CNV414" s="1085"/>
      <c r="CNW414" s="1085"/>
      <c r="CNX414" s="1085"/>
      <c r="CNY414" s="1080"/>
      <c r="CNZ414" s="1085"/>
      <c r="COA414" s="1085"/>
      <c r="COB414" s="1085"/>
      <c r="COC414" s="1085"/>
      <c r="COD414" s="1085"/>
      <c r="COE414" s="1085"/>
      <c r="COF414" s="1085"/>
      <c r="COG414" s="1085"/>
      <c r="COH414" s="1085"/>
      <c r="COI414" s="1085"/>
      <c r="COJ414" s="1085"/>
      <c r="COK414" s="1085"/>
      <c r="COL414" s="1085"/>
      <c r="COM414" s="1085"/>
      <c r="CON414" s="1080"/>
      <c r="COO414" s="1085"/>
      <c r="COP414" s="1085"/>
      <c r="COQ414" s="1085"/>
      <c r="COR414" s="1085"/>
      <c r="COS414" s="1085"/>
      <c r="COT414" s="1085"/>
      <c r="COU414" s="1085"/>
      <c r="COV414" s="1085"/>
      <c r="COW414" s="1085"/>
      <c r="COX414" s="1085"/>
      <c r="COY414" s="1085"/>
      <c r="COZ414" s="1085"/>
      <c r="CPA414" s="1085"/>
      <c r="CPB414" s="1085"/>
      <c r="CPC414" s="1080"/>
      <c r="CPD414" s="1085"/>
      <c r="CPE414" s="1085"/>
      <c r="CPF414" s="1085"/>
      <c r="CPG414" s="1085"/>
      <c r="CPH414" s="1085"/>
      <c r="CPI414" s="1085"/>
      <c r="CPJ414" s="1085"/>
      <c r="CPK414" s="1085"/>
      <c r="CPL414" s="1085"/>
      <c r="CPM414" s="1085"/>
      <c r="CPN414" s="1085"/>
      <c r="CPO414" s="1085"/>
      <c r="CPP414" s="1085"/>
      <c r="CPQ414" s="1085"/>
      <c r="CPR414" s="1080"/>
      <c r="CPS414" s="1085"/>
      <c r="CPT414" s="1085"/>
      <c r="CPU414" s="1085"/>
      <c r="CPV414" s="1085"/>
      <c r="CPW414" s="1085"/>
      <c r="CPX414" s="1085"/>
      <c r="CPY414" s="1085"/>
      <c r="CPZ414" s="1085"/>
      <c r="CQA414" s="1085"/>
      <c r="CQB414" s="1085"/>
      <c r="CQC414" s="1085"/>
      <c r="CQD414" s="1085"/>
      <c r="CQE414" s="1085"/>
      <c r="CQF414" s="1085"/>
      <c r="CQG414" s="1080"/>
      <c r="CQH414" s="1085"/>
      <c r="CQI414" s="1085"/>
      <c r="CQJ414" s="1085"/>
      <c r="CQK414" s="1085"/>
      <c r="CQL414" s="1085"/>
      <c r="CQM414" s="1085"/>
      <c r="CQN414" s="1085"/>
      <c r="CQO414" s="1085"/>
      <c r="CQP414" s="1085"/>
      <c r="CQQ414" s="1085"/>
      <c r="CQR414" s="1085"/>
      <c r="CQS414" s="1085"/>
      <c r="CQT414" s="1085"/>
      <c r="CQU414" s="1085"/>
      <c r="CQV414" s="1080"/>
      <c r="CQW414" s="1085"/>
      <c r="CQX414" s="1085"/>
      <c r="CQY414" s="1085"/>
      <c r="CQZ414" s="1085"/>
      <c r="CRA414" s="1085"/>
      <c r="CRB414" s="1085"/>
      <c r="CRC414" s="1085"/>
      <c r="CRD414" s="1085"/>
      <c r="CRE414" s="1085"/>
      <c r="CRF414" s="1085"/>
      <c r="CRG414" s="1085"/>
      <c r="CRH414" s="1085"/>
      <c r="CRI414" s="1085"/>
      <c r="CRJ414" s="1085"/>
      <c r="CRK414" s="1080"/>
      <c r="CRL414" s="1085"/>
      <c r="CRM414" s="1085"/>
      <c r="CRN414" s="1085"/>
      <c r="CRO414" s="1085"/>
      <c r="CRP414" s="1085"/>
      <c r="CRQ414" s="1085"/>
      <c r="CRR414" s="1085"/>
      <c r="CRS414" s="1085"/>
      <c r="CRT414" s="1085"/>
      <c r="CRU414" s="1085"/>
      <c r="CRV414" s="1085"/>
      <c r="CRW414" s="1085"/>
      <c r="CRX414" s="1085"/>
      <c r="CRY414" s="1085"/>
      <c r="CRZ414" s="1080"/>
      <c r="CSA414" s="1085"/>
      <c r="CSB414" s="1085"/>
      <c r="CSC414" s="1085"/>
      <c r="CSD414" s="1085"/>
      <c r="CSE414" s="1085"/>
      <c r="CSF414" s="1085"/>
      <c r="CSG414" s="1085"/>
      <c r="CSH414" s="1085"/>
      <c r="CSI414" s="1085"/>
      <c r="CSJ414" s="1085"/>
      <c r="CSK414" s="1085"/>
      <c r="CSL414" s="1085"/>
      <c r="CSM414" s="1085"/>
      <c r="CSN414" s="1085"/>
      <c r="CSO414" s="1080"/>
      <c r="CSP414" s="1085"/>
      <c r="CSQ414" s="1085"/>
      <c r="CSR414" s="1085"/>
      <c r="CSS414" s="1085"/>
      <c r="CST414" s="1085"/>
      <c r="CSU414" s="1085"/>
      <c r="CSV414" s="1085"/>
      <c r="CSW414" s="1085"/>
      <c r="CSX414" s="1085"/>
      <c r="CSY414" s="1085"/>
      <c r="CSZ414" s="1085"/>
      <c r="CTA414" s="1085"/>
      <c r="CTB414" s="1085"/>
      <c r="CTC414" s="1085"/>
      <c r="CTD414" s="1080"/>
      <c r="CTE414" s="1085"/>
      <c r="CTF414" s="1085"/>
      <c r="CTG414" s="1085"/>
      <c r="CTH414" s="1085"/>
      <c r="CTI414" s="1085"/>
      <c r="CTJ414" s="1085"/>
      <c r="CTK414" s="1085"/>
      <c r="CTL414" s="1085"/>
      <c r="CTM414" s="1085"/>
      <c r="CTN414" s="1085"/>
      <c r="CTO414" s="1085"/>
      <c r="CTP414" s="1085"/>
      <c r="CTQ414" s="1085"/>
      <c r="CTR414" s="1085"/>
      <c r="CTS414" s="1080"/>
      <c r="CTT414" s="1085"/>
      <c r="CTU414" s="1085"/>
      <c r="CTV414" s="1085"/>
      <c r="CTW414" s="1085"/>
      <c r="CTX414" s="1085"/>
      <c r="CTY414" s="1085"/>
      <c r="CTZ414" s="1085"/>
      <c r="CUA414" s="1085"/>
      <c r="CUB414" s="1085"/>
      <c r="CUC414" s="1085"/>
      <c r="CUD414" s="1085"/>
      <c r="CUE414" s="1085"/>
      <c r="CUF414" s="1085"/>
      <c r="CUG414" s="1085"/>
      <c r="CUH414" s="1080"/>
      <c r="CUI414" s="1085"/>
      <c r="CUJ414" s="1085"/>
      <c r="CUK414" s="1085"/>
      <c r="CUL414" s="1085"/>
      <c r="CUM414" s="1085"/>
      <c r="CUN414" s="1085"/>
      <c r="CUO414" s="1085"/>
      <c r="CUP414" s="1085"/>
      <c r="CUQ414" s="1085"/>
      <c r="CUR414" s="1085"/>
      <c r="CUS414" s="1085"/>
      <c r="CUT414" s="1085"/>
      <c r="CUU414" s="1085"/>
      <c r="CUV414" s="1085"/>
      <c r="CUW414" s="1080"/>
      <c r="CUX414" s="1085"/>
      <c r="CUY414" s="1085"/>
      <c r="CUZ414" s="1085"/>
      <c r="CVA414" s="1085"/>
      <c r="CVB414" s="1085"/>
      <c r="CVC414" s="1085"/>
      <c r="CVD414" s="1085"/>
      <c r="CVE414" s="1085"/>
      <c r="CVF414" s="1085"/>
      <c r="CVG414" s="1085"/>
      <c r="CVH414" s="1085"/>
      <c r="CVI414" s="1085"/>
      <c r="CVJ414" s="1085"/>
      <c r="CVK414" s="1085"/>
      <c r="CVL414" s="1080"/>
      <c r="CVM414" s="1085"/>
      <c r="CVN414" s="1085"/>
      <c r="CVO414" s="1085"/>
      <c r="CVP414" s="1085"/>
      <c r="CVQ414" s="1085"/>
      <c r="CVR414" s="1085"/>
      <c r="CVS414" s="1085"/>
      <c r="CVT414" s="1085"/>
      <c r="CVU414" s="1085"/>
      <c r="CVV414" s="1085"/>
      <c r="CVW414" s="1085"/>
      <c r="CVX414" s="1085"/>
      <c r="CVY414" s="1085"/>
      <c r="CVZ414" s="1085"/>
      <c r="CWA414" s="1080"/>
      <c r="CWB414" s="1085"/>
      <c r="CWC414" s="1085"/>
      <c r="CWD414" s="1085"/>
      <c r="CWE414" s="1085"/>
      <c r="CWF414" s="1085"/>
      <c r="CWG414" s="1085"/>
      <c r="CWH414" s="1085"/>
      <c r="CWI414" s="1085"/>
      <c r="CWJ414" s="1085"/>
      <c r="CWK414" s="1085"/>
      <c r="CWL414" s="1085"/>
      <c r="CWM414" s="1085"/>
      <c r="CWN414" s="1085"/>
      <c r="CWO414" s="1085"/>
      <c r="CWP414" s="1080"/>
      <c r="CWQ414" s="1085"/>
      <c r="CWR414" s="1085"/>
      <c r="CWS414" s="1085"/>
      <c r="CWT414" s="1085"/>
      <c r="CWU414" s="1085"/>
      <c r="CWV414" s="1085"/>
      <c r="CWW414" s="1085"/>
      <c r="CWX414" s="1085"/>
      <c r="CWY414" s="1085"/>
      <c r="CWZ414" s="1085"/>
      <c r="CXA414" s="1085"/>
      <c r="CXB414" s="1085"/>
      <c r="CXC414" s="1085"/>
      <c r="CXD414" s="1085"/>
      <c r="CXE414" s="1080"/>
      <c r="CXF414" s="1085"/>
      <c r="CXG414" s="1085"/>
      <c r="CXH414" s="1085"/>
      <c r="CXI414" s="1085"/>
      <c r="CXJ414" s="1085"/>
      <c r="CXK414" s="1085"/>
      <c r="CXL414" s="1085"/>
      <c r="CXM414" s="1085"/>
      <c r="CXN414" s="1085"/>
      <c r="CXO414" s="1085"/>
      <c r="CXP414" s="1085"/>
      <c r="CXQ414" s="1085"/>
      <c r="CXR414" s="1085"/>
      <c r="CXS414" s="1085"/>
      <c r="CXT414" s="1080"/>
      <c r="CXU414" s="1085"/>
      <c r="CXV414" s="1085"/>
      <c r="CXW414" s="1085"/>
      <c r="CXX414" s="1085"/>
      <c r="CXY414" s="1085"/>
      <c r="CXZ414" s="1085"/>
      <c r="CYA414" s="1085"/>
      <c r="CYB414" s="1085"/>
      <c r="CYC414" s="1085"/>
      <c r="CYD414" s="1085"/>
      <c r="CYE414" s="1085"/>
      <c r="CYF414" s="1085"/>
      <c r="CYG414" s="1085"/>
      <c r="CYH414" s="1085"/>
      <c r="CYI414" s="1080"/>
      <c r="CYJ414" s="1085"/>
      <c r="CYK414" s="1085"/>
      <c r="CYL414" s="1085"/>
      <c r="CYM414" s="1085"/>
      <c r="CYN414" s="1085"/>
      <c r="CYO414" s="1085"/>
      <c r="CYP414" s="1085"/>
      <c r="CYQ414" s="1085"/>
      <c r="CYR414" s="1085"/>
      <c r="CYS414" s="1085"/>
      <c r="CYT414" s="1085"/>
      <c r="CYU414" s="1085"/>
      <c r="CYV414" s="1085"/>
      <c r="CYW414" s="1085"/>
      <c r="CYX414" s="1080"/>
      <c r="CYY414" s="1085"/>
      <c r="CYZ414" s="1085"/>
      <c r="CZA414" s="1085"/>
      <c r="CZB414" s="1085"/>
      <c r="CZC414" s="1085"/>
      <c r="CZD414" s="1085"/>
      <c r="CZE414" s="1085"/>
      <c r="CZF414" s="1085"/>
      <c r="CZG414" s="1085"/>
      <c r="CZH414" s="1085"/>
      <c r="CZI414" s="1085"/>
      <c r="CZJ414" s="1085"/>
      <c r="CZK414" s="1085"/>
      <c r="CZL414" s="1085"/>
      <c r="CZM414" s="1080"/>
      <c r="CZN414" s="1085"/>
      <c r="CZO414" s="1085"/>
      <c r="CZP414" s="1085"/>
      <c r="CZQ414" s="1085"/>
      <c r="CZR414" s="1085"/>
      <c r="CZS414" s="1085"/>
      <c r="CZT414" s="1085"/>
      <c r="CZU414" s="1085"/>
      <c r="CZV414" s="1085"/>
      <c r="CZW414" s="1085"/>
      <c r="CZX414" s="1085"/>
      <c r="CZY414" s="1085"/>
      <c r="CZZ414" s="1085"/>
      <c r="DAA414" s="1085"/>
      <c r="DAB414" s="1080"/>
      <c r="DAC414" s="1085"/>
      <c r="DAD414" s="1085"/>
      <c r="DAE414" s="1085"/>
      <c r="DAF414" s="1085"/>
      <c r="DAG414" s="1085"/>
      <c r="DAH414" s="1085"/>
      <c r="DAI414" s="1085"/>
      <c r="DAJ414" s="1085"/>
      <c r="DAK414" s="1085"/>
      <c r="DAL414" s="1085"/>
      <c r="DAM414" s="1085"/>
      <c r="DAN414" s="1085"/>
      <c r="DAO414" s="1085"/>
      <c r="DAP414" s="1085"/>
      <c r="DAQ414" s="1080"/>
      <c r="DAR414" s="1085"/>
      <c r="DAS414" s="1085"/>
      <c r="DAT414" s="1085"/>
      <c r="DAU414" s="1085"/>
      <c r="DAV414" s="1085"/>
      <c r="DAW414" s="1085"/>
      <c r="DAX414" s="1085"/>
      <c r="DAY414" s="1085"/>
      <c r="DAZ414" s="1085"/>
      <c r="DBA414" s="1085"/>
      <c r="DBB414" s="1085"/>
      <c r="DBC414" s="1085"/>
      <c r="DBD414" s="1085"/>
      <c r="DBE414" s="1085"/>
      <c r="DBF414" s="1080"/>
      <c r="DBG414" s="1085"/>
      <c r="DBH414" s="1085"/>
      <c r="DBI414" s="1085"/>
      <c r="DBJ414" s="1085"/>
      <c r="DBK414" s="1085"/>
      <c r="DBL414" s="1085"/>
      <c r="DBM414" s="1085"/>
      <c r="DBN414" s="1085"/>
      <c r="DBO414" s="1085"/>
      <c r="DBP414" s="1085"/>
      <c r="DBQ414" s="1085"/>
      <c r="DBR414" s="1085"/>
      <c r="DBS414" s="1085"/>
      <c r="DBT414" s="1085"/>
      <c r="DBU414" s="1080"/>
      <c r="DBV414" s="1085"/>
      <c r="DBW414" s="1085"/>
      <c r="DBX414" s="1085"/>
      <c r="DBY414" s="1085"/>
      <c r="DBZ414" s="1085"/>
      <c r="DCA414" s="1085"/>
      <c r="DCB414" s="1085"/>
      <c r="DCC414" s="1085"/>
      <c r="DCD414" s="1085"/>
      <c r="DCE414" s="1085"/>
      <c r="DCF414" s="1085"/>
      <c r="DCG414" s="1085"/>
      <c r="DCH414" s="1085"/>
      <c r="DCI414" s="1085"/>
      <c r="DCJ414" s="1080"/>
      <c r="DCK414" s="1085"/>
      <c r="DCL414" s="1085"/>
      <c r="DCM414" s="1085"/>
      <c r="DCN414" s="1085"/>
      <c r="DCO414" s="1085"/>
      <c r="DCP414" s="1085"/>
      <c r="DCQ414" s="1085"/>
      <c r="DCR414" s="1085"/>
      <c r="DCS414" s="1085"/>
      <c r="DCT414" s="1085"/>
      <c r="DCU414" s="1085"/>
      <c r="DCV414" s="1085"/>
      <c r="DCW414" s="1085"/>
      <c r="DCX414" s="1085"/>
      <c r="DCY414" s="1080"/>
      <c r="DCZ414" s="1085"/>
      <c r="DDA414" s="1085"/>
      <c r="DDB414" s="1085"/>
      <c r="DDC414" s="1085"/>
      <c r="DDD414" s="1085"/>
      <c r="DDE414" s="1085"/>
      <c r="DDF414" s="1085"/>
      <c r="DDG414" s="1085"/>
      <c r="DDH414" s="1085"/>
      <c r="DDI414" s="1085"/>
      <c r="DDJ414" s="1085"/>
      <c r="DDK414" s="1085"/>
      <c r="DDL414" s="1085"/>
      <c r="DDM414" s="1085"/>
      <c r="DDN414" s="1080"/>
      <c r="DDO414" s="1085"/>
      <c r="DDP414" s="1085"/>
      <c r="DDQ414" s="1085"/>
      <c r="DDR414" s="1085"/>
      <c r="DDS414" s="1085"/>
      <c r="DDT414" s="1085"/>
      <c r="DDU414" s="1085"/>
      <c r="DDV414" s="1085"/>
      <c r="DDW414" s="1085"/>
      <c r="DDX414" s="1085"/>
      <c r="DDY414" s="1085"/>
      <c r="DDZ414" s="1085"/>
      <c r="DEA414" s="1085"/>
      <c r="DEB414" s="1085"/>
      <c r="DEC414" s="1080"/>
      <c r="DED414" s="1085"/>
      <c r="DEE414" s="1085"/>
      <c r="DEF414" s="1085"/>
      <c r="DEG414" s="1085"/>
      <c r="DEH414" s="1085"/>
      <c r="DEI414" s="1085"/>
      <c r="DEJ414" s="1085"/>
      <c r="DEK414" s="1085"/>
      <c r="DEL414" s="1085"/>
      <c r="DEM414" s="1085"/>
      <c r="DEN414" s="1085"/>
      <c r="DEO414" s="1085"/>
      <c r="DEP414" s="1085"/>
      <c r="DEQ414" s="1085"/>
      <c r="DER414" s="1080"/>
      <c r="DES414" s="1085"/>
      <c r="DET414" s="1085"/>
      <c r="DEU414" s="1085"/>
      <c r="DEV414" s="1085"/>
      <c r="DEW414" s="1085"/>
      <c r="DEX414" s="1085"/>
      <c r="DEY414" s="1085"/>
      <c r="DEZ414" s="1085"/>
      <c r="DFA414" s="1085"/>
      <c r="DFB414" s="1085"/>
      <c r="DFC414" s="1085"/>
      <c r="DFD414" s="1085"/>
      <c r="DFE414" s="1085"/>
      <c r="DFF414" s="1085"/>
      <c r="DFG414" s="1080"/>
      <c r="DFH414" s="1085"/>
      <c r="DFI414" s="1085"/>
      <c r="DFJ414" s="1085"/>
      <c r="DFK414" s="1085"/>
      <c r="DFL414" s="1085"/>
      <c r="DFM414" s="1085"/>
      <c r="DFN414" s="1085"/>
      <c r="DFO414" s="1085"/>
      <c r="DFP414" s="1085"/>
      <c r="DFQ414" s="1085"/>
      <c r="DFR414" s="1085"/>
      <c r="DFS414" s="1085"/>
      <c r="DFT414" s="1085"/>
      <c r="DFU414" s="1085"/>
      <c r="DFV414" s="1080"/>
      <c r="DFW414" s="1085"/>
      <c r="DFX414" s="1085"/>
      <c r="DFY414" s="1085"/>
      <c r="DFZ414" s="1085"/>
      <c r="DGA414" s="1085"/>
      <c r="DGB414" s="1085"/>
      <c r="DGC414" s="1085"/>
      <c r="DGD414" s="1085"/>
      <c r="DGE414" s="1085"/>
      <c r="DGF414" s="1085"/>
      <c r="DGG414" s="1085"/>
      <c r="DGH414" s="1085"/>
      <c r="DGI414" s="1085"/>
      <c r="DGJ414" s="1085"/>
      <c r="DGK414" s="1080"/>
      <c r="DGL414" s="1085"/>
      <c r="DGM414" s="1085"/>
      <c r="DGN414" s="1085"/>
      <c r="DGO414" s="1085"/>
      <c r="DGP414" s="1085"/>
      <c r="DGQ414" s="1085"/>
      <c r="DGR414" s="1085"/>
      <c r="DGS414" s="1085"/>
      <c r="DGT414" s="1085"/>
      <c r="DGU414" s="1085"/>
      <c r="DGV414" s="1085"/>
      <c r="DGW414" s="1085"/>
      <c r="DGX414" s="1085"/>
      <c r="DGY414" s="1085"/>
      <c r="DGZ414" s="1080"/>
      <c r="DHA414" s="1085"/>
      <c r="DHB414" s="1085"/>
      <c r="DHC414" s="1085"/>
      <c r="DHD414" s="1085"/>
      <c r="DHE414" s="1085"/>
      <c r="DHF414" s="1085"/>
      <c r="DHG414" s="1085"/>
      <c r="DHH414" s="1085"/>
      <c r="DHI414" s="1085"/>
      <c r="DHJ414" s="1085"/>
      <c r="DHK414" s="1085"/>
      <c r="DHL414" s="1085"/>
      <c r="DHM414" s="1085"/>
      <c r="DHN414" s="1085"/>
      <c r="DHO414" s="1080"/>
      <c r="DHP414" s="1085"/>
      <c r="DHQ414" s="1085"/>
      <c r="DHR414" s="1085"/>
      <c r="DHS414" s="1085"/>
      <c r="DHT414" s="1085"/>
      <c r="DHU414" s="1085"/>
      <c r="DHV414" s="1085"/>
      <c r="DHW414" s="1085"/>
      <c r="DHX414" s="1085"/>
      <c r="DHY414" s="1085"/>
      <c r="DHZ414" s="1085"/>
      <c r="DIA414" s="1085"/>
      <c r="DIB414" s="1085"/>
      <c r="DIC414" s="1085"/>
      <c r="DID414" s="1080"/>
      <c r="DIE414" s="1085"/>
      <c r="DIF414" s="1085"/>
      <c r="DIG414" s="1085"/>
      <c r="DIH414" s="1085"/>
      <c r="DII414" s="1085"/>
      <c r="DIJ414" s="1085"/>
      <c r="DIK414" s="1085"/>
      <c r="DIL414" s="1085"/>
      <c r="DIM414" s="1085"/>
      <c r="DIN414" s="1085"/>
      <c r="DIO414" s="1085"/>
      <c r="DIP414" s="1085"/>
      <c r="DIQ414" s="1085"/>
      <c r="DIR414" s="1085"/>
      <c r="DIS414" s="1080"/>
      <c r="DIT414" s="1085"/>
      <c r="DIU414" s="1085"/>
      <c r="DIV414" s="1085"/>
      <c r="DIW414" s="1085"/>
      <c r="DIX414" s="1085"/>
      <c r="DIY414" s="1085"/>
      <c r="DIZ414" s="1085"/>
      <c r="DJA414" s="1085"/>
      <c r="DJB414" s="1085"/>
      <c r="DJC414" s="1085"/>
      <c r="DJD414" s="1085"/>
      <c r="DJE414" s="1085"/>
      <c r="DJF414" s="1085"/>
      <c r="DJG414" s="1085"/>
      <c r="DJH414" s="1080"/>
      <c r="DJI414" s="1085"/>
      <c r="DJJ414" s="1085"/>
      <c r="DJK414" s="1085"/>
      <c r="DJL414" s="1085"/>
      <c r="DJM414" s="1085"/>
      <c r="DJN414" s="1085"/>
      <c r="DJO414" s="1085"/>
      <c r="DJP414" s="1085"/>
      <c r="DJQ414" s="1085"/>
      <c r="DJR414" s="1085"/>
      <c r="DJS414" s="1085"/>
      <c r="DJT414" s="1085"/>
      <c r="DJU414" s="1085"/>
      <c r="DJV414" s="1085"/>
      <c r="DJW414" s="1080"/>
      <c r="DJX414" s="1085"/>
      <c r="DJY414" s="1085"/>
      <c r="DJZ414" s="1085"/>
      <c r="DKA414" s="1085"/>
      <c r="DKB414" s="1085"/>
      <c r="DKC414" s="1085"/>
      <c r="DKD414" s="1085"/>
      <c r="DKE414" s="1085"/>
      <c r="DKF414" s="1085"/>
      <c r="DKG414" s="1085"/>
      <c r="DKH414" s="1085"/>
      <c r="DKI414" s="1085"/>
      <c r="DKJ414" s="1085"/>
      <c r="DKK414" s="1085"/>
      <c r="DKL414" s="1080"/>
      <c r="DKM414" s="1085"/>
      <c r="DKN414" s="1085"/>
      <c r="DKO414" s="1085"/>
      <c r="DKP414" s="1085"/>
      <c r="DKQ414" s="1085"/>
      <c r="DKR414" s="1085"/>
      <c r="DKS414" s="1085"/>
      <c r="DKT414" s="1085"/>
      <c r="DKU414" s="1085"/>
      <c r="DKV414" s="1085"/>
      <c r="DKW414" s="1085"/>
      <c r="DKX414" s="1085"/>
      <c r="DKY414" s="1085"/>
      <c r="DKZ414" s="1085"/>
      <c r="DLA414" s="1080"/>
      <c r="DLB414" s="1085"/>
      <c r="DLC414" s="1085"/>
      <c r="DLD414" s="1085"/>
      <c r="DLE414" s="1085"/>
      <c r="DLF414" s="1085"/>
      <c r="DLG414" s="1085"/>
      <c r="DLH414" s="1085"/>
      <c r="DLI414" s="1085"/>
      <c r="DLJ414" s="1085"/>
      <c r="DLK414" s="1085"/>
      <c r="DLL414" s="1085"/>
      <c r="DLM414" s="1085"/>
      <c r="DLN414" s="1085"/>
      <c r="DLO414" s="1085"/>
      <c r="DLP414" s="1080"/>
      <c r="DLQ414" s="1085"/>
      <c r="DLR414" s="1085"/>
      <c r="DLS414" s="1085"/>
      <c r="DLT414" s="1085"/>
      <c r="DLU414" s="1085"/>
      <c r="DLV414" s="1085"/>
      <c r="DLW414" s="1085"/>
      <c r="DLX414" s="1085"/>
      <c r="DLY414" s="1085"/>
      <c r="DLZ414" s="1085"/>
      <c r="DMA414" s="1085"/>
      <c r="DMB414" s="1085"/>
      <c r="DMC414" s="1085"/>
      <c r="DMD414" s="1085"/>
      <c r="DME414" s="1080"/>
      <c r="DMF414" s="1085"/>
      <c r="DMG414" s="1085"/>
      <c r="DMH414" s="1085"/>
      <c r="DMI414" s="1085"/>
      <c r="DMJ414" s="1085"/>
      <c r="DMK414" s="1085"/>
      <c r="DML414" s="1085"/>
      <c r="DMM414" s="1085"/>
      <c r="DMN414" s="1085"/>
      <c r="DMO414" s="1085"/>
      <c r="DMP414" s="1085"/>
      <c r="DMQ414" s="1085"/>
      <c r="DMR414" s="1085"/>
      <c r="DMS414" s="1085"/>
      <c r="DMT414" s="1080"/>
      <c r="DMU414" s="1085"/>
      <c r="DMV414" s="1085"/>
      <c r="DMW414" s="1085"/>
      <c r="DMX414" s="1085"/>
      <c r="DMY414" s="1085"/>
      <c r="DMZ414" s="1085"/>
      <c r="DNA414" s="1085"/>
      <c r="DNB414" s="1085"/>
      <c r="DNC414" s="1085"/>
      <c r="DND414" s="1085"/>
      <c r="DNE414" s="1085"/>
      <c r="DNF414" s="1085"/>
      <c r="DNG414" s="1085"/>
      <c r="DNH414" s="1085"/>
      <c r="DNI414" s="1080"/>
      <c r="DNJ414" s="1085"/>
      <c r="DNK414" s="1085"/>
      <c r="DNL414" s="1085"/>
      <c r="DNM414" s="1085"/>
      <c r="DNN414" s="1085"/>
      <c r="DNO414" s="1085"/>
      <c r="DNP414" s="1085"/>
      <c r="DNQ414" s="1085"/>
      <c r="DNR414" s="1085"/>
      <c r="DNS414" s="1085"/>
      <c r="DNT414" s="1085"/>
      <c r="DNU414" s="1085"/>
      <c r="DNV414" s="1085"/>
      <c r="DNW414" s="1085"/>
      <c r="DNX414" s="1080"/>
      <c r="DNY414" s="1085"/>
      <c r="DNZ414" s="1085"/>
      <c r="DOA414" s="1085"/>
      <c r="DOB414" s="1085"/>
      <c r="DOC414" s="1085"/>
      <c r="DOD414" s="1085"/>
      <c r="DOE414" s="1085"/>
      <c r="DOF414" s="1085"/>
      <c r="DOG414" s="1085"/>
      <c r="DOH414" s="1085"/>
      <c r="DOI414" s="1085"/>
      <c r="DOJ414" s="1085"/>
      <c r="DOK414" s="1085"/>
      <c r="DOL414" s="1085"/>
      <c r="DOM414" s="1080"/>
      <c r="DON414" s="1085"/>
      <c r="DOO414" s="1085"/>
      <c r="DOP414" s="1085"/>
      <c r="DOQ414" s="1085"/>
      <c r="DOR414" s="1085"/>
      <c r="DOS414" s="1085"/>
      <c r="DOT414" s="1085"/>
      <c r="DOU414" s="1085"/>
      <c r="DOV414" s="1085"/>
      <c r="DOW414" s="1085"/>
      <c r="DOX414" s="1085"/>
      <c r="DOY414" s="1085"/>
      <c r="DOZ414" s="1085"/>
      <c r="DPA414" s="1085"/>
      <c r="DPB414" s="1080"/>
      <c r="DPC414" s="1085"/>
      <c r="DPD414" s="1085"/>
      <c r="DPE414" s="1085"/>
      <c r="DPF414" s="1085"/>
      <c r="DPG414" s="1085"/>
      <c r="DPH414" s="1085"/>
      <c r="DPI414" s="1085"/>
      <c r="DPJ414" s="1085"/>
      <c r="DPK414" s="1085"/>
      <c r="DPL414" s="1085"/>
      <c r="DPM414" s="1085"/>
      <c r="DPN414" s="1085"/>
      <c r="DPO414" s="1085"/>
      <c r="DPP414" s="1085"/>
      <c r="DPQ414" s="1080"/>
      <c r="DPR414" s="1085"/>
      <c r="DPS414" s="1085"/>
      <c r="DPT414" s="1085"/>
      <c r="DPU414" s="1085"/>
      <c r="DPV414" s="1085"/>
      <c r="DPW414" s="1085"/>
      <c r="DPX414" s="1085"/>
      <c r="DPY414" s="1085"/>
      <c r="DPZ414" s="1085"/>
      <c r="DQA414" s="1085"/>
      <c r="DQB414" s="1085"/>
      <c r="DQC414" s="1085"/>
      <c r="DQD414" s="1085"/>
      <c r="DQE414" s="1085"/>
      <c r="DQF414" s="1080"/>
      <c r="DQG414" s="1085"/>
      <c r="DQH414" s="1085"/>
      <c r="DQI414" s="1085"/>
      <c r="DQJ414" s="1085"/>
      <c r="DQK414" s="1085"/>
      <c r="DQL414" s="1085"/>
      <c r="DQM414" s="1085"/>
      <c r="DQN414" s="1085"/>
      <c r="DQO414" s="1085"/>
      <c r="DQP414" s="1085"/>
      <c r="DQQ414" s="1085"/>
      <c r="DQR414" s="1085"/>
      <c r="DQS414" s="1085"/>
      <c r="DQT414" s="1085"/>
      <c r="DQU414" s="1080"/>
      <c r="DQV414" s="1085"/>
      <c r="DQW414" s="1085"/>
      <c r="DQX414" s="1085"/>
      <c r="DQY414" s="1085"/>
      <c r="DQZ414" s="1085"/>
      <c r="DRA414" s="1085"/>
      <c r="DRB414" s="1085"/>
      <c r="DRC414" s="1085"/>
      <c r="DRD414" s="1085"/>
      <c r="DRE414" s="1085"/>
      <c r="DRF414" s="1085"/>
      <c r="DRG414" s="1085"/>
      <c r="DRH414" s="1085"/>
      <c r="DRI414" s="1085"/>
      <c r="DRJ414" s="1080"/>
      <c r="DRK414" s="1085"/>
      <c r="DRL414" s="1085"/>
      <c r="DRM414" s="1085"/>
      <c r="DRN414" s="1085"/>
      <c r="DRO414" s="1085"/>
      <c r="DRP414" s="1085"/>
      <c r="DRQ414" s="1085"/>
      <c r="DRR414" s="1085"/>
      <c r="DRS414" s="1085"/>
      <c r="DRT414" s="1085"/>
      <c r="DRU414" s="1085"/>
      <c r="DRV414" s="1085"/>
      <c r="DRW414" s="1085"/>
      <c r="DRX414" s="1085"/>
      <c r="DRY414" s="1080"/>
      <c r="DRZ414" s="1085"/>
      <c r="DSA414" s="1085"/>
      <c r="DSB414" s="1085"/>
      <c r="DSC414" s="1085"/>
      <c r="DSD414" s="1085"/>
      <c r="DSE414" s="1085"/>
      <c r="DSF414" s="1085"/>
      <c r="DSG414" s="1085"/>
      <c r="DSH414" s="1085"/>
      <c r="DSI414" s="1085"/>
      <c r="DSJ414" s="1085"/>
      <c r="DSK414" s="1085"/>
      <c r="DSL414" s="1085"/>
      <c r="DSM414" s="1085"/>
      <c r="DSN414" s="1080"/>
      <c r="DSO414" s="1085"/>
      <c r="DSP414" s="1085"/>
      <c r="DSQ414" s="1085"/>
      <c r="DSR414" s="1085"/>
      <c r="DSS414" s="1085"/>
      <c r="DST414" s="1085"/>
      <c r="DSU414" s="1085"/>
      <c r="DSV414" s="1085"/>
      <c r="DSW414" s="1085"/>
      <c r="DSX414" s="1085"/>
      <c r="DSY414" s="1085"/>
      <c r="DSZ414" s="1085"/>
      <c r="DTA414" s="1085"/>
      <c r="DTB414" s="1085"/>
      <c r="DTC414" s="1080"/>
      <c r="DTD414" s="1085"/>
      <c r="DTE414" s="1085"/>
      <c r="DTF414" s="1085"/>
      <c r="DTG414" s="1085"/>
      <c r="DTH414" s="1085"/>
      <c r="DTI414" s="1085"/>
      <c r="DTJ414" s="1085"/>
      <c r="DTK414" s="1085"/>
      <c r="DTL414" s="1085"/>
      <c r="DTM414" s="1085"/>
      <c r="DTN414" s="1085"/>
      <c r="DTO414" s="1085"/>
      <c r="DTP414" s="1085"/>
      <c r="DTQ414" s="1085"/>
      <c r="DTR414" s="1080"/>
      <c r="DTS414" s="1085"/>
      <c r="DTT414" s="1085"/>
      <c r="DTU414" s="1085"/>
      <c r="DTV414" s="1085"/>
      <c r="DTW414" s="1085"/>
      <c r="DTX414" s="1085"/>
      <c r="DTY414" s="1085"/>
      <c r="DTZ414" s="1085"/>
      <c r="DUA414" s="1085"/>
      <c r="DUB414" s="1085"/>
      <c r="DUC414" s="1085"/>
      <c r="DUD414" s="1085"/>
      <c r="DUE414" s="1085"/>
      <c r="DUF414" s="1085"/>
      <c r="DUG414" s="1080"/>
      <c r="DUH414" s="1085"/>
      <c r="DUI414" s="1085"/>
      <c r="DUJ414" s="1085"/>
      <c r="DUK414" s="1085"/>
      <c r="DUL414" s="1085"/>
      <c r="DUM414" s="1085"/>
      <c r="DUN414" s="1085"/>
      <c r="DUO414" s="1085"/>
      <c r="DUP414" s="1085"/>
      <c r="DUQ414" s="1085"/>
      <c r="DUR414" s="1085"/>
      <c r="DUS414" s="1085"/>
      <c r="DUT414" s="1085"/>
      <c r="DUU414" s="1085"/>
      <c r="DUV414" s="1080"/>
      <c r="DUW414" s="1085"/>
      <c r="DUX414" s="1085"/>
      <c r="DUY414" s="1085"/>
      <c r="DUZ414" s="1085"/>
      <c r="DVA414" s="1085"/>
      <c r="DVB414" s="1085"/>
      <c r="DVC414" s="1085"/>
      <c r="DVD414" s="1085"/>
      <c r="DVE414" s="1085"/>
      <c r="DVF414" s="1085"/>
      <c r="DVG414" s="1085"/>
      <c r="DVH414" s="1085"/>
      <c r="DVI414" s="1085"/>
      <c r="DVJ414" s="1085"/>
      <c r="DVK414" s="1080"/>
      <c r="DVL414" s="1085"/>
      <c r="DVM414" s="1085"/>
      <c r="DVN414" s="1085"/>
      <c r="DVO414" s="1085"/>
      <c r="DVP414" s="1085"/>
      <c r="DVQ414" s="1085"/>
      <c r="DVR414" s="1085"/>
      <c r="DVS414" s="1085"/>
      <c r="DVT414" s="1085"/>
      <c r="DVU414" s="1085"/>
      <c r="DVV414" s="1085"/>
      <c r="DVW414" s="1085"/>
      <c r="DVX414" s="1085"/>
      <c r="DVY414" s="1085"/>
      <c r="DVZ414" s="1080"/>
      <c r="DWA414" s="1085"/>
      <c r="DWB414" s="1085"/>
      <c r="DWC414" s="1085"/>
      <c r="DWD414" s="1085"/>
      <c r="DWE414" s="1085"/>
      <c r="DWF414" s="1085"/>
      <c r="DWG414" s="1085"/>
      <c r="DWH414" s="1085"/>
      <c r="DWI414" s="1085"/>
      <c r="DWJ414" s="1085"/>
      <c r="DWK414" s="1085"/>
      <c r="DWL414" s="1085"/>
      <c r="DWM414" s="1085"/>
      <c r="DWN414" s="1085"/>
      <c r="DWO414" s="1080"/>
      <c r="DWP414" s="1085"/>
      <c r="DWQ414" s="1085"/>
      <c r="DWR414" s="1085"/>
      <c r="DWS414" s="1085"/>
      <c r="DWT414" s="1085"/>
      <c r="DWU414" s="1085"/>
      <c r="DWV414" s="1085"/>
      <c r="DWW414" s="1085"/>
      <c r="DWX414" s="1085"/>
      <c r="DWY414" s="1085"/>
      <c r="DWZ414" s="1085"/>
      <c r="DXA414" s="1085"/>
      <c r="DXB414" s="1085"/>
      <c r="DXC414" s="1085"/>
      <c r="DXD414" s="1080"/>
      <c r="DXE414" s="1085"/>
      <c r="DXF414" s="1085"/>
      <c r="DXG414" s="1085"/>
      <c r="DXH414" s="1085"/>
      <c r="DXI414" s="1085"/>
      <c r="DXJ414" s="1085"/>
      <c r="DXK414" s="1085"/>
      <c r="DXL414" s="1085"/>
      <c r="DXM414" s="1085"/>
      <c r="DXN414" s="1085"/>
      <c r="DXO414" s="1085"/>
      <c r="DXP414" s="1085"/>
      <c r="DXQ414" s="1085"/>
      <c r="DXR414" s="1085"/>
      <c r="DXS414" s="1080"/>
      <c r="DXT414" s="1085"/>
      <c r="DXU414" s="1085"/>
      <c r="DXV414" s="1085"/>
      <c r="DXW414" s="1085"/>
      <c r="DXX414" s="1085"/>
      <c r="DXY414" s="1085"/>
      <c r="DXZ414" s="1085"/>
      <c r="DYA414" s="1085"/>
      <c r="DYB414" s="1085"/>
      <c r="DYC414" s="1085"/>
      <c r="DYD414" s="1085"/>
      <c r="DYE414" s="1085"/>
      <c r="DYF414" s="1085"/>
      <c r="DYG414" s="1085"/>
      <c r="DYH414" s="1080"/>
      <c r="DYI414" s="1085"/>
      <c r="DYJ414" s="1085"/>
      <c r="DYK414" s="1085"/>
      <c r="DYL414" s="1085"/>
      <c r="DYM414" s="1085"/>
      <c r="DYN414" s="1085"/>
      <c r="DYO414" s="1085"/>
      <c r="DYP414" s="1085"/>
      <c r="DYQ414" s="1085"/>
      <c r="DYR414" s="1085"/>
      <c r="DYS414" s="1085"/>
      <c r="DYT414" s="1085"/>
      <c r="DYU414" s="1085"/>
      <c r="DYV414" s="1085"/>
      <c r="DYW414" s="1080"/>
      <c r="DYX414" s="1085"/>
      <c r="DYY414" s="1085"/>
      <c r="DYZ414" s="1085"/>
      <c r="DZA414" s="1085"/>
      <c r="DZB414" s="1085"/>
      <c r="DZC414" s="1085"/>
      <c r="DZD414" s="1085"/>
      <c r="DZE414" s="1085"/>
      <c r="DZF414" s="1085"/>
      <c r="DZG414" s="1085"/>
      <c r="DZH414" s="1085"/>
      <c r="DZI414" s="1085"/>
      <c r="DZJ414" s="1085"/>
      <c r="DZK414" s="1085"/>
      <c r="DZL414" s="1080"/>
      <c r="DZM414" s="1085"/>
      <c r="DZN414" s="1085"/>
      <c r="DZO414" s="1085"/>
      <c r="DZP414" s="1085"/>
      <c r="DZQ414" s="1085"/>
      <c r="DZR414" s="1085"/>
      <c r="DZS414" s="1085"/>
      <c r="DZT414" s="1085"/>
      <c r="DZU414" s="1085"/>
      <c r="DZV414" s="1085"/>
      <c r="DZW414" s="1085"/>
      <c r="DZX414" s="1085"/>
      <c r="DZY414" s="1085"/>
      <c r="DZZ414" s="1085"/>
      <c r="EAA414" s="1080"/>
      <c r="EAB414" s="1085"/>
      <c r="EAC414" s="1085"/>
      <c r="EAD414" s="1085"/>
      <c r="EAE414" s="1085"/>
      <c r="EAF414" s="1085"/>
      <c r="EAG414" s="1085"/>
      <c r="EAH414" s="1085"/>
      <c r="EAI414" s="1085"/>
      <c r="EAJ414" s="1085"/>
      <c r="EAK414" s="1085"/>
      <c r="EAL414" s="1085"/>
      <c r="EAM414" s="1085"/>
      <c r="EAN414" s="1085"/>
      <c r="EAO414" s="1085"/>
      <c r="EAP414" s="1080"/>
      <c r="EAQ414" s="1085"/>
      <c r="EAR414" s="1085"/>
      <c r="EAS414" s="1085"/>
      <c r="EAT414" s="1085"/>
      <c r="EAU414" s="1085"/>
      <c r="EAV414" s="1085"/>
      <c r="EAW414" s="1085"/>
      <c r="EAX414" s="1085"/>
      <c r="EAY414" s="1085"/>
      <c r="EAZ414" s="1085"/>
      <c r="EBA414" s="1085"/>
      <c r="EBB414" s="1085"/>
      <c r="EBC414" s="1085"/>
      <c r="EBD414" s="1085"/>
      <c r="EBE414" s="1080"/>
      <c r="EBF414" s="1085"/>
      <c r="EBG414" s="1085"/>
      <c r="EBH414" s="1085"/>
      <c r="EBI414" s="1085"/>
      <c r="EBJ414" s="1085"/>
      <c r="EBK414" s="1085"/>
      <c r="EBL414" s="1085"/>
      <c r="EBM414" s="1085"/>
      <c r="EBN414" s="1085"/>
      <c r="EBO414" s="1085"/>
      <c r="EBP414" s="1085"/>
      <c r="EBQ414" s="1085"/>
      <c r="EBR414" s="1085"/>
      <c r="EBS414" s="1085"/>
      <c r="EBT414" s="1080"/>
      <c r="EBU414" s="1085"/>
      <c r="EBV414" s="1085"/>
      <c r="EBW414" s="1085"/>
      <c r="EBX414" s="1085"/>
      <c r="EBY414" s="1085"/>
      <c r="EBZ414" s="1085"/>
      <c r="ECA414" s="1085"/>
      <c r="ECB414" s="1085"/>
      <c r="ECC414" s="1085"/>
      <c r="ECD414" s="1085"/>
      <c r="ECE414" s="1085"/>
      <c r="ECF414" s="1085"/>
      <c r="ECG414" s="1085"/>
      <c r="ECH414" s="1085"/>
      <c r="ECI414" s="1080"/>
      <c r="ECJ414" s="1085"/>
      <c r="ECK414" s="1085"/>
      <c r="ECL414" s="1085"/>
      <c r="ECM414" s="1085"/>
      <c r="ECN414" s="1085"/>
      <c r="ECO414" s="1085"/>
      <c r="ECP414" s="1085"/>
      <c r="ECQ414" s="1085"/>
      <c r="ECR414" s="1085"/>
      <c r="ECS414" s="1085"/>
      <c r="ECT414" s="1085"/>
      <c r="ECU414" s="1085"/>
      <c r="ECV414" s="1085"/>
      <c r="ECW414" s="1085"/>
      <c r="ECX414" s="1080"/>
      <c r="ECY414" s="1085"/>
      <c r="ECZ414" s="1085"/>
      <c r="EDA414" s="1085"/>
      <c r="EDB414" s="1085"/>
      <c r="EDC414" s="1085"/>
      <c r="EDD414" s="1085"/>
      <c r="EDE414" s="1085"/>
      <c r="EDF414" s="1085"/>
      <c r="EDG414" s="1085"/>
      <c r="EDH414" s="1085"/>
      <c r="EDI414" s="1085"/>
      <c r="EDJ414" s="1085"/>
      <c r="EDK414" s="1085"/>
      <c r="EDL414" s="1085"/>
      <c r="EDM414" s="1080"/>
      <c r="EDN414" s="1085"/>
      <c r="EDO414" s="1085"/>
      <c r="EDP414" s="1085"/>
      <c r="EDQ414" s="1085"/>
      <c r="EDR414" s="1085"/>
      <c r="EDS414" s="1085"/>
      <c r="EDT414" s="1085"/>
      <c r="EDU414" s="1085"/>
      <c r="EDV414" s="1085"/>
      <c r="EDW414" s="1085"/>
      <c r="EDX414" s="1085"/>
      <c r="EDY414" s="1085"/>
      <c r="EDZ414" s="1085"/>
      <c r="EEA414" s="1085"/>
      <c r="EEB414" s="1080"/>
      <c r="EEC414" s="1085"/>
      <c r="EED414" s="1085"/>
      <c r="EEE414" s="1085"/>
      <c r="EEF414" s="1085"/>
      <c r="EEG414" s="1085"/>
      <c r="EEH414" s="1085"/>
      <c r="EEI414" s="1085"/>
      <c r="EEJ414" s="1085"/>
      <c r="EEK414" s="1085"/>
      <c r="EEL414" s="1085"/>
      <c r="EEM414" s="1085"/>
      <c r="EEN414" s="1085"/>
      <c r="EEO414" s="1085"/>
      <c r="EEP414" s="1085"/>
      <c r="EEQ414" s="1080"/>
      <c r="EER414" s="1085"/>
      <c r="EES414" s="1085"/>
      <c r="EET414" s="1085"/>
      <c r="EEU414" s="1085"/>
      <c r="EEV414" s="1085"/>
      <c r="EEW414" s="1085"/>
      <c r="EEX414" s="1085"/>
      <c r="EEY414" s="1085"/>
      <c r="EEZ414" s="1085"/>
      <c r="EFA414" s="1085"/>
      <c r="EFB414" s="1085"/>
      <c r="EFC414" s="1085"/>
      <c r="EFD414" s="1085"/>
      <c r="EFE414" s="1085"/>
      <c r="EFF414" s="1080"/>
      <c r="EFG414" s="1085"/>
      <c r="EFH414" s="1085"/>
      <c r="EFI414" s="1085"/>
      <c r="EFJ414" s="1085"/>
      <c r="EFK414" s="1085"/>
      <c r="EFL414" s="1085"/>
      <c r="EFM414" s="1085"/>
      <c r="EFN414" s="1085"/>
      <c r="EFO414" s="1085"/>
      <c r="EFP414" s="1085"/>
      <c r="EFQ414" s="1085"/>
      <c r="EFR414" s="1085"/>
      <c r="EFS414" s="1085"/>
      <c r="EFT414" s="1085"/>
      <c r="EFU414" s="1080"/>
      <c r="EFV414" s="1085"/>
      <c r="EFW414" s="1085"/>
      <c r="EFX414" s="1085"/>
      <c r="EFY414" s="1085"/>
      <c r="EFZ414" s="1085"/>
      <c r="EGA414" s="1085"/>
      <c r="EGB414" s="1085"/>
      <c r="EGC414" s="1085"/>
      <c r="EGD414" s="1085"/>
      <c r="EGE414" s="1085"/>
      <c r="EGF414" s="1085"/>
      <c r="EGG414" s="1085"/>
      <c r="EGH414" s="1085"/>
      <c r="EGI414" s="1085"/>
      <c r="EGJ414" s="1080"/>
      <c r="EGK414" s="1085"/>
      <c r="EGL414" s="1085"/>
      <c r="EGM414" s="1085"/>
      <c r="EGN414" s="1085"/>
      <c r="EGO414" s="1085"/>
      <c r="EGP414" s="1085"/>
      <c r="EGQ414" s="1085"/>
      <c r="EGR414" s="1085"/>
      <c r="EGS414" s="1085"/>
      <c r="EGT414" s="1085"/>
      <c r="EGU414" s="1085"/>
      <c r="EGV414" s="1085"/>
      <c r="EGW414" s="1085"/>
      <c r="EGX414" s="1085"/>
      <c r="EGY414" s="1080"/>
      <c r="EGZ414" s="1085"/>
      <c r="EHA414" s="1085"/>
      <c r="EHB414" s="1085"/>
      <c r="EHC414" s="1085"/>
      <c r="EHD414" s="1085"/>
      <c r="EHE414" s="1085"/>
      <c r="EHF414" s="1085"/>
      <c r="EHG414" s="1085"/>
      <c r="EHH414" s="1085"/>
      <c r="EHI414" s="1085"/>
      <c r="EHJ414" s="1085"/>
      <c r="EHK414" s="1085"/>
      <c r="EHL414" s="1085"/>
      <c r="EHM414" s="1085"/>
      <c r="EHN414" s="1080"/>
      <c r="EHO414" s="1085"/>
      <c r="EHP414" s="1085"/>
      <c r="EHQ414" s="1085"/>
      <c r="EHR414" s="1085"/>
      <c r="EHS414" s="1085"/>
      <c r="EHT414" s="1085"/>
      <c r="EHU414" s="1085"/>
      <c r="EHV414" s="1085"/>
      <c r="EHW414" s="1085"/>
      <c r="EHX414" s="1085"/>
      <c r="EHY414" s="1085"/>
      <c r="EHZ414" s="1085"/>
      <c r="EIA414" s="1085"/>
      <c r="EIB414" s="1085"/>
      <c r="EIC414" s="1080"/>
      <c r="EID414" s="1085"/>
      <c r="EIE414" s="1085"/>
      <c r="EIF414" s="1085"/>
      <c r="EIG414" s="1085"/>
      <c r="EIH414" s="1085"/>
      <c r="EII414" s="1085"/>
      <c r="EIJ414" s="1085"/>
      <c r="EIK414" s="1085"/>
      <c r="EIL414" s="1085"/>
      <c r="EIM414" s="1085"/>
      <c r="EIN414" s="1085"/>
      <c r="EIO414" s="1085"/>
      <c r="EIP414" s="1085"/>
      <c r="EIQ414" s="1085"/>
      <c r="EIR414" s="1080"/>
      <c r="EIS414" s="1085"/>
      <c r="EIT414" s="1085"/>
      <c r="EIU414" s="1085"/>
      <c r="EIV414" s="1085"/>
      <c r="EIW414" s="1085"/>
      <c r="EIX414" s="1085"/>
      <c r="EIY414" s="1085"/>
      <c r="EIZ414" s="1085"/>
      <c r="EJA414" s="1085"/>
      <c r="EJB414" s="1085"/>
      <c r="EJC414" s="1085"/>
      <c r="EJD414" s="1085"/>
      <c r="EJE414" s="1085"/>
      <c r="EJF414" s="1085"/>
      <c r="EJG414" s="1080"/>
      <c r="EJH414" s="1085"/>
      <c r="EJI414" s="1085"/>
      <c r="EJJ414" s="1085"/>
      <c r="EJK414" s="1085"/>
      <c r="EJL414" s="1085"/>
      <c r="EJM414" s="1085"/>
      <c r="EJN414" s="1085"/>
      <c r="EJO414" s="1085"/>
      <c r="EJP414" s="1085"/>
      <c r="EJQ414" s="1085"/>
      <c r="EJR414" s="1085"/>
      <c r="EJS414" s="1085"/>
      <c r="EJT414" s="1085"/>
      <c r="EJU414" s="1085"/>
      <c r="EJV414" s="1080"/>
      <c r="EJW414" s="1085"/>
      <c r="EJX414" s="1085"/>
      <c r="EJY414" s="1085"/>
      <c r="EJZ414" s="1085"/>
      <c r="EKA414" s="1085"/>
      <c r="EKB414" s="1085"/>
      <c r="EKC414" s="1085"/>
      <c r="EKD414" s="1085"/>
      <c r="EKE414" s="1085"/>
      <c r="EKF414" s="1085"/>
      <c r="EKG414" s="1085"/>
      <c r="EKH414" s="1085"/>
      <c r="EKI414" s="1085"/>
      <c r="EKJ414" s="1085"/>
      <c r="EKK414" s="1080"/>
      <c r="EKL414" s="1085"/>
      <c r="EKM414" s="1085"/>
      <c r="EKN414" s="1085"/>
      <c r="EKO414" s="1085"/>
      <c r="EKP414" s="1085"/>
      <c r="EKQ414" s="1085"/>
      <c r="EKR414" s="1085"/>
      <c r="EKS414" s="1085"/>
      <c r="EKT414" s="1085"/>
      <c r="EKU414" s="1085"/>
      <c r="EKV414" s="1085"/>
      <c r="EKW414" s="1085"/>
      <c r="EKX414" s="1085"/>
      <c r="EKY414" s="1085"/>
      <c r="EKZ414" s="1080"/>
      <c r="ELA414" s="1085"/>
      <c r="ELB414" s="1085"/>
      <c r="ELC414" s="1085"/>
      <c r="ELD414" s="1085"/>
      <c r="ELE414" s="1085"/>
      <c r="ELF414" s="1085"/>
      <c r="ELG414" s="1085"/>
      <c r="ELH414" s="1085"/>
      <c r="ELI414" s="1085"/>
      <c r="ELJ414" s="1085"/>
      <c r="ELK414" s="1085"/>
      <c r="ELL414" s="1085"/>
      <c r="ELM414" s="1085"/>
      <c r="ELN414" s="1085"/>
      <c r="ELO414" s="1080"/>
      <c r="ELP414" s="1085"/>
      <c r="ELQ414" s="1085"/>
      <c r="ELR414" s="1085"/>
      <c r="ELS414" s="1085"/>
      <c r="ELT414" s="1085"/>
      <c r="ELU414" s="1085"/>
      <c r="ELV414" s="1085"/>
      <c r="ELW414" s="1085"/>
      <c r="ELX414" s="1085"/>
      <c r="ELY414" s="1085"/>
      <c r="ELZ414" s="1085"/>
      <c r="EMA414" s="1085"/>
      <c r="EMB414" s="1085"/>
      <c r="EMC414" s="1085"/>
      <c r="EMD414" s="1080"/>
      <c r="EME414" s="1085"/>
      <c r="EMF414" s="1085"/>
      <c r="EMG414" s="1085"/>
      <c r="EMH414" s="1085"/>
      <c r="EMI414" s="1085"/>
      <c r="EMJ414" s="1085"/>
      <c r="EMK414" s="1085"/>
      <c r="EML414" s="1085"/>
      <c r="EMM414" s="1085"/>
      <c r="EMN414" s="1085"/>
      <c r="EMO414" s="1085"/>
      <c r="EMP414" s="1085"/>
      <c r="EMQ414" s="1085"/>
      <c r="EMR414" s="1085"/>
      <c r="EMS414" s="1080"/>
      <c r="EMT414" s="1085"/>
      <c r="EMU414" s="1085"/>
      <c r="EMV414" s="1085"/>
      <c r="EMW414" s="1085"/>
      <c r="EMX414" s="1085"/>
      <c r="EMY414" s="1085"/>
      <c r="EMZ414" s="1085"/>
      <c r="ENA414" s="1085"/>
      <c r="ENB414" s="1085"/>
      <c r="ENC414" s="1085"/>
      <c r="END414" s="1085"/>
      <c r="ENE414" s="1085"/>
      <c r="ENF414" s="1085"/>
      <c r="ENG414" s="1085"/>
      <c r="ENH414" s="1080"/>
      <c r="ENI414" s="1085"/>
      <c r="ENJ414" s="1085"/>
      <c r="ENK414" s="1085"/>
      <c r="ENL414" s="1085"/>
      <c r="ENM414" s="1085"/>
      <c r="ENN414" s="1085"/>
      <c r="ENO414" s="1085"/>
      <c r="ENP414" s="1085"/>
      <c r="ENQ414" s="1085"/>
      <c r="ENR414" s="1085"/>
      <c r="ENS414" s="1085"/>
      <c r="ENT414" s="1085"/>
      <c r="ENU414" s="1085"/>
      <c r="ENV414" s="1085"/>
      <c r="ENW414" s="1080"/>
      <c r="ENX414" s="1085"/>
      <c r="ENY414" s="1085"/>
      <c r="ENZ414" s="1085"/>
      <c r="EOA414" s="1085"/>
      <c r="EOB414" s="1085"/>
      <c r="EOC414" s="1085"/>
      <c r="EOD414" s="1085"/>
      <c r="EOE414" s="1085"/>
      <c r="EOF414" s="1085"/>
      <c r="EOG414" s="1085"/>
      <c r="EOH414" s="1085"/>
      <c r="EOI414" s="1085"/>
      <c r="EOJ414" s="1085"/>
      <c r="EOK414" s="1085"/>
      <c r="EOL414" s="1080"/>
      <c r="EOM414" s="1085"/>
      <c r="EON414" s="1085"/>
      <c r="EOO414" s="1085"/>
      <c r="EOP414" s="1085"/>
      <c r="EOQ414" s="1085"/>
      <c r="EOR414" s="1085"/>
      <c r="EOS414" s="1085"/>
      <c r="EOT414" s="1085"/>
      <c r="EOU414" s="1085"/>
      <c r="EOV414" s="1085"/>
      <c r="EOW414" s="1085"/>
      <c r="EOX414" s="1085"/>
      <c r="EOY414" s="1085"/>
      <c r="EOZ414" s="1085"/>
      <c r="EPA414" s="1080"/>
      <c r="EPB414" s="1085"/>
      <c r="EPC414" s="1085"/>
      <c r="EPD414" s="1085"/>
      <c r="EPE414" s="1085"/>
      <c r="EPF414" s="1085"/>
      <c r="EPG414" s="1085"/>
      <c r="EPH414" s="1085"/>
      <c r="EPI414" s="1085"/>
      <c r="EPJ414" s="1085"/>
      <c r="EPK414" s="1085"/>
      <c r="EPL414" s="1085"/>
      <c r="EPM414" s="1085"/>
      <c r="EPN414" s="1085"/>
      <c r="EPO414" s="1085"/>
      <c r="EPP414" s="1080"/>
      <c r="EPQ414" s="1085"/>
      <c r="EPR414" s="1085"/>
      <c r="EPS414" s="1085"/>
      <c r="EPT414" s="1085"/>
      <c r="EPU414" s="1085"/>
      <c r="EPV414" s="1085"/>
      <c r="EPW414" s="1085"/>
      <c r="EPX414" s="1085"/>
      <c r="EPY414" s="1085"/>
      <c r="EPZ414" s="1085"/>
      <c r="EQA414" s="1085"/>
      <c r="EQB414" s="1085"/>
      <c r="EQC414" s="1085"/>
      <c r="EQD414" s="1085"/>
      <c r="EQE414" s="1080"/>
      <c r="EQF414" s="1085"/>
      <c r="EQG414" s="1085"/>
      <c r="EQH414" s="1085"/>
      <c r="EQI414" s="1085"/>
      <c r="EQJ414" s="1085"/>
      <c r="EQK414" s="1085"/>
      <c r="EQL414" s="1085"/>
      <c r="EQM414" s="1085"/>
      <c r="EQN414" s="1085"/>
      <c r="EQO414" s="1085"/>
      <c r="EQP414" s="1085"/>
      <c r="EQQ414" s="1085"/>
      <c r="EQR414" s="1085"/>
      <c r="EQS414" s="1085"/>
      <c r="EQT414" s="1080"/>
      <c r="EQU414" s="1085"/>
      <c r="EQV414" s="1085"/>
      <c r="EQW414" s="1085"/>
      <c r="EQX414" s="1085"/>
      <c r="EQY414" s="1085"/>
      <c r="EQZ414" s="1085"/>
      <c r="ERA414" s="1085"/>
      <c r="ERB414" s="1085"/>
      <c r="ERC414" s="1085"/>
      <c r="ERD414" s="1085"/>
      <c r="ERE414" s="1085"/>
      <c r="ERF414" s="1085"/>
      <c r="ERG414" s="1085"/>
      <c r="ERH414" s="1085"/>
      <c r="ERI414" s="1080"/>
      <c r="ERJ414" s="1085"/>
      <c r="ERK414" s="1085"/>
      <c r="ERL414" s="1085"/>
      <c r="ERM414" s="1085"/>
      <c r="ERN414" s="1085"/>
      <c r="ERO414" s="1085"/>
      <c r="ERP414" s="1085"/>
      <c r="ERQ414" s="1085"/>
      <c r="ERR414" s="1085"/>
      <c r="ERS414" s="1085"/>
      <c r="ERT414" s="1085"/>
      <c r="ERU414" s="1085"/>
      <c r="ERV414" s="1085"/>
      <c r="ERW414" s="1085"/>
      <c r="ERX414" s="1080"/>
      <c r="ERY414" s="1085"/>
      <c r="ERZ414" s="1085"/>
      <c r="ESA414" s="1085"/>
      <c r="ESB414" s="1085"/>
      <c r="ESC414" s="1085"/>
      <c r="ESD414" s="1085"/>
      <c r="ESE414" s="1085"/>
      <c r="ESF414" s="1085"/>
      <c r="ESG414" s="1085"/>
      <c r="ESH414" s="1085"/>
      <c r="ESI414" s="1085"/>
      <c r="ESJ414" s="1085"/>
      <c r="ESK414" s="1085"/>
      <c r="ESL414" s="1085"/>
      <c r="ESM414" s="1080"/>
      <c r="ESN414" s="1085"/>
      <c r="ESO414" s="1085"/>
      <c r="ESP414" s="1085"/>
      <c r="ESQ414" s="1085"/>
      <c r="ESR414" s="1085"/>
      <c r="ESS414" s="1085"/>
      <c r="EST414" s="1085"/>
      <c r="ESU414" s="1085"/>
      <c r="ESV414" s="1085"/>
      <c r="ESW414" s="1085"/>
      <c r="ESX414" s="1085"/>
      <c r="ESY414" s="1085"/>
      <c r="ESZ414" s="1085"/>
      <c r="ETA414" s="1085"/>
      <c r="ETB414" s="1080"/>
      <c r="ETC414" s="1085"/>
      <c r="ETD414" s="1085"/>
      <c r="ETE414" s="1085"/>
      <c r="ETF414" s="1085"/>
      <c r="ETG414" s="1085"/>
      <c r="ETH414" s="1085"/>
      <c r="ETI414" s="1085"/>
      <c r="ETJ414" s="1085"/>
      <c r="ETK414" s="1085"/>
      <c r="ETL414" s="1085"/>
      <c r="ETM414" s="1085"/>
      <c r="ETN414" s="1085"/>
      <c r="ETO414" s="1085"/>
      <c r="ETP414" s="1085"/>
      <c r="ETQ414" s="1080"/>
      <c r="ETR414" s="1085"/>
      <c r="ETS414" s="1085"/>
      <c r="ETT414" s="1085"/>
      <c r="ETU414" s="1085"/>
      <c r="ETV414" s="1085"/>
      <c r="ETW414" s="1085"/>
      <c r="ETX414" s="1085"/>
      <c r="ETY414" s="1085"/>
      <c r="ETZ414" s="1085"/>
      <c r="EUA414" s="1085"/>
      <c r="EUB414" s="1085"/>
      <c r="EUC414" s="1085"/>
      <c r="EUD414" s="1085"/>
      <c r="EUE414" s="1085"/>
      <c r="EUF414" s="1080"/>
      <c r="EUG414" s="1085"/>
      <c r="EUH414" s="1085"/>
      <c r="EUI414" s="1085"/>
      <c r="EUJ414" s="1085"/>
      <c r="EUK414" s="1085"/>
      <c r="EUL414" s="1085"/>
      <c r="EUM414" s="1085"/>
      <c r="EUN414" s="1085"/>
      <c r="EUO414" s="1085"/>
      <c r="EUP414" s="1085"/>
      <c r="EUQ414" s="1085"/>
      <c r="EUR414" s="1085"/>
      <c r="EUS414" s="1085"/>
      <c r="EUT414" s="1085"/>
      <c r="EUU414" s="1080"/>
      <c r="EUV414" s="1085"/>
      <c r="EUW414" s="1085"/>
      <c r="EUX414" s="1085"/>
      <c r="EUY414" s="1085"/>
      <c r="EUZ414" s="1085"/>
      <c r="EVA414" s="1085"/>
      <c r="EVB414" s="1085"/>
      <c r="EVC414" s="1085"/>
      <c r="EVD414" s="1085"/>
      <c r="EVE414" s="1085"/>
      <c r="EVF414" s="1085"/>
      <c r="EVG414" s="1085"/>
      <c r="EVH414" s="1085"/>
      <c r="EVI414" s="1085"/>
      <c r="EVJ414" s="1080"/>
      <c r="EVK414" s="1085"/>
      <c r="EVL414" s="1085"/>
      <c r="EVM414" s="1085"/>
      <c r="EVN414" s="1085"/>
      <c r="EVO414" s="1085"/>
      <c r="EVP414" s="1085"/>
      <c r="EVQ414" s="1085"/>
      <c r="EVR414" s="1085"/>
      <c r="EVS414" s="1085"/>
      <c r="EVT414" s="1085"/>
      <c r="EVU414" s="1085"/>
      <c r="EVV414" s="1085"/>
      <c r="EVW414" s="1085"/>
      <c r="EVX414" s="1085"/>
      <c r="EVY414" s="1080"/>
      <c r="EVZ414" s="1085"/>
      <c r="EWA414" s="1085"/>
      <c r="EWB414" s="1085"/>
      <c r="EWC414" s="1085"/>
      <c r="EWD414" s="1085"/>
      <c r="EWE414" s="1085"/>
      <c r="EWF414" s="1085"/>
      <c r="EWG414" s="1085"/>
      <c r="EWH414" s="1085"/>
      <c r="EWI414" s="1085"/>
      <c r="EWJ414" s="1085"/>
      <c r="EWK414" s="1085"/>
      <c r="EWL414" s="1085"/>
      <c r="EWM414" s="1085"/>
      <c r="EWN414" s="1080"/>
      <c r="EWO414" s="1085"/>
      <c r="EWP414" s="1085"/>
      <c r="EWQ414" s="1085"/>
      <c r="EWR414" s="1085"/>
      <c r="EWS414" s="1085"/>
      <c r="EWT414" s="1085"/>
      <c r="EWU414" s="1085"/>
      <c r="EWV414" s="1085"/>
      <c r="EWW414" s="1085"/>
      <c r="EWX414" s="1085"/>
      <c r="EWY414" s="1085"/>
      <c r="EWZ414" s="1085"/>
      <c r="EXA414" s="1085"/>
      <c r="EXB414" s="1085"/>
      <c r="EXC414" s="1080"/>
      <c r="EXD414" s="1085"/>
      <c r="EXE414" s="1085"/>
      <c r="EXF414" s="1085"/>
      <c r="EXG414" s="1085"/>
      <c r="EXH414" s="1085"/>
      <c r="EXI414" s="1085"/>
      <c r="EXJ414" s="1085"/>
      <c r="EXK414" s="1085"/>
      <c r="EXL414" s="1085"/>
      <c r="EXM414" s="1085"/>
      <c r="EXN414" s="1085"/>
      <c r="EXO414" s="1085"/>
      <c r="EXP414" s="1085"/>
      <c r="EXQ414" s="1085"/>
      <c r="EXR414" s="1080"/>
      <c r="EXS414" s="1085"/>
      <c r="EXT414" s="1085"/>
      <c r="EXU414" s="1085"/>
      <c r="EXV414" s="1085"/>
      <c r="EXW414" s="1085"/>
      <c r="EXX414" s="1085"/>
      <c r="EXY414" s="1085"/>
      <c r="EXZ414" s="1085"/>
      <c r="EYA414" s="1085"/>
      <c r="EYB414" s="1085"/>
      <c r="EYC414" s="1085"/>
      <c r="EYD414" s="1085"/>
      <c r="EYE414" s="1085"/>
      <c r="EYF414" s="1085"/>
      <c r="EYG414" s="1080"/>
      <c r="EYH414" s="1085"/>
      <c r="EYI414" s="1085"/>
      <c r="EYJ414" s="1085"/>
      <c r="EYK414" s="1085"/>
      <c r="EYL414" s="1085"/>
      <c r="EYM414" s="1085"/>
      <c r="EYN414" s="1085"/>
      <c r="EYO414" s="1085"/>
      <c r="EYP414" s="1085"/>
      <c r="EYQ414" s="1085"/>
      <c r="EYR414" s="1085"/>
      <c r="EYS414" s="1085"/>
      <c r="EYT414" s="1085"/>
      <c r="EYU414" s="1085"/>
      <c r="EYV414" s="1080"/>
      <c r="EYW414" s="1085"/>
      <c r="EYX414" s="1085"/>
      <c r="EYY414" s="1085"/>
      <c r="EYZ414" s="1085"/>
      <c r="EZA414" s="1085"/>
      <c r="EZB414" s="1085"/>
      <c r="EZC414" s="1085"/>
      <c r="EZD414" s="1085"/>
      <c r="EZE414" s="1085"/>
      <c r="EZF414" s="1085"/>
      <c r="EZG414" s="1085"/>
      <c r="EZH414" s="1085"/>
      <c r="EZI414" s="1085"/>
      <c r="EZJ414" s="1085"/>
      <c r="EZK414" s="1080"/>
      <c r="EZL414" s="1085"/>
      <c r="EZM414" s="1085"/>
      <c r="EZN414" s="1085"/>
      <c r="EZO414" s="1085"/>
      <c r="EZP414" s="1085"/>
      <c r="EZQ414" s="1085"/>
      <c r="EZR414" s="1085"/>
      <c r="EZS414" s="1085"/>
      <c r="EZT414" s="1085"/>
      <c r="EZU414" s="1085"/>
      <c r="EZV414" s="1085"/>
      <c r="EZW414" s="1085"/>
      <c r="EZX414" s="1085"/>
      <c r="EZY414" s="1085"/>
      <c r="EZZ414" s="1080"/>
      <c r="FAA414" s="1085"/>
      <c r="FAB414" s="1085"/>
      <c r="FAC414" s="1085"/>
      <c r="FAD414" s="1085"/>
      <c r="FAE414" s="1085"/>
      <c r="FAF414" s="1085"/>
      <c r="FAG414" s="1085"/>
      <c r="FAH414" s="1085"/>
      <c r="FAI414" s="1085"/>
      <c r="FAJ414" s="1085"/>
      <c r="FAK414" s="1085"/>
      <c r="FAL414" s="1085"/>
      <c r="FAM414" s="1085"/>
      <c r="FAN414" s="1085"/>
      <c r="FAO414" s="1080"/>
      <c r="FAP414" s="1085"/>
      <c r="FAQ414" s="1085"/>
      <c r="FAR414" s="1085"/>
      <c r="FAS414" s="1085"/>
      <c r="FAT414" s="1085"/>
      <c r="FAU414" s="1085"/>
      <c r="FAV414" s="1085"/>
      <c r="FAW414" s="1085"/>
      <c r="FAX414" s="1085"/>
      <c r="FAY414" s="1085"/>
      <c r="FAZ414" s="1085"/>
      <c r="FBA414" s="1085"/>
      <c r="FBB414" s="1085"/>
      <c r="FBC414" s="1085"/>
      <c r="FBD414" s="1080"/>
      <c r="FBE414" s="1085"/>
      <c r="FBF414" s="1085"/>
      <c r="FBG414" s="1085"/>
      <c r="FBH414" s="1085"/>
      <c r="FBI414" s="1085"/>
      <c r="FBJ414" s="1085"/>
      <c r="FBK414" s="1085"/>
      <c r="FBL414" s="1085"/>
      <c r="FBM414" s="1085"/>
      <c r="FBN414" s="1085"/>
      <c r="FBO414" s="1085"/>
      <c r="FBP414" s="1085"/>
      <c r="FBQ414" s="1085"/>
      <c r="FBR414" s="1085"/>
      <c r="FBS414" s="1080"/>
      <c r="FBT414" s="1085"/>
      <c r="FBU414" s="1085"/>
      <c r="FBV414" s="1085"/>
      <c r="FBW414" s="1085"/>
      <c r="FBX414" s="1085"/>
      <c r="FBY414" s="1085"/>
      <c r="FBZ414" s="1085"/>
      <c r="FCA414" s="1085"/>
      <c r="FCB414" s="1085"/>
      <c r="FCC414" s="1085"/>
      <c r="FCD414" s="1085"/>
      <c r="FCE414" s="1085"/>
      <c r="FCF414" s="1085"/>
      <c r="FCG414" s="1085"/>
      <c r="FCH414" s="1080"/>
      <c r="FCI414" s="1085"/>
      <c r="FCJ414" s="1085"/>
      <c r="FCK414" s="1085"/>
      <c r="FCL414" s="1085"/>
      <c r="FCM414" s="1085"/>
      <c r="FCN414" s="1085"/>
      <c r="FCO414" s="1085"/>
      <c r="FCP414" s="1085"/>
      <c r="FCQ414" s="1085"/>
      <c r="FCR414" s="1085"/>
      <c r="FCS414" s="1085"/>
      <c r="FCT414" s="1085"/>
      <c r="FCU414" s="1085"/>
      <c r="FCV414" s="1085"/>
      <c r="FCW414" s="1080"/>
      <c r="FCX414" s="1085"/>
      <c r="FCY414" s="1085"/>
      <c r="FCZ414" s="1085"/>
      <c r="FDA414" s="1085"/>
      <c r="FDB414" s="1085"/>
      <c r="FDC414" s="1085"/>
      <c r="FDD414" s="1085"/>
      <c r="FDE414" s="1085"/>
      <c r="FDF414" s="1085"/>
      <c r="FDG414" s="1085"/>
      <c r="FDH414" s="1085"/>
      <c r="FDI414" s="1085"/>
      <c r="FDJ414" s="1085"/>
      <c r="FDK414" s="1085"/>
      <c r="FDL414" s="1080"/>
      <c r="FDM414" s="1085"/>
      <c r="FDN414" s="1085"/>
      <c r="FDO414" s="1085"/>
      <c r="FDP414" s="1085"/>
      <c r="FDQ414" s="1085"/>
      <c r="FDR414" s="1085"/>
      <c r="FDS414" s="1085"/>
      <c r="FDT414" s="1085"/>
      <c r="FDU414" s="1085"/>
      <c r="FDV414" s="1085"/>
      <c r="FDW414" s="1085"/>
      <c r="FDX414" s="1085"/>
      <c r="FDY414" s="1085"/>
      <c r="FDZ414" s="1085"/>
      <c r="FEA414" s="1080"/>
      <c r="FEB414" s="1085"/>
      <c r="FEC414" s="1085"/>
      <c r="FED414" s="1085"/>
      <c r="FEE414" s="1085"/>
      <c r="FEF414" s="1085"/>
      <c r="FEG414" s="1085"/>
      <c r="FEH414" s="1085"/>
      <c r="FEI414" s="1085"/>
      <c r="FEJ414" s="1085"/>
      <c r="FEK414" s="1085"/>
      <c r="FEL414" s="1085"/>
      <c r="FEM414" s="1085"/>
      <c r="FEN414" s="1085"/>
      <c r="FEO414" s="1085"/>
      <c r="FEP414" s="1080"/>
      <c r="FEQ414" s="1085"/>
      <c r="FER414" s="1085"/>
      <c r="FES414" s="1085"/>
      <c r="FET414" s="1085"/>
      <c r="FEU414" s="1085"/>
      <c r="FEV414" s="1085"/>
      <c r="FEW414" s="1085"/>
      <c r="FEX414" s="1085"/>
      <c r="FEY414" s="1085"/>
      <c r="FEZ414" s="1085"/>
      <c r="FFA414" s="1085"/>
      <c r="FFB414" s="1085"/>
      <c r="FFC414" s="1085"/>
      <c r="FFD414" s="1085"/>
      <c r="FFE414" s="1080"/>
      <c r="FFF414" s="1085"/>
      <c r="FFG414" s="1085"/>
      <c r="FFH414" s="1085"/>
      <c r="FFI414" s="1085"/>
      <c r="FFJ414" s="1085"/>
      <c r="FFK414" s="1085"/>
      <c r="FFL414" s="1085"/>
      <c r="FFM414" s="1085"/>
      <c r="FFN414" s="1085"/>
      <c r="FFO414" s="1085"/>
      <c r="FFP414" s="1085"/>
      <c r="FFQ414" s="1085"/>
      <c r="FFR414" s="1085"/>
      <c r="FFS414" s="1085"/>
      <c r="FFT414" s="1080"/>
      <c r="FFU414" s="1085"/>
      <c r="FFV414" s="1085"/>
      <c r="FFW414" s="1085"/>
      <c r="FFX414" s="1085"/>
      <c r="FFY414" s="1085"/>
      <c r="FFZ414" s="1085"/>
      <c r="FGA414" s="1085"/>
      <c r="FGB414" s="1085"/>
      <c r="FGC414" s="1085"/>
      <c r="FGD414" s="1085"/>
      <c r="FGE414" s="1085"/>
      <c r="FGF414" s="1085"/>
      <c r="FGG414" s="1085"/>
      <c r="FGH414" s="1085"/>
      <c r="FGI414" s="1080"/>
      <c r="FGJ414" s="1085"/>
      <c r="FGK414" s="1085"/>
      <c r="FGL414" s="1085"/>
      <c r="FGM414" s="1085"/>
      <c r="FGN414" s="1085"/>
      <c r="FGO414" s="1085"/>
      <c r="FGP414" s="1085"/>
      <c r="FGQ414" s="1085"/>
      <c r="FGR414" s="1085"/>
      <c r="FGS414" s="1085"/>
      <c r="FGT414" s="1085"/>
      <c r="FGU414" s="1085"/>
      <c r="FGV414" s="1085"/>
      <c r="FGW414" s="1085"/>
      <c r="FGX414" s="1080"/>
      <c r="FGY414" s="1085"/>
      <c r="FGZ414" s="1085"/>
      <c r="FHA414" s="1085"/>
      <c r="FHB414" s="1085"/>
      <c r="FHC414" s="1085"/>
      <c r="FHD414" s="1085"/>
      <c r="FHE414" s="1085"/>
      <c r="FHF414" s="1085"/>
      <c r="FHG414" s="1085"/>
      <c r="FHH414" s="1085"/>
      <c r="FHI414" s="1085"/>
      <c r="FHJ414" s="1085"/>
      <c r="FHK414" s="1085"/>
      <c r="FHL414" s="1085"/>
      <c r="FHM414" s="1080"/>
      <c r="FHN414" s="1085"/>
      <c r="FHO414" s="1085"/>
      <c r="FHP414" s="1085"/>
      <c r="FHQ414" s="1085"/>
      <c r="FHR414" s="1085"/>
      <c r="FHS414" s="1085"/>
      <c r="FHT414" s="1085"/>
      <c r="FHU414" s="1085"/>
      <c r="FHV414" s="1085"/>
      <c r="FHW414" s="1085"/>
      <c r="FHX414" s="1085"/>
      <c r="FHY414" s="1085"/>
      <c r="FHZ414" s="1085"/>
      <c r="FIA414" s="1085"/>
      <c r="FIB414" s="1080"/>
      <c r="FIC414" s="1085"/>
      <c r="FID414" s="1085"/>
      <c r="FIE414" s="1085"/>
      <c r="FIF414" s="1085"/>
      <c r="FIG414" s="1085"/>
      <c r="FIH414" s="1085"/>
      <c r="FII414" s="1085"/>
      <c r="FIJ414" s="1085"/>
      <c r="FIK414" s="1085"/>
      <c r="FIL414" s="1085"/>
      <c r="FIM414" s="1085"/>
      <c r="FIN414" s="1085"/>
      <c r="FIO414" s="1085"/>
      <c r="FIP414" s="1085"/>
      <c r="FIQ414" s="1080"/>
      <c r="FIR414" s="1085"/>
      <c r="FIS414" s="1085"/>
      <c r="FIT414" s="1085"/>
      <c r="FIU414" s="1085"/>
      <c r="FIV414" s="1085"/>
      <c r="FIW414" s="1085"/>
      <c r="FIX414" s="1085"/>
      <c r="FIY414" s="1085"/>
      <c r="FIZ414" s="1085"/>
      <c r="FJA414" s="1085"/>
      <c r="FJB414" s="1085"/>
      <c r="FJC414" s="1085"/>
      <c r="FJD414" s="1085"/>
      <c r="FJE414" s="1085"/>
      <c r="FJF414" s="1080"/>
      <c r="FJG414" s="1085"/>
      <c r="FJH414" s="1085"/>
      <c r="FJI414" s="1085"/>
      <c r="FJJ414" s="1085"/>
      <c r="FJK414" s="1085"/>
      <c r="FJL414" s="1085"/>
      <c r="FJM414" s="1085"/>
      <c r="FJN414" s="1085"/>
      <c r="FJO414" s="1085"/>
      <c r="FJP414" s="1085"/>
      <c r="FJQ414" s="1085"/>
      <c r="FJR414" s="1085"/>
      <c r="FJS414" s="1085"/>
      <c r="FJT414" s="1085"/>
      <c r="FJU414" s="1080"/>
      <c r="FJV414" s="1085"/>
      <c r="FJW414" s="1085"/>
      <c r="FJX414" s="1085"/>
      <c r="FJY414" s="1085"/>
      <c r="FJZ414" s="1085"/>
      <c r="FKA414" s="1085"/>
      <c r="FKB414" s="1085"/>
      <c r="FKC414" s="1085"/>
      <c r="FKD414" s="1085"/>
      <c r="FKE414" s="1085"/>
      <c r="FKF414" s="1085"/>
      <c r="FKG414" s="1085"/>
      <c r="FKH414" s="1085"/>
      <c r="FKI414" s="1085"/>
      <c r="FKJ414" s="1080"/>
      <c r="FKK414" s="1085"/>
      <c r="FKL414" s="1085"/>
      <c r="FKM414" s="1085"/>
      <c r="FKN414" s="1085"/>
      <c r="FKO414" s="1085"/>
      <c r="FKP414" s="1085"/>
      <c r="FKQ414" s="1085"/>
      <c r="FKR414" s="1085"/>
      <c r="FKS414" s="1085"/>
      <c r="FKT414" s="1085"/>
      <c r="FKU414" s="1085"/>
      <c r="FKV414" s="1085"/>
      <c r="FKW414" s="1085"/>
      <c r="FKX414" s="1085"/>
      <c r="FKY414" s="1080"/>
      <c r="FKZ414" s="1085"/>
      <c r="FLA414" s="1085"/>
      <c r="FLB414" s="1085"/>
      <c r="FLC414" s="1085"/>
      <c r="FLD414" s="1085"/>
      <c r="FLE414" s="1085"/>
      <c r="FLF414" s="1085"/>
      <c r="FLG414" s="1085"/>
      <c r="FLH414" s="1085"/>
      <c r="FLI414" s="1085"/>
      <c r="FLJ414" s="1085"/>
      <c r="FLK414" s="1085"/>
      <c r="FLL414" s="1085"/>
      <c r="FLM414" s="1085"/>
      <c r="FLN414" s="1080"/>
      <c r="FLO414" s="1085"/>
      <c r="FLP414" s="1085"/>
      <c r="FLQ414" s="1085"/>
      <c r="FLR414" s="1085"/>
      <c r="FLS414" s="1085"/>
      <c r="FLT414" s="1085"/>
      <c r="FLU414" s="1085"/>
      <c r="FLV414" s="1085"/>
      <c r="FLW414" s="1085"/>
      <c r="FLX414" s="1085"/>
      <c r="FLY414" s="1085"/>
      <c r="FLZ414" s="1085"/>
      <c r="FMA414" s="1085"/>
      <c r="FMB414" s="1085"/>
      <c r="FMC414" s="1080"/>
      <c r="FMD414" s="1085"/>
      <c r="FME414" s="1085"/>
      <c r="FMF414" s="1085"/>
      <c r="FMG414" s="1085"/>
      <c r="FMH414" s="1085"/>
      <c r="FMI414" s="1085"/>
      <c r="FMJ414" s="1085"/>
      <c r="FMK414" s="1085"/>
      <c r="FML414" s="1085"/>
      <c r="FMM414" s="1085"/>
      <c r="FMN414" s="1085"/>
      <c r="FMO414" s="1085"/>
      <c r="FMP414" s="1085"/>
      <c r="FMQ414" s="1085"/>
      <c r="FMR414" s="1080"/>
      <c r="FMS414" s="1085"/>
      <c r="FMT414" s="1085"/>
      <c r="FMU414" s="1085"/>
      <c r="FMV414" s="1085"/>
      <c r="FMW414" s="1085"/>
      <c r="FMX414" s="1085"/>
      <c r="FMY414" s="1085"/>
      <c r="FMZ414" s="1085"/>
      <c r="FNA414" s="1085"/>
      <c r="FNB414" s="1085"/>
      <c r="FNC414" s="1085"/>
      <c r="FND414" s="1085"/>
      <c r="FNE414" s="1085"/>
      <c r="FNF414" s="1085"/>
      <c r="FNG414" s="1080"/>
      <c r="FNH414" s="1085"/>
      <c r="FNI414" s="1085"/>
      <c r="FNJ414" s="1085"/>
      <c r="FNK414" s="1085"/>
      <c r="FNL414" s="1085"/>
      <c r="FNM414" s="1085"/>
      <c r="FNN414" s="1085"/>
      <c r="FNO414" s="1085"/>
      <c r="FNP414" s="1085"/>
      <c r="FNQ414" s="1085"/>
      <c r="FNR414" s="1085"/>
      <c r="FNS414" s="1085"/>
      <c r="FNT414" s="1085"/>
      <c r="FNU414" s="1085"/>
      <c r="FNV414" s="1080"/>
      <c r="FNW414" s="1085"/>
      <c r="FNX414" s="1085"/>
      <c r="FNY414" s="1085"/>
      <c r="FNZ414" s="1085"/>
      <c r="FOA414" s="1085"/>
      <c r="FOB414" s="1085"/>
      <c r="FOC414" s="1085"/>
      <c r="FOD414" s="1085"/>
      <c r="FOE414" s="1085"/>
      <c r="FOF414" s="1085"/>
      <c r="FOG414" s="1085"/>
      <c r="FOH414" s="1085"/>
      <c r="FOI414" s="1085"/>
      <c r="FOJ414" s="1085"/>
      <c r="FOK414" s="1080"/>
      <c r="FOL414" s="1085"/>
      <c r="FOM414" s="1085"/>
      <c r="FON414" s="1085"/>
      <c r="FOO414" s="1085"/>
      <c r="FOP414" s="1085"/>
      <c r="FOQ414" s="1085"/>
      <c r="FOR414" s="1085"/>
      <c r="FOS414" s="1085"/>
      <c r="FOT414" s="1085"/>
      <c r="FOU414" s="1085"/>
      <c r="FOV414" s="1085"/>
      <c r="FOW414" s="1085"/>
      <c r="FOX414" s="1085"/>
      <c r="FOY414" s="1085"/>
      <c r="FOZ414" s="1080"/>
      <c r="FPA414" s="1085"/>
      <c r="FPB414" s="1085"/>
      <c r="FPC414" s="1085"/>
      <c r="FPD414" s="1085"/>
      <c r="FPE414" s="1085"/>
      <c r="FPF414" s="1085"/>
      <c r="FPG414" s="1085"/>
      <c r="FPH414" s="1085"/>
      <c r="FPI414" s="1085"/>
      <c r="FPJ414" s="1085"/>
      <c r="FPK414" s="1085"/>
      <c r="FPL414" s="1085"/>
      <c r="FPM414" s="1085"/>
      <c r="FPN414" s="1085"/>
      <c r="FPO414" s="1080"/>
      <c r="FPP414" s="1085"/>
      <c r="FPQ414" s="1085"/>
      <c r="FPR414" s="1085"/>
      <c r="FPS414" s="1085"/>
      <c r="FPT414" s="1085"/>
      <c r="FPU414" s="1085"/>
      <c r="FPV414" s="1085"/>
      <c r="FPW414" s="1085"/>
      <c r="FPX414" s="1085"/>
      <c r="FPY414" s="1085"/>
      <c r="FPZ414" s="1085"/>
      <c r="FQA414" s="1085"/>
      <c r="FQB414" s="1085"/>
      <c r="FQC414" s="1085"/>
      <c r="FQD414" s="1080"/>
      <c r="FQE414" s="1085"/>
      <c r="FQF414" s="1085"/>
      <c r="FQG414" s="1085"/>
      <c r="FQH414" s="1085"/>
      <c r="FQI414" s="1085"/>
      <c r="FQJ414" s="1085"/>
      <c r="FQK414" s="1085"/>
      <c r="FQL414" s="1085"/>
      <c r="FQM414" s="1085"/>
      <c r="FQN414" s="1085"/>
      <c r="FQO414" s="1085"/>
      <c r="FQP414" s="1085"/>
      <c r="FQQ414" s="1085"/>
      <c r="FQR414" s="1085"/>
      <c r="FQS414" s="1080"/>
      <c r="FQT414" s="1085"/>
      <c r="FQU414" s="1085"/>
      <c r="FQV414" s="1085"/>
      <c r="FQW414" s="1085"/>
      <c r="FQX414" s="1085"/>
      <c r="FQY414" s="1085"/>
      <c r="FQZ414" s="1085"/>
      <c r="FRA414" s="1085"/>
      <c r="FRB414" s="1085"/>
      <c r="FRC414" s="1085"/>
      <c r="FRD414" s="1085"/>
      <c r="FRE414" s="1085"/>
      <c r="FRF414" s="1085"/>
      <c r="FRG414" s="1085"/>
      <c r="FRH414" s="1080"/>
      <c r="FRI414" s="1085"/>
      <c r="FRJ414" s="1085"/>
      <c r="FRK414" s="1085"/>
      <c r="FRL414" s="1085"/>
      <c r="FRM414" s="1085"/>
      <c r="FRN414" s="1085"/>
      <c r="FRO414" s="1085"/>
      <c r="FRP414" s="1085"/>
      <c r="FRQ414" s="1085"/>
      <c r="FRR414" s="1085"/>
      <c r="FRS414" s="1085"/>
      <c r="FRT414" s="1085"/>
      <c r="FRU414" s="1085"/>
      <c r="FRV414" s="1085"/>
      <c r="FRW414" s="1080"/>
      <c r="FRX414" s="1085"/>
      <c r="FRY414" s="1085"/>
      <c r="FRZ414" s="1085"/>
      <c r="FSA414" s="1085"/>
      <c r="FSB414" s="1085"/>
      <c r="FSC414" s="1085"/>
      <c r="FSD414" s="1085"/>
      <c r="FSE414" s="1085"/>
      <c r="FSF414" s="1085"/>
      <c r="FSG414" s="1085"/>
      <c r="FSH414" s="1085"/>
      <c r="FSI414" s="1085"/>
      <c r="FSJ414" s="1085"/>
      <c r="FSK414" s="1085"/>
      <c r="FSL414" s="1080"/>
      <c r="FSM414" s="1085"/>
      <c r="FSN414" s="1085"/>
      <c r="FSO414" s="1085"/>
      <c r="FSP414" s="1085"/>
      <c r="FSQ414" s="1085"/>
      <c r="FSR414" s="1085"/>
      <c r="FSS414" s="1085"/>
      <c r="FST414" s="1085"/>
      <c r="FSU414" s="1085"/>
      <c r="FSV414" s="1085"/>
      <c r="FSW414" s="1085"/>
      <c r="FSX414" s="1085"/>
      <c r="FSY414" s="1085"/>
      <c r="FSZ414" s="1085"/>
      <c r="FTA414" s="1080"/>
      <c r="FTB414" s="1085"/>
      <c r="FTC414" s="1085"/>
      <c r="FTD414" s="1085"/>
      <c r="FTE414" s="1085"/>
      <c r="FTF414" s="1085"/>
      <c r="FTG414" s="1085"/>
      <c r="FTH414" s="1085"/>
      <c r="FTI414" s="1085"/>
      <c r="FTJ414" s="1085"/>
      <c r="FTK414" s="1085"/>
      <c r="FTL414" s="1085"/>
      <c r="FTM414" s="1085"/>
      <c r="FTN414" s="1085"/>
      <c r="FTO414" s="1085"/>
      <c r="FTP414" s="1080"/>
      <c r="FTQ414" s="1085"/>
      <c r="FTR414" s="1085"/>
      <c r="FTS414" s="1085"/>
      <c r="FTT414" s="1085"/>
      <c r="FTU414" s="1085"/>
      <c r="FTV414" s="1085"/>
      <c r="FTW414" s="1085"/>
      <c r="FTX414" s="1085"/>
      <c r="FTY414" s="1085"/>
      <c r="FTZ414" s="1085"/>
      <c r="FUA414" s="1085"/>
      <c r="FUB414" s="1085"/>
      <c r="FUC414" s="1085"/>
      <c r="FUD414" s="1085"/>
      <c r="FUE414" s="1080"/>
      <c r="FUF414" s="1085"/>
      <c r="FUG414" s="1085"/>
      <c r="FUH414" s="1085"/>
      <c r="FUI414" s="1085"/>
      <c r="FUJ414" s="1085"/>
      <c r="FUK414" s="1085"/>
      <c r="FUL414" s="1085"/>
      <c r="FUM414" s="1085"/>
      <c r="FUN414" s="1085"/>
      <c r="FUO414" s="1085"/>
      <c r="FUP414" s="1085"/>
      <c r="FUQ414" s="1085"/>
      <c r="FUR414" s="1085"/>
      <c r="FUS414" s="1085"/>
      <c r="FUT414" s="1080"/>
      <c r="FUU414" s="1085"/>
      <c r="FUV414" s="1085"/>
      <c r="FUW414" s="1085"/>
      <c r="FUX414" s="1085"/>
      <c r="FUY414" s="1085"/>
      <c r="FUZ414" s="1085"/>
      <c r="FVA414" s="1085"/>
      <c r="FVB414" s="1085"/>
      <c r="FVC414" s="1085"/>
      <c r="FVD414" s="1085"/>
      <c r="FVE414" s="1085"/>
      <c r="FVF414" s="1085"/>
      <c r="FVG414" s="1085"/>
      <c r="FVH414" s="1085"/>
      <c r="FVI414" s="1080"/>
      <c r="FVJ414" s="1085"/>
      <c r="FVK414" s="1085"/>
      <c r="FVL414" s="1085"/>
      <c r="FVM414" s="1085"/>
      <c r="FVN414" s="1085"/>
      <c r="FVO414" s="1085"/>
      <c r="FVP414" s="1085"/>
      <c r="FVQ414" s="1085"/>
      <c r="FVR414" s="1085"/>
      <c r="FVS414" s="1085"/>
      <c r="FVT414" s="1085"/>
      <c r="FVU414" s="1085"/>
      <c r="FVV414" s="1085"/>
      <c r="FVW414" s="1085"/>
      <c r="FVX414" s="1080"/>
      <c r="FVY414" s="1085"/>
      <c r="FVZ414" s="1085"/>
      <c r="FWA414" s="1085"/>
      <c r="FWB414" s="1085"/>
      <c r="FWC414" s="1085"/>
      <c r="FWD414" s="1085"/>
      <c r="FWE414" s="1085"/>
      <c r="FWF414" s="1085"/>
      <c r="FWG414" s="1085"/>
      <c r="FWH414" s="1085"/>
      <c r="FWI414" s="1085"/>
      <c r="FWJ414" s="1085"/>
      <c r="FWK414" s="1085"/>
      <c r="FWL414" s="1085"/>
      <c r="FWM414" s="1080"/>
      <c r="FWN414" s="1085"/>
      <c r="FWO414" s="1085"/>
      <c r="FWP414" s="1085"/>
      <c r="FWQ414" s="1085"/>
      <c r="FWR414" s="1085"/>
      <c r="FWS414" s="1085"/>
      <c r="FWT414" s="1085"/>
      <c r="FWU414" s="1085"/>
      <c r="FWV414" s="1085"/>
      <c r="FWW414" s="1085"/>
      <c r="FWX414" s="1085"/>
      <c r="FWY414" s="1085"/>
      <c r="FWZ414" s="1085"/>
      <c r="FXA414" s="1085"/>
      <c r="FXB414" s="1080"/>
      <c r="FXC414" s="1085"/>
      <c r="FXD414" s="1085"/>
      <c r="FXE414" s="1085"/>
      <c r="FXF414" s="1085"/>
      <c r="FXG414" s="1085"/>
      <c r="FXH414" s="1085"/>
      <c r="FXI414" s="1085"/>
      <c r="FXJ414" s="1085"/>
      <c r="FXK414" s="1085"/>
      <c r="FXL414" s="1085"/>
      <c r="FXM414" s="1085"/>
      <c r="FXN414" s="1085"/>
      <c r="FXO414" s="1085"/>
      <c r="FXP414" s="1085"/>
      <c r="FXQ414" s="1080"/>
      <c r="FXR414" s="1085"/>
      <c r="FXS414" s="1085"/>
      <c r="FXT414" s="1085"/>
      <c r="FXU414" s="1085"/>
      <c r="FXV414" s="1085"/>
      <c r="FXW414" s="1085"/>
      <c r="FXX414" s="1085"/>
      <c r="FXY414" s="1085"/>
      <c r="FXZ414" s="1085"/>
      <c r="FYA414" s="1085"/>
      <c r="FYB414" s="1085"/>
      <c r="FYC414" s="1085"/>
      <c r="FYD414" s="1085"/>
      <c r="FYE414" s="1085"/>
      <c r="FYF414" s="1080"/>
      <c r="FYG414" s="1085"/>
      <c r="FYH414" s="1085"/>
      <c r="FYI414" s="1085"/>
      <c r="FYJ414" s="1085"/>
      <c r="FYK414" s="1085"/>
      <c r="FYL414" s="1085"/>
      <c r="FYM414" s="1085"/>
      <c r="FYN414" s="1085"/>
      <c r="FYO414" s="1085"/>
      <c r="FYP414" s="1085"/>
      <c r="FYQ414" s="1085"/>
      <c r="FYR414" s="1085"/>
      <c r="FYS414" s="1085"/>
      <c r="FYT414" s="1085"/>
      <c r="FYU414" s="1080"/>
      <c r="FYV414" s="1085"/>
      <c r="FYW414" s="1085"/>
      <c r="FYX414" s="1085"/>
      <c r="FYY414" s="1085"/>
      <c r="FYZ414" s="1085"/>
      <c r="FZA414" s="1085"/>
      <c r="FZB414" s="1085"/>
      <c r="FZC414" s="1085"/>
      <c r="FZD414" s="1085"/>
      <c r="FZE414" s="1085"/>
      <c r="FZF414" s="1085"/>
      <c r="FZG414" s="1085"/>
      <c r="FZH414" s="1085"/>
      <c r="FZI414" s="1085"/>
      <c r="FZJ414" s="1080"/>
      <c r="FZK414" s="1085"/>
      <c r="FZL414" s="1085"/>
      <c r="FZM414" s="1085"/>
      <c r="FZN414" s="1085"/>
      <c r="FZO414" s="1085"/>
      <c r="FZP414" s="1085"/>
      <c r="FZQ414" s="1085"/>
      <c r="FZR414" s="1085"/>
      <c r="FZS414" s="1085"/>
      <c r="FZT414" s="1085"/>
      <c r="FZU414" s="1085"/>
      <c r="FZV414" s="1085"/>
      <c r="FZW414" s="1085"/>
      <c r="FZX414" s="1085"/>
      <c r="FZY414" s="1080"/>
      <c r="FZZ414" s="1085"/>
      <c r="GAA414" s="1085"/>
      <c r="GAB414" s="1085"/>
      <c r="GAC414" s="1085"/>
      <c r="GAD414" s="1085"/>
      <c r="GAE414" s="1085"/>
      <c r="GAF414" s="1085"/>
      <c r="GAG414" s="1085"/>
      <c r="GAH414" s="1085"/>
      <c r="GAI414" s="1085"/>
      <c r="GAJ414" s="1085"/>
      <c r="GAK414" s="1085"/>
      <c r="GAL414" s="1085"/>
      <c r="GAM414" s="1085"/>
      <c r="GAN414" s="1080"/>
      <c r="GAO414" s="1085"/>
      <c r="GAP414" s="1085"/>
      <c r="GAQ414" s="1085"/>
      <c r="GAR414" s="1085"/>
      <c r="GAS414" s="1085"/>
      <c r="GAT414" s="1085"/>
      <c r="GAU414" s="1085"/>
      <c r="GAV414" s="1085"/>
      <c r="GAW414" s="1085"/>
      <c r="GAX414" s="1085"/>
      <c r="GAY414" s="1085"/>
      <c r="GAZ414" s="1085"/>
      <c r="GBA414" s="1085"/>
      <c r="GBB414" s="1085"/>
      <c r="GBC414" s="1080"/>
      <c r="GBD414" s="1085"/>
      <c r="GBE414" s="1085"/>
      <c r="GBF414" s="1085"/>
      <c r="GBG414" s="1085"/>
      <c r="GBH414" s="1085"/>
      <c r="GBI414" s="1085"/>
      <c r="GBJ414" s="1085"/>
      <c r="GBK414" s="1085"/>
      <c r="GBL414" s="1085"/>
      <c r="GBM414" s="1085"/>
      <c r="GBN414" s="1085"/>
      <c r="GBO414" s="1085"/>
      <c r="GBP414" s="1085"/>
      <c r="GBQ414" s="1085"/>
      <c r="GBR414" s="1080"/>
      <c r="GBS414" s="1085"/>
      <c r="GBT414" s="1085"/>
      <c r="GBU414" s="1085"/>
      <c r="GBV414" s="1085"/>
      <c r="GBW414" s="1085"/>
      <c r="GBX414" s="1085"/>
      <c r="GBY414" s="1085"/>
      <c r="GBZ414" s="1085"/>
      <c r="GCA414" s="1085"/>
      <c r="GCB414" s="1085"/>
      <c r="GCC414" s="1085"/>
      <c r="GCD414" s="1085"/>
      <c r="GCE414" s="1085"/>
      <c r="GCF414" s="1085"/>
      <c r="GCG414" s="1080"/>
      <c r="GCH414" s="1085"/>
      <c r="GCI414" s="1085"/>
      <c r="GCJ414" s="1085"/>
      <c r="GCK414" s="1085"/>
      <c r="GCL414" s="1085"/>
      <c r="GCM414" s="1085"/>
      <c r="GCN414" s="1085"/>
      <c r="GCO414" s="1085"/>
      <c r="GCP414" s="1085"/>
      <c r="GCQ414" s="1085"/>
      <c r="GCR414" s="1085"/>
      <c r="GCS414" s="1085"/>
      <c r="GCT414" s="1085"/>
      <c r="GCU414" s="1085"/>
      <c r="GCV414" s="1080"/>
      <c r="GCW414" s="1085"/>
      <c r="GCX414" s="1085"/>
      <c r="GCY414" s="1085"/>
      <c r="GCZ414" s="1085"/>
      <c r="GDA414" s="1085"/>
      <c r="GDB414" s="1085"/>
      <c r="GDC414" s="1085"/>
      <c r="GDD414" s="1085"/>
      <c r="GDE414" s="1085"/>
      <c r="GDF414" s="1085"/>
      <c r="GDG414" s="1085"/>
      <c r="GDH414" s="1085"/>
      <c r="GDI414" s="1085"/>
      <c r="GDJ414" s="1085"/>
      <c r="GDK414" s="1080"/>
      <c r="GDL414" s="1085"/>
      <c r="GDM414" s="1085"/>
      <c r="GDN414" s="1085"/>
      <c r="GDO414" s="1085"/>
      <c r="GDP414" s="1085"/>
      <c r="GDQ414" s="1085"/>
      <c r="GDR414" s="1085"/>
      <c r="GDS414" s="1085"/>
      <c r="GDT414" s="1085"/>
      <c r="GDU414" s="1085"/>
      <c r="GDV414" s="1085"/>
      <c r="GDW414" s="1085"/>
      <c r="GDX414" s="1085"/>
      <c r="GDY414" s="1085"/>
      <c r="GDZ414" s="1080"/>
      <c r="GEA414" s="1085"/>
      <c r="GEB414" s="1085"/>
      <c r="GEC414" s="1085"/>
      <c r="GED414" s="1085"/>
      <c r="GEE414" s="1085"/>
      <c r="GEF414" s="1085"/>
      <c r="GEG414" s="1085"/>
      <c r="GEH414" s="1085"/>
      <c r="GEI414" s="1085"/>
      <c r="GEJ414" s="1085"/>
      <c r="GEK414" s="1085"/>
      <c r="GEL414" s="1085"/>
      <c r="GEM414" s="1085"/>
      <c r="GEN414" s="1085"/>
      <c r="GEO414" s="1080"/>
      <c r="GEP414" s="1085"/>
      <c r="GEQ414" s="1085"/>
      <c r="GER414" s="1085"/>
      <c r="GES414" s="1085"/>
      <c r="GET414" s="1085"/>
      <c r="GEU414" s="1085"/>
      <c r="GEV414" s="1085"/>
      <c r="GEW414" s="1085"/>
      <c r="GEX414" s="1085"/>
      <c r="GEY414" s="1085"/>
      <c r="GEZ414" s="1085"/>
      <c r="GFA414" s="1085"/>
      <c r="GFB414" s="1085"/>
      <c r="GFC414" s="1085"/>
      <c r="GFD414" s="1080"/>
      <c r="GFE414" s="1085"/>
      <c r="GFF414" s="1085"/>
      <c r="GFG414" s="1085"/>
      <c r="GFH414" s="1085"/>
      <c r="GFI414" s="1085"/>
      <c r="GFJ414" s="1085"/>
      <c r="GFK414" s="1085"/>
      <c r="GFL414" s="1085"/>
      <c r="GFM414" s="1085"/>
      <c r="GFN414" s="1085"/>
      <c r="GFO414" s="1085"/>
      <c r="GFP414" s="1085"/>
      <c r="GFQ414" s="1085"/>
      <c r="GFR414" s="1085"/>
      <c r="GFS414" s="1080"/>
      <c r="GFT414" s="1085"/>
      <c r="GFU414" s="1085"/>
      <c r="GFV414" s="1085"/>
      <c r="GFW414" s="1085"/>
      <c r="GFX414" s="1085"/>
      <c r="GFY414" s="1085"/>
      <c r="GFZ414" s="1085"/>
      <c r="GGA414" s="1085"/>
      <c r="GGB414" s="1085"/>
      <c r="GGC414" s="1085"/>
      <c r="GGD414" s="1085"/>
      <c r="GGE414" s="1085"/>
      <c r="GGF414" s="1085"/>
      <c r="GGG414" s="1085"/>
      <c r="GGH414" s="1080"/>
      <c r="GGI414" s="1085"/>
      <c r="GGJ414" s="1085"/>
      <c r="GGK414" s="1085"/>
      <c r="GGL414" s="1085"/>
      <c r="GGM414" s="1085"/>
      <c r="GGN414" s="1085"/>
      <c r="GGO414" s="1085"/>
      <c r="GGP414" s="1085"/>
      <c r="GGQ414" s="1085"/>
      <c r="GGR414" s="1085"/>
      <c r="GGS414" s="1085"/>
      <c r="GGT414" s="1085"/>
      <c r="GGU414" s="1085"/>
      <c r="GGV414" s="1085"/>
      <c r="GGW414" s="1080"/>
      <c r="GGX414" s="1085"/>
      <c r="GGY414" s="1085"/>
      <c r="GGZ414" s="1085"/>
      <c r="GHA414" s="1085"/>
      <c r="GHB414" s="1085"/>
      <c r="GHC414" s="1085"/>
      <c r="GHD414" s="1085"/>
      <c r="GHE414" s="1085"/>
      <c r="GHF414" s="1085"/>
      <c r="GHG414" s="1085"/>
      <c r="GHH414" s="1085"/>
      <c r="GHI414" s="1085"/>
      <c r="GHJ414" s="1085"/>
      <c r="GHK414" s="1085"/>
      <c r="GHL414" s="1080"/>
      <c r="GHM414" s="1085"/>
      <c r="GHN414" s="1085"/>
      <c r="GHO414" s="1085"/>
      <c r="GHP414" s="1085"/>
      <c r="GHQ414" s="1085"/>
      <c r="GHR414" s="1085"/>
      <c r="GHS414" s="1085"/>
      <c r="GHT414" s="1085"/>
      <c r="GHU414" s="1085"/>
      <c r="GHV414" s="1085"/>
      <c r="GHW414" s="1085"/>
      <c r="GHX414" s="1085"/>
      <c r="GHY414" s="1085"/>
      <c r="GHZ414" s="1085"/>
      <c r="GIA414" s="1080"/>
      <c r="GIB414" s="1085"/>
      <c r="GIC414" s="1085"/>
      <c r="GID414" s="1085"/>
      <c r="GIE414" s="1085"/>
      <c r="GIF414" s="1085"/>
      <c r="GIG414" s="1085"/>
      <c r="GIH414" s="1085"/>
      <c r="GII414" s="1085"/>
      <c r="GIJ414" s="1085"/>
      <c r="GIK414" s="1085"/>
      <c r="GIL414" s="1085"/>
      <c r="GIM414" s="1085"/>
      <c r="GIN414" s="1085"/>
      <c r="GIO414" s="1085"/>
      <c r="GIP414" s="1080"/>
      <c r="GIQ414" s="1085"/>
      <c r="GIR414" s="1085"/>
      <c r="GIS414" s="1085"/>
      <c r="GIT414" s="1085"/>
      <c r="GIU414" s="1085"/>
      <c r="GIV414" s="1085"/>
      <c r="GIW414" s="1085"/>
      <c r="GIX414" s="1085"/>
      <c r="GIY414" s="1085"/>
      <c r="GIZ414" s="1085"/>
      <c r="GJA414" s="1085"/>
      <c r="GJB414" s="1085"/>
      <c r="GJC414" s="1085"/>
      <c r="GJD414" s="1085"/>
      <c r="GJE414" s="1080"/>
      <c r="GJF414" s="1085"/>
      <c r="GJG414" s="1085"/>
      <c r="GJH414" s="1085"/>
      <c r="GJI414" s="1085"/>
      <c r="GJJ414" s="1085"/>
      <c r="GJK414" s="1085"/>
      <c r="GJL414" s="1085"/>
      <c r="GJM414" s="1085"/>
      <c r="GJN414" s="1085"/>
      <c r="GJO414" s="1085"/>
      <c r="GJP414" s="1085"/>
      <c r="GJQ414" s="1085"/>
      <c r="GJR414" s="1085"/>
      <c r="GJS414" s="1085"/>
      <c r="GJT414" s="1080"/>
      <c r="GJU414" s="1085"/>
      <c r="GJV414" s="1085"/>
      <c r="GJW414" s="1085"/>
      <c r="GJX414" s="1085"/>
      <c r="GJY414" s="1085"/>
      <c r="GJZ414" s="1085"/>
      <c r="GKA414" s="1085"/>
      <c r="GKB414" s="1085"/>
      <c r="GKC414" s="1085"/>
      <c r="GKD414" s="1085"/>
      <c r="GKE414" s="1085"/>
      <c r="GKF414" s="1085"/>
      <c r="GKG414" s="1085"/>
      <c r="GKH414" s="1085"/>
      <c r="GKI414" s="1080"/>
      <c r="GKJ414" s="1085"/>
      <c r="GKK414" s="1085"/>
      <c r="GKL414" s="1085"/>
      <c r="GKM414" s="1085"/>
      <c r="GKN414" s="1085"/>
      <c r="GKO414" s="1085"/>
      <c r="GKP414" s="1085"/>
      <c r="GKQ414" s="1085"/>
      <c r="GKR414" s="1085"/>
      <c r="GKS414" s="1085"/>
      <c r="GKT414" s="1085"/>
      <c r="GKU414" s="1085"/>
      <c r="GKV414" s="1085"/>
      <c r="GKW414" s="1085"/>
      <c r="GKX414" s="1080"/>
      <c r="GKY414" s="1085"/>
      <c r="GKZ414" s="1085"/>
      <c r="GLA414" s="1085"/>
      <c r="GLB414" s="1085"/>
      <c r="GLC414" s="1085"/>
      <c r="GLD414" s="1085"/>
      <c r="GLE414" s="1085"/>
      <c r="GLF414" s="1085"/>
      <c r="GLG414" s="1085"/>
      <c r="GLH414" s="1085"/>
      <c r="GLI414" s="1085"/>
      <c r="GLJ414" s="1085"/>
      <c r="GLK414" s="1085"/>
      <c r="GLL414" s="1085"/>
      <c r="GLM414" s="1080"/>
      <c r="GLN414" s="1085"/>
      <c r="GLO414" s="1085"/>
      <c r="GLP414" s="1085"/>
      <c r="GLQ414" s="1085"/>
      <c r="GLR414" s="1085"/>
      <c r="GLS414" s="1085"/>
      <c r="GLT414" s="1085"/>
      <c r="GLU414" s="1085"/>
      <c r="GLV414" s="1085"/>
      <c r="GLW414" s="1085"/>
      <c r="GLX414" s="1085"/>
      <c r="GLY414" s="1085"/>
      <c r="GLZ414" s="1085"/>
      <c r="GMA414" s="1085"/>
      <c r="GMB414" s="1080"/>
      <c r="GMC414" s="1085"/>
      <c r="GMD414" s="1085"/>
      <c r="GME414" s="1085"/>
      <c r="GMF414" s="1085"/>
      <c r="GMG414" s="1085"/>
      <c r="GMH414" s="1085"/>
      <c r="GMI414" s="1085"/>
      <c r="GMJ414" s="1085"/>
      <c r="GMK414" s="1085"/>
      <c r="GML414" s="1085"/>
      <c r="GMM414" s="1085"/>
      <c r="GMN414" s="1085"/>
      <c r="GMO414" s="1085"/>
      <c r="GMP414" s="1085"/>
      <c r="GMQ414" s="1080"/>
      <c r="GMR414" s="1085"/>
      <c r="GMS414" s="1085"/>
      <c r="GMT414" s="1085"/>
      <c r="GMU414" s="1085"/>
      <c r="GMV414" s="1085"/>
      <c r="GMW414" s="1085"/>
      <c r="GMX414" s="1085"/>
      <c r="GMY414" s="1085"/>
      <c r="GMZ414" s="1085"/>
      <c r="GNA414" s="1085"/>
      <c r="GNB414" s="1085"/>
      <c r="GNC414" s="1085"/>
      <c r="GND414" s="1085"/>
      <c r="GNE414" s="1085"/>
      <c r="GNF414" s="1080"/>
      <c r="GNG414" s="1085"/>
      <c r="GNH414" s="1085"/>
      <c r="GNI414" s="1085"/>
      <c r="GNJ414" s="1085"/>
      <c r="GNK414" s="1085"/>
      <c r="GNL414" s="1085"/>
      <c r="GNM414" s="1085"/>
      <c r="GNN414" s="1085"/>
      <c r="GNO414" s="1085"/>
      <c r="GNP414" s="1085"/>
      <c r="GNQ414" s="1085"/>
      <c r="GNR414" s="1085"/>
      <c r="GNS414" s="1085"/>
      <c r="GNT414" s="1085"/>
      <c r="GNU414" s="1080"/>
      <c r="GNV414" s="1085"/>
      <c r="GNW414" s="1085"/>
      <c r="GNX414" s="1085"/>
      <c r="GNY414" s="1085"/>
      <c r="GNZ414" s="1085"/>
      <c r="GOA414" s="1085"/>
      <c r="GOB414" s="1085"/>
      <c r="GOC414" s="1085"/>
      <c r="GOD414" s="1085"/>
      <c r="GOE414" s="1085"/>
      <c r="GOF414" s="1085"/>
      <c r="GOG414" s="1085"/>
      <c r="GOH414" s="1085"/>
      <c r="GOI414" s="1085"/>
      <c r="GOJ414" s="1080"/>
      <c r="GOK414" s="1085"/>
      <c r="GOL414" s="1085"/>
      <c r="GOM414" s="1085"/>
      <c r="GON414" s="1085"/>
      <c r="GOO414" s="1085"/>
      <c r="GOP414" s="1085"/>
      <c r="GOQ414" s="1085"/>
      <c r="GOR414" s="1085"/>
      <c r="GOS414" s="1085"/>
      <c r="GOT414" s="1085"/>
      <c r="GOU414" s="1085"/>
      <c r="GOV414" s="1085"/>
      <c r="GOW414" s="1085"/>
      <c r="GOX414" s="1085"/>
      <c r="GOY414" s="1080"/>
      <c r="GOZ414" s="1085"/>
      <c r="GPA414" s="1085"/>
      <c r="GPB414" s="1085"/>
      <c r="GPC414" s="1085"/>
      <c r="GPD414" s="1085"/>
      <c r="GPE414" s="1085"/>
      <c r="GPF414" s="1085"/>
      <c r="GPG414" s="1085"/>
      <c r="GPH414" s="1085"/>
      <c r="GPI414" s="1085"/>
      <c r="GPJ414" s="1085"/>
      <c r="GPK414" s="1085"/>
      <c r="GPL414" s="1085"/>
      <c r="GPM414" s="1085"/>
      <c r="GPN414" s="1080"/>
      <c r="GPO414" s="1085"/>
      <c r="GPP414" s="1085"/>
      <c r="GPQ414" s="1085"/>
      <c r="GPR414" s="1085"/>
      <c r="GPS414" s="1085"/>
      <c r="GPT414" s="1085"/>
      <c r="GPU414" s="1085"/>
      <c r="GPV414" s="1085"/>
      <c r="GPW414" s="1085"/>
      <c r="GPX414" s="1085"/>
      <c r="GPY414" s="1085"/>
      <c r="GPZ414" s="1085"/>
      <c r="GQA414" s="1085"/>
      <c r="GQB414" s="1085"/>
      <c r="GQC414" s="1080"/>
      <c r="GQD414" s="1085"/>
      <c r="GQE414" s="1085"/>
      <c r="GQF414" s="1085"/>
      <c r="GQG414" s="1085"/>
      <c r="GQH414" s="1085"/>
      <c r="GQI414" s="1085"/>
      <c r="GQJ414" s="1085"/>
      <c r="GQK414" s="1085"/>
      <c r="GQL414" s="1085"/>
      <c r="GQM414" s="1085"/>
      <c r="GQN414" s="1085"/>
      <c r="GQO414" s="1085"/>
      <c r="GQP414" s="1085"/>
      <c r="GQQ414" s="1085"/>
      <c r="GQR414" s="1080"/>
      <c r="GQS414" s="1085"/>
      <c r="GQT414" s="1085"/>
      <c r="GQU414" s="1085"/>
      <c r="GQV414" s="1085"/>
      <c r="GQW414" s="1085"/>
      <c r="GQX414" s="1085"/>
      <c r="GQY414" s="1085"/>
      <c r="GQZ414" s="1085"/>
      <c r="GRA414" s="1085"/>
      <c r="GRB414" s="1085"/>
      <c r="GRC414" s="1085"/>
      <c r="GRD414" s="1085"/>
      <c r="GRE414" s="1085"/>
      <c r="GRF414" s="1085"/>
      <c r="GRG414" s="1080"/>
      <c r="GRH414" s="1085"/>
      <c r="GRI414" s="1085"/>
      <c r="GRJ414" s="1085"/>
      <c r="GRK414" s="1085"/>
      <c r="GRL414" s="1085"/>
      <c r="GRM414" s="1085"/>
      <c r="GRN414" s="1085"/>
      <c r="GRO414" s="1085"/>
      <c r="GRP414" s="1085"/>
      <c r="GRQ414" s="1085"/>
      <c r="GRR414" s="1085"/>
      <c r="GRS414" s="1085"/>
      <c r="GRT414" s="1085"/>
      <c r="GRU414" s="1085"/>
      <c r="GRV414" s="1080"/>
      <c r="GRW414" s="1085"/>
      <c r="GRX414" s="1085"/>
      <c r="GRY414" s="1085"/>
      <c r="GRZ414" s="1085"/>
      <c r="GSA414" s="1085"/>
      <c r="GSB414" s="1085"/>
      <c r="GSC414" s="1085"/>
      <c r="GSD414" s="1085"/>
      <c r="GSE414" s="1085"/>
      <c r="GSF414" s="1085"/>
      <c r="GSG414" s="1085"/>
      <c r="GSH414" s="1085"/>
      <c r="GSI414" s="1085"/>
      <c r="GSJ414" s="1085"/>
      <c r="GSK414" s="1080"/>
      <c r="GSL414" s="1085"/>
      <c r="GSM414" s="1085"/>
      <c r="GSN414" s="1085"/>
      <c r="GSO414" s="1085"/>
      <c r="GSP414" s="1085"/>
      <c r="GSQ414" s="1085"/>
      <c r="GSR414" s="1085"/>
      <c r="GSS414" s="1085"/>
      <c r="GST414" s="1085"/>
      <c r="GSU414" s="1085"/>
      <c r="GSV414" s="1085"/>
      <c r="GSW414" s="1085"/>
      <c r="GSX414" s="1085"/>
      <c r="GSY414" s="1085"/>
      <c r="GSZ414" s="1080"/>
      <c r="GTA414" s="1085"/>
      <c r="GTB414" s="1085"/>
      <c r="GTC414" s="1085"/>
      <c r="GTD414" s="1085"/>
      <c r="GTE414" s="1085"/>
      <c r="GTF414" s="1085"/>
      <c r="GTG414" s="1085"/>
      <c r="GTH414" s="1085"/>
      <c r="GTI414" s="1085"/>
      <c r="GTJ414" s="1085"/>
      <c r="GTK414" s="1085"/>
      <c r="GTL414" s="1085"/>
      <c r="GTM414" s="1085"/>
      <c r="GTN414" s="1085"/>
      <c r="GTO414" s="1080"/>
      <c r="GTP414" s="1085"/>
      <c r="GTQ414" s="1085"/>
      <c r="GTR414" s="1085"/>
      <c r="GTS414" s="1085"/>
      <c r="GTT414" s="1085"/>
      <c r="GTU414" s="1085"/>
      <c r="GTV414" s="1085"/>
      <c r="GTW414" s="1085"/>
      <c r="GTX414" s="1085"/>
      <c r="GTY414" s="1085"/>
      <c r="GTZ414" s="1085"/>
      <c r="GUA414" s="1085"/>
      <c r="GUB414" s="1085"/>
      <c r="GUC414" s="1085"/>
      <c r="GUD414" s="1080"/>
      <c r="GUE414" s="1085"/>
      <c r="GUF414" s="1085"/>
      <c r="GUG414" s="1085"/>
      <c r="GUH414" s="1085"/>
      <c r="GUI414" s="1085"/>
      <c r="GUJ414" s="1085"/>
      <c r="GUK414" s="1085"/>
      <c r="GUL414" s="1085"/>
      <c r="GUM414" s="1085"/>
      <c r="GUN414" s="1085"/>
      <c r="GUO414" s="1085"/>
      <c r="GUP414" s="1085"/>
      <c r="GUQ414" s="1085"/>
      <c r="GUR414" s="1085"/>
      <c r="GUS414" s="1080"/>
      <c r="GUT414" s="1085"/>
      <c r="GUU414" s="1085"/>
      <c r="GUV414" s="1085"/>
      <c r="GUW414" s="1085"/>
      <c r="GUX414" s="1085"/>
      <c r="GUY414" s="1085"/>
      <c r="GUZ414" s="1085"/>
      <c r="GVA414" s="1085"/>
      <c r="GVB414" s="1085"/>
      <c r="GVC414" s="1085"/>
      <c r="GVD414" s="1085"/>
      <c r="GVE414" s="1085"/>
      <c r="GVF414" s="1085"/>
      <c r="GVG414" s="1085"/>
      <c r="GVH414" s="1080"/>
      <c r="GVI414" s="1085"/>
      <c r="GVJ414" s="1085"/>
      <c r="GVK414" s="1085"/>
      <c r="GVL414" s="1085"/>
      <c r="GVM414" s="1085"/>
      <c r="GVN414" s="1085"/>
      <c r="GVO414" s="1085"/>
      <c r="GVP414" s="1085"/>
      <c r="GVQ414" s="1085"/>
      <c r="GVR414" s="1085"/>
      <c r="GVS414" s="1085"/>
      <c r="GVT414" s="1085"/>
      <c r="GVU414" s="1085"/>
      <c r="GVV414" s="1085"/>
      <c r="GVW414" s="1080"/>
      <c r="GVX414" s="1085"/>
      <c r="GVY414" s="1085"/>
      <c r="GVZ414" s="1085"/>
      <c r="GWA414" s="1085"/>
      <c r="GWB414" s="1085"/>
      <c r="GWC414" s="1085"/>
      <c r="GWD414" s="1085"/>
      <c r="GWE414" s="1085"/>
      <c r="GWF414" s="1085"/>
      <c r="GWG414" s="1085"/>
      <c r="GWH414" s="1085"/>
      <c r="GWI414" s="1085"/>
      <c r="GWJ414" s="1085"/>
      <c r="GWK414" s="1085"/>
      <c r="GWL414" s="1080"/>
      <c r="GWM414" s="1085"/>
      <c r="GWN414" s="1085"/>
      <c r="GWO414" s="1085"/>
      <c r="GWP414" s="1085"/>
      <c r="GWQ414" s="1085"/>
      <c r="GWR414" s="1085"/>
      <c r="GWS414" s="1085"/>
      <c r="GWT414" s="1085"/>
      <c r="GWU414" s="1085"/>
      <c r="GWV414" s="1085"/>
      <c r="GWW414" s="1085"/>
      <c r="GWX414" s="1085"/>
      <c r="GWY414" s="1085"/>
      <c r="GWZ414" s="1085"/>
      <c r="GXA414" s="1080"/>
      <c r="GXB414" s="1085"/>
      <c r="GXC414" s="1085"/>
      <c r="GXD414" s="1085"/>
      <c r="GXE414" s="1085"/>
      <c r="GXF414" s="1085"/>
      <c r="GXG414" s="1085"/>
      <c r="GXH414" s="1085"/>
      <c r="GXI414" s="1085"/>
      <c r="GXJ414" s="1085"/>
      <c r="GXK414" s="1085"/>
      <c r="GXL414" s="1085"/>
      <c r="GXM414" s="1085"/>
      <c r="GXN414" s="1085"/>
      <c r="GXO414" s="1085"/>
      <c r="GXP414" s="1080"/>
      <c r="GXQ414" s="1085"/>
      <c r="GXR414" s="1085"/>
      <c r="GXS414" s="1085"/>
      <c r="GXT414" s="1085"/>
      <c r="GXU414" s="1085"/>
      <c r="GXV414" s="1085"/>
      <c r="GXW414" s="1085"/>
      <c r="GXX414" s="1085"/>
      <c r="GXY414" s="1085"/>
      <c r="GXZ414" s="1085"/>
      <c r="GYA414" s="1085"/>
      <c r="GYB414" s="1085"/>
      <c r="GYC414" s="1085"/>
      <c r="GYD414" s="1085"/>
      <c r="GYE414" s="1080"/>
      <c r="GYF414" s="1085"/>
      <c r="GYG414" s="1085"/>
      <c r="GYH414" s="1085"/>
      <c r="GYI414" s="1085"/>
      <c r="GYJ414" s="1085"/>
      <c r="GYK414" s="1085"/>
      <c r="GYL414" s="1085"/>
      <c r="GYM414" s="1085"/>
      <c r="GYN414" s="1085"/>
      <c r="GYO414" s="1085"/>
      <c r="GYP414" s="1085"/>
      <c r="GYQ414" s="1085"/>
      <c r="GYR414" s="1085"/>
      <c r="GYS414" s="1085"/>
      <c r="GYT414" s="1080"/>
      <c r="GYU414" s="1085"/>
      <c r="GYV414" s="1085"/>
      <c r="GYW414" s="1085"/>
      <c r="GYX414" s="1085"/>
      <c r="GYY414" s="1085"/>
      <c r="GYZ414" s="1085"/>
      <c r="GZA414" s="1085"/>
      <c r="GZB414" s="1085"/>
      <c r="GZC414" s="1085"/>
      <c r="GZD414" s="1085"/>
      <c r="GZE414" s="1085"/>
      <c r="GZF414" s="1085"/>
      <c r="GZG414" s="1085"/>
      <c r="GZH414" s="1085"/>
      <c r="GZI414" s="1080"/>
      <c r="GZJ414" s="1085"/>
      <c r="GZK414" s="1085"/>
      <c r="GZL414" s="1085"/>
      <c r="GZM414" s="1085"/>
      <c r="GZN414" s="1085"/>
      <c r="GZO414" s="1085"/>
      <c r="GZP414" s="1085"/>
      <c r="GZQ414" s="1085"/>
      <c r="GZR414" s="1085"/>
      <c r="GZS414" s="1085"/>
      <c r="GZT414" s="1085"/>
      <c r="GZU414" s="1085"/>
      <c r="GZV414" s="1085"/>
      <c r="GZW414" s="1085"/>
      <c r="GZX414" s="1080"/>
      <c r="GZY414" s="1085"/>
      <c r="GZZ414" s="1085"/>
      <c r="HAA414" s="1085"/>
      <c r="HAB414" s="1085"/>
      <c r="HAC414" s="1085"/>
      <c r="HAD414" s="1085"/>
      <c r="HAE414" s="1085"/>
      <c r="HAF414" s="1085"/>
      <c r="HAG414" s="1085"/>
      <c r="HAH414" s="1085"/>
      <c r="HAI414" s="1085"/>
      <c r="HAJ414" s="1085"/>
      <c r="HAK414" s="1085"/>
      <c r="HAL414" s="1085"/>
      <c r="HAM414" s="1080"/>
      <c r="HAN414" s="1085"/>
      <c r="HAO414" s="1085"/>
      <c r="HAP414" s="1085"/>
      <c r="HAQ414" s="1085"/>
      <c r="HAR414" s="1085"/>
      <c r="HAS414" s="1085"/>
      <c r="HAT414" s="1085"/>
      <c r="HAU414" s="1085"/>
      <c r="HAV414" s="1085"/>
      <c r="HAW414" s="1085"/>
      <c r="HAX414" s="1085"/>
      <c r="HAY414" s="1085"/>
      <c r="HAZ414" s="1085"/>
      <c r="HBA414" s="1085"/>
      <c r="HBB414" s="1080"/>
      <c r="HBC414" s="1085"/>
      <c r="HBD414" s="1085"/>
      <c r="HBE414" s="1085"/>
      <c r="HBF414" s="1085"/>
      <c r="HBG414" s="1085"/>
      <c r="HBH414" s="1085"/>
      <c r="HBI414" s="1085"/>
      <c r="HBJ414" s="1085"/>
      <c r="HBK414" s="1085"/>
      <c r="HBL414" s="1085"/>
      <c r="HBM414" s="1085"/>
      <c r="HBN414" s="1085"/>
      <c r="HBO414" s="1085"/>
      <c r="HBP414" s="1085"/>
      <c r="HBQ414" s="1080"/>
      <c r="HBR414" s="1085"/>
      <c r="HBS414" s="1085"/>
      <c r="HBT414" s="1085"/>
      <c r="HBU414" s="1085"/>
      <c r="HBV414" s="1085"/>
      <c r="HBW414" s="1085"/>
      <c r="HBX414" s="1085"/>
      <c r="HBY414" s="1085"/>
      <c r="HBZ414" s="1085"/>
      <c r="HCA414" s="1085"/>
      <c r="HCB414" s="1085"/>
      <c r="HCC414" s="1085"/>
      <c r="HCD414" s="1085"/>
      <c r="HCE414" s="1085"/>
      <c r="HCF414" s="1080"/>
      <c r="HCG414" s="1085"/>
      <c r="HCH414" s="1085"/>
      <c r="HCI414" s="1085"/>
      <c r="HCJ414" s="1085"/>
      <c r="HCK414" s="1085"/>
      <c r="HCL414" s="1085"/>
      <c r="HCM414" s="1085"/>
      <c r="HCN414" s="1085"/>
      <c r="HCO414" s="1085"/>
      <c r="HCP414" s="1085"/>
      <c r="HCQ414" s="1085"/>
      <c r="HCR414" s="1085"/>
      <c r="HCS414" s="1085"/>
      <c r="HCT414" s="1085"/>
      <c r="HCU414" s="1080"/>
      <c r="HCV414" s="1085"/>
      <c r="HCW414" s="1085"/>
      <c r="HCX414" s="1085"/>
      <c r="HCY414" s="1085"/>
      <c r="HCZ414" s="1085"/>
      <c r="HDA414" s="1085"/>
      <c r="HDB414" s="1085"/>
      <c r="HDC414" s="1085"/>
      <c r="HDD414" s="1085"/>
      <c r="HDE414" s="1085"/>
      <c r="HDF414" s="1085"/>
      <c r="HDG414" s="1085"/>
      <c r="HDH414" s="1085"/>
      <c r="HDI414" s="1085"/>
      <c r="HDJ414" s="1080"/>
      <c r="HDK414" s="1085"/>
      <c r="HDL414" s="1085"/>
      <c r="HDM414" s="1085"/>
      <c r="HDN414" s="1085"/>
      <c r="HDO414" s="1085"/>
      <c r="HDP414" s="1085"/>
      <c r="HDQ414" s="1085"/>
      <c r="HDR414" s="1085"/>
      <c r="HDS414" s="1085"/>
      <c r="HDT414" s="1085"/>
      <c r="HDU414" s="1085"/>
      <c r="HDV414" s="1085"/>
      <c r="HDW414" s="1085"/>
      <c r="HDX414" s="1085"/>
      <c r="HDY414" s="1080"/>
      <c r="HDZ414" s="1085"/>
      <c r="HEA414" s="1085"/>
      <c r="HEB414" s="1085"/>
      <c r="HEC414" s="1085"/>
      <c r="HED414" s="1085"/>
      <c r="HEE414" s="1085"/>
      <c r="HEF414" s="1085"/>
      <c r="HEG414" s="1085"/>
      <c r="HEH414" s="1085"/>
      <c r="HEI414" s="1085"/>
      <c r="HEJ414" s="1085"/>
      <c r="HEK414" s="1085"/>
      <c r="HEL414" s="1085"/>
      <c r="HEM414" s="1085"/>
      <c r="HEN414" s="1080"/>
      <c r="HEO414" s="1085"/>
      <c r="HEP414" s="1085"/>
      <c r="HEQ414" s="1085"/>
      <c r="HER414" s="1085"/>
      <c r="HES414" s="1085"/>
      <c r="HET414" s="1085"/>
      <c r="HEU414" s="1085"/>
      <c r="HEV414" s="1085"/>
      <c r="HEW414" s="1085"/>
      <c r="HEX414" s="1085"/>
      <c r="HEY414" s="1085"/>
      <c r="HEZ414" s="1085"/>
      <c r="HFA414" s="1085"/>
      <c r="HFB414" s="1085"/>
      <c r="HFC414" s="1080"/>
      <c r="HFD414" s="1085"/>
      <c r="HFE414" s="1085"/>
      <c r="HFF414" s="1085"/>
      <c r="HFG414" s="1085"/>
      <c r="HFH414" s="1085"/>
      <c r="HFI414" s="1085"/>
      <c r="HFJ414" s="1085"/>
      <c r="HFK414" s="1085"/>
      <c r="HFL414" s="1085"/>
      <c r="HFM414" s="1085"/>
      <c r="HFN414" s="1085"/>
      <c r="HFO414" s="1085"/>
      <c r="HFP414" s="1085"/>
      <c r="HFQ414" s="1085"/>
      <c r="HFR414" s="1080"/>
      <c r="HFS414" s="1085"/>
      <c r="HFT414" s="1085"/>
      <c r="HFU414" s="1085"/>
      <c r="HFV414" s="1085"/>
      <c r="HFW414" s="1085"/>
      <c r="HFX414" s="1085"/>
      <c r="HFY414" s="1085"/>
      <c r="HFZ414" s="1085"/>
      <c r="HGA414" s="1085"/>
      <c r="HGB414" s="1085"/>
      <c r="HGC414" s="1085"/>
      <c r="HGD414" s="1085"/>
      <c r="HGE414" s="1085"/>
      <c r="HGF414" s="1085"/>
      <c r="HGG414" s="1080"/>
      <c r="HGH414" s="1085"/>
      <c r="HGI414" s="1085"/>
      <c r="HGJ414" s="1085"/>
      <c r="HGK414" s="1085"/>
      <c r="HGL414" s="1085"/>
      <c r="HGM414" s="1085"/>
      <c r="HGN414" s="1085"/>
      <c r="HGO414" s="1085"/>
      <c r="HGP414" s="1085"/>
      <c r="HGQ414" s="1085"/>
      <c r="HGR414" s="1085"/>
      <c r="HGS414" s="1085"/>
      <c r="HGT414" s="1085"/>
      <c r="HGU414" s="1085"/>
      <c r="HGV414" s="1080"/>
      <c r="HGW414" s="1085"/>
      <c r="HGX414" s="1085"/>
      <c r="HGY414" s="1085"/>
      <c r="HGZ414" s="1085"/>
      <c r="HHA414" s="1085"/>
      <c r="HHB414" s="1085"/>
      <c r="HHC414" s="1085"/>
      <c r="HHD414" s="1085"/>
      <c r="HHE414" s="1085"/>
      <c r="HHF414" s="1085"/>
      <c r="HHG414" s="1085"/>
      <c r="HHH414" s="1085"/>
      <c r="HHI414" s="1085"/>
      <c r="HHJ414" s="1085"/>
      <c r="HHK414" s="1080"/>
      <c r="HHL414" s="1085"/>
      <c r="HHM414" s="1085"/>
      <c r="HHN414" s="1085"/>
      <c r="HHO414" s="1085"/>
      <c r="HHP414" s="1085"/>
      <c r="HHQ414" s="1085"/>
      <c r="HHR414" s="1085"/>
      <c r="HHS414" s="1085"/>
      <c r="HHT414" s="1085"/>
      <c r="HHU414" s="1085"/>
      <c r="HHV414" s="1085"/>
      <c r="HHW414" s="1085"/>
      <c r="HHX414" s="1085"/>
      <c r="HHY414" s="1085"/>
      <c r="HHZ414" s="1080"/>
      <c r="HIA414" s="1085"/>
      <c r="HIB414" s="1085"/>
      <c r="HIC414" s="1085"/>
      <c r="HID414" s="1085"/>
      <c r="HIE414" s="1085"/>
      <c r="HIF414" s="1085"/>
      <c r="HIG414" s="1085"/>
      <c r="HIH414" s="1085"/>
      <c r="HII414" s="1085"/>
      <c r="HIJ414" s="1085"/>
      <c r="HIK414" s="1085"/>
      <c r="HIL414" s="1085"/>
      <c r="HIM414" s="1085"/>
      <c r="HIN414" s="1085"/>
      <c r="HIO414" s="1080"/>
      <c r="HIP414" s="1085"/>
      <c r="HIQ414" s="1085"/>
      <c r="HIR414" s="1085"/>
      <c r="HIS414" s="1085"/>
      <c r="HIT414" s="1085"/>
      <c r="HIU414" s="1085"/>
      <c r="HIV414" s="1085"/>
      <c r="HIW414" s="1085"/>
      <c r="HIX414" s="1085"/>
      <c r="HIY414" s="1085"/>
      <c r="HIZ414" s="1085"/>
      <c r="HJA414" s="1085"/>
      <c r="HJB414" s="1085"/>
      <c r="HJC414" s="1085"/>
      <c r="HJD414" s="1080"/>
      <c r="HJE414" s="1085"/>
      <c r="HJF414" s="1085"/>
      <c r="HJG414" s="1085"/>
      <c r="HJH414" s="1085"/>
      <c r="HJI414" s="1085"/>
      <c r="HJJ414" s="1085"/>
      <c r="HJK414" s="1085"/>
      <c r="HJL414" s="1085"/>
      <c r="HJM414" s="1085"/>
      <c r="HJN414" s="1085"/>
      <c r="HJO414" s="1085"/>
      <c r="HJP414" s="1085"/>
      <c r="HJQ414" s="1085"/>
      <c r="HJR414" s="1085"/>
      <c r="HJS414" s="1080"/>
      <c r="HJT414" s="1085"/>
      <c r="HJU414" s="1085"/>
      <c r="HJV414" s="1085"/>
      <c r="HJW414" s="1085"/>
      <c r="HJX414" s="1085"/>
      <c r="HJY414" s="1085"/>
      <c r="HJZ414" s="1085"/>
      <c r="HKA414" s="1085"/>
      <c r="HKB414" s="1085"/>
      <c r="HKC414" s="1085"/>
      <c r="HKD414" s="1085"/>
      <c r="HKE414" s="1085"/>
      <c r="HKF414" s="1085"/>
      <c r="HKG414" s="1085"/>
      <c r="HKH414" s="1080"/>
      <c r="HKI414" s="1085"/>
      <c r="HKJ414" s="1085"/>
      <c r="HKK414" s="1085"/>
      <c r="HKL414" s="1085"/>
      <c r="HKM414" s="1085"/>
      <c r="HKN414" s="1085"/>
      <c r="HKO414" s="1085"/>
      <c r="HKP414" s="1085"/>
      <c r="HKQ414" s="1085"/>
      <c r="HKR414" s="1085"/>
      <c r="HKS414" s="1085"/>
      <c r="HKT414" s="1085"/>
      <c r="HKU414" s="1085"/>
      <c r="HKV414" s="1085"/>
      <c r="HKW414" s="1080"/>
      <c r="HKX414" s="1085"/>
      <c r="HKY414" s="1085"/>
      <c r="HKZ414" s="1085"/>
      <c r="HLA414" s="1085"/>
      <c r="HLB414" s="1085"/>
      <c r="HLC414" s="1085"/>
      <c r="HLD414" s="1085"/>
      <c r="HLE414" s="1085"/>
      <c r="HLF414" s="1085"/>
      <c r="HLG414" s="1085"/>
      <c r="HLH414" s="1085"/>
      <c r="HLI414" s="1085"/>
      <c r="HLJ414" s="1085"/>
      <c r="HLK414" s="1085"/>
      <c r="HLL414" s="1080"/>
      <c r="HLM414" s="1085"/>
      <c r="HLN414" s="1085"/>
      <c r="HLO414" s="1085"/>
      <c r="HLP414" s="1085"/>
      <c r="HLQ414" s="1085"/>
      <c r="HLR414" s="1085"/>
      <c r="HLS414" s="1085"/>
      <c r="HLT414" s="1085"/>
      <c r="HLU414" s="1085"/>
      <c r="HLV414" s="1085"/>
      <c r="HLW414" s="1085"/>
      <c r="HLX414" s="1085"/>
      <c r="HLY414" s="1085"/>
      <c r="HLZ414" s="1085"/>
      <c r="HMA414" s="1080"/>
      <c r="HMB414" s="1085"/>
      <c r="HMC414" s="1085"/>
      <c r="HMD414" s="1085"/>
      <c r="HME414" s="1085"/>
      <c r="HMF414" s="1085"/>
      <c r="HMG414" s="1085"/>
      <c r="HMH414" s="1085"/>
      <c r="HMI414" s="1085"/>
      <c r="HMJ414" s="1085"/>
      <c r="HMK414" s="1085"/>
      <c r="HML414" s="1085"/>
      <c r="HMM414" s="1085"/>
      <c r="HMN414" s="1085"/>
      <c r="HMO414" s="1085"/>
      <c r="HMP414" s="1080"/>
      <c r="HMQ414" s="1085"/>
      <c r="HMR414" s="1085"/>
      <c r="HMS414" s="1085"/>
      <c r="HMT414" s="1085"/>
      <c r="HMU414" s="1085"/>
      <c r="HMV414" s="1085"/>
      <c r="HMW414" s="1085"/>
      <c r="HMX414" s="1085"/>
      <c r="HMY414" s="1085"/>
      <c r="HMZ414" s="1085"/>
      <c r="HNA414" s="1085"/>
      <c r="HNB414" s="1085"/>
      <c r="HNC414" s="1085"/>
      <c r="HND414" s="1085"/>
      <c r="HNE414" s="1080"/>
      <c r="HNF414" s="1085"/>
      <c r="HNG414" s="1085"/>
      <c r="HNH414" s="1085"/>
      <c r="HNI414" s="1085"/>
      <c r="HNJ414" s="1085"/>
      <c r="HNK414" s="1085"/>
      <c r="HNL414" s="1085"/>
      <c r="HNM414" s="1085"/>
      <c r="HNN414" s="1085"/>
      <c r="HNO414" s="1085"/>
      <c r="HNP414" s="1085"/>
      <c r="HNQ414" s="1085"/>
      <c r="HNR414" s="1085"/>
      <c r="HNS414" s="1085"/>
      <c r="HNT414" s="1080"/>
      <c r="HNU414" s="1085"/>
      <c r="HNV414" s="1085"/>
      <c r="HNW414" s="1085"/>
      <c r="HNX414" s="1085"/>
      <c r="HNY414" s="1085"/>
      <c r="HNZ414" s="1085"/>
      <c r="HOA414" s="1085"/>
      <c r="HOB414" s="1085"/>
      <c r="HOC414" s="1085"/>
      <c r="HOD414" s="1085"/>
      <c r="HOE414" s="1085"/>
      <c r="HOF414" s="1085"/>
      <c r="HOG414" s="1085"/>
      <c r="HOH414" s="1085"/>
      <c r="HOI414" s="1080"/>
      <c r="HOJ414" s="1085"/>
      <c r="HOK414" s="1085"/>
      <c r="HOL414" s="1085"/>
      <c r="HOM414" s="1085"/>
      <c r="HON414" s="1085"/>
      <c r="HOO414" s="1085"/>
      <c r="HOP414" s="1085"/>
      <c r="HOQ414" s="1085"/>
      <c r="HOR414" s="1085"/>
      <c r="HOS414" s="1085"/>
      <c r="HOT414" s="1085"/>
      <c r="HOU414" s="1085"/>
      <c r="HOV414" s="1085"/>
      <c r="HOW414" s="1085"/>
      <c r="HOX414" s="1080"/>
      <c r="HOY414" s="1085"/>
      <c r="HOZ414" s="1085"/>
      <c r="HPA414" s="1085"/>
      <c r="HPB414" s="1085"/>
      <c r="HPC414" s="1085"/>
      <c r="HPD414" s="1085"/>
      <c r="HPE414" s="1085"/>
      <c r="HPF414" s="1085"/>
      <c r="HPG414" s="1085"/>
      <c r="HPH414" s="1085"/>
      <c r="HPI414" s="1085"/>
      <c r="HPJ414" s="1085"/>
      <c r="HPK414" s="1085"/>
      <c r="HPL414" s="1085"/>
      <c r="HPM414" s="1080"/>
      <c r="HPN414" s="1085"/>
      <c r="HPO414" s="1085"/>
      <c r="HPP414" s="1085"/>
      <c r="HPQ414" s="1085"/>
      <c r="HPR414" s="1085"/>
      <c r="HPS414" s="1085"/>
      <c r="HPT414" s="1085"/>
      <c r="HPU414" s="1085"/>
      <c r="HPV414" s="1085"/>
      <c r="HPW414" s="1085"/>
      <c r="HPX414" s="1085"/>
      <c r="HPY414" s="1085"/>
      <c r="HPZ414" s="1085"/>
      <c r="HQA414" s="1085"/>
      <c r="HQB414" s="1080"/>
      <c r="HQC414" s="1085"/>
      <c r="HQD414" s="1085"/>
      <c r="HQE414" s="1085"/>
      <c r="HQF414" s="1085"/>
      <c r="HQG414" s="1085"/>
      <c r="HQH414" s="1085"/>
      <c r="HQI414" s="1085"/>
      <c r="HQJ414" s="1085"/>
      <c r="HQK414" s="1085"/>
      <c r="HQL414" s="1085"/>
      <c r="HQM414" s="1085"/>
      <c r="HQN414" s="1085"/>
      <c r="HQO414" s="1085"/>
      <c r="HQP414" s="1085"/>
      <c r="HQQ414" s="1080"/>
      <c r="HQR414" s="1085"/>
      <c r="HQS414" s="1085"/>
      <c r="HQT414" s="1085"/>
      <c r="HQU414" s="1085"/>
      <c r="HQV414" s="1085"/>
      <c r="HQW414" s="1085"/>
      <c r="HQX414" s="1085"/>
      <c r="HQY414" s="1085"/>
      <c r="HQZ414" s="1085"/>
      <c r="HRA414" s="1085"/>
      <c r="HRB414" s="1085"/>
      <c r="HRC414" s="1085"/>
      <c r="HRD414" s="1085"/>
      <c r="HRE414" s="1085"/>
      <c r="HRF414" s="1080"/>
      <c r="HRG414" s="1085"/>
      <c r="HRH414" s="1085"/>
      <c r="HRI414" s="1085"/>
      <c r="HRJ414" s="1085"/>
      <c r="HRK414" s="1085"/>
      <c r="HRL414" s="1085"/>
      <c r="HRM414" s="1085"/>
      <c r="HRN414" s="1085"/>
      <c r="HRO414" s="1085"/>
      <c r="HRP414" s="1085"/>
      <c r="HRQ414" s="1085"/>
      <c r="HRR414" s="1085"/>
      <c r="HRS414" s="1085"/>
      <c r="HRT414" s="1085"/>
      <c r="HRU414" s="1080"/>
      <c r="HRV414" s="1085"/>
      <c r="HRW414" s="1085"/>
      <c r="HRX414" s="1085"/>
      <c r="HRY414" s="1085"/>
      <c r="HRZ414" s="1085"/>
      <c r="HSA414" s="1085"/>
      <c r="HSB414" s="1085"/>
      <c r="HSC414" s="1085"/>
      <c r="HSD414" s="1085"/>
      <c r="HSE414" s="1085"/>
      <c r="HSF414" s="1085"/>
      <c r="HSG414" s="1085"/>
      <c r="HSH414" s="1085"/>
      <c r="HSI414" s="1085"/>
      <c r="HSJ414" s="1080"/>
      <c r="HSK414" s="1085"/>
      <c r="HSL414" s="1085"/>
      <c r="HSM414" s="1085"/>
      <c r="HSN414" s="1085"/>
      <c r="HSO414" s="1085"/>
      <c r="HSP414" s="1085"/>
      <c r="HSQ414" s="1085"/>
      <c r="HSR414" s="1085"/>
      <c r="HSS414" s="1085"/>
      <c r="HST414" s="1085"/>
      <c r="HSU414" s="1085"/>
      <c r="HSV414" s="1085"/>
      <c r="HSW414" s="1085"/>
      <c r="HSX414" s="1085"/>
      <c r="HSY414" s="1080"/>
      <c r="HSZ414" s="1085"/>
      <c r="HTA414" s="1085"/>
      <c r="HTB414" s="1085"/>
      <c r="HTC414" s="1085"/>
      <c r="HTD414" s="1085"/>
      <c r="HTE414" s="1085"/>
      <c r="HTF414" s="1085"/>
      <c r="HTG414" s="1085"/>
      <c r="HTH414" s="1085"/>
      <c r="HTI414" s="1085"/>
      <c r="HTJ414" s="1085"/>
      <c r="HTK414" s="1085"/>
      <c r="HTL414" s="1085"/>
      <c r="HTM414" s="1085"/>
      <c r="HTN414" s="1080"/>
      <c r="HTO414" s="1085"/>
      <c r="HTP414" s="1085"/>
      <c r="HTQ414" s="1085"/>
      <c r="HTR414" s="1085"/>
      <c r="HTS414" s="1085"/>
      <c r="HTT414" s="1085"/>
      <c r="HTU414" s="1085"/>
      <c r="HTV414" s="1085"/>
      <c r="HTW414" s="1085"/>
      <c r="HTX414" s="1085"/>
      <c r="HTY414" s="1085"/>
      <c r="HTZ414" s="1085"/>
      <c r="HUA414" s="1085"/>
      <c r="HUB414" s="1085"/>
      <c r="HUC414" s="1080"/>
      <c r="HUD414" s="1085"/>
      <c r="HUE414" s="1085"/>
      <c r="HUF414" s="1085"/>
      <c r="HUG414" s="1085"/>
      <c r="HUH414" s="1085"/>
      <c r="HUI414" s="1085"/>
      <c r="HUJ414" s="1085"/>
      <c r="HUK414" s="1085"/>
      <c r="HUL414" s="1085"/>
      <c r="HUM414" s="1085"/>
      <c r="HUN414" s="1085"/>
      <c r="HUO414" s="1085"/>
      <c r="HUP414" s="1085"/>
      <c r="HUQ414" s="1085"/>
      <c r="HUR414" s="1080"/>
      <c r="HUS414" s="1085"/>
      <c r="HUT414" s="1085"/>
      <c r="HUU414" s="1085"/>
      <c r="HUV414" s="1085"/>
      <c r="HUW414" s="1085"/>
      <c r="HUX414" s="1085"/>
      <c r="HUY414" s="1085"/>
      <c r="HUZ414" s="1085"/>
      <c r="HVA414" s="1085"/>
      <c r="HVB414" s="1085"/>
      <c r="HVC414" s="1085"/>
      <c r="HVD414" s="1085"/>
      <c r="HVE414" s="1085"/>
      <c r="HVF414" s="1085"/>
      <c r="HVG414" s="1080"/>
      <c r="HVH414" s="1085"/>
      <c r="HVI414" s="1085"/>
      <c r="HVJ414" s="1085"/>
      <c r="HVK414" s="1085"/>
      <c r="HVL414" s="1085"/>
      <c r="HVM414" s="1085"/>
      <c r="HVN414" s="1085"/>
      <c r="HVO414" s="1085"/>
      <c r="HVP414" s="1085"/>
      <c r="HVQ414" s="1085"/>
      <c r="HVR414" s="1085"/>
      <c r="HVS414" s="1085"/>
      <c r="HVT414" s="1085"/>
      <c r="HVU414" s="1085"/>
      <c r="HVV414" s="1080"/>
      <c r="HVW414" s="1085"/>
      <c r="HVX414" s="1085"/>
      <c r="HVY414" s="1085"/>
      <c r="HVZ414" s="1085"/>
      <c r="HWA414" s="1085"/>
      <c r="HWB414" s="1085"/>
      <c r="HWC414" s="1085"/>
      <c r="HWD414" s="1085"/>
      <c r="HWE414" s="1085"/>
      <c r="HWF414" s="1085"/>
      <c r="HWG414" s="1085"/>
      <c r="HWH414" s="1085"/>
      <c r="HWI414" s="1085"/>
      <c r="HWJ414" s="1085"/>
      <c r="HWK414" s="1080"/>
      <c r="HWL414" s="1085"/>
      <c r="HWM414" s="1085"/>
      <c r="HWN414" s="1085"/>
      <c r="HWO414" s="1085"/>
      <c r="HWP414" s="1085"/>
      <c r="HWQ414" s="1085"/>
      <c r="HWR414" s="1085"/>
      <c r="HWS414" s="1085"/>
      <c r="HWT414" s="1085"/>
      <c r="HWU414" s="1085"/>
      <c r="HWV414" s="1085"/>
      <c r="HWW414" s="1085"/>
      <c r="HWX414" s="1085"/>
      <c r="HWY414" s="1085"/>
      <c r="HWZ414" s="1080"/>
      <c r="HXA414" s="1085"/>
      <c r="HXB414" s="1085"/>
      <c r="HXC414" s="1085"/>
      <c r="HXD414" s="1085"/>
      <c r="HXE414" s="1085"/>
      <c r="HXF414" s="1085"/>
      <c r="HXG414" s="1085"/>
      <c r="HXH414" s="1085"/>
      <c r="HXI414" s="1085"/>
      <c r="HXJ414" s="1085"/>
      <c r="HXK414" s="1085"/>
      <c r="HXL414" s="1085"/>
      <c r="HXM414" s="1085"/>
      <c r="HXN414" s="1085"/>
      <c r="HXO414" s="1080"/>
      <c r="HXP414" s="1085"/>
      <c r="HXQ414" s="1085"/>
      <c r="HXR414" s="1085"/>
      <c r="HXS414" s="1085"/>
      <c r="HXT414" s="1085"/>
      <c r="HXU414" s="1085"/>
      <c r="HXV414" s="1085"/>
      <c r="HXW414" s="1085"/>
      <c r="HXX414" s="1085"/>
      <c r="HXY414" s="1085"/>
      <c r="HXZ414" s="1085"/>
      <c r="HYA414" s="1085"/>
      <c r="HYB414" s="1085"/>
      <c r="HYC414" s="1085"/>
      <c r="HYD414" s="1080"/>
      <c r="HYE414" s="1085"/>
      <c r="HYF414" s="1085"/>
      <c r="HYG414" s="1085"/>
      <c r="HYH414" s="1085"/>
      <c r="HYI414" s="1085"/>
      <c r="HYJ414" s="1085"/>
      <c r="HYK414" s="1085"/>
      <c r="HYL414" s="1085"/>
      <c r="HYM414" s="1085"/>
      <c r="HYN414" s="1085"/>
      <c r="HYO414" s="1085"/>
      <c r="HYP414" s="1085"/>
      <c r="HYQ414" s="1085"/>
      <c r="HYR414" s="1085"/>
      <c r="HYS414" s="1080"/>
      <c r="HYT414" s="1085"/>
      <c r="HYU414" s="1085"/>
      <c r="HYV414" s="1085"/>
      <c r="HYW414" s="1085"/>
      <c r="HYX414" s="1085"/>
      <c r="HYY414" s="1085"/>
      <c r="HYZ414" s="1085"/>
      <c r="HZA414" s="1085"/>
      <c r="HZB414" s="1085"/>
      <c r="HZC414" s="1085"/>
      <c r="HZD414" s="1085"/>
      <c r="HZE414" s="1085"/>
      <c r="HZF414" s="1085"/>
      <c r="HZG414" s="1085"/>
      <c r="HZH414" s="1080"/>
      <c r="HZI414" s="1085"/>
      <c r="HZJ414" s="1085"/>
      <c r="HZK414" s="1085"/>
      <c r="HZL414" s="1085"/>
      <c r="HZM414" s="1085"/>
      <c r="HZN414" s="1085"/>
      <c r="HZO414" s="1085"/>
      <c r="HZP414" s="1085"/>
      <c r="HZQ414" s="1085"/>
      <c r="HZR414" s="1085"/>
      <c r="HZS414" s="1085"/>
      <c r="HZT414" s="1085"/>
      <c r="HZU414" s="1085"/>
      <c r="HZV414" s="1085"/>
      <c r="HZW414" s="1080"/>
      <c r="HZX414" s="1085"/>
      <c r="HZY414" s="1085"/>
      <c r="HZZ414" s="1085"/>
      <c r="IAA414" s="1085"/>
      <c r="IAB414" s="1085"/>
      <c r="IAC414" s="1085"/>
      <c r="IAD414" s="1085"/>
      <c r="IAE414" s="1085"/>
      <c r="IAF414" s="1085"/>
      <c r="IAG414" s="1085"/>
      <c r="IAH414" s="1085"/>
      <c r="IAI414" s="1085"/>
      <c r="IAJ414" s="1085"/>
      <c r="IAK414" s="1085"/>
      <c r="IAL414" s="1080"/>
      <c r="IAM414" s="1085"/>
      <c r="IAN414" s="1085"/>
      <c r="IAO414" s="1085"/>
      <c r="IAP414" s="1085"/>
      <c r="IAQ414" s="1085"/>
      <c r="IAR414" s="1085"/>
      <c r="IAS414" s="1085"/>
      <c r="IAT414" s="1085"/>
      <c r="IAU414" s="1085"/>
      <c r="IAV414" s="1085"/>
      <c r="IAW414" s="1085"/>
      <c r="IAX414" s="1085"/>
      <c r="IAY414" s="1085"/>
      <c r="IAZ414" s="1085"/>
      <c r="IBA414" s="1080"/>
      <c r="IBB414" s="1085"/>
      <c r="IBC414" s="1085"/>
      <c r="IBD414" s="1085"/>
      <c r="IBE414" s="1085"/>
      <c r="IBF414" s="1085"/>
      <c r="IBG414" s="1085"/>
      <c r="IBH414" s="1085"/>
      <c r="IBI414" s="1085"/>
      <c r="IBJ414" s="1085"/>
      <c r="IBK414" s="1085"/>
      <c r="IBL414" s="1085"/>
      <c r="IBM414" s="1085"/>
      <c r="IBN414" s="1085"/>
      <c r="IBO414" s="1085"/>
      <c r="IBP414" s="1080"/>
      <c r="IBQ414" s="1085"/>
      <c r="IBR414" s="1085"/>
      <c r="IBS414" s="1085"/>
      <c r="IBT414" s="1085"/>
      <c r="IBU414" s="1085"/>
      <c r="IBV414" s="1085"/>
      <c r="IBW414" s="1085"/>
      <c r="IBX414" s="1085"/>
      <c r="IBY414" s="1085"/>
      <c r="IBZ414" s="1085"/>
      <c r="ICA414" s="1085"/>
      <c r="ICB414" s="1085"/>
      <c r="ICC414" s="1085"/>
      <c r="ICD414" s="1085"/>
      <c r="ICE414" s="1080"/>
      <c r="ICF414" s="1085"/>
      <c r="ICG414" s="1085"/>
      <c r="ICH414" s="1085"/>
      <c r="ICI414" s="1085"/>
      <c r="ICJ414" s="1085"/>
      <c r="ICK414" s="1085"/>
      <c r="ICL414" s="1085"/>
      <c r="ICM414" s="1085"/>
      <c r="ICN414" s="1085"/>
      <c r="ICO414" s="1085"/>
      <c r="ICP414" s="1085"/>
      <c r="ICQ414" s="1085"/>
      <c r="ICR414" s="1085"/>
      <c r="ICS414" s="1085"/>
      <c r="ICT414" s="1080"/>
      <c r="ICU414" s="1085"/>
      <c r="ICV414" s="1085"/>
      <c r="ICW414" s="1085"/>
      <c r="ICX414" s="1085"/>
      <c r="ICY414" s="1085"/>
      <c r="ICZ414" s="1085"/>
      <c r="IDA414" s="1085"/>
      <c r="IDB414" s="1085"/>
      <c r="IDC414" s="1085"/>
      <c r="IDD414" s="1085"/>
      <c r="IDE414" s="1085"/>
      <c r="IDF414" s="1085"/>
      <c r="IDG414" s="1085"/>
      <c r="IDH414" s="1085"/>
      <c r="IDI414" s="1080"/>
      <c r="IDJ414" s="1085"/>
      <c r="IDK414" s="1085"/>
      <c r="IDL414" s="1085"/>
      <c r="IDM414" s="1085"/>
      <c r="IDN414" s="1085"/>
      <c r="IDO414" s="1085"/>
      <c r="IDP414" s="1085"/>
      <c r="IDQ414" s="1085"/>
      <c r="IDR414" s="1085"/>
      <c r="IDS414" s="1085"/>
      <c r="IDT414" s="1085"/>
      <c r="IDU414" s="1085"/>
      <c r="IDV414" s="1085"/>
      <c r="IDW414" s="1085"/>
      <c r="IDX414" s="1080"/>
      <c r="IDY414" s="1085"/>
      <c r="IDZ414" s="1085"/>
      <c r="IEA414" s="1085"/>
      <c r="IEB414" s="1085"/>
      <c r="IEC414" s="1085"/>
      <c r="IED414" s="1085"/>
      <c r="IEE414" s="1085"/>
      <c r="IEF414" s="1085"/>
      <c r="IEG414" s="1085"/>
      <c r="IEH414" s="1085"/>
      <c r="IEI414" s="1085"/>
      <c r="IEJ414" s="1085"/>
      <c r="IEK414" s="1085"/>
      <c r="IEL414" s="1085"/>
      <c r="IEM414" s="1080"/>
      <c r="IEN414" s="1085"/>
      <c r="IEO414" s="1085"/>
      <c r="IEP414" s="1085"/>
      <c r="IEQ414" s="1085"/>
      <c r="IER414" s="1085"/>
      <c r="IES414" s="1085"/>
      <c r="IET414" s="1085"/>
      <c r="IEU414" s="1085"/>
      <c r="IEV414" s="1085"/>
      <c r="IEW414" s="1085"/>
      <c r="IEX414" s="1085"/>
      <c r="IEY414" s="1085"/>
      <c r="IEZ414" s="1085"/>
      <c r="IFA414" s="1085"/>
      <c r="IFB414" s="1080"/>
      <c r="IFC414" s="1085"/>
      <c r="IFD414" s="1085"/>
      <c r="IFE414" s="1085"/>
      <c r="IFF414" s="1085"/>
      <c r="IFG414" s="1085"/>
      <c r="IFH414" s="1085"/>
      <c r="IFI414" s="1085"/>
      <c r="IFJ414" s="1085"/>
      <c r="IFK414" s="1085"/>
      <c r="IFL414" s="1085"/>
      <c r="IFM414" s="1085"/>
      <c r="IFN414" s="1085"/>
      <c r="IFO414" s="1085"/>
      <c r="IFP414" s="1085"/>
      <c r="IFQ414" s="1080"/>
      <c r="IFR414" s="1085"/>
      <c r="IFS414" s="1085"/>
      <c r="IFT414" s="1085"/>
      <c r="IFU414" s="1085"/>
      <c r="IFV414" s="1085"/>
      <c r="IFW414" s="1085"/>
      <c r="IFX414" s="1085"/>
      <c r="IFY414" s="1085"/>
      <c r="IFZ414" s="1085"/>
      <c r="IGA414" s="1085"/>
      <c r="IGB414" s="1085"/>
      <c r="IGC414" s="1085"/>
      <c r="IGD414" s="1085"/>
      <c r="IGE414" s="1085"/>
      <c r="IGF414" s="1080"/>
      <c r="IGG414" s="1085"/>
      <c r="IGH414" s="1085"/>
      <c r="IGI414" s="1085"/>
      <c r="IGJ414" s="1085"/>
      <c r="IGK414" s="1085"/>
      <c r="IGL414" s="1085"/>
      <c r="IGM414" s="1085"/>
      <c r="IGN414" s="1085"/>
      <c r="IGO414" s="1085"/>
      <c r="IGP414" s="1085"/>
      <c r="IGQ414" s="1085"/>
      <c r="IGR414" s="1085"/>
      <c r="IGS414" s="1085"/>
      <c r="IGT414" s="1085"/>
      <c r="IGU414" s="1080"/>
      <c r="IGV414" s="1085"/>
      <c r="IGW414" s="1085"/>
      <c r="IGX414" s="1085"/>
      <c r="IGY414" s="1085"/>
      <c r="IGZ414" s="1085"/>
      <c r="IHA414" s="1085"/>
      <c r="IHB414" s="1085"/>
      <c r="IHC414" s="1085"/>
      <c r="IHD414" s="1085"/>
      <c r="IHE414" s="1085"/>
      <c r="IHF414" s="1085"/>
      <c r="IHG414" s="1085"/>
      <c r="IHH414" s="1085"/>
      <c r="IHI414" s="1085"/>
      <c r="IHJ414" s="1080"/>
      <c r="IHK414" s="1085"/>
      <c r="IHL414" s="1085"/>
      <c r="IHM414" s="1085"/>
      <c r="IHN414" s="1085"/>
      <c r="IHO414" s="1085"/>
      <c r="IHP414" s="1085"/>
      <c r="IHQ414" s="1085"/>
      <c r="IHR414" s="1085"/>
      <c r="IHS414" s="1085"/>
      <c r="IHT414" s="1085"/>
      <c r="IHU414" s="1085"/>
      <c r="IHV414" s="1085"/>
      <c r="IHW414" s="1085"/>
      <c r="IHX414" s="1085"/>
      <c r="IHY414" s="1080"/>
      <c r="IHZ414" s="1085"/>
      <c r="IIA414" s="1085"/>
      <c r="IIB414" s="1085"/>
      <c r="IIC414" s="1085"/>
      <c r="IID414" s="1085"/>
      <c r="IIE414" s="1085"/>
      <c r="IIF414" s="1085"/>
      <c r="IIG414" s="1085"/>
      <c r="IIH414" s="1085"/>
      <c r="III414" s="1085"/>
      <c r="IIJ414" s="1085"/>
      <c r="IIK414" s="1085"/>
      <c r="IIL414" s="1085"/>
      <c r="IIM414" s="1085"/>
      <c r="IIN414" s="1080"/>
      <c r="IIO414" s="1085"/>
      <c r="IIP414" s="1085"/>
      <c r="IIQ414" s="1085"/>
      <c r="IIR414" s="1085"/>
      <c r="IIS414" s="1085"/>
      <c r="IIT414" s="1085"/>
      <c r="IIU414" s="1085"/>
      <c r="IIV414" s="1085"/>
      <c r="IIW414" s="1085"/>
      <c r="IIX414" s="1085"/>
      <c r="IIY414" s="1085"/>
      <c r="IIZ414" s="1085"/>
      <c r="IJA414" s="1085"/>
      <c r="IJB414" s="1085"/>
      <c r="IJC414" s="1080"/>
      <c r="IJD414" s="1085"/>
      <c r="IJE414" s="1085"/>
      <c r="IJF414" s="1085"/>
      <c r="IJG414" s="1085"/>
      <c r="IJH414" s="1085"/>
      <c r="IJI414" s="1085"/>
      <c r="IJJ414" s="1085"/>
      <c r="IJK414" s="1085"/>
      <c r="IJL414" s="1085"/>
      <c r="IJM414" s="1085"/>
      <c r="IJN414" s="1085"/>
      <c r="IJO414" s="1085"/>
      <c r="IJP414" s="1085"/>
      <c r="IJQ414" s="1085"/>
      <c r="IJR414" s="1080"/>
      <c r="IJS414" s="1085"/>
      <c r="IJT414" s="1085"/>
      <c r="IJU414" s="1085"/>
      <c r="IJV414" s="1085"/>
      <c r="IJW414" s="1085"/>
      <c r="IJX414" s="1085"/>
      <c r="IJY414" s="1085"/>
      <c r="IJZ414" s="1085"/>
      <c r="IKA414" s="1085"/>
      <c r="IKB414" s="1085"/>
      <c r="IKC414" s="1085"/>
      <c r="IKD414" s="1085"/>
      <c r="IKE414" s="1085"/>
      <c r="IKF414" s="1085"/>
      <c r="IKG414" s="1080"/>
      <c r="IKH414" s="1085"/>
      <c r="IKI414" s="1085"/>
      <c r="IKJ414" s="1085"/>
      <c r="IKK414" s="1085"/>
      <c r="IKL414" s="1085"/>
      <c r="IKM414" s="1085"/>
      <c r="IKN414" s="1085"/>
      <c r="IKO414" s="1085"/>
      <c r="IKP414" s="1085"/>
      <c r="IKQ414" s="1085"/>
      <c r="IKR414" s="1085"/>
      <c r="IKS414" s="1085"/>
      <c r="IKT414" s="1085"/>
      <c r="IKU414" s="1085"/>
      <c r="IKV414" s="1080"/>
      <c r="IKW414" s="1085"/>
      <c r="IKX414" s="1085"/>
      <c r="IKY414" s="1085"/>
      <c r="IKZ414" s="1085"/>
      <c r="ILA414" s="1085"/>
      <c r="ILB414" s="1085"/>
      <c r="ILC414" s="1085"/>
      <c r="ILD414" s="1085"/>
      <c r="ILE414" s="1085"/>
      <c r="ILF414" s="1085"/>
      <c r="ILG414" s="1085"/>
      <c r="ILH414" s="1085"/>
      <c r="ILI414" s="1085"/>
      <c r="ILJ414" s="1085"/>
      <c r="ILK414" s="1080"/>
      <c r="ILL414" s="1085"/>
      <c r="ILM414" s="1085"/>
      <c r="ILN414" s="1085"/>
      <c r="ILO414" s="1085"/>
      <c r="ILP414" s="1085"/>
      <c r="ILQ414" s="1085"/>
      <c r="ILR414" s="1085"/>
      <c r="ILS414" s="1085"/>
      <c r="ILT414" s="1085"/>
      <c r="ILU414" s="1085"/>
      <c r="ILV414" s="1085"/>
      <c r="ILW414" s="1085"/>
      <c r="ILX414" s="1085"/>
      <c r="ILY414" s="1085"/>
      <c r="ILZ414" s="1080"/>
      <c r="IMA414" s="1085"/>
      <c r="IMB414" s="1085"/>
      <c r="IMC414" s="1085"/>
      <c r="IMD414" s="1085"/>
      <c r="IME414" s="1085"/>
      <c r="IMF414" s="1085"/>
      <c r="IMG414" s="1085"/>
      <c r="IMH414" s="1085"/>
      <c r="IMI414" s="1085"/>
      <c r="IMJ414" s="1085"/>
      <c r="IMK414" s="1085"/>
      <c r="IML414" s="1085"/>
      <c r="IMM414" s="1085"/>
      <c r="IMN414" s="1085"/>
      <c r="IMO414" s="1080"/>
      <c r="IMP414" s="1085"/>
      <c r="IMQ414" s="1085"/>
      <c r="IMR414" s="1085"/>
      <c r="IMS414" s="1085"/>
      <c r="IMT414" s="1085"/>
      <c r="IMU414" s="1085"/>
      <c r="IMV414" s="1085"/>
      <c r="IMW414" s="1085"/>
      <c r="IMX414" s="1085"/>
      <c r="IMY414" s="1085"/>
      <c r="IMZ414" s="1085"/>
      <c r="INA414" s="1085"/>
      <c r="INB414" s="1085"/>
      <c r="INC414" s="1085"/>
      <c r="IND414" s="1080"/>
      <c r="INE414" s="1085"/>
      <c r="INF414" s="1085"/>
      <c r="ING414" s="1085"/>
      <c r="INH414" s="1085"/>
      <c r="INI414" s="1085"/>
      <c r="INJ414" s="1085"/>
      <c r="INK414" s="1085"/>
      <c r="INL414" s="1085"/>
      <c r="INM414" s="1085"/>
      <c r="INN414" s="1085"/>
      <c r="INO414" s="1085"/>
      <c r="INP414" s="1085"/>
      <c r="INQ414" s="1085"/>
      <c r="INR414" s="1085"/>
      <c r="INS414" s="1080"/>
      <c r="INT414" s="1085"/>
      <c r="INU414" s="1085"/>
      <c r="INV414" s="1085"/>
      <c r="INW414" s="1085"/>
      <c r="INX414" s="1085"/>
      <c r="INY414" s="1085"/>
      <c r="INZ414" s="1085"/>
      <c r="IOA414" s="1085"/>
      <c r="IOB414" s="1085"/>
      <c r="IOC414" s="1085"/>
      <c r="IOD414" s="1085"/>
      <c r="IOE414" s="1085"/>
      <c r="IOF414" s="1085"/>
      <c r="IOG414" s="1085"/>
      <c r="IOH414" s="1080"/>
      <c r="IOI414" s="1085"/>
      <c r="IOJ414" s="1085"/>
      <c r="IOK414" s="1085"/>
      <c r="IOL414" s="1085"/>
      <c r="IOM414" s="1085"/>
      <c r="ION414" s="1085"/>
      <c r="IOO414" s="1085"/>
      <c r="IOP414" s="1085"/>
      <c r="IOQ414" s="1085"/>
      <c r="IOR414" s="1085"/>
      <c r="IOS414" s="1085"/>
      <c r="IOT414" s="1085"/>
      <c r="IOU414" s="1085"/>
      <c r="IOV414" s="1085"/>
      <c r="IOW414" s="1080"/>
      <c r="IOX414" s="1085"/>
      <c r="IOY414" s="1085"/>
      <c r="IOZ414" s="1085"/>
      <c r="IPA414" s="1085"/>
      <c r="IPB414" s="1085"/>
      <c r="IPC414" s="1085"/>
      <c r="IPD414" s="1085"/>
      <c r="IPE414" s="1085"/>
      <c r="IPF414" s="1085"/>
      <c r="IPG414" s="1085"/>
      <c r="IPH414" s="1085"/>
      <c r="IPI414" s="1085"/>
      <c r="IPJ414" s="1085"/>
      <c r="IPK414" s="1085"/>
      <c r="IPL414" s="1080"/>
      <c r="IPM414" s="1085"/>
      <c r="IPN414" s="1085"/>
      <c r="IPO414" s="1085"/>
      <c r="IPP414" s="1085"/>
      <c r="IPQ414" s="1085"/>
      <c r="IPR414" s="1085"/>
      <c r="IPS414" s="1085"/>
      <c r="IPT414" s="1085"/>
      <c r="IPU414" s="1085"/>
      <c r="IPV414" s="1085"/>
      <c r="IPW414" s="1085"/>
      <c r="IPX414" s="1085"/>
      <c r="IPY414" s="1085"/>
      <c r="IPZ414" s="1085"/>
      <c r="IQA414" s="1080"/>
      <c r="IQB414" s="1085"/>
      <c r="IQC414" s="1085"/>
      <c r="IQD414" s="1085"/>
      <c r="IQE414" s="1085"/>
      <c r="IQF414" s="1085"/>
      <c r="IQG414" s="1085"/>
      <c r="IQH414" s="1085"/>
      <c r="IQI414" s="1085"/>
      <c r="IQJ414" s="1085"/>
      <c r="IQK414" s="1085"/>
      <c r="IQL414" s="1085"/>
      <c r="IQM414" s="1085"/>
      <c r="IQN414" s="1085"/>
      <c r="IQO414" s="1085"/>
      <c r="IQP414" s="1080"/>
      <c r="IQQ414" s="1085"/>
      <c r="IQR414" s="1085"/>
      <c r="IQS414" s="1085"/>
      <c r="IQT414" s="1085"/>
      <c r="IQU414" s="1085"/>
      <c r="IQV414" s="1085"/>
      <c r="IQW414" s="1085"/>
      <c r="IQX414" s="1085"/>
      <c r="IQY414" s="1085"/>
      <c r="IQZ414" s="1085"/>
      <c r="IRA414" s="1085"/>
      <c r="IRB414" s="1085"/>
      <c r="IRC414" s="1085"/>
      <c r="IRD414" s="1085"/>
      <c r="IRE414" s="1080"/>
      <c r="IRF414" s="1085"/>
      <c r="IRG414" s="1085"/>
      <c r="IRH414" s="1085"/>
      <c r="IRI414" s="1085"/>
      <c r="IRJ414" s="1085"/>
      <c r="IRK414" s="1085"/>
      <c r="IRL414" s="1085"/>
      <c r="IRM414" s="1085"/>
      <c r="IRN414" s="1085"/>
      <c r="IRO414" s="1085"/>
      <c r="IRP414" s="1085"/>
      <c r="IRQ414" s="1085"/>
      <c r="IRR414" s="1085"/>
      <c r="IRS414" s="1085"/>
      <c r="IRT414" s="1080"/>
      <c r="IRU414" s="1085"/>
      <c r="IRV414" s="1085"/>
      <c r="IRW414" s="1085"/>
      <c r="IRX414" s="1085"/>
      <c r="IRY414" s="1085"/>
      <c r="IRZ414" s="1085"/>
      <c r="ISA414" s="1085"/>
      <c r="ISB414" s="1085"/>
      <c r="ISC414" s="1085"/>
      <c r="ISD414" s="1085"/>
      <c r="ISE414" s="1085"/>
      <c r="ISF414" s="1085"/>
      <c r="ISG414" s="1085"/>
      <c r="ISH414" s="1085"/>
      <c r="ISI414" s="1080"/>
      <c r="ISJ414" s="1085"/>
      <c r="ISK414" s="1085"/>
      <c r="ISL414" s="1085"/>
      <c r="ISM414" s="1085"/>
      <c r="ISN414" s="1085"/>
      <c r="ISO414" s="1085"/>
      <c r="ISP414" s="1085"/>
      <c r="ISQ414" s="1085"/>
      <c r="ISR414" s="1085"/>
      <c r="ISS414" s="1085"/>
      <c r="IST414" s="1085"/>
      <c r="ISU414" s="1085"/>
      <c r="ISV414" s="1085"/>
      <c r="ISW414" s="1085"/>
      <c r="ISX414" s="1080"/>
      <c r="ISY414" s="1085"/>
      <c r="ISZ414" s="1085"/>
      <c r="ITA414" s="1085"/>
      <c r="ITB414" s="1085"/>
      <c r="ITC414" s="1085"/>
      <c r="ITD414" s="1085"/>
      <c r="ITE414" s="1085"/>
      <c r="ITF414" s="1085"/>
      <c r="ITG414" s="1085"/>
      <c r="ITH414" s="1085"/>
      <c r="ITI414" s="1085"/>
      <c r="ITJ414" s="1085"/>
      <c r="ITK414" s="1085"/>
      <c r="ITL414" s="1085"/>
      <c r="ITM414" s="1080"/>
      <c r="ITN414" s="1085"/>
      <c r="ITO414" s="1085"/>
      <c r="ITP414" s="1085"/>
      <c r="ITQ414" s="1085"/>
      <c r="ITR414" s="1085"/>
      <c r="ITS414" s="1085"/>
      <c r="ITT414" s="1085"/>
      <c r="ITU414" s="1085"/>
      <c r="ITV414" s="1085"/>
      <c r="ITW414" s="1085"/>
      <c r="ITX414" s="1085"/>
      <c r="ITY414" s="1085"/>
      <c r="ITZ414" s="1085"/>
      <c r="IUA414" s="1085"/>
      <c r="IUB414" s="1080"/>
      <c r="IUC414" s="1085"/>
      <c r="IUD414" s="1085"/>
      <c r="IUE414" s="1085"/>
      <c r="IUF414" s="1085"/>
      <c r="IUG414" s="1085"/>
      <c r="IUH414" s="1085"/>
      <c r="IUI414" s="1085"/>
      <c r="IUJ414" s="1085"/>
      <c r="IUK414" s="1085"/>
      <c r="IUL414" s="1085"/>
      <c r="IUM414" s="1085"/>
      <c r="IUN414" s="1085"/>
      <c r="IUO414" s="1085"/>
      <c r="IUP414" s="1085"/>
      <c r="IUQ414" s="1080"/>
      <c r="IUR414" s="1085"/>
      <c r="IUS414" s="1085"/>
      <c r="IUT414" s="1085"/>
      <c r="IUU414" s="1085"/>
      <c r="IUV414" s="1085"/>
      <c r="IUW414" s="1085"/>
      <c r="IUX414" s="1085"/>
      <c r="IUY414" s="1085"/>
      <c r="IUZ414" s="1085"/>
      <c r="IVA414" s="1085"/>
      <c r="IVB414" s="1085"/>
      <c r="IVC414" s="1085"/>
      <c r="IVD414" s="1085"/>
      <c r="IVE414" s="1085"/>
      <c r="IVF414" s="1080"/>
      <c r="IVG414" s="1085"/>
      <c r="IVH414" s="1085"/>
      <c r="IVI414" s="1085"/>
      <c r="IVJ414" s="1085"/>
      <c r="IVK414" s="1085"/>
      <c r="IVL414" s="1085"/>
      <c r="IVM414" s="1085"/>
      <c r="IVN414" s="1085"/>
      <c r="IVO414" s="1085"/>
      <c r="IVP414" s="1085"/>
      <c r="IVQ414" s="1085"/>
      <c r="IVR414" s="1085"/>
      <c r="IVS414" s="1085"/>
      <c r="IVT414" s="1085"/>
      <c r="IVU414" s="1080"/>
      <c r="IVV414" s="1085"/>
      <c r="IVW414" s="1085"/>
      <c r="IVX414" s="1085"/>
      <c r="IVY414" s="1085"/>
      <c r="IVZ414" s="1085"/>
      <c r="IWA414" s="1085"/>
      <c r="IWB414" s="1085"/>
      <c r="IWC414" s="1085"/>
      <c r="IWD414" s="1085"/>
      <c r="IWE414" s="1085"/>
      <c r="IWF414" s="1085"/>
      <c r="IWG414" s="1085"/>
      <c r="IWH414" s="1085"/>
      <c r="IWI414" s="1085"/>
      <c r="IWJ414" s="1080"/>
      <c r="IWK414" s="1085"/>
      <c r="IWL414" s="1085"/>
      <c r="IWM414" s="1085"/>
      <c r="IWN414" s="1085"/>
      <c r="IWO414" s="1085"/>
      <c r="IWP414" s="1085"/>
      <c r="IWQ414" s="1085"/>
      <c r="IWR414" s="1085"/>
      <c r="IWS414" s="1085"/>
      <c r="IWT414" s="1085"/>
      <c r="IWU414" s="1085"/>
      <c r="IWV414" s="1085"/>
      <c r="IWW414" s="1085"/>
      <c r="IWX414" s="1085"/>
      <c r="IWY414" s="1080"/>
      <c r="IWZ414" s="1085"/>
      <c r="IXA414" s="1085"/>
      <c r="IXB414" s="1085"/>
      <c r="IXC414" s="1085"/>
      <c r="IXD414" s="1085"/>
      <c r="IXE414" s="1085"/>
      <c r="IXF414" s="1085"/>
      <c r="IXG414" s="1085"/>
      <c r="IXH414" s="1085"/>
      <c r="IXI414" s="1085"/>
      <c r="IXJ414" s="1085"/>
      <c r="IXK414" s="1085"/>
      <c r="IXL414" s="1085"/>
      <c r="IXM414" s="1085"/>
      <c r="IXN414" s="1080"/>
      <c r="IXO414" s="1085"/>
      <c r="IXP414" s="1085"/>
      <c r="IXQ414" s="1085"/>
      <c r="IXR414" s="1085"/>
      <c r="IXS414" s="1085"/>
      <c r="IXT414" s="1085"/>
      <c r="IXU414" s="1085"/>
      <c r="IXV414" s="1085"/>
      <c r="IXW414" s="1085"/>
      <c r="IXX414" s="1085"/>
      <c r="IXY414" s="1085"/>
      <c r="IXZ414" s="1085"/>
      <c r="IYA414" s="1085"/>
      <c r="IYB414" s="1085"/>
      <c r="IYC414" s="1080"/>
      <c r="IYD414" s="1085"/>
      <c r="IYE414" s="1085"/>
      <c r="IYF414" s="1085"/>
      <c r="IYG414" s="1085"/>
      <c r="IYH414" s="1085"/>
      <c r="IYI414" s="1085"/>
      <c r="IYJ414" s="1085"/>
      <c r="IYK414" s="1085"/>
      <c r="IYL414" s="1085"/>
      <c r="IYM414" s="1085"/>
      <c r="IYN414" s="1085"/>
      <c r="IYO414" s="1085"/>
      <c r="IYP414" s="1085"/>
      <c r="IYQ414" s="1085"/>
      <c r="IYR414" s="1080"/>
      <c r="IYS414" s="1085"/>
      <c r="IYT414" s="1085"/>
      <c r="IYU414" s="1085"/>
      <c r="IYV414" s="1085"/>
      <c r="IYW414" s="1085"/>
      <c r="IYX414" s="1085"/>
      <c r="IYY414" s="1085"/>
      <c r="IYZ414" s="1085"/>
      <c r="IZA414" s="1085"/>
      <c r="IZB414" s="1085"/>
      <c r="IZC414" s="1085"/>
      <c r="IZD414" s="1085"/>
      <c r="IZE414" s="1085"/>
      <c r="IZF414" s="1085"/>
      <c r="IZG414" s="1080"/>
      <c r="IZH414" s="1085"/>
      <c r="IZI414" s="1085"/>
      <c r="IZJ414" s="1085"/>
      <c r="IZK414" s="1085"/>
      <c r="IZL414" s="1085"/>
      <c r="IZM414" s="1085"/>
      <c r="IZN414" s="1085"/>
      <c r="IZO414" s="1085"/>
      <c r="IZP414" s="1085"/>
      <c r="IZQ414" s="1085"/>
      <c r="IZR414" s="1085"/>
      <c r="IZS414" s="1085"/>
      <c r="IZT414" s="1085"/>
      <c r="IZU414" s="1085"/>
      <c r="IZV414" s="1080"/>
      <c r="IZW414" s="1085"/>
      <c r="IZX414" s="1085"/>
      <c r="IZY414" s="1085"/>
      <c r="IZZ414" s="1085"/>
      <c r="JAA414" s="1085"/>
      <c r="JAB414" s="1085"/>
      <c r="JAC414" s="1085"/>
      <c r="JAD414" s="1085"/>
      <c r="JAE414" s="1085"/>
      <c r="JAF414" s="1085"/>
      <c r="JAG414" s="1085"/>
      <c r="JAH414" s="1085"/>
      <c r="JAI414" s="1085"/>
      <c r="JAJ414" s="1085"/>
      <c r="JAK414" s="1080"/>
      <c r="JAL414" s="1085"/>
      <c r="JAM414" s="1085"/>
      <c r="JAN414" s="1085"/>
      <c r="JAO414" s="1085"/>
      <c r="JAP414" s="1085"/>
      <c r="JAQ414" s="1085"/>
      <c r="JAR414" s="1085"/>
      <c r="JAS414" s="1085"/>
      <c r="JAT414" s="1085"/>
      <c r="JAU414" s="1085"/>
      <c r="JAV414" s="1085"/>
      <c r="JAW414" s="1085"/>
      <c r="JAX414" s="1085"/>
      <c r="JAY414" s="1085"/>
      <c r="JAZ414" s="1080"/>
      <c r="JBA414" s="1085"/>
      <c r="JBB414" s="1085"/>
      <c r="JBC414" s="1085"/>
      <c r="JBD414" s="1085"/>
      <c r="JBE414" s="1085"/>
      <c r="JBF414" s="1085"/>
      <c r="JBG414" s="1085"/>
      <c r="JBH414" s="1085"/>
      <c r="JBI414" s="1085"/>
      <c r="JBJ414" s="1085"/>
      <c r="JBK414" s="1085"/>
      <c r="JBL414" s="1085"/>
      <c r="JBM414" s="1085"/>
      <c r="JBN414" s="1085"/>
      <c r="JBO414" s="1080"/>
      <c r="JBP414" s="1085"/>
      <c r="JBQ414" s="1085"/>
      <c r="JBR414" s="1085"/>
      <c r="JBS414" s="1085"/>
      <c r="JBT414" s="1085"/>
      <c r="JBU414" s="1085"/>
      <c r="JBV414" s="1085"/>
      <c r="JBW414" s="1085"/>
      <c r="JBX414" s="1085"/>
      <c r="JBY414" s="1085"/>
      <c r="JBZ414" s="1085"/>
      <c r="JCA414" s="1085"/>
      <c r="JCB414" s="1085"/>
      <c r="JCC414" s="1085"/>
      <c r="JCD414" s="1080"/>
      <c r="JCE414" s="1085"/>
      <c r="JCF414" s="1085"/>
      <c r="JCG414" s="1085"/>
      <c r="JCH414" s="1085"/>
      <c r="JCI414" s="1085"/>
      <c r="JCJ414" s="1085"/>
      <c r="JCK414" s="1085"/>
      <c r="JCL414" s="1085"/>
      <c r="JCM414" s="1085"/>
      <c r="JCN414" s="1085"/>
      <c r="JCO414" s="1085"/>
      <c r="JCP414" s="1085"/>
      <c r="JCQ414" s="1085"/>
      <c r="JCR414" s="1085"/>
      <c r="JCS414" s="1080"/>
      <c r="JCT414" s="1085"/>
      <c r="JCU414" s="1085"/>
      <c r="JCV414" s="1085"/>
      <c r="JCW414" s="1085"/>
      <c r="JCX414" s="1085"/>
      <c r="JCY414" s="1085"/>
      <c r="JCZ414" s="1085"/>
      <c r="JDA414" s="1085"/>
      <c r="JDB414" s="1085"/>
      <c r="JDC414" s="1085"/>
      <c r="JDD414" s="1085"/>
      <c r="JDE414" s="1085"/>
      <c r="JDF414" s="1085"/>
      <c r="JDG414" s="1085"/>
      <c r="JDH414" s="1080"/>
      <c r="JDI414" s="1085"/>
      <c r="JDJ414" s="1085"/>
      <c r="JDK414" s="1085"/>
      <c r="JDL414" s="1085"/>
      <c r="JDM414" s="1085"/>
      <c r="JDN414" s="1085"/>
      <c r="JDO414" s="1085"/>
      <c r="JDP414" s="1085"/>
      <c r="JDQ414" s="1085"/>
      <c r="JDR414" s="1085"/>
      <c r="JDS414" s="1085"/>
      <c r="JDT414" s="1085"/>
      <c r="JDU414" s="1085"/>
      <c r="JDV414" s="1085"/>
      <c r="JDW414" s="1080"/>
      <c r="JDX414" s="1085"/>
      <c r="JDY414" s="1085"/>
      <c r="JDZ414" s="1085"/>
      <c r="JEA414" s="1085"/>
      <c r="JEB414" s="1085"/>
      <c r="JEC414" s="1085"/>
      <c r="JED414" s="1085"/>
      <c r="JEE414" s="1085"/>
      <c r="JEF414" s="1085"/>
      <c r="JEG414" s="1085"/>
      <c r="JEH414" s="1085"/>
      <c r="JEI414" s="1085"/>
      <c r="JEJ414" s="1085"/>
      <c r="JEK414" s="1085"/>
      <c r="JEL414" s="1080"/>
      <c r="JEM414" s="1085"/>
      <c r="JEN414" s="1085"/>
      <c r="JEO414" s="1085"/>
      <c r="JEP414" s="1085"/>
      <c r="JEQ414" s="1085"/>
      <c r="JER414" s="1085"/>
      <c r="JES414" s="1085"/>
      <c r="JET414" s="1085"/>
      <c r="JEU414" s="1085"/>
      <c r="JEV414" s="1085"/>
      <c r="JEW414" s="1085"/>
      <c r="JEX414" s="1085"/>
      <c r="JEY414" s="1085"/>
      <c r="JEZ414" s="1085"/>
      <c r="JFA414" s="1080"/>
      <c r="JFB414" s="1085"/>
      <c r="JFC414" s="1085"/>
      <c r="JFD414" s="1085"/>
      <c r="JFE414" s="1085"/>
      <c r="JFF414" s="1085"/>
      <c r="JFG414" s="1085"/>
      <c r="JFH414" s="1085"/>
      <c r="JFI414" s="1085"/>
      <c r="JFJ414" s="1085"/>
      <c r="JFK414" s="1085"/>
      <c r="JFL414" s="1085"/>
      <c r="JFM414" s="1085"/>
      <c r="JFN414" s="1085"/>
      <c r="JFO414" s="1085"/>
      <c r="JFP414" s="1080"/>
      <c r="JFQ414" s="1085"/>
      <c r="JFR414" s="1085"/>
      <c r="JFS414" s="1085"/>
      <c r="JFT414" s="1085"/>
      <c r="JFU414" s="1085"/>
      <c r="JFV414" s="1085"/>
      <c r="JFW414" s="1085"/>
      <c r="JFX414" s="1085"/>
      <c r="JFY414" s="1085"/>
      <c r="JFZ414" s="1085"/>
      <c r="JGA414" s="1085"/>
      <c r="JGB414" s="1085"/>
      <c r="JGC414" s="1085"/>
      <c r="JGD414" s="1085"/>
      <c r="JGE414" s="1080"/>
      <c r="JGF414" s="1085"/>
      <c r="JGG414" s="1085"/>
      <c r="JGH414" s="1085"/>
      <c r="JGI414" s="1085"/>
      <c r="JGJ414" s="1085"/>
      <c r="JGK414" s="1085"/>
      <c r="JGL414" s="1085"/>
      <c r="JGM414" s="1085"/>
      <c r="JGN414" s="1085"/>
      <c r="JGO414" s="1085"/>
      <c r="JGP414" s="1085"/>
      <c r="JGQ414" s="1085"/>
      <c r="JGR414" s="1085"/>
      <c r="JGS414" s="1085"/>
      <c r="JGT414" s="1080"/>
      <c r="JGU414" s="1085"/>
      <c r="JGV414" s="1085"/>
      <c r="JGW414" s="1085"/>
      <c r="JGX414" s="1085"/>
      <c r="JGY414" s="1085"/>
      <c r="JGZ414" s="1085"/>
      <c r="JHA414" s="1085"/>
      <c r="JHB414" s="1085"/>
      <c r="JHC414" s="1085"/>
      <c r="JHD414" s="1085"/>
      <c r="JHE414" s="1085"/>
      <c r="JHF414" s="1085"/>
      <c r="JHG414" s="1085"/>
      <c r="JHH414" s="1085"/>
      <c r="JHI414" s="1080"/>
      <c r="JHJ414" s="1085"/>
      <c r="JHK414" s="1085"/>
      <c r="JHL414" s="1085"/>
      <c r="JHM414" s="1085"/>
      <c r="JHN414" s="1085"/>
      <c r="JHO414" s="1085"/>
      <c r="JHP414" s="1085"/>
      <c r="JHQ414" s="1085"/>
      <c r="JHR414" s="1085"/>
      <c r="JHS414" s="1085"/>
      <c r="JHT414" s="1085"/>
      <c r="JHU414" s="1085"/>
      <c r="JHV414" s="1085"/>
      <c r="JHW414" s="1085"/>
      <c r="JHX414" s="1080"/>
      <c r="JHY414" s="1085"/>
      <c r="JHZ414" s="1085"/>
      <c r="JIA414" s="1085"/>
      <c r="JIB414" s="1085"/>
      <c r="JIC414" s="1085"/>
      <c r="JID414" s="1085"/>
      <c r="JIE414" s="1085"/>
      <c r="JIF414" s="1085"/>
      <c r="JIG414" s="1085"/>
      <c r="JIH414" s="1085"/>
      <c r="JII414" s="1085"/>
      <c r="JIJ414" s="1085"/>
      <c r="JIK414" s="1085"/>
      <c r="JIL414" s="1085"/>
      <c r="JIM414" s="1080"/>
      <c r="JIN414" s="1085"/>
      <c r="JIO414" s="1085"/>
      <c r="JIP414" s="1085"/>
      <c r="JIQ414" s="1085"/>
      <c r="JIR414" s="1085"/>
      <c r="JIS414" s="1085"/>
      <c r="JIT414" s="1085"/>
      <c r="JIU414" s="1085"/>
      <c r="JIV414" s="1085"/>
      <c r="JIW414" s="1085"/>
      <c r="JIX414" s="1085"/>
      <c r="JIY414" s="1085"/>
      <c r="JIZ414" s="1085"/>
      <c r="JJA414" s="1085"/>
      <c r="JJB414" s="1080"/>
      <c r="JJC414" s="1085"/>
      <c r="JJD414" s="1085"/>
      <c r="JJE414" s="1085"/>
      <c r="JJF414" s="1085"/>
      <c r="JJG414" s="1085"/>
      <c r="JJH414" s="1085"/>
      <c r="JJI414" s="1085"/>
      <c r="JJJ414" s="1085"/>
      <c r="JJK414" s="1085"/>
      <c r="JJL414" s="1085"/>
      <c r="JJM414" s="1085"/>
      <c r="JJN414" s="1085"/>
      <c r="JJO414" s="1085"/>
      <c r="JJP414" s="1085"/>
      <c r="JJQ414" s="1080"/>
      <c r="JJR414" s="1085"/>
      <c r="JJS414" s="1085"/>
      <c r="JJT414" s="1085"/>
      <c r="JJU414" s="1085"/>
      <c r="JJV414" s="1085"/>
      <c r="JJW414" s="1085"/>
      <c r="JJX414" s="1085"/>
      <c r="JJY414" s="1085"/>
      <c r="JJZ414" s="1085"/>
      <c r="JKA414" s="1085"/>
      <c r="JKB414" s="1085"/>
      <c r="JKC414" s="1085"/>
      <c r="JKD414" s="1085"/>
      <c r="JKE414" s="1085"/>
      <c r="JKF414" s="1080"/>
      <c r="JKG414" s="1085"/>
      <c r="JKH414" s="1085"/>
      <c r="JKI414" s="1085"/>
      <c r="JKJ414" s="1085"/>
      <c r="JKK414" s="1085"/>
      <c r="JKL414" s="1085"/>
      <c r="JKM414" s="1085"/>
      <c r="JKN414" s="1085"/>
      <c r="JKO414" s="1085"/>
      <c r="JKP414" s="1085"/>
      <c r="JKQ414" s="1085"/>
      <c r="JKR414" s="1085"/>
      <c r="JKS414" s="1085"/>
      <c r="JKT414" s="1085"/>
      <c r="JKU414" s="1080"/>
      <c r="JKV414" s="1085"/>
      <c r="JKW414" s="1085"/>
      <c r="JKX414" s="1085"/>
      <c r="JKY414" s="1085"/>
      <c r="JKZ414" s="1085"/>
      <c r="JLA414" s="1085"/>
      <c r="JLB414" s="1085"/>
      <c r="JLC414" s="1085"/>
      <c r="JLD414" s="1085"/>
      <c r="JLE414" s="1085"/>
      <c r="JLF414" s="1085"/>
      <c r="JLG414" s="1085"/>
      <c r="JLH414" s="1085"/>
      <c r="JLI414" s="1085"/>
      <c r="JLJ414" s="1080"/>
      <c r="JLK414" s="1085"/>
      <c r="JLL414" s="1085"/>
      <c r="JLM414" s="1085"/>
      <c r="JLN414" s="1085"/>
      <c r="JLO414" s="1085"/>
      <c r="JLP414" s="1085"/>
      <c r="JLQ414" s="1085"/>
      <c r="JLR414" s="1085"/>
      <c r="JLS414" s="1085"/>
      <c r="JLT414" s="1085"/>
      <c r="JLU414" s="1085"/>
      <c r="JLV414" s="1085"/>
      <c r="JLW414" s="1085"/>
      <c r="JLX414" s="1085"/>
      <c r="JLY414" s="1080"/>
      <c r="JLZ414" s="1085"/>
      <c r="JMA414" s="1085"/>
      <c r="JMB414" s="1085"/>
      <c r="JMC414" s="1085"/>
      <c r="JMD414" s="1085"/>
      <c r="JME414" s="1085"/>
      <c r="JMF414" s="1085"/>
      <c r="JMG414" s="1085"/>
      <c r="JMH414" s="1085"/>
      <c r="JMI414" s="1085"/>
      <c r="JMJ414" s="1085"/>
      <c r="JMK414" s="1085"/>
      <c r="JML414" s="1085"/>
      <c r="JMM414" s="1085"/>
      <c r="JMN414" s="1080"/>
      <c r="JMO414" s="1085"/>
      <c r="JMP414" s="1085"/>
      <c r="JMQ414" s="1085"/>
      <c r="JMR414" s="1085"/>
      <c r="JMS414" s="1085"/>
      <c r="JMT414" s="1085"/>
      <c r="JMU414" s="1085"/>
      <c r="JMV414" s="1085"/>
      <c r="JMW414" s="1085"/>
      <c r="JMX414" s="1085"/>
      <c r="JMY414" s="1085"/>
      <c r="JMZ414" s="1085"/>
      <c r="JNA414" s="1085"/>
      <c r="JNB414" s="1085"/>
      <c r="JNC414" s="1080"/>
      <c r="JND414" s="1085"/>
      <c r="JNE414" s="1085"/>
      <c r="JNF414" s="1085"/>
      <c r="JNG414" s="1085"/>
      <c r="JNH414" s="1085"/>
      <c r="JNI414" s="1085"/>
      <c r="JNJ414" s="1085"/>
      <c r="JNK414" s="1085"/>
      <c r="JNL414" s="1085"/>
      <c r="JNM414" s="1085"/>
      <c r="JNN414" s="1085"/>
      <c r="JNO414" s="1085"/>
      <c r="JNP414" s="1085"/>
      <c r="JNQ414" s="1085"/>
      <c r="JNR414" s="1080"/>
      <c r="JNS414" s="1085"/>
      <c r="JNT414" s="1085"/>
      <c r="JNU414" s="1085"/>
      <c r="JNV414" s="1085"/>
      <c r="JNW414" s="1085"/>
      <c r="JNX414" s="1085"/>
      <c r="JNY414" s="1085"/>
      <c r="JNZ414" s="1085"/>
      <c r="JOA414" s="1085"/>
      <c r="JOB414" s="1085"/>
      <c r="JOC414" s="1085"/>
      <c r="JOD414" s="1085"/>
      <c r="JOE414" s="1085"/>
      <c r="JOF414" s="1085"/>
      <c r="JOG414" s="1080"/>
      <c r="JOH414" s="1085"/>
      <c r="JOI414" s="1085"/>
      <c r="JOJ414" s="1085"/>
      <c r="JOK414" s="1085"/>
      <c r="JOL414" s="1085"/>
      <c r="JOM414" s="1085"/>
      <c r="JON414" s="1085"/>
      <c r="JOO414" s="1085"/>
      <c r="JOP414" s="1085"/>
      <c r="JOQ414" s="1085"/>
      <c r="JOR414" s="1085"/>
      <c r="JOS414" s="1085"/>
      <c r="JOT414" s="1085"/>
      <c r="JOU414" s="1085"/>
      <c r="JOV414" s="1080"/>
      <c r="JOW414" s="1085"/>
      <c r="JOX414" s="1085"/>
      <c r="JOY414" s="1085"/>
      <c r="JOZ414" s="1085"/>
      <c r="JPA414" s="1085"/>
      <c r="JPB414" s="1085"/>
      <c r="JPC414" s="1085"/>
      <c r="JPD414" s="1085"/>
      <c r="JPE414" s="1085"/>
      <c r="JPF414" s="1085"/>
      <c r="JPG414" s="1085"/>
      <c r="JPH414" s="1085"/>
      <c r="JPI414" s="1085"/>
      <c r="JPJ414" s="1085"/>
      <c r="JPK414" s="1080"/>
      <c r="JPL414" s="1085"/>
      <c r="JPM414" s="1085"/>
      <c r="JPN414" s="1085"/>
      <c r="JPO414" s="1085"/>
      <c r="JPP414" s="1085"/>
      <c r="JPQ414" s="1085"/>
      <c r="JPR414" s="1085"/>
      <c r="JPS414" s="1085"/>
      <c r="JPT414" s="1085"/>
      <c r="JPU414" s="1085"/>
      <c r="JPV414" s="1085"/>
      <c r="JPW414" s="1085"/>
      <c r="JPX414" s="1085"/>
      <c r="JPY414" s="1085"/>
      <c r="JPZ414" s="1080"/>
      <c r="JQA414" s="1085"/>
      <c r="JQB414" s="1085"/>
      <c r="JQC414" s="1085"/>
      <c r="JQD414" s="1085"/>
      <c r="JQE414" s="1085"/>
      <c r="JQF414" s="1085"/>
      <c r="JQG414" s="1085"/>
      <c r="JQH414" s="1085"/>
      <c r="JQI414" s="1085"/>
      <c r="JQJ414" s="1085"/>
      <c r="JQK414" s="1085"/>
      <c r="JQL414" s="1085"/>
      <c r="JQM414" s="1085"/>
      <c r="JQN414" s="1085"/>
      <c r="JQO414" s="1080"/>
      <c r="JQP414" s="1085"/>
      <c r="JQQ414" s="1085"/>
      <c r="JQR414" s="1085"/>
      <c r="JQS414" s="1085"/>
      <c r="JQT414" s="1085"/>
      <c r="JQU414" s="1085"/>
      <c r="JQV414" s="1085"/>
      <c r="JQW414" s="1085"/>
      <c r="JQX414" s="1085"/>
      <c r="JQY414" s="1085"/>
      <c r="JQZ414" s="1085"/>
      <c r="JRA414" s="1085"/>
      <c r="JRB414" s="1085"/>
      <c r="JRC414" s="1085"/>
      <c r="JRD414" s="1080"/>
      <c r="JRE414" s="1085"/>
      <c r="JRF414" s="1085"/>
      <c r="JRG414" s="1085"/>
      <c r="JRH414" s="1085"/>
      <c r="JRI414" s="1085"/>
      <c r="JRJ414" s="1085"/>
      <c r="JRK414" s="1085"/>
      <c r="JRL414" s="1085"/>
      <c r="JRM414" s="1085"/>
      <c r="JRN414" s="1085"/>
      <c r="JRO414" s="1085"/>
      <c r="JRP414" s="1085"/>
      <c r="JRQ414" s="1085"/>
      <c r="JRR414" s="1085"/>
      <c r="JRS414" s="1080"/>
      <c r="JRT414" s="1085"/>
      <c r="JRU414" s="1085"/>
      <c r="JRV414" s="1085"/>
      <c r="JRW414" s="1085"/>
      <c r="JRX414" s="1085"/>
      <c r="JRY414" s="1085"/>
      <c r="JRZ414" s="1085"/>
      <c r="JSA414" s="1085"/>
      <c r="JSB414" s="1085"/>
      <c r="JSC414" s="1085"/>
      <c r="JSD414" s="1085"/>
      <c r="JSE414" s="1085"/>
      <c r="JSF414" s="1085"/>
      <c r="JSG414" s="1085"/>
      <c r="JSH414" s="1080"/>
      <c r="JSI414" s="1085"/>
      <c r="JSJ414" s="1085"/>
      <c r="JSK414" s="1085"/>
      <c r="JSL414" s="1085"/>
      <c r="JSM414" s="1085"/>
      <c r="JSN414" s="1085"/>
      <c r="JSO414" s="1085"/>
      <c r="JSP414" s="1085"/>
      <c r="JSQ414" s="1085"/>
      <c r="JSR414" s="1085"/>
      <c r="JSS414" s="1085"/>
      <c r="JST414" s="1085"/>
      <c r="JSU414" s="1085"/>
      <c r="JSV414" s="1085"/>
      <c r="JSW414" s="1080"/>
      <c r="JSX414" s="1085"/>
      <c r="JSY414" s="1085"/>
      <c r="JSZ414" s="1085"/>
      <c r="JTA414" s="1085"/>
      <c r="JTB414" s="1085"/>
      <c r="JTC414" s="1085"/>
      <c r="JTD414" s="1085"/>
      <c r="JTE414" s="1085"/>
      <c r="JTF414" s="1085"/>
      <c r="JTG414" s="1085"/>
      <c r="JTH414" s="1085"/>
      <c r="JTI414" s="1085"/>
      <c r="JTJ414" s="1085"/>
      <c r="JTK414" s="1085"/>
      <c r="JTL414" s="1080"/>
      <c r="JTM414" s="1085"/>
      <c r="JTN414" s="1085"/>
      <c r="JTO414" s="1085"/>
      <c r="JTP414" s="1085"/>
      <c r="JTQ414" s="1085"/>
      <c r="JTR414" s="1085"/>
      <c r="JTS414" s="1085"/>
      <c r="JTT414" s="1085"/>
      <c r="JTU414" s="1085"/>
      <c r="JTV414" s="1085"/>
      <c r="JTW414" s="1085"/>
      <c r="JTX414" s="1085"/>
      <c r="JTY414" s="1085"/>
      <c r="JTZ414" s="1085"/>
      <c r="JUA414" s="1080"/>
      <c r="JUB414" s="1085"/>
      <c r="JUC414" s="1085"/>
      <c r="JUD414" s="1085"/>
      <c r="JUE414" s="1085"/>
      <c r="JUF414" s="1085"/>
      <c r="JUG414" s="1085"/>
      <c r="JUH414" s="1085"/>
      <c r="JUI414" s="1085"/>
      <c r="JUJ414" s="1085"/>
      <c r="JUK414" s="1085"/>
      <c r="JUL414" s="1085"/>
      <c r="JUM414" s="1085"/>
      <c r="JUN414" s="1085"/>
      <c r="JUO414" s="1085"/>
      <c r="JUP414" s="1080"/>
      <c r="JUQ414" s="1085"/>
      <c r="JUR414" s="1085"/>
      <c r="JUS414" s="1085"/>
      <c r="JUT414" s="1085"/>
      <c r="JUU414" s="1085"/>
      <c r="JUV414" s="1085"/>
      <c r="JUW414" s="1085"/>
      <c r="JUX414" s="1085"/>
      <c r="JUY414" s="1085"/>
      <c r="JUZ414" s="1085"/>
      <c r="JVA414" s="1085"/>
      <c r="JVB414" s="1085"/>
      <c r="JVC414" s="1085"/>
      <c r="JVD414" s="1085"/>
      <c r="JVE414" s="1080"/>
      <c r="JVF414" s="1085"/>
      <c r="JVG414" s="1085"/>
      <c r="JVH414" s="1085"/>
      <c r="JVI414" s="1085"/>
      <c r="JVJ414" s="1085"/>
      <c r="JVK414" s="1085"/>
      <c r="JVL414" s="1085"/>
      <c r="JVM414" s="1085"/>
      <c r="JVN414" s="1085"/>
      <c r="JVO414" s="1085"/>
      <c r="JVP414" s="1085"/>
      <c r="JVQ414" s="1085"/>
      <c r="JVR414" s="1085"/>
      <c r="JVS414" s="1085"/>
      <c r="JVT414" s="1080"/>
      <c r="JVU414" s="1085"/>
      <c r="JVV414" s="1085"/>
      <c r="JVW414" s="1085"/>
      <c r="JVX414" s="1085"/>
      <c r="JVY414" s="1085"/>
      <c r="JVZ414" s="1085"/>
      <c r="JWA414" s="1085"/>
      <c r="JWB414" s="1085"/>
      <c r="JWC414" s="1085"/>
      <c r="JWD414" s="1085"/>
      <c r="JWE414" s="1085"/>
      <c r="JWF414" s="1085"/>
      <c r="JWG414" s="1085"/>
      <c r="JWH414" s="1085"/>
      <c r="JWI414" s="1080"/>
      <c r="JWJ414" s="1085"/>
      <c r="JWK414" s="1085"/>
      <c r="JWL414" s="1085"/>
      <c r="JWM414" s="1085"/>
      <c r="JWN414" s="1085"/>
      <c r="JWO414" s="1085"/>
      <c r="JWP414" s="1085"/>
      <c r="JWQ414" s="1085"/>
      <c r="JWR414" s="1085"/>
      <c r="JWS414" s="1085"/>
      <c r="JWT414" s="1085"/>
      <c r="JWU414" s="1085"/>
      <c r="JWV414" s="1085"/>
      <c r="JWW414" s="1085"/>
      <c r="JWX414" s="1080"/>
      <c r="JWY414" s="1085"/>
      <c r="JWZ414" s="1085"/>
      <c r="JXA414" s="1085"/>
      <c r="JXB414" s="1085"/>
      <c r="JXC414" s="1085"/>
      <c r="JXD414" s="1085"/>
      <c r="JXE414" s="1085"/>
      <c r="JXF414" s="1085"/>
      <c r="JXG414" s="1085"/>
      <c r="JXH414" s="1085"/>
      <c r="JXI414" s="1085"/>
      <c r="JXJ414" s="1085"/>
      <c r="JXK414" s="1085"/>
      <c r="JXL414" s="1085"/>
      <c r="JXM414" s="1080"/>
      <c r="JXN414" s="1085"/>
      <c r="JXO414" s="1085"/>
      <c r="JXP414" s="1085"/>
      <c r="JXQ414" s="1085"/>
      <c r="JXR414" s="1085"/>
      <c r="JXS414" s="1085"/>
      <c r="JXT414" s="1085"/>
      <c r="JXU414" s="1085"/>
      <c r="JXV414" s="1085"/>
      <c r="JXW414" s="1085"/>
      <c r="JXX414" s="1085"/>
      <c r="JXY414" s="1085"/>
      <c r="JXZ414" s="1085"/>
      <c r="JYA414" s="1085"/>
      <c r="JYB414" s="1080"/>
      <c r="JYC414" s="1085"/>
      <c r="JYD414" s="1085"/>
      <c r="JYE414" s="1085"/>
      <c r="JYF414" s="1085"/>
      <c r="JYG414" s="1085"/>
      <c r="JYH414" s="1085"/>
      <c r="JYI414" s="1085"/>
      <c r="JYJ414" s="1085"/>
      <c r="JYK414" s="1085"/>
      <c r="JYL414" s="1085"/>
      <c r="JYM414" s="1085"/>
      <c r="JYN414" s="1085"/>
      <c r="JYO414" s="1085"/>
      <c r="JYP414" s="1085"/>
      <c r="JYQ414" s="1080"/>
      <c r="JYR414" s="1085"/>
      <c r="JYS414" s="1085"/>
      <c r="JYT414" s="1085"/>
      <c r="JYU414" s="1085"/>
      <c r="JYV414" s="1085"/>
      <c r="JYW414" s="1085"/>
      <c r="JYX414" s="1085"/>
      <c r="JYY414" s="1085"/>
      <c r="JYZ414" s="1085"/>
      <c r="JZA414" s="1085"/>
      <c r="JZB414" s="1085"/>
      <c r="JZC414" s="1085"/>
      <c r="JZD414" s="1085"/>
      <c r="JZE414" s="1085"/>
      <c r="JZF414" s="1080"/>
      <c r="JZG414" s="1085"/>
      <c r="JZH414" s="1085"/>
      <c r="JZI414" s="1085"/>
      <c r="JZJ414" s="1085"/>
      <c r="JZK414" s="1085"/>
      <c r="JZL414" s="1085"/>
      <c r="JZM414" s="1085"/>
      <c r="JZN414" s="1085"/>
      <c r="JZO414" s="1085"/>
      <c r="JZP414" s="1085"/>
      <c r="JZQ414" s="1085"/>
      <c r="JZR414" s="1085"/>
      <c r="JZS414" s="1085"/>
      <c r="JZT414" s="1085"/>
      <c r="JZU414" s="1080"/>
      <c r="JZV414" s="1085"/>
      <c r="JZW414" s="1085"/>
      <c r="JZX414" s="1085"/>
      <c r="JZY414" s="1085"/>
      <c r="JZZ414" s="1085"/>
      <c r="KAA414" s="1085"/>
      <c r="KAB414" s="1085"/>
      <c r="KAC414" s="1085"/>
      <c r="KAD414" s="1085"/>
      <c r="KAE414" s="1085"/>
      <c r="KAF414" s="1085"/>
      <c r="KAG414" s="1085"/>
      <c r="KAH414" s="1085"/>
      <c r="KAI414" s="1085"/>
      <c r="KAJ414" s="1080"/>
      <c r="KAK414" s="1085"/>
      <c r="KAL414" s="1085"/>
      <c r="KAM414" s="1085"/>
      <c r="KAN414" s="1085"/>
      <c r="KAO414" s="1085"/>
      <c r="KAP414" s="1085"/>
      <c r="KAQ414" s="1085"/>
      <c r="KAR414" s="1085"/>
      <c r="KAS414" s="1085"/>
      <c r="KAT414" s="1085"/>
      <c r="KAU414" s="1085"/>
      <c r="KAV414" s="1085"/>
      <c r="KAW414" s="1085"/>
      <c r="KAX414" s="1085"/>
      <c r="KAY414" s="1080"/>
      <c r="KAZ414" s="1085"/>
      <c r="KBA414" s="1085"/>
      <c r="KBB414" s="1085"/>
      <c r="KBC414" s="1085"/>
      <c r="KBD414" s="1085"/>
      <c r="KBE414" s="1085"/>
      <c r="KBF414" s="1085"/>
      <c r="KBG414" s="1085"/>
      <c r="KBH414" s="1085"/>
      <c r="KBI414" s="1085"/>
      <c r="KBJ414" s="1085"/>
      <c r="KBK414" s="1085"/>
      <c r="KBL414" s="1085"/>
      <c r="KBM414" s="1085"/>
      <c r="KBN414" s="1080"/>
      <c r="KBO414" s="1085"/>
      <c r="KBP414" s="1085"/>
      <c r="KBQ414" s="1085"/>
      <c r="KBR414" s="1085"/>
      <c r="KBS414" s="1085"/>
      <c r="KBT414" s="1085"/>
      <c r="KBU414" s="1085"/>
      <c r="KBV414" s="1085"/>
      <c r="KBW414" s="1085"/>
      <c r="KBX414" s="1085"/>
      <c r="KBY414" s="1085"/>
      <c r="KBZ414" s="1085"/>
      <c r="KCA414" s="1085"/>
      <c r="KCB414" s="1085"/>
      <c r="KCC414" s="1080"/>
      <c r="KCD414" s="1085"/>
      <c r="KCE414" s="1085"/>
      <c r="KCF414" s="1085"/>
      <c r="KCG414" s="1085"/>
      <c r="KCH414" s="1085"/>
      <c r="KCI414" s="1085"/>
      <c r="KCJ414" s="1085"/>
      <c r="KCK414" s="1085"/>
      <c r="KCL414" s="1085"/>
      <c r="KCM414" s="1085"/>
      <c r="KCN414" s="1085"/>
      <c r="KCO414" s="1085"/>
      <c r="KCP414" s="1085"/>
      <c r="KCQ414" s="1085"/>
      <c r="KCR414" s="1080"/>
      <c r="KCS414" s="1085"/>
      <c r="KCT414" s="1085"/>
      <c r="KCU414" s="1085"/>
      <c r="KCV414" s="1085"/>
      <c r="KCW414" s="1085"/>
      <c r="KCX414" s="1085"/>
      <c r="KCY414" s="1085"/>
      <c r="KCZ414" s="1085"/>
      <c r="KDA414" s="1085"/>
      <c r="KDB414" s="1085"/>
      <c r="KDC414" s="1085"/>
      <c r="KDD414" s="1085"/>
      <c r="KDE414" s="1085"/>
      <c r="KDF414" s="1085"/>
      <c r="KDG414" s="1080"/>
      <c r="KDH414" s="1085"/>
      <c r="KDI414" s="1085"/>
      <c r="KDJ414" s="1085"/>
      <c r="KDK414" s="1085"/>
      <c r="KDL414" s="1085"/>
      <c r="KDM414" s="1085"/>
      <c r="KDN414" s="1085"/>
      <c r="KDO414" s="1085"/>
      <c r="KDP414" s="1085"/>
      <c r="KDQ414" s="1085"/>
      <c r="KDR414" s="1085"/>
      <c r="KDS414" s="1085"/>
      <c r="KDT414" s="1085"/>
      <c r="KDU414" s="1085"/>
      <c r="KDV414" s="1080"/>
      <c r="KDW414" s="1085"/>
      <c r="KDX414" s="1085"/>
      <c r="KDY414" s="1085"/>
      <c r="KDZ414" s="1085"/>
      <c r="KEA414" s="1085"/>
      <c r="KEB414" s="1085"/>
      <c r="KEC414" s="1085"/>
      <c r="KED414" s="1085"/>
      <c r="KEE414" s="1085"/>
      <c r="KEF414" s="1085"/>
      <c r="KEG414" s="1085"/>
      <c r="KEH414" s="1085"/>
      <c r="KEI414" s="1085"/>
      <c r="KEJ414" s="1085"/>
      <c r="KEK414" s="1080"/>
      <c r="KEL414" s="1085"/>
      <c r="KEM414" s="1085"/>
      <c r="KEN414" s="1085"/>
      <c r="KEO414" s="1085"/>
      <c r="KEP414" s="1085"/>
      <c r="KEQ414" s="1085"/>
      <c r="KER414" s="1085"/>
      <c r="KES414" s="1085"/>
      <c r="KET414" s="1085"/>
      <c r="KEU414" s="1085"/>
      <c r="KEV414" s="1085"/>
      <c r="KEW414" s="1085"/>
      <c r="KEX414" s="1085"/>
      <c r="KEY414" s="1085"/>
      <c r="KEZ414" s="1080"/>
      <c r="KFA414" s="1085"/>
      <c r="KFB414" s="1085"/>
      <c r="KFC414" s="1085"/>
      <c r="KFD414" s="1085"/>
      <c r="KFE414" s="1085"/>
      <c r="KFF414" s="1085"/>
      <c r="KFG414" s="1085"/>
      <c r="KFH414" s="1085"/>
      <c r="KFI414" s="1085"/>
      <c r="KFJ414" s="1085"/>
      <c r="KFK414" s="1085"/>
      <c r="KFL414" s="1085"/>
      <c r="KFM414" s="1085"/>
      <c r="KFN414" s="1085"/>
      <c r="KFO414" s="1080"/>
      <c r="KFP414" s="1085"/>
      <c r="KFQ414" s="1085"/>
      <c r="KFR414" s="1085"/>
      <c r="KFS414" s="1085"/>
      <c r="KFT414" s="1085"/>
      <c r="KFU414" s="1085"/>
      <c r="KFV414" s="1085"/>
      <c r="KFW414" s="1085"/>
      <c r="KFX414" s="1085"/>
      <c r="KFY414" s="1085"/>
      <c r="KFZ414" s="1085"/>
      <c r="KGA414" s="1085"/>
      <c r="KGB414" s="1085"/>
      <c r="KGC414" s="1085"/>
      <c r="KGD414" s="1080"/>
      <c r="KGE414" s="1085"/>
      <c r="KGF414" s="1085"/>
      <c r="KGG414" s="1085"/>
      <c r="KGH414" s="1085"/>
      <c r="KGI414" s="1085"/>
      <c r="KGJ414" s="1085"/>
      <c r="KGK414" s="1085"/>
      <c r="KGL414" s="1085"/>
      <c r="KGM414" s="1085"/>
      <c r="KGN414" s="1085"/>
      <c r="KGO414" s="1085"/>
      <c r="KGP414" s="1085"/>
      <c r="KGQ414" s="1085"/>
      <c r="KGR414" s="1085"/>
      <c r="KGS414" s="1080"/>
      <c r="KGT414" s="1085"/>
      <c r="KGU414" s="1085"/>
      <c r="KGV414" s="1085"/>
      <c r="KGW414" s="1085"/>
      <c r="KGX414" s="1085"/>
      <c r="KGY414" s="1085"/>
      <c r="KGZ414" s="1085"/>
      <c r="KHA414" s="1085"/>
      <c r="KHB414" s="1085"/>
      <c r="KHC414" s="1085"/>
      <c r="KHD414" s="1085"/>
      <c r="KHE414" s="1085"/>
      <c r="KHF414" s="1085"/>
      <c r="KHG414" s="1085"/>
      <c r="KHH414" s="1080"/>
      <c r="KHI414" s="1085"/>
      <c r="KHJ414" s="1085"/>
      <c r="KHK414" s="1085"/>
      <c r="KHL414" s="1085"/>
      <c r="KHM414" s="1085"/>
      <c r="KHN414" s="1085"/>
      <c r="KHO414" s="1085"/>
      <c r="KHP414" s="1085"/>
      <c r="KHQ414" s="1085"/>
      <c r="KHR414" s="1085"/>
      <c r="KHS414" s="1085"/>
      <c r="KHT414" s="1085"/>
      <c r="KHU414" s="1085"/>
      <c r="KHV414" s="1085"/>
      <c r="KHW414" s="1080"/>
      <c r="KHX414" s="1085"/>
      <c r="KHY414" s="1085"/>
      <c r="KHZ414" s="1085"/>
      <c r="KIA414" s="1085"/>
      <c r="KIB414" s="1085"/>
      <c r="KIC414" s="1085"/>
      <c r="KID414" s="1085"/>
      <c r="KIE414" s="1085"/>
      <c r="KIF414" s="1085"/>
      <c r="KIG414" s="1085"/>
      <c r="KIH414" s="1085"/>
      <c r="KII414" s="1085"/>
      <c r="KIJ414" s="1085"/>
      <c r="KIK414" s="1085"/>
      <c r="KIL414" s="1080"/>
      <c r="KIM414" s="1085"/>
      <c r="KIN414" s="1085"/>
      <c r="KIO414" s="1085"/>
      <c r="KIP414" s="1085"/>
      <c r="KIQ414" s="1085"/>
      <c r="KIR414" s="1085"/>
      <c r="KIS414" s="1085"/>
      <c r="KIT414" s="1085"/>
      <c r="KIU414" s="1085"/>
      <c r="KIV414" s="1085"/>
      <c r="KIW414" s="1085"/>
      <c r="KIX414" s="1085"/>
      <c r="KIY414" s="1085"/>
      <c r="KIZ414" s="1085"/>
      <c r="KJA414" s="1080"/>
      <c r="KJB414" s="1085"/>
      <c r="KJC414" s="1085"/>
      <c r="KJD414" s="1085"/>
      <c r="KJE414" s="1085"/>
      <c r="KJF414" s="1085"/>
      <c r="KJG414" s="1085"/>
      <c r="KJH414" s="1085"/>
      <c r="KJI414" s="1085"/>
      <c r="KJJ414" s="1085"/>
      <c r="KJK414" s="1085"/>
      <c r="KJL414" s="1085"/>
      <c r="KJM414" s="1085"/>
      <c r="KJN414" s="1085"/>
      <c r="KJO414" s="1085"/>
      <c r="KJP414" s="1080"/>
      <c r="KJQ414" s="1085"/>
      <c r="KJR414" s="1085"/>
      <c r="KJS414" s="1085"/>
      <c r="KJT414" s="1085"/>
      <c r="KJU414" s="1085"/>
      <c r="KJV414" s="1085"/>
      <c r="KJW414" s="1085"/>
      <c r="KJX414" s="1085"/>
      <c r="KJY414" s="1085"/>
      <c r="KJZ414" s="1085"/>
      <c r="KKA414" s="1085"/>
      <c r="KKB414" s="1085"/>
      <c r="KKC414" s="1085"/>
      <c r="KKD414" s="1085"/>
      <c r="KKE414" s="1080"/>
      <c r="KKF414" s="1085"/>
      <c r="KKG414" s="1085"/>
      <c r="KKH414" s="1085"/>
      <c r="KKI414" s="1085"/>
      <c r="KKJ414" s="1085"/>
      <c r="KKK414" s="1085"/>
      <c r="KKL414" s="1085"/>
      <c r="KKM414" s="1085"/>
      <c r="KKN414" s="1085"/>
      <c r="KKO414" s="1085"/>
      <c r="KKP414" s="1085"/>
      <c r="KKQ414" s="1085"/>
      <c r="KKR414" s="1085"/>
      <c r="KKS414" s="1085"/>
      <c r="KKT414" s="1080"/>
      <c r="KKU414" s="1085"/>
      <c r="KKV414" s="1085"/>
      <c r="KKW414" s="1085"/>
      <c r="KKX414" s="1085"/>
      <c r="KKY414" s="1085"/>
      <c r="KKZ414" s="1085"/>
      <c r="KLA414" s="1085"/>
      <c r="KLB414" s="1085"/>
      <c r="KLC414" s="1085"/>
      <c r="KLD414" s="1085"/>
      <c r="KLE414" s="1085"/>
      <c r="KLF414" s="1085"/>
      <c r="KLG414" s="1085"/>
      <c r="KLH414" s="1085"/>
      <c r="KLI414" s="1080"/>
      <c r="KLJ414" s="1085"/>
      <c r="KLK414" s="1085"/>
      <c r="KLL414" s="1085"/>
      <c r="KLM414" s="1085"/>
      <c r="KLN414" s="1085"/>
      <c r="KLO414" s="1085"/>
      <c r="KLP414" s="1085"/>
      <c r="KLQ414" s="1085"/>
      <c r="KLR414" s="1085"/>
      <c r="KLS414" s="1085"/>
      <c r="KLT414" s="1085"/>
      <c r="KLU414" s="1085"/>
      <c r="KLV414" s="1085"/>
      <c r="KLW414" s="1085"/>
      <c r="KLX414" s="1080"/>
      <c r="KLY414" s="1085"/>
      <c r="KLZ414" s="1085"/>
      <c r="KMA414" s="1085"/>
      <c r="KMB414" s="1085"/>
      <c r="KMC414" s="1085"/>
      <c r="KMD414" s="1085"/>
      <c r="KME414" s="1085"/>
      <c r="KMF414" s="1085"/>
      <c r="KMG414" s="1085"/>
      <c r="KMH414" s="1085"/>
      <c r="KMI414" s="1085"/>
      <c r="KMJ414" s="1085"/>
      <c r="KMK414" s="1085"/>
      <c r="KML414" s="1085"/>
      <c r="KMM414" s="1080"/>
      <c r="KMN414" s="1085"/>
      <c r="KMO414" s="1085"/>
      <c r="KMP414" s="1085"/>
      <c r="KMQ414" s="1085"/>
      <c r="KMR414" s="1085"/>
      <c r="KMS414" s="1085"/>
      <c r="KMT414" s="1085"/>
      <c r="KMU414" s="1085"/>
      <c r="KMV414" s="1085"/>
      <c r="KMW414" s="1085"/>
      <c r="KMX414" s="1085"/>
      <c r="KMY414" s="1085"/>
      <c r="KMZ414" s="1085"/>
      <c r="KNA414" s="1085"/>
      <c r="KNB414" s="1080"/>
      <c r="KNC414" s="1085"/>
      <c r="KND414" s="1085"/>
      <c r="KNE414" s="1085"/>
      <c r="KNF414" s="1085"/>
      <c r="KNG414" s="1085"/>
      <c r="KNH414" s="1085"/>
      <c r="KNI414" s="1085"/>
      <c r="KNJ414" s="1085"/>
      <c r="KNK414" s="1085"/>
      <c r="KNL414" s="1085"/>
      <c r="KNM414" s="1085"/>
      <c r="KNN414" s="1085"/>
      <c r="KNO414" s="1085"/>
      <c r="KNP414" s="1085"/>
      <c r="KNQ414" s="1080"/>
      <c r="KNR414" s="1085"/>
      <c r="KNS414" s="1085"/>
      <c r="KNT414" s="1085"/>
      <c r="KNU414" s="1085"/>
      <c r="KNV414" s="1085"/>
      <c r="KNW414" s="1085"/>
      <c r="KNX414" s="1085"/>
      <c r="KNY414" s="1085"/>
      <c r="KNZ414" s="1085"/>
      <c r="KOA414" s="1085"/>
      <c r="KOB414" s="1085"/>
      <c r="KOC414" s="1085"/>
      <c r="KOD414" s="1085"/>
      <c r="KOE414" s="1085"/>
      <c r="KOF414" s="1080"/>
      <c r="KOG414" s="1085"/>
      <c r="KOH414" s="1085"/>
      <c r="KOI414" s="1085"/>
      <c r="KOJ414" s="1085"/>
      <c r="KOK414" s="1085"/>
      <c r="KOL414" s="1085"/>
      <c r="KOM414" s="1085"/>
      <c r="KON414" s="1085"/>
      <c r="KOO414" s="1085"/>
      <c r="KOP414" s="1085"/>
      <c r="KOQ414" s="1085"/>
      <c r="KOR414" s="1085"/>
      <c r="KOS414" s="1085"/>
      <c r="KOT414" s="1085"/>
      <c r="KOU414" s="1080"/>
      <c r="KOV414" s="1085"/>
      <c r="KOW414" s="1085"/>
      <c r="KOX414" s="1085"/>
      <c r="KOY414" s="1085"/>
      <c r="KOZ414" s="1085"/>
      <c r="KPA414" s="1085"/>
      <c r="KPB414" s="1085"/>
      <c r="KPC414" s="1085"/>
      <c r="KPD414" s="1085"/>
      <c r="KPE414" s="1085"/>
      <c r="KPF414" s="1085"/>
      <c r="KPG414" s="1085"/>
      <c r="KPH414" s="1085"/>
      <c r="KPI414" s="1085"/>
      <c r="KPJ414" s="1080"/>
      <c r="KPK414" s="1085"/>
      <c r="KPL414" s="1085"/>
      <c r="KPM414" s="1085"/>
      <c r="KPN414" s="1085"/>
      <c r="KPO414" s="1085"/>
      <c r="KPP414" s="1085"/>
      <c r="KPQ414" s="1085"/>
      <c r="KPR414" s="1085"/>
      <c r="KPS414" s="1085"/>
      <c r="KPT414" s="1085"/>
      <c r="KPU414" s="1085"/>
      <c r="KPV414" s="1085"/>
      <c r="KPW414" s="1085"/>
      <c r="KPX414" s="1085"/>
      <c r="KPY414" s="1080"/>
      <c r="KPZ414" s="1085"/>
      <c r="KQA414" s="1085"/>
      <c r="KQB414" s="1085"/>
      <c r="KQC414" s="1085"/>
      <c r="KQD414" s="1085"/>
      <c r="KQE414" s="1085"/>
      <c r="KQF414" s="1085"/>
      <c r="KQG414" s="1085"/>
      <c r="KQH414" s="1085"/>
      <c r="KQI414" s="1085"/>
      <c r="KQJ414" s="1085"/>
      <c r="KQK414" s="1085"/>
      <c r="KQL414" s="1085"/>
      <c r="KQM414" s="1085"/>
      <c r="KQN414" s="1080"/>
      <c r="KQO414" s="1085"/>
      <c r="KQP414" s="1085"/>
      <c r="KQQ414" s="1085"/>
      <c r="KQR414" s="1085"/>
      <c r="KQS414" s="1085"/>
      <c r="KQT414" s="1085"/>
      <c r="KQU414" s="1085"/>
      <c r="KQV414" s="1085"/>
      <c r="KQW414" s="1085"/>
      <c r="KQX414" s="1085"/>
      <c r="KQY414" s="1085"/>
      <c r="KQZ414" s="1085"/>
      <c r="KRA414" s="1085"/>
      <c r="KRB414" s="1085"/>
      <c r="KRC414" s="1080"/>
      <c r="KRD414" s="1085"/>
      <c r="KRE414" s="1085"/>
      <c r="KRF414" s="1085"/>
      <c r="KRG414" s="1085"/>
      <c r="KRH414" s="1085"/>
      <c r="KRI414" s="1085"/>
      <c r="KRJ414" s="1085"/>
      <c r="KRK414" s="1085"/>
      <c r="KRL414" s="1085"/>
      <c r="KRM414" s="1085"/>
      <c r="KRN414" s="1085"/>
      <c r="KRO414" s="1085"/>
      <c r="KRP414" s="1085"/>
      <c r="KRQ414" s="1085"/>
      <c r="KRR414" s="1080"/>
      <c r="KRS414" s="1085"/>
      <c r="KRT414" s="1085"/>
      <c r="KRU414" s="1085"/>
      <c r="KRV414" s="1085"/>
      <c r="KRW414" s="1085"/>
      <c r="KRX414" s="1085"/>
      <c r="KRY414" s="1085"/>
      <c r="KRZ414" s="1085"/>
      <c r="KSA414" s="1085"/>
      <c r="KSB414" s="1085"/>
      <c r="KSC414" s="1085"/>
      <c r="KSD414" s="1085"/>
      <c r="KSE414" s="1085"/>
      <c r="KSF414" s="1085"/>
      <c r="KSG414" s="1080"/>
      <c r="KSH414" s="1085"/>
      <c r="KSI414" s="1085"/>
      <c r="KSJ414" s="1085"/>
      <c r="KSK414" s="1085"/>
      <c r="KSL414" s="1085"/>
      <c r="KSM414" s="1085"/>
      <c r="KSN414" s="1085"/>
      <c r="KSO414" s="1085"/>
      <c r="KSP414" s="1085"/>
      <c r="KSQ414" s="1085"/>
      <c r="KSR414" s="1085"/>
      <c r="KSS414" s="1085"/>
      <c r="KST414" s="1085"/>
      <c r="KSU414" s="1085"/>
      <c r="KSV414" s="1080"/>
      <c r="KSW414" s="1085"/>
      <c r="KSX414" s="1085"/>
      <c r="KSY414" s="1085"/>
      <c r="KSZ414" s="1085"/>
      <c r="KTA414" s="1085"/>
      <c r="KTB414" s="1085"/>
      <c r="KTC414" s="1085"/>
      <c r="KTD414" s="1085"/>
      <c r="KTE414" s="1085"/>
      <c r="KTF414" s="1085"/>
      <c r="KTG414" s="1085"/>
      <c r="KTH414" s="1085"/>
      <c r="KTI414" s="1085"/>
      <c r="KTJ414" s="1085"/>
      <c r="KTK414" s="1080"/>
      <c r="KTL414" s="1085"/>
      <c r="KTM414" s="1085"/>
      <c r="KTN414" s="1085"/>
      <c r="KTO414" s="1085"/>
      <c r="KTP414" s="1085"/>
      <c r="KTQ414" s="1085"/>
      <c r="KTR414" s="1085"/>
      <c r="KTS414" s="1085"/>
      <c r="KTT414" s="1085"/>
      <c r="KTU414" s="1085"/>
      <c r="KTV414" s="1085"/>
      <c r="KTW414" s="1085"/>
      <c r="KTX414" s="1085"/>
      <c r="KTY414" s="1085"/>
      <c r="KTZ414" s="1080"/>
      <c r="KUA414" s="1085"/>
      <c r="KUB414" s="1085"/>
      <c r="KUC414" s="1085"/>
      <c r="KUD414" s="1085"/>
      <c r="KUE414" s="1085"/>
      <c r="KUF414" s="1085"/>
      <c r="KUG414" s="1085"/>
      <c r="KUH414" s="1085"/>
      <c r="KUI414" s="1085"/>
      <c r="KUJ414" s="1085"/>
      <c r="KUK414" s="1085"/>
      <c r="KUL414" s="1085"/>
      <c r="KUM414" s="1085"/>
      <c r="KUN414" s="1085"/>
      <c r="KUO414" s="1080"/>
      <c r="KUP414" s="1085"/>
      <c r="KUQ414" s="1085"/>
      <c r="KUR414" s="1085"/>
      <c r="KUS414" s="1085"/>
      <c r="KUT414" s="1085"/>
      <c r="KUU414" s="1085"/>
      <c r="KUV414" s="1085"/>
      <c r="KUW414" s="1085"/>
      <c r="KUX414" s="1085"/>
      <c r="KUY414" s="1085"/>
      <c r="KUZ414" s="1085"/>
      <c r="KVA414" s="1085"/>
      <c r="KVB414" s="1085"/>
      <c r="KVC414" s="1085"/>
      <c r="KVD414" s="1080"/>
      <c r="KVE414" s="1085"/>
      <c r="KVF414" s="1085"/>
      <c r="KVG414" s="1085"/>
      <c r="KVH414" s="1085"/>
      <c r="KVI414" s="1085"/>
      <c r="KVJ414" s="1085"/>
      <c r="KVK414" s="1085"/>
      <c r="KVL414" s="1085"/>
      <c r="KVM414" s="1085"/>
      <c r="KVN414" s="1085"/>
      <c r="KVO414" s="1085"/>
      <c r="KVP414" s="1085"/>
      <c r="KVQ414" s="1085"/>
      <c r="KVR414" s="1085"/>
      <c r="KVS414" s="1080"/>
      <c r="KVT414" s="1085"/>
      <c r="KVU414" s="1085"/>
      <c r="KVV414" s="1085"/>
      <c r="KVW414" s="1085"/>
      <c r="KVX414" s="1085"/>
      <c r="KVY414" s="1085"/>
      <c r="KVZ414" s="1085"/>
      <c r="KWA414" s="1085"/>
      <c r="KWB414" s="1085"/>
      <c r="KWC414" s="1085"/>
      <c r="KWD414" s="1085"/>
      <c r="KWE414" s="1085"/>
      <c r="KWF414" s="1085"/>
      <c r="KWG414" s="1085"/>
      <c r="KWH414" s="1080"/>
      <c r="KWI414" s="1085"/>
      <c r="KWJ414" s="1085"/>
      <c r="KWK414" s="1085"/>
      <c r="KWL414" s="1085"/>
      <c r="KWM414" s="1085"/>
      <c r="KWN414" s="1085"/>
      <c r="KWO414" s="1085"/>
      <c r="KWP414" s="1085"/>
      <c r="KWQ414" s="1085"/>
      <c r="KWR414" s="1085"/>
      <c r="KWS414" s="1085"/>
      <c r="KWT414" s="1085"/>
      <c r="KWU414" s="1085"/>
      <c r="KWV414" s="1085"/>
      <c r="KWW414" s="1080"/>
      <c r="KWX414" s="1085"/>
      <c r="KWY414" s="1085"/>
      <c r="KWZ414" s="1085"/>
      <c r="KXA414" s="1085"/>
      <c r="KXB414" s="1085"/>
      <c r="KXC414" s="1085"/>
      <c r="KXD414" s="1085"/>
      <c r="KXE414" s="1085"/>
      <c r="KXF414" s="1085"/>
      <c r="KXG414" s="1085"/>
      <c r="KXH414" s="1085"/>
      <c r="KXI414" s="1085"/>
      <c r="KXJ414" s="1085"/>
      <c r="KXK414" s="1085"/>
      <c r="KXL414" s="1080"/>
      <c r="KXM414" s="1085"/>
      <c r="KXN414" s="1085"/>
      <c r="KXO414" s="1085"/>
      <c r="KXP414" s="1085"/>
      <c r="KXQ414" s="1085"/>
      <c r="KXR414" s="1085"/>
      <c r="KXS414" s="1085"/>
      <c r="KXT414" s="1085"/>
      <c r="KXU414" s="1085"/>
      <c r="KXV414" s="1085"/>
      <c r="KXW414" s="1085"/>
      <c r="KXX414" s="1085"/>
      <c r="KXY414" s="1085"/>
      <c r="KXZ414" s="1085"/>
      <c r="KYA414" s="1080"/>
      <c r="KYB414" s="1085"/>
      <c r="KYC414" s="1085"/>
      <c r="KYD414" s="1085"/>
      <c r="KYE414" s="1085"/>
      <c r="KYF414" s="1085"/>
      <c r="KYG414" s="1085"/>
      <c r="KYH414" s="1085"/>
      <c r="KYI414" s="1085"/>
      <c r="KYJ414" s="1085"/>
      <c r="KYK414" s="1085"/>
      <c r="KYL414" s="1085"/>
      <c r="KYM414" s="1085"/>
      <c r="KYN414" s="1085"/>
      <c r="KYO414" s="1085"/>
      <c r="KYP414" s="1080"/>
      <c r="KYQ414" s="1085"/>
      <c r="KYR414" s="1085"/>
      <c r="KYS414" s="1085"/>
      <c r="KYT414" s="1085"/>
      <c r="KYU414" s="1085"/>
      <c r="KYV414" s="1085"/>
      <c r="KYW414" s="1085"/>
      <c r="KYX414" s="1085"/>
      <c r="KYY414" s="1085"/>
      <c r="KYZ414" s="1085"/>
      <c r="KZA414" s="1085"/>
      <c r="KZB414" s="1085"/>
      <c r="KZC414" s="1085"/>
      <c r="KZD414" s="1085"/>
      <c r="KZE414" s="1080"/>
      <c r="KZF414" s="1085"/>
      <c r="KZG414" s="1085"/>
      <c r="KZH414" s="1085"/>
      <c r="KZI414" s="1085"/>
      <c r="KZJ414" s="1085"/>
      <c r="KZK414" s="1085"/>
      <c r="KZL414" s="1085"/>
      <c r="KZM414" s="1085"/>
      <c r="KZN414" s="1085"/>
      <c r="KZO414" s="1085"/>
      <c r="KZP414" s="1085"/>
      <c r="KZQ414" s="1085"/>
      <c r="KZR414" s="1085"/>
      <c r="KZS414" s="1085"/>
      <c r="KZT414" s="1080"/>
      <c r="KZU414" s="1085"/>
      <c r="KZV414" s="1085"/>
      <c r="KZW414" s="1085"/>
      <c r="KZX414" s="1085"/>
      <c r="KZY414" s="1085"/>
      <c r="KZZ414" s="1085"/>
      <c r="LAA414" s="1085"/>
      <c r="LAB414" s="1085"/>
      <c r="LAC414" s="1085"/>
      <c r="LAD414" s="1085"/>
      <c r="LAE414" s="1085"/>
      <c r="LAF414" s="1085"/>
      <c r="LAG414" s="1085"/>
      <c r="LAH414" s="1085"/>
      <c r="LAI414" s="1080"/>
      <c r="LAJ414" s="1085"/>
      <c r="LAK414" s="1085"/>
      <c r="LAL414" s="1085"/>
      <c r="LAM414" s="1085"/>
      <c r="LAN414" s="1085"/>
      <c r="LAO414" s="1085"/>
      <c r="LAP414" s="1085"/>
      <c r="LAQ414" s="1085"/>
      <c r="LAR414" s="1085"/>
      <c r="LAS414" s="1085"/>
      <c r="LAT414" s="1085"/>
      <c r="LAU414" s="1085"/>
      <c r="LAV414" s="1085"/>
      <c r="LAW414" s="1085"/>
      <c r="LAX414" s="1080"/>
      <c r="LAY414" s="1085"/>
      <c r="LAZ414" s="1085"/>
      <c r="LBA414" s="1085"/>
      <c r="LBB414" s="1085"/>
      <c r="LBC414" s="1085"/>
      <c r="LBD414" s="1085"/>
      <c r="LBE414" s="1085"/>
      <c r="LBF414" s="1085"/>
      <c r="LBG414" s="1085"/>
      <c r="LBH414" s="1085"/>
      <c r="LBI414" s="1085"/>
      <c r="LBJ414" s="1085"/>
      <c r="LBK414" s="1085"/>
      <c r="LBL414" s="1085"/>
      <c r="LBM414" s="1080"/>
      <c r="LBN414" s="1085"/>
      <c r="LBO414" s="1085"/>
      <c r="LBP414" s="1085"/>
      <c r="LBQ414" s="1085"/>
      <c r="LBR414" s="1085"/>
      <c r="LBS414" s="1085"/>
      <c r="LBT414" s="1085"/>
      <c r="LBU414" s="1085"/>
      <c r="LBV414" s="1085"/>
      <c r="LBW414" s="1085"/>
      <c r="LBX414" s="1085"/>
      <c r="LBY414" s="1085"/>
      <c r="LBZ414" s="1085"/>
      <c r="LCA414" s="1085"/>
      <c r="LCB414" s="1080"/>
      <c r="LCC414" s="1085"/>
      <c r="LCD414" s="1085"/>
      <c r="LCE414" s="1085"/>
      <c r="LCF414" s="1085"/>
      <c r="LCG414" s="1085"/>
      <c r="LCH414" s="1085"/>
      <c r="LCI414" s="1085"/>
      <c r="LCJ414" s="1085"/>
      <c r="LCK414" s="1085"/>
      <c r="LCL414" s="1085"/>
      <c r="LCM414" s="1085"/>
      <c r="LCN414" s="1085"/>
      <c r="LCO414" s="1085"/>
      <c r="LCP414" s="1085"/>
      <c r="LCQ414" s="1080"/>
      <c r="LCR414" s="1085"/>
      <c r="LCS414" s="1085"/>
      <c r="LCT414" s="1085"/>
      <c r="LCU414" s="1085"/>
      <c r="LCV414" s="1085"/>
      <c r="LCW414" s="1085"/>
      <c r="LCX414" s="1085"/>
      <c r="LCY414" s="1085"/>
      <c r="LCZ414" s="1085"/>
      <c r="LDA414" s="1085"/>
      <c r="LDB414" s="1085"/>
      <c r="LDC414" s="1085"/>
      <c r="LDD414" s="1085"/>
      <c r="LDE414" s="1085"/>
      <c r="LDF414" s="1080"/>
      <c r="LDG414" s="1085"/>
      <c r="LDH414" s="1085"/>
      <c r="LDI414" s="1085"/>
      <c r="LDJ414" s="1085"/>
      <c r="LDK414" s="1085"/>
      <c r="LDL414" s="1085"/>
      <c r="LDM414" s="1085"/>
      <c r="LDN414" s="1085"/>
      <c r="LDO414" s="1085"/>
      <c r="LDP414" s="1085"/>
      <c r="LDQ414" s="1085"/>
      <c r="LDR414" s="1085"/>
      <c r="LDS414" s="1085"/>
      <c r="LDT414" s="1085"/>
      <c r="LDU414" s="1080"/>
      <c r="LDV414" s="1085"/>
      <c r="LDW414" s="1085"/>
      <c r="LDX414" s="1085"/>
      <c r="LDY414" s="1085"/>
      <c r="LDZ414" s="1085"/>
      <c r="LEA414" s="1085"/>
      <c r="LEB414" s="1085"/>
      <c r="LEC414" s="1085"/>
      <c r="LED414" s="1085"/>
      <c r="LEE414" s="1085"/>
      <c r="LEF414" s="1085"/>
      <c r="LEG414" s="1085"/>
      <c r="LEH414" s="1085"/>
      <c r="LEI414" s="1085"/>
      <c r="LEJ414" s="1080"/>
      <c r="LEK414" s="1085"/>
      <c r="LEL414" s="1085"/>
      <c r="LEM414" s="1085"/>
      <c r="LEN414" s="1085"/>
      <c r="LEO414" s="1085"/>
      <c r="LEP414" s="1085"/>
      <c r="LEQ414" s="1085"/>
      <c r="LER414" s="1085"/>
      <c r="LES414" s="1085"/>
      <c r="LET414" s="1085"/>
      <c r="LEU414" s="1085"/>
      <c r="LEV414" s="1085"/>
      <c r="LEW414" s="1085"/>
      <c r="LEX414" s="1085"/>
      <c r="LEY414" s="1080"/>
      <c r="LEZ414" s="1085"/>
      <c r="LFA414" s="1085"/>
      <c r="LFB414" s="1085"/>
      <c r="LFC414" s="1085"/>
      <c r="LFD414" s="1085"/>
      <c r="LFE414" s="1085"/>
      <c r="LFF414" s="1085"/>
      <c r="LFG414" s="1085"/>
      <c r="LFH414" s="1085"/>
      <c r="LFI414" s="1085"/>
      <c r="LFJ414" s="1085"/>
      <c r="LFK414" s="1085"/>
      <c r="LFL414" s="1085"/>
      <c r="LFM414" s="1085"/>
      <c r="LFN414" s="1080"/>
      <c r="LFO414" s="1085"/>
      <c r="LFP414" s="1085"/>
      <c r="LFQ414" s="1085"/>
      <c r="LFR414" s="1085"/>
      <c r="LFS414" s="1085"/>
      <c r="LFT414" s="1085"/>
      <c r="LFU414" s="1085"/>
      <c r="LFV414" s="1085"/>
      <c r="LFW414" s="1085"/>
      <c r="LFX414" s="1085"/>
      <c r="LFY414" s="1085"/>
      <c r="LFZ414" s="1085"/>
      <c r="LGA414" s="1085"/>
      <c r="LGB414" s="1085"/>
      <c r="LGC414" s="1080"/>
      <c r="LGD414" s="1085"/>
      <c r="LGE414" s="1085"/>
      <c r="LGF414" s="1085"/>
      <c r="LGG414" s="1085"/>
      <c r="LGH414" s="1085"/>
      <c r="LGI414" s="1085"/>
      <c r="LGJ414" s="1085"/>
      <c r="LGK414" s="1085"/>
      <c r="LGL414" s="1085"/>
      <c r="LGM414" s="1085"/>
      <c r="LGN414" s="1085"/>
      <c r="LGO414" s="1085"/>
      <c r="LGP414" s="1085"/>
      <c r="LGQ414" s="1085"/>
      <c r="LGR414" s="1080"/>
      <c r="LGS414" s="1085"/>
      <c r="LGT414" s="1085"/>
      <c r="LGU414" s="1085"/>
      <c r="LGV414" s="1085"/>
      <c r="LGW414" s="1085"/>
      <c r="LGX414" s="1085"/>
      <c r="LGY414" s="1085"/>
      <c r="LGZ414" s="1085"/>
      <c r="LHA414" s="1085"/>
      <c r="LHB414" s="1085"/>
      <c r="LHC414" s="1085"/>
      <c r="LHD414" s="1085"/>
      <c r="LHE414" s="1085"/>
      <c r="LHF414" s="1085"/>
      <c r="LHG414" s="1080"/>
      <c r="LHH414" s="1085"/>
      <c r="LHI414" s="1085"/>
      <c r="LHJ414" s="1085"/>
      <c r="LHK414" s="1085"/>
      <c r="LHL414" s="1085"/>
      <c r="LHM414" s="1085"/>
      <c r="LHN414" s="1085"/>
      <c r="LHO414" s="1085"/>
      <c r="LHP414" s="1085"/>
      <c r="LHQ414" s="1085"/>
      <c r="LHR414" s="1085"/>
      <c r="LHS414" s="1085"/>
      <c r="LHT414" s="1085"/>
      <c r="LHU414" s="1085"/>
      <c r="LHV414" s="1080"/>
      <c r="LHW414" s="1085"/>
      <c r="LHX414" s="1085"/>
      <c r="LHY414" s="1085"/>
      <c r="LHZ414" s="1085"/>
      <c r="LIA414" s="1085"/>
      <c r="LIB414" s="1085"/>
      <c r="LIC414" s="1085"/>
      <c r="LID414" s="1085"/>
      <c r="LIE414" s="1085"/>
      <c r="LIF414" s="1085"/>
      <c r="LIG414" s="1085"/>
      <c r="LIH414" s="1085"/>
      <c r="LII414" s="1085"/>
      <c r="LIJ414" s="1085"/>
      <c r="LIK414" s="1080"/>
      <c r="LIL414" s="1085"/>
      <c r="LIM414" s="1085"/>
      <c r="LIN414" s="1085"/>
      <c r="LIO414" s="1085"/>
      <c r="LIP414" s="1085"/>
      <c r="LIQ414" s="1085"/>
      <c r="LIR414" s="1085"/>
      <c r="LIS414" s="1085"/>
      <c r="LIT414" s="1085"/>
      <c r="LIU414" s="1085"/>
      <c r="LIV414" s="1085"/>
      <c r="LIW414" s="1085"/>
      <c r="LIX414" s="1085"/>
      <c r="LIY414" s="1085"/>
      <c r="LIZ414" s="1080"/>
      <c r="LJA414" s="1085"/>
      <c r="LJB414" s="1085"/>
      <c r="LJC414" s="1085"/>
      <c r="LJD414" s="1085"/>
      <c r="LJE414" s="1085"/>
      <c r="LJF414" s="1085"/>
      <c r="LJG414" s="1085"/>
      <c r="LJH414" s="1085"/>
      <c r="LJI414" s="1085"/>
      <c r="LJJ414" s="1085"/>
      <c r="LJK414" s="1085"/>
      <c r="LJL414" s="1085"/>
      <c r="LJM414" s="1085"/>
      <c r="LJN414" s="1085"/>
      <c r="LJO414" s="1080"/>
      <c r="LJP414" s="1085"/>
      <c r="LJQ414" s="1085"/>
      <c r="LJR414" s="1085"/>
      <c r="LJS414" s="1085"/>
      <c r="LJT414" s="1085"/>
      <c r="LJU414" s="1085"/>
      <c r="LJV414" s="1085"/>
      <c r="LJW414" s="1085"/>
      <c r="LJX414" s="1085"/>
      <c r="LJY414" s="1085"/>
      <c r="LJZ414" s="1085"/>
      <c r="LKA414" s="1085"/>
      <c r="LKB414" s="1085"/>
      <c r="LKC414" s="1085"/>
      <c r="LKD414" s="1080"/>
      <c r="LKE414" s="1085"/>
      <c r="LKF414" s="1085"/>
      <c r="LKG414" s="1085"/>
      <c r="LKH414" s="1085"/>
      <c r="LKI414" s="1085"/>
      <c r="LKJ414" s="1085"/>
      <c r="LKK414" s="1085"/>
      <c r="LKL414" s="1085"/>
      <c r="LKM414" s="1085"/>
      <c r="LKN414" s="1085"/>
      <c r="LKO414" s="1085"/>
      <c r="LKP414" s="1085"/>
      <c r="LKQ414" s="1085"/>
      <c r="LKR414" s="1085"/>
      <c r="LKS414" s="1080"/>
      <c r="LKT414" s="1085"/>
      <c r="LKU414" s="1085"/>
      <c r="LKV414" s="1085"/>
      <c r="LKW414" s="1085"/>
      <c r="LKX414" s="1085"/>
      <c r="LKY414" s="1085"/>
      <c r="LKZ414" s="1085"/>
      <c r="LLA414" s="1085"/>
      <c r="LLB414" s="1085"/>
      <c r="LLC414" s="1085"/>
      <c r="LLD414" s="1085"/>
      <c r="LLE414" s="1085"/>
      <c r="LLF414" s="1085"/>
      <c r="LLG414" s="1085"/>
      <c r="LLH414" s="1080"/>
      <c r="LLI414" s="1085"/>
      <c r="LLJ414" s="1085"/>
      <c r="LLK414" s="1085"/>
      <c r="LLL414" s="1085"/>
      <c r="LLM414" s="1085"/>
      <c r="LLN414" s="1085"/>
      <c r="LLO414" s="1085"/>
      <c r="LLP414" s="1085"/>
      <c r="LLQ414" s="1085"/>
      <c r="LLR414" s="1085"/>
      <c r="LLS414" s="1085"/>
      <c r="LLT414" s="1085"/>
      <c r="LLU414" s="1085"/>
      <c r="LLV414" s="1085"/>
      <c r="LLW414" s="1080"/>
      <c r="LLX414" s="1085"/>
      <c r="LLY414" s="1085"/>
      <c r="LLZ414" s="1085"/>
      <c r="LMA414" s="1085"/>
      <c r="LMB414" s="1085"/>
      <c r="LMC414" s="1085"/>
      <c r="LMD414" s="1085"/>
      <c r="LME414" s="1085"/>
      <c r="LMF414" s="1085"/>
      <c r="LMG414" s="1085"/>
      <c r="LMH414" s="1085"/>
      <c r="LMI414" s="1085"/>
      <c r="LMJ414" s="1085"/>
      <c r="LMK414" s="1085"/>
      <c r="LML414" s="1080"/>
      <c r="LMM414" s="1085"/>
      <c r="LMN414" s="1085"/>
      <c r="LMO414" s="1085"/>
      <c r="LMP414" s="1085"/>
      <c r="LMQ414" s="1085"/>
      <c r="LMR414" s="1085"/>
      <c r="LMS414" s="1085"/>
      <c r="LMT414" s="1085"/>
      <c r="LMU414" s="1085"/>
      <c r="LMV414" s="1085"/>
      <c r="LMW414" s="1085"/>
      <c r="LMX414" s="1085"/>
      <c r="LMY414" s="1085"/>
      <c r="LMZ414" s="1085"/>
      <c r="LNA414" s="1080"/>
      <c r="LNB414" s="1085"/>
      <c r="LNC414" s="1085"/>
      <c r="LND414" s="1085"/>
      <c r="LNE414" s="1085"/>
      <c r="LNF414" s="1085"/>
      <c r="LNG414" s="1085"/>
      <c r="LNH414" s="1085"/>
      <c r="LNI414" s="1085"/>
      <c r="LNJ414" s="1085"/>
      <c r="LNK414" s="1085"/>
      <c r="LNL414" s="1085"/>
      <c r="LNM414" s="1085"/>
      <c r="LNN414" s="1085"/>
      <c r="LNO414" s="1085"/>
      <c r="LNP414" s="1080"/>
      <c r="LNQ414" s="1085"/>
      <c r="LNR414" s="1085"/>
      <c r="LNS414" s="1085"/>
      <c r="LNT414" s="1085"/>
      <c r="LNU414" s="1085"/>
      <c r="LNV414" s="1085"/>
      <c r="LNW414" s="1085"/>
      <c r="LNX414" s="1085"/>
      <c r="LNY414" s="1085"/>
      <c r="LNZ414" s="1085"/>
      <c r="LOA414" s="1085"/>
      <c r="LOB414" s="1085"/>
      <c r="LOC414" s="1085"/>
      <c r="LOD414" s="1085"/>
      <c r="LOE414" s="1080"/>
      <c r="LOF414" s="1085"/>
      <c r="LOG414" s="1085"/>
      <c r="LOH414" s="1085"/>
      <c r="LOI414" s="1085"/>
      <c r="LOJ414" s="1085"/>
      <c r="LOK414" s="1085"/>
      <c r="LOL414" s="1085"/>
      <c r="LOM414" s="1085"/>
      <c r="LON414" s="1085"/>
      <c r="LOO414" s="1085"/>
      <c r="LOP414" s="1085"/>
      <c r="LOQ414" s="1085"/>
      <c r="LOR414" s="1085"/>
      <c r="LOS414" s="1085"/>
      <c r="LOT414" s="1080"/>
      <c r="LOU414" s="1085"/>
      <c r="LOV414" s="1085"/>
      <c r="LOW414" s="1085"/>
      <c r="LOX414" s="1085"/>
      <c r="LOY414" s="1085"/>
      <c r="LOZ414" s="1085"/>
      <c r="LPA414" s="1085"/>
      <c r="LPB414" s="1085"/>
      <c r="LPC414" s="1085"/>
      <c r="LPD414" s="1085"/>
      <c r="LPE414" s="1085"/>
      <c r="LPF414" s="1085"/>
      <c r="LPG414" s="1085"/>
      <c r="LPH414" s="1085"/>
      <c r="LPI414" s="1080"/>
      <c r="LPJ414" s="1085"/>
      <c r="LPK414" s="1085"/>
      <c r="LPL414" s="1085"/>
      <c r="LPM414" s="1085"/>
      <c r="LPN414" s="1085"/>
      <c r="LPO414" s="1085"/>
      <c r="LPP414" s="1085"/>
      <c r="LPQ414" s="1085"/>
      <c r="LPR414" s="1085"/>
      <c r="LPS414" s="1085"/>
      <c r="LPT414" s="1085"/>
      <c r="LPU414" s="1085"/>
      <c r="LPV414" s="1085"/>
      <c r="LPW414" s="1085"/>
      <c r="LPX414" s="1080"/>
      <c r="LPY414" s="1085"/>
      <c r="LPZ414" s="1085"/>
      <c r="LQA414" s="1085"/>
      <c r="LQB414" s="1085"/>
      <c r="LQC414" s="1085"/>
      <c r="LQD414" s="1085"/>
      <c r="LQE414" s="1085"/>
      <c r="LQF414" s="1085"/>
      <c r="LQG414" s="1085"/>
      <c r="LQH414" s="1085"/>
      <c r="LQI414" s="1085"/>
      <c r="LQJ414" s="1085"/>
      <c r="LQK414" s="1085"/>
      <c r="LQL414" s="1085"/>
      <c r="LQM414" s="1080"/>
      <c r="LQN414" s="1085"/>
      <c r="LQO414" s="1085"/>
      <c r="LQP414" s="1085"/>
      <c r="LQQ414" s="1085"/>
      <c r="LQR414" s="1085"/>
      <c r="LQS414" s="1085"/>
      <c r="LQT414" s="1085"/>
      <c r="LQU414" s="1085"/>
      <c r="LQV414" s="1085"/>
      <c r="LQW414" s="1085"/>
      <c r="LQX414" s="1085"/>
      <c r="LQY414" s="1085"/>
      <c r="LQZ414" s="1085"/>
      <c r="LRA414" s="1085"/>
      <c r="LRB414" s="1080"/>
      <c r="LRC414" s="1085"/>
      <c r="LRD414" s="1085"/>
      <c r="LRE414" s="1085"/>
      <c r="LRF414" s="1085"/>
      <c r="LRG414" s="1085"/>
      <c r="LRH414" s="1085"/>
      <c r="LRI414" s="1085"/>
      <c r="LRJ414" s="1085"/>
      <c r="LRK414" s="1085"/>
      <c r="LRL414" s="1085"/>
      <c r="LRM414" s="1085"/>
      <c r="LRN414" s="1085"/>
      <c r="LRO414" s="1085"/>
      <c r="LRP414" s="1085"/>
      <c r="LRQ414" s="1080"/>
      <c r="LRR414" s="1085"/>
      <c r="LRS414" s="1085"/>
      <c r="LRT414" s="1085"/>
      <c r="LRU414" s="1085"/>
      <c r="LRV414" s="1085"/>
      <c r="LRW414" s="1085"/>
      <c r="LRX414" s="1085"/>
      <c r="LRY414" s="1085"/>
      <c r="LRZ414" s="1085"/>
      <c r="LSA414" s="1085"/>
      <c r="LSB414" s="1085"/>
      <c r="LSC414" s="1085"/>
      <c r="LSD414" s="1085"/>
      <c r="LSE414" s="1085"/>
      <c r="LSF414" s="1080"/>
      <c r="LSG414" s="1085"/>
      <c r="LSH414" s="1085"/>
      <c r="LSI414" s="1085"/>
      <c r="LSJ414" s="1085"/>
      <c r="LSK414" s="1085"/>
      <c r="LSL414" s="1085"/>
      <c r="LSM414" s="1085"/>
      <c r="LSN414" s="1085"/>
      <c r="LSO414" s="1085"/>
      <c r="LSP414" s="1085"/>
      <c r="LSQ414" s="1085"/>
      <c r="LSR414" s="1085"/>
      <c r="LSS414" s="1085"/>
      <c r="LST414" s="1085"/>
      <c r="LSU414" s="1080"/>
      <c r="LSV414" s="1085"/>
      <c r="LSW414" s="1085"/>
      <c r="LSX414" s="1085"/>
      <c r="LSY414" s="1085"/>
      <c r="LSZ414" s="1085"/>
      <c r="LTA414" s="1085"/>
      <c r="LTB414" s="1085"/>
      <c r="LTC414" s="1085"/>
      <c r="LTD414" s="1085"/>
      <c r="LTE414" s="1085"/>
      <c r="LTF414" s="1085"/>
      <c r="LTG414" s="1085"/>
      <c r="LTH414" s="1085"/>
      <c r="LTI414" s="1085"/>
      <c r="LTJ414" s="1080"/>
      <c r="LTK414" s="1085"/>
      <c r="LTL414" s="1085"/>
      <c r="LTM414" s="1085"/>
      <c r="LTN414" s="1085"/>
      <c r="LTO414" s="1085"/>
      <c r="LTP414" s="1085"/>
      <c r="LTQ414" s="1085"/>
      <c r="LTR414" s="1085"/>
      <c r="LTS414" s="1085"/>
      <c r="LTT414" s="1085"/>
      <c r="LTU414" s="1085"/>
      <c r="LTV414" s="1085"/>
      <c r="LTW414" s="1085"/>
      <c r="LTX414" s="1085"/>
      <c r="LTY414" s="1080"/>
      <c r="LTZ414" s="1085"/>
      <c r="LUA414" s="1085"/>
      <c r="LUB414" s="1085"/>
      <c r="LUC414" s="1085"/>
      <c r="LUD414" s="1085"/>
      <c r="LUE414" s="1085"/>
      <c r="LUF414" s="1085"/>
      <c r="LUG414" s="1085"/>
      <c r="LUH414" s="1085"/>
      <c r="LUI414" s="1085"/>
      <c r="LUJ414" s="1085"/>
      <c r="LUK414" s="1085"/>
      <c r="LUL414" s="1085"/>
      <c r="LUM414" s="1085"/>
      <c r="LUN414" s="1080"/>
      <c r="LUO414" s="1085"/>
      <c r="LUP414" s="1085"/>
      <c r="LUQ414" s="1085"/>
      <c r="LUR414" s="1085"/>
      <c r="LUS414" s="1085"/>
      <c r="LUT414" s="1085"/>
      <c r="LUU414" s="1085"/>
      <c r="LUV414" s="1085"/>
      <c r="LUW414" s="1085"/>
      <c r="LUX414" s="1085"/>
      <c r="LUY414" s="1085"/>
      <c r="LUZ414" s="1085"/>
      <c r="LVA414" s="1085"/>
      <c r="LVB414" s="1085"/>
      <c r="LVC414" s="1080"/>
      <c r="LVD414" s="1085"/>
      <c r="LVE414" s="1085"/>
      <c r="LVF414" s="1085"/>
      <c r="LVG414" s="1085"/>
      <c r="LVH414" s="1085"/>
      <c r="LVI414" s="1085"/>
      <c r="LVJ414" s="1085"/>
      <c r="LVK414" s="1085"/>
      <c r="LVL414" s="1085"/>
      <c r="LVM414" s="1085"/>
      <c r="LVN414" s="1085"/>
      <c r="LVO414" s="1085"/>
      <c r="LVP414" s="1085"/>
      <c r="LVQ414" s="1085"/>
      <c r="LVR414" s="1080"/>
      <c r="LVS414" s="1085"/>
      <c r="LVT414" s="1085"/>
      <c r="LVU414" s="1085"/>
      <c r="LVV414" s="1085"/>
      <c r="LVW414" s="1085"/>
      <c r="LVX414" s="1085"/>
      <c r="LVY414" s="1085"/>
      <c r="LVZ414" s="1085"/>
      <c r="LWA414" s="1085"/>
      <c r="LWB414" s="1085"/>
      <c r="LWC414" s="1085"/>
      <c r="LWD414" s="1085"/>
      <c r="LWE414" s="1085"/>
      <c r="LWF414" s="1085"/>
      <c r="LWG414" s="1080"/>
      <c r="LWH414" s="1085"/>
      <c r="LWI414" s="1085"/>
      <c r="LWJ414" s="1085"/>
      <c r="LWK414" s="1085"/>
      <c r="LWL414" s="1085"/>
      <c r="LWM414" s="1085"/>
      <c r="LWN414" s="1085"/>
      <c r="LWO414" s="1085"/>
      <c r="LWP414" s="1085"/>
      <c r="LWQ414" s="1085"/>
      <c r="LWR414" s="1085"/>
      <c r="LWS414" s="1085"/>
      <c r="LWT414" s="1085"/>
      <c r="LWU414" s="1085"/>
      <c r="LWV414" s="1080"/>
      <c r="LWW414" s="1085"/>
      <c r="LWX414" s="1085"/>
      <c r="LWY414" s="1085"/>
      <c r="LWZ414" s="1085"/>
      <c r="LXA414" s="1085"/>
      <c r="LXB414" s="1085"/>
      <c r="LXC414" s="1085"/>
      <c r="LXD414" s="1085"/>
      <c r="LXE414" s="1085"/>
      <c r="LXF414" s="1085"/>
      <c r="LXG414" s="1085"/>
      <c r="LXH414" s="1085"/>
      <c r="LXI414" s="1085"/>
      <c r="LXJ414" s="1085"/>
      <c r="LXK414" s="1080"/>
      <c r="LXL414" s="1085"/>
      <c r="LXM414" s="1085"/>
      <c r="LXN414" s="1085"/>
      <c r="LXO414" s="1085"/>
      <c r="LXP414" s="1085"/>
      <c r="LXQ414" s="1085"/>
      <c r="LXR414" s="1085"/>
      <c r="LXS414" s="1085"/>
      <c r="LXT414" s="1085"/>
      <c r="LXU414" s="1085"/>
      <c r="LXV414" s="1085"/>
      <c r="LXW414" s="1085"/>
      <c r="LXX414" s="1085"/>
      <c r="LXY414" s="1085"/>
      <c r="LXZ414" s="1080"/>
      <c r="LYA414" s="1085"/>
      <c r="LYB414" s="1085"/>
      <c r="LYC414" s="1085"/>
      <c r="LYD414" s="1085"/>
      <c r="LYE414" s="1085"/>
      <c r="LYF414" s="1085"/>
      <c r="LYG414" s="1085"/>
      <c r="LYH414" s="1085"/>
      <c r="LYI414" s="1085"/>
      <c r="LYJ414" s="1085"/>
      <c r="LYK414" s="1085"/>
      <c r="LYL414" s="1085"/>
      <c r="LYM414" s="1085"/>
      <c r="LYN414" s="1085"/>
      <c r="LYO414" s="1080"/>
      <c r="LYP414" s="1085"/>
      <c r="LYQ414" s="1085"/>
      <c r="LYR414" s="1085"/>
      <c r="LYS414" s="1085"/>
      <c r="LYT414" s="1085"/>
      <c r="LYU414" s="1085"/>
      <c r="LYV414" s="1085"/>
      <c r="LYW414" s="1085"/>
      <c r="LYX414" s="1085"/>
      <c r="LYY414" s="1085"/>
      <c r="LYZ414" s="1085"/>
      <c r="LZA414" s="1085"/>
      <c r="LZB414" s="1085"/>
      <c r="LZC414" s="1085"/>
      <c r="LZD414" s="1080"/>
      <c r="LZE414" s="1085"/>
      <c r="LZF414" s="1085"/>
      <c r="LZG414" s="1085"/>
      <c r="LZH414" s="1085"/>
      <c r="LZI414" s="1085"/>
      <c r="LZJ414" s="1085"/>
      <c r="LZK414" s="1085"/>
      <c r="LZL414" s="1085"/>
      <c r="LZM414" s="1085"/>
      <c r="LZN414" s="1085"/>
      <c r="LZO414" s="1085"/>
      <c r="LZP414" s="1085"/>
      <c r="LZQ414" s="1085"/>
      <c r="LZR414" s="1085"/>
      <c r="LZS414" s="1080"/>
      <c r="LZT414" s="1085"/>
      <c r="LZU414" s="1085"/>
      <c r="LZV414" s="1085"/>
      <c r="LZW414" s="1085"/>
      <c r="LZX414" s="1085"/>
      <c r="LZY414" s="1085"/>
      <c r="LZZ414" s="1085"/>
      <c r="MAA414" s="1085"/>
      <c r="MAB414" s="1085"/>
      <c r="MAC414" s="1085"/>
      <c r="MAD414" s="1085"/>
      <c r="MAE414" s="1085"/>
      <c r="MAF414" s="1085"/>
      <c r="MAG414" s="1085"/>
      <c r="MAH414" s="1080"/>
      <c r="MAI414" s="1085"/>
      <c r="MAJ414" s="1085"/>
      <c r="MAK414" s="1085"/>
      <c r="MAL414" s="1085"/>
      <c r="MAM414" s="1085"/>
      <c r="MAN414" s="1085"/>
      <c r="MAO414" s="1085"/>
      <c r="MAP414" s="1085"/>
      <c r="MAQ414" s="1085"/>
      <c r="MAR414" s="1085"/>
      <c r="MAS414" s="1085"/>
      <c r="MAT414" s="1085"/>
      <c r="MAU414" s="1085"/>
      <c r="MAV414" s="1085"/>
      <c r="MAW414" s="1080"/>
      <c r="MAX414" s="1085"/>
      <c r="MAY414" s="1085"/>
      <c r="MAZ414" s="1085"/>
      <c r="MBA414" s="1085"/>
      <c r="MBB414" s="1085"/>
      <c r="MBC414" s="1085"/>
      <c r="MBD414" s="1085"/>
      <c r="MBE414" s="1085"/>
      <c r="MBF414" s="1085"/>
      <c r="MBG414" s="1085"/>
      <c r="MBH414" s="1085"/>
      <c r="MBI414" s="1085"/>
      <c r="MBJ414" s="1085"/>
      <c r="MBK414" s="1085"/>
      <c r="MBL414" s="1080"/>
      <c r="MBM414" s="1085"/>
      <c r="MBN414" s="1085"/>
      <c r="MBO414" s="1085"/>
      <c r="MBP414" s="1085"/>
      <c r="MBQ414" s="1085"/>
      <c r="MBR414" s="1085"/>
      <c r="MBS414" s="1085"/>
      <c r="MBT414" s="1085"/>
      <c r="MBU414" s="1085"/>
      <c r="MBV414" s="1085"/>
      <c r="MBW414" s="1085"/>
      <c r="MBX414" s="1085"/>
      <c r="MBY414" s="1085"/>
      <c r="MBZ414" s="1085"/>
      <c r="MCA414" s="1080"/>
      <c r="MCB414" s="1085"/>
      <c r="MCC414" s="1085"/>
      <c r="MCD414" s="1085"/>
      <c r="MCE414" s="1085"/>
      <c r="MCF414" s="1085"/>
      <c r="MCG414" s="1085"/>
      <c r="MCH414" s="1085"/>
      <c r="MCI414" s="1085"/>
      <c r="MCJ414" s="1085"/>
      <c r="MCK414" s="1085"/>
      <c r="MCL414" s="1085"/>
      <c r="MCM414" s="1085"/>
      <c r="MCN414" s="1085"/>
      <c r="MCO414" s="1085"/>
      <c r="MCP414" s="1080"/>
      <c r="MCQ414" s="1085"/>
      <c r="MCR414" s="1085"/>
      <c r="MCS414" s="1085"/>
      <c r="MCT414" s="1085"/>
      <c r="MCU414" s="1085"/>
      <c r="MCV414" s="1085"/>
      <c r="MCW414" s="1085"/>
      <c r="MCX414" s="1085"/>
      <c r="MCY414" s="1085"/>
      <c r="MCZ414" s="1085"/>
      <c r="MDA414" s="1085"/>
      <c r="MDB414" s="1085"/>
      <c r="MDC414" s="1085"/>
      <c r="MDD414" s="1085"/>
      <c r="MDE414" s="1080"/>
      <c r="MDF414" s="1085"/>
      <c r="MDG414" s="1085"/>
      <c r="MDH414" s="1085"/>
      <c r="MDI414" s="1085"/>
      <c r="MDJ414" s="1085"/>
      <c r="MDK414" s="1085"/>
      <c r="MDL414" s="1085"/>
      <c r="MDM414" s="1085"/>
      <c r="MDN414" s="1085"/>
      <c r="MDO414" s="1085"/>
      <c r="MDP414" s="1085"/>
      <c r="MDQ414" s="1085"/>
      <c r="MDR414" s="1085"/>
      <c r="MDS414" s="1085"/>
      <c r="MDT414" s="1080"/>
      <c r="MDU414" s="1085"/>
      <c r="MDV414" s="1085"/>
      <c r="MDW414" s="1085"/>
      <c r="MDX414" s="1085"/>
      <c r="MDY414" s="1085"/>
      <c r="MDZ414" s="1085"/>
      <c r="MEA414" s="1085"/>
      <c r="MEB414" s="1085"/>
      <c r="MEC414" s="1085"/>
      <c r="MED414" s="1085"/>
      <c r="MEE414" s="1085"/>
      <c r="MEF414" s="1085"/>
      <c r="MEG414" s="1085"/>
      <c r="MEH414" s="1085"/>
      <c r="MEI414" s="1080"/>
      <c r="MEJ414" s="1085"/>
      <c r="MEK414" s="1085"/>
      <c r="MEL414" s="1085"/>
      <c r="MEM414" s="1085"/>
      <c r="MEN414" s="1085"/>
      <c r="MEO414" s="1085"/>
      <c r="MEP414" s="1085"/>
      <c r="MEQ414" s="1085"/>
      <c r="MER414" s="1085"/>
      <c r="MES414" s="1085"/>
      <c r="MET414" s="1085"/>
      <c r="MEU414" s="1085"/>
      <c r="MEV414" s="1085"/>
      <c r="MEW414" s="1085"/>
      <c r="MEX414" s="1080"/>
      <c r="MEY414" s="1085"/>
      <c r="MEZ414" s="1085"/>
      <c r="MFA414" s="1085"/>
      <c r="MFB414" s="1085"/>
      <c r="MFC414" s="1085"/>
      <c r="MFD414" s="1085"/>
      <c r="MFE414" s="1085"/>
      <c r="MFF414" s="1085"/>
      <c r="MFG414" s="1085"/>
      <c r="MFH414" s="1085"/>
      <c r="MFI414" s="1085"/>
      <c r="MFJ414" s="1085"/>
      <c r="MFK414" s="1085"/>
      <c r="MFL414" s="1085"/>
      <c r="MFM414" s="1080"/>
      <c r="MFN414" s="1085"/>
      <c r="MFO414" s="1085"/>
      <c r="MFP414" s="1085"/>
      <c r="MFQ414" s="1085"/>
      <c r="MFR414" s="1085"/>
      <c r="MFS414" s="1085"/>
      <c r="MFT414" s="1085"/>
      <c r="MFU414" s="1085"/>
      <c r="MFV414" s="1085"/>
      <c r="MFW414" s="1085"/>
      <c r="MFX414" s="1085"/>
      <c r="MFY414" s="1085"/>
      <c r="MFZ414" s="1085"/>
      <c r="MGA414" s="1085"/>
      <c r="MGB414" s="1080"/>
      <c r="MGC414" s="1085"/>
      <c r="MGD414" s="1085"/>
      <c r="MGE414" s="1085"/>
      <c r="MGF414" s="1085"/>
      <c r="MGG414" s="1085"/>
      <c r="MGH414" s="1085"/>
      <c r="MGI414" s="1085"/>
      <c r="MGJ414" s="1085"/>
      <c r="MGK414" s="1085"/>
      <c r="MGL414" s="1085"/>
      <c r="MGM414" s="1085"/>
      <c r="MGN414" s="1085"/>
      <c r="MGO414" s="1085"/>
      <c r="MGP414" s="1085"/>
      <c r="MGQ414" s="1080"/>
      <c r="MGR414" s="1085"/>
      <c r="MGS414" s="1085"/>
      <c r="MGT414" s="1085"/>
      <c r="MGU414" s="1085"/>
      <c r="MGV414" s="1085"/>
      <c r="MGW414" s="1085"/>
      <c r="MGX414" s="1085"/>
      <c r="MGY414" s="1085"/>
      <c r="MGZ414" s="1085"/>
      <c r="MHA414" s="1085"/>
      <c r="MHB414" s="1085"/>
      <c r="MHC414" s="1085"/>
      <c r="MHD414" s="1085"/>
      <c r="MHE414" s="1085"/>
      <c r="MHF414" s="1080"/>
      <c r="MHG414" s="1085"/>
      <c r="MHH414" s="1085"/>
      <c r="MHI414" s="1085"/>
      <c r="MHJ414" s="1085"/>
      <c r="MHK414" s="1085"/>
      <c r="MHL414" s="1085"/>
      <c r="MHM414" s="1085"/>
      <c r="MHN414" s="1085"/>
      <c r="MHO414" s="1085"/>
      <c r="MHP414" s="1085"/>
      <c r="MHQ414" s="1085"/>
      <c r="MHR414" s="1085"/>
      <c r="MHS414" s="1085"/>
      <c r="MHT414" s="1085"/>
      <c r="MHU414" s="1080"/>
      <c r="MHV414" s="1085"/>
      <c r="MHW414" s="1085"/>
      <c r="MHX414" s="1085"/>
      <c r="MHY414" s="1085"/>
      <c r="MHZ414" s="1085"/>
      <c r="MIA414" s="1085"/>
      <c r="MIB414" s="1085"/>
      <c r="MIC414" s="1085"/>
      <c r="MID414" s="1085"/>
      <c r="MIE414" s="1085"/>
      <c r="MIF414" s="1085"/>
      <c r="MIG414" s="1085"/>
      <c r="MIH414" s="1085"/>
      <c r="MII414" s="1085"/>
      <c r="MIJ414" s="1080"/>
      <c r="MIK414" s="1085"/>
      <c r="MIL414" s="1085"/>
      <c r="MIM414" s="1085"/>
      <c r="MIN414" s="1085"/>
      <c r="MIO414" s="1085"/>
      <c r="MIP414" s="1085"/>
      <c r="MIQ414" s="1085"/>
      <c r="MIR414" s="1085"/>
      <c r="MIS414" s="1085"/>
      <c r="MIT414" s="1085"/>
      <c r="MIU414" s="1085"/>
      <c r="MIV414" s="1085"/>
      <c r="MIW414" s="1085"/>
      <c r="MIX414" s="1085"/>
      <c r="MIY414" s="1080"/>
      <c r="MIZ414" s="1085"/>
      <c r="MJA414" s="1085"/>
      <c r="MJB414" s="1085"/>
      <c r="MJC414" s="1085"/>
      <c r="MJD414" s="1085"/>
      <c r="MJE414" s="1085"/>
      <c r="MJF414" s="1085"/>
      <c r="MJG414" s="1085"/>
      <c r="MJH414" s="1085"/>
      <c r="MJI414" s="1085"/>
      <c r="MJJ414" s="1085"/>
      <c r="MJK414" s="1085"/>
      <c r="MJL414" s="1085"/>
      <c r="MJM414" s="1085"/>
      <c r="MJN414" s="1080"/>
      <c r="MJO414" s="1085"/>
      <c r="MJP414" s="1085"/>
      <c r="MJQ414" s="1085"/>
      <c r="MJR414" s="1085"/>
      <c r="MJS414" s="1085"/>
      <c r="MJT414" s="1085"/>
      <c r="MJU414" s="1085"/>
      <c r="MJV414" s="1085"/>
      <c r="MJW414" s="1085"/>
      <c r="MJX414" s="1085"/>
      <c r="MJY414" s="1085"/>
      <c r="MJZ414" s="1085"/>
      <c r="MKA414" s="1085"/>
      <c r="MKB414" s="1085"/>
      <c r="MKC414" s="1080"/>
      <c r="MKD414" s="1085"/>
      <c r="MKE414" s="1085"/>
      <c r="MKF414" s="1085"/>
      <c r="MKG414" s="1085"/>
      <c r="MKH414" s="1085"/>
      <c r="MKI414" s="1085"/>
      <c r="MKJ414" s="1085"/>
      <c r="MKK414" s="1085"/>
      <c r="MKL414" s="1085"/>
      <c r="MKM414" s="1085"/>
      <c r="MKN414" s="1085"/>
      <c r="MKO414" s="1085"/>
      <c r="MKP414" s="1085"/>
      <c r="MKQ414" s="1085"/>
      <c r="MKR414" s="1080"/>
      <c r="MKS414" s="1085"/>
      <c r="MKT414" s="1085"/>
      <c r="MKU414" s="1085"/>
      <c r="MKV414" s="1085"/>
      <c r="MKW414" s="1085"/>
      <c r="MKX414" s="1085"/>
      <c r="MKY414" s="1085"/>
      <c r="MKZ414" s="1085"/>
      <c r="MLA414" s="1085"/>
      <c r="MLB414" s="1085"/>
      <c r="MLC414" s="1085"/>
      <c r="MLD414" s="1085"/>
      <c r="MLE414" s="1085"/>
      <c r="MLF414" s="1085"/>
      <c r="MLG414" s="1080"/>
      <c r="MLH414" s="1085"/>
      <c r="MLI414" s="1085"/>
      <c r="MLJ414" s="1085"/>
      <c r="MLK414" s="1085"/>
      <c r="MLL414" s="1085"/>
      <c r="MLM414" s="1085"/>
      <c r="MLN414" s="1085"/>
      <c r="MLO414" s="1085"/>
      <c r="MLP414" s="1085"/>
      <c r="MLQ414" s="1085"/>
      <c r="MLR414" s="1085"/>
      <c r="MLS414" s="1085"/>
      <c r="MLT414" s="1085"/>
      <c r="MLU414" s="1085"/>
      <c r="MLV414" s="1080"/>
      <c r="MLW414" s="1085"/>
      <c r="MLX414" s="1085"/>
      <c r="MLY414" s="1085"/>
      <c r="MLZ414" s="1085"/>
      <c r="MMA414" s="1085"/>
      <c r="MMB414" s="1085"/>
      <c r="MMC414" s="1085"/>
      <c r="MMD414" s="1085"/>
      <c r="MME414" s="1085"/>
      <c r="MMF414" s="1085"/>
      <c r="MMG414" s="1085"/>
      <c r="MMH414" s="1085"/>
      <c r="MMI414" s="1085"/>
      <c r="MMJ414" s="1085"/>
      <c r="MMK414" s="1080"/>
      <c r="MML414" s="1085"/>
      <c r="MMM414" s="1085"/>
      <c r="MMN414" s="1085"/>
      <c r="MMO414" s="1085"/>
      <c r="MMP414" s="1085"/>
      <c r="MMQ414" s="1085"/>
      <c r="MMR414" s="1085"/>
      <c r="MMS414" s="1085"/>
      <c r="MMT414" s="1085"/>
      <c r="MMU414" s="1085"/>
      <c r="MMV414" s="1085"/>
      <c r="MMW414" s="1085"/>
      <c r="MMX414" s="1085"/>
      <c r="MMY414" s="1085"/>
      <c r="MMZ414" s="1080"/>
      <c r="MNA414" s="1085"/>
      <c r="MNB414" s="1085"/>
      <c r="MNC414" s="1085"/>
      <c r="MND414" s="1085"/>
      <c r="MNE414" s="1085"/>
      <c r="MNF414" s="1085"/>
      <c r="MNG414" s="1085"/>
      <c r="MNH414" s="1085"/>
      <c r="MNI414" s="1085"/>
      <c r="MNJ414" s="1085"/>
      <c r="MNK414" s="1085"/>
      <c r="MNL414" s="1085"/>
      <c r="MNM414" s="1085"/>
      <c r="MNN414" s="1085"/>
      <c r="MNO414" s="1080"/>
      <c r="MNP414" s="1085"/>
      <c r="MNQ414" s="1085"/>
      <c r="MNR414" s="1085"/>
      <c r="MNS414" s="1085"/>
      <c r="MNT414" s="1085"/>
      <c r="MNU414" s="1085"/>
      <c r="MNV414" s="1085"/>
      <c r="MNW414" s="1085"/>
      <c r="MNX414" s="1085"/>
      <c r="MNY414" s="1085"/>
      <c r="MNZ414" s="1085"/>
      <c r="MOA414" s="1085"/>
      <c r="MOB414" s="1085"/>
      <c r="MOC414" s="1085"/>
      <c r="MOD414" s="1080"/>
      <c r="MOE414" s="1085"/>
      <c r="MOF414" s="1085"/>
      <c r="MOG414" s="1085"/>
      <c r="MOH414" s="1085"/>
      <c r="MOI414" s="1085"/>
      <c r="MOJ414" s="1085"/>
      <c r="MOK414" s="1085"/>
      <c r="MOL414" s="1085"/>
      <c r="MOM414" s="1085"/>
      <c r="MON414" s="1085"/>
      <c r="MOO414" s="1085"/>
      <c r="MOP414" s="1085"/>
      <c r="MOQ414" s="1085"/>
      <c r="MOR414" s="1085"/>
      <c r="MOS414" s="1080"/>
      <c r="MOT414" s="1085"/>
      <c r="MOU414" s="1085"/>
      <c r="MOV414" s="1085"/>
      <c r="MOW414" s="1085"/>
      <c r="MOX414" s="1085"/>
      <c r="MOY414" s="1085"/>
      <c r="MOZ414" s="1085"/>
      <c r="MPA414" s="1085"/>
      <c r="MPB414" s="1085"/>
      <c r="MPC414" s="1085"/>
      <c r="MPD414" s="1085"/>
      <c r="MPE414" s="1085"/>
      <c r="MPF414" s="1085"/>
      <c r="MPG414" s="1085"/>
      <c r="MPH414" s="1080"/>
      <c r="MPI414" s="1085"/>
      <c r="MPJ414" s="1085"/>
      <c r="MPK414" s="1085"/>
      <c r="MPL414" s="1085"/>
      <c r="MPM414" s="1085"/>
      <c r="MPN414" s="1085"/>
      <c r="MPO414" s="1085"/>
      <c r="MPP414" s="1085"/>
      <c r="MPQ414" s="1085"/>
      <c r="MPR414" s="1085"/>
      <c r="MPS414" s="1085"/>
      <c r="MPT414" s="1085"/>
      <c r="MPU414" s="1085"/>
      <c r="MPV414" s="1085"/>
      <c r="MPW414" s="1080"/>
      <c r="MPX414" s="1085"/>
      <c r="MPY414" s="1085"/>
      <c r="MPZ414" s="1085"/>
      <c r="MQA414" s="1085"/>
      <c r="MQB414" s="1085"/>
      <c r="MQC414" s="1085"/>
      <c r="MQD414" s="1085"/>
      <c r="MQE414" s="1085"/>
      <c r="MQF414" s="1085"/>
      <c r="MQG414" s="1085"/>
      <c r="MQH414" s="1085"/>
      <c r="MQI414" s="1085"/>
      <c r="MQJ414" s="1085"/>
      <c r="MQK414" s="1085"/>
      <c r="MQL414" s="1080"/>
      <c r="MQM414" s="1085"/>
      <c r="MQN414" s="1085"/>
      <c r="MQO414" s="1085"/>
      <c r="MQP414" s="1085"/>
      <c r="MQQ414" s="1085"/>
      <c r="MQR414" s="1085"/>
      <c r="MQS414" s="1085"/>
      <c r="MQT414" s="1085"/>
      <c r="MQU414" s="1085"/>
      <c r="MQV414" s="1085"/>
      <c r="MQW414" s="1085"/>
      <c r="MQX414" s="1085"/>
      <c r="MQY414" s="1085"/>
      <c r="MQZ414" s="1085"/>
      <c r="MRA414" s="1080"/>
      <c r="MRB414" s="1085"/>
      <c r="MRC414" s="1085"/>
      <c r="MRD414" s="1085"/>
      <c r="MRE414" s="1085"/>
      <c r="MRF414" s="1085"/>
      <c r="MRG414" s="1085"/>
      <c r="MRH414" s="1085"/>
      <c r="MRI414" s="1085"/>
      <c r="MRJ414" s="1085"/>
      <c r="MRK414" s="1085"/>
      <c r="MRL414" s="1085"/>
      <c r="MRM414" s="1085"/>
      <c r="MRN414" s="1085"/>
      <c r="MRO414" s="1085"/>
      <c r="MRP414" s="1080"/>
      <c r="MRQ414" s="1085"/>
      <c r="MRR414" s="1085"/>
      <c r="MRS414" s="1085"/>
      <c r="MRT414" s="1085"/>
      <c r="MRU414" s="1085"/>
      <c r="MRV414" s="1085"/>
      <c r="MRW414" s="1085"/>
      <c r="MRX414" s="1085"/>
      <c r="MRY414" s="1085"/>
      <c r="MRZ414" s="1085"/>
      <c r="MSA414" s="1085"/>
      <c r="MSB414" s="1085"/>
      <c r="MSC414" s="1085"/>
      <c r="MSD414" s="1085"/>
      <c r="MSE414" s="1080"/>
      <c r="MSF414" s="1085"/>
      <c r="MSG414" s="1085"/>
      <c r="MSH414" s="1085"/>
      <c r="MSI414" s="1085"/>
      <c r="MSJ414" s="1085"/>
      <c r="MSK414" s="1085"/>
      <c r="MSL414" s="1085"/>
      <c r="MSM414" s="1085"/>
      <c r="MSN414" s="1085"/>
      <c r="MSO414" s="1085"/>
      <c r="MSP414" s="1085"/>
      <c r="MSQ414" s="1085"/>
      <c r="MSR414" s="1085"/>
      <c r="MSS414" s="1085"/>
      <c r="MST414" s="1080"/>
      <c r="MSU414" s="1085"/>
      <c r="MSV414" s="1085"/>
      <c r="MSW414" s="1085"/>
      <c r="MSX414" s="1085"/>
      <c r="MSY414" s="1085"/>
      <c r="MSZ414" s="1085"/>
      <c r="MTA414" s="1085"/>
      <c r="MTB414" s="1085"/>
      <c r="MTC414" s="1085"/>
      <c r="MTD414" s="1085"/>
      <c r="MTE414" s="1085"/>
      <c r="MTF414" s="1085"/>
      <c r="MTG414" s="1085"/>
      <c r="MTH414" s="1085"/>
      <c r="MTI414" s="1080"/>
      <c r="MTJ414" s="1085"/>
      <c r="MTK414" s="1085"/>
      <c r="MTL414" s="1085"/>
      <c r="MTM414" s="1085"/>
      <c r="MTN414" s="1085"/>
      <c r="MTO414" s="1085"/>
      <c r="MTP414" s="1085"/>
      <c r="MTQ414" s="1085"/>
      <c r="MTR414" s="1085"/>
      <c r="MTS414" s="1085"/>
      <c r="MTT414" s="1085"/>
      <c r="MTU414" s="1085"/>
      <c r="MTV414" s="1085"/>
      <c r="MTW414" s="1085"/>
      <c r="MTX414" s="1080"/>
      <c r="MTY414" s="1085"/>
      <c r="MTZ414" s="1085"/>
      <c r="MUA414" s="1085"/>
      <c r="MUB414" s="1085"/>
      <c r="MUC414" s="1085"/>
      <c r="MUD414" s="1085"/>
      <c r="MUE414" s="1085"/>
      <c r="MUF414" s="1085"/>
      <c r="MUG414" s="1085"/>
      <c r="MUH414" s="1085"/>
      <c r="MUI414" s="1085"/>
      <c r="MUJ414" s="1085"/>
      <c r="MUK414" s="1085"/>
      <c r="MUL414" s="1085"/>
      <c r="MUM414" s="1080"/>
      <c r="MUN414" s="1085"/>
      <c r="MUO414" s="1085"/>
      <c r="MUP414" s="1085"/>
      <c r="MUQ414" s="1085"/>
      <c r="MUR414" s="1085"/>
      <c r="MUS414" s="1085"/>
      <c r="MUT414" s="1085"/>
      <c r="MUU414" s="1085"/>
      <c r="MUV414" s="1085"/>
      <c r="MUW414" s="1085"/>
      <c r="MUX414" s="1085"/>
      <c r="MUY414" s="1085"/>
      <c r="MUZ414" s="1085"/>
      <c r="MVA414" s="1085"/>
      <c r="MVB414" s="1080"/>
      <c r="MVC414" s="1085"/>
      <c r="MVD414" s="1085"/>
      <c r="MVE414" s="1085"/>
      <c r="MVF414" s="1085"/>
      <c r="MVG414" s="1085"/>
      <c r="MVH414" s="1085"/>
      <c r="MVI414" s="1085"/>
      <c r="MVJ414" s="1085"/>
      <c r="MVK414" s="1085"/>
      <c r="MVL414" s="1085"/>
      <c r="MVM414" s="1085"/>
      <c r="MVN414" s="1085"/>
      <c r="MVO414" s="1085"/>
      <c r="MVP414" s="1085"/>
      <c r="MVQ414" s="1080"/>
      <c r="MVR414" s="1085"/>
      <c r="MVS414" s="1085"/>
      <c r="MVT414" s="1085"/>
      <c r="MVU414" s="1085"/>
      <c r="MVV414" s="1085"/>
      <c r="MVW414" s="1085"/>
      <c r="MVX414" s="1085"/>
      <c r="MVY414" s="1085"/>
      <c r="MVZ414" s="1085"/>
      <c r="MWA414" s="1085"/>
      <c r="MWB414" s="1085"/>
      <c r="MWC414" s="1085"/>
      <c r="MWD414" s="1085"/>
      <c r="MWE414" s="1085"/>
      <c r="MWF414" s="1080"/>
      <c r="MWG414" s="1085"/>
      <c r="MWH414" s="1085"/>
      <c r="MWI414" s="1085"/>
      <c r="MWJ414" s="1085"/>
      <c r="MWK414" s="1085"/>
      <c r="MWL414" s="1085"/>
      <c r="MWM414" s="1085"/>
      <c r="MWN414" s="1085"/>
      <c r="MWO414" s="1085"/>
      <c r="MWP414" s="1085"/>
      <c r="MWQ414" s="1085"/>
      <c r="MWR414" s="1085"/>
      <c r="MWS414" s="1085"/>
      <c r="MWT414" s="1085"/>
      <c r="MWU414" s="1080"/>
      <c r="MWV414" s="1085"/>
      <c r="MWW414" s="1085"/>
      <c r="MWX414" s="1085"/>
      <c r="MWY414" s="1085"/>
      <c r="MWZ414" s="1085"/>
      <c r="MXA414" s="1085"/>
      <c r="MXB414" s="1085"/>
      <c r="MXC414" s="1085"/>
      <c r="MXD414" s="1085"/>
      <c r="MXE414" s="1085"/>
      <c r="MXF414" s="1085"/>
      <c r="MXG414" s="1085"/>
      <c r="MXH414" s="1085"/>
      <c r="MXI414" s="1085"/>
      <c r="MXJ414" s="1080"/>
      <c r="MXK414" s="1085"/>
      <c r="MXL414" s="1085"/>
      <c r="MXM414" s="1085"/>
      <c r="MXN414" s="1085"/>
      <c r="MXO414" s="1085"/>
      <c r="MXP414" s="1085"/>
      <c r="MXQ414" s="1085"/>
      <c r="MXR414" s="1085"/>
      <c r="MXS414" s="1085"/>
      <c r="MXT414" s="1085"/>
      <c r="MXU414" s="1085"/>
      <c r="MXV414" s="1085"/>
      <c r="MXW414" s="1085"/>
      <c r="MXX414" s="1085"/>
      <c r="MXY414" s="1080"/>
      <c r="MXZ414" s="1085"/>
      <c r="MYA414" s="1085"/>
      <c r="MYB414" s="1085"/>
      <c r="MYC414" s="1085"/>
      <c r="MYD414" s="1085"/>
      <c r="MYE414" s="1085"/>
      <c r="MYF414" s="1085"/>
      <c r="MYG414" s="1085"/>
      <c r="MYH414" s="1085"/>
      <c r="MYI414" s="1085"/>
      <c r="MYJ414" s="1085"/>
      <c r="MYK414" s="1085"/>
      <c r="MYL414" s="1085"/>
      <c r="MYM414" s="1085"/>
      <c r="MYN414" s="1080"/>
      <c r="MYO414" s="1085"/>
      <c r="MYP414" s="1085"/>
      <c r="MYQ414" s="1085"/>
      <c r="MYR414" s="1085"/>
      <c r="MYS414" s="1085"/>
      <c r="MYT414" s="1085"/>
      <c r="MYU414" s="1085"/>
      <c r="MYV414" s="1085"/>
      <c r="MYW414" s="1085"/>
      <c r="MYX414" s="1085"/>
      <c r="MYY414" s="1085"/>
      <c r="MYZ414" s="1085"/>
      <c r="MZA414" s="1085"/>
      <c r="MZB414" s="1085"/>
      <c r="MZC414" s="1080"/>
      <c r="MZD414" s="1085"/>
      <c r="MZE414" s="1085"/>
      <c r="MZF414" s="1085"/>
      <c r="MZG414" s="1085"/>
      <c r="MZH414" s="1085"/>
      <c r="MZI414" s="1085"/>
      <c r="MZJ414" s="1085"/>
      <c r="MZK414" s="1085"/>
      <c r="MZL414" s="1085"/>
      <c r="MZM414" s="1085"/>
      <c r="MZN414" s="1085"/>
      <c r="MZO414" s="1085"/>
      <c r="MZP414" s="1085"/>
      <c r="MZQ414" s="1085"/>
      <c r="MZR414" s="1080"/>
      <c r="MZS414" s="1085"/>
      <c r="MZT414" s="1085"/>
      <c r="MZU414" s="1085"/>
      <c r="MZV414" s="1085"/>
      <c r="MZW414" s="1085"/>
      <c r="MZX414" s="1085"/>
      <c r="MZY414" s="1085"/>
      <c r="MZZ414" s="1085"/>
      <c r="NAA414" s="1085"/>
      <c r="NAB414" s="1085"/>
      <c r="NAC414" s="1085"/>
      <c r="NAD414" s="1085"/>
      <c r="NAE414" s="1085"/>
      <c r="NAF414" s="1085"/>
      <c r="NAG414" s="1080"/>
      <c r="NAH414" s="1085"/>
      <c r="NAI414" s="1085"/>
      <c r="NAJ414" s="1085"/>
      <c r="NAK414" s="1085"/>
      <c r="NAL414" s="1085"/>
      <c r="NAM414" s="1085"/>
      <c r="NAN414" s="1085"/>
      <c r="NAO414" s="1085"/>
      <c r="NAP414" s="1085"/>
      <c r="NAQ414" s="1085"/>
      <c r="NAR414" s="1085"/>
      <c r="NAS414" s="1085"/>
      <c r="NAT414" s="1085"/>
      <c r="NAU414" s="1085"/>
      <c r="NAV414" s="1080"/>
      <c r="NAW414" s="1085"/>
      <c r="NAX414" s="1085"/>
      <c r="NAY414" s="1085"/>
      <c r="NAZ414" s="1085"/>
      <c r="NBA414" s="1085"/>
      <c r="NBB414" s="1085"/>
      <c r="NBC414" s="1085"/>
      <c r="NBD414" s="1085"/>
      <c r="NBE414" s="1085"/>
      <c r="NBF414" s="1085"/>
      <c r="NBG414" s="1085"/>
      <c r="NBH414" s="1085"/>
      <c r="NBI414" s="1085"/>
      <c r="NBJ414" s="1085"/>
      <c r="NBK414" s="1080"/>
      <c r="NBL414" s="1085"/>
      <c r="NBM414" s="1085"/>
      <c r="NBN414" s="1085"/>
      <c r="NBO414" s="1085"/>
      <c r="NBP414" s="1085"/>
      <c r="NBQ414" s="1085"/>
      <c r="NBR414" s="1085"/>
      <c r="NBS414" s="1085"/>
      <c r="NBT414" s="1085"/>
      <c r="NBU414" s="1085"/>
      <c r="NBV414" s="1085"/>
      <c r="NBW414" s="1085"/>
      <c r="NBX414" s="1085"/>
      <c r="NBY414" s="1085"/>
      <c r="NBZ414" s="1080"/>
      <c r="NCA414" s="1085"/>
      <c r="NCB414" s="1085"/>
      <c r="NCC414" s="1085"/>
      <c r="NCD414" s="1085"/>
      <c r="NCE414" s="1085"/>
      <c r="NCF414" s="1085"/>
      <c r="NCG414" s="1085"/>
      <c r="NCH414" s="1085"/>
      <c r="NCI414" s="1085"/>
      <c r="NCJ414" s="1085"/>
      <c r="NCK414" s="1085"/>
      <c r="NCL414" s="1085"/>
      <c r="NCM414" s="1085"/>
      <c r="NCN414" s="1085"/>
      <c r="NCO414" s="1080"/>
      <c r="NCP414" s="1085"/>
      <c r="NCQ414" s="1085"/>
      <c r="NCR414" s="1085"/>
      <c r="NCS414" s="1085"/>
      <c r="NCT414" s="1085"/>
      <c r="NCU414" s="1085"/>
      <c r="NCV414" s="1085"/>
      <c r="NCW414" s="1085"/>
      <c r="NCX414" s="1085"/>
      <c r="NCY414" s="1085"/>
      <c r="NCZ414" s="1085"/>
      <c r="NDA414" s="1085"/>
      <c r="NDB414" s="1085"/>
      <c r="NDC414" s="1085"/>
      <c r="NDD414" s="1080"/>
      <c r="NDE414" s="1085"/>
      <c r="NDF414" s="1085"/>
      <c r="NDG414" s="1085"/>
      <c r="NDH414" s="1085"/>
      <c r="NDI414" s="1085"/>
      <c r="NDJ414" s="1085"/>
      <c r="NDK414" s="1085"/>
      <c r="NDL414" s="1085"/>
      <c r="NDM414" s="1085"/>
      <c r="NDN414" s="1085"/>
      <c r="NDO414" s="1085"/>
      <c r="NDP414" s="1085"/>
      <c r="NDQ414" s="1085"/>
      <c r="NDR414" s="1085"/>
      <c r="NDS414" s="1080"/>
      <c r="NDT414" s="1085"/>
      <c r="NDU414" s="1085"/>
      <c r="NDV414" s="1085"/>
      <c r="NDW414" s="1085"/>
      <c r="NDX414" s="1085"/>
      <c r="NDY414" s="1085"/>
      <c r="NDZ414" s="1085"/>
      <c r="NEA414" s="1085"/>
      <c r="NEB414" s="1085"/>
      <c r="NEC414" s="1085"/>
      <c r="NED414" s="1085"/>
      <c r="NEE414" s="1085"/>
      <c r="NEF414" s="1085"/>
      <c r="NEG414" s="1085"/>
      <c r="NEH414" s="1080"/>
      <c r="NEI414" s="1085"/>
      <c r="NEJ414" s="1085"/>
      <c r="NEK414" s="1085"/>
      <c r="NEL414" s="1085"/>
      <c r="NEM414" s="1085"/>
      <c r="NEN414" s="1085"/>
      <c r="NEO414" s="1085"/>
      <c r="NEP414" s="1085"/>
      <c r="NEQ414" s="1085"/>
      <c r="NER414" s="1085"/>
      <c r="NES414" s="1085"/>
      <c r="NET414" s="1085"/>
      <c r="NEU414" s="1085"/>
      <c r="NEV414" s="1085"/>
      <c r="NEW414" s="1080"/>
      <c r="NEX414" s="1085"/>
      <c r="NEY414" s="1085"/>
      <c r="NEZ414" s="1085"/>
      <c r="NFA414" s="1085"/>
      <c r="NFB414" s="1085"/>
      <c r="NFC414" s="1085"/>
      <c r="NFD414" s="1085"/>
      <c r="NFE414" s="1085"/>
      <c r="NFF414" s="1085"/>
      <c r="NFG414" s="1085"/>
      <c r="NFH414" s="1085"/>
      <c r="NFI414" s="1085"/>
      <c r="NFJ414" s="1085"/>
      <c r="NFK414" s="1085"/>
      <c r="NFL414" s="1080"/>
      <c r="NFM414" s="1085"/>
      <c r="NFN414" s="1085"/>
      <c r="NFO414" s="1085"/>
      <c r="NFP414" s="1085"/>
      <c r="NFQ414" s="1085"/>
      <c r="NFR414" s="1085"/>
      <c r="NFS414" s="1085"/>
      <c r="NFT414" s="1085"/>
      <c r="NFU414" s="1085"/>
      <c r="NFV414" s="1085"/>
      <c r="NFW414" s="1085"/>
      <c r="NFX414" s="1085"/>
      <c r="NFY414" s="1085"/>
      <c r="NFZ414" s="1085"/>
      <c r="NGA414" s="1080"/>
      <c r="NGB414" s="1085"/>
      <c r="NGC414" s="1085"/>
      <c r="NGD414" s="1085"/>
      <c r="NGE414" s="1085"/>
      <c r="NGF414" s="1085"/>
      <c r="NGG414" s="1085"/>
      <c r="NGH414" s="1085"/>
      <c r="NGI414" s="1085"/>
      <c r="NGJ414" s="1085"/>
      <c r="NGK414" s="1085"/>
      <c r="NGL414" s="1085"/>
      <c r="NGM414" s="1085"/>
      <c r="NGN414" s="1085"/>
      <c r="NGO414" s="1085"/>
      <c r="NGP414" s="1080"/>
      <c r="NGQ414" s="1085"/>
      <c r="NGR414" s="1085"/>
      <c r="NGS414" s="1085"/>
      <c r="NGT414" s="1085"/>
      <c r="NGU414" s="1085"/>
      <c r="NGV414" s="1085"/>
      <c r="NGW414" s="1085"/>
      <c r="NGX414" s="1085"/>
      <c r="NGY414" s="1085"/>
      <c r="NGZ414" s="1085"/>
      <c r="NHA414" s="1085"/>
      <c r="NHB414" s="1085"/>
      <c r="NHC414" s="1085"/>
      <c r="NHD414" s="1085"/>
      <c r="NHE414" s="1080"/>
      <c r="NHF414" s="1085"/>
      <c r="NHG414" s="1085"/>
      <c r="NHH414" s="1085"/>
      <c r="NHI414" s="1085"/>
      <c r="NHJ414" s="1085"/>
      <c r="NHK414" s="1085"/>
      <c r="NHL414" s="1085"/>
      <c r="NHM414" s="1085"/>
      <c r="NHN414" s="1085"/>
      <c r="NHO414" s="1085"/>
      <c r="NHP414" s="1085"/>
      <c r="NHQ414" s="1085"/>
      <c r="NHR414" s="1085"/>
      <c r="NHS414" s="1085"/>
      <c r="NHT414" s="1080"/>
      <c r="NHU414" s="1085"/>
      <c r="NHV414" s="1085"/>
      <c r="NHW414" s="1085"/>
      <c r="NHX414" s="1085"/>
      <c r="NHY414" s="1085"/>
      <c r="NHZ414" s="1085"/>
      <c r="NIA414" s="1085"/>
      <c r="NIB414" s="1085"/>
      <c r="NIC414" s="1085"/>
      <c r="NID414" s="1085"/>
      <c r="NIE414" s="1085"/>
      <c r="NIF414" s="1085"/>
      <c r="NIG414" s="1085"/>
      <c r="NIH414" s="1085"/>
      <c r="NII414" s="1080"/>
      <c r="NIJ414" s="1085"/>
      <c r="NIK414" s="1085"/>
      <c r="NIL414" s="1085"/>
      <c r="NIM414" s="1085"/>
      <c r="NIN414" s="1085"/>
      <c r="NIO414" s="1085"/>
      <c r="NIP414" s="1085"/>
      <c r="NIQ414" s="1085"/>
      <c r="NIR414" s="1085"/>
      <c r="NIS414" s="1085"/>
      <c r="NIT414" s="1085"/>
      <c r="NIU414" s="1085"/>
      <c r="NIV414" s="1085"/>
      <c r="NIW414" s="1085"/>
      <c r="NIX414" s="1080"/>
      <c r="NIY414" s="1085"/>
      <c r="NIZ414" s="1085"/>
      <c r="NJA414" s="1085"/>
      <c r="NJB414" s="1085"/>
      <c r="NJC414" s="1085"/>
      <c r="NJD414" s="1085"/>
      <c r="NJE414" s="1085"/>
      <c r="NJF414" s="1085"/>
      <c r="NJG414" s="1085"/>
      <c r="NJH414" s="1085"/>
      <c r="NJI414" s="1085"/>
      <c r="NJJ414" s="1085"/>
      <c r="NJK414" s="1085"/>
      <c r="NJL414" s="1085"/>
      <c r="NJM414" s="1080"/>
      <c r="NJN414" s="1085"/>
      <c r="NJO414" s="1085"/>
      <c r="NJP414" s="1085"/>
      <c r="NJQ414" s="1085"/>
      <c r="NJR414" s="1085"/>
      <c r="NJS414" s="1085"/>
      <c r="NJT414" s="1085"/>
      <c r="NJU414" s="1085"/>
      <c r="NJV414" s="1085"/>
      <c r="NJW414" s="1085"/>
      <c r="NJX414" s="1085"/>
      <c r="NJY414" s="1085"/>
      <c r="NJZ414" s="1085"/>
      <c r="NKA414" s="1085"/>
      <c r="NKB414" s="1080"/>
      <c r="NKC414" s="1085"/>
      <c r="NKD414" s="1085"/>
      <c r="NKE414" s="1085"/>
      <c r="NKF414" s="1085"/>
      <c r="NKG414" s="1085"/>
      <c r="NKH414" s="1085"/>
      <c r="NKI414" s="1085"/>
      <c r="NKJ414" s="1085"/>
      <c r="NKK414" s="1085"/>
      <c r="NKL414" s="1085"/>
      <c r="NKM414" s="1085"/>
      <c r="NKN414" s="1085"/>
      <c r="NKO414" s="1085"/>
      <c r="NKP414" s="1085"/>
      <c r="NKQ414" s="1080"/>
      <c r="NKR414" s="1085"/>
      <c r="NKS414" s="1085"/>
      <c r="NKT414" s="1085"/>
      <c r="NKU414" s="1085"/>
      <c r="NKV414" s="1085"/>
      <c r="NKW414" s="1085"/>
      <c r="NKX414" s="1085"/>
      <c r="NKY414" s="1085"/>
      <c r="NKZ414" s="1085"/>
      <c r="NLA414" s="1085"/>
      <c r="NLB414" s="1085"/>
      <c r="NLC414" s="1085"/>
      <c r="NLD414" s="1085"/>
      <c r="NLE414" s="1085"/>
      <c r="NLF414" s="1080"/>
      <c r="NLG414" s="1085"/>
      <c r="NLH414" s="1085"/>
      <c r="NLI414" s="1085"/>
      <c r="NLJ414" s="1085"/>
      <c r="NLK414" s="1085"/>
      <c r="NLL414" s="1085"/>
      <c r="NLM414" s="1085"/>
      <c r="NLN414" s="1085"/>
      <c r="NLO414" s="1085"/>
      <c r="NLP414" s="1085"/>
      <c r="NLQ414" s="1085"/>
      <c r="NLR414" s="1085"/>
      <c r="NLS414" s="1085"/>
      <c r="NLT414" s="1085"/>
      <c r="NLU414" s="1080"/>
      <c r="NLV414" s="1085"/>
      <c r="NLW414" s="1085"/>
      <c r="NLX414" s="1085"/>
      <c r="NLY414" s="1085"/>
      <c r="NLZ414" s="1085"/>
      <c r="NMA414" s="1085"/>
      <c r="NMB414" s="1085"/>
      <c r="NMC414" s="1085"/>
      <c r="NMD414" s="1085"/>
      <c r="NME414" s="1085"/>
      <c r="NMF414" s="1085"/>
      <c r="NMG414" s="1085"/>
      <c r="NMH414" s="1085"/>
      <c r="NMI414" s="1085"/>
      <c r="NMJ414" s="1080"/>
      <c r="NMK414" s="1085"/>
      <c r="NML414" s="1085"/>
      <c r="NMM414" s="1085"/>
      <c r="NMN414" s="1085"/>
      <c r="NMO414" s="1085"/>
      <c r="NMP414" s="1085"/>
      <c r="NMQ414" s="1085"/>
      <c r="NMR414" s="1085"/>
      <c r="NMS414" s="1085"/>
      <c r="NMT414" s="1085"/>
      <c r="NMU414" s="1085"/>
      <c r="NMV414" s="1085"/>
      <c r="NMW414" s="1085"/>
      <c r="NMX414" s="1085"/>
      <c r="NMY414" s="1080"/>
      <c r="NMZ414" s="1085"/>
      <c r="NNA414" s="1085"/>
      <c r="NNB414" s="1085"/>
      <c r="NNC414" s="1085"/>
      <c r="NND414" s="1085"/>
      <c r="NNE414" s="1085"/>
      <c r="NNF414" s="1085"/>
      <c r="NNG414" s="1085"/>
      <c r="NNH414" s="1085"/>
      <c r="NNI414" s="1085"/>
      <c r="NNJ414" s="1085"/>
      <c r="NNK414" s="1085"/>
      <c r="NNL414" s="1085"/>
      <c r="NNM414" s="1085"/>
      <c r="NNN414" s="1080"/>
      <c r="NNO414" s="1085"/>
      <c r="NNP414" s="1085"/>
      <c r="NNQ414" s="1085"/>
      <c r="NNR414" s="1085"/>
      <c r="NNS414" s="1085"/>
      <c r="NNT414" s="1085"/>
      <c r="NNU414" s="1085"/>
      <c r="NNV414" s="1085"/>
      <c r="NNW414" s="1085"/>
      <c r="NNX414" s="1085"/>
      <c r="NNY414" s="1085"/>
      <c r="NNZ414" s="1085"/>
      <c r="NOA414" s="1085"/>
      <c r="NOB414" s="1085"/>
      <c r="NOC414" s="1080"/>
      <c r="NOD414" s="1085"/>
      <c r="NOE414" s="1085"/>
      <c r="NOF414" s="1085"/>
      <c r="NOG414" s="1085"/>
      <c r="NOH414" s="1085"/>
      <c r="NOI414" s="1085"/>
      <c r="NOJ414" s="1085"/>
      <c r="NOK414" s="1085"/>
      <c r="NOL414" s="1085"/>
      <c r="NOM414" s="1085"/>
      <c r="NON414" s="1085"/>
      <c r="NOO414" s="1085"/>
      <c r="NOP414" s="1085"/>
      <c r="NOQ414" s="1085"/>
      <c r="NOR414" s="1080"/>
      <c r="NOS414" s="1085"/>
      <c r="NOT414" s="1085"/>
      <c r="NOU414" s="1085"/>
      <c r="NOV414" s="1085"/>
      <c r="NOW414" s="1085"/>
      <c r="NOX414" s="1085"/>
      <c r="NOY414" s="1085"/>
      <c r="NOZ414" s="1085"/>
      <c r="NPA414" s="1085"/>
      <c r="NPB414" s="1085"/>
      <c r="NPC414" s="1085"/>
      <c r="NPD414" s="1085"/>
      <c r="NPE414" s="1085"/>
      <c r="NPF414" s="1085"/>
      <c r="NPG414" s="1080"/>
      <c r="NPH414" s="1085"/>
      <c r="NPI414" s="1085"/>
      <c r="NPJ414" s="1085"/>
      <c r="NPK414" s="1085"/>
      <c r="NPL414" s="1085"/>
      <c r="NPM414" s="1085"/>
      <c r="NPN414" s="1085"/>
      <c r="NPO414" s="1085"/>
      <c r="NPP414" s="1085"/>
      <c r="NPQ414" s="1085"/>
      <c r="NPR414" s="1085"/>
      <c r="NPS414" s="1085"/>
      <c r="NPT414" s="1085"/>
      <c r="NPU414" s="1085"/>
      <c r="NPV414" s="1080"/>
      <c r="NPW414" s="1085"/>
      <c r="NPX414" s="1085"/>
      <c r="NPY414" s="1085"/>
      <c r="NPZ414" s="1085"/>
      <c r="NQA414" s="1085"/>
      <c r="NQB414" s="1085"/>
      <c r="NQC414" s="1085"/>
      <c r="NQD414" s="1085"/>
      <c r="NQE414" s="1085"/>
      <c r="NQF414" s="1085"/>
      <c r="NQG414" s="1085"/>
      <c r="NQH414" s="1085"/>
      <c r="NQI414" s="1085"/>
      <c r="NQJ414" s="1085"/>
      <c r="NQK414" s="1080"/>
      <c r="NQL414" s="1085"/>
      <c r="NQM414" s="1085"/>
      <c r="NQN414" s="1085"/>
      <c r="NQO414" s="1085"/>
      <c r="NQP414" s="1085"/>
      <c r="NQQ414" s="1085"/>
      <c r="NQR414" s="1085"/>
      <c r="NQS414" s="1085"/>
      <c r="NQT414" s="1085"/>
      <c r="NQU414" s="1085"/>
      <c r="NQV414" s="1085"/>
      <c r="NQW414" s="1085"/>
      <c r="NQX414" s="1085"/>
      <c r="NQY414" s="1085"/>
      <c r="NQZ414" s="1080"/>
      <c r="NRA414" s="1085"/>
      <c r="NRB414" s="1085"/>
      <c r="NRC414" s="1085"/>
      <c r="NRD414" s="1085"/>
      <c r="NRE414" s="1085"/>
      <c r="NRF414" s="1085"/>
      <c r="NRG414" s="1085"/>
      <c r="NRH414" s="1085"/>
      <c r="NRI414" s="1085"/>
      <c r="NRJ414" s="1085"/>
      <c r="NRK414" s="1085"/>
      <c r="NRL414" s="1085"/>
      <c r="NRM414" s="1085"/>
      <c r="NRN414" s="1085"/>
      <c r="NRO414" s="1080"/>
      <c r="NRP414" s="1085"/>
      <c r="NRQ414" s="1085"/>
      <c r="NRR414" s="1085"/>
      <c r="NRS414" s="1085"/>
      <c r="NRT414" s="1085"/>
      <c r="NRU414" s="1085"/>
      <c r="NRV414" s="1085"/>
      <c r="NRW414" s="1085"/>
      <c r="NRX414" s="1085"/>
      <c r="NRY414" s="1085"/>
      <c r="NRZ414" s="1085"/>
      <c r="NSA414" s="1085"/>
      <c r="NSB414" s="1085"/>
      <c r="NSC414" s="1085"/>
      <c r="NSD414" s="1080"/>
      <c r="NSE414" s="1085"/>
      <c r="NSF414" s="1085"/>
      <c r="NSG414" s="1085"/>
      <c r="NSH414" s="1085"/>
      <c r="NSI414" s="1085"/>
      <c r="NSJ414" s="1085"/>
      <c r="NSK414" s="1085"/>
      <c r="NSL414" s="1085"/>
      <c r="NSM414" s="1085"/>
      <c r="NSN414" s="1085"/>
      <c r="NSO414" s="1085"/>
      <c r="NSP414" s="1085"/>
      <c r="NSQ414" s="1085"/>
      <c r="NSR414" s="1085"/>
      <c r="NSS414" s="1080"/>
      <c r="NST414" s="1085"/>
      <c r="NSU414" s="1085"/>
      <c r="NSV414" s="1085"/>
      <c r="NSW414" s="1085"/>
      <c r="NSX414" s="1085"/>
      <c r="NSY414" s="1085"/>
      <c r="NSZ414" s="1085"/>
      <c r="NTA414" s="1085"/>
      <c r="NTB414" s="1085"/>
      <c r="NTC414" s="1085"/>
      <c r="NTD414" s="1085"/>
      <c r="NTE414" s="1085"/>
      <c r="NTF414" s="1085"/>
      <c r="NTG414" s="1085"/>
      <c r="NTH414" s="1080"/>
      <c r="NTI414" s="1085"/>
      <c r="NTJ414" s="1085"/>
      <c r="NTK414" s="1085"/>
      <c r="NTL414" s="1085"/>
      <c r="NTM414" s="1085"/>
      <c r="NTN414" s="1085"/>
      <c r="NTO414" s="1085"/>
      <c r="NTP414" s="1085"/>
      <c r="NTQ414" s="1085"/>
      <c r="NTR414" s="1085"/>
      <c r="NTS414" s="1085"/>
      <c r="NTT414" s="1085"/>
      <c r="NTU414" s="1085"/>
      <c r="NTV414" s="1085"/>
      <c r="NTW414" s="1080"/>
      <c r="NTX414" s="1085"/>
      <c r="NTY414" s="1085"/>
      <c r="NTZ414" s="1085"/>
      <c r="NUA414" s="1085"/>
      <c r="NUB414" s="1085"/>
      <c r="NUC414" s="1085"/>
      <c r="NUD414" s="1085"/>
      <c r="NUE414" s="1085"/>
      <c r="NUF414" s="1085"/>
      <c r="NUG414" s="1085"/>
      <c r="NUH414" s="1085"/>
      <c r="NUI414" s="1085"/>
      <c r="NUJ414" s="1085"/>
      <c r="NUK414" s="1085"/>
      <c r="NUL414" s="1080"/>
      <c r="NUM414" s="1085"/>
      <c r="NUN414" s="1085"/>
      <c r="NUO414" s="1085"/>
      <c r="NUP414" s="1085"/>
      <c r="NUQ414" s="1085"/>
      <c r="NUR414" s="1085"/>
      <c r="NUS414" s="1085"/>
      <c r="NUT414" s="1085"/>
      <c r="NUU414" s="1085"/>
      <c r="NUV414" s="1085"/>
      <c r="NUW414" s="1085"/>
      <c r="NUX414" s="1085"/>
      <c r="NUY414" s="1085"/>
      <c r="NUZ414" s="1085"/>
      <c r="NVA414" s="1080"/>
      <c r="NVB414" s="1085"/>
      <c r="NVC414" s="1085"/>
      <c r="NVD414" s="1085"/>
      <c r="NVE414" s="1085"/>
      <c r="NVF414" s="1085"/>
      <c r="NVG414" s="1085"/>
      <c r="NVH414" s="1085"/>
      <c r="NVI414" s="1085"/>
      <c r="NVJ414" s="1085"/>
      <c r="NVK414" s="1085"/>
      <c r="NVL414" s="1085"/>
      <c r="NVM414" s="1085"/>
      <c r="NVN414" s="1085"/>
      <c r="NVO414" s="1085"/>
      <c r="NVP414" s="1080"/>
      <c r="NVQ414" s="1085"/>
      <c r="NVR414" s="1085"/>
      <c r="NVS414" s="1085"/>
      <c r="NVT414" s="1085"/>
      <c r="NVU414" s="1085"/>
      <c r="NVV414" s="1085"/>
      <c r="NVW414" s="1085"/>
      <c r="NVX414" s="1085"/>
      <c r="NVY414" s="1085"/>
      <c r="NVZ414" s="1085"/>
      <c r="NWA414" s="1085"/>
      <c r="NWB414" s="1085"/>
      <c r="NWC414" s="1085"/>
      <c r="NWD414" s="1085"/>
      <c r="NWE414" s="1080"/>
      <c r="NWF414" s="1085"/>
      <c r="NWG414" s="1085"/>
      <c r="NWH414" s="1085"/>
      <c r="NWI414" s="1085"/>
      <c r="NWJ414" s="1085"/>
      <c r="NWK414" s="1085"/>
      <c r="NWL414" s="1085"/>
      <c r="NWM414" s="1085"/>
      <c r="NWN414" s="1085"/>
      <c r="NWO414" s="1085"/>
      <c r="NWP414" s="1085"/>
      <c r="NWQ414" s="1085"/>
      <c r="NWR414" s="1085"/>
      <c r="NWS414" s="1085"/>
      <c r="NWT414" s="1080"/>
      <c r="NWU414" s="1085"/>
      <c r="NWV414" s="1085"/>
      <c r="NWW414" s="1085"/>
      <c r="NWX414" s="1085"/>
      <c r="NWY414" s="1085"/>
      <c r="NWZ414" s="1085"/>
      <c r="NXA414" s="1085"/>
      <c r="NXB414" s="1085"/>
      <c r="NXC414" s="1085"/>
      <c r="NXD414" s="1085"/>
      <c r="NXE414" s="1085"/>
      <c r="NXF414" s="1085"/>
      <c r="NXG414" s="1085"/>
      <c r="NXH414" s="1085"/>
      <c r="NXI414" s="1080"/>
      <c r="NXJ414" s="1085"/>
      <c r="NXK414" s="1085"/>
      <c r="NXL414" s="1085"/>
      <c r="NXM414" s="1085"/>
      <c r="NXN414" s="1085"/>
      <c r="NXO414" s="1085"/>
      <c r="NXP414" s="1085"/>
      <c r="NXQ414" s="1085"/>
      <c r="NXR414" s="1085"/>
      <c r="NXS414" s="1085"/>
      <c r="NXT414" s="1085"/>
      <c r="NXU414" s="1085"/>
      <c r="NXV414" s="1085"/>
      <c r="NXW414" s="1085"/>
      <c r="NXX414" s="1080"/>
      <c r="NXY414" s="1085"/>
      <c r="NXZ414" s="1085"/>
      <c r="NYA414" s="1085"/>
      <c r="NYB414" s="1085"/>
      <c r="NYC414" s="1085"/>
      <c r="NYD414" s="1085"/>
      <c r="NYE414" s="1085"/>
      <c r="NYF414" s="1085"/>
      <c r="NYG414" s="1085"/>
      <c r="NYH414" s="1085"/>
      <c r="NYI414" s="1085"/>
      <c r="NYJ414" s="1085"/>
      <c r="NYK414" s="1085"/>
      <c r="NYL414" s="1085"/>
      <c r="NYM414" s="1080"/>
      <c r="NYN414" s="1085"/>
      <c r="NYO414" s="1085"/>
      <c r="NYP414" s="1085"/>
      <c r="NYQ414" s="1085"/>
      <c r="NYR414" s="1085"/>
      <c r="NYS414" s="1085"/>
      <c r="NYT414" s="1085"/>
      <c r="NYU414" s="1085"/>
      <c r="NYV414" s="1085"/>
      <c r="NYW414" s="1085"/>
      <c r="NYX414" s="1085"/>
      <c r="NYY414" s="1085"/>
      <c r="NYZ414" s="1085"/>
      <c r="NZA414" s="1085"/>
      <c r="NZB414" s="1080"/>
      <c r="NZC414" s="1085"/>
      <c r="NZD414" s="1085"/>
      <c r="NZE414" s="1085"/>
      <c r="NZF414" s="1085"/>
      <c r="NZG414" s="1085"/>
      <c r="NZH414" s="1085"/>
      <c r="NZI414" s="1085"/>
      <c r="NZJ414" s="1085"/>
      <c r="NZK414" s="1085"/>
      <c r="NZL414" s="1085"/>
      <c r="NZM414" s="1085"/>
      <c r="NZN414" s="1085"/>
      <c r="NZO414" s="1085"/>
      <c r="NZP414" s="1085"/>
      <c r="NZQ414" s="1080"/>
      <c r="NZR414" s="1085"/>
      <c r="NZS414" s="1085"/>
      <c r="NZT414" s="1085"/>
      <c r="NZU414" s="1085"/>
      <c r="NZV414" s="1085"/>
      <c r="NZW414" s="1085"/>
      <c r="NZX414" s="1085"/>
      <c r="NZY414" s="1085"/>
      <c r="NZZ414" s="1085"/>
      <c r="OAA414" s="1085"/>
      <c r="OAB414" s="1085"/>
      <c r="OAC414" s="1085"/>
      <c r="OAD414" s="1085"/>
      <c r="OAE414" s="1085"/>
      <c r="OAF414" s="1080"/>
      <c r="OAG414" s="1085"/>
      <c r="OAH414" s="1085"/>
      <c r="OAI414" s="1085"/>
      <c r="OAJ414" s="1085"/>
      <c r="OAK414" s="1085"/>
      <c r="OAL414" s="1085"/>
      <c r="OAM414" s="1085"/>
      <c r="OAN414" s="1085"/>
      <c r="OAO414" s="1085"/>
      <c r="OAP414" s="1085"/>
      <c r="OAQ414" s="1085"/>
      <c r="OAR414" s="1085"/>
      <c r="OAS414" s="1085"/>
      <c r="OAT414" s="1085"/>
      <c r="OAU414" s="1080"/>
      <c r="OAV414" s="1085"/>
      <c r="OAW414" s="1085"/>
      <c r="OAX414" s="1085"/>
      <c r="OAY414" s="1085"/>
      <c r="OAZ414" s="1085"/>
      <c r="OBA414" s="1085"/>
      <c r="OBB414" s="1085"/>
      <c r="OBC414" s="1085"/>
      <c r="OBD414" s="1085"/>
      <c r="OBE414" s="1085"/>
      <c r="OBF414" s="1085"/>
      <c r="OBG414" s="1085"/>
      <c r="OBH414" s="1085"/>
      <c r="OBI414" s="1085"/>
      <c r="OBJ414" s="1080"/>
      <c r="OBK414" s="1085"/>
      <c r="OBL414" s="1085"/>
      <c r="OBM414" s="1085"/>
      <c r="OBN414" s="1085"/>
      <c r="OBO414" s="1085"/>
      <c r="OBP414" s="1085"/>
      <c r="OBQ414" s="1085"/>
      <c r="OBR414" s="1085"/>
      <c r="OBS414" s="1085"/>
      <c r="OBT414" s="1085"/>
      <c r="OBU414" s="1085"/>
      <c r="OBV414" s="1085"/>
      <c r="OBW414" s="1085"/>
      <c r="OBX414" s="1085"/>
      <c r="OBY414" s="1080"/>
      <c r="OBZ414" s="1085"/>
      <c r="OCA414" s="1085"/>
      <c r="OCB414" s="1085"/>
      <c r="OCC414" s="1085"/>
      <c r="OCD414" s="1085"/>
      <c r="OCE414" s="1085"/>
      <c r="OCF414" s="1085"/>
      <c r="OCG414" s="1085"/>
      <c r="OCH414" s="1085"/>
      <c r="OCI414" s="1085"/>
      <c r="OCJ414" s="1085"/>
      <c r="OCK414" s="1085"/>
      <c r="OCL414" s="1085"/>
      <c r="OCM414" s="1085"/>
      <c r="OCN414" s="1080"/>
      <c r="OCO414" s="1085"/>
      <c r="OCP414" s="1085"/>
      <c r="OCQ414" s="1085"/>
      <c r="OCR414" s="1085"/>
      <c r="OCS414" s="1085"/>
      <c r="OCT414" s="1085"/>
      <c r="OCU414" s="1085"/>
      <c r="OCV414" s="1085"/>
      <c r="OCW414" s="1085"/>
      <c r="OCX414" s="1085"/>
      <c r="OCY414" s="1085"/>
      <c r="OCZ414" s="1085"/>
      <c r="ODA414" s="1085"/>
      <c r="ODB414" s="1085"/>
      <c r="ODC414" s="1080"/>
      <c r="ODD414" s="1085"/>
      <c r="ODE414" s="1085"/>
      <c r="ODF414" s="1085"/>
      <c r="ODG414" s="1085"/>
      <c r="ODH414" s="1085"/>
      <c r="ODI414" s="1085"/>
      <c r="ODJ414" s="1085"/>
      <c r="ODK414" s="1085"/>
      <c r="ODL414" s="1085"/>
      <c r="ODM414" s="1085"/>
      <c r="ODN414" s="1085"/>
      <c r="ODO414" s="1085"/>
      <c r="ODP414" s="1085"/>
      <c r="ODQ414" s="1085"/>
      <c r="ODR414" s="1080"/>
      <c r="ODS414" s="1085"/>
      <c r="ODT414" s="1085"/>
      <c r="ODU414" s="1085"/>
      <c r="ODV414" s="1085"/>
      <c r="ODW414" s="1085"/>
      <c r="ODX414" s="1085"/>
      <c r="ODY414" s="1085"/>
      <c r="ODZ414" s="1085"/>
      <c r="OEA414" s="1085"/>
      <c r="OEB414" s="1085"/>
      <c r="OEC414" s="1085"/>
      <c r="OED414" s="1085"/>
      <c r="OEE414" s="1085"/>
      <c r="OEF414" s="1085"/>
      <c r="OEG414" s="1080"/>
      <c r="OEH414" s="1085"/>
      <c r="OEI414" s="1085"/>
      <c r="OEJ414" s="1085"/>
      <c r="OEK414" s="1085"/>
      <c r="OEL414" s="1085"/>
      <c r="OEM414" s="1085"/>
      <c r="OEN414" s="1085"/>
      <c r="OEO414" s="1085"/>
      <c r="OEP414" s="1085"/>
      <c r="OEQ414" s="1085"/>
      <c r="OER414" s="1085"/>
      <c r="OES414" s="1085"/>
      <c r="OET414" s="1085"/>
      <c r="OEU414" s="1085"/>
      <c r="OEV414" s="1080"/>
      <c r="OEW414" s="1085"/>
      <c r="OEX414" s="1085"/>
      <c r="OEY414" s="1085"/>
      <c r="OEZ414" s="1085"/>
      <c r="OFA414" s="1085"/>
      <c r="OFB414" s="1085"/>
      <c r="OFC414" s="1085"/>
      <c r="OFD414" s="1085"/>
      <c r="OFE414" s="1085"/>
      <c r="OFF414" s="1085"/>
      <c r="OFG414" s="1085"/>
      <c r="OFH414" s="1085"/>
      <c r="OFI414" s="1085"/>
      <c r="OFJ414" s="1085"/>
      <c r="OFK414" s="1080"/>
      <c r="OFL414" s="1085"/>
      <c r="OFM414" s="1085"/>
      <c r="OFN414" s="1085"/>
      <c r="OFO414" s="1085"/>
      <c r="OFP414" s="1085"/>
      <c r="OFQ414" s="1085"/>
      <c r="OFR414" s="1085"/>
      <c r="OFS414" s="1085"/>
      <c r="OFT414" s="1085"/>
      <c r="OFU414" s="1085"/>
      <c r="OFV414" s="1085"/>
      <c r="OFW414" s="1085"/>
      <c r="OFX414" s="1085"/>
      <c r="OFY414" s="1085"/>
      <c r="OFZ414" s="1080"/>
      <c r="OGA414" s="1085"/>
      <c r="OGB414" s="1085"/>
      <c r="OGC414" s="1085"/>
      <c r="OGD414" s="1085"/>
      <c r="OGE414" s="1085"/>
      <c r="OGF414" s="1085"/>
      <c r="OGG414" s="1085"/>
      <c r="OGH414" s="1085"/>
      <c r="OGI414" s="1085"/>
      <c r="OGJ414" s="1085"/>
      <c r="OGK414" s="1085"/>
      <c r="OGL414" s="1085"/>
      <c r="OGM414" s="1085"/>
      <c r="OGN414" s="1085"/>
      <c r="OGO414" s="1080"/>
      <c r="OGP414" s="1085"/>
      <c r="OGQ414" s="1085"/>
      <c r="OGR414" s="1085"/>
      <c r="OGS414" s="1085"/>
      <c r="OGT414" s="1085"/>
      <c r="OGU414" s="1085"/>
      <c r="OGV414" s="1085"/>
      <c r="OGW414" s="1085"/>
      <c r="OGX414" s="1085"/>
      <c r="OGY414" s="1085"/>
      <c r="OGZ414" s="1085"/>
      <c r="OHA414" s="1085"/>
      <c r="OHB414" s="1085"/>
      <c r="OHC414" s="1085"/>
      <c r="OHD414" s="1080"/>
      <c r="OHE414" s="1085"/>
      <c r="OHF414" s="1085"/>
      <c r="OHG414" s="1085"/>
      <c r="OHH414" s="1085"/>
      <c r="OHI414" s="1085"/>
      <c r="OHJ414" s="1085"/>
      <c r="OHK414" s="1085"/>
      <c r="OHL414" s="1085"/>
      <c r="OHM414" s="1085"/>
      <c r="OHN414" s="1085"/>
      <c r="OHO414" s="1085"/>
      <c r="OHP414" s="1085"/>
      <c r="OHQ414" s="1085"/>
      <c r="OHR414" s="1085"/>
      <c r="OHS414" s="1080"/>
      <c r="OHT414" s="1085"/>
      <c r="OHU414" s="1085"/>
      <c r="OHV414" s="1085"/>
      <c r="OHW414" s="1085"/>
      <c r="OHX414" s="1085"/>
      <c r="OHY414" s="1085"/>
      <c r="OHZ414" s="1085"/>
      <c r="OIA414" s="1085"/>
      <c r="OIB414" s="1085"/>
      <c r="OIC414" s="1085"/>
      <c r="OID414" s="1085"/>
      <c r="OIE414" s="1085"/>
      <c r="OIF414" s="1085"/>
      <c r="OIG414" s="1085"/>
      <c r="OIH414" s="1080"/>
      <c r="OII414" s="1085"/>
      <c r="OIJ414" s="1085"/>
      <c r="OIK414" s="1085"/>
      <c r="OIL414" s="1085"/>
      <c r="OIM414" s="1085"/>
      <c r="OIN414" s="1085"/>
      <c r="OIO414" s="1085"/>
      <c r="OIP414" s="1085"/>
      <c r="OIQ414" s="1085"/>
      <c r="OIR414" s="1085"/>
      <c r="OIS414" s="1085"/>
      <c r="OIT414" s="1085"/>
      <c r="OIU414" s="1085"/>
      <c r="OIV414" s="1085"/>
      <c r="OIW414" s="1080"/>
      <c r="OIX414" s="1085"/>
      <c r="OIY414" s="1085"/>
      <c r="OIZ414" s="1085"/>
      <c r="OJA414" s="1085"/>
      <c r="OJB414" s="1085"/>
      <c r="OJC414" s="1085"/>
      <c r="OJD414" s="1085"/>
      <c r="OJE414" s="1085"/>
      <c r="OJF414" s="1085"/>
      <c r="OJG414" s="1085"/>
      <c r="OJH414" s="1085"/>
      <c r="OJI414" s="1085"/>
      <c r="OJJ414" s="1085"/>
      <c r="OJK414" s="1085"/>
      <c r="OJL414" s="1080"/>
      <c r="OJM414" s="1085"/>
      <c r="OJN414" s="1085"/>
      <c r="OJO414" s="1085"/>
      <c r="OJP414" s="1085"/>
      <c r="OJQ414" s="1085"/>
      <c r="OJR414" s="1085"/>
      <c r="OJS414" s="1085"/>
      <c r="OJT414" s="1085"/>
      <c r="OJU414" s="1085"/>
      <c r="OJV414" s="1085"/>
      <c r="OJW414" s="1085"/>
      <c r="OJX414" s="1085"/>
      <c r="OJY414" s="1085"/>
      <c r="OJZ414" s="1085"/>
      <c r="OKA414" s="1080"/>
      <c r="OKB414" s="1085"/>
      <c r="OKC414" s="1085"/>
      <c r="OKD414" s="1085"/>
      <c r="OKE414" s="1085"/>
      <c r="OKF414" s="1085"/>
      <c r="OKG414" s="1085"/>
      <c r="OKH414" s="1085"/>
      <c r="OKI414" s="1085"/>
      <c r="OKJ414" s="1085"/>
      <c r="OKK414" s="1085"/>
      <c r="OKL414" s="1085"/>
      <c r="OKM414" s="1085"/>
      <c r="OKN414" s="1085"/>
      <c r="OKO414" s="1085"/>
      <c r="OKP414" s="1080"/>
      <c r="OKQ414" s="1085"/>
      <c r="OKR414" s="1085"/>
      <c r="OKS414" s="1085"/>
      <c r="OKT414" s="1085"/>
      <c r="OKU414" s="1085"/>
      <c r="OKV414" s="1085"/>
      <c r="OKW414" s="1085"/>
      <c r="OKX414" s="1085"/>
      <c r="OKY414" s="1085"/>
      <c r="OKZ414" s="1085"/>
      <c r="OLA414" s="1085"/>
      <c r="OLB414" s="1085"/>
      <c r="OLC414" s="1085"/>
      <c r="OLD414" s="1085"/>
      <c r="OLE414" s="1080"/>
      <c r="OLF414" s="1085"/>
      <c r="OLG414" s="1085"/>
      <c r="OLH414" s="1085"/>
      <c r="OLI414" s="1085"/>
      <c r="OLJ414" s="1085"/>
      <c r="OLK414" s="1085"/>
      <c r="OLL414" s="1085"/>
      <c r="OLM414" s="1085"/>
      <c r="OLN414" s="1085"/>
      <c r="OLO414" s="1085"/>
      <c r="OLP414" s="1085"/>
      <c r="OLQ414" s="1085"/>
      <c r="OLR414" s="1085"/>
      <c r="OLS414" s="1085"/>
      <c r="OLT414" s="1080"/>
      <c r="OLU414" s="1085"/>
      <c r="OLV414" s="1085"/>
      <c r="OLW414" s="1085"/>
      <c r="OLX414" s="1085"/>
      <c r="OLY414" s="1085"/>
      <c r="OLZ414" s="1085"/>
      <c r="OMA414" s="1085"/>
      <c r="OMB414" s="1085"/>
      <c r="OMC414" s="1085"/>
      <c r="OMD414" s="1085"/>
      <c r="OME414" s="1085"/>
      <c r="OMF414" s="1085"/>
      <c r="OMG414" s="1085"/>
      <c r="OMH414" s="1085"/>
      <c r="OMI414" s="1080"/>
      <c r="OMJ414" s="1085"/>
      <c r="OMK414" s="1085"/>
      <c r="OML414" s="1085"/>
      <c r="OMM414" s="1085"/>
      <c r="OMN414" s="1085"/>
      <c r="OMO414" s="1085"/>
      <c r="OMP414" s="1085"/>
      <c r="OMQ414" s="1085"/>
      <c r="OMR414" s="1085"/>
      <c r="OMS414" s="1085"/>
      <c r="OMT414" s="1085"/>
      <c r="OMU414" s="1085"/>
      <c r="OMV414" s="1085"/>
      <c r="OMW414" s="1085"/>
      <c r="OMX414" s="1080"/>
      <c r="OMY414" s="1085"/>
      <c r="OMZ414" s="1085"/>
      <c r="ONA414" s="1085"/>
      <c r="ONB414" s="1085"/>
      <c r="ONC414" s="1085"/>
      <c r="OND414" s="1085"/>
      <c r="ONE414" s="1085"/>
      <c r="ONF414" s="1085"/>
      <c r="ONG414" s="1085"/>
      <c r="ONH414" s="1085"/>
      <c r="ONI414" s="1085"/>
      <c r="ONJ414" s="1085"/>
      <c r="ONK414" s="1085"/>
      <c r="ONL414" s="1085"/>
      <c r="ONM414" s="1080"/>
      <c r="ONN414" s="1085"/>
      <c r="ONO414" s="1085"/>
      <c r="ONP414" s="1085"/>
      <c r="ONQ414" s="1085"/>
      <c r="ONR414" s="1085"/>
      <c r="ONS414" s="1085"/>
      <c r="ONT414" s="1085"/>
      <c r="ONU414" s="1085"/>
      <c r="ONV414" s="1085"/>
      <c r="ONW414" s="1085"/>
      <c r="ONX414" s="1085"/>
      <c r="ONY414" s="1085"/>
      <c r="ONZ414" s="1085"/>
      <c r="OOA414" s="1085"/>
      <c r="OOB414" s="1080"/>
      <c r="OOC414" s="1085"/>
      <c r="OOD414" s="1085"/>
      <c r="OOE414" s="1085"/>
      <c r="OOF414" s="1085"/>
      <c r="OOG414" s="1085"/>
      <c r="OOH414" s="1085"/>
      <c r="OOI414" s="1085"/>
      <c r="OOJ414" s="1085"/>
      <c r="OOK414" s="1085"/>
      <c r="OOL414" s="1085"/>
      <c r="OOM414" s="1085"/>
      <c r="OON414" s="1085"/>
      <c r="OOO414" s="1085"/>
      <c r="OOP414" s="1085"/>
      <c r="OOQ414" s="1080"/>
      <c r="OOR414" s="1085"/>
      <c r="OOS414" s="1085"/>
      <c r="OOT414" s="1085"/>
      <c r="OOU414" s="1085"/>
      <c r="OOV414" s="1085"/>
      <c r="OOW414" s="1085"/>
      <c r="OOX414" s="1085"/>
      <c r="OOY414" s="1085"/>
      <c r="OOZ414" s="1085"/>
      <c r="OPA414" s="1085"/>
      <c r="OPB414" s="1085"/>
      <c r="OPC414" s="1085"/>
      <c r="OPD414" s="1085"/>
      <c r="OPE414" s="1085"/>
      <c r="OPF414" s="1080"/>
      <c r="OPG414" s="1085"/>
      <c r="OPH414" s="1085"/>
      <c r="OPI414" s="1085"/>
      <c r="OPJ414" s="1085"/>
      <c r="OPK414" s="1085"/>
      <c r="OPL414" s="1085"/>
      <c r="OPM414" s="1085"/>
      <c r="OPN414" s="1085"/>
      <c r="OPO414" s="1085"/>
      <c r="OPP414" s="1085"/>
      <c r="OPQ414" s="1085"/>
      <c r="OPR414" s="1085"/>
      <c r="OPS414" s="1085"/>
      <c r="OPT414" s="1085"/>
      <c r="OPU414" s="1080"/>
      <c r="OPV414" s="1085"/>
      <c r="OPW414" s="1085"/>
      <c r="OPX414" s="1085"/>
      <c r="OPY414" s="1085"/>
      <c r="OPZ414" s="1085"/>
      <c r="OQA414" s="1085"/>
      <c r="OQB414" s="1085"/>
      <c r="OQC414" s="1085"/>
      <c r="OQD414" s="1085"/>
      <c r="OQE414" s="1085"/>
      <c r="OQF414" s="1085"/>
      <c r="OQG414" s="1085"/>
      <c r="OQH414" s="1085"/>
      <c r="OQI414" s="1085"/>
      <c r="OQJ414" s="1080"/>
      <c r="OQK414" s="1085"/>
      <c r="OQL414" s="1085"/>
      <c r="OQM414" s="1085"/>
      <c r="OQN414" s="1085"/>
      <c r="OQO414" s="1085"/>
      <c r="OQP414" s="1085"/>
      <c r="OQQ414" s="1085"/>
      <c r="OQR414" s="1085"/>
      <c r="OQS414" s="1085"/>
      <c r="OQT414" s="1085"/>
      <c r="OQU414" s="1085"/>
      <c r="OQV414" s="1085"/>
      <c r="OQW414" s="1085"/>
      <c r="OQX414" s="1085"/>
      <c r="OQY414" s="1080"/>
      <c r="OQZ414" s="1085"/>
      <c r="ORA414" s="1085"/>
      <c r="ORB414" s="1085"/>
      <c r="ORC414" s="1085"/>
      <c r="ORD414" s="1085"/>
      <c r="ORE414" s="1085"/>
      <c r="ORF414" s="1085"/>
      <c r="ORG414" s="1085"/>
      <c r="ORH414" s="1085"/>
      <c r="ORI414" s="1085"/>
      <c r="ORJ414" s="1085"/>
      <c r="ORK414" s="1085"/>
      <c r="ORL414" s="1085"/>
      <c r="ORM414" s="1085"/>
      <c r="ORN414" s="1080"/>
      <c r="ORO414" s="1085"/>
      <c r="ORP414" s="1085"/>
      <c r="ORQ414" s="1085"/>
      <c r="ORR414" s="1085"/>
      <c r="ORS414" s="1085"/>
      <c r="ORT414" s="1085"/>
      <c r="ORU414" s="1085"/>
      <c r="ORV414" s="1085"/>
      <c r="ORW414" s="1085"/>
      <c r="ORX414" s="1085"/>
      <c r="ORY414" s="1085"/>
      <c r="ORZ414" s="1085"/>
      <c r="OSA414" s="1085"/>
      <c r="OSB414" s="1085"/>
      <c r="OSC414" s="1080"/>
      <c r="OSD414" s="1085"/>
      <c r="OSE414" s="1085"/>
      <c r="OSF414" s="1085"/>
      <c r="OSG414" s="1085"/>
      <c r="OSH414" s="1085"/>
      <c r="OSI414" s="1085"/>
      <c r="OSJ414" s="1085"/>
      <c r="OSK414" s="1085"/>
      <c r="OSL414" s="1085"/>
      <c r="OSM414" s="1085"/>
      <c r="OSN414" s="1085"/>
      <c r="OSO414" s="1085"/>
      <c r="OSP414" s="1085"/>
      <c r="OSQ414" s="1085"/>
      <c r="OSR414" s="1080"/>
      <c r="OSS414" s="1085"/>
      <c r="OST414" s="1085"/>
      <c r="OSU414" s="1085"/>
      <c r="OSV414" s="1085"/>
      <c r="OSW414" s="1085"/>
      <c r="OSX414" s="1085"/>
      <c r="OSY414" s="1085"/>
      <c r="OSZ414" s="1085"/>
      <c r="OTA414" s="1085"/>
      <c r="OTB414" s="1085"/>
      <c r="OTC414" s="1085"/>
      <c r="OTD414" s="1085"/>
      <c r="OTE414" s="1085"/>
      <c r="OTF414" s="1085"/>
      <c r="OTG414" s="1080"/>
      <c r="OTH414" s="1085"/>
      <c r="OTI414" s="1085"/>
      <c r="OTJ414" s="1085"/>
      <c r="OTK414" s="1085"/>
      <c r="OTL414" s="1085"/>
      <c r="OTM414" s="1085"/>
      <c r="OTN414" s="1085"/>
      <c r="OTO414" s="1085"/>
      <c r="OTP414" s="1085"/>
      <c r="OTQ414" s="1085"/>
      <c r="OTR414" s="1085"/>
      <c r="OTS414" s="1085"/>
      <c r="OTT414" s="1085"/>
      <c r="OTU414" s="1085"/>
      <c r="OTV414" s="1080"/>
      <c r="OTW414" s="1085"/>
      <c r="OTX414" s="1085"/>
      <c r="OTY414" s="1085"/>
      <c r="OTZ414" s="1085"/>
      <c r="OUA414" s="1085"/>
      <c r="OUB414" s="1085"/>
      <c r="OUC414" s="1085"/>
      <c r="OUD414" s="1085"/>
      <c r="OUE414" s="1085"/>
      <c r="OUF414" s="1085"/>
      <c r="OUG414" s="1085"/>
      <c r="OUH414" s="1085"/>
      <c r="OUI414" s="1085"/>
      <c r="OUJ414" s="1085"/>
      <c r="OUK414" s="1080"/>
      <c r="OUL414" s="1085"/>
      <c r="OUM414" s="1085"/>
      <c r="OUN414" s="1085"/>
      <c r="OUO414" s="1085"/>
      <c r="OUP414" s="1085"/>
      <c r="OUQ414" s="1085"/>
      <c r="OUR414" s="1085"/>
      <c r="OUS414" s="1085"/>
      <c r="OUT414" s="1085"/>
      <c r="OUU414" s="1085"/>
      <c r="OUV414" s="1085"/>
      <c r="OUW414" s="1085"/>
      <c r="OUX414" s="1085"/>
      <c r="OUY414" s="1085"/>
      <c r="OUZ414" s="1080"/>
      <c r="OVA414" s="1085"/>
      <c r="OVB414" s="1085"/>
      <c r="OVC414" s="1085"/>
      <c r="OVD414" s="1085"/>
      <c r="OVE414" s="1085"/>
      <c r="OVF414" s="1085"/>
      <c r="OVG414" s="1085"/>
      <c r="OVH414" s="1085"/>
      <c r="OVI414" s="1085"/>
      <c r="OVJ414" s="1085"/>
      <c r="OVK414" s="1085"/>
      <c r="OVL414" s="1085"/>
      <c r="OVM414" s="1085"/>
      <c r="OVN414" s="1085"/>
      <c r="OVO414" s="1080"/>
      <c r="OVP414" s="1085"/>
      <c r="OVQ414" s="1085"/>
      <c r="OVR414" s="1085"/>
      <c r="OVS414" s="1085"/>
      <c r="OVT414" s="1085"/>
      <c r="OVU414" s="1085"/>
      <c r="OVV414" s="1085"/>
      <c r="OVW414" s="1085"/>
      <c r="OVX414" s="1085"/>
      <c r="OVY414" s="1085"/>
      <c r="OVZ414" s="1085"/>
      <c r="OWA414" s="1085"/>
      <c r="OWB414" s="1085"/>
      <c r="OWC414" s="1085"/>
      <c r="OWD414" s="1080"/>
      <c r="OWE414" s="1085"/>
      <c r="OWF414" s="1085"/>
      <c r="OWG414" s="1085"/>
      <c r="OWH414" s="1085"/>
      <c r="OWI414" s="1085"/>
      <c r="OWJ414" s="1085"/>
      <c r="OWK414" s="1085"/>
      <c r="OWL414" s="1085"/>
      <c r="OWM414" s="1085"/>
      <c r="OWN414" s="1085"/>
      <c r="OWO414" s="1085"/>
      <c r="OWP414" s="1085"/>
      <c r="OWQ414" s="1085"/>
      <c r="OWR414" s="1085"/>
      <c r="OWS414" s="1080"/>
      <c r="OWT414" s="1085"/>
      <c r="OWU414" s="1085"/>
      <c r="OWV414" s="1085"/>
      <c r="OWW414" s="1085"/>
      <c r="OWX414" s="1085"/>
      <c r="OWY414" s="1085"/>
      <c r="OWZ414" s="1085"/>
      <c r="OXA414" s="1085"/>
      <c r="OXB414" s="1085"/>
      <c r="OXC414" s="1085"/>
      <c r="OXD414" s="1085"/>
      <c r="OXE414" s="1085"/>
      <c r="OXF414" s="1085"/>
      <c r="OXG414" s="1085"/>
      <c r="OXH414" s="1080"/>
      <c r="OXI414" s="1085"/>
      <c r="OXJ414" s="1085"/>
      <c r="OXK414" s="1085"/>
      <c r="OXL414" s="1085"/>
      <c r="OXM414" s="1085"/>
      <c r="OXN414" s="1085"/>
      <c r="OXO414" s="1085"/>
      <c r="OXP414" s="1085"/>
      <c r="OXQ414" s="1085"/>
      <c r="OXR414" s="1085"/>
      <c r="OXS414" s="1085"/>
      <c r="OXT414" s="1085"/>
      <c r="OXU414" s="1085"/>
      <c r="OXV414" s="1085"/>
      <c r="OXW414" s="1080"/>
      <c r="OXX414" s="1085"/>
      <c r="OXY414" s="1085"/>
      <c r="OXZ414" s="1085"/>
      <c r="OYA414" s="1085"/>
      <c r="OYB414" s="1085"/>
      <c r="OYC414" s="1085"/>
      <c r="OYD414" s="1085"/>
      <c r="OYE414" s="1085"/>
      <c r="OYF414" s="1085"/>
      <c r="OYG414" s="1085"/>
      <c r="OYH414" s="1085"/>
      <c r="OYI414" s="1085"/>
      <c r="OYJ414" s="1085"/>
      <c r="OYK414" s="1085"/>
      <c r="OYL414" s="1080"/>
      <c r="OYM414" s="1085"/>
      <c r="OYN414" s="1085"/>
      <c r="OYO414" s="1085"/>
      <c r="OYP414" s="1085"/>
      <c r="OYQ414" s="1085"/>
      <c r="OYR414" s="1085"/>
      <c r="OYS414" s="1085"/>
      <c r="OYT414" s="1085"/>
      <c r="OYU414" s="1085"/>
      <c r="OYV414" s="1085"/>
      <c r="OYW414" s="1085"/>
      <c r="OYX414" s="1085"/>
      <c r="OYY414" s="1085"/>
      <c r="OYZ414" s="1085"/>
      <c r="OZA414" s="1080"/>
      <c r="OZB414" s="1085"/>
      <c r="OZC414" s="1085"/>
      <c r="OZD414" s="1085"/>
      <c r="OZE414" s="1085"/>
      <c r="OZF414" s="1085"/>
      <c r="OZG414" s="1085"/>
      <c r="OZH414" s="1085"/>
      <c r="OZI414" s="1085"/>
      <c r="OZJ414" s="1085"/>
      <c r="OZK414" s="1085"/>
      <c r="OZL414" s="1085"/>
      <c r="OZM414" s="1085"/>
      <c r="OZN414" s="1085"/>
      <c r="OZO414" s="1085"/>
      <c r="OZP414" s="1080"/>
      <c r="OZQ414" s="1085"/>
      <c r="OZR414" s="1085"/>
      <c r="OZS414" s="1085"/>
      <c r="OZT414" s="1085"/>
      <c r="OZU414" s="1085"/>
      <c r="OZV414" s="1085"/>
      <c r="OZW414" s="1085"/>
      <c r="OZX414" s="1085"/>
      <c r="OZY414" s="1085"/>
      <c r="OZZ414" s="1085"/>
      <c r="PAA414" s="1085"/>
      <c r="PAB414" s="1085"/>
      <c r="PAC414" s="1085"/>
      <c r="PAD414" s="1085"/>
      <c r="PAE414" s="1080"/>
      <c r="PAF414" s="1085"/>
      <c r="PAG414" s="1085"/>
      <c r="PAH414" s="1085"/>
      <c r="PAI414" s="1085"/>
      <c r="PAJ414" s="1085"/>
      <c r="PAK414" s="1085"/>
      <c r="PAL414" s="1085"/>
      <c r="PAM414" s="1085"/>
      <c r="PAN414" s="1085"/>
      <c r="PAO414" s="1085"/>
      <c r="PAP414" s="1085"/>
      <c r="PAQ414" s="1085"/>
      <c r="PAR414" s="1085"/>
      <c r="PAS414" s="1085"/>
      <c r="PAT414" s="1080"/>
      <c r="PAU414" s="1085"/>
      <c r="PAV414" s="1085"/>
      <c r="PAW414" s="1085"/>
      <c r="PAX414" s="1085"/>
      <c r="PAY414" s="1085"/>
      <c r="PAZ414" s="1085"/>
      <c r="PBA414" s="1085"/>
      <c r="PBB414" s="1085"/>
      <c r="PBC414" s="1085"/>
      <c r="PBD414" s="1085"/>
      <c r="PBE414" s="1085"/>
      <c r="PBF414" s="1085"/>
      <c r="PBG414" s="1085"/>
      <c r="PBH414" s="1085"/>
      <c r="PBI414" s="1080"/>
      <c r="PBJ414" s="1085"/>
      <c r="PBK414" s="1085"/>
      <c r="PBL414" s="1085"/>
      <c r="PBM414" s="1085"/>
      <c r="PBN414" s="1085"/>
      <c r="PBO414" s="1085"/>
      <c r="PBP414" s="1085"/>
      <c r="PBQ414" s="1085"/>
      <c r="PBR414" s="1085"/>
      <c r="PBS414" s="1085"/>
      <c r="PBT414" s="1085"/>
      <c r="PBU414" s="1085"/>
      <c r="PBV414" s="1085"/>
      <c r="PBW414" s="1085"/>
      <c r="PBX414" s="1080"/>
      <c r="PBY414" s="1085"/>
      <c r="PBZ414" s="1085"/>
      <c r="PCA414" s="1085"/>
      <c r="PCB414" s="1085"/>
      <c r="PCC414" s="1085"/>
      <c r="PCD414" s="1085"/>
      <c r="PCE414" s="1085"/>
      <c r="PCF414" s="1085"/>
      <c r="PCG414" s="1085"/>
      <c r="PCH414" s="1085"/>
      <c r="PCI414" s="1085"/>
      <c r="PCJ414" s="1085"/>
      <c r="PCK414" s="1085"/>
      <c r="PCL414" s="1085"/>
      <c r="PCM414" s="1080"/>
      <c r="PCN414" s="1085"/>
      <c r="PCO414" s="1085"/>
      <c r="PCP414" s="1085"/>
      <c r="PCQ414" s="1085"/>
      <c r="PCR414" s="1085"/>
      <c r="PCS414" s="1085"/>
      <c r="PCT414" s="1085"/>
      <c r="PCU414" s="1085"/>
      <c r="PCV414" s="1085"/>
      <c r="PCW414" s="1085"/>
      <c r="PCX414" s="1085"/>
      <c r="PCY414" s="1085"/>
      <c r="PCZ414" s="1085"/>
      <c r="PDA414" s="1085"/>
      <c r="PDB414" s="1080"/>
      <c r="PDC414" s="1085"/>
      <c r="PDD414" s="1085"/>
      <c r="PDE414" s="1085"/>
      <c r="PDF414" s="1085"/>
      <c r="PDG414" s="1085"/>
      <c r="PDH414" s="1085"/>
      <c r="PDI414" s="1085"/>
      <c r="PDJ414" s="1085"/>
      <c r="PDK414" s="1085"/>
      <c r="PDL414" s="1085"/>
      <c r="PDM414" s="1085"/>
      <c r="PDN414" s="1085"/>
      <c r="PDO414" s="1085"/>
      <c r="PDP414" s="1085"/>
      <c r="PDQ414" s="1080"/>
      <c r="PDR414" s="1085"/>
      <c r="PDS414" s="1085"/>
      <c r="PDT414" s="1085"/>
      <c r="PDU414" s="1085"/>
      <c r="PDV414" s="1085"/>
      <c r="PDW414" s="1085"/>
      <c r="PDX414" s="1085"/>
      <c r="PDY414" s="1085"/>
      <c r="PDZ414" s="1085"/>
      <c r="PEA414" s="1085"/>
      <c r="PEB414" s="1085"/>
      <c r="PEC414" s="1085"/>
      <c r="PED414" s="1085"/>
      <c r="PEE414" s="1085"/>
      <c r="PEF414" s="1080"/>
      <c r="PEG414" s="1085"/>
      <c r="PEH414" s="1085"/>
      <c r="PEI414" s="1085"/>
      <c r="PEJ414" s="1085"/>
      <c r="PEK414" s="1085"/>
      <c r="PEL414" s="1085"/>
      <c r="PEM414" s="1085"/>
      <c r="PEN414" s="1085"/>
      <c r="PEO414" s="1085"/>
      <c r="PEP414" s="1085"/>
      <c r="PEQ414" s="1085"/>
      <c r="PER414" s="1085"/>
      <c r="PES414" s="1085"/>
      <c r="PET414" s="1085"/>
      <c r="PEU414" s="1080"/>
      <c r="PEV414" s="1085"/>
      <c r="PEW414" s="1085"/>
      <c r="PEX414" s="1085"/>
      <c r="PEY414" s="1085"/>
      <c r="PEZ414" s="1085"/>
      <c r="PFA414" s="1085"/>
      <c r="PFB414" s="1085"/>
      <c r="PFC414" s="1085"/>
      <c r="PFD414" s="1085"/>
      <c r="PFE414" s="1085"/>
      <c r="PFF414" s="1085"/>
      <c r="PFG414" s="1085"/>
      <c r="PFH414" s="1085"/>
      <c r="PFI414" s="1085"/>
      <c r="PFJ414" s="1080"/>
      <c r="PFK414" s="1085"/>
      <c r="PFL414" s="1085"/>
      <c r="PFM414" s="1085"/>
      <c r="PFN414" s="1085"/>
      <c r="PFO414" s="1085"/>
      <c r="PFP414" s="1085"/>
      <c r="PFQ414" s="1085"/>
      <c r="PFR414" s="1085"/>
      <c r="PFS414" s="1085"/>
      <c r="PFT414" s="1085"/>
      <c r="PFU414" s="1085"/>
      <c r="PFV414" s="1085"/>
      <c r="PFW414" s="1085"/>
      <c r="PFX414" s="1085"/>
      <c r="PFY414" s="1080"/>
      <c r="PFZ414" s="1085"/>
      <c r="PGA414" s="1085"/>
      <c r="PGB414" s="1085"/>
      <c r="PGC414" s="1085"/>
      <c r="PGD414" s="1085"/>
      <c r="PGE414" s="1085"/>
      <c r="PGF414" s="1085"/>
      <c r="PGG414" s="1085"/>
      <c r="PGH414" s="1085"/>
      <c r="PGI414" s="1085"/>
      <c r="PGJ414" s="1085"/>
      <c r="PGK414" s="1085"/>
      <c r="PGL414" s="1085"/>
      <c r="PGM414" s="1085"/>
      <c r="PGN414" s="1080"/>
      <c r="PGO414" s="1085"/>
      <c r="PGP414" s="1085"/>
      <c r="PGQ414" s="1085"/>
      <c r="PGR414" s="1085"/>
      <c r="PGS414" s="1085"/>
      <c r="PGT414" s="1085"/>
      <c r="PGU414" s="1085"/>
      <c r="PGV414" s="1085"/>
      <c r="PGW414" s="1085"/>
      <c r="PGX414" s="1085"/>
      <c r="PGY414" s="1085"/>
      <c r="PGZ414" s="1085"/>
      <c r="PHA414" s="1085"/>
      <c r="PHB414" s="1085"/>
      <c r="PHC414" s="1080"/>
      <c r="PHD414" s="1085"/>
      <c r="PHE414" s="1085"/>
      <c r="PHF414" s="1085"/>
      <c r="PHG414" s="1085"/>
      <c r="PHH414" s="1085"/>
      <c r="PHI414" s="1085"/>
      <c r="PHJ414" s="1085"/>
      <c r="PHK414" s="1085"/>
      <c r="PHL414" s="1085"/>
      <c r="PHM414" s="1085"/>
      <c r="PHN414" s="1085"/>
      <c r="PHO414" s="1085"/>
      <c r="PHP414" s="1085"/>
      <c r="PHQ414" s="1085"/>
      <c r="PHR414" s="1080"/>
      <c r="PHS414" s="1085"/>
      <c r="PHT414" s="1085"/>
      <c r="PHU414" s="1085"/>
      <c r="PHV414" s="1085"/>
      <c r="PHW414" s="1085"/>
      <c r="PHX414" s="1085"/>
      <c r="PHY414" s="1085"/>
      <c r="PHZ414" s="1085"/>
      <c r="PIA414" s="1085"/>
      <c r="PIB414" s="1085"/>
      <c r="PIC414" s="1085"/>
      <c r="PID414" s="1085"/>
      <c r="PIE414" s="1085"/>
      <c r="PIF414" s="1085"/>
      <c r="PIG414" s="1080"/>
      <c r="PIH414" s="1085"/>
      <c r="PII414" s="1085"/>
      <c r="PIJ414" s="1085"/>
      <c r="PIK414" s="1085"/>
      <c r="PIL414" s="1085"/>
      <c r="PIM414" s="1085"/>
      <c r="PIN414" s="1085"/>
      <c r="PIO414" s="1085"/>
      <c r="PIP414" s="1085"/>
      <c r="PIQ414" s="1085"/>
      <c r="PIR414" s="1085"/>
      <c r="PIS414" s="1085"/>
      <c r="PIT414" s="1085"/>
      <c r="PIU414" s="1085"/>
      <c r="PIV414" s="1080"/>
      <c r="PIW414" s="1085"/>
      <c r="PIX414" s="1085"/>
      <c r="PIY414" s="1085"/>
      <c r="PIZ414" s="1085"/>
      <c r="PJA414" s="1085"/>
      <c r="PJB414" s="1085"/>
      <c r="PJC414" s="1085"/>
      <c r="PJD414" s="1085"/>
      <c r="PJE414" s="1085"/>
      <c r="PJF414" s="1085"/>
      <c r="PJG414" s="1085"/>
      <c r="PJH414" s="1085"/>
      <c r="PJI414" s="1085"/>
      <c r="PJJ414" s="1085"/>
      <c r="PJK414" s="1080"/>
      <c r="PJL414" s="1085"/>
      <c r="PJM414" s="1085"/>
      <c r="PJN414" s="1085"/>
      <c r="PJO414" s="1085"/>
      <c r="PJP414" s="1085"/>
      <c r="PJQ414" s="1085"/>
      <c r="PJR414" s="1085"/>
      <c r="PJS414" s="1085"/>
      <c r="PJT414" s="1085"/>
      <c r="PJU414" s="1085"/>
      <c r="PJV414" s="1085"/>
      <c r="PJW414" s="1085"/>
      <c r="PJX414" s="1085"/>
      <c r="PJY414" s="1085"/>
      <c r="PJZ414" s="1080"/>
      <c r="PKA414" s="1085"/>
      <c r="PKB414" s="1085"/>
      <c r="PKC414" s="1085"/>
      <c r="PKD414" s="1085"/>
      <c r="PKE414" s="1085"/>
      <c r="PKF414" s="1085"/>
      <c r="PKG414" s="1085"/>
      <c r="PKH414" s="1085"/>
      <c r="PKI414" s="1085"/>
      <c r="PKJ414" s="1085"/>
      <c r="PKK414" s="1085"/>
      <c r="PKL414" s="1085"/>
      <c r="PKM414" s="1085"/>
      <c r="PKN414" s="1085"/>
      <c r="PKO414" s="1080"/>
      <c r="PKP414" s="1085"/>
      <c r="PKQ414" s="1085"/>
      <c r="PKR414" s="1085"/>
      <c r="PKS414" s="1085"/>
      <c r="PKT414" s="1085"/>
      <c r="PKU414" s="1085"/>
      <c r="PKV414" s="1085"/>
      <c r="PKW414" s="1085"/>
      <c r="PKX414" s="1085"/>
      <c r="PKY414" s="1085"/>
      <c r="PKZ414" s="1085"/>
      <c r="PLA414" s="1085"/>
      <c r="PLB414" s="1085"/>
      <c r="PLC414" s="1085"/>
      <c r="PLD414" s="1080"/>
      <c r="PLE414" s="1085"/>
      <c r="PLF414" s="1085"/>
      <c r="PLG414" s="1085"/>
      <c r="PLH414" s="1085"/>
      <c r="PLI414" s="1085"/>
      <c r="PLJ414" s="1085"/>
      <c r="PLK414" s="1085"/>
      <c r="PLL414" s="1085"/>
      <c r="PLM414" s="1085"/>
      <c r="PLN414" s="1085"/>
      <c r="PLO414" s="1085"/>
      <c r="PLP414" s="1085"/>
      <c r="PLQ414" s="1085"/>
      <c r="PLR414" s="1085"/>
      <c r="PLS414" s="1080"/>
      <c r="PLT414" s="1085"/>
      <c r="PLU414" s="1085"/>
      <c r="PLV414" s="1085"/>
      <c r="PLW414" s="1085"/>
      <c r="PLX414" s="1085"/>
      <c r="PLY414" s="1085"/>
      <c r="PLZ414" s="1085"/>
      <c r="PMA414" s="1085"/>
      <c r="PMB414" s="1085"/>
      <c r="PMC414" s="1085"/>
      <c r="PMD414" s="1085"/>
      <c r="PME414" s="1085"/>
      <c r="PMF414" s="1085"/>
      <c r="PMG414" s="1085"/>
      <c r="PMH414" s="1080"/>
      <c r="PMI414" s="1085"/>
      <c r="PMJ414" s="1085"/>
      <c r="PMK414" s="1085"/>
      <c r="PML414" s="1085"/>
      <c r="PMM414" s="1085"/>
      <c r="PMN414" s="1085"/>
      <c r="PMO414" s="1085"/>
      <c r="PMP414" s="1085"/>
      <c r="PMQ414" s="1085"/>
      <c r="PMR414" s="1085"/>
      <c r="PMS414" s="1085"/>
      <c r="PMT414" s="1085"/>
      <c r="PMU414" s="1085"/>
      <c r="PMV414" s="1085"/>
      <c r="PMW414" s="1080"/>
      <c r="PMX414" s="1085"/>
      <c r="PMY414" s="1085"/>
      <c r="PMZ414" s="1085"/>
      <c r="PNA414" s="1085"/>
      <c r="PNB414" s="1085"/>
      <c r="PNC414" s="1085"/>
      <c r="PND414" s="1085"/>
      <c r="PNE414" s="1085"/>
      <c r="PNF414" s="1085"/>
      <c r="PNG414" s="1085"/>
      <c r="PNH414" s="1085"/>
      <c r="PNI414" s="1085"/>
      <c r="PNJ414" s="1085"/>
      <c r="PNK414" s="1085"/>
      <c r="PNL414" s="1080"/>
      <c r="PNM414" s="1085"/>
      <c r="PNN414" s="1085"/>
      <c r="PNO414" s="1085"/>
      <c r="PNP414" s="1085"/>
      <c r="PNQ414" s="1085"/>
      <c r="PNR414" s="1085"/>
      <c r="PNS414" s="1085"/>
      <c r="PNT414" s="1085"/>
      <c r="PNU414" s="1085"/>
      <c r="PNV414" s="1085"/>
      <c r="PNW414" s="1085"/>
      <c r="PNX414" s="1085"/>
      <c r="PNY414" s="1085"/>
      <c r="PNZ414" s="1085"/>
      <c r="POA414" s="1080"/>
      <c r="POB414" s="1085"/>
      <c r="POC414" s="1085"/>
      <c r="POD414" s="1085"/>
      <c r="POE414" s="1085"/>
      <c r="POF414" s="1085"/>
      <c r="POG414" s="1085"/>
      <c r="POH414" s="1085"/>
      <c r="POI414" s="1085"/>
      <c r="POJ414" s="1085"/>
      <c r="POK414" s="1085"/>
      <c r="POL414" s="1085"/>
      <c r="POM414" s="1085"/>
      <c r="PON414" s="1085"/>
      <c r="POO414" s="1085"/>
      <c r="POP414" s="1080"/>
      <c r="POQ414" s="1085"/>
      <c r="POR414" s="1085"/>
      <c r="POS414" s="1085"/>
      <c r="POT414" s="1085"/>
      <c r="POU414" s="1085"/>
      <c r="POV414" s="1085"/>
      <c r="POW414" s="1085"/>
      <c r="POX414" s="1085"/>
      <c r="POY414" s="1085"/>
      <c r="POZ414" s="1085"/>
      <c r="PPA414" s="1085"/>
      <c r="PPB414" s="1085"/>
      <c r="PPC414" s="1085"/>
      <c r="PPD414" s="1085"/>
      <c r="PPE414" s="1080"/>
      <c r="PPF414" s="1085"/>
      <c r="PPG414" s="1085"/>
      <c r="PPH414" s="1085"/>
      <c r="PPI414" s="1085"/>
      <c r="PPJ414" s="1085"/>
      <c r="PPK414" s="1085"/>
      <c r="PPL414" s="1085"/>
      <c r="PPM414" s="1085"/>
      <c r="PPN414" s="1085"/>
      <c r="PPO414" s="1085"/>
      <c r="PPP414" s="1085"/>
      <c r="PPQ414" s="1085"/>
      <c r="PPR414" s="1085"/>
      <c r="PPS414" s="1085"/>
      <c r="PPT414" s="1080"/>
      <c r="PPU414" s="1085"/>
      <c r="PPV414" s="1085"/>
      <c r="PPW414" s="1085"/>
      <c r="PPX414" s="1085"/>
      <c r="PPY414" s="1085"/>
      <c r="PPZ414" s="1085"/>
      <c r="PQA414" s="1085"/>
      <c r="PQB414" s="1085"/>
      <c r="PQC414" s="1085"/>
      <c r="PQD414" s="1085"/>
      <c r="PQE414" s="1085"/>
      <c r="PQF414" s="1085"/>
      <c r="PQG414" s="1085"/>
      <c r="PQH414" s="1085"/>
      <c r="PQI414" s="1080"/>
      <c r="PQJ414" s="1085"/>
      <c r="PQK414" s="1085"/>
      <c r="PQL414" s="1085"/>
      <c r="PQM414" s="1085"/>
      <c r="PQN414" s="1085"/>
      <c r="PQO414" s="1085"/>
      <c r="PQP414" s="1085"/>
      <c r="PQQ414" s="1085"/>
      <c r="PQR414" s="1085"/>
      <c r="PQS414" s="1085"/>
      <c r="PQT414" s="1085"/>
      <c r="PQU414" s="1085"/>
      <c r="PQV414" s="1085"/>
      <c r="PQW414" s="1085"/>
      <c r="PQX414" s="1080"/>
      <c r="PQY414" s="1085"/>
      <c r="PQZ414" s="1085"/>
      <c r="PRA414" s="1085"/>
      <c r="PRB414" s="1085"/>
      <c r="PRC414" s="1085"/>
      <c r="PRD414" s="1085"/>
      <c r="PRE414" s="1085"/>
      <c r="PRF414" s="1085"/>
      <c r="PRG414" s="1085"/>
      <c r="PRH414" s="1085"/>
      <c r="PRI414" s="1085"/>
      <c r="PRJ414" s="1085"/>
      <c r="PRK414" s="1085"/>
      <c r="PRL414" s="1085"/>
      <c r="PRM414" s="1080"/>
      <c r="PRN414" s="1085"/>
      <c r="PRO414" s="1085"/>
      <c r="PRP414" s="1085"/>
      <c r="PRQ414" s="1085"/>
      <c r="PRR414" s="1085"/>
      <c r="PRS414" s="1085"/>
      <c r="PRT414" s="1085"/>
      <c r="PRU414" s="1085"/>
      <c r="PRV414" s="1085"/>
      <c r="PRW414" s="1085"/>
      <c r="PRX414" s="1085"/>
      <c r="PRY414" s="1085"/>
      <c r="PRZ414" s="1085"/>
      <c r="PSA414" s="1085"/>
      <c r="PSB414" s="1080"/>
      <c r="PSC414" s="1085"/>
      <c r="PSD414" s="1085"/>
      <c r="PSE414" s="1085"/>
      <c r="PSF414" s="1085"/>
      <c r="PSG414" s="1085"/>
      <c r="PSH414" s="1085"/>
      <c r="PSI414" s="1085"/>
      <c r="PSJ414" s="1085"/>
      <c r="PSK414" s="1085"/>
      <c r="PSL414" s="1085"/>
      <c r="PSM414" s="1085"/>
      <c r="PSN414" s="1085"/>
      <c r="PSO414" s="1085"/>
      <c r="PSP414" s="1085"/>
      <c r="PSQ414" s="1080"/>
      <c r="PSR414" s="1085"/>
      <c r="PSS414" s="1085"/>
      <c r="PST414" s="1085"/>
      <c r="PSU414" s="1085"/>
      <c r="PSV414" s="1085"/>
      <c r="PSW414" s="1085"/>
      <c r="PSX414" s="1085"/>
      <c r="PSY414" s="1085"/>
      <c r="PSZ414" s="1085"/>
      <c r="PTA414" s="1085"/>
      <c r="PTB414" s="1085"/>
      <c r="PTC414" s="1085"/>
      <c r="PTD414" s="1085"/>
      <c r="PTE414" s="1085"/>
      <c r="PTF414" s="1080"/>
      <c r="PTG414" s="1085"/>
      <c r="PTH414" s="1085"/>
      <c r="PTI414" s="1085"/>
      <c r="PTJ414" s="1085"/>
      <c r="PTK414" s="1085"/>
      <c r="PTL414" s="1085"/>
      <c r="PTM414" s="1085"/>
      <c r="PTN414" s="1085"/>
      <c r="PTO414" s="1085"/>
      <c r="PTP414" s="1085"/>
      <c r="PTQ414" s="1085"/>
      <c r="PTR414" s="1085"/>
      <c r="PTS414" s="1085"/>
      <c r="PTT414" s="1085"/>
      <c r="PTU414" s="1080"/>
      <c r="PTV414" s="1085"/>
      <c r="PTW414" s="1085"/>
      <c r="PTX414" s="1085"/>
      <c r="PTY414" s="1085"/>
      <c r="PTZ414" s="1085"/>
      <c r="PUA414" s="1085"/>
      <c r="PUB414" s="1085"/>
      <c r="PUC414" s="1085"/>
      <c r="PUD414" s="1085"/>
      <c r="PUE414" s="1085"/>
      <c r="PUF414" s="1085"/>
      <c r="PUG414" s="1085"/>
      <c r="PUH414" s="1085"/>
      <c r="PUI414" s="1085"/>
      <c r="PUJ414" s="1080"/>
      <c r="PUK414" s="1085"/>
      <c r="PUL414" s="1085"/>
      <c r="PUM414" s="1085"/>
      <c r="PUN414" s="1085"/>
      <c r="PUO414" s="1085"/>
      <c r="PUP414" s="1085"/>
      <c r="PUQ414" s="1085"/>
      <c r="PUR414" s="1085"/>
      <c r="PUS414" s="1085"/>
      <c r="PUT414" s="1085"/>
      <c r="PUU414" s="1085"/>
      <c r="PUV414" s="1085"/>
      <c r="PUW414" s="1085"/>
      <c r="PUX414" s="1085"/>
      <c r="PUY414" s="1080"/>
      <c r="PUZ414" s="1085"/>
      <c r="PVA414" s="1085"/>
      <c r="PVB414" s="1085"/>
      <c r="PVC414" s="1085"/>
      <c r="PVD414" s="1085"/>
      <c r="PVE414" s="1085"/>
      <c r="PVF414" s="1085"/>
      <c r="PVG414" s="1085"/>
      <c r="PVH414" s="1085"/>
      <c r="PVI414" s="1085"/>
      <c r="PVJ414" s="1085"/>
      <c r="PVK414" s="1085"/>
      <c r="PVL414" s="1085"/>
      <c r="PVM414" s="1085"/>
      <c r="PVN414" s="1080"/>
      <c r="PVO414" s="1085"/>
      <c r="PVP414" s="1085"/>
      <c r="PVQ414" s="1085"/>
      <c r="PVR414" s="1085"/>
      <c r="PVS414" s="1085"/>
      <c r="PVT414" s="1085"/>
      <c r="PVU414" s="1085"/>
      <c r="PVV414" s="1085"/>
      <c r="PVW414" s="1085"/>
      <c r="PVX414" s="1085"/>
      <c r="PVY414" s="1085"/>
      <c r="PVZ414" s="1085"/>
      <c r="PWA414" s="1085"/>
      <c r="PWB414" s="1085"/>
      <c r="PWC414" s="1080"/>
      <c r="PWD414" s="1085"/>
      <c r="PWE414" s="1085"/>
      <c r="PWF414" s="1085"/>
      <c r="PWG414" s="1085"/>
      <c r="PWH414" s="1085"/>
      <c r="PWI414" s="1085"/>
      <c r="PWJ414" s="1085"/>
      <c r="PWK414" s="1085"/>
      <c r="PWL414" s="1085"/>
      <c r="PWM414" s="1085"/>
      <c r="PWN414" s="1085"/>
      <c r="PWO414" s="1085"/>
      <c r="PWP414" s="1085"/>
      <c r="PWQ414" s="1085"/>
      <c r="PWR414" s="1080"/>
      <c r="PWS414" s="1085"/>
      <c r="PWT414" s="1085"/>
      <c r="PWU414" s="1085"/>
      <c r="PWV414" s="1085"/>
      <c r="PWW414" s="1085"/>
      <c r="PWX414" s="1085"/>
      <c r="PWY414" s="1085"/>
      <c r="PWZ414" s="1085"/>
      <c r="PXA414" s="1085"/>
      <c r="PXB414" s="1085"/>
      <c r="PXC414" s="1085"/>
      <c r="PXD414" s="1085"/>
      <c r="PXE414" s="1085"/>
      <c r="PXF414" s="1085"/>
      <c r="PXG414" s="1080"/>
      <c r="PXH414" s="1085"/>
      <c r="PXI414" s="1085"/>
      <c r="PXJ414" s="1085"/>
      <c r="PXK414" s="1085"/>
      <c r="PXL414" s="1085"/>
      <c r="PXM414" s="1085"/>
      <c r="PXN414" s="1085"/>
      <c r="PXO414" s="1085"/>
      <c r="PXP414" s="1085"/>
      <c r="PXQ414" s="1085"/>
      <c r="PXR414" s="1085"/>
      <c r="PXS414" s="1085"/>
      <c r="PXT414" s="1085"/>
      <c r="PXU414" s="1085"/>
      <c r="PXV414" s="1080"/>
      <c r="PXW414" s="1085"/>
      <c r="PXX414" s="1085"/>
      <c r="PXY414" s="1085"/>
      <c r="PXZ414" s="1085"/>
      <c r="PYA414" s="1085"/>
      <c r="PYB414" s="1085"/>
      <c r="PYC414" s="1085"/>
      <c r="PYD414" s="1085"/>
      <c r="PYE414" s="1085"/>
      <c r="PYF414" s="1085"/>
      <c r="PYG414" s="1085"/>
      <c r="PYH414" s="1085"/>
      <c r="PYI414" s="1085"/>
      <c r="PYJ414" s="1085"/>
      <c r="PYK414" s="1080"/>
      <c r="PYL414" s="1085"/>
      <c r="PYM414" s="1085"/>
      <c r="PYN414" s="1085"/>
      <c r="PYO414" s="1085"/>
      <c r="PYP414" s="1085"/>
      <c r="PYQ414" s="1085"/>
      <c r="PYR414" s="1085"/>
      <c r="PYS414" s="1085"/>
      <c r="PYT414" s="1085"/>
      <c r="PYU414" s="1085"/>
      <c r="PYV414" s="1085"/>
      <c r="PYW414" s="1085"/>
      <c r="PYX414" s="1085"/>
      <c r="PYY414" s="1085"/>
      <c r="PYZ414" s="1080"/>
      <c r="PZA414" s="1085"/>
      <c r="PZB414" s="1085"/>
      <c r="PZC414" s="1085"/>
      <c r="PZD414" s="1085"/>
      <c r="PZE414" s="1085"/>
      <c r="PZF414" s="1085"/>
      <c r="PZG414" s="1085"/>
      <c r="PZH414" s="1085"/>
      <c r="PZI414" s="1085"/>
      <c r="PZJ414" s="1085"/>
      <c r="PZK414" s="1085"/>
      <c r="PZL414" s="1085"/>
      <c r="PZM414" s="1085"/>
      <c r="PZN414" s="1085"/>
      <c r="PZO414" s="1080"/>
      <c r="PZP414" s="1085"/>
      <c r="PZQ414" s="1085"/>
      <c r="PZR414" s="1085"/>
      <c r="PZS414" s="1085"/>
      <c r="PZT414" s="1085"/>
      <c r="PZU414" s="1085"/>
      <c r="PZV414" s="1085"/>
      <c r="PZW414" s="1085"/>
      <c r="PZX414" s="1085"/>
      <c r="PZY414" s="1085"/>
      <c r="PZZ414" s="1085"/>
      <c r="QAA414" s="1085"/>
      <c r="QAB414" s="1085"/>
      <c r="QAC414" s="1085"/>
      <c r="QAD414" s="1080"/>
      <c r="QAE414" s="1085"/>
      <c r="QAF414" s="1085"/>
      <c r="QAG414" s="1085"/>
      <c r="QAH414" s="1085"/>
      <c r="QAI414" s="1085"/>
      <c r="QAJ414" s="1085"/>
      <c r="QAK414" s="1085"/>
      <c r="QAL414" s="1085"/>
      <c r="QAM414" s="1085"/>
      <c r="QAN414" s="1085"/>
      <c r="QAO414" s="1085"/>
      <c r="QAP414" s="1085"/>
      <c r="QAQ414" s="1085"/>
      <c r="QAR414" s="1085"/>
      <c r="QAS414" s="1080"/>
      <c r="QAT414" s="1085"/>
      <c r="QAU414" s="1085"/>
      <c r="QAV414" s="1085"/>
      <c r="QAW414" s="1085"/>
      <c r="QAX414" s="1085"/>
      <c r="QAY414" s="1085"/>
      <c r="QAZ414" s="1085"/>
      <c r="QBA414" s="1085"/>
      <c r="QBB414" s="1085"/>
      <c r="QBC414" s="1085"/>
      <c r="QBD414" s="1085"/>
      <c r="QBE414" s="1085"/>
      <c r="QBF414" s="1085"/>
      <c r="QBG414" s="1085"/>
      <c r="QBH414" s="1080"/>
      <c r="QBI414" s="1085"/>
      <c r="QBJ414" s="1085"/>
      <c r="QBK414" s="1085"/>
      <c r="QBL414" s="1085"/>
      <c r="QBM414" s="1085"/>
      <c r="QBN414" s="1085"/>
      <c r="QBO414" s="1085"/>
      <c r="QBP414" s="1085"/>
      <c r="QBQ414" s="1085"/>
      <c r="QBR414" s="1085"/>
      <c r="QBS414" s="1085"/>
      <c r="QBT414" s="1085"/>
      <c r="QBU414" s="1085"/>
      <c r="QBV414" s="1085"/>
      <c r="QBW414" s="1080"/>
      <c r="QBX414" s="1085"/>
      <c r="QBY414" s="1085"/>
      <c r="QBZ414" s="1085"/>
      <c r="QCA414" s="1085"/>
      <c r="QCB414" s="1085"/>
      <c r="QCC414" s="1085"/>
      <c r="QCD414" s="1085"/>
      <c r="QCE414" s="1085"/>
      <c r="QCF414" s="1085"/>
      <c r="QCG414" s="1085"/>
      <c r="QCH414" s="1085"/>
      <c r="QCI414" s="1085"/>
      <c r="QCJ414" s="1085"/>
      <c r="QCK414" s="1085"/>
      <c r="QCL414" s="1080"/>
      <c r="QCM414" s="1085"/>
      <c r="QCN414" s="1085"/>
      <c r="QCO414" s="1085"/>
      <c r="QCP414" s="1085"/>
      <c r="QCQ414" s="1085"/>
      <c r="QCR414" s="1085"/>
      <c r="QCS414" s="1085"/>
      <c r="QCT414" s="1085"/>
      <c r="QCU414" s="1085"/>
      <c r="QCV414" s="1085"/>
      <c r="QCW414" s="1085"/>
      <c r="QCX414" s="1085"/>
      <c r="QCY414" s="1085"/>
      <c r="QCZ414" s="1085"/>
      <c r="QDA414" s="1080"/>
      <c r="QDB414" s="1085"/>
      <c r="QDC414" s="1085"/>
      <c r="QDD414" s="1085"/>
      <c r="QDE414" s="1085"/>
      <c r="QDF414" s="1085"/>
      <c r="QDG414" s="1085"/>
      <c r="QDH414" s="1085"/>
      <c r="QDI414" s="1085"/>
      <c r="QDJ414" s="1085"/>
      <c r="QDK414" s="1085"/>
      <c r="QDL414" s="1085"/>
      <c r="QDM414" s="1085"/>
      <c r="QDN414" s="1085"/>
      <c r="QDO414" s="1085"/>
      <c r="QDP414" s="1080"/>
      <c r="QDQ414" s="1085"/>
      <c r="QDR414" s="1085"/>
      <c r="QDS414" s="1085"/>
      <c r="QDT414" s="1085"/>
      <c r="QDU414" s="1085"/>
      <c r="QDV414" s="1085"/>
      <c r="QDW414" s="1085"/>
      <c r="QDX414" s="1085"/>
      <c r="QDY414" s="1085"/>
      <c r="QDZ414" s="1085"/>
      <c r="QEA414" s="1085"/>
      <c r="QEB414" s="1085"/>
      <c r="QEC414" s="1085"/>
      <c r="QED414" s="1085"/>
      <c r="QEE414" s="1080"/>
      <c r="QEF414" s="1085"/>
      <c r="QEG414" s="1085"/>
      <c r="QEH414" s="1085"/>
      <c r="QEI414" s="1085"/>
      <c r="QEJ414" s="1085"/>
      <c r="QEK414" s="1085"/>
      <c r="QEL414" s="1085"/>
      <c r="QEM414" s="1085"/>
      <c r="QEN414" s="1085"/>
      <c r="QEO414" s="1085"/>
      <c r="QEP414" s="1085"/>
      <c r="QEQ414" s="1085"/>
      <c r="QER414" s="1085"/>
      <c r="QES414" s="1085"/>
      <c r="QET414" s="1080"/>
      <c r="QEU414" s="1085"/>
      <c r="QEV414" s="1085"/>
      <c r="QEW414" s="1085"/>
      <c r="QEX414" s="1085"/>
      <c r="QEY414" s="1085"/>
      <c r="QEZ414" s="1085"/>
      <c r="QFA414" s="1085"/>
      <c r="QFB414" s="1085"/>
      <c r="QFC414" s="1085"/>
      <c r="QFD414" s="1085"/>
      <c r="QFE414" s="1085"/>
      <c r="QFF414" s="1085"/>
      <c r="QFG414" s="1085"/>
      <c r="QFH414" s="1085"/>
      <c r="QFI414" s="1080"/>
      <c r="QFJ414" s="1085"/>
      <c r="QFK414" s="1085"/>
      <c r="QFL414" s="1085"/>
      <c r="QFM414" s="1085"/>
      <c r="QFN414" s="1085"/>
      <c r="QFO414" s="1085"/>
      <c r="QFP414" s="1085"/>
      <c r="QFQ414" s="1085"/>
      <c r="QFR414" s="1085"/>
      <c r="QFS414" s="1085"/>
      <c r="QFT414" s="1085"/>
      <c r="QFU414" s="1085"/>
      <c r="QFV414" s="1085"/>
      <c r="QFW414" s="1085"/>
      <c r="QFX414" s="1080"/>
      <c r="QFY414" s="1085"/>
      <c r="QFZ414" s="1085"/>
      <c r="QGA414" s="1085"/>
      <c r="QGB414" s="1085"/>
      <c r="QGC414" s="1085"/>
      <c r="QGD414" s="1085"/>
      <c r="QGE414" s="1085"/>
      <c r="QGF414" s="1085"/>
      <c r="QGG414" s="1085"/>
      <c r="QGH414" s="1085"/>
      <c r="QGI414" s="1085"/>
      <c r="QGJ414" s="1085"/>
      <c r="QGK414" s="1085"/>
      <c r="QGL414" s="1085"/>
      <c r="QGM414" s="1080"/>
      <c r="QGN414" s="1085"/>
      <c r="QGO414" s="1085"/>
      <c r="QGP414" s="1085"/>
      <c r="QGQ414" s="1085"/>
      <c r="QGR414" s="1085"/>
      <c r="QGS414" s="1085"/>
      <c r="QGT414" s="1085"/>
      <c r="QGU414" s="1085"/>
      <c r="QGV414" s="1085"/>
      <c r="QGW414" s="1085"/>
      <c r="QGX414" s="1085"/>
      <c r="QGY414" s="1085"/>
      <c r="QGZ414" s="1085"/>
      <c r="QHA414" s="1085"/>
      <c r="QHB414" s="1080"/>
      <c r="QHC414" s="1085"/>
      <c r="QHD414" s="1085"/>
      <c r="QHE414" s="1085"/>
      <c r="QHF414" s="1085"/>
      <c r="QHG414" s="1085"/>
      <c r="QHH414" s="1085"/>
      <c r="QHI414" s="1085"/>
      <c r="QHJ414" s="1085"/>
      <c r="QHK414" s="1085"/>
      <c r="QHL414" s="1085"/>
      <c r="QHM414" s="1085"/>
      <c r="QHN414" s="1085"/>
      <c r="QHO414" s="1085"/>
      <c r="QHP414" s="1085"/>
      <c r="QHQ414" s="1080"/>
      <c r="QHR414" s="1085"/>
      <c r="QHS414" s="1085"/>
      <c r="QHT414" s="1085"/>
      <c r="QHU414" s="1085"/>
      <c r="QHV414" s="1085"/>
      <c r="QHW414" s="1085"/>
      <c r="QHX414" s="1085"/>
      <c r="QHY414" s="1085"/>
      <c r="QHZ414" s="1085"/>
      <c r="QIA414" s="1085"/>
      <c r="QIB414" s="1085"/>
      <c r="QIC414" s="1085"/>
      <c r="QID414" s="1085"/>
      <c r="QIE414" s="1085"/>
      <c r="QIF414" s="1080"/>
      <c r="QIG414" s="1085"/>
      <c r="QIH414" s="1085"/>
      <c r="QII414" s="1085"/>
      <c r="QIJ414" s="1085"/>
      <c r="QIK414" s="1085"/>
      <c r="QIL414" s="1085"/>
      <c r="QIM414" s="1085"/>
      <c r="QIN414" s="1085"/>
      <c r="QIO414" s="1085"/>
      <c r="QIP414" s="1085"/>
      <c r="QIQ414" s="1085"/>
      <c r="QIR414" s="1085"/>
      <c r="QIS414" s="1085"/>
      <c r="QIT414" s="1085"/>
      <c r="QIU414" s="1080"/>
      <c r="QIV414" s="1085"/>
      <c r="QIW414" s="1085"/>
      <c r="QIX414" s="1085"/>
      <c r="QIY414" s="1085"/>
      <c r="QIZ414" s="1085"/>
      <c r="QJA414" s="1085"/>
      <c r="QJB414" s="1085"/>
      <c r="QJC414" s="1085"/>
      <c r="QJD414" s="1085"/>
      <c r="QJE414" s="1085"/>
      <c r="QJF414" s="1085"/>
      <c r="QJG414" s="1085"/>
      <c r="QJH414" s="1085"/>
      <c r="QJI414" s="1085"/>
      <c r="QJJ414" s="1080"/>
      <c r="QJK414" s="1085"/>
      <c r="QJL414" s="1085"/>
      <c r="QJM414" s="1085"/>
      <c r="QJN414" s="1085"/>
      <c r="QJO414" s="1085"/>
      <c r="QJP414" s="1085"/>
      <c r="QJQ414" s="1085"/>
      <c r="QJR414" s="1085"/>
      <c r="QJS414" s="1085"/>
      <c r="QJT414" s="1085"/>
      <c r="QJU414" s="1085"/>
      <c r="QJV414" s="1085"/>
      <c r="QJW414" s="1085"/>
      <c r="QJX414" s="1085"/>
      <c r="QJY414" s="1080"/>
      <c r="QJZ414" s="1085"/>
      <c r="QKA414" s="1085"/>
      <c r="QKB414" s="1085"/>
      <c r="QKC414" s="1085"/>
      <c r="QKD414" s="1085"/>
      <c r="QKE414" s="1085"/>
      <c r="QKF414" s="1085"/>
      <c r="QKG414" s="1085"/>
      <c r="QKH414" s="1085"/>
      <c r="QKI414" s="1085"/>
      <c r="QKJ414" s="1085"/>
      <c r="QKK414" s="1085"/>
      <c r="QKL414" s="1085"/>
      <c r="QKM414" s="1085"/>
      <c r="QKN414" s="1080"/>
      <c r="QKO414" s="1085"/>
      <c r="QKP414" s="1085"/>
      <c r="QKQ414" s="1085"/>
      <c r="QKR414" s="1085"/>
      <c r="QKS414" s="1085"/>
      <c r="QKT414" s="1085"/>
      <c r="QKU414" s="1085"/>
      <c r="QKV414" s="1085"/>
      <c r="QKW414" s="1085"/>
      <c r="QKX414" s="1085"/>
      <c r="QKY414" s="1085"/>
      <c r="QKZ414" s="1085"/>
      <c r="QLA414" s="1085"/>
      <c r="QLB414" s="1085"/>
      <c r="QLC414" s="1080"/>
      <c r="QLD414" s="1085"/>
      <c r="QLE414" s="1085"/>
      <c r="QLF414" s="1085"/>
      <c r="QLG414" s="1085"/>
      <c r="QLH414" s="1085"/>
      <c r="QLI414" s="1085"/>
      <c r="QLJ414" s="1085"/>
      <c r="QLK414" s="1085"/>
      <c r="QLL414" s="1085"/>
      <c r="QLM414" s="1085"/>
      <c r="QLN414" s="1085"/>
      <c r="QLO414" s="1085"/>
      <c r="QLP414" s="1085"/>
      <c r="QLQ414" s="1085"/>
      <c r="QLR414" s="1080"/>
      <c r="QLS414" s="1085"/>
      <c r="QLT414" s="1085"/>
      <c r="QLU414" s="1085"/>
      <c r="QLV414" s="1085"/>
      <c r="QLW414" s="1085"/>
      <c r="QLX414" s="1085"/>
      <c r="QLY414" s="1085"/>
      <c r="QLZ414" s="1085"/>
      <c r="QMA414" s="1085"/>
      <c r="QMB414" s="1085"/>
      <c r="QMC414" s="1085"/>
      <c r="QMD414" s="1085"/>
      <c r="QME414" s="1085"/>
      <c r="QMF414" s="1085"/>
      <c r="QMG414" s="1080"/>
      <c r="QMH414" s="1085"/>
      <c r="QMI414" s="1085"/>
      <c r="QMJ414" s="1085"/>
      <c r="QMK414" s="1085"/>
      <c r="QML414" s="1085"/>
      <c r="QMM414" s="1085"/>
      <c r="QMN414" s="1085"/>
      <c r="QMO414" s="1085"/>
      <c r="QMP414" s="1085"/>
      <c r="QMQ414" s="1085"/>
      <c r="QMR414" s="1085"/>
      <c r="QMS414" s="1085"/>
      <c r="QMT414" s="1085"/>
      <c r="QMU414" s="1085"/>
      <c r="QMV414" s="1080"/>
      <c r="QMW414" s="1085"/>
      <c r="QMX414" s="1085"/>
      <c r="QMY414" s="1085"/>
      <c r="QMZ414" s="1085"/>
      <c r="QNA414" s="1085"/>
      <c r="QNB414" s="1085"/>
      <c r="QNC414" s="1085"/>
      <c r="QND414" s="1085"/>
      <c r="QNE414" s="1085"/>
      <c r="QNF414" s="1085"/>
      <c r="QNG414" s="1085"/>
      <c r="QNH414" s="1085"/>
      <c r="QNI414" s="1085"/>
      <c r="QNJ414" s="1085"/>
      <c r="QNK414" s="1080"/>
      <c r="QNL414" s="1085"/>
      <c r="QNM414" s="1085"/>
      <c r="QNN414" s="1085"/>
      <c r="QNO414" s="1085"/>
      <c r="QNP414" s="1085"/>
      <c r="QNQ414" s="1085"/>
      <c r="QNR414" s="1085"/>
      <c r="QNS414" s="1085"/>
      <c r="QNT414" s="1085"/>
      <c r="QNU414" s="1085"/>
      <c r="QNV414" s="1085"/>
      <c r="QNW414" s="1085"/>
      <c r="QNX414" s="1085"/>
      <c r="QNY414" s="1085"/>
      <c r="QNZ414" s="1080"/>
      <c r="QOA414" s="1085"/>
      <c r="QOB414" s="1085"/>
      <c r="QOC414" s="1085"/>
      <c r="QOD414" s="1085"/>
      <c r="QOE414" s="1085"/>
      <c r="QOF414" s="1085"/>
      <c r="QOG414" s="1085"/>
      <c r="QOH414" s="1085"/>
      <c r="QOI414" s="1085"/>
      <c r="QOJ414" s="1085"/>
      <c r="QOK414" s="1085"/>
      <c r="QOL414" s="1085"/>
      <c r="QOM414" s="1085"/>
      <c r="QON414" s="1085"/>
      <c r="QOO414" s="1080"/>
      <c r="QOP414" s="1085"/>
      <c r="QOQ414" s="1085"/>
      <c r="QOR414" s="1085"/>
      <c r="QOS414" s="1085"/>
      <c r="QOT414" s="1085"/>
      <c r="QOU414" s="1085"/>
      <c r="QOV414" s="1085"/>
      <c r="QOW414" s="1085"/>
      <c r="QOX414" s="1085"/>
      <c r="QOY414" s="1085"/>
      <c r="QOZ414" s="1085"/>
      <c r="QPA414" s="1085"/>
      <c r="QPB414" s="1085"/>
      <c r="QPC414" s="1085"/>
      <c r="QPD414" s="1080"/>
      <c r="QPE414" s="1085"/>
      <c r="QPF414" s="1085"/>
      <c r="QPG414" s="1085"/>
      <c r="QPH414" s="1085"/>
      <c r="QPI414" s="1085"/>
      <c r="QPJ414" s="1085"/>
      <c r="QPK414" s="1085"/>
      <c r="QPL414" s="1085"/>
      <c r="QPM414" s="1085"/>
      <c r="QPN414" s="1085"/>
      <c r="QPO414" s="1085"/>
      <c r="QPP414" s="1085"/>
      <c r="QPQ414" s="1085"/>
      <c r="QPR414" s="1085"/>
      <c r="QPS414" s="1080"/>
      <c r="QPT414" s="1085"/>
      <c r="QPU414" s="1085"/>
      <c r="QPV414" s="1085"/>
      <c r="QPW414" s="1085"/>
      <c r="QPX414" s="1085"/>
      <c r="QPY414" s="1085"/>
      <c r="QPZ414" s="1085"/>
      <c r="QQA414" s="1085"/>
      <c r="QQB414" s="1085"/>
      <c r="QQC414" s="1085"/>
      <c r="QQD414" s="1085"/>
      <c r="QQE414" s="1085"/>
      <c r="QQF414" s="1085"/>
      <c r="QQG414" s="1085"/>
      <c r="QQH414" s="1080"/>
      <c r="QQI414" s="1085"/>
      <c r="QQJ414" s="1085"/>
      <c r="QQK414" s="1085"/>
      <c r="QQL414" s="1085"/>
      <c r="QQM414" s="1085"/>
      <c r="QQN414" s="1085"/>
      <c r="QQO414" s="1085"/>
      <c r="QQP414" s="1085"/>
      <c r="QQQ414" s="1085"/>
      <c r="QQR414" s="1085"/>
      <c r="QQS414" s="1085"/>
      <c r="QQT414" s="1085"/>
      <c r="QQU414" s="1085"/>
      <c r="QQV414" s="1085"/>
      <c r="QQW414" s="1080"/>
      <c r="QQX414" s="1085"/>
      <c r="QQY414" s="1085"/>
      <c r="QQZ414" s="1085"/>
      <c r="QRA414" s="1085"/>
      <c r="QRB414" s="1085"/>
      <c r="QRC414" s="1085"/>
      <c r="QRD414" s="1085"/>
      <c r="QRE414" s="1085"/>
      <c r="QRF414" s="1085"/>
      <c r="QRG414" s="1085"/>
      <c r="QRH414" s="1085"/>
      <c r="QRI414" s="1085"/>
      <c r="QRJ414" s="1085"/>
      <c r="QRK414" s="1085"/>
      <c r="QRL414" s="1080"/>
      <c r="QRM414" s="1085"/>
      <c r="QRN414" s="1085"/>
      <c r="QRO414" s="1085"/>
      <c r="QRP414" s="1085"/>
      <c r="QRQ414" s="1085"/>
      <c r="QRR414" s="1085"/>
      <c r="QRS414" s="1085"/>
      <c r="QRT414" s="1085"/>
      <c r="QRU414" s="1085"/>
      <c r="QRV414" s="1085"/>
      <c r="QRW414" s="1085"/>
      <c r="QRX414" s="1085"/>
      <c r="QRY414" s="1085"/>
      <c r="QRZ414" s="1085"/>
      <c r="QSA414" s="1080"/>
      <c r="QSB414" s="1085"/>
      <c r="QSC414" s="1085"/>
      <c r="QSD414" s="1085"/>
      <c r="QSE414" s="1085"/>
      <c r="QSF414" s="1085"/>
      <c r="QSG414" s="1085"/>
      <c r="QSH414" s="1085"/>
      <c r="QSI414" s="1085"/>
      <c r="QSJ414" s="1085"/>
      <c r="QSK414" s="1085"/>
      <c r="QSL414" s="1085"/>
      <c r="QSM414" s="1085"/>
      <c r="QSN414" s="1085"/>
      <c r="QSO414" s="1085"/>
      <c r="QSP414" s="1080"/>
      <c r="QSQ414" s="1085"/>
      <c r="QSR414" s="1085"/>
      <c r="QSS414" s="1085"/>
      <c r="QST414" s="1085"/>
      <c r="QSU414" s="1085"/>
      <c r="QSV414" s="1085"/>
      <c r="QSW414" s="1085"/>
      <c r="QSX414" s="1085"/>
      <c r="QSY414" s="1085"/>
      <c r="QSZ414" s="1085"/>
      <c r="QTA414" s="1085"/>
      <c r="QTB414" s="1085"/>
      <c r="QTC414" s="1085"/>
      <c r="QTD414" s="1085"/>
      <c r="QTE414" s="1080"/>
      <c r="QTF414" s="1085"/>
      <c r="QTG414" s="1085"/>
      <c r="QTH414" s="1085"/>
      <c r="QTI414" s="1085"/>
      <c r="QTJ414" s="1085"/>
      <c r="QTK414" s="1085"/>
      <c r="QTL414" s="1085"/>
      <c r="QTM414" s="1085"/>
      <c r="QTN414" s="1085"/>
      <c r="QTO414" s="1085"/>
      <c r="QTP414" s="1085"/>
      <c r="QTQ414" s="1085"/>
      <c r="QTR414" s="1085"/>
      <c r="QTS414" s="1085"/>
      <c r="QTT414" s="1080"/>
      <c r="QTU414" s="1085"/>
      <c r="QTV414" s="1085"/>
      <c r="QTW414" s="1085"/>
      <c r="QTX414" s="1085"/>
      <c r="QTY414" s="1085"/>
      <c r="QTZ414" s="1085"/>
      <c r="QUA414" s="1085"/>
      <c r="QUB414" s="1085"/>
      <c r="QUC414" s="1085"/>
      <c r="QUD414" s="1085"/>
      <c r="QUE414" s="1085"/>
      <c r="QUF414" s="1085"/>
      <c r="QUG414" s="1085"/>
      <c r="QUH414" s="1085"/>
      <c r="QUI414" s="1080"/>
      <c r="QUJ414" s="1085"/>
      <c r="QUK414" s="1085"/>
      <c r="QUL414" s="1085"/>
      <c r="QUM414" s="1085"/>
      <c r="QUN414" s="1085"/>
      <c r="QUO414" s="1085"/>
      <c r="QUP414" s="1085"/>
      <c r="QUQ414" s="1085"/>
      <c r="QUR414" s="1085"/>
      <c r="QUS414" s="1085"/>
      <c r="QUT414" s="1085"/>
      <c r="QUU414" s="1085"/>
      <c r="QUV414" s="1085"/>
      <c r="QUW414" s="1085"/>
      <c r="QUX414" s="1080"/>
      <c r="QUY414" s="1085"/>
      <c r="QUZ414" s="1085"/>
      <c r="QVA414" s="1085"/>
      <c r="QVB414" s="1085"/>
      <c r="QVC414" s="1085"/>
      <c r="QVD414" s="1085"/>
      <c r="QVE414" s="1085"/>
      <c r="QVF414" s="1085"/>
      <c r="QVG414" s="1085"/>
      <c r="QVH414" s="1085"/>
      <c r="QVI414" s="1085"/>
      <c r="QVJ414" s="1085"/>
      <c r="QVK414" s="1085"/>
      <c r="QVL414" s="1085"/>
      <c r="QVM414" s="1080"/>
      <c r="QVN414" s="1085"/>
      <c r="QVO414" s="1085"/>
      <c r="QVP414" s="1085"/>
      <c r="QVQ414" s="1085"/>
      <c r="QVR414" s="1085"/>
      <c r="QVS414" s="1085"/>
      <c r="QVT414" s="1085"/>
      <c r="QVU414" s="1085"/>
      <c r="QVV414" s="1085"/>
      <c r="QVW414" s="1085"/>
      <c r="QVX414" s="1085"/>
      <c r="QVY414" s="1085"/>
      <c r="QVZ414" s="1085"/>
      <c r="QWA414" s="1085"/>
      <c r="QWB414" s="1080"/>
      <c r="QWC414" s="1085"/>
      <c r="QWD414" s="1085"/>
      <c r="QWE414" s="1085"/>
      <c r="QWF414" s="1085"/>
      <c r="QWG414" s="1085"/>
      <c r="QWH414" s="1085"/>
      <c r="QWI414" s="1085"/>
      <c r="QWJ414" s="1085"/>
      <c r="QWK414" s="1085"/>
      <c r="QWL414" s="1085"/>
      <c r="QWM414" s="1085"/>
      <c r="QWN414" s="1085"/>
      <c r="QWO414" s="1085"/>
      <c r="QWP414" s="1085"/>
      <c r="QWQ414" s="1080"/>
      <c r="QWR414" s="1085"/>
      <c r="QWS414" s="1085"/>
      <c r="QWT414" s="1085"/>
      <c r="QWU414" s="1085"/>
      <c r="QWV414" s="1085"/>
      <c r="QWW414" s="1085"/>
      <c r="QWX414" s="1085"/>
      <c r="QWY414" s="1085"/>
      <c r="QWZ414" s="1085"/>
      <c r="QXA414" s="1085"/>
      <c r="QXB414" s="1085"/>
      <c r="QXC414" s="1085"/>
      <c r="QXD414" s="1085"/>
      <c r="QXE414" s="1085"/>
      <c r="QXF414" s="1080"/>
      <c r="QXG414" s="1085"/>
      <c r="QXH414" s="1085"/>
      <c r="QXI414" s="1085"/>
      <c r="QXJ414" s="1085"/>
      <c r="QXK414" s="1085"/>
      <c r="QXL414" s="1085"/>
      <c r="QXM414" s="1085"/>
      <c r="QXN414" s="1085"/>
      <c r="QXO414" s="1085"/>
      <c r="QXP414" s="1085"/>
      <c r="QXQ414" s="1085"/>
      <c r="QXR414" s="1085"/>
      <c r="QXS414" s="1085"/>
      <c r="QXT414" s="1085"/>
      <c r="QXU414" s="1080"/>
      <c r="QXV414" s="1085"/>
      <c r="QXW414" s="1085"/>
      <c r="QXX414" s="1085"/>
      <c r="QXY414" s="1085"/>
      <c r="QXZ414" s="1085"/>
      <c r="QYA414" s="1085"/>
      <c r="QYB414" s="1085"/>
      <c r="QYC414" s="1085"/>
      <c r="QYD414" s="1085"/>
      <c r="QYE414" s="1085"/>
      <c r="QYF414" s="1085"/>
      <c r="QYG414" s="1085"/>
      <c r="QYH414" s="1085"/>
      <c r="QYI414" s="1085"/>
      <c r="QYJ414" s="1080"/>
      <c r="QYK414" s="1085"/>
      <c r="QYL414" s="1085"/>
      <c r="QYM414" s="1085"/>
      <c r="QYN414" s="1085"/>
      <c r="QYO414" s="1085"/>
      <c r="QYP414" s="1085"/>
      <c r="QYQ414" s="1085"/>
      <c r="QYR414" s="1085"/>
      <c r="QYS414" s="1085"/>
      <c r="QYT414" s="1085"/>
      <c r="QYU414" s="1085"/>
      <c r="QYV414" s="1085"/>
      <c r="QYW414" s="1085"/>
      <c r="QYX414" s="1085"/>
      <c r="QYY414" s="1080"/>
      <c r="QYZ414" s="1085"/>
      <c r="QZA414" s="1085"/>
      <c r="QZB414" s="1085"/>
      <c r="QZC414" s="1085"/>
      <c r="QZD414" s="1085"/>
      <c r="QZE414" s="1085"/>
      <c r="QZF414" s="1085"/>
      <c r="QZG414" s="1085"/>
      <c r="QZH414" s="1085"/>
      <c r="QZI414" s="1085"/>
      <c r="QZJ414" s="1085"/>
      <c r="QZK414" s="1085"/>
      <c r="QZL414" s="1085"/>
      <c r="QZM414" s="1085"/>
      <c r="QZN414" s="1080"/>
      <c r="QZO414" s="1085"/>
      <c r="QZP414" s="1085"/>
      <c r="QZQ414" s="1085"/>
      <c r="QZR414" s="1085"/>
      <c r="QZS414" s="1085"/>
      <c r="QZT414" s="1085"/>
      <c r="QZU414" s="1085"/>
      <c r="QZV414" s="1085"/>
      <c r="QZW414" s="1085"/>
      <c r="QZX414" s="1085"/>
      <c r="QZY414" s="1085"/>
      <c r="QZZ414" s="1085"/>
      <c r="RAA414" s="1085"/>
      <c r="RAB414" s="1085"/>
      <c r="RAC414" s="1080"/>
      <c r="RAD414" s="1085"/>
      <c r="RAE414" s="1085"/>
      <c r="RAF414" s="1085"/>
      <c r="RAG414" s="1085"/>
      <c r="RAH414" s="1085"/>
      <c r="RAI414" s="1085"/>
      <c r="RAJ414" s="1085"/>
      <c r="RAK414" s="1085"/>
      <c r="RAL414" s="1085"/>
      <c r="RAM414" s="1085"/>
      <c r="RAN414" s="1085"/>
      <c r="RAO414" s="1085"/>
      <c r="RAP414" s="1085"/>
      <c r="RAQ414" s="1085"/>
      <c r="RAR414" s="1080"/>
      <c r="RAS414" s="1085"/>
      <c r="RAT414" s="1085"/>
      <c r="RAU414" s="1085"/>
      <c r="RAV414" s="1085"/>
      <c r="RAW414" s="1085"/>
      <c r="RAX414" s="1085"/>
      <c r="RAY414" s="1085"/>
      <c r="RAZ414" s="1085"/>
      <c r="RBA414" s="1085"/>
      <c r="RBB414" s="1085"/>
      <c r="RBC414" s="1085"/>
      <c r="RBD414" s="1085"/>
      <c r="RBE414" s="1085"/>
      <c r="RBF414" s="1085"/>
      <c r="RBG414" s="1080"/>
      <c r="RBH414" s="1085"/>
      <c r="RBI414" s="1085"/>
      <c r="RBJ414" s="1085"/>
      <c r="RBK414" s="1085"/>
      <c r="RBL414" s="1085"/>
      <c r="RBM414" s="1085"/>
      <c r="RBN414" s="1085"/>
      <c r="RBO414" s="1085"/>
      <c r="RBP414" s="1085"/>
      <c r="RBQ414" s="1085"/>
      <c r="RBR414" s="1085"/>
      <c r="RBS414" s="1085"/>
      <c r="RBT414" s="1085"/>
      <c r="RBU414" s="1085"/>
      <c r="RBV414" s="1080"/>
      <c r="RBW414" s="1085"/>
      <c r="RBX414" s="1085"/>
      <c r="RBY414" s="1085"/>
      <c r="RBZ414" s="1085"/>
      <c r="RCA414" s="1085"/>
      <c r="RCB414" s="1085"/>
      <c r="RCC414" s="1085"/>
      <c r="RCD414" s="1085"/>
      <c r="RCE414" s="1085"/>
      <c r="RCF414" s="1085"/>
      <c r="RCG414" s="1085"/>
      <c r="RCH414" s="1085"/>
      <c r="RCI414" s="1085"/>
      <c r="RCJ414" s="1085"/>
      <c r="RCK414" s="1080"/>
      <c r="RCL414" s="1085"/>
      <c r="RCM414" s="1085"/>
      <c r="RCN414" s="1085"/>
      <c r="RCO414" s="1085"/>
      <c r="RCP414" s="1085"/>
      <c r="RCQ414" s="1085"/>
      <c r="RCR414" s="1085"/>
      <c r="RCS414" s="1085"/>
      <c r="RCT414" s="1085"/>
      <c r="RCU414" s="1085"/>
      <c r="RCV414" s="1085"/>
      <c r="RCW414" s="1085"/>
      <c r="RCX414" s="1085"/>
      <c r="RCY414" s="1085"/>
      <c r="RCZ414" s="1080"/>
      <c r="RDA414" s="1085"/>
      <c r="RDB414" s="1085"/>
      <c r="RDC414" s="1085"/>
      <c r="RDD414" s="1085"/>
      <c r="RDE414" s="1085"/>
      <c r="RDF414" s="1085"/>
      <c r="RDG414" s="1085"/>
      <c r="RDH414" s="1085"/>
      <c r="RDI414" s="1085"/>
      <c r="RDJ414" s="1085"/>
      <c r="RDK414" s="1085"/>
      <c r="RDL414" s="1085"/>
      <c r="RDM414" s="1085"/>
      <c r="RDN414" s="1085"/>
      <c r="RDO414" s="1080"/>
      <c r="RDP414" s="1085"/>
      <c r="RDQ414" s="1085"/>
      <c r="RDR414" s="1085"/>
      <c r="RDS414" s="1085"/>
      <c r="RDT414" s="1085"/>
      <c r="RDU414" s="1085"/>
      <c r="RDV414" s="1085"/>
      <c r="RDW414" s="1085"/>
      <c r="RDX414" s="1085"/>
      <c r="RDY414" s="1085"/>
      <c r="RDZ414" s="1085"/>
      <c r="REA414" s="1085"/>
      <c r="REB414" s="1085"/>
      <c r="REC414" s="1085"/>
      <c r="RED414" s="1080"/>
      <c r="REE414" s="1085"/>
      <c r="REF414" s="1085"/>
      <c r="REG414" s="1085"/>
      <c r="REH414" s="1085"/>
      <c r="REI414" s="1085"/>
      <c r="REJ414" s="1085"/>
      <c r="REK414" s="1085"/>
      <c r="REL414" s="1085"/>
      <c r="REM414" s="1085"/>
      <c r="REN414" s="1085"/>
      <c r="REO414" s="1085"/>
      <c r="REP414" s="1085"/>
      <c r="REQ414" s="1085"/>
      <c r="RER414" s="1085"/>
      <c r="RES414" s="1080"/>
      <c r="RET414" s="1085"/>
      <c r="REU414" s="1085"/>
      <c r="REV414" s="1085"/>
      <c r="REW414" s="1085"/>
      <c r="REX414" s="1085"/>
      <c r="REY414" s="1085"/>
      <c r="REZ414" s="1085"/>
      <c r="RFA414" s="1085"/>
      <c r="RFB414" s="1085"/>
      <c r="RFC414" s="1085"/>
      <c r="RFD414" s="1085"/>
      <c r="RFE414" s="1085"/>
      <c r="RFF414" s="1085"/>
      <c r="RFG414" s="1085"/>
      <c r="RFH414" s="1080"/>
      <c r="RFI414" s="1085"/>
      <c r="RFJ414" s="1085"/>
      <c r="RFK414" s="1085"/>
      <c r="RFL414" s="1085"/>
      <c r="RFM414" s="1085"/>
      <c r="RFN414" s="1085"/>
      <c r="RFO414" s="1085"/>
      <c r="RFP414" s="1085"/>
      <c r="RFQ414" s="1085"/>
      <c r="RFR414" s="1085"/>
      <c r="RFS414" s="1085"/>
      <c r="RFT414" s="1085"/>
      <c r="RFU414" s="1085"/>
      <c r="RFV414" s="1085"/>
      <c r="RFW414" s="1080"/>
      <c r="RFX414" s="1085"/>
      <c r="RFY414" s="1085"/>
      <c r="RFZ414" s="1085"/>
      <c r="RGA414" s="1085"/>
      <c r="RGB414" s="1085"/>
      <c r="RGC414" s="1085"/>
      <c r="RGD414" s="1085"/>
      <c r="RGE414" s="1085"/>
      <c r="RGF414" s="1085"/>
      <c r="RGG414" s="1085"/>
      <c r="RGH414" s="1085"/>
      <c r="RGI414" s="1085"/>
      <c r="RGJ414" s="1085"/>
      <c r="RGK414" s="1085"/>
      <c r="RGL414" s="1080"/>
      <c r="RGM414" s="1085"/>
      <c r="RGN414" s="1085"/>
      <c r="RGO414" s="1085"/>
      <c r="RGP414" s="1085"/>
      <c r="RGQ414" s="1085"/>
      <c r="RGR414" s="1085"/>
      <c r="RGS414" s="1085"/>
      <c r="RGT414" s="1085"/>
      <c r="RGU414" s="1085"/>
      <c r="RGV414" s="1085"/>
      <c r="RGW414" s="1085"/>
      <c r="RGX414" s="1085"/>
      <c r="RGY414" s="1085"/>
      <c r="RGZ414" s="1085"/>
      <c r="RHA414" s="1080"/>
      <c r="RHB414" s="1085"/>
      <c r="RHC414" s="1085"/>
      <c r="RHD414" s="1085"/>
      <c r="RHE414" s="1085"/>
      <c r="RHF414" s="1085"/>
      <c r="RHG414" s="1085"/>
      <c r="RHH414" s="1085"/>
      <c r="RHI414" s="1085"/>
      <c r="RHJ414" s="1085"/>
      <c r="RHK414" s="1085"/>
      <c r="RHL414" s="1085"/>
      <c r="RHM414" s="1085"/>
      <c r="RHN414" s="1085"/>
      <c r="RHO414" s="1085"/>
      <c r="RHP414" s="1080"/>
      <c r="RHQ414" s="1085"/>
      <c r="RHR414" s="1085"/>
      <c r="RHS414" s="1085"/>
      <c r="RHT414" s="1085"/>
      <c r="RHU414" s="1085"/>
      <c r="RHV414" s="1085"/>
      <c r="RHW414" s="1085"/>
      <c r="RHX414" s="1085"/>
      <c r="RHY414" s="1085"/>
      <c r="RHZ414" s="1085"/>
      <c r="RIA414" s="1085"/>
      <c r="RIB414" s="1085"/>
      <c r="RIC414" s="1085"/>
      <c r="RID414" s="1085"/>
      <c r="RIE414" s="1080"/>
      <c r="RIF414" s="1085"/>
      <c r="RIG414" s="1085"/>
      <c r="RIH414" s="1085"/>
      <c r="RII414" s="1085"/>
      <c r="RIJ414" s="1085"/>
      <c r="RIK414" s="1085"/>
      <c r="RIL414" s="1085"/>
      <c r="RIM414" s="1085"/>
      <c r="RIN414" s="1085"/>
      <c r="RIO414" s="1085"/>
      <c r="RIP414" s="1085"/>
      <c r="RIQ414" s="1085"/>
      <c r="RIR414" s="1085"/>
      <c r="RIS414" s="1085"/>
      <c r="RIT414" s="1080"/>
      <c r="RIU414" s="1085"/>
      <c r="RIV414" s="1085"/>
      <c r="RIW414" s="1085"/>
      <c r="RIX414" s="1085"/>
      <c r="RIY414" s="1085"/>
      <c r="RIZ414" s="1085"/>
      <c r="RJA414" s="1085"/>
      <c r="RJB414" s="1085"/>
      <c r="RJC414" s="1085"/>
      <c r="RJD414" s="1085"/>
      <c r="RJE414" s="1085"/>
      <c r="RJF414" s="1085"/>
      <c r="RJG414" s="1085"/>
      <c r="RJH414" s="1085"/>
      <c r="RJI414" s="1080"/>
      <c r="RJJ414" s="1085"/>
      <c r="RJK414" s="1085"/>
      <c r="RJL414" s="1085"/>
      <c r="RJM414" s="1085"/>
      <c r="RJN414" s="1085"/>
      <c r="RJO414" s="1085"/>
      <c r="RJP414" s="1085"/>
      <c r="RJQ414" s="1085"/>
      <c r="RJR414" s="1085"/>
      <c r="RJS414" s="1085"/>
      <c r="RJT414" s="1085"/>
      <c r="RJU414" s="1085"/>
      <c r="RJV414" s="1085"/>
      <c r="RJW414" s="1085"/>
      <c r="RJX414" s="1080"/>
      <c r="RJY414" s="1085"/>
      <c r="RJZ414" s="1085"/>
      <c r="RKA414" s="1085"/>
      <c r="RKB414" s="1085"/>
      <c r="RKC414" s="1085"/>
      <c r="RKD414" s="1085"/>
      <c r="RKE414" s="1085"/>
      <c r="RKF414" s="1085"/>
      <c r="RKG414" s="1085"/>
      <c r="RKH414" s="1085"/>
      <c r="RKI414" s="1085"/>
      <c r="RKJ414" s="1085"/>
      <c r="RKK414" s="1085"/>
      <c r="RKL414" s="1085"/>
      <c r="RKM414" s="1080"/>
      <c r="RKN414" s="1085"/>
      <c r="RKO414" s="1085"/>
      <c r="RKP414" s="1085"/>
      <c r="RKQ414" s="1085"/>
      <c r="RKR414" s="1085"/>
      <c r="RKS414" s="1085"/>
      <c r="RKT414" s="1085"/>
      <c r="RKU414" s="1085"/>
      <c r="RKV414" s="1085"/>
      <c r="RKW414" s="1085"/>
      <c r="RKX414" s="1085"/>
      <c r="RKY414" s="1085"/>
      <c r="RKZ414" s="1085"/>
      <c r="RLA414" s="1085"/>
      <c r="RLB414" s="1080"/>
      <c r="RLC414" s="1085"/>
      <c r="RLD414" s="1085"/>
      <c r="RLE414" s="1085"/>
      <c r="RLF414" s="1085"/>
      <c r="RLG414" s="1085"/>
      <c r="RLH414" s="1085"/>
      <c r="RLI414" s="1085"/>
      <c r="RLJ414" s="1085"/>
      <c r="RLK414" s="1085"/>
      <c r="RLL414" s="1085"/>
      <c r="RLM414" s="1085"/>
      <c r="RLN414" s="1085"/>
      <c r="RLO414" s="1085"/>
      <c r="RLP414" s="1085"/>
      <c r="RLQ414" s="1080"/>
      <c r="RLR414" s="1085"/>
      <c r="RLS414" s="1085"/>
      <c r="RLT414" s="1085"/>
      <c r="RLU414" s="1085"/>
      <c r="RLV414" s="1085"/>
      <c r="RLW414" s="1085"/>
      <c r="RLX414" s="1085"/>
      <c r="RLY414" s="1085"/>
      <c r="RLZ414" s="1085"/>
      <c r="RMA414" s="1085"/>
      <c r="RMB414" s="1085"/>
      <c r="RMC414" s="1085"/>
      <c r="RMD414" s="1085"/>
      <c r="RME414" s="1085"/>
      <c r="RMF414" s="1080"/>
      <c r="RMG414" s="1085"/>
      <c r="RMH414" s="1085"/>
      <c r="RMI414" s="1085"/>
      <c r="RMJ414" s="1085"/>
      <c r="RMK414" s="1085"/>
      <c r="RML414" s="1085"/>
      <c r="RMM414" s="1085"/>
      <c r="RMN414" s="1085"/>
      <c r="RMO414" s="1085"/>
      <c r="RMP414" s="1085"/>
      <c r="RMQ414" s="1085"/>
      <c r="RMR414" s="1085"/>
      <c r="RMS414" s="1085"/>
      <c r="RMT414" s="1085"/>
      <c r="RMU414" s="1080"/>
      <c r="RMV414" s="1085"/>
      <c r="RMW414" s="1085"/>
      <c r="RMX414" s="1085"/>
      <c r="RMY414" s="1085"/>
      <c r="RMZ414" s="1085"/>
      <c r="RNA414" s="1085"/>
      <c r="RNB414" s="1085"/>
      <c r="RNC414" s="1085"/>
      <c r="RND414" s="1085"/>
      <c r="RNE414" s="1085"/>
      <c r="RNF414" s="1085"/>
      <c r="RNG414" s="1085"/>
      <c r="RNH414" s="1085"/>
      <c r="RNI414" s="1085"/>
      <c r="RNJ414" s="1080"/>
      <c r="RNK414" s="1085"/>
      <c r="RNL414" s="1085"/>
      <c r="RNM414" s="1085"/>
      <c r="RNN414" s="1085"/>
      <c r="RNO414" s="1085"/>
      <c r="RNP414" s="1085"/>
      <c r="RNQ414" s="1085"/>
      <c r="RNR414" s="1085"/>
      <c r="RNS414" s="1085"/>
      <c r="RNT414" s="1085"/>
      <c r="RNU414" s="1085"/>
      <c r="RNV414" s="1085"/>
      <c r="RNW414" s="1085"/>
      <c r="RNX414" s="1085"/>
      <c r="RNY414" s="1080"/>
      <c r="RNZ414" s="1085"/>
      <c r="ROA414" s="1085"/>
      <c r="ROB414" s="1085"/>
      <c r="ROC414" s="1085"/>
      <c r="ROD414" s="1085"/>
      <c r="ROE414" s="1085"/>
      <c r="ROF414" s="1085"/>
      <c r="ROG414" s="1085"/>
      <c r="ROH414" s="1085"/>
      <c r="ROI414" s="1085"/>
      <c r="ROJ414" s="1085"/>
      <c r="ROK414" s="1085"/>
      <c r="ROL414" s="1085"/>
      <c r="ROM414" s="1085"/>
      <c r="RON414" s="1080"/>
      <c r="ROO414" s="1085"/>
      <c r="ROP414" s="1085"/>
      <c r="ROQ414" s="1085"/>
      <c r="ROR414" s="1085"/>
      <c r="ROS414" s="1085"/>
      <c r="ROT414" s="1085"/>
      <c r="ROU414" s="1085"/>
      <c r="ROV414" s="1085"/>
      <c r="ROW414" s="1085"/>
      <c r="ROX414" s="1085"/>
      <c r="ROY414" s="1085"/>
      <c r="ROZ414" s="1085"/>
      <c r="RPA414" s="1085"/>
      <c r="RPB414" s="1085"/>
      <c r="RPC414" s="1080"/>
      <c r="RPD414" s="1085"/>
      <c r="RPE414" s="1085"/>
      <c r="RPF414" s="1085"/>
      <c r="RPG414" s="1085"/>
      <c r="RPH414" s="1085"/>
      <c r="RPI414" s="1085"/>
      <c r="RPJ414" s="1085"/>
      <c r="RPK414" s="1085"/>
      <c r="RPL414" s="1085"/>
      <c r="RPM414" s="1085"/>
      <c r="RPN414" s="1085"/>
      <c r="RPO414" s="1085"/>
      <c r="RPP414" s="1085"/>
      <c r="RPQ414" s="1085"/>
      <c r="RPR414" s="1080"/>
      <c r="RPS414" s="1085"/>
      <c r="RPT414" s="1085"/>
      <c r="RPU414" s="1085"/>
      <c r="RPV414" s="1085"/>
      <c r="RPW414" s="1085"/>
      <c r="RPX414" s="1085"/>
      <c r="RPY414" s="1085"/>
      <c r="RPZ414" s="1085"/>
      <c r="RQA414" s="1085"/>
      <c r="RQB414" s="1085"/>
      <c r="RQC414" s="1085"/>
      <c r="RQD414" s="1085"/>
      <c r="RQE414" s="1085"/>
      <c r="RQF414" s="1085"/>
      <c r="RQG414" s="1080"/>
      <c r="RQH414" s="1085"/>
      <c r="RQI414" s="1085"/>
      <c r="RQJ414" s="1085"/>
      <c r="RQK414" s="1085"/>
      <c r="RQL414" s="1085"/>
      <c r="RQM414" s="1085"/>
      <c r="RQN414" s="1085"/>
      <c r="RQO414" s="1085"/>
      <c r="RQP414" s="1085"/>
      <c r="RQQ414" s="1085"/>
      <c r="RQR414" s="1085"/>
      <c r="RQS414" s="1085"/>
      <c r="RQT414" s="1085"/>
      <c r="RQU414" s="1085"/>
      <c r="RQV414" s="1080"/>
      <c r="RQW414" s="1085"/>
      <c r="RQX414" s="1085"/>
      <c r="RQY414" s="1085"/>
      <c r="RQZ414" s="1085"/>
      <c r="RRA414" s="1085"/>
      <c r="RRB414" s="1085"/>
      <c r="RRC414" s="1085"/>
      <c r="RRD414" s="1085"/>
      <c r="RRE414" s="1085"/>
      <c r="RRF414" s="1085"/>
      <c r="RRG414" s="1085"/>
      <c r="RRH414" s="1085"/>
      <c r="RRI414" s="1085"/>
      <c r="RRJ414" s="1085"/>
      <c r="RRK414" s="1080"/>
      <c r="RRL414" s="1085"/>
      <c r="RRM414" s="1085"/>
      <c r="RRN414" s="1085"/>
      <c r="RRO414" s="1085"/>
      <c r="RRP414" s="1085"/>
      <c r="RRQ414" s="1085"/>
      <c r="RRR414" s="1085"/>
      <c r="RRS414" s="1085"/>
      <c r="RRT414" s="1085"/>
      <c r="RRU414" s="1085"/>
      <c r="RRV414" s="1085"/>
      <c r="RRW414" s="1085"/>
      <c r="RRX414" s="1085"/>
      <c r="RRY414" s="1085"/>
      <c r="RRZ414" s="1080"/>
      <c r="RSA414" s="1085"/>
      <c r="RSB414" s="1085"/>
      <c r="RSC414" s="1085"/>
      <c r="RSD414" s="1085"/>
      <c r="RSE414" s="1085"/>
      <c r="RSF414" s="1085"/>
      <c r="RSG414" s="1085"/>
      <c r="RSH414" s="1085"/>
      <c r="RSI414" s="1085"/>
      <c r="RSJ414" s="1085"/>
      <c r="RSK414" s="1085"/>
      <c r="RSL414" s="1085"/>
      <c r="RSM414" s="1085"/>
      <c r="RSN414" s="1085"/>
      <c r="RSO414" s="1080"/>
      <c r="RSP414" s="1085"/>
      <c r="RSQ414" s="1085"/>
      <c r="RSR414" s="1085"/>
      <c r="RSS414" s="1085"/>
      <c r="RST414" s="1085"/>
      <c r="RSU414" s="1085"/>
      <c r="RSV414" s="1085"/>
      <c r="RSW414" s="1085"/>
      <c r="RSX414" s="1085"/>
      <c r="RSY414" s="1085"/>
      <c r="RSZ414" s="1085"/>
      <c r="RTA414" s="1085"/>
      <c r="RTB414" s="1085"/>
      <c r="RTC414" s="1085"/>
      <c r="RTD414" s="1080"/>
      <c r="RTE414" s="1085"/>
      <c r="RTF414" s="1085"/>
      <c r="RTG414" s="1085"/>
      <c r="RTH414" s="1085"/>
      <c r="RTI414" s="1085"/>
      <c r="RTJ414" s="1085"/>
      <c r="RTK414" s="1085"/>
      <c r="RTL414" s="1085"/>
      <c r="RTM414" s="1085"/>
      <c r="RTN414" s="1085"/>
      <c r="RTO414" s="1085"/>
      <c r="RTP414" s="1085"/>
      <c r="RTQ414" s="1085"/>
      <c r="RTR414" s="1085"/>
      <c r="RTS414" s="1080"/>
      <c r="RTT414" s="1085"/>
      <c r="RTU414" s="1085"/>
      <c r="RTV414" s="1085"/>
      <c r="RTW414" s="1085"/>
      <c r="RTX414" s="1085"/>
      <c r="RTY414" s="1085"/>
      <c r="RTZ414" s="1085"/>
      <c r="RUA414" s="1085"/>
      <c r="RUB414" s="1085"/>
      <c r="RUC414" s="1085"/>
      <c r="RUD414" s="1085"/>
      <c r="RUE414" s="1085"/>
      <c r="RUF414" s="1085"/>
      <c r="RUG414" s="1085"/>
      <c r="RUH414" s="1080"/>
      <c r="RUI414" s="1085"/>
      <c r="RUJ414" s="1085"/>
      <c r="RUK414" s="1085"/>
      <c r="RUL414" s="1085"/>
      <c r="RUM414" s="1085"/>
      <c r="RUN414" s="1085"/>
      <c r="RUO414" s="1085"/>
      <c r="RUP414" s="1085"/>
      <c r="RUQ414" s="1085"/>
      <c r="RUR414" s="1085"/>
      <c r="RUS414" s="1085"/>
      <c r="RUT414" s="1085"/>
      <c r="RUU414" s="1085"/>
      <c r="RUV414" s="1085"/>
      <c r="RUW414" s="1080"/>
      <c r="RUX414" s="1085"/>
      <c r="RUY414" s="1085"/>
      <c r="RUZ414" s="1085"/>
      <c r="RVA414" s="1085"/>
      <c r="RVB414" s="1085"/>
      <c r="RVC414" s="1085"/>
      <c r="RVD414" s="1085"/>
      <c r="RVE414" s="1085"/>
      <c r="RVF414" s="1085"/>
      <c r="RVG414" s="1085"/>
      <c r="RVH414" s="1085"/>
      <c r="RVI414" s="1085"/>
      <c r="RVJ414" s="1085"/>
      <c r="RVK414" s="1085"/>
      <c r="RVL414" s="1080"/>
      <c r="RVM414" s="1085"/>
      <c r="RVN414" s="1085"/>
      <c r="RVO414" s="1085"/>
      <c r="RVP414" s="1085"/>
      <c r="RVQ414" s="1085"/>
      <c r="RVR414" s="1085"/>
      <c r="RVS414" s="1085"/>
      <c r="RVT414" s="1085"/>
      <c r="RVU414" s="1085"/>
      <c r="RVV414" s="1085"/>
      <c r="RVW414" s="1085"/>
      <c r="RVX414" s="1085"/>
      <c r="RVY414" s="1085"/>
      <c r="RVZ414" s="1085"/>
      <c r="RWA414" s="1080"/>
      <c r="RWB414" s="1085"/>
      <c r="RWC414" s="1085"/>
      <c r="RWD414" s="1085"/>
      <c r="RWE414" s="1085"/>
      <c r="RWF414" s="1085"/>
      <c r="RWG414" s="1085"/>
      <c r="RWH414" s="1085"/>
      <c r="RWI414" s="1085"/>
      <c r="RWJ414" s="1085"/>
      <c r="RWK414" s="1085"/>
      <c r="RWL414" s="1085"/>
      <c r="RWM414" s="1085"/>
      <c r="RWN414" s="1085"/>
      <c r="RWO414" s="1085"/>
      <c r="RWP414" s="1080"/>
      <c r="RWQ414" s="1085"/>
      <c r="RWR414" s="1085"/>
      <c r="RWS414" s="1085"/>
      <c r="RWT414" s="1085"/>
      <c r="RWU414" s="1085"/>
      <c r="RWV414" s="1085"/>
      <c r="RWW414" s="1085"/>
      <c r="RWX414" s="1085"/>
      <c r="RWY414" s="1085"/>
      <c r="RWZ414" s="1085"/>
      <c r="RXA414" s="1085"/>
      <c r="RXB414" s="1085"/>
      <c r="RXC414" s="1085"/>
      <c r="RXD414" s="1085"/>
      <c r="RXE414" s="1080"/>
      <c r="RXF414" s="1085"/>
      <c r="RXG414" s="1085"/>
      <c r="RXH414" s="1085"/>
      <c r="RXI414" s="1085"/>
      <c r="RXJ414" s="1085"/>
      <c r="RXK414" s="1085"/>
      <c r="RXL414" s="1085"/>
      <c r="RXM414" s="1085"/>
      <c r="RXN414" s="1085"/>
      <c r="RXO414" s="1085"/>
      <c r="RXP414" s="1085"/>
      <c r="RXQ414" s="1085"/>
      <c r="RXR414" s="1085"/>
      <c r="RXS414" s="1085"/>
      <c r="RXT414" s="1080"/>
      <c r="RXU414" s="1085"/>
      <c r="RXV414" s="1085"/>
      <c r="RXW414" s="1085"/>
      <c r="RXX414" s="1085"/>
      <c r="RXY414" s="1085"/>
      <c r="RXZ414" s="1085"/>
      <c r="RYA414" s="1085"/>
      <c r="RYB414" s="1085"/>
      <c r="RYC414" s="1085"/>
      <c r="RYD414" s="1085"/>
      <c r="RYE414" s="1085"/>
      <c r="RYF414" s="1085"/>
      <c r="RYG414" s="1085"/>
      <c r="RYH414" s="1085"/>
      <c r="RYI414" s="1080"/>
      <c r="RYJ414" s="1085"/>
      <c r="RYK414" s="1085"/>
      <c r="RYL414" s="1085"/>
      <c r="RYM414" s="1085"/>
      <c r="RYN414" s="1085"/>
      <c r="RYO414" s="1085"/>
      <c r="RYP414" s="1085"/>
      <c r="RYQ414" s="1085"/>
      <c r="RYR414" s="1085"/>
      <c r="RYS414" s="1085"/>
      <c r="RYT414" s="1085"/>
      <c r="RYU414" s="1085"/>
      <c r="RYV414" s="1085"/>
      <c r="RYW414" s="1085"/>
      <c r="RYX414" s="1080"/>
      <c r="RYY414" s="1085"/>
      <c r="RYZ414" s="1085"/>
      <c r="RZA414" s="1085"/>
      <c r="RZB414" s="1085"/>
      <c r="RZC414" s="1085"/>
      <c r="RZD414" s="1085"/>
      <c r="RZE414" s="1085"/>
      <c r="RZF414" s="1085"/>
      <c r="RZG414" s="1085"/>
      <c r="RZH414" s="1085"/>
      <c r="RZI414" s="1085"/>
      <c r="RZJ414" s="1085"/>
      <c r="RZK414" s="1085"/>
      <c r="RZL414" s="1085"/>
      <c r="RZM414" s="1080"/>
      <c r="RZN414" s="1085"/>
      <c r="RZO414" s="1085"/>
      <c r="RZP414" s="1085"/>
      <c r="RZQ414" s="1085"/>
      <c r="RZR414" s="1085"/>
      <c r="RZS414" s="1085"/>
      <c r="RZT414" s="1085"/>
      <c r="RZU414" s="1085"/>
      <c r="RZV414" s="1085"/>
      <c r="RZW414" s="1085"/>
      <c r="RZX414" s="1085"/>
      <c r="RZY414" s="1085"/>
      <c r="RZZ414" s="1085"/>
      <c r="SAA414" s="1085"/>
      <c r="SAB414" s="1080"/>
      <c r="SAC414" s="1085"/>
      <c r="SAD414" s="1085"/>
      <c r="SAE414" s="1085"/>
      <c r="SAF414" s="1085"/>
      <c r="SAG414" s="1085"/>
      <c r="SAH414" s="1085"/>
      <c r="SAI414" s="1085"/>
      <c r="SAJ414" s="1085"/>
      <c r="SAK414" s="1085"/>
      <c r="SAL414" s="1085"/>
      <c r="SAM414" s="1085"/>
      <c r="SAN414" s="1085"/>
      <c r="SAO414" s="1085"/>
      <c r="SAP414" s="1085"/>
      <c r="SAQ414" s="1080"/>
      <c r="SAR414" s="1085"/>
      <c r="SAS414" s="1085"/>
      <c r="SAT414" s="1085"/>
      <c r="SAU414" s="1085"/>
      <c r="SAV414" s="1085"/>
      <c r="SAW414" s="1085"/>
      <c r="SAX414" s="1085"/>
      <c r="SAY414" s="1085"/>
      <c r="SAZ414" s="1085"/>
      <c r="SBA414" s="1085"/>
      <c r="SBB414" s="1085"/>
      <c r="SBC414" s="1085"/>
      <c r="SBD414" s="1085"/>
      <c r="SBE414" s="1085"/>
      <c r="SBF414" s="1080"/>
      <c r="SBG414" s="1085"/>
      <c r="SBH414" s="1085"/>
      <c r="SBI414" s="1085"/>
      <c r="SBJ414" s="1085"/>
      <c r="SBK414" s="1085"/>
      <c r="SBL414" s="1085"/>
      <c r="SBM414" s="1085"/>
      <c r="SBN414" s="1085"/>
      <c r="SBO414" s="1085"/>
      <c r="SBP414" s="1085"/>
      <c r="SBQ414" s="1085"/>
      <c r="SBR414" s="1085"/>
      <c r="SBS414" s="1085"/>
      <c r="SBT414" s="1085"/>
      <c r="SBU414" s="1080"/>
      <c r="SBV414" s="1085"/>
      <c r="SBW414" s="1085"/>
      <c r="SBX414" s="1085"/>
      <c r="SBY414" s="1085"/>
      <c r="SBZ414" s="1085"/>
      <c r="SCA414" s="1085"/>
      <c r="SCB414" s="1085"/>
      <c r="SCC414" s="1085"/>
      <c r="SCD414" s="1085"/>
      <c r="SCE414" s="1085"/>
      <c r="SCF414" s="1085"/>
      <c r="SCG414" s="1085"/>
      <c r="SCH414" s="1085"/>
      <c r="SCI414" s="1085"/>
      <c r="SCJ414" s="1080"/>
      <c r="SCK414" s="1085"/>
      <c r="SCL414" s="1085"/>
      <c r="SCM414" s="1085"/>
      <c r="SCN414" s="1085"/>
      <c r="SCO414" s="1085"/>
      <c r="SCP414" s="1085"/>
      <c r="SCQ414" s="1085"/>
      <c r="SCR414" s="1085"/>
      <c r="SCS414" s="1085"/>
      <c r="SCT414" s="1085"/>
      <c r="SCU414" s="1085"/>
      <c r="SCV414" s="1085"/>
      <c r="SCW414" s="1085"/>
      <c r="SCX414" s="1085"/>
      <c r="SCY414" s="1080"/>
      <c r="SCZ414" s="1085"/>
      <c r="SDA414" s="1085"/>
      <c r="SDB414" s="1085"/>
      <c r="SDC414" s="1085"/>
      <c r="SDD414" s="1085"/>
      <c r="SDE414" s="1085"/>
      <c r="SDF414" s="1085"/>
      <c r="SDG414" s="1085"/>
      <c r="SDH414" s="1085"/>
      <c r="SDI414" s="1085"/>
      <c r="SDJ414" s="1085"/>
      <c r="SDK414" s="1085"/>
      <c r="SDL414" s="1085"/>
      <c r="SDM414" s="1085"/>
      <c r="SDN414" s="1080"/>
      <c r="SDO414" s="1085"/>
      <c r="SDP414" s="1085"/>
      <c r="SDQ414" s="1085"/>
      <c r="SDR414" s="1085"/>
      <c r="SDS414" s="1085"/>
      <c r="SDT414" s="1085"/>
      <c r="SDU414" s="1085"/>
      <c r="SDV414" s="1085"/>
      <c r="SDW414" s="1085"/>
      <c r="SDX414" s="1085"/>
      <c r="SDY414" s="1085"/>
      <c r="SDZ414" s="1085"/>
      <c r="SEA414" s="1085"/>
      <c r="SEB414" s="1085"/>
      <c r="SEC414" s="1080"/>
      <c r="SED414" s="1085"/>
      <c r="SEE414" s="1085"/>
      <c r="SEF414" s="1085"/>
      <c r="SEG414" s="1085"/>
      <c r="SEH414" s="1085"/>
      <c r="SEI414" s="1085"/>
      <c r="SEJ414" s="1085"/>
      <c r="SEK414" s="1085"/>
      <c r="SEL414" s="1085"/>
      <c r="SEM414" s="1085"/>
      <c r="SEN414" s="1085"/>
      <c r="SEO414" s="1085"/>
      <c r="SEP414" s="1085"/>
      <c r="SEQ414" s="1085"/>
      <c r="SER414" s="1080"/>
      <c r="SES414" s="1085"/>
      <c r="SET414" s="1085"/>
      <c r="SEU414" s="1085"/>
      <c r="SEV414" s="1085"/>
      <c r="SEW414" s="1085"/>
      <c r="SEX414" s="1085"/>
      <c r="SEY414" s="1085"/>
      <c r="SEZ414" s="1085"/>
      <c r="SFA414" s="1085"/>
      <c r="SFB414" s="1085"/>
      <c r="SFC414" s="1085"/>
      <c r="SFD414" s="1085"/>
      <c r="SFE414" s="1085"/>
      <c r="SFF414" s="1085"/>
      <c r="SFG414" s="1080"/>
      <c r="SFH414" s="1085"/>
      <c r="SFI414" s="1085"/>
      <c r="SFJ414" s="1085"/>
      <c r="SFK414" s="1085"/>
      <c r="SFL414" s="1085"/>
      <c r="SFM414" s="1085"/>
      <c r="SFN414" s="1085"/>
      <c r="SFO414" s="1085"/>
      <c r="SFP414" s="1085"/>
      <c r="SFQ414" s="1085"/>
      <c r="SFR414" s="1085"/>
      <c r="SFS414" s="1085"/>
      <c r="SFT414" s="1085"/>
      <c r="SFU414" s="1085"/>
      <c r="SFV414" s="1080"/>
      <c r="SFW414" s="1085"/>
      <c r="SFX414" s="1085"/>
      <c r="SFY414" s="1085"/>
      <c r="SFZ414" s="1085"/>
      <c r="SGA414" s="1085"/>
      <c r="SGB414" s="1085"/>
      <c r="SGC414" s="1085"/>
      <c r="SGD414" s="1085"/>
      <c r="SGE414" s="1085"/>
      <c r="SGF414" s="1085"/>
      <c r="SGG414" s="1085"/>
      <c r="SGH414" s="1085"/>
      <c r="SGI414" s="1085"/>
      <c r="SGJ414" s="1085"/>
      <c r="SGK414" s="1080"/>
      <c r="SGL414" s="1085"/>
      <c r="SGM414" s="1085"/>
      <c r="SGN414" s="1085"/>
      <c r="SGO414" s="1085"/>
      <c r="SGP414" s="1085"/>
      <c r="SGQ414" s="1085"/>
      <c r="SGR414" s="1085"/>
      <c r="SGS414" s="1085"/>
      <c r="SGT414" s="1085"/>
      <c r="SGU414" s="1085"/>
      <c r="SGV414" s="1085"/>
      <c r="SGW414" s="1085"/>
      <c r="SGX414" s="1085"/>
      <c r="SGY414" s="1085"/>
      <c r="SGZ414" s="1080"/>
      <c r="SHA414" s="1085"/>
      <c r="SHB414" s="1085"/>
      <c r="SHC414" s="1085"/>
      <c r="SHD414" s="1085"/>
      <c r="SHE414" s="1085"/>
      <c r="SHF414" s="1085"/>
      <c r="SHG414" s="1085"/>
      <c r="SHH414" s="1085"/>
      <c r="SHI414" s="1085"/>
      <c r="SHJ414" s="1085"/>
      <c r="SHK414" s="1085"/>
      <c r="SHL414" s="1085"/>
      <c r="SHM414" s="1085"/>
      <c r="SHN414" s="1085"/>
      <c r="SHO414" s="1080"/>
      <c r="SHP414" s="1085"/>
      <c r="SHQ414" s="1085"/>
      <c r="SHR414" s="1085"/>
      <c r="SHS414" s="1085"/>
      <c r="SHT414" s="1085"/>
      <c r="SHU414" s="1085"/>
      <c r="SHV414" s="1085"/>
      <c r="SHW414" s="1085"/>
      <c r="SHX414" s="1085"/>
      <c r="SHY414" s="1085"/>
      <c r="SHZ414" s="1085"/>
      <c r="SIA414" s="1085"/>
      <c r="SIB414" s="1085"/>
      <c r="SIC414" s="1085"/>
      <c r="SID414" s="1080"/>
      <c r="SIE414" s="1085"/>
      <c r="SIF414" s="1085"/>
      <c r="SIG414" s="1085"/>
      <c r="SIH414" s="1085"/>
      <c r="SII414" s="1085"/>
      <c r="SIJ414" s="1085"/>
      <c r="SIK414" s="1085"/>
      <c r="SIL414" s="1085"/>
      <c r="SIM414" s="1085"/>
      <c r="SIN414" s="1085"/>
      <c r="SIO414" s="1085"/>
      <c r="SIP414" s="1085"/>
      <c r="SIQ414" s="1085"/>
      <c r="SIR414" s="1085"/>
      <c r="SIS414" s="1080"/>
      <c r="SIT414" s="1085"/>
      <c r="SIU414" s="1085"/>
      <c r="SIV414" s="1085"/>
      <c r="SIW414" s="1085"/>
      <c r="SIX414" s="1085"/>
      <c r="SIY414" s="1085"/>
      <c r="SIZ414" s="1085"/>
      <c r="SJA414" s="1085"/>
      <c r="SJB414" s="1085"/>
      <c r="SJC414" s="1085"/>
      <c r="SJD414" s="1085"/>
      <c r="SJE414" s="1085"/>
      <c r="SJF414" s="1085"/>
      <c r="SJG414" s="1085"/>
      <c r="SJH414" s="1080"/>
      <c r="SJI414" s="1085"/>
      <c r="SJJ414" s="1085"/>
      <c r="SJK414" s="1085"/>
      <c r="SJL414" s="1085"/>
      <c r="SJM414" s="1085"/>
      <c r="SJN414" s="1085"/>
      <c r="SJO414" s="1085"/>
      <c r="SJP414" s="1085"/>
      <c r="SJQ414" s="1085"/>
      <c r="SJR414" s="1085"/>
      <c r="SJS414" s="1085"/>
      <c r="SJT414" s="1085"/>
      <c r="SJU414" s="1085"/>
      <c r="SJV414" s="1085"/>
      <c r="SJW414" s="1080"/>
      <c r="SJX414" s="1085"/>
      <c r="SJY414" s="1085"/>
      <c r="SJZ414" s="1085"/>
      <c r="SKA414" s="1085"/>
      <c r="SKB414" s="1085"/>
      <c r="SKC414" s="1085"/>
      <c r="SKD414" s="1085"/>
      <c r="SKE414" s="1085"/>
      <c r="SKF414" s="1085"/>
      <c r="SKG414" s="1085"/>
      <c r="SKH414" s="1085"/>
      <c r="SKI414" s="1085"/>
      <c r="SKJ414" s="1085"/>
      <c r="SKK414" s="1085"/>
      <c r="SKL414" s="1080"/>
      <c r="SKM414" s="1085"/>
      <c r="SKN414" s="1085"/>
      <c r="SKO414" s="1085"/>
      <c r="SKP414" s="1085"/>
      <c r="SKQ414" s="1085"/>
      <c r="SKR414" s="1085"/>
      <c r="SKS414" s="1085"/>
      <c r="SKT414" s="1085"/>
      <c r="SKU414" s="1085"/>
      <c r="SKV414" s="1085"/>
      <c r="SKW414" s="1085"/>
      <c r="SKX414" s="1085"/>
      <c r="SKY414" s="1085"/>
      <c r="SKZ414" s="1085"/>
      <c r="SLA414" s="1080"/>
      <c r="SLB414" s="1085"/>
      <c r="SLC414" s="1085"/>
      <c r="SLD414" s="1085"/>
      <c r="SLE414" s="1085"/>
      <c r="SLF414" s="1085"/>
      <c r="SLG414" s="1085"/>
      <c r="SLH414" s="1085"/>
      <c r="SLI414" s="1085"/>
      <c r="SLJ414" s="1085"/>
      <c r="SLK414" s="1085"/>
      <c r="SLL414" s="1085"/>
      <c r="SLM414" s="1085"/>
      <c r="SLN414" s="1085"/>
      <c r="SLO414" s="1085"/>
      <c r="SLP414" s="1080"/>
      <c r="SLQ414" s="1085"/>
      <c r="SLR414" s="1085"/>
      <c r="SLS414" s="1085"/>
      <c r="SLT414" s="1085"/>
      <c r="SLU414" s="1085"/>
      <c r="SLV414" s="1085"/>
      <c r="SLW414" s="1085"/>
      <c r="SLX414" s="1085"/>
      <c r="SLY414" s="1085"/>
      <c r="SLZ414" s="1085"/>
      <c r="SMA414" s="1085"/>
      <c r="SMB414" s="1085"/>
      <c r="SMC414" s="1085"/>
      <c r="SMD414" s="1085"/>
      <c r="SME414" s="1080"/>
      <c r="SMF414" s="1085"/>
      <c r="SMG414" s="1085"/>
      <c r="SMH414" s="1085"/>
      <c r="SMI414" s="1085"/>
      <c r="SMJ414" s="1085"/>
      <c r="SMK414" s="1085"/>
      <c r="SML414" s="1085"/>
      <c r="SMM414" s="1085"/>
      <c r="SMN414" s="1085"/>
      <c r="SMO414" s="1085"/>
      <c r="SMP414" s="1085"/>
      <c r="SMQ414" s="1085"/>
      <c r="SMR414" s="1085"/>
      <c r="SMS414" s="1085"/>
      <c r="SMT414" s="1080"/>
      <c r="SMU414" s="1085"/>
      <c r="SMV414" s="1085"/>
      <c r="SMW414" s="1085"/>
      <c r="SMX414" s="1085"/>
      <c r="SMY414" s="1085"/>
      <c r="SMZ414" s="1085"/>
      <c r="SNA414" s="1085"/>
      <c r="SNB414" s="1085"/>
      <c r="SNC414" s="1085"/>
      <c r="SND414" s="1085"/>
      <c r="SNE414" s="1085"/>
      <c r="SNF414" s="1085"/>
      <c r="SNG414" s="1085"/>
      <c r="SNH414" s="1085"/>
      <c r="SNI414" s="1080"/>
      <c r="SNJ414" s="1085"/>
      <c r="SNK414" s="1085"/>
      <c r="SNL414" s="1085"/>
      <c r="SNM414" s="1085"/>
      <c r="SNN414" s="1085"/>
      <c r="SNO414" s="1085"/>
      <c r="SNP414" s="1085"/>
      <c r="SNQ414" s="1085"/>
      <c r="SNR414" s="1085"/>
      <c r="SNS414" s="1085"/>
      <c r="SNT414" s="1085"/>
      <c r="SNU414" s="1085"/>
      <c r="SNV414" s="1085"/>
      <c r="SNW414" s="1085"/>
      <c r="SNX414" s="1080"/>
      <c r="SNY414" s="1085"/>
      <c r="SNZ414" s="1085"/>
      <c r="SOA414" s="1085"/>
      <c r="SOB414" s="1085"/>
      <c r="SOC414" s="1085"/>
      <c r="SOD414" s="1085"/>
      <c r="SOE414" s="1085"/>
      <c r="SOF414" s="1085"/>
      <c r="SOG414" s="1085"/>
      <c r="SOH414" s="1085"/>
      <c r="SOI414" s="1085"/>
      <c r="SOJ414" s="1085"/>
      <c r="SOK414" s="1085"/>
      <c r="SOL414" s="1085"/>
      <c r="SOM414" s="1080"/>
      <c r="SON414" s="1085"/>
      <c r="SOO414" s="1085"/>
      <c r="SOP414" s="1085"/>
      <c r="SOQ414" s="1085"/>
      <c r="SOR414" s="1085"/>
      <c r="SOS414" s="1085"/>
      <c r="SOT414" s="1085"/>
      <c r="SOU414" s="1085"/>
      <c r="SOV414" s="1085"/>
      <c r="SOW414" s="1085"/>
      <c r="SOX414" s="1085"/>
      <c r="SOY414" s="1085"/>
      <c r="SOZ414" s="1085"/>
      <c r="SPA414" s="1085"/>
      <c r="SPB414" s="1080"/>
      <c r="SPC414" s="1085"/>
      <c r="SPD414" s="1085"/>
      <c r="SPE414" s="1085"/>
      <c r="SPF414" s="1085"/>
      <c r="SPG414" s="1085"/>
      <c r="SPH414" s="1085"/>
      <c r="SPI414" s="1085"/>
      <c r="SPJ414" s="1085"/>
      <c r="SPK414" s="1085"/>
      <c r="SPL414" s="1085"/>
      <c r="SPM414" s="1085"/>
      <c r="SPN414" s="1085"/>
      <c r="SPO414" s="1085"/>
      <c r="SPP414" s="1085"/>
      <c r="SPQ414" s="1080"/>
      <c r="SPR414" s="1085"/>
      <c r="SPS414" s="1085"/>
      <c r="SPT414" s="1085"/>
      <c r="SPU414" s="1085"/>
      <c r="SPV414" s="1085"/>
      <c r="SPW414" s="1085"/>
      <c r="SPX414" s="1085"/>
      <c r="SPY414" s="1085"/>
      <c r="SPZ414" s="1085"/>
      <c r="SQA414" s="1085"/>
      <c r="SQB414" s="1085"/>
      <c r="SQC414" s="1085"/>
      <c r="SQD414" s="1085"/>
      <c r="SQE414" s="1085"/>
      <c r="SQF414" s="1080"/>
      <c r="SQG414" s="1085"/>
      <c r="SQH414" s="1085"/>
      <c r="SQI414" s="1085"/>
      <c r="SQJ414" s="1085"/>
      <c r="SQK414" s="1085"/>
      <c r="SQL414" s="1085"/>
      <c r="SQM414" s="1085"/>
      <c r="SQN414" s="1085"/>
      <c r="SQO414" s="1085"/>
      <c r="SQP414" s="1085"/>
      <c r="SQQ414" s="1085"/>
      <c r="SQR414" s="1085"/>
      <c r="SQS414" s="1085"/>
      <c r="SQT414" s="1085"/>
      <c r="SQU414" s="1080"/>
      <c r="SQV414" s="1085"/>
      <c r="SQW414" s="1085"/>
      <c r="SQX414" s="1085"/>
      <c r="SQY414" s="1085"/>
      <c r="SQZ414" s="1085"/>
      <c r="SRA414" s="1085"/>
      <c r="SRB414" s="1085"/>
      <c r="SRC414" s="1085"/>
      <c r="SRD414" s="1085"/>
      <c r="SRE414" s="1085"/>
      <c r="SRF414" s="1085"/>
      <c r="SRG414" s="1085"/>
      <c r="SRH414" s="1085"/>
      <c r="SRI414" s="1085"/>
      <c r="SRJ414" s="1080"/>
      <c r="SRK414" s="1085"/>
      <c r="SRL414" s="1085"/>
      <c r="SRM414" s="1085"/>
      <c r="SRN414" s="1085"/>
      <c r="SRO414" s="1085"/>
      <c r="SRP414" s="1085"/>
      <c r="SRQ414" s="1085"/>
      <c r="SRR414" s="1085"/>
      <c r="SRS414" s="1085"/>
      <c r="SRT414" s="1085"/>
      <c r="SRU414" s="1085"/>
      <c r="SRV414" s="1085"/>
      <c r="SRW414" s="1085"/>
      <c r="SRX414" s="1085"/>
      <c r="SRY414" s="1080"/>
      <c r="SRZ414" s="1085"/>
      <c r="SSA414" s="1085"/>
      <c r="SSB414" s="1085"/>
      <c r="SSC414" s="1085"/>
      <c r="SSD414" s="1085"/>
      <c r="SSE414" s="1085"/>
      <c r="SSF414" s="1085"/>
      <c r="SSG414" s="1085"/>
      <c r="SSH414" s="1085"/>
      <c r="SSI414" s="1085"/>
      <c r="SSJ414" s="1085"/>
      <c r="SSK414" s="1085"/>
      <c r="SSL414" s="1085"/>
      <c r="SSM414" s="1085"/>
      <c r="SSN414" s="1080"/>
      <c r="SSO414" s="1085"/>
      <c r="SSP414" s="1085"/>
      <c r="SSQ414" s="1085"/>
      <c r="SSR414" s="1085"/>
      <c r="SSS414" s="1085"/>
      <c r="SST414" s="1085"/>
      <c r="SSU414" s="1085"/>
      <c r="SSV414" s="1085"/>
      <c r="SSW414" s="1085"/>
      <c r="SSX414" s="1085"/>
      <c r="SSY414" s="1085"/>
      <c r="SSZ414" s="1085"/>
      <c r="STA414" s="1085"/>
      <c r="STB414" s="1085"/>
      <c r="STC414" s="1080"/>
      <c r="STD414" s="1085"/>
      <c r="STE414" s="1085"/>
      <c r="STF414" s="1085"/>
      <c r="STG414" s="1085"/>
      <c r="STH414" s="1085"/>
      <c r="STI414" s="1085"/>
      <c r="STJ414" s="1085"/>
      <c r="STK414" s="1085"/>
      <c r="STL414" s="1085"/>
      <c r="STM414" s="1085"/>
      <c r="STN414" s="1085"/>
      <c r="STO414" s="1085"/>
      <c r="STP414" s="1085"/>
      <c r="STQ414" s="1085"/>
      <c r="STR414" s="1080"/>
      <c r="STS414" s="1085"/>
      <c r="STT414" s="1085"/>
      <c r="STU414" s="1085"/>
      <c r="STV414" s="1085"/>
      <c r="STW414" s="1085"/>
      <c r="STX414" s="1085"/>
      <c r="STY414" s="1085"/>
      <c r="STZ414" s="1085"/>
      <c r="SUA414" s="1085"/>
      <c r="SUB414" s="1085"/>
      <c r="SUC414" s="1085"/>
      <c r="SUD414" s="1085"/>
      <c r="SUE414" s="1085"/>
      <c r="SUF414" s="1085"/>
      <c r="SUG414" s="1080"/>
      <c r="SUH414" s="1085"/>
      <c r="SUI414" s="1085"/>
      <c r="SUJ414" s="1085"/>
      <c r="SUK414" s="1085"/>
      <c r="SUL414" s="1085"/>
      <c r="SUM414" s="1085"/>
      <c r="SUN414" s="1085"/>
      <c r="SUO414" s="1085"/>
      <c r="SUP414" s="1085"/>
      <c r="SUQ414" s="1085"/>
      <c r="SUR414" s="1085"/>
      <c r="SUS414" s="1085"/>
      <c r="SUT414" s="1085"/>
      <c r="SUU414" s="1085"/>
      <c r="SUV414" s="1080"/>
      <c r="SUW414" s="1085"/>
      <c r="SUX414" s="1085"/>
      <c r="SUY414" s="1085"/>
      <c r="SUZ414" s="1085"/>
      <c r="SVA414" s="1085"/>
      <c r="SVB414" s="1085"/>
      <c r="SVC414" s="1085"/>
      <c r="SVD414" s="1085"/>
      <c r="SVE414" s="1085"/>
      <c r="SVF414" s="1085"/>
      <c r="SVG414" s="1085"/>
      <c r="SVH414" s="1085"/>
      <c r="SVI414" s="1085"/>
      <c r="SVJ414" s="1085"/>
      <c r="SVK414" s="1080"/>
      <c r="SVL414" s="1085"/>
      <c r="SVM414" s="1085"/>
      <c r="SVN414" s="1085"/>
      <c r="SVO414" s="1085"/>
      <c r="SVP414" s="1085"/>
      <c r="SVQ414" s="1085"/>
      <c r="SVR414" s="1085"/>
      <c r="SVS414" s="1085"/>
      <c r="SVT414" s="1085"/>
      <c r="SVU414" s="1085"/>
      <c r="SVV414" s="1085"/>
      <c r="SVW414" s="1085"/>
      <c r="SVX414" s="1085"/>
      <c r="SVY414" s="1085"/>
      <c r="SVZ414" s="1080"/>
      <c r="SWA414" s="1085"/>
      <c r="SWB414" s="1085"/>
      <c r="SWC414" s="1085"/>
      <c r="SWD414" s="1085"/>
      <c r="SWE414" s="1085"/>
      <c r="SWF414" s="1085"/>
      <c r="SWG414" s="1085"/>
      <c r="SWH414" s="1085"/>
      <c r="SWI414" s="1085"/>
      <c r="SWJ414" s="1085"/>
      <c r="SWK414" s="1085"/>
      <c r="SWL414" s="1085"/>
      <c r="SWM414" s="1085"/>
      <c r="SWN414" s="1085"/>
      <c r="SWO414" s="1080"/>
      <c r="SWP414" s="1085"/>
      <c r="SWQ414" s="1085"/>
      <c r="SWR414" s="1085"/>
      <c r="SWS414" s="1085"/>
      <c r="SWT414" s="1085"/>
      <c r="SWU414" s="1085"/>
      <c r="SWV414" s="1085"/>
      <c r="SWW414" s="1085"/>
      <c r="SWX414" s="1085"/>
      <c r="SWY414" s="1085"/>
      <c r="SWZ414" s="1085"/>
      <c r="SXA414" s="1085"/>
      <c r="SXB414" s="1085"/>
      <c r="SXC414" s="1085"/>
      <c r="SXD414" s="1080"/>
      <c r="SXE414" s="1085"/>
      <c r="SXF414" s="1085"/>
      <c r="SXG414" s="1085"/>
      <c r="SXH414" s="1085"/>
      <c r="SXI414" s="1085"/>
      <c r="SXJ414" s="1085"/>
      <c r="SXK414" s="1085"/>
      <c r="SXL414" s="1085"/>
      <c r="SXM414" s="1085"/>
      <c r="SXN414" s="1085"/>
      <c r="SXO414" s="1085"/>
      <c r="SXP414" s="1085"/>
      <c r="SXQ414" s="1085"/>
      <c r="SXR414" s="1085"/>
      <c r="SXS414" s="1080"/>
      <c r="SXT414" s="1085"/>
      <c r="SXU414" s="1085"/>
      <c r="SXV414" s="1085"/>
      <c r="SXW414" s="1085"/>
      <c r="SXX414" s="1085"/>
      <c r="SXY414" s="1085"/>
      <c r="SXZ414" s="1085"/>
      <c r="SYA414" s="1085"/>
      <c r="SYB414" s="1085"/>
      <c r="SYC414" s="1085"/>
      <c r="SYD414" s="1085"/>
      <c r="SYE414" s="1085"/>
      <c r="SYF414" s="1085"/>
      <c r="SYG414" s="1085"/>
      <c r="SYH414" s="1080"/>
      <c r="SYI414" s="1085"/>
      <c r="SYJ414" s="1085"/>
      <c r="SYK414" s="1085"/>
      <c r="SYL414" s="1085"/>
      <c r="SYM414" s="1085"/>
      <c r="SYN414" s="1085"/>
      <c r="SYO414" s="1085"/>
      <c r="SYP414" s="1085"/>
      <c r="SYQ414" s="1085"/>
      <c r="SYR414" s="1085"/>
      <c r="SYS414" s="1085"/>
      <c r="SYT414" s="1085"/>
      <c r="SYU414" s="1085"/>
      <c r="SYV414" s="1085"/>
      <c r="SYW414" s="1080"/>
      <c r="SYX414" s="1085"/>
      <c r="SYY414" s="1085"/>
      <c r="SYZ414" s="1085"/>
      <c r="SZA414" s="1085"/>
      <c r="SZB414" s="1085"/>
      <c r="SZC414" s="1085"/>
      <c r="SZD414" s="1085"/>
      <c r="SZE414" s="1085"/>
      <c r="SZF414" s="1085"/>
      <c r="SZG414" s="1085"/>
      <c r="SZH414" s="1085"/>
      <c r="SZI414" s="1085"/>
      <c r="SZJ414" s="1085"/>
      <c r="SZK414" s="1085"/>
      <c r="SZL414" s="1080"/>
      <c r="SZM414" s="1085"/>
      <c r="SZN414" s="1085"/>
      <c r="SZO414" s="1085"/>
      <c r="SZP414" s="1085"/>
      <c r="SZQ414" s="1085"/>
      <c r="SZR414" s="1085"/>
      <c r="SZS414" s="1085"/>
      <c r="SZT414" s="1085"/>
      <c r="SZU414" s="1085"/>
      <c r="SZV414" s="1085"/>
      <c r="SZW414" s="1085"/>
      <c r="SZX414" s="1085"/>
      <c r="SZY414" s="1085"/>
      <c r="SZZ414" s="1085"/>
      <c r="TAA414" s="1080"/>
      <c r="TAB414" s="1085"/>
      <c r="TAC414" s="1085"/>
      <c r="TAD414" s="1085"/>
      <c r="TAE414" s="1085"/>
      <c r="TAF414" s="1085"/>
      <c r="TAG414" s="1085"/>
      <c r="TAH414" s="1085"/>
      <c r="TAI414" s="1085"/>
      <c r="TAJ414" s="1085"/>
      <c r="TAK414" s="1085"/>
      <c r="TAL414" s="1085"/>
      <c r="TAM414" s="1085"/>
      <c r="TAN414" s="1085"/>
      <c r="TAO414" s="1085"/>
      <c r="TAP414" s="1080"/>
      <c r="TAQ414" s="1085"/>
      <c r="TAR414" s="1085"/>
      <c r="TAS414" s="1085"/>
      <c r="TAT414" s="1085"/>
      <c r="TAU414" s="1085"/>
      <c r="TAV414" s="1085"/>
      <c r="TAW414" s="1085"/>
      <c r="TAX414" s="1085"/>
      <c r="TAY414" s="1085"/>
      <c r="TAZ414" s="1085"/>
      <c r="TBA414" s="1085"/>
      <c r="TBB414" s="1085"/>
      <c r="TBC414" s="1085"/>
      <c r="TBD414" s="1085"/>
      <c r="TBE414" s="1080"/>
      <c r="TBF414" s="1085"/>
      <c r="TBG414" s="1085"/>
      <c r="TBH414" s="1085"/>
      <c r="TBI414" s="1085"/>
      <c r="TBJ414" s="1085"/>
      <c r="TBK414" s="1085"/>
      <c r="TBL414" s="1085"/>
      <c r="TBM414" s="1085"/>
      <c r="TBN414" s="1085"/>
      <c r="TBO414" s="1085"/>
      <c r="TBP414" s="1085"/>
      <c r="TBQ414" s="1085"/>
      <c r="TBR414" s="1085"/>
      <c r="TBS414" s="1085"/>
      <c r="TBT414" s="1080"/>
      <c r="TBU414" s="1085"/>
      <c r="TBV414" s="1085"/>
      <c r="TBW414" s="1085"/>
      <c r="TBX414" s="1085"/>
      <c r="TBY414" s="1085"/>
      <c r="TBZ414" s="1085"/>
      <c r="TCA414" s="1085"/>
      <c r="TCB414" s="1085"/>
      <c r="TCC414" s="1085"/>
      <c r="TCD414" s="1085"/>
      <c r="TCE414" s="1085"/>
      <c r="TCF414" s="1085"/>
      <c r="TCG414" s="1085"/>
      <c r="TCH414" s="1085"/>
      <c r="TCI414" s="1080"/>
      <c r="TCJ414" s="1085"/>
      <c r="TCK414" s="1085"/>
      <c r="TCL414" s="1085"/>
      <c r="TCM414" s="1085"/>
      <c r="TCN414" s="1085"/>
      <c r="TCO414" s="1085"/>
      <c r="TCP414" s="1085"/>
      <c r="TCQ414" s="1085"/>
      <c r="TCR414" s="1085"/>
      <c r="TCS414" s="1085"/>
      <c r="TCT414" s="1085"/>
      <c r="TCU414" s="1085"/>
      <c r="TCV414" s="1085"/>
      <c r="TCW414" s="1085"/>
      <c r="TCX414" s="1080"/>
      <c r="TCY414" s="1085"/>
      <c r="TCZ414" s="1085"/>
      <c r="TDA414" s="1085"/>
      <c r="TDB414" s="1085"/>
      <c r="TDC414" s="1085"/>
      <c r="TDD414" s="1085"/>
      <c r="TDE414" s="1085"/>
      <c r="TDF414" s="1085"/>
      <c r="TDG414" s="1085"/>
      <c r="TDH414" s="1085"/>
      <c r="TDI414" s="1085"/>
      <c r="TDJ414" s="1085"/>
      <c r="TDK414" s="1085"/>
      <c r="TDL414" s="1085"/>
      <c r="TDM414" s="1080"/>
      <c r="TDN414" s="1085"/>
      <c r="TDO414" s="1085"/>
      <c r="TDP414" s="1085"/>
      <c r="TDQ414" s="1085"/>
      <c r="TDR414" s="1085"/>
      <c r="TDS414" s="1085"/>
      <c r="TDT414" s="1085"/>
      <c r="TDU414" s="1085"/>
      <c r="TDV414" s="1085"/>
      <c r="TDW414" s="1085"/>
      <c r="TDX414" s="1085"/>
      <c r="TDY414" s="1085"/>
      <c r="TDZ414" s="1085"/>
      <c r="TEA414" s="1085"/>
      <c r="TEB414" s="1080"/>
      <c r="TEC414" s="1085"/>
      <c r="TED414" s="1085"/>
      <c r="TEE414" s="1085"/>
      <c r="TEF414" s="1085"/>
      <c r="TEG414" s="1085"/>
      <c r="TEH414" s="1085"/>
      <c r="TEI414" s="1085"/>
      <c r="TEJ414" s="1085"/>
      <c r="TEK414" s="1085"/>
      <c r="TEL414" s="1085"/>
      <c r="TEM414" s="1085"/>
      <c r="TEN414" s="1085"/>
      <c r="TEO414" s="1085"/>
      <c r="TEP414" s="1085"/>
      <c r="TEQ414" s="1080"/>
      <c r="TER414" s="1085"/>
      <c r="TES414" s="1085"/>
      <c r="TET414" s="1085"/>
      <c r="TEU414" s="1085"/>
      <c r="TEV414" s="1085"/>
      <c r="TEW414" s="1085"/>
      <c r="TEX414" s="1085"/>
      <c r="TEY414" s="1085"/>
      <c r="TEZ414" s="1085"/>
      <c r="TFA414" s="1085"/>
      <c r="TFB414" s="1085"/>
      <c r="TFC414" s="1085"/>
      <c r="TFD414" s="1085"/>
      <c r="TFE414" s="1085"/>
      <c r="TFF414" s="1080"/>
      <c r="TFG414" s="1085"/>
      <c r="TFH414" s="1085"/>
      <c r="TFI414" s="1085"/>
      <c r="TFJ414" s="1085"/>
      <c r="TFK414" s="1085"/>
      <c r="TFL414" s="1085"/>
      <c r="TFM414" s="1085"/>
      <c r="TFN414" s="1085"/>
      <c r="TFO414" s="1085"/>
      <c r="TFP414" s="1085"/>
      <c r="TFQ414" s="1085"/>
      <c r="TFR414" s="1085"/>
      <c r="TFS414" s="1085"/>
      <c r="TFT414" s="1085"/>
      <c r="TFU414" s="1080"/>
      <c r="TFV414" s="1085"/>
      <c r="TFW414" s="1085"/>
      <c r="TFX414" s="1085"/>
      <c r="TFY414" s="1085"/>
      <c r="TFZ414" s="1085"/>
      <c r="TGA414" s="1085"/>
      <c r="TGB414" s="1085"/>
      <c r="TGC414" s="1085"/>
      <c r="TGD414" s="1085"/>
      <c r="TGE414" s="1085"/>
      <c r="TGF414" s="1085"/>
      <c r="TGG414" s="1085"/>
      <c r="TGH414" s="1085"/>
      <c r="TGI414" s="1085"/>
      <c r="TGJ414" s="1080"/>
      <c r="TGK414" s="1085"/>
      <c r="TGL414" s="1085"/>
      <c r="TGM414" s="1085"/>
      <c r="TGN414" s="1085"/>
      <c r="TGO414" s="1085"/>
      <c r="TGP414" s="1085"/>
      <c r="TGQ414" s="1085"/>
      <c r="TGR414" s="1085"/>
      <c r="TGS414" s="1085"/>
      <c r="TGT414" s="1085"/>
      <c r="TGU414" s="1085"/>
      <c r="TGV414" s="1085"/>
      <c r="TGW414" s="1085"/>
      <c r="TGX414" s="1085"/>
      <c r="TGY414" s="1080"/>
      <c r="TGZ414" s="1085"/>
      <c r="THA414" s="1085"/>
      <c r="THB414" s="1085"/>
      <c r="THC414" s="1085"/>
      <c r="THD414" s="1085"/>
      <c r="THE414" s="1085"/>
      <c r="THF414" s="1085"/>
      <c r="THG414" s="1085"/>
      <c r="THH414" s="1085"/>
      <c r="THI414" s="1085"/>
      <c r="THJ414" s="1085"/>
      <c r="THK414" s="1085"/>
      <c r="THL414" s="1085"/>
      <c r="THM414" s="1085"/>
      <c r="THN414" s="1080"/>
      <c r="THO414" s="1085"/>
      <c r="THP414" s="1085"/>
      <c r="THQ414" s="1085"/>
      <c r="THR414" s="1085"/>
      <c r="THS414" s="1085"/>
      <c r="THT414" s="1085"/>
      <c r="THU414" s="1085"/>
      <c r="THV414" s="1085"/>
      <c r="THW414" s="1085"/>
      <c r="THX414" s="1085"/>
      <c r="THY414" s="1085"/>
      <c r="THZ414" s="1085"/>
      <c r="TIA414" s="1085"/>
      <c r="TIB414" s="1085"/>
      <c r="TIC414" s="1080"/>
      <c r="TID414" s="1085"/>
      <c r="TIE414" s="1085"/>
      <c r="TIF414" s="1085"/>
      <c r="TIG414" s="1085"/>
      <c r="TIH414" s="1085"/>
      <c r="TII414" s="1085"/>
      <c r="TIJ414" s="1085"/>
      <c r="TIK414" s="1085"/>
      <c r="TIL414" s="1085"/>
      <c r="TIM414" s="1085"/>
      <c r="TIN414" s="1085"/>
      <c r="TIO414" s="1085"/>
      <c r="TIP414" s="1085"/>
      <c r="TIQ414" s="1085"/>
      <c r="TIR414" s="1080"/>
      <c r="TIS414" s="1085"/>
      <c r="TIT414" s="1085"/>
      <c r="TIU414" s="1085"/>
      <c r="TIV414" s="1085"/>
      <c r="TIW414" s="1085"/>
      <c r="TIX414" s="1085"/>
      <c r="TIY414" s="1085"/>
      <c r="TIZ414" s="1085"/>
      <c r="TJA414" s="1085"/>
      <c r="TJB414" s="1085"/>
      <c r="TJC414" s="1085"/>
      <c r="TJD414" s="1085"/>
      <c r="TJE414" s="1085"/>
      <c r="TJF414" s="1085"/>
      <c r="TJG414" s="1080"/>
      <c r="TJH414" s="1085"/>
      <c r="TJI414" s="1085"/>
      <c r="TJJ414" s="1085"/>
      <c r="TJK414" s="1085"/>
      <c r="TJL414" s="1085"/>
      <c r="TJM414" s="1085"/>
      <c r="TJN414" s="1085"/>
      <c r="TJO414" s="1085"/>
      <c r="TJP414" s="1085"/>
      <c r="TJQ414" s="1085"/>
      <c r="TJR414" s="1085"/>
      <c r="TJS414" s="1085"/>
      <c r="TJT414" s="1085"/>
      <c r="TJU414" s="1085"/>
      <c r="TJV414" s="1080"/>
      <c r="TJW414" s="1085"/>
      <c r="TJX414" s="1085"/>
      <c r="TJY414" s="1085"/>
      <c r="TJZ414" s="1085"/>
      <c r="TKA414" s="1085"/>
      <c r="TKB414" s="1085"/>
      <c r="TKC414" s="1085"/>
      <c r="TKD414" s="1085"/>
      <c r="TKE414" s="1085"/>
      <c r="TKF414" s="1085"/>
      <c r="TKG414" s="1085"/>
      <c r="TKH414" s="1085"/>
      <c r="TKI414" s="1085"/>
      <c r="TKJ414" s="1085"/>
      <c r="TKK414" s="1080"/>
      <c r="TKL414" s="1085"/>
      <c r="TKM414" s="1085"/>
      <c r="TKN414" s="1085"/>
      <c r="TKO414" s="1085"/>
      <c r="TKP414" s="1085"/>
      <c r="TKQ414" s="1085"/>
      <c r="TKR414" s="1085"/>
      <c r="TKS414" s="1085"/>
      <c r="TKT414" s="1085"/>
      <c r="TKU414" s="1085"/>
      <c r="TKV414" s="1085"/>
      <c r="TKW414" s="1085"/>
      <c r="TKX414" s="1085"/>
      <c r="TKY414" s="1085"/>
      <c r="TKZ414" s="1080"/>
      <c r="TLA414" s="1085"/>
      <c r="TLB414" s="1085"/>
      <c r="TLC414" s="1085"/>
      <c r="TLD414" s="1085"/>
      <c r="TLE414" s="1085"/>
      <c r="TLF414" s="1085"/>
      <c r="TLG414" s="1085"/>
      <c r="TLH414" s="1085"/>
      <c r="TLI414" s="1085"/>
      <c r="TLJ414" s="1085"/>
      <c r="TLK414" s="1085"/>
      <c r="TLL414" s="1085"/>
      <c r="TLM414" s="1085"/>
      <c r="TLN414" s="1085"/>
      <c r="TLO414" s="1080"/>
      <c r="TLP414" s="1085"/>
      <c r="TLQ414" s="1085"/>
      <c r="TLR414" s="1085"/>
      <c r="TLS414" s="1085"/>
      <c r="TLT414" s="1085"/>
      <c r="TLU414" s="1085"/>
      <c r="TLV414" s="1085"/>
      <c r="TLW414" s="1085"/>
      <c r="TLX414" s="1085"/>
      <c r="TLY414" s="1085"/>
      <c r="TLZ414" s="1085"/>
      <c r="TMA414" s="1085"/>
      <c r="TMB414" s="1085"/>
      <c r="TMC414" s="1085"/>
      <c r="TMD414" s="1080"/>
      <c r="TME414" s="1085"/>
      <c r="TMF414" s="1085"/>
      <c r="TMG414" s="1085"/>
      <c r="TMH414" s="1085"/>
      <c r="TMI414" s="1085"/>
      <c r="TMJ414" s="1085"/>
      <c r="TMK414" s="1085"/>
      <c r="TML414" s="1085"/>
      <c r="TMM414" s="1085"/>
      <c r="TMN414" s="1085"/>
      <c r="TMO414" s="1085"/>
      <c r="TMP414" s="1085"/>
      <c r="TMQ414" s="1085"/>
      <c r="TMR414" s="1085"/>
      <c r="TMS414" s="1080"/>
      <c r="TMT414" s="1085"/>
      <c r="TMU414" s="1085"/>
      <c r="TMV414" s="1085"/>
      <c r="TMW414" s="1085"/>
      <c r="TMX414" s="1085"/>
      <c r="TMY414" s="1085"/>
      <c r="TMZ414" s="1085"/>
      <c r="TNA414" s="1085"/>
      <c r="TNB414" s="1085"/>
      <c r="TNC414" s="1085"/>
      <c r="TND414" s="1085"/>
      <c r="TNE414" s="1085"/>
      <c r="TNF414" s="1085"/>
      <c r="TNG414" s="1085"/>
      <c r="TNH414" s="1080"/>
      <c r="TNI414" s="1085"/>
      <c r="TNJ414" s="1085"/>
      <c r="TNK414" s="1085"/>
      <c r="TNL414" s="1085"/>
      <c r="TNM414" s="1085"/>
      <c r="TNN414" s="1085"/>
      <c r="TNO414" s="1085"/>
      <c r="TNP414" s="1085"/>
      <c r="TNQ414" s="1085"/>
      <c r="TNR414" s="1085"/>
      <c r="TNS414" s="1085"/>
      <c r="TNT414" s="1085"/>
      <c r="TNU414" s="1085"/>
      <c r="TNV414" s="1085"/>
      <c r="TNW414" s="1080"/>
      <c r="TNX414" s="1085"/>
      <c r="TNY414" s="1085"/>
      <c r="TNZ414" s="1085"/>
      <c r="TOA414" s="1085"/>
      <c r="TOB414" s="1085"/>
      <c r="TOC414" s="1085"/>
      <c r="TOD414" s="1085"/>
      <c r="TOE414" s="1085"/>
      <c r="TOF414" s="1085"/>
      <c r="TOG414" s="1085"/>
      <c r="TOH414" s="1085"/>
      <c r="TOI414" s="1085"/>
      <c r="TOJ414" s="1085"/>
      <c r="TOK414" s="1085"/>
      <c r="TOL414" s="1080"/>
      <c r="TOM414" s="1085"/>
      <c r="TON414" s="1085"/>
      <c r="TOO414" s="1085"/>
      <c r="TOP414" s="1085"/>
      <c r="TOQ414" s="1085"/>
      <c r="TOR414" s="1085"/>
      <c r="TOS414" s="1085"/>
      <c r="TOT414" s="1085"/>
      <c r="TOU414" s="1085"/>
      <c r="TOV414" s="1085"/>
      <c r="TOW414" s="1085"/>
      <c r="TOX414" s="1085"/>
      <c r="TOY414" s="1085"/>
      <c r="TOZ414" s="1085"/>
      <c r="TPA414" s="1080"/>
      <c r="TPB414" s="1085"/>
      <c r="TPC414" s="1085"/>
      <c r="TPD414" s="1085"/>
      <c r="TPE414" s="1085"/>
      <c r="TPF414" s="1085"/>
      <c r="TPG414" s="1085"/>
      <c r="TPH414" s="1085"/>
      <c r="TPI414" s="1085"/>
      <c r="TPJ414" s="1085"/>
      <c r="TPK414" s="1085"/>
      <c r="TPL414" s="1085"/>
      <c r="TPM414" s="1085"/>
      <c r="TPN414" s="1085"/>
      <c r="TPO414" s="1085"/>
      <c r="TPP414" s="1080"/>
      <c r="TPQ414" s="1085"/>
      <c r="TPR414" s="1085"/>
      <c r="TPS414" s="1085"/>
      <c r="TPT414" s="1085"/>
      <c r="TPU414" s="1085"/>
      <c r="TPV414" s="1085"/>
      <c r="TPW414" s="1085"/>
      <c r="TPX414" s="1085"/>
      <c r="TPY414" s="1085"/>
      <c r="TPZ414" s="1085"/>
      <c r="TQA414" s="1085"/>
      <c r="TQB414" s="1085"/>
      <c r="TQC414" s="1085"/>
      <c r="TQD414" s="1085"/>
      <c r="TQE414" s="1080"/>
      <c r="TQF414" s="1085"/>
      <c r="TQG414" s="1085"/>
      <c r="TQH414" s="1085"/>
      <c r="TQI414" s="1085"/>
      <c r="TQJ414" s="1085"/>
      <c r="TQK414" s="1085"/>
      <c r="TQL414" s="1085"/>
      <c r="TQM414" s="1085"/>
      <c r="TQN414" s="1085"/>
      <c r="TQO414" s="1085"/>
      <c r="TQP414" s="1085"/>
      <c r="TQQ414" s="1085"/>
      <c r="TQR414" s="1085"/>
      <c r="TQS414" s="1085"/>
      <c r="TQT414" s="1080"/>
      <c r="TQU414" s="1085"/>
      <c r="TQV414" s="1085"/>
      <c r="TQW414" s="1085"/>
      <c r="TQX414" s="1085"/>
      <c r="TQY414" s="1085"/>
      <c r="TQZ414" s="1085"/>
      <c r="TRA414" s="1085"/>
      <c r="TRB414" s="1085"/>
      <c r="TRC414" s="1085"/>
      <c r="TRD414" s="1085"/>
      <c r="TRE414" s="1085"/>
      <c r="TRF414" s="1085"/>
      <c r="TRG414" s="1085"/>
      <c r="TRH414" s="1085"/>
      <c r="TRI414" s="1080"/>
      <c r="TRJ414" s="1085"/>
      <c r="TRK414" s="1085"/>
      <c r="TRL414" s="1085"/>
      <c r="TRM414" s="1085"/>
      <c r="TRN414" s="1085"/>
      <c r="TRO414" s="1085"/>
      <c r="TRP414" s="1085"/>
      <c r="TRQ414" s="1085"/>
      <c r="TRR414" s="1085"/>
      <c r="TRS414" s="1085"/>
      <c r="TRT414" s="1085"/>
      <c r="TRU414" s="1085"/>
      <c r="TRV414" s="1085"/>
      <c r="TRW414" s="1085"/>
      <c r="TRX414" s="1080"/>
      <c r="TRY414" s="1085"/>
      <c r="TRZ414" s="1085"/>
      <c r="TSA414" s="1085"/>
      <c r="TSB414" s="1085"/>
      <c r="TSC414" s="1085"/>
      <c r="TSD414" s="1085"/>
      <c r="TSE414" s="1085"/>
      <c r="TSF414" s="1085"/>
      <c r="TSG414" s="1085"/>
      <c r="TSH414" s="1085"/>
      <c r="TSI414" s="1085"/>
      <c r="TSJ414" s="1085"/>
      <c r="TSK414" s="1085"/>
      <c r="TSL414" s="1085"/>
      <c r="TSM414" s="1080"/>
      <c r="TSN414" s="1085"/>
      <c r="TSO414" s="1085"/>
      <c r="TSP414" s="1085"/>
      <c r="TSQ414" s="1085"/>
      <c r="TSR414" s="1085"/>
      <c r="TSS414" s="1085"/>
      <c r="TST414" s="1085"/>
      <c r="TSU414" s="1085"/>
      <c r="TSV414" s="1085"/>
      <c r="TSW414" s="1085"/>
      <c r="TSX414" s="1085"/>
      <c r="TSY414" s="1085"/>
      <c r="TSZ414" s="1085"/>
      <c r="TTA414" s="1085"/>
      <c r="TTB414" s="1080"/>
      <c r="TTC414" s="1085"/>
      <c r="TTD414" s="1085"/>
      <c r="TTE414" s="1085"/>
      <c r="TTF414" s="1085"/>
      <c r="TTG414" s="1085"/>
      <c r="TTH414" s="1085"/>
      <c r="TTI414" s="1085"/>
      <c r="TTJ414" s="1085"/>
      <c r="TTK414" s="1085"/>
      <c r="TTL414" s="1085"/>
      <c r="TTM414" s="1085"/>
      <c r="TTN414" s="1085"/>
      <c r="TTO414" s="1085"/>
      <c r="TTP414" s="1085"/>
      <c r="TTQ414" s="1080"/>
      <c r="TTR414" s="1085"/>
      <c r="TTS414" s="1085"/>
      <c r="TTT414" s="1085"/>
      <c r="TTU414" s="1085"/>
      <c r="TTV414" s="1085"/>
      <c r="TTW414" s="1085"/>
      <c r="TTX414" s="1085"/>
      <c r="TTY414" s="1085"/>
      <c r="TTZ414" s="1085"/>
      <c r="TUA414" s="1085"/>
      <c r="TUB414" s="1085"/>
      <c r="TUC414" s="1085"/>
      <c r="TUD414" s="1085"/>
      <c r="TUE414" s="1085"/>
      <c r="TUF414" s="1080"/>
      <c r="TUG414" s="1085"/>
      <c r="TUH414" s="1085"/>
      <c r="TUI414" s="1085"/>
      <c r="TUJ414" s="1085"/>
      <c r="TUK414" s="1085"/>
      <c r="TUL414" s="1085"/>
      <c r="TUM414" s="1085"/>
      <c r="TUN414" s="1085"/>
      <c r="TUO414" s="1085"/>
      <c r="TUP414" s="1085"/>
      <c r="TUQ414" s="1085"/>
      <c r="TUR414" s="1085"/>
      <c r="TUS414" s="1085"/>
      <c r="TUT414" s="1085"/>
      <c r="TUU414" s="1080"/>
      <c r="TUV414" s="1085"/>
      <c r="TUW414" s="1085"/>
      <c r="TUX414" s="1085"/>
      <c r="TUY414" s="1085"/>
      <c r="TUZ414" s="1085"/>
      <c r="TVA414" s="1085"/>
      <c r="TVB414" s="1085"/>
      <c r="TVC414" s="1085"/>
      <c r="TVD414" s="1085"/>
      <c r="TVE414" s="1085"/>
      <c r="TVF414" s="1085"/>
      <c r="TVG414" s="1085"/>
      <c r="TVH414" s="1085"/>
      <c r="TVI414" s="1085"/>
      <c r="TVJ414" s="1080"/>
      <c r="TVK414" s="1085"/>
      <c r="TVL414" s="1085"/>
      <c r="TVM414" s="1085"/>
      <c r="TVN414" s="1085"/>
      <c r="TVO414" s="1085"/>
      <c r="TVP414" s="1085"/>
      <c r="TVQ414" s="1085"/>
      <c r="TVR414" s="1085"/>
      <c r="TVS414" s="1085"/>
      <c r="TVT414" s="1085"/>
      <c r="TVU414" s="1085"/>
      <c r="TVV414" s="1085"/>
      <c r="TVW414" s="1085"/>
      <c r="TVX414" s="1085"/>
      <c r="TVY414" s="1080"/>
      <c r="TVZ414" s="1085"/>
      <c r="TWA414" s="1085"/>
      <c r="TWB414" s="1085"/>
      <c r="TWC414" s="1085"/>
      <c r="TWD414" s="1085"/>
      <c r="TWE414" s="1085"/>
      <c r="TWF414" s="1085"/>
      <c r="TWG414" s="1085"/>
      <c r="TWH414" s="1085"/>
      <c r="TWI414" s="1085"/>
      <c r="TWJ414" s="1085"/>
      <c r="TWK414" s="1085"/>
      <c r="TWL414" s="1085"/>
      <c r="TWM414" s="1085"/>
      <c r="TWN414" s="1080"/>
      <c r="TWO414" s="1085"/>
      <c r="TWP414" s="1085"/>
      <c r="TWQ414" s="1085"/>
      <c r="TWR414" s="1085"/>
      <c r="TWS414" s="1085"/>
      <c r="TWT414" s="1085"/>
      <c r="TWU414" s="1085"/>
      <c r="TWV414" s="1085"/>
      <c r="TWW414" s="1085"/>
      <c r="TWX414" s="1085"/>
      <c r="TWY414" s="1085"/>
      <c r="TWZ414" s="1085"/>
      <c r="TXA414" s="1085"/>
      <c r="TXB414" s="1085"/>
      <c r="TXC414" s="1080"/>
      <c r="TXD414" s="1085"/>
      <c r="TXE414" s="1085"/>
      <c r="TXF414" s="1085"/>
      <c r="TXG414" s="1085"/>
      <c r="TXH414" s="1085"/>
      <c r="TXI414" s="1085"/>
      <c r="TXJ414" s="1085"/>
      <c r="TXK414" s="1085"/>
      <c r="TXL414" s="1085"/>
      <c r="TXM414" s="1085"/>
      <c r="TXN414" s="1085"/>
      <c r="TXO414" s="1085"/>
      <c r="TXP414" s="1085"/>
      <c r="TXQ414" s="1085"/>
      <c r="TXR414" s="1080"/>
      <c r="TXS414" s="1085"/>
      <c r="TXT414" s="1085"/>
      <c r="TXU414" s="1085"/>
      <c r="TXV414" s="1085"/>
      <c r="TXW414" s="1085"/>
      <c r="TXX414" s="1085"/>
      <c r="TXY414" s="1085"/>
      <c r="TXZ414" s="1085"/>
      <c r="TYA414" s="1085"/>
      <c r="TYB414" s="1085"/>
      <c r="TYC414" s="1085"/>
      <c r="TYD414" s="1085"/>
      <c r="TYE414" s="1085"/>
      <c r="TYF414" s="1085"/>
      <c r="TYG414" s="1080"/>
      <c r="TYH414" s="1085"/>
      <c r="TYI414" s="1085"/>
      <c r="TYJ414" s="1085"/>
      <c r="TYK414" s="1085"/>
      <c r="TYL414" s="1085"/>
      <c r="TYM414" s="1085"/>
      <c r="TYN414" s="1085"/>
      <c r="TYO414" s="1085"/>
      <c r="TYP414" s="1085"/>
      <c r="TYQ414" s="1085"/>
      <c r="TYR414" s="1085"/>
      <c r="TYS414" s="1085"/>
      <c r="TYT414" s="1085"/>
      <c r="TYU414" s="1085"/>
      <c r="TYV414" s="1080"/>
      <c r="TYW414" s="1085"/>
      <c r="TYX414" s="1085"/>
      <c r="TYY414" s="1085"/>
      <c r="TYZ414" s="1085"/>
      <c r="TZA414" s="1085"/>
      <c r="TZB414" s="1085"/>
      <c r="TZC414" s="1085"/>
      <c r="TZD414" s="1085"/>
      <c r="TZE414" s="1085"/>
      <c r="TZF414" s="1085"/>
      <c r="TZG414" s="1085"/>
      <c r="TZH414" s="1085"/>
      <c r="TZI414" s="1085"/>
      <c r="TZJ414" s="1085"/>
      <c r="TZK414" s="1080"/>
      <c r="TZL414" s="1085"/>
      <c r="TZM414" s="1085"/>
      <c r="TZN414" s="1085"/>
      <c r="TZO414" s="1085"/>
      <c r="TZP414" s="1085"/>
      <c r="TZQ414" s="1085"/>
      <c r="TZR414" s="1085"/>
      <c r="TZS414" s="1085"/>
      <c r="TZT414" s="1085"/>
      <c r="TZU414" s="1085"/>
      <c r="TZV414" s="1085"/>
      <c r="TZW414" s="1085"/>
      <c r="TZX414" s="1085"/>
      <c r="TZY414" s="1085"/>
      <c r="TZZ414" s="1080"/>
      <c r="UAA414" s="1085"/>
      <c r="UAB414" s="1085"/>
      <c r="UAC414" s="1085"/>
      <c r="UAD414" s="1085"/>
      <c r="UAE414" s="1085"/>
      <c r="UAF414" s="1085"/>
      <c r="UAG414" s="1085"/>
      <c r="UAH414" s="1085"/>
      <c r="UAI414" s="1085"/>
      <c r="UAJ414" s="1085"/>
      <c r="UAK414" s="1085"/>
      <c r="UAL414" s="1085"/>
      <c r="UAM414" s="1085"/>
      <c r="UAN414" s="1085"/>
      <c r="UAO414" s="1080"/>
      <c r="UAP414" s="1085"/>
      <c r="UAQ414" s="1085"/>
      <c r="UAR414" s="1085"/>
      <c r="UAS414" s="1085"/>
      <c r="UAT414" s="1085"/>
      <c r="UAU414" s="1085"/>
      <c r="UAV414" s="1085"/>
      <c r="UAW414" s="1085"/>
      <c r="UAX414" s="1085"/>
      <c r="UAY414" s="1085"/>
      <c r="UAZ414" s="1085"/>
      <c r="UBA414" s="1085"/>
      <c r="UBB414" s="1085"/>
      <c r="UBC414" s="1085"/>
      <c r="UBD414" s="1080"/>
      <c r="UBE414" s="1085"/>
      <c r="UBF414" s="1085"/>
      <c r="UBG414" s="1085"/>
      <c r="UBH414" s="1085"/>
      <c r="UBI414" s="1085"/>
      <c r="UBJ414" s="1085"/>
      <c r="UBK414" s="1085"/>
      <c r="UBL414" s="1085"/>
      <c r="UBM414" s="1085"/>
      <c r="UBN414" s="1085"/>
      <c r="UBO414" s="1085"/>
      <c r="UBP414" s="1085"/>
      <c r="UBQ414" s="1085"/>
      <c r="UBR414" s="1085"/>
      <c r="UBS414" s="1080"/>
      <c r="UBT414" s="1085"/>
      <c r="UBU414" s="1085"/>
      <c r="UBV414" s="1085"/>
      <c r="UBW414" s="1085"/>
      <c r="UBX414" s="1085"/>
      <c r="UBY414" s="1085"/>
      <c r="UBZ414" s="1085"/>
      <c r="UCA414" s="1085"/>
      <c r="UCB414" s="1085"/>
      <c r="UCC414" s="1085"/>
      <c r="UCD414" s="1085"/>
      <c r="UCE414" s="1085"/>
      <c r="UCF414" s="1085"/>
      <c r="UCG414" s="1085"/>
      <c r="UCH414" s="1080"/>
      <c r="UCI414" s="1085"/>
      <c r="UCJ414" s="1085"/>
      <c r="UCK414" s="1085"/>
      <c r="UCL414" s="1085"/>
      <c r="UCM414" s="1085"/>
      <c r="UCN414" s="1085"/>
      <c r="UCO414" s="1085"/>
      <c r="UCP414" s="1085"/>
      <c r="UCQ414" s="1085"/>
      <c r="UCR414" s="1085"/>
      <c r="UCS414" s="1085"/>
      <c r="UCT414" s="1085"/>
      <c r="UCU414" s="1085"/>
      <c r="UCV414" s="1085"/>
      <c r="UCW414" s="1080"/>
      <c r="UCX414" s="1085"/>
      <c r="UCY414" s="1085"/>
      <c r="UCZ414" s="1085"/>
      <c r="UDA414" s="1085"/>
      <c r="UDB414" s="1085"/>
      <c r="UDC414" s="1085"/>
      <c r="UDD414" s="1085"/>
      <c r="UDE414" s="1085"/>
      <c r="UDF414" s="1085"/>
      <c r="UDG414" s="1085"/>
      <c r="UDH414" s="1085"/>
      <c r="UDI414" s="1085"/>
      <c r="UDJ414" s="1085"/>
      <c r="UDK414" s="1085"/>
      <c r="UDL414" s="1080"/>
      <c r="UDM414" s="1085"/>
      <c r="UDN414" s="1085"/>
      <c r="UDO414" s="1085"/>
      <c r="UDP414" s="1085"/>
      <c r="UDQ414" s="1085"/>
      <c r="UDR414" s="1085"/>
      <c r="UDS414" s="1085"/>
      <c r="UDT414" s="1085"/>
      <c r="UDU414" s="1085"/>
      <c r="UDV414" s="1085"/>
      <c r="UDW414" s="1085"/>
      <c r="UDX414" s="1085"/>
      <c r="UDY414" s="1085"/>
      <c r="UDZ414" s="1085"/>
      <c r="UEA414" s="1080"/>
      <c r="UEB414" s="1085"/>
      <c r="UEC414" s="1085"/>
      <c r="UED414" s="1085"/>
      <c r="UEE414" s="1085"/>
      <c r="UEF414" s="1085"/>
      <c r="UEG414" s="1085"/>
      <c r="UEH414" s="1085"/>
      <c r="UEI414" s="1085"/>
      <c r="UEJ414" s="1085"/>
      <c r="UEK414" s="1085"/>
      <c r="UEL414" s="1085"/>
      <c r="UEM414" s="1085"/>
      <c r="UEN414" s="1085"/>
      <c r="UEO414" s="1085"/>
      <c r="UEP414" s="1080"/>
      <c r="UEQ414" s="1085"/>
      <c r="UER414" s="1085"/>
      <c r="UES414" s="1085"/>
      <c r="UET414" s="1085"/>
      <c r="UEU414" s="1085"/>
      <c r="UEV414" s="1085"/>
      <c r="UEW414" s="1085"/>
      <c r="UEX414" s="1085"/>
      <c r="UEY414" s="1085"/>
      <c r="UEZ414" s="1085"/>
      <c r="UFA414" s="1085"/>
      <c r="UFB414" s="1085"/>
      <c r="UFC414" s="1085"/>
      <c r="UFD414" s="1085"/>
      <c r="UFE414" s="1080"/>
      <c r="UFF414" s="1085"/>
      <c r="UFG414" s="1085"/>
      <c r="UFH414" s="1085"/>
      <c r="UFI414" s="1085"/>
      <c r="UFJ414" s="1085"/>
      <c r="UFK414" s="1085"/>
      <c r="UFL414" s="1085"/>
      <c r="UFM414" s="1085"/>
      <c r="UFN414" s="1085"/>
      <c r="UFO414" s="1085"/>
      <c r="UFP414" s="1085"/>
      <c r="UFQ414" s="1085"/>
      <c r="UFR414" s="1085"/>
      <c r="UFS414" s="1085"/>
      <c r="UFT414" s="1080"/>
      <c r="UFU414" s="1085"/>
      <c r="UFV414" s="1085"/>
      <c r="UFW414" s="1085"/>
      <c r="UFX414" s="1085"/>
      <c r="UFY414" s="1085"/>
      <c r="UFZ414" s="1085"/>
      <c r="UGA414" s="1085"/>
      <c r="UGB414" s="1085"/>
      <c r="UGC414" s="1085"/>
      <c r="UGD414" s="1085"/>
      <c r="UGE414" s="1085"/>
      <c r="UGF414" s="1085"/>
      <c r="UGG414" s="1085"/>
      <c r="UGH414" s="1085"/>
      <c r="UGI414" s="1080"/>
      <c r="UGJ414" s="1085"/>
      <c r="UGK414" s="1085"/>
      <c r="UGL414" s="1085"/>
      <c r="UGM414" s="1085"/>
      <c r="UGN414" s="1085"/>
      <c r="UGO414" s="1085"/>
      <c r="UGP414" s="1085"/>
      <c r="UGQ414" s="1085"/>
      <c r="UGR414" s="1085"/>
      <c r="UGS414" s="1085"/>
      <c r="UGT414" s="1085"/>
      <c r="UGU414" s="1085"/>
      <c r="UGV414" s="1085"/>
      <c r="UGW414" s="1085"/>
      <c r="UGX414" s="1080"/>
      <c r="UGY414" s="1085"/>
      <c r="UGZ414" s="1085"/>
      <c r="UHA414" s="1085"/>
      <c r="UHB414" s="1085"/>
      <c r="UHC414" s="1085"/>
      <c r="UHD414" s="1085"/>
      <c r="UHE414" s="1085"/>
      <c r="UHF414" s="1085"/>
      <c r="UHG414" s="1085"/>
      <c r="UHH414" s="1085"/>
      <c r="UHI414" s="1085"/>
      <c r="UHJ414" s="1085"/>
      <c r="UHK414" s="1085"/>
      <c r="UHL414" s="1085"/>
      <c r="UHM414" s="1080"/>
      <c r="UHN414" s="1085"/>
      <c r="UHO414" s="1085"/>
      <c r="UHP414" s="1085"/>
      <c r="UHQ414" s="1085"/>
      <c r="UHR414" s="1085"/>
      <c r="UHS414" s="1085"/>
      <c r="UHT414" s="1085"/>
      <c r="UHU414" s="1085"/>
      <c r="UHV414" s="1085"/>
      <c r="UHW414" s="1085"/>
      <c r="UHX414" s="1085"/>
      <c r="UHY414" s="1085"/>
      <c r="UHZ414" s="1085"/>
      <c r="UIA414" s="1085"/>
      <c r="UIB414" s="1080"/>
      <c r="UIC414" s="1085"/>
      <c r="UID414" s="1085"/>
      <c r="UIE414" s="1085"/>
      <c r="UIF414" s="1085"/>
      <c r="UIG414" s="1085"/>
      <c r="UIH414" s="1085"/>
      <c r="UII414" s="1085"/>
      <c r="UIJ414" s="1085"/>
      <c r="UIK414" s="1085"/>
      <c r="UIL414" s="1085"/>
      <c r="UIM414" s="1085"/>
      <c r="UIN414" s="1085"/>
      <c r="UIO414" s="1085"/>
      <c r="UIP414" s="1085"/>
      <c r="UIQ414" s="1080"/>
      <c r="UIR414" s="1085"/>
      <c r="UIS414" s="1085"/>
      <c r="UIT414" s="1085"/>
      <c r="UIU414" s="1085"/>
      <c r="UIV414" s="1085"/>
      <c r="UIW414" s="1085"/>
      <c r="UIX414" s="1085"/>
      <c r="UIY414" s="1085"/>
      <c r="UIZ414" s="1085"/>
      <c r="UJA414" s="1085"/>
      <c r="UJB414" s="1085"/>
      <c r="UJC414" s="1085"/>
      <c r="UJD414" s="1085"/>
      <c r="UJE414" s="1085"/>
      <c r="UJF414" s="1080"/>
      <c r="UJG414" s="1085"/>
      <c r="UJH414" s="1085"/>
      <c r="UJI414" s="1085"/>
      <c r="UJJ414" s="1085"/>
      <c r="UJK414" s="1085"/>
      <c r="UJL414" s="1085"/>
      <c r="UJM414" s="1085"/>
      <c r="UJN414" s="1085"/>
      <c r="UJO414" s="1085"/>
      <c r="UJP414" s="1085"/>
      <c r="UJQ414" s="1085"/>
      <c r="UJR414" s="1085"/>
      <c r="UJS414" s="1085"/>
      <c r="UJT414" s="1085"/>
      <c r="UJU414" s="1080"/>
      <c r="UJV414" s="1085"/>
      <c r="UJW414" s="1085"/>
      <c r="UJX414" s="1085"/>
      <c r="UJY414" s="1085"/>
      <c r="UJZ414" s="1085"/>
      <c r="UKA414" s="1085"/>
      <c r="UKB414" s="1085"/>
      <c r="UKC414" s="1085"/>
      <c r="UKD414" s="1085"/>
      <c r="UKE414" s="1085"/>
      <c r="UKF414" s="1085"/>
      <c r="UKG414" s="1085"/>
      <c r="UKH414" s="1085"/>
      <c r="UKI414" s="1085"/>
      <c r="UKJ414" s="1080"/>
      <c r="UKK414" s="1085"/>
      <c r="UKL414" s="1085"/>
      <c r="UKM414" s="1085"/>
      <c r="UKN414" s="1085"/>
      <c r="UKO414" s="1085"/>
      <c r="UKP414" s="1085"/>
      <c r="UKQ414" s="1085"/>
      <c r="UKR414" s="1085"/>
      <c r="UKS414" s="1085"/>
      <c r="UKT414" s="1085"/>
      <c r="UKU414" s="1085"/>
      <c r="UKV414" s="1085"/>
      <c r="UKW414" s="1085"/>
      <c r="UKX414" s="1085"/>
      <c r="UKY414" s="1080"/>
      <c r="UKZ414" s="1085"/>
      <c r="ULA414" s="1085"/>
      <c r="ULB414" s="1085"/>
      <c r="ULC414" s="1085"/>
      <c r="ULD414" s="1085"/>
      <c r="ULE414" s="1085"/>
      <c r="ULF414" s="1085"/>
      <c r="ULG414" s="1085"/>
      <c r="ULH414" s="1085"/>
      <c r="ULI414" s="1085"/>
      <c r="ULJ414" s="1085"/>
      <c r="ULK414" s="1085"/>
      <c r="ULL414" s="1085"/>
      <c r="ULM414" s="1085"/>
      <c r="ULN414" s="1080"/>
      <c r="ULO414" s="1085"/>
      <c r="ULP414" s="1085"/>
      <c r="ULQ414" s="1085"/>
      <c r="ULR414" s="1085"/>
      <c r="ULS414" s="1085"/>
      <c r="ULT414" s="1085"/>
      <c r="ULU414" s="1085"/>
      <c r="ULV414" s="1085"/>
      <c r="ULW414" s="1085"/>
      <c r="ULX414" s="1085"/>
      <c r="ULY414" s="1085"/>
      <c r="ULZ414" s="1085"/>
      <c r="UMA414" s="1085"/>
      <c r="UMB414" s="1085"/>
      <c r="UMC414" s="1080"/>
      <c r="UMD414" s="1085"/>
      <c r="UME414" s="1085"/>
      <c r="UMF414" s="1085"/>
      <c r="UMG414" s="1085"/>
      <c r="UMH414" s="1085"/>
      <c r="UMI414" s="1085"/>
      <c r="UMJ414" s="1085"/>
      <c r="UMK414" s="1085"/>
      <c r="UML414" s="1085"/>
      <c r="UMM414" s="1085"/>
      <c r="UMN414" s="1085"/>
      <c r="UMO414" s="1085"/>
      <c r="UMP414" s="1085"/>
      <c r="UMQ414" s="1085"/>
      <c r="UMR414" s="1080"/>
      <c r="UMS414" s="1085"/>
      <c r="UMT414" s="1085"/>
      <c r="UMU414" s="1085"/>
      <c r="UMV414" s="1085"/>
      <c r="UMW414" s="1085"/>
      <c r="UMX414" s="1085"/>
      <c r="UMY414" s="1085"/>
      <c r="UMZ414" s="1085"/>
      <c r="UNA414" s="1085"/>
      <c r="UNB414" s="1085"/>
      <c r="UNC414" s="1085"/>
      <c r="UND414" s="1085"/>
      <c r="UNE414" s="1085"/>
      <c r="UNF414" s="1085"/>
      <c r="UNG414" s="1080"/>
      <c r="UNH414" s="1085"/>
      <c r="UNI414" s="1085"/>
      <c r="UNJ414" s="1085"/>
      <c r="UNK414" s="1085"/>
      <c r="UNL414" s="1085"/>
      <c r="UNM414" s="1085"/>
      <c r="UNN414" s="1085"/>
      <c r="UNO414" s="1085"/>
      <c r="UNP414" s="1085"/>
      <c r="UNQ414" s="1085"/>
      <c r="UNR414" s="1085"/>
      <c r="UNS414" s="1085"/>
      <c r="UNT414" s="1085"/>
      <c r="UNU414" s="1085"/>
      <c r="UNV414" s="1080"/>
      <c r="UNW414" s="1085"/>
      <c r="UNX414" s="1085"/>
      <c r="UNY414" s="1085"/>
      <c r="UNZ414" s="1085"/>
      <c r="UOA414" s="1085"/>
      <c r="UOB414" s="1085"/>
      <c r="UOC414" s="1085"/>
      <c r="UOD414" s="1085"/>
      <c r="UOE414" s="1085"/>
      <c r="UOF414" s="1085"/>
      <c r="UOG414" s="1085"/>
      <c r="UOH414" s="1085"/>
      <c r="UOI414" s="1085"/>
      <c r="UOJ414" s="1085"/>
      <c r="UOK414" s="1080"/>
      <c r="UOL414" s="1085"/>
      <c r="UOM414" s="1085"/>
      <c r="UON414" s="1085"/>
      <c r="UOO414" s="1085"/>
      <c r="UOP414" s="1085"/>
      <c r="UOQ414" s="1085"/>
      <c r="UOR414" s="1085"/>
      <c r="UOS414" s="1085"/>
      <c r="UOT414" s="1085"/>
      <c r="UOU414" s="1085"/>
      <c r="UOV414" s="1085"/>
      <c r="UOW414" s="1085"/>
      <c r="UOX414" s="1085"/>
      <c r="UOY414" s="1085"/>
      <c r="UOZ414" s="1080"/>
      <c r="UPA414" s="1085"/>
      <c r="UPB414" s="1085"/>
      <c r="UPC414" s="1085"/>
      <c r="UPD414" s="1085"/>
      <c r="UPE414" s="1085"/>
      <c r="UPF414" s="1085"/>
      <c r="UPG414" s="1085"/>
      <c r="UPH414" s="1085"/>
      <c r="UPI414" s="1085"/>
      <c r="UPJ414" s="1085"/>
      <c r="UPK414" s="1085"/>
      <c r="UPL414" s="1085"/>
      <c r="UPM414" s="1085"/>
      <c r="UPN414" s="1085"/>
      <c r="UPO414" s="1080"/>
      <c r="UPP414" s="1085"/>
      <c r="UPQ414" s="1085"/>
      <c r="UPR414" s="1085"/>
      <c r="UPS414" s="1085"/>
      <c r="UPT414" s="1085"/>
      <c r="UPU414" s="1085"/>
      <c r="UPV414" s="1085"/>
      <c r="UPW414" s="1085"/>
      <c r="UPX414" s="1085"/>
      <c r="UPY414" s="1085"/>
      <c r="UPZ414" s="1085"/>
      <c r="UQA414" s="1085"/>
      <c r="UQB414" s="1085"/>
      <c r="UQC414" s="1085"/>
      <c r="UQD414" s="1080"/>
      <c r="UQE414" s="1085"/>
      <c r="UQF414" s="1085"/>
      <c r="UQG414" s="1085"/>
      <c r="UQH414" s="1085"/>
      <c r="UQI414" s="1085"/>
      <c r="UQJ414" s="1085"/>
      <c r="UQK414" s="1085"/>
      <c r="UQL414" s="1085"/>
      <c r="UQM414" s="1085"/>
      <c r="UQN414" s="1085"/>
      <c r="UQO414" s="1085"/>
      <c r="UQP414" s="1085"/>
      <c r="UQQ414" s="1085"/>
      <c r="UQR414" s="1085"/>
      <c r="UQS414" s="1080"/>
      <c r="UQT414" s="1085"/>
      <c r="UQU414" s="1085"/>
      <c r="UQV414" s="1085"/>
      <c r="UQW414" s="1085"/>
      <c r="UQX414" s="1085"/>
      <c r="UQY414" s="1085"/>
      <c r="UQZ414" s="1085"/>
      <c r="URA414" s="1085"/>
      <c r="URB414" s="1085"/>
      <c r="URC414" s="1085"/>
      <c r="URD414" s="1085"/>
      <c r="URE414" s="1085"/>
      <c r="URF414" s="1085"/>
      <c r="URG414" s="1085"/>
      <c r="URH414" s="1080"/>
      <c r="URI414" s="1085"/>
      <c r="URJ414" s="1085"/>
      <c r="URK414" s="1085"/>
      <c r="URL414" s="1085"/>
      <c r="URM414" s="1085"/>
      <c r="URN414" s="1085"/>
      <c r="URO414" s="1085"/>
      <c r="URP414" s="1085"/>
      <c r="URQ414" s="1085"/>
      <c r="URR414" s="1085"/>
      <c r="URS414" s="1085"/>
      <c r="URT414" s="1085"/>
      <c r="URU414" s="1085"/>
      <c r="URV414" s="1085"/>
      <c r="URW414" s="1080"/>
      <c r="URX414" s="1085"/>
      <c r="URY414" s="1085"/>
      <c r="URZ414" s="1085"/>
      <c r="USA414" s="1085"/>
      <c r="USB414" s="1085"/>
      <c r="USC414" s="1085"/>
      <c r="USD414" s="1085"/>
      <c r="USE414" s="1085"/>
      <c r="USF414" s="1085"/>
      <c r="USG414" s="1085"/>
      <c r="USH414" s="1085"/>
      <c r="USI414" s="1085"/>
      <c r="USJ414" s="1085"/>
      <c r="USK414" s="1085"/>
      <c r="USL414" s="1080"/>
      <c r="USM414" s="1085"/>
      <c r="USN414" s="1085"/>
      <c r="USO414" s="1085"/>
      <c r="USP414" s="1085"/>
      <c r="USQ414" s="1085"/>
      <c r="USR414" s="1085"/>
      <c r="USS414" s="1085"/>
      <c r="UST414" s="1085"/>
      <c r="USU414" s="1085"/>
      <c r="USV414" s="1085"/>
      <c r="USW414" s="1085"/>
      <c r="USX414" s="1085"/>
      <c r="USY414" s="1085"/>
      <c r="USZ414" s="1085"/>
      <c r="UTA414" s="1080"/>
      <c r="UTB414" s="1085"/>
      <c r="UTC414" s="1085"/>
      <c r="UTD414" s="1085"/>
      <c r="UTE414" s="1085"/>
      <c r="UTF414" s="1085"/>
      <c r="UTG414" s="1085"/>
      <c r="UTH414" s="1085"/>
      <c r="UTI414" s="1085"/>
      <c r="UTJ414" s="1085"/>
      <c r="UTK414" s="1085"/>
      <c r="UTL414" s="1085"/>
      <c r="UTM414" s="1085"/>
      <c r="UTN414" s="1085"/>
      <c r="UTO414" s="1085"/>
      <c r="UTP414" s="1080"/>
      <c r="UTQ414" s="1085"/>
      <c r="UTR414" s="1085"/>
      <c r="UTS414" s="1085"/>
      <c r="UTT414" s="1085"/>
      <c r="UTU414" s="1085"/>
      <c r="UTV414" s="1085"/>
      <c r="UTW414" s="1085"/>
      <c r="UTX414" s="1085"/>
      <c r="UTY414" s="1085"/>
      <c r="UTZ414" s="1085"/>
      <c r="UUA414" s="1085"/>
      <c r="UUB414" s="1085"/>
      <c r="UUC414" s="1085"/>
      <c r="UUD414" s="1085"/>
      <c r="UUE414" s="1080"/>
      <c r="UUF414" s="1085"/>
      <c r="UUG414" s="1085"/>
      <c r="UUH414" s="1085"/>
      <c r="UUI414" s="1085"/>
      <c r="UUJ414" s="1085"/>
      <c r="UUK414" s="1085"/>
      <c r="UUL414" s="1085"/>
      <c r="UUM414" s="1085"/>
      <c r="UUN414" s="1085"/>
      <c r="UUO414" s="1085"/>
      <c r="UUP414" s="1085"/>
      <c r="UUQ414" s="1085"/>
      <c r="UUR414" s="1085"/>
      <c r="UUS414" s="1085"/>
      <c r="UUT414" s="1080"/>
      <c r="UUU414" s="1085"/>
      <c r="UUV414" s="1085"/>
      <c r="UUW414" s="1085"/>
      <c r="UUX414" s="1085"/>
      <c r="UUY414" s="1085"/>
      <c r="UUZ414" s="1085"/>
      <c r="UVA414" s="1085"/>
      <c r="UVB414" s="1085"/>
      <c r="UVC414" s="1085"/>
      <c r="UVD414" s="1085"/>
      <c r="UVE414" s="1085"/>
      <c r="UVF414" s="1085"/>
      <c r="UVG414" s="1085"/>
      <c r="UVH414" s="1085"/>
      <c r="UVI414" s="1080"/>
      <c r="UVJ414" s="1085"/>
      <c r="UVK414" s="1085"/>
      <c r="UVL414" s="1085"/>
      <c r="UVM414" s="1085"/>
      <c r="UVN414" s="1085"/>
      <c r="UVO414" s="1085"/>
      <c r="UVP414" s="1085"/>
      <c r="UVQ414" s="1085"/>
      <c r="UVR414" s="1085"/>
      <c r="UVS414" s="1085"/>
      <c r="UVT414" s="1085"/>
      <c r="UVU414" s="1085"/>
      <c r="UVV414" s="1085"/>
      <c r="UVW414" s="1085"/>
      <c r="UVX414" s="1080"/>
      <c r="UVY414" s="1085"/>
      <c r="UVZ414" s="1085"/>
      <c r="UWA414" s="1085"/>
      <c r="UWB414" s="1085"/>
      <c r="UWC414" s="1085"/>
      <c r="UWD414" s="1085"/>
      <c r="UWE414" s="1085"/>
      <c r="UWF414" s="1085"/>
      <c r="UWG414" s="1085"/>
      <c r="UWH414" s="1085"/>
      <c r="UWI414" s="1085"/>
      <c r="UWJ414" s="1085"/>
      <c r="UWK414" s="1085"/>
      <c r="UWL414" s="1085"/>
      <c r="UWM414" s="1080"/>
      <c r="UWN414" s="1085"/>
      <c r="UWO414" s="1085"/>
      <c r="UWP414" s="1085"/>
      <c r="UWQ414" s="1085"/>
      <c r="UWR414" s="1085"/>
      <c r="UWS414" s="1085"/>
      <c r="UWT414" s="1085"/>
      <c r="UWU414" s="1085"/>
      <c r="UWV414" s="1085"/>
      <c r="UWW414" s="1085"/>
      <c r="UWX414" s="1085"/>
      <c r="UWY414" s="1085"/>
      <c r="UWZ414" s="1085"/>
      <c r="UXA414" s="1085"/>
      <c r="UXB414" s="1080"/>
      <c r="UXC414" s="1085"/>
      <c r="UXD414" s="1085"/>
      <c r="UXE414" s="1085"/>
      <c r="UXF414" s="1085"/>
      <c r="UXG414" s="1085"/>
      <c r="UXH414" s="1085"/>
      <c r="UXI414" s="1085"/>
      <c r="UXJ414" s="1085"/>
      <c r="UXK414" s="1085"/>
      <c r="UXL414" s="1085"/>
      <c r="UXM414" s="1085"/>
      <c r="UXN414" s="1085"/>
      <c r="UXO414" s="1085"/>
      <c r="UXP414" s="1085"/>
      <c r="UXQ414" s="1080"/>
      <c r="UXR414" s="1085"/>
      <c r="UXS414" s="1085"/>
      <c r="UXT414" s="1085"/>
      <c r="UXU414" s="1085"/>
      <c r="UXV414" s="1085"/>
      <c r="UXW414" s="1085"/>
      <c r="UXX414" s="1085"/>
      <c r="UXY414" s="1085"/>
      <c r="UXZ414" s="1085"/>
      <c r="UYA414" s="1085"/>
      <c r="UYB414" s="1085"/>
      <c r="UYC414" s="1085"/>
      <c r="UYD414" s="1085"/>
      <c r="UYE414" s="1085"/>
      <c r="UYF414" s="1080"/>
      <c r="UYG414" s="1085"/>
      <c r="UYH414" s="1085"/>
      <c r="UYI414" s="1085"/>
      <c r="UYJ414" s="1085"/>
      <c r="UYK414" s="1085"/>
      <c r="UYL414" s="1085"/>
      <c r="UYM414" s="1085"/>
      <c r="UYN414" s="1085"/>
      <c r="UYO414" s="1085"/>
      <c r="UYP414" s="1085"/>
      <c r="UYQ414" s="1085"/>
      <c r="UYR414" s="1085"/>
      <c r="UYS414" s="1085"/>
      <c r="UYT414" s="1085"/>
      <c r="UYU414" s="1080"/>
      <c r="UYV414" s="1085"/>
      <c r="UYW414" s="1085"/>
      <c r="UYX414" s="1085"/>
      <c r="UYY414" s="1085"/>
      <c r="UYZ414" s="1085"/>
      <c r="UZA414" s="1085"/>
      <c r="UZB414" s="1085"/>
      <c r="UZC414" s="1085"/>
      <c r="UZD414" s="1085"/>
      <c r="UZE414" s="1085"/>
      <c r="UZF414" s="1085"/>
      <c r="UZG414" s="1085"/>
      <c r="UZH414" s="1085"/>
      <c r="UZI414" s="1085"/>
      <c r="UZJ414" s="1080"/>
      <c r="UZK414" s="1085"/>
      <c r="UZL414" s="1085"/>
      <c r="UZM414" s="1085"/>
      <c r="UZN414" s="1085"/>
      <c r="UZO414" s="1085"/>
      <c r="UZP414" s="1085"/>
      <c r="UZQ414" s="1085"/>
      <c r="UZR414" s="1085"/>
      <c r="UZS414" s="1085"/>
      <c r="UZT414" s="1085"/>
      <c r="UZU414" s="1085"/>
      <c r="UZV414" s="1085"/>
      <c r="UZW414" s="1085"/>
      <c r="UZX414" s="1085"/>
      <c r="UZY414" s="1080"/>
      <c r="UZZ414" s="1085"/>
      <c r="VAA414" s="1085"/>
      <c r="VAB414" s="1085"/>
      <c r="VAC414" s="1085"/>
      <c r="VAD414" s="1085"/>
      <c r="VAE414" s="1085"/>
      <c r="VAF414" s="1085"/>
      <c r="VAG414" s="1085"/>
      <c r="VAH414" s="1085"/>
      <c r="VAI414" s="1085"/>
      <c r="VAJ414" s="1085"/>
      <c r="VAK414" s="1085"/>
      <c r="VAL414" s="1085"/>
      <c r="VAM414" s="1085"/>
      <c r="VAN414" s="1080"/>
      <c r="VAO414" s="1085"/>
      <c r="VAP414" s="1085"/>
      <c r="VAQ414" s="1085"/>
      <c r="VAR414" s="1085"/>
      <c r="VAS414" s="1085"/>
      <c r="VAT414" s="1085"/>
      <c r="VAU414" s="1085"/>
      <c r="VAV414" s="1085"/>
      <c r="VAW414" s="1085"/>
      <c r="VAX414" s="1085"/>
      <c r="VAY414" s="1085"/>
      <c r="VAZ414" s="1085"/>
      <c r="VBA414" s="1085"/>
      <c r="VBB414" s="1085"/>
      <c r="VBC414" s="1080"/>
      <c r="VBD414" s="1085"/>
      <c r="VBE414" s="1085"/>
      <c r="VBF414" s="1085"/>
      <c r="VBG414" s="1085"/>
      <c r="VBH414" s="1085"/>
      <c r="VBI414" s="1085"/>
      <c r="VBJ414" s="1085"/>
      <c r="VBK414" s="1085"/>
      <c r="VBL414" s="1085"/>
      <c r="VBM414" s="1085"/>
      <c r="VBN414" s="1085"/>
      <c r="VBO414" s="1085"/>
      <c r="VBP414" s="1085"/>
      <c r="VBQ414" s="1085"/>
      <c r="VBR414" s="1080"/>
      <c r="VBS414" s="1085"/>
      <c r="VBT414" s="1085"/>
      <c r="VBU414" s="1085"/>
      <c r="VBV414" s="1085"/>
      <c r="VBW414" s="1085"/>
      <c r="VBX414" s="1085"/>
      <c r="VBY414" s="1085"/>
      <c r="VBZ414" s="1085"/>
      <c r="VCA414" s="1085"/>
      <c r="VCB414" s="1085"/>
      <c r="VCC414" s="1085"/>
      <c r="VCD414" s="1085"/>
      <c r="VCE414" s="1085"/>
      <c r="VCF414" s="1085"/>
      <c r="VCG414" s="1080"/>
      <c r="VCH414" s="1085"/>
      <c r="VCI414" s="1085"/>
      <c r="VCJ414" s="1085"/>
      <c r="VCK414" s="1085"/>
      <c r="VCL414" s="1085"/>
      <c r="VCM414" s="1085"/>
      <c r="VCN414" s="1085"/>
      <c r="VCO414" s="1085"/>
      <c r="VCP414" s="1085"/>
      <c r="VCQ414" s="1085"/>
      <c r="VCR414" s="1085"/>
      <c r="VCS414" s="1085"/>
      <c r="VCT414" s="1085"/>
      <c r="VCU414" s="1085"/>
      <c r="VCV414" s="1080"/>
      <c r="VCW414" s="1085"/>
      <c r="VCX414" s="1085"/>
      <c r="VCY414" s="1085"/>
      <c r="VCZ414" s="1085"/>
      <c r="VDA414" s="1085"/>
      <c r="VDB414" s="1085"/>
      <c r="VDC414" s="1085"/>
      <c r="VDD414" s="1085"/>
      <c r="VDE414" s="1085"/>
      <c r="VDF414" s="1085"/>
      <c r="VDG414" s="1085"/>
      <c r="VDH414" s="1085"/>
      <c r="VDI414" s="1085"/>
      <c r="VDJ414" s="1085"/>
      <c r="VDK414" s="1080"/>
      <c r="VDL414" s="1085"/>
      <c r="VDM414" s="1085"/>
      <c r="VDN414" s="1085"/>
      <c r="VDO414" s="1085"/>
      <c r="VDP414" s="1085"/>
      <c r="VDQ414" s="1085"/>
      <c r="VDR414" s="1085"/>
      <c r="VDS414" s="1085"/>
      <c r="VDT414" s="1085"/>
      <c r="VDU414" s="1085"/>
      <c r="VDV414" s="1085"/>
      <c r="VDW414" s="1085"/>
      <c r="VDX414" s="1085"/>
      <c r="VDY414" s="1085"/>
      <c r="VDZ414" s="1080"/>
      <c r="VEA414" s="1085"/>
      <c r="VEB414" s="1085"/>
      <c r="VEC414" s="1085"/>
      <c r="VED414" s="1085"/>
      <c r="VEE414" s="1085"/>
      <c r="VEF414" s="1085"/>
      <c r="VEG414" s="1085"/>
      <c r="VEH414" s="1085"/>
      <c r="VEI414" s="1085"/>
      <c r="VEJ414" s="1085"/>
      <c r="VEK414" s="1085"/>
      <c r="VEL414" s="1085"/>
      <c r="VEM414" s="1085"/>
      <c r="VEN414" s="1085"/>
      <c r="VEO414" s="1080"/>
      <c r="VEP414" s="1085"/>
      <c r="VEQ414" s="1085"/>
      <c r="VER414" s="1085"/>
      <c r="VES414" s="1085"/>
      <c r="VET414" s="1085"/>
      <c r="VEU414" s="1085"/>
      <c r="VEV414" s="1085"/>
      <c r="VEW414" s="1085"/>
      <c r="VEX414" s="1085"/>
      <c r="VEY414" s="1085"/>
      <c r="VEZ414" s="1085"/>
      <c r="VFA414" s="1085"/>
      <c r="VFB414" s="1085"/>
      <c r="VFC414" s="1085"/>
      <c r="VFD414" s="1080"/>
      <c r="VFE414" s="1085"/>
      <c r="VFF414" s="1085"/>
      <c r="VFG414" s="1085"/>
      <c r="VFH414" s="1085"/>
      <c r="VFI414" s="1085"/>
      <c r="VFJ414" s="1085"/>
      <c r="VFK414" s="1085"/>
      <c r="VFL414" s="1085"/>
      <c r="VFM414" s="1085"/>
      <c r="VFN414" s="1085"/>
      <c r="VFO414" s="1085"/>
      <c r="VFP414" s="1085"/>
      <c r="VFQ414" s="1085"/>
      <c r="VFR414" s="1085"/>
      <c r="VFS414" s="1080"/>
      <c r="VFT414" s="1085"/>
      <c r="VFU414" s="1085"/>
      <c r="VFV414" s="1085"/>
      <c r="VFW414" s="1085"/>
      <c r="VFX414" s="1085"/>
      <c r="VFY414" s="1085"/>
      <c r="VFZ414" s="1085"/>
      <c r="VGA414" s="1085"/>
      <c r="VGB414" s="1085"/>
      <c r="VGC414" s="1085"/>
      <c r="VGD414" s="1085"/>
      <c r="VGE414" s="1085"/>
      <c r="VGF414" s="1085"/>
      <c r="VGG414" s="1085"/>
      <c r="VGH414" s="1080"/>
      <c r="VGI414" s="1085"/>
      <c r="VGJ414" s="1085"/>
      <c r="VGK414" s="1085"/>
      <c r="VGL414" s="1085"/>
      <c r="VGM414" s="1085"/>
      <c r="VGN414" s="1085"/>
      <c r="VGO414" s="1085"/>
      <c r="VGP414" s="1085"/>
      <c r="VGQ414" s="1085"/>
      <c r="VGR414" s="1085"/>
      <c r="VGS414" s="1085"/>
      <c r="VGT414" s="1085"/>
      <c r="VGU414" s="1085"/>
      <c r="VGV414" s="1085"/>
      <c r="VGW414" s="1080"/>
      <c r="VGX414" s="1085"/>
      <c r="VGY414" s="1085"/>
      <c r="VGZ414" s="1085"/>
      <c r="VHA414" s="1085"/>
      <c r="VHB414" s="1085"/>
      <c r="VHC414" s="1085"/>
      <c r="VHD414" s="1085"/>
      <c r="VHE414" s="1085"/>
      <c r="VHF414" s="1085"/>
      <c r="VHG414" s="1085"/>
      <c r="VHH414" s="1085"/>
      <c r="VHI414" s="1085"/>
      <c r="VHJ414" s="1085"/>
      <c r="VHK414" s="1085"/>
      <c r="VHL414" s="1080"/>
      <c r="VHM414" s="1085"/>
      <c r="VHN414" s="1085"/>
      <c r="VHO414" s="1085"/>
      <c r="VHP414" s="1085"/>
      <c r="VHQ414" s="1085"/>
      <c r="VHR414" s="1085"/>
      <c r="VHS414" s="1085"/>
      <c r="VHT414" s="1085"/>
      <c r="VHU414" s="1085"/>
      <c r="VHV414" s="1085"/>
      <c r="VHW414" s="1085"/>
      <c r="VHX414" s="1085"/>
      <c r="VHY414" s="1085"/>
      <c r="VHZ414" s="1085"/>
      <c r="VIA414" s="1080"/>
      <c r="VIB414" s="1085"/>
      <c r="VIC414" s="1085"/>
      <c r="VID414" s="1085"/>
      <c r="VIE414" s="1085"/>
      <c r="VIF414" s="1085"/>
      <c r="VIG414" s="1085"/>
      <c r="VIH414" s="1085"/>
      <c r="VII414" s="1085"/>
      <c r="VIJ414" s="1085"/>
      <c r="VIK414" s="1085"/>
      <c r="VIL414" s="1085"/>
      <c r="VIM414" s="1085"/>
      <c r="VIN414" s="1085"/>
      <c r="VIO414" s="1085"/>
      <c r="VIP414" s="1080"/>
      <c r="VIQ414" s="1085"/>
      <c r="VIR414" s="1085"/>
      <c r="VIS414" s="1085"/>
      <c r="VIT414" s="1085"/>
      <c r="VIU414" s="1085"/>
      <c r="VIV414" s="1085"/>
      <c r="VIW414" s="1085"/>
      <c r="VIX414" s="1085"/>
      <c r="VIY414" s="1085"/>
      <c r="VIZ414" s="1085"/>
      <c r="VJA414" s="1085"/>
      <c r="VJB414" s="1085"/>
      <c r="VJC414" s="1085"/>
      <c r="VJD414" s="1085"/>
      <c r="VJE414" s="1080"/>
      <c r="VJF414" s="1085"/>
      <c r="VJG414" s="1085"/>
      <c r="VJH414" s="1085"/>
      <c r="VJI414" s="1085"/>
      <c r="VJJ414" s="1085"/>
      <c r="VJK414" s="1085"/>
      <c r="VJL414" s="1085"/>
      <c r="VJM414" s="1085"/>
      <c r="VJN414" s="1085"/>
      <c r="VJO414" s="1085"/>
      <c r="VJP414" s="1085"/>
      <c r="VJQ414" s="1085"/>
      <c r="VJR414" s="1085"/>
      <c r="VJS414" s="1085"/>
      <c r="VJT414" s="1080"/>
      <c r="VJU414" s="1085"/>
      <c r="VJV414" s="1085"/>
      <c r="VJW414" s="1085"/>
      <c r="VJX414" s="1085"/>
      <c r="VJY414" s="1085"/>
      <c r="VJZ414" s="1085"/>
      <c r="VKA414" s="1085"/>
      <c r="VKB414" s="1085"/>
      <c r="VKC414" s="1085"/>
      <c r="VKD414" s="1085"/>
      <c r="VKE414" s="1085"/>
      <c r="VKF414" s="1085"/>
      <c r="VKG414" s="1085"/>
      <c r="VKH414" s="1085"/>
      <c r="VKI414" s="1080"/>
      <c r="VKJ414" s="1085"/>
      <c r="VKK414" s="1085"/>
      <c r="VKL414" s="1085"/>
      <c r="VKM414" s="1085"/>
      <c r="VKN414" s="1085"/>
      <c r="VKO414" s="1085"/>
      <c r="VKP414" s="1085"/>
      <c r="VKQ414" s="1085"/>
      <c r="VKR414" s="1085"/>
      <c r="VKS414" s="1085"/>
      <c r="VKT414" s="1085"/>
      <c r="VKU414" s="1085"/>
      <c r="VKV414" s="1085"/>
      <c r="VKW414" s="1085"/>
      <c r="VKX414" s="1080"/>
      <c r="VKY414" s="1085"/>
      <c r="VKZ414" s="1085"/>
      <c r="VLA414" s="1085"/>
      <c r="VLB414" s="1085"/>
      <c r="VLC414" s="1085"/>
      <c r="VLD414" s="1085"/>
      <c r="VLE414" s="1085"/>
      <c r="VLF414" s="1085"/>
      <c r="VLG414" s="1085"/>
      <c r="VLH414" s="1085"/>
      <c r="VLI414" s="1085"/>
      <c r="VLJ414" s="1085"/>
      <c r="VLK414" s="1085"/>
      <c r="VLL414" s="1085"/>
      <c r="VLM414" s="1080"/>
      <c r="VLN414" s="1085"/>
      <c r="VLO414" s="1085"/>
      <c r="VLP414" s="1085"/>
      <c r="VLQ414" s="1085"/>
      <c r="VLR414" s="1085"/>
      <c r="VLS414" s="1085"/>
      <c r="VLT414" s="1085"/>
      <c r="VLU414" s="1085"/>
      <c r="VLV414" s="1085"/>
      <c r="VLW414" s="1085"/>
      <c r="VLX414" s="1085"/>
      <c r="VLY414" s="1085"/>
      <c r="VLZ414" s="1085"/>
      <c r="VMA414" s="1085"/>
      <c r="VMB414" s="1080"/>
      <c r="VMC414" s="1085"/>
      <c r="VMD414" s="1085"/>
      <c r="VME414" s="1085"/>
      <c r="VMF414" s="1085"/>
      <c r="VMG414" s="1085"/>
      <c r="VMH414" s="1085"/>
      <c r="VMI414" s="1085"/>
      <c r="VMJ414" s="1085"/>
      <c r="VMK414" s="1085"/>
      <c r="VML414" s="1085"/>
      <c r="VMM414" s="1085"/>
      <c r="VMN414" s="1085"/>
      <c r="VMO414" s="1085"/>
      <c r="VMP414" s="1085"/>
      <c r="VMQ414" s="1080"/>
      <c r="VMR414" s="1085"/>
      <c r="VMS414" s="1085"/>
      <c r="VMT414" s="1085"/>
      <c r="VMU414" s="1085"/>
      <c r="VMV414" s="1085"/>
      <c r="VMW414" s="1085"/>
      <c r="VMX414" s="1085"/>
      <c r="VMY414" s="1085"/>
      <c r="VMZ414" s="1085"/>
      <c r="VNA414" s="1085"/>
      <c r="VNB414" s="1085"/>
      <c r="VNC414" s="1085"/>
      <c r="VND414" s="1085"/>
      <c r="VNE414" s="1085"/>
      <c r="VNF414" s="1080"/>
      <c r="VNG414" s="1085"/>
      <c r="VNH414" s="1085"/>
      <c r="VNI414" s="1085"/>
      <c r="VNJ414" s="1085"/>
      <c r="VNK414" s="1085"/>
      <c r="VNL414" s="1085"/>
      <c r="VNM414" s="1085"/>
      <c r="VNN414" s="1085"/>
      <c r="VNO414" s="1085"/>
      <c r="VNP414" s="1085"/>
      <c r="VNQ414" s="1085"/>
      <c r="VNR414" s="1085"/>
      <c r="VNS414" s="1085"/>
      <c r="VNT414" s="1085"/>
      <c r="VNU414" s="1080"/>
      <c r="VNV414" s="1085"/>
      <c r="VNW414" s="1085"/>
      <c r="VNX414" s="1085"/>
      <c r="VNY414" s="1085"/>
      <c r="VNZ414" s="1085"/>
      <c r="VOA414" s="1085"/>
      <c r="VOB414" s="1085"/>
      <c r="VOC414" s="1085"/>
      <c r="VOD414" s="1085"/>
      <c r="VOE414" s="1085"/>
      <c r="VOF414" s="1085"/>
      <c r="VOG414" s="1085"/>
      <c r="VOH414" s="1085"/>
      <c r="VOI414" s="1085"/>
      <c r="VOJ414" s="1080"/>
      <c r="VOK414" s="1085"/>
      <c r="VOL414" s="1085"/>
      <c r="VOM414" s="1085"/>
      <c r="VON414" s="1085"/>
      <c r="VOO414" s="1085"/>
      <c r="VOP414" s="1085"/>
      <c r="VOQ414" s="1085"/>
      <c r="VOR414" s="1085"/>
      <c r="VOS414" s="1085"/>
      <c r="VOT414" s="1085"/>
      <c r="VOU414" s="1085"/>
      <c r="VOV414" s="1085"/>
      <c r="VOW414" s="1085"/>
      <c r="VOX414" s="1085"/>
      <c r="VOY414" s="1080"/>
      <c r="VOZ414" s="1085"/>
      <c r="VPA414" s="1085"/>
      <c r="VPB414" s="1085"/>
      <c r="VPC414" s="1085"/>
      <c r="VPD414" s="1085"/>
      <c r="VPE414" s="1085"/>
      <c r="VPF414" s="1085"/>
      <c r="VPG414" s="1085"/>
      <c r="VPH414" s="1085"/>
      <c r="VPI414" s="1085"/>
      <c r="VPJ414" s="1085"/>
      <c r="VPK414" s="1085"/>
      <c r="VPL414" s="1085"/>
      <c r="VPM414" s="1085"/>
      <c r="VPN414" s="1080"/>
      <c r="VPO414" s="1085"/>
      <c r="VPP414" s="1085"/>
      <c r="VPQ414" s="1085"/>
      <c r="VPR414" s="1085"/>
      <c r="VPS414" s="1085"/>
      <c r="VPT414" s="1085"/>
      <c r="VPU414" s="1085"/>
      <c r="VPV414" s="1085"/>
      <c r="VPW414" s="1085"/>
      <c r="VPX414" s="1085"/>
      <c r="VPY414" s="1085"/>
      <c r="VPZ414" s="1085"/>
      <c r="VQA414" s="1085"/>
      <c r="VQB414" s="1085"/>
      <c r="VQC414" s="1080"/>
      <c r="VQD414" s="1085"/>
      <c r="VQE414" s="1085"/>
      <c r="VQF414" s="1085"/>
      <c r="VQG414" s="1085"/>
      <c r="VQH414" s="1085"/>
      <c r="VQI414" s="1085"/>
      <c r="VQJ414" s="1085"/>
      <c r="VQK414" s="1085"/>
      <c r="VQL414" s="1085"/>
      <c r="VQM414" s="1085"/>
      <c r="VQN414" s="1085"/>
      <c r="VQO414" s="1085"/>
      <c r="VQP414" s="1085"/>
      <c r="VQQ414" s="1085"/>
      <c r="VQR414" s="1080"/>
      <c r="VQS414" s="1085"/>
      <c r="VQT414" s="1085"/>
      <c r="VQU414" s="1085"/>
      <c r="VQV414" s="1085"/>
      <c r="VQW414" s="1085"/>
      <c r="VQX414" s="1085"/>
      <c r="VQY414" s="1085"/>
      <c r="VQZ414" s="1085"/>
      <c r="VRA414" s="1085"/>
      <c r="VRB414" s="1085"/>
      <c r="VRC414" s="1085"/>
      <c r="VRD414" s="1085"/>
      <c r="VRE414" s="1085"/>
      <c r="VRF414" s="1085"/>
      <c r="VRG414" s="1080"/>
      <c r="VRH414" s="1085"/>
      <c r="VRI414" s="1085"/>
      <c r="VRJ414" s="1085"/>
      <c r="VRK414" s="1085"/>
      <c r="VRL414" s="1085"/>
      <c r="VRM414" s="1085"/>
      <c r="VRN414" s="1085"/>
      <c r="VRO414" s="1085"/>
      <c r="VRP414" s="1085"/>
      <c r="VRQ414" s="1085"/>
      <c r="VRR414" s="1085"/>
      <c r="VRS414" s="1085"/>
      <c r="VRT414" s="1085"/>
      <c r="VRU414" s="1085"/>
      <c r="VRV414" s="1080"/>
      <c r="VRW414" s="1085"/>
      <c r="VRX414" s="1085"/>
      <c r="VRY414" s="1085"/>
      <c r="VRZ414" s="1085"/>
      <c r="VSA414" s="1085"/>
      <c r="VSB414" s="1085"/>
      <c r="VSC414" s="1085"/>
      <c r="VSD414" s="1085"/>
      <c r="VSE414" s="1085"/>
      <c r="VSF414" s="1085"/>
      <c r="VSG414" s="1085"/>
      <c r="VSH414" s="1085"/>
      <c r="VSI414" s="1085"/>
      <c r="VSJ414" s="1085"/>
      <c r="VSK414" s="1080"/>
      <c r="VSL414" s="1085"/>
      <c r="VSM414" s="1085"/>
      <c r="VSN414" s="1085"/>
      <c r="VSO414" s="1085"/>
      <c r="VSP414" s="1085"/>
      <c r="VSQ414" s="1085"/>
      <c r="VSR414" s="1085"/>
      <c r="VSS414" s="1085"/>
      <c r="VST414" s="1085"/>
      <c r="VSU414" s="1085"/>
      <c r="VSV414" s="1085"/>
      <c r="VSW414" s="1085"/>
      <c r="VSX414" s="1085"/>
      <c r="VSY414" s="1085"/>
      <c r="VSZ414" s="1080"/>
      <c r="VTA414" s="1085"/>
      <c r="VTB414" s="1085"/>
      <c r="VTC414" s="1085"/>
      <c r="VTD414" s="1085"/>
      <c r="VTE414" s="1085"/>
      <c r="VTF414" s="1085"/>
      <c r="VTG414" s="1085"/>
      <c r="VTH414" s="1085"/>
      <c r="VTI414" s="1085"/>
      <c r="VTJ414" s="1085"/>
      <c r="VTK414" s="1085"/>
      <c r="VTL414" s="1085"/>
      <c r="VTM414" s="1085"/>
      <c r="VTN414" s="1085"/>
      <c r="VTO414" s="1080"/>
      <c r="VTP414" s="1085"/>
      <c r="VTQ414" s="1085"/>
      <c r="VTR414" s="1085"/>
      <c r="VTS414" s="1085"/>
      <c r="VTT414" s="1085"/>
      <c r="VTU414" s="1085"/>
      <c r="VTV414" s="1085"/>
      <c r="VTW414" s="1085"/>
      <c r="VTX414" s="1085"/>
      <c r="VTY414" s="1085"/>
      <c r="VTZ414" s="1085"/>
      <c r="VUA414" s="1085"/>
      <c r="VUB414" s="1085"/>
      <c r="VUC414" s="1085"/>
      <c r="VUD414" s="1080"/>
      <c r="VUE414" s="1085"/>
      <c r="VUF414" s="1085"/>
      <c r="VUG414" s="1085"/>
      <c r="VUH414" s="1085"/>
      <c r="VUI414" s="1085"/>
      <c r="VUJ414" s="1085"/>
      <c r="VUK414" s="1085"/>
      <c r="VUL414" s="1085"/>
      <c r="VUM414" s="1085"/>
      <c r="VUN414" s="1085"/>
      <c r="VUO414" s="1085"/>
      <c r="VUP414" s="1085"/>
      <c r="VUQ414" s="1085"/>
      <c r="VUR414" s="1085"/>
      <c r="VUS414" s="1080"/>
      <c r="VUT414" s="1085"/>
      <c r="VUU414" s="1085"/>
      <c r="VUV414" s="1085"/>
      <c r="VUW414" s="1085"/>
      <c r="VUX414" s="1085"/>
      <c r="VUY414" s="1085"/>
      <c r="VUZ414" s="1085"/>
      <c r="VVA414" s="1085"/>
      <c r="VVB414" s="1085"/>
      <c r="VVC414" s="1085"/>
      <c r="VVD414" s="1085"/>
      <c r="VVE414" s="1085"/>
      <c r="VVF414" s="1085"/>
      <c r="VVG414" s="1085"/>
      <c r="VVH414" s="1080"/>
      <c r="VVI414" s="1085"/>
      <c r="VVJ414" s="1085"/>
      <c r="VVK414" s="1085"/>
      <c r="VVL414" s="1085"/>
      <c r="VVM414" s="1085"/>
      <c r="VVN414" s="1085"/>
      <c r="VVO414" s="1085"/>
      <c r="VVP414" s="1085"/>
      <c r="VVQ414" s="1085"/>
      <c r="VVR414" s="1085"/>
      <c r="VVS414" s="1085"/>
      <c r="VVT414" s="1085"/>
      <c r="VVU414" s="1085"/>
      <c r="VVV414" s="1085"/>
      <c r="VVW414" s="1080"/>
      <c r="VVX414" s="1085"/>
      <c r="VVY414" s="1085"/>
      <c r="VVZ414" s="1085"/>
      <c r="VWA414" s="1085"/>
      <c r="VWB414" s="1085"/>
      <c r="VWC414" s="1085"/>
      <c r="VWD414" s="1085"/>
      <c r="VWE414" s="1085"/>
      <c r="VWF414" s="1085"/>
      <c r="VWG414" s="1085"/>
      <c r="VWH414" s="1085"/>
      <c r="VWI414" s="1085"/>
      <c r="VWJ414" s="1085"/>
      <c r="VWK414" s="1085"/>
      <c r="VWL414" s="1080"/>
      <c r="VWM414" s="1085"/>
      <c r="VWN414" s="1085"/>
      <c r="VWO414" s="1085"/>
      <c r="VWP414" s="1085"/>
      <c r="VWQ414" s="1085"/>
      <c r="VWR414" s="1085"/>
      <c r="VWS414" s="1085"/>
      <c r="VWT414" s="1085"/>
      <c r="VWU414" s="1085"/>
      <c r="VWV414" s="1085"/>
      <c r="VWW414" s="1085"/>
      <c r="VWX414" s="1085"/>
      <c r="VWY414" s="1085"/>
      <c r="VWZ414" s="1085"/>
      <c r="VXA414" s="1080"/>
      <c r="VXB414" s="1085"/>
      <c r="VXC414" s="1085"/>
      <c r="VXD414" s="1085"/>
      <c r="VXE414" s="1085"/>
      <c r="VXF414" s="1085"/>
      <c r="VXG414" s="1085"/>
      <c r="VXH414" s="1085"/>
      <c r="VXI414" s="1085"/>
      <c r="VXJ414" s="1085"/>
      <c r="VXK414" s="1085"/>
      <c r="VXL414" s="1085"/>
      <c r="VXM414" s="1085"/>
      <c r="VXN414" s="1085"/>
      <c r="VXO414" s="1085"/>
      <c r="VXP414" s="1080"/>
      <c r="VXQ414" s="1085"/>
      <c r="VXR414" s="1085"/>
      <c r="VXS414" s="1085"/>
      <c r="VXT414" s="1085"/>
      <c r="VXU414" s="1085"/>
      <c r="VXV414" s="1085"/>
      <c r="VXW414" s="1085"/>
      <c r="VXX414" s="1085"/>
      <c r="VXY414" s="1085"/>
      <c r="VXZ414" s="1085"/>
      <c r="VYA414" s="1085"/>
      <c r="VYB414" s="1085"/>
      <c r="VYC414" s="1085"/>
      <c r="VYD414" s="1085"/>
      <c r="VYE414" s="1080"/>
      <c r="VYF414" s="1085"/>
      <c r="VYG414" s="1085"/>
      <c r="VYH414" s="1085"/>
      <c r="VYI414" s="1085"/>
      <c r="VYJ414" s="1085"/>
      <c r="VYK414" s="1085"/>
      <c r="VYL414" s="1085"/>
      <c r="VYM414" s="1085"/>
      <c r="VYN414" s="1085"/>
      <c r="VYO414" s="1085"/>
      <c r="VYP414" s="1085"/>
      <c r="VYQ414" s="1085"/>
      <c r="VYR414" s="1085"/>
      <c r="VYS414" s="1085"/>
      <c r="VYT414" s="1080"/>
      <c r="VYU414" s="1085"/>
      <c r="VYV414" s="1085"/>
      <c r="VYW414" s="1085"/>
      <c r="VYX414" s="1085"/>
      <c r="VYY414" s="1085"/>
      <c r="VYZ414" s="1085"/>
      <c r="VZA414" s="1085"/>
      <c r="VZB414" s="1085"/>
      <c r="VZC414" s="1085"/>
      <c r="VZD414" s="1085"/>
      <c r="VZE414" s="1085"/>
      <c r="VZF414" s="1085"/>
      <c r="VZG414" s="1085"/>
      <c r="VZH414" s="1085"/>
      <c r="VZI414" s="1080"/>
      <c r="VZJ414" s="1085"/>
      <c r="VZK414" s="1085"/>
      <c r="VZL414" s="1085"/>
      <c r="VZM414" s="1085"/>
      <c r="VZN414" s="1085"/>
      <c r="VZO414" s="1085"/>
      <c r="VZP414" s="1085"/>
      <c r="VZQ414" s="1085"/>
      <c r="VZR414" s="1085"/>
      <c r="VZS414" s="1085"/>
      <c r="VZT414" s="1085"/>
      <c r="VZU414" s="1085"/>
      <c r="VZV414" s="1085"/>
      <c r="VZW414" s="1085"/>
      <c r="VZX414" s="1080"/>
      <c r="VZY414" s="1085"/>
      <c r="VZZ414" s="1085"/>
      <c r="WAA414" s="1085"/>
      <c r="WAB414" s="1085"/>
      <c r="WAC414" s="1085"/>
      <c r="WAD414" s="1085"/>
      <c r="WAE414" s="1085"/>
      <c r="WAF414" s="1085"/>
      <c r="WAG414" s="1085"/>
      <c r="WAH414" s="1085"/>
      <c r="WAI414" s="1085"/>
      <c r="WAJ414" s="1085"/>
      <c r="WAK414" s="1085"/>
      <c r="WAL414" s="1085"/>
      <c r="WAM414" s="1080"/>
      <c r="WAN414" s="1085"/>
      <c r="WAO414" s="1085"/>
      <c r="WAP414" s="1085"/>
      <c r="WAQ414" s="1085"/>
      <c r="WAR414" s="1085"/>
      <c r="WAS414" s="1085"/>
      <c r="WAT414" s="1085"/>
      <c r="WAU414" s="1085"/>
      <c r="WAV414" s="1085"/>
      <c r="WAW414" s="1085"/>
      <c r="WAX414" s="1085"/>
      <c r="WAY414" s="1085"/>
      <c r="WAZ414" s="1085"/>
      <c r="WBA414" s="1085"/>
      <c r="WBB414" s="1080"/>
      <c r="WBC414" s="1085"/>
      <c r="WBD414" s="1085"/>
      <c r="WBE414" s="1085"/>
      <c r="WBF414" s="1085"/>
      <c r="WBG414" s="1085"/>
      <c r="WBH414" s="1085"/>
      <c r="WBI414" s="1085"/>
      <c r="WBJ414" s="1085"/>
      <c r="WBK414" s="1085"/>
      <c r="WBL414" s="1085"/>
      <c r="WBM414" s="1085"/>
      <c r="WBN414" s="1085"/>
      <c r="WBO414" s="1085"/>
      <c r="WBP414" s="1085"/>
      <c r="WBQ414" s="1080"/>
      <c r="WBR414" s="1085"/>
      <c r="WBS414" s="1085"/>
      <c r="WBT414" s="1085"/>
      <c r="WBU414" s="1085"/>
      <c r="WBV414" s="1085"/>
      <c r="WBW414" s="1085"/>
      <c r="WBX414" s="1085"/>
      <c r="WBY414" s="1085"/>
      <c r="WBZ414" s="1085"/>
      <c r="WCA414" s="1085"/>
      <c r="WCB414" s="1085"/>
      <c r="WCC414" s="1085"/>
      <c r="WCD414" s="1085"/>
      <c r="WCE414" s="1085"/>
      <c r="WCF414" s="1080"/>
      <c r="WCG414" s="1085"/>
      <c r="WCH414" s="1085"/>
      <c r="WCI414" s="1085"/>
      <c r="WCJ414" s="1085"/>
      <c r="WCK414" s="1085"/>
      <c r="WCL414" s="1085"/>
      <c r="WCM414" s="1085"/>
      <c r="WCN414" s="1085"/>
      <c r="WCO414" s="1085"/>
      <c r="WCP414" s="1085"/>
      <c r="WCQ414" s="1085"/>
      <c r="WCR414" s="1085"/>
      <c r="WCS414" s="1085"/>
      <c r="WCT414" s="1085"/>
      <c r="WCU414" s="1080"/>
      <c r="WCV414" s="1085"/>
      <c r="WCW414" s="1085"/>
      <c r="WCX414" s="1085"/>
      <c r="WCY414" s="1085"/>
      <c r="WCZ414" s="1085"/>
      <c r="WDA414" s="1085"/>
      <c r="WDB414" s="1085"/>
      <c r="WDC414" s="1085"/>
      <c r="WDD414" s="1085"/>
      <c r="WDE414" s="1085"/>
      <c r="WDF414" s="1085"/>
      <c r="WDG414" s="1085"/>
      <c r="WDH414" s="1085"/>
      <c r="WDI414" s="1085"/>
      <c r="WDJ414" s="1080"/>
      <c r="WDK414" s="1085"/>
      <c r="WDL414" s="1085"/>
      <c r="WDM414" s="1085"/>
      <c r="WDN414" s="1085"/>
      <c r="WDO414" s="1085"/>
      <c r="WDP414" s="1085"/>
      <c r="WDQ414" s="1085"/>
      <c r="WDR414" s="1085"/>
      <c r="WDS414" s="1085"/>
      <c r="WDT414" s="1085"/>
      <c r="WDU414" s="1085"/>
      <c r="WDV414" s="1085"/>
      <c r="WDW414" s="1085"/>
      <c r="WDX414" s="1085"/>
      <c r="WDY414" s="1080"/>
      <c r="WDZ414" s="1085"/>
      <c r="WEA414" s="1085"/>
      <c r="WEB414" s="1085"/>
      <c r="WEC414" s="1085"/>
      <c r="WED414" s="1085"/>
      <c r="WEE414" s="1085"/>
      <c r="WEF414" s="1085"/>
      <c r="WEG414" s="1085"/>
      <c r="WEH414" s="1085"/>
      <c r="WEI414" s="1085"/>
      <c r="WEJ414" s="1085"/>
      <c r="WEK414" s="1085"/>
      <c r="WEL414" s="1085"/>
      <c r="WEM414" s="1085"/>
      <c r="WEN414" s="1080"/>
      <c r="WEO414" s="1085"/>
      <c r="WEP414" s="1085"/>
      <c r="WEQ414" s="1085"/>
      <c r="WER414" s="1085"/>
      <c r="WES414" s="1085"/>
      <c r="WET414" s="1085"/>
      <c r="WEU414" s="1085"/>
      <c r="WEV414" s="1085"/>
      <c r="WEW414" s="1085"/>
      <c r="WEX414" s="1085"/>
      <c r="WEY414" s="1085"/>
      <c r="WEZ414" s="1085"/>
      <c r="WFA414" s="1085"/>
      <c r="WFB414" s="1085"/>
      <c r="WFC414" s="1080"/>
      <c r="WFD414" s="1085"/>
      <c r="WFE414" s="1085"/>
      <c r="WFF414" s="1085"/>
      <c r="WFG414" s="1085"/>
      <c r="WFH414" s="1085"/>
      <c r="WFI414" s="1085"/>
      <c r="WFJ414" s="1085"/>
      <c r="WFK414" s="1085"/>
      <c r="WFL414" s="1085"/>
      <c r="WFM414" s="1085"/>
      <c r="WFN414" s="1085"/>
      <c r="WFO414" s="1085"/>
      <c r="WFP414" s="1085"/>
      <c r="WFQ414" s="1085"/>
      <c r="WFR414" s="1080"/>
      <c r="WFS414" s="1085"/>
      <c r="WFT414" s="1085"/>
      <c r="WFU414" s="1085"/>
      <c r="WFV414" s="1085"/>
      <c r="WFW414" s="1085"/>
      <c r="WFX414" s="1085"/>
      <c r="WFY414" s="1085"/>
      <c r="WFZ414" s="1085"/>
      <c r="WGA414" s="1085"/>
      <c r="WGB414" s="1085"/>
      <c r="WGC414" s="1085"/>
      <c r="WGD414" s="1085"/>
      <c r="WGE414" s="1085"/>
      <c r="WGF414" s="1085"/>
      <c r="WGG414" s="1080"/>
      <c r="WGH414" s="1085"/>
      <c r="WGI414" s="1085"/>
      <c r="WGJ414" s="1085"/>
      <c r="WGK414" s="1085"/>
      <c r="WGL414" s="1085"/>
      <c r="WGM414" s="1085"/>
      <c r="WGN414" s="1085"/>
      <c r="WGO414" s="1085"/>
      <c r="WGP414" s="1085"/>
      <c r="WGQ414" s="1085"/>
      <c r="WGR414" s="1085"/>
      <c r="WGS414" s="1085"/>
      <c r="WGT414" s="1085"/>
      <c r="WGU414" s="1085"/>
      <c r="WGV414" s="1080"/>
      <c r="WGW414" s="1085"/>
      <c r="WGX414" s="1085"/>
      <c r="WGY414" s="1085"/>
      <c r="WGZ414" s="1085"/>
      <c r="WHA414" s="1085"/>
      <c r="WHB414" s="1085"/>
      <c r="WHC414" s="1085"/>
      <c r="WHD414" s="1085"/>
      <c r="WHE414" s="1085"/>
      <c r="WHF414" s="1085"/>
      <c r="WHG414" s="1085"/>
      <c r="WHH414" s="1085"/>
      <c r="WHI414" s="1085"/>
      <c r="WHJ414" s="1085"/>
      <c r="WHK414" s="1080"/>
      <c r="WHL414" s="1085"/>
      <c r="WHM414" s="1085"/>
      <c r="WHN414" s="1085"/>
      <c r="WHO414" s="1085"/>
      <c r="WHP414" s="1085"/>
      <c r="WHQ414" s="1085"/>
      <c r="WHR414" s="1085"/>
      <c r="WHS414" s="1085"/>
      <c r="WHT414" s="1085"/>
      <c r="WHU414" s="1085"/>
      <c r="WHV414" s="1085"/>
      <c r="WHW414" s="1085"/>
      <c r="WHX414" s="1085"/>
      <c r="WHY414" s="1085"/>
      <c r="WHZ414" s="1080"/>
      <c r="WIA414" s="1085"/>
      <c r="WIB414" s="1085"/>
      <c r="WIC414" s="1085"/>
      <c r="WID414" s="1085"/>
      <c r="WIE414" s="1085"/>
      <c r="WIF414" s="1085"/>
      <c r="WIG414" s="1085"/>
      <c r="WIH414" s="1085"/>
      <c r="WII414" s="1085"/>
      <c r="WIJ414" s="1085"/>
      <c r="WIK414" s="1085"/>
      <c r="WIL414" s="1085"/>
      <c r="WIM414" s="1085"/>
      <c r="WIN414" s="1085"/>
      <c r="WIO414" s="1080"/>
      <c r="WIP414" s="1085"/>
      <c r="WIQ414" s="1085"/>
      <c r="WIR414" s="1085"/>
      <c r="WIS414" s="1085"/>
      <c r="WIT414" s="1085"/>
      <c r="WIU414" s="1085"/>
      <c r="WIV414" s="1085"/>
      <c r="WIW414" s="1085"/>
      <c r="WIX414" s="1085"/>
      <c r="WIY414" s="1085"/>
      <c r="WIZ414" s="1085"/>
      <c r="WJA414" s="1085"/>
      <c r="WJB414" s="1085"/>
      <c r="WJC414" s="1085"/>
      <c r="WJD414" s="1080"/>
      <c r="WJE414" s="1085"/>
      <c r="WJF414" s="1085"/>
      <c r="WJG414" s="1085"/>
      <c r="WJH414" s="1085"/>
      <c r="WJI414" s="1085"/>
      <c r="WJJ414" s="1085"/>
      <c r="WJK414" s="1085"/>
      <c r="WJL414" s="1085"/>
      <c r="WJM414" s="1085"/>
      <c r="WJN414" s="1085"/>
      <c r="WJO414" s="1085"/>
      <c r="WJP414" s="1085"/>
      <c r="WJQ414" s="1085"/>
      <c r="WJR414" s="1085"/>
      <c r="WJS414" s="1080"/>
      <c r="WJT414" s="1085"/>
      <c r="WJU414" s="1085"/>
      <c r="WJV414" s="1085"/>
      <c r="WJW414" s="1085"/>
      <c r="WJX414" s="1085"/>
      <c r="WJY414" s="1085"/>
      <c r="WJZ414" s="1085"/>
      <c r="WKA414" s="1085"/>
      <c r="WKB414" s="1085"/>
      <c r="WKC414" s="1085"/>
      <c r="WKD414" s="1085"/>
      <c r="WKE414" s="1085"/>
      <c r="WKF414" s="1085"/>
      <c r="WKG414" s="1085"/>
      <c r="WKH414" s="1080"/>
      <c r="WKI414" s="1085"/>
      <c r="WKJ414" s="1085"/>
      <c r="WKK414" s="1085"/>
      <c r="WKL414" s="1085"/>
      <c r="WKM414" s="1085"/>
      <c r="WKN414" s="1085"/>
      <c r="WKO414" s="1085"/>
      <c r="WKP414" s="1085"/>
      <c r="WKQ414" s="1085"/>
      <c r="WKR414" s="1085"/>
      <c r="WKS414" s="1085"/>
      <c r="WKT414" s="1085"/>
      <c r="WKU414" s="1085"/>
      <c r="WKV414" s="1085"/>
      <c r="WKW414" s="1080"/>
      <c r="WKX414" s="1085"/>
      <c r="WKY414" s="1085"/>
      <c r="WKZ414" s="1085"/>
      <c r="WLA414" s="1085"/>
      <c r="WLB414" s="1085"/>
      <c r="WLC414" s="1085"/>
      <c r="WLD414" s="1085"/>
      <c r="WLE414" s="1085"/>
      <c r="WLF414" s="1085"/>
      <c r="WLG414" s="1085"/>
      <c r="WLH414" s="1085"/>
      <c r="WLI414" s="1085"/>
      <c r="WLJ414" s="1085"/>
      <c r="WLK414" s="1085"/>
      <c r="WLL414" s="1080"/>
      <c r="WLM414" s="1085"/>
      <c r="WLN414" s="1085"/>
      <c r="WLO414" s="1085"/>
      <c r="WLP414" s="1085"/>
      <c r="WLQ414" s="1085"/>
      <c r="WLR414" s="1085"/>
      <c r="WLS414" s="1085"/>
      <c r="WLT414" s="1085"/>
      <c r="WLU414" s="1085"/>
      <c r="WLV414" s="1085"/>
      <c r="WLW414" s="1085"/>
      <c r="WLX414" s="1085"/>
      <c r="WLY414" s="1085"/>
      <c r="WLZ414" s="1085"/>
      <c r="WMA414" s="1080"/>
      <c r="WMB414" s="1085"/>
      <c r="WMC414" s="1085"/>
      <c r="WMD414" s="1085"/>
      <c r="WME414" s="1085"/>
      <c r="WMF414" s="1085"/>
      <c r="WMG414" s="1085"/>
      <c r="WMH414" s="1085"/>
      <c r="WMI414" s="1085"/>
      <c r="WMJ414" s="1085"/>
      <c r="WMK414" s="1085"/>
      <c r="WML414" s="1085"/>
      <c r="WMM414" s="1085"/>
      <c r="WMN414" s="1085"/>
      <c r="WMO414" s="1085"/>
      <c r="WMP414" s="1080"/>
      <c r="WMQ414" s="1085"/>
      <c r="WMR414" s="1085"/>
      <c r="WMS414" s="1085"/>
      <c r="WMT414" s="1085"/>
      <c r="WMU414" s="1085"/>
      <c r="WMV414" s="1085"/>
      <c r="WMW414" s="1085"/>
      <c r="WMX414" s="1085"/>
      <c r="WMY414" s="1085"/>
      <c r="WMZ414" s="1085"/>
      <c r="WNA414" s="1085"/>
      <c r="WNB414" s="1085"/>
      <c r="WNC414" s="1085"/>
      <c r="WND414" s="1085"/>
      <c r="WNE414" s="1080"/>
      <c r="WNF414" s="1085"/>
      <c r="WNG414" s="1085"/>
      <c r="WNH414" s="1085"/>
      <c r="WNI414" s="1085"/>
      <c r="WNJ414" s="1085"/>
      <c r="WNK414" s="1085"/>
      <c r="WNL414" s="1085"/>
      <c r="WNM414" s="1085"/>
      <c r="WNN414" s="1085"/>
      <c r="WNO414" s="1085"/>
      <c r="WNP414" s="1085"/>
      <c r="WNQ414" s="1085"/>
      <c r="WNR414" s="1085"/>
      <c r="WNS414" s="1085"/>
      <c r="WNT414" s="1080"/>
      <c r="WNU414" s="1085"/>
      <c r="WNV414" s="1085"/>
      <c r="WNW414" s="1085"/>
      <c r="WNX414" s="1085"/>
      <c r="WNY414" s="1085"/>
      <c r="WNZ414" s="1085"/>
      <c r="WOA414" s="1085"/>
      <c r="WOB414" s="1085"/>
      <c r="WOC414" s="1085"/>
      <c r="WOD414" s="1085"/>
      <c r="WOE414" s="1085"/>
      <c r="WOF414" s="1085"/>
      <c r="WOG414" s="1085"/>
      <c r="WOH414" s="1085"/>
      <c r="WOI414" s="1080"/>
      <c r="WOJ414" s="1085"/>
      <c r="WOK414" s="1085"/>
      <c r="WOL414" s="1085"/>
      <c r="WOM414" s="1085"/>
      <c r="WON414" s="1085"/>
      <c r="WOO414" s="1085"/>
      <c r="WOP414" s="1085"/>
      <c r="WOQ414" s="1085"/>
      <c r="WOR414" s="1085"/>
      <c r="WOS414" s="1085"/>
      <c r="WOT414" s="1085"/>
      <c r="WOU414" s="1085"/>
      <c r="WOV414" s="1085"/>
      <c r="WOW414" s="1085"/>
      <c r="WOX414" s="1080"/>
      <c r="WOY414" s="1085"/>
      <c r="WOZ414" s="1085"/>
      <c r="WPA414" s="1085"/>
      <c r="WPB414" s="1085"/>
      <c r="WPC414" s="1085"/>
      <c r="WPD414" s="1085"/>
      <c r="WPE414" s="1085"/>
      <c r="WPF414" s="1085"/>
      <c r="WPG414" s="1085"/>
      <c r="WPH414" s="1085"/>
      <c r="WPI414" s="1085"/>
      <c r="WPJ414" s="1085"/>
      <c r="WPK414" s="1085"/>
      <c r="WPL414" s="1085"/>
      <c r="WPM414" s="1080"/>
      <c r="WPN414" s="1085"/>
      <c r="WPO414" s="1085"/>
      <c r="WPP414" s="1085"/>
      <c r="WPQ414" s="1085"/>
      <c r="WPR414" s="1085"/>
      <c r="WPS414" s="1085"/>
      <c r="WPT414" s="1085"/>
      <c r="WPU414" s="1085"/>
      <c r="WPV414" s="1085"/>
      <c r="WPW414" s="1085"/>
      <c r="WPX414" s="1085"/>
      <c r="WPY414" s="1085"/>
      <c r="WPZ414" s="1085"/>
      <c r="WQA414" s="1085"/>
      <c r="WQB414" s="1080"/>
      <c r="WQC414" s="1085"/>
      <c r="WQD414" s="1085"/>
      <c r="WQE414" s="1085"/>
      <c r="WQF414" s="1085"/>
      <c r="WQG414" s="1085"/>
      <c r="WQH414" s="1085"/>
      <c r="WQI414" s="1085"/>
      <c r="WQJ414" s="1085"/>
      <c r="WQK414" s="1085"/>
      <c r="WQL414" s="1085"/>
      <c r="WQM414" s="1085"/>
      <c r="WQN414" s="1085"/>
      <c r="WQO414" s="1085"/>
      <c r="WQP414" s="1085"/>
      <c r="WQQ414" s="1080"/>
      <c r="WQR414" s="1085"/>
      <c r="WQS414" s="1085"/>
      <c r="WQT414" s="1085"/>
      <c r="WQU414" s="1085"/>
      <c r="WQV414" s="1085"/>
      <c r="WQW414" s="1085"/>
      <c r="WQX414" s="1085"/>
      <c r="WQY414" s="1085"/>
      <c r="WQZ414" s="1085"/>
      <c r="WRA414" s="1085"/>
      <c r="WRB414" s="1085"/>
      <c r="WRC414" s="1085"/>
      <c r="WRD414" s="1085"/>
      <c r="WRE414" s="1085"/>
      <c r="WRF414" s="1080"/>
      <c r="WRG414" s="1085"/>
      <c r="WRH414" s="1085"/>
      <c r="WRI414" s="1085"/>
      <c r="WRJ414" s="1085"/>
      <c r="WRK414" s="1085"/>
      <c r="WRL414" s="1085"/>
      <c r="WRM414" s="1085"/>
      <c r="WRN414" s="1085"/>
      <c r="WRO414" s="1085"/>
      <c r="WRP414" s="1085"/>
      <c r="WRQ414" s="1085"/>
      <c r="WRR414" s="1085"/>
      <c r="WRS414" s="1085"/>
      <c r="WRT414" s="1085"/>
      <c r="WRU414" s="1080"/>
      <c r="WRV414" s="1085"/>
      <c r="WRW414" s="1085"/>
      <c r="WRX414" s="1085"/>
      <c r="WRY414" s="1085"/>
      <c r="WRZ414" s="1085"/>
      <c r="WSA414" s="1085"/>
      <c r="WSB414" s="1085"/>
      <c r="WSC414" s="1085"/>
      <c r="WSD414" s="1085"/>
      <c r="WSE414" s="1085"/>
      <c r="WSF414" s="1085"/>
      <c r="WSG414" s="1085"/>
      <c r="WSH414" s="1085"/>
      <c r="WSI414" s="1085"/>
      <c r="WSJ414" s="1080"/>
      <c r="WSK414" s="1085"/>
      <c r="WSL414" s="1085"/>
      <c r="WSM414" s="1085"/>
      <c r="WSN414" s="1085"/>
      <c r="WSO414" s="1085"/>
      <c r="WSP414" s="1085"/>
      <c r="WSQ414" s="1085"/>
      <c r="WSR414" s="1085"/>
      <c r="WSS414" s="1085"/>
      <c r="WST414" s="1085"/>
      <c r="WSU414" s="1085"/>
      <c r="WSV414" s="1085"/>
      <c r="WSW414" s="1085"/>
      <c r="WSX414" s="1085"/>
      <c r="WSY414" s="1080"/>
      <c r="WSZ414" s="1085"/>
      <c r="WTA414" s="1085"/>
      <c r="WTB414" s="1085"/>
      <c r="WTC414" s="1085"/>
      <c r="WTD414" s="1085"/>
      <c r="WTE414" s="1085"/>
      <c r="WTF414" s="1085"/>
      <c r="WTG414" s="1085"/>
      <c r="WTH414" s="1085"/>
      <c r="WTI414" s="1085"/>
      <c r="WTJ414" s="1085"/>
      <c r="WTK414" s="1085"/>
      <c r="WTL414" s="1085"/>
      <c r="WTM414" s="1085"/>
      <c r="WTN414" s="1080"/>
      <c r="WTO414" s="1085"/>
      <c r="WTP414" s="1085"/>
      <c r="WTQ414" s="1085"/>
      <c r="WTR414" s="1085"/>
      <c r="WTS414" s="1085"/>
      <c r="WTT414" s="1085"/>
      <c r="WTU414" s="1085"/>
      <c r="WTV414" s="1085"/>
      <c r="WTW414" s="1085"/>
      <c r="WTX414" s="1085"/>
      <c r="WTY414" s="1085"/>
      <c r="WTZ414" s="1085"/>
      <c r="WUA414" s="1085"/>
      <c r="WUB414" s="1085"/>
      <c r="WUC414" s="1080"/>
      <c r="WUD414" s="1085"/>
      <c r="WUE414" s="1085"/>
      <c r="WUF414" s="1085"/>
      <c r="WUG414" s="1085"/>
      <c r="WUH414" s="1085"/>
      <c r="WUI414" s="1085"/>
      <c r="WUJ414" s="1085"/>
      <c r="WUK414" s="1085"/>
      <c r="WUL414" s="1085"/>
      <c r="WUM414" s="1085"/>
      <c r="WUN414" s="1085"/>
      <c r="WUO414" s="1085"/>
      <c r="WUP414" s="1085"/>
      <c r="WUQ414" s="1085"/>
      <c r="WUR414" s="1080"/>
      <c r="WUS414" s="1085"/>
      <c r="WUT414" s="1085"/>
      <c r="WUU414" s="1085"/>
      <c r="WUV414" s="1085"/>
      <c r="WUW414" s="1085"/>
      <c r="WUX414" s="1085"/>
      <c r="WUY414" s="1085"/>
      <c r="WUZ414" s="1085"/>
      <c r="WVA414" s="1085"/>
      <c r="WVB414" s="1085"/>
      <c r="WVC414" s="1085"/>
      <c r="WVD414" s="1085"/>
      <c r="WVE414" s="1085"/>
      <c r="WVF414" s="1085"/>
      <c r="WVG414" s="1080"/>
      <c r="WVH414" s="1085"/>
      <c r="WVI414" s="1085"/>
      <c r="WVJ414" s="1085"/>
      <c r="WVK414" s="1085"/>
      <c r="WVL414" s="1085"/>
      <c r="WVM414" s="1085"/>
      <c r="WVN414" s="1085"/>
      <c r="WVO414" s="1085"/>
      <c r="WVP414" s="1085"/>
      <c r="WVQ414" s="1085"/>
      <c r="WVR414" s="1085"/>
      <c r="WVS414" s="1085"/>
      <c r="WVT414" s="1085"/>
      <c r="WVU414" s="1085"/>
      <c r="WVV414" s="1080"/>
      <c r="WVW414" s="1085"/>
      <c r="WVX414" s="1085"/>
      <c r="WVY414" s="1085"/>
      <c r="WVZ414" s="1085"/>
      <c r="WWA414" s="1085"/>
      <c r="WWB414" s="1085"/>
      <c r="WWC414" s="1085"/>
      <c r="WWD414" s="1085"/>
      <c r="WWE414" s="1085"/>
      <c r="WWF414" s="1085"/>
      <c r="WWG414" s="1085"/>
      <c r="WWH414" s="1085"/>
      <c r="WWI414" s="1085"/>
      <c r="WWJ414" s="1085"/>
      <c r="WWK414" s="1080"/>
      <c r="WWL414" s="1085"/>
      <c r="WWM414" s="1085"/>
      <c r="WWN414" s="1085"/>
      <c r="WWO414" s="1085"/>
      <c r="WWP414" s="1085"/>
      <c r="WWQ414" s="1085"/>
      <c r="WWR414" s="1085"/>
      <c r="WWS414" s="1085"/>
      <c r="WWT414" s="1085"/>
      <c r="WWU414" s="1085"/>
      <c r="WWV414" s="1085"/>
      <c r="WWW414" s="1085"/>
      <c r="WWX414" s="1085"/>
      <c r="WWY414" s="1085"/>
      <c r="WWZ414" s="1080"/>
      <c r="WXA414" s="1085"/>
      <c r="WXB414" s="1085"/>
      <c r="WXC414" s="1085"/>
      <c r="WXD414" s="1085"/>
      <c r="WXE414" s="1085"/>
      <c r="WXF414" s="1085"/>
      <c r="WXG414" s="1085"/>
      <c r="WXH414" s="1085"/>
      <c r="WXI414" s="1085"/>
      <c r="WXJ414" s="1085"/>
      <c r="WXK414" s="1085"/>
      <c r="WXL414" s="1085"/>
      <c r="WXM414" s="1085"/>
      <c r="WXN414" s="1085"/>
      <c r="WXO414" s="1080"/>
      <c r="WXP414" s="1085"/>
      <c r="WXQ414" s="1085"/>
      <c r="WXR414" s="1085"/>
      <c r="WXS414" s="1085"/>
      <c r="WXT414" s="1085"/>
      <c r="WXU414" s="1085"/>
      <c r="WXV414" s="1085"/>
      <c r="WXW414" s="1085"/>
      <c r="WXX414" s="1085"/>
      <c r="WXY414" s="1085"/>
      <c r="WXZ414" s="1085"/>
      <c r="WYA414" s="1085"/>
      <c r="WYB414" s="1085"/>
      <c r="WYC414" s="1085"/>
      <c r="WYD414" s="1080"/>
      <c r="WYE414" s="1085"/>
      <c r="WYF414" s="1085"/>
      <c r="WYG414" s="1085"/>
      <c r="WYH414" s="1085"/>
      <c r="WYI414" s="1085"/>
      <c r="WYJ414" s="1085"/>
      <c r="WYK414" s="1085"/>
      <c r="WYL414" s="1085"/>
      <c r="WYM414" s="1085"/>
      <c r="WYN414" s="1085"/>
      <c r="WYO414" s="1085"/>
      <c r="WYP414" s="1085"/>
      <c r="WYQ414" s="1085"/>
      <c r="WYR414" s="1085"/>
      <c r="WYS414" s="1080"/>
      <c r="WYT414" s="1085"/>
      <c r="WYU414" s="1085"/>
      <c r="WYV414" s="1085"/>
      <c r="WYW414" s="1085"/>
      <c r="WYX414" s="1085"/>
      <c r="WYY414" s="1085"/>
      <c r="WYZ414" s="1085"/>
      <c r="WZA414" s="1085"/>
      <c r="WZB414" s="1085"/>
      <c r="WZC414" s="1085"/>
      <c r="WZD414" s="1085"/>
      <c r="WZE414" s="1085"/>
      <c r="WZF414" s="1085"/>
      <c r="WZG414" s="1085"/>
      <c r="WZH414" s="1080"/>
      <c r="WZI414" s="1085"/>
      <c r="WZJ414" s="1085"/>
      <c r="WZK414" s="1085"/>
      <c r="WZL414" s="1085"/>
      <c r="WZM414" s="1085"/>
      <c r="WZN414" s="1085"/>
      <c r="WZO414" s="1085"/>
      <c r="WZP414" s="1085"/>
      <c r="WZQ414" s="1085"/>
      <c r="WZR414" s="1085"/>
      <c r="WZS414" s="1085"/>
      <c r="WZT414" s="1085"/>
      <c r="WZU414" s="1085"/>
      <c r="WZV414" s="1085"/>
      <c r="WZW414" s="1080"/>
      <c r="WZX414" s="1085"/>
      <c r="WZY414" s="1085"/>
      <c r="WZZ414" s="1085"/>
      <c r="XAA414" s="1085"/>
      <c r="XAB414" s="1085"/>
      <c r="XAC414" s="1085"/>
      <c r="XAD414" s="1085"/>
      <c r="XAE414" s="1085"/>
      <c r="XAF414" s="1085"/>
      <c r="XAG414" s="1085"/>
      <c r="XAH414" s="1085"/>
      <c r="XAI414" s="1085"/>
      <c r="XAJ414" s="1085"/>
      <c r="XAK414" s="1085"/>
      <c r="XAL414" s="1080"/>
      <c r="XAM414" s="1085"/>
      <c r="XAN414" s="1085"/>
      <c r="XAO414" s="1085"/>
      <c r="XAP414" s="1085"/>
      <c r="XAQ414" s="1085"/>
      <c r="XAR414" s="1085"/>
      <c r="XAS414" s="1085"/>
      <c r="XAT414" s="1085"/>
      <c r="XAU414" s="1085"/>
      <c r="XAV414" s="1085"/>
      <c r="XAW414" s="1085"/>
      <c r="XAX414" s="1085"/>
      <c r="XAY414" s="1085"/>
      <c r="XAZ414" s="1085"/>
      <c r="XBA414" s="1080"/>
      <c r="XBB414" s="1085"/>
      <c r="XBC414" s="1085"/>
      <c r="XBD414" s="1085"/>
      <c r="XBE414" s="1085"/>
      <c r="XBF414" s="1085"/>
      <c r="XBG414" s="1085"/>
      <c r="XBH414" s="1085"/>
      <c r="XBI414" s="1085"/>
      <c r="XBJ414" s="1085"/>
      <c r="XBK414" s="1085"/>
      <c r="XBL414" s="1085"/>
      <c r="XBM414" s="1085"/>
      <c r="XBN414" s="1085"/>
      <c r="XBO414" s="1085"/>
      <c r="XBP414" s="1080"/>
      <c r="XBQ414" s="1085"/>
      <c r="XBR414" s="1085"/>
      <c r="XBS414" s="1085"/>
      <c r="XBT414" s="1085"/>
      <c r="XBU414" s="1085"/>
      <c r="XBV414" s="1085"/>
      <c r="XBW414" s="1085"/>
      <c r="XBX414" s="1085"/>
      <c r="XBY414" s="1085"/>
      <c r="XBZ414" s="1085"/>
      <c r="XCA414" s="1085"/>
      <c r="XCB414" s="1085"/>
      <c r="XCC414" s="1085"/>
      <c r="XCD414" s="1085"/>
      <c r="XCE414" s="1080"/>
      <c r="XCF414" s="1085"/>
      <c r="XCG414" s="1085"/>
      <c r="XCH414" s="1085"/>
      <c r="XCI414" s="1085"/>
      <c r="XCJ414" s="1085"/>
      <c r="XCK414" s="1085"/>
      <c r="XCL414" s="1085"/>
      <c r="XCM414" s="1085"/>
      <c r="XCN414" s="1085"/>
      <c r="XCO414" s="1085"/>
      <c r="XCP414" s="1085"/>
      <c r="XCQ414" s="1085"/>
      <c r="XCR414" s="1085"/>
      <c r="XCS414" s="1085"/>
      <c r="XCT414" s="1080"/>
      <c r="XCU414" s="1085"/>
      <c r="XCV414" s="1085"/>
      <c r="XCW414" s="1085"/>
      <c r="XCX414" s="1085"/>
      <c r="XCY414" s="1085"/>
      <c r="XCZ414" s="1085"/>
      <c r="XDA414" s="1085"/>
      <c r="XDB414" s="1085"/>
      <c r="XDC414" s="1085"/>
      <c r="XDD414" s="1085"/>
      <c r="XDE414" s="1085"/>
      <c r="XDF414" s="1085"/>
      <c r="XDG414" s="1085"/>
      <c r="XDH414" s="1085"/>
      <c r="XDI414" s="1080"/>
      <c r="XDJ414" s="1085"/>
      <c r="XDK414" s="1085"/>
      <c r="XDL414" s="1085"/>
      <c r="XDM414" s="1085"/>
      <c r="XDN414" s="1085"/>
      <c r="XDO414" s="1085"/>
      <c r="XDP414" s="1085"/>
      <c r="XDQ414" s="1085"/>
      <c r="XDR414" s="1085"/>
      <c r="XDS414" s="1085"/>
      <c r="XDT414" s="1085"/>
      <c r="XDU414" s="1085"/>
      <c r="XDV414" s="1085"/>
      <c r="XDW414" s="1085"/>
      <c r="XDX414" s="1080"/>
      <c r="XDY414" s="1085"/>
      <c r="XDZ414" s="1085"/>
      <c r="XEA414" s="1085"/>
      <c r="XEB414" s="1085"/>
      <c r="XEC414" s="1085"/>
      <c r="XED414" s="1085"/>
      <c r="XEE414" s="1085"/>
      <c r="XEF414" s="1085"/>
      <c r="XEG414" s="1085"/>
      <c r="XEH414" s="1085"/>
      <c r="XEI414" s="1085"/>
      <c r="XEJ414" s="1085"/>
      <c r="XEK414" s="1085"/>
      <c r="XEL414" s="1085"/>
      <c r="XEM414" s="1080"/>
      <c r="XEN414" s="1085"/>
      <c r="XEO414" s="1085"/>
      <c r="XEP414" s="1085"/>
      <c r="XEQ414" s="1085"/>
      <c r="XER414" s="1085"/>
      <c r="XES414" s="1085"/>
      <c r="XET414" s="1085"/>
      <c r="XEU414" s="1085"/>
      <c r="XEV414" s="1085"/>
      <c r="XEW414" s="1085"/>
      <c r="XEX414" s="1085"/>
      <c r="XEY414" s="1085"/>
      <c r="XEZ414" s="1085"/>
      <c r="XFA414" s="1085"/>
      <c r="XFB414" s="1080"/>
      <c r="XFC414" s="1085"/>
      <c r="XFD414" s="1085"/>
    </row>
    <row r="415" spans="1:16384">
      <c r="A415" s="257"/>
      <c r="B415" s="11"/>
      <c r="C415" s="10"/>
      <c r="D415" s="10"/>
      <c r="E415" s="10"/>
      <c r="F415" s="10"/>
      <c r="G415" s="10"/>
      <c r="H415" s="10"/>
      <c r="I415" s="10"/>
      <c r="J415" s="10"/>
      <c r="K415" s="10"/>
      <c r="L415" s="10"/>
      <c r="M415" s="10"/>
      <c r="N415" s="10"/>
      <c r="O415" s="10"/>
    </row>
    <row r="416" spans="1:16384" ht="15">
      <c r="A416" s="257"/>
      <c r="B416" s="140" t="s">
        <v>1392</v>
      </c>
      <c r="C416" s="10"/>
      <c r="D416" s="10"/>
      <c r="E416" s="10"/>
      <c r="F416" s="10"/>
      <c r="G416" s="10"/>
      <c r="H416" s="10"/>
      <c r="I416" s="10"/>
      <c r="J416" s="10"/>
      <c r="K416" s="10"/>
      <c r="L416" s="10"/>
      <c r="M416" s="10"/>
      <c r="N416" s="10"/>
      <c r="O416" s="10"/>
    </row>
    <row r="417" spans="1:15">
      <c r="A417" s="257"/>
      <c r="B417" s="11"/>
      <c r="C417" s="10"/>
      <c r="D417" s="10"/>
      <c r="E417" s="10"/>
      <c r="F417" s="10"/>
      <c r="G417" s="10"/>
      <c r="H417" s="10"/>
      <c r="I417" s="10"/>
      <c r="J417" s="10"/>
      <c r="K417" s="10"/>
      <c r="L417" s="10"/>
      <c r="M417" s="10"/>
      <c r="N417" s="10"/>
      <c r="O417" s="10"/>
    </row>
    <row r="418" spans="1:15">
      <c r="A418" s="257"/>
      <c r="B418" s="106" t="s">
        <v>1126</v>
      </c>
      <c r="O418" s="10"/>
    </row>
    <row r="419" spans="1:15">
      <c r="A419" s="257"/>
      <c r="B419" s="11"/>
      <c r="O419" s="10"/>
    </row>
    <row r="420" spans="1:15" ht="13.15">
      <c r="A420" s="257"/>
      <c r="B420" s="8" t="str">
        <f>Increased_EBacc_scenario_data!C17</f>
        <v>Subject</v>
      </c>
      <c r="C420" s="8" t="str">
        <f>Increased_EBacc_scenario_data!D17</f>
        <v>2019/20</v>
      </c>
      <c r="D420" s="8" t="str">
        <f>Increased_EBacc_scenario_data!E17</f>
        <v>2020/21</v>
      </c>
      <c r="E420" s="8" t="str">
        <f>Increased_EBacc_scenario_data!F17</f>
        <v>2021/22</v>
      </c>
      <c r="F420" s="8" t="str">
        <f>Increased_EBacc_scenario_data!G17</f>
        <v>2022/23</v>
      </c>
      <c r="G420" s="8" t="str">
        <f>Increased_EBacc_scenario_data!H17</f>
        <v>2023/24</v>
      </c>
      <c r="H420" s="8" t="str">
        <f>Increased_EBacc_scenario_data!I17</f>
        <v>2024/25</v>
      </c>
      <c r="I420" s="8" t="str">
        <f>Increased_EBacc_scenario_data!J17</f>
        <v>2025/26</v>
      </c>
      <c r="J420" s="8" t="str">
        <f>Increased_EBacc_scenario_data!K17</f>
        <v>2026/27</v>
      </c>
      <c r="K420" s="8" t="str">
        <f>Increased_EBacc_scenario_data!L17</f>
        <v>2027/28</v>
      </c>
      <c r="L420" s="8" t="str">
        <f>Increased_EBacc_scenario_data!M17</f>
        <v>2028/29</v>
      </c>
      <c r="M420" s="8" t="str">
        <f>Increased_EBacc_scenario_data!N17</f>
        <v>2029/30</v>
      </c>
      <c r="O420" s="10"/>
    </row>
    <row r="421" spans="1:15" ht="13.15">
      <c r="A421" s="257"/>
      <c r="B421" s="8" t="str">
        <f>Increased_EBacc_scenario_data!C18</f>
        <v>Art &amp; Design</v>
      </c>
      <c r="C421" s="293">
        <f>Increased_EBacc_scenario_data!D18</f>
        <v>275.60239277251281</v>
      </c>
      <c r="D421" s="293">
        <f>Increased_EBacc_scenario_data!E18</f>
        <v>-195.98687708157141</v>
      </c>
      <c r="E421" s="293">
        <f>Increased_EBacc_scenario_data!F18</f>
        <v>-1485.162078468491</v>
      </c>
      <c r="F421" s="293">
        <f>Increased_EBacc_scenario_data!G18</f>
        <v>-3530.2236437515976</v>
      </c>
      <c r="G421" s="293">
        <f>Increased_EBacc_scenario_data!H18</f>
        <v>-5289.3974394742127</v>
      </c>
      <c r="H421" s="293">
        <f>Increased_EBacc_scenario_data!I18</f>
        <v>-5400.7507630862347</v>
      </c>
      <c r="I421" s="293">
        <f>Increased_EBacc_scenario_data!J18</f>
        <v>-5451.2925862228549</v>
      </c>
      <c r="J421" s="293">
        <f>Increased_EBacc_scenario_data!K18</f>
        <v>-5437.0699151083536</v>
      </c>
      <c r="K421" s="293">
        <f>Increased_EBacc_scenario_data!L18</f>
        <v>-5360.7290567537657</v>
      </c>
      <c r="L421" s="293">
        <f>Increased_EBacc_scenario_data!M18</f>
        <v>-5216.5980831921452</v>
      </c>
      <c r="M421" s="293">
        <f>Increased_EBacc_scenario_data!N18</f>
        <v>-5131.8874330695789</v>
      </c>
      <c r="O421" s="10"/>
    </row>
    <row r="422" spans="1:15" ht="13.15">
      <c r="A422" s="257"/>
      <c r="B422" s="8" t="str">
        <f>Increased_EBacc_scenario_data!C19</f>
        <v>Biology</v>
      </c>
      <c r="C422" s="293">
        <f>Increased_EBacc_scenario_data!D19</f>
        <v>0</v>
      </c>
      <c r="D422" s="293">
        <f>Increased_EBacc_scenario_data!E19</f>
        <v>0</v>
      </c>
      <c r="E422" s="293">
        <f>Increased_EBacc_scenario_data!F19</f>
        <v>0</v>
      </c>
      <c r="F422" s="293">
        <f>Increased_EBacc_scenario_data!G19</f>
        <v>0</v>
      </c>
      <c r="G422" s="293">
        <f>Increased_EBacc_scenario_data!H19</f>
        <v>0</v>
      </c>
      <c r="H422" s="293">
        <f>Increased_EBacc_scenario_data!I19</f>
        <v>0</v>
      </c>
      <c r="I422" s="293">
        <f>Increased_EBacc_scenario_data!J19</f>
        <v>0</v>
      </c>
      <c r="J422" s="293">
        <f>Increased_EBacc_scenario_data!K19</f>
        <v>0</v>
      </c>
      <c r="K422" s="293">
        <f>Increased_EBacc_scenario_data!L19</f>
        <v>0</v>
      </c>
      <c r="L422" s="293">
        <f>Increased_EBacc_scenario_data!M19</f>
        <v>0</v>
      </c>
      <c r="M422" s="293">
        <f>Increased_EBacc_scenario_data!N19</f>
        <v>0</v>
      </c>
      <c r="O422" s="10"/>
    </row>
    <row r="423" spans="1:15" ht="13.15">
      <c r="A423" s="257"/>
      <c r="B423" s="8" t="str">
        <f>Increased_EBacc_scenario_data!C20</f>
        <v>Business Studies</v>
      </c>
      <c r="C423" s="293">
        <f>Increased_EBacc_scenario_data!D20</f>
        <v>173.4981499488793</v>
      </c>
      <c r="D423" s="293">
        <f>Increased_EBacc_scenario_data!E20</f>
        <v>4.4897602968417587</v>
      </c>
      <c r="E423" s="293">
        <f>Increased_EBacc_scenario_data!F20</f>
        <v>-509.31888743598347</v>
      </c>
      <c r="F423" s="293">
        <f>Increased_EBacc_scenario_data!G20</f>
        <v>-1336.4131495610377</v>
      </c>
      <c r="G423" s="293">
        <f>Increased_EBacc_scenario_data!H20</f>
        <v>-1765.0096820857398</v>
      </c>
      <c r="H423" s="293">
        <f>Increased_EBacc_scenario_data!I20</f>
        <v>-1797.5447848401134</v>
      </c>
      <c r="I423" s="293">
        <f>Increased_EBacc_scenario_data!J20</f>
        <v>-1812.3120441890396</v>
      </c>
      <c r="J423" s="293">
        <f>Increased_EBacc_scenario_data!K20</f>
        <v>-1808.1564783635918</v>
      </c>
      <c r="K423" s="293">
        <f>Increased_EBacc_scenario_data!L20</f>
        <v>-1785.8512827003012</v>
      </c>
      <c r="L423" s="293">
        <f>Increased_EBacc_scenario_data!M20</f>
        <v>-1743.7392389569641</v>
      </c>
      <c r="M423" s="293">
        <f>Increased_EBacc_scenario_data!N20</f>
        <v>-1718.9885659035908</v>
      </c>
      <c r="O423" s="10"/>
    </row>
    <row r="424" spans="1:15" ht="13.15">
      <c r="A424" s="257"/>
      <c r="B424" s="8" t="str">
        <f>Increased_EBacc_scenario_data!C21</f>
        <v>Chemistry</v>
      </c>
      <c r="C424" s="293">
        <f>Increased_EBacc_scenario_data!D21</f>
        <v>0</v>
      </c>
      <c r="D424" s="293">
        <f>Increased_EBacc_scenario_data!E21</f>
        <v>0</v>
      </c>
      <c r="E424" s="293">
        <f>Increased_EBacc_scenario_data!F21</f>
        <v>0</v>
      </c>
      <c r="F424" s="293">
        <f>Increased_EBacc_scenario_data!G21</f>
        <v>0</v>
      </c>
      <c r="G424" s="293">
        <f>Increased_EBacc_scenario_data!H21</f>
        <v>0</v>
      </c>
      <c r="H424" s="293">
        <f>Increased_EBacc_scenario_data!I21</f>
        <v>0</v>
      </c>
      <c r="I424" s="293">
        <f>Increased_EBacc_scenario_data!J21</f>
        <v>0</v>
      </c>
      <c r="J424" s="293">
        <f>Increased_EBacc_scenario_data!K21</f>
        <v>0</v>
      </c>
      <c r="K424" s="293">
        <f>Increased_EBacc_scenario_data!L21</f>
        <v>0</v>
      </c>
      <c r="L424" s="293">
        <f>Increased_EBacc_scenario_data!M21</f>
        <v>0</v>
      </c>
      <c r="M424" s="293">
        <f>Increased_EBacc_scenario_data!N21</f>
        <v>0</v>
      </c>
      <c r="O424" s="10"/>
    </row>
    <row r="425" spans="1:15" ht="13.15">
      <c r="A425" s="257"/>
      <c r="B425" s="8" t="str">
        <f>Increased_EBacc_scenario_data!C22</f>
        <v>Classics</v>
      </c>
      <c r="C425" s="293">
        <f>Increased_EBacc_scenario_data!D22</f>
        <v>0</v>
      </c>
      <c r="D425" s="293">
        <f>Increased_EBacc_scenario_data!E22</f>
        <v>0</v>
      </c>
      <c r="E425" s="293">
        <f>Increased_EBacc_scenario_data!F22</f>
        <v>0</v>
      </c>
      <c r="F425" s="293">
        <f>Increased_EBacc_scenario_data!G22</f>
        <v>0</v>
      </c>
      <c r="G425" s="293">
        <f>Increased_EBacc_scenario_data!H22</f>
        <v>0</v>
      </c>
      <c r="H425" s="293">
        <f>Increased_EBacc_scenario_data!I22</f>
        <v>0</v>
      </c>
      <c r="I425" s="293">
        <f>Increased_EBacc_scenario_data!J22</f>
        <v>0</v>
      </c>
      <c r="J425" s="293">
        <f>Increased_EBacc_scenario_data!K22</f>
        <v>0</v>
      </c>
      <c r="K425" s="293">
        <f>Increased_EBacc_scenario_data!L22</f>
        <v>0</v>
      </c>
      <c r="L425" s="293">
        <f>Increased_EBacc_scenario_data!M22</f>
        <v>0</v>
      </c>
      <c r="M425" s="293">
        <f>Increased_EBacc_scenario_data!N22</f>
        <v>0</v>
      </c>
      <c r="O425" s="10"/>
    </row>
    <row r="426" spans="1:15" ht="13.15">
      <c r="A426" s="257"/>
      <c r="B426" s="8" t="str">
        <f>Increased_EBacc_scenario_data!C23</f>
        <v>Computing</v>
      </c>
      <c r="C426" s="293">
        <f>Increased_EBacc_scenario_data!D23</f>
        <v>235.13056030696097</v>
      </c>
      <c r="D426" s="293">
        <f>Increased_EBacc_scenario_data!E23</f>
        <v>-138.34031642841776</v>
      </c>
      <c r="E426" s="293">
        <f>Increased_EBacc_scenario_data!F23</f>
        <v>-1170.98335019661</v>
      </c>
      <c r="F426" s="293">
        <f>Increased_EBacc_scenario_data!G23</f>
        <v>-2811.8134637398375</v>
      </c>
      <c r="G426" s="293">
        <f>Increased_EBacc_scenario_data!H23</f>
        <v>-4159.4061901997193</v>
      </c>
      <c r="H426" s="293">
        <f>Increased_EBacc_scenario_data!I23</f>
        <v>-4245.9272822643534</v>
      </c>
      <c r="I426" s="293">
        <f>Increased_EBacc_scenario_data!J23</f>
        <v>-4285.1980789579002</v>
      </c>
      <c r="J426" s="293">
        <f>Increased_EBacc_scenario_data!K23</f>
        <v>-4274.1471197499777</v>
      </c>
      <c r="K426" s="293">
        <f>Increased_EBacc_scenario_data!L23</f>
        <v>-4214.8305747225068</v>
      </c>
      <c r="L426" s="293">
        <f>Increased_EBacc_scenario_data!M23</f>
        <v>-4102.8413782766047</v>
      </c>
      <c r="M426" s="293">
        <f>Increased_EBacc_scenario_data!N23</f>
        <v>-4037.0215381464031</v>
      </c>
      <c r="O426" s="10"/>
    </row>
    <row r="427" spans="1:15" ht="13.15">
      <c r="A427" s="257"/>
      <c r="B427" s="8" t="str">
        <f>Increased_EBacc_scenario_data!C24</f>
        <v>Design &amp; Technology</v>
      </c>
      <c r="C427" s="293">
        <f>Increased_EBacc_scenario_data!D24</f>
        <v>315.82930860676618</v>
      </c>
      <c r="D427" s="293">
        <f>Increased_EBacc_scenario_data!E24</f>
        <v>-292.11361868519384</v>
      </c>
      <c r="E427" s="293">
        <f>Increased_EBacc_scenario_data!F24</f>
        <v>-1926.686970272935</v>
      </c>
      <c r="F427" s="293">
        <f>Increased_EBacc_scenario_data!G24</f>
        <v>-4513.3166736725098</v>
      </c>
      <c r="G427" s="293">
        <f>Increased_EBacc_scenario_data!H24</f>
        <v>-6887.7219986545224</v>
      </c>
      <c r="H427" s="293">
        <f>Increased_EBacc_scenario_data!I24</f>
        <v>-7035.1642709053185</v>
      </c>
      <c r="I427" s="293">
        <f>Increased_EBacc_scenario_data!J24</f>
        <v>-7102.0863977465979</v>
      </c>
      <c r="J427" s="293">
        <f>Increased_EBacc_scenario_data!K24</f>
        <v>-7083.2542436754302</v>
      </c>
      <c r="K427" s="293">
        <f>Increased_EBacc_scenario_data!L24</f>
        <v>-6982.1717680360398</v>
      </c>
      <c r="L427" s="293">
        <f>Increased_EBacc_scenario_data!M24</f>
        <v>-6791.3288048058766</v>
      </c>
      <c r="M427" s="293">
        <f>Increased_EBacc_scenario_data!N24</f>
        <v>-6679.1639377613028</v>
      </c>
      <c r="O427" s="10"/>
    </row>
    <row r="428" spans="1:15" ht="13.15">
      <c r="A428" s="257"/>
      <c r="B428" s="8" t="str">
        <f>Increased_EBacc_scenario_data!C25</f>
        <v>Drama</v>
      </c>
      <c r="C428" s="293">
        <f>Increased_EBacc_scenario_data!D25</f>
        <v>149.00377223727634</v>
      </c>
      <c r="D428" s="293">
        <f>Increased_EBacc_scenario_data!E25</f>
        <v>-134.94682442652567</v>
      </c>
      <c r="E428" s="293">
        <f>Increased_EBacc_scenario_data!F25</f>
        <v>-899.43623886238743</v>
      </c>
      <c r="F428" s="293">
        <f>Increased_EBacc_scenario_data!G25</f>
        <v>-2109.4458306550268</v>
      </c>
      <c r="G428" s="293">
        <f>Increased_EBacc_scenario_data!H25</f>
        <v>-3214.4292303022257</v>
      </c>
      <c r="H428" s="293">
        <f>Increased_EBacc_scenario_data!I25</f>
        <v>-3283.1477840802222</v>
      </c>
      <c r="I428" s="293">
        <f>Increased_EBacc_scenario_data!J25</f>
        <v>-3314.3382405353273</v>
      </c>
      <c r="J428" s="293">
        <f>Increased_EBacc_scenario_data!K25</f>
        <v>-3305.5611213785251</v>
      </c>
      <c r="K428" s="293">
        <f>Increased_EBacc_scenario_data!L25</f>
        <v>-3258.4495201246928</v>
      </c>
      <c r="L428" s="293">
        <f>Increased_EBacc_scenario_data!M25</f>
        <v>-3169.5031668727797</v>
      </c>
      <c r="M428" s="293">
        <f>Increased_EBacc_scenario_data!N25</f>
        <v>-3117.2263853884751</v>
      </c>
      <c r="O428" s="10"/>
    </row>
    <row r="429" spans="1:15" ht="13.15">
      <c r="A429" s="257"/>
      <c r="B429" s="8" t="str">
        <f>Increased_EBacc_scenario_data!C26</f>
        <v>English</v>
      </c>
      <c r="C429" s="293">
        <f>Increased_EBacc_scenario_data!D26</f>
        <v>0</v>
      </c>
      <c r="D429" s="293">
        <f>Increased_EBacc_scenario_data!E26</f>
        <v>0</v>
      </c>
      <c r="E429" s="293">
        <f>Increased_EBacc_scenario_data!F26</f>
        <v>0</v>
      </c>
      <c r="F429" s="293">
        <f>Increased_EBacc_scenario_data!G26</f>
        <v>0</v>
      </c>
      <c r="G429" s="293">
        <f>Increased_EBacc_scenario_data!H26</f>
        <v>0</v>
      </c>
      <c r="H429" s="293">
        <f>Increased_EBacc_scenario_data!I26</f>
        <v>0</v>
      </c>
      <c r="I429" s="293">
        <f>Increased_EBacc_scenario_data!J26</f>
        <v>0</v>
      </c>
      <c r="J429" s="293">
        <f>Increased_EBacc_scenario_data!K26</f>
        <v>0</v>
      </c>
      <c r="K429" s="293">
        <f>Increased_EBacc_scenario_data!L26</f>
        <v>0</v>
      </c>
      <c r="L429" s="293">
        <f>Increased_EBacc_scenario_data!M26</f>
        <v>0</v>
      </c>
      <c r="M429" s="293">
        <f>Increased_EBacc_scenario_data!N26</f>
        <v>0</v>
      </c>
      <c r="O429" s="10"/>
    </row>
    <row r="430" spans="1:15" ht="13.15">
      <c r="A430" s="257"/>
      <c r="B430" s="8" t="str">
        <f>Increased_EBacc_scenario_data!C27</f>
        <v>Food</v>
      </c>
      <c r="C430" s="293">
        <f>Increased_EBacc_scenario_data!D27</f>
        <v>102.96953268574771</v>
      </c>
      <c r="D430" s="293">
        <f>Increased_EBacc_scenario_data!E27</f>
        <v>-33.16614404084681</v>
      </c>
      <c r="E430" s="293">
        <f>Increased_EBacc_scenario_data!F27</f>
        <v>-421.54335114937561</v>
      </c>
      <c r="F430" s="293">
        <f>Increased_EBacc_scenario_data!G27</f>
        <v>-1041.405384407778</v>
      </c>
      <c r="G430" s="293">
        <f>Increased_EBacc_scenario_data!H27</f>
        <v>-1485.997008312705</v>
      </c>
      <c r="H430" s="293">
        <f>Increased_EBacc_scenario_data!I27</f>
        <v>-1515.8324662507503</v>
      </c>
      <c r="I430" s="293">
        <f>Increased_EBacc_scenario_data!J27</f>
        <v>-1529.3743919822073</v>
      </c>
      <c r="J430" s="293">
        <f>Increased_EBacc_scenario_data!K27</f>
        <v>-1525.5636399360274</v>
      </c>
      <c r="K430" s="293">
        <f>Increased_EBacc_scenario_data!L27</f>
        <v>-1505.1092485042223</v>
      </c>
      <c r="L430" s="293">
        <f>Increased_EBacc_scenario_data!M27</f>
        <v>-1466.4915094033204</v>
      </c>
      <c r="M430" s="293">
        <f>Increased_EBacc_scenario_data!N27</f>
        <v>-1443.7945574251085</v>
      </c>
      <c r="O430" s="10"/>
    </row>
    <row r="431" spans="1:15" ht="13.15">
      <c r="A431" s="257"/>
      <c r="B431" s="8" t="str">
        <f>Increased_EBacc_scenario_data!C28</f>
        <v>Geography</v>
      </c>
      <c r="C431" s="293">
        <f>Increased_EBacc_scenario_data!D28</f>
        <v>0</v>
      </c>
      <c r="D431" s="293">
        <f>Increased_EBacc_scenario_data!E28</f>
        <v>0</v>
      </c>
      <c r="E431" s="293">
        <f>Increased_EBacc_scenario_data!F28</f>
        <v>0</v>
      </c>
      <c r="F431" s="293">
        <f>Increased_EBacc_scenario_data!G28</f>
        <v>0</v>
      </c>
      <c r="G431" s="293">
        <f>Increased_EBacc_scenario_data!H28</f>
        <v>0</v>
      </c>
      <c r="H431" s="293">
        <f>Increased_EBacc_scenario_data!I28</f>
        <v>0</v>
      </c>
      <c r="I431" s="293">
        <f>Increased_EBacc_scenario_data!J28</f>
        <v>0</v>
      </c>
      <c r="J431" s="293">
        <f>Increased_EBacc_scenario_data!K28</f>
        <v>0</v>
      </c>
      <c r="K431" s="293">
        <f>Increased_EBacc_scenario_data!L28</f>
        <v>0</v>
      </c>
      <c r="L431" s="293">
        <f>Increased_EBacc_scenario_data!M28</f>
        <v>0</v>
      </c>
      <c r="M431" s="293">
        <f>Increased_EBacc_scenario_data!N28</f>
        <v>0</v>
      </c>
      <c r="O431" s="10"/>
    </row>
    <row r="432" spans="1:15" ht="13.15">
      <c r="A432" s="257"/>
      <c r="B432" s="8" t="str">
        <f>Increased_EBacc_scenario_data!C29</f>
        <v>History</v>
      </c>
      <c r="C432" s="293">
        <f>Increased_EBacc_scenario_data!D29</f>
        <v>0</v>
      </c>
      <c r="D432" s="293">
        <f>Increased_EBacc_scenario_data!E29</f>
        <v>0</v>
      </c>
      <c r="E432" s="293">
        <f>Increased_EBacc_scenario_data!F29</f>
        <v>0</v>
      </c>
      <c r="F432" s="293">
        <f>Increased_EBacc_scenario_data!G29</f>
        <v>0</v>
      </c>
      <c r="G432" s="293">
        <f>Increased_EBacc_scenario_data!H29</f>
        <v>0</v>
      </c>
      <c r="H432" s="293">
        <f>Increased_EBacc_scenario_data!I29</f>
        <v>0</v>
      </c>
      <c r="I432" s="293">
        <f>Increased_EBacc_scenario_data!J29</f>
        <v>0</v>
      </c>
      <c r="J432" s="293">
        <f>Increased_EBacc_scenario_data!K29</f>
        <v>0</v>
      </c>
      <c r="K432" s="293">
        <f>Increased_EBacc_scenario_data!L29</f>
        <v>0</v>
      </c>
      <c r="L432" s="293">
        <f>Increased_EBacc_scenario_data!M29</f>
        <v>0</v>
      </c>
      <c r="M432" s="293">
        <f>Increased_EBacc_scenario_data!N29</f>
        <v>0</v>
      </c>
      <c r="O432" s="10"/>
    </row>
    <row r="433" spans="1:15" ht="13.15">
      <c r="A433" s="257"/>
      <c r="B433" s="8" t="str">
        <f>Increased_EBacc_scenario_data!C30</f>
        <v>Mathematics</v>
      </c>
      <c r="C433" s="293">
        <f>Increased_EBacc_scenario_data!D30</f>
        <v>0</v>
      </c>
      <c r="D433" s="293">
        <f>Increased_EBacc_scenario_data!E30</f>
        <v>0</v>
      </c>
      <c r="E433" s="293">
        <f>Increased_EBacc_scenario_data!F30</f>
        <v>0</v>
      </c>
      <c r="F433" s="293">
        <f>Increased_EBacc_scenario_data!G30</f>
        <v>0</v>
      </c>
      <c r="G433" s="293">
        <f>Increased_EBacc_scenario_data!H30</f>
        <v>0</v>
      </c>
      <c r="H433" s="293">
        <f>Increased_EBacc_scenario_data!I30</f>
        <v>0</v>
      </c>
      <c r="I433" s="293">
        <f>Increased_EBacc_scenario_data!J30</f>
        <v>0</v>
      </c>
      <c r="J433" s="293">
        <f>Increased_EBacc_scenario_data!K30</f>
        <v>0</v>
      </c>
      <c r="K433" s="293">
        <f>Increased_EBacc_scenario_data!L30</f>
        <v>0</v>
      </c>
      <c r="L433" s="293">
        <f>Increased_EBacc_scenario_data!M30</f>
        <v>0</v>
      </c>
      <c r="M433" s="293">
        <f>Increased_EBacc_scenario_data!N30</f>
        <v>0</v>
      </c>
      <c r="O433" s="10"/>
    </row>
    <row r="434" spans="1:15" ht="13.15">
      <c r="A434" s="257"/>
      <c r="B434" s="8" t="str">
        <f>Increased_EBacc_scenario_data!C31</f>
        <v>Modern Foreign Languages</v>
      </c>
      <c r="C434" s="293">
        <f>Increased_EBacc_scenario_data!D31</f>
        <v>-2661.1895959614631</v>
      </c>
      <c r="D434" s="293">
        <f>Increased_EBacc_scenario_data!E31</f>
        <v>1589.6951101110171</v>
      </c>
      <c r="E434" s="293">
        <f>Increased_EBacc_scenario_data!F31</f>
        <v>13332.886883186264</v>
      </c>
      <c r="F434" s="293">
        <f>Increased_EBacc_scenario_data!G31</f>
        <v>31989.967087468423</v>
      </c>
      <c r="G434" s="293">
        <f>Increased_EBacc_scenario_data!H31</f>
        <v>47369.173566266021</v>
      </c>
      <c r="H434" s="293">
        <f>Increased_EBacc_scenario_data!I31</f>
        <v>48355.454427389166</v>
      </c>
      <c r="I434" s="293">
        <f>Increased_EBacc_scenario_data!J31</f>
        <v>48803.114463290796</v>
      </c>
      <c r="J434" s="293">
        <f>Increased_EBacc_scenario_data!K31</f>
        <v>48677.141139286934</v>
      </c>
      <c r="K434" s="293">
        <f>Increased_EBacc_scenario_data!L31</f>
        <v>48000.97337819534</v>
      </c>
      <c r="L434" s="293">
        <f>Increased_EBacc_scenario_data!M31</f>
        <v>46724.373667402964</v>
      </c>
      <c r="M434" s="293">
        <f>Increased_EBacc_scenario_data!N31</f>
        <v>45974.072821060123</v>
      </c>
      <c r="O434" s="10"/>
    </row>
    <row r="435" spans="1:15" ht="13.15">
      <c r="A435" s="257"/>
      <c r="B435" s="8" t="str">
        <f>Increased_EBacc_scenario_data!C32</f>
        <v>Music</v>
      </c>
      <c r="C435" s="293">
        <f>Increased_EBacc_scenario_data!D32</f>
        <v>131.14576676848375</v>
      </c>
      <c r="D435" s="293">
        <f>Increased_EBacc_scenario_data!E32</f>
        <v>-157.54855731234071</v>
      </c>
      <c r="E435" s="293">
        <f>Increased_EBacc_scenario_data!F32</f>
        <v>-920.70704039100474</v>
      </c>
      <c r="F435" s="293">
        <f>Increased_EBacc_scenario_data!G32</f>
        <v>-2125.2862444657358</v>
      </c>
      <c r="G435" s="293">
        <f>Increased_EBacc_scenario_data!H32</f>
        <v>-3303.6925273304114</v>
      </c>
      <c r="H435" s="293">
        <f>Increased_EBacc_scenario_data!I32</f>
        <v>-3375.5663307592404</v>
      </c>
      <c r="I435" s="293">
        <f>Increased_EBacc_scenario_data!J32</f>
        <v>-3408.188913931639</v>
      </c>
      <c r="J435" s="293">
        <f>Increased_EBacc_scenario_data!K32</f>
        <v>-3399.0087885904472</v>
      </c>
      <c r="K435" s="293">
        <f>Increased_EBacc_scenario_data!L32</f>
        <v>-3349.7340326246212</v>
      </c>
      <c r="L435" s="293">
        <f>Increased_EBacc_scenario_data!M32</f>
        <v>-3256.7036593430139</v>
      </c>
      <c r="M435" s="293">
        <f>Increased_EBacc_scenario_data!N32</f>
        <v>-3202.0265610962542</v>
      </c>
      <c r="O435" s="10"/>
    </row>
    <row r="436" spans="1:15" ht="13.15">
      <c r="A436" s="257"/>
      <c r="B436" s="8" t="str">
        <f>Increased_EBacc_scenario_data!C33</f>
        <v>Others</v>
      </c>
      <c r="C436" s="293">
        <f>Increased_EBacc_scenario_data!D33</f>
        <v>299.70682215617097</v>
      </c>
      <c r="D436" s="293">
        <f>Increased_EBacc_scenario_data!E33</f>
        <v>-83.873453914730135</v>
      </c>
      <c r="E436" s="293">
        <f>Increased_EBacc_scenario_data!F33</f>
        <v>-1184.8150699218936</v>
      </c>
      <c r="F436" s="293">
        <f>Increased_EBacc_scenario_data!G33</f>
        <v>-2943.4282823287417</v>
      </c>
      <c r="G436" s="293">
        <f>Increased_EBacc_scenario_data!H33</f>
        <v>-4170.2554780275086</v>
      </c>
      <c r="H436" s="293">
        <f>Increased_EBacc_scenario_data!I33</f>
        <v>-4253.3761172332934</v>
      </c>
      <c r="I436" s="293">
        <f>Increased_EBacc_scenario_data!J33</f>
        <v>-4291.1034926673619</v>
      </c>
      <c r="J436" s="293">
        <f>Increased_EBacc_scenario_data!K33</f>
        <v>-4280.4868583729931</v>
      </c>
      <c r="K436" s="293">
        <f>Increased_EBacc_scenario_data!L33</f>
        <v>-4223.5015728141971</v>
      </c>
      <c r="L436" s="293">
        <f>Increased_EBacc_scenario_data!M33</f>
        <v>-4115.9137769300232</v>
      </c>
      <c r="M436" s="293">
        <f>Increased_EBacc_scenario_data!N33</f>
        <v>-4052.6807888401618</v>
      </c>
      <c r="O436" s="10"/>
    </row>
    <row r="437" spans="1:15" ht="13.15">
      <c r="A437" s="257"/>
      <c r="B437" s="8" t="str">
        <f>Increased_EBacc_scenario_data!C34</f>
        <v>Physical Education</v>
      </c>
      <c r="C437" s="293">
        <f>Increased_EBacc_scenario_data!D34</f>
        <v>698.94813926401628</v>
      </c>
      <c r="D437" s="293">
        <f>Increased_EBacc_scenario_data!E34</f>
        <v>-392.22422126748916</v>
      </c>
      <c r="E437" s="293">
        <f>Increased_EBacc_scenario_data!F34</f>
        <v>-3417.597599259755</v>
      </c>
      <c r="F437" s="293">
        <f>Increased_EBacc_scenario_data!G34</f>
        <v>-8226.7029616634172</v>
      </c>
      <c r="G437" s="293">
        <f>Increased_EBacc_scenario_data!H34</f>
        <v>-12131.651713947122</v>
      </c>
      <c r="H437" s="293">
        <f>Increased_EBacc_scenario_data!I34</f>
        <v>-12383.260580793047</v>
      </c>
      <c r="I437" s="293">
        <f>Increased_EBacc_scenario_data!J34</f>
        <v>-12497.462568082094</v>
      </c>
      <c r="J437" s="293">
        <f>Increased_EBacc_scenario_data!K34</f>
        <v>-12465.325672239531</v>
      </c>
      <c r="K437" s="293">
        <f>Increased_EBacc_scenario_data!L34</f>
        <v>-12292.829367310464</v>
      </c>
      <c r="L437" s="293">
        <f>Increased_EBacc_scenario_data!M34</f>
        <v>-11967.157624798365</v>
      </c>
      <c r="M437" s="293">
        <f>Increased_EBacc_scenario_data!N34</f>
        <v>-11775.749321967789</v>
      </c>
      <c r="O437" s="10"/>
    </row>
    <row r="438" spans="1:15" ht="13.15">
      <c r="A438" s="257"/>
      <c r="B438" s="8" t="str">
        <f>Increased_EBacc_scenario_data!C35</f>
        <v>Physics</v>
      </c>
      <c r="C438" s="293">
        <f>Increased_EBacc_scenario_data!D35</f>
        <v>0</v>
      </c>
      <c r="D438" s="293">
        <f>Increased_EBacc_scenario_data!E35</f>
        <v>0</v>
      </c>
      <c r="E438" s="293">
        <f>Increased_EBacc_scenario_data!F35</f>
        <v>0</v>
      </c>
      <c r="F438" s="293">
        <f>Increased_EBacc_scenario_data!G35</f>
        <v>0</v>
      </c>
      <c r="G438" s="293">
        <f>Increased_EBacc_scenario_data!H35</f>
        <v>0</v>
      </c>
      <c r="H438" s="293">
        <f>Increased_EBacc_scenario_data!I35</f>
        <v>0</v>
      </c>
      <c r="I438" s="293">
        <f>Increased_EBacc_scenario_data!J35</f>
        <v>0</v>
      </c>
      <c r="J438" s="293">
        <f>Increased_EBacc_scenario_data!K35</f>
        <v>0</v>
      </c>
      <c r="K438" s="293">
        <f>Increased_EBacc_scenario_data!L35</f>
        <v>0</v>
      </c>
      <c r="L438" s="293">
        <f>Increased_EBacc_scenario_data!M35</f>
        <v>0</v>
      </c>
      <c r="M438" s="293">
        <f>Increased_EBacc_scenario_data!N35</f>
        <v>0</v>
      </c>
      <c r="O438" s="10"/>
    </row>
    <row r="439" spans="1:15" ht="13.15">
      <c r="A439" s="257"/>
      <c r="B439" s="8" t="str">
        <f>Increased_EBacc_scenario_data!C36</f>
        <v>Religious Education</v>
      </c>
      <c r="C439" s="293">
        <f>Increased_EBacc_scenario_data!D36</f>
        <v>279.35515121464863</v>
      </c>
      <c r="D439" s="293">
        <f>Increased_EBacc_scenario_data!E36</f>
        <v>-165.98485725074354</v>
      </c>
      <c r="E439" s="293">
        <f>Increased_EBacc_scenario_data!F36</f>
        <v>-1396.6362972278284</v>
      </c>
      <c r="F439" s="293">
        <f>Increased_EBacc_scenario_data!G36</f>
        <v>-3351.9314532227409</v>
      </c>
      <c r="G439" s="293">
        <f>Increased_EBacc_scenario_data!H36</f>
        <v>-4961.6122979318534</v>
      </c>
      <c r="H439" s="293">
        <f>Increased_EBacc_scenario_data!I36</f>
        <v>-5064.8840471765943</v>
      </c>
      <c r="I439" s="293">
        <f>Increased_EBacc_scenario_data!J36</f>
        <v>-5111.757748975775</v>
      </c>
      <c r="J439" s="293">
        <f>Increased_EBacc_scenario_data!K36</f>
        <v>-5098.5673018720581</v>
      </c>
      <c r="K439" s="293">
        <f>Increased_EBacc_scenario_data!L36</f>
        <v>-5027.7669546045363</v>
      </c>
      <c r="L439" s="293">
        <f>Increased_EBacc_scenario_data!M36</f>
        <v>-4894.0964248238724</v>
      </c>
      <c r="M439" s="293">
        <f>Increased_EBacc_scenario_data!N36</f>
        <v>-4815.533731461458</v>
      </c>
      <c r="O439" s="10"/>
    </row>
    <row r="440" spans="1:15" ht="13.15">
      <c r="A440" s="1085">
        <f>SUM(C440:M440)-N440</f>
        <v>0</v>
      </c>
      <c r="B440" s="8" t="s">
        <v>8</v>
      </c>
      <c r="C440" s="429">
        <f>SUM(C421:C439)</f>
        <v>0</v>
      </c>
      <c r="D440" s="429">
        <f t="shared" ref="D440:M440" si="318">SUM(D421:D439)</f>
        <v>0</v>
      </c>
      <c r="E440" s="429">
        <f t="shared" si="318"/>
        <v>0</v>
      </c>
      <c r="F440" s="429">
        <f t="shared" si="318"/>
        <v>0</v>
      </c>
      <c r="G440" s="429">
        <f t="shared" si="318"/>
        <v>0</v>
      </c>
      <c r="H440" s="429">
        <f t="shared" si="318"/>
        <v>0</v>
      </c>
      <c r="I440" s="429">
        <f t="shared" si="318"/>
        <v>0</v>
      </c>
      <c r="J440" s="429">
        <f t="shared" si="318"/>
        <v>0</v>
      </c>
      <c r="K440" s="429">
        <f t="shared" si="318"/>
        <v>0</v>
      </c>
      <c r="L440" s="429">
        <f t="shared" si="318"/>
        <v>0</v>
      </c>
      <c r="M440" s="429">
        <f t="shared" si="318"/>
        <v>0</v>
      </c>
      <c r="N440" s="1085">
        <f>SUM($C440:M440)</f>
        <v>0</v>
      </c>
      <c r="O440" s="1085"/>
    </row>
    <row r="441" spans="1:15">
      <c r="A441" s="257"/>
      <c r="B441" s="11"/>
      <c r="O441" s="10"/>
    </row>
    <row r="442" spans="1:15">
      <c r="A442" s="257"/>
      <c r="B442" s="106" t="s">
        <v>1127</v>
      </c>
      <c r="O442" s="10"/>
    </row>
    <row r="443" spans="1:15">
      <c r="A443" s="257"/>
      <c r="B443" s="11"/>
      <c r="C443" s="10"/>
      <c r="D443" s="10"/>
      <c r="E443" s="10"/>
      <c r="F443" s="10"/>
      <c r="G443" s="10"/>
      <c r="H443" s="10"/>
      <c r="I443" s="10"/>
      <c r="J443" s="10"/>
      <c r="K443" s="10"/>
      <c r="L443" s="10"/>
      <c r="M443" s="10"/>
      <c r="N443" s="10"/>
      <c r="O443" s="10"/>
    </row>
    <row r="444" spans="1:15" ht="13.15">
      <c r="A444" s="257"/>
      <c r="B444" s="8" t="str">
        <f>B420</f>
        <v>Subject</v>
      </c>
      <c r="C444" s="237" t="str">
        <f>C420</f>
        <v>2019/20</v>
      </c>
      <c r="D444" s="237" t="str">
        <f t="shared" ref="D444:M444" si="319">D420</f>
        <v>2020/21</v>
      </c>
      <c r="E444" s="237" t="str">
        <f t="shared" si="319"/>
        <v>2021/22</v>
      </c>
      <c r="F444" s="237" t="str">
        <f t="shared" si="319"/>
        <v>2022/23</v>
      </c>
      <c r="G444" s="237" t="str">
        <f t="shared" si="319"/>
        <v>2023/24</v>
      </c>
      <c r="H444" s="237" t="str">
        <f t="shared" si="319"/>
        <v>2024/25</v>
      </c>
      <c r="I444" s="237" t="str">
        <f t="shared" si="319"/>
        <v>2025/26</v>
      </c>
      <c r="J444" s="237" t="str">
        <f t="shared" si="319"/>
        <v>2026/27</v>
      </c>
      <c r="K444" s="237" t="str">
        <f t="shared" si="319"/>
        <v>2027/28</v>
      </c>
      <c r="L444" s="237" t="str">
        <f t="shared" si="319"/>
        <v>2028/29</v>
      </c>
      <c r="M444" s="237" t="str">
        <f t="shared" si="319"/>
        <v>2029/30</v>
      </c>
      <c r="N444" s="10"/>
      <c r="O444" s="10"/>
    </row>
    <row r="445" spans="1:15" ht="13.15">
      <c r="A445" s="257"/>
      <c r="B445" s="8" t="str">
        <f t="shared" ref="B445:B464" si="320">B421</f>
        <v>Art &amp; Design</v>
      </c>
      <c r="C445" s="429">
        <f>C370+C421</f>
        <v>138242.28833089667</v>
      </c>
      <c r="D445" s="429">
        <f t="shared" ref="D445:M445" si="321">D370+D421</f>
        <v>140646.72313598311</v>
      </c>
      <c r="E445" s="429">
        <f t="shared" si="321"/>
        <v>141848.77301400731</v>
      </c>
      <c r="F445" s="429">
        <f t="shared" si="321"/>
        <v>142643.50144166895</v>
      </c>
      <c r="G445" s="429">
        <f t="shared" si="321"/>
        <v>144035.6139381676</v>
      </c>
      <c r="H445" s="429">
        <f t="shared" si="321"/>
        <v>146296.41017473157</v>
      </c>
      <c r="I445" s="429">
        <f t="shared" si="321"/>
        <v>146970.90382194461</v>
      </c>
      <c r="J445" s="429">
        <f t="shared" si="321"/>
        <v>147239.77464342472</v>
      </c>
      <c r="K445" s="429">
        <f t="shared" si="321"/>
        <v>147082.56296107644</v>
      </c>
      <c r="L445" s="429">
        <f t="shared" si="321"/>
        <v>146683.18497615689</v>
      </c>
      <c r="M445" s="429">
        <f t="shared" si="321"/>
        <v>145468.48814760151</v>
      </c>
      <c r="N445" s="10"/>
      <c r="O445" s="10"/>
    </row>
    <row r="446" spans="1:15" ht="13.15">
      <c r="A446" s="257"/>
      <c r="B446" s="8" t="str">
        <f t="shared" si="320"/>
        <v>Biology</v>
      </c>
      <c r="C446" s="429">
        <f t="shared" ref="C446:M463" si="322">C371+C422</f>
        <v>201110.42516879001</v>
      </c>
      <c r="D446" s="429">
        <f t="shared" si="322"/>
        <v>206347.42594401288</v>
      </c>
      <c r="E446" s="429">
        <f t="shared" si="322"/>
        <v>210068.3031312513</v>
      </c>
      <c r="F446" s="429">
        <f t="shared" si="322"/>
        <v>214513.64124496709</v>
      </c>
      <c r="G446" s="429">
        <f t="shared" si="322"/>
        <v>219845.37200574949</v>
      </c>
      <c r="H446" s="429">
        <f t="shared" si="322"/>
        <v>223465.84325647081</v>
      </c>
      <c r="I446" s="429">
        <f t="shared" si="322"/>
        <v>224770.49600050325</v>
      </c>
      <c r="J446" s="429">
        <f t="shared" si="322"/>
        <v>225976.0359069008</v>
      </c>
      <c r="K446" s="429">
        <f t="shared" si="322"/>
        <v>226221.42804802404</v>
      </c>
      <c r="L446" s="429">
        <f t="shared" si="322"/>
        <v>225104.95308780612</v>
      </c>
      <c r="M446" s="429">
        <f t="shared" si="322"/>
        <v>222849.56904584475</v>
      </c>
      <c r="N446" s="10"/>
      <c r="O446" s="10"/>
    </row>
    <row r="447" spans="1:15" ht="13.15">
      <c r="A447" s="257"/>
      <c r="B447" s="8" t="str">
        <f t="shared" si="320"/>
        <v>Business Studies</v>
      </c>
      <c r="C447" s="429">
        <f t="shared" si="322"/>
        <v>81653.295712640698</v>
      </c>
      <c r="D447" s="429">
        <f t="shared" si="322"/>
        <v>81623.761920853067</v>
      </c>
      <c r="E447" s="429">
        <f t="shared" si="322"/>
        <v>81833.78184303327</v>
      </c>
      <c r="F447" s="429">
        <f t="shared" si="322"/>
        <v>82678.27963889786</v>
      </c>
      <c r="G447" s="429">
        <f t="shared" si="322"/>
        <v>84877.448204353917</v>
      </c>
      <c r="H447" s="429">
        <f t="shared" si="322"/>
        <v>86822.696315774447</v>
      </c>
      <c r="I447" s="429">
        <f t="shared" si="322"/>
        <v>88367.213559362339</v>
      </c>
      <c r="J447" s="429">
        <f t="shared" si="322"/>
        <v>89881.951213052162</v>
      </c>
      <c r="K447" s="429">
        <f t="shared" si="322"/>
        <v>90945.849998763195</v>
      </c>
      <c r="L447" s="429">
        <f t="shared" si="322"/>
        <v>91266.57907811417</v>
      </c>
      <c r="M447" s="429">
        <f t="shared" si="322"/>
        <v>91166.993622073409</v>
      </c>
      <c r="N447" s="10"/>
      <c r="O447" s="10"/>
    </row>
    <row r="448" spans="1:15" ht="13.15">
      <c r="A448" s="257"/>
      <c r="B448" s="8" t="str">
        <f t="shared" si="320"/>
        <v>Chemistry</v>
      </c>
      <c r="C448" s="429">
        <f t="shared" si="322"/>
        <v>185561.92016879001</v>
      </c>
      <c r="D448" s="429">
        <f t="shared" si="322"/>
        <v>190530.78874935402</v>
      </c>
      <c r="E448" s="429">
        <f t="shared" si="322"/>
        <v>194004.27020464634</v>
      </c>
      <c r="F448" s="429">
        <f t="shared" si="322"/>
        <v>198155.73845351371</v>
      </c>
      <c r="G448" s="429">
        <f t="shared" si="322"/>
        <v>203138.9249361087</v>
      </c>
      <c r="H448" s="429">
        <f t="shared" si="322"/>
        <v>206458.79654622063</v>
      </c>
      <c r="I448" s="429">
        <f t="shared" si="322"/>
        <v>207615.17432316326</v>
      </c>
      <c r="J448" s="429">
        <f t="shared" si="322"/>
        <v>208765.05187668931</v>
      </c>
      <c r="K448" s="429">
        <f t="shared" si="322"/>
        <v>209000.62712784641</v>
      </c>
      <c r="L448" s="429">
        <f t="shared" si="322"/>
        <v>207867.09608333322</v>
      </c>
      <c r="M448" s="429">
        <f t="shared" si="322"/>
        <v>205673.86739915452</v>
      </c>
      <c r="N448" s="10"/>
      <c r="O448" s="10"/>
    </row>
    <row r="449" spans="1:15" ht="13.15">
      <c r="A449" s="257"/>
      <c r="B449" s="8" t="str">
        <f t="shared" si="320"/>
        <v>Classics</v>
      </c>
      <c r="C449" s="429">
        <f t="shared" si="322"/>
        <v>4690.8520679027679</v>
      </c>
      <c r="D449" s="429">
        <f t="shared" si="322"/>
        <v>4749.9957031474478</v>
      </c>
      <c r="E449" s="429">
        <f t="shared" si="322"/>
        <v>4815.1512179592955</v>
      </c>
      <c r="F449" s="429">
        <f t="shared" si="322"/>
        <v>4908.3682432549431</v>
      </c>
      <c r="G449" s="429">
        <f t="shared" si="322"/>
        <v>5028.215884537688</v>
      </c>
      <c r="H449" s="429">
        <f t="shared" si="322"/>
        <v>5122.966634800121</v>
      </c>
      <c r="I449" s="429">
        <f t="shared" si="322"/>
        <v>5175.6002639531871</v>
      </c>
      <c r="J449" s="429">
        <f t="shared" si="322"/>
        <v>5211.6333111221074</v>
      </c>
      <c r="K449" s="429">
        <f t="shared" si="322"/>
        <v>5228.9669025930289</v>
      </c>
      <c r="L449" s="429">
        <f t="shared" si="322"/>
        <v>5230.4724778913014</v>
      </c>
      <c r="M449" s="429">
        <f t="shared" si="322"/>
        <v>5207.7946765173037</v>
      </c>
      <c r="N449" s="10"/>
      <c r="O449" s="10"/>
    </row>
    <row r="450" spans="1:15" ht="13.15">
      <c r="A450" s="257"/>
      <c r="B450" s="8" t="str">
        <f t="shared" si="320"/>
        <v>Computing</v>
      </c>
      <c r="C450" s="429">
        <f t="shared" si="322"/>
        <v>103534.80027653958</v>
      </c>
      <c r="D450" s="429">
        <f t="shared" si="322"/>
        <v>105326.40085076094</v>
      </c>
      <c r="E450" s="429">
        <f t="shared" si="322"/>
        <v>106171.35067751793</v>
      </c>
      <c r="F450" s="429">
        <f t="shared" si="322"/>
        <v>106677.87520905386</v>
      </c>
      <c r="G450" s="429">
        <f t="shared" si="322"/>
        <v>107725.4903433009</v>
      </c>
      <c r="H450" s="429">
        <f t="shared" si="322"/>
        <v>109412.04800012136</v>
      </c>
      <c r="I450" s="429">
        <f t="shared" si="322"/>
        <v>109907.47920062358</v>
      </c>
      <c r="J450" s="429">
        <f t="shared" si="322"/>
        <v>110140.74196709272</v>
      </c>
      <c r="K450" s="429">
        <f t="shared" si="322"/>
        <v>110042.43108214675</v>
      </c>
      <c r="L450" s="429">
        <f t="shared" si="322"/>
        <v>109709.21084107712</v>
      </c>
      <c r="M450" s="429">
        <f t="shared" si="322"/>
        <v>108760.63283463313</v>
      </c>
      <c r="N450" s="10"/>
      <c r="O450" s="10"/>
    </row>
    <row r="451" spans="1:15" ht="13.15">
      <c r="A451" s="257"/>
      <c r="B451" s="8" t="str">
        <f t="shared" si="320"/>
        <v>Design &amp; Technology</v>
      </c>
      <c r="C451" s="429">
        <f t="shared" si="322"/>
        <v>158808.54242981985</v>
      </c>
      <c r="D451" s="429">
        <f t="shared" si="322"/>
        <v>162131.90596326801</v>
      </c>
      <c r="E451" s="429">
        <f t="shared" si="322"/>
        <v>163647.32539024009</v>
      </c>
      <c r="F451" s="429">
        <f t="shared" si="322"/>
        <v>164285.5503011056</v>
      </c>
      <c r="G451" s="429">
        <f t="shared" si="322"/>
        <v>165144.66100462235</v>
      </c>
      <c r="H451" s="429">
        <f t="shared" si="322"/>
        <v>167487.67406242448</v>
      </c>
      <c r="I451" s="429">
        <f t="shared" si="322"/>
        <v>167797.82650990516</v>
      </c>
      <c r="J451" s="429">
        <f t="shared" si="322"/>
        <v>167483.26018085261</v>
      </c>
      <c r="K451" s="429">
        <f t="shared" si="322"/>
        <v>166792.28242025079</v>
      </c>
      <c r="L451" s="429">
        <f t="shared" si="322"/>
        <v>166180.96518663253</v>
      </c>
      <c r="M451" s="429">
        <f t="shared" si="322"/>
        <v>164610.57393573754</v>
      </c>
      <c r="N451" s="10"/>
      <c r="O451" s="10"/>
    </row>
    <row r="452" spans="1:15" ht="13.15">
      <c r="A452" s="257"/>
      <c r="B452" s="8" t="str">
        <f t="shared" si="320"/>
        <v>Drama</v>
      </c>
      <c r="C452" s="429">
        <f t="shared" si="322"/>
        <v>80801.43221292313</v>
      </c>
      <c r="D452" s="429">
        <f t="shared" si="322"/>
        <v>82400.376436737948</v>
      </c>
      <c r="E452" s="429">
        <f t="shared" si="322"/>
        <v>83178.486309599539</v>
      </c>
      <c r="F452" s="429">
        <f t="shared" si="322"/>
        <v>83596.731392832982</v>
      </c>
      <c r="G452" s="429">
        <f t="shared" si="322"/>
        <v>84170.694242213533</v>
      </c>
      <c r="H452" s="429">
        <f t="shared" si="322"/>
        <v>85412.052320980074</v>
      </c>
      <c r="I452" s="429">
        <f t="shared" si="322"/>
        <v>85657.889445808571</v>
      </c>
      <c r="J452" s="429">
        <f t="shared" si="322"/>
        <v>85575.141905890967</v>
      </c>
      <c r="K452" s="429">
        <f t="shared" si="322"/>
        <v>85292.886570308241</v>
      </c>
      <c r="L452" s="429">
        <f t="shared" si="322"/>
        <v>85038.68547647963</v>
      </c>
      <c r="M452" s="429">
        <f t="shared" si="322"/>
        <v>84304.786237555658</v>
      </c>
      <c r="N452" s="10"/>
      <c r="O452" s="10"/>
    </row>
    <row r="453" spans="1:15" ht="13.15">
      <c r="A453" s="257"/>
      <c r="B453" s="8" t="str">
        <f t="shared" si="320"/>
        <v>English</v>
      </c>
      <c r="C453" s="429">
        <f t="shared" si="322"/>
        <v>525062.06828846002</v>
      </c>
      <c r="D453" s="429">
        <f t="shared" si="322"/>
        <v>539347.83093144069</v>
      </c>
      <c r="E453" s="429">
        <f t="shared" si="322"/>
        <v>550201.16980884038</v>
      </c>
      <c r="F453" s="429">
        <f t="shared" si="322"/>
        <v>561882.46686992992</v>
      </c>
      <c r="G453" s="429">
        <f t="shared" si="322"/>
        <v>574595.01457774919</v>
      </c>
      <c r="H453" s="429">
        <f t="shared" si="322"/>
        <v>582977.63148361468</v>
      </c>
      <c r="I453" s="429">
        <f t="shared" si="322"/>
        <v>584340.73861837829</v>
      </c>
      <c r="J453" s="429">
        <f t="shared" si="322"/>
        <v>585264.49362560851</v>
      </c>
      <c r="K453" s="429">
        <f t="shared" si="322"/>
        <v>583930.03704524564</v>
      </c>
      <c r="L453" s="429">
        <f t="shared" si="322"/>
        <v>579764.92881300556</v>
      </c>
      <c r="M453" s="429">
        <f t="shared" si="322"/>
        <v>572545.43158918549</v>
      </c>
      <c r="N453" s="10"/>
      <c r="O453" s="10"/>
    </row>
    <row r="454" spans="1:15" ht="13.15">
      <c r="A454" s="257"/>
      <c r="B454" s="8" t="str">
        <f t="shared" si="320"/>
        <v>Food</v>
      </c>
      <c r="C454" s="429">
        <f t="shared" si="322"/>
        <v>33390.054252087561</v>
      </c>
      <c r="D454" s="429">
        <f t="shared" si="322"/>
        <v>34087.62319752566</v>
      </c>
      <c r="E454" s="429">
        <f t="shared" si="322"/>
        <v>34395.261522395223</v>
      </c>
      <c r="F454" s="429">
        <f t="shared" si="322"/>
        <v>34548.581057862328</v>
      </c>
      <c r="G454" s="429">
        <f t="shared" si="322"/>
        <v>34967.89556511899</v>
      </c>
      <c r="H454" s="429">
        <f t="shared" si="322"/>
        <v>35464.111110679412</v>
      </c>
      <c r="I454" s="429">
        <f t="shared" si="322"/>
        <v>35525.483140079887</v>
      </c>
      <c r="J454" s="429">
        <f t="shared" si="322"/>
        <v>35642.180941210798</v>
      </c>
      <c r="K454" s="429">
        <f t="shared" si="322"/>
        <v>35608.883835834509</v>
      </c>
      <c r="L454" s="429">
        <f t="shared" si="322"/>
        <v>35322.389990470299</v>
      </c>
      <c r="M454" s="429">
        <f t="shared" si="322"/>
        <v>34821.665769664447</v>
      </c>
      <c r="N454" s="10"/>
      <c r="O454" s="10"/>
    </row>
    <row r="455" spans="1:15" ht="13.15">
      <c r="A455" s="257"/>
      <c r="B455" s="8" t="str">
        <f t="shared" si="320"/>
        <v>Geography</v>
      </c>
      <c r="C455" s="429">
        <f t="shared" si="322"/>
        <v>184313.48452203357</v>
      </c>
      <c r="D455" s="429">
        <f t="shared" si="322"/>
        <v>189059.73376015518</v>
      </c>
      <c r="E455" s="429">
        <f t="shared" si="322"/>
        <v>192690.96827640582</v>
      </c>
      <c r="F455" s="429">
        <f t="shared" si="322"/>
        <v>196575.25188256957</v>
      </c>
      <c r="G455" s="429">
        <f t="shared" si="322"/>
        <v>200675.52352523099</v>
      </c>
      <c r="H455" s="429">
        <f t="shared" si="322"/>
        <v>203646.12756158132</v>
      </c>
      <c r="I455" s="429">
        <f t="shared" si="322"/>
        <v>204207.56500979309</v>
      </c>
      <c r="J455" s="429">
        <f t="shared" si="322"/>
        <v>204216.92437989463</v>
      </c>
      <c r="K455" s="429">
        <f t="shared" si="322"/>
        <v>203577.71644130527</v>
      </c>
      <c r="L455" s="429">
        <f t="shared" si="322"/>
        <v>202501.99281444732</v>
      </c>
      <c r="M455" s="429">
        <f t="shared" si="322"/>
        <v>200387.62818240313</v>
      </c>
      <c r="N455" s="10"/>
      <c r="O455" s="10"/>
    </row>
    <row r="456" spans="1:15" ht="13.15">
      <c r="A456" s="257"/>
      <c r="B456" s="8" t="str">
        <f t="shared" si="320"/>
        <v>History</v>
      </c>
      <c r="C456" s="429">
        <f t="shared" si="322"/>
        <v>199254.49424816013</v>
      </c>
      <c r="D456" s="429">
        <f t="shared" si="322"/>
        <v>204177.54554204139</v>
      </c>
      <c r="E456" s="429">
        <f t="shared" si="322"/>
        <v>208001.12697964814</v>
      </c>
      <c r="F456" s="429">
        <f t="shared" si="322"/>
        <v>212198.53221225826</v>
      </c>
      <c r="G456" s="429">
        <f t="shared" si="322"/>
        <v>216733.50683649621</v>
      </c>
      <c r="H456" s="429">
        <f t="shared" si="322"/>
        <v>220023.44310333137</v>
      </c>
      <c r="I456" s="429">
        <f t="shared" si="322"/>
        <v>220784.36355637241</v>
      </c>
      <c r="J456" s="429">
        <f t="shared" si="322"/>
        <v>220977.49139782393</v>
      </c>
      <c r="K456" s="429">
        <f t="shared" si="322"/>
        <v>220445.67570368675</v>
      </c>
      <c r="L456" s="429">
        <f t="shared" si="322"/>
        <v>219366.09083896299</v>
      </c>
      <c r="M456" s="429">
        <f t="shared" si="322"/>
        <v>217169.71200807104</v>
      </c>
      <c r="N456" s="10"/>
      <c r="O456" s="10"/>
    </row>
    <row r="457" spans="1:15" ht="13.15">
      <c r="A457" s="257"/>
      <c r="B457" s="8" t="str">
        <f t="shared" si="320"/>
        <v>Mathematics</v>
      </c>
      <c r="C457" s="429">
        <f t="shared" si="322"/>
        <v>533813.35205254005</v>
      </c>
      <c r="D457" s="429">
        <f t="shared" si="322"/>
        <v>548644.40360240405</v>
      </c>
      <c r="E457" s="429">
        <f t="shared" si="322"/>
        <v>560454.34700106317</v>
      </c>
      <c r="F457" s="429">
        <f t="shared" si="322"/>
        <v>572189.42353887402</v>
      </c>
      <c r="G457" s="429">
        <f t="shared" si="322"/>
        <v>585286.89209380245</v>
      </c>
      <c r="H457" s="429">
        <f t="shared" si="322"/>
        <v>594207.85126663779</v>
      </c>
      <c r="I457" s="429">
        <f t="shared" si="322"/>
        <v>596323.8264116653</v>
      </c>
      <c r="J457" s="429">
        <f t="shared" si="322"/>
        <v>597758.71914241347</v>
      </c>
      <c r="K457" s="429">
        <f t="shared" si="322"/>
        <v>596914.42633690848</v>
      </c>
      <c r="L457" s="429">
        <f t="shared" si="322"/>
        <v>593354.63492378138</v>
      </c>
      <c r="M457" s="429">
        <f t="shared" si="322"/>
        <v>586729.45033743966</v>
      </c>
      <c r="N457" s="10"/>
      <c r="O457" s="10"/>
    </row>
    <row r="458" spans="1:15" ht="13.15">
      <c r="A458" s="257"/>
      <c r="B458" s="8" t="str">
        <f t="shared" si="320"/>
        <v>Modern Foreign Languages</v>
      </c>
      <c r="C458" s="429">
        <f t="shared" si="322"/>
        <v>237603.60762832331</v>
      </c>
      <c r="D458" s="429">
        <f t="shared" si="322"/>
        <v>248377.19265840255</v>
      </c>
      <c r="E458" s="429">
        <f t="shared" si="322"/>
        <v>265014.13404377073</v>
      </c>
      <c r="F458" s="429">
        <f t="shared" si="322"/>
        <v>288693.54412848986</v>
      </c>
      <c r="G458" s="429">
        <f t="shared" si="322"/>
        <v>309156.25126987731</v>
      </c>
      <c r="H458" s="429">
        <f t="shared" si="322"/>
        <v>313877.53441962751</v>
      </c>
      <c r="I458" s="429">
        <f t="shared" si="322"/>
        <v>314792.89049138466</v>
      </c>
      <c r="J458" s="429">
        <f t="shared" si="322"/>
        <v>314279.50648499414</v>
      </c>
      <c r="K458" s="429">
        <f t="shared" si="322"/>
        <v>312443.72080523416</v>
      </c>
      <c r="L458" s="429">
        <f t="shared" si="322"/>
        <v>309692.33634003717</v>
      </c>
      <c r="M458" s="429">
        <f t="shared" si="322"/>
        <v>306109.09235663718</v>
      </c>
      <c r="N458" s="10"/>
      <c r="O458" s="10"/>
    </row>
    <row r="459" spans="1:15" ht="13.15">
      <c r="A459" s="257"/>
      <c r="B459" s="8" t="str">
        <f t="shared" si="320"/>
        <v>Music</v>
      </c>
      <c r="C459" s="429">
        <f t="shared" si="322"/>
        <v>79382.828194495218</v>
      </c>
      <c r="D459" s="429">
        <f t="shared" si="322"/>
        <v>81108.352303717227</v>
      </c>
      <c r="E459" s="429">
        <f t="shared" si="322"/>
        <v>81927.694361567017</v>
      </c>
      <c r="F459" s="429">
        <f t="shared" si="322"/>
        <v>82286.243424101165</v>
      </c>
      <c r="G459" s="429">
        <f t="shared" si="322"/>
        <v>82603.265105373473</v>
      </c>
      <c r="H459" s="429">
        <f t="shared" si="322"/>
        <v>83755.692668713513</v>
      </c>
      <c r="I459" s="429">
        <f t="shared" si="322"/>
        <v>83875.678018272272</v>
      </c>
      <c r="J459" s="429">
        <f t="shared" si="322"/>
        <v>83577.663393200564</v>
      </c>
      <c r="K459" s="429">
        <f t="shared" si="322"/>
        <v>83132.855605200704</v>
      </c>
      <c r="L459" s="429">
        <f t="shared" si="322"/>
        <v>82885.566411922002</v>
      </c>
      <c r="M459" s="429">
        <f t="shared" si="322"/>
        <v>82165.164042624601</v>
      </c>
      <c r="N459" s="10"/>
      <c r="O459" s="10"/>
    </row>
    <row r="460" spans="1:15" ht="13.15">
      <c r="A460" s="257"/>
      <c r="B460" s="8" t="str">
        <f t="shared" si="320"/>
        <v>Others</v>
      </c>
      <c r="C460" s="429">
        <f t="shared" si="322"/>
        <v>181026.68965127374</v>
      </c>
      <c r="D460" s="429">
        <f t="shared" si="322"/>
        <v>181421.40508534238</v>
      </c>
      <c r="E460" s="429">
        <f t="shared" si="322"/>
        <v>182087.15182587795</v>
      </c>
      <c r="F460" s="429">
        <f t="shared" si="322"/>
        <v>183838.52277780368</v>
      </c>
      <c r="G460" s="429">
        <f t="shared" si="322"/>
        <v>187817.07476003395</v>
      </c>
      <c r="H460" s="429">
        <f t="shared" si="322"/>
        <v>191934.86306886672</v>
      </c>
      <c r="I460" s="429">
        <f t="shared" si="322"/>
        <v>195012.27463761868</v>
      </c>
      <c r="J460" s="429">
        <f t="shared" si="322"/>
        <v>197569.3328679041</v>
      </c>
      <c r="K460" s="429">
        <f t="shared" si="322"/>
        <v>199335.02160704145</v>
      </c>
      <c r="L460" s="429">
        <f t="shared" si="322"/>
        <v>200199.58894505328</v>
      </c>
      <c r="M460" s="429">
        <f t="shared" si="322"/>
        <v>200140.3706777484</v>
      </c>
      <c r="N460" s="10"/>
      <c r="O460" s="10"/>
    </row>
    <row r="461" spans="1:15" ht="13.15">
      <c r="A461" s="257"/>
      <c r="B461" s="8" t="str">
        <f t="shared" si="320"/>
        <v>Physical Education</v>
      </c>
      <c r="C461" s="429">
        <f t="shared" si="322"/>
        <v>285855.79136841156</v>
      </c>
      <c r="D461" s="429">
        <f t="shared" si="322"/>
        <v>291627.74345895561</v>
      </c>
      <c r="E461" s="429">
        <f t="shared" si="322"/>
        <v>294283.66770175897</v>
      </c>
      <c r="F461" s="429">
        <f t="shared" si="322"/>
        <v>295634.94643890375</v>
      </c>
      <c r="G461" s="429">
        <f t="shared" si="322"/>
        <v>298357.88561253733</v>
      </c>
      <c r="H461" s="429">
        <f t="shared" si="322"/>
        <v>302687.12801221281</v>
      </c>
      <c r="I461" s="429">
        <f t="shared" si="322"/>
        <v>303409.52661190572</v>
      </c>
      <c r="J461" s="429">
        <f t="shared" si="322"/>
        <v>303736.37818873115</v>
      </c>
      <c r="K461" s="429">
        <f t="shared" si="322"/>
        <v>303087.21199169563</v>
      </c>
      <c r="L461" s="429">
        <f t="shared" si="322"/>
        <v>301475.32223963254</v>
      </c>
      <c r="M461" s="429">
        <f t="shared" si="322"/>
        <v>298101.66032095347</v>
      </c>
      <c r="N461" s="10"/>
      <c r="O461" s="10"/>
    </row>
    <row r="462" spans="1:15" ht="13.15">
      <c r="A462" s="257"/>
      <c r="B462" s="8" t="str">
        <f t="shared" si="320"/>
        <v>Physics</v>
      </c>
      <c r="C462" s="429">
        <f t="shared" si="322"/>
        <v>181879.03316878999</v>
      </c>
      <c r="D462" s="429">
        <f t="shared" si="322"/>
        <v>187024.80581160026</v>
      </c>
      <c r="E462" s="429">
        <f t="shared" si="322"/>
        <v>190550.23289730595</v>
      </c>
      <c r="F462" s="429">
        <f t="shared" si="322"/>
        <v>194656.03685762067</v>
      </c>
      <c r="G462" s="429">
        <f t="shared" si="322"/>
        <v>199476.8205997484</v>
      </c>
      <c r="H462" s="429">
        <f t="shared" si="322"/>
        <v>202631.73711794586</v>
      </c>
      <c r="I462" s="429">
        <f t="shared" si="322"/>
        <v>203567.60509033964</v>
      </c>
      <c r="J462" s="429">
        <f t="shared" si="322"/>
        <v>204528.06817227154</v>
      </c>
      <c r="K462" s="429">
        <f t="shared" si="322"/>
        <v>204597.21544019142</v>
      </c>
      <c r="L462" s="429">
        <f t="shared" si="322"/>
        <v>203323.37813894282</v>
      </c>
      <c r="M462" s="429">
        <f t="shared" si="322"/>
        <v>200998.39547397941</v>
      </c>
      <c r="N462" s="10"/>
      <c r="O462" s="10"/>
    </row>
    <row r="463" spans="1:15" ht="13.15">
      <c r="A463" s="257"/>
      <c r="B463" s="8" t="str">
        <f t="shared" si="320"/>
        <v>Religious Education</v>
      </c>
      <c r="C463" s="429">
        <f t="shared" si="322"/>
        <v>118032.0612571222</v>
      </c>
      <c r="D463" s="429">
        <f t="shared" si="322"/>
        <v>120365.04757366898</v>
      </c>
      <c r="E463" s="429">
        <f t="shared" si="322"/>
        <v>121441.80866310482</v>
      </c>
      <c r="F463" s="429">
        <f t="shared" si="322"/>
        <v>121992.88348553918</v>
      </c>
      <c r="G463" s="429">
        <f t="shared" si="322"/>
        <v>123074.08305320307</v>
      </c>
      <c r="H463" s="429">
        <f t="shared" si="322"/>
        <v>124880.72560044259</v>
      </c>
      <c r="I463" s="429">
        <f t="shared" si="322"/>
        <v>125219.14845752009</v>
      </c>
      <c r="J463" s="429">
        <f t="shared" si="322"/>
        <v>125328.75735800303</v>
      </c>
      <c r="K463" s="429">
        <f t="shared" si="322"/>
        <v>125056.24293298447</v>
      </c>
      <c r="L463" s="429">
        <f t="shared" si="322"/>
        <v>124471.00208103603</v>
      </c>
      <c r="M463" s="429">
        <f t="shared" si="322"/>
        <v>123165.27309452152</v>
      </c>
      <c r="N463" s="10"/>
      <c r="O463" s="10"/>
    </row>
    <row r="464" spans="1:15" ht="13.15">
      <c r="A464" s="257"/>
      <c r="B464" s="8" t="str">
        <f t="shared" si="320"/>
        <v>Total</v>
      </c>
      <c r="C464" s="429">
        <f>SUM(C445:C463)</f>
        <v>3514017.0209999993</v>
      </c>
      <c r="D464" s="429">
        <f t="shared" ref="D464:M464" si="323">SUM(D445:D463)</f>
        <v>3598999.0626293714</v>
      </c>
      <c r="E464" s="429">
        <f t="shared" si="323"/>
        <v>3666615.0048699928</v>
      </c>
      <c r="F464" s="429">
        <f t="shared" si="323"/>
        <v>3741956.1185992481</v>
      </c>
      <c r="G464" s="429">
        <f t="shared" si="323"/>
        <v>3826710.6335582249</v>
      </c>
      <c r="H464" s="429">
        <f t="shared" si="323"/>
        <v>3886565.3327251766</v>
      </c>
      <c r="I464" s="429">
        <f t="shared" si="323"/>
        <v>3903321.6831685938</v>
      </c>
      <c r="J464" s="429">
        <f t="shared" si="323"/>
        <v>3913153.1069570808</v>
      </c>
      <c r="K464" s="429">
        <f t="shared" si="323"/>
        <v>3908736.0428563375</v>
      </c>
      <c r="L464" s="429">
        <f t="shared" si="323"/>
        <v>3889438.3787447824</v>
      </c>
      <c r="M464" s="429">
        <f t="shared" si="323"/>
        <v>3850376.5497523458</v>
      </c>
      <c r="N464" s="10"/>
      <c r="O464" s="10"/>
    </row>
    <row r="465" spans="1:15">
      <c r="A465" s="1085">
        <f>SUM(C465:M465)</f>
        <v>0</v>
      </c>
      <c r="B465" s="1089"/>
      <c r="C465" s="1085">
        <f>C464-C389</f>
        <v>0</v>
      </c>
      <c r="D465" s="1085">
        <f t="shared" ref="D465:M465" si="324">D464-D389</f>
        <v>0</v>
      </c>
      <c r="E465" s="1085">
        <f t="shared" si="324"/>
        <v>0</v>
      </c>
      <c r="F465" s="1085">
        <f t="shared" si="324"/>
        <v>0</v>
      </c>
      <c r="G465" s="1085">
        <f t="shared" si="324"/>
        <v>0</v>
      </c>
      <c r="H465" s="1085">
        <f t="shared" si="324"/>
        <v>0</v>
      </c>
      <c r="I465" s="1085">
        <f t="shared" si="324"/>
        <v>0</v>
      </c>
      <c r="J465" s="1085">
        <f t="shared" si="324"/>
        <v>0</v>
      </c>
      <c r="K465" s="1085">
        <f t="shared" si="324"/>
        <v>0</v>
      </c>
      <c r="L465" s="1085">
        <f t="shared" si="324"/>
        <v>0</v>
      </c>
      <c r="M465" s="1085">
        <f t="shared" si="324"/>
        <v>0</v>
      </c>
      <c r="N465" s="10"/>
      <c r="O465" s="10"/>
    </row>
    <row r="466" spans="1:15">
      <c r="C466" s="10"/>
      <c r="D466" s="10"/>
      <c r="E466" s="10"/>
      <c r="F466" s="10"/>
      <c r="G466" s="10"/>
      <c r="H466" s="10"/>
      <c r="I466" s="10"/>
      <c r="J466" s="10"/>
      <c r="K466" s="10"/>
      <c r="L466" s="10"/>
      <c r="M466" s="10"/>
      <c r="N466" s="10"/>
      <c r="O466" s="10"/>
    </row>
    <row r="467" spans="1:15">
      <c r="B467" s="146" t="s">
        <v>86</v>
      </c>
      <c r="C467" s="10"/>
      <c r="D467" s="10"/>
      <c r="E467" s="10"/>
      <c r="F467" s="10"/>
      <c r="G467" s="10"/>
      <c r="H467" s="10"/>
      <c r="I467" s="10"/>
      <c r="J467" s="10"/>
      <c r="K467" s="10"/>
      <c r="L467" s="10"/>
      <c r="M467" s="10"/>
      <c r="N467" s="10"/>
      <c r="O467" s="10"/>
    </row>
    <row r="468" spans="1:15" ht="13.15">
      <c r="B468" s="8" t="str">
        <f>B444</f>
        <v>Subject</v>
      </c>
      <c r="C468" s="237" t="str">
        <f>C444</f>
        <v>2019/20</v>
      </c>
      <c r="D468" s="237" t="str">
        <f t="shared" ref="D468:M468" si="325">D444</f>
        <v>2020/21</v>
      </c>
      <c r="E468" s="237" t="str">
        <f t="shared" si="325"/>
        <v>2021/22</v>
      </c>
      <c r="F468" s="237" t="str">
        <f t="shared" si="325"/>
        <v>2022/23</v>
      </c>
      <c r="G468" s="237" t="str">
        <f t="shared" si="325"/>
        <v>2023/24</v>
      </c>
      <c r="H468" s="237" t="str">
        <f t="shared" si="325"/>
        <v>2024/25</v>
      </c>
      <c r="I468" s="237" t="str">
        <f t="shared" si="325"/>
        <v>2025/26</v>
      </c>
      <c r="J468" s="237" t="str">
        <f t="shared" si="325"/>
        <v>2026/27</v>
      </c>
      <c r="K468" s="237" t="str">
        <f t="shared" si="325"/>
        <v>2027/28</v>
      </c>
      <c r="L468" s="237" t="str">
        <f t="shared" si="325"/>
        <v>2028/29</v>
      </c>
      <c r="M468" s="237" t="str">
        <f t="shared" si="325"/>
        <v>2029/30</v>
      </c>
      <c r="N468" s="10"/>
      <c r="O468" s="10"/>
    </row>
    <row r="469" spans="1:15" ht="13.15">
      <c r="B469" s="8" t="str">
        <f t="shared" ref="B469:B487" si="326">B445</f>
        <v>Art &amp; Design</v>
      </c>
      <c r="C469" s="397">
        <f>C445/C$464</f>
        <v>3.9340244371257042E-2</v>
      </c>
      <c r="D469" s="397">
        <f t="shared" ref="D469:M469" si="327">D445/D$464</f>
        <v>3.9079399768787063E-2</v>
      </c>
      <c r="E469" s="397">
        <f t="shared" si="327"/>
        <v>3.8686574081435866E-2</v>
      </c>
      <c r="F469" s="397">
        <f t="shared" si="327"/>
        <v>3.8120035863773216E-2</v>
      </c>
      <c r="G469" s="397">
        <f t="shared" si="327"/>
        <v>3.7639536335737432E-2</v>
      </c>
      <c r="H469" s="397">
        <f t="shared" si="327"/>
        <v>3.7641567206629624E-2</v>
      </c>
      <c r="I469" s="397">
        <f t="shared" si="327"/>
        <v>3.7652777749703235E-2</v>
      </c>
      <c r="J469" s="397">
        <f t="shared" si="327"/>
        <v>3.7626888245607212E-2</v>
      </c>
      <c r="K469" s="397">
        <f t="shared" si="327"/>
        <v>3.7629187887958479E-2</v>
      </c>
      <c r="L469" s="397">
        <f t="shared" si="327"/>
        <v>3.7713204502161354E-2</v>
      </c>
      <c r="M469" s="397">
        <f t="shared" si="327"/>
        <v>3.7780327785592288E-2</v>
      </c>
      <c r="N469" s="10"/>
      <c r="O469" s="10"/>
    </row>
    <row r="470" spans="1:15" ht="13.15">
      <c r="B470" s="8" t="str">
        <f t="shared" si="326"/>
        <v>Biology</v>
      </c>
      <c r="C470" s="397">
        <f t="shared" ref="C470:M470" si="328">C446/C$464</f>
        <v>5.7230919476752885E-2</v>
      </c>
      <c r="D470" s="397">
        <f t="shared" si="328"/>
        <v>5.7334670655140078E-2</v>
      </c>
      <c r="E470" s="397">
        <f t="shared" si="328"/>
        <v>5.7292162621993006E-2</v>
      </c>
      <c r="F470" s="397">
        <f t="shared" si="328"/>
        <v>5.7326605242305047E-2</v>
      </c>
      <c r="G470" s="397">
        <f t="shared" si="328"/>
        <v>5.745022110577739E-2</v>
      </c>
      <c r="H470" s="397">
        <f t="shared" si="328"/>
        <v>5.7496999053347014E-2</v>
      </c>
      <c r="I470" s="397">
        <f t="shared" si="328"/>
        <v>5.7584415081577807E-2</v>
      </c>
      <c r="J470" s="397">
        <f t="shared" si="328"/>
        <v>5.7747813522845449E-2</v>
      </c>
      <c r="K470" s="397">
        <f t="shared" si="328"/>
        <v>5.7875851827208849E-2</v>
      </c>
      <c r="L470" s="397">
        <f t="shared" si="328"/>
        <v>5.787595307280663E-2</v>
      </c>
      <c r="M470" s="397">
        <f t="shared" si="328"/>
        <v>5.7877344245766904E-2</v>
      </c>
      <c r="N470" s="10"/>
      <c r="O470" s="10"/>
    </row>
    <row r="471" spans="1:15" ht="13.15">
      <c r="B471" s="8" t="str">
        <f t="shared" si="326"/>
        <v>Business Studies</v>
      </c>
      <c r="C471" s="397">
        <f t="shared" ref="C471:M471" si="329">C447/C$464</f>
        <v>2.3236454241591653E-2</v>
      </c>
      <c r="D471" s="397">
        <f t="shared" si="329"/>
        <v>2.2679572986945999E-2</v>
      </c>
      <c r="E471" s="397">
        <f t="shared" si="329"/>
        <v>2.2318618598991646E-2</v>
      </c>
      <c r="F471" s="397">
        <f t="shared" si="329"/>
        <v>2.2094935648215828E-2</v>
      </c>
      <c r="G471" s="397">
        <f t="shared" si="329"/>
        <v>2.2180262980959067E-2</v>
      </c>
      <c r="H471" s="397">
        <f t="shared" si="329"/>
        <v>2.2339183542013488E-2</v>
      </c>
      <c r="I471" s="397">
        <f t="shared" si="329"/>
        <v>2.2638977960850157E-2</v>
      </c>
      <c r="J471" s="397">
        <f t="shared" si="329"/>
        <v>2.2969188466777254E-2</v>
      </c>
      <c r="K471" s="397">
        <f t="shared" si="329"/>
        <v>2.3267329643549901E-2</v>
      </c>
      <c r="L471" s="397">
        <f t="shared" si="329"/>
        <v>2.3465233329540019E-2</v>
      </c>
      <c r="M471" s="397">
        <f t="shared" si="329"/>
        <v>2.3677422829706675E-2</v>
      </c>
      <c r="N471" s="10"/>
      <c r="O471" s="10"/>
    </row>
    <row r="472" spans="1:15" ht="13.15">
      <c r="B472" s="8" t="str">
        <f t="shared" si="326"/>
        <v>Chemistry</v>
      </c>
      <c r="C472" s="397">
        <f t="shared" ref="C472:M472" si="330">C448/C$464</f>
        <v>5.2806209833321703E-2</v>
      </c>
      <c r="D472" s="397">
        <f t="shared" si="330"/>
        <v>5.2939938420032612E-2</v>
      </c>
      <c r="E472" s="397">
        <f t="shared" si="330"/>
        <v>5.2911001004187823E-2</v>
      </c>
      <c r="F472" s="397">
        <f t="shared" si="330"/>
        <v>5.295512084403884E-2</v>
      </c>
      <c r="G472" s="397">
        <f t="shared" si="330"/>
        <v>5.3084474993925053E-2</v>
      </c>
      <c r="H472" s="397">
        <f t="shared" si="330"/>
        <v>5.3121143959120362E-2</v>
      </c>
      <c r="I472" s="397">
        <f t="shared" si="330"/>
        <v>5.3189357981540425E-2</v>
      </c>
      <c r="J472" s="397">
        <f t="shared" si="330"/>
        <v>5.3349574159398977E-2</v>
      </c>
      <c r="K472" s="397">
        <f t="shared" si="330"/>
        <v>5.3470130711389167E-2</v>
      </c>
      <c r="L472" s="397">
        <f t="shared" si="330"/>
        <v>5.3443987496831623E-2</v>
      </c>
      <c r="M472" s="397">
        <f t="shared" si="330"/>
        <v>5.3416559326485445E-2</v>
      </c>
      <c r="N472" s="10"/>
      <c r="O472" s="10"/>
    </row>
    <row r="473" spans="1:15" ht="13.15">
      <c r="B473" s="8" t="str">
        <f t="shared" si="326"/>
        <v>Classics</v>
      </c>
      <c r="C473" s="397">
        <f t="shared" ref="C473:M473" si="331">C449/C$464</f>
        <v>1.3348973667087905E-3</v>
      </c>
      <c r="D473" s="397">
        <f t="shared" si="331"/>
        <v>1.3198102084742353E-3</v>
      </c>
      <c r="E473" s="397">
        <f t="shared" si="331"/>
        <v>1.3132415624666945E-3</v>
      </c>
      <c r="F473" s="397">
        <f t="shared" si="331"/>
        <v>1.3117118661167854E-3</v>
      </c>
      <c r="G473" s="397">
        <f t="shared" si="331"/>
        <v>1.3139786009537535E-3</v>
      </c>
      <c r="H473" s="397">
        <f t="shared" si="331"/>
        <v>1.3181218366932754E-3</v>
      </c>
      <c r="I473" s="397">
        <f t="shared" si="331"/>
        <v>1.3259476630559943E-3</v>
      </c>
      <c r="J473" s="397">
        <f t="shared" si="331"/>
        <v>1.3318245334833683E-3</v>
      </c>
      <c r="K473" s="397">
        <f t="shared" si="331"/>
        <v>1.3377641378853312E-3</v>
      </c>
      <c r="L473" s="397">
        <f t="shared" si="331"/>
        <v>1.3447886220476139E-3</v>
      </c>
      <c r="M473" s="397">
        <f t="shared" si="331"/>
        <v>1.3525416564393595E-3</v>
      </c>
      <c r="N473" s="10"/>
      <c r="O473" s="10"/>
    </row>
    <row r="474" spans="1:15" ht="13.15">
      <c r="B474" s="8" t="str">
        <f t="shared" si="326"/>
        <v>Computing</v>
      </c>
      <c r="C474" s="397">
        <f t="shared" ref="C474:M474" si="332">C450/C$464</f>
        <v>2.9463374724086062E-2</v>
      </c>
      <c r="D474" s="397">
        <f t="shared" si="332"/>
        <v>2.9265470487177939E-2</v>
      </c>
      <c r="E474" s="397">
        <f t="shared" si="332"/>
        <v>2.8956230893208392E-2</v>
      </c>
      <c r="F474" s="397">
        <f t="shared" si="332"/>
        <v>2.850858530350359E-2</v>
      </c>
      <c r="G474" s="397">
        <f t="shared" si="332"/>
        <v>2.8150937099504055E-2</v>
      </c>
      <c r="H474" s="397">
        <f t="shared" si="332"/>
        <v>2.815134666047257E-2</v>
      </c>
      <c r="I474" s="397">
        <f t="shared" si="332"/>
        <v>2.8157422862315602E-2</v>
      </c>
      <c r="J474" s="397">
        <f t="shared" si="332"/>
        <v>2.8146289949983482E-2</v>
      </c>
      <c r="K474" s="397">
        <f t="shared" si="332"/>
        <v>2.8152945063471834E-2</v>
      </c>
      <c r="L474" s="397">
        <f t="shared" si="332"/>
        <v>2.8206954361488814E-2</v>
      </c>
      <c r="M474" s="397">
        <f t="shared" si="332"/>
        <v>2.8246752344683938E-2</v>
      </c>
      <c r="N474" s="10"/>
      <c r="O474" s="10"/>
    </row>
    <row r="475" spans="1:15" ht="13.15">
      <c r="B475" s="8" t="str">
        <f t="shared" si="326"/>
        <v>Design &amp; Technology</v>
      </c>
      <c r="C475" s="397">
        <f t="shared" ref="C475:M475" si="333">C451/C$464</f>
        <v>4.5192877974343737E-2</v>
      </c>
      <c r="D475" s="397">
        <f t="shared" si="333"/>
        <v>4.5049165932490413E-2</v>
      </c>
      <c r="E475" s="397">
        <f t="shared" si="333"/>
        <v>4.4631717584988864E-2</v>
      </c>
      <c r="F475" s="397">
        <f t="shared" si="333"/>
        <v>4.3903654958573839E-2</v>
      </c>
      <c r="G475" s="397">
        <f t="shared" si="333"/>
        <v>4.3155774454538359E-2</v>
      </c>
      <c r="H475" s="397">
        <f t="shared" si="333"/>
        <v>4.3094007104979168E-2</v>
      </c>
      <c r="I475" s="397">
        <f t="shared" si="333"/>
        <v>4.2988469854652656E-2</v>
      </c>
      <c r="J475" s="397">
        <f t="shared" si="333"/>
        <v>4.28000785052568E-2</v>
      </c>
      <c r="K475" s="397">
        <f t="shared" si="333"/>
        <v>4.2671666899862112E-2</v>
      </c>
      <c r="L475" s="397">
        <f t="shared" si="333"/>
        <v>4.2726211088672195E-2</v>
      </c>
      <c r="M475" s="397">
        <f t="shared" si="333"/>
        <v>4.2751811883522201E-2</v>
      </c>
      <c r="N475" s="10"/>
      <c r="O475" s="10"/>
    </row>
    <row r="476" spans="1:15" ht="13.15">
      <c r="B476" s="8" t="str">
        <f t="shared" si="326"/>
        <v>Drama</v>
      </c>
      <c r="C476" s="397">
        <f t="shared" ref="C476:M476" si="334">C452/C$464</f>
        <v>2.2994035524030874E-2</v>
      </c>
      <c r="D476" s="397">
        <f t="shared" si="334"/>
        <v>2.289535923817039E-2</v>
      </c>
      <c r="E476" s="397">
        <f t="shared" si="334"/>
        <v>2.2685361348034085E-2</v>
      </c>
      <c r="F476" s="397">
        <f t="shared" si="334"/>
        <v>2.2340382608261669E-2</v>
      </c>
      <c r="G476" s="397">
        <f t="shared" si="334"/>
        <v>2.1995573301017625E-2</v>
      </c>
      <c r="H476" s="397">
        <f t="shared" si="334"/>
        <v>2.1976229654961432E-2</v>
      </c>
      <c r="I476" s="397">
        <f t="shared" si="334"/>
        <v>2.1944870650854015E-2</v>
      </c>
      <c r="J476" s="397">
        <f t="shared" si="334"/>
        <v>2.186859025621804E-2</v>
      </c>
      <c r="K476" s="397">
        <f t="shared" si="334"/>
        <v>2.1821091430870795E-2</v>
      </c>
      <c r="L476" s="397">
        <f t="shared" si="334"/>
        <v>2.1864001224753613E-2</v>
      </c>
      <c r="M476" s="397">
        <f t="shared" si="334"/>
        <v>2.1895205611248098E-2</v>
      </c>
      <c r="N476" s="10"/>
      <c r="O476" s="10"/>
    </row>
    <row r="477" spans="1:15" ht="13.15">
      <c r="B477" s="8" t="str">
        <f t="shared" si="326"/>
        <v>English</v>
      </c>
      <c r="C477" s="397">
        <f t="shared" ref="C477:M477" si="335">C453/C$464</f>
        <v>0.14941932982983697</v>
      </c>
      <c r="D477" s="397">
        <f t="shared" si="335"/>
        <v>0.14986050886531818</v>
      </c>
      <c r="E477" s="397">
        <f t="shared" si="335"/>
        <v>0.15005697873326324</v>
      </c>
      <c r="F477" s="397">
        <f t="shared" si="335"/>
        <v>0.1501574174205611</v>
      </c>
      <c r="G477" s="397">
        <f t="shared" si="335"/>
        <v>0.1501537664068078</v>
      </c>
      <c r="H477" s="397">
        <f t="shared" si="335"/>
        <v>0.14999815558866297</v>
      </c>
      <c r="I477" s="397">
        <f t="shared" si="335"/>
        <v>0.14970345414729663</v>
      </c>
      <c r="J477" s="397">
        <f t="shared" si="335"/>
        <v>0.14956340261388798</v>
      </c>
      <c r="K477" s="397">
        <f t="shared" si="335"/>
        <v>0.14939101301364277</v>
      </c>
      <c r="L477" s="397">
        <f t="shared" si="335"/>
        <v>0.14906134828651277</v>
      </c>
      <c r="M477" s="397">
        <f t="shared" si="335"/>
        <v>0.14869855563243842</v>
      </c>
      <c r="N477" s="10"/>
      <c r="O477" s="10"/>
    </row>
    <row r="478" spans="1:15" ht="13.15">
      <c r="B478" s="8" t="str">
        <f t="shared" si="326"/>
        <v>Food</v>
      </c>
      <c r="C478" s="397">
        <f t="shared" ref="C478:M478" si="336">C454/C$464</f>
        <v>9.5019614454188404E-3</v>
      </c>
      <c r="D478" s="397">
        <f t="shared" si="336"/>
        <v>9.4714176370531717E-3</v>
      </c>
      <c r="E478" s="397">
        <f t="shared" si="336"/>
        <v>9.3806580392845947E-3</v>
      </c>
      <c r="F478" s="397">
        <f t="shared" si="336"/>
        <v>9.2327595414975448E-3</v>
      </c>
      <c r="G478" s="397">
        <f t="shared" si="336"/>
        <v>9.1378468124736351E-3</v>
      </c>
      <c r="H478" s="397">
        <f t="shared" si="336"/>
        <v>9.124794792993416E-3</v>
      </c>
      <c r="I478" s="397">
        <f t="shared" si="336"/>
        <v>9.1013465001535346E-3</v>
      </c>
      <c r="J478" s="397">
        <f t="shared" si="336"/>
        <v>9.1083021714237558E-3</v>
      </c>
      <c r="K478" s="397">
        <f t="shared" si="336"/>
        <v>9.1100763636659012E-3</v>
      </c>
      <c r="L478" s="397">
        <f t="shared" si="336"/>
        <v>9.0816170744604276E-3</v>
      </c>
      <c r="M478" s="397">
        <f t="shared" si="336"/>
        <v>9.043703990952303E-3</v>
      </c>
      <c r="N478" s="10"/>
      <c r="O478" s="10"/>
    </row>
    <row r="479" spans="1:15" ht="13.15">
      <c r="B479" s="8" t="str">
        <f t="shared" si="326"/>
        <v>Geography</v>
      </c>
      <c r="C479" s="397">
        <f t="shared" ref="C479:M479" si="337">C455/C$464</f>
        <v>5.2450936754308231E-2</v>
      </c>
      <c r="D479" s="397">
        <f t="shared" si="337"/>
        <v>5.2531198388818458E-2</v>
      </c>
      <c r="E479" s="397">
        <f t="shared" si="337"/>
        <v>5.2552822704449186E-2</v>
      </c>
      <c r="F479" s="397">
        <f t="shared" si="337"/>
        <v>5.2532751761972807E-2</v>
      </c>
      <c r="G479" s="397">
        <f t="shared" si="337"/>
        <v>5.2440736376932438E-2</v>
      </c>
      <c r="H479" s="397">
        <f t="shared" si="337"/>
        <v>5.2397453825583577E-2</v>
      </c>
      <c r="I479" s="397">
        <f t="shared" si="337"/>
        <v>5.2316355551824213E-2</v>
      </c>
      <c r="J479" s="397">
        <f t="shared" si="337"/>
        <v>5.2187307472540065E-2</v>
      </c>
      <c r="K479" s="397">
        <f t="shared" si="337"/>
        <v>5.2082748543065945E-2</v>
      </c>
      <c r="L479" s="397">
        <f t="shared" si="337"/>
        <v>5.2064584419460505E-2</v>
      </c>
      <c r="M479" s="397">
        <f t="shared" si="337"/>
        <v>5.2043644457395205E-2</v>
      </c>
      <c r="N479" s="10"/>
      <c r="O479" s="10"/>
    </row>
    <row r="480" spans="1:15" ht="13.15">
      <c r="B480" s="8" t="str">
        <f t="shared" si="326"/>
        <v>History</v>
      </c>
      <c r="C480" s="397">
        <f t="shared" ref="C480:M480" si="338">C456/C$464</f>
        <v>5.6702768671125392E-2</v>
      </c>
      <c r="D480" s="397">
        <f t="shared" si="338"/>
        <v>5.6731758466442204E-2</v>
      </c>
      <c r="E480" s="397">
        <f t="shared" si="338"/>
        <v>5.6728379364449591E-2</v>
      </c>
      <c r="F480" s="397">
        <f t="shared" si="338"/>
        <v>5.6707915722884528E-2</v>
      </c>
      <c r="G480" s="397">
        <f t="shared" si="338"/>
        <v>5.6637025265474261E-2</v>
      </c>
      <c r="H480" s="397">
        <f t="shared" si="338"/>
        <v>5.6611281238660056E-2</v>
      </c>
      <c r="I480" s="397">
        <f t="shared" si="338"/>
        <v>5.6563199622621574E-2</v>
      </c>
      <c r="J480" s="397">
        <f t="shared" si="338"/>
        <v>5.6470443490941997E-2</v>
      </c>
      <c r="K480" s="397">
        <f t="shared" si="338"/>
        <v>5.6398199644761497E-2</v>
      </c>
      <c r="L480" s="397">
        <f t="shared" si="338"/>
        <v>5.640045412154282E-2</v>
      </c>
      <c r="M480" s="397">
        <f t="shared" si="338"/>
        <v>5.6402200980067596E-2</v>
      </c>
      <c r="N480" s="10"/>
      <c r="O480" s="10"/>
    </row>
    <row r="481" spans="1:15" ht="13.15">
      <c r="B481" s="8" t="str">
        <f t="shared" si="326"/>
        <v>Mathematics</v>
      </c>
      <c r="C481" s="397">
        <f t="shared" ref="C481:M481" si="339">C457/C$464</f>
        <v>0.15190972293601196</v>
      </c>
      <c r="D481" s="397">
        <f t="shared" si="339"/>
        <v>0.15244360836303558</v>
      </c>
      <c r="E481" s="397">
        <f t="shared" si="339"/>
        <v>0.15285333918523447</v>
      </c>
      <c r="F481" s="397">
        <f t="shared" si="339"/>
        <v>0.15291184754808551</v>
      </c>
      <c r="G481" s="397">
        <f t="shared" si="339"/>
        <v>0.15294777895175729</v>
      </c>
      <c r="H481" s="397">
        <f t="shared" si="339"/>
        <v>0.15288765282378308</v>
      </c>
      <c r="I481" s="397">
        <f t="shared" si="339"/>
        <v>0.15277342602405969</v>
      </c>
      <c r="J481" s="397">
        <f t="shared" si="339"/>
        <v>0.15275628190465526</v>
      </c>
      <c r="K481" s="397">
        <f t="shared" si="339"/>
        <v>0.15271290253222342</v>
      </c>
      <c r="L481" s="397">
        <f t="shared" si="339"/>
        <v>0.15255535045017773</v>
      </c>
      <c r="M481" s="397">
        <f t="shared" si="339"/>
        <v>0.15238235605169001</v>
      </c>
      <c r="N481" s="10"/>
      <c r="O481" s="10"/>
    </row>
    <row r="482" spans="1:15" ht="13.15">
      <c r="B482" s="8" t="str">
        <f t="shared" si="326"/>
        <v>Modern Foreign Languages</v>
      </c>
      <c r="C482" s="397">
        <f t="shared" ref="C482:M482" si="340">C458/C$464</f>
        <v>6.7615952401023777E-2</v>
      </c>
      <c r="D482" s="397">
        <f t="shared" si="340"/>
        <v>6.901285283384935E-2</v>
      </c>
      <c r="E482" s="397">
        <f t="shared" si="340"/>
        <v>7.2277600373035988E-2</v>
      </c>
      <c r="F482" s="397">
        <f t="shared" si="340"/>
        <v>7.7150435488420016E-2</v>
      </c>
      <c r="G482" s="397">
        <f t="shared" si="340"/>
        <v>8.0789032899101582E-2</v>
      </c>
      <c r="H482" s="397">
        <f t="shared" si="340"/>
        <v>8.0759618724727131E-2</v>
      </c>
      <c r="I482" s="397">
        <f t="shared" si="340"/>
        <v>8.064743724525561E-2</v>
      </c>
      <c r="J482" s="397">
        <f t="shared" si="340"/>
        <v>8.0313623795155317E-2</v>
      </c>
      <c r="K482" s="397">
        <f t="shared" si="340"/>
        <v>7.9934719914449281E-2</v>
      </c>
      <c r="L482" s="397">
        <f t="shared" si="340"/>
        <v>7.9623921549306698E-2</v>
      </c>
      <c r="M482" s="397">
        <f t="shared" si="340"/>
        <v>7.9501079544110037E-2</v>
      </c>
      <c r="N482" s="10"/>
      <c r="O482" s="10"/>
    </row>
    <row r="483" spans="1:15" ht="13.15">
      <c r="B483" s="8" t="str">
        <f t="shared" si="326"/>
        <v>Music</v>
      </c>
      <c r="C483" s="397">
        <f t="shared" ref="C483:M483" si="341">C459/C$464</f>
        <v>2.2590336848142215E-2</v>
      </c>
      <c r="D483" s="397">
        <f t="shared" si="341"/>
        <v>2.2536363831242776E-2</v>
      </c>
      <c r="E483" s="397">
        <f t="shared" si="341"/>
        <v>2.2344231464920851E-2</v>
      </c>
      <c r="F483" s="397">
        <f t="shared" si="341"/>
        <v>2.1990167927170651E-2</v>
      </c>
      <c r="G483" s="397">
        <f t="shared" si="341"/>
        <v>2.158597108989287E-2</v>
      </c>
      <c r="H483" s="397">
        <f t="shared" si="341"/>
        <v>2.1550053967569822E-2</v>
      </c>
      <c r="I483" s="397">
        <f t="shared" si="341"/>
        <v>2.1488282244312654E-2</v>
      </c>
      <c r="J483" s="397">
        <f t="shared" si="341"/>
        <v>2.1358137826145946E-2</v>
      </c>
      <c r="K483" s="397">
        <f t="shared" si="341"/>
        <v>2.1268475203674985E-2</v>
      </c>
      <c r="L483" s="397">
        <f t="shared" si="341"/>
        <v>2.1310420256271348E-2</v>
      </c>
      <c r="M483" s="397">
        <f t="shared" si="341"/>
        <v>2.1339513936087476E-2</v>
      </c>
      <c r="N483" s="10"/>
      <c r="O483" s="10"/>
    </row>
    <row r="484" spans="1:15" ht="13.15">
      <c r="B484" s="8" t="str">
        <f t="shared" si="326"/>
        <v>Others</v>
      </c>
      <c r="C484" s="397">
        <f t="shared" ref="C484:M484" si="342">C460/C$464</f>
        <v>5.1515598407590575E-2</v>
      </c>
      <c r="D484" s="397">
        <f t="shared" si="342"/>
        <v>5.0408850329846655E-2</v>
      </c>
      <c r="E484" s="397">
        <f t="shared" si="342"/>
        <v>4.9660832016459336E-2</v>
      </c>
      <c r="F484" s="397">
        <f t="shared" si="342"/>
        <v>4.9128989478000935E-2</v>
      </c>
      <c r="G484" s="397">
        <f t="shared" si="342"/>
        <v>4.908055318136096E-2</v>
      </c>
      <c r="H484" s="397">
        <f t="shared" si="342"/>
        <v>4.938418542787909E-2</v>
      </c>
      <c r="I484" s="397">
        <f t="shared" si="342"/>
        <v>4.9960595222916356E-2</v>
      </c>
      <c r="J484" s="397">
        <f t="shared" si="342"/>
        <v>5.0488526124022937E-2</v>
      </c>
      <c r="K484" s="397">
        <f t="shared" si="342"/>
        <v>5.0997309468197277E-2</v>
      </c>
      <c r="L484" s="397">
        <f t="shared" si="342"/>
        <v>5.1472621353024911E-2</v>
      </c>
      <c r="M484" s="397">
        <f t="shared" si="342"/>
        <v>5.1979428009611507E-2</v>
      </c>
      <c r="N484" s="10"/>
      <c r="O484" s="10"/>
    </row>
    <row r="485" spans="1:15" ht="13.15">
      <c r="B485" s="8" t="str">
        <f t="shared" si="326"/>
        <v>Physical Education</v>
      </c>
      <c r="C485" s="397">
        <f t="shared" ref="C485:M485" si="343">C461/C$464</f>
        <v>8.1347298450781078E-2</v>
      </c>
      <c r="D485" s="397">
        <f t="shared" si="343"/>
        <v>8.1030236013981349E-2</v>
      </c>
      <c r="E485" s="397">
        <f t="shared" si="343"/>
        <v>8.0260312934652758E-2</v>
      </c>
      <c r="F485" s="397">
        <f t="shared" si="343"/>
        <v>7.9005455186783646E-2</v>
      </c>
      <c r="G485" s="397">
        <f t="shared" si="343"/>
        <v>7.7967192762394083E-2</v>
      </c>
      <c r="H485" s="397">
        <f t="shared" si="343"/>
        <v>7.7880365335316531E-2</v>
      </c>
      <c r="I485" s="397">
        <f t="shared" si="343"/>
        <v>7.7731109869890971E-2</v>
      </c>
      <c r="J485" s="397">
        <f t="shared" si="343"/>
        <v>7.7619344269644619E-2</v>
      </c>
      <c r="K485" s="397">
        <f t="shared" si="343"/>
        <v>7.7540977100672273E-2</v>
      </c>
      <c r="L485" s="397">
        <f t="shared" si="343"/>
        <v>7.7511273577993048E-2</v>
      </c>
      <c r="M485" s="397">
        <f t="shared" si="343"/>
        <v>7.7421430467658342E-2</v>
      </c>
      <c r="N485" s="10"/>
      <c r="O485" s="10"/>
    </row>
    <row r="486" spans="1:15" ht="13.15">
      <c r="B486" s="8" t="str">
        <f>B462</f>
        <v>Physics</v>
      </c>
      <c r="C486" s="397">
        <f t="shared" ref="C486:M486" si="344">C462/C$464</f>
        <v>5.1758153726026025E-2</v>
      </c>
      <c r="D486" s="397">
        <f t="shared" si="344"/>
        <v>5.1965783418393814E-2</v>
      </c>
      <c r="E486" s="397">
        <f t="shared" si="344"/>
        <v>5.1968977556743047E-2</v>
      </c>
      <c r="F486" s="397">
        <f t="shared" si="344"/>
        <v>5.2019860919824891E-2</v>
      </c>
      <c r="G486" s="397">
        <f t="shared" si="344"/>
        <v>5.2127490082590086E-2</v>
      </c>
      <c r="H486" s="397">
        <f t="shared" si="344"/>
        <v>5.2136454625314327E-2</v>
      </c>
      <c r="I486" s="397">
        <f t="shared" si="344"/>
        <v>5.2152402905488913E-2</v>
      </c>
      <c r="J486" s="397">
        <f t="shared" si="344"/>
        <v>5.2266819769624412E-2</v>
      </c>
      <c r="K486" s="397">
        <f t="shared" si="344"/>
        <v>5.2343574290240509E-2</v>
      </c>
      <c r="L486" s="397">
        <f t="shared" si="344"/>
        <v>5.227576794893464E-2</v>
      </c>
      <c r="M486" s="397">
        <f t="shared" si="344"/>
        <v>5.220226979797795E-2</v>
      </c>
      <c r="N486" s="10"/>
      <c r="O486" s="10"/>
    </row>
    <row r="487" spans="1:15" ht="13.15">
      <c r="B487" s="8" t="str">
        <f t="shared" si="326"/>
        <v>Religious Education</v>
      </c>
      <c r="C487" s="397">
        <f t="shared" ref="C487:M487" si="345">C463/C$464</f>
        <v>3.358892701764242E-2</v>
      </c>
      <c r="D487" s="397">
        <f t="shared" si="345"/>
        <v>3.3444034154799754E-2</v>
      </c>
      <c r="E487" s="397">
        <f t="shared" si="345"/>
        <v>3.3120959932200676E-2</v>
      </c>
      <c r="F487" s="397">
        <f t="shared" si="345"/>
        <v>3.2601366670009374E-2</v>
      </c>
      <c r="G487" s="397">
        <f t="shared" si="345"/>
        <v>3.2161847298802414E-2</v>
      </c>
      <c r="H487" s="397">
        <f t="shared" si="345"/>
        <v>3.2131384631293176E-2</v>
      </c>
      <c r="I487" s="397">
        <f t="shared" si="345"/>
        <v>3.2080150861630019E-2</v>
      </c>
      <c r="J487" s="397">
        <f t="shared" si="345"/>
        <v>3.2027562922387239E-2</v>
      </c>
      <c r="K487" s="397">
        <f t="shared" si="345"/>
        <v>3.1994036323209664E-2</v>
      </c>
      <c r="L487" s="397">
        <f t="shared" si="345"/>
        <v>3.2002307264013242E-2</v>
      </c>
      <c r="M487" s="397">
        <f t="shared" si="345"/>
        <v>3.1987851448566362E-2</v>
      </c>
      <c r="N487" s="10"/>
      <c r="O487" s="10"/>
    </row>
    <row r="488" spans="1:15" ht="13.15">
      <c r="B488" s="8" t="str">
        <f>B464</f>
        <v>Total</v>
      </c>
      <c r="C488" s="397">
        <f>SUM(C469:C487)</f>
        <v>1.0000000000000002</v>
      </c>
      <c r="D488" s="397">
        <f t="shared" ref="D488:M488" si="346">SUM(D469:D487)</f>
        <v>1.0000000000000002</v>
      </c>
      <c r="E488" s="397">
        <f t="shared" si="346"/>
        <v>1</v>
      </c>
      <c r="F488" s="397">
        <f t="shared" si="346"/>
        <v>0.99999999999999989</v>
      </c>
      <c r="G488" s="397">
        <f t="shared" si="346"/>
        <v>1</v>
      </c>
      <c r="H488" s="397">
        <f t="shared" si="346"/>
        <v>1.0000000000000002</v>
      </c>
      <c r="I488" s="397">
        <f t="shared" si="346"/>
        <v>1.0000000000000002</v>
      </c>
      <c r="J488" s="397">
        <f t="shared" si="346"/>
        <v>1.0000000000000002</v>
      </c>
      <c r="K488" s="397">
        <f t="shared" si="346"/>
        <v>1.0000000000000002</v>
      </c>
      <c r="L488" s="397">
        <f t="shared" si="346"/>
        <v>0.99999999999999989</v>
      </c>
      <c r="M488" s="397">
        <f t="shared" si="346"/>
        <v>1</v>
      </c>
      <c r="N488" s="10"/>
      <c r="O488" s="10"/>
    </row>
    <row r="489" spans="1:15">
      <c r="A489" s="1085">
        <f>SUM(C489:M489)</f>
        <v>0</v>
      </c>
      <c r="B489" s="1080"/>
      <c r="C489" s="1085">
        <f>1-C488</f>
        <v>0</v>
      </c>
      <c r="D489" s="1085">
        <f t="shared" ref="D489:M489" si="347">1-D488</f>
        <v>0</v>
      </c>
      <c r="E489" s="1085">
        <f t="shared" si="347"/>
        <v>0</v>
      </c>
      <c r="F489" s="1085">
        <f t="shared" si="347"/>
        <v>0</v>
      </c>
      <c r="G489" s="1085">
        <f t="shared" si="347"/>
        <v>0</v>
      </c>
      <c r="H489" s="1085">
        <f t="shared" si="347"/>
        <v>0</v>
      </c>
      <c r="I489" s="1085">
        <f t="shared" si="347"/>
        <v>0</v>
      </c>
      <c r="J489" s="1085">
        <f t="shared" si="347"/>
        <v>0</v>
      </c>
      <c r="K489" s="1085">
        <f t="shared" si="347"/>
        <v>0</v>
      </c>
      <c r="L489" s="1085">
        <f t="shared" si="347"/>
        <v>0</v>
      </c>
      <c r="M489" s="1085">
        <f t="shared" si="347"/>
        <v>0</v>
      </c>
      <c r="N489" s="10"/>
      <c r="O489" s="10"/>
    </row>
    <row r="490" spans="1:15">
      <c r="B490" s="11"/>
      <c r="C490" s="10"/>
      <c r="D490" s="10"/>
      <c r="E490" s="10"/>
      <c r="F490" s="10"/>
      <c r="G490" s="10"/>
      <c r="H490" s="10"/>
      <c r="I490" s="10"/>
      <c r="J490" s="10"/>
      <c r="K490" s="10"/>
      <c r="L490" s="10"/>
      <c r="M490" s="10"/>
      <c r="N490" s="10"/>
      <c r="O490" s="10"/>
    </row>
    <row r="491" spans="1:15" ht="15">
      <c r="B491" s="140" t="s">
        <v>1348</v>
      </c>
      <c r="D491" s="11"/>
      <c r="E491" s="11"/>
      <c r="F491" s="11"/>
    </row>
    <row r="492" spans="1:15">
      <c r="B492" s="11"/>
      <c r="D492" s="11"/>
      <c r="E492" s="11"/>
      <c r="F492" s="11"/>
    </row>
    <row r="493" spans="1:15">
      <c r="B493" s="146" t="s">
        <v>385</v>
      </c>
      <c r="D493" s="11"/>
      <c r="E493" s="11"/>
      <c r="F493" s="11"/>
    </row>
    <row r="494" spans="1:15">
      <c r="B494" s="11"/>
      <c r="D494" s="11"/>
      <c r="E494" s="11"/>
      <c r="F494" s="11"/>
    </row>
    <row r="495" spans="1:15" ht="13.15">
      <c r="B495" s="137" t="str">
        <f t="shared" ref="B495:M495" si="348">B393</f>
        <v>Subject</v>
      </c>
      <c r="C495" s="137" t="str">
        <f t="shared" si="348"/>
        <v>2019/20</v>
      </c>
      <c r="D495" s="137" t="str">
        <f t="shared" si="348"/>
        <v>2020/21</v>
      </c>
      <c r="E495" s="137" t="str">
        <f t="shared" si="348"/>
        <v>2021/22</v>
      </c>
      <c r="F495" s="137" t="str">
        <f t="shared" si="348"/>
        <v>2022/23</v>
      </c>
      <c r="G495" s="137" t="str">
        <f t="shared" si="348"/>
        <v>2023/24</v>
      </c>
      <c r="H495" s="137" t="str">
        <f t="shared" si="348"/>
        <v>2024/25</v>
      </c>
      <c r="I495" s="137" t="str">
        <f t="shared" si="348"/>
        <v>2025/26</v>
      </c>
      <c r="J495" s="137" t="str">
        <f t="shared" si="348"/>
        <v>2026/27</v>
      </c>
      <c r="K495" s="137" t="str">
        <f t="shared" si="348"/>
        <v>2027/28</v>
      </c>
      <c r="L495" s="137" t="str">
        <f t="shared" si="348"/>
        <v>2028/29</v>
      </c>
      <c r="M495" s="137" t="str">
        <f t="shared" si="348"/>
        <v>2029/30</v>
      </c>
    </row>
    <row r="496" spans="1:15" s="5" customFormat="1" ht="13.15">
      <c r="A496" s="163"/>
      <c r="B496" s="137" t="str">
        <f t="shared" ref="B496:B515" si="349">B394</f>
        <v>Art &amp; Design</v>
      </c>
      <c r="C496" s="432">
        <f>C469*N$15</f>
        <v>8084.1972076480251</v>
      </c>
      <c r="D496" s="742">
        <f t="shared" ref="D496:M496" si="350">D469*O$15</f>
        <v>8091.9399036767081</v>
      </c>
      <c r="E496" s="742">
        <f t="shared" si="350"/>
        <v>8074.7779316137385</v>
      </c>
      <c r="F496" s="742">
        <f t="shared" si="350"/>
        <v>8023.9004117609948</v>
      </c>
      <c r="G496" s="742">
        <f t="shared" si="350"/>
        <v>7970.1659416345337</v>
      </c>
      <c r="H496" s="742">
        <f t="shared" si="350"/>
        <v>7981.0890764913211</v>
      </c>
      <c r="I496" s="742">
        <f t="shared" si="350"/>
        <v>7986.2374695438766</v>
      </c>
      <c r="J496" s="742">
        <f t="shared" si="350"/>
        <v>7972.8930911168809</v>
      </c>
      <c r="K496" s="742">
        <f t="shared" si="350"/>
        <v>7956.9619779961822</v>
      </c>
      <c r="L496" s="742">
        <f t="shared" si="350"/>
        <v>7941.7687511717186</v>
      </c>
      <c r="M496" s="742">
        <f t="shared" si="350"/>
        <v>7944.9215131930132</v>
      </c>
    </row>
    <row r="497" spans="1:13" s="5" customFormat="1" ht="13.15">
      <c r="A497" s="163"/>
      <c r="B497" s="137" t="str">
        <f t="shared" si="349"/>
        <v>Biology</v>
      </c>
      <c r="C497" s="742">
        <f t="shared" ref="C497:C514" si="351">C470*N$15</f>
        <v>11760.629523774132</v>
      </c>
      <c r="D497" s="742">
        <f t="shared" ref="D497:D514" si="352">D470*O$15</f>
        <v>11871.95074856417</v>
      </c>
      <c r="E497" s="742">
        <f t="shared" ref="E497:E514" si="353">E470*P$15</f>
        <v>11958.192250899987</v>
      </c>
      <c r="F497" s="742">
        <f t="shared" ref="F497:F514" si="354">F470*Q$15</f>
        <v>12066.698285709881</v>
      </c>
      <c r="G497" s="742">
        <f t="shared" ref="G497:G514" si="355">G470*R$15</f>
        <v>12165.075348228769</v>
      </c>
      <c r="H497" s="742">
        <f t="shared" ref="H497:H514" si="356">H470*S$15</f>
        <v>12191.008640970664</v>
      </c>
      <c r="I497" s="742">
        <f t="shared" ref="I497:I514" si="357">I470*T$15</f>
        <v>12213.781847473094</v>
      </c>
      <c r="J497" s="742">
        <f t="shared" ref="J497:J514" si="358">J470*U$15</f>
        <v>12236.386396293408</v>
      </c>
      <c r="K497" s="742">
        <f t="shared" ref="K497:K514" si="359">K470*V$15</f>
        <v>12238.264450575851</v>
      </c>
      <c r="L497" s="742">
        <f t="shared" ref="L497:L514" si="360">L470*W$15</f>
        <v>12187.705649132908</v>
      </c>
      <c r="M497" s="742">
        <f t="shared" ref="M497:M514" si="361">M470*X$15</f>
        <v>12171.174375041555</v>
      </c>
    </row>
    <row r="498" spans="1:13" s="5" customFormat="1" ht="13.15">
      <c r="A498" s="163"/>
      <c r="B498" s="137" t="str">
        <f t="shared" si="349"/>
        <v>Business Studies</v>
      </c>
      <c r="C498" s="742">
        <f t="shared" si="351"/>
        <v>4774.9596246220281</v>
      </c>
      <c r="D498" s="742">
        <f t="shared" si="352"/>
        <v>4696.1248826036608</v>
      </c>
      <c r="E498" s="742">
        <f t="shared" si="353"/>
        <v>4658.4091046128842</v>
      </c>
      <c r="F498" s="742">
        <f t="shared" si="354"/>
        <v>4650.7711555967908</v>
      </c>
      <c r="G498" s="742">
        <f t="shared" si="355"/>
        <v>4696.6672227439312</v>
      </c>
      <c r="H498" s="742">
        <f t="shared" si="356"/>
        <v>4736.5459776472071</v>
      </c>
      <c r="I498" s="742">
        <f t="shared" si="357"/>
        <v>4801.7773154742763</v>
      </c>
      <c r="J498" s="742">
        <f t="shared" si="358"/>
        <v>4867.0217648601247</v>
      </c>
      <c r="K498" s="742">
        <f t="shared" si="359"/>
        <v>4920.0439258609358</v>
      </c>
      <c r="L498" s="742">
        <f t="shared" si="360"/>
        <v>4941.3848347152243</v>
      </c>
      <c r="M498" s="742">
        <f t="shared" si="361"/>
        <v>4979.1856514395467</v>
      </c>
    </row>
    <row r="499" spans="1:13" s="5" customFormat="1" ht="13.15">
      <c r="A499" s="163"/>
      <c r="B499" s="137" t="str">
        <f t="shared" si="349"/>
        <v>Chemistry</v>
      </c>
      <c r="C499" s="742">
        <f t="shared" si="351"/>
        <v>10851.376774693237</v>
      </c>
      <c r="D499" s="742">
        <f t="shared" si="352"/>
        <v>10961.959567797776</v>
      </c>
      <c r="E499" s="742">
        <f t="shared" si="353"/>
        <v>11043.743039868337</v>
      </c>
      <c r="F499" s="742">
        <f t="shared" si="354"/>
        <v>11146.542922042208</v>
      </c>
      <c r="G499" s="742">
        <f t="shared" si="355"/>
        <v>11240.629290760426</v>
      </c>
      <c r="H499" s="742">
        <f t="shared" si="356"/>
        <v>11263.202179004589</v>
      </c>
      <c r="I499" s="742">
        <f t="shared" si="357"/>
        <v>11281.580512250754</v>
      </c>
      <c r="J499" s="742">
        <f t="shared" si="358"/>
        <v>11304.428058282436</v>
      </c>
      <c r="K499" s="742">
        <f t="shared" si="359"/>
        <v>11306.643085038748</v>
      </c>
      <c r="L499" s="742">
        <f t="shared" si="360"/>
        <v>11254.407983708323</v>
      </c>
      <c r="M499" s="742">
        <f t="shared" si="361"/>
        <v>11233.104534248865</v>
      </c>
    </row>
    <row r="500" spans="1:13" s="5" customFormat="1" ht="13.15">
      <c r="A500" s="163"/>
      <c r="B500" s="137" t="str">
        <f t="shared" si="349"/>
        <v>Classics</v>
      </c>
      <c r="C500" s="742">
        <f t="shared" si="351"/>
        <v>274.31384163766148</v>
      </c>
      <c r="D500" s="742">
        <f t="shared" si="352"/>
        <v>273.28528468757537</v>
      </c>
      <c r="E500" s="742">
        <f t="shared" si="353"/>
        <v>274.10372304257635</v>
      </c>
      <c r="F500" s="742">
        <f t="shared" si="354"/>
        <v>276.10271460023915</v>
      </c>
      <c r="G500" s="742">
        <f t="shared" si="355"/>
        <v>278.23476357265338</v>
      </c>
      <c r="H500" s="742">
        <f t="shared" si="356"/>
        <v>279.47953746369342</v>
      </c>
      <c r="I500" s="742">
        <f t="shared" si="357"/>
        <v>281.23643306596102</v>
      </c>
      <c r="J500" s="742">
        <f t="shared" si="358"/>
        <v>282.20496343673</v>
      </c>
      <c r="K500" s="742">
        <f t="shared" si="359"/>
        <v>282.87983286736636</v>
      </c>
      <c r="L500" s="742">
        <f t="shared" si="360"/>
        <v>283.18994358851</v>
      </c>
      <c r="M500" s="742">
        <f t="shared" si="361"/>
        <v>284.4294354648971</v>
      </c>
    </row>
    <row r="501" spans="1:13" s="5" customFormat="1" ht="13.15">
      <c r="A501" s="163"/>
      <c r="B501" s="137" t="str">
        <f t="shared" si="349"/>
        <v>Computing</v>
      </c>
      <c r="C501" s="742">
        <f t="shared" si="351"/>
        <v>6054.5564848186305</v>
      </c>
      <c r="D501" s="742">
        <f t="shared" si="352"/>
        <v>6059.8276799587184</v>
      </c>
      <c r="E501" s="742">
        <f t="shared" si="353"/>
        <v>6043.8314777371197</v>
      </c>
      <c r="F501" s="742">
        <f t="shared" si="354"/>
        <v>6000.7826375865225</v>
      </c>
      <c r="G501" s="742">
        <f t="shared" si="355"/>
        <v>5960.9565350180474</v>
      </c>
      <c r="H501" s="742">
        <f t="shared" si="356"/>
        <v>5968.8908298389488</v>
      </c>
      <c r="I501" s="742">
        <f t="shared" si="357"/>
        <v>5972.2516889365115</v>
      </c>
      <c r="J501" s="742">
        <f t="shared" si="358"/>
        <v>5964.0159244099714</v>
      </c>
      <c r="K501" s="742">
        <f t="shared" si="359"/>
        <v>5953.1423879159929</v>
      </c>
      <c r="L501" s="742">
        <f t="shared" si="360"/>
        <v>5939.9118073077143</v>
      </c>
      <c r="M501" s="742">
        <f t="shared" si="361"/>
        <v>5940.0816121743019</v>
      </c>
    </row>
    <row r="502" spans="1:13" s="5" customFormat="1" ht="13.15">
      <c r="A502" s="163"/>
      <c r="B502" s="137" t="str">
        <f t="shared" si="349"/>
        <v>Design &amp; Technology</v>
      </c>
      <c r="C502" s="742">
        <f t="shared" si="351"/>
        <v>9286.8802358711328</v>
      </c>
      <c r="D502" s="742">
        <f t="shared" si="352"/>
        <v>9328.0640335635035</v>
      </c>
      <c r="E502" s="742">
        <f t="shared" si="353"/>
        <v>9315.6661390242407</v>
      </c>
      <c r="F502" s="742">
        <f t="shared" si="354"/>
        <v>9241.296528650324</v>
      </c>
      <c r="G502" s="742">
        <f t="shared" si="355"/>
        <v>9138.2285019235605</v>
      </c>
      <c r="H502" s="742">
        <f t="shared" si="356"/>
        <v>9137.1623152612174</v>
      </c>
      <c r="I502" s="742">
        <f t="shared" si="357"/>
        <v>9117.9495705144982</v>
      </c>
      <c r="J502" s="742">
        <f t="shared" si="358"/>
        <v>9069.0584878131795</v>
      </c>
      <c r="K502" s="742">
        <f t="shared" si="359"/>
        <v>9023.2303729460618</v>
      </c>
      <c r="L502" s="742">
        <f t="shared" si="360"/>
        <v>8997.4239144949042</v>
      </c>
      <c r="M502" s="742">
        <f t="shared" si="361"/>
        <v>8990.3875871322416</v>
      </c>
    </row>
    <row r="503" spans="1:13" s="5" customFormat="1" ht="13.15">
      <c r="A503" s="163"/>
      <c r="B503" s="137" t="str">
        <f t="shared" si="349"/>
        <v>Drama</v>
      </c>
      <c r="C503" s="742">
        <f t="shared" si="351"/>
        <v>4725.1439523783056</v>
      </c>
      <c r="D503" s="742">
        <f t="shared" si="352"/>
        <v>4740.8064638786655</v>
      </c>
      <c r="E503" s="742">
        <f t="shared" si="353"/>
        <v>4734.9567526499923</v>
      </c>
      <c r="F503" s="742">
        <f t="shared" si="354"/>
        <v>4702.435376764246</v>
      </c>
      <c r="G503" s="742">
        <f t="shared" si="355"/>
        <v>4657.5592118558416</v>
      </c>
      <c r="H503" s="742">
        <f t="shared" si="356"/>
        <v>4659.5893704124519</v>
      </c>
      <c r="I503" s="742">
        <f t="shared" si="357"/>
        <v>4654.5556192736767</v>
      </c>
      <c r="J503" s="742">
        <f t="shared" si="358"/>
        <v>4633.812156566577</v>
      </c>
      <c r="K503" s="742">
        <f t="shared" si="359"/>
        <v>4614.2264709725378</v>
      </c>
      <c r="L503" s="742">
        <f t="shared" si="360"/>
        <v>4604.1921919516844</v>
      </c>
      <c r="M503" s="742">
        <f t="shared" si="361"/>
        <v>4604.3986458722111</v>
      </c>
    </row>
    <row r="504" spans="1:13" s="5" customFormat="1" ht="13.15">
      <c r="A504" s="163"/>
      <c r="B504" s="137" t="str">
        <f t="shared" si="349"/>
        <v>English</v>
      </c>
      <c r="C504" s="742">
        <f t="shared" si="351"/>
        <v>30704.825256793647</v>
      </c>
      <c r="D504" s="742">
        <f t="shared" si="352"/>
        <v>31030.728180250237</v>
      </c>
      <c r="E504" s="742">
        <f t="shared" si="353"/>
        <v>31320.343274888772</v>
      </c>
      <c r="F504" s="742">
        <f t="shared" si="354"/>
        <v>31606.690187162611</v>
      </c>
      <c r="G504" s="742">
        <f t="shared" si="355"/>
        <v>31795.036589954332</v>
      </c>
      <c r="H504" s="742">
        <f t="shared" si="356"/>
        <v>31803.90004727741</v>
      </c>
      <c r="I504" s="742">
        <f t="shared" si="357"/>
        <v>31752.43385172843</v>
      </c>
      <c r="J504" s="742">
        <f t="shared" si="358"/>
        <v>31691.513037180637</v>
      </c>
      <c r="K504" s="742">
        <f t="shared" si="359"/>
        <v>31589.80241463775</v>
      </c>
      <c r="L504" s="742">
        <f t="shared" si="360"/>
        <v>31389.821508313002</v>
      </c>
      <c r="M504" s="742">
        <f t="shared" si="361"/>
        <v>31270.198615783851</v>
      </c>
    </row>
    <row r="505" spans="1:13" s="5" customFormat="1" ht="13.15">
      <c r="A505" s="163"/>
      <c r="B505" s="137" t="str">
        <f t="shared" si="349"/>
        <v>Food</v>
      </c>
      <c r="C505" s="742">
        <f t="shared" si="351"/>
        <v>1952.5992126362505</v>
      </c>
      <c r="D505" s="742">
        <f t="shared" si="352"/>
        <v>1961.190365643037</v>
      </c>
      <c r="E505" s="742">
        <f t="shared" si="353"/>
        <v>1957.9591193622405</v>
      </c>
      <c r="F505" s="742">
        <f t="shared" si="354"/>
        <v>1943.4069619308984</v>
      </c>
      <c r="G505" s="742">
        <f t="shared" si="355"/>
        <v>1934.9376356557652</v>
      </c>
      <c r="H505" s="742">
        <f t="shared" si="356"/>
        <v>1934.717533088213</v>
      </c>
      <c r="I505" s="742">
        <f t="shared" si="357"/>
        <v>1930.4157299098886</v>
      </c>
      <c r="J505" s="742">
        <f t="shared" si="358"/>
        <v>1929.9900374522038</v>
      </c>
      <c r="K505" s="742">
        <f t="shared" si="359"/>
        <v>1926.3910626550612</v>
      </c>
      <c r="L505" s="742">
        <f t="shared" si="360"/>
        <v>1912.4363374616946</v>
      </c>
      <c r="M505" s="742">
        <f t="shared" si="361"/>
        <v>1901.8235840734922</v>
      </c>
    </row>
    <row r="506" spans="1:13" s="5" customFormat="1" ht="13.15">
      <c r="A506" s="163"/>
      <c r="B506" s="137" t="str">
        <f t="shared" si="349"/>
        <v>Geography</v>
      </c>
      <c r="C506" s="742">
        <f t="shared" si="351"/>
        <v>10778.37017091597</v>
      </c>
      <c r="D506" s="742">
        <f t="shared" si="352"/>
        <v>10877.324189865139</v>
      </c>
      <c r="E506" s="742">
        <f t="shared" si="353"/>
        <v>10968.982989411961</v>
      </c>
      <c r="F506" s="742">
        <f t="shared" si="354"/>
        <v>11057.638298142694</v>
      </c>
      <c r="G506" s="742">
        <f t="shared" si="355"/>
        <v>11104.317739132783</v>
      </c>
      <c r="H506" s="742">
        <f t="shared" si="356"/>
        <v>11109.759167776361</v>
      </c>
      <c r="I506" s="742">
        <f t="shared" si="357"/>
        <v>11096.414765342282</v>
      </c>
      <c r="J506" s="742">
        <f t="shared" si="358"/>
        <v>11058.151300629628</v>
      </c>
      <c r="K506" s="742">
        <f t="shared" si="359"/>
        <v>11013.271163349456</v>
      </c>
      <c r="L506" s="742">
        <f t="shared" si="360"/>
        <v>10963.928816007043</v>
      </c>
      <c r="M506" s="742">
        <f t="shared" si="361"/>
        <v>10944.390763920559</v>
      </c>
    </row>
    <row r="507" spans="1:13" s="5" customFormat="1" ht="13.15">
      <c r="A507" s="163"/>
      <c r="B507" s="137" t="str">
        <f t="shared" si="349"/>
        <v>History</v>
      </c>
      <c r="C507" s="742">
        <f t="shared" si="351"/>
        <v>11652.097527181086</v>
      </c>
      <c r="D507" s="742">
        <f t="shared" si="352"/>
        <v>11747.10929176078</v>
      </c>
      <c r="E507" s="742">
        <f t="shared" si="353"/>
        <v>11840.517716146871</v>
      </c>
      <c r="F507" s="742">
        <f t="shared" si="354"/>
        <v>11936.470100527393</v>
      </c>
      <c r="G507" s="742">
        <f t="shared" si="355"/>
        <v>11992.881256026069</v>
      </c>
      <c r="H507" s="742">
        <f t="shared" si="356"/>
        <v>12003.211126142247</v>
      </c>
      <c r="I507" s="742">
        <f t="shared" si="357"/>
        <v>11997.179789133375</v>
      </c>
      <c r="J507" s="742">
        <f t="shared" si="358"/>
        <v>11965.719987854711</v>
      </c>
      <c r="K507" s="742">
        <f t="shared" si="359"/>
        <v>11925.80428620969</v>
      </c>
      <c r="L507" s="742">
        <f t="shared" si="360"/>
        <v>11876.990301067961</v>
      </c>
      <c r="M507" s="742">
        <f t="shared" si="361"/>
        <v>11860.962734390685</v>
      </c>
    </row>
    <row r="508" spans="1:13" s="5" customFormat="1" ht="13.15">
      <c r="A508" s="163"/>
      <c r="B508" s="137" t="str">
        <f t="shared" si="349"/>
        <v>Mathematics</v>
      </c>
      <c r="C508" s="742">
        <f t="shared" si="351"/>
        <v>31216.586922656486</v>
      </c>
      <c r="D508" s="742">
        <f t="shared" si="352"/>
        <v>31565.595297565622</v>
      </c>
      <c r="E508" s="742">
        <f t="shared" si="353"/>
        <v>31904.008026874395</v>
      </c>
      <c r="F508" s="742">
        <f t="shared" si="354"/>
        <v>32186.471200837197</v>
      </c>
      <c r="G508" s="742">
        <f t="shared" si="355"/>
        <v>32386.668310059038</v>
      </c>
      <c r="H508" s="742">
        <f t="shared" si="356"/>
        <v>32416.55612222711</v>
      </c>
      <c r="I508" s="742">
        <f t="shared" si="357"/>
        <v>32403.581679270697</v>
      </c>
      <c r="J508" s="742">
        <f t="shared" si="358"/>
        <v>32368.06340913707</v>
      </c>
      <c r="K508" s="742">
        <f t="shared" si="359"/>
        <v>32292.239806408001</v>
      </c>
      <c r="L508" s="742">
        <f t="shared" si="360"/>
        <v>32125.599800458145</v>
      </c>
      <c r="M508" s="742">
        <f t="shared" si="361"/>
        <v>32044.874403863771</v>
      </c>
    </row>
    <row r="509" spans="1:13" s="5" customFormat="1" ht="13.15">
      <c r="A509" s="163"/>
      <c r="B509" s="137" t="str">
        <f t="shared" si="349"/>
        <v>Modern Foreign Languages</v>
      </c>
      <c r="C509" s="742">
        <f t="shared" si="351"/>
        <v>13894.694919388779</v>
      </c>
      <c r="D509" s="742">
        <f t="shared" si="352"/>
        <v>14290.082780617046</v>
      </c>
      <c r="E509" s="742">
        <f t="shared" si="353"/>
        <v>15085.997824817639</v>
      </c>
      <c r="F509" s="742">
        <f t="shared" si="354"/>
        <v>16239.423627388964</v>
      </c>
      <c r="G509" s="742">
        <f t="shared" si="355"/>
        <v>17107.065101082255</v>
      </c>
      <c r="H509" s="742">
        <f t="shared" si="356"/>
        <v>17123.349495182611</v>
      </c>
      <c r="I509" s="742">
        <f t="shared" si="357"/>
        <v>17105.499876588125</v>
      </c>
      <c r="J509" s="742">
        <f t="shared" si="358"/>
        <v>17017.934943204087</v>
      </c>
      <c r="K509" s="742">
        <f t="shared" si="359"/>
        <v>16902.770502910116</v>
      </c>
      <c r="L509" s="742">
        <f t="shared" si="360"/>
        <v>16767.463289145635</v>
      </c>
      <c r="M509" s="742">
        <f t="shared" si="361"/>
        <v>16718.484836252373</v>
      </c>
    </row>
    <row r="510" spans="1:13" s="5" customFormat="1" ht="13.15">
      <c r="A510" s="163"/>
      <c r="B510" s="137" t="str">
        <f t="shared" si="349"/>
        <v>Music</v>
      </c>
      <c r="C510" s="742">
        <f t="shared" si="351"/>
        <v>4642.1861629565719</v>
      </c>
      <c r="D510" s="742">
        <f t="shared" si="352"/>
        <v>4666.4714107370755</v>
      </c>
      <c r="E510" s="742">
        <f t="shared" si="353"/>
        <v>4663.7550989140382</v>
      </c>
      <c r="F510" s="742">
        <f t="shared" si="354"/>
        <v>4628.7185593443155</v>
      </c>
      <c r="G510" s="742">
        <f t="shared" si="355"/>
        <v>4570.8260076100423</v>
      </c>
      <c r="H510" s="742">
        <f t="shared" si="356"/>
        <v>4569.2279328921704</v>
      </c>
      <c r="I510" s="742">
        <f t="shared" si="357"/>
        <v>4557.7122080194113</v>
      </c>
      <c r="J510" s="742">
        <f t="shared" si="358"/>
        <v>4525.6506039422848</v>
      </c>
      <c r="K510" s="742">
        <f t="shared" si="359"/>
        <v>4497.3718016314579</v>
      </c>
      <c r="L510" s="742">
        <f t="shared" si="360"/>
        <v>4487.6173186474589</v>
      </c>
      <c r="M510" s="742">
        <f t="shared" si="361"/>
        <v>4487.5408258516673</v>
      </c>
    </row>
    <row r="511" spans="1:13" s="5" customFormat="1" ht="13.15">
      <c r="A511" s="163"/>
      <c r="B511" s="137" t="str">
        <f t="shared" si="349"/>
        <v>Others</v>
      </c>
      <c r="C511" s="742">
        <f t="shared" si="351"/>
        <v>10586.163442879842</v>
      </c>
      <c r="D511" s="742">
        <f t="shared" si="352"/>
        <v>10437.862144657331</v>
      </c>
      <c r="E511" s="742">
        <f t="shared" si="353"/>
        <v>10365.358007353429</v>
      </c>
      <c r="F511" s="742">
        <f t="shared" si="354"/>
        <v>10341.179119313498</v>
      </c>
      <c r="G511" s="742">
        <f t="shared" si="355"/>
        <v>10392.79947216708</v>
      </c>
      <c r="H511" s="742">
        <f t="shared" si="356"/>
        <v>10470.860065583291</v>
      </c>
      <c r="I511" s="742">
        <f t="shared" si="357"/>
        <v>10596.752787332249</v>
      </c>
      <c r="J511" s="742">
        <f t="shared" si="358"/>
        <v>10698.190572851623</v>
      </c>
      <c r="K511" s="742">
        <f t="shared" si="359"/>
        <v>10783.747276895208</v>
      </c>
      <c r="L511" s="742">
        <f t="shared" si="360"/>
        <v>10839.271316202257</v>
      </c>
      <c r="M511" s="742">
        <f t="shared" si="361"/>
        <v>10930.886523290543</v>
      </c>
    </row>
    <row r="512" spans="1:13" s="5" customFormat="1" ht="13.15">
      <c r="A512" s="163"/>
      <c r="B512" s="137" t="str">
        <f t="shared" si="349"/>
        <v>Physical Education</v>
      </c>
      <c r="C512" s="742">
        <f t="shared" si="351"/>
        <v>16716.408692824338</v>
      </c>
      <c r="D512" s="742">
        <f t="shared" si="352"/>
        <v>16778.451155475061</v>
      </c>
      <c r="E512" s="742">
        <f t="shared" si="353"/>
        <v>16752.173565560988</v>
      </c>
      <c r="F512" s="742">
        <f t="shared" si="354"/>
        <v>16629.887408029575</v>
      </c>
      <c r="G512" s="742">
        <f t="shared" si="355"/>
        <v>16509.540892768098</v>
      </c>
      <c r="H512" s="742">
        <f t="shared" si="356"/>
        <v>16512.865408573478</v>
      </c>
      <c r="I512" s="742">
        <f t="shared" si="357"/>
        <v>16486.940387739331</v>
      </c>
      <c r="J512" s="742">
        <f t="shared" si="358"/>
        <v>16447.034621225172</v>
      </c>
      <c r="K512" s="742">
        <f t="shared" si="359"/>
        <v>16396.596396494697</v>
      </c>
      <c r="L512" s="742">
        <f t="shared" si="360"/>
        <v>16322.575036813656</v>
      </c>
      <c r="M512" s="742">
        <f t="shared" si="361"/>
        <v>16281.150126475342</v>
      </c>
    </row>
    <row r="513" spans="1:15" s="5" customFormat="1" ht="13.15">
      <c r="A513" s="163"/>
      <c r="B513" s="137" t="str">
        <f t="shared" si="349"/>
        <v>Physics</v>
      </c>
      <c r="C513" s="742">
        <f t="shared" si="351"/>
        <v>10636.00718582895</v>
      </c>
      <c r="D513" s="742">
        <f t="shared" si="352"/>
        <v>10760.247060011941</v>
      </c>
      <c r="E513" s="742">
        <f t="shared" si="353"/>
        <v>10847.121076691199</v>
      </c>
      <c r="F513" s="742">
        <f t="shared" si="354"/>
        <v>10949.67971556932</v>
      </c>
      <c r="G513" s="742">
        <f t="shared" si="355"/>
        <v>11037.987885219567</v>
      </c>
      <c r="H513" s="742">
        <f t="shared" si="356"/>
        <v>11054.419870801632</v>
      </c>
      <c r="I513" s="742">
        <f t="shared" si="357"/>
        <v>11061.640046300361</v>
      </c>
      <c r="J513" s="742">
        <f t="shared" si="358"/>
        <v>11074.999439650443</v>
      </c>
      <c r="K513" s="742">
        <f t="shared" si="359"/>
        <v>11068.424640467536</v>
      </c>
      <c r="L513" s="742">
        <f t="shared" si="360"/>
        <v>11008.400527633767</v>
      </c>
      <c r="M513" s="742">
        <f t="shared" si="361"/>
        <v>10977.748491468228</v>
      </c>
    </row>
    <row r="514" spans="1:15" s="5" customFormat="1" ht="13.15">
      <c r="A514" s="163"/>
      <c r="B514" s="137" t="str">
        <f t="shared" si="349"/>
        <v>Religious Education</v>
      </c>
      <c r="C514" s="742">
        <f t="shared" si="351"/>
        <v>6902.3340943533049</v>
      </c>
      <c r="D514" s="742">
        <f t="shared" si="352"/>
        <v>6925.0581154857518</v>
      </c>
      <c r="E514" s="742">
        <f t="shared" si="353"/>
        <v>6913.1062308960754</v>
      </c>
      <c r="F514" s="742">
        <f t="shared" si="354"/>
        <v>6862.273697283099</v>
      </c>
      <c r="G514" s="742">
        <f t="shared" si="355"/>
        <v>6810.2661434111296</v>
      </c>
      <c r="H514" s="742">
        <f t="shared" si="356"/>
        <v>6812.7727383303254</v>
      </c>
      <c r="I514" s="742">
        <f t="shared" si="357"/>
        <v>6804.2709768415216</v>
      </c>
      <c r="J514" s="742">
        <f t="shared" si="358"/>
        <v>6786.4324437996474</v>
      </c>
      <c r="K514" s="742">
        <f t="shared" si="359"/>
        <v>6765.3687160193376</v>
      </c>
      <c r="L514" s="742">
        <f t="shared" si="360"/>
        <v>6739.1495140692805</v>
      </c>
      <c r="M514" s="742">
        <f t="shared" si="361"/>
        <v>6726.8068868225937</v>
      </c>
    </row>
    <row r="515" spans="1:15" s="5" customFormat="1" ht="13.15">
      <c r="A515" s="163"/>
      <c r="B515" s="137" t="str">
        <f t="shared" si="349"/>
        <v>Total</v>
      </c>
      <c r="C515" s="432">
        <f t="shared" ref="C515:M515" si="362">SUM(C496:C514)</f>
        <v>205494.33123385842</v>
      </c>
      <c r="D515" s="432">
        <f t="shared" si="362"/>
        <v>207064.0785567998</v>
      </c>
      <c r="E515" s="432">
        <f t="shared" si="362"/>
        <v>208723.00335036649</v>
      </c>
      <c r="F515" s="432">
        <f t="shared" si="362"/>
        <v>210490.36890824078</v>
      </c>
      <c r="G515" s="432">
        <f t="shared" si="362"/>
        <v>211749.84384882392</v>
      </c>
      <c r="H515" s="432">
        <f t="shared" si="362"/>
        <v>212028.60743496488</v>
      </c>
      <c r="I515" s="432">
        <f t="shared" si="362"/>
        <v>212102.21255473833</v>
      </c>
      <c r="J515" s="432">
        <f t="shared" si="362"/>
        <v>211893.50123970682</v>
      </c>
      <c r="K515" s="432">
        <f t="shared" si="362"/>
        <v>211457.18057185199</v>
      </c>
      <c r="L515" s="432">
        <f t="shared" si="362"/>
        <v>210583.23884189088</v>
      </c>
      <c r="M515" s="432">
        <f t="shared" si="362"/>
        <v>210292.55114675974</v>
      </c>
    </row>
    <row r="516" spans="1:15">
      <c r="A516" s="1085">
        <f>N516</f>
        <v>0</v>
      </c>
      <c r="B516" s="1080"/>
      <c r="C516" s="1085">
        <f t="shared" ref="C516:M516" si="363">N15-C515</f>
        <v>0</v>
      </c>
      <c r="D516" s="1085">
        <f t="shared" si="363"/>
        <v>0</v>
      </c>
      <c r="E516" s="1085">
        <f t="shared" si="363"/>
        <v>0</v>
      </c>
      <c r="F516" s="1085">
        <f t="shared" si="363"/>
        <v>0</v>
      </c>
      <c r="G516" s="1085">
        <f t="shared" si="363"/>
        <v>0</v>
      </c>
      <c r="H516" s="1085">
        <f t="shared" si="363"/>
        <v>0</v>
      </c>
      <c r="I516" s="1085">
        <f t="shared" si="363"/>
        <v>0</v>
      </c>
      <c r="J516" s="1085">
        <f t="shared" si="363"/>
        <v>0</v>
      </c>
      <c r="K516" s="1085">
        <f t="shared" si="363"/>
        <v>0</v>
      </c>
      <c r="L516" s="1085">
        <f t="shared" si="363"/>
        <v>0</v>
      </c>
      <c r="M516" s="1085">
        <f t="shared" si="363"/>
        <v>0</v>
      </c>
      <c r="N516" s="1085">
        <f>SUM($C516:M516)</f>
        <v>0</v>
      </c>
      <c r="O516" s="10"/>
    </row>
    <row r="517" spans="1:15">
      <c r="B517" s="11"/>
      <c r="D517" s="11"/>
      <c r="E517" s="11"/>
      <c r="F517" s="11"/>
    </row>
    <row r="518" spans="1:15" ht="15">
      <c r="B518" s="140" t="s">
        <v>1125</v>
      </c>
      <c r="D518" s="11"/>
      <c r="E518" s="11"/>
      <c r="F518" s="11"/>
    </row>
    <row r="519" spans="1:15">
      <c r="B519" s="139"/>
    </row>
    <row r="520" spans="1:15">
      <c r="B520" s="255" t="s">
        <v>366</v>
      </c>
    </row>
    <row r="521" spans="1:15">
      <c r="B521" s="255"/>
    </row>
    <row r="522" spans="1:15">
      <c r="B522" s="256" t="s">
        <v>1464</v>
      </c>
      <c r="C522" s="146" t="s">
        <v>1465</v>
      </c>
      <c r="E522" s="251"/>
    </row>
    <row r="523" spans="1:15">
      <c r="B523" s="139"/>
    </row>
    <row r="524" spans="1:15" ht="13.15">
      <c r="B524" s="254"/>
      <c r="C524" s="8" t="str">
        <f>C528</f>
        <v>2019/20</v>
      </c>
      <c r="D524" s="8" t="str">
        <f t="shared" ref="D524:M524" si="364">D528</f>
        <v>2020/21</v>
      </c>
      <c r="E524" s="8" t="str">
        <f t="shared" si="364"/>
        <v>2021/22</v>
      </c>
      <c r="F524" s="8" t="str">
        <f t="shared" si="364"/>
        <v>2022/23</v>
      </c>
      <c r="G524" s="8" t="str">
        <f t="shared" si="364"/>
        <v>2023/24</v>
      </c>
      <c r="H524" s="8" t="str">
        <f t="shared" si="364"/>
        <v>2024/25</v>
      </c>
      <c r="I524" s="8" t="str">
        <f t="shared" si="364"/>
        <v>2025/26</v>
      </c>
      <c r="J524" s="8" t="str">
        <f t="shared" si="364"/>
        <v>2026/27</v>
      </c>
      <c r="K524" s="8" t="str">
        <f t="shared" si="364"/>
        <v>2027/28</v>
      </c>
      <c r="L524" s="8" t="str">
        <f t="shared" si="364"/>
        <v>2028/29</v>
      </c>
      <c r="M524" s="8" t="str">
        <f t="shared" si="364"/>
        <v>2029/30</v>
      </c>
    </row>
    <row r="525" spans="1:15" s="5" customFormat="1" ht="13.15">
      <c r="A525" s="163"/>
      <c r="B525" s="164"/>
      <c r="C525" s="512">
        <f>0</f>
        <v>0</v>
      </c>
      <c r="D525" s="512">
        <f>0</f>
        <v>0</v>
      </c>
      <c r="E525" s="512">
        <f>0</f>
        <v>0</v>
      </c>
      <c r="F525" s="512">
        <f>0</f>
        <v>0</v>
      </c>
      <c r="G525" s="512">
        <f>0</f>
        <v>0</v>
      </c>
      <c r="H525" s="512">
        <f>0</f>
        <v>0</v>
      </c>
      <c r="I525" s="512">
        <f>0</f>
        <v>0</v>
      </c>
      <c r="J525" s="512">
        <f>0</f>
        <v>0</v>
      </c>
      <c r="K525" s="512">
        <f>0</f>
        <v>0</v>
      </c>
      <c r="L525" s="512">
        <f>0</f>
        <v>0</v>
      </c>
      <c r="M525" s="512">
        <f>0</f>
        <v>0</v>
      </c>
    </row>
    <row r="526" spans="1:15">
      <c r="B526" s="139"/>
    </row>
    <row r="527" spans="1:15">
      <c r="B527" s="139"/>
    </row>
    <row r="528" spans="1:15" ht="13.15">
      <c r="B528" s="179" t="str">
        <f t="shared" ref="B528:M528" si="365">B495</f>
        <v>Subject</v>
      </c>
      <c r="C528" s="179" t="str">
        <f t="shared" si="365"/>
        <v>2019/20</v>
      </c>
      <c r="D528" s="179" t="str">
        <f t="shared" si="365"/>
        <v>2020/21</v>
      </c>
      <c r="E528" s="179" t="str">
        <f t="shared" si="365"/>
        <v>2021/22</v>
      </c>
      <c r="F528" s="179" t="str">
        <f t="shared" si="365"/>
        <v>2022/23</v>
      </c>
      <c r="G528" s="179" t="str">
        <f t="shared" si="365"/>
        <v>2023/24</v>
      </c>
      <c r="H528" s="179" t="str">
        <f t="shared" si="365"/>
        <v>2024/25</v>
      </c>
      <c r="I528" s="179" t="str">
        <f t="shared" si="365"/>
        <v>2025/26</v>
      </c>
      <c r="J528" s="179" t="str">
        <f t="shared" si="365"/>
        <v>2026/27</v>
      </c>
      <c r="K528" s="179" t="str">
        <f t="shared" si="365"/>
        <v>2027/28</v>
      </c>
      <c r="L528" s="179" t="str">
        <f t="shared" si="365"/>
        <v>2028/29</v>
      </c>
      <c r="M528" s="179" t="str">
        <f t="shared" si="365"/>
        <v>2029/30</v>
      </c>
    </row>
    <row r="529" spans="1:13" s="5" customFormat="1" ht="13.15">
      <c r="A529" s="163"/>
      <c r="B529" s="179" t="str">
        <f t="shared" ref="B529:M529" si="366">B496</f>
        <v>Art &amp; Design</v>
      </c>
      <c r="C529" s="396">
        <f t="shared" si="366"/>
        <v>8084.1972076480251</v>
      </c>
      <c r="D529" s="396">
        <f t="shared" si="366"/>
        <v>8091.9399036767081</v>
      </c>
      <c r="E529" s="396">
        <f t="shared" si="366"/>
        <v>8074.7779316137385</v>
      </c>
      <c r="F529" s="396">
        <f t="shared" si="366"/>
        <v>8023.9004117609948</v>
      </c>
      <c r="G529" s="396">
        <f t="shared" si="366"/>
        <v>7970.1659416345337</v>
      </c>
      <c r="H529" s="396">
        <f t="shared" si="366"/>
        <v>7981.0890764913211</v>
      </c>
      <c r="I529" s="396">
        <f t="shared" si="366"/>
        <v>7986.2374695438766</v>
      </c>
      <c r="J529" s="396">
        <f t="shared" si="366"/>
        <v>7972.8930911168809</v>
      </c>
      <c r="K529" s="396">
        <f t="shared" si="366"/>
        <v>7956.9619779961822</v>
      </c>
      <c r="L529" s="396">
        <f t="shared" si="366"/>
        <v>7941.7687511717186</v>
      </c>
      <c r="M529" s="396">
        <f t="shared" si="366"/>
        <v>7944.9215131930132</v>
      </c>
    </row>
    <row r="530" spans="1:13" s="5" customFormat="1" ht="13.15">
      <c r="A530" s="163"/>
      <c r="B530" s="179" t="str">
        <f t="shared" ref="B530:M530" si="367">B497</f>
        <v>Biology</v>
      </c>
      <c r="C530" s="396">
        <f t="shared" si="367"/>
        <v>11760.629523774132</v>
      </c>
      <c r="D530" s="396">
        <f t="shared" si="367"/>
        <v>11871.95074856417</v>
      </c>
      <c r="E530" s="396">
        <f t="shared" si="367"/>
        <v>11958.192250899987</v>
      </c>
      <c r="F530" s="396">
        <f t="shared" si="367"/>
        <v>12066.698285709881</v>
      </c>
      <c r="G530" s="396">
        <f t="shared" si="367"/>
        <v>12165.075348228769</v>
      </c>
      <c r="H530" s="396">
        <f t="shared" si="367"/>
        <v>12191.008640970664</v>
      </c>
      <c r="I530" s="396">
        <f t="shared" si="367"/>
        <v>12213.781847473094</v>
      </c>
      <c r="J530" s="396">
        <f t="shared" si="367"/>
        <v>12236.386396293408</v>
      </c>
      <c r="K530" s="396">
        <f t="shared" si="367"/>
        <v>12238.264450575851</v>
      </c>
      <c r="L530" s="396">
        <f t="shared" si="367"/>
        <v>12187.705649132908</v>
      </c>
      <c r="M530" s="396">
        <f t="shared" si="367"/>
        <v>12171.174375041555</v>
      </c>
    </row>
    <row r="531" spans="1:13" s="5" customFormat="1" ht="13.15">
      <c r="A531" s="163"/>
      <c r="B531" s="179" t="str">
        <f t="shared" ref="B531:M531" si="368">B498</f>
        <v>Business Studies</v>
      </c>
      <c r="C531" s="396">
        <f t="shared" si="368"/>
        <v>4774.9596246220281</v>
      </c>
      <c r="D531" s="396">
        <f t="shared" si="368"/>
        <v>4696.1248826036608</v>
      </c>
      <c r="E531" s="396">
        <f t="shared" si="368"/>
        <v>4658.4091046128842</v>
      </c>
      <c r="F531" s="396">
        <f t="shared" si="368"/>
        <v>4650.7711555967908</v>
      </c>
      <c r="G531" s="396">
        <f t="shared" si="368"/>
        <v>4696.6672227439312</v>
      </c>
      <c r="H531" s="396">
        <f t="shared" si="368"/>
        <v>4736.5459776472071</v>
      </c>
      <c r="I531" s="396">
        <f t="shared" si="368"/>
        <v>4801.7773154742763</v>
      </c>
      <c r="J531" s="396">
        <f t="shared" si="368"/>
        <v>4867.0217648601247</v>
      </c>
      <c r="K531" s="396">
        <f t="shared" si="368"/>
        <v>4920.0439258609358</v>
      </c>
      <c r="L531" s="396">
        <f t="shared" si="368"/>
        <v>4941.3848347152243</v>
      </c>
      <c r="M531" s="396">
        <f t="shared" si="368"/>
        <v>4979.1856514395467</v>
      </c>
    </row>
    <row r="532" spans="1:13" s="5" customFormat="1" ht="13.15">
      <c r="A532" s="163"/>
      <c r="B532" s="179" t="str">
        <f t="shared" ref="B532:M532" si="369">B499</f>
        <v>Chemistry</v>
      </c>
      <c r="C532" s="396">
        <f t="shared" si="369"/>
        <v>10851.376774693237</v>
      </c>
      <c r="D532" s="396">
        <f t="shared" si="369"/>
        <v>10961.959567797776</v>
      </c>
      <c r="E532" s="396">
        <f t="shared" si="369"/>
        <v>11043.743039868337</v>
      </c>
      <c r="F532" s="396">
        <f t="shared" si="369"/>
        <v>11146.542922042208</v>
      </c>
      <c r="G532" s="396">
        <f t="shared" si="369"/>
        <v>11240.629290760426</v>
      </c>
      <c r="H532" s="396">
        <f t="shared" si="369"/>
        <v>11263.202179004589</v>
      </c>
      <c r="I532" s="396">
        <f t="shared" si="369"/>
        <v>11281.580512250754</v>
      </c>
      <c r="J532" s="396">
        <f t="shared" si="369"/>
        <v>11304.428058282436</v>
      </c>
      <c r="K532" s="396">
        <f t="shared" si="369"/>
        <v>11306.643085038748</v>
      </c>
      <c r="L532" s="396">
        <f t="shared" si="369"/>
        <v>11254.407983708323</v>
      </c>
      <c r="M532" s="396">
        <f t="shared" si="369"/>
        <v>11233.104534248865</v>
      </c>
    </row>
    <row r="533" spans="1:13" s="5" customFormat="1" ht="13.15">
      <c r="A533" s="163"/>
      <c r="B533" s="179" t="str">
        <f t="shared" ref="B533:M533" si="370">B500</f>
        <v>Classics</v>
      </c>
      <c r="C533" s="396">
        <f t="shared" si="370"/>
        <v>274.31384163766148</v>
      </c>
      <c r="D533" s="396">
        <f t="shared" si="370"/>
        <v>273.28528468757537</v>
      </c>
      <c r="E533" s="396">
        <f t="shared" si="370"/>
        <v>274.10372304257635</v>
      </c>
      <c r="F533" s="396">
        <f t="shared" si="370"/>
        <v>276.10271460023915</v>
      </c>
      <c r="G533" s="396">
        <f t="shared" si="370"/>
        <v>278.23476357265338</v>
      </c>
      <c r="H533" s="396">
        <f t="shared" si="370"/>
        <v>279.47953746369342</v>
      </c>
      <c r="I533" s="396">
        <f t="shared" si="370"/>
        <v>281.23643306596102</v>
      </c>
      <c r="J533" s="396">
        <f t="shared" si="370"/>
        <v>282.20496343673</v>
      </c>
      <c r="K533" s="396">
        <f t="shared" si="370"/>
        <v>282.87983286736636</v>
      </c>
      <c r="L533" s="396">
        <f t="shared" si="370"/>
        <v>283.18994358851</v>
      </c>
      <c r="M533" s="396">
        <f t="shared" si="370"/>
        <v>284.4294354648971</v>
      </c>
    </row>
    <row r="534" spans="1:13" s="5" customFormat="1" ht="13.15">
      <c r="A534" s="163"/>
      <c r="B534" s="179" t="str">
        <f t="shared" ref="B534:M534" si="371">B501</f>
        <v>Computing</v>
      </c>
      <c r="C534" s="396">
        <f t="shared" si="371"/>
        <v>6054.5564848186305</v>
      </c>
      <c r="D534" s="396">
        <f t="shared" si="371"/>
        <v>6059.8276799587184</v>
      </c>
      <c r="E534" s="396">
        <f t="shared" si="371"/>
        <v>6043.8314777371197</v>
      </c>
      <c r="F534" s="396">
        <f t="shared" si="371"/>
        <v>6000.7826375865225</v>
      </c>
      <c r="G534" s="396">
        <f t="shared" si="371"/>
        <v>5960.9565350180474</v>
      </c>
      <c r="H534" s="396">
        <f t="shared" si="371"/>
        <v>5968.8908298389488</v>
      </c>
      <c r="I534" s="396">
        <f t="shared" si="371"/>
        <v>5972.2516889365115</v>
      </c>
      <c r="J534" s="396">
        <f t="shared" si="371"/>
        <v>5964.0159244099714</v>
      </c>
      <c r="K534" s="396">
        <f t="shared" si="371"/>
        <v>5953.1423879159929</v>
      </c>
      <c r="L534" s="396">
        <f t="shared" si="371"/>
        <v>5939.9118073077143</v>
      </c>
      <c r="M534" s="396">
        <f t="shared" si="371"/>
        <v>5940.0816121743019</v>
      </c>
    </row>
    <row r="535" spans="1:13" s="5" customFormat="1" ht="13.15">
      <c r="A535" s="163"/>
      <c r="B535" s="179" t="str">
        <f t="shared" ref="B535:M535" si="372">B502</f>
        <v>Design &amp; Technology</v>
      </c>
      <c r="C535" s="396">
        <f t="shared" si="372"/>
        <v>9286.8802358711328</v>
      </c>
      <c r="D535" s="396">
        <f t="shared" si="372"/>
        <v>9328.0640335635035</v>
      </c>
      <c r="E535" s="396">
        <f t="shared" si="372"/>
        <v>9315.6661390242407</v>
      </c>
      <c r="F535" s="396">
        <f t="shared" si="372"/>
        <v>9241.296528650324</v>
      </c>
      <c r="G535" s="396">
        <f t="shared" si="372"/>
        <v>9138.2285019235605</v>
      </c>
      <c r="H535" s="396">
        <f t="shared" si="372"/>
        <v>9137.1623152612174</v>
      </c>
      <c r="I535" s="396">
        <f t="shared" si="372"/>
        <v>9117.9495705144982</v>
      </c>
      <c r="J535" s="396">
        <f t="shared" si="372"/>
        <v>9069.0584878131795</v>
      </c>
      <c r="K535" s="396">
        <f t="shared" si="372"/>
        <v>9023.2303729460618</v>
      </c>
      <c r="L535" s="396">
        <f t="shared" si="372"/>
        <v>8997.4239144949042</v>
      </c>
      <c r="M535" s="396">
        <f t="shared" si="372"/>
        <v>8990.3875871322416</v>
      </c>
    </row>
    <row r="536" spans="1:13" s="5" customFormat="1" ht="13.15">
      <c r="A536" s="163"/>
      <c r="B536" s="179" t="str">
        <f t="shared" ref="B536:M536" si="373">B503</f>
        <v>Drama</v>
      </c>
      <c r="C536" s="396">
        <f t="shared" si="373"/>
        <v>4725.1439523783056</v>
      </c>
      <c r="D536" s="396">
        <f t="shared" si="373"/>
        <v>4740.8064638786655</v>
      </c>
      <c r="E536" s="396">
        <f t="shared" si="373"/>
        <v>4734.9567526499923</v>
      </c>
      <c r="F536" s="396">
        <f t="shared" si="373"/>
        <v>4702.435376764246</v>
      </c>
      <c r="G536" s="396">
        <f t="shared" si="373"/>
        <v>4657.5592118558416</v>
      </c>
      <c r="H536" s="396">
        <f t="shared" si="373"/>
        <v>4659.5893704124519</v>
      </c>
      <c r="I536" s="396">
        <f t="shared" si="373"/>
        <v>4654.5556192736767</v>
      </c>
      <c r="J536" s="396">
        <f t="shared" si="373"/>
        <v>4633.812156566577</v>
      </c>
      <c r="K536" s="396">
        <f t="shared" si="373"/>
        <v>4614.2264709725378</v>
      </c>
      <c r="L536" s="396">
        <f t="shared" si="373"/>
        <v>4604.1921919516844</v>
      </c>
      <c r="M536" s="396">
        <f t="shared" si="373"/>
        <v>4604.3986458722111</v>
      </c>
    </row>
    <row r="537" spans="1:13" s="5" customFormat="1" ht="13.15">
      <c r="A537" s="163"/>
      <c r="B537" s="179" t="str">
        <f t="shared" ref="B537:M537" si="374">B504</f>
        <v>English</v>
      </c>
      <c r="C537" s="396">
        <f t="shared" si="374"/>
        <v>30704.825256793647</v>
      </c>
      <c r="D537" s="396">
        <f t="shared" si="374"/>
        <v>31030.728180250237</v>
      </c>
      <c r="E537" s="396">
        <f t="shared" si="374"/>
        <v>31320.343274888772</v>
      </c>
      <c r="F537" s="396">
        <f t="shared" si="374"/>
        <v>31606.690187162611</v>
      </c>
      <c r="G537" s="396">
        <f t="shared" si="374"/>
        <v>31795.036589954332</v>
      </c>
      <c r="H537" s="396">
        <f t="shared" si="374"/>
        <v>31803.90004727741</v>
      </c>
      <c r="I537" s="396">
        <f t="shared" si="374"/>
        <v>31752.43385172843</v>
      </c>
      <c r="J537" s="396">
        <f t="shared" si="374"/>
        <v>31691.513037180637</v>
      </c>
      <c r="K537" s="396">
        <f t="shared" si="374"/>
        <v>31589.80241463775</v>
      </c>
      <c r="L537" s="396">
        <f t="shared" si="374"/>
        <v>31389.821508313002</v>
      </c>
      <c r="M537" s="396">
        <f t="shared" si="374"/>
        <v>31270.198615783851</v>
      </c>
    </row>
    <row r="538" spans="1:13" s="5" customFormat="1" ht="13.15">
      <c r="A538" s="163"/>
      <c r="B538" s="179" t="str">
        <f t="shared" ref="B538:M538" si="375">B505</f>
        <v>Food</v>
      </c>
      <c r="C538" s="396">
        <f t="shared" si="375"/>
        <v>1952.5992126362505</v>
      </c>
      <c r="D538" s="396">
        <f t="shared" si="375"/>
        <v>1961.190365643037</v>
      </c>
      <c r="E538" s="396">
        <f t="shared" si="375"/>
        <v>1957.9591193622405</v>
      </c>
      <c r="F538" s="396">
        <f t="shared" si="375"/>
        <v>1943.4069619308984</v>
      </c>
      <c r="G538" s="396">
        <f t="shared" si="375"/>
        <v>1934.9376356557652</v>
      </c>
      <c r="H538" s="396">
        <f t="shared" si="375"/>
        <v>1934.717533088213</v>
      </c>
      <c r="I538" s="396">
        <f t="shared" si="375"/>
        <v>1930.4157299098886</v>
      </c>
      <c r="J538" s="396">
        <f t="shared" si="375"/>
        <v>1929.9900374522038</v>
      </c>
      <c r="K538" s="396">
        <f t="shared" si="375"/>
        <v>1926.3910626550612</v>
      </c>
      <c r="L538" s="396">
        <f t="shared" si="375"/>
        <v>1912.4363374616946</v>
      </c>
      <c r="M538" s="396">
        <f t="shared" si="375"/>
        <v>1901.8235840734922</v>
      </c>
    </row>
    <row r="539" spans="1:13" s="5" customFormat="1" ht="13.15">
      <c r="A539" s="163"/>
      <c r="B539" s="179" t="str">
        <f t="shared" ref="B539:M539" si="376">B506</f>
        <v>Geography</v>
      </c>
      <c r="C539" s="396">
        <f t="shared" si="376"/>
        <v>10778.37017091597</v>
      </c>
      <c r="D539" s="396">
        <f t="shared" si="376"/>
        <v>10877.324189865139</v>
      </c>
      <c r="E539" s="396">
        <f t="shared" si="376"/>
        <v>10968.982989411961</v>
      </c>
      <c r="F539" s="396">
        <f t="shared" si="376"/>
        <v>11057.638298142694</v>
      </c>
      <c r="G539" s="396">
        <f t="shared" si="376"/>
        <v>11104.317739132783</v>
      </c>
      <c r="H539" s="396">
        <f t="shared" si="376"/>
        <v>11109.759167776361</v>
      </c>
      <c r="I539" s="396">
        <f t="shared" si="376"/>
        <v>11096.414765342282</v>
      </c>
      <c r="J539" s="396">
        <f t="shared" si="376"/>
        <v>11058.151300629628</v>
      </c>
      <c r="K539" s="396">
        <f t="shared" si="376"/>
        <v>11013.271163349456</v>
      </c>
      <c r="L539" s="396">
        <f t="shared" si="376"/>
        <v>10963.928816007043</v>
      </c>
      <c r="M539" s="396">
        <f t="shared" si="376"/>
        <v>10944.390763920559</v>
      </c>
    </row>
    <row r="540" spans="1:13" s="5" customFormat="1" ht="13.15">
      <c r="A540" s="163"/>
      <c r="B540" s="179" t="str">
        <f>B507</f>
        <v>History</v>
      </c>
      <c r="C540" s="396">
        <f>C507</f>
        <v>11652.097527181086</v>
      </c>
      <c r="D540" s="396">
        <f t="shared" ref="D540:M540" si="377">D507</f>
        <v>11747.10929176078</v>
      </c>
      <c r="E540" s="396">
        <f t="shared" si="377"/>
        <v>11840.517716146871</v>
      </c>
      <c r="F540" s="396">
        <f t="shared" si="377"/>
        <v>11936.470100527393</v>
      </c>
      <c r="G540" s="396">
        <f t="shared" si="377"/>
        <v>11992.881256026069</v>
      </c>
      <c r="H540" s="396">
        <f t="shared" si="377"/>
        <v>12003.211126142247</v>
      </c>
      <c r="I540" s="396">
        <f t="shared" si="377"/>
        <v>11997.179789133375</v>
      </c>
      <c r="J540" s="396">
        <f t="shared" si="377"/>
        <v>11965.719987854711</v>
      </c>
      <c r="K540" s="396">
        <f t="shared" si="377"/>
        <v>11925.80428620969</v>
      </c>
      <c r="L540" s="396">
        <f t="shared" si="377"/>
        <v>11876.990301067961</v>
      </c>
      <c r="M540" s="396">
        <f t="shared" si="377"/>
        <v>11860.962734390685</v>
      </c>
    </row>
    <row r="541" spans="1:13" s="5" customFormat="1" ht="13.15">
      <c r="A541" s="163"/>
      <c r="B541" s="179" t="str">
        <f t="shared" ref="B541:B548" si="378">B508</f>
        <v>Mathematics</v>
      </c>
      <c r="C541" s="396">
        <f>C508</f>
        <v>31216.586922656486</v>
      </c>
      <c r="D541" s="396">
        <f t="shared" ref="D541:M541" si="379">D508</f>
        <v>31565.595297565622</v>
      </c>
      <c r="E541" s="396">
        <f t="shared" si="379"/>
        <v>31904.008026874395</v>
      </c>
      <c r="F541" s="396">
        <f t="shared" si="379"/>
        <v>32186.471200837197</v>
      </c>
      <c r="G541" s="396">
        <f t="shared" si="379"/>
        <v>32386.668310059038</v>
      </c>
      <c r="H541" s="396">
        <f t="shared" si="379"/>
        <v>32416.55612222711</v>
      </c>
      <c r="I541" s="396">
        <f t="shared" si="379"/>
        <v>32403.581679270697</v>
      </c>
      <c r="J541" s="396">
        <f t="shared" si="379"/>
        <v>32368.06340913707</v>
      </c>
      <c r="K541" s="396">
        <f t="shared" si="379"/>
        <v>32292.239806408001</v>
      </c>
      <c r="L541" s="396">
        <f t="shared" si="379"/>
        <v>32125.599800458145</v>
      </c>
      <c r="M541" s="396">
        <f t="shared" si="379"/>
        <v>32044.874403863771</v>
      </c>
    </row>
    <row r="542" spans="1:13" s="5" customFormat="1" ht="13.15">
      <c r="A542" s="163"/>
      <c r="B542" s="179" t="str">
        <f t="shared" si="378"/>
        <v>Modern Foreign Languages</v>
      </c>
      <c r="C542" s="396">
        <f t="shared" ref="C542:M542" si="380">C509</f>
        <v>13894.694919388779</v>
      </c>
      <c r="D542" s="396">
        <f t="shared" si="380"/>
        <v>14290.082780617046</v>
      </c>
      <c r="E542" s="396">
        <f t="shared" si="380"/>
        <v>15085.997824817639</v>
      </c>
      <c r="F542" s="396">
        <f t="shared" si="380"/>
        <v>16239.423627388964</v>
      </c>
      <c r="G542" s="396">
        <f t="shared" si="380"/>
        <v>17107.065101082255</v>
      </c>
      <c r="H542" s="396">
        <f t="shared" si="380"/>
        <v>17123.349495182611</v>
      </c>
      <c r="I542" s="396">
        <f t="shared" si="380"/>
        <v>17105.499876588125</v>
      </c>
      <c r="J542" s="396">
        <f t="shared" si="380"/>
        <v>17017.934943204087</v>
      </c>
      <c r="K542" s="396">
        <f t="shared" si="380"/>
        <v>16902.770502910116</v>
      </c>
      <c r="L542" s="396">
        <f t="shared" si="380"/>
        <v>16767.463289145635</v>
      </c>
      <c r="M542" s="396">
        <f t="shared" si="380"/>
        <v>16718.484836252373</v>
      </c>
    </row>
    <row r="543" spans="1:13" s="5" customFormat="1" ht="13.15">
      <c r="A543" s="163"/>
      <c r="B543" s="179" t="str">
        <f t="shared" si="378"/>
        <v>Music</v>
      </c>
      <c r="C543" s="396">
        <f t="shared" ref="C543:M543" si="381">C510</f>
        <v>4642.1861629565719</v>
      </c>
      <c r="D543" s="396">
        <f t="shared" si="381"/>
        <v>4666.4714107370755</v>
      </c>
      <c r="E543" s="396">
        <f t="shared" si="381"/>
        <v>4663.7550989140382</v>
      </c>
      <c r="F543" s="396">
        <f t="shared" si="381"/>
        <v>4628.7185593443155</v>
      </c>
      <c r="G543" s="396">
        <f t="shared" si="381"/>
        <v>4570.8260076100423</v>
      </c>
      <c r="H543" s="396">
        <f t="shared" si="381"/>
        <v>4569.2279328921704</v>
      </c>
      <c r="I543" s="396">
        <f t="shared" si="381"/>
        <v>4557.7122080194113</v>
      </c>
      <c r="J543" s="396">
        <f t="shared" si="381"/>
        <v>4525.6506039422848</v>
      </c>
      <c r="K543" s="396">
        <f t="shared" si="381"/>
        <v>4497.3718016314579</v>
      </c>
      <c r="L543" s="396">
        <f t="shared" si="381"/>
        <v>4487.6173186474589</v>
      </c>
      <c r="M543" s="396">
        <f t="shared" si="381"/>
        <v>4487.5408258516673</v>
      </c>
    </row>
    <row r="544" spans="1:13" s="5" customFormat="1" ht="13.15">
      <c r="A544" s="163"/>
      <c r="B544" s="179" t="str">
        <f t="shared" si="378"/>
        <v>Others</v>
      </c>
      <c r="C544" s="396">
        <f t="shared" ref="C544:M544" si="382">C511</f>
        <v>10586.163442879842</v>
      </c>
      <c r="D544" s="396">
        <f t="shared" si="382"/>
        <v>10437.862144657331</v>
      </c>
      <c r="E544" s="396">
        <f t="shared" si="382"/>
        <v>10365.358007353429</v>
      </c>
      <c r="F544" s="396">
        <f t="shared" si="382"/>
        <v>10341.179119313498</v>
      </c>
      <c r="G544" s="396">
        <f t="shared" si="382"/>
        <v>10392.79947216708</v>
      </c>
      <c r="H544" s="396">
        <f t="shared" si="382"/>
        <v>10470.860065583291</v>
      </c>
      <c r="I544" s="396">
        <f t="shared" si="382"/>
        <v>10596.752787332249</v>
      </c>
      <c r="J544" s="396">
        <f t="shared" si="382"/>
        <v>10698.190572851623</v>
      </c>
      <c r="K544" s="396">
        <f t="shared" si="382"/>
        <v>10783.747276895208</v>
      </c>
      <c r="L544" s="396">
        <f t="shared" si="382"/>
        <v>10839.271316202257</v>
      </c>
      <c r="M544" s="396">
        <f t="shared" si="382"/>
        <v>10930.886523290543</v>
      </c>
    </row>
    <row r="545" spans="1:14" s="5" customFormat="1" ht="13.15">
      <c r="A545" s="163"/>
      <c r="B545" s="179" t="str">
        <f t="shared" si="378"/>
        <v>Physical Education</v>
      </c>
      <c r="C545" s="396">
        <f t="shared" ref="C545:M545" si="383">C512</f>
        <v>16716.408692824338</v>
      </c>
      <c r="D545" s="396">
        <f t="shared" si="383"/>
        <v>16778.451155475061</v>
      </c>
      <c r="E545" s="396">
        <f t="shared" si="383"/>
        <v>16752.173565560988</v>
      </c>
      <c r="F545" s="396">
        <f t="shared" si="383"/>
        <v>16629.887408029575</v>
      </c>
      <c r="G545" s="396">
        <f t="shared" si="383"/>
        <v>16509.540892768098</v>
      </c>
      <c r="H545" s="396">
        <f t="shared" si="383"/>
        <v>16512.865408573478</v>
      </c>
      <c r="I545" s="396">
        <f t="shared" si="383"/>
        <v>16486.940387739331</v>
      </c>
      <c r="J545" s="396">
        <f t="shared" si="383"/>
        <v>16447.034621225172</v>
      </c>
      <c r="K545" s="396">
        <f t="shared" si="383"/>
        <v>16396.596396494697</v>
      </c>
      <c r="L545" s="396">
        <f t="shared" si="383"/>
        <v>16322.575036813656</v>
      </c>
      <c r="M545" s="396">
        <f t="shared" si="383"/>
        <v>16281.150126475342</v>
      </c>
    </row>
    <row r="546" spans="1:14" s="5" customFormat="1" ht="13.15">
      <c r="A546" s="163"/>
      <c r="B546" s="179" t="str">
        <f t="shared" si="378"/>
        <v>Physics</v>
      </c>
      <c r="C546" s="396">
        <f t="shared" ref="C546:M546" si="384">C513</f>
        <v>10636.00718582895</v>
      </c>
      <c r="D546" s="396">
        <f t="shared" si="384"/>
        <v>10760.247060011941</v>
      </c>
      <c r="E546" s="396">
        <f t="shared" si="384"/>
        <v>10847.121076691199</v>
      </c>
      <c r="F546" s="396">
        <f t="shared" si="384"/>
        <v>10949.67971556932</v>
      </c>
      <c r="G546" s="396">
        <f t="shared" si="384"/>
        <v>11037.987885219567</v>
      </c>
      <c r="H546" s="396">
        <f t="shared" si="384"/>
        <v>11054.419870801632</v>
      </c>
      <c r="I546" s="396">
        <f t="shared" si="384"/>
        <v>11061.640046300361</v>
      </c>
      <c r="J546" s="396">
        <f t="shared" si="384"/>
        <v>11074.999439650443</v>
      </c>
      <c r="K546" s="396">
        <f t="shared" si="384"/>
        <v>11068.424640467536</v>
      </c>
      <c r="L546" s="396">
        <f t="shared" si="384"/>
        <v>11008.400527633767</v>
      </c>
      <c r="M546" s="396">
        <f t="shared" si="384"/>
        <v>10977.748491468228</v>
      </c>
    </row>
    <row r="547" spans="1:14" s="5" customFormat="1" ht="13.15">
      <c r="A547" s="163"/>
      <c r="B547" s="179" t="str">
        <f t="shared" si="378"/>
        <v>Religious Education</v>
      </c>
      <c r="C547" s="396">
        <f t="shared" ref="C547:M547" si="385">C514</f>
        <v>6902.3340943533049</v>
      </c>
      <c r="D547" s="396">
        <f t="shared" si="385"/>
        <v>6925.0581154857518</v>
      </c>
      <c r="E547" s="396">
        <f t="shared" si="385"/>
        <v>6913.1062308960754</v>
      </c>
      <c r="F547" s="396">
        <f t="shared" si="385"/>
        <v>6862.273697283099</v>
      </c>
      <c r="G547" s="396">
        <f t="shared" si="385"/>
        <v>6810.2661434111296</v>
      </c>
      <c r="H547" s="396">
        <f t="shared" si="385"/>
        <v>6812.7727383303254</v>
      </c>
      <c r="I547" s="396">
        <f t="shared" si="385"/>
        <v>6804.2709768415216</v>
      </c>
      <c r="J547" s="396">
        <f t="shared" si="385"/>
        <v>6786.4324437996474</v>
      </c>
      <c r="K547" s="396">
        <f t="shared" si="385"/>
        <v>6765.3687160193376</v>
      </c>
      <c r="L547" s="396">
        <f t="shared" si="385"/>
        <v>6739.1495140692805</v>
      </c>
      <c r="M547" s="396">
        <f t="shared" si="385"/>
        <v>6726.8068868225937</v>
      </c>
    </row>
    <row r="548" spans="1:14" s="5" customFormat="1" ht="13.15">
      <c r="A548" s="163"/>
      <c r="B548" s="179" t="str">
        <f t="shared" si="378"/>
        <v>Total</v>
      </c>
      <c r="C548" s="432">
        <f>SUM(C529:C547)</f>
        <v>205494.33123385842</v>
      </c>
      <c r="D548" s="432">
        <f t="shared" ref="D548:M548" si="386">SUM(D529:D547)</f>
        <v>207064.0785567998</v>
      </c>
      <c r="E548" s="432">
        <f t="shared" si="386"/>
        <v>208723.00335036649</v>
      </c>
      <c r="F548" s="432">
        <f t="shared" si="386"/>
        <v>210490.36890824078</v>
      </c>
      <c r="G548" s="432">
        <f t="shared" si="386"/>
        <v>211749.84384882392</v>
      </c>
      <c r="H548" s="432">
        <f t="shared" si="386"/>
        <v>212028.60743496488</v>
      </c>
      <c r="I548" s="432">
        <f t="shared" si="386"/>
        <v>212102.21255473833</v>
      </c>
      <c r="J548" s="432">
        <f t="shared" si="386"/>
        <v>211893.50123970682</v>
      </c>
      <c r="K548" s="432">
        <f t="shared" si="386"/>
        <v>211457.18057185199</v>
      </c>
      <c r="L548" s="432">
        <f t="shared" si="386"/>
        <v>210583.23884189088</v>
      </c>
      <c r="M548" s="432">
        <f t="shared" si="386"/>
        <v>210292.55114675974</v>
      </c>
    </row>
    <row r="549" spans="1:14">
      <c r="A549" s="1085">
        <f>SUM(C549:M549)</f>
        <v>0</v>
      </c>
      <c r="B549" s="1080"/>
      <c r="C549" s="1085">
        <f t="shared" ref="C549:M549" si="387">SUM(C529:C547)-C548</f>
        <v>0</v>
      </c>
      <c r="D549" s="1085">
        <f t="shared" si="387"/>
        <v>0</v>
      </c>
      <c r="E549" s="1085">
        <f t="shared" si="387"/>
        <v>0</v>
      </c>
      <c r="F549" s="1085">
        <f t="shared" si="387"/>
        <v>0</v>
      </c>
      <c r="G549" s="1085">
        <f t="shared" si="387"/>
        <v>0</v>
      </c>
      <c r="H549" s="1085">
        <f t="shared" si="387"/>
        <v>0</v>
      </c>
      <c r="I549" s="1085">
        <f t="shared" si="387"/>
        <v>0</v>
      </c>
      <c r="J549" s="1085">
        <f t="shared" si="387"/>
        <v>0</v>
      </c>
      <c r="K549" s="1085">
        <f t="shared" si="387"/>
        <v>0</v>
      </c>
      <c r="L549" s="1085">
        <f t="shared" si="387"/>
        <v>0</v>
      </c>
      <c r="M549" s="1085">
        <f t="shared" si="387"/>
        <v>0</v>
      </c>
      <c r="N549" s="1085"/>
    </row>
    <row r="550" spans="1:14">
      <c r="B550" s="11"/>
    </row>
    <row r="551" spans="1:14" ht="15">
      <c r="B551" s="140" t="s">
        <v>1123</v>
      </c>
    </row>
    <row r="552" spans="1:14">
      <c r="B552" s="73"/>
    </row>
    <row r="553" spans="1:14" ht="13.15">
      <c r="B553" s="74" t="s">
        <v>188</v>
      </c>
    </row>
    <row r="554" spans="1:14">
      <c r="B554" s="11"/>
    </row>
    <row r="555" spans="1:14" ht="13.15">
      <c r="B555" s="137" t="str">
        <f t="shared" ref="B555:B574" si="388">B495</f>
        <v>Subject</v>
      </c>
      <c r="C555" s="8" t="s">
        <v>87</v>
      </c>
    </row>
    <row r="556" spans="1:14" s="5" customFormat="1" ht="13.15">
      <c r="A556" s="163"/>
      <c r="B556" s="137" t="str">
        <f t="shared" si="388"/>
        <v>Art &amp; Design</v>
      </c>
      <c r="C556" s="250">
        <f>Stock_calculations!C44</f>
        <v>0.92800000000000005</v>
      </c>
    </row>
    <row r="557" spans="1:14" s="5" customFormat="1" ht="13.15">
      <c r="A557" s="163"/>
      <c r="B557" s="137" t="str">
        <f t="shared" si="388"/>
        <v>Biology</v>
      </c>
      <c r="C557" s="250">
        <f>Stock_calculations!C45</f>
        <v>0.92800000000000005</v>
      </c>
    </row>
    <row r="558" spans="1:14" s="5" customFormat="1" ht="13.15">
      <c r="A558" s="163"/>
      <c r="B558" s="137" t="str">
        <f t="shared" si="388"/>
        <v>Business Studies</v>
      </c>
      <c r="C558" s="250">
        <f>Stock_calculations!C46</f>
        <v>0.92800000000000005</v>
      </c>
    </row>
    <row r="559" spans="1:14" s="5" customFormat="1" ht="13.15">
      <c r="A559" s="163"/>
      <c r="B559" s="137" t="str">
        <f t="shared" si="388"/>
        <v>Chemistry</v>
      </c>
      <c r="C559" s="250">
        <f>Stock_calculations!C47</f>
        <v>0.92800000000000005</v>
      </c>
    </row>
    <row r="560" spans="1:14" s="5" customFormat="1" ht="13.15">
      <c r="A560" s="163"/>
      <c r="B560" s="137" t="str">
        <f t="shared" si="388"/>
        <v>Classics</v>
      </c>
      <c r="C560" s="250">
        <f>Stock_calculations!C48</f>
        <v>0.92800000000000005</v>
      </c>
    </row>
    <row r="561" spans="1:5" s="5" customFormat="1" ht="13.15">
      <c r="A561" s="163"/>
      <c r="B561" s="137" t="str">
        <f t="shared" si="388"/>
        <v>Computing</v>
      </c>
      <c r="C561" s="250">
        <f>Stock_calculations!C49</f>
        <v>0.92800000000000005</v>
      </c>
    </row>
    <row r="562" spans="1:5" s="5" customFormat="1" ht="13.15">
      <c r="A562" s="163"/>
      <c r="B562" s="137" t="str">
        <f t="shared" si="388"/>
        <v>Design &amp; Technology</v>
      </c>
      <c r="C562" s="250">
        <f>Stock_calculations!C50</f>
        <v>0.92800000000000005</v>
      </c>
    </row>
    <row r="563" spans="1:5" s="5" customFormat="1" ht="13.15">
      <c r="A563" s="163"/>
      <c r="B563" s="137" t="str">
        <f t="shared" si="388"/>
        <v>Drama</v>
      </c>
      <c r="C563" s="250">
        <f>Stock_calculations!C51</f>
        <v>0.92800000000000005</v>
      </c>
    </row>
    <row r="564" spans="1:5" s="5" customFormat="1" ht="13.15">
      <c r="A564" s="163"/>
      <c r="B564" s="137" t="str">
        <f t="shared" si="388"/>
        <v>English</v>
      </c>
      <c r="C564" s="250">
        <f>Stock_calculations!C52</f>
        <v>0.92800000000000005</v>
      </c>
    </row>
    <row r="565" spans="1:5" s="5" customFormat="1" ht="13.15">
      <c r="A565" s="163"/>
      <c r="B565" s="137" t="str">
        <f t="shared" si="388"/>
        <v>Food</v>
      </c>
      <c r="C565" s="250">
        <f>Stock_calculations!C53</f>
        <v>0.92800000000000005</v>
      </c>
    </row>
    <row r="566" spans="1:5" s="5" customFormat="1" ht="13.15">
      <c r="A566" s="163"/>
      <c r="B566" s="137" t="str">
        <f t="shared" si="388"/>
        <v>Geography</v>
      </c>
      <c r="C566" s="250">
        <f>Stock_calculations!C54</f>
        <v>0.92800000000000005</v>
      </c>
    </row>
    <row r="567" spans="1:5" s="5" customFormat="1" ht="13.15">
      <c r="A567" s="163"/>
      <c r="B567" s="137" t="str">
        <f t="shared" si="388"/>
        <v>History</v>
      </c>
      <c r="C567" s="250">
        <f>Stock_calculations!C55</f>
        <v>0.92800000000000005</v>
      </c>
    </row>
    <row r="568" spans="1:5" s="5" customFormat="1" ht="13.15">
      <c r="A568" s="163"/>
      <c r="B568" s="137" t="str">
        <f t="shared" si="388"/>
        <v>Mathematics</v>
      </c>
      <c r="C568" s="250">
        <f>Stock_calculations!C56</f>
        <v>0.92800000000000005</v>
      </c>
    </row>
    <row r="569" spans="1:5" s="5" customFormat="1" ht="13.15">
      <c r="A569" s="163"/>
      <c r="B569" s="137" t="str">
        <f t="shared" si="388"/>
        <v>Modern Foreign Languages</v>
      </c>
      <c r="C569" s="250">
        <f>Stock_calculations!C57</f>
        <v>0.92800000000000005</v>
      </c>
    </row>
    <row r="570" spans="1:5" s="5" customFormat="1" ht="13.15">
      <c r="A570" s="163"/>
      <c r="B570" s="137" t="str">
        <f t="shared" si="388"/>
        <v>Music</v>
      </c>
      <c r="C570" s="250">
        <f>Stock_calculations!C58</f>
        <v>0.92800000000000005</v>
      </c>
    </row>
    <row r="571" spans="1:5" s="5" customFormat="1" ht="13.15">
      <c r="A571" s="163"/>
      <c r="B571" s="137" t="str">
        <f t="shared" si="388"/>
        <v>Others</v>
      </c>
      <c r="C571" s="250">
        <f>Stock_calculations!C59</f>
        <v>0.92800000000000005</v>
      </c>
    </row>
    <row r="572" spans="1:5" s="5" customFormat="1" ht="13.15">
      <c r="A572" s="163"/>
      <c r="B572" s="137" t="str">
        <f t="shared" si="388"/>
        <v>Physical Education</v>
      </c>
      <c r="C572" s="250">
        <f>Stock_calculations!C60</f>
        <v>0.92800000000000005</v>
      </c>
    </row>
    <row r="573" spans="1:5" s="5" customFormat="1" ht="13.15">
      <c r="A573" s="163"/>
      <c r="B573" s="137" t="str">
        <f t="shared" si="388"/>
        <v>Physics</v>
      </c>
      <c r="C573" s="250">
        <f>Stock_calculations!C61</f>
        <v>0.92800000000000005</v>
      </c>
    </row>
    <row r="574" spans="1:5" s="5" customFormat="1" ht="13.15">
      <c r="A574" s="163"/>
      <c r="B574" s="137" t="str">
        <f t="shared" si="388"/>
        <v>Religious Education</v>
      </c>
      <c r="C574" s="250">
        <f>Stock_calculations!C62</f>
        <v>0.92800000000000005</v>
      </c>
    </row>
    <row r="576" spans="1:5" ht="13.15">
      <c r="B576" s="74" t="s">
        <v>259</v>
      </c>
      <c r="E576" s="11"/>
    </row>
    <row r="577" spans="1:13">
      <c r="B577" s="11"/>
    </row>
    <row r="578" spans="1:13" ht="13.15">
      <c r="B578" s="137" t="str">
        <f t="shared" ref="B578:M578" si="389">B495</f>
        <v>Subject</v>
      </c>
      <c r="C578" s="137" t="str">
        <f t="shared" si="389"/>
        <v>2019/20</v>
      </c>
      <c r="D578" s="137" t="str">
        <f t="shared" si="389"/>
        <v>2020/21</v>
      </c>
      <c r="E578" s="137" t="str">
        <f t="shared" si="389"/>
        <v>2021/22</v>
      </c>
      <c r="F578" s="137" t="str">
        <f t="shared" si="389"/>
        <v>2022/23</v>
      </c>
      <c r="G578" s="137" t="str">
        <f t="shared" si="389"/>
        <v>2023/24</v>
      </c>
      <c r="H578" s="137" t="str">
        <f t="shared" si="389"/>
        <v>2024/25</v>
      </c>
      <c r="I578" s="137" t="str">
        <f t="shared" si="389"/>
        <v>2025/26</v>
      </c>
      <c r="J578" s="137" t="str">
        <f t="shared" si="389"/>
        <v>2026/27</v>
      </c>
      <c r="K578" s="137" t="str">
        <f t="shared" si="389"/>
        <v>2027/28</v>
      </c>
      <c r="L578" s="137" t="str">
        <f t="shared" si="389"/>
        <v>2028/29</v>
      </c>
      <c r="M578" s="137" t="str">
        <f t="shared" si="389"/>
        <v>2029/30</v>
      </c>
    </row>
    <row r="579" spans="1:13" s="5" customFormat="1" ht="13.15">
      <c r="A579" s="163"/>
      <c r="B579" s="137" t="str">
        <f t="shared" ref="B579:B598" si="390">B496</f>
        <v>Art &amp; Design</v>
      </c>
      <c r="C579" s="432">
        <f t="shared" ref="C579:M579" si="391">C529/$C556</f>
        <v>8711.4194047931305</v>
      </c>
      <c r="D579" s="432">
        <f t="shared" si="391"/>
        <v>8719.7628272378315</v>
      </c>
      <c r="E579" s="432">
        <f t="shared" si="391"/>
        <v>8701.2693228596308</v>
      </c>
      <c r="F579" s="432">
        <f t="shared" si="391"/>
        <v>8646.4444092252088</v>
      </c>
      <c r="G579" s="432">
        <f t="shared" si="391"/>
        <v>8588.5408853820409</v>
      </c>
      <c r="H579" s="432">
        <f t="shared" si="391"/>
        <v>8600.3115048397849</v>
      </c>
      <c r="I579" s="432">
        <f t="shared" si="391"/>
        <v>8605.8593421809019</v>
      </c>
      <c r="J579" s="432">
        <f t="shared" si="391"/>
        <v>8591.4796240483629</v>
      </c>
      <c r="K579" s="432">
        <f t="shared" si="391"/>
        <v>8574.3124762889893</v>
      </c>
      <c r="L579" s="432">
        <f t="shared" si="391"/>
        <v>8557.9404646246967</v>
      </c>
      <c r="M579" s="432">
        <f t="shared" si="391"/>
        <v>8561.3378374924705</v>
      </c>
    </row>
    <row r="580" spans="1:13" s="5" customFormat="1" ht="13.15">
      <c r="A580" s="163"/>
      <c r="B580" s="137" t="str">
        <f t="shared" si="390"/>
        <v>Biology</v>
      </c>
      <c r="C580" s="432">
        <f t="shared" ref="C580:M580" si="392">C530/$C557</f>
        <v>12673.092159239366</v>
      </c>
      <c r="D580" s="432">
        <f t="shared" si="392"/>
        <v>12793.050375607942</v>
      </c>
      <c r="E580" s="432">
        <f t="shared" si="392"/>
        <v>12885.983028987053</v>
      </c>
      <c r="F580" s="432">
        <f t="shared" si="392"/>
        <v>13002.907635463233</v>
      </c>
      <c r="G580" s="432">
        <f t="shared" si="392"/>
        <v>13108.917401108587</v>
      </c>
      <c r="H580" s="432">
        <f t="shared" si="392"/>
        <v>13136.862759666663</v>
      </c>
      <c r="I580" s="432">
        <f t="shared" si="392"/>
        <v>13161.402852880488</v>
      </c>
      <c r="J580" s="432">
        <f t="shared" si="392"/>
        <v>13185.761202902378</v>
      </c>
      <c r="K580" s="432">
        <f t="shared" si="392"/>
        <v>13187.784968292943</v>
      </c>
      <c r="L580" s="432">
        <f t="shared" si="392"/>
        <v>13133.303501220806</v>
      </c>
      <c r="M580" s="432">
        <f t="shared" si="392"/>
        <v>13115.489628277537</v>
      </c>
    </row>
    <row r="581" spans="1:13" s="5" customFormat="1" ht="13.15">
      <c r="A581" s="163"/>
      <c r="B581" s="137" t="str">
        <f t="shared" si="390"/>
        <v>Business Studies</v>
      </c>
      <c r="C581" s="432">
        <f t="shared" ref="C581:M581" si="393">C531/$C558</f>
        <v>5145.4306299806331</v>
      </c>
      <c r="D581" s="432">
        <f t="shared" si="393"/>
        <v>5060.479399357393</v>
      </c>
      <c r="E581" s="432">
        <f t="shared" si="393"/>
        <v>5019.8373972121599</v>
      </c>
      <c r="F581" s="432">
        <f t="shared" si="393"/>
        <v>5011.6068487034381</v>
      </c>
      <c r="G581" s="432">
        <f t="shared" si="393"/>
        <v>5061.0638176119946</v>
      </c>
      <c r="H581" s="432">
        <f t="shared" si="393"/>
        <v>5104.0366138439731</v>
      </c>
      <c r="I581" s="432">
        <f t="shared" si="393"/>
        <v>5174.3290037438319</v>
      </c>
      <c r="J581" s="432">
        <f t="shared" si="393"/>
        <v>5244.6355224785821</v>
      </c>
      <c r="K581" s="432">
        <f t="shared" si="393"/>
        <v>5301.7714718329044</v>
      </c>
      <c r="L581" s="432">
        <f t="shared" si="393"/>
        <v>5324.7681408569224</v>
      </c>
      <c r="M581" s="432">
        <f t="shared" si="393"/>
        <v>5365.5017795684771</v>
      </c>
    </row>
    <row r="582" spans="1:13" s="5" customFormat="1" ht="13.15">
      <c r="A582" s="163"/>
      <c r="B582" s="137" t="str">
        <f t="shared" si="390"/>
        <v>Chemistry</v>
      </c>
      <c r="C582" s="432">
        <f t="shared" ref="C582:M582" si="394">C532/$C559</f>
        <v>11693.293938247023</v>
      </c>
      <c r="D582" s="432">
        <f t="shared" si="394"/>
        <v>11812.456430816568</v>
      </c>
      <c r="E582" s="432">
        <f t="shared" si="394"/>
        <v>11900.585172271914</v>
      </c>
      <c r="F582" s="432">
        <f t="shared" si="394"/>
        <v>12011.360907373069</v>
      </c>
      <c r="G582" s="432">
        <f t="shared" si="394"/>
        <v>12112.747080560803</v>
      </c>
      <c r="H582" s="432">
        <f t="shared" si="394"/>
        <v>12137.071313582532</v>
      </c>
      <c r="I582" s="432">
        <f t="shared" si="394"/>
        <v>12156.875551994346</v>
      </c>
      <c r="J582" s="432">
        <f t="shared" si="394"/>
        <v>12181.495752459521</v>
      </c>
      <c r="K582" s="432">
        <f t="shared" si="394"/>
        <v>12183.88263474003</v>
      </c>
      <c r="L582" s="432">
        <f t="shared" si="394"/>
        <v>12127.59481003052</v>
      </c>
      <c r="M582" s="432">
        <f t="shared" si="394"/>
        <v>12104.638506733691</v>
      </c>
    </row>
    <row r="583" spans="1:13" s="5" customFormat="1" ht="13.15">
      <c r="A583" s="163"/>
      <c r="B583" s="137" t="str">
        <f t="shared" si="390"/>
        <v>Classics</v>
      </c>
      <c r="C583" s="432">
        <f t="shared" ref="C583:M583" si="395">C533/$C560</f>
        <v>295.59681210954898</v>
      </c>
      <c r="D583" s="432">
        <f t="shared" si="395"/>
        <v>294.48845332712864</v>
      </c>
      <c r="E583" s="432">
        <f t="shared" si="395"/>
        <v>295.37039120967279</v>
      </c>
      <c r="F583" s="432">
        <f t="shared" si="395"/>
        <v>297.52447693991286</v>
      </c>
      <c r="G583" s="432">
        <f t="shared" si="395"/>
        <v>299.82194350501442</v>
      </c>
      <c r="H583" s="432">
        <f t="shared" si="395"/>
        <v>301.1632946807041</v>
      </c>
      <c r="I583" s="432">
        <f t="shared" si="395"/>
        <v>303.05650114866489</v>
      </c>
      <c r="J583" s="432">
        <f t="shared" si="395"/>
        <v>304.10017611716592</v>
      </c>
      <c r="K583" s="432">
        <f t="shared" si="395"/>
        <v>304.82740610707583</v>
      </c>
      <c r="L583" s="432">
        <f t="shared" si="395"/>
        <v>305.16157714279092</v>
      </c>
      <c r="M583" s="432">
        <f t="shared" si="395"/>
        <v>306.49723649234602</v>
      </c>
    </row>
    <row r="584" spans="1:13" s="5" customFormat="1" ht="13.15">
      <c r="A584" s="163"/>
      <c r="B584" s="137" t="str">
        <f t="shared" si="390"/>
        <v>Computing</v>
      </c>
      <c r="C584" s="432">
        <f t="shared" ref="C584:M584" si="396">C534/$C561</f>
        <v>6524.3065569166274</v>
      </c>
      <c r="D584" s="432">
        <f t="shared" si="396"/>
        <v>6529.9867240934464</v>
      </c>
      <c r="E584" s="432">
        <f t="shared" si="396"/>
        <v>6512.7494372167239</v>
      </c>
      <c r="F584" s="432">
        <f t="shared" si="396"/>
        <v>6466.3606008475454</v>
      </c>
      <c r="G584" s="432">
        <f t="shared" si="396"/>
        <v>6423.4445420453094</v>
      </c>
      <c r="H584" s="432">
        <f t="shared" si="396"/>
        <v>6431.9944287057633</v>
      </c>
      <c r="I584" s="432">
        <f t="shared" si="396"/>
        <v>6435.6160441126194</v>
      </c>
      <c r="J584" s="432">
        <f t="shared" si="396"/>
        <v>6426.7412978555722</v>
      </c>
      <c r="K584" s="432">
        <f t="shared" si="396"/>
        <v>6415.0241249094752</v>
      </c>
      <c r="L584" s="432">
        <f t="shared" si="396"/>
        <v>6400.7670337367608</v>
      </c>
      <c r="M584" s="432">
        <f t="shared" si="396"/>
        <v>6400.9500131188597</v>
      </c>
    </row>
    <row r="585" spans="1:13" s="5" customFormat="1" ht="13.15">
      <c r="A585" s="163"/>
      <c r="B585" s="137" t="str">
        <f t="shared" si="390"/>
        <v>Design &amp; Technology</v>
      </c>
      <c r="C585" s="432">
        <f t="shared" ref="C585:M585" si="397">C535/$C562</f>
        <v>10007.414047274928</v>
      </c>
      <c r="D585" s="432">
        <f t="shared" si="397"/>
        <v>10051.793139615844</v>
      </c>
      <c r="E585" s="432">
        <f t="shared" si="397"/>
        <v>10038.433339465777</v>
      </c>
      <c r="F585" s="432">
        <f t="shared" si="397"/>
        <v>9958.2936731145728</v>
      </c>
      <c r="G585" s="432">
        <f t="shared" si="397"/>
        <v>9847.2289891417677</v>
      </c>
      <c r="H585" s="432">
        <f t="shared" si="397"/>
        <v>9846.0800811004501</v>
      </c>
      <c r="I585" s="432">
        <f t="shared" si="397"/>
        <v>9825.3766923647599</v>
      </c>
      <c r="J585" s="432">
        <f t="shared" si="397"/>
        <v>9772.6923360055807</v>
      </c>
      <c r="K585" s="432">
        <f t="shared" si="397"/>
        <v>9723.3085915367046</v>
      </c>
      <c r="L585" s="432">
        <f t="shared" si="397"/>
        <v>9695.4999078608871</v>
      </c>
      <c r="M585" s="432">
        <f t="shared" si="397"/>
        <v>9687.9176585476744</v>
      </c>
    </row>
    <row r="586" spans="1:13" s="5" customFormat="1" ht="13.15">
      <c r="A586" s="163"/>
      <c r="B586" s="137" t="str">
        <f t="shared" si="390"/>
        <v>Drama</v>
      </c>
      <c r="C586" s="432">
        <f t="shared" ref="C586:M586" si="398">C536/$C563</f>
        <v>5091.7499486835186</v>
      </c>
      <c r="D586" s="432">
        <f t="shared" si="398"/>
        <v>5108.6276550416651</v>
      </c>
      <c r="E586" s="432">
        <f t="shared" si="398"/>
        <v>5102.3240869073188</v>
      </c>
      <c r="F586" s="432">
        <f t="shared" si="398"/>
        <v>5067.2795008235407</v>
      </c>
      <c r="G586" s="432">
        <f t="shared" si="398"/>
        <v>5018.9215644998294</v>
      </c>
      <c r="H586" s="432">
        <f t="shared" si="398"/>
        <v>5021.1092353582453</v>
      </c>
      <c r="I586" s="432">
        <f t="shared" si="398"/>
        <v>5015.6849345621513</v>
      </c>
      <c r="J586" s="432">
        <f t="shared" si="398"/>
        <v>4993.3320652657076</v>
      </c>
      <c r="K586" s="432">
        <f t="shared" si="398"/>
        <v>4972.2268006169588</v>
      </c>
      <c r="L586" s="432">
        <f t="shared" si="398"/>
        <v>4961.4139999479357</v>
      </c>
      <c r="M586" s="432">
        <f t="shared" si="398"/>
        <v>4961.636471845055</v>
      </c>
    </row>
    <row r="587" spans="1:13" s="5" customFormat="1" ht="13.15">
      <c r="A587" s="163"/>
      <c r="B587" s="137" t="str">
        <f t="shared" si="390"/>
        <v>English</v>
      </c>
      <c r="C587" s="432">
        <f t="shared" ref="C587:M587" si="399">C537/$C564</f>
        <v>33087.096181889705</v>
      </c>
      <c r="D587" s="432">
        <f t="shared" si="399"/>
        <v>33438.28467699379</v>
      </c>
      <c r="E587" s="432">
        <f t="shared" si="399"/>
        <v>33750.369908285313</v>
      </c>
      <c r="F587" s="432">
        <f t="shared" si="399"/>
        <v>34058.933391339015</v>
      </c>
      <c r="G587" s="432">
        <f t="shared" si="399"/>
        <v>34261.892877105958</v>
      </c>
      <c r="H587" s="432">
        <f t="shared" si="399"/>
        <v>34271.444016462723</v>
      </c>
      <c r="I587" s="432">
        <f t="shared" si="399"/>
        <v>34215.984754017707</v>
      </c>
      <c r="J587" s="432">
        <f t="shared" si="399"/>
        <v>34150.337324548098</v>
      </c>
      <c r="K587" s="432">
        <f t="shared" si="399"/>
        <v>34040.735360601022</v>
      </c>
      <c r="L587" s="432">
        <f t="shared" si="399"/>
        <v>33825.238694302803</v>
      </c>
      <c r="M587" s="432">
        <f t="shared" si="399"/>
        <v>33696.33471528432</v>
      </c>
    </row>
    <row r="588" spans="1:13" s="5" customFormat="1" ht="13.15">
      <c r="A588" s="163"/>
      <c r="B588" s="137" t="str">
        <f t="shared" si="390"/>
        <v>Food</v>
      </c>
      <c r="C588" s="432">
        <f t="shared" ref="C588:M588" si="400">C538/$C565</f>
        <v>2104.0939791338906</v>
      </c>
      <c r="D588" s="432">
        <f t="shared" si="400"/>
        <v>2113.3516871153415</v>
      </c>
      <c r="E588" s="432">
        <f t="shared" si="400"/>
        <v>2109.8697406920692</v>
      </c>
      <c r="F588" s="432">
        <f t="shared" si="400"/>
        <v>2094.188536563468</v>
      </c>
      <c r="G588" s="432">
        <f t="shared" si="400"/>
        <v>2085.0621073876778</v>
      </c>
      <c r="H588" s="432">
        <f t="shared" si="400"/>
        <v>2084.824927896781</v>
      </c>
      <c r="I588" s="432">
        <f t="shared" si="400"/>
        <v>2080.1893641270349</v>
      </c>
      <c r="J588" s="432">
        <f t="shared" si="400"/>
        <v>2079.7306438062537</v>
      </c>
      <c r="K588" s="432">
        <f t="shared" si="400"/>
        <v>2075.8524382058849</v>
      </c>
      <c r="L588" s="432">
        <f t="shared" si="400"/>
        <v>2060.8150188164814</v>
      </c>
      <c r="M588" s="432">
        <f t="shared" si="400"/>
        <v>2049.3788621481594</v>
      </c>
    </row>
    <row r="589" spans="1:13" s="5" customFormat="1" ht="13.15">
      <c r="A589" s="163"/>
      <c r="B589" s="137" t="str">
        <f t="shared" si="390"/>
        <v>Geography</v>
      </c>
      <c r="C589" s="432">
        <f t="shared" ref="C589:M589" si="401">C539/$C566</f>
        <v>11614.623029004279</v>
      </c>
      <c r="D589" s="432">
        <f t="shared" si="401"/>
        <v>11721.254514940883</v>
      </c>
      <c r="E589" s="432">
        <f t="shared" si="401"/>
        <v>11820.024773073234</v>
      </c>
      <c r="F589" s="432">
        <f t="shared" si="401"/>
        <v>11915.558510929626</v>
      </c>
      <c r="G589" s="432">
        <f t="shared" si="401"/>
        <v>11965.859632686188</v>
      </c>
      <c r="H589" s="432">
        <f t="shared" si="401"/>
        <v>11971.723241138319</v>
      </c>
      <c r="I589" s="432">
        <f t="shared" si="401"/>
        <v>11957.34349713608</v>
      </c>
      <c r="J589" s="432">
        <f t="shared" si="401"/>
        <v>11916.11131533365</v>
      </c>
      <c r="K589" s="432">
        <f t="shared" si="401"/>
        <v>11867.749098436914</v>
      </c>
      <c r="L589" s="432">
        <f t="shared" si="401"/>
        <v>11814.57846552483</v>
      </c>
      <c r="M589" s="432">
        <f t="shared" si="401"/>
        <v>11793.524530086808</v>
      </c>
    </row>
    <row r="590" spans="1:13" s="5" customFormat="1" ht="13.15">
      <c r="A590" s="163"/>
      <c r="B590" s="137" t="str">
        <f t="shared" si="390"/>
        <v>History</v>
      </c>
      <c r="C590" s="432">
        <f t="shared" ref="C590:M590" si="402">C540/$C567</f>
        <v>12556.139576703756</v>
      </c>
      <c r="D590" s="432">
        <f t="shared" si="402"/>
        <v>12658.522943707736</v>
      </c>
      <c r="E590" s="432">
        <f t="shared" si="402"/>
        <v>12759.178573434128</v>
      </c>
      <c r="F590" s="432">
        <f t="shared" si="402"/>
        <v>12862.575539361414</v>
      </c>
      <c r="G590" s="432">
        <f t="shared" si="402"/>
        <v>12923.363422441884</v>
      </c>
      <c r="H590" s="432">
        <f t="shared" si="402"/>
        <v>12934.494747998111</v>
      </c>
      <c r="I590" s="432">
        <f t="shared" si="402"/>
        <v>12927.995462428205</v>
      </c>
      <c r="J590" s="432">
        <f t="shared" si="402"/>
        <v>12894.094814498611</v>
      </c>
      <c r="K590" s="432">
        <f t="shared" si="402"/>
        <v>12851.082204967337</v>
      </c>
      <c r="L590" s="432">
        <f t="shared" si="402"/>
        <v>12798.480927874958</v>
      </c>
      <c r="M590" s="432">
        <f t="shared" si="402"/>
        <v>12781.209843093409</v>
      </c>
    </row>
    <row r="591" spans="1:13" s="5" customFormat="1" ht="13.15">
      <c r="A591" s="163"/>
      <c r="B591" s="137" t="str">
        <f t="shared" si="390"/>
        <v>Mathematics</v>
      </c>
      <c r="C591" s="432">
        <f t="shared" ref="C591:M591" si="403">C541/$C568</f>
        <v>33638.563494241898</v>
      </c>
      <c r="D591" s="432">
        <f t="shared" si="403"/>
        <v>34014.65010513537</v>
      </c>
      <c r="E591" s="432">
        <f t="shared" si="403"/>
        <v>34379.318994476715</v>
      </c>
      <c r="F591" s="432">
        <f t="shared" si="403"/>
        <v>34683.697414695256</v>
      </c>
      <c r="G591" s="432">
        <f t="shared" si="403"/>
        <v>34899.42705825327</v>
      </c>
      <c r="H591" s="432">
        <f t="shared" si="403"/>
        <v>34931.633752399903</v>
      </c>
      <c r="I591" s="432">
        <f t="shared" si="403"/>
        <v>34917.652671627904</v>
      </c>
      <c r="J591" s="432">
        <f t="shared" si="403"/>
        <v>34879.378673639083</v>
      </c>
      <c r="K591" s="432">
        <f t="shared" si="403"/>
        <v>34797.672205181036</v>
      </c>
      <c r="L591" s="432">
        <f t="shared" si="403"/>
        <v>34618.10323325231</v>
      </c>
      <c r="M591" s="432">
        <f t="shared" si="403"/>
        <v>34531.114659335959</v>
      </c>
    </row>
    <row r="592" spans="1:13" s="5" customFormat="1" ht="13.15">
      <c r="A592" s="163"/>
      <c r="B592" s="137" t="str">
        <f t="shared" si="390"/>
        <v>Modern Foreign Languages</v>
      </c>
      <c r="C592" s="432">
        <f t="shared" ref="C592:M592" si="404">C542/$C569</f>
        <v>14972.731594168943</v>
      </c>
      <c r="D592" s="432">
        <f t="shared" si="404"/>
        <v>15398.79609980285</v>
      </c>
      <c r="E592" s="432">
        <f t="shared" si="404"/>
        <v>16256.463173294869</v>
      </c>
      <c r="F592" s="432">
        <f t="shared" si="404"/>
        <v>17499.378908824314</v>
      </c>
      <c r="G592" s="432">
        <f t="shared" si="404"/>
        <v>18434.337393407601</v>
      </c>
      <c r="H592" s="432">
        <f t="shared" si="404"/>
        <v>18451.885231877812</v>
      </c>
      <c r="I592" s="432">
        <f t="shared" si="404"/>
        <v>18432.65072908203</v>
      </c>
      <c r="J592" s="432">
        <f t="shared" si="404"/>
        <v>18338.291964659576</v>
      </c>
      <c r="K592" s="432">
        <f t="shared" si="404"/>
        <v>18214.192352273833</v>
      </c>
      <c r="L592" s="432">
        <f t="shared" si="404"/>
        <v>18068.387165027623</v>
      </c>
      <c r="M592" s="432">
        <f t="shared" si="404"/>
        <v>18015.608659754711</v>
      </c>
    </row>
    <row r="593" spans="1:14" s="5" customFormat="1" ht="13.15">
      <c r="A593" s="163"/>
      <c r="B593" s="137" t="str">
        <f t="shared" si="390"/>
        <v>Music</v>
      </c>
      <c r="C593" s="432">
        <f t="shared" ref="C593:M593" si="405">C543/$C570</f>
        <v>5002.3557790480299</v>
      </c>
      <c r="D593" s="432">
        <f t="shared" si="405"/>
        <v>5028.5252270873652</v>
      </c>
      <c r="E593" s="432">
        <f t="shared" si="405"/>
        <v>5025.5981669332305</v>
      </c>
      <c r="F593" s="432">
        <f t="shared" si="405"/>
        <v>4987.8432751555119</v>
      </c>
      <c r="G593" s="432">
        <f t="shared" si="405"/>
        <v>4925.4590599246139</v>
      </c>
      <c r="H593" s="432">
        <f t="shared" si="405"/>
        <v>4923.736996651045</v>
      </c>
      <c r="I593" s="432">
        <f t="shared" si="405"/>
        <v>4911.3278103657449</v>
      </c>
      <c r="J593" s="432">
        <f t="shared" si="405"/>
        <v>4876.7786680412546</v>
      </c>
      <c r="K593" s="432">
        <f t="shared" si="405"/>
        <v>4846.3058207235536</v>
      </c>
      <c r="L593" s="432">
        <f t="shared" si="405"/>
        <v>4835.7945244045886</v>
      </c>
      <c r="M593" s="432">
        <f t="shared" si="405"/>
        <v>4835.7120968229174</v>
      </c>
    </row>
    <row r="594" spans="1:14" s="5" customFormat="1" ht="13.15">
      <c r="A594" s="163"/>
      <c r="B594" s="137" t="str">
        <f t="shared" si="390"/>
        <v>Others</v>
      </c>
      <c r="C594" s="432">
        <f t="shared" ref="C594:M594" si="406">C544/$C571</f>
        <v>11407.50370999983</v>
      </c>
      <c r="D594" s="432">
        <f t="shared" si="406"/>
        <v>11247.696276570399</v>
      </c>
      <c r="E594" s="432">
        <f t="shared" si="406"/>
        <v>11169.56681826878</v>
      </c>
      <c r="F594" s="432">
        <f t="shared" si="406"/>
        <v>11143.511982018856</v>
      </c>
      <c r="G594" s="432">
        <f t="shared" si="406"/>
        <v>11199.137362249008</v>
      </c>
      <c r="H594" s="432">
        <f t="shared" si="406"/>
        <v>11283.254381016477</v>
      </c>
      <c r="I594" s="432">
        <f t="shared" si="406"/>
        <v>11418.914641521818</v>
      </c>
      <c r="J594" s="432">
        <f t="shared" si="406"/>
        <v>11528.222600055627</v>
      </c>
      <c r="K594" s="432">
        <f t="shared" si="406"/>
        <v>11620.417324240525</v>
      </c>
      <c r="L594" s="432">
        <f t="shared" si="406"/>
        <v>11680.249263148984</v>
      </c>
      <c r="M594" s="432">
        <f t="shared" si="406"/>
        <v>11778.972546649291</v>
      </c>
    </row>
    <row r="595" spans="1:14" s="5" customFormat="1" ht="13.15">
      <c r="A595" s="163"/>
      <c r="B595" s="137" t="str">
        <f t="shared" si="390"/>
        <v>Physical Education</v>
      </c>
      <c r="C595" s="432">
        <f t="shared" ref="C595:M595" si="407">C545/$C572</f>
        <v>18013.371436233123</v>
      </c>
      <c r="D595" s="432">
        <f t="shared" si="407"/>
        <v>18080.227538227435</v>
      </c>
      <c r="E595" s="432">
        <f t="shared" si="407"/>
        <v>18051.911169785548</v>
      </c>
      <c r="F595" s="432">
        <f t="shared" si="407"/>
        <v>17920.137293135318</v>
      </c>
      <c r="G595" s="432">
        <f t="shared" si="407"/>
        <v>17790.453548241483</v>
      </c>
      <c r="H595" s="432">
        <f t="shared" si="407"/>
        <v>17794.036000617973</v>
      </c>
      <c r="I595" s="432">
        <f t="shared" si="407"/>
        <v>17766.09955575359</v>
      </c>
      <c r="J595" s="432">
        <f t="shared" si="407"/>
        <v>17723.097652182296</v>
      </c>
      <c r="K595" s="432">
        <f t="shared" si="407"/>
        <v>17668.746116912389</v>
      </c>
      <c r="L595" s="432">
        <f t="shared" si="407"/>
        <v>17588.981720704371</v>
      </c>
      <c r="M595" s="432">
        <f t="shared" si="407"/>
        <v>17544.342808701876</v>
      </c>
    </row>
    <row r="596" spans="1:14" s="5" customFormat="1" ht="13.15">
      <c r="A596" s="163"/>
      <c r="B596" s="137" t="str">
        <f t="shared" si="390"/>
        <v>Physics</v>
      </c>
      <c r="C596" s="432">
        <f t="shared" ref="C596:M596" si="408">C546/$C573</f>
        <v>11461.214639901886</v>
      </c>
      <c r="D596" s="432">
        <f t="shared" si="408"/>
        <v>11595.09381466804</v>
      </c>
      <c r="E596" s="432">
        <f t="shared" si="408"/>
        <v>11688.708056779309</v>
      </c>
      <c r="F596" s="432">
        <f t="shared" si="408"/>
        <v>11799.223831432457</v>
      </c>
      <c r="G596" s="432">
        <f t="shared" si="408"/>
        <v>11894.383497003842</v>
      </c>
      <c r="H596" s="432">
        <f t="shared" si="408"/>
        <v>11912.090378019</v>
      </c>
      <c r="I596" s="432">
        <f t="shared" si="408"/>
        <v>11919.870739547803</v>
      </c>
      <c r="J596" s="432">
        <f t="shared" si="408"/>
        <v>11934.266637554356</v>
      </c>
      <c r="K596" s="432">
        <f t="shared" si="408"/>
        <v>11927.181724641741</v>
      </c>
      <c r="L596" s="432">
        <f t="shared" si="408"/>
        <v>11862.500568570869</v>
      </c>
      <c r="M596" s="432">
        <f t="shared" si="408"/>
        <v>11829.47035718559</v>
      </c>
    </row>
    <row r="597" spans="1:14" s="5" customFormat="1" ht="13.15">
      <c r="A597" s="163"/>
      <c r="B597" s="137" t="str">
        <f t="shared" si="390"/>
        <v>Religious Education</v>
      </c>
      <c r="C597" s="432">
        <f t="shared" ref="C597:M597" si="409">C547/$C574</f>
        <v>7437.860015466923</v>
      </c>
      <c r="D597" s="432">
        <f t="shared" si="409"/>
        <v>7462.347107204474</v>
      </c>
      <c r="E597" s="432">
        <f t="shared" si="409"/>
        <v>7449.467921224219</v>
      </c>
      <c r="F597" s="432">
        <f t="shared" si="409"/>
        <v>7394.6914841412699</v>
      </c>
      <c r="G597" s="432">
        <f t="shared" si="409"/>
        <v>7338.6488614344062</v>
      </c>
      <c r="H597" s="432">
        <f t="shared" si="409"/>
        <v>7341.349933545609</v>
      </c>
      <c r="I597" s="432">
        <f t="shared" si="409"/>
        <v>7332.1885526309497</v>
      </c>
      <c r="J597" s="432">
        <f t="shared" si="409"/>
        <v>7312.9659954737581</v>
      </c>
      <c r="K597" s="432">
        <f t="shared" si="409"/>
        <v>7290.2680129518722</v>
      </c>
      <c r="L597" s="432">
        <f t="shared" si="409"/>
        <v>7262.0145625746554</v>
      </c>
      <c r="M597" s="432">
        <f t="shared" si="409"/>
        <v>7248.7143176967602</v>
      </c>
    </row>
    <row r="598" spans="1:14" s="5" customFormat="1" ht="13.15">
      <c r="A598" s="163"/>
      <c r="B598" s="137" t="str">
        <f t="shared" si="390"/>
        <v>Total</v>
      </c>
      <c r="C598" s="432">
        <f t="shared" ref="C598:M598" si="410">SUM(C579:C597)</f>
        <v>221437.85693303699</v>
      </c>
      <c r="D598" s="432">
        <f t="shared" si="410"/>
        <v>223129.39499655151</v>
      </c>
      <c r="E598" s="432">
        <f t="shared" si="410"/>
        <v>224917.02947237768</v>
      </c>
      <c r="F598" s="432">
        <f t="shared" si="410"/>
        <v>226821.51822008705</v>
      </c>
      <c r="G598" s="432">
        <f t="shared" si="410"/>
        <v>228178.71104399129</v>
      </c>
      <c r="H598" s="432">
        <f t="shared" si="410"/>
        <v>228479.10283940189</v>
      </c>
      <c r="I598" s="432">
        <f t="shared" si="410"/>
        <v>228558.41870122662</v>
      </c>
      <c r="J598" s="432">
        <f t="shared" si="410"/>
        <v>228333.51426692546</v>
      </c>
      <c r="K598" s="432">
        <f t="shared" si="410"/>
        <v>227863.34113346119</v>
      </c>
      <c r="L598" s="432">
        <f t="shared" si="410"/>
        <v>226921.59357962379</v>
      </c>
      <c r="M598" s="432">
        <f t="shared" si="410"/>
        <v>226608.35252883588</v>
      </c>
    </row>
    <row r="599" spans="1:14">
      <c r="A599" s="1085">
        <f>SUM(C599:M599)</f>
        <v>0</v>
      </c>
      <c r="B599" s="1080"/>
      <c r="C599" s="1085">
        <f t="shared" ref="C599:M599" si="411">SUM(C579:C597)-C598</f>
        <v>0</v>
      </c>
      <c r="D599" s="1085">
        <f t="shared" si="411"/>
        <v>0</v>
      </c>
      <c r="E599" s="1085">
        <f t="shared" si="411"/>
        <v>0</v>
      </c>
      <c r="F599" s="1085">
        <f t="shared" si="411"/>
        <v>0</v>
      </c>
      <c r="G599" s="1085">
        <f t="shared" si="411"/>
        <v>0</v>
      </c>
      <c r="H599" s="1085">
        <f t="shared" si="411"/>
        <v>0</v>
      </c>
      <c r="I599" s="1085">
        <f t="shared" si="411"/>
        <v>0</v>
      </c>
      <c r="J599" s="1085">
        <f t="shared" si="411"/>
        <v>0</v>
      </c>
      <c r="K599" s="1085">
        <f t="shared" si="411"/>
        <v>0</v>
      </c>
      <c r="L599" s="1085">
        <f t="shared" si="411"/>
        <v>0</v>
      </c>
      <c r="M599" s="1085">
        <f t="shared" si="411"/>
        <v>0</v>
      </c>
    </row>
    <row r="600" spans="1:14">
      <c r="C600" s="10"/>
      <c r="D600" s="10"/>
      <c r="E600" s="10"/>
      <c r="F600" s="10"/>
      <c r="G600" s="10"/>
      <c r="H600" s="10"/>
      <c r="I600" s="10"/>
      <c r="J600" s="10"/>
      <c r="K600" s="10"/>
      <c r="L600" s="10"/>
      <c r="M600" s="10"/>
      <c r="N600" s="10"/>
    </row>
    <row r="601" spans="1:14" ht="15">
      <c r="B601" s="140" t="s">
        <v>1124</v>
      </c>
    </row>
    <row r="603" spans="1:14" ht="13.15">
      <c r="B603" s="74" t="s">
        <v>453</v>
      </c>
    </row>
    <row r="605" spans="1:14" ht="26.25">
      <c r="B605" s="137" t="str">
        <f t="shared" ref="B605:B624" si="412">B555</f>
        <v>Subject</v>
      </c>
      <c r="C605" s="148" t="str">
        <f>Stock_calculations!D43</f>
        <v>Unqualified teacher rate</v>
      </c>
    </row>
    <row r="606" spans="1:14" s="5" customFormat="1" ht="13.15">
      <c r="A606" s="163"/>
      <c r="B606" s="137" t="str">
        <f t="shared" si="412"/>
        <v>Art &amp; Design</v>
      </c>
      <c r="C606" s="486">
        <f>Data_selected_by_user_testing!D231</f>
        <v>4.9443999438657432E-2</v>
      </c>
    </row>
    <row r="607" spans="1:14" s="5" customFormat="1" ht="13.15">
      <c r="A607" s="163"/>
      <c r="B607" s="137" t="str">
        <f t="shared" si="412"/>
        <v>Biology</v>
      </c>
      <c r="C607" s="486">
        <f>Data_selected_by_user_testing!D232</f>
        <v>3.1635829011933729E-2</v>
      </c>
    </row>
    <row r="608" spans="1:14" s="5" customFormat="1" ht="13.15">
      <c r="A608" s="163"/>
      <c r="B608" s="137" t="str">
        <f t="shared" si="412"/>
        <v>Business Studies</v>
      </c>
      <c r="C608" s="486">
        <f>Data_selected_by_user_testing!D233</f>
        <v>6.9284116470736012E-2</v>
      </c>
    </row>
    <row r="609" spans="1:3" s="5" customFormat="1" ht="13.15">
      <c r="A609" s="163"/>
      <c r="B609" s="137" t="str">
        <f t="shared" si="412"/>
        <v>Chemistry</v>
      </c>
      <c r="C609" s="486">
        <f>Data_selected_by_user_testing!D234</f>
        <v>3.1191464403809904E-2</v>
      </c>
    </row>
    <row r="610" spans="1:3" s="5" customFormat="1" ht="13.15">
      <c r="A610" s="163"/>
      <c r="B610" s="137" t="str">
        <f t="shared" si="412"/>
        <v>Classics</v>
      </c>
      <c r="C610" s="486">
        <f>Data_selected_by_user_testing!D235</f>
        <v>7.5488228522529316E-2</v>
      </c>
    </row>
    <row r="611" spans="1:3" s="5" customFormat="1" ht="13.15">
      <c r="A611" s="163"/>
      <c r="B611" s="137" t="str">
        <f t="shared" si="412"/>
        <v>Computing</v>
      </c>
      <c r="C611" s="486">
        <f>Data_selected_by_user_testing!D236</f>
        <v>3.9649493064785733E-2</v>
      </c>
    </row>
    <row r="612" spans="1:3" s="5" customFormat="1" ht="13.15">
      <c r="A612" s="163"/>
      <c r="B612" s="137" t="str">
        <f t="shared" si="412"/>
        <v>Design &amp; Technology</v>
      </c>
      <c r="C612" s="486">
        <f>Data_selected_by_user_testing!D237</f>
        <v>6.0450472708023985E-2</v>
      </c>
    </row>
    <row r="613" spans="1:3" s="5" customFormat="1" ht="13.15">
      <c r="A613" s="163"/>
      <c r="B613" s="137" t="str">
        <f t="shared" si="412"/>
        <v>Drama</v>
      </c>
      <c r="C613" s="486">
        <f>Data_selected_by_user_testing!D238</f>
        <v>6.8129004393895035E-2</v>
      </c>
    </row>
    <row r="614" spans="1:3" s="5" customFormat="1" ht="13.15">
      <c r="A614" s="163"/>
      <c r="B614" s="137" t="str">
        <f t="shared" si="412"/>
        <v>English</v>
      </c>
      <c r="C614" s="486">
        <f>Data_selected_by_user_testing!D239</f>
        <v>6.018372960355528E-2</v>
      </c>
    </row>
    <row r="615" spans="1:3" s="5" customFormat="1" ht="13.15">
      <c r="A615" s="163"/>
      <c r="B615" s="137" t="str">
        <f t="shared" si="412"/>
        <v>Food</v>
      </c>
      <c r="C615" s="486">
        <f>Data_selected_by_user_testing!D240</f>
        <v>8.0856914392103962E-2</v>
      </c>
    </row>
    <row r="616" spans="1:3" s="5" customFormat="1" ht="13.15">
      <c r="A616" s="163"/>
      <c r="B616" s="137" t="str">
        <f t="shared" si="412"/>
        <v>Geography</v>
      </c>
      <c r="C616" s="486">
        <f>Data_selected_by_user_testing!D241</f>
        <v>3.1274920658100946E-2</v>
      </c>
    </row>
    <row r="617" spans="1:3" s="5" customFormat="1" ht="13.15">
      <c r="A617" s="163"/>
      <c r="B617" s="137" t="str">
        <f t="shared" si="412"/>
        <v>History</v>
      </c>
      <c r="C617" s="486">
        <f>Data_selected_by_user_testing!D242</f>
        <v>3.4510445131161326E-2</v>
      </c>
    </row>
    <row r="618" spans="1:3" s="5" customFormat="1" ht="13.15">
      <c r="A618" s="163"/>
      <c r="B618" s="137" t="str">
        <f t="shared" si="412"/>
        <v>Mathematics</v>
      </c>
      <c r="C618" s="486">
        <f>Data_selected_by_user_testing!D243</f>
        <v>4.3734144137565815E-2</v>
      </c>
    </row>
    <row r="619" spans="1:3" s="5" customFormat="1" ht="13.15">
      <c r="A619" s="163"/>
      <c r="B619" s="137" t="str">
        <f t="shared" si="412"/>
        <v>Modern Foreign Languages</v>
      </c>
      <c r="C619" s="486">
        <f>Data_selected_by_user_testing!D244</f>
        <v>2.8463002658115459E-2</v>
      </c>
    </row>
    <row r="620" spans="1:3" s="5" customFormat="1" ht="13.15">
      <c r="A620" s="163"/>
      <c r="B620" s="137" t="str">
        <f t="shared" si="412"/>
        <v>Music</v>
      </c>
      <c r="C620" s="486">
        <f>Data_selected_by_user_testing!D245</f>
        <v>4.5045995948400419E-2</v>
      </c>
    </row>
    <row r="621" spans="1:3" s="5" customFormat="1" ht="13.15">
      <c r="A621" s="163"/>
      <c r="B621" s="137" t="str">
        <f t="shared" si="412"/>
        <v>Others</v>
      </c>
      <c r="C621" s="486">
        <f>Data_selected_by_user_testing!D246</f>
        <v>0.12235929777552092</v>
      </c>
    </row>
    <row r="622" spans="1:3" s="5" customFormat="1" ht="13.15">
      <c r="A622" s="163"/>
      <c r="B622" s="137" t="str">
        <f t="shared" si="412"/>
        <v>Physical Education</v>
      </c>
      <c r="C622" s="486">
        <f>Data_selected_by_user_testing!D247</f>
        <v>3.3870539257282964E-2</v>
      </c>
    </row>
    <row r="623" spans="1:3" s="5" customFormat="1" ht="13.15">
      <c r="A623" s="163"/>
      <c r="B623" s="137" t="str">
        <f t="shared" si="412"/>
        <v>Physics</v>
      </c>
      <c r="C623" s="486">
        <f>Data_selected_by_user_testing!D248</f>
        <v>2.980249567175319E-2</v>
      </c>
    </row>
    <row r="624" spans="1:3" s="5" customFormat="1" ht="13.15">
      <c r="A624" s="163"/>
      <c r="B624" s="137" t="str">
        <f t="shared" si="412"/>
        <v>Religious Education</v>
      </c>
      <c r="C624" s="486">
        <f>Data_selected_by_user_testing!D249</f>
        <v>4.5787360946438156E-2</v>
      </c>
    </row>
    <row r="626" spans="1:13" ht="13.15">
      <c r="B626" s="74" t="s">
        <v>260</v>
      </c>
      <c r="E626" s="11"/>
    </row>
    <row r="627" spans="1:13">
      <c r="B627" s="11"/>
    </row>
    <row r="628" spans="1:13" ht="13.15">
      <c r="B628" s="137" t="str">
        <f t="shared" ref="B628:B647" si="413">B605</f>
        <v>Subject</v>
      </c>
      <c r="C628" s="137" t="str">
        <f t="shared" ref="C628:M628" si="414">C578</f>
        <v>2019/20</v>
      </c>
      <c r="D628" s="137" t="str">
        <f t="shared" si="414"/>
        <v>2020/21</v>
      </c>
      <c r="E628" s="137" t="str">
        <f t="shared" si="414"/>
        <v>2021/22</v>
      </c>
      <c r="F628" s="137" t="str">
        <f t="shared" si="414"/>
        <v>2022/23</v>
      </c>
      <c r="G628" s="137" t="str">
        <f t="shared" si="414"/>
        <v>2023/24</v>
      </c>
      <c r="H628" s="137" t="str">
        <f t="shared" si="414"/>
        <v>2024/25</v>
      </c>
      <c r="I628" s="137" t="str">
        <f t="shared" si="414"/>
        <v>2025/26</v>
      </c>
      <c r="J628" s="137" t="str">
        <f t="shared" si="414"/>
        <v>2026/27</v>
      </c>
      <c r="K628" s="137" t="str">
        <f t="shared" si="414"/>
        <v>2027/28</v>
      </c>
      <c r="L628" s="137" t="str">
        <f t="shared" si="414"/>
        <v>2028/29</v>
      </c>
      <c r="M628" s="137" t="str">
        <f t="shared" si="414"/>
        <v>2029/30</v>
      </c>
    </row>
    <row r="629" spans="1:13" s="5" customFormat="1" ht="13.15">
      <c r="A629" s="163"/>
      <c r="B629" s="137" t="str">
        <f t="shared" si="413"/>
        <v>Art &amp; Design</v>
      </c>
      <c r="C629" s="271">
        <f t="shared" ref="C629:M629" si="415">C579-($C606*C579)</f>
        <v>8280.6919886326286</v>
      </c>
      <c r="D629" s="271">
        <f>D579-($C606*D579)</f>
        <v>8288.6228789026591</v>
      </c>
      <c r="E629" s="271">
        <f t="shared" si="415"/>
        <v>8271.0437673445522</v>
      </c>
      <c r="F629" s="271">
        <f t="shared" si="415"/>
        <v>8218.9296167090943</v>
      </c>
      <c r="G629" s="271">
        <f t="shared" si="415"/>
        <v>8163.8890746663246</v>
      </c>
      <c r="H629" s="271">
        <f t="shared" si="415"/>
        <v>8175.0777076222075</v>
      </c>
      <c r="I629" s="271">
        <f t="shared" si="415"/>
        <v>8180.3512376969447</v>
      </c>
      <c r="J629" s="271">
        <f t="shared" si="415"/>
        <v>8166.6825103396786</v>
      </c>
      <c r="K629" s="271">
        <f t="shared" si="415"/>
        <v>8150.3641750244833</v>
      </c>
      <c r="L629" s="271">
        <f t="shared" si="415"/>
        <v>8134.8016610957293</v>
      </c>
      <c r="M629" s="271">
        <f t="shared" si="415"/>
        <v>8138.0310542613361</v>
      </c>
    </row>
    <row r="630" spans="1:13" s="5" customFormat="1" ht="13.15">
      <c r="A630" s="163"/>
      <c r="B630" s="137" t="str">
        <f t="shared" si="413"/>
        <v>Biology</v>
      </c>
      <c r="C630" s="271">
        <f t="shared" ref="C630:M630" si="416">C580-($C607*C580)</f>
        <v>12272.168382637192</v>
      </c>
      <c r="D630" s="271">
        <f t="shared" si="416"/>
        <v>12388.331621384154</v>
      </c>
      <c r="E630" s="271">
        <f t="shared" si="416"/>
        <v>12478.324273231339</v>
      </c>
      <c r="F630" s="271">
        <f t="shared" si="416"/>
        <v>12591.54987284975</v>
      </c>
      <c r="G630" s="271">
        <f t="shared" si="416"/>
        <v>12694.205931675553</v>
      </c>
      <c r="H630" s="271">
        <f t="shared" si="416"/>
        <v>12721.267215648608</v>
      </c>
      <c r="I630" s="271">
        <f t="shared" si="416"/>
        <v>12745.030962669585</v>
      </c>
      <c r="J630" s="271">
        <f t="shared" si="416"/>
        <v>12768.618716095169</v>
      </c>
      <c r="K630" s="271">
        <f t="shared" si="416"/>
        <v>12770.578457989877</v>
      </c>
      <c r="L630" s="271">
        <f t="shared" si="416"/>
        <v>12717.820557294353</v>
      </c>
      <c r="M630" s="271">
        <f t="shared" si="416"/>
        <v>12700.570240989558</v>
      </c>
    </row>
    <row r="631" spans="1:13" s="5" customFormat="1" ht="13.15">
      <c r="A631" s="163"/>
      <c r="B631" s="137" t="str">
        <f t="shared" si="413"/>
        <v>Business Studies</v>
      </c>
      <c r="C631" s="271">
        <f t="shared" ref="C631:M631" si="417">C581-($C608*C581)</f>
        <v>4788.934014920962</v>
      </c>
      <c r="D631" s="271">
        <f t="shared" si="417"/>
        <v>4709.8685552545548</v>
      </c>
      <c r="E631" s="271">
        <f t="shared" si="417"/>
        <v>4672.042398319556</v>
      </c>
      <c r="F631" s="271">
        <f t="shared" si="417"/>
        <v>4664.3820960923313</v>
      </c>
      <c r="G631" s="271">
        <f t="shared" si="417"/>
        <v>4710.4124826067373</v>
      </c>
      <c r="H631" s="271">
        <f t="shared" si="417"/>
        <v>4750.4079466195062</v>
      </c>
      <c r="I631" s="271">
        <f t="shared" si="417"/>
        <v>4815.8301903905367</v>
      </c>
      <c r="J631" s="271">
        <f t="shared" si="417"/>
        <v>4881.2655840926163</v>
      </c>
      <c r="K631" s="271">
        <f t="shared" si="417"/>
        <v>4934.442919677208</v>
      </c>
      <c r="L631" s="271">
        <f t="shared" si="417"/>
        <v>4955.8462848061272</v>
      </c>
      <c r="M631" s="271">
        <f t="shared" si="417"/>
        <v>4993.757729348913</v>
      </c>
    </row>
    <row r="632" spans="1:13" s="5" customFormat="1" ht="13.15">
      <c r="A632" s="163"/>
      <c r="B632" s="137" t="str">
        <f t="shared" si="413"/>
        <v>Chemistry</v>
      </c>
      <c r="C632" s="271">
        <f t="shared" ref="C632:M632" si="418">C582-($C609*C582)</f>
        <v>11328.562976608904</v>
      </c>
      <c r="D632" s="271">
        <f t="shared" si="418"/>
        <v>11444.008616533198</v>
      </c>
      <c r="E632" s="271">
        <f t="shared" si="418"/>
        <v>11529.388493486487</v>
      </c>
      <c r="F632" s="271">
        <f t="shared" si="418"/>
        <v>11636.708971189428</v>
      </c>
      <c r="G632" s="271">
        <f t="shared" si="418"/>
        <v>11734.932761165139</v>
      </c>
      <c r="H632" s="271">
        <f t="shared" si="418"/>
        <v>11758.49828573842</v>
      </c>
      <c r="I632" s="271">
        <f t="shared" si="418"/>
        <v>11777.684800952768</v>
      </c>
      <c r="J632" s="271">
        <f t="shared" si="418"/>
        <v>11801.537061311519</v>
      </c>
      <c r="K632" s="271">
        <f t="shared" si="418"/>
        <v>11803.849493238338</v>
      </c>
      <c r="L632" s="271">
        <f t="shared" si="418"/>
        <v>11749.317368209622</v>
      </c>
      <c r="M632" s="271">
        <f t="shared" si="418"/>
        <v>11727.07710562992</v>
      </c>
    </row>
    <row r="633" spans="1:13" s="5" customFormat="1" ht="13.15">
      <c r="A633" s="163"/>
      <c r="B633" s="137" t="str">
        <f t="shared" si="413"/>
        <v>Classics</v>
      </c>
      <c r="C633" s="271">
        <f t="shared" ref="C633:M633" si="419">C583-($C610*C583)</f>
        <v>273.28273240649219</v>
      </c>
      <c r="D633" s="271">
        <f t="shared" si="419"/>
        <v>272.25804166512415</v>
      </c>
      <c r="E633" s="271">
        <f t="shared" si="419"/>
        <v>273.0734036192481</v>
      </c>
      <c r="F633" s="271">
        <f t="shared" si="419"/>
        <v>275.06488123362669</v>
      </c>
      <c r="G633" s="271">
        <f t="shared" si="419"/>
        <v>277.188916117639</v>
      </c>
      <c r="H633" s="271">
        <f t="shared" si="419"/>
        <v>278.42901106924927</v>
      </c>
      <c r="I633" s="271">
        <f t="shared" si="419"/>
        <v>280.17930273471632</v>
      </c>
      <c r="J633" s="271">
        <f t="shared" si="419"/>
        <v>281.14419252869186</v>
      </c>
      <c r="K633" s="271">
        <f t="shared" si="419"/>
        <v>281.81652521493504</v>
      </c>
      <c r="L633" s="271">
        <f t="shared" si="419"/>
        <v>282.12547027114044</v>
      </c>
      <c r="M633" s="271">
        <f t="shared" si="419"/>
        <v>283.36030306248807</v>
      </c>
    </row>
    <row r="634" spans="1:13" s="5" customFormat="1" ht="13.15">
      <c r="A634" s="163"/>
      <c r="B634" s="137" t="str">
        <f t="shared" si="413"/>
        <v>Computing</v>
      </c>
      <c r="C634" s="271">
        <f t="shared" ref="C634:M634" si="420">C584-($C611*C584)</f>
        <v>6265.6211093356251</v>
      </c>
      <c r="D634" s="271">
        <f t="shared" si="420"/>
        <v>6271.0760607633601</v>
      </c>
      <c r="E634" s="271">
        <f t="shared" si="420"/>
        <v>6254.5222235731126</v>
      </c>
      <c r="F634" s="271">
        <f t="shared" si="420"/>
        <v>6209.9726810498369</v>
      </c>
      <c r="G634" s="271">
        <f t="shared" si="420"/>
        <v>6168.7582222234478</v>
      </c>
      <c r="H634" s="271">
        <f t="shared" si="420"/>
        <v>6176.9691102120532</v>
      </c>
      <c r="I634" s="271">
        <f t="shared" si="420"/>
        <v>6180.4471304039525</v>
      </c>
      <c r="J634" s="271">
        <f t="shared" si="420"/>
        <v>6171.9242633370759</v>
      </c>
      <c r="K634" s="271">
        <f t="shared" si="420"/>
        <v>6160.6716703584434</v>
      </c>
      <c r="L634" s="271">
        <f t="shared" si="420"/>
        <v>6146.9798656233061</v>
      </c>
      <c r="M634" s="271">
        <f t="shared" si="420"/>
        <v>6147.1555899656632</v>
      </c>
    </row>
    <row r="635" spans="1:13" s="5" customFormat="1" ht="13.15">
      <c r="A635" s="163"/>
      <c r="B635" s="137" t="str">
        <f t="shared" si="413"/>
        <v>Design &amp; Technology</v>
      </c>
      <c r="C635" s="271">
        <f t="shared" ref="C635:M635" si="421">C585-($C612*C585)</f>
        <v>9402.4611375322384</v>
      </c>
      <c r="D635" s="271">
        <f t="shared" si="421"/>
        <v>9444.1574927627935</v>
      </c>
      <c r="E635" s="271">
        <f t="shared" si="421"/>
        <v>9431.6052988470838</v>
      </c>
      <c r="F635" s="271">
        <f t="shared" si="421"/>
        <v>9356.3101132094725</v>
      </c>
      <c r="G635" s="271">
        <f t="shared" si="421"/>
        <v>9251.9593418839904</v>
      </c>
      <c r="H635" s="271">
        <f t="shared" si="421"/>
        <v>9250.8798858768696</v>
      </c>
      <c r="I635" s="271">
        <f t="shared" si="421"/>
        <v>9231.42802677691</v>
      </c>
      <c r="J635" s="271">
        <f t="shared" si="421"/>
        <v>9181.9284646639608</v>
      </c>
      <c r="K635" s="271">
        <f t="shared" si="421"/>
        <v>9135.5299908923207</v>
      </c>
      <c r="L635" s="271">
        <f t="shared" si="421"/>
        <v>9109.4023552900944</v>
      </c>
      <c r="M635" s="271">
        <f t="shared" si="421"/>
        <v>9102.2784565320544</v>
      </c>
    </row>
    <row r="636" spans="1:13" s="5" customFormat="1" ht="13.15">
      <c r="A636" s="163"/>
      <c r="B636" s="137" t="str">
        <f t="shared" si="413"/>
        <v>Drama</v>
      </c>
      <c r="C636" s="271">
        <f t="shared" ref="C636:M636" si="422">C586-($C613*C586)</f>
        <v>4744.8540940570447</v>
      </c>
      <c r="D636" s="271">
        <f t="shared" si="422"/>
        <v>4760.5819390845581</v>
      </c>
      <c r="E636" s="271">
        <f t="shared" si="422"/>
        <v>4754.7078267713332</v>
      </c>
      <c r="F636" s="271">
        <f t="shared" si="422"/>
        <v>4722.0507934468396</v>
      </c>
      <c r="G636" s="271">
        <f t="shared" si="422"/>
        <v>4676.987435179406</v>
      </c>
      <c r="H636" s="271">
        <f t="shared" si="422"/>
        <v>4679.0260622002961</v>
      </c>
      <c r="I636" s="271">
        <f t="shared" si="422"/>
        <v>4673.971313616973</v>
      </c>
      <c r="J636" s="271">
        <f t="shared" si="422"/>
        <v>4653.1413230510434</v>
      </c>
      <c r="K636" s="271">
        <f t="shared" si="422"/>
        <v>4633.4739390702834</v>
      </c>
      <c r="L636" s="271">
        <f t="shared" si="422"/>
        <v>4623.3978037455508</v>
      </c>
      <c r="M636" s="271">
        <f t="shared" si="422"/>
        <v>4623.6051188538131</v>
      </c>
    </row>
    <row r="637" spans="1:13" s="5" customFormat="1" ht="13.15">
      <c r="A637" s="163"/>
      <c r="B637" s="137" t="str">
        <f t="shared" si="413"/>
        <v>English</v>
      </c>
      <c r="C637" s="271">
        <f t="shared" ref="C637:M637" si="423">C587-($C614*C587)</f>
        <v>31095.791331912027</v>
      </c>
      <c r="D637" s="271">
        <f t="shared" si="423"/>
        <v>31425.843993586888</v>
      </c>
      <c r="E637" s="271">
        <f t="shared" si="423"/>
        <v>31719.146771705102</v>
      </c>
      <c r="F637" s="271">
        <f t="shared" si="423"/>
        <v>32009.139753529169</v>
      </c>
      <c r="G637" s="271">
        <f t="shared" si="423"/>
        <v>32199.884380484236</v>
      </c>
      <c r="H637" s="271">
        <f t="shared" si="423"/>
        <v>32208.860696652548</v>
      </c>
      <c r="I637" s="271">
        <f t="shared" si="423"/>
        <v>32156.739179462536</v>
      </c>
      <c r="J637" s="271">
        <f t="shared" si="423"/>
        <v>32095.042657137295</v>
      </c>
      <c r="K637" s="271">
        <f t="shared" si="423"/>
        <v>31992.036948152429</v>
      </c>
      <c r="L637" s="271">
        <f t="shared" si="423"/>
        <v>31789.509674949168</v>
      </c>
      <c r="M637" s="271">
        <f t="shared" si="423"/>
        <v>31668.363618148756</v>
      </c>
    </row>
    <row r="638" spans="1:13" s="5" customFormat="1" ht="13.15">
      <c r="A638" s="163"/>
      <c r="B638" s="137" t="str">
        <f t="shared" si="413"/>
        <v>Food</v>
      </c>
      <c r="C638" s="271">
        <f t="shared" ref="C638:M638" si="424">C588-($C615*C588)</f>
        <v>1933.9634323901203</v>
      </c>
      <c r="D638" s="271">
        <f t="shared" si="424"/>
        <v>1942.4725906698479</v>
      </c>
      <c r="E638" s="271">
        <f t="shared" si="424"/>
        <v>1939.27218369044</v>
      </c>
      <c r="F638" s="271">
        <f t="shared" si="424"/>
        <v>1924.8589133416301</v>
      </c>
      <c r="G638" s="271">
        <f t="shared" si="424"/>
        <v>1916.4704190684124</v>
      </c>
      <c r="H638" s="271">
        <f t="shared" si="424"/>
        <v>1916.2524171793066</v>
      </c>
      <c r="I638" s="271">
        <f t="shared" si="424"/>
        <v>1911.9916707924501</v>
      </c>
      <c r="J638" s="271">
        <f t="shared" si="424"/>
        <v>1911.5700411813762</v>
      </c>
      <c r="K638" s="271">
        <f t="shared" si="424"/>
        <v>1908.0054153192314</v>
      </c>
      <c r="L638" s="271">
        <f t="shared" si="424"/>
        <v>1894.1838752620749</v>
      </c>
      <c r="M638" s="271">
        <f t="shared" si="424"/>
        <v>1883.6724109344582</v>
      </c>
    </row>
    <row r="639" spans="1:13" s="5" customFormat="1" ht="13.15">
      <c r="A639" s="163"/>
      <c r="B639" s="137" t="str">
        <f t="shared" si="413"/>
        <v>Geography</v>
      </c>
      <c r="C639" s="271">
        <f>C589-($C616*C589)</f>
        <v>11251.376615298417</v>
      </c>
      <c r="D639" s="271">
        <f t="shared" ref="D639:M639" si="425">D589-($C616*D589)</f>
        <v>11354.6732099727</v>
      </c>
      <c r="E639" s="271">
        <f t="shared" si="425"/>
        <v>11450.354436118581</v>
      </c>
      <c r="F639" s="271">
        <f t="shared" si="425"/>
        <v>11542.900363903344</v>
      </c>
      <c r="G639" s="271">
        <f t="shared" si="425"/>
        <v>11591.628322067954</v>
      </c>
      <c r="H639" s="271">
        <f t="shared" si="425"/>
        <v>11597.308546630975</v>
      </c>
      <c r="I639" s="271">
        <f t="shared" si="425"/>
        <v>11583.378527981489</v>
      </c>
      <c r="J639" s="271">
        <f t="shared" si="425"/>
        <v>11543.435879393492</v>
      </c>
      <c r="K639" s="271">
        <f t="shared" si="425"/>
        <v>11496.58618699305</v>
      </c>
      <c r="L639" s="271">
        <f t="shared" si="425"/>
        <v>11445.078461406632</v>
      </c>
      <c r="M639" s="271">
        <f t="shared" si="425"/>
        <v>11424.682986128975</v>
      </c>
    </row>
    <row r="640" spans="1:13" s="5" customFormat="1" ht="13.15">
      <c r="A640" s="163"/>
      <c r="B640" s="137" t="str">
        <f t="shared" si="413"/>
        <v>History</v>
      </c>
      <c r="C640" s="271">
        <f t="shared" ref="C640:M640" si="426">C590-($C617*C590)</f>
        <v>12122.821610782717</v>
      </c>
      <c r="D640" s="271">
        <f t="shared" si="426"/>
        <v>12221.671682217364</v>
      </c>
      <c r="E640" s="271">
        <f t="shared" si="426"/>
        <v>12318.85364135694</v>
      </c>
      <c r="F640" s="271">
        <f t="shared" si="426"/>
        <v>12418.682331964865</v>
      </c>
      <c r="G640" s="271">
        <f t="shared" si="426"/>
        <v>12477.372398141646</v>
      </c>
      <c r="H640" s="271">
        <f t="shared" si="426"/>
        <v>12488.119576698027</v>
      </c>
      <c r="I640" s="271">
        <f t="shared" si="426"/>
        <v>12481.844584366174</v>
      </c>
      <c r="J640" s="271">
        <f t="shared" si="426"/>
        <v>12449.113862886865</v>
      </c>
      <c r="K640" s="271">
        <f t="shared" si="426"/>
        <v>12407.585637656768</v>
      </c>
      <c r="L640" s="271">
        <f t="shared" si="426"/>
        <v>12356.799654051314</v>
      </c>
      <c r="M640" s="271">
        <f t="shared" si="426"/>
        <v>12340.124602093476</v>
      </c>
    </row>
    <row r="641" spans="1:13" s="5" customFormat="1" ht="13.15">
      <c r="A641" s="163"/>
      <c r="B641" s="137" t="str">
        <f t="shared" si="413"/>
        <v>Mathematics</v>
      </c>
      <c r="C641" s="271">
        <f t="shared" ref="C641:M641" si="427">C591-($C618*C591)</f>
        <v>32167.409709804062</v>
      </c>
      <c r="D641" s="271">
        <f t="shared" si="427"/>
        <v>32527.048494648512</v>
      </c>
      <c r="E641" s="271">
        <f t="shared" si="427"/>
        <v>32875.768902220916</v>
      </c>
      <c r="F641" s="271">
        <f t="shared" si="427"/>
        <v>33166.835592737254</v>
      </c>
      <c r="G641" s="271">
        <f t="shared" si="427"/>
        <v>33373.130484969159</v>
      </c>
      <c r="H641" s="271">
        <f t="shared" si="427"/>
        <v>33403.928646911787</v>
      </c>
      <c r="I641" s="271">
        <f t="shared" si="427"/>
        <v>33390.55901674147</v>
      </c>
      <c r="J641" s="271">
        <f t="shared" si="427"/>
        <v>33353.95889929741</v>
      </c>
      <c r="K641" s="271">
        <f t="shared" si="427"/>
        <v>33275.825793307878</v>
      </c>
      <c r="L641" s="271">
        <f t="shared" si="427"/>
        <v>33104.110116680124</v>
      </c>
      <c r="M641" s="271">
        <f t="shared" si="427"/>
        <v>33020.925913593746</v>
      </c>
    </row>
    <row r="642" spans="1:13" s="5" customFormat="1" ht="13.15">
      <c r="A642" s="163"/>
      <c r="B642" s="137" t="str">
        <f t="shared" si="413"/>
        <v>Modern Foreign Languages</v>
      </c>
      <c r="C642" s="271">
        <f t="shared" ref="C642:M642" si="428">C592-($C619*C592)</f>
        <v>14546.562695004863</v>
      </c>
      <c r="D642" s="271">
        <f t="shared" si="428"/>
        <v>14960.500125482384</v>
      </c>
      <c r="E642" s="271">
        <f t="shared" si="428"/>
        <v>15793.75541878182</v>
      </c>
      <c r="F642" s="271">
        <f t="shared" si="428"/>
        <v>17001.294040427078</v>
      </c>
      <c r="G642" s="271">
        <f t="shared" si="428"/>
        <v>17909.640799178444</v>
      </c>
      <c r="H642" s="271">
        <f t="shared" si="428"/>
        <v>17926.689173475632</v>
      </c>
      <c r="I642" s="271">
        <f t="shared" si="428"/>
        <v>17908.002142384055</v>
      </c>
      <c r="J642" s="271">
        <f t="shared" si="428"/>
        <v>17816.329111724175</v>
      </c>
      <c r="K642" s="271">
        <f t="shared" si="428"/>
        <v>17695.761746935637</v>
      </c>
      <c r="L642" s="271">
        <f t="shared" si="428"/>
        <v>17554.106613121581</v>
      </c>
      <c r="M642" s="271">
        <f t="shared" si="428"/>
        <v>17502.830342584544</v>
      </c>
    </row>
    <row r="643" spans="1:13" s="5" customFormat="1" ht="13.15">
      <c r="A643" s="163"/>
      <c r="B643" s="137" t="str">
        <f t="shared" si="413"/>
        <v>Music</v>
      </c>
      <c r="C643" s="271">
        <f t="shared" ref="C643:M643" si="429">C593-($C620*C593)</f>
        <v>4777.0196808925748</v>
      </c>
      <c r="D643" s="271">
        <f t="shared" si="429"/>
        <v>4802.0103000815589</v>
      </c>
      <c r="E643" s="271">
        <f t="shared" si="429"/>
        <v>4799.2150922672672</v>
      </c>
      <c r="F643" s="271">
        <f t="shared" si="429"/>
        <v>4763.1609071916009</v>
      </c>
      <c r="G643" s="271">
        <f t="shared" si="429"/>
        <v>4703.5868510672381</v>
      </c>
      <c r="H643" s="271">
        <f t="shared" si="429"/>
        <v>4701.9423598489129</v>
      </c>
      <c r="I643" s="271">
        <f t="shared" si="429"/>
        <v>4690.0921577187437</v>
      </c>
      <c r="J643" s="271">
        <f t="shared" si="429"/>
        <v>4657.0993159194222</v>
      </c>
      <c r="K643" s="271">
        <f t="shared" si="429"/>
        <v>4627.9991483585309</v>
      </c>
      <c r="L643" s="271">
        <f t="shared" si="429"/>
        <v>4617.9613438509623</v>
      </c>
      <c r="M643" s="271">
        <f t="shared" si="429"/>
        <v>4617.882629301801</v>
      </c>
    </row>
    <row r="644" spans="1:13" s="5" customFormat="1" ht="13.15">
      <c r="A644" s="163"/>
      <c r="B644" s="137" t="str">
        <f t="shared" si="413"/>
        <v>Others</v>
      </c>
      <c r="C644" s="271">
        <f t="shared" ref="C644:M644" si="430">C594-($C621*C594)</f>
        <v>10011.689566672601</v>
      </c>
      <c r="D644" s="271">
        <f t="shared" si="430"/>
        <v>9871.4360585769045</v>
      </c>
      <c r="E644" s="271">
        <f t="shared" si="430"/>
        <v>9802.8664659286533</v>
      </c>
      <c r="F644" s="271">
        <f t="shared" si="430"/>
        <v>9779.9996811459259</v>
      </c>
      <c r="G644" s="271">
        <f t="shared" si="430"/>
        <v>9828.8187789126205</v>
      </c>
      <c r="H644" s="271">
        <f t="shared" si="430"/>
        <v>9902.6432983327304</v>
      </c>
      <c r="I644" s="271">
        <f t="shared" si="430"/>
        <v>10021.704264626595</v>
      </c>
      <c r="J644" s="271">
        <f t="shared" si="430"/>
        <v>10117.637378112931</v>
      </c>
      <c r="K644" s="271">
        <f t="shared" si="430"/>
        <v>10198.551220587957</v>
      </c>
      <c r="L644" s="271">
        <f t="shared" si="430"/>
        <v>10251.062165467029</v>
      </c>
      <c r="M644" s="271">
        <f t="shared" si="430"/>
        <v>10337.705737324144</v>
      </c>
    </row>
    <row r="645" spans="1:13" s="5" customFormat="1" ht="13.15">
      <c r="A645" s="163"/>
      <c r="B645" s="137" t="str">
        <f t="shared" si="413"/>
        <v>Physical Education</v>
      </c>
      <c r="C645" s="271">
        <f t="shared" ref="C645:M645" si="431">C595-($C622*C595)</f>
        <v>17403.248831846169</v>
      </c>
      <c r="D645" s="271">
        <f t="shared" si="431"/>
        <v>17467.840481613293</v>
      </c>
      <c r="E645" s="271">
        <f t="shared" si="431"/>
        <v>17440.48320384034</v>
      </c>
      <c r="F645" s="271">
        <f t="shared" si="431"/>
        <v>17313.172579452279</v>
      </c>
      <c r="G645" s="271">
        <f t="shared" si="431"/>
        <v>17187.881292930902</v>
      </c>
      <c r="H645" s="271">
        <f t="shared" si="431"/>
        <v>17191.342405713534</v>
      </c>
      <c r="I645" s="271">
        <f t="shared" si="431"/>
        <v>17164.352183301642</v>
      </c>
      <c r="J645" s="271">
        <f t="shared" si="431"/>
        <v>17122.806777393394</v>
      </c>
      <c r="K645" s="271">
        <f t="shared" si="431"/>
        <v>17070.296157932542</v>
      </c>
      <c r="L645" s="271">
        <f t="shared" si="431"/>
        <v>16993.233424837621</v>
      </c>
      <c r="M645" s="271">
        <f t="shared" si="431"/>
        <v>16950.106456856509</v>
      </c>
    </row>
    <row r="646" spans="1:13" s="5" customFormat="1" ht="13.15">
      <c r="A646" s="163"/>
      <c r="B646" s="137" t="str">
        <f t="shared" si="413"/>
        <v>Physics</v>
      </c>
      <c r="C646" s="271">
        <f t="shared" ref="C646:M646" si="432">C596-($C623*C596)</f>
        <v>11119.641840203176</v>
      </c>
      <c r="D646" s="271">
        <f t="shared" si="432"/>
        <v>11249.531081442823</v>
      </c>
      <c r="E646" s="271">
        <f t="shared" si="432"/>
        <v>11340.355385508758</v>
      </c>
      <c r="F646" s="271">
        <f t="shared" si="432"/>
        <v>11447.577514266144</v>
      </c>
      <c r="G646" s="271">
        <f t="shared" si="432"/>
        <v>11539.901184316213</v>
      </c>
      <c r="H646" s="271">
        <f t="shared" si="432"/>
        <v>11557.080356086555</v>
      </c>
      <c r="I646" s="271">
        <f t="shared" si="432"/>
        <v>11564.628843424573</v>
      </c>
      <c r="J646" s="271">
        <f t="shared" si="432"/>
        <v>11578.595707743094</v>
      </c>
      <c r="K646" s="271">
        <f t="shared" si="432"/>
        <v>11571.721942916893</v>
      </c>
      <c r="L646" s="271">
        <f t="shared" si="432"/>
        <v>11508.968446719866</v>
      </c>
      <c r="M646" s="271">
        <f t="shared" si="432"/>
        <v>11476.922618066434</v>
      </c>
    </row>
    <row r="647" spans="1:13" s="5" customFormat="1" ht="13.15">
      <c r="A647" s="163"/>
      <c r="B647" s="137" t="str">
        <f t="shared" si="413"/>
        <v>Religious Education</v>
      </c>
      <c r="C647" s="271">
        <f t="shared" ref="C647:M647" si="433">C597-($C624*C597)</f>
        <v>7097.3000342696587</v>
      </c>
      <c r="D647" s="271">
        <f t="shared" si="433"/>
        <v>7120.6659266992938</v>
      </c>
      <c r="E647" s="271">
        <f t="shared" si="433"/>
        <v>7108.3764446562136</v>
      </c>
      <c r="F647" s="271">
        <f t="shared" si="433"/>
        <v>7056.1080760693412</v>
      </c>
      <c r="G647" s="271">
        <f t="shared" si="433"/>
        <v>7002.6314971567417</v>
      </c>
      <c r="H647" s="271">
        <f t="shared" si="433"/>
        <v>7005.2088943042463</v>
      </c>
      <c r="I647" s="271">
        <f t="shared" si="433"/>
        <v>6996.4669888442941</v>
      </c>
      <c r="J647" s="271">
        <f t="shared" si="433"/>
        <v>6978.1245818499729</v>
      </c>
      <c r="K647" s="271">
        <f t="shared" si="433"/>
        <v>6956.4658800465722</v>
      </c>
      <c r="L647" s="271">
        <f t="shared" si="433"/>
        <v>6929.5060805997591</v>
      </c>
      <c r="M647" s="271">
        <f t="shared" si="433"/>
        <v>6916.8148188347641</v>
      </c>
    </row>
    <row r="648" spans="1:13" s="5" customFormat="1" ht="13.15">
      <c r="A648" s="163"/>
      <c r="B648" s="137" t="s">
        <v>8</v>
      </c>
      <c r="C648" s="271">
        <f t="shared" ref="C648:M648" si="434">SUM(C629:C647)</f>
        <v>210883.4017852075</v>
      </c>
      <c r="D648" s="271">
        <f t="shared" si="434"/>
        <v>212522.599151342</v>
      </c>
      <c r="E648" s="271">
        <f t="shared" si="434"/>
        <v>214253.15563126773</v>
      </c>
      <c r="F648" s="271">
        <f t="shared" si="434"/>
        <v>216098.698779809</v>
      </c>
      <c r="G648" s="271">
        <f t="shared" si="434"/>
        <v>217409.28057381179</v>
      </c>
      <c r="H648" s="271">
        <f t="shared" si="434"/>
        <v>217689.93159682144</v>
      </c>
      <c r="I648" s="271">
        <f t="shared" si="434"/>
        <v>217754.68252488648</v>
      </c>
      <c r="J648" s="271">
        <f t="shared" si="434"/>
        <v>217529.9563280592</v>
      </c>
      <c r="K648" s="271">
        <f t="shared" si="434"/>
        <v>217071.56324967337</v>
      </c>
      <c r="L648" s="271">
        <f t="shared" si="434"/>
        <v>216164.21122328204</v>
      </c>
      <c r="M648" s="271">
        <f t="shared" si="434"/>
        <v>215855.86773251137</v>
      </c>
    </row>
    <row r="649" spans="1:13">
      <c r="A649" s="1085">
        <f>SUM(C649:M649)</f>
        <v>0</v>
      </c>
      <c r="B649" s="1080"/>
      <c r="C649" s="1085">
        <f>SUM(C629:C647)-C648</f>
        <v>0</v>
      </c>
      <c r="D649" s="1085">
        <f t="shared" ref="D649:M649" si="435">SUM(D629:D647)-D648</f>
        <v>0</v>
      </c>
      <c r="E649" s="1085">
        <f t="shared" si="435"/>
        <v>0</v>
      </c>
      <c r="F649" s="1085">
        <f t="shared" si="435"/>
        <v>0</v>
      </c>
      <c r="G649" s="1085">
        <f t="shared" si="435"/>
        <v>0</v>
      </c>
      <c r="H649" s="1085">
        <f t="shared" si="435"/>
        <v>0</v>
      </c>
      <c r="I649" s="1085">
        <f t="shared" si="435"/>
        <v>0</v>
      </c>
      <c r="J649" s="1085">
        <f t="shared" si="435"/>
        <v>0</v>
      </c>
      <c r="K649" s="1085">
        <f t="shared" si="435"/>
        <v>0</v>
      </c>
      <c r="L649" s="1085">
        <f t="shared" si="435"/>
        <v>0</v>
      </c>
      <c r="M649" s="1085">
        <f t="shared" si="435"/>
        <v>0</v>
      </c>
    </row>
    <row r="651" spans="1:13">
      <c r="C651" s="295"/>
      <c r="D651" s="295"/>
      <c r="E651" s="295"/>
    </row>
    <row r="653" spans="1:13">
      <c r="C653" s="295"/>
      <c r="D653" s="295"/>
      <c r="E653" s="295"/>
    </row>
    <row r="655" spans="1:13">
      <c r="C655" s="295"/>
      <c r="D655" s="295"/>
      <c r="E655" s="295"/>
    </row>
  </sheetData>
  <mergeCells count="26">
    <mergeCell ref="J171:N171"/>
    <mergeCell ref="E171:I171"/>
    <mergeCell ref="J169:N169"/>
    <mergeCell ref="J170:N170"/>
    <mergeCell ref="E166:I166"/>
    <mergeCell ref="E168:I168"/>
    <mergeCell ref="E167:I167"/>
    <mergeCell ref="E169:I169"/>
    <mergeCell ref="J162:N162"/>
    <mergeCell ref="J166:N166"/>
    <mergeCell ref="E170:I170"/>
    <mergeCell ref="E163:I163"/>
    <mergeCell ref="E162:I162"/>
    <mergeCell ref="E165:I165"/>
    <mergeCell ref="B19:B20"/>
    <mergeCell ref="C19:E19"/>
    <mergeCell ref="B48:B49"/>
    <mergeCell ref="C48:E48"/>
    <mergeCell ref="B44:B45"/>
    <mergeCell ref="D167:D168"/>
    <mergeCell ref="C167:C168"/>
    <mergeCell ref="J167:N168"/>
    <mergeCell ref="J163:N165"/>
    <mergeCell ref="C163:C165"/>
    <mergeCell ref="D163:D165"/>
    <mergeCell ref="E164:I164"/>
  </mergeCells>
  <conditionalFormatting sqref="Q394">
    <cfRule type="cellIs" dxfId="7" priority="1" stopIfTrue="1" operator="lessThan">
      <formula>0</formula>
    </cfRule>
    <cfRule type="cellIs" dxfId="6" priority="2" stopIfTrue="1" operator="greaterThan">
      <formula>0</formula>
    </cfRule>
  </conditionalFormatting>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C207:M224 C248:M251 C244:M246 C239:M242 C237:M237 C236:M236 C238:M238 C243:M243 C247:M247 C252:M252"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P67"/>
  <sheetViews>
    <sheetView showGridLines="0" zoomScale="90" zoomScaleNormal="90" workbookViewId="0"/>
  </sheetViews>
  <sheetFormatPr defaultRowHeight="12.75"/>
  <cols>
    <col min="2" max="2" width="37.265625" customWidth="1"/>
  </cols>
  <sheetData>
    <row r="1" spans="1:16" s="64" customFormat="1" ht="13.9">
      <c r="A1" s="63" t="str">
        <f>ModelBanner</f>
        <v>TSM_202021</v>
      </c>
    </row>
    <row r="2" spans="1:16" s="64" customFormat="1" ht="13.9">
      <c r="A2" s="865" t="s">
        <v>13</v>
      </c>
      <c r="B2" s="865" t="s">
        <v>30</v>
      </c>
    </row>
    <row r="3" spans="1:16" s="64" customFormat="1" ht="13.9">
      <c r="A3" s="65"/>
    </row>
    <row r="4" spans="1:16" s="55" customFormat="1" ht="13.15">
      <c r="A4" s="56" t="s">
        <v>26</v>
      </c>
      <c r="B4" s="56"/>
      <c r="C4" s="56"/>
      <c r="D4" s="56"/>
      <c r="E4" s="280"/>
      <c r="F4" s="56"/>
      <c r="G4" s="56"/>
      <c r="H4" s="56"/>
      <c r="I4" s="56"/>
      <c r="J4" s="56"/>
      <c r="K4" s="56"/>
    </row>
    <row r="5" spans="1:16" s="45" customFormat="1" ht="13.15">
      <c r="A5" s="58" t="s">
        <v>367</v>
      </c>
      <c r="B5" s="58"/>
      <c r="C5" s="58"/>
      <c r="D5" s="58"/>
      <c r="E5" s="58"/>
      <c r="F5" s="58"/>
      <c r="G5" s="58"/>
      <c r="H5" s="58"/>
      <c r="I5" s="58"/>
      <c r="J5" s="58"/>
      <c r="K5" s="58"/>
      <c r="L5" s="57"/>
      <c r="M5" s="57"/>
      <c r="N5" s="57"/>
      <c r="O5" s="57"/>
      <c r="P5" s="57"/>
    </row>
    <row r="6" spans="1:16" s="44" customFormat="1" ht="13.15">
      <c r="A6" s="54" t="s">
        <v>1287</v>
      </c>
      <c r="B6" s="59"/>
      <c r="C6" s="59"/>
      <c r="D6" s="59"/>
      <c r="E6" s="280"/>
      <c r="F6" s="59"/>
      <c r="G6" s="59"/>
      <c r="H6" s="59"/>
      <c r="I6" s="59"/>
      <c r="J6" s="59"/>
      <c r="K6" s="59"/>
      <c r="L6" s="43"/>
      <c r="M6" s="43"/>
      <c r="N6" s="43"/>
      <c r="O6" s="43"/>
      <c r="P6" s="43"/>
    </row>
    <row r="7" spans="1:16" s="44" customFormat="1" ht="13.15">
      <c r="A7" s="52" t="s">
        <v>1352</v>
      </c>
      <c r="B7" s="54"/>
      <c r="C7" s="59"/>
      <c r="D7" s="59"/>
      <c r="E7" s="280"/>
      <c r="F7" s="59"/>
      <c r="G7" s="59"/>
      <c r="H7" s="59"/>
      <c r="I7" s="59"/>
      <c r="J7" s="59"/>
      <c r="K7" s="59"/>
      <c r="L7" s="43"/>
      <c r="M7" s="43"/>
      <c r="N7" s="43"/>
      <c r="O7" s="43"/>
      <c r="P7" s="43"/>
    </row>
    <row r="8" spans="1:16" s="44" customFormat="1" ht="13.15">
      <c r="A8" s="54" t="s">
        <v>24</v>
      </c>
      <c r="B8" s="59"/>
      <c r="C8" s="59"/>
      <c r="D8" s="59"/>
      <c r="E8" s="280"/>
      <c r="F8" s="59"/>
      <c r="G8" s="59"/>
      <c r="H8" s="59"/>
      <c r="I8" s="59"/>
      <c r="J8" s="59"/>
      <c r="K8" s="59"/>
      <c r="L8" s="43"/>
      <c r="M8" s="43"/>
      <c r="N8" s="43"/>
      <c r="O8" s="43"/>
      <c r="P8" s="43"/>
    </row>
    <row r="9" spans="1:16" s="44" customFormat="1" ht="13.15">
      <c r="A9" s="52" t="s">
        <v>339</v>
      </c>
      <c r="B9" s="59"/>
      <c r="C9" s="59"/>
      <c r="D9" s="59"/>
      <c r="E9" s="280"/>
      <c r="F9" s="59"/>
      <c r="G9" s="59"/>
      <c r="H9" s="59"/>
      <c r="I9" s="59"/>
      <c r="J9" s="59"/>
      <c r="K9" s="59"/>
      <c r="L9" s="43"/>
      <c r="M9" s="43"/>
      <c r="N9" s="43"/>
      <c r="O9" s="43"/>
      <c r="P9" s="43"/>
    </row>
    <row r="10" spans="1:16" s="48" customFormat="1" ht="13.5" customHeight="1">
      <c r="A10" s="53">
        <f>SUM(A13:A2226)</f>
        <v>0</v>
      </c>
      <c r="B10" s="71"/>
      <c r="C10" s="69"/>
      <c r="D10" s="46"/>
      <c r="E10" s="46"/>
      <c r="F10" s="46"/>
      <c r="G10" s="70"/>
      <c r="H10" s="46"/>
      <c r="I10" s="46"/>
      <c r="J10" s="70"/>
      <c r="K10" s="47"/>
      <c r="L10" s="47"/>
      <c r="M10" s="47"/>
      <c r="N10" s="47"/>
      <c r="O10" s="47"/>
      <c r="P10" s="47"/>
    </row>
    <row r="12" spans="1:16" ht="15">
      <c r="B12" s="76" t="s">
        <v>261</v>
      </c>
    </row>
    <row r="14" spans="1:16" ht="13.15">
      <c r="B14" s="8" t="s">
        <v>105</v>
      </c>
      <c r="C14" s="8" t="str">
        <f>Teacher_need_by_subject!C628</f>
        <v>2019/20</v>
      </c>
      <c r="D14" s="8" t="str">
        <f>Teacher_need_by_subject!D628</f>
        <v>2020/21</v>
      </c>
      <c r="E14" s="8" t="str">
        <f>Teacher_need_by_subject!E628</f>
        <v>2021/22</v>
      </c>
      <c r="F14" s="8" t="str">
        <f>Teacher_need_by_subject!F628</f>
        <v>2022/23</v>
      </c>
      <c r="G14" s="8" t="str">
        <f>Teacher_need_by_subject!G628</f>
        <v>2023/24</v>
      </c>
      <c r="H14" s="8" t="str">
        <f>Teacher_need_by_subject!H628</f>
        <v>2024/25</v>
      </c>
      <c r="I14" s="8" t="str">
        <f>Teacher_need_by_subject!I628</f>
        <v>2025/26</v>
      </c>
      <c r="J14" s="8" t="str">
        <f>Teacher_need_by_subject!J628</f>
        <v>2026/27</v>
      </c>
      <c r="K14" s="8" t="str">
        <f>Teacher_need_by_subject!K628</f>
        <v>2027/28</v>
      </c>
      <c r="L14" s="8" t="str">
        <f>Teacher_need_by_subject!L628</f>
        <v>2028/29</v>
      </c>
      <c r="M14" s="8" t="str">
        <f>Teacher_need_by_subject!M628</f>
        <v>2029/30</v>
      </c>
    </row>
    <row r="15" spans="1:16" ht="13.15">
      <c r="B15" s="8" t="s">
        <v>40</v>
      </c>
      <c r="C15" s="293">
        <f>Calc_Primary_teacher_need!R63</f>
        <v>242914.25590921752</v>
      </c>
      <c r="D15" s="293">
        <f>Calc_Primary_teacher_need!S63</f>
        <v>242745.6107430594</v>
      </c>
      <c r="E15" s="293">
        <f>Calc_Primary_teacher_need!T63</f>
        <v>241984.84555016164</v>
      </c>
      <c r="F15" s="293">
        <f>Calc_Primary_teacher_need!U63</f>
        <v>241047.24499548168</v>
      </c>
      <c r="G15" s="293">
        <f>Calc_Primary_teacher_need!V63</f>
        <v>240096.64472128145</v>
      </c>
      <c r="H15" s="293">
        <f>Calc_Primary_teacher_need!W63</f>
        <v>239590.80158161934</v>
      </c>
      <c r="I15" s="293">
        <f>Calc_Primary_teacher_need!X63</f>
        <v>239277.13618273113</v>
      </c>
      <c r="J15" s="293">
        <f>Calc_Primary_teacher_need!Y63</f>
        <v>238942.3010305975</v>
      </c>
      <c r="K15" s="293">
        <f>Calc_Primary_teacher_need!Z63</f>
        <v>238541.84458247441</v>
      </c>
      <c r="L15" s="293">
        <f>Calc_Primary_teacher_need!AA63</f>
        <v>238586.1777065139</v>
      </c>
      <c r="M15" s="293">
        <f>Calc_Primary_teacher_need!AB63</f>
        <v>238356.083688365</v>
      </c>
    </row>
    <row r="16" spans="1:16" ht="13.15">
      <c r="B16" s="8" t="str">
        <f>Teacher_need_by_subject!B629</f>
        <v>Art &amp; Design</v>
      </c>
      <c r="C16" s="293">
        <f>Teacher_need_by_subject!C629</f>
        <v>8280.6919886326286</v>
      </c>
      <c r="D16" s="293">
        <f>Teacher_need_by_subject!D629</f>
        <v>8288.6228789026591</v>
      </c>
      <c r="E16" s="293">
        <f>Teacher_need_by_subject!E629</f>
        <v>8271.0437673445522</v>
      </c>
      <c r="F16" s="293">
        <f>Teacher_need_by_subject!F629</f>
        <v>8218.9296167090943</v>
      </c>
      <c r="G16" s="293">
        <f>Teacher_need_by_subject!G629</f>
        <v>8163.8890746663246</v>
      </c>
      <c r="H16" s="293">
        <f>Teacher_need_by_subject!H629</f>
        <v>8175.0777076222075</v>
      </c>
      <c r="I16" s="293">
        <f>Teacher_need_by_subject!I629</f>
        <v>8180.3512376969447</v>
      </c>
      <c r="J16" s="293">
        <f>Teacher_need_by_subject!J629</f>
        <v>8166.6825103396786</v>
      </c>
      <c r="K16" s="293">
        <f>Teacher_need_by_subject!K629</f>
        <v>8150.3641750244833</v>
      </c>
      <c r="L16" s="293">
        <f>Teacher_need_by_subject!L629</f>
        <v>8134.8016610957293</v>
      </c>
      <c r="M16" s="293">
        <f>Teacher_need_by_subject!M629</f>
        <v>8138.0310542613361</v>
      </c>
    </row>
    <row r="17" spans="2:13" ht="13.15">
      <c r="B17" s="8" t="str">
        <f>Teacher_need_by_subject!B630</f>
        <v>Biology</v>
      </c>
      <c r="C17" s="293">
        <f>Teacher_need_by_subject!C630</f>
        <v>12272.168382637192</v>
      </c>
      <c r="D17" s="293">
        <f>Teacher_need_by_subject!D630</f>
        <v>12388.331621384154</v>
      </c>
      <c r="E17" s="293">
        <f>Teacher_need_by_subject!E630</f>
        <v>12478.324273231339</v>
      </c>
      <c r="F17" s="293">
        <f>Teacher_need_by_subject!F630</f>
        <v>12591.54987284975</v>
      </c>
      <c r="G17" s="293">
        <f>Teacher_need_by_subject!G630</f>
        <v>12694.205931675553</v>
      </c>
      <c r="H17" s="293">
        <f>Teacher_need_by_subject!H630</f>
        <v>12721.267215648608</v>
      </c>
      <c r="I17" s="293">
        <f>Teacher_need_by_subject!I630</f>
        <v>12745.030962669585</v>
      </c>
      <c r="J17" s="293">
        <f>Teacher_need_by_subject!J630</f>
        <v>12768.618716095169</v>
      </c>
      <c r="K17" s="293">
        <f>Teacher_need_by_subject!K630</f>
        <v>12770.578457989877</v>
      </c>
      <c r="L17" s="293">
        <f>Teacher_need_by_subject!L630</f>
        <v>12717.820557294353</v>
      </c>
      <c r="M17" s="293">
        <f>Teacher_need_by_subject!M630</f>
        <v>12700.570240989558</v>
      </c>
    </row>
    <row r="18" spans="2:13" ht="13.15">
      <c r="B18" s="8" t="str">
        <f>Teacher_need_by_subject!B631</f>
        <v>Business Studies</v>
      </c>
      <c r="C18" s="293">
        <f>Teacher_need_by_subject!C631</f>
        <v>4788.934014920962</v>
      </c>
      <c r="D18" s="293">
        <f>Teacher_need_by_subject!D631</f>
        <v>4709.8685552545548</v>
      </c>
      <c r="E18" s="293">
        <f>Teacher_need_by_subject!E631</f>
        <v>4672.042398319556</v>
      </c>
      <c r="F18" s="293">
        <f>Teacher_need_by_subject!F631</f>
        <v>4664.3820960923313</v>
      </c>
      <c r="G18" s="293">
        <f>Teacher_need_by_subject!G631</f>
        <v>4710.4124826067373</v>
      </c>
      <c r="H18" s="293">
        <f>Teacher_need_by_subject!H631</f>
        <v>4750.4079466195062</v>
      </c>
      <c r="I18" s="293">
        <f>Teacher_need_by_subject!I631</f>
        <v>4815.8301903905367</v>
      </c>
      <c r="J18" s="293">
        <f>Teacher_need_by_subject!J631</f>
        <v>4881.2655840926163</v>
      </c>
      <c r="K18" s="293">
        <f>Teacher_need_by_subject!K631</f>
        <v>4934.442919677208</v>
      </c>
      <c r="L18" s="293">
        <f>Teacher_need_by_subject!L631</f>
        <v>4955.8462848061272</v>
      </c>
      <c r="M18" s="293">
        <f>Teacher_need_by_subject!M631</f>
        <v>4993.757729348913</v>
      </c>
    </row>
    <row r="19" spans="2:13" ht="13.15">
      <c r="B19" s="8" t="str">
        <f>Teacher_need_by_subject!B632</f>
        <v>Chemistry</v>
      </c>
      <c r="C19" s="293">
        <f>Teacher_need_by_subject!C632</f>
        <v>11328.562976608904</v>
      </c>
      <c r="D19" s="293">
        <f>Teacher_need_by_subject!D632</f>
        <v>11444.008616533198</v>
      </c>
      <c r="E19" s="293">
        <f>Teacher_need_by_subject!E632</f>
        <v>11529.388493486487</v>
      </c>
      <c r="F19" s="293">
        <f>Teacher_need_by_subject!F632</f>
        <v>11636.708971189428</v>
      </c>
      <c r="G19" s="293">
        <f>Teacher_need_by_subject!G632</f>
        <v>11734.932761165139</v>
      </c>
      <c r="H19" s="293">
        <f>Teacher_need_by_subject!H632</f>
        <v>11758.49828573842</v>
      </c>
      <c r="I19" s="293">
        <f>Teacher_need_by_subject!I632</f>
        <v>11777.684800952768</v>
      </c>
      <c r="J19" s="293">
        <f>Teacher_need_by_subject!J632</f>
        <v>11801.537061311519</v>
      </c>
      <c r="K19" s="293">
        <f>Teacher_need_by_subject!K632</f>
        <v>11803.849493238338</v>
      </c>
      <c r="L19" s="293">
        <f>Teacher_need_by_subject!L632</f>
        <v>11749.317368209622</v>
      </c>
      <c r="M19" s="293">
        <f>Teacher_need_by_subject!M632</f>
        <v>11727.07710562992</v>
      </c>
    </row>
    <row r="20" spans="2:13" ht="13.15">
      <c r="B20" s="8" t="str">
        <f>Teacher_need_by_subject!B633</f>
        <v>Classics</v>
      </c>
      <c r="C20" s="293">
        <f>Teacher_need_by_subject!C633</f>
        <v>273.28273240649219</v>
      </c>
      <c r="D20" s="293">
        <f>Teacher_need_by_subject!D633</f>
        <v>272.25804166512415</v>
      </c>
      <c r="E20" s="293">
        <f>Teacher_need_by_subject!E633</f>
        <v>273.0734036192481</v>
      </c>
      <c r="F20" s="293">
        <f>Teacher_need_by_subject!F633</f>
        <v>275.06488123362669</v>
      </c>
      <c r="G20" s="293">
        <f>Teacher_need_by_subject!G633</f>
        <v>277.188916117639</v>
      </c>
      <c r="H20" s="293">
        <f>Teacher_need_by_subject!H633</f>
        <v>278.42901106924927</v>
      </c>
      <c r="I20" s="293">
        <f>Teacher_need_by_subject!I633</f>
        <v>280.17930273471632</v>
      </c>
      <c r="J20" s="293">
        <f>Teacher_need_by_subject!J633</f>
        <v>281.14419252869186</v>
      </c>
      <c r="K20" s="293">
        <f>Teacher_need_by_subject!K633</f>
        <v>281.81652521493504</v>
      </c>
      <c r="L20" s="293">
        <f>Teacher_need_by_subject!L633</f>
        <v>282.12547027114044</v>
      </c>
      <c r="M20" s="293">
        <f>Teacher_need_by_subject!M633</f>
        <v>283.36030306248807</v>
      </c>
    </row>
    <row r="21" spans="2:13" ht="13.15">
      <c r="B21" s="8" t="str">
        <f>Teacher_need_by_subject!B634</f>
        <v>Computing</v>
      </c>
      <c r="C21" s="293">
        <f>Teacher_need_by_subject!C634</f>
        <v>6265.6211093356251</v>
      </c>
      <c r="D21" s="293">
        <f>Teacher_need_by_subject!D634</f>
        <v>6271.0760607633601</v>
      </c>
      <c r="E21" s="293">
        <f>Teacher_need_by_subject!E634</f>
        <v>6254.5222235731126</v>
      </c>
      <c r="F21" s="293">
        <f>Teacher_need_by_subject!F634</f>
        <v>6209.9726810498369</v>
      </c>
      <c r="G21" s="293">
        <f>Teacher_need_by_subject!G634</f>
        <v>6168.7582222234478</v>
      </c>
      <c r="H21" s="293">
        <f>Teacher_need_by_subject!H634</f>
        <v>6176.9691102120532</v>
      </c>
      <c r="I21" s="293">
        <f>Teacher_need_by_subject!I634</f>
        <v>6180.4471304039525</v>
      </c>
      <c r="J21" s="293">
        <f>Teacher_need_by_subject!J634</f>
        <v>6171.9242633370759</v>
      </c>
      <c r="K21" s="293">
        <f>Teacher_need_by_subject!K634</f>
        <v>6160.6716703584434</v>
      </c>
      <c r="L21" s="293">
        <f>Teacher_need_by_subject!L634</f>
        <v>6146.9798656233061</v>
      </c>
      <c r="M21" s="293">
        <f>Teacher_need_by_subject!M634</f>
        <v>6147.1555899656632</v>
      </c>
    </row>
    <row r="22" spans="2:13" ht="13.15">
      <c r="B22" s="8" t="str">
        <f>Teacher_need_by_subject!B635</f>
        <v>Design &amp; Technology</v>
      </c>
      <c r="C22" s="293">
        <f>Teacher_need_by_subject!C635</f>
        <v>9402.4611375322384</v>
      </c>
      <c r="D22" s="293">
        <f>Teacher_need_by_subject!D635</f>
        <v>9444.1574927627935</v>
      </c>
      <c r="E22" s="293">
        <f>Teacher_need_by_subject!E635</f>
        <v>9431.6052988470838</v>
      </c>
      <c r="F22" s="293">
        <f>Teacher_need_by_subject!F635</f>
        <v>9356.3101132094725</v>
      </c>
      <c r="G22" s="293">
        <f>Teacher_need_by_subject!G635</f>
        <v>9251.9593418839904</v>
      </c>
      <c r="H22" s="293">
        <f>Teacher_need_by_subject!H635</f>
        <v>9250.8798858768696</v>
      </c>
      <c r="I22" s="293">
        <f>Teacher_need_by_subject!I635</f>
        <v>9231.42802677691</v>
      </c>
      <c r="J22" s="293">
        <f>Teacher_need_by_subject!J635</f>
        <v>9181.9284646639608</v>
      </c>
      <c r="K22" s="293">
        <f>Teacher_need_by_subject!K635</f>
        <v>9135.5299908923207</v>
      </c>
      <c r="L22" s="293">
        <f>Teacher_need_by_subject!L635</f>
        <v>9109.4023552900944</v>
      </c>
      <c r="M22" s="293">
        <f>Teacher_need_by_subject!M635</f>
        <v>9102.2784565320544</v>
      </c>
    </row>
    <row r="23" spans="2:13" ht="13.15">
      <c r="B23" s="8" t="str">
        <f>Teacher_need_by_subject!B636</f>
        <v>Drama</v>
      </c>
      <c r="C23" s="293">
        <f>Teacher_need_by_subject!C636</f>
        <v>4744.8540940570447</v>
      </c>
      <c r="D23" s="293">
        <f>Teacher_need_by_subject!D636</f>
        <v>4760.5819390845581</v>
      </c>
      <c r="E23" s="293">
        <f>Teacher_need_by_subject!E636</f>
        <v>4754.7078267713332</v>
      </c>
      <c r="F23" s="293">
        <f>Teacher_need_by_subject!F636</f>
        <v>4722.0507934468396</v>
      </c>
      <c r="G23" s="293">
        <f>Teacher_need_by_subject!G636</f>
        <v>4676.987435179406</v>
      </c>
      <c r="H23" s="293">
        <f>Teacher_need_by_subject!H636</f>
        <v>4679.0260622002961</v>
      </c>
      <c r="I23" s="293">
        <f>Teacher_need_by_subject!I636</f>
        <v>4673.971313616973</v>
      </c>
      <c r="J23" s="293">
        <f>Teacher_need_by_subject!J636</f>
        <v>4653.1413230510434</v>
      </c>
      <c r="K23" s="293">
        <f>Teacher_need_by_subject!K636</f>
        <v>4633.4739390702834</v>
      </c>
      <c r="L23" s="293">
        <f>Teacher_need_by_subject!L636</f>
        <v>4623.3978037455508</v>
      </c>
      <c r="M23" s="293">
        <f>Teacher_need_by_subject!M636</f>
        <v>4623.6051188538131</v>
      </c>
    </row>
    <row r="24" spans="2:13" ht="13.15">
      <c r="B24" s="8" t="str">
        <f>Teacher_need_by_subject!B637</f>
        <v>English</v>
      </c>
      <c r="C24" s="293">
        <f>Teacher_need_by_subject!C637</f>
        <v>31095.791331912027</v>
      </c>
      <c r="D24" s="293">
        <f>Teacher_need_by_subject!D637</f>
        <v>31425.843993586888</v>
      </c>
      <c r="E24" s="293">
        <f>Teacher_need_by_subject!E637</f>
        <v>31719.146771705102</v>
      </c>
      <c r="F24" s="293">
        <f>Teacher_need_by_subject!F637</f>
        <v>32009.139753529169</v>
      </c>
      <c r="G24" s="293">
        <f>Teacher_need_by_subject!G637</f>
        <v>32199.884380484236</v>
      </c>
      <c r="H24" s="293">
        <f>Teacher_need_by_subject!H637</f>
        <v>32208.860696652548</v>
      </c>
      <c r="I24" s="293">
        <f>Teacher_need_by_subject!I637</f>
        <v>32156.739179462536</v>
      </c>
      <c r="J24" s="293">
        <f>Teacher_need_by_subject!J637</f>
        <v>32095.042657137295</v>
      </c>
      <c r="K24" s="293">
        <f>Teacher_need_by_subject!K637</f>
        <v>31992.036948152429</v>
      </c>
      <c r="L24" s="293">
        <f>Teacher_need_by_subject!L637</f>
        <v>31789.509674949168</v>
      </c>
      <c r="M24" s="293">
        <f>Teacher_need_by_subject!M637</f>
        <v>31668.363618148756</v>
      </c>
    </row>
    <row r="25" spans="2:13" ht="13.15">
      <c r="B25" s="8" t="str">
        <f>Teacher_need_by_subject!B638</f>
        <v>Food</v>
      </c>
      <c r="C25" s="293">
        <f>Teacher_need_by_subject!C638</f>
        <v>1933.9634323901203</v>
      </c>
      <c r="D25" s="293">
        <f>Teacher_need_by_subject!D638</f>
        <v>1942.4725906698479</v>
      </c>
      <c r="E25" s="293">
        <f>Teacher_need_by_subject!E638</f>
        <v>1939.27218369044</v>
      </c>
      <c r="F25" s="293">
        <f>Teacher_need_by_subject!F638</f>
        <v>1924.8589133416301</v>
      </c>
      <c r="G25" s="293">
        <f>Teacher_need_by_subject!G638</f>
        <v>1916.4704190684124</v>
      </c>
      <c r="H25" s="293">
        <f>Teacher_need_by_subject!H638</f>
        <v>1916.2524171793066</v>
      </c>
      <c r="I25" s="293">
        <f>Teacher_need_by_subject!I638</f>
        <v>1911.9916707924501</v>
      </c>
      <c r="J25" s="293">
        <f>Teacher_need_by_subject!J638</f>
        <v>1911.5700411813762</v>
      </c>
      <c r="K25" s="293">
        <f>Teacher_need_by_subject!K638</f>
        <v>1908.0054153192314</v>
      </c>
      <c r="L25" s="293">
        <f>Teacher_need_by_subject!L638</f>
        <v>1894.1838752620749</v>
      </c>
      <c r="M25" s="293">
        <f>Teacher_need_by_subject!M638</f>
        <v>1883.6724109344582</v>
      </c>
    </row>
    <row r="26" spans="2:13" ht="13.15">
      <c r="B26" s="8" t="str">
        <f>Teacher_need_by_subject!B639</f>
        <v>Geography</v>
      </c>
      <c r="C26" s="293">
        <f>Teacher_need_by_subject!C639</f>
        <v>11251.376615298417</v>
      </c>
      <c r="D26" s="293">
        <f>Teacher_need_by_subject!D639</f>
        <v>11354.6732099727</v>
      </c>
      <c r="E26" s="293">
        <f>Teacher_need_by_subject!E639</f>
        <v>11450.354436118581</v>
      </c>
      <c r="F26" s="293">
        <f>Teacher_need_by_subject!F639</f>
        <v>11542.900363903344</v>
      </c>
      <c r="G26" s="293">
        <f>Teacher_need_by_subject!G639</f>
        <v>11591.628322067954</v>
      </c>
      <c r="H26" s="293">
        <f>Teacher_need_by_subject!H639</f>
        <v>11597.308546630975</v>
      </c>
      <c r="I26" s="293">
        <f>Teacher_need_by_subject!I639</f>
        <v>11583.378527981489</v>
      </c>
      <c r="J26" s="293">
        <f>Teacher_need_by_subject!J639</f>
        <v>11543.435879393492</v>
      </c>
      <c r="K26" s="293">
        <f>Teacher_need_by_subject!K639</f>
        <v>11496.58618699305</v>
      </c>
      <c r="L26" s="293">
        <f>Teacher_need_by_subject!L639</f>
        <v>11445.078461406632</v>
      </c>
      <c r="M26" s="293">
        <f>Teacher_need_by_subject!M639</f>
        <v>11424.682986128975</v>
      </c>
    </row>
    <row r="27" spans="2:13" ht="13.15">
      <c r="B27" s="8" t="str">
        <f>Teacher_need_by_subject!B640</f>
        <v>History</v>
      </c>
      <c r="C27" s="293">
        <f>Teacher_need_by_subject!C640</f>
        <v>12122.821610782717</v>
      </c>
      <c r="D27" s="293">
        <f>Teacher_need_by_subject!D640</f>
        <v>12221.671682217364</v>
      </c>
      <c r="E27" s="293">
        <f>Teacher_need_by_subject!E640</f>
        <v>12318.85364135694</v>
      </c>
      <c r="F27" s="293">
        <f>Teacher_need_by_subject!F640</f>
        <v>12418.682331964865</v>
      </c>
      <c r="G27" s="293">
        <f>Teacher_need_by_subject!G640</f>
        <v>12477.372398141646</v>
      </c>
      <c r="H27" s="293">
        <f>Teacher_need_by_subject!H640</f>
        <v>12488.119576698027</v>
      </c>
      <c r="I27" s="293">
        <f>Teacher_need_by_subject!I640</f>
        <v>12481.844584366174</v>
      </c>
      <c r="J27" s="293">
        <f>Teacher_need_by_subject!J640</f>
        <v>12449.113862886865</v>
      </c>
      <c r="K27" s="293">
        <f>Teacher_need_by_subject!K640</f>
        <v>12407.585637656768</v>
      </c>
      <c r="L27" s="293">
        <f>Teacher_need_by_subject!L640</f>
        <v>12356.799654051314</v>
      </c>
      <c r="M27" s="293">
        <f>Teacher_need_by_subject!M640</f>
        <v>12340.124602093476</v>
      </c>
    </row>
    <row r="28" spans="2:13" ht="13.15">
      <c r="B28" s="8" t="str">
        <f>Teacher_need_by_subject!B641</f>
        <v>Mathematics</v>
      </c>
      <c r="C28" s="293">
        <f>Teacher_need_by_subject!C641</f>
        <v>32167.409709804062</v>
      </c>
      <c r="D28" s="293">
        <f>Teacher_need_by_subject!D641</f>
        <v>32527.048494648512</v>
      </c>
      <c r="E28" s="293">
        <f>Teacher_need_by_subject!E641</f>
        <v>32875.768902220916</v>
      </c>
      <c r="F28" s="293">
        <f>Teacher_need_by_subject!F641</f>
        <v>33166.835592737254</v>
      </c>
      <c r="G28" s="293">
        <f>Teacher_need_by_subject!G641</f>
        <v>33373.130484969159</v>
      </c>
      <c r="H28" s="293">
        <f>Teacher_need_by_subject!H641</f>
        <v>33403.928646911787</v>
      </c>
      <c r="I28" s="293">
        <f>Teacher_need_by_subject!I641</f>
        <v>33390.55901674147</v>
      </c>
      <c r="J28" s="293">
        <f>Teacher_need_by_subject!J641</f>
        <v>33353.95889929741</v>
      </c>
      <c r="K28" s="293">
        <f>Teacher_need_by_subject!K641</f>
        <v>33275.825793307878</v>
      </c>
      <c r="L28" s="293">
        <f>Teacher_need_by_subject!L641</f>
        <v>33104.110116680124</v>
      </c>
      <c r="M28" s="293">
        <f>Teacher_need_by_subject!M641</f>
        <v>33020.925913593746</v>
      </c>
    </row>
    <row r="29" spans="2:13" ht="13.15">
      <c r="B29" s="8" t="str">
        <f>Teacher_need_by_subject!B642</f>
        <v>Modern Foreign Languages</v>
      </c>
      <c r="C29" s="293">
        <f>Teacher_need_by_subject!C642</f>
        <v>14546.562695004863</v>
      </c>
      <c r="D29" s="293">
        <f>Teacher_need_by_subject!D642</f>
        <v>14960.500125482384</v>
      </c>
      <c r="E29" s="293">
        <f>Teacher_need_by_subject!E642</f>
        <v>15793.75541878182</v>
      </c>
      <c r="F29" s="293">
        <f>Teacher_need_by_subject!F642</f>
        <v>17001.294040427078</v>
      </c>
      <c r="G29" s="293">
        <f>Teacher_need_by_subject!G642</f>
        <v>17909.640799178444</v>
      </c>
      <c r="H29" s="293">
        <f>Teacher_need_by_subject!H642</f>
        <v>17926.689173475632</v>
      </c>
      <c r="I29" s="293">
        <f>Teacher_need_by_subject!I642</f>
        <v>17908.002142384055</v>
      </c>
      <c r="J29" s="293">
        <f>Teacher_need_by_subject!J642</f>
        <v>17816.329111724175</v>
      </c>
      <c r="K29" s="293">
        <f>Teacher_need_by_subject!K642</f>
        <v>17695.761746935637</v>
      </c>
      <c r="L29" s="293">
        <f>Teacher_need_by_subject!L642</f>
        <v>17554.106613121581</v>
      </c>
      <c r="M29" s="293">
        <f>Teacher_need_by_subject!M642</f>
        <v>17502.830342584544</v>
      </c>
    </row>
    <row r="30" spans="2:13" ht="13.15">
      <c r="B30" s="8" t="str">
        <f>Teacher_need_by_subject!B643</f>
        <v>Music</v>
      </c>
      <c r="C30" s="293">
        <f>Teacher_need_by_subject!C643</f>
        <v>4777.0196808925748</v>
      </c>
      <c r="D30" s="293">
        <f>Teacher_need_by_subject!D643</f>
        <v>4802.0103000815589</v>
      </c>
      <c r="E30" s="293">
        <f>Teacher_need_by_subject!E643</f>
        <v>4799.2150922672672</v>
      </c>
      <c r="F30" s="293">
        <f>Teacher_need_by_subject!F643</f>
        <v>4763.1609071916009</v>
      </c>
      <c r="G30" s="293">
        <f>Teacher_need_by_subject!G643</f>
        <v>4703.5868510672381</v>
      </c>
      <c r="H30" s="293">
        <f>Teacher_need_by_subject!H643</f>
        <v>4701.9423598489129</v>
      </c>
      <c r="I30" s="293">
        <f>Teacher_need_by_subject!I643</f>
        <v>4690.0921577187437</v>
      </c>
      <c r="J30" s="293">
        <f>Teacher_need_by_subject!J643</f>
        <v>4657.0993159194222</v>
      </c>
      <c r="K30" s="293">
        <f>Teacher_need_by_subject!K643</f>
        <v>4627.9991483585309</v>
      </c>
      <c r="L30" s="293">
        <f>Teacher_need_by_subject!L643</f>
        <v>4617.9613438509623</v>
      </c>
      <c r="M30" s="293">
        <f>Teacher_need_by_subject!M643</f>
        <v>4617.882629301801</v>
      </c>
    </row>
    <row r="31" spans="2:13" ht="13.15">
      <c r="B31" s="8" t="str">
        <f>Teacher_need_by_subject!B644</f>
        <v>Others</v>
      </c>
      <c r="C31" s="293">
        <f>Teacher_need_by_subject!C644</f>
        <v>10011.689566672601</v>
      </c>
      <c r="D31" s="293">
        <f>Teacher_need_by_subject!D644</f>
        <v>9871.4360585769045</v>
      </c>
      <c r="E31" s="293">
        <f>Teacher_need_by_subject!E644</f>
        <v>9802.8664659286533</v>
      </c>
      <c r="F31" s="293">
        <f>Teacher_need_by_subject!F644</f>
        <v>9779.9996811459259</v>
      </c>
      <c r="G31" s="293">
        <f>Teacher_need_by_subject!G644</f>
        <v>9828.8187789126205</v>
      </c>
      <c r="H31" s="293">
        <f>Teacher_need_by_subject!H644</f>
        <v>9902.6432983327304</v>
      </c>
      <c r="I31" s="293">
        <f>Teacher_need_by_subject!I644</f>
        <v>10021.704264626595</v>
      </c>
      <c r="J31" s="293">
        <f>Teacher_need_by_subject!J644</f>
        <v>10117.637378112931</v>
      </c>
      <c r="K31" s="293">
        <f>Teacher_need_by_subject!K644</f>
        <v>10198.551220587957</v>
      </c>
      <c r="L31" s="293">
        <f>Teacher_need_by_subject!L644</f>
        <v>10251.062165467029</v>
      </c>
      <c r="M31" s="293">
        <f>Teacher_need_by_subject!M644</f>
        <v>10337.705737324144</v>
      </c>
    </row>
    <row r="32" spans="2:13" ht="13.15">
      <c r="B32" s="8" t="str">
        <f>Teacher_need_by_subject!B645</f>
        <v>Physical Education</v>
      </c>
      <c r="C32" s="293">
        <f>Teacher_need_by_subject!C645</f>
        <v>17403.248831846169</v>
      </c>
      <c r="D32" s="293">
        <f>Teacher_need_by_subject!D645</f>
        <v>17467.840481613293</v>
      </c>
      <c r="E32" s="293">
        <f>Teacher_need_by_subject!E645</f>
        <v>17440.48320384034</v>
      </c>
      <c r="F32" s="293">
        <f>Teacher_need_by_subject!F645</f>
        <v>17313.172579452279</v>
      </c>
      <c r="G32" s="293">
        <f>Teacher_need_by_subject!G645</f>
        <v>17187.881292930902</v>
      </c>
      <c r="H32" s="293">
        <f>Teacher_need_by_subject!H645</f>
        <v>17191.342405713534</v>
      </c>
      <c r="I32" s="293">
        <f>Teacher_need_by_subject!I645</f>
        <v>17164.352183301642</v>
      </c>
      <c r="J32" s="293">
        <f>Teacher_need_by_subject!J645</f>
        <v>17122.806777393394</v>
      </c>
      <c r="K32" s="293">
        <f>Teacher_need_by_subject!K645</f>
        <v>17070.296157932542</v>
      </c>
      <c r="L32" s="293">
        <f>Teacher_need_by_subject!L645</f>
        <v>16993.233424837621</v>
      </c>
      <c r="M32" s="293">
        <f>Teacher_need_by_subject!M645</f>
        <v>16950.106456856509</v>
      </c>
    </row>
    <row r="33" spans="2:13" ht="13.15">
      <c r="B33" s="8" t="str">
        <f>Teacher_need_by_subject!B646</f>
        <v>Physics</v>
      </c>
      <c r="C33" s="293">
        <f>Teacher_need_by_subject!C646</f>
        <v>11119.641840203176</v>
      </c>
      <c r="D33" s="293">
        <f>Teacher_need_by_subject!D646</f>
        <v>11249.531081442823</v>
      </c>
      <c r="E33" s="293">
        <f>Teacher_need_by_subject!E646</f>
        <v>11340.355385508758</v>
      </c>
      <c r="F33" s="293">
        <f>Teacher_need_by_subject!F646</f>
        <v>11447.577514266144</v>
      </c>
      <c r="G33" s="293">
        <f>Teacher_need_by_subject!G646</f>
        <v>11539.901184316213</v>
      </c>
      <c r="H33" s="293">
        <f>Teacher_need_by_subject!H646</f>
        <v>11557.080356086555</v>
      </c>
      <c r="I33" s="293">
        <f>Teacher_need_by_subject!I646</f>
        <v>11564.628843424573</v>
      </c>
      <c r="J33" s="293">
        <f>Teacher_need_by_subject!J646</f>
        <v>11578.595707743094</v>
      </c>
      <c r="K33" s="293">
        <f>Teacher_need_by_subject!K646</f>
        <v>11571.721942916893</v>
      </c>
      <c r="L33" s="293">
        <f>Teacher_need_by_subject!L646</f>
        <v>11508.968446719866</v>
      </c>
      <c r="M33" s="293">
        <f>Teacher_need_by_subject!M646</f>
        <v>11476.922618066434</v>
      </c>
    </row>
    <row r="34" spans="2:13" ht="13.15">
      <c r="B34" s="8" t="str">
        <f>Teacher_need_by_subject!B647</f>
        <v>Religious Education</v>
      </c>
      <c r="C34" s="293">
        <f>Teacher_need_by_subject!C647</f>
        <v>7097.3000342696587</v>
      </c>
      <c r="D34" s="293">
        <f>Teacher_need_by_subject!D647</f>
        <v>7120.6659266992938</v>
      </c>
      <c r="E34" s="293">
        <f>Teacher_need_by_subject!E647</f>
        <v>7108.3764446562136</v>
      </c>
      <c r="F34" s="293">
        <f>Teacher_need_by_subject!F647</f>
        <v>7056.1080760693412</v>
      </c>
      <c r="G34" s="293">
        <f>Teacher_need_by_subject!G647</f>
        <v>7002.6314971567417</v>
      </c>
      <c r="H34" s="293">
        <f>Teacher_need_by_subject!H647</f>
        <v>7005.2088943042463</v>
      </c>
      <c r="I34" s="293">
        <f>Teacher_need_by_subject!I647</f>
        <v>6996.4669888442941</v>
      </c>
      <c r="J34" s="293">
        <f>Teacher_need_by_subject!J647</f>
        <v>6978.1245818499729</v>
      </c>
      <c r="K34" s="293">
        <f>Teacher_need_by_subject!K647</f>
        <v>6956.4658800465722</v>
      </c>
      <c r="L34" s="293">
        <f>Teacher_need_by_subject!L647</f>
        <v>6929.5060805997591</v>
      </c>
      <c r="M34" s="293">
        <f>Teacher_need_by_subject!M647</f>
        <v>6916.8148188347641</v>
      </c>
    </row>
    <row r="36" spans="2:13" ht="15">
      <c r="B36" s="76" t="s">
        <v>106</v>
      </c>
      <c r="D36" s="146" t="s">
        <v>1631</v>
      </c>
    </row>
    <row r="38" spans="2:13" ht="13.15">
      <c r="B38" s="8" t="str">
        <f>B14</f>
        <v>Phase/subject</v>
      </c>
      <c r="C38" s="8" t="str">
        <f>C14</f>
        <v>2019/20</v>
      </c>
      <c r="D38" s="8" t="str">
        <f t="shared" ref="D38:M38" si="0">D14</f>
        <v>2020/21</v>
      </c>
      <c r="E38" s="8" t="str">
        <f t="shared" si="0"/>
        <v>2021/22</v>
      </c>
      <c r="F38" s="8" t="str">
        <f t="shared" si="0"/>
        <v>2022/23</v>
      </c>
      <c r="G38" s="8" t="str">
        <f t="shared" si="0"/>
        <v>2023/24</v>
      </c>
      <c r="H38" s="8" t="str">
        <f t="shared" si="0"/>
        <v>2024/25</v>
      </c>
      <c r="I38" s="8" t="str">
        <f t="shared" si="0"/>
        <v>2025/26</v>
      </c>
      <c r="J38" s="8" t="str">
        <f t="shared" si="0"/>
        <v>2026/27</v>
      </c>
      <c r="K38" s="8" t="str">
        <f t="shared" si="0"/>
        <v>2027/28</v>
      </c>
      <c r="L38" s="8" t="str">
        <f t="shared" si="0"/>
        <v>2028/29</v>
      </c>
      <c r="M38" s="8" t="str">
        <f t="shared" si="0"/>
        <v>2029/30</v>
      </c>
    </row>
    <row r="39" spans="2:13" ht="13.15">
      <c r="B39" s="8" t="str">
        <f t="shared" ref="B39:B49" si="1">B15</f>
        <v>Primary</v>
      </c>
      <c r="C39" s="500">
        <f>RAW_DATA_INPUTS!AQ45+RAW_DATA_INPUTS!AR45</f>
        <v>243195.38999999998</v>
      </c>
      <c r="D39" s="429">
        <f>C15</f>
        <v>242914.25590921752</v>
      </c>
      <c r="E39" s="429">
        <f>D15</f>
        <v>242745.6107430594</v>
      </c>
      <c r="F39" s="429">
        <f t="shared" ref="F39:M39" si="2">E15</f>
        <v>241984.84555016164</v>
      </c>
      <c r="G39" s="429">
        <f t="shared" si="2"/>
        <v>241047.24499548168</v>
      </c>
      <c r="H39" s="429">
        <f t="shared" si="2"/>
        <v>240096.64472128145</v>
      </c>
      <c r="I39" s="429">
        <f t="shared" si="2"/>
        <v>239590.80158161934</v>
      </c>
      <c r="J39" s="429">
        <f t="shared" si="2"/>
        <v>239277.13618273113</v>
      </c>
      <c r="K39" s="429">
        <f t="shared" si="2"/>
        <v>238942.3010305975</v>
      </c>
      <c r="L39" s="429">
        <f t="shared" si="2"/>
        <v>238541.84458247441</v>
      </c>
      <c r="M39" s="429">
        <f t="shared" si="2"/>
        <v>238586.1777065139</v>
      </c>
    </row>
    <row r="40" spans="2:13" ht="13.15">
      <c r="B40" s="8" t="str">
        <f t="shared" si="1"/>
        <v>Art &amp; Design</v>
      </c>
      <c r="C40" s="500">
        <f>Stock_calculations!E44</f>
        <v>8229.7380000000012</v>
      </c>
      <c r="D40" s="429">
        <f t="shared" ref="D40:E58" si="3">C16</f>
        <v>8280.6919886326286</v>
      </c>
      <c r="E40" s="429">
        <f t="shared" si="3"/>
        <v>8288.6228789026591</v>
      </c>
      <c r="F40" s="429">
        <f t="shared" ref="F40:M40" si="4">E16</f>
        <v>8271.0437673445522</v>
      </c>
      <c r="G40" s="429">
        <f t="shared" si="4"/>
        <v>8218.9296167090943</v>
      </c>
      <c r="H40" s="429">
        <f t="shared" si="4"/>
        <v>8163.8890746663246</v>
      </c>
      <c r="I40" s="429">
        <f t="shared" si="4"/>
        <v>8175.0777076222075</v>
      </c>
      <c r="J40" s="429">
        <f t="shared" si="4"/>
        <v>8180.3512376969447</v>
      </c>
      <c r="K40" s="429">
        <f t="shared" si="4"/>
        <v>8166.6825103396786</v>
      </c>
      <c r="L40" s="429">
        <f t="shared" si="4"/>
        <v>8150.3641750244833</v>
      </c>
      <c r="M40" s="429">
        <f t="shared" si="4"/>
        <v>8134.8016610957293</v>
      </c>
    </row>
    <row r="41" spans="2:13" ht="13.15">
      <c r="B41" s="8" t="str">
        <f t="shared" si="1"/>
        <v>Biology</v>
      </c>
      <c r="C41" s="500">
        <f>Stock_calculations!E45</f>
        <v>12104.740000000002</v>
      </c>
      <c r="D41" s="429">
        <f t="shared" si="3"/>
        <v>12272.168382637192</v>
      </c>
      <c r="E41" s="429">
        <f t="shared" si="3"/>
        <v>12388.331621384154</v>
      </c>
      <c r="F41" s="429">
        <f t="shared" ref="F41:M41" si="5">E17</f>
        <v>12478.324273231339</v>
      </c>
      <c r="G41" s="429">
        <f t="shared" si="5"/>
        <v>12591.54987284975</v>
      </c>
      <c r="H41" s="429">
        <f t="shared" si="5"/>
        <v>12694.205931675553</v>
      </c>
      <c r="I41" s="429">
        <f t="shared" si="5"/>
        <v>12721.267215648608</v>
      </c>
      <c r="J41" s="429">
        <f t="shared" si="5"/>
        <v>12745.030962669585</v>
      </c>
      <c r="K41" s="429">
        <f t="shared" si="5"/>
        <v>12768.618716095169</v>
      </c>
      <c r="L41" s="429">
        <f t="shared" si="5"/>
        <v>12770.578457989877</v>
      </c>
      <c r="M41" s="429">
        <f t="shared" si="5"/>
        <v>12717.820557294353</v>
      </c>
    </row>
    <row r="42" spans="2:13" ht="13.15">
      <c r="B42" s="8" t="str">
        <f t="shared" si="1"/>
        <v>Business Studies</v>
      </c>
      <c r="C42" s="500">
        <f>Stock_calculations!E46</f>
        <v>4771.4490000000005</v>
      </c>
      <c r="D42" s="429">
        <f t="shared" si="3"/>
        <v>4788.934014920962</v>
      </c>
      <c r="E42" s="429">
        <f t="shared" si="3"/>
        <v>4709.8685552545548</v>
      </c>
      <c r="F42" s="429">
        <f t="shared" ref="F42:M42" si="6">E18</f>
        <v>4672.042398319556</v>
      </c>
      <c r="G42" s="429">
        <f t="shared" si="6"/>
        <v>4664.3820960923313</v>
      </c>
      <c r="H42" s="429">
        <f t="shared" si="6"/>
        <v>4710.4124826067373</v>
      </c>
      <c r="I42" s="429">
        <f t="shared" si="6"/>
        <v>4750.4079466195062</v>
      </c>
      <c r="J42" s="429">
        <f t="shared" si="6"/>
        <v>4815.8301903905367</v>
      </c>
      <c r="K42" s="429">
        <f t="shared" si="6"/>
        <v>4881.2655840926163</v>
      </c>
      <c r="L42" s="429">
        <f t="shared" si="6"/>
        <v>4934.442919677208</v>
      </c>
      <c r="M42" s="429">
        <f t="shared" si="6"/>
        <v>4955.8462848061272</v>
      </c>
    </row>
    <row r="43" spans="2:13" ht="13.15">
      <c r="B43" s="8" t="str">
        <f t="shared" si="1"/>
        <v>Chemistry</v>
      </c>
      <c r="C43" s="500">
        <f>Stock_calculations!E47</f>
        <v>11171.244999999999</v>
      </c>
      <c r="D43" s="429">
        <f t="shared" si="3"/>
        <v>11328.562976608904</v>
      </c>
      <c r="E43" s="429">
        <f t="shared" si="3"/>
        <v>11444.008616533198</v>
      </c>
      <c r="F43" s="429">
        <f t="shared" ref="F43:M43" si="7">E19</f>
        <v>11529.388493486487</v>
      </c>
      <c r="G43" s="429">
        <f t="shared" si="7"/>
        <v>11636.708971189428</v>
      </c>
      <c r="H43" s="429">
        <f t="shared" si="7"/>
        <v>11734.932761165139</v>
      </c>
      <c r="I43" s="429">
        <f t="shared" si="7"/>
        <v>11758.49828573842</v>
      </c>
      <c r="J43" s="429">
        <f t="shared" si="7"/>
        <v>11777.684800952768</v>
      </c>
      <c r="K43" s="429">
        <f t="shared" si="7"/>
        <v>11801.537061311519</v>
      </c>
      <c r="L43" s="429">
        <f t="shared" si="7"/>
        <v>11803.849493238338</v>
      </c>
      <c r="M43" s="429">
        <f t="shared" si="7"/>
        <v>11749.317368209622</v>
      </c>
    </row>
    <row r="44" spans="2:13" ht="13.15">
      <c r="B44" s="8" t="str">
        <f t="shared" si="1"/>
        <v>Classics</v>
      </c>
      <c r="C44" s="500">
        <f>Stock_calculations!E48</f>
        <v>272.25300000000004</v>
      </c>
      <c r="D44" s="429">
        <f t="shared" si="3"/>
        <v>273.28273240649219</v>
      </c>
      <c r="E44" s="429">
        <f t="shared" si="3"/>
        <v>272.25804166512415</v>
      </c>
      <c r="F44" s="429">
        <f t="shared" ref="F44:M44" si="8">E20</f>
        <v>273.0734036192481</v>
      </c>
      <c r="G44" s="429">
        <f t="shared" si="8"/>
        <v>275.06488123362669</v>
      </c>
      <c r="H44" s="429">
        <f t="shared" si="8"/>
        <v>277.188916117639</v>
      </c>
      <c r="I44" s="429">
        <f t="shared" si="8"/>
        <v>278.42901106924927</v>
      </c>
      <c r="J44" s="429">
        <f t="shared" si="8"/>
        <v>280.17930273471632</v>
      </c>
      <c r="K44" s="429">
        <f t="shared" si="8"/>
        <v>281.14419252869186</v>
      </c>
      <c r="L44" s="429">
        <f t="shared" si="8"/>
        <v>281.81652521493504</v>
      </c>
      <c r="M44" s="429">
        <f t="shared" si="8"/>
        <v>282.12547027114044</v>
      </c>
    </row>
    <row r="45" spans="2:13" ht="13.15">
      <c r="B45" s="8" t="str">
        <f t="shared" si="1"/>
        <v>Computing</v>
      </c>
      <c r="C45" s="500">
        <f>Stock_calculations!E49</f>
        <v>6226.7839999999997</v>
      </c>
      <c r="D45" s="429">
        <f t="shared" si="3"/>
        <v>6265.6211093356251</v>
      </c>
      <c r="E45" s="429">
        <f t="shared" si="3"/>
        <v>6271.0760607633601</v>
      </c>
      <c r="F45" s="429">
        <f t="shared" ref="F45:M45" si="9">E21</f>
        <v>6254.5222235731126</v>
      </c>
      <c r="G45" s="429">
        <f t="shared" si="9"/>
        <v>6209.9726810498369</v>
      </c>
      <c r="H45" s="429">
        <f t="shared" si="9"/>
        <v>6168.7582222234478</v>
      </c>
      <c r="I45" s="429">
        <f t="shared" si="9"/>
        <v>6176.9691102120532</v>
      </c>
      <c r="J45" s="429">
        <f t="shared" si="9"/>
        <v>6180.4471304039525</v>
      </c>
      <c r="K45" s="429">
        <f t="shared" si="9"/>
        <v>6171.9242633370759</v>
      </c>
      <c r="L45" s="429">
        <f t="shared" si="9"/>
        <v>6160.6716703584434</v>
      </c>
      <c r="M45" s="429">
        <f t="shared" si="9"/>
        <v>6146.9798656233061</v>
      </c>
    </row>
    <row r="46" spans="2:13" ht="13.15">
      <c r="B46" s="8" t="str">
        <f t="shared" si="1"/>
        <v>Design &amp; Technology</v>
      </c>
      <c r="C46" s="500">
        <f>Stock_calculations!E50</f>
        <v>9336.2049999999999</v>
      </c>
      <c r="D46" s="429">
        <f t="shared" si="3"/>
        <v>9402.4611375322384</v>
      </c>
      <c r="E46" s="429">
        <f t="shared" si="3"/>
        <v>9444.1574927627935</v>
      </c>
      <c r="F46" s="429">
        <f t="shared" ref="F46:M46" si="10">E22</f>
        <v>9431.6052988470838</v>
      </c>
      <c r="G46" s="429">
        <f t="shared" si="10"/>
        <v>9356.3101132094725</v>
      </c>
      <c r="H46" s="429">
        <f t="shared" si="10"/>
        <v>9251.9593418839904</v>
      </c>
      <c r="I46" s="429">
        <f t="shared" si="10"/>
        <v>9250.8798858768696</v>
      </c>
      <c r="J46" s="429">
        <f t="shared" si="10"/>
        <v>9231.42802677691</v>
      </c>
      <c r="K46" s="429">
        <f t="shared" si="10"/>
        <v>9181.9284646639608</v>
      </c>
      <c r="L46" s="429">
        <f t="shared" si="10"/>
        <v>9135.5299908923207</v>
      </c>
      <c r="M46" s="429">
        <f t="shared" si="10"/>
        <v>9109.4023552900944</v>
      </c>
    </row>
    <row r="47" spans="2:13" ht="13.15">
      <c r="B47" s="8" t="str">
        <f t="shared" si="1"/>
        <v>Drama</v>
      </c>
      <c r="C47" s="500">
        <f>Stock_calculations!E51</f>
        <v>4712.2749999999996</v>
      </c>
      <c r="D47" s="429">
        <f t="shared" si="3"/>
        <v>4744.8540940570447</v>
      </c>
      <c r="E47" s="429">
        <f t="shared" si="3"/>
        <v>4760.5819390845581</v>
      </c>
      <c r="F47" s="429">
        <f t="shared" ref="F47:M47" si="11">E23</f>
        <v>4754.7078267713332</v>
      </c>
      <c r="G47" s="429">
        <f t="shared" si="11"/>
        <v>4722.0507934468396</v>
      </c>
      <c r="H47" s="429">
        <f t="shared" si="11"/>
        <v>4676.987435179406</v>
      </c>
      <c r="I47" s="429">
        <f t="shared" si="11"/>
        <v>4679.0260622002961</v>
      </c>
      <c r="J47" s="429">
        <f t="shared" si="11"/>
        <v>4673.971313616973</v>
      </c>
      <c r="K47" s="429">
        <f t="shared" si="11"/>
        <v>4653.1413230510434</v>
      </c>
      <c r="L47" s="429">
        <f t="shared" si="11"/>
        <v>4633.4739390702834</v>
      </c>
      <c r="M47" s="429">
        <f t="shared" si="11"/>
        <v>4623.3978037455508</v>
      </c>
    </row>
    <row r="48" spans="2:13" ht="13.15">
      <c r="B48" s="8" t="str">
        <f t="shared" si="1"/>
        <v>English</v>
      </c>
      <c r="C48" s="500">
        <f>Stock_calculations!E52</f>
        <v>30663.048999999999</v>
      </c>
      <c r="D48" s="429">
        <f t="shared" si="3"/>
        <v>31095.791331912027</v>
      </c>
      <c r="E48" s="429">
        <f t="shared" si="3"/>
        <v>31425.843993586888</v>
      </c>
      <c r="F48" s="429">
        <f t="shared" ref="F48:M48" si="12">E24</f>
        <v>31719.146771705102</v>
      </c>
      <c r="G48" s="429">
        <f t="shared" si="12"/>
        <v>32009.139753529169</v>
      </c>
      <c r="H48" s="429">
        <f t="shared" si="12"/>
        <v>32199.884380484236</v>
      </c>
      <c r="I48" s="429">
        <f t="shared" si="12"/>
        <v>32208.860696652548</v>
      </c>
      <c r="J48" s="429">
        <f t="shared" si="12"/>
        <v>32156.739179462536</v>
      </c>
      <c r="K48" s="429">
        <f t="shared" si="12"/>
        <v>32095.042657137295</v>
      </c>
      <c r="L48" s="429">
        <f t="shared" si="12"/>
        <v>31992.036948152429</v>
      </c>
      <c r="M48" s="429">
        <f t="shared" si="12"/>
        <v>31789.509674949168</v>
      </c>
    </row>
    <row r="49" spans="1:13" ht="13.15">
      <c r="B49" s="8" t="str">
        <f t="shared" si="1"/>
        <v>Food</v>
      </c>
      <c r="C49" s="500">
        <f>Stock_calculations!E53</f>
        <v>1925.3520000000001</v>
      </c>
      <c r="D49" s="429">
        <f t="shared" si="3"/>
        <v>1933.9634323901203</v>
      </c>
      <c r="E49" s="429">
        <f t="shared" si="3"/>
        <v>1942.4725906698479</v>
      </c>
      <c r="F49" s="429">
        <f t="shared" ref="F49:M49" si="13">E25</f>
        <v>1939.27218369044</v>
      </c>
      <c r="G49" s="429">
        <f t="shared" si="13"/>
        <v>1924.8589133416301</v>
      </c>
      <c r="H49" s="429">
        <f t="shared" si="13"/>
        <v>1916.4704190684124</v>
      </c>
      <c r="I49" s="429">
        <f t="shared" si="13"/>
        <v>1916.2524171793066</v>
      </c>
      <c r="J49" s="429">
        <f t="shared" si="13"/>
        <v>1911.9916707924501</v>
      </c>
      <c r="K49" s="429">
        <f t="shared" si="13"/>
        <v>1911.5700411813762</v>
      </c>
      <c r="L49" s="429">
        <f t="shared" si="13"/>
        <v>1908.0054153192314</v>
      </c>
      <c r="M49" s="429">
        <f t="shared" si="13"/>
        <v>1894.1838752620749</v>
      </c>
    </row>
    <row r="50" spans="1:13" ht="13.15">
      <c r="B50" s="8" t="str">
        <f t="shared" ref="B50:B58" si="14">B26</f>
        <v>Geography</v>
      </c>
      <c r="C50" s="500">
        <f>Stock_calculations!E54</f>
        <v>11144.223</v>
      </c>
      <c r="D50" s="429">
        <f t="shared" si="3"/>
        <v>11251.376615298417</v>
      </c>
      <c r="E50" s="429">
        <f t="shared" si="3"/>
        <v>11354.6732099727</v>
      </c>
      <c r="F50" s="429">
        <f t="shared" ref="F50:M50" si="15">E26</f>
        <v>11450.354436118581</v>
      </c>
      <c r="G50" s="429">
        <f t="shared" si="15"/>
        <v>11542.900363903344</v>
      </c>
      <c r="H50" s="429">
        <f t="shared" si="15"/>
        <v>11591.628322067954</v>
      </c>
      <c r="I50" s="429">
        <f t="shared" si="15"/>
        <v>11597.308546630975</v>
      </c>
      <c r="J50" s="429">
        <f t="shared" si="15"/>
        <v>11583.378527981489</v>
      </c>
      <c r="K50" s="429">
        <f t="shared" si="15"/>
        <v>11543.435879393492</v>
      </c>
      <c r="L50" s="429">
        <f t="shared" si="15"/>
        <v>11496.58618699305</v>
      </c>
      <c r="M50" s="429">
        <f t="shared" si="15"/>
        <v>11445.078461406632</v>
      </c>
    </row>
    <row r="51" spans="1:13" ht="13.15">
      <c r="B51" s="8" t="str">
        <f t="shared" si="14"/>
        <v>History</v>
      </c>
      <c r="C51" s="500">
        <f>Stock_calculations!E55</f>
        <v>12008.062000000002</v>
      </c>
      <c r="D51" s="429">
        <f t="shared" si="3"/>
        <v>12122.821610782717</v>
      </c>
      <c r="E51" s="429">
        <f t="shared" si="3"/>
        <v>12221.671682217364</v>
      </c>
      <c r="F51" s="429">
        <f t="shared" ref="F51:M51" si="16">E27</f>
        <v>12318.85364135694</v>
      </c>
      <c r="G51" s="429">
        <f t="shared" si="16"/>
        <v>12418.682331964865</v>
      </c>
      <c r="H51" s="429">
        <f t="shared" si="16"/>
        <v>12477.372398141646</v>
      </c>
      <c r="I51" s="429">
        <f t="shared" si="16"/>
        <v>12488.119576698027</v>
      </c>
      <c r="J51" s="429">
        <f t="shared" si="16"/>
        <v>12481.844584366174</v>
      </c>
      <c r="K51" s="429">
        <f t="shared" si="16"/>
        <v>12449.113862886865</v>
      </c>
      <c r="L51" s="429">
        <f t="shared" si="16"/>
        <v>12407.585637656768</v>
      </c>
      <c r="M51" s="429">
        <f t="shared" si="16"/>
        <v>12356.799654051314</v>
      </c>
    </row>
    <row r="52" spans="1:13" ht="13.15">
      <c r="B52" s="8" t="str">
        <f t="shared" si="14"/>
        <v>Mathematics</v>
      </c>
      <c r="C52" s="500">
        <f>Stock_calculations!E56</f>
        <v>31626.900999999998</v>
      </c>
      <c r="D52" s="429">
        <f t="shared" si="3"/>
        <v>32167.409709804062</v>
      </c>
      <c r="E52" s="429">
        <f t="shared" si="3"/>
        <v>32527.048494648512</v>
      </c>
      <c r="F52" s="429">
        <f t="shared" ref="F52:M52" si="17">E28</f>
        <v>32875.768902220916</v>
      </c>
      <c r="G52" s="429">
        <f t="shared" si="17"/>
        <v>33166.835592737254</v>
      </c>
      <c r="H52" s="429">
        <f t="shared" si="17"/>
        <v>33373.130484969159</v>
      </c>
      <c r="I52" s="429">
        <f t="shared" si="17"/>
        <v>33403.928646911787</v>
      </c>
      <c r="J52" s="429">
        <f t="shared" si="17"/>
        <v>33390.55901674147</v>
      </c>
      <c r="K52" s="429">
        <f t="shared" si="17"/>
        <v>33353.95889929741</v>
      </c>
      <c r="L52" s="429">
        <f t="shared" si="17"/>
        <v>33275.825793307878</v>
      </c>
      <c r="M52" s="429">
        <f t="shared" si="17"/>
        <v>33104.110116680124</v>
      </c>
    </row>
    <row r="53" spans="1:13" ht="13.15">
      <c r="B53" s="8" t="str">
        <f t="shared" si="14"/>
        <v>Modern Foreign Languages</v>
      </c>
      <c r="C53" s="500">
        <f>Stock_calculations!E57</f>
        <v>14568.036</v>
      </c>
      <c r="D53" s="429">
        <f t="shared" si="3"/>
        <v>14546.562695004863</v>
      </c>
      <c r="E53" s="429">
        <f t="shared" si="3"/>
        <v>14960.500125482384</v>
      </c>
      <c r="F53" s="429">
        <f t="shared" ref="F53:M53" si="18">E29</f>
        <v>15793.75541878182</v>
      </c>
      <c r="G53" s="429">
        <f t="shared" si="18"/>
        <v>17001.294040427078</v>
      </c>
      <c r="H53" s="429">
        <f t="shared" si="18"/>
        <v>17909.640799178444</v>
      </c>
      <c r="I53" s="429">
        <f t="shared" si="18"/>
        <v>17926.689173475632</v>
      </c>
      <c r="J53" s="429">
        <f t="shared" si="18"/>
        <v>17908.002142384055</v>
      </c>
      <c r="K53" s="429">
        <f t="shared" si="18"/>
        <v>17816.329111724175</v>
      </c>
      <c r="L53" s="429">
        <f t="shared" si="18"/>
        <v>17695.761746935637</v>
      </c>
      <c r="M53" s="429">
        <f t="shared" si="18"/>
        <v>17554.106613121581</v>
      </c>
    </row>
    <row r="54" spans="1:13" ht="13.15">
      <c r="B54" s="8" t="str">
        <f t="shared" si="14"/>
        <v>Music</v>
      </c>
      <c r="C54" s="500">
        <f>Stock_calculations!E58</f>
        <v>4740.83</v>
      </c>
      <c r="D54" s="429">
        <f t="shared" si="3"/>
        <v>4777.0196808925748</v>
      </c>
      <c r="E54" s="429">
        <f t="shared" si="3"/>
        <v>4802.0103000815589</v>
      </c>
      <c r="F54" s="429">
        <f t="shared" ref="F54:M54" si="19">E30</f>
        <v>4799.2150922672672</v>
      </c>
      <c r="G54" s="429">
        <f t="shared" si="19"/>
        <v>4763.1609071916009</v>
      </c>
      <c r="H54" s="429">
        <f t="shared" si="19"/>
        <v>4703.5868510672381</v>
      </c>
      <c r="I54" s="429">
        <f t="shared" si="19"/>
        <v>4701.9423598489129</v>
      </c>
      <c r="J54" s="429">
        <f t="shared" si="19"/>
        <v>4690.0921577187437</v>
      </c>
      <c r="K54" s="429">
        <f t="shared" si="19"/>
        <v>4657.0993159194222</v>
      </c>
      <c r="L54" s="429">
        <f t="shared" si="19"/>
        <v>4627.9991483585309</v>
      </c>
      <c r="M54" s="429">
        <f t="shared" si="19"/>
        <v>4617.9613438509623</v>
      </c>
    </row>
    <row r="55" spans="1:13" ht="13.15">
      <c r="B55" s="8" t="str">
        <f t="shared" si="14"/>
        <v>Others</v>
      </c>
      <c r="C55" s="500">
        <f>Stock_calculations!E59</f>
        <v>9962.3119999999999</v>
      </c>
      <c r="D55" s="429">
        <f t="shared" si="3"/>
        <v>10011.689566672601</v>
      </c>
      <c r="E55" s="429">
        <f t="shared" si="3"/>
        <v>9871.4360585769045</v>
      </c>
      <c r="F55" s="429">
        <f t="shared" ref="F55:M55" si="20">E31</f>
        <v>9802.8664659286533</v>
      </c>
      <c r="G55" s="429">
        <f t="shared" si="20"/>
        <v>9779.9996811459259</v>
      </c>
      <c r="H55" s="429">
        <f t="shared" si="20"/>
        <v>9828.8187789126205</v>
      </c>
      <c r="I55" s="429">
        <f t="shared" si="20"/>
        <v>9902.6432983327304</v>
      </c>
      <c r="J55" s="429">
        <f t="shared" si="20"/>
        <v>10021.704264626595</v>
      </c>
      <c r="K55" s="429">
        <f t="shared" si="20"/>
        <v>10117.637378112931</v>
      </c>
      <c r="L55" s="429">
        <f t="shared" si="20"/>
        <v>10198.551220587957</v>
      </c>
      <c r="M55" s="429">
        <f t="shared" si="20"/>
        <v>10251.062165467029</v>
      </c>
    </row>
    <row r="56" spans="1:13" ht="13.15">
      <c r="B56" s="8" t="str">
        <f t="shared" si="14"/>
        <v>Physical Education</v>
      </c>
      <c r="C56" s="500">
        <f>Stock_calculations!E60</f>
        <v>17303.454000000002</v>
      </c>
      <c r="D56" s="429">
        <f t="shared" si="3"/>
        <v>17403.248831846169</v>
      </c>
      <c r="E56" s="429">
        <f t="shared" si="3"/>
        <v>17467.840481613293</v>
      </c>
      <c r="F56" s="429">
        <f t="shared" ref="F56:M56" si="21">E32</f>
        <v>17440.48320384034</v>
      </c>
      <c r="G56" s="429">
        <f t="shared" si="21"/>
        <v>17313.172579452279</v>
      </c>
      <c r="H56" s="429">
        <f t="shared" si="21"/>
        <v>17187.881292930902</v>
      </c>
      <c r="I56" s="429">
        <f t="shared" si="21"/>
        <v>17191.342405713534</v>
      </c>
      <c r="J56" s="429">
        <f t="shared" si="21"/>
        <v>17164.352183301642</v>
      </c>
      <c r="K56" s="429">
        <f t="shared" si="21"/>
        <v>17122.806777393394</v>
      </c>
      <c r="L56" s="429">
        <f t="shared" si="21"/>
        <v>17070.296157932542</v>
      </c>
      <c r="M56" s="429">
        <f t="shared" si="21"/>
        <v>16993.233424837621</v>
      </c>
    </row>
    <row r="57" spans="1:13" ht="13.15">
      <c r="B57" s="8" t="str">
        <f t="shared" si="14"/>
        <v>Physics</v>
      </c>
      <c r="C57" s="500">
        <f>Stock_calculations!E61</f>
        <v>10963.974000000002</v>
      </c>
      <c r="D57" s="429">
        <f t="shared" si="3"/>
        <v>11119.641840203176</v>
      </c>
      <c r="E57" s="429">
        <f t="shared" si="3"/>
        <v>11249.531081442823</v>
      </c>
      <c r="F57" s="429">
        <f t="shared" ref="F57:M57" si="22">E33</f>
        <v>11340.355385508758</v>
      </c>
      <c r="G57" s="429">
        <f t="shared" si="22"/>
        <v>11447.577514266144</v>
      </c>
      <c r="H57" s="429">
        <f t="shared" si="22"/>
        <v>11539.901184316213</v>
      </c>
      <c r="I57" s="429">
        <f t="shared" si="22"/>
        <v>11557.080356086555</v>
      </c>
      <c r="J57" s="429">
        <f t="shared" si="22"/>
        <v>11564.628843424573</v>
      </c>
      <c r="K57" s="429">
        <f t="shared" si="22"/>
        <v>11578.595707743094</v>
      </c>
      <c r="L57" s="429">
        <f t="shared" si="22"/>
        <v>11571.721942916893</v>
      </c>
      <c r="M57" s="429">
        <f t="shared" si="22"/>
        <v>11508.968446719866</v>
      </c>
    </row>
    <row r="58" spans="1:13" ht="13.15">
      <c r="B58" s="8" t="str">
        <f t="shared" si="14"/>
        <v>Religious Education</v>
      </c>
      <c r="C58" s="500">
        <f>Stock_calculations!E62</f>
        <v>7053.3070000000007</v>
      </c>
      <c r="D58" s="429">
        <f t="shared" si="3"/>
        <v>7097.3000342696587</v>
      </c>
      <c r="E58" s="429">
        <f t="shared" si="3"/>
        <v>7120.6659266992938</v>
      </c>
      <c r="F58" s="429">
        <f t="shared" ref="F58:M58" si="23">E34</f>
        <v>7108.3764446562136</v>
      </c>
      <c r="G58" s="429">
        <f t="shared" si="23"/>
        <v>7056.1080760693412</v>
      </c>
      <c r="H58" s="429">
        <f t="shared" si="23"/>
        <v>7002.6314971567417</v>
      </c>
      <c r="I58" s="429">
        <f t="shared" si="23"/>
        <v>7005.2088943042463</v>
      </c>
      <c r="J58" s="429">
        <f t="shared" si="23"/>
        <v>6996.4669888442941</v>
      </c>
      <c r="K58" s="429">
        <f t="shared" si="23"/>
        <v>6978.1245818499729</v>
      </c>
      <c r="L58" s="429">
        <f t="shared" si="23"/>
        <v>6956.4658800465722</v>
      </c>
      <c r="M58" s="429">
        <f t="shared" si="23"/>
        <v>6929.5060805997591</v>
      </c>
    </row>
    <row r="59" spans="1:13">
      <c r="C59" s="10"/>
      <c r="D59" s="10"/>
      <c r="E59" s="10"/>
      <c r="F59" s="10"/>
      <c r="G59" s="10"/>
      <c r="H59" s="10"/>
      <c r="I59" s="10"/>
      <c r="J59" s="10"/>
    </row>
    <row r="60" spans="1:13">
      <c r="A60" s="1080"/>
      <c r="B60" s="1080"/>
      <c r="C60" s="1085">
        <f>SUM(C39:C58)</f>
        <v>451979.57900000014</v>
      </c>
      <c r="E60" s="10"/>
    </row>
    <row r="61" spans="1:13">
      <c r="A61" s="1085">
        <f>C60-C61</f>
        <v>0</v>
      </c>
      <c r="B61" s="1080"/>
      <c r="C61" s="1085">
        <f>SUM(RAW_DATA_INPUTS!C45:AR45)-RAW_DATA_INPUTS!AO45-RAW_DATA_INPUTS!AP45</f>
        <v>451979.57899999997</v>
      </c>
    </row>
    <row r="67" spans="3:13">
      <c r="C67" s="295"/>
      <c r="D67" s="295"/>
      <c r="E67" s="295"/>
      <c r="F67" s="295"/>
      <c r="G67" s="295"/>
      <c r="H67" s="295"/>
      <c r="I67" s="295"/>
      <c r="J67" s="295"/>
      <c r="K67" s="295"/>
      <c r="L67" s="295"/>
      <c r="M67" s="295"/>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Q88"/>
  <sheetViews>
    <sheetView showGridLines="0" zoomScale="90" zoomScaleNormal="90" workbookViewId="0"/>
  </sheetViews>
  <sheetFormatPr defaultRowHeight="12.75"/>
  <cols>
    <col min="2" max="2" width="12.73046875" customWidth="1"/>
    <col min="3" max="13" width="9.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15">
      <c r="A4" s="56" t="s">
        <v>26</v>
      </c>
      <c r="B4" s="56"/>
      <c r="C4" s="56"/>
      <c r="D4" s="280"/>
      <c r="E4" s="56"/>
      <c r="F4" s="56"/>
      <c r="G4" s="56"/>
      <c r="H4" s="56"/>
      <c r="I4" s="56"/>
      <c r="J4" s="56"/>
      <c r="K4" s="56"/>
      <c r="L4" s="56"/>
      <c r="M4" s="56"/>
      <c r="N4" s="56"/>
      <c r="O4" s="56"/>
      <c r="P4" s="56"/>
      <c r="Q4" s="56"/>
    </row>
    <row r="5" spans="1:17" s="45" customFormat="1" ht="13.15">
      <c r="A5" s="58" t="s">
        <v>347</v>
      </c>
      <c r="B5" s="58"/>
      <c r="C5" s="58"/>
      <c r="D5" s="58"/>
      <c r="E5" s="58"/>
      <c r="F5" s="58"/>
      <c r="G5" s="58"/>
      <c r="H5" s="58"/>
      <c r="I5" s="58"/>
      <c r="J5" s="58"/>
      <c r="K5" s="58"/>
      <c r="L5" s="58"/>
      <c r="M5" s="58"/>
      <c r="N5" s="58"/>
      <c r="O5" s="58"/>
      <c r="P5" s="58"/>
      <c r="Q5" s="58"/>
    </row>
    <row r="6" spans="1:17" s="44" customFormat="1" ht="13.15">
      <c r="A6" s="54" t="s">
        <v>1287</v>
      </c>
      <c r="B6" s="59"/>
      <c r="C6" s="59"/>
      <c r="D6" s="280"/>
      <c r="E6" s="59"/>
      <c r="F6" s="59"/>
      <c r="G6" s="59"/>
      <c r="H6" s="59"/>
      <c r="I6" s="59"/>
      <c r="J6" s="59"/>
      <c r="K6" s="59"/>
      <c r="L6" s="59"/>
      <c r="M6" s="59"/>
      <c r="N6" s="59"/>
      <c r="O6" s="59"/>
      <c r="P6" s="318"/>
      <c r="Q6" s="318"/>
    </row>
    <row r="7" spans="1:17" s="44" customFormat="1" ht="13.15">
      <c r="A7" s="52" t="s">
        <v>186</v>
      </c>
      <c r="B7" s="54"/>
      <c r="C7" s="59"/>
      <c r="D7" s="280"/>
      <c r="E7" s="59"/>
      <c r="F7" s="59"/>
      <c r="G7" s="59"/>
      <c r="H7" s="59"/>
      <c r="I7" s="59"/>
      <c r="J7" s="59"/>
      <c r="K7" s="59"/>
      <c r="L7" s="59"/>
      <c r="M7" s="59"/>
      <c r="N7" s="59"/>
      <c r="O7" s="59"/>
      <c r="P7" s="318"/>
      <c r="Q7" s="318"/>
    </row>
    <row r="8" spans="1:17" s="44" customFormat="1" ht="13.15">
      <c r="A8" s="54" t="s">
        <v>24</v>
      </c>
      <c r="B8" s="59"/>
      <c r="C8" s="59"/>
      <c r="D8" s="280"/>
      <c r="E8" s="59"/>
      <c r="F8" s="59"/>
      <c r="G8" s="59"/>
      <c r="H8" s="59"/>
      <c r="I8" s="59"/>
      <c r="J8" s="59"/>
      <c r="K8" s="59"/>
      <c r="L8" s="59"/>
      <c r="M8" s="59"/>
      <c r="N8" s="59"/>
      <c r="O8" s="59"/>
      <c r="P8" s="318"/>
      <c r="Q8" s="318"/>
    </row>
    <row r="9" spans="1:17" s="44" customFormat="1" ht="13.15">
      <c r="A9" s="52" t="s">
        <v>339</v>
      </c>
      <c r="B9" s="59"/>
      <c r="C9" s="59"/>
      <c r="D9" s="280"/>
      <c r="E9" s="59"/>
      <c r="F9" s="59"/>
      <c r="G9" s="59"/>
      <c r="H9" s="59"/>
      <c r="I9" s="59"/>
      <c r="J9" s="59"/>
      <c r="K9" s="59"/>
      <c r="L9" s="59"/>
      <c r="M9" s="59"/>
      <c r="N9" s="59"/>
      <c r="O9" s="59"/>
      <c r="P9" s="318"/>
      <c r="Q9" s="318"/>
    </row>
    <row r="10" spans="1:17" s="48" customFormat="1" ht="13.15">
      <c r="A10" s="53">
        <f>SUM(A13:A2227)</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7" spans="2:6" ht="17.649999999999999">
      <c r="B17" s="37" t="s">
        <v>170</v>
      </c>
    </row>
    <row r="19" spans="2:6" ht="13.15">
      <c r="B19" s="74" t="s">
        <v>610</v>
      </c>
    </row>
    <row r="21" spans="2:6" ht="13.15">
      <c r="B21" s="1382" t="str">
        <f>RAW_DATA_INPUTS!B124</f>
        <v>Age group</v>
      </c>
      <c r="C21" s="1434" t="s">
        <v>70</v>
      </c>
      <c r="D21" s="1434"/>
      <c r="E21" s="1434"/>
      <c r="F21" s="1434"/>
    </row>
    <row r="22" spans="2:6" ht="13.15">
      <c r="B22" s="1383"/>
      <c r="C22" s="8" t="str">
        <f>RAW_DATA_INPUTS!C305</f>
        <v>2014/15</v>
      </c>
      <c r="D22" s="8" t="str">
        <f>RAW_DATA_INPUTS!D305</f>
        <v>2015/16</v>
      </c>
      <c r="E22" s="8" t="str">
        <f>RAW_DATA_INPUTS!E305</f>
        <v>2016/17</v>
      </c>
      <c r="F22" s="8" t="str">
        <f>RAW_DATA_INPUTS!F305</f>
        <v>2017/18</v>
      </c>
    </row>
    <row r="23" spans="2:6" ht="13.15">
      <c r="B23" s="8" t="str">
        <f>RAW_DATA_INPUTS!B125</f>
        <v>20-24</v>
      </c>
      <c r="C23" s="293">
        <f>RAW_DATA_INPUTS!C306</f>
        <v>9338.1990000000005</v>
      </c>
      <c r="D23" s="293">
        <f>RAW_DATA_INPUTS!D306</f>
        <v>7986.9989999999998</v>
      </c>
      <c r="E23" s="293">
        <f>RAW_DATA_INPUTS!E306</f>
        <v>7191.192</v>
      </c>
      <c r="F23" s="293">
        <f>RAW_DATA_INPUTS!F306</f>
        <v>6741.5360000000001</v>
      </c>
    </row>
    <row r="24" spans="2:6" ht="13.15">
      <c r="B24" s="8" t="str">
        <f>RAW_DATA_INPUTS!B126</f>
        <v>25-29</v>
      </c>
      <c r="C24" s="293">
        <f>RAW_DATA_INPUTS!C307</f>
        <v>6828.7790000000005</v>
      </c>
      <c r="D24" s="293">
        <f>RAW_DATA_INPUTS!D307</f>
        <v>6737.1189999999997</v>
      </c>
      <c r="E24" s="293">
        <f>RAW_DATA_INPUTS!E307</f>
        <v>6105.6049999999996</v>
      </c>
      <c r="F24" s="293">
        <f>RAW_DATA_INPUTS!F307</f>
        <v>6182.7020000000002</v>
      </c>
    </row>
    <row r="25" spans="2:6" ht="13.15">
      <c r="B25" s="8" t="str">
        <f>RAW_DATA_INPUTS!B127</f>
        <v>30-34</v>
      </c>
      <c r="C25" s="293">
        <f>RAW_DATA_INPUTS!C308</f>
        <v>3183.2649999999999</v>
      </c>
      <c r="D25" s="293">
        <f>RAW_DATA_INPUTS!D308</f>
        <v>3216.701</v>
      </c>
      <c r="E25" s="293">
        <f>RAW_DATA_INPUTS!E308</f>
        <v>3240.5430000000001</v>
      </c>
      <c r="F25" s="293">
        <f>RAW_DATA_INPUTS!F308</f>
        <v>3268.4029999999998</v>
      </c>
    </row>
    <row r="26" spans="2:6" ht="13.15">
      <c r="B26" s="8" t="str">
        <f>RAW_DATA_INPUTS!B128</f>
        <v>35-39</v>
      </c>
      <c r="C26" s="293">
        <f>RAW_DATA_INPUTS!C309</f>
        <v>2708.99</v>
      </c>
      <c r="D26" s="293">
        <f>RAW_DATA_INPUTS!D309</f>
        <v>2719.23</v>
      </c>
      <c r="E26" s="293">
        <f>RAW_DATA_INPUTS!E309</f>
        <v>2461.7069999999999</v>
      </c>
      <c r="F26" s="293">
        <f>RAW_DATA_INPUTS!F309</f>
        <v>2527.9360000000001</v>
      </c>
    </row>
    <row r="27" spans="2:6" ht="13.15">
      <c r="B27" s="8" t="str">
        <f>RAW_DATA_INPUTS!B129</f>
        <v>40-44</v>
      </c>
      <c r="C27" s="293">
        <f>RAW_DATA_INPUTS!C310</f>
        <v>2609.2049999999999</v>
      </c>
      <c r="D27" s="293">
        <f>RAW_DATA_INPUTS!D310</f>
        <v>2509.23</v>
      </c>
      <c r="E27" s="293">
        <f>RAW_DATA_INPUTS!E310</f>
        <v>2285.6410000000001</v>
      </c>
      <c r="F27" s="293">
        <f>RAW_DATA_INPUTS!F310</f>
        <v>2237.8609999999999</v>
      </c>
    </row>
    <row r="28" spans="2:6" ht="13.15">
      <c r="B28" s="8" t="str">
        <f>RAW_DATA_INPUTS!B130</f>
        <v>45-49</v>
      </c>
      <c r="C28" s="293">
        <f>RAW_DATA_INPUTS!C311</f>
        <v>1949.9929999999999</v>
      </c>
      <c r="D28" s="293">
        <f>RAW_DATA_INPUTS!D311</f>
        <v>1905.6389999999999</v>
      </c>
      <c r="E28" s="293">
        <f>RAW_DATA_INPUTS!E311</f>
        <v>1836.7260000000001</v>
      </c>
      <c r="F28" s="293">
        <f>RAW_DATA_INPUTS!F311</f>
        <v>1892.5619999999999</v>
      </c>
    </row>
    <row r="29" spans="2:6" ht="13.15">
      <c r="B29" s="8" t="str">
        <f>RAW_DATA_INPUTS!B131</f>
        <v>50-54</v>
      </c>
      <c r="C29" s="293">
        <f>RAW_DATA_INPUTS!C312</f>
        <v>1265.393</v>
      </c>
      <c r="D29" s="293">
        <f>RAW_DATA_INPUTS!D312</f>
        <v>1328.3989999999999</v>
      </c>
      <c r="E29" s="293">
        <f>RAW_DATA_INPUTS!E312</f>
        <v>1284.425</v>
      </c>
      <c r="F29" s="293">
        <f>RAW_DATA_INPUTS!F312</f>
        <v>1131.317</v>
      </c>
    </row>
    <row r="30" spans="2:6" ht="13.15">
      <c r="B30" s="8" t="str">
        <f>RAW_DATA_INPUTS!B132</f>
        <v>55-59</v>
      </c>
      <c r="C30" s="293">
        <f>RAW_DATA_INPUTS!C313</f>
        <v>769.04399999999998</v>
      </c>
      <c r="D30" s="293">
        <f>RAW_DATA_INPUTS!D313</f>
        <v>701.08299999999997</v>
      </c>
      <c r="E30" s="293">
        <f>RAW_DATA_INPUTS!E313</f>
        <v>715.26800000000003</v>
      </c>
      <c r="F30" s="293">
        <f>RAW_DATA_INPUTS!F313</f>
        <v>591.16499999999996</v>
      </c>
    </row>
    <row r="31" spans="2:6" ht="13.15">
      <c r="B31" s="8" t="str">
        <f>RAW_DATA_INPUTS!B133</f>
        <v>60-64</v>
      </c>
      <c r="C31" s="293">
        <f>RAW_DATA_INPUTS!C314</f>
        <v>346.92599999999999</v>
      </c>
      <c r="D31" s="293">
        <f>RAW_DATA_INPUTS!D314</f>
        <v>371.72800000000001</v>
      </c>
      <c r="E31" s="293">
        <f>RAW_DATA_INPUTS!E314</f>
        <v>297.54500000000002</v>
      </c>
      <c r="F31" s="293">
        <f>RAW_DATA_INPUTS!F314</f>
        <v>269.05700000000002</v>
      </c>
    </row>
    <row r="32" spans="2:6" ht="13.15">
      <c r="B32" s="8" t="str">
        <f>RAW_DATA_INPUTS!B134</f>
        <v>65 plus</v>
      </c>
      <c r="C32" s="293">
        <f>RAW_DATA_INPUTS!C315</f>
        <v>116.55800000000001</v>
      </c>
      <c r="D32" s="293">
        <f>RAW_DATA_INPUTS!D315</f>
        <v>94.381</v>
      </c>
      <c r="E32" s="293">
        <f>RAW_DATA_INPUTS!E315</f>
        <v>84.171000000000006</v>
      </c>
      <c r="F32" s="293">
        <f>RAW_DATA_INPUTS!F315</f>
        <v>76.248999999999995</v>
      </c>
    </row>
    <row r="33" spans="1:6" ht="13.15">
      <c r="B33" s="8" t="str">
        <f>RAW_DATA_INPUTS!B135</f>
        <v>Total</v>
      </c>
      <c r="C33" s="293">
        <f>RAW_DATA_INPUTS!C316</f>
        <v>29116.352000000003</v>
      </c>
      <c r="D33" s="293">
        <f>RAW_DATA_INPUTS!D316</f>
        <v>27570.508999999998</v>
      </c>
      <c r="E33" s="293">
        <f>RAW_DATA_INPUTS!E316</f>
        <v>25502.822999999993</v>
      </c>
      <c r="F33" s="293">
        <f>RAW_DATA_INPUTS!F316</f>
        <v>24918.788</v>
      </c>
    </row>
    <row r="34" spans="1:6">
      <c r="A34" s="1080">
        <f>SUM(C34:F34)</f>
        <v>0</v>
      </c>
      <c r="B34" s="1080"/>
      <c r="C34" s="1090">
        <f>SUM(C23:C32)-C33</f>
        <v>0</v>
      </c>
      <c r="D34" s="1090">
        <f>SUM(D23:D32)-D33</f>
        <v>0</v>
      </c>
      <c r="E34" s="1090">
        <f>SUM(E23:E32)-E33</f>
        <v>0</v>
      </c>
      <c r="F34" s="1090">
        <f>SUM(F23:F32)-F33</f>
        <v>0</v>
      </c>
    </row>
    <row r="36" spans="1:6" ht="13.15">
      <c r="B36" s="74" t="s">
        <v>171</v>
      </c>
    </row>
    <row r="38" spans="1:6" ht="13.15">
      <c r="B38" s="1382" t="str">
        <f>RAW_DATA_INPUTS!B141</f>
        <v>Age group</v>
      </c>
      <c r="C38" s="1434" t="str">
        <f>C21</f>
        <v>Year</v>
      </c>
      <c r="D38" s="1434"/>
      <c r="E38" s="1434"/>
      <c r="F38" s="1434"/>
    </row>
    <row r="39" spans="1:6" ht="13.15">
      <c r="B39" s="1383"/>
      <c r="C39" s="8" t="str">
        <f>C22</f>
        <v>2014/15</v>
      </c>
      <c r="D39" s="8" t="str">
        <f>D22</f>
        <v>2015/16</v>
      </c>
      <c r="E39" s="8" t="str">
        <f>E22</f>
        <v>2016/17</v>
      </c>
      <c r="F39" s="8" t="str">
        <f>F22</f>
        <v>2017/18</v>
      </c>
    </row>
    <row r="40" spans="1:6" ht="13.15">
      <c r="B40" s="8" t="str">
        <f>RAW_DATA_INPUTS!B159</f>
        <v>20-24</v>
      </c>
      <c r="C40" s="293">
        <f>RAW_DATA_INPUTS!C322</f>
        <v>5623.1660000000002</v>
      </c>
      <c r="D40" s="293">
        <f>RAW_DATA_INPUTS!D322</f>
        <v>5429.6980000000003</v>
      </c>
      <c r="E40" s="293">
        <f>RAW_DATA_INPUTS!E322</f>
        <v>5085.0410000000002</v>
      </c>
      <c r="F40" s="293">
        <f>RAW_DATA_INPUTS!F322</f>
        <v>4965.88</v>
      </c>
    </row>
    <row r="41" spans="1:6" ht="13.15">
      <c r="B41" s="8" t="str">
        <f>RAW_DATA_INPUTS!B160</f>
        <v>25-29</v>
      </c>
      <c r="C41" s="293">
        <f>RAW_DATA_INPUTS!C323</f>
        <v>5608.1549999999997</v>
      </c>
      <c r="D41" s="293">
        <f>RAW_DATA_INPUTS!D323</f>
        <v>5754.3959999999997</v>
      </c>
      <c r="E41" s="293">
        <f>RAW_DATA_INPUTS!E323</f>
        <v>5675.4380000000001</v>
      </c>
      <c r="F41" s="293">
        <f>RAW_DATA_INPUTS!F323</f>
        <v>5467.3869999999997</v>
      </c>
    </row>
    <row r="42" spans="1:6" ht="13.15">
      <c r="B42" s="8" t="str">
        <f>RAW_DATA_INPUTS!B161</f>
        <v>30-34</v>
      </c>
      <c r="C42" s="293">
        <f>RAW_DATA_INPUTS!C324</f>
        <v>2811.123</v>
      </c>
      <c r="D42" s="293">
        <f>RAW_DATA_INPUTS!D324</f>
        <v>2865.643</v>
      </c>
      <c r="E42" s="293">
        <f>RAW_DATA_INPUTS!E324</f>
        <v>2845.2170000000001</v>
      </c>
      <c r="F42" s="293">
        <f>RAW_DATA_INPUTS!F324</f>
        <v>2930.7750000000001</v>
      </c>
    </row>
    <row r="43" spans="1:6" ht="13.15">
      <c r="B43" s="8" t="str">
        <f>RAW_DATA_INPUTS!B162</f>
        <v>35-39</v>
      </c>
      <c r="C43" s="293">
        <f>RAW_DATA_INPUTS!C325</f>
        <v>2081.837</v>
      </c>
      <c r="D43" s="293">
        <f>RAW_DATA_INPUTS!D325</f>
        <v>2156.4540000000002</v>
      </c>
      <c r="E43" s="293">
        <f>RAW_DATA_INPUTS!E325</f>
        <v>2181.527</v>
      </c>
      <c r="F43" s="293">
        <f>RAW_DATA_INPUTS!F325</f>
        <v>2223.6849999999999</v>
      </c>
    </row>
    <row r="44" spans="1:6" ht="13.15">
      <c r="B44" s="8" t="str">
        <f>RAW_DATA_INPUTS!B163</f>
        <v>40-44</v>
      </c>
      <c r="C44" s="293">
        <f>RAW_DATA_INPUTS!C326</f>
        <v>1758.748</v>
      </c>
      <c r="D44" s="293">
        <f>RAW_DATA_INPUTS!D326</f>
        <v>1837.2940000000001</v>
      </c>
      <c r="E44" s="293">
        <f>RAW_DATA_INPUTS!E326</f>
        <v>1757.0250000000001</v>
      </c>
      <c r="F44" s="293">
        <f>RAW_DATA_INPUTS!F326</f>
        <v>1779.58</v>
      </c>
    </row>
    <row r="45" spans="1:6" ht="13.15">
      <c r="B45" s="8" t="str">
        <f>RAW_DATA_INPUTS!B164</f>
        <v>45-49</v>
      </c>
      <c r="C45" s="293">
        <f>RAW_DATA_INPUTS!C327</f>
        <v>1485.807</v>
      </c>
      <c r="D45" s="293">
        <f>RAW_DATA_INPUTS!D327</f>
        <v>1488.049</v>
      </c>
      <c r="E45" s="293">
        <f>RAW_DATA_INPUTS!E327</f>
        <v>1588.89</v>
      </c>
      <c r="F45" s="293">
        <f>RAW_DATA_INPUTS!F327</f>
        <v>1676.9280000000001</v>
      </c>
    </row>
    <row r="46" spans="1:6" ht="13.15">
      <c r="B46" s="8" t="str">
        <f>RAW_DATA_INPUTS!B165</f>
        <v>50-54</v>
      </c>
      <c r="C46" s="293">
        <f>RAW_DATA_INPUTS!C328</f>
        <v>1077.769</v>
      </c>
      <c r="D46" s="293">
        <f>RAW_DATA_INPUTS!D328</f>
        <v>1116.3699999999999</v>
      </c>
      <c r="E46" s="293">
        <f>RAW_DATA_INPUTS!E328</f>
        <v>1141.4949999999999</v>
      </c>
      <c r="F46" s="293">
        <f>RAW_DATA_INPUTS!F328</f>
        <v>1205.511</v>
      </c>
    </row>
    <row r="47" spans="1:6" ht="13.15">
      <c r="B47" s="8" t="str">
        <f>RAW_DATA_INPUTS!B166</f>
        <v>55-59</v>
      </c>
      <c r="C47" s="293">
        <f>RAW_DATA_INPUTS!C329</f>
        <v>741.49599999999998</v>
      </c>
      <c r="D47" s="293">
        <f>RAW_DATA_INPUTS!D329</f>
        <v>706.06200000000001</v>
      </c>
      <c r="E47" s="293">
        <f>RAW_DATA_INPUTS!E329</f>
        <v>648.63599999999997</v>
      </c>
      <c r="F47" s="293">
        <f>RAW_DATA_INPUTS!F329</f>
        <v>734.09400000000005</v>
      </c>
    </row>
    <row r="48" spans="1:6" ht="13.15">
      <c r="B48" s="8" t="str">
        <f>RAW_DATA_INPUTS!B167</f>
        <v>60-64</v>
      </c>
      <c r="C48" s="293">
        <f>RAW_DATA_INPUTS!C330</f>
        <v>376.69200000000001</v>
      </c>
      <c r="D48" s="293">
        <f>RAW_DATA_INPUTS!D330</f>
        <v>347.30500000000001</v>
      </c>
      <c r="E48" s="293">
        <f>RAW_DATA_INPUTS!E330</f>
        <v>327.83499999999998</v>
      </c>
      <c r="F48" s="293">
        <f>RAW_DATA_INPUTS!F330</f>
        <v>334.30200000000002</v>
      </c>
    </row>
    <row r="49" spans="1:11" ht="13.15">
      <c r="B49" s="8" t="str">
        <f>RAW_DATA_INPUTS!B168</f>
        <v>65 plus</v>
      </c>
      <c r="C49" s="293">
        <f>RAW_DATA_INPUTS!C331</f>
        <v>121.56399999999999</v>
      </c>
      <c r="D49" s="293">
        <f>RAW_DATA_INPUTS!D331</f>
        <v>96.155000000000001</v>
      </c>
      <c r="E49" s="293">
        <f>RAW_DATA_INPUTS!E331</f>
        <v>105.60299999999999</v>
      </c>
      <c r="F49" s="293">
        <f>RAW_DATA_INPUTS!F331</f>
        <v>104.706</v>
      </c>
    </row>
    <row r="50" spans="1:11" ht="13.15">
      <c r="B50" s="8" t="str">
        <f>RAW_DATA_INPUTS!B169</f>
        <v>Total</v>
      </c>
      <c r="C50" s="293">
        <f>RAW_DATA_INPUTS!C332</f>
        <v>21686.356999999996</v>
      </c>
      <c r="D50" s="293">
        <f>RAW_DATA_INPUTS!D332</f>
        <v>21797.425999999999</v>
      </c>
      <c r="E50" s="293">
        <f>RAW_DATA_INPUTS!E332</f>
        <v>21356.706999999995</v>
      </c>
      <c r="F50" s="293">
        <f>RAW_DATA_INPUTS!F332</f>
        <v>21422.847999999998</v>
      </c>
    </row>
    <row r="51" spans="1:11">
      <c r="A51" s="1080">
        <f>SUM(C51:F51)</f>
        <v>0</v>
      </c>
      <c r="B51" s="1080"/>
      <c r="C51" s="1090">
        <f>SUM(C40:C49)-C50</f>
        <v>0</v>
      </c>
      <c r="D51" s="1090">
        <f>SUM(D40:D49)-D50</f>
        <v>0</v>
      </c>
      <c r="E51" s="1090">
        <f>SUM(E40:E49)-E50</f>
        <v>0</v>
      </c>
      <c r="F51" s="1090">
        <f>SUM(F40:F49)-F50</f>
        <v>0</v>
      </c>
    </row>
    <row r="53" spans="1:11" ht="17.649999999999999">
      <c r="B53" s="37" t="s">
        <v>172</v>
      </c>
    </row>
    <row r="55" spans="1:11" ht="13.15">
      <c r="B55" s="74" t="s">
        <v>611</v>
      </c>
    </row>
    <row r="57" spans="1:11">
      <c r="B57" s="1382" t="str">
        <f>B38</f>
        <v>Age group</v>
      </c>
      <c r="C57" s="1380" t="str">
        <f>C39</f>
        <v>2014/15</v>
      </c>
      <c r="D57" s="1380" t="str">
        <f>D39</f>
        <v>2015/16</v>
      </c>
      <c r="E57" s="1380" t="str">
        <f>E39</f>
        <v>2016/17</v>
      </c>
      <c r="F57" s="1380" t="str">
        <f>F39</f>
        <v>2017/18</v>
      </c>
      <c r="G57" s="1380" t="str">
        <f>C57</f>
        <v>2014/15</v>
      </c>
      <c r="H57" s="1380" t="str">
        <f>D57</f>
        <v>2015/16</v>
      </c>
      <c r="I57" s="1380" t="str">
        <f>E57</f>
        <v>2016/17</v>
      </c>
      <c r="J57" s="1380" t="str">
        <f>F57</f>
        <v>2017/18</v>
      </c>
      <c r="K57" s="1432" t="s">
        <v>8</v>
      </c>
    </row>
    <row r="58" spans="1:11">
      <c r="B58" s="1383"/>
      <c r="C58" s="1381"/>
      <c r="D58" s="1381"/>
      <c r="E58" s="1381"/>
      <c r="F58" s="1381"/>
      <c r="G58" s="1381"/>
      <c r="H58" s="1381"/>
      <c r="I58" s="1381"/>
      <c r="J58" s="1381"/>
      <c r="K58" s="1433"/>
    </row>
    <row r="59" spans="1:11" ht="13.15">
      <c r="B59" s="137" t="str">
        <f t="shared" ref="B59:B69" si="0">B40</f>
        <v>20-24</v>
      </c>
      <c r="C59" s="483">
        <f t="shared" ref="C59:F69" si="1">C23/C$33</f>
        <v>0.32072008883530462</v>
      </c>
      <c r="D59" s="483">
        <f t="shared" si="1"/>
        <v>0.28969356351019854</v>
      </c>
      <c r="E59" s="483">
        <f t="shared" si="1"/>
        <v>0.28197631297523423</v>
      </c>
      <c r="F59" s="483">
        <f t="shared" si="1"/>
        <v>0.27054028470405544</v>
      </c>
      <c r="G59" s="516">
        <f t="shared" ref="G59:G69" si="2">C59*H$14</f>
        <v>3.2072008883530463E-2</v>
      </c>
      <c r="H59" s="516">
        <f t="shared" ref="H59:J69" si="3">D59*I$14</f>
        <v>5.7938712702039707E-2</v>
      </c>
      <c r="I59" s="516">
        <f t="shared" si="3"/>
        <v>8.459289389257027E-2</v>
      </c>
      <c r="J59" s="516">
        <f t="shared" si="3"/>
        <v>0.10821611388162218</v>
      </c>
      <c r="K59" s="459">
        <f>SUM(G59:J59)</f>
        <v>0.28281972935976263</v>
      </c>
    </row>
    <row r="60" spans="1:11" ht="13.15">
      <c r="B60" s="137" t="str">
        <f t="shared" si="0"/>
        <v>25-29</v>
      </c>
      <c r="C60" s="483">
        <f t="shared" si="1"/>
        <v>0.23453415455342758</v>
      </c>
      <c r="D60" s="483">
        <f t="shared" si="1"/>
        <v>0.244359616284197</v>
      </c>
      <c r="E60" s="483">
        <f t="shared" si="1"/>
        <v>0.23940898621301654</v>
      </c>
      <c r="F60" s="483">
        <f t="shared" si="1"/>
        <v>0.24811407360582707</v>
      </c>
      <c r="G60" s="516">
        <f t="shared" si="2"/>
        <v>2.3453415455342758E-2</v>
      </c>
      <c r="H60" s="516">
        <f t="shared" si="3"/>
        <v>4.8871923256839402E-2</v>
      </c>
      <c r="I60" s="516">
        <f t="shared" si="3"/>
        <v>7.1822695863904953E-2</v>
      </c>
      <c r="J60" s="516">
        <f t="shared" si="3"/>
        <v>9.924562944233084E-2</v>
      </c>
      <c r="K60" s="459">
        <f t="shared" ref="K60:K69" si="4">SUM(G60:J60)</f>
        <v>0.24339366401841794</v>
      </c>
    </row>
    <row r="61" spans="1:11" ht="13.15">
      <c r="B61" s="137" t="str">
        <f t="shared" si="0"/>
        <v>30-34</v>
      </c>
      <c r="C61" s="483">
        <f t="shared" si="1"/>
        <v>0.1093291151309065</v>
      </c>
      <c r="D61" s="483">
        <f t="shared" si="1"/>
        <v>0.11667180319376767</v>
      </c>
      <c r="E61" s="483">
        <f t="shared" si="1"/>
        <v>0.12706605068780036</v>
      </c>
      <c r="F61" s="483">
        <f t="shared" si="1"/>
        <v>0.13116219777623211</v>
      </c>
      <c r="G61" s="516">
        <f t="shared" si="2"/>
        <v>1.093291151309065E-2</v>
      </c>
      <c r="H61" s="516">
        <f t="shared" si="3"/>
        <v>2.3334360638753535E-2</v>
      </c>
      <c r="I61" s="516">
        <f t="shared" si="3"/>
        <v>3.8119815206340106E-2</v>
      </c>
      <c r="J61" s="516">
        <f t="shared" si="3"/>
        <v>5.246487911049285E-2</v>
      </c>
      <c r="K61" s="459">
        <f t="shared" si="4"/>
        <v>0.12485196646867713</v>
      </c>
    </row>
    <row r="62" spans="1:11" ht="13.15">
      <c r="B62" s="137" t="str">
        <f t="shared" si="0"/>
        <v>35-39</v>
      </c>
      <c r="C62" s="483">
        <f t="shared" si="1"/>
        <v>9.3040158327526726E-2</v>
      </c>
      <c r="D62" s="483">
        <f t="shared" si="1"/>
        <v>9.8628211760617118E-2</v>
      </c>
      <c r="E62" s="483">
        <f t="shared" si="1"/>
        <v>9.652684332240398E-2</v>
      </c>
      <c r="F62" s="483">
        <f t="shared" si="1"/>
        <v>0.10144698851324552</v>
      </c>
      <c r="G62" s="516">
        <f t="shared" si="2"/>
        <v>9.3040158327526729E-3</v>
      </c>
      <c r="H62" s="516">
        <f t="shared" si="3"/>
        <v>1.9725642352123426E-2</v>
      </c>
      <c r="I62" s="516">
        <f t="shared" si="3"/>
        <v>2.8958052996721193E-2</v>
      </c>
      <c r="J62" s="516">
        <f t="shared" si="3"/>
        <v>4.0578795405298212E-2</v>
      </c>
      <c r="K62" s="459">
        <f t="shared" si="4"/>
        <v>9.8566506586895503E-2</v>
      </c>
    </row>
    <row r="63" spans="1:11" ht="13.15">
      <c r="B63" s="137" t="str">
        <f t="shared" si="0"/>
        <v>40-44</v>
      </c>
      <c r="C63" s="483">
        <f t="shared" si="1"/>
        <v>8.961304630470189E-2</v>
      </c>
      <c r="D63" s="483">
        <f t="shared" si="1"/>
        <v>9.1011377410551264E-2</v>
      </c>
      <c r="E63" s="483">
        <f t="shared" si="1"/>
        <v>8.9623058592376251E-2</v>
      </c>
      <c r="F63" s="483">
        <f t="shared" si="1"/>
        <v>8.9806173558681895E-2</v>
      </c>
      <c r="G63" s="516">
        <f t="shared" si="2"/>
        <v>8.9613046304701897E-3</v>
      </c>
      <c r="H63" s="516">
        <f t="shared" si="3"/>
        <v>1.8202275482110255E-2</v>
      </c>
      <c r="I63" s="516">
        <f t="shared" si="3"/>
        <v>2.6886917577712874E-2</v>
      </c>
      <c r="J63" s="516">
        <f t="shared" si="3"/>
        <v>3.5922469423472762E-2</v>
      </c>
      <c r="K63" s="459">
        <f t="shared" si="4"/>
        <v>8.9972967113766081E-2</v>
      </c>
    </row>
    <row r="64" spans="1:11" ht="13.15">
      <c r="B64" s="137" t="str">
        <f t="shared" si="0"/>
        <v>45-49</v>
      </c>
      <c r="C64" s="483">
        <f t="shared" si="1"/>
        <v>6.6972435283101386E-2</v>
      </c>
      <c r="D64" s="483">
        <f t="shared" si="1"/>
        <v>6.9118745685834093E-2</v>
      </c>
      <c r="E64" s="483">
        <f t="shared" si="1"/>
        <v>7.2020497495512578E-2</v>
      </c>
      <c r="F64" s="483">
        <f t="shared" si="1"/>
        <v>7.5949199455447022E-2</v>
      </c>
      <c r="G64" s="516">
        <f t="shared" si="2"/>
        <v>6.697243528310139E-3</v>
      </c>
      <c r="H64" s="516">
        <f t="shared" si="3"/>
        <v>1.3823749137166819E-2</v>
      </c>
      <c r="I64" s="516">
        <f t="shared" si="3"/>
        <v>2.1606149248653773E-2</v>
      </c>
      <c r="J64" s="516">
        <f t="shared" si="3"/>
        <v>3.0379679782178811E-2</v>
      </c>
      <c r="K64" s="459">
        <f t="shared" si="4"/>
        <v>7.2506821696309551E-2</v>
      </c>
    </row>
    <row r="65" spans="1:11" ht="13.15">
      <c r="B65" s="137" t="str">
        <f t="shared" si="0"/>
        <v>50-54</v>
      </c>
      <c r="C65" s="483">
        <f t="shared" si="1"/>
        <v>4.345987436887698E-2</v>
      </c>
      <c r="D65" s="483">
        <f t="shared" si="1"/>
        <v>4.8181881589491146E-2</v>
      </c>
      <c r="E65" s="483">
        <f t="shared" si="1"/>
        <v>5.0364032248508342E-2</v>
      </c>
      <c r="F65" s="483">
        <f t="shared" si="1"/>
        <v>4.5400161516683718E-2</v>
      </c>
      <c r="G65" s="516">
        <f t="shared" si="2"/>
        <v>4.3459874368876978E-3</v>
      </c>
      <c r="H65" s="516">
        <f t="shared" si="3"/>
        <v>9.6363763178982306E-3</v>
      </c>
      <c r="I65" s="516">
        <f t="shared" si="3"/>
        <v>1.5109209674552503E-2</v>
      </c>
      <c r="J65" s="516">
        <f t="shared" si="3"/>
        <v>1.8160064606673489E-2</v>
      </c>
      <c r="K65" s="459">
        <f t="shared" si="4"/>
        <v>4.7251638036011921E-2</v>
      </c>
    </row>
    <row r="66" spans="1:11" ht="13.15">
      <c r="B66" s="137" t="str">
        <f t="shared" si="0"/>
        <v>55-59</v>
      </c>
      <c r="C66" s="483">
        <f t="shared" si="1"/>
        <v>2.6412786876597726E-2</v>
      </c>
      <c r="D66" s="483">
        <f t="shared" si="1"/>
        <v>2.5428728936415356E-2</v>
      </c>
      <c r="E66" s="483">
        <f t="shared" si="1"/>
        <v>2.8046620564319495E-2</v>
      </c>
      <c r="F66" s="483">
        <f t="shared" si="1"/>
        <v>2.3723665854053572E-2</v>
      </c>
      <c r="G66" s="516">
        <f t="shared" si="2"/>
        <v>2.6412786876597728E-3</v>
      </c>
      <c r="H66" s="516">
        <f t="shared" si="3"/>
        <v>5.0857457872830712E-3</v>
      </c>
      <c r="I66" s="516">
        <f t="shared" si="3"/>
        <v>8.4139861692958482E-3</v>
      </c>
      <c r="J66" s="516">
        <f t="shared" si="3"/>
        <v>9.4894663416214293E-3</v>
      </c>
      <c r="K66" s="459">
        <f t="shared" si="4"/>
        <v>2.5630476985860122E-2</v>
      </c>
    </row>
    <row r="67" spans="1:11" ht="13.15">
      <c r="B67" s="137" t="str">
        <f t="shared" si="0"/>
        <v>60-64</v>
      </c>
      <c r="C67" s="483">
        <f t="shared" si="1"/>
        <v>1.191516025084461E-2</v>
      </c>
      <c r="D67" s="483">
        <f t="shared" si="1"/>
        <v>1.3482812377529919E-2</v>
      </c>
      <c r="E67" s="483">
        <f t="shared" si="1"/>
        <v>1.1667139751548292E-2</v>
      </c>
      <c r="F67" s="483">
        <f t="shared" si="1"/>
        <v>1.079735499174358E-2</v>
      </c>
      <c r="G67" s="516">
        <f t="shared" si="2"/>
        <v>1.1915160250844611E-3</v>
      </c>
      <c r="H67" s="516">
        <f t="shared" si="3"/>
        <v>2.696562475505984E-3</v>
      </c>
      <c r="I67" s="516">
        <f t="shared" si="3"/>
        <v>3.5001419254644876E-3</v>
      </c>
      <c r="J67" s="516">
        <f t="shared" si="3"/>
        <v>4.3189419966974318E-3</v>
      </c>
      <c r="K67" s="459">
        <f t="shared" si="4"/>
        <v>1.1707162422752364E-2</v>
      </c>
    </row>
    <row r="68" spans="1:11" ht="13.15">
      <c r="B68" s="137" t="str">
        <f t="shared" si="0"/>
        <v>65 plus</v>
      </c>
      <c r="C68" s="483">
        <f t="shared" si="1"/>
        <v>4.0031800687119045E-3</v>
      </c>
      <c r="D68" s="483">
        <f t="shared" si="1"/>
        <v>3.4232592513979343E-3</v>
      </c>
      <c r="E68" s="483">
        <f t="shared" si="1"/>
        <v>3.3004581492801807E-3</v>
      </c>
      <c r="F68" s="483">
        <f t="shared" si="1"/>
        <v>3.0599000240300609E-3</v>
      </c>
      <c r="G68" s="516">
        <f t="shared" si="2"/>
        <v>4.0031800687119045E-4</v>
      </c>
      <c r="H68" s="516">
        <f t="shared" si="3"/>
        <v>6.8465185027958685E-4</v>
      </c>
      <c r="I68" s="516">
        <f t="shared" si="3"/>
        <v>9.9013744478405408E-4</v>
      </c>
      <c r="J68" s="516">
        <f t="shared" si="3"/>
        <v>1.2239600096120243E-3</v>
      </c>
      <c r="K68" s="459">
        <f t="shared" si="4"/>
        <v>3.2990673115468557E-3</v>
      </c>
    </row>
    <row r="69" spans="1:11" ht="13.15">
      <c r="B69" s="137" t="str">
        <f t="shared" si="0"/>
        <v>Total</v>
      </c>
      <c r="C69" s="484">
        <f t="shared" si="1"/>
        <v>1</v>
      </c>
      <c r="D69" s="484">
        <f t="shared" si="1"/>
        <v>1</v>
      </c>
      <c r="E69" s="484">
        <f t="shared" si="1"/>
        <v>1</v>
      </c>
      <c r="F69" s="484">
        <f t="shared" si="1"/>
        <v>1</v>
      </c>
      <c r="G69" s="517">
        <f t="shared" si="2"/>
        <v>0.1</v>
      </c>
      <c r="H69" s="516">
        <f t="shared" si="3"/>
        <v>0.2</v>
      </c>
      <c r="I69" s="516">
        <f t="shared" si="3"/>
        <v>0.3</v>
      </c>
      <c r="J69" s="516">
        <f t="shared" si="3"/>
        <v>0.4</v>
      </c>
      <c r="K69" s="459">
        <f t="shared" si="4"/>
        <v>1</v>
      </c>
    </row>
    <row r="70" spans="1:11">
      <c r="A70" s="1091">
        <f>SUM(C70:G70)</f>
        <v>0</v>
      </c>
      <c r="B70" s="1080"/>
      <c r="C70" s="1092">
        <f>C69-1</f>
        <v>0</v>
      </c>
      <c r="D70" s="1092">
        <f>D69-1</f>
        <v>0</v>
      </c>
      <c r="E70" s="1092">
        <f>E69-1</f>
        <v>0</v>
      </c>
      <c r="F70" s="1092">
        <f>F69-1</f>
        <v>0</v>
      </c>
      <c r="G70" s="1093">
        <f>SUM(G69:J69)-1</f>
        <v>0</v>
      </c>
    </row>
    <row r="71" spans="1:11">
      <c r="A71" s="180"/>
      <c r="C71" s="181"/>
      <c r="D71" s="181"/>
      <c r="E71" s="181"/>
      <c r="F71" s="181"/>
      <c r="G71" s="182"/>
    </row>
    <row r="72" spans="1:11" ht="13.15">
      <c r="B72" s="74" t="s">
        <v>173</v>
      </c>
    </row>
    <row r="74" spans="1:11">
      <c r="B74" s="1382" t="str">
        <f>B57</f>
        <v>Age group</v>
      </c>
      <c r="C74" s="1380" t="str">
        <f>C57</f>
        <v>2014/15</v>
      </c>
      <c r="D74" s="1380" t="str">
        <f>D57</f>
        <v>2015/16</v>
      </c>
      <c r="E74" s="1380" t="str">
        <f>E57</f>
        <v>2016/17</v>
      </c>
      <c r="F74" s="1380" t="str">
        <f>F57</f>
        <v>2017/18</v>
      </c>
      <c r="G74" s="1380" t="str">
        <f>C74</f>
        <v>2014/15</v>
      </c>
      <c r="H74" s="1380" t="str">
        <f>D74</f>
        <v>2015/16</v>
      </c>
      <c r="I74" s="1380" t="str">
        <f>E74</f>
        <v>2016/17</v>
      </c>
      <c r="J74" s="1380" t="str">
        <f>F74</f>
        <v>2017/18</v>
      </c>
      <c r="K74" s="1432" t="s">
        <v>8</v>
      </c>
    </row>
    <row r="75" spans="1:11">
      <c r="B75" s="1383"/>
      <c r="C75" s="1381"/>
      <c r="D75" s="1381"/>
      <c r="E75" s="1381"/>
      <c r="F75" s="1381"/>
      <c r="G75" s="1381"/>
      <c r="H75" s="1381"/>
      <c r="I75" s="1381"/>
      <c r="J75" s="1381"/>
      <c r="K75" s="1433"/>
    </row>
    <row r="76" spans="1:11" s="5" customFormat="1" ht="13.15">
      <c r="B76" s="137" t="str">
        <f t="shared" ref="B76:B86" si="5">B59</f>
        <v>20-24</v>
      </c>
      <c r="C76" s="483">
        <f t="shared" ref="C76:F86" si="6">C40/C$50</f>
        <v>0.25929509506829573</v>
      </c>
      <c r="D76" s="483">
        <f t="shared" si="6"/>
        <v>0.24909812745780169</v>
      </c>
      <c r="E76" s="483">
        <f t="shared" si="6"/>
        <v>0.23810042437722265</v>
      </c>
      <c r="F76" s="483">
        <f t="shared" si="6"/>
        <v>0.2318029796971906</v>
      </c>
      <c r="G76" s="516">
        <f>C76*H$14</f>
        <v>2.5929509506829575E-2</v>
      </c>
      <c r="H76" s="516">
        <f t="shared" ref="H76:J86" si="7">D76*I$14</f>
        <v>4.981962549156034E-2</v>
      </c>
      <c r="I76" s="516">
        <f t="shared" si="7"/>
        <v>7.1430127313166794E-2</v>
      </c>
      <c r="J76" s="516">
        <f t="shared" si="7"/>
        <v>9.2721191878876244E-2</v>
      </c>
      <c r="K76" s="459">
        <f>SUM(G76:J76)</f>
        <v>0.23990045419043293</v>
      </c>
    </row>
    <row r="77" spans="1:11" s="5" customFormat="1" ht="13.15">
      <c r="B77" s="137" t="str">
        <f t="shared" si="5"/>
        <v>25-29</v>
      </c>
      <c r="C77" s="483">
        <f t="shared" si="6"/>
        <v>0.25860290873197378</v>
      </c>
      <c r="D77" s="483">
        <f t="shared" si="6"/>
        <v>0.26399428996799895</v>
      </c>
      <c r="E77" s="483">
        <f t="shared" si="6"/>
        <v>0.26574499523732764</v>
      </c>
      <c r="F77" s="483">
        <f t="shared" si="6"/>
        <v>0.25521289232878841</v>
      </c>
      <c r="G77" s="516">
        <f t="shared" ref="G77:G86" si="8">C77*H$14</f>
        <v>2.586029087319738E-2</v>
      </c>
      <c r="H77" s="516">
        <f t="shared" si="7"/>
        <v>5.279885799359979E-2</v>
      </c>
      <c r="I77" s="516">
        <f t="shared" si="7"/>
        <v>7.9723498571198287E-2</v>
      </c>
      <c r="J77" s="516">
        <f t="shared" si="7"/>
        <v>0.10208515693151538</v>
      </c>
      <c r="K77" s="459">
        <f t="shared" ref="K77:K86" si="9">SUM(G77:J77)</f>
        <v>0.26046780436951084</v>
      </c>
    </row>
    <row r="78" spans="1:11" s="5" customFormat="1" ht="13.15">
      <c r="B78" s="137" t="str">
        <f t="shared" si="5"/>
        <v>30-34</v>
      </c>
      <c r="C78" s="483">
        <f t="shared" si="6"/>
        <v>0.12962633604159521</v>
      </c>
      <c r="D78" s="483">
        <f t="shared" si="6"/>
        <v>0.13146703652073416</v>
      </c>
      <c r="E78" s="483">
        <f t="shared" si="6"/>
        <v>0.1332235817066742</v>
      </c>
      <c r="F78" s="483">
        <f t="shared" si="6"/>
        <v>0.13680603998123875</v>
      </c>
      <c r="G78" s="516">
        <f t="shared" si="8"/>
        <v>1.2962633604159522E-2</v>
      </c>
      <c r="H78" s="516">
        <f t="shared" si="7"/>
        <v>2.6293407304146834E-2</v>
      </c>
      <c r="I78" s="516">
        <f t="shared" si="7"/>
        <v>3.9967074512002258E-2</v>
      </c>
      <c r="J78" s="516">
        <f t="shared" si="7"/>
        <v>5.4722415992495499E-2</v>
      </c>
      <c r="K78" s="459">
        <f>SUM(G78:J78)</f>
        <v>0.1339455314128041</v>
      </c>
    </row>
    <row r="79" spans="1:11" s="5" customFormat="1" ht="13.15">
      <c r="B79" s="137" t="str">
        <f t="shared" si="5"/>
        <v>35-39</v>
      </c>
      <c r="C79" s="483">
        <f t="shared" si="6"/>
        <v>9.5997543524714651E-2</v>
      </c>
      <c r="D79" s="483">
        <f t="shared" si="6"/>
        <v>9.8931589445469398E-2</v>
      </c>
      <c r="E79" s="483">
        <f t="shared" si="6"/>
        <v>0.1021471615450828</v>
      </c>
      <c r="F79" s="483">
        <f t="shared" si="6"/>
        <v>0.10379969087210067</v>
      </c>
      <c r="G79" s="516">
        <f t="shared" si="8"/>
        <v>9.5997543524714655E-3</v>
      </c>
      <c r="H79" s="516">
        <f t="shared" si="7"/>
        <v>1.978631788909388E-2</v>
      </c>
      <c r="I79" s="516">
        <f t="shared" si="7"/>
        <v>3.064414846352484E-2</v>
      </c>
      <c r="J79" s="516">
        <f t="shared" si="7"/>
        <v>4.1519876348840273E-2</v>
      </c>
      <c r="K79" s="459">
        <f t="shared" si="9"/>
        <v>0.10155009705393045</v>
      </c>
    </row>
    <row r="80" spans="1:11" s="5" customFormat="1" ht="13.15">
      <c r="B80" s="137" t="str">
        <f t="shared" si="5"/>
        <v>40-44</v>
      </c>
      <c r="C80" s="483">
        <f t="shared" si="6"/>
        <v>8.109928283482562E-2</v>
      </c>
      <c r="D80" s="483">
        <f t="shared" si="6"/>
        <v>8.4289493631036994E-2</v>
      </c>
      <c r="E80" s="483">
        <f t="shared" si="6"/>
        <v>8.2270408073679177E-2</v>
      </c>
      <c r="F80" s="483">
        <f t="shared" si="6"/>
        <v>8.3069253910591168E-2</v>
      </c>
      <c r="G80" s="516">
        <f t="shared" si="8"/>
        <v>8.1099282834825627E-3</v>
      </c>
      <c r="H80" s="516">
        <f t="shared" si="7"/>
        <v>1.6857898726207399E-2</v>
      </c>
      <c r="I80" s="516">
        <f t="shared" si="7"/>
        <v>2.4681122422103751E-2</v>
      </c>
      <c r="J80" s="516">
        <f t="shared" si="7"/>
        <v>3.3227701564236468E-2</v>
      </c>
      <c r="K80" s="459">
        <f>SUM(G80:J80)</f>
        <v>8.2876650996030171E-2</v>
      </c>
    </row>
    <row r="81" spans="1:11" s="5" customFormat="1" ht="13.15">
      <c r="B81" s="137" t="str">
        <f t="shared" si="5"/>
        <v>45-49</v>
      </c>
      <c r="C81" s="483">
        <f t="shared" si="6"/>
        <v>6.8513443728700038E-2</v>
      </c>
      <c r="D81" s="483">
        <f t="shared" si="6"/>
        <v>6.8267188979102389E-2</v>
      </c>
      <c r="E81" s="483">
        <f t="shared" si="6"/>
        <v>7.4397705601336406E-2</v>
      </c>
      <c r="F81" s="483">
        <f t="shared" si="6"/>
        <v>7.8277547411063186E-2</v>
      </c>
      <c r="G81" s="516">
        <f t="shared" si="8"/>
        <v>6.8513443728700045E-3</v>
      </c>
      <c r="H81" s="516">
        <f t="shared" si="7"/>
        <v>1.3653437795820478E-2</v>
      </c>
      <c r="I81" s="516">
        <f t="shared" si="7"/>
        <v>2.2319311680400921E-2</v>
      </c>
      <c r="J81" s="516">
        <f t="shared" si="7"/>
        <v>3.1311018964425279E-2</v>
      </c>
      <c r="K81" s="459">
        <f t="shared" si="9"/>
        <v>7.4135112813516674E-2</v>
      </c>
    </row>
    <row r="82" spans="1:11" s="5" customFormat="1" ht="13.15">
      <c r="B82" s="137" t="str">
        <f t="shared" si="5"/>
        <v>50-54</v>
      </c>
      <c r="C82" s="483">
        <f t="shared" si="6"/>
        <v>4.9698019819557529E-2</v>
      </c>
      <c r="D82" s="483">
        <f t="shared" si="6"/>
        <v>5.1215680236739877E-2</v>
      </c>
      <c r="E82" s="483">
        <f t="shared" si="6"/>
        <v>5.3449017210377994E-2</v>
      </c>
      <c r="F82" s="483">
        <f t="shared" si="6"/>
        <v>5.6272209932124805E-2</v>
      </c>
      <c r="G82" s="516">
        <f t="shared" si="8"/>
        <v>4.9698019819557531E-3</v>
      </c>
      <c r="H82" s="516">
        <f t="shared" si="7"/>
        <v>1.0243136047347976E-2</v>
      </c>
      <c r="I82" s="516">
        <f t="shared" si="7"/>
        <v>1.6034705163113398E-2</v>
      </c>
      <c r="J82" s="516">
        <f t="shared" si="7"/>
        <v>2.2508883972849923E-2</v>
      </c>
      <c r="K82" s="459">
        <f>SUM(G82:J82)</f>
        <v>5.3756527165267048E-2</v>
      </c>
    </row>
    <row r="83" spans="1:11" s="5" customFormat="1" ht="13.15">
      <c r="B83" s="137" t="str">
        <f t="shared" si="5"/>
        <v>55-59</v>
      </c>
      <c r="C83" s="483">
        <f t="shared" si="6"/>
        <v>3.4191819308332892E-2</v>
      </c>
      <c r="D83" s="483">
        <f t="shared" si="6"/>
        <v>3.239198976980126E-2</v>
      </c>
      <c r="E83" s="483">
        <f t="shared" si="6"/>
        <v>3.0371536211083485E-2</v>
      </c>
      <c r="F83" s="483">
        <f t="shared" si="6"/>
        <v>3.4266872453186437E-2</v>
      </c>
      <c r="G83" s="516">
        <f t="shared" si="8"/>
        <v>3.4191819308332892E-3</v>
      </c>
      <c r="H83" s="516">
        <f t="shared" si="7"/>
        <v>6.4783979539602523E-3</v>
      </c>
      <c r="I83" s="516">
        <f t="shared" si="7"/>
        <v>9.1114608633250452E-3</v>
      </c>
      <c r="J83" s="516">
        <f t="shared" si="7"/>
        <v>1.3706748981274575E-2</v>
      </c>
      <c r="K83" s="459">
        <f t="shared" si="9"/>
        <v>3.2715789729393159E-2</v>
      </c>
    </row>
    <row r="84" spans="1:11" s="5" customFormat="1" ht="13.15">
      <c r="B84" s="137" t="str">
        <f t="shared" si="5"/>
        <v>60-64</v>
      </c>
      <c r="C84" s="483">
        <f t="shared" si="6"/>
        <v>1.7369999027499181E-2</v>
      </c>
      <c r="D84" s="483">
        <f t="shared" si="6"/>
        <v>1.5933303317556855E-2</v>
      </c>
      <c r="E84" s="483">
        <f t="shared" si="6"/>
        <v>1.5350447051598361E-2</v>
      </c>
      <c r="F84" s="483">
        <f t="shared" si="6"/>
        <v>1.5604927972228531E-2</v>
      </c>
      <c r="G84" s="516">
        <f t="shared" si="8"/>
        <v>1.7369999027499181E-3</v>
      </c>
      <c r="H84" s="516">
        <f t="shared" si="7"/>
        <v>3.1866606635113713E-3</v>
      </c>
      <c r="I84" s="516">
        <f t="shared" si="7"/>
        <v>4.6051341154795082E-3</v>
      </c>
      <c r="J84" s="516">
        <f t="shared" si="7"/>
        <v>6.2419711888914127E-3</v>
      </c>
      <c r="K84" s="459">
        <f t="shared" si="9"/>
        <v>1.5770765870632211E-2</v>
      </c>
    </row>
    <row r="85" spans="1:11" s="5" customFormat="1" ht="13.15">
      <c r="B85" s="137" t="str">
        <f t="shared" si="5"/>
        <v>65 plus</v>
      </c>
      <c r="C85" s="483">
        <f t="shared" si="6"/>
        <v>5.6055519145055124E-3</v>
      </c>
      <c r="D85" s="483">
        <f t="shared" si="6"/>
        <v>4.4113006737584526E-3</v>
      </c>
      <c r="E85" s="483">
        <f t="shared" si="6"/>
        <v>4.944722985617587E-3</v>
      </c>
      <c r="F85" s="483">
        <f t="shared" si="6"/>
        <v>4.8875854414875191E-3</v>
      </c>
      <c r="G85" s="516">
        <f t="shared" si="8"/>
        <v>5.6055519145055128E-4</v>
      </c>
      <c r="H85" s="516">
        <f t="shared" si="7"/>
        <v>8.8226013475169055E-4</v>
      </c>
      <c r="I85" s="516">
        <f t="shared" si="7"/>
        <v>1.4834168956852762E-3</v>
      </c>
      <c r="J85" s="516">
        <f>F85*K$14</f>
        <v>1.9550341765950077E-3</v>
      </c>
      <c r="K85" s="459">
        <f>SUM(G85:J85)</f>
        <v>4.8812663984825252E-3</v>
      </c>
    </row>
    <row r="86" spans="1:11" s="5" customFormat="1" ht="13.15">
      <c r="B86" s="137" t="str">
        <f t="shared" si="5"/>
        <v>Total</v>
      </c>
      <c r="C86" s="483">
        <f t="shared" si="6"/>
        <v>1</v>
      </c>
      <c r="D86" s="483">
        <f t="shared" si="6"/>
        <v>1</v>
      </c>
      <c r="E86" s="483">
        <f t="shared" si="6"/>
        <v>1</v>
      </c>
      <c r="F86" s="483">
        <f t="shared" si="6"/>
        <v>1</v>
      </c>
      <c r="G86" s="516">
        <f t="shared" si="8"/>
        <v>0.1</v>
      </c>
      <c r="H86" s="516">
        <f t="shared" si="7"/>
        <v>0.2</v>
      </c>
      <c r="I86" s="516">
        <f t="shared" si="7"/>
        <v>0.3</v>
      </c>
      <c r="J86" s="516">
        <f t="shared" si="7"/>
        <v>0.4</v>
      </c>
      <c r="K86" s="459">
        <f t="shared" si="9"/>
        <v>1</v>
      </c>
    </row>
    <row r="87" spans="1:11">
      <c r="A87" s="1091">
        <f>SUM(C87:G87)</f>
        <v>0</v>
      </c>
      <c r="B87" s="1080"/>
      <c r="C87" s="1092">
        <f>C86-1</f>
        <v>0</v>
      </c>
      <c r="D87" s="1092">
        <f>D86-1</f>
        <v>0</v>
      </c>
      <c r="E87" s="1092">
        <f>E86-1</f>
        <v>0</v>
      </c>
      <c r="F87" s="1092">
        <f>F86-1</f>
        <v>0</v>
      </c>
      <c r="G87" s="1093">
        <f>SUM(G86:J86)-1</f>
        <v>0</v>
      </c>
      <c r="H87" s="290"/>
    </row>
    <row r="88" spans="1:11">
      <c r="C88" s="290"/>
      <c r="D88" s="290"/>
      <c r="E88" s="290"/>
      <c r="F88" s="290"/>
      <c r="G88" s="290"/>
      <c r="H88" s="290"/>
    </row>
  </sheetData>
  <mergeCells count="24">
    <mergeCell ref="K57:K58"/>
    <mergeCell ref="G57:G58"/>
    <mergeCell ref="H57:H58"/>
    <mergeCell ref="I57:I58"/>
    <mergeCell ref="B74:B75"/>
    <mergeCell ref="C74:C75"/>
    <mergeCell ref="D74:D75"/>
    <mergeCell ref="E74:E75"/>
    <mergeCell ref="F74:F75"/>
    <mergeCell ref="K74:K75"/>
    <mergeCell ref="J57:J58"/>
    <mergeCell ref="G74:G75"/>
    <mergeCell ref="H74:H75"/>
    <mergeCell ref="I74:I75"/>
    <mergeCell ref="J74:J75"/>
    <mergeCell ref="B21:B22"/>
    <mergeCell ref="C21:F21"/>
    <mergeCell ref="B38:B39"/>
    <mergeCell ref="C38:F38"/>
    <mergeCell ref="B57:B58"/>
    <mergeCell ref="C57:C58"/>
    <mergeCell ref="D57:D58"/>
    <mergeCell ref="E57:E58"/>
    <mergeCell ref="F57:F5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AB376"/>
  <sheetViews>
    <sheetView showGridLines="0" zoomScale="90" zoomScaleNormal="90" workbookViewId="0"/>
  </sheetViews>
  <sheetFormatPr defaultRowHeight="12.75"/>
  <cols>
    <col min="1" max="1" width="10" customWidth="1"/>
    <col min="2" max="2" width="28.73046875" customWidth="1"/>
    <col min="3" max="13" width="10.73046875" customWidth="1"/>
  </cols>
  <sheetData>
    <row r="1" spans="1:16" s="64" customFormat="1" ht="13.9">
      <c r="A1" s="63" t="str">
        <f>'Title_&amp;_Contents'!E3</f>
        <v>TSM_202021</v>
      </c>
    </row>
    <row r="2" spans="1:16" s="64" customFormat="1" ht="13.9">
      <c r="A2" s="865" t="s">
        <v>13</v>
      </c>
      <c r="B2" s="865" t="s">
        <v>30</v>
      </c>
    </row>
    <row r="3" spans="1:16" s="64" customFormat="1" ht="13.9">
      <c r="A3" s="65"/>
    </row>
    <row r="4" spans="1:16" s="55" customFormat="1" ht="13.15">
      <c r="A4" s="56" t="s">
        <v>26</v>
      </c>
      <c r="B4" s="56"/>
      <c r="C4" s="56"/>
      <c r="D4" s="56"/>
      <c r="E4" s="280"/>
      <c r="F4" s="56"/>
      <c r="G4" s="56"/>
      <c r="H4" s="56"/>
      <c r="I4" s="56"/>
      <c r="J4" s="56"/>
      <c r="K4" s="56"/>
    </row>
    <row r="5" spans="1:16" s="45" customFormat="1" ht="13.15">
      <c r="A5" s="58" t="s">
        <v>1568</v>
      </c>
      <c r="B5" s="58"/>
      <c r="C5" s="58"/>
      <c r="D5" s="58"/>
      <c r="E5" s="58"/>
      <c r="F5" s="58"/>
      <c r="G5" s="58"/>
      <c r="H5" s="58"/>
      <c r="I5" s="58"/>
      <c r="J5" s="58"/>
      <c r="K5" s="58"/>
      <c r="L5" s="58"/>
      <c r="M5" s="58"/>
      <c r="N5" s="57"/>
      <c r="O5" s="57"/>
      <c r="P5" s="57"/>
    </row>
    <row r="6" spans="1:16" s="44" customFormat="1" ht="13.15">
      <c r="A6" s="54" t="s">
        <v>1287</v>
      </c>
      <c r="B6" s="59"/>
      <c r="C6" s="59"/>
      <c r="D6" s="59"/>
      <c r="E6" s="280"/>
      <c r="F6" s="59"/>
      <c r="G6" s="59"/>
      <c r="H6" s="59"/>
      <c r="I6" s="59"/>
      <c r="J6" s="59"/>
      <c r="K6" s="59"/>
      <c r="L6" s="43"/>
      <c r="M6" s="43"/>
      <c r="N6" s="43"/>
      <c r="O6" s="43"/>
      <c r="P6" s="43"/>
    </row>
    <row r="7" spans="1:16" s="44" customFormat="1" ht="13.15">
      <c r="A7" s="52" t="s">
        <v>341</v>
      </c>
      <c r="B7" s="54"/>
      <c r="C7" s="59"/>
      <c r="D7" s="59"/>
      <c r="E7" s="280"/>
      <c r="F7" s="59"/>
      <c r="G7" s="59"/>
      <c r="H7" s="59"/>
      <c r="I7" s="59"/>
      <c r="J7" s="59"/>
      <c r="K7" s="59"/>
      <c r="L7" s="43"/>
      <c r="M7" s="43"/>
      <c r="N7" s="43"/>
      <c r="O7" s="43"/>
      <c r="P7" s="43"/>
    </row>
    <row r="8" spans="1:16" s="44" customFormat="1" ht="13.15">
      <c r="A8" s="54" t="s">
        <v>24</v>
      </c>
      <c r="B8" s="59"/>
      <c r="C8" s="59"/>
      <c r="D8" s="59"/>
      <c r="E8" s="280"/>
      <c r="F8" s="59"/>
      <c r="G8" s="59"/>
      <c r="H8" s="59"/>
      <c r="I8" s="59"/>
      <c r="J8" s="59"/>
      <c r="K8" s="59"/>
      <c r="L8" s="43"/>
      <c r="M8" s="43"/>
      <c r="N8" s="43"/>
      <c r="O8" s="43"/>
      <c r="P8" s="43"/>
    </row>
    <row r="9" spans="1:16" s="44" customFormat="1" ht="13.15">
      <c r="A9" s="52" t="s">
        <v>342</v>
      </c>
      <c r="B9" s="59"/>
      <c r="C9" s="59"/>
      <c r="D9" s="59"/>
      <c r="E9" s="280"/>
      <c r="F9" s="59"/>
      <c r="G9" s="59"/>
      <c r="H9" s="59"/>
      <c r="I9" s="59"/>
      <c r="J9" s="59"/>
      <c r="K9" s="59"/>
      <c r="L9" s="43"/>
      <c r="M9" s="43"/>
      <c r="N9" s="43"/>
      <c r="O9" s="43"/>
      <c r="P9" s="43"/>
    </row>
    <row r="10" spans="1:16" s="48" customFormat="1" ht="13.15">
      <c r="A10" s="53">
        <f>SUM(A13:A2249)</f>
        <v>0</v>
      </c>
      <c r="B10" s="71"/>
      <c r="C10" s="69"/>
      <c r="D10" s="46"/>
      <c r="E10" s="46"/>
      <c r="F10" s="46"/>
      <c r="G10" s="70"/>
      <c r="H10" s="46"/>
      <c r="I10" s="46"/>
      <c r="J10" s="70"/>
      <c r="K10" s="47"/>
      <c r="L10" s="47"/>
      <c r="M10" s="47"/>
      <c r="N10" s="47"/>
      <c r="O10" s="47"/>
      <c r="P10" s="47"/>
    </row>
    <row r="12" spans="1:16" ht="15">
      <c r="B12" s="76" t="s">
        <v>189</v>
      </c>
    </row>
    <row r="14" spans="1:16" ht="13.15">
      <c r="B14" s="8" t="str">
        <f>Forecast_stock_figures!B14</f>
        <v>Phase/subject</v>
      </c>
      <c r="C14" s="8" t="str">
        <f>Forecast_stock_figures!C38</f>
        <v>2019/20</v>
      </c>
      <c r="D14" s="8" t="str">
        <f>Forecast_stock_figures!D38</f>
        <v>2020/21</v>
      </c>
      <c r="E14" s="8" t="str">
        <f>Forecast_stock_figures!E38</f>
        <v>2021/22</v>
      </c>
      <c r="F14" s="8" t="str">
        <f>Forecast_stock_figures!F38</f>
        <v>2022/23</v>
      </c>
      <c r="G14" s="8" t="str">
        <f>Forecast_stock_figures!G38</f>
        <v>2023/24</v>
      </c>
      <c r="H14" s="8" t="str">
        <f>Forecast_stock_figures!H38</f>
        <v>2024/25</v>
      </c>
      <c r="I14" s="8" t="str">
        <f>Forecast_stock_figures!I38</f>
        <v>2025/26</v>
      </c>
      <c r="J14" s="8" t="str">
        <f>Forecast_stock_figures!J38</f>
        <v>2026/27</v>
      </c>
      <c r="K14" s="8" t="str">
        <f>Forecast_stock_figures!K38</f>
        <v>2027/28</v>
      </c>
      <c r="L14" s="8" t="str">
        <f>Forecast_stock_figures!L38</f>
        <v>2028/29</v>
      </c>
      <c r="M14" s="8" t="str">
        <f>Forecast_stock_figures!M38</f>
        <v>2029/30</v>
      </c>
    </row>
    <row r="15" spans="1:16" s="295" customFormat="1" ht="13.15">
      <c r="B15" s="311" t="str">
        <f>Forecast_stock_figures!B15</f>
        <v>Primary</v>
      </c>
      <c r="C15" s="293">
        <f>Forecast_stock_figures!C39</f>
        <v>243195.38999999998</v>
      </c>
      <c r="D15" s="293">
        <f>Forecast_stock_figures!D39</f>
        <v>242914.25590921752</v>
      </c>
      <c r="E15" s="293">
        <f>Forecast_stock_figures!E39</f>
        <v>242745.6107430594</v>
      </c>
      <c r="F15" s="293">
        <f>Forecast_stock_figures!F39</f>
        <v>241984.84555016164</v>
      </c>
      <c r="G15" s="293">
        <f>Forecast_stock_figures!G39</f>
        <v>241047.24499548168</v>
      </c>
      <c r="H15" s="293">
        <f>Forecast_stock_figures!H39</f>
        <v>240096.64472128145</v>
      </c>
      <c r="I15" s="293">
        <f>Forecast_stock_figures!I39</f>
        <v>239590.80158161934</v>
      </c>
      <c r="J15" s="293">
        <f>Forecast_stock_figures!J39</f>
        <v>239277.13618273113</v>
      </c>
      <c r="K15" s="293">
        <f>Forecast_stock_figures!K39</f>
        <v>238942.3010305975</v>
      </c>
      <c r="L15" s="293">
        <f>Forecast_stock_figures!L39</f>
        <v>238541.84458247441</v>
      </c>
      <c r="M15" s="293">
        <f>Forecast_stock_figures!M39</f>
        <v>238586.1777065139</v>
      </c>
    </row>
    <row r="17" spans="1:10" ht="15">
      <c r="B17" s="76" t="s">
        <v>161</v>
      </c>
    </row>
    <row r="19" spans="1:10" ht="13.15">
      <c r="B19" s="1309" t="str">
        <f>Stock_ages_breakdowns!B73</f>
        <v>Age group</v>
      </c>
      <c r="C19" s="1384" t="str">
        <f>Stock_ages_breakdowns!AQ73</f>
        <v>Primary</v>
      </c>
      <c r="D19" s="1386"/>
      <c r="H19" s="11" t="s">
        <v>132</v>
      </c>
    </row>
    <row r="20" spans="1:10" ht="13.15">
      <c r="B20" s="1309"/>
      <c r="C20" s="137" t="str">
        <f>Stock_ages_breakdowns!AQ74</f>
        <v>Male</v>
      </c>
      <c r="D20" s="137" t="str">
        <f>Stock_ages_breakdowns!AR74</f>
        <v>Female</v>
      </c>
    </row>
    <row r="21" spans="1:10" ht="13.15">
      <c r="B21" s="137" t="str">
        <f>Stock_ages_breakdowns!B75</f>
        <v>20-24</v>
      </c>
      <c r="C21" s="316">
        <f>Stock_ages_breakdowns!AQ20</f>
        <v>1858.68</v>
      </c>
      <c r="D21" s="316">
        <f>Stock_ages_breakdowns!AR20</f>
        <v>13607.7</v>
      </c>
    </row>
    <row r="22" spans="1:10" ht="13.15">
      <c r="B22" s="137" t="str">
        <f>Stock_ages_breakdowns!B76</f>
        <v>25-29</v>
      </c>
      <c r="C22" s="316">
        <f>Stock_ages_breakdowns!AQ21</f>
        <v>6456.69</v>
      </c>
      <c r="D22" s="316">
        <f>Stock_ages_breakdowns!AR21</f>
        <v>36670.160000000003</v>
      </c>
    </row>
    <row r="23" spans="1:10" ht="13.15">
      <c r="B23" s="137" t="str">
        <f>Stock_ages_breakdowns!B77</f>
        <v>30-34</v>
      </c>
      <c r="C23" s="316">
        <f>Stock_ages_breakdowns!AQ22</f>
        <v>6929.94</v>
      </c>
      <c r="D23" s="316">
        <f>Stock_ages_breakdowns!AR22</f>
        <v>35378.07</v>
      </c>
    </row>
    <row r="24" spans="1:10" ht="13.15">
      <c r="B24" s="137" t="str">
        <f>Stock_ages_breakdowns!B78</f>
        <v>35-39</v>
      </c>
      <c r="C24" s="316">
        <f>Stock_ages_breakdowns!AQ23</f>
        <v>5508.39</v>
      </c>
      <c r="D24" s="316">
        <f>Stock_ages_breakdowns!AR23</f>
        <v>31205.74</v>
      </c>
    </row>
    <row r="25" spans="1:10" ht="13.15">
      <c r="B25" s="137" t="str">
        <f>Stock_ages_breakdowns!B79</f>
        <v>40-44</v>
      </c>
      <c r="C25" s="316">
        <f>Stock_ages_breakdowns!AQ24</f>
        <v>4518.03</v>
      </c>
      <c r="D25" s="316">
        <f>Stock_ages_breakdowns!AR24</f>
        <v>28634.53</v>
      </c>
    </row>
    <row r="26" spans="1:10" ht="13.15">
      <c r="B26" s="137" t="str">
        <f>Stock_ages_breakdowns!B80</f>
        <v>45-49</v>
      </c>
      <c r="C26" s="316">
        <f>Stock_ages_breakdowns!AQ25</f>
        <v>3993.69</v>
      </c>
      <c r="D26" s="316">
        <f>Stock_ages_breakdowns!AR25</f>
        <v>26159.86</v>
      </c>
    </row>
    <row r="27" spans="1:10" ht="13.15">
      <c r="B27" s="137" t="str">
        <f>Stock_ages_breakdowns!B81</f>
        <v>50-54</v>
      </c>
      <c r="C27" s="316">
        <f>Stock_ages_breakdowns!AQ26</f>
        <v>2917.18</v>
      </c>
      <c r="D27" s="316">
        <f>Stock_ages_breakdowns!AR26</f>
        <v>20488.25</v>
      </c>
    </row>
    <row r="28" spans="1:10" ht="13.15">
      <c r="B28" s="137" t="str">
        <f>Stock_ages_breakdowns!B82</f>
        <v>55-59</v>
      </c>
      <c r="C28" s="316">
        <f>Stock_ages_breakdowns!AQ27</f>
        <v>1521.04</v>
      </c>
      <c r="D28" s="316">
        <f>Stock_ages_breakdowns!AR27</f>
        <v>11658.28</v>
      </c>
    </row>
    <row r="29" spans="1:10" ht="13.15">
      <c r="B29" s="137" t="str">
        <f>Stock_ages_breakdowns!B83</f>
        <v>60-64</v>
      </c>
      <c r="C29" s="316">
        <f>Stock_ages_breakdowns!AQ28</f>
        <v>484.84</v>
      </c>
      <c r="D29" s="316">
        <f>Stock_ages_breakdowns!AR28</f>
        <v>4255.12</v>
      </c>
      <c r="F29" s="11"/>
      <c r="J29" s="1085"/>
    </row>
    <row r="30" spans="1:10" ht="13.15">
      <c r="B30" s="137" t="str">
        <f>Stock_ages_breakdowns!B84</f>
        <v>65 plus</v>
      </c>
      <c r="C30" s="316">
        <f>Stock_ages_breakdowns!AQ29</f>
        <v>152.5</v>
      </c>
      <c r="D30" s="316">
        <f>Stock_ages_breakdowns!AR29</f>
        <v>796.7</v>
      </c>
      <c r="G30" s="8" t="s">
        <v>46</v>
      </c>
      <c r="H30" s="8" t="s">
        <v>47</v>
      </c>
      <c r="J30" s="1085"/>
    </row>
    <row r="31" spans="1:10" ht="13.15">
      <c r="A31" s="1080">
        <f>I31</f>
        <v>0</v>
      </c>
      <c r="B31" s="137" t="str">
        <f>Stock_ages_breakdowns!B85</f>
        <v>Total</v>
      </c>
      <c r="C31" s="316">
        <f>Stock_ages_breakdowns!AQ30</f>
        <v>34340.979999999989</v>
      </c>
      <c r="D31" s="316">
        <f>Stock_ages_breakdowns!AR30</f>
        <v>208854.41</v>
      </c>
      <c r="E31" s="312">
        <f>SUM(C31:D31)</f>
        <v>243195.38999999998</v>
      </c>
      <c r="G31" s="353">
        <f>C31/$E$31</f>
        <v>0.14120736416919741</v>
      </c>
      <c r="H31" s="353">
        <f>D31/$E$31</f>
        <v>0.85879263583080256</v>
      </c>
      <c r="I31" s="1080">
        <f>(G31+H31)-1</f>
        <v>0</v>
      </c>
    </row>
    <row r="33" spans="2:28" ht="15">
      <c r="B33" s="76" t="s">
        <v>262</v>
      </c>
      <c r="H33" s="11"/>
    </row>
    <row r="34" spans="2:28">
      <c r="H34" s="11"/>
    </row>
    <row r="35" spans="2:28" ht="13.15">
      <c r="B35" s="8" t="str">
        <f>B14</f>
        <v>Phase/subject</v>
      </c>
      <c r="C35" s="8" t="str">
        <f>C14</f>
        <v>2019/20</v>
      </c>
      <c r="D35" s="8" t="str">
        <f t="shared" ref="D35:M35" si="0">D14</f>
        <v>2020/21</v>
      </c>
      <c r="E35" s="8" t="str">
        <f t="shared" si="0"/>
        <v>2021/22</v>
      </c>
      <c r="F35" s="8" t="str">
        <f t="shared" si="0"/>
        <v>2022/23</v>
      </c>
      <c r="G35" s="8" t="str">
        <f t="shared" si="0"/>
        <v>2023/24</v>
      </c>
      <c r="H35" s="8" t="str">
        <f t="shared" si="0"/>
        <v>2024/25</v>
      </c>
      <c r="I35" s="8" t="str">
        <f t="shared" si="0"/>
        <v>2025/26</v>
      </c>
      <c r="J35" s="8" t="str">
        <f t="shared" si="0"/>
        <v>2026/27</v>
      </c>
      <c r="K35" s="8" t="str">
        <f t="shared" si="0"/>
        <v>2027/28</v>
      </c>
      <c r="L35" s="8" t="str">
        <f t="shared" si="0"/>
        <v>2028/29</v>
      </c>
      <c r="M35" s="8" t="str">
        <f t="shared" si="0"/>
        <v>2029/30</v>
      </c>
    </row>
    <row r="36" spans="2:28" ht="13.15">
      <c r="B36" s="8" t="str">
        <f>B15</f>
        <v>Primary</v>
      </c>
      <c r="C36" s="293">
        <f>Forecast_stock_figures!C15</f>
        <v>242914.25590921752</v>
      </c>
      <c r="D36" s="293">
        <f>Forecast_stock_figures!D15</f>
        <v>242745.6107430594</v>
      </c>
      <c r="E36" s="293">
        <f>Forecast_stock_figures!E15</f>
        <v>241984.84555016164</v>
      </c>
      <c r="F36" s="293">
        <f>Forecast_stock_figures!F15</f>
        <v>241047.24499548168</v>
      </c>
      <c r="G36" s="293">
        <f>Forecast_stock_figures!G15</f>
        <v>240096.64472128145</v>
      </c>
      <c r="H36" s="293">
        <f>Forecast_stock_figures!H15</f>
        <v>239590.80158161934</v>
      </c>
      <c r="I36" s="293">
        <f>Forecast_stock_figures!I15</f>
        <v>239277.13618273113</v>
      </c>
      <c r="J36" s="293">
        <f>Forecast_stock_figures!J15</f>
        <v>238942.3010305975</v>
      </c>
      <c r="K36" s="293">
        <f>Forecast_stock_figures!K15</f>
        <v>238541.84458247441</v>
      </c>
      <c r="L36" s="293">
        <f>Forecast_stock_figures!L15</f>
        <v>238586.1777065139</v>
      </c>
      <c r="M36" s="293">
        <f>Forecast_stock_figures!M15</f>
        <v>238356.083688365</v>
      </c>
    </row>
    <row r="37" spans="2:28">
      <c r="C37" s="295"/>
      <c r="D37" s="295"/>
      <c r="E37" s="295"/>
      <c r="F37" s="295"/>
      <c r="G37" s="295"/>
      <c r="H37" s="310"/>
      <c r="I37" s="295"/>
      <c r="J37" s="295"/>
      <c r="K37" s="295"/>
      <c r="L37" s="295"/>
      <c r="M37" s="295"/>
    </row>
    <row r="38" spans="2:28" ht="15">
      <c r="B38" s="76" t="s">
        <v>169</v>
      </c>
      <c r="C38" s="295"/>
      <c r="D38" s="295"/>
      <c r="E38" s="295"/>
      <c r="F38" s="295"/>
      <c r="G38" s="295"/>
      <c r="H38" s="310"/>
      <c r="I38" s="295"/>
      <c r="J38" s="295"/>
      <c r="K38" s="295"/>
      <c r="L38" s="295"/>
      <c r="M38" s="295"/>
    </row>
    <row r="39" spans="2:28">
      <c r="C39" s="295"/>
      <c r="D39" s="295"/>
      <c r="E39" s="295"/>
      <c r="F39" s="295"/>
      <c r="G39" s="295"/>
      <c r="H39" s="310"/>
      <c r="I39" s="295"/>
      <c r="J39" s="295"/>
      <c r="K39" s="295"/>
      <c r="L39" s="295"/>
      <c r="M39" s="295"/>
    </row>
    <row r="40" spans="2:28" ht="13.15">
      <c r="B40" s="74" t="s">
        <v>46</v>
      </c>
      <c r="C40" s="295"/>
      <c r="D40" s="295"/>
      <c r="E40" s="295"/>
      <c r="F40" s="295"/>
      <c r="G40" s="295"/>
      <c r="H40" s="310"/>
      <c r="I40" s="295"/>
      <c r="J40" s="295"/>
      <c r="K40" s="295"/>
      <c r="L40" s="295"/>
      <c r="M40" s="295"/>
    </row>
    <row r="41" spans="2:28">
      <c r="C41" s="295"/>
      <c r="D41" s="295"/>
      <c r="E41" s="295"/>
      <c r="F41" s="295"/>
      <c r="G41" s="295"/>
      <c r="H41" s="310"/>
      <c r="I41" s="295"/>
      <c r="J41" s="295"/>
      <c r="K41" s="295"/>
      <c r="L41" s="295"/>
      <c r="M41" s="295"/>
    </row>
    <row r="42" spans="2:28" ht="13.15">
      <c r="B42" s="148"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28" ht="13.15">
      <c r="B43" s="137" t="str">
        <f>B21</f>
        <v>20-24</v>
      </c>
      <c r="C43" s="293">
        <f>C21</f>
        <v>1858.68</v>
      </c>
      <c r="D43" s="293">
        <f t="shared" ref="D43:L43" si="2">C340</f>
        <v>2325.3869401072625</v>
      </c>
      <c r="E43" s="293">
        <f t="shared" si="2"/>
        <v>2652.9652640186505</v>
      </c>
      <c r="F43" s="293">
        <f t="shared" si="2"/>
        <v>2855.1916421128471</v>
      </c>
      <c r="G43" s="293">
        <f t="shared" si="2"/>
        <v>2977.2996763210967</v>
      </c>
      <c r="H43" s="293">
        <f t="shared" si="2"/>
        <v>3055.1852076029963</v>
      </c>
      <c r="I43" s="293">
        <f t="shared" si="2"/>
        <v>3121.3027291046374</v>
      </c>
      <c r="J43" s="293">
        <f t="shared" si="2"/>
        <v>3171.4153004240329</v>
      </c>
      <c r="K43" s="293">
        <f t="shared" si="2"/>
        <v>3203.0796677247863</v>
      </c>
      <c r="L43" s="293">
        <f t="shared" si="2"/>
        <v>3220.4197446847011</v>
      </c>
      <c r="M43" s="293">
        <f t="shared" ref="M43:M53" si="3">L340</f>
        <v>3248.1843791543652</v>
      </c>
      <c r="P43" s="295"/>
      <c r="Q43" s="295"/>
      <c r="R43" s="295"/>
      <c r="S43" s="295"/>
      <c r="T43" s="295"/>
      <c r="U43" s="295"/>
      <c r="V43" s="295"/>
      <c r="W43" s="295"/>
      <c r="X43" s="295"/>
      <c r="Y43" s="295"/>
      <c r="Z43" s="295"/>
      <c r="AA43" s="295"/>
      <c r="AB43" s="295"/>
    </row>
    <row r="44" spans="2:28" ht="13.15">
      <c r="B44" s="137" t="str">
        <f t="shared" ref="B44:C53" si="4">B22</f>
        <v>25-29</v>
      </c>
      <c r="C44" s="293">
        <f t="shared" si="4"/>
        <v>6456.69</v>
      </c>
      <c r="D44" s="293">
        <f t="shared" ref="D44:G52" si="5">C341</f>
        <v>5763.0298551077531</v>
      </c>
      <c r="E44" s="293">
        <f t="shared" si="5"/>
        <v>5348.2775828345939</v>
      </c>
      <c r="F44" s="293">
        <f t="shared" si="5"/>
        <v>5093.3831883493003</v>
      </c>
      <c r="G44" s="293">
        <f t="shared" si="5"/>
        <v>4923.2811590773244</v>
      </c>
      <c r="H44" s="293">
        <f t="shared" ref="F44:K53" si="6">G341</f>
        <v>4821.8708679564133</v>
      </c>
      <c r="I44" s="293">
        <f t="shared" si="6"/>
        <v>4776.2568546781404</v>
      </c>
      <c r="J44" s="293">
        <f t="shared" si="6"/>
        <v>4760.4668237520109</v>
      </c>
      <c r="K44" s="293">
        <f t="shared" si="6"/>
        <v>4756.1062259030032</v>
      </c>
      <c r="L44" s="293">
        <f t="shared" ref="L44:L53" si="7">K341</f>
        <v>4754.9558837388213</v>
      </c>
      <c r="M44" s="293">
        <f t="shared" si="3"/>
        <v>4770.9075377534427</v>
      </c>
      <c r="P44" s="295"/>
      <c r="Q44" s="295"/>
      <c r="R44" s="295"/>
      <c r="S44" s="295"/>
      <c r="T44" s="295"/>
      <c r="U44" s="295"/>
      <c r="V44" s="295"/>
      <c r="W44" s="295"/>
      <c r="X44" s="295"/>
      <c r="Y44" s="295"/>
      <c r="Z44" s="295"/>
      <c r="AA44" s="295"/>
      <c r="AB44" s="295"/>
    </row>
    <row r="45" spans="2:28" ht="13.15">
      <c r="B45" s="137" t="str">
        <f t="shared" si="4"/>
        <v>30-34</v>
      </c>
      <c r="C45" s="293">
        <f t="shared" si="4"/>
        <v>6929.94</v>
      </c>
      <c r="D45" s="293">
        <f t="shared" si="5"/>
        <v>6636.1717706099125</v>
      </c>
      <c r="E45" s="293">
        <f t="shared" si="5"/>
        <v>6283.0533437191953</v>
      </c>
      <c r="F45" s="293">
        <f t="shared" si="5"/>
        <v>5940.5323962304865</v>
      </c>
      <c r="G45" s="293">
        <f t="shared" si="5"/>
        <v>5622.3578938364826</v>
      </c>
      <c r="H45" s="293">
        <f t="shared" si="6"/>
        <v>5361.7728342213504</v>
      </c>
      <c r="I45" s="293">
        <f t="shared" si="6"/>
        <v>5162.8120765019812</v>
      </c>
      <c r="J45" s="293">
        <f t="shared" si="6"/>
        <v>5014.4370323382955</v>
      </c>
      <c r="K45" s="293">
        <f t="shared" si="6"/>
        <v>4904.2878515864713</v>
      </c>
      <c r="L45" s="293">
        <f t="shared" si="7"/>
        <v>4822.7754241578759</v>
      </c>
      <c r="M45" s="293">
        <f t="shared" si="3"/>
        <v>4771.2485537452467</v>
      </c>
      <c r="P45" s="295"/>
      <c r="Q45" s="295"/>
      <c r="R45" s="295"/>
      <c r="S45" s="295"/>
      <c r="T45" s="295"/>
      <c r="U45" s="295"/>
      <c r="V45" s="295"/>
      <c r="W45" s="295"/>
      <c r="X45" s="295"/>
      <c r="Y45" s="295"/>
      <c r="Z45" s="295"/>
      <c r="AA45" s="295"/>
      <c r="AB45" s="295"/>
    </row>
    <row r="46" spans="2:28" ht="13.15">
      <c r="B46" s="137" t="str">
        <f t="shared" si="4"/>
        <v>35-39</v>
      </c>
      <c r="C46" s="293">
        <f t="shared" si="4"/>
        <v>5508.39</v>
      </c>
      <c r="D46" s="293">
        <f t="shared" si="5"/>
        <v>5663.8859842963357</v>
      </c>
      <c r="E46" s="293">
        <f t="shared" si="5"/>
        <v>5711.6306534911828</v>
      </c>
      <c r="F46" s="293">
        <f t="shared" si="5"/>
        <v>5671.1143232507111</v>
      </c>
      <c r="G46" s="293">
        <f t="shared" si="5"/>
        <v>5556.6987383610858</v>
      </c>
      <c r="H46" s="293">
        <f t="shared" si="6"/>
        <v>5414.0513521256398</v>
      </c>
      <c r="I46" s="293">
        <f t="shared" si="6"/>
        <v>5267.744610809933</v>
      </c>
      <c r="J46" s="293">
        <f t="shared" si="6"/>
        <v>5127.1799760519643</v>
      </c>
      <c r="K46" s="293">
        <f t="shared" si="6"/>
        <v>4997.3333472327658</v>
      </c>
      <c r="L46" s="293">
        <f t="shared" si="7"/>
        <v>4881.5907534569378</v>
      </c>
      <c r="M46" s="293">
        <f t="shared" si="3"/>
        <v>4788.3174700682621</v>
      </c>
      <c r="P46" s="295"/>
      <c r="Q46" s="295"/>
      <c r="R46" s="295"/>
      <c r="S46" s="295"/>
      <c r="T46" s="295"/>
      <c r="U46" s="295"/>
      <c r="V46" s="295"/>
      <c r="W46" s="295"/>
      <c r="X46" s="295"/>
      <c r="Y46" s="295"/>
      <c r="Z46" s="295"/>
      <c r="AA46" s="295"/>
      <c r="AB46" s="295"/>
    </row>
    <row r="47" spans="2:28" ht="13.15">
      <c r="B47" s="137" t="str">
        <f t="shared" si="4"/>
        <v>40-44</v>
      </c>
      <c r="C47" s="293">
        <f t="shared" si="4"/>
        <v>4518.03</v>
      </c>
      <c r="D47" s="293">
        <f t="shared" si="5"/>
        <v>4642.9901702466896</v>
      </c>
      <c r="E47" s="293">
        <f t="shared" si="5"/>
        <v>4752.9132201973061</v>
      </c>
      <c r="F47" s="293">
        <f t="shared" si="5"/>
        <v>4831.9723465558282</v>
      </c>
      <c r="G47" s="293">
        <f t="shared" si="5"/>
        <v>4862.3778565679113</v>
      </c>
      <c r="H47" s="293">
        <f t="shared" si="6"/>
        <v>4862.0295320611986</v>
      </c>
      <c r="I47" s="293">
        <f t="shared" si="6"/>
        <v>4840.0834100519332</v>
      </c>
      <c r="J47" s="293">
        <f t="shared" si="6"/>
        <v>4799.2634647484865</v>
      </c>
      <c r="K47" s="293">
        <f t="shared" si="6"/>
        <v>4743.390287600726</v>
      </c>
      <c r="L47" s="293">
        <f t="shared" si="7"/>
        <v>4677.9783036441786</v>
      </c>
      <c r="M47" s="293">
        <f t="shared" si="3"/>
        <v>4614.6220424595867</v>
      </c>
      <c r="P47" s="295"/>
      <c r="Q47" s="295"/>
      <c r="R47" s="295"/>
      <c r="S47" s="295"/>
      <c r="T47" s="295"/>
      <c r="U47" s="295"/>
      <c r="V47" s="295"/>
      <c r="W47" s="295"/>
      <c r="X47" s="295"/>
      <c r="Y47" s="295"/>
      <c r="Z47" s="295"/>
      <c r="AA47" s="295"/>
      <c r="AB47" s="295"/>
    </row>
    <row r="48" spans="2:28" ht="13.15">
      <c r="B48" s="137" t="str">
        <f t="shared" si="4"/>
        <v>45-49</v>
      </c>
      <c r="C48" s="293">
        <f t="shared" si="4"/>
        <v>3993.69</v>
      </c>
      <c r="D48" s="293">
        <f t="shared" si="5"/>
        <v>3989.5030071159213</v>
      </c>
      <c r="E48" s="293">
        <f t="shared" si="5"/>
        <v>3999.9626191686102</v>
      </c>
      <c r="F48" s="293">
        <f t="shared" si="5"/>
        <v>4019.3176126521394</v>
      </c>
      <c r="G48" s="293">
        <f t="shared" si="5"/>
        <v>4030.3292359406378</v>
      </c>
      <c r="H48" s="293">
        <f t="shared" si="6"/>
        <v>4042.4019424714988</v>
      </c>
      <c r="I48" s="293">
        <f t="shared" si="6"/>
        <v>4054.3986198350403</v>
      </c>
      <c r="J48" s="293">
        <f t="shared" si="6"/>
        <v>4060.4011223217844</v>
      </c>
      <c r="K48" s="293">
        <f t="shared" si="6"/>
        <v>4056.7499885514508</v>
      </c>
      <c r="L48" s="293">
        <f t="shared" si="7"/>
        <v>4042.980833152682</v>
      </c>
      <c r="M48" s="293">
        <f t="shared" si="3"/>
        <v>4025.3776339514661</v>
      </c>
      <c r="P48" s="295"/>
      <c r="Q48" s="295"/>
      <c r="R48" s="295"/>
      <c r="S48" s="295"/>
      <c r="T48" s="295"/>
      <c r="U48" s="295"/>
      <c r="V48" s="295"/>
      <c r="W48" s="295"/>
      <c r="X48" s="295"/>
      <c r="Y48" s="295"/>
      <c r="Z48" s="295"/>
      <c r="AA48" s="295"/>
      <c r="AB48" s="295"/>
    </row>
    <row r="49" spans="1:28" ht="13.15">
      <c r="B49" s="137" t="str">
        <f t="shared" si="4"/>
        <v>50-54</v>
      </c>
      <c r="C49" s="293">
        <f t="shared" si="4"/>
        <v>2917.18</v>
      </c>
      <c r="D49" s="293">
        <f t="shared" si="5"/>
        <v>2916.4705012186673</v>
      </c>
      <c r="E49" s="293">
        <f t="shared" si="5"/>
        <v>2907.0521616322935</v>
      </c>
      <c r="F49" s="293">
        <f t="shared" si="5"/>
        <v>2896.5426005656782</v>
      </c>
      <c r="G49" s="293">
        <f t="shared" si="5"/>
        <v>2878.7360985188475</v>
      </c>
      <c r="H49" s="293">
        <f t="shared" si="6"/>
        <v>2867.4260400965754</v>
      </c>
      <c r="I49" s="293">
        <f t="shared" si="6"/>
        <v>2863.8670561832305</v>
      </c>
      <c r="J49" s="293">
        <f t="shared" si="6"/>
        <v>2864.3346974733731</v>
      </c>
      <c r="K49" s="293">
        <f t="shared" si="6"/>
        <v>2865.2930740543989</v>
      </c>
      <c r="L49" s="293">
        <f t="shared" si="7"/>
        <v>2864.6220027956506</v>
      </c>
      <c r="M49" s="293">
        <f t="shared" si="3"/>
        <v>2864.4364987416952</v>
      </c>
      <c r="P49" s="295"/>
      <c r="Q49" s="295"/>
      <c r="R49" s="295"/>
      <c r="S49" s="295"/>
      <c r="T49" s="295"/>
      <c r="U49" s="295"/>
      <c r="V49" s="295"/>
      <c r="W49" s="295"/>
      <c r="X49" s="295"/>
      <c r="Y49" s="295"/>
      <c r="Z49" s="295"/>
      <c r="AA49" s="295"/>
      <c r="AB49" s="295"/>
    </row>
    <row r="50" spans="1:28" ht="13.15">
      <c r="B50" s="137" t="str">
        <f t="shared" si="4"/>
        <v>55-59</v>
      </c>
      <c r="C50" s="293">
        <f t="shared" si="4"/>
        <v>1521.04</v>
      </c>
      <c r="D50" s="293">
        <f t="shared" si="5"/>
        <v>1454.5950906284806</v>
      </c>
      <c r="E50" s="293">
        <f t="shared" si="5"/>
        <v>1411.8671235296342</v>
      </c>
      <c r="F50" s="293">
        <f t="shared" si="5"/>
        <v>1382.0310623403968</v>
      </c>
      <c r="G50" s="293">
        <f t="shared" si="5"/>
        <v>1357.6254462688667</v>
      </c>
      <c r="H50" s="293">
        <f t="shared" si="6"/>
        <v>1339.8372068331739</v>
      </c>
      <c r="I50" s="293">
        <f t="shared" si="6"/>
        <v>1328.6550751469545</v>
      </c>
      <c r="J50" s="293">
        <f t="shared" si="6"/>
        <v>1321.8752149134507</v>
      </c>
      <c r="K50" s="293">
        <f t="shared" si="6"/>
        <v>1317.6562500284901</v>
      </c>
      <c r="L50" s="293">
        <f t="shared" si="7"/>
        <v>1314.8871380110502</v>
      </c>
      <c r="M50" s="293">
        <f t="shared" si="3"/>
        <v>1314.5716451952508</v>
      </c>
      <c r="P50" s="295"/>
      <c r="Q50" s="295"/>
      <c r="R50" s="295"/>
      <c r="S50" s="295"/>
      <c r="T50" s="295"/>
      <c r="U50" s="295"/>
      <c r="V50" s="295"/>
      <c r="W50" s="295"/>
      <c r="X50" s="295"/>
      <c r="Y50" s="295"/>
      <c r="Z50" s="295"/>
      <c r="AA50" s="295"/>
      <c r="AB50" s="295"/>
    </row>
    <row r="51" spans="1:28" ht="13.15">
      <c r="B51" s="137" t="str">
        <f t="shared" si="4"/>
        <v>60-64</v>
      </c>
      <c r="C51" s="293">
        <f t="shared" si="4"/>
        <v>484.84</v>
      </c>
      <c r="D51" s="293">
        <f t="shared" si="5"/>
        <v>495.83820727493844</v>
      </c>
      <c r="E51" s="293">
        <f t="shared" si="5"/>
        <v>492.66613534251479</v>
      </c>
      <c r="F51" s="293">
        <f t="shared" si="5"/>
        <v>484.40719797514129</v>
      </c>
      <c r="G51" s="293">
        <f t="shared" si="5"/>
        <v>475.07275817330554</v>
      </c>
      <c r="H51" s="293">
        <f t="shared" si="6"/>
        <v>466.81783096891724</v>
      </c>
      <c r="I51" s="293">
        <f t="shared" si="6"/>
        <v>460.74527411584165</v>
      </c>
      <c r="J51" s="293">
        <f t="shared" si="6"/>
        <v>456.3385052794066</v>
      </c>
      <c r="K51" s="293">
        <f t="shared" si="6"/>
        <v>453.05971292370299</v>
      </c>
      <c r="L51" s="293">
        <f t="shared" si="7"/>
        <v>450.62854604418612</v>
      </c>
      <c r="M51" s="293">
        <f t="shared" si="3"/>
        <v>449.66262640688194</v>
      </c>
      <c r="P51" s="295"/>
      <c r="Q51" s="295"/>
      <c r="R51" s="295"/>
      <c r="S51" s="295"/>
      <c r="T51" s="295"/>
      <c r="U51" s="295"/>
      <c r="V51" s="295"/>
      <c r="W51" s="295"/>
      <c r="X51" s="295"/>
      <c r="Y51" s="295"/>
      <c r="Z51" s="295"/>
      <c r="AA51" s="295"/>
      <c r="AB51" s="295"/>
    </row>
    <row r="52" spans="1:28" ht="13.15">
      <c r="B52" s="137" t="str">
        <f t="shared" si="4"/>
        <v>65 plus</v>
      </c>
      <c r="C52" s="293">
        <f t="shared" si="4"/>
        <v>152.5</v>
      </c>
      <c r="D52" s="293">
        <f t="shared" si="5"/>
        <v>182.47614900469841</v>
      </c>
      <c r="E52" s="293">
        <f t="shared" si="5"/>
        <v>204.43363978445464</v>
      </c>
      <c r="F52" s="293">
        <f t="shared" si="5"/>
        <v>218.69811334112327</v>
      </c>
      <c r="G52" s="293">
        <f t="shared" si="5"/>
        <v>227.01640219029213</v>
      </c>
      <c r="H52" s="293">
        <f t="shared" si="6"/>
        <v>231.3499246908211</v>
      </c>
      <c r="I52" s="293">
        <f t="shared" si="6"/>
        <v>233.33011679519512</v>
      </c>
      <c r="J52" s="293">
        <f t="shared" si="6"/>
        <v>233.91140050496406</v>
      </c>
      <c r="K52" s="293">
        <f t="shared" si="6"/>
        <v>233.67861508513343</v>
      </c>
      <c r="L52" s="293">
        <f t="shared" si="7"/>
        <v>233.02434400860051</v>
      </c>
      <c r="M52" s="293">
        <f t="shared" si="3"/>
        <v>232.43375503810398</v>
      </c>
      <c r="P52" s="295"/>
      <c r="Q52" s="295"/>
      <c r="R52" s="295"/>
      <c r="S52" s="295"/>
      <c r="T52" s="295"/>
      <c r="U52" s="295"/>
      <c r="V52" s="295"/>
      <c r="W52" s="295"/>
      <c r="X52" s="295"/>
      <c r="Y52" s="295"/>
      <c r="Z52" s="295"/>
      <c r="AA52" s="295"/>
      <c r="AB52" s="295"/>
    </row>
    <row r="53" spans="1:28" ht="13.15">
      <c r="B53" s="137" t="str">
        <f t="shared" si="4"/>
        <v>Total</v>
      </c>
      <c r="C53" s="293">
        <f t="shared" si="4"/>
        <v>34340.979999999989</v>
      </c>
      <c r="D53" s="293">
        <f>C350</f>
        <v>34070.347675610654</v>
      </c>
      <c r="E53" s="293">
        <f>D350</f>
        <v>33764.821743718436</v>
      </c>
      <c r="F53" s="293">
        <f t="shared" si="6"/>
        <v>33393.190483373648</v>
      </c>
      <c r="G53" s="293">
        <f>F350</f>
        <v>32910.795265255845</v>
      </c>
      <c r="H53" s="293">
        <f t="shared" si="6"/>
        <v>32462.742739028588</v>
      </c>
      <c r="I53" s="293">
        <f t="shared" si="6"/>
        <v>32109.195823222883</v>
      </c>
      <c r="J53" s="293">
        <f t="shared" si="6"/>
        <v>31809.623537807765</v>
      </c>
      <c r="K53" s="293">
        <f t="shared" si="6"/>
        <v>31530.63502069093</v>
      </c>
      <c r="L53" s="293">
        <f t="shared" si="7"/>
        <v>31263.862973694686</v>
      </c>
      <c r="M53" s="293">
        <f t="shared" si="3"/>
        <v>31079.762142514301</v>
      </c>
    </row>
    <row r="54" spans="1:28">
      <c r="A54" s="1080">
        <f>SUM(C54:M54)</f>
        <v>0</v>
      </c>
      <c r="B54" s="1080"/>
      <c r="C54" s="1080">
        <f>SUM(C43:C52)-C53</f>
        <v>0</v>
      </c>
      <c r="D54" s="1080">
        <f t="shared" ref="D54:M54" si="8">SUM(D43:D52)-D53</f>
        <v>0</v>
      </c>
      <c r="E54" s="1080">
        <f t="shared" si="8"/>
        <v>0</v>
      </c>
      <c r="F54" s="1080">
        <f t="shared" si="8"/>
        <v>0</v>
      </c>
      <c r="G54" s="1080">
        <f t="shared" si="8"/>
        <v>0</v>
      </c>
      <c r="H54" s="1080">
        <f t="shared" si="8"/>
        <v>0</v>
      </c>
      <c r="I54" s="1080">
        <f t="shared" si="8"/>
        <v>0</v>
      </c>
      <c r="J54" s="1080">
        <f t="shared" si="8"/>
        <v>0</v>
      </c>
      <c r="K54" s="1080">
        <f t="shared" si="8"/>
        <v>0</v>
      </c>
      <c r="L54" s="1080">
        <f t="shared" si="8"/>
        <v>0</v>
      </c>
      <c r="M54" s="1080">
        <f t="shared" si="8"/>
        <v>0</v>
      </c>
    </row>
    <row r="55" spans="1:28">
      <c r="A55" s="10"/>
      <c r="C55" s="295"/>
      <c r="D55" s="295"/>
      <c r="E55" s="295"/>
      <c r="F55" s="295"/>
      <c r="G55" s="295"/>
      <c r="H55" s="295"/>
      <c r="I55" s="295"/>
      <c r="J55" s="295"/>
      <c r="K55" s="295"/>
      <c r="L55" s="295"/>
      <c r="M55" s="295"/>
    </row>
    <row r="56" spans="1:28" ht="13.15">
      <c r="B56" s="74" t="s">
        <v>47</v>
      </c>
      <c r="C56" s="295"/>
      <c r="D56" s="295"/>
      <c r="E56" s="295"/>
      <c r="F56" s="295"/>
      <c r="G56" s="295"/>
      <c r="H56" s="310"/>
      <c r="I56" s="295"/>
      <c r="J56" s="295"/>
      <c r="K56" s="295"/>
      <c r="L56" s="295"/>
      <c r="M56" s="295"/>
    </row>
    <row r="57" spans="1:28">
      <c r="C57" s="295"/>
      <c r="D57" s="295"/>
      <c r="E57" s="295"/>
      <c r="F57" s="295"/>
      <c r="G57" s="295"/>
      <c r="H57" s="310"/>
      <c r="I57" s="295"/>
      <c r="J57" s="295"/>
      <c r="K57" s="295"/>
      <c r="L57" s="295"/>
      <c r="M57" s="295"/>
    </row>
    <row r="58" spans="1:28" ht="13.15">
      <c r="B58" s="148" t="str">
        <f t="shared" ref="B58:B69" si="9">B42</f>
        <v>Age group</v>
      </c>
      <c r="C58" s="323" t="str">
        <f t="shared" ref="C58:M58" si="10">C42</f>
        <v>2019/20</v>
      </c>
      <c r="D58" s="323" t="str">
        <f t="shared" si="10"/>
        <v>2020/21</v>
      </c>
      <c r="E58" s="323" t="str">
        <f t="shared" si="10"/>
        <v>2021/22</v>
      </c>
      <c r="F58" s="323" t="str">
        <f t="shared" si="10"/>
        <v>2022/23</v>
      </c>
      <c r="G58" s="323" t="str">
        <f t="shared" si="10"/>
        <v>2023/24</v>
      </c>
      <c r="H58" s="323" t="str">
        <f t="shared" si="10"/>
        <v>2024/25</v>
      </c>
      <c r="I58" s="323" t="str">
        <f t="shared" si="10"/>
        <v>2025/26</v>
      </c>
      <c r="J58" s="323" t="str">
        <f t="shared" si="10"/>
        <v>2026/27</v>
      </c>
      <c r="K58" s="323" t="str">
        <f t="shared" si="10"/>
        <v>2027/28</v>
      </c>
      <c r="L58" s="323" t="str">
        <f t="shared" si="10"/>
        <v>2028/29</v>
      </c>
      <c r="M58" s="323" t="str">
        <f t="shared" si="10"/>
        <v>2029/30</v>
      </c>
    </row>
    <row r="59" spans="1:28" ht="13.15">
      <c r="A59" s="10"/>
      <c r="B59" s="148" t="str">
        <f t="shared" si="9"/>
        <v>20-24</v>
      </c>
      <c r="C59" s="293">
        <f t="shared" ref="C59:C69" si="11">D21</f>
        <v>13607.7</v>
      </c>
      <c r="D59" s="293">
        <f t="shared" ref="D59:L59" si="12">C356</f>
        <v>15993.557708036824</v>
      </c>
      <c r="E59" s="293">
        <f t="shared" si="12"/>
        <v>17760.933623100966</v>
      </c>
      <c r="F59" s="293">
        <f t="shared" si="12"/>
        <v>18882.162055620098</v>
      </c>
      <c r="G59" s="293">
        <f t="shared" si="12"/>
        <v>19653.905827070208</v>
      </c>
      <c r="H59" s="293">
        <f t="shared" si="12"/>
        <v>20168.405247016482</v>
      </c>
      <c r="I59" s="293">
        <f t="shared" si="12"/>
        <v>20612.297452548162</v>
      </c>
      <c r="J59" s="293">
        <f t="shared" si="12"/>
        <v>20957.584330773916</v>
      </c>
      <c r="K59" s="293">
        <f t="shared" si="12"/>
        <v>21187.126975051524</v>
      </c>
      <c r="L59" s="293">
        <f t="shared" si="12"/>
        <v>21323.988435873565</v>
      </c>
      <c r="M59" s="293">
        <f t="shared" ref="M59:M69" si="13">L356</f>
        <v>21517.940755707808</v>
      </c>
    </row>
    <row r="60" spans="1:28" ht="13.15">
      <c r="A60" s="10"/>
      <c r="B60" s="148" t="str">
        <f t="shared" si="9"/>
        <v>25-29</v>
      </c>
      <c r="C60" s="293">
        <f t="shared" si="11"/>
        <v>36670.160000000003</v>
      </c>
      <c r="D60" s="293">
        <f t="shared" ref="D60:K69" si="14">C357</f>
        <v>34315.934744401085</v>
      </c>
      <c r="E60" s="293">
        <f t="shared" si="14"/>
        <v>33098.917196459195</v>
      </c>
      <c r="F60" s="293">
        <f t="shared" si="14"/>
        <v>32421.005384553962</v>
      </c>
      <c r="G60" s="293">
        <f t="shared" si="14"/>
        <v>32110.399032678091</v>
      </c>
      <c r="H60" s="293">
        <f t="shared" si="14"/>
        <v>31998.591218771813</v>
      </c>
      <c r="I60" s="293">
        <f t="shared" si="14"/>
        <v>32079.350426024947</v>
      </c>
      <c r="J60" s="293">
        <f t="shared" si="14"/>
        <v>32243.973810723706</v>
      </c>
      <c r="K60" s="293">
        <f t="shared" si="14"/>
        <v>32411.600642141711</v>
      </c>
      <c r="L60" s="293">
        <f t="shared" ref="L60:L69" si="15">K357</f>
        <v>32551.317525962771</v>
      </c>
      <c r="M60" s="293">
        <f t="shared" si="13"/>
        <v>32759.896743136149</v>
      </c>
    </row>
    <row r="61" spans="1:28" ht="13.15">
      <c r="A61" s="10"/>
      <c r="B61" s="148" t="str">
        <f t="shared" si="9"/>
        <v>30-34</v>
      </c>
      <c r="C61" s="293">
        <f t="shared" si="11"/>
        <v>35378.07</v>
      </c>
      <c r="D61" s="293">
        <f t="shared" si="14"/>
        <v>35307.921656947925</v>
      </c>
      <c r="E61" s="293">
        <f t="shared" si="14"/>
        <v>34839.005210956675</v>
      </c>
      <c r="F61" s="293">
        <f t="shared" si="14"/>
        <v>34206.56429566702</v>
      </c>
      <c r="G61" s="293">
        <f t="shared" si="14"/>
        <v>33603.929541290301</v>
      </c>
      <c r="H61" s="293">
        <f t="shared" si="14"/>
        <v>33094.334799694007</v>
      </c>
      <c r="I61" s="293">
        <f t="shared" si="14"/>
        <v>32737.928289460018</v>
      </c>
      <c r="J61" s="293">
        <f t="shared" si="14"/>
        <v>32506.730127026516</v>
      </c>
      <c r="K61" s="293">
        <f t="shared" si="14"/>
        <v>32361.737099963546</v>
      </c>
      <c r="L61" s="293">
        <f t="shared" si="15"/>
        <v>32275.340877719194</v>
      </c>
      <c r="M61" s="293">
        <f t="shared" si="13"/>
        <v>32280.709226843785</v>
      </c>
    </row>
    <row r="62" spans="1:28" ht="13.15">
      <c r="A62" s="10"/>
      <c r="B62" s="148" t="str">
        <f t="shared" si="9"/>
        <v>35-39</v>
      </c>
      <c r="C62" s="293">
        <f t="shared" si="11"/>
        <v>31205.74</v>
      </c>
      <c r="D62" s="293">
        <f t="shared" si="14"/>
        <v>31589.785757129215</v>
      </c>
      <c r="E62" s="293">
        <f t="shared" si="14"/>
        <v>31865.806448185729</v>
      </c>
      <c r="F62" s="293">
        <f t="shared" si="14"/>
        <v>31926.575225399287</v>
      </c>
      <c r="G62" s="293">
        <f t="shared" si="14"/>
        <v>31839.629694503856</v>
      </c>
      <c r="H62" s="293">
        <f t="shared" si="14"/>
        <v>31654.576668690897</v>
      </c>
      <c r="I62" s="293">
        <f t="shared" si="14"/>
        <v>31453.541465279228</v>
      </c>
      <c r="J62" s="293">
        <f t="shared" si="14"/>
        <v>31251.898854089075</v>
      </c>
      <c r="K62" s="293">
        <f t="shared" si="14"/>
        <v>31056.718466656239</v>
      </c>
      <c r="L62" s="293">
        <f t="shared" si="15"/>
        <v>30878.301374902258</v>
      </c>
      <c r="M62" s="293">
        <f t="shared" si="13"/>
        <v>30765.646529663092</v>
      </c>
    </row>
    <row r="63" spans="1:28" ht="13.15">
      <c r="A63" s="10"/>
      <c r="B63" s="148" t="str">
        <f t="shared" si="9"/>
        <v>40-44</v>
      </c>
      <c r="C63" s="293">
        <f t="shared" si="11"/>
        <v>28634.53</v>
      </c>
      <c r="D63" s="293">
        <f t="shared" si="14"/>
        <v>28842.387960973123</v>
      </c>
      <c r="E63" s="293">
        <f t="shared" si="14"/>
        <v>29073.671614277515</v>
      </c>
      <c r="F63" s="293">
        <f t="shared" si="14"/>
        <v>29244.318234025275</v>
      </c>
      <c r="G63" s="293">
        <f t="shared" si="14"/>
        <v>29367.056706075513</v>
      </c>
      <c r="H63" s="293">
        <f t="shared" si="14"/>
        <v>29431.239191345834</v>
      </c>
      <c r="I63" s="293">
        <f t="shared" si="14"/>
        <v>29469.797192104077</v>
      </c>
      <c r="J63" s="293">
        <f t="shared" si="14"/>
        <v>29471.107606583853</v>
      </c>
      <c r="K63" s="293">
        <f t="shared" si="14"/>
        <v>29430.302491895058</v>
      </c>
      <c r="L63" s="293">
        <f t="shared" si="15"/>
        <v>29356.298082059562</v>
      </c>
      <c r="M63" s="293">
        <f t="shared" si="13"/>
        <v>29299.996542860834</v>
      </c>
    </row>
    <row r="64" spans="1:28" ht="13.15">
      <c r="A64" s="10"/>
      <c r="B64" s="148" t="str">
        <f t="shared" si="9"/>
        <v>45-49</v>
      </c>
      <c r="C64" s="293">
        <f t="shared" si="11"/>
        <v>26159.86</v>
      </c>
      <c r="D64" s="293">
        <f t="shared" si="14"/>
        <v>25975.143607639686</v>
      </c>
      <c r="E64" s="293">
        <f t="shared" si="14"/>
        <v>25880.881029076612</v>
      </c>
      <c r="F64" s="293">
        <f t="shared" si="14"/>
        <v>25812.051188414647</v>
      </c>
      <c r="G64" s="293">
        <f t="shared" si="14"/>
        <v>25780.393432819714</v>
      </c>
      <c r="H64" s="293">
        <f t="shared" si="14"/>
        <v>25771.571366402975</v>
      </c>
      <c r="I64" s="293">
        <f t="shared" si="14"/>
        <v>25797.299118799048</v>
      </c>
      <c r="J64" s="293">
        <f t="shared" si="14"/>
        <v>25831.091648999121</v>
      </c>
      <c r="K64" s="293">
        <f t="shared" si="14"/>
        <v>25852.190398303359</v>
      </c>
      <c r="L64" s="293">
        <f t="shared" si="15"/>
        <v>25853.583640548004</v>
      </c>
      <c r="M64" s="293">
        <f t="shared" si="13"/>
        <v>25865.994808493593</v>
      </c>
    </row>
    <row r="65" spans="1:13" ht="13.15">
      <c r="A65" s="10"/>
      <c r="B65" s="148" t="str">
        <f t="shared" si="9"/>
        <v>50-54</v>
      </c>
      <c r="C65" s="293">
        <f t="shared" si="11"/>
        <v>20488.25</v>
      </c>
      <c r="D65" s="293">
        <f t="shared" si="14"/>
        <v>20418.834691931283</v>
      </c>
      <c r="E65" s="293">
        <f t="shared" si="14"/>
        <v>20334.297160226135</v>
      </c>
      <c r="F65" s="293">
        <f t="shared" si="14"/>
        <v>20227.548596515364</v>
      </c>
      <c r="G65" s="293">
        <f t="shared" si="14"/>
        <v>20129.215458843093</v>
      </c>
      <c r="H65" s="293">
        <f t="shared" si="14"/>
        <v>20047.95610283102</v>
      </c>
      <c r="I65" s="293">
        <f t="shared" si="14"/>
        <v>20001.605839199136</v>
      </c>
      <c r="J65" s="293">
        <f t="shared" si="14"/>
        <v>19978.267536202395</v>
      </c>
      <c r="K65" s="293">
        <f t="shared" si="14"/>
        <v>19965.146374299602</v>
      </c>
      <c r="L65" s="293">
        <f t="shared" si="15"/>
        <v>19955.262083327925</v>
      </c>
      <c r="M65" s="293">
        <f t="shared" si="13"/>
        <v>19964.666044776295</v>
      </c>
    </row>
    <row r="66" spans="1:13" ht="13.15">
      <c r="A66" s="10"/>
      <c r="B66" s="148" t="str">
        <f t="shared" si="9"/>
        <v>55-59</v>
      </c>
      <c r="C66" s="293">
        <f t="shared" si="11"/>
        <v>11658.28</v>
      </c>
      <c r="D66" s="293">
        <f t="shared" si="14"/>
        <v>11129.507609055363</v>
      </c>
      <c r="E66" s="293">
        <f t="shared" si="14"/>
        <v>10787.50641222472</v>
      </c>
      <c r="F66" s="293">
        <f t="shared" si="14"/>
        <v>10544.677822797883</v>
      </c>
      <c r="G66" s="293">
        <f t="shared" si="14"/>
        <v>10371.215474879687</v>
      </c>
      <c r="H66" s="293">
        <f t="shared" si="14"/>
        <v>10243.933858072607</v>
      </c>
      <c r="I66" s="293">
        <f t="shared" si="14"/>
        <v>10158.443861391959</v>
      </c>
      <c r="J66" s="293">
        <f t="shared" si="14"/>
        <v>10100.282434993347</v>
      </c>
      <c r="K66" s="293">
        <f t="shared" si="14"/>
        <v>10058.737668015867</v>
      </c>
      <c r="L66" s="293">
        <f t="shared" si="15"/>
        <v>10028.26003029507</v>
      </c>
      <c r="M66" s="293">
        <f t="shared" si="13"/>
        <v>10016.360954324922</v>
      </c>
    </row>
    <row r="67" spans="1:13" ht="13.15">
      <c r="A67" s="10"/>
      <c r="B67" s="148" t="str">
        <f t="shared" si="9"/>
        <v>60-64</v>
      </c>
      <c r="C67" s="293">
        <f t="shared" si="11"/>
        <v>4255.12</v>
      </c>
      <c r="D67" s="293">
        <f t="shared" si="14"/>
        <v>4139.9597294777323</v>
      </c>
      <c r="E67" s="293">
        <f t="shared" si="14"/>
        <v>4008.6916123269225</v>
      </c>
      <c r="F67" s="293">
        <f t="shared" si="14"/>
        <v>3885.8026401479306</v>
      </c>
      <c r="G67" s="293">
        <f t="shared" si="14"/>
        <v>3785.4488997016551</v>
      </c>
      <c r="H67" s="293">
        <f t="shared" si="14"/>
        <v>3706.4612669019975</v>
      </c>
      <c r="I67" s="293">
        <f t="shared" si="14"/>
        <v>3649.8745088014552</v>
      </c>
      <c r="J67" s="293">
        <f t="shared" si="14"/>
        <v>3609.0285870885382</v>
      </c>
      <c r="K67" s="293">
        <f t="shared" si="14"/>
        <v>3578.4803192573995</v>
      </c>
      <c r="L67" s="293">
        <f t="shared" si="15"/>
        <v>3555.2971004264182</v>
      </c>
      <c r="M67" s="293">
        <f t="shared" si="13"/>
        <v>3542.6681787424673</v>
      </c>
    </row>
    <row r="68" spans="1:13" ht="13.15">
      <c r="A68" s="10"/>
      <c r="B68" s="148" t="str">
        <f t="shared" si="9"/>
        <v>65 plus</v>
      </c>
      <c r="C68" s="293">
        <f t="shared" si="11"/>
        <v>796.7</v>
      </c>
      <c r="D68" s="293">
        <f t="shared" si="14"/>
        <v>1130.8747680146346</v>
      </c>
      <c r="E68" s="293">
        <f t="shared" si="14"/>
        <v>1331.0786925065033</v>
      </c>
      <c r="F68" s="293">
        <f t="shared" si="14"/>
        <v>1440.9496236465329</v>
      </c>
      <c r="G68" s="293">
        <f t="shared" si="14"/>
        <v>1495.2556623637236</v>
      </c>
      <c r="H68" s="293">
        <f t="shared" si="14"/>
        <v>1516.8322625252333</v>
      </c>
      <c r="I68" s="293">
        <f t="shared" si="14"/>
        <v>1521.4676047884163</v>
      </c>
      <c r="J68" s="293">
        <f t="shared" si="14"/>
        <v>1517.5477084429137</v>
      </c>
      <c r="K68" s="293">
        <f t="shared" si="14"/>
        <v>1509.6255743222746</v>
      </c>
      <c r="L68" s="293">
        <f t="shared" si="15"/>
        <v>1500.3324576649645</v>
      </c>
      <c r="M68" s="293">
        <f t="shared" si="13"/>
        <v>1492.5357794506758</v>
      </c>
    </row>
    <row r="69" spans="1:13" ht="13.15">
      <c r="B69" s="148" t="str">
        <f t="shared" si="9"/>
        <v>Total</v>
      </c>
      <c r="C69" s="293">
        <f t="shared" si="11"/>
        <v>208854.41</v>
      </c>
      <c r="D69" s="293">
        <f t="shared" si="14"/>
        <v>208843.90823360687</v>
      </c>
      <c r="E69" s="293">
        <f t="shared" si="14"/>
        <v>208980.78899934096</v>
      </c>
      <c r="F69" s="293">
        <f t="shared" si="14"/>
        <v>208591.65506678799</v>
      </c>
      <c r="G69" s="293">
        <f t="shared" si="14"/>
        <v>208136.44973022584</v>
      </c>
      <c r="H69" s="293">
        <f t="shared" si="14"/>
        <v>207633.90198225289</v>
      </c>
      <c r="I69" s="293">
        <f t="shared" si="14"/>
        <v>207481.60575839644</v>
      </c>
      <c r="J69" s="293">
        <f t="shared" si="14"/>
        <v>207467.51264492335</v>
      </c>
      <c r="K69" s="293">
        <f t="shared" si="14"/>
        <v>207411.66600990656</v>
      </c>
      <c r="L69" s="293">
        <f t="shared" si="15"/>
        <v>207277.98160877972</v>
      </c>
      <c r="M69" s="293">
        <f t="shared" si="13"/>
        <v>207506.41556399962</v>
      </c>
    </row>
    <row r="70" spans="1:13">
      <c r="A70" s="1080">
        <f>SUM(C70:M70)</f>
        <v>0</v>
      </c>
      <c r="B70" s="1080"/>
      <c r="C70" s="1080">
        <f t="shared" ref="C70:M70" si="16">SUM(C59:C68)-C69</f>
        <v>0</v>
      </c>
      <c r="D70" s="1080">
        <f t="shared" si="16"/>
        <v>0</v>
      </c>
      <c r="E70" s="1080">
        <f t="shared" si="16"/>
        <v>0</v>
      </c>
      <c r="F70" s="1080">
        <f t="shared" si="16"/>
        <v>0</v>
      </c>
      <c r="G70" s="1080">
        <f t="shared" si="16"/>
        <v>0</v>
      </c>
      <c r="H70" s="1080">
        <f t="shared" si="16"/>
        <v>0</v>
      </c>
      <c r="I70" s="1080">
        <f t="shared" si="16"/>
        <v>0</v>
      </c>
      <c r="J70" s="1080">
        <f t="shared" si="16"/>
        <v>0</v>
      </c>
      <c r="K70" s="1080">
        <f t="shared" si="16"/>
        <v>0</v>
      </c>
      <c r="L70" s="1080">
        <f t="shared" si="16"/>
        <v>0</v>
      </c>
      <c r="M70" s="1080">
        <f t="shared" si="16"/>
        <v>0</v>
      </c>
    </row>
    <row r="71" spans="1:13">
      <c r="A71" s="10"/>
      <c r="C71" s="10"/>
      <c r="D71" s="10"/>
      <c r="E71" s="10"/>
      <c r="F71" s="10"/>
      <c r="G71" s="10"/>
      <c r="H71" s="10"/>
      <c r="I71" s="10"/>
      <c r="J71" s="10"/>
      <c r="K71" s="10"/>
      <c r="L71" s="10"/>
      <c r="M71" s="10"/>
    </row>
    <row r="72" spans="1:13" ht="15">
      <c r="B72" s="76" t="s">
        <v>162</v>
      </c>
      <c r="H72" s="11"/>
    </row>
    <row r="73" spans="1:13">
      <c r="H73" s="11"/>
    </row>
    <row r="74" spans="1:13" ht="13.15">
      <c r="B74" s="74" t="s">
        <v>46</v>
      </c>
      <c r="C74" s="251" t="s">
        <v>440</v>
      </c>
      <c r="H74" s="11"/>
    </row>
    <row r="75" spans="1:13">
      <c r="H75" s="11"/>
    </row>
    <row r="76" spans="1:13" ht="13.15">
      <c r="B76" s="148" t="str">
        <f t="shared" ref="B76:B87" si="17">B42</f>
        <v>Age group</v>
      </c>
      <c r="C76" s="148" t="str">
        <f t="shared" ref="C76:M76" si="18">C42</f>
        <v>2019/20</v>
      </c>
      <c r="D76" s="148" t="str">
        <f t="shared" si="18"/>
        <v>2020/21</v>
      </c>
      <c r="E76" s="148" t="str">
        <f t="shared" si="18"/>
        <v>2021/22</v>
      </c>
      <c r="F76" s="148" t="str">
        <f t="shared" si="18"/>
        <v>2022/23</v>
      </c>
      <c r="G76" s="148" t="str">
        <f t="shared" si="18"/>
        <v>2023/24</v>
      </c>
      <c r="H76" s="148" t="str">
        <f t="shared" si="18"/>
        <v>2024/25</v>
      </c>
      <c r="I76" s="148" t="str">
        <f t="shared" si="18"/>
        <v>2025/26</v>
      </c>
      <c r="J76" s="148" t="str">
        <f t="shared" si="18"/>
        <v>2026/27</v>
      </c>
      <c r="K76" s="148" t="str">
        <f t="shared" si="18"/>
        <v>2027/28</v>
      </c>
      <c r="L76" s="148" t="str">
        <f t="shared" si="18"/>
        <v>2028/29</v>
      </c>
      <c r="M76" s="148" t="str">
        <f t="shared" si="18"/>
        <v>2029/30</v>
      </c>
    </row>
    <row r="77" spans="1:13" ht="13.15">
      <c r="B77" s="148" t="str">
        <f t="shared" si="17"/>
        <v>20-24</v>
      </c>
      <c r="C77" s="429">
        <f>C43-(0.2*C43)</f>
        <v>1486.944</v>
      </c>
      <c r="D77" s="429">
        <f>D43-(0.2*D43)</f>
        <v>1860.3095520858101</v>
      </c>
      <c r="E77" s="429">
        <f t="shared" ref="E77:M77" si="19">E43-(0.2*E43)</f>
        <v>2122.3722112149203</v>
      </c>
      <c r="F77" s="429">
        <f t="shared" si="19"/>
        <v>2284.1533136902776</v>
      </c>
      <c r="G77" s="429">
        <f t="shared" si="19"/>
        <v>2381.8397410568773</v>
      </c>
      <c r="H77" s="429">
        <f t="shared" si="19"/>
        <v>2444.148166082397</v>
      </c>
      <c r="I77" s="429">
        <f t="shared" si="19"/>
        <v>2497.0421832837101</v>
      </c>
      <c r="J77" s="429">
        <f t="shared" si="19"/>
        <v>2537.1322403392264</v>
      </c>
      <c r="K77" s="429">
        <f t="shared" si="19"/>
        <v>2562.4637341798289</v>
      </c>
      <c r="L77" s="429">
        <f t="shared" si="19"/>
        <v>2576.335795747761</v>
      </c>
      <c r="M77" s="429">
        <f t="shared" si="19"/>
        <v>2598.547503323492</v>
      </c>
    </row>
    <row r="78" spans="1:13" ht="13.15">
      <c r="B78" s="148" t="str">
        <f t="shared" si="17"/>
        <v>25-29</v>
      </c>
      <c r="C78" s="429">
        <f t="shared" ref="C78:C85" si="20">C44+(0.2*C43)-(0.2*C44)</f>
        <v>5537.0879999999997</v>
      </c>
      <c r="D78" s="429">
        <f t="shared" ref="D78:K78" si="21">D44+(0.2*D43)-(0.2*D44)</f>
        <v>5075.5012721076555</v>
      </c>
      <c r="E78" s="429">
        <f t="shared" si="21"/>
        <v>4809.2151190714048</v>
      </c>
      <c r="F78" s="429">
        <f t="shared" si="21"/>
        <v>4645.7448791020088</v>
      </c>
      <c r="G78" s="429">
        <f t="shared" si="21"/>
        <v>4534.0848625260787</v>
      </c>
      <c r="H78" s="429">
        <f t="shared" si="21"/>
        <v>4468.5337358857296</v>
      </c>
      <c r="I78" s="429">
        <f t="shared" si="21"/>
        <v>4445.2660295634396</v>
      </c>
      <c r="J78" s="429">
        <f t="shared" si="21"/>
        <v>4442.6565190864148</v>
      </c>
      <c r="K78" s="429">
        <f t="shared" si="21"/>
        <v>4445.5009142673598</v>
      </c>
      <c r="L78" s="429">
        <f t="shared" ref="L78:M85" si="22">L44+(0.2*L43)-(0.2*L44)</f>
        <v>4448.0486559279971</v>
      </c>
      <c r="M78" s="429">
        <f t="shared" si="22"/>
        <v>4466.362906033627</v>
      </c>
    </row>
    <row r="79" spans="1:13" ht="13.15">
      <c r="B79" s="148" t="str">
        <f t="shared" si="17"/>
        <v>30-34</v>
      </c>
      <c r="C79" s="429">
        <f t="shared" si="20"/>
        <v>6835.29</v>
      </c>
      <c r="D79" s="429">
        <f t="shared" ref="D79:K85" si="23">D45+(0.2*D44)-(0.2*D45)</f>
        <v>6461.5433875094805</v>
      </c>
      <c r="E79" s="429">
        <f t="shared" si="23"/>
        <v>6096.0981915422744</v>
      </c>
      <c r="F79" s="429">
        <f t="shared" si="23"/>
        <v>5771.1025546542487</v>
      </c>
      <c r="G79" s="429">
        <f t="shared" si="23"/>
        <v>5482.5425468846506</v>
      </c>
      <c r="H79" s="429">
        <f t="shared" si="23"/>
        <v>5253.7924409683628</v>
      </c>
      <c r="I79" s="429">
        <f t="shared" si="23"/>
        <v>5085.5010321372129</v>
      </c>
      <c r="J79" s="429">
        <f t="shared" si="23"/>
        <v>4963.6429906210387</v>
      </c>
      <c r="K79" s="429">
        <f t="shared" si="23"/>
        <v>4874.6515264497775</v>
      </c>
      <c r="L79" s="429">
        <f t="shared" si="22"/>
        <v>4809.211516074065</v>
      </c>
      <c r="M79" s="429">
        <f t="shared" si="22"/>
        <v>4771.1803505468852</v>
      </c>
    </row>
    <row r="80" spans="1:13" ht="13.15">
      <c r="B80" s="148" t="str">
        <f t="shared" si="17"/>
        <v>35-39</v>
      </c>
      <c r="C80" s="429">
        <f t="shared" si="20"/>
        <v>5792.7000000000007</v>
      </c>
      <c r="D80" s="429">
        <f t="shared" si="23"/>
        <v>5858.3431415590512</v>
      </c>
      <c r="E80" s="429">
        <f t="shared" si="23"/>
        <v>5825.9151915367856</v>
      </c>
      <c r="F80" s="429">
        <f t="shared" si="23"/>
        <v>5724.997937846666</v>
      </c>
      <c r="G80" s="429">
        <f t="shared" si="23"/>
        <v>5569.830569456165</v>
      </c>
      <c r="H80" s="429">
        <f t="shared" si="23"/>
        <v>5403.5956485447823</v>
      </c>
      <c r="I80" s="429">
        <f t="shared" si="23"/>
        <v>5246.758103948343</v>
      </c>
      <c r="J80" s="429">
        <f t="shared" si="23"/>
        <v>5104.6313873092304</v>
      </c>
      <c r="K80" s="429">
        <f t="shared" si="23"/>
        <v>4978.7242481035073</v>
      </c>
      <c r="L80" s="429">
        <f t="shared" si="22"/>
        <v>4869.8276875971251</v>
      </c>
      <c r="M80" s="429">
        <f t="shared" si="22"/>
        <v>4784.9036868036592</v>
      </c>
    </row>
    <row r="81" spans="1:13" ht="13.15">
      <c r="B81" s="148" t="str">
        <f t="shared" si="17"/>
        <v>40-44</v>
      </c>
      <c r="C81" s="429">
        <f t="shared" si="20"/>
        <v>4716.1019999999999</v>
      </c>
      <c r="D81" s="429">
        <f t="shared" si="23"/>
        <v>4847.1693330566186</v>
      </c>
      <c r="E81" s="429">
        <f t="shared" si="23"/>
        <v>4944.6567068560817</v>
      </c>
      <c r="F81" s="429">
        <f t="shared" si="23"/>
        <v>4999.8007418948055</v>
      </c>
      <c r="G81" s="429">
        <f t="shared" si="23"/>
        <v>5001.242032926546</v>
      </c>
      <c r="H81" s="429">
        <f t="shared" si="23"/>
        <v>4972.4338960740861</v>
      </c>
      <c r="I81" s="429">
        <f t="shared" si="23"/>
        <v>4925.6156502035328</v>
      </c>
      <c r="J81" s="429">
        <f t="shared" si="23"/>
        <v>4864.8467670091823</v>
      </c>
      <c r="K81" s="429">
        <f t="shared" si="23"/>
        <v>4794.1788995271336</v>
      </c>
      <c r="L81" s="429">
        <f t="shared" si="22"/>
        <v>4718.7007936067312</v>
      </c>
      <c r="M81" s="429">
        <f t="shared" si="22"/>
        <v>4649.3611279813222</v>
      </c>
    </row>
    <row r="82" spans="1:13" ht="13.15">
      <c r="B82" s="148" t="str">
        <f t="shared" si="17"/>
        <v>45-49</v>
      </c>
      <c r="C82" s="429">
        <f t="shared" si="20"/>
        <v>4098.558</v>
      </c>
      <c r="D82" s="429">
        <f t="shared" si="23"/>
        <v>4120.2004397420742</v>
      </c>
      <c r="E82" s="429">
        <f t="shared" si="23"/>
        <v>4150.5527393743496</v>
      </c>
      <c r="F82" s="429">
        <f t="shared" si="23"/>
        <v>4181.8485594328777</v>
      </c>
      <c r="G82" s="429">
        <f t="shared" si="23"/>
        <v>4196.7389600660927</v>
      </c>
      <c r="H82" s="429">
        <f t="shared" si="23"/>
        <v>4206.3274603894388</v>
      </c>
      <c r="I82" s="429">
        <f t="shared" si="23"/>
        <v>4211.5355778784187</v>
      </c>
      <c r="J82" s="429">
        <f t="shared" si="23"/>
        <v>4208.1735908071241</v>
      </c>
      <c r="K82" s="429">
        <f t="shared" si="23"/>
        <v>4194.0780483613062</v>
      </c>
      <c r="L82" s="429">
        <f t="shared" si="22"/>
        <v>4169.9803272509807</v>
      </c>
      <c r="M82" s="429">
        <f t="shared" si="22"/>
        <v>4143.2265156530902</v>
      </c>
    </row>
    <row r="83" spans="1:13" ht="13.15">
      <c r="B83" s="148" t="str">
        <f t="shared" si="17"/>
        <v>50-54</v>
      </c>
      <c r="C83" s="429">
        <f t="shared" si="20"/>
        <v>3132.4819999999995</v>
      </c>
      <c r="D83" s="429">
        <f t="shared" si="23"/>
        <v>3131.0770023981177</v>
      </c>
      <c r="E83" s="429">
        <f t="shared" si="23"/>
        <v>3125.6342531395571</v>
      </c>
      <c r="F83" s="429">
        <f t="shared" si="23"/>
        <v>3121.0976029829703</v>
      </c>
      <c r="G83" s="429">
        <f t="shared" si="23"/>
        <v>3109.0547260032054</v>
      </c>
      <c r="H83" s="429">
        <f t="shared" si="23"/>
        <v>3102.4212205715603</v>
      </c>
      <c r="I83" s="429">
        <f t="shared" si="23"/>
        <v>3101.9733689135924</v>
      </c>
      <c r="J83" s="429">
        <f t="shared" si="23"/>
        <v>3103.5479824430554</v>
      </c>
      <c r="K83" s="429">
        <f t="shared" si="23"/>
        <v>3103.5844569538094</v>
      </c>
      <c r="L83" s="429">
        <f t="shared" si="22"/>
        <v>3100.2937688670572</v>
      </c>
      <c r="M83" s="429">
        <f t="shared" si="22"/>
        <v>3096.6247257836494</v>
      </c>
    </row>
    <row r="84" spans="1:13" ht="13.15">
      <c r="B84" s="148" t="str">
        <f t="shared" si="17"/>
        <v>55-59</v>
      </c>
      <c r="C84" s="429">
        <f t="shared" si="20"/>
        <v>1800.268</v>
      </c>
      <c r="D84" s="429">
        <f t="shared" si="23"/>
        <v>1746.9701727465181</v>
      </c>
      <c r="E84" s="429">
        <f t="shared" si="23"/>
        <v>1710.904131150166</v>
      </c>
      <c r="F84" s="429">
        <f t="shared" si="23"/>
        <v>1684.9333699854528</v>
      </c>
      <c r="G84" s="429">
        <f t="shared" si="23"/>
        <v>1661.8475767188629</v>
      </c>
      <c r="H84" s="429">
        <f t="shared" si="23"/>
        <v>1645.3549734858543</v>
      </c>
      <c r="I84" s="429">
        <f t="shared" si="23"/>
        <v>1635.6974713542097</v>
      </c>
      <c r="J84" s="429">
        <f t="shared" si="23"/>
        <v>1630.3671114254353</v>
      </c>
      <c r="K84" s="429">
        <f t="shared" si="23"/>
        <v>1627.183614833672</v>
      </c>
      <c r="L84" s="429">
        <f t="shared" si="22"/>
        <v>1624.8341109679702</v>
      </c>
      <c r="M84" s="429">
        <f t="shared" si="22"/>
        <v>1624.5446159045396</v>
      </c>
    </row>
    <row r="85" spans="1:13" ht="13.15">
      <c r="B85" s="148" t="str">
        <f t="shared" si="17"/>
        <v>60-64</v>
      </c>
      <c r="C85" s="429">
        <f t="shared" si="20"/>
        <v>692.08</v>
      </c>
      <c r="D85" s="429">
        <f t="shared" si="23"/>
        <v>687.58958394564684</v>
      </c>
      <c r="E85" s="429">
        <f t="shared" si="23"/>
        <v>676.50633297993875</v>
      </c>
      <c r="F85" s="429">
        <f t="shared" si="23"/>
        <v>663.93197084819235</v>
      </c>
      <c r="G85" s="429">
        <f t="shared" si="23"/>
        <v>651.58329579241786</v>
      </c>
      <c r="H85" s="429">
        <f t="shared" si="23"/>
        <v>641.4217061417686</v>
      </c>
      <c r="I85" s="429">
        <f t="shared" si="23"/>
        <v>634.32723432206421</v>
      </c>
      <c r="J85" s="429">
        <f t="shared" si="23"/>
        <v>629.44584720621538</v>
      </c>
      <c r="K85" s="429">
        <f t="shared" si="23"/>
        <v>625.9790203446604</v>
      </c>
      <c r="L85" s="429">
        <f t="shared" si="22"/>
        <v>623.48026443755907</v>
      </c>
      <c r="M85" s="429">
        <f t="shared" si="22"/>
        <v>622.64443016455562</v>
      </c>
    </row>
    <row r="86" spans="1:13" ht="13.15">
      <c r="B86" s="148" t="str">
        <f t="shared" si="17"/>
        <v>65 plus</v>
      </c>
      <c r="C86" s="429">
        <f>C52+(0.2*C51)</f>
        <v>249.46800000000002</v>
      </c>
      <c r="D86" s="429">
        <f t="shared" ref="D86:M86" si="24">D52+(0.2*D51)</f>
        <v>281.6437904596861</v>
      </c>
      <c r="E86" s="429">
        <f t="shared" si="24"/>
        <v>302.96686685295759</v>
      </c>
      <c r="F86" s="429">
        <f t="shared" si="24"/>
        <v>315.57955293615157</v>
      </c>
      <c r="G86" s="429">
        <f t="shared" si="24"/>
        <v>322.03095382495326</v>
      </c>
      <c r="H86" s="429">
        <f t="shared" si="24"/>
        <v>324.71349088460454</v>
      </c>
      <c r="I86" s="429">
        <f t="shared" si="24"/>
        <v>325.47917161836347</v>
      </c>
      <c r="J86" s="429">
        <f t="shared" si="24"/>
        <v>325.17910156084542</v>
      </c>
      <c r="K86" s="429">
        <f t="shared" si="24"/>
        <v>324.29055766987403</v>
      </c>
      <c r="L86" s="429">
        <f t="shared" si="24"/>
        <v>323.15005321743774</v>
      </c>
      <c r="M86" s="429">
        <f t="shared" si="24"/>
        <v>322.36628031948038</v>
      </c>
    </row>
    <row r="87" spans="1:13" ht="13.15">
      <c r="B87" s="148" t="str">
        <f t="shared" si="17"/>
        <v>Total</v>
      </c>
      <c r="C87" s="429">
        <f>SUM(C77:C86)</f>
        <v>34340.980000000003</v>
      </c>
      <c r="D87" s="429">
        <f t="shared" ref="D87:M87" si="25">SUM(D77:D86)</f>
        <v>34070.347675610661</v>
      </c>
      <c r="E87" s="429">
        <f t="shared" si="25"/>
        <v>33764.821743718436</v>
      </c>
      <c r="F87" s="429">
        <f t="shared" si="25"/>
        <v>33393.190483373648</v>
      </c>
      <c r="G87" s="429">
        <f t="shared" si="25"/>
        <v>32910.795265255852</v>
      </c>
      <c r="H87" s="429">
        <f t="shared" si="25"/>
        <v>32462.742739028585</v>
      </c>
      <c r="I87" s="429">
        <f t="shared" si="25"/>
        <v>32109.19582322289</v>
      </c>
      <c r="J87" s="429">
        <f t="shared" si="25"/>
        <v>31809.623537807765</v>
      </c>
      <c r="K87" s="429">
        <f t="shared" si="25"/>
        <v>31530.635020690934</v>
      </c>
      <c r="L87" s="429">
        <f t="shared" si="25"/>
        <v>31263.86297369469</v>
      </c>
      <c r="M87" s="429">
        <f t="shared" si="25"/>
        <v>31079.762142514304</v>
      </c>
    </row>
    <row r="88" spans="1:13">
      <c r="A88" s="1080">
        <f>SUM(C88:M88)</f>
        <v>0</v>
      </c>
      <c r="B88" s="1080"/>
      <c r="C88" s="1080">
        <f t="shared" ref="C88:M88" si="26">SUM(C77:C86)-C87</f>
        <v>0</v>
      </c>
      <c r="D88" s="1080">
        <f t="shared" si="26"/>
        <v>0</v>
      </c>
      <c r="E88" s="1080">
        <f t="shared" si="26"/>
        <v>0</v>
      </c>
      <c r="F88" s="1080">
        <f t="shared" si="26"/>
        <v>0</v>
      </c>
      <c r="G88" s="1080">
        <f t="shared" si="26"/>
        <v>0</v>
      </c>
      <c r="H88" s="1080">
        <f t="shared" si="26"/>
        <v>0</v>
      </c>
      <c r="I88" s="1080">
        <f t="shared" si="26"/>
        <v>0</v>
      </c>
      <c r="J88" s="1080">
        <f t="shared" si="26"/>
        <v>0</v>
      </c>
      <c r="K88" s="1080">
        <f t="shared" si="26"/>
        <v>0</v>
      </c>
      <c r="L88" s="1080">
        <f t="shared" si="26"/>
        <v>0</v>
      </c>
      <c r="M88" s="1080">
        <f t="shared" si="26"/>
        <v>0</v>
      </c>
    </row>
    <row r="89" spans="1:13">
      <c r="A89" s="10"/>
      <c r="C89" s="295"/>
      <c r="D89" s="295"/>
      <c r="E89" s="295"/>
      <c r="F89" s="295"/>
      <c r="G89" s="295"/>
      <c r="H89" s="295"/>
      <c r="I89" s="295"/>
      <c r="J89" s="295"/>
      <c r="K89" s="295"/>
      <c r="L89" s="295"/>
      <c r="M89" s="295"/>
    </row>
    <row r="90" spans="1:13" ht="13.15">
      <c r="B90" s="74" t="s">
        <v>47</v>
      </c>
      <c r="C90" s="295"/>
      <c r="D90" s="295"/>
      <c r="E90" s="295"/>
      <c r="F90" s="295"/>
      <c r="G90" s="295"/>
      <c r="H90" s="310"/>
      <c r="I90" s="295"/>
      <c r="J90" s="295"/>
      <c r="K90" s="295"/>
      <c r="L90" s="295"/>
      <c r="M90" s="295"/>
    </row>
    <row r="91" spans="1:13">
      <c r="C91" s="295"/>
      <c r="D91" s="295"/>
      <c r="E91" s="295"/>
      <c r="F91" s="295"/>
      <c r="G91" s="295"/>
      <c r="H91" s="310"/>
      <c r="I91" s="295"/>
      <c r="J91" s="295"/>
      <c r="K91" s="295"/>
      <c r="L91" s="295"/>
      <c r="M91" s="295"/>
    </row>
    <row r="92" spans="1:13" ht="13.15">
      <c r="B92" s="148" t="str">
        <f t="shared" ref="B92:B103" si="27">B76</f>
        <v>Age group</v>
      </c>
      <c r="C92" s="323" t="str">
        <f t="shared" ref="C92:M92" si="28">C76</f>
        <v>2019/20</v>
      </c>
      <c r="D92" s="323" t="str">
        <f t="shared" si="28"/>
        <v>2020/21</v>
      </c>
      <c r="E92" s="323" t="str">
        <f t="shared" si="28"/>
        <v>2021/22</v>
      </c>
      <c r="F92" s="323" t="str">
        <f t="shared" si="28"/>
        <v>2022/23</v>
      </c>
      <c r="G92" s="323" t="str">
        <f t="shared" si="28"/>
        <v>2023/24</v>
      </c>
      <c r="H92" s="323" t="str">
        <f t="shared" si="28"/>
        <v>2024/25</v>
      </c>
      <c r="I92" s="323" t="str">
        <f t="shared" si="28"/>
        <v>2025/26</v>
      </c>
      <c r="J92" s="323" t="str">
        <f t="shared" si="28"/>
        <v>2026/27</v>
      </c>
      <c r="K92" s="323" t="str">
        <f t="shared" si="28"/>
        <v>2027/28</v>
      </c>
      <c r="L92" s="323" t="str">
        <f t="shared" si="28"/>
        <v>2028/29</v>
      </c>
      <c r="M92" s="323" t="str">
        <f t="shared" si="28"/>
        <v>2029/30</v>
      </c>
    </row>
    <row r="93" spans="1:13" ht="13.15">
      <c r="B93" s="148" t="str">
        <f t="shared" si="27"/>
        <v>20-24</v>
      </c>
      <c r="C93" s="429">
        <f>C59-(0.2*C59)</f>
        <v>10886.16</v>
      </c>
      <c r="D93" s="429">
        <f t="shared" ref="D93:M93" si="29">D59-(0.2*D59)</f>
        <v>12794.846166429459</v>
      </c>
      <c r="E93" s="429">
        <f t="shared" si="29"/>
        <v>14208.746898480773</v>
      </c>
      <c r="F93" s="429">
        <f t="shared" si="29"/>
        <v>15105.729644496078</v>
      </c>
      <c r="G93" s="429">
        <f t="shared" si="29"/>
        <v>15723.124661656166</v>
      </c>
      <c r="H93" s="429">
        <f t="shared" si="29"/>
        <v>16134.724197613186</v>
      </c>
      <c r="I93" s="429">
        <f t="shared" si="29"/>
        <v>16489.837962038531</v>
      </c>
      <c r="J93" s="429">
        <f t="shared" si="29"/>
        <v>16766.067464619133</v>
      </c>
      <c r="K93" s="429">
        <f t="shared" si="29"/>
        <v>16949.701580041219</v>
      </c>
      <c r="L93" s="429">
        <f t="shared" si="29"/>
        <v>17059.190748698853</v>
      </c>
      <c r="M93" s="429">
        <f t="shared" si="29"/>
        <v>17214.352604566247</v>
      </c>
    </row>
    <row r="94" spans="1:13" ht="13.15">
      <c r="B94" s="148" t="str">
        <f t="shared" si="27"/>
        <v>25-29</v>
      </c>
      <c r="C94" s="429">
        <f t="shared" ref="C94:C101" si="30">C60+(0.2*C59)-(0.2*C60)</f>
        <v>32057.668000000005</v>
      </c>
      <c r="D94" s="429">
        <f t="shared" ref="D94:J94" si="31">D60+(0.2*D59)-(0.2*D60)</f>
        <v>30651.459337128232</v>
      </c>
      <c r="E94" s="429">
        <f t="shared" si="31"/>
        <v>30031.320481787552</v>
      </c>
      <c r="F94" s="429">
        <f t="shared" si="31"/>
        <v>29713.236718767184</v>
      </c>
      <c r="G94" s="429">
        <f t="shared" si="31"/>
        <v>29619.100391556512</v>
      </c>
      <c r="H94" s="429">
        <f t="shared" si="31"/>
        <v>29632.554024420748</v>
      </c>
      <c r="I94" s="429">
        <f t="shared" si="31"/>
        <v>29785.93983132959</v>
      </c>
      <c r="J94" s="429">
        <f t="shared" si="31"/>
        <v>29986.695914733744</v>
      </c>
      <c r="K94" s="429">
        <f t="shared" ref="K94:M101" si="32">K60+(0.2*K59)-(0.2*K60)</f>
        <v>30166.70590872367</v>
      </c>
      <c r="L94" s="429">
        <f t="shared" si="32"/>
        <v>30305.85170794493</v>
      </c>
      <c r="M94" s="429">
        <f t="shared" si="32"/>
        <v>30511.505545650478</v>
      </c>
    </row>
    <row r="95" spans="1:13" ht="13.15">
      <c r="B95" s="148" t="str">
        <f t="shared" si="27"/>
        <v>30-34</v>
      </c>
      <c r="C95" s="429">
        <f t="shared" si="30"/>
        <v>35636.487999999998</v>
      </c>
      <c r="D95" s="429">
        <f t="shared" ref="D95:J101" si="33">D61+(0.2*D60)-(0.2*D61)</f>
        <v>35109.524274438561</v>
      </c>
      <c r="E95" s="429">
        <f t="shared" si="33"/>
        <v>34490.987608057178</v>
      </c>
      <c r="F95" s="429">
        <f t="shared" si="33"/>
        <v>33849.452513444412</v>
      </c>
      <c r="G95" s="429">
        <f t="shared" si="33"/>
        <v>33305.223439567861</v>
      </c>
      <c r="H95" s="429">
        <f t="shared" si="33"/>
        <v>32875.186083509565</v>
      </c>
      <c r="I95" s="429">
        <f t="shared" si="33"/>
        <v>32606.212716773003</v>
      </c>
      <c r="J95" s="429">
        <f t="shared" si="33"/>
        <v>32454.178863765952</v>
      </c>
      <c r="K95" s="429">
        <f t="shared" si="32"/>
        <v>32371.70980839918</v>
      </c>
      <c r="L95" s="429">
        <f t="shared" si="32"/>
        <v>32330.53620736791</v>
      </c>
      <c r="M95" s="429">
        <f t="shared" si="32"/>
        <v>32376.546730102258</v>
      </c>
    </row>
    <row r="96" spans="1:13" ht="13.15">
      <c r="B96" s="148" t="str">
        <f t="shared" si="27"/>
        <v>35-39</v>
      </c>
      <c r="C96" s="429">
        <f t="shared" si="30"/>
        <v>32040.205999999998</v>
      </c>
      <c r="D96" s="429">
        <f t="shared" si="33"/>
        <v>32333.412937092959</v>
      </c>
      <c r="E96" s="429">
        <f t="shared" si="33"/>
        <v>32460.44620073992</v>
      </c>
      <c r="F96" s="429">
        <f t="shared" si="33"/>
        <v>32382.573039452836</v>
      </c>
      <c r="G96" s="429">
        <f t="shared" si="33"/>
        <v>32192.489663861146</v>
      </c>
      <c r="H96" s="429">
        <f t="shared" si="33"/>
        <v>31942.528294891519</v>
      </c>
      <c r="I96" s="429">
        <f t="shared" si="33"/>
        <v>31710.418830115384</v>
      </c>
      <c r="J96" s="429">
        <f t="shared" si="33"/>
        <v>31502.86510867656</v>
      </c>
      <c r="K96" s="429">
        <f t="shared" si="32"/>
        <v>31317.722193317699</v>
      </c>
      <c r="L96" s="429">
        <f t="shared" si="32"/>
        <v>31157.709275465648</v>
      </c>
      <c r="M96" s="429">
        <f t="shared" si="32"/>
        <v>31068.659069099231</v>
      </c>
    </row>
    <row r="97" spans="1:13" ht="13.15">
      <c r="B97" s="148" t="str">
        <f t="shared" si="27"/>
        <v>40-44</v>
      </c>
      <c r="C97" s="429">
        <f t="shared" si="30"/>
        <v>29148.772000000001</v>
      </c>
      <c r="D97" s="429">
        <f t="shared" si="33"/>
        <v>29391.867520204341</v>
      </c>
      <c r="E97" s="429">
        <f t="shared" si="33"/>
        <v>29632.098581059159</v>
      </c>
      <c r="F97" s="429">
        <f t="shared" si="33"/>
        <v>29780.769632300078</v>
      </c>
      <c r="G97" s="429">
        <f t="shared" si="33"/>
        <v>29861.571303761182</v>
      </c>
      <c r="H97" s="429">
        <f t="shared" si="33"/>
        <v>29875.906686814847</v>
      </c>
      <c r="I97" s="429">
        <f t="shared" si="33"/>
        <v>29866.546046739109</v>
      </c>
      <c r="J97" s="429">
        <f t="shared" si="33"/>
        <v>29827.265856084894</v>
      </c>
      <c r="K97" s="429">
        <f t="shared" si="32"/>
        <v>29755.585686847291</v>
      </c>
      <c r="L97" s="429">
        <f t="shared" si="32"/>
        <v>29660.6987406281</v>
      </c>
      <c r="M97" s="429">
        <f t="shared" si="32"/>
        <v>29593.126540221288</v>
      </c>
    </row>
    <row r="98" spans="1:13" ht="13.15">
      <c r="B98" s="148" t="str">
        <f t="shared" si="27"/>
        <v>45-49</v>
      </c>
      <c r="C98" s="429">
        <f t="shared" si="30"/>
        <v>26654.793999999998</v>
      </c>
      <c r="D98" s="429">
        <f t="shared" si="33"/>
        <v>26548.592478306371</v>
      </c>
      <c r="E98" s="429">
        <f t="shared" si="33"/>
        <v>26519.439146116794</v>
      </c>
      <c r="F98" s="429">
        <f t="shared" si="33"/>
        <v>26498.504597536772</v>
      </c>
      <c r="G98" s="429">
        <f t="shared" si="33"/>
        <v>26497.726087470874</v>
      </c>
      <c r="H98" s="429">
        <f t="shared" si="33"/>
        <v>26503.504931391544</v>
      </c>
      <c r="I98" s="429">
        <f t="shared" si="33"/>
        <v>26531.798733460055</v>
      </c>
      <c r="J98" s="429">
        <f t="shared" si="33"/>
        <v>26559.094840516071</v>
      </c>
      <c r="K98" s="429">
        <f t="shared" si="32"/>
        <v>26567.812817021699</v>
      </c>
      <c r="L98" s="429">
        <f t="shared" si="32"/>
        <v>26554.126528850316</v>
      </c>
      <c r="M98" s="429">
        <f t="shared" si="32"/>
        <v>26552.795155367043</v>
      </c>
    </row>
    <row r="99" spans="1:13" ht="13.15">
      <c r="B99" s="148" t="str">
        <f t="shared" si="27"/>
        <v>50-54</v>
      </c>
      <c r="C99" s="429">
        <f t="shared" si="30"/>
        <v>21622.572</v>
      </c>
      <c r="D99" s="429">
        <f t="shared" si="33"/>
        <v>21530.096475072965</v>
      </c>
      <c r="E99" s="429">
        <f t="shared" si="33"/>
        <v>21443.613933996228</v>
      </c>
      <c r="F99" s="429">
        <f t="shared" si="33"/>
        <v>21344.449114895218</v>
      </c>
      <c r="G99" s="429">
        <f t="shared" si="33"/>
        <v>21259.451053638415</v>
      </c>
      <c r="H99" s="429">
        <f t="shared" si="33"/>
        <v>21192.679155545411</v>
      </c>
      <c r="I99" s="429">
        <f t="shared" si="33"/>
        <v>21160.744495119121</v>
      </c>
      <c r="J99" s="429">
        <f t="shared" si="33"/>
        <v>21148.832358761738</v>
      </c>
      <c r="K99" s="429">
        <f t="shared" si="32"/>
        <v>21142.555179100353</v>
      </c>
      <c r="L99" s="429">
        <f t="shared" si="32"/>
        <v>21134.926394771941</v>
      </c>
      <c r="M99" s="429">
        <f t="shared" si="32"/>
        <v>21144.931797519755</v>
      </c>
    </row>
    <row r="100" spans="1:13" ht="13.15">
      <c r="B100" s="148" t="str">
        <f t="shared" si="27"/>
        <v>55-59</v>
      </c>
      <c r="C100" s="429">
        <f t="shared" si="30"/>
        <v>13424.273999999999</v>
      </c>
      <c r="D100" s="429">
        <f t="shared" si="33"/>
        <v>12987.373025630546</v>
      </c>
      <c r="E100" s="429">
        <f t="shared" si="33"/>
        <v>12696.864561825003</v>
      </c>
      <c r="F100" s="429">
        <f t="shared" si="33"/>
        <v>12481.251977541378</v>
      </c>
      <c r="G100" s="429">
        <f t="shared" si="33"/>
        <v>12322.815471672367</v>
      </c>
      <c r="H100" s="429">
        <f t="shared" si="33"/>
        <v>12204.73830702429</v>
      </c>
      <c r="I100" s="429">
        <f t="shared" si="33"/>
        <v>12127.076256953394</v>
      </c>
      <c r="J100" s="429">
        <f t="shared" si="33"/>
        <v>12075.879455235156</v>
      </c>
      <c r="K100" s="429">
        <f t="shared" si="32"/>
        <v>12040.019409272614</v>
      </c>
      <c r="L100" s="429">
        <f t="shared" si="32"/>
        <v>12013.660440901642</v>
      </c>
      <c r="M100" s="429">
        <f t="shared" si="32"/>
        <v>12006.021972415198</v>
      </c>
    </row>
    <row r="101" spans="1:13" ht="13.15">
      <c r="B101" s="148" t="str">
        <f t="shared" si="27"/>
        <v>60-64</v>
      </c>
      <c r="C101" s="429">
        <f t="shared" si="30"/>
        <v>5735.7519999999995</v>
      </c>
      <c r="D101" s="429">
        <f t="shared" si="33"/>
        <v>5537.8693053932584</v>
      </c>
      <c r="E101" s="429">
        <f t="shared" si="33"/>
        <v>5364.4545723064821</v>
      </c>
      <c r="F101" s="429">
        <f t="shared" si="33"/>
        <v>5217.5776766779209</v>
      </c>
      <c r="G101" s="429">
        <f t="shared" si="33"/>
        <v>5102.6022147372614</v>
      </c>
      <c r="H101" s="429">
        <f t="shared" si="33"/>
        <v>5013.9557851361196</v>
      </c>
      <c r="I101" s="429">
        <f t="shared" si="33"/>
        <v>4951.5883793195562</v>
      </c>
      <c r="J101" s="429">
        <f t="shared" si="33"/>
        <v>4907.2793566695</v>
      </c>
      <c r="K101" s="429">
        <f t="shared" si="32"/>
        <v>4874.5317890090928</v>
      </c>
      <c r="L101" s="429">
        <f t="shared" si="32"/>
        <v>4849.8896864001481</v>
      </c>
      <c r="M101" s="429">
        <f t="shared" si="32"/>
        <v>4837.4067338589575</v>
      </c>
    </row>
    <row r="102" spans="1:13" ht="13.15">
      <c r="B102" s="148" t="str">
        <f t="shared" si="27"/>
        <v>65 plus</v>
      </c>
      <c r="C102" s="429">
        <f>C68+(0.2*C67)</f>
        <v>1647.7240000000002</v>
      </c>
      <c r="D102" s="429">
        <f t="shared" ref="D102:M102" si="34">D68+(0.2*D67)</f>
        <v>1958.866713910181</v>
      </c>
      <c r="E102" s="429">
        <f t="shared" si="34"/>
        <v>2132.8170149718881</v>
      </c>
      <c r="F102" s="429">
        <f t="shared" si="34"/>
        <v>2218.1101516761191</v>
      </c>
      <c r="G102" s="429">
        <f t="shared" si="34"/>
        <v>2252.3454423040548</v>
      </c>
      <c r="H102" s="429">
        <f t="shared" si="34"/>
        <v>2258.124515905633</v>
      </c>
      <c r="I102" s="429">
        <f t="shared" si="34"/>
        <v>2251.4425065487076</v>
      </c>
      <c r="J102" s="429">
        <f t="shared" si="34"/>
        <v>2239.3534258606214</v>
      </c>
      <c r="K102" s="429">
        <f t="shared" si="34"/>
        <v>2225.3216381737548</v>
      </c>
      <c r="L102" s="429">
        <f t="shared" si="34"/>
        <v>2211.3918777502481</v>
      </c>
      <c r="M102" s="429">
        <f t="shared" si="34"/>
        <v>2201.0694151991693</v>
      </c>
    </row>
    <row r="103" spans="1:13" ht="13.15">
      <c r="B103" s="148" t="str">
        <f t="shared" si="27"/>
        <v>Total</v>
      </c>
      <c r="C103" s="429">
        <f>SUM(C93:C102)</f>
        <v>208854.40999999997</v>
      </c>
      <c r="D103" s="429">
        <f t="shared" ref="D103:M103" si="35">SUM(D93:D102)</f>
        <v>208843.9082336069</v>
      </c>
      <c r="E103" s="429">
        <f t="shared" si="35"/>
        <v>208980.78899934099</v>
      </c>
      <c r="F103" s="429">
        <f t="shared" si="35"/>
        <v>208591.65506678799</v>
      </c>
      <c r="G103" s="429">
        <f t="shared" si="35"/>
        <v>208136.44973022584</v>
      </c>
      <c r="H103" s="429">
        <f t="shared" si="35"/>
        <v>207633.90198225286</v>
      </c>
      <c r="I103" s="429">
        <f t="shared" si="35"/>
        <v>207481.60575839644</v>
      </c>
      <c r="J103" s="429">
        <f t="shared" si="35"/>
        <v>207467.51264492335</v>
      </c>
      <c r="K103" s="429">
        <f t="shared" si="35"/>
        <v>207411.66600990653</v>
      </c>
      <c r="L103" s="429">
        <f t="shared" si="35"/>
        <v>207277.98160877975</v>
      </c>
      <c r="M103" s="429">
        <f t="shared" si="35"/>
        <v>207506.41556399959</v>
      </c>
    </row>
    <row r="104" spans="1:13">
      <c r="A104" s="1080">
        <f>SUM(C104:M104)</f>
        <v>0</v>
      </c>
      <c r="B104" s="1080"/>
      <c r="C104" s="1080">
        <f t="shared" ref="C104:M104" si="36">SUM(C93:C102)-C103</f>
        <v>0</v>
      </c>
      <c r="D104" s="1080">
        <f t="shared" si="36"/>
        <v>0</v>
      </c>
      <c r="E104" s="1080">
        <f t="shared" si="36"/>
        <v>0</v>
      </c>
      <c r="F104" s="1080">
        <f t="shared" si="36"/>
        <v>0</v>
      </c>
      <c r="G104" s="1080">
        <f t="shared" si="36"/>
        <v>0</v>
      </c>
      <c r="H104" s="1080">
        <f t="shared" si="36"/>
        <v>0</v>
      </c>
      <c r="I104" s="1080">
        <f t="shared" si="36"/>
        <v>0</v>
      </c>
      <c r="J104" s="1080">
        <f t="shared" si="36"/>
        <v>0</v>
      </c>
      <c r="K104" s="1080">
        <f t="shared" si="36"/>
        <v>0</v>
      </c>
      <c r="L104" s="1080">
        <f t="shared" si="36"/>
        <v>0</v>
      </c>
      <c r="M104" s="1080">
        <f t="shared" si="36"/>
        <v>0</v>
      </c>
    </row>
    <row r="105" spans="1:13">
      <c r="A105" s="10"/>
      <c r="C105" s="10"/>
      <c r="D105" s="10"/>
      <c r="E105" s="10"/>
      <c r="F105" s="10"/>
      <c r="G105" s="10"/>
      <c r="H105" s="10"/>
      <c r="I105" s="10"/>
      <c r="J105" s="10"/>
      <c r="K105" s="10"/>
      <c r="L105" s="10"/>
      <c r="M105" s="10"/>
    </row>
    <row r="106" spans="1:13" ht="15">
      <c r="B106" s="76" t="s">
        <v>163</v>
      </c>
      <c r="H106" s="11"/>
    </row>
    <row r="107" spans="1:13">
      <c r="H107" s="11"/>
    </row>
    <row r="108" spans="1:13" ht="13.15">
      <c r="B108" s="74" t="s">
        <v>46</v>
      </c>
      <c r="H108" s="11"/>
    </row>
    <row r="109" spans="1:13">
      <c r="H109" s="11"/>
    </row>
    <row r="110" spans="1:13" ht="13.15">
      <c r="B110" s="148" t="str">
        <f t="shared" ref="B110:B121" si="37">B76</f>
        <v>Age group</v>
      </c>
      <c r="C110" s="148" t="str">
        <f t="shared" ref="C110:M110" si="38">C76</f>
        <v>2019/20</v>
      </c>
      <c r="D110" s="148" t="str">
        <f t="shared" si="38"/>
        <v>2020/21</v>
      </c>
      <c r="E110" s="148" t="str">
        <f t="shared" si="38"/>
        <v>2021/22</v>
      </c>
      <c r="F110" s="148" t="str">
        <f t="shared" si="38"/>
        <v>2022/23</v>
      </c>
      <c r="G110" s="148" t="str">
        <f t="shared" si="38"/>
        <v>2023/24</v>
      </c>
      <c r="H110" s="148" t="str">
        <f t="shared" si="38"/>
        <v>2024/25</v>
      </c>
      <c r="I110" s="148" t="str">
        <f t="shared" si="38"/>
        <v>2025/26</v>
      </c>
      <c r="J110" s="148" t="str">
        <f t="shared" si="38"/>
        <v>2026/27</v>
      </c>
      <c r="K110" s="148" t="str">
        <f t="shared" si="38"/>
        <v>2027/28</v>
      </c>
      <c r="L110" s="148" t="str">
        <f t="shared" si="38"/>
        <v>2028/29</v>
      </c>
      <c r="M110" s="148" t="str">
        <f t="shared" si="38"/>
        <v>2029/30</v>
      </c>
    </row>
    <row r="111" spans="1:13" ht="13.15">
      <c r="B111" s="148" t="str">
        <f t="shared" si="37"/>
        <v>20-24</v>
      </c>
      <c r="C111" s="429">
        <f>C77*Projected_PRIM_wastage_rates!E55</f>
        <v>203.25910908130456</v>
      </c>
      <c r="D111" s="429">
        <f>D77*Projected_PRIM_wastage_rates!F55</f>
        <v>263.22386044263601</v>
      </c>
      <c r="E111" s="429">
        <f>E77*Projected_PRIM_wastage_rates!G55</f>
        <v>302.59139422402581</v>
      </c>
      <c r="F111" s="429">
        <f>F77*Projected_PRIM_wastage_rates!H55</f>
        <v>339.57765301138875</v>
      </c>
      <c r="G111" s="429">
        <f>G77*Projected_PRIM_wastage_rates!I55</f>
        <v>354.10037683093151</v>
      </c>
      <c r="H111" s="429">
        <f>H77*Projected_PRIM_wastage_rates!J55</f>
        <v>363.36356796884087</v>
      </c>
      <c r="I111" s="429">
        <f>I77*Projected_PRIM_wastage_rates!K55</f>
        <v>371.2271496784885</v>
      </c>
      <c r="J111" s="429">
        <f>J77*Projected_PRIM_wastage_rates!L55</f>
        <v>377.18720822727772</v>
      </c>
      <c r="K111" s="429">
        <f>K77*Projected_PRIM_wastage_rates!M55</f>
        <v>380.95315912650472</v>
      </c>
      <c r="L111" s="429">
        <f>L77*Projected_PRIM_wastage_rates!N55</f>
        <v>383.01547345603512</v>
      </c>
      <c r="M111" s="429">
        <f>M77*Projected_PRIM_wastage_rates!O55</f>
        <v>386.31761586597531</v>
      </c>
    </row>
    <row r="112" spans="1:13" ht="13.15">
      <c r="B112" s="148" t="str">
        <f t="shared" si="37"/>
        <v>25-29</v>
      </c>
      <c r="C112" s="429">
        <f>C78*Projected_PRIM_wastage_rates!E56</f>
        <v>671.10693172252695</v>
      </c>
      <c r="D112" s="429">
        <f>D78*Projected_PRIM_wastage_rates!F56</f>
        <v>636.75721283803193</v>
      </c>
      <c r="E112" s="429">
        <f>E78*Projected_PRIM_wastage_rates!G56</f>
        <v>607.94475992296964</v>
      </c>
      <c r="F112" s="429">
        <f>F78*Projected_PRIM_wastage_rates!H56</f>
        <v>612.38437702741976</v>
      </c>
      <c r="G112" s="429">
        <f>G78*Projected_PRIM_wastage_rates!I56</f>
        <v>597.66577937103284</v>
      </c>
      <c r="H112" s="429">
        <f>H78*Projected_PRIM_wastage_rates!J56</f>
        <v>589.02507978555434</v>
      </c>
      <c r="I112" s="429">
        <f>I78*Projected_PRIM_wastage_rates!K56</f>
        <v>585.95801945145638</v>
      </c>
      <c r="J112" s="429">
        <f>J78*Projected_PRIM_wastage_rates!L56</f>
        <v>585.61404372971413</v>
      </c>
      <c r="K112" s="429">
        <f>K78*Projected_PRIM_wastage_rates!M56</f>
        <v>585.98898105757701</v>
      </c>
      <c r="L112" s="429">
        <f>L78*Projected_PRIM_wastage_rates!N56</f>
        <v>586.32481464945033</v>
      </c>
      <c r="M112" s="429">
        <f>M78*Projected_PRIM_wastage_rates!O56</f>
        <v>588.73892927122188</v>
      </c>
    </row>
    <row r="113" spans="1:13" ht="13.15">
      <c r="B113" s="148" t="str">
        <f t="shared" si="37"/>
        <v>30-34</v>
      </c>
      <c r="C113" s="429">
        <f>C79*Projected_PRIM_wastage_rates!E57</f>
        <v>657.44700472082741</v>
      </c>
      <c r="D113" s="429">
        <f>D79*Projected_PRIM_wastage_rates!F57</f>
        <v>643.31652033127227</v>
      </c>
      <c r="E113" s="429">
        <f>E79*Projected_PRIM_wastage_rates!G57</f>
        <v>611.55479632496758</v>
      </c>
      <c r="F113" s="429">
        <f>F79*Projected_PRIM_wastage_rates!H57</f>
        <v>603.69981793582053</v>
      </c>
      <c r="G113" s="429">
        <f>G79*Projected_PRIM_wastage_rates!I57</f>
        <v>573.51431655124122</v>
      </c>
      <c r="H113" s="429">
        <f>H79*Projected_PRIM_wastage_rates!J57</f>
        <v>549.58537126103988</v>
      </c>
      <c r="I113" s="429">
        <f>I79*Projected_PRIM_wastage_rates!K57</f>
        <v>531.98085082333046</v>
      </c>
      <c r="J113" s="429">
        <f>J79*Projected_PRIM_wastage_rates!L57</f>
        <v>519.23360248029053</v>
      </c>
      <c r="K113" s="429">
        <f>K79*Projected_PRIM_wastage_rates!M57</f>
        <v>509.92444011326489</v>
      </c>
      <c r="L113" s="429">
        <f>L79*Projected_PRIM_wastage_rates!N57</f>
        <v>503.07893321481703</v>
      </c>
      <c r="M113" s="429">
        <f>M79*Projected_PRIM_wastage_rates!O57</f>
        <v>499.10059328978321</v>
      </c>
    </row>
    <row r="114" spans="1:13" ht="13.15">
      <c r="B114" s="148" t="str">
        <f t="shared" si="37"/>
        <v>35-39</v>
      </c>
      <c r="C114" s="429">
        <f>C80*Projected_PRIM_wastage_rates!E58</f>
        <v>489.0160669055615</v>
      </c>
      <c r="D114" s="429">
        <f>D80*Projected_PRIM_wastage_rates!F58</f>
        <v>511.91933203570596</v>
      </c>
      <c r="E114" s="429">
        <f>E80*Projected_PRIM_wastage_rates!G58</f>
        <v>512.96279405895996</v>
      </c>
      <c r="F114" s="429">
        <f>F80*Projected_PRIM_wastage_rates!H58</f>
        <v>525.6248298360905</v>
      </c>
      <c r="G114" s="429">
        <f>G80*Projected_PRIM_wastage_rates!I58</f>
        <v>511.37856765541829</v>
      </c>
      <c r="H114" s="429">
        <f>H80*Projected_PRIM_wastage_rates!J58</f>
        <v>496.11616879248936</v>
      </c>
      <c r="I114" s="429">
        <f>I80*Projected_PRIM_wastage_rates!K58</f>
        <v>481.71656400915197</v>
      </c>
      <c r="J114" s="429">
        <f>J80*Projected_PRIM_wastage_rates!L58</f>
        <v>468.66759315193372</v>
      </c>
      <c r="K114" s="429">
        <f>K80*Projected_PRIM_wastage_rates!M58</f>
        <v>457.10777787538018</v>
      </c>
      <c r="L114" s="429">
        <f>L80*Projected_PRIM_wastage_rates!N58</f>
        <v>447.10974176998525</v>
      </c>
      <c r="M114" s="429">
        <f>M80*Projected_PRIM_wastage_rates!O58</f>
        <v>439.31267984076203</v>
      </c>
    </row>
    <row r="115" spans="1:13" ht="13.15">
      <c r="B115" s="148" t="str">
        <f t="shared" si="37"/>
        <v>40-44</v>
      </c>
      <c r="C115" s="429">
        <f>C81*Projected_PRIM_wastage_rates!E59</f>
        <v>401.71413569629863</v>
      </c>
      <c r="D115" s="429">
        <f>D81*Projected_PRIM_wastage_rates!F59</f>
        <v>427.37267368226122</v>
      </c>
      <c r="E115" s="429">
        <f>E81*Projected_PRIM_wastage_rates!G59</f>
        <v>439.28835090427032</v>
      </c>
      <c r="F115" s="429">
        <f>F81*Projected_PRIM_wastage_rates!H59</f>
        <v>463.1749552422101</v>
      </c>
      <c r="G115" s="429">
        <f>G81*Projected_PRIM_wastage_rates!I59</f>
        <v>463.30847454499428</v>
      </c>
      <c r="H115" s="429">
        <f>H81*Projected_PRIM_wastage_rates!J59</f>
        <v>460.63972669161626</v>
      </c>
      <c r="I115" s="429">
        <f>I81*Projected_PRIM_wastage_rates!K59</f>
        <v>456.3025460608149</v>
      </c>
      <c r="J115" s="429">
        <f>J81*Projected_PRIM_wastage_rates!L59</f>
        <v>450.67299676341719</v>
      </c>
      <c r="K115" s="429">
        <f>K81*Projected_PRIM_wastage_rates!M59</f>
        <v>444.12641860005306</v>
      </c>
      <c r="L115" s="429">
        <f>L81*Projected_PRIM_wastage_rates!N59</f>
        <v>437.13422628356483</v>
      </c>
      <c r="M115" s="429">
        <f>M81*Projected_PRIM_wastage_rates!O59</f>
        <v>430.71069099075885</v>
      </c>
    </row>
    <row r="116" spans="1:13" ht="13.15">
      <c r="B116" s="148" t="str">
        <f t="shared" si="37"/>
        <v>45-49</v>
      </c>
      <c r="C116" s="429">
        <f>C82*Projected_PRIM_wastage_rates!E60</f>
        <v>365.64171427463856</v>
      </c>
      <c r="D116" s="429">
        <f>D82*Projected_PRIM_wastage_rates!F60</f>
        <v>380.47631661146039</v>
      </c>
      <c r="E116" s="429">
        <f>E82*Projected_PRIM_wastage_rates!G60</f>
        <v>386.19816385543021</v>
      </c>
      <c r="F116" s="429">
        <f>F82*Projected_PRIM_wastage_rates!H60</f>
        <v>405.74333944228584</v>
      </c>
      <c r="G116" s="429">
        <f>G82*Projected_PRIM_wastage_rates!I60</f>
        <v>407.18807872269957</v>
      </c>
      <c r="H116" s="429">
        <f>H82*Projected_PRIM_wastage_rates!J60</f>
        <v>408.11840178106621</v>
      </c>
      <c r="I116" s="429">
        <f>I82*Projected_PRIM_wastage_rates!K60</f>
        <v>408.62371873651165</v>
      </c>
      <c r="J116" s="429">
        <f>J82*Projected_PRIM_wastage_rates!L60</f>
        <v>408.2975223565897</v>
      </c>
      <c r="K116" s="429">
        <f>K82*Projected_PRIM_wastage_rates!M60</f>
        <v>406.92990409353325</v>
      </c>
      <c r="L116" s="429">
        <f>L82*Projected_PRIM_wastage_rates!N60</f>
        <v>404.59182568220547</v>
      </c>
      <c r="M116" s="429">
        <f>M82*Projected_PRIM_wastage_rates!O60</f>
        <v>401.99604041971617</v>
      </c>
    </row>
    <row r="117" spans="1:13" ht="13.15">
      <c r="B117" s="148" t="str">
        <f t="shared" si="37"/>
        <v>50-54</v>
      </c>
      <c r="C117" s="429">
        <f>C83*Projected_PRIM_wastage_rates!E61</f>
        <v>302.2316582774942</v>
      </c>
      <c r="D117" s="429">
        <f>D83*Projected_PRIM_wastage_rates!F61</f>
        <v>312.70134666418971</v>
      </c>
      <c r="E117" s="429">
        <f>E83*Projected_PRIM_wastage_rates!G61</f>
        <v>314.5351199580374</v>
      </c>
      <c r="F117" s="429">
        <f>F83*Projected_PRIM_wastage_rates!H61</f>
        <v>327.50442100073883</v>
      </c>
      <c r="G117" s="429">
        <f>G83*Projected_PRIM_wastage_rates!I61</f>
        <v>326.24073240328153</v>
      </c>
      <c r="H117" s="429">
        <f>H83*Projected_PRIM_wastage_rates!J61</f>
        <v>325.5446624202346</v>
      </c>
      <c r="I117" s="429">
        <f>I83*Projected_PRIM_wastage_rates!K61</f>
        <v>325.49766824812127</v>
      </c>
      <c r="J117" s="429">
        <f>J83*Projected_PRIM_wastage_rates!L61</f>
        <v>325.66289630499904</v>
      </c>
      <c r="K117" s="429">
        <f>K83*Projected_PRIM_wastage_rates!M61</f>
        <v>325.6667236648081</v>
      </c>
      <c r="L117" s="429">
        <f>L83*Projected_PRIM_wastage_rates!N61</f>
        <v>325.32142369869496</v>
      </c>
      <c r="M117" s="429">
        <f>M83*Projected_PRIM_wastage_rates!O61</f>
        <v>324.93642201546987</v>
      </c>
    </row>
    <row r="118" spans="1:13" ht="13.15">
      <c r="B118" s="148" t="str">
        <f t="shared" si="37"/>
        <v>55-59</v>
      </c>
      <c r="C118" s="429">
        <f>C84*Projected_PRIM_wastage_rates!E62</f>
        <v>110.7516001726441</v>
      </c>
      <c r="D118" s="429">
        <f>D84*Projected_PRIM_wastage_rates!F62</f>
        <v>111.24563290676581</v>
      </c>
      <c r="E118" s="429">
        <f>E84*Projected_PRIM_wastage_rates!G62</f>
        <v>109.77871418715408</v>
      </c>
      <c r="F118" s="429">
        <f>F84*Projected_PRIM_wastage_rates!H62</f>
        <v>112.73376883530142</v>
      </c>
      <c r="G118" s="429">
        <f>G84*Projected_PRIM_wastage_rates!I62</f>
        <v>111.18916859896224</v>
      </c>
      <c r="H118" s="429">
        <f>H84*Projected_PRIM_wastage_rates!J62</f>
        <v>110.08569866152584</v>
      </c>
      <c r="I118" s="429">
        <f>I84*Projected_PRIM_wastage_rates!K62</f>
        <v>109.43954455701983</v>
      </c>
      <c r="J118" s="429">
        <f>J84*Projected_PRIM_wastage_rates!L62</f>
        <v>109.0829063808618</v>
      </c>
      <c r="K118" s="429">
        <f>K84*Projected_PRIM_wastage_rates!M62</f>
        <v>108.86990830315924</v>
      </c>
      <c r="L118" s="429">
        <f>L84*Projected_PRIM_wastage_rates!N62</f>
        <v>108.71271014304685</v>
      </c>
      <c r="M118" s="429">
        <f>M84*Projected_PRIM_wastage_rates!O62</f>
        <v>108.69334090854707</v>
      </c>
    </row>
    <row r="119" spans="1:13" ht="13.15">
      <c r="B119" s="148" t="str">
        <f t="shared" si="37"/>
        <v>60-64</v>
      </c>
      <c r="C119" s="429">
        <f>C85*Projected_PRIM_wastage_rates!E63</f>
        <v>23.907102438521843</v>
      </c>
      <c r="D119" s="429">
        <f>D85*Projected_PRIM_wastage_rates!F63</f>
        <v>24.585812534780576</v>
      </c>
      <c r="E119" s="429">
        <f>E85*Projected_PRIM_wastage_rates!G63</f>
        <v>24.373737346635881</v>
      </c>
      <c r="F119" s="429">
        <f>F85*Projected_PRIM_wastage_rates!H63</f>
        <v>24.9432289116181</v>
      </c>
      <c r="G119" s="429">
        <f>G85*Projected_PRIM_wastage_rates!I63</f>
        <v>24.479302120627942</v>
      </c>
      <c r="H119" s="429">
        <f>H85*Projected_PRIM_wastage_rates!J63</f>
        <v>24.097541838112448</v>
      </c>
      <c r="I119" s="429">
        <f>I85*Projected_PRIM_wastage_rates!K63</f>
        <v>23.83100996078797</v>
      </c>
      <c r="J119" s="429">
        <f>J85*Projected_PRIM_wastage_rates!L63</f>
        <v>23.647621358366411</v>
      </c>
      <c r="K119" s="429">
        <f>K85*Projected_PRIM_wastage_rates!M63</f>
        <v>23.517376303448753</v>
      </c>
      <c r="L119" s="429">
        <f>L85*Projected_PRIM_wastage_rates!N63</f>
        <v>23.423500660579105</v>
      </c>
      <c r="M119" s="429">
        <f>M85*Projected_PRIM_wastage_rates!O63</f>
        <v>23.392099242182177</v>
      </c>
    </row>
    <row r="120" spans="1:13" ht="13.15">
      <c r="B120" s="148" t="str">
        <f t="shared" si="37"/>
        <v>65 plus</v>
      </c>
      <c r="C120" s="429">
        <f>C86*Projected_PRIM_wastage_rates!E64</f>
        <v>4.4813631073821503</v>
      </c>
      <c r="D120" s="429">
        <f>D86*Projected_PRIM_wastage_rates!F64</f>
        <v>5.2369702058193024</v>
      </c>
      <c r="E120" s="429">
        <f>E86*Projected_PRIM_wastage_rates!G64</f>
        <v>5.6763614477877864</v>
      </c>
      <c r="F120" s="429">
        <f>F86*Projected_PRIM_wastage_rates!H64</f>
        <v>6.165418946806497</v>
      </c>
      <c r="G120" s="429">
        <f>G86*Projected_PRIM_wastage_rates!I64</f>
        <v>6.2914587643523117</v>
      </c>
      <c r="H120" s="429">
        <f>H86*Projected_PRIM_wastage_rates!J64</f>
        <v>6.3438669912453598</v>
      </c>
      <c r="I120" s="429">
        <f>I86*Projected_PRIM_wastage_rates!K64</f>
        <v>6.3588259531273961</v>
      </c>
      <c r="J120" s="429">
        <f>J86*Projected_PRIM_wastage_rates!L64</f>
        <v>6.3529635403038212</v>
      </c>
      <c r="K120" s="429">
        <f>K86*Projected_PRIM_wastage_rates!M64</f>
        <v>6.3356042238034505</v>
      </c>
      <c r="L120" s="429">
        <f>L86*Projected_PRIM_wastage_rates!N64</f>
        <v>6.3133224007431634</v>
      </c>
      <c r="M120" s="429">
        <f>M86*Projected_PRIM_wastage_rates!O64</f>
        <v>6.2980099756189745</v>
      </c>
    </row>
    <row r="121" spans="1:13" ht="13.15">
      <c r="B121" s="148" t="str">
        <f t="shared" si="37"/>
        <v>Total</v>
      </c>
      <c r="C121" s="429">
        <f>SUM(C111:C120)</f>
        <v>3229.5566863971994</v>
      </c>
      <c r="D121" s="429">
        <f t="shared" ref="D121:M121" si="39">SUM(D111:D120)</f>
        <v>3316.8356782529231</v>
      </c>
      <c r="E121" s="429">
        <f t="shared" si="39"/>
        <v>3314.9041922302386</v>
      </c>
      <c r="F121" s="429">
        <f t="shared" si="39"/>
        <v>3421.5518101896805</v>
      </c>
      <c r="G121" s="429">
        <f t="shared" si="39"/>
        <v>3375.3562555635417</v>
      </c>
      <c r="H121" s="429">
        <f t="shared" si="39"/>
        <v>3332.9200861917247</v>
      </c>
      <c r="I121" s="429">
        <f t="shared" si="39"/>
        <v>3300.9358974788106</v>
      </c>
      <c r="J121" s="429">
        <f t="shared" si="39"/>
        <v>3274.4193542937537</v>
      </c>
      <c r="K121" s="429">
        <f t="shared" si="39"/>
        <v>3249.4202933615325</v>
      </c>
      <c r="L121" s="429">
        <f t="shared" si="39"/>
        <v>3225.0259719591227</v>
      </c>
      <c r="M121" s="429">
        <f t="shared" si="39"/>
        <v>3209.4964218200362</v>
      </c>
    </row>
    <row r="122" spans="1:13">
      <c r="A122" s="1080">
        <f>SUM(C122:M122)</f>
        <v>0</v>
      </c>
      <c r="B122" s="1080"/>
      <c r="C122" s="1080">
        <f t="shared" ref="C122:M122" si="40">SUM(C111:C120)-C121</f>
        <v>0</v>
      </c>
      <c r="D122" s="1080">
        <f t="shared" si="40"/>
        <v>0</v>
      </c>
      <c r="E122" s="1080">
        <f t="shared" si="40"/>
        <v>0</v>
      </c>
      <c r="F122" s="1080">
        <f t="shared" si="40"/>
        <v>0</v>
      </c>
      <c r="G122" s="1080">
        <f t="shared" si="40"/>
        <v>0</v>
      </c>
      <c r="H122" s="1080">
        <f t="shared" si="40"/>
        <v>0</v>
      </c>
      <c r="I122" s="1080">
        <f t="shared" si="40"/>
        <v>0</v>
      </c>
      <c r="J122" s="1080">
        <f t="shared" si="40"/>
        <v>0</v>
      </c>
      <c r="K122" s="1080">
        <f t="shared" si="40"/>
        <v>0</v>
      </c>
      <c r="L122" s="1080">
        <f t="shared" si="40"/>
        <v>0</v>
      </c>
      <c r="M122" s="1080">
        <f t="shared" si="40"/>
        <v>0</v>
      </c>
    </row>
    <row r="123" spans="1:13">
      <c r="A123" s="10"/>
      <c r="C123" s="295"/>
      <c r="D123" s="295"/>
      <c r="E123" s="295"/>
      <c r="F123" s="295"/>
      <c r="G123" s="295"/>
      <c r="H123" s="295"/>
      <c r="I123" s="295"/>
      <c r="J123" s="295"/>
      <c r="K123" s="295"/>
      <c r="L123" s="295"/>
      <c r="M123" s="295"/>
    </row>
    <row r="124" spans="1:13" ht="13.15">
      <c r="B124" s="74" t="s">
        <v>47</v>
      </c>
      <c r="C124" s="314"/>
      <c r="D124" s="314"/>
      <c r="E124" s="314"/>
      <c r="F124" s="314"/>
      <c r="G124" s="314"/>
      <c r="H124" s="324"/>
      <c r="I124" s="314"/>
      <c r="J124" s="314"/>
      <c r="K124" s="314"/>
      <c r="L124" s="314"/>
      <c r="M124" s="295"/>
    </row>
    <row r="125" spans="1:13">
      <c r="C125" s="314"/>
      <c r="D125" s="314"/>
      <c r="E125" s="314"/>
      <c r="F125" s="314"/>
      <c r="G125" s="314"/>
      <c r="H125" s="324"/>
      <c r="I125" s="314"/>
      <c r="J125" s="314"/>
      <c r="K125" s="314"/>
      <c r="L125" s="314"/>
      <c r="M125" s="295"/>
    </row>
    <row r="126" spans="1:13" ht="13.15">
      <c r="B126" s="148" t="str">
        <f t="shared" ref="B126:B137" si="41">B110</f>
        <v>Age group</v>
      </c>
      <c r="C126" s="323" t="str">
        <f t="shared" ref="C126:M126" si="42">C110</f>
        <v>2019/20</v>
      </c>
      <c r="D126" s="323" t="str">
        <f t="shared" si="42"/>
        <v>2020/21</v>
      </c>
      <c r="E126" s="323" t="str">
        <f t="shared" si="42"/>
        <v>2021/22</v>
      </c>
      <c r="F126" s="323" t="str">
        <f t="shared" si="42"/>
        <v>2022/23</v>
      </c>
      <c r="G126" s="323" t="str">
        <f t="shared" si="42"/>
        <v>2023/24</v>
      </c>
      <c r="H126" s="323" t="str">
        <f t="shared" si="42"/>
        <v>2024/25</v>
      </c>
      <c r="I126" s="323" t="str">
        <f t="shared" si="42"/>
        <v>2025/26</v>
      </c>
      <c r="J126" s="323" t="str">
        <f t="shared" si="42"/>
        <v>2026/27</v>
      </c>
      <c r="K126" s="323" t="str">
        <f t="shared" si="42"/>
        <v>2027/28</v>
      </c>
      <c r="L126" s="323" t="str">
        <f t="shared" si="42"/>
        <v>2028/29</v>
      </c>
      <c r="M126" s="323" t="str">
        <f t="shared" si="42"/>
        <v>2029/30</v>
      </c>
    </row>
    <row r="127" spans="1:13" ht="13.15">
      <c r="B127" s="148" t="str">
        <f t="shared" si="41"/>
        <v>20-24</v>
      </c>
      <c r="C127" s="429">
        <f>C93*Projected_PRIM_wastage_rates!E70</f>
        <v>1232.4936829136834</v>
      </c>
      <c r="D127" s="429">
        <f>D93*Projected_PRIM_wastage_rates!F70</f>
        <v>1461.3441546848212</v>
      </c>
      <c r="E127" s="429">
        <f>E93*Projected_PRIM_wastage_rates!G70</f>
        <v>1630.4363221519841</v>
      </c>
      <c r="F127" s="429">
        <f>F93*Projected_PRIM_wastage_rates!H70</f>
        <v>1739.8886905406052</v>
      </c>
      <c r="G127" s="429">
        <f>G93*Projected_PRIM_wastage_rates!I70</f>
        <v>1811.0006879901528</v>
      </c>
      <c r="H127" s="429">
        <f>H93*Projected_PRIM_wastage_rates!J70</f>
        <v>1858.409015459082</v>
      </c>
      <c r="I127" s="429">
        <f>I93*Projected_PRIM_wastage_rates!K70</f>
        <v>1899.3112715645379</v>
      </c>
      <c r="J127" s="429">
        <f>J93*Projected_PRIM_wastage_rates!L70</f>
        <v>1931.1275822522352</v>
      </c>
      <c r="K127" s="429">
        <f>K93*Projected_PRIM_wastage_rates!M70</f>
        <v>1952.2786903509248</v>
      </c>
      <c r="L127" s="429">
        <f>L93*Projected_PRIM_wastage_rates!N70</f>
        <v>1964.8897307155669</v>
      </c>
      <c r="M127" s="429">
        <f>M93*Projected_PRIM_wastage_rates!O70</f>
        <v>1982.7613836962844</v>
      </c>
    </row>
    <row r="128" spans="1:13" ht="13.15">
      <c r="B128" s="148" t="str">
        <f t="shared" si="41"/>
        <v>25-29</v>
      </c>
      <c r="C128" s="429">
        <f>C94*Projected_PRIM_wastage_rates!E71</f>
        <v>3193.8328991500398</v>
      </c>
      <c r="D128" s="429">
        <f>D94*Projected_PRIM_wastage_rates!F71</f>
        <v>3080.6252365384448</v>
      </c>
      <c r="E128" s="429">
        <f>E94*Projected_PRIM_wastage_rates!G71</f>
        <v>3032.443839897297</v>
      </c>
      <c r="F128" s="429">
        <f>F94*Projected_PRIM_wastage_rates!H71</f>
        <v>3011.6187671296216</v>
      </c>
      <c r="G128" s="429">
        <f>G94*Projected_PRIM_wastage_rates!I71</f>
        <v>3002.0774730464614</v>
      </c>
      <c r="H128" s="429">
        <f>H94*Projected_PRIM_wastage_rates!J71</f>
        <v>3003.4410812458473</v>
      </c>
      <c r="I128" s="429">
        <f>I94*Projected_PRIM_wastage_rates!K71</f>
        <v>3018.9876734623131</v>
      </c>
      <c r="J128" s="429">
        <f>J94*Projected_PRIM_wastage_rates!L71</f>
        <v>3039.335533714559</v>
      </c>
      <c r="K128" s="429">
        <f>K94*Projected_PRIM_wastage_rates!M71</f>
        <v>3057.580650572816</v>
      </c>
      <c r="L128" s="429">
        <f>L94*Projected_PRIM_wastage_rates!N71</f>
        <v>3071.6839306788611</v>
      </c>
      <c r="M128" s="429">
        <f>M94*Projected_PRIM_wastage_rates!O71</f>
        <v>3092.5282083665579</v>
      </c>
    </row>
    <row r="129" spans="1:13" ht="13.15">
      <c r="B129" s="148" t="str">
        <f t="shared" si="41"/>
        <v>30-34</v>
      </c>
      <c r="C129" s="429">
        <f>C95*Projected_PRIM_wastage_rates!E72</f>
        <v>3118.2917283681568</v>
      </c>
      <c r="D129" s="429">
        <f>D95*Projected_PRIM_wastage_rates!F72</f>
        <v>3099.2330830199876</v>
      </c>
      <c r="E129" s="429">
        <f>E95*Projected_PRIM_wastage_rates!G72</f>
        <v>3058.9019051738474</v>
      </c>
      <c r="F129" s="429">
        <f>F95*Projected_PRIM_wastage_rates!H72</f>
        <v>3013.3061822127424</v>
      </c>
      <c r="G129" s="429">
        <f>G95*Projected_PRIM_wastage_rates!I72</f>
        <v>2964.8584611690781</v>
      </c>
      <c r="H129" s="429">
        <f>H95*Projected_PRIM_wastage_rates!J72</f>
        <v>2926.5761810323993</v>
      </c>
      <c r="I129" s="429">
        <f>I95*Projected_PRIM_wastage_rates!K72</f>
        <v>2902.6319500728009</v>
      </c>
      <c r="J129" s="429">
        <f>J95*Projected_PRIM_wastage_rates!L72</f>
        <v>2889.0977710786265</v>
      </c>
      <c r="K129" s="429">
        <f>K95*Projected_PRIM_wastage_rates!M72</f>
        <v>2881.7563077483337</v>
      </c>
      <c r="L129" s="429">
        <f>L95*Projected_PRIM_wastage_rates!N72</f>
        <v>2878.0909998240118</v>
      </c>
      <c r="M129" s="429">
        <f>M95*Projected_PRIM_wastage_rates!O72</f>
        <v>2882.1868945078973</v>
      </c>
    </row>
    <row r="130" spans="1:13" ht="13.15">
      <c r="B130" s="148" t="str">
        <f t="shared" si="41"/>
        <v>35-39</v>
      </c>
      <c r="C130" s="429">
        <f>C96*Projected_PRIM_wastage_rates!E73</f>
        <v>2644.3723738205399</v>
      </c>
      <c r="D130" s="429">
        <f>D96*Projected_PRIM_wastage_rates!F73</f>
        <v>2692.0697598110287</v>
      </c>
      <c r="E130" s="429">
        <f>E96*Projected_PRIM_wastage_rates!G73</f>
        <v>2715.312830155754</v>
      </c>
      <c r="F130" s="429">
        <f>F96*Projected_PRIM_wastage_rates!H73</f>
        <v>2718.995157269534</v>
      </c>
      <c r="G130" s="429">
        <f>G96*Projected_PRIM_wastage_rates!I73</f>
        <v>2703.0348511789225</v>
      </c>
      <c r="H130" s="429">
        <f>H96*Projected_PRIM_wastage_rates!J73</f>
        <v>2682.0469034051353</v>
      </c>
      <c r="I130" s="429">
        <f>I96*Projected_PRIM_wastage_rates!K73</f>
        <v>2662.5578865838397</v>
      </c>
      <c r="J130" s="429">
        <f>J96*Projected_PRIM_wastage_rates!L73</f>
        <v>2645.1306869978807</v>
      </c>
      <c r="K130" s="429">
        <f>K96*Projected_PRIM_wastage_rates!M73</f>
        <v>2629.5852054930542</v>
      </c>
      <c r="L130" s="429">
        <f>L96*Projected_PRIM_wastage_rates!N73</f>
        <v>2616.1497583403457</v>
      </c>
      <c r="M130" s="429">
        <f>M96*Projected_PRIM_wastage_rates!O73</f>
        <v>2608.6726786293189</v>
      </c>
    </row>
    <row r="131" spans="1:13" ht="13.15">
      <c r="B131" s="148" t="str">
        <f t="shared" si="41"/>
        <v>40-44</v>
      </c>
      <c r="C131" s="429">
        <f>C97*Projected_PRIM_wastage_rates!E74</f>
        <v>2299.5910157529866</v>
      </c>
      <c r="D131" s="429">
        <f>D97*Projected_PRIM_wastage_rates!F74</f>
        <v>2339.1871557560648</v>
      </c>
      <c r="E131" s="429">
        <f>E97*Projected_PRIM_wastage_rates!G74</f>
        <v>2369.3587572044207</v>
      </c>
      <c r="F131" s="429">
        <f>F97*Projected_PRIM_wastage_rates!H74</f>
        <v>2390.2098170875738</v>
      </c>
      <c r="G131" s="429">
        <f>G97*Projected_PRIM_wastage_rates!I74</f>
        <v>2396.6949734736581</v>
      </c>
      <c r="H131" s="429">
        <f>H97*Projected_PRIM_wastage_rates!J74</f>
        <v>2397.8455338429717</v>
      </c>
      <c r="I131" s="429">
        <f>I97*Projected_PRIM_wastage_rates!K74</f>
        <v>2397.0942472214538</v>
      </c>
      <c r="J131" s="429">
        <f>J97*Projected_PRIM_wastage_rates!L74</f>
        <v>2393.9416121996596</v>
      </c>
      <c r="K131" s="429">
        <f>K97*Projected_PRIM_wastage_rates!M74</f>
        <v>2388.1885491889443</v>
      </c>
      <c r="L131" s="429">
        <f>L97*Projected_PRIM_wastage_rates!N74</f>
        <v>2380.5729061694105</v>
      </c>
      <c r="M131" s="429">
        <f>M97*Projected_PRIM_wastage_rates!O74</f>
        <v>2375.1495494607443</v>
      </c>
    </row>
    <row r="132" spans="1:13" ht="13.15">
      <c r="B132" s="148" t="str">
        <f t="shared" si="41"/>
        <v>45-49</v>
      </c>
      <c r="C132" s="429">
        <f>C98*Projected_PRIM_wastage_rates!E75</f>
        <v>2257.8973855510581</v>
      </c>
      <c r="D132" s="429">
        <f>D98*Projected_PRIM_wastage_rates!F75</f>
        <v>2268.7039151316862</v>
      </c>
      <c r="E132" s="429">
        <f>E98*Projected_PRIM_wastage_rates!G75</f>
        <v>2276.833537836816</v>
      </c>
      <c r="F132" s="429">
        <f>F98*Projected_PRIM_wastage_rates!H75</f>
        <v>2283.5998445044543</v>
      </c>
      <c r="G132" s="429">
        <f>G98*Projected_PRIM_wastage_rates!I75</f>
        <v>2283.5327537198068</v>
      </c>
      <c r="H132" s="429">
        <f>H98*Projected_PRIM_wastage_rates!J75</f>
        <v>2284.0307654860967</v>
      </c>
      <c r="I132" s="429">
        <f>I98*Projected_PRIM_wastage_rates!K75</f>
        <v>2286.4690812697768</v>
      </c>
      <c r="J132" s="429">
        <f>J98*Projected_PRIM_wastage_rates!L75</f>
        <v>2288.8214172515773</v>
      </c>
      <c r="K132" s="429">
        <f>K98*Projected_PRIM_wastage_rates!M75</f>
        <v>2289.5727188851984</v>
      </c>
      <c r="L132" s="429">
        <f>L98*Projected_PRIM_wastage_rates!N75</f>
        <v>2288.3932558922975</v>
      </c>
      <c r="M132" s="429">
        <f>M98*Projected_PRIM_wastage_rates!O75</f>
        <v>2288.2785201996403</v>
      </c>
    </row>
    <row r="133" spans="1:13" ht="13.15">
      <c r="B133" s="148" t="str">
        <f t="shared" si="41"/>
        <v>50-54</v>
      </c>
      <c r="C133" s="429">
        <f>C99*Projected_PRIM_wastage_rates!E76</f>
        <v>1875.1367704781719</v>
      </c>
      <c r="D133" s="429">
        <f>D99*Projected_PRIM_wastage_rates!F76</f>
        <v>1883.5581102560968</v>
      </c>
      <c r="E133" s="429">
        <f>E99*Projected_PRIM_wastage_rates!G76</f>
        <v>1884.7842875894</v>
      </c>
      <c r="F133" s="429">
        <f>F99*Projected_PRIM_wastage_rates!H76</f>
        <v>1883.1300660179186</v>
      </c>
      <c r="G133" s="429">
        <f>G99*Projected_PRIM_wastage_rates!I76</f>
        <v>1875.6310481775274</v>
      </c>
      <c r="H133" s="429">
        <f>H99*Projected_PRIM_wastage_rates!J76</f>
        <v>1869.7400472813613</v>
      </c>
      <c r="I133" s="429">
        <f>I99*Projected_PRIM_wastage_rates!K76</f>
        <v>1866.92258786261</v>
      </c>
      <c r="J133" s="429">
        <f>J99*Projected_PRIM_wastage_rates!L76</f>
        <v>1865.8716306791127</v>
      </c>
      <c r="K133" s="429">
        <f>K99*Projected_PRIM_wastage_rates!M76</f>
        <v>1865.3178217854504</v>
      </c>
      <c r="L133" s="429">
        <f>L99*Projected_PRIM_wastage_rates!N76</f>
        <v>1864.6447665541502</v>
      </c>
      <c r="M133" s="429">
        <f>M99*Projected_PRIM_wastage_rates!O76</f>
        <v>1865.5275007318096</v>
      </c>
    </row>
    <row r="134" spans="1:13" ht="13.15">
      <c r="B134" s="148" t="str">
        <f t="shared" si="41"/>
        <v>55-59</v>
      </c>
      <c r="C134" s="429">
        <f>C100*Projected_PRIM_wastage_rates!E77</f>
        <v>758.81423122400918</v>
      </c>
      <c r="D134" s="429">
        <f>D100*Projected_PRIM_wastage_rates!F77</f>
        <v>740.582462038161</v>
      </c>
      <c r="E134" s="429">
        <f>E100*Projected_PRIM_wastage_rates!G77</f>
        <v>727.40992278948409</v>
      </c>
      <c r="F134" s="429">
        <f>F100*Projected_PRIM_wastage_rates!H77</f>
        <v>717.7489718960062</v>
      </c>
      <c r="G134" s="429">
        <f>G100*Projected_PRIM_wastage_rates!I77</f>
        <v>708.63789558708299</v>
      </c>
      <c r="H134" s="429">
        <f>H100*Projected_PRIM_wastage_rates!J77</f>
        <v>701.84773033098134</v>
      </c>
      <c r="I134" s="429">
        <f>I100*Projected_PRIM_wastage_rates!K77</f>
        <v>697.38168343969005</v>
      </c>
      <c r="J134" s="429">
        <f>J100*Projected_PRIM_wastage_rates!L77</f>
        <v>694.43755156383725</v>
      </c>
      <c r="K134" s="429">
        <f>K100*Projected_PRIM_wastage_rates!M77</f>
        <v>692.3753777396031</v>
      </c>
      <c r="L134" s="429">
        <f>L100*Projected_PRIM_wastage_rates!N77</f>
        <v>690.85957447863632</v>
      </c>
      <c r="M134" s="429">
        <f>M100*Projected_PRIM_wastage_rates!O77</f>
        <v>690.42031542731115</v>
      </c>
    </row>
    <row r="135" spans="1:13" ht="13.15">
      <c r="B135" s="148" t="str">
        <f t="shared" si="41"/>
        <v>60-64</v>
      </c>
      <c r="C135" s="429">
        <f>C101*Projected_PRIM_wastage_rates!E78</f>
        <v>134.02672613133419</v>
      </c>
      <c r="D135" s="429">
        <f>D101*Projected_PRIM_wastage_rates!F78</f>
        <v>130.54228048415254</v>
      </c>
      <c r="E135" s="429">
        <f>E101*Projected_PRIM_wastage_rates!G78</f>
        <v>127.04708080324667</v>
      </c>
      <c r="F135" s="429">
        <f>F101*Projected_PRIM_wastage_rates!H78</f>
        <v>124.03371051266313</v>
      </c>
      <c r="G135" s="429">
        <f>G101*Projected_PRIM_wastage_rates!I78</f>
        <v>121.30048179119109</v>
      </c>
      <c r="H135" s="429">
        <f>H101*Projected_PRIM_wastage_rates!J78</f>
        <v>119.19315416360705</v>
      </c>
      <c r="I135" s="429">
        <f>I101*Projected_PRIM_wastage_rates!K78</f>
        <v>117.71053881260708</v>
      </c>
      <c r="J135" s="429">
        <f>J101*Projected_PRIM_wastage_rates!L78</f>
        <v>116.65721237857201</v>
      </c>
      <c r="K135" s="429">
        <f>K101*Projected_PRIM_wastage_rates!M78</f>
        <v>115.87872807438222</v>
      </c>
      <c r="L135" s="429">
        <f>L101*Projected_PRIM_wastage_rates!N78</f>
        <v>115.29292914414621</v>
      </c>
      <c r="M135" s="429">
        <f>M101*Projected_PRIM_wastage_rates!O78</f>
        <v>114.99618091771192</v>
      </c>
    </row>
    <row r="136" spans="1:13" ht="13.15">
      <c r="B136" s="148" t="str">
        <f t="shared" si="41"/>
        <v>65 plus</v>
      </c>
      <c r="C136" s="429">
        <f>C102*Projected_PRIM_wastage_rates!E79</f>
        <v>37.928454986666168</v>
      </c>
      <c r="D136" s="429">
        <f>D102*Projected_PRIM_wastage_rates!F79</f>
        <v>45.487599681756294</v>
      </c>
      <c r="E136" s="429">
        <f>E102*Projected_PRIM_wastage_rates!G79</f>
        <v>49.759081605426978</v>
      </c>
      <c r="F136" s="429">
        <f>F102*Projected_PRIM_wastage_rates!H79</f>
        <v>51.943781465064227</v>
      </c>
      <c r="G136" s="429">
        <f>G102*Projected_PRIM_wastage_rates!I79</f>
        <v>52.745504703843274</v>
      </c>
      <c r="H136" s="429">
        <f>H102*Projected_PRIM_wastage_rates!J79</f>
        <v>52.880839252492294</v>
      </c>
      <c r="I136" s="429">
        <f>I102*Projected_PRIM_wastage_rates!K79</f>
        <v>52.724359722599978</v>
      </c>
      <c r="J136" s="429">
        <f>J102*Projected_PRIM_wastage_rates!L79</f>
        <v>52.44125720629755</v>
      </c>
      <c r="K136" s="429">
        <f>K102*Projected_PRIM_wastage_rates!M79</f>
        <v>52.11266030924083</v>
      </c>
      <c r="L136" s="429">
        <f>L102*Projected_PRIM_wastage_rates!N79</f>
        <v>51.786452690222191</v>
      </c>
      <c r="M136" s="429">
        <f>M102*Projected_PRIM_wastage_rates!O79</f>
        <v>51.544720899522176</v>
      </c>
    </row>
    <row r="137" spans="1:13" ht="13.15">
      <c r="B137" s="148" t="str">
        <f t="shared" si="41"/>
        <v>Total</v>
      </c>
      <c r="C137" s="429">
        <f>SUM(C127:C136)</f>
        <v>17552.385268376649</v>
      </c>
      <c r="D137" s="429">
        <f t="shared" ref="D137:M137" si="43">SUM(D127:D136)</f>
        <v>17741.333757402197</v>
      </c>
      <c r="E137" s="429">
        <f t="shared" si="43"/>
        <v>17872.287565207676</v>
      </c>
      <c r="F137" s="429">
        <f t="shared" si="43"/>
        <v>17934.474988636182</v>
      </c>
      <c r="G137" s="429">
        <f t="shared" si="43"/>
        <v>17919.514130837724</v>
      </c>
      <c r="H137" s="429">
        <f t="shared" si="43"/>
        <v>17896.011251499975</v>
      </c>
      <c r="I137" s="429">
        <f t="shared" si="43"/>
        <v>17901.791280012229</v>
      </c>
      <c r="J137" s="429">
        <f t="shared" si="43"/>
        <v>17916.862255322361</v>
      </c>
      <c r="K137" s="429">
        <f t="shared" si="43"/>
        <v>17924.646710147947</v>
      </c>
      <c r="L137" s="429">
        <f t="shared" si="43"/>
        <v>17922.364304487648</v>
      </c>
      <c r="M137" s="429">
        <f t="shared" si="43"/>
        <v>17952.065952836798</v>
      </c>
    </row>
    <row r="138" spans="1:13">
      <c r="A138" s="1080">
        <f>SUM(C138:M138)</f>
        <v>0</v>
      </c>
      <c r="B138" s="1080"/>
      <c r="C138" s="1080">
        <f t="shared" ref="C138:M138" si="44">SUM(C127:C136)-C137</f>
        <v>0</v>
      </c>
      <c r="D138" s="1080">
        <f t="shared" si="44"/>
        <v>0</v>
      </c>
      <c r="E138" s="1080">
        <f t="shared" si="44"/>
        <v>0</v>
      </c>
      <c r="F138" s="1080">
        <f t="shared" si="44"/>
        <v>0</v>
      </c>
      <c r="G138" s="1080">
        <f t="shared" si="44"/>
        <v>0</v>
      </c>
      <c r="H138" s="1080">
        <f t="shared" si="44"/>
        <v>0</v>
      </c>
      <c r="I138" s="1080">
        <f t="shared" si="44"/>
        <v>0</v>
      </c>
      <c r="J138" s="1080">
        <f t="shared" si="44"/>
        <v>0</v>
      </c>
      <c r="K138" s="1080">
        <f t="shared" si="44"/>
        <v>0</v>
      </c>
      <c r="L138" s="1080">
        <f t="shared" si="44"/>
        <v>0</v>
      </c>
      <c r="M138" s="1080">
        <f t="shared" si="44"/>
        <v>0</v>
      </c>
    </row>
    <row r="139" spans="1:13">
      <c r="A139" s="10"/>
      <c r="C139" s="10"/>
      <c r="D139" s="10"/>
      <c r="E139" s="10"/>
      <c r="F139" s="10"/>
      <c r="G139" s="10"/>
      <c r="H139" s="10"/>
      <c r="I139" s="10"/>
      <c r="J139" s="10"/>
      <c r="K139" s="10"/>
      <c r="L139" s="10"/>
      <c r="M139" s="10"/>
    </row>
    <row r="140" spans="1:13" ht="15">
      <c r="B140" s="76" t="s">
        <v>164</v>
      </c>
      <c r="H140" s="11"/>
    </row>
    <row r="141" spans="1:13">
      <c r="H141" s="11"/>
    </row>
    <row r="142" spans="1:13" ht="13.15">
      <c r="B142" s="74" t="s">
        <v>46</v>
      </c>
      <c r="H142" s="11"/>
    </row>
    <row r="143" spans="1:13">
      <c r="H143" s="11"/>
    </row>
    <row r="144" spans="1:13" ht="13.15">
      <c r="B144" s="148" t="str">
        <f t="shared" ref="B144:B155" si="45">B110</f>
        <v>Age group</v>
      </c>
      <c r="C144" s="148" t="str">
        <f t="shared" ref="C144:M144" si="46">C110</f>
        <v>2019/20</v>
      </c>
      <c r="D144" s="148" t="str">
        <f t="shared" si="46"/>
        <v>2020/21</v>
      </c>
      <c r="E144" s="148" t="str">
        <f t="shared" si="46"/>
        <v>2021/22</v>
      </c>
      <c r="F144" s="148" t="str">
        <f t="shared" si="46"/>
        <v>2022/23</v>
      </c>
      <c r="G144" s="148" t="str">
        <f t="shared" si="46"/>
        <v>2023/24</v>
      </c>
      <c r="H144" s="148" t="str">
        <f t="shared" si="46"/>
        <v>2024/25</v>
      </c>
      <c r="I144" s="148" t="str">
        <f t="shared" si="46"/>
        <v>2025/26</v>
      </c>
      <c r="J144" s="148" t="str">
        <f t="shared" si="46"/>
        <v>2026/27</v>
      </c>
      <c r="K144" s="148" t="str">
        <f t="shared" si="46"/>
        <v>2027/28</v>
      </c>
      <c r="L144" s="148" t="str">
        <f t="shared" si="46"/>
        <v>2028/29</v>
      </c>
      <c r="M144" s="148" t="str">
        <f t="shared" si="46"/>
        <v>2029/30</v>
      </c>
    </row>
    <row r="145" spans="1:13" ht="13.15">
      <c r="B145" s="148" t="str">
        <f t="shared" si="45"/>
        <v>20-24</v>
      </c>
      <c r="C145" s="501">
        <f>C77*Calc_PRIM_retirement_rates!$G124</f>
        <v>0.4207552480304772</v>
      </c>
      <c r="D145" s="501">
        <f>D77*Calc_PRIM_retirement_rates!$G124</f>
        <v>0.52640516858827968</v>
      </c>
      <c r="E145" s="501">
        <f>E77*Calc_PRIM_retirement_rates!$G124</f>
        <v>0.60056010592377795</v>
      </c>
      <c r="F145" s="501">
        <f>F77*Calc_PRIM_retirement_rates!$G124</f>
        <v>0.64633872831888028</v>
      </c>
      <c r="G145" s="501">
        <f>G77*Calc_PRIM_retirement_rates!$G124</f>
        <v>0.67398070876726635</v>
      </c>
      <c r="H145" s="501">
        <f>H77*Calc_PRIM_retirement_rates!$G124</f>
        <v>0.69161190188953647</v>
      </c>
      <c r="I145" s="501">
        <f>I77*Calc_PRIM_retirement_rates!$G124</f>
        <v>0.70657913355856161</v>
      </c>
      <c r="J145" s="501">
        <f>J77*Calc_PRIM_retirement_rates!$G124</f>
        <v>0.71792327422556035</v>
      </c>
      <c r="K145" s="501">
        <f>K77*Calc_PRIM_retirement_rates!$G124</f>
        <v>0.72509123682124998</v>
      </c>
      <c r="L145" s="501">
        <f>L77*Calc_PRIM_retirement_rates!$G124</f>
        <v>0.72901656467872766</v>
      </c>
      <c r="M145" s="501">
        <f>M77*Calc_PRIM_retirement_rates!$G124</f>
        <v>0.73530173246595243</v>
      </c>
    </row>
    <row r="146" spans="1:13" ht="13.15">
      <c r="B146" s="148" t="str">
        <f t="shared" si="45"/>
        <v>25-29</v>
      </c>
      <c r="C146" s="501">
        <f>C78*Calc_PRIM_retirement_rates!$G125</f>
        <v>0.33485824117215529</v>
      </c>
      <c r="D146" s="501">
        <f>D78*Calc_PRIM_retirement_rates!$G125</f>
        <v>0.3069435466882604</v>
      </c>
      <c r="E146" s="501">
        <f>E78*Calc_PRIM_retirement_rates!$G125</f>
        <v>0.29083975479363666</v>
      </c>
      <c r="F146" s="501">
        <f>F78*Calc_PRIM_retirement_rates!$G125</f>
        <v>0.28095380805770936</v>
      </c>
      <c r="G146" s="501">
        <f>G78*Calc_PRIM_retirement_rates!$G125</f>
        <v>0.2742011111961335</v>
      </c>
      <c r="H146" s="501">
        <f>H78*Calc_PRIM_retirement_rates!$G125</f>
        <v>0.27023687313929917</v>
      </c>
      <c r="I146" s="501">
        <f>I78*Calc_PRIM_retirement_rates!$G125</f>
        <v>0.2688297466469638</v>
      </c>
      <c r="J146" s="501">
        <f>J78*Calc_PRIM_retirement_rates!$G125</f>
        <v>0.2686719351603743</v>
      </c>
      <c r="K146" s="501">
        <f>K78*Calc_PRIM_retirement_rates!$G125</f>
        <v>0.26884395142009238</v>
      </c>
      <c r="L146" s="501">
        <f>L78*Calc_PRIM_retirement_rates!$G125</f>
        <v>0.26899802740578055</v>
      </c>
      <c r="M146" s="501">
        <f>M78*Calc_PRIM_retirement_rates!$G125</f>
        <v>0.27010559108884974</v>
      </c>
    </row>
    <row r="147" spans="1:13" ht="13.15">
      <c r="B147" s="148" t="str">
        <f t="shared" si="45"/>
        <v>30-34</v>
      </c>
      <c r="C147" s="501">
        <f>C79*Calc_PRIM_retirement_rates!$G126</f>
        <v>0.11993250265557462</v>
      </c>
      <c r="D147" s="501">
        <f>D79*Calc_PRIM_retirement_rates!$G126</f>
        <v>0.11337471701736011</v>
      </c>
      <c r="E147" s="501">
        <f>E79*Calc_PRIM_retirement_rates!$G126</f>
        <v>0.10696258864595173</v>
      </c>
      <c r="F147" s="501">
        <f>F79*Calc_PRIM_retirement_rates!$G126</f>
        <v>0.10126019122256176</v>
      </c>
      <c r="G147" s="501">
        <f>G79*Calc_PRIM_retirement_rates!$G126</f>
        <v>9.6197096035946422E-2</v>
      </c>
      <c r="H147" s="501">
        <f>H79*Calc_PRIM_retirement_rates!$G126</f>
        <v>9.2183429800092753E-2</v>
      </c>
      <c r="I147" s="501">
        <f>I79*Calc_PRIM_retirement_rates!$G126</f>
        <v>8.9230576324007285E-2</v>
      </c>
      <c r="J147" s="501">
        <f>J79*Calc_PRIM_retirement_rates!$G126</f>
        <v>8.7092446136737736E-2</v>
      </c>
      <c r="K147" s="501">
        <f>K79*Calc_PRIM_retirement_rates!$G126</f>
        <v>8.5530995340495991E-2</v>
      </c>
      <c r="L147" s="501">
        <f>L79*Calc_PRIM_retirement_rates!$G126</f>
        <v>8.4382780090204348E-2</v>
      </c>
      <c r="M147" s="501">
        <f>M79*Calc_PRIM_retirement_rates!$G126</f>
        <v>8.3715482453881218E-2</v>
      </c>
    </row>
    <row r="148" spans="1:13" ht="13.15">
      <c r="B148" s="148" t="str">
        <f t="shared" si="45"/>
        <v>35-39</v>
      </c>
      <c r="C148" s="501">
        <f>C80*Calc_PRIM_retirement_rates!$G127</f>
        <v>1.3458390126943978</v>
      </c>
      <c r="D148" s="501">
        <f>D80*Calc_PRIM_retirement_rates!$G127</f>
        <v>1.3610901219916152</v>
      </c>
      <c r="E148" s="501">
        <f>E80*Calc_PRIM_retirement_rates!$G127</f>
        <v>1.3535560186819895</v>
      </c>
      <c r="F148" s="501">
        <f>F80*Calc_PRIM_retirement_rates!$G127</f>
        <v>1.3301095469036925</v>
      </c>
      <c r="G148" s="501">
        <f>G80*Calc_PRIM_retirement_rates!$G127</f>
        <v>1.2940589491035199</v>
      </c>
      <c r="H148" s="501">
        <f>H80*Calc_PRIM_retirement_rates!$G127</f>
        <v>1.2554369866620494</v>
      </c>
      <c r="I148" s="501">
        <f>I80*Calc_PRIM_retirement_rates!$G127</f>
        <v>1.2189983507628857</v>
      </c>
      <c r="J148" s="501">
        <f>J80*Calc_PRIM_retirement_rates!$G127</f>
        <v>1.185977534908607</v>
      </c>
      <c r="K148" s="501">
        <f>K80*Calc_PRIM_retirement_rates!$G127</f>
        <v>1.1567250723402354</v>
      </c>
      <c r="L148" s="501">
        <f>L80*Calc_PRIM_retirement_rates!$G127</f>
        <v>1.131424739252431</v>
      </c>
      <c r="M148" s="501">
        <f>M80*Calc_PRIM_retirement_rates!$G127</f>
        <v>1.1116940379590898</v>
      </c>
    </row>
    <row r="149" spans="1:13" ht="13.15">
      <c r="B149" s="148" t="str">
        <f t="shared" si="45"/>
        <v>40-44</v>
      </c>
      <c r="C149" s="501">
        <f>C81*Calc_PRIM_retirement_rates!$G128</f>
        <v>1.1168713065978195</v>
      </c>
      <c r="D149" s="501">
        <f>D81*Calc_PRIM_retirement_rates!$G128</f>
        <v>1.1479107844384679</v>
      </c>
      <c r="E149" s="501">
        <f>E81*Calc_PRIM_retirement_rates!$G128</f>
        <v>1.1709978276262947</v>
      </c>
      <c r="F149" s="501">
        <f>F81*Calc_PRIM_retirement_rates!$G128</f>
        <v>1.1840570851370049</v>
      </c>
      <c r="G149" s="501">
        <f>G81*Calc_PRIM_retirement_rates!$G128</f>
        <v>1.1843984129110454</v>
      </c>
      <c r="H149" s="501">
        <f>H81*Calc_PRIM_retirement_rates!$G128</f>
        <v>1.1775760453186872</v>
      </c>
      <c r="I149" s="501">
        <f>I81*Calc_PRIM_retirement_rates!$G128</f>
        <v>1.1664885083150212</v>
      </c>
      <c r="J149" s="501">
        <f>J81*Calc_PRIM_retirement_rates!$G128</f>
        <v>1.1520971694564119</v>
      </c>
      <c r="K149" s="501">
        <f>K81*Calc_PRIM_retirement_rates!$G128</f>
        <v>1.1353615446779068</v>
      </c>
      <c r="L149" s="501">
        <f>L81*Calc_PRIM_retirement_rates!$G128</f>
        <v>1.1174867551210126</v>
      </c>
      <c r="M149" s="501">
        <f>M81*Calc_PRIM_retirement_rates!$G128</f>
        <v>1.1010656762414408</v>
      </c>
    </row>
    <row r="150" spans="1:13" ht="13.15">
      <c r="B150" s="148" t="str">
        <f t="shared" si="45"/>
        <v>45-49</v>
      </c>
      <c r="C150" s="501">
        <f>C82*Calc_PRIM_retirement_rates!$G129</f>
        <v>6.9229750853499183</v>
      </c>
      <c r="D150" s="501">
        <f>D82*Calc_PRIM_retirement_rates!$G129</f>
        <v>6.9595318624214073</v>
      </c>
      <c r="E150" s="501">
        <f>E82*Calc_PRIM_retirement_rates!$G129</f>
        <v>7.0108006779749061</v>
      </c>
      <c r="F150" s="501">
        <f>F82*Calc_PRIM_retirement_rates!$G129</f>
        <v>7.0636632170778748</v>
      </c>
      <c r="G150" s="501">
        <f>G82*Calc_PRIM_retirement_rates!$G129</f>
        <v>7.0888149588842921</v>
      </c>
      <c r="H150" s="501">
        <f>H82*Calc_PRIM_retirement_rates!$G129</f>
        <v>7.1050111305242671</v>
      </c>
      <c r="I150" s="501">
        <f>I82*Calc_PRIM_retirement_rates!$G129</f>
        <v>7.1138082898221917</v>
      </c>
      <c r="J150" s="501">
        <f>J82*Calc_PRIM_retirement_rates!$G129</f>
        <v>7.1081294748019239</v>
      </c>
      <c r="K150" s="501">
        <f>K82*Calc_PRIM_retirement_rates!$G129</f>
        <v>7.0843203475022998</v>
      </c>
      <c r="L150" s="501">
        <f>L82*Calc_PRIM_retirement_rates!$G129</f>
        <v>7.0436162943059095</v>
      </c>
      <c r="M150" s="501">
        <f>M82*Calc_PRIM_retirement_rates!$G129</f>
        <v>6.9984257733640707</v>
      </c>
    </row>
    <row r="151" spans="1:13" ht="13.15">
      <c r="B151" s="148" t="str">
        <f t="shared" si="45"/>
        <v>50-54</v>
      </c>
      <c r="C151" s="501">
        <f>C83*Calc_PRIM_retirement_rates!$G130</f>
        <v>84.052161414342393</v>
      </c>
      <c r="D151" s="501">
        <f>D83*Calc_PRIM_retirement_rates!$G130</f>
        <v>84.014461888784012</v>
      </c>
      <c r="E151" s="501">
        <f>E83*Calc_PRIM_retirement_rates!$G130</f>
        <v>83.868419600522401</v>
      </c>
      <c r="F151" s="501">
        <f>F83*Calc_PRIM_retirement_rates!$G130</f>
        <v>83.746690169597713</v>
      </c>
      <c r="G151" s="501">
        <f>G83*Calc_PRIM_retirement_rates!$G130</f>
        <v>83.423550295275604</v>
      </c>
      <c r="H151" s="501">
        <f>H83*Calc_PRIM_retirement_rates!$G130</f>
        <v>83.245557103524291</v>
      </c>
      <c r="I151" s="501">
        <f>I83*Calc_PRIM_retirement_rates!$G130</f>
        <v>83.233540147051684</v>
      </c>
      <c r="J151" s="501">
        <f>J83*Calc_PRIM_retirement_rates!$G130</f>
        <v>83.275790883223081</v>
      </c>
      <c r="K151" s="501">
        <f>K83*Calc_PRIM_retirement_rates!$G130</f>
        <v>83.276769583648303</v>
      </c>
      <c r="L151" s="501">
        <f>L83*Calc_PRIM_retirement_rates!$G130</f>
        <v>83.188472365585454</v>
      </c>
      <c r="M151" s="501">
        <f>M83*Calc_PRIM_retirement_rates!$G130</f>
        <v>83.090022956623883</v>
      </c>
    </row>
    <row r="152" spans="1:13" ht="13.15">
      <c r="B152" s="148" t="str">
        <f t="shared" si="45"/>
        <v>55-59</v>
      </c>
      <c r="C152" s="501">
        <f>C84*Calc_PRIM_retirement_rates!$G131</f>
        <v>328.35746295225675</v>
      </c>
      <c r="D152" s="501">
        <f>D84*Calc_PRIM_retirement_rates!$G131</f>
        <v>318.63627736332165</v>
      </c>
      <c r="E152" s="501">
        <f>E84*Calc_PRIM_retirement_rates!$G131</f>
        <v>312.05806016604396</v>
      </c>
      <c r="F152" s="501">
        <f>F84*Calc_PRIM_retirement_rates!$G131</f>
        <v>307.32115807869684</v>
      </c>
      <c r="G152" s="501">
        <f>G84*Calc_PRIM_retirement_rates!$G131</f>
        <v>303.11045583477664</v>
      </c>
      <c r="H152" s="501">
        <f>H84*Calc_PRIM_retirement_rates!$G131</f>
        <v>300.10230962817354</v>
      </c>
      <c r="I152" s="501">
        <f>I84*Calc_PRIM_retirement_rates!$G131</f>
        <v>298.34084250305506</v>
      </c>
      <c r="J152" s="501">
        <f>J84*Calc_PRIM_retirement_rates!$G131</f>
        <v>297.36861866591818</v>
      </c>
      <c r="K152" s="501">
        <f>K84*Calc_PRIM_retirement_rates!$G131</f>
        <v>296.78796908252917</v>
      </c>
      <c r="L152" s="501">
        <f>L84*Calc_PRIM_retirement_rates!$G131</f>
        <v>296.35943448182621</v>
      </c>
      <c r="M152" s="501">
        <f>M84*Calc_PRIM_retirement_rates!$G131</f>
        <v>296.3066324187082</v>
      </c>
    </row>
    <row r="153" spans="1:13" ht="13.15">
      <c r="B153" s="148" t="str">
        <f t="shared" si="45"/>
        <v>60-64</v>
      </c>
      <c r="C153" s="501">
        <f>C85*Calc_PRIM_retirement_rates!$G132</f>
        <v>215.39553085875019</v>
      </c>
      <c r="D153" s="501">
        <f>D85*Calc_PRIM_retirement_rates!$G132</f>
        <v>213.9979820929947</v>
      </c>
      <c r="E153" s="501">
        <f>E85*Calc_PRIM_retirement_rates!$G132</f>
        <v>210.5485503431978</v>
      </c>
      <c r="F153" s="501">
        <f>F85*Calc_PRIM_retirement_rates!$G132</f>
        <v>206.6350412018013</v>
      </c>
      <c r="G153" s="501">
        <f>G85*Calc_PRIM_retirement_rates!$G132</f>
        <v>202.7917724770285</v>
      </c>
      <c r="H153" s="501">
        <f>H85*Calc_PRIM_retirement_rates!$G132</f>
        <v>199.62918867577667</v>
      </c>
      <c r="I153" s="501">
        <f>I85*Calc_PRIM_retirement_rates!$G132</f>
        <v>197.42118161912472</v>
      </c>
      <c r="J153" s="501">
        <f>J85*Calc_PRIM_retirement_rates!$G132</f>
        <v>195.90195122791948</v>
      </c>
      <c r="K153" s="501">
        <f>K85*Calc_PRIM_retirement_rates!$G132</f>
        <v>194.8229733464029</v>
      </c>
      <c r="L153" s="501">
        <f>L85*Calc_PRIM_retirement_rates!$G132</f>
        <v>194.04528745012425</v>
      </c>
      <c r="M153" s="501">
        <f>M85*Calc_PRIM_retirement_rates!$G132</f>
        <v>193.78515138645599</v>
      </c>
    </row>
    <row r="154" spans="1:13" ht="13.15">
      <c r="B154" s="148" t="str">
        <f t="shared" si="45"/>
        <v>65 plus</v>
      </c>
      <c r="C154" s="501">
        <f>C86*Calc_PRIM_retirement_rates!$G133</f>
        <v>74.675248867471311</v>
      </c>
      <c r="D154" s="501">
        <f>D86*Calc_PRIM_retirement_rates!$G133</f>
        <v>84.306685204334826</v>
      </c>
      <c r="E154" s="501">
        <f>E86*Calc_PRIM_retirement_rates!$G133</f>
        <v>90.689491962266317</v>
      </c>
      <c r="F154" s="501">
        <f>F86*Calc_PRIM_retirement_rates!$G133</f>
        <v>94.464948021359277</v>
      </c>
      <c r="G154" s="501">
        <f>G86*Calc_PRIM_retirement_rates!$G133</f>
        <v>96.396097374843862</v>
      </c>
      <c r="H154" s="501">
        <f>H86*Calc_PRIM_retirement_rates!$G133</f>
        <v>97.199082617543013</v>
      </c>
      <c r="I154" s="501">
        <f>I86*Calc_PRIM_retirement_rates!$G133</f>
        <v>97.428279946845677</v>
      </c>
      <c r="J154" s="501">
        <f>J86*Calc_PRIM_retirement_rates!$G133</f>
        <v>97.338457579957591</v>
      </c>
      <c r="K154" s="501">
        <f>K86*Calc_PRIM_retirement_rates!$G133</f>
        <v>97.072482640534659</v>
      </c>
      <c r="L154" s="501">
        <f>L86*Calc_PRIM_retirement_rates!$G133</f>
        <v>96.731086333913609</v>
      </c>
      <c r="M154" s="501">
        <f>M86*Calc_PRIM_retirement_rates!$G133</f>
        <v>96.496473332604651</v>
      </c>
    </row>
    <row r="155" spans="1:13" ht="13.15">
      <c r="B155" s="148" t="str">
        <f t="shared" si="45"/>
        <v>Total</v>
      </c>
      <c r="C155" s="501">
        <f t="shared" ref="C155:M155" si="47">SUM(C145:C154)</f>
        <v>712.74163548932097</v>
      </c>
      <c r="D155" s="501">
        <f t="shared" si="47"/>
        <v>711.37066275058055</v>
      </c>
      <c r="E155" s="501">
        <f t="shared" si="47"/>
        <v>707.69823904567704</v>
      </c>
      <c r="F155" s="501">
        <f t="shared" si="47"/>
        <v>702.77422004817288</v>
      </c>
      <c r="G155" s="501">
        <f t="shared" si="47"/>
        <v>696.33352721882284</v>
      </c>
      <c r="H155" s="501">
        <f t="shared" si="47"/>
        <v>690.76819439235146</v>
      </c>
      <c r="I155" s="501">
        <f t="shared" si="47"/>
        <v>686.98777882150682</v>
      </c>
      <c r="J155" s="501">
        <f t="shared" si="47"/>
        <v>684.40471019170786</v>
      </c>
      <c r="K155" s="501">
        <f t="shared" si="47"/>
        <v>682.41606780121731</v>
      </c>
      <c r="L155" s="501">
        <f t="shared" si="47"/>
        <v>680.69920579230359</v>
      </c>
      <c r="M155" s="501">
        <f t="shared" si="47"/>
        <v>679.97858838796606</v>
      </c>
    </row>
    <row r="156" spans="1:13">
      <c r="A156" s="1080">
        <f>SUM(C156:M156)</f>
        <v>0</v>
      </c>
      <c r="B156" s="1080"/>
      <c r="C156" s="1080">
        <f t="shared" ref="C156:M156" si="48">SUM(C145:C154)-C155</f>
        <v>0</v>
      </c>
      <c r="D156" s="1080">
        <f t="shared" si="48"/>
        <v>0</v>
      </c>
      <c r="E156" s="1080">
        <f t="shared" si="48"/>
        <v>0</v>
      </c>
      <c r="F156" s="1080">
        <f t="shared" si="48"/>
        <v>0</v>
      </c>
      <c r="G156" s="1080">
        <f t="shared" si="48"/>
        <v>0</v>
      </c>
      <c r="H156" s="1080">
        <f t="shared" si="48"/>
        <v>0</v>
      </c>
      <c r="I156" s="1080">
        <f t="shared" si="48"/>
        <v>0</v>
      </c>
      <c r="J156" s="1080">
        <f t="shared" si="48"/>
        <v>0</v>
      </c>
      <c r="K156" s="1080">
        <f t="shared" si="48"/>
        <v>0</v>
      </c>
      <c r="L156" s="1080">
        <f t="shared" si="48"/>
        <v>0</v>
      </c>
      <c r="M156" s="1080">
        <f t="shared" si="48"/>
        <v>0</v>
      </c>
    </row>
    <row r="157" spans="1:13">
      <c r="A157" s="10"/>
      <c r="C157" s="10"/>
      <c r="D157" s="10"/>
      <c r="E157" s="10"/>
      <c r="F157" s="10"/>
      <c r="G157" s="10"/>
      <c r="H157" s="10"/>
      <c r="I157" s="10"/>
      <c r="J157" s="10"/>
      <c r="K157" s="10"/>
      <c r="L157" s="10"/>
      <c r="M157" s="10"/>
    </row>
    <row r="158" spans="1:13" ht="13.15">
      <c r="B158" s="74" t="s">
        <v>47</v>
      </c>
      <c r="C158" s="114"/>
      <c r="D158" s="114"/>
      <c r="E158" s="114"/>
      <c r="F158" s="114"/>
      <c r="G158" s="114"/>
      <c r="H158" s="116"/>
      <c r="I158" s="114"/>
      <c r="J158" s="114"/>
      <c r="K158" s="114"/>
      <c r="L158" s="114"/>
    </row>
    <row r="159" spans="1:13">
      <c r="C159" s="114"/>
      <c r="D159" s="114"/>
      <c r="E159" s="114"/>
      <c r="F159" s="114"/>
      <c r="G159" s="114"/>
      <c r="H159" s="116"/>
      <c r="I159" s="114"/>
      <c r="J159" s="114"/>
      <c r="K159" s="114"/>
      <c r="L159" s="114"/>
    </row>
    <row r="160" spans="1:13" ht="13.15">
      <c r="B160" s="148" t="str">
        <f t="shared" ref="B160:B171" si="49">B144</f>
        <v>Age group</v>
      </c>
      <c r="C160" s="148" t="str">
        <f t="shared" ref="C160:M160" si="50">C144</f>
        <v>2019/20</v>
      </c>
      <c r="D160" s="148" t="str">
        <f t="shared" si="50"/>
        <v>2020/21</v>
      </c>
      <c r="E160" s="148" t="str">
        <f t="shared" si="50"/>
        <v>2021/22</v>
      </c>
      <c r="F160" s="148" t="str">
        <f t="shared" si="50"/>
        <v>2022/23</v>
      </c>
      <c r="G160" s="148" t="str">
        <f t="shared" si="50"/>
        <v>2023/24</v>
      </c>
      <c r="H160" s="148" t="str">
        <f t="shared" si="50"/>
        <v>2024/25</v>
      </c>
      <c r="I160" s="148" t="str">
        <f t="shared" si="50"/>
        <v>2025/26</v>
      </c>
      <c r="J160" s="148" t="str">
        <f t="shared" si="50"/>
        <v>2026/27</v>
      </c>
      <c r="K160" s="148" t="str">
        <f t="shared" si="50"/>
        <v>2027/28</v>
      </c>
      <c r="L160" s="148" t="str">
        <f t="shared" si="50"/>
        <v>2028/29</v>
      </c>
      <c r="M160" s="148" t="str">
        <f t="shared" si="50"/>
        <v>2029/30</v>
      </c>
    </row>
    <row r="161" spans="1:13" ht="13.15">
      <c r="B161" s="148" t="str">
        <f t="shared" si="49"/>
        <v>20-24</v>
      </c>
      <c r="C161" s="429">
        <f>C93*Calc_PRIM_retirement_rates!$G140</f>
        <v>0.37329050505552958</v>
      </c>
      <c r="D161" s="429">
        <f>D93*Calc_PRIM_retirement_rates!$G140</f>
        <v>0.43874006881896455</v>
      </c>
      <c r="E161" s="429">
        <f>E93*Calc_PRIM_retirement_rates!$G140</f>
        <v>0.48722325465913385</v>
      </c>
      <c r="F161" s="429">
        <f>F93*Calc_PRIM_retirement_rates!$G140</f>
        <v>0.51798112908741245</v>
      </c>
      <c r="G161" s="429">
        <f>G93*Calc_PRIM_retirement_rates!$G140</f>
        <v>0.53915183554170454</v>
      </c>
      <c r="H161" s="429">
        <f>H93*Calc_PRIM_retirement_rates!$G140</f>
        <v>0.55326573784132327</v>
      </c>
      <c r="I161" s="429">
        <f>I93*Calc_PRIM_retirement_rates!$G140</f>
        <v>0.5654427218719188</v>
      </c>
      <c r="J161" s="429">
        <f>J93*Calc_PRIM_retirement_rates!$G140</f>
        <v>0.57491473500874124</v>
      </c>
      <c r="K161" s="429">
        <f>K93*Calc_PRIM_retirement_rates!$G140</f>
        <v>0.58121161762771212</v>
      </c>
      <c r="L161" s="429">
        <f>L93*Calc_PRIM_retirement_rates!$G140</f>
        <v>0.58496604224266524</v>
      </c>
      <c r="M161" s="429">
        <f>M93*Calc_PRIM_retirement_rates!$G140</f>
        <v>0.59028660041396641</v>
      </c>
    </row>
    <row r="162" spans="1:13" ht="13.15">
      <c r="B162" s="148" t="str">
        <f t="shared" si="49"/>
        <v>25-29</v>
      </c>
      <c r="C162" s="429">
        <f>C94*Calc_PRIM_retirement_rates!$G141</f>
        <v>2.0195620059744064</v>
      </c>
      <c r="D162" s="429">
        <f>D94*Calc_PRIM_retirement_rates!$G141</f>
        <v>1.9309739780489845</v>
      </c>
      <c r="E162" s="429">
        <f>E94*Calc_PRIM_retirement_rates!$G141</f>
        <v>1.8919066051298283</v>
      </c>
      <c r="F162" s="429">
        <f>F94*Calc_PRIM_retirement_rates!$G141</f>
        <v>1.8718680333125239</v>
      </c>
      <c r="G162" s="429">
        <f>G94*Calc_PRIM_retirement_rates!$G141</f>
        <v>1.8659376534166237</v>
      </c>
      <c r="H162" s="429">
        <f>H94*Calc_PRIM_retirement_rates!$G141</f>
        <v>1.8667852024577747</v>
      </c>
      <c r="I162" s="429">
        <f>I94*Calc_PRIM_retirement_rates!$G141</f>
        <v>1.8764481682071494</v>
      </c>
      <c r="J162" s="429">
        <f>J94*Calc_PRIM_retirement_rates!$G141</f>
        <v>1.8890953563467001</v>
      </c>
      <c r="K162" s="429">
        <f>K94*Calc_PRIM_retirement_rates!$G141</f>
        <v>1.9004355868512315</v>
      </c>
      <c r="L162" s="429">
        <f>L94*Calc_PRIM_retirement_rates!$G141</f>
        <v>1.9092014636891288</v>
      </c>
      <c r="M162" s="429">
        <f>M94*Calc_PRIM_retirement_rates!$G141</f>
        <v>1.9221571994904025</v>
      </c>
    </row>
    <row r="163" spans="1:13" ht="13.15">
      <c r="B163" s="148" t="str">
        <f t="shared" si="49"/>
        <v>30-34</v>
      </c>
      <c r="C163" s="429">
        <f>C95*Calc_PRIM_retirement_rates!$G142</f>
        <v>3.2909284730110939</v>
      </c>
      <c r="D163" s="429">
        <f>D95*Calc_PRIM_retirement_rates!$G142</f>
        <v>3.2422648693278653</v>
      </c>
      <c r="E163" s="429">
        <f>E95*Calc_PRIM_retirement_rates!$G142</f>
        <v>3.1851447645915103</v>
      </c>
      <c r="F163" s="429">
        <f>F95*Calc_PRIM_retirement_rates!$G142</f>
        <v>3.1259008203145933</v>
      </c>
      <c r="G163" s="429">
        <f>G95*Calc_PRIM_retirement_rates!$G142</f>
        <v>3.0756428107413494</v>
      </c>
      <c r="H163" s="429">
        <f>H95*Calc_PRIM_retirement_rates!$G142</f>
        <v>3.0359300820484809</v>
      </c>
      <c r="I163" s="429">
        <f>I95*Calc_PRIM_retirement_rates!$G142</f>
        <v>3.0110911554102833</v>
      </c>
      <c r="J163" s="429">
        <f>J95*Calc_PRIM_retirement_rates!$G142</f>
        <v>2.9970512608021926</v>
      </c>
      <c r="K163" s="429">
        <f>K95*Calc_PRIM_retirement_rates!$G142</f>
        <v>2.9894354777191672</v>
      </c>
      <c r="L163" s="429">
        <f>L95*Calc_PRIM_retirement_rates!$G142</f>
        <v>2.9856332125809697</v>
      </c>
      <c r="M163" s="429">
        <f>M95*Calc_PRIM_retirement_rates!$G142</f>
        <v>2.989882153703467</v>
      </c>
    </row>
    <row r="164" spans="1:13" ht="13.15">
      <c r="B164" s="148" t="str">
        <f t="shared" si="49"/>
        <v>35-39</v>
      </c>
      <c r="C164" s="429">
        <f>C96*Calc_PRIM_retirement_rates!$G143</f>
        <v>7.4017456447768142</v>
      </c>
      <c r="D164" s="429">
        <f>D96*Calc_PRIM_retirement_rates!$G143</f>
        <v>7.469480639041401</v>
      </c>
      <c r="E164" s="429">
        <f>E96*Calc_PRIM_retirement_rates!$G143</f>
        <v>7.4988271390589309</v>
      </c>
      <c r="F164" s="429">
        <f>F96*Calc_PRIM_retirement_rates!$G143</f>
        <v>7.4808373254977552</v>
      </c>
      <c r="G164" s="429">
        <f>G96*Calc_PRIM_retirement_rates!$G143</f>
        <v>7.436925348232994</v>
      </c>
      <c r="H164" s="429">
        <f>H96*Calc_PRIM_retirement_rates!$G143</f>
        <v>7.3791806984597255</v>
      </c>
      <c r="I164" s="429">
        <f>I96*Calc_PRIM_retirement_rates!$G143</f>
        <v>7.3255600937726566</v>
      </c>
      <c r="J164" s="429">
        <f>J96*Calc_PRIM_retirement_rates!$G143</f>
        <v>7.2776122168546049</v>
      </c>
      <c r="K164" s="429">
        <f>K96*Calc_PRIM_retirement_rates!$G143</f>
        <v>7.2348415565342954</v>
      </c>
      <c r="L164" s="429">
        <f>L96*Calc_PRIM_retirement_rates!$G143</f>
        <v>7.1978762849059095</v>
      </c>
      <c r="M164" s="429">
        <f>M96*Calc_PRIM_retirement_rates!$G143</f>
        <v>7.1773044141401874</v>
      </c>
    </row>
    <row r="165" spans="1:13" ht="13.15">
      <c r="B165" s="148" t="str">
        <f t="shared" si="49"/>
        <v>40-44</v>
      </c>
      <c r="C165" s="429">
        <f>C97*Calc_PRIM_retirement_rates!$G144</f>
        <v>15.186560961453853</v>
      </c>
      <c r="D165" s="429">
        <f>D97*Calc_PRIM_retirement_rates!$G144</f>
        <v>15.31321415072164</v>
      </c>
      <c r="E165" s="429">
        <f>E97*Calc_PRIM_retirement_rates!$G144</f>
        <v>15.43837495168116</v>
      </c>
      <c r="F165" s="429">
        <f>F97*Calc_PRIM_retirement_rates!$G144</f>
        <v>15.515832828221333</v>
      </c>
      <c r="G165" s="429">
        <f>G97*Calc_PRIM_retirement_rates!$G144</f>
        <v>15.557930639732275</v>
      </c>
      <c r="H165" s="429">
        <f>H97*Calc_PRIM_retirement_rates!$G144</f>
        <v>15.565399399261846</v>
      </c>
      <c r="I165" s="429">
        <f>I97*Calc_PRIM_retirement_rates!$G144</f>
        <v>15.560522489485049</v>
      </c>
      <c r="J165" s="429">
        <f>J97*Calc_PRIM_retirement_rates!$G144</f>
        <v>15.540057441765448</v>
      </c>
      <c r="K165" s="429">
        <f>K97*Calc_PRIM_retirement_rates!$G144</f>
        <v>15.502711948793936</v>
      </c>
      <c r="L165" s="429">
        <f>L97*Calc_PRIM_retirement_rates!$G144</f>
        <v>15.453275684610871</v>
      </c>
      <c r="M165" s="429">
        <f>M97*Calc_PRIM_retirement_rates!$G144</f>
        <v>15.418070450552378</v>
      </c>
    </row>
    <row r="166" spans="1:13" ht="13.15">
      <c r="B166" s="148" t="str">
        <f t="shared" si="49"/>
        <v>45-49</v>
      </c>
      <c r="C166" s="429">
        <f>C98*Calc_PRIM_retirement_rates!$G145</f>
        <v>32.235176666591926</v>
      </c>
      <c r="D166" s="429">
        <f>D98*Calc_PRIM_retirement_rates!$G145</f>
        <v>32.106741053318949</v>
      </c>
      <c r="E166" s="429">
        <f>E98*Calc_PRIM_retirement_rates!$G145</f>
        <v>32.071484250600797</v>
      </c>
      <c r="F166" s="429">
        <f>F98*Calc_PRIM_retirement_rates!$G145</f>
        <v>32.046166895984875</v>
      </c>
      <c r="G166" s="429">
        <f>G98*Calc_PRIM_retirement_rates!$G145</f>
        <v>32.045225398950201</v>
      </c>
      <c r="H166" s="429">
        <f>H98*Calc_PRIM_retirement_rates!$G145</f>
        <v>32.052214087540754</v>
      </c>
      <c r="I166" s="429">
        <f>I98*Calc_PRIM_retirement_rates!$G145</f>
        <v>32.086431411007901</v>
      </c>
      <c r="J166" s="429">
        <f>J98*Calc_PRIM_retirement_rates!$G145</f>
        <v>32.119442164467891</v>
      </c>
      <c r="K166" s="429">
        <f>K98*Calc_PRIM_retirement_rates!$G145</f>
        <v>32.129985315273487</v>
      </c>
      <c r="L166" s="429">
        <f>L98*Calc_PRIM_retirement_rates!$G145</f>
        <v>32.113433699188427</v>
      </c>
      <c r="M166" s="429">
        <f>M98*Calc_PRIM_retirement_rates!$G145</f>
        <v>32.111823592599627</v>
      </c>
    </row>
    <row r="167" spans="1:13" ht="13.15">
      <c r="B167" s="148" t="str">
        <f t="shared" si="49"/>
        <v>50-54</v>
      </c>
      <c r="C167" s="429">
        <f>C99*Calc_PRIM_retirement_rates!$G146</f>
        <v>373.81584645591732</v>
      </c>
      <c r="D167" s="429">
        <f>D99*Calc_PRIM_retirement_rates!$G146</f>
        <v>372.21710895942272</v>
      </c>
      <c r="E167" s="429">
        <f>E99*Calc_PRIM_retirement_rates!$G146</f>
        <v>370.7219795041359</v>
      </c>
      <c r="F167" s="429">
        <f>F99*Calc_PRIM_retirement_rates!$G146</f>
        <v>369.00759599828416</v>
      </c>
      <c r="G167" s="429">
        <f>G99*Calc_PRIM_retirement_rates!$G146</f>
        <v>367.53813056115558</v>
      </c>
      <c r="H167" s="429">
        <f>H99*Calc_PRIM_retirement_rates!$G146</f>
        <v>366.38376309714141</v>
      </c>
      <c r="I167" s="429">
        <f>I99*Calc_PRIM_retirement_rates!$G146</f>
        <v>365.83166956643026</v>
      </c>
      <c r="J167" s="429">
        <f>J99*Calc_PRIM_retirement_rates!$G146</f>
        <v>365.62572989674004</v>
      </c>
      <c r="K167" s="429">
        <f>K99*Calc_PRIM_retirement_rates!$G146</f>
        <v>365.51720861497591</v>
      </c>
      <c r="L167" s="429">
        <f>L99*Calc_PRIM_retirement_rates!$G146</f>
        <v>365.3853204903275</v>
      </c>
      <c r="M167" s="429">
        <f>M99*Calc_PRIM_retirement_rates!$G146</f>
        <v>365.55829612418398</v>
      </c>
    </row>
    <row r="168" spans="1:13" ht="13.15">
      <c r="B168" s="148" t="str">
        <f t="shared" si="49"/>
        <v>55-59</v>
      </c>
      <c r="C168" s="429">
        <f>C100*Calc_PRIM_retirement_rates!$G147</f>
        <v>2104.3282913555377</v>
      </c>
      <c r="D168" s="429">
        <f>D100*Calc_PRIM_retirement_rates!$G147</f>
        <v>2035.8416766688556</v>
      </c>
      <c r="E168" s="429">
        <f>E100*Calc_PRIM_retirement_rates!$G147</f>
        <v>1990.3028878103862</v>
      </c>
      <c r="F168" s="429">
        <f>F100*Calc_PRIM_retirement_rates!$G147</f>
        <v>1956.5044372513235</v>
      </c>
      <c r="G168" s="429">
        <f>G100*Calc_PRIM_retirement_rates!$G147</f>
        <v>1931.6686493581624</v>
      </c>
      <c r="H168" s="429">
        <f>H100*Calc_PRIM_retirement_rates!$G147</f>
        <v>1913.1594086996363</v>
      </c>
      <c r="I168" s="429">
        <f>I100*Calc_PRIM_retirement_rates!$G147</f>
        <v>1900.9854580540477</v>
      </c>
      <c r="J168" s="429">
        <f>J100*Calc_PRIM_retirement_rates!$G147</f>
        <v>1892.9600796773393</v>
      </c>
      <c r="K168" s="429">
        <f>K100*Calc_PRIM_retirement_rates!$G147</f>
        <v>1887.3388215557989</v>
      </c>
      <c r="L168" s="429">
        <f>L100*Calc_PRIM_retirement_rates!$G147</f>
        <v>1883.2069092546953</v>
      </c>
      <c r="M168" s="429">
        <f>M100*Calc_PRIM_retirement_rates!$G147</f>
        <v>1882.0095375876203</v>
      </c>
    </row>
    <row r="169" spans="1:13" ht="13.15">
      <c r="B169" s="148" t="str">
        <f t="shared" si="49"/>
        <v>60-64</v>
      </c>
      <c r="C169" s="429">
        <f>C101*Calc_PRIM_retirement_rates!$G148</f>
        <v>1719.8964525087467</v>
      </c>
      <c r="D169" s="429">
        <f>D101*Calc_PRIM_retirement_rates!$G148</f>
        <v>1660.560249606842</v>
      </c>
      <c r="E169" s="429">
        <f>E101*Calc_PRIM_retirement_rates!$G148</f>
        <v>1608.5608981270886</v>
      </c>
      <c r="F169" s="429">
        <f>F101*Calc_PRIM_retirement_rates!$G148</f>
        <v>1564.519061634322</v>
      </c>
      <c r="G169" s="429">
        <f>G101*Calc_PRIM_retirement_rates!$G148</f>
        <v>1530.043043647963</v>
      </c>
      <c r="H169" s="429">
        <f>H101*Calc_PRIM_retirement_rates!$G148</f>
        <v>1503.4619292973825</v>
      </c>
      <c r="I169" s="429">
        <f>I101*Calc_PRIM_retirement_rates!$G148</f>
        <v>1484.760723245224</v>
      </c>
      <c r="J169" s="429">
        <f>J101*Calc_PRIM_retirement_rates!$G148</f>
        <v>1471.4744216635027</v>
      </c>
      <c r="K169" s="429">
        <f>K101*Calc_PRIM_retirement_rates!$G148</f>
        <v>1461.6548852805795</v>
      </c>
      <c r="L169" s="429">
        <f>L101*Calc_PRIM_retirement_rates!$G148</f>
        <v>1454.2658167051807</v>
      </c>
      <c r="M169" s="429">
        <f>M101*Calc_PRIM_retirement_rates!$G148</f>
        <v>1450.5227354505469</v>
      </c>
    </row>
    <row r="170" spans="1:13" ht="13.15">
      <c r="B170" s="148" t="str">
        <f t="shared" si="49"/>
        <v>65 plus</v>
      </c>
      <c r="C170" s="429">
        <f>C102*Calc_PRIM_retirement_rates!$G149</f>
        <v>552.90422118623644</v>
      </c>
      <c r="D170" s="429">
        <f>D102*Calc_PRIM_retirement_rates!$G149</f>
        <v>657.31012891852686</v>
      </c>
      <c r="E170" s="429">
        <f>E102*Calc_PRIM_retirement_rates!$G149</f>
        <v>715.68025385063595</v>
      </c>
      <c r="F170" s="429">
        <f>F102*Calc_PRIM_retirement_rates!$G149</f>
        <v>744.30090592706631</v>
      </c>
      <c r="G170" s="429">
        <f>G102*Calc_PRIM_retirement_rates!$G149</f>
        <v>755.78877446677518</v>
      </c>
      <c r="H170" s="429">
        <f>H102*Calc_PRIM_retirement_rates!$G149</f>
        <v>757.72797920546827</v>
      </c>
      <c r="I170" s="429">
        <f>I102*Calc_PRIM_retirement_rates!$G149</f>
        <v>755.48578865689956</v>
      </c>
      <c r="J170" s="429">
        <f>J102*Calc_PRIM_retirement_rates!$G149</f>
        <v>751.42922108690368</v>
      </c>
      <c r="K170" s="429">
        <f>K102*Calc_PRIM_retirement_rates!$G149</f>
        <v>746.72076588272046</v>
      </c>
      <c r="L170" s="429">
        <f>L102*Calc_PRIM_retirement_rates!$G149</f>
        <v>742.04654657276933</v>
      </c>
      <c r="M170" s="429">
        <f>M102*Calc_PRIM_retirement_rates!$G149</f>
        <v>738.58277890444117</v>
      </c>
    </row>
    <row r="171" spans="1:13" ht="13.15">
      <c r="B171" s="148" t="str">
        <f t="shared" si="49"/>
        <v>Total</v>
      </c>
      <c r="C171" s="429">
        <f t="shared" ref="C171:M171" si="51">SUM(C161:C170)</f>
        <v>4811.4520757633018</v>
      </c>
      <c r="D171" s="429">
        <f t="shared" si="51"/>
        <v>4786.4305789129248</v>
      </c>
      <c r="E171" s="429">
        <f t="shared" si="51"/>
        <v>4745.8389802579686</v>
      </c>
      <c r="F171" s="429">
        <f t="shared" si="51"/>
        <v>4694.8905878434143</v>
      </c>
      <c r="G171" s="429">
        <f t="shared" si="51"/>
        <v>4645.5594117206711</v>
      </c>
      <c r="H171" s="429">
        <f t="shared" si="51"/>
        <v>4601.1858555072386</v>
      </c>
      <c r="I171" s="429">
        <f t="shared" si="51"/>
        <v>4567.4891355623568</v>
      </c>
      <c r="J171" s="429">
        <f t="shared" si="51"/>
        <v>4541.8876254997313</v>
      </c>
      <c r="K171" s="429">
        <f t="shared" si="51"/>
        <v>4521.5703028368744</v>
      </c>
      <c r="L171" s="429">
        <f t="shared" si="51"/>
        <v>4505.1489794101908</v>
      </c>
      <c r="M171" s="429">
        <f t="shared" si="51"/>
        <v>4496.8828724776922</v>
      </c>
    </row>
    <row r="172" spans="1:13">
      <c r="A172" s="1080">
        <f>SUM(C172:M172)</f>
        <v>0</v>
      </c>
      <c r="B172" s="1080"/>
      <c r="C172" s="1080">
        <f t="shared" ref="C172:M172" si="52">SUM(C161:C170)-C171</f>
        <v>0</v>
      </c>
      <c r="D172" s="1080">
        <f t="shared" si="52"/>
        <v>0</v>
      </c>
      <c r="E172" s="1080">
        <f t="shared" si="52"/>
        <v>0</v>
      </c>
      <c r="F172" s="1080">
        <f t="shared" si="52"/>
        <v>0</v>
      </c>
      <c r="G172" s="1080">
        <f t="shared" si="52"/>
        <v>0</v>
      </c>
      <c r="H172" s="1080">
        <f t="shared" si="52"/>
        <v>0</v>
      </c>
      <c r="I172" s="1080">
        <f t="shared" si="52"/>
        <v>0</v>
      </c>
      <c r="J172" s="1080">
        <f t="shared" si="52"/>
        <v>0</v>
      </c>
      <c r="K172" s="1080">
        <f t="shared" si="52"/>
        <v>0</v>
      </c>
      <c r="L172" s="1080">
        <f t="shared" si="52"/>
        <v>0</v>
      </c>
      <c r="M172" s="1080">
        <f t="shared" si="52"/>
        <v>0</v>
      </c>
    </row>
    <row r="173" spans="1:13">
      <c r="A173" s="10"/>
      <c r="C173" s="10"/>
      <c r="D173" s="10"/>
      <c r="E173" s="10"/>
      <c r="F173" s="10"/>
      <c r="G173" s="10"/>
      <c r="H173" s="10"/>
      <c r="I173" s="10"/>
      <c r="J173" s="10"/>
      <c r="K173" s="10"/>
      <c r="L173" s="10"/>
      <c r="M173" s="10"/>
    </row>
    <row r="174" spans="1:13" ht="15">
      <c r="B174" s="76" t="s">
        <v>505</v>
      </c>
      <c r="H174" s="11"/>
    </row>
    <row r="175" spans="1:13">
      <c r="H175" s="11"/>
    </row>
    <row r="176" spans="1:13" ht="13.15">
      <c r="B176" s="74" t="s">
        <v>46</v>
      </c>
      <c r="H176" s="11"/>
    </row>
    <row r="177" spans="1:13">
      <c r="H177" s="11"/>
    </row>
    <row r="178" spans="1:13" ht="13.15">
      <c r="B178" s="148" t="str">
        <f t="shared" ref="B178:B189" si="53">B144</f>
        <v>Age group</v>
      </c>
      <c r="C178" s="148" t="str">
        <f t="shared" ref="C178:M178" si="54">C144</f>
        <v>2019/20</v>
      </c>
      <c r="D178" s="148" t="str">
        <f t="shared" si="54"/>
        <v>2020/21</v>
      </c>
      <c r="E178" s="148" t="str">
        <f t="shared" si="54"/>
        <v>2021/22</v>
      </c>
      <c r="F178" s="148" t="str">
        <f t="shared" si="54"/>
        <v>2022/23</v>
      </c>
      <c r="G178" s="148" t="str">
        <f t="shared" si="54"/>
        <v>2023/24</v>
      </c>
      <c r="H178" s="148" t="str">
        <f t="shared" si="54"/>
        <v>2024/25</v>
      </c>
      <c r="I178" s="148" t="str">
        <f t="shared" si="54"/>
        <v>2025/26</v>
      </c>
      <c r="J178" s="148" t="str">
        <f t="shared" si="54"/>
        <v>2026/27</v>
      </c>
      <c r="K178" s="148" t="str">
        <f t="shared" si="54"/>
        <v>2027/28</v>
      </c>
      <c r="L178" s="148" t="str">
        <f t="shared" si="54"/>
        <v>2028/29</v>
      </c>
      <c r="M178" s="148" t="str">
        <f t="shared" si="54"/>
        <v>2029/30</v>
      </c>
    </row>
    <row r="179" spans="1:13" ht="13.15">
      <c r="B179" s="148" t="str">
        <f t="shared" si="53"/>
        <v>20-24</v>
      </c>
      <c r="C179" s="501">
        <f>C77*Calc_PRIM_death_rates!$G124</f>
        <v>0.72782062382966084</v>
      </c>
      <c r="D179" s="501">
        <f>D77*Calc_PRIM_death_rates!$G124</f>
        <v>0.91057340337993309</v>
      </c>
      <c r="E179" s="501">
        <f>E77*Calc_PRIM_death_rates!$G124</f>
        <v>1.0388462960038711</v>
      </c>
      <c r="F179" s="501">
        <f>F77*Calc_PRIM_death_rates!$G124</f>
        <v>1.1180339607225591</v>
      </c>
      <c r="G179" s="501">
        <f>G77*Calc_PRIM_death_rates!$G124</f>
        <v>1.1658489399723826</v>
      </c>
      <c r="H179" s="501">
        <f>H77*Calc_PRIM_death_rates!$G124</f>
        <v>1.1963473022321027</v>
      </c>
      <c r="I179" s="501">
        <f>I77*Calc_PRIM_death_rates!$G124</f>
        <v>1.2222375553931608</v>
      </c>
      <c r="J179" s="501">
        <f>J77*Calc_PRIM_death_rates!$G124</f>
        <v>1.241860601274857</v>
      </c>
      <c r="K179" s="501">
        <f>K77*Calc_PRIM_death_rates!$G124</f>
        <v>1.2542597122364025</v>
      </c>
      <c r="L179" s="501">
        <f>L77*Calc_PRIM_death_rates!$G124</f>
        <v>1.261049727532322</v>
      </c>
      <c r="M179" s="501">
        <f>M77*Calc_PRIM_death_rates!$G124</f>
        <v>1.2719217838196406</v>
      </c>
    </row>
    <row r="180" spans="1:13" ht="13.15">
      <c r="B180" s="148" t="str">
        <f t="shared" si="53"/>
        <v>25-29</v>
      </c>
      <c r="C180" s="501">
        <f>C78*Calc_PRIM_death_rates!$G125</f>
        <v>8.9933705921714888E-2</v>
      </c>
      <c r="D180" s="501">
        <f>D78*Calc_PRIM_death_rates!$G125</f>
        <v>8.2436587392329647E-2</v>
      </c>
      <c r="E180" s="501">
        <f>E78*Calc_PRIM_death_rates!$G125</f>
        <v>7.8111552179201918E-2</v>
      </c>
      <c r="F180" s="501">
        <f>F78*Calc_PRIM_death_rates!$G125</f>
        <v>7.5456459016810459E-2</v>
      </c>
      <c r="G180" s="501">
        <f>G78*Calc_PRIM_death_rates!$G125</f>
        <v>7.3642870521566484E-2</v>
      </c>
      <c r="H180" s="501">
        <f>H78*Calc_PRIM_death_rates!$G125</f>
        <v>7.2578185303251316E-2</v>
      </c>
      <c r="I180" s="501">
        <f>I78*Calc_PRIM_death_rates!$G125</f>
        <v>7.2200269861441166E-2</v>
      </c>
      <c r="J180" s="501">
        <f>J78*Calc_PRIM_death_rates!$G125</f>
        <v>7.2157886040226771E-2</v>
      </c>
      <c r="K180" s="501">
        <f>K78*Calc_PRIM_death_rates!$G125</f>
        <v>7.2204084872488111E-2</v>
      </c>
      <c r="L180" s="501">
        <f>L78*Calc_PRIM_death_rates!$G125</f>
        <v>7.22454654409877E-2</v>
      </c>
      <c r="M180" s="501">
        <f>M78*Calc_PRIM_death_rates!$G125</f>
        <v>7.2542926558307214E-2</v>
      </c>
    </row>
    <row r="181" spans="1:13" ht="13.15">
      <c r="B181" s="148" t="str">
        <f t="shared" si="53"/>
        <v>30-34</v>
      </c>
      <c r="C181" s="501">
        <f>C79*Calc_PRIM_death_rates!$G126</f>
        <v>1.9221141266919117</v>
      </c>
      <c r="D181" s="501">
        <f>D79*Calc_PRIM_death_rates!$G126</f>
        <v>1.8170149072482196</v>
      </c>
      <c r="E181" s="501">
        <f>E79*Calc_PRIM_death_rates!$G126</f>
        <v>1.714250083268511</v>
      </c>
      <c r="F181" s="501">
        <f>F79*Calc_PRIM_death_rates!$G126</f>
        <v>1.6228598562590193</v>
      </c>
      <c r="G181" s="501">
        <f>G79*Calc_PRIM_death_rates!$G126</f>
        <v>1.5417154911578645</v>
      </c>
      <c r="H181" s="501">
        <f>H79*Calc_PRIM_death_rates!$G126</f>
        <v>1.4773899380264</v>
      </c>
      <c r="I181" s="501">
        <f>I79*Calc_PRIM_death_rates!$G126</f>
        <v>1.4300656409862982</v>
      </c>
      <c r="J181" s="501">
        <f>J79*Calc_PRIM_death_rates!$G126</f>
        <v>1.3957986145617796</v>
      </c>
      <c r="K181" s="501">
        <f>K79*Calc_PRIM_death_rates!$G126</f>
        <v>1.370773816720199</v>
      </c>
      <c r="L181" s="501">
        <f>L79*Calc_PRIM_death_rates!$G126</f>
        <v>1.3523717930468768</v>
      </c>
      <c r="M181" s="501">
        <f>M79*Calc_PRIM_death_rates!$G126</f>
        <v>1.3416772591625279</v>
      </c>
    </row>
    <row r="182" spans="1:13" ht="13.15">
      <c r="B182" s="148" t="str">
        <f t="shared" si="53"/>
        <v>35-39</v>
      </c>
      <c r="C182" s="501">
        <f>C80*Calc_PRIM_death_rates!$G127</f>
        <v>1.899678442869422</v>
      </c>
      <c r="D182" s="501">
        <f>D80*Calc_PRIM_death_rates!$G127</f>
        <v>1.9212056859412112</v>
      </c>
      <c r="E182" s="501">
        <f>E80*Calc_PRIM_death_rates!$G127</f>
        <v>1.9105711497829871</v>
      </c>
      <c r="F182" s="501">
        <f>F80*Calc_PRIM_death_rates!$G127</f>
        <v>1.8774759901253655</v>
      </c>
      <c r="G182" s="501">
        <f>G80*Calc_PRIM_death_rates!$G127</f>
        <v>1.8265898567560881</v>
      </c>
      <c r="H182" s="501">
        <f>H80*Calc_PRIM_death_rates!$G127</f>
        <v>1.7720741912274993</v>
      </c>
      <c r="I182" s="501">
        <f>I80*Calc_PRIM_death_rates!$G127</f>
        <v>1.7206403343900267</v>
      </c>
      <c r="J182" s="501">
        <f>J80*Calc_PRIM_death_rates!$G127</f>
        <v>1.6740307982919838</v>
      </c>
      <c r="K182" s="501">
        <f>K80*Calc_PRIM_death_rates!$G127</f>
        <v>1.6327403675511425</v>
      </c>
      <c r="L182" s="501">
        <f>L80*Calc_PRIM_death_rates!$G127</f>
        <v>1.5970284459089723</v>
      </c>
      <c r="M182" s="501">
        <f>M80*Calc_PRIM_death_rates!$G127</f>
        <v>1.5691781699427436</v>
      </c>
    </row>
    <row r="183" spans="1:13" ht="13.15">
      <c r="B183" s="148" t="str">
        <f t="shared" si="53"/>
        <v>40-44</v>
      </c>
      <c r="C183" s="501">
        <f>C81*Calc_PRIM_death_rates!$G128</f>
        <v>2.0411465635279602</v>
      </c>
      <c r="D183" s="501">
        <f>D81*Calc_PRIM_death_rates!$G128</f>
        <v>2.0978729949027044</v>
      </c>
      <c r="E183" s="501">
        <f>E81*Calc_PRIM_death_rates!$G128</f>
        <v>2.1400658944663991</v>
      </c>
      <c r="F183" s="501">
        <f>F81*Calc_PRIM_death_rates!$G128</f>
        <v>2.1639324388325631</v>
      </c>
      <c r="G183" s="501">
        <f>G81*Calc_PRIM_death_rates!$G128</f>
        <v>2.1645562349753273</v>
      </c>
      <c r="H183" s="501">
        <f>H81*Calc_PRIM_death_rates!$G128</f>
        <v>2.1520879657271128</v>
      </c>
      <c r="I183" s="501">
        <f>I81*Calc_PRIM_death_rates!$G128</f>
        <v>2.1318248540155582</v>
      </c>
      <c r="J183" s="501">
        <f>J81*Calc_PRIM_death_rates!$G128</f>
        <v>2.1055238543549102</v>
      </c>
      <c r="K183" s="501">
        <f>K81*Calc_PRIM_death_rates!$G128</f>
        <v>2.0749385373149409</v>
      </c>
      <c r="L183" s="501">
        <f>L81*Calc_PRIM_death_rates!$G128</f>
        <v>2.0422713311092591</v>
      </c>
      <c r="M183" s="501">
        <f>M81*Calc_PRIM_death_rates!$G128</f>
        <v>2.012260864794603</v>
      </c>
    </row>
    <row r="184" spans="1:13" ht="13.15">
      <c r="B184" s="148" t="str">
        <f t="shared" si="53"/>
        <v>45-49</v>
      </c>
      <c r="C184" s="501">
        <f>C82*Calc_PRIM_death_rates!$G129</f>
        <v>3.847126537509892</v>
      </c>
      <c r="D184" s="501">
        <f>D82*Calc_PRIM_death_rates!$G129</f>
        <v>3.8674412931552173</v>
      </c>
      <c r="E184" s="501">
        <f>E82*Calc_PRIM_death_rates!$G129</f>
        <v>3.8959315908135101</v>
      </c>
      <c r="F184" s="501">
        <f>F82*Calc_PRIM_death_rates!$G129</f>
        <v>3.9253075273893248</v>
      </c>
      <c r="G184" s="501">
        <f>G82*Calc_PRIM_death_rates!$G129</f>
        <v>3.9392844566971927</v>
      </c>
      <c r="H184" s="501">
        <f>H82*Calc_PRIM_death_rates!$G129</f>
        <v>3.9482847377835815</v>
      </c>
      <c r="I184" s="501">
        <f>I82*Calc_PRIM_death_rates!$G129</f>
        <v>3.9531733564153839</v>
      </c>
      <c r="J184" s="501">
        <f>J82*Calc_PRIM_death_rates!$G129</f>
        <v>3.9500176148885489</v>
      </c>
      <c r="K184" s="501">
        <f>K82*Calc_PRIM_death_rates!$G129</f>
        <v>3.9367867821410547</v>
      </c>
      <c r="L184" s="501">
        <f>L82*Calc_PRIM_death_rates!$G129</f>
        <v>3.9141673676111042</v>
      </c>
      <c r="M184" s="501">
        <f>M82*Calc_PRIM_death_rates!$G129</f>
        <v>3.8890548039782891</v>
      </c>
    </row>
    <row r="185" spans="1:13" ht="13.15">
      <c r="B185" s="148" t="str">
        <f t="shared" si="53"/>
        <v>50-54</v>
      </c>
      <c r="C185" s="501">
        <f>C83*Calc_PRIM_death_rates!$G130</f>
        <v>3.9602206895255283</v>
      </c>
      <c r="D185" s="501">
        <f>D83*Calc_PRIM_death_rates!$G130</f>
        <v>3.9584444301338682</v>
      </c>
      <c r="E185" s="501">
        <f>E83*Calc_PRIM_death_rates!$G130</f>
        <v>3.9515634685763392</v>
      </c>
      <c r="F185" s="501">
        <f>F83*Calc_PRIM_death_rates!$G130</f>
        <v>3.9458280371161574</v>
      </c>
      <c r="G185" s="501">
        <f>G83*Calc_PRIM_death_rates!$G130</f>
        <v>3.9306029055506202</v>
      </c>
      <c r="H185" s="501">
        <f>H83*Calc_PRIM_death_rates!$G130</f>
        <v>3.9222165379818743</v>
      </c>
      <c r="I185" s="501">
        <f>I83*Calc_PRIM_death_rates!$G130</f>
        <v>3.9216503443367956</v>
      </c>
      <c r="J185" s="501">
        <f>J83*Calc_PRIM_death_rates!$G130</f>
        <v>3.923641039599334</v>
      </c>
      <c r="K185" s="501">
        <f>K83*Calc_PRIM_death_rates!$G130</f>
        <v>3.9236871522704133</v>
      </c>
      <c r="L185" s="501">
        <f>L83*Calc_PRIM_death_rates!$G130</f>
        <v>3.9195269205295986</v>
      </c>
      <c r="M185" s="501">
        <f>M83*Calc_PRIM_death_rates!$G130</f>
        <v>3.9148883558611751</v>
      </c>
    </row>
    <row r="186" spans="1:13" ht="13.15">
      <c r="B186" s="148" t="str">
        <f t="shared" si="53"/>
        <v>55-59</v>
      </c>
      <c r="C186" s="501">
        <f>C84*Calc_PRIM_death_rates!$G131</f>
        <v>1.0719592619613667</v>
      </c>
      <c r="D186" s="501">
        <f>D84*Calc_PRIM_death_rates!$G131</f>
        <v>1.0402233762116968</v>
      </c>
      <c r="E186" s="501">
        <f>E84*Calc_PRIM_death_rates!$G131</f>
        <v>1.0187480584637316</v>
      </c>
      <c r="F186" s="501">
        <f>F84*Calc_PRIM_death_rates!$G131</f>
        <v>1.0032839175854287</v>
      </c>
      <c r="G186" s="501">
        <f>G84*Calc_PRIM_death_rates!$G131</f>
        <v>0.98953761430622444</v>
      </c>
      <c r="H186" s="501">
        <f>H84*Calc_PRIM_death_rates!$G131</f>
        <v>0.97971718824217313</v>
      </c>
      <c r="I186" s="501">
        <f>I84*Calc_PRIM_death_rates!$G131</f>
        <v>0.97396668395201846</v>
      </c>
      <c r="J186" s="501">
        <f>J84*Calc_PRIM_death_rates!$G131</f>
        <v>0.97079275168457968</v>
      </c>
      <c r="K186" s="501">
        <f>K84*Calc_PRIM_death_rates!$G131</f>
        <v>0.96889715688593692</v>
      </c>
      <c r="L186" s="501">
        <f>L84*Calc_PRIM_death_rates!$G131</f>
        <v>0.96749815827581165</v>
      </c>
      <c r="M186" s="501">
        <f>M84*Calc_PRIM_death_rates!$G131</f>
        <v>0.96732578009959758</v>
      </c>
    </row>
    <row r="187" spans="1:13" ht="13.15">
      <c r="B187" s="148" t="str">
        <f t="shared" si="53"/>
        <v>60-64</v>
      </c>
      <c r="C187" s="501">
        <f>C85*Calc_PRIM_death_rates!$G132</f>
        <v>0.10737006814740421</v>
      </c>
      <c r="D187" s="501">
        <f>D85*Calc_PRIM_death_rates!$G132</f>
        <v>0.10667341995967143</v>
      </c>
      <c r="E187" s="501">
        <f>E85*Calc_PRIM_death_rates!$G132</f>
        <v>0.10495395196249933</v>
      </c>
      <c r="F187" s="501">
        <f>F85*Calc_PRIM_death_rates!$G132</f>
        <v>0.10300315130506703</v>
      </c>
      <c r="G187" s="501">
        <f>G85*Calc_PRIM_death_rates!$G132</f>
        <v>0.10108736399396331</v>
      </c>
      <c r="H187" s="501">
        <f>H85*Calc_PRIM_death_rates!$G132</f>
        <v>9.9510883567890951E-2</v>
      </c>
      <c r="I187" s="501">
        <f>I85*Calc_PRIM_death_rates!$G132</f>
        <v>9.841023924533937E-2</v>
      </c>
      <c r="J187" s="501">
        <f>J85*Calc_PRIM_death_rates!$G132</f>
        <v>9.7652935368211652E-2</v>
      </c>
      <c r="K187" s="501">
        <f>K85*Calc_PRIM_death_rates!$G132</f>
        <v>9.7115087956958016E-2</v>
      </c>
      <c r="L187" s="501">
        <f>L85*Calc_PRIM_death_rates!$G132</f>
        <v>9.6727428160360521E-2</v>
      </c>
      <c r="M187" s="501">
        <f>M85*Calc_PRIM_death_rates!$G132</f>
        <v>9.6597755892916998E-2</v>
      </c>
    </row>
    <row r="188" spans="1:13" ht="13.15">
      <c r="B188" s="148" t="str">
        <f t="shared" si="53"/>
        <v>65 plus</v>
      </c>
      <c r="C188" s="501">
        <f>C86*Calc_PRIM_death_rates!$G133</f>
        <v>0</v>
      </c>
      <c r="D188" s="501">
        <f>D86*Calc_PRIM_death_rates!$G133</f>
        <v>0</v>
      </c>
      <c r="E188" s="501">
        <f>E86*Calc_PRIM_death_rates!$G133</f>
        <v>0</v>
      </c>
      <c r="F188" s="501">
        <f>F86*Calc_PRIM_death_rates!$G133</f>
        <v>0</v>
      </c>
      <c r="G188" s="501">
        <f>G86*Calc_PRIM_death_rates!$G133</f>
        <v>0</v>
      </c>
      <c r="H188" s="501">
        <f>H86*Calc_PRIM_death_rates!$G133</f>
        <v>0</v>
      </c>
      <c r="I188" s="501">
        <f>I86*Calc_PRIM_death_rates!$G133</f>
        <v>0</v>
      </c>
      <c r="J188" s="501">
        <f>J86*Calc_PRIM_death_rates!$G133</f>
        <v>0</v>
      </c>
      <c r="K188" s="501">
        <f>K86*Calc_PRIM_death_rates!$G133</f>
        <v>0</v>
      </c>
      <c r="L188" s="501">
        <f>L86*Calc_PRIM_death_rates!$G133</f>
        <v>0</v>
      </c>
      <c r="M188" s="501">
        <f>M86*Calc_PRIM_death_rates!$G133</f>
        <v>0</v>
      </c>
    </row>
    <row r="189" spans="1:13" ht="13.15">
      <c r="B189" s="148" t="str">
        <f t="shared" si="53"/>
        <v>Total</v>
      </c>
      <c r="C189" s="501">
        <f>SUM(C179:C188)</f>
        <v>15.66737001998486</v>
      </c>
      <c r="D189" s="501">
        <f t="shared" ref="D189:M189" si="55">SUM(D179:D188)</f>
        <v>15.801886098324852</v>
      </c>
      <c r="E189" s="501">
        <f t="shared" si="55"/>
        <v>15.85304204551705</v>
      </c>
      <c r="F189" s="501">
        <f t="shared" si="55"/>
        <v>15.835181338352296</v>
      </c>
      <c r="G189" s="501">
        <f t="shared" si="55"/>
        <v>15.732865733931229</v>
      </c>
      <c r="H189" s="501">
        <f t="shared" si="55"/>
        <v>15.620206930091886</v>
      </c>
      <c r="I189" s="501">
        <f t="shared" si="55"/>
        <v>15.524169278596023</v>
      </c>
      <c r="J189" s="501">
        <f t="shared" si="55"/>
        <v>15.431476096064431</v>
      </c>
      <c r="K189" s="501">
        <f t="shared" si="55"/>
        <v>15.331402697949535</v>
      </c>
      <c r="L189" s="501">
        <f t="shared" si="55"/>
        <v>15.222886637615291</v>
      </c>
      <c r="M189" s="501">
        <f t="shared" si="55"/>
        <v>15.135447700109802</v>
      </c>
    </row>
    <row r="190" spans="1:13">
      <c r="A190" s="1080">
        <f>SUM(C190:M190)</f>
        <v>0</v>
      </c>
      <c r="B190" s="1080"/>
      <c r="C190" s="1080">
        <f t="shared" ref="C190:M190" si="56">SUM(C179:C188)-C189</f>
        <v>0</v>
      </c>
      <c r="D190" s="1080">
        <f t="shared" si="56"/>
        <v>0</v>
      </c>
      <c r="E190" s="1080">
        <f t="shared" si="56"/>
        <v>0</v>
      </c>
      <c r="F190" s="1080">
        <f t="shared" si="56"/>
        <v>0</v>
      </c>
      <c r="G190" s="1080">
        <f t="shared" si="56"/>
        <v>0</v>
      </c>
      <c r="H190" s="1080">
        <f t="shared" si="56"/>
        <v>0</v>
      </c>
      <c r="I190" s="1080">
        <f t="shared" si="56"/>
        <v>0</v>
      </c>
      <c r="J190" s="1080">
        <f t="shared" si="56"/>
        <v>0</v>
      </c>
      <c r="K190" s="1080">
        <f t="shared" si="56"/>
        <v>0</v>
      </c>
      <c r="L190" s="1080">
        <f t="shared" si="56"/>
        <v>0</v>
      </c>
      <c r="M190" s="1080">
        <f t="shared" si="56"/>
        <v>0</v>
      </c>
    </row>
    <row r="191" spans="1:13">
      <c r="A191" s="10"/>
      <c r="C191" s="10"/>
      <c r="D191" s="10"/>
      <c r="E191" s="10"/>
      <c r="F191" s="10"/>
      <c r="G191" s="10"/>
      <c r="H191" s="10"/>
      <c r="I191" s="10"/>
      <c r="J191" s="10"/>
      <c r="K191" s="10"/>
      <c r="L191" s="10"/>
      <c r="M191" s="10"/>
    </row>
    <row r="192" spans="1:13" ht="13.15">
      <c r="B192" s="74" t="s">
        <v>47</v>
      </c>
      <c r="C192" s="114"/>
      <c r="D192" s="114"/>
      <c r="E192" s="114"/>
      <c r="F192" s="114"/>
      <c r="G192" s="114"/>
      <c r="H192" s="116"/>
      <c r="I192" s="114"/>
      <c r="J192" s="114"/>
      <c r="K192" s="114"/>
      <c r="L192" s="114"/>
    </row>
    <row r="193" spans="1:13">
      <c r="C193" s="114"/>
      <c r="D193" s="114"/>
      <c r="E193" s="114"/>
      <c r="F193" s="114"/>
      <c r="G193" s="114"/>
      <c r="H193" s="116"/>
      <c r="I193" s="114"/>
      <c r="J193" s="114"/>
      <c r="K193" s="114"/>
      <c r="L193" s="114"/>
    </row>
    <row r="194" spans="1:13" ht="13.15">
      <c r="B194" s="148" t="str">
        <f t="shared" ref="B194:B205" si="57">B178</f>
        <v>Age group</v>
      </c>
      <c r="C194" s="148" t="str">
        <f t="shared" ref="C194:M194" si="58">C178</f>
        <v>2019/20</v>
      </c>
      <c r="D194" s="148" t="str">
        <f t="shared" si="58"/>
        <v>2020/21</v>
      </c>
      <c r="E194" s="148" t="str">
        <f t="shared" si="58"/>
        <v>2021/22</v>
      </c>
      <c r="F194" s="148" t="str">
        <f t="shared" si="58"/>
        <v>2022/23</v>
      </c>
      <c r="G194" s="148" t="str">
        <f t="shared" si="58"/>
        <v>2023/24</v>
      </c>
      <c r="H194" s="148" t="str">
        <f t="shared" si="58"/>
        <v>2024/25</v>
      </c>
      <c r="I194" s="148" t="str">
        <f t="shared" si="58"/>
        <v>2025/26</v>
      </c>
      <c r="J194" s="148" t="str">
        <f t="shared" si="58"/>
        <v>2026/27</v>
      </c>
      <c r="K194" s="148" t="str">
        <f t="shared" si="58"/>
        <v>2027/28</v>
      </c>
      <c r="L194" s="148" t="str">
        <f t="shared" si="58"/>
        <v>2028/29</v>
      </c>
      <c r="M194" s="148" t="str">
        <f t="shared" si="58"/>
        <v>2029/30</v>
      </c>
    </row>
    <row r="195" spans="1:13" ht="13.15">
      <c r="B195" s="148" t="str">
        <f t="shared" si="57"/>
        <v>20-24</v>
      </c>
      <c r="C195" s="501">
        <f>C93*Calc_PRIM_death_rates!$G140</f>
        <v>2.1271785066988262</v>
      </c>
      <c r="D195" s="501">
        <f>D93*Calc_PRIM_death_rates!$G140</f>
        <v>2.5001397886625423</v>
      </c>
      <c r="E195" s="501">
        <f>E93*Calc_PRIM_death_rates!$G140</f>
        <v>2.7764189585282515</v>
      </c>
      <c r="F195" s="501">
        <f>F93*Calc_PRIM_death_rates!$G140</f>
        <v>2.9516912692607273</v>
      </c>
      <c r="G195" s="501">
        <f>G93*Calc_PRIM_death_rates!$G140</f>
        <v>3.0723315511090461</v>
      </c>
      <c r="H195" s="501">
        <f>H93*Calc_PRIM_death_rates!$G140</f>
        <v>3.1527589641045362</v>
      </c>
      <c r="I195" s="501">
        <f>I93*Calc_PRIM_death_rates!$G140</f>
        <v>3.2221489388172451</v>
      </c>
      <c r="J195" s="501">
        <f>J93*Calc_PRIM_death_rates!$G140</f>
        <v>3.2761247632406931</v>
      </c>
      <c r="K195" s="501">
        <f>K93*Calc_PRIM_death_rates!$G140</f>
        <v>3.3120072547181758</v>
      </c>
      <c r="L195" s="501">
        <f>L93*Calc_PRIM_death_rates!$G140</f>
        <v>3.3334016680177085</v>
      </c>
      <c r="M195" s="501">
        <f>M93*Calc_PRIM_death_rates!$G140</f>
        <v>3.3637206202341581</v>
      </c>
    </row>
    <row r="196" spans="1:13" ht="13.15">
      <c r="B196" s="148" t="str">
        <f t="shared" si="57"/>
        <v>25-29</v>
      </c>
      <c r="C196" s="501">
        <f>C94*Calc_PRIM_death_rates!$G141</f>
        <v>4.1209141522796982</v>
      </c>
      <c r="D196" s="501">
        <f>D94*Calc_PRIM_death_rates!$G141</f>
        <v>3.9401503743315764</v>
      </c>
      <c r="E196" s="501">
        <f>E94*Calc_PRIM_death_rates!$G141</f>
        <v>3.8604334409179564</v>
      </c>
      <c r="F196" s="501">
        <f>F94*Calc_PRIM_death_rates!$G141</f>
        <v>3.819544756168928</v>
      </c>
      <c r="G196" s="501">
        <f>G94*Calc_PRIM_death_rates!$G141</f>
        <v>3.8074438222193319</v>
      </c>
      <c r="H196" s="501">
        <f>H94*Calc_PRIM_death_rates!$G141</f>
        <v>3.8091732451477185</v>
      </c>
      <c r="I196" s="501">
        <f>I94*Calc_PRIM_death_rates!$G141</f>
        <v>3.8288905166114282</v>
      </c>
      <c r="J196" s="501">
        <f>J94*Calc_PRIM_death_rates!$G141</f>
        <v>3.8546970907283109</v>
      </c>
      <c r="K196" s="501">
        <f>K94*Calc_PRIM_death_rates!$G141</f>
        <v>3.8778368191634822</v>
      </c>
      <c r="L196" s="501">
        <f>L94*Calc_PRIM_death_rates!$G141</f>
        <v>3.8957235816454303</v>
      </c>
      <c r="M196" s="501">
        <f>M94*Calc_PRIM_death_rates!$G141</f>
        <v>3.9221597469420275</v>
      </c>
    </row>
    <row r="197" spans="1:13" ht="13.15">
      <c r="B197" s="148" t="str">
        <f t="shared" si="57"/>
        <v>30-34</v>
      </c>
      <c r="C197" s="501">
        <f>C95*Calc_PRIM_death_rates!$G142</f>
        <v>6.8594149084846601</v>
      </c>
      <c r="D197" s="501">
        <f>D95*Calc_PRIM_death_rates!$G142</f>
        <v>6.7579833971823469</v>
      </c>
      <c r="E197" s="501">
        <f>E95*Calc_PRIM_death_rates!$G142</f>
        <v>6.6389256597638653</v>
      </c>
      <c r="F197" s="501">
        <f>F95*Calc_PRIM_death_rates!$G142</f>
        <v>6.515441117956521</v>
      </c>
      <c r="G197" s="501">
        <f>G95*Calc_PRIM_death_rates!$G142</f>
        <v>6.4106863221702586</v>
      </c>
      <c r="H197" s="501">
        <f>H95*Calc_PRIM_death_rates!$G142</f>
        <v>6.327911480514941</v>
      </c>
      <c r="I197" s="501">
        <f>I95*Calc_PRIM_death_rates!$G142</f>
        <v>6.2761387042026939</v>
      </c>
      <c r="J197" s="501">
        <f>J95*Calc_PRIM_death_rates!$G142</f>
        <v>6.2468747857741738</v>
      </c>
      <c r="K197" s="501">
        <f>K95*Calc_PRIM_death_rates!$G142</f>
        <v>6.2310009020213339</v>
      </c>
      <c r="L197" s="501">
        <f>L95*Calc_PRIM_death_rates!$G142</f>
        <v>6.2230756874842035</v>
      </c>
      <c r="M197" s="501">
        <f>M95*Calc_PRIM_death_rates!$G142</f>
        <v>6.2319319267856503</v>
      </c>
    </row>
    <row r="198" spans="1:13" ht="13.15">
      <c r="B198" s="148" t="str">
        <f t="shared" si="57"/>
        <v>35-39</v>
      </c>
      <c r="C198" s="501">
        <f>C96*Calc_PRIM_death_rates!$G143</f>
        <v>9.0555968068756663</v>
      </c>
      <c r="D198" s="501">
        <f>D96*Calc_PRIM_death_rates!$G143</f>
        <v>9.1384665550693214</v>
      </c>
      <c r="E198" s="501">
        <f>E96*Calc_PRIM_death_rates!$G143</f>
        <v>9.1743702573316721</v>
      </c>
      <c r="F198" s="501">
        <f>F96*Calc_PRIM_death_rates!$G143</f>
        <v>9.1523607873959101</v>
      </c>
      <c r="G198" s="501">
        <f>G96*Calc_PRIM_death_rates!$G143</f>
        <v>9.0986370875842351</v>
      </c>
      <c r="H198" s="501">
        <f>H96*Calc_PRIM_death_rates!$G143</f>
        <v>9.0279899333592084</v>
      </c>
      <c r="I198" s="501">
        <f>I96*Calc_PRIM_death_rates!$G143</f>
        <v>8.9623883037045058</v>
      </c>
      <c r="J198" s="501">
        <f>J96*Calc_PRIM_death_rates!$G143</f>
        <v>8.9037269200318594</v>
      </c>
      <c r="K198" s="501">
        <f>K96*Calc_PRIM_death_rates!$G143</f>
        <v>8.8513995538114507</v>
      </c>
      <c r="L198" s="501">
        <f>L96*Calc_PRIM_death_rates!$G143</f>
        <v>8.8061747363442997</v>
      </c>
      <c r="M198" s="501">
        <f>M96*Calc_PRIM_death_rates!$G143</f>
        <v>8.7810062725577893</v>
      </c>
    </row>
    <row r="199" spans="1:13" ht="13.15">
      <c r="B199" s="148" t="str">
        <f t="shared" si="57"/>
        <v>40-44</v>
      </c>
      <c r="C199" s="501">
        <f>C97*Calc_PRIM_death_rates!$G144</f>
        <v>9.3009687416938469</v>
      </c>
      <c r="D199" s="501">
        <f>D97*Calc_PRIM_death_rates!$G144</f>
        <v>9.3785371495384862</v>
      </c>
      <c r="E199" s="501">
        <f>E97*Calc_PRIM_death_rates!$G144</f>
        <v>9.4551915481455566</v>
      </c>
      <c r="F199" s="501">
        <f>F97*Calc_PRIM_death_rates!$G144</f>
        <v>9.5026304179678096</v>
      </c>
      <c r="G199" s="501">
        <f>G97*Calc_PRIM_death_rates!$G144</f>
        <v>9.5284131103068326</v>
      </c>
      <c r="H199" s="501">
        <f>H97*Calc_PRIM_death_rates!$G144</f>
        <v>9.5329873321533771</v>
      </c>
      <c r="I199" s="501">
        <f>I97*Calc_PRIM_death_rates!$G144</f>
        <v>9.5300004817726247</v>
      </c>
      <c r="J199" s="501">
        <f>J97*Calc_PRIM_death_rates!$G144</f>
        <v>9.5174667178993939</v>
      </c>
      <c r="K199" s="501">
        <f>K97*Calc_PRIM_death_rates!$G144</f>
        <v>9.4945945703702197</v>
      </c>
      <c r="L199" s="501">
        <f>L97*Calc_PRIM_death_rates!$G144</f>
        <v>9.4643174622718238</v>
      </c>
      <c r="M199" s="501">
        <f>M97*Calc_PRIM_death_rates!$G144</f>
        <v>9.4427561106035203</v>
      </c>
    </row>
    <row r="200" spans="1:13" ht="13.15">
      <c r="B200" s="148" t="str">
        <f t="shared" si="57"/>
        <v>45-49</v>
      </c>
      <c r="C200" s="501">
        <f>C98*Calc_PRIM_death_rates!$G145</f>
        <v>15.524179697689444</v>
      </c>
      <c r="D200" s="501">
        <f>D98*Calc_PRIM_death_rates!$G145</f>
        <v>15.462326227467917</v>
      </c>
      <c r="E200" s="501">
        <f>E98*Calc_PRIM_death_rates!$G145</f>
        <v>15.445346859039956</v>
      </c>
      <c r="F200" s="501">
        <f>F98*Calc_PRIM_death_rates!$G145</f>
        <v>15.433154242055323</v>
      </c>
      <c r="G200" s="501">
        <f>G98*Calc_PRIM_death_rates!$G145</f>
        <v>15.43270082530187</v>
      </c>
      <c r="H200" s="501">
        <f>H98*Calc_PRIM_death_rates!$G145</f>
        <v>15.436066516721935</v>
      </c>
      <c r="I200" s="501">
        <f>I98*Calc_PRIM_death_rates!$G145</f>
        <v>15.452545281016357</v>
      </c>
      <c r="J200" s="501">
        <f>J98*Calc_PRIM_death_rates!$G145</f>
        <v>15.468442971727642</v>
      </c>
      <c r="K200" s="501">
        <f>K98*Calc_PRIM_death_rates!$G145</f>
        <v>15.473520461123117</v>
      </c>
      <c r="L200" s="501">
        <f>L98*Calc_PRIM_death_rates!$G145</f>
        <v>15.465549347297706</v>
      </c>
      <c r="M200" s="501">
        <f>M98*Calc_PRIM_death_rates!$G145</f>
        <v>15.464773934019364</v>
      </c>
    </row>
    <row r="201" spans="1:13" ht="13.15">
      <c r="B201" s="148" t="str">
        <f t="shared" si="57"/>
        <v>50-54</v>
      </c>
      <c r="C201" s="501">
        <f>C99*Calc_PRIM_death_rates!$G146</f>
        <v>14.429310440038781</v>
      </c>
      <c r="D201" s="501">
        <f>D99*Calc_PRIM_death_rates!$G146</f>
        <v>14.367599092411972</v>
      </c>
      <c r="E201" s="501">
        <f>E99*Calc_PRIM_death_rates!$G146</f>
        <v>14.309887020377264</v>
      </c>
      <c r="F201" s="501">
        <f>F99*Calc_PRIM_death_rates!$G146</f>
        <v>14.243711730983442</v>
      </c>
      <c r="G201" s="501">
        <f>G99*Calc_PRIM_death_rates!$G146</f>
        <v>14.186990291338065</v>
      </c>
      <c r="H201" s="501">
        <f>H99*Calc_PRIM_death_rates!$G146</f>
        <v>14.142431649273901</v>
      </c>
      <c r="I201" s="501">
        <f>I99*Calc_PRIM_death_rates!$G146</f>
        <v>14.121120811271458</v>
      </c>
      <c r="J201" s="501">
        <f>J99*Calc_PRIM_death_rates!$G146</f>
        <v>14.113171529682536</v>
      </c>
      <c r="K201" s="501">
        <f>K99*Calc_PRIM_death_rates!$G146</f>
        <v>14.108982602758299</v>
      </c>
      <c r="L201" s="501">
        <f>L99*Calc_PRIM_death_rates!$G146</f>
        <v>14.103891714525634</v>
      </c>
      <c r="M201" s="501">
        <f>M99*Calc_PRIM_death_rates!$G146</f>
        <v>14.110568582676464</v>
      </c>
    </row>
    <row r="202" spans="1:13" ht="13.15">
      <c r="B202" s="148" t="str">
        <f t="shared" si="57"/>
        <v>55-59</v>
      </c>
      <c r="C202" s="501">
        <f>C100*Calc_PRIM_death_rates!$G147</f>
        <v>6.4017629980546404</v>
      </c>
      <c r="D202" s="501">
        <f>D100*Calc_PRIM_death_rates!$G147</f>
        <v>6.1934138171952222</v>
      </c>
      <c r="E202" s="501">
        <f>E100*Calc_PRIM_death_rates!$G147</f>
        <v>6.0548762445702877</v>
      </c>
      <c r="F202" s="501">
        <f>F100*Calc_PRIM_death_rates!$G147</f>
        <v>5.9520549922640669</v>
      </c>
      <c r="G202" s="501">
        <f>G100*Calc_PRIM_death_rates!$G147</f>
        <v>5.8764998478433474</v>
      </c>
      <c r="H202" s="501">
        <f>H100*Calc_PRIM_death_rates!$G147</f>
        <v>5.8201912516720196</v>
      </c>
      <c r="I202" s="501">
        <f>I100*Calc_PRIM_death_rates!$G147</f>
        <v>5.7831558009283199</v>
      </c>
      <c r="J202" s="501">
        <f>J100*Calc_PRIM_death_rates!$G147</f>
        <v>5.7587410883815879</v>
      </c>
      <c r="K202" s="501">
        <f>K100*Calc_PRIM_death_rates!$G147</f>
        <v>5.7416401624505813</v>
      </c>
      <c r="L202" s="501">
        <f>L100*Calc_PRIM_death_rates!$G147</f>
        <v>5.7290701070133796</v>
      </c>
      <c r="M202" s="501">
        <f>M100*Calc_PRIM_death_rates!$G147</f>
        <v>5.7254274768854252</v>
      </c>
    </row>
    <row r="203" spans="1:13" ht="13.15">
      <c r="B203" s="148" t="str">
        <f t="shared" si="57"/>
        <v>60-64</v>
      </c>
      <c r="C203" s="501">
        <f>C101*Calc_PRIM_death_rates!$G148</f>
        <v>4.4088086883950588</v>
      </c>
      <c r="D203" s="501">
        <f>D101*Calc_PRIM_death_rates!$G148</f>
        <v>4.2567053646695516</v>
      </c>
      <c r="E203" s="501">
        <f>E101*Calc_PRIM_death_rates!$G148</f>
        <v>4.1234094373127395</v>
      </c>
      <c r="F203" s="501">
        <f>F101*Calc_PRIM_death_rates!$G148</f>
        <v>4.0105119247334482</v>
      </c>
      <c r="G203" s="501">
        <f>G101*Calc_PRIM_death_rates!$G148</f>
        <v>3.9221355766005068</v>
      </c>
      <c r="H203" s="501">
        <f>H101*Calc_PRIM_death_rates!$G148</f>
        <v>3.85399714435645</v>
      </c>
      <c r="I203" s="501">
        <f>I101*Calc_PRIM_death_rates!$G148</f>
        <v>3.806058188725745</v>
      </c>
      <c r="J203" s="501">
        <f>J101*Calc_PRIM_death_rates!$G148</f>
        <v>3.7719998814569053</v>
      </c>
      <c r="K203" s="501">
        <f>K101*Calc_PRIM_death_rates!$G148</f>
        <v>3.7468283327523926</v>
      </c>
      <c r="L203" s="501">
        <f>L101*Calc_PRIM_death_rates!$G148</f>
        <v>3.7278870821399814</v>
      </c>
      <c r="M203" s="501">
        <f>M101*Calc_PRIM_death_rates!$G148</f>
        <v>3.7182920108013979</v>
      </c>
    </row>
    <row r="204" spans="1:13" ht="13.15">
      <c r="B204" s="148" t="str">
        <f t="shared" si="57"/>
        <v>65 plus</v>
      </c>
      <c r="C204" s="501">
        <f>C102*Calc_PRIM_death_rates!$G149</f>
        <v>0</v>
      </c>
      <c r="D204" s="501">
        <f>D102*Calc_PRIM_death_rates!$G149</f>
        <v>0</v>
      </c>
      <c r="E204" s="501">
        <f>E102*Calc_PRIM_death_rates!$G149</f>
        <v>0</v>
      </c>
      <c r="F204" s="501">
        <f>F102*Calc_PRIM_death_rates!$G149</f>
        <v>0</v>
      </c>
      <c r="G204" s="501">
        <f>G102*Calc_PRIM_death_rates!$G149</f>
        <v>0</v>
      </c>
      <c r="H204" s="501">
        <f>H102*Calc_PRIM_death_rates!$G149</f>
        <v>0</v>
      </c>
      <c r="I204" s="501">
        <f>I102*Calc_PRIM_death_rates!$G149</f>
        <v>0</v>
      </c>
      <c r="J204" s="501">
        <f>J102*Calc_PRIM_death_rates!$G149</f>
        <v>0</v>
      </c>
      <c r="K204" s="501">
        <f>K102*Calc_PRIM_death_rates!$G149</f>
        <v>0</v>
      </c>
      <c r="L204" s="501">
        <f>L102*Calc_PRIM_death_rates!$G149</f>
        <v>0</v>
      </c>
      <c r="M204" s="501">
        <f>M102*Calc_PRIM_death_rates!$G149</f>
        <v>0</v>
      </c>
    </row>
    <row r="205" spans="1:13" ht="13.15">
      <c r="B205" s="148" t="str">
        <f t="shared" si="57"/>
        <v>Total</v>
      </c>
      <c r="C205" s="501">
        <f>SUM(C195:C204)</f>
        <v>72.228134940210623</v>
      </c>
      <c r="D205" s="501">
        <f t="shared" ref="D205:M205" si="59">SUM(D195:D204)</f>
        <v>71.995321766528946</v>
      </c>
      <c r="E205" s="501">
        <f t="shared" si="59"/>
        <v>71.83885942598755</v>
      </c>
      <c r="F205" s="501">
        <f t="shared" si="59"/>
        <v>71.581101238786175</v>
      </c>
      <c r="G205" s="501">
        <f t="shared" si="59"/>
        <v>71.335838434473487</v>
      </c>
      <c r="H205" s="501">
        <f t="shared" si="59"/>
        <v>71.103507517304095</v>
      </c>
      <c r="I205" s="501">
        <f t="shared" si="59"/>
        <v>70.982447027050384</v>
      </c>
      <c r="J205" s="501">
        <f t="shared" si="59"/>
        <v>70.911245748923093</v>
      </c>
      <c r="K205" s="501">
        <f t="shared" si="59"/>
        <v>70.837810659169037</v>
      </c>
      <c r="L205" s="501">
        <f t="shared" si="59"/>
        <v>70.749091386740176</v>
      </c>
      <c r="M205" s="501">
        <f t="shared" si="59"/>
        <v>70.760636681505787</v>
      </c>
    </row>
    <row r="206" spans="1:13">
      <c r="A206" s="1080">
        <f>SUM(C206:M206)</f>
        <v>0</v>
      </c>
      <c r="B206" s="1080"/>
      <c r="C206" s="1080">
        <f t="shared" ref="C206:M206" si="60">SUM(C195:C204)-C205</f>
        <v>0</v>
      </c>
      <c r="D206" s="1080">
        <f t="shared" si="60"/>
        <v>0</v>
      </c>
      <c r="E206" s="1080">
        <f t="shared" si="60"/>
        <v>0</v>
      </c>
      <c r="F206" s="1080">
        <f t="shared" si="60"/>
        <v>0</v>
      </c>
      <c r="G206" s="1080">
        <f t="shared" si="60"/>
        <v>0</v>
      </c>
      <c r="H206" s="1080">
        <f t="shared" si="60"/>
        <v>0</v>
      </c>
      <c r="I206" s="1080">
        <f t="shared" si="60"/>
        <v>0</v>
      </c>
      <c r="J206" s="1080">
        <f t="shared" si="60"/>
        <v>0</v>
      </c>
      <c r="K206" s="1080">
        <f t="shared" si="60"/>
        <v>0</v>
      </c>
      <c r="L206" s="1080">
        <f t="shared" si="60"/>
        <v>0</v>
      </c>
      <c r="M206" s="1080">
        <f t="shared" si="60"/>
        <v>0</v>
      </c>
    </row>
    <row r="207" spans="1:13">
      <c r="A207" s="10"/>
      <c r="C207" s="10"/>
      <c r="D207" s="10"/>
      <c r="E207" s="10"/>
      <c r="F207" s="10"/>
      <c r="G207" s="10"/>
      <c r="H207" s="10"/>
      <c r="I207" s="10"/>
      <c r="J207" s="10"/>
      <c r="K207" s="10"/>
      <c r="L207" s="10"/>
      <c r="M207" s="10"/>
    </row>
    <row r="208" spans="1:13" ht="15">
      <c r="B208" s="76" t="s">
        <v>165</v>
      </c>
      <c r="C208" s="114"/>
      <c r="D208" s="114"/>
      <c r="E208" s="114"/>
      <c r="F208" s="114"/>
      <c r="G208" s="114"/>
      <c r="H208" s="116"/>
      <c r="I208" s="114"/>
      <c r="J208" s="114"/>
      <c r="K208" s="114"/>
      <c r="L208" s="114"/>
    </row>
    <row r="209" spans="1:13">
      <c r="C209" s="114"/>
      <c r="D209" s="114"/>
      <c r="E209" s="114"/>
      <c r="F209" s="114"/>
      <c r="G209" s="114"/>
      <c r="H209" s="116"/>
      <c r="I209" s="114"/>
      <c r="J209" s="114"/>
      <c r="K209" s="114"/>
      <c r="L209" s="114"/>
    </row>
    <row r="210" spans="1:13" ht="13.15">
      <c r="B210" s="74" t="s">
        <v>46</v>
      </c>
      <c r="C210" s="114"/>
      <c r="D210" s="114"/>
      <c r="E210" s="114"/>
      <c r="F210" s="114"/>
      <c r="G210" s="114"/>
      <c r="H210" s="116"/>
      <c r="I210" s="114"/>
      <c r="J210" s="114"/>
      <c r="K210" s="114"/>
      <c r="L210" s="114"/>
    </row>
    <row r="211" spans="1:13">
      <c r="C211" s="114"/>
      <c r="D211" s="114"/>
      <c r="E211" s="114"/>
      <c r="F211" s="114"/>
      <c r="G211" s="114"/>
      <c r="H211" s="116"/>
      <c r="I211" s="114"/>
      <c r="J211" s="114"/>
      <c r="K211" s="114"/>
      <c r="L211" s="114"/>
    </row>
    <row r="212" spans="1:13" ht="13.15">
      <c r="B212" s="148" t="str">
        <f t="shared" ref="B212:B223" si="61">B178</f>
        <v>Age group</v>
      </c>
      <c r="C212" s="148" t="str">
        <f t="shared" ref="C212:M212" si="62">C178</f>
        <v>2019/20</v>
      </c>
      <c r="D212" s="148" t="str">
        <f t="shared" si="62"/>
        <v>2020/21</v>
      </c>
      <c r="E212" s="148" t="str">
        <f t="shared" si="62"/>
        <v>2021/22</v>
      </c>
      <c r="F212" s="148" t="str">
        <f t="shared" si="62"/>
        <v>2022/23</v>
      </c>
      <c r="G212" s="148" t="str">
        <f t="shared" si="62"/>
        <v>2023/24</v>
      </c>
      <c r="H212" s="148" t="str">
        <f t="shared" si="62"/>
        <v>2024/25</v>
      </c>
      <c r="I212" s="148" t="str">
        <f t="shared" si="62"/>
        <v>2025/26</v>
      </c>
      <c r="J212" s="148" t="str">
        <f t="shared" si="62"/>
        <v>2026/27</v>
      </c>
      <c r="K212" s="148" t="str">
        <f t="shared" si="62"/>
        <v>2027/28</v>
      </c>
      <c r="L212" s="148" t="str">
        <f t="shared" si="62"/>
        <v>2028/29</v>
      </c>
      <c r="M212" s="148" t="str">
        <f t="shared" si="62"/>
        <v>2029/30</v>
      </c>
    </row>
    <row r="213" spans="1:13" ht="13.15">
      <c r="B213" s="148" t="str">
        <f t="shared" si="61"/>
        <v>20-24</v>
      </c>
      <c r="C213" s="429">
        <f t="shared" ref="C213:C222" si="63">C111+C145+C179</f>
        <v>204.4076849531647</v>
      </c>
      <c r="D213" s="429">
        <f t="shared" ref="D213:L213" si="64">D111+D145+D179</f>
        <v>264.66083901460422</v>
      </c>
      <c r="E213" s="429">
        <f t="shared" si="64"/>
        <v>304.23080062595346</v>
      </c>
      <c r="F213" s="429">
        <f t="shared" si="64"/>
        <v>341.34202570043021</v>
      </c>
      <c r="G213" s="429">
        <f t="shared" si="64"/>
        <v>355.94020647967113</v>
      </c>
      <c r="H213" s="429">
        <f t="shared" si="64"/>
        <v>365.25152717296248</v>
      </c>
      <c r="I213" s="429">
        <f t="shared" si="64"/>
        <v>373.15596636744021</v>
      </c>
      <c r="J213" s="429">
        <f t="shared" si="64"/>
        <v>379.14699210277814</v>
      </c>
      <c r="K213" s="429">
        <f t="shared" si="64"/>
        <v>382.93251007556233</v>
      </c>
      <c r="L213" s="429">
        <f t="shared" si="64"/>
        <v>385.00553974824618</v>
      </c>
      <c r="M213" s="429">
        <f t="shared" ref="M213:M222" si="65">M111+M145+M179</f>
        <v>388.3248393822609</v>
      </c>
    </row>
    <row r="214" spans="1:13" ht="13.15">
      <c r="B214" s="148" t="str">
        <f t="shared" si="61"/>
        <v>25-29</v>
      </c>
      <c r="C214" s="429">
        <f t="shared" si="63"/>
        <v>671.53172366962076</v>
      </c>
      <c r="D214" s="429">
        <f t="shared" ref="D214:L214" si="66">D112+D146+D180</f>
        <v>637.14659297211244</v>
      </c>
      <c r="E214" s="429">
        <f t="shared" si="66"/>
        <v>608.31371122994244</v>
      </c>
      <c r="F214" s="429">
        <f t="shared" si="66"/>
        <v>612.74078729449423</v>
      </c>
      <c r="G214" s="429">
        <f t="shared" si="66"/>
        <v>598.01362335275053</v>
      </c>
      <c r="H214" s="429">
        <f t="shared" si="66"/>
        <v>589.36789484399685</v>
      </c>
      <c r="I214" s="429">
        <f t="shared" si="66"/>
        <v>586.29904946796478</v>
      </c>
      <c r="J214" s="429">
        <f t="shared" si="66"/>
        <v>585.95487355091473</v>
      </c>
      <c r="K214" s="429">
        <f t="shared" si="66"/>
        <v>586.3300290938696</v>
      </c>
      <c r="L214" s="429">
        <f t="shared" si="66"/>
        <v>586.66605814229717</v>
      </c>
      <c r="M214" s="429">
        <f t="shared" si="65"/>
        <v>589.08157778886903</v>
      </c>
    </row>
    <row r="215" spans="1:13" ht="13.15">
      <c r="B215" s="148" t="str">
        <f t="shared" si="61"/>
        <v>30-34</v>
      </c>
      <c r="C215" s="429">
        <f t="shared" si="63"/>
        <v>659.48905135017492</v>
      </c>
      <c r="D215" s="429">
        <f t="shared" ref="D215:L215" si="67">D113+D147+D181</f>
        <v>645.24690995553783</v>
      </c>
      <c r="E215" s="429">
        <f t="shared" si="67"/>
        <v>613.37600899688209</v>
      </c>
      <c r="F215" s="429">
        <f t="shared" si="67"/>
        <v>605.42393798330204</v>
      </c>
      <c r="G215" s="429">
        <f t="shared" si="67"/>
        <v>575.15222913843502</v>
      </c>
      <c r="H215" s="429">
        <f t="shared" si="67"/>
        <v>551.15494462886636</v>
      </c>
      <c r="I215" s="429">
        <f t="shared" si="67"/>
        <v>533.50014704064074</v>
      </c>
      <c r="J215" s="429">
        <f t="shared" si="67"/>
        <v>520.71649354098895</v>
      </c>
      <c r="K215" s="429">
        <f t="shared" si="67"/>
        <v>511.38074492532559</v>
      </c>
      <c r="L215" s="429">
        <f t="shared" si="67"/>
        <v>504.51568778795411</v>
      </c>
      <c r="M215" s="429">
        <f t="shared" si="65"/>
        <v>500.52598603139961</v>
      </c>
    </row>
    <row r="216" spans="1:13" ht="13.15">
      <c r="B216" s="148" t="str">
        <f t="shared" si="61"/>
        <v>35-39</v>
      </c>
      <c r="C216" s="429">
        <f t="shared" si="63"/>
        <v>492.2615843611253</v>
      </c>
      <c r="D216" s="429">
        <f t="shared" ref="D216:L216" si="68">D114+D148+D182</f>
        <v>515.20162784363879</v>
      </c>
      <c r="E216" s="429">
        <f t="shared" si="68"/>
        <v>516.2269212274249</v>
      </c>
      <c r="F216" s="429">
        <f t="shared" si="68"/>
        <v>528.8324153731196</v>
      </c>
      <c r="G216" s="429">
        <f t="shared" si="68"/>
        <v>514.49921646127791</v>
      </c>
      <c r="H216" s="429">
        <f t="shared" si="68"/>
        <v>499.14367997037891</v>
      </c>
      <c r="I216" s="429">
        <f t="shared" si="68"/>
        <v>484.65620269430491</v>
      </c>
      <c r="J216" s="429">
        <f t="shared" si="68"/>
        <v>471.52760148513431</v>
      </c>
      <c r="K216" s="429">
        <f t="shared" si="68"/>
        <v>459.89724331527157</v>
      </c>
      <c r="L216" s="429">
        <f t="shared" si="68"/>
        <v>449.83819495514666</v>
      </c>
      <c r="M216" s="429">
        <f t="shared" si="65"/>
        <v>441.99355204866384</v>
      </c>
    </row>
    <row r="217" spans="1:13" ht="13.15">
      <c r="B217" s="148" t="str">
        <f t="shared" si="61"/>
        <v>40-44</v>
      </c>
      <c r="C217" s="429">
        <f t="shared" si="63"/>
        <v>404.8721535664244</v>
      </c>
      <c r="D217" s="429">
        <f t="shared" ref="D217:L217" si="69">D115+D149+D183</f>
        <v>430.61845746160242</v>
      </c>
      <c r="E217" s="429">
        <f t="shared" si="69"/>
        <v>442.599414626363</v>
      </c>
      <c r="F217" s="429">
        <f t="shared" si="69"/>
        <v>466.52294476617965</v>
      </c>
      <c r="G217" s="429">
        <f t="shared" si="69"/>
        <v>466.65742919288067</v>
      </c>
      <c r="H217" s="429">
        <f t="shared" si="69"/>
        <v>463.96939070266205</v>
      </c>
      <c r="I217" s="429">
        <f t="shared" si="69"/>
        <v>459.60085942314549</v>
      </c>
      <c r="J217" s="429">
        <f t="shared" si="69"/>
        <v>453.93061778722847</v>
      </c>
      <c r="K217" s="429">
        <f t="shared" si="69"/>
        <v>447.3367186820459</v>
      </c>
      <c r="L217" s="429">
        <f t="shared" si="69"/>
        <v>440.29398436979511</v>
      </c>
      <c r="M217" s="429">
        <f t="shared" si="65"/>
        <v>433.82401753179488</v>
      </c>
    </row>
    <row r="218" spans="1:13" ht="13.15">
      <c r="B218" s="148" t="str">
        <f t="shared" si="61"/>
        <v>45-49</v>
      </c>
      <c r="C218" s="429">
        <f t="shared" si="63"/>
        <v>376.4118158974984</v>
      </c>
      <c r="D218" s="429">
        <f t="shared" ref="D218:L218" si="70">D116+D150+D184</f>
        <v>391.30328976703697</v>
      </c>
      <c r="E218" s="429">
        <f t="shared" si="70"/>
        <v>397.10489612421861</v>
      </c>
      <c r="F218" s="429">
        <f t="shared" si="70"/>
        <v>416.73231018675307</v>
      </c>
      <c r="G218" s="429">
        <f t="shared" si="70"/>
        <v>418.21617813828107</v>
      </c>
      <c r="H218" s="429">
        <f t="shared" si="70"/>
        <v>419.17169764937404</v>
      </c>
      <c r="I218" s="429">
        <f t="shared" si="70"/>
        <v>419.69070038274924</v>
      </c>
      <c r="J218" s="429">
        <f t="shared" si="70"/>
        <v>419.35566944628016</v>
      </c>
      <c r="K218" s="429">
        <f t="shared" si="70"/>
        <v>417.95101122317658</v>
      </c>
      <c r="L218" s="429">
        <f t="shared" si="70"/>
        <v>415.54960934412253</v>
      </c>
      <c r="M218" s="429">
        <f t="shared" si="65"/>
        <v>412.88352099705855</v>
      </c>
    </row>
    <row r="219" spans="1:13" ht="13.15">
      <c r="B219" s="148" t="str">
        <f t="shared" si="61"/>
        <v>50-54</v>
      </c>
      <c r="C219" s="429">
        <f t="shared" si="63"/>
        <v>390.24404038136214</v>
      </c>
      <c r="D219" s="429">
        <f t="shared" ref="D219:L219" si="71">D117+D151+D185</f>
        <v>400.67425298310758</v>
      </c>
      <c r="E219" s="429">
        <f t="shared" si="71"/>
        <v>402.35510302713618</v>
      </c>
      <c r="F219" s="429">
        <f t="shared" si="71"/>
        <v>415.19693920745271</v>
      </c>
      <c r="G219" s="429">
        <f t="shared" si="71"/>
        <v>413.59488560410779</v>
      </c>
      <c r="H219" s="429">
        <f t="shared" si="71"/>
        <v>412.71243606174073</v>
      </c>
      <c r="I219" s="429">
        <f t="shared" si="71"/>
        <v>412.65285873950978</v>
      </c>
      <c r="J219" s="429">
        <f t="shared" si="71"/>
        <v>412.86232822782142</v>
      </c>
      <c r="K219" s="429">
        <f t="shared" si="71"/>
        <v>412.86718040072685</v>
      </c>
      <c r="L219" s="429">
        <f t="shared" si="71"/>
        <v>412.42942298481</v>
      </c>
      <c r="M219" s="429">
        <f t="shared" si="65"/>
        <v>411.94133332795496</v>
      </c>
    </row>
    <row r="220" spans="1:13" ht="13.15">
      <c r="B220" s="148" t="str">
        <f t="shared" si="61"/>
        <v>55-59</v>
      </c>
      <c r="C220" s="429">
        <f t="shared" si="63"/>
        <v>440.1810223868622</v>
      </c>
      <c r="D220" s="429">
        <f t="shared" ref="D220:L220" si="72">D118+D152+D186</f>
        <v>430.92213364629919</v>
      </c>
      <c r="E220" s="429">
        <f t="shared" si="72"/>
        <v>422.85552241166181</v>
      </c>
      <c r="F220" s="429">
        <f t="shared" si="72"/>
        <v>421.05821083158366</v>
      </c>
      <c r="G220" s="429">
        <f t="shared" si="72"/>
        <v>415.28916204804511</v>
      </c>
      <c r="H220" s="429">
        <f t="shared" si="72"/>
        <v>411.16772547794153</v>
      </c>
      <c r="I220" s="429">
        <f t="shared" si="72"/>
        <v>408.7543537440269</v>
      </c>
      <c r="J220" s="429">
        <f t="shared" si="72"/>
        <v>407.42231779846458</v>
      </c>
      <c r="K220" s="429">
        <f t="shared" si="72"/>
        <v>406.62677454257431</v>
      </c>
      <c r="L220" s="429">
        <f t="shared" si="72"/>
        <v>406.03964278314891</v>
      </c>
      <c r="M220" s="429">
        <f t="shared" si="65"/>
        <v>405.96729910735485</v>
      </c>
    </row>
    <row r="221" spans="1:13" ht="13.15">
      <c r="B221" s="148" t="str">
        <f t="shared" si="61"/>
        <v>60-64</v>
      </c>
      <c r="C221" s="429">
        <f t="shared" si="63"/>
        <v>239.41000336541944</v>
      </c>
      <c r="D221" s="429">
        <f t="shared" ref="D221:L221" si="73">D119+D153+D187</f>
        <v>238.69046804773495</v>
      </c>
      <c r="E221" s="429">
        <f t="shared" si="73"/>
        <v>235.02724164179619</v>
      </c>
      <c r="F221" s="429">
        <f t="shared" si="73"/>
        <v>231.68127326472447</v>
      </c>
      <c r="G221" s="429">
        <f t="shared" si="73"/>
        <v>227.37216196165042</v>
      </c>
      <c r="H221" s="429">
        <f t="shared" si="73"/>
        <v>223.82624139745701</v>
      </c>
      <c r="I221" s="429">
        <f t="shared" si="73"/>
        <v>221.35060181915804</v>
      </c>
      <c r="J221" s="429">
        <f t="shared" si="73"/>
        <v>219.64722552165412</v>
      </c>
      <c r="K221" s="429">
        <f t="shared" si="73"/>
        <v>218.4374647378086</v>
      </c>
      <c r="L221" s="429">
        <f t="shared" si="73"/>
        <v>217.56551553886371</v>
      </c>
      <c r="M221" s="429">
        <f t="shared" si="65"/>
        <v>217.27384838453111</v>
      </c>
    </row>
    <row r="222" spans="1:13" ht="13.15">
      <c r="B222" s="148" t="str">
        <f t="shared" si="61"/>
        <v>65 plus</v>
      </c>
      <c r="C222" s="429">
        <f t="shared" si="63"/>
        <v>79.156611974853462</v>
      </c>
      <c r="D222" s="429">
        <f t="shared" ref="D222:L222" si="74">D120+D154+D188</f>
        <v>89.54365541015413</v>
      </c>
      <c r="E222" s="429">
        <f t="shared" si="74"/>
        <v>96.3658534100541</v>
      </c>
      <c r="F222" s="429">
        <f t="shared" si="74"/>
        <v>100.63036696816577</v>
      </c>
      <c r="G222" s="429">
        <f t="shared" si="74"/>
        <v>102.68755613919618</v>
      </c>
      <c r="H222" s="429">
        <f t="shared" si="74"/>
        <v>103.54294960878838</v>
      </c>
      <c r="I222" s="429">
        <f t="shared" si="74"/>
        <v>103.78710589997307</v>
      </c>
      <c r="J222" s="429">
        <f t="shared" si="74"/>
        <v>103.69142112026141</v>
      </c>
      <c r="K222" s="429">
        <f t="shared" si="74"/>
        <v>103.40808686433812</v>
      </c>
      <c r="L222" s="429">
        <f t="shared" si="74"/>
        <v>103.04440873465677</v>
      </c>
      <c r="M222" s="429">
        <f t="shared" si="65"/>
        <v>102.79448330822362</v>
      </c>
    </row>
    <row r="223" spans="1:13" ht="13.15">
      <c r="B223" s="148" t="str">
        <f t="shared" si="61"/>
        <v>Total</v>
      </c>
      <c r="C223" s="429">
        <f>SUM(C213:C222)</f>
        <v>3957.965691906506</v>
      </c>
      <c r="D223" s="429">
        <f t="shared" ref="D223:M223" si="75">SUM(D213:D222)</f>
        <v>4044.0082271018287</v>
      </c>
      <c r="E223" s="429">
        <f t="shared" si="75"/>
        <v>4038.4554733214322</v>
      </c>
      <c r="F223" s="429">
        <f t="shared" si="75"/>
        <v>4140.1612115762064</v>
      </c>
      <c r="G223" s="429">
        <f t="shared" si="75"/>
        <v>4087.4226485162958</v>
      </c>
      <c r="H223" s="429">
        <f t="shared" si="75"/>
        <v>4039.3084875141685</v>
      </c>
      <c r="I223" s="429">
        <f t="shared" si="75"/>
        <v>4003.4478455789131</v>
      </c>
      <c r="J223" s="429">
        <f t="shared" si="75"/>
        <v>3974.255540581526</v>
      </c>
      <c r="K223" s="429">
        <f t="shared" si="75"/>
        <v>3947.1677638606993</v>
      </c>
      <c r="L223" s="429">
        <f t="shared" si="75"/>
        <v>3920.9480643890411</v>
      </c>
      <c r="M223" s="429">
        <f t="shared" si="75"/>
        <v>3904.6104579081111</v>
      </c>
    </row>
    <row r="224" spans="1:13">
      <c r="A224" s="1080">
        <f>SUM(C224:M224)</f>
        <v>0</v>
      </c>
      <c r="B224" s="1080"/>
      <c r="C224" s="1080">
        <f t="shared" ref="C224:M224" si="76">SUM(C213:C222)-C223</f>
        <v>0</v>
      </c>
      <c r="D224" s="1080">
        <f t="shared" si="76"/>
        <v>0</v>
      </c>
      <c r="E224" s="1080">
        <f t="shared" si="76"/>
        <v>0</v>
      </c>
      <c r="F224" s="1080">
        <f t="shared" si="76"/>
        <v>0</v>
      </c>
      <c r="G224" s="1080">
        <f t="shared" si="76"/>
        <v>0</v>
      </c>
      <c r="H224" s="1080">
        <f t="shared" si="76"/>
        <v>0</v>
      </c>
      <c r="I224" s="1080">
        <f t="shared" si="76"/>
        <v>0</v>
      </c>
      <c r="J224" s="1080">
        <f t="shared" si="76"/>
        <v>0</v>
      </c>
      <c r="K224" s="1080">
        <f t="shared" si="76"/>
        <v>0</v>
      </c>
      <c r="L224" s="1080">
        <f t="shared" si="76"/>
        <v>0</v>
      </c>
      <c r="M224" s="1080">
        <f t="shared" si="76"/>
        <v>0</v>
      </c>
    </row>
    <row r="225" spans="1:13">
      <c r="A225" s="10"/>
      <c r="C225" s="10"/>
      <c r="D225" s="10"/>
      <c r="E225" s="10"/>
      <c r="F225" s="10"/>
      <c r="G225" s="10"/>
      <c r="H225" s="10"/>
      <c r="I225" s="10"/>
      <c r="J225" s="10"/>
      <c r="K225" s="10"/>
      <c r="L225" s="10"/>
      <c r="M225" s="10"/>
    </row>
    <row r="226" spans="1:13" ht="13.15">
      <c r="B226" s="74" t="s">
        <v>47</v>
      </c>
      <c r="C226" s="314"/>
      <c r="D226" s="314"/>
      <c r="E226" s="314"/>
      <c r="F226" s="314"/>
      <c r="G226" s="314"/>
      <c r="H226" s="324"/>
      <c r="I226" s="314"/>
      <c r="J226" s="314"/>
      <c r="K226" s="314"/>
      <c r="L226" s="314"/>
      <c r="M226" s="295"/>
    </row>
    <row r="227" spans="1:13">
      <c r="C227" s="314"/>
      <c r="D227" s="314"/>
      <c r="E227" s="314"/>
      <c r="F227" s="314"/>
      <c r="G227" s="314"/>
      <c r="H227" s="324"/>
      <c r="I227" s="314"/>
      <c r="J227" s="314"/>
      <c r="K227" s="314"/>
      <c r="L227" s="314"/>
      <c r="M227" s="295"/>
    </row>
    <row r="228" spans="1:13" ht="13.15">
      <c r="B228" s="148" t="str">
        <f t="shared" ref="B228:B239" si="77">B212</f>
        <v>Age group</v>
      </c>
      <c r="C228" s="323" t="str">
        <f t="shared" ref="C228:M228" si="78">C212</f>
        <v>2019/20</v>
      </c>
      <c r="D228" s="323" t="str">
        <f t="shared" si="78"/>
        <v>2020/21</v>
      </c>
      <c r="E228" s="323" t="str">
        <f t="shared" si="78"/>
        <v>2021/22</v>
      </c>
      <c r="F228" s="323" t="str">
        <f t="shared" si="78"/>
        <v>2022/23</v>
      </c>
      <c r="G228" s="323" t="str">
        <f t="shared" si="78"/>
        <v>2023/24</v>
      </c>
      <c r="H228" s="323" t="str">
        <f t="shared" si="78"/>
        <v>2024/25</v>
      </c>
      <c r="I228" s="323" t="str">
        <f t="shared" si="78"/>
        <v>2025/26</v>
      </c>
      <c r="J228" s="323" t="str">
        <f t="shared" si="78"/>
        <v>2026/27</v>
      </c>
      <c r="K228" s="323" t="str">
        <f t="shared" si="78"/>
        <v>2027/28</v>
      </c>
      <c r="L228" s="323" t="str">
        <f t="shared" si="78"/>
        <v>2028/29</v>
      </c>
      <c r="M228" s="323" t="str">
        <f t="shared" si="78"/>
        <v>2029/30</v>
      </c>
    </row>
    <row r="229" spans="1:13" ht="13.15">
      <c r="B229" s="148" t="str">
        <f t="shared" si="77"/>
        <v>20-24</v>
      </c>
      <c r="C229" s="429">
        <f t="shared" ref="C229:C238" si="79">C195+C161+C127</f>
        <v>1234.9941519254378</v>
      </c>
      <c r="D229" s="429">
        <f t="shared" ref="D229:L229" si="80">D195+D161+D127</f>
        <v>1464.2830345423026</v>
      </c>
      <c r="E229" s="429">
        <f t="shared" si="80"/>
        <v>1633.6999643651716</v>
      </c>
      <c r="F229" s="429">
        <f t="shared" si="80"/>
        <v>1743.3583629389534</v>
      </c>
      <c r="G229" s="429">
        <f t="shared" si="80"/>
        <v>1814.6121713768034</v>
      </c>
      <c r="H229" s="429">
        <f t="shared" si="80"/>
        <v>1862.1150401610278</v>
      </c>
      <c r="I229" s="429">
        <f t="shared" si="80"/>
        <v>1903.0988632252272</v>
      </c>
      <c r="J229" s="429">
        <f t="shared" si="80"/>
        <v>1934.9786217504848</v>
      </c>
      <c r="K229" s="429">
        <f t="shared" si="80"/>
        <v>1956.1719092232706</v>
      </c>
      <c r="L229" s="429">
        <f t="shared" si="80"/>
        <v>1968.8080984258272</v>
      </c>
      <c r="M229" s="429">
        <f t="shared" ref="M229:M238" si="81">M195+M161+M127</f>
        <v>1986.7153909169326</v>
      </c>
    </row>
    <row r="230" spans="1:13" ht="13.15">
      <c r="B230" s="148" t="str">
        <f t="shared" si="77"/>
        <v>25-29</v>
      </c>
      <c r="C230" s="429">
        <f t="shared" si="79"/>
        <v>3199.9733753082937</v>
      </c>
      <c r="D230" s="429">
        <f t="shared" ref="D230:L230" si="82">D196+D162+D128</f>
        <v>3086.4963608908256</v>
      </c>
      <c r="E230" s="429">
        <f t="shared" si="82"/>
        <v>3038.1961799433448</v>
      </c>
      <c r="F230" s="429">
        <f t="shared" si="82"/>
        <v>3017.3101799191031</v>
      </c>
      <c r="G230" s="429">
        <f t="shared" si="82"/>
        <v>3007.7508545220971</v>
      </c>
      <c r="H230" s="429">
        <f t="shared" si="82"/>
        <v>3009.1170396934526</v>
      </c>
      <c r="I230" s="429">
        <f t="shared" si="82"/>
        <v>3024.6930121471319</v>
      </c>
      <c r="J230" s="429">
        <f t="shared" si="82"/>
        <v>3045.0793261616341</v>
      </c>
      <c r="K230" s="429">
        <f t="shared" si="82"/>
        <v>3063.3589229788308</v>
      </c>
      <c r="L230" s="429">
        <f t="shared" si="82"/>
        <v>3077.4888557241957</v>
      </c>
      <c r="M230" s="429">
        <f t="shared" si="81"/>
        <v>3098.3725253129905</v>
      </c>
    </row>
    <row r="231" spans="1:13" ht="13.15">
      <c r="B231" s="148" t="str">
        <f t="shared" si="77"/>
        <v>30-34</v>
      </c>
      <c r="C231" s="429">
        <f t="shared" si="79"/>
        <v>3128.4420717496523</v>
      </c>
      <c r="D231" s="429">
        <f t="shared" ref="D231:L231" si="83">D197+D163+D129</f>
        <v>3109.233331286498</v>
      </c>
      <c r="E231" s="429">
        <f t="shared" si="83"/>
        <v>3068.7259755982027</v>
      </c>
      <c r="F231" s="429">
        <f t="shared" si="83"/>
        <v>3022.9475241510136</v>
      </c>
      <c r="G231" s="429">
        <f t="shared" si="83"/>
        <v>2974.3447903019896</v>
      </c>
      <c r="H231" s="429">
        <f t="shared" si="83"/>
        <v>2935.9400225949626</v>
      </c>
      <c r="I231" s="429">
        <f t="shared" si="83"/>
        <v>2911.919179932414</v>
      </c>
      <c r="J231" s="429">
        <f t="shared" si="83"/>
        <v>2898.3416971252027</v>
      </c>
      <c r="K231" s="429">
        <f t="shared" si="83"/>
        <v>2890.9767441280742</v>
      </c>
      <c r="L231" s="429">
        <f t="shared" si="83"/>
        <v>2887.2997087240769</v>
      </c>
      <c r="M231" s="429">
        <f t="shared" si="81"/>
        <v>2891.4087085883862</v>
      </c>
    </row>
    <row r="232" spans="1:13" ht="13.15">
      <c r="B232" s="148" t="str">
        <f t="shared" si="77"/>
        <v>35-39</v>
      </c>
      <c r="C232" s="429">
        <f t="shared" si="79"/>
        <v>2660.8297162721924</v>
      </c>
      <c r="D232" s="429">
        <f t="shared" ref="D232:L232" si="84">D198+D164+D130</f>
        <v>2708.6777070051394</v>
      </c>
      <c r="E232" s="429">
        <f t="shared" si="84"/>
        <v>2731.9860275521446</v>
      </c>
      <c r="F232" s="429">
        <f t="shared" si="84"/>
        <v>2735.6283553824278</v>
      </c>
      <c r="G232" s="429">
        <f t="shared" si="84"/>
        <v>2719.5704136147397</v>
      </c>
      <c r="H232" s="429">
        <f t="shared" si="84"/>
        <v>2698.4540740369544</v>
      </c>
      <c r="I232" s="429">
        <f t="shared" si="84"/>
        <v>2678.8458349813168</v>
      </c>
      <c r="J232" s="429">
        <f t="shared" si="84"/>
        <v>2661.3120261347672</v>
      </c>
      <c r="K232" s="429">
        <f t="shared" si="84"/>
        <v>2645.6714466034</v>
      </c>
      <c r="L232" s="429">
        <f t="shared" si="84"/>
        <v>2632.1538093615959</v>
      </c>
      <c r="M232" s="429">
        <f t="shared" si="81"/>
        <v>2624.6309893160169</v>
      </c>
    </row>
    <row r="233" spans="1:13" ht="13.15">
      <c r="B233" s="148" t="str">
        <f t="shared" si="77"/>
        <v>40-44</v>
      </c>
      <c r="C233" s="429">
        <f t="shared" si="79"/>
        <v>2324.0785454561342</v>
      </c>
      <c r="D233" s="429">
        <f t="shared" ref="D233:L233" si="85">D199+D165+D131</f>
        <v>2363.8789070563248</v>
      </c>
      <c r="E233" s="429">
        <f t="shared" si="85"/>
        <v>2394.2523237042474</v>
      </c>
      <c r="F233" s="429">
        <f t="shared" si="85"/>
        <v>2415.228280333763</v>
      </c>
      <c r="G233" s="429">
        <f t="shared" si="85"/>
        <v>2421.7813172236974</v>
      </c>
      <c r="H233" s="429">
        <f t="shared" si="85"/>
        <v>2422.943920574387</v>
      </c>
      <c r="I233" s="429">
        <f t="shared" si="85"/>
        <v>2422.1847701927113</v>
      </c>
      <c r="J233" s="429">
        <f t="shared" si="85"/>
        <v>2418.9991363593244</v>
      </c>
      <c r="K233" s="429">
        <f t="shared" si="85"/>
        <v>2413.1858557081086</v>
      </c>
      <c r="L233" s="429">
        <f t="shared" si="85"/>
        <v>2405.4904993162932</v>
      </c>
      <c r="M233" s="429">
        <f t="shared" si="81"/>
        <v>2400.0103760219004</v>
      </c>
    </row>
    <row r="234" spans="1:13" ht="13.15">
      <c r="B234" s="148" t="str">
        <f t="shared" si="77"/>
        <v>45-49</v>
      </c>
      <c r="C234" s="429">
        <f t="shared" si="79"/>
        <v>2305.6567419153394</v>
      </c>
      <c r="D234" s="429">
        <f t="shared" ref="D234:L234" si="86">D200+D166+D132</f>
        <v>2316.2729824124731</v>
      </c>
      <c r="E234" s="429">
        <f t="shared" si="86"/>
        <v>2324.3503689464569</v>
      </c>
      <c r="F234" s="429">
        <f t="shared" si="86"/>
        <v>2331.0791656424944</v>
      </c>
      <c r="G234" s="429">
        <f t="shared" si="86"/>
        <v>2331.0106799440587</v>
      </c>
      <c r="H234" s="429">
        <f t="shared" si="86"/>
        <v>2331.5190460903596</v>
      </c>
      <c r="I234" s="429">
        <f t="shared" si="86"/>
        <v>2334.0080579618011</v>
      </c>
      <c r="J234" s="429">
        <f t="shared" si="86"/>
        <v>2336.4093023877726</v>
      </c>
      <c r="K234" s="429">
        <f t="shared" si="86"/>
        <v>2337.1762246615949</v>
      </c>
      <c r="L234" s="429">
        <f t="shared" si="86"/>
        <v>2335.9722389387834</v>
      </c>
      <c r="M234" s="429">
        <f t="shared" si="81"/>
        <v>2335.8551177262593</v>
      </c>
    </row>
    <row r="235" spans="1:13" ht="13.15">
      <c r="B235" s="148" t="str">
        <f t="shared" si="77"/>
        <v>50-54</v>
      </c>
      <c r="C235" s="429">
        <f t="shared" si="79"/>
        <v>2263.3819273741278</v>
      </c>
      <c r="D235" s="429">
        <f t="shared" ref="D235:L235" si="87">D201+D167+D133</f>
        <v>2270.1428183079315</v>
      </c>
      <c r="E235" s="429">
        <f t="shared" si="87"/>
        <v>2269.8161541139134</v>
      </c>
      <c r="F235" s="429">
        <f t="shared" si="87"/>
        <v>2266.381373747186</v>
      </c>
      <c r="G235" s="429">
        <f t="shared" si="87"/>
        <v>2257.3561690300212</v>
      </c>
      <c r="H235" s="429">
        <f t="shared" si="87"/>
        <v>2250.2662420277766</v>
      </c>
      <c r="I235" s="429">
        <f t="shared" si="87"/>
        <v>2246.8753782403119</v>
      </c>
      <c r="J235" s="429">
        <f t="shared" si="87"/>
        <v>2245.6105321055352</v>
      </c>
      <c r="K235" s="429">
        <f t="shared" si="87"/>
        <v>2244.9440130031844</v>
      </c>
      <c r="L235" s="429">
        <f t="shared" si="87"/>
        <v>2244.1339787590032</v>
      </c>
      <c r="M235" s="429">
        <f t="shared" si="81"/>
        <v>2245.19636543867</v>
      </c>
    </row>
    <row r="236" spans="1:13" ht="13.15">
      <c r="B236" s="148" t="str">
        <f t="shared" si="77"/>
        <v>55-59</v>
      </c>
      <c r="C236" s="429">
        <f t="shared" si="79"/>
        <v>2869.5442855776014</v>
      </c>
      <c r="D236" s="429">
        <f t="shared" ref="D236:L236" si="88">D202+D168+D134</f>
        <v>2782.617552524212</v>
      </c>
      <c r="E236" s="429">
        <f t="shared" si="88"/>
        <v>2723.7676868444405</v>
      </c>
      <c r="F236" s="429">
        <f t="shared" si="88"/>
        <v>2680.2054641395935</v>
      </c>
      <c r="G236" s="429">
        <f t="shared" si="88"/>
        <v>2646.1830447930888</v>
      </c>
      <c r="H236" s="429">
        <f t="shared" si="88"/>
        <v>2620.8273302822895</v>
      </c>
      <c r="I236" s="429">
        <f t="shared" si="88"/>
        <v>2604.1502972946664</v>
      </c>
      <c r="J236" s="429">
        <f t="shared" si="88"/>
        <v>2593.1563723295581</v>
      </c>
      <c r="K236" s="429">
        <f t="shared" si="88"/>
        <v>2585.4558394578526</v>
      </c>
      <c r="L236" s="429">
        <f t="shared" si="88"/>
        <v>2579.7955538403448</v>
      </c>
      <c r="M236" s="429">
        <f t="shared" si="81"/>
        <v>2578.1552804918169</v>
      </c>
    </row>
    <row r="237" spans="1:13" ht="13.15">
      <c r="B237" s="148" t="str">
        <f t="shared" si="77"/>
        <v>60-64</v>
      </c>
      <c r="C237" s="429">
        <f t="shared" si="79"/>
        <v>1858.3319873284761</v>
      </c>
      <c r="D237" s="429">
        <f t="shared" ref="D237:L237" si="89">D203+D169+D135</f>
        <v>1795.3592354556642</v>
      </c>
      <c r="E237" s="429">
        <f t="shared" si="89"/>
        <v>1739.7313883676482</v>
      </c>
      <c r="F237" s="429">
        <f t="shared" si="89"/>
        <v>1692.5632840717187</v>
      </c>
      <c r="G237" s="429">
        <f t="shared" si="89"/>
        <v>1655.2656610157546</v>
      </c>
      <c r="H237" s="429">
        <f t="shared" si="89"/>
        <v>1626.5090806053461</v>
      </c>
      <c r="I237" s="429">
        <f t="shared" si="89"/>
        <v>1606.2773202465569</v>
      </c>
      <c r="J237" s="429">
        <f t="shared" si="89"/>
        <v>1591.9036339235315</v>
      </c>
      <c r="K237" s="429">
        <f t="shared" si="89"/>
        <v>1581.2804416877141</v>
      </c>
      <c r="L237" s="429">
        <f t="shared" si="89"/>
        <v>1573.2866329314668</v>
      </c>
      <c r="M237" s="429">
        <f t="shared" si="81"/>
        <v>1569.2372083790601</v>
      </c>
    </row>
    <row r="238" spans="1:13" ht="13.15">
      <c r="B238" s="148" t="str">
        <f t="shared" si="77"/>
        <v>65 plus</v>
      </c>
      <c r="C238" s="429">
        <f t="shared" si="79"/>
        <v>590.83267617290267</v>
      </c>
      <c r="D238" s="429">
        <f t="shared" ref="D238:L238" si="90">D204+D170+D136</f>
        <v>702.79772860028311</v>
      </c>
      <c r="E238" s="429">
        <f t="shared" si="90"/>
        <v>765.43933545606296</v>
      </c>
      <c r="F238" s="429">
        <f t="shared" si="90"/>
        <v>796.24468739213057</v>
      </c>
      <c r="G238" s="429">
        <f t="shared" si="90"/>
        <v>808.53427917061845</v>
      </c>
      <c r="H238" s="429">
        <f t="shared" si="90"/>
        <v>810.60881845796052</v>
      </c>
      <c r="I238" s="429">
        <f t="shared" si="90"/>
        <v>808.21014837949951</v>
      </c>
      <c r="J238" s="429">
        <f t="shared" si="90"/>
        <v>803.87047829320124</v>
      </c>
      <c r="K238" s="429">
        <f t="shared" si="90"/>
        <v>798.83342619196128</v>
      </c>
      <c r="L238" s="429">
        <f t="shared" si="90"/>
        <v>793.83299926299151</v>
      </c>
      <c r="M238" s="429">
        <f t="shared" si="81"/>
        <v>790.12749980396336</v>
      </c>
    </row>
    <row r="239" spans="1:13" ht="13.15">
      <c r="B239" s="148" t="str">
        <f t="shared" si="77"/>
        <v>Total</v>
      </c>
      <c r="C239" s="429">
        <f>SUM(C229:C238)</f>
        <v>22436.065479080156</v>
      </c>
      <c r="D239" s="429">
        <f t="shared" ref="D239:M239" si="91">SUM(D229:D238)</f>
        <v>22599.75965808165</v>
      </c>
      <c r="E239" s="429">
        <f t="shared" si="91"/>
        <v>22689.965404891631</v>
      </c>
      <c r="F239" s="429">
        <f t="shared" si="91"/>
        <v>22700.946677718381</v>
      </c>
      <c r="G239" s="429">
        <f t="shared" si="91"/>
        <v>22636.409380992864</v>
      </c>
      <c r="H239" s="429">
        <f t="shared" si="91"/>
        <v>22568.300614524516</v>
      </c>
      <c r="I239" s="429">
        <f t="shared" si="91"/>
        <v>22540.262862601638</v>
      </c>
      <c r="J239" s="429">
        <f t="shared" si="91"/>
        <v>22529.661126571013</v>
      </c>
      <c r="K239" s="429">
        <f t="shared" si="91"/>
        <v>22517.054823643994</v>
      </c>
      <c r="L239" s="429">
        <f t="shared" si="91"/>
        <v>22498.262375284579</v>
      </c>
      <c r="M239" s="429">
        <f t="shared" si="91"/>
        <v>22519.709461995997</v>
      </c>
    </row>
    <row r="240" spans="1:13">
      <c r="A240" s="1080">
        <f>SUM(C240:M240)</f>
        <v>0</v>
      </c>
      <c r="B240" s="1080"/>
      <c r="C240" s="1080">
        <f t="shared" ref="C240:M240" si="92">SUM(C229:C238)-C239</f>
        <v>0</v>
      </c>
      <c r="D240" s="1080">
        <f t="shared" si="92"/>
        <v>0</v>
      </c>
      <c r="E240" s="1080">
        <f t="shared" si="92"/>
        <v>0</v>
      </c>
      <c r="F240" s="1080">
        <f t="shared" si="92"/>
        <v>0</v>
      </c>
      <c r="G240" s="1080">
        <f t="shared" si="92"/>
        <v>0</v>
      </c>
      <c r="H240" s="1080">
        <f t="shared" si="92"/>
        <v>0</v>
      </c>
      <c r="I240" s="1080">
        <f t="shared" si="92"/>
        <v>0</v>
      </c>
      <c r="J240" s="1080">
        <f t="shared" si="92"/>
        <v>0</v>
      </c>
      <c r="K240" s="1080">
        <f t="shared" si="92"/>
        <v>0</v>
      </c>
      <c r="L240" s="1080">
        <f t="shared" si="92"/>
        <v>0</v>
      </c>
      <c r="M240" s="1080">
        <f t="shared" si="92"/>
        <v>0</v>
      </c>
    </row>
    <row r="241" spans="1:13">
      <c r="A241" s="10"/>
      <c r="C241" s="10"/>
      <c r="D241" s="10"/>
      <c r="E241" s="10"/>
      <c r="F241" s="10"/>
      <c r="G241" s="10"/>
      <c r="H241" s="10"/>
      <c r="I241" s="10"/>
      <c r="J241" s="10"/>
      <c r="K241" s="10"/>
      <c r="L241" s="10"/>
      <c r="M241" s="10"/>
    </row>
    <row r="242" spans="1:13" ht="15">
      <c r="B242" s="76" t="s">
        <v>166</v>
      </c>
      <c r="C242" s="114"/>
      <c r="D242" s="114"/>
      <c r="E242" s="114"/>
      <c r="F242" s="114"/>
      <c r="G242" s="114"/>
      <c r="H242" s="116"/>
      <c r="I242" s="114"/>
      <c r="J242" s="114"/>
      <c r="K242" s="114"/>
      <c r="L242" s="114"/>
    </row>
    <row r="243" spans="1:13">
      <c r="C243" s="114"/>
      <c r="D243" s="114"/>
      <c r="E243" s="114"/>
      <c r="F243" s="114"/>
      <c r="G243" s="114"/>
      <c r="H243" s="116"/>
      <c r="I243" s="114"/>
      <c r="J243" s="114"/>
      <c r="K243" s="114"/>
      <c r="L243" s="114"/>
    </row>
    <row r="244" spans="1:13" ht="13.15">
      <c r="B244" s="74" t="s">
        <v>46</v>
      </c>
      <c r="C244" s="114"/>
      <c r="D244" s="114"/>
      <c r="E244" s="114"/>
      <c r="F244" s="114"/>
      <c r="G244" s="114"/>
      <c r="H244" s="116"/>
      <c r="I244" s="114"/>
      <c r="J244" s="114"/>
      <c r="K244" s="114"/>
      <c r="L244" s="114"/>
    </row>
    <row r="245" spans="1:13">
      <c r="C245" s="114"/>
      <c r="D245" s="114"/>
      <c r="E245" s="114"/>
      <c r="F245" s="114"/>
      <c r="G245" s="114"/>
      <c r="H245" s="116"/>
      <c r="I245" s="114"/>
      <c r="J245" s="114"/>
      <c r="K245" s="114"/>
      <c r="L245" s="114"/>
    </row>
    <row r="246" spans="1:13" ht="13.15">
      <c r="B246" s="148" t="str">
        <f t="shared" ref="B246:B257" si="93">B212</f>
        <v>Age group</v>
      </c>
      <c r="C246" s="148" t="str">
        <f t="shared" ref="C246:M246" si="94">C212</f>
        <v>2019/20</v>
      </c>
      <c r="D246" s="148" t="str">
        <f t="shared" si="94"/>
        <v>2020/21</v>
      </c>
      <c r="E246" s="148" t="str">
        <f t="shared" si="94"/>
        <v>2021/22</v>
      </c>
      <c r="F246" s="148" t="str">
        <f t="shared" si="94"/>
        <v>2022/23</v>
      </c>
      <c r="G246" s="148" t="str">
        <f t="shared" si="94"/>
        <v>2023/24</v>
      </c>
      <c r="H246" s="148" t="str">
        <f t="shared" si="94"/>
        <v>2024/25</v>
      </c>
      <c r="I246" s="148" t="str">
        <f t="shared" si="94"/>
        <v>2025/26</v>
      </c>
      <c r="J246" s="148" t="str">
        <f t="shared" si="94"/>
        <v>2026/27</v>
      </c>
      <c r="K246" s="148" t="str">
        <f t="shared" si="94"/>
        <v>2027/28</v>
      </c>
      <c r="L246" s="148" t="str">
        <f t="shared" si="94"/>
        <v>2028/29</v>
      </c>
      <c r="M246" s="148" t="str">
        <f t="shared" si="94"/>
        <v>2029/30</v>
      </c>
    </row>
    <row r="247" spans="1:13" ht="13.15">
      <c r="B247" s="148" t="str">
        <f t="shared" si="93"/>
        <v>20-24</v>
      </c>
      <c r="C247" s="429">
        <f t="shared" ref="C247:C256" si="95">C77-C213</f>
        <v>1282.5363150468352</v>
      </c>
      <c r="D247" s="429">
        <f t="shared" ref="D247:L247" si="96">D77-D213</f>
        <v>1595.6487130712057</v>
      </c>
      <c r="E247" s="429">
        <f t="shared" si="96"/>
        <v>1818.1414105889669</v>
      </c>
      <c r="F247" s="429">
        <f t="shared" si="96"/>
        <v>1942.8112879898474</v>
      </c>
      <c r="G247" s="429">
        <f t="shared" si="96"/>
        <v>2025.8995345772062</v>
      </c>
      <c r="H247" s="429">
        <f t="shared" si="96"/>
        <v>2078.8966389094344</v>
      </c>
      <c r="I247" s="429">
        <f t="shared" si="96"/>
        <v>2123.8862169162699</v>
      </c>
      <c r="J247" s="429">
        <f t="shared" si="96"/>
        <v>2157.9852482364481</v>
      </c>
      <c r="K247" s="429">
        <f t="shared" si="96"/>
        <v>2179.5312241042666</v>
      </c>
      <c r="L247" s="429">
        <f t="shared" si="96"/>
        <v>2191.330255999515</v>
      </c>
      <c r="M247" s="429">
        <f t="shared" ref="M247:M256" si="97">M77-M213</f>
        <v>2210.2226639412311</v>
      </c>
    </row>
    <row r="248" spans="1:13" ht="13.15">
      <c r="B248" s="148" t="str">
        <f t="shared" si="93"/>
        <v>25-29</v>
      </c>
      <c r="C248" s="429">
        <f t="shared" si="95"/>
        <v>4865.5562763303788</v>
      </c>
      <c r="D248" s="429">
        <f t="shared" ref="D248:L248" si="98">D78-D214</f>
        <v>4438.3546791355429</v>
      </c>
      <c r="E248" s="429">
        <f t="shared" si="98"/>
        <v>4200.9014078414621</v>
      </c>
      <c r="F248" s="429">
        <f t="shared" si="98"/>
        <v>4033.0040918075147</v>
      </c>
      <c r="G248" s="429">
        <f t="shared" si="98"/>
        <v>3936.0712391733282</v>
      </c>
      <c r="H248" s="429">
        <f t="shared" si="98"/>
        <v>3879.1658410417326</v>
      </c>
      <c r="I248" s="429">
        <f t="shared" si="98"/>
        <v>3858.9669800954748</v>
      </c>
      <c r="J248" s="429">
        <f t="shared" si="98"/>
        <v>3856.7016455355001</v>
      </c>
      <c r="K248" s="429">
        <f t="shared" si="98"/>
        <v>3859.1708851734902</v>
      </c>
      <c r="L248" s="429">
        <f t="shared" si="98"/>
        <v>3861.3825977857</v>
      </c>
      <c r="M248" s="429">
        <f t="shared" si="97"/>
        <v>3877.2813282447578</v>
      </c>
    </row>
    <row r="249" spans="1:13" ht="13.15">
      <c r="B249" s="148" t="str">
        <f t="shared" si="93"/>
        <v>30-34</v>
      </c>
      <c r="C249" s="429">
        <f t="shared" si="95"/>
        <v>6175.8009486498249</v>
      </c>
      <c r="D249" s="429">
        <f t="shared" ref="D249:L249" si="99">D79-D215</f>
        <v>5816.2964775539422</v>
      </c>
      <c r="E249" s="429">
        <f t="shared" si="99"/>
        <v>5482.7221825453926</v>
      </c>
      <c r="F249" s="429">
        <f t="shared" si="99"/>
        <v>5165.6786166709462</v>
      </c>
      <c r="G249" s="429">
        <f t="shared" si="99"/>
        <v>4907.3903177462153</v>
      </c>
      <c r="H249" s="429">
        <f t="shared" si="99"/>
        <v>4702.6374963394965</v>
      </c>
      <c r="I249" s="429">
        <f t="shared" si="99"/>
        <v>4552.0008850965723</v>
      </c>
      <c r="J249" s="429">
        <f t="shared" si="99"/>
        <v>4442.9264970800496</v>
      </c>
      <c r="K249" s="429">
        <f t="shared" si="99"/>
        <v>4363.2707815244521</v>
      </c>
      <c r="L249" s="429">
        <f t="shared" si="99"/>
        <v>4304.6958282861106</v>
      </c>
      <c r="M249" s="429">
        <f t="shared" si="97"/>
        <v>4270.6543645154852</v>
      </c>
    </row>
    <row r="250" spans="1:13" ht="13.15">
      <c r="B250" s="148" t="str">
        <f t="shared" si="93"/>
        <v>35-39</v>
      </c>
      <c r="C250" s="429">
        <f t="shared" si="95"/>
        <v>5300.4384156388751</v>
      </c>
      <c r="D250" s="429">
        <f t="shared" ref="D250:L250" si="100">D80-D216</f>
        <v>5343.1415137154127</v>
      </c>
      <c r="E250" s="429">
        <f t="shared" si="100"/>
        <v>5309.6882703093606</v>
      </c>
      <c r="F250" s="429">
        <f t="shared" si="100"/>
        <v>5196.1655224735459</v>
      </c>
      <c r="G250" s="429">
        <f t="shared" si="100"/>
        <v>5055.3313529948873</v>
      </c>
      <c r="H250" s="429">
        <f t="shared" si="100"/>
        <v>4904.4519685744035</v>
      </c>
      <c r="I250" s="429">
        <f t="shared" si="100"/>
        <v>4762.1019012540382</v>
      </c>
      <c r="J250" s="429">
        <f t="shared" si="100"/>
        <v>4633.1037858240961</v>
      </c>
      <c r="K250" s="429">
        <f t="shared" si="100"/>
        <v>4518.8270047882361</v>
      </c>
      <c r="L250" s="429">
        <f t="shared" si="100"/>
        <v>4419.9894926419784</v>
      </c>
      <c r="M250" s="429">
        <f t="shared" si="97"/>
        <v>4342.9101347549949</v>
      </c>
    </row>
    <row r="251" spans="1:13" ht="13.15">
      <c r="B251" s="148" t="str">
        <f t="shared" si="93"/>
        <v>40-44</v>
      </c>
      <c r="C251" s="429">
        <f t="shared" si="95"/>
        <v>4311.2298464335754</v>
      </c>
      <c r="D251" s="429">
        <f t="shared" ref="D251:L251" si="101">D81-D217</f>
        <v>4416.5508755950159</v>
      </c>
      <c r="E251" s="429">
        <f t="shared" si="101"/>
        <v>4502.0572922297188</v>
      </c>
      <c r="F251" s="429">
        <f t="shared" si="101"/>
        <v>4533.2777971286259</v>
      </c>
      <c r="G251" s="429">
        <f t="shared" si="101"/>
        <v>4534.5846037336651</v>
      </c>
      <c r="H251" s="429">
        <f t="shared" si="101"/>
        <v>4508.4645053714239</v>
      </c>
      <c r="I251" s="429">
        <f t="shared" si="101"/>
        <v>4466.0147907803876</v>
      </c>
      <c r="J251" s="429">
        <f t="shared" si="101"/>
        <v>4410.9161492219537</v>
      </c>
      <c r="K251" s="429">
        <f t="shared" si="101"/>
        <v>4346.8421808450876</v>
      </c>
      <c r="L251" s="429">
        <f t="shared" si="101"/>
        <v>4278.4068092369362</v>
      </c>
      <c r="M251" s="429">
        <f t="shared" si="97"/>
        <v>4215.5371104495271</v>
      </c>
    </row>
    <row r="252" spans="1:13" ht="13.15">
      <c r="B252" s="148" t="str">
        <f t="shared" si="93"/>
        <v>45-49</v>
      </c>
      <c r="C252" s="429">
        <f t="shared" si="95"/>
        <v>3722.1461841025016</v>
      </c>
      <c r="D252" s="429">
        <f t="shared" ref="D252:L252" si="102">D82-D218</f>
        <v>3728.8971499750373</v>
      </c>
      <c r="E252" s="429">
        <f t="shared" si="102"/>
        <v>3753.447843250131</v>
      </c>
      <c r="F252" s="429">
        <f t="shared" si="102"/>
        <v>3765.1162492461244</v>
      </c>
      <c r="G252" s="429">
        <f t="shared" si="102"/>
        <v>3778.5227819278116</v>
      </c>
      <c r="H252" s="429">
        <f t="shared" si="102"/>
        <v>3787.1557627400648</v>
      </c>
      <c r="I252" s="429">
        <f t="shared" si="102"/>
        <v>3791.8448774956696</v>
      </c>
      <c r="J252" s="429">
        <f t="shared" si="102"/>
        <v>3788.8179213608441</v>
      </c>
      <c r="K252" s="429">
        <f t="shared" si="102"/>
        <v>3776.1270371381297</v>
      </c>
      <c r="L252" s="429">
        <f t="shared" si="102"/>
        <v>3754.4307179068583</v>
      </c>
      <c r="M252" s="429">
        <f t="shared" si="97"/>
        <v>3730.3429946560318</v>
      </c>
    </row>
    <row r="253" spans="1:13" ht="13.15">
      <c r="B253" s="148" t="str">
        <f t="shared" si="93"/>
        <v>50-54</v>
      </c>
      <c r="C253" s="429">
        <f t="shared" si="95"/>
        <v>2742.2379596186374</v>
      </c>
      <c r="D253" s="429">
        <f t="shared" ref="D253:L253" si="103">D83-D219</f>
        <v>2730.40274941501</v>
      </c>
      <c r="E253" s="429">
        <f t="shared" si="103"/>
        <v>2723.2791501124211</v>
      </c>
      <c r="F253" s="429">
        <f t="shared" si="103"/>
        <v>2705.9006637755174</v>
      </c>
      <c r="G253" s="429">
        <f t="shared" si="103"/>
        <v>2695.4598403990976</v>
      </c>
      <c r="H253" s="429">
        <f t="shared" si="103"/>
        <v>2689.7087845098195</v>
      </c>
      <c r="I253" s="429">
        <f t="shared" si="103"/>
        <v>2689.3205101740828</v>
      </c>
      <c r="J253" s="429">
        <f t="shared" si="103"/>
        <v>2690.6856542152341</v>
      </c>
      <c r="K253" s="429">
        <f t="shared" si="103"/>
        <v>2690.7172765530827</v>
      </c>
      <c r="L253" s="429">
        <f t="shared" si="103"/>
        <v>2687.8643458822471</v>
      </c>
      <c r="M253" s="429">
        <f t="shared" si="97"/>
        <v>2684.6833924556945</v>
      </c>
    </row>
    <row r="254" spans="1:13" ht="13.15">
      <c r="B254" s="148" t="str">
        <f t="shared" si="93"/>
        <v>55-59</v>
      </c>
      <c r="C254" s="429">
        <f t="shared" si="95"/>
        <v>1360.0869776131378</v>
      </c>
      <c r="D254" s="429">
        <f t="shared" ref="D254:L254" si="104">D84-D220</f>
        <v>1316.0480391002188</v>
      </c>
      <c r="E254" s="429">
        <f t="shared" si="104"/>
        <v>1288.0486087385043</v>
      </c>
      <c r="F254" s="429">
        <f t="shared" si="104"/>
        <v>1263.8751591538692</v>
      </c>
      <c r="G254" s="429">
        <f t="shared" si="104"/>
        <v>1246.5584146708179</v>
      </c>
      <c r="H254" s="429">
        <f t="shared" si="104"/>
        <v>1234.1872480079128</v>
      </c>
      <c r="I254" s="429">
        <f t="shared" si="104"/>
        <v>1226.9431176101828</v>
      </c>
      <c r="J254" s="429">
        <f t="shared" si="104"/>
        <v>1222.9447936269707</v>
      </c>
      <c r="K254" s="429">
        <f t="shared" si="104"/>
        <v>1220.5568402910976</v>
      </c>
      <c r="L254" s="429">
        <f t="shared" si="104"/>
        <v>1218.7944681848212</v>
      </c>
      <c r="M254" s="429">
        <f t="shared" si="97"/>
        <v>1218.5773167971847</v>
      </c>
    </row>
    <row r="255" spans="1:13" ht="13.15">
      <c r="B255" s="148" t="str">
        <f t="shared" si="93"/>
        <v>60-64</v>
      </c>
      <c r="C255" s="429">
        <f t="shared" si="95"/>
        <v>452.66999663458057</v>
      </c>
      <c r="D255" s="429">
        <f t="shared" ref="D255:L255" si="105">D85-D221</f>
        <v>448.89911589791188</v>
      </c>
      <c r="E255" s="429">
        <f t="shared" si="105"/>
        <v>441.47909133814255</v>
      </c>
      <c r="F255" s="429">
        <f t="shared" si="105"/>
        <v>432.25069758346785</v>
      </c>
      <c r="G255" s="429">
        <f t="shared" si="105"/>
        <v>424.21113383076744</v>
      </c>
      <c r="H255" s="429">
        <f t="shared" si="105"/>
        <v>417.59546474431158</v>
      </c>
      <c r="I255" s="429">
        <f t="shared" si="105"/>
        <v>412.97663250290617</v>
      </c>
      <c r="J255" s="429">
        <f t="shared" si="105"/>
        <v>409.79862168456123</v>
      </c>
      <c r="K255" s="429">
        <f t="shared" si="105"/>
        <v>407.54155560685183</v>
      </c>
      <c r="L255" s="429">
        <f t="shared" si="105"/>
        <v>405.91474889869539</v>
      </c>
      <c r="M255" s="429">
        <f t="shared" si="97"/>
        <v>405.37058178002451</v>
      </c>
    </row>
    <row r="256" spans="1:13" ht="13.15">
      <c r="B256" s="148" t="str">
        <f t="shared" si="93"/>
        <v>65 plus</v>
      </c>
      <c r="C256" s="429">
        <f t="shared" si="95"/>
        <v>170.31138802514656</v>
      </c>
      <c r="D256" s="429">
        <f t="shared" ref="D256:L256" si="106">D86-D222</f>
        <v>192.10013504953196</v>
      </c>
      <c r="E256" s="429">
        <f t="shared" si="106"/>
        <v>206.60101344290348</v>
      </c>
      <c r="F256" s="429">
        <f t="shared" si="106"/>
        <v>214.94918596798578</v>
      </c>
      <c r="G256" s="429">
        <f t="shared" si="106"/>
        <v>219.34339768575708</v>
      </c>
      <c r="H256" s="429">
        <f t="shared" si="106"/>
        <v>221.17054127581616</v>
      </c>
      <c r="I256" s="429">
        <f t="shared" si="106"/>
        <v>221.69206571839038</v>
      </c>
      <c r="J256" s="429">
        <f t="shared" si="106"/>
        <v>221.48768044058403</v>
      </c>
      <c r="K256" s="429">
        <f t="shared" si="106"/>
        <v>220.88247080553592</v>
      </c>
      <c r="L256" s="429">
        <f t="shared" si="106"/>
        <v>220.10564448278097</v>
      </c>
      <c r="M256" s="429">
        <f t="shared" si="97"/>
        <v>219.57179701125676</v>
      </c>
    </row>
    <row r="257" spans="1:13" ht="13.15">
      <c r="B257" s="148" t="str">
        <f t="shared" si="93"/>
        <v>Total</v>
      </c>
      <c r="C257" s="429">
        <f>SUM(C247:C256)</f>
        <v>30383.01430809349</v>
      </c>
      <c r="D257" s="429">
        <f t="shared" ref="D257:M257" si="107">SUM(D247:D256)</f>
        <v>30026.339448508832</v>
      </c>
      <c r="E257" s="429">
        <f t="shared" si="107"/>
        <v>29726.366270397004</v>
      </c>
      <c r="F257" s="429">
        <f t="shared" si="107"/>
        <v>29253.029271797441</v>
      </c>
      <c r="G257" s="429">
        <f t="shared" si="107"/>
        <v>28823.372616739551</v>
      </c>
      <c r="H257" s="429">
        <f t="shared" si="107"/>
        <v>28423.434251514413</v>
      </c>
      <c r="I257" s="429">
        <f t="shared" si="107"/>
        <v>28105.747977643972</v>
      </c>
      <c r="J257" s="429">
        <f t="shared" si="107"/>
        <v>27835.367997226243</v>
      </c>
      <c r="K257" s="429">
        <f t="shared" si="107"/>
        <v>27583.467256830227</v>
      </c>
      <c r="L257" s="429">
        <f t="shared" si="107"/>
        <v>27342.914909305644</v>
      </c>
      <c r="M257" s="429">
        <f t="shared" si="107"/>
        <v>27175.151684606193</v>
      </c>
    </row>
    <row r="258" spans="1:13">
      <c r="A258" s="1080">
        <f>SUM(C258:M258)</f>
        <v>0</v>
      </c>
      <c r="B258" s="1080"/>
      <c r="C258" s="1080">
        <f t="shared" ref="C258:M258" si="108">SUM(C247:C256)-C257</f>
        <v>0</v>
      </c>
      <c r="D258" s="1080">
        <f t="shared" si="108"/>
        <v>0</v>
      </c>
      <c r="E258" s="1080">
        <f t="shared" si="108"/>
        <v>0</v>
      </c>
      <c r="F258" s="1080">
        <f t="shared" si="108"/>
        <v>0</v>
      </c>
      <c r="G258" s="1080">
        <f t="shared" si="108"/>
        <v>0</v>
      </c>
      <c r="H258" s="1080">
        <f t="shared" si="108"/>
        <v>0</v>
      </c>
      <c r="I258" s="1080">
        <f t="shared" si="108"/>
        <v>0</v>
      </c>
      <c r="J258" s="1080">
        <f t="shared" si="108"/>
        <v>0</v>
      </c>
      <c r="K258" s="1080">
        <f t="shared" si="108"/>
        <v>0</v>
      </c>
      <c r="L258" s="1080">
        <f t="shared" si="108"/>
        <v>0</v>
      </c>
      <c r="M258" s="1080">
        <f t="shared" si="108"/>
        <v>0</v>
      </c>
    </row>
    <row r="259" spans="1:13">
      <c r="A259" s="10"/>
      <c r="C259" s="295"/>
      <c r="D259" s="295"/>
      <c r="E259" s="295"/>
      <c r="F259" s="295"/>
      <c r="G259" s="295"/>
      <c r="H259" s="295"/>
      <c r="I259" s="295"/>
      <c r="J259" s="295"/>
      <c r="K259" s="295"/>
      <c r="L259" s="295"/>
      <c r="M259" s="295"/>
    </row>
    <row r="260" spans="1:13" ht="13.15">
      <c r="B260" s="74" t="s">
        <v>47</v>
      </c>
      <c r="C260" s="314"/>
      <c r="D260" s="314"/>
      <c r="E260" s="314"/>
      <c r="F260" s="314"/>
      <c r="G260" s="314"/>
      <c r="H260" s="324"/>
      <c r="I260" s="314"/>
      <c r="J260" s="314"/>
      <c r="K260" s="314"/>
      <c r="L260" s="314"/>
      <c r="M260" s="295"/>
    </row>
    <row r="261" spans="1:13">
      <c r="C261" s="314"/>
      <c r="D261" s="314"/>
      <c r="E261" s="314"/>
      <c r="F261" s="314"/>
      <c r="G261" s="314"/>
      <c r="H261" s="324"/>
      <c r="I261" s="314"/>
      <c r="J261" s="314"/>
      <c r="K261" s="314"/>
      <c r="L261" s="314"/>
      <c r="M261" s="295"/>
    </row>
    <row r="262" spans="1:13" ht="13.15">
      <c r="B262" s="148" t="str">
        <f t="shared" ref="B262:B273" si="109">B246</f>
        <v>Age group</v>
      </c>
      <c r="C262" s="323" t="str">
        <f t="shared" ref="C262:M262" si="110">C246</f>
        <v>2019/20</v>
      </c>
      <c r="D262" s="323" t="str">
        <f t="shared" si="110"/>
        <v>2020/21</v>
      </c>
      <c r="E262" s="323" t="str">
        <f t="shared" si="110"/>
        <v>2021/22</v>
      </c>
      <c r="F262" s="323" t="str">
        <f t="shared" si="110"/>
        <v>2022/23</v>
      </c>
      <c r="G262" s="323" t="str">
        <f t="shared" si="110"/>
        <v>2023/24</v>
      </c>
      <c r="H262" s="323" t="str">
        <f t="shared" si="110"/>
        <v>2024/25</v>
      </c>
      <c r="I262" s="323" t="str">
        <f t="shared" si="110"/>
        <v>2025/26</v>
      </c>
      <c r="J262" s="323" t="str">
        <f t="shared" si="110"/>
        <v>2026/27</v>
      </c>
      <c r="K262" s="323" t="str">
        <f t="shared" si="110"/>
        <v>2027/28</v>
      </c>
      <c r="L262" s="323" t="str">
        <f t="shared" si="110"/>
        <v>2028/29</v>
      </c>
      <c r="M262" s="323" t="str">
        <f t="shared" si="110"/>
        <v>2029/30</v>
      </c>
    </row>
    <row r="263" spans="1:13" ht="13.15">
      <c r="B263" s="148" t="str">
        <f t="shared" si="109"/>
        <v>20-24</v>
      </c>
      <c r="C263" s="429">
        <f t="shared" ref="C263:C272" si="111">C93-C229</f>
        <v>9651.1658480745627</v>
      </c>
      <c r="D263" s="429">
        <f t="shared" ref="D263:L263" si="112">D93-D229</f>
        <v>11330.563131887156</v>
      </c>
      <c r="E263" s="429">
        <f t="shared" si="112"/>
        <v>12575.046934115602</v>
      </c>
      <c r="F263" s="429">
        <f t="shared" si="112"/>
        <v>13362.371281557123</v>
      </c>
      <c r="G263" s="429">
        <f t="shared" si="112"/>
        <v>13908.512490279361</v>
      </c>
      <c r="H263" s="429">
        <f t="shared" si="112"/>
        <v>14272.609157452158</v>
      </c>
      <c r="I263" s="429">
        <f t="shared" si="112"/>
        <v>14586.739098813305</v>
      </c>
      <c r="J263" s="429">
        <f t="shared" si="112"/>
        <v>14831.088842868648</v>
      </c>
      <c r="K263" s="429">
        <f t="shared" si="112"/>
        <v>14993.529670817948</v>
      </c>
      <c r="L263" s="429">
        <f t="shared" si="112"/>
        <v>15090.382650273026</v>
      </c>
      <c r="M263" s="429">
        <f t="shared" ref="M263:M272" si="113">M93-M229</f>
        <v>15227.637213649316</v>
      </c>
    </row>
    <row r="264" spans="1:13" ht="13.15">
      <c r="B264" s="148" t="str">
        <f t="shared" si="109"/>
        <v>25-29</v>
      </c>
      <c r="C264" s="429">
        <f t="shared" si="111"/>
        <v>28857.69462469171</v>
      </c>
      <c r="D264" s="429">
        <f t="shared" ref="D264:L264" si="114">D94-D230</f>
        <v>27564.962976237406</v>
      </c>
      <c r="E264" s="429">
        <f t="shared" si="114"/>
        <v>26993.124301844207</v>
      </c>
      <c r="F264" s="429">
        <f t="shared" si="114"/>
        <v>26695.926538848082</v>
      </c>
      <c r="G264" s="429">
        <f t="shared" si="114"/>
        <v>26611.349537034417</v>
      </c>
      <c r="H264" s="429">
        <f t="shared" si="114"/>
        <v>26623.436984727294</v>
      </c>
      <c r="I264" s="429">
        <f t="shared" si="114"/>
        <v>26761.246819182459</v>
      </c>
      <c r="J264" s="429">
        <f t="shared" si="114"/>
        <v>26941.616588572109</v>
      </c>
      <c r="K264" s="429">
        <f t="shared" si="114"/>
        <v>27103.34698574484</v>
      </c>
      <c r="L264" s="429">
        <f t="shared" si="114"/>
        <v>27228.362852220736</v>
      </c>
      <c r="M264" s="429">
        <f t="shared" si="113"/>
        <v>27413.133020337489</v>
      </c>
    </row>
    <row r="265" spans="1:13" ht="13.15">
      <c r="B265" s="148" t="str">
        <f t="shared" si="109"/>
        <v>30-34</v>
      </c>
      <c r="C265" s="429">
        <f t="shared" si="111"/>
        <v>32508.045928250343</v>
      </c>
      <c r="D265" s="429">
        <f t="shared" ref="D265:L265" si="115">D95-D231</f>
        <v>32000.290943152064</v>
      </c>
      <c r="E265" s="429">
        <f t="shared" si="115"/>
        <v>31422.261632458976</v>
      </c>
      <c r="F265" s="429">
        <f t="shared" si="115"/>
        <v>30826.504989293397</v>
      </c>
      <c r="G265" s="429">
        <f t="shared" si="115"/>
        <v>30330.878649265869</v>
      </c>
      <c r="H265" s="429">
        <f t="shared" si="115"/>
        <v>29939.246060914604</v>
      </c>
      <c r="I265" s="429">
        <f t="shared" si="115"/>
        <v>29694.293536840589</v>
      </c>
      <c r="J265" s="429">
        <f t="shared" si="115"/>
        <v>29555.837166640747</v>
      </c>
      <c r="K265" s="429">
        <f t="shared" si="115"/>
        <v>29480.733064271106</v>
      </c>
      <c r="L265" s="429">
        <f t="shared" si="115"/>
        <v>29443.236498643833</v>
      </c>
      <c r="M265" s="429">
        <f t="shared" si="113"/>
        <v>29485.138021513871</v>
      </c>
    </row>
    <row r="266" spans="1:13" ht="13.15">
      <c r="B266" s="148" t="str">
        <f t="shared" si="109"/>
        <v>35-39</v>
      </c>
      <c r="C266" s="429">
        <f t="shared" si="111"/>
        <v>29379.376283727805</v>
      </c>
      <c r="D266" s="429">
        <f t="shared" ref="D266:L266" si="116">D96-D232</f>
        <v>29624.735230087819</v>
      </c>
      <c r="E266" s="429">
        <f t="shared" si="116"/>
        <v>29728.460173187774</v>
      </c>
      <c r="F266" s="429">
        <f t="shared" si="116"/>
        <v>29646.944684070408</v>
      </c>
      <c r="G266" s="429">
        <f t="shared" si="116"/>
        <v>29472.919250246407</v>
      </c>
      <c r="H266" s="429">
        <f t="shared" si="116"/>
        <v>29244.074220854563</v>
      </c>
      <c r="I266" s="429">
        <f t="shared" si="116"/>
        <v>29031.572995134069</v>
      </c>
      <c r="J266" s="429">
        <f t="shared" si="116"/>
        <v>28841.553082541792</v>
      </c>
      <c r="K266" s="429">
        <f t="shared" si="116"/>
        <v>28672.0507467143</v>
      </c>
      <c r="L266" s="429">
        <f t="shared" si="116"/>
        <v>28525.555466104051</v>
      </c>
      <c r="M266" s="429">
        <f t="shared" si="113"/>
        <v>28444.028079783213</v>
      </c>
    </row>
    <row r="267" spans="1:13" ht="13.15">
      <c r="B267" s="148" t="str">
        <f t="shared" si="109"/>
        <v>40-44</v>
      </c>
      <c r="C267" s="429">
        <f t="shared" si="111"/>
        <v>26824.693454543867</v>
      </c>
      <c r="D267" s="429">
        <f t="shared" ref="D267:L267" si="117">D97-D233</f>
        <v>27027.988613148016</v>
      </c>
      <c r="E267" s="429">
        <f t="shared" si="117"/>
        <v>27237.846257354911</v>
      </c>
      <c r="F267" s="429">
        <f t="shared" si="117"/>
        <v>27365.541351966316</v>
      </c>
      <c r="G267" s="429">
        <f t="shared" si="117"/>
        <v>27439.789986537486</v>
      </c>
      <c r="H267" s="429">
        <f t="shared" si="117"/>
        <v>27452.96276624046</v>
      </c>
      <c r="I267" s="429">
        <f t="shared" si="117"/>
        <v>27444.361276546399</v>
      </c>
      <c r="J267" s="429">
        <f t="shared" si="117"/>
        <v>27408.266719725569</v>
      </c>
      <c r="K267" s="429">
        <f t="shared" si="117"/>
        <v>27342.399831139184</v>
      </c>
      <c r="L267" s="429">
        <f t="shared" si="117"/>
        <v>27255.208241311808</v>
      </c>
      <c r="M267" s="429">
        <f t="shared" si="113"/>
        <v>27193.116164199389</v>
      </c>
    </row>
    <row r="268" spans="1:13" ht="13.15">
      <c r="B268" s="148" t="str">
        <f t="shared" si="109"/>
        <v>45-49</v>
      </c>
      <c r="C268" s="429">
        <f t="shared" si="111"/>
        <v>24349.137258084658</v>
      </c>
      <c r="D268" s="429">
        <f t="shared" ref="D268:L268" si="118">D98-D234</f>
        <v>24232.319495893898</v>
      </c>
      <c r="E268" s="429">
        <f t="shared" si="118"/>
        <v>24195.088777170338</v>
      </c>
      <c r="F268" s="429">
        <f t="shared" si="118"/>
        <v>24167.425431894277</v>
      </c>
      <c r="G268" s="429">
        <f t="shared" si="118"/>
        <v>24166.715407526815</v>
      </c>
      <c r="H268" s="429">
        <f t="shared" si="118"/>
        <v>24171.985885301183</v>
      </c>
      <c r="I268" s="429">
        <f t="shared" si="118"/>
        <v>24197.790675498254</v>
      </c>
      <c r="J268" s="429">
        <f t="shared" si="118"/>
        <v>24222.685538128299</v>
      </c>
      <c r="K268" s="429">
        <f t="shared" si="118"/>
        <v>24230.636592360104</v>
      </c>
      <c r="L268" s="429">
        <f t="shared" si="118"/>
        <v>24218.154289911534</v>
      </c>
      <c r="M268" s="429">
        <f t="shared" si="113"/>
        <v>24216.940037640783</v>
      </c>
    </row>
    <row r="269" spans="1:13" ht="13.15">
      <c r="B269" s="148" t="str">
        <f t="shared" si="109"/>
        <v>50-54</v>
      </c>
      <c r="C269" s="429">
        <f t="shared" si="111"/>
        <v>19359.190072625872</v>
      </c>
      <c r="D269" s="429">
        <f t="shared" ref="D269:L269" si="119">D99-D235</f>
        <v>19259.953656765036</v>
      </c>
      <c r="E269" s="429">
        <f t="shared" si="119"/>
        <v>19173.797779882316</v>
      </c>
      <c r="F269" s="429">
        <f t="shared" si="119"/>
        <v>19078.067741148032</v>
      </c>
      <c r="G269" s="429">
        <f t="shared" si="119"/>
        <v>19002.094884608392</v>
      </c>
      <c r="H269" s="429">
        <f t="shared" si="119"/>
        <v>18942.412913517634</v>
      </c>
      <c r="I269" s="429">
        <f t="shared" si="119"/>
        <v>18913.86911687881</v>
      </c>
      <c r="J269" s="429">
        <f t="shared" si="119"/>
        <v>18903.221826656201</v>
      </c>
      <c r="K269" s="429">
        <f t="shared" si="119"/>
        <v>18897.611166097169</v>
      </c>
      <c r="L269" s="429">
        <f t="shared" si="119"/>
        <v>18890.792416012937</v>
      </c>
      <c r="M269" s="429">
        <f t="shared" si="113"/>
        <v>18899.735432081085</v>
      </c>
    </row>
    <row r="270" spans="1:13" ht="13.15">
      <c r="B270" s="148" t="str">
        <f t="shared" si="109"/>
        <v>55-59</v>
      </c>
      <c r="C270" s="429">
        <f t="shared" si="111"/>
        <v>10554.729714422398</v>
      </c>
      <c r="D270" s="429">
        <f t="shared" ref="D270:L270" si="120">D100-D236</f>
        <v>10204.755473106334</v>
      </c>
      <c r="E270" s="429">
        <f t="shared" si="120"/>
        <v>9973.0968749805616</v>
      </c>
      <c r="F270" s="429">
        <f t="shared" si="120"/>
        <v>9801.046513401785</v>
      </c>
      <c r="G270" s="429">
        <f t="shared" si="120"/>
        <v>9676.6324268792778</v>
      </c>
      <c r="H270" s="429">
        <f t="shared" si="120"/>
        <v>9583.9109767420014</v>
      </c>
      <c r="I270" s="429">
        <f t="shared" si="120"/>
        <v>9522.925959658729</v>
      </c>
      <c r="J270" s="429">
        <f t="shared" si="120"/>
        <v>9482.723082905597</v>
      </c>
      <c r="K270" s="429">
        <f t="shared" si="120"/>
        <v>9454.5635698147616</v>
      </c>
      <c r="L270" s="429">
        <f t="shared" si="120"/>
        <v>9433.864887061296</v>
      </c>
      <c r="M270" s="429">
        <f t="shared" si="113"/>
        <v>9427.8666919233801</v>
      </c>
    </row>
    <row r="271" spans="1:13" ht="13.15">
      <c r="B271" s="148" t="str">
        <f t="shared" si="109"/>
        <v>60-64</v>
      </c>
      <c r="C271" s="429">
        <f t="shared" si="111"/>
        <v>3877.4200126715232</v>
      </c>
      <c r="D271" s="429">
        <f t="shared" ref="D271:L271" si="121">D101-D237</f>
        <v>3742.5100699375944</v>
      </c>
      <c r="E271" s="429">
        <f t="shared" si="121"/>
        <v>3624.7231839388342</v>
      </c>
      <c r="F271" s="429">
        <f t="shared" si="121"/>
        <v>3525.0143926062019</v>
      </c>
      <c r="G271" s="429">
        <f t="shared" si="121"/>
        <v>3447.3365537215068</v>
      </c>
      <c r="H271" s="429">
        <f t="shared" si="121"/>
        <v>3387.4467045307738</v>
      </c>
      <c r="I271" s="429">
        <f t="shared" si="121"/>
        <v>3345.3110590729993</v>
      </c>
      <c r="J271" s="429">
        <f t="shared" si="121"/>
        <v>3315.3757227459682</v>
      </c>
      <c r="K271" s="429">
        <f t="shared" si="121"/>
        <v>3293.2513473213785</v>
      </c>
      <c r="L271" s="429">
        <f t="shared" si="121"/>
        <v>3276.6030534686815</v>
      </c>
      <c r="M271" s="429">
        <f t="shared" si="113"/>
        <v>3268.1695254798974</v>
      </c>
    </row>
    <row r="272" spans="1:13" ht="13.15">
      <c r="B272" s="148" t="str">
        <f t="shared" si="109"/>
        <v>65 plus</v>
      </c>
      <c r="C272" s="429">
        <f t="shared" si="111"/>
        <v>1056.8913238270975</v>
      </c>
      <c r="D272" s="429">
        <f t="shared" ref="D272:L272" si="122">D102-D238</f>
        <v>1256.0689853098979</v>
      </c>
      <c r="E272" s="429">
        <f t="shared" si="122"/>
        <v>1367.3776795158251</v>
      </c>
      <c r="F272" s="429">
        <f t="shared" si="122"/>
        <v>1421.8654642839886</v>
      </c>
      <c r="G272" s="429">
        <f t="shared" si="122"/>
        <v>1443.8111631334364</v>
      </c>
      <c r="H272" s="429">
        <f t="shared" si="122"/>
        <v>1447.5156974476724</v>
      </c>
      <c r="I272" s="429">
        <f t="shared" si="122"/>
        <v>1443.2323581692081</v>
      </c>
      <c r="J272" s="429">
        <f t="shared" si="122"/>
        <v>1435.4829475674201</v>
      </c>
      <c r="K272" s="429">
        <f t="shared" si="122"/>
        <v>1426.4882119817935</v>
      </c>
      <c r="L272" s="429">
        <f t="shared" si="122"/>
        <v>1417.5588784872566</v>
      </c>
      <c r="M272" s="429">
        <f t="shared" si="113"/>
        <v>1410.9419153952058</v>
      </c>
    </row>
    <row r="273" spans="1:13" ht="13.15">
      <c r="B273" s="148" t="str">
        <f t="shared" si="109"/>
        <v>Total</v>
      </c>
      <c r="C273" s="429">
        <f>SUM(C263:C272)</f>
        <v>186418.34452091984</v>
      </c>
      <c r="D273" s="429">
        <f t="shared" ref="D273:M273" si="123">SUM(D263:D272)</f>
        <v>186244.14857552521</v>
      </c>
      <c r="E273" s="429">
        <f t="shared" si="123"/>
        <v>186290.82359444935</v>
      </c>
      <c r="F273" s="429">
        <f t="shared" si="123"/>
        <v>185890.70838906962</v>
      </c>
      <c r="G273" s="429">
        <f t="shared" si="123"/>
        <v>185500.04034923296</v>
      </c>
      <c r="H273" s="429">
        <f t="shared" si="123"/>
        <v>185065.60136772832</v>
      </c>
      <c r="I273" s="429">
        <f t="shared" si="123"/>
        <v>184941.34289579483</v>
      </c>
      <c r="J273" s="429">
        <f t="shared" si="123"/>
        <v>184937.85151835234</v>
      </c>
      <c r="K273" s="429">
        <f t="shared" si="123"/>
        <v>184894.61118626257</v>
      </c>
      <c r="L273" s="429">
        <f t="shared" si="123"/>
        <v>184779.71923349518</v>
      </c>
      <c r="M273" s="429">
        <f t="shared" si="123"/>
        <v>184986.70610200361</v>
      </c>
    </row>
    <row r="274" spans="1:13">
      <c r="A274" s="1080">
        <f>SUM(C274:M274)</f>
        <v>0</v>
      </c>
      <c r="B274" s="1080"/>
      <c r="C274" s="1080">
        <f t="shared" ref="C274:M274" si="124">SUM(C263:C272)-C273</f>
        <v>0</v>
      </c>
      <c r="D274" s="1080">
        <f t="shared" si="124"/>
        <v>0</v>
      </c>
      <c r="E274" s="1080">
        <f t="shared" si="124"/>
        <v>0</v>
      </c>
      <c r="F274" s="1080">
        <f t="shared" si="124"/>
        <v>0</v>
      </c>
      <c r="G274" s="1080">
        <f t="shared" si="124"/>
        <v>0</v>
      </c>
      <c r="H274" s="1080">
        <f t="shared" si="124"/>
        <v>0</v>
      </c>
      <c r="I274" s="1080">
        <f t="shared" si="124"/>
        <v>0</v>
      </c>
      <c r="J274" s="1080">
        <f t="shared" si="124"/>
        <v>0</v>
      </c>
      <c r="K274" s="1080">
        <f t="shared" si="124"/>
        <v>0</v>
      </c>
      <c r="L274" s="1080">
        <f t="shared" si="124"/>
        <v>0</v>
      </c>
      <c r="M274" s="1080">
        <f t="shared" si="124"/>
        <v>0</v>
      </c>
    </row>
    <row r="275" spans="1:13" ht="15">
      <c r="B275" s="76"/>
      <c r="H275" s="5"/>
    </row>
    <row r="276" spans="1:13" ht="15">
      <c r="B276" s="76" t="s">
        <v>506</v>
      </c>
      <c r="H276" s="5"/>
    </row>
    <row r="277" spans="1:13" ht="15">
      <c r="B277" s="76"/>
      <c r="H277" s="5"/>
    </row>
    <row r="278" spans="1:13" ht="15">
      <c r="B278" s="76"/>
      <c r="C278" s="8" t="str">
        <f>C262</f>
        <v>2019/20</v>
      </c>
      <c r="D278" s="8" t="str">
        <f t="shared" ref="D278:M278" si="125">D262</f>
        <v>2020/21</v>
      </c>
      <c r="E278" s="8" t="str">
        <f t="shared" si="125"/>
        <v>2021/22</v>
      </c>
      <c r="F278" s="8" t="str">
        <f t="shared" si="125"/>
        <v>2022/23</v>
      </c>
      <c r="G278" s="8" t="str">
        <f t="shared" si="125"/>
        <v>2023/24</v>
      </c>
      <c r="H278" s="8" t="str">
        <f t="shared" si="125"/>
        <v>2024/25</v>
      </c>
      <c r="I278" s="8" t="str">
        <f t="shared" si="125"/>
        <v>2025/26</v>
      </c>
      <c r="J278" s="8" t="str">
        <f t="shared" si="125"/>
        <v>2026/27</v>
      </c>
      <c r="K278" s="8" t="str">
        <f t="shared" si="125"/>
        <v>2027/28</v>
      </c>
      <c r="L278" s="8" t="str">
        <f t="shared" si="125"/>
        <v>2028/29</v>
      </c>
      <c r="M278" s="8" t="str">
        <f t="shared" si="125"/>
        <v>2029/30</v>
      </c>
    </row>
    <row r="279" spans="1:13" ht="13.15">
      <c r="B279" s="8" t="s">
        <v>205</v>
      </c>
      <c r="C279" s="429">
        <f>C223+C239</f>
        <v>26394.031170986662</v>
      </c>
      <c r="D279" s="429">
        <f t="shared" ref="D279:M279" si="126">D223+D239</f>
        <v>26643.767885183479</v>
      </c>
      <c r="E279" s="429">
        <f t="shared" si="126"/>
        <v>26728.420878213063</v>
      </c>
      <c r="F279" s="429">
        <f t="shared" si="126"/>
        <v>26841.107889294588</v>
      </c>
      <c r="G279" s="429">
        <f t="shared" si="126"/>
        <v>26723.832029509158</v>
      </c>
      <c r="H279" s="429">
        <f t="shared" si="126"/>
        <v>26607.609102038685</v>
      </c>
      <c r="I279" s="429">
        <f t="shared" si="126"/>
        <v>26543.710708180552</v>
      </c>
      <c r="J279" s="429">
        <f t="shared" si="126"/>
        <v>26503.916667152538</v>
      </c>
      <c r="K279" s="429">
        <f t="shared" si="126"/>
        <v>26464.222587504693</v>
      </c>
      <c r="L279" s="429">
        <f t="shared" si="126"/>
        <v>26419.210439673621</v>
      </c>
      <c r="M279" s="429">
        <f t="shared" si="126"/>
        <v>26424.319919904108</v>
      </c>
    </row>
    <row r="280" spans="1:13" ht="13.15">
      <c r="B280" s="8" t="s">
        <v>206</v>
      </c>
      <c r="C280" s="429">
        <f>C155+C171</f>
        <v>5524.193711252623</v>
      </c>
      <c r="D280" s="429">
        <f t="shared" ref="D280:M280" si="127">D155+D171</f>
        <v>5497.8012416635056</v>
      </c>
      <c r="E280" s="429">
        <f t="shared" si="127"/>
        <v>5453.5372193036455</v>
      </c>
      <c r="F280" s="429">
        <f t="shared" si="127"/>
        <v>5397.6648078915869</v>
      </c>
      <c r="G280" s="429">
        <f t="shared" si="127"/>
        <v>5341.8929389394943</v>
      </c>
      <c r="H280" s="429">
        <f t="shared" si="127"/>
        <v>5291.9540498995902</v>
      </c>
      <c r="I280" s="429">
        <f t="shared" si="127"/>
        <v>5254.4769143838639</v>
      </c>
      <c r="J280" s="429">
        <f t="shared" si="127"/>
        <v>5226.2923356914389</v>
      </c>
      <c r="K280" s="429">
        <f t="shared" si="127"/>
        <v>5203.986370638092</v>
      </c>
      <c r="L280" s="429">
        <f t="shared" si="127"/>
        <v>5185.8481852024943</v>
      </c>
      <c r="M280" s="429">
        <f t="shared" si="127"/>
        <v>5176.861460865658</v>
      </c>
    </row>
    <row r="281" spans="1:13" ht="13.15">
      <c r="B281" s="8" t="s">
        <v>508</v>
      </c>
      <c r="C281" s="429">
        <f>C189+C205</f>
        <v>87.895504960195481</v>
      </c>
      <c r="D281" s="429">
        <f t="shared" ref="D281:M281" si="128">D189+D205</f>
        <v>87.797207864853803</v>
      </c>
      <c r="E281" s="429">
        <f t="shared" si="128"/>
        <v>87.691901471504593</v>
      </c>
      <c r="F281" s="429">
        <f t="shared" si="128"/>
        <v>87.416282577138475</v>
      </c>
      <c r="G281" s="429">
        <f t="shared" si="128"/>
        <v>87.068704168404722</v>
      </c>
      <c r="H281" s="429">
        <f t="shared" si="128"/>
        <v>86.723714447395977</v>
      </c>
      <c r="I281" s="429">
        <f t="shared" si="128"/>
        <v>86.506616305646403</v>
      </c>
      <c r="J281" s="429">
        <f t="shared" si="128"/>
        <v>86.342721844987523</v>
      </c>
      <c r="K281" s="429">
        <f t="shared" si="128"/>
        <v>86.169213357118565</v>
      </c>
      <c r="L281" s="429">
        <f t="shared" si="128"/>
        <v>85.971978024355465</v>
      </c>
      <c r="M281" s="429">
        <f t="shared" si="128"/>
        <v>85.896084381615594</v>
      </c>
    </row>
    <row r="282" spans="1:13" ht="13.15">
      <c r="B282" s="8" t="s">
        <v>207</v>
      </c>
      <c r="C282" s="429">
        <f>C121+C137</f>
        <v>20781.941954773847</v>
      </c>
      <c r="D282" s="429">
        <f t="shared" ref="D282:M282" si="129">D121+D137</f>
        <v>21058.16943565512</v>
      </c>
      <c r="E282" s="429">
        <f t="shared" si="129"/>
        <v>21187.191757437915</v>
      </c>
      <c r="F282" s="429">
        <f t="shared" si="129"/>
        <v>21356.026798825864</v>
      </c>
      <c r="G282" s="429">
        <f t="shared" si="129"/>
        <v>21294.870386401264</v>
      </c>
      <c r="H282" s="429">
        <f t="shared" si="129"/>
        <v>21228.931337691698</v>
      </c>
      <c r="I282" s="429">
        <f t="shared" si="129"/>
        <v>21202.72717749104</v>
      </c>
      <c r="J282" s="429">
        <f t="shared" si="129"/>
        <v>21191.281609616115</v>
      </c>
      <c r="K282" s="429">
        <f t="shared" si="129"/>
        <v>21174.067003509481</v>
      </c>
      <c r="L282" s="429">
        <f t="shared" si="129"/>
        <v>21147.390276446771</v>
      </c>
      <c r="M282" s="429">
        <f t="shared" si="129"/>
        <v>21161.562374656834</v>
      </c>
    </row>
    <row r="283" spans="1:13">
      <c r="A283" s="1080">
        <f>SUM(C283:M283)</f>
        <v>0</v>
      </c>
      <c r="B283" s="1080"/>
      <c r="C283" s="1080">
        <f>C282+C281+C280-C279</f>
        <v>0</v>
      </c>
      <c r="D283" s="1080">
        <f t="shared" ref="D283:M283" si="130">D282+D281+D280-D279</f>
        <v>0</v>
      </c>
      <c r="E283" s="1080">
        <f t="shared" si="130"/>
        <v>0</v>
      </c>
      <c r="F283" s="1080">
        <f t="shared" si="130"/>
        <v>0</v>
      </c>
      <c r="G283" s="1080">
        <f t="shared" si="130"/>
        <v>0</v>
      </c>
      <c r="H283" s="1080">
        <f t="shared" si="130"/>
        <v>0</v>
      </c>
      <c r="I283" s="1080">
        <f t="shared" si="130"/>
        <v>0</v>
      </c>
      <c r="J283" s="1080">
        <f t="shared" si="130"/>
        <v>0</v>
      </c>
      <c r="K283" s="1080">
        <f t="shared" si="130"/>
        <v>0</v>
      </c>
      <c r="L283" s="1080">
        <f t="shared" si="130"/>
        <v>0</v>
      </c>
      <c r="M283" s="1080">
        <f t="shared" si="130"/>
        <v>0</v>
      </c>
    </row>
    <row r="284" spans="1:13" ht="15">
      <c r="B284" s="76"/>
      <c r="H284" s="5"/>
    </row>
    <row r="285" spans="1:13" ht="15">
      <c r="B285" s="76" t="s">
        <v>265</v>
      </c>
      <c r="G285" s="146" t="s">
        <v>266</v>
      </c>
      <c r="H285" s="5"/>
    </row>
    <row r="286" spans="1:13" ht="15">
      <c r="B286" s="76"/>
      <c r="H286" s="5"/>
    </row>
    <row r="287" spans="1:13" ht="15">
      <c r="B287" s="76" t="s">
        <v>211</v>
      </c>
      <c r="H287" s="5"/>
    </row>
    <row r="288" spans="1:13" ht="15">
      <c r="B288" s="76"/>
      <c r="H288" s="5"/>
    </row>
    <row r="289" spans="2:13" ht="15">
      <c r="B289" s="76"/>
      <c r="C289" s="8" t="str">
        <f>C278</f>
        <v>2019/20</v>
      </c>
      <c r="D289" s="8" t="str">
        <f t="shared" ref="D289:M289" si="131">D278</f>
        <v>2020/21</v>
      </c>
      <c r="E289" s="8" t="str">
        <f t="shared" si="131"/>
        <v>2021/22</v>
      </c>
      <c r="F289" s="8" t="str">
        <f t="shared" si="131"/>
        <v>2022/23</v>
      </c>
      <c r="G289" s="8" t="str">
        <f t="shared" si="131"/>
        <v>2023/24</v>
      </c>
      <c r="H289" s="8" t="str">
        <f t="shared" si="131"/>
        <v>2024/25</v>
      </c>
      <c r="I289" s="8" t="str">
        <f t="shared" si="131"/>
        <v>2025/26</v>
      </c>
      <c r="J289" s="8" t="str">
        <f t="shared" si="131"/>
        <v>2026/27</v>
      </c>
      <c r="K289" s="8" t="str">
        <f t="shared" si="131"/>
        <v>2027/28</v>
      </c>
      <c r="L289" s="8" t="str">
        <f t="shared" si="131"/>
        <v>2028/29</v>
      </c>
      <c r="M289" s="8" t="str">
        <f t="shared" si="131"/>
        <v>2029/30</v>
      </c>
    </row>
    <row r="290" spans="2:13" ht="15">
      <c r="B290" s="76"/>
      <c r="C290" s="501">
        <f>C53+C69-C15</f>
        <v>0</v>
      </c>
      <c r="D290" s="501">
        <f>D53+D69-D15</f>
        <v>0</v>
      </c>
      <c r="E290" s="501">
        <f>E53+E69-E15</f>
        <v>0</v>
      </c>
      <c r="F290" s="501">
        <f t="shared" ref="F290:M290" si="132">F53+F69-F15</f>
        <v>0</v>
      </c>
      <c r="G290" s="501">
        <f t="shared" si="132"/>
        <v>0</v>
      </c>
      <c r="H290" s="501">
        <f t="shared" si="132"/>
        <v>0</v>
      </c>
      <c r="I290" s="501">
        <f t="shared" si="132"/>
        <v>0</v>
      </c>
      <c r="J290" s="501">
        <f t="shared" si="132"/>
        <v>0</v>
      </c>
      <c r="K290" s="501">
        <f t="shared" si="132"/>
        <v>0</v>
      </c>
      <c r="L290" s="501">
        <f t="shared" si="132"/>
        <v>0</v>
      </c>
      <c r="M290" s="501">
        <f t="shared" si="132"/>
        <v>0</v>
      </c>
    </row>
    <row r="291" spans="2:13" ht="15">
      <c r="B291" s="76"/>
      <c r="H291" s="5"/>
    </row>
    <row r="292" spans="2:13" ht="15">
      <c r="B292" s="76" t="s">
        <v>263</v>
      </c>
      <c r="H292" s="5"/>
    </row>
    <row r="293" spans="2:13" ht="15">
      <c r="B293" s="76"/>
      <c r="C293" s="175" t="str">
        <f t="shared" ref="C293:M293" si="133">C262</f>
        <v>2019/20</v>
      </c>
      <c r="D293" s="175" t="str">
        <f t="shared" si="133"/>
        <v>2020/21</v>
      </c>
      <c r="E293" s="175" t="str">
        <f t="shared" si="133"/>
        <v>2021/22</v>
      </c>
      <c r="F293" s="175" t="str">
        <f t="shared" si="133"/>
        <v>2022/23</v>
      </c>
      <c r="G293" s="175" t="str">
        <f t="shared" si="133"/>
        <v>2023/24</v>
      </c>
      <c r="H293" s="175" t="str">
        <f t="shared" si="133"/>
        <v>2024/25</v>
      </c>
      <c r="I293" s="175" t="str">
        <f t="shared" si="133"/>
        <v>2025/26</v>
      </c>
      <c r="J293" s="175" t="str">
        <f t="shared" si="133"/>
        <v>2026/27</v>
      </c>
      <c r="K293" s="175" t="str">
        <f t="shared" si="133"/>
        <v>2027/28</v>
      </c>
      <c r="L293" s="175" t="str">
        <f t="shared" si="133"/>
        <v>2028/29</v>
      </c>
      <c r="M293" s="175" t="str">
        <f t="shared" si="133"/>
        <v>2029/30</v>
      </c>
    </row>
    <row r="294" spans="2:13" ht="13.15">
      <c r="B294" s="348" t="s">
        <v>267</v>
      </c>
      <c r="C294" s="429">
        <f>C36-C15+C279-C290</f>
        <v>26112.897080204199</v>
      </c>
      <c r="D294" s="429">
        <f t="shared" ref="D294:M294" si="134">D36-D15+D279-D290</f>
        <v>26475.122719025356</v>
      </c>
      <c r="E294" s="429">
        <f t="shared" si="134"/>
        <v>25967.655685315305</v>
      </c>
      <c r="F294" s="429">
        <f t="shared" si="134"/>
        <v>25903.507334614631</v>
      </c>
      <c r="G294" s="429">
        <f t="shared" si="134"/>
        <v>25773.231755308927</v>
      </c>
      <c r="H294" s="429">
        <f t="shared" si="134"/>
        <v>26101.765962376568</v>
      </c>
      <c r="I294" s="429">
        <f t="shared" si="134"/>
        <v>26230.045309292349</v>
      </c>
      <c r="J294" s="429">
        <f t="shared" si="134"/>
        <v>26169.081515018908</v>
      </c>
      <c r="K294" s="429">
        <f t="shared" si="134"/>
        <v>26063.766139381602</v>
      </c>
      <c r="L294" s="429">
        <f t="shared" si="134"/>
        <v>26463.543563713112</v>
      </c>
      <c r="M294" s="429">
        <f t="shared" si="134"/>
        <v>26194.22590175521</v>
      </c>
    </row>
    <row r="295" spans="2:13" ht="12.75" customHeight="1">
      <c r="B295" s="1467" t="s">
        <v>264</v>
      </c>
      <c r="C295" s="1468"/>
      <c r="D295" s="1468"/>
      <c r="E295" s="1468"/>
      <c r="F295" s="1468"/>
      <c r="G295" s="1468"/>
      <c r="H295" s="1468"/>
      <c r="I295" s="1468"/>
      <c r="J295" s="1468"/>
      <c r="K295" s="1468"/>
      <c r="L295" s="1468"/>
      <c r="M295" s="1468"/>
    </row>
    <row r="296" spans="2:13" ht="13.15">
      <c r="B296" s="311" t="s">
        <v>40</v>
      </c>
      <c r="C296" s="271">
        <f>IF(C294&lt;0,0,C294)</f>
        <v>26112.897080204199</v>
      </c>
      <c r="D296" s="271">
        <f t="shared" ref="D296:M296" si="135">IF(D294&lt;0,0,D294)</f>
        <v>26475.122719025356</v>
      </c>
      <c r="E296" s="271">
        <f t="shared" si="135"/>
        <v>25967.655685315305</v>
      </c>
      <c r="F296" s="271">
        <f t="shared" si="135"/>
        <v>25903.507334614631</v>
      </c>
      <c r="G296" s="271">
        <f t="shared" si="135"/>
        <v>25773.231755308927</v>
      </c>
      <c r="H296" s="271">
        <f t="shared" si="135"/>
        <v>26101.765962376568</v>
      </c>
      <c r="I296" s="271">
        <f t="shared" si="135"/>
        <v>26230.045309292349</v>
      </c>
      <c r="J296" s="271">
        <f t="shared" si="135"/>
        <v>26169.081515018908</v>
      </c>
      <c r="K296" s="271">
        <f t="shared" si="135"/>
        <v>26063.766139381602</v>
      </c>
      <c r="L296" s="271">
        <f t="shared" si="135"/>
        <v>26463.543563713112</v>
      </c>
      <c r="M296" s="271">
        <f t="shared" si="135"/>
        <v>26194.22590175521</v>
      </c>
    </row>
    <row r="297" spans="2:13" ht="15">
      <c r="B297" s="325"/>
      <c r="C297" s="295"/>
      <c r="D297" s="295"/>
      <c r="E297" s="295"/>
      <c r="F297" s="295"/>
      <c r="G297" s="295"/>
      <c r="H297" s="312"/>
      <c r="I297" s="295"/>
      <c r="J297" s="295"/>
      <c r="K297" s="295"/>
      <c r="L297" s="295"/>
      <c r="M297" s="295"/>
    </row>
    <row r="298" spans="2:13" ht="15">
      <c r="B298" s="325" t="s">
        <v>174</v>
      </c>
      <c r="C298" s="295"/>
      <c r="D298" s="295"/>
      <c r="E298" s="295"/>
      <c r="F298" s="295"/>
      <c r="G298" s="295"/>
      <c r="H298" s="312"/>
      <c r="I298" s="295"/>
      <c r="J298" s="295"/>
      <c r="K298" s="295"/>
      <c r="L298" s="295"/>
      <c r="M298" s="295"/>
    </row>
    <row r="299" spans="2:13" ht="15">
      <c r="B299" s="325"/>
      <c r="C299" s="295"/>
      <c r="D299" s="295"/>
      <c r="E299" s="295"/>
      <c r="F299" s="295"/>
      <c r="G299" s="295"/>
      <c r="H299" s="312"/>
      <c r="I299" s="295"/>
      <c r="J299" s="295"/>
      <c r="K299" s="295"/>
      <c r="L299" s="295"/>
      <c r="M299" s="295"/>
    </row>
    <row r="300" spans="2:13" ht="13.15">
      <c r="B300" s="326" t="s">
        <v>46</v>
      </c>
      <c r="C300" s="295"/>
      <c r="D300" s="295"/>
      <c r="E300" s="295"/>
      <c r="F300" s="295"/>
      <c r="G300" s="295"/>
      <c r="H300" s="310"/>
      <c r="I300" s="295"/>
      <c r="J300" s="295"/>
      <c r="K300" s="295"/>
      <c r="L300" s="295"/>
      <c r="M300" s="295"/>
    </row>
    <row r="301" spans="2:13">
      <c r="B301" s="295"/>
      <c r="C301" s="295"/>
      <c r="D301" s="295"/>
      <c r="E301" s="295"/>
      <c r="F301" s="295"/>
      <c r="G301" s="295"/>
      <c r="H301" s="310"/>
      <c r="I301" s="295"/>
      <c r="J301" s="295"/>
      <c r="K301" s="295"/>
      <c r="L301" s="295"/>
      <c r="M301" s="295"/>
    </row>
    <row r="302" spans="2:13" ht="13.15">
      <c r="B302" s="323" t="str">
        <f t="shared" ref="B302:B313" si="136">B262</f>
        <v>Age group</v>
      </c>
      <c r="C302" s="323" t="str">
        <f>C293</f>
        <v>2019/20</v>
      </c>
      <c r="D302" s="323" t="str">
        <f t="shared" ref="D302:M302" si="137">D293</f>
        <v>2020/21</v>
      </c>
      <c r="E302" s="323" t="str">
        <f t="shared" si="137"/>
        <v>2021/22</v>
      </c>
      <c r="F302" s="323" t="str">
        <f t="shared" si="137"/>
        <v>2022/23</v>
      </c>
      <c r="G302" s="323" t="str">
        <f t="shared" si="137"/>
        <v>2023/24</v>
      </c>
      <c r="H302" s="323" t="str">
        <f t="shared" si="137"/>
        <v>2024/25</v>
      </c>
      <c r="I302" s="323" t="str">
        <f t="shared" si="137"/>
        <v>2025/26</v>
      </c>
      <c r="J302" s="323" t="str">
        <f t="shared" si="137"/>
        <v>2026/27</v>
      </c>
      <c r="K302" s="323" t="str">
        <f t="shared" si="137"/>
        <v>2027/28</v>
      </c>
      <c r="L302" s="323" t="str">
        <f t="shared" si="137"/>
        <v>2028/29</v>
      </c>
      <c r="M302" s="323" t="str">
        <f t="shared" si="137"/>
        <v>2029/30</v>
      </c>
    </row>
    <row r="303" spans="2:13" ht="13.15">
      <c r="B303" s="323" t="str">
        <f t="shared" si="136"/>
        <v>20-24</v>
      </c>
      <c r="C303" s="429">
        <f>C$296*Entrant_age_breakdowns!$K59*$G$31</f>
        <v>1042.8506250604271</v>
      </c>
      <c r="D303" s="429">
        <f>D$296*Entrant_age_breakdowns!$K59*$G$31</f>
        <v>1057.3165509474447</v>
      </c>
      <c r="E303" s="429">
        <f>E$296*Entrant_age_breakdowns!$K59*$G$31</f>
        <v>1037.05023152388</v>
      </c>
      <c r="F303" s="429">
        <f>F$296*Entrant_age_breakdowns!$K59*$G$31</f>
        <v>1034.4883883312491</v>
      </c>
      <c r="G303" s="429">
        <f>G$296*Entrant_age_breakdowns!$K59*$G$31</f>
        <v>1029.2856730257899</v>
      </c>
      <c r="H303" s="429">
        <f>H$296*Entrant_age_breakdowns!$K59*$G$31</f>
        <v>1042.4060901952028</v>
      </c>
      <c r="I303" s="429">
        <f>I$296*Entrant_age_breakdowns!$K59*$G$31</f>
        <v>1047.5290835077631</v>
      </c>
      <c r="J303" s="429">
        <f>J$296*Entrant_age_breakdowns!$K59*$G$31</f>
        <v>1045.0944194883384</v>
      </c>
      <c r="K303" s="429">
        <f>K$296*Entrant_age_breakdowns!$K59*$G$31</f>
        <v>1040.8885205804345</v>
      </c>
      <c r="L303" s="429">
        <f>L$296*Entrant_age_breakdowns!$K59*$G$31</f>
        <v>1056.8541231548504</v>
      </c>
      <c r="M303" s="429">
        <f>M$296*Entrant_age_breakdowns!$K59*$G$31</f>
        <v>1046.0985914629828</v>
      </c>
    </row>
    <row r="304" spans="2:13" ht="13.15">
      <c r="B304" s="323" t="str">
        <f t="shared" si="136"/>
        <v>25-29</v>
      </c>
      <c r="C304" s="429">
        <f>C$296*Entrant_age_breakdowns!$K60*$G$31</f>
        <v>897.47357877737466</v>
      </c>
      <c r="D304" s="429">
        <f>D$296*Entrant_age_breakdowns!$K60*$G$31</f>
        <v>909.92290369905061</v>
      </c>
      <c r="E304" s="429">
        <f>E$296*Entrant_age_breakdowns!$K60*$G$31</f>
        <v>892.48178050783804</v>
      </c>
      <c r="F304" s="429">
        <f>F$296*Entrant_age_breakdowns!$K60*$G$31</f>
        <v>890.27706726980955</v>
      </c>
      <c r="G304" s="429">
        <f>G$296*Entrant_age_breakdowns!$K60*$G$31</f>
        <v>885.79962878308493</v>
      </c>
      <c r="H304" s="429">
        <f>H$296*Entrant_age_breakdowns!$K60*$G$31</f>
        <v>897.0910136364073</v>
      </c>
      <c r="I304" s="429">
        <f>I$296*Entrant_age_breakdowns!$K60*$G$31</f>
        <v>901.49984365653586</v>
      </c>
      <c r="J304" s="429">
        <f>J$296*Entrant_age_breakdowns!$K60*$G$31</f>
        <v>899.4045803675034</v>
      </c>
      <c r="K304" s="429">
        <f>K$296*Entrant_age_breakdowns!$K60*$G$31</f>
        <v>895.78499856533142</v>
      </c>
      <c r="L304" s="429">
        <f>L$296*Entrant_age_breakdowns!$K60*$G$31</f>
        <v>909.52493996774263</v>
      </c>
      <c r="M304" s="429">
        <f>M$296*Entrant_age_breakdowns!$K60*$G$31</f>
        <v>900.26876723581904</v>
      </c>
    </row>
    <row r="305" spans="1:13" ht="13.15">
      <c r="B305" s="323" t="str">
        <f t="shared" si="136"/>
        <v>30-34</v>
      </c>
      <c r="C305" s="429">
        <f>C$296*Entrant_age_breakdowns!$K61*$G$31</f>
        <v>460.3708219600876</v>
      </c>
      <c r="D305" s="429">
        <f>D$296*Entrant_age_breakdowns!$K61*$G$31</f>
        <v>466.7568661652528</v>
      </c>
      <c r="E305" s="429">
        <f>E$296*Entrant_age_breakdowns!$K61*$G$31</f>
        <v>457.8102136850938</v>
      </c>
      <c r="F305" s="429">
        <f>F$296*Entrant_age_breakdowns!$K61*$G$31</f>
        <v>456.67927716553618</v>
      </c>
      <c r="G305" s="429">
        <f>G$296*Entrant_age_breakdowns!$K61*$G$31</f>
        <v>454.38251647513545</v>
      </c>
      <c r="H305" s="429">
        <f>H$296*Entrant_age_breakdowns!$K61*$G$31</f>
        <v>460.17458016248457</v>
      </c>
      <c r="I305" s="429">
        <f>I$296*Entrant_age_breakdowns!$K61*$G$31</f>
        <v>462.43614724172267</v>
      </c>
      <c r="J305" s="429">
        <f>J$296*Entrant_age_breakdowns!$K61*$G$31</f>
        <v>461.36135450642149</v>
      </c>
      <c r="K305" s="429">
        <f>K$296*Entrant_age_breakdowns!$K61*$G$31</f>
        <v>459.50464263342377</v>
      </c>
      <c r="L305" s="429">
        <f>L$296*Entrant_age_breakdowns!$K61*$G$31</f>
        <v>466.55272545913624</v>
      </c>
      <c r="M305" s="429">
        <f>M$296*Entrant_age_breakdowns!$K61*$G$31</f>
        <v>461.80465047446057</v>
      </c>
    </row>
    <row r="306" spans="1:13" ht="13.15">
      <c r="B306" s="323" t="str">
        <f t="shared" si="136"/>
        <v>35-39</v>
      </c>
      <c r="C306" s="429">
        <f>C$296*Entrant_age_breakdowns!$K62*$G$31</f>
        <v>363.44756865746035</v>
      </c>
      <c r="D306" s="429">
        <f>D$296*Entrant_age_breakdowns!$K62*$G$31</f>
        <v>368.48913977576979</v>
      </c>
      <c r="E306" s="429">
        <f>E$296*Entrant_age_breakdowns!$K62*$G$31</f>
        <v>361.42605294135063</v>
      </c>
      <c r="F306" s="429">
        <f>F$296*Entrant_age_breakdowns!$K62*$G$31</f>
        <v>360.53321588754017</v>
      </c>
      <c r="G306" s="429">
        <f>G$296*Entrant_age_breakdowns!$K62*$G$31</f>
        <v>358.71999913075246</v>
      </c>
      <c r="H306" s="429">
        <f>H$296*Entrant_age_breakdowns!$K62*$G$31</f>
        <v>363.29264223552917</v>
      </c>
      <c r="I306" s="429">
        <f>I$296*Entrant_age_breakdowns!$K62*$G$31</f>
        <v>365.07807479792575</v>
      </c>
      <c r="J306" s="429">
        <f>J$296*Entrant_age_breakdowns!$K62*$G$31</f>
        <v>364.22956140866978</v>
      </c>
      <c r="K306" s="429">
        <f>K$296*Entrant_age_breakdowns!$K62*$G$31</f>
        <v>362.76374866870219</v>
      </c>
      <c r="L306" s="429">
        <f>L$296*Entrant_age_breakdowns!$K62*$G$31</f>
        <v>368.32797742628338</v>
      </c>
      <c r="M306" s="429">
        <f>M$296*Entrant_age_breakdowns!$K62*$G$31</f>
        <v>364.57952894373966</v>
      </c>
    </row>
    <row r="307" spans="1:13" ht="13.15">
      <c r="B307" s="323" t="str">
        <f t="shared" si="136"/>
        <v>40-44</v>
      </c>
      <c r="C307" s="429">
        <f>C$296*Entrant_age_breakdowns!$K63*$G$31</f>
        <v>331.76032381311427</v>
      </c>
      <c r="D307" s="429">
        <f>D$296*Entrant_age_breakdowns!$K63*$G$31</f>
        <v>336.36234460229053</v>
      </c>
      <c r="E307" s="429">
        <f>E$296*Entrant_age_breakdowns!$K63*$G$31</f>
        <v>329.9150543261091</v>
      </c>
      <c r="F307" s="429">
        <f>F$296*Entrant_age_breakdowns!$K63*$G$31</f>
        <v>329.10005943928496</v>
      </c>
      <c r="G307" s="429">
        <f>G$296*Entrant_age_breakdowns!$K63*$G$31</f>
        <v>327.44492832753383</v>
      </c>
      <c r="H307" s="429">
        <f>H$296*Entrant_age_breakdowns!$K63*$G$31</f>
        <v>331.61890468050893</v>
      </c>
      <c r="I307" s="429">
        <f>I$296*Entrant_age_breakdowns!$K63*$G$31</f>
        <v>333.24867396809884</v>
      </c>
      <c r="J307" s="429">
        <f>J$296*Entrant_age_breakdowns!$K63*$G$31</f>
        <v>332.47413837877258</v>
      </c>
      <c r="K307" s="429">
        <f>K$296*Entrant_age_breakdowns!$K63*$G$31</f>
        <v>331.13612279909108</v>
      </c>
      <c r="L307" s="429">
        <f>L$296*Entrant_age_breakdowns!$K63*$G$31</f>
        <v>336.21523322265028</v>
      </c>
      <c r="M307" s="429">
        <f>M$296*Entrant_age_breakdowns!$K63*$G$31</f>
        <v>332.79359392826967</v>
      </c>
    </row>
    <row r="308" spans="1:13" ht="13.15">
      <c r="B308" s="323" t="str">
        <f t="shared" si="136"/>
        <v>45-49</v>
      </c>
      <c r="C308" s="429">
        <f>C$296*Entrant_age_breakdowns!$K64*$G$31</f>
        <v>267.35682301341978</v>
      </c>
      <c r="D308" s="429">
        <f>D$296*Entrant_age_breakdowns!$K64*$G$31</f>
        <v>271.06546919357294</v>
      </c>
      <c r="E308" s="429">
        <f>E$296*Entrant_age_breakdowns!$K64*$G$31</f>
        <v>265.86976940200839</v>
      </c>
      <c r="F308" s="429">
        <f>F$296*Entrant_age_breakdowns!$K64*$G$31</f>
        <v>265.21298669451312</v>
      </c>
      <c r="G308" s="429">
        <f>G$296*Entrant_age_breakdowns!$K64*$G$31</f>
        <v>263.87916054368702</v>
      </c>
      <c r="H308" s="429">
        <f>H$296*Entrant_age_breakdowns!$K64*$G$31</f>
        <v>267.24285709497565</v>
      </c>
      <c r="I308" s="429">
        <f>I$296*Entrant_age_breakdowns!$K64*$G$31</f>
        <v>268.55624482611478</v>
      </c>
      <c r="J308" s="429">
        <f>J$296*Entrant_age_breakdowns!$K64*$G$31</f>
        <v>267.93206719060657</v>
      </c>
      <c r="K308" s="429">
        <f>K$296*Entrant_age_breakdowns!$K64*$G$31</f>
        <v>266.85379601455236</v>
      </c>
      <c r="L308" s="429">
        <f>L$296*Entrant_age_breakdowns!$K64*$G$31</f>
        <v>270.9469160446078</v>
      </c>
      <c r="M308" s="429">
        <f>M$296*Entrant_age_breakdowns!$K64*$G$31</f>
        <v>268.18950792319902</v>
      </c>
    </row>
    <row r="309" spans="1:13" ht="13.15">
      <c r="B309" s="323" t="str">
        <f t="shared" si="136"/>
        <v>50-54</v>
      </c>
      <c r="C309" s="429">
        <f>C$296*Entrant_age_breakdowns!$K65*$G$31</f>
        <v>174.23254160003003</v>
      </c>
      <c r="D309" s="429">
        <f>D$296*Entrant_age_breakdowns!$K65*$G$31</f>
        <v>176.64941221728333</v>
      </c>
      <c r="E309" s="429">
        <f>E$296*Entrant_age_breakdowns!$K65*$G$31</f>
        <v>173.26345045325684</v>
      </c>
      <c r="F309" s="429">
        <f>F$296*Entrant_age_breakdowns!$K65*$G$31</f>
        <v>172.83543474333007</v>
      </c>
      <c r="G309" s="429">
        <f>G$296*Entrant_age_breakdowns!$K65*$G$31</f>
        <v>171.96619969747769</v>
      </c>
      <c r="H309" s="429">
        <f>H$296*Entrant_age_breakdowns!$K65*$G$31</f>
        <v>174.15827167341098</v>
      </c>
      <c r="I309" s="429">
        <f>I$296*Entrant_age_breakdowns!$K65*$G$31</f>
        <v>175.01418729929043</v>
      </c>
      <c r="J309" s="429">
        <f>J$296*Entrant_age_breakdowns!$K65*$G$31</f>
        <v>174.60741983916458</v>
      </c>
      <c r="K309" s="429">
        <f>K$296*Entrant_age_breakdowns!$K65*$G$31</f>
        <v>173.90472624256779</v>
      </c>
      <c r="L309" s="429">
        <f>L$296*Entrant_age_breakdowns!$K65*$G$31</f>
        <v>176.57215285944812</v>
      </c>
      <c r="M309" s="429">
        <f>M$296*Entrant_age_breakdowns!$K65*$G$31</f>
        <v>174.77519020928415</v>
      </c>
    </row>
    <row r="310" spans="1:13" ht="13.15">
      <c r="B310" s="323" t="str">
        <f t="shared" si="136"/>
        <v>55-59</v>
      </c>
      <c r="C310" s="429">
        <f>C$296*Entrant_age_breakdowns!$K66*$G$31</f>
        <v>94.508113015342815</v>
      </c>
      <c r="D310" s="429">
        <f>D$296*Entrant_age_breakdowns!$K66*$G$31</f>
        <v>95.819084429415312</v>
      </c>
      <c r="E310" s="429">
        <f>E$296*Entrant_age_breakdowns!$K66*$G$31</f>
        <v>93.98245360189263</v>
      </c>
      <c r="F310" s="429">
        <f>F$296*Entrant_age_breakdowns!$K66*$G$31</f>
        <v>93.75028711499742</v>
      </c>
      <c r="G310" s="429">
        <f>G$296*Entrant_age_breakdowns!$K66*$G$31</f>
        <v>93.278792162355941</v>
      </c>
      <c r="H310" s="429">
        <f>H$296*Entrant_age_breakdowns!$K66*$G$31</f>
        <v>94.46782713904156</v>
      </c>
      <c r="I310" s="429">
        <f>I$296*Entrant_age_breakdowns!$K66*$G$31</f>
        <v>94.932097303267852</v>
      </c>
      <c r="J310" s="429">
        <f>J$296*Entrant_age_breakdowns!$K66*$G$31</f>
        <v>94.711456401519499</v>
      </c>
      <c r="K310" s="429">
        <f>K$296*Entrant_age_breakdowns!$K66*$G$31</f>
        <v>94.330297719952569</v>
      </c>
      <c r="L310" s="429">
        <f>L$296*Entrant_age_breakdowns!$K66*$G$31</f>
        <v>95.777177010429568</v>
      </c>
      <c r="M310" s="429">
        <f>M$296*Entrant_age_breakdowns!$K66*$G$31</f>
        <v>94.802459270181572</v>
      </c>
    </row>
    <row r="311" spans="1:13" ht="13.15">
      <c r="B311" s="323" t="str">
        <f t="shared" si="136"/>
        <v>60-64</v>
      </c>
      <c r="C311" s="429">
        <f>C$296*Entrant_age_breakdowns!$K67*$G$31</f>
        <v>43.168210640357898</v>
      </c>
      <c r="D311" s="429">
        <f>D$296*Entrant_age_breakdowns!$K67*$G$31</f>
        <v>43.767019444602902</v>
      </c>
      <c r="E311" s="429">
        <f>E$296*Entrant_age_breakdowns!$K67*$G$31</f>
        <v>42.928106636998727</v>
      </c>
      <c r="F311" s="429">
        <f>F$296*Entrant_age_breakdowns!$K67*$G$31</f>
        <v>42.822060589837704</v>
      </c>
      <c r="G311" s="429">
        <f>G$296*Entrant_age_breakdowns!$K67*$G$31</f>
        <v>42.606697138149819</v>
      </c>
      <c r="H311" s="429">
        <f>H$296*Entrant_age_breakdowns!$K67*$G$31</f>
        <v>43.149809371530083</v>
      </c>
      <c r="I311" s="429">
        <f>I$296*Entrant_age_breakdowns!$K67*$G$31</f>
        <v>43.361872776500427</v>
      </c>
      <c r="J311" s="429">
        <f>J$296*Entrant_age_breakdowns!$K67*$G$31</f>
        <v>43.261091239141763</v>
      </c>
      <c r="K311" s="429">
        <f>K$296*Entrant_age_breakdowns!$K67*$G$31</f>
        <v>43.086990437334293</v>
      </c>
      <c r="L311" s="429">
        <f>L$296*Entrant_age_breakdowns!$K67*$G$31</f>
        <v>43.747877508186534</v>
      </c>
      <c r="M311" s="429">
        <f>M$296*Entrant_age_breakdowns!$K67*$G$31</f>
        <v>43.302658368967357</v>
      </c>
    </row>
    <row r="312" spans="1:13" ht="13.15">
      <c r="B312" s="323" t="str">
        <f t="shared" si="136"/>
        <v>65 plus</v>
      </c>
      <c r="C312" s="429">
        <f>C$296*Entrant_age_breakdowns!$K68*$G$31</f>
        <v>12.16476097955187</v>
      </c>
      <c r="D312" s="429">
        <f>D$296*Entrant_age_breakdowns!$K68*$G$31</f>
        <v>12.333504734922672</v>
      </c>
      <c r="E312" s="429">
        <f>E$296*Entrant_age_breakdowns!$K68*$G$31</f>
        <v>12.097099898219785</v>
      </c>
      <c r="F312" s="429">
        <f>F$296*Entrant_age_breakdowns!$K68*$G$31</f>
        <v>12.067216222306332</v>
      </c>
      <c r="G312" s="429">
        <f>G$296*Entrant_age_breakdowns!$K68*$G$31</f>
        <v>12.006527005064022</v>
      </c>
      <c r="H312" s="429">
        <f>H$296*Entrant_age_breakdowns!$K68*$G$31</f>
        <v>12.159575519378974</v>
      </c>
      <c r="I312" s="429">
        <f>I$296*Entrant_age_breakdowns!$K68*$G$31</f>
        <v>12.21933478657367</v>
      </c>
      <c r="J312" s="429">
        <f>J$296*Entrant_age_breakdowns!$K68*$G$31</f>
        <v>12.190934644549397</v>
      </c>
      <c r="K312" s="429">
        <f>K$296*Entrant_age_breakdowns!$K68*$G$31</f>
        <v>12.141873203064577</v>
      </c>
      <c r="L312" s="429">
        <f>L$296*Entrant_age_breakdowns!$K68*$G$31</f>
        <v>12.328110555322993</v>
      </c>
      <c r="M312" s="429">
        <f>M$296*Entrant_age_breakdowns!$K68*$G$31</f>
        <v>12.202648222467813</v>
      </c>
    </row>
    <row r="313" spans="1:13" ht="13.15">
      <c r="B313" s="323" t="str">
        <f t="shared" si="136"/>
        <v>Total</v>
      </c>
      <c r="C313" s="429">
        <f>SUM(C303:C312)</f>
        <v>3687.3333675171652</v>
      </c>
      <c r="D313" s="429">
        <f t="shared" ref="D313:M313" si="138">SUM(D303:D312)</f>
        <v>3738.4822952096056</v>
      </c>
      <c r="E313" s="429">
        <f t="shared" si="138"/>
        <v>3666.8242129766477</v>
      </c>
      <c r="F313" s="429">
        <f t="shared" si="138"/>
        <v>3657.7659934584049</v>
      </c>
      <c r="G313" s="429">
        <f t="shared" si="138"/>
        <v>3639.3701222890313</v>
      </c>
      <c r="H313" s="429">
        <f t="shared" si="138"/>
        <v>3685.7615717084695</v>
      </c>
      <c r="I313" s="429">
        <f t="shared" si="138"/>
        <v>3703.8755601637936</v>
      </c>
      <c r="J313" s="429">
        <f t="shared" si="138"/>
        <v>3695.267023464688</v>
      </c>
      <c r="K313" s="429">
        <f t="shared" si="138"/>
        <v>3680.3957168644547</v>
      </c>
      <c r="L313" s="429">
        <f t="shared" si="138"/>
        <v>3736.8472332086571</v>
      </c>
      <c r="M313" s="429">
        <f t="shared" si="138"/>
        <v>3698.8175960393719</v>
      </c>
    </row>
    <row r="314" spans="1:13">
      <c r="A314" s="1080">
        <f>SUM(C314:M314)</f>
        <v>0</v>
      </c>
      <c r="B314" s="1080"/>
      <c r="C314" s="1080">
        <f t="shared" ref="C314:M314" si="139">SUM(C303:C312)-C313</f>
        <v>0</v>
      </c>
      <c r="D314" s="1080">
        <f t="shared" si="139"/>
        <v>0</v>
      </c>
      <c r="E314" s="1080">
        <f t="shared" si="139"/>
        <v>0</v>
      </c>
      <c r="F314" s="1080">
        <f t="shared" si="139"/>
        <v>0</v>
      </c>
      <c r="G314" s="1080">
        <f t="shared" si="139"/>
        <v>0</v>
      </c>
      <c r="H314" s="1080">
        <f t="shared" si="139"/>
        <v>0</v>
      </c>
      <c r="I314" s="1080">
        <f t="shared" si="139"/>
        <v>0</v>
      </c>
      <c r="J314" s="1080">
        <f t="shared" si="139"/>
        <v>0</v>
      </c>
      <c r="K314" s="1080">
        <f t="shared" si="139"/>
        <v>0</v>
      </c>
      <c r="L314" s="1080">
        <f t="shared" si="139"/>
        <v>0</v>
      </c>
      <c r="M314" s="1080">
        <f t="shared" si="139"/>
        <v>0</v>
      </c>
    </row>
    <row r="315" spans="1:13">
      <c r="A315" s="10"/>
      <c r="C315" s="10"/>
      <c r="D315" s="10"/>
      <c r="E315" s="10"/>
      <c r="F315" s="10"/>
      <c r="G315" s="10"/>
      <c r="H315" s="10"/>
      <c r="I315" s="10"/>
      <c r="J315" s="10"/>
      <c r="K315" s="10"/>
      <c r="L315" s="10"/>
      <c r="M315" s="10"/>
    </row>
    <row r="316" spans="1:13" ht="13.15">
      <c r="B316" s="74" t="s">
        <v>47</v>
      </c>
      <c r="H316" s="11"/>
    </row>
    <row r="317" spans="1:13">
      <c r="H317" s="11"/>
    </row>
    <row r="318" spans="1:13" ht="13.15">
      <c r="B318" s="148" t="str">
        <f t="shared" ref="B318:B329" si="140">B302</f>
        <v>Age group</v>
      </c>
      <c r="C318" s="148" t="str">
        <f>C293</f>
        <v>2019/20</v>
      </c>
      <c r="D318" s="148" t="str">
        <f t="shared" ref="D318:M318" si="141">D302</f>
        <v>2020/21</v>
      </c>
      <c r="E318" s="148" t="str">
        <f t="shared" si="141"/>
        <v>2021/22</v>
      </c>
      <c r="F318" s="148" t="str">
        <f t="shared" si="141"/>
        <v>2022/23</v>
      </c>
      <c r="G318" s="148" t="str">
        <f t="shared" si="141"/>
        <v>2023/24</v>
      </c>
      <c r="H318" s="148" t="str">
        <f t="shared" si="141"/>
        <v>2024/25</v>
      </c>
      <c r="I318" s="148" t="str">
        <f t="shared" si="141"/>
        <v>2025/26</v>
      </c>
      <c r="J318" s="148" t="str">
        <f t="shared" si="141"/>
        <v>2026/27</v>
      </c>
      <c r="K318" s="148" t="str">
        <f t="shared" si="141"/>
        <v>2027/28</v>
      </c>
      <c r="L318" s="148" t="str">
        <f t="shared" si="141"/>
        <v>2028/29</v>
      </c>
      <c r="M318" s="148" t="str">
        <f t="shared" si="141"/>
        <v>2029/30</v>
      </c>
    </row>
    <row r="319" spans="1:13" ht="13.15">
      <c r="B319" s="148" t="str">
        <f t="shared" si="140"/>
        <v>20-24</v>
      </c>
      <c r="C319" s="429">
        <f>C$296*Entrant_age_breakdowns!$K59*$H$31</f>
        <v>6342.3918599622602</v>
      </c>
      <c r="D319" s="429">
        <f>D$296*Entrant_age_breakdowns!$K59*$H$31</f>
        <v>6430.3704912138091</v>
      </c>
      <c r="E319" s="429">
        <f>E$296*Entrant_age_breakdowns!$K59*$H$31</f>
        <v>6307.1151215044956</v>
      </c>
      <c r="F319" s="429">
        <f>F$296*Entrant_age_breakdowns!$K59*$H$31</f>
        <v>6291.5345455130864</v>
      </c>
      <c r="G319" s="429">
        <f>G$296*Entrant_age_breakdowns!$K59*$H$31</f>
        <v>6259.8927567371211</v>
      </c>
      <c r="H319" s="429">
        <f>H$296*Entrant_age_breakdowns!$K59*$H$31</f>
        <v>6339.6882950960025</v>
      </c>
      <c r="I319" s="429">
        <f>I$296*Entrant_age_breakdowns!$K59*$H$31</f>
        <v>6370.8452319606104</v>
      </c>
      <c r="J319" s="429">
        <f>J$296*Entrant_age_breakdowns!$K59*$H$31</f>
        <v>6356.0381321828763</v>
      </c>
      <c r="K319" s="429">
        <f>K$296*Entrant_age_breakdowns!$K59*$H$31</f>
        <v>6330.458765055615</v>
      </c>
      <c r="L319" s="429">
        <f>L$296*Entrant_age_breakdowns!$K59*$H$31</f>
        <v>6427.5581054347804</v>
      </c>
      <c r="M319" s="429">
        <f>M$296*Entrant_age_breakdowns!$K59*$H$31</f>
        <v>6362.1452888599097</v>
      </c>
    </row>
    <row r="320" spans="1:13" ht="13.15">
      <c r="B320" s="148" t="str">
        <f t="shared" si="140"/>
        <v>25-29</v>
      </c>
      <c r="C320" s="429">
        <f>C$296*Entrant_age_breakdowns!$K60*$H$31</f>
        <v>5458.2401197093723</v>
      </c>
      <c r="D320" s="429">
        <f>D$296*Entrant_age_breakdowns!$K60*$H$31</f>
        <v>5533.9542202217899</v>
      </c>
      <c r="E320" s="429">
        <f>E$296*Entrant_age_breakdowns!$K60*$H$31</f>
        <v>5427.8810827097559</v>
      </c>
      <c r="F320" s="429">
        <f>F$296*Entrant_age_breakdowns!$K60*$H$31</f>
        <v>5414.4724938300087</v>
      </c>
      <c r="G320" s="429">
        <f>G$296*Entrant_age_breakdowns!$K60*$H$31</f>
        <v>5387.241681737396</v>
      </c>
      <c r="H320" s="429">
        <f>H$296*Entrant_age_breakdowns!$K60*$H$31</f>
        <v>5455.9134412976528</v>
      </c>
      <c r="I320" s="429">
        <f>I$296*Entrant_age_breakdowns!$K60*$H$31</f>
        <v>5482.7269915412462</v>
      </c>
      <c r="J320" s="429">
        <f>J$296*Entrant_age_breakdowns!$K60*$H$31</f>
        <v>5469.9840535696003</v>
      </c>
      <c r="K320" s="429">
        <f>K$296*Entrant_age_breakdowns!$K60*$H$31</f>
        <v>5447.9705402179316</v>
      </c>
      <c r="L320" s="429">
        <f>L$296*Entrant_age_breakdowns!$K60*$H$31</f>
        <v>5531.5338909154125</v>
      </c>
      <c r="M320" s="429">
        <f>M$296*Entrant_age_breakdowns!$K60*$H$31</f>
        <v>5475.2398511185293</v>
      </c>
    </row>
    <row r="321" spans="1:14" ht="13.15">
      <c r="B321" s="148" t="str">
        <f t="shared" si="140"/>
        <v>30-34</v>
      </c>
      <c r="C321" s="429">
        <f>C$296*Entrant_age_breakdowns!$K61*$H$31</f>
        <v>2799.8757286975842</v>
      </c>
      <c r="D321" s="429">
        <f>D$296*Entrant_age_breakdowns!$K61*$H$31</f>
        <v>2838.714267804613</v>
      </c>
      <c r="E321" s="429">
        <f>E$296*Entrant_age_breakdowns!$K61*$H$31</f>
        <v>2784.3026632080455</v>
      </c>
      <c r="F321" s="429">
        <f>F$296*Entrant_age_breakdowns!$K61*$H$31</f>
        <v>2777.4245519969018</v>
      </c>
      <c r="G321" s="429">
        <f>G$296*Entrant_age_breakdowns!$K61*$H$31</f>
        <v>2763.4561504281392</v>
      </c>
      <c r="H321" s="429">
        <f>H$296*Entrant_age_breakdowns!$K61*$H$31</f>
        <v>2798.6822285454127</v>
      </c>
      <c r="I321" s="429">
        <f>I$296*Entrant_age_breakdowns!$K61*$H$31</f>
        <v>2812.4365901859278</v>
      </c>
      <c r="J321" s="429">
        <f>J$296*Entrant_age_breakdowns!$K61*$H$31</f>
        <v>2805.8999333227976</v>
      </c>
      <c r="K321" s="429">
        <f>K$296*Entrant_age_breakdowns!$K61*$H$31</f>
        <v>2794.6078134480904</v>
      </c>
      <c r="L321" s="429">
        <f>L$296*Entrant_age_breakdowns!$K61*$H$31</f>
        <v>2837.4727281999499</v>
      </c>
      <c r="M321" s="429">
        <f>M$296*Entrant_age_breakdowns!$K61*$H$31</f>
        <v>2808.5959634844348</v>
      </c>
    </row>
    <row r="322" spans="1:14" ht="13.15">
      <c r="B322" s="148" t="str">
        <f t="shared" si="140"/>
        <v>35-39</v>
      </c>
      <c r="C322" s="429">
        <f>C$296*Entrant_age_breakdowns!$K62*$H$31</f>
        <v>2210.4094734014111</v>
      </c>
      <c r="D322" s="429">
        <f>D$296*Entrant_age_breakdowns!$K62*$H$31</f>
        <v>2241.0712180979099</v>
      </c>
      <c r="E322" s="429">
        <f>E$296*Entrant_age_breakdowns!$K62*$H$31</f>
        <v>2198.1150522115145</v>
      </c>
      <c r="F322" s="429">
        <f>F$296*Entrant_age_breakdowns!$K62*$H$31</f>
        <v>2192.6850104334485</v>
      </c>
      <c r="G322" s="429">
        <f>G$296*Entrant_age_breakdowns!$K62*$H$31</f>
        <v>2181.6574184444894</v>
      </c>
      <c r="H322" s="429">
        <f>H$296*Entrant_age_breakdowns!$K62*$H$31</f>
        <v>2209.4672444246653</v>
      </c>
      <c r="I322" s="429">
        <f>I$296*Entrant_age_breakdowns!$K62*$H$31</f>
        <v>2220.325858955006</v>
      </c>
      <c r="J322" s="429">
        <f>J$296*Entrant_age_breakdowns!$K62*$H$31</f>
        <v>2215.1653841144466</v>
      </c>
      <c r="K322" s="429">
        <f>K$296*Entrant_age_breakdowns!$K62*$H$31</f>
        <v>2206.2506281879582</v>
      </c>
      <c r="L322" s="429">
        <f>L$296*Entrant_age_breakdowns!$K62*$H$31</f>
        <v>2240.0910635590412</v>
      </c>
      <c r="M322" s="429">
        <f>M$296*Entrant_age_breakdowns!$K62*$H$31</f>
        <v>2217.2938109402439</v>
      </c>
    </row>
    <row r="323" spans="1:14" ht="13.15">
      <c r="B323" s="148" t="str">
        <f t="shared" si="140"/>
        <v>40-44</v>
      </c>
      <c r="C323" s="429">
        <f>C$296*Entrant_age_breakdowns!$K63*$H$31</f>
        <v>2017.6945064292561</v>
      </c>
      <c r="D323" s="429">
        <f>D$296*Entrant_age_breakdowns!$K63*$H$31</f>
        <v>2045.6830011294987</v>
      </c>
      <c r="E323" s="429">
        <f>E$296*Entrant_age_breakdowns!$K63*$H$31</f>
        <v>2006.4719766703654</v>
      </c>
      <c r="F323" s="429">
        <f>F$296*Entrant_age_breakdowns!$K63*$H$31</f>
        <v>2001.5153541091959</v>
      </c>
      <c r="G323" s="429">
        <f>G$296*Entrant_age_breakdowns!$K63*$H$31</f>
        <v>1991.449204808348</v>
      </c>
      <c r="H323" s="429">
        <f>H$296*Entrant_age_breakdowns!$K63*$H$31</f>
        <v>2016.8344258636168</v>
      </c>
      <c r="I323" s="429">
        <f>I$296*Entrant_age_breakdowns!$K63*$H$31</f>
        <v>2026.7463300374557</v>
      </c>
      <c r="J323" s="429">
        <f>J$296*Entrant_age_breakdowns!$K63*$H$31</f>
        <v>2022.0357721694875</v>
      </c>
      <c r="K323" s="429">
        <f>K$296*Entrant_age_breakdowns!$K63*$H$31</f>
        <v>2013.8982509203795</v>
      </c>
      <c r="L323" s="429">
        <f>L$296*Entrant_age_breakdowns!$K63*$H$31</f>
        <v>2044.7883015490254</v>
      </c>
      <c r="M323" s="429">
        <f>M$296*Entrant_age_breakdowns!$K63*$H$31</f>
        <v>2023.9786317009116</v>
      </c>
    </row>
    <row r="324" spans="1:14" ht="13.15">
      <c r="B324" s="148" t="str">
        <f t="shared" si="140"/>
        <v>45-49</v>
      </c>
      <c r="C324" s="429">
        <f>C$296*Entrant_age_breakdowns!$K64*$H$31</f>
        <v>1626.0063495550282</v>
      </c>
      <c r="D324" s="429">
        <f>D$296*Entrant_age_breakdowns!$K64*$H$31</f>
        <v>1648.5615331827125</v>
      </c>
      <c r="E324" s="429">
        <f>E$296*Entrant_age_breakdowns!$K64*$H$31</f>
        <v>1616.9624112443075</v>
      </c>
      <c r="F324" s="429">
        <f>F$296*Entrant_age_breakdowns!$K64*$H$31</f>
        <v>1612.9680009254366</v>
      </c>
      <c r="G324" s="429">
        <f>G$296*Entrant_age_breakdowns!$K64*$H$31</f>
        <v>1604.8559588761605</v>
      </c>
      <c r="H324" s="429">
        <f>H$296*Entrant_age_breakdowns!$K64*$H$31</f>
        <v>1625.3132334978638</v>
      </c>
      <c r="I324" s="429">
        <f>I$296*Entrant_age_breakdowns!$K64*$H$31</f>
        <v>1633.3009735008661</v>
      </c>
      <c r="J324" s="429">
        <f>J$296*Entrant_age_breakdowns!$K64*$H$31</f>
        <v>1629.5048601750595</v>
      </c>
      <c r="K324" s="429">
        <f>K$296*Entrant_age_breakdowns!$K64*$H$31</f>
        <v>1622.9470481878996</v>
      </c>
      <c r="L324" s="429">
        <f>L$296*Entrant_age_breakdowns!$K64*$H$31</f>
        <v>1647.8405185820591</v>
      </c>
      <c r="M324" s="429">
        <f>M$296*Entrant_age_breakdowns!$K64*$H$31</f>
        <v>1631.0705590082193</v>
      </c>
    </row>
    <row r="325" spans="1:14" ht="13.15">
      <c r="B325" s="148" t="str">
        <f t="shared" si="140"/>
        <v>50-54</v>
      </c>
      <c r="C325" s="429">
        <f>C$296*Entrant_age_breakdowns!$K65*$H$31</f>
        <v>1059.6446193054112</v>
      </c>
      <c r="D325" s="429">
        <f>D$296*Entrant_age_breakdowns!$K65*$H$31</f>
        <v>1074.3435034610986</v>
      </c>
      <c r="E325" s="429">
        <f>E$296*Entrant_age_breakdowns!$K65*$H$31</f>
        <v>1053.750816633049</v>
      </c>
      <c r="F325" s="429">
        <f>F$296*Entrant_age_breakdowns!$K65*$H$31</f>
        <v>1051.1477176950605</v>
      </c>
      <c r="G325" s="429">
        <f>G$296*Entrant_age_breakdowns!$K65*$H$31</f>
        <v>1045.8612182226277</v>
      </c>
      <c r="H325" s="429">
        <f>H$296*Entrant_age_breakdowns!$K65*$H$31</f>
        <v>1059.1929256815029</v>
      </c>
      <c r="I325" s="429">
        <f>I$296*Entrant_age_breakdowns!$K65*$H$31</f>
        <v>1064.398419323584</v>
      </c>
      <c r="J325" s="429">
        <f>J$296*Entrant_age_breakdowns!$K65*$H$31</f>
        <v>1061.9245476433994</v>
      </c>
      <c r="K325" s="429">
        <f>K$296*Entrant_age_breakdowns!$K65*$H$31</f>
        <v>1057.6509172307553</v>
      </c>
      <c r="L325" s="429">
        <f>L$296*Entrant_age_breakdowns!$K65*$H$31</f>
        <v>1073.8736287633569</v>
      </c>
      <c r="M325" s="429">
        <f>M$296*Entrant_age_breakdowns!$K65*$H$31</f>
        <v>1062.9448907339811</v>
      </c>
    </row>
    <row r="326" spans="1:14" ht="13.15">
      <c r="B326" s="148" t="str">
        <f t="shared" si="140"/>
        <v>55-59</v>
      </c>
      <c r="C326" s="429">
        <f>C$296*Entrant_age_breakdowns!$K66*$H$31</f>
        <v>574.77789463296483</v>
      </c>
      <c r="D326" s="429">
        <f>D$296*Entrant_age_breakdowns!$K66*$H$31</f>
        <v>582.75093911838655</v>
      </c>
      <c r="E326" s="429">
        <f>E$296*Entrant_age_breakdowns!$K66*$H$31</f>
        <v>571.58094781732109</v>
      </c>
      <c r="F326" s="429">
        <f>F$296*Entrant_age_breakdowns!$K66*$H$31</f>
        <v>570.16896147790169</v>
      </c>
      <c r="G326" s="429">
        <f>G$296*Entrant_age_breakdowns!$K66*$H$31</f>
        <v>567.30143119332877</v>
      </c>
      <c r="H326" s="429">
        <f>H$296*Entrant_age_breakdowns!$K66*$H$31</f>
        <v>574.53288464995819</v>
      </c>
      <c r="I326" s="429">
        <f>I$296*Entrant_age_breakdowns!$K66*$H$31</f>
        <v>577.35647533461793</v>
      </c>
      <c r="J326" s="429">
        <f>J$296*Entrant_age_breakdowns!$K66*$H$31</f>
        <v>576.0145851102701</v>
      </c>
      <c r="K326" s="429">
        <f>K$296*Entrant_age_breakdowns!$K66*$H$31</f>
        <v>573.69646048030791</v>
      </c>
      <c r="L326" s="429">
        <f>L$296*Entrant_age_breakdowns!$K66*$H$31</f>
        <v>582.49606726362606</v>
      </c>
      <c r="M326" s="429">
        <f>M$296*Entrant_age_breakdowns!$K66*$H$31</f>
        <v>576.56804486717647</v>
      </c>
    </row>
    <row r="327" spans="1:14" ht="13.15">
      <c r="B327" s="148" t="str">
        <f t="shared" si="140"/>
        <v>60-64</v>
      </c>
      <c r="C327" s="429">
        <f>C$296*Entrant_age_breakdowns!$K67*$H$31</f>
        <v>262.53971680620862</v>
      </c>
      <c r="D327" s="429">
        <f>D$296*Entrant_age_breakdowns!$K67*$H$31</f>
        <v>266.18154238932811</v>
      </c>
      <c r="E327" s="429">
        <f>E$296*Entrant_age_breakdowns!$K67*$H$31</f>
        <v>261.07945620909641</v>
      </c>
      <c r="F327" s="429">
        <f>F$296*Entrant_age_breakdowns!$K67*$H$31</f>
        <v>260.434507095453</v>
      </c>
      <c r="G327" s="429">
        <f>G$296*Entrant_age_breakdowns!$K67*$H$31</f>
        <v>259.1247131804908</v>
      </c>
      <c r="H327" s="429">
        <f>H$296*Entrant_age_breakdowns!$K67*$H$31</f>
        <v>262.42780427068158</v>
      </c>
      <c r="I327" s="429">
        <f>I$296*Entrant_age_breakdowns!$K67*$H$31</f>
        <v>263.7175280155389</v>
      </c>
      <c r="J327" s="429">
        <f>J$296*Entrant_age_breakdowns!$K67*$H$31</f>
        <v>263.10459651143111</v>
      </c>
      <c r="K327" s="429">
        <f>K$296*Entrant_age_breakdowns!$K67*$H$31</f>
        <v>262.04575310503947</v>
      </c>
      <c r="L327" s="429">
        <f>L$296*Entrant_age_breakdowns!$K67*$H$31</f>
        <v>266.06512527378578</v>
      </c>
      <c r="M327" s="429">
        <f>M$296*Entrant_age_breakdowns!$K67*$H$31</f>
        <v>263.35739880114789</v>
      </c>
    </row>
    <row r="328" spans="1:14" ht="13.15">
      <c r="B328" s="148" t="str">
        <f t="shared" si="140"/>
        <v>65 plus</v>
      </c>
      <c r="C328" s="429">
        <f>C$296*Entrant_age_breakdowns!$K68*$H$31</f>
        <v>73.983444187537131</v>
      </c>
      <c r="D328" s="429">
        <f>D$296*Entrant_age_breakdowns!$K68*$H$31</f>
        <v>75.00970719660539</v>
      </c>
      <c r="E328" s="429">
        <f>E$296*Entrant_age_breakdowns!$K68*$H$31</f>
        <v>73.571944130707806</v>
      </c>
      <c r="F328" s="429">
        <f>F$296*Entrant_age_breakdowns!$K68*$H$31</f>
        <v>73.390198079735015</v>
      </c>
      <c r="G328" s="429">
        <f>G$296*Entrant_age_breakdowns!$K68*$H$31</f>
        <v>73.021099391797037</v>
      </c>
      <c r="H328" s="429">
        <f>H$296*Entrant_age_breakdowns!$K68*$H$31</f>
        <v>73.951907340743915</v>
      </c>
      <c r="I328" s="429">
        <f>I$296*Entrant_age_breakdowns!$K68*$H$31</f>
        <v>74.315350273705661</v>
      </c>
      <c r="J328" s="429">
        <f>J$296*Entrant_age_breakdowns!$K68*$H$31</f>
        <v>74.142626754854547</v>
      </c>
      <c r="K328" s="429">
        <f>K$296*Entrant_age_breakdowns!$K68*$H$31</f>
        <v>73.844245683171053</v>
      </c>
      <c r="L328" s="429">
        <f>L$296*Entrant_age_breakdowns!$K68*$H$31</f>
        <v>74.976900963419126</v>
      </c>
      <c r="M328" s="429">
        <f>M$296*Entrant_age_breakdowns!$K68*$H$31</f>
        <v>74.213866201286763</v>
      </c>
    </row>
    <row r="329" spans="1:14" ht="13.15">
      <c r="B329" s="148" t="str">
        <f t="shared" si="140"/>
        <v>Total</v>
      </c>
      <c r="C329" s="429">
        <f>SUM(C319:C328)</f>
        <v>22425.563712687028</v>
      </c>
      <c r="D329" s="429">
        <f t="shared" ref="D329:M329" si="142">SUM(D319:D328)</f>
        <v>22736.640423815752</v>
      </c>
      <c r="E329" s="429">
        <f t="shared" si="142"/>
        <v>22300.831472338657</v>
      </c>
      <c r="F329" s="429">
        <f t="shared" si="142"/>
        <v>22245.741341156227</v>
      </c>
      <c r="G329" s="429">
        <f t="shared" si="142"/>
        <v>22133.8616330199</v>
      </c>
      <c r="H329" s="429">
        <f t="shared" si="142"/>
        <v>22416.004390668102</v>
      </c>
      <c r="I329" s="429">
        <f t="shared" si="142"/>
        <v>22526.169749128559</v>
      </c>
      <c r="J329" s="429">
        <f t="shared" si="142"/>
        <v>22473.814491554233</v>
      </c>
      <c r="K329" s="429">
        <f t="shared" si="142"/>
        <v>22383.370422517146</v>
      </c>
      <c r="L329" s="429">
        <f t="shared" si="142"/>
        <v>22726.696330504456</v>
      </c>
      <c r="M329" s="429">
        <f t="shared" si="142"/>
        <v>22495.408305715842</v>
      </c>
    </row>
    <row r="330" spans="1:14">
      <c r="A330" s="1080">
        <f>SUM(C330:M330)</f>
        <v>0</v>
      </c>
      <c r="B330" s="1080"/>
      <c r="C330" s="1080">
        <f t="shared" ref="C330:M330" si="143">SUM(C319:C328)-C329</f>
        <v>0</v>
      </c>
      <c r="D330" s="1080">
        <f t="shared" si="143"/>
        <v>0</v>
      </c>
      <c r="E330" s="1080">
        <f t="shared" si="143"/>
        <v>0</v>
      </c>
      <c r="F330" s="1080">
        <f t="shared" si="143"/>
        <v>0</v>
      </c>
      <c r="G330" s="1080">
        <f t="shared" si="143"/>
        <v>0</v>
      </c>
      <c r="H330" s="1080">
        <f t="shared" si="143"/>
        <v>0</v>
      </c>
      <c r="I330" s="1080">
        <f t="shared" si="143"/>
        <v>0</v>
      </c>
      <c r="J330" s="1080">
        <f t="shared" si="143"/>
        <v>0</v>
      </c>
      <c r="K330" s="1080">
        <f t="shared" si="143"/>
        <v>0</v>
      </c>
      <c r="L330" s="1080">
        <f t="shared" si="143"/>
        <v>0</v>
      </c>
      <c r="M330" s="1080">
        <f t="shared" si="143"/>
        <v>0</v>
      </c>
    </row>
    <row r="331" spans="1:14">
      <c r="C331" s="1085">
        <f t="shared" ref="C331:M331" si="144">C296</f>
        <v>26112.897080204199</v>
      </c>
      <c r="D331" s="1085">
        <f t="shared" si="144"/>
        <v>26475.122719025356</v>
      </c>
      <c r="E331" s="1085">
        <f t="shared" si="144"/>
        <v>25967.655685315305</v>
      </c>
      <c r="F331" s="1085">
        <f t="shared" si="144"/>
        <v>25903.507334614631</v>
      </c>
      <c r="G331" s="1085">
        <f t="shared" si="144"/>
        <v>25773.231755308927</v>
      </c>
      <c r="H331" s="1085">
        <f t="shared" si="144"/>
        <v>26101.765962376568</v>
      </c>
      <c r="I331" s="1085">
        <f t="shared" si="144"/>
        <v>26230.045309292349</v>
      </c>
      <c r="J331" s="1085">
        <f t="shared" si="144"/>
        <v>26169.081515018908</v>
      </c>
      <c r="K331" s="1085">
        <f t="shared" si="144"/>
        <v>26063.766139381602</v>
      </c>
      <c r="L331" s="1085">
        <f t="shared" si="144"/>
        <v>26463.543563713112</v>
      </c>
      <c r="M331" s="1085">
        <f t="shared" si="144"/>
        <v>26194.22590175521</v>
      </c>
      <c r="N331" s="185"/>
    </row>
    <row r="332" spans="1:14">
      <c r="C332" s="1085">
        <f t="shared" ref="C332:M332" si="145">C313+C329</f>
        <v>26112.897080204195</v>
      </c>
      <c r="D332" s="1085">
        <f t="shared" si="145"/>
        <v>26475.122719025356</v>
      </c>
      <c r="E332" s="1085">
        <f t="shared" si="145"/>
        <v>25967.655685315305</v>
      </c>
      <c r="F332" s="1085">
        <f t="shared" si="145"/>
        <v>25903.507334614631</v>
      </c>
      <c r="G332" s="1085">
        <f t="shared" si="145"/>
        <v>25773.231755308931</v>
      </c>
      <c r="H332" s="1085">
        <f t="shared" si="145"/>
        <v>26101.765962376572</v>
      </c>
      <c r="I332" s="1085">
        <f t="shared" si="145"/>
        <v>26230.045309292353</v>
      </c>
      <c r="J332" s="1085">
        <f t="shared" si="145"/>
        <v>26169.081515018919</v>
      </c>
      <c r="K332" s="1085">
        <f t="shared" si="145"/>
        <v>26063.766139381602</v>
      </c>
      <c r="L332" s="1085">
        <f t="shared" si="145"/>
        <v>26463.543563713112</v>
      </c>
      <c r="M332" s="1085">
        <f t="shared" si="145"/>
        <v>26194.225901755213</v>
      </c>
    </row>
    <row r="333" spans="1:14">
      <c r="A333" s="1080">
        <f>SUM(C333:L333)</f>
        <v>0</v>
      </c>
      <c r="B333" s="1080"/>
      <c r="C333" s="1080">
        <f>C331-C332</f>
        <v>0</v>
      </c>
      <c r="D333" s="1080">
        <f t="shared" ref="D333:K333" si="146">D331-D332</f>
        <v>0</v>
      </c>
      <c r="E333" s="1080">
        <f t="shared" si="146"/>
        <v>0</v>
      </c>
      <c r="F333" s="1080">
        <f t="shared" si="146"/>
        <v>0</v>
      </c>
      <c r="G333" s="1080">
        <f t="shared" si="146"/>
        <v>0</v>
      </c>
      <c r="H333" s="1080">
        <f t="shared" si="146"/>
        <v>0</v>
      </c>
      <c r="I333" s="1080">
        <f t="shared" si="146"/>
        <v>0</v>
      </c>
      <c r="J333" s="1080">
        <f t="shared" si="146"/>
        <v>0</v>
      </c>
      <c r="K333" s="1080">
        <f t="shared" si="146"/>
        <v>0</v>
      </c>
      <c r="L333" s="1080">
        <f>L331-L332</f>
        <v>0</v>
      </c>
      <c r="M333" s="1080">
        <f>M331-M332</f>
        <v>0</v>
      </c>
    </row>
    <row r="334" spans="1:14" ht="13.15">
      <c r="C334" s="314"/>
      <c r="D334" s="314"/>
      <c r="E334" s="314"/>
      <c r="F334" s="314"/>
      <c r="G334" s="314"/>
      <c r="H334" s="327"/>
      <c r="I334" s="314"/>
      <c r="J334" s="314"/>
      <c r="K334" s="314"/>
      <c r="L334" s="314"/>
      <c r="M334" s="295"/>
    </row>
    <row r="335" spans="1:14" ht="15">
      <c r="B335" s="76" t="s">
        <v>175</v>
      </c>
      <c r="C335" s="314"/>
      <c r="D335" s="314"/>
      <c r="E335" s="314"/>
      <c r="F335" s="314"/>
      <c r="G335" s="314"/>
      <c r="H335" s="327"/>
      <c r="I335" s="314"/>
      <c r="J335" s="314"/>
      <c r="K335" s="314"/>
      <c r="L335" s="314"/>
      <c r="M335" s="295"/>
    </row>
    <row r="336" spans="1:14" ht="15">
      <c r="B336" s="76"/>
      <c r="C336" s="314"/>
      <c r="D336" s="314"/>
      <c r="E336" s="314"/>
      <c r="F336" s="314"/>
      <c r="G336" s="314"/>
      <c r="H336" s="327"/>
      <c r="I336" s="314"/>
      <c r="J336" s="314"/>
      <c r="K336" s="314"/>
      <c r="L336" s="314"/>
      <c r="M336" s="295"/>
    </row>
    <row r="337" spans="1:13" ht="13.15">
      <c r="B337" s="74" t="s">
        <v>46</v>
      </c>
      <c r="C337" s="314"/>
      <c r="D337" s="314"/>
      <c r="E337" s="314"/>
      <c r="F337" s="314"/>
      <c r="G337" s="314"/>
      <c r="H337" s="324"/>
      <c r="I337" s="314"/>
      <c r="J337" s="314"/>
      <c r="K337" s="314"/>
      <c r="L337" s="314"/>
      <c r="M337" s="295"/>
    </row>
    <row r="338" spans="1:13">
      <c r="C338" s="314"/>
      <c r="D338" s="314"/>
      <c r="E338" s="314"/>
      <c r="F338" s="314"/>
      <c r="G338" s="314"/>
      <c r="H338" s="324"/>
      <c r="I338" s="314"/>
      <c r="J338" s="314"/>
      <c r="K338" s="314"/>
      <c r="L338" s="314"/>
      <c r="M338" s="295"/>
    </row>
    <row r="339" spans="1:13" ht="13.15">
      <c r="B339" s="148" t="str">
        <f>B318</f>
        <v>Age group</v>
      </c>
      <c r="C339" s="323" t="str">
        <f t="shared" ref="C339:M339" si="147">C318</f>
        <v>2019/20</v>
      </c>
      <c r="D339" s="323" t="str">
        <f t="shared" si="147"/>
        <v>2020/21</v>
      </c>
      <c r="E339" s="323" t="str">
        <f t="shared" si="147"/>
        <v>2021/22</v>
      </c>
      <c r="F339" s="323" t="str">
        <f t="shared" si="147"/>
        <v>2022/23</v>
      </c>
      <c r="G339" s="323" t="str">
        <f t="shared" si="147"/>
        <v>2023/24</v>
      </c>
      <c r="H339" s="323" t="str">
        <f t="shared" si="147"/>
        <v>2024/25</v>
      </c>
      <c r="I339" s="323" t="str">
        <f t="shared" si="147"/>
        <v>2025/26</v>
      </c>
      <c r="J339" s="323" t="str">
        <f t="shared" si="147"/>
        <v>2026/27</v>
      </c>
      <c r="K339" s="323" t="str">
        <f t="shared" si="147"/>
        <v>2027/28</v>
      </c>
      <c r="L339" s="323" t="str">
        <f t="shared" si="147"/>
        <v>2028/29</v>
      </c>
      <c r="M339" s="323" t="str">
        <f t="shared" si="147"/>
        <v>2029/30</v>
      </c>
    </row>
    <row r="340" spans="1:13" ht="13.15">
      <c r="B340" s="148" t="str">
        <f t="shared" ref="B340:B350" si="148">B319</f>
        <v>20-24</v>
      </c>
      <c r="C340" s="429">
        <f t="shared" ref="C340:M340" si="149">C303+C247</f>
        <v>2325.3869401072625</v>
      </c>
      <c r="D340" s="429">
        <f t="shared" si="149"/>
        <v>2652.9652640186505</v>
      </c>
      <c r="E340" s="429">
        <f t="shared" si="149"/>
        <v>2855.1916421128471</v>
      </c>
      <c r="F340" s="429">
        <f t="shared" si="149"/>
        <v>2977.2996763210967</v>
      </c>
      <c r="G340" s="429">
        <f t="shared" si="149"/>
        <v>3055.1852076029963</v>
      </c>
      <c r="H340" s="429">
        <f t="shared" si="149"/>
        <v>3121.3027291046374</v>
      </c>
      <c r="I340" s="429">
        <f t="shared" si="149"/>
        <v>3171.4153004240329</v>
      </c>
      <c r="J340" s="429">
        <f t="shared" si="149"/>
        <v>3203.0796677247863</v>
      </c>
      <c r="K340" s="429">
        <f t="shared" si="149"/>
        <v>3220.4197446847011</v>
      </c>
      <c r="L340" s="429">
        <f t="shared" si="149"/>
        <v>3248.1843791543652</v>
      </c>
      <c r="M340" s="429">
        <f t="shared" si="149"/>
        <v>3256.3212554042138</v>
      </c>
    </row>
    <row r="341" spans="1:13" ht="13.15">
      <c r="B341" s="148" t="str">
        <f t="shared" si="148"/>
        <v>25-29</v>
      </c>
      <c r="C341" s="429">
        <f t="shared" ref="C341:M341" si="150">C304+C248</f>
        <v>5763.0298551077531</v>
      </c>
      <c r="D341" s="429">
        <f t="shared" si="150"/>
        <v>5348.2775828345939</v>
      </c>
      <c r="E341" s="429">
        <f t="shared" si="150"/>
        <v>5093.3831883493003</v>
      </c>
      <c r="F341" s="429">
        <f t="shared" si="150"/>
        <v>4923.2811590773244</v>
      </c>
      <c r="G341" s="429">
        <f t="shared" si="150"/>
        <v>4821.8708679564133</v>
      </c>
      <c r="H341" s="429">
        <f t="shared" si="150"/>
        <v>4776.2568546781404</v>
      </c>
      <c r="I341" s="429">
        <f t="shared" si="150"/>
        <v>4760.4668237520109</v>
      </c>
      <c r="J341" s="429">
        <f t="shared" si="150"/>
        <v>4756.1062259030032</v>
      </c>
      <c r="K341" s="429">
        <f t="shared" si="150"/>
        <v>4754.9558837388213</v>
      </c>
      <c r="L341" s="429">
        <f t="shared" si="150"/>
        <v>4770.9075377534427</v>
      </c>
      <c r="M341" s="429">
        <f t="shared" si="150"/>
        <v>4777.5500954805766</v>
      </c>
    </row>
    <row r="342" spans="1:13" ht="13.15">
      <c r="B342" s="148" t="str">
        <f t="shared" si="148"/>
        <v>30-34</v>
      </c>
      <c r="C342" s="429">
        <f t="shared" ref="C342:M342" si="151">C305+C249</f>
        <v>6636.1717706099125</v>
      </c>
      <c r="D342" s="429">
        <f t="shared" si="151"/>
        <v>6283.0533437191953</v>
      </c>
      <c r="E342" s="429">
        <f t="shared" si="151"/>
        <v>5940.5323962304865</v>
      </c>
      <c r="F342" s="429">
        <f t="shared" si="151"/>
        <v>5622.3578938364826</v>
      </c>
      <c r="G342" s="429">
        <f t="shared" si="151"/>
        <v>5361.7728342213504</v>
      </c>
      <c r="H342" s="429">
        <f t="shared" si="151"/>
        <v>5162.8120765019812</v>
      </c>
      <c r="I342" s="429">
        <f t="shared" si="151"/>
        <v>5014.4370323382955</v>
      </c>
      <c r="J342" s="429">
        <f t="shared" si="151"/>
        <v>4904.2878515864713</v>
      </c>
      <c r="K342" s="429">
        <f t="shared" si="151"/>
        <v>4822.7754241578759</v>
      </c>
      <c r="L342" s="429">
        <f t="shared" si="151"/>
        <v>4771.2485537452467</v>
      </c>
      <c r="M342" s="429">
        <f t="shared" si="151"/>
        <v>4732.4590149899459</v>
      </c>
    </row>
    <row r="343" spans="1:13" ht="13.15">
      <c r="B343" s="148" t="str">
        <f t="shared" si="148"/>
        <v>35-39</v>
      </c>
      <c r="C343" s="429">
        <f t="shared" ref="C343:M343" si="152">C306+C250</f>
        <v>5663.8859842963357</v>
      </c>
      <c r="D343" s="429">
        <f t="shared" si="152"/>
        <v>5711.6306534911828</v>
      </c>
      <c r="E343" s="429">
        <f t="shared" si="152"/>
        <v>5671.1143232507111</v>
      </c>
      <c r="F343" s="429">
        <f t="shared" si="152"/>
        <v>5556.6987383610858</v>
      </c>
      <c r="G343" s="429">
        <f t="shared" si="152"/>
        <v>5414.0513521256398</v>
      </c>
      <c r="H343" s="429">
        <f t="shared" si="152"/>
        <v>5267.744610809933</v>
      </c>
      <c r="I343" s="429">
        <f t="shared" si="152"/>
        <v>5127.1799760519643</v>
      </c>
      <c r="J343" s="429">
        <f t="shared" si="152"/>
        <v>4997.3333472327658</v>
      </c>
      <c r="K343" s="429">
        <f t="shared" si="152"/>
        <v>4881.5907534569378</v>
      </c>
      <c r="L343" s="429">
        <f t="shared" si="152"/>
        <v>4788.3174700682621</v>
      </c>
      <c r="M343" s="429">
        <f t="shared" si="152"/>
        <v>4707.4896636987341</v>
      </c>
    </row>
    <row r="344" spans="1:13" ht="13.15">
      <c r="B344" s="148" t="str">
        <f t="shared" si="148"/>
        <v>40-44</v>
      </c>
      <c r="C344" s="429">
        <f t="shared" ref="C344:M344" si="153">C307+C251</f>
        <v>4642.9901702466896</v>
      </c>
      <c r="D344" s="429">
        <f t="shared" si="153"/>
        <v>4752.9132201973061</v>
      </c>
      <c r="E344" s="429">
        <f t="shared" si="153"/>
        <v>4831.9723465558282</v>
      </c>
      <c r="F344" s="429">
        <f t="shared" si="153"/>
        <v>4862.3778565679113</v>
      </c>
      <c r="G344" s="429">
        <f t="shared" si="153"/>
        <v>4862.0295320611986</v>
      </c>
      <c r="H344" s="429">
        <f t="shared" si="153"/>
        <v>4840.0834100519332</v>
      </c>
      <c r="I344" s="429">
        <f t="shared" si="153"/>
        <v>4799.2634647484865</v>
      </c>
      <c r="J344" s="429">
        <f t="shared" si="153"/>
        <v>4743.390287600726</v>
      </c>
      <c r="K344" s="429">
        <f t="shared" si="153"/>
        <v>4677.9783036441786</v>
      </c>
      <c r="L344" s="429">
        <f t="shared" si="153"/>
        <v>4614.6220424595867</v>
      </c>
      <c r="M344" s="429">
        <f t="shared" si="153"/>
        <v>4548.3307043777968</v>
      </c>
    </row>
    <row r="345" spans="1:13" ht="13.15">
      <c r="B345" s="148" t="str">
        <f t="shared" si="148"/>
        <v>45-49</v>
      </c>
      <c r="C345" s="429">
        <f t="shared" ref="C345:M345" si="154">C308+C252</f>
        <v>3989.5030071159213</v>
      </c>
      <c r="D345" s="429">
        <f t="shared" si="154"/>
        <v>3999.9626191686102</v>
      </c>
      <c r="E345" s="429">
        <f t="shared" si="154"/>
        <v>4019.3176126521394</v>
      </c>
      <c r="F345" s="429">
        <f t="shared" si="154"/>
        <v>4030.3292359406378</v>
      </c>
      <c r="G345" s="429">
        <f t="shared" si="154"/>
        <v>4042.4019424714988</v>
      </c>
      <c r="H345" s="429">
        <f t="shared" si="154"/>
        <v>4054.3986198350403</v>
      </c>
      <c r="I345" s="429">
        <f t="shared" si="154"/>
        <v>4060.4011223217844</v>
      </c>
      <c r="J345" s="429">
        <f t="shared" si="154"/>
        <v>4056.7499885514508</v>
      </c>
      <c r="K345" s="429">
        <f t="shared" si="154"/>
        <v>4042.980833152682</v>
      </c>
      <c r="L345" s="429">
        <f t="shared" si="154"/>
        <v>4025.3776339514661</v>
      </c>
      <c r="M345" s="429">
        <f t="shared" si="154"/>
        <v>3998.5325025792308</v>
      </c>
    </row>
    <row r="346" spans="1:13" ht="13.15">
      <c r="B346" s="148" t="str">
        <f t="shared" si="148"/>
        <v>50-54</v>
      </c>
      <c r="C346" s="429">
        <f t="shared" ref="C346:M346" si="155">C309+C253</f>
        <v>2916.4705012186673</v>
      </c>
      <c r="D346" s="429">
        <f t="shared" si="155"/>
        <v>2907.0521616322935</v>
      </c>
      <c r="E346" s="429">
        <f t="shared" si="155"/>
        <v>2896.5426005656782</v>
      </c>
      <c r="F346" s="429">
        <f t="shared" si="155"/>
        <v>2878.7360985188475</v>
      </c>
      <c r="G346" s="429">
        <f t="shared" si="155"/>
        <v>2867.4260400965754</v>
      </c>
      <c r="H346" s="429">
        <f t="shared" si="155"/>
        <v>2863.8670561832305</v>
      </c>
      <c r="I346" s="429">
        <f t="shared" si="155"/>
        <v>2864.3346974733731</v>
      </c>
      <c r="J346" s="429">
        <f t="shared" si="155"/>
        <v>2865.2930740543989</v>
      </c>
      <c r="K346" s="429">
        <f t="shared" si="155"/>
        <v>2864.6220027956506</v>
      </c>
      <c r="L346" s="429">
        <f t="shared" si="155"/>
        <v>2864.4364987416952</v>
      </c>
      <c r="M346" s="429">
        <f t="shared" si="155"/>
        <v>2859.4585826649786</v>
      </c>
    </row>
    <row r="347" spans="1:13" ht="13.15">
      <c r="B347" s="148" t="str">
        <f t="shared" si="148"/>
        <v>55-59</v>
      </c>
      <c r="C347" s="429">
        <f t="shared" ref="C347:M347" si="156">C310+C254</f>
        <v>1454.5950906284806</v>
      </c>
      <c r="D347" s="429">
        <f t="shared" si="156"/>
        <v>1411.8671235296342</v>
      </c>
      <c r="E347" s="429">
        <f t="shared" si="156"/>
        <v>1382.0310623403968</v>
      </c>
      <c r="F347" s="429">
        <f t="shared" si="156"/>
        <v>1357.6254462688667</v>
      </c>
      <c r="G347" s="429">
        <f t="shared" si="156"/>
        <v>1339.8372068331739</v>
      </c>
      <c r="H347" s="429">
        <f t="shared" si="156"/>
        <v>1328.6550751469545</v>
      </c>
      <c r="I347" s="429">
        <f t="shared" si="156"/>
        <v>1321.8752149134507</v>
      </c>
      <c r="J347" s="429">
        <f t="shared" si="156"/>
        <v>1317.6562500284901</v>
      </c>
      <c r="K347" s="429">
        <f t="shared" si="156"/>
        <v>1314.8871380110502</v>
      </c>
      <c r="L347" s="429">
        <f t="shared" si="156"/>
        <v>1314.5716451952508</v>
      </c>
      <c r="M347" s="429">
        <f t="shared" si="156"/>
        <v>1313.3797760673663</v>
      </c>
    </row>
    <row r="348" spans="1:13" ht="13.15">
      <c r="B348" s="148" t="str">
        <f t="shared" si="148"/>
        <v>60-64</v>
      </c>
      <c r="C348" s="429">
        <f t="shared" ref="C348:M348" si="157">C311+C255</f>
        <v>495.83820727493844</v>
      </c>
      <c r="D348" s="429">
        <f t="shared" si="157"/>
        <v>492.66613534251479</v>
      </c>
      <c r="E348" s="429">
        <f t="shared" si="157"/>
        <v>484.40719797514129</v>
      </c>
      <c r="F348" s="429">
        <f t="shared" si="157"/>
        <v>475.07275817330554</v>
      </c>
      <c r="G348" s="429">
        <f t="shared" si="157"/>
        <v>466.81783096891724</v>
      </c>
      <c r="H348" s="429">
        <f t="shared" si="157"/>
        <v>460.74527411584165</v>
      </c>
      <c r="I348" s="429">
        <f t="shared" si="157"/>
        <v>456.3385052794066</v>
      </c>
      <c r="J348" s="429">
        <f t="shared" si="157"/>
        <v>453.05971292370299</v>
      </c>
      <c r="K348" s="429">
        <f t="shared" si="157"/>
        <v>450.62854604418612</v>
      </c>
      <c r="L348" s="429">
        <f t="shared" si="157"/>
        <v>449.66262640688194</v>
      </c>
      <c r="M348" s="429">
        <f t="shared" si="157"/>
        <v>448.67324014899185</v>
      </c>
    </row>
    <row r="349" spans="1:13" ht="13.15">
      <c r="B349" s="148" t="str">
        <f t="shared" si="148"/>
        <v>65 plus</v>
      </c>
      <c r="C349" s="429">
        <f t="shared" ref="C349:M349" si="158">C312+C256</f>
        <v>182.47614900469841</v>
      </c>
      <c r="D349" s="429">
        <f t="shared" si="158"/>
        <v>204.43363978445464</v>
      </c>
      <c r="E349" s="429">
        <f t="shared" si="158"/>
        <v>218.69811334112327</v>
      </c>
      <c r="F349" s="429">
        <f t="shared" si="158"/>
        <v>227.01640219029213</v>
      </c>
      <c r="G349" s="429">
        <f t="shared" si="158"/>
        <v>231.3499246908211</v>
      </c>
      <c r="H349" s="429">
        <f t="shared" si="158"/>
        <v>233.33011679519512</v>
      </c>
      <c r="I349" s="429">
        <f t="shared" si="158"/>
        <v>233.91140050496406</v>
      </c>
      <c r="J349" s="429">
        <f t="shared" si="158"/>
        <v>233.67861508513343</v>
      </c>
      <c r="K349" s="429">
        <f t="shared" si="158"/>
        <v>233.02434400860051</v>
      </c>
      <c r="L349" s="429">
        <f t="shared" si="158"/>
        <v>232.43375503810398</v>
      </c>
      <c r="M349" s="429">
        <f t="shared" si="158"/>
        <v>231.77444523372458</v>
      </c>
    </row>
    <row r="350" spans="1:13" ht="13.15">
      <c r="B350" s="148" t="str">
        <f t="shared" si="148"/>
        <v>Total</v>
      </c>
      <c r="C350" s="429">
        <f t="shared" ref="C350:M350" si="159">SUM(C340:C349)</f>
        <v>34070.347675610654</v>
      </c>
      <c r="D350" s="429">
        <f t="shared" si="159"/>
        <v>33764.821743718436</v>
      </c>
      <c r="E350" s="429">
        <f t="shared" si="159"/>
        <v>33393.190483373648</v>
      </c>
      <c r="F350" s="429">
        <f t="shared" si="159"/>
        <v>32910.795265255845</v>
      </c>
      <c r="G350" s="429">
        <f t="shared" si="159"/>
        <v>32462.742739028588</v>
      </c>
      <c r="H350" s="429">
        <f t="shared" si="159"/>
        <v>32109.195823222883</v>
      </c>
      <c r="I350" s="429">
        <f t="shared" si="159"/>
        <v>31809.623537807765</v>
      </c>
      <c r="J350" s="429">
        <f t="shared" si="159"/>
        <v>31530.63502069093</v>
      </c>
      <c r="K350" s="429">
        <f t="shared" si="159"/>
        <v>31263.862973694686</v>
      </c>
      <c r="L350" s="429">
        <f t="shared" si="159"/>
        <v>31079.762142514301</v>
      </c>
      <c r="M350" s="429">
        <f t="shared" si="159"/>
        <v>30873.969280645561</v>
      </c>
    </row>
    <row r="351" spans="1:13">
      <c r="A351" s="1080">
        <f>SUM(C351:M351)</f>
        <v>0</v>
      </c>
      <c r="B351" s="1080"/>
      <c r="C351" s="1080">
        <f t="shared" ref="C351:M351" si="160">SUM(C340:C349)-C350</f>
        <v>0</v>
      </c>
      <c r="D351" s="1080">
        <f t="shared" si="160"/>
        <v>0</v>
      </c>
      <c r="E351" s="1080">
        <f t="shared" si="160"/>
        <v>0</v>
      </c>
      <c r="F351" s="1080">
        <f t="shared" si="160"/>
        <v>0</v>
      </c>
      <c r="G351" s="1080">
        <f t="shared" si="160"/>
        <v>0</v>
      </c>
      <c r="H351" s="1080">
        <f t="shared" si="160"/>
        <v>0</v>
      </c>
      <c r="I351" s="1080">
        <f t="shared" si="160"/>
        <v>0</v>
      </c>
      <c r="J351" s="1080">
        <f t="shared" si="160"/>
        <v>0</v>
      </c>
      <c r="K351" s="1080">
        <f t="shared" si="160"/>
        <v>0</v>
      </c>
      <c r="L351" s="1080">
        <f t="shared" si="160"/>
        <v>0</v>
      </c>
      <c r="M351" s="1080">
        <f t="shared" si="160"/>
        <v>0</v>
      </c>
    </row>
    <row r="352" spans="1:13">
      <c r="A352" s="10"/>
      <c r="C352" s="295"/>
      <c r="D352" s="295"/>
      <c r="E352" s="295"/>
      <c r="F352" s="295"/>
      <c r="G352" s="295"/>
      <c r="H352" s="295"/>
      <c r="I352" s="295"/>
      <c r="J352" s="295"/>
      <c r="K352" s="295"/>
      <c r="L352" s="295"/>
      <c r="M352" s="295"/>
    </row>
    <row r="353" spans="1:13" ht="13.15">
      <c r="B353" s="74" t="s">
        <v>47</v>
      </c>
      <c r="C353" s="314"/>
      <c r="D353" s="314"/>
      <c r="E353" s="314"/>
      <c r="F353" s="314"/>
      <c r="G353" s="314"/>
      <c r="H353" s="324"/>
      <c r="I353" s="314"/>
      <c r="J353" s="314"/>
      <c r="K353" s="314"/>
      <c r="L353" s="314"/>
      <c r="M353" s="295"/>
    </row>
    <row r="354" spans="1:13">
      <c r="C354" s="314"/>
      <c r="D354" s="314"/>
      <c r="E354" s="314"/>
      <c r="F354" s="314"/>
      <c r="G354" s="314"/>
      <c r="H354" s="324"/>
      <c r="I354" s="314"/>
      <c r="J354" s="314"/>
      <c r="K354" s="314"/>
      <c r="L354" s="314"/>
      <c r="M354" s="295"/>
    </row>
    <row r="355" spans="1:13" ht="13.15">
      <c r="B355" s="148" t="str">
        <f t="shared" ref="B355:B366" si="161">B339</f>
        <v>Age group</v>
      </c>
      <c r="C355" s="323" t="str">
        <f t="shared" ref="C355:M355" si="162">C339</f>
        <v>2019/20</v>
      </c>
      <c r="D355" s="323" t="str">
        <f t="shared" si="162"/>
        <v>2020/21</v>
      </c>
      <c r="E355" s="323" t="str">
        <f t="shared" si="162"/>
        <v>2021/22</v>
      </c>
      <c r="F355" s="323" t="str">
        <f t="shared" si="162"/>
        <v>2022/23</v>
      </c>
      <c r="G355" s="323" t="str">
        <f t="shared" si="162"/>
        <v>2023/24</v>
      </c>
      <c r="H355" s="323" t="str">
        <f t="shared" si="162"/>
        <v>2024/25</v>
      </c>
      <c r="I355" s="323" t="str">
        <f t="shared" si="162"/>
        <v>2025/26</v>
      </c>
      <c r="J355" s="323" t="str">
        <f t="shared" si="162"/>
        <v>2026/27</v>
      </c>
      <c r="K355" s="323" t="str">
        <f t="shared" si="162"/>
        <v>2027/28</v>
      </c>
      <c r="L355" s="323" t="str">
        <f t="shared" si="162"/>
        <v>2028/29</v>
      </c>
      <c r="M355" s="323" t="str">
        <f t="shared" si="162"/>
        <v>2029/30</v>
      </c>
    </row>
    <row r="356" spans="1:13" ht="13.15">
      <c r="B356" s="148" t="str">
        <f t="shared" si="161"/>
        <v>20-24</v>
      </c>
      <c r="C356" s="429">
        <f t="shared" ref="C356:M356" si="163">C319+C263</f>
        <v>15993.557708036824</v>
      </c>
      <c r="D356" s="429">
        <f t="shared" si="163"/>
        <v>17760.933623100966</v>
      </c>
      <c r="E356" s="429">
        <f t="shared" si="163"/>
        <v>18882.162055620098</v>
      </c>
      <c r="F356" s="429">
        <f t="shared" si="163"/>
        <v>19653.905827070208</v>
      </c>
      <c r="G356" s="429">
        <f t="shared" si="163"/>
        <v>20168.405247016482</v>
      </c>
      <c r="H356" s="429">
        <f t="shared" si="163"/>
        <v>20612.297452548162</v>
      </c>
      <c r="I356" s="429">
        <f t="shared" si="163"/>
        <v>20957.584330773916</v>
      </c>
      <c r="J356" s="429">
        <f t="shared" si="163"/>
        <v>21187.126975051524</v>
      </c>
      <c r="K356" s="429">
        <f t="shared" si="163"/>
        <v>21323.988435873565</v>
      </c>
      <c r="L356" s="429">
        <f t="shared" si="163"/>
        <v>21517.940755707808</v>
      </c>
      <c r="M356" s="429">
        <f t="shared" si="163"/>
        <v>21589.782502509224</v>
      </c>
    </row>
    <row r="357" spans="1:13" ht="13.15">
      <c r="B357" s="148" t="str">
        <f t="shared" si="161"/>
        <v>25-29</v>
      </c>
      <c r="C357" s="429">
        <f t="shared" ref="C357:M357" si="164">C320+C264</f>
        <v>34315.934744401085</v>
      </c>
      <c r="D357" s="429">
        <f t="shared" si="164"/>
        <v>33098.917196459195</v>
      </c>
      <c r="E357" s="429">
        <f t="shared" si="164"/>
        <v>32421.005384553962</v>
      </c>
      <c r="F357" s="429">
        <f t="shared" si="164"/>
        <v>32110.399032678091</v>
      </c>
      <c r="G357" s="429">
        <f t="shared" si="164"/>
        <v>31998.591218771813</v>
      </c>
      <c r="H357" s="429">
        <f t="shared" si="164"/>
        <v>32079.350426024947</v>
      </c>
      <c r="I357" s="429">
        <f t="shared" si="164"/>
        <v>32243.973810723706</v>
      </c>
      <c r="J357" s="429">
        <f t="shared" si="164"/>
        <v>32411.600642141711</v>
      </c>
      <c r="K357" s="429">
        <f t="shared" si="164"/>
        <v>32551.317525962771</v>
      </c>
      <c r="L357" s="429">
        <f t="shared" si="164"/>
        <v>32759.896743136149</v>
      </c>
      <c r="M357" s="429">
        <f t="shared" si="164"/>
        <v>32888.37287145602</v>
      </c>
    </row>
    <row r="358" spans="1:13" ht="13.15">
      <c r="B358" s="148" t="str">
        <f t="shared" si="161"/>
        <v>30-34</v>
      </c>
      <c r="C358" s="429">
        <f t="shared" ref="C358:M358" si="165">C321+C265</f>
        <v>35307.921656947925</v>
      </c>
      <c r="D358" s="429">
        <f t="shared" si="165"/>
        <v>34839.005210956675</v>
      </c>
      <c r="E358" s="429">
        <f t="shared" si="165"/>
        <v>34206.56429566702</v>
      </c>
      <c r="F358" s="429">
        <f t="shared" si="165"/>
        <v>33603.929541290301</v>
      </c>
      <c r="G358" s="429">
        <f t="shared" si="165"/>
        <v>33094.334799694007</v>
      </c>
      <c r="H358" s="429">
        <f t="shared" si="165"/>
        <v>32737.928289460018</v>
      </c>
      <c r="I358" s="429">
        <f t="shared" si="165"/>
        <v>32506.730127026516</v>
      </c>
      <c r="J358" s="429">
        <f t="shared" si="165"/>
        <v>32361.737099963546</v>
      </c>
      <c r="K358" s="429">
        <f t="shared" si="165"/>
        <v>32275.340877719194</v>
      </c>
      <c r="L358" s="429">
        <f t="shared" si="165"/>
        <v>32280.709226843785</v>
      </c>
      <c r="M358" s="429">
        <f t="shared" si="165"/>
        <v>32293.733984998304</v>
      </c>
    </row>
    <row r="359" spans="1:13" ht="13.15">
      <c r="B359" s="148" t="str">
        <f t="shared" si="161"/>
        <v>35-39</v>
      </c>
      <c r="C359" s="429">
        <f t="shared" ref="C359:M359" si="166">C322+C266</f>
        <v>31589.785757129215</v>
      </c>
      <c r="D359" s="429">
        <f t="shared" si="166"/>
        <v>31865.806448185729</v>
      </c>
      <c r="E359" s="429">
        <f t="shared" si="166"/>
        <v>31926.575225399287</v>
      </c>
      <c r="F359" s="429">
        <f t="shared" si="166"/>
        <v>31839.629694503856</v>
      </c>
      <c r="G359" s="429">
        <f t="shared" si="166"/>
        <v>31654.576668690897</v>
      </c>
      <c r="H359" s="429">
        <f t="shared" si="166"/>
        <v>31453.541465279228</v>
      </c>
      <c r="I359" s="429">
        <f t="shared" si="166"/>
        <v>31251.898854089075</v>
      </c>
      <c r="J359" s="429">
        <f t="shared" si="166"/>
        <v>31056.718466656239</v>
      </c>
      <c r="K359" s="429">
        <f t="shared" si="166"/>
        <v>30878.301374902258</v>
      </c>
      <c r="L359" s="429">
        <f t="shared" si="166"/>
        <v>30765.646529663092</v>
      </c>
      <c r="M359" s="429">
        <f t="shared" si="166"/>
        <v>30661.321890723455</v>
      </c>
    </row>
    <row r="360" spans="1:13" ht="13.15">
      <c r="B360" s="148" t="str">
        <f t="shared" si="161"/>
        <v>40-44</v>
      </c>
      <c r="C360" s="429">
        <f t="shared" ref="C360:M360" si="167">C323+C267</f>
        <v>28842.387960973123</v>
      </c>
      <c r="D360" s="429">
        <f t="shared" si="167"/>
        <v>29073.671614277515</v>
      </c>
      <c r="E360" s="429">
        <f t="shared" si="167"/>
        <v>29244.318234025275</v>
      </c>
      <c r="F360" s="429">
        <f t="shared" si="167"/>
        <v>29367.056706075513</v>
      </c>
      <c r="G360" s="429">
        <f t="shared" si="167"/>
        <v>29431.239191345834</v>
      </c>
      <c r="H360" s="429">
        <f t="shared" si="167"/>
        <v>29469.797192104077</v>
      </c>
      <c r="I360" s="429">
        <f t="shared" si="167"/>
        <v>29471.107606583853</v>
      </c>
      <c r="J360" s="429">
        <f t="shared" si="167"/>
        <v>29430.302491895058</v>
      </c>
      <c r="K360" s="429">
        <f t="shared" si="167"/>
        <v>29356.298082059562</v>
      </c>
      <c r="L360" s="429">
        <f t="shared" si="167"/>
        <v>29299.996542860834</v>
      </c>
      <c r="M360" s="429">
        <f t="shared" si="167"/>
        <v>29217.094795900302</v>
      </c>
    </row>
    <row r="361" spans="1:13" ht="13.15">
      <c r="B361" s="148" t="str">
        <f t="shared" si="161"/>
        <v>45-49</v>
      </c>
      <c r="C361" s="429">
        <f t="shared" ref="C361:M361" si="168">C324+C268</f>
        <v>25975.143607639686</v>
      </c>
      <c r="D361" s="429">
        <f t="shared" si="168"/>
        <v>25880.881029076612</v>
      </c>
      <c r="E361" s="429">
        <f t="shared" si="168"/>
        <v>25812.051188414647</v>
      </c>
      <c r="F361" s="429">
        <f t="shared" si="168"/>
        <v>25780.393432819714</v>
      </c>
      <c r="G361" s="429">
        <f t="shared" si="168"/>
        <v>25771.571366402975</v>
      </c>
      <c r="H361" s="429">
        <f t="shared" si="168"/>
        <v>25797.299118799048</v>
      </c>
      <c r="I361" s="429">
        <f t="shared" si="168"/>
        <v>25831.091648999121</v>
      </c>
      <c r="J361" s="429">
        <f t="shared" si="168"/>
        <v>25852.190398303359</v>
      </c>
      <c r="K361" s="429">
        <f t="shared" si="168"/>
        <v>25853.583640548004</v>
      </c>
      <c r="L361" s="429">
        <f t="shared" si="168"/>
        <v>25865.994808493593</v>
      </c>
      <c r="M361" s="429">
        <f t="shared" si="168"/>
        <v>25848.010596649001</v>
      </c>
    </row>
    <row r="362" spans="1:13" ht="13.15">
      <c r="B362" s="148" t="str">
        <f t="shared" si="161"/>
        <v>50-54</v>
      </c>
      <c r="C362" s="429">
        <f t="shared" ref="C362:M362" si="169">C325+C269</f>
        <v>20418.834691931283</v>
      </c>
      <c r="D362" s="429">
        <f t="shared" si="169"/>
        <v>20334.297160226135</v>
      </c>
      <c r="E362" s="429">
        <f t="shared" si="169"/>
        <v>20227.548596515364</v>
      </c>
      <c r="F362" s="429">
        <f t="shared" si="169"/>
        <v>20129.215458843093</v>
      </c>
      <c r="G362" s="429">
        <f t="shared" si="169"/>
        <v>20047.95610283102</v>
      </c>
      <c r="H362" s="429">
        <f t="shared" si="169"/>
        <v>20001.605839199136</v>
      </c>
      <c r="I362" s="429">
        <f t="shared" si="169"/>
        <v>19978.267536202395</v>
      </c>
      <c r="J362" s="429">
        <f t="shared" si="169"/>
        <v>19965.146374299602</v>
      </c>
      <c r="K362" s="429">
        <f t="shared" si="169"/>
        <v>19955.262083327925</v>
      </c>
      <c r="L362" s="429">
        <f t="shared" si="169"/>
        <v>19964.666044776295</v>
      </c>
      <c r="M362" s="429">
        <f t="shared" si="169"/>
        <v>19962.680322815067</v>
      </c>
    </row>
    <row r="363" spans="1:13" ht="13.15">
      <c r="B363" s="148" t="str">
        <f t="shared" si="161"/>
        <v>55-59</v>
      </c>
      <c r="C363" s="429">
        <f t="shared" ref="C363:M363" si="170">C326+C270</f>
        <v>11129.507609055363</v>
      </c>
      <c r="D363" s="429">
        <f t="shared" si="170"/>
        <v>10787.50641222472</v>
      </c>
      <c r="E363" s="429">
        <f t="shared" si="170"/>
        <v>10544.677822797883</v>
      </c>
      <c r="F363" s="429">
        <f t="shared" si="170"/>
        <v>10371.215474879687</v>
      </c>
      <c r="G363" s="429">
        <f t="shared" si="170"/>
        <v>10243.933858072607</v>
      </c>
      <c r="H363" s="429">
        <f t="shared" si="170"/>
        <v>10158.443861391959</v>
      </c>
      <c r="I363" s="429">
        <f t="shared" si="170"/>
        <v>10100.282434993347</v>
      </c>
      <c r="J363" s="429">
        <f t="shared" si="170"/>
        <v>10058.737668015867</v>
      </c>
      <c r="K363" s="429">
        <f t="shared" si="170"/>
        <v>10028.26003029507</v>
      </c>
      <c r="L363" s="429">
        <f t="shared" si="170"/>
        <v>10016.360954324922</v>
      </c>
      <c r="M363" s="429">
        <f t="shared" si="170"/>
        <v>10004.434736790558</v>
      </c>
    </row>
    <row r="364" spans="1:13" ht="13.15">
      <c r="B364" s="148" t="str">
        <f t="shared" si="161"/>
        <v>60-64</v>
      </c>
      <c r="C364" s="429">
        <f t="shared" ref="C364:M364" si="171">C327+C271</f>
        <v>4139.9597294777323</v>
      </c>
      <c r="D364" s="429">
        <f t="shared" si="171"/>
        <v>4008.6916123269225</v>
      </c>
      <c r="E364" s="429">
        <f t="shared" si="171"/>
        <v>3885.8026401479306</v>
      </c>
      <c r="F364" s="429">
        <f t="shared" si="171"/>
        <v>3785.4488997016551</v>
      </c>
      <c r="G364" s="429">
        <f t="shared" si="171"/>
        <v>3706.4612669019975</v>
      </c>
      <c r="H364" s="429">
        <f t="shared" si="171"/>
        <v>3649.8745088014552</v>
      </c>
      <c r="I364" s="429">
        <f t="shared" si="171"/>
        <v>3609.0285870885382</v>
      </c>
      <c r="J364" s="429">
        <f t="shared" si="171"/>
        <v>3578.4803192573995</v>
      </c>
      <c r="K364" s="429">
        <f t="shared" si="171"/>
        <v>3555.2971004264182</v>
      </c>
      <c r="L364" s="429">
        <f t="shared" si="171"/>
        <v>3542.6681787424673</v>
      </c>
      <c r="M364" s="429">
        <f t="shared" si="171"/>
        <v>3531.5269242810455</v>
      </c>
    </row>
    <row r="365" spans="1:13" ht="13.15">
      <c r="B365" s="148" t="str">
        <f t="shared" si="161"/>
        <v>65 plus</v>
      </c>
      <c r="C365" s="429">
        <f t="shared" ref="C365:M365" si="172">C328+C272</f>
        <v>1130.8747680146346</v>
      </c>
      <c r="D365" s="429">
        <f t="shared" si="172"/>
        <v>1331.0786925065033</v>
      </c>
      <c r="E365" s="429">
        <f t="shared" si="172"/>
        <v>1440.9496236465329</v>
      </c>
      <c r="F365" s="429">
        <f t="shared" si="172"/>
        <v>1495.2556623637236</v>
      </c>
      <c r="G365" s="429">
        <f t="shared" si="172"/>
        <v>1516.8322625252333</v>
      </c>
      <c r="H365" s="429">
        <f t="shared" si="172"/>
        <v>1521.4676047884163</v>
      </c>
      <c r="I365" s="429">
        <f t="shared" si="172"/>
        <v>1517.5477084429137</v>
      </c>
      <c r="J365" s="429">
        <f t="shared" si="172"/>
        <v>1509.6255743222746</v>
      </c>
      <c r="K365" s="429">
        <f t="shared" si="172"/>
        <v>1500.3324576649645</v>
      </c>
      <c r="L365" s="429">
        <f t="shared" si="172"/>
        <v>1492.5357794506758</v>
      </c>
      <c r="M365" s="429">
        <f t="shared" si="172"/>
        <v>1485.1557815964925</v>
      </c>
    </row>
    <row r="366" spans="1:13" ht="13.15">
      <c r="B366" s="148" t="str">
        <f t="shared" si="161"/>
        <v>Total</v>
      </c>
      <c r="C366" s="429">
        <f t="shared" ref="C366:M366" si="173">SUM(C356:C365)</f>
        <v>208843.90823360687</v>
      </c>
      <c r="D366" s="429">
        <f t="shared" si="173"/>
        <v>208980.78899934096</v>
      </c>
      <c r="E366" s="429">
        <f t="shared" si="173"/>
        <v>208591.65506678799</v>
      </c>
      <c r="F366" s="429">
        <f t="shared" si="173"/>
        <v>208136.44973022584</v>
      </c>
      <c r="G366" s="429">
        <f t="shared" si="173"/>
        <v>207633.90198225289</v>
      </c>
      <c r="H366" s="429">
        <f t="shared" si="173"/>
        <v>207481.60575839644</v>
      </c>
      <c r="I366" s="429">
        <f t="shared" si="173"/>
        <v>207467.51264492335</v>
      </c>
      <c r="J366" s="429">
        <f t="shared" si="173"/>
        <v>207411.66600990656</v>
      </c>
      <c r="K366" s="429">
        <f t="shared" si="173"/>
        <v>207277.98160877972</v>
      </c>
      <c r="L366" s="429">
        <f t="shared" si="173"/>
        <v>207506.41556399962</v>
      </c>
      <c r="M366" s="429">
        <f t="shared" si="173"/>
        <v>207482.11440771946</v>
      </c>
    </row>
    <row r="367" spans="1:13">
      <c r="A367" s="1080">
        <f>SUM(C367:M367)</f>
        <v>0</v>
      </c>
      <c r="B367" s="1080"/>
      <c r="C367" s="1080">
        <f t="shared" ref="C367:M367" si="174">SUM(C356:C365)-C366</f>
        <v>0</v>
      </c>
      <c r="D367" s="1080">
        <f t="shared" si="174"/>
        <v>0</v>
      </c>
      <c r="E367" s="1080">
        <f t="shared" si="174"/>
        <v>0</v>
      </c>
      <c r="F367" s="1080">
        <f t="shared" si="174"/>
        <v>0</v>
      </c>
      <c r="G367" s="1080">
        <f t="shared" si="174"/>
        <v>0</v>
      </c>
      <c r="H367" s="1080">
        <f t="shared" si="174"/>
        <v>0</v>
      </c>
      <c r="I367" s="1080">
        <f t="shared" si="174"/>
        <v>0</v>
      </c>
      <c r="J367" s="1080">
        <f t="shared" si="174"/>
        <v>0</v>
      </c>
      <c r="K367" s="1080">
        <f t="shared" si="174"/>
        <v>0</v>
      </c>
      <c r="L367" s="1080">
        <f t="shared" si="174"/>
        <v>0</v>
      </c>
      <c r="M367" s="1080">
        <f t="shared" si="174"/>
        <v>0</v>
      </c>
    </row>
    <row r="368" spans="1:13">
      <c r="C368" s="1085">
        <f>C350+C366</f>
        <v>242914.25590921752</v>
      </c>
      <c r="D368" s="1085">
        <f t="shared" ref="D368:M368" si="175">D350+D366</f>
        <v>242745.6107430594</v>
      </c>
      <c r="E368" s="1085">
        <f t="shared" si="175"/>
        <v>241984.84555016164</v>
      </c>
      <c r="F368" s="1085">
        <f t="shared" si="175"/>
        <v>241047.24499548168</v>
      </c>
      <c r="G368" s="1085">
        <f t="shared" si="175"/>
        <v>240096.64472128148</v>
      </c>
      <c r="H368" s="1085">
        <f t="shared" si="175"/>
        <v>239590.80158161934</v>
      </c>
      <c r="I368" s="1085">
        <f t="shared" si="175"/>
        <v>239277.1361827311</v>
      </c>
      <c r="J368" s="1085">
        <f t="shared" si="175"/>
        <v>238942.3010305975</v>
      </c>
      <c r="K368" s="1085">
        <f t="shared" si="175"/>
        <v>238541.84458247441</v>
      </c>
      <c r="L368" s="1085">
        <f t="shared" si="175"/>
        <v>238586.1777065139</v>
      </c>
      <c r="M368" s="1085">
        <f t="shared" si="175"/>
        <v>238356.08368836503</v>
      </c>
    </row>
    <row r="369" spans="1:13">
      <c r="C369" s="1085">
        <f t="shared" ref="C369:M369" si="176">C36</f>
        <v>242914.25590921752</v>
      </c>
      <c r="D369" s="1085">
        <f t="shared" si="176"/>
        <v>242745.6107430594</v>
      </c>
      <c r="E369" s="1085">
        <f t="shared" si="176"/>
        <v>241984.84555016164</v>
      </c>
      <c r="F369" s="1085">
        <f t="shared" si="176"/>
        <v>241047.24499548168</v>
      </c>
      <c r="G369" s="1085">
        <f t="shared" si="176"/>
        <v>240096.64472128145</v>
      </c>
      <c r="H369" s="1085">
        <f t="shared" si="176"/>
        <v>239590.80158161934</v>
      </c>
      <c r="I369" s="1085">
        <f t="shared" si="176"/>
        <v>239277.13618273113</v>
      </c>
      <c r="J369" s="1085">
        <f t="shared" si="176"/>
        <v>238942.3010305975</v>
      </c>
      <c r="K369" s="1085">
        <f t="shared" si="176"/>
        <v>238541.84458247441</v>
      </c>
      <c r="L369" s="1085">
        <f t="shared" si="176"/>
        <v>238586.1777065139</v>
      </c>
      <c r="M369" s="1085">
        <f t="shared" si="176"/>
        <v>238356.083688365</v>
      </c>
    </row>
    <row r="370" spans="1:13">
      <c r="A370" s="1080">
        <f>SUM(C370:L370)</f>
        <v>0</v>
      </c>
      <c r="B370" s="1080"/>
      <c r="C370" s="1080">
        <f>C368-C369</f>
        <v>0</v>
      </c>
      <c r="D370" s="1080">
        <f t="shared" ref="D370:M370" si="177">D368-D369</f>
        <v>0</v>
      </c>
      <c r="E370" s="1080">
        <f t="shared" si="177"/>
        <v>0</v>
      </c>
      <c r="F370" s="1080">
        <f t="shared" si="177"/>
        <v>0</v>
      </c>
      <c r="G370" s="1080">
        <f t="shared" si="177"/>
        <v>0</v>
      </c>
      <c r="H370" s="1080">
        <f t="shared" si="177"/>
        <v>0</v>
      </c>
      <c r="I370" s="1080">
        <f t="shared" si="177"/>
        <v>0</v>
      </c>
      <c r="J370" s="1080">
        <f t="shared" si="177"/>
        <v>0</v>
      </c>
      <c r="K370" s="1080">
        <f t="shared" si="177"/>
        <v>0</v>
      </c>
      <c r="L370" s="1080">
        <f t="shared" si="177"/>
        <v>0</v>
      </c>
      <c r="M370" s="1080">
        <f t="shared" si="177"/>
        <v>0</v>
      </c>
    </row>
    <row r="371" spans="1:13">
      <c r="A371" s="1080">
        <f>SUM(C371:M371)</f>
        <v>0</v>
      </c>
      <c r="B371" s="1080"/>
      <c r="C371" s="1080">
        <f>IF(C294&gt;0,0,C294)</f>
        <v>0</v>
      </c>
      <c r="D371" s="1080">
        <f>IF(D294&gt;0,0,D294)</f>
        <v>0</v>
      </c>
      <c r="E371" s="1080">
        <f t="shared" ref="E371:M371" si="178">IF(E294&gt;0,0,E294)</f>
        <v>0</v>
      </c>
      <c r="F371" s="1080">
        <f t="shared" si="178"/>
        <v>0</v>
      </c>
      <c r="G371" s="1080">
        <f t="shared" si="178"/>
        <v>0</v>
      </c>
      <c r="H371" s="1080">
        <f t="shared" si="178"/>
        <v>0</v>
      </c>
      <c r="I371" s="1080">
        <f t="shared" si="178"/>
        <v>0</v>
      </c>
      <c r="J371" s="1080">
        <f t="shared" si="178"/>
        <v>0</v>
      </c>
      <c r="K371" s="1080">
        <f t="shared" si="178"/>
        <v>0</v>
      </c>
      <c r="L371" s="1080">
        <f t="shared" si="178"/>
        <v>0</v>
      </c>
      <c r="M371" s="1080">
        <f t="shared" si="178"/>
        <v>0</v>
      </c>
    </row>
    <row r="372" spans="1:13">
      <c r="C372" s="258"/>
      <c r="D372" s="257"/>
    </row>
    <row r="373" spans="1:13">
      <c r="D373" s="257"/>
    </row>
    <row r="374" spans="1:13">
      <c r="C374" s="260"/>
    </row>
    <row r="375" spans="1:13">
      <c r="C375" s="260"/>
    </row>
    <row r="376" spans="1:13">
      <c r="C376" s="259"/>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4" width="10.73046875" style="295" customWidth="1"/>
    <col min="15"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539</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Forecast_stock_figures!B16</f>
        <v>Art &amp; Design</v>
      </c>
      <c r="C15" s="293">
        <f>Forecast_stock_figures!C40</f>
        <v>8229.7380000000012</v>
      </c>
      <c r="D15" s="293">
        <f>Forecast_stock_figures!D40</f>
        <v>8280.6919886326286</v>
      </c>
      <c r="E15" s="293">
        <f>Forecast_stock_figures!E40</f>
        <v>8288.6228789026591</v>
      </c>
      <c r="F15" s="293">
        <f>Forecast_stock_figures!F40</f>
        <v>8271.0437673445522</v>
      </c>
      <c r="G15" s="293">
        <f>Forecast_stock_figures!G40</f>
        <v>8218.9296167090943</v>
      </c>
      <c r="H15" s="293">
        <f>Forecast_stock_figures!H40</f>
        <v>8163.8890746663246</v>
      </c>
      <c r="I15" s="293">
        <f>Forecast_stock_figures!I40</f>
        <v>8175.0777076222075</v>
      </c>
      <c r="J15" s="293">
        <f>Forecast_stock_figures!J40</f>
        <v>8180.3512376969447</v>
      </c>
      <c r="K15" s="293">
        <f>Forecast_stock_figures!K40</f>
        <v>8166.6825103396786</v>
      </c>
      <c r="L15" s="293">
        <f>Forecast_stock_figures!L40</f>
        <v>8150.3641750244833</v>
      </c>
      <c r="M15" s="293">
        <f>Forecast_stock_figures!M40</f>
        <v>8134.8016610957293</v>
      </c>
    </row>
    <row r="17" spans="1:9" ht="15">
      <c r="B17" s="325" t="s">
        <v>161</v>
      </c>
    </row>
    <row r="19" spans="1:9" ht="13.15">
      <c r="B19" s="1469" t="str">
        <f>Stock_ages_breakdowns!B73</f>
        <v>Age group</v>
      </c>
      <c r="C19" s="1470" t="str">
        <f>Stock_ages_breakdowns!C73:D73</f>
        <v>Art &amp; Design</v>
      </c>
      <c r="D19" s="1471"/>
      <c r="H19" s="310" t="s">
        <v>132</v>
      </c>
    </row>
    <row r="20" spans="1:9" ht="13.15">
      <c r="B20" s="1469"/>
      <c r="C20" s="348" t="str">
        <f>Stock_ages_breakdowns!C74:D74</f>
        <v>Male</v>
      </c>
      <c r="D20" s="348" t="str">
        <f>Stock_ages_breakdowns!D74:E74</f>
        <v>Female</v>
      </c>
    </row>
    <row r="21" spans="1:9" ht="13.15">
      <c r="B21" s="348" t="str">
        <f>Stock_ages_breakdowns!B75</f>
        <v>20-24</v>
      </c>
      <c r="C21" s="316">
        <f>Stock_ages_breakdowns!C20</f>
        <v>23.364999999999998</v>
      </c>
      <c r="D21" s="316">
        <f>Stock_ages_breakdowns!D20</f>
        <v>153.858</v>
      </c>
    </row>
    <row r="22" spans="1:9" ht="13.15">
      <c r="B22" s="348" t="str">
        <f>Stock_ages_breakdowns!B76</f>
        <v>25-29</v>
      </c>
      <c r="C22" s="316">
        <f>Stock_ages_breakdowns!C21</f>
        <v>84.838999999999999</v>
      </c>
      <c r="D22" s="316">
        <f>Stock_ages_breakdowns!D21</f>
        <v>734.79600000000005</v>
      </c>
    </row>
    <row r="23" spans="1:9" ht="13.15">
      <c r="B23" s="348" t="str">
        <f>Stock_ages_breakdowns!B77</f>
        <v>30-34</v>
      </c>
      <c r="C23" s="316">
        <f>Stock_ages_breakdowns!C22</f>
        <v>230.84399999999999</v>
      </c>
      <c r="D23" s="316">
        <f>Stock_ages_breakdowns!D22</f>
        <v>1007.941</v>
      </c>
    </row>
    <row r="24" spans="1:9" ht="13.15">
      <c r="B24" s="348" t="str">
        <f>Stock_ages_breakdowns!B78</f>
        <v>35-39</v>
      </c>
      <c r="C24" s="316">
        <f>Stock_ages_breakdowns!C23</f>
        <v>320.48899999999998</v>
      </c>
      <c r="D24" s="316">
        <f>Stock_ages_breakdowns!D23</f>
        <v>1256.1869999999999</v>
      </c>
    </row>
    <row r="25" spans="1:9" ht="13.15">
      <c r="B25" s="348" t="str">
        <f>Stock_ages_breakdowns!B79</f>
        <v>40-44</v>
      </c>
      <c r="C25" s="316">
        <f>Stock_ages_breakdowns!C24</f>
        <v>316.10700000000003</v>
      </c>
      <c r="D25" s="316">
        <f>Stock_ages_breakdowns!D24</f>
        <v>1081.4349999999999</v>
      </c>
    </row>
    <row r="26" spans="1:9" ht="13.15">
      <c r="B26" s="348" t="str">
        <f>Stock_ages_breakdowns!B80</f>
        <v>45-49</v>
      </c>
      <c r="C26" s="316">
        <f>Stock_ages_breakdowns!C25</f>
        <v>306.43200000000002</v>
      </c>
      <c r="D26" s="316">
        <f>Stock_ages_breakdowns!D25</f>
        <v>997.29600000000005</v>
      </c>
    </row>
    <row r="27" spans="1:9" ht="13.15">
      <c r="B27" s="348" t="str">
        <f>Stock_ages_breakdowns!B81</f>
        <v>50-54</v>
      </c>
      <c r="C27" s="316">
        <f>Stock_ages_breakdowns!C26</f>
        <v>283.58600000000001</v>
      </c>
      <c r="D27" s="316">
        <f>Stock_ages_breakdowns!D26</f>
        <v>703.11500000000001</v>
      </c>
    </row>
    <row r="28" spans="1:9" ht="13.15">
      <c r="B28" s="348" t="str">
        <f>Stock_ages_breakdowns!B82</f>
        <v>55-59</v>
      </c>
      <c r="C28" s="316">
        <f>Stock_ages_breakdowns!C27</f>
        <v>182.57499999999999</v>
      </c>
      <c r="D28" s="316">
        <f>Stock_ages_breakdowns!D27</f>
        <v>368.21600000000001</v>
      </c>
    </row>
    <row r="29" spans="1:9" ht="13.15">
      <c r="B29" s="348" t="str">
        <f>Stock_ages_breakdowns!B83</f>
        <v>60-64</v>
      </c>
      <c r="C29" s="316">
        <f>Stock_ages_breakdowns!C28</f>
        <v>44.220999999999997</v>
      </c>
      <c r="D29" s="316">
        <f>Stock_ages_breakdowns!D28</f>
        <v>101.242</v>
      </c>
      <c r="F29" s="310"/>
    </row>
    <row r="30" spans="1:9" ht="13.15">
      <c r="B30" s="348" t="str">
        <f>Stock_ages_breakdowns!B84</f>
        <v>65 plus</v>
      </c>
      <c r="C30" s="316">
        <f>Stock_ages_breakdowns!C29</f>
        <v>5.87</v>
      </c>
      <c r="D30" s="316">
        <f>Stock_ages_breakdowns!D29</f>
        <v>27.324000000000002</v>
      </c>
      <c r="G30" s="311" t="s">
        <v>46</v>
      </c>
      <c r="H30" s="311" t="s">
        <v>47</v>
      </c>
    </row>
    <row r="31" spans="1:9" ht="13.15">
      <c r="A31" s="1080">
        <f>I31</f>
        <v>0</v>
      </c>
      <c r="B31" s="348" t="str">
        <f>Stock_ages_breakdowns!B85</f>
        <v>Total</v>
      </c>
      <c r="C31" s="316">
        <f>Stock_ages_breakdowns!C30</f>
        <v>1798.328</v>
      </c>
      <c r="D31" s="316">
        <f>Stock_ages_breakdowns!D30</f>
        <v>6431.4100000000008</v>
      </c>
      <c r="E31" s="312">
        <f>SUM(C31:D31)</f>
        <v>8229.7380000000012</v>
      </c>
      <c r="G31" s="351">
        <f>C31/$E$31</f>
        <v>0.21851582638475242</v>
      </c>
      <c r="H31" s="351">
        <f>D31/$E$31</f>
        <v>0.78148417361524747</v>
      </c>
      <c r="I31" s="1080">
        <f>(G31+H31)-1</f>
        <v>0</v>
      </c>
    </row>
    <row r="32" spans="1:9" ht="13.15">
      <c r="B32" s="312"/>
      <c r="C32" s="312"/>
      <c r="D32" s="312"/>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Art &amp; Design</v>
      </c>
      <c r="C36" s="293">
        <f>Teacher_need_by_subject!C629</f>
        <v>8280.6919886326286</v>
      </c>
      <c r="D36" s="293">
        <f>Teacher_need_by_subject!D629</f>
        <v>8288.6228789026591</v>
      </c>
      <c r="E36" s="293">
        <f>Teacher_need_by_subject!E629</f>
        <v>8271.0437673445522</v>
      </c>
      <c r="F36" s="293">
        <f>Teacher_need_by_subject!F629</f>
        <v>8218.9296167090943</v>
      </c>
      <c r="G36" s="293">
        <f>Teacher_need_by_subject!G629</f>
        <v>8163.8890746663246</v>
      </c>
      <c r="H36" s="293">
        <f>Teacher_need_by_subject!H629</f>
        <v>8175.0777076222075</v>
      </c>
      <c r="I36" s="293">
        <f>Teacher_need_by_subject!I629</f>
        <v>8180.3512376969447</v>
      </c>
      <c r="J36" s="293">
        <f>Teacher_need_by_subject!J629</f>
        <v>8166.6825103396786</v>
      </c>
      <c r="K36" s="293">
        <f>Teacher_need_by_subject!K629</f>
        <v>8150.3641750244833</v>
      </c>
      <c r="L36" s="293">
        <f>Teacher_need_by_subject!L629</f>
        <v>8134.8016610957293</v>
      </c>
      <c r="M36" s="293">
        <f>Teacher_need_by_subject!M629</f>
        <v>8138.0310542613361</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23.364999999999998</v>
      </c>
      <c r="D43" s="293">
        <f>C340</f>
        <v>66.63470025911073</v>
      </c>
      <c r="E43" s="293">
        <f t="shared" ref="E43:L43" si="2">D340</f>
        <v>95.997808512441878</v>
      </c>
      <c r="F43" s="293">
        <f t="shared" si="2"/>
        <v>115.7624193331379</v>
      </c>
      <c r="G43" s="293">
        <f t="shared" si="2"/>
        <v>127.84676174883431</v>
      </c>
      <c r="H43" s="293">
        <f t="shared" si="2"/>
        <v>135.89689201510589</v>
      </c>
      <c r="I43" s="293">
        <f t="shared" si="2"/>
        <v>144.67919410206162</v>
      </c>
      <c r="J43" s="293">
        <f t="shared" si="2"/>
        <v>150.54105110131889</v>
      </c>
      <c r="K43" s="293">
        <f t="shared" si="2"/>
        <v>153.61148871621697</v>
      </c>
      <c r="L43" s="293">
        <f t="shared" si="2"/>
        <v>155.45157575196095</v>
      </c>
      <c r="M43" s="293">
        <f t="shared" ref="M43:M53" si="3">L340</f>
        <v>156.58131853094113</v>
      </c>
    </row>
    <row r="44" spans="2:13" ht="13.15">
      <c r="B44" s="348" t="str">
        <f t="shared" ref="B44:C53" si="4">B22</f>
        <v>25-29</v>
      </c>
      <c r="C44" s="293">
        <f t="shared" si="4"/>
        <v>84.838999999999999</v>
      </c>
      <c r="D44" s="293">
        <f t="shared" ref="D44:L53" si="5">C341</f>
        <v>119.17406473994265</v>
      </c>
      <c r="E44" s="293">
        <f t="shared" si="5"/>
        <v>149.89102942836138</v>
      </c>
      <c r="F44" s="293">
        <f t="shared" si="5"/>
        <v>175.92414521448634</v>
      </c>
      <c r="G44" s="293">
        <f t="shared" si="5"/>
        <v>195.6926318902577</v>
      </c>
      <c r="H44" s="293">
        <f t="shared" si="5"/>
        <v>211.36352030512572</v>
      </c>
      <c r="I44" s="293">
        <f t="shared" si="5"/>
        <v>227.28418169152314</v>
      </c>
      <c r="J44" s="293">
        <f t="shared" si="5"/>
        <v>239.78383262782285</v>
      </c>
      <c r="K44" s="293">
        <f t="shared" si="5"/>
        <v>248.53668468910078</v>
      </c>
      <c r="L44" s="293">
        <f t="shared" si="5"/>
        <v>254.93214515097566</v>
      </c>
      <c r="M44" s="293">
        <f t="shared" si="3"/>
        <v>259.60707714585055</v>
      </c>
    </row>
    <row r="45" spans="2:13" ht="13.15">
      <c r="B45" s="348" t="str">
        <f t="shared" si="4"/>
        <v>30-34</v>
      </c>
      <c r="C45" s="293">
        <f t="shared" si="4"/>
        <v>230.84399999999999</v>
      </c>
      <c r="D45" s="293">
        <f t="shared" si="5"/>
        <v>215.24387568683534</v>
      </c>
      <c r="E45" s="293">
        <f t="shared" si="5"/>
        <v>208.96263368313987</v>
      </c>
      <c r="F45" s="293">
        <f t="shared" si="5"/>
        <v>209.41416148337291</v>
      </c>
      <c r="G45" s="293">
        <f t="shared" si="5"/>
        <v>213.17606343987489</v>
      </c>
      <c r="H45" s="293">
        <f t="shared" si="5"/>
        <v>219.37429512736898</v>
      </c>
      <c r="I45" s="293">
        <f t="shared" si="5"/>
        <v>228.59916849692905</v>
      </c>
      <c r="J45" s="293">
        <f t="shared" si="5"/>
        <v>238.18727838011361</v>
      </c>
      <c r="K45" s="293">
        <f t="shared" si="5"/>
        <v>246.99446543446817</v>
      </c>
      <c r="L45" s="293">
        <f t="shared" si="5"/>
        <v>254.93740553250541</v>
      </c>
      <c r="M45" s="293">
        <f t="shared" si="3"/>
        <v>261.89152911919871</v>
      </c>
    </row>
    <row r="46" spans="2:13" ht="13.15">
      <c r="B46" s="348" t="str">
        <f t="shared" si="4"/>
        <v>35-39</v>
      </c>
      <c r="C46" s="293">
        <f t="shared" si="4"/>
        <v>320.48899999999998</v>
      </c>
      <c r="D46" s="293">
        <f t="shared" si="5"/>
        <v>301.82526262952581</v>
      </c>
      <c r="E46" s="293">
        <f t="shared" si="5"/>
        <v>283.92421300715665</v>
      </c>
      <c r="F46" s="293">
        <f t="shared" si="5"/>
        <v>269.00395669270773</v>
      </c>
      <c r="G46" s="293">
        <f t="shared" si="5"/>
        <v>256.65863459252438</v>
      </c>
      <c r="H46" s="293">
        <f t="shared" si="5"/>
        <v>248.08288389041957</v>
      </c>
      <c r="I46" s="293">
        <f t="shared" si="5"/>
        <v>244.23857293175695</v>
      </c>
      <c r="J46" s="293">
        <f t="shared" si="5"/>
        <v>242.9856363674763</v>
      </c>
      <c r="K46" s="293">
        <f t="shared" si="5"/>
        <v>243.39256602954109</v>
      </c>
      <c r="L46" s="293">
        <f t="shared" si="5"/>
        <v>245.18468895029235</v>
      </c>
      <c r="M46" s="293">
        <f t="shared" si="3"/>
        <v>247.90206174256497</v>
      </c>
    </row>
    <row r="47" spans="2:13" ht="13.15">
      <c r="B47" s="348" t="str">
        <f t="shared" si="4"/>
        <v>40-44</v>
      </c>
      <c r="C47" s="293">
        <f t="shared" si="4"/>
        <v>316.10700000000003</v>
      </c>
      <c r="D47" s="293">
        <f t="shared" si="5"/>
        <v>309.66226690341631</v>
      </c>
      <c r="E47" s="293">
        <f t="shared" si="5"/>
        <v>300.27371666786769</v>
      </c>
      <c r="F47" s="293">
        <f t="shared" si="5"/>
        <v>289.60090428325162</v>
      </c>
      <c r="G47" s="293">
        <f t="shared" si="5"/>
        <v>277.56830270269052</v>
      </c>
      <c r="H47" s="293">
        <f t="shared" si="5"/>
        <v>266.35472011699665</v>
      </c>
      <c r="I47" s="293">
        <f t="shared" si="5"/>
        <v>257.65924160622512</v>
      </c>
      <c r="J47" s="293">
        <f t="shared" si="5"/>
        <v>250.48871403659987</v>
      </c>
      <c r="K47" s="293">
        <f t="shared" si="5"/>
        <v>244.65116393622836</v>
      </c>
      <c r="L47" s="293">
        <f t="shared" si="5"/>
        <v>240.34351278566382</v>
      </c>
      <c r="M47" s="293">
        <f t="shared" si="3"/>
        <v>237.4620595072314</v>
      </c>
    </row>
    <row r="48" spans="2:13" ht="13.15">
      <c r="B48" s="348" t="str">
        <f t="shared" si="4"/>
        <v>45-49</v>
      </c>
      <c r="C48" s="293">
        <f t="shared" si="4"/>
        <v>306.43200000000002</v>
      </c>
      <c r="D48" s="293">
        <f t="shared" si="5"/>
        <v>297.26019129586302</v>
      </c>
      <c r="E48" s="293">
        <f t="shared" si="5"/>
        <v>288.17009610902539</v>
      </c>
      <c r="F48" s="293">
        <f t="shared" si="5"/>
        <v>279.38087373968665</v>
      </c>
      <c r="G48" s="293">
        <f t="shared" si="5"/>
        <v>269.56561843213126</v>
      </c>
      <c r="H48" s="293">
        <f t="shared" si="5"/>
        <v>260.14222440762643</v>
      </c>
      <c r="I48" s="293">
        <f t="shared" si="5"/>
        <v>252.24987154571321</v>
      </c>
      <c r="J48" s="293">
        <f t="shared" si="5"/>
        <v>244.86341805964639</v>
      </c>
      <c r="K48" s="293">
        <f t="shared" si="5"/>
        <v>237.88900655539831</v>
      </c>
      <c r="L48" s="293">
        <f t="shared" si="5"/>
        <v>231.67829196484308</v>
      </c>
      <c r="M48" s="293">
        <f t="shared" si="3"/>
        <v>226.34517060910801</v>
      </c>
    </row>
    <row r="49" spans="1:13" ht="13.15">
      <c r="B49" s="348" t="str">
        <f t="shared" si="4"/>
        <v>50-54</v>
      </c>
      <c r="C49" s="293">
        <f t="shared" si="4"/>
        <v>283.58600000000001</v>
      </c>
      <c r="D49" s="293">
        <f t="shared" si="5"/>
        <v>265.37887200481822</v>
      </c>
      <c r="E49" s="293">
        <f t="shared" si="5"/>
        <v>249.83191868864483</v>
      </c>
      <c r="F49" s="293">
        <f t="shared" si="5"/>
        <v>236.93202749231955</v>
      </c>
      <c r="G49" s="293">
        <f t="shared" si="5"/>
        <v>225.05000571351781</v>
      </c>
      <c r="H49" s="293">
        <f t="shared" si="5"/>
        <v>214.93348022466185</v>
      </c>
      <c r="I49" s="293">
        <f t="shared" si="5"/>
        <v>206.91667906570066</v>
      </c>
      <c r="J49" s="293">
        <f t="shared" si="5"/>
        <v>199.86685697535759</v>
      </c>
      <c r="K49" s="293">
        <f t="shared" si="5"/>
        <v>193.41408258542251</v>
      </c>
      <c r="L49" s="293">
        <f t="shared" si="5"/>
        <v>187.61280356991449</v>
      </c>
      <c r="M49" s="293">
        <f t="shared" si="3"/>
        <v>182.43438590743187</v>
      </c>
    </row>
    <row r="50" spans="1:13" ht="13.15">
      <c r="B50" s="348" t="str">
        <f t="shared" si="4"/>
        <v>55-59</v>
      </c>
      <c r="C50" s="293">
        <f t="shared" si="4"/>
        <v>182.57499999999999</v>
      </c>
      <c r="D50" s="293">
        <f t="shared" si="5"/>
        <v>161.15124527338236</v>
      </c>
      <c r="E50" s="293">
        <f t="shared" si="5"/>
        <v>144.8797545482484</v>
      </c>
      <c r="F50" s="293">
        <f t="shared" si="5"/>
        <v>132.45454507919348</v>
      </c>
      <c r="G50" s="293">
        <f t="shared" si="5"/>
        <v>122.43192714569255</v>
      </c>
      <c r="H50" s="293">
        <f t="shared" si="5"/>
        <v>114.51121363880716</v>
      </c>
      <c r="I50" s="293">
        <f t="shared" si="5"/>
        <v>108.61485200081815</v>
      </c>
      <c r="J50" s="293">
        <f t="shared" si="5"/>
        <v>103.79362354815353</v>
      </c>
      <c r="K50" s="293">
        <f t="shared" si="5"/>
        <v>99.667543860846735</v>
      </c>
      <c r="L50" s="293">
        <f t="shared" si="5"/>
        <v>96.151173324089513</v>
      </c>
      <c r="M50" s="293">
        <f t="shared" si="3"/>
        <v>93.123010223780511</v>
      </c>
    </row>
    <row r="51" spans="1:13" ht="13.15">
      <c r="B51" s="348" t="str">
        <f t="shared" si="4"/>
        <v>60-64</v>
      </c>
      <c r="C51" s="293">
        <f t="shared" si="4"/>
        <v>44.220999999999997</v>
      </c>
      <c r="D51" s="293">
        <f t="shared" si="5"/>
        <v>51.222176427298471</v>
      </c>
      <c r="E51" s="293">
        <f t="shared" si="5"/>
        <v>51.98103537762556</v>
      </c>
      <c r="F51" s="293">
        <f t="shared" si="5"/>
        <v>50.151295207008793</v>
      </c>
      <c r="G51" s="293">
        <f t="shared" si="5"/>
        <v>47.375403875021966</v>
      </c>
      <c r="H51" s="293">
        <f t="shared" si="5"/>
        <v>44.539194876878526</v>
      </c>
      <c r="I51" s="293">
        <f t="shared" si="5"/>
        <v>42.184105742474117</v>
      </c>
      <c r="J51" s="293">
        <f t="shared" si="5"/>
        <v>40.128527215052003</v>
      </c>
      <c r="K51" s="293">
        <f t="shared" si="5"/>
        <v>38.326074827871459</v>
      </c>
      <c r="L51" s="293">
        <f t="shared" si="5"/>
        <v>36.79822646462609</v>
      </c>
      <c r="M51" s="293">
        <f t="shared" si="3"/>
        <v>35.507435288121542</v>
      </c>
    </row>
    <row r="52" spans="1:13" ht="13.15">
      <c r="B52" s="348" t="str">
        <f t="shared" si="4"/>
        <v>65 plus</v>
      </c>
      <c r="C52" s="293">
        <f t="shared" si="4"/>
        <v>5.87</v>
      </c>
      <c r="D52" s="293">
        <f t="shared" si="5"/>
        <v>10.052957578765998</v>
      </c>
      <c r="E52" s="293">
        <f t="shared" si="5"/>
        <v>13.44755022789646</v>
      </c>
      <c r="F52" s="293">
        <f t="shared" si="5"/>
        <v>15.602264729159261</v>
      </c>
      <c r="G52" s="293">
        <f t="shared" si="5"/>
        <v>16.652584476178443</v>
      </c>
      <c r="H52" s="293">
        <f t="shared" si="5"/>
        <v>16.947623077526362</v>
      </c>
      <c r="I52" s="293">
        <f t="shared" si="5"/>
        <v>16.845010244983541</v>
      </c>
      <c r="J52" s="293">
        <f t="shared" si="5"/>
        <v>16.487937876045418</v>
      </c>
      <c r="K52" s="293">
        <f t="shared" si="5"/>
        <v>15.996479563528139</v>
      </c>
      <c r="L52" s="293">
        <f t="shared" si="5"/>
        <v>15.468421324502046</v>
      </c>
      <c r="M52" s="293">
        <f t="shared" si="3"/>
        <v>14.954644256708821</v>
      </c>
    </row>
    <row r="53" spans="1:13" ht="13.15">
      <c r="B53" s="348" t="str">
        <f t="shared" si="4"/>
        <v>Total</v>
      </c>
      <c r="C53" s="293">
        <f t="shared" si="4"/>
        <v>1798.328</v>
      </c>
      <c r="D53" s="293">
        <f t="shared" si="5"/>
        <v>1797.6056127989589</v>
      </c>
      <c r="E53" s="293">
        <f t="shared" si="5"/>
        <v>1787.3597562504085</v>
      </c>
      <c r="F53" s="293">
        <f t="shared" si="5"/>
        <v>1774.2265932543241</v>
      </c>
      <c r="G53" s="293">
        <f t="shared" si="5"/>
        <v>1752.0179340167235</v>
      </c>
      <c r="H53" s="293">
        <f t="shared" si="5"/>
        <v>1732.1460476805173</v>
      </c>
      <c r="I53" s="293">
        <f t="shared" si="5"/>
        <v>1729.2708774281857</v>
      </c>
      <c r="J53" s="293">
        <f t="shared" si="5"/>
        <v>1727.1268761875865</v>
      </c>
      <c r="K53" s="293">
        <f t="shared" si="5"/>
        <v>1722.4795561986223</v>
      </c>
      <c r="L53" s="293">
        <f t="shared" si="5"/>
        <v>1718.5582448193734</v>
      </c>
      <c r="M53" s="293">
        <f t="shared" si="3"/>
        <v>1715.8086923309374</v>
      </c>
    </row>
    <row r="54" spans="1:13">
      <c r="A54" s="1080">
        <f>SUM(C54:M54)</f>
        <v>0</v>
      </c>
      <c r="B54" s="1080"/>
      <c r="C54" s="1080">
        <f>SUM(C43:C52)-C53</f>
        <v>0</v>
      </c>
      <c r="D54" s="1080">
        <f t="shared" ref="D54:M54" si="6">SUM(D43:D52)-D53</f>
        <v>0</v>
      </c>
      <c r="E54" s="1080">
        <f t="shared" si="6"/>
        <v>0</v>
      </c>
      <c r="F54" s="1080">
        <f t="shared" si="6"/>
        <v>0</v>
      </c>
      <c r="G54" s="1080">
        <f t="shared" si="6"/>
        <v>0</v>
      </c>
      <c r="H54" s="1080">
        <f t="shared" si="6"/>
        <v>0</v>
      </c>
      <c r="I54" s="1080">
        <f t="shared" si="6"/>
        <v>0</v>
      </c>
      <c r="J54" s="1080">
        <f t="shared" si="6"/>
        <v>0</v>
      </c>
      <c r="K54" s="1080">
        <f t="shared" si="6"/>
        <v>0</v>
      </c>
      <c r="L54" s="1080">
        <f t="shared" si="6"/>
        <v>0</v>
      </c>
      <c r="M54" s="1080">
        <f t="shared" si="6"/>
        <v>0</v>
      </c>
    </row>
    <row r="56" spans="1:13" ht="13.15">
      <c r="B56" s="326" t="s">
        <v>47</v>
      </c>
      <c r="H56" s="310"/>
    </row>
    <row r="57" spans="1:13">
      <c r="H57" s="310"/>
    </row>
    <row r="58" spans="1:13" ht="13.15">
      <c r="B58" s="323" t="str">
        <f t="shared" ref="B58:B69" si="7">B42</f>
        <v>Age group</v>
      </c>
      <c r="C58" s="323" t="str">
        <f t="shared" ref="C58:M58" si="8">C42</f>
        <v>2019/20</v>
      </c>
      <c r="D58" s="323" t="str">
        <f t="shared" si="8"/>
        <v>2020/21</v>
      </c>
      <c r="E58" s="323" t="str">
        <f t="shared" si="8"/>
        <v>2021/22</v>
      </c>
      <c r="F58" s="323" t="str">
        <f t="shared" si="8"/>
        <v>2022/23</v>
      </c>
      <c r="G58" s="323" t="str">
        <f t="shared" si="8"/>
        <v>2023/24</v>
      </c>
      <c r="H58" s="323" t="str">
        <f t="shared" si="8"/>
        <v>2024/25</v>
      </c>
      <c r="I58" s="323" t="str">
        <f t="shared" si="8"/>
        <v>2025/26</v>
      </c>
      <c r="J58" s="323" t="str">
        <f t="shared" si="8"/>
        <v>2026/27</v>
      </c>
      <c r="K58" s="323" t="str">
        <f t="shared" si="8"/>
        <v>2027/28</v>
      </c>
      <c r="L58" s="323" t="str">
        <f t="shared" si="8"/>
        <v>2028/29</v>
      </c>
      <c r="M58" s="323" t="str">
        <f t="shared" si="8"/>
        <v>2029/30</v>
      </c>
    </row>
    <row r="59" spans="1:13" ht="13.15">
      <c r="B59" s="323" t="str">
        <f t="shared" si="7"/>
        <v>20-24</v>
      </c>
      <c r="C59" s="293">
        <f t="shared" ref="C59:C69" si="9">D21</f>
        <v>153.858</v>
      </c>
      <c r="D59" s="293">
        <f t="shared" ref="D59:L59" si="10">C356</f>
        <v>287.98667010712222</v>
      </c>
      <c r="E59" s="293">
        <f t="shared" si="10"/>
        <v>378.88556184623025</v>
      </c>
      <c r="F59" s="293">
        <f t="shared" si="10"/>
        <v>439.89222248672104</v>
      </c>
      <c r="G59" s="293">
        <f t="shared" si="10"/>
        <v>477.98235695442395</v>
      </c>
      <c r="H59" s="293">
        <f t="shared" si="10"/>
        <v>503.41456004046643</v>
      </c>
      <c r="I59" s="293">
        <f t="shared" si="10"/>
        <v>532.62710355878528</v>
      </c>
      <c r="J59" s="293">
        <f t="shared" si="10"/>
        <v>552.23077293783547</v>
      </c>
      <c r="K59" s="293">
        <f t="shared" si="10"/>
        <v>562.37811391947218</v>
      </c>
      <c r="L59" s="293">
        <f t="shared" si="10"/>
        <v>568.43683966752258</v>
      </c>
      <c r="M59" s="293">
        <f t="shared" ref="M59:M69" si="11">L356</f>
        <v>572.14845422520159</v>
      </c>
    </row>
    <row r="60" spans="1:13" ht="13.15">
      <c r="B60" s="323" t="str">
        <f t="shared" si="7"/>
        <v>25-29</v>
      </c>
      <c r="C60" s="293">
        <f t="shared" si="9"/>
        <v>734.79600000000005</v>
      </c>
      <c r="D60" s="293">
        <f t="shared" ref="D60:K69" si="12">C357</f>
        <v>750.87941255250462</v>
      </c>
      <c r="E60" s="293">
        <f t="shared" si="12"/>
        <v>781.94962807860406</v>
      </c>
      <c r="F60" s="293">
        <f t="shared" si="12"/>
        <v>816.98280421082438</v>
      </c>
      <c r="G60" s="293">
        <f t="shared" si="12"/>
        <v>847.58562795297223</v>
      </c>
      <c r="H60" s="293">
        <f t="shared" si="12"/>
        <v>874.83025893777688</v>
      </c>
      <c r="I60" s="293">
        <f t="shared" si="12"/>
        <v>911.19288718967198</v>
      </c>
      <c r="J60" s="293">
        <f t="shared" si="12"/>
        <v>941.45280732790275</v>
      </c>
      <c r="K60" s="293">
        <f t="shared" si="12"/>
        <v>962.69990419115334</v>
      </c>
      <c r="L60" s="293">
        <f t="shared" ref="L60:L69" si="13">K357</f>
        <v>978.58289639873396</v>
      </c>
      <c r="M60" s="293">
        <f t="shared" si="11"/>
        <v>990.46402530717205</v>
      </c>
    </row>
    <row r="61" spans="1:13" ht="13.15">
      <c r="B61" s="323" t="str">
        <f t="shared" si="7"/>
        <v>30-34</v>
      </c>
      <c r="C61" s="293">
        <f t="shared" si="9"/>
        <v>1007.941</v>
      </c>
      <c r="D61" s="293">
        <f t="shared" si="12"/>
        <v>973.67204354492492</v>
      </c>
      <c r="E61" s="293">
        <f t="shared" si="12"/>
        <v>948.73449009381466</v>
      </c>
      <c r="F61" s="293">
        <f t="shared" si="12"/>
        <v>934.09913430647566</v>
      </c>
      <c r="G61" s="293">
        <f t="shared" si="12"/>
        <v>926.8131546514071</v>
      </c>
      <c r="H61" s="293">
        <f t="shared" si="12"/>
        <v>926.27343434286308</v>
      </c>
      <c r="I61" s="293">
        <f t="shared" si="12"/>
        <v>937.15487499517405</v>
      </c>
      <c r="J61" s="293">
        <f t="shared" si="12"/>
        <v>951.21054201724064</v>
      </c>
      <c r="K61" s="293">
        <f t="shared" si="12"/>
        <v>964.97871271962424</v>
      </c>
      <c r="L61" s="293">
        <f t="shared" si="13"/>
        <v>978.329848593816</v>
      </c>
      <c r="M61" s="293">
        <f t="shared" si="11"/>
        <v>990.69444309056382</v>
      </c>
    </row>
    <row r="62" spans="1:13" ht="13.15">
      <c r="B62" s="323" t="str">
        <f t="shared" si="7"/>
        <v>35-39</v>
      </c>
      <c r="C62" s="293">
        <f t="shared" si="9"/>
        <v>1256.1869999999999</v>
      </c>
      <c r="D62" s="293">
        <f t="shared" si="12"/>
        <v>1184.2090496047731</v>
      </c>
      <c r="E62" s="293">
        <f t="shared" si="12"/>
        <v>1122.62607097707</v>
      </c>
      <c r="F62" s="293">
        <f t="shared" si="12"/>
        <v>1071.1230573532553</v>
      </c>
      <c r="G62" s="293">
        <f t="shared" si="12"/>
        <v>1028.2689286776729</v>
      </c>
      <c r="H62" s="293">
        <f t="shared" si="12"/>
        <v>994.87510443333599</v>
      </c>
      <c r="I62" s="293">
        <f t="shared" si="12"/>
        <v>975.04166269661732</v>
      </c>
      <c r="J62" s="293">
        <f t="shared" si="12"/>
        <v>962.05718256678779</v>
      </c>
      <c r="K62" s="293">
        <f t="shared" si="12"/>
        <v>953.54783833761098</v>
      </c>
      <c r="L62" s="293">
        <f t="shared" si="13"/>
        <v>949.36331180149591</v>
      </c>
      <c r="M62" s="293">
        <f t="shared" si="11"/>
        <v>948.50344756798643</v>
      </c>
    </row>
    <row r="63" spans="1:13" ht="13.15">
      <c r="B63" s="323" t="str">
        <f t="shared" si="7"/>
        <v>40-44</v>
      </c>
      <c r="C63" s="293">
        <f t="shared" si="9"/>
        <v>1081.4349999999999</v>
      </c>
      <c r="D63" s="293">
        <f t="shared" si="12"/>
        <v>1084.3373013441633</v>
      </c>
      <c r="E63" s="293">
        <f t="shared" si="12"/>
        <v>1071.184456759564</v>
      </c>
      <c r="F63" s="293">
        <f t="shared" si="12"/>
        <v>1048.8093380293301</v>
      </c>
      <c r="G63" s="293">
        <f t="shared" si="12"/>
        <v>1021.0132149163489</v>
      </c>
      <c r="H63" s="293">
        <f t="shared" si="12"/>
        <v>992.343327061531</v>
      </c>
      <c r="I63" s="293">
        <f t="shared" si="12"/>
        <v>969.15588489751451</v>
      </c>
      <c r="J63" s="293">
        <f t="shared" si="12"/>
        <v>948.21790671340295</v>
      </c>
      <c r="K63" s="293">
        <f t="shared" si="12"/>
        <v>929.25350210545264</v>
      </c>
      <c r="L63" s="293">
        <f t="shared" si="13"/>
        <v>913.44388182732325</v>
      </c>
      <c r="M63" s="293">
        <f t="shared" si="11"/>
        <v>900.91880953113616</v>
      </c>
    </row>
    <row r="64" spans="1:13" ht="13.15">
      <c r="B64" s="323" t="str">
        <f t="shared" si="7"/>
        <v>45-49</v>
      </c>
      <c r="C64" s="293">
        <f t="shared" si="9"/>
        <v>997.29600000000005</v>
      </c>
      <c r="D64" s="293">
        <f t="shared" si="12"/>
        <v>977.34369123948818</v>
      </c>
      <c r="E64" s="293">
        <f t="shared" si="12"/>
        <v>961.43016969281575</v>
      </c>
      <c r="F64" s="293">
        <f t="shared" si="12"/>
        <v>946.1257789124918</v>
      </c>
      <c r="G64" s="293">
        <f t="shared" si="12"/>
        <v>929.12935981065402</v>
      </c>
      <c r="H64" s="293">
        <f t="shared" si="12"/>
        <v>911.29660785585907</v>
      </c>
      <c r="I64" s="293">
        <f t="shared" si="12"/>
        <v>896.62632058196436</v>
      </c>
      <c r="J64" s="293">
        <f t="shared" si="12"/>
        <v>881.45371075854348</v>
      </c>
      <c r="K64" s="293">
        <f t="shared" si="12"/>
        <v>865.49770066600001</v>
      </c>
      <c r="L64" s="293">
        <f t="shared" si="13"/>
        <v>850.12961813628795</v>
      </c>
      <c r="M64" s="293">
        <f t="shared" si="11"/>
        <v>835.92729067202515</v>
      </c>
    </row>
    <row r="65" spans="1:13" ht="13.15">
      <c r="B65" s="323" t="str">
        <f t="shared" si="7"/>
        <v>50-54</v>
      </c>
      <c r="C65" s="293">
        <f t="shared" si="9"/>
        <v>703.11500000000001</v>
      </c>
      <c r="D65" s="293">
        <f t="shared" si="12"/>
        <v>713.45408575624356</v>
      </c>
      <c r="E65" s="293">
        <f t="shared" si="12"/>
        <v>715.79495662088505</v>
      </c>
      <c r="F65" s="293">
        <f t="shared" si="12"/>
        <v>713.63193016266484</v>
      </c>
      <c r="G65" s="293">
        <f t="shared" si="12"/>
        <v>708.06209666740961</v>
      </c>
      <c r="H65" s="293">
        <f t="shared" si="12"/>
        <v>700.80933739385887</v>
      </c>
      <c r="I65" s="293">
        <f t="shared" si="12"/>
        <v>695.06991019564703</v>
      </c>
      <c r="J65" s="293">
        <f t="shared" si="12"/>
        <v>688.20546435023971</v>
      </c>
      <c r="K65" s="293">
        <f t="shared" si="12"/>
        <v>679.85883003469542</v>
      </c>
      <c r="L65" s="293">
        <f t="shared" si="13"/>
        <v>670.90704221451165</v>
      </c>
      <c r="M65" s="293">
        <f t="shared" si="11"/>
        <v>661.75246044265577</v>
      </c>
    </row>
    <row r="66" spans="1:13" ht="13.15">
      <c r="B66" s="323" t="str">
        <f t="shared" si="7"/>
        <v>55-59</v>
      </c>
      <c r="C66" s="293">
        <f t="shared" si="9"/>
        <v>368.21600000000001</v>
      </c>
      <c r="D66" s="293">
        <f t="shared" si="12"/>
        <v>362.19535129280473</v>
      </c>
      <c r="E66" s="293">
        <f t="shared" si="12"/>
        <v>359.3600374786119</v>
      </c>
      <c r="F66" s="293">
        <f t="shared" si="12"/>
        <v>357.44559073107251</v>
      </c>
      <c r="G66" s="293">
        <f t="shared" si="12"/>
        <v>355.18143055633988</v>
      </c>
      <c r="H66" s="293">
        <f t="shared" si="12"/>
        <v>352.71662673095904</v>
      </c>
      <c r="I66" s="293">
        <f t="shared" si="12"/>
        <v>351.60001950078595</v>
      </c>
      <c r="J66" s="293">
        <f t="shared" si="12"/>
        <v>349.88002236183695</v>
      </c>
      <c r="K66" s="293">
        <f t="shared" si="12"/>
        <v>347.24643074054535</v>
      </c>
      <c r="L66" s="293">
        <f t="shared" si="13"/>
        <v>344.16881219710655</v>
      </c>
      <c r="M66" s="293">
        <f t="shared" si="11"/>
        <v>340.79534153598877</v>
      </c>
    </row>
    <row r="67" spans="1:13" ht="13.15">
      <c r="B67" s="323" t="str">
        <f t="shared" si="7"/>
        <v>60-64</v>
      </c>
      <c r="C67" s="293">
        <f t="shared" si="9"/>
        <v>101.242</v>
      </c>
      <c r="D67" s="293">
        <f t="shared" si="12"/>
        <v>114.19933993534342</v>
      </c>
      <c r="E67" s="293">
        <f t="shared" si="12"/>
        <v>119.97939564715664</v>
      </c>
      <c r="F67" s="293">
        <f t="shared" si="12"/>
        <v>122.44185115539328</v>
      </c>
      <c r="G67" s="293">
        <f t="shared" si="12"/>
        <v>123.1559493643548</v>
      </c>
      <c r="H67" s="293">
        <f t="shared" si="12"/>
        <v>123.13935857287942</v>
      </c>
      <c r="I67" s="293">
        <f t="shared" si="12"/>
        <v>123.54501802450122</v>
      </c>
      <c r="J67" s="293">
        <f t="shared" si="12"/>
        <v>123.54565561252267</v>
      </c>
      <c r="K67" s="293">
        <f t="shared" si="12"/>
        <v>123.07606187884824</v>
      </c>
      <c r="L67" s="293">
        <f t="shared" si="13"/>
        <v>122.40644333905867</v>
      </c>
      <c r="M67" s="293">
        <f t="shared" si="11"/>
        <v>121.60750922933541</v>
      </c>
    </row>
    <row r="68" spans="1:13" ht="13.15">
      <c r="B68" s="323" t="str">
        <f t="shared" si="7"/>
        <v>65 plus</v>
      </c>
      <c r="C68" s="293">
        <f t="shared" si="9"/>
        <v>27.324000000000002</v>
      </c>
      <c r="D68" s="293">
        <f t="shared" si="12"/>
        <v>34.80943045630076</v>
      </c>
      <c r="E68" s="293">
        <f t="shared" si="12"/>
        <v>41.318355457498008</v>
      </c>
      <c r="F68" s="293">
        <f t="shared" si="12"/>
        <v>46.26546674199831</v>
      </c>
      <c r="G68" s="293">
        <f t="shared" si="12"/>
        <v>49.719563140786114</v>
      </c>
      <c r="H68" s="293">
        <f t="shared" si="12"/>
        <v>52.044411616277024</v>
      </c>
      <c r="I68" s="293">
        <f t="shared" si="12"/>
        <v>53.793148553359543</v>
      </c>
      <c r="J68" s="293">
        <f t="shared" si="12"/>
        <v>54.970296863045149</v>
      </c>
      <c r="K68" s="293">
        <f t="shared" si="12"/>
        <v>55.665859547652893</v>
      </c>
      <c r="L68" s="293">
        <f t="shared" si="13"/>
        <v>56.037236029253137</v>
      </c>
      <c r="M68" s="293">
        <f t="shared" si="11"/>
        <v>56.18118716272636</v>
      </c>
    </row>
    <row r="69" spans="1:13" ht="13.15">
      <c r="B69" s="323" t="str">
        <f t="shared" si="7"/>
        <v>Total</v>
      </c>
      <c r="C69" s="293">
        <f t="shared" si="9"/>
        <v>6431.4100000000008</v>
      </c>
      <c r="D69" s="293">
        <f t="shared" si="12"/>
        <v>6483.0863758336691</v>
      </c>
      <c r="E69" s="293">
        <f t="shared" si="12"/>
        <v>6501.2631226522508</v>
      </c>
      <c r="F69" s="293">
        <f t="shared" si="12"/>
        <v>6496.8171740902262</v>
      </c>
      <c r="G69" s="293">
        <f t="shared" si="12"/>
        <v>6466.9116826923701</v>
      </c>
      <c r="H69" s="293">
        <f t="shared" si="12"/>
        <v>6431.7430269858069</v>
      </c>
      <c r="I69" s="293">
        <f t="shared" si="12"/>
        <v>6445.806830194022</v>
      </c>
      <c r="J69" s="293">
        <f t="shared" si="12"/>
        <v>6453.2243615093585</v>
      </c>
      <c r="K69" s="293">
        <f t="shared" si="12"/>
        <v>6444.2029541410557</v>
      </c>
      <c r="L69" s="293">
        <f t="shared" si="13"/>
        <v>6431.8059302051088</v>
      </c>
      <c r="M69" s="293">
        <f t="shared" si="11"/>
        <v>6418.9929687647909</v>
      </c>
    </row>
    <row r="70" spans="1:13">
      <c r="A70" s="1080">
        <f>SUM(C70:M70)</f>
        <v>0</v>
      </c>
      <c r="B70" s="1080"/>
      <c r="C70" s="1080">
        <f t="shared" ref="C70:M70" si="14">SUM(C59:C68)-C69</f>
        <v>0</v>
      </c>
      <c r="D70" s="1080">
        <f t="shared" si="14"/>
        <v>0</v>
      </c>
      <c r="E70" s="1080">
        <f t="shared" si="14"/>
        <v>0</v>
      </c>
      <c r="F70" s="1080">
        <f t="shared" si="14"/>
        <v>0</v>
      </c>
      <c r="G70" s="1080">
        <f t="shared" si="14"/>
        <v>0</v>
      </c>
      <c r="H70" s="1080">
        <f t="shared" si="14"/>
        <v>0</v>
      </c>
      <c r="I70" s="1080">
        <f t="shared" si="14"/>
        <v>0</v>
      </c>
      <c r="J70" s="1080">
        <f t="shared" si="14"/>
        <v>0</v>
      </c>
      <c r="K70" s="1080">
        <f t="shared" si="14"/>
        <v>0</v>
      </c>
      <c r="L70" s="1080">
        <f t="shared" si="14"/>
        <v>0</v>
      </c>
      <c r="M70" s="1080">
        <f t="shared" si="14"/>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5">B42</f>
        <v>Age group</v>
      </c>
      <c r="C76" s="323" t="str">
        <f t="shared" ref="C76:M76" si="16">C42</f>
        <v>2019/20</v>
      </c>
      <c r="D76" s="323" t="str">
        <f t="shared" si="16"/>
        <v>2020/21</v>
      </c>
      <c r="E76" s="323" t="str">
        <f t="shared" si="16"/>
        <v>2021/22</v>
      </c>
      <c r="F76" s="323" t="str">
        <f t="shared" si="16"/>
        <v>2022/23</v>
      </c>
      <c r="G76" s="323" t="str">
        <f t="shared" si="16"/>
        <v>2023/24</v>
      </c>
      <c r="H76" s="323" t="str">
        <f t="shared" si="16"/>
        <v>2024/25</v>
      </c>
      <c r="I76" s="323" t="str">
        <f t="shared" si="16"/>
        <v>2025/26</v>
      </c>
      <c r="J76" s="323" t="str">
        <f t="shared" si="16"/>
        <v>2026/27</v>
      </c>
      <c r="K76" s="323" t="str">
        <f t="shared" si="16"/>
        <v>2027/28</v>
      </c>
      <c r="L76" s="323" t="str">
        <f t="shared" si="16"/>
        <v>2028/29</v>
      </c>
      <c r="M76" s="323" t="str">
        <f t="shared" si="16"/>
        <v>2029/30</v>
      </c>
    </row>
    <row r="77" spans="1:13" ht="13.15">
      <c r="B77" s="323" t="str">
        <f t="shared" si="15"/>
        <v>20-24</v>
      </c>
      <c r="C77" s="429">
        <f>C43-(0.2*C43)</f>
        <v>18.692</v>
      </c>
      <c r="D77" s="429">
        <f>D43-(0.2*D43)</f>
        <v>53.307760207288581</v>
      </c>
      <c r="E77" s="429">
        <f t="shared" ref="E77:M77" si="17">E43-(0.2*E43)</f>
        <v>76.798246809953497</v>
      </c>
      <c r="F77" s="429">
        <f t="shared" si="17"/>
        <v>92.609935466510322</v>
      </c>
      <c r="G77" s="429">
        <f t="shared" si="17"/>
        <v>102.27740939906745</v>
      </c>
      <c r="H77" s="429">
        <f t="shared" si="17"/>
        <v>108.71751361208472</v>
      </c>
      <c r="I77" s="429">
        <f t="shared" si="17"/>
        <v>115.74335528164929</v>
      </c>
      <c r="J77" s="429">
        <f t="shared" si="17"/>
        <v>120.43284088105511</v>
      </c>
      <c r="K77" s="429">
        <f t="shared" si="17"/>
        <v>122.88919097297358</v>
      </c>
      <c r="L77" s="429">
        <f t="shared" si="17"/>
        <v>124.36126060156876</v>
      </c>
      <c r="M77" s="429">
        <f t="shared" si="17"/>
        <v>125.26505482475291</v>
      </c>
    </row>
    <row r="78" spans="1:13" ht="13.15">
      <c r="B78" s="323" t="str">
        <f t="shared" si="15"/>
        <v>25-29</v>
      </c>
      <c r="C78" s="429">
        <f t="shared" ref="C78:C85" si="18">C44+(0.2*C43)-(0.2*C44)</f>
        <v>72.544200000000004</v>
      </c>
      <c r="D78" s="429">
        <f t="shared" ref="D78:M78" si="19">D44+(0.2*D43)-(0.2*D44)</f>
        <v>108.66619184377626</v>
      </c>
      <c r="E78" s="429">
        <f t="shared" si="19"/>
        <v>139.11238524517748</v>
      </c>
      <c r="F78" s="429">
        <f t="shared" si="19"/>
        <v>163.89180003821667</v>
      </c>
      <c r="G78" s="429">
        <f t="shared" si="19"/>
        <v>182.12345786197301</v>
      </c>
      <c r="H78" s="429">
        <f t="shared" si="19"/>
        <v>196.27019464712177</v>
      </c>
      <c r="I78" s="429">
        <f t="shared" si="19"/>
        <v>210.7631841736308</v>
      </c>
      <c r="J78" s="429">
        <f t="shared" si="19"/>
        <v>221.93527632252207</v>
      </c>
      <c r="K78" s="429">
        <f t="shared" si="19"/>
        <v>229.551645494524</v>
      </c>
      <c r="L78" s="429">
        <f t="shared" si="19"/>
        <v>235.03603127117273</v>
      </c>
      <c r="M78" s="429">
        <f t="shared" si="19"/>
        <v>239.00192542286868</v>
      </c>
    </row>
    <row r="79" spans="1:13" ht="13.15">
      <c r="B79" s="323" t="str">
        <f t="shared" si="15"/>
        <v>30-34</v>
      </c>
      <c r="C79" s="429">
        <f t="shared" si="18"/>
        <v>201.643</v>
      </c>
      <c r="D79" s="429">
        <f t="shared" ref="D79:M79" si="20">D45+(0.2*D44)-(0.2*D45)</f>
        <v>196.02991349745679</v>
      </c>
      <c r="E79" s="429">
        <f t="shared" si="20"/>
        <v>197.14831283218416</v>
      </c>
      <c r="F79" s="429">
        <f t="shared" si="20"/>
        <v>202.71615822959558</v>
      </c>
      <c r="G79" s="429">
        <f t="shared" si="20"/>
        <v>209.67937712995146</v>
      </c>
      <c r="H79" s="429">
        <f t="shared" si="20"/>
        <v>217.77214016292035</v>
      </c>
      <c r="I79" s="429">
        <f t="shared" si="20"/>
        <v>228.33617113584788</v>
      </c>
      <c r="J79" s="429">
        <f t="shared" si="20"/>
        <v>238.50658922965545</v>
      </c>
      <c r="K79" s="429">
        <f t="shared" si="20"/>
        <v>247.30290928539472</v>
      </c>
      <c r="L79" s="429">
        <f t="shared" si="20"/>
        <v>254.93635345619947</v>
      </c>
      <c r="M79" s="429">
        <f t="shared" si="20"/>
        <v>261.43463872452907</v>
      </c>
    </row>
    <row r="80" spans="1:13" ht="13.15">
      <c r="B80" s="323" t="str">
        <f t="shared" si="15"/>
        <v>35-39</v>
      </c>
      <c r="C80" s="429">
        <f t="shared" si="18"/>
        <v>302.55999999999995</v>
      </c>
      <c r="D80" s="429">
        <f t="shared" ref="D80:M80" si="21">D46+(0.2*D45)-(0.2*D46)</f>
        <v>284.50898524098773</v>
      </c>
      <c r="E80" s="429">
        <f t="shared" si="21"/>
        <v>268.93189714235325</v>
      </c>
      <c r="F80" s="429">
        <f t="shared" si="21"/>
        <v>257.08599765084074</v>
      </c>
      <c r="G80" s="429">
        <f t="shared" si="21"/>
        <v>247.96212036199447</v>
      </c>
      <c r="H80" s="429">
        <f t="shared" si="21"/>
        <v>242.34116613780947</v>
      </c>
      <c r="I80" s="429">
        <f t="shared" si="21"/>
        <v>241.11069204479139</v>
      </c>
      <c r="J80" s="429">
        <f t="shared" si="21"/>
        <v>242.02596477000375</v>
      </c>
      <c r="K80" s="429">
        <f t="shared" si="21"/>
        <v>244.11294591052652</v>
      </c>
      <c r="L80" s="429">
        <f t="shared" si="21"/>
        <v>247.13523226673499</v>
      </c>
      <c r="M80" s="429">
        <f t="shared" si="21"/>
        <v>250.69995521789173</v>
      </c>
    </row>
    <row r="81" spans="1:13" ht="13.15">
      <c r="B81" s="323" t="str">
        <f t="shared" si="15"/>
        <v>40-44</v>
      </c>
      <c r="C81" s="429">
        <f t="shared" si="18"/>
        <v>316.98340000000002</v>
      </c>
      <c r="D81" s="429">
        <f t="shared" ref="D81:M81" si="22">D47+(0.2*D46)-(0.2*D47)</f>
        <v>308.09486604863821</v>
      </c>
      <c r="E81" s="429">
        <f t="shared" si="22"/>
        <v>297.00381593572553</v>
      </c>
      <c r="F81" s="429">
        <f t="shared" si="22"/>
        <v>285.48151476514283</v>
      </c>
      <c r="G81" s="429">
        <f t="shared" si="22"/>
        <v>273.38636908065729</v>
      </c>
      <c r="H81" s="429">
        <f t="shared" si="22"/>
        <v>262.70035287168122</v>
      </c>
      <c r="I81" s="429">
        <f t="shared" si="22"/>
        <v>254.97510787133149</v>
      </c>
      <c r="J81" s="429">
        <f t="shared" si="22"/>
        <v>248.98809850277516</v>
      </c>
      <c r="K81" s="429">
        <f t="shared" si="22"/>
        <v>244.3994443548909</v>
      </c>
      <c r="L81" s="429">
        <f t="shared" si="22"/>
        <v>241.31174801858953</v>
      </c>
      <c r="M81" s="429">
        <f t="shared" si="22"/>
        <v>239.55005995429812</v>
      </c>
    </row>
    <row r="82" spans="1:13" ht="13.15">
      <c r="B82" s="323" t="str">
        <f t="shared" si="15"/>
        <v>45-49</v>
      </c>
      <c r="C82" s="429">
        <f t="shared" si="18"/>
        <v>308.36700000000002</v>
      </c>
      <c r="D82" s="429">
        <f t="shared" ref="D82:M82" si="23">D48+(0.2*D47)-(0.2*D48)</f>
        <v>299.74060641737367</v>
      </c>
      <c r="E82" s="429">
        <f t="shared" si="23"/>
        <v>290.59082022079383</v>
      </c>
      <c r="F82" s="429">
        <f t="shared" si="23"/>
        <v>281.42487984839966</v>
      </c>
      <c r="G82" s="429">
        <f t="shared" si="23"/>
        <v>271.16615528624311</v>
      </c>
      <c r="H82" s="429">
        <f t="shared" si="23"/>
        <v>261.38472354950051</v>
      </c>
      <c r="I82" s="429">
        <f t="shared" si="23"/>
        <v>253.33174555781557</v>
      </c>
      <c r="J82" s="429">
        <f t="shared" si="23"/>
        <v>245.98847725503705</v>
      </c>
      <c r="K82" s="429">
        <f t="shared" si="23"/>
        <v>239.24143803156431</v>
      </c>
      <c r="L82" s="429">
        <f t="shared" si="23"/>
        <v>233.41133612900725</v>
      </c>
      <c r="M82" s="429">
        <f t="shared" si="23"/>
        <v>228.56854838873267</v>
      </c>
    </row>
    <row r="83" spans="1:13" ht="13.15">
      <c r="B83" s="323" t="str">
        <f t="shared" si="15"/>
        <v>50-54</v>
      </c>
      <c r="C83" s="429">
        <f t="shared" si="18"/>
        <v>288.15520000000004</v>
      </c>
      <c r="D83" s="429">
        <f t="shared" ref="D83:M83" si="24">D49+(0.2*D48)-(0.2*D49)</f>
        <v>271.75513586302719</v>
      </c>
      <c r="E83" s="429">
        <f t="shared" si="24"/>
        <v>257.49955417272093</v>
      </c>
      <c r="F83" s="429">
        <f t="shared" si="24"/>
        <v>245.42179674179297</v>
      </c>
      <c r="G83" s="429">
        <f t="shared" si="24"/>
        <v>233.95312825724051</v>
      </c>
      <c r="H83" s="429">
        <f t="shared" si="24"/>
        <v>223.97522906125477</v>
      </c>
      <c r="I83" s="429">
        <f t="shared" si="24"/>
        <v>215.98331756170313</v>
      </c>
      <c r="J83" s="429">
        <f t="shared" si="24"/>
        <v>208.86616919221535</v>
      </c>
      <c r="K83" s="429">
        <f t="shared" si="24"/>
        <v>202.30906737941768</v>
      </c>
      <c r="L83" s="429">
        <f t="shared" si="24"/>
        <v>196.4259012489002</v>
      </c>
      <c r="M83" s="429">
        <f t="shared" si="24"/>
        <v>191.21654284776713</v>
      </c>
    </row>
    <row r="84" spans="1:13" ht="13.15">
      <c r="B84" s="323" t="str">
        <f t="shared" si="15"/>
        <v>55-59</v>
      </c>
      <c r="C84" s="429">
        <f t="shared" si="18"/>
        <v>202.77719999999999</v>
      </c>
      <c r="D84" s="429">
        <f t="shared" ref="D84:M84" si="25">D50+(0.2*D49)-(0.2*D50)</f>
        <v>181.99677061966952</v>
      </c>
      <c r="E84" s="429">
        <f t="shared" si="25"/>
        <v>165.87018737632769</v>
      </c>
      <c r="F84" s="429">
        <f t="shared" si="25"/>
        <v>153.3500415618187</v>
      </c>
      <c r="G84" s="429">
        <f t="shared" si="25"/>
        <v>142.9555428592576</v>
      </c>
      <c r="H84" s="429">
        <f t="shared" si="25"/>
        <v>134.59566695597809</v>
      </c>
      <c r="I84" s="429">
        <f t="shared" si="25"/>
        <v>128.27521741379465</v>
      </c>
      <c r="J84" s="429">
        <f t="shared" si="25"/>
        <v>123.00827023359435</v>
      </c>
      <c r="K84" s="429">
        <f t="shared" si="25"/>
        <v>118.41685160576188</v>
      </c>
      <c r="L84" s="429">
        <f t="shared" si="25"/>
        <v>114.44349937325451</v>
      </c>
      <c r="M84" s="429">
        <f t="shared" si="25"/>
        <v>110.98528536051077</v>
      </c>
    </row>
    <row r="85" spans="1:13" ht="13.15">
      <c r="B85" s="323" t="str">
        <f t="shared" si="15"/>
        <v>60-64</v>
      </c>
      <c r="C85" s="429">
        <f t="shared" si="18"/>
        <v>71.891799999999989</v>
      </c>
      <c r="D85" s="429">
        <f t="shared" ref="D85:M85" si="26">D51+(0.2*D50)-(0.2*D51)</f>
        <v>73.207990196515254</v>
      </c>
      <c r="E85" s="429">
        <f t="shared" si="26"/>
        <v>70.56077921175013</v>
      </c>
      <c r="F85" s="429">
        <f t="shared" si="26"/>
        <v>66.611945181445719</v>
      </c>
      <c r="G85" s="429">
        <f t="shared" si="26"/>
        <v>62.386708529156088</v>
      </c>
      <c r="H85" s="429">
        <f t="shared" si="26"/>
        <v>58.533598629264254</v>
      </c>
      <c r="I85" s="429">
        <f t="shared" si="26"/>
        <v>55.470254994142927</v>
      </c>
      <c r="J85" s="429">
        <f t="shared" si="26"/>
        <v>52.861546481672313</v>
      </c>
      <c r="K85" s="429">
        <f t="shared" si="26"/>
        <v>50.594368634466512</v>
      </c>
      <c r="L85" s="429">
        <f t="shared" si="26"/>
        <v>48.668815836518775</v>
      </c>
      <c r="M85" s="429">
        <f t="shared" si="26"/>
        <v>47.030550275253333</v>
      </c>
    </row>
    <row r="86" spans="1:13" ht="13.15">
      <c r="B86" s="323" t="str">
        <f t="shared" si="15"/>
        <v>65 plus</v>
      </c>
      <c r="C86" s="429">
        <f>C52+(0.2*C51)</f>
        <v>14.714199999999998</v>
      </c>
      <c r="D86" s="429">
        <f t="shared" ref="D86:M86" si="27">D52+(0.2*D51)</f>
        <v>20.297392864225692</v>
      </c>
      <c r="E86" s="429">
        <f t="shared" si="27"/>
        <v>23.843757303421572</v>
      </c>
      <c r="F86" s="429">
        <f t="shared" si="27"/>
        <v>25.632523770561022</v>
      </c>
      <c r="G86" s="429">
        <f t="shared" si="27"/>
        <v>26.127665251182837</v>
      </c>
      <c r="H86" s="429">
        <f t="shared" si="27"/>
        <v>25.85546205290207</v>
      </c>
      <c r="I86" s="429">
        <f t="shared" si="27"/>
        <v>25.281831393478363</v>
      </c>
      <c r="J86" s="429">
        <f t="shared" si="27"/>
        <v>24.513643319055817</v>
      </c>
      <c r="K86" s="429">
        <f t="shared" si="27"/>
        <v>23.66169452910243</v>
      </c>
      <c r="L86" s="429">
        <f t="shared" si="27"/>
        <v>22.828066617427265</v>
      </c>
      <c r="M86" s="429">
        <f t="shared" si="27"/>
        <v>22.056131314333129</v>
      </c>
    </row>
    <row r="87" spans="1:13" ht="13.15">
      <c r="B87" s="323" t="str">
        <f t="shared" si="15"/>
        <v>Total</v>
      </c>
      <c r="C87" s="429">
        <f>SUM(C77:C86)</f>
        <v>1798.3279999999995</v>
      </c>
      <c r="D87" s="429">
        <f t="shared" ref="D87:M87" si="28">SUM(D77:D86)</f>
        <v>1797.6056127989589</v>
      </c>
      <c r="E87" s="429">
        <f t="shared" si="28"/>
        <v>1787.3597562504081</v>
      </c>
      <c r="F87" s="429">
        <f t="shared" si="28"/>
        <v>1774.2265932543241</v>
      </c>
      <c r="G87" s="429">
        <f t="shared" si="28"/>
        <v>1752.0179340167238</v>
      </c>
      <c r="H87" s="429">
        <f t="shared" si="28"/>
        <v>1732.1460476805173</v>
      </c>
      <c r="I87" s="429">
        <f t="shared" si="28"/>
        <v>1729.2708774281857</v>
      </c>
      <c r="J87" s="429">
        <f t="shared" si="28"/>
        <v>1727.1268761875863</v>
      </c>
      <c r="K87" s="429">
        <f t="shared" si="28"/>
        <v>1722.4795561986225</v>
      </c>
      <c r="L87" s="429">
        <f t="shared" si="28"/>
        <v>1718.5582448193736</v>
      </c>
      <c r="M87" s="429">
        <f t="shared" si="28"/>
        <v>1715.8086923309374</v>
      </c>
    </row>
    <row r="88" spans="1:13">
      <c r="A88" s="1080">
        <f>SUM(C88:M88)</f>
        <v>0</v>
      </c>
      <c r="B88" s="1080"/>
      <c r="C88" s="1080">
        <f t="shared" ref="C88:M88" si="29">SUM(C77:C86)-C87</f>
        <v>0</v>
      </c>
      <c r="D88" s="1080">
        <f t="shared" si="29"/>
        <v>0</v>
      </c>
      <c r="E88" s="1080">
        <f t="shared" si="29"/>
        <v>0</v>
      </c>
      <c r="F88" s="1080">
        <f t="shared" si="29"/>
        <v>0</v>
      </c>
      <c r="G88" s="1080">
        <f t="shared" si="29"/>
        <v>0</v>
      </c>
      <c r="H88" s="1080">
        <f t="shared" si="29"/>
        <v>0</v>
      </c>
      <c r="I88" s="1080">
        <f t="shared" si="29"/>
        <v>0</v>
      </c>
      <c r="J88" s="1080">
        <f t="shared" si="29"/>
        <v>0</v>
      </c>
      <c r="K88" s="1080">
        <f t="shared" si="29"/>
        <v>0</v>
      </c>
      <c r="L88" s="1080">
        <f t="shared" si="29"/>
        <v>0</v>
      </c>
      <c r="M88" s="1080">
        <f t="shared" si="29"/>
        <v>0</v>
      </c>
    </row>
    <row r="90" spans="1:13" ht="13.15">
      <c r="B90" s="326" t="s">
        <v>47</v>
      </c>
      <c r="H90" s="310"/>
    </row>
    <row r="91" spans="1:13">
      <c r="H91" s="310"/>
    </row>
    <row r="92" spans="1:13" ht="13.15">
      <c r="B92" s="323" t="str">
        <f t="shared" ref="B92:B103" si="30">B76</f>
        <v>Age group</v>
      </c>
      <c r="C92" s="323" t="str">
        <f t="shared" ref="C92:M92" si="31">C76</f>
        <v>2019/20</v>
      </c>
      <c r="D92" s="323" t="str">
        <f t="shared" si="31"/>
        <v>2020/21</v>
      </c>
      <c r="E92" s="323" t="str">
        <f t="shared" si="31"/>
        <v>2021/22</v>
      </c>
      <c r="F92" s="323" t="str">
        <f t="shared" si="31"/>
        <v>2022/23</v>
      </c>
      <c r="G92" s="323" t="str">
        <f t="shared" si="31"/>
        <v>2023/24</v>
      </c>
      <c r="H92" s="323" t="str">
        <f t="shared" si="31"/>
        <v>2024/25</v>
      </c>
      <c r="I92" s="323" t="str">
        <f t="shared" si="31"/>
        <v>2025/26</v>
      </c>
      <c r="J92" s="323" t="str">
        <f t="shared" si="31"/>
        <v>2026/27</v>
      </c>
      <c r="K92" s="323" t="str">
        <f t="shared" si="31"/>
        <v>2027/28</v>
      </c>
      <c r="L92" s="323" t="str">
        <f t="shared" si="31"/>
        <v>2028/29</v>
      </c>
      <c r="M92" s="323" t="str">
        <f t="shared" si="31"/>
        <v>2029/30</v>
      </c>
    </row>
    <row r="93" spans="1:13" ht="13.15">
      <c r="B93" s="323" t="str">
        <f t="shared" si="30"/>
        <v>20-24</v>
      </c>
      <c r="C93" s="429">
        <f>C59-(0.2*C59)</f>
        <v>123.0864</v>
      </c>
      <c r="D93" s="429">
        <f t="shared" ref="D93:M93" si="32">D59-(0.2*D59)</f>
        <v>230.38933608569778</v>
      </c>
      <c r="E93" s="429">
        <f t="shared" si="32"/>
        <v>303.10844947698422</v>
      </c>
      <c r="F93" s="429">
        <f t="shared" si="32"/>
        <v>351.91377798937685</v>
      </c>
      <c r="G93" s="429">
        <f t="shared" si="32"/>
        <v>382.38588556353915</v>
      </c>
      <c r="H93" s="429">
        <f t="shared" si="32"/>
        <v>402.73164803237313</v>
      </c>
      <c r="I93" s="429">
        <f t="shared" si="32"/>
        <v>426.1016828470282</v>
      </c>
      <c r="J93" s="429">
        <f t="shared" si="32"/>
        <v>441.78461835026837</v>
      </c>
      <c r="K93" s="429">
        <f t="shared" si="32"/>
        <v>449.90249113557775</v>
      </c>
      <c r="L93" s="429">
        <f t="shared" si="32"/>
        <v>454.74947173401807</v>
      </c>
      <c r="M93" s="429">
        <f t="shared" si="32"/>
        <v>457.71876338016125</v>
      </c>
    </row>
    <row r="94" spans="1:13" ht="13.15">
      <c r="B94" s="323" t="str">
        <f t="shared" si="30"/>
        <v>25-29</v>
      </c>
      <c r="C94" s="429">
        <f t="shared" ref="C94:C101" si="33">C60+(0.2*C59)-(0.2*C60)</f>
        <v>618.60840000000007</v>
      </c>
      <c r="D94" s="429">
        <f t="shared" ref="D94:M94" si="34">D60+(0.2*D59)-(0.2*D60)</f>
        <v>658.30086406342809</v>
      </c>
      <c r="E94" s="429">
        <f t="shared" si="34"/>
        <v>701.33681483212933</v>
      </c>
      <c r="F94" s="429">
        <f t="shared" si="34"/>
        <v>741.56468786600362</v>
      </c>
      <c r="G94" s="429">
        <f t="shared" si="34"/>
        <v>773.66497375326264</v>
      </c>
      <c r="H94" s="429">
        <f t="shared" si="34"/>
        <v>800.54711915831467</v>
      </c>
      <c r="I94" s="429">
        <f t="shared" si="34"/>
        <v>835.47973046349466</v>
      </c>
      <c r="J94" s="429">
        <f t="shared" si="34"/>
        <v>863.60840044988936</v>
      </c>
      <c r="K94" s="429">
        <f t="shared" si="34"/>
        <v>882.6355461368172</v>
      </c>
      <c r="L94" s="429">
        <f t="shared" si="34"/>
        <v>896.55368505249157</v>
      </c>
      <c r="M94" s="429">
        <f t="shared" si="34"/>
        <v>906.80091109077796</v>
      </c>
    </row>
    <row r="95" spans="1:13" ht="13.15">
      <c r="B95" s="323" t="str">
        <f t="shared" si="30"/>
        <v>30-34</v>
      </c>
      <c r="C95" s="429">
        <f t="shared" si="33"/>
        <v>953.31200000000001</v>
      </c>
      <c r="D95" s="429">
        <f t="shared" ref="D95:M95" si="35">D61+(0.2*D60)-(0.2*D61)</f>
        <v>929.11351734644086</v>
      </c>
      <c r="E95" s="429">
        <f t="shared" si="35"/>
        <v>915.37751769077249</v>
      </c>
      <c r="F95" s="429">
        <f t="shared" si="35"/>
        <v>910.67586828734545</v>
      </c>
      <c r="G95" s="429">
        <f t="shared" si="35"/>
        <v>910.96764931172027</v>
      </c>
      <c r="H95" s="429">
        <f t="shared" si="35"/>
        <v>915.98479926184586</v>
      </c>
      <c r="I95" s="429">
        <f t="shared" si="35"/>
        <v>931.96247743407366</v>
      </c>
      <c r="J95" s="429">
        <f t="shared" si="35"/>
        <v>949.25899507937311</v>
      </c>
      <c r="K95" s="429">
        <f t="shared" si="35"/>
        <v>964.52295101393008</v>
      </c>
      <c r="L95" s="429">
        <f t="shared" si="35"/>
        <v>978.38045815479961</v>
      </c>
      <c r="M95" s="429">
        <f t="shared" si="35"/>
        <v>990.64835953388547</v>
      </c>
    </row>
    <row r="96" spans="1:13" ht="13.15">
      <c r="B96" s="323" t="str">
        <f t="shared" si="30"/>
        <v>35-39</v>
      </c>
      <c r="C96" s="429">
        <f t="shared" si="33"/>
        <v>1206.5378000000001</v>
      </c>
      <c r="D96" s="429">
        <f t="shared" ref="D96:M96" si="36">D62+(0.2*D61)-(0.2*D62)</f>
        <v>1142.1016483928036</v>
      </c>
      <c r="E96" s="429">
        <f t="shared" si="36"/>
        <v>1087.8477548004189</v>
      </c>
      <c r="F96" s="429">
        <f t="shared" si="36"/>
        <v>1043.7182727438992</v>
      </c>
      <c r="G96" s="429">
        <f t="shared" si="36"/>
        <v>1007.9777738724198</v>
      </c>
      <c r="H96" s="429">
        <f t="shared" si="36"/>
        <v>981.1547704152415</v>
      </c>
      <c r="I96" s="429">
        <f t="shared" si="36"/>
        <v>967.46430515632869</v>
      </c>
      <c r="J96" s="429">
        <f t="shared" si="36"/>
        <v>959.88785445687836</v>
      </c>
      <c r="K96" s="429">
        <f t="shared" si="36"/>
        <v>955.83401321401379</v>
      </c>
      <c r="L96" s="429">
        <f t="shared" si="36"/>
        <v>955.15661915996009</v>
      </c>
      <c r="M96" s="429">
        <f t="shared" si="36"/>
        <v>956.94164667250197</v>
      </c>
    </row>
    <row r="97" spans="1:13" ht="13.15">
      <c r="B97" s="323" t="str">
        <f t="shared" si="30"/>
        <v>40-44</v>
      </c>
      <c r="C97" s="429">
        <f t="shared" si="33"/>
        <v>1116.3853999999999</v>
      </c>
      <c r="D97" s="429">
        <f t="shared" ref="D97:M97" si="37">D63+(0.2*D62)-(0.2*D63)</f>
        <v>1104.3116509962852</v>
      </c>
      <c r="E97" s="429">
        <f t="shared" si="37"/>
        <v>1081.4727796030652</v>
      </c>
      <c r="F97" s="429">
        <f t="shared" si="37"/>
        <v>1053.2720818941152</v>
      </c>
      <c r="G97" s="429">
        <f t="shared" si="37"/>
        <v>1022.4643576686136</v>
      </c>
      <c r="H97" s="429">
        <f t="shared" si="37"/>
        <v>992.84968253589193</v>
      </c>
      <c r="I97" s="429">
        <f t="shared" si="37"/>
        <v>970.33304045733507</v>
      </c>
      <c r="J97" s="429">
        <f t="shared" si="37"/>
        <v>950.98576188407992</v>
      </c>
      <c r="K97" s="429">
        <f t="shared" si="37"/>
        <v>934.11236935188435</v>
      </c>
      <c r="L97" s="429">
        <f t="shared" si="37"/>
        <v>920.62776782215769</v>
      </c>
      <c r="M97" s="429">
        <f t="shared" si="37"/>
        <v>910.43573713850617</v>
      </c>
    </row>
    <row r="98" spans="1:13" ht="13.15">
      <c r="B98" s="323" t="str">
        <f t="shared" si="30"/>
        <v>45-49</v>
      </c>
      <c r="C98" s="429">
        <f t="shared" si="33"/>
        <v>1014.1238000000001</v>
      </c>
      <c r="D98" s="429">
        <f t="shared" ref="D98:M98" si="38">D64+(0.2*D63)-(0.2*D64)</f>
        <v>998.74241326042329</v>
      </c>
      <c r="E98" s="429">
        <f t="shared" si="38"/>
        <v>983.38102710616545</v>
      </c>
      <c r="F98" s="429">
        <f t="shared" si="38"/>
        <v>966.66249073585936</v>
      </c>
      <c r="G98" s="429">
        <f t="shared" si="38"/>
        <v>947.50613083179314</v>
      </c>
      <c r="H98" s="429">
        <f t="shared" si="38"/>
        <v>927.50595169699363</v>
      </c>
      <c r="I98" s="429">
        <f t="shared" si="38"/>
        <v>911.13223344507446</v>
      </c>
      <c r="J98" s="429">
        <f t="shared" si="38"/>
        <v>894.80654994951522</v>
      </c>
      <c r="K98" s="429">
        <f t="shared" si="38"/>
        <v>878.2488609538907</v>
      </c>
      <c r="L98" s="429">
        <f t="shared" si="38"/>
        <v>862.79247087449505</v>
      </c>
      <c r="M98" s="429">
        <f t="shared" si="38"/>
        <v>848.92559444384733</v>
      </c>
    </row>
    <row r="99" spans="1:13" ht="13.15">
      <c r="B99" s="323" t="str">
        <f t="shared" si="30"/>
        <v>50-54</v>
      </c>
      <c r="C99" s="429">
        <f t="shared" si="33"/>
        <v>761.95119999999997</v>
      </c>
      <c r="D99" s="429">
        <f t="shared" ref="D99:M99" si="39">D65+(0.2*D64)-(0.2*D65)</f>
        <v>766.23200685289248</v>
      </c>
      <c r="E99" s="429">
        <f t="shared" si="39"/>
        <v>764.92199923527119</v>
      </c>
      <c r="F99" s="429">
        <f t="shared" si="39"/>
        <v>760.13069991263023</v>
      </c>
      <c r="G99" s="429">
        <f t="shared" si="39"/>
        <v>752.27554929605844</v>
      </c>
      <c r="H99" s="429">
        <f t="shared" si="39"/>
        <v>742.90679148625884</v>
      </c>
      <c r="I99" s="429">
        <f t="shared" si="39"/>
        <v>735.38119227291054</v>
      </c>
      <c r="J99" s="429">
        <f t="shared" si="39"/>
        <v>726.85511363190051</v>
      </c>
      <c r="K99" s="429">
        <f t="shared" si="39"/>
        <v>716.98660416095629</v>
      </c>
      <c r="L99" s="429">
        <f t="shared" si="39"/>
        <v>706.75155739886691</v>
      </c>
      <c r="M99" s="429">
        <f t="shared" si="39"/>
        <v>696.58742648852967</v>
      </c>
    </row>
    <row r="100" spans="1:13" ht="13.15">
      <c r="B100" s="323" t="str">
        <f t="shared" si="30"/>
        <v>55-59</v>
      </c>
      <c r="C100" s="429">
        <f t="shared" si="33"/>
        <v>435.19580000000008</v>
      </c>
      <c r="D100" s="429">
        <f t="shared" ref="D100:M100" si="40">D66+(0.2*D65)-(0.2*D66)</f>
        <v>432.44709818549251</v>
      </c>
      <c r="E100" s="429">
        <f t="shared" si="40"/>
        <v>430.64702130706655</v>
      </c>
      <c r="F100" s="429">
        <f t="shared" si="40"/>
        <v>428.68285861739093</v>
      </c>
      <c r="G100" s="429">
        <f t="shared" si="40"/>
        <v>425.75756377855379</v>
      </c>
      <c r="H100" s="429">
        <f t="shared" si="40"/>
        <v>422.33516886353897</v>
      </c>
      <c r="I100" s="429">
        <f t="shared" si="40"/>
        <v>420.29399763975817</v>
      </c>
      <c r="J100" s="429">
        <f t="shared" si="40"/>
        <v>417.54511075951751</v>
      </c>
      <c r="K100" s="429">
        <f t="shared" si="40"/>
        <v>413.76891059937532</v>
      </c>
      <c r="L100" s="429">
        <f t="shared" si="40"/>
        <v>409.51645820058752</v>
      </c>
      <c r="M100" s="429">
        <f t="shared" si="40"/>
        <v>404.98676531732218</v>
      </c>
    </row>
    <row r="101" spans="1:13" ht="13.15">
      <c r="B101" s="323" t="str">
        <f t="shared" si="30"/>
        <v>60-64</v>
      </c>
      <c r="C101" s="429">
        <f t="shared" si="33"/>
        <v>154.63679999999999</v>
      </c>
      <c r="D101" s="429">
        <f t="shared" ref="D101:M101" si="41">D67+(0.2*D66)-(0.2*D67)</f>
        <v>163.79854220683566</v>
      </c>
      <c r="E101" s="429">
        <f t="shared" si="41"/>
        <v>167.85552401344768</v>
      </c>
      <c r="F101" s="429">
        <f t="shared" si="41"/>
        <v>169.44259907052913</v>
      </c>
      <c r="G101" s="429">
        <f t="shared" si="41"/>
        <v>169.56104560275185</v>
      </c>
      <c r="H101" s="429">
        <f t="shared" si="41"/>
        <v>169.05481220449533</v>
      </c>
      <c r="I101" s="429">
        <f t="shared" si="41"/>
        <v>169.15601831975818</v>
      </c>
      <c r="J101" s="429">
        <f t="shared" si="41"/>
        <v>168.81252896238553</v>
      </c>
      <c r="K101" s="429">
        <f t="shared" si="41"/>
        <v>167.91013565118766</v>
      </c>
      <c r="L101" s="429">
        <f t="shared" si="41"/>
        <v>166.75891711066825</v>
      </c>
      <c r="M101" s="429">
        <f t="shared" si="41"/>
        <v>165.44507569066607</v>
      </c>
    </row>
    <row r="102" spans="1:13" ht="13.15">
      <c r="B102" s="323" t="str">
        <f t="shared" si="30"/>
        <v>65 plus</v>
      </c>
      <c r="C102" s="429">
        <f>C68+(0.2*C67)</f>
        <v>47.572400000000002</v>
      </c>
      <c r="D102" s="429">
        <f t="shared" ref="D102:M102" si="42">D68+(0.2*D67)</f>
        <v>57.649298443369446</v>
      </c>
      <c r="E102" s="429">
        <f t="shared" si="42"/>
        <v>65.314234586929331</v>
      </c>
      <c r="F102" s="429">
        <f t="shared" si="42"/>
        <v>70.753836973076972</v>
      </c>
      <c r="G102" s="429">
        <f t="shared" si="42"/>
        <v>74.350753013657084</v>
      </c>
      <c r="H102" s="429">
        <f t="shared" si="42"/>
        <v>76.672283330852906</v>
      </c>
      <c r="I102" s="429">
        <f t="shared" si="42"/>
        <v>78.50215215825979</v>
      </c>
      <c r="J102" s="429">
        <f t="shared" si="42"/>
        <v>79.67942798554968</v>
      </c>
      <c r="K102" s="429">
        <f t="shared" si="42"/>
        <v>80.281071923422545</v>
      </c>
      <c r="L102" s="429">
        <f t="shared" si="42"/>
        <v>80.518524697064876</v>
      </c>
      <c r="M102" s="429">
        <f t="shared" si="42"/>
        <v>80.50268900859345</v>
      </c>
    </row>
    <row r="103" spans="1:13" ht="13.15">
      <c r="B103" s="323" t="str">
        <f t="shared" si="30"/>
        <v>Total</v>
      </c>
      <c r="C103" s="429">
        <f>SUM(C93:C102)</f>
        <v>6431.4100000000017</v>
      </c>
      <c r="D103" s="429">
        <f t="shared" ref="D103:M103" si="43">SUM(D93:D102)</f>
        <v>6483.08637583367</v>
      </c>
      <c r="E103" s="429">
        <f t="shared" si="43"/>
        <v>6501.263122652249</v>
      </c>
      <c r="F103" s="429">
        <f t="shared" si="43"/>
        <v>6496.8171740902271</v>
      </c>
      <c r="G103" s="429">
        <f t="shared" si="43"/>
        <v>6466.9116826923701</v>
      </c>
      <c r="H103" s="429">
        <f t="shared" si="43"/>
        <v>6431.7430269858078</v>
      </c>
      <c r="I103" s="429">
        <f t="shared" si="43"/>
        <v>6445.8068301940202</v>
      </c>
      <c r="J103" s="429">
        <f t="shared" si="43"/>
        <v>6453.2243615093566</v>
      </c>
      <c r="K103" s="429">
        <f t="shared" si="43"/>
        <v>6444.2029541410548</v>
      </c>
      <c r="L103" s="429">
        <f t="shared" si="43"/>
        <v>6431.8059302051097</v>
      </c>
      <c r="M103" s="429">
        <f t="shared" si="43"/>
        <v>6418.9929687647918</v>
      </c>
    </row>
    <row r="104" spans="1:13">
      <c r="A104" s="1080">
        <f>SUM(C104:M104)</f>
        <v>0</v>
      </c>
      <c r="B104" s="1080"/>
      <c r="C104" s="1080">
        <f t="shared" ref="C104:M104" si="44">SUM(C93:C102)-C103</f>
        <v>0</v>
      </c>
      <c r="D104" s="1080">
        <f t="shared" si="44"/>
        <v>0</v>
      </c>
      <c r="E104" s="1080">
        <f t="shared" si="44"/>
        <v>0</v>
      </c>
      <c r="F104" s="1080">
        <f t="shared" si="44"/>
        <v>0</v>
      </c>
      <c r="G104" s="1080">
        <f t="shared" si="44"/>
        <v>0</v>
      </c>
      <c r="H104" s="1080">
        <f t="shared" si="44"/>
        <v>0</v>
      </c>
      <c r="I104" s="1080">
        <f t="shared" si="44"/>
        <v>0</v>
      </c>
      <c r="J104" s="1080">
        <f t="shared" si="44"/>
        <v>0</v>
      </c>
      <c r="K104" s="1080">
        <f t="shared" si="44"/>
        <v>0</v>
      </c>
      <c r="L104" s="1080">
        <f t="shared" si="44"/>
        <v>0</v>
      </c>
      <c r="M104" s="1080">
        <f t="shared" si="44"/>
        <v>0</v>
      </c>
    </row>
    <row r="106" spans="1:13" ht="15">
      <c r="B106" s="325" t="s">
        <v>163</v>
      </c>
      <c r="H106" s="310"/>
    </row>
    <row r="107" spans="1:13">
      <c r="H107" s="310"/>
    </row>
    <row r="108" spans="1:13" ht="13.15">
      <c r="B108" s="326" t="s">
        <v>46</v>
      </c>
      <c r="H108" s="310"/>
    </row>
    <row r="109" spans="1:13">
      <c r="H109" s="310"/>
    </row>
    <row r="110" spans="1:13" ht="13.15">
      <c r="B110" s="323" t="str">
        <f t="shared" ref="B110:B121" si="45">B76</f>
        <v>Age group</v>
      </c>
      <c r="C110" s="323" t="str">
        <f t="shared" ref="C110:M110" si="46">C76</f>
        <v>2019/20</v>
      </c>
      <c r="D110" s="323" t="str">
        <f t="shared" si="46"/>
        <v>2020/21</v>
      </c>
      <c r="E110" s="323" t="str">
        <f t="shared" si="46"/>
        <v>2021/22</v>
      </c>
      <c r="F110" s="323" t="str">
        <f t="shared" si="46"/>
        <v>2022/23</v>
      </c>
      <c r="G110" s="323" t="str">
        <f t="shared" si="46"/>
        <v>2023/24</v>
      </c>
      <c r="H110" s="323" t="str">
        <f t="shared" si="46"/>
        <v>2024/25</v>
      </c>
      <c r="I110" s="323" t="str">
        <f t="shared" si="46"/>
        <v>2025/26</v>
      </c>
      <c r="J110" s="323" t="str">
        <f t="shared" si="46"/>
        <v>2026/27</v>
      </c>
      <c r="K110" s="323" t="str">
        <f t="shared" si="46"/>
        <v>2027/28</v>
      </c>
      <c r="L110" s="323" t="str">
        <f t="shared" si="46"/>
        <v>2028/29</v>
      </c>
      <c r="M110" s="323" t="str">
        <f t="shared" si="46"/>
        <v>2029/30</v>
      </c>
    </row>
    <row r="111" spans="1:13" ht="13.15">
      <c r="B111" s="323" t="str">
        <f t="shared" si="45"/>
        <v>20-24</v>
      </c>
      <c r="C111" s="429">
        <f>C77*Group_3_rates!E74</f>
        <v>2.1516630202918132</v>
      </c>
      <c r="D111" s="429">
        <f>D77*Group_3_rates!F74</f>
        <v>6.3517522826566859</v>
      </c>
      <c r="E111" s="429">
        <f>E77*Group_3_rates!G74</f>
        <v>9.2203924464908784</v>
      </c>
      <c r="F111" s="429">
        <f>F77*Group_3_rates!H74</f>
        <v>11.594032461434509</v>
      </c>
      <c r="G111" s="429">
        <f>G77*Group_3_rates!I74</f>
        <v>12.804323841398503</v>
      </c>
      <c r="H111" s="429">
        <f>H77*Group_3_rates!J74</f>
        <v>13.610574023137852</v>
      </c>
      <c r="I111" s="429">
        <f>I77*Group_3_rates!K74</f>
        <v>14.490153908119931</v>
      </c>
      <c r="J111" s="429">
        <f>J77*Group_3_rates!L74</f>
        <v>15.077240466306792</v>
      </c>
      <c r="K111" s="429">
        <f>K77*Group_3_rates!M74</f>
        <v>15.38475609688024</v>
      </c>
      <c r="L111" s="429">
        <f>L77*Group_3_rates!N74</f>
        <v>15.569047587565883</v>
      </c>
      <c r="M111" s="429">
        <f>M77*Group_3_rates!O74</f>
        <v>15.682195485890931</v>
      </c>
    </row>
    <row r="112" spans="1:13" ht="13.15">
      <c r="B112" s="323" t="str">
        <f t="shared" si="45"/>
        <v>25-29</v>
      </c>
      <c r="C112" s="429">
        <f>C78*Group_3_rates!E75</f>
        <v>7.7466419218894957</v>
      </c>
      <c r="D112" s="429">
        <f>D78*Group_3_rates!F75</f>
        <v>12.011295926611705</v>
      </c>
      <c r="E112" s="429">
        <f>E78*Group_3_rates!G75</f>
        <v>15.493737724749503</v>
      </c>
      <c r="F112" s="429">
        <f>F78*Group_3_rates!H75</f>
        <v>19.033841916852737</v>
      </c>
      <c r="G112" s="429">
        <f>G78*Group_3_rates!I75</f>
        <v>21.151205279867916</v>
      </c>
      <c r="H112" s="429">
        <f>H78*Group_3_rates!J75</f>
        <v>22.794159665292071</v>
      </c>
      <c r="I112" s="429">
        <f>I78*Group_3_rates!K75</f>
        <v>24.47732667844252</v>
      </c>
      <c r="J112" s="429">
        <f>J78*Group_3_rates!L75</f>
        <v>25.774815849913711</v>
      </c>
      <c r="K112" s="429">
        <f>K78*Group_3_rates!M75</f>
        <v>26.659355325143533</v>
      </c>
      <c r="L112" s="429">
        <f>L78*Group_3_rates!N75</f>
        <v>27.296293426131051</v>
      </c>
      <c r="M112" s="429">
        <f>M78*Group_3_rates!O75</f>
        <v>27.756879021778602</v>
      </c>
    </row>
    <row r="113" spans="1:13" ht="13.15">
      <c r="B113" s="323" t="str">
        <f t="shared" si="45"/>
        <v>30-34</v>
      </c>
      <c r="C113" s="429">
        <f>C79*Group_3_rates!E76</f>
        <v>14.25963628205392</v>
      </c>
      <c r="D113" s="429">
        <f>D79*Group_3_rates!F76</f>
        <v>14.349351680820002</v>
      </c>
      <c r="E113" s="429">
        <f>E79*Group_3_rates!G76</f>
        <v>14.541124060001207</v>
      </c>
      <c r="F113" s="429">
        <f>F79*Group_3_rates!H76</f>
        <v>15.590933243615785</v>
      </c>
      <c r="G113" s="429">
        <f>G79*Group_3_rates!I76</f>
        <v>16.126475560440742</v>
      </c>
      <c r="H113" s="429">
        <f>H79*Group_3_rates!J76</f>
        <v>16.748891303247568</v>
      </c>
      <c r="I113" s="429">
        <f>I79*Group_3_rates!K76</f>
        <v>17.561372671880552</v>
      </c>
      <c r="J113" s="429">
        <f>J79*Group_3_rates!L76</f>
        <v>18.343581208906123</v>
      </c>
      <c r="K113" s="429">
        <f>K79*Group_3_rates!M76</f>
        <v>19.020107638650227</v>
      </c>
      <c r="L113" s="429">
        <f>L79*Group_3_rates!N76</f>
        <v>19.607197091830827</v>
      </c>
      <c r="M113" s="429">
        <f>M79*Group_3_rates!O76</f>
        <v>20.106981286151193</v>
      </c>
    </row>
    <row r="114" spans="1:13" ht="13.15">
      <c r="B114" s="323" t="str">
        <f t="shared" si="45"/>
        <v>35-39</v>
      </c>
      <c r="C114" s="429">
        <f>C80*Group_3_rates!E77</f>
        <v>21.756806043906316</v>
      </c>
      <c r="D114" s="429">
        <f>D80*Group_3_rates!F77</f>
        <v>21.176990832007565</v>
      </c>
      <c r="E114" s="429">
        <f>E80*Group_3_rates!G77</f>
        <v>20.169984341750453</v>
      </c>
      <c r="F114" s="429">
        <f>F80*Group_3_rates!H77</f>
        <v>20.105760210756195</v>
      </c>
      <c r="G114" s="429">
        <f>G80*Group_3_rates!I77</f>
        <v>19.392214974383389</v>
      </c>
      <c r="H114" s="429">
        <f>H80*Group_3_rates!J77</f>
        <v>18.952620601995246</v>
      </c>
      <c r="I114" s="429">
        <f>I80*Group_3_rates!K77</f>
        <v>18.856389701495683</v>
      </c>
      <c r="J114" s="429">
        <f>J80*Group_3_rates!L77</f>
        <v>18.927969850195801</v>
      </c>
      <c r="K114" s="429">
        <f>K80*Group_3_rates!M77</f>
        <v>19.091185049619881</v>
      </c>
      <c r="L114" s="429">
        <f>L80*Group_3_rates!N77</f>
        <v>19.327547065915674</v>
      </c>
      <c r="M114" s="429">
        <f>M80*Group_3_rates!O77</f>
        <v>19.606331074102211</v>
      </c>
    </row>
    <row r="115" spans="1:13" ht="13.15">
      <c r="B115" s="323" t="str">
        <f t="shared" si="45"/>
        <v>40-44</v>
      </c>
      <c r="C115" s="429">
        <f>C81*Group_3_rates!E78</f>
        <v>24.348527438847945</v>
      </c>
      <c r="D115" s="429">
        <f>D81*Group_3_rates!F78</f>
        <v>24.496569854811401</v>
      </c>
      <c r="E115" s="429">
        <f>E81*Group_3_rates!G78</f>
        <v>23.794568174478499</v>
      </c>
      <c r="F115" s="429">
        <f>F81*Group_3_rates!H78</f>
        <v>23.849134389759701</v>
      </c>
      <c r="G115" s="429">
        <f>G81*Group_3_rates!I78</f>
        <v>22.838705552956295</v>
      </c>
      <c r="H115" s="429">
        <f>H81*Group_3_rates!J78</f>
        <v>21.945995435214765</v>
      </c>
      <c r="I115" s="429">
        <f>I81*Group_3_rates!K78</f>
        <v>21.300628233913731</v>
      </c>
      <c r="J115" s="429">
        <f>J81*Group_3_rates!L78</f>
        <v>20.800473289938058</v>
      </c>
      <c r="K115" s="429">
        <f>K81*Group_3_rates!M78</f>
        <v>20.417136983448831</v>
      </c>
      <c r="L115" s="429">
        <f>L81*Group_3_rates!N78</f>
        <v>20.159190737998227</v>
      </c>
      <c r="M115" s="429">
        <f>M81*Group_3_rates!O78</f>
        <v>20.012019263751686</v>
      </c>
    </row>
    <row r="116" spans="1:13" ht="13.15">
      <c r="B116" s="323" t="str">
        <f t="shared" si="45"/>
        <v>45-49</v>
      </c>
      <c r="C116" s="429">
        <f>C82*Group_3_rates!E79</f>
        <v>25.953761138520914</v>
      </c>
      <c r="D116" s="429">
        <f>D82*Group_3_rates!F79</f>
        <v>26.113351978665566</v>
      </c>
      <c r="E116" s="429">
        <f>E82*Group_3_rates!G79</f>
        <v>25.509028284199491</v>
      </c>
      <c r="F116" s="429">
        <f>F82*Group_3_rates!H79</f>
        <v>25.760443985041562</v>
      </c>
      <c r="G116" s="429">
        <f>G82*Group_3_rates!I79</f>
        <v>24.821403699819577</v>
      </c>
      <c r="H116" s="429">
        <f>H82*Group_3_rates!J79</f>
        <v>23.926052782432311</v>
      </c>
      <c r="I116" s="429">
        <f>I82*Group_3_rates!K79</f>
        <v>23.188917215103217</v>
      </c>
      <c r="J116" s="429">
        <f>J82*Group_3_rates!L79</f>
        <v>22.516745472921933</v>
      </c>
      <c r="K116" s="429">
        <f>K82*Group_3_rates!M79</f>
        <v>21.899150020541263</v>
      </c>
      <c r="L116" s="429">
        <f>L82*Group_3_rates!N79</f>
        <v>21.365487134840439</v>
      </c>
      <c r="M116" s="429">
        <f>M82*Group_3_rates!O79</f>
        <v>20.922198814411939</v>
      </c>
    </row>
    <row r="117" spans="1:13" ht="13.15">
      <c r="B117" s="323" t="str">
        <f t="shared" si="45"/>
        <v>50-54</v>
      </c>
      <c r="C117" s="429">
        <f>C83*Group_3_rates!E80</f>
        <v>25.635198579554324</v>
      </c>
      <c r="D117" s="429">
        <f>D83*Group_3_rates!F80</f>
        <v>25.024915437719482</v>
      </c>
      <c r="E117" s="429">
        <f>E83*Group_3_rates!G80</f>
        <v>23.89276013512842</v>
      </c>
      <c r="F117" s="429">
        <f>F83*Group_3_rates!H80</f>
        <v>23.745526471812688</v>
      </c>
      <c r="G117" s="429">
        <f>G83*Group_3_rates!I80</f>
        <v>22.635887577827646</v>
      </c>
      <c r="H117" s="429">
        <f>H83*Group_3_rates!J80</f>
        <v>21.670486490243601</v>
      </c>
      <c r="I117" s="429">
        <f>I83*Group_3_rates!K80</f>
        <v>20.897237542544605</v>
      </c>
      <c r="J117" s="429">
        <f>J83*Group_3_rates!L80</f>
        <v>20.208625376652531</v>
      </c>
      <c r="K117" s="429">
        <f>K83*Group_3_rates!M80</f>
        <v>19.574199923244368</v>
      </c>
      <c r="L117" s="429">
        <f>L83*Group_3_rates!N80</f>
        <v>19.004980404257427</v>
      </c>
      <c r="M117" s="429">
        <f>M83*Group_3_rates!O80</f>
        <v>18.50095443974455</v>
      </c>
    </row>
    <row r="118" spans="1:13" ht="13.15">
      <c r="B118" s="323" t="str">
        <f t="shared" si="45"/>
        <v>55-59</v>
      </c>
      <c r="C118" s="429">
        <f>C84*Group_3_rates!E81</f>
        <v>9.9966413584476115</v>
      </c>
      <c r="D118" s="429">
        <f>D84*Group_3_rates!F81</f>
        <v>9.2871680649098778</v>
      </c>
      <c r="E118" s="429">
        <f>E84*Group_3_rates!G81</f>
        <v>8.5287020338831958</v>
      </c>
      <c r="F118" s="429">
        <f>F84*Group_3_rates!H81</f>
        <v>8.2219973892424374</v>
      </c>
      <c r="G118" s="429">
        <f>G84*Group_3_rates!I81</f>
        <v>7.6646871966626131</v>
      </c>
      <c r="H118" s="429">
        <f>H84*Group_3_rates!J81</f>
        <v>7.216465095441686</v>
      </c>
      <c r="I118" s="429">
        <f>I84*Group_3_rates!K81</f>
        <v>6.8775886327723104</v>
      </c>
      <c r="J118" s="429">
        <f>J84*Group_3_rates!L81</f>
        <v>6.5951966260676524</v>
      </c>
      <c r="K118" s="429">
        <f>K84*Group_3_rates!M81</f>
        <v>6.3490236769997539</v>
      </c>
      <c r="L118" s="429">
        <f>L84*Group_3_rates!N81</f>
        <v>6.1359889014659856</v>
      </c>
      <c r="M118" s="429">
        <f>M84*Group_3_rates!O81</f>
        <v>5.9505737147817452</v>
      </c>
    </row>
    <row r="119" spans="1:13" ht="13.15">
      <c r="B119" s="323" t="str">
        <f t="shared" si="45"/>
        <v>60-64</v>
      </c>
      <c r="C119" s="429">
        <f>C85*Group_3_rates!E82</f>
        <v>1.4026277970327732</v>
      </c>
      <c r="D119" s="429">
        <f>D85*Group_3_rates!F82</f>
        <v>1.4784485016157423</v>
      </c>
      <c r="E119" s="429">
        <f>E85*Group_3_rates!G82</f>
        <v>1.4358400698303038</v>
      </c>
      <c r="F119" s="429">
        <f>F85*Group_3_rates!H82</f>
        <v>1.4134278580620105</v>
      </c>
      <c r="G119" s="429">
        <f>G85*Group_3_rates!I82</f>
        <v>1.3237732597015606</v>
      </c>
      <c r="H119" s="429">
        <f>H85*Group_3_rates!J82</f>
        <v>1.2420147574112144</v>
      </c>
      <c r="I119" s="429">
        <f>I85*Group_3_rates!K82</f>
        <v>1.1770141749946019</v>
      </c>
      <c r="J119" s="429">
        <f>J85*Group_3_rates!L82</f>
        <v>1.1216604201230729</v>
      </c>
      <c r="K119" s="429">
        <f>K85*Group_3_rates!M82</f>
        <v>1.0735535480043719</v>
      </c>
      <c r="L119" s="429">
        <f>L85*Group_3_rates!N82</f>
        <v>1.0326955613568558</v>
      </c>
      <c r="M119" s="429">
        <f>M85*Group_3_rates!O82</f>
        <v>0.99793347511408448</v>
      </c>
    </row>
    <row r="120" spans="1:13" ht="13.15">
      <c r="B120" s="323" t="str">
        <f t="shared" si="45"/>
        <v>65 plus</v>
      </c>
      <c r="C120" s="429">
        <f>C86*Group_3_rates!E83</f>
        <v>0.24639897806969735</v>
      </c>
      <c r="D120" s="429">
        <f>D86*Group_3_rates!F83</f>
        <v>0.35182535821561656</v>
      </c>
      <c r="E120" s="429">
        <f>E86*Group_3_rates!G83</f>
        <v>0.41644394987603722</v>
      </c>
      <c r="F120" s="429">
        <f>F86*Group_3_rates!H83</f>
        <v>0.46682280424816613</v>
      </c>
      <c r="G120" s="429">
        <f>G86*Group_3_rates!I83</f>
        <v>0.47584038427861686</v>
      </c>
      <c r="H120" s="429">
        <f>H86*Group_3_rates!J83</f>
        <v>0.47088298478552876</v>
      </c>
      <c r="I120" s="429">
        <f>I86*Group_3_rates!K83</f>
        <v>0.46043594978297281</v>
      </c>
      <c r="J120" s="429">
        <f>J86*Group_3_rates!L83</f>
        <v>0.44644561023225743</v>
      </c>
      <c r="K120" s="429">
        <f>K86*Group_3_rates!M83</f>
        <v>0.43092980980769519</v>
      </c>
      <c r="L120" s="429">
        <f>L86*Group_3_rates!N83</f>
        <v>0.41574767156367687</v>
      </c>
      <c r="M120" s="429">
        <f>M86*Group_3_rates!O83</f>
        <v>0.4016890870046943</v>
      </c>
    </row>
    <row r="121" spans="1:13" ht="13.15">
      <c r="B121" s="323" t="str">
        <f t="shared" si="45"/>
        <v>Total</v>
      </c>
      <c r="C121" s="429">
        <f>SUM(C111:C120)</f>
        <v>133.49790255861481</v>
      </c>
      <c r="D121" s="429">
        <f t="shared" ref="D121:M121" si="47">SUM(D111:D120)</f>
        <v>140.64166991803361</v>
      </c>
      <c r="E121" s="429">
        <f t="shared" si="47"/>
        <v>143.00258122038798</v>
      </c>
      <c r="F121" s="429">
        <f t="shared" si="47"/>
        <v>149.78192073082579</v>
      </c>
      <c r="G121" s="429">
        <f t="shared" si="47"/>
        <v>149.23451732733687</v>
      </c>
      <c r="H121" s="429">
        <f t="shared" si="47"/>
        <v>148.57814313920187</v>
      </c>
      <c r="I121" s="429">
        <f t="shared" si="47"/>
        <v>149.28706470905013</v>
      </c>
      <c r="J121" s="429">
        <f t="shared" si="47"/>
        <v>149.81275417125792</v>
      </c>
      <c r="K121" s="429">
        <f t="shared" si="47"/>
        <v>149.8993980723402</v>
      </c>
      <c r="L121" s="429">
        <f t="shared" si="47"/>
        <v>149.91417558292608</v>
      </c>
      <c r="M121" s="429">
        <f t="shared" si="47"/>
        <v>149.93775566273163</v>
      </c>
    </row>
    <row r="122" spans="1:13">
      <c r="A122" s="1080">
        <f>SUM(C122:M122)</f>
        <v>0</v>
      </c>
      <c r="B122" s="1080"/>
      <c r="C122" s="1080">
        <f t="shared" ref="C122:M122" si="48">SUM(C111:C120)-C121</f>
        <v>0</v>
      </c>
      <c r="D122" s="1080">
        <f t="shared" si="48"/>
        <v>0</v>
      </c>
      <c r="E122" s="1080">
        <f t="shared" si="48"/>
        <v>0</v>
      </c>
      <c r="F122" s="1080">
        <f t="shared" si="48"/>
        <v>0</v>
      </c>
      <c r="G122" s="1080">
        <f t="shared" si="48"/>
        <v>0</v>
      </c>
      <c r="H122" s="1080">
        <f t="shared" si="48"/>
        <v>0</v>
      </c>
      <c r="I122" s="1080">
        <f t="shared" si="48"/>
        <v>0</v>
      </c>
      <c r="J122" s="1080">
        <f t="shared" si="48"/>
        <v>0</v>
      </c>
      <c r="K122" s="1080">
        <f t="shared" si="48"/>
        <v>0</v>
      </c>
      <c r="L122" s="1080">
        <f t="shared" si="48"/>
        <v>0</v>
      </c>
      <c r="M122" s="1080">
        <f t="shared" si="48"/>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49">B110</f>
        <v>Age group</v>
      </c>
      <c r="C126" s="323" t="str">
        <f t="shared" ref="C126:M126" si="50">C110</f>
        <v>2019/20</v>
      </c>
      <c r="D126" s="323" t="str">
        <f t="shared" si="50"/>
        <v>2020/21</v>
      </c>
      <c r="E126" s="323" t="str">
        <f t="shared" si="50"/>
        <v>2021/22</v>
      </c>
      <c r="F126" s="323" t="str">
        <f t="shared" si="50"/>
        <v>2022/23</v>
      </c>
      <c r="G126" s="323" t="str">
        <f t="shared" si="50"/>
        <v>2023/24</v>
      </c>
      <c r="H126" s="323" t="str">
        <f t="shared" si="50"/>
        <v>2024/25</v>
      </c>
      <c r="I126" s="323" t="str">
        <f t="shared" si="50"/>
        <v>2025/26</v>
      </c>
      <c r="J126" s="323" t="str">
        <f t="shared" si="50"/>
        <v>2026/27</v>
      </c>
      <c r="K126" s="323" t="str">
        <f t="shared" si="50"/>
        <v>2027/28</v>
      </c>
      <c r="L126" s="323" t="str">
        <f t="shared" si="50"/>
        <v>2028/29</v>
      </c>
      <c r="M126" s="323" t="str">
        <f t="shared" si="50"/>
        <v>2029/30</v>
      </c>
    </row>
    <row r="127" spans="1:13" ht="13.15">
      <c r="B127" s="323" t="str">
        <f t="shared" si="49"/>
        <v>20-24</v>
      </c>
      <c r="C127" s="429">
        <f>C93*Group_3_rates!E89</f>
        <v>14.236188292948354</v>
      </c>
      <c r="D127" s="429">
        <f>D93*Group_3_rates!F89</f>
        <v>26.881498593701977</v>
      </c>
      <c r="E127" s="429">
        <f>E93*Group_3_rates!G89</f>
        <v>35.532009653025646</v>
      </c>
      <c r="F127" s="429">
        <f>F93*Group_3_rates!H89</f>
        <v>41.408518515072537</v>
      </c>
      <c r="G127" s="429">
        <f>G93*Group_3_rates!I89</f>
        <v>44.994069606272134</v>
      </c>
      <c r="H127" s="429">
        <f>H93*Group_3_rates!J89</f>
        <v>47.388087500960566</v>
      </c>
      <c r="I127" s="429">
        <f>I93*Group_3_rates!K89</f>
        <v>50.137961418513591</v>
      </c>
      <c r="J127" s="429">
        <f>J93*Group_3_rates!L89</f>
        <v>51.983320042625813</v>
      </c>
      <c r="K127" s="429">
        <f>K93*Group_3_rates!M89</f>
        <v>52.93852301152927</v>
      </c>
      <c r="L127" s="429">
        <f>L93*Group_3_rates!N89</f>
        <v>53.508851024826811</v>
      </c>
      <c r="M127" s="429">
        <f>M93*Group_3_rates!O89</f>
        <v>53.858237652450363</v>
      </c>
    </row>
    <row r="128" spans="1:13" ht="13.15">
      <c r="B128" s="323" t="str">
        <f t="shared" si="49"/>
        <v>25-29</v>
      </c>
      <c r="C128" s="429">
        <f>C94*Group_3_rates!E90</f>
        <v>62.170234991655867</v>
      </c>
      <c r="D128" s="429">
        <f>D94*Group_3_rates!F90</f>
        <v>66.741900666710691</v>
      </c>
      <c r="E128" s="429">
        <f>E94*Group_3_rates!G90</f>
        <v>71.438348709271708</v>
      </c>
      <c r="F128" s="429">
        <f>F94*Group_3_rates!H90</f>
        <v>75.820301284999715</v>
      </c>
      <c r="G128" s="429">
        <f>G94*Group_3_rates!I90</f>
        <v>79.102352584274087</v>
      </c>
      <c r="H128" s="429">
        <f>H94*Group_3_rates!J90</f>
        <v>81.850882007463809</v>
      </c>
      <c r="I128" s="429">
        <f>I94*Group_3_rates!K90</f>
        <v>85.422520675227773</v>
      </c>
      <c r="J128" s="429">
        <f>J94*Group_3_rates!L90</f>
        <v>88.298499356537562</v>
      </c>
      <c r="K128" s="429">
        <f>K94*Group_3_rates!M90</f>
        <v>90.243904716558063</v>
      </c>
      <c r="L128" s="429">
        <f>L94*Group_3_rates!N90</f>
        <v>91.666946432513654</v>
      </c>
      <c r="M128" s="429">
        <f>M94*Group_3_rates!O90</f>
        <v>92.714660513660348</v>
      </c>
    </row>
    <row r="129" spans="1:13" ht="13.15">
      <c r="B129" s="323" t="str">
        <f t="shared" si="49"/>
        <v>30-34</v>
      </c>
      <c r="C129" s="429">
        <f>C95*Group_3_rates!E91</f>
        <v>79.440775680355998</v>
      </c>
      <c r="D129" s="429">
        <f>D95*Group_3_rates!F91</f>
        <v>78.106044392008414</v>
      </c>
      <c r="E129" s="429">
        <f>E95*Group_3_rates!G91</f>
        <v>77.311968725110418</v>
      </c>
      <c r="F129" s="429">
        <f>F95*Group_3_rates!H91</f>
        <v>77.204393105065805</v>
      </c>
      <c r="G129" s="429">
        <f>G95*Group_3_rates!I91</f>
        <v>77.229129432985403</v>
      </c>
      <c r="H129" s="429">
        <f>H95*Group_3_rates!J91</f>
        <v>77.654468492144858</v>
      </c>
      <c r="I129" s="429">
        <f>I95*Group_3_rates!K91</f>
        <v>79.009008553511336</v>
      </c>
      <c r="J129" s="429">
        <f>J95*Group_3_rates!L91</f>
        <v>80.475355905119272</v>
      </c>
      <c r="K129" s="429">
        <f>K95*Group_3_rates!M91</f>
        <v>81.769388716734412</v>
      </c>
      <c r="L129" s="429">
        <f>L95*Group_3_rates!N91</f>
        <v>82.944186980327331</v>
      </c>
      <c r="M129" s="429">
        <f>M95*Group_3_rates!O91</f>
        <v>83.984223192581808</v>
      </c>
    </row>
    <row r="130" spans="1:13" ht="13.15">
      <c r="B130" s="323" t="str">
        <f t="shared" si="49"/>
        <v>35-39</v>
      </c>
      <c r="C130" s="429">
        <f>C96*Group_3_rates!E92</f>
        <v>97.540688912851792</v>
      </c>
      <c r="D130" s="429">
        <f>D96*Group_3_rates!F92</f>
        <v>93.144473782402542</v>
      </c>
      <c r="E130" s="429">
        <f>E96*Group_3_rates!G92</f>
        <v>89.13557706032357</v>
      </c>
      <c r="F130" s="429">
        <f>F96*Group_3_rates!H92</f>
        <v>85.841627213872812</v>
      </c>
      <c r="G130" s="429">
        <f>G96*Group_3_rates!I92</f>
        <v>82.902115028752533</v>
      </c>
      <c r="H130" s="429">
        <f>H96*Group_3_rates!J92</f>
        <v>80.696030950647582</v>
      </c>
      <c r="I130" s="429">
        <f>I96*Group_3_rates!K92</f>
        <v>79.57004528398825</v>
      </c>
      <c r="J130" s="429">
        <f>J96*Group_3_rates!L92</f>
        <v>78.946912707381443</v>
      </c>
      <c r="K130" s="429">
        <f>K96*Group_3_rates!M92</f>
        <v>78.613500580908507</v>
      </c>
      <c r="L130" s="429">
        <f>L96*Group_3_rates!N92</f>
        <v>78.557787646313528</v>
      </c>
      <c r="M130" s="429">
        <f>M96*Group_3_rates!O92</f>
        <v>78.704598974906332</v>
      </c>
    </row>
    <row r="131" spans="1:13" ht="13.15">
      <c r="B131" s="323" t="str">
        <f t="shared" si="49"/>
        <v>40-44</v>
      </c>
      <c r="C131" s="429">
        <f>C97*Group_3_rates!E93</f>
        <v>92.79114895784808</v>
      </c>
      <c r="D131" s="429">
        <f>D97*Group_3_rates!F93</f>
        <v>92.595846741032119</v>
      </c>
      <c r="E131" s="429">
        <f>E97*Group_3_rates!G93</f>
        <v>91.1058095640511</v>
      </c>
      <c r="F131" s="429">
        <f>F97*Group_3_rates!H93</f>
        <v>89.064112702437995</v>
      </c>
      <c r="G131" s="429">
        <f>G97*Group_3_rates!I93</f>
        <v>86.459028347034433</v>
      </c>
      <c r="H131" s="429">
        <f>H97*Group_3_rates!J93</f>
        <v>83.954827572127755</v>
      </c>
      <c r="I131" s="429">
        <f>I97*Group_3_rates!K93</f>
        <v>82.05083260042143</v>
      </c>
      <c r="J131" s="429">
        <f>J97*Group_3_rates!L93</f>
        <v>80.414837277887969</v>
      </c>
      <c r="K131" s="429">
        <f>K97*Group_3_rates!M93</f>
        <v>78.988032409522518</v>
      </c>
      <c r="L131" s="429">
        <f>L97*Group_3_rates!N93</f>
        <v>77.847781859796299</v>
      </c>
      <c r="M131" s="429">
        <f>M97*Group_3_rates!O93</f>
        <v>76.985949304771168</v>
      </c>
    </row>
    <row r="132" spans="1:13" ht="13.15">
      <c r="B132" s="323" t="str">
        <f t="shared" si="49"/>
        <v>45-49</v>
      </c>
      <c r="C132" s="429">
        <f>C98*Group_3_rates!E94</f>
        <v>89.786831858247851</v>
      </c>
      <c r="D132" s="429">
        <f>D98*Group_3_rates!F94</f>
        <v>89.203647950481809</v>
      </c>
      <c r="E132" s="429">
        <f>E98*Group_3_rates!G94</f>
        <v>88.24326573563043</v>
      </c>
      <c r="F132" s="429">
        <f>F98*Group_3_rates!H94</f>
        <v>87.06955167878445</v>
      </c>
      <c r="G132" s="429">
        <f>G98*Group_3_rates!I94</f>
        <v>85.344093533227579</v>
      </c>
      <c r="H132" s="429">
        <f>H98*Group_3_rates!J94</f>
        <v>83.54263061576529</v>
      </c>
      <c r="I132" s="429">
        <f>I98*Group_3_rates!K94</f>
        <v>82.067811512746133</v>
      </c>
      <c r="J132" s="429">
        <f>J98*Group_3_rates!L94</f>
        <v>80.597319012591299</v>
      </c>
      <c r="K132" s="429">
        <f>K98*Group_3_rates!M94</f>
        <v>79.105929234357205</v>
      </c>
      <c r="L132" s="429">
        <f>L98*Group_3_rates!N94</f>
        <v>77.713736025576608</v>
      </c>
      <c r="M132" s="429">
        <f>M98*Group_3_rates!O94</f>
        <v>76.464714029199683</v>
      </c>
    </row>
    <row r="133" spans="1:13" ht="13.15">
      <c r="B133" s="323" t="str">
        <f t="shared" si="49"/>
        <v>50-54</v>
      </c>
      <c r="C133" s="429">
        <f>C99*Group_3_rates!E95</f>
        <v>68.569379047349571</v>
      </c>
      <c r="D133" s="429">
        <f>D99*Group_3_rates!F95</f>
        <v>69.561797796666312</v>
      </c>
      <c r="E133" s="429">
        <f>E99*Group_3_rates!G95</f>
        <v>69.768323203338667</v>
      </c>
      <c r="F133" s="429">
        <f>F99*Group_3_rates!H95</f>
        <v>69.592285719657838</v>
      </c>
      <c r="G133" s="429">
        <f>G99*Group_3_rates!I95</f>
        <v>68.873122704478689</v>
      </c>
      <c r="H133" s="429">
        <f>H99*Group_3_rates!J95</f>
        <v>68.015384330784798</v>
      </c>
      <c r="I133" s="429">
        <f>I99*Group_3_rates!K95</f>
        <v>67.326392752458645</v>
      </c>
      <c r="J133" s="429">
        <f>J99*Group_3_rates!L95</f>
        <v>66.54580422877234</v>
      </c>
      <c r="K133" s="429">
        <f>K99*Group_3_rates!M95</f>
        <v>65.642312065111483</v>
      </c>
      <c r="L133" s="429">
        <f>L99*Group_3_rates!N95</f>
        <v>64.705262293666593</v>
      </c>
      <c r="M133" s="429">
        <f>M99*Group_3_rates!O95</f>
        <v>63.774705084905648</v>
      </c>
    </row>
    <row r="134" spans="1:13" ht="13.15">
      <c r="B134" s="323" t="str">
        <f t="shared" si="49"/>
        <v>55-59</v>
      </c>
      <c r="C134" s="429">
        <f>C100*Group_3_rates!E96</f>
        <v>22.172628515769588</v>
      </c>
      <c r="D134" s="429">
        <f>D100*Group_3_rates!F96</f>
        <v>22.226594267277182</v>
      </c>
      <c r="E134" s="429">
        <f>E100*Group_3_rates!G96</f>
        <v>22.237809612651084</v>
      </c>
      <c r="F134" s="429">
        <f>F100*Group_3_rates!H96</f>
        <v>22.219709266661262</v>
      </c>
      <c r="G134" s="429">
        <f>G100*Group_3_rates!I96</f>
        <v>22.068083887825576</v>
      </c>
      <c r="H134" s="429">
        <f>H100*Group_3_rates!J96</f>
        <v>21.890692563496462</v>
      </c>
      <c r="I134" s="429">
        <f>I100*Group_3_rates!K96</f>
        <v>21.784893532244869</v>
      </c>
      <c r="J134" s="429">
        <f>J100*Group_3_rates!L96</f>
        <v>21.642411820979614</v>
      </c>
      <c r="K134" s="429">
        <f>K100*Group_3_rates!M96</f>
        <v>21.446681882157947</v>
      </c>
      <c r="L134" s="429">
        <f>L100*Group_3_rates!N96</f>
        <v>21.226266593624764</v>
      </c>
      <c r="M134" s="429">
        <f>M100*Group_3_rates!O96</f>
        <v>20.991481234447967</v>
      </c>
    </row>
    <row r="135" spans="1:13" ht="13.15">
      <c r="B135" s="323" t="str">
        <f t="shared" si="49"/>
        <v>60-64</v>
      </c>
      <c r="C135" s="429">
        <f>C101*Group_3_rates!E97</f>
        <v>4.6268636497747355</v>
      </c>
      <c r="D135" s="429">
        <f>D101*Group_3_rates!F97</f>
        <v>4.9441464765248719</v>
      </c>
      <c r="E135" s="429">
        <f>E101*Group_3_rates!G97</f>
        <v>5.0903490135552314</v>
      </c>
      <c r="F135" s="429">
        <f>F101*Group_3_rates!H97</f>
        <v>5.1578204583175227</v>
      </c>
      <c r="G135" s="429">
        <f>G101*Group_3_rates!I97</f>
        <v>5.1614259621900214</v>
      </c>
      <c r="H135" s="429">
        <f>H101*Group_3_rates!J97</f>
        <v>5.1460162541677539</v>
      </c>
      <c r="I135" s="429">
        <f>I101*Group_3_rates!K97</f>
        <v>5.1490969609951573</v>
      </c>
      <c r="J135" s="429">
        <f>J101*Group_3_rates!L97</f>
        <v>5.1386411698045746</v>
      </c>
      <c r="K135" s="429">
        <f>K101*Group_3_rates!M97</f>
        <v>5.1111723826903743</v>
      </c>
      <c r="L135" s="429">
        <f>L101*Group_3_rates!N97</f>
        <v>5.0761293735955126</v>
      </c>
      <c r="M135" s="429">
        <f>M101*Group_3_rates!O97</f>
        <v>5.0361361358132513</v>
      </c>
    </row>
    <row r="136" spans="1:13" ht="13.15">
      <c r="B136" s="323" t="str">
        <f t="shared" si="49"/>
        <v>65 plus</v>
      </c>
      <c r="C136" s="429">
        <f>C102*Group_3_rates!E98</f>
        <v>1.5424009862448942</v>
      </c>
      <c r="D136" s="429">
        <f>D102*Group_3_rates!F98</f>
        <v>1.8855745513269246</v>
      </c>
      <c r="E136" s="429">
        <f>E102*Group_3_rates!G98</f>
        <v>2.1462887482167052</v>
      </c>
      <c r="F136" s="429">
        <f>F102*Group_3_rates!H98</f>
        <v>2.33379119823794</v>
      </c>
      <c r="G136" s="429">
        <f>G102*Group_3_rates!I98</f>
        <v>2.4524342479357388</v>
      </c>
      <c r="H136" s="429">
        <f>H102*Group_3_rates!J98</f>
        <v>2.5290091342246019</v>
      </c>
      <c r="I136" s="429">
        <f>I102*Group_3_rates!K98</f>
        <v>2.5893667338408202</v>
      </c>
      <c r="J136" s="429">
        <f>J102*Group_3_rates!L98</f>
        <v>2.6281987757648917</v>
      </c>
      <c r="K136" s="429">
        <f>K102*Group_3_rates!M98</f>
        <v>2.6480437960033729</v>
      </c>
      <c r="L136" s="429">
        <f>L102*Group_3_rates!N98</f>
        <v>2.6558760948133231</v>
      </c>
      <c r="M136" s="429">
        <f>M102*Group_3_rates!O98</f>
        <v>2.6553537600262116</v>
      </c>
    </row>
    <row r="137" spans="1:13" ht="13.15">
      <c r="B137" s="323" t="str">
        <f t="shared" si="49"/>
        <v>Total</v>
      </c>
      <c r="C137" s="429">
        <f>SUM(C127:C136)</f>
        <v>532.87714089304666</v>
      </c>
      <c r="D137" s="429">
        <f t="shared" ref="D137:M137" si="51">SUM(D127:D136)</f>
        <v>545.29152521813285</v>
      </c>
      <c r="E137" s="429">
        <f t="shared" si="51"/>
        <v>552.00975002517464</v>
      </c>
      <c r="F137" s="429">
        <f t="shared" si="51"/>
        <v>555.7121111431079</v>
      </c>
      <c r="G137" s="429">
        <f t="shared" si="51"/>
        <v>554.58585533497603</v>
      </c>
      <c r="H137" s="429">
        <f t="shared" si="51"/>
        <v>552.66802942178344</v>
      </c>
      <c r="I137" s="429">
        <f t="shared" si="51"/>
        <v>555.10793002394803</v>
      </c>
      <c r="J137" s="429">
        <f t="shared" si="51"/>
        <v>556.67130029746488</v>
      </c>
      <c r="K137" s="429">
        <f t="shared" si="51"/>
        <v>556.50748879557307</v>
      </c>
      <c r="L137" s="429">
        <f t="shared" si="51"/>
        <v>555.90282432505467</v>
      </c>
      <c r="M137" s="429">
        <f t="shared" si="51"/>
        <v>555.17005988276287</v>
      </c>
    </row>
    <row r="138" spans="1:13">
      <c r="A138" s="1080">
        <f>SUM(C138:M138)</f>
        <v>0</v>
      </c>
      <c r="B138" s="1080"/>
      <c r="C138" s="1080">
        <f t="shared" ref="C138:M138" si="52">SUM(C127:C136)-C137</f>
        <v>0</v>
      </c>
      <c r="D138" s="1080">
        <f t="shared" si="52"/>
        <v>0</v>
      </c>
      <c r="E138" s="1080">
        <f t="shared" si="52"/>
        <v>0</v>
      </c>
      <c r="F138" s="1080">
        <f t="shared" si="52"/>
        <v>0</v>
      </c>
      <c r="G138" s="1080">
        <f t="shared" si="52"/>
        <v>0</v>
      </c>
      <c r="H138" s="1080">
        <f t="shared" si="52"/>
        <v>0</v>
      </c>
      <c r="I138" s="1080">
        <f t="shared" si="52"/>
        <v>0</v>
      </c>
      <c r="J138" s="1080">
        <f t="shared" si="52"/>
        <v>0</v>
      </c>
      <c r="K138" s="1080">
        <f t="shared" si="52"/>
        <v>0</v>
      </c>
      <c r="L138" s="1080">
        <f t="shared" si="52"/>
        <v>0</v>
      </c>
      <c r="M138" s="1080">
        <f t="shared" si="52"/>
        <v>0</v>
      </c>
    </row>
    <row r="140" spans="1:13" ht="15">
      <c r="B140" s="325" t="s">
        <v>164</v>
      </c>
      <c r="H140" s="310"/>
    </row>
    <row r="141" spans="1:13">
      <c r="H141" s="310"/>
    </row>
    <row r="142" spans="1:13" ht="13.15">
      <c r="B142" s="326" t="s">
        <v>46</v>
      </c>
      <c r="H142" s="310"/>
    </row>
    <row r="143" spans="1:13">
      <c r="H143" s="310"/>
    </row>
    <row r="144" spans="1:13" ht="13.15">
      <c r="B144" s="323" t="str">
        <f t="shared" ref="B144:B155" si="53">B110</f>
        <v>Age group</v>
      </c>
      <c r="C144" s="323" t="str">
        <f t="shared" ref="C144:M144" si="54">C110</f>
        <v>2019/20</v>
      </c>
      <c r="D144" s="323" t="str">
        <f t="shared" si="54"/>
        <v>2020/21</v>
      </c>
      <c r="E144" s="323" t="str">
        <f t="shared" si="54"/>
        <v>2021/22</v>
      </c>
      <c r="F144" s="323" t="str">
        <f t="shared" si="54"/>
        <v>2022/23</v>
      </c>
      <c r="G144" s="323" t="str">
        <f t="shared" si="54"/>
        <v>2023/24</v>
      </c>
      <c r="H144" s="323" t="str">
        <f t="shared" si="54"/>
        <v>2024/25</v>
      </c>
      <c r="I144" s="323" t="str">
        <f t="shared" si="54"/>
        <v>2025/26</v>
      </c>
      <c r="J144" s="323" t="str">
        <f t="shared" si="54"/>
        <v>2026/27</v>
      </c>
      <c r="K144" s="323" t="str">
        <f t="shared" si="54"/>
        <v>2027/28</v>
      </c>
      <c r="L144" s="323" t="str">
        <f t="shared" si="54"/>
        <v>2028/29</v>
      </c>
      <c r="M144" s="323" t="str">
        <f t="shared" si="54"/>
        <v>2029/30</v>
      </c>
    </row>
    <row r="145" spans="1:13" ht="13.15">
      <c r="B145" s="323" t="str">
        <f t="shared" si="53"/>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3"/>
        <v>25-29</v>
      </c>
      <c r="C146" s="429">
        <f>C78*Calc_SEC_retirement_rates!$G125</f>
        <v>6.1451934974196066E-3</v>
      </c>
      <c r="D146" s="429">
        <f>D78*Calc_SEC_retirement_rates!$G125</f>
        <v>9.2050746373621237E-3</v>
      </c>
      <c r="E146" s="429">
        <f>E78*Calc_SEC_retirement_rates!$G125</f>
        <v>1.1784160900791461E-2</v>
      </c>
      <c r="F146" s="429">
        <f>F78*Calc_SEC_retirement_rates!$G125</f>
        <v>1.3883216354653349E-2</v>
      </c>
      <c r="G146" s="429">
        <f>G78*Calc_SEC_retirement_rates!$G125</f>
        <v>1.5427613633908297E-2</v>
      </c>
      <c r="H146" s="429">
        <f>H78*Calc_SEC_retirement_rates!$G125</f>
        <v>1.662597869826634E-2</v>
      </c>
      <c r="I146" s="429">
        <f>I78*Calc_SEC_retirement_rates!$G125</f>
        <v>1.785367470975277E-2</v>
      </c>
      <c r="J146" s="429">
        <f>J78*Calc_SEC_retirement_rates!$G125</f>
        <v>1.8800058680158941E-2</v>
      </c>
      <c r="K146" s="429">
        <f>K78*Calc_SEC_retirement_rates!$G125</f>
        <v>1.9445238616111551E-2</v>
      </c>
      <c r="L146" s="429">
        <f>L78*Calc_SEC_retirement_rates!$G125</f>
        <v>1.9909818993481519E-2</v>
      </c>
      <c r="M146" s="429">
        <f>M78*Calc_SEC_retirement_rates!$G125</f>
        <v>2.0245768482930106E-2</v>
      </c>
    </row>
    <row r="147" spans="1:13" ht="13.15">
      <c r="B147" s="323" t="str">
        <f t="shared" si="53"/>
        <v>30-34</v>
      </c>
      <c r="C147" s="429">
        <f>C79*Calc_SEC_retirement_rates!$G126</f>
        <v>3.663209072870717E-2</v>
      </c>
      <c r="D147" s="429">
        <f>D79*Calc_SEC_retirement_rates!$G126</f>
        <v>3.5612372245897236E-2</v>
      </c>
      <c r="E147" s="429">
        <f>E79*Calc_SEC_retirement_rates!$G126</f>
        <v>3.5815549672838204E-2</v>
      </c>
      <c r="F147" s="429">
        <f>F79*Calc_SEC_retirement_rates!$G126</f>
        <v>3.6827049292271513E-2</v>
      </c>
      <c r="G147" s="429">
        <f>G79*Calc_SEC_retirement_rates!$G126</f>
        <v>3.8092043695854505E-2</v>
      </c>
      <c r="H147" s="429">
        <f>H79*Calc_SEC_retirement_rates!$G126</f>
        <v>3.9562240180084772E-2</v>
      </c>
      <c r="I147" s="429">
        <f>I79*Calc_SEC_retirement_rates!$G126</f>
        <v>4.1481387093496858E-2</v>
      </c>
      <c r="J147" s="429">
        <f>J79*Calc_SEC_retirement_rates!$G126</f>
        <v>4.3329027122465107E-2</v>
      </c>
      <c r="K147" s="429">
        <f>K79*Calc_SEC_retirement_rates!$G126</f>
        <v>4.4927037439513491E-2</v>
      </c>
      <c r="L147" s="429">
        <f>L79*Calc_SEC_retirement_rates!$G126</f>
        <v>4.6313790361447012E-2</v>
      </c>
      <c r="M147" s="429">
        <f>M79*Calc_SEC_retirement_rates!$G126</f>
        <v>4.7494321178437784E-2</v>
      </c>
    </row>
    <row r="148" spans="1:13" ht="13.15">
      <c r="B148" s="323" t="str">
        <f t="shared" si="53"/>
        <v>35-39</v>
      </c>
      <c r="C148" s="429">
        <f>C80*Calc_SEC_retirement_rates!$G127</f>
        <v>6.634835747992418E-2</v>
      </c>
      <c r="D148" s="429">
        <f>D80*Calc_SEC_retirement_rates!$G127</f>
        <v>6.2389951940175603E-2</v>
      </c>
      <c r="E148" s="429">
        <f>E80*Calc_SEC_retirement_rates!$G127</f>
        <v>5.8974053574018567E-2</v>
      </c>
      <c r="F148" s="429">
        <f>F80*Calc_SEC_retirement_rates!$G127</f>
        <v>5.6376367250201391E-2</v>
      </c>
      <c r="G148" s="429">
        <f>G80*Calc_SEC_retirement_rates!$G127</f>
        <v>5.4375592951010042E-2</v>
      </c>
      <c r="H148" s="429">
        <f>H80*Calc_SEC_retirement_rates!$G127</f>
        <v>5.3142974362153234E-2</v>
      </c>
      <c r="I148" s="429">
        <f>I80*Calc_SEC_retirement_rates!$G127</f>
        <v>5.2873143799642169E-2</v>
      </c>
      <c r="J148" s="429">
        <f>J80*Calc_SEC_retirement_rates!$G127</f>
        <v>5.3073853880168387E-2</v>
      </c>
      <c r="K148" s="429">
        <f>K80*Calc_SEC_retirement_rates!$G127</f>
        <v>5.3531507802581348E-2</v>
      </c>
      <c r="L148" s="429">
        <f>L80*Calc_SEC_retirement_rates!$G127</f>
        <v>5.4194264728706469E-2</v>
      </c>
      <c r="M148" s="429">
        <f>M80*Calc_SEC_retirement_rates!$G127</f>
        <v>5.4975972531060506E-2</v>
      </c>
    </row>
    <row r="149" spans="1:13" ht="13.15">
      <c r="B149" s="323" t="str">
        <f t="shared" si="53"/>
        <v>40-44</v>
      </c>
      <c r="C149" s="429">
        <f>C81*Calc_SEC_retirement_rates!$G128</f>
        <v>0.11939108049447429</v>
      </c>
      <c r="D149" s="429">
        <f>D81*Calc_SEC_retirement_rates!$G128</f>
        <v>0.11604323429033582</v>
      </c>
      <c r="E149" s="429">
        <f>E81*Calc_SEC_retirement_rates!$G128</f>
        <v>0.11186581535672918</v>
      </c>
      <c r="F149" s="429">
        <f>F81*Calc_SEC_retirement_rates!$G128</f>
        <v>0.10752596668787583</v>
      </c>
      <c r="G149" s="429">
        <f>G81*Calc_SEC_retirement_rates!$G128</f>
        <v>0.10297035742881429</v>
      </c>
      <c r="H149" s="429">
        <f>H81*Calc_SEC_retirement_rates!$G128</f>
        <v>9.8945493598812093E-2</v>
      </c>
      <c r="I149" s="429">
        <f>I81*Calc_SEC_retirement_rates!$G128</f>
        <v>9.6035797546349125E-2</v>
      </c>
      <c r="J149" s="429">
        <f>J81*Calc_SEC_retirement_rates!$G128</f>
        <v>9.3780804012168845E-2</v>
      </c>
      <c r="K149" s="429">
        <f>K81*Calc_SEC_retirement_rates!$G128</f>
        <v>9.205249780833813E-2</v>
      </c>
      <c r="L149" s="429">
        <f>L81*Calc_SEC_retirement_rates!$G128</f>
        <v>9.0889523968604405E-2</v>
      </c>
      <c r="M149" s="429">
        <f>M81*Calc_SEC_retirement_rates!$G128</f>
        <v>9.0225988144678068E-2</v>
      </c>
    </row>
    <row r="150" spans="1:13" ht="13.15">
      <c r="B150" s="323" t="str">
        <f t="shared" si="53"/>
        <v>45-49</v>
      </c>
      <c r="C150" s="429">
        <f>C82*Calc_SEC_retirement_rates!$G129</f>
        <v>0.38145539737339451</v>
      </c>
      <c r="D150" s="429">
        <f>D82*Calc_SEC_retirement_rates!$G129</f>
        <v>0.37078439693573406</v>
      </c>
      <c r="E150" s="429">
        <f>E82*Calc_SEC_retirement_rates!$G129</f>
        <v>0.35946595063798509</v>
      </c>
      <c r="F150" s="429">
        <f>F82*Calc_SEC_retirement_rates!$G129</f>
        <v>0.3481275213409058</v>
      </c>
      <c r="G150" s="429">
        <f>G82*Calc_SEC_retirement_rates!$G129</f>
        <v>0.33543729879957801</v>
      </c>
      <c r="H150" s="429">
        <f>H82*Calc_SEC_retirement_rates!$G129</f>
        <v>0.32333749586988747</v>
      </c>
      <c r="I150" s="429">
        <f>I82*Calc_SEC_retirement_rates!$G129</f>
        <v>0.31337582059381258</v>
      </c>
      <c r="J150" s="429">
        <f>J82*Calc_SEC_retirement_rates!$G129</f>
        <v>0.30429206867335473</v>
      </c>
      <c r="K150" s="429">
        <f>K82*Calc_SEC_retirement_rates!$G129</f>
        <v>0.29594586260044914</v>
      </c>
      <c r="L150" s="429">
        <f>L82*Calc_SEC_retirement_rates!$G129</f>
        <v>0.28873392410519094</v>
      </c>
      <c r="M150" s="429">
        <f>M82*Calc_SEC_retirement_rates!$G129</f>
        <v>0.28274331057695529</v>
      </c>
    </row>
    <row r="151" spans="1:13" ht="13.15">
      <c r="B151" s="323" t="str">
        <f t="shared" si="53"/>
        <v>50-54</v>
      </c>
      <c r="C151" s="429">
        <f>C83*Calc_SEC_retirement_rates!$G130</f>
        <v>8.119128467724714</v>
      </c>
      <c r="D151" s="429">
        <f>D83*Calc_SEC_retirement_rates!$G130</f>
        <v>7.6570364159171902</v>
      </c>
      <c r="E151" s="429">
        <f>E83*Calc_SEC_retirement_rates!$G130</f>
        <v>7.2553678042602057</v>
      </c>
      <c r="F151" s="429">
        <f>F83*Calc_SEC_retirement_rates!$G130</f>
        <v>6.9150620794850814</v>
      </c>
      <c r="G151" s="429">
        <f>G83*Calc_SEC_retirement_rates!$G130</f>
        <v>6.5919181876523911</v>
      </c>
      <c r="H151" s="429">
        <f>H83*Calc_SEC_retirement_rates!$G130</f>
        <v>6.31077856077696</v>
      </c>
      <c r="I151" s="429">
        <f>I83*Calc_SEC_retirement_rates!$G130</f>
        <v>6.0855965888134271</v>
      </c>
      <c r="J151" s="429">
        <f>J83*Calc_SEC_retirement_rates!$G130</f>
        <v>5.8850621478742084</v>
      </c>
      <c r="K151" s="429">
        <f>K83*Calc_SEC_retirement_rates!$G130</f>
        <v>5.7003077100085902</v>
      </c>
      <c r="L151" s="429">
        <f>L83*Calc_SEC_retirement_rates!$G130</f>
        <v>5.5345422419183441</v>
      </c>
      <c r="M151" s="429">
        <f>M83*Calc_SEC_retirement_rates!$G130</f>
        <v>5.3877621383726844</v>
      </c>
    </row>
    <row r="152" spans="1:13" ht="13.15">
      <c r="B152" s="323" t="str">
        <f t="shared" si="53"/>
        <v>55-59</v>
      </c>
      <c r="C152" s="429">
        <f>C84*Calc_SEC_retirement_rates!$G131</f>
        <v>38.273196229195243</v>
      </c>
      <c r="D152" s="429">
        <f>D84*Calc_SEC_retirement_rates!$G131</f>
        <v>34.350992690531513</v>
      </c>
      <c r="E152" s="429">
        <f>E84*Calc_SEC_retirement_rates!$G131</f>
        <v>31.307179653469785</v>
      </c>
      <c r="F152" s="429">
        <f>F84*Calc_SEC_retirement_rates!$G131</f>
        <v>28.944063891062374</v>
      </c>
      <c r="G152" s="429">
        <f>G84*Calc_SEC_retirement_rates!$G131</f>
        <v>26.98215353552321</v>
      </c>
      <c r="H152" s="429">
        <f>H84*Calc_SEC_retirement_rates!$G131</f>
        <v>25.404268196846388</v>
      </c>
      <c r="I152" s="429">
        <f>I84*Calc_SEC_retirement_rates!$G131</f>
        <v>24.211314523629113</v>
      </c>
      <c r="J152" s="429">
        <f>J84*Calc_SEC_retirement_rates!$G131</f>
        <v>23.217204224460307</v>
      </c>
      <c r="K152" s="429">
        <f>K84*Calc_SEC_retirement_rates!$G131</f>
        <v>22.350596607265601</v>
      </c>
      <c r="L152" s="429">
        <f>L84*Calc_SEC_retirement_rates!$G131</f>
        <v>21.600645973355746</v>
      </c>
      <c r="M152" s="429">
        <f>M84*Calc_SEC_retirement_rates!$G131</f>
        <v>20.94792513732342</v>
      </c>
    </row>
    <row r="153" spans="1:13" ht="13.15">
      <c r="B153" s="323" t="str">
        <f t="shared" si="53"/>
        <v>60-64</v>
      </c>
      <c r="C153" s="429">
        <f>C85*Calc_SEC_retirement_rates!$G132</f>
        <v>22.518210534616586</v>
      </c>
      <c r="D153" s="429">
        <f>D85*Calc_SEC_retirement_rates!$G132</f>
        <v>22.930472405215585</v>
      </c>
      <c r="E153" s="429">
        <f>E85*Calc_SEC_retirement_rates!$G132</f>
        <v>22.101303372245333</v>
      </c>
      <c r="F153" s="429">
        <f>F85*Calc_SEC_retirement_rates!$G132</f>
        <v>20.864435244577738</v>
      </c>
      <c r="G153" s="429">
        <f>G85*Calc_SEC_retirement_rates!$G132</f>
        <v>19.540991284420439</v>
      </c>
      <c r="H153" s="429">
        <f>H85*Calc_SEC_retirement_rates!$G132</f>
        <v>18.33410621632116</v>
      </c>
      <c r="I153" s="429">
        <f>I85*Calc_SEC_retirement_rates!$G132</f>
        <v>17.374594604210465</v>
      </c>
      <c r="J153" s="429">
        <f>J85*Calc_SEC_retirement_rates!$G132</f>
        <v>16.557485455360947</v>
      </c>
      <c r="K153" s="429">
        <f>K85*Calc_SEC_retirement_rates!$G132</f>
        <v>15.847351781106038</v>
      </c>
      <c r="L153" s="429">
        <f>L85*Calc_SEC_retirement_rates!$G132</f>
        <v>15.24422314474268</v>
      </c>
      <c r="M153" s="429">
        <f>M85*Calc_SEC_retirement_rates!$G132</f>
        <v>14.731079659391263</v>
      </c>
    </row>
    <row r="154" spans="1:13" ht="13.15">
      <c r="B154" s="323" t="str">
        <f t="shared" si="53"/>
        <v>65 plus</v>
      </c>
      <c r="C154" s="429">
        <f>C86*Calc_SEC_retirement_rates!$G133</f>
        <v>5.4342363087661143</v>
      </c>
      <c r="D154" s="429">
        <f>D86*Calc_SEC_retirement_rates!$G133</f>
        <v>7.4962165307026893</v>
      </c>
      <c r="E154" s="429">
        <f>E86*Calc_SEC_retirement_rates!$G133</f>
        <v>8.8059569446970087</v>
      </c>
      <c r="F154" s="429">
        <f>F86*Calc_SEC_retirement_rates!$G133</f>
        <v>9.4665827132493252</v>
      </c>
      <c r="G154" s="429">
        <f>G86*Calc_SEC_retirement_rates!$G133</f>
        <v>9.649447959879879</v>
      </c>
      <c r="H154" s="429">
        <f>H86*Calc_SEC_retirement_rates!$G133</f>
        <v>9.5489180973348802</v>
      </c>
      <c r="I154" s="429">
        <f>I86*Calc_SEC_retirement_rates!$G133</f>
        <v>9.3370652913881251</v>
      </c>
      <c r="J154" s="429">
        <f>J86*Calc_SEC_retirement_rates!$G133</f>
        <v>9.0533587000689817</v>
      </c>
      <c r="K154" s="429">
        <f>K86*Calc_SEC_retirement_rates!$G133</f>
        <v>8.7387176698006659</v>
      </c>
      <c r="L154" s="429">
        <f>L86*Calc_SEC_retirement_rates!$G133</f>
        <v>8.4308428913128068</v>
      </c>
      <c r="M154" s="429">
        <f>M86*Calc_SEC_retirement_rates!$G133</f>
        <v>8.1457523765656568</v>
      </c>
    </row>
    <row r="155" spans="1:13" ht="13.15">
      <c r="B155" s="323" t="str">
        <f t="shared" si="53"/>
        <v>Total</v>
      </c>
      <c r="C155" s="429">
        <f>SUM(C145:C154)</f>
        <v>74.954743659876584</v>
      </c>
      <c r="D155" s="429">
        <f t="shared" ref="D155:M155" si="55">SUM(D145:D154)</f>
        <v>73.028753072416492</v>
      </c>
      <c r="E155" s="429">
        <f t="shared" si="55"/>
        <v>70.047713304814692</v>
      </c>
      <c r="F155" s="429">
        <f t="shared" si="55"/>
        <v>66.75288404930042</v>
      </c>
      <c r="G155" s="429">
        <f t="shared" si="55"/>
        <v>63.310813873985083</v>
      </c>
      <c r="H155" s="429">
        <f t="shared" si="55"/>
        <v>60.129685253988598</v>
      </c>
      <c r="I155" s="429">
        <f t="shared" si="55"/>
        <v>57.530190831784182</v>
      </c>
      <c r="J155" s="429">
        <f t="shared" si="55"/>
        <v>55.226386340132763</v>
      </c>
      <c r="K155" s="429">
        <f t="shared" si="55"/>
        <v>53.142875912447892</v>
      </c>
      <c r="L155" s="429">
        <f t="shared" si="55"/>
        <v>51.310295573487011</v>
      </c>
      <c r="M155" s="429">
        <f t="shared" si="55"/>
        <v>49.708204672567078</v>
      </c>
    </row>
    <row r="156" spans="1:13">
      <c r="A156" s="1080">
        <f>SUM(C156:M156)</f>
        <v>0</v>
      </c>
      <c r="B156" s="1080"/>
      <c r="C156" s="1080">
        <f t="shared" ref="C156:M156" si="56">SUM(C145:C154)-C155</f>
        <v>0</v>
      </c>
      <c r="D156" s="1080">
        <f t="shared" si="56"/>
        <v>0</v>
      </c>
      <c r="E156" s="1080">
        <f t="shared" si="56"/>
        <v>0</v>
      </c>
      <c r="F156" s="1080">
        <f t="shared" si="56"/>
        <v>0</v>
      </c>
      <c r="G156" s="1080">
        <f t="shared" si="56"/>
        <v>0</v>
      </c>
      <c r="H156" s="1080">
        <f t="shared" si="56"/>
        <v>0</v>
      </c>
      <c r="I156" s="1080">
        <f t="shared" si="56"/>
        <v>0</v>
      </c>
      <c r="J156" s="1080">
        <f t="shared" si="56"/>
        <v>0</v>
      </c>
      <c r="K156" s="1080">
        <f t="shared" si="56"/>
        <v>0</v>
      </c>
      <c r="L156" s="1080">
        <f t="shared" si="56"/>
        <v>0</v>
      </c>
      <c r="M156" s="1080">
        <f t="shared" si="56"/>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7">B144</f>
        <v>Age group</v>
      </c>
      <c r="C160" s="323" t="str">
        <f t="shared" ref="C160:M160" si="58">C144</f>
        <v>2019/20</v>
      </c>
      <c r="D160" s="323" t="str">
        <f t="shared" si="58"/>
        <v>2020/21</v>
      </c>
      <c r="E160" s="323" t="str">
        <f t="shared" si="58"/>
        <v>2021/22</v>
      </c>
      <c r="F160" s="323" t="str">
        <f t="shared" si="58"/>
        <v>2022/23</v>
      </c>
      <c r="G160" s="323" t="str">
        <f t="shared" si="58"/>
        <v>2023/24</v>
      </c>
      <c r="H160" s="323" t="str">
        <f t="shared" si="58"/>
        <v>2024/25</v>
      </c>
      <c r="I160" s="323" t="str">
        <f t="shared" si="58"/>
        <v>2025/26</v>
      </c>
      <c r="J160" s="323" t="str">
        <f t="shared" si="58"/>
        <v>2026/27</v>
      </c>
      <c r="K160" s="323" t="str">
        <f t="shared" si="58"/>
        <v>2027/28</v>
      </c>
      <c r="L160" s="323" t="str">
        <f t="shared" si="58"/>
        <v>2028/29</v>
      </c>
      <c r="M160" s="323" t="str">
        <f t="shared" si="58"/>
        <v>2029/30</v>
      </c>
    </row>
    <row r="161" spans="1:13" ht="13.15">
      <c r="B161" s="323" t="str">
        <f t="shared" si="57"/>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7"/>
        <v>25-29</v>
      </c>
      <c r="C162" s="429">
        <f>C94*Calc_SEC_retirement_rates!$G141</f>
        <v>1.867952735180629E-2</v>
      </c>
      <c r="D162" s="429">
        <f>D94*Calc_SEC_retirement_rates!$G141</f>
        <v>1.9878082800024247E-2</v>
      </c>
      <c r="E162" s="429">
        <f>E94*Calc_SEC_retirement_rates!$G141</f>
        <v>2.1177598324700186E-2</v>
      </c>
      <c r="F162" s="429">
        <f>F94*Calc_SEC_retirement_rates!$G141</f>
        <v>2.2392321006515122E-2</v>
      </c>
      <c r="G162" s="429">
        <f>G94*Calc_SEC_retirement_rates!$G141</f>
        <v>2.3361622697587948E-2</v>
      </c>
      <c r="H162" s="429">
        <f>H94*Calc_SEC_retirement_rates!$G141</f>
        <v>2.4173357181582835E-2</v>
      </c>
      <c r="I162" s="429">
        <f>I94*Calc_SEC_retirement_rates!$G141</f>
        <v>2.5228183899657027E-2</v>
      </c>
      <c r="J162" s="429">
        <f>J94*Calc_SEC_retirement_rates!$G141</f>
        <v>2.6077558496543835E-2</v>
      </c>
      <c r="K162" s="429">
        <f>K94*Calc_SEC_retirement_rates!$G141</f>
        <v>2.6652103052171871E-2</v>
      </c>
      <c r="L162" s="429">
        <f>L94*Calc_SEC_retirement_rates!$G141</f>
        <v>2.7072375807216224E-2</v>
      </c>
      <c r="M162" s="429">
        <f>M94*Calc_SEC_retirement_rates!$G141</f>
        <v>2.738180151023337E-2</v>
      </c>
    </row>
    <row r="163" spans="1:13" ht="13.15">
      <c r="B163" s="323" t="str">
        <f t="shared" si="57"/>
        <v>30-34</v>
      </c>
      <c r="C163" s="429">
        <f>C95*Calc_SEC_retirement_rates!$G142</f>
        <v>7.7841248151801448E-2</v>
      </c>
      <c r="D163" s="429">
        <f>D95*Calc_SEC_retirement_rates!$G142</f>
        <v>7.5865357684532841E-2</v>
      </c>
      <c r="E163" s="429">
        <f>E95*Calc_SEC_retirement_rates!$G142</f>
        <v>7.4743765427422962E-2</v>
      </c>
      <c r="F163" s="429">
        <f>F95*Calc_SEC_retirement_rates!$G142</f>
        <v>7.4359859363159697E-2</v>
      </c>
      <c r="G163" s="429">
        <f>G95*Calc_SEC_retirement_rates!$G142</f>
        <v>7.4383684300981051E-2</v>
      </c>
      <c r="H163" s="429">
        <f>H95*Calc_SEC_retirement_rates!$G142</f>
        <v>7.4793352084752282E-2</v>
      </c>
      <c r="I163" s="429">
        <f>I95*Calc_SEC_retirement_rates!$G142</f>
        <v>7.609798520748022E-2</v>
      </c>
      <c r="J163" s="429">
        <f>J95*Calc_SEC_retirement_rates!$G142</f>
        <v>7.7510306170805718E-2</v>
      </c>
      <c r="K163" s="429">
        <f>K95*Calc_SEC_retirement_rates!$G142</f>
        <v>7.8756661384712615E-2</v>
      </c>
      <c r="L163" s="429">
        <f>L95*Calc_SEC_retirement_rates!$G142</f>
        <v>7.9888175151577812E-2</v>
      </c>
      <c r="M163" s="429">
        <f>M95*Calc_SEC_retirement_rates!$G142</f>
        <v>8.0889892066450642E-2</v>
      </c>
    </row>
    <row r="164" spans="1:13" ht="13.15">
      <c r="B164" s="323" t="str">
        <f t="shared" si="57"/>
        <v>35-39</v>
      </c>
      <c r="C164" s="429">
        <f>C96*Calc_SEC_retirement_rates!$G143</f>
        <v>0.35643342509023435</v>
      </c>
      <c r="D164" s="429">
        <f>D96*Calc_SEC_retirement_rates!$G143</f>
        <v>0.33739780248729007</v>
      </c>
      <c r="E164" s="429">
        <f>E96*Calc_SEC_retirement_rates!$G143</f>
        <v>0.32137020590671483</v>
      </c>
      <c r="F164" s="429">
        <f>F96*Calc_SEC_retirement_rates!$G143</f>
        <v>0.30833354643623379</v>
      </c>
      <c r="G164" s="429">
        <f>G96*Calc_SEC_retirement_rates!$G143</f>
        <v>0.29777514666857208</v>
      </c>
      <c r="H164" s="429">
        <f>H96*Calc_SEC_retirement_rates!$G143</f>
        <v>0.28985113882277624</v>
      </c>
      <c r="I164" s="429">
        <f>I96*Calc_SEC_retirement_rates!$G143</f>
        <v>0.28580672394964657</v>
      </c>
      <c r="J164" s="429">
        <f>J96*Calc_SEC_retirement_rates!$G143</f>
        <v>0.2835685012658381</v>
      </c>
      <c r="K164" s="429">
        <f>K96*Calc_SEC_retirement_rates!$G143</f>
        <v>0.28237092211086567</v>
      </c>
      <c r="L164" s="429">
        <f>L96*Calc_SEC_retirement_rates!$G143</f>
        <v>0.28217080746644913</v>
      </c>
      <c r="M164" s="429">
        <f>M96*Calc_SEC_retirement_rates!$G143</f>
        <v>0.28269813737702104</v>
      </c>
    </row>
    <row r="165" spans="1:13" ht="13.15">
      <c r="B165" s="323" t="str">
        <f t="shared" si="57"/>
        <v>40-44</v>
      </c>
      <c r="C165" s="429">
        <f>C97*Calc_SEC_retirement_rates!$G144</f>
        <v>0.75613470906793578</v>
      </c>
      <c r="D165" s="429">
        <f>D97*Calc_SEC_retirement_rates!$G144</f>
        <v>0.7479570844857053</v>
      </c>
      <c r="E165" s="429">
        <f>E97*Calc_SEC_retirement_rates!$G144</f>
        <v>0.7324881761890254</v>
      </c>
      <c r="F165" s="429">
        <f>F97*Calc_SEC_retirement_rates!$G144</f>
        <v>0.71338766989642277</v>
      </c>
      <c r="G165" s="429">
        <f>G97*Calc_SEC_retirement_rates!$G144</f>
        <v>0.69252140848320931</v>
      </c>
      <c r="H165" s="429">
        <f>H97*Calc_SEC_retirement_rates!$G144</f>
        <v>0.67246320657048098</v>
      </c>
      <c r="I165" s="429">
        <f>I97*Calc_SEC_retirement_rates!$G144</f>
        <v>0.65721254617376101</v>
      </c>
      <c r="J165" s="429">
        <f>J97*Calc_SEC_retirement_rates!$G144</f>
        <v>0.64410851520448764</v>
      </c>
      <c r="K165" s="429">
        <f>K97*Calc_SEC_retirement_rates!$G144</f>
        <v>0.63268006249154396</v>
      </c>
      <c r="L165" s="429">
        <f>L97*Calc_SEC_retirement_rates!$G144</f>
        <v>0.62354685880169192</v>
      </c>
      <c r="M165" s="429">
        <f>M97*Calc_SEC_retirement_rates!$G144</f>
        <v>0.6166437336302284</v>
      </c>
    </row>
    <row r="166" spans="1:13" ht="13.15">
      <c r="B166" s="323" t="str">
        <f t="shared" si="57"/>
        <v>45-49</v>
      </c>
      <c r="C166" s="429">
        <f>C98*Calc_SEC_retirement_rates!$G145</f>
        <v>1.6333620364419292</v>
      </c>
      <c r="D166" s="429">
        <f>D98*Calc_SEC_retirement_rates!$G145</f>
        <v>1.60858855891556</v>
      </c>
      <c r="E166" s="429">
        <f>E98*Calc_SEC_retirement_rates!$G145</f>
        <v>1.5838472946128295</v>
      </c>
      <c r="F166" s="429">
        <f>F98*Calc_SEC_retirement_rates!$G145</f>
        <v>1.5569201851098955</v>
      </c>
      <c r="G166" s="429">
        <f>G98*Calc_SEC_retirement_rates!$G145</f>
        <v>1.526066682782349</v>
      </c>
      <c r="H166" s="429">
        <f>H98*Calc_SEC_retirement_rates!$G145</f>
        <v>1.4938541133496828</v>
      </c>
      <c r="I166" s="429">
        <f>I98*Calc_SEC_retirement_rates!$G145</f>
        <v>1.4674823727514628</v>
      </c>
      <c r="J166" s="429">
        <f>J98*Calc_SEC_retirement_rates!$G145</f>
        <v>1.4411879976065218</v>
      </c>
      <c r="K166" s="429">
        <f>K98*Calc_SEC_retirement_rates!$G145</f>
        <v>1.414519951144477</v>
      </c>
      <c r="L166" s="429">
        <f>L98*Calc_SEC_retirement_rates!$G145</f>
        <v>1.3896256721855151</v>
      </c>
      <c r="M166" s="429">
        <f>M98*Calc_SEC_retirement_rates!$G145</f>
        <v>1.367291486235189</v>
      </c>
    </row>
    <row r="167" spans="1:13" ht="13.15">
      <c r="B167" s="323" t="str">
        <f t="shared" si="57"/>
        <v>50-54</v>
      </c>
      <c r="C167" s="429">
        <f>C99*Calc_SEC_retirement_rates!$G146</f>
        <v>19.521042245495309</v>
      </c>
      <c r="D167" s="429">
        <f>D99*Calc_SEC_retirement_rates!$G146</f>
        <v>19.630715688387873</v>
      </c>
      <c r="E167" s="429">
        <f>E99*Calc_SEC_retirement_rates!$G146</f>
        <v>19.597153546815676</v>
      </c>
      <c r="F167" s="429">
        <f>F99*Calc_SEC_retirement_rates!$G146</f>
        <v>19.474401385669282</v>
      </c>
      <c r="G167" s="429">
        <f>G99*Calc_SEC_retirement_rates!$G146</f>
        <v>19.273153947472682</v>
      </c>
      <c r="H167" s="429">
        <f>H99*Calc_SEC_retirement_rates!$G146</f>
        <v>19.033128185989646</v>
      </c>
      <c r="I167" s="429">
        <f>I99*Calc_SEC_retirement_rates!$G146</f>
        <v>18.840323790949075</v>
      </c>
      <c r="J167" s="429">
        <f>J99*Calc_SEC_retirement_rates!$G146</f>
        <v>18.621887306644602</v>
      </c>
      <c r="K167" s="429">
        <f>K99*Calc_SEC_retirement_rates!$G146</f>
        <v>18.369058004344964</v>
      </c>
      <c r="L167" s="429">
        <f>L99*Calc_SEC_retirement_rates!$G146</f>
        <v>18.106838087600472</v>
      </c>
      <c r="M167" s="429">
        <f>M99*Calc_SEC_retirement_rates!$G146</f>
        <v>17.846435021249977</v>
      </c>
    </row>
    <row r="168" spans="1:13" ht="13.15">
      <c r="B168" s="323" t="str">
        <f t="shared" si="57"/>
        <v>55-59</v>
      </c>
      <c r="C168" s="429">
        <f>C100*Calc_SEC_retirement_rates!$G147</f>
        <v>75.112206972622189</v>
      </c>
      <c r="D168" s="429">
        <f>D100*Calc_SEC_retirement_rates!$G147</f>
        <v>74.637797385954954</v>
      </c>
      <c r="E168" s="429">
        <f>E100*Calc_SEC_retirement_rates!$G147</f>
        <v>74.327114821787376</v>
      </c>
      <c r="F168" s="429">
        <f>F100*Calc_SEC_retirement_rates!$G147</f>
        <v>73.988112022415649</v>
      </c>
      <c r="G168" s="429">
        <f>G100*Calc_SEC_retirement_rates!$G147</f>
        <v>73.483223529947026</v>
      </c>
      <c r="H168" s="429">
        <f>H100*Calc_SEC_retirement_rates!$G147</f>
        <v>72.892538520581937</v>
      </c>
      <c r="I168" s="429">
        <f>I100*Calc_SEC_retirement_rates!$G147</f>
        <v>72.540244506193062</v>
      </c>
      <c r="J168" s="429">
        <f>J100*Calc_SEC_retirement_rates!$G147</f>
        <v>72.065802978280885</v>
      </c>
      <c r="K168" s="429">
        <f>K100*Calc_SEC_retirement_rates!$G147</f>
        <v>71.414053287684951</v>
      </c>
      <c r="L168" s="429">
        <f>L100*Calc_SEC_retirement_rates!$G147</f>
        <v>70.680105292968605</v>
      </c>
      <c r="M168" s="429">
        <f>M100*Calc_SEC_retirement_rates!$G147</f>
        <v>69.898307239379307</v>
      </c>
    </row>
    <row r="169" spans="1:13" ht="13.15">
      <c r="B169" s="323" t="str">
        <f t="shared" si="57"/>
        <v>60-64</v>
      </c>
      <c r="C169" s="429">
        <f>C101*Calc_SEC_retirement_rates!$G148</f>
        <v>47.476269310242493</v>
      </c>
      <c r="D169" s="429">
        <f>D101*Calc_SEC_retirement_rates!$G148</f>
        <v>50.289088382822541</v>
      </c>
      <c r="E169" s="429">
        <f>E101*Calc_SEC_retirement_rates!$G148</f>
        <v>51.534654514800607</v>
      </c>
      <c r="F169" s="429">
        <f>F101*Calc_SEC_retirement_rates!$G148</f>
        <v>52.021915004060389</v>
      </c>
      <c r="G169" s="429">
        <f>G101*Calc_SEC_retirement_rates!$G148</f>
        <v>52.05828021248859</v>
      </c>
      <c r="H169" s="429">
        <f>H101*Calc_SEC_retirement_rates!$G148</f>
        <v>51.90285748549563</v>
      </c>
      <c r="I169" s="429">
        <f>I101*Calc_SEC_retirement_rates!$G148</f>
        <v>51.933929576899892</v>
      </c>
      <c r="J169" s="429">
        <f>J101*Calc_SEC_retirement_rates!$G148</f>
        <v>51.82847218748271</v>
      </c>
      <c r="K169" s="429">
        <f>K101*Calc_SEC_retirement_rates!$G148</f>
        <v>51.551421266445864</v>
      </c>
      <c r="L169" s="429">
        <f>L101*Calc_SEC_retirement_rates!$G148</f>
        <v>51.1979765400635</v>
      </c>
      <c r="M169" s="429">
        <f>M101*Calc_SEC_retirement_rates!$G148</f>
        <v>50.794603674827187</v>
      </c>
    </row>
    <row r="170" spans="1:13" ht="13.15">
      <c r="B170" s="323" t="str">
        <f t="shared" si="57"/>
        <v>65 plus</v>
      </c>
      <c r="C170" s="429">
        <f>C102*Calc_SEC_retirement_rates!$G149</f>
        <v>14.866251363794543</v>
      </c>
      <c r="D170" s="429">
        <f>D102*Calc_SEC_retirement_rates!$G149</f>
        <v>18.015255938433622</v>
      </c>
      <c r="E170" s="429">
        <f>E102*Calc_SEC_retirement_rates!$G149</f>
        <v>20.410528562845997</v>
      </c>
      <c r="F170" s="429">
        <f>F102*Calc_SEC_retirement_rates!$G149</f>
        <v>22.11039017150075</v>
      </c>
      <c r="G170" s="429">
        <f>G102*Calc_SEC_retirement_rates!$G149</f>
        <v>23.234417086134624</v>
      </c>
      <c r="H170" s="429">
        <f>H102*Calc_SEC_retirement_rates!$G149</f>
        <v>23.959889276818775</v>
      </c>
      <c r="I170" s="429">
        <f>I102*Calc_SEC_retirement_rates!$G149</f>
        <v>24.531718529725982</v>
      </c>
      <c r="J170" s="429">
        <f>J102*Calc_SEC_retirement_rates!$G149</f>
        <v>24.899614166124621</v>
      </c>
      <c r="K170" s="429">
        <f>K102*Calc_SEC_retirement_rates!$G149</f>
        <v>25.087626333093731</v>
      </c>
      <c r="L170" s="429">
        <f>L102*Calc_SEC_retirement_rates!$G149</f>
        <v>25.161829707739471</v>
      </c>
      <c r="M170" s="429">
        <f>M102*Calc_SEC_retirement_rates!$G149</f>
        <v>25.15688109624762</v>
      </c>
    </row>
    <row r="171" spans="1:13" ht="13.15">
      <c r="B171" s="323" t="str">
        <f t="shared" si="57"/>
        <v>Total</v>
      </c>
      <c r="C171" s="429">
        <f>SUM(C161:C170)</f>
        <v>159.81822083825824</v>
      </c>
      <c r="D171" s="429">
        <f t="shared" ref="D171:M171" si="59">SUM(D161:D170)</f>
        <v>165.36254428197211</v>
      </c>
      <c r="E171" s="429">
        <f t="shared" si="59"/>
        <v>168.60307848671036</v>
      </c>
      <c r="F171" s="429">
        <f t="shared" si="59"/>
        <v>170.2702121654583</v>
      </c>
      <c r="G171" s="429">
        <f t="shared" si="59"/>
        <v>170.66318332097561</v>
      </c>
      <c r="H171" s="429">
        <f t="shared" si="59"/>
        <v>170.34354863689526</v>
      </c>
      <c r="I171" s="429">
        <f t="shared" si="59"/>
        <v>170.35804421575003</v>
      </c>
      <c r="J171" s="429">
        <f t="shared" si="59"/>
        <v>169.88822951727701</v>
      </c>
      <c r="K171" s="429">
        <f t="shared" si="59"/>
        <v>168.85713859175328</v>
      </c>
      <c r="L171" s="429">
        <f t="shared" si="59"/>
        <v>167.5490535177845</v>
      </c>
      <c r="M171" s="429">
        <f t="shared" si="59"/>
        <v>166.07113208252321</v>
      </c>
    </row>
    <row r="172" spans="1:13">
      <c r="A172" s="1080">
        <f>SUM(C172:M172)</f>
        <v>0</v>
      </c>
      <c r="B172" s="1080"/>
      <c r="C172" s="1080">
        <f t="shared" ref="C172:M172" si="60">SUM(C161:C170)-C171</f>
        <v>0</v>
      </c>
      <c r="D172" s="1080">
        <f t="shared" si="60"/>
        <v>0</v>
      </c>
      <c r="E172" s="1080">
        <f t="shared" si="60"/>
        <v>0</v>
      </c>
      <c r="F172" s="1080">
        <f t="shared" si="60"/>
        <v>0</v>
      </c>
      <c r="G172" s="1080">
        <f t="shared" si="60"/>
        <v>0</v>
      </c>
      <c r="H172" s="1080">
        <f t="shared" si="60"/>
        <v>0</v>
      </c>
      <c r="I172" s="1080">
        <f t="shared" si="60"/>
        <v>0</v>
      </c>
      <c r="J172" s="1080">
        <f t="shared" si="60"/>
        <v>0</v>
      </c>
      <c r="K172" s="1080">
        <f t="shared" si="60"/>
        <v>0</v>
      </c>
      <c r="L172" s="1080">
        <f t="shared" si="60"/>
        <v>0</v>
      </c>
      <c r="M172" s="1080">
        <f t="shared" si="60"/>
        <v>0</v>
      </c>
    </row>
    <row r="174" spans="1:13" ht="15">
      <c r="B174" s="325" t="s">
        <v>505</v>
      </c>
      <c r="H174" s="310"/>
    </row>
    <row r="175" spans="1:13">
      <c r="H175" s="310"/>
    </row>
    <row r="176" spans="1:13" ht="13.15">
      <c r="B176" s="326" t="s">
        <v>46</v>
      </c>
      <c r="H176" s="310"/>
    </row>
    <row r="177" spans="1:13">
      <c r="H177" s="310"/>
    </row>
    <row r="178" spans="1:13" ht="13.15">
      <c r="B178" s="323" t="str">
        <f t="shared" ref="B178:B189" si="61">B144</f>
        <v>Age group</v>
      </c>
      <c r="C178" s="323" t="str">
        <f t="shared" ref="C178:M178" si="62">C144</f>
        <v>2019/20</v>
      </c>
      <c r="D178" s="323" t="str">
        <f t="shared" si="62"/>
        <v>2020/21</v>
      </c>
      <c r="E178" s="323" t="str">
        <f t="shared" si="62"/>
        <v>2021/22</v>
      </c>
      <c r="F178" s="323" t="str">
        <f t="shared" si="62"/>
        <v>2022/23</v>
      </c>
      <c r="G178" s="323" t="str">
        <f t="shared" si="62"/>
        <v>2023/24</v>
      </c>
      <c r="H178" s="323" t="str">
        <f t="shared" si="62"/>
        <v>2024/25</v>
      </c>
      <c r="I178" s="323" t="str">
        <f t="shared" si="62"/>
        <v>2025/26</v>
      </c>
      <c r="J178" s="323" t="str">
        <f t="shared" si="62"/>
        <v>2026/27</v>
      </c>
      <c r="K178" s="323" t="str">
        <f t="shared" si="62"/>
        <v>2027/28</v>
      </c>
      <c r="L178" s="323" t="str">
        <f t="shared" si="62"/>
        <v>2028/29</v>
      </c>
      <c r="M178" s="323" t="str">
        <f t="shared" si="62"/>
        <v>2029/30</v>
      </c>
    </row>
    <row r="179" spans="1:13" ht="13.15">
      <c r="B179" s="323" t="str">
        <f t="shared" si="61"/>
        <v>20-24</v>
      </c>
      <c r="C179" s="429">
        <f>C77*Calc_SEC_death_rates!$G124</f>
        <v>5.9163390971995675E-3</v>
      </c>
      <c r="D179" s="429">
        <f>D77*Calc_SEC_death_rates!$G124</f>
        <v>1.6872821843490302E-2</v>
      </c>
      <c r="E179" s="429">
        <f>E77*Calc_SEC_death_rates!$G124</f>
        <v>2.4307964380382508E-2</v>
      </c>
      <c r="F179" s="429">
        <f>F77*Calc_SEC_death_rates!$G124</f>
        <v>2.9312635458465863E-2</v>
      </c>
      <c r="G179" s="429">
        <f>G77*Calc_SEC_death_rates!$G124</f>
        <v>3.2372557029102786E-2</v>
      </c>
      <c r="H179" s="429">
        <f>H77*Calc_SEC_death_rates!$G124</f>
        <v>3.4410960642708266E-2</v>
      </c>
      <c r="I179" s="429">
        <f>I77*Calc_SEC_death_rates!$G124</f>
        <v>3.6634760223297758E-2</v>
      </c>
      <c r="J179" s="429">
        <f>J77*Calc_SEC_death_rates!$G124</f>
        <v>3.8119062973004533E-2</v>
      </c>
      <c r="K179" s="429">
        <f>K77*Calc_SEC_death_rates!$G124</f>
        <v>3.8896539973070174E-2</v>
      </c>
      <c r="L179" s="429">
        <f>L77*Calc_SEC_death_rates!$G124</f>
        <v>3.9362475298207009E-2</v>
      </c>
      <c r="M179" s="429">
        <f>M77*Calc_SEC_death_rates!$G124</f>
        <v>3.9648541695513212E-2</v>
      </c>
    </row>
    <row r="180" spans="1:13" ht="13.15">
      <c r="B180" s="323" t="str">
        <f t="shared" si="61"/>
        <v>25-29</v>
      </c>
      <c r="C180" s="429">
        <f>C78*Calc_SEC_death_rates!$G125</f>
        <v>1.286763030877423E-2</v>
      </c>
      <c r="D180" s="429">
        <f>D78*Calc_SEC_death_rates!$G125</f>
        <v>1.9274819816167941E-2</v>
      </c>
      <c r="E180" s="429">
        <f>E78*Calc_SEC_death_rates!$G125</f>
        <v>2.4675256529215605E-2</v>
      </c>
      <c r="F180" s="429">
        <f>F78*Calc_SEC_death_rates!$G125</f>
        <v>2.9070540353761186E-2</v>
      </c>
      <c r="G180" s="429">
        <f>G78*Calc_SEC_death_rates!$G125</f>
        <v>3.2304406504220742E-2</v>
      </c>
      <c r="H180" s="429">
        <f>H78*Calc_SEC_death_rates!$G125</f>
        <v>3.4813703994948209E-2</v>
      </c>
      <c r="I180" s="429">
        <f>I78*Calc_SEC_death_rates!$G125</f>
        <v>3.738441855649903E-2</v>
      </c>
      <c r="J180" s="429">
        <f>J78*Calc_SEC_death_rates!$G125</f>
        <v>3.936608423821434E-2</v>
      </c>
      <c r="K180" s="429">
        <f>K78*Calc_SEC_death_rates!$G125</f>
        <v>4.0717048516550385E-2</v>
      </c>
      <c r="L180" s="429">
        <f>L78*Calc_SEC_death_rates!$G125</f>
        <v>4.1689849217979517E-2</v>
      </c>
      <c r="M180" s="429">
        <f>M78*Calc_SEC_death_rates!$G125</f>
        <v>4.2393305314921151E-2</v>
      </c>
    </row>
    <row r="181" spans="1:13" ht="13.15">
      <c r="B181" s="323" t="str">
        <f t="shared" si="61"/>
        <v>30-34</v>
      </c>
      <c r="C181" s="429">
        <f>C79*Calc_SEC_death_rates!$G126</f>
        <v>7.5744112169586028E-2</v>
      </c>
      <c r="D181" s="429">
        <f>D79*Calc_SEC_death_rates!$G126</f>
        <v>7.3635641983830893E-2</v>
      </c>
      <c r="E181" s="429">
        <f>E79*Calc_SEC_death_rates!$G126</f>
        <v>7.4055751606579914E-2</v>
      </c>
      <c r="F181" s="429">
        <f>F79*Calc_SEC_death_rates!$G126</f>
        <v>7.6147227662403547E-2</v>
      </c>
      <c r="G181" s="429">
        <f>G79*Calc_SEC_death_rates!$G126</f>
        <v>7.8762854455547551E-2</v>
      </c>
      <c r="H181" s="429">
        <f>H79*Calc_SEC_death_rates!$G126</f>
        <v>8.1802777244491753E-2</v>
      </c>
      <c r="I181" s="429">
        <f>I79*Calc_SEC_death_rates!$G126</f>
        <v>8.5770994078085791E-2</v>
      </c>
      <c r="J181" s="429">
        <f>J79*Calc_SEC_death_rates!$G126</f>
        <v>8.9591356247409534E-2</v>
      </c>
      <c r="K181" s="429">
        <f>K79*Calc_SEC_death_rates!$G126</f>
        <v>9.2895559482738782E-2</v>
      </c>
      <c r="L181" s="429">
        <f>L79*Calc_SEC_death_rates!$G126</f>
        <v>9.5762946158763768E-2</v>
      </c>
      <c r="M181" s="429">
        <f>M79*Calc_SEC_death_rates!$G126</f>
        <v>9.8203927736474503E-2</v>
      </c>
    </row>
    <row r="182" spans="1:13" ht="13.15">
      <c r="B182" s="323" t="str">
        <f t="shared" si="61"/>
        <v>35-39</v>
      </c>
      <c r="C182" s="429">
        <f>C80*Calc_SEC_death_rates!$G127</f>
        <v>0.11908036569180556</v>
      </c>
      <c r="D182" s="429">
        <f>D80*Calc_SEC_death_rates!$G127</f>
        <v>0.11197591884287857</v>
      </c>
      <c r="E182" s="429">
        <f>E80*Calc_SEC_death_rates!$G127</f>
        <v>0.10584515024425724</v>
      </c>
      <c r="F182" s="429">
        <f>F80*Calc_SEC_death_rates!$G127</f>
        <v>0.10118288807015068</v>
      </c>
      <c r="G182" s="429">
        <f>G80*Calc_SEC_death_rates!$G127</f>
        <v>9.7591948606629467E-2</v>
      </c>
      <c r="H182" s="429">
        <f>H80*Calc_SEC_death_rates!$G127</f>
        <v>9.5379675720085155E-2</v>
      </c>
      <c r="I182" s="429">
        <f>I80*Calc_SEC_death_rates!$G127</f>
        <v>9.4895390603179794E-2</v>
      </c>
      <c r="J182" s="429">
        <f>J80*Calc_SEC_death_rates!$G127</f>
        <v>9.5255620014952747E-2</v>
      </c>
      <c r="K182" s="429">
        <f>K80*Calc_SEC_death_rates!$G127</f>
        <v>9.607700578109947E-2</v>
      </c>
      <c r="L182" s="429">
        <f>L80*Calc_SEC_death_rates!$G127</f>
        <v>9.7266505267226716E-2</v>
      </c>
      <c r="M182" s="429">
        <f>M80*Calc_SEC_death_rates!$G127</f>
        <v>9.8669494798604679E-2</v>
      </c>
    </row>
    <row r="183" spans="1:13" ht="13.15">
      <c r="B183" s="323" t="str">
        <f t="shared" si="61"/>
        <v>40-44</v>
      </c>
      <c r="C183" s="429">
        <f>C81*Calc_SEC_death_rates!$G128</f>
        <v>0.16099084951942147</v>
      </c>
      <c r="D183" s="429">
        <f>D81*Calc_SEC_death_rates!$G128</f>
        <v>0.15647650387289247</v>
      </c>
      <c r="E183" s="429">
        <f>E81*Calc_SEC_death_rates!$G128</f>
        <v>0.15084353514411902</v>
      </c>
      <c r="F183" s="429">
        <f>F81*Calc_SEC_death_rates!$G128</f>
        <v>0.14499154083189089</v>
      </c>
      <c r="G183" s="429">
        <f>G81*Calc_SEC_death_rates!$G128</f>
        <v>0.13884860786187891</v>
      </c>
      <c r="H183" s="429">
        <f>H81*Calc_SEC_death_rates!$G128</f>
        <v>0.13342134943931999</v>
      </c>
      <c r="I183" s="429">
        <f>I81*Calc_SEC_death_rates!$G128</f>
        <v>0.12949781983066552</v>
      </c>
      <c r="J183" s="429">
        <f>J81*Calc_SEC_death_rates!$G128</f>
        <v>0.12645711257493977</v>
      </c>
      <c r="K183" s="429">
        <f>K81*Calc_SEC_death_rates!$G128</f>
        <v>0.12412660779324235</v>
      </c>
      <c r="L183" s="429">
        <f>L81*Calc_SEC_death_rates!$G128</f>
        <v>0.12255841571681449</v>
      </c>
      <c r="M183" s="429">
        <f>M81*Calc_SEC_death_rates!$G128</f>
        <v>0.12166368224478252</v>
      </c>
    </row>
    <row r="184" spans="1:13" ht="13.15">
      <c r="B184" s="323" t="str">
        <f t="shared" si="61"/>
        <v>45-49</v>
      </c>
      <c r="C184" s="429">
        <f>C82*Calc_SEC_death_rates!$G129</f>
        <v>0.25380496371278971</v>
      </c>
      <c r="D184" s="429">
        <f>D82*Calc_SEC_death_rates!$G129</f>
        <v>0.24670491244202883</v>
      </c>
      <c r="E184" s="429">
        <f>E82*Calc_SEC_death_rates!$G129</f>
        <v>0.23917407693238374</v>
      </c>
      <c r="F184" s="429">
        <f>F82*Calc_SEC_death_rates!$G129</f>
        <v>0.23162994554475438</v>
      </c>
      <c r="G184" s="429">
        <f>G82*Calc_SEC_death_rates!$G129</f>
        <v>0.22318638571105737</v>
      </c>
      <c r="H184" s="429">
        <f>H82*Calc_SEC_death_rates!$G129</f>
        <v>0.21513566716139712</v>
      </c>
      <c r="I184" s="429">
        <f>I82*Calc_SEC_death_rates!$G129</f>
        <v>0.20850757210920448</v>
      </c>
      <c r="J184" s="429">
        <f>J82*Calc_SEC_death_rates!$G129</f>
        <v>0.20246361168179175</v>
      </c>
      <c r="K184" s="429">
        <f>K82*Calc_SEC_death_rates!$G129</f>
        <v>0.19691038437380395</v>
      </c>
      <c r="L184" s="429">
        <f>L82*Calc_SEC_death_rates!$G129</f>
        <v>0.19211185274811005</v>
      </c>
      <c r="M184" s="429">
        <f>M82*Calc_SEC_death_rates!$G129</f>
        <v>0.18812594126377763</v>
      </c>
    </row>
    <row r="185" spans="1:13" ht="13.15">
      <c r="B185" s="323" t="str">
        <f t="shared" si="61"/>
        <v>50-54</v>
      </c>
      <c r="C185" s="429">
        <f>C83*Calc_SEC_death_rates!$G130</f>
        <v>0.24839504285304612</v>
      </c>
      <c r="D185" s="429">
        <f>D83*Calc_SEC_death_rates!$G130</f>
        <v>0.23425788817356757</v>
      </c>
      <c r="E185" s="429">
        <f>E83*Calc_SEC_death_rates!$G130</f>
        <v>0.22196931651198132</v>
      </c>
      <c r="F185" s="429">
        <f>F83*Calc_SEC_death_rates!$G130</f>
        <v>0.21155806911952044</v>
      </c>
      <c r="G185" s="429">
        <f>G83*Calc_SEC_death_rates!$G130</f>
        <v>0.20167186751813412</v>
      </c>
      <c r="H185" s="429">
        <f>H83*Calc_SEC_death_rates!$G130</f>
        <v>0.19307073625841625</v>
      </c>
      <c r="I185" s="429">
        <f>I83*Calc_SEC_death_rates!$G130</f>
        <v>0.18618156264846969</v>
      </c>
      <c r="J185" s="429">
        <f>J83*Calc_SEC_death_rates!$G130</f>
        <v>0.18004645082598511</v>
      </c>
      <c r="K185" s="429">
        <f>K83*Calc_SEC_death_rates!$G130</f>
        <v>0.17439410935936692</v>
      </c>
      <c r="L185" s="429">
        <f>L83*Calc_SEC_death_rates!$G130</f>
        <v>0.16932271275399077</v>
      </c>
      <c r="M185" s="429">
        <f>M83*Calc_SEC_death_rates!$G130</f>
        <v>0.1648321507121247</v>
      </c>
    </row>
    <row r="186" spans="1:13" ht="13.15">
      <c r="B186" s="323" t="str">
        <f t="shared" si="61"/>
        <v>55-59</v>
      </c>
      <c r="C186" s="429">
        <f>C84*Calc_SEC_death_rates!$G131</f>
        <v>0.18841022034405266</v>
      </c>
      <c r="D186" s="429">
        <f>D84*Calc_SEC_death_rates!$G131</f>
        <v>0.16910210642201365</v>
      </c>
      <c r="E186" s="429">
        <f>E84*Calc_SEC_death_rates!$G131</f>
        <v>0.15411810870296663</v>
      </c>
      <c r="F186" s="429">
        <f>F84*Calc_SEC_death_rates!$G131</f>
        <v>0.14248502849645767</v>
      </c>
      <c r="G186" s="429">
        <f>G84*Calc_SEC_death_rates!$G131</f>
        <v>0.13282699104986356</v>
      </c>
      <c r="H186" s="429">
        <f>H84*Calc_SEC_death_rates!$G131</f>
        <v>0.12505942121959748</v>
      </c>
      <c r="I186" s="429">
        <f>I84*Calc_SEC_death_rates!$G131</f>
        <v>0.11918678223002543</v>
      </c>
      <c r="J186" s="429">
        <f>J84*Calc_SEC_death_rates!$G131</f>
        <v>0.11429300384289894</v>
      </c>
      <c r="K186" s="429">
        <f>K84*Calc_SEC_death_rates!$G131</f>
        <v>0.11002689209383788</v>
      </c>
      <c r="L186" s="429">
        <f>L84*Calc_SEC_death_rates!$G131</f>
        <v>0.106335056080562</v>
      </c>
      <c r="M186" s="429">
        <f>M84*Calc_SEC_death_rates!$G131</f>
        <v>0.10312186019789897</v>
      </c>
    </row>
    <row r="187" spans="1:13" ht="13.15">
      <c r="B187" s="323" t="str">
        <f t="shared" si="61"/>
        <v>60-64</v>
      </c>
      <c r="C187" s="429">
        <f>C85*Calc_SEC_death_rates!$G132</f>
        <v>4.2317062752541663E-2</v>
      </c>
      <c r="D187" s="429">
        <f>D85*Calc_SEC_death_rates!$G132</f>
        <v>4.3091800666187126E-2</v>
      </c>
      <c r="E187" s="429">
        <f>E85*Calc_SEC_death_rates!$G132</f>
        <v>4.153359523300109E-2</v>
      </c>
      <c r="F187" s="429">
        <f>F85*Calc_SEC_death_rates!$G132</f>
        <v>3.9209226425157027E-2</v>
      </c>
      <c r="G187" s="429">
        <f>G85*Calc_SEC_death_rates!$G132</f>
        <v>3.6722161077519619E-2</v>
      </c>
      <c r="H187" s="429">
        <f>H85*Calc_SEC_death_rates!$G132</f>
        <v>3.4454137555697067E-2</v>
      </c>
      <c r="I187" s="429">
        <f>I85*Calc_SEC_death_rates!$G132</f>
        <v>3.2650987476828153E-2</v>
      </c>
      <c r="J187" s="429">
        <f>J85*Calc_SEC_death_rates!$G132</f>
        <v>3.1115445428565227E-2</v>
      </c>
      <c r="K187" s="429">
        <f>K85*Calc_SEC_death_rates!$G132</f>
        <v>2.9780935689883204E-2</v>
      </c>
      <c r="L187" s="429">
        <f>L85*Calc_SEC_death_rates!$G132</f>
        <v>2.8647513817234495E-2</v>
      </c>
      <c r="M187" s="429">
        <f>M85*Calc_SEC_death_rates!$G132</f>
        <v>2.7683195403153924E-2</v>
      </c>
    </row>
    <row r="188" spans="1:13" ht="13.15">
      <c r="B188" s="323" t="str">
        <f t="shared" si="61"/>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1"/>
        <v>Total</v>
      </c>
      <c r="C189" s="429">
        <f>SUM(C179:C188)</f>
        <v>1.1075265864492172</v>
      </c>
      <c r="D189" s="429">
        <f t="shared" ref="D189:M189" si="63">SUM(D179:D188)</f>
        <v>1.0713924140630575</v>
      </c>
      <c r="E189" s="429">
        <f t="shared" si="63"/>
        <v>1.0365227552848872</v>
      </c>
      <c r="F189" s="429">
        <f t="shared" si="63"/>
        <v>1.0055871019625617</v>
      </c>
      <c r="G189" s="429">
        <f t="shared" si="63"/>
        <v>0.97428777981395409</v>
      </c>
      <c r="H189" s="429">
        <f t="shared" si="63"/>
        <v>0.94754842923666116</v>
      </c>
      <c r="I189" s="429">
        <f t="shared" si="63"/>
        <v>0.93071028775625564</v>
      </c>
      <c r="J189" s="429">
        <f t="shared" si="63"/>
        <v>0.91670774782776199</v>
      </c>
      <c r="K189" s="429">
        <f t="shared" si="63"/>
        <v>0.9038250830635931</v>
      </c>
      <c r="L189" s="429">
        <f t="shared" si="63"/>
        <v>0.89305732705888885</v>
      </c>
      <c r="M189" s="429">
        <f t="shared" si="63"/>
        <v>0.88434209936725117</v>
      </c>
    </row>
    <row r="190" spans="1:13">
      <c r="A190" s="1080">
        <f>SUM(C190:M190)</f>
        <v>0</v>
      </c>
      <c r="B190" s="1080"/>
      <c r="C190" s="1080">
        <f t="shared" ref="C190:M190" si="64">SUM(C179:C188)-C189</f>
        <v>0</v>
      </c>
      <c r="D190" s="1080">
        <f t="shared" si="64"/>
        <v>0</v>
      </c>
      <c r="E190" s="1080">
        <f t="shared" si="64"/>
        <v>0</v>
      </c>
      <c r="F190" s="1080">
        <f t="shared" si="64"/>
        <v>0</v>
      </c>
      <c r="G190" s="1080">
        <f t="shared" si="64"/>
        <v>0</v>
      </c>
      <c r="H190" s="1080">
        <f t="shared" si="64"/>
        <v>0</v>
      </c>
      <c r="I190" s="1080">
        <f t="shared" si="64"/>
        <v>0</v>
      </c>
      <c r="J190" s="1080">
        <f t="shared" si="64"/>
        <v>0</v>
      </c>
      <c r="K190" s="1080">
        <f t="shared" si="64"/>
        <v>0</v>
      </c>
      <c r="L190" s="1080">
        <f t="shared" si="64"/>
        <v>0</v>
      </c>
      <c r="M190" s="1080">
        <f t="shared" si="64"/>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5">B178</f>
        <v>Age group</v>
      </c>
      <c r="C194" s="323" t="str">
        <f t="shared" ref="C194:M194" si="66">C178</f>
        <v>2019/20</v>
      </c>
      <c r="D194" s="323" t="str">
        <f t="shared" si="66"/>
        <v>2020/21</v>
      </c>
      <c r="E194" s="323" t="str">
        <f t="shared" si="66"/>
        <v>2021/22</v>
      </c>
      <c r="F194" s="323" t="str">
        <f t="shared" si="66"/>
        <v>2022/23</v>
      </c>
      <c r="G194" s="323" t="str">
        <f t="shared" si="66"/>
        <v>2023/24</v>
      </c>
      <c r="H194" s="323" t="str">
        <f t="shared" si="66"/>
        <v>2024/25</v>
      </c>
      <c r="I194" s="323" t="str">
        <f t="shared" si="66"/>
        <v>2025/26</v>
      </c>
      <c r="J194" s="323" t="str">
        <f t="shared" si="66"/>
        <v>2026/27</v>
      </c>
      <c r="K194" s="323" t="str">
        <f t="shared" si="66"/>
        <v>2027/28</v>
      </c>
      <c r="L194" s="323" t="str">
        <f t="shared" si="66"/>
        <v>2028/29</v>
      </c>
      <c r="M194" s="323" t="str">
        <f t="shared" si="66"/>
        <v>2029/30</v>
      </c>
    </row>
    <row r="195" spans="1:13" ht="13.15">
      <c r="B195" s="323" t="str">
        <f t="shared" si="65"/>
        <v>20-24</v>
      </c>
      <c r="C195" s="429">
        <f>C93*Calc_SEC_death_rates!$G140</f>
        <v>3.8552688682723268E-2</v>
      </c>
      <c r="D195" s="429">
        <f>D93*Calc_SEC_death_rates!$G140</f>
        <v>7.2161736389489084E-2</v>
      </c>
      <c r="E195" s="429">
        <f>E93*Calc_SEC_death_rates!$G140</f>
        <v>9.4938560960342727E-2</v>
      </c>
      <c r="F195" s="429">
        <f>F93*Calc_SEC_death_rates!$G140</f>
        <v>0.11022519405868918</v>
      </c>
      <c r="G195" s="429">
        <f>G93*Calc_SEC_death_rates!$G140</f>
        <v>0.11976956026659787</v>
      </c>
      <c r="H195" s="429">
        <f>H93*Calc_SEC_death_rates!$G140</f>
        <v>0.12614218832683516</v>
      </c>
      <c r="I195" s="429">
        <f>I93*Calc_SEC_death_rates!$G140</f>
        <v>0.13346206831937538</v>
      </c>
      <c r="J195" s="429">
        <f>J93*Calc_SEC_death_rates!$G140</f>
        <v>0.13837422214049327</v>
      </c>
      <c r="K195" s="429">
        <f>K93*Calc_SEC_death_rates!$G140</f>
        <v>0.14091687366217223</v>
      </c>
      <c r="L195" s="429">
        <f>L93*Calc_SEC_death_rates!$G140</f>
        <v>0.1424350278535603</v>
      </c>
      <c r="M195" s="429">
        <f>M93*Calc_SEC_death_rates!$G140</f>
        <v>0.14336505892475881</v>
      </c>
    </row>
    <row r="196" spans="1:13" ht="13.15">
      <c r="B196" s="323" t="str">
        <f t="shared" si="65"/>
        <v>25-29</v>
      </c>
      <c r="C196" s="429">
        <f>C94*Calc_SEC_death_rates!$G141</f>
        <v>7.6268758797563604E-2</v>
      </c>
      <c r="D196" s="429">
        <f>D94*Calc_SEC_death_rates!$G141</f>
        <v>8.1162476645130099E-2</v>
      </c>
      <c r="E196" s="429">
        <f>E94*Calc_SEC_death_rates!$G141</f>
        <v>8.6468415828629547E-2</v>
      </c>
      <c r="F196" s="429">
        <f>F94*Calc_SEC_death_rates!$G141</f>
        <v>9.1428144706154596E-2</v>
      </c>
      <c r="G196" s="429">
        <f>G94*Calc_SEC_death_rates!$G141</f>
        <v>9.5385816411983668E-2</v>
      </c>
      <c r="H196" s="429">
        <f>H94*Calc_SEC_death_rates!$G141</f>
        <v>9.870013911413085E-2</v>
      </c>
      <c r="I196" s="429">
        <f>I94*Calc_SEC_death_rates!$G141</f>
        <v>0.10300701064352459</v>
      </c>
      <c r="J196" s="429">
        <f>J94*Calc_SEC_death_rates!$G141</f>
        <v>0.10647501842759058</v>
      </c>
      <c r="K196" s="429">
        <f>K94*Calc_SEC_death_rates!$G141</f>
        <v>0.10882089149527346</v>
      </c>
      <c r="L196" s="429">
        <f>L94*Calc_SEC_death_rates!$G141</f>
        <v>0.1105368707478516</v>
      </c>
      <c r="M196" s="429">
        <f>M94*Calc_SEC_death_rates!$G141</f>
        <v>0.11180026001165431</v>
      </c>
    </row>
    <row r="197" spans="1:13" ht="13.15">
      <c r="B197" s="323" t="str">
        <f t="shared" si="65"/>
        <v>30-34</v>
      </c>
      <c r="C197" s="429">
        <f>C95*Calc_SEC_death_rates!$G142</f>
        <v>0.16155060981583208</v>
      </c>
      <c r="D197" s="429">
        <f>D95*Calc_SEC_death_rates!$G142</f>
        <v>0.15744987508334124</v>
      </c>
      <c r="E197" s="429">
        <f>E95*Calc_SEC_death_rates!$G142</f>
        <v>0.15512213860168225</v>
      </c>
      <c r="F197" s="429">
        <f>F95*Calc_SEC_death_rates!$G142</f>
        <v>0.15432538546287369</v>
      </c>
      <c r="G197" s="429">
        <f>G95*Calc_SEC_death_rates!$G142</f>
        <v>0.15437483139706987</v>
      </c>
      <c r="H197" s="429">
        <f>H95*Calc_SEC_death_rates!$G142</f>
        <v>0.1552250500390048</v>
      </c>
      <c r="I197" s="429">
        <f>I95*Calc_SEC_death_rates!$G142</f>
        <v>0.15793266690752686</v>
      </c>
      <c r="J197" s="429">
        <f>J95*Calc_SEC_death_rates!$G142</f>
        <v>0.16086377757569051</v>
      </c>
      <c r="K197" s="429">
        <f>K95*Calc_SEC_death_rates!$G142</f>
        <v>0.16345044530821634</v>
      </c>
      <c r="L197" s="429">
        <f>L95*Calc_SEC_death_rates!$G142</f>
        <v>0.16579877274890178</v>
      </c>
      <c r="M197" s="429">
        <f>M95*Calc_SEC_death_rates!$G142</f>
        <v>0.16787772166484097</v>
      </c>
    </row>
    <row r="198" spans="1:13" ht="13.15">
      <c r="B198" s="323" t="str">
        <f t="shared" si="65"/>
        <v>35-39</v>
      </c>
      <c r="C198" s="429">
        <f>C96*Calc_SEC_death_rates!$G143</f>
        <v>0.27658561313261465</v>
      </c>
      <c r="D198" s="429">
        <f>D96*Calc_SEC_death_rates!$G143</f>
        <v>0.26181432913290692</v>
      </c>
      <c r="E198" s="429">
        <f>E96*Calc_SEC_death_rates!$G143</f>
        <v>0.24937721657490722</v>
      </c>
      <c r="F198" s="429">
        <f>F96*Calc_SEC_death_rates!$G143</f>
        <v>0.23926101478510237</v>
      </c>
      <c r="G198" s="429">
        <f>G96*Calc_SEC_death_rates!$G143</f>
        <v>0.23106789576799933</v>
      </c>
      <c r="H198" s="429">
        <f>H96*Calc_SEC_death_rates!$G143</f>
        <v>0.22491901517987195</v>
      </c>
      <c r="I198" s="429">
        <f>I96*Calc_SEC_death_rates!$G143</f>
        <v>0.22178062554325456</v>
      </c>
      <c r="J198" s="429">
        <f>J96*Calc_SEC_death_rates!$G143</f>
        <v>0.22004380696858869</v>
      </c>
      <c r="K198" s="429">
        <f>K96*Calc_SEC_death_rates!$G143</f>
        <v>0.21911450813874683</v>
      </c>
      <c r="L198" s="429">
        <f>L96*Calc_SEC_death_rates!$G143</f>
        <v>0.21895922295019091</v>
      </c>
      <c r="M198" s="429">
        <f>M96*Calc_SEC_death_rates!$G143</f>
        <v>0.21936842101179743</v>
      </c>
    </row>
    <row r="199" spans="1:13" ht="13.15">
      <c r="B199" s="323" t="str">
        <f t="shared" si="65"/>
        <v>40-44</v>
      </c>
      <c r="C199" s="429">
        <f>C97*Calc_SEC_death_rates!$G144</f>
        <v>0.39909238619871062</v>
      </c>
      <c r="D199" s="429">
        <f>D97*Calc_SEC_death_rates!$G144</f>
        <v>0.39477618741981507</v>
      </c>
      <c r="E199" s="429">
        <f>E97*Calc_SEC_death_rates!$G144</f>
        <v>0.38661160583140874</v>
      </c>
      <c r="F199" s="429">
        <f>F97*Calc_SEC_death_rates!$G144</f>
        <v>0.37653024527157575</v>
      </c>
      <c r="G199" s="429">
        <f>G97*Calc_SEC_death_rates!$G144</f>
        <v>0.36551690868144543</v>
      </c>
      <c r="H199" s="429">
        <f>H97*Calc_SEC_death_rates!$G144</f>
        <v>0.35493007069053523</v>
      </c>
      <c r="I199" s="429">
        <f>I97*Calc_SEC_death_rates!$G144</f>
        <v>0.34688068163876729</v>
      </c>
      <c r="J199" s="429">
        <f>J97*Calc_SEC_death_rates!$G144</f>
        <v>0.3399642963364769</v>
      </c>
      <c r="K199" s="429">
        <f>K97*Calc_SEC_death_rates!$G144</f>
        <v>0.33393229118042467</v>
      </c>
      <c r="L199" s="429">
        <f>L97*Calc_SEC_death_rates!$G144</f>
        <v>0.32911173207831046</v>
      </c>
      <c r="M199" s="429">
        <f>M97*Calc_SEC_death_rates!$G144</f>
        <v>0.32546822165104317</v>
      </c>
    </row>
    <row r="200" spans="1:13" ht="13.15">
      <c r="B200" s="323" t="str">
        <f t="shared" si="65"/>
        <v>45-49</v>
      </c>
      <c r="C200" s="429">
        <f>C98*Calc_SEC_death_rates!$G145</f>
        <v>0.72937927660503277</v>
      </c>
      <c r="D200" s="429">
        <f>D98*Calc_SEC_death_rates!$G145</f>
        <v>0.71831665808321643</v>
      </c>
      <c r="E200" s="429">
        <f>E98*Calc_SEC_death_rates!$G145</f>
        <v>0.70726842440519488</v>
      </c>
      <c r="F200" s="429">
        <f>F98*Calc_SEC_death_rates!$G145</f>
        <v>0.69524409960020683</v>
      </c>
      <c r="G200" s="429">
        <f>G98*Calc_SEC_death_rates!$G145</f>
        <v>0.68146644057158179</v>
      </c>
      <c r="H200" s="429">
        <f>H98*Calc_SEC_death_rates!$G145</f>
        <v>0.66708188891298636</v>
      </c>
      <c r="I200" s="429">
        <f>I98*Calc_SEC_death_rates!$G145</f>
        <v>0.65530556458856026</v>
      </c>
      <c r="J200" s="429">
        <f>J98*Calc_SEC_death_rates!$G145</f>
        <v>0.64356378787641355</v>
      </c>
      <c r="K200" s="429">
        <f>K98*Calc_SEC_death_rates!$G145</f>
        <v>0.6316551479037793</v>
      </c>
      <c r="L200" s="429">
        <f>L98*Calc_SEC_death_rates!$G145</f>
        <v>0.62053858539431572</v>
      </c>
      <c r="M200" s="429">
        <f>M98*Calc_SEC_death_rates!$G145</f>
        <v>0.61056523470502388</v>
      </c>
    </row>
    <row r="201" spans="1:13" ht="13.15">
      <c r="B201" s="323" t="str">
        <f t="shared" si="65"/>
        <v>50-54</v>
      </c>
      <c r="C201" s="429">
        <f>C99*Calc_SEC_death_rates!$G146</f>
        <v>0.55595562501996432</v>
      </c>
      <c r="D201" s="429">
        <f>D99*Calc_SEC_death_rates!$G146</f>
        <v>0.55907910412136819</v>
      </c>
      <c r="E201" s="429">
        <f>E99*Calc_SEC_death_rates!$G146</f>
        <v>0.55812326061874551</v>
      </c>
      <c r="F201" s="429">
        <f>F99*Calc_SEC_death_rates!$G146</f>
        <v>0.55462730207234967</v>
      </c>
      <c r="G201" s="429">
        <f>G99*Calc_SEC_death_rates!$G146</f>
        <v>0.54889581274513011</v>
      </c>
      <c r="H201" s="429">
        <f>H99*Calc_SEC_death_rates!$G146</f>
        <v>0.54205992403754899</v>
      </c>
      <c r="I201" s="429">
        <f>I99*Calc_SEC_death_rates!$G146</f>
        <v>0.53656889099723515</v>
      </c>
      <c r="J201" s="429">
        <f>J99*Calc_SEC_death_rates!$G146</f>
        <v>0.53034786085799257</v>
      </c>
      <c r="K201" s="429">
        <f>K99*Calc_SEC_death_rates!$G146</f>
        <v>0.52314732970726496</v>
      </c>
      <c r="L201" s="429">
        <f>L99*Calc_SEC_death_rates!$G146</f>
        <v>0.51567935561689549</v>
      </c>
      <c r="M201" s="429">
        <f>M99*Calc_SEC_death_rates!$G146</f>
        <v>0.50826312508527971</v>
      </c>
    </row>
    <row r="202" spans="1:13" ht="13.15">
      <c r="B202" s="323" t="str">
        <f t="shared" si="65"/>
        <v>55-59</v>
      </c>
      <c r="C202" s="429">
        <f>C100*Calc_SEC_death_rates!$G147</f>
        <v>0.15013130807822886</v>
      </c>
      <c r="D202" s="429">
        <f>D100*Calc_SEC_death_rates!$G147</f>
        <v>0.14918307696265048</v>
      </c>
      <c r="E202" s="429">
        <f>E100*Calc_SEC_death_rates!$G147</f>
        <v>0.1485620969430835</v>
      </c>
      <c r="F202" s="429">
        <f>F100*Calc_SEC_death_rates!$G147</f>
        <v>0.14788451155765595</v>
      </c>
      <c r="G202" s="429">
        <f>G100*Calc_SEC_death_rates!$G147</f>
        <v>0.14687536041081789</v>
      </c>
      <c r="H202" s="429">
        <f>H100*Calc_SEC_death_rates!$G147</f>
        <v>0.14569472257986582</v>
      </c>
      <c r="I202" s="429">
        <f>I100*Calc_SEC_death_rates!$G147</f>
        <v>0.14499057123962344</v>
      </c>
      <c r="J202" s="429">
        <f>J100*Calc_SEC_death_rates!$G147</f>
        <v>0.14404227628114816</v>
      </c>
      <c r="K202" s="429">
        <f>K100*Calc_SEC_death_rates!$G147</f>
        <v>0.14273958478089158</v>
      </c>
      <c r="L202" s="429">
        <f>L100*Calc_SEC_death_rates!$G147</f>
        <v>0.14127259856188301</v>
      </c>
      <c r="M202" s="429">
        <f>M100*Calc_SEC_death_rates!$G147</f>
        <v>0.13970997153800715</v>
      </c>
    </row>
    <row r="203" spans="1:13" ht="13.15">
      <c r="B203" s="323" t="str">
        <f t="shared" si="65"/>
        <v>60-64</v>
      </c>
      <c r="C203" s="429">
        <f>C101*Calc_SEC_death_rates!$G148</f>
        <v>0.11307574971525328</v>
      </c>
      <c r="D203" s="429">
        <f>D101*Calc_SEC_death_rates!$G148</f>
        <v>0.11977513090223996</v>
      </c>
      <c r="E203" s="429">
        <f>E101*Calc_SEC_death_rates!$G148</f>
        <v>0.12274173561317421</v>
      </c>
      <c r="F203" s="429">
        <f>F101*Calc_SEC_death_rates!$G148</f>
        <v>0.12390225951132693</v>
      </c>
      <c r="G203" s="429">
        <f>G101*Calc_SEC_death_rates!$G148</f>
        <v>0.1239888716918186</v>
      </c>
      <c r="H203" s="429">
        <f>H101*Calc_SEC_death_rates!$G148</f>
        <v>0.12361869640987566</v>
      </c>
      <c r="I203" s="429">
        <f>I101*Calc_SEC_death_rates!$G148</f>
        <v>0.12369270180418745</v>
      </c>
      <c r="J203" s="429">
        <f>J101*Calc_SEC_death_rates!$G148</f>
        <v>0.12344153056549056</v>
      </c>
      <c r="K203" s="429">
        <f>K101*Calc_SEC_death_rates!$G148</f>
        <v>0.12278166952205376</v>
      </c>
      <c r="L203" s="429">
        <f>L101*Calc_SEC_death_rates!$G148</f>
        <v>0.12193985890805158</v>
      </c>
      <c r="M203" s="429">
        <f>M101*Calc_SEC_death_rates!$G148</f>
        <v>0.12097913284818938</v>
      </c>
    </row>
    <row r="204" spans="1:13" ht="13.15">
      <c r="B204" s="323" t="str">
        <f t="shared" si="65"/>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5"/>
        <v>Total</v>
      </c>
      <c r="C205" s="429">
        <f>SUM(C195:C204)</f>
        <v>2.500592016045923</v>
      </c>
      <c r="D205" s="429">
        <f t="shared" ref="D205:M205" si="67">SUM(D195:D204)</f>
        <v>2.5137185747401571</v>
      </c>
      <c r="E205" s="429">
        <f t="shared" si="67"/>
        <v>2.5092134553771688</v>
      </c>
      <c r="F205" s="429">
        <f t="shared" si="67"/>
        <v>2.4934281570259351</v>
      </c>
      <c r="G205" s="429">
        <f t="shared" si="67"/>
        <v>2.4673414979444441</v>
      </c>
      <c r="H205" s="429">
        <f t="shared" si="67"/>
        <v>2.4383716952906549</v>
      </c>
      <c r="I205" s="429">
        <f t="shared" si="67"/>
        <v>2.4236207816820547</v>
      </c>
      <c r="J205" s="429">
        <f t="shared" si="67"/>
        <v>2.4071165770298846</v>
      </c>
      <c r="K205" s="429">
        <f t="shared" si="67"/>
        <v>2.3865587416988228</v>
      </c>
      <c r="L205" s="429">
        <f t="shared" si="67"/>
        <v>2.3662720248599607</v>
      </c>
      <c r="M205" s="429">
        <f t="shared" si="67"/>
        <v>2.3473971474405952</v>
      </c>
    </row>
    <row r="206" spans="1:13">
      <c r="A206" s="1080">
        <f>SUM(C206:M206)</f>
        <v>0</v>
      </c>
      <c r="B206" s="1080"/>
      <c r="C206" s="1080">
        <f t="shared" ref="C206:M206" si="68">SUM(C195:C204)-C205</f>
        <v>0</v>
      </c>
      <c r="D206" s="1080">
        <f t="shared" si="68"/>
        <v>0</v>
      </c>
      <c r="E206" s="1080">
        <f t="shared" si="68"/>
        <v>0</v>
      </c>
      <c r="F206" s="1080">
        <f t="shared" si="68"/>
        <v>0</v>
      </c>
      <c r="G206" s="1080">
        <f t="shared" si="68"/>
        <v>0</v>
      </c>
      <c r="H206" s="1080">
        <f t="shared" si="68"/>
        <v>0</v>
      </c>
      <c r="I206" s="1080">
        <f t="shared" si="68"/>
        <v>0</v>
      </c>
      <c r="J206" s="1080">
        <f t="shared" si="68"/>
        <v>0</v>
      </c>
      <c r="K206" s="1080">
        <f t="shared" si="68"/>
        <v>0</v>
      </c>
      <c r="L206" s="1080">
        <f t="shared" si="68"/>
        <v>0</v>
      </c>
      <c r="M206" s="1080">
        <f t="shared" si="68"/>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69">B178</f>
        <v>Age group</v>
      </c>
      <c r="C212" s="323" t="str">
        <f t="shared" ref="C212:M212" si="70">C178</f>
        <v>2019/20</v>
      </c>
      <c r="D212" s="323" t="str">
        <f t="shared" si="70"/>
        <v>2020/21</v>
      </c>
      <c r="E212" s="323" t="str">
        <f t="shared" si="70"/>
        <v>2021/22</v>
      </c>
      <c r="F212" s="323" t="str">
        <f t="shared" si="70"/>
        <v>2022/23</v>
      </c>
      <c r="G212" s="323" t="str">
        <f t="shared" si="70"/>
        <v>2023/24</v>
      </c>
      <c r="H212" s="323" t="str">
        <f t="shared" si="70"/>
        <v>2024/25</v>
      </c>
      <c r="I212" s="323" t="str">
        <f t="shared" si="70"/>
        <v>2025/26</v>
      </c>
      <c r="J212" s="323" t="str">
        <f t="shared" si="70"/>
        <v>2026/27</v>
      </c>
      <c r="K212" s="323" t="str">
        <f t="shared" si="70"/>
        <v>2027/28</v>
      </c>
      <c r="L212" s="323" t="str">
        <f t="shared" si="70"/>
        <v>2028/29</v>
      </c>
      <c r="M212" s="323" t="str">
        <f t="shared" si="70"/>
        <v>2029/30</v>
      </c>
    </row>
    <row r="213" spans="1:13" ht="13.15">
      <c r="B213" s="323" t="str">
        <f t="shared" si="69"/>
        <v>20-24</v>
      </c>
      <c r="C213" s="429">
        <f t="shared" ref="C213:C222" si="71">C111+C145+C179</f>
        <v>2.1575793593890129</v>
      </c>
      <c r="D213" s="429">
        <f t="shared" ref="D213:M213" si="72">D111+D145+D179</f>
        <v>6.3686251045001763</v>
      </c>
      <c r="E213" s="429">
        <f t="shared" si="72"/>
        <v>9.2447004108712605</v>
      </c>
      <c r="F213" s="429">
        <f t="shared" si="72"/>
        <v>11.623345096892974</v>
      </c>
      <c r="G213" s="429">
        <f t="shared" si="72"/>
        <v>12.836696398427605</v>
      </c>
      <c r="H213" s="429">
        <f t="shared" si="72"/>
        <v>13.64498498378056</v>
      </c>
      <c r="I213" s="429">
        <f t="shared" si="72"/>
        <v>14.526788668343228</v>
      </c>
      <c r="J213" s="429">
        <f t="shared" si="72"/>
        <v>15.115359529279797</v>
      </c>
      <c r="K213" s="429">
        <f t="shared" si="72"/>
        <v>15.42365263685331</v>
      </c>
      <c r="L213" s="429">
        <f t="shared" si="72"/>
        <v>15.60841006286409</v>
      </c>
      <c r="M213" s="429">
        <f t="shared" si="72"/>
        <v>15.721844027586444</v>
      </c>
    </row>
    <row r="214" spans="1:13" ht="13.15">
      <c r="B214" s="323" t="str">
        <f t="shared" si="69"/>
        <v>25-29</v>
      </c>
      <c r="C214" s="429">
        <f t="shared" si="71"/>
        <v>7.7656547456956897</v>
      </c>
      <c r="D214" s="429">
        <f t="shared" ref="D214:M214" si="73">D112+D146+D180</f>
        <v>12.039775821065236</v>
      </c>
      <c r="E214" s="429">
        <f t="shared" si="73"/>
        <v>15.53019714217951</v>
      </c>
      <c r="F214" s="429">
        <f t="shared" si="73"/>
        <v>19.076795673561151</v>
      </c>
      <c r="G214" s="429">
        <f t="shared" si="73"/>
        <v>21.198937300006044</v>
      </c>
      <c r="H214" s="429">
        <f t="shared" si="73"/>
        <v>22.845599347985285</v>
      </c>
      <c r="I214" s="429">
        <f t="shared" si="73"/>
        <v>24.53256477170877</v>
      </c>
      <c r="J214" s="429">
        <f t="shared" si="73"/>
        <v>25.832981992832085</v>
      </c>
      <c r="K214" s="429">
        <f t="shared" si="73"/>
        <v>26.719517612276196</v>
      </c>
      <c r="L214" s="429">
        <f t="shared" si="73"/>
        <v>27.357893094342515</v>
      </c>
      <c r="M214" s="429">
        <f t="shared" si="73"/>
        <v>27.819518095576452</v>
      </c>
    </row>
    <row r="215" spans="1:13" ht="13.15">
      <c r="B215" s="323" t="str">
        <f t="shared" si="69"/>
        <v>30-34</v>
      </c>
      <c r="C215" s="429">
        <f t="shared" si="71"/>
        <v>14.372012484952213</v>
      </c>
      <c r="D215" s="429">
        <f t="shared" ref="D215:M215" si="74">D113+D147+D181</f>
        <v>14.458599695049729</v>
      </c>
      <c r="E215" s="429">
        <f t="shared" si="74"/>
        <v>14.650995361280625</v>
      </c>
      <c r="F215" s="429">
        <f t="shared" si="74"/>
        <v>15.703907520570461</v>
      </c>
      <c r="G215" s="429">
        <f t="shared" si="74"/>
        <v>16.243330458592144</v>
      </c>
      <c r="H215" s="429">
        <f t="shared" si="74"/>
        <v>16.870256320672144</v>
      </c>
      <c r="I215" s="429">
        <f t="shared" si="74"/>
        <v>17.688625053052135</v>
      </c>
      <c r="J215" s="429">
        <f t="shared" si="74"/>
        <v>18.476501592275998</v>
      </c>
      <c r="K215" s="429">
        <f t="shared" si="74"/>
        <v>19.157930235572479</v>
      </c>
      <c r="L215" s="429">
        <f t="shared" si="74"/>
        <v>19.74927382835104</v>
      </c>
      <c r="M215" s="429">
        <f t="shared" si="74"/>
        <v>20.252679535066104</v>
      </c>
    </row>
    <row r="216" spans="1:13" ht="13.15">
      <c r="B216" s="323" t="str">
        <f t="shared" si="69"/>
        <v>35-39</v>
      </c>
      <c r="C216" s="429">
        <f t="shared" si="71"/>
        <v>21.942234767078045</v>
      </c>
      <c r="D216" s="429">
        <f t="shared" ref="D216:M216" si="75">D114+D148+D182</f>
        <v>21.351356702790621</v>
      </c>
      <c r="E216" s="429">
        <f t="shared" si="75"/>
        <v>20.334803545568729</v>
      </c>
      <c r="F216" s="429">
        <f t="shared" si="75"/>
        <v>20.263319466076549</v>
      </c>
      <c r="G216" s="429">
        <f t="shared" si="75"/>
        <v>19.544182515941031</v>
      </c>
      <c r="H216" s="429">
        <f t="shared" si="75"/>
        <v>19.101143252077485</v>
      </c>
      <c r="I216" s="429">
        <f t="shared" si="75"/>
        <v>19.004158235898505</v>
      </c>
      <c r="J216" s="429">
        <f t="shared" si="75"/>
        <v>19.076299324090922</v>
      </c>
      <c r="K216" s="429">
        <f t="shared" si="75"/>
        <v>19.240793563203564</v>
      </c>
      <c r="L216" s="429">
        <f t="shared" si="75"/>
        <v>19.479007835911609</v>
      </c>
      <c r="M216" s="429">
        <f t="shared" si="75"/>
        <v>19.759976541431875</v>
      </c>
    </row>
    <row r="217" spans="1:13" ht="13.15">
      <c r="B217" s="323" t="str">
        <f t="shared" si="69"/>
        <v>40-44</v>
      </c>
      <c r="C217" s="429">
        <f t="shared" si="71"/>
        <v>24.628909368861841</v>
      </c>
      <c r="D217" s="429">
        <f t="shared" ref="D217:M217" si="76">D115+D149+D183</f>
        <v>24.769089592974627</v>
      </c>
      <c r="E217" s="429">
        <f t="shared" si="76"/>
        <v>24.057277524979348</v>
      </c>
      <c r="F217" s="429">
        <f t="shared" si="76"/>
        <v>24.101651897279471</v>
      </c>
      <c r="G217" s="429">
        <f t="shared" si="76"/>
        <v>23.080524518246985</v>
      </c>
      <c r="H217" s="429">
        <f t="shared" si="76"/>
        <v>22.178362278252898</v>
      </c>
      <c r="I217" s="429">
        <f t="shared" si="76"/>
        <v>21.526161851290745</v>
      </c>
      <c r="J217" s="429">
        <f t="shared" si="76"/>
        <v>21.020711206525167</v>
      </c>
      <c r="K217" s="429">
        <f t="shared" si="76"/>
        <v>20.633316089050414</v>
      </c>
      <c r="L217" s="429">
        <f t="shared" si="76"/>
        <v>20.372638677683646</v>
      </c>
      <c r="M217" s="429">
        <f t="shared" si="76"/>
        <v>20.223908934141146</v>
      </c>
    </row>
    <row r="218" spans="1:13" ht="13.15">
      <c r="B218" s="323" t="str">
        <f t="shared" si="69"/>
        <v>45-49</v>
      </c>
      <c r="C218" s="429">
        <f t="shared" si="71"/>
        <v>26.589021499607096</v>
      </c>
      <c r="D218" s="429">
        <f t="shared" ref="D218:M218" si="77">D116+D150+D184</f>
        <v>26.730841288043326</v>
      </c>
      <c r="E218" s="429">
        <f t="shared" si="77"/>
        <v>26.10766831176986</v>
      </c>
      <c r="F218" s="429">
        <f t="shared" si="77"/>
        <v>26.340201451927221</v>
      </c>
      <c r="G218" s="429">
        <f t="shared" si="77"/>
        <v>25.380027384330212</v>
      </c>
      <c r="H218" s="429">
        <f t="shared" si="77"/>
        <v>24.464525945463595</v>
      </c>
      <c r="I218" s="429">
        <f t="shared" si="77"/>
        <v>23.710800607806235</v>
      </c>
      <c r="J218" s="429">
        <f t="shared" si="77"/>
        <v>23.023501153277081</v>
      </c>
      <c r="K218" s="429">
        <f t="shared" si="77"/>
        <v>22.392006267515516</v>
      </c>
      <c r="L218" s="429">
        <f t="shared" si="77"/>
        <v>21.846332911693739</v>
      </c>
      <c r="M218" s="429">
        <f t="shared" si="77"/>
        <v>21.39306806625267</v>
      </c>
    </row>
    <row r="219" spans="1:13" ht="13.15">
      <c r="B219" s="323" t="str">
        <f t="shared" si="69"/>
        <v>50-54</v>
      </c>
      <c r="C219" s="429">
        <f t="shared" si="71"/>
        <v>34.002722090132082</v>
      </c>
      <c r="D219" s="429">
        <f t="shared" ref="D219:M219" si="78">D117+D151+D185</f>
        <v>32.916209741810242</v>
      </c>
      <c r="E219" s="429">
        <f t="shared" si="78"/>
        <v>31.370097255900607</v>
      </c>
      <c r="F219" s="429">
        <f t="shared" si="78"/>
        <v>30.87214662041729</v>
      </c>
      <c r="G219" s="429">
        <f t="shared" si="78"/>
        <v>29.429477632998168</v>
      </c>
      <c r="H219" s="429">
        <f t="shared" si="78"/>
        <v>28.174335787278977</v>
      </c>
      <c r="I219" s="429">
        <f t="shared" si="78"/>
        <v>27.169015694006504</v>
      </c>
      <c r="J219" s="429">
        <f t="shared" si="78"/>
        <v>26.273733975352723</v>
      </c>
      <c r="K219" s="429">
        <f t="shared" si="78"/>
        <v>25.448901742612325</v>
      </c>
      <c r="L219" s="429">
        <f t="shared" si="78"/>
        <v>24.708845358929764</v>
      </c>
      <c r="M219" s="429">
        <f t="shared" si="78"/>
        <v>24.053548728829359</v>
      </c>
    </row>
    <row r="220" spans="1:13" ht="13.15">
      <c r="B220" s="323" t="str">
        <f t="shared" si="69"/>
        <v>55-59</v>
      </c>
      <c r="C220" s="429">
        <f t="shared" si="71"/>
        <v>48.458247807986908</v>
      </c>
      <c r="D220" s="429">
        <f t="shared" ref="D220:M220" si="79">D118+D152+D186</f>
        <v>43.807262861863407</v>
      </c>
      <c r="E220" s="429">
        <f t="shared" si="79"/>
        <v>39.989999796055947</v>
      </c>
      <c r="F220" s="429">
        <f t="shared" si="79"/>
        <v>37.308546308801269</v>
      </c>
      <c r="G220" s="429">
        <f t="shared" si="79"/>
        <v>34.779667723235683</v>
      </c>
      <c r="H220" s="429">
        <f t="shared" si="79"/>
        <v>32.745792713507669</v>
      </c>
      <c r="I220" s="429">
        <f t="shared" si="79"/>
        <v>31.208089938631446</v>
      </c>
      <c r="J220" s="429">
        <f t="shared" si="79"/>
        <v>29.926693854370857</v>
      </c>
      <c r="K220" s="429">
        <f t="shared" si="79"/>
        <v>28.809647176359192</v>
      </c>
      <c r="L220" s="429">
        <f t="shared" si="79"/>
        <v>27.842969930902292</v>
      </c>
      <c r="M220" s="429">
        <f t="shared" si="79"/>
        <v>27.001620712303062</v>
      </c>
    </row>
    <row r="221" spans="1:13" ht="13.15">
      <c r="B221" s="323" t="str">
        <f t="shared" si="69"/>
        <v>60-64</v>
      </c>
      <c r="C221" s="429">
        <f t="shared" si="71"/>
        <v>23.963155394401902</v>
      </c>
      <c r="D221" s="429">
        <f t="shared" ref="D221:M221" si="80">D119+D153+D187</f>
        <v>24.452012707497513</v>
      </c>
      <c r="E221" s="429">
        <f t="shared" si="80"/>
        <v>23.578677037308637</v>
      </c>
      <c r="F221" s="429">
        <f t="shared" si="80"/>
        <v>22.317072329064906</v>
      </c>
      <c r="G221" s="429">
        <f t="shared" si="80"/>
        <v>20.90148670519952</v>
      </c>
      <c r="H221" s="429">
        <f t="shared" si="80"/>
        <v>19.610575111288075</v>
      </c>
      <c r="I221" s="429">
        <f t="shared" si="80"/>
        <v>18.584259766681896</v>
      </c>
      <c r="J221" s="429">
        <f t="shared" si="80"/>
        <v>17.710261320912586</v>
      </c>
      <c r="K221" s="429">
        <f t="shared" si="80"/>
        <v>16.950686264800293</v>
      </c>
      <c r="L221" s="429">
        <f t="shared" si="80"/>
        <v>16.30556621991677</v>
      </c>
      <c r="M221" s="429">
        <f t="shared" si="80"/>
        <v>15.756696329908502</v>
      </c>
    </row>
    <row r="222" spans="1:13" ht="13.15">
      <c r="B222" s="323" t="str">
        <f t="shared" si="69"/>
        <v>65 plus</v>
      </c>
      <c r="C222" s="429">
        <f t="shared" si="71"/>
        <v>5.6806352868358116</v>
      </c>
      <c r="D222" s="429">
        <f t="shared" ref="D222:M222" si="81">D120+D154+D188</f>
        <v>7.8480418889183063</v>
      </c>
      <c r="E222" s="429">
        <f t="shared" si="81"/>
        <v>9.2224008945730453</v>
      </c>
      <c r="F222" s="429">
        <f t="shared" si="81"/>
        <v>9.9334055174974907</v>
      </c>
      <c r="G222" s="429">
        <f t="shared" si="81"/>
        <v>10.125288344158497</v>
      </c>
      <c r="H222" s="429">
        <f t="shared" si="81"/>
        <v>10.019801082120409</v>
      </c>
      <c r="I222" s="429">
        <f t="shared" si="81"/>
        <v>9.7975012411710978</v>
      </c>
      <c r="J222" s="429">
        <f t="shared" si="81"/>
        <v>9.49980431030124</v>
      </c>
      <c r="K222" s="429">
        <f t="shared" si="81"/>
        <v>9.1696474796083614</v>
      </c>
      <c r="L222" s="429">
        <f t="shared" si="81"/>
        <v>8.846590562876484</v>
      </c>
      <c r="M222" s="429">
        <f t="shared" si="81"/>
        <v>8.5474414635703511</v>
      </c>
    </row>
    <row r="223" spans="1:13" ht="13.15">
      <c r="B223" s="323" t="str">
        <f t="shared" si="69"/>
        <v>Total</v>
      </c>
      <c r="C223" s="429">
        <f>SUM(C213:C222)</f>
        <v>209.56017280494061</v>
      </c>
      <c r="D223" s="429">
        <f t="shared" ref="D223:M223" si="82">SUM(D213:D222)</f>
        <v>214.74181540451318</v>
      </c>
      <c r="E223" s="429">
        <f t="shared" si="82"/>
        <v>214.08681728048757</v>
      </c>
      <c r="F223" s="429">
        <f t="shared" si="82"/>
        <v>217.54039188208873</v>
      </c>
      <c r="G223" s="429">
        <f t="shared" si="82"/>
        <v>213.51961898113589</v>
      </c>
      <c r="H223" s="429">
        <f t="shared" si="82"/>
        <v>209.65537682242712</v>
      </c>
      <c r="I223" s="429">
        <f t="shared" si="82"/>
        <v>207.74796582859057</v>
      </c>
      <c r="J223" s="429">
        <f t="shared" si="82"/>
        <v>205.95584825921847</v>
      </c>
      <c r="K223" s="429">
        <f t="shared" si="82"/>
        <v>203.94609906785163</v>
      </c>
      <c r="L223" s="429">
        <f t="shared" si="82"/>
        <v>202.11752848347192</v>
      </c>
      <c r="M223" s="429">
        <f t="shared" si="82"/>
        <v>200.53030243466597</v>
      </c>
    </row>
    <row r="224" spans="1:13">
      <c r="A224" s="1080">
        <f>SUM(C224:M224)</f>
        <v>0</v>
      </c>
      <c r="B224" s="1080"/>
      <c r="C224" s="1080">
        <f t="shared" ref="C224:M224" si="83">SUM(C213:C222)-C223</f>
        <v>0</v>
      </c>
      <c r="D224" s="1080">
        <f t="shared" si="83"/>
        <v>0</v>
      </c>
      <c r="E224" s="1080">
        <f t="shared" si="83"/>
        <v>0</v>
      </c>
      <c r="F224" s="1080">
        <f t="shared" si="83"/>
        <v>0</v>
      </c>
      <c r="G224" s="1080">
        <f t="shared" si="83"/>
        <v>0</v>
      </c>
      <c r="H224" s="1080">
        <f t="shared" si="83"/>
        <v>0</v>
      </c>
      <c r="I224" s="1080">
        <f t="shared" si="83"/>
        <v>0</v>
      </c>
      <c r="J224" s="1080">
        <f t="shared" si="83"/>
        <v>0</v>
      </c>
      <c r="K224" s="1080">
        <f t="shared" si="83"/>
        <v>0</v>
      </c>
      <c r="L224" s="1080">
        <f t="shared" si="83"/>
        <v>0</v>
      </c>
      <c r="M224" s="1080">
        <f t="shared" si="83"/>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4">B212</f>
        <v>Age group</v>
      </c>
      <c r="C228" s="323" t="str">
        <f t="shared" ref="C228:M228" si="85">C212</f>
        <v>2019/20</v>
      </c>
      <c r="D228" s="323" t="str">
        <f t="shared" si="85"/>
        <v>2020/21</v>
      </c>
      <c r="E228" s="323" t="str">
        <f t="shared" si="85"/>
        <v>2021/22</v>
      </c>
      <c r="F228" s="323" t="str">
        <f t="shared" si="85"/>
        <v>2022/23</v>
      </c>
      <c r="G228" s="323" t="str">
        <f t="shared" si="85"/>
        <v>2023/24</v>
      </c>
      <c r="H228" s="323" t="str">
        <f t="shared" si="85"/>
        <v>2024/25</v>
      </c>
      <c r="I228" s="323" t="str">
        <f t="shared" si="85"/>
        <v>2025/26</v>
      </c>
      <c r="J228" s="323" t="str">
        <f t="shared" si="85"/>
        <v>2026/27</v>
      </c>
      <c r="K228" s="323" t="str">
        <f t="shared" si="85"/>
        <v>2027/28</v>
      </c>
      <c r="L228" s="323" t="str">
        <f t="shared" si="85"/>
        <v>2028/29</v>
      </c>
      <c r="M228" s="323" t="str">
        <f t="shared" si="85"/>
        <v>2029/30</v>
      </c>
    </row>
    <row r="229" spans="1:13" ht="13.15">
      <c r="B229" s="323" t="str">
        <f t="shared" si="84"/>
        <v>20-24</v>
      </c>
      <c r="C229" s="429">
        <f>C195+C161+C127</f>
        <v>14.274740981631076</v>
      </c>
      <c r="D229" s="429">
        <f t="shared" ref="D229:M229" si="86">D195+D161+D127</f>
        <v>26.953660330091466</v>
      </c>
      <c r="E229" s="429">
        <f t="shared" si="86"/>
        <v>35.62694821398599</v>
      </c>
      <c r="F229" s="429">
        <f t="shared" si="86"/>
        <v>41.518743709131229</v>
      </c>
      <c r="G229" s="429">
        <f t="shared" si="86"/>
        <v>45.113839166538732</v>
      </c>
      <c r="H229" s="429">
        <f t="shared" si="86"/>
        <v>47.514229689287404</v>
      </c>
      <c r="I229" s="429">
        <f t="shared" si="86"/>
        <v>50.271423486832965</v>
      </c>
      <c r="J229" s="429">
        <f t="shared" si="86"/>
        <v>52.121694264766305</v>
      </c>
      <c r="K229" s="429">
        <f t="shared" si="86"/>
        <v>53.079439885191441</v>
      </c>
      <c r="L229" s="429">
        <f t="shared" si="86"/>
        <v>53.651286052680369</v>
      </c>
      <c r="M229" s="429">
        <f t="shared" si="86"/>
        <v>54.001602711375121</v>
      </c>
    </row>
    <row r="230" spans="1:13" ht="13.15">
      <c r="B230" s="323" t="str">
        <f t="shared" si="84"/>
        <v>25-29</v>
      </c>
      <c r="C230" s="429">
        <f t="shared" ref="C230:M230" si="87">C196+C162+C128</f>
        <v>62.265183277805235</v>
      </c>
      <c r="D230" s="429">
        <f t="shared" si="87"/>
        <v>66.842941226155844</v>
      </c>
      <c r="E230" s="429">
        <f t="shared" si="87"/>
        <v>71.545994723425039</v>
      </c>
      <c r="F230" s="429">
        <f t="shared" si="87"/>
        <v>75.934121750712379</v>
      </c>
      <c r="G230" s="429">
        <f t="shared" si="87"/>
        <v>79.221100023383656</v>
      </c>
      <c r="H230" s="429">
        <f t="shared" si="87"/>
        <v>81.97375550375952</v>
      </c>
      <c r="I230" s="429">
        <f t="shared" si="87"/>
        <v>85.550755869770953</v>
      </c>
      <c r="J230" s="429">
        <f t="shared" si="87"/>
        <v>88.431051933461703</v>
      </c>
      <c r="K230" s="429">
        <f t="shared" si="87"/>
        <v>90.379377711105505</v>
      </c>
      <c r="L230" s="429">
        <f t="shared" si="87"/>
        <v>91.804555679068727</v>
      </c>
      <c r="M230" s="429">
        <f t="shared" si="87"/>
        <v>92.853842575182242</v>
      </c>
    </row>
    <row r="231" spans="1:13" ht="13.15">
      <c r="B231" s="323" t="str">
        <f t="shared" si="84"/>
        <v>30-34</v>
      </c>
      <c r="C231" s="429">
        <f t="shared" ref="C231:M231" si="88">C197+C163+C129</f>
        <v>79.68016753832363</v>
      </c>
      <c r="D231" s="429">
        <f t="shared" si="88"/>
        <v>78.339359624776293</v>
      </c>
      <c r="E231" s="429">
        <f t="shared" si="88"/>
        <v>77.54183462913953</v>
      </c>
      <c r="F231" s="429">
        <f t="shared" si="88"/>
        <v>77.433078349891844</v>
      </c>
      <c r="G231" s="429">
        <f t="shared" si="88"/>
        <v>77.45788794868345</v>
      </c>
      <c r="H231" s="429">
        <f t="shared" si="88"/>
        <v>77.884486894268619</v>
      </c>
      <c r="I231" s="429">
        <f t="shared" si="88"/>
        <v>79.243039205626346</v>
      </c>
      <c r="J231" s="429">
        <f t="shared" si="88"/>
        <v>80.713729988865765</v>
      </c>
      <c r="K231" s="429">
        <f t="shared" si="88"/>
        <v>82.011595823427342</v>
      </c>
      <c r="L231" s="429">
        <f t="shared" si="88"/>
        <v>83.189873928227811</v>
      </c>
      <c r="M231" s="429">
        <f t="shared" si="88"/>
        <v>84.232990806313097</v>
      </c>
    </row>
    <row r="232" spans="1:13" ht="13.15">
      <c r="B232" s="323" t="str">
        <f t="shared" si="84"/>
        <v>35-39</v>
      </c>
      <c r="C232" s="429">
        <f t="shared" ref="C232:M232" si="89">C198+C164+C130</f>
        <v>98.173707951074647</v>
      </c>
      <c r="D232" s="429">
        <f t="shared" si="89"/>
        <v>93.743685914022734</v>
      </c>
      <c r="E232" s="429">
        <f t="shared" si="89"/>
        <v>89.706324482805186</v>
      </c>
      <c r="F232" s="429">
        <f t="shared" si="89"/>
        <v>86.389221775094143</v>
      </c>
      <c r="G232" s="429">
        <f t="shared" si="89"/>
        <v>83.43095807118911</v>
      </c>
      <c r="H232" s="429">
        <f t="shared" si="89"/>
        <v>81.21080110465023</v>
      </c>
      <c r="I232" s="429">
        <f t="shared" si="89"/>
        <v>80.077632633481144</v>
      </c>
      <c r="J232" s="429">
        <f t="shared" si="89"/>
        <v>79.450525015615867</v>
      </c>
      <c r="K232" s="429">
        <f t="shared" si="89"/>
        <v>79.114986011158123</v>
      </c>
      <c r="L232" s="429">
        <f t="shared" si="89"/>
        <v>79.058917676730175</v>
      </c>
      <c r="M232" s="429">
        <f t="shared" si="89"/>
        <v>79.206665533295151</v>
      </c>
    </row>
    <row r="233" spans="1:13" ht="13.15">
      <c r="B233" s="323" t="str">
        <f t="shared" si="84"/>
        <v>40-44</v>
      </c>
      <c r="C233" s="429">
        <f t="shared" ref="C233:M233" si="90">C199+C165+C131</f>
        <v>93.946376053114733</v>
      </c>
      <c r="D233" s="429">
        <f t="shared" si="90"/>
        <v>93.738580012937646</v>
      </c>
      <c r="E233" s="429">
        <f t="shared" si="90"/>
        <v>92.224909346071527</v>
      </c>
      <c r="F233" s="429">
        <f t="shared" si="90"/>
        <v>90.154030617605997</v>
      </c>
      <c r="G233" s="429">
        <f t="shared" si="90"/>
        <v>87.517066664199092</v>
      </c>
      <c r="H233" s="429">
        <f t="shared" si="90"/>
        <v>84.982220849388767</v>
      </c>
      <c r="I233" s="429">
        <f t="shared" si="90"/>
        <v>83.054925828233962</v>
      </c>
      <c r="J233" s="429">
        <f t="shared" si="90"/>
        <v>81.398910089428938</v>
      </c>
      <c r="K233" s="429">
        <f t="shared" si="90"/>
        <v>79.95464476319448</v>
      </c>
      <c r="L233" s="429">
        <f t="shared" si="90"/>
        <v>78.800440450676305</v>
      </c>
      <c r="M233" s="429">
        <f t="shared" si="90"/>
        <v>77.928061260052445</v>
      </c>
    </row>
    <row r="234" spans="1:13" ht="13.15">
      <c r="B234" s="323" t="str">
        <f t="shared" si="84"/>
        <v>45-49</v>
      </c>
      <c r="C234" s="429">
        <f t="shared" ref="C234:M234" si="91">C200+C166+C132</f>
        <v>92.149573171294819</v>
      </c>
      <c r="D234" s="429">
        <f t="shared" si="91"/>
        <v>91.530553167480591</v>
      </c>
      <c r="E234" s="429">
        <f t="shared" si="91"/>
        <v>90.534381454648454</v>
      </c>
      <c r="F234" s="429">
        <f t="shared" si="91"/>
        <v>89.321715963494555</v>
      </c>
      <c r="G234" s="429">
        <f t="shared" si="91"/>
        <v>87.551626656581504</v>
      </c>
      <c r="H234" s="429">
        <f t="shared" si="91"/>
        <v>85.703566618027963</v>
      </c>
      <c r="I234" s="429">
        <f t="shared" si="91"/>
        <v>84.190599450086154</v>
      </c>
      <c r="J234" s="429">
        <f t="shared" si="91"/>
        <v>82.682070798074236</v>
      </c>
      <c r="K234" s="429">
        <f t="shared" si="91"/>
        <v>81.152104333405461</v>
      </c>
      <c r="L234" s="429">
        <f t="shared" si="91"/>
        <v>79.723900283156439</v>
      </c>
      <c r="M234" s="429">
        <f t="shared" si="91"/>
        <v>78.442570750139893</v>
      </c>
    </row>
    <row r="235" spans="1:13" ht="13.15">
      <c r="B235" s="323" t="str">
        <f t="shared" si="84"/>
        <v>50-54</v>
      </c>
      <c r="C235" s="429">
        <f t="shared" ref="C235:M235" si="92">C201+C167+C133</f>
        <v>88.646376917864842</v>
      </c>
      <c r="D235" s="429">
        <f t="shared" si="92"/>
        <v>89.751592589175559</v>
      </c>
      <c r="E235" s="429">
        <f t="shared" si="92"/>
        <v>89.923600010773086</v>
      </c>
      <c r="F235" s="429">
        <f t="shared" si="92"/>
        <v>89.621314407399467</v>
      </c>
      <c r="G235" s="429">
        <f t="shared" si="92"/>
        <v>88.695172464696498</v>
      </c>
      <c r="H235" s="429">
        <f t="shared" si="92"/>
        <v>87.590572440811997</v>
      </c>
      <c r="I235" s="429">
        <f t="shared" si="92"/>
        <v>86.703285434404961</v>
      </c>
      <c r="J235" s="429">
        <f t="shared" si="92"/>
        <v>85.698039396274936</v>
      </c>
      <c r="K235" s="429">
        <f t="shared" si="92"/>
        <v>84.534517399163718</v>
      </c>
      <c r="L235" s="429">
        <f t="shared" si="92"/>
        <v>83.327779736883969</v>
      </c>
      <c r="M235" s="429">
        <f t="shared" si="92"/>
        <v>82.1294032312409</v>
      </c>
    </row>
    <row r="236" spans="1:13" ht="13.15">
      <c r="B236" s="323" t="str">
        <f t="shared" si="84"/>
        <v>55-59</v>
      </c>
      <c r="C236" s="429">
        <f t="shared" ref="C236:M236" si="93">C202+C168+C134</f>
        <v>97.434966796470007</v>
      </c>
      <c r="D236" s="429">
        <f t="shared" si="93"/>
        <v>97.01357473019479</v>
      </c>
      <c r="E236" s="429">
        <f t="shared" si="93"/>
        <v>96.713486531381534</v>
      </c>
      <c r="F236" s="429">
        <f t="shared" si="93"/>
        <v>96.355705800634553</v>
      </c>
      <c r="G236" s="429">
        <f t="shared" si="93"/>
        <v>95.698182778183423</v>
      </c>
      <c r="H236" s="429">
        <f t="shared" si="93"/>
        <v>94.928925806658256</v>
      </c>
      <c r="I236" s="429">
        <f t="shared" si="93"/>
        <v>94.470128609677545</v>
      </c>
      <c r="J236" s="429">
        <f t="shared" si="93"/>
        <v>93.852257075541658</v>
      </c>
      <c r="K236" s="429">
        <f t="shared" si="93"/>
        <v>93.003474754623795</v>
      </c>
      <c r="L236" s="429">
        <f t="shared" si="93"/>
        <v>92.047644485155246</v>
      </c>
      <c r="M236" s="429">
        <f t="shared" si="93"/>
        <v>91.029498445365277</v>
      </c>
    </row>
    <row r="237" spans="1:13" ht="13.15">
      <c r="B237" s="323" t="str">
        <f t="shared" si="84"/>
        <v>60-64</v>
      </c>
      <c r="C237" s="429">
        <f t="shared" ref="C237:M237" si="94">C203+C169+C135</f>
        <v>52.216208709732477</v>
      </c>
      <c r="D237" s="429">
        <f t="shared" si="94"/>
        <v>55.353009990249653</v>
      </c>
      <c r="E237" s="429">
        <f t="shared" si="94"/>
        <v>56.747745263969016</v>
      </c>
      <c r="F237" s="429">
        <f t="shared" si="94"/>
        <v>57.303637721889238</v>
      </c>
      <c r="G237" s="429">
        <f t="shared" si="94"/>
        <v>57.343695046370435</v>
      </c>
      <c r="H237" s="429">
        <f t="shared" si="94"/>
        <v>57.172492436073263</v>
      </c>
      <c r="I237" s="429">
        <f t="shared" si="94"/>
        <v>57.20671923969924</v>
      </c>
      <c r="J237" s="429">
        <f t="shared" si="94"/>
        <v>57.090554887852775</v>
      </c>
      <c r="K237" s="429">
        <f t="shared" si="94"/>
        <v>56.785375318658296</v>
      </c>
      <c r="L237" s="429">
        <f t="shared" si="94"/>
        <v>56.396045772567064</v>
      </c>
      <c r="M237" s="429">
        <f t="shared" si="94"/>
        <v>55.951718943488629</v>
      </c>
    </row>
    <row r="238" spans="1:13" ht="13.15">
      <c r="B238" s="323" t="str">
        <f t="shared" si="84"/>
        <v>65 plus</v>
      </c>
      <c r="C238" s="429">
        <f t="shared" ref="C238:M238" si="95">C204+C170+C136</f>
        <v>16.408652350039436</v>
      </c>
      <c r="D238" s="429">
        <f t="shared" si="95"/>
        <v>19.900830489760548</v>
      </c>
      <c r="E238" s="429">
        <f t="shared" si="95"/>
        <v>22.556817311062701</v>
      </c>
      <c r="F238" s="429">
        <f t="shared" si="95"/>
        <v>24.44418136973869</v>
      </c>
      <c r="G238" s="429">
        <f t="shared" si="95"/>
        <v>25.686851334070361</v>
      </c>
      <c r="H238" s="429">
        <f t="shared" si="95"/>
        <v>26.488898411043376</v>
      </c>
      <c r="I238" s="429">
        <f t="shared" si="95"/>
        <v>27.121085263566801</v>
      </c>
      <c r="J238" s="429">
        <f t="shared" si="95"/>
        <v>27.527812941889515</v>
      </c>
      <c r="K238" s="429">
        <f t="shared" si="95"/>
        <v>27.735670129097102</v>
      </c>
      <c r="L238" s="429">
        <f t="shared" si="95"/>
        <v>27.817705802552794</v>
      </c>
      <c r="M238" s="429">
        <f t="shared" si="95"/>
        <v>27.812234856273832</v>
      </c>
    </row>
    <row r="239" spans="1:13" ht="13.15">
      <c r="B239" s="323" t="str">
        <f t="shared" si="84"/>
        <v>Total</v>
      </c>
      <c r="C239" s="429">
        <f>SUM(C229:C238)</f>
        <v>695.19595374735093</v>
      </c>
      <c r="D239" s="429">
        <f t="shared" ref="D239:M239" si="96">SUM(D229:D238)</f>
        <v>713.16778807484525</v>
      </c>
      <c r="E239" s="429">
        <f t="shared" si="96"/>
        <v>723.12204196726202</v>
      </c>
      <c r="F239" s="429">
        <f t="shared" si="96"/>
        <v>728.47575146559211</v>
      </c>
      <c r="G239" s="429">
        <f t="shared" si="96"/>
        <v>727.71638015389635</v>
      </c>
      <c r="H239" s="429">
        <f t="shared" si="96"/>
        <v>725.44994975396946</v>
      </c>
      <c r="I239" s="429">
        <f t="shared" si="96"/>
        <v>727.88959502138005</v>
      </c>
      <c r="J239" s="429">
        <f t="shared" si="96"/>
        <v>728.96664639177163</v>
      </c>
      <c r="K239" s="429">
        <f t="shared" si="96"/>
        <v>727.75118612902531</v>
      </c>
      <c r="L239" s="429">
        <f t="shared" si="96"/>
        <v>725.81814986769893</v>
      </c>
      <c r="M239" s="429">
        <f t="shared" si="96"/>
        <v>723.58858911272659</v>
      </c>
    </row>
    <row r="240" spans="1:13">
      <c r="A240" s="1080">
        <f>SUM(C240:M240)</f>
        <v>0</v>
      </c>
      <c r="B240" s="1080"/>
      <c r="C240" s="1080">
        <f t="shared" ref="C240:M240" si="97">SUM(C229:C238)-C239</f>
        <v>0</v>
      </c>
      <c r="D240" s="1080">
        <f t="shared" si="97"/>
        <v>0</v>
      </c>
      <c r="E240" s="1080">
        <f t="shared" si="97"/>
        <v>0</v>
      </c>
      <c r="F240" s="1080">
        <f t="shared" si="97"/>
        <v>0</v>
      </c>
      <c r="G240" s="1080">
        <f t="shared" si="97"/>
        <v>0</v>
      </c>
      <c r="H240" s="1080">
        <f t="shared" si="97"/>
        <v>0</v>
      </c>
      <c r="I240" s="1080">
        <f t="shared" si="97"/>
        <v>0</v>
      </c>
      <c r="J240" s="1080">
        <f t="shared" si="97"/>
        <v>0</v>
      </c>
      <c r="K240" s="1080">
        <f t="shared" si="97"/>
        <v>0</v>
      </c>
      <c r="L240" s="1080">
        <f t="shared" si="97"/>
        <v>0</v>
      </c>
      <c r="M240" s="1080">
        <f t="shared" si="97"/>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98">B212</f>
        <v>Age group</v>
      </c>
      <c r="C246" s="323" t="str">
        <f t="shared" ref="C246:M246" si="99">C212</f>
        <v>2019/20</v>
      </c>
      <c r="D246" s="323" t="str">
        <f t="shared" si="99"/>
        <v>2020/21</v>
      </c>
      <c r="E246" s="323" t="str">
        <f t="shared" si="99"/>
        <v>2021/22</v>
      </c>
      <c r="F246" s="323" t="str">
        <f t="shared" si="99"/>
        <v>2022/23</v>
      </c>
      <c r="G246" s="323" t="str">
        <f t="shared" si="99"/>
        <v>2023/24</v>
      </c>
      <c r="H246" s="323" t="str">
        <f t="shared" si="99"/>
        <v>2024/25</v>
      </c>
      <c r="I246" s="323" t="str">
        <f t="shared" si="99"/>
        <v>2025/26</v>
      </c>
      <c r="J246" s="323" t="str">
        <f t="shared" si="99"/>
        <v>2026/27</v>
      </c>
      <c r="K246" s="323" t="str">
        <f t="shared" si="99"/>
        <v>2027/28</v>
      </c>
      <c r="L246" s="323" t="str">
        <f t="shared" si="99"/>
        <v>2028/29</v>
      </c>
      <c r="M246" s="323" t="str">
        <f t="shared" si="99"/>
        <v>2029/30</v>
      </c>
    </row>
    <row r="247" spans="2:13" ht="13.15">
      <c r="B247" s="323" t="str">
        <f t="shared" si="98"/>
        <v>20-24</v>
      </c>
      <c r="C247" s="429">
        <f t="shared" ref="C247:C256" si="100">C77-C213</f>
        <v>16.534420640610989</v>
      </c>
      <c r="D247" s="429">
        <f t="shared" ref="D247:M247" si="101">D77-D213</f>
        <v>46.939135102788406</v>
      </c>
      <c r="E247" s="429">
        <f t="shared" si="101"/>
        <v>67.553546399082236</v>
      </c>
      <c r="F247" s="429">
        <f t="shared" si="101"/>
        <v>80.986590369617346</v>
      </c>
      <c r="G247" s="429">
        <f t="shared" si="101"/>
        <v>89.440713000639846</v>
      </c>
      <c r="H247" s="429">
        <f t="shared" si="101"/>
        <v>95.072528628304156</v>
      </c>
      <c r="I247" s="429">
        <f t="shared" si="101"/>
        <v>101.21656661330606</v>
      </c>
      <c r="J247" s="429">
        <f t="shared" si="101"/>
        <v>105.31748135177531</v>
      </c>
      <c r="K247" s="429">
        <f t="shared" si="101"/>
        <v>107.46553833612028</v>
      </c>
      <c r="L247" s="429">
        <f t="shared" si="101"/>
        <v>108.75285053870466</v>
      </c>
      <c r="M247" s="429">
        <f t="shared" si="101"/>
        <v>109.54321079716647</v>
      </c>
    </row>
    <row r="248" spans="2:13" ht="13.15">
      <c r="B248" s="323" t="str">
        <f t="shared" si="98"/>
        <v>25-29</v>
      </c>
      <c r="C248" s="429">
        <f t="shared" si="100"/>
        <v>64.778545254304319</v>
      </c>
      <c r="D248" s="429">
        <f t="shared" ref="D248:M248" si="102">D78-D214</f>
        <v>96.626416022711027</v>
      </c>
      <c r="E248" s="429">
        <f t="shared" si="102"/>
        <v>123.58218810299797</v>
      </c>
      <c r="F248" s="429">
        <f t="shared" si="102"/>
        <v>144.81500436465552</v>
      </c>
      <c r="G248" s="429">
        <f t="shared" si="102"/>
        <v>160.92452056196697</v>
      </c>
      <c r="H248" s="429">
        <f t="shared" si="102"/>
        <v>173.42459529913648</v>
      </c>
      <c r="I248" s="429">
        <f t="shared" si="102"/>
        <v>186.23061940192204</v>
      </c>
      <c r="J248" s="429">
        <f t="shared" si="102"/>
        <v>196.10229432968998</v>
      </c>
      <c r="K248" s="429">
        <f t="shared" si="102"/>
        <v>202.83212788224779</v>
      </c>
      <c r="L248" s="429">
        <f t="shared" si="102"/>
        <v>207.6781381768302</v>
      </c>
      <c r="M248" s="429">
        <f t="shared" si="102"/>
        <v>211.18240732729222</v>
      </c>
    </row>
    <row r="249" spans="2:13" ht="13.15">
      <c r="B249" s="323" t="str">
        <f t="shared" si="98"/>
        <v>30-34</v>
      </c>
      <c r="C249" s="429">
        <f t="shared" si="100"/>
        <v>187.27098751504778</v>
      </c>
      <c r="D249" s="429">
        <f t="shared" ref="D249:M249" si="103">D79-D215</f>
        <v>181.57131380240705</v>
      </c>
      <c r="E249" s="429">
        <f t="shared" si="103"/>
        <v>182.49731747090354</v>
      </c>
      <c r="F249" s="429">
        <f t="shared" si="103"/>
        <v>187.01225070902512</v>
      </c>
      <c r="G249" s="429">
        <f t="shared" si="103"/>
        <v>193.43604667135932</v>
      </c>
      <c r="H249" s="429">
        <f t="shared" si="103"/>
        <v>200.9018838422482</v>
      </c>
      <c r="I249" s="429">
        <f t="shared" si="103"/>
        <v>210.64754608279574</v>
      </c>
      <c r="J249" s="429">
        <f t="shared" si="103"/>
        <v>220.03008763737944</v>
      </c>
      <c r="K249" s="429">
        <f t="shared" si="103"/>
        <v>228.14497904982224</v>
      </c>
      <c r="L249" s="429">
        <f t="shared" si="103"/>
        <v>235.18707962784842</v>
      </c>
      <c r="M249" s="429">
        <f t="shared" si="103"/>
        <v>241.18195918946296</v>
      </c>
    </row>
    <row r="250" spans="2:13" ht="13.15">
      <c r="B250" s="323" t="str">
        <f t="shared" si="98"/>
        <v>35-39</v>
      </c>
      <c r="C250" s="429">
        <f t="shared" si="100"/>
        <v>280.6177652329219</v>
      </c>
      <c r="D250" s="429">
        <f t="shared" ref="D250:M250" si="104">D80-D216</f>
        <v>263.15762853819712</v>
      </c>
      <c r="E250" s="429">
        <f t="shared" si="104"/>
        <v>248.59709359678453</v>
      </c>
      <c r="F250" s="429">
        <f t="shared" si="104"/>
        <v>236.82267818476419</v>
      </c>
      <c r="G250" s="429">
        <f t="shared" si="104"/>
        <v>228.41793784605343</v>
      </c>
      <c r="H250" s="429">
        <f t="shared" si="104"/>
        <v>223.24002288573197</v>
      </c>
      <c r="I250" s="429">
        <f t="shared" si="104"/>
        <v>222.10653380889289</v>
      </c>
      <c r="J250" s="429">
        <f t="shared" si="104"/>
        <v>222.94966544591284</v>
      </c>
      <c r="K250" s="429">
        <f t="shared" si="104"/>
        <v>224.87215234732295</v>
      </c>
      <c r="L250" s="429">
        <f t="shared" si="104"/>
        <v>227.65622443082339</v>
      </c>
      <c r="M250" s="429">
        <f t="shared" si="104"/>
        <v>230.93997867645984</v>
      </c>
    </row>
    <row r="251" spans="2:13" ht="13.15">
      <c r="B251" s="323" t="str">
        <f t="shared" si="98"/>
        <v>40-44</v>
      </c>
      <c r="C251" s="429">
        <f t="shared" si="100"/>
        <v>292.35449063113816</v>
      </c>
      <c r="D251" s="429">
        <f t="shared" ref="D251:M251" si="105">D81-D217</f>
        <v>283.32577645566357</v>
      </c>
      <c r="E251" s="429">
        <f t="shared" si="105"/>
        <v>272.9465384107462</v>
      </c>
      <c r="F251" s="429">
        <f t="shared" si="105"/>
        <v>261.37986286786338</v>
      </c>
      <c r="G251" s="429">
        <f t="shared" si="105"/>
        <v>250.3058445624103</v>
      </c>
      <c r="H251" s="429">
        <f t="shared" si="105"/>
        <v>240.52199059342831</v>
      </c>
      <c r="I251" s="429">
        <f t="shared" si="105"/>
        <v>233.44894602004075</v>
      </c>
      <c r="J251" s="429">
        <f t="shared" si="105"/>
        <v>227.96738729625</v>
      </c>
      <c r="K251" s="429">
        <f t="shared" si="105"/>
        <v>223.76612826584048</v>
      </c>
      <c r="L251" s="429">
        <f t="shared" si="105"/>
        <v>220.93910934090587</v>
      </c>
      <c r="M251" s="429">
        <f t="shared" si="105"/>
        <v>219.32615102015697</v>
      </c>
    </row>
    <row r="252" spans="2:13" ht="13.15">
      <c r="B252" s="323" t="str">
        <f t="shared" si="98"/>
        <v>45-49</v>
      </c>
      <c r="C252" s="429">
        <f t="shared" si="100"/>
        <v>281.77797850039292</v>
      </c>
      <c r="D252" s="429">
        <f t="shared" ref="D252:M252" si="106">D82-D218</f>
        <v>273.00976512933033</v>
      </c>
      <c r="E252" s="429">
        <f t="shared" si="106"/>
        <v>264.48315190902395</v>
      </c>
      <c r="F252" s="429">
        <f t="shared" si="106"/>
        <v>255.08467839647244</v>
      </c>
      <c r="G252" s="429">
        <f t="shared" si="106"/>
        <v>245.78612790191289</v>
      </c>
      <c r="H252" s="429">
        <f t="shared" si="106"/>
        <v>236.9201976040369</v>
      </c>
      <c r="I252" s="429">
        <f t="shared" si="106"/>
        <v>229.62094495000935</v>
      </c>
      <c r="J252" s="429">
        <f t="shared" si="106"/>
        <v>222.96497610175999</v>
      </c>
      <c r="K252" s="429">
        <f t="shared" si="106"/>
        <v>216.8494317640488</v>
      </c>
      <c r="L252" s="429">
        <f t="shared" si="106"/>
        <v>211.56500321731352</v>
      </c>
      <c r="M252" s="429">
        <f t="shared" si="106"/>
        <v>207.17548032247998</v>
      </c>
    </row>
    <row r="253" spans="2:13" ht="13.15">
      <c r="B253" s="323" t="str">
        <f t="shared" si="98"/>
        <v>50-54</v>
      </c>
      <c r="C253" s="429">
        <f t="shared" si="100"/>
        <v>254.15247790986797</v>
      </c>
      <c r="D253" s="429">
        <f t="shared" ref="D253:M253" si="107">D83-D219</f>
        <v>238.83892612121696</v>
      </c>
      <c r="E253" s="429">
        <f t="shared" si="107"/>
        <v>226.12945691682032</v>
      </c>
      <c r="F253" s="429">
        <f t="shared" si="107"/>
        <v>214.54965012137569</v>
      </c>
      <c r="G253" s="429">
        <f t="shared" si="107"/>
        <v>204.52365062424235</v>
      </c>
      <c r="H253" s="429">
        <f t="shared" si="107"/>
        <v>195.80089327397579</v>
      </c>
      <c r="I253" s="429">
        <f t="shared" si="107"/>
        <v>188.81430186769663</v>
      </c>
      <c r="J253" s="429">
        <f t="shared" si="107"/>
        <v>182.59243521686264</v>
      </c>
      <c r="K253" s="429">
        <f t="shared" si="107"/>
        <v>176.86016563680536</v>
      </c>
      <c r="L253" s="429">
        <f t="shared" si="107"/>
        <v>171.71705588997042</v>
      </c>
      <c r="M253" s="429">
        <f t="shared" si="107"/>
        <v>167.16299411893777</v>
      </c>
    </row>
    <row r="254" spans="2:13" ht="13.15">
      <c r="B254" s="323" t="str">
        <f t="shared" si="98"/>
        <v>55-59</v>
      </c>
      <c r="C254" s="429">
        <f t="shared" si="100"/>
        <v>154.31895219201309</v>
      </c>
      <c r="D254" s="429">
        <f t="shared" ref="D254:M254" si="108">D84-D220</f>
        <v>138.1895077578061</v>
      </c>
      <c r="E254" s="429">
        <f t="shared" si="108"/>
        <v>125.88018758027175</v>
      </c>
      <c r="F254" s="429">
        <f t="shared" si="108"/>
        <v>116.04149525301743</v>
      </c>
      <c r="G254" s="429">
        <f t="shared" si="108"/>
        <v>108.17587513602192</v>
      </c>
      <c r="H254" s="429">
        <f t="shared" si="108"/>
        <v>101.84987424247042</v>
      </c>
      <c r="I254" s="429">
        <f t="shared" si="108"/>
        <v>97.067127475163204</v>
      </c>
      <c r="J254" s="429">
        <f t="shared" si="108"/>
        <v>93.081576379223492</v>
      </c>
      <c r="K254" s="429">
        <f t="shared" si="108"/>
        <v>89.607204429402685</v>
      </c>
      <c r="L254" s="429">
        <f t="shared" si="108"/>
        <v>86.600529442352212</v>
      </c>
      <c r="M254" s="429">
        <f t="shared" si="108"/>
        <v>83.983664648207707</v>
      </c>
    </row>
    <row r="255" spans="2:13" ht="13.15">
      <c r="B255" s="323" t="str">
        <f t="shared" si="98"/>
        <v>60-64</v>
      </c>
      <c r="C255" s="429">
        <f t="shared" si="100"/>
        <v>47.928644605598087</v>
      </c>
      <c r="D255" s="429">
        <f t="shared" ref="D255:M255" si="109">D85-D221</f>
        <v>48.755977489017738</v>
      </c>
      <c r="E255" s="429">
        <f t="shared" si="109"/>
        <v>46.982102174441494</v>
      </c>
      <c r="F255" s="429">
        <f t="shared" si="109"/>
        <v>44.294872852380813</v>
      </c>
      <c r="G255" s="429">
        <f t="shared" si="109"/>
        <v>41.485221823956564</v>
      </c>
      <c r="H255" s="429">
        <f t="shared" si="109"/>
        <v>38.923023517976176</v>
      </c>
      <c r="I255" s="429">
        <f t="shared" si="109"/>
        <v>36.885995227461031</v>
      </c>
      <c r="J255" s="429">
        <f t="shared" si="109"/>
        <v>35.151285160759727</v>
      </c>
      <c r="K255" s="429">
        <f t="shared" si="109"/>
        <v>33.643682369666223</v>
      </c>
      <c r="L255" s="429">
        <f t="shared" si="109"/>
        <v>32.363249616602005</v>
      </c>
      <c r="M255" s="429">
        <f t="shared" si="109"/>
        <v>31.273853945344833</v>
      </c>
    </row>
    <row r="256" spans="2:13" ht="13.15">
      <c r="B256" s="323" t="str">
        <f t="shared" si="98"/>
        <v>65 plus</v>
      </c>
      <c r="C256" s="429">
        <f t="shared" si="100"/>
        <v>9.0335647131641856</v>
      </c>
      <c r="D256" s="429">
        <f t="shared" ref="D256:M256" si="110">D86-D222</f>
        <v>12.449350975307386</v>
      </c>
      <c r="E256" s="429">
        <f t="shared" si="110"/>
        <v>14.621356408848527</v>
      </c>
      <c r="F256" s="429">
        <f t="shared" si="110"/>
        <v>15.699118253063531</v>
      </c>
      <c r="G256" s="429">
        <f t="shared" si="110"/>
        <v>16.002376907024342</v>
      </c>
      <c r="H256" s="429">
        <f t="shared" si="110"/>
        <v>15.83566097078166</v>
      </c>
      <c r="I256" s="429">
        <f t="shared" si="110"/>
        <v>15.484330152307265</v>
      </c>
      <c r="J256" s="429">
        <f t="shared" si="110"/>
        <v>15.013839008754577</v>
      </c>
      <c r="K256" s="429">
        <f t="shared" si="110"/>
        <v>14.492047049494069</v>
      </c>
      <c r="L256" s="429">
        <f t="shared" si="110"/>
        <v>13.981476054550781</v>
      </c>
      <c r="M256" s="429">
        <f t="shared" si="110"/>
        <v>13.508689850762778</v>
      </c>
    </row>
    <row r="257" spans="1:13" ht="13.15">
      <c r="B257" s="323" t="str">
        <f t="shared" si="98"/>
        <v>Total</v>
      </c>
      <c r="C257" s="429">
        <f>SUM(C247:C256)</f>
        <v>1588.7678271950592</v>
      </c>
      <c r="D257" s="429">
        <f t="shared" ref="D257:M257" si="111">SUM(D247:D256)</f>
        <v>1582.8637973944458</v>
      </c>
      <c r="E257" s="429">
        <f t="shared" si="111"/>
        <v>1573.2729389699202</v>
      </c>
      <c r="F257" s="429">
        <f t="shared" si="111"/>
        <v>1556.6862013722355</v>
      </c>
      <c r="G257" s="429">
        <f t="shared" si="111"/>
        <v>1538.4983150355881</v>
      </c>
      <c r="H257" s="429">
        <f t="shared" si="111"/>
        <v>1522.49067085809</v>
      </c>
      <c r="I257" s="429">
        <f t="shared" si="111"/>
        <v>1521.5229115995951</v>
      </c>
      <c r="J257" s="429">
        <f t="shared" si="111"/>
        <v>1521.1710279283679</v>
      </c>
      <c r="K257" s="429">
        <f t="shared" si="111"/>
        <v>1518.5334571307708</v>
      </c>
      <c r="L257" s="429">
        <f t="shared" si="111"/>
        <v>1516.4407163359012</v>
      </c>
      <c r="M257" s="429">
        <f t="shared" si="111"/>
        <v>1515.2783898962716</v>
      </c>
    </row>
    <row r="258" spans="1:13">
      <c r="A258" s="1080">
        <f>SUM(C258:M258)</f>
        <v>0</v>
      </c>
      <c r="B258" s="1080"/>
      <c r="C258" s="1080">
        <f t="shared" ref="C258:M258" si="112">SUM(C247:C256)-C257</f>
        <v>0</v>
      </c>
      <c r="D258" s="1080">
        <f t="shared" si="112"/>
        <v>0</v>
      </c>
      <c r="E258" s="1080">
        <f t="shared" si="112"/>
        <v>0</v>
      </c>
      <c r="F258" s="1080">
        <f t="shared" si="112"/>
        <v>0</v>
      </c>
      <c r="G258" s="1080">
        <f t="shared" si="112"/>
        <v>0</v>
      </c>
      <c r="H258" s="1080">
        <f t="shared" si="112"/>
        <v>0</v>
      </c>
      <c r="I258" s="1080">
        <f t="shared" si="112"/>
        <v>0</v>
      </c>
      <c r="J258" s="1080">
        <f t="shared" si="112"/>
        <v>0</v>
      </c>
      <c r="K258" s="1080">
        <f t="shared" si="112"/>
        <v>0</v>
      </c>
      <c r="L258" s="1080">
        <f t="shared" si="112"/>
        <v>0</v>
      </c>
      <c r="M258" s="1080">
        <f t="shared" si="112"/>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3">B246</f>
        <v>Age group</v>
      </c>
      <c r="C262" s="323" t="str">
        <f t="shared" ref="C262:M262" si="114">C246</f>
        <v>2019/20</v>
      </c>
      <c r="D262" s="323" t="str">
        <f t="shared" si="114"/>
        <v>2020/21</v>
      </c>
      <c r="E262" s="323" t="str">
        <f t="shared" si="114"/>
        <v>2021/22</v>
      </c>
      <c r="F262" s="323" t="str">
        <f t="shared" si="114"/>
        <v>2022/23</v>
      </c>
      <c r="G262" s="323" t="str">
        <f t="shared" si="114"/>
        <v>2023/24</v>
      </c>
      <c r="H262" s="323" t="str">
        <f t="shared" si="114"/>
        <v>2024/25</v>
      </c>
      <c r="I262" s="323" t="str">
        <f t="shared" si="114"/>
        <v>2025/26</v>
      </c>
      <c r="J262" s="323" t="str">
        <f t="shared" si="114"/>
        <v>2026/27</v>
      </c>
      <c r="K262" s="323" t="str">
        <f t="shared" si="114"/>
        <v>2027/28</v>
      </c>
      <c r="L262" s="323" t="str">
        <f t="shared" si="114"/>
        <v>2028/29</v>
      </c>
      <c r="M262" s="323" t="str">
        <f t="shared" si="114"/>
        <v>2029/30</v>
      </c>
    </row>
    <row r="263" spans="1:13" ht="13.15">
      <c r="B263" s="323" t="str">
        <f t="shared" si="113"/>
        <v>20-24</v>
      </c>
      <c r="C263" s="429">
        <f t="shared" ref="C263:C272" si="115">C93-C229</f>
        <v>108.81165901836891</v>
      </c>
      <c r="D263" s="429">
        <f t="shared" ref="D263:M263" si="116">D93-D229</f>
        <v>203.43567575560633</v>
      </c>
      <c r="E263" s="429">
        <f t="shared" si="116"/>
        <v>267.48150126299822</v>
      </c>
      <c r="F263" s="429">
        <f t="shared" si="116"/>
        <v>310.39503428024562</v>
      </c>
      <c r="G263" s="429">
        <f t="shared" si="116"/>
        <v>337.27204639700039</v>
      </c>
      <c r="H263" s="429">
        <f t="shared" si="116"/>
        <v>355.21741834308574</v>
      </c>
      <c r="I263" s="429">
        <f t="shared" si="116"/>
        <v>375.83025936019521</v>
      </c>
      <c r="J263" s="429">
        <f t="shared" si="116"/>
        <v>389.66292408550208</v>
      </c>
      <c r="K263" s="429">
        <f t="shared" si="116"/>
        <v>396.8230512503863</v>
      </c>
      <c r="L263" s="429">
        <f t="shared" si="116"/>
        <v>401.09818568133772</v>
      </c>
      <c r="M263" s="429">
        <f t="shared" si="116"/>
        <v>403.71716066878611</v>
      </c>
    </row>
    <row r="264" spans="1:13" ht="13.15">
      <c r="B264" s="323" t="str">
        <f t="shared" si="113"/>
        <v>25-29</v>
      </c>
      <c r="C264" s="429">
        <f t="shared" si="115"/>
        <v>556.34321672219482</v>
      </c>
      <c r="D264" s="429">
        <f t="shared" ref="D264:M264" si="117">D94-D230</f>
        <v>591.45792283727224</v>
      </c>
      <c r="E264" s="429">
        <f t="shared" si="117"/>
        <v>629.79082010870434</v>
      </c>
      <c r="F264" s="429">
        <f t="shared" si="117"/>
        <v>665.63056611529123</v>
      </c>
      <c r="G264" s="429">
        <f t="shared" si="117"/>
        <v>694.44387372987899</v>
      </c>
      <c r="H264" s="429">
        <f t="shared" si="117"/>
        <v>718.57336365455512</v>
      </c>
      <c r="I264" s="429">
        <f t="shared" si="117"/>
        <v>749.92897459372375</v>
      </c>
      <c r="J264" s="429">
        <f t="shared" si="117"/>
        <v>775.17734851642763</v>
      </c>
      <c r="K264" s="429">
        <f t="shared" si="117"/>
        <v>792.25616842571173</v>
      </c>
      <c r="L264" s="429">
        <f t="shared" si="117"/>
        <v>804.74912937342287</v>
      </c>
      <c r="M264" s="429">
        <f t="shared" si="117"/>
        <v>813.94706851559567</v>
      </c>
    </row>
    <row r="265" spans="1:13" ht="13.15">
      <c r="B265" s="323" t="str">
        <f t="shared" si="113"/>
        <v>30-34</v>
      </c>
      <c r="C265" s="429">
        <f t="shared" si="115"/>
        <v>873.63183246167637</v>
      </c>
      <c r="D265" s="429">
        <f t="shared" ref="D265:M265" si="118">D95-D231</f>
        <v>850.77415772166455</v>
      </c>
      <c r="E265" s="429">
        <f t="shared" si="118"/>
        <v>837.83568306163295</v>
      </c>
      <c r="F265" s="429">
        <f t="shared" si="118"/>
        <v>833.24278993745361</v>
      </c>
      <c r="G265" s="429">
        <f t="shared" si="118"/>
        <v>833.50976136303677</v>
      </c>
      <c r="H265" s="429">
        <f t="shared" si="118"/>
        <v>838.1003123675772</v>
      </c>
      <c r="I265" s="429">
        <f t="shared" si="118"/>
        <v>852.7194382284473</v>
      </c>
      <c r="J265" s="429">
        <f t="shared" si="118"/>
        <v>868.54526509050731</v>
      </c>
      <c r="K265" s="429">
        <f t="shared" si="118"/>
        <v>882.51135519050274</v>
      </c>
      <c r="L265" s="429">
        <f t="shared" si="118"/>
        <v>895.19058422657179</v>
      </c>
      <c r="M265" s="429">
        <f t="shared" si="118"/>
        <v>906.4153687275724</v>
      </c>
    </row>
    <row r="266" spans="1:13" ht="13.15">
      <c r="B266" s="323" t="str">
        <f t="shared" si="113"/>
        <v>35-39</v>
      </c>
      <c r="C266" s="429">
        <f t="shared" si="115"/>
        <v>1108.3640920489254</v>
      </c>
      <c r="D266" s="429">
        <f t="shared" ref="D266:M266" si="119">D96-D232</f>
        <v>1048.3579624787808</v>
      </c>
      <c r="E266" s="429">
        <f t="shared" si="119"/>
        <v>998.14143031761375</v>
      </c>
      <c r="F266" s="429">
        <f t="shared" si="119"/>
        <v>957.32905096880506</v>
      </c>
      <c r="G266" s="429">
        <f t="shared" si="119"/>
        <v>924.54681580123065</v>
      </c>
      <c r="H266" s="429">
        <f t="shared" si="119"/>
        <v>899.94396931059123</v>
      </c>
      <c r="I266" s="429">
        <f t="shared" si="119"/>
        <v>887.38667252284756</v>
      </c>
      <c r="J266" s="429">
        <f t="shared" si="119"/>
        <v>880.43732944126248</v>
      </c>
      <c r="K266" s="429">
        <f t="shared" si="119"/>
        <v>876.71902720285561</v>
      </c>
      <c r="L266" s="429">
        <f t="shared" si="119"/>
        <v>876.09770148322991</v>
      </c>
      <c r="M266" s="429">
        <f t="shared" si="119"/>
        <v>877.73498113920687</v>
      </c>
    </row>
    <row r="267" spans="1:13" ht="13.15">
      <c r="B267" s="323" t="str">
        <f t="shared" si="113"/>
        <v>40-44</v>
      </c>
      <c r="C267" s="429">
        <f t="shared" si="115"/>
        <v>1022.4390239468852</v>
      </c>
      <c r="D267" s="429">
        <f t="shared" ref="D267:M267" si="120">D97-D233</f>
        <v>1010.5730709833475</v>
      </c>
      <c r="E267" s="429">
        <f t="shared" si="120"/>
        <v>989.24787025699368</v>
      </c>
      <c r="F267" s="429">
        <f t="shared" si="120"/>
        <v>963.11805127650928</v>
      </c>
      <c r="G267" s="429">
        <f t="shared" si="120"/>
        <v>934.94729100441452</v>
      </c>
      <c r="H267" s="429">
        <f t="shared" si="120"/>
        <v>907.86746168650313</v>
      </c>
      <c r="I267" s="429">
        <f t="shared" si="120"/>
        <v>887.27811462910108</v>
      </c>
      <c r="J267" s="429">
        <f t="shared" si="120"/>
        <v>869.58685179465101</v>
      </c>
      <c r="K267" s="429">
        <f t="shared" si="120"/>
        <v>854.15772458868992</v>
      </c>
      <c r="L267" s="429">
        <f t="shared" si="120"/>
        <v>841.82732737148137</v>
      </c>
      <c r="M267" s="429">
        <f t="shared" si="120"/>
        <v>832.50767587845371</v>
      </c>
    </row>
    <row r="268" spans="1:13" ht="13.15">
      <c r="B268" s="323" t="str">
        <f t="shared" si="113"/>
        <v>45-49</v>
      </c>
      <c r="C268" s="429">
        <f t="shared" si="115"/>
        <v>921.97422682870524</v>
      </c>
      <c r="D268" s="429">
        <f t="shared" ref="D268:M268" si="121">D98-D234</f>
        <v>907.21186009294274</v>
      </c>
      <c r="E268" s="429">
        <f t="shared" si="121"/>
        <v>892.84664565151695</v>
      </c>
      <c r="F268" s="429">
        <f t="shared" si="121"/>
        <v>877.34077477236485</v>
      </c>
      <c r="G268" s="429">
        <f t="shared" si="121"/>
        <v>859.9545041752117</v>
      </c>
      <c r="H268" s="429">
        <f t="shared" si="121"/>
        <v>841.8023850789657</v>
      </c>
      <c r="I268" s="429">
        <f t="shared" si="121"/>
        <v>826.94163399498825</v>
      </c>
      <c r="J268" s="429">
        <f t="shared" si="121"/>
        <v>812.12447915144094</v>
      </c>
      <c r="K268" s="429">
        <f t="shared" si="121"/>
        <v>797.09675662048528</v>
      </c>
      <c r="L268" s="429">
        <f t="shared" si="121"/>
        <v>783.06857059133858</v>
      </c>
      <c r="M268" s="429">
        <f t="shared" si="121"/>
        <v>770.48302369370742</v>
      </c>
    </row>
    <row r="269" spans="1:13" ht="13.15">
      <c r="B269" s="323" t="str">
        <f t="shared" si="113"/>
        <v>50-54</v>
      </c>
      <c r="C269" s="429">
        <f t="shared" si="115"/>
        <v>673.30482308213516</v>
      </c>
      <c r="D269" s="429">
        <f t="shared" ref="D269:M269" si="122">D99-D235</f>
        <v>676.48041426371697</v>
      </c>
      <c r="E269" s="429">
        <f t="shared" si="122"/>
        <v>674.99839922449814</v>
      </c>
      <c r="F269" s="429">
        <f t="shared" si="122"/>
        <v>670.50938550523074</v>
      </c>
      <c r="G269" s="429">
        <f t="shared" si="122"/>
        <v>663.58037683136195</v>
      </c>
      <c r="H269" s="429">
        <f t="shared" si="122"/>
        <v>655.31621904544681</v>
      </c>
      <c r="I269" s="429">
        <f t="shared" si="122"/>
        <v>648.67790683850558</v>
      </c>
      <c r="J269" s="429">
        <f t="shared" si="122"/>
        <v>641.1570742356256</v>
      </c>
      <c r="K269" s="429">
        <f t="shared" si="122"/>
        <v>632.45208676179254</v>
      </c>
      <c r="L269" s="429">
        <f t="shared" si="122"/>
        <v>623.42377766198297</v>
      </c>
      <c r="M269" s="429">
        <f t="shared" si="122"/>
        <v>614.4580232572888</v>
      </c>
    </row>
    <row r="270" spans="1:13" ht="13.15">
      <c r="B270" s="323" t="str">
        <f t="shared" si="113"/>
        <v>55-59</v>
      </c>
      <c r="C270" s="429">
        <f t="shared" si="115"/>
        <v>337.76083320353007</v>
      </c>
      <c r="D270" s="429">
        <f t="shared" ref="D270:M270" si="123">D100-D236</f>
        <v>335.43352345529775</v>
      </c>
      <c r="E270" s="429">
        <f t="shared" si="123"/>
        <v>333.93353477568502</v>
      </c>
      <c r="F270" s="429">
        <f t="shared" si="123"/>
        <v>332.32715281675638</v>
      </c>
      <c r="G270" s="429">
        <f t="shared" si="123"/>
        <v>330.05938100037037</v>
      </c>
      <c r="H270" s="429">
        <f t="shared" si="123"/>
        <v>327.40624305688073</v>
      </c>
      <c r="I270" s="429">
        <f t="shared" si="123"/>
        <v>325.82386903008063</v>
      </c>
      <c r="J270" s="429">
        <f t="shared" si="123"/>
        <v>323.69285368397584</v>
      </c>
      <c r="K270" s="429">
        <f t="shared" si="123"/>
        <v>320.76543584475155</v>
      </c>
      <c r="L270" s="429">
        <f t="shared" si="123"/>
        <v>317.46881371543225</v>
      </c>
      <c r="M270" s="429">
        <f t="shared" si="123"/>
        <v>313.9572668719569</v>
      </c>
    </row>
    <row r="271" spans="1:13" ht="13.15">
      <c r="B271" s="323" t="str">
        <f t="shared" si="113"/>
        <v>60-64</v>
      </c>
      <c r="C271" s="429">
        <f t="shared" si="115"/>
        <v>102.42059129026751</v>
      </c>
      <c r="D271" s="429">
        <f t="shared" ref="D271:M271" si="124">D101-D237</f>
        <v>108.445532216586</v>
      </c>
      <c r="E271" s="429">
        <f t="shared" si="124"/>
        <v>111.10777874947865</v>
      </c>
      <c r="F271" s="429">
        <f t="shared" si="124"/>
        <v>112.1389613486399</v>
      </c>
      <c r="G271" s="429">
        <f t="shared" si="124"/>
        <v>112.2173505563814</v>
      </c>
      <c r="H271" s="429">
        <f t="shared" si="124"/>
        <v>111.88231976842206</v>
      </c>
      <c r="I271" s="429">
        <f t="shared" si="124"/>
        <v>111.94929908005894</v>
      </c>
      <c r="J271" s="429">
        <f t="shared" si="124"/>
        <v>111.72197407453275</v>
      </c>
      <c r="K271" s="429">
        <f t="shared" si="124"/>
        <v>111.12476033252936</v>
      </c>
      <c r="L271" s="429">
        <f t="shared" si="124"/>
        <v>110.36287133810119</v>
      </c>
      <c r="M271" s="429">
        <f t="shared" si="124"/>
        <v>109.49335674717744</v>
      </c>
    </row>
    <row r="272" spans="1:13" ht="13.15">
      <c r="B272" s="323" t="str">
        <f t="shared" si="113"/>
        <v>65 plus</v>
      </c>
      <c r="C272" s="429">
        <f t="shared" si="115"/>
        <v>31.163747649960566</v>
      </c>
      <c r="D272" s="429">
        <f t="shared" ref="D272:M272" si="125">D102-D238</f>
        <v>37.748467953608895</v>
      </c>
      <c r="E272" s="429">
        <f t="shared" si="125"/>
        <v>42.757417275866629</v>
      </c>
      <c r="F272" s="429">
        <f t="shared" si="125"/>
        <v>46.309655603338285</v>
      </c>
      <c r="G272" s="429">
        <f t="shared" si="125"/>
        <v>48.663901679586722</v>
      </c>
      <c r="H272" s="429">
        <f t="shared" si="125"/>
        <v>50.183384919809527</v>
      </c>
      <c r="I272" s="429">
        <f t="shared" si="125"/>
        <v>51.381066894692992</v>
      </c>
      <c r="J272" s="429">
        <f t="shared" si="125"/>
        <v>52.151615043660165</v>
      </c>
      <c r="K272" s="429">
        <f t="shared" si="125"/>
        <v>52.545401794325443</v>
      </c>
      <c r="L272" s="429">
        <f t="shared" si="125"/>
        <v>52.700818894512082</v>
      </c>
      <c r="M272" s="429">
        <f t="shared" si="125"/>
        <v>52.690454152319617</v>
      </c>
    </row>
    <row r="273" spans="1:13" ht="13.15">
      <c r="B273" s="323" t="str">
        <f t="shared" si="113"/>
        <v>Total</v>
      </c>
      <c r="C273" s="429">
        <f>SUM(C263:C272)</f>
        <v>5736.2140462526486</v>
      </c>
      <c r="D273" s="429">
        <f t="shared" ref="D273:M273" si="126">SUM(D263:D272)</f>
        <v>5769.9185877588243</v>
      </c>
      <c r="E273" s="429">
        <f t="shared" si="126"/>
        <v>5778.1410806849881</v>
      </c>
      <c r="F273" s="429">
        <f t="shared" si="126"/>
        <v>5768.341422624635</v>
      </c>
      <c r="G273" s="429">
        <f t="shared" si="126"/>
        <v>5739.1953025384728</v>
      </c>
      <c r="H273" s="429">
        <f t="shared" si="126"/>
        <v>5706.2930772318377</v>
      </c>
      <c r="I273" s="429">
        <f t="shared" si="126"/>
        <v>5717.9172351726411</v>
      </c>
      <c r="J273" s="429">
        <f t="shared" si="126"/>
        <v>5724.2577151175856</v>
      </c>
      <c r="K273" s="429">
        <f t="shared" si="126"/>
        <v>5716.4517680120307</v>
      </c>
      <c r="L273" s="429">
        <f t="shared" si="126"/>
        <v>5705.9877803374111</v>
      </c>
      <c r="M273" s="429">
        <f t="shared" si="126"/>
        <v>5695.4043796520655</v>
      </c>
    </row>
    <row r="274" spans="1:13">
      <c r="A274" s="1080">
        <f>SUM(C274:M274)</f>
        <v>0</v>
      </c>
      <c r="B274" s="1080"/>
      <c r="C274" s="1080">
        <f t="shared" ref="C274:M274" si="127">SUM(C263:C272)-C273</f>
        <v>0</v>
      </c>
      <c r="D274" s="1080">
        <f t="shared" si="127"/>
        <v>0</v>
      </c>
      <c r="E274" s="1080">
        <f t="shared" si="127"/>
        <v>0</v>
      </c>
      <c r="F274" s="1080">
        <f t="shared" si="127"/>
        <v>0</v>
      </c>
      <c r="G274" s="1080">
        <f t="shared" si="127"/>
        <v>0</v>
      </c>
      <c r="H274" s="1080">
        <f t="shared" si="127"/>
        <v>0</v>
      </c>
      <c r="I274" s="1080">
        <f t="shared" si="127"/>
        <v>0</v>
      </c>
      <c r="J274" s="1080">
        <f t="shared" si="127"/>
        <v>0</v>
      </c>
      <c r="K274" s="1080">
        <f t="shared" si="127"/>
        <v>0</v>
      </c>
      <c r="L274" s="1080">
        <f t="shared" si="127"/>
        <v>0</v>
      </c>
      <c r="M274" s="1080">
        <f t="shared" si="127"/>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28">D262</f>
        <v>2020/21</v>
      </c>
      <c r="E278" s="311" t="str">
        <f t="shared" si="128"/>
        <v>2021/22</v>
      </c>
      <c r="F278" s="311" t="str">
        <f t="shared" si="128"/>
        <v>2022/23</v>
      </c>
      <c r="G278" s="311" t="str">
        <f t="shared" si="128"/>
        <v>2023/24</v>
      </c>
      <c r="H278" s="311" t="str">
        <f t="shared" si="128"/>
        <v>2024/25</v>
      </c>
      <c r="I278" s="311" t="str">
        <f t="shared" si="128"/>
        <v>2025/26</v>
      </c>
      <c r="J278" s="311" t="str">
        <f t="shared" si="128"/>
        <v>2026/27</v>
      </c>
      <c r="K278" s="311" t="str">
        <f t="shared" si="128"/>
        <v>2027/28</v>
      </c>
      <c r="L278" s="311" t="str">
        <f t="shared" si="128"/>
        <v>2028/29</v>
      </c>
      <c r="M278" s="311" t="str">
        <f t="shared" si="128"/>
        <v>2029/30</v>
      </c>
    </row>
    <row r="279" spans="1:13" ht="13.15">
      <c r="B279" s="311" t="s">
        <v>565</v>
      </c>
      <c r="C279" s="429">
        <f>C223+C239</f>
        <v>904.75612655229156</v>
      </c>
      <c r="D279" s="429">
        <f t="shared" ref="D279:M279" si="129">D223+D239</f>
        <v>927.90960347935845</v>
      </c>
      <c r="E279" s="429">
        <f t="shared" si="129"/>
        <v>937.20885924774961</v>
      </c>
      <c r="F279" s="429">
        <f t="shared" si="129"/>
        <v>946.01614334768078</v>
      </c>
      <c r="G279" s="429">
        <f t="shared" si="129"/>
        <v>941.23599913503222</v>
      </c>
      <c r="H279" s="429">
        <f t="shared" si="129"/>
        <v>935.10532657639658</v>
      </c>
      <c r="I279" s="429">
        <f t="shared" si="129"/>
        <v>935.63756084997067</v>
      </c>
      <c r="J279" s="429">
        <f t="shared" si="129"/>
        <v>934.92249465099007</v>
      </c>
      <c r="K279" s="429">
        <f t="shared" si="129"/>
        <v>931.69728519687692</v>
      </c>
      <c r="L279" s="429">
        <f t="shared" si="129"/>
        <v>927.93567835117085</v>
      </c>
      <c r="M279" s="429">
        <f t="shared" si="129"/>
        <v>924.11889154739254</v>
      </c>
    </row>
    <row r="280" spans="1:13" ht="13.15">
      <c r="B280" s="311" t="s">
        <v>566</v>
      </c>
      <c r="C280" s="429">
        <f>C155+C171</f>
        <v>234.77296449813483</v>
      </c>
      <c r="D280" s="429">
        <f t="shared" ref="D280:M280" si="130">D155+D171</f>
        <v>238.3912973543886</v>
      </c>
      <c r="E280" s="429">
        <f t="shared" si="130"/>
        <v>238.65079179152505</v>
      </c>
      <c r="F280" s="429">
        <f t="shared" si="130"/>
        <v>237.02309621475871</v>
      </c>
      <c r="G280" s="429">
        <f t="shared" si="130"/>
        <v>233.9739971949607</v>
      </c>
      <c r="H280" s="429">
        <f t="shared" si="130"/>
        <v>230.47323389088388</v>
      </c>
      <c r="I280" s="429">
        <f t="shared" si="130"/>
        <v>227.88823504753421</v>
      </c>
      <c r="J280" s="429">
        <f t="shared" si="130"/>
        <v>225.11461585740977</v>
      </c>
      <c r="K280" s="429">
        <f t="shared" si="130"/>
        <v>222.00001450420118</v>
      </c>
      <c r="L280" s="429">
        <f t="shared" si="130"/>
        <v>218.8593490912715</v>
      </c>
      <c r="M280" s="429">
        <f t="shared" si="130"/>
        <v>215.7793367550903</v>
      </c>
    </row>
    <row r="281" spans="1:13" ht="13.15">
      <c r="B281" s="311" t="s">
        <v>567</v>
      </c>
      <c r="C281" s="429">
        <f>C189+C205</f>
        <v>3.6081186024951402</v>
      </c>
      <c r="D281" s="429">
        <f t="shared" ref="D281:M281" si="131">D189+D205</f>
        <v>3.5851109888032147</v>
      </c>
      <c r="E281" s="429">
        <f t="shared" si="131"/>
        <v>3.545736210662056</v>
      </c>
      <c r="F281" s="429">
        <f t="shared" si="131"/>
        <v>3.4990152589884969</v>
      </c>
      <c r="G281" s="429">
        <f t="shared" si="131"/>
        <v>3.4416292777583983</v>
      </c>
      <c r="H281" s="429">
        <f t="shared" si="131"/>
        <v>3.3859201245273161</v>
      </c>
      <c r="I281" s="429">
        <f t="shared" si="131"/>
        <v>3.3543310694383104</v>
      </c>
      <c r="J281" s="429">
        <f t="shared" si="131"/>
        <v>3.3238243248576467</v>
      </c>
      <c r="K281" s="429">
        <f t="shared" si="131"/>
        <v>3.290383824762416</v>
      </c>
      <c r="L281" s="429">
        <f t="shared" si="131"/>
        <v>3.2593293519188498</v>
      </c>
      <c r="M281" s="429">
        <f t="shared" si="131"/>
        <v>3.2317392468078463</v>
      </c>
    </row>
    <row r="282" spans="1:13" ht="13.15">
      <c r="B282" s="311" t="s">
        <v>568</v>
      </c>
      <c r="C282" s="429">
        <f>C121+C137</f>
        <v>666.37504345166144</v>
      </c>
      <c r="D282" s="429">
        <f t="shared" ref="D282:M282" si="132">D121+D137</f>
        <v>685.93319513616643</v>
      </c>
      <c r="E282" s="429">
        <f t="shared" si="132"/>
        <v>695.01233124556256</v>
      </c>
      <c r="F282" s="429">
        <f t="shared" si="132"/>
        <v>705.49403187393364</v>
      </c>
      <c r="G282" s="429">
        <f t="shared" si="132"/>
        <v>703.82037266231293</v>
      </c>
      <c r="H282" s="429">
        <f t="shared" si="132"/>
        <v>701.24617256098531</v>
      </c>
      <c r="I282" s="429">
        <f t="shared" si="132"/>
        <v>704.39499473299816</v>
      </c>
      <c r="J282" s="429">
        <f t="shared" si="132"/>
        <v>706.48405446872277</v>
      </c>
      <c r="K282" s="429">
        <f t="shared" si="132"/>
        <v>706.40688686791327</v>
      </c>
      <c r="L282" s="429">
        <f t="shared" si="132"/>
        <v>705.81699990798074</v>
      </c>
      <c r="M282" s="429">
        <f t="shared" si="132"/>
        <v>705.10781554549453</v>
      </c>
    </row>
    <row r="283" spans="1:13">
      <c r="A283" s="1080">
        <f>SUM(C283:M283)</f>
        <v>0</v>
      </c>
      <c r="B283" s="1080"/>
      <c r="C283" s="1080">
        <f>C280+C281+C282-C279</f>
        <v>0</v>
      </c>
      <c r="D283" s="1080">
        <f t="shared" ref="D283:M283" si="133">D280+D281+D282-D279</f>
        <v>0</v>
      </c>
      <c r="E283" s="1080">
        <f t="shared" si="133"/>
        <v>0</v>
      </c>
      <c r="F283" s="1080">
        <f t="shared" si="133"/>
        <v>0</v>
      </c>
      <c r="G283" s="1080">
        <f t="shared" si="133"/>
        <v>0</v>
      </c>
      <c r="H283" s="1080">
        <f t="shared" si="133"/>
        <v>0</v>
      </c>
      <c r="I283" s="1080">
        <f t="shared" si="133"/>
        <v>0</v>
      </c>
      <c r="J283" s="1080">
        <f t="shared" si="133"/>
        <v>0</v>
      </c>
      <c r="K283" s="1080">
        <f t="shared" si="133"/>
        <v>0</v>
      </c>
      <c r="L283" s="1080">
        <f t="shared" si="133"/>
        <v>0</v>
      </c>
      <c r="M283" s="1080">
        <f t="shared" si="133"/>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4">D278</f>
        <v>2020/21</v>
      </c>
      <c r="E289" s="311" t="str">
        <f t="shared" si="134"/>
        <v>2021/22</v>
      </c>
      <c r="F289" s="311" t="str">
        <f t="shared" si="134"/>
        <v>2022/23</v>
      </c>
      <c r="G289" s="311" t="str">
        <f t="shared" si="134"/>
        <v>2023/24</v>
      </c>
      <c r="H289" s="311" t="str">
        <f t="shared" si="134"/>
        <v>2024/25</v>
      </c>
      <c r="I289" s="311" t="str">
        <f t="shared" si="134"/>
        <v>2025/26</v>
      </c>
      <c r="J289" s="311" t="str">
        <f t="shared" si="134"/>
        <v>2026/27</v>
      </c>
      <c r="K289" s="311" t="str">
        <f t="shared" si="134"/>
        <v>2027/28</v>
      </c>
      <c r="L289" s="311" t="str">
        <f t="shared" si="134"/>
        <v>2028/29</v>
      </c>
      <c r="M289" s="311" t="str">
        <f t="shared" si="134"/>
        <v>2029/30</v>
      </c>
    </row>
    <row r="290" spans="2:13" s="312" customFormat="1" ht="15">
      <c r="B290" s="325"/>
      <c r="C290" s="429">
        <f>C53+C69-C15</f>
        <v>0</v>
      </c>
      <c r="D290" s="429">
        <f>D53+D69-D15</f>
        <v>0</v>
      </c>
      <c r="E290" s="429">
        <f>E53+E69-E15</f>
        <v>0</v>
      </c>
      <c r="F290" s="429">
        <f t="shared" ref="F290:M290" si="135">F53+F69-F15</f>
        <v>0</v>
      </c>
      <c r="G290" s="429">
        <f t="shared" si="135"/>
        <v>0</v>
      </c>
      <c r="H290" s="429">
        <f t="shared" si="135"/>
        <v>0</v>
      </c>
      <c r="I290" s="429">
        <f t="shared" si="135"/>
        <v>0</v>
      </c>
      <c r="J290" s="429">
        <f t="shared" si="135"/>
        <v>0</v>
      </c>
      <c r="K290" s="429">
        <f t="shared" si="135"/>
        <v>0</v>
      </c>
      <c r="L290" s="429">
        <f t="shared" si="135"/>
        <v>0</v>
      </c>
      <c r="M290" s="429">
        <f t="shared" si="135"/>
        <v>0</v>
      </c>
    </row>
    <row r="291" spans="2:13" ht="15">
      <c r="B291" s="325"/>
      <c r="H291" s="312"/>
    </row>
    <row r="292" spans="2:13" ht="15">
      <c r="B292" s="325" t="s">
        <v>263</v>
      </c>
      <c r="H292" s="312"/>
    </row>
    <row r="293" spans="2:13" ht="15">
      <c r="B293" s="325"/>
      <c r="C293" s="350" t="str">
        <f t="shared" ref="C293:M293" si="136">C262</f>
        <v>2019/20</v>
      </c>
      <c r="D293" s="350" t="str">
        <f t="shared" si="136"/>
        <v>2020/21</v>
      </c>
      <c r="E293" s="350" t="str">
        <f t="shared" si="136"/>
        <v>2021/22</v>
      </c>
      <c r="F293" s="350" t="str">
        <f t="shared" si="136"/>
        <v>2022/23</v>
      </c>
      <c r="G293" s="350" t="str">
        <f t="shared" si="136"/>
        <v>2023/24</v>
      </c>
      <c r="H293" s="350" t="str">
        <f t="shared" si="136"/>
        <v>2024/25</v>
      </c>
      <c r="I293" s="350" t="str">
        <f t="shared" si="136"/>
        <v>2025/26</v>
      </c>
      <c r="J293" s="350" t="str">
        <f t="shared" si="136"/>
        <v>2026/27</v>
      </c>
      <c r="K293" s="350" t="str">
        <f t="shared" si="136"/>
        <v>2027/28</v>
      </c>
      <c r="L293" s="350" t="str">
        <f t="shared" si="136"/>
        <v>2028/29</v>
      </c>
      <c r="M293" s="350" t="str">
        <f t="shared" si="136"/>
        <v>2029/30</v>
      </c>
    </row>
    <row r="294" spans="2:13" s="312" customFormat="1" ht="13.15">
      <c r="B294" s="348" t="s">
        <v>267</v>
      </c>
      <c r="C294" s="429">
        <f>C36-C15+C279-C290</f>
        <v>955.710115184919</v>
      </c>
      <c r="D294" s="429">
        <f t="shared" ref="D294:M294" si="137">D36-D15+D279-D290</f>
        <v>935.84049374938888</v>
      </c>
      <c r="E294" s="429">
        <f t="shared" si="137"/>
        <v>919.62974768964273</v>
      </c>
      <c r="F294" s="429">
        <f t="shared" si="137"/>
        <v>893.90199271222286</v>
      </c>
      <c r="G294" s="429">
        <f t="shared" si="137"/>
        <v>886.19545709226259</v>
      </c>
      <c r="H294" s="429">
        <f t="shared" si="137"/>
        <v>946.29395953227947</v>
      </c>
      <c r="I294" s="429">
        <f t="shared" si="137"/>
        <v>940.91109092470788</v>
      </c>
      <c r="J294" s="429">
        <f t="shared" si="137"/>
        <v>921.25376729372397</v>
      </c>
      <c r="K294" s="429">
        <f t="shared" si="137"/>
        <v>915.37894988168159</v>
      </c>
      <c r="L294" s="429">
        <f t="shared" si="137"/>
        <v>912.37316442241683</v>
      </c>
      <c r="M294" s="429">
        <f t="shared" si="137"/>
        <v>927.34828471299932</v>
      </c>
    </row>
    <row r="295" spans="2:13" s="312" customFormat="1" ht="12.75" customHeight="1">
      <c r="B295" s="1469" t="s">
        <v>264</v>
      </c>
      <c r="C295" s="1469"/>
      <c r="D295" s="1469"/>
      <c r="E295" s="1469"/>
      <c r="F295" s="1469"/>
      <c r="G295" s="1469"/>
      <c r="H295" s="1469"/>
      <c r="I295" s="1469"/>
      <c r="J295" s="1469"/>
      <c r="K295" s="1469"/>
      <c r="L295" s="1469"/>
      <c r="M295" s="1469"/>
    </row>
    <row r="296" spans="2:13" s="312" customFormat="1" ht="13.15">
      <c r="B296" s="311" t="s">
        <v>548</v>
      </c>
      <c r="C296" s="271">
        <f>IF(C294&lt;0,0,C294)</f>
        <v>955.710115184919</v>
      </c>
      <c r="D296" s="271">
        <f t="shared" ref="D296:M296" si="138">IF(D294&lt;0,0,D294)</f>
        <v>935.84049374938888</v>
      </c>
      <c r="E296" s="271">
        <f t="shared" si="138"/>
        <v>919.62974768964273</v>
      </c>
      <c r="F296" s="271">
        <f t="shared" si="138"/>
        <v>893.90199271222286</v>
      </c>
      <c r="G296" s="271">
        <f t="shared" si="138"/>
        <v>886.19545709226259</v>
      </c>
      <c r="H296" s="271">
        <f t="shared" si="138"/>
        <v>946.29395953227947</v>
      </c>
      <c r="I296" s="271">
        <f t="shared" si="138"/>
        <v>940.91109092470788</v>
      </c>
      <c r="J296" s="271">
        <f t="shared" si="138"/>
        <v>921.25376729372397</v>
      </c>
      <c r="K296" s="271">
        <f t="shared" si="138"/>
        <v>915.37894988168159</v>
      </c>
      <c r="L296" s="271">
        <f t="shared" si="138"/>
        <v>912.37316442241683</v>
      </c>
      <c r="M296" s="271">
        <f t="shared" si="138"/>
        <v>927.34828471299932</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39">B262</f>
        <v>Age group</v>
      </c>
      <c r="C302" s="323" t="str">
        <f>C293</f>
        <v>2019/20</v>
      </c>
      <c r="D302" s="323" t="str">
        <f t="shared" ref="D302:M302" si="140">D293</f>
        <v>2020/21</v>
      </c>
      <c r="E302" s="323" t="str">
        <f t="shared" si="140"/>
        <v>2021/22</v>
      </c>
      <c r="F302" s="323" t="str">
        <f t="shared" si="140"/>
        <v>2022/23</v>
      </c>
      <c r="G302" s="323" t="str">
        <f t="shared" si="140"/>
        <v>2023/24</v>
      </c>
      <c r="H302" s="323" t="str">
        <f t="shared" si="140"/>
        <v>2024/25</v>
      </c>
      <c r="I302" s="323" t="str">
        <f t="shared" si="140"/>
        <v>2025/26</v>
      </c>
      <c r="J302" s="323" t="str">
        <f t="shared" si="140"/>
        <v>2026/27</v>
      </c>
      <c r="K302" s="323" t="str">
        <f t="shared" si="140"/>
        <v>2027/28</v>
      </c>
      <c r="L302" s="323" t="str">
        <f t="shared" si="140"/>
        <v>2028/29</v>
      </c>
      <c r="M302" s="323" t="str">
        <f t="shared" si="140"/>
        <v>2029/30</v>
      </c>
    </row>
    <row r="303" spans="2:13" ht="13.15">
      <c r="B303" s="323" t="str">
        <f t="shared" si="139"/>
        <v>20-24</v>
      </c>
      <c r="C303" s="429">
        <f>C$296*Entrant_age_breakdowns!$K76*$G$31</f>
        <v>50.100279618499748</v>
      </c>
      <c r="D303" s="429">
        <f>D$296*Entrant_age_breakdowns!$K76*$G$31</f>
        <v>49.05867340965348</v>
      </c>
      <c r="E303" s="429">
        <f>E$296*Entrant_age_breakdowns!$K76*$G$31</f>
        <v>48.20887293405567</v>
      </c>
      <c r="F303" s="429">
        <f>F$296*Entrant_age_breakdowns!$K76*$G$31</f>
        <v>46.860171379216965</v>
      </c>
      <c r="G303" s="429">
        <f>G$296*Entrant_age_breakdowns!$K76*$G$31</f>
        <v>46.456179014466031</v>
      </c>
      <c r="H303" s="429">
        <f>H$296*Entrant_age_breakdowns!$K76*$G$31</f>
        <v>49.606665473757459</v>
      </c>
      <c r="I303" s="429">
        <f>I$296*Entrant_age_breakdowns!$K76*$G$31</f>
        <v>49.324484488012843</v>
      </c>
      <c r="J303" s="429">
        <f>J$296*Entrant_age_breakdowns!$K76*$G$31</f>
        <v>48.294007364441661</v>
      </c>
      <c r="K303" s="429">
        <f>K$296*Entrant_age_breakdowns!$K76*$G$31</f>
        <v>47.986037415840663</v>
      </c>
      <c r="L303" s="429">
        <f>L$296*Entrant_age_breakdowns!$K76*$G$31</f>
        <v>47.828467992236469</v>
      </c>
      <c r="M303" s="429">
        <f>M$296*Entrant_age_breakdowns!$K76*$G$31</f>
        <v>48.613494436927475</v>
      </c>
    </row>
    <row r="304" spans="2:13" ht="13.15">
      <c r="B304" s="323" t="str">
        <f t="shared" si="139"/>
        <v>25-29</v>
      </c>
      <c r="C304" s="429">
        <f>C$296*Entrant_age_breakdowns!$K77*$G$31</f>
        <v>54.395519485638339</v>
      </c>
      <c r="D304" s="429">
        <f>D$296*Entrant_age_breakdowns!$K77*$G$31</f>
        <v>53.264613405650366</v>
      </c>
      <c r="E304" s="429">
        <f>E$296*Entrant_age_breakdowns!$K77*$G$31</f>
        <v>52.341957111488362</v>
      </c>
      <c r="F304" s="429">
        <f>F$296*Entrant_age_breakdowns!$K77*$G$31</f>
        <v>50.877627525602179</v>
      </c>
      <c r="G304" s="429">
        <f>G$296*Entrant_age_breakdowns!$K77*$G$31</f>
        <v>50.438999743158746</v>
      </c>
      <c r="H304" s="429">
        <f>H$296*Entrant_age_breakdowns!$K77*$G$31</f>
        <v>53.859586392386674</v>
      </c>
      <c r="I304" s="429">
        <f>I$296*Entrant_age_breakdowns!$K77*$G$31</f>
        <v>53.553213225900791</v>
      </c>
      <c r="J304" s="429">
        <f>J$296*Entrant_age_breakdowns!$K77*$G$31</f>
        <v>52.434390359410791</v>
      </c>
      <c r="K304" s="429">
        <f>K$296*Entrant_age_breakdowns!$K77*$G$31</f>
        <v>52.100017268727861</v>
      </c>
      <c r="L304" s="429">
        <f>L$296*Entrant_age_breakdowns!$K77*$G$31</f>
        <v>51.928938969020372</v>
      </c>
      <c r="M304" s="429">
        <f>M$296*Entrant_age_breakdowns!$K77*$G$31</f>
        <v>52.781267969858192</v>
      </c>
    </row>
    <row r="305" spans="1:13" ht="13.15">
      <c r="B305" s="323" t="str">
        <f t="shared" si="139"/>
        <v>30-34</v>
      </c>
      <c r="C305" s="429">
        <f>C$296*Entrant_age_breakdowns!$K78*$G$31</f>
        <v>27.97288817178757</v>
      </c>
      <c r="D305" s="429">
        <f>D$296*Entrant_age_breakdowns!$K78*$G$31</f>
        <v>27.391319880732812</v>
      </c>
      <c r="E305" s="429">
        <f>E$296*Entrant_age_breakdowns!$K78*$G$31</f>
        <v>26.916844012469365</v>
      </c>
      <c r="F305" s="429">
        <f>F$296*Entrant_age_breakdowns!$K78*$G$31</f>
        <v>26.163812730849763</v>
      </c>
      <c r="G305" s="429">
        <f>G$296*Entrant_age_breakdowns!$K78*$G$31</f>
        <v>25.938248456009649</v>
      </c>
      <c r="H305" s="429">
        <f>H$296*Entrant_age_breakdowns!$K78*$G$31</f>
        <v>27.69728465468085</v>
      </c>
      <c r="I305" s="429">
        <f>I$296*Entrant_age_breakdowns!$K78*$G$31</f>
        <v>27.539732297317872</v>
      </c>
      <c r="J305" s="429">
        <f>J$296*Entrant_age_breakdowns!$K78*$G$31</f>
        <v>26.964377797088737</v>
      </c>
      <c r="K305" s="429">
        <f>K$296*Entrant_age_breakdowns!$K78*$G$31</f>
        <v>26.79242648268318</v>
      </c>
      <c r="L305" s="429">
        <f>L$296*Entrant_age_breakdowns!$K78*$G$31</f>
        <v>26.704449491350267</v>
      </c>
      <c r="M305" s="429">
        <f>M$296*Entrant_age_breakdowns!$K78*$G$31</f>
        <v>27.142759559007636</v>
      </c>
    </row>
    <row r="306" spans="1:13" ht="13.15">
      <c r="B306" s="323" t="str">
        <f t="shared" si="139"/>
        <v>35-39</v>
      </c>
      <c r="C306" s="429">
        <f>C$296*Entrant_age_breakdowns!$K79*$G$31</f>
        <v>21.207497396603912</v>
      </c>
      <c r="D306" s="429">
        <f>D$296*Entrant_age_breakdowns!$K79*$G$31</f>
        <v>20.766584468959554</v>
      </c>
      <c r="E306" s="429">
        <f>E$296*Entrant_age_breakdowns!$K79*$G$31</f>
        <v>20.406863095923178</v>
      </c>
      <c r="F306" s="429">
        <f>F$296*Entrant_age_breakdowns!$K79*$G$31</f>
        <v>19.835956407760182</v>
      </c>
      <c r="G306" s="429">
        <f>G$296*Entrant_age_breakdowns!$K79*$G$31</f>
        <v>19.664946044366133</v>
      </c>
      <c r="H306" s="429">
        <f>H$296*Entrant_age_breakdowns!$K79*$G$31</f>
        <v>20.998550046024985</v>
      </c>
      <c r="I306" s="429">
        <f>I$296*Entrant_age_breakdowns!$K79*$G$31</f>
        <v>20.879102558583412</v>
      </c>
      <c r="J306" s="429">
        <f>J$296*Entrant_age_breakdowns!$K79*$G$31</f>
        <v>20.442900583628244</v>
      </c>
      <c r="K306" s="429">
        <f>K$296*Entrant_age_breakdowns!$K79*$G$31</f>
        <v>20.312536602969416</v>
      </c>
      <c r="L306" s="429">
        <f>L$296*Entrant_age_breakdowns!$K79*$G$31</f>
        <v>20.245837311741582</v>
      </c>
      <c r="M306" s="429">
        <f>M$296*Entrant_age_breakdowns!$K79*$G$31</f>
        <v>20.578139774099544</v>
      </c>
    </row>
    <row r="307" spans="1:13" ht="13.15">
      <c r="B307" s="323" t="str">
        <f t="shared" si="139"/>
        <v>40-44</v>
      </c>
      <c r="C307" s="429">
        <f>C$296*Entrant_age_breakdowns!$K80*$G$31</f>
        <v>17.307776272278151</v>
      </c>
      <c r="D307" s="429">
        <f>D$296*Entrant_age_breakdowns!$K80*$G$31</f>
        <v>16.947940212204145</v>
      </c>
      <c r="E307" s="429">
        <f>E$296*Entrant_age_breakdowns!$K80*$G$31</f>
        <v>16.654365872505426</v>
      </c>
      <c r="F307" s="429">
        <f>F$296*Entrant_age_breakdowns!$K80*$G$31</f>
        <v>16.188439834827133</v>
      </c>
      <c r="G307" s="429">
        <f>G$296*Entrant_age_breakdowns!$K80*$G$31</f>
        <v>16.048875554586353</v>
      </c>
      <c r="H307" s="429">
        <f>H$296*Entrant_age_breakdowns!$K80*$G$31</f>
        <v>17.137251012796831</v>
      </c>
      <c r="I307" s="429">
        <f>I$296*Entrant_age_breakdowns!$K80*$G$31</f>
        <v>17.039768016559115</v>
      </c>
      <c r="J307" s="429">
        <f>J$296*Entrant_age_breakdowns!$K80*$G$31</f>
        <v>16.683776639978355</v>
      </c>
      <c r="K307" s="429">
        <f>K$296*Entrant_age_breakdowns!$K80*$G$31</f>
        <v>16.577384519823344</v>
      </c>
      <c r="L307" s="429">
        <f>L$296*Entrant_age_breakdowns!$K80*$G$31</f>
        <v>16.522950166325518</v>
      </c>
      <c r="M307" s="429">
        <f>M$296*Entrant_age_breakdowns!$K80*$G$31</f>
        <v>16.794147496480079</v>
      </c>
    </row>
    <row r="308" spans="1:13" ht="13.15">
      <c r="B308" s="323" t="str">
        <f t="shared" si="139"/>
        <v>45-49</v>
      </c>
      <c r="C308" s="429">
        <f>C$296*Entrant_age_breakdowns!$K81*$G$31</f>
        <v>15.482212795470097</v>
      </c>
      <c r="D308" s="429">
        <f>D$296*Entrant_age_breakdowns!$K81*$G$31</f>
        <v>15.160330979695038</v>
      </c>
      <c r="E308" s="429">
        <f>E$296*Entrant_age_breakdowns!$K81*$G$31</f>
        <v>14.897721830662691</v>
      </c>
      <c r="F308" s="429">
        <f>F$296*Entrant_age_breakdowns!$K81*$G$31</f>
        <v>14.480940035658818</v>
      </c>
      <c r="G308" s="429">
        <f>G$296*Entrant_age_breakdowns!$K81*$G$31</f>
        <v>14.356096505713539</v>
      </c>
      <c r="H308" s="429">
        <f>H$296*Entrant_age_breakdowns!$K81*$G$31</f>
        <v>15.329673941676313</v>
      </c>
      <c r="I308" s="429">
        <f>I$296*Entrant_age_breakdowns!$K81*$G$31</f>
        <v>15.242473109637034</v>
      </c>
      <c r="J308" s="429">
        <f>J$296*Entrant_age_breakdowns!$K81*$G$31</f>
        <v>14.924030453638327</v>
      </c>
      <c r="K308" s="429">
        <f>K$296*Entrant_age_breakdowns!$K81*$G$31</f>
        <v>14.828860200794269</v>
      </c>
      <c r="L308" s="429">
        <f>L$296*Entrant_age_breakdowns!$K81*$G$31</f>
        <v>14.78016739179448</v>
      </c>
      <c r="M308" s="429">
        <f>M$296*Entrant_age_breakdowns!$K81*$G$31</f>
        <v>15.022759779687853</v>
      </c>
    </row>
    <row r="309" spans="1:13" ht="13.15">
      <c r="B309" s="323" t="str">
        <f t="shared" si="139"/>
        <v>50-54</v>
      </c>
      <c r="C309" s="429">
        <f>C$296*Entrant_age_breakdowns!$K82*$G$31</f>
        <v>11.226394094950241</v>
      </c>
      <c r="D309" s="429">
        <f>D$296*Entrant_age_breakdowns!$K82*$G$31</f>
        <v>10.992992567427878</v>
      </c>
      <c r="E309" s="429">
        <f>E$296*Entrant_age_breakdowns!$K82*$G$31</f>
        <v>10.802570575499228</v>
      </c>
      <c r="F309" s="429">
        <f>F$296*Entrant_age_breakdowns!$K82*$G$31</f>
        <v>10.500355592142117</v>
      </c>
      <c r="G309" s="429">
        <f>G$296*Entrant_age_breakdowns!$K82*$G$31</f>
        <v>10.409829600419506</v>
      </c>
      <c r="H309" s="429">
        <f>H$296*Entrant_age_breakdowns!$K82*$G$31</f>
        <v>11.115785791724871</v>
      </c>
      <c r="I309" s="429">
        <f>I$296*Entrant_age_breakdowns!$K82*$G$31</f>
        <v>11.052555107660968</v>
      </c>
      <c r="J309" s="429">
        <f>J$296*Entrant_age_breakdowns!$K82*$G$31</f>
        <v>10.821647368559866</v>
      </c>
      <c r="K309" s="429">
        <f>K$296*Entrant_age_breakdowns!$K82*$G$31</f>
        <v>10.752637933109135</v>
      </c>
      <c r="L309" s="429">
        <f>L$296*Entrant_age_breakdowns!$K82*$G$31</f>
        <v>10.717330017461462</v>
      </c>
      <c r="M309" s="429">
        <f>M$296*Entrant_age_breakdowns!$K82*$G$31</f>
        <v>10.893237543530532</v>
      </c>
    </row>
    <row r="310" spans="1:13" ht="13.15">
      <c r="B310" s="323" t="str">
        <f t="shared" si="139"/>
        <v>55-59</v>
      </c>
      <c r="C310" s="429">
        <f>C$296*Entrant_age_breakdowns!$K83*$G$31</f>
        <v>6.8322930813692659</v>
      </c>
      <c r="D310" s="429">
        <f>D$296*Entrant_age_breakdowns!$K83*$G$31</f>
        <v>6.690246790442302</v>
      </c>
      <c r="E310" s="429">
        <f>E$296*Entrant_age_breakdowns!$K83*$G$31</f>
        <v>6.5743574989217164</v>
      </c>
      <c r="F310" s="429">
        <f>F$296*Entrant_age_breakdowns!$K83*$G$31</f>
        <v>6.3904318926751209</v>
      </c>
      <c r="G310" s="429">
        <f>G$296*Entrant_age_breakdowns!$K83*$G$31</f>
        <v>6.3353385027852465</v>
      </c>
      <c r="H310" s="429">
        <f>H$296*Entrant_age_breakdowns!$K83*$G$31</f>
        <v>6.7649777583477269</v>
      </c>
      <c r="I310" s="429">
        <f>I$296*Entrant_age_breakdowns!$K83*$G$31</f>
        <v>6.7264960729903258</v>
      </c>
      <c r="J310" s="429">
        <f>J$296*Entrant_age_breakdowns!$K83*$G$31</f>
        <v>6.5859674816232445</v>
      </c>
      <c r="K310" s="429">
        <f>K$296*Entrant_age_breakdowns!$K83*$G$31</f>
        <v>6.5439688946868291</v>
      </c>
      <c r="L310" s="429">
        <f>L$296*Entrant_age_breakdowns!$K83*$G$31</f>
        <v>6.5224807814283015</v>
      </c>
      <c r="M310" s="429">
        <f>M$296*Entrant_age_breakdowns!$K83*$G$31</f>
        <v>6.6295366858582989</v>
      </c>
    </row>
    <row r="311" spans="1:13" ht="13.15">
      <c r="B311" s="323" t="str">
        <f t="shared" si="139"/>
        <v>60-64</v>
      </c>
      <c r="C311" s="429">
        <f>C$296*Entrant_age_breakdowns!$K84*$G$31</f>
        <v>3.2935318217003853</v>
      </c>
      <c r="D311" s="429">
        <f>D$296*Entrant_age_breakdowns!$K84*$G$31</f>
        <v>3.2250578886078212</v>
      </c>
      <c r="E311" s="429">
        <f>E$296*Entrant_age_breakdowns!$K84*$G$31</f>
        <v>3.1691930325672972</v>
      </c>
      <c r="F311" s="429">
        <f>F$296*Entrant_age_breakdowns!$K84*$G$31</f>
        <v>3.0805310226411518</v>
      </c>
      <c r="G311" s="429">
        <f>G$296*Entrant_age_breakdowns!$K84*$G$31</f>
        <v>3.0539730529219602</v>
      </c>
      <c r="H311" s="429">
        <f>H$296*Entrant_age_breakdowns!$K84*$G$31</f>
        <v>3.2610822244979407</v>
      </c>
      <c r="I311" s="429">
        <f>I$296*Entrant_age_breakdowns!$K84*$G$31</f>
        <v>3.2425319875909695</v>
      </c>
      <c r="J311" s="429">
        <f>J$296*Entrant_age_breakdowns!$K84*$G$31</f>
        <v>3.1747896671117295</v>
      </c>
      <c r="K311" s="429">
        <f>K$296*Entrant_age_breakdowns!$K84*$G$31</f>
        <v>3.1545440949598667</v>
      </c>
      <c r="L311" s="429">
        <f>L$296*Entrant_age_breakdowns!$K84*$G$31</f>
        <v>3.1441856715195358</v>
      </c>
      <c r="M311" s="429">
        <f>M$296*Entrant_age_breakdowns!$K84*$G$31</f>
        <v>3.1957923610660637</v>
      </c>
    </row>
    <row r="312" spans="1:13" ht="13.15">
      <c r="B312" s="323" t="str">
        <f t="shared" si="139"/>
        <v>65 plus</v>
      </c>
      <c r="C312" s="429">
        <f>C$296*Entrant_age_breakdowns!$K85*$G$31</f>
        <v>1.0193928656018121</v>
      </c>
      <c r="D312" s="429">
        <f>D$296*Entrant_age_breakdowns!$K85*$G$31</f>
        <v>0.99819925258907449</v>
      </c>
      <c r="E312" s="429">
        <f>E$296*Entrant_age_breakdowns!$K85*$G$31</f>
        <v>0.98090832031073338</v>
      </c>
      <c r="F312" s="429">
        <f>F$296*Entrant_age_breakdowns!$K85*$G$31</f>
        <v>0.95346622311491291</v>
      </c>
      <c r="G312" s="429">
        <f>G$296*Entrant_age_breakdowns!$K85*$G$31</f>
        <v>0.94524617050202031</v>
      </c>
      <c r="H312" s="429">
        <f>H$296*Entrant_age_breakdowns!$K85*$G$31</f>
        <v>1.0093492742018826</v>
      </c>
      <c r="I312" s="429">
        <f>I$296*Entrant_age_breakdowns!$K85*$G$31</f>
        <v>1.0036077237381538</v>
      </c>
      <c r="J312" s="429">
        <f>J$296*Entrant_age_breakdowns!$K85*$G$31</f>
        <v>0.98264055477356282</v>
      </c>
      <c r="K312" s="429">
        <f>K$296*Entrant_age_breakdowns!$K85*$G$31</f>
        <v>0.97637427500797669</v>
      </c>
      <c r="L312" s="429">
        <f>L$296*Entrant_age_breakdowns!$K85*$G$31</f>
        <v>0.9731682021580399</v>
      </c>
      <c r="M312" s="429">
        <f>M$296*Entrant_age_breakdowns!$K85*$G$31</f>
        <v>0.98914117402806667</v>
      </c>
    </row>
    <row r="313" spans="1:13" ht="13.15">
      <c r="B313" s="323" t="str">
        <f t="shared" si="139"/>
        <v>Total</v>
      </c>
      <c r="C313" s="429">
        <f>SUM(C303:C312)</f>
        <v>208.83778560389953</v>
      </c>
      <c r="D313" s="429">
        <f t="shared" ref="D313:M313" si="141">SUM(D303:D312)</f>
        <v>204.49595885596247</v>
      </c>
      <c r="E313" s="429">
        <f t="shared" si="141"/>
        <v>200.95365428440371</v>
      </c>
      <c r="F313" s="429">
        <f t="shared" si="141"/>
        <v>195.33173264448831</v>
      </c>
      <c r="G313" s="429">
        <f t="shared" si="141"/>
        <v>193.64773264492916</v>
      </c>
      <c r="H313" s="429">
        <f t="shared" si="141"/>
        <v>206.78020657009554</v>
      </c>
      <c r="I313" s="429">
        <f t="shared" si="141"/>
        <v>205.60396458799153</v>
      </c>
      <c r="J313" s="429">
        <f t="shared" si="141"/>
        <v>201.3085282702545</v>
      </c>
      <c r="K313" s="429">
        <f t="shared" si="141"/>
        <v>200.02478768860254</v>
      </c>
      <c r="L313" s="429">
        <f t="shared" si="141"/>
        <v>199.36797599503601</v>
      </c>
      <c r="M313" s="429">
        <f t="shared" si="141"/>
        <v>202.64027678054379</v>
      </c>
    </row>
    <row r="314" spans="1:13">
      <c r="A314" s="1080">
        <f>SUM(C314:M314)</f>
        <v>0</v>
      </c>
      <c r="B314" s="1080"/>
      <c r="C314" s="1080">
        <f t="shared" ref="C314:M314" si="142">SUM(C303:C312)-C313</f>
        <v>0</v>
      </c>
      <c r="D314" s="1080">
        <f t="shared" si="142"/>
        <v>0</v>
      </c>
      <c r="E314" s="1080">
        <f t="shared" si="142"/>
        <v>0</v>
      </c>
      <c r="F314" s="1080">
        <f t="shared" si="142"/>
        <v>0</v>
      </c>
      <c r="G314" s="1080">
        <f t="shared" si="142"/>
        <v>0</v>
      </c>
      <c r="H314" s="1080">
        <f t="shared" si="142"/>
        <v>0</v>
      </c>
      <c r="I314" s="1080">
        <f t="shared" si="142"/>
        <v>0</v>
      </c>
      <c r="J314" s="1080">
        <f t="shared" si="142"/>
        <v>0</v>
      </c>
      <c r="K314" s="1080">
        <f t="shared" si="142"/>
        <v>0</v>
      </c>
      <c r="L314" s="1080">
        <f t="shared" si="142"/>
        <v>0</v>
      </c>
      <c r="M314" s="1080">
        <f t="shared" si="142"/>
        <v>0</v>
      </c>
    </row>
    <row r="316" spans="1:13" ht="13.15">
      <c r="B316" s="326" t="s">
        <v>47</v>
      </c>
      <c r="H316" s="310"/>
    </row>
    <row r="317" spans="1:13">
      <c r="H317" s="310"/>
    </row>
    <row r="318" spans="1:13" ht="13.15">
      <c r="B318" s="323" t="str">
        <f t="shared" ref="B318:B329" si="143">B302</f>
        <v>Age group</v>
      </c>
      <c r="C318" s="323" t="str">
        <f>C293</f>
        <v>2019/20</v>
      </c>
      <c r="D318" s="323" t="str">
        <f t="shared" ref="D318:M318" si="144">D302</f>
        <v>2020/21</v>
      </c>
      <c r="E318" s="323" t="str">
        <f t="shared" si="144"/>
        <v>2021/22</v>
      </c>
      <c r="F318" s="323" t="str">
        <f t="shared" si="144"/>
        <v>2022/23</v>
      </c>
      <c r="G318" s="323" t="str">
        <f t="shared" si="144"/>
        <v>2023/24</v>
      </c>
      <c r="H318" s="323" t="str">
        <f t="shared" si="144"/>
        <v>2024/25</v>
      </c>
      <c r="I318" s="323" t="str">
        <f t="shared" si="144"/>
        <v>2025/26</v>
      </c>
      <c r="J318" s="323" t="str">
        <f t="shared" si="144"/>
        <v>2026/27</v>
      </c>
      <c r="K318" s="323" t="str">
        <f t="shared" si="144"/>
        <v>2027/28</v>
      </c>
      <c r="L318" s="323" t="str">
        <f t="shared" si="144"/>
        <v>2028/29</v>
      </c>
      <c r="M318" s="323" t="str">
        <f t="shared" si="144"/>
        <v>2029/30</v>
      </c>
    </row>
    <row r="319" spans="1:13" ht="13.15">
      <c r="B319" s="323" t="str">
        <f t="shared" si="143"/>
        <v>20-24</v>
      </c>
      <c r="C319" s="429">
        <f>C$296*Entrant_age_breakdowns!$K76*$H$31</f>
        <v>179.17501108875328</v>
      </c>
      <c r="D319" s="429">
        <f>D$296*Entrant_age_breakdowns!$K76*$H$31</f>
        <v>175.44988609062392</v>
      </c>
      <c r="E319" s="429">
        <f>E$296*Entrant_age_breakdowns!$K76*$H$31</f>
        <v>172.41072122372282</v>
      </c>
      <c r="F319" s="429">
        <f>F$296*Entrant_age_breakdowns!$K76*$H$31</f>
        <v>167.58732267417835</v>
      </c>
      <c r="G319" s="429">
        <f>G$296*Entrant_age_breakdowns!$K76*$H$31</f>
        <v>166.14251364346606</v>
      </c>
      <c r="H319" s="429">
        <f>H$296*Entrant_age_breakdowns!$K76*$H$31</f>
        <v>177.40968521569951</v>
      </c>
      <c r="I319" s="429">
        <f>I$296*Entrant_age_breakdowns!$K76*$H$31</f>
        <v>176.40051357764028</v>
      </c>
      <c r="J319" s="429">
        <f>J$296*Entrant_age_breakdowns!$K76*$H$31</f>
        <v>172.7151898339701</v>
      </c>
      <c r="K319" s="429">
        <f>K$296*Entrant_age_breakdowns!$K76*$H$31</f>
        <v>171.61378841713628</v>
      </c>
      <c r="L319" s="429">
        <f>L$296*Entrant_age_breakdowns!$K76*$H$31</f>
        <v>171.05026854386387</v>
      </c>
      <c r="M319" s="429">
        <f>M$296*Entrant_age_breakdowns!$K76*$H$31</f>
        <v>173.85778025843993</v>
      </c>
    </row>
    <row r="320" spans="1:13" ht="13.15">
      <c r="B320" s="323" t="str">
        <f t="shared" si="143"/>
        <v>25-29</v>
      </c>
      <c r="C320" s="429">
        <f>C$296*Entrant_age_breakdowns!$K77*$H$31</f>
        <v>194.53619583030977</v>
      </c>
      <c r="D320" s="429">
        <f>D$296*Entrant_age_breakdowns!$K77*$H$31</f>
        <v>190.49170524133189</v>
      </c>
      <c r="E320" s="429">
        <f>E$296*Entrant_age_breakdowns!$K77*$H$31</f>
        <v>187.19198410212007</v>
      </c>
      <c r="F320" s="429">
        <f>F$296*Entrant_age_breakdowns!$K77*$H$31</f>
        <v>181.95506183768097</v>
      </c>
      <c r="G320" s="429">
        <f>G$296*Entrant_age_breakdowns!$K77*$H$31</f>
        <v>180.38638520789792</v>
      </c>
      <c r="H320" s="429">
        <f>H$296*Entrant_age_breakdowns!$K77*$H$31</f>
        <v>192.61952353511685</v>
      </c>
      <c r="I320" s="429">
        <f>I$296*Entrant_age_breakdowns!$K77*$H$31</f>
        <v>191.523832734179</v>
      </c>
      <c r="J320" s="429">
        <f>J$296*Entrant_age_breakdowns!$K77*$H$31</f>
        <v>187.52255567472574</v>
      </c>
      <c r="K320" s="429">
        <f>K$296*Entrant_age_breakdowns!$K77*$H$31</f>
        <v>186.3267279730222</v>
      </c>
      <c r="L320" s="429">
        <f>L$296*Entrant_age_breakdowns!$K77*$H$31</f>
        <v>185.7148959337492</v>
      </c>
      <c r="M320" s="429">
        <f>M$296*Entrant_age_breakdowns!$K77*$H$31</f>
        <v>188.76310363516873</v>
      </c>
    </row>
    <row r="321" spans="1:13" ht="13.15">
      <c r="B321" s="323" t="str">
        <f t="shared" si="143"/>
        <v>30-34</v>
      </c>
      <c r="C321" s="429">
        <f>C$296*Entrant_age_breakdowns!$K78*$H$31</f>
        <v>100.04021108324861</v>
      </c>
      <c r="D321" s="429">
        <f>D$296*Entrant_age_breakdowns!$K78*$H$31</f>
        <v>97.960332372150049</v>
      </c>
      <c r="E321" s="429">
        <f>E$296*Entrant_age_breakdowns!$K78*$H$31</f>
        <v>96.26345124484277</v>
      </c>
      <c r="F321" s="429">
        <f>F$296*Entrant_age_breakdowns!$K78*$H$31</f>
        <v>93.570364713953467</v>
      </c>
      <c r="G321" s="429">
        <f>G$296*Entrant_age_breakdowns!$K78*$H$31</f>
        <v>92.763672979826282</v>
      </c>
      <c r="H321" s="429">
        <f>H$296*Entrant_age_breakdowns!$K78*$H$31</f>
        <v>99.054562627596852</v>
      </c>
      <c r="I321" s="429">
        <f>I$296*Entrant_age_breakdowns!$K78*$H$31</f>
        <v>98.491103788793353</v>
      </c>
      <c r="J321" s="429">
        <f>J$296*Entrant_age_breakdowns!$K78*$H$31</f>
        <v>96.433447629116884</v>
      </c>
      <c r="K321" s="429">
        <f>K$296*Entrant_age_breakdowns!$K78*$H$31</f>
        <v>95.818493403313212</v>
      </c>
      <c r="L321" s="429">
        <f>L$296*Entrant_age_breakdowns!$K78*$H$31</f>
        <v>95.503858863992022</v>
      </c>
      <c r="M321" s="429">
        <f>M$296*Entrant_age_breakdowns!$K78*$H$31</f>
        <v>97.071399241627404</v>
      </c>
    </row>
    <row r="322" spans="1:13" ht="13.15">
      <c r="B322" s="323" t="str">
        <f t="shared" si="143"/>
        <v>35-39</v>
      </c>
      <c r="C322" s="429">
        <f>C$296*Entrant_age_breakdowns!$K79*$H$31</f>
        <v>75.844957555847643</v>
      </c>
      <c r="D322" s="429">
        <f>D$296*Entrant_age_breakdowns!$K79*$H$31</f>
        <v>74.268108498289067</v>
      </c>
      <c r="E322" s="429">
        <f>E$296*Entrant_age_breakdowns!$K79*$H$31</f>
        <v>72.981627035641608</v>
      </c>
      <c r="F322" s="429">
        <f>F$296*Entrant_age_breakdowns!$K79*$H$31</f>
        <v>70.939877708867868</v>
      </c>
      <c r="G322" s="429">
        <f>G$296*Entrant_age_breakdowns!$K79*$H$31</f>
        <v>70.32828863210537</v>
      </c>
      <c r="H322" s="429">
        <f>H$296*Entrant_age_breakdowns!$K79*$H$31</f>
        <v>75.097693386026108</v>
      </c>
      <c r="I322" s="429">
        <f>I$296*Entrant_age_breakdowns!$K79*$H$31</f>
        <v>74.67051004394024</v>
      </c>
      <c r="J322" s="429">
        <f>J$296*Entrant_age_breakdowns!$K79*$H$31</f>
        <v>73.110508896348463</v>
      </c>
      <c r="K322" s="429">
        <f>K$296*Entrant_age_breakdowns!$K79*$H$31</f>
        <v>72.644284598640269</v>
      </c>
      <c r="L322" s="429">
        <f>L$296*Entrant_age_breakdowns!$K79*$H$31</f>
        <v>72.405746084756473</v>
      </c>
      <c r="M322" s="429">
        <f>M$296*Entrant_age_breakdowns!$K79*$H$31</f>
        <v>73.594168541301457</v>
      </c>
    </row>
    <row r="323" spans="1:13" ht="13.15">
      <c r="B323" s="323" t="str">
        <f t="shared" si="143"/>
        <v>40-44</v>
      </c>
      <c r="C323" s="429">
        <f>C$296*Entrant_age_breakdowns!$K80*$H$31</f>
        <v>61.898277397278164</v>
      </c>
      <c r="D323" s="429">
        <f>D$296*Entrant_age_breakdowns!$K80*$H$31</f>
        <v>60.611385776216501</v>
      </c>
      <c r="E323" s="429">
        <f>E$296*Entrant_age_breakdowns!$K80*$H$31</f>
        <v>59.561467772336378</v>
      </c>
      <c r="F323" s="429">
        <f>F$296*Entrant_age_breakdowns!$K80*$H$31</f>
        <v>57.895163639839659</v>
      </c>
      <c r="G323" s="429">
        <f>G$296*Entrant_age_breakdowns!$K80*$H$31</f>
        <v>57.396036057116518</v>
      </c>
      <c r="H323" s="429">
        <f>H$296*Entrant_age_breakdowns!$K80*$H$31</f>
        <v>61.288423211011391</v>
      </c>
      <c r="I323" s="429">
        <f>I$296*Entrant_age_breakdowns!$K80*$H$31</f>
        <v>60.939792084301899</v>
      </c>
      <c r="J323" s="429">
        <f>J$296*Entrant_age_breakdowns!$K80*$H$31</f>
        <v>59.6666503108016</v>
      </c>
      <c r="K323" s="429">
        <f>K$296*Entrant_age_breakdowns!$K80*$H$31</f>
        <v>59.286157238633365</v>
      </c>
      <c r="L323" s="429">
        <f>L$296*Entrant_age_breakdowns!$K80*$H$31</f>
        <v>59.09148215965476</v>
      </c>
      <c r="M323" s="429">
        <f>M$296*Entrant_age_breakdowns!$K80*$H$31</f>
        <v>60.061372647446383</v>
      </c>
    </row>
    <row r="324" spans="1:13" ht="13.15">
      <c r="B324" s="323" t="str">
        <f t="shared" si="143"/>
        <v>45-49</v>
      </c>
      <c r="C324" s="429">
        <f>C$296*Entrant_age_breakdowns!$K81*$H$31</f>
        <v>55.369464410782882</v>
      </c>
      <c r="D324" s="429">
        <f>D$296*Entrant_age_breakdowns!$K81*$H$31</f>
        <v>54.218309599873038</v>
      </c>
      <c r="E324" s="429">
        <f>E$296*Entrant_age_breakdowns!$K81*$H$31</f>
        <v>53.279133260974838</v>
      </c>
      <c r="F324" s="429">
        <f>F$296*Entrant_age_breakdowns!$K81*$H$31</f>
        <v>51.788585038289177</v>
      </c>
      <c r="G324" s="429">
        <f>G$296*Entrant_age_breakdowns!$K81*$H$31</f>
        <v>51.34210368064732</v>
      </c>
      <c r="H324" s="429">
        <f>H$296*Entrant_age_breakdowns!$K81*$H$31</f>
        <v>54.823935502998609</v>
      </c>
      <c r="I324" s="429">
        <f>I$296*Entrant_age_breakdowns!$K81*$H$31</f>
        <v>54.512076763555221</v>
      </c>
      <c r="J324" s="429">
        <f>J$296*Entrant_age_breakdowns!$K81*$H$31</f>
        <v>53.373221514559127</v>
      </c>
      <c r="K324" s="429">
        <f>K$296*Entrant_age_breakdowns!$K81*$H$31</f>
        <v>53.032861515802615</v>
      </c>
      <c r="L324" s="429">
        <f>L$296*Entrant_age_breakdowns!$K81*$H$31</f>
        <v>52.858720080686588</v>
      </c>
      <c r="M324" s="429">
        <f>M$296*Entrant_age_breakdowns!$K81*$H$31</f>
        <v>53.726309924931527</v>
      </c>
    </row>
    <row r="325" spans="1:13" ht="13.15">
      <c r="B325" s="323" t="str">
        <f t="shared" si="143"/>
        <v>50-54</v>
      </c>
      <c r="C325" s="429">
        <f>C$296*Entrant_age_breakdowns!$K82*$H$31</f>
        <v>40.149262674108357</v>
      </c>
      <c r="D325" s="429">
        <f>D$296*Entrant_age_breakdowns!$K82*$H$31</f>
        <v>39.314542357168065</v>
      </c>
      <c r="E325" s="429">
        <f>E$296*Entrant_age_breakdowns!$K82*$H$31</f>
        <v>38.633530938166729</v>
      </c>
      <c r="F325" s="429">
        <f>F$296*Entrant_age_breakdowns!$K82*$H$31</f>
        <v>37.552711162178838</v>
      </c>
      <c r="G325" s="429">
        <f>G$296*Entrant_age_breakdowns!$K82*$H$31</f>
        <v>37.228960562496951</v>
      </c>
      <c r="H325" s="429">
        <f>H$296*Entrant_age_breakdowns!$K82*$H$31</f>
        <v>39.753691150200225</v>
      </c>
      <c r="I325" s="429">
        <f>I$296*Entrant_age_breakdowns!$K82*$H$31</f>
        <v>39.527557511734145</v>
      </c>
      <c r="J325" s="429">
        <f>J$296*Entrant_age_breakdowns!$K82*$H$31</f>
        <v>38.701755799069808</v>
      </c>
      <c r="K325" s="429">
        <f>K$296*Entrant_age_breakdowns!$K82*$H$31</f>
        <v>38.454955452719098</v>
      </c>
      <c r="L325" s="429">
        <f>L$296*Entrant_age_breakdowns!$K82*$H$31</f>
        <v>38.328682780672843</v>
      </c>
      <c r="M325" s="429">
        <f>M$296*Entrant_age_breakdowns!$K82*$H$31</f>
        <v>38.957785715307608</v>
      </c>
    </row>
    <row r="326" spans="1:13" ht="13.15">
      <c r="B326" s="323" t="str">
        <f t="shared" si="143"/>
        <v>55-59</v>
      </c>
      <c r="C326" s="429">
        <f>C$296*Entrant_age_breakdowns!$K83*$H$31</f>
        <v>24.434518089274658</v>
      </c>
      <c r="D326" s="429">
        <f>D$296*Entrant_age_breakdowns!$K83*$H$31</f>
        <v>23.926514023314173</v>
      </c>
      <c r="E326" s="429">
        <f>E$296*Entrant_age_breakdowns!$K83*$H$31</f>
        <v>23.512055955387513</v>
      </c>
      <c r="F326" s="429">
        <f>F$296*Entrant_age_breakdowns!$K83*$H$31</f>
        <v>22.854277739583495</v>
      </c>
      <c r="G326" s="429">
        <f>G$296*Entrant_age_breakdowns!$K83*$H$31</f>
        <v>22.657245730588674</v>
      </c>
      <c r="H326" s="429">
        <f>H$296*Entrant_age_breakdowns!$K83*$H$31</f>
        <v>24.193776443905204</v>
      </c>
      <c r="I326" s="429">
        <f>I$296*Entrant_age_breakdowns!$K83*$H$31</f>
        <v>24.056153331756342</v>
      </c>
      <c r="J326" s="429">
        <f>J$296*Entrant_age_breakdowns!$K83*$H$31</f>
        <v>23.553577056569523</v>
      </c>
      <c r="K326" s="429">
        <f>K$296*Entrant_age_breakdowns!$K83*$H$31</f>
        <v>23.403376352354979</v>
      </c>
      <c r="L326" s="429">
        <f>L$296*Entrant_age_breakdowns!$K83*$H$31</f>
        <v>23.326527820556539</v>
      </c>
      <c r="M326" s="429">
        <f>M$296*Entrant_age_breakdowns!$K83*$H$31</f>
        <v>23.709394802725605</v>
      </c>
    </row>
    <row r="327" spans="1:13" ht="13.15">
      <c r="B327" s="323" t="str">
        <f t="shared" si="143"/>
        <v>60-64</v>
      </c>
      <c r="C327" s="429">
        <f>C$296*Entrant_age_breakdowns!$K84*$H$31</f>
        <v>11.778748645075913</v>
      </c>
      <c r="D327" s="429">
        <f>D$296*Entrant_age_breakdowns!$K84*$H$31</f>
        <v>11.533863430570635</v>
      </c>
      <c r="E327" s="429">
        <f>E$296*Entrant_age_breakdowns!$K84*$H$31</f>
        <v>11.334072405914631</v>
      </c>
      <c r="F327" s="429">
        <f>F$296*Entrant_age_breakdowns!$K84*$H$31</f>
        <v>11.016988015714894</v>
      </c>
      <c r="G327" s="429">
        <f>G$296*Entrant_age_breakdowns!$K84*$H$31</f>
        <v>10.922008016498006</v>
      </c>
      <c r="H327" s="429">
        <f>H$296*Entrant_age_breakdowns!$K84*$H$31</f>
        <v>11.66269825607915</v>
      </c>
      <c r="I327" s="429">
        <f>I$296*Entrant_age_breakdowns!$K84*$H$31</f>
        <v>11.596356532463734</v>
      </c>
      <c r="J327" s="429">
        <f>J$296*Entrant_age_breakdowns!$K84*$H$31</f>
        <v>11.35408780431548</v>
      </c>
      <c r="K327" s="429">
        <f>K$296*Entrant_age_breakdowns!$K84*$H$31</f>
        <v>11.281683006529308</v>
      </c>
      <c r="L327" s="429">
        <f>L$296*Entrant_age_breakdowns!$K84*$H$31</f>
        <v>11.244637891234225</v>
      </c>
      <c r="M327" s="429">
        <f>M$296*Entrant_age_breakdowns!$K84*$H$31</f>
        <v>11.429200317675027</v>
      </c>
    </row>
    <row r="328" spans="1:13" ht="13.15">
      <c r="B328" s="323" t="str">
        <f t="shared" si="143"/>
        <v>65 plus</v>
      </c>
      <c r="C328" s="429">
        <f>C$296*Entrant_age_breakdowns!$K85*$H$31</f>
        <v>3.6456828063401958</v>
      </c>
      <c r="D328" s="429">
        <f>D$296*Entrant_age_breakdowns!$K85*$H$31</f>
        <v>3.5698875038891127</v>
      </c>
      <c r="E328" s="429">
        <f>E$296*Entrant_age_breakdowns!$K85*$H$31</f>
        <v>3.5080494661316814</v>
      </c>
      <c r="F328" s="429">
        <f>F$296*Entrant_age_breakdowns!$K85*$H$31</f>
        <v>3.4099075374478311</v>
      </c>
      <c r="G328" s="429">
        <f>G$296*Entrant_age_breakdowns!$K85*$H$31</f>
        <v>3.3805099366903031</v>
      </c>
      <c r="H328" s="429">
        <f>H$296*Entrant_age_breakdowns!$K85*$H$31</f>
        <v>3.6097636335500147</v>
      </c>
      <c r="I328" s="429">
        <f>I$296*Entrant_age_breakdowns!$K85*$H$31</f>
        <v>3.589229968352158</v>
      </c>
      <c r="J328" s="429">
        <f>J$296*Entrant_age_breakdowns!$K85*$H$31</f>
        <v>3.5142445039927313</v>
      </c>
      <c r="K328" s="429">
        <f>K$296*Entrant_age_breakdowns!$K85*$H$31</f>
        <v>3.491834234927695</v>
      </c>
      <c r="L328" s="429">
        <f>L$296*Entrant_age_breakdowns!$K85*$H$31</f>
        <v>3.4803682682142747</v>
      </c>
      <c r="M328" s="429">
        <f>M$296*Entrant_age_breakdowns!$K85*$H$31</f>
        <v>3.5374928478319023</v>
      </c>
    </row>
    <row r="329" spans="1:13" ht="13.15">
      <c r="B329" s="323" t="str">
        <f t="shared" si="143"/>
        <v>Total</v>
      </c>
      <c r="C329" s="429">
        <f>SUM(C319:C328)</f>
        <v>746.87232958101959</v>
      </c>
      <c r="D329" s="429">
        <f t="shared" ref="D329:M329" si="145">SUM(D319:D328)</f>
        <v>731.3445348934265</v>
      </c>
      <c r="E329" s="429">
        <f t="shared" si="145"/>
        <v>718.67609340523893</v>
      </c>
      <c r="F329" s="429">
        <f t="shared" si="145"/>
        <v>698.57026006773447</v>
      </c>
      <c r="G329" s="429">
        <f t="shared" si="145"/>
        <v>692.54772444733328</v>
      </c>
      <c r="H329" s="429">
        <f t="shared" si="145"/>
        <v>739.51375296218373</v>
      </c>
      <c r="I329" s="429">
        <f t="shared" si="145"/>
        <v>735.30712633671624</v>
      </c>
      <c r="J329" s="429">
        <f t="shared" si="145"/>
        <v>719.94523902346941</v>
      </c>
      <c r="K329" s="429">
        <f t="shared" si="145"/>
        <v>715.35416219307899</v>
      </c>
      <c r="L329" s="429">
        <f t="shared" si="145"/>
        <v>713.00518842738086</v>
      </c>
      <c r="M329" s="429">
        <f t="shared" si="145"/>
        <v>724.70800793245564</v>
      </c>
    </row>
    <row r="330" spans="1:13">
      <c r="A330" s="1080">
        <f>SUM(C330:M330)</f>
        <v>0</v>
      </c>
      <c r="B330" s="1080"/>
      <c r="C330" s="1080">
        <f t="shared" ref="C330:M330" si="146">SUM(C319:C328)-C329</f>
        <v>0</v>
      </c>
      <c r="D330" s="1080">
        <f t="shared" si="146"/>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C294</f>
        <v>955.710115184919</v>
      </c>
      <c r="D331" s="1085">
        <f t="shared" ref="D331:M331" si="147">D294</f>
        <v>935.84049374938888</v>
      </c>
      <c r="E331" s="1085">
        <f t="shared" si="147"/>
        <v>919.62974768964273</v>
      </c>
      <c r="F331" s="1085">
        <f t="shared" si="147"/>
        <v>893.90199271222286</v>
      </c>
      <c r="G331" s="1085">
        <f t="shared" si="147"/>
        <v>886.19545709226259</v>
      </c>
      <c r="H331" s="1085">
        <f t="shared" si="147"/>
        <v>946.29395953227947</v>
      </c>
      <c r="I331" s="1085">
        <f t="shared" si="147"/>
        <v>940.91109092470788</v>
      </c>
      <c r="J331" s="1085">
        <f t="shared" si="147"/>
        <v>921.25376729372397</v>
      </c>
      <c r="K331" s="1085">
        <f t="shared" si="147"/>
        <v>915.37894988168159</v>
      </c>
      <c r="L331" s="1085">
        <f t="shared" si="147"/>
        <v>912.37316442241683</v>
      </c>
      <c r="M331" s="1085">
        <f t="shared" si="147"/>
        <v>927.34828471299932</v>
      </c>
    </row>
    <row r="332" spans="1:13">
      <c r="C332" s="1085">
        <f>C313+C329</f>
        <v>955.71011518491912</v>
      </c>
      <c r="D332" s="1085">
        <f t="shared" ref="D332:M332" si="148">D313+D329</f>
        <v>935.840493749389</v>
      </c>
      <c r="E332" s="1085">
        <f t="shared" si="148"/>
        <v>919.62974768964261</v>
      </c>
      <c r="F332" s="1085">
        <f t="shared" si="148"/>
        <v>893.90199271222275</v>
      </c>
      <c r="G332" s="1085">
        <f t="shared" si="148"/>
        <v>886.19545709226247</v>
      </c>
      <c r="H332" s="1085">
        <f t="shared" si="148"/>
        <v>946.29395953227925</v>
      </c>
      <c r="I332" s="1085">
        <f t="shared" si="148"/>
        <v>940.91109092470776</v>
      </c>
      <c r="J332" s="1085">
        <f t="shared" si="148"/>
        <v>921.25376729372397</v>
      </c>
      <c r="K332" s="1085">
        <f t="shared" si="148"/>
        <v>915.37894988168159</v>
      </c>
      <c r="L332" s="1085">
        <f t="shared" si="148"/>
        <v>912.37316442241683</v>
      </c>
      <c r="M332" s="1085">
        <f t="shared" si="148"/>
        <v>927.34828471299943</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C349" si="152">C303+C247</f>
        <v>66.63470025911073</v>
      </c>
      <c r="D340" s="429">
        <f t="shared" ref="D340:M340" si="153">D303+D247</f>
        <v>95.997808512441878</v>
      </c>
      <c r="E340" s="429">
        <f t="shared" si="153"/>
        <v>115.7624193331379</v>
      </c>
      <c r="F340" s="429">
        <f t="shared" si="153"/>
        <v>127.84676174883431</v>
      </c>
      <c r="G340" s="429">
        <f t="shared" si="153"/>
        <v>135.89689201510589</v>
      </c>
      <c r="H340" s="429">
        <f t="shared" si="153"/>
        <v>144.67919410206162</v>
      </c>
      <c r="I340" s="429">
        <f t="shared" si="153"/>
        <v>150.54105110131889</v>
      </c>
      <c r="J340" s="429">
        <f t="shared" si="153"/>
        <v>153.61148871621697</v>
      </c>
      <c r="K340" s="429">
        <f t="shared" si="153"/>
        <v>155.45157575196095</v>
      </c>
      <c r="L340" s="429">
        <f t="shared" si="153"/>
        <v>156.58131853094113</v>
      </c>
      <c r="M340" s="429">
        <f t="shared" si="153"/>
        <v>158.15670523409395</v>
      </c>
    </row>
    <row r="341" spans="1:13" ht="13.15">
      <c r="B341" s="323" t="str">
        <f t="shared" si="151"/>
        <v>25-29</v>
      </c>
      <c r="C341" s="429">
        <f t="shared" si="152"/>
        <v>119.17406473994265</v>
      </c>
      <c r="D341" s="429">
        <f t="shared" ref="D341:M341" si="154">D304+D248</f>
        <v>149.89102942836138</v>
      </c>
      <c r="E341" s="429">
        <f t="shared" si="154"/>
        <v>175.92414521448634</v>
      </c>
      <c r="F341" s="429">
        <f t="shared" si="154"/>
        <v>195.6926318902577</v>
      </c>
      <c r="G341" s="429">
        <f t="shared" si="154"/>
        <v>211.36352030512572</v>
      </c>
      <c r="H341" s="429">
        <f t="shared" si="154"/>
        <v>227.28418169152314</v>
      </c>
      <c r="I341" s="429">
        <f t="shared" si="154"/>
        <v>239.78383262782285</v>
      </c>
      <c r="J341" s="429">
        <f t="shared" si="154"/>
        <v>248.53668468910078</v>
      </c>
      <c r="K341" s="429">
        <f t="shared" si="154"/>
        <v>254.93214515097566</v>
      </c>
      <c r="L341" s="429">
        <f t="shared" si="154"/>
        <v>259.60707714585055</v>
      </c>
      <c r="M341" s="429">
        <f t="shared" si="154"/>
        <v>263.96367529715042</v>
      </c>
    </row>
    <row r="342" spans="1:13" ht="13.15">
      <c r="B342" s="323" t="str">
        <f t="shared" si="151"/>
        <v>30-34</v>
      </c>
      <c r="C342" s="429">
        <f t="shared" si="152"/>
        <v>215.24387568683534</v>
      </c>
      <c r="D342" s="429">
        <f t="shared" ref="D342:M342" si="155">D305+D249</f>
        <v>208.96263368313987</v>
      </c>
      <c r="E342" s="429">
        <f t="shared" si="155"/>
        <v>209.41416148337291</v>
      </c>
      <c r="F342" s="429">
        <f t="shared" si="155"/>
        <v>213.17606343987489</v>
      </c>
      <c r="G342" s="429">
        <f t="shared" si="155"/>
        <v>219.37429512736898</v>
      </c>
      <c r="H342" s="429">
        <f t="shared" si="155"/>
        <v>228.59916849692905</v>
      </c>
      <c r="I342" s="429">
        <f t="shared" si="155"/>
        <v>238.18727838011361</v>
      </c>
      <c r="J342" s="429">
        <f t="shared" si="155"/>
        <v>246.99446543446817</v>
      </c>
      <c r="K342" s="429">
        <f t="shared" si="155"/>
        <v>254.93740553250541</v>
      </c>
      <c r="L342" s="429">
        <f t="shared" si="155"/>
        <v>261.89152911919871</v>
      </c>
      <c r="M342" s="429">
        <f t="shared" si="155"/>
        <v>268.32471874847062</v>
      </c>
    </row>
    <row r="343" spans="1:13" ht="13.15">
      <c r="B343" s="323" t="str">
        <f t="shared" si="151"/>
        <v>35-39</v>
      </c>
      <c r="C343" s="429">
        <f t="shared" si="152"/>
        <v>301.82526262952581</v>
      </c>
      <c r="D343" s="429">
        <f t="shared" ref="D343:M343" si="156">D306+D250</f>
        <v>283.92421300715665</v>
      </c>
      <c r="E343" s="429">
        <f t="shared" si="156"/>
        <v>269.00395669270773</v>
      </c>
      <c r="F343" s="429">
        <f t="shared" si="156"/>
        <v>256.65863459252438</v>
      </c>
      <c r="G343" s="429">
        <f t="shared" si="156"/>
        <v>248.08288389041957</v>
      </c>
      <c r="H343" s="429">
        <f t="shared" si="156"/>
        <v>244.23857293175695</v>
      </c>
      <c r="I343" s="429">
        <f t="shared" si="156"/>
        <v>242.9856363674763</v>
      </c>
      <c r="J343" s="429">
        <f t="shared" si="156"/>
        <v>243.39256602954109</v>
      </c>
      <c r="K343" s="429">
        <f t="shared" si="156"/>
        <v>245.18468895029235</v>
      </c>
      <c r="L343" s="429">
        <f t="shared" si="156"/>
        <v>247.90206174256497</v>
      </c>
      <c r="M343" s="429">
        <f t="shared" si="156"/>
        <v>251.5181184505594</v>
      </c>
    </row>
    <row r="344" spans="1:13" ht="13.15">
      <c r="B344" s="323" t="str">
        <f t="shared" si="151"/>
        <v>40-44</v>
      </c>
      <c r="C344" s="429">
        <f t="shared" si="152"/>
        <v>309.66226690341631</v>
      </c>
      <c r="D344" s="429">
        <f t="shared" ref="D344:M344" si="157">D307+D251</f>
        <v>300.27371666786769</v>
      </c>
      <c r="E344" s="429">
        <f t="shared" si="157"/>
        <v>289.60090428325162</v>
      </c>
      <c r="F344" s="429">
        <f t="shared" si="157"/>
        <v>277.56830270269052</v>
      </c>
      <c r="G344" s="429">
        <f t="shared" si="157"/>
        <v>266.35472011699665</v>
      </c>
      <c r="H344" s="429">
        <f t="shared" si="157"/>
        <v>257.65924160622512</v>
      </c>
      <c r="I344" s="429">
        <f t="shared" si="157"/>
        <v>250.48871403659987</v>
      </c>
      <c r="J344" s="429">
        <f t="shared" si="157"/>
        <v>244.65116393622836</v>
      </c>
      <c r="K344" s="429">
        <f t="shared" si="157"/>
        <v>240.34351278566382</v>
      </c>
      <c r="L344" s="429">
        <f t="shared" si="157"/>
        <v>237.4620595072314</v>
      </c>
      <c r="M344" s="429">
        <f t="shared" si="157"/>
        <v>236.12029851663704</v>
      </c>
    </row>
    <row r="345" spans="1:13" ht="13.15">
      <c r="B345" s="323" t="str">
        <f t="shared" si="151"/>
        <v>45-49</v>
      </c>
      <c r="C345" s="429">
        <f t="shared" si="152"/>
        <v>297.26019129586302</v>
      </c>
      <c r="D345" s="429">
        <f t="shared" ref="D345:M345" si="158">D308+D252</f>
        <v>288.17009610902539</v>
      </c>
      <c r="E345" s="429">
        <f t="shared" si="158"/>
        <v>279.38087373968665</v>
      </c>
      <c r="F345" s="429">
        <f t="shared" si="158"/>
        <v>269.56561843213126</v>
      </c>
      <c r="G345" s="429">
        <f t="shared" si="158"/>
        <v>260.14222440762643</v>
      </c>
      <c r="H345" s="429">
        <f t="shared" si="158"/>
        <v>252.24987154571321</v>
      </c>
      <c r="I345" s="429">
        <f t="shared" si="158"/>
        <v>244.86341805964639</v>
      </c>
      <c r="J345" s="429">
        <f t="shared" si="158"/>
        <v>237.88900655539831</v>
      </c>
      <c r="K345" s="429">
        <f t="shared" si="158"/>
        <v>231.67829196484308</v>
      </c>
      <c r="L345" s="429">
        <f t="shared" si="158"/>
        <v>226.34517060910801</v>
      </c>
      <c r="M345" s="429">
        <f t="shared" si="158"/>
        <v>222.19824010216783</v>
      </c>
    </row>
    <row r="346" spans="1:13" ht="13.15">
      <c r="B346" s="323" t="str">
        <f t="shared" si="151"/>
        <v>50-54</v>
      </c>
      <c r="C346" s="429">
        <f t="shared" si="152"/>
        <v>265.37887200481822</v>
      </c>
      <c r="D346" s="429">
        <f t="shared" ref="D346:M346" si="159">D309+D253</f>
        <v>249.83191868864483</v>
      </c>
      <c r="E346" s="429">
        <f t="shared" si="159"/>
        <v>236.93202749231955</v>
      </c>
      <c r="F346" s="429">
        <f t="shared" si="159"/>
        <v>225.05000571351781</v>
      </c>
      <c r="G346" s="429">
        <f t="shared" si="159"/>
        <v>214.93348022466185</v>
      </c>
      <c r="H346" s="429">
        <f t="shared" si="159"/>
        <v>206.91667906570066</v>
      </c>
      <c r="I346" s="429">
        <f t="shared" si="159"/>
        <v>199.86685697535759</v>
      </c>
      <c r="J346" s="429">
        <f t="shared" si="159"/>
        <v>193.41408258542251</v>
      </c>
      <c r="K346" s="429">
        <f t="shared" si="159"/>
        <v>187.61280356991449</v>
      </c>
      <c r="L346" s="429">
        <f t="shared" si="159"/>
        <v>182.43438590743187</v>
      </c>
      <c r="M346" s="429">
        <f t="shared" si="159"/>
        <v>178.05623166246829</v>
      </c>
    </row>
    <row r="347" spans="1:13" ht="13.15">
      <c r="B347" s="323" t="str">
        <f t="shared" si="151"/>
        <v>55-59</v>
      </c>
      <c r="C347" s="429">
        <f t="shared" si="152"/>
        <v>161.15124527338236</v>
      </c>
      <c r="D347" s="429">
        <f t="shared" ref="D347:M347" si="160">D310+D254</f>
        <v>144.8797545482484</v>
      </c>
      <c r="E347" s="429">
        <f t="shared" si="160"/>
        <v>132.45454507919348</v>
      </c>
      <c r="F347" s="429">
        <f t="shared" si="160"/>
        <v>122.43192714569255</v>
      </c>
      <c r="G347" s="429">
        <f t="shared" si="160"/>
        <v>114.51121363880716</v>
      </c>
      <c r="H347" s="429">
        <f t="shared" si="160"/>
        <v>108.61485200081815</v>
      </c>
      <c r="I347" s="429">
        <f t="shared" si="160"/>
        <v>103.79362354815353</v>
      </c>
      <c r="J347" s="429">
        <f t="shared" si="160"/>
        <v>99.667543860846735</v>
      </c>
      <c r="K347" s="429">
        <f t="shared" si="160"/>
        <v>96.151173324089513</v>
      </c>
      <c r="L347" s="429">
        <f t="shared" si="160"/>
        <v>93.123010223780511</v>
      </c>
      <c r="M347" s="429">
        <f t="shared" si="160"/>
        <v>90.613201334066005</v>
      </c>
    </row>
    <row r="348" spans="1:13" ht="13.15">
      <c r="B348" s="323" t="str">
        <f t="shared" si="151"/>
        <v>60-64</v>
      </c>
      <c r="C348" s="429">
        <f t="shared" si="152"/>
        <v>51.222176427298471</v>
      </c>
      <c r="D348" s="429">
        <f t="shared" ref="D348:M348" si="161">D311+D255</f>
        <v>51.98103537762556</v>
      </c>
      <c r="E348" s="429">
        <f t="shared" si="161"/>
        <v>50.151295207008793</v>
      </c>
      <c r="F348" s="429">
        <f t="shared" si="161"/>
        <v>47.375403875021966</v>
      </c>
      <c r="G348" s="429">
        <f t="shared" si="161"/>
        <v>44.539194876878526</v>
      </c>
      <c r="H348" s="429">
        <f t="shared" si="161"/>
        <v>42.184105742474117</v>
      </c>
      <c r="I348" s="429">
        <f t="shared" si="161"/>
        <v>40.128527215052003</v>
      </c>
      <c r="J348" s="429">
        <f t="shared" si="161"/>
        <v>38.326074827871459</v>
      </c>
      <c r="K348" s="429">
        <f t="shared" si="161"/>
        <v>36.79822646462609</v>
      </c>
      <c r="L348" s="429">
        <f t="shared" si="161"/>
        <v>35.507435288121542</v>
      </c>
      <c r="M348" s="429">
        <f t="shared" si="161"/>
        <v>34.469646306410894</v>
      </c>
    </row>
    <row r="349" spans="1:13" ht="13.15">
      <c r="B349" s="323" t="str">
        <f t="shared" si="151"/>
        <v>65 plus</v>
      </c>
      <c r="C349" s="429">
        <f t="shared" si="152"/>
        <v>10.052957578765998</v>
      </c>
      <c r="D349" s="429">
        <f t="shared" ref="D349:M349" si="162">D312+D256</f>
        <v>13.44755022789646</v>
      </c>
      <c r="E349" s="429">
        <f t="shared" si="162"/>
        <v>15.602264729159261</v>
      </c>
      <c r="F349" s="429">
        <f t="shared" si="162"/>
        <v>16.652584476178443</v>
      </c>
      <c r="G349" s="429">
        <f t="shared" si="162"/>
        <v>16.947623077526362</v>
      </c>
      <c r="H349" s="429">
        <f t="shared" si="162"/>
        <v>16.845010244983541</v>
      </c>
      <c r="I349" s="429">
        <f t="shared" si="162"/>
        <v>16.487937876045418</v>
      </c>
      <c r="J349" s="429">
        <f t="shared" si="162"/>
        <v>15.996479563528139</v>
      </c>
      <c r="K349" s="429">
        <f t="shared" si="162"/>
        <v>15.468421324502046</v>
      </c>
      <c r="L349" s="429">
        <f t="shared" si="162"/>
        <v>14.954644256708821</v>
      </c>
      <c r="M349" s="429">
        <f t="shared" si="162"/>
        <v>14.497831024790845</v>
      </c>
    </row>
    <row r="350" spans="1:13" ht="13.15">
      <c r="B350" s="323" t="str">
        <f t="shared" si="151"/>
        <v>Total</v>
      </c>
      <c r="C350" s="429">
        <f t="shared" ref="C350:M350" si="163">SUM(C340:C349)</f>
        <v>1797.6056127989589</v>
      </c>
      <c r="D350" s="429">
        <f t="shared" si="163"/>
        <v>1787.3597562504085</v>
      </c>
      <c r="E350" s="429">
        <f t="shared" si="163"/>
        <v>1774.2265932543241</v>
      </c>
      <c r="F350" s="429">
        <f t="shared" si="163"/>
        <v>1752.0179340167235</v>
      </c>
      <c r="G350" s="429">
        <f t="shared" si="163"/>
        <v>1732.1460476805173</v>
      </c>
      <c r="H350" s="429">
        <f t="shared" si="163"/>
        <v>1729.2708774281857</v>
      </c>
      <c r="I350" s="429">
        <f t="shared" si="163"/>
        <v>1727.1268761875865</v>
      </c>
      <c r="J350" s="429">
        <f t="shared" si="163"/>
        <v>1722.4795561986223</v>
      </c>
      <c r="K350" s="429">
        <f t="shared" si="163"/>
        <v>1718.5582448193734</v>
      </c>
      <c r="L350" s="429">
        <f t="shared" si="163"/>
        <v>1715.8086923309374</v>
      </c>
      <c r="M350" s="429">
        <f t="shared" si="163"/>
        <v>1717.9186666768151</v>
      </c>
    </row>
    <row r="351" spans="1:13">
      <c r="A351" s="1080">
        <f>SUM(C351:M351)</f>
        <v>0</v>
      </c>
      <c r="B351" s="1080"/>
      <c r="C351" s="1080">
        <f t="shared" ref="C351:M351" si="164">SUM(C340:C349)-C350</f>
        <v>0</v>
      </c>
      <c r="D351" s="1080">
        <f t="shared" si="164"/>
        <v>0</v>
      </c>
      <c r="E351" s="1080">
        <f t="shared" si="164"/>
        <v>0</v>
      </c>
      <c r="F351" s="1080">
        <f t="shared" si="164"/>
        <v>0</v>
      </c>
      <c r="G351" s="1080">
        <f t="shared" si="164"/>
        <v>0</v>
      </c>
      <c r="H351" s="1080">
        <f t="shared" si="164"/>
        <v>0</v>
      </c>
      <c r="I351" s="1080">
        <f t="shared" si="164"/>
        <v>0</v>
      </c>
      <c r="J351" s="1080">
        <f t="shared" si="164"/>
        <v>0</v>
      </c>
      <c r="K351" s="1080">
        <f t="shared" si="164"/>
        <v>0</v>
      </c>
      <c r="L351" s="1080">
        <f t="shared" si="164"/>
        <v>0</v>
      </c>
      <c r="M351" s="1080">
        <f t="shared" si="164"/>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5">B339</f>
        <v>Age group</v>
      </c>
      <c r="C355" s="323" t="str">
        <f t="shared" ref="C355:M355" si="166">C339</f>
        <v>2019/20</v>
      </c>
      <c r="D355" s="323" t="str">
        <f t="shared" si="166"/>
        <v>2020/21</v>
      </c>
      <c r="E355" s="323" t="str">
        <f t="shared" si="166"/>
        <v>2021/22</v>
      </c>
      <c r="F355" s="323" t="str">
        <f t="shared" si="166"/>
        <v>2022/23</v>
      </c>
      <c r="G355" s="323" t="str">
        <f t="shared" si="166"/>
        <v>2023/24</v>
      </c>
      <c r="H355" s="323" t="str">
        <f t="shared" si="166"/>
        <v>2024/25</v>
      </c>
      <c r="I355" s="323" t="str">
        <f t="shared" si="166"/>
        <v>2025/26</v>
      </c>
      <c r="J355" s="323" t="str">
        <f t="shared" si="166"/>
        <v>2026/27</v>
      </c>
      <c r="K355" s="323" t="str">
        <f t="shared" si="166"/>
        <v>2027/28</v>
      </c>
      <c r="L355" s="323" t="str">
        <f t="shared" si="166"/>
        <v>2028/29</v>
      </c>
      <c r="M355" s="323" t="str">
        <f t="shared" si="166"/>
        <v>2029/30</v>
      </c>
    </row>
    <row r="356" spans="1:13" ht="13.15">
      <c r="B356" s="323" t="str">
        <f t="shared" si="165"/>
        <v>20-24</v>
      </c>
      <c r="C356" s="429">
        <f t="shared" ref="C356:C365" si="167">C319+C263</f>
        <v>287.98667010712222</v>
      </c>
      <c r="D356" s="429">
        <f t="shared" ref="D356:M356" si="168">D319+D263</f>
        <v>378.88556184623025</v>
      </c>
      <c r="E356" s="429">
        <f t="shared" si="168"/>
        <v>439.89222248672104</v>
      </c>
      <c r="F356" s="429">
        <f t="shared" si="168"/>
        <v>477.98235695442395</v>
      </c>
      <c r="G356" s="429">
        <f t="shared" si="168"/>
        <v>503.41456004046643</v>
      </c>
      <c r="H356" s="429">
        <f t="shared" si="168"/>
        <v>532.62710355878528</v>
      </c>
      <c r="I356" s="429">
        <f t="shared" si="168"/>
        <v>552.23077293783547</v>
      </c>
      <c r="J356" s="429">
        <f t="shared" si="168"/>
        <v>562.37811391947218</v>
      </c>
      <c r="K356" s="429">
        <f t="shared" si="168"/>
        <v>568.43683966752258</v>
      </c>
      <c r="L356" s="429">
        <f t="shared" si="168"/>
        <v>572.14845422520159</v>
      </c>
      <c r="M356" s="429">
        <f t="shared" si="168"/>
        <v>577.57494092722607</v>
      </c>
    </row>
    <row r="357" spans="1:13" ht="13.15">
      <c r="B357" s="323" t="str">
        <f t="shared" si="165"/>
        <v>25-29</v>
      </c>
      <c r="C357" s="429">
        <f t="shared" si="167"/>
        <v>750.87941255250462</v>
      </c>
      <c r="D357" s="429">
        <f t="shared" ref="D357:M357" si="169">D320+D264</f>
        <v>781.94962807860406</v>
      </c>
      <c r="E357" s="429">
        <f t="shared" si="169"/>
        <v>816.98280421082438</v>
      </c>
      <c r="F357" s="429">
        <f t="shared" si="169"/>
        <v>847.58562795297223</v>
      </c>
      <c r="G357" s="429">
        <f t="shared" si="169"/>
        <v>874.83025893777688</v>
      </c>
      <c r="H357" s="429">
        <f t="shared" si="169"/>
        <v>911.19288718967198</v>
      </c>
      <c r="I357" s="429">
        <f t="shared" si="169"/>
        <v>941.45280732790275</v>
      </c>
      <c r="J357" s="429">
        <f t="shared" si="169"/>
        <v>962.69990419115334</v>
      </c>
      <c r="K357" s="429">
        <f t="shared" si="169"/>
        <v>978.58289639873396</v>
      </c>
      <c r="L357" s="429">
        <f t="shared" si="169"/>
        <v>990.46402530717205</v>
      </c>
      <c r="M357" s="429">
        <f t="shared" si="169"/>
        <v>1002.7101721507644</v>
      </c>
    </row>
    <row r="358" spans="1:13" ht="13.15">
      <c r="B358" s="323" t="str">
        <f t="shared" si="165"/>
        <v>30-34</v>
      </c>
      <c r="C358" s="429">
        <f t="shared" si="167"/>
        <v>973.67204354492492</v>
      </c>
      <c r="D358" s="429">
        <f t="shared" ref="D358:M358" si="170">D321+D265</f>
        <v>948.73449009381466</v>
      </c>
      <c r="E358" s="429">
        <f t="shared" si="170"/>
        <v>934.09913430647566</v>
      </c>
      <c r="F358" s="429">
        <f t="shared" si="170"/>
        <v>926.8131546514071</v>
      </c>
      <c r="G358" s="429">
        <f t="shared" si="170"/>
        <v>926.27343434286308</v>
      </c>
      <c r="H358" s="429">
        <f t="shared" si="170"/>
        <v>937.15487499517405</v>
      </c>
      <c r="I358" s="429">
        <f t="shared" si="170"/>
        <v>951.21054201724064</v>
      </c>
      <c r="J358" s="429">
        <f t="shared" si="170"/>
        <v>964.97871271962424</v>
      </c>
      <c r="K358" s="429">
        <f t="shared" si="170"/>
        <v>978.329848593816</v>
      </c>
      <c r="L358" s="429">
        <f t="shared" si="170"/>
        <v>990.69444309056382</v>
      </c>
      <c r="M358" s="429">
        <f t="shared" si="170"/>
        <v>1003.4867679691998</v>
      </c>
    </row>
    <row r="359" spans="1:13" ht="13.15">
      <c r="B359" s="323" t="str">
        <f t="shared" si="165"/>
        <v>35-39</v>
      </c>
      <c r="C359" s="429">
        <f t="shared" si="167"/>
        <v>1184.2090496047731</v>
      </c>
      <c r="D359" s="429">
        <f t="shared" ref="D359:M359" si="171">D322+D266</f>
        <v>1122.62607097707</v>
      </c>
      <c r="E359" s="429">
        <f t="shared" si="171"/>
        <v>1071.1230573532553</v>
      </c>
      <c r="F359" s="429">
        <f t="shared" si="171"/>
        <v>1028.2689286776729</v>
      </c>
      <c r="G359" s="429">
        <f t="shared" si="171"/>
        <v>994.87510443333599</v>
      </c>
      <c r="H359" s="429">
        <f t="shared" si="171"/>
        <v>975.04166269661732</v>
      </c>
      <c r="I359" s="429">
        <f t="shared" si="171"/>
        <v>962.05718256678779</v>
      </c>
      <c r="J359" s="429">
        <f t="shared" si="171"/>
        <v>953.54783833761098</v>
      </c>
      <c r="K359" s="429">
        <f t="shared" si="171"/>
        <v>949.36331180149591</v>
      </c>
      <c r="L359" s="429">
        <f t="shared" si="171"/>
        <v>948.50344756798643</v>
      </c>
      <c r="M359" s="429">
        <f t="shared" si="171"/>
        <v>951.32914968050829</v>
      </c>
    </row>
    <row r="360" spans="1:13" ht="13.15">
      <c r="B360" s="323" t="str">
        <f t="shared" si="165"/>
        <v>40-44</v>
      </c>
      <c r="C360" s="429">
        <f t="shared" si="167"/>
        <v>1084.3373013441633</v>
      </c>
      <c r="D360" s="429">
        <f t="shared" ref="D360:M360" si="172">D323+D267</f>
        <v>1071.184456759564</v>
      </c>
      <c r="E360" s="429">
        <f t="shared" si="172"/>
        <v>1048.8093380293301</v>
      </c>
      <c r="F360" s="429">
        <f t="shared" si="172"/>
        <v>1021.0132149163489</v>
      </c>
      <c r="G360" s="429">
        <f t="shared" si="172"/>
        <v>992.343327061531</v>
      </c>
      <c r="H360" s="429">
        <f t="shared" si="172"/>
        <v>969.15588489751451</v>
      </c>
      <c r="I360" s="429">
        <f t="shared" si="172"/>
        <v>948.21790671340295</v>
      </c>
      <c r="J360" s="429">
        <f t="shared" si="172"/>
        <v>929.25350210545264</v>
      </c>
      <c r="K360" s="429">
        <f t="shared" si="172"/>
        <v>913.44388182732325</v>
      </c>
      <c r="L360" s="429">
        <f t="shared" si="172"/>
        <v>900.91880953113616</v>
      </c>
      <c r="M360" s="429">
        <f t="shared" si="172"/>
        <v>892.56904852590014</v>
      </c>
    </row>
    <row r="361" spans="1:13" ht="13.15">
      <c r="B361" s="323" t="str">
        <f t="shared" si="165"/>
        <v>45-49</v>
      </c>
      <c r="C361" s="429">
        <f t="shared" si="167"/>
        <v>977.34369123948818</v>
      </c>
      <c r="D361" s="429">
        <f t="shared" ref="D361:M361" si="173">D324+D268</f>
        <v>961.43016969281575</v>
      </c>
      <c r="E361" s="429">
        <f t="shared" si="173"/>
        <v>946.1257789124918</v>
      </c>
      <c r="F361" s="429">
        <f t="shared" si="173"/>
        <v>929.12935981065402</v>
      </c>
      <c r="G361" s="429">
        <f t="shared" si="173"/>
        <v>911.29660785585907</v>
      </c>
      <c r="H361" s="429">
        <f t="shared" si="173"/>
        <v>896.62632058196436</v>
      </c>
      <c r="I361" s="429">
        <f t="shared" si="173"/>
        <v>881.45371075854348</v>
      </c>
      <c r="J361" s="429">
        <f t="shared" si="173"/>
        <v>865.49770066600001</v>
      </c>
      <c r="K361" s="429">
        <f t="shared" si="173"/>
        <v>850.12961813628795</v>
      </c>
      <c r="L361" s="429">
        <f t="shared" si="173"/>
        <v>835.92729067202515</v>
      </c>
      <c r="M361" s="429">
        <f t="shared" si="173"/>
        <v>824.20933361863899</v>
      </c>
    </row>
    <row r="362" spans="1:13" ht="13.15">
      <c r="B362" s="323" t="str">
        <f t="shared" si="165"/>
        <v>50-54</v>
      </c>
      <c r="C362" s="429">
        <f t="shared" si="167"/>
        <v>713.45408575624356</v>
      </c>
      <c r="D362" s="429">
        <f t="shared" ref="D362:M362" si="174">D325+D269</f>
        <v>715.79495662088505</v>
      </c>
      <c r="E362" s="429">
        <f t="shared" si="174"/>
        <v>713.63193016266484</v>
      </c>
      <c r="F362" s="429">
        <f t="shared" si="174"/>
        <v>708.06209666740961</v>
      </c>
      <c r="G362" s="429">
        <f t="shared" si="174"/>
        <v>700.80933739385887</v>
      </c>
      <c r="H362" s="429">
        <f t="shared" si="174"/>
        <v>695.06991019564703</v>
      </c>
      <c r="I362" s="429">
        <f t="shared" si="174"/>
        <v>688.20546435023971</v>
      </c>
      <c r="J362" s="429">
        <f t="shared" si="174"/>
        <v>679.85883003469542</v>
      </c>
      <c r="K362" s="429">
        <f t="shared" si="174"/>
        <v>670.90704221451165</v>
      </c>
      <c r="L362" s="429">
        <f t="shared" si="174"/>
        <v>661.75246044265577</v>
      </c>
      <c r="M362" s="429">
        <f t="shared" si="174"/>
        <v>653.41580897259644</v>
      </c>
    </row>
    <row r="363" spans="1:13" ht="13.15">
      <c r="B363" s="323" t="str">
        <f t="shared" si="165"/>
        <v>55-59</v>
      </c>
      <c r="C363" s="429">
        <f t="shared" si="167"/>
        <v>362.19535129280473</v>
      </c>
      <c r="D363" s="429">
        <f t="shared" ref="D363:M363" si="175">D326+D270</f>
        <v>359.3600374786119</v>
      </c>
      <c r="E363" s="429">
        <f t="shared" si="175"/>
        <v>357.44559073107251</v>
      </c>
      <c r="F363" s="429">
        <f t="shared" si="175"/>
        <v>355.18143055633988</v>
      </c>
      <c r="G363" s="429">
        <f t="shared" si="175"/>
        <v>352.71662673095904</v>
      </c>
      <c r="H363" s="429">
        <f t="shared" si="175"/>
        <v>351.60001950078595</v>
      </c>
      <c r="I363" s="429">
        <f t="shared" si="175"/>
        <v>349.88002236183695</v>
      </c>
      <c r="J363" s="429">
        <f t="shared" si="175"/>
        <v>347.24643074054535</v>
      </c>
      <c r="K363" s="429">
        <f t="shared" si="175"/>
        <v>344.16881219710655</v>
      </c>
      <c r="L363" s="429">
        <f t="shared" si="175"/>
        <v>340.79534153598877</v>
      </c>
      <c r="M363" s="429">
        <f t="shared" si="175"/>
        <v>337.66666167468253</v>
      </c>
    </row>
    <row r="364" spans="1:13" ht="13.15">
      <c r="B364" s="323" t="str">
        <f t="shared" si="165"/>
        <v>60-64</v>
      </c>
      <c r="C364" s="429">
        <f t="shared" si="167"/>
        <v>114.19933993534342</v>
      </c>
      <c r="D364" s="429">
        <f t="shared" ref="D364:M364" si="176">D327+D271</f>
        <v>119.97939564715664</v>
      </c>
      <c r="E364" s="429">
        <f t="shared" si="176"/>
        <v>122.44185115539328</v>
      </c>
      <c r="F364" s="429">
        <f t="shared" si="176"/>
        <v>123.1559493643548</v>
      </c>
      <c r="G364" s="429">
        <f t="shared" si="176"/>
        <v>123.13935857287942</v>
      </c>
      <c r="H364" s="429">
        <f t="shared" si="176"/>
        <v>123.54501802450122</v>
      </c>
      <c r="I364" s="429">
        <f t="shared" si="176"/>
        <v>123.54565561252267</v>
      </c>
      <c r="J364" s="429">
        <f t="shared" si="176"/>
        <v>123.07606187884824</v>
      </c>
      <c r="K364" s="429">
        <f t="shared" si="176"/>
        <v>122.40644333905867</v>
      </c>
      <c r="L364" s="429">
        <f t="shared" si="176"/>
        <v>121.60750922933541</v>
      </c>
      <c r="M364" s="429">
        <f t="shared" si="176"/>
        <v>120.92255706485247</v>
      </c>
    </row>
    <row r="365" spans="1:13" ht="13.15">
      <c r="B365" s="323" t="str">
        <f t="shared" si="165"/>
        <v>65 plus</v>
      </c>
      <c r="C365" s="429">
        <f t="shared" si="167"/>
        <v>34.80943045630076</v>
      </c>
      <c r="D365" s="429">
        <f t="shared" ref="D365:M365" si="177">D328+D272</f>
        <v>41.318355457498008</v>
      </c>
      <c r="E365" s="429">
        <f t="shared" si="177"/>
        <v>46.26546674199831</v>
      </c>
      <c r="F365" s="429">
        <f t="shared" si="177"/>
        <v>49.719563140786114</v>
      </c>
      <c r="G365" s="429">
        <f t="shared" si="177"/>
        <v>52.044411616277024</v>
      </c>
      <c r="H365" s="429">
        <f t="shared" si="177"/>
        <v>53.793148553359543</v>
      </c>
      <c r="I365" s="429">
        <f t="shared" si="177"/>
        <v>54.970296863045149</v>
      </c>
      <c r="J365" s="429">
        <f t="shared" si="177"/>
        <v>55.665859547652893</v>
      </c>
      <c r="K365" s="429">
        <f t="shared" si="177"/>
        <v>56.037236029253137</v>
      </c>
      <c r="L365" s="429">
        <f t="shared" si="177"/>
        <v>56.18118716272636</v>
      </c>
      <c r="M365" s="429">
        <f t="shared" si="177"/>
        <v>56.227947000151516</v>
      </c>
    </row>
    <row r="366" spans="1:13" ht="13.15">
      <c r="B366" s="323" t="str">
        <f t="shared" si="165"/>
        <v>Total</v>
      </c>
      <c r="C366" s="429">
        <f t="shared" ref="C366:M366" si="178">SUM(C356:C365)</f>
        <v>6483.0863758336691</v>
      </c>
      <c r="D366" s="429">
        <f t="shared" si="178"/>
        <v>6501.2631226522508</v>
      </c>
      <c r="E366" s="429">
        <f t="shared" si="178"/>
        <v>6496.8171740902262</v>
      </c>
      <c r="F366" s="429">
        <f t="shared" si="178"/>
        <v>6466.9116826923701</v>
      </c>
      <c r="G366" s="429">
        <f t="shared" si="178"/>
        <v>6431.7430269858069</v>
      </c>
      <c r="H366" s="429">
        <f t="shared" si="178"/>
        <v>6445.806830194022</v>
      </c>
      <c r="I366" s="429">
        <f t="shared" si="178"/>
        <v>6453.2243615093585</v>
      </c>
      <c r="J366" s="429">
        <f t="shared" si="178"/>
        <v>6444.2029541410557</v>
      </c>
      <c r="K366" s="429">
        <f t="shared" si="178"/>
        <v>6431.8059302051088</v>
      </c>
      <c r="L366" s="429">
        <f t="shared" si="178"/>
        <v>6418.9929687647909</v>
      </c>
      <c r="M366" s="429">
        <f t="shared" si="178"/>
        <v>6420.1123875845196</v>
      </c>
    </row>
    <row r="367" spans="1:13">
      <c r="A367" s="1080">
        <f>SUM(C367:M367)</f>
        <v>0</v>
      </c>
      <c r="B367" s="1080"/>
      <c r="C367" s="1080">
        <f t="shared" ref="C367:M367" si="179">SUM(C356:C365)-C366</f>
        <v>0</v>
      </c>
      <c r="D367" s="1080">
        <f t="shared" si="179"/>
        <v>0</v>
      </c>
      <c r="E367" s="1080">
        <f t="shared" si="179"/>
        <v>0</v>
      </c>
      <c r="F367" s="1080">
        <f t="shared" si="179"/>
        <v>0</v>
      </c>
      <c r="G367" s="1080">
        <f t="shared" si="179"/>
        <v>0</v>
      </c>
      <c r="H367" s="1080">
        <f t="shared" si="179"/>
        <v>0</v>
      </c>
      <c r="I367" s="1080">
        <f t="shared" si="179"/>
        <v>0</v>
      </c>
      <c r="J367" s="1080">
        <f t="shared" si="179"/>
        <v>0</v>
      </c>
      <c r="K367" s="1080">
        <f t="shared" si="179"/>
        <v>0</v>
      </c>
      <c r="L367" s="1080">
        <f t="shared" si="179"/>
        <v>0</v>
      </c>
      <c r="M367" s="1080">
        <f t="shared" si="179"/>
        <v>0</v>
      </c>
    </row>
    <row r="368" spans="1:13">
      <c r="A368" s="1080"/>
      <c r="B368" s="1080"/>
      <c r="C368" s="1085">
        <f>C350+C366</f>
        <v>8280.6919886326286</v>
      </c>
      <c r="D368" s="1085">
        <f t="shared" ref="D368:M368" si="180">D350+D366</f>
        <v>8288.6228789026591</v>
      </c>
      <c r="E368" s="1085">
        <f t="shared" si="180"/>
        <v>8271.0437673445504</v>
      </c>
      <c r="F368" s="1085">
        <f t="shared" si="180"/>
        <v>8218.9296167090943</v>
      </c>
      <c r="G368" s="1085">
        <f t="shared" si="180"/>
        <v>8163.8890746663237</v>
      </c>
      <c r="H368" s="1085">
        <f t="shared" si="180"/>
        <v>8175.0777076222075</v>
      </c>
      <c r="I368" s="1085">
        <f t="shared" si="180"/>
        <v>8180.3512376969447</v>
      </c>
      <c r="J368" s="1085">
        <f t="shared" si="180"/>
        <v>8166.6825103396777</v>
      </c>
      <c r="K368" s="1085">
        <f t="shared" si="180"/>
        <v>8150.3641750244824</v>
      </c>
      <c r="L368" s="1085">
        <f t="shared" si="180"/>
        <v>8134.8016610957284</v>
      </c>
      <c r="M368" s="1085">
        <f t="shared" si="180"/>
        <v>8138.0310542613352</v>
      </c>
    </row>
    <row r="369" spans="1:13">
      <c r="C369" s="1085">
        <f>C36</f>
        <v>8280.6919886326286</v>
      </c>
      <c r="D369" s="1085">
        <f t="shared" ref="D369:M369" si="181">D36</f>
        <v>8288.6228789026591</v>
      </c>
      <c r="E369" s="1085">
        <f t="shared" si="181"/>
        <v>8271.0437673445522</v>
      </c>
      <c r="F369" s="1085">
        <f t="shared" si="181"/>
        <v>8218.9296167090943</v>
      </c>
      <c r="G369" s="1085">
        <f t="shared" si="181"/>
        <v>8163.8890746663246</v>
      </c>
      <c r="H369" s="1085">
        <f t="shared" si="181"/>
        <v>8175.0777076222075</v>
      </c>
      <c r="I369" s="1085">
        <f t="shared" si="181"/>
        <v>8180.3512376969447</v>
      </c>
      <c r="J369" s="1085">
        <f t="shared" si="181"/>
        <v>8166.6825103396786</v>
      </c>
      <c r="K369" s="1085">
        <f t="shared" si="181"/>
        <v>8150.3641750244833</v>
      </c>
      <c r="L369" s="1085">
        <f t="shared" si="181"/>
        <v>8134.8016610957293</v>
      </c>
      <c r="M369" s="1085">
        <f t="shared" si="181"/>
        <v>8138.0310542613361</v>
      </c>
    </row>
    <row r="370" spans="1:13">
      <c r="A370" s="1080">
        <f>SUM(C370:L370)</f>
        <v>0</v>
      </c>
      <c r="B370" s="1080"/>
      <c r="C370" s="1080">
        <f>C368-C369</f>
        <v>0</v>
      </c>
      <c r="D370" s="1080">
        <f t="shared" ref="D370:M370" si="182">D368-D369</f>
        <v>0</v>
      </c>
      <c r="E370" s="1080">
        <f t="shared" si="182"/>
        <v>0</v>
      </c>
      <c r="F370" s="1080">
        <f t="shared" si="182"/>
        <v>0</v>
      </c>
      <c r="G370" s="1080">
        <f t="shared" si="182"/>
        <v>0</v>
      </c>
      <c r="H370" s="1080">
        <f t="shared" si="182"/>
        <v>0</v>
      </c>
      <c r="I370" s="1080">
        <f t="shared" si="182"/>
        <v>0</v>
      </c>
      <c r="J370" s="1080">
        <f t="shared" si="182"/>
        <v>0</v>
      </c>
      <c r="K370" s="1080">
        <f t="shared" si="182"/>
        <v>0</v>
      </c>
      <c r="L370" s="1080">
        <f t="shared" si="182"/>
        <v>0</v>
      </c>
      <c r="M370" s="1080">
        <f t="shared" si="182"/>
        <v>0</v>
      </c>
    </row>
    <row r="371" spans="1:13">
      <c r="A371" s="1080">
        <f>SUM(C371:M371)</f>
        <v>0</v>
      </c>
      <c r="B371" s="1080"/>
      <c r="C371" s="1080">
        <f>IF(C294&gt;0,0,C294)</f>
        <v>0</v>
      </c>
      <c r="D371" s="1080">
        <f t="shared" ref="D371:M371" si="183">IF(D294&gt;0,0,D294)</f>
        <v>0</v>
      </c>
      <c r="E371" s="1080">
        <f t="shared" si="183"/>
        <v>0</v>
      </c>
      <c r="F371" s="1080">
        <f t="shared" si="183"/>
        <v>0</v>
      </c>
      <c r="G371" s="1080">
        <f t="shared" si="183"/>
        <v>0</v>
      </c>
      <c r="H371" s="1080">
        <f t="shared" si="183"/>
        <v>0</v>
      </c>
      <c r="I371" s="1080">
        <f t="shared" si="183"/>
        <v>0</v>
      </c>
      <c r="J371" s="1080">
        <f t="shared" si="183"/>
        <v>0</v>
      </c>
      <c r="K371" s="1080">
        <f t="shared" si="183"/>
        <v>0</v>
      </c>
      <c r="L371" s="1080">
        <f t="shared" si="183"/>
        <v>0</v>
      </c>
      <c r="M371" s="1080">
        <f t="shared" si="183"/>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Q371"/>
  <sheetViews>
    <sheetView showGridLines="0" zoomScale="90" zoomScaleNormal="90" workbookViewId="0"/>
  </sheetViews>
  <sheetFormatPr defaultColWidth="9" defaultRowHeight="12.75"/>
  <cols>
    <col min="1" max="1" width="9" style="295"/>
    <col min="2" max="2" width="28.73046875" style="295" customWidth="1"/>
    <col min="3" max="15" width="10.73046875" style="295" customWidth="1"/>
    <col min="16"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268</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Forecast_stock_figures!B17</f>
        <v>Biology</v>
      </c>
      <c r="C15" s="293">
        <f>Forecast_stock_figures!C41</f>
        <v>12104.740000000002</v>
      </c>
      <c r="D15" s="293">
        <f>Forecast_stock_figures!D41</f>
        <v>12272.168382637192</v>
      </c>
      <c r="E15" s="293">
        <f>Forecast_stock_figures!E41</f>
        <v>12388.331621384154</v>
      </c>
      <c r="F15" s="293">
        <f>Forecast_stock_figures!F41</f>
        <v>12478.324273231339</v>
      </c>
      <c r="G15" s="293">
        <f>Forecast_stock_figures!G41</f>
        <v>12591.54987284975</v>
      </c>
      <c r="H15" s="293">
        <f>Forecast_stock_figures!H41</f>
        <v>12694.205931675553</v>
      </c>
      <c r="I15" s="293">
        <f>Forecast_stock_figures!I41</f>
        <v>12721.267215648608</v>
      </c>
      <c r="J15" s="293">
        <f>Forecast_stock_figures!J41</f>
        <v>12745.030962669585</v>
      </c>
      <c r="K15" s="293">
        <f>Forecast_stock_figures!K41</f>
        <v>12768.618716095169</v>
      </c>
      <c r="L15" s="293">
        <f>Forecast_stock_figures!L41</f>
        <v>12770.578457989877</v>
      </c>
      <c r="M15" s="293">
        <f>Forecast_stock_figures!M41</f>
        <v>12717.820557294353</v>
      </c>
    </row>
    <row r="17" spans="1:9" ht="15">
      <c r="B17" s="325" t="s">
        <v>161</v>
      </c>
    </row>
    <row r="19" spans="1:9" ht="13.15">
      <c r="B19" s="1469" t="str">
        <f>Stock_ages_breakdowns!B73</f>
        <v>Age group</v>
      </c>
      <c r="C19" s="1470" t="str">
        <f>Stock_ages_breakdowns!E73</f>
        <v>Biology</v>
      </c>
      <c r="D19" s="1471"/>
      <c r="H19" s="310" t="s">
        <v>132</v>
      </c>
    </row>
    <row r="20" spans="1:9" ht="13.15">
      <c r="B20" s="1469"/>
      <c r="C20" s="348" t="str">
        <f>Stock_ages_breakdowns!E74</f>
        <v>Male</v>
      </c>
      <c r="D20" s="348" t="str">
        <f>Stock_ages_breakdowns!D74:E74</f>
        <v>Female</v>
      </c>
    </row>
    <row r="21" spans="1:9" ht="13.15">
      <c r="B21" s="348" t="str">
        <f>Stock_ages_breakdowns!B75</f>
        <v>20-24</v>
      </c>
      <c r="C21" s="316">
        <f>Stock_ages_breakdowns!E20</f>
        <v>146.91999999999999</v>
      </c>
      <c r="D21" s="316">
        <f>Stock_ages_breakdowns!F20</f>
        <v>380.64800000000002</v>
      </c>
    </row>
    <row r="22" spans="1:9" ht="13.15">
      <c r="B22" s="348" t="str">
        <f>Stock_ages_breakdowns!B76</f>
        <v>25-29</v>
      </c>
      <c r="C22" s="316">
        <f>Stock_ages_breakdowns!E21</f>
        <v>602.14099999999996</v>
      </c>
      <c r="D22" s="316">
        <f>Stock_ages_breakdowns!F21</f>
        <v>1432.3979999999999</v>
      </c>
    </row>
    <row r="23" spans="1:9" ht="13.15">
      <c r="B23" s="348" t="str">
        <f>Stock_ages_breakdowns!B77</f>
        <v>30-34</v>
      </c>
      <c r="C23" s="316">
        <f>Stock_ages_breakdowns!E22</f>
        <v>581.57100000000003</v>
      </c>
      <c r="D23" s="316">
        <f>Stock_ages_breakdowns!F22</f>
        <v>1524.482</v>
      </c>
    </row>
    <row r="24" spans="1:9" ht="13.15">
      <c r="B24" s="348" t="str">
        <f>Stock_ages_breakdowns!B78</f>
        <v>35-39</v>
      </c>
      <c r="C24" s="316">
        <f>Stock_ages_breakdowns!E23</f>
        <v>621.48</v>
      </c>
      <c r="D24" s="316">
        <f>Stock_ages_breakdowns!F23</f>
        <v>1526.172</v>
      </c>
    </row>
    <row r="25" spans="1:9" ht="13.15">
      <c r="B25" s="348" t="str">
        <f>Stock_ages_breakdowns!B79</f>
        <v>40-44</v>
      </c>
      <c r="C25" s="316">
        <f>Stock_ages_breakdowns!E24</f>
        <v>582.76099999999997</v>
      </c>
      <c r="D25" s="316">
        <f>Stock_ages_breakdowns!F24</f>
        <v>1422.8119999999999</v>
      </c>
    </row>
    <row r="26" spans="1:9" ht="13.15">
      <c r="B26" s="348" t="str">
        <f>Stock_ages_breakdowns!B80</f>
        <v>45-49</v>
      </c>
      <c r="C26" s="316">
        <f>Stock_ages_breakdowns!E25</f>
        <v>497.37799999999999</v>
      </c>
      <c r="D26" s="316">
        <f>Stock_ages_breakdowns!F25</f>
        <v>962.93</v>
      </c>
    </row>
    <row r="27" spans="1:9" ht="13.15">
      <c r="B27" s="348" t="str">
        <f>Stock_ages_breakdowns!B81</f>
        <v>50-54</v>
      </c>
      <c r="C27" s="316">
        <f>Stock_ages_breakdowns!E26</f>
        <v>313.71899999999999</v>
      </c>
      <c r="D27" s="316">
        <f>Stock_ages_breakdowns!F26</f>
        <v>655.721</v>
      </c>
    </row>
    <row r="28" spans="1:9" ht="13.15">
      <c r="B28" s="348" t="str">
        <f>Stock_ages_breakdowns!B82</f>
        <v>55-59</v>
      </c>
      <c r="C28" s="316">
        <f>Stock_ages_breakdowns!E27</f>
        <v>188.11699999999999</v>
      </c>
      <c r="D28" s="316">
        <f>Stock_ages_breakdowns!F27</f>
        <v>425.62700000000001</v>
      </c>
    </row>
    <row r="29" spans="1:9" ht="13.15">
      <c r="B29" s="348" t="str">
        <f>Stock_ages_breakdowns!B83</f>
        <v>60-64</v>
      </c>
      <c r="C29" s="316">
        <f>Stock_ages_breakdowns!E28</f>
        <v>75.198999999999998</v>
      </c>
      <c r="D29" s="316">
        <f>Stock_ages_breakdowns!F28</f>
        <v>138.571</v>
      </c>
      <c r="F29" s="310"/>
    </row>
    <row r="30" spans="1:9" ht="13.15">
      <c r="B30" s="348" t="str">
        <f>Stock_ages_breakdowns!B84</f>
        <v>65 plus</v>
      </c>
      <c r="C30" s="316">
        <f>Stock_ages_breakdowns!E29</f>
        <v>8.4860000000000007</v>
      </c>
      <c r="D30" s="316">
        <f>Stock_ages_breakdowns!F29</f>
        <v>17.606999999999999</v>
      </c>
      <c r="G30" s="311" t="s">
        <v>46</v>
      </c>
      <c r="H30" s="311" t="s">
        <v>47</v>
      </c>
    </row>
    <row r="31" spans="1:9" ht="13.15">
      <c r="A31" s="1080">
        <f>I31</f>
        <v>0</v>
      </c>
      <c r="B31" s="348" t="str">
        <f>Stock_ages_breakdowns!B85</f>
        <v>Total</v>
      </c>
      <c r="C31" s="316">
        <f>Stock_ages_breakdowns!E30</f>
        <v>3617.7720000000004</v>
      </c>
      <c r="D31" s="316">
        <f>Stock_ages_breakdowns!F30</f>
        <v>8486.9680000000008</v>
      </c>
      <c r="E31" s="312">
        <f>SUM(C31:D31)</f>
        <v>12104.740000000002</v>
      </c>
      <c r="G31" s="351">
        <f>C31/$E$31</f>
        <v>0.29887234256993539</v>
      </c>
      <c r="H31" s="351">
        <f>D31/$E$31</f>
        <v>0.70112765743006455</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Biology</v>
      </c>
      <c r="C36" s="293">
        <f>Teacher_need_by_subject!C630</f>
        <v>12272.168382637192</v>
      </c>
      <c r="D36" s="293">
        <f>Teacher_need_by_subject!D630</f>
        <v>12388.331621384154</v>
      </c>
      <c r="E36" s="293">
        <f>Teacher_need_by_subject!E630</f>
        <v>12478.324273231339</v>
      </c>
      <c r="F36" s="293">
        <f>Teacher_need_by_subject!F630</f>
        <v>12591.54987284975</v>
      </c>
      <c r="G36" s="293">
        <f>Teacher_need_by_subject!G630</f>
        <v>12694.205931675553</v>
      </c>
      <c r="H36" s="293">
        <f>Teacher_need_by_subject!H630</f>
        <v>12721.267215648608</v>
      </c>
      <c r="I36" s="293">
        <f>Teacher_need_by_subject!I630</f>
        <v>12745.030962669585</v>
      </c>
      <c r="J36" s="293">
        <f>Teacher_need_by_subject!J630</f>
        <v>12768.618716095169</v>
      </c>
      <c r="K36" s="293">
        <f>Teacher_need_by_subject!K630</f>
        <v>12770.578457989877</v>
      </c>
      <c r="L36" s="293">
        <f>Teacher_need_by_subject!L630</f>
        <v>12717.820557294353</v>
      </c>
      <c r="M36" s="293">
        <f>Teacher_need_by_subject!M630</f>
        <v>12700.570240989558</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146.91999999999999</v>
      </c>
      <c r="D43" s="293">
        <f>C340</f>
        <v>210.29291230833564</v>
      </c>
      <c r="E43" s="293">
        <f t="shared" ref="E43:L43" si="2">D340</f>
        <v>249.65275547626061</v>
      </c>
      <c r="F43" s="293">
        <f t="shared" si="2"/>
        <v>274.54129386869522</v>
      </c>
      <c r="G43" s="293">
        <f t="shared" si="2"/>
        <v>292.73021209737897</v>
      </c>
      <c r="H43" s="293">
        <f t="shared" si="2"/>
        <v>304.82952514756994</v>
      </c>
      <c r="I43" s="293">
        <f t="shared" si="2"/>
        <v>308.29171241786707</v>
      </c>
      <c r="J43" s="293">
        <f t="shared" si="2"/>
        <v>310.74399004147062</v>
      </c>
      <c r="K43" s="293">
        <f t="shared" si="2"/>
        <v>312.71993172273733</v>
      </c>
      <c r="L43" s="293">
        <f t="shared" si="2"/>
        <v>312.81929776575396</v>
      </c>
      <c r="M43" s="293">
        <f>L340</f>
        <v>309.12278720648561</v>
      </c>
    </row>
    <row r="44" spans="2:13" ht="13.15">
      <c r="B44" s="348" t="str">
        <f t="shared" ref="B44:C53" si="3">B22</f>
        <v>25-29</v>
      </c>
      <c r="C44" s="293">
        <f t="shared" si="3"/>
        <v>602.14099999999996</v>
      </c>
      <c r="D44" s="293">
        <f t="shared" ref="D44:L53" si="4">C341</f>
        <v>569.08787184704727</v>
      </c>
      <c r="E44" s="293">
        <f t="shared" si="4"/>
        <v>554.77485570921158</v>
      </c>
      <c r="F44" s="293">
        <f t="shared" si="4"/>
        <v>551.4037941292039</v>
      </c>
      <c r="G44" s="293">
        <f t="shared" si="4"/>
        <v>555.16669193198231</v>
      </c>
      <c r="H44" s="293">
        <f t="shared" si="4"/>
        <v>561.61448360675581</v>
      </c>
      <c r="I44" s="293">
        <f t="shared" si="4"/>
        <v>563.62215709395264</v>
      </c>
      <c r="J44" s="293">
        <f t="shared" si="4"/>
        <v>565.89478697801826</v>
      </c>
      <c r="K44" s="293">
        <f t="shared" si="4"/>
        <v>568.34575639650802</v>
      </c>
      <c r="L44" s="293">
        <f t="shared" ref="L44:L52" si="5">K341</f>
        <v>569.12381674053563</v>
      </c>
      <c r="M44" s="293">
        <f t="shared" ref="M44:M53" si="6">L341</f>
        <v>565.59196838693731</v>
      </c>
    </row>
    <row r="45" spans="2:13" ht="13.15">
      <c r="B45" s="348" t="str">
        <f t="shared" si="3"/>
        <v>30-34</v>
      </c>
      <c r="C45" s="293">
        <f t="shared" si="3"/>
        <v>581.57100000000003</v>
      </c>
      <c r="D45" s="293">
        <f t="shared" si="4"/>
        <v>594.64194713015149</v>
      </c>
      <c r="E45" s="293">
        <f t="shared" si="4"/>
        <v>596.12692665152895</v>
      </c>
      <c r="F45" s="293">
        <f t="shared" si="4"/>
        <v>594.29695234504527</v>
      </c>
      <c r="G45" s="293">
        <f t="shared" si="4"/>
        <v>592.33202970682601</v>
      </c>
      <c r="H45" s="293">
        <f t="shared" si="4"/>
        <v>591.99052055093546</v>
      </c>
      <c r="I45" s="293">
        <f t="shared" si="4"/>
        <v>590.60197507017097</v>
      </c>
      <c r="J45" s="293">
        <f t="shared" si="4"/>
        <v>590.12437691208561</v>
      </c>
      <c r="K45" s="293">
        <f t="shared" si="4"/>
        <v>590.43471297014094</v>
      </c>
      <c r="L45" s="293">
        <f t="shared" si="5"/>
        <v>590.46080393763089</v>
      </c>
      <c r="M45" s="293">
        <f t="shared" si="6"/>
        <v>588.52031006530183</v>
      </c>
    </row>
    <row r="46" spans="2:13" ht="13.15">
      <c r="B46" s="348" t="str">
        <f t="shared" si="3"/>
        <v>35-39</v>
      </c>
      <c r="C46" s="293">
        <f t="shared" si="3"/>
        <v>621.48</v>
      </c>
      <c r="D46" s="293">
        <f t="shared" si="4"/>
        <v>606.24133884229684</v>
      </c>
      <c r="E46" s="293">
        <f t="shared" si="4"/>
        <v>595.58577922926486</v>
      </c>
      <c r="F46" s="293">
        <f t="shared" si="4"/>
        <v>587.80275749650116</v>
      </c>
      <c r="G46" s="293">
        <f t="shared" si="4"/>
        <v>581.29166754435778</v>
      </c>
      <c r="H46" s="293">
        <f t="shared" si="4"/>
        <v>576.54782422349047</v>
      </c>
      <c r="I46" s="293">
        <f t="shared" si="4"/>
        <v>571.32751390774854</v>
      </c>
      <c r="J46" s="293">
        <f t="shared" si="4"/>
        <v>567.43882129693486</v>
      </c>
      <c r="K46" s="293">
        <f t="shared" si="4"/>
        <v>564.73906176421156</v>
      </c>
      <c r="L46" s="293">
        <f t="shared" si="5"/>
        <v>562.36912975065195</v>
      </c>
      <c r="M46" s="293">
        <f t="shared" si="6"/>
        <v>559.07639305067346</v>
      </c>
    </row>
    <row r="47" spans="2:13" ht="13.15">
      <c r="B47" s="348" t="str">
        <f t="shared" si="3"/>
        <v>40-44</v>
      </c>
      <c r="C47" s="293">
        <f t="shared" si="3"/>
        <v>582.76099999999997</v>
      </c>
      <c r="D47" s="293">
        <f t="shared" si="4"/>
        <v>578.8546431077699</v>
      </c>
      <c r="E47" s="293">
        <f t="shared" si="4"/>
        <v>571.42395644253338</v>
      </c>
      <c r="F47" s="293">
        <f t="shared" si="4"/>
        <v>563.76044875675302</v>
      </c>
      <c r="G47" s="293">
        <f t="shared" si="4"/>
        <v>556.08424602193691</v>
      </c>
      <c r="H47" s="293">
        <f t="shared" si="4"/>
        <v>549.59351843981278</v>
      </c>
      <c r="I47" s="293">
        <f t="shared" si="4"/>
        <v>542.61477517138565</v>
      </c>
      <c r="J47" s="293">
        <f t="shared" si="4"/>
        <v>536.71715528147422</v>
      </c>
      <c r="K47" s="293">
        <f t="shared" si="4"/>
        <v>531.89696999844421</v>
      </c>
      <c r="L47" s="293">
        <f t="shared" si="5"/>
        <v>527.52651504835251</v>
      </c>
      <c r="M47" s="293">
        <f t="shared" si="6"/>
        <v>522.6360648363401</v>
      </c>
    </row>
    <row r="48" spans="2:13" ht="13.15">
      <c r="B48" s="348" t="str">
        <f t="shared" si="3"/>
        <v>45-49</v>
      </c>
      <c r="C48" s="293">
        <f t="shared" si="3"/>
        <v>497.37799999999999</v>
      </c>
      <c r="D48" s="293">
        <f t="shared" si="4"/>
        <v>502.83008446476919</v>
      </c>
      <c r="E48" s="293">
        <f t="shared" si="4"/>
        <v>504.42057604553781</v>
      </c>
      <c r="F48" s="293">
        <f t="shared" si="4"/>
        <v>503.9244063306212</v>
      </c>
      <c r="G48" s="293">
        <f t="shared" si="4"/>
        <v>501.45281964292411</v>
      </c>
      <c r="H48" s="293">
        <f t="shared" si="4"/>
        <v>498.51003331349943</v>
      </c>
      <c r="I48" s="293">
        <f t="shared" si="4"/>
        <v>493.95134247761058</v>
      </c>
      <c r="J48" s="293">
        <f t="shared" si="4"/>
        <v>489.50193447420276</v>
      </c>
      <c r="K48" s="293">
        <f t="shared" si="4"/>
        <v>485.37405053736262</v>
      </c>
      <c r="L48" s="293">
        <f t="shared" si="5"/>
        <v>481.18377509609013</v>
      </c>
      <c r="M48" s="293">
        <f t="shared" si="6"/>
        <v>476.21982403750502</v>
      </c>
    </row>
    <row r="49" spans="1:16" ht="13.15">
      <c r="B49" s="348" t="str">
        <f t="shared" si="3"/>
        <v>50-54</v>
      </c>
      <c r="C49" s="293">
        <f t="shared" si="3"/>
        <v>313.71899999999999</v>
      </c>
      <c r="D49" s="293">
        <f t="shared" si="4"/>
        <v>331.29717266984193</v>
      </c>
      <c r="E49" s="293">
        <f t="shared" si="4"/>
        <v>343.20199008032773</v>
      </c>
      <c r="F49" s="293">
        <f t="shared" si="4"/>
        <v>351.49238040160054</v>
      </c>
      <c r="G49" s="293">
        <f t="shared" si="4"/>
        <v>356.43233727645969</v>
      </c>
      <c r="H49" s="293">
        <f t="shared" si="4"/>
        <v>359.57151795122155</v>
      </c>
      <c r="I49" s="293">
        <f t="shared" si="4"/>
        <v>360.30671426576424</v>
      </c>
      <c r="J49" s="293">
        <f t="shared" si="4"/>
        <v>360.09113476546275</v>
      </c>
      <c r="K49" s="293">
        <f t="shared" si="4"/>
        <v>359.27356309090362</v>
      </c>
      <c r="L49" s="293">
        <f t="shared" si="5"/>
        <v>357.74253546624277</v>
      </c>
      <c r="M49" s="293">
        <f t="shared" si="6"/>
        <v>355.12145558840479</v>
      </c>
    </row>
    <row r="50" spans="1:16" ht="13.15">
      <c r="B50" s="348" t="str">
        <f t="shared" si="3"/>
        <v>55-59</v>
      </c>
      <c r="C50" s="293">
        <f t="shared" si="3"/>
        <v>188.11699999999999</v>
      </c>
      <c r="D50" s="293">
        <f t="shared" si="4"/>
        <v>173.82199600994116</v>
      </c>
      <c r="E50" s="293">
        <f t="shared" si="4"/>
        <v>167.44621978606062</v>
      </c>
      <c r="F50" s="293">
        <f t="shared" si="4"/>
        <v>165.35611580700353</v>
      </c>
      <c r="G50" s="293">
        <f t="shared" si="4"/>
        <v>165.31398679680206</v>
      </c>
      <c r="H50" s="293">
        <f t="shared" si="4"/>
        <v>166.11110417963027</v>
      </c>
      <c r="I50" s="293">
        <f t="shared" si="4"/>
        <v>166.47934376153975</v>
      </c>
      <c r="J50" s="293">
        <f t="shared" si="4"/>
        <v>166.84244953112741</v>
      </c>
      <c r="K50" s="293">
        <f t="shared" si="4"/>
        <v>167.08414684140021</v>
      </c>
      <c r="L50" s="293">
        <f t="shared" si="5"/>
        <v>166.95080016549412</v>
      </c>
      <c r="M50" s="293">
        <f t="shared" si="6"/>
        <v>166.1348376991009</v>
      </c>
    </row>
    <row r="51" spans="1:16" ht="13.15">
      <c r="B51" s="348" t="str">
        <f t="shared" si="3"/>
        <v>60-64</v>
      </c>
      <c r="C51" s="293">
        <f t="shared" si="3"/>
        <v>75.198999999999998</v>
      </c>
      <c r="D51" s="293">
        <f t="shared" si="4"/>
        <v>70.911883926024984</v>
      </c>
      <c r="E51" s="293">
        <f t="shared" si="4"/>
        <v>66.713502772134461</v>
      </c>
      <c r="F51" s="293">
        <f t="shared" si="4"/>
        <v>63.708616163224882</v>
      </c>
      <c r="G51" s="293">
        <f t="shared" si="4"/>
        <v>62.027999274018697</v>
      </c>
      <c r="H51" s="293">
        <f t="shared" si="4"/>
        <v>61.203431954622744</v>
      </c>
      <c r="I51" s="293">
        <f t="shared" si="4"/>
        <v>60.610721940830935</v>
      </c>
      <c r="J51" s="293">
        <f t="shared" si="4"/>
        <v>60.371537230220056</v>
      </c>
      <c r="K51" s="293">
        <f t="shared" si="4"/>
        <v>60.324012300674447</v>
      </c>
      <c r="L51" s="293">
        <f t="shared" si="5"/>
        <v>60.25580386692139</v>
      </c>
      <c r="M51" s="293">
        <f t="shared" si="6"/>
        <v>59.956418935665447</v>
      </c>
    </row>
    <row r="52" spans="1:16" ht="13.15">
      <c r="B52" s="348" t="str">
        <f t="shared" si="3"/>
        <v>65 plus</v>
      </c>
      <c r="C52" s="293">
        <f t="shared" si="3"/>
        <v>8.4860000000000007</v>
      </c>
      <c r="D52" s="293">
        <f t="shared" si="4"/>
        <v>16.232174131370297</v>
      </c>
      <c r="E52" s="293">
        <f t="shared" si="4"/>
        <v>20.247876212718069</v>
      </c>
      <c r="F52" s="293">
        <f t="shared" si="4"/>
        <v>22.108909119626151</v>
      </c>
      <c r="G52" s="293">
        <f t="shared" si="4"/>
        <v>22.874319024339918</v>
      </c>
      <c r="H52" s="293">
        <f t="shared" si="4"/>
        <v>23.140140040426015</v>
      </c>
      <c r="I52" s="293">
        <f t="shared" si="4"/>
        <v>23.115463242136165</v>
      </c>
      <c r="J52" s="293">
        <f t="shared" si="4"/>
        <v>23.037316611004474</v>
      </c>
      <c r="K52" s="293">
        <f t="shared" si="4"/>
        <v>22.972449782055929</v>
      </c>
      <c r="L52" s="293">
        <f t="shared" si="5"/>
        <v>22.905710250753522</v>
      </c>
      <c r="M52" s="293">
        <f t="shared" si="6"/>
        <v>22.782137497400694</v>
      </c>
    </row>
    <row r="53" spans="1:16" ht="13.15">
      <c r="B53" s="348" t="str">
        <f t="shared" si="3"/>
        <v>Total</v>
      </c>
      <c r="C53" s="293">
        <f t="shared" si="3"/>
        <v>3617.7720000000004</v>
      </c>
      <c r="D53" s="293">
        <f t="shared" si="4"/>
        <v>3654.2120244375492</v>
      </c>
      <c r="E53" s="293">
        <f t="shared" si="4"/>
        <v>3669.5944384055788</v>
      </c>
      <c r="F53" s="293">
        <f t="shared" si="4"/>
        <v>3678.3956744182751</v>
      </c>
      <c r="G53" s="293">
        <f t="shared" si="4"/>
        <v>3685.7063093170268</v>
      </c>
      <c r="H53" s="293">
        <f t="shared" si="4"/>
        <v>3693.1120994079643</v>
      </c>
      <c r="I53" s="293">
        <f t="shared" si="4"/>
        <v>3680.9217193490067</v>
      </c>
      <c r="J53" s="293">
        <f t="shared" si="4"/>
        <v>3670.7635031220007</v>
      </c>
      <c r="K53" s="293">
        <f t="shared" si="4"/>
        <v>3663.1646554044387</v>
      </c>
      <c r="L53" s="293">
        <f t="shared" si="4"/>
        <v>3651.3381880884267</v>
      </c>
      <c r="M53" s="293">
        <f t="shared" si="6"/>
        <v>3625.1621973038154</v>
      </c>
    </row>
    <row r="54" spans="1:16">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6" ht="13.15">
      <c r="B56" s="326" t="s">
        <v>47</v>
      </c>
    </row>
    <row r="57" spans="1:16">
      <c r="H57" s="310"/>
    </row>
    <row r="58" spans="1:16"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6" ht="13.15">
      <c r="B59" s="323" t="str">
        <f t="shared" si="8"/>
        <v>20-24</v>
      </c>
      <c r="C59" s="293">
        <f t="shared" ref="C59:C69" si="10">D21</f>
        <v>380.64800000000002</v>
      </c>
      <c r="D59" s="293">
        <f>C356</f>
        <v>532.30571159227816</v>
      </c>
      <c r="E59" s="293">
        <f t="shared" ref="E59:L59" si="11">D356</f>
        <v>635.11009877967831</v>
      </c>
      <c r="F59" s="293">
        <f t="shared" si="11"/>
        <v>705.29668488325456</v>
      </c>
      <c r="G59" s="293">
        <f t="shared" si="11"/>
        <v>763.0068519759127</v>
      </c>
      <c r="H59" s="293">
        <f t="shared" si="11"/>
        <v>803.91640259599171</v>
      </c>
      <c r="I59" s="293">
        <f t="shared" si="11"/>
        <v>822.08519562757124</v>
      </c>
      <c r="J59" s="293">
        <f t="shared" si="11"/>
        <v>835.10929232673493</v>
      </c>
      <c r="K59" s="293">
        <f t="shared" si="11"/>
        <v>845.00044108197426</v>
      </c>
      <c r="L59" s="293">
        <f t="shared" si="11"/>
        <v>849.05813029341039</v>
      </c>
      <c r="M59" s="293">
        <f>L356</f>
        <v>843.00077227399834</v>
      </c>
      <c r="N59" s="312"/>
      <c r="O59" s="312"/>
      <c r="P59" s="312"/>
    </row>
    <row r="60" spans="1:16" ht="13.15">
      <c r="B60" s="323" t="str">
        <f t="shared" si="8"/>
        <v>25-29</v>
      </c>
      <c r="C60" s="293">
        <f t="shared" si="10"/>
        <v>1432.3979999999999</v>
      </c>
      <c r="D60" s="293">
        <f t="shared" ref="D60:L69" si="12">C357</f>
        <v>1367.2547412619419</v>
      </c>
      <c r="E60" s="293">
        <f t="shared" si="12"/>
        <v>1346.7219812769686</v>
      </c>
      <c r="F60" s="293">
        <f t="shared" si="12"/>
        <v>1350.1836806062097</v>
      </c>
      <c r="G60" s="293">
        <f t="shared" si="12"/>
        <v>1375.4418649353797</v>
      </c>
      <c r="H60" s="293">
        <f t="shared" si="12"/>
        <v>1404.998176201294</v>
      </c>
      <c r="I60" s="293">
        <f t="shared" si="12"/>
        <v>1422.341633636318</v>
      </c>
      <c r="J60" s="293">
        <f t="shared" si="12"/>
        <v>1438.3741381093848</v>
      </c>
      <c r="K60" s="293">
        <f t="shared" si="12"/>
        <v>1452.9880211041086</v>
      </c>
      <c r="L60" s="293">
        <f t="shared" ref="L60:L68" si="13">K357</f>
        <v>1462.041896840085</v>
      </c>
      <c r="M60" s="293">
        <f t="shared" ref="M60:M69" si="14">L357</f>
        <v>1459.5120477303556</v>
      </c>
      <c r="N60" s="312"/>
      <c r="O60" s="312"/>
      <c r="P60" s="312"/>
    </row>
    <row r="61" spans="1:16" ht="13.15">
      <c r="B61" s="323" t="str">
        <f t="shared" si="8"/>
        <v>30-34</v>
      </c>
      <c r="C61" s="293">
        <f t="shared" si="10"/>
        <v>1524.482</v>
      </c>
      <c r="D61" s="293">
        <f t="shared" si="12"/>
        <v>1512.7637633215895</v>
      </c>
      <c r="E61" s="293">
        <f t="shared" si="12"/>
        <v>1491.1967551791365</v>
      </c>
      <c r="F61" s="293">
        <f t="shared" si="12"/>
        <v>1471.5313584358316</v>
      </c>
      <c r="G61" s="293">
        <f t="shared" si="12"/>
        <v>1463.1538313220678</v>
      </c>
      <c r="H61" s="293">
        <f t="shared" si="12"/>
        <v>1462.5871373407033</v>
      </c>
      <c r="I61" s="293">
        <f t="shared" si="12"/>
        <v>1462.1144441798542</v>
      </c>
      <c r="J61" s="293">
        <f t="shared" si="12"/>
        <v>1465.2721067239772</v>
      </c>
      <c r="K61" s="293">
        <f t="shared" si="12"/>
        <v>1471.0170540279339</v>
      </c>
      <c r="L61" s="293">
        <f t="shared" si="13"/>
        <v>1476.3055063689517</v>
      </c>
      <c r="M61" s="293">
        <f t="shared" si="14"/>
        <v>1476.8300250497693</v>
      </c>
      <c r="N61" s="312"/>
      <c r="O61" s="312"/>
      <c r="P61" s="312"/>
    </row>
    <row r="62" spans="1:16" ht="13.15">
      <c r="B62" s="323" t="str">
        <f t="shared" si="8"/>
        <v>35-39</v>
      </c>
      <c r="C62" s="293">
        <f t="shared" si="10"/>
        <v>1526.172</v>
      </c>
      <c r="D62" s="293">
        <f t="shared" si="12"/>
        <v>1492.6351371969179</v>
      </c>
      <c r="E62" s="293">
        <f t="shared" si="12"/>
        <v>1464.9739220941199</v>
      </c>
      <c r="F62" s="293">
        <f t="shared" si="12"/>
        <v>1440.6675184320691</v>
      </c>
      <c r="G62" s="293">
        <f t="shared" si="12"/>
        <v>1423.3999074715414</v>
      </c>
      <c r="H62" s="293">
        <f t="shared" si="12"/>
        <v>1410.1433196539931</v>
      </c>
      <c r="I62" s="293">
        <f t="shared" si="12"/>
        <v>1396.3968898673488</v>
      </c>
      <c r="J62" s="293">
        <f t="shared" si="12"/>
        <v>1386.6850977282365</v>
      </c>
      <c r="K62" s="293">
        <f t="shared" si="12"/>
        <v>1380.6907354930122</v>
      </c>
      <c r="L62" s="293">
        <f t="shared" si="13"/>
        <v>1376.2747861316416</v>
      </c>
      <c r="M62" s="293">
        <f t="shared" si="14"/>
        <v>1370.3123420482177</v>
      </c>
      <c r="N62" s="312"/>
      <c r="O62" s="312"/>
      <c r="P62" s="312"/>
    </row>
    <row r="63" spans="1:16" ht="13.15">
      <c r="B63" s="323" t="str">
        <f t="shared" si="8"/>
        <v>40-44</v>
      </c>
      <c r="C63" s="293">
        <f t="shared" si="10"/>
        <v>1422.8119999999999</v>
      </c>
      <c r="D63" s="293">
        <f t="shared" si="12"/>
        <v>1404.1321162493643</v>
      </c>
      <c r="E63" s="293">
        <f t="shared" si="12"/>
        <v>1383.2955806069358</v>
      </c>
      <c r="F63" s="293">
        <f t="shared" si="12"/>
        <v>1362.7331377131497</v>
      </c>
      <c r="G63" s="293">
        <f t="shared" si="12"/>
        <v>1346.4789084943943</v>
      </c>
      <c r="H63" s="293">
        <f t="shared" si="12"/>
        <v>1332.1405030071785</v>
      </c>
      <c r="I63" s="293">
        <f t="shared" si="12"/>
        <v>1316.0095446215817</v>
      </c>
      <c r="J63" s="293">
        <f t="shared" si="12"/>
        <v>1302.057756622952</v>
      </c>
      <c r="K63" s="293">
        <f t="shared" si="12"/>
        <v>1290.5430392380761</v>
      </c>
      <c r="L63" s="293">
        <f t="shared" si="13"/>
        <v>1280.1891181667556</v>
      </c>
      <c r="M63" s="293">
        <f t="shared" si="14"/>
        <v>1268.8390053352491</v>
      </c>
      <c r="N63" s="312"/>
      <c r="O63" s="312"/>
      <c r="P63" s="312"/>
    </row>
    <row r="64" spans="1:16" ht="13.15">
      <c r="B64" s="323" t="str">
        <f t="shared" si="8"/>
        <v>45-49</v>
      </c>
      <c r="C64" s="293">
        <f t="shared" si="10"/>
        <v>962.93</v>
      </c>
      <c r="D64" s="293">
        <f t="shared" si="12"/>
        <v>1037.8590121837744</v>
      </c>
      <c r="E64" s="293">
        <f t="shared" si="12"/>
        <v>1087.7148760925215</v>
      </c>
      <c r="F64" s="293">
        <f t="shared" si="12"/>
        <v>1119.6201808742057</v>
      </c>
      <c r="G64" s="293">
        <f t="shared" si="12"/>
        <v>1141.6984195854077</v>
      </c>
      <c r="H64" s="293">
        <f t="shared" si="12"/>
        <v>1155.2130852680514</v>
      </c>
      <c r="I64" s="293">
        <f t="shared" si="12"/>
        <v>1159.3959681684787</v>
      </c>
      <c r="J64" s="293">
        <f t="shared" si="12"/>
        <v>1159.7096135947327</v>
      </c>
      <c r="K64" s="293">
        <f t="shared" si="12"/>
        <v>1157.736749043404</v>
      </c>
      <c r="L64" s="293">
        <f t="shared" si="13"/>
        <v>1153.4090350064037</v>
      </c>
      <c r="M64" s="293">
        <f t="shared" si="14"/>
        <v>1145.6914003889401</v>
      </c>
      <c r="N64" s="312"/>
      <c r="O64" s="312"/>
      <c r="P64" s="312"/>
    </row>
    <row r="65" spans="1:16" ht="13.15">
      <c r="B65" s="323" t="str">
        <f t="shared" si="8"/>
        <v>50-54</v>
      </c>
      <c r="C65" s="293">
        <f t="shared" si="10"/>
        <v>655.721</v>
      </c>
      <c r="D65" s="293">
        <f t="shared" si="12"/>
        <v>691.30757312000208</v>
      </c>
      <c r="E65" s="293">
        <f t="shared" si="12"/>
        <v>728.83177184975636</v>
      </c>
      <c r="F65" s="293">
        <f t="shared" si="12"/>
        <v>763.69418432628959</v>
      </c>
      <c r="G65" s="293">
        <f t="shared" si="12"/>
        <v>795.76101202245877</v>
      </c>
      <c r="H65" s="293">
        <f t="shared" si="12"/>
        <v>822.50545141616533</v>
      </c>
      <c r="I65" s="293">
        <f t="shared" si="12"/>
        <v>841.47816690907518</v>
      </c>
      <c r="J65" s="293">
        <f t="shared" si="12"/>
        <v>855.67407088191715</v>
      </c>
      <c r="K65" s="293">
        <f t="shared" si="12"/>
        <v>865.92149987209473</v>
      </c>
      <c r="L65" s="293">
        <f t="shared" si="13"/>
        <v>872.16756562011324</v>
      </c>
      <c r="M65" s="293">
        <f t="shared" si="14"/>
        <v>873.81541190682901</v>
      </c>
      <c r="N65" s="312"/>
      <c r="O65" s="312"/>
      <c r="P65" s="312"/>
    </row>
    <row r="66" spans="1:16" ht="13.15">
      <c r="B66" s="323" t="str">
        <f t="shared" si="8"/>
        <v>55-59</v>
      </c>
      <c r="C66" s="293">
        <f t="shared" si="10"/>
        <v>425.62700000000001</v>
      </c>
      <c r="D66" s="293">
        <f t="shared" si="12"/>
        <v>395.78141043963996</v>
      </c>
      <c r="E66" s="293">
        <f t="shared" si="12"/>
        <v>382.75465883182568</v>
      </c>
      <c r="F66" s="293">
        <f t="shared" si="12"/>
        <v>380.46443808602822</v>
      </c>
      <c r="G66" s="293">
        <f t="shared" si="12"/>
        <v>385.6493421053778</v>
      </c>
      <c r="H66" s="293">
        <f t="shared" si="12"/>
        <v>393.89230311847899</v>
      </c>
      <c r="I66" s="293">
        <f t="shared" si="12"/>
        <v>401.64183044464323</v>
      </c>
      <c r="J66" s="293">
        <f t="shared" si="12"/>
        <v>409.31975201644474</v>
      </c>
      <c r="K66" s="293">
        <f t="shared" si="12"/>
        <v>416.27892900070759</v>
      </c>
      <c r="L66" s="293">
        <f t="shared" si="13"/>
        <v>421.69718977702803</v>
      </c>
      <c r="M66" s="293">
        <f t="shared" si="14"/>
        <v>424.7338052839566</v>
      </c>
      <c r="N66" s="312"/>
      <c r="O66" s="312"/>
      <c r="P66" s="312"/>
    </row>
    <row r="67" spans="1:16" ht="13.15">
      <c r="B67" s="323" t="str">
        <f t="shared" si="8"/>
        <v>60-64</v>
      </c>
      <c r="C67" s="293">
        <f t="shared" si="10"/>
        <v>138.571</v>
      </c>
      <c r="D67" s="293">
        <f t="shared" si="12"/>
        <v>148.6651417414725</v>
      </c>
      <c r="E67" s="293">
        <f t="shared" si="12"/>
        <v>150.01828440201118</v>
      </c>
      <c r="F67" s="293">
        <f t="shared" si="12"/>
        <v>149.012227604278</v>
      </c>
      <c r="G67" s="293">
        <f t="shared" si="12"/>
        <v>148.82512544428249</v>
      </c>
      <c r="H67" s="293">
        <f t="shared" si="12"/>
        <v>149.52518086050287</v>
      </c>
      <c r="I67" s="293">
        <f t="shared" si="12"/>
        <v>150.36255406433662</v>
      </c>
      <c r="J67" s="293">
        <f t="shared" si="12"/>
        <v>151.88615236032081</v>
      </c>
      <c r="K67" s="293">
        <f t="shared" si="12"/>
        <v>153.79032439159414</v>
      </c>
      <c r="L67" s="293">
        <f t="shared" si="13"/>
        <v>155.55826462824794</v>
      </c>
      <c r="M67" s="293">
        <f t="shared" si="14"/>
        <v>156.6440065822085</v>
      </c>
      <c r="N67" s="312"/>
      <c r="O67" s="312"/>
      <c r="P67" s="312"/>
    </row>
    <row r="68" spans="1:16" ht="13.15">
      <c r="B68" s="323" t="str">
        <f t="shared" si="8"/>
        <v>65 plus</v>
      </c>
      <c r="C68" s="293">
        <f t="shared" si="10"/>
        <v>17.606999999999999</v>
      </c>
      <c r="D68" s="293">
        <f t="shared" si="12"/>
        <v>35.251751092660079</v>
      </c>
      <c r="E68" s="293">
        <f t="shared" si="12"/>
        <v>48.119253865619534</v>
      </c>
      <c r="F68" s="293">
        <f t="shared" si="12"/>
        <v>56.725187851746121</v>
      </c>
      <c r="G68" s="293">
        <f t="shared" si="12"/>
        <v>62.42830017589872</v>
      </c>
      <c r="H68" s="293">
        <f t="shared" si="12"/>
        <v>66.17227280522836</v>
      </c>
      <c r="I68" s="293">
        <f t="shared" si="12"/>
        <v>68.519268780392153</v>
      </c>
      <c r="J68" s="293">
        <f t="shared" si="12"/>
        <v>70.179479182882162</v>
      </c>
      <c r="K68" s="293">
        <f t="shared" si="12"/>
        <v>71.487267437822865</v>
      </c>
      <c r="L68" s="293">
        <f t="shared" si="13"/>
        <v>72.538777068811996</v>
      </c>
      <c r="M68" s="293">
        <f t="shared" si="14"/>
        <v>73.279543391012808</v>
      </c>
      <c r="N68" s="312"/>
      <c r="O68" s="312"/>
      <c r="P68" s="312"/>
    </row>
    <row r="69" spans="1:16" ht="13.15">
      <c r="B69" s="323" t="str">
        <f t="shared" si="8"/>
        <v>Total</v>
      </c>
      <c r="C69" s="293">
        <f t="shared" si="10"/>
        <v>8486.9680000000008</v>
      </c>
      <c r="D69" s="293">
        <f t="shared" si="12"/>
        <v>8617.9563581996408</v>
      </c>
      <c r="E69" s="293">
        <f t="shared" si="12"/>
        <v>8718.7371829785734</v>
      </c>
      <c r="F69" s="293">
        <f t="shared" si="12"/>
        <v>8799.9285988130632</v>
      </c>
      <c r="G69" s="293">
        <f t="shared" si="12"/>
        <v>8905.8435635327223</v>
      </c>
      <c r="H69" s="293">
        <f t="shared" si="12"/>
        <v>9001.0938322675865</v>
      </c>
      <c r="I69" s="293">
        <f t="shared" si="12"/>
        <v>9040.3454962996002</v>
      </c>
      <c r="J69" s="293">
        <f t="shared" si="12"/>
        <v>9074.2674595475837</v>
      </c>
      <c r="K69" s="293">
        <f t="shared" si="12"/>
        <v>9105.4540606907267</v>
      </c>
      <c r="L69" s="293">
        <f t="shared" si="12"/>
        <v>9119.2402699014474</v>
      </c>
      <c r="M69" s="293">
        <f t="shared" si="14"/>
        <v>9092.6583599905371</v>
      </c>
      <c r="N69" s="312"/>
      <c r="O69" s="312"/>
      <c r="P69" s="312"/>
    </row>
    <row r="70" spans="1:16">
      <c r="A70" s="1080">
        <f>SUM(C70:M70)</f>
        <v>0</v>
      </c>
      <c r="B70" s="1080"/>
      <c r="C70" s="1080">
        <f t="shared" ref="C70:M70" si="15">SUM(C59:C68)-C69</f>
        <v>0</v>
      </c>
      <c r="D70" s="1080">
        <f t="shared" si="15"/>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6" ht="15">
      <c r="B72" s="325" t="s">
        <v>162</v>
      </c>
      <c r="H72" s="310"/>
    </row>
    <row r="73" spans="1:16">
      <c r="H73" s="310"/>
    </row>
    <row r="74" spans="1:16" ht="13.15">
      <c r="B74" s="326" t="s">
        <v>46</v>
      </c>
      <c r="C74" s="251" t="s">
        <v>440</v>
      </c>
      <c r="H74" s="310"/>
    </row>
    <row r="75" spans="1:16">
      <c r="H75" s="310"/>
    </row>
    <row r="76" spans="1:16"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6" ht="13.15">
      <c r="B77" s="323" t="str">
        <f t="shared" si="16"/>
        <v>20-24</v>
      </c>
      <c r="C77" s="429">
        <f>C43-(0.2*C43)</f>
        <v>117.53599999999999</v>
      </c>
      <c r="D77" s="429">
        <f>D43-(0.2*D43)</f>
        <v>168.23432984666852</v>
      </c>
      <c r="E77" s="429">
        <f t="shared" ref="E77:M77" si="18">E43-(0.2*E43)</f>
        <v>199.72220438100848</v>
      </c>
      <c r="F77" s="429">
        <f t="shared" si="18"/>
        <v>219.63303509495617</v>
      </c>
      <c r="G77" s="429">
        <f t="shared" si="18"/>
        <v>234.18416967790318</v>
      </c>
      <c r="H77" s="429">
        <f t="shared" si="18"/>
        <v>243.86362011805596</v>
      </c>
      <c r="I77" s="429">
        <f t="shared" si="18"/>
        <v>246.63336993429365</v>
      </c>
      <c r="J77" s="429">
        <f t="shared" si="18"/>
        <v>248.59519203317649</v>
      </c>
      <c r="K77" s="429">
        <f t="shared" si="18"/>
        <v>250.17594537818985</v>
      </c>
      <c r="L77" s="429">
        <f t="shared" si="18"/>
        <v>250.25543821260317</v>
      </c>
      <c r="M77" s="429">
        <f t="shared" si="18"/>
        <v>247.29822976518849</v>
      </c>
      <c r="N77" s="312"/>
      <c r="O77" s="312"/>
    </row>
    <row r="78" spans="1:16" ht="13.15">
      <c r="B78" s="323" t="str">
        <f t="shared" si="16"/>
        <v>25-29</v>
      </c>
      <c r="C78" s="429">
        <f t="shared" ref="C78:C85" si="19">C44+(0.2*C43)-(0.2*C44)</f>
        <v>511.09679999999997</v>
      </c>
      <c r="D78" s="429">
        <f t="shared" ref="D78:M78" si="20">D44+(0.2*D43)-(0.2*D44)</f>
        <v>497.32887993930495</v>
      </c>
      <c r="E78" s="429">
        <f t="shared" si="20"/>
        <v>493.75043566262138</v>
      </c>
      <c r="F78" s="429">
        <f t="shared" si="20"/>
        <v>496.03129407710213</v>
      </c>
      <c r="G78" s="429">
        <f t="shared" si="20"/>
        <v>502.6793959650617</v>
      </c>
      <c r="H78" s="429">
        <f t="shared" si="20"/>
        <v>510.25749191491866</v>
      </c>
      <c r="I78" s="429">
        <f t="shared" si="20"/>
        <v>512.55606815873546</v>
      </c>
      <c r="J78" s="429">
        <f t="shared" si="20"/>
        <v>514.86462759070866</v>
      </c>
      <c r="K78" s="429">
        <f t="shared" si="20"/>
        <v>517.22059146175388</v>
      </c>
      <c r="L78" s="429">
        <f t="shared" si="20"/>
        <v>517.8629129455793</v>
      </c>
      <c r="M78" s="429">
        <f t="shared" si="20"/>
        <v>514.29813215084687</v>
      </c>
      <c r="N78" s="312"/>
      <c r="O78" s="312"/>
    </row>
    <row r="79" spans="1:16" ht="13.15">
      <c r="B79" s="323" t="str">
        <f t="shared" si="16"/>
        <v>30-34</v>
      </c>
      <c r="C79" s="429">
        <f t="shared" si="19"/>
        <v>585.68499999999995</v>
      </c>
      <c r="D79" s="429">
        <f t="shared" ref="D79:M79" si="21">D45+(0.2*D44)-(0.2*D45)</f>
        <v>589.53113207353067</v>
      </c>
      <c r="E79" s="429">
        <f t="shared" si="21"/>
        <v>587.85651246306543</v>
      </c>
      <c r="F79" s="429">
        <f t="shared" si="21"/>
        <v>585.71832070187691</v>
      </c>
      <c r="G79" s="429">
        <f t="shared" si="21"/>
        <v>584.89896215185729</v>
      </c>
      <c r="H79" s="429">
        <f t="shared" si="21"/>
        <v>585.91531316209955</v>
      </c>
      <c r="I79" s="429">
        <f t="shared" si="21"/>
        <v>585.20601147492732</v>
      </c>
      <c r="J79" s="429">
        <f t="shared" si="21"/>
        <v>585.27845892527216</v>
      </c>
      <c r="K79" s="429">
        <f t="shared" si="21"/>
        <v>586.01692165541431</v>
      </c>
      <c r="L79" s="429">
        <f t="shared" si="21"/>
        <v>586.19340649821186</v>
      </c>
      <c r="M79" s="429">
        <f t="shared" si="21"/>
        <v>583.93464172962899</v>
      </c>
      <c r="N79" s="312"/>
      <c r="O79" s="312"/>
    </row>
    <row r="80" spans="1:16" ht="13.15">
      <c r="B80" s="323" t="str">
        <f t="shared" si="16"/>
        <v>35-39</v>
      </c>
      <c r="C80" s="429">
        <f t="shared" si="19"/>
        <v>613.4982</v>
      </c>
      <c r="D80" s="429">
        <f t="shared" ref="D80:M80" si="22">D46+(0.2*D45)-(0.2*D46)</f>
        <v>603.92146049986775</v>
      </c>
      <c r="E80" s="429">
        <f t="shared" si="22"/>
        <v>595.69400871371772</v>
      </c>
      <c r="F80" s="429">
        <f t="shared" si="22"/>
        <v>589.10159646621003</v>
      </c>
      <c r="G80" s="429">
        <f t="shared" si="22"/>
        <v>583.4997399768514</v>
      </c>
      <c r="H80" s="429">
        <f t="shared" si="22"/>
        <v>579.63636348897944</v>
      </c>
      <c r="I80" s="429">
        <f t="shared" si="22"/>
        <v>575.18240614023307</v>
      </c>
      <c r="J80" s="429">
        <f t="shared" si="22"/>
        <v>571.97593241996503</v>
      </c>
      <c r="K80" s="429">
        <f t="shared" si="22"/>
        <v>569.87819200539741</v>
      </c>
      <c r="L80" s="429">
        <f t="shared" si="22"/>
        <v>567.98746458804771</v>
      </c>
      <c r="M80" s="429">
        <f t="shared" si="22"/>
        <v>564.96517645359916</v>
      </c>
      <c r="N80" s="312"/>
      <c r="O80" s="312"/>
    </row>
    <row r="81" spans="1:15" ht="13.15">
      <c r="B81" s="323" t="str">
        <f t="shared" si="16"/>
        <v>40-44</v>
      </c>
      <c r="C81" s="429">
        <f t="shared" si="19"/>
        <v>590.50480000000005</v>
      </c>
      <c r="D81" s="429">
        <f t="shared" ref="D81:M81" si="23">D47+(0.2*D46)-(0.2*D47)</f>
        <v>584.33198225467527</v>
      </c>
      <c r="E81" s="429">
        <f t="shared" si="23"/>
        <v>576.25632099987968</v>
      </c>
      <c r="F81" s="429">
        <f t="shared" si="23"/>
        <v>568.56891050470267</v>
      </c>
      <c r="G81" s="429">
        <f t="shared" si="23"/>
        <v>561.12573032642115</v>
      </c>
      <c r="H81" s="429">
        <f t="shared" si="23"/>
        <v>554.98437959654837</v>
      </c>
      <c r="I81" s="429">
        <f t="shared" si="23"/>
        <v>548.35732291865816</v>
      </c>
      <c r="J81" s="429">
        <f t="shared" si="23"/>
        <v>542.86148848456628</v>
      </c>
      <c r="K81" s="429">
        <f t="shared" si="23"/>
        <v>538.46538835159765</v>
      </c>
      <c r="L81" s="429">
        <f t="shared" si="23"/>
        <v>534.49503798881233</v>
      </c>
      <c r="M81" s="429">
        <f t="shared" si="23"/>
        <v>529.92413047920672</v>
      </c>
      <c r="N81" s="312"/>
      <c r="O81" s="312"/>
    </row>
    <row r="82" spans="1:15" ht="13.15">
      <c r="B82" s="323" t="str">
        <f t="shared" si="16"/>
        <v>45-49</v>
      </c>
      <c r="C82" s="429">
        <f t="shared" si="19"/>
        <v>514.45460000000003</v>
      </c>
      <c r="D82" s="429">
        <f t="shared" ref="D82:M82" si="24">D48+(0.2*D47)-(0.2*D48)</f>
        <v>518.03499619336935</v>
      </c>
      <c r="E82" s="429">
        <f t="shared" si="24"/>
        <v>517.8212521249369</v>
      </c>
      <c r="F82" s="429">
        <f t="shared" si="24"/>
        <v>515.89161481584756</v>
      </c>
      <c r="G82" s="429">
        <f t="shared" si="24"/>
        <v>512.37910491872674</v>
      </c>
      <c r="H82" s="429">
        <f t="shared" si="24"/>
        <v>508.72673033876208</v>
      </c>
      <c r="I82" s="429">
        <f t="shared" si="24"/>
        <v>503.68402901636557</v>
      </c>
      <c r="J82" s="429">
        <f t="shared" si="24"/>
        <v>498.94497863565704</v>
      </c>
      <c r="K82" s="429">
        <f t="shared" si="24"/>
        <v>494.67863442957889</v>
      </c>
      <c r="L82" s="429">
        <f t="shared" si="24"/>
        <v>490.45232308654266</v>
      </c>
      <c r="M82" s="429">
        <f t="shared" si="24"/>
        <v>485.50307219727199</v>
      </c>
      <c r="N82" s="312"/>
      <c r="O82" s="312"/>
    </row>
    <row r="83" spans="1:15" ht="13.15">
      <c r="B83" s="323" t="str">
        <f t="shared" si="16"/>
        <v>50-54</v>
      </c>
      <c r="C83" s="429">
        <f t="shared" si="19"/>
        <v>350.45079999999996</v>
      </c>
      <c r="D83" s="429">
        <f t="shared" ref="D83:M83" si="25">D49+(0.2*D48)-(0.2*D49)</f>
        <v>365.60375502882738</v>
      </c>
      <c r="E83" s="429">
        <f t="shared" si="25"/>
        <v>375.44570727336975</v>
      </c>
      <c r="F83" s="429">
        <f t="shared" si="25"/>
        <v>381.97878558740467</v>
      </c>
      <c r="G83" s="429">
        <f t="shared" si="25"/>
        <v>385.43643374975261</v>
      </c>
      <c r="H83" s="429">
        <f t="shared" si="25"/>
        <v>387.35922102367715</v>
      </c>
      <c r="I83" s="429">
        <f t="shared" si="25"/>
        <v>387.03563990813353</v>
      </c>
      <c r="J83" s="429">
        <f t="shared" si="25"/>
        <v>385.97329470721075</v>
      </c>
      <c r="K83" s="429">
        <f t="shared" si="25"/>
        <v>384.49366058019547</v>
      </c>
      <c r="L83" s="429">
        <f t="shared" si="25"/>
        <v>382.43078339221222</v>
      </c>
      <c r="M83" s="429">
        <f t="shared" si="25"/>
        <v>379.34112927822486</v>
      </c>
      <c r="N83" s="312"/>
      <c r="O83" s="312"/>
    </row>
    <row r="84" spans="1:15" ht="13.15">
      <c r="B84" s="323" t="str">
        <f t="shared" si="16"/>
        <v>55-59</v>
      </c>
      <c r="C84" s="429">
        <f t="shared" si="19"/>
        <v>213.23739999999998</v>
      </c>
      <c r="D84" s="429">
        <f t="shared" ref="D84:M84" si="26">D50+(0.2*D49)-(0.2*D50)</f>
        <v>205.31703134192134</v>
      </c>
      <c r="E84" s="429">
        <f t="shared" si="26"/>
        <v>202.59737384491405</v>
      </c>
      <c r="F84" s="429">
        <f t="shared" si="26"/>
        <v>202.58336872592292</v>
      </c>
      <c r="G84" s="429">
        <f t="shared" si="26"/>
        <v>203.53765689273357</v>
      </c>
      <c r="H84" s="429">
        <f t="shared" si="26"/>
        <v>204.80318693394852</v>
      </c>
      <c r="I84" s="429">
        <f t="shared" si="26"/>
        <v>205.24481786238465</v>
      </c>
      <c r="J84" s="429">
        <f t="shared" si="26"/>
        <v>205.49218657799449</v>
      </c>
      <c r="K84" s="429">
        <f t="shared" si="26"/>
        <v>205.52203009130091</v>
      </c>
      <c r="L84" s="429">
        <f t="shared" si="26"/>
        <v>205.10914722564385</v>
      </c>
      <c r="M84" s="429">
        <f t="shared" si="26"/>
        <v>203.93216127696166</v>
      </c>
      <c r="N84" s="312"/>
      <c r="O84" s="312"/>
    </row>
    <row r="85" spans="1:15" ht="13.15">
      <c r="B85" s="323" t="str">
        <f t="shared" si="16"/>
        <v>60-64</v>
      </c>
      <c r="C85" s="429">
        <f t="shared" si="19"/>
        <v>97.782599999999988</v>
      </c>
      <c r="D85" s="429">
        <f t="shared" ref="D85:M85" si="27">D51+(0.2*D50)-(0.2*D51)</f>
        <v>91.493906342808216</v>
      </c>
      <c r="E85" s="429">
        <f t="shared" si="27"/>
        <v>86.860046174919688</v>
      </c>
      <c r="F85" s="429">
        <f t="shared" si="27"/>
        <v>84.038116091980612</v>
      </c>
      <c r="G85" s="429">
        <f t="shared" si="27"/>
        <v>82.685196778575374</v>
      </c>
      <c r="H85" s="429">
        <f t="shared" si="27"/>
        <v>82.184966399624258</v>
      </c>
      <c r="I85" s="429">
        <f t="shared" si="27"/>
        <v>81.784446304972704</v>
      </c>
      <c r="J85" s="429">
        <f t="shared" si="27"/>
        <v>81.665719690401531</v>
      </c>
      <c r="K85" s="429">
        <f t="shared" si="27"/>
        <v>81.676039208819603</v>
      </c>
      <c r="L85" s="429">
        <f t="shared" si="27"/>
        <v>81.594803126635924</v>
      </c>
      <c r="M85" s="429">
        <f t="shared" si="27"/>
        <v>81.192102688352549</v>
      </c>
      <c r="N85" s="312"/>
      <c r="O85" s="312"/>
    </row>
    <row r="86" spans="1:15" ht="13.15">
      <c r="B86" s="323" t="str">
        <f t="shared" si="16"/>
        <v>65 plus</v>
      </c>
      <c r="C86" s="429">
        <f>C52+(0.2*C51)</f>
        <v>23.5258</v>
      </c>
      <c r="D86" s="429">
        <f t="shared" ref="D86:M86" si="28">D52+(0.2*D51)</f>
        <v>30.414550916575294</v>
      </c>
      <c r="E86" s="429">
        <f t="shared" si="28"/>
        <v>33.59057676714496</v>
      </c>
      <c r="F86" s="429">
        <f t="shared" si="28"/>
        <v>34.850632352271127</v>
      </c>
      <c r="G86" s="429">
        <f t="shared" si="28"/>
        <v>35.279918879143658</v>
      </c>
      <c r="H86" s="429">
        <f t="shared" si="28"/>
        <v>35.380826431350563</v>
      </c>
      <c r="I86" s="429">
        <f t="shared" si="28"/>
        <v>35.23760763030235</v>
      </c>
      <c r="J86" s="429">
        <f t="shared" si="28"/>
        <v>35.111624057048488</v>
      </c>
      <c r="K86" s="429">
        <f t="shared" si="28"/>
        <v>35.037252242190817</v>
      </c>
      <c r="L86" s="429">
        <f t="shared" si="28"/>
        <v>34.956871024137797</v>
      </c>
      <c r="M86" s="429">
        <f t="shared" si="28"/>
        <v>34.773421284533782</v>
      </c>
      <c r="N86" s="312"/>
      <c r="O86" s="312"/>
    </row>
    <row r="87" spans="1:15" ht="13.15">
      <c r="B87" s="323" t="str">
        <f t="shared" si="16"/>
        <v>Total</v>
      </c>
      <c r="C87" s="429">
        <f>SUM(C77:C86)</f>
        <v>3617.7719999999999</v>
      </c>
      <c r="D87" s="429">
        <f t="shared" ref="D87:M87" si="29">SUM(D77:D86)</f>
        <v>3654.2120244375483</v>
      </c>
      <c r="E87" s="429">
        <f t="shared" si="29"/>
        <v>3669.5944384055779</v>
      </c>
      <c r="F87" s="429">
        <f t="shared" si="29"/>
        <v>3678.3956744182747</v>
      </c>
      <c r="G87" s="429">
        <f t="shared" si="29"/>
        <v>3685.7063093170268</v>
      </c>
      <c r="H87" s="429">
        <f t="shared" si="29"/>
        <v>3693.1120994079643</v>
      </c>
      <c r="I87" s="429">
        <f t="shared" si="29"/>
        <v>3680.9217193490058</v>
      </c>
      <c r="J87" s="429">
        <f t="shared" si="29"/>
        <v>3670.7635031220011</v>
      </c>
      <c r="K87" s="429">
        <f t="shared" si="29"/>
        <v>3663.1646554044387</v>
      </c>
      <c r="L87" s="429">
        <f t="shared" si="29"/>
        <v>3651.3381880884263</v>
      </c>
      <c r="M87" s="429">
        <f t="shared" si="29"/>
        <v>3625.1621973038154</v>
      </c>
      <c r="N87" s="312"/>
      <c r="O87" s="312"/>
    </row>
    <row r="88" spans="1:15">
      <c r="A88" s="1080">
        <f>SUM(C88:M88)</f>
        <v>0</v>
      </c>
      <c r="B88" s="1080"/>
      <c r="C88" s="1080">
        <f t="shared" ref="C88:M88" si="30">SUM(C77:C86)-C87</f>
        <v>0</v>
      </c>
      <c r="D88" s="1080">
        <f t="shared" si="30"/>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5" ht="13.15">
      <c r="B90" s="326" t="s">
        <v>47</v>
      </c>
      <c r="H90" s="310"/>
    </row>
    <row r="91" spans="1:15">
      <c r="H91" s="310"/>
    </row>
    <row r="92" spans="1:15"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5" ht="13.15">
      <c r="B93" s="323" t="str">
        <f t="shared" si="31"/>
        <v>20-24</v>
      </c>
      <c r="C93" s="429">
        <f>C59-(0.2*C59)</f>
        <v>304.51840000000004</v>
      </c>
      <c r="D93" s="429">
        <f t="shared" ref="D93:M93" si="33">D59-(0.2*D59)</f>
        <v>425.84456927382251</v>
      </c>
      <c r="E93" s="429">
        <f t="shared" si="33"/>
        <v>508.08807902374264</v>
      </c>
      <c r="F93" s="429">
        <f t="shared" si="33"/>
        <v>564.23734790660365</v>
      </c>
      <c r="G93" s="429">
        <f t="shared" si="33"/>
        <v>610.40548158073011</v>
      </c>
      <c r="H93" s="429">
        <f t="shared" si="33"/>
        <v>643.13312207679337</v>
      </c>
      <c r="I93" s="429">
        <f t="shared" si="33"/>
        <v>657.66815650205695</v>
      </c>
      <c r="J93" s="429">
        <f t="shared" si="33"/>
        <v>668.08743386138792</v>
      </c>
      <c r="K93" s="429">
        <f t="shared" si="33"/>
        <v>676.00035286557943</v>
      </c>
      <c r="L93" s="429">
        <f t="shared" si="33"/>
        <v>679.24650423472826</v>
      </c>
      <c r="M93" s="429">
        <f t="shared" si="33"/>
        <v>674.40061781919871</v>
      </c>
      <c r="N93" s="312"/>
    </row>
    <row r="94" spans="1:15" ht="13.15">
      <c r="B94" s="323" t="str">
        <f t="shared" si="31"/>
        <v>25-29</v>
      </c>
      <c r="C94" s="429">
        <f t="shared" ref="C94:C101" si="34">C60+(0.2*C59)-(0.2*C60)</f>
        <v>1222.0479999999998</v>
      </c>
      <c r="D94" s="429">
        <f t="shared" ref="D94:M94" si="35">D60+(0.2*D59)-(0.2*D60)</f>
        <v>1200.2649353280092</v>
      </c>
      <c r="E94" s="429">
        <f t="shared" si="35"/>
        <v>1204.3996047775104</v>
      </c>
      <c r="F94" s="429">
        <f t="shared" si="35"/>
        <v>1221.2062814616186</v>
      </c>
      <c r="G94" s="429">
        <f t="shared" si="35"/>
        <v>1252.9548623434864</v>
      </c>
      <c r="H94" s="429">
        <f t="shared" si="35"/>
        <v>1284.7818214802335</v>
      </c>
      <c r="I94" s="429">
        <f t="shared" si="35"/>
        <v>1302.2903460345688</v>
      </c>
      <c r="J94" s="429">
        <f t="shared" si="35"/>
        <v>1317.7211689528547</v>
      </c>
      <c r="K94" s="429">
        <f t="shared" si="35"/>
        <v>1331.3905050996818</v>
      </c>
      <c r="L94" s="429">
        <f t="shared" si="35"/>
        <v>1339.4451435307501</v>
      </c>
      <c r="M94" s="429">
        <f t="shared" si="35"/>
        <v>1336.2097926390841</v>
      </c>
      <c r="N94" s="312"/>
    </row>
    <row r="95" spans="1:15" ht="13.15">
      <c r="B95" s="323" t="str">
        <f t="shared" si="31"/>
        <v>30-34</v>
      </c>
      <c r="C95" s="429">
        <f t="shared" si="34"/>
        <v>1506.0652</v>
      </c>
      <c r="D95" s="429">
        <f t="shared" ref="D95:M95" si="36">D61+(0.2*D60)-(0.2*D61)</f>
        <v>1483.6619589096599</v>
      </c>
      <c r="E95" s="429">
        <f t="shared" si="36"/>
        <v>1462.3018003987031</v>
      </c>
      <c r="F95" s="429">
        <f t="shared" si="36"/>
        <v>1447.2618228699073</v>
      </c>
      <c r="G95" s="429">
        <f t="shared" si="36"/>
        <v>1445.6114380447302</v>
      </c>
      <c r="H95" s="429">
        <f t="shared" si="36"/>
        <v>1451.0693451128213</v>
      </c>
      <c r="I95" s="429">
        <f t="shared" si="36"/>
        <v>1454.159882071147</v>
      </c>
      <c r="J95" s="429">
        <f t="shared" si="36"/>
        <v>1459.8925130010589</v>
      </c>
      <c r="K95" s="429">
        <f t="shared" si="36"/>
        <v>1467.4112474431688</v>
      </c>
      <c r="L95" s="429">
        <f t="shared" si="36"/>
        <v>1473.4527844631784</v>
      </c>
      <c r="M95" s="429">
        <f t="shared" si="36"/>
        <v>1473.3664295858866</v>
      </c>
      <c r="N95" s="312"/>
    </row>
    <row r="96" spans="1:15" ht="13.15">
      <c r="B96" s="323" t="str">
        <f t="shared" si="31"/>
        <v>35-39</v>
      </c>
      <c r="C96" s="429">
        <f t="shared" si="34"/>
        <v>1525.8340000000001</v>
      </c>
      <c r="D96" s="429">
        <f t="shared" ref="D96:M96" si="37">D62+(0.2*D61)-(0.2*D62)</f>
        <v>1496.6608624218522</v>
      </c>
      <c r="E96" s="429">
        <f t="shared" si="37"/>
        <v>1470.218488711123</v>
      </c>
      <c r="F96" s="429">
        <f t="shared" si="37"/>
        <v>1446.8402864328216</v>
      </c>
      <c r="G96" s="429">
        <f t="shared" si="37"/>
        <v>1431.3506922416466</v>
      </c>
      <c r="H96" s="429">
        <f t="shared" si="37"/>
        <v>1420.6320831913349</v>
      </c>
      <c r="I96" s="429">
        <f t="shared" si="37"/>
        <v>1409.5404007298498</v>
      </c>
      <c r="J96" s="429">
        <f t="shared" si="37"/>
        <v>1402.4024995273846</v>
      </c>
      <c r="K96" s="429">
        <f t="shared" si="37"/>
        <v>1398.7559991999965</v>
      </c>
      <c r="L96" s="429">
        <f t="shared" si="37"/>
        <v>1396.2809301791035</v>
      </c>
      <c r="M96" s="429">
        <f t="shared" si="37"/>
        <v>1391.615878648528</v>
      </c>
      <c r="N96" s="312"/>
    </row>
    <row r="97" spans="1:14" ht="13.15">
      <c r="B97" s="323" t="str">
        <f t="shared" si="31"/>
        <v>40-44</v>
      </c>
      <c r="C97" s="429">
        <f t="shared" si="34"/>
        <v>1443.4839999999999</v>
      </c>
      <c r="D97" s="429">
        <f t="shared" ref="D97:M97" si="38">D63+(0.2*D62)-(0.2*D63)</f>
        <v>1421.832720438875</v>
      </c>
      <c r="E97" s="429">
        <f t="shared" si="38"/>
        <v>1399.6312489043728</v>
      </c>
      <c r="F97" s="429">
        <f t="shared" si="38"/>
        <v>1378.3200138569337</v>
      </c>
      <c r="G97" s="429">
        <f t="shared" si="38"/>
        <v>1361.8631082898237</v>
      </c>
      <c r="H97" s="429">
        <f t="shared" si="38"/>
        <v>1347.7410663365413</v>
      </c>
      <c r="I97" s="429">
        <f t="shared" si="38"/>
        <v>1332.0870136707351</v>
      </c>
      <c r="J97" s="429">
        <f t="shared" si="38"/>
        <v>1318.9832248440089</v>
      </c>
      <c r="K97" s="429">
        <f t="shared" si="38"/>
        <v>1308.5725784890633</v>
      </c>
      <c r="L97" s="429">
        <f t="shared" si="38"/>
        <v>1299.4062517597329</v>
      </c>
      <c r="M97" s="429">
        <f t="shared" si="38"/>
        <v>1289.1336726778427</v>
      </c>
      <c r="N97" s="312"/>
    </row>
    <row r="98" spans="1:14" ht="13.15">
      <c r="B98" s="323" t="str">
        <f t="shared" si="31"/>
        <v>45-49</v>
      </c>
      <c r="C98" s="429">
        <f t="shared" si="34"/>
        <v>1054.9063999999998</v>
      </c>
      <c r="D98" s="429">
        <f t="shared" ref="D98:M98" si="39">D64+(0.2*D63)-(0.2*D64)</f>
        <v>1111.1136329968924</v>
      </c>
      <c r="E98" s="429">
        <f t="shared" si="39"/>
        <v>1146.8310169954043</v>
      </c>
      <c r="F98" s="429">
        <f t="shared" si="39"/>
        <v>1168.2427722419945</v>
      </c>
      <c r="G98" s="429">
        <f t="shared" si="39"/>
        <v>1182.654517367205</v>
      </c>
      <c r="H98" s="429">
        <f t="shared" si="39"/>
        <v>1190.5985688158769</v>
      </c>
      <c r="I98" s="429">
        <f t="shared" si="39"/>
        <v>1190.7186834590993</v>
      </c>
      <c r="J98" s="429">
        <f t="shared" si="39"/>
        <v>1188.1792422003764</v>
      </c>
      <c r="K98" s="429">
        <f t="shared" si="39"/>
        <v>1184.2980070823385</v>
      </c>
      <c r="L98" s="429">
        <f t="shared" si="39"/>
        <v>1178.765051638474</v>
      </c>
      <c r="M98" s="429">
        <f t="shared" si="39"/>
        <v>1170.3209213782018</v>
      </c>
      <c r="N98" s="312"/>
    </row>
    <row r="99" spans="1:14" ht="13.15">
      <c r="B99" s="323" t="str">
        <f t="shared" si="31"/>
        <v>50-54</v>
      </c>
      <c r="C99" s="429">
        <f t="shared" si="34"/>
        <v>717.16280000000006</v>
      </c>
      <c r="D99" s="429">
        <f t="shared" ref="D99:M99" si="40">D65+(0.2*D64)-(0.2*D65)</f>
        <v>760.61786093275646</v>
      </c>
      <c r="E99" s="429">
        <f t="shared" si="40"/>
        <v>800.60839269830944</v>
      </c>
      <c r="F99" s="429">
        <f t="shared" si="40"/>
        <v>834.87938363587284</v>
      </c>
      <c r="G99" s="429">
        <f t="shared" si="40"/>
        <v>864.94849353504867</v>
      </c>
      <c r="H99" s="429">
        <f t="shared" si="40"/>
        <v>889.04697818654256</v>
      </c>
      <c r="I99" s="429">
        <f t="shared" si="40"/>
        <v>905.06172716095591</v>
      </c>
      <c r="J99" s="429">
        <f t="shared" si="40"/>
        <v>916.48117942448027</v>
      </c>
      <c r="K99" s="429">
        <f t="shared" si="40"/>
        <v>924.28454970635653</v>
      </c>
      <c r="L99" s="429">
        <f t="shared" si="40"/>
        <v>928.41585949737134</v>
      </c>
      <c r="M99" s="429">
        <f t="shared" si="40"/>
        <v>928.19060960325123</v>
      </c>
      <c r="N99" s="312"/>
    </row>
    <row r="100" spans="1:14" ht="13.15">
      <c r="B100" s="323" t="str">
        <f t="shared" si="31"/>
        <v>55-59</v>
      </c>
      <c r="C100" s="429">
        <f t="shared" si="34"/>
        <v>471.64580000000001</v>
      </c>
      <c r="D100" s="429">
        <f t="shared" ref="D100:M100" si="41">D66+(0.2*D65)-(0.2*D66)</f>
        <v>454.88664297571239</v>
      </c>
      <c r="E100" s="429">
        <f t="shared" si="41"/>
        <v>451.97008143541177</v>
      </c>
      <c r="F100" s="429">
        <f t="shared" si="41"/>
        <v>457.11038733408054</v>
      </c>
      <c r="G100" s="429">
        <f t="shared" si="41"/>
        <v>467.67167608879402</v>
      </c>
      <c r="H100" s="429">
        <f t="shared" si="41"/>
        <v>479.61493277801623</v>
      </c>
      <c r="I100" s="429">
        <f t="shared" si="41"/>
        <v>489.60909773752962</v>
      </c>
      <c r="J100" s="429">
        <f t="shared" si="41"/>
        <v>498.59061578953924</v>
      </c>
      <c r="K100" s="429">
        <f t="shared" si="41"/>
        <v>506.20744317498497</v>
      </c>
      <c r="L100" s="429">
        <f t="shared" si="41"/>
        <v>511.79126494564503</v>
      </c>
      <c r="M100" s="429">
        <f t="shared" si="41"/>
        <v>514.55012660853117</v>
      </c>
      <c r="N100" s="312"/>
    </row>
    <row r="101" spans="1:14" ht="13.15">
      <c r="B101" s="323" t="str">
        <f t="shared" si="31"/>
        <v>60-64</v>
      </c>
      <c r="C101" s="429">
        <f t="shared" si="34"/>
        <v>195.98220000000001</v>
      </c>
      <c r="D101" s="429">
        <f t="shared" ref="D101:M101" si="42">D67+(0.2*D66)-(0.2*D67)</f>
        <v>198.08839548110598</v>
      </c>
      <c r="E101" s="429">
        <f t="shared" si="42"/>
        <v>196.56555928797408</v>
      </c>
      <c r="F101" s="429">
        <f t="shared" si="42"/>
        <v>195.30266970062803</v>
      </c>
      <c r="G101" s="429">
        <f t="shared" si="42"/>
        <v>196.18996877650156</v>
      </c>
      <c r="H101" s="429">
        <f t="shared" si="42"/>
        <v>198.39860531209811</v>
      </c>
      <c r="I101" s="429">
        <f t="shared" si="42"/>
        <v>200.61840934039793</v>
      </c>
      <c r="J101" s="429">
        <f t="shared" si="42"/>
        <v>203.3728722915456</v>
      </c>
      <c r="K101" s="429">
        <f t="shared" si="42"/>
        <v>206.28804531341683</v>
      </c>
      <c r="L101" s="429">
        <f t="shared" si="42"/>
        <v>208.78604965800395</v>
      </c>
      <c r="M101" s="429">
        <f t="shared" si="42"/>
        <v>210.26196632255812</v>
      </c>
      <c r="N101" s="312"/>
    </row>
    <row r="102" spans="1:14" ht="13.15">
      <c r="B102" s="323" t="str">
        <f t="shared" si="31"/>
        <v>65 plus</v>
      </c>
      <c r="C102" s="429">
        <f>C68+(0.2*C67)</f>
        <v>45.321200000000005</v>
      </c>
      <c r="D102" s="429">
        <f t="shared" ref="D102:M102" si="43">D68+(0.2*D67)</f>
        <v>64.984779440954583</v>
      </c>
      <c r="E102" s="429">
        <f t="shared" si="43"/>
        <v>78.122910746021773</v>
      </c>
      <c r="F102" s="429">
        <f t="shared" si="43"/>
        <v>86.527633372601713</v>
      </c>
      <c r="G102" s="429">
        <f t="shared" si="43"/>
        <v>92.193325264755217</v>
      </c>
      <c r="H102" s="429">
        <f t="shared" si="43"/>
        <v>96.07730897732894</v>
      </c>
      <c r="I102" s="429">
        <f t="shared" si="43"/>
        <v>98.591779593259474</v>
      </c>
      <c r="J102" s="429">
        <f t="shared" si="43"/>
        <v>100.55670965494633</v>
      </c>
      <c r="K102" s="429">
        <f t="shared" si="43"/>
        <v>102.2453323161417</v>
      </c>
      <c r="L102" s="429">
        <f t="shared" si="43"/>
        <v>103.65042999446159</v>
      </c>
      <c r="M102" s="429">
        <f t="shared" si="43"/>
        <v>104.60834470745451</v>
      </c>
      <c r="N102" s="312"/>
    </row>
    <row r="103" spans="1:14" ht="13.15">
      <c r="B103" s="323" t="str">
        <f t="shared" si="31"/>
        <v>Total</v>
      </c>
      <c r="C103" s="429">
        <f>SUM(C93:C102)</f>
        <v>8486.9680000000008</v>
      </c>
      <c r="D103" s="429">
        <f t="shared" ref="D103:M103" si="44">SUM(D93:D102)</f>
        <v>8617.956358199639</v>
      </c>
      <c r="E103" s="429">
        <f t="shared" si="44"/>
        <v>8718.7371829785734</v>
      </c>
      <c r="F103" s="429">
        <f t="shared" si="44"/>
        <v>8799.9285988130614</v>
      </c>
      <c r="G103" s="429">
        <f t="shared" si="44"/>
        <v>8905.8435635327223</v>
      </c>
      <c r="H103" s="429">
        <f t="shared" si="44"/>
        <v>9001.0938322675865</v>
      </c>
      <c r="I103" s="429">
        <f t="shared" si="44"/>
        <v>9040.3454962996002</v>
      </c>
      <c r="J103" s="429">
        <f t="shared" si="44"/>
        <v>9074.2674595475819</v>
      </c>
      <c r="K103" s="429">
        <f t="shared" si="44"/>
        <v>9105.4540606907285</v>
      </c>
      <c r="L103" s="429">
        <f t="shared" si="44"/>
        <v>9119.2402699014474</v>
      </c>
      <c r="M103" s="429">
        <f t="shared" si="44"/>
        <v>9092.6583599905352</v>
      </c>
      <c r="N103" s="312"/>
    </row>
    <row r="104" spans="1:14">
      <c r="A104" s="1080">
        <f>SUM(C104:M104)</f>
        <v>0</v>
      </c>
      <c r="B104" s="1080"/>
      <c r="C104" s="1080">
        <f t="shared" ref="C104:M104" si="45">SUM(C93:C102)-C103</f>
        <v>0</v>
      </c>
      <c r="D104" s="1080">
        <f t="shared" si="45"/>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4" ht="15">
      <c r="B106" s="325" t="s">
        <v>163</v>
      </c>
      <c r="H106" s="310"/>
    </row>
    <row r="107" spans="1:14">
      <c r="H107" s="310"/>
    </row>
    <row r="108" spans="1:14" ht="13.15">
      <c r="B108" s="326" t="s">
        <v>46</v>
      </c>
      <c r="H108" s="310"/>
    </row>
    <row r="109" spans="1:14">
      <c r="H109" s="310"/>
    </row>
    <row r="110" spans="1:14"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4" ht="13.15">
      <c r="B111" s="323" t="str">
        <f t="shared" si="46"/>
        <v>20-24</v>
      </c>
      <c r="C111" s="429">
        <f>C77*Group_1_rates!E74</f>
        <v>23.400730139632437</v>
      </c>
      <c r="D111" s="429">
        <f>D77*Group_1_rates!F74</f>
        <v>34.67031260138836</v>
      </c>
      <c r="E111" s="429">
        <f>E77*Group_1_rates!G74</f>
        <v>41.472906186830137</v>
      </c>
      <c r="F111" s="429">
        <f>F77*Group_1_rates!H74</f>
        <v>47.557017635296688</v>
      </c>
      <c r="G111" s="429">
        <f>G77*Group_1_rates!I74</f>
        <v>50.707766627476317</v>
      </c>
      <c r="H111" s="429">
        <f>H77*Group_1_rates!J74</f>
        <v>52.803652590547898</v>
      </c>
      <c r="I111" s="429">
        <f>I77*Group_1_rates!K74</f>
        <v>53.403384961405621</v>
      </c>
      <c r="J111" s="429">
        <f>J77*Group_1_rates!L74</f>
        <v>53.828177197753625</v>
      </c>
      <c r="K111" s="429">
        <f>K77*Group_1_rates!M74</f>
        <v>54.170456831021689</v>
      </c>
      <c r="L111" s="429">
        <f>L77*Group_1_rates!N74</f>
        <v>54.18766936977498</v>
      </c>
      <c r="M111" s="429">
        <f>M77*Group_1_rates!O74</f>
        <v>53.547346686877368</v>
      </c>
    </row>
    <row r="112" spans="1:14" ht="13.15">
      <c r="B112" s="323" t="str">
        <f t="shared" si="46"/>
        <v>25-29</v>
      </c>
      <c r="C112" s="429">
        <f>C78*Group_1_rates!E75</f>
        <v>68.031536853735119</v>
      </c>
      <c r="D112" s="429">
        <f>D78*Group_1_rates!F75</f>
        <v>68.522852376964138</v>
      </c>
      <c r="E112" s="429">
        <f>E78*Group_1_rates!G75</f>
        <v>68.54791173021934</v>
      </c>
      <c r="F112" s="429">
        <f>F78*Group_1_rates!H75</f>
        <v>71.80829970152466</v>
      </c>
      <c r="G112" s="429">
        <f>G78*Group_1_rates!I75</f>
        <v>72.770716586340541</v>
      </c>
      <c r="H112" s="429">
        <f>H78*Group_1_rates!J75</f>
        <v>73.867764679136172</v>
      </c>
      <c r="I112" s="429">
        <f>I78*Group_1_rates!K75</f>
        <v>74.200519595557125</v>
      </c>
      <c r="J112" s="429">
        <f>J78*Group_1_rates!L75</f>
        <v>74.534719734841374</v>
      </c>
      <c r="K112" s="429">
        <f>K78*Group_1_rates!M75</f>
        <v>74.875782409229174</v>
      </c>
      <c r="L112" s="429">
        <f>L78*Group_1_rates!N75</f>
        <v>74.968768505400945</v>
      </c>
      <c r="M112" s="429">
        <f>M78*Group_1_rates!O75</f>
        <v>74.452710646280082</v>
      </c>
    </row>
    <row r="113" spans="1:15" ht="13.15">
      <c r="B113" s="323" t="str">
        <f t="shared" si="46"/>
        <v>30-34</v>
      </c>
      <c r="C113" s="429">
        <f>C79*Group_1_rates!E76</f>
        <v>55.592642087817474</v>
      </c>
      <c r="D113" s="429">
        <f>D79*Group_1_rates!F76</f>
        <v>57.922138928803413</v>
      </c>
      <c r="E113" s="429">
        <f>E79*Group_1_rates!G76</f>
        <v>58.197477891581435</v>
      </c>
      <c r="F113" s="429">
        <f>F79*Group_1_rates!H76</f>
        <v>60.464500393998485</v>
      </c>
      <c r="G113" s="429">
        <f>G79*Group_1_rates!I76</f>
        <v>60.379916894354629</v>
      </c>
      <c r="H113" s="429">
        <f>H79*Group_1_rates!J76</f>
        <v>60.484836194105391</v>
      </c>
      <c r="I113" s="429">
        <f>I79*Group_1_rates!K76</f>
        <v>60.411614014385805</v>
      </c>
      <c r="J113" s="429">
        <f>J79*Group_1_rates!L76</f>
        <v>60.419092863407755</v>
      </c>
      <c r="K113" s="429">
        <f>K79*Group_1_rates!M76</f>
        <v>60.49532537733036</v>
      </c>
      <c r="L113" s="429">
        <f>L79*Group_1_rates!N76</f>
        <v>60.513544148145115</v>
      </c>
      <c r="M113" s="429">
        <f>M79*Group_1_rates!O76</f>
        <v>60.280368783105708</v>
      </c>
    </row>
    <row r="114" spans="1:15" ht="13.15">
      <c r="B114" s="323" t="str">
        <f t="shared" si="46"/>
        <v>35-39</v>
      </c>
      <c r="C114" s="429">
        <f>C80*Group_1_rates!E77</f>
        <v>56.06626044376938</v>
      </c>
      <c r="D114" s="429">
        <f>D80*Group_1_rates!F77</f>
        <v>57.12857525699404</v>
      </c>
      <c r="E114" s="429">
        <f>E80*Group_1_rates!G77</f>
        <v>56.779445412873578</v>
      </c>
      <c r="F114" s="429">
        <f>F80*Group_1_rates!H77</f>
        <v>58.551354166568991</v>
      </c>
      <c r="G114" s="429">
        <f>G80*Group_1_rates!I77</f>
        <v>57.994580453399223</v>
      </c>
      <c r="H114" s="429">
        <f>H80*Group_1_rates!J77</f>
        <v>57.610595880318613</v>
      </c>
      <c r="I114" s="429">
        <f>I80*Group_1_rates!K77</f>
        <v>57.167912927609621</v>
      </c>
      <c r="J114" s="429">
        <f>J80*Group_1_rates!L77</f>
        <v>56.849218529992285</v>
      </c>
      <c r="K114" s="429">
        <f>K80*Group_1_rates!M77</f>
        <v>56.640722164170739</v>
      </c>
      <c r="L114" s="429">
        <f>L80*Group_1_rates!N77</f>
        <v>56.452801012183109</v>
      </c>
      <c r="M114" s="429">
        <f>M80*Group_1_rates!O77</f>
        <v>56.152412990804407</v>
      </c>
    </row>
    <row r="115" spans="1:15" ht="13.15">
      <c r="B115" s="323" t="str">
        <f t="shared" si="46"/>
        <v>40-44</v>
      </c>
      <c r="C115" s="429">
        <f>C81*Group_1_rates!E78</f>
        <v>51.268817602861255</v>
      </c>
      <c r="D115" s="429">
        <f>D81*Group_1_rates!F78</f>
        <v>52.513886344584897</v>
      </c>
      <c r="E115" s="429">
        <f>E81*Group_1_rates!G78</f>
        <v>52.18253685186766</v>
      </c>
      <c r="F115" s="429">
        <f>F81*Group_1_rates!H78</f>
        <v>53.687282891363282</v>
      </c>
      <c r="G115" s="429">
        <f>G81*Group_1_rates!I78</f>
        <v>52.984458462415752</v>
      </c>
      <c r="H115" s="429">
        <f>H81*Group_1_rates!J78</f>
        <v>52.404559653532438</v>
      </c>
      <c r="I115" s="429">
        <f>I81*Group_1_rates!K78</f>
        <v>51.778797920821503</v>
      </c>
      <c r="J115" s="429">
        <f>J81*Group_1_rates!L78</f>
        <v>51.259852173813861</v>
      </c>
      <c r="K115" s="429">
        <f>K81*Group_1_rates!M78</f>
        <v>50.844749154466662</v>
      </c>
      <c r="L115" s="429">
        <f>L81*Group_1_rates!N78</f>
        <v>50.469847679612073</v>
      </c>
      <c r="M115" s="429">
        <f>M81*Group_1_rates!O78</f>
        <v>50.038238423452391</v>
      </c>
    </row>
    <row r="116" spans="1:15" ht="13.15">
      <c r="B116" s="323" t="str">
        <f t="shared" si="46"/>
        <v>45-49</v>
      </c>
      <c r="C116" s="429">
        <f>C82*Group_1_rates!E79</f>
        <v>46.471749742521986</v>
      </c>
      <c r="D116" s="429">
        <f>D82*Group_1_rates!F79</f>
        <v>48.437944249135974</v>
      </c>
      <c r="E116" s="429">
        <f>E82*Group_1_rates!G79</f>
        <v>48.786701628823614</v>
      </c>
      <c r="F116" s="429">
        <f>F82*Group_1_rates!H79</f>
        <v>50.682599982845552</v>
      </c>
      <c r="G116" s="429">
        <f>G82*Group_1_rates!I79</f>
        <v>50.337521425763157</v>
      </c>
      <c r="H116" s="429">
        <f>H82*Group_1_rates!J79</f>
        <v>49.978702180581315</v>
      </c>
      <c r="I116" s="429">
        <f>I82*Group_1_rates!K79</f>
        <v>49.483293442357841</v>
      </c>
      <c r="J116" s="429">
        <f>J82*Group_1_rates!L79</f>
        <v>49.017716201235714</v>
      </c>
      <c r="K116" s="429">
        <f>K82*Group_1_rates!M79</f>
        <v>48.598578904610001</v>
      </c>
      <c r="L116" s="429">
        <f>L82*Group_1_rates!N79</f>
        <v>48.18337454568951</v>
      </c>
      <c r="M116" s="429">
        <f>M82*Group_1_rates!O79</f>
        <v>47.697146633019933</v>
      </c>
    </row>
    <row r="117" spans="1:15" ht="13.15">
      <c r="B117" s="323" t="str">
        <f t="shared" si="46"/>
        <v>50-54</v>
      </c>
      <c r="C117" s="429">
        <f>C83*Group_1_rates!E80</f>
        <v>35.013911659970994</v>
      </c>
      <c r="D117" s="429">
        <f>D83*Group_1_rates!F80</f>
        <v>37.810189752696886</v>
      </c>
      <c r="E117" s="429">
        <f>E83*Group_1_rates!G80</f>
        <v>39.123737464696511</v>
      </c>
      <c r="F117" s="429">
        <f>F83*Group_1_rates!H80</f>
        <v>41.506036771850241</v>
      </c>
      <c r="G117" s="429">
        <f>G83*Group_1_rates!I80</f>
        <v>41.881746830066803</v>
      </c>
      <c r="H117" s="429">
        <f>H83*Group_1_rates!J80</f>
        <v>42.090678012392097</v>
      </c>
      <c r="I117" s="429">
        <f>I83*Group_1_rates!K80</f>
        <v>42.05551750037629</v>
      </c>
      <c r="J117" s="429">
        <f>J83*Group_1_rates!L80</f>
        <v>41.940082453620768</v>
      </c>
      <c r="K117" s="429">
        <f>K83*Group_1_rates!M80</f>
        <v>41.779304549710893</v>
      </c>
      <c r="L117" s="429">
        <f>L83*Group_1_rates!N80</f>
        <v>41.55515111593165</v>
      </c>
      <c r="M117" s="429">
        <f>M83*Group_1_rates!O80</f>
        <v>41.219427504814732</v>
      </c>
    </row>
    <row r="118" spans="1:15" ht="13.15">
      <c r="B118" s="323" t="str">
        <f t="shared" si="46"/>
        <v>55-59</v>
      </c>
      <c r="C118" s="429">
        <f>C84*Group_1_rates!E81</f>
        <v>14.815531819575755</v>
      </c>
      <c r="D118" s="429">
        <f>D84*Group_1_rates!F81</f>
        <v>14.766020823881307</v>
      </c>
      <c r="E118" s="429">
        <f>E84*Group_1_rates!G81</f>
        <v>14.681394054475984</v>
      </c>
      <c r="F118" s="429">
        <f>F84*Group_1_rates!H81</f>
        <v>15.307917133011694</v>
      </c>
      <c r="G118" s="429">
        <f>G84*Group_1_rates!I81</f>
        <v>15.380026528123562</v>
      </c>
      <c r="H118" s="429">
        <f>H84*Group_1_rates!J81</f>
        <v>15.475654462055616</v>
      </c>
      <c r="I118" s="429">
        <f>I84*Group_1_rates!K81</f>
        <v>15.509025659792098</v>
      </c>
      <c r="J118" s="429">
        <f>J84*Group_1_rates!L81</f>
        <v>15.52771771641881</v>
      </c>
      <c r="K118" s="429">
        <f>K84*Group_1_rates!M81</f>
        <v>15.529972798025586</v>
      </c>
      <c r="L118" s="429">
        <f>L84*Group_1_rates!N81</f>
        <v>15.498773905772641</v>
      </c>
      <c r="M118" s="429">
        <f>M84*Group_1_rates!O81</f>
        <v>15.409836677201218</v>
      </c>
    </row>
    <row r="119" spans="1:15" ht="13.15">
      <c r="B119" s="323" t="str">
        <f t="shared" si="46"/>
        <v>60-64</v>
      </c>
      <c r="C119" s="429">
        <f>C85*Group_1_rates!E82</f>
        <v>3.8238468747325749</v>
      </c>
      <c r="D119" s="429">
        <f>D85*Group_1_rates!F82</f>
        <v>3.7035287081686499</v>
      </c>
      <c r="E119" s="429">
        <f>E85*Group_1_rates!G82</f>
        <v>3.5427343212281137</v>
      </c>
      <c r="F119" s="429">
        <f>F85*Group_1_rates!H82</f>
        <v>3.5741573400481812</v>
      </c>
      <c r="G119" s="429">
        <f>G85*Group_1_rates!I82</f>
        <v>3.5166174198385503</v>
      </c>
      <c r="H119" s="429">
        <f>H85*Group_1_rates!J82</f>
        <v>3.4953425250195571</v>
      </c>
      <c r="I119" s="429">
        <f>I85*Group_1_rates!K82</f>
        <v>3.4783083278872842</v>
      </c>
      <c r="J119" s="429">
        <f>J85*Group_1_rates!L82</f>
        <v>3.4732588619941627</v>
      </c>
      <c r="K119" s="429">
        <f>K85*Group_1_rates!M82</f>
        <v>3.4736977531094673</v>
      </c>
      <c r="L119" s="429">
        <f>L85*Group_1_rates!N82</f>
        <v>3.4702427668137754</v>
      </c>
      <c r="M119" s="429">
        <f>M85*Group_1_rates!O82</f>
        <v>3.4531158392449117</v>
      </c>
    </row>
    <row r="120" spans="1:15" ht="13.15">
      <c r="B120" s="323" t="str">
        <f t="shared" si="46"/>
        <v>65 plus</v>
      </c>
      <c r="C120" s="429">
        <f>C86*Group_1_rates!E83</f>
        <v>0.96931890139058097</v>
      </c>
      <c r="D120" s="429">
        <f>D86*Group_1_rates!F83</f>
        <v>1.2971443920494394</v>
      </c>
      <c r="E120" s="429">
        <f>E86*Group_1_rates!G83</f>
        <v>1.4435085435213373</v>
      </c>
      <c r="F120" s="429">
        <f>F86*Group_1_rates!H83</f>
        <v>1.5616776333283438</v>
      </c>
      <c r="G120" s="429">
        <f>G86*Group_1_rates!I83</f>
        <v>1.580914218780497</v>
      </c>
      <c r="H120" s="429">
        <f>H86*Group_1_rates!J83</f>
        <v>1.5854359464129417</v>
      </c>
      <c r="I120" s="429">
        <f>I86*Group_1_rates!K83</f>
        <v>1.5790182264700632</v>
      </c>
      <c r="J120" s="429">
        <f>J86*Group_1_rates!L83</f>
        <v>1.5733728273700232</v>
      </c>
      <c r="K120" s="429">
        <f>K86*Group_1_rates!M83</f>
        <v>1.5700401819637859</v>
      </c>
      <c r="L120" s="429">
        <f>L86*Group_1_rates!N83</f>
        <v>1.5664382516141659</v>
      </c>
      <c r="M120" s="429">
        <f>M86*Group_1_rates!O83</f>
        <v>1.5582177593062028</v>
      </c>
    </row>
    <row r="121" spans="1:15" ht="13.15">
      <c r="B121" s="323" t="str">
        <f t="shared" si="46"/>
        <v>Total</v>
      </c>
      <c r="C121" s="429">
        <f>SUM(C111:C120)</f>
        <v>355.45434612600752</v>
      </c>
      <c r="D121" s="429">
        <f t="shared" ref="D121:M121" si="48">SUM(D111:D120)</f>
        <v>376.77259343466716</v>
      </c>
      <c r="E121" s="429">
        <f t="shared" si="48"/>
        <v>384.75835408611761</v>
      </c>
      <c r="F121" s="429">
        <f t="shared" si="48"/>
        <v>404.70084364983609</v>
      </c>
      <c r="G121" s="429">
        <f t="shared" si="48"/>
        <v>407.534265446559</v>
      </c>
      <c r="H121" s="429">
        <f t="shared" si="48"/>
        <v>409.79722212410206</v>
      </c>
      <c r="I121" s="429">
        <f t="shared" si="48"/>
        <v>409.06739257666322</v>
      </c>
      <c r="J121" s="429">
        <f t="shared" si="48"/>
        <v>408.42320856044836</v>
      </c>
      <c r="K121" s="429">
        <f t="shared" si="48"/>
        <v>407.97863012363842</v>
      </c>
      <c r="L121" s="429">
        <f t="shared" si="48"/>
        <v>406.86661130093796</v>
      </c>
      <c r="M121" s="429">
        <f t="shared" si="48"/>
        <v>403.80882194410697</v>
      </c>
    </row>
    <row r="122" spans="1:15">
      <c r="A122" s="1080">
        <f>SUM(C122:M122)</f>
        <v>0</v>
      </c>
      <c r="B122" s="1080"/>
      <c r="C122" s="1080">
        <f t="shared" ref="C122:M122" si="49">SUM(C111:C120)-C121</f>
        <v>0</v>
      </c>
      <c r="D122" s="1080">
        <f t="shared" si="49"/>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5" ht="13.15">
      <c r="B124" s="326" t="s">
        <v>47</v>
      </c>
      <c r="C124" s="314"/>
      <c r="D124" s="314"/>
      <c r="E124" s="314"/>
      <c r="F124" s="314"/>
      <c r="G124" s="314"/>
      <c r="H124" s="324"/>
      <c r="I124" s="314"/>
      <c r="J124" s="314"/>
      <c r="K124" s="314"/>
      <c r="L124" s="314"/>
    </row>
    <row r="125" spans="1:15">
      <c r="C125" s="314"/>
      <c r="D125" s="314"/>
      <c r="E125" s="314"/>
      <c r="F125" s="314"/>
      <c r="G125" s="314"/>
      <c r="H125" s="324"/>
      <c r="I125" s="314"/>
      <c r="J125" s="314"/>
      <c r="K125" s="314"/>
      <c r="L125" s="314"/>
    </row>
    <row r="126" spans="1:15"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5" ht="13.15">
      <c r="B127" s="323" t="str">
        <f t="shared" si="50"/>
        <v>20-24</v>
      </c>
      <c r="C127" s="429">
        <f>C93*Group_1_rates!E89</f>
        <v>44.69997180528879</v>
      </c>
      <c r="D127" s="429">
        <f>D93*Group_1_rates!F89</f>
        <v>63.059754002636986</v>
      </c>
      <c r="E127" s="429">
        <f>E93*Group_1_rates!G89</f>
        <v>75.591121726850162</v>
      </c>
      <c r="F127" s="429">
        <f>F93*Group_1_rates!H89</f>
        <v>84.260747605447463</v>
      </c>
      <c r="G127" s="429">
        <f>G93*Group_1_rates!I89</f>
        <v>91.155295570702066</v>
      </c>
      <c r="H127" s="429">
        <f>H93*Group_1_rates!J89</f>
        <v>96.042698834225618</v>
      </c>
      <c r="I127" s="429">
        <f>I93*Group_1_rates!K89</f>
        <v>98.213297557772634</v>
      </c>
      <c r="J127" s="429">
        <f>J93*Group_1_rates!L89</f>
        <v>99.769267050155577</v>
      </c>
      <c r="K127" s="429">
        <f>K93*Group_1_rates!M89</f>
        <v>100.95094790398112</v>
      </c>
      <c r="L127" s="429">
        <f>L93*Group_1_rates!N89</f>
        <v>101.43571400856412</v>
      </c>
      <c r="M127" s="429">
        <f>M93*Group_1_rates!O89</f>
        <v>100.71205044092096</v>
      </c>
      <c r="N127" s="312"/>
      <c r="O127" s="312"/>
    </row>
    <row r="128" spans="1:15" ht="13.15">
      <c r="B128" s="323" t="str">
        <f t="shared" si="50"/>
        <v>25-29</v>
      </c>
      <c r="C128" s="429">
        <f>C94*Group_1_rates!E90</f>
        <v>150.55764316184516</v>
      </c>
      <c r="D128" s="429">
        <f>D94*Group_1_rates!F90</f>
        <v>149.17605260829774</v>
      </c>
      <c r="E128" s="429">
        <f>E94*Group_1_rates!G90</f>
        <v>150.39147613547658</v>
      </c>
      <c r="F128" s="429">
        <f>F94*Group_1_rates!H90</f>
        <v>153.06409963286904</v>
      </c>
      <c r="G128" s="429">
        <f>G94*Group_1_rates!I90</f>
        <v>157.04341747709776</v>
      </c>
      <c r="H128" s="429">
        <f>H94*Group_1_rates!J90</f>
        <v>161.03255913012603</v>
      </c>
      <c r="I128" s="429">
        <f>I94*Group_1_rates!K90</f>
        <v>163.22705041918312</v>
      </c>
      <c r="J128" s="429">
        <f>J94*Group_1_rates!L90</f>
        <v>165.16112581040596</v>
      </c>
      <c r="K128" s="429">
        <f>K94*Group_1_rates!M90</f>
        <v>166.8744191840602</v>
      </c>
      <c r="L128" s="429">
        <f>L94*Group_1_rates!N90</f>
        <v>167.88397506174877</v>
      </c>
      <c r="M128" s="429">
        <f>M94*Group_1_rates!O90</f>
        <v>167.47846120324112</v>
      </c>
      <c r="N128" s="312"/>
      <c r="O128" s="312"/>
    </row>
    <row r="129" spans="1:15" ht="13.15">
      <c r="B129" s="323" t="str">
        <f t="shared" si="50"/>
        <v>30-34</v>
      </c>
      <c r="C129" s="429">
        <f>C95*Group_1_rates!E91</f>
        <v>145.11648936653441</v>
      </c>
      <c r="D129" s="429">
        <f>D95*Group_1_rates!F91</f>
        <v>144.21664914108325</v>
      </c>
      <c r="E129" s="429">
        <f>E95*Group_1_rates!G91</f>
        <v>142.80653418963431</v>
      </c>
      <c r="F129" s="429">
        <f>F95*Group_1_rates!H91</f>
        <v>141.86976997483097</v>
      </c>
      <c r="G129" s="429">
        <f>G95*Group_1_rates!I91</f>
        <v>141.70798880170949</v>
      </c>
      <c r="H129" s="429">
        <f>H95*Group_1_rates!J91</f>
        <v>142.2430074196667</v>
      </c>
      <c r="I129" s="429">
        <f>I95*Group_1_rates!K91</f>
        <v>142.54596142594798</v>
      </c>
      <c r="J129" s="429">
        <f>J95*Group_1_rates!L91</f>
        <v>143.10791021677869</v>
      </c>
      <c r="K129" s="429">
        <f>K95*Group_1_rates!M91</f>
        <v>143.84494418599425</v>
      </c>
      <c r="L129" s="429">
        <f>L95*Group_1_rates!N91</f>
        <v>144.43717390820413</v>
      </c>
      <c r="M129" s="429">
        <f>M95*Group_1_rates!O91</f>
        <v>144.42870885621147</v>
      </c>
      <c r="N129" s="312"/>
      <c r="O129" s="312"/>
    </row>
    <row r="130" spans="1:15" ht="13.15">
      <c r="B130" s="323" t="str">
        <f t="shared" si="50"/>
        <v>35-39</v>
      </c>
      <c r="C130" s="429">
        <f>C96*Group_1_rates!E92</f>
        <v>147.78283091118917</v>
      </c>
      <c r="D130" s="429">
        <f>D96*Group_1_rates!F92</f>
        <v>146.23372563897624</v>
      </c>
      <c r="E130" s="429">
        <f>E96*Group_1_rates!G92</f>
        <v>144.32336566372732</v>
      </c>
      <c r="F130" s="429">
        <f>F96*Group_1_rates!H92</f>
        <v>142.56307529515399</v>
      </c>
      <c r="G130" s="429">
        <f>G96*Group_1_rates!I92</f>
        <v>141.0368223951796</v>
      </c>
      <c r="H130" s="429">
        <f>H96*Group_1_rates!J92</f>
        <v>139.98067412267997</v>
      </c>
      <c r="I130" s="429">
        <f>I96*Group_1_rates!K92</f>
        <v>138.88776540515647</v>
      </c>
      <c r="J130" s="429">
        <f>J96*Group_1_rates!L92</f>
        <v>138.18443888313564</v>
      </c>
      <c r="K130" s="429">
        <f>K96*Group_1_rates!M92</f>
        <v>137.82513433127045</v>
      </c>
      <c r="L130" s="429">
        <f>L96*Group_1_rates!N92</f>
        <v>137.58125568447369</v>
      </c>
      <c r="M130" s="429">
        <f>M96*Group_1_rates!O92</f>
        <v>137.12158912773927</v>
      </c>
      <c r="N130" s="312"/>
      <c r="O130" s="312"/>
    </row>
    <row r="131" spans="1:15" ht="13.15">
      <c r="B131" s="323" t="str">
        <f t="shared" si="50"/>
        <v>40-44</v>
      </c>
      <c r="C131" s="429">
        <f>C97*Group_1_rates!E93</f>
        <v>132.02531177177502</v>
      </c>
      <c r="D131" s="429">
        <f>D97*Group_1_rates!F93</f>
        <v>131.19013556771046</v>
      </c>
      <c r="E131" s="429">
        <f>E97*Group_1_rates!G93</f>
        <v>129.74688268348692</v>
      </c>
      <c r="F131" s="429">
        <f>F97*Group_1_rates!H93</f>
        <v>128.25226931563273</v>
      </c>
      <c r="G131" s="429">
        <f>G97*Group_1_rates!I93</f>
        <v>126.72095912375011</v>
      </c>
      <c r="H131" s="429">
        <f>H97*Group_1_rates!J93</f>
        <v>125.40690730002969</v>
      </c>
      <c r="I131" s="429">
        <f>I97*Group_1_rates!K93</f>
        <v>123.95030233297416</v>
      </c>
      <c r="J131" s="429">
        <f>J97*Group_1_rates!L93</f>
        <v>122.73099866128349</v>
      </c>
      <c r="K131" s="429">
        <f>K97*Group_1_rates!M93</f>
        <v>121.76229109943939</v>
      </c>
      <c r="L131" s="429">
        <f>L97*Group_1_rates!N93</f>
        <v>120.90936711044826</v>
      </c>
      <c r="M131" s="429">
        <f>M97*Group_1_rates!O93</f>
        <v>119.95350666749493</v>
      </c>
      <c r="N131" s="312"/>
      <c r="O131" s="312"/>
    </row>
    <row r="132" spans="1:15" ht="13.15">
      <c r="B132" s="323" t="str">
        <f t="shared" si="50"/>
        <v>45-49</v>
      </c>
      <c r="C132" s="429">
        <f>C98*Group_1_rates!E94</f>
        <v>98.824345301417097</v>
      </c>
      <c r="D132" s="429">
        <f>D98*Group_1_rates!F94</f>
        <v>105.00644221813893</v>
      </c>
      <c r="E132" s="429">
        <f>E98*Group_1_rates!G94</f>
        <v>108.88988112832709</v>
      </c>
      <c r="F132" s="429">
        <f>F98*Group_1_rates!H94</f>
        <v>111.34042895217857</v>
      </c>
      <c r="G132" s="429">
        <f>G98*Group_1_rates!I94</f>
        <v>112.71395329345138</v>
      </c>
      <c r="H132" s="429">
        <f>H98*Group_1_rates!J94</f>
        <v>113.47106826726444</v>
      </c>
      <c r="I132" s="429">
        <f>I98*Group_1_rates!K94</f>
        <v>113.48251590145281</v>
      </c>
      <c r="J132" s="429">
        <f>J98*Group_1_rates!L94</f>
        <v>113.24049216652102</v>
      </c>
      <c r="K132" s="429">
        <f>K98*Group_1_rates!M94</f>
        <v>112.870587560069</v>
      </c>
      <c r="L132" s="429">
        <f>L98*Group_1_rates!N94</f>
        <v>112.34326426123882</v>
      </c>
      <c r="M132" s="429">
        <f>M98*Group_1_rates!O94</f>
        <v>111.53848882616167</v>
      </c>
      <c r="N132" s="312"/>
      <c r="O132" s="312"/>
    </row>
    <row r="133" spans="1:15" ht="13.15">
      <c r="B133" s="323" t="str">
        <f t="shared" si="50"/>
        <v>50-54</v>
      </c>
      <c r="C133" s="429">
        <f>C99*Group_1_rates!E95</f>
        <v>68.038285582619196</v>
      </c>
      <c r="D133" s="429">
        <f>D99*Group_1_rates!F95</f>
        <v>72.796345267357864</v>
      </c>
      <c r="E133" s="429">
        <f>E99*Group_1_rates!G95</f>
        <v>76.982820861349822</v>
      </c>
      <c r="F133" s="429">
        <f>F99*Group_1_rates!H95</f>
        <v>80.58034325763488</v>
      </c>
      <c r="G133" s="429">
        <f>G99*Group_1_rates!I95</f>
        <v>83.482533974783905</v>
      </c>
      <c r="H133" s="429">
        <f>H99*Group_1_rates!J95</f>
        <v>85.808455782493994</v>
      </c>
      <c r="I133" s="429">
        <f>I99*Group_1_rates!K95</f>
        <v>87.35415686798865</v>
      </c>
      <c r="J133" s="429">
        <f>J99*Group_1_rates!L95</f>
        <v>88.456332105807562</v>
      </c>
      <c r="K133" s="429">
        <f>K99*Group_1_rates!M95</f>
        <v>89.209492703858999</v>
      </c>
      <c r="L133" s="429">
        <f>L99*Group_1_rates!N95</f>
        <v>89.608235764939053</v>
      </c>
      <c r="M133" s="429">
        <f>M99*Group_1_rates!O95</f>
        <v>89.586495242723871</v>
      </c>
      <c r="N133" s="312"/>
      <c r="O133" s="312"/>
    </row>
    <row r="134" spans="1:15" ht="13.15">
      <c r="B134" s="323" t="str">
        <f t="shared" si="50"/>
        <v>55-59</v>
      </c>
      <c r="C134" s="429">
        <f>C100*Group_1_rates!E96</f>
        <v>31.471163305787069</v>
      </c>
      <c r="D134" s="429">
        <f>D100*Group_1_rates!F96</f>
        <v>30.620160229330455</v>
      </c>
      <c r="E134" s="429">
        <f>E100*Group_1_rates!G96</f>
        <v>30.566420761068294</v>
      </c>
      <c r="F134" s="429">
        <f>F100*Group_1_rates!H96</f>
        <v>31.030422158022279</v>
      </c>
      <c r="G134" s="429">
        <f>G100*Group_1_rates!I96</f>
        <v>31.74736331200226</v>
      </c>
      <c r="H134" s="429">
        <f>H100*Group_1_rates!J96</f>
        <v>32.558117797739492</v>
      </c>
      <c r="I134" s="429">
        <f>I100*Group_1_rates!K96</f>
        <v>33.23656039367193</v>
      </c>
      <c r="J134" s="429">
        <f>J100*Group_1_rates!L96</f>
        <v>33.846260598471844</v>
      </c>
      <c r="K134" s="429">
        <f>K100*Group_1_rates!M96</f>
        <v>34.363320319327464</v>
      </c>
      <c r="L134" s="429">
        <f>L100*Group_1_rates!N96</f>
        <v>34.742371751103619</v>
      </c>
      <c r="M134" s="429">
        <f>M100*Group_1_rates!O96</f>
        <v>34.929653957868204</v>
      </c>
      <c r="N134" s="312"/>
      <c r="O134" s="312"/>
    </row>
    <row r="135" spans="1:15" ht="13.15">
      <c r="B135" s="323" t="str">
        <f t="shared" si="50"/>
        <v>60-64</v>
      </c>
      <c r="C135" s="429">
        <f>C101*Group_1_rates!E97</f>
        <v>4.9229559543006989</v>
      </c>
      <c r="D135" s="429">
        <f>D101*Group_1_rates!F97</f>
        <v>5.0196773743852638</v>
      </c>
      <c r="E135" s="429">
        <f>E101*Group_1_rates!G97</f>
        <v>5.0044323487428741</v>
      </c>
      <c r="F135" s="429">
        <f>F101*Group_1_rates!H97</f>
        <v>4.9909965561303329</v>
      </c>
      <c r="G135" s="429">
        <f>G101*Group_1_rates!I97</f>
        <v>5.0136716513491066</v>
      </c>
      <c r="H135" s="429">
        <f>H101*Group_1_rates!J97</f>
        <v>5.0701137745407818</v>
      </c>
      <c r="I135" s="429">
        <f>I101*Group_1_rates!K97</f>
        <v>5.1268412851145557</v>
      </c>
      <c r="J135" s="429">
        <f>J101*Group_1_rates!L97</f>
        <v>5.1972321052924864</v>
      </c>
      <c r="K135" s="429">
        <f>K101*Group_1_rates!M97</f>
        <v>5.2717299016359052</v>
      </c>
      <c r="L135" s="429">
        <f>L101*Group_1_rates!N97</f>
        <v>5.3355668737579141</v>
      </c>
      <c r="M135" s="429">
        <f>M101*Group_1_rates!O97</f>
        <v>5.3732842024622105</v>
      </c>
      <c r="N135" s="312"/>
      <c r="O135" s="312"/>
    </row>
    <row r="136" spans="1:15" ht="13.15">
      <c r="B136" s="323" t="str">
        <f t="shared" si="50"/>
        <v>65 plus</v>
      </c>
      <c r="C136" s="429">
        <f>C102*Group_1_rates!E98</f>
        <v>1.4529446211012784</v>
      </c>
      <c r="D136" s="429">
        <f>D102*Group_1_rates!F98</f>
        <v>2.1016808133036871</v>
      </c>
      <c r="E136" s="429">
        <f>E102*Group_1_rates!G98</f>
        <v>2.5384239217335502</v>
      </c>
      <c r="F136" s="429">
        <f>F102*Group_1_rates!H98</f>
        <v>2.8220990667501873</v>
      </c>
      <c r="G136" s="429">
        <f>G102*Group_1_rates!I98</f>
        <v>3.0068856277380362</v>
      </c>
      <c r="H136" s="429">
        <f>H102*Group_1_rates!J98</f>
        <v>3.1335617701829297</v>
      </c>
      <c r="I136" s="429">
        <f>I102*Group_1_rates!K98</f>
        <v>3.2155712381644643</v>
      </c>
      <c r="J136" s="429">
        <f>J102*Group_1_rates!L98</f>
        <v>3.2796574390367015</v>
      </c>
      <c r="K136" s="429">
        <f>K102*Group_1_rates!M98</f>
        <v>3.3347318730701834</v>
      </c>
      <c r="L136" s="429">
        <f>L102*Group_1_rates!N98</f>
        <v>3.3805591387900735</v>
      </c>
      <c r="M136" s="429">
        <f>M102*Group_1_rates!O98</f>
        <v>3.4118015305231584</v>
      </c>
      <c r="N136" s="312"/>
      <c r="O136" s="312"/>
    </row>
    <row r="137" spans="1:15" ht="13.15">
      <c r="B137" s="323" t="str">
        <f t="shared" si="50"/>
        <v>Total</v>
      </c>
      <c r="C137" s="429">
        <f>SUM(C127:C136)</f>
        <v>824.89194178185801</v>
      </c>
      <c r="D137" s="429">
        <f t="shared" ref="D137:M137" si="52">SUM(D127:D136)</f>
        <v>849.42062286122086</v>
      </c>
      <c r="E137" s="429">
        <f t="shared" si="52"/>
        <v>866.84135942039688</v>
      </c>
      <c r="F137" s="429">
        <f t="shared" si="52"/>
        <v>880.77425181465048</v>
      </c>
      <c r="G137" s="429">
        <f t="shared" si="52"/>
        <v>893.62889122776369</v>
      </c>
      <c r="H137" s="429">
        <f t="shared" si="52"/>
        <v>904.74716419894958</v>
      </c>
      <c r="I137" s="429">
        <f t="shared" si="52"/>
        <v>909.24002282742674</v>
      </c>
      <c r="J137" s="429">
        <f t="shared" si="52"/>
        <v>912.97371503688896</v>
      </c>
      <c r="K137" s="429">
        <f t="shared" si="52"/>
        <v>916.30759906270703</v>
      </c>
      <c r="L137" s="429">
        <f t="shared" si="52"/>
        <v>917.65748356326844</v>
      </c>
      <c r="M137" s="429">
        <f t="shared" si="52"/>
        <v>914.53404005534696</v>
      </c>
      <c r="N137" s="312"/>
      <c r="O137" s="312"/>
    </row>
    <row r="138" spans="1:15">
      <c r="A138" s="1080">
        <f>SUM(C138:M138)</f>
        <v>0</v>
      </c>
      <c r="B138" s="1080"/>
      <c r="C138" s="1080">
        <f t="shared" ref="C138:M138" si="53">SUM(C127:C136)-C137</f>
        <v>0</v>
      </c>
      <c r="D138" s="1080">
        <f t="shared" si="53"/>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5" ht="15">
      <c r="B140" s="325" t="s">
        <v>164</v>
      </c>
      <c r="H140" s="310"/>
    </row>
    <row r="141" spans="1:15">
      <c r="H141" s="310"/>
    </row>
    <row r="142" spans="1:15" ht="13.15">
      <c r="B142" s="326" t="s">
        <v>46</v>
      </c>
      <c r="H142" s="310"/>
    </row>
    <row r="143" spans="1:15">
      <c r="H143" s="310"/>
    </row>
    <row r="144" spans="1:15"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5"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c r="O145" s="312"/>
    </row>
    <row r="146" spans="1:15" ht="13.15">
      <c r="B146" s="323" t="str">
        <f t="shared" si="54"/>
        <v>25-29</v>
      </c>
      <c r="C146" s="429">
        <f>C78*Calc_SEC_retirement_rates!$G125</f>
        <v>4.3294828972019389E-2</v>
      </c>
      <c r="D146" s="429">
        <f>D78*Calc_SEC_retirement_rates!$G125</f>
        <v>4.2128553338268156E-2</v>
      </c>
      <c r="E146" s="429">
        <f>E78*Calc_SEC_retirement_rates!$G125</f>
        <v>4.1825424590553606E-2</v>
      </c>
      <c r="F146" s="429">
        <f>F78*Calc_SEC_retirement_rates!$G125</f>
        <v>4.2018635299296711E-2</v>
      </c>
      <c r="G146" s="429">
        <f>G78*Calc_SEC_retirement_rates!$G125</f>
        <v>4.2581793656437217E-2</v>
      </c>
      <c r="H146" s="429">
        <f>H78*Calc_SEC_retirement_rates!$G125</f>
        <v>4.3223731481292722E-2</v>
      </c>
      <c r="I146" s="429">
        <f>I78*Calc_SEC_retirement_rates!$G125</f>
        <v>4.3418443061085818E-2</v>
      </c>
      <c r="J146" s="429">
        <f>J78*Calc_SEC_retirement_rates!$G125</f>
        <v>4.3614000313213053E-2</v>
      </c>
      <c r="K146" s="429">
        <f>K78*Calc_SEC_retirement_rates!$G125</f>
        <v>4.3813573178590332E-2</v>
      </c>
      <c r="L146" s="429">
        <f>L78*Calc_SEC_retirement_rates!$G125</f>
        <v>4.386798400406855E-2</v>
      </c>
      <c r="M146" s="429">
        <f>M78*Calc_SEC_retirement_rates!$G125</f>
        <v>4.3566012685072458E-2</v>
      </c>
      <c r="N146" s="312"/>
      <c r="O146" s="312"/>
    </row>
    <row r="147" spans="1:15" ht="13.15">
      <c r="B147" s="323" t="str">
        <f t="shared" si="54"/>
        <v>30-34</v>
      </c>
      <c r="C147" s="429">
        <f>C79*Calc_SEC_retirement_rates!$G126</f>
        <v>0.10640025222022514</v>
      </c>
      <c r="D147" s="429">
        <f>D79*Calc_SEC_retirement_rates!$G126</f>
        <v>0.10709897153640358</v>
      </c>
      <c r="E147" s="429">
        <f>E79*Calc_SEC_retirement_rates!$G126</f>
        <v>0.10679474665626078</v>
      </c>
      <c r="F147" s="429">
        <f>F79*Calc_SEC_retirement_rates!$G126</f>
        <v>0.10640630552718001</v>
      </c>
      <c r="G147" s="429">
        <f>G79*Calc_SEC_retirement_rates!$G126</f>
        <v>0.10625745425664912</v>
      </c>
      <c r="H147" s="429">
        <f>H79*Calc_SEC_retirement_rates!$G126</f>
        <v>0.1064420927634131</v>
      </c>
      <c r="I147" s="429">
        <f>I79*Calc_SEC_retirement_rates!$G126</f>
        <v>0.1063132353086117</v>
      </c>
      <c r="J147" s="429">
        <f>J79*Calc_SEC_retirement_rates!$G126</f>
        <v>0.10632639669568734</v>
      </c>
      <c r="K147" s="429">
        <f>K79*Calc_SEC_retirement_rates!$G126</f>
        <v>0.10646055178031878</v>
      </c>
      <c r="L147" s="429">
        <f>L79*Calc_SEC_retirement_rates!$G126</f>
        <v>0.10649261343767163</v>
      </c>
      <c r="M147" s="429">
        <f>M79*Calc_SEC_retirement_rates!$G126</f>
        <v>0.10608226804538162</v>
      </c>
      <c r="N147" s="312"/>
      <c r="O147" s="312"/>
    </row>
    <row r="148" spans="1:15" ht="13.15">
      <c r="B148" s="323" t="str">
        <f t="shared" si="54"/>
        <v>35-39</v>
      </c>
      <c r="C148" s="429">
        <f>C80*Calc_SEC_retirement_rates!$G127</f>
        <v>0.13453396974778567</v>
      </c>
      <c r="D148" s="429">
        <f>D80*Calc_SEC_retirement_rates!$G127</f>
        <v>0.13243388733158099</v>
      </c>
      <c r="E148" s="429">
        <f>E80*Calc_SEC_retirement_rates!$G127</f>
        <v>0.13062969010704265</v>
      </c>
      <c r="F148" s="429">
        <f>F80*Calc_SEC_retirement_rates!$G127</f>
        <v>0.12918404056826463</v>
      </c>
      <c r="G148" s="429">
        <f>G80*Calc_SEC_retirement_rates!$G127</f>
        <v>0.12795560992010493</v>
      </c>
      <c r="H148" s="429">
        <f>H80*Calc_SEC_retirement_rates!$G127</f>
        <v>0.12710841040828294</v>
      </c>
      <c r="I148" s="429">
        <f>I80*Calc_SEC_retirement_rates!$G127</f>
        <v>0.12613170246812244</v>
      </c>
      <c r="J148" s="429">
        <f>J80*Calc_SEC_retirement_rates!$G127</f>
        <v>0.12542855511010312</v>
      </c>
      <c r="K148" s="429">
        <f>K80*Calc_SEC_retirement_rates!$G127</f>
        <v>0.12496854178737105</v>
      </c>
      <c r="L148" s="429">
        <f>L80*Calc_SEC_retirement_rates!$G127</f>
        <v>0.12455392432774846</v>
      </c>
      <c r="M148" s="429">
        <f>M80*Calc_SEC_retirement_rates!$G127</f>
        <v>0.12389116701167321</v>
      </c>
      <c r="N148" s="312"/>
      <c r="O148" s="312"/>
    </row>
    <row r="149" spans="1:15" ht="13.15">
      <c r="B149" s="323" t="str">
        <f t="shared" si="54"/>
        <v>40-44</v>
      </c>
      <c r="C149" s="429">
        <f>C81*Calc_SEC_retirement_rates!$G128</f>
        <v>0.22241229701357687</v>
      </c>
      <c r="D149" s="429">
        <f>D81*Calc_SEC_retirement_rates!$G128</f>
        <v>0.22008731917464339</v>
      </c>
      <c r="E149" s="429">
        <f>E81*Calc_SEC_retirement_rates!$G128</f>
        <v>0.21704563963269446</v>
      </c>
      <c r="F149" s="429">
        <f>F81*Calc_SEC_retirement_rates!$G128</f>
        <v>0.21415019386101133</v>
      </c>
      <c r="G149" s="429">
        <f>G81*Calc_SEC_retirement_rates!$G128</f>
        <v>0.21134673688566158</v>
      </c>
      <c r="H149" s="429">
        <f>H81*Calc_SEC_retirement_rates!$G128</f>
        <v>0.20903361102690984</v>
      </c>
      <c r="I149" s="429">
        <f>I81*Calc_SEC_retirement_rates!$G128</f>
        <v>0.20653754512165604</v>
      </c>
      <c r="J149" s="429">
        <f>J81*Calc_SEC_retirement_rates!$G128</f>
        <v>0.20446755151535057</v>
      </c>
      <c r="K149" s="429">
        <f>K81*Calc_SEC_retirement_rates!$G128</f>
        <v>0.20281177034562048</v>
      </c>
      <c r="L149" s="429">
        <f>L81*Calc_SEC_retirement_rates!$G128</f>
        <v>0.20131634686365085</v>
      </c>
      <c r="M149" s="429">
        <f>M81*Calc_SEC_retirement_rates!$G128</f>
        <v>0.19959472489097935</v>
      </c>
      <c r="N149" s="312"/>
      <c r="O149" s="312"/>
    </row>
    <row r="150" spans="1:15" ht="13.15">
      <c r="B150" s="323" t="str">
        <f t="shared" si="54"/>
        <v>45-49</v>
      </c>
      <c r="C150" s="429">
        <f>C82*Calc_SEC_retirement_rates!$G129</f>
        <v>0.63638937977659971</v>
      </c>
      <c r="D150" s="429">
        <f>D82*Calc_SEC_retirement_rates!$G129</f>
        <v>0.64081839277959907</v>
      </c>
      <c r="E150" s="429">
        <f>E82*Calc_SEC_retirement_rates!$G129</f>
        <v>0.64055398761121163</v>
      </c>
      <c r="F150" s="429">
        <f>F82*Calc_SEC_retirement_rates!$G129</f>
        <v>0.63816699235385532</v>
      </c>
      <c r="G150" s="429">
        <f>G82*Calc_SEC_retirement_rates!$G129</f>
        <v>0.63382195589215806</v>
      </c>
      <c r="H150" s="429">
        <f>H82*Calc_SEC_retirement_rates!$G129</f>
        <v>0.62930390436019479</v>
      </c>
      <c r="I150" s="429">
        <f>I82*Calc_SEC_retirement_rates!$G129</f>
        <v>0.62306599421815589</v>
      </c>
      <c r="J150" s="429">
        <f>J82*Calc_SEC_retirement_rates!$G129</f>
        <v>0.61720370562649174</v>
      </c>
      <c r="K150" s="429">
        <f>K82*Calc_SEC_retirement_rates!$G129</f>
        <v>0.61192616287885271</v>
      </c>
      <c r="L150" s="429">
        <f>L82*Calc_SEC_retirement_rates!$G129</f>
        <v>0.60669814148622125</v>
      </c>
      <c r="M150" s="429">
        <f>M82*Calc_SEC_retirement_rates!$G129</f>
        <v>0.60057583117199387</v>
      </c>
      <c r="N150" s="312"/>
      <c r="O150" s="312"/>
    </row>
    <row r="151" spans="1:15" ht="13.15">
      <c r="B151" s="323" t="str">
        <f t="shared" si="54"/>
        <v>50-54</v>
      </c>
      <c r="C151" s="429">
        <f>C83*Calc_SEC_retirement_rates!$G130</f>
        <v>9.8743838973473306</v>
      </c>
      <c r="D151" s="429">
        <f>D83*Calc_SEC_retirement_rates!$G130</f>
        <v>10.301337110562658</v>
      </c>
      <c r="E151" s="429">
        <f>E83*Calc_SEC_retirement_rates!$G130</f>
        <v>10.578646264264034</v>
      </c>
      <c r="F151" s="429">
        <f>F83*Calc_SEC_retirement_rates!$G130</f>
        <v>10.762723810396659</v>
      </c>
      <c r="G151" s="429">
        <f>G83*Calc_SEC_retirement_rates!$G130</f>
        <v>10.860147315599049</v>
      </c>
      <c r="H151" s="429">
        <f>H83*Calc_SEC_retirement_rates!$G130</f>
        <v>10.914324220590176</v>
      </c>
      <c r="I151" s="429">
        <f>I83*Calc_SEC_retirement_rates!$G130</f>
        <v>10.90520692322116</v>
      </c>
      <c r="J151" s="429">
        <f>J83*Calc_SEC_retirement_rates!$G130</f>
        <v>10.875274035793264</v>
      </c>
      <c r="K151" s="429">
        <f>K83*Calc_SEC_retirement_rates!$G130</f>
        <v>10.833583517758306</v>
      </c>
      <c r="L151" s="429">
        <f>L83*Calc_SEC_retirement_rates!$G130</f>
        <v>10.775459406507235</v>
      </c>
      <c r="M151" s="429">
        <f>M83*Calc_SEC_retirement_rates!$G130</f>
        <v>10.688404587880685</v>
      </c>
      <c r="N151" s="312"/>
      <c r="O151" s="312"/>
    </row>
    <row r="152" spans="1:15" ht="13.15">
      <c r="B152" s="323" t="str">
        <f t="shared" si="54"/>
        <v>55-59</v>
      </c>
      <c r="C152" s="429">
        <f>C84*Calc_SEC_retirement_rates!$G131</f>
        <v>40.247507380530934</v>
      </c>
      <c r="D152" s="429">
        <f>D84*Calc_SEC_retirement_rates!$G131</f>
        <v>38.752576866359654</v>
      </c>
      <c r="E152" s="429">
        <f>E84*Calc_SEC_retirement_rates!$G131</f>
        <v>38.239254929479365</v>
      </c>
      <c r="F152" s="429">
        <f>F84*Calc_SEC_retirement_rates!$G131</f>
        <v>38.236611532355035</v>
      </c>
      <c r="G152" s="429">
        <f>G84*Calc_SEC_retirement_rates!$G131</f>
        <v>38.416728716474069</v>
      </c>
      <c r="H152" s="429">
        <f>H84*Calc_SEC_retirement_rates!$G131</f>
        <v>38.655591269075451</v>
      </c>
      <c r="I152" s="429">
        <f>I84*Calc_SEC_retirement_rates!$G131</f>
        <v>38.738946928315833</v>
      </c>
      <c r="J152" s="429">
        <f>J84*Calc_SEC_retirement_rates!$G131</f>
        <v>38.785636553152841</v>
      </c>
      <c r="K152" s="429">
        <f>K84*Calc_SEC_retirement_rates!$G131</f>
        <v>38.791269369075664</v>
      </c>
      <c r="L152" s="429">
        <f>L84*Calc_SEC_retirement_rates!$G131</f>
        <v>38.713339764874767</v>
      </c>
      <c r="M152" s="429">
        <f>M84*Calc_SEC_retirement_rates!$G131</f>
        <v>38.491189472963654</v>
      </c>
      <c r="N152" s="312"/>
      <c r="O152" s="312"/>
    </row>
    <row r="153" spans="1:15" ht="13.15">
      <c r="B153" s="323" t="str">
        <f t="shared" si="54"/>
        <v>60-64</v>
      </c>
      <c r="C153" s="429">
        <f>C85*Calc_SEC_retirement_rates!$G132</f>
        <v>30.627820883914438</v>
      </c>
      <c r="D153" s="429">
        <f>D85*Calc_SEC_retirement_rates!$G132</f>
        <v>28.658053431154148</v>
      </c>
      <c r="E153" s="429">
        <f>E85*Calc_SEC_retirement_rates!$G132</f>
        <v>27.206618930300255</v>
      </c>
      <c r="F153" s="429">
        <f>F85*Calc_SEC_retirement_rates!$G132</f>
        <v>26.322723747239181</v>
      </c>
      <c r="G153" s="429">
        <f>G85*Calc_SEC_retirement_rates!$G132</f>
        <v>25.898957449335832</v>
      </c>
      <c r="H153" s="429">
        <f>H85*Calc_SEC_retirement_rates!$G132</f>
        <v>25.742273474403611</v>
      </c>
      <c r="I153" s="429">
        <f>I85*Calc_SEC_retirement_rates!$G132</f>
        <v>25.616821116628341</v>
      </c>
      <c r="J153" s="429">
        <f>J85*Calc_SEC_retirement_rates!$G132</f>
        <v>25.579633135482005</v>
      </c>
      <c r="K153" s="429">
        <f>K85*Calc_SEC_retirement_rates!$G132</f>
        <v>25.582865452496659</v>
      </c>
      <c r="L153" s="429">
        <f>L85*Calc_SEC_retirement_rates!$G132</f>
        <v>25.557420391980447</v>
      </c>
      <c r="M153" s="429">
        <f>M85*Calc_SEC_retirement_rates!$G132</f>
        <v>25.431285099059036</v>
      </c>
      <c r="N153" s="312"/>
      <c r="O153" s="312"/>
    </row>
    <row r="154" spans="1:15" ht="13.15">
      <c r="B154" s="323" t="str">
        <f t="shared" si="54"/>
        <v>65 plus</v>
      </c>
      <c r="C154" s="429">
        <f>C86*Calc_SEC_retirement_rates!$G133</f>
        <v>8.6885292134652143</v>
      </c>
      <c r="D154" s="429">
        <f>D86*Calc_SEC_retirement_rates!$G133</f>
        <v>11.232677067436162</v>
      </c>
      <c r="E154" s="429">
        <f>E86*Calc_SEC_retirement_rates!$G133</f>
        <v>12.405644336791307</v>
      </c>
      <c r="F154" s="429">
        <f>F86*Calc_SEC_retirement_rates!$G133</f>
        <v>12.871007034848704</v>
      </c>
      <c r="G154" s="429">
        <f>G86*Calc_SEC_retirement_rates!$G133</f>
        <v>13.029550783825529</v>
      </c>
      <c r="H154" s="429">
        <f>H86*Calc_SEC_retirement_rates!$G133</f>
        <v>13.066817878470939</v>
      </c>
      <c r="I154" s="429">
        <f>I86*Calc_SEC_retirement_rates!$G133</f>
        <v>13.013924428011237</v>
      </c>
      <c r="J154" s="429">
        <f>J86*Calc_SEC_retirement_rates!$G133</f>
        <v>12.967396277783276</v>
      </c>
      <c r="K154" s="429">
        <f>K86*Calc_SEC_retirement_rates!$G133</f>
        <v>12.939929339951224</v>
      </c>
      <c r="L154" s="429">
        <f>L86*Calc_SEC_retirement_rates!$G133</f>
        <v>12.910243014246356</v>
      </c>
      <c r="M154" s="429">
        <f>M86*Calc_SEC_retirement_rates!$G133</f>
        <v>12.84249150646545</v>
      </c>
      <c r="N154" s="312"/>
      <c r="O154" s="312"/>
    </row>
    <row r="155" spans="1:15" ht="13.15">
      <c r="B155" s="323" t="str">
        <f t="shared" si="54"/>
        <v>Total</v>
      </c>
      <c r="C155" s="429">
        <f>SUM(C145:C154)</f>
        <v>90.581272102988123</v>
      </c>
      <c r="D155" s="429">
        <f t="shared" ref="D155:M155" si="56">SUM(D145:D154)</f>
        <v>90.087211599673111</v>
      </c>
      <c r="E155" s="429">
        <f t="shared" si="56"/>
        <v>89.567013949432734</v>
      </c>
      <c r="F155" s="429">
        <f t="shared" si="56"/>
        <v>89.322992292449186</v>
      </c>
      <c r="G155" s="429">
        <f t="shared" si="56"/>
        <v>89.327347815845485</v>
      </c>
      <c r="H155" s="429">
        <f t="shared" si="56"/>
        <v>89.494118592580264</v>
      </c>
      <c r="I155" s="429">
        <f t="shared" si="56"/>
        <v>89.380366316354198</v>
      </c>
      <c r="J155" s="429">
        <f t="shared" si="56"/>
        <v>89.304980211472241</v>
      </c>
      <c r="K155" s="429">
        <f t="shared" si="56"/>
        <v>89.237628279252604</v>
      </c>
      <c r="L155" s="429">
        <f t="shared" si="56"/>
        <v>89.039391587728176</v>
      </c>
      <c r="M155" s="429">
        <f t="shared" si="56"/>
        <v>88.52708067017393</v>
      </c>
      <c r="N155" s="312"/>
      <c r="O155" s="312"/>
    </row>
    <row r="156" spans="1:15">
      <c r="A156" s="1080">
        <f>SUM(C156:M156)</f>
        <v>0</v>
      </c>
      <c r="B156" s="1080"/>
      <c r="C156" s="1080">
        <f t="shared" ref="C156:M156" si="57">SUM(C145:C154)-C155</f>
        <v>0</v>
      </c>
      <c r="D156" s="1080">
        <f t="shared" si="57"/>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5" ht="13.15">
      <c r="B158" s="326" t="s">
        <v>47</v>
      </c>
      <c r="C158" s="314"/>
      <c r="D158" s="314"/>
      <c r="E158" s="314"/>
      <c r="F158" s="314"/>
      <c r="G158" s="314"/>
      <c r="H158" s="324"/>
      <c r="I158" s="314"/>
      <c r="J158" s="314"/>
      <c r="K158" s="314"/>
      <c r="L158" s="314"/>
    </row>
    <row r="159" spans="1:15">
      <c r="C159" s="314"/>
      <c r="D159" s="314"/>
      <c r="E159" s="314"/>
      <c r="F159" s="314"/>
      <c r="G159" s="314"/>
      <c r="H159" s="324"/>
      <c r="I159" s="314"/>
      <c r="J159" s="314"/>
      <c r="K159" s="314"/>
      <c r="L159" s="314"/>
    </row>
    <row r="160" spans="1:15"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3.6901016929644294E-2</v>
      </c>
      <c r="D162" s="429">
        <f>D94*Calc_SEC_retirement_rates!$G141</f>
        <v>3.6243254519132871E-2</v>
      </c>
      <c r="E162" s="429">
        <f>E94*Calc_SEC_retirement_rates!$G141</f>
        <v>3.6368105185681586E-2</v>
      </c>
      <c r="F162" s="429">
        <f>F94*Calc_SEC_retirement_rates!$G141</f>
        <v>3.6875600358417304E-2</v>
      </c>
      <c r="G162" s="429">
        <f>G94*Calc_SEC_retirement_rates!$G141</f>
        <v>3.7834281949168228E-2</v>
      </c>
      <c r="H162" s="429">
        <f>H94*Calc_SEC_retirement_rates!$G141</f>
        <v>3.8795330253264468E-2</v>
      </c>
      <c r="I162" s="429">
        <f>I94*Calc_SEC_retirement_rates!$G141</f>
        <v>3.9324018456176807E-2</v>
      </c>
      <c r="J162" s="429">
        <f>J94*Calc_SEC_retirement_rates!$G141</f>
        <v>3.9789968286090209E-2</v>
      </c>
      <c r="K162" s="429">
        <f>K94*Calc_SEC_retirement_rates!$G141</f>
        <v>4.0202728181422523E-2</v>
      </c>
      <c r="L162" s="429">
        <f>L94*Calc_SEC_retirement_rates!$G141</f>
        <v>4.0445946409435676E-2</v>
      </c>
      <c r="M162" s="429">
        <f>M94*Calc_SEC_retirement_rates!$G141</f>
        <v>4.0348251606918337E-2</v>
      </c>
    </row>
    <row r="163" spans="1:13" ht="13.15">
      <c r="B163" s="323" t="str">
        <f t="shared" si="58"/>
        <v>30-34</v>
      </c>
      <c r="C163" s="429">
        <f>C95*Calc_SEC_retirement_rates!$G142</f>
        <v>0.12297547389101623</v>
      </c>
      <c r="D163" s="429">
        <f>D95*Calc_SEC_retirement_rates!$G142</f>
        <v>0.1211461711557965</v>
      </c>
      <c r="E163" s="429">
        <f>E95*Calc_SEC_retirement_rates!$G142</f>
        <v>0.11940203974948545</v>
      </c>
      <c r="F163" s="429">
        <f>F95*Calc_SEC_retirement_rates!$G142</f>
        <v>0.11817397315322262</v>
      </c>
      <c r="G163" s="429">
        <f>G95*Calc_SEC_retirement_rates!$G142</f>
        <v>0.1180392134788216</v>
      </c>
      <c r="H163" s="429">
        <f>H95*Calc_SEC_retirement_rates!$G142</f>
        <v>0.11848487061780312</v>
      </c>
      <c r="I163" s="429">
        <f>I95*Calc_SEC_retirement_rates!$G142</f>
        <v>0.11873722373440644</v>
      </c>
      <c r="J163" s="429">
        <f>J95*Calc_SEC_retirement_rates!$G142</f>
        <v>0.11920531303442361</v>
      </c>
      <c r="K163" s="429">
        <f>K95*Calc_SEC_retirement_rates!$G142</f>
        <v>0.11981924391276751</v>
      </c>
      <c r="L163" s="429">
        <f>L95*Calc_SEC_retirement_rates!$G142</f>
        <v>0.12031255647192218</v>
      </c>
      <c r="M163" s="429">
        <f>M95*Calc_SEC_retirement_rates!$G142</f>
        <v>0.12030550529514858</v>
      </c>
    </row>
    <row r="164" spans="1:13" ht="13.15">
      <c r="B164" s="323" t="str">
        <f t="shared" si="58"/>
        <v>35-39</v>
      </c>
      <c r="C164" s="429">
        <f>C96*Calc_SEC_retirement_rates!$G143</f>
        <v>0.45075938668405796</v>
      </c>
      <c r="D164" s="429">
        <f>D96*Calc_SEC_retirement_rates!$G143</f>
        <v>0.44214110605695467</v>
      </c>
      <c r="E164" s="429">
        <f>E96*Calc_SEC_retirement_rates!$G143</f>
        <v>0.43432954322881018</v>
      </c>
      <c r="F164" s="429">
        <f>F96*Calc_SEC_retirement_rates!$G143</f>
        <v>0.42742319291760794</v>
      </c>
      <c r="G164" s="429">
        <f>G96*Calc_SEC_retirement_rates!$G143</f>
        <v>0.42284728231553786</v>
      </c>
      <c r="H164" s="429">
        <f>H96*Calc_SEC_retirement_rates!$G143</f>
        <v>0.41968080834679378</v>
      </c>
      <c r="I164" s="429">
        <f>I96*Calc_SEC_retirement_rates!$G143</f>
        <v>0.41640412164061646</v>
      </c>
      <c r="J164" s="429">
        <f>J96*Calc_SEC_retirement_rates!$G143</f>
        <v>0.41429545453250732</v>
      </c>
      <c r="K164" s="429">
        <f>K96*Calc_SEC_retirement_rates!$G143</f>
        <v>0.41321821136508763</v>
      </c>
      <c r="L164" s="429">
        <f>L96*Calc_SEC_retirement_rates!$G143</f>
        <v>0.41248703051981978</v>
      </c>
      <c r="M164" s="429">
        <f>M96*Calc_SEC_retirement_rates!$G143</f>
        <v>0.41110888862052286</v>
      </c>
    </row>
    <row r="165" spans="1:13" ht="13.15">
      <c r="B165" s="323" t="str">
        <f t="shared" si="58"/>
        <v>40-44</v>
      </c>
      <c r="C165" s="429">
        <f>C97*Calc_SEC_retirement_rates!$G144</f>
        <v>0.9776806059844747</v>
      </c>
      <c r="D165" s="429">
        <f>D97*Calc_SEC_retirement_rates!$G144</f>
        <v>0.96301606095199777</v>
      </c>
      <c r="E165" s="429">
        <f>E97*Calc_SEC_retirement_rates!$G144</f>
        <v>0.94797886750641813</v>
      </c>
      <c r="F165" s="429">
        <f>F97*Calc_SEC_retirement_rates!$G144</f>
        <v>0.93354463671795218</v>
      </c>
      <c r="G165" s="429">
        <f>G97*Calc_SEC_retirement_rates!$G144</f>
        <v>0.92239827319228695</v>
      </c>
      <c r="H165" s="429">
        <f>H97*Calc_SEC_retirement_rates!$G144</f>
        <v>0.9128333271765201</v>
      </c>
      <c r="I165" s="429">
        <f>I97*Calc_SEC_retirement_rates!$G144</f>
        <v>0.90223074086699517</v>
      </c>
      <c r="J165" s="429">
        <f>J97*Calc_SEC_retirement_rates!$G144</f>
        <v>0.8933554639669351</v>
      </c>
      <c r="K165" s="429">
        <f>K97*Calc_SEC_retirement_rates!$G144</f>
        <v>0.88630426905449178</v>
      </c>
      <c r="L165" s="429">
        <f>L97*Calc_SEC_retirement_rates!$G144</f>
        <v>0.88009585949028224</v>
      </c>
      <c r="M165" s="429">
        <f>M97*Calc_SEC_retirement_rates!$G144</f>
        <v>0.87313817839246211</v>
      </c>
    </row>
    <row r="166" spans="1:13" ht="13.15">
      <c r="B166" s="323" t="str">
        <f t="shared" si="58"/>
        <v>45-49</v>
      </c>
      <c r="C166" s="429">
        <f>C98*Calc_SEC_retirement_rates!$G145</f>
        <v>1.6990470648254423</v>
      </c>
      <c r="D166" s="429">
        <f>D98*Calc_SEC_retirement_rates!$G145</f>
        <v>1.7895752237647853</v>
      </c>
      <c r="E166" s="429">
        <f>E98*Calc_SEC_retirement_rates!$G145</f>
        <v>1.8471021441113817</v>
      </c>
      <c r="F166" s="429">
        <f>F98*Calc_SEC_retirement_rates!$G145</f>
        <v>1.8815882178563887</v>
      </c>
      <c r="G166" s="429">
        <f>G98*Calc_SEC_retirement_rates!$G145</f>
        <v>1.9047999769792847</v>
      </c>
      <c r="H166" s="429">
        <f>H98*Calc_SEC_retirement_rates!$G145</f>
        <v>1.9175947778229314</v>
      </c>
      <c r="I166" s="429">
        <f>I98*Calc_SEC_retirement_rates!$G145</f>
        <v>1.9177882361544094</v>
      </c>
      <c r="J166" s="429">
        <f>J98*Calc_SEC_retirement_rates!$G145</f>
        <v>1.9136981763946717</v>
      </c>
      <c r="K166" s="429">
        <f>K98*Calc_SEC_retirement_rates!$G145</f>
        <v>1.907447004598577</v>
      </c>
      <c r="L166" s="429">
        <f>L98*Calc_SEC_retirement_rates!$G145</f>
        <v>1.8985355488460023</v>
      </c>
      <c r="M166" s="429">
        <f>M98*Calc_SEC_retirement_rates!$G145</f>
        <v>1.8849353140443941</v>
      </c>
    </row>
    <row r="167" spans="1:13" ht="13.15">
      <c r="B167" s="323" t="str">
        <f t="shared" si="58"/>
        <v>50-54</v>
      </c>
      <c r="C167" s="429">
        <f>C99*Calc_SEC_retirement_rates!$G146</f>
        <v>18.373572107633279</v>
      </c>
      <c r="D167" s="429">
        <f>D99*Calc_SEC_retirement_rates!$G146</f>
        <v>19.486882356700292</v>
      </c>
      <c r="E167" s="429">
        <f>E99*Calc_SEC_retirement_rates!$G146</f>
        <v>20.511432039167072</v>
      </c>
      <c r="F167" s="429">
        <f>F99*Calc_SEC_retirement_rates!$G146</f>
        <v>21.389448192809407</v>
      </c>
      <c r="G167" s="429">
        <f>G99*Calc_SEC_retirement_rates!$G146</f>
        <v>22.159812967648339</v>
      </c>
      <c r="H167" s="429">
        <f>H99*Calc_SEC_retirement_rates!$G146</f>
        <v>22.777211479435223</v>
      </c>
      <c r="I167" s="429">
        <f>I99*Calc_SEC_retirement_rates!$G146</f>
        <v>23.187506248024768</v>
      </c>
      <c r="J167" s="429">
        <f>J99*Calc_SEC_retirement_rates!$G146</f>
        <v>23.480070404438823</v>
      </c>
      <c r="K167" s="429">
        <f>K99*Calc_SEC_retirement_rates!$G146</f>
        <v>23.679991240484163</v>
      </c>
      <c r="L167" s="429">
        <f>L99*Calc_SEC_retirement_rates!$G146</f>
        <v>23.785834597591059</v>
      </c>
      <c r="M167" s="429">
        <f>M99*Calc_SEC_retirement_rates!$G146</f>
        <v>23.780063738907572</v>
      </c>
    </row>
    <row r="168" spans="1:13" ht="13.15">
      <c r="B168" s="323" t="str">
        <f t="shared" si="58"/>
        <v>55-59</v>
      </c>
      <c r="C168" s="429">
        <f>C100*Calc_SEC_retirement_rates!$G147</f>
        <v>81.403260204643431</v>
      </c>
      <c r="D168" s="429">
        <f>D100*Calc_SEC_retirement_rates!$G147</f>
        <v>78.510729368879481</v>
      </c>
      <c r="E168" s="429">
        <f>E100*Calc_SEC_retirement_rates!$G147</f>
        <v>78.00734819180137</v>
      </c>
      <c r="F168" s="429">
        <f>F100*Calc_SEC_retirement_rates!$G147</f>
        <v>78.894534420536573</v>
      </c>
      <c r="G168" s="429">
        <f>G100*Calc_SEC_retirement_rates!$G147</f>
        <v>80.717350051665505</v>
      </c>
      <c r="H168" s="429">
        <f>H100*Calc_SEC_retirement_rates!$G147</f>
        <v>82.778685129733844</v>
      </c>
      <c r="I168" s="429">
        <f>I100*Calc_SEC_retirement_rates!$G147</f>
        <v>84.503618566493799</v>
      </c>
      <c r="J168" s="429">
        <f>J100*Calc_SEC_retirement_rates!$G147</f>
        <v>86.053775169225005</v>
      </c>
      <c r="K168" s="429">
        <f>K100*Calc_SEC_retirement_rates!$G147</f>
        <v>87.368394278716266</v>
      </c>
      <c r="L168" s="429">
        <f>L100*Calc_SEC_retirement_rates!$G147</f>
        <v>88.332128709370366</v>
      </c>
      <c r="M168" s="429">
        <f>M100*Calc_SEC_retirement_rates!$G147</f>
        <v>88.808291825447156</v>
      </c>
    </row>
    <row r="169" spans="1:13" ht="13.15">
      <c r="B169" s="323" t="str">
        <f t="shared" si="58"/>
        <v>60-64</v>
      </c>
      <c r="C169" s="429">
        <f>C101*Calc_SEC_retirement_rates!$G148</f>
        <v>60.170048185256078</v>
      </c>
      <c r="D169" s="429">
        <f>D101*Calc_SEC_retirement_rates!$G148</f>
        <v>60.816687949406678</v>
      </c>
      <c r="E169" s="429">
        <f>E101*Calc_SEC_retirement_rates!$G148</f>
        <v>60.349149942796906</v>
      </c>
      <c r="F169" s="429">
        <f>F101*Calc_SEC_retirement_rates!$G148</f>
        <v>59.96142020344675</v>
      </c>
      <c r="G169" s="429">
        <f>G101*Calc_SEC_retirement_rates!$G148</f>
        <v>60.233836923689928</v>
      </c>
      <c r="H169" s="429">
        <f>H101*Calc_SEC_retirement_rates!$G148</f>
        <v>60.911927927722751</v>
      </c>
      <c r="I169" s="429">
        <f>I101*Calc_SEC_retirement_rates!$G148</f>
        <v>61.593447552181637</v>
      </c>
      <c r="J169" s="429">
        <f>J101*Calc_SEC_retirement_rates!$G148</f>
        <v>62.439117049182173</v>
      </c>
      <c r="K169" s="429">
        <f>K101*Calc_SEC_retirement_rates!$G148</f>
        <v>63.334127418462394</v>
      </c>
      <c r="L169" s="429">
        <f>L101*Calc_SEC_retirement_rates!$G148</f>
        <v>64.101059526484377</v>
      </c>
      <c r="M169" s="429">
        <f>M101*Calc_SEC_retirement_rates!$G148</f>
        <v>64.554192396835091</v>
      </c>
    </row>
    <row r="170" spans="1:13" ht="13.15">
      <c r="B170" s="323" t="str">
        <f t="shared" si="58"/>
        <v>65 plus</v>
      </c>
      <c r="C170" s="429">
        <f>C102*Calc_SEC_retirement_rates!$G149</f>
        <v>14.162757214452188</v>
      </c>
      <c r="D170" s="429">
        <f>D102*Calc_SEC_retirement_rates!$G149</f>
        <v>20.307574685951909</v>
      </c>
      <c r="E170" s="429">
        <f>E102*Calc_SEC_retirement_rates!$G149</f>
        <v>24.41320657401446</v>
      </c>
      <c r="F170" s="429">
        <f>F102*Calc_SEC_retirement_rates!$G149</f>
        <v>27.039660551734922</v>
      </c>
      <c r="G170" s="429">
        <f>G102*Calc_SEC_retirement_rates!$G149</f>
        <v>28.810174543431089</v>
      </c>
      <c r="H170" s="429">
        <f>H102*Calc_SEC_retirement_rates!$G149</f>
        <v>30.023909359501012</v>
      </c>
      <c r="I170" s="429">
        <f>I102*Calc_SEC_retirement_rates!$G149</f>
        <v>30.809674892106024</v>
      </c>
      <c r="J170" s="429">
        <f>J102*Calc_SEC_retirement_rates!$G149</f>
        <v>31.423710429714241</v>
      </c>
      <c r="K170" s="429">
        <f>K102*Calc_SEC_retirement_rates!$G149</f>
        <v>31.951400622765885</v>
      </c>
      <c r="L170" s="429">
        <f>L102*Calc_SEC_retirement_rates!$G149</f>
        <v>32.390489995523779</v>
      </c>
      <c r="M170" s="429">
        <f>M102*Calc_SEC_retirement_rates!$G149</f>
        <v>32.689835853803572</v>
      </c>
    </row>
    <row r="171" spans="1:13" ht="13.15">
      <c r="B171" s="323" t="str">
        <f t="shared" si="58"/>
        <v>Total</v>
      </c>
      <c r="C171" s="429">
        <f>SUM(C161:C170)</f>
        <v>177.39700126029965</v>
      </c>
      <c r="D171" s="429">
        <f t="shared" ref="D171:M171" si="60">SUM(D161:D170)</f>
        <v>182.47399617738705</v>
      </c>
      <c r="E171" s="429">
        <f t="shared" si="60"/>
        <v>186.66631744756157</v>
      </c>
      <c r="F171" s="429">
        <f t="shared" si="60"/>
        <v>190.68266898953124</v>
      </c>
      <c r="G171" s="429">
        <f t="shared" si="60"/>
        <v>195.32709351434997</v>
      </c>
      <c r="H171" s="429">
        <f t="shared" si="60"/>
        <v>199.89912301061014</v>
      </c>
      <c r="I171" s="429">
        <f t="shared" si="60"/>
        <v>203.48873159965882</v>
      </c>
      <c r="J171" s="429">
        <f t="shared" si="60"/>
        <v>206.77701742877488</v>
      </c>
      <c r="K171" s="429">
        <f t="shared" si="60"/>
        <v>209.70090501754103</v>
      </c>
      <c r="L171" s="429">
        <f t="shared" si="60"/>
        <v>211.96138977070703</v>
      </c>
      <c r="M171" s="429">
        <f t="shared" si="60"/>
        <v>213.16221995295285</v>
      </c>
    </row>
    <row r="172" spans="1:13">
      <c r="A172" s="1080">
        <f>SUM(C172:M172)</f>
        <v>0</v>
      </c>
      <c r="B172" s="1080"/>
      <c r="C172" s="1080">
        <f t="shared" ref="C172:M172" si="61">SUM(C161:C170)-C171</f>
        <v>0</v>
      </c>
      <c r="D172" s="1080">
        <f t="shared" si="61"/>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3.7202163071284412E-2</v>
      </c>
      <c r="D179" s="429">
        <f>D77*Calc_SEC_death_rates!$G124</f>
        <v>5.3249055380002838E-2</v>
      </c>
      <c r="E179" s="429">
        <f>E77*Calc_SEC_death_rates!$G124</f>
        <v>6.3215508578977272E-2</v>
      </c>
      <c r="F179" s="429">
        <f>F77*Calc_SEC_death_rates!$G124</f>
        <v>6.9517628534608064E-2</v>
      </c>
      <c r="G179" s="429">
        <f>G77*Calc_SEC_death_rates!$G124</f>
        <v>7.4123312594189819E-2</v>
      </c>
      <c r="H179" s="429">
        <f>H77*Calc_SEC_death_rates!$G124</f>
        <v>7.7187024935217063E-2</v>
      </c>
      <c r="I179" s="429">
        <f>I77*Calc_SEC_death_rates!$G124</f>
        <v>7.8063698331711201E-2</v>
      </c>
      <c r="J179" s="429">
        <f>J77*Calc_SEC_death_rates!$G124</f>
        <v>7.8684648726819836E-2</v>
      </c>
      <c r="K179" s="429">
        <f>K77*Calc_SEC_death_rates!$G124</f>
        <v>7.918498431520693E-2</v>
      </c>
      <c r="L179" s="429">
        <f>L77*Calc_SEC_death_rates!$G124</f>
        <v>7.9210145162852269E-2</v>
      </c>
      <c r="M179" s="429">
        <f>M77*Calc_SEC_death_rates!$G124</f>
        <v>7.8274137889365852E-2</v>
      </c>
    </row>
    <row r="180" spans="1:13" ht="13.15">
      <c r="B180" s="323" t="str">
        <f t="shared" si="62"/>
        <v>25-29</v>
      </c>
      <c r="C180" s="429">
        <f>C78*Calc_SEC_death_rates!$G125</f>
        <v>9.0656519396416529E-2</v>
      </c>
      <c r="D180" s="429">
        <f>D78*Calc_SEC_death_rates!$G125</f>
        <v>8.8214415059174142E-2</v>
      </c>
      <c r="E180" s="429">
        <f>E78*Calc_SEC_death_rates!$G125</f>
        <v>8.7579683433035682E-2</v>
      </c>
      <c r="F180" s="429">
        <f>F78*Calc_SEC_death_rates!$G125</f>
        <v>8.7984253927495551E-2</v>
      </c>
      <c r="G180" s="429">
        <f>G78*Calc_SEC_death_rates!$G125</f>
        <v>8.9163470423774052E-2</v>
      </c>
      <c r="H180" s="429">
        <f>H78*Calc_SEC_death_rates!$G125</f>
        <v>9.0507645935078596E-2</v>
      </c>
      <c r="I180" s="429">
        <f>I78*Calc_SEC_death_rates!$G125</f>
        <v>9.0915359154632544E-2</v>
      </c>
      <c r="J180" s="429">
        <f>J78*Calc_SEC_death_rates!$G125</f>
        <v>9.1324843156337224E-2</v>
      </c>
      <c r="K180" s="429">
        <f>K78*Calc_SEC_death_rates!$G125</f>
        <v>9.1742735587619653E-2</v>
      </c>
      <c r="L180" s="429">
        <f>L78*Calc_SEC_death_rates!$G125</f>
        <v>9.1856668271324882E-2</v>
      </c>
      <c r="M180" s="429">
        <f>M78*Calc_SEC_death_rates!$G125</f>
        <v>9.1224360224665943E-2</v>
      </c>
    </row>
    <row r="181" spans="1:13" ht="13.15">
      <c r="B181" s="323" t="str">
        <f t="shared" si="62"/>
        <v>30-34</v>
      </c>
      <c r="C181" s="429">
        <f>C79*Calc_SEC_death_rates!$G126</f>
        <v>0.22000362192609704</v>
      </c>
      <c r="D181" s="429">
        <f>D79*Calc_SEC_death_rates!$G126</f>
        <v>0.2214483626768127</v>
      </c>
      <c r="E181" s="429">
        <f>E79*Calc_SEC_death_rates!$G126</f>
        <v>0.2208193174056331</v>
      </c>
      <c r="F181" s="429">
        <f>F79*Calc_SEC_death_rates!$G126</f>
        <v>0.22001613833867045</v>
      </c>
      <c r="G181" s="429">
        <f>G79*Calc_SEC_death_rates!$G126</f>
        <v>0.21970835881783513</v>
      </c>
      <c r="H181" s="429">
        <f>H79*Calc_SEC_death_rates!$G126</f>
        <v>0.22009013554662543</v>
      </c>
      <c r="I181" s="429">
        <f>I79*Calc_SEC_death_rates!$G126</f>
        <v>0.21982369720482706</v>
      </c>
      <c r="J181" s="429">
        <f>J79*Calc_SEC_death_rates!$G126</f>
        <v>0.21985091098266868</v>
      </c>
      <c r="K181" s="429">
        <f>K79*Calc_SEC_death_rates!$G126</f>
        <v>0.22012830322472493</v>
      </c>
      <c r="L181" s="429">
        <f>L79*Calc_SEC_death_rates!$G126</f>
        <v>0.22019459705951755</v>
      </c>
      <c r="M181" s="429">
        <f>M79*Calc_SEC_death_rates!$G126</f>
        <v>0.21934612658448865</v>
      </c>
    </row>
    <row r="182" spans="1:13" ht="13.15">
      <c r="B182" s="323" t="str">
        <f t="shared" si="62"/>
        <v>35-39</v>
      </c>
      <c r="C182" s="429">
        <f>C80*Calc_SEC_death_rates!$G127</f>
        <v>0.24145819013506239</v>
      </c>
      <c r="D182" s="429">
        <f>D80*Calc_SEC_death_rates!$G127</f>
        <v>0.2376890149572104</v>
      </c>
      <c r="E182" s="429">
        <f>E80*Calc_SEC_death_rates!$G127</f>
        <v>0.23445088709031969</v>
      </c>
      <c r="F182" s="429">
        <f>F80*Calc_SEC_death_rates!$G127</f>
        <v>0.23185627160504618</v>
      </c>
      <c r="G182" s="429">
        <f>G80*Calc_SEC_death_rates!$G127</f>
        <v>0.22965151512928655</v>
      </c>
      <c r="H182" s="429">
        <f>H80*Calc_SEC_death_rates!$G127</f>
        <v>0.22813098272255428</v>
      </c>
      <c r="I182" s="429">
        <f>I80*Calc_SEC_death_rates!$G127</f>
        <v>0.2263780118411938</v>
      </c>
      <c r="J182" s="429">
        <f>J80*Calc_SEC_death_rates!$G127</f>
        <v>0.22511602062229283</v>
      </c>
      <c r="K182" s="429">
        <f>K80*Calc_SEC_death_rates!$G127</f>
        <v>0.22429040026370875</v>
      </c>
      <c r="L182" s="429">
        <f>L80*Calc_SEC_death_rates!$G127</f>
        <v>0.22354625526013419</v>
      </c>
      <c r="M182" s="429">
        <f>M80*Calc_SEC_death_rates!$G127</f>
        <v>0.22235675507413424</v>
      </c>
    </row>
    <row r="183" spans="1:13" ht="13.15">
      <c r="B183" s="323" t="str">
        <f t="shared" si="62"/>
        <v>40-44</v>
      </c>
      <c r="C183" s="429">
        <f>C81*Calc_SEC_death_rates!$G128</f>
        <v>0.29990803744705896</v>
      </c>
      <c r="D183" s="429">
        <f>D81*Calc_SEC_death_rates!$G128</f>
        <v>0.29677296105899448</v>
      </c>
      <c r="E183" s="429">
        <f>E81*Calc_SEC_death_rates!$G128</f>
        <v>0.29267146058344712</v>
      </c>
      <c r="F183" s="429">
        <f>F81*Calc_SEC_death_rates!$G128</f>
        <v>0.28876714652087138</v>
      </c>
      <c r="G183" s="429">
        <f>G81*Calc_SEC_death_rates!$G128</f>
        <v>0.2849868731689304</v>
      </c>
      <c r="H183" s="429">
        <f>H81*Calc_SEC_death_rates!$G128</f>
        <v>0.28186777837974286</v>
      </c>
      <c r="I183" s="429">
        <f>I81*Calc_SEC_death_rates!$G128</f>
        <v>0.27850200123057073</v>
      </c>
      <c r="J183" s="429">
        <f>J81*Calc_SEC_death_rates!$G128</f>
        <v>0.27571075394644623</v>
      </c>
      <c r="K183" s="429">
        <f>K81*Calc_SEC_death_rates!$G128</f>
        <v>0.27347804429988726</v>
      </c>
      <c r="L183" s="429">
        <f>L81*Calc_SEC_death_rates!$G128</f>
        <v>0.27146156621997974</v>
      </c>
      <c r="M183" s="429">
        <f>M81*Calc_SEC_death_rates!$G128</f>
        <v>0.26914007467485118</v>
      </c>
    </row>
    <row r="184" spans="1:13" ht="13.15">
      <c r="B184" s="323" t="str">
        <f t="shared" si="62"/>
        <v>45-49</v>
      </c>
      <c r="C184" s="429">
        <f>C82*Calc_SEC_death_rates!$G129</f>
        <v>0.42342770492587645</v>
      </c>
      <c r="D184" s="429">
        <f>D82*Calc_SEC_death_rates!$G129</f>
        <v>0.42637459070138267</v>
      </c>
      <c r="E184" s="429">
        <f>E82*Calc_SEC_death_rates!$G129</f>
        <v>0.42619866621681612</v>
      </c>
      <c r="F184" s="429">
        <f>F82*Calc_SEC_death_rates!$G129</f>
        <v>0.4246104563006699</v>
      </c>
      <c r="G184" s="429">
        <f>G82*Calc_SEC_death_rates!$G129</f>
        <v>0.4217194451127686</v>
      </c>
      <c r="H184" s="429">
        <f>H82*Calc_SEC_death_rates!$G129</f>
        <v>0.41871331670819401</v>
      </c>
      <c r="I184" s="429">
        <f>I82*Calc_SEC_death_rates!$G129</f>
        <v>0.41456286407822623</v>
      </c>
      <c r="J184" s="429">
        <f>J82*Calc_SEC_death_rates!$G129</f>
        <v>0.41066233480658298</v>
      </c>
      <c r="K184" s="429">
        <f>K82*Calc_SEC_death_rates!$G129</f>
        <v>0.40715087172392517</v>
      </c>
      <c r="L184" s="429">
        <f>L82*Calc_SEC_death_rates!$G129</f>
        <v>0.40367235814413793</v>
      </c>
      <c r="M184" s="429">
        <f>M82*Calc_SEC_death_rates!$G129</f>
        <v>0.39959882095514937</v>
      </c>
    </row>
    <row r="185" spans="1:13" ht="13.15">
      <c r="B185" s="323" t="str">
        <f t="shared" si="62"/>
        <v>50-54</v>
      </c>
      <c r="C185" s="429">
        <f>C83*Calc_SEC_death_rates!$G130</f>
        <v>0.30209498729810974</v>
      </c>
      <c r="D185" s="429">
        <f>D83*Calc_SEC_death_rates!$G130</f>
        <v>0.3151571111596117</v>
      </c>
      <c r="E185" s="429">
        <f>E83*Calc_SEC_death_rates!$G130</f>
        <v>0.32364105366538892</v>
      </c>
      <c r="F185" s="429">
        <f>F83*Calc_SEC_death_rates!$G130</f>
        <v>0.32927268643750968</v>
      </c>
      <c r="G185" s="429">
        <f>G83*Calc_SEC_death_rates!$G130</f>
        <v>0.3322532422749791</v>
      </c>
      <c r="H185" s="429">
        <f>H83*Calc_SEC_death_rates!$G130</f>
        <v>0.33391072000678396</v>
      </c>
      <c r="I185" s="429">
        <f>I83*Calc_SEC_death_rates!$G130</f>
        <v>0.33363178717801012</v>
      </c>
      <c r="J185" s="429">
        <f>J83*Calc_SEC_death_rates!$G130</f>
        <v>0.33271602622103991</v>
      </c>
      <c r="K185" s="429">
        <f>K83*Calc_SEC_death_rates!$G130</f>
        <v>0.33144055459190813</v>
      </c>
      <c r="L185" s="429">
        <f>L83*Calc_SEC_death_rates!$G130</f>
        <v>0.32966231679675584</v>
      </c>
      <c r="M185" s="429">
        <f>M83*Calc_SEC_death_rates!$G130</f>
        <v>0.32699897854693427</v>
      </c>
    </row>
    <row r="186" spans="1:13" ht="13.15">
      <c r="B186" s="323" t="str">
        <f t="shared" si="62"/>
        <v>55-59</v>
      </c>
      <c r="C186" s="429">
        <f>C84*Calc_SEC_death_rates!$G131</f>
        <v>0.19812930408148891</v>
      </c>
      <c r="D186" s="429">
        <f>D84*Calc_SEC_death_rates!$G131</f>
        <v>0.1907701019420239</v>
      </c>
      <c r="E186" s="429">
        <f>E84*Calc_SEC_death_rates!$G131</f>
        <v>0.18824313506275198</v>
      </c>
      <c r="F186" s="429">
        <f>F84*Calc_SEC_death_rates!$G131</f>
        <v>0.18823012222129315</v>
      </c>
      <c r="G186" s="429">
        <f>G84*Calc_SEC_death_rates!$G131</f>
        <v>0.18911679805950632</v>
      </c>
      <c r="H186" s="429">
        <f>H84*Calc_SEC_death_rates!$G131</f>
        <v>0.19029266395526445</v>
      </c>
      <c r="I186" s="429">
        <f>I84*Calc_SEC_death_rates!$G131</f>
        <v>0.19070300486409147</v>
      </c>
      <c r="J186" s="429">
        <f>J84*Calc_SEC_death_rates!$G131</f>
        <v>0.19093284724387716</v>
      </c>
      <c r="K186" s="429">
        <f>K84*Calc_SEC_death_rates!$G131</f>
        <v>0.19096057631261812</v>
      </c>
      <c r="L186" s="429">
        <f>L84*Calc_SEC_death_rates!$G131</f>
        <v>0.19057694663583627</v>
      </c>
      <c r="M186" s="429">
        <f>M84*Calc_SEC_death_rates!$G131</f>
        <v>0.189483351389758</v>
      </c>
    </row>
    <row r="187" spans="1:13" ht="13.15">
      <c r="B187" s="323" t="str">
        <f t="shared" si="62"/>
        <v>60-64</v>
      </c>
      <c r="C187" s="429">
        <f>C85*Calc_SEC_death_rates!$G132</f>
        <v>5.7556945580812841E-2</v>
      </c>
      <c r="D187" s="429">
        <f>D85*Calc_SEC_death_rates!$G132</f>
        <v>5.3855284972469539E-2</v>
      </c>
      <c r="E187" s="429">
        <f>E85*Calc_SEC_death_rates!$G132</f>
        <v>5.1127695017689684E-2</v>
      </c>
      <c r="F187" s="429">
        <f>F85*Calc_SEC_death_rates!$G132</f>
        <v>4.9466646158111569E-2</v>
      </c>
      <c r="G187" s="429">
        <f>G85*Calc_SEC_death_rates!$G132</f>
        <v>4.8670288694750034E-2</v>
      </c>
      <c r="H187" s="429">
        <f>H85*Calc_SEC_death_rates!$G132</f>
        <v>4.8375842313705154E-2</v>
      </c>
      <c r="I187" s="429">
        <f>I85*Calc_SEC_death_rates!$G132</f>
        <v>4.8140087554761526E-2</v>
      </c>
      <c r="J187" s="429">
        <f>J85*Calc_SEC_death_rates!$G132</f>
        <v>4.8070202510859368E-2</v>
      </c>
      <c r="K187" s="429">
        <f>K85*Calc_SEC_death_rates!$G132</f>
        <v>4.8076276801786479E-2</v>
      </c>
      <c r="L187" s="429">
        <f>L85*Calc_SEC_death_rates!$G132</f>
        <v>4.8028459493170785E-2</v>
      </c>
      <c r="M187" s="429">
        <f>M85*Calc_SEC_death_rates!$G132</f>
        <v>4.7791421336978931E-2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1.8704374738622074</v>
      </c>
      <c r="D189" s="429">
        <f t="shared" ref="D189:M189" si="64">SUM(D179:D188)</f>
        <v>1.8835308979076824</v>
      </c>
      <c r="E189" s="429">
        <f t="shared" si="64"/>
        <v>1.8879474070540598</v>
      </c>
      <c r="F189" s="429">
        <f t="shared" si="64"/>
        <v>1.889721350044276</v>
      </c>
      <c r="G189" s="429">
        <f t="shared" si="64"/>
        <v>1.88939330427602</v>
      </c>
      <c r="H189" s="429">
        <f t="shared" si="64"/>
        <v>1.8890761105031655</v>
      </c>
      <c r="I189" s="429">
        <f t="shared" si="64"/>
        <v>1.8807205114380245</v>
      </c>
      <c r="J189" s="429">
        <f t="shared" si="64"/>
        <v>1.8730685882169245</v>
      </c>
      <c r="K189" s="429">
        <f t="shared" si="64"/>
        <v>1.8664527471213852</v>
      </c>
      <c r="L189" s="429">
        <f t="shared" si="64"/>
        <v>1.8582093130437094</v>
      </c>
      <c r="M189" s="429">
        <f t="shared" si="64"/>
        <v>1.8442140266763265</v>
      </c>
    </row>
    <row r="190" spans="1:13">
      <c r="A190" s="1080">
        <f>SUM(C190:M190)</f>
        <v>0</v>
      </c>
      <c r="B190" s="1080"/>
      <c r="C190" s="1080">
        <f t="shared" ref="C190:M190" si="65">SUM(C179:C188)-C189</f>
        <v>0</v>
      </c>
      <c r="D190" s="1080">
        <f t="shared" si="65"/>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7">
      <c r="C193" s="314"/>
      <c r="D193" s="314"/>
      <c r="E193" s="314"/>
      <c r="F193" s="314"/>
      <c r="G193" s="314"/>
      <c r="H193" s="324"/>
      <c r="I193" s="314"/>
      <c r="J193" s="314"/>
      <c r="K193" s="314"/>
      <c r="L193" s="314"/>
    </row>
    <row r="194" spans="1:17"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7" ht="13.15">
      <c r="B195" s="323" t="str">
        <f t="shared" si="66"/>
        <v>20-24</v>
      </c>
      <c r="C195" s="429">
        <f>C93*Calc_SEC_death_rates!$G140</f>
        <v>9.5380180697144448E-2</v>
      </c>
      <c r="D195" s="429">
        <f>D93*Calc_SEC_death_rates!$G140</f>
        <v>0.13338153611156117</v>
      </c>
      <c r="E195" s="429">
        <f>E93*Calc_SEC_death_rates!$G140</f>
        <v>0.15914155856378326</v>
      </c>
      <c r="F195" s="429">
        <f>F93*Calc_SEC_death_rates!$G140</f>
        <v>0.17672843479871628</v>
      </c>
      <c r="G195" s="429">
        <f>G93*Calc_SEC_death_rates!$G140</f>
        <v>0.1911890550183421</v>
      </c>
      <c r="H195" s="429">
        <f>H93*Calc_SEC_death_rates!$G140</f>
        <v>0.20143989130378723</v>
      </c>
      <c r="I195" s="429">
        <f>I93*Calc_SEC_death_rates!$G140</f>
        <v>0.20599250359230856</v>
      </c>
      <c r="J195" s="429">
        <f>J93*Calc_SEC_death_rates!$G140</f>
        <v>0.20925599294883565</v>
      </c>
      <c r="K195" s="429">
        <f>K93*Calc_SEC_death_rates!$G140</f>
        <v>0.21173444956906501</v>
      </c>
      <c r="L195" s="429">
        <f>L93*Calc_SEC_death_rates!$G140</f>
        <v>0.21275119766756972</v>
      </c>
      <c r="M195" s="429">
        <f>M93*Calc_SEC_death_rates!$G140</f>
        <v>0.21123338619229912</v>
      </c>
      <c r="N195" s="312"/>
      <c r="O195" s="312"/>
      <c r="P195" s="312"/>
      <c r="Q195" s="312"/>
    </row>
    <row r="196" spans="1:17" ht="13.15">
      <c r="B196" s="323" t="str">
        <f t="shared" si="66"/>
        <v>25-29</v>
      </c>
      <c r="C196" s="429">
        <f>C94*Calc_SEC_death_rates!$G141</f>
        <v>0.15066734326763909</v>
      </c>
      <c r="D196" s="429">
        <f>D94*Calc_SEC_death_rates!$G141</f>
        <v>0.14798169059085717</v>
      </c>
      <c r="E196" s="429">
        <f>E94*Calc_SEC_death_rates!$G141</f>
        <v>0.14849145752410872</v>
      </c>
      <c r="F196" s="429">
        <f>F94*Calc_SEC_death_rates!$G141</f>
        <v>0.15056356706903065</v>
      </c>
      <c r="G196" s="429">
        <f>G94*Calc_SEC_death_rates!$G141</f>
        <v>0.15447787676389435</v>
      </c>
      <c r="H196" s="429">
        <f>H94*Calc_SEC_death_rates!$G141</f>
        <v>0.15840184978084737</v>
      </c>
      <c r="I196" s="429">
        <f>I94*Calc_SEC_death_rates!$G141</f>
        <v>0.16056049075005474</v>
      </c>
      <c r="J196" s="429">
        <f>J94*Calc_SEC_death_rates!$G141</f>
        <v>0.16246297010727437</v>
      </c>
      <c r="K196" s="429">
        <f>K94*Calc_SEC_death_rates!$G141</f>
        <v>0.16414827425365386</v>
      </c>
      <c r="L196" s="429">
        <f>L94*Calc_SEC_death_rates!$G141</f>
        <v>0.16514133751580926</v>
      </c>
      <c r="M196" s="429">
        <f>M94*Calc_SEC_death_rates!$G141</f>
        <v>0.16474244833683599</v>
      </c>
      <c r="N196" s="312"/>
      <c r="O196" s="312"/>
      <c r="P196" s="312"/>
      <c r="Q196" s="312"/>
    </row>
    <row r="197" spans="1:17" ht="13.15">
      <c r="B197" s="323" t="str">
        <f t="shared" si="66"/>
        <v>30-34</v>
      </c>
      <c r="C197" s="429">
        <f>C95*Calc_SEC_death_rates!$G142</f>
        <v>0.25522153448441132</v>
      </c>
      <c r="D197" s="429">
        <f>D95*Calc_SEC_death_rates!$G142</f>
        <v>0.25142502582827825</v>
      </c>
      <c r="E197" s="429">
        <f>E95*Calc_SEC_death_rates!$G142</f>
        <v>0.24780528052641701</v>
      </c>
      <c r="F197" s="429">
        <f>F95*Calc_SEC_death_rates!$G142</f>
        <v>0.24525656872860752</v>
      </c>
      <c r="G197" s="429">
        <f>G95*Calc_SEC_death_rates!$G142</f>
        <v>0.24497689043342383</v>
      </c>
      <c r="H197" s="429">
        <f>H95*Calc_SEC_death_rates!$G142</f>
        <v>0.24590180086691071</v>
      </c>
      <c r="I197" s="429">
        <f>I95*Calc_SEC_death_rates!$G142</f>
        <v>0.24642553090521493</v>
      </c>
      <c r="J197" s="429">
        <f>J95*Calc_SEC_death_rates!$G142</f>
        <v>0.24739699672393575</v>
      </c>
      <c r="K197" s="429">
        <f>K95*Calc_SEC_death_rates!$G142</f>
        <v>0.24867114006228264</v>
      </c>
      <c r="L197" s="429">
        <f>L95*Calc_SEC_death_rates!$G142</f>
        <v>0.24969495387120091</v>
      </c>
      <c r="M197" s="429">
        <f>M95*Calc_SEC_death_rates!$G142</f>
        <v>0.24968031996007101</v>
      </c>
      <c r="N197" s="312"/>
      <c r="O197" s="312"/>
      <c r="P197" s="312"/>
      <c r="Q197" s="312"/>
    </row>
    <row r="198" spans="1:17" ht="13.15">
      <c r="B198" s="323" t="str">
        <f t="shared" si="66"/>
        <v>35-39</v>
      </c>
      <c r="C198" s="429">
        <f>C96*Calc_SEC_death_rates!$G143</f>
        <v>0.34978077970585747</v>
      </c>
      <c r="D198" s="429">
        <f>D96*Calc_SEC_death_rates!$G143</f>
        <v>0.34309315653810085</v>
      </c>
      <c r="E198" s="429">
        <f>E96*Calc_SEC_death_rates!$G143</f>
        <v>0.3370315311621998</v>
      </c>
      <c r="F198" s="429">
        <f>F96*Calc_SEC_death_rates!$G143</f>
        <v>0.3316723336210351</v>
      </c>
      <c r="G198" s="429">
        <f>G96*Calc_SEC_death_rates!$G143</f>
        <v>0.32812151332635264</v>
      </c>
      <c r="H198" s="429">
        <f>H96*Calc_SEC_death_rates!$G143</f>
        <v>0.32566438926765406</v>
      </c>
      <c r="I198" s="429">
        <f>I96*Calc_SEC_death_rates!$G143</f>
        <v>0.32312174220406259</v>
      </c>
      <c r="J198" s="429">
        <f>J96*Calc_SEC_death_rates!$G143</f>
        <v>0.32148545631184783</v>
      </c>
      <c r="K198" s="429">
        <f>K96*Calc_SEC_death_rates!$G143</f>
        <v>0.32064953593799883</v>
      </c>
      <c r="L198" s="429">
        <f>L96*Calc_SEC_death_rates!$G143</f>
        <v>0.32008215339707119</v>
      </c>
      <c r="M198" s="429">
        <f>M96*Calc_SEC_death_rates!$G143</f>
        <v>0.31901274128426427</v>
      </c>
      <c r="N198" s="312"/>
      <c r="O198" s="312"/>
      <c r="P198" s="312"/>
      <c r="Q198" s="312"/>
    </row>
    <row r="199" spans="1:17" ht="13.15">
      <c r="B199" s="323" t="str">
        <f t="shared" si="66"/>
        <v>40-44</v>
      </c>
      <c r="C199" s="429">
        <f>C97*Calc_SEC_death_rates!$G144</f>
        <v>0.51602562520045459</v>
      </c>
      <c r="D199" s="429">
        <f>D97*Calc_SEC_death_rates!$G144</f>
        <v>0.50828559131582596</v>
      </c>
      <c r="E199" s="429">
        <f>E97*Calc_SEC_death_rates!$G144</f>
        <v>0.50034887138754025</v>
      </c>
      <c r="F199" s="429">
        <f>F97*Calc_SEC_death_rates!$G144</f>
        <v>0.49273039872753943</v>
      </c>
      <c r="G199" s="429">
        <f>G97*Calc_SEC_death_rates!$G144</f>
        <v>0.48684728191839377</v>
      </c>
      <c r="H199" s="429">
        <f>H97*Calc_SEC_death_rates!$G144</f>
        <v>0.48179884665478878</v>
      </c>
      <c r="I199" s="429">
        <f>I97*Calc_SEC_death_rates!$G144</f>
        <v>0.47620273868698765</v>
      </c>
      <c r="J199" s="429">
        <f>J97*Calc_SEC_death_rates!$G144</f>
        <v>0.47151831487501178</v>
      </c>
      <c r="K199" s="429">
        <f>K97*Calc_SEC_death_rates!$G144</f>
        <v>0.46779665235983903</v>
      </c>
      <c r="L199" s="429">
        <f>L97*Calc_SEC_death_rates!$G144</f>
        <v>0.46451981695238431</v>
      </c>
      <c r="M199" s="429">
        <f>M97*Calc_SEC_death_rates!$G144</f>
        <v>0.46084751158346199</v>
      </c>
      <c r="N199" s="312"/>
      <c r="O199" s="312"/>
      <c r="P199" s="312"/>
      <c r="Q199" s="312"/>
    </row>
    <row r="200" spans="1:17" ht="13.15">
      <c r="B200" s="323" t="str">
        <f t="shared" si="66"/>
        <v>45-49</v>
      </c>
      <c r="C200" s="429">
        <f>C98*Calc_SEC_death_rates!$G145</f>
        <v>0.75871098471214171</v>
      </c>
      <c r="D200" s="429">
        <f>D98*Calc_SEC_death_rates!$G145</f>
        <v>0.79913641496360022</v>
      </c>
      <c r="E200" s="429">
        <f>E98*Calc_SEC_death_rates!$G145</f>
        <v>0.82482511263843916</v>
      </c>
      <c r="F200" s="429">
        <f>F98*Calc_SEC_death_rates!$G145</f>
        <v>0.84022489967883995</v>
      </c>
      <c r="G200" s="429">
        <f>G98*Calc_SEC_death_rates!$G145</f>
        <v>0.85059013145235918</v>
      </c>
      <c r="H200" s="429">
        <f>H98*Calc_SEC_death_rates!$G145</f>
        <v>0.8563036611998569</v>
      </c>
      <c r="I200" s="429">
        <f>I98*Calc_SEC_death_rates!$G145</f>
        <v>0.85639005019061254</v>
      </c>
      <c r="J200" s="429">
        <f>J98*Calc_SEC_death_rates!$G145</f>
        <v>0.85456363035087668</v>
      </c>
      <c r="K200" s="429">
        <f>K98*Calc_SEC_death_rates!$G145</f>
        <v>0.85177216400058642</v>
      </c>
      <c r="L200" s="429">
        <f>L98*Calc_SEC_death_rates!$G145</f>
        <v>0.84779274547285466</v>
      </c>
      <c r="M200" s="429">
        <f>M98*Calc_SEC_death_rates!$G145</f>
        <v>0.84171954847186126</v>
      </c>
      <c r="N200" s="312"/>
      <c r="O200" s="312"/>
      <c r="P200" s="312"/>
      <c r="Q200" s="312"/>
    </row>
    <row r="201" spans="1:17" ht="13.15">
      <c r="B201" s="323" t="str">
        <f t="shared" si="66"/>
        <v>50-54</v>
      </c>
      <c r="C201" s="429">
        <f>C99*Calc_SEC_death_rates!$G146</f>
        <v>0.52327589052299894</v>
      </c>
      <c r="D201" s="429">
        <f>D99*Calc_SEC_death_rates!$G146</f>
        <v>0.55498275778845008</v>
      </c>
      <c r="E201" s="429">
        <f>E99*Calc_SEC_death_rates!$G146</f>
        <v>0.58416174075034943</v>
      </c>
      <c r="F201" s="429">
        <f>F99*Calc_SEC_death_rates!$G146</f>
        <v>0.60916747627087442</v>
      </c>
      <c r="G201" s="429">
        <f>G99*Calc_SEC_death_rates!$G146</f>
        <v>0.63110732069633135</v>
      </c>
      <c r="H201" s="429">
        <f>H99*Calc_SEC_death_rates!$G146</f>
        <v>0.64869071461506966</v>
      </c>
      <c r="I201" s="429">
        <f>I99*Calc_SEC_death_rates!$G146</f>
        <v>0.66037583273760536</v>
      </c>
      <c r="J201" s="429">
        <f>J99*Calc_SEC_death_rates!$G146</f>
        <v>0.66870800508742689</v>
      </c>
      <c r="K201" s="429">
        <f>K99*Calc_SEC_death_rates!$G146</f>
        <v>0.67440171303397611</v>
      </c>
      <c r="L201" s="429">
        <f>L99*Calc_SEC_death_rates!$G146</f>
        <v>0.67741611200994034</v>
      </c>
      <c r="M201" s="429">
        <f>M99*Calc_SEC_death_rates!$G146</f>
        <v>0.67725175903606061</v>
      </c>
      <c r="N201" s="312"/>
      <c r="O201" s="312"/>
      <c r="P201" s="312"/>
      <c r="Q201" s="312"/>
    </row>
    <row r="202" spans="1:17" ht="13.15">
      <c r="B202" s="323" t="str">
        <f t="shared" si="66"/>
        <v>55-59</v>
      </c>
      <c r="C202" s="429">
        <f>C100*Calc_SEC_death_rates!$G147</f>
        <v>0.16270561642277498</v>
      </c>
      <c r="D202" s="429">
        <f>D100*Calc_SEC_death_rates!$G147</f>
        <v>0.15692414020828777</v>
      </c>
      <c r="E202" s="429">
        <f>E100*Calc_SEC_death_rates!$G147</f>
        <v>0.15591800182382728</v>
      </c>
      <c r="F202" s="429">
        <f>F100*Calc_SEC_death_rates!$G147</f>
        <v>0.15769127456333759</v>
      </c>
      <c r="G202" s="429">
        <f>G100*Calc_SEC_death_rates!$G147</f>
        <v>0.161334646341597</v>
      </c>
      <c r="H202" s="429">
        <f>H100*Calc_SEC_death_rates!$G147</f>
        <v>0.16545476135526896</v>
      </c>
      <c r="I202" s="429">
        <f>I100*Calc_SEC_death_rates!$G147</f>
        <v>0.16890249007535621</v>
      </c>
      <c r="J202" s="429">
        <f>J100*Calc_SEC_death_rates!$G147</f>
        <v>0.17200088177324582</v>
      </c>
      <c r="K202" s="429">
        <f>K100*Calc_SEC_death_rates!$G147</f>
        <v>0.17462849044681999</v>
      </c>
      <c r="L202" s="429">
        <f>L100*Calc_SEC_death_rates!$G147</f>
        <v>0.17655476470430337</v>
      </c>
      <c r="M202" s="429">
        <f>M100*Calc_SEC_death_rates!$G147</f>
        <v>0.1775065007051011</v>
      </c>
      <c r="N202" s="312"/>
      <c r="O202" s="312"/>
      <c r="P202" s="312"/>
      <c r="Q202" s="312"/>
    </row>
    <row r="203" spans="1:17" ht="13.15">
      <c r="B203" s="323" t="str">
        <f t="shared" si="66"/>
        <v>60-64</v>
      </c>
      <c r="C203" s="429">
        <f>C101*Calc_SEC_death_rates!$G148</f>
        <v>0.14330892902494563</v>
      </c>
      <c r="D203" s="429">
        <f>D101*Calc_SEC_death_rates!$G148</f>
        <v>0.14484905164176734</v>
      </c>
      <c r="E203" s="429">
        <f>E101*Calc_SEC_death_rates!$G148</f>
        <v>0.1437355014116028</v>
      </c>
      <c r="F203" s="429">
        <f>F101*Calc_SEC_death_rates!$G148</f>
        <v>0.14281203308519702</v>
      </c>
      <c r="G203" s="429">
        <f>G101*Calc_SEC_death_rates!$G148</f>
        <v>0.14346085670432296</v>
      </c>
      <c r="H203" s="429">
        <f>H101*Calc_SEC_death_rates!$G148</f>
        <v>0.14507588774551805</v>
      </c>
      <c r="I203" s="429">
        <f>I101*Calc_SEC_death_rates!$G148</f>
        <v>0.14669908484168753</v>
      </c>
      <c r="J203" s="429">
        <f>J101*Calc_SEC_death_rates!$G148</f>
        <v>0.14871324294159591</v>
      </c>
      <c r="K203" s="429">
        <f>K101*Calc_SEC_death_rates!$G148</f>
        <v>0.15084491777577361</v>
      </c>
      <c r="L203" s="429">
        <f>L101*Calc_SEC_death_rates!$G148</f>
        <v>0.15267154451699011</v>
      </c>
      <c r="M203" s="429">
        <f>M101*Calc_SEC_death_rates!$G148</f>
        <v>0.15375078557320507</v>
      </c>
      <c r="N203" s="312"/>
      <c r="O203" s="312"/>
      <c r="P203" s="312"/>
      <c r="Q203" s="312"/>
    </row>
    <row r="204" spans="1:17"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c r="O204" s="312"/>
      <c r="P204" s="312"/>
      <c r="Q204" s="312"/>
    </row>
    <row r="205" spans="1:17" ht="13.15">
      <c r="B205" s="323" t="str">
        <f t="shared" si="66"/>
        <v>Total</v>
      </c>
      <c r="C205" s="429">
        <f>SUM(C195:C204)</f>
        <v>2.9550768840383679</v>
      </c>
      <c r="D205" s="429">
        <f t="shared" ref="D205:M205" si="68">SUM(D195:D204)</f>
        <v>3.0400593649867291</v>
      </c>
      <c r="E205" s="429">
        <f t="shared" si="68"/>
        <v>3.1014590557882675</v>
      </c>
      <c r="F205" s="429">
        <f t="shared" si="68"/>
        <v>3.1468469865431783</v>
      </c>
      <c r="G205" s="429">
        <f t="shared" si="68"/>
        <v>3.1921055726550165</v>
      </c>
      <c r="H205" s="429">
        <f t="shared" si="68"/>
        <v>3.2287318027897021</v>
      </c>
      <c r="I205" s="429">
        <f t="shared" si="68"/>
        <v>3.2446704639838897</v>
      </c>
      <c r="J205" s="429">
        <f t="shared" si="68"/>
        <v>3.2561054911200507</v>
      </c>
      <c r="K205" s="429">
        <f t="shared" si="68"/>
        <v>3.2646473374399956</v>
      </c>
      <c r="L205" s="429">
        <f t="shared" si="68"/>
        <v>3.2666246261081238</v>
      </c>
      <c r="M205" s="429">
        <f t="shared" si="68"/>
        <v>3.2557450011431608</v>
      </c>
      <c r="N205" s="312"/>
      <c r="O205" s="312"/>
      <c r="P205" s="312"/>
      <c r="Q205" s="312"/>
    </row>
    <row r="206" spans="1:17">
      <c r="A206" s="1080">
        <f>SUM(C206:M206)</f>
        <v>0</v>
      </c>
      <c r="B206" s="1080"/>
      <c r="C206" s="1080">
        <f t="shared" ref="C206:M206" si="69">SUM(C195:C204)-C205</f>
        <v>0</v>
      </c>
      <c r="D206" s="1080">
        <f t="shared" si="69"/>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7"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23.437932302703722</v>
      </c>
      <c r="D213" s="429">
        <f t="shared" ref="D213:M213" si="73">D111+D145+D179</f>
        <v>34.723561656768361</v>
      </c>
      <c r="E213" s="429">
        <f t="shared" si="73"/>
        <v>41.536121695409115</v>
      </c>
      <c r="F213" s="429">
        <f t="shared" si="73"/>
        <v>47.626535263831293</v>
      </c>
      <c r="G213" s="429">
        <f t="shared" si="73"/>
        <v>50.781889940070506</v>
      </c>
      <c r="H213" s="429">
        <f t="shared" si="73"/>
        <v>52.880839615483119</v>
      </c>
      <c r="I213" s="429">
        <f t="shared" si="73"/>
        <v>53.481448659737332</v>
      </c>
      <c r="J213" s="429">
        <f t="shared" si="73"/>
        <v>53.906861846480446</v>
      </c>
      <c r="K213" s="429">
        <f t="shared" si="73"/>
        <v>54.249641815336894</v>
      </c>
      <c r="L213" s="429">
        <f t="shared" si="73"/>
        <v>54.266879514937834</v>
      </c>
      <c r="M213" s="429">
        <f t="shared" si="73"/>
        <v>53.625620824766735</v>
      </c>
    </row>
    <row r="214" spans="1:13" ht="13.15">
      <c r="B214" s="323" t="str">
        <f t="shared" si="70"/>
        <v>25-29</v>
      </c>
      <c r="C214" s="429">
        <f t="shared" si="72"/>
        <v>68.16548820210356</v>
      </c>
      <c r="D214" s="429">
        <f t="shared" ref="D214:M214" si="74">D112+D146+D180</f>
        <v>68.653195345361581</v>
      </c>
      <c r="E214" s="429">
        <f t="shared" si="74"/>
        <v>68.67731683824293</v>
      </c>
      <c r="F214" s="429">
        <f t="shared" si="74"/>
        <v>71.938302590751462</v>
      </c>
      <c r="G214" s="429">
        <f t="shared" si="74"/>
        <v>72.90246185042075</v>
      </c>
      <c r="H214" s="429">
        <f t="shared" si="74"/>
        <v>74.00149605655254</v>
      </c>
      <c r="I214" s="429">
        <f t="shared" si="74"/>
        <v>74.334853397772847</v>
      </c>
      <c r="J214" s="429">
        <f t="shared" si="74"/>
        <v>74.66965857831093</v>
      </c>
      <c r="K214" s="429">
        <f t="shared" si="74"/>
        <v>75.011338717995386</v>
      </c>
      <c r="L214" s="429">
        <f t="shared" si="74"/>
        <v>75.10449315767633</v>
      </c>
      <c r="M214" s="429">
        <f t="shared" si="74"/>
        <v>74.58750101918983</v>
      </c>
    </row>
    <row r="215" spans="1:13" ht="13.15">
      <c r="B215" s="323" t="str">
        <f t="shared" si="70"/>
        <v>30-34</v>
      </c>
      <c r="C215" s="429">
        <f t="shared" si="72"/>
        <v>55.919045961963796</v>
      </c>
      <c r="D215" s="429">
        <f t="shared" ref="D215:M215" si="75">D113+D147+D181</f>
        <v>58.250686263016625</v>
      </c>
      <c r="E215" s="429">
        <f t="shared" si="75"/>
        <v>58.525091955643333</v>
      </c>
      <c r="F215" s="429">
        <f t="shared" si="75"/>
        <v>60.790922837864336</v>
      </c>
      <c r="G215" s="429">
        <f t="shared" si="75"/>
        <v>60.705882707429112</v>
      </c>
      <c r="H215" s="429">
        <f t="shared" si="75"/>
        <v>60.811368422415434</v>
      </c>
      <c r="I215" s="429">
        <f t="shared" si="75"/>
        <v>60.73775094689924</v>
      </c>
      <c r="J215" s="429">
        <f t="shared" si="75"/>
        <v>60.745270171086112</v>
      </c>
      <c r="K215" s="429">
        <f t="shared" si="75"/>
        <v>60.821914232335402</v>
      </c>
      <c r="L215" s="429">
        <f t="shared" si="75"/>
        <v>60.840231358642306</v>
      </c>
      <c r="M215" s="429">
        <f t="shared" si="75"/>
        <v>60.605797177735582</v>
      </c>
    </row>
    <row r="216" spans="1:13" ht="13.15">
      <c r="B216" s="323" t="str">
        <f t="shared" si="70"/>
        <v>35-39</v>
      </c>
      <c r="C216" s="429">
        <f t="shared" si="72"/>
        <v>56.442252603652229</v>
      </c>
      <c r="D216" s="429">
        <f t="shared" ref="D216:M216" si="76">D114+D148+D182</f>
        <v>57.498698159282831</v>
      </c>
      <c r="E216" s="429">
        <f t="shared" si="76"/>
        <v>57.144525990070939</v>
      </c>
      <c r="F216" s="429">
        <f t="shared" si="76"/>
        <v>58.9123944787423</v>
      </c>
      <c r="G216" s="429">
        <f t="shared" si="76"/>
        <v>58.352187578448614</v>
      </c>
      <c r="H216" s="429">
        <f t="shared" si="76"/>
        <v>57.96583527344945</v>
      </c>
      <c r="I216" s="429">
        <f t="shared" si="76"/>
        <v>57.520422641918934</v>
      </c>
      <c r="J216" s="429">
        <f t="shared" si="76"/>
        <v>57.199763105724685</v>
      </c>
      <c r="K216" s="429">
        <f t="shared" si="76"/>
        <v>56.989981106221819</v>
      </c>
      <c r="L216" s="429">
        <f t="shared" si="76"/>
        <v>56.80090119177099</v>
      </c>
      <c r="M216" s="429">
        <f t="shared" si="76"/>
        <v>56.498660912890209</v>
      </c>
    </row>
    <row r="217" spans="1:13" ht="13.15">
      <c r="B217" s="323" t="str">
        <f t="shared" si="70"/>
        <v>40-44</v>
      </c>
      <c r="C217" s="429">
        <f t="shared" si="72"/>
        <v>51.791137937321892</v>
      </c>
      <c r="D217" s="429">
        <f t="shared" ref="D217:M217" si="77">D115+D149+D183</f>
        <v>53.030746624818534</v>
      </c>
      <c r="E217" s="429">
        <f t="shared" si="77"/>
        <v>52.692253952083803</v>
      </c>
      <c r="F217" s="429">
        <f t="shared" si="77"/>
        <v>54.190200231745159</v>
      </c>
      <c r="G217" s="429">
        <f t="shared" si="77"/>
        <v>53.480792072470344</v>
      </c>
      <c r="H217" s="429">
        <f t="shared" si="77"/>
        <v>52.89546104293909</v>
      </c>
      <c r="I217" s="429">
        <f t="shared" si="77"/>
        <v>52.26383746717373</v>
      </c>
      <c r="J217" s="429">
        <f t="shared" si="77"/>
        <v>51.74003047927566</v>
      </c>
      <c r="K217" s="429">
        <f t="shared" si="77"/>
        <v>51.321038969112166</v>
      </c>
      <c r="L217" s="429">
        <f t="shared" si="77"/>
        <v>50.942625592695705</v>
      </c>
      <c r="M217" s="429">
        <f t="shared" si="77"/>
        <v>50.506973223018221</v>
      </c>
    </row>
    <row r="218" spans="1:13" ht="13.15">
      <c r="B218" s="323" t="str">
        <f t="shared" si="70"/>
        <v>45-49</v>
      </c>
      <c r="C218" s="429">
        <f t="shared" si="72"/>
        <v>47.531566827224466</v>
      </c>
      <c r="D218" s="429">
        <f t="shared" ref="D218:M218" si="78">D116+D150+D184</f>
        <v>49.50513723261696</v>
      </c>
      <c r="E218" s="429">
        <f t="shared" si="78"/>
        <v>49.85345428265164</v>
      </c>
      <c r="F218" s="429">
        <f t="shared" si="78"/>
        <v>51.745377431500074</v>
      </c>
      <c r="G218" s="429">
        <f t="shared" si="78"/>
        <v>51.393062826768087</v>
      </c>
      <c r="H218" s="429">
        <f t="shared" si="78"/>
        <v>51.0267194016497</v>
      </c>
      <c r="I218" s="429">
        <f t="shared" si="78"/>
        <v>50.520922300654227</v>
      </c>
      <c r="J218" s="429">
        <f t="shared" si="78"/>
        <v>50.045582241668789</v>
      </c>
      <c r="K218" s="429">
        <f t="shared" si="78"/>
        <v>49.617655939212781</v>
      </c>
      <c r="L218" s="429">
        <f t="shared" si="78"/>
        <v>49.193745045319865</v>
      </c>
      <c r="M218" s="429">
        <f t="shared" si="78"/>
        <v>48.697321285147076</v>
      </c>
    </row>
    <row r="219" spans="1:13" ht="13.15">
      <c r="B219" s="323" t="str">
        <f t="shared" si="70"/>
        <v>50-54</v>
      </c>
      <c r="C219" s="429">
        <f t="shared" si="72"/>
        <v>45.190390544616434</v>
      </c>
      <c r="D219" s="429">
        <f t="shared" ref="D219:M219" si="79">D117+D151+D185</f>
        <v>48.426683974419156</v>
      </c>
      <c r="E219" s="429">
        <f t="shared" si="79"/>
        <v>50.026024782625932</v>
      </c>
      <c r="F219" s="429">
        <f t="shared" si="79"/>
        <v>52.598033268684411</v>
      </c>
      <c r="G219" s="429">
        <f t="shared" si="79"/>
        <v>53.074147387940833</v>
      </c>
      <c r="H219" s="429">
        <f t="shared" si="79"/>
        <v>53.338912952989055</v>
      </c>
      <c r="I219" s="429">
        <f t="shared" si="79"/>
        <v>53.294356210775454</v>
      </c>
      <c r="J219" s="429">
        <f t="shared" si="79"/>
        <v>53.148072515635072</v>
      </c>
      <c r="K219" s="429">
        <f t="shared" si="79"/>
        <v>52.944328622061107</v>
      </c>
      <c r="L219" s="429">
        <f t="shared" si="79"/>
        <v>52.660272839235645</v>
      </c>
      <c r="M219" s="429">
        <f t="shared" si="79"/>
        <v>52.234831071242347</v>
      </c>
    </row>
    <row r="220" spans="1:13" ht="13.15">
      <c r="B220" s="323" t="str">
        <f t="shared" si="70"/>
        <v>55-59</v>
      </c>
      <c r="C220" s="429">
        <f t="shared" si="72"/>
        <v>55.261168504188177</v>
      </c>
      <c r="D220" s="429">
        <f t="shared" ref="D220:M220" si="80">D118+D152+D186</f>
        <v>53.709367792182981</v>
      </c>
      <c r="E220" s="429">
        <f t="shared" si="80"/>
        <v>53.108892119018094</v>
      </c>
      <c r="F220" s="429">
        <f t="shared" si="80"/>
        <v>53.732758787588018</v>
      </c>
      <c r="G220" s="429">
        <f t="shared" si="80"/>
        <v>53.985872042657142</v>
      </c>
      <c r="H220" s="429">
        <f t="shared" si="80"/>
        <v>54.321538395086328</v>
      </c>
      <c r="I220" s="429">
        <f t="shared" si="80"/>
        <v>54.438675592972018</v>
      </c>
      <c r="J220" s="429">
        <f t="shared" si="80"/>
        <v>54.504287116815526</v>
      </c>
      <c r="K220" s="429">
        <f t="shared" si="80"/>
        <v>54.512202743413866</v>
      </c>
      <c r="L220" s="429">
        <f t="shared" si="80"/>
        <v>54.402690617283248</v>
      </c>
      <c r="M220" s="429">
        <f t="shared" si="80"/>
        <v>54.090509501554635</v>
      </c>
    </row>
    <row r="221" spans="1:13" ht="13.15">
      <c r="B221" s="323" t="str">
        <f t="shared" si="70"/>
        <v>60-64</v>
      </c>
      <c r="C221" s="429">
        <f t="shared" si="72"/>
        <v>34.509224704227826</v>
      </c>
      <c r="D221" s="429">
        <f t="shared" ref="D221:M221" si="81">D119+D153+D187</f>
        <v>32.41543742429527</v>
      </c>
      <c r="E221" s="429">
        <f t="shared" si="81"/>
        <v>30.80048094654606</v>
      </c>
      <c r="F221" s="429">
        <f t="shared" si="81"/>
        <v>29.946347733445474</v>
      </c>
      <c r="G221" s="429">
        <f t="shared" si="81"/>
        <v>29.464245157869133</v>
      </c>
      <c r="H221" s="429">
        <f t="shared" si="81"/>
        <v>29.285991841736873</v>
      </c>
      <c r="I221" s="429">
        <f t="shared" si="81"/>
        <v>29.143269532070384</v>
      </c>
      <c r="J221" s="429">
        <f t="shared" si="81"/>
        <v>29.100962199987027</v>
      </c>
      <c r="K221" s="429">
        <f t="shared" si="81"/>
        <v>29.104639482407912</v>
      </c>
      <c r="L221" s="429">
        <f t="shared" si="81"/>
        <v>29.075691618287394</v>
      </c>
      <c r="M221" s="429">
        <f t="shared" si="81"/>
        <v>28.932192359640926</v>
      </c>
    </row>
    <row r="222" spans="1:13" ht="13.15">
      <c r="B222" s="323" t="str">
        <f t="shared" si="70"/>
        <v>65 plus</v>
      </c>
      <c r="C222" s="429">
        <f t="shared" si="72"/>
        <v>9.6578481148557955</v>
      </c>
      <c r="D222" s="429">
        <f t="shared" ref="D222:M222" si="82">D120+D154+D188</f>
        <v>12.529821459485602</v>
      </c>
      <c r="E222" s="429">
        <f t="shared" si="82"/>
        <v>13.849152880312644</v>
      </c>
      <c r="F222" s="429">
        <f t="shared" si="82"/>
        <v>14.432684668177048</v>
      </c>
      <c r="G222" s="429">
        <f t="shared" si="82"/>
        <v>14.610465002606027</v>
      </c>
      <c r="H222" s="429">
        <f t="shared" si="82"/>
        <v>14.65225382488388</v>
      </c>
      <c r="I222" s="429">
        <f t="shared" si="82"/>
        <v>14.5929426544813</v>
      </c>
      <c r="J222" s="429">
        <f t="shared" si="82"/>
        <v>14.540769105153299</v>
      </c>
      <c r="K222" s="429">
        <f t="shared" si="82"/>
        <v>14.509969521915011</v>
      </c>
      <c r="L222" s="429">
        <f t="shared" si="82"/>
        <v>14.476681265860522</v>
      </c>
      <c r="M222" s="429">
        <f t="shared" si="82"/>
        <v>14.400709265771653</v>
      </c>
    </row>
    <row r="223" spans="1:13" ht="13.15">
      <c r="B223" s="323" t="str">
        <f t="shared" si="70"/>
        <v>Total</v>
      </c>
      <c r="C223" s="429">
        <f>SUM(C213:C222)</f>
        <v>447.90605570285788</v>
      </c>
      <c r="D223" s="429">
        <f t="shared" ref="D223:M223" si="83">SUM(D213:D222)</f>
        <v>468.74333593224799</v>
      </c>
      <c r="E223" s="429">
        <f t="shared" si="83"/>
        <v>476.21331544260454</v>
      </c>
      <c r="F223" s="429">
        <f t="shared" si="83"/>
        <v>495.91355729232953</v>
      </c>
      <c r="G223" s="429">
        <f t="shared" si="83"/>
        <v>498.75100656668059</v>
      </c>
      <c r="H223" s="429">
        <f t="shared" si="83"/>
        <v>501.18041682718547</v>
      </c>
      <c r="I223" s="429">
        <f t="shared" si="83"/>
        <v>500.32847940445544</v>
      </c>
      <c r="J223" s="429">
        <f t="shared" si="83"/>
        <v>499.60125736013754</v>
      </c>
      <c r="K223" s="429">
        <f t="shared" si="83"/>
        <v>499.08271115001236</v>
      </c>
      <c r="L223" s="429">
        <f t="shared" si="83"/>
        <v>497.76421220170988</v>
      </c>
      <c r="M223" s="429">
        <f t="shared" si="83"/>
        <v>494.18011664095718</v>
      </c>
    </row>
    <row r="224" spans="1:13">
      <c r="A224" s="1080">
        <f>SUM(C224:M224)</f>
        <v>0</v>
      </c>
      <c r="B224" s="1080"/>
      <c r="C224" s="1080">
        <f t="shared" ref="C224:M224" si="84">SUM(C213:C222)-C223</f>
        <v>0</v>
      </c>
      <c r="D224" s="1080">
        <f t="shared" si="84"/>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6" ht="13.15">
      <c r="B226" s="326" t="s">
        <v>47</v>
      </c>
      <c r="C226" s="314"/>
      <c r="D226" s="314"/>
      <c r="E226" s="314"/>
      <c r="F226" s="314"/>
      <c r="G226" s="314"/>
      <c r="H226" s="324"/>
      <c r="I226" s="314"/>
      <c r="J226" s="314"/>
      <c r="K226" s="314"/>
      <c r="L226" s="314"/>
    </row>
    <row r="227" spans="1:16">
      <c r="C227" s="314"/>
      <c r="D227" s="314"/>
      <c r="E227" s="314"/>
      <c r="F227" s="314"/>
      <c r="G227" s="314"/>
      <c r="H227" s="324"/>
      <c r="I227" s="314"/>
      <c r="J227" s="314"/>
      <c r="K227" s="314"/>
      <c r="L227" s="314"/>
    </row>
    <row r="228" spans="1:16"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6" ht="13.15">
      <c r="B229" s="323" t="str">
        <f t="shared" si="85"/>
        <v>20-24</v>
      </c>
      <c r="C229" s="429">
        <f t="shared" ref="C229:C238" si="87">C195+C161+C127</f>
        <v>44.795351985985931</v>
      </c>
      <c r="D229" s="429">
        <f t="shared" ref="D229:M229" si="88">D195+D161+D127</f>
        <v>63.19313553874855</v>
      </c>
      <c r="E229" s="429">
        <f t="shared" si="88"/>
        <v>75.750263285413951</v>
      </c>
      <c r="F229" s="429">
        <f t="shared" si="88"/>
        <v>84.437476040246182</v>
      </c>
      <c r="G229" s="429">
        <f t="shared" si="88"/>
        <v>91.346484625720407</v>
      </c>
      <c r="H229" s="429">
        <f t="shared" si="88"/>
        <v>96.24413872552941</v>
      </c>
      <c r="I229" s="429">
        <f t="shared" si="88"/>
        <v>98.419290061364947</v>
      </c>
      <c r="J229" s="429">
        <f t="shared" si="88"/>
        <v>99.978523043104417</v>
      </c>
      <c r="K229" s="429">
        <f t="shared" si="88"/>
        <v>101.16268235355018</v>
      </c>
      <c r="L229" s="429">
        <f t="shared" si="88"/>
        <v>101.64846520623169</v>
      </c>
      <c r="M229" s="429">
        <f t="shared" si="88"/>
        <v>100.92328382711327</v>
      </c>
      <c r="N229" s="312"/>
      <c r="O229" s="312"/>
      <c r="P229" s="312"/>
    </row>
    <row r="230" spans="1:16" ht="13.15">
      <c r="B230" s="323" t="str">
        <f t="shared" si="85"/>
        <v>25-29</v>
      </c>
      <c r="C230" s="429">
        <f t="shared" si="87"/>
        <v>150.74521152204244</v>
      </c>
      <c r="D230" s="429">
        <f t="shared" ref="D230:M230" si="89">D196+D162+D128</f>
        <v>149.36027755340774</v>
      </c>
      <c r="E230" s="429">
        <f t="shared" si="89"/>
        <v>150.57633569818637</v>
      </c>
      <c r="F230" s="429">
        <f t="shared" si="89"/>
        <v>153.25153880029649</v>
      </c>
      <c r="G230" s="429">
        <f t="shared" si="89"/>
        <v>157.23572963581083</v>
      </c>
      <c r="H230" s="429">
        <f t="shared" si="89"/>
        <v>161.22975631016016</v>
      </c>
      <c r="I230" s="429">
        <f t="shared" si="89"/>
        <v>163.42693492838936</v>
      </c>
      <c r="J230" s="429">
        <f t="shared" si="89"/>
        <v>165.36337874879933</v>
      </c>
      <c r="K230" s="429">
        <f t="shared" si="89"/>
        <v>167.07877018649529</v>
      </c>
      <c r="L230" s="429">
        <f t="shared" si="89"/>
        <v>168.08956234567401</v>
      </c>
      <c r="M230" s="429">
        <f t="shared" si="89"/>
        <v>167.68355190318488</v>
      </c>
      <c r="N230" s="312"/>
      <c r="O230" s="312"/>
      <c r="P230" s="312"/>
    </row>
    <row r="231" spans="1:16" ht="13.15">
      <c r="B231" s="323" t="str">
        <f t="shared" si="85"/>
        <v>30-34</v>
      </c>
      <c r="C231" s="429">
        <f t="shared" si="87"/>
        <v>145.49468637490983</v>
      </c>
      <c r="D231" s="429">
        <f t="shared" ref="D231:M231" si="90">D197+D163+D129</f>
        <v>144.58922033806732</v>
      </c>
      <c r="E231" s="429">
        <f t="shared" si="90"/>
        <v>143.1737415099102</v>
      </c>
      <c r="F231" s="429">
        <f t="shared" si="90"/>
        <v>142.2332005167128</v>
      </c>
      <c r="G231" s="429">
        <f t="shared" si="90"/>
        <v>142.07100490562175</v>
      </c>
      <c r="H231" s="429">
        <f t="shared" si="90"/>
        <v>142.60739409115141</v>
      </c>
      <c r="I231" s="429">
        <f t="shared" si="90"/>
        <v>142.91112418058759</v>
      </c>
      <c r="J231" s="429">
        <f t="shared" si="90"/>
        <v>143.47451252653704</v>
      </c>
      <c r="K231" s="429">
        <f t="shared" si="90"/>
        <v>144.21343456996931</v>
      </c>
      <c r="L231" s="429">
        <f t="shared" si="90"/>
        <v>144.80718141854726</v>
      </c>
      <c r="M231" s="429">
        <f t="shared" si="90"/>
        <v>144.79869468146669</v>
      </c>
      <c r="N231" s="312"/>
      <c r="O231" s="312"/>
      <c r="P231" s="312"/>
    </row>
    <row r="232" spans="1:16" ht="13.15">
      <c r="B232" s="323" t="str">
        <f t="shared" si="85"/>
        <v>35-39</v>
      </c>
      <c r="C232" s="429">
        <f t="shared" si="87"/>
        <v>148.58337107757907</v>
      </c>
      <c r="D232" s="429">
        <f t="shared" ref="D232:M232" si="91">D198+D164+D130</f>
        <v>147.01895990157129</v>
      </c>
      <c r="E232" s="429">
        <f t="shared" si="91"/>
        <v>145.09472673811834</v>
      </c>
      <c r="F232" s="429">
        <f t="shared" si="91"/>
        <v>143.32217082169262</v>
      </c>
      <c r="G232" s="429">
        <f t="shared" si="91"/>
        <v>141.78779119082148</v>
      </c>
      <c r="H232" s="429">
        <f t="shared" si="91"/>
        <v>140.72601932029443</v>
      </c>
      <c r="I232" s="429">
        <f t="shared" si="91"/>
        <v>139.62729126900115</v>
      </c>
      <c r="J232" s="429">
        <f t="shared" si="91"/>
        <v>138.92021979398001</v>
      </c>
      <c r="K232" s="429">
        <f t="shared" si="91"/>
        <v>138.55900207857354</v>
      </c>
      <c r="L232" s="429">
        <f t="shared" si="91"/>
        <v>138.31382486839058</v>
      </c>
      <c r="M232" s="429">
        <f t="shared" si="91"/>
        <v>137.85171075764407</v>
      </c>
      <c r="N232" s="312"/>
      <c r="O232" s="312"/>
      <c r="P232" s="312"/>
    </row>
    <row r="233" spans="1:16" ht="13.15">
      <c r="B233" s="323" t="str">
        <f t="shared" si="85"/>
        <v>40-44</v>
      </c>
      <c r="C233" s="429">
        <f t="shared" si="87"/>
        <v>133.51901800295994</v>
      </c>
      <c r="D233" s="429">
        <f t="shared" ref="D233:M233" si="92">D199+D165+D131</f>
        <v>132.66143721997827</v>
      </c>
      <c r="E233" s="429">
        <f t="shared" si="92"/>
        <v>131.19521042238088</v>
      </c>
      <c r="F233" s="429">
        <f t="shared" si="92"/>
        <v>129.67854435107822</v>
      </c>
      <c r="G233" s="429">
        <f t="shared" si="92"/>
        <v>128.13020467886079</v>
      </c>
      <c r="H233" s="429">
        <f t="shared" si="92"/>
        <v>126.801539473861</v>
      </c>
      <c r="I233" s="429">
        <f t="shared" si="92"/>
        <v>125.32873581252814</v>
      </c>
      <c r="J233" s="429">
        <f t="shared" si="92"/>
        <v>124.09587244012545</v>
      </c>
      <c r="K233" s="429">
        <f t="shared" si="92"/>
        <v>123.11639202085372</v>
      </c>
      <c r="L233" s="429">
        <f t="shared" si="92"/>
        <v>122.25398278689093</v>
      </c>
      <c r="M233" s="429">
        <f t="shared" si="92"/>
        <v>121.28749235747085</v>
      </c>
      <c r="N233" s="312"/>
      <c r="O233" s="312"/>
      <c r="P233" s="312"/>
    </row>
    <row r="234" spans="1:16" ht="13.15">
      <c r="B234" s="323" t="str">
        <f t="shared" si="85"/>
        <v>45-49</v>
      </c>
      <c r="C234" s="429">
        <f t="shared" si="87"/>
        <v>101.28210335095469</v>
      </c>
      <c r="D234" s="429">
        <f t="shared" ref="D234:M234" si="93">D200+D166+D132</f>
        <v>107.59515385686731</v>
      </c>
      <c r="E234" s="429">
        <f t="shared" si="93"/>
        <v>111.56180838507692</v>
      </c>
      <c r="F234" s="429">
        <f t="shared" si="93"/>
        <v>114.0622420697138</v>
      </c>
      <c r="G234" s="429">
        <f t="shared" si="93"/>
        <v>115.46934340188302</v>
      </c>
      <c r="H234" s="429">
        <f t="shared" si="93"/>
        <v>116.24496670628723</v>
      </c>
      <c r="I234" s="429">
        <f t="shared" si="93"/>
        <v>116.25669418779783</v>
      </c>
      <c r="J234" s="429">
        <f t="shared" si="93"/>
        <v>116.00875397326656</v>
      </c>
      <c r="K234" s="429">
        <f t="shared" si="93"/>
        <v>115.62980672866816</v>
      </c>
      <c r="L234" s="429">
        <f t="shared" si="93"/>
        <v>115.08959255555767</v>
      </c>
      <c r="M234" s="429">
        <f t="shared" si="93"/>
        <v>114.26514368867792</v>
      </c>
      <c r="N234" s="312"/>
      <c r="O234" s="312"/>
      <c r="P234" s="312"/>
    </row>
    <row r="235" spans="1:16" ht="13.15">
      <c r="B235" s="323" t="str">
        <f t="shared" si="85"/>
        <v>50-54</v>
      </c>
      <c r="C235" s="429">
        <f t="shared" si="87"/>
        <v>86.935133580775471</v>
      </c>
      <c r="D235" s="429">
        <f t="shared" ref="D235:M235" si="94">D201+D167+D133</f>
        <v>92.838210381846608</v>
      </c>
      <c r="E235" s="429">
        <f t="shared" si="94"/>
        <v>98.078414641267244</v>
      </c>
      <c r="F235" s="429">
        <f t="shared" si="94"/>
        <v>102.57895892671516</v>
      </c>
      <c r="G235" s="429">
        <f t="shared" si="94"/>
        <v>106.27345426312857</v>
      </c>
      <c r="H235" s="429">
        <f t="shared" si="94"/>
        <v>109.23435797654429</v>
      </c>
      <c r="I235" s="429">
        <f t="shared" si="94"/>
        <v>111.20203894875102</v>
      </c>
      <c r="J235" s="429">
        <f t="shared" si="94"/>
        <v>112.60511051533382</v>
      </c>
      <c r="K235" s="429">
        <f t="shared" si="94"/>
        <v>113.56388565737714</v>
      </c>
      <c r="L235" s="429">
        <f t="shared" si="94"/>
        <v>114.07148647454005</v>
      </c>
      <c r="M235" s="429">
        <f t="shared" si="94"/>
        <v>114.04381074066751</v>
      </c>
      <c r="N235" s="312"/>
      <c r="O235" s="312"/>
      <c r="P235" s="312"/>
    </row>
    <row r="236" spans="1:16" ht="13.15">
      <c r="B236" s="323" t="str">
        <f t="shared" si="85"/>
        <v>55-59</v>
      </c>
      <c r="C236" s="429">
        <f t="shared" si="87"/>
        <v>113.03712912685327</v>
      </c>
      <c r="D236" s="429">
        <f t="shared" ref="D236:M236" si="95">D202+D168+D134</f>
        <v>109.28781373841822</v>
      </c>
      <c r="E236" s="429">
        <f t="shared" si="95"/>
        <v>108.72968695469348</v>
      </c>
      <c r="F236" s="429">
        <f t="shared" si="95"/>
        <v>110.08264785312218</v>
      </c>
      <c r="G236" s="429">
        <f t="shared" si="95"/>
        <v>112.62604801000937</v>
      </c>
      <c r="H236" s="429">
        <f t="shared" si="95"/>
        <v>115.50225768882859</v>
      </c>
      <c r="I236" s="429">
        <f t="shared" si="95"/>
        <v>117.90908145024108</v>
      </c>
      <c r="J236" s="429">
        <f t="shared" si="95"/>
        <v>120.07203664947009</v>
      </c>
      <c r="K236" s="429">
        <f t="shared" si="95"/>
        <v>121.90634308849056</v>
      </c>
      <c r="L236" s="429">
        <f t="shared" si="95"/>
        <v>123.25105522517829</v>
      </c>
      <c r="M236" s="429">
        <f t="shared" si="95"/>
        <v>123.91545228402046</v>
      </c>
      <c r="N236" s="312"/>
      <c r="O236" s="312"/>
      <c r="P236" s="312"/>
    </row>
    <row r="237" spans="1:16" ht="13.15">
      <c r="B237" s="323" t="str">
        <f t="shared" si="85"/>
        <v>60-64</v>
      </c>
      <c r="C237" s="429">
        <f t="shared" si="87"/>
        <v>65.236313068581723</v>
      </c>
      <c r="D237" s="429">
        <f t="shared" ref="D237:M237" si="96">D203+D169+D135</f>
        <v>65.981214375433709</v>
      </c>
      <c r="E237" s="429">
        <f t="shared" si="96"/>
        <v>65.497317792951378</v>
      </c>
      <c r="F237" s="429">
        <f t="shared" si="96"/>
        <v>65.095228792662283</v>
      </c>
      <c r="G237" s="429">
        <f t="shared" si="96"/>
        <v>65.390969431743358</v>
      </c>
      <c r="H237" s="429">
        <f t="shared" si="96"/>
        <v>66.12711759000905</v>
      </c>
      <c r="I237" s="429">
        <f t="shared" si="96"/>
        <v>66.866987922137881</v>
      </c>
      <c r="J237" s="429">
        <f t="shared" si="96"/>
        <v>67.785062397416254</v>
      </c>
      <c r="K237" s="429">
        <f t="shared" si="96"/>
        <v>68.756702237874066</v>
      </c>
      <c r="L237" s="429">
        <f t="shared" si="96"/>
        <v>69.589297944759281</v>
      </c>
      <c r="M237" s="429">
        <f t="shared" si="96"/>
        <v>70.081227384870516</v>
      </c>
      <c r="N237" s="312"/>
      <c r="O237" s="312"/>
      <c r="P237" s="312"/>
    </row>
    <row r="238" spans="1:16" ht="13.15">
      <c r="B238" s="323" t="str">
        <f t="shared" si="85"/>
        <v>65 plus</v>
      </c>
      <c r="C238" s="429">
        <f t="shared" si="87"/>
        <v>15.615701835553466</v>
      </c>
      <c r="D238" s="429">
        <f t="shared" ref="D238:M238" si="97">D204+D170+D136</f>
        <v>22.409255499255597</v>
      </c>
      <c r="E238" s="429">
        <f t="shared" si="97"/>
        <v>26.95163049574801</v>
      </c>
      <c r="F238" s="429">
        <f t="shared" si="97"/>
        <v>29.86175961848511</v>
      </c>
      <c r="G238" s="429">
        <f t="shared" si="97"/>
        <v>31.817060171169125</v>
      </c>
      <c r="H238" s="429">
        <f t="shared" si="97"/>
        <v>33.157471129683941</v>
      </c>
      <c r="I238" s="429">
        <f t="shared" si="97"/>
        <v>34.025246130270489</v>
      </c>
      <c r="J238" s="429">
        <f t="shared" si="97"/>
        <v>34.703367868750945</v>
      </c>
      <c r="K238" s="429">
        <f t="shared" si="97"/>
        <v>35.286132495836071</v>
      </c>
      <c r="L238" s="429">
        <f t="shared" si="97"/>
        <v>35.771049134313856</v>
      </c>
      <c r="M238" s="429">
        <f t="shared" si="97"/>
        <v>36.101637384326729</v>
      </c>
      <c r="N238" s="312"/>
      <c r="O238" s="312"/>
      <c r="P238" s="312"/>
    </row>
    <row r="239" spans="1:16" ht="13.15">
      <c r="B239" s="323" t="str">
        <f t="shared" si="85"/>
        <v>Total</v>
      </c>
      <c r="C239" s="429">
        <f>SUM(C229:C238)</f>
        <v>1005.2440199261957</v>
      </c>
      <c r="D239" s="429">
        <f t="shared" ref="D239:M239" si="98">SUM(D229:D238)</f>
        <v>1034.9346784035947</v>
      </c>
      <c r="E239" s="429">
        <f t="shared" si="98"/>
        <v>1056.6091359237469</v>
      </c>
      <c r="F239" s="429">
        <f t="shared" si="98"/>
        <v>1074.603767790725</v>
      </c>
      <c r="G239" s="429">
        <f t="shared" si="98"/>
        <v>1092.1480903147688</v>
      </c>
      <c r="H239" s="429">
        <f t="shared" si="98"/>
        <v>1107.8750190123494</v>
      </c>
      <c r="I239" s="429">
        <f t="shared" si="98"/>
        <v>1115.9734248910695</v>
      </c>
      <c r="J239" s="429">
        <f t="shared" si="98"/>
        <v>1123.006837956784</v>
      </c>
      <c r="K239" s="429">
        <f t="shared" si="98"/>
        <v>1129.273151417688</v>
      </c>
      <c r="L239" s="429">
        <f t="shared" si="98"/>
        <v>1132.8854979600835</v>
      </c>
      <c r="M239" s="429">
        <f t="shared" si="98"/>
        <v>1130.9520050094429</v>
      </c>
      <c r="N239" s="312"/>
      <c r="O239" s="312"/>
      <c r="P239" s="312"/>
    </row>
    <row r="240" spans="1:16">
      <c r="A240" s="1080">
        <f>SUM(C240:M240)</f>
        <v>0</v>
      </c>
      <c r="B240" s="1080"/>
      <c r="C240" s="1080">
        <f t="shared" ref="C240:M240" si="99">SUM(C229:C238)-C239</f>
        <v>0</v>
      </c>
      <c r="D240" s="1080">
        <f t="shared" si="99"/>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6" ht="15">
      <c r="B242" s="325" t="s">
        <v>166</v>
      </c>
      <c r="C242" s="314"/>
      <c r="D242" s="314"/>
      <c r="E242" s="314"/>
      <c r="F242" s="314"/>
      <c r="G242" s="314"/>
      <c r="H242" s="324"/>
      <c r="I242" s="314"/>
      <c r="J242" s="314"/>
      <c r="K242" s="314"/>
      <c r="L242" s="314"/>
    </row>
    <row r="243" spans="2:16">
      <c r="C243" s="314"/>
      <c r="D243" s="314"/>
      <c r="E243" s="314"/>
      <c r="F243" s="314"/>
      <c r="G243" s="314"/>
      <c r="H243" s="324"/>
      <c r="I243" s="314"/>
      <c r="J243" s="314"/>
      <c r="K243" s="314"/>
      <c r="L243" s="314"/>
    </row>
    <row r="244" spans="2:16" ht="13.15">
      <c r="B244" s="326" t="s">
        <v>46</v>
      </c>
      <c r="C244" s="314"/>
      <c r="D244" s="314"/>
      <c r="E244" s="314"/>
      <c r="F244" s="314"/>
      <c r="G244" s="314"/>
      <c r="H244" s="324"/>
      <c r="I244" s="314"/>
      <c r="J244" s="314"/>
      <c r="K244" s="314"/>
      <c r="L244" s="314"/>
    </row>
    <row r="245" spans="2:16">
      <c r="C245" s="314"/>
      <c r="D245" s="314"/>
      <c r="E245" s="314"/>
      <c r="F245" s="314"/>
      <c r="G245" s="314"/>
      <c r="H245" s="324"/>
      <c r="I245" s="314"/>
      <c r="J245" s="314"/>
      <c r="K245" s="314"/>
      <c r="L245" s="314"/>
    </row>
    <row r="246" spans="2:16"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6" ht="13.15">
      <c r="B247" s="323" t="str">
        <f t="shared" si="100"/>
        <v>20-24</v>
      </c>
      <c r="C247" s="429">
        <f t="shared" ref="C247:C256" si="102">C77-C213</f>
        <v>94.098067697296273</v>
      </c>
      <c r="D247" s="429">
        <f t="shared" ref="D247:M247" si="103">D77-D213</f>
        <v>133.51076818990015</v>
      </c>
      <c r="E247" s="429">
        <f t="shared" si="103"/>
        <v>158.18608268559936</v>
      </c>
      <c r="F247" s="429">
        <f t="shared" si="103"/>
        <v>172.00649983112487</v>
      </c>
      <c r="G247" s="429">
        <f t="shared" si="103"/>
        <v>183.40227973783269</v>
      </c>
      <c r="H247" s="429">
        <f t="shared" si="103"/>
        <v>190.98278050257284</v>
      </c>
      <c r="I247" s="429">
        <f t="shared" si="103"/>
        <v>193.15192127455632</v>
      </c>
      <c r="J247" s="429">
        <f t="shared" si="103"/>
        <v>194.68833018669605</v>
      </c>
      <c r="K247" s="429">
        <f t="shared" si="103"/>
        <v>195.92630356285295</v>
      </c>
      <c r="L247" s="429">
        <f t="shared" si="103"/>
        <v>195.98855869766533</v>
      </c>
      <c r="M247" s="429">
        <f t="shared" si="103"/>
        <v>193.67260894042175</v>
      </c>
      <c r="N247" s="312"/>
      <c r="O247" s="312"/>
      <c r="P247" s="312"/>
    </row>
    <row r="248" spans="2:16" ht="13.15">
      <c r="B248" s="323" t="str">
        <f t="shared" si="100"/>
        <v>25-29</v>
      </c>
      <c r="C248" s="429">
        <f t="shared" si="102"/>
        <v>442.9313117978964</v>
      </c>
      <c r="D248" s="429">
        <f t="shared" ref="D248:M248" si="104">D78-D214</f>
        <v>428.6756845939434</v>
      </c>
      <c r="E248" s="429">
        <f t="shared" si="104"/>
        <v>425.07311882437847</v>
      </c>
      <c r="F248" s="429">
        <f t="shared" si="104"/>
        <v>424.09299148635068</v>
      </c>
      <c r="G248" s="429">
        <f t="shared" si="104"/>
        <v>429.77693411464094</v>
      </c>
      <c r="H248" s="429">
        <f t="shared" si="104"/>
        <v>436.25599585836613</v>
      </c>
      <c r="I248" s="429">
        <f t="shared" si="104"/>
        <v>438.2212147609626</v>
      </c>
      <c r="J248" s="429">
        <f t="shared" si="104"/>
        <v>440.19496901239773</v>
      </c>
      <c r="K248" s="429">
        <f t="shared" si="104"/>
        <v>442.2092527437585</v>
      </c>
      <c r="L248" s="429">
        <f t="shared" si="104"/>
        <v>442.75841978790299</v>
      </c>
      <c r="M248" s="429">
        <f t="shared" si="104"/>
        <v>439.71063113165701</v>
      </c>
      <c r="N248" s="312"/>
      <c r="O248" s="312"/>
      <c r="P248" s="312"/>
    </row>
    <row r="249" spans="2:16" ht="13.15">
      <c r="B249" s="323" t="str">
        <f t="shared" si="100"/>
        <v>30-34</v>
      </c>
      <c r="C249" s="429">
        <f t="shared" si="102"/>
        <v>529.76595403803617</v>
      </c>
      <c r="D249" s="429">
        <f t="shared" ref="D249:M249" si="105">D79-D215</f>
        <v>531.28044581051404</v>
      </c>
      <c r="E249" s="429">
        <f t="shared" si="105"/>
        <v>529.33142050742208</v>
      </c>
      <c r="F249" s="429">
        <f t="shared" si="105"/>
        <v>524.92739786401262</v>
      </c>
      <c r="G249" s="429">
        <f t="shared" si="105"/>
        <v>524.19307944442812</v>
      </c>
      <c r="H249" s="429">
        <f t="shared" si="105"/>
        <v>525.10394473968415</v>
      </c>
      <c r="I249" s="429">
        <f t="shared" si="105"/>
        <v>524.46826052802805</v>
      </c>
      <c r="J249" s="429">
        <f t="shared" si="105"/>
        <v>524.53318875418609</v>
      </c>
      <c r="K249" s="429">
        <f t="shared" si="105"/>
        <v>525.19500742307889</v>
      </c>
      <c r="L249" s="429">
        <f t="shared" si="105"/>
        <v>525.35317513956954</v>
      </c>
      <c r="M249" s="429">
        <f t="shared" si="105"/>
        <v>523.32884455189344</v>
      </c>
      <c r="N249" s="312"/>
      <c r="O249" s="312"/>
      <c r="P249" s="312"/>
    </row>
    <row r="250" spans="2:16" ht="13.15">
      <c r="B250" s="323" t="str">
        <f t="shared" si="100"/>
        <v>35-39</v>
      </c>
      <c r="C250" s="429">
        <f t="shared" si="102"/>
        <v>557.05594739634773</v>
      </c>
      <c r="D250" s="429">
        <f t="shared" ref="D250:M250" si="106">D80-D216</f>
        <v>546.42276234058488</v>
      </c>
      <c r="E250" s="429">
        <f t="shared" si="106"/>
        <v>538.54948272364675</v>
      </c>
      <c r="F250" s="429">
        <f t="shared" si="106"/>
        <v>530.18920198746775</v>
      </c>
      <c r="G250" s="429">
        <f t="shared" si="106"/>
        <v>525.14755239840281</v>
      </c>
      <c r="H250" s="429">
        <f t="shared" si="106"/>
        <v>521.67052821553</v>
      </c>
      <c r="I250" s="429">
        <f t="shared" si="106"/>
        <v>517.66198349831416</v>
      </c>
      <c r="J250" s="429">
        <f t="shared" si="106"/>
        <v>514.77616931424041</v>
      </c>
      <c r="K250" s="429">
        <f t="shared" si="106"/>
        <v>512.88821089917565</v>
      </c>
      <c r="L250" s="429">
        <f t="shared" si="106"/>
        <v>511.18656339627671</v>
      </c>
      <c r="M250" s="429">
        <f t="shared" si="106"/>
        <v>508.46651554070894</v>
      </c>
      <c r="N250" s="312"/>
      <c r="O250" s="312"/>
      <c r="P250" s="312"/>
    </row>
    <row r="251" spans="2:16" ht="13.15">
      <c r="B251" s="323" t="str">
        <f t="shared" si="100"/>
        <v>40-44</v>
      </c>
      <c r="C251" s="429">
        <f t="shared" si="102"/>
        <v>538.71366206267817</v>
      </c>
      <c r="D251" s="429">
        <f t="shared" ref="D251:M251" si="107">D81-D217</f>
        <v>531.30123562985671</v>
      </c>
      <c r="E251" s="429">
        <f t="shared" si="107"/>
        <v>523.5640670477959</v>
      </c>
      <c r="F251" s="429">
        <f t="shared" si="107"/>
        <v>514.37871027295751</v>
      </c>
      <c r="G251" s="429">
        <f t="shared" si="107"/>
        <v>507.64493825395078</v>
      </c>
      <c r="H251" s="429">
        <f t="shared" si="107"/>
        <v>502.08891855360929</v>
      </c>
      <c r="I251" s="429">
        <f t="shared" si="107"/>
        <v>496.09348545148441</v>
      </c>
      <c r="J251" s="429">
        <f t="shared" si="107"/>
        <v>491.12145800529061</v>
      </c>
      <c r="K251" s="429">
        <f t="shared" si="107"/>
        <v>487.14434938248547</v>
      </c>
      <c r="L251" s="429">
        <f t="shared" si="107"/>
        <v>483.55241239611661</v>
      </c>
      <c r="M251" s="429">
        <f t="shared" si="107"/>
        <v>479.41715725618849</v>
      </c>
      <c r="N251" s="312"/>
      <c r="O251" s="312"/>
      <c r="P251" s="312"/>
    </row>
    <row r="252" spans="2:16" ht="13.15">
      <c r="B252" s="323" t="str">
        <f t="shared" si="100"/>
        <v>45-49</v>
      </c>
      <c r="C252" s="429">
        <f t="shared" si="102"/>
        <v>466.92303317277555</v>
      </c>
      <c r="D252" s="429">
        <f t="shared" ref="D252:M252" si="108">D82-D218</f>
        <v>468.52985896075239</v>
      </c>
      <c r="E252" s="429">
        <f t="shared" si="108"/>
        <v>467.96779784228528</v>
      </c>
      <c r="F252" s="429">
        <f t="shared" si="108"/>
        <v>464.1462373843475</v>
      </c>
      <c r="G252" s="429">
        <f t="shared" si="108"/>
        <v>460.98604209195867</v>
      </c>
      <c r="H252" s="429">
        <f t="shared" si="108"/>
        <v>457.70001093711238</v>
      </c>
      <c r="I252" s="429">
        <f t="shared" si="108"/>
        <v>453.16310671571136</v>
      </c>
      <c r="J252" s="429">
        <f t="shared" si="108"/>
        <v>448.89939639398824</v>
      </c>
      <c r="K252" s="429">
        <f t="shared" si="108"/>
        <v>445.0609784903661</v>
      </c>
      <c r="L252" s="429">
        <f t="shared" si="108"/>
        <v>441.25857804122279</v>
      </c>
      <c r="M252" s="429">
        <f t="shared" si="108"/>
        <v>436.80575091212489</v>
      </c>
      <c r="N252" s="312"/>
      <c r="O252" s="312"/>
      <c r="P252" s="312"/>
    </row>
    <row r="253" spans="2:16" ht="13.15">
      <c r="B253" s="323" t="str">
        <f t="shared" si="100"/>
        <v>50-54</v>
      </c>
      <c r="C253" s="429">
        <f t="shared" si="102"/>
        <v>305.26040945538352</v>
      </c>
      <c r="D253" s="429">
        <f t="shared" ref="D253:M253" si="109">D83-D219</f>
        <v>317.1770710544082</v>
      </c>
      <c r="E253" s="429">
        <f t="shared" si="109"/>
        <v>325.41968249074381</v>
      </c>
      <c r="F253" s="429">
        <f t="shared" si="109"/>
        <v>329.38075231872028</v>
      </c>
      <c r="G253" s="429">
        <f t="shared" si="109"/>
        <v>332.36228636181175</v>
      </c>
      <c r="H253" s="429">
        <f t="shared" si="109"/>
        <v>334.02030807068809</v>
      </c>
      <c r="I253" s="429">
        <f t="shared" si="109"/>
        <v>333.74128369735809</v>
      </c>
      <c r="J253" s="429">
        <f t="shared" si="109"/>
        <v>332.82522219157568</v>
      </c>
      <c r="K253" s="429">
        <f t="shared" si="109"/>
        <v>331.54933195813436</v>
      </c>
      <c r="L253" s="429">
        <f t="shared" si="109"/>
        <v>329.77051055297659</v>
      </c>
      <c r="M253" s="429">
        <f t="shared" si="109"/>
        <v>327.1062982069825</v>
      </c>
      <c r="N253" s="312"/>
      <c r="O253" s="312"/>
      <c r="P253" s="312"/>
    </row>
    <row r="254" spans="2:16" ht="13.15">
      <c r="B254" s="323" t="str">
        <f t="shared" si="100"/>
        <v>55-59</v>
      </c>
      <c r="C254" s="429">
        <f t="shared" si="102"/>
        <v>157.97623149581182</v>
      </c>
      <c r="D254" s="429">
        <f t="shared" ref="D254:M254" si="110">D84-D220</f>
        <v>151.60766354973836</v>
      </c>
      <c r="E254" s="429">
        <f t="shared" si="110"/>
        <v>149.48848172589595</v>
      </c>
      <c r="F254" s="429">
        <f t="shared" si="110"/>
        <v>148.85060993833491</v>
      </c>
      <c r="G254" s="429">
        <f t="shared" si="110"/>
        <v>149.55178485007642</v>
      </c>
      <c r="H254" s="429">
        <f t="shared" si="110"/>
        <v>150.4816485388622</v>
      </c>
      <c r="I254" s="429">
        <f t="shared" si="110"/>
        <v>150.80614226941265</v>
      </c>
      <c r="J254" s="429">
        <f t="shared" si="110"/>
        <v>150.98789946117896</v>
      </c>
      <c r="K254" s="429">
        <f t="shared" si="110"/>
        <v>151.00982734788704</v>
      </c>
      <c r="L254" s="429">
        <f t="shared" si="110"/>
        <v>150.70645660836061</v>
      </c>
      <c r="M254" s="429">
        <f t="shared" si="110"/>
        <v>149.84165177540703</v>
      </c>
      <c r="N254" s="312"/>
      <c r="O254" s="312"/>
      <c r="P254" s="312"/>
    </row>
    <row r="255" spans="2:16" ht="13.15">
      <c r="B255" s="323" t="str">
        <f t="shared" si="100"/>
        <v>60-64</v>
      </c>
      <c r="C255" s="429">
        <f t="shared" si="102"/>
        <v>63.273375295772162</v>
      </c>
      <c r="D255" s="429">
        <f t="shared" ref="D255:M255" si="111">D85-D221</f>
        <v>59.078468918512947</v>
      </c>
      <c r="E255" s="429">
        <f t="shared" si="111"/>
        <v>56.059565228373629</v>
      </c>
      <c r="F255" s="429">
        <f t="shared" si="111"/>
        <v>54.091768358535134</v>
      </c>
      <c r="G255" s="429">
        <f t="shared" si="111"/>
        <v>53.220951620706245</v>
      </c>
      <c r="H255" s="429">
        <f t="shared" si="111"/>
        <v>52.898974557887385</v>
      </c>
      <c r="I255" s="429">
        <f t="shared" si="111"/>
        <v>52.64117677290232</v>
      </c>
      <c r="J255" s="429">
        <f t="shared" si="111"/>
        <v>52.564757490414507</v>
      </c>
      <c r="K255" s="429">
        <f t="shared" si="111"/>
        <v>52.571399726411691</v>
      </c>
      <c r="L255" s="429">
        <f t="shared" si="111"/>
        <v>52.51911150834853</v>
      </c>
      <c r="M255" s="429">
        <f t="shared" si="111"/>
        <v>52.259910328711626</v>
      </c>
      <c r="N255" s="312"/>
      <c r="O255" s="312"/>
      <c r="P255" s="312"/>
    </row>
    <row r="256" spans="2:16" ht="13.15">
      <c r="B256" s="323" t="str">
        <f t="shared" si="100"/>
        <v>65 plus</v>
      </c>
      <c r="C256" s="429">
        <f t="shared" si="102"/>
        <v>13.867951885144205</v>
      </c>
      <c r="D256" s="429">
        <f t="shared" ref="D256:M256" si="112">D86-D222</f>
        <v>17.884729457089691</v>
      </c>
      <c r="E256" s="429">
        <f t="shared" si="112"/>
        <v>19.741423886832315</v>
      </c>
      <c r="F256" s="429">
        <f t="shared" si="112"/>
        <v>20.417947684094081</v>
      </c>
      <c r="G256" s="429">
        <f t="shared" si="112"/>
        <v>20.669453876537631</v>
      </c>
      <c r="H256" s="429">
        <f t="shared" si="112"/>
        <v>20.728572606466685</v>
      </c>
      <c r="I256" s="429">
        <f t="shared" si="112"/>
        <v>20.644664975821051</v>
      </c>
      <c r="J256" s="429">
        <f t="shared" si="112"/>
        <v>20.570854951895189</v>
      </c>
      <c r="K256" s="429">
        <f t="shared" si="112"/>
        <v>20.527282720275807</v>
      </c>
      <c r="L256" s="429">
        <f t="shared" si="112"/>
        <v>20.480189758277277</v>
      </c>
      <c r="M256" s="429">
        <f t="shared" si="112"/>
        <v>20.37271201876213</v>
      </c>
      <c r="N256" s="312"/>
      <c r="O256" s="312"/>
      <c r="P256" s="312"/>
    </row>
    <row r="257" spans="1:16" ht="13.15">
      <c r="B257" s="323" t="str">
        <f t="shared" si="100"/>
        <v>Total</v>
      </c>
      <c r="C257" s="429">
        <f>SUM(C247:C256)</f>
        <v>3169.8659442971421</v>
      </c>
      <c r="D257" s="429">
        <f t="shared" ref="D257:M257" si="113">SUM(D247:D256)</f>
        <v>3185.4686885053011</v>
      </c>
      <c r="E257" s="429">
        <f t="shared" si="113"/>
        <v>3193.3811229629737</v>
      </c>
      <c r="F257" s="429">
        <f t="shared" si="113"/>
        <v>3182.482117125945</v>
      </c>
      <c r="G257" s="429">
        <f t="shared" si="113"/>
        <v>3186.9553027503457</v>
      </c>
      <c r="H257" s="429">
        <f t="shared" si="113"/>
        <v>3191.9316825807796</v>
      </c>
      <c r="I257" s="429">
        <f t="shared" si="113"/>
        <v>3180.593239944551</v>
      </c>
      <c r="J257" s="429">
        <f t="shared" si="113"/>
        <v>3171.1622457618641</v>
      </c>
      <c r="K257" s="429">
        <f t="shared" si="113"/>
        <v>3164.0819442544257</v>
      </c>
      <c r="L257" s="429">
        <f t="shared" si="113"/>
        <v>3153.5739758867171</v>
      </c>
      <c r="M257" s="429">
        <f t="shared" si="113"/>
        <v>3130.9820806628582</v>
      </c>
      <c r="N257" s="312"/>
      <c r="O257" s="312"/>
      <c r="P257" s="312"/>
    </row>
    <row r="258" spans="1:16">
      <c r="A258" s="1080">
        <f>SUM(C258:M258)</f>
        <v>0</v>
      </c>
      <c r="B258" s="1080"/>
      <c r="C258" s="1080">
        <f t="shared" ref="C258:M258" si="114">SUM(C247:C256)-C257</f>
        <v>0</v>
      </c>
      <c r="D258" s="1080">
        <f t="shared" si="114"/>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6" ht="13.15">
      <c r="B260" s="326" t="s">
        <v>47</v>
      </c>
      <c r="C260" s="314"/>
      <c r="D260" s="314"/>
      <c r="E260" s="314"/>
      <c r="F260" s="314"/>
      <c r="G260" s="314"/>
      <c r="H260" s="324"/>
      <c r="I260" s="314"/>
      <c r="J260" s="314"/>
      <c r="K260" s="314"/>
      <c r="L260" s="314"/>
    </row>
    <row r="261" spans="1:16">
      <c r="C261" s="314"/>
      <c r="D261" s="314"/>
      <c r="E261" s="314"/>
      <c r="F261" s="314"/>
      <c r="G261" s="314"/>
      <c r="H261" s="324"/>
      <c r="I261" s="314"/>
      <c r="J261" s="314"/>
      <c r="K261" s="314"/>
      <c r="L261" s="314"/>
    </row>
    <row r="262" spans="1:16"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6" ht="13.15">
      <c r="B263" s="323" t="str">
        <f t="shared" si="115"/>
        <v>20-24</v>
      </c>
      <c r="C263" s="429">
        <f t="shared" ref="C263:C272" si="117">C93-C229</f>
        <v>259.72304801401413</v>
      </c>
      <c r="D263" s="429">
        <f t="shared" ref="D263:M263" si="118">D93-D229</f>
        <v>362.65143373507397</v>
      </c>
      <c r="E263" s="429">
        <f t="shared" si="118"/>
        <v>432.33781573832869</v>
      </c>
      <c r="F263" s="429">
        <f t="shared" si="118"/>
        <v>479.79987186635748</v>
      </c>
      <c r="G263" s="429">
        <f t="shared" si="118"/>
        <v>519.05899695500966</v>
      </c>
      <c r="H263" s="429">
        <f t="shared" si="118"/>
        <v>546.88898335126396</v>
      </c>
      <c r="I263" s="429">
        <f t="shared" si="118"/>
        <v>559.24886644069204</v>
      </c>
      <c r="J263" s="429">
        <f t="shared" si="118"/>
        <v>568.10891081828345</v>
      </c>
      <c r="K263" s="429">
        <f t="shared" si="118"/>
        <v>574.83767051202926</v>
      </c>
      <c r="L263" s="429">
        <f t="shared" si="118"/>
        <v>577.5980390284966</v>
      </c>
      <c r="M263" s="429">
        <f t="shared" si="118"/>
        <v>573.47733399208551</v>
      </c>
      <c r="N263" s="352"/>
      <c r="O263" s="352"/>
      <c r="P263" s="352"/>
    </row>
    <row r="264" spans="1:16" ht="13.15">
      <c r="B264" s="323" t="str">
        <f t="shared" si="115"/>
        <v>25-29</v>
      </c>
      <c r="C264" s="429">
        <f t="shared" si="117"/>
        <v>1071.3027884779574</v>
      </c>
      <c r="D264" s="429">
        <f t="shared" ref="D264:M264" si="119">D94-D230</f>
        <v>1050.9046577746014</v>
      </c>
      <c r="E264" s="429">
        <f t="shared" si="119"/>
        <v>1053.8232690793241</v>
      </c>
      <c r="F264" s="429">
        <f t="shared" si="119"/>
        <v>1067.9547426613221</v>
      </c>
      <c r="G264" s="429">
        <f t="shared" si="119"/>
        <v>1095.7191327076755</v>
      </c>
      <c r="H264" s="429">
        <f t="shared" si="119"/>
        <v>1123.5520651700733</v>
      </c>
      <c r="I264" s="429">
        <f t="shared" si="119"/>
        <v>1138.8634111061795</v>
      </c>
      <c r="J264" s="429">
        <f t="shared" si="119"/>
        <v>1152.3577902040554</v>
      </c>
      <c r="K264" s="429">
        <f t="shared" si="119"/>
        <v>1164.3117349131865</v>
      </c>
      <c r="L264" s="429">
        <f t="shared" si="119"/>
        <v>1171.3555811850761</v>
      </c>
      <c r="M264" s="429">
        <f t="shared" si="119"/>
        <v>1168.5262407358991</v>
      </c>
      <c r="N264" s="352"/>
      <c r="O264" s="352"/>
      <c r="P264" s="352"/>
    </row>
    <row r="265" spans="1:16" ht="13.15">
      <c r="B265" s="323" t="str">
        <f t="shared" si="115"/>
        <v>30-34</v>
      </c>
      <c r="C265" s="429">
        <f t="shared" si="117"/>
        <v>1360.5705136250901</v>
      </c>
      <c r="D265" s="429">
        <f t="shared" ref="D265:M265" si="120">D95-D231</f>
        <v>1339.0727385715927</v>
      </c>
      <c r="E265" s="429">
        <f t="shared" si="120"/>
        <v>1319.128058888793</v>
      </c>
      <c r="F265" s="429">
        <f t="shared" si="120"/>
        <v>1305.0286223531946</v>
      </c>
      <c r="G265" s="429">
        <f t="shared" si="120"/>
        <v>1303.5404331391085</v>
      </c>
      <c r="H265" s="429">
        <f t="shared" si="120"/>
        <v>1308.4619510216698</v>
      </c>
      <c r="I265" s="429">
        <f t="shared" si="120"/>
        <v>1311.2487578905593</v>
      </c>
      <c r="J265" s="429">
        <f t="shared" si="120"/>
        <v>1316.4180004745219</v>
      </c>
      <c r="K265" s="429">
        <f t="shared" si="120"/>
        <v>1323.1978128731994</v>
      </c>
      <c r="L265" s="429">
        <f t="shared" si="120"/>
        <v>1328.6456030446311</v>
      </c>
      <c r="M265" s="429">
        <f t="shared" si="120"/>
        <v>1328.5677349044199</v>
      </c>
      <c r="N265" s="352"/>
      <c r="O265" s="352"/>
      <c r="P265" s="352"/>
    </row>
    <row r="266" spans="1:16" ht="13.15">
      <c r="B266" s="323" t="str">
        <f t="shared" si="115"/>
        <v>35-39</v>
      </c>
      <c r="C266" s="429">
        <f t="shared" si="117"/>
        <v>1377.2506289224209</v>
      </c>
      <c r="D266" s="429">
        <f t="shared" ref="D266:M266" si="121">D96-D232</f>
        <v>1349.6419025202808</v>
      </c>
      <c r="E266" s="429">
        <f t="shared" si="121"/>
        <v>1325.1237619730045</v>
      </c>
      <c r="F266" s="429">
        <f t="shared" si="121"/>
        <v>1303.5181156111289</v>
      </c>
      <c r="G266" s="429">
        <f t="shared" si="121"/>
        <v>1289.5629010508251</v>
      </c>
      <c r="H266" s="429">
        <f t="shared" si="121"/>
        <v>1279.9060638710405</v>
      </c>
      <c r="I266" s="429">
        <f t="shared" si="121"/>
        <v>1269.9131094608488</v>
      </c>
      <c r="J266" s="429">
        <f t="shared" si="121"/>
        <v>1263.4822797334045</v>
      </c>
      <c r="K266" s="429">
        <f t="shared" si="121"/>
        <v>1260.196997121423</v>
      </c>
      <c r="L266" s="429">
        <f t="shared" si="121"/>
        <v>1257.9671053107129</v>
      </c>
      <c r="M266" s="429">
        <f t="shared" si="121"/>
        <v>1253.764167890884</v>
      </c>
      <c r="N266" s="352"/>
      <c r="O266" s="352"/>
      <c r="P266" s="352"/>
    </row>
    <row r="267" spans="1:16" ht="13.15">
      <c r="B267" s="323" t="str">
        <f t="shared" si="115"/>
        <v>40-44</v>
      </c>
      <c r="C267" s="429">
        <f t="shared" si="117"/>
        <v>1309.96498199704</v>
      </c>
      <c r="D267" s="429">
        <f t="shared" ref="D267:M267" si="122">D97-D233</f>
        <v>1289.1712832188966</v>
      </c>
      <c r="E267" s="429">
        <f t="shared" si="122"/>
        <v>1268.436038481992</v>
      </c>
      <c r="F267" s="429">
        <f t="shared" si="122"/>
        <v>1248.6414695058554</v>
      </c>
      <c r="G267" s="429">
        <f t="shared" si="122"/>
        <v>1233.7329036109629</v>
      </c>
      <c r="H267" s="429">
        <f t="shared" si="122"/>
        <v>1220.9395268626804</v>
      </c>
      <c r="I267" s="429">
        <f t="shared" si="122"/>
        <v>1206.7582778582071</v>
      </c>
      <c r="J267" s="429">
        <f t="shared" si="122"/>
        <v>1194.8873524038834</v>
      </c>
      <c r="K267" s="429">
        <f t="shared" si="122"/>
        <v>1185.4561864682096</v>
      </c>
      <c r="L267" s="429">
        <f t="shared" si="122"/>
        <v>1177.152268972842</v>
      </c>
      <c r="M267" s="429">
        <f t="shared" si="122"/>
        <v>1167.8461803203718</v>
      </c>
      <c r="N267" s="352"/>
      <c r="O267" s="352"/>
      <c r="P267" s="352"/>
    </row>
    <row r="268" spans="1:16" ht="13.15">
      <c r="B268" s="323" t="str">
        <f t="shared" si="115"/>
        <v>45-49</v>
      </c>
      <c r="C268" s="429">
        <f t="shared" si="117"/>
        <v>953.62429664904516</v>
      </c>
      <c r="D268" s="429">
        <f t="shared" ref="D268:M268" si="123">D98-D234</f>
        <v>1003.5184791400251</v>
      </c>
      <c r="E268" s="429">
        <f t="shared" si="123"/>
        <v>1035.2692086103275</v>
      </c>
      <c r="F268" s="429">
        <f t="shared" si="123"/>
        <v>1054.1805301722807</v>
      </c>
      <c r="G268" s="429">
        <f t="shared" si="123"/>
        <v>1067.1851739653221</v>
      </c>
      <c r="H268" s="429">
        <f t="shared" si="123"/>
        <v>1074.3536021095897</v>
      </c>
      <c r="I268" s="429">
        <f t="shared" si="123"/>
        <v>1074.4619892713015</v>
      </c>
      <c r="J268" s="429">
        <f t="shared" si="123"/>
        <v>1072.1704882271099</v>
      </c>
      <c r="K268" s="429">
        <f t="shared" si="123"/>
        <v>1068.6682003536703</v>
      </c>
      <c r="L268" s="429">
        <f t="shared" si="123"/>
        <v>1063.6754590829164</v>
      </c>
      <c r="M268" s="429">
        <f t="shared" si="123"/>
        <v>1056.0557776895239</v>
      </c>
      <c r="N268" s="352"/>
      <c r="O268" s="352"/>
      <c r="P268" s="352"/>
    </row>
    <row r="269" spans="1:16" ht="13.15">
      <c r="B269" s="323" t="str">
        <f t="shared" si="115"/>
        <v>50-54</v>
      </c>
      <c r="C269" s="429">
        <f t="shared" si="117"/>
        <v>630.22766641922453</v>
      </c>
      <c r="D269" s="429">
        <f t="shared" ref="D269:M269" si="124">D99-D235</f>
        <v>667.77965055090988</v>
      </c>
      <c r="E269" s="429">
        <f t="shared" si="124"/>
        <v>702.52997805704217</v>
      </c>
      <c r="F269" s="429">
        <f t="shared" si="124"/>
        <v>732.30042470915771</v>
      </c>
      <c r="G269" s="429">
        <f t="shared" si="124"/>
        <v>758.67503927192013</v>
      </c>
      <c r="H269" s="429">
        <f t="shared" si="124"/>
        <v>779.81262020999827</v>
      </c>
      <c r="I269" s="429">
        <f t="shared" si="124"/>
        <v>793.8596882122049</v>
      </c>
      <c r="J269" s="429">
        <f t="shared" si="124"/>
        <v>803.8760689091464</v>
      </c>
      <c r="K269" s="429">
        <f t="shared" si="124"/>
        <v>810.72066404897942</v>
      </c>
      <c r="L269" s="429">
        <f t="shared" si="124"/>
        <v>814.34437302283129</v>
      </c>
      <c r="M269" s="429">
        <f t="shared" si="124"/>
        <v>814.14679886258375</v>
      </c>
      <c r="N269" s="352"/>
      <c r="O269" s="352"/>
      <c r="P269" s="352"/>
    </row>
    <row r="270" spans="1:16" ht="13.15">
      <c r="B270" s="323" t="str">
        <f t="shared" si="115"/>
        <v>55-59</v>
      </c>
      <c r="C270" s="429">
        <f t="shared" si="117"/>
        <v>358.60867087314671</v>
      </c>
      <c r="D270" s="429">
        <f t="shared" ref="D270:M270" si="125">D100-D236</f>
        <v>345.59882923729418</v>
      </c>
      <c r="E270" s="429">
        <f t="shared" si="125"/>
        <v>343.24039448071829</v>
      </c>
      <c r="F270" s="429">
        <f t="shared" si="125"/>
        <v>347.02773948095836</v>
      </c>
      <c r="G270" s="429">
        <f t="shared" si="125"/>
        <v>355.04562807878466</v>
      </c>
      <c r="H270" s="429">
        <f t="shared" si="125"/>
        <v>364.11267508918763</v>
      </c>
      <c r="I270" s="429">
        <f t="shared" si="125"/>
        <v>371.70001628728858</v>
      </c>
      <c r="J270" s="429">
        <f t="shared" si="125"/>
        <v>378.51857914006916</v>
      </c>
      <c r="K270" s="429">
        <f t="shared" si="125"/>
        <v>384.30110008649444</v>
      </c>
      <c r="L270" s="429">
        <f t="shared" si="125"/>
        <v>388.54020972046675</v>
      </c>
      <c r="M270" s="429">
        <f t="shared" si="125"/>
        <v>390.63467432451068</v>
      </c>
      <c r="N270" s="352"/>
      <c r="O270" s="352"/>
      <c r="P270" s="352"/>
    </row>
    <row r="271" spans="1:16" ht="13.15">
      <c r="B271" s="323" t="str">
        <f t="shared" si="115"/>
        <v>60-64</v>
      </c>
      <c r="C271" s="429">
        <f t="shared" si="117"/>
        <v>130.74588693141828</v>
      </c>
      <c r="D271" s="429">
        <f t="shared" ref="D271:M271" si="126">D101-D237</f>
        <v>132.10718110567228</v>
      </c>
      <c r="E271" s="429">
        <f t="shared" si="126"/>
        <v>131.0682414950227</v>
      </c>
      <c r="F271" s="429">
        <f t="shared" si="126"/>
        <v>130.20744090796575</v>
      </c>
      <c r="G271" s="429">
        <f t="shared" si="126"/>
        <v>130.79899934475822</v>
      </c>
      <c r="H271" s="429">
        <f t="shared" si="126"/>
        <v>132.27148772208906</v>
      </c>
      <c r="I271" s="429">
        <f t="shared" si="126"/>
        <v>133.75142141826007</v>
      </c>
      <c r="J271" s="429">
        <f t="shared" si="126"/>
        <v>135.58780989412935</v>
      </c>
      <c r="K271" s="429">
        <f t="shared" si="126"/>
        <v>137.53134307554276</v>
      </c>
      <c r="L271" s="429">
        <f t="shared" si="126"/>
        <v>139.19675171324468</v>
      </c>
      <c r="M271" s="429">
        <f t="shared" si="126"/>
        <v>140.18073893768761</v>
      </c>
      <c r="N271" s="352"/>
      <c r="O271" s="352"/>
      <c r="P271" s="352"/>
    </row>
    <row r="272" spans="1:16" ht="13.15">
      <c r="B272" s="323" t="str">
        <f t="shared" si="115"/>
        <v>65 plus</v>
      </c>
      <c r="C272" s="429">
        <f t="shared" si="117"/>
        <v>29.705498164446539</v>
      </c>
      <c r="D272" s="429">
        <f t="shared" ref="D272:M272" si="127">D102-D238</f>
        <v>42.575523941698989</v>
      </c>
      <c r="E272" s="429">
        <f t="shared" si="127"/>
        <v>51.171280250273767</v>
      </c>
      <c r="F272" s="429">
        <f t="shared" si="127"/>
        <v>56.665873754116603</v>
      </c>
      <c r="G272" s="429">
        <f t="shared" si="127"/>
        <v>60.376265093586092</v>
      </c>
      <c r="H272" s="429">
        <f t="shared" si="127"/>
        <v>62.919837847644999</v>
      </c>
      <c r="I272" s="429">
        <f t="shared" si="127"/>
        <v>64.566533462988986</v>
      </c>
      <c r="J272" s="429">
        <f t="shared" si="127"/>
        <v>65.853341786195386</v>
      </c>
      <c r="K272" s="429">
        <f t="shared" si="127"/>
        <v>66.959199820305628</v>
      </c>
      <c r="L272" s="429">
        <f t="shared" si="127"/>
        <v>67.879380860147734</v>
      </c>
      <c r="M272" s="429">
        <f t="shared" si="127"/>
        <v>68.506707323127785</v>
      </c>
      <c r="N272" s="352"/>
      <c r="O272" s="352"/>
      <c r="P272" s="352"/>
    </row>
    <row r="273" spans="1:16" ht="13.15">
      <c r="B273" s="323" t="str">
        <f t="shared" si="115"/>
        <v>Total</v>
      </c>
      <c r="C273" s="429">
        <f>SUM(C263:C272)</f>
        <v>7481.7239800738043</v>
      </c>
      <c r="D273" s="429">
        <f t="shared" ref="D273:M273" si="128">SUM(D263:D272)</f>
        <v>7583.0216797960466</v>
      </c>
      <c r="E273" s="429">
        <f t="shared" si="128"/>
        <v>7662.1280470548254</v>
      </c>
      <c r="F273" s="429">
        <f t="shared" si="128"/>
        <v>7725.3248310223371</v>
      </c>
      <c r="G273" s="429">
        <f t="shared" si="128"/>
        <v>7813.6954732179529</v>
      </c>
      <c r="H273" s="429">
        <f t="shared" si="128"/>
        <v>7893.2188132552374</v>
      </c>
      <c r="I273" s="429">
        <f t="shared" si="128"/>
        <v>7924.3720714085312</v>
      </c>
      <c r="J273" s="429">
        <f t="shared" si="128"/>
        <v>7951.2606215907981</v>
      </c>
      <c r="K273" s="429">
        <f t="shared" si="128"/>
        <v>7976.1809092730409</v>
      </c>
      <c r="L273" s="429">
        <f t="shared" si="128"/>
        <v>7986.3547719413646</v>
      </c>
      <c r="M273" s="429">
        <f t="shared" si="128"/>
        <v>7961.7063549810928</v>
      </c>
      <c r="N273" s="352"/>
      <c r="O273" s="352"/>
      <c r="P273" s="352"/>
    </row>
    <row r="274" spans="1:16">
      <c r="A274" s="1080">
        <f>SUM(C274:M274)</f>
        <v>0</v>
      </c>
      <c r="B274" s="1080"/>
      <c r="C274" s="1080">
        <f t="shared" ref="C274:M274" si="129">SUM(C263:C272)-C273</f>
        <v>0</v>
      </c>
      <c r="D274" s="1080">
        <f t="shared" si="129"/>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6" ht="15">
      <c r="B275" s="325"/>
      <c r="H275" s="312"/>
    </row>
    <row r="276" spans="1:16" ht="15">
      <c r="B276" s="325" t="s">
        <v>506</v>
      </c>
      <c r="H276" s="312"/>
    </row>
    <row r="277" spans="1:16" ht="15">
      <c r="B277" s="325"/>
      <c r="H277" s="312"/>
    </row>
    <row r="278" spans="1:16"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6" ht="13.15">
      <c r="B279" s="311" t="s">
        <v>193</v>
      </c>
      <c r="C279" s="429">
        <f>C223+C239</f>
        <v>1453.1500756290536</v>
      </c>
      <c r="D279" s="429">
        <f t="shared" ref="D279:M279" si="131">D223+D239</f>
        <v>1503.6780143358428</v>
      </c>
      <c r="E279" s="429">
        <f t="shared" si="131"/>
        <v>1532.8224513663513</v>
      </c>
      <c r="F279" s="429">
        <f t="shared" si="131"/>
        <v>1570.5173250830544</v>
      </c>
      <c r="G279" s="429">
        <f t="shared" si="131"/>
        <v>1590.8990968814494</v>
      </c>
      <c r="H279" s="429">
        <f t="shared" si="131"/>
        <v>1609.0554358395348</v>
      </c>
      <c r="I279" s="429">
        <f t="shared" si="131"/>
        <v>1616.301904295525</v>
      </c>
      <c r="J279" s="429">
        <f t="shared" si="131"/>
        <v>1622.6080953169217</v>
      </c>
      <c r="K279" s="429">
        <f t="shared" si="131"/>
        <v>1628.3558625677003</v>
      </c>
      <c r="L279" s="429">
        <f t="shared" si="131"/>
        <v>1630.6497101617933</v>
      </c>
      <c r="M279" s="429">
        <f t="shared" si="131"/>
        <v>1625.1321216504002</v>
      </c>
    </row>
    <row r="280" spans="1:16" ht="13.15">
      <c r="B280" s="311" t="s">
        <v>194</v>
      </c>
      <c r="C280" s="429">
        <f>C155+C171</f>
        <v>267.97827336328777</v>
      </c>
      <c r="D280" s="429">
        <f t="shared" ref="D280:M280" si="132">D155+D171</f>
        <v>272.56120777706019</v>
      </c>
      <c r="E280" s="429">
        <f t="shared" si="132"/>
        <v>276.23333139699429</v>
      </c>
      <c r="F280" s="429">
        <f t="shared" si="132"/>
        <v>280.00566128198045</v>
      </c>
      <c r="G280" s="429">
        <f t="shared" si="132"/>
        <v>284.65444133019548</v>
      </c>
      <c r="H280" s="429">
        <f t="shared" si="132"/>
        <v>289.3932416031904</v>
      </c>
      <c r="I280" s="429">
        <f t="shared" si="132"/>
        <v>292.869097916013</v>
      </c>
      <c r="J280" s="429">
        <f t="shared" si="132"/>
        <v>296.0819976402471</v>
      </c>
      <c r="K280" s="429">
        <f t="shared" si="132"/>
        <v>298.93853329679365</v>
      </c>
      <c r="L280" s="429">
        <f t="shared" si="132"/>
        <v>301.00078135843523</v>
      </c>
      <c r="M280" s="429">
        <f t="shared" si="132"/>
        <v>301.68930062312677</v>
      </c>
    </row>
    <row r="281" spans="1:16" ht="13.15">
      <c r="B281" s="311" t="s">
        <v>507</v>
      </c>
      <c r="C281" s="429">
        <f>C189+C205</f>
        <v>4.825514357900575</v>
      </c>
      <c r="D281" s="429">
        <f t="shared" ref="D281:M281" si="133">D189+D205</f>
        <v>4.923590262894411</v>
      </c>
      <c r="E281" s="429">
        <f t="shared" si="133"/>
        <v>4.9894064628423269</v>
      </c>
      <c r="F281" s="429">
        <f t="shared" si="133"/>
        <v>5.0365683365874538</v>
      </c>
      <c r="G281" s="429">
        <f t="shared" si="133"/>
        <v>5.0814988769310361</v>
      </c>
      <c r="H281" s="429">
        <f t="shared" si="133"/>
        <v>5.117807913292868</v>
      </c>
      <c r="I281" s="429">
        <f t="shared" si="133"/>
        <v>5.1253909754219142</v>
      </c>
      <c r="J281" s="429">
        <f t="shared" si="133"/>
        <v>5.1291740793369751</v>
      </c>
      <c r="K281" s="429">
        <f t="shared" si="133"/>
        <v>5.131100084561381</v>
      </c>
      <c r="L281" s="429">
        <f t="shared" si="133"/>
        <v>5.1248339391518334</v>
      </c>
      <c r="M281" s="429">
        <f t="shared" si="133"/>
        <v>5.0999590278194873</v>
      </c>
    </row>
    <row r="282" spans="1:16" ht="13.15">
      <c r="B282" s="311" t="s">
        <v>195</v>
      </c>
      <c r="C282" s="429">
        <f>C121+C137</f>
        <v>1180.3462879078656</v>
      </c>
      <c r="D282" s="429">
        <f t="shared" ref="D282:M282" si="134">D121+D137</f>
        <v>1226.1932162958881</v>
      </c>
      <c r="E282" s="429">
        <f t="shared" si="134"/>
        <v>1251.5997135065145</v>
      </c>
      <c r="F282" s="429">
        <f t="shared" si="134"/>
        <v>1285.4750954644865</v>
      </c>
      <c r="G282" s="429">
        <f t="shared" si="134"/>
        <v>1301.1631566743226</v>
      </c>
      <c r="H282" s="429">
        <f t="shared" si="134"/>
        <v>1314.5443863230516</v>
      </c>
      <c r="I282" s="429">
        <f t="shared" si="134"/>
        <v>1318.3074154040901</v>
      </c>
      <c r="J282" s="429">
        <f t="shared" si="134"/>
        <v>1321.3969235973373</v>
      </c>
      <c r="K282" s="429">
        <f t="shared" si="134"/>
        <v>1324.2862291863455</v>
      </c>
      <c r="L282" s="429">
        <f t="shared" si="134"/>
        <v>1324.5240948642063</v>
      </c>
      <c r="M282" s="429">
        <f t="shared" si="134"/>
        <v>1318.3428619994538</v>
      </c>
    </row>
    <row r="283" spans="1:16">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6" ht="15">
      <c r="B284" s="325"/>
      <c r="H284" s="312"/>
    </row>
    <row r="285" spans="1:16" ht="15">
      <c r="B285" s="325" t="s">
        <v>265</v>
      </c>
      <c r="F285" s="349"/>
      <c r="G285" s="349" t="s">
        <v>266</v>
      </c>
      <c r="H285" s="312"/>
    </row>
    <row r="286" spans="1:16" ht="15">
      <c r="B286" s="325"/>
      <c r="H286" s="312"/>
    </row>
    <row r="287" spans="1:16" ht="15">
      <c r="B287" s="325" t="s">
        <v>211</v>
      </c>
      <c r="H287" s="312"/>
    </row>
    <row r="288" spans="1:16"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H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1620.5784582662438</v>
      </c>
      <c r="D294" s="429">
        <f t="shared" ref="D294:M294" si="139">D36-D15+D279-D290</f>
        <v>1619.8412530828045</v>
      </c>
      <c r="E294" s="429">
        <f t="shared" si="139"/>
        <v>1622.815103213537</v>
      </c>
      <c r="F294" s="429">
        <f t="shared" si="139"/>
        <v>1683.7429247014647</v>
      </c>
      <c r="G294" s="429">
        <f t="shared" si="139"/>
        <v>1693.5551557072529</v>
      </c>
      <c r="H294" s="429">
        <f t="shared" si="139"/>
        <v>1636.1167198125895</v>
      </c>
      <c r="I294" s="429">
        <f t="shared" si="139"/>
        <v>1640.0656513165025</v>
      </c>
      <c r="J294" s="429">
        <f t="shared" si="139"/>
        <v>1646.1958487425049</v>
      </c>
      <c r="K294" s="429">
        <f t="shared" si="139"/>
        <v>1630.3156044624091</v>
      </c>
      <c r="L294" s="429">
        <f t="shared" si="139"/>
        <v>1577.8918094662695</v>
      </c>
      <c r="M294" s="429">
        <f t="shared" si="139"/>
        <v>1607.8818053456052</v>
      </c>
    </row>
    <row r="295" spans="2:13" ht="12.75" customHeight="1">
      <c r="B295" s="1472" t="s">
        <v>264</v>
      </c>
      <c r="C295" s="1473"/>
      <c r="D295" s="1473"/>
      <c r="E295" s="1473"/>
      <c r="F295" s="1473"/>
      <c r="G295" s="1473"/>
      <c r="H295" s="1473"/>
      <c r="I295" s="1473"/>
      <c r="J295" s="1473"/>
      <c r="K295" s="1473"/>
      <c r="L295" s="1473"/>
      <c r="M295" s="1473"/>
    </row>
    <row r="296" spans="2:13" ht="13.15">
      <c r="B296" s="311" t="s">
        <v>7</v>
      </c>
      <c r="C296" s="271">
        <f>IF(C294&lt;0,0,C294)</f>
        <v>1620.5784582662438</v>
      </c>
      <c r="D296" s="271">
        <f t="shared" ref="D296:M296" si="140">IF(D294&lt;0,0,D294)</f>
        <v>1619.8412530828045</v>
      </c>
      <c r="E296" s="271">
        <f t="shared" si="140"/>
        <v>1622.815103213537</v>
      </c>
      <c r="F296" s="271">
        <f t="shared" si="140"/>
        <v>1683.7429247014647</v>
      </c>
      <c r="G296" s="271">
        <f t="shared" si="140"/>
        <v>1693.5551557072529</v>
      </c>
      <c r="H296" s="271">
        <f t="shared" si="140"/>
        <v>1636.1167198125895</v>
      </c>
      <c r="I296" s="271">
        <f t="shared" si="140"/>
        <v>1640.0656513165025</v>
      </c>
      <c r="J296" s="271">
        <f t="shared" si="140"/>
        <v>1646.1958487425049</v>
      </c>
      <c r="K296" s="271">
        <f t="shared" si="140"/>
        <v>1630.3156044624091</v>
      </c>
      <c r="L296" s="271">
        <f t="shared" si="140"/>
        <v>1577.8918094662695</v>
      </c>
      <c r="M296" s="271">
        <f t="shared" si="140"/>
        <v>1607.8818053456052</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116.19484461103936</v>
      </c>
      <c r="D303" s="429">
        <f>D$296*Entrant_age_breakdowns!$K76*$G$31</f>
        <v>116.14198728636048</v>
      </c>
      <c r="E303" s="429">
        <f>E$296*Entrant_age_breakdowns!$K76*$G$31</f>
        <v>116.35521118309588</v>
      </c>
      <c r="F303" s="429">
        <f>F$296*Entrant_age_breakdowns!$K76*$G$31</f>
        <v>120.72371226625407</v>
      </c>
      <c r="G303" s="429">
        <f>G$296*Entrant_age_breakdowns!$K76*$G$31</f>
        <v>121.42724540973725</v>
      </c>
      <c r="H303" s="429">
        <f>H$296*Entrant_age_breakdowns!$K76*$G$31</f>
        <v>117.30893191529421</v>
      </c>
      <c r="I303" s="429">
        <f>I$296*Entrant_age_breakdowns!$K76*$G$31</f>
        <v>117.59206876691428</v>
      </c>
      <c r="J303" s="429">
        <f>J$296*Entrant_age_breakdowns!$K76*$G$31</f>
        <v>118.03160153604129</v>
      </c>
      <c r="K303" s="429">
        <f>K$296*Entrant_age_breakdowns!$K76*$G$31</f>
        <v>116.89299420290104</v>
      </c>
      <c r="L303" s="429">
        <f>L$296*Entrant_age_breakdowns!$K76*$G$31</f>
        <v>113.1342285088203</v>
      </c>
      <c r="M303" s="429">
        <f>M$296*Entrant_age_breakdowns!$K76*$G$31</f>
        <v>115.28449953908758</v>
      </c>
    </row>
    <row r="304" spans="2:13" ht="13.15">
      <c r="B304" s="323" t="str">
        <f t="shared" si="141"/>
        <v>25-29</v>
      </c>
      <c r="C304" s="429">
        <f>C$296*Entrant_age_breakdowns!$K77*$G$31</f>
        <v>126.15656004915084</v>
      </c>
      <c r="D304" s="429">
        <f>D$296*Entrant_age_breakdowns!$K77*$G$31</f>
        <v>126.09917111526818</v>
      </c>
      <c r="E304" s="429">
        <f>E$296*Entrant_age_breakdowns!$K77*$G$31</f>
        <v>126.33067530482545</v>
      </c>
      <c r="F304" s="429">
        <f>F$296*Entrant_age_breakdowns!$K77*$G$31</f>
        <v>131.07370044563163</v>
      </c>
      <c r="G304" s="429">
        <f>G$296*Entrant_age_breakdowns!$K77*$G$31</f>
        <v>131.83754949211482</v>
      </c>
      <c r="H304" s="429">
        <f>H$296*Entrant_age_breakdowns!$K77*$G$31</f>
        <v>127.36616123558652</v>
      </c>
      <c r="I304" s="429">
        <f>I$296*Entrant_age_breakdowns!$K77*$G$31</f>
        <v>127.67357221705568</v>
      </c>
      <c r="J304" s="429">
        <f>J$296*Entrant_age_breakdowns!$K77*$G$31</f>
        <v>128.15078738411029</v>
      </c>
      <c r="K304" s="429">
        <f>K$296*Entrant_age_breakdowns!$K77*$G$31</f>
        <v>126.91456399677709</v>
      </c>
      <c r="L304" s="429">
        <f>L$296*Entrant_age_breakdowns!$K77*$G$31</f>
        <v>122.83354859903427</v>
      </c>
      <c r="M304" s="429">
        <f>M$296*Entrant_age_breakdowns!$K77*$G$31</f>
        <v>125.16816849770481</v>
      </c>
    </row>
    <row r="305" spans="1:13" ht="13.15">
      <c r="B305" s="323" t="str">
        <f t="shared" si="141"/>
        <v>30-34</v>
      </c>
      <c r="C305" s="429">
        <f>C$296*Entrant_age_breakdowns!$K78*$G$31</f>
        <v>64.875993092115365</v>
      </c>
      <c r="D305" s="429">
        <f>D$296*Entrant_age_breakdowns!$K78*$G$31</f>
        <v>64.846480841014937</v>
      </c>
      <c r="E305" s="429">
        <f>E$296*Entrant_age_breakdowns!$K78*$G$31</f>
        <v>64.965531837623146</v>
      </c>
      <c r="F305" s="429">
        <f>F$296*Entrant_age_breakdowns!$K78*$G$31</f>
        <v>67.40463184281343</v>
      </c>
      <c r="G305" s="429">
        <f>G$296*Entrant_age_breakdowns!$K78*$G$31</f>
        <v>67.797441106507321</v>
      </c>
      <c r="H305" s="429">
        <f>H$296*Entrant_age_breakdowns!$K78*$G$31</f>
        <v>65.498030330486813</v>
      </c>
      <c r="I305" s="429">
        <f>I$296*Entrant_age_breakdowns!$K78*$G$31</f>
        <v>65.656116384057583</v>
      </c>
      <c r="J305" s="429">
        <f>J$296*Entrant_age_breakdowns!$K78*$G$31</f>
        <v>65.901524215954908</v>
      </c>
      <c r="K305" s="429">
        <f>K$296*Entrant_age_breakdowns!$K78*$G$31</f>
        <v>65.265796514552036</v>
      </c>
      <c r="L305" s="429">
        <f>L$296*Entrant_age_breakdowns!$K78*$G$31</f>
        <v>63.167134925732334</v>
      </c>
      <c r="M305" s="429">
        <f>M$296*Entrant_age_breakdowns!$K78*$G$31</f>
        <v>64.36771287712746</v>
      </c>
    </row>
    <row r="306" spans="1:13" ht="13.15">
      <c r="B306" s="323" t="str">
        <f t="shared" si="141"/>
        <v>35-39</v>
      </c>
      <c r="C306" s="429">
        <f>C$296*Entrant_age_breakdowns!$K79*$G$31</f>
        <v>49.185391445949065</v>
      </c>
      <c r="D306" s="429">
        <f>D$296*Entrant_age_breakdowns!$K79*$G$31</f>
        <v>49.163016888680026</v>
      </c>
      <c r="E306" s="429">
        <f>E$296*Entrant_age_breakdowns!$K79*$G$31</f>
        <v>49.25327477285439</v>
      </c>
      <c r="F306" s="429">
        <f>F$296*Entrant_age_breakdowns!$K79*$G$31</f>
        <v>51.102465556890031</v>
      </c>
      <c r="G306" s="429">
        <f>G$296*Entrant_age_breakdowns!$K79*$G$31</f>
        <v>51.400271825087685</v>
      </c>
      <c r="H306" s="429">
        <f>H$296*Entrant_age_breakdowns!$K79*$G$31</f>
        <v>49.656985692218491</v>
      </c>
      <c r="I306" s="429">
        <f>I$296*Entrant_age_breakdowns!$K79*$G$31</f>
        <v>49.776837798620669</v>
      </c>
      <c r="J306" s="429">
        <f>J$296*Entrant_age_breakdowns!$K79*$G$31</f>
        <v>49.962892449971186</v>
      </c>
      <c r="K306" s="429">
        <f>K$296*Entrant_age_breakdowns!$K79*$G$31</f>
        <v>49.480918851476339</v>
      </c>
      <c r="L306" s="429">
        <f>L$296*Entrant_age_breakdowns!$K79*$G$31</f>
        <v>47.889829654396756</v>
      </c>
      <c r="M306" s="429">
        <f>M$296*Entrant_age_breakdowns!$K79*$G$31</f>
        <v>48.8000414860199</v>
      </c>
    </row>
    <row r="307" spans="1:13" ht="13.15">
      <c r="B307" s="323" t="str">
        <f t="shared" si="141"/>
        <v>40-44</v>
      </c>
      <c r="C307" s="429">
        <f>C$296*Entrant_age_breakdowns!$K80*$G$31</f>
        <v>40.140981045091728</v>
      </c>
      <c r="D307" s="429">
        <f>D$296*Entrant_age_breakdowns!$K80*$G$31</f>
        <v>40.122720812676683</v>
      </c>
      <c r="E307" s="429">
        <f>E$296*Entrant_age_breakdowns!$K80*$G$31</f>
        <v>40.196381708957119</v>
      </c>
      <c r="F307" s="429">
        <f>F$296*Entrant_age_breakdowns!$K80*$G$31</f>
        <v>41.705535748979436</v>
      </c>
      <c r="G307" s="429">
        <f>G$296*Entrant_age_breakdowns!$K80*$G$31</f>
        <v>41.948580185862049</v>
      </c>
      <c r="H307" s="429">
        <f>H$296*Entrant_age_breakdowns!$K80*$G$31</f>
        <v>40.525856617776334</v>
      </c>
      <c r="I307" s="429">
        <f>I$296*Entrant_age_breakdowns!$K80*$G$31</f>
        <v>40.62366982998978</v>
      </c>
      <c r="J307" s="429">
        <f>J$296*Entrant_age_breakdowns!$K80*$G$31</f>
        <v>40.7755119931536</v>
      </c>
      <c r="K307" s="429">
        <f>K$296*Entrant_age_breakdowns!$K80*$G$31</f>
        <v>40.382165665867028</v>
      </c>
      <c r="L307" s="429">
        <f>L$296*Entrant_age_breakdowns!$K80*$G$31</f>
        <v>39.083652440223439</v>
      </c>
      <c r="M307" s="429">
        <f>M$296*Entrant_age_breakdowns!$K80*$G$31</f>
        <v>39.826490807594254</v>
      </c>
    </row>
    <row r="308" spans="1:13" ht="13.15">
      <c r="B308" s="323" t="str">
        <f t="shared" si="141"/>
        <v>45-49</v>
      </c>
      <c r="C308" s="429">
        <f>C$296*Entrant_age_breakdowns!$K81*$G$31</f>
        <v>35.907051291993632</v>
      </c>
      <c r="D308" s="429">
        <f>D$296*Entrant_age_breakdowns!$K81*$G$31</f>
        <v>35.890717084785422</v>
      </c>
      <c r="E308" s="429">
        <f>E$296*Entrant_age_breakdowns!$K81*$G$31</f>
        <v>35.956608488335945</v>
      </c>
      <c r="F308" s="429">
        <f>F$296*Entrant_age_breakdowns!$K81*$G$31</f>
        <v>37.306582258576597</v>
      </c>
      <c r="G308" s="429">
        <f>G$296*Entrant_age_breakdowns!$K81*$G$31</f>
        <v>37.523991221540754</v>
      </c>
      <c r="H308" s="429">
        <f>H$296*Entrant_age_breakdowns!$K81*$G$31</f>
        <v>36.251331540498192</v>
      </c>
      <c r="I308" s="429">
        <f>I$296*Entrant_age_breakdowns!$K81*$G$31</f>
        <v>36.338827758491412</v>
      </c>
      <c r="J308" s="429">
        <f>J$296*Entrant_age_breakdowns!$K81*$G$31</f>
        <v>36.47465414337438</v>
      </c>
      <c r="K308" s="429">
        <f>K$296*Entrant_age_breakdowns!$K81*$G$31</f>
        <v>36.122796605724005</v>
      </c>
      <c r="L308" s="429">
        <f>L$296*Entrant_age_breakdowns!$K81*$G$31</f>
        <v>34.961245996282251</v>
      </c>
      <c r="M308" s="429">
        <f>M$296*Entrant_age_breakdowns!$K81*$G$31</f>
        <v>35.625732380630495</v>
      </c>
    </row>
    <row r="309" spans="1:13" ht="13.15">
      <c r="B309" s="323" t="str">
        <f t="shared" si="141"/>
        <v>50-54</v>
      </c>
      <c r="C309" s="429">
        <f>C$296*Entrant_age_breakdowns!$K82*$G$31</f>
        <v>26.036763214458379</v>
      </c>
      <c r="D309" s="429">
        <f>D$296*Entrant_age_breakdowns!$K82*$G$31</f>
        <v>26.024919025919544</v>
      </c>
      <c r="E309" s="429">
        <f>E$296*Entrant_age_breakdowns!$K82*$G$31</f>
        <v>26.072697910856714</v>
      </c>
      <c r="F309" s="429">
        <f>F$296*Entrant_age_breakdowns!$K82*$G$31</f>
        <v>27.051584957739419</v>
      </c>
      <c r="G309" s="429">
        <f>G$296*Entrant_age_breakdowns!$K82*$G$31</f>
        <v>27.209231589409814</v>
      </c>
      <c r="H309" s="429">
        <f>H$296*Entrant_age_breakdowns!$K82*$G$31</f>
        <v>26.28640619507614</v>
      </c>
      <c r="I309" s="429">
        <f>I$296*Entrant_age_breakdowns!$K82*$G$31</f>
        <v>26.349851068104684</v>
      </c>
      <c r="J309" s="429">
        <f>J$296*Entrant_age_breakdowns!$K82*$G$31</f>
        <v>26.448340899327956</v>
      </c>
      <c r="K309" s="429">
        <f>K$296*Entrant_age_breakdowns!$K82*$G$31</f>
        <v>26.193203508108429</v>
      </c>
      <c r="L309" s="429">
        <f>L$296*Entrant_age_breakdowns!$K82*$G$31</f>
        <v>25.350945035428204</v>
      </c>
      <c r="M309" s="429">
        <f>M$296*Entrant_age_breakdowns!$K82*$G$31</f>
        <v>25.832774481901428</v>
      </c>
    </row>
    <row r="310" spans="1:13" ht="13.15">
      <c r="B310" s="323" t="str">
        <f t="shared" si="141"/>
        <v>55-59</v>
      </c>
      <c r="C310" s="429">
        <f>C$296*Entrant_age_breakdowns!$K83*$G$31</f>
        <v>15.845764514129348</v>
      </c>
      <c r="D310" s="429">
        <f>D$296*Entrant_age_breakdowns!$K83*$G$31</f>
        <v>15.838556236322255</v>
      </c>
      <c r="E310" s="429">
        <f>E$296*Entrant_age_breakdowns!$K83*$G$31</f>
        <v>15.867634081107576</v>
      </c>
      <c r="F310" s="429">
        <f>F$296*Entrant_age_breakdowns!$K83*$G$31</f>
        <v>16.463376858467139</v>
      </c>
      <c r="G310" s="429">
        <f>G$296*Entrant_age_breakdowns!$K83*$G$31</f>
        <v>16.559319329553851</v>
      </c>
      <c r="H310" s="429">
        <f>H$296*Entrant_age_breakdowns!$K83*$G$31</f>
        <v>15.997695222677553</v>
      </c>
      <c r="I310" s="429">
        <f>I$296*Entrant_age_breakdowns!$K83*$G$31</f>
        <v>16.036307261714757</v>
      </c>
      <c r="J310" s="429">
        <f>J$296*Entrant_age_breakdowns!$K83*$G$31</f>
        <v>16.096247380221257</v>
      </c>
      <c r="K310" s="429">
        <f>K$296*Entrant_age_breakdowns!$K83*$G$31</f>
        <v>15.940972817607079</v>
      </c>
      <c r="L310" s="429">
        <f>L$296*Entrant_age_breakdowns!$K83*$G$31</f>
        <v>15.428381090740286</v>
      </c>
      <c r="M310" s="429">
        <f>M$296*Entrant_age_breakdowns!$K83*$G$31</f>
        <v>15.721618613465392</v>
      </c>
    </row>
    <row r="311" spans="1:13" ht="13.15">
      <c r="B311" s="323" t="str">
        <f t="shared" si="141"/>
        <v>60-64</v>
      </c>
      <c r="C311" s="429">
        <f>C$296*Entrant_age_breakdowns!$K84*$G$31</f>
        <v>7.6385086302528178</v>
      </c>
      <c r="D311" s="429">
        <f>D$296*Entrant_age_breakdowns!$K84*$G$31</f>
        <v>7.6350338536215201</v>
      </c>
      <c r="E311" s="429">
        <f>E$296*Entrant_age_breakdowns!$K84*$G$31</f>
        <v>7.6490509348512559</v>
      </c>
      <c r="F311" s="429">
        <f>F$296*Entrant_age_breakdowns!$K84*$G$31</f>
        <v>7.9362309154835664</v>
      </c>
      <c r="G311" s="429">
        <f>G$296*Entrant_age_breakdowns!$K84*$G$31</f>
        <v>7.982480333916496</v>
      </c>
      <c r="H311" s="429">
        <f>H$296*Entrant_age_breakdowns!$K84*$G$31</f>
        <v>7.7117473829435488</v>
      </c>
      <c r="I311" s="429">
        <f>I$296*Entrant_age_breakdowns!$K84*$G$31</f>
        <v>7.7303604573177358</v>
      </c>
      <c r="J311" s="429">
        <f>J$296*Entrant_age_breakdowns!$K84*$G$31</f>
        <v>7.7592548102599377</v>
      </c>
      <c r="K311" s="429">
        <f>K$296*Entrant_age_breakdowns!$K84*$G$31</f>
        <v>7.6844041405097006</v>
      </c>
      <c r="L311" s="429">
        <f>L$296*Entrant_age_breakdowns!$K84*$G$31</f>
        <v>7.4373074273169175</v>
      </c>
      <c r="M311" s="429">
        <f>M$296*Entrant_age_breakdowns!$K84*$G$31</f>
        <v>7.5786636456333261</v>
      </c>
    </row>
    <row r="312" spans="1:13" ht="13.15">
      <c r="B312" s="323" t="str">
        <f t="shared" si="141"/>
        <v>65 plus</v>
      </c>
      <c r="C312" s="429">
        <f>C$296*Entrant_age_breakdowns!$K85*$G$31</f>
        <v>2.3642222462260909</v>
      </c>
      <c r="D312" s="429">
        <f>D$296*Entrant_age_breakdowns!$K85*$G$31</f>
        <v>2.3631467556283785</v>
      </c>
      <c r="E312" s="429">
        <f>E$296*Entrant_age_breakdowns!$K85*$G$31</f>
        <v>2.367485232793836</v>
      </c>
      <c r="F312" s="429">
        <f>F$296*Entrant_age_breakdowns!$K85*$G$31</f>
        <v>2.4563713402458363</v>
      </c>
      <c r="G312" s="429">
        <f>G$296*Entrant_age_breakdowns!$K85*$G$31</f>
        <v>2.4706861638883844</v>
      </c>
      <c r="H312" s="429">
        <f>H$296*Entrant_age_breakdowns!$K85*$G$31</f>
        <v>2.3868906356694821</v>
      </c>
      <c r="I312" s="429">
        <f>I$296*Entrant_age_breakdowns!$K85*$G$31</f>
        <v>2.3926516351834226</v>
      </c>
      <c r="J312" s="429">
        <f>J$296*Entrant_age_breakdowns!$K85*$G$31</f>
        <v>2.4015948301607386</v>
      </c>
      <c r="K312" s="429">
        <f>K$296*Entrant_age_breakdowns!$K85*$G$31</f>
        <v>2.378427530477714</v>
      </c>
      <c r="L312" s="429">
        <f>L$296*Entrant_age_breakdowns!$K85*$G$31</f>
        <v>2.3019477391234182</v>
      </c>
      <c r="M312" s="429">
        <f>M$296*Entrant_age_breakdowns!$K85*$G$31</f>
        <v>2.3456994100533213</v>
      </c>
    </row>
    <row r="313" spans="1:13" ht="13.15">
      <c r="B313" s="323" t="str">
        <f t="shared" si="141"/>
        <v>Total</v>
      </c>
      <c r="C313" s="429">
        <f t="shared" ref="C313:M313" si="143">SUM(C303:C312)</f>
        <v>484.34608014040668</v>
      </c>
      <c r="D313" s="429">
        <f t="shared" si="143"/>
        <v>484.12574990027741</v>
      </c>
      <c r="E313" s="429">
        <f t="shared" si="143"/>
        <v>485.01455145530133</v>
      </c>
      <c r="F313" s="429">
        <f t="shared" si="143"/>
        <v>503.22419219108116</v>
      </c>
      <c r="G313" s="429">
        <f t="shared" si="143"/>
        <v>506.15679665761837</v>
      </c>
      <c r="H313" s="429">
        <f t="shared" si="143"/>
        <v>488.99003676822736</v>
      </c>
      <c r="I313" s="429">
        <f t="shared" si="143"/>
        <v>490.1702631774499</v>
      </c>
      <c r="J313" s="429">
        <f t="shared" si="143"/>
        <v>492.00240964257557</v>
      </c>
      <c r="K313" s="429">
        <f t="shared" si="143"/>
        <v>487.25624383400049</v>
      </c>
      <c r="L313" s="429">
        <f t="shared" si="143"/>
        <v>471.58822141709811</v>
      </c>
      <c r="M313" s="429">
        <f t="shared" si="143"/>
        <v>480.55140173921797</v>
      </c>
    </row>
    <row r="314" spans="1:13">
      <c r="A314" s="1080">
        <f>SUM(C314:M314)</f>
        <v>0</v>
      </c>
      <c r="B314" s="1080"/>
      <c r="C314" s="1080">
        <f t="shared" ref="C314:M314" si="144">SUM(C303:C312)-C313</f>
        <v>0</v>
      </c>
      <c r="D314" s="1080">
        <f t="shared" si="144"/>
        <v>0</v>
      </c>
      <c r="E314" s="1080">
        <f t="shared" si="144"/>
        <v>0</v>
      </c>
      <c r="F314" s="1080">
        <f t="shared" si="144"/>
        <v>0</v>
      </c>
      <c r="G314" s="1080">
        <f t="shared" si="144"/>
        <v>0</v>
      </c>
      <c r="H314" s="1080">
        <f t="shared" si="144"/>
        <v>0</v>
      </c>
      <c r="I314" s="1080">
        <f t="shared" si="144"/>
        <v>0</v>
      </c>
      <c r="J314" s="1080">
        <f t="shared" si="144"/>
        <v>0</v>
      </c>
      <c r="K314" s="1080">
        <f t="shared" si="144"/>
        <v>0</v>
      </c>
      <c r="L314" s="1080">
        <f t="shared" si="144"/>
        <v>0</v>
      </c>
      <c r="M314" s="1080">
        <f t="shared" si="144"/>
        <v>0</v>
      </c>
    </row>
    <row r="316" spans="1:13" ht="13.15">
      <c r="B316" s="326" t="s">
        <v>47</v>
      </c>
      <c r="H316" s="310"/>
    </row>
    <row r="317" spans="1:13">
      <c r="H317" s="310"/>
    </row>
    <row r="318" spans="1:13" ht="13.15">
      <c r="B318" s="323" t="str">
        <f t="shared" ref="B318:B329" si="145">B302</f>
        <v>Age group</v>
      </c>
      <c r="C318" s="323" t="str">
        <f>C293</f>
        <v>2019/20</v>
      </c>
      <c r="D318" s="323" t="str">
        <f t="shared" ref="D318:M318" si="146">D302</f>
        <v>2020/21</v>
      </c>
      <c r="E318" s="323" t="str">
        <f t="shared" si="146"/>
        <v>2021/22</v>
      </c>
      <c r="F318" s="323" t="str">
        <f t="shared" si="146"/>
        <v>2022/23</v>
      </c>
      <c r="G318" s="323" t="str">
        <f t="shared" si="146"/>
        <v>2023/24</v>
      </c>
      <c r="H318" s="323" t="str">
        <f t="shared" si="146"/>
        <v>2024/25</v>
      </c>
      <c r="I318" s="323" t="str">
        <f t="shared" si="146"/>
        <v>2025/26</v>
      </c>
      <c r="J318" s="323" t="str">
        <f t="shared" si="146"/>
        <v>2026/27</v>
      </c>
      <c r="K318" s="323" t="str">
        <f t="shared" si="146"/>
        <v>2027/28</v>
      </c>
      <c r="L318" s="323" t="str">
        <f t="shared" si="146"/>
        <v>2028/29</v>
      </c>
      <c r="M318" s="323" t="str">
        <f t="shared" si="146"/>
        <v>2029/30</v>
      </c>
    </row>
    <row r="319" spans="1:13" ht="13.15">
      <c r="B319" s="323" t="str">
        <f t="shared" si="145"/>
        <v>20-24</v>
      </c>
      <c r="C319" s="429">
        <f>C$296*Entrant_age_breakdowns!$K76*$H$31</f>
        <v>272.58266357826403</v>
      </c>
      <c r="D319" s="429">
        <f>D$296*Entrant_age_breakdowns!$K76*$H$31</f>
        <v>272.45866504460429</v>
      </c>
      <c r="E319" s="429">
        <f>E$296*Entrant_age_breakdowns!$K76*$H$31</f>
        <v>272.95886914492593</v>
      </c>
      <c r="F319" s="429">
        <f>F$296*Entrant_age_breakdowns!$K76*$H$31</f>
        <v>283.20698010955522</v>
      </c>
      <c r="G319" s="429">
        <f>G$296*Entrant_age_breakdowns!$K76*$H$31</f>
        <v>284.85740564098205</v>
      </c>
      <c r="H319" s="429">
        <f>H$296*Entrant_age_breakdowns!$K76*$H$31</f>
        <v>275.19621227630728</v>
      </c>
      <c r="I319" s="429">
        <f>I$296*Entrant_age_breakdowns!$K76*$H$31</f>
        <v>275.86042588604283</v>
      </c>
      <c r="J319" s="429">
        <f>J$296*Entrant_age_breakdowns!$K76*$H$31</f>
        <v>276.89153026369087</v>
      </c>
      <c r="K319" s="429">
        <f>K$296*Entrant_age_breakdowns!$K76*$H$31</f>
        <v>274.22045978138112</v>
      </c>
      <c r="L319" s="429">
        <f>L$296*Entrant_age_breakdowns!$K76*$H$31</f>
        <v>265.40273324550179</v>
      </c>
      <c r="M319" s="429">
        <f>M$296*Entrant_age_breakdowns!$K76*$H$31</f>
        <v>270.44707584785635</v>
      </c>
    </row>
    <row r="320" spans="1:13" ht="13.15">
      <c r="B320" s="323" t="str">
        <f t="shared" si="145"/>
        <v>25-29</v>
      </c>
      <c r="C320" s="429">
        <f>C$296*Entrant_age_breakdowns!$K77*$H$31</f>
        <v>295.95195278398461</v>
      </c>
      <c r="D320" s="429">
        <f>D$296*Entrant_age_breakdowns!$K77*$H$31</f>
        <v>295.81732350236706</v>
      </c>
      <c r="E320" s="429">
        <f>E$296*Entrant_age_breakdowns!$K77*$H$31</f>
        <v>296.36041152688557</v>
      </c>
      <c r="F320" s="429">
        <f>F$296*Entrant_age_breakdowns!$K77*$H$31</f>
        <v>307.48712227405747</v>
      </c>
      <c r="G320" s="429">
        <f>G$296*Entrant_age_breakdowns!$K77*$H$31</f>
        <v>309.27904349361836</v>
      </c>
      <c r="H320" s="429">
        <f>H$296*Entrant_age_breakdowns!$K77*$H$31</f>
        <v>298.78956846624476</v>
      </c>
      <c r="I320" s="429">
        <f>I$296*Entrant_age_breakdowns!$K77*$H$31</f>
        <v>299.51072700320543</v>
      </c>
      <c r="J320" s="429">
        <f>J$296*Entrant_age_breakdowns!$K77*$H$31</f>
        <v>300.63023090005333</v>
      </c>
      <c r="K320" s="429">
        <f>K$296*Entrant_age_breakdowns!$K77*$H$31</f>
        <v>297.73016192689846</v>
      </c>
      <c r="L320" s="429">
        <f>L$296*Entrant_age_breakdowns!$K77*$H$31</f>
        <v>288.15646654527944</v>
      </c>
      <c r="M320" s="429">
        <f>M$296*Entrant_age_breakdowns!$K77*$H$31</f>
        <v>293.63327502635019</v>
      </c>
    </row>
    <row r="321" spans="1:13" ht="13.15">
      <c r="B321" s="323" t="str">
        <f t="shared" si="145"/>
        <v>30-34</v>
      </c>
      <c r="C321" s="429">
        <f>C$296*Entrant_age_breakdowns!$K78*$H$31</f>
        <v>152.19324969649944</v>
      </c>
      <c r="D321" s="429">
        <f>D$296*Entrant_age_breakdowns!$K78*$H$31</f>
        <v>152.12401660754378</v>
      </c>
      <c r="E321" s="429">
        <f>E$296*Entrant_age_breakdowns!$K78*$H$31</f>
        <v>152.40329954703859</v>
      </c>
      <c r="F321" s="429">
        <f>F$296*Entrant_age_breakdowns!$K78*$H$31</f>
        <v>158.12520896887327</v>
      </c>
      <c r="G321" s="429">
        <f>G$296*Entrant_age_breakdowns!$K78*$H$31</f>
        <v>159.04670420159485</v>
      </c>
      <c r="H321" s="429">
        <f>H$296*Entrant_age_breakdowns!$K78*$H$31</f>
        <v>153.6524931581844</v>
      </c>
      <c r="I321" s="429">
        <f>I$296*Entrant_age_breakdowns!$K78*$H$31</f>
        <v>154.02334883341803</v>
      </c>
      <c r="J321" s="429">
        <f>J$296*Entrant_age_breakdowns!$K78*$H$31</f>
        <v>154.59905355341201</v>
      </c>
      <c r="K321" s="429">
        <f>K$296*Entrant_age_breakdowns!$K78*$H$31</f>
        <v>153.10769349575227</v>
      </c>
      <c r="L321" s="429">
        <f>L$296*Entrant_age_breakdowns!$K78*$H$31</f>
        <v>148.18442200513817</v>
      </c>
      <c r="M321" s="429">
        <f>M$296*Entrant_age_breakdowns!$K78*$H$31</f>
        <v>151.00086998886846</v>
      </c>
    </row>
    <row r="322" spans="1:13" ht="13.15">
      <c r="B322" s="323" t="str">
        <f t="shared" si="145"/>
        <v>35-39</v>
      </c>
      <c r="C322" s="429">
        <f>C$296*Entrant_age_breakdowns!$K79*$H$31</f>
        <v>115.38450827449697</v>
      </c>
      <c r="D322" s="429">
        <f>D$296*Entrant_age_breakdowns!$K79*$H$31</f>
        <v>115.33201957383909</v>
      </c>
      <c r="E322" s="429">
        <f>E$296*Entrant_age_breakdowns!$K79*$H$31</f>
        <v>115.54375645906445</v>
      </c>
      <c r="F322" s="429">
        <f>F$296*Entrant_age_breakdowns!$K79*$H$31</f>
        <v>119.88179186041241</v>
      </c>
      <c r="G322" s="429">
        <f>G$296*Entrant_age_breakdowns!$K79*$H$31</f>
        <v>120.58041860316813</v>
      </c>
      <c r="H322" s="429">
        <f>H$296*Entrant_age_breakdowns!$K79*$H$31</f>
        <v>116.49082599630829</v>
      </c>
      <c r="I322" s="429">
        <f>I$296*Entrant_age_breakdowns!$K79*$H$31</f>
        <v>116.7719882673878</v>
      </c>
      <c r="J322" s="429">
        <f>J$296*Entrant_age_breakdowns!$K79*$H$31</f>
        <v>117.20845575960759</v>
      </c>
      <c r="K322" s="429">
        <f>K$296*Entrant_age_breakdowns!$K79*$H$31</f>
        <v>116.07778901021858</v>
      </c>
      <c r="L322" s="429">
        <f>L$296*Entrant_age_breakdowns!$K79*$H$31</f>
        <v>112.34523673750483</v>
      </c>
      <c r="M322" s="429">
        <f>M$296*Entrant_age_breakdowns!$K79*$H$31</f>
        <v>114.48051189807522</v>
      </c>
    </row>
    <row r="323" spans="1:13" ht="13.15">
      <c r="B323" s="323" t="str">
        <f t="shared" si="145"/>
        <v>40-44</v>
      </c>
      <c r="C323" s="429">
        <f>C$296*Entrant_age_breakdowns!$K80*$H$31</f>
        <v>94.167134252324388</v>
      </c>
      <c r="D323" s="429">
        <f>D$296*Entrant_age_breakdowns!$K80*$H$31</f>
        <v>94.124297388039096</v>
      </c>
      <c r="E323" s="429">
        <f>E$296*Entrant_age_breakdowns!$K80*$H$31</f>
        <v>94.297099231157844</v>
      </c>
      <c r="F323" s="429">
        <f>F$296*Entrant_age_breakdowns!$K80*$H$31</f>
        <v>97.837438988538949</v>
      </c>
      <c r="G323" s="429">
        <f>G$296*Entrant_age_breakdowns!$K80*$H$31</f>
        <v>98.407599396215488</v>
      </c>
      <c r="H323" s="429">
        <f>H$296*Entrant_age_breakdowns!$K80*$H$31</f>
        <v>95.070017758901329</v>
      </c>
      <c r="I323" s="429">
        <f>I$296*Entrant_age_breakdowns!$K80*$H$31</f>
        <v>95.299478764744904</v>
      </c>
      <c r="J323" s="429">
        <f>J$296*Entrant_age_breakdowns!$K80*$H$31</f>
        <v>95.65568683419265</v>
      </c>
      <c r="K323" s="429">
        <f>K$296*Entrant_age_breakdowns!$K80*$H$31</f>
        <v>94.732931698545997</v>
      </c>
      <c r="L323" s="429">
        <f>L$296*Entrant_age_breakdowns!$K80*$H$31</f>
        <v>91.686736362407103</v>
      </c>
      <c r="M323" s="429">
        <f>M$296*Entrant_age_breakdowns!$K80*$H$31</f>
        <v>93.429368416900402</v>
      </c>
    </row>
    <row r="324" spans="1:13" ht="13.15">
      <c r="B324" s="323" t="str">
        <f t="shared" si="145"/>
        <v>45-49</v>
      </c>
      <c r="C324" s="429">
        <f>C$296*Entrant_age_breakdowns!$K81*$H$31</f>
        <v>84.234715534729276</v>
      </c>
      <c r="D324" s="429">
        <f>D$296*Entrant_age_breakdowns!$K81*$H$31</f>
        <v>84.196396952496499</v>
      </c>
      <c r="E324" s="429">
        <f>E$296*Entrant_age_breakdowns!$K81*$H$31</f>
        <v>84.350972263878305</v>
      </c>
      <c r="F324" s="429">
        <f>F$296*Entrant_age_breakdowns!$K81*$H$31</f>
        <v>87.517889413127008</v>
      </c>
      <c r="G324" s="429">
        <f>G$296*Entrant_age_breakdowns!$K81*$H$31</f>
        <v>88.027911302729223</v>
      </c>
      <c r="H324" s="429">
        <f>H$296*Entrant_age_breakdowns!$K81*$H$31</f>
        <v>85.042366058888973</v>
      </c>
      <c r="I324" s="429">
        <f>I$296*Entrant_age_breakdowns!$K81*$H$31</f>
        <v>85.247624323431197</v>
      </c>
      <c r="J324" s="429">
        <f>J$296*Entrant_age_breakdowns!$K81*$H$31</f>
        <v>85.566260816294061</v>
      </c>
      <c r="K324" s="429">
        <f>K$296*Entrant_age_breakdowns!$K81*$H$31</f>
        <v>84.740834652733298</v>
      </c>
      <c r="L324" s="429">
        <f>L$296*Entrant_age_breakdowns!$K81*$H$31</f>
        <v>82.015941306023592</v>
      </c>
      <c r="M324" s="429">
        <f>M$296*Entrant_age_breakdowns!$K81*$H$31</f>
        <v>83.57476664946681</v>
      </c>
    </row>
    <row r="325" spans="1:13" ht="13.15">
      <c r="B325" s="323" t="str">
        <f t="shared" si="145"/>
        <v>50-54</v>
      </c>
      <c r="C325" s="429">
        <f>C$296*Entrant_age_breakdowns!$K82*$H$31</f>
        <v>61.079906700777549</v>
      </c>
      <c r="D325" s="429">
        <f>D$296*Entrant_age_breakdowns!$K82*$H$31</f>
        <v>61.052121298846458</v>
      </c>
      <c r="E325" s="429">
        <f>E$296*Entrant_age_breakdowns!$K82*$H$31</f>
        <v>61.16420626924743</v>
      </c>
      <c r="F325" s="429">
        <f>F$296*Entrant_age_breakdowns!$K82*$H$31</f>
        <v>63.460587313301062</v>
      </c>
      <c r="G325" s="429">
        <f>G$296*Entrant_age_breakdowns!$K82*$H$31</f>
        <v>63.830412144245194</v>
      </c>
      <c r="H325" s="429">
        <f>H$296*Entrant_age_breakdowns!$K82*$H$31</f>
        <v>61.665546699076934</v>
      </c>
      <c r="I325" s="429">
        <f>I$296*Entrant_age_breakdowns!$K82*$H$31</f>
        <v>61.814382669712266</v>
      </c>
      <c r="J325" s="429">
        <f>J$296*Entrant_age_breakdowns!$K82*$H$31</f>
        <v>62.045430962948359</v>
      </c>
      <c r="K325" s="429">
        <f>K$296*Entrant_age_breakdowns!$K82*$H$31</f>
        <v>61.446901571133829</v>
      </c>
      <c r="L325" s="429">
        <f>L$296*Entrant_age_breakdowns!$K82*$H$31</f>
        <v>59.471038883997679</v>
      </c>
      <c r="M325" s="429">
        <f>M$296*Entrant_age_breakdowns!$K82*$H$31</f>
        <v>60.601367465698225</v>
      </c>
    </row>
    <row r="326" spans="1:13" ht="13.15">
      <c r="B326" s="323" t="str">
        <f t="shared" si="145"/>
        <v>55-59</v>
      </c>
      <c r="C326" s="429">
        <f>C$296*Entrant_age_breakdowns!$K83*$H$31</f>
        <v>37.172739566493227</v>
      </c>
      <c r="D326" s="429">
        <f>D$296*Entrant_age_breakdowns!$K83*$H$31</f>
        <v>37.155829594531504</v>
      </c>
      <c r="E326" s="429">
        <f>E$296*Entrant_age_breakdowns!$K83*$H$31</f>
        <v>37.224043605309951</v>
      </c>
      <c r="F326" s="429">
        <f>F$296*Entrant_age_breakdowns!$K83*$H$31</f>
        <v>38.621602624419438</v>
      </c>
      <c r="G326" s="429">
        <f>G$296*Entrant_age_breakdowns!$K83*$H$31</f>
        <v>38.846675039694318</v>
      </c>
      <c r="H326" s="429">
        <f>H$296*Entrant_age_breakdowns!$K83*$H$31</f>
        <v>37.529155355455586</v>
      </c>
      <c r="I326" s="429">
        <f>I$296*Entrant_age_breakdowns!$K83*$H$31</f>
        <v>37.619735729156169</v>
      </c>
      <c r="J326" s="429">
        <f>J$296*Entrant_age_breakdowns!$K83*$H$31</f>
        <v>37.760349860638442</v>
      </c>
      <c r="K326" s="429">
        <f>K$296*Entrant_age_breakdowns!$K83*$H$31</f>
        <v>37.3960896905336</v>
      </c>
      <c r="L326" s="429">
        <f>L$296*Entrant_age_breakdowns!$K83*$H$31</f>
        <v>36.193595563489879</v>
      </c>
      <c r="M326" s="429">
        <f>M$296*Entrant_age_breakdowns!$K83*$H$31</f>
        <v>36.881504439938489</v>
      </c>
    </row>
    <row r="327" spans="1:13" ht="13.15">
      <c r="B327" s="323" t="str">
        <f t="shared" si="145"/>
        <v>60-64</v>
      </c>
      <c r="C327" s="429">
        <f>C$296*Entrant_age_breakdowns!$K84*$H$31</f>
        <v>17.919254810054227</v>
      </c>
      <c r="D327" s="429">
        <f>D$296*Entrant_age_breakdowns!$K84*$H$31</f>
        <v>17.911103296338887</v>
      </c>
      <c r="E327" s="429">
        <f>E$296*Entrant_age_breakdowns!$K84*$H$31</f>
        <v>17.943986109255281</v>
      </c>
      <c r="F327" s="429">
        <f>F$296*Entrant_age_breakdowns!$K84*$H$31</f>
        <v>18.617684536316755</v>
      </c>
      <c r="G327" s="429">
        <f>G$296*Entrant_age_breakdowns!$K84*$H$31</f>
        <v>18.726181515744667</v>
      </c>
      <c r="H327" s="429">
        <f>H$296*Entrant_age_breakdowns!$K84*$H$31</f>
        <v>18.091066342247561</v>
      </c>
      <c r="I327" s="429">
        <f>I$296*Entrant_age_breakdowns!$K84*$H$31</f>
        <v>18.134730942060749</v>
      </c>
      <c r="J327" s="429">
        <f>J$296*Entrant_age_breakdowns!$K84*$H$31</f>
        <v>18.202514497464783</v>
      </c>
      <c r="K327" s="429">
        <f>K$296*Entrant_age_breakdowns!$K84*$H$31</f>
        <v>18.026921552705183</v>
      </c>
      <c r="L327" s="429">
        <f>L$296*Entrant_age_breakdowns!$K84*$H$31</f>
        <v>17.447254868963828</v>
      </c>
      <c r="M327" s="429">
        <f>M$296*Entrant_age_breakdowns!$K84*$H$31</f>
        <v>17.778863854121649</v>
      </c>
    </row>
    <row r="328" spans="1:13" ht="13.15">
      <c r="B328" s="323" t="str">
        <f t="shared" si="145"/>
        <v>65 plus</v>
      </c>
      <c r="C328" s="429">
        <f>C$296*Entrant_age_breakdowns!$K85*$H$31</f>
        <v>5.5462529282135398</v>
      </c>
      <c r="D328" s="429">
        <f>D$296*Entrant_age_breakdowns!$K85*$H$31</f>
        <v>5.5437299239205426</v>
      </c>
      <c r="E328" s="429">
        <f>E$296*Entrant_age_breakdowns!$K85*$H$31</f>
        <v>5.5539076014723534</v>
      </c>
      <c r="F328" s="429">
        <f>F$296*Entrant_age_breakdowns!$K85*$H$31</f>
        <v>5.7624264217821155</v>
      </c>
      <c r="G328" s="429">
        <f>G$296*Entrant_age_breakdowns!$K85*$H$31</f>
        <v>5.796007711642269</v>
      </c>
      <c r="H328" s="429">
        <f>H$296*Entrant_age_breakdowns!$K85*$H$31</f>
        <v>5.5994309327471594</v>
      </c>
      <c r="I328" s="429">
        <f>I$296*Entrant_age_breakdowns!$K85*$H$31</f>
        <v>5.6129457198931778</v>
      </c>
      <c r="J328" s="429">
        <f>J$296*Entrant_age_breakdowns!$K85*$H$31</f>
        <v>5.6339256516274725</v>
      </c>
      <c r="K328" s="429">
        <f>K$296*Entrant_age_breakdowns!$K85*$H$31</f>
        <v>5.5795772485063697</v>
      </c>
      <c r="L328" s="429">
        <f>L$296*Entrant_age_breakdowns!$K85*$H$31</f>
        <v>5.4001625308650736</v>
      </c>
      <c r="M328" s="429">
        <f>M$296*Entrant_age_breakdowns!$K85*$H$31</f>
        <v>5.5028000191116018</v>
      </c>
    </row>
    <row r="329" spans="1:13" ht="13.15">
      <c r="B329" s="323" t="str">
        <f t="shared" si="145"/>
        <v>Total</v>
      </c>
      <c r="C329" s="429">
        <f t="shared" ref="C329:M329" si="147">SUM(C319:C328)</f>
        <v>1136.2323781258374</v>
      </c>
      <c r="D329" s="429">
        <f t="shared" si="147"/>
        <v>1135.7155031825273</v>
      </c>
      <c r="E329" s="429">
        <f t="shared" si="147"/>
        <v>1137.8005517582358</v>
      </c>
      <c r="F329" s="429">
        <f t="shared" si="147"/>
        <v>1180.5187325103834</v>
      </c>
      <c r="G329" s="429">
        <f t="shared" si="147"/>
        <v>1187.3983590496343</v>
      </c>
      <c r="H329" s="429">
        <f t="shared" si="147"/>
        <v>1147.1266830443622</v>
      </c>
      <c r="I329" s="429">
        <f t="shared" si="147"/>
        <v>1149.8953881390526</v>
      </c>
      <c r="J329" s="429">
        <f t="shared" si="147"/>
        <v>1154.1934390999297</v>
      </c>
      <c r="K329" s="429">
        <f t="shared" si="147"/>
        <v>1143.0593606284092</v>
      </c>
      <c r="L329" s="429">
        <f t="shared" si="147"/>
        <v>1106.3035880491716</v>
      </c>
      <c r="M329" s="429">
        <f t="shared" si="147"/>
        <v>1127.3304036063873</v>
      </c>
    </row>
    <row r="330" spans="1:13">
      <c r="A330" s="1080">
        <f>SUM(C330:M330)</f>
        <v>0</v>
      </c>
      <c r="B330" s="1080"/>
      <c r="C330" s="1080">
        <f t="shared" ref="C330:M330" si="148">SUM(C319:C328)-C329</f>
        <v>0</v>
      </c>
      <c r="D330" s="1080">
        <f t="shared" si="148"/>
        <v>0</v>
      </c>
      <c r="E330" s="1080">
        <f t="shared" si="148"/>
        <v>0</v>
      </c>
      <c r="F330" s="1080">
        <f t="shared" si="148"/>
        <v>0</v>
      </c>
      <c r="G330" s="1080">
        <f t="shared" si="148"/>
        <v>0</v>
      </c>
      <c r="H330" s="1080">
        <f t="shared" si="148"/>
        <v>0</v>
      </c>
      <c r="I330" s="1080">
        <f t="shared" si="148"/>
        <v>0</v>
      </c>
      <c r="J330" s="1080">
        <f t="shared" si="148"/>
        <v>0</v>
      </c>
      <c r="K330" s="1080">
        <f t="shared" si="148"/>
        <v>0</v>
      </c>
      <c r="L330" s="1080">
        <f t="shared" si="148"/>
        <v>0</v>
      </c>
      <c r="M330" s="1080">
        <f t="shared" si="148"/>
        <v>0</v>
      </c>
    </row>
    <row r="331" spans="1:13">
      <c r="A331" s="1080"/>
      <c r="B331" s="1080"/>
      <c r="C331" s="1085">
        <f>C294</f>
        <v>1620.5784582662438</v>
      </c>
      <c r="D331" s="1085">
        <f t="shared" ref="D331:M331" si="149">D294</f>
        <v>1619.8412530828045</v>
      </c>
      <c r="E331" s="1085">
        <f t="shared" si="149"/>
        <v>1622.815103213537</v>
      </c>
      <c r="F331" s="1085">
        <f t="shared" si="149"/>
        <v>1683.7429247014647</v>
      </c>
      <c r="G331" s="1085">
        <f t="shared" si="149"/>
        <v>1693.5551557072529</v>
      </c>
      <c r="H331" s="1085">
        <f t="shared" si="149"/>
        <v>1636.1167198125895</v>
      </c>
      <c r="I331" s="1085">
        <f t="shared" si="149"/>
        <v>1640.0656513165025</v>
      </c>
      <c r="J331" s="1085">
        <f t="shared" si="149"/>
        <v>1646.1958487425049</v>
      </c>
      <c r="K331" s="1085">
        <f t="shared" si="149"/>
        <v>1630.3156044624091</v>
      </c>
      <c r="L331" s="1085">
        <f t="shared" si="149"/>
        <v>1577.8918094662695</v>
      </c>
      <c r="M331" s="1085">
        <f t="shared" si="149"/>
        <v>1607.8818053456052</v>
      </c>
    </row>
    <row r="332" spans="1:13">
      <c r="C332" s="1085">
        <f>C313+C329</f>
        <v>1620.5784582662441</v>
      </c>
      <c r="D332" s="1085">
        <f t="shared" ref="D332:M332" si="150">D313+D329</f>
        <v>1619.8412530828048</v>
      </c>
      <c r="E332" s="1085">
        <f t="shared" si="150"/>
        <v>1622.815103213537</v>
      </c>
      <c r="F332" s="1085">
        <f t="shared" si="150"/>
        <v>1683.7429247014645</v>
      </c>
      <c r="G332" s="1085">
        <f t="shared" si="150"/>
        <v>1693.5551557072527</v>
      </c>
      <c r="H332" s="1085">
        <f t="shared" si="150"/>
        <v>1636.1167198125895</v>
      </c>
      <c r="I332" s="1085">
        <f t="shared" si="150"/>
        <v>1640.0656513165025</v>
      </c>
      <c r="J332" s="1085">
        <f t="shared" si="150"/>
        <v>1646.1958487425054</v>
      </c>
      <c r="K332" s="1085">
        <f t="shared" si="150"/>
        <v>1630.3156044624097</v>
      </c>
      <c r="L332" s="1085">
        <f t="shared" si="150"/>
        <v>1577.8918094662697</v>
      </c>
      <c r="M332" s="1085">
        <f t="shared" si="150"/>
        <v>1607.8818053456052</v>
      </c>
    </row>
    <row r="333" spans="1:13">
      <c r="A333" s="1080">
        <f>SUM(C333:L333)</f>
        <v>0</v>
      </c>
      <c r="B333" s="1080"/>
      <c r="C333" s="1080">
        <f>C331-C332</f>
        <v>0</v>
      </c>
      <c r="D333" s="1080">
        <f t="shared" ref="D333:K333" si="151">D331-D332</f>
        <v>0</v>
      </c>
      <c r="E333" s="1080">
        <f t="shared" si="151"/>
        <v>0</v>
      </c>
      <c r="F333" s="1080">
        <f t="shared" si="151"/>
        <v>0</v>
      </c>
      <c r="G333" s="1080">
        <f t="shared" si="151"/>
        <v>0</v>
      </c>
      <c r="H333" s="1080">
        <f t="shared" si="151"/>
        <v>0</v>
      </c>
      <c r="I333" s="1080">
        <f t="shared" si="151"/>
        <v>0</v>
      </c>
      <c r="J333" s="1080">
        <f t="shared" si="151"/>
        <v>0</v>
      </c>
      <c r="K333" s="1080">
        <f t="shared" si="151"/>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2">C318</f>
        <v>2019/20</v>
      </c>
      <c r="D339" s="323" t="str">
        <f t="shared" si="152"/>
        <v>2020/21</v>
      </c>
      <c r="E339" s="323" t="str">
        <f t="shared" si="152"/>
        <v>2021/22</v>
      </c>
      <c r="F339" s="323" t="str">
        <f t="shared" si="152"/>
        <v>2022/23</v>
      </c>
      <c r="G339" s="323" t="str">
        <f t="shared" si="152"/>
        <v>2023/24</v>
      </c>
      <c r="H339" s="323" t="str">
        <f t="shared" si="152"/>
        <v>2024/25</v>
      </c>
      <c r="I339" s="323" t="str">
        <f t="shared" si="152"/>
        <v>2025/26</v>
      </c>
      <c r="J339" s="323" t="str">
        <f t="shared" si="152"/>
        <v>2026/27</v>
      </c>
      <c r="K339" s="323" t="str">
        <f t="shared" si="152"/>
        <v>2027/28</v>
      </c>
      <c r="L339" s="323" t="str">
        <f t="shared" si="152"/>
        <v>2028/29</v>
      </c>
      <c r="M339" s="323" t="str">
        <f t="shared" si="152"/>
        <v>2029/30</v>
      </c>
    </row>
    <row r="340" spans="1:13" ht="13.15">
      <c r="B340" s="323" t="str">
        <f t="shared" ref="B340:B350" si="153">B319</f>
        <v>20-24</v>
      </c>
      <c r="C340" s="429">
        <f t="shared" ref="C340:M340" si="154">C303+C247</f>
        <v>210.29291230833564</v>
      </c>
      <c r="D340" s="429">
        <f t="shared" si="154"/>
        <v>249.65275547626061</v>
      </c>
      <c r="E340" s="429">
        <f t="shared" si="154"/>
        <v>274.54129386869522</v>
      </c>
      <c r="F340" s="429">
        <f t="shared" si="154"/>
        <v>292.73021209737897</v>
      </c>
      <c r="G340" s="429">
        <f t="shared" si="154"/>
        <v>304.82952514756994</v>
      </c>
      <c r="H340" s="429">
        <f t="shared" si="154"/>
        <v>308.29171241786707</v>
      </c>
      <c r="I340" s="429">
        <f t="shared" si="154"/>
        <v>310.74399004147062</v>
      </c>
      <c r="J340" s="429">
        <f t="shared" si="154"/>
        <v>312.71993172273733</v>
      </c>
      <c r="K340" s="429">
        <f t="shared" si="154"/>
        <v>312.81929776575396</v>
      </c>
      <c r="L340" s="429">
        <f t="shared" si="154"/>
        <v>309.12278720648561</v>
      </c>
      <c r="M340" s="429">
        <f t="shared" si="154"/>
        <v>308.95710847950932</v>
      </c>
    </row>
    <row r="341" spans="1:13" ht="13.15">
      <c r="B341" s="323" t="str">
        <f t="shared" si="153"/>
        <v>25-29</v>
      </c>
      <c r="C341" s="429">
        <f t="shared" ref="C341:M341" si="155">C304+C248</f>
        <v>569.08787184704727</v>
      </c>
      <c r="D341" s="429">
        <f t="shared" si="155"/>
        <v>554.77485570921158</v>
      </c>
      <c r="E341" s="429">
        <f t="shared" si="155"/>
        <v>551.4037941292039</v>
      </c>
      <c r="F341" s="429">
        <f t="shared" si="155"/>
        <v>555.16669193198231</v>
      </c>
      <c r="G341" s="429">
        <f t="shared" si="155"/>
        <v>561.61448360675581</v>
      </c>
      <c r="H341" s="429">
        <f t="shared" si="155"/>
        <v>563.62215709395264</v>
      </c>
      <c r="I341" s="429">
        <f t="shared" si="155"/>
        <v>565.89478697801826</v>
      </c>
      <c r="J341" s="429">
        <f t="shared" si="155"/>
        <v>568.34575639650802</v>
      </c>
      <c r="K341" s="429">
        <f t="shared" si="155"/>
        <v>569.12381674053563</v>
      </c>
      <c r="L341" s="429">
        <f t="shared" si="155"/>
        <v>565.59196838693731</v>
      </c>
      <c r="M341" s="429">
        <f t="shared" si="155"/>
        <v>564.87879962936177</v>
      </c>
    </row>
    <row r="342" spans="1:13" ht="13.15">
      <c r="B342" s="323" t="str">
        <f t="shared" si="153"/>
        <v>30-34</v>
      </c>
      <c r="C342" s="429">
        <f t="shared" ref="C342:M342" si="156">C305+C249</f>
        <v>594.64194713015149</v>
      </c>
      <c r="D342" s="429">
        <f t="shared" si="156"/>
        <v>596.12692665152895</v>
      </c>
      <c r="E342" s="429">
        <f t="shared" si="156"/>
        <v>594.29695234504527</v>
      </c>
      <c r="F342" s="429">
        <f t="shared" si="156"/>
        <v>592.33202970682601</v>
      </c>
      <c r="G342" s="429">
        <f t="shared" si="156"/>
        <v>591.99052055093546</v>
      </c>
      <c r="H342" s="429">
        <f t="shared" si="156"/>
        <v>590.60197507017097</v>
      </c>
      <c r="I342" s="429">
        <f t="shared" si="156"/>
        <v>590.12437691208561</v>
      </c>
      <c r="J342" s="429">
        <f t="shared" si="156"/>
        <v>590.43471297014094</v>
      </c>
      <c r="K342" s="429">
        <f t="shared" si="156"/>
        <v>590.46080393763089</v>
      </c>
      <c r="L342" s="429">
        <f t="shared" si="156"/>
        <v>588.52031006530183</v>
      </c>
      <c r="M342" s="429">
        <f t="shared" si="156"/>
        <v>587.69655742902091</v>
      </c>
    </row>
    <row r="343" spans="1:13" ht="13.15">
      <c r="B343" s="323" t="str">
        <f t="shared" si="153"/>
        <v>35-39</v>
      </c>
      <c r="C343" s="429">
        <f t="shared" ref="C343:M343" si="157">C306+C250</f>
        <v>606.24133884229684</v>
      </c>
      <c r="D343" s="429">
        <f t="shared" si="157"/>
        <v>595.58577922926486</v>
      </c>
      <c r="E343" s="429">
        <f t="shared" si="157"/>
        <v>587.80275749650116</v>
      </c>
      <c r="F343" s="429">
        <f t="shared" si="157"/>
        <v>581.29166754435778</v>
      </c>
      <c r="G343" s="429">
        <f t="shared" si="157"/>
        <v>576.54782422349047</v>
      </c>
      <c r="H343" s="429">
        <f t="shared" si="157"/>
        <v>571.32751390774854</v>
      </c>
      <c r="I343" s="429">
        <f t="shared" si="157"/>
        <v>567.43882129693486</v>
      </c>
      <c r="J343" s="429">
        <f t="shared" si="157"/>
        <v>564.73906176421156</v>
      </c>
      <c r="K343" s="429">
        <f t="shared" si="157"/>
        <v>562.36912975065195</v>
      </c>
      <c r="L343" s="429">
        <f t="shared" si="157"/>
        <v>559.07639305067346</v>
      </c>
      <c r="M343" s="429">
        <f t="shared" si="157"/>
        <v>557.26655702672883</v>
      </c>
    </row>
    <row r="344" spans="1:13" ht="13.15">
      <c r="B344" s="323" t="str">
        <f t="shared" si="153"/>
        <v>40-44</v>
      </c>
      <c r="C344" s="429">
        <f t="shared" ref="C344:M344" si="158">C307+C251</f>
        <v>578.8546431077699</v>
      </c>
      <c r="D344" s="429">
        <f t="shared" si="158"/>
        <v>571.42395644253338</v>
      </c>
      <c r="E344" s="429">
        <f t="shared" si="158"/>
        <v>563.76044875675302</v>
      </c>
      <c r="F344" s="429">
        <f t="shared" si="158"/>
        <v>556.08424602193691</v>
      </c>
      <c r="G344" s="429">
        <f t="shared" si="158"/>
        <v>549.59351843981278</v>
      </c>
      <c r="H344" s="429">
        <f t="shared" si="158"/>
        <v>542.61477517138565</v>
      </c>
      <c r="I344" s="429">
        <f t="shared" si="158"/>
        <v>536.71715528147422</v>
      </c>
      <c r="J344" s="429">
        <f t="shared" si="158"/>
        <v>531.89696999844421</v>
      </c>
      <c r="K344" s="429">
        <f t="shared" si="158"/>
        <v>527.52651504835251</v>
      </c>
      <c r="L344" s="429">
        <f t="shared" si="158"/>
        <v>522.6360648363401</v>
      </c>
      <c r="M344" s="429">
        <f t="shared" si="158"/>
        <v>519.24364806378276</v>
      </c>
    </row>
    <row r="345" spans="1:13" ht="13.15">
      <c r="B345" s="323" t="str">
        <f t="shared" si="153"/>
        <v>45-49</v>
      </c>
      <c r="C345" s="429">
        <f t="shared" ref="C345:M345" si="159">C308+C252</f>
        <v>502.83008446476919</v>
      </c>
      <c r="D345" s="429">
        <f t="shared" si="159"/>
        <v>504.42057604553781</v>
      </c>
      <c r="E345" s="429">
        <f t="shared" si="159"/>
        <v>503.9244063306212</v>
      </c>
      <c r="F345" s="429">
        <f t="shared" si="159"/>
        <v>501.45281964292411</v>
      </c>
      <c r="G345" s="429">
        <f t="shared" si="159"/>
        <v>498.51003331349943</v>
      </c>
      <c r="H345" s="429">
        <f t="shared" si="159"/>
        <v>493.95134247761058</v>
      </c>
      <c r="I345" s="429">
        <f t="shared" si="159"/>
        <v>489.50193447420276</v>
      </c>
      <c r="J345" s="429">
        <f t="shared" si="159"/>
        <v>485.37405053736262</v>
      </c>
      <c r="K345" s="429">
        <f t="shared" si="159"/>
        <v>481.18377509609013</v>
      </c>
      <c r="L345" s="429">
        <f t="shared" si="159"/>
        <v>476.21982403750502</v>
      </c>
      <c r="M345" s="429">
        <f t="shared" si="159"/>
        <v>472.43148329275539</v>
      </c>
    </row>
    <row r="346" spans="1:13" ht="13.15">
      <c r="B346" s="323" t="str">
        <f t="shared" si="153"/>
        <v>50-54</v>
      </c>
      <c r="C346" s="429">
        <f t="shared" ref="C346:M346" si="160">C309+C253</f>
        <v>331.29717266984193</v>
      </c>
      <c r="D346" s="429">
        <f t="shared" si="160"/>
        <v>343.20199008032773</v>
      </c>
      <c r="E346" s="429">
        <f t="shared" si="160"/>
        <v>351.49238040160054</v>
      </c>
      <c r="F346" s="429">
        <f t="shared" si="160"/>
        <v>356.43233727645969</v>
      </c>
      <c r="G346" s="429">
        <f t="shared" si="160"/>
        <v>359.57151795122155</v>
      </c>
      <c r="H346" s="429">
        <f t="shared" si="160"/>
        <v>360.30671426576424</v>
      </c>
      <c r="I346" s="429">
        <f t="shared" si="160"/>
        <v>360.09113476546275</v>
      </c>
      <c r="J346" s="429">
        <f t="shared" si="160"/>
        <v>359.27356309090362</v>
      </c>
      <c r="K346" s="429">
        <f t="shared" si="160"/>
        <v>357.74253546624277</v>
      </c>
      <c r="L346" s="429">
        <f t="shared" si="160"/>
        <v>355.12145558840479</v>
      </c>
      <c r="M346" s="429">
        <f t="shared" si="160"/>
        <v>352.93907268888393</v>
      </c>
    </row>
    <row r="347" spans="1:13" ht="13.15">
      <c r="B347" s="323" t="str">
        <f t="shared" si="153"/>
        <v>55-59</v>
      </c>
      <c r="C347" s="429">
        <f t="shared" ref="C347:M347" si="161">C310+C254</f>
        <v>173.82199600994116</v>
      </c>
      <c r="D347" s="429">
        <f t="shared" si="161"/>
        <v>167.44621978606062</v>
      </c>
      <c r="E347" s="429">
        <f t="shared" si="161"/>
        <v>165.35611580700353</v>
      </c>
      <c r="F347" s="429">
        <f t="shared" si="161"/>
        <v>165.31398679680206</v>
      </c>
      <c r="G347" s="429">
        <f t="shared" si="161"/>
        <v>166.11110417963027</v>
      </c>
      <c r="H347" s="429">
        <f t="shared" si="161"/>
        <v>166.47934376153975</v>
      </c>
      <c r="I347" s="429">
        <f t="shared" si="161"/>
        <v>166.84244953112741</v>
      </c>
      <c r="J347" s="429">
        <f t="shared" si="161"/>
        <v>167.08414684140021</v>
      </c>
      <c r="K347" s="429">
        <f t="shared" si="161"/>
        <v>166.95080016549412</v>
      </c>
      <c r="L347" s="429">
        <f t="shared" si="161"/>
        <v>166.1348376991009</v>
      </c>
      <c r="M347" s="429">
        <f t="shared" si="161"/>
        <v>165.56327038887241</v>
      </c>
    </row>
    <row r="348" spans="1:13" ht="13.15">
      <c r="B348" s="323" t="str">
        <f t="shared" si="153"/>
        <v>60-64</v>
      </c>
      <c r="C348" s="429">
        <f t="shared" ref="C348:M348" si="162">C311+C255</f>
        <v>70.911883926024984</v>
      </c>
      <c r="D348" s="429">
        <f t="shared" si="162"/>
        <v>66.713502772134461</v>
      </c>
      <c r="E348" s="429">
        <f t="shared" si="162"/>
        <v>63.708616163224882</v>
      </c>
      <c r="F348" s="429">
        <f t="shared" si="162"/>
        <v>62.027999274018697</v>
      </c>
      <c r="G348" s="429">
        <f t="shared" si="162"/>
        <v>61.203431954622744</v>
      </c>
      <c r="H348" s="429">
        <f t="shared" si="162"/>
        <v>60.610721940830935</v>
      </c>
      <c r="I348" s="429">
        <f t="shared" si="162"/>
        <v>60.371537230220056</v>
      </c>
      <c r="J348" s="429">
        <f t="shared" si="162"/>
        <v>60.324012300674447</v>
      </c>
      <c r="K348" s="429">
        <f t="shared" si="162"/>
        <v>60.25580386692139</v>
      </c>
      <c r="L348" s="429">
        <f t="shared" si="162"/>
        <v>59.956418935665447</v>
      </c>
      <c r="M348" s="429">
        <f t="shared" si="162"/>
        <v>59.838573974344953</v>
      </c>
    </row>
    <row r="349" spans="1:13" ht="13.15">
      <c r="B349" s="323" t="str">
        <f t="shared" si="153"/>
        <v>65 plus</v>
      </c>
      <c r="C349" s="429">
        <f t="shared" ref="C349:M349" si="163">C312+C256</f>
        <v>16.232174131370297</v>
      </c>
      <c r="D349" s="429">
        <f t="shared" si="163"/>
        <v>20.247876212718069</v>
      </c>
      <c r="E349" s="429">
        <f t="shared" si="163"/>
        <v>22.108909119626151</v>
      </c>
      <c r="F349" s="429">
        <f t="shared" si="163"/>
        <v>22.874319024339918</v>
      </c>
      <c r="G349" s="429">
        <f t="shared" si="163"/>
        <v>23.140140040426015</v>
      </c>
      <c r="H349" s="429">
        <f t="shared" si="163"/>
        <v>23.115463242136165</v>
      </c>
      <c r="I349" s="429">
        <f t="shared" si="163"/>
        <v>23.037316611004474</v>
      </c>
      <c r="J349" s="429">
        <f t="shared" si="163"/>
        <v>22.972449782055929</v>
      </c>
      <c r="K349" s="429">
        <f t="shared" si="163"/>
        <v>22.905710250753522</v>
      </c>
      <c r="L349" s="429">
        <f t="shared" si="163"/>
        <v>22.782137497400694</v>
      </c>
      <c r="M349" s="429">
        <f t="shared" si="163"/>
        <v>22.71841142881545</v>
      </c>
    </row>
    <row r="350" spans="1:13" ht="13.15">
      <c r="B350" s="323" t="str">
        <f t="shared" si="153"/>
        <v>Total</v>
      </c>
      <c r="C350" s="429">
        <f t="shared" ref="C350:M350" si="164">SUM(C340:C349)</f>
        <v>3654.2120244375492</v>
      </c>
      <c r="D350" s="429">
        <f t="shared" si="164"/>
        <v>3669.5944384055788</v>
      </c>
      <c r="E350" s="429">
        <f t="shared" si="164"/>
        <v>3678.3956744182751</v>
      </c>
      <c r="F350" s="429">
        <f t="shared" si="164"/>
        <v>3685.7063093170268</v>
      </c>
      <c r="G350" s="429">
        <f t="shared" si="164"/>
        <v>3693.1120994079643</v>
      </c>
      <c r="H350" s="429">
        <f t="shared" si="164"/>
        <v>3680.9217193490067</v>
      </c>
      <c r="I350" s="429">
        <f t="shared" si="164"/>
        <v>3670.7635031220007</v>
      </c>
      <c r="J350" s="429">
        <f t="shared" si="164"/>
        <v>3663.1646554044387</v>
      </c>
      <c r="K350" s="429">
        <f t="shared" si="164"/>
        <v>3651.3381880884267</v>
      </c>
      <c r="L350" s="429">
        <f t="shared" si="164"/>
        <v>3625.1621973038154</v>
      </c>
      <c r="M350" s="429">
        <f t="shared" si="164"/>
        <v>3611.5334824020752</v>
      </c>
    </row>
    <row r="351" spans="1:13">
      <c r="A351" s="1080">
        <f>SUM(C351:M351)</f>
        <v>0</v>
      </c>
      <c r="B351" s="1080"/>
      <c r="C351" s="1080">
        <f t="shared" ref="C351:M351" si="165">SUM(C340:C349)-C350</f>
        <v>0</v>
      </c>
      <c r="D351" s="1080">
        <f t="shared" si="165"/>
        <v>0</v>
      </c>
      <c r="E351" s="1080">
        <f t="shared" si="165"/>
        <v>0</v>
      </c>
      <c r="F351" s="1080">
        <f t="shared" si="165"/>
        <v>0</v>
      </c>
      <c r="G351" s="1080">
        <f t="shared" si="165"/>
        <v>0</v>
      </c>
      <c r="H351" s="1080">
        <f t="shared" si="165"/>
        <v>0</v>
      </c>
      <c r="I351" s="1080">
        <f t="shared" si="165"/>
        <v>0</v>
      </c>
      <c r="J351" s="1080">
        <f t="shared" si="165"/>
        <v>0</v>
      </c>
      <c r="K351" s="1080">
        <f t="shared" si="165"/>
        <v>0</v>
      </c>
      <c r="L351" s="1080">
        <f t="shared" si="165"/>
        <v>0</v>
      </c>
      <c r="M351" s="1080">
        <f t="shared" si="165"/>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6">B339</f>
        <v>Age group</v>
      </c>
      <c r="C355" s="323" t="str">
        <f t="shared" ref="C355:M355" si="167">C339</f>
        <v>2019/20</v>
      </c>
      <c r="D355" s="323" t="str">
        <f t="shared" si="167"/>
        <v>2020/21</v>
      </c>
      <c r="E355" s="323" t="str">
        <f t="shared" si="167"/>
        <v>2021/22</v>
      </c>
      <c r="F355" s="323" t="str">
        <f t="shared" si="167"/>
        <v>2022/23</v>
      </c>
      <c r="G355" s="323" t="str">
        <f t="shared" si="167"/>
        <v>2023/24</v>
      </c>
      <c r="H355" s="323" t="str">
        <f t="shared" si="167"/>
        <v>2024/25</v>
      </c>
      <c r="I355" s="323" t="str">
        <f t="shared" si="167"/>
        <v>2025/26</v>
      </c>
      <c r="J355" s="323" t="str">
        <f t="shared" si="167"/>
        <v>2026/27</v>
      </c>
      <c r="K355" s="323" t="str">
        <f t="shared" si="167"/>
        <v>2027/28</v>
      </c>
      <c r="L355" s="323" t="str">
        <f t="shared" si="167"/>
        <v>2028/29</v>
      </c>
      <c r="M355" s="323" t="str">
        <f t="shared" si="167"/>
        <v>2029/30</v>
      </c>
    </row>
    <row r="356" spans="1:13" ht="13.15">
      <c r="B356" s="323" t="str">
        <f t="shared" si="166"/>
        <v>20-24</v>
      </c>
      <c r="C356" s="429">
        <f t="shared" ref="C356:M356" si="168">C319+C263</f>
        <v>532.30571159227816</v>
      </c>
      <c r="D356" s="429">
        <f t="shared" si="168"/>
        <v>635.11009877967831</v>
      </c>
      <c r="E356" s="429">
        <f t="shared" si="168"/>
        <v>705.29668488325456</v>
      </c>
      <c r="F356" s="429">
        <f t="shared" si="168"/>
        <v>763.0068519759127</v>
      </c>
      <c r="G356" s="429">
        <f t="shared" si="168"/>
        <v>803.91640259599171</v>
      </c>
      <c r="H356" s="429">
        <f t="shared" si="168"/>
        <v>822.08519562757124</v>
      </c>
      <c r="I356" s="429">
        <f t="shared" si="168"/>
        <v>835.10929232673493</v>
      </c>
      <c r="J356" s="429">
        <f t="shared" si="168"/>
        <v>845.00044108197426</v>
      </c>
      <c r="K356" s="429">
        <f t="shared" si="168"/>
        <v>849.05813029341039</v>
      </c>
      <c r="L356" s="429">
        <f t="shared" si="168"/>
        <v>843.00077227399834</v>
      </c>
      <c r="M356" s="429">
        <f t="shared" si="168"/>
        <v>843.92440983994186</v>
      </c>
    </row>
    <row r="357" spans="1:13" ht="13.15">
      <c r="B357" s="323" t="str">
        <f t="shared" si="166"/>
        <v>25-29</v>
      </c>
      <c r="C357" s="429">
        <f t="shared" ref="C357:M357" si="169">C320+C264</f>
        <v>1367.2547412619419</v>
      </c>
      <c r="D357" s="429">
        <f t="shared" si="169"/>
        <v>1346.7219812769686</v>
      </c>
      <c r="E357" s="429">
        <f t="shared" si="169"/>
        <v>1350.1836806062097</v>
      </c>
      <c r="F357" s="429">
        <f t="shared" si="169"/>
        <v>1375.4418649353797</v>
      </c>
      <c r="G357" s="429">
        <f t="shared" si="169"/>
        <v>1404.998176201294</v>
      </c>
      <c r="H357" s="429">
        <f t="shared" si="169"/>
        <v>1422.341633636318</v>
      </c>
      <c r="I357" s="429">
        <f t="shared" si="169"/>
        <v>1438.3741381093848</v>
      </c>
      <c r="J357" s="429">
        <f t="shared" si="169"/>
        <v>1452.9880211041086</v>
      </c>
      <c r="K357" s="429">
        <f t="shared" si="169"/>
        <v>1462.041896840085</v>
      </c>
      <c r="L357" s="429">
        <f t="shared" si="169"/>
        <v>1459.5120477303556</v>
      </c>
      <c r="M357" s="429">
        <f t="shared" si="169"/>
        <v>1462.1595157622494</v>
      </c>
    </row>
    <row r="358" spans="1:13" ht="13.15">
      <c r="B358" s="323" t="str">
        <f t="shared" si="166"/>
        <v>30-34</v>
      </c>
      <c r="C358" s="429">
        <f t="shared" ref="C358:M358" si="170">C321+C265</f>
        <v>1512.7637633215895</v>
      </c>
      <c r="D358" s="429">
        <f t="shared" si="170"/>
        <v>1491.1967551791365</v>
      </c>
      <c r="E358" s="429">
        <f t="shared" si="170"/>
        <v>1471.5313584358316</v>
      </c>
      <c r="F358" s="429">
        <f t="shared" si="170"/>
        <v>1463.1538313220678</v>
      </c>
      <c r="G358" s="429">
        <f t="shared" si="170"/>
        <v>1462.5871373407033</v>
      </c>
      <c r="H358" s="429">
        <f t="shared" si="170"/>
        <v>1462.1144441798542</v>
      </c>
      <c r="I358" s="429">
        <f t="shared" si="170"/>
        <v>1465.2721067239772</v>
      </c>
      <c r="J358" s="429">
        <f t="shared" si="170"/>
        <v>1471.0170540279339</v>
      </c>
      <c r="K358" s="429">
        <f t="shared" si="170"/>
        <v>1476.3055063689517</v>
      </c>
      <c r="L358" s="429">
        <f t="shared" si="170"/>
        <v>1476.8300250497693</v>
      </c>
      <c r="M358" s="429">
        <f t="shared" si="170"/>
        <v>1479.5686048932885</v>
      </c>
    </row>
    <row r="359" spans="1:13" ht="13.15">
      <c r="B359" s="323" t="str">
        <f t="shared" si="166"/>
        <v>35-39</v>
      </c>
      <c r="C359" s="429">
        <f t="shared" ref="C359:M359" si="171">C322+C266</f>
        <v>1492.6351371969179</v>
      </c>
      <c r="D359" s="429">
        <f t="shared" si="171"/>
        <v>1464.9739220941199</v>
      </c>
      <c r="E359" s="429">
        <f t="shared" si="171"/>
        <v>1440.6675184320691</v>
      </c>
      <c r="F359" s="429">
        <f t="shared" si="171"/>
        <v>1423.3999074715414</v>
      </c>
      <c r="G359" s="429">
        <f t="shared" si="171"/>
        <v>1410.1433196539931</v>
      </c>
      <c r="H359" s="429">
        <f t="shared" si="171"/>
        <v>1396.3968898673488</v>
      </c>
      <c r="I359" s="429">
        <f t="shared" si="171"/>
        <v>1386.6850977282365</v>
      </c>
      <c r="J359" s="429">
        <f t="shared" si="171"/>
        <v>1380.6907354930122</v>
      </c>
      <c r="K359" s="429">
        <f t="shared" si="171"/>
        <v>1376.2747861316416</v>
      </c>
      <c r="L359" s="429">
        <f t="shared" si="171"/>
        <v>1370.3123420482177</v>
      </c>
      <c r="M359" s="429">
        <f t="shared" si="171"/>
        <v>1368.2446797889593</v>
      </c>
    </row>
    <row r="360" spans="1:13" ht="13.15">
      <c r="B360" s="323" t="str">
        <f t="shared" si="166"/>
        <v>40-44</v>
      </c>
      <c r="C360" s="429">
        <f t="shared" ref="C360:M360" si="172">C323+C267</f>
        <v>1404.1321162493643</v>
      </c>
      <c r="D360" s="429">
        <f t="shared" si="172"/>
        <v>1383.2955806069358</v>
      </c>
      <c r="E360" s="429">
        <f t="shared" si="172"/>
        <v>1362.7331377131497</v>
      </c>
      <c r="F360" s="429">
        <f t="shared" si="172"/>
        <v>1346.4789084943943</v>
      </c>
      <c r="G360" s="429">
        <f t="shared" si="172"/>
        <v>1332.1405030071785</v>
      </c>
      <c r="H360" s="429">
        <f t="shared" si="172"/>
        <v>1316.0095446215817</v>
      </c>
      <c r="I360" s="429">
        <f t="shared" si="172"/>
        <v>1302.057756622952</v>
      </c>
      <c r="J360" s="429">
        <f t="shared" si="172"/>
        <v>1290.5430392380761</v>
      </c>
      <c r="K360" s="429">
        <f t="shared" si="172"/>
        <v>1280.1891181667556</v>
      </c>
      <c r="L360" s="429">
        <f t="shared" si="172"/>
        <v>1268.8390053352491</v>
      </c>
      <c r="M360" s="429">
        <f t="shared" si="172"/>
        <v>1261.2755487372722</v>
      </c>
    </row>
    <row r="361" spans="1:13" ht="13.15">
      <c r="B361" s="323" t="str">
        <f t="shared" si="166"/>
        <v>45-49</v>
      </c>
      <c r="C361" s="429">
        <f t="shared" ref="C361:M361" si="173">C324+C268</f>
        <v>1037.8590121837744</v>
      </c>
      <c r="D361" s="429">
        <f t="shared" si="173"/>
        <v>1087.7148760925215</v>
      </c>
      <c r="E361" s="429">
        <f t="shared" si="173"/>
        <v>1119.6201808742057</v>
      </c>
      <c r="F361" s="429">
        <f t="shared" si="173"/>
        <v>1141.6984195854077</v>
      </c>
      <c r="G361" s="429">
        <f t="shared" si="173"/>
        <v>1155.2130852680514</v>
      </c>
      <c r="H361" s="429">
        <f t="shared" si="173"/>
        <v>1159.3959681684787</v>
      </c>
      <c r="I361" s="429">
        <f t="shared" si="173"/>
        <v>1159.7096135947327</v>
      </c>
      <c r="J361" s="429">
        <f t="shared" si="173"/>
        <v>1157.736749043404</v>
      </c>
      <c r="K361" s="429">
        <f t="shared" si="173"/>
        <v>1153.4090350064037</v>
      </c>
      <c r="L361" s="429">
        <f t="shared" si="173"/>
        <v>1145.6914003889401</v>
      </c>
      <c r="M361" s="429">
        <f t="shared" si="173"/>
        <v>1139.6305443389906</v>
      </c>
    </row>
    <row r="362" spans="1:13" ht="13.15">
      <c r="B362" s="323" t="str">
        <f t="shared" si="166"/>
        <v>50-54</v>
      </c>
      <c r="C362" s="429">
        <f t="shared" ref="C362:M362" si="174">C325+C269</f>
        <v>691.30757312000208</v>
      </c>
      <c r="D362" s="429">
        <f t="shared" si="174"/>
        <v>728.83177184975636</v>
      </c>
      <c r="E362" s="429">
        <f t="shared" si="174"/>
        <v>763.69418432628959</v>
      </c>
      <c r="F362" s="429">
        <f t="shared" si="174"/>
        <v>795.76101202245877</v>
      </c>
      <c r="G362" s="429">
        <f t="shared" si="174"/>
        <v>822.50545141616533</v>
      </c>
      <c r="H362" s="429">
        <f t="shared" si="174"/>
        <v>841.47816690907518</v>
      </c>
      <c r="I362" s="429">
        <f t="shared" si="174"/>
        <v>855.67407088191715</v>
      </c>
      <c r="J362" s="429">
        <f t="shared" si="174"/>
        <v>865.92149987209473</v>
      </c>
      <c r="K362" s="429">
        <f t="shared" si="174"/>
        <v>872.16756562011324</v>
      </c>
      <c r="L362" s="429">
        <f t="shared" si="174"/>
        <v>873.81541190682901</v>
      </c>
      <c r="M362" s="429">
        <f t="shared" si="174"/>
        <v>874.74816632828197</v>
      </c>
    </row>
    <row r="363" spans="1:13" ht="13.15">
      <c r="B363" s="323" t="str">
        <f t="shared" si="166"/>
        <v>55-59</v>
      </c>
      <c r="C363" s="429">
        <f t="shared" ref="C363:M363" si="175">C326+C270</f>
        <v>395.78141043963996</v>
      </c>
      <c r="D363" s="429">
        <f t="shared" si="175"/>
        <v>382.75465883182568</v>
      </c>
      <c r="E363" s="429">
        <f t="shared" si="175"/>
        <v>380.46443808602822</v>
      </c>
      <c r="F363" s="429">
        <f t="shared" si="175"/>
        <v>385.6493421053778</v>
      </c>
      <c r="G363" s="429">
        <f t="shared" si="175"/>
        <v>393.89230311847899</v>
      </c>
      <c r="H363" s="429">
        <f t="shared" si="175"/>
        <v>401.64183044464323</v>
      </c>
      <c r="I363" s="429">
        <f t="shared" si="175"/>
        <v>409.31975201644474</v>
      </c>
      <c r="J363" s="429">
        <f t="shared" si="175"/>
        <v>416.27892900070759</v>
      </c>
      <c r="K363" s="429">
        <f t="shared" si="175"/>
        <v>421.69718977702803</v>
      </c>
      <c r="L363" s="429">
        <f t="shared" si="175"/>
        <v>424.7338052839566</v>
      </c>
      <c r="M363" s="429">
        <f t="shared" si="175"/>
        <v>427.51617876444919</v>
      </c>
    </row>
    <row r="364" spans="1:13" ht="13.15">
      <c r="B364" s="323" t="str">
        <f t="shared" si="166"/>
        <v>60-64</v>
      </c>
      <c r="C364" s="429">
        <f t="shared" ref="C364:M364" si="176">C327+C271</f>
        <v>148.6651417414725</v>
      </c>
      <c r="D364" s="429">
        <f t="shared" si="176"/>
        <v>150.01828440201118</v>
      </c>
      <c r="E364" s="429">
        <f t="shared" si="176"/>
        <v>149.012227604278</v>
      </c>
      <c r="F364" s="429">
        <f t="shared" si="176"/>
        <v>148.82512544428249</v>
      </c>
      <c r="G364" s="429">
        <f t="shared" si="176"/>
        <v>149.52518086050287</v>
      </c>
      <c r="H364" s="429">
        <f t="shared" si="176"/>
        <v>150.36255406433662</v>
      </c>
      <c r="I364" s="429">
        <f t="shared" si="176"/>
        <v>151.88615236032081</v>
      </c>
      <c r="J364" s="429">
        <f t="shared" si="176"/>
        <v>153.79032439159414</v>
      </c>
      <c r="K364" s="429">
        <f t="shared" si="176"/>
        <v>155.55826462824794</v>
      </c>
      <c r="L364" s="429">
        <f t="shared" si="176"/>
        <v>156.6440065822085</v>
      </c>
      <c r="M364" s="429">
        <f t="shared" si="176"/>
        <v>157.95960279180926</v>
      </c>
    </row>
    <row r="365" spans="1:13" ht="13.15">
      <c r="B365" s="323" t="str">
        <f t="shared" si="166"/>
        <v>65 plus</v>
      </c>
      <c r="C365" s="429">
        <f t="shared" ref="C365:M365" si="177">C328+C272</f>
        <v>35.251751092660079</v>
      </c>
      <c r="D365" s="429">
        <f t="shared" si="177"/>
        <v>48.119253865619534</v>
      </c>
      <c r="E365" s="429">
        <f t="shared" si="177"/>
        <v>56.725187851746121</v>
      </c>
      <c r="F365" s="429">
        <f t="shared" si="177"/>
        <v>62.42830017589872</v>
      </c>
      <c r="G365" s="429">
        <f t="shared" si="177"/>
        <v>66.17227280522836</v>
      </c>
      <c r="H365" s="429">
        <f t="shared" si="177"/>
        <v>68.519268780392153</v>
      </c>
      <c r="I365" s="429">
        <f t="shared" si="177"/>
        <v>70.179479182882162</v>
      </c>
      <c r="J365" s="429">
        <f t="shared" si="177"/>
        <v>71.487267437822865</v>
      </c>
      <c r="K365" s="429">
        <f t="shared" si="177"/>
        <v>72.538777068811996</v>
      </c>
      <c r="L365" s="429">
        <f t="shared" si="177"/>
        <v>73.279543391012808</v>
      </c>
      <c r="M365" s="429">
        <f t="shared" si="177"/>
        <v>74.009507342239388</v>
      </c>
    </row>
    <row r="366" spans="1:13" ht="13.15">
      <c r="B366" s="323" t="str">
        <f t="shared" si="166"/>
        <v>Total</v>
      </c>
      <c r="C366" s="429">
        <f t="shared" ref="C366:M366" si="178">SUM(C356:C365)</f>
        <v>8617.9563581996408</v>
      </c>
      <c r="D366" s="429">
        <f t="shared" si="178"/>
        <v>8718.7371829785734</v>
      </c>
      <c r="E366" s="429">
        <f t="shared" si="178"/>
        <v>8799.9285988130632</v>
      </c>
      <c r="F366" s="429">
        <f t="shared" si="178"/>
        <v>8905.8435635327223</v>
      </c>
      <c r="G366" s="429">
        <f t="shared" si="178"/>
        <v>9001.0938322675865</v>
      </c>
      <c r="H366" s="429">
        <f t="shared" si="178"/>
        <v>9040.3454962996002</v>
      </c>
      <c r="I366" s="429">
        <f t="shared" si="178"/>
        <v>9074.2674595475837</v>
      </c>
      <c r="J366" s="429">
        <f t="shared" si="178"/>
        <v>9105.4540606907267</v>
      </c>
      <c r="K366" s="429">
        <f t="shared" si="178"/>
        <v>9119.2402699014474</v>
      </c>
      <c r="L366" s="429">
        <f t="shared" si="178"/>
        <v>9092.6583599905371</v>
      </c>
      <c r="M366" s="429">
        <f t="shared" si="178"/>
        <v>9089.036758587481</v>
      </c>
    </row>
    <row r="367" spans="1:13">
      <c r="A367" s="1080">
        <f>SUM(C367:M367)</f>
        <v>0</v>
      </c>
      <c r="B367" s="1080"/>
      <c r="C367" s="1080">
        <f t="shared" ref="C367:M367" si="179">SUM(C356:C365)-C366</f>
        <v>0</v>
      </c>
      <c r="D367" s="1080">
        <f t="shared" si="179"/>
        <v>0</v>
      </c>
      <c r="E367" s="1080">
        <f t="shared" si="179"/>
        <v>0</v>
      </c>
      <c r="F367" s="1080">
        <f t="shared" si="179"/>
        <v>0</v>
      </c>
      <c r="G367" s="1080">
        <f t="shared" si="179"/>
        <v>0</v>
      </c>
      <c r="H367" s="1080">
        <f t="shared" si="179"/>
        <v>0</v>
      </c>
      <c r="I367" s="1080">
        <f t="shared" si="179"/>
        <v>0</v>
      </c>
      <c r="J367" s="1080">
        <f t="shared" si="179"/>
        <v>0</v>
      </c>
      <c r="K367" s="1080">
        <f t="shared" si="179"/>
        <v>0</v>
      </c>
      <c r="L367" s="1080">
        <f t="shared" si="179"/>
        <v>0</v>
      </c>
      <c r="M367" s="1080">
        <f t="shared" si="179"/>
        <v>0</v>
      </c>
    </row>
    <row r="368" spans="1:13">
      <c r="C368" s="1085">
        <f>C350+C366</f>
        <v>12272.16838263719</v>
      </c>
      <c r="D368" s="1085">
        <f t="shared" ref="D368:M368" si="180">D350+D366</f>
        <v>12388.331621384152</v>
      </c>
      <c r="E368" s="1085">
        <f t="shared" si="180"/>
        <v>12478.324273231337</v>
      </c>
      <c r="F368" s="1085">
        <f t="shared" si="180"/>
        <v>12591.54987284975</v>
      </c>
      <c r="G368" s="1085">
        <f t="shared" si="180"/>
        <v>12694.205931675551</v>
      </c>
      <c r="H368" s="1085">
        <f t="shared" si="180"/>
        <v>12721.267215648608</v>
      </c>
      <c r="I368" s="1085">
        <f t="shared" si="180"/>
        <v>12745.030962669585</v>
      </c>
      <c r="J368" s="1085">
        <f t="shared" si="180"/>
        <v>12768.618716095165</v>
      </c>
      <c r="K368" s="1085">
        <f t="shared" si="180"/>
        <v>12770.578457989874</v>
      </c>
      <c r="L368" s="1085">
        <f t="shared" si="180"/>
        <v>12717.820557294352</v>
      </c>
      <c r="M368" s="1085">
        <f t="shared" si="180"/>
        <v>12700.570240989557</v>
      </c>
    </row>
    <row r="369" spans="1:13">
      <c r="C369" s="1085">
        <f>C36</f>
        <v>12272.168382637192</v>
      </c>
      <c r="D369" s="1085">
        <f t="shared" ref="D369:M369" si="181">D36</f>
        <v>12388.331621384154</v>
      </c>
      <c r="E369" s="1085">
        <f t="shared" si="181"/>
        <v>12478.324273231339</v>
      </c>
      <c r="F369" s="1085">
        <f t="shared" si="181"/>
        <v>12591.54987284975</v>
      </c>
      <c r="G369" s="1085">
        <f t="shared" si="181"/>
        <v>12694.205931675553</v>
      </c>
      <c r="H369" s="1085">
        <f t="shared" si="181"/>
        <v>12721.267215648608</v>
      </c>
      <c r="I369" s="1085">
        <f t="shared" si="181"/>
        <v>12745.030962669585</v>
      </c>
      <c r="J369" s="1085">
        <f t="shared" si="181"/>
        <v>12768.618716095169</v>
      </c>
      <c r="K369" s="1085">
        <f t="shared" si="181"/>
        <v>12770.578457989877</v>
      </c>
      <c r="L369" s="1085">
        <f t="shared" si="181"/>
        <v>12717.820557294353</v>
      </c>
      <c r="M369" s="1085">
        <f t="shared" si="181"/>
        <v>12700.570240989558</v>
      </c>
    </row>
    <row r="370" spans="1:13">
      <c r="A370" s="1080">
        <f>SUM(C370:L370)</f>
        <v>0</v>
      </c>
      <c r="B370" s="1080"/>
      <c r="C370" s="1080">
        <f>C368-C369</f>
        <v>0</v>
      </c>
      <c r="D370" s="1080">
        <f t="shared" ref="D370:M370" si="182">D368-D369</f>
        <v>0</v>
      </c>
      <c r="E370" s="1080">
        <f t="shared" si="182"/>
        <v>0</v>
      </c>
      <c r="F370" s="1080">
        <f t="shared" si="182"/>
        <v>0</v>
      </c>
      <c r="G370" s="1080">
        <f t="shared" si="182"/>
        <v>0</v>
      </c>
      <c r="H370" s="1080">
        <f t="shared" si="182"/>
        <v>0</v>
      </c>
      <c r="I370" s="1080">
        <f t="shared" si="182"/>
        <v>0</v>
      </c>
      <c r="J370" s="1080">
        <f t="shared" si="182"/>
        <v>0</v>
      </c>
      <c r="K370" s="1080">
        <f t="shared" si="182"/>
        <v>0</v>
      </c>
      <c r="L370" s="1080">
        <f t="shared" si="182"/>
        <v>0</v>
      </c>
      <c r="M370" s="1080">
        <f t="shared" si="182"/>
        <v>0</v>
      </c>
    </row>
    <row r="371" spans="1:13">
      <c r="A371" s="1080">
        <f>SUM(C371:M371)</f>
        <v>0</v>
      </c>
      <c r="B371" s="1080"/>
      <c r="C371" s="1080">
        <f>IF(C294&gt;0,0,C294)</f>
        <v>0</v>
      </c>
      <c r="D371" s="1080">
        <f t="shared" ref="D371:M371" si="183">IF(D294&gt;0,0,D294)</f>
        <v>0</v>
      </c>
      <c r="E371" s="1080">
        <f t="shared" si="183"/>
        <v>0</v>
      </c>
      <c r="F371" s="1080">
        <f t="shared" si="183"/>
        <v>0</v>
      </c>
      <c r="G371" s="1080">
        <f t="shared" si="183"/>
        <v>0</v>
      </c>
      <c r="H371" s="1080">
        <f t="shared" si="183"/>
        <v>0</v>
      </c>
      <c r="I371" s="1080">
        <f t="shared" si="183"/>
        <v>0</v>
      </c>
      <c r="J371" s="1080">
        <f t="shared" si="183"/>
        <v>0</v>
      </c>
      <c r="K371" s="1080">
        <f t="shared" si="183"/>
        <v>0</v>
      </c>
      <c r="L371" s="1080">
        <f t="shared" si="183"/>
        <v>0</v>
      </c>
      <c r="M371" s="1080">
        <f t="shared" si="183"/>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519" customFormat="1" ht="13.15">
      <c r="A5" s="648" t="s">
        <v>416</v>
      </c>
      <c r="B5" s="648"/>
      <c r="C5" s="648"/>
      <c r="D5" s="648"/>
      <c r="E5" s="648"/>
      <c r="F5" s="648"/>
      <c r="G5" s="648"/>
      <c r="H5" s="648"/>
      <c r="I5" s="648"/>
      <c r="J5" s="648"/>
      <c r="K5" s="648"/>
      <c r="L5" s="648"/>
      <c r="M5" s="648"/>
      <c r="N5" s="518"/>
      <c r="O5" s="518"/>
      <c r="P5" s="518"/>
    </row>
    <row r="6" spans="1:16" s="339" customFormat="1" ht="13.5" customHeight="1">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Forecast_stock_figures!B18</f>
        <v>Business Studies</v>
      </c>
      <c r="C15" s="293">
        <f>Forecast_stock_figures!C42</f>
        <v>4771.4490000000005</v>
      </c>
      <c r="D15" s="293">
        <f>Forecast_stock_figures!D42</f>
        <v>4788.934014920962</v>
      </c>
      <c r="E15" s="293">
        <f>Forecast_stock_figures!E42</f>
        <v>4709.8685552545548</v>
      </c>
      <c r="F15" s="293">
        <f>Forecast_stock_figures!F42</f>
        <v>4672.042398319556</v>
      </c>
      <c r="G15" s="293">
        <f>Forecast_stock_figures!G42</f>
        <v>4664.3820960923313</v>
      </c>
      <c r="H15" s="293">
        <f>Forecast_stock_figures!H42</f>
        <v>4710.4124826067373</v>
      </c>
      <c r="I15" s="293">
        <f>Forecast_stock_figures!I42</f>
        <v>4750.4079466195062</v>
      </c>
      <c r="J15" s="293">
        <f>Forecast_stock_figures!J42</f>
        <v>4815.8301903905367</v>
      </c>
      <c r="K15" s="293">
        <f>Forecast_stock_figures!K42</f>
        <v>4881.2655840926163</v>
      </c>
      <c r="L15" s="293">
        <f>Forecast_stock_figures!L42</f>
        <v>4934.442919677208</v>
      </c>
      <c r="M15" s="293">
        <f>Forecast_stock_figures!M42</f>
        <v>4955.8462848061272</v>
      </c>
    </row>
    <row r="17" spans="1:9" ht="15">
      <c r="B17" s="325" t="s">
        <v>161</v>
      </c>
    </row>
    <row r="19" spans="1:9" ht="13.15">
      <c r="B19" s="1469" t="str">
        <f>Stock_ages_breakdowns!B73</f>
        <v>Age group</v>
      </c>
      <c r="C19" s="1470" t="str">
        <f>Stock_ages_breakdowns!G73</f>
        <v>Business Studies</v>
      </c>
      <c r="D19" s="1471"/>
      <c r="H19" s="310" t="s">
        <v>132</v>
      </c>
    </row>
    <row r="20" spans="1:9" ht="13.15">
      <c r="B20" s="1469"/>
      <c r="C20" s="348" t="str">
        <f>Stock_ages_breakdowns!G74</f>
        <v>Male</v>
      </c>
      <c r="D20" s="348" t="str">
        <f>Stock_ages_breakdowns!H74</f>
        <v>Female</v>
      </c>
    </row>
    <row r="21" spans="1:9" ht="13.15">
      <c r="B21" s="348" t="str">
        <f>Stock_ages_breakdowns!B75</f>
        <v>20-24</v>
      </c>
      <c r="C21" s="316">
        <f>Stock_ages_breakdowns!G20</f>
        <v>29.625</v>
      </c>
      <c r="D21" s="316">
        <f>Stock_ages_breakdowns!H20</f>
        <v>35.427</v>
      </c>
    </row>
    <row r="22" spans="1:9" ht="13.15">
      <c r="B22" s="348" t="str">
        <f>Stock_ages_breakdowns!B76</f>
        <v>25-29</v>
      </c>
      <c r="C22" s="316">
        <f>Stock_ages_breakdowns!G21</f>
        <v>174.827</v>
      </c>
      <c r="D22" s="316">
        <f>Stock_ages_breakdowns!H21</f>
        <v>223.22200000000001</v>
      </c>
    </row>
    <row r="23" spans="1:9" ht="13.15">
      <c r="B23" s="348" t="str">
        <f>Stock_ages_breakdowns!B77</f>
        <v>30-34</v>
      </c>
      <c r="C23" s="316">
        <f>Stock_ages_breakdowns!G22</f>
        <v>365.33100000000002</v>
      </c>
      <c r="D23" s="316">
        <f>Stock_ages_breakdowns!H22</f>
        <v>348.62400000000002</v>
      </c>
    </row>
    <row r="24" spans="1:9" ht="13.15">
      <c r="B24" s="348" t="str">
        <f>Stock_ages_breakdowns!B78</f>
        <v>35-39</v>
      </c>
      <c r="C24" s="316">
        <f>Stock_ages_breakdowns!G23</f>
        <v>404.60199999999998</v>
      </c>
      <c r="D24" s="316">
        <f>Stock_ages_breakdowns!H23</f>
        <v>545.69000000000005</v>
      </c>
    </row>
    <row r="25" spans="1:9" ht="13.15">
      <c r="B25" s="348" t="str">
        <f>Stock_ages_breakdowns!B79</f>
        <v>40-44</v>
      </c>
      <c r="C25" s="316">
        <f>Stock_ages_breakdowns!G24</f>
        <v>373.83699999999999</v>
      </c>
      <c r="D25" s="316">
        <f>Stock_ages_breakdowns!H24</f>
        <v>483.20299999999997</v>
      </c>
    </row>
    <row r="26" spans="1:9" ht="13.15">
      <c r="B26" s="348" t="str">
        <f>Stock_ages_breakdowns!B80</f>
        <v>45-49</v>
      </c>
      <c r="C26" s="316">
        <f>Stock_ages_breakdowns!G25</f>
        <v>356.90699999999998</v>
      </c>
      <c r="D26" s="316">
        <f>Stock_ages_breakdowns!H25</f>
        <v>434.47800000000001</v>
      </c>
    </row>
    <row r="27" spans="1:9" ht="13.15">
      <c r="B27" s="348" t="str">
        <f>Stock_ages_breakdowns!B81</f>
        <v>50-54</v>
      </c>
      <c r="C27" s="316">
        <f>Stock_ages_breakdowns!G26</f>
        <v>296.78899999999999</v>
      </c>
      <c r="D27" s="316">
        <f>Stock_ages_breakdowns!H26</f>
        <v>275.13</v>
      </c>
    </row>
    <row r="28" spans="1:9" ht="13.15">
      <c r="B28" s="348" t="str">
        <f>Stock_ages_breakdowns!B82</f>
        <v>55-59</v>
      </c>
      <c r="C28" s="316">
        <f>Stock_ages_breakdowns!G27</f>
        <v>177.417</v>
      </c>
      <c r="D28" s="316">
        <f>Stock_ages_breakdowns!H27</f>
        <v>134.995</v>
      </c>
    </row>
    <row r="29" spans="1:9" ht="13.15">
      <c r="B29" s="348" t="str">
        <f>Stock_ages_breakdowns!B83</f>
        <v>60-64</v>
      </c>
      <c r="C29" s="316">
        <f>Stock_ages_breakdowns!G28</f>
        <v>51.965000000000003</v>
      </c>
      <c r="D29" s="316">
        <f>Stock_ages_breakdowns!H28</f>
        <v>37.218000000000004</v>
      </c>
      <c r="F29" s="310"/>
    </row>
    <row r="30" spans="1:9" ht="13.15">
      <c r="B30" s="348" t="str">
        <f>Stock_ages_breakdowns!B84</f>
        <v>65 plus</v>
      </c>
      <c r="C30" s="316">
        <f>Stock_ages_breakdowns!G29</f>
        <v>13.343</v>
      </c>
      <c r="D30" s="316">
        <f>Stock_ages_breakdowns!H29</f>
        <v>8.8189999999999991</v>
      </c>
      <c r="G30" s="311" t="s">
        <v>46</v>
      </c>
      <c r="H30" s="311" t="s">
        <v>47</v>
      </c>
    </row>
    <row r="31" spans="1:9" ht="13.15">
      <c r="A31" s="1080">
        <f>I31</f>
        <v>0</v>
      </c>
      <c r="B31" s="348" t="str">
        <f>Stock_ages_breakdowns!B85</f>
        <v>Total</v>
      </c>
      <c r="C31" s="316">
        <f>Stock_ages_breakdowns!G30</f>
        <v>2244.643</v>
      </c>
      <c r="D31" s="316">
        <f>Stock_ages_breakdowns!H30</f>
        <v>2526.806</v>
      </c>
      <c r="E31" s="312">
        <f>SUM(C31:D31)</f>
        <v>4771.4490000000005</v>
      </c>
      <c r="G31" s="351">
        <f>C31/$E$31</f>
        <v>0.470432147550985</v>
      </c>
      <c r="H31" s="351">
        <f>D31/$E$31</f>
        <v>0.52956785244901494</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Business Studies</v>
      </c>
      <c r="C36" s="293">
        <f>Teacher_need_by_subject!C631</f>
        <v>4788.934014920962</v>
      </c>
      <c r="D36" s="293">
        <f>Teacher_need_by_subject!D631</f>
        <v>4709.8685552545548</v>
      </c>
      <c r="E36" s="293">
        <f>Teacher_need_by_subject!E631</f>
        <v>4672.042398319556</v>
      </c>
      <c r="F36" s="293">
        <f>Teacher_need_by_subject!F631</f>
        <v>4664.3820960923313</v>
      </c>
      <c r="G36" s="293">
        <f>Teacher_need_by_subject!G631</f>
        <v>4710.4124826067373</v>
      </c>
      <c r="H36" s="293">
        <f>Teacher_need_by_subject!H631</f>
        <v>4750.4079466195062</v>
      </c>
      <c r="I36" s="293">
        <f>Teacher_need_by_subject!I631</f>
        <v>4815.8301903905367</v>
      </c>
      <c r="J36" s="293">
        <f>Teacher_need_by_subject!J631</f>
        <v>4881.2655840926163</v>
      </c>
      <c r="K36" s="293">
        <f>Teacher_need_by_subject!K631</f>
        <v>4934.442919677208</v>
      </c>
      <c r="L36" s="293">
        <f>Teacher_need_by_subject!L631</f>
        <v>4955.8462848061272</v>
      </c>
      <c r="M36" s="293">
        <f>Teacher_need_by_subject!M631</f>
        <v>4993.757729348913</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29.625</v>
      </c>
      <c r="D43" s="293">
        <f t="shared" ref="D43:L43" si="2">C340</f>
        <v>81.590099884390298</v>
      </c>
      <c r="E43" s="293">
        <f t="shared" si="2"/>
        <v>108.85024776501544</v>
      </c>
      <c r="F43" s="293">
        <f t="shared" si="2"/>
        <v>132.27164271161001</v>
      </c>
      <c r="G43" s="293">
        <f t="shared" si="2"/>
        <v>152.32589753493255</v>
      </c>
      <c r="H43" s="293">
        <f t="shared" si="2"/>
        <v>172.46088237156633</v>
      </c>
      <c r="I43" s="293">
        <f t="shared" si="2"/>
        <v>186.50640267025275</v>
      </c>
      <c r="J43" s="293">
        <f t="shared" si="2"/>
        <v>199.68925309341836</v>
      </c>
      <c r="K43" s="293">
        <f t="shared" si="2"/>
        <v>209.66582250088146</v>
      </c>
      <c r="L43" s="293">
        <f t="shared" si="2"/>
        <v>215.9666644226578</v>
      </c>
      <c r="M43" s="293">
        <f t="shared" ref="M43:M53" si="3">L340</f>
        <v>217.30310043525685</v>
      </c>
    </row>
    <row r="44" spans="2:13" ht="13.15">
      <c r="B44" s="348" t="str">
        <f t="shared" ref="B44:C53" si="4">B22</f>
        <v>25-29</v>
      </c>
      <c r="C44" s="293">
        <f t="shared" si="4"/>
        <v>174.827</v>
      </c>
      <c r="D44" s="293">
        <f t="shared" ref="D44:K53" si="5">C341</f>
        <v>196.00391040663956</v>
      </c>
      <c r="E44" s="293">
        <f t="shared" si="5"/>
        <v>209.72080617178045</v>
      </c>
      <c r="F44" s="293">
        <f t="shared" si="5"/>
        <v>228.83305094994512</v>
      </c>
      <c r="G44" s="293">
        <f t="shared" si="5"/>
        <v>250.04831857703925</v>
      </c>
      <c r="H44" s="293">
        <f t="shared" si="5"/>
        <v>275.21756150748644</v>
      </c>
      <c r="I44" s="293">
        <f t="shared" si="5"/>
        <v>296.52320928364713</v>
      </c>
      <c r="J44" s="293">
        <f t="shared" si="5"/>
        <v>317.71037619327649</v>
      </c>
      <c r="K44" s="293">
        <f t="shared" si="5"/>
        <v>335.83543456052502</v>
      </c>
      <c r="L44" s="293">
        <f t="shared" ref="L44:L53" si="6">K341</f>
        <v>349.6738723891869</v>
      </c>
      <c r="M44" s="293">
        <f t="shared" si="3"/>
        <v>357.23456221096973</v>
      </c>
    </row>
    <row r="45" spans="2:13" ht="13.15">
      <c r="B45" s="348" t="str">
        <f t="shared" si="4"/>
        <v>30-34</v>
      </c>
      <c r="C45" s="293">
        <f t="shared" si="4"/>
        <v>365.33100000000002</v>
      </c>
      <c r="D45" s="293">
        <f t="shared" si="5"/>
        <v>337.75667101625055</v>
      </c>
      <c r="E45" s="293">
        <f t="shared" si="5"/>
        <v>315.27047776164102</v>
      </c>
      <c r="F45" s="293">
        <f t="shared" si="5"/>
        <v>303.38494823924617</v>
      </c>
      <c r="G45" s="293">
        <f t="shared" si="5"/>
        <v>299.50996023723746</v>
      </c>
      <c r="H45" s="293">
        <f t="shared" si="5"/>
        <v>303.97321936081232</v>
      </c>
      <c r="I45" s="293">
        <f t="shared" si="5"/>
        <v>311.8883429000341</v>
      </c>
      <c r="J45" s="293">
        <f t="shared" si="5"/>
        <v>323.53511445975096</v>
      </c>
      <c r="K45" s="293">
        <f t="shared" si="5"/>
        <v>336.46085742249278</v>
      </c>
      <c r="L45" s="293">
        <f t="shared" si="6"/>
        <v>348.9656408862308</v>
      </c>
      <c r="M45" s="293">
        <f t="shared" si="3"/>
        <v>359.03279328417278</v>
      </c>
    </row>
    <row r="46" spans="2:13" ht="13.15">
      <c r="B46" s="348" t="str">
        <f t="shared" si="4"/>
        <v>35-39</v>
      </c>
      <c r="C46" s="293">
        <f t="shared" si="4"/>
        <v>404.60199999999998</v>
      </c>
      <c r="D46" s="293">
        <f t="shared" si="5"/>
        <v>393.63782042502947</v>
      </c>
      <c r="E46" s="293">
        <f t="shared" si="5"/>
        <v>375.50682788727659</v>
      </c>
      <c r="F46" s="293">
        <f t="shared" si="5"/>
        <v>359.54400970107849</v>
      </c>
      <c r="G46" s="293">
        <f t="shared" si="5"/>
        <v>346.16748223394194</v>
      </c>
      <c r="H46" s="293">
        <f t="shared" si="5"/>
        <v>338.18013233799991</v>
      </c>
      <c r="I46" s="293">
        <f t="shared" si="5"/>
        <v>333.09893088108441</v>
      </c>
      <c r="J46" s="293">
        <f t="shared" si="5"/>
        <v>332.23351366700103</v>
      </c>
      <c r="K46" s="293">
        <f t="shared" si="5"/>
        <v>334.06064827124192</v>
      </c>
      <c r="L46" s="293">
        <f t="shared" si="6"/>
        <v>337.50124125745668</v>
      </c>
      <c r="M46" s="293">
        <f t="shared" si="3"/>
        <v>341.04039410202324</v>
      </c>
    </row>
    <row r="47" spans="2:13" ht="13.15">
      <c r="B47" s="348" t="str">
        <f t="shared" si="4"/>
        <v>40-44</v>
      </c>
      <c r="C47" s="293">
        <f t="shared" si="4"/>
        <v>373.83699999999999</v>
      </c>
      <c r="D47" s="293">
        <f t="shared" si="5"/>
        <v>371.4095478562046</v>
      </c>
      <c r="E47" s="293">
        <f t="shared" si="5"/>
        <v>363.38710864069589</v>
      </c>
      <c r="F47" s="293">
        <f t="shared" si="5"/>
        <v>355.41363279181081</v>
      </c>
      <c r="G47" s="293">
        <f t="shared" si="5"/>
        <v>346.81939057713123</v>
      </c>
      <c r="H47" s="293">
        <f t="shared" si="5"/>
        <v>340.18411200348095</v>
      </c>
      <c r="I47" s="293">
        <f t="shared" si="5"/>
        <v>333.84734258431257</v>
      </c>
      <c r="J47" s="293">
        <f t="shared" si="5"/>
        <v>329.43508056255956</v>
      </c>
      <c r="K47" s="293">
        <f t="shared" si="5"/>
        <v>326.30526011227852</v>
      </c>
      <c r="L47" s="293">
        <f t="shared" si="6"/>
        <v>324.11290208061035</v>
      </c>
      <c r="M47" s="293">
        <f t="shared" si="3"/>
        <v>322.07599171310363</v>
      </c>
    </row>
    <row r="48" spans="2:13" ht="13.15">
      <c r="B48" s="348" t="str">
        <f t="shared" si="4"/>
        <v>45-49</v>
      </c>
      <c r="C48" s="293">
        <f t="shared" si="4"/>
        <v>356.90699999999998</v>
      </c>
      <c r="D48" s="293">
        <f t="shared" si="5"/>
        <v>347.96148465754158</v>
      </c>
      <c r="E48" s="293">
        <f t="shared" si="5"/>
        <v>337.07819357299496</v>
      </c>
      <c r="F48" s="293">
        <f t="shared" si="5"/>
        <v>328.78757033375274</v>
      </c>
      <c r="G48" s="293">
        <f t="shared" si="5"/>
        <v>321.31765238213228</v>
      </c>
      <c r="H48" s="293">
        <f t="shared" si="5"/>
        <v>316.22971520829662</v>
      </c>
      <c r="I48" s="293">
        <f t="shared" si="5"/>
        <v>311.32488365501274</v>
      </c>
      <c r="J48" s="293">
        <f t="shared" si="5"/>
        <v>307.65684396617206</v>
      </c>
      <c r="K48" s="293">
        <f t="shared" si="5"/>
        <v>304.43018967936655</v>
      </c>
      <c r="L48" s="293">
        <f t="shared" si="6"/>
        <v>301.31335690571507</v>
      </c>
      <c r="M48" s="293">
        <f t="shared" si="3"/>
        <v>297.70663993978877</v>
      </c>
    </row>
    <row r="49" spans="1:15" ht="13.15">
      <c r="B49" s="348" t="str">
        <f t="shared" si="4"/>
        <v>50-54</v>
      </c>
      <c r="C49" s="293">
        <f t="shared" si="4"/>
        <v>296.78899999999999</v>
      </c>
      <c r="D49" s="293">
        <f t="shared" si="5"/>
        <v>285.95719914710725</v>
      </c>
      <c r="E49" s="293">
        <f t="shared" si="5"/>
        <v>273.73187165738534</v>
      </c>
      <c r="F49" s="293">
        <f t="shared" si="5"/>
        <v>263.98539071518559</v>
      </c>
      <c r="G49" s="293">
        <f t="shared" si="5"/>
        <v>255.5057581895731</v>
      </c>
      <c r="H49" s="293">
        <f t="shared" si="5"/>
        <v>249.63737369389005</v>
      </c>
      <c r="I49" s="293">
        <f t="shared" si="5"/>
        <v>244.63450371355412</v>
      </c>
      <c r="J49" s="293">
        <f t="shared" si="5"/>
        <v>241.03026141360439</v>
      </c>
      <c r="K49" s="293">
        <f t="shared" si="5"/>
        <v>238.0371915386242</v>
      </c>
      <c r="L49" s="293">
        <f t="shared" si="6"/>
        <v>235.22770478942408</v>
      </c>
      <c r="M49" s="293">
        <f t="shared" si="3"/>
        <v>232.02961559518246</v>
      </c>
    </row>
    <row r="50" spans="1:15" ht="13.15">
      <c r="B50" s="348" t="str">
        <f t="shared" si="4"/>
        <v>55-59</v>
      </c>
      <c r="C50" s="293">
        <f t="shared" si="4"/>
        <v>177.417</v>
      </c>
      <c r="D50" s="293">
        <f t="shared" si="5"/>
        <v>161.45589329758292</v>
      </c>
      <c r="E50" s="293">
        <f t="shared" si="5"/>
        <v>148.50586024566343</v>
      </c>
      <c r="F50" s="293">
        <f t="shared" si="5"/>
        <v>139.30163800105674</v>
      </c>
      <c r="G50" s="293">
        <f t="shared" si="5"/>
        <v>132.43445944748447</v>
      </c>
      <c r="H50" s="293">
        <f t="shared" si="5"/>
        <v>127.82654136472678</v>
      </c>
      <c r="I50" s="293">
        <f t="shared" si="5"/>
        <v>124.14336187568937</v>
      </c>
      <c r="J50" s="293">
        <f t="shared" si="5"/>
        <v>121.61430015898131</v>
      </c>
      <c r="K50" s="293">
        <f t="shared" si="5"/>
        <v>119.64063047082294</v>
      </c>
      <c r="L50" s="293">
        <f t="shared" si="6"/>
        <v>117.90030148544002</v>
      </c>
      <c r="M50" s="293">
        <f t="shared" si="3"/>
        <v>116.00268895350004</v>
      </c>
    </row>
    <row r="51" spans="1:15" ht="13.15">
      <c r="B51" s="348" t="str">
        <f t="shared" si="4"/>
        <v>60-64</v>
      </c>
      <c r="C51" s="293">
        <f t="shared" si="4"/>
        <v>51.965000000000003</v>
      </c>
      <c r="D51" s="293">
        <f t="shared" si="5"/>
        <v>55.356563505918189</v>
      </c>
      <c r="E51" s="293">
        <f t="shared" si="5"/>
        <v>54.376739558254862</v>
      </c>
      <c r="F51" s="293">
        <f t="shared" si="5"/>
        <v>52.40103627960945</v>
      </c>
      <c r="G51" s="293">
        <f t="shared" si="5"/>
        <v>50.33279389263874</v>
      </c>
      <c r="H51" s="293">
        <f t="shared" si="5"/>
        <v>48.720594586072359</v>
      </c>
      <c r="I51" s="293">
        <f t="shared" si="5"/>
        <v>47.247439609560828</v>
      </c>
      <c r="J51" s="293">
        <f t="shared" si="5"/>
        <v>46.194583308327978</v>
      </c>
      <c r="K51" s="293">
        <f t="shared" si="5"/>
        <v>45.347703437142009</v>
      </c>
      <c r="L51" s="293">
        <f t="shared" si="6"/>
        <v>44.590081872084504</v>
      </c>
      <c r="M51" s="293">
        <f t="shared" si="3"/>
        <v>43.75367052126785</v>
      </c>
    </row>
    <row r="52" spans="1:15" ht="13.15">
      <c r="B52" s="348" t="str">
        <f t="shared" si="4"/>
        <v>65 plus</v>
      </c>
      <c r="C52" s="293">
        <f t="shared" si="4"/>
        <v>13.343</v>
      </c>
      <c r="D52" s="293">
        <f t="shared" si="5"/>
        <v>15.80591990658402</v>
      </c>
      <c r="E52" s="293">
        <f t="shared" si="5"/>
        <v>17.530431105678502</v>
      </c>
      <c r="F52" s="293">
        <f t="shared" si="5"/>
        <v>18.551656422388497</v>
      </c>
      <c r="G52" s="293">
        <f t="shared" si="5"/>
        <v>18.997648814712242</v>
      </c>
      <c r="H52" s="293">
        <f t="shared" si="5"/>
        <v>19.141680573192726</v>
      </c>
      <c r="I52" s="293">
        <f t="shared" si="5"/>
        <v>19.031581519604849</v>
      </c>
      <c r="J52" s="293">
        <f t="shared" si="5"/>
        <v>18.851996003390337</v>
      </c>
      <c r="K52" s="293">
        <f t="shared" si="5"/>
        <v>18.628377610424533</v>
      </c>
      <c r="L52" s="293">
        <f t="shared" si="6"/>
        <v>18.373871378788653</v>
      </c>
      <c r="M52" s="293">
        <f t="shared" si="3"/>
        <v>18.062692598637998</v>
      </c>
    </row>
    <row r="53" spans="1:15" ht="13.15">
      <c r="B53" s="348" t="str">
        <f t="shared" si="4"/>
        <v>Total</v>
      </c>
      <c r="C53" s="293">
        <f t="shared" si="4"/>
        <v>2244.643</v>
      </c>
      <c r="D53" s="293">
        <f t="shared" si="5"/>
        <v>2246.9351101032489</v>
      </c>
      <c r="E53" s="293">
        <f t="shared" si="5"/>
        <v>2203.9585643663863</v>
      </c>
      <c r="F53" s="293">
        <f t="shared" si="5"/>
        <v>2182.4745761456834</v>
      </c>
      <c r="G53" s="293">
        <f t="shared" si="5"/>
        <v>2173.459361886823</v>
      </c>
      <c r="H53" s="293">
        <f t="shared" si="5"/>
        <v>2191.5718130075247</v>
      </c>
      <c r="I53" s="293">
        <f t="shared" si="5"/>
        <v>2208.2459986927529</v>
      </c>
      <c r="J53" s="293">
        <f t="shared" si="5"/>
        <v>2237.9513228264823</v>
      </c>
      <c r="K53" s="293">
        <f t="shared" si="5"/>
        <v>2268.4121156038004</v>
      </c>
      <c r="L53" s="293">
        <f t="shared" si="6"/>
        <v>2293.625637467595</v>
      </c>
      <c r="M53" s="293">
        <f t="shared" si="3"/>
        <v>2304.2421493539036</v>
      </c>
    </row>
    <row r="54" spans="1:15">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5" ht="13.15">
      <c r="B56" s="326" t="s">
        <v>47</v>
      </c>
      <c r="H56" s="310"/>
    </row>
    <row r="57" spans="1:15">
      <c r="H57" s="310"/>
    </row>
    <row r="58" spans="1:15"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5" ht="13.15">
      <c r="B59" s="323" t="str">
        <f t="shared" si="8"/>
        <v>20-24</v>
      </c>
      <c r="C59" s="293">
        <f t="shared" ref="C59:C69" si="10">D21</f>
        <v>35.427</v>
      </c>
      <c r="D59" s="293">
        <f t="shared" ref="D59:L59" si="11">C356</f>
        <v>93.301435472490482</v>
      </c>
      <c r="E59" s="293">
        <f t="shared" si="11"/>
        <v>123.74314877769562</v>
      </c>
      <c r="F59" s="293">
        <f t="shared" si="11"/>
        <v>150.03117485497015</v>
      </c>
      <c r="G59" s="293">
        <f t="shared" si="11"/>
        <v>173.16983247041327</v>
      </c>
      <c r="H59" s="293">
        <f t="shared" si="11"/>
        <v>196.36945860574531</v>
      </c>
      <c r="I59" s="293">
        <f t="shared" si="11"/>
        <v>212.69358626941306</v>
      </c>
      <c r="J59" s="293">
        <f t="shared" si="11"/>
        <v>227.99080918845974</v>
      </c>
      <c r="K59" s="293">
        <f t="shared" si="11"/>
        <v>239.6334879541746</v>
      </c>
      <c r="L59" s="293">
        <f t="shared" si="11"/>
        <v>247.08473660464873</v>
      </c>
      <c r="M59" s="293">
        <f t="shared" ref="M59:M69" si="12">L356</f>
        <v>248.8847536917649</v>
      </c>
      <c r="N59" s="312"/>
      <c r="O59" s="312"/>
    </row>
    <row r="60" spans="1:15" ht="13.15">
      <c r="B60" s="323" t="str">
        <f t="shared" si="8"/>
        <v>25-29</v>
      </c>
      <c r="C60" s="293">
        <f t="shared" si="10"/>
        <v>223.22200000000001</v>
      </c>
      <c r="D60" s="293">
        <f t="shared" ref="D60:K69" si="13">C357</f>
        <v>241.07303462765822</v>
      </c>
      <c r="E60" s="293">
        <f t="shared" si="13"/>
        <v>252.8341128522128</v>
      </c>
      <c r="F60" s="293">
        <f t="shared" si="13"/>
        <v>271.90258873332112</v>
      </c>
      <c r="G60" s="293">
        <f t="shared" si="13"/>
        <v>295.2578148317159</v>
      </c>
      <c r="H60" s="293">
        <f t="shared" si="13"/>
        <v>323.64447932992789</v>
      </c>
      <c r="I60" s="293">
        <f t="shared" si="13"/>
        <v>348.14341243455988</v>
      </c>
      <c r="J60" s="293">
        <f t="shared" si="13"/>
        <v>372.76878908620142</v>
      </c>
      <c r="K60" s="293">
        <f t="shared" si="13"/>
        <v>394.11947602770232</v>
      </c>
      <c r="L60" s="293">
        <f t="shared" ref="L60:L69" si="14">K357</f>
        <v>410.71161208540519</v>
      </c>
      <c r="M60" s="293">
        <f t="shared" si="12"/>
        <v>420.20964041610523</v>
      </c>
      <c r="N60" s="312"/>
      <c r="O60" s="312"/>
    </row>
    <row r="61" spans="1:15" ht="13.15">
      <c r="B61" s="323" t="str">
        <f t="shared" si="8"/>
        <v>30-34</v>
      </c>
      <c r="C61" s="293">
        <f t="shared" si="10"/>
        <v>348.62400000000002</v>
      </c>
      <c r="D61" s="293">
        <f t="shared" si="13"/>
        <v>334.60575482363481</v>
      </c>
      <c r="E61" s="293">
        <f t="shared" si="13"/>
        <v>321.55491887684616</v>
      </c>
      <c r="F61" s="293">
        <f t="shared" si="13"/>
        <v>316.7283832838699</v>
      </c>
      <c r="G61" s="293">
        <f t="shared" si="13"/>
        <v>319.17386005691105</v>
      </c>
      <c r="H61" s="293">
        <f t="shared" si="13"/>
        <v>329.07501179024143</v>
      </c>
      <c r="I61" s="293">
        <f t="shared" si="13"/>
        <v>341.491402907718</v>
      </c>
      <c r="J61" s="293">
        <f t="shared" si="13"/>
        <v>357.17285540888952</v>
      </c>
      <c r="K61" s="293">
        <f t="shared" si="13"/>
        <v>373.6314990225934</v>
      </c>
      <c r="L61" s="293">
        <f t="shared" si="14"/>
        <v>389.15933369541739</v>
      </c>
      <c r="M61" s="293">
        <f t="shared" si="12"/>
        <v>401.63105920517103</v>
      </c>
      <c r="N61" s="312"/>
      <c r="O61" s="312"/>
    </row>
    <row r="62" spans="1:15" ht="13.15">
      <c r="B62" s="323" t="str">
        <f t="shared" si="8"/>
        <v>35-39</v>
      </c>
      <c r="C62" s="293">
        <f t="shared" si="10"/>
        <v>545.69000000000005</v>
      </c>
      <c r="D62" s="293">
        <f t="shared" si="13"/>
        <v>493.97090772370825</v>
      </c>
      <c r="E62" s="293">
        <f t="shared" si="13"/>
        <v>448.65024930588368</v>
      </c>
      <c r="F62" s="293">
        <f t="shared" si="13"/>
        <v>414.85986730773232</v>
      </c>
      <c r="G62" s="293">
        <f t="shared" si="13"/>
        <v>391.01028799582167</v>
      </c>
      <c r="H62" s="293">
        <f t="shared" si="13"/>
        <v>376.86765840116738</v>
      </c>
      <c r="I62" s="293">
        <f t="shared" si="13"/>
        <v>368.28692529345165</v>
      </c>
      <c r="J62" s="293">
        <f t="shared" si="13"/>
        <v>365.86776931298942</v>
      </c>
      <c r="K62" s="293">
        <f t="shared" si="13"/>
        <v>367.32859095473088</v>
      </c>
      <c r="L62" s="293">
        <f t="shared" si="14"/>
        <v>371.09638059596591</v>
      </c>
      <c r="M62" s="293">
        <f t="shared" si="12"/>
        <v>375.2459901829161</v>
      </c>
      <c r="N62" s="312"/>
      <c r="O62" s="312"/>
    </row>
    <row r="63" spans="1:15" ht="13.15">
      <c r="B63" s="323" t="str">
        <f t="shared" si="8"/>
        <v>40-44</v>
      </c>
      <c r="C63" s="293">
        <f t="shared" si="10"/>
        <v>483.20299999999997</v>
      </c>
      <c r="D63" s="293">
        <f t="shared" si="13"/>
        <v>477.56277043573596</v>
      </c>
      <c r="E63" s="293">
        <f t="shared" si="13"/>
        <v>460.00794612141277</v>
      </c>
      <c r="F63" s="293">
        <f t="shared" si="13"/>
        <v>440.35290553496191</v>
      </c>
      <c r="G63" s="293">
        <f t="shared" si="13"/>
        <v>421.25054404845088</v>
      </c>
      <c r="H63" s="293">
        <f t="shared" si="13"/>
        <v>405.28929068539873</v>
      </c>
      <c r="I63" s="293">
        <f t="shared" si="13"/>
        <v>391.01096334862234</v>
      </c>
      <c r="J63" s="293">
        <f t="shared" si="13"/>
        <v>380.30214573054235</v>
      </c>
      <c r="K63" s="293">
        <f t="shared" si="13"/>
        <v>372.31916246028146</v>
      </c>
      <c r="L63" s="293">
        <f t="shared" si="14"/>
        <v>366.48263259448709</v>
      </c>
      <c r="M63" s="293">
        <f t="shared" si="12"/>
        <v>361.70761748650511</v>
      </c>
      <c r="N63" s="312"/>
      <c r="O63" s="312"/>
    </row>
    <row r="64" spans="1:15" ht="13.15">
      <c r="B64" s="323" t="str">
        <f t="shared" si="8"/>
        <v>45-49</v>
      </c>
      <c r="C64" s="293">
        <f t="shared" si="10"/>
        <v>434.47800000000001</v>
      </c>
      <c r="D64" s="293">
        <f t="shared" si="13"/>
        <v>424.94804788726691</v>
      </c>
      <c r="E64" s="293">
        <f t="shared" si="13"/>
        <v>413.43414830215102</v>
      </c>
      <c r="F64" s="293">
        <f t="shared" si="13"/>
        <v>403.19607009379087</v>
      </c>
      <c r="G64" s="293">
        <f t="shared" si="13"/>
        <v>393.48359150622048</v>
      </c>
      <c r="H64" s="293">
        <f t="shared" si="13"/>
        <v>385.08792642147324</v>
      </c>
      <c r="I64" s="293">
        <f t="shared" si="13"/>
        <v>376.08055189627902</v>
      </c>
      <c r="J64" s="293">
        <f t="shared" si="13"/>
        <v>368.11639438550679</v>
      </c>
      <c r="K64" s="293">
        <f t="shared" si="13"/>
        <v>360.65220561789806</v>
      </c>
      <c r="L64" s="293">
        <f t="shared" si="14"/>
        <v>353.54745407209941</v>
      </c>
      <c r="M64" s="293">
        <f t="shared" si="12"/>
        <v>346.26088891237384</v>
      </c>
      <c r="N64" s="312"/>
      <c r="O64" s="312"/>
    </row>
    <row r="65" spans="1:15" ht="13.15">
      <c r="B65" s="323" t="str">
        <f t="shared" si="8"/>
        <v>50-54</v>
      </c>
      <c r="C65" s="293">
        <f t="shared" si="10"/>
        <v>275.13</v>
      </c>
      <c r="D65" s="293">
        <f t="shared" si="13"/>
        <v>286.57549145012359</v>
      </c>
      <c r="E65" s="293">
        <f t="shared" si="13"/>
        <v>290.40018051196722</v>
      </c>
      <c r="F65" s="293">
        <f t="shared" si="13"/>
        <v>292.0185347346644</v>
      </c>
      <c r="G65" s="293">
        <f t="shared" si="13"/>
        <v>292.28439842701619</v>
      </c>
      <c r="H65" s="293">
        <f t="shared" si="13"/>
        <v>292.29854744955605</v>
      </c>
      <c r="I65" s="293">
        <f t="shared" si="13"/>
        <v>290.81708741756324</v>
      </c>
      <c r="J65" s="293">
        <f t="shared" si="13"/>
        <v>289.02929255153606</v>
      </c>
      <c r="K65" s="293">
        <f t="shared" si="13"/>
        <v>286.55283046502734</v>
      </c>
      <c r="L65" s="293">
        <f t="shared" si="14"/>
        <v>283.31721837366871</v>
      </c>
      <c r="M65" s="293">
        <f t="shared" si="12"/>
        <v>279.00570440192604</v>
      </c>
      <c r="N65" s="312"/>
      <c r="O65" s="312"/>
    </row>
    <row r="66" spans="1:15" ht="13.15">
      <c r="B66" s="323" t="str">
        <f t="shared" si="8"/>
        <v>55-59</v>
      </c>
      <c r="C66" s="293">
        <f t="shared" si="10"/>
        <v>134.995</v>
      </c>
      <c r="D66" s="293">
        <f t="shared" si="13"/>
        <v>135.83035073127053</v>
      </c>
      <c r="E66" s="293">
        <f t="shared" si="13"/>
        <v>136.63119544490647</v>
      </c>
      <c r="F66" s="293">
        <f t="shared" si="13"/>
        <v>138.34091947421857</v>
      </c>
      <c r="G66" s="293">
        <f t="shared" si="13"/>
        <v>140.2514689476217</v>
      </c>
      <c r="H66" s="293">
        <f t="shared" si="13"/>
        <v>142.4148147632842</v>
      </c>
      <c r="I66" s="293">
        <f t="shared" si="13"/>
        <v>143.75241853682061</v>
      </c>
      <c r="J66" s="293">
        <f t="shared" si="13"/>
        <v>144.86758751656384</v>
      </c>
      <c r="K66" s="293">
        <f t="shared" si="13"/>
        <v>145.3977470624958</v>
      </c>
      <c r="L66" s="293">
        <f t="shared" si="14"/>
        <v>145.238387857323</v>
      </c>
      <c r="M66" s="293">
        <f t="shared" si="12"/>
        <v>144.16635308335282</v>
      </c>
      <c r="N66" s="312"/>
      <c r="O66" s="312"/>
    </row>
    <row r="67" spans="1:15" ht="13.15">
      <c r="B67" s="323" t="str">
        <f t="shared" si="8"/>
        <v>60-64</v>
      </c>
      <c r="C67" s="293">
        <f t="shared" si="10"/>
        <v>37.218000000000004</v>
      </c>
      <c r="D67" s="293">
        <f t="shared" si="13"/>
        <v>42.089181779483454</v>
      </c>
      <c r="E67" s="293">
        <f t="shared" si="13"/>
        <v>44.080380195587963</v>
      </c>
      <c r="F67" s="293">
        <f t="shared" si="13"/>
        <v>45.550252976522046</v>
      </c>
      <c r="G67" s="293">
        <f t="shared" si="13"/>
        <v>46.852206667912156</v>
      </c>
      <c r="H67" s="293">
        <f t="shared" si="13"/>
        <v>48.246206417262734</v>
      </c>
      <c r="I67" s="293">
        <f t="shared" si="13"/>
        <v>49.267585445265119</v>
      </c>
      <c r="J67" s="293">
        <f t="shared" si="13"/>
        <v>50.233805684190827</v>
      </c>
      <c r="K67" s="293">
        <f t="shared" si="13"/>
        <v>50.948769264646401</v>
      </c>
      <c r="L67" s="293">
        <f t="shared" si="14"/>
        <v>51.347253613413812</v>
      </c>
      <c r="M67" s="293">
        <f t="shared" si="12"/>
        <v>51.309832237732671</v>
      </c>
      <c r="N67" s="312"/>
      <c r="O67" s="312"/>
    </row>
    <row r="68" spans="1:15" ht="13.15">
      <c r="B68" s="323" t="str">
        <f t="shared" si="8"/>
        <v>65 plus</v>
      </c>
      <c r="C68" s="293">
        <f t="shared" si="10"/>
        <v>8.8189999999999991</v>
      </c>
      <c r="D68" s="293">
        <f t="shared" si="13"/>
        <v>12.041929886340858</v>
      </c>
      <c r="E68" s="293">
        <f t="shared" si="13"/>
        <v>14.573710499503967</v>
      </c>
      <c r="F68" s="293">
        <f t="shared" si="13"/>
        <v>16.587125179820465</v>
      </c>
      <c r="G68" s="293">
        <f t="shared" si="13"/>
        <v>18.188729253424292</v>
      </c>
      <c r="H68" s="293">
        <f t="shared" si="13"/>
        <v>19.547275735155676</v>
      </c>
      <c r="I68" s="293">
        <f t="shared" si="13"/>
        <v>20.618014377060518</v>
      </c>
      <c r="J68" s="293">
        <f t="shared" si="13"/>
        <v>21.529418699174585</v>
      </c>
      <c r="K68" s="293">
        <f t="shared" si="13"/>
        <v>22.269699659266557</v>
      </c>
      <c r="L68" s="293">
        <f t="shared" si="14"/>
        <v>22.832272717184271</v>
      </c>
      <c r="M68" s="293">
        <f t="shared" si="12"/>
        <v>23.182295834376333</v>
      </c>
      <c r="N68" s="312"/>
      <c r="O68" s="312"/>
    </row>
    <row r="69" spans="1:15" ht="13.15">
      <c r="B69" s="323" t="str">
        <f t="shared" si="8"/>
        <v>Total</v>
      </c>
      <c r="C69" s="293">
        <f t="shared" si="10"/>
        <v>2526.806</v>
      </c>
      <c r="D69" s="293">
        <f t="shared" si="13"/>
        <v>2541.9989048177131</v>
      </c>
      <c r="E69" s="293">
        <f t="shared" si="13"/>
        <v>2505.9099908881681</v>
      </c>
      <c r="F69" s="293">
        <f t="shared" si="13"/>
        <v>2489.5678221738717</v>
      </c>
      <c r="G69" s="293">
        <f t="shared" si="13"/>
        <v>2490.9227342055074</v>
      </c>
      <c r="H69" s="293">
        <f t="shared" si="13"/>
        <v>2518.8406695992126</v>
      </c>
      <c r="I69" s="293">
        <f t="shared" si="13"/>
        <v>2542.1619479267538</v>
      </c>
      <c r="J69" s="293">
        <f t="shared" si="13"/>
        <v>2577.8788675640549</v>
      </c>
      <c r="K69" s="293">
        <f t="shared" si="13"/>
        <v>2612.8534684888168</v>
      </c>
      <c r="L69" s="293">
        <f t="shared" si="14"/>
        <v>2640.8172822096135</v>
      </c>
      <c r="M69" s="293">
        <f t="shared" si="12"/>
        <v>2651.6041354522245</v>
      </c>
      <c r="N69" s="312"/>
      <c r="O69" s="312"/>
    </row>
    <row r="70" spans="1:15">
      <c r="A70" s="1080">
        <f>SUM(C70:M70)</f>
        <v>0</v>
      </c>
      <c r="B70" s="1080"/>
      <c r="C70" s="1080">
        <f t="shared" ref="C70:M70" si="15">SUM(C59:C68)-C69</f>
        <v>0</v>
      </c>
      <c r="D70" s="1080">
        <f t="shared" si="15"/>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5" ht="15">
      <c r="B72" s="325" t="s">
        <v>162</v>
      </c>
      <c r="H72" s="310"/>
    </row>
    <row r="73" spans="1:15">
      <c r="H73" s="310"/>
    </row>
    <row r="74" spans="1:15" ht="13.15">
      <c r="B74" s="326" t="s">
        <v>46</v>
      </c>
      <c r="C74" s="251" t="s">
        <v>440</v>
      </c>
      <c r="H74" s="310"/>
    </row>
    <row r="75" spans="1:15">
      <c r="H75" s="310"/>
    </row>
    <row r="76" spans="1:15"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5" ht="13.15">
      <c r="B77" s="323" t="str">
        <f t="shared" si="16"/>
        <v>20-24</v>
      </c>
      <c r="C77" s="429">
        <f>C43-(0.2*C43)</f>
        <v>23.7</v>
      </c>
      <c r="D77" s="429">
        <f>D43-(0.2*D43)</f>
        <v>65.272079907512236</v>
      </c>
      <c r="E77" s="429">
        <f t="shared" ref="E77:M77" si="18">E43-(0.2*E43)</f>
        <v>87.080198212012348</v>
      </c>
      <c r="F77" s="429">
        <f t="shared" si="18"/>
        <v>105.81731416928801</v>
      </c>
      <c r="G77" s="429">
        <f t="shared" si="18"/>
        <v>121.86071802794604</v>
      </c>
      <c r="H77" s="429">
        <f t="shared" si="18"/>
        <v>137.96870589725307</v>
      </c>
      <c r="I77" s="429">
        <f t="shared" si="18"/>
        <v>149.20512213620219</v>
      </c>
      <c r="J77" s="429">
        <f t="shared" si="18"/>
        <v>159.75140247473468</v>
      </c>
      <c r="K77" s="429">
        <f t="shared" si="18"/>
        <v>167.73265800070516</v>
      </c>
      <c r="L77" s="429">
        <f t="shared" si="18"/>
        <v>172.77333153812623</v>
      </c>
      <c r="M77" s="429">
        <f t="shared" si="18"/>
        <v>173.84248034820547</v>
      </c>
      <c r="N77" s="312"/>
    </row>
    <row r="78" spans="1:15" ht="13.15">
      <c r="B78" s="323" t="str">
        <f t="shared" si="16"/>
        <v>25-29</v>
      </c>
      <c r="C78" s="429">
        <f t="shared" ref="C78:C85" si="19">C44+(0.2*C43)-(0.2*C44)</f>
        <v>145.78660000000002</v>
      </c>
      <c r="D78" s="429">
        <f t="shared" ref="D78:M78" si="20">D44+(0.2*D43)-(0.2*D44)</f>
        <v>173.12114830218968</v>
      </c>
      <c r="E78" s="429">
        <f t="shared" si="20"/>
        <v>189.54669449042746</v>
      </c>
      <c r="F78" s="429">
        <f t="shared" si="20"/>
        <v>209.5207693022781</v>
      </c>
      <c r="G78" s="429">
        <f t="shared" si="20"/>
        <v>230.5038343686179</v>
      </c>
      <c r="H78" s="429">
        <f t="shared" si="20"/>
        <v>254.66622568030243</v>
      </c>
      <c r="I78" s="429">
        <f t="shared" si="20"/>
        <v>274.51984796096826</v>
      </c>
      <c r="J78" s="429">
        <f t="shared" si="20"/>
        <v>294.10615157330489</v>
      </c>
      <c r="K78" s="429">
        <f t="shared" si="20"/>
        <v>310.60151214859633</v>
      </c>
      <c r="L78" s="429">
        <f t="shared" si="20"/>
        <v>322.93243079588109</v>
      </c>
      <c r="M78" s="429">
        <f t="shared" si="20"/>
        <v>329.24826985582717</v>
      </c>
      <c r="N78" s="312"/>
    </row>
    <row r="79" spans="1:15" ht="13.15">
      <c r="B79" s="323" t="str">
        <f t="shared" si="16"/>
        <v>30-34</v>
      </c>
      <c r="C79" s="429">
        <f t="shared" si="19"/>
        <v>327.23019999999997</v>
      </c>
      <c r="D79" s="429">
        <f t="shared" ref="D79:M79" si="21">D45+(0.2*D44)-(0.2*D45)</f>
        <v>309.40611889432836</v>
      </c>
      <c r="E79" s="429">
        <f t="shared" si="21"/>
        <v>294.16054344366893</v>
      </c>
      <c r="F79" s="429">
        <f t="shared" si="21"/>
        <v>288.47456878138598</v>
      </c>
      <c r="G79" s="429">
        <f t="shared" si="21"/>
        <v>289.61763190519781</v>
      </c>
      <c r="H79" s="429">
        <f t="shared" si="21"/>
        <v>298.22208779014716</v>
      </c>
      <c r="I79" s="429">
        <f t="shared" si="21"/>
        <v>308.81531617675671</v>
      </c>
      <c r="J79" s="429">
        <f t="shared" si="21"/>
        <v>322.37016680645604</v>
      </c>
      <c r="K79" s="429">
        <f t="shared" si="21"/>
        <v>336.3357728500992</v>
      </c>
      <c r="L79" s="429">
        <f t="shared" si="21"/>
        <v>349.10728718682202</v>
      </c>
      <c r="M79" s="429">
        <f t="shared" si="21"/>
        <v>358.67314706953215</v>
      </c>
      <c r="N79" s="312"/>
    </row>
    <row r="80" spans="1:15" ht="13.15">
      <c r="B80" s="323" t="str">
        <f t="shared" si="16"/>
        <v>35-39</v>
      </c>
      <c r="C80" s="429">
        <f t="shared" si="19"/>
        <v>396.74779999999998</v>
      </c>
      <c r="D80" s="429">
        <f t="shared" ref="D80:M80" si="22">D46+(0.2*D45)-(0.2*D46)</f>
        <v>382.4615905432737</v>
      </c>
      <c r="E80" s="429">
        <f t="shared" si="22"/>
        <v>363.45955786214944</v>
      </c>
      <c r="F80" s="429">
        <f t="shared" si="22"/>
        <v>348.31219740871205</v>
      </c>
      <c r="G80" s="429">
        <f t="shared" si="22"/>
        <v>336.83597783460107</v>
      </c>
      <c r="H80" s="429">
        <f t="shared" si="22"/>
        <v>331.33874974256236</v>
      </c>
      <c r="I80" s="429">
        <f t="shared" si="22"/>
        <v>328.85681328487436</v>
      </c>
      <c r="J80" s="429">
        <f t="shared" si="22"/>
        <v>330.49383382555101</v>
      </c>
      <c r="K80" s="429">
        <f t="shared" si="22"/>
        <v>334.54069010149209</v>
      </c>
      <c r="L80" s="429">
        <f t="shared" si="22"/>
        <v>339.79412118321147</v>
      </c>
      <c r="M80" s="429">
        <f t="shared" si="22"/>
        <v>344.63887393845317</v>
      </c>
      <c r="N80" s="312"/>
    </row>
    <row r="81" spans="1:14" ht="13.15">
      <c r="B81" s="323" t="str">
        <f t="shared" si="16"/>
        <v>40-44</v>
      </c>
      <c r="C81" s="429">
        <f t="shared" si="19"/>
        <v>379.98999999999995</v>
      </c>
      <c r="D81" s="429">
        <f t="shared" ref="D81:M81" si="23">D47+(0.2*D46)-(0.2*D47)</f>
        <v>375.85520236996956</v>
      </c>
      <c r="E81" s="429">
        <f t="shared" si="23"/>
        <v>365.81105249001206</v>
      </c>
      <c r="F81" s="429">
        <f t="shared" si="23"/>
        <v>356.23970817366433</v>
      </c>
      <c r="G81" s="429">
        <f t="shared" si="23"/>
        <v>346.68900890849341</v>
      </c>
      <c r="H81" s="429">
        <f t="shared" si="23"/>
        <v>339.78331607038479</v>
      </c>
      <c r="I81" s="429">
        <f t="shared" si="23"/>
        <v>333.69766024366697</v>
      </c>
      <c r="J81" s="429">
        <f t="shared" si="23"/>
        <v>329.99476718344789</v>
      </c>
      <c r="K81" s="429">
        <f t="shared" si="23"/>
        <v>327.8563377440712</v>
      </c>
      <c r="L81" s="429">
        <f t="shared" si="23"/>
        <v>326.79056991597957</v>
      </c>
      <c r="M81" s="429">
        <f t="shared" si="23"/>
        <v>325.86887219088754</v>
      </c>
      <c r="N81" s="312"/>
    </row>
    <row r="82" spans="1:14" ht="13.15">
      <c r="B82" s="323" t="str">
        <f t="shared" si="16"/>
        <v>45-49</v>
      </c>
      <c r="C82" s="429">
        <f t="shared" si="19"/>
        <v>360.29300000000001</v>
      </c>
      <c r="D82" s="429">
        <f t="shared" ref="D82:M82" si="24">D48+(0.2*D47)-(0.2*D48)</f>
        <v>352.65109729727419</v>
      </c>
      <c r="E82" s="429">
        <f t="shared" si="24"/>
        <v>342.33997658653516</v>
      </c>
      <c r="F82" s="429">
        <f t="shared" si="24"/>
        <v>334.11278282536432</v>
      </c>
      <c r="G82" s="429">
        <f t="shared" si="24"/>
        <v>326.41800002113206</v>
      </c>
      <c r="H82" s="429">
        <f t="shared" si="24"/>
        <v>321.02059456733355</v>
      </c>
      <c r="I82" s="429">
        <f t="shared" si="24"/>
        <v>315.8293754408727</v>
      </c>
      <c r="J82" s="429">
        <f t="shared" si="24"/>
        <v>312.01249128544953</v>
      </c>
      <c r="K82" s="429">
        <f t="shared" si="24"/>
        <v>308.80520376594893</v>
      </c>
      <c r="L82" s="429">
        <f t="shared" si="24"/>
        <v>305.87326594069413</v>
      </c>
      <c r="M82" s="429">
        <f t="shared" si="24"/>
        <v>302.58051029445176</v>
      </c>
      <c r="N82" s="312"/>
    </row>
    <row r="83" spans="1:14" ht="13.15">
      <c r="B83" s="323" t="str">
        <f t="shared" si="16"/>
        <v>50-54</v>
      </c>
      <c r="C83" s="429">
        <f t="shared" si="19"/>
        <v>308.81259999999997</v>
      </c>
      <c r="D83" s="429">
        <f t="shared" ref="D83:M83" si="25">D49+(0.2*D48)-(0.2*D49)</f>
        <v>298.35805624919408</v>
      </c>
      <c r="E83" s="429">
        <f t="shared" si="25"/>
        <v>286.40113604050731</v>
      </c>
      <c r="F83" s="429">
        <f t="shared" si="25"/>
        <v>276.94582663889901</v>
      </c>
      <c r="G83" s="429">
        <f t="shared" si="25"/>
        <v>268.66813702808497</v>
      </c>
      <c r="H83" s="429">
        <f t="shared" si="25"/>
        <v>262.95584199677137</v>
      </c>
      <c r="I83" s="429">
        <f t="shared" si="25"/>
        <v>257.97257970184586</v>
      </c>
      <c r="J83" s="429">
        <f t="shared" si="25"/>
        <v>254.35557792411791</v>
      </c>
      <c r="K83" s="429">
        <f t="shared" si="25"/>
        <v>251.3157911667727</v>
      </c>
      <c r="L83" s="429">
        <f t="shared" si="25"/>
        <v>248.44483521268231</v>
      </c>
      <c r="M83" s="429">
        <f t="shared" si="25"/>
        <v>245.16502046410372</v>
      </c>
      <c r="N83" s="312"/>
    </row>
    <row r="84" spans="1:14" ht="13.15">
      <c r="B84" s="323" t="str">
        <f t="shared" si="16"/>
        <v>55-59</v>
      </c>
      <c r="C84" s="429">
        <f t="shared" si="19"/>
        <v>201.29140000000001</v>
      </c>
      <c r="D84" s="429">
        <f t="shared" ref="D84:M84" si="26">D50+(0.2*D49)-(0.2*D50)</f>
        <v>186.35615446748778</v>
      </c>
      <c r="E84" s="429">
        <f t="shared" si="26"/>
        <v>173.5510625280078</v>
      </c>
      <c r="F84" s="429">
        <f t="shared" si="26"/>
        <v>164.23838854388251</v>
      </c>
      <c r="G84" s="429">
        <f t="shared" si="26"/>
        <v>157.04871919590221</v>
      </c>
      <c r="H84" s="429">
        <f t="shared" si="26"/>
        <v>152.18870783055945</v>
      </c>
      <c r="I84" s="429">
        <f t="shared" si="26"/>
        <v>148.24159024326232</v>
      </c>
      <c r="J84" s="429">
        <f t="shared" si="26"/>
        <v>145.49749240990593</v>
      </c>
      <c r="K84" s="429">
        <f t="shared" si="26"/>
        <v>143.31994268438319</v>
      </c>
      <c r="L84" s="429">
        <f t="shared" si="26"/>
        <v>141.36578214623682</v>
      </c>
      <c r="M84" s="429">
        <f t="shared" si="26"/>
        <v>139.2080742818365</v>
      </c>
      <c r="N84" s="312"/>
    </row>
    <row r="85" spans="1:14" ht="13.15">
      <c r="B85" s="323" t="str">
        <f t="shared" si="16"/>
        <v>60-64</v>
      </c>
      <c r="C85" s="429">
        <f t="shared" si="19"/>
        <v>77.055400000000006</v>
      </c>
      <c r="D85" s="429">
        <f t="shared" ref="D85:M85" si="27">D51+(0.2*D50)-(0.2*D51)</f>
        <v>76.576429464251135</v>
      </c>
      <c r="E85" s="429">
        <f t="shared" si="27"/>
        <v>73.202563695736572</v>
      </c>
      <c r="F85" s="429">
        <f t="shared" si="27"/>
        <v>69.781156623898909</v>
      </c>
      <c r="G85" s="429">
        <f t="shared" si="27"/>
        <v>66.753127003607887</v>
      </c>
      <c r="H85" s="429">
        <f t="shared" si="27"/>
        <v>64.541783941803232</v>
      </c>
      <c r="I85" s="429">
        <f t="shared" si="27"/>
        <v>62.626624062786533</v>
      </c>
      <c r="J85" s="429">
        <f t="shared" si="27"/>
        <v>61.278526678458647</v>
      </c>
      <c r="K85" s="429">
        <f t="shared" si="27"/>
        <v>60.206288843878198</v>
      </c>
      <c r="L85" s="429">
        <f t="shared" si="27"/>
        <v>59.252125794755607</v>
      </c>
      <c r="M85" s="429">
        <f t="shared" si="27"/>
        <v>58.203474207714294</v>
      </c>
      <c r="N85" s="312"/>
    </row>
    <row r="86" spans="1:14" ht="13.15">
      <c r="B86" s="323" t="str">
        <f t="shared" si="16"/>
        <v>65 plus</v>
      </c>
      <c r="C86" s="429">
        <f>C52+(0.2*C51)</f>
        <v>23.736000000000001</v>
      </c>
      <c r="D86" s="429">
        <f t="shared" ref="D86:M86" si="28">D52+(0.2*D51)</f>
        <v>26.87723260776766</v>
      </c>
      <c r="E86" s="429">
        <f t="shared" si="28"/>
        <v>28.405779017329476</v>
      </c>
      <c r="F86" s="429">
        <f t="shared" si="28"/>
        <v>29.031863678310387</v>
      </c>
      <c r="G86" s="429">
        <f t="shared" si="28"/>
        <v>29.064207593239992</v>
      </c>
      <c r="H86" s="429">
        <f t="shared" si="28"/>
        <v>28.885799490407198</v>
      </c>
      <c r="I86" s="429">
        <f t="shared" si="28"/>
        <v>28.481069441517015</v>
      </c>
      <c r="J86" s="429">
        <f t="shared" si="28"/>
        <v>28.090912665055932</v>
      </c>
      <c r="K86" s="429">
        <f t="shared" si="28"/>
        <v>27.697918297852937</v>
      </c>
      <c r="L86" s="429">
        <f t="shared" si="28"/>
        <v>27.291887753205554</v>
      </c>
      <c r="M86" s="429">
        <f t="shared" si="28"/>
        <v>26.813426702891569</v>
      </c>
      <c r="N86" s="312"/>
    </row>
    <row r="87" spans="1:14" ht="13.15">
      <c r="B87" s="323" t="str">
        <f t="shared" si="16"/>
        <v>Total</v>
      </c>
      <c r="C87" s="429">
        <f>SUM(C77:C86)</f>
        <v>2244.643</v>
      </c>
      <c r="D87" s="429">
        <f t="shared" ref="D87:M87" si="29">SUM(D77:D86)</f>
        <v>2246.9351101032489</v>
      </c>
      <c r="E87" s="429">
        <f t="shared" si="29"/>
        <v>2203.9585643663868</v>
      </c>
      <c r="F87" s="429">
        <f t="shared" si="29"/>
        <v>2182.4745761456834</v>
      </c>
      <c r="G87" s="429">
        <f t="shared" si="29"/>
        <v>2173.4593618868234</v>
      </c>
      <c r="H87" s="429">
        <f t="shared" si="29"/>
        <v>2191.5718130075247</v>
      </c>
      <c r="I87" s="429">
        <f t="shared" si="29"/>
        <v>2208.2459986927529</v>
      </c>
      <c r="J87" s="429">
        <f t="shared" si="29"/>
        <v>2237.9513228264823</v>
      </c>
      <c r="K87" s="429">
        <f t="shared" si="29"/>
        <v>2268.4121156038</v>
      </c>
      <c r="L87" s="429">
        <f t="shared" si="29"/>
        <v>2293.625637467595</v>
      </c>
      <c r="M87" s="429">
        <f t="shared" si="29"/>
        <v>2304.2421493539036</v>
      </c>
      <c r="N87" s="312"/>
    </row>
    <row r="88" spans="1:14">
      <c r="A88" s="1080">
        <f>SUM(C88:M88)</f>
        <v>0</v>
      </c>
      <c r="B88" s="1080"/>
      <c r="C88" s="1080">
        <f t="shared" ref="C88:M88" si="30">SUM(C77:C86)-C87</f>
        <v>0</v>
      </c>
      <c r="D88" s="1080">
        <f t="shared" si="30"/>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4" ht="13.15">
      <c r="B90" s="326" t="s">
        <v>47</v>
      </c>
      <c r="H90" s="310"/>
    </row>
    <row r="91" spans="1:14">
      <c r="H91" s="310"/>
    </row>
    <row r="92" spans="1:14"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4" ht="13.15">
      <c r="B93" s="323" t="str">
        <f t="shared" si="31"/>
        <v>20-24</v>
      </c>
      <c r="C93" s="429">
        <f>C59-(0.2*C59)</f>
        <v>28.3416</v>
      </c>
      <c r="D93" s="429">
        <f t="shared" ref="D93:M93" si="33">D59-(0.2*D59)</f>
        <v>74.64114837799238</v>
      </c>
      <c r="E93" s="429">
        <f t="shared" si="33"/>
        <v>98.994519022156496</v>
      </c>
      <c r="F93" s="429">
        <f t="shared" si="33"/>
        <v>120.02493988397612</v>
      </c>
      <c r="G93" s="429">
        <f t="shared" si="33"/>
        <v>138.53586597633063</v>
      </c>
      <c r="H93" s="429">
        <f t="shared" si="33"/>
        <v>157.09556688459625</v>
      </c>
      <c r="I93" s="429">
        <f t="shared" si="33"/>
        <v>170.15486901553044</v>
      </c>
      <c r="J93" s="429">
        <f t="shared" si="33"/>
        <v>182.39264735076779</v>
      </c>
      <c r="K93" s="429">
        <f t="shared" si="33"/>
        <v>191.70679036333968</v>
      </c>
      <c r="L93" s="429">
        <f t="shared" si="33"/>
        <v>197.66778928371897</v>
      </c>
      <c r="M93" s="429">
        <f t="shared" si="33"/>
        <v>199.10780295341192</v>
      </c>
    </row>
    <row r="94" spans="1:14" ht="13.15">
      <c r="B94" s="323" t="str">
        <f t="shared" si="31"/>
        <v>25-29</v>
      </c>
      <c r="C94" s="429">
        <f t="shared" ref="C94:C101" si="34">C60+(0.2*C59)-(0.2*C60)</f>
        <v>185.66300000000001</v>
      </c>
      <c r="D94" s="429">
        <f t="shared" ref="D94:M94" si="35">D60+(0.2*D59)-(0.2*D60)</f>
        <v>211.51871479662464</v>
      </c>
      <c r="E94" s="429">
        <f t="shared" si="35"/>
        <v>227.01592003730937</v>
      </c>
      <c r="F94" s="429">
        <f t="shared" si="35"/>
        <v>247.52830595765096</v>
      </c>
      <c r="G94" s="429">
        <f t="shared" si="35"/>
        <v>270.84021835945538</v>
      </c>
      <c r="H94" s="429">
        <f t="shared" si="35"/>
        <v>298.1894751850914</v>
      </c>
      <c r="I94" s="429">
        <f t="shared" si="35"/>
        <v>321.0534472015305</v>
      </c>
      <c r="J94" s="429">
        <f t="shared" si="35"/>
        <v>343.81319310665305</v>
      </c>
      <c r="K94" s="429">
        <f t="shared" si="35"/>
        <v>363.22227841299679</v>
      </c>
      <c r="L94" s="429">
        <f t="shared" si="35"/>
        <v>377.98623698925388</v>
      </c>
      <c r="M94" s="429">
        <f t="shared" si="35"/>
        <v>385.94466307123719</v>
      </c>
    </row>
    <row r="95" spans="1:14" ht="13.15">
      <c r="B95" s="323" t="str">
        <f t="shared" si="31"/>
        <v>30-34</v>
      </c>
      <c r="C95" s="429">
        <f t="shared" si="34"/>
        <v>323.54360000000003</v>
      </c>
      <c r="D95" s="429">
        <f t="shared" ref="D95:M95" si="36">D61+(0.2*D60)-(0.2*D61)</f>
        <v>315.8992107844395</v>
      </c>
      <c r="E95" s="429">
        <f t="shared" si="36"/>
        <v>307.81075767191953</v>
      </c>
      <c r="F95" s="429">
        <f t="shared" si="36"/>
        <v>307.76322437376012</v>
      </c>
      <c r="G95" s="429">
        <f t="shared" si="36"/>
        <v>314.39065101187202</v>
      </c>
      <c r="H95" s="429">
        <f t="shared" si="36"/>
        <v>327.98890529817874</v>
      </c>
      <c r="I95" s="429">
        <f t="shared" si="36"/>
        <v>342.82180481308637</v>
      </c>
      <c r="J95" s="429">
        <f t="shared" si="36"/>
        <v>360.29204214435191</v>
      </c>
      <c r="K95" s="429">
        <f t="shared" si="36"/>
        <v>377.72909442361515</v>
      </c>
      <c r="L95" s="429">
        <f t="shared" si="36"/>
        <v>393.46978937341498</v>
      </c>
      <c r="M95" s="429">
        <f t="shared" si="36"/>
        <v>405.34677544735786</v>
      </c>
    </row>
    <row r="96" spans="1:14" ht="13.15">
      <c r="B96" s="323" t="str">
        <f t="shared" si="31"/>
        <v>35-39</v>
      </c>
      <c r="C96" s="429">
        <f t="shared" si="34"/>
        <v>506.27679999999998</v>
      </c>
      <c r="D96" s="429">
        <f t="shared" ref="D96:M96" si="37">D62+(0.2*D61)-(0.2*D62)</f>
        <v>462.09787714369355</v>
      </c>
      <c r="E96" s="429">
        <f t="shared" si="37"/>
        <v>423.23118322007616</v>
      </c>
      <c r="F96" s="429">
        <f t="shared" si="37"/>
        <v>395.23357050295988</v>
      </c>
      <c r="G96" s="429">
        <f t="shared" si="37"/>
        <v>376.64300240803954</v>
      </c>
      <c r="H96" s="429">
        <f t="shared" si="37"/>
        <v>367.30912907898215</v>
      </c>
      <c r="I96" s="429">
        <f t="shared" si="37"/>
        <v>362.92782081630492</v>
      </c>
      <c r="J96" s="429">
        <f t="shared" si="37"/>
        <v>364.12878653216944</v>
      </c>
      <c r="K96" s="429">
        <f t="shared" si="37"/>
        <v>368.58917256830341</v>
      </c>
      <c r="L96" s="429">
        <f t="shared" si="37"/>
        <v>374.7089712158562</v>
      </c>
      <c r="M96" s="429">
        <f t="shared" si="37"/>
        <v>380.52300398736708</v>
      </c>
    </row>
    <row r="97" spans="1:14" ht="13.15">
      <c r="B97" s="323" t="str">
        <f t="shared" si="31"/>
        <v>40-44</v>
      </c>
      <c r="C97" s="429">
        <f t="shared" si="34"/>
        <v>495.7004</v>
      </c>
      <c r="D97" s="429">
        <f t="shared" ref="D97:M97" si="38">D63+(0.2*D62)-(0.2*D63)</f>
        <v>480.84439789333038</v>
      </c>
      <c r="E97" s="429">
        <f t="shared" si="38"/>
        <v>457.73640675830694</v>
      </c>
      <c r="F97" s="429">
        <f t="shared" si="38"/>
        <v>435.25429788951595</v>
      </c>
      <c r="G97" s="429">
        <f t="shared" si="38"/>
        <v>415.20249283792504</v>
      </c>
      <c r="H97" s="429">
        <f t="shared" si="38"/>
        <v>399.60496422855249</v>
      </c>
      <c r="I97" s="429">
        <f t="shared" si="38"/>
        <v>386.46615573758822</v>
      </c>
      <c r="J97" s="429">
        <f t="shared" si="38"/>
        <v>377.41527044703173</v>
      </c>
      <c r="K97" s="429">
        <f t="shared" si="38"/>
        <v>371.32104815917137</v>
      </c>
      <c r="L97" s="429">
        <f t="shared" si="38"/>
        <v>367.40538219478287</v>
      </c>
      <c r="M97" s="429">
        <f t="shared" si="38"/>
        <v>364.41529202578732</v>
      </c>
    </row>
    <row r="98" spans="1:14" ht="13.15">
      <c r="B98" s="323" t="str">
        <f t="shared" si="31"/>
        <v>45-49</v>
      </c>
      <c r="C98" s="429">
        <f t="shared" si="34"/>
        <v>444.22300000000001</v>
      </c>
      <c r="D98" s="429">
        <f t="shared" ref="D98:M98" si="39">D64+(0.2*D63)-(0.2*D64)</f>
        <v>435.4709923969607</v>
      </c>
      <c r="E98" s="429">
        <f t="shared" si="39"/>
        <v>422.74890786600338</v>
      </c>
      <c r="F98" s="429">
        <f t="shared" si="39"/>
        <v>410.62743718202506</v>
      </c>
      <c r="G98" s="429">
        <f t="shared" si="39"/>
        <v>399.03698201466653</v>
      </c>
      <c r="H98" s="429">
        <f t="shared" si="39"/>
        <v>389.12819927425835</v>
      </c>
      <c r="I98" s="429">
        <f t="shared" si="39"/>
        <v>379.06663418674771</v>
      </c>
      <c r="J98" s="429">
        <f t="shared" si="39"/>
        <v>370.55354465451387</v>
      </c>
      <c r="K98" s="429">
        <f t="shared" si="39"/>
        <v>362.98559698637479</v>
      </c>
      <c r="L98" s="429">
        <f t="shared" si="39"/>
        <v>356.13448977657691</v>
      </c>
      <c r="M98" s="429">
        <f t="shared" si="39"/>
        <v>349.35023462720005</v>
      </c>
    </row>
    <row r="99" spans="1:14" ht="13.15">
      <c r="B99" s="323" t="str">
        <f t="shared" si="31"/>
        <v>50-54</v>
      </c>
      <c r="C99" s="429">
        <f t="shared" si="34"/>
        <v>306.99959999999999</v>
      </c>
      <c r="D99" s="429">
        <f t="shared" ref="D99:M99" si="40">D65+(0.2*D64)-(0.2*D65)</f>
        <v>314.25000273755228</v>
      </c>
      <c r="E99" s="429">
        <f t="shared" si="40"/>
        <v>315.00697407000393</v>
      </c>
      <c r="F99" s="429">
        <f t="shared" si="40"/>
        <v>314.25404180648968</v>
      </c>
      <c r="G99" s="429">
        <f t="shared" si="40"/>
        <v>312.52423704285707</v>
      </c>
      <c r="H99" s="429">
        <f t="shared" si="40"/>
        <v>310.8564232439395</v>
      </c>
      <c r="I99" s="429">
        <f t="shared" si="40"/>
        <v>307.86978031330642</v>
      </c>
      <c r="J99" s="429">
        <f t="shared" si="40"/>
        <v>304.84671291833024</v>
      </c>
      <c r="K99" s="429">
        <f t="shared" si="40"/>
        <v>301.37270549560145</v>
      </c>
      <c r="L99" s="429">
        <f t="shared" si="40"/>
        <v>297.36326551335486</v>
      </c>
      <c r="M99" s="429">
        <f t="shared" si="40"/>
        <v>292.45674130401562</v>
      </c>
    </row>
    <row r="100" spans="1:14" ht="13.15">
      <c r="B100" s="323" t="str">
        <f t="shared" si="31"/>
        <v>55-59</v>
      </c>
      <c r="C100" s="429">
        <f t="shared" si="34"/>
        <v>163.02200000000002</v>
      </c>
      <c r="D100" s="429">
        <f t="shared" ref="D100:M100" si="41">D66+(0.2*D65)-(0.2*D66)</f>
        <v>165.97937887504114</v>
      </c>
      <c r="E100" s="429">
        <f t="shared" si="41"/>
        <v>167.38499245831861</v>
      </c>
      <c r="F100" s="429">
        <f t="shared" si="41"/>
        <v>169.07644252630774</v>
      </c>
      <c r="G100" s="429">
        <f t="shared" si="41"/>
        <v>170.65805484350059</v>
      </c>
      <c r="H100" s="429">
        <f t="shared" si="41"/>
        <v>172.39156130053857</v>
      </c>
      <c r="I100" s="429">
        <f t="shared" si="41"/>
        <v>173.16535231296916</v>
      </c>
      <c r="J100" s="429">
        <f t="shared" si="41"/>
        <v>173.6999285235583</v>
      </c>
      <c r="K100" s="429">
        <f t="shared" si="41"/>
        <v>173.62876374300208</v>
      </c>
      <c r="L100" s="429">
        <f t="shared" si="41"/>
        <v>172.85415396059216</v>
      </c>
      <c r="M100" s="429">
        <f t="shared" si="41"/>
        <v>171.13422334706746</v>
      </c>
    </row>
    <row r="101" spans="1:14" ht="13.15">
      <c r="B101" s="323" t="str">
        <f t="shared" si="31"/>
        <v>60-64</v>
      </c>
      <c r="C101" s="429">
        <f t="shared" si="34"/>
        <v>56.773400000000009</v>
      </c>
      <c r="D101" s="429">
        <f t="shared" ref="D101:M101" si="42">D67+(0.2*D66)-(0.2*D67)</f>
        <v>60.837415569840864</v>
      </c>
      <c r="E101" s="429">
        <f t="shared" si="42"/>
        <v>62.59054324545167</v>
      </c>
      <c r="F101" s="429">
        <f t="shared" si="42"/>
        <v>64.108386276061339</v>
      </c>
      <c r="G101" s="429">
        <f t="shared" si="42"/>
        <v>65.532059123854069</v>
      </c>
      <c r="H101" s="429">
        <f t="shared" si="42"/>
        <v>67.079928086467021</v>
      </c>
      <c r="I101" s="429">
        <f t="shared" si="42"/>
        <v>68.16455206357621</v>
      </c>
      <c r="J101" s="429">
        <f t="shared" si="42"/>
        <v>69.160562050665419</v>
      </c>
      <c r="K101" s="429">
        <f t="shared" si="42"/>
        <v>69.838564824216277</v>
      </c>
      <c r="L101" s="429">
        <f t="shared" si="42"/>
        <v>70.125480462195654</v>
      </c>
      <c r="M101" s="429">
        <f t="shared" si="42"/>
        <v>69.881136406856712</v>
      </c>
    </row>
    <row r="102" spans="1:14" ht="13.15">
      <c r="B102" s="323" t="str">
        <f t="shared" si="31"/>
        <v>65 plus</v>
      </c>
      <c r="C102" s="429">
        <f>C68+(0.2*C67)</f>
        <v>16.262599999999999</v>
      </c>
      <c r="D102" s="429">
        <f t="shared" ref="D102:M102" si="43">D68+(0.2*D67)</f>
        <v>20.459766242237549</v>
      </c>
      <c r="E102" s="429">
        <f t="shared" si="43"/>
        <v>23.389786538621561</v>
      </c>
      <c r="F102" s="429">
        <f t="shared" si="43"/>
        <v>25.697175775124876</v>
      </c>
      <c r="G102" s="429">
        <f t="shared" si="43"/>
        <v>27.559170587006726</v>
      </c>
      <c r="H102" s="429">
        <f t="shared" si="43"/>
        <v>29.196517018608223</v>
      </c>
      <c r="I102" s="429">
        <f t="shared" si="43"/>
        <v>30.471531466113543</v>
      </c>
      <c r="J102" s="429">
        <f t="shared" si="43"/>
        <v>31.576179836012749</v>
      </c>
      <c r="K102" s="429">
        <f t="shared" si="43"/>
        <v>32.459453512195836</v>
      </c>
      <c r="L102" s="429">
        <f t="shared" si="43"/>
        <v>33.10172343986703</v>
      </c>
      <c r="M102" s="429">
        <f t="shared" si="43"/>
        <v>33.444262281922867</v>
      </c>
    </row>
    <row r="103" spans="1:14" ht="13.15">
      <c r="B103" s="323" t="str">
        <f t="shared" si="31"/>
        <v>Total</v>
      </c>
      <c r="C103" s="429">
        <f>SUM(C93:C102)</f>
        <v>2526.806</v>
      </c>
      <c r="D103" s="429">
        <f t="shared" ref="D103:M103" si="44">SUM(D93:D102)</f>
        <v>2541.9989048177126</v>
      </c>
      <c r="E103" s="429">
        <f t="shared" si="44"/>
        <v>2505.9099908881672</v>
      </c>
      <c r="F103" s="429">
        <f t="shared" si="44"/>
        <v>2489.5678221738722</v>
      </c>
      <c r="G103" s="429">
        <f t="shared" si="44"/>
        <v>2490.9227342055074</v>
      </c>
      <c r="H103" s="429">
        <f t="shared" si="44"/>
        <v>2518.8406695992126</v>
      </c>
      <c r="I103" s="429">
        <f t="shared" si="44"/>
        <v>2542.1619479267533</v>
      </c>
      <c r="J103" s="429">
        <f t="shared" si="44"/>
        <v>2577.8788675640544</v>
      </c>
      <c r="K103" s="429">
        <f t="shared" si="44"/>
        <v>2612.8534684888168</v>
      </c>
      <c r="L103" s="429">
        <f t="shared" si="44"/>
        <v>2640.8172822096135</v>
      </c>
      <c r="M103" s="429">
        <f t="shared" si="44"/>
        <v>2651.6041354522235</v>
      </c>
    </row>
    <row r="104" spans="1:14">
      <c r="A104" s="1080">
        <f>SUM(C104:M104)</f>
        <v>0</v>
      </c>
      <c r="B104" s="1080"/>
      <c r="C104" s="1080">
        <f t="shared" ref="C104:M104" si="45">SUM(C93:C102)-C103</f>
        <v>0</v>
      </c>
      <c r="D104" s="1080">
        <f t="shared" si="45"/>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4" ht="15">
      <c r="B106" s="325" t="s">
        <v>163</v>
      </c>
      <c r="H106" s="310"/>
    </row>
    <row r="107" spans="1:14">
      <c r="H107" s="310"/>
    </row>
    <row r="108" spans="1:14" ht="13.15">
      <c r="B108" s="326" t="s">
        <v>46</v>
      </c>
      <c r="H108" s="310"/>
    </row>
    <row r="109" spans="1:14">
      <c r="H109" s="310"/>
    </row>
    <row r="110" spans="1:14"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4" ht="13.15">
      <c r="B111" s="323" t="str">
        <f t="shared" si="46"/>
        <v>20-24</v>
      </c>
      <c r="C111" s="429">
        <f>C77*Group_3_rates!E74</f>
        <v>2.7281411074746398</v>
      </c>
      <c r="D111" s="429">
        <f>D77*Group_3_rates!F74</f>
        <v>7.7773307476085769</v>
      </c>
      <c r="E111" s="429">
        <f>E77*Group_3_rates!G74</f>
        <v>10.454842853637969</v>
      </c>
      <c r="F111" s="429">
        <f>F77*Group_3_rates!H74</f>
        <v>13.247491959479804</v>
      </c>
      <c r="G111" s="429">
        <f>G77*Group_3_rates!I74</f>
        <v>15.255999407327547</v>
      </c>
      <c r="H111" s="429">
        <f>H77*Group_3_rates!J74</f>
        <v>17.272592263206104</v>
      </c>
      <c r="I111" s="429">
        <f>I77*Group_3_rates!K74</f>
        <v>18.679302827988607</v>
      </c>
      <c r="J111" s="429">
        <f>J77*Group_3_rates!L74</f>
        <v>19.999613828923827</v>
      </c>
      <c r="K111" s="429">
        <f>K77*Group_3_rates!M74</f>
        <v>20.998803982604127</v>
      </c>
      <c r="L111" s="429">
        <f>L77*Group_3_rates!N74</f>
        <v>21.629856496850696</v>
      </c>
      <c r="M111" s="429">
        <f>M77*Group_3_rates!O74</f>
        <v>21.763705483438592</v>
      </c>
      <c r="N111" s="312"/>
    </row>
    <row r="112" spans="1:14" ht="13.15">
      <c r="B112" s="323" t="str">
        <f t="shared" si="46"/>
        <v>25-29</v>
      </c>
      <c r="C112" s="429">
        <f>C78*Group_3_rates!E75</f>
        <v>15.567841222451074</v>
      </c>
      <c r="D112" s="429">
        <f>D78*Group_3_rates!F75</f>
        <v>19.135752418764159</v>
      </c>
      <c r="E112" s="429">
        <f>E78*Group_3_rates!G75</f>
        <v>21.110893655169441</v>
      </c>
      <c r="F112" s="429">
        <f>F78*Group_3_rates!H75</f>
        <v>24.333036797856913</v>
      </c>
      <c r="G112" s="429">
        <f>G78*Group_3_rates!I75</f>
        <v>26.7699393354495</v>
      </c>
      <c r="H112" s="429">
        <f>H78*Group_3_rates!J75</f>
        <v>29.576078120016501</v>
      </c>
      <c r="I112" s="429">
        <f>I78*Group_3_rates!K75</f>
        <v>31.881810974735171</v>
      </c>
      <c r="J112" s="429">
        <f>J78*Group_3_rates!L75</f>
        <v>34.156498339238858</v>
      </c>
      <c r="K112" s="429">
        <f>K78*Group_3_rates!M75</f>
        <v>36.072213985039141</v>
      </c>
      <c r="L112" s="429">
        <f>L78*Group_3_rates!N75</f>
        <v>37.504285364859612</v>
      </c>
      <c r="M112" s="429">
        <f>M78*Group_3_rates!O75</f>
        <v>38.237785651092757</v>
      </c>
      <c r="N112" s="312"/>
    </row>
    <row r="113" spans="1:14" ht="13.15">
      <c r="B113" s="323" t="str">
        <f t="shared" si="46"/>
        <v>30-34</v>
      </c>
      <c r="C113" s="429">
        <f>C79*Group_3_rates!E76</f>
        <v>23.140816356153007</v>
      </c>
      <c r="D113" s="429">
        <f>D79*Group_3_rates!F76</f>
        <v>22.64846794553079</v>
      </c>
      <c r="E113" s="429">
        <f>E79*Group_3_rates!G76</f>
        <v>21.696482685158855</v>
      </c>
      <c r="F113" s="429">
        <f>F79*Group_3_rates!H76</f>
        <v>22.186626777217668</v>
      </c>
      <c r="G113" s="429">
        <f>G79*Group_3_rates!I76</f>
        <v>22.274539951047672</v>
      </c>
      <c r="H113" s="429">
        <f>H79*Group_3_rates!J76</f>
        <v>22.936310075696259</v>
      </c>
      <c r="I113" s="429">
        <f>I79*Group_3_rates!K76</f>
        <v>23.75103702224261</v>
      </c>
      <c r="J113" s="429">
        <f>J79*Group_3_rates!L76</f>
        <v>24.793542825137074</v>
      </c>
      <c r="K113" s="429">
        <f>K79*Group_3_rates!M76</f>
        <v>25.867639894826358</v>
      </c>
      <c r="L113" s="429">
        <f>L79*Group_3_rates!N76</f>
        <v>26.849899173922427</v>
      </c>
      <c r="M113" s="429">
        <f>M79*Group_3_rates!O76</f>
        <v>27.585611038983522</v>
      </c>
      <c r="N113" s="312"/>
    </row>
    <row r="114" spans="1:14" ht="13.15">
      <c r="B114" s="323" t="str">
        <f t="shared" si="46"/>
        <v>35-39</v>
      </c>
      <c r="C114" s="429">
        <f>C80*Group_3_rates!E77</f>
        <v>28.529762470077127</v>
      </c>
      <c r="D114" s="429">
        <f>D80*Group_3_rates!F77</f>
        <v>28.467943076277585</v>
      </c>
      <c r="E114" s="429">
        <f>E80*Group_3_rates!G77</f>
        <v>27.259591252794401</v>
      </c>
      <c r="F114" s="429">
        <f>F80*Group_3_rates!H77</f>
        <v>27.240229275700646</v>
      </c>
      <c r="G114" s="429">
        <f>G80*Group_3_rates!I77</f>
        <v>26.342715910556436</v>
      </c>
      <c r="H114" s="429">
        <f>H80*Group_3_rates!J77</f>
        <v>25.912797708661703</v>
      </c>
      <c r="I114" s="429">
        <f>I80*Group_3_rates!K77</f>
        <v>25.718694491323586</v>
      </c>
      <c r="J114" s="429">
        <f>J80*Group_3_rates!L77</f>
        <v>25.846719909867105</v>
      </c>
      <c r="K114" s="429">
        <f>K80*Group_3_rates!M77</f>
        <v>26.163209810658863</v>
      </c>
      <c r="L114" s="429">
        <f>L80*Group_3_rates!N77</f>
        <v>26.574061535676716</v>
      </c>
      <c r="M114" s="429">
        <f>M80*Group_3_rates!O77</f>
        <v>26.952952016167153</v>
      </c>
      <c r="N114" s="312"/>
    </row>
    <row r="115" spans="1:14" ht="13.15">
      <c r="B115" s="323" t="str">
        <f t="shared" si="46"/>
        <v>40-44</v>
      </c>
      <c r="C115" s="429">
        <f>C81*Group_3_rates!E78</f>
        <v>29.188269611240933</v>
      </c>
      <c r="D115" s="429">
        <f>D81*Group_3_rates!F78</f>
        <v>29.884182551411687</v>
      </c>
      <c r="E115" s="429">
        <f>E81*Group_3_rates!G78</f>
        <v>29.307084826597048</v>
      </c>
      <c r="F115" s="429">
        <f>F81*Group_3_rates!H78</f>
        <v>29.760276010136462</v>
      </c>
      <c r="G115" s="429">
        <f>G81*Group_3_rates!I78</f>
        <v>28.962410304265365</v>
      </c>
      <c r="H115" s="429">
        <f>H81*Group_3_rates!J78</f>
        <v>28.385508515419446</v>
      </c>
      <c r="I115" s="429">
        <f>I81*Group_3_rates!K78</f>
        <v>27.877112643341292</v>
      </c>
      <c r="J115" s="429">
        <f>J81*Group_3_rates!L78</f>
        <v>27.56777284494235</v>
      </c>
      <c r="K115" s="429">
        <f>K81*Group_3_rates!M78</f>
        <v>27.389128384810949</v>
      </c>
      <c r="L115" s="429">
        <f>L81*Group_3_rates!N78</f>
        <v>27.300094108173635</v>
      </c>
      <c r="M115" s="429">
        <f>M81*Group_3_rates!O78</f>
        <v>27.223095452304307</v>
      </c>
      <c r="N115" s="312"/>
    </row>
    <row r="116" spans="1:14" ht="13.15">
      <c r="B116" s="323" t="str">
        <f t="shared" si="46"/>
        <v>45-49</v>
      </c>
      <c r="C116" s="429">
        <f>C82*Group_3_rates!E79</f>
        <v>30.324121783073789</v>
      </c>
      <c r="D116" s="429">
        <f>D82*Group_3_rates!F79</f>
        <v>30.722905179431802</v>
      </c>
      <c r="E116" s="429">
        <f>E82*Group_3_rates!G79</f>
        <v>30.051741272910405</v>
      </c>
      <c r="F116" s="429">
        <f>F82*Group_3_rates!H79</f>
        <v>30.583271924271898</v>
      </c>
      <c r="G116" s="429">
        <f>G82*Group_3_rates!I79</f>
        <v>29.878924030396043</v>
      </c>
      <c r="H116" s="429">
        <f>H82*Group_3_rates!J79</f>
        <v>29.384868348709215</v>
      </c>
      <c r="I116" s="429">
        <f>I82*Group_3_rates!K79</f>
        <v>28.90968609192613</v>
      </c>
      <c r="J116" s="429">
        <f>J82*Group_3_rates!L79</f>
        <v>28.560304649403573</v>
      </c>
      <c r="K116" s="429">
        <f>K82*Group_3_rates!M79</f>
        <v>28.266723106312838</v>
      </c>
      <c r="L116" s="429">
        <f>L82*Group_3_rates!N79</f>
        <v>27.99834591039545</v>
      </c>
      <c r="M116" s="429">
        <f>M82*Group_3_rates!O79</f>
        <v>27.696940976236295</v>
      </c>
      <c r="N116" s="312"/>
    </row>
    <row r="117" spans="1:14" ht="13.15">
      <c r="B117" s="323" t="str">
        <f t="shared" si="46"/>
        <v>50-54</v>
      </c>
      <c r="C117" s="429">
        <f>C83*Group_3_rates!E80</f>
        <v>27.472946262529625</v>
      </c>
      <c r="D117" s="429">
        <f>D83*Group_3_rates!F80</f>
        <v>27.474679012365449</v>
      </c>
      <c r="E117" s="429">
        <f>E83*Group_3_rates!G80</f>
        <v>26.574467935793621</v>
      </c>
      <c r="F117" s="429">
        <f>F83*Group_3_rates!H80</f>
        <v>26.79560065575934</v>
      </c>
      <c r="G117" s="429">
        <f>G83*Group_3_rates!I80</f>
        <v>25.994701549043768</v>
      </c>
      <c r="H117" s="429">
        <f>H83*Group_3_rates!J80</f>
        <v>25.442014482607004</v>
      </c>
      <c r="I117" s="429">
        <f>I83*Group_3_rates!K80</f>
        <v>24.959864207810366</v>
      </c>
      <c r="J117" s="429">
        <f>J83*Group_3_rates!L80</f>
        <v>24.609905024877669</v>
      </c>
      <c r="K117" s="429">
        <f>K83*Group_3_rates!M80</f>
        <v>24.315793670982121</v>
      </c>
      <c r="L117" s="429">
        <f>L83*Group_3_rates!N80</f>
        <v>24.038017362959305</v>
      </c>
      <c r="M117" s="429">
        <f>M83*Group_3_rates!O80</f>
        <v>23.720682354541317</v>
      </c>
      <c r="N117" s="312"/>
    </row>
    <row r="118" spans="1:14" ht="13.15">
      <c r="B118" s="323" t="str">
        <f t="shared" si="46"/>
        <v>55-59</v>
      </c>
      <c r="C118" s="429">
        <f>C84*Group_3_rates!E81</f>
        <v>9.9233934305228679</v>
      </c>
      <c r="D118" s="429">
        <f>D84*Group_3_rates!F81</f>
        <v>9.5096243772735125</v>
      </c>
      <c r="E118" s="429">
        <f>E84*Group_3_rates!G81</f>
        <v>8.9236367509912924</v>
      </c>
      <c r="F118" s="429">
        <f>F84*Group_3_rates!H81</f>
        <v>8.8057856917947088</v>
      </c>
      <c r="G118" s="429">
        <f>G84*Group_3_rates!I81</f>
        <v>8.420305244534573</v>
      </c>
      <c r="H118" s="429">
        <f>H84*Group_3_rates!J81</f>
        <v>8.1597314595484853</v>
      </c>
      <c r="I118" s="429">
        <f>I84*Group_3_rates!K81</f>
        <v>7.9481032775977996</v>
      </c>
      <c r="J118" s="429">
        <f>J84*Group_3_rates!L81</f>
        <v>7.8009760581207388</v>
      </c>
      <c r="K118" s="429">
        <f>K84*Group_3_rates!M81</f>
        <v>7.6842248138703351</v>
      </c>
      <c r="L118" s="429">
        <f>L84*Group_3_rates!N81</f>
        <v>7.5794507774295097</v>
      </c>
      <c r="M118" s="429">
        <f>M84*Group_3_rates!O81</f>
        <v>7.4637633720192174</v>
      </c>
      <c r="N118" s="312"/>
    </row>
    <row r="119" spans="1:14" ht="13.15">
      <c r="B119" s="323" t="str">
        <f t="shared" si="46"/>
        <v>60-64</v>
      </c>
      <c r="C119" s="429">
        <f>C85*Group_3_rates!E82</f>
        <v>1.5033709818293488</v>
      </c>
      <c r="D119" s="429">
        <f>D85*Group_3_rates!F82</f>
        <v>1.5464747372055947</v>
      </c>
      <c r="E119" s="429">
        <f>E85*Group_3_rates!G82</f>
        <v>1.4895976963806077</v>
      </c>
      <c r="F119" s="429">
        <f>F85*Group_3_rates!H82</f>
        <v>1.4806748319891425</v>
      </c>
      <c r="G119" s="429">
        <f>G85*Group_3_rates!I82</f>
        <v>1.4164235718180405</v>
      </c>
      <c r="H119" s="429">
        <f>H85*Group_3_rates!J82</f>
        <v>1.3695014487848063</v>
      </c>
      <c r="I119" s="429">
        <f>I85*Group_3_rates!K82</f>
        <v>1.3288639877667956</v>
      </c>
      <c r="J119" s="429">
        <f>J85*Group_3_rates!L82</f>
        <v>1.3002589321240081</v>
      </c>
      <c r="K119" s="429">
        <f>K85*Group_3_rates!M82</f>
        <v>1.2775072946851689</v>
      </c>
      <c r="L119" s="429">
        <f>L85*Group_3_rates!N82</f>
        <v>1.2572610666086628</v>
      </c>
      <c r="M119" s="429">
        <f>M85*Group_3_rates!O82</f>
        <v>1.235009901859041</v>
      </c>
      <c r="N119" s="312"/>
    </row>
    <row r="120" spans="1:14" ht="13.15">
      <c r="B120" s="323" t="str">
        <f t="shared" si="46"/>
        <v>65 plus</v>
      </c>
      <c r="C120" s="429">
        <f>C86*Group_3_rates!E83</f>
        <v>0.39747496591471754</v>
      </c>
      <c r="D120" s="429">
        <f>D86*Group_3_rates!F83</f>
        <v>0.46587717217311886</v>
      </c>
      <c r="E120" s="429">
        <f>E86*Group_3_rates!G83</f>
        <v>0.49612209446474392</v>
      </c>
      <c r="F120" s="429">
        <f>F86*Group_3_rates!H83</f>
        <v>0.52873201781342594</v>
      </c>
      <c r="G120" s="429">
        <f>G86*Group_3_rates!I83</f>
        <v>0.52932106933261902</v>
      </c>
      <c r="H120" s="429">
        <f>H86*Group_3_rates!J83</f>
        <v>0.52607187812497636</v>
      </c>
      <c r="I120" s="429">
        <f>I86*Group_3_rates!K83</f>
        <v>0.51870088266321035</v>
      </c>
      <c r="J120" s="429">
        <f>J86*Group_3_rates!L83</f>
        <v>0.51159529750451571</v>
      </c>
      <c r="K120" s="429">
        <f>K86*Group_3_rates!M83</f>
        <v>0.50443803377997609</v>
      </c>
      <c r="L120" s="429">
        <f>L86*Group_3_rates!N83</f>
        <v>0.4970433535229975</v>
      </c>
      <c r="M120" s="429">
        <f>M86*Group_3_rates!O83</f>
        <v>0.48832955962465252</v>
      </c>
      <c r="N120" s="312"/>
    </row>
    <row r="121" spans="1:14" ht="13.15">
      <c r="B121" s="323" t="str">
        <f t="shared" si="46"/>
        <v>Total</v>
      </c>
      <c r="C121" s="429">
        <f>SUM(C111:C120)</f>
        <v>168.77613819126717</v>
      </c>
      <c r="D121" s="429">
        <f t="shared" ref="D121:M121" si="48">SUM(D111:D120)</f>
        <v>177.63323721804227</v>
      </c>
      <c r="E121" s="429">
        <f t="shared" si="48"/>
        <v>177.3644610238984</v>
      </c>
      <c r="F121" s="429">
        <f t="shared" si="48"/>
        <v>184.96172594202002</v>
      </c>
      <c r="G121" s="429">
        <f t="shared" si="48"/>
        <v>185.84528037377154</v>
      </c>
      <c r="H121" s="429">
        <f t="shared" si="48"/>
        <v>188.96547430077447</v>
      </c>
      <c r="I121" s="429">
        <f t="shared" si="48"/>
        <v>191.57317640739558</v>
      </c>
      <c r="J121" s="429">
        <f t="shared" si="48"/>
        <v>195.14718771013972</v>
      </c>
      <c r="K121" s="429">
        <f t="shared" si="48"/>
        <v>198.53968297756987</v>
      </c>
      <c r="L121" s="429">
        <f t="shared" si="48"/>
        <v>201.228315150399</v>
      </c>
      <c r="M121" s="429">
        <f t="shared" si="48"/>
        <v>202.36787580626685</v>
      </c>
      <c r="N121" s="312"/>
    </row>
    <row r="122" spans="1:14">
      <c r="A122" s="1080">
        <f>SUM(C122:M122)</f>
        <v>0</v>
      </c>
      <c r="B122" s="1080"/>
      <c r="C122" s="1080">
        <f t="shared" ref="C122:M122" si="49">SUM(C111:C120)-C121</f>
        <v>0</v>
      </c>
      <c r="D122" s="1080">
        <f t="shared" si="49"/>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4" ht="13.15">
      <c r="B124" s="326" t="s">
        <v>47</v>
      </c>
      <c r="C124" s="314"/>
      <c r="D124" s="314"/>
      <c r="E124" s="314"/>
      <c r="F124" s="314"/>
      <c r="G124" s="314"/>
      <c r="H124" s="324"/>
      <c r="I124" s="314"/>
      <c r="J124" s="314"/>
      <c r="K124" s="314"/>
      <c r="L124" s="314"/>
    </row>
    <row r="125" spans="1:14">
      <c r="C125" s="314"/>
      <c r="D125" s="314"/>
      <c r="E125" s="314"/>
      <c r="F125" s="314"/>
      <c r="G125" s="314"/>
      <c r="H125" s="324"/>
      <c r="I125" s="314"/>
      <c r="J125" s="314"/>
      <c r="K125" s="314"/>
      <c r="L125" s="314"/>
    </row>
    <row r="126" spans="1:14"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4" ht="13.15">
      <c r="B127" s="323" t="str">
        <f t="shared" si="50"/>
        <v>20-24</v>
      </c>
      <c r="C127" s="429">
        <f>C93*Group_3_rates!E89</f>
        <v>3.2779929717940002</v>
      </c>
      <c r="D127" s="429">
        <f>D93*Group_3_rates!F89</f>
        <v>8.7090225582704885</v>
      </c>
      <c r="E127" s="429">
        <f>E93*Group_3_rates!G89</f>
        <v>11.604672227255039</v>
      </c>
      <c r="F127" s="429">
        <f>F93*Group_3_rates!H89</f>
        <v>14.122933673844743</v>
      </c>
      <c r="G127" s="429">
        <f>G93*Group_3_rates!I89</f>
        <v>16.301052502285554</v>
      </c>
      <c r="H127" s="429">
        <f>H93*Group_3_rates!J89</f>
        <v>18.484910500358382</v>
      </c>
      <c r="I127" s="429">
        <f>I93*Group_3_rates!K89</f>
        <v>20.021554951088124</v>
      </c>
      <c r="J127" s="429">
        <f>J93*Group_3_rates!L89</f>
        <v>21.461533441482228</v>
      </c>
      <c r="K127" s="429">
        <f>K93*Group_3_rates!M89</f>
        <v>22.557497531299024</v>
      </c>
      <c r="L127" s="429">
        <f>L93*Group_3_rates!N89</f>
        <v>23.25890835861339</v>
      </c>
      <c r="M127" s="429">
        <f>M93*Group_3_rates!O89</f>
        <v>23.428349956052745</v>
      </c>
    </row>
    <row r="128" spans="1:14" ht="13.15">
      <c r="B128" s="323" t="str">
        <f t="shared" si="50"/>
        <v>25-29</v>
      </c>
      <c r="C128" s="429">
        <f>C94*Group_3_rates!E90</f>
        <v>18.659158749308613</v>
      </c>
      <c r="D128" s="429">
        <f>D94*Group_3_rates!F90</f>
        <v>21.444846608535553</v>
      </c>
      <c r="E128" s="429">
        <f>E94*Group_3_rates!G90</f>
        <v>23.123900122173502</v>
      </c>
      <c r="F128" s="429">
        <f>F94*Group_3_rates!H90</f>
        <v>25.308204451161643</v>
      </c>
      <c r="G128" s="429">
        <f>G94*Group_3_rates!I90</f>
        <v>27.691700120191818</v>
      </c>
      <c r="H128" s="429">
        <f>H94*Group_3_rates!J90</f>
        <v>30.487988733135115</v>
      </c>
      <c r="I128" s="429">
        <f>I94*Group_3_rates!K90</f>
        <v>32.82568532956671</v>
      </c>
      <c r="J128" s="429">
        <f>J94*Group_3_rates!L90</f>
        <v>35.152725465016424</v>
      </c>
      <c r="K128" s="429">
        <f>K94*Group_3_rates!M90</f>
        <v>37.1371817365631</v>
      </c>
      <c r="L128" s="429">
        <f>L94*Group_3_rates!N90</f>
        <v>38.646703165681281</v>
      </c>
      <c r="M128" s="429">
        <f>M94*Group_3_rates!O90</f>
        <v>39.460401920710737</v>
      </c>
    </row>
    <row r="129" spans="1:13" ht="13.15">
      <c r="B129" s="323" t="str">
        <f t="shared" si="50"/>
        <v>30-34</v>
      </c>
      <c r="C129" s="429">
        <f>C95*Group_3_rates!E91</f>
        <v>26.96132488672631</v>
      </c>
      <c r="D129" s="429">
        <f>D95*Group_3_rates!F91</f>
        <v>26.556106783806197</v>
      </c>
      <c r="E129" s="429">
        <f>E95*Group_3_rates!G91</f>
        <v>25.997422058625549</v>
      </c>
      <c r="F129" s="429">
        <f>F95*Group_3_rates!H91</f>
        <v>26.09125132800504</v>
      </c>
      <c r="G129" s="429">
        <f>G95*Group_3_rates!I91</f>
        <v>26.653104858181518</v>
      </c>
      <c r="H129" s="429">
        <f>H95*Group_3_rates!J91</f>
        <v>27.805924435400634</v>
      </c>
      <c r="I129" s="429">
        <f>I95*Group_3_rates!K91</f>
        <v>29.06341356508463</v>
      </c>
      <c r="J129" s="429">
        <f>J95*Group_3_rates!L91</f>
        <v>30.544488355282365</v>
      </c>
      <c r="K129" s="429">
        <f>K95*Group_3_rates!M91</f>
        <v>32.022749815414798</v>
      </c>
      <c r="L129" s="429">
        <f>L95*Group_3_rates!N91</f>
        <v>33.357199143622779</v>
      </c>
      <c r="M129" s="429">
        <f>M95*Group_3_rates!O91</f>
        <v>34.36409471831341</v>
      </c>
    </row>
    <row r="130" spans="1:13" ht="13.15">
      <c r="B130" s="323" t="str">
        <f t="shared" si="50"/>
        <v>35-39</v>
      </c>
      <c r="C130" s="429">
        <f>C96*Group_3_rates!E92</f>
        <v>40.929167617122381</v>
      </c>
      <c r="D130" s="429">
        <f>D96*Group_3_rates!F92</f>
        <v>37.686543630406554</v>
      </c>
      <c r="E130" s="429">
        <f>E96*Group_3_rates!G92</f>
        <v>34.678525170248847</v>
      </c>
      <c r="F130" s="429">
        <f>F96*Group_3_rates!H92</f>
        <v>32.506370452180349</v>
      </c>
      <c r="G130" s="429">
        <f>G96*Group_3_rates!I92</f>
        <v>30.977371049014927</v>
      </c>
      <c r="H130" s="429">
        <f>H96*Group_3_rates!J92</f>
        <v>30.209697534333579</v>
      </c>
      <c r="I130" s="429">
        <f>I96*Group_3_rates!K92</f>
        <v>29.849352563458392</v>
      </c>
      <c r="J130" s="429">
        <f>J96*Group_3_rates!L92</f>
        <v>29.948127159985152</v>
      </c>
      <c r="K130" s="429">
        <f>K96*Group_3_rates!M92</f>
        <v>30.314975959457811</v>
      </c>
      <c r="L130" s="429">
        <f>L96*Group_3_rates!N92</f>
        <v>30.818304767476192</v>
      </c>
      <c r="M130" s="429">
        <f>M96*Group_3_rates!O92</f>
        <v>31.296485562825492</v>
      </c>
    </row>
    <row r="131" spans="1:13" ht="13.15">
      <c r="B131" s="323" t="str">
        <f t="shared" si="50"/>
        <v>40-44</v>
      </c>
      <c r="C131" s="429">
        <f>C97*Group_3_rates!E93</f>
        <v>41.201371546837571</v>
      </c>
      <c r="D131" s="429">
        <f>D97*Group_3_rates!F93</f>
        <v>40.318504412632031</v>
      </c>
      <c r="E131" s="429">
        <f>E97*Group_3_rates!G93</f>
        <v>38.560791072301846</v>
      </c>
      <c r="F131" s="429">
        <f>F97*Group_3_rates!H93</f>
        <v>36.804866005505161</v>
      </c>
      <c r="G131" s="429">
        <f>G97*Group_3_rates!I93</f>
        <v>35.109296308271183</v>
      </c>
      <c r="H131" s="429">
        <f>H97*Group_3_rates!J93</f>
        <v>33.790377797256944</v>
      </c>
      <c r="I131" s="429">
        <f>I97*Group_3_rates!K93</f>
        <v>32.679367318264077</v>
      </c>
      <c r="J131" s="429">
        <f>J97*Group_3_rates!L93</f>
        <v>31.914029395203094</v>
      </c>
      <c r="K131" s="429">
        <f>K97*Group_3_rates!M93</f>
        <v>31.398705282839249</v>
      </c>
      <c r="L131" s="429">
        <f>L97*Group_3_rates!N93</f>
        <v>31.06759870482168</v>
      </c>
      <c r="M131" s="429">
        <f>M97*Group_3_rates!O93</f>
        <v>30.814758311176231</v>
      </c>
    </row>
    <row r="132" spans="1:13" ht="13.15">
      <c r="B132" s="323" t="str">
        <f t="shared" si="50"/>
        <v>45-49</v>
      </c>
      <c r="C132" s="429">
        <f>C98*Group_3_rates!E94</f>
        <v>39.32988833174651</v>
      </c>
      <c r="D132" s="429">
        <f>D98*Group_3_rates!F94</f>
        <v>38.89451432388141</v>
      </c>
      <c r="E132" s="429">
        <f>E98*Group_3_rates!G94</f>
        <v>37.935188078669206</v>
      </c>
      <c r="F132" s="429">
        <f>F98*Group_3_rates!H94</f>
        <v>36.986173773258258</v>
      </c>
      <c r="G132" s="429">
        <f>G98*Group_3_rates!I94</f>
        <v>35.94219436488509</v>
      </c>
      <c r="H132" s="429">
        <f>H98*Group_3_rates!J94</f>
        <v>35.049687125638577</v>
      </c>
      <c r="I132" s="429">
        <f>I98*Group_3_rates!K94</f>
        <v>34.14341842301252</v>
      </c>
      <c r="J132" s="429">
        <f>J98*Group_3_rates!L94</f>
        <v>33.376624535718207</v>
      </c>
      <c r="K132" s="429">
        <f>K98*Group_3_rates!M94</f>
        <v>32.694961786921816</v>
      </c>
      <c r="L132" s="429">
        <f>L98*Group_3_rates!N94</f>
        <v>32.077866534983059</v>
      </c>
      <c r="M132" s="429">
        <f>M98*Group_3_rates!O94</f>
        <v>31.466792804501324</v>
      </c>
    </row>
    <row r="133" spans="1:13" ht="13.15">
      <c r="B133" s="323" t="str">
        <f t="shared" si="50"/>
        <v>50-54</v>
      </c>
      <c r="C133" s="429">
        <f>C99*Group_3_rates!E95</f>
        <v>27.627454277629198</v>
      </c>
      <c r="D133" s="429">
        <f>D99*Group_3_rates!F95</f>
        <v>28.528950699690974</v>
      </c>
      <c r="E133" s="429">
        <f>E99*Group_3_rates!G95</f>
        <v>28.731698657109767</v>
      </c>
      <c r="F133" s="429">
        <f>F99*Group_3_rates!H95</f>
        <v>28.770916723226989</v>
      </c>
      <c r="G133" s="429">
        <f>G99*Group_3_rates!I95</f>
        <v>28.612547817243083</v>
      </c>
      <c r="H133" s="429">
        <f>H99*Group_3_rates!J95</f>
        <v>28.45985437329351</v>
      </c>
      <c r="I133" s="429">
        <f>I99*Group_3_rates!K95</f>
        <v>28.186418096880644</v>
      </c>
      <c r="J133" s="429">
        <f>J99*Group_3_rates!L95</f>
        <v>27.909647049578982</v>
      </c>
      <c r="K133" s="429">
        <f>K99*Group_3_rates!M95</f>
        <v>27.59159106633486</v>
      </c>
      <c r="L133" s="429">
        <f>L99*Group_3_rates!N95</f>
        <v>27.224514597969097</v>
      </c>
      <c r="M133" s="429">
        <f>M99*Group_3_rates!O95</f>
        <v>26.775307330447863</v>
      </c>
    </row>
    <row r="134" spans="1:13" ht="13.15">
      <c r="B134" s="323" t="str">
        <f t="shared" si="50"/>
        <v>55-59</v>
      </c>
      <c r="C134" s="429">
        <f>C100*Group_3_rates!E96</f>
        <v>8.3057470818831192</v>
      </c>
      <c r="D134" s="429">
        <f>D100*Group_3_rates!F96</f>
        <v>8.5308846480172278</v>
      </c>
      <c r="E134" s="429">
        <f>E100*Group_3_rates!G96</f>
        <v>8.6434490664896817</v>
      </c>
      <c r="F134" s="429">
        <f>F100*Group_3_rates!H96</f>
        <v>8.7636566782554155</v>
      </c>
      <c r="G134" s="429">
        <f>G100*Group_3_rates!I96</f>
        <v>8.8456356171239783</v>
      </c>
      <c r="H134" s="429">
        <f>H100*Group_3_rates!J96</f>
        <v>8.9354876107667707</v>
      </c>
      <c r="I134" s="429">
        <f>I100*Group_3_rates!K96</f>
        <v>8.9755951424390563</v>
      </c>
      <c r="J134" s="429">
        <f>J100*Group_3_rates!L96</f>
        <v>9.0033035701062456</v>
      </c>
      <c r="K134" s="429">
        <f>K100*Group_3_rates!M96</f>
        <v>8.9996149207884617</v>
      </c>
      <c r="L134" s="429">
        <f>L100*Group_3_rates!N96</f>
        <v>8.959464950211677</v>
      </c>
      <c r="M134" s="429">
        <f>M100*Group_3_rates!O96</f>
        <v>8.8703166266360469</v>
      </c>
    </row>
    <row r="135" spans="1:13" ht="13.15">
      <c r="B135" s="323" t="str">
        <f t="shared" si="50"/>
        <v>60-64</v>
      </c>
      <c r="C135" s="429">
        <f>C101*Group_3_rates!E97</f>
        <v>1.6987080742366696</v>
      </c>
      <c r="D135" s="429">
        <f>D101*Group_3_rates!F97</f>
        <v>1.8363355972404714</v>
      </c>
      <c r="E135" s="429">
        <f>E101*Group_3_rates!G97</f>
        <v>1.8981067911821945</v>
      </c>
      <c r="F135" s="429">
        <f>F101*Group_3_rates!H97</f>
        <v>1.9514546406760267</v>
      </c>
      <c r="G135" s="429">
        <f>G101*Group_3_rates!I97</f>
        <v>1.994791139175085</v>
      </c>
      <c r="H135" s="429">
        <f>H101*Group_3_rates!J97</f>
        <v>2.0419081584249885</v>
      </c>
      <c r="I135" s="429">
        <f>I101*Group_3_rates!K97</f>
        <v>2.0749240338270583</v>
      </c>
      <c r="J135" s="429">
        <f>J101*Group_3_rates!L97</f>
        <v>2.10524250578321</v>
      </c>
      <c r="K135" s="429">
        <f>K101*Group_3_rates!M97</f>
        <v>2.1258808611637305</v>
      </c>
      <c r="L135" s="429">
        <f>L101*Group_3_rates!N97</f>
        <v>2.134614552428495</v>
      </c>
      <c r="M135" s="429">
        <f>M101*Group_3_rates!O97</f>
        <v>2.1271767370596995</v>
      </c>
    </row>
    <row r="136" spans="1:13" ht="13.15">
      <c r="B136" s="323" t="str">
        <f t="shared" si="50"/>
        <v>65 plus</v>
      </c>
      <c r="C136" s="429">
        <f>C102*Group_3_rates!E98</f>
        <v>0.52726896853861094</v>
      </c>
      <c r="D136" s="429">
        <f>D102*Group_3_rates!F98</f>
        <v>0.66919139684514117</v>
      </c>
      <c r="E136" s="429">
        <f>E102*Group_3_rates!G98</f>
        <v>0.7686109465803993</v>
      </c>
      <c r="F136" s="429">
        <f>F102*Group_3_rates!H98</f>
        <v>0.84761258483239488</v>
      </c>
      <c r="G136" s="429">
        <f>G102*Group_3_rates!I98</f>
        <v>0.90902984909734363</v>
      </c>
      <c r="H136" s="429">
        <f>H102*Group_3_rates!J98</f>
        <v>0.96303716310339416</v>
      </c>
      <c r="I136" s="429">
        <f>I102*Group_3_rates!K98</f>
        <v>1.0050930801040001</v>
      </c>
      <c r="J136" s="429">
        <f>J102*Group_3_rates!L98</f>
        <v>1.0415295300989258</v>
      </c>
      <c r="K136" s="429">
        <f>K102*Group_3_rates!M98</f>
        <v>1.070664011270537</v>
      </c>
      <c r="L136" s="429">
        <f>L102*Group_3_rates!N98</f>
        <v>1.0918490659363684</v>
      </c>
      <c r="M136" s="429">
        <f>M102*Group_3_rates!O98</f>
        <v>1.1031475928975101</v>
      </c>
    </row>
    <row r="137" spans="1:13" ht="13.15">
      <c r="B137" s="323" t="str">
        <f t="shared" si="50"/>
        <v>Total</v>
      </c>
      <c r="C137" s="429">
        <f>SUM(C127:C136)</f>
        <v>208.51808250582297</v>
      </c>
      <c r="D137" s="429">
        <f t="shared" ref="D137:M137" si="52">SUM(D127:D136)</f>
        <v>213.17490065932603</v>
      </c>
      <c r="E137" s="429">
        <f t="shared" si="52"/>
        <v>211.94236419063603</v>
      </c>
      <c r="F137" s="429">
        <f t="shared" si="52"/>
        <v>212.15344031094602</v>
      </c>
      <c r="G137" s="429">
        <f t="shared" si="52"/>
        <v>213.03672362546956</v>
      </c>
      <c r="H137" s="429">
        <f t="shared" si="52"/>
        <v>216.22887343171186</v>
      </c>
      <c r="I137" s="429">
        <f t="shared" si="52"/>
        <v>218.82482250372519</v>
      </c>
      <c r="J137" s="429">
        <f t="shared" si="52"/>
        <v>222.45725100825484</v>
      </c>
      <c r="K137" s="429">
        <f t="shared" si="52"/>
        <v>225.91382297205342</v>
      </c>
      <c r="L137" s="429">
        <f t="shared" si="52"/>
        <v>228.63702384174402</v>
      </c>
      <c r="M137" s="429">
        <f t="shared" si="52"/>
        <v>229.70683156062105</v>
      </c>
    </row>
    <row r="138" spans="1:13">
      <c r="A138" s="1080">
        <f>SUM(C138:M138)</f>
        <v>0</v>
      </c>
      <c r="B138" s="1080"/>
      <c r="C138" s="1080">
        <f t="shared" ref="C138:M138" si="53">SUM(C127:C136)-C137</f>
        <v>0</v>
      </c>
      <c r="D138" s="1080">
        <f t="shared" si="53"/>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4"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row>
    <row r="146" spans="1:14" ht="13.15">
      <c r="B146" s="323" t="str">
        <f t="shared" si="54"/>
        <v>25-29</v>
      </c>
      <c r="C146" s="429">
        <f>C78*Calc_SEC_retirement_rates!$G125</f>
        <v>1.2349531269638557E-2</v>
      </c>
      <c r="D146" s="429">
        <f>D78*Calc_SEC_retirement_rates!$G125</f>
        <v>1.466503117840477E-2</v>
      </c>
      <c r="E146" s="429">
        <f>E78*Calc_SEC_retirement_rates!$G125</f>
        <v>1.6056433380476392E-2</v>
      </c>
      <c r="F146" s="429">
        <f>F78*Calc_SEC_retirement_rates!$G125</f>
        <v>1.7748430185882715E-2</v>
      </c>
      <c r="G146" s="429">
        <f>G78*Calc_SEC_retirement_rates!$G125</f>
        <v>1.9525898198509552E-2</v>
      </c>
      <c r="H146" s="429">
        <f>H78*Calc_SEC_retirement_rates!$G125</f>
        <v>2.1572685811725657E-2</v>
      </c>
      <c r="I146" s="429">
        <f>I78*Calc_SEC_retirement_rates!$G125</f>
        <v>2.3254479125862041E-2</v>
      </c>
      <c r="J146" s="429">
        <f>J78*Calc_SEC_retirement_rates!$G125</f>
        <v>2.4913627970249562E-2</v>
      </c>
      <c r="K146" s="429">
        <f>K78*Calc_SEC_retirement_rates!$G125</f>
        <v>2.6310944124330424E-2</v>
      </c>
      <c r="L146" s="429">
        <f>L78*Calc_SEC_retirement_rates!$G125</f>
        <v>2.7355491877128088E-2</v>
      </c>
      <c r="M146" s="429">
        <f>M78*Calc_SEC_retirement_rates!$G125</f>
        <v>2.7890504367746628E-2</v>
      </c>
      <c r="N146" s="312"/>
    </row>
    <row r="147" spans="1:14" ht="13.15">
      <c r="B147" s="323" t="str">
        <f t="shared" si="54"/>
        <v>30-34</v>
      </c>
      <c r="C147" s="429">
        <f>C79*Calc_SEC_retirement_rates!$G126</f>
        <v>5.9447272533998168E-2</v>
      </c>
      <c r="D147" s="429">
        <f>D79*Calc_SEC_retirement_rates!$G126</f>
        <v>5.6209206465655616E-2</v>
      </c>
      <c r="E147" s="429">
        <f>E79*Calc_SEC_retirement_rates!$G126</f>
        <v>5.343957249314029E-2</v>
      </c>
      <c r="F147" s="429">
        <f>F79*Calc_SEC_retirement_rates!$G126</f>
        <v>5.2406612560438048E-2</v>
      </c>
      <c r="G147" s="429">
        <f>G79*Calc_SEC_retirement_rates!$G126</f>
        <v>5.2614270609862596E-2</v>
      </c>
      <c r="H147" s="429">
        <f>H79*Calc_SEC_retirement_rates!$G126</f>
        <v>5.4177425337022092E-2</v>
      </c>
      <c r="I147" s="429">
        <f>I79*Calc_SEC_retirement_rates!$G126</f>
        <v>5.6101876487660587E-2</v>
      </c>
      <c r="J147" s="429">
        <f>J79*Calc_SEC_retirement_rates!$G126</f>
        <v>5.8564359777837874E-2</v>
      </c>
      <c r="K147" s="429">
        <f>K79*Calc_SEC_retirement_rates!$G126</f>
        <v>6.1101464203342941E-2</v>
      </c>
      <c r="L147" s="429">
        <f>L79*Calc_SEC_retirement_rates!$G126</f>
        <v>6.3421640316204855E-2</v>
      </c>
      <c r="M147" s="429">
        <f>M79*Calc_SEC_retirement_rates!$G126</f>
        <v>6.5159451433484089E-2</v>
      </c>
      <c r="N147" s="312"/>
    </row>
    <row r="148" spans="1:14" ht="13.15">
      <c r="B148" s="323" t="str">
        <f t="shared" si="54"/>
        <v>35-39</v>
      </c>
      <c r="C148" s="429">
        <f>C80*Calc_SEC_retirement_rates!$G127</f>
        <v>8.7002792384232766E-2</v>
      </c>
      <c r="D148" s="429">
        <f>D80*Calc_SEC_retirement_rates!$G127</f>
        <v>8.3869970689137749E-2</v>
      </c>
      <c r="E148" s="429">
        <f>E80*Calc_SEC_retirement_rates!$G127</f>
        <v>7.9703016507578939E-2</v>
      </c>
      <c r="F148" s="429">
        <f>F80*Calc_SEC_retirement_rates!$G127</f>
        <v>7.6381353081343042E-2</v>
      </c>
      <c r="G148" s="429">
        <f>G80*Calc_SEC_retirement_rates!$G127</f>
        <v>7.3864733836164514E-2</v>
      </c>
      <c r="H148" s="429">
        <f>H80*Calc_SEC_retirement_rates!$G127</f>
        <v>7.2659247140635472E-2</v>
      </c>
      <c r="I148" s="429">
        <f>I80*Calc_SEC_retirement_rates!$G127</f>
        <v>7.2114983499251481E-2</v>
      </c>
      <c r="J148" s="429">
        <f>J80*Calc_SEC_retirement_rates!$G127</f>
        <v>7.2473965598784773E-2</v>
      </c>
      <c r="K148" s="429">
        <f>K80*Calc_SEC_retirement_rates!$G127</f>
        <v>7.3361400378220296E-2</v>
      </c>
      <c r="L148" s="429">
        <f>L80*Calc_SEC_retirement_rates!$G127</f>
        <v>7.4513424847436532E-2</v>
      </c>
      <c r="M148" s="429">
        <f>M80*Calc_SEC_retirement_rates!$G127</f>
        <v>7.5575830280099884E-2</v>
      </c>
      <c r="N148" s="312"/>
    </row>
    <row r="149" spans="1:14" ht="13.15">
      <c r="B149" s="323" t="str">
        <f t="shared" si="54"/>
        <v>40-44</v>
      </c>
      <c r="C149" s="429">
        <f>C81*Calc_SEC_retirement_rates!$G128</f>
        <v>0.14312237384385201</v>
      </c>
      <c r="D149" s="429">
        <f>D81*Calc_SEC_retirement_rates!$G128</f>
        <v>0.14156501167070565</v>
      </c>
      <c r="E149" s="429">
        <f>E81*Calc_SEC_retirement_rates!$G128</f>
        <v>0.13778190534142604</v>
      </c>
      <c r="F149" s="429">
        <f>F81*Calc_SEC_retirement_rates!$G128</f>
        <v>0.13417688015804607</v>
      </c>
      <c r="G149" s="429">
        <f>G81*Calc_SEC_retirement_rates!$G128</f>
        <v>0.13057963088648633</v>
      </c>
      <c r="H149" s="429">
        <f>H81*Calc_SEC_retirement_rates!$G128</f>
        <v>0.12797861730184831</v>
      </c>
      <c r="I149" s="429">
        <f>I81*Calc_SEC_retirement_rates!$G128</f>
        <v>0.12568646880237064</v>
      </c>
      <c r="J149" s="429">
        <f>J81*Calc_SEC_retirement_rates!$G128</f>
        <v>0.1242917825083406</v>
      </c>
      <c r="K149" s="429">
        <f>K81*Calc_SEC_retirement_rates!$G128</f>
        <v>0.12348634789779513</v>
      </c>
      <c r="L149" s="429">
        <f>L81*Calc_SEC_retirement_rates!$G128</f>
        <v>0.12308492885644436</v>
      </c>
      <c r="M149" s="429">
        <f>M81*Calc_SEC_retirement_rates!$G128</f>
        <v>0.12273777349345678</v>
      </c>
      <c r="N149" s="312"/>
    </row>
    <row r="150" spans="1:14" ht="13.15">
      <c r="B150" s="323" t="str">
        <f t="shared" si="54"/>
        <v>45-49</v>
      </c>
      <c r="C150" s="429">
        <f>C82*Calc_SEC_retirement_rates!$G129</f>
        <v>0.44568877177471139</v>
      </c>
      <c r="D150" s="429">
        <f>D82*Calc_SEC_retirement_rates!$G129</f>
        <v>0.4362356038541586</v>
      </c>
      <c r="E150" s="429">
        <f>E82*Calc_SEC_retirement_rates!$G129</f>
        <v>0.42348056635637193</v>
      </c>
      <c r="F150" s="429">
        <f>F82*Calc_SEC_retirement_rates!$G129</f>
        <v>0.41330338311226561</v>
      </c>
      <c r="G150" s="429">
        <f>G82*Calc_SEC_retirement_rates!$G129</f>
        <v>0.40378480157698332</v>
      </c>
      <c r="H150" s="429">
        <f>H82*Calc_SEC_retirement_rates!$G129</f>
        <v>0.39710811619182851</v>
      </c>
      <c r="I150" s="429">
        <f>I82*Calc_SEC_retirement_rates!$G129</f>
        <v>0.39068648691652835</v>
      </c>
      <c r="J150" s="429">
        <f>J82*Calc_SEC_retirement_rates!$G129</f>
        <v>0.38596493414909488</v>
      </c>
      <c r="K150" s="429">
        <f>K82*Calc_SEC_retirement_rates!$G129</f>
        <v>0.38199746313163246</v>
      </c>
      <c r="L150" s="429">
        <f>L82*Calc_SEC_retirement_rates!$G129</f>
        <v>0.37837060452417232</v>
      </c>
      <c r="M150" s="429">
        <f>M82*Calc_SEC_retirement_rates!$G129</f>
        <v>0.37429740793215416</v>
      </c>
      <c r="N150" s="312"/>
    </row>
    <row r="151" spans="1:14" ht="13.15">
      <c r="B151" s="323" t="str">
        <f t="shared" si="54"/>
        <v>50-54</v>
      </c>
      <c r="C151" s="429">
        <f>C83*Calc_SEC_retirement_rates!$G130</f>
        <v>8.7011762128605845</v>
      </c>
      <c r="D151" s="429">
        <f>D83*Calc_SEC_retirement_rates!$G130</f>
        <v>8.4066065372682601</v>
      </c>
      <c r="E151" s="429">
        <f>E83*Calc_SEC_retirement_rates!$G130</f>
        <v>8.0697055503949997</v>
      </c>
      <c r="F151" s="429">
        <f>F83*Calc_SEC_retirement_rates!$G130</f>
        <v>7.8032905360772187</v>
      </c>
      <c r="G151" s="429">
        <f>G83*Calc_SEC_retirement_rates!$G130</f>
        <v>7.5700564130554948</v>
      </c>
      <c r="H151" s="429">
        <f>H83*Calc_SEC_retirement_rates!$G130</f>
        <v>7.4091054491139081</v>
      </c>
      <c r="I151" s="429">
        <f>I83*Calc_SEC_retirement_rates!$G130</f>
        <v>7.2686958824606993</v>
      </c>
      <c r="J151" s="429">
        <f>J83*Calc_SEC_retirement_rates!$G130</f>
        <v>7.1667823924339293</v>
      </c>
      <c r="K151" s="429">
        <f>K83*Calc_SEC_retirement_rates!$G130</f>
        <v>7.0811326481385839</v>
      </c>
      <c r="L151" s="429">
        <f>L83*Calc_SEC_retirement_rates!$G130</f>
        <v>7.0002399201349279</v>
      </c>
      <c r="M151" s="429">
        <f>M83*Calc_SEC_retirement_rates!$G130</f>
        <v>6.9078270908885777</v>
      </c>
      <c r="N151" s="312"/>
    </row>
    <row r="152" spans="1:14" ht="13.15">
      <c r="B152" s="323" t="str">
        <f t="shared" si="54"/>
        <v>55-59</v>
      </c>
      <c r="C152" s="429">
        <f>C84*Calc_SEC_retirement_rates!$G131</f>
        <v>37.992758808433251</v>
      </c>
      <c r="D152" s="429">
        <f>D84*Calc_SEC_retirement_rates!$G131</f>
        <v>35.173804887592787</v>
      </c>
      <c r="E152" s="429">
        <f>E84*Calc_SEC_retirement_rates!$G131</f>
        <v>32.756906949695413</v>
      </c>
      <c r="F152" s="429">
        <f>F84*Calc_SEC_retirement_rates!$G131</f>
        <v>30.99918567327504</v>
      </c>
      <c r="G152" s="429">
        <f>G84*Calc_SEC_retirement_rates!$G131</f>
        <v>29.64217104945007</v>
      </c>
      <c r="H152" s="429">
        <f>H84*Calc_SEC_retirement_rates!$G131</f>
        <v>28.724867877979698</v>
      </c>
      <c r="I152" s="429">
        <f>I84*Calc_SEC_retirement_rates!$G131</f>
        <v>27.979868903941536</v>
      </c>
      <c r="J152" s="429">
        <f>J84*Calc_SEC_retirement_rates!$G131</f>
        <v>27.461933974136024</v>
      </c>
      <c r="K152" s="429">
        <f>K84*Calc_SEC_retirement_rates!$G131</f>
        <v>27.050932204983663</v>
      </c>
      <c r="L152" s="429">
        <f>L84*Calc_SEC_retirement_rates!$G131</f>
        <v>26.682094043001815</v>
      </c>
      <c r="M152" s="429">
        <f>M84*Calc_SEC_retirement_rates!$G131</f>
        <v>26.274837327259259</v>
      </c>
      <c r="N152" s="312"/>
    </row>
    <row r="153" spans="1:14" ht="13.15">
      <c r="B153" s="323" t="str">
        <f t="shared" si="54"/>
        <v>60-64</v>
      </c>
      <c r="C153" s="429">
        <f>C85*Calc_SEC_retirement_rates!$G132</f>
        <v>24.135572068429159</v>
      </c>
      <c r="D153" s="429">
        <f>D85*Calc_SEC_retirement_rates!$G132</f>
        <v>23.985547178749513</v>
      </c>
      <c r="E153" s="429">
        <f>E85*Calc_SEC_retirement_rates!$G132</f>
        <v>22.92877269694565</v>
      </c>
      <c r="F153" s="429">
        <f>F85*Calc_SEC_retirement_rates!$G132</f>
        <v>21.857107155558918</v>
      </c>
      <c r="G153" s="429">
        <f>G85*Calc_SEC_retirement_rates!$G132</f>
        <v>20.908656727349186</v>
      </c>
      <c r="H153" s="429">
        <f>H85*Calc_SEC_retirement_rates!$G132</f>
        <v>20.216011827235672</v>
      </c>
      <c r="I153" s="429">
        <f>I85*Calc_SEC_retirement_rates!$G132</f>
        <v>19.616138498662053</v>
      </c>
      <c r="J153" s="429">
        <f>J85*Calc_SEC_retirement_rates!$G132</f>
        <v>19.193882542885994</v>
      </c>
      <c r="K153" s="429">
        <f>K85*Calc_SEC_retirement_rates!$G132</f>
        <v>18.858032316542182</v>
      </c>
      <c r="L153" s="429">
        <f>L85*Calc_SEC_retirement_rates!$G132</f>
        <v>18.559165903063953</v>
      </c>
      <c r="M153" s="429">
        <f>M85*Calc_SEC_retirement_rates!$G132</f>
        <v>18.230703446783043</v>
      </c>
      <c r="N153" s="312"/>
    </row>
    <row r="154" spans="1:14" ht="13.15">
      <c r="B154" s="323" t="str">
        <f t="shared" si="54"/>
        <v>65 plus</v>
      </c>
      <c r="C154" s="429">
        <f>C86*Calc_SEC_retirement_rates!$G133</f>
        <v>8.76616010553564</v>
      </c>
      <c r="D154" s="429">
        <f>D86*Calc_SEC_retirement_rates!$G133</f>
        <v>9.9262775629176971</v>
      </c>
      <c r="E154" s="429">
        <f>E86*Calc_SEC_retirement_rates!$G133</f>
        <v>10.490799072648088</v>
      </c>
      <c r="F154" s="429">
        <f>F86*Calc_SEC_retirement_rates!$G133</f>
        <v>10.722024147546076</v>
      </c>
      <c r="G154" s="429">
        <f>G86*Calc_SEC_retirement_rates!$G133</f>
        <v>10.733969375752714</v>
      </c>
      <c r="H154" s="429">
        <f>H86*Calc_SEC_retirement_rates!$G133</f>
        <v>10.668079841140431</v>
      </c>
      <c r="I154" s="429">
        <f>I86*Calc_SEC_retirement_rates!$G133</f>
        <v>10.518605270526486</v>
      </c>
      <c r="J154" s="429">
        <f>J86*Calc_SEC_retirement_rates!$G133</f>
        <v>10.374512888966091</v>
      </c>
      <c r="K154" s="429">
        <f>K86*Calc_SEC_retirement_rates!$G133</f>
        <v>10.229372530713853</v>
      </c>
      <c r="L154" s="429">
        <f>L86*Calc_SEC_retirement_rates!$G133</f>
        <v>10.079417662070577</v>
      </c>
      <c r="M154" s="429">
        <f>M86*Calc_SEC_retirement_rates!$G133</f>
        <v>9.9027128183178323</v>
      </c>
      <c r="N154" s="312"/>
    </row>
    <row r="155" spans="1:14" ht="13.15">
      <c r="B155" s="323" t="str">
        <f t="shared" si="54"/>
        <v>Total</v>
      </c>
      <c r="C155" s="429">
        <f>SUM(C145:C154)</f>
        <v>80.343277937065068</v>
      </c>
      <c r="D155" s="429">
        <f t="shared" ref="D155:M155" si="56">SUM(D145:D154)</f>
        <v>78.224780990386336</v>
      </c>
      <c r="E155" s="429">
        <f t="shared" si="56"/>
        <v>74.956645763763134</v>
      </c>
      <c r="F155" s="429">
        <f t="shared" si="56"/>
        <v>72.075624171555233</v>
      </c>
      <c r="G155" s="429">
        <f t="shared" si="56"/>
        <v>69.535222900715468</v>
      </c>
      <c r="H155" s="429">
        <f t="shared" si="56"/>
        <v>67.691561087252765</v>
      </c>
      <c r="I155" s="429">
        <f t="shared" si="56"/>
        <v>66.051152850422454</v>
      </c>
      <c r="J155" s="429">
        <f t="shared" si="56"/>
        <v>64.863320468426352</v>
      </c>
      <c r="K155" s="429">
        <f t="shared" si="56"/>
        <v>63.88572732011361</v>
      </c>
      <c r="L155" s="429">
        <f t="shared" si="56"/>
        <v>62.987663618692658</v>
      </c>
      <c r="M155" s="429">
        <f t="shared" si="56"/>
        <v>61.981741650755644</v>
      </c>
      <c r="N155" s="312"/>
    </row>
    <row r="156" spans="1:14">
      <c r="A156" s="1080">
        <f>SUM(C156:M156)</f>
        <v>0</v>
      </c>
      <c r="B156" s="1080"/>
      <c r="C156" s="1080">
        <f t="shared" ref="C156:M156" si="57">SUM(C145:C154)-C155</f>
        <v>0</v>
      </c>
      <c r="D156" s="1080">
        <f t="shared" si="57"/>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4" ht="13.15">
      <c r="B158" s="326" t="s">
        <v>47</v>
      </c>
      <c r="C158" s="314"/>
      <c r="D158" s="314"/>
      <c r="E158" s="314"/>
      <c r="F158" s="314"/>
      <c r="G158" s="314"/>
      <c r="H158" s="324"/>
      <c r="I158" s="314"/>
      <c r="J158" s="314"/>
      <c r="K158" s="314"/>
      <c r="L158" s="314"/>
    </row>
    <row r="159" spans="1:14">
      <c r="C159" s="314"/>
      <c r="D159" s="314"/>
      <c r="E159" s="314"/>
      <c r="F159" s="314"/>
      <c r="G159" s="314"/>
      <c r="H159" s="324"/>
      <c r="I159" s="314"/>
      <c r="J159" s="314"/>
      <c r="K159" s="314"/>
      <c r="L159" s="314"/>
    </row>
    <row r="160" spans="1:14"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6"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c r="O161" s="312"/>
      <c r="P161" s="312"/>
    </row>
    <row r="162" spans="1:16" ht="13.15">
      <c r="B162" s="323" t="str">
        <f t="shared" si="58"/>
        <v>25-29</v>
      </c>
      <c r="C162" s="429">
        <f>C94*Calc_SEC_retirement_rates!$G141</f>
        <v>5.606288383278357E-3</v>
      </c>
      <c r="D162" s="429">
        <f>D94*Calc_SEC_retirement_rates!$G141</f>
        <v>6.3870287219870659E-3</v>
      </c>
      <c r="E162" s="429">
        <f>E94*Calc_SEC_retirement_rates!$G141</f>
        <v>6.8549830355235878E-3</v>
      </c>
      <c r="F162" s="429">
        <f>F94*Calc_SEC_retirement_rates!$G141</f>
        <v>7.4743759727191172E-3</v>
      </c>
      <c r="G162" s="429">
        <f>G94*Calc_SEC_retirement_rates!$G141</f>
        <v>8.1783035387405587E-3</v>
      </c>
      <c r="H162" s="429">
        <f>H94*Calc_SEC_retirement_rates!$G141</f>
        <v>9.0041429404138021E-3</v>
      </c>
      <c r="I162" s="429">
        <f>I94*Calc_SEC_retirement_rates!$G141</f>
        <v>9.6945444782073533E-3</v>
      </c>
      <c r="J162" s="429">
        <f>J94*Calc_SEC_retirement_rates!$G141</f>
        <v>1.0381798799608254E-2</v>
      </c>
      <c r="K162" s="429">
        <f>K94*Calc_SEC_retirement_rates!$G141</f>
        <v>1.0967876421336944E-2</v>
      </c>
      <c r="L162" s="429">
        <f>L94*Calc_SEC_retirement_rates!$G141</f>
        <v>1.141368958528061E-2</v>
      </c>
      <c r="M162" s="429">
        <f>M94*Calc_SEC_retirement_rates!$G141</f>
        <v>1.1654002580829548E-2</v>
      </c>
      <c r="N162" s="312"/>
      <c r="O162" s="312"/>
      <c r="P162" s="312"/>
    </row>
    <row r="163" spans="1:16" ht="13.15">
      <c r="B163" s="323" t="str">
        <f t="shared" si="58"/>
        <v>30-34</v>
      </c>
      <c r="C163" s="429">
        <f>C95*Calc_SEC_retirement_rates!$G142</f>
        <v>2.6418462849022342E-2</v>
      </c>
      <c r="D163" s="429">
        <f>D95*Calc_SEC_retirement_rates!$G142</f>
        <v>2.5794271820379671E-2</v>
      </c>
      <c r="E163" s="429">
        <f>E95*Calc_SEC_retirement_rates!$G142</f>
        <v>2.5133821426494063E-2</v>
      </c>
      <c r="F163" s="429">
        <f>F95*Calc_SEC_retirement_rates!$G142</f>
        <v>2.5129940166992975E-2</v>
      </c>
      <c r="G163" s="429">
        <f>G95*Calc_SEC_retirement_rates!$G142</f>
        <v>2.5671092655942161E-2</v>
      </c>
      <c r="H163" s="429">
        <f>H95*Calc_SEC_retirement_rates!$G142</f>
        <v>2.6781437523447971E-2</v>
      </c>
      <c r="I163" s="429">
        <f>I95*Calc_SEC_retirement_rates!$G142</f>
        <v>2.7992595477979814E-2</v>
      </c>
      <c r="J163" s="429">
        <f>J95*Calc_SEC_retirement_rates!$G142</f>
        <v>2.9419101259270629E-2</v>
      </c>
      <c r="K163" s="429">
        <f>K95*Calc_SEC_retirement_rates!$G142</f>
        <v>3.0842897365378662E-2</v>
      </c>
      <c r="L163" s="429">
        <f>L95*Calc_SEC_retirement_rates!$G142</f>
        <v>3.2128179981845438E-2</v>
      </c>
      <c r="M163" s="429">
        <f>M95*Calc_SEC_retirement_rates!$G142</f>
        <v>3.3097977299279061E-2</v>
      </c>
      <c r="N163" s="312"/>
      <c r="O163" s="312"/>
      <c r="P163" s="312"/>
    </row>
    <row r="164" spans="1:16" ht="13.15">
      <c r="B164" s="323" t="str">
        <f t="shared" si="58"/>
        <v>35-39</v>
      </c>
      <c r="C164" s="429">
        <f>C96*Calc_SEC_retirement_rates!$G143</f>
        <v>0.14956346487256639</v>
      </c>
      <c r="D164" s="429">
        <f>D96*Calc_SEC_retirement_rates!$G143</f>
        <v>0.13651219968181105</v>
      </c>
      <c r="E164" s="429">
        <f>E96*Calc_SEC_retirement_rates!$G143</f>
        <v>0.12503026448083454</v>
      </c>
      <c r="F164" s="429">
        <f>F96*Calc_SEC_retirement_rates!$G143</f>
        <v>0.11675925548707433</v>
      </c>
      <c r="G164" s="429">
        <f>G96*Calc_SEC_retirement_rates!$G143</f>
        <v>0.11126726024212992</v>
      </c>
      <c r="H164" s="429">
        <f>H96*Calc_SEC_retirement_rates!$G143</f>
        <v>0.10850986263715284</v>
      </c>
      <c r="I164" s="429">
        <f>I96*Calc_SEC_retirement_rates!$G143</f>
        <v>0.10721554371035072</v>
      </c>
      <c r="J164" s="429">
        <f>J96*Calc_SEC_retirement_rates!$G143</f>
        <v>0.10757033103945184</v>
      </c>
      <c r="K164" s="429">
        <f>K96*Calc_SEC_retirement_rates!$G143</f>
        <v>0.10888801099285561</v>
      </c>
      <c r="L164" s="429">
        <f>L96*Calc_SEC_retirement_rates!$G143</f>
        <v>0.11069591190802779</v>
      </c>
      <c r="M164" s="429">
        <f>M96*Calc_SEC_retirement_rates!$G143</f>
        <v>0.11241348396779789</v>
      </c>
      <c r="N164" s="312"/>
      <c r="O164" s="312"/>
      <c r="P164" s="312"/>
    </row>
    <row r="165" spans="1:16" ht="13.15">
      <c r="B165" s="323" t="str">
        <f t="shared" si="58"/>
        <v>40-44</v>
      </c>
      <c r="C165" s="429">
        <f>C97*Calc_SEC_retirement_rates!$G144</f>
        <v>0.33574093475143924</v>
      </c>
      <c r="D165" s="429">
        <f>D97*Calc_SEC_retirement_rates!$G144</f>
        <v>0.32567887300211928</v>
      </c>
      <c r="E165" s="429">
        <f>E97*Calc_SEC_retirement_rates!$G144</f>
        <v>0.31002768824636612</v>
      </c>
      <c r="F165" s="429">
        <f>F97*Calc_SEC_retirement_rates!$G144</f>
        <v>0.29480041740536717</v>
      </c>
      <c r="G165" s="429">
        <f>G97*Calc_SEC_retirement_rates!$G144</f>
        <v>0.28121920631198344</v>
      </c>
      <c r="H165" s="429">
        <f>H97*Calc_SEC_retirement_rates!$G144</f>
        <v>0.27065490409410536</v>
      </c>
      <c r="I165" s="429">
        <f>I97*Calc_SEC_retirement_rates!$G144</f>
        <v>0.26175590815971334</v>
      </c>
      <c r="J165" s="429">
        <f>J97*Calc_SEC_retirement_rates!$G144</f>
        <v>0.25562568779317846</v>
      </c>
      <c r="K165" s="429">
        <f>K97*Calc_SEC_retirement_rates!$G144</f>
        <v>0.25149803349330441</v>
      </c>
      <c r="L165" s="429">
        <f>L97*Calc_SEC_retirement_rates!$G144</f>
        <v>0.24884592881261786</v>
      </c>
      <c r="M165" s="429">
        <f>M97*Calc_SEC_retirement_rates!$G144</f>
        <v>0.2468207223202897</v>
      </c>
      <c r="N165" s="312"/>
      <c r="O165" s="312"/>
      <c r="P165" s="312"/>
    </row>
    <row r="166" spans="1:16" ht="13.15">
      <c r="B166" s="323" t="str">
        <f t="shared" si="58"/>
        <v>45-49</v>
      </c>
      <c r="C166" s="429">
        <f>C98*Calc_SEC_retirement_rates!$G145</f>
        <v>0.71547180325946702</v>
      </c>
      <c r="D166" s="429">
        <f>D98*Calc_SEC_retirement_rates!$G145</f>
        <v>0.70137569688522006</v>
      </c>
      <c r="E166" s="429">
        <f>E98*Calc_SEC_retirement_rates!$G145</f>
        <v>0.68088532884803288</v>
      </c>
      <c r="F166" s="429">
        <f>F98*Calc_SEC_retirement_rates!$G145</f>
        <v>0.66136231790888123</v>
      </c>
      <c r="G166" s="429">
        <f>G98*Calc_SEC_retirement_rates!$G145</f>
        <v>0.64269456801932578</v>
      </c>
      <c r="H166" s="429">
        <f>H98*Calc_SEC_retirement_rates!$G145</f>
        <v>0.62673534336102099</v>
      </c>
      <c r="I166" s="429">
        <f>I98*Calc_SEC_retirement_rates!$G145</f>
        <v>0.61053004530852539</v>
      </c>
      <c r="J166" s="429">
        <f>J98*Calc_SEC_retirement_rates!$G145</f>
        <v>0.59681874373490895</v>
      </c>
      <c r="K166" s="429">
        <f>K98*Calc_SEC_retirement_rates!$G145</f>
        <v>0.58462970092286015</v>
      </c>
      <c r="L166" s="429">
        <f>L98*Calc_SEC_retirement_rates!$G145</f>
        <v>0.57359521142160064</v>
      </c>
      <c r="M166" s="429">
        <f>M98*Calc_SEC_retirement_rates!$G145</f>
        <v>0.56266839478784458</v>
      </c>
      <c r="N166" s="312"/>
      <c r="O166" s="312"/>
      <c r="P166" s="312"/>
    </row>
    <row r="167" spans="1:16" ht="13.15">
      <c r="B167" s="323" t="str">
        <f t="shared" si="58"/>
        <v>50-54</v>
      </c>
      <c r="C167" s="429">
        <f>C99*Calc_SEC_retirement_rates!$G146</f>
        <v>7.8652703230208996</v>
      </c>
      <c r="D167" s="429">
        <f>D99*Calc_SEC_retirement_rates!$G146</f>
        <v>8.0510242376241088</v>
      </c>
      <c r="E167" s="429">
        <f>E99*Calc_SEC_retirement_rates!$G146</f>
        <v>8.0704176966270182</v>
      </c>
      <c r="F167" s="429">
        <f>F99*Calc_SEC_retirement_rates!$G146</f>
        <v>8.0511277177884022</v>
      </c>
      <c r="G167" s="429">
        <f>G99*Calc_SEC_retirement_rates!$G146</f>
        <v>8.0068104545997212</v>
      </c>
      <c r="H167" s="429">
        <f>H99*Calc_SEC_retirement_rates!$G146</f>
        <v>7.9640813879268295</v>
      </c>
      <c r="I167" s="429">
        <f>I99*Calc_SEC_retirement_rates!$G146</f>
        <v>7.8875641741983147</v>
      </c>
      <c r="J167" s="429">
        <f>J99*Calc_SEC_retirement_rates!$G146</f>
        <v>7.8101137727443772</v>
      </c>
      <c r="K167" s="429">
        <f>K99*Calc_SEC_retirement_rates!$G146</f>
        <v>7.7211103750723833</v>
      </c>
      <c r="L167" s="429">
        <f>L99*Calc_SEC_retirement_rates!$G146</f>
        <v>7.6183892988745718</v>
      </c>
      <c r="M167" s="429">
        <f>M99*Calc_SEC_retirement_rates!$G146</f>
        <v>7.4926850984362021</v>
      </c>
      <c r="N167" s="312"/>
      <c r="O167" s="312"/>
      <c r="P167" s="312"/>
    </row>
    <row r="168" spans="1:16" ht="13.15">
      <c r="B168" s="323" t="str">
        <f t="shared" si="58"/>
        <v>55-59</v>
      </c>
      <c r="C168" s="429">
        <f>C100*Calc_SEC_retirement_rates!$G147</f>
        <v>28.136627708931965</v>
      </c>
      <c r="D168" s="429">
        <f>D100*Calc_SEC_retirement_rates!$G147</f>
        <v>28.647053715245786</v>
      </c>
      <c r="E168" s="429">
        <f>E100*Calc_SEC_retirement_rates!$G147</f>
        <v>28.889654260542102</v>
      </c>
      <c r="F168" s="429">
        <f>F100*Calc_SEC_retirement_rates!$G147</f>
        <v>29.181588483231423</v>
      </c>
      <c r="G168" s="429">
        <f>G100*Calc_SEC_retirement_rates!$G147</f>
        <v>29.454565363337888</v>
      </c>
      <c r="H168" s="429">
        <f>H100*Calc_SEC_retirement_rates!$G147</f>
        <v>29.753758268667887</v>
      </c>
      <c r="I168" s="429">
        <f>I100*Calc_SEC_retirement_rates!$G147</f>
        <v>29.887309995681893</v>
      </c>
      <c r="J168" s="429">
        <f>J100*Calc_SEC_retirement_rates!$G147</f>
        <v>29.979574670507365</v>
      </c>
      <c r="K168" s="429">
        <f>K100*Calc_SEC_retirement_rates!$G147</f>
        <v>29.967292052599976</v>
      </c>
      <c r="L168" s="429">
        <f>L100*Calc_SEC_retirement_rates!$G147</f>
        <v>29.83359901075676</v>
      </c>
      <c r="M168" s="429">
        <f>M100*Calc_SEC_retirement_rates!$G147</f>
        <v>29.536749215281677</v>
      </c>
      <c r="N168" s="312"/>
      <c r="O168" s="312"/>
      <c r="P168" s="312"/>
    </row>
    <row r="169" spans="1:16" ht="13.15">
      <c r="B169" s="323" t="str">
        <f t="shared" si="58"/>
        <v>60-64</v>
      </c>
      <c r="C169" s="429">
        <f>C101*Calc_SEC_retirement_rates!$G148</f>
        <v>17.430451406509459</v>
      </c>
      <c r="D169" s="429">
        <f>D101*Calc_SEC_retirement_rates!$G148</f>
        <v>18.678177029871964</v>
      </c>
      <c r="E169" s="429">
        <f>E101*Calc_SEC_retirement_rates!$G148</f>
        <v>19.216418649347652</v>
      </c>
      <c r="F169" s="429">
        <f>F101*Calc_SEC_retirement_rates!$G148</f>
        <v>19.682423665565651</v>
      </c>
      <c r="G169" s="429">
        <f>G101*Calc_SEC_retirement_rates!$G148</f>
        <v>20.119516747752346</v>
      </c>
      <c r="H169" s="429">
        <f>H101*Calc_SEC_retirement_rates!$G148</f>
        <v>20.594740263280201</v>
      </c>
      <c r="I169" s="429">
        <f>I101*Calc_SEC_retirement_rates!$G148</f>
        <v>20.927739265054566</v>
      </c>
      <c r="J169" s="429">
        <f>J101*Calc_SEC_retirement_rates!$G148</f>
        <v>21.233532183575505</v>
      </c>
      <c r="K169" s="429">
        <f>K101*Calc_SEC_retirement_rates!$G148</f>
        <v>21.441691187578382</v>
      </c>
      <c r="L169" s="429">
        <f>L101*Calc_SEC_retirement_rates!$G148</f>
        <v>21.529779431114388</v>
      </c>
      <c r="M169" s="429">
        <f>M101*Calc_SEC_retirement_rates!$G148</f>
        <v>21.454761426502106</v>
      </c>
      <c r="N169" s="312"/>
      <c r="O169" s="312"/>
      <c r="P169" s="312"/>
    </row>
    <row r="170" spans="1:16" ht="13.15">
      <c r="B170" s="323" t="str">
        <f t="shared" si="58"/>
        <v>65 plus</v>
      </c>
      <c r="C170" s="429">
        <f>C102*Calc_SEC_retirement_rates!$G149</f>
        <v>5.0820202350279811</v>
      </c>
      <c r="D170" s="429">
        <f>D102*Calc_SEC_retirement_rates!$G149</f>
        <v>6.3936237776858329</v>
      </c>
      <c r="E170" s="429">
        <f>E102*Calc_SEC_retirement_rates!$G149</f>
        <v>7.3092475054579129</v>
      </c>
      <c r="F170" s="429">
        <f>F102*Calc_SEC_retirement_rates!$G149</f>
        <v>8.0303006451769985</v>
      </c>
      <c r="G170" s="429">
        <f>G102*Calc_SEC_retirement_rates!$G149</f>
        <v>8.6121691847402104</v>
      </c>
      <c r="H170" s="429">
        <f>H102*Calc_SEC_retirement_rates!$G149</f>
        <v>9.1238356893058796</v>
      </c>
      <c r="I170" s="429">
        <f>I102*Calc_SEC_retirement_rates!$G149</f>
        <v>9.5222743905083362</v>
      </c>
      <c r="J170" s="429">
        <f>J102*Calc_SEC_retirement_rates!$G149</f>
        <v>9.8674741352243363</v>
      </c>
      <c r="K170" s="429">
        <f>K102*Calc_SEC_retirement_rates!$G149</f>
        <v>10.143494863486115</v>
      </c>
      <c r="L170" s="429">
        <f>L102*Calc_SEC_retirement_rates!$G149</f>
        <v>10.344202546684064</v>
      </c>
      <c r="M170" s="429">
        <f>M102*Calc_SEC_retirement_rates!$G149</f>
        <v>10.451245044600192</v>
      </c>
      <c r="N170" s="312"/>
      <c r="O170" s="312"/>
      <c r="P170" s="312"/>
    </row>
    <row r="171" spans="1:16" ht="13.15">
      <c r="B171" s="323" t="str">
        <f t="shared" si="58"/>
        <v>Total</v>
      </c>
      <c r="C171" s="429">
        <f>SUM(C161:C170)</f>
        <v>59.747170627606081</v>
      </c>
      <c r="D171" s="429">
        <f t="shared" ref="D171:M171" si="60">SUM(D161:D170)</f>
        <v>62.965626830539208</v>
      </c>
      <c r="E171" s="429">
        <f t="shared" si="60"/>
        <v>64.633670198011941</v>
      </c>
      <c r="F171" s="429">
        <f t="shared" si="60"/>
        <v>66.0509668187035</v>
      </c>
      <c r="G171" s="429">
        <f t="shared" si="60"/>
        <v>67.262092181198284</v>
      </c>
      <c r="H171" s="429">
        <f t="shared" si="60"/>
        <v>68.478101299736934</v>
      </c>
      <c r="I171" s="429">
        <f t="shared" si="60"/>
        <v>69.242076462577899</v>
      </c>
      <c r="J171" s="429">
        <f t="shared" si="60"/>
        <v>69.890510424677998</v>
      </c>
      <c r="K171" s="429">
        <f t="shared" si="60"/>
        <v>70.260414997932585</v>
      </c>
      <c r="L171" s="429">
        <f t="shared" si="60"/>
        <v>70.302649209139148</v>
      </c>
      <c r="M171" s="429">
        <f t="shared" si="60"/>
        <v>69.902095365776205</v>
      </c>
      <c r="N171" s="312"/>
      <c r="O171" s="312"/>
      <c r="P171" s="312"/>
    </row>
    <row r="172" spans="1:16">
      <c r="A172" s="1080">
        <f>SUM(C172:M172)</f>
        <v>0</v>
      </c>
      <c r="B172" s="1080"/>
      <c r="C172" s="1080">
        <f t="shared" ref="C172:M172" si="61">SUM(C161:C170)-C171</f>
        <v>0</v>
      </c>
      <c r="D172" s="1080">
        <f t="shared" si="61"/>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6" ht="15">
      <c r="B174" s="325" t="s">
        <v>505</v>
      </c>
      <c r="H174" s="310"/>
    </row>
    <row r="175" spans="1:16">
      <c r="H175" s="310"/>
    </row>
    <row r="176" spans="1:16" ht="13.15">
      <c r="B176" s="326" t="s">
        <v>46</v>
      </c>
      <c r="H176" s="310"/>
    </row>
    <row r="177" spans="1:14">
      <c r="H177" s="310"/>
    </row>
    <row r="178" spans="1:14"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4" ht="13.15">
      <c r="B179" s="323" t="str">
        <f t="shared" si="62"/>
        <v>20-24</v>
      </c>
      <c r="C179" s="429">
        <f>C77*Calc_SEC_death_rates!$G124</f>
        <v>7.5014571262374142E-3</v>
      </c>
      <c r="D179" s="429">
        <f>D77*Calc_SEC_death_rates!$G124</f>
        <v>2.0659734555550448E-2</v>
      </c>
      <c r="E179" s="429">
        <f>E77*Calc_SEC_death_rates!$G124</f>
        <v>2.7562378625808716E-2</v>
      </c>
      <c r="F179" s="429">
        <f>F77*Calc_SEC_death_rates!$G124</f>
        <v>3.3492997698502482E-2</v>
      </c>
      <c r="G179" s="429">
        <f>G77*Calc_SEC_death_rates!$G124</f>
        <v>3.8571010618529279E-2</v>
      </c>
      <c r="H179" s="429">
        <f>H77*Calc_SEC_death_rates!$G124</f>
        <v>4.3669465487371432E-2</v>
      </c>
      <c r="I179" s="429">
        <f>I77*Calc_SEC_death_rates!$G124</f>
        <v>4.7225984249777961E-2</v>
      </c>
      <c r="J179" s="429">
        <f>J77*Calc_SEC_death_rates!$G124</f>
        <v>5.0564063144325724E-2</v>
      </c>
      <c r="K179" s="429">
        <f>K77*Calc_SEC_death_rates!$G124</f>
        <v>5.3090267622874797E-2</v>
      </c>
      <c r="L179" s="429">
        <f>L77*Calc_SEC_death_rates!$G124</f>
        <v>5.4685727387782969E-2</v>
      </c>
      <c r="M179" s="429">
        <f>M77*Calc_SEC_death_rates!$G124</f>
        <v>5.502413135235585E-2</v>
      </c>
      <c r="N179" s="312"/>
    </row>
    <row r="180" spans="1:14" ht="13.15">
      <c r="B180" s="323" t="str">
        <f t="shared" si="62"/>
        <v>25-29</v>
      </c>
      <c r="C180" s="429">
        <f>C78*Calc_SEC_death_rates!$G125</f>
        <v>2.5859104832269778E-2</v>
      </c>
      <c r="D180" s="429">
        <f>D78*Calc_SEC_death_rates!$G125</f>
        <v>3.0707609084986178E-2</v>
      </c>
      <c r="E180" s="429">
        <f>E78*Calc_SEC_death_rates!$G125</f>
        <v>3.3621113623873357E-2</v>
      </c>
      <c r="F180" s="429">
        <f>F78*Calc_SEC_death_rates!$G125</f>
        <v>3.7164043457529161E-2</v>
      </c>
      <c r="G180" s="429">
        <f>G78*Calc_SEC_death_rates!$G125</f>
        <v>4.0885944367851638E-2</v>
      </c>
      <c r="H180" s="429">
        <f>H78*Calc_SEC_death_rates!$G125</f>
        <v>4.5171782777740983E-2</v>
      </c>
      <c r="I180" s="429">
        <f>I78*Calc_SEC_death_rates!$G125</f>
        <v>4.8693347172932486E-2</v>
      </c>
      <c r="J180" s="429">
        <f>J78*Calc_SEC_death_rates!$G125</f>
        <v>5.2167495540396139E-2</v>
      </c>
      <c r="K180" s="429">
        <f>K78*Calc_SEC_death_rates!$G125</f>
        <v>5.5093383505151139E-2</v>
      </c>
      <c r="L180" s="429">
        <f>L78*Calc_SEC_death_rates!$G125</f>
        <v>5.7280597679693429E-2</v>
      </c>
      <c r="M180" s="429">
        <f>M78*Calc_SEC_death_rates!$G125</f>
        <v>5.8400878585859635E-2</v>
      </c>
      <c r="N180" s="312"/>
    </row>
    <row r="181" spans="1:14" ht="13.15">
      <c r="B181" s="323" t="str">
        <f t="shared" si="62"/>
        <v>30-34</v>
      </c>
      <c r="C181" s="429">
        <f>C79*Calc_SEC_death_rates!$G126</f>
        <v>0.12291902507935344</v>
      </c>
      <c r="D181" s="429">
        <f>D79*Calc_SEC_death_rates!$G126</f>
        <v>0.11622368133527212</v>
      </c>
      <c r="E181" s="429">
        <f>E79*Calc_SEC_death_rates!$G126</f>
        <v>0.11049691384508087</v>
      </c>
      <c r="F181" s="429">
        <f>F79*Calc_SEC_death_rates!$G126</f>
        <v>0.10836106433573325</v>
      </c>
      <c r="G181" s="429">
        <f>G79*Calc_SEC_death_rates!$G126</f>
        <v>0.10879043853402885</v>
      </c>
      <c r="H181" s="429">
        <f>H79*Calc_SEC_death_rates!$G126</f>
        <v>0.1120225709249765</v>
      </c>
      <c r="I181" s="429">
        <f>I79*Calc_SEC_death_rates!$G126</f>
        <v>0.11600175532093072</v>
      </c>
      <c r="J181" s="429">
        <f>J79*Calc_SEC_death_rates!$G126</f>
        <v>0.12109342786368167</v>
      </c>
      <c r="K181" s="429">
        <f>K79*Calc_SEC_death_rates!$G126</f>
        <v>0.12633939440199918</v>
      </c>
      <c r="L181" s="429">
        <f>L79*Calc_SEC_death_rates!$G126</f>
        <v>0.13113681863441096</v>
      </c>
      <c r="M181" s="429">
        <f>M79*Calc_SEC_death_rates!$G126</f>
        <v>0.13473008774841214</v>
      </c>
      <c r="N181" s="312"/>
    </row>
    <row r="182" spans="1:14" ht="13.15">
      <c r="B182" s="323" t="str">
        <f t="shared" si="62"/>
        <v>35-39</v>
      </c>
      <c r="C182" s="429">
        <f>C80*Calc_SEC_death_rates!$G127</f>
        <v>0.15615042672996873</v>
      </c>
      <c r="D182" s="429">
        <f>D80*Calc_SEC_death_rates!$G127</f>
        <v>0.15052771703120918</v>
      </c>
      <c r="E182" s="429">
        <f>E80*Calc_SEC_death_rates!$G127</f>
        <v>0.14304897231757907</v>
      </c>
      <c r="F182" s="429">
        <f>F80*Calc_SEC_death_rates!$G127</f>
        <v>0.13708733422245442</v>
      </c>
      <c r="G182" s="429">
        <f>G80*Calc_SEC_death_rates!$G127</f>
        <v>0.13257056920512036</v>
      </c>
      <c r="H182" s="429">
        <f>H80*Calc_SEC_death_rates!$G127</f>
        <v>0.13040699195931379</v>
      </c>
      <c r="I182" s="429">
        <f>I80*Calc_SEC_death_rates!$G127</f>
        <v>0.12943016124472723</v>
      </c>
      <c r="J182" s="429">
        <f>J80*Calc_SEC_death_rates!$G127</f>
        <v>0.13007445330127393</v>
      </c>
      <c r="K182" s="429">
        <f>K80*Calc_SEC_death_rates!$G127</f>
        <v>0.1316671989558259</v>
      </c>
      <c r="L182" s="429">
        <f>L80*Calc_SEC_death_rates!$G127</f>
        <v>0.13373482354052924</v>
      </c>
      <c r="M182" s="429">
        <f>M80*Calc_SEC_death_rates!$G127</f>
        <v>0.13564160212917467</v>
      </c>
      <c r="N182" s="312"/>
    </row>
    <row r="183" spans="1:14" ht="13.15">
      <c r="B183" s="323" t="str">
        <f t="shared" si="62"/>
        <v>40-44</v>
      </c>
      <c r="C183" s="429">
        <f>C81*Calc_SEC_death_rates!$G128</f>
        <v>0.19299090396810983</v>
      </c>
      <c r="D183" s="429">
        <f>D81*Calc_SEC_death_rates!$G128</f>
        <v>0.19089090572514353</v>
      </c>
      <c r="E183" s="429">
        <f>E81*Calc_SEC_death_rates!$G128</f>
        <v>0.18578964104732523</v>
      </c>
      <c r="F183" s="429">
        <f>F81*Calc_SEC_death_rates!$G128</f>
        <v>0.18092850682852479</v>
      </c>
      <c r="G183" s="429">
        <f>G81*Calc_SEC_death_rates!$G128</f>
        <v>0.17607785790430863</v>
      </c>
      <c r="H183" s="429">
        <f>H81*Calc_SEC_death_rates!$G128</f>
        <v>0.17257056586148464</v>
      </c>
      <c r="I183" s="429">
        <f>I81*Calc_SEC_death_rates!$G128</f>
        <v>0.16947975763169684</v>
      </c>
      <c r="J183" s="429">
        <f>J81*Calc_SEC_death_rates!$G128</f>
        <v>0.1675991168806536</v>
      </c>
      <c r="K183" s="429">
        <f>K81*Calc_SEC_death_rates!$G128</f>
        <v>0.16651304242980666</v>
      </c>
      <c r="L183" s="429">
        <f>L81*Calc_SEC_death_rates!$G128</f>
        <v>0.16597175582604465</v>
      </c>
      <c r="M183" s="429">
        <f>M81*Calc_SEC_death_rates!$G128</f>
        <v>0.16550364014628766</v>
      </c>
      <c r="N183" s="312"/>
    </row>
    <row r="184" spans="1:14" ht="13.15">
      <c r="B184" s="323" t="str">
        <f t="shared" si="62"/>
        <v>45-49</v>
      </c>
      <c r="C184" s="429">
        <f>C82*Calc_SEC_death_rates!$G129</f>
        <v>0.29654324811335891</v>
      </c>
      <c r="D184" s="429">
        <f>D82*Calc_SEC_death_rates!$G129</f>
        <v>0.29025349324931055</v>
      </c>
      <c r="E184" s="429">
        <f>E82*Calc_SEC_death_rates!$G129</f>
        <v>0.28176680817007926</v>
      </c>
      <c r="F184" s="429">
        <f>F82*Calc_SEC_death_rates!$G129</f>
        <v>0.27499532284897793</v>
      </c>
      <c r="G184" s="429">
        <f>G82*Calc_SEC_death_rates!$G129</f>
        <v>0.26866204441644148</v>
      </c>
      <c r="H184" s="429">
        <f>H82*Calc_SEC_death_rates!$G129</f>
        <v>0.26421964852017327</v>
      </c>
      <c r="I184" s="429">
        <f>I82*Calc_SEC_death_rates!$G129</f>
        <v>0.25994695662377532</v>
      </c>
      <c r="J184" s="429">
        <f>J82*Calc_SEC_death_rates!$G129</f>
        <v>0.25680542674359003</v>
      </c>
      <c r="K184" s="429">
        <f>K82*Calc_SEC_death_rates!$G129</f>
        <v>0.25416563230221556</v>
      </c>
      <c r="L184" s="429">
        <f>L82*Calc_SEC_death_rates!$G129</f>
        <v>0.25175246755583558</v>
      </c>
      <c r="M184" s="429">
        <f>M82*Calc_SEC_death_rates!$G129</f>
        <v>0.24904232760146422</v>
      </c>
      <c r="N184" s="312"/>
    </row>
    <row r="185" spans="1:14" ht="13.15">
      <c r="B185" s="323" t="str">
        <f t="shared" si="62"/>
        <v>50-54</v>
      </c>
      <c r="C185" s="429">
        <f>C83*Calc_SEC_death_rates!$G130</f>
        <v>0.2662020987667777</v>
      </c>
      <c r="D185" s="429">
        <f>D83*Calc_SEC_death_rates!$G130</f>
        <v>0.25719009119936098</v>
      </c>
      <c r="E185" s="429">
        <f>E83*Calc_SEC_death_rates!$G130</f>
        <v>0.24688300769843091</v>
      </c>
      <c r="F185" s="429">
        <f>F83*Calc_SEC_death_rates!$G130</f>
        <v>0.23873235838166929</v>
      </c>
      <c r="G185" s="429">
        <f>G83*Calc_SEC_death_rates!$G130</f>
        <v>0.23159683882275672</v>
      </c>
      <c r="H185" s="429">
        <f>H83*Calc_SEC_death_rates!$G130</f>
        <v>0.22667273622425291</v>
      </c>
      <c r="I185" s="429">
        <f>I83*Calc_SEC_death_rates!$G130</f>
        <v>0.22237707315346331</v>
      </c>
      <c r="J185" s="429">
        <f>J83*Calc_SEC_death_rates!$G130</f>
        <v>0.21925915159043657</v>
      </c>
      <c r="K185" s="429">
        <f>K83*Calc_SEC_death_rates!$G130</f>
        <v>0.21663879991240029</v>
      </c>
      <c r="L185" s="429">
        <f>L83*Calc_SEC_death_rates!$G130</f>
        <v>0.21416398346888132</v>
      </c>
      <c r="M185" s="429">
        <f>M83*Calc_SEC_death_rates!$G130</f>
        <v>0.21133672328054107</v>
      </c>
      <c r="N185" s="312"/>
    </row>
    <row r="186" spans="1:14" ht="13.15">
      <c r="B186" s="323" t="str">
        <f t="shared" si="62"/>
        <v>55-59</v>
      </c>
      <c r="C186" s="429">
        <f>C84*Calc_SEC_death_rates!$G131</f>
        <v>0.18702969084967563</v>
      </c>
      <c r="D186" s="429">
        <f>D84*Calc_SEC_death_rates!$G131</f>
        <v>0.17315262330128678</v>
      </c>
      <c r="E186" s="429">
        <f>E84*Calc_SEC_death_rates!$G131</f>
        <v>0.16125478570493337</v>
      </c>
      <c r="F186" s="429">
        <f>F84*Calc_SEC_death_rates!$G131</f>
        <v>0.15260192454824822</v>
      </c>
      <c r="G186" s="429">
        <f>G84*Calc_SEC_death_rates!$G131</f>
        <v>0.14592165089788789</v>
      </c>
      <c r="H186" s="429">
        <f>H84*Calc_SEC_death_rates!$G131</f>
        <v>0.14140597649159944</v>
      </c>
      <c r="I186" s="429">
        <f>I84*Calc_SEC_death_rates!$G131</f>
        <v>0.13773851637110002</v>
      </c>
      <c r="J186" s="429">
        <f>J84*Calc_SEC_death_rates!$G131</f>
        <v>0.13518884077922719</v>
      </c>
      <c r="K186" s="429">
        <f>K84*Calc_SEC_death_rates!$G131</f>
        <v>0.13316557276094965</v>
      </c>
      <c r="L186" s="429">
        <f>L84*Calc_SEC_death_rates!$G131</f>
        <v>0.13134986656922881</v>
      </c>
      <c r="M186" s="429">
        <f>M84*Calc_SEC_death_rates!$G131</f>
        <v>0.12934503459517177</v>
      </c>
      <c r="N186" s="312"/>
    </row>
    <row r="187" spans="1:14" ht="13.15">
      <c r="B187" s="323" t="str">
        <f t="shared" si="62"/>
        <v>60-64</v>
      </c>
      <c r="C187" s="429">
        <f>C85*Calc_SEC_death_rates!$G132</f>
        <v>4.5356468988427046E-2</v>
      </c>
      <c r="D187" s="429">
        <f>D85*Calc_SEC_death_rates!$G132</f>
        <v>4.5074536609241891E-2</v>
      </c>
      <c r="E187" s="429">
        <f>E85*Calc_SEC_death_rates!$G132</f>
        <v>4.3088606510887376E-2</v>
      </c>
      <c r="F187" s="429">
        <f>F85*Calc_SEC_death_rates!$G132</f>
        <v>4.1074692576878992E-2</v>
      </c>
      <c r="G187" s="429">
        <f>G85*Calc_SEC_death_rates!$G132</f>
        <v>3.9292329088158301E-2</v>
      </c>
      <c r="H187" s="429">
        <f>H85*Calc_SEC_death_rates!$G132</f>
        <v>3.799068490740632E-2</v>
      </c>
      <c r="I187" s="429">
        <f>I85*Calc_SEC_death_rates!$G132</f>
        <v>3.6863380530808433E-2</v>
      </c>
      <c r="J187" s="429">
        <f>J85*Calc_SEC_death_rates!$G132</f>
        <v>3.6069861358814681E-2</v>
      </c>
      <c r="K187" s="429">
        <f>K85*Calc_SEC_death_rates!$G132</f>
        <v>3.5438719062591884E-2</v>
      </c>
      <c r="L187" s="429">
        <f>L85*Calc_SEC_death_rates!$G132</f>
        <v>3.4877078129608191E-2</v>
      </c>
      <c r="M187" s="429">
        <f>M85*Calc_SEC_death_rates!$G132</f>
        <v>3.425981920697195E-2</v>
      </c>
      <c r="N187" s="312"/>
    </row>
    <row r="188" spans="1:14"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row>
    <row r="189" spans="1:14" ht="13.15">
      <c r="B189" s="323" t="str">
        <f t="shared" si="62"/>
        <v>Total</v>
      </c>
      <c r="C189" s="429">
        <f>SUM(C179:C188)</f>
        <v>1.3005524244541786</v>
      </c>
      <c r="D189" s="429">
        <f t="shared" ref="D189:M189" si="64">SUM(D179:D188)</f>
        <v>1.2746803920913619</v>
      </c>
      <c r="E189" s="429">
        <f t="shared" si="64"/>
        <v>1.233512227543998</v>
      </c>
      <c r="F189" s="429">
        <f t="shared" si="64"/>
        <v>1.2044382448985187</v>
      </c>
      <c r="G189" s="429">
        <f t="shared" si="64"/>
        <v>1.1823686838550833</v>
      </c>
      <c r="H189" s="429">
        <f t="shared" si="64"/>
        <v>1.1741304231543193</v>
      </c>
      <c r="I189" s="429">
        <f t="shared" si="64"/>
        <v>1.1677569322992123</v>
      </c>
      <c r="J189" s="429">
        <f t="shared" si="64"/>
        <v>1.1688218372023995</v>
      </c>
      <c r="K189" s="429">
        <f t="shared" si="64"/>
        <v>1.172112010953815</v>
      </c>
      <c r="L189" s="429">
        <f t="shared" si="64"/>
        <v>1.174953118792015</v>
      </c>
      <c r="M189" s="429">
        <f t="shared" si="64"/>
        <v>1.1732842446462388</v>
      </c>
      <c r="N189" s="312"/>
    </row>
    <row r="190" spans="1:14">
      <c r="A190" s="1080">
        <f>SUM(C190:M190)</f>
        <v>0</v>
      </c>
      <c r="B190" s="1080"/>
      <c r="C190" s="1080">
        <f t="shared" ref="C190:M190" si="65">SUM(C179:C188)-C189</f>
        <v>0</v>
      </c>
      <c r="D190" s="1080">
        <f t="shared" si="65"/>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4" ht="13.15">
      <c r="B192" s="326" t="s">
        <v>47</v>
      </c>
      <c r="C192" s="314"/>
      <c r="D192" s="314"/>
      <c r="E192" s="314"/>
      <c r="F192" s="314"/>
      <c r="G192" s="314"/>
      <c r="H192" s="324"/>
      <c r="I192" s="314"/>
      <c r="J192" s="314"/>
      <c r="K192" s="314"/>
      <c r="L192" s="314"/>
    </row>
    <row r="193" spans="1:14">
      <c r="C193" s="314"/>
      <c r="D193" s="314"/>
      <c r="E193" s="314"/>
      <c r="F193" s="314"/>
      <c r="G193" s="314"/>
      <c r="H193" s="324"/>
      <c r="I193" s="314"/>
      <c r="J193" s="314"/>
      <c r="K193" s="314"/>
      <c r="L193" s="314"/>
    </row>
    <row r="194" spans="1:14"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4" ht="13.15">
      <c r="B195" s="323" t="str">
        <f t="shared" si="66"/>
        <v>20-24</v>
      </c>
      <c r="C195" s="429">
        <f>C93*Calc_SEC_death_rates!$G140</f>
        <v>8.8770561294364767E-3</v>
      </c>
      <c r="D195" s="429">
        <f>D93*Calc_SEC_death_rates!$G140</f>
        <v>2.3378837599748594E-2</v>
      </c>
      <c r="E195" s="429">
        <f>E93*Calc_SEC_death_rates!$G140</f>
        <v>3.1006714577379194E-2</v>
      </c>
      <c r="F195" s="429">
        <f>F93*Calc_SEC_death_rates!$G140</f>
        <v>3.7593788928017291E-2</v>
      </c>
      <c r="G195" s="429">
        <f>G93*Calc_SEC_death_rates!$G140</f>
        <v>4.3391716000930648E-2</v>
      </c>
      <c r="H195" s="429">
        <f>H93*Calc_SEC_death_rates!$G140</f>
        <v>4.9204920149892847E-2</v>
      </c>
      <c r="I195" s="429">
        <f>I93*Calc_SEC_death_rates!$G140</f>
        <v>5.3295308766893021E-2</v>
      </c>
      <c r="J195" s="429">
        <f>J93*Calc_SEC_death_rates!$G140</f>
        <v>5.7128382594111793E-2</v>
      </c>
      <c r="K195" s="429">
        <f>K93*Calc_SEC_death_rates!$G140</f>
        <v>6.0045725662964622E-2</v>
      </c>
      <c r="L195" s="429">
        <f>L93*Calc_SEC_death_rates!$G140</f>
        <v>6.1912808749442348E-2</v>
      </c>
      <c r="M195" s="429">
        <f>M93*Calc_SEC_death_rates!$G140</f>
        <v>6.2363844759160222E-2</v>
      </c>
      <c r="N195" s="312"/>
    </row>
    <row r="196" spans="1:14" ht="13.15">
      <c r="B196" s="323" t="str">
        <f t="shared" si="66"/>
        <v>25-29</v>
      </c>
      <c r="C196" s="429">
        <f>C94*Calc_SEC_death_rates!$G141</f>
        <v>2.2890550087312184E-2</v>
      </c>
      <c r="D196" s="429">
        <f>D94*Calc_SEC_death_rates!$G141</f>
        <v>2.6078323281731076E-2</v>
      </c>
      <c r="E196" s="429">
        <f>E94*Calc_SEC_death_rates!$G141</f>
        <v>2.7988986972263121E-2</v>
      </c>
      <c r="F196" s="429">
        <f>F94*Calc_SEC_death_rates!$G141</f>
        <v>3.0517976578807539E-2</v>
      </c>
      <c r="G196" s="429">
        <f>G94*Calc_SEC_death_rates!$G141</f>
        <v>3.3392122199984282E-2</v>
      </c>
      <c r="H196" s="429">
        <f>H94*Calc_SEC_death_rates!$G141</f>
        <v>3.6764035468745349E-2</v>
      </c>
      <c r="I196" s="429">
        <f>I94*Calc_SEC_death_rates!$G141</f>
        <v>3.9582954136639349E-2</v>
      </c>
      <c r="J196" s="429">
        <f>J94*Calc_SEC_death_rates!$G141</f>
        <v>4.2389022678113453E-2</v>
      </c>
      <c r="K196" s="429">
        <f>K94*Calc_SEC_death_rates!$G141</f>
        <v>4.4781985408187702E-2</v>
      </c>
      <c r="L196" s="429">
        <f>L94*Calc_SEC_death_rates!$G141</f>
        <v>4.66022464902386E-2</v>
      </c>
      <c r="M196" s="429">
        <f>M94*Calc_SEC_death_rates!$G141</f>
        <v>4.7583447649574659E-2</v>
      </c>
      <c r="N196" s="312"/>
    </row>
    <row r="197" spans="1:14" ht="13.15">
      <c r="B197" s="323" t="str">
        <f t="shared" si="66"/>
        <v>30-34</v>
      </c>
      <c r="C197" s="429">
        <f>C95*Calc_SEC_death_rates!$G142</f>
        <v>5.4828498835648408E-2</v>
      </c>
      <c r="D197" s="429">
        <f>D95*Calc_SEC_death_rates!$G142</f>
        <v>5.353306172854877E-2</v>
      </c>
      <c r="E197" s="429">
        <f>E95*Calc_SEC_death_rates!$G142</f>
        <v>5.2162372454948557E-2</v>
      </c>
      <c r="F197" s="429">
        <f>F95*Calc_SEC_death_rates!$G142</f>
        <v>5.2154317344654956E-2</v>
      </c>
      <c r="G197" s="429">
        <f>G95*Calc_SEC_death_rates!$G142</f>
        <v>5.3277417457626014E-2</v>
      </c>
      <c r="H197" s="429">
        <f>H95*Calc_SEC_death_rates!$G142</f>
        <v>5.5581811268239543E-2</v>
      </c>
      <c r="I197" s="429">
        <f>I95*Calc_SEC_death_rates!$G142</f>
        <v>5.809543111354757E-2</v>
      </c>
      <c r="J197" s="429">
        <f>J95*Calc_SEC_death_rates!$G142</f>
        <v>6.1055980749441449E-2</v>
      </c>
      <c r="K197" s="429">
        <f>K95*Calc_SEC_death_rates!$G142</f>
        <v>6.4010906764330092E-2</v>
      </c>
      <c r="L197" s="429">
        <f>L95*Calc_SEC_death_rates!$G142</f>
        <v>6.6678363869732263E-2</v>
      </c>
      <c r="M197" s="429">
        <f>M95*Calc_SEC_death_rates!$G142</f>
        <v>6.869106731101865E-2</v>
      </c>
      <c r="N197" s="312"/>
    </row>
    <row r="198" spans="1:14" ht="13.15">
      <c r="B198" s="323" t="str">
        <f t="shared" si="66"/>
        <v>35-39</v>
      </c>
      <c r="C198" s="429">
        <f>C96*Calc_SEC_death_rates!$G143</f>
        <v>0.11605842696583407</v>
      </c>
      <c r="D198" s="429">
        <f>D96*Calc_SEC_death_rates!$G143</f>
        <v>0.1059308914126587</v>
      </c>
      <c r="E198" s="429">
        <f>E96*Calc_SEC_death_rates!$G143</f>
        <v>9.7021126323407966E-2</v>
      </c>
      <c r="F198" s="429">
        <f>F96*Calc_SEC_death_rates!$G143</f>
        <v>9.0602979391241317E-2</v>
      </c>
      <c r="G198" s="429">
        <f>G96*Calc_SEC_death_rates!$G143</f>
        <v>8.6341294697220808E-2</v>
      </c>
      <c r="H198" s="429">
        <f>H96*Calc_SEC_death_rates!$G143</f>
        <v>8.4201606178867308E-2</v>
      </c>
      <c r="I198" s="429">
        <f>I96*Calc_SEC_death_rates!$G143</f>
        <v>8.319723911124989E-2</v>
      </c>
      <c r="J198" s="429">
        <f>J96*Calc_SEC_death_rates!$G143</f>
        <v>8.3472547384951412E-2</v>
      </c>
      <c r="K198" s="429">
        <f>K96*Calc_SEC_death_rates!$G143</f>
        <v>8.4495042168465262E-2</v>
      </c>
      <c r="L198" s="429">
        <f>L96*Calc_SEC_death_rates!$G143</f>
        <v>8.5897939169439066E-2</v>
      </c>
      <c r="M198" s="429">
        <f>M96*Calc_SEC_death_rates!$G143</f>
        <v>8.7230742682832055E-2</v>
      </c>
      <c r="N198" s="312"/>
    </row>
    <row r="199" spans="1:14" ht="13.15">
      <c r="B199" s="323" t="str">
        <f t="shared" si="66"/>
        <v>40-44</v>
      </c>
      <c r="C199" s="429">
        <f>C97*Calc_SEC_death_rates!$G144</f>
        <v>0.17720605758159802</v>
      </c>
      <c r="D199" s="429">
        <f>D97*Calc_SEC_death_rates!$G144</f>
        <v>0.17189524168403805</v>
      </c>
      <c r="E199" s="429">
        <f>E97*Calc_SEC_death_rates!$G144</f>
        <v>0.16363445349894074</v>
      </c>
      <c r="F199" s="429">
        <f>F97*Calc_SEC_death_rates!$G144</f>
        <v>0.15559740959347135</v>
      </c>
      <c r="G199" s="429">
        <f>G97*Calc_SEC_death_rates!$G144</f>
        <v>0.14842916579018373</v>
      </c>
      <c r="H199" s="429">
        <f>H97*Calc_SEC_death_rates!$G144</f>
        <v>0.14285326439312393</v>
      </c>
      <c r="I199" s="429">
        <f>I97*Calc_SEC_death_rates!$G144</f>
        <v>0.13815632153408366</v>
      </c>
      <c r="J199" s="429">
        <f>J97*Calc_SEC_death_rates!$G144</f>
        <v>0.13492075484912075</v>
      </c>
      <c r="K199" s="429">
        <f>K97*Calc_SEC_death_rates!$G144</f>
        <v>0.13274215441696932</v>
      </c>
      <c r="L199" s="429">
        <f>L97*Calc_SEC_death_rates!$G144</f>
        <v>0.1313423578294424</v>
      </c>
      <c r="M199" s="429">
        <f>M97*Calc_SEC_death_rates!$G144</f>
        <v>0.13027344182561992</v>
      </c>
      <c r="N199" s="312"/>
    </row>
    <row r="200" spans="1:14" ht="13.15">
      <c r="B200" s="323" t="str">
        <f t="shared" si="66"/>
        <v>45-49</v>
      </c>
      <c r="C200" s="429">
        <f>C98*Calc_SEC_death_rates!$G145</f>
        <v>0.31949457294199923</v>
      </c>
      <c r="D200" s="429">
        <f>D98*Calc_SEC_death_rates!$G145</f>
        <v>0.3131999440472365</v>
      </c>
      <c r="E200" s="429">
        <f>E98*Calc_SEC_death_rates!$G145</f>
        <v>0.30404995189430833</v>
      </c>
      <c r="F200" s="429">
        <f>F98*Calc_SEC_death_rates!$G145</f>
        <v>0.2953319339177366</v>
      </c>
      <c r="G200" s="429">
        <f>G98*Calc_SEC_death_rates!$G145</f>
        <v>0.28699583352694502</v>
      </c>
      <c r="H200" s="429">
        <f>H98*Calc_SEC_death_rates!$G145</f>
        <v>0.27986922749794213</v>
      </c>
      <c r="I200" s="429">
        <f>I98*Calc_SEC_death_rates!$G145</f>
        <v>0.27263273717492342</v>
      </c>
      <c r="J200" s="429">
        <f>J98*Calc_SEC_death_rates!$G145</f>
        <v>0.26650994320766358</v>
      </c>
      <c r="K200" s="429">
        <f>K98*Calc_SEC_death_rates!$G145</f>
        <v>0.26106691525035502</v>
      </c>
      <c r="L200" s="429">
        <f>L98*Calc_SEC_death_rates!$G145</f>
        <v>0.25613945410544753</v>
      </c>
      <c r="M200" s="429">
        <f>M98*Calc_SEC_death_rates!$G145</f>
        <v>0.25126007437571785</v>
      </c>
      <c r="N200" s="312"/>
    </row>
    <row r="201" spans="1:14" ht="13.15">
      <c r="B201" s="323" t="str">
        <f t="shared" si="66"/>
        <v>50-54</v>
      </c>
      <c r="C201" s="429">
        <f>C99*Calc_SEC_death_rates!$G146</f>
        <v>0.22400142489293151</v>
      </c>
      <c r="D201" s="429">
        <f>D99*Calc_SEC_death_rates!$G146</f>
        <v>0.22929166157160902</v>
      </c>
      <c r="E201" s="429">
        <f>E99*Calc_SEC_death_rates!$G146</f>
        <v>0.2298439836497885</v>
      </c>
      <c r="F201" s="429">
        <f>F99*Calc_SEC_death_rates!$G146</f>
        <v>0.22929460866729651</v>
      </c>
      <c r="G201" s="429">
        <f>G99*Calc_SEC_death_rates!$G146</f>
        <v>0.22803246131648469</v>
      </c>
      <c r="H201" s="429">
        <f>H99*Calc_SEC_death_rates!$G146</f>
        <v>0.22681554550482361</v>
      </c>
      <c r="I201" s="429">
        <f>I99*Calc_SEC_death_rates!$G146</f>
        <v>0.22463634959672402</v>
      </c>
      <c r="J201" s="429">
        <f>J99*Calc_SEC_death_rates!$G146</f>
        <v>0.22243057667707844</v>
      </c>
      <c r="K201" s="429">
        <f>K99*Calc_SEC_death_rates!$G146</f>
        <v>0.21989577659010806</v>
      </c>
      <c r="L201" s="429">
        <f>L99*Calc_SEC_death_rates!$G146</f>
        <v>0.21697029958933695</v>
      </c>
      <c r="M201" s="429">
        <f>M99*Calc_SEC_death_rates!$G146</f>
        <v>0.21339026751710086</v>
      </c>
      <c r="N201" s="312"/>
    </row>
    <row r="202" spans="1:14" ht="13.15">
      <c r="B202" s="323" t="str">
        <f t="shared" si="66"/>
        <v>55-59</v>
      </c>
      <c r="C202" s="429">
        <f>C100*Calc_SEC_death_rates!$G147</f>
        <v>5.6238378462129056E-2</v>
      </c>
      <c r="D202" s="429">
        <f>D100*Calc_SEC_death_rates!$G147</f>
        <v>5.7258597772593088E-2</v>
      </c>
      <c r="E202" s="429">
        <f>E100*Calc_SEC_death_rates!$G147</f>
        <v>5.7743498145965196E-2</v>
      </c>
      <c r="F202" s="429">
        <f>F100*Calc_SEC_death_rates!$G147</f>
        <v>5.8327004722214824E-2</v>
      </c>
      <c r="G202" s="429">
        <f>G100*Calc_SEC_death_rates!$G147</f>
        <v>5.8872620112006731E-2</v>
      </c>
      <c r="H202" s="429">
        <f>H100*Calc_SEC_death_rates!$G147</f>
        <v>5.9470635055986355E-2</v>
      </c>
      <c r="I202" s="429">
        <f>I100*Calc_SEC_death_rates!$G147</f>
        <v>5.9737572965027255E-2</v>
      </c>
      <c r="J202" s="429">
        <f>J100*Calc_SEC_death_rates!$G147</f>
        <v>5.9921987947348432E-2</v>
      </c>
      <c r="K202" s="429">
        <f>K100*Calc_SEC_death_rates!$G147</f>
        <v>5.989743793653949E-2</v>
      </c>
      <c r="L202" s="429">
        <f>L100*Calc_SEC_death_rates!$G147</f>
        <v>5.963021757300796E-2</v>
      </c>
      <c r="M202" s="429">
        <f>M100*Calc_SEC_death_rates!$G147</f>
        <v>5.9036885944319786E-2</v>
      </c>
      <c r="N202" s="312"/>
    </row>
    <row r="203" spans="1:14" ht="13.15">
      <c r="B203" s="323" t="str">
        <f t="shared" si="66"/>
        <v>60-64</v>
      </c>
      <c r="C203" s="429">
        <f>C101*Calc_SEC_death_rates!$G148</f>
        <v>4.1514663837352826E-2</v>
      </c>
      <c r="D203" s="429">
        <f>D101*Calc_SEC_death_rates!$G148</f>
        <v>4.4486411878014671E-2</v>
      </c>
      <c r="E203" s="429">
        <f>E101*Calc_SEC_death_rates!$G148</f>
        <v>4.5768359165246755E-2</v>
      </c>
      <c r="F203" s="429">
        <f>F101*Calc_SEC_death_rates!$G148</f>
        <v>4.6878258223144106E-2</v>
      </c>
      <c r="G203" s="429">
        <f>G101*Calc_SEC_death_rates!$G148</f>
        <v>4.7919296802663422E-2</v>
      </c>
      <c r="H203" s="429">
        <f>H101*Calc_SEC_death_rates!$G148</f>
        <v>4.905115185533155E-2</v>
      </c>
      <c r="I203" s="429">
        <f>I101*Calc_SEC_death_rates!$G148</f>
        <v>4.9844266232832647E-2</v>
      </c>
      <c r="J203" s="429">
        <f>J101*Calc_SEC_death_rates!$G148</f>
        <v>5.0572583011335513E-2</v>
      </c>
      <c r="K203" s="429">
        <f>K101*Calc_SEC_death_rates!$G148</f>
        <v>5.1068361971636583E-2</v>
      </c>
      <c r="L203" s="429">
        <f>L101*Calc_SEC_death_rates!$G148</f>
        <v>5.1278164559827415E-2</v>
      </c>
      <c r="M203" s="429">
        <f>M101*Calc_SEC_death_rates!$G148</f>
        <v>5.1099491777889888E-2</v>
      </c>
      <c r="N203" s="312"/>
    </row>
    <row r="204" spans="1:14"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row>
    <row r="205" spans="1:14" ht="13.15">
      <c r="B205" s="323" t="str">
        <f t="shared" si="66"/>
        <v>Total</v>
      </c>
      <c r="C205" s="429">
        <f>SUM(C195:C204)</f>
        <v>1.0211096297342419</v>
      </c>
      <c r="D205" s="429">
        <f t="shared" ref="D205:M205" si="68">SUM(D195:D204)</f>
        <v>1.0250529709761786</v>
      </c>
      <c r="E205" s="429">
        <f t="shared" si="68"/>
        <v>1.0092194466822484</v>
      </c>
      <c r="F205" s="429">
        <f t="shared" si="68"/>
        <v>0.99629827736658438</v>
      </c>
      <c r="G205" s="429">
        <f t="shared" si="68"/>
        <v>0.98665192790404532</v>
      </c>
      <c r="H205" s="429">
        <f t="shared" si="68"/>
        <v>0.98381219737295267</v>
      </c>
      <c r="I205" s="429">
        <f t="shared" si="68"/>
        <v>0.97917818063192075</v>
      </c>
      <c r="J205" s="429">
        <f t="shared" si="68"/>
        <v>0.97840177909916481</v>
      </c>
      <c r="K205" s="429">
        <f t="shared" si="68"/>
        <v>0.97800430616955603</v>
      </c>
      <c r="L205" s="429">
        <f t="shared" si="68"/>
        <v>0.97645185193591455</v>
      </c>
      <c r="M205" s="429">
        <f t="shared" si="68"/>
        <v>0.97092926384323386</v>
      </c>
      <c r="N205" s="312"/>
    </row>
    <row r="206" spans="1:14">
      <c r="A206" s="1080">
        <f>SUM(C206:M206)</f>
        <v>0</v>
      </c>
      <c r="B206" s="1080"/>
      <c r="C206" s="1080">
        <f t="shared" ref="C206:M206" si="69">SUM(C195:C204)-C205</f>
        <v>0</v>
      </c>
      <c r="D206" s="1080">
        <f t="shared" si="69"/>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4" ht="15">
      <c r="B208" s="325" t="s">
        <v>165</v>
      </c>
      <c r="C208" s="314"/>
      <c r="D208" s="314"/>
      <c r="E208" s="314"/>
      <c r="F208" s="314"/>
      <c r="G208" s="314"/>
      <c r="H208" s="324"/>
      <c r="I208" s="314"/>
      <c r="J208" s="314"/>
      <c r="K208" s="314"/>
      <c r="L208" s="314"/>
    </row>
    <row r="209" spans="1:14">
      <c r="C209" s="314"/>
      <c r="D209" s="314"/>
      <c r="E209" s="314"/>
      <c r="F209" s="314"/>
      <c r="G209" s="314"/>
      <c r="H209" s="324"/>
      <c r="I209" s="314"/>
      <c r="J209" s="314"/>
      <c r="K209" s="314"/>
      <c r="L209" s="314"/>
    </row>
    <row r="210" spans="1:14" ht="13.15">
      <c r="B210" s="326" t="s">
        <v>46</v>
      </c>
      <c r="C210" s="314"/>
      <c r="D210" s="314"/>
      <c r="E210" s="314"/>
      <c r="F210" s="314"/>
      <c r="G210" s="314"/>
      <c r="H210" s="324"/>
      <c r="I210" s="314"/>
      <c r="J210" s="314"/>
      <c r="K210" s="314"/>
      <c r="L210" s="314"/>
    </row>
    <row r="211" spans="1:14">
      <c r="C211" s="314"/>
      <c r="D211" s="314"/>
      <c r="E211" s="314"/>
      <c r="F211" s="314"/>
      <c r="G211" s="314"/>
      <c r="H211" s="324"/>
      <c r="I211" s="314"/>
      <c r="J211" s="314"/>
      <c r="K211" s="314"/>
      <c r="L211" s="314"/>
    </row>
    <row r="212" spans="1:14"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4" ht="13.15">
      <c r="B213" s="323" t="str">
        <f t="shared" si="70"/>
        <v>20-24</v>
      </c>
      <c r="C213" s="429">
        <f t="shared" ref="C213:C222" si="72">C111+C145+C179</f>
        <v>2.7356425646008771</v>
      </c>
      <c r="D213" s="429">
        <f t="shared" ref="D213:M213" si="73">D111+D145+D179</f>
        <v>7.7979904821641277</v>
      </c>
      <c r="E213" s="429">
        <f t="shared" si="73"/>
        <v>10.482405232263778</v>
      </c>
      <c r="F213" s="429">
        <f t="shared" si="73"/>
        <v>13.280984957178307</v>
      </c>
      <c r="G213" s="429">
        <f t="shared" si="73"/>
        <v>15.294570417946076</v>
      </c>
      <c r="H213" s="429">
        <f t="shared" si="73"/>
        <v>17.316261728693476</v>
      </c>
      <c r="I213" s="429">
        <f t="shared" si="73"/>
        <v>18.726528812238385</v>
      </c>
      <c r="J213" s="429">
        <f t="shared" si="73"/>
        <v>20.050177892068152</v>
      </c>
      <c r="K213" s="429">
        <f t="shared" si="73"/>
        <v>21.051894250227001</v>
      </c>
      <c r="L213" s="429">
        <f t="shared" si="73"/>
        <v>21.684542224238477</v>
      </c>
      <c r="M213" s="429">
        <f t="shared" si="73"/>
        <v>21.818729614790946</v>
      </c>
      <c r="N213" s="312"/>
    </row>
    <row r="214" spans="1:14" ht="13.15">
      <c r="B214" s="323" t="str">
        <f t="shared" si="70"/>
        <v>25-29</v>
      </c>
      <c r="C214" s="429">
        <f t="shared" si="72"/>
        <v>15.606049858552982</v>
      </c>
      <c r="D214" s="429">
        <f t="shared" ref="D214:M214" si="74">D112+D146+D180</f>
        <v>19.181125059027551</v>
      </c>
      <c r="E214" s="429">
        <f t="shared" si="74"/>
        <v>21.160571202173792</v>
      </c>
      <c r="F214" s="429">
        <f t="shared" si="74"/>
        <v>24.387949271500325</v>
      </c>
      <c r="G214" s="429">
        <f t="shared" si="74"/>
        <v>26.83035117801586</v>
      </c>
      <c r="H214" s="429">
        <f t="shared" si="74"/>
        <v>29.642822588605966</v>
      </c>
      <c r="I214" s="429">
        <f t="shared" si="74"/>
        <v>31.953758801033963</v>
      </c>
      <c r="J214" s="429">
        <f t="shared" si="74"/>
        <v>34.233579462749503</v>
      </c>
      <c r="K214" s="429">
        <f t="shared" si="74"/>
        <v>36.153618312668627</v>
      </c>
      <c r="L214" s="429">
        <f t="shared" si="74"/>
        <v>37.588921454416436</v>
      </c>
      <c r="M214" s="429">
        <f t="shared" si="74"/>
        <v>38.324077034046361</v>
      </c>
      <c r="N214" s="312"/>
    </row>
    <row r="215" spans="1:14" ht="13.15">
      <c r="B215" s="323" t="str">
        <f t="shared" si="70"/>
        <v>30-34</v>
      </c>
      <c r="C215" s="429">
        <f t="shared" si="72"/>
        <v>23.323182653766359</v>
      </c>
      <c r="D215" s="429">
        <f t="shared" ref="D215:M215" si="75">D113+D147+D181</f>
        <v>22.820900833331716</v>
      </c>
      <c r="E215" s="429">
        <f t="shared" si="75"/>
        <v>21.860419171497078</v>
      </c>
      <c r="F215" s="429">
        <f t="shared" si="75"/>
        <v>22.347394454113839</v>
      </c>
      <c r="G215" s="429">
        <f t="shared" si="75"/>
        <v>22.435944660191563</v>
      </c>
      <c r="H215" s="429">
        <f t="shared" si="75"/>
        <v>23.10251007195826</v>
      </c>
      <c r="I215" s="429">
        <f t="shared" si="75"/>
        <v>23.923140654051199</v>
      </c>
      <c r="J215" s="429">
        <f t="shared" si="75"/>
        <v>24.973200612778591</v>
      </c>
      <c r="K215" s="429">
        <f t="shared" si="75"/>
        <v>26.055080753431699</v>
      </c>
      <c r="L215" s="429">
        <f t="shared" si="75"/>
        <v>27.044457632873041</v>
      </c>
      <c r="M215" s="429">
        <f t="shared" si="75"/>
        <v>27.785500578165419</v>
      </c>
      <c r="N215" s="312"/>
    </row>
    <row r="216" spans="1:14" ht="13.15">
      <c r="B216" s="323" t="str">
        <f t="shared" si="70"/>
        <v>35-39</v>
      </c>
      <c r="C216" s="429">
        <f t="shared" si="72"/>
        <v>28.772915689191329</v>
      </c>
      <c r="D216" s="429">
        <f t="shared" ref="D216:M216" si="76">D114+D148+D182</f>
        <v>28.702340763997931</v>
      </c>
      <c r="E216" s="429">
        <f t="shared" si="76"/>
        <v>27.48234324161956</v>
      </c>
      <c r="F216" s="429">
        <f t="shared" si="76"/>
        <v>27.453697963004441</v>
      </c>
      <c r="G216" s="429">
        <f t="shared" si="76"/>
        <v>26.549151213597721</v>
      </c>
      <c r="H216" s="429">
        <f t="shared" si="76"/>
        <v>26.115863947761653</v>
      </c>
      <c r="I216" s="429">
        <f t="shared" si="76"/>
        <v>25.920239636067564</v>
      </c>
      <c r="J216" s="429">
        <f t="shared" si="76"/>
        <v>26.049268328767162</v>
      </c>
      <c r="K216" s="429">
        <f t="shared" si="76"/>
        <v>26.368238409992909</v>
      </c>
      <c r="L216" s="429">
        <f t="shared" si="76"/>
        <v>26.78230978406468</v>
      </c>
      <c r="M216" s="429">
        <f t="shared" si="76"/>
        <v>27.16416944857643</v>
      </c>
      <c r="N216" s="312"/>
    </row>
    <row r="217" spans="1:14" ht="13.15">
      <c r="B217" s="323" t="str">
        <f t="shared" si="70"/>
        <v>40-44</v>
      </c>
      <c r="C217" s="429">
        <f t="shared" si="72"/>
        <v>29.524382889052895</v>
      </c>
      <c r="D217" s="429">
        <f t="shared" ref="D217:M217" si="77">D115+D149+D183</f>
        <v>30.216638468807538</v>
      </c>
      <c r="E217" s="429">
        <f t="shared" si="77"/>
        <v>29.630656372985801</v>
      </c>
      <c r="F217" s="429">
        <f t="shared" si="77"/>
        <v>30.075381397123035</v>
      </c>
      <c r="G217" s="429">
        <f t="shared" si="77"/>
        <v>29.269067793056159</v>
      </c>
      <c r="H217" s="429">
        <f t="shared" si="77"/>
        <v>28.686057698582779</v>
      </c>
      <c r="I217" s="429">
        <f t="shared" si="77"/>
        <v>28.172278869775358</v>
      </c>
      <c r="J217" s="429">
        <f t="shared" si="77"/>
        <v>27.859663744331343</v>
      </c>
      <c r="K217" s="429">
        <f t="shared" si="77"/>
        <v>27.67912777513855</v>
      </c>
      <c r="L217" s="429">
        <f t="shared" si="77"/>
        <v>27.589150792856124</v>
      </c>
      <c r="M217" s="429">
        <f t="shared" si="77"/>
        <v>27.511336865944052</v>
      </c>
      <c r="N217" s="312"/>
    </row>
    <row r="218" spans="1:14" ht="13.15">
      <c r="B218" s="323" t="str">
        <f t="shared" si="70"/>
        <v>45-49</v>
      </c>
      <c r="C218" s="429">
        <f t="shared" si="72"/>
        <v>31.06635380296186</v>
      </c>
      <c r="D218" s="429">
        <f t="shared" ref="D218:M218" si="78">D116+D150+D184</f>
        <v>31.449394276535269</v>
      </c>
      <c r="E218" s="429">
        <f t="shared" si="78"/>
        <v>30.756988647436856</v>
      </c>
      <c r="F218" s="429">
        <f t="shared" si="78"/>
        <v>31.271570630233139</v>
      </c>
      <c r="G218" s="429">
        <f t="shared" si="78"/>
        <v>30.551370876389466</v>
      </c>
      <c r="H218" s="429">
        <f t="shared" si="78"/>
        <v>30.046196113421214</v>
      </c>
      <c r="I218" s="429">
        <f t="shared" si="78"/>
        <v>29.560319535466434</v>
      </c>
      <c r="J218" s="429">
        <f t="shared" si="78"/>
        <v>29.203075010296256</v>
      </c>
      <c r="K218" s="429">
        <f t="shared" si="78"/>
        <v>28.902886201746686</v>
      </c>
      <c r="L218" s="429">
        <f t="shared" si="78"/>
        <v>28.628468982475457</v>
      </c>
      <c r="M218" s="429">
        <f t="shared" si="78"/>
        <v>28.320280711769914</v>
      </c>
      <c r="N218" s="312"/>
    </row>
    <row r="219" spans="1:14" ht="13.15">
      <c r="B219" s="323" t="str">
        <f t="shared" si="70"/>
        <v>50-54</v>
      </c>
      <c r="C219" s="429">
        <f t="shared" si="72"/>
        <v>36.440324574156982</v>
      </c>
      <c r="D219" s="429">
        <f t="shared" ref="D219:M219" si="79">D117+D151+D185</f>
        <v>36.138475640833072</v>
      </c>
      <c r="E219" s="429">
        <f t="shared" si="79"/>
        <v>34.891056493887049</v>
      </c>
      <c r="F219" s="429">
        <f t="shared" si="79"/>
        <v>34.837623550218225</v>
      </c>
      <c r="G219" s="429">
        <f t="shared" si="79"/>
        <v>33.796354800922018</v>
      </c>
      <c r="H219" s="429">
        <f t="shared" si="79"/>
        <v>33.077792667945161</v>
      </c>
      <c r="I219" s="429">
        <f t="shared" si="79"/>
        <v>32.450937163424527</v>
      </c>
      <c r="J219" s="429">
        <f t="shared" si="79"/>
        <v>31.995946568902035</v>
      </c>
      <c r="K219" s="429">
        <f t="shared" si="79"/>
        <v>31.613565119033105</v>
      </c>
      <c r="L219" s="429">
        <f t="shared" si="79"/>
        <v>31.252421266563115</v>
      </c>
      <c r="M219" s="429">
        <f t="shared" si="79"/>
        <v>30.839846168710437</v>
      </c>
      <c r="N219" s="312"/>
    </row>
    <row r="220" spans="1:14" ht="13.15">
      <c r="B220" s="323" t="str">
        <f t="shared" si="70"/>
        <v>55-59</v>
      </c>
      <c r="C220" s="429">
        <f t="shared" si="72"/>
        <v>48.103181929805793</v>
      </c>
      <c r="D220" s="429">
        <f t="shared" ref="D220:M220" si="80">D118+D152+D186</f>
        <v>44.856581888167582</v>
      </c>
      <c r="E220" s="429">
        <f t="shared" si="80"/>
        <v>41.841798486391639</v>
      </c>
      <c r="F220" s="429">
        <f t="shared" si="80"/>
        <v>39.957573289617997</v>
      </c>
      <c r="G220" s="429">
        <f t="shared" si="80"/>
        <v>38.208397944882535</v>
      </c>
      <c r="H220" s="429">
        <f t="shared" si="80"/>
        <v>37.026005314019784</v>
      </c>
      <c r="I220" s="429">
        <f t="shared" si="80"/>
        <v>36.06571069791044</v>
      </c>
      <c r="J220" s="429">
        <f t="shared" si="80"/>
        <v>35.398098873035991</v>
      </c>
      <c r="K220" s="429">
        <f t="shared" si="80"/>
        <v>34.868322591614948</v>
      </c>
      <c r="L220" s="429">
        <f t="shared" si="80"/>
        <v>34.392894687000556</v>
      </c>
      <c r="M220" s="429">
        <f t="shared" si="80"/>
        <v>33.867945733873647</v>
      </c>
      <c r="N220" s="312"/>
    </row>
    <row r="221" spans="1:14" ht="13.15">
      <c r="B221" s="323" t="str">
        <f t="shared" si="70"/>
        <v>60-64</v>
      </c>
      <c r="C221" s="429">
        <f t="shared" si="72"/>
        <v>25.684299519246935</v>
      </c>
      <c r="D221" s="429">
        <f t="shared" ref="D221:M221" si="81">D119+D153+D187</f>
        <v>25.577096452564351</v>
      </c>
      <c r="E221" s="429">
        <f t="shared" si="81"/>
        <v>24.461458999837145</v>
      </c>
      <c r="F221" s="429">
        <f t="shared" si="81"/>
        <v>23.378856680124937</v>
      </c>
      <c r="G221" s="429">
        <f t="shared" si="81"/>
        <v>22.364372628255385</v>
      </c>
      <c r="H221" s="429">
        <f t="shared" si="81"/>
        <v>21.623503960927884</v>
      </c>
      <c r="I221" s="429">
        <f t="shared" si="81"/>
        <v>20.981865866959655</v>
      </c>
      <c r="J221" s="429">
        <f t="shared" si="81"/>
        <v>20.530211336368819</v>
      </c>
      <c r="K221" s="429">
        <f t="shared" si="81"/>
        <v>20.170978330289945</v>
      </c>
      <c r="L221" s="429">
        <f t="shared" si="81"/>
        <v>19.851304047802223</v>
      </c>
      <c r="M221" s="429">
        <f t="shared" si="81"/>
        <v>19.499973167849056</v>
      </c>
      <c r="N221" s="312"/>
    </row>
    <row r="222" spans="1:14" ht="13.15">
      <c r="B222" s="323" t="str">
        <f t="shared" si="70"/>
        <v>65 plus</v>
      </c>
      <c r="C222" s="429">
        <f t="shared" si="72"/>
        <v>9.1636350714503578</v>
      </c>
      <c r="D222" s="429">
        <f t="shared" ref="D222:M222" si="82">D120+D154+D188</f>
        <v>10.392154735090816</v>
      </c>
      <c r="E222" s="429">
        <f t="shared" si="82"/>
        <v>10.986921167112831</v>
      </c>
      <c r="F222" s="429">
        <f t="shared" si="82"/>
        <v>11.250756165359501</v>
      </c>
      <c r="G222" s="429">
        <f t="shared" si="82"/>
        <v>11.263290445085334</v>
      </c>
      <c r="H222" s="429">
        <f t="shared" si="82"/>
        <v>11.194151719265408</v>
      </c>
      <c r="I222" s="429">
        <f t="shared" si="82"/>
        <v>11.037306153189697</v>
      </c>
      <c r="J222" s="429">
        <f t="shared" si="82"/>
        <v>10.886108186470606</v>
      </c>
      <c r="K222" s="429">
        <f t="shared" si="82"/>
        <v>10.73381056449383</v>
      </c>
      <c r="L222" s="429">
        <f t="shared" si="82"/>
        <v>10.576461015593575</v>
      </c>
      <c r="M222" s="429">
        <f t="shared" si="82"/>
        <v>10.391042377942485</v>
      </c>
      <c r="N222" s="312"/>
    </row>
    <row r="223" spans="1:14" ht="13.15">
      <c r="B223" s="323" t="str">
        <f t="shared" si="70"/>
        <v>Total</v>
      </c>
      <c r="C223" s="429">
        <f>SUM(C213:C222)</f>
        <v>250.41996855278637</v>
      </c>
      <c r="D223" s="429">
        <f t="shared" ref="D223:K223" si="83">SUM(D213:D222)</f>
        <v>257.13269860051992</v>
      </c>
      <c r="E223" s="429">
        <f t="shared" si="83"/>
        <v>253.55461901520553</v>
      </c>
      <c r="F223" s="429">
        <f t="shared" si="83"/>
        <v>258.24178835847368</v>
      </c>
      <c r="G223" s="429">
        <f t="shared" si="83"/>
        <v>256.5628719583421</v>
      </c>
      <c r="H223" s="429">
        <f t="shared" si="83"/>
        <v>257.83116581118156</v>
      </c>
      <c r="I223" s="429">
        <f t="shared" si="83"/>
        <v>258.79208619011723</v>
      </c>
      <c r="J223" s="429">
        <f t="shared" si="83"/>
        <v>261.17933001576847</v>
      </c>
      <c r="K223" s="429">
        <f t="shared" si="83"/>
        <v>263.59752230863728</v>
      </c>
      <c r="L223" s="429">
        <f>SUM(L213:L222)</f>
        <v>265.39093188788371</v>
      </c>
      <c r="M223" s="429">
        <f>SUM(M213:M222)</f>
        <v>265.52290170166879</v>
      </c>
      <c r="N223" s="312"/>
    </row>
    <row r="224" spans="1:14">
      <c r="A224" s="1080">
        <f>SUM(C224:M224)</f>
        <v>0</v>
      </c>
      <c r="B224" s="1080"/>
      <c r="C224" s="1080">
        <f t="shared" ref="C224:M224" si="84">SUM(C213:C222)-C223</f>
        <v>0</v>
      </c>
      <c r="D224" s="1080">
        <f t="shared" si="84"/>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6" ht="13.15">
      <c r="B226" s="326" t="s">
        <v>47</v>
      </c>
      <c r="C226" s="314"/>
      <c r="D226" s="314"/>
      <c r="E226" s="314"/>
      <c r="F226" s="314"/>
      <c r="G226" s="314"/>
      <c r="H226" s="324"/>
      <c r="I226" s="314"/>
      <c r="J226" s="314"/>
      <c r="K226" s="314"/>
      <c r="L226" s="314"/>
    </row>
    <row r="227" spans="1:16">
      <c r="C227" s="314"/>
      <c r="D227" s="314"/>
      <c r="E227" s="314"/>
      <c r="F227" s="314"/>
      <c r="G227" s="314"/>
      <c r="H227" s="324"/>
      <c r="I227" s="314"/>
      <c r="J227" s="314"/>
      <c r="K227" s="314"/>
      <c r="L227" s="314"/>
    </row>
    <row r="228" spans="1:16"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6" ht="13.15">
      <c r="B229" s="323" t="str">
        <f t="shared" si="85"/>
        <v>20-24</v>
      </c>
      <c r="C229" s="429">
        <f t="shared" ref="C229:C238" si="87">C195+C161+C127</f>
        <v>3.2868700279234369</v>
      </c>
      <c r="D229" s="429">
        <f t="shared" ref="D229:M229" si="88">D195+D161+D127</f>
        <v>8.7324013958702373</v>
      </c>
      <c r="E229" s="429">
        <f t="shared" si="88"/>
        <v>11.635678941832419</v>
      </c>
      <c r="F229" s="429">
        <f t="shared" si="88"/>
        <v>14.160527462772761</v>
      </c>
      <c r="G229" s="429">
        <f t="shared" si="88"/>
        <v>16.344444218286483</v>
      </c>
      <c r="H229" s="429">
        <f t="shared" si="88"/>
        <v>18.534115420508275</v>
      </c>
      <c r="I229" s="429">
        <f t="shared" si="88"/>
        <v>20.074850259855015</v>
      </c>
      <c r="J229" s="429">
        <f t="shared" si="88"/>
        <v>21.518661824076339</v>
      </c>
      <c r="K229" s="429">
        <f t="shared" si="88"/>
        <v>22.617543256961987</v>
      </c>
      <c r="L229" s="429">
        <f t="shared" si="88"/>
        <v>23.320821167362833</v>
      </c>
      <c r="M229" s="429">
        <f t="shared" si="88"/>
        <v>23.490713800811907</v>
      </c>
      <c r="N229" s="312"/>
      <c r="O229" s="312"/>
      <c r="P229" s="312"/>
    </row>
    <row r="230" spans="1:16" ht="13.15">
      <c r="B230" s="323" t="str">
        <f t="shared" si="85"/>
        <v>25-29</v>
      </c>
      <c r="C230" s="429">
        <f t="shared" si="87"/>
        <v>18.687655587779204</v>
      </c>
      <c r="D230" s="429">
        <f t="shared" ref="D230:M230" si="89">D196+D162+D128</f>
        <v>21.477311960539271</v>
      </c>
      <c r="E230" s="429">
        <f t="shared" si="89"/>
        <v>23.158744092181291</v>
      </c>
      <c r="F230" s="429">
        <f t="shared" si="89"/>
        <v>25.34619680371317</v>
      </c>
      <c r="G230" s="429">
        <f t="shared" si="89"/>
        <v>27.733270545930544</v>
      </c>
      <c r="H230" s="429">
        <f t="shared" si="89"/>
        <v>30.533756911544273</v>
      </c>
      <c r="I230" s="429">
        <f t="shared" si="89"/>
        <v>32.874962828181559</v>
      </c>
      <c r="J230" s="429">
        <f t="shared" si="89"/>
        <v>35.205496286494146</v>
      </c>
      <c r="K230" s="429">
        <f t="shared" si="89"/>
        <v>37.192931598392626</v>
      </c>
      <c r="L230" s="429">
        <f t="shared" si="89"/>
        <v>38.704719101756801</v>
      </c>
      <c r="M230" s="429">
        <f t="shared" si="89"/>
        <v>39.519639370941142</v>
      </c>
      <c r="N230" s="312"/>
      <c r="O230" s="312"/>
      <c r="P230" s="312"/>
    </row>
    <row r="231" spans="1:16" ht="13.15">
      <c r="B231" s="323" t="str">
        <f t="shared" si="85"/>
        <v>30-34</v>
      </c>
      <c r="C231" s="429">
        <f t="shared" si="87"/>
        <v>27.042571848410979</v>
      </c>
      <c r="D231" s="429">
        <f t="shared" ref="D231:M231" si="90">D197+D163+D129</f>
        <v>26.635434117355125</v>
      </c>
      <c r="E231" s="429">
        <f t="shared" si="90"/>
        <v>26.07471825250699</v>
      </c>
      <c r="F231" s="429">
        <f t="shared" si="90"/>
        <v>26.168535585516686</v>
      </c>
      <c r="G231" s="429">
        <f t="shared" si="90"/>
        <v>26.732053368295087</v>
      </c>
      <c r="H231" s="429">
        <f t="shared" si="90"/>
        <v>27.888287684192321</v>
      </c>
      <c r="I231" s="429">
        <f t="shared" si="90"/>
        <v>29.14950159167616</v>
      </c>
      <c r="J231" s="429">
        <f t="shared" si="90"/>
        <v>30.634963437291077</v>
      </c>
      <c r="K231" s="429">
        <f t="shared" si="90"/>
        <v>32.117603619544504</v>
      </c>
      <c r="L231" s="429">
        <f t="shared" si="90"/>
        <v>33.456005687474359</v>
      </c>
      <c r="M231" s="429">
        <f t="shared" si="90"/>
        <v>34.46588376292371</v>
      </c>
      <c r="N231" s="312"/>
      <c r="O231" s="312"/>
      <c r="P231" s="312"/>
    </row>
    <row r="232" spans="1:16" ht="13.15">
      <c r="B232" s="323" t="str">
        <f t="shared" si="85"/>
        <v>35-39</v>
      </c>
      <c r="C232" s="429">
        <f t="shared" si="87"/>
        <v>41.194789508960781</v>
      </c>
      <c r="D232" s="429">
        <f t="shared" ref="D232:M232" si="91">D198+D164+D130</f>
        <v>37.928986721501026</v>
      </c>
      <c r="E232" s="429">
        <f t="shared" si="91"/>
        <v>34.900576561053086</v>
      </c>
      <c r="F232" s="429">
        <f t="shared" si="91"/>
        <v>32.713732687058666</v>
      </c>
      <c r="G232" s="429">
        <f t="shared" si="91"/>
        <v>31.174979603954277</v>
      </c>
      <c r="H232" s="429">
        <f t="shared" si="91"/>
        <v>30.4024090031496</v>
      </c>
      <c r="I232" s="429">
        <f t="shared" si="91"/>
        <v>30.039765346279992</v>
      </c>
      <c r="J232" s="429">
        <f t="shared" si="91"/>
        <v>30.139170038409556</v>
      </c>
      <c r="K232" s="429">
        <f t="shared" si="91"/>
        <v>30.508359012619131</v>
      </c>
      <c r="L232" s="429">
        <f t="shared" si="91"/>
        <v>31.014898618553659</v>
      </c>
      <c r="M232" s="429">
        <f t="shared" si="91"/>
        <v>31.496129789476122</v>
      </c>
      <c r="N232" s="312"/>
      <c r="O232" s="312"/>
      <c r="P232" s="312"/>
    </row>
    <row r="233" spans="1:16" ht="13.15">
      <c r="B233" s="323" t="str">
        <f t="shared" si="85"/>
        <v>40-44</v>
      </c>
      <c r="C233" s="429">
        <f t="shared" si="87"/>
        <v>41.714318539170606</v>
      </c>
      <c r="D233" s="429">
        <f t="shared" ref="D233:M233" si="92">D199+D165+D131</f>
        <v>40.81607852731819</v>
      </c>
      <c r="E233" s="429">
        <f t="shared" si="92"/>
        <v>39.034453214047154</v>
      </c>
      <c r="F233" s="429">
        <f t="shared" si="92"/>
        <v>37.255263832503999</v>
      </c>
      <c r="G233" s="429">
        <f t="shared" si="92"/>
        <v>35.538944680373348</v>
      </c>
      <c r="H233" s="429">
        <f t="shared" si="92"/>
        <v>34.203885965744171</v>
      </c>
      <c r="I233" s="429">
        <f t="shared" si="92"/>
        <v>33.079279547957874</v>
      </c>
      <c r="J233" s="429">
        <f t="shared" si="92"/>
        <v>32.304575837845391</v>
      </c>
      <c r="K233" s="429">
        <f t="shared" si="92"/>
        <v>31.782945470749521</v>
      </c>
      <c r="L233" s="429">
        <f t="shared" si="92"/>
        <v>31.44778699146374</v>
      </c>
      <c r="M233" s="429">
        <f t="shared" si="92"/>
        <v>31.19185247532214</v>
      </c>
      <c r="N233" s="312"/>
      <c r="O233" s="312"/>
      <c r="P233" s="312"/>
    </row>
    <row r="234" spans="1:16" ht="13.15">
      <c r="B234" s="323" t="str">
        <f t="shared" si="85"/>
        <v>45-49</v>
      </c>
      <c r="C234" s="429">
        <f t="shared" si="87"/>
        <v>40.364854707947977</v>
      </c>
      <c r="D234" s="429">
        <f t="shared" ref="D234:M234" si="93">D200+D166+D132</f>
        <v>39.909089964813866</v>
      </c>
      <c r="E234" s="429">
        <f t="shared" si="93"/>
        <v>38.920123359411548</v>
      </c>
      <c r="F234" s="429">
        <f t="shared" si="93"/>
        <v>37.942868025084877</v>
      </c>
      <c r="G234" s="429">
        <f t="shared" si="93"/>
        <v>36.871884766431364</v>
      </c>
      <c r="H234" s="429">
        <f t="shared" si="93"/>
        <v>35.956291696497537</v>
      </c>
      <c r="I234" s="429">
        <f t="shared" si="93"/>
        <v>35.026581205495965</v>
      </c>
      <c r="J234" s="429">
        <f t="shared" si="93"/>
        <v>34.23995322266078</v>
      </c>
      <c r="K234" s="429">
        <f t="shared" si="93"/>
        <v>33.54065840309503</v>
      </c>
      <c r="L234" s="429">
        <f t="shared" si="93"/>
        <v>32.907601200510108</v>
      </c>
      <c r="M234" s="429">
        <f t="shared" si="93"/>
        <v>32.280721273664888</v>
      </c>
      <c r="N234" s="312"/>
      <c r="O234" s="312"/>
      <c r="P234" s="312"/>
    </row>
    <row r="235" spans="1:16" ht="13.15">
      <c r="B235" s="323" t="str">
        <f t="shared" si="85"/>
        <v>50-54</v>
      </c>
      <c r="C235" s="429">
        <f t="shared" si="87"/>
        <v>35.716726025543025</v>
      </c>
      <c r="D235" s="429">
        <f t="shared" ref="D235:M235" si="94">D201+D167+D133</f>
        <v>36.809266598886694</v>
      </c>
      <c r="E235" s="429">
        <f t="shared" si="94"/>
        <v>37.031960337386572</v>
      </c>
      <c r="F235" s="429">
        <f t="shared" si="94"/>
        <v>37.051339049682689</v>
      </c>
      <c r="G235" s="429">
        <f t="shared" si="94"/>
        <v>36.847390733159287</v>
      </c>
      <c r="H235" s="429">
        <f t="shared" si="94"/>
        <v>36.650751306725162</v>
      </c>
      <c r="I235" s="429">
        <f t="shared" si="94"/>
        <v>36.298618620675683</v>
      </c>
      <c r="J235" s="429">
        <f t="shared" si="94"/>
        <v>35.942191399000436</v>
      </c>
      <c r="K235" s="429">
        <f t="shared" si="94"/>
        <v>35.532597217997349</v>
      </c>
      <c r="L235" s="429">
        <f t="shared" si="94"/>
        <v>35.059874196433007</v>
      </c>
      <c r="M235" s="429">
        <f t="shared" si="94"/>
        <v>34.481382696401162</v>
      </c>
      <c r="N235" s="312"/>
      <c r="O235" s="312"/>
      <c r="P235" s="312"/>
    </row>
    <row r="236" spans="1:16" ht="13.15">
      <c r="B236" s="323" t="str">
        <f t="shared" si="85"/>
        <v>55-59</v>
      </c>
      <c r="C236" s="429">
        <f t="shared" si="87"/>
        <v>36.498613169277213</v>
      </c>
      <c r="D236" s="429">
        <f t="shared" ref="D236:M236" si="95">D202+D168+D134</f>
        <v>37.235196961035605</v>
      </c>
      <c r="E236" s="429">
        <f t="shared" si="95"/>
        <v>37.590846825177749</v>
      </c>
      <c r="F236" s="429">
        <f t="shared" si="95"/>
        <v>38.003572166209054</v>
      </c>
      <c r="G236" s="429">
        <f t="shared" si="95"/>
        <v>38.359073600573872</v>
      </c>
      <c r="H236" s="429">
        <f t="shared" si="95"/>
        <v>38.748716514490646</v>
      </c>
      <c r="I236" s="429">
        <f t="shared" si="95"/>
        <v>38.922642711085977</v>
      </c>
      <c r="J236" s="429">
        <f t="shared" si="95"/>
        <v>39.042800228560957</v>
      </c>
      <c r="K236" s="429">
        <f t="shared" si="95"/>
        <v>39.026804411324974</v>
      </c>
      <c r="L236" s="429">
        <f t="shared" si="95"/>
        <v>38.852694178541448</v>
      </c>
      <c r="M236" s="429">
        <f t="shared" si="95"/>
        <v>38.466102727862044</v>
      </c>
      <c r="N236" s="312"/>
      <c r="O236" s="312"/>
      <c r="P236" s="312"/>
    </row>
    <row r="237" spans="1:16" ht="13.15">
      <c r="B237" s="323" t="str">
        <f t="shared" si="85"/>
        <v>60-64</v>
      </c>
      <c r="C237" s="429">
        <f t="shared" si="87"/>
        <v>19.170674144583483</v>
      </c>
      <c r="D237" s="429">
        <f t="shared" ref="D237:M237" si="96">D203+D169+D135</f>
        <v>20.55899903899045</v>
      </c>
      <c r="E237" s="429">
        <f t="shared" si="96"/>
        <v>21.160293799695093</v>
      </c>
      <c r="F237" s="429">
        <f t="shared" si="96"/>
        <v>21.680756564464822</v>
      </c>
      <c r="G237" s="429">
        <f t="shared" si="96"/>
        <v>22.162227183730096</v>
      </c>
      <c r="H237" s="429">
        <f t="shared" si="96"/>
        <v>22.68569957356052</v>
      </c>
      <c r="I237" s="429">
        <f t="shared" si="96"/>
        <v>23.052507565114457</v>
      </c>
      <c r="J237" s="429">
        <f t="shared" si="96"/>
        <v>23.389347272370049</v>
      </c>
      <c r="K237" s="429">
        <f t="shared" si="96"/>
        <v>23.618640410713748</v>
      </c>
      <c r="L237" s="429">
        <f t="shared" si="96"/>
        <v>23.715672148102712</v>
      </c>
      <c r="M237" s="429">
        <f t="shared" si="96"/>
        <v>23.633037655339695</v>
      </c>
      <c r="N237" s="312"/>
      <c r="O237" s="312"/>
      <c r="P237" s="312"/>
    </row>
    <row r="238" spans="1:16" ht="13.15">
      <c r="B238" s="323" t="str">
        <f t="shared" si="85"/>
        <v>65 plus</v>
      </c>
      <c r="C238" s="429">
        <f t="shared" si="87"/>
        <v>5.6092892035665916</v>
      </c>
      <c r="D238" s="429">
        <f t="shared" ref="D238:M238" si="97">D204+D170+D136</f>
        <v>7.0628151745309742</v>
      </c>
      <c r="E238" s="429">
        <f t="shared" si="97"/>
        <v>8.0778584520383117</v>
      </c>
      <c r="F238" s="429">
        <f t="shared" si="97"/>
        <v>8.8779132300093941</v>
      </c>
      <c r="G238" s="429">
        <f t="shared" si="97"/>
        <v>9.5211990338375543</v>
      </c>
      <c r="H238" s="429">
        <f t="shared" si="97"/>
        <v>10.086872852409273</v>
      </c>
      <c r="I238" s="429">
        <f t="shared" si="97"/>
        <v>10.527367470612337</v>
      </c>
      <c r="J238" s="429">
        <f t="shared" si="97"/>
        <v>10.909003665323262</v>
      </c>
      <c r="K238" s="429">
        <f t="shared" si="97"/>
        <v>11.214158874756652</v>
      </c>
      <c r="L238" s="429">
        <f t="shared" si="97"/>
        <v>11.436051612620433</v>
      </c>
      <c r="M238" s="429">
        <f t="shared" si="97"/>
        <v>11.554392637497703</v>
      </c>
      <c r="N238" s="312"/>
      <c r="O238" s="312"/>
      <c r="P238" s="312"/>
    </row>
    <row r="239" spans="1:16" ht="13.15">
      <c r="B239" s="323" t="str">
        <f t="shared" si="85"/>
        <v>Total</v>
      </c>
      <c r="C239" s="429">
        <f>SUM(C229:C238)</f>
        <v>269.28636276316337</v>
      </c>
      <c r="D239" s="429">
        <f t="shared" ref="D239:M239" si="98">SUM(D229:D238)</f>
        <v>277.1655804608414</v>
      </c>
      <c r="E239" s="429">
        <f t="shared" si="98"/>
        <v>277.58525383533021</v>
      </c>
      <c r="F239" s="429">
        <f t="shared" si="98"/>
        <v>279.20070540701613</v>
      </c>
      <c r="G239" s="429">
        <f t="shared" si="98"/>
        <v>281.28546773457197</v>
      </c>
      <c r="H239" s="429">
        <f t="shared" si="98"/>
        <v>285.69078692882175</v>
      </c>
      <c r="I239" s="429">
        <f t="shared" si="98"/>
        <v>289.04607714693503</v>
      </c>
      <c r="J239" s="429">
        <f t="shared" si="98"/>
        <v>293.32616321203204</v>
      </c>
      <c r="K239" s="429">
        <f t="shared" si="98"/>
        <v>297.1522422761555</v>
      </c>
      <c r="L239" s="429">
        <f t="shared" si="98"/>
        <v>299.91612490281909</v>
      </c>
      <c r="M239" s="429">
        <f t="shared" si="98"/>
        <v>300.57985619024055</v>
      </c>
      <c r="N239" s="312"/>
      <c r="O239" s="312"/>
      <c r="P239" s="312"/>
    </row>
    <row r="240" spans="1:16">
      <c r="A240" s="1080">
        <f>SUM(C240:M240)</f>
        <v>0</v>
      </c>
      <c r="B240" s="1080"/>
      <c r="C240" s="1080">
        <f t="shared" ref="C240:M240" si="99">SUM(C229:C238)-C239</f>
        <v>0</v>
      </c>
      <c r="D240" s="1080">
        <f t="shared" si="99"/>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20.964357435399123</v>
      </c>
      <c r="D247" s="429">
        <f t="shared" ref="D247:M247" si="103">D77-D213</f>
        <v>57.474089425348112</v>
      </c>
      <c r="E247" s="429">
        <f t="shared" si="103"/>
        <v>76.597792979748576</v>
      </c>
      <c r="F247" s="429">
        <f t="shared" si="103"/>
        <v>92.536329212109706</v>
      </c>
      <c r="G247" s="429">
        <f t="shared" si="103"/>
        <v>106.56614760999996</v>
      </c>
      <c r="H247" s="429">
        <f t="shared" si="103"/>
        <v>120.6524441685596</v>
      </c>
      <c r="I247" s="429">
        <f t="shared" si="103"/>
        <v>130.47859332396382</v>
      </c>
      <c r="J247" s="429">
        <f t="shared" si="103"/>
        <v>139.70122458266653</v>
      </c>
      <c r="K247" s="429">
        <f t="shared" si="103"/>
        <v>146.68076375047815</v>
      </c>
      <c r="L247" s="429">
        <f t="shared" si="103"/>
        <v>151.08878931388776</v>
      </c>
      <c r="M247" s="429">
        <f t="shared" si="103"/>
        <v>152.02375073341452</v>
      </c>
    </row>
    <row r="248" spans="2:13" ht="13.15">
      <c r="B248" s="323" t="str">
        <f t="shared" si="100"/>
        <v>25-29</v>
      </c>
      <c r="C248" s="429">
        <f t="shared" si="102"/>
        <v>130.18055014144704</v>
      </c>
      <c r="D248" s="429">
        <f t="shared" ref="D248:M248" si="104">D78-D214</f>
        <v>153.94002324316213</v>
      </c>
      <c r="E248" s="429">
        <f t="shared" si="104"/>
        <v>168.38612328825366</v>
      </c>
      <c r="F248" s="429">
        <f t="shared" si="104"/>
        <v>185.13282003077776</v>
      </c>
      <c r="G248" s="429">
        <f t="shared" si="104"/>
        <v>203.67348319060204</v>
      </c>
      <c r="H248" s="429">
        <f t="shared" si="104"/>
        <v>225.02340309169648</v>
      </c>
      <c r="I248" s="429">
        <f t="shared" si="104"/>
        <v>242.56608915993431</v>
      </c>
      <c r="J248" s="429">
        <f t="shared" si="104"/>
        <v>259.87257211055538</v>
      </c>
      <c r="K248" s="429">
        <f t="shared" si="104"/>
        <v>274.44789383592769</v>
      </c>
      <c r="L248" s="429">
        <f t="shared" si="104"/>
        <v>285.34350934146465</v>
      </c>
      <c r="M248" s="429">
        <f t="shared" si="104"/>
        <v>290.92419282178082</v>
      </c>
    </row>
    <row r="249" spans="2:13" ht="13.15">
      <c r="B249" s="323" t="str">
        <f t="shared" si="100"/>
        <v>30-34</v>
      </c>
      <c r="C249" s="429">
        <f t="shared" si="102"/>
        <v>303.9070173462336</v>
      </c>
      <c r="D249" s="429">
        <f t="shared" ref="D249:M249" si="105">D79-D215</f>
        <v>286.58521806099662</v>
      </c>
      <c r="E249" s="429">
        <f t="shared" si="105"/>
        <v>272.30012427217184</v>
      </c>
      <c r="F249" s="429">
        <f t="shared" si="105"/>
        <v>266.12717432727214</v>
      </c>
      <c r="G249" s="429">
        <f t="shared" si="105"/>
        <v>267.18168724500623</v>
      </c>
      <c r="H249" s="429">
        <f t="shared" si="105"/>
        <v>275.11957771818891</v>
      </c>
      <c r="I249" s="429">
        <f t="shared" si="105"/>
        <v>284.89217552270549</v>
      </c>
      <c r="J249" s="429">
        <f t="shared" si="105"/>
        <v>297.39696619367743</v>
      </c>
      <c r="K249" s="429">
        <f t="shared" si="105"/>
        <v>310.28069209666751</v>
      </c>
      <c r="L249" s="429">
        <f t="shared" si="105"/>
        <v>322.06282955394897</v>
      </c>
      <c r="M249" s="429">
        <f t="shared" si="105"/>
        <v>330.88764649136675</v>
      </c>
    </row>
    <row r="250" spans="2:13" ht="13.15">
      <c r="B250" s="323" t="str">
        <f t="shared" si="100"/>
        <v>35-39</v>
      </c>
      <c r="C250" s="429">
        <f t="shared" si="102"/>
        <v>367.97488431080865</v>
      </c>
      <c r="D250" s="429">
        <f t="shared" ref="D250:M250" si="106">D80-D216</f>
        <v>353.75924977927576</v>
      </c>
      <c r="E250" s="429">
        <f t="shared" si="106"/>
        <v>335.97721462052988</v>
      </c>
      <c r="F250" s="429">
        <f t="shared" si="106"/>
        <v>320.85849944570759</v>
      </c>
      <c r="G250" s="429">
        <f t="shared" si="106"/>
        <v>310.28682662100334</v>
      </c>
      <c r="H250" s="429">
        <f t="shared" si="106"/>
        <v>305.22288579480073</v>
      </c>
      <c r="I250" s="429">
        <f t="shared" si="106"/>
        <v>302.93657364880681</v>
      </c>
      <c r="J250" s="429">
        <f t="shared" si="106"/>
        <v>304.44456549678387</v>
      </c>
      <c r="K250" s="429">
        <f t="shared" si="106"/>
        <v>308.17245169149919</v>
      </c>
      <c r="L250" s="429">
        <f t="shared" si="106"/>
        <v>313.01181139914678</v>
      </c>
      <c r="M250" s="429">
        <f t="shared" si="106"/>
        <v>317.47470448987673</v>
      </c>
    </row>
    <row r="251" spans="2:13" ht="13.15">
      <c r="B251" s="323" t="str">
        <f t="shared" si="100"/>
        <v>40-44</v>
      </c>
      <c r="C251" s="429">
        <f t="shared" si="102"/>
        <v>350.46561711094705</v>
      </c>
      <c r="D251" s="429">
        <f t="shared" ref="D251:M251" si="107">D81-D217</f>
        <v>345.638563901162</v>
      </c>
      <c r="E251" s="429">
        <f t="shared" si="107"/>
        <v>336.18039611702625</v>
      </c>
      <c r="F251" s="429">
        <f t="shared" si="107"/>
        <v>326.16432677654132</v>
      </c>
      <c r="G251" s="429">
        <f t="shared" si="107"/>
        <v>317.41994111543727</v>
      </c>
      <c r="H251" s="429">
        <f t="shared" si="107"/>
        <v>311.09725837180201</v>
      </c>
      <c r="I251" s="429">
        <f t="shared" si="107"/>
        <v>305.52538137389161</v>
      </c>
      <c r="J251" s="429">
        <f t="shared" si="107"/>
        <v>302.13510343911656</v>
      </c>
      <c r="K251" s="429">
        <f t="shared" si="107"/>
        <v>300.17720996893263</v>
      </c>
      <c r="L251" s="429">
        <f t="shared" si="107"/>
        <v>299.20141912312346</v>
      </c>
      <c r="M251" s="429">
        <f t="shared" si="107"/>
        <v>298.35753532494351</v>
      </c>
    </row>
    <row r="252" spans="2:13" ht="13.15">
      <c r="B252" s="323" t="str">
        <f t="shared" si="100"/>
        <v>45-49</v>
      </c>
      <c r="C252" s="429">
        <f t="shared" si="102"/>
        <v>329.22664619703812</v>
      </c>
      <c r="D252" s="429">
        <f t="shared" ref="D252:M252" si="108">D82-D218</f>
        <v>321.20170302073893</v>
      </c>
      <c r="E252" s="429">
        <f t="shared" si="108"/>
        <v>311.5829879390983</v>
      </c>
      <c r="F252" s="429">
        <f t="shared" si="108"/>
        <v>302.84121219513116</v>
      </c>
      <c r="G252" s="429">
        <f t="shared" si="108"/>
        <v>295.8666291447426</v>
      </c>
      <c r="H252" s="429">
        <f t="shared" si="108"/>
        <v>290.97439845391233</v>
      </c>
      <c r="I252" s="429">
        <f t="shared" si="108"/>
        <v>286.26905590540628</v>
      </c>
      <c r="J252" s="429">
        <f t="shared" si="108"/>
        <v>282.8094162751533</v>
      </c>
      <c r="K252" s="429">
        <f t="shared" si="108"/>
        <v>279.90231756420224</v>
      </c>
      <c r="L252" s="429">
        <f t="shared" si="108"/>
        <v>277.24479695821867</v>
      </c>
      <c r="M252" s="429">
        <f t="shared" si="108"/>
        <v>274.26022958268186</v>
      </c>
    </row>
    <row r="253" spans="2:13" ht="13.15">
      <c r="B253" s="323" t="str">
        <f t="shared" si="100"/>
        <v>50-54</v>
      </c>
      <c r="C253" s="429">
        <f t="shared" si="102"/>
        <v>272.37227542584299</v>
      </c>
      <c r="D253" s="429">
        <f t="shared" ref="D253:M253" si="109">D83-D219</f>
        <v>262.21958060836101</v>
      </c>
      <c r="E253" s="429">
        <f t="shared" si="109"/>
        <v>251.51007954662026</v>
      </c>
      <c r="F253" s="429">
        <f t="shared" si="109"/>
        <v>242.1082030886808</v>
      </c>
      <c r="G253" s="429">
        <f t="shared" si="109"/>
        <v>234.87178222716295</v>
      </c>
      <c r="H253" s="429">
        <f t="shared" si="109"/>
        <v>229.87804932882619</v>
      </c>
      <c r="I253" s="429">
        <f t="shared" si="109"/>
        <v>225.52164253842133</v>
      </c>
      <c r="J253" s="429">
        <f t="shared" si="109"/>
        <v>222.35963135521587</v>
      </c>
      <c r="K253" s="429">
        <f t="shared" si="109"/>
        <v>219.7022260477396</v>
      </c>
      <c r="L253" s="429">
        <f t="shared" si="109"/>
        <v>217.19241394611919</v>
      </c>
      <c r="M253" s="429">
        <f t="shared" si="109"/>
        <v>214.32517429539328</v>
      </c>
    </row>
    <row r="254" spans="2:13" ht="13.15">
      <c r="B254" s="323" t="str">
        <f t="shared" si="100"/>
        <v>55-59</v>
      </c>
      <c r="C254" s="429">
        <f t="shared" si="102"/>
        <v>153.18821807019421</v>
      </c>
      <c r="D254" s="429">
        <f t="shared" ref="D254:M254" si="110">D84-D220</f>
        <v>141.49957257932022</v>
      </c>
      <c r="E254" s="429">
        <f t="shared" si="110"/>
        <v>131.70926404161617</v>
      </c>
      <c r="F254" s="429">
        <f t="shared" si="110"/>
        <v>124.28081525426451</v>
      </c>
      <c r="G254" s="429">
        <f t="shared" si="110"/>
        <v>118.84032125101967</v>
      </c>
      <c r="H254" s="429">
        <f t="shared" si="110"/>
        <v>115.16270251653967</v>
      </c>
      <c r="I254" s="429">
        <f t="shared" si="110"/>
        <v>112.17587954535188</v>
      </c>
      <c r="J254" s="429">
        <f t="shared" si="110"/>
        <v>110.09939353686994</v>
      </c>
      <c r="K254" s="429">
        <f t="shared" si="110"/>
        <v>108.45162009276825</v>
      </c>
      <c r="L254" s="429">
        <f t="shared" si="110"/>
        <v>106.97288745923626</v>
      </c>
      <c r="M254" s="429">
        <f t="shared" si="110"/>
        <v>105.34012854796285</v>
      </c>
    </row>
    <row r="255" spans="2:13" ht="13.15">
      <c r="B255" s="323" t="str">
        <f t="shared" si="100"/>
        <v>60-64</v>
      </c>
      <c r="C255" s="429">
        <f t="shared" si="102"/>
        <v>51.371100480753071</v>
      </c>
      <c r="D255" s="429">
        <f t="shared" ref="D255:M255" si="111">D85-D221</f>
        <v>50.999333011686787</v>
      </c>
      <c r="E255" s="429">
        <f t="shared" si="111"/>
        <v>48.741104695899423</v>
      </c>
      <c r="F255" s="429">
        <f t="shared" si="111"/>
        <v>46.402299943773968</v>
      </c>
      <c r="G255" s="429">
        <f t="shared" si="111"/>
        <v>44.388754375352505</v>
      </c>
      <c r="H255" s="429">
        <f t="shared" si="111"/>
        <v>42.918279980875347</v>
      </c>
      <c r="I255" s="429">
        <f t="shared" si="111"/>
        <v>41.644758195826881</v>
      </c>
      <c r="J255" s="429">
        <f t="shared" si="111"/>
        <v>40.748315342089825</v>
      </c>
      <c r="K255" s="429">
        <f t="shared" si="111"/>
        <v>40.035310513588257</v>
      </c>
      <c r="L255" s="429">
        <f t="shared" si="111"/>
        <v>39.400821746953383</v>
      </c>
      <c r="M255" s="429">
        <f t="shared" si="111"/>
        <v>38.703501039865237</v>
      </c>
    </row>
    <row r="256" spans="2:13" ht="13.15">
      <c r="B256" s="323" t="str">
        <f t="shared" si="100"/>
        <v>65 plus</v>
      </c>
      <c r="C256" s="429">
        <f t="shared" si="102"/>
        <v>14.572364928549643</v>
      </c>
      <c r="D256" s="429">
        <f t="shared" ref="D256:M256" si="112">D86-D222</f>
        <v>16.485077872676843</v>
      </c>
      <c r="E256" s="429">
        <f t="shared" si="112"/>
        <v>17.418857850216646</v>
      </c>
      <c r="F256" s="429">
        <f t="shared" si="112"/>
        <v>17.781107512950886</v>
      </c>
      <c r="G256" s="429">
        <f t="shared" si="112"/>
        <v>17.80091714815466</v>
      </c>
      <c r="H256" s="429">
        <f t="shared" si="112"/>
        <v>17.691647771141788</v>
      </c>
      <c r="I256" s="429">
        <f t="shared" si="112"/>
        <v>17.443763288327318</v>
      </c>
      <c r="J256" s="429">
        <f t="shared" si="112"/>
        <v>17.204804478585324</v>
      </c>
      <c r="K256" s="429">
        <f t="shared" si="112"/>
        <v>16.964107733359107</v>
      </c>
      <c r="L256" s="429">
        <f t="shared" si="112"/>
        <v>16.715426737611978</v>
      </c>
      <c r="M256" s="429">
        <f t="shared" si="112"/>
        <v>16.422384324949086</v>
      </c>
    </row>
    <row r="257" spans="1:14" ht="13.15">
      <c r="B257" s="323" t="str">
        <f t="shared" si="100"/>
        <v>Total</v>
      </c>
      <c r="C257" s="429">
        <f>SUM(C247:C256)</f>
        <v>1994.2230314472133</v>
      </c>
      <c r="D257" s="429">
        <f t="shared" ref="D257:M257" si="113">SUM(D247:D256)</f>
        <v>1989.8024115027283</v>
      </c>
      <c r="E257" s="429">
        <f t="shared" si="113"/>
        <v>1950.4039453511812</v>
      </c>
      <c r="F257" s="429">
        <f t="shared" si="113"/>
        <v>1924.2327877872099</v>
      </c>
      <c r="G257" s="429">
        <f t="shared" si="113"/>
        <v>1916.8964899284813</v>
      </c>
      <c r="H257" s="429">
        <f t="shared" si="113"/>
        <v>1933.7406471963427</v>
      </c>
      <c r="I257" s="429">
        <f t="shared" si="113"/>
        <v>1949.4539125026356</v>
      </c>
      <c r="J257" s="429">
        <f t="shared" si="113"/>
        <v>1976.7719928107142</v>
      </c>
      <c r="K257" s="429">
        <f t="shared" si="113"/>
        <v>2004.8145932951625</v>
      </c>
      <c r="L257" s="429">
        <f t="shared" si="113"/>
        <v>2028.2347055797113</v>
      </c>
      <c r="M257" s="429">
        <f t="shared" si="113"/>
        <v>2038.7192476522346</v>
      </c>
    </row>
    <row r="258" spans="1:14">
      <c r="A258" s="1080">
        <f>SUM(C258:M258)</f>
        <v>0</v>
      </c>
      <c r="B258" s="1080"/>
      <c r="C258" s="1080">
        <f t="shared" ref="C258:M258" si="114">SUM(C247:C256)-C257</f>
        <v>0</v>
      </c>
      <c r="D258" s="1080">
        <f t="shared" si="114"/>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4" ht="13.15">
      <c r="B263" s="323" t="str">
        <f t="shared" si="115"/>
        <v>20-24</v>
      </c>
      <c r="C263" s="429">
        <f t="shared" ref="C263:C272" si="117">C93-C229</f>
        <v>25.054729972076561</v>
      </c>
      <c r="D263" s="429">
        <f t="shared" ref="D263:M263" si="118">D93-D229</f>
        <v>65.908746982122139</v>
      </c>
      <c r="E263" s="429">
        <f t="shared" si="118"/>
        <v>87.358840080324072</v>
      </c>
      <c r="F263" s="429">
        <f t="shared" si="118"/>
        <v>105.86441242120335</v>
      </c>
      <c r="G263" s="429">
        <f t="shared" si="118"/>
        <v>122.19142175804414</v>
      </c>
      <c r="H263" s="429">
        <f t="shared" si="118"/>
        <v>138.56145146408798</v>
      </c>
      <c r="I263" s="429">
        <f t="shared" si="118"/>
        <v>150.08001875567541</v>
      </c>
      <c r="J263" s="429">
        <f t="shared" si="118"/>
        <v>160.87398552669146</v>
      </c>
      <c r="K263" s="429">
        <f t="shared" si="118"/>
        <v>169.08924710637768</v>
      </c>
      <c r="L263" s="429">
        <f t="shared" si="118"/>
        <v>174.34696811635615</v>
      </c>
      <c r="M263" s="429">
        <f t="shared" si="118"/>
        <v>175.61708915260002</v>
      </c>
      <c r="N263" s="312"/>
    </row>
    <row r="264" spans="1:14" ht="13.15">
      <c r="B264" s="323" t="str">
        <f t="shared" si="115"/>
        <v>25-29</v>
      </c>
      <c r="C264" s="429">
        <f t="shared" si="117"/>
        <v>166.97534441222081</v>
      </c>
      <c r="D264" s="429">
        <f t="shared" ref="D264:M264" si="119">D94-D230</f>
        <v>190.04140283608535</v>
      </c>
      <c r="E264" s="429">
        <f t="shared" si="119"/>
        <v>203.85717594512809</v>
      </c>
      <c r="F264" s="429">
        <f t="shared" si="119"/>
        <v>222.1821091539378</v>
      </c>
      <c r="G264" s="429">
        <f t="shared" si="119"/>
        <v>243.10694781352484</v>
      </c>
      <c r="H264" s="429">
        <f t="shared" si="119"/>
        <v>267.65571827354711</v>
      </c>
      <c r="I264" s="429">
        <f t="shared" si="119"/>
        <v>288.17848437334897</v>
      </c>
      <c r="J264" s="429">
        <f t="shared" si="119"/>
        <v>308.60769682015888</v>
      </c>
      <c r="K264" s="429">
        <f t="shared" si="119"/>
        <v>326.02934681460414</v>
      </c>
      <c r="L264" s="429">
        <f t="shared" si="119"/>
        <v>339.2815178874971</v>
      </c>
      <c r="M264" s="429">
        <f t="shared" si="119"/>
        <v>346.42502370029604</v>
      </c>
      <c r="N264" s="312"/>
    </row>
    <row r="265" spans="1:14" ht="13.15">
      <c r="B265" s="323" t="str">
        <f t="shared" si="115"/>
        <v>30-34</v>
      </c>
      <c r="C265" s="429">
        <f t="shared" si="117"/>
        <v>296.50102815158903</v>
      </c>
      <c r="D265" s="429">
        <f t="shared" ref="D265:M265" si="120">D95-D231</f>
        <v>289.26377666708436</v>
      </c>
      <c r="E265" s="429">
        <f t="shared" si="120"/>
        <v>281.73603941941252</v>
      </c>
      <c r="F265" s="429">
        <f t="shared" si="120"/>
        <v>281.59468878824345</v>
      </c>
      <c r="G265" s="429">
        <f t="shared" si="120"/>
        <v>287.65859764357691</v>
      </c>
      <c r="H265" s="429">
        <f t="shared" si="120"/>
        <v>300.1006176139864</v>
      </c>
      <c r="I265" s="429">
        <f t="shared" si="120"/>
        <v>313.67230322141023</v>
      </c>
      <c r="J265" s="429">
        <f t="shared" si="120"/>
        <v>329.6570787070608</v>
      </c>
      <c r="K265" s="429">
        <f t="shared" si="120"/>
        <v>345.61149080407063</v>
      </c>
      <c r="L265" s="429">
        <f t="shared" si="120"/>
        <v>360.01378368594061</v>
      </c>
      <c r="M265" s="429">
        <f t="shared" si="120"/>
        <v>370.88089168443412</v>
      </c>
      <c r="N265" s="312"/>
    </row>
    <row r="266" spans="1:14" ht="13.15">
      <c r="B266" s="323" t="str">
        <f t="shared" si="115"/>
        <v>35-39</v>
      </c>
      <c r="C266" s="429">
        <f t="shared" si="117"/>
        <v>465.08201049103923</v>
      </c>
      <c r="D266" s="429">
        <f t="shared" ref="D266:M266" si="121">D96-D232</f>
        <v>424.16889042219253</v>
      </c>
      <c r="E266" s="429">
        <f t="shared" si="121"/>
        <v>388.33060665902309</v>
      </c>
      <c r="F266" s="429">
        <f t="shared" si="121"/>
        <v>362.51983781590121</v>
      </c>
      <c r="G266" s="429">
        <f t="shared" si="121"/>
        <v>345.46802280408525</v>
      </c>
      <c r="H266" s="429">
        <f t="shared" si="121"/>
        <v>336.90672007583254</v>
      </c>
      <c r="I266" s="429">
        <f t="shared" si="121"/>
        <v>332.88805547002494</v>
      </c>
      <c r="J266" s="429">
        <f t="shared" si="121"/>
        <v>333.98961649375991</v>
      </c>
      <c r="K266" s="429">
        <f t="shared" si="121"/>
        <v>338.0808135556843</v>
      </c>
      <c r="L266" s="429">
        <f t="shared" si="121"/>
        <v>343.69407259730252</v>
      </c>
      <c r="M266" s="429">
        <f t="shared" si="121"/>
        <v>349.02687419789095</v>
      </c>
      <c r="N266" s="312"/>
    </row>
    <row r="267" spans="1:14" ht="13.15">
      <c r="B267" s="323" t="str">
        <f t="shared" si="115"/>
        <v>40-44</v>
      </c>
      <c r="C267" s="429">
        <f t="shared" si="117"/>
        <v>453.98608146082938</v>
      </c>
      <c r="D267" s="429">
        <f t="shared" ref="D267:M267" si="122">D97-D233</f>
        <v>440.02831936601217</v>
      </c>
      <c r="E267" s="429">
        <f t="shared" si="122"/>
        <v>418.70195354425977</v>
      </c>
      <c r="F267" s="429">
        <f t="shared" si="122"/>
        <v>397.99903405701195</v>
      </c>
      <c r="G267" s="429">
        <f t="shared" si="122"/>
        <v>379.6635481575517</v>
      </c>
      <c r="H267" s="429">
        <f t="shared" si="122"/>
        <v>365.40107826280831</v>
      </c>
      <c r="I267" s="429">
        <f t="shared" si="122"/>
        <v>353.38687618963036</v>
      </c>
      <c r="J267" s="429">
        <f t="shared" si="122"/>
        <v>345.11069460918634</v>
      </c>
      <c r="K267" s="429">
        <f t="shared" si="122"/>
        <v>339.53810268842187</v>
      </c>
      <c r="L267" s="429">
        <f t="shared" si="122"/>
        <v>335.95759520331916</v>
      </c>
      <c r="M267" s="429">
        <f t="shared" si="122"/>
        <v>333.22343955046517</v>
      </c>
      <c r="N267" s="312"/>
    </row>
    <row r="268" spans="1:14" ht="13.15">
      <c r="B268" s="323" t="str">
        <f t="shared" si="115"/>
        <v>45-49</v>
      </c>
      <c r="C268" s="429">
        <f t="shared" si="117"/>
        <v>403.85814529205203</v>
      </c>
      <c r="D268" s="429">
        <f t="shared" ref="D268:M268" si="123">D98-D234</f>
        <v>395.56190243214684</v>
      </c>
      <c r="E268" s="429">
        <f t="shared" si="123"/>
        <v>383.82878450659183</v>
      </c>
      <c r="F268" s="429">
        <f t="shared" si="123"/>
        <v>372.6845691569402</v>
      </c>
      <c r="G268" s="429">
        <f t="shared" si="123"/>
        <v>362.16509724823516</v>
      </c>
      <c r="H268" s="429">
        <f t="shared" si="123"/>
        <v>353.17190757776081</v>
      </c>
      <c r="I268" s="429">
        <f t="shared" si="123"/>
        <v>344.04005298125173</v>
      </c>
      <c r="J268" s="429">
        <f t="shared" si="123"/>
        <v>336.31359143185307</v>
      </c>
      <c r="K268" s="429">
        <f t="shared" si="123"/>
        <v>329.44493858327974</v>
      </c>
      <c r="L268" s="429">
        <f t="shared" si="123"/>
        <v>323.22688857606681</v>
      </c>
      <c r="M268" s="429">
        <f t="shared" si="123"/>
        <v>317.06951335353517</v>
      </c>
      <c r="N268" s="312"/>
    </row>
    <row r="269" spans="1:14" ht="13.15">
      <c r="B269" s="323" t="str">
        <f t="shared" si="115"/>
        <v>50-54</v>
      </c>
      <c r="C269" s="429">
        <f t="shared" si="117"/>
        <v>271.28287397445695</v>
      </c>
      <c r="D269" s="429">
        <f t="shared" ref="D269:M269" si="124">D99-D235</f>
        <v>277.44073613866556</v>
      </c>
      <c r="E269" s="429">
        <f t="shared" si="124"/>
        <v>277.97501373261736</v>
      </c>
      <c r="F269" s="429">
        <f t="shared" si="124"/>
        <v>277.20270275680701</v>
      </c>
      <c r="G269" s="429">
        <f t="shared" si="124"/>
        <v>275.67684630969779</v>
      </c>
      <c r="H269" s="429">
        <f t="shared" si="124"/>
        <v>274.20567193721433</v>
      </c>
      <c r="I269" s="429">
        <f t="shared" si="124"/>
        <v>271.57116169263077</v>
      </c>
      <c r="J269" s="429">
        <f t="shared" si="124"/>
        <v>268.90452151932982</v>
      </c>
      <c r="K269" s="429">
        <f t="shared" si="124"/>
        <v>265.84010827760409</v>
      </c>
      <c r="L269" s="429">
        <f t="shared" si="124"/>
        <v>262.30339131692187</v>
      </c>
      <c r="M269" s="429">
        <f t="shared" si="124"/>
        <v>257.97535860761445</v>
      </c>
      <c r="N269" s="312"/>
    </row>
    <row r="270" spans="1:14" ht="13.15">
      <c r="B270" s="323" t="str">
        <f t="shared" si="115"/>
        <v>55-59</v>
      </c>
      <c r="C270" s="429">
        <f t="shared" si="117"/>
        <v>126.52338683072281</v>
      </c>
      <c r="D270" s="429">
        <f t="shared" ref="D270:M270" si="125">D100-D236</f>
        <v>128.74418191400554</v>
      </c>
      <c r="E270" s="429">
        <f t="shared" si="125"/>
        <v>129.79414563314086</v>
      </c>
      <c r="F270" s="429">
        <f t="shared" si="125"/>
        <v>131.0728703600987</v>
      </c>
      <c r="G270" s="429">
        <f t="shared" si="125"/>
        <v>132.29898124292671</v>
      </c>
      <c r="H270" s="429">
        <f t="shared" si="125"/>
        <v>133.64284478604793</v>
      </c>
      <c r="I270" s="429">
        <f t="shared" si="125"/>
        <v>134.24270960188318</v>
      </c>
      <c r="J270" s="429">
        <f t="shared" si="125"/>
        <v>134.65712829499734</v>
      </c>
      <c r="K270" s="429">
        <f t="shared" si="125"/>
        <v>134.60195933167711</v>
      </c>
      <c r="L270" s="429">
        <f t="shared" si="125"/>
        <v>134.00145978205072</v>
      </c>
      <c r="M270" s="429">
        <f t="shared" si="125"/>
        <v>132.66812061920541</v>
      </c>
      <c r="N270" s="312"/>
    </row>
    <row r="271" spans="1:14" ht="13.15">
      <c r="B271" s="323" t="str">
        <f t="shared" si="115"/>
        <v>60-64</v>
      </c>
      <c r="C271" s="429">
        <f t="shared" si="117"/>
        <v>37.602725855416523</v>
      </c>
      <c r="D271" s="429">
        <f t="shared" ref="D271:M271" si="126">D101-D237</f>
        <v>40.278416530850414</v>
      </c>
      <c r="E271" s="429">
        <f t="shared" si="126"/>
        <v>41.430249445756573</v>
      </c>
      <c r="F271" s="429">
        <f t="shared" si="126"/>
        <v>42.427629711596516</v>
      </c>
      <c r="G271" s="429">
        <f t="shared" si="126"/>
        <v>43.369831940123973</v>
      </c>
      <c r="H271" s="429">
        <f t="shared" si="126"/>
        <v>44.394228512906501</v>
      </c>
      <c r="I271" s="429">
        <f t="shared" si="126"/>
        <v>45.112044498461756</v>
      </c>
      <c r="J271" s="429">
        <f t="shared" si="126"/>
        <v>45.771214778295374</v>
      </c>
      <c r="K271" s="429">
        <f t="shared" si="126"/>
        <v>46.219924413502525</v>
      </c>
      <c r="L271" s="429">
        <f t="shared" si="126"/>
        <v>46.409808314092942</v>
      </c>
      <c r="M271" s="429">
        <f t="shared" si="126"/>
        <v>46.24809875151702</v>
      </c>
      <c r="N271" s="312"/>
    </row>
    <row r="272" spans="1:14" ht="13.15">
      <c r="B272" s="323" t="str">
        <f t="shared" si="115"/>
        <v>65 plus</v>
      </c>
      <c r="C272" s="429">
        <f t="shared" si="117"/>
        <v>10.653310796433408</v>
      </c>
      <c r="D272" s="429">
        <f t="shared" ref="D272:M272" si="127">D102-D238</f>
        <v>13.396951067706574</v>
      </c>
      <c r="E272" s="429">
        <f t="shared" si="127"/>
        <v>15.311928086583249</v>
      </c>
      <c r="F272" s="429">
        <f t="shared" si="127"/>
        <v>16.819262545115482</v>
      </c>
      <c r="G272" s="429">
        <f t="shared" si="127"/>
        <v>18.037971553169172</v>
      </c>
      <c r="H272" s="429">
        <f t="shared" si="127"/>
        <v>19.109644166198947</v>
      </c>
      <c r="I272" s="429">
        <f t="shared" si="127"/>
        <v>19.944163995501206</v>
      </c>
      <c r="J272" s="429">
        <f t="shared" si="127"/>
        <v>20.667176170689487</v>
      </c>
      <c r="K272" s="429">
        <f t="shared" si="127"/>
        <v>21.245294637439184</v>
      </c>
      <c r="L272" s="429">
        <f t="shared" si="127"/>
        <v>21.665671827246598</v>
      </c>
      <c r="M272" s="429">
        <f t="shared" si="127"/>
        <v>21.889869644425165</v>
      </c>
      <c r="N272" s="312"/>
    </row>
    <row r="273" spans="1:14" ht="13.15">
      <c r="B273" s="323" t="str">
        <f t="shared" si="115"/>
        <v>Total</v>
      </c>
      <c r="C273" s="429">
        <f>SUM(C263:C272)</f>
        <v>2257.5196372368364</v>
      </c>
      <c r="D273" s="429">
        <f t="shared" ref="D273:M273" si="128">SUM(D263:D272)</f>
        <v>2264.8333243568713</v>
      </c>
      <c r="E273" s="429">
        <f t="shared" si="128"/>
        <v>2228.324737052837</v>
      </c>
      <c r="F273" s="429">
        <f t="shared" si="128"/>
        <v>2210.3671167668554</v>
      </c>
      <c r="G273" s="429">
        <f t="shared" si="128"/>
        <v>2209.6372664709356</v>
      </c>
      <c r="H273" s="429">
        <f t="shared" si="128"/>
        <v>2233.149882670391</v>
      </c>
      <c r="I273" s="429">
        <f t="shared" si="128"/>
        <v>2253.1158707798181</v>
      </c>
      <c r="J273" s="429">
        <f t="shared" si="128"/>
        <v>2284.5527043520219</v>
      </c>
      <c r="K273" s="429">
        <f t="shared" si="128"/>
        <v>2315.7012262126614</v>
      </c>
      <c r="L273" s="429">
        <f t="shared" si="128"/>
        <v>2340.9011573067946</v>
      </c>
      <c r="M273" s="429">
        <f t="shared" si="128"/>
        <v>2351.0242792619838</v>
      </c>
      <c r="N273" s="312"/>
    </row>
    <row r="274" spans="1:14">
      <c r="A274" s="1080">
        <f>SUM(C274:M274)</f>
        <v>0</v>
      </c>
      <c r="B274" s="1080"/>
      <c r="C274" s="1080">
        <f t="shared" ref="C274:M274" si="129">SUM(C263:C272)-C273</f>
        <v>0</v>
      </c>
      <c r="D274" s="1080">
        <f t="shared" si="129"/>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4" ht="15">
      <c r="B275" s="325"/>
      <c r="H275" s="312"/>
    </row>
    <row r="276" spans="1:14" ht="15">
      <c r="B276" s="325" t="s">
        <v>506</v>
      </c>
      <c r="H276" s="312"/>
    </row>
    <row r="277" spans="1:14" ht="15">
      <c r="B277" s="325"/>
      <c r="H277" s="312"/>
    </row>
    <row r="278" spans="1:14"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4" ht="13.15">
      <c r="B279" s="311" t="s">
        <v>535</v>
      </c>
      <c r="C279" s="429">
        <f>C223+C239</f>
        <v>519.70633131594968</v>
      </c>
      <c r="D279" s="429">
        <f t="shared" ref="D279:K279" si="131">D223+D239</f>
        <v>534.29827906136131</v>
      </c>
      <c r="E279" s="429">
        <f t="shared" si="131"/>
        <v>531.13987285053577</v>
      </c>
      <c r="F279" s="429">
        <f t="shared" si="131"/>
        <v>537.44249376548987</v>
      </c>
      <c r="G279" s="429">
        <f t="shared" si="131"/>
        <v>537.84833969291412</v>
      </c>
      <c r="H279" s="429">
        <f t="shared" si="131"/>
        <v>543.52195274000337</v>
      </c>
      <c r="I279" s="429">
        <f t="shared" si="131"/>
        <v>547.83816333705226</v>
      </c>
      <c r="J279" s="429">
        <f t="shared" si="131"/>
        <v>554.50549322780057</v>
      </c>
      <c r="K279" s="429">
        <f t="shared" si="131"/>
        <v>560.74976458479273</v>
      </c>
      <c r="L279" s="429">
        <f>L223+L239</f>
        <v>565.30705679070275</v>
      </c>
      <c r="M279" s="429">
        <f>M223+M239</f>
        <v>566.10275789190928</v>
      </c>
    </row>
    <row r="280" spans="1:14" ht="13.15">
      <c r="B280" s="311" t="s">
        <v>536</v>
      </c>
      <c r="C280" s="429">
        <f>C155+C171</f>
        <v>140.09044856467114</v>
      </c>
      <c r="D280" s="429">
        <f t="shared" ref="D280:M280" si="132">D155+D171</f>
        <v>141.19040782092554</v>
      </c>
      <c r="E280" s="429">
        <f t="shared" si="132"/>
        <v>139.59031596177508</v>
      </c>
      <c r="F280" s="429">
        <f t="shared" si="132"/>
        <v>138.12659099025873</v>
      </c>
      <c r="G280" s="429">
        <f t="shared" si="132"/>
        <v>136.79731508191375</v>
      </c>
      <c r="H280" s="429">
        <f t="shared" si="132"/>
        <v>136.1696623869897</v>
      </c>
      <c r="I280" s="429">
        <f t="shared" si="132"/>
        <v>135.29322931300035</v>
      </c>
      <c r="J280" s="429">
        <f t="shared" si="132"/>
        <v>134.75383089310435</v>
      </c>
      <c r="K280" s="429">
        <f t="shared" si="132"/>
        <v>134.1461423180462</v>
      </c>
      <c r="L280" s="429">
        <f t="shared" si="132"/>
        <v>133.2903128278318</v>
      </c>
      <c r="M280" s="429">
        <f t="shared" si="132"/>
        <v>131.88383701653186</v>
      </c>
    </row>
    <row r="281" spans="1:14" ht="13.15">
      <c r="B281" s="311" t="s">
        <v>537</v>
      </c>
      <c r="C281" s="429">
        <f>C189+C205</f>
        <v>2.3216620541884208</v>
      </c>
      <c r="D281" s="429">
        <f t="shared" ref="D281:M281" si="133">D189+D205</f>
        <v>2.2997333630675403</v>
      </c>
      <c r="E281" s="429">
        <f t="shared" si="133"/>
        <v>2.2427316742262464</v>
      </c>
      <c r="F281" s="429">
        <f t="shared" si="133"/>
        <v>2.2007365222651032</v>
      </c>
      <c r="G281" s="429">
        <f t="shared" si="133"/>
        <v>2.1690206117591284</v>
      </c>
      <c r="H281" s="429">
        <f t="shared" si="133"/>
        <v>2.157942620527272</v>
      </c>
      <c r="I281" s="429">
        <f t="shared" si="133"/>
        <v>2.1469351129311329</v>
      </c>
      <c r="J281" s="429">
        <f t="shared" si="133"/>
        <v>2.1472236163015643</v>
      </c>
      <c r="K281" s="429">
        <f t="shared" si="133"/>
        <v>2.1501163171233708</v>
      </c>
      <c r="L281" s="429">
        <f t="shared" si="133"/>
        <v>2.1514049707279295</v>
      </c>
      <c r="M281" s="429">
        <f t="shared" si="133"/>
        <v>2.1442135084894725</v>
      </c>
    </row>
    <row r="282" spans="1:14" ht="13.15">
      <c r="B282" s="311" t="s">
        <v>538</v>
      </c>
      <c r="C282" s="429">
        <f>C121+C137</f>
        <v>377.29422069709017</v>
      </c>
      <c r="D282" s="429">
        <f t="shared" ref="D282:M282" si="134">D121+D137</f>
        <v>390.80813787736827</v>
      </c>
      <c r="E282" s="429">
        <f t="shared" si="134"/>
        <v>389.30682521453446</v>
      </c>
      <c r="F282" s="429">
        <f t="shared" si="134"/>
        <v>397.11516625296605</v>
      </c>
      <c r="G282" s="429">
        <f t="shared" si="134"/>
        <v>398.88200399924108</v>
      </c>
      <c r="H282" s="429">
        <f t="shared" si="134"/>
        <v>405.19434773248634</v>
      </c>
      <c r="I282" s="429">
        <f t="shared" si="134"/>
        <v>410.39799891112079</v>
      </c>
      <c r="J282" s="429">
        <f t="shared" si="134"/>
        <v>417.60443871839459</v>
      </c>
      <c r="K282" s="429">
        <f t="shared" si="134"/>
        <v>424.45350594962326</v>
      </c>
      <c r="L282" s="429">
        <f t="shared" si="134"/>
        <v>429.86533899214305</v>
      </c>
      <c r="M282" s="429">
        <f t="shared" si="134"/>
        <v>432.07470736688788</v>
      </c>
    </row>
    <row r="283" spans="1:14">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4" ht="15">
      <c r="B284" s="325"/>
      <c r="H284" s="312"/>
    </row>
    <row r="285" spans="1:14" ht="15">
      <c r="B285" s="325" t="s">
        <v>265</v>
      </c>
      <c r="F285" s="349"/>
      <c r="G285" s="349" t="s">
        <v>266</v>
      </c>
      <c r="H285" s="312"/>
    </row>
    <row r="286" spans="1:14" ht="15">
      <c r="B286" s="325"/>
      <c r="H286" s="312"/>
    </row>
    <row r="287" spans="1:14" ht="15">
      <c r="B287" s="325" t="s">
        <v>211</v>
      </c>
      <c r="H287" s="312"/>
    </row>
    <row r="288" spans="1:14" ht="15">
      <c r="B288" s="325"/>
      <c r="H288" s="312"/>
    </row>
    <row r="289" spans="2:14"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4"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4" ht="15">
      <c r="B291" s="325"/>
      <c r="C291" s="312"/>
      <c r="D291" s="312"/>
      <c r="E291" s="312"/>
      <c r="F291" s="312"/>
      <c r="G291" s="312"/>
      <c r="H291" s="312"/>
      <c r="I291" s="312"/>
      <c r="J291" s="312"/>
      <c r="K291" s="312"/>
      <c r="L291" s="312"/>
      <c r="M291" s="312"/>
    </row>
    <row r="292" spans="2:14" ht="15">
      <c r="B292" s="325" t="s">
        <v>263</v>
      </c>
      <c r="H292" s="312"/>
    </row>
    <row r="293" spans="2:14"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4" ht="13.15">
      <c r="B294" s="348" t="s">
        <v>267</v>
      </c>
      <c r="C294" s="429">
        <f>C36-C15+C279-C290</f>
        <v>537.19134623691116</v>
      </c>
      <c r="D294" s="429">
        <f t="shared" ref="D294:M294" si="139">D36-D15+D279-D290</f>
        <v>455.23281939495416</v>
      </c>
      <c r="E294" s="429">
        <f t="shared" si="139"/>
        <v>493.31371591553693</v>
      </c>
      <c r="F294" s="429">
        <f t="shared" si="139"/>
        <v>529.78219153826512</v>
      </c>
      <c r="G294" s="429">
        <f t="shared" si="139"/>
        <v>583.87872620732014</v>
      </c>
      <c r="H294" s="429">
        <f t="shared" si="139"/>
        <v>583.51741675277231</v>
      </c>
      <c r="I294" s="429">
        <f t="shared" si="139"/>
        <v>613.26040710808275</v>
      </c>
      <c r="J294" s="429">
        <f t="shared" si="139"/>
        <v>619.94088692988021</v>
      </c>
      <c r="K294" s="429">
        <f t="shared" si="139"/>
        <v>613.9271001693844</v>
      </c>
      <c r="L294" s="429">
        <f t="shared" si="139"/>
        <v>586.71042191962192</v>
      </c>
      <c r="M294" s="429">
        <f t="shared" si="139"/>
        <v>604.01420243469511</v>
      </c>
    </row>
    <row r="295" spans="2:14" ht="12.75" customHeight="1">
      <c r="B295" s="1469" t="s">
        <v>264</v>
      </c>
      <c r="C295" s="1469"/>
      <c r="D295" s="1469"/>
      <c r="E295" s="1469"/>
      <c r="F295" s="1469"/>
      <c r="G295" s="1469"/>
      <c r="H295" s="1469"/>
      <c r="I295" s="1469"/>
      <c r="J295" s="1469"/>
      <c r="K295" s="1469"/>
      <c r="L295" s="1469"/>
      <c r="M295" s="1469"/>
    </row>
    <row r="296" spans="2:14" ht="13.15">
      <c r="B296" s="311" t="s">
        <v>414</v>
      </c>
      <c r="C296" s="271">
        <f>IF(C294&lt;0,0,C294)</f>
        <v>537.19134623691116</v>
      </c>
      <c r="D296" s="271">
        <f t="shared" ref="D296:M296" si="140">IF(D294&lt;0,0,D294)</f>
        <v>455.23281939495416</v>
      </c>
      <c r="E296" s="271">
        <f t="shared" si="140"/>
        <v>493.31371591553693</v>
      </c>
      <c r="F296" s="271">
        <f t="shared" si="140"/>
        <v>529.78219153826512</v>
      </c>
      <c r="G296" s="271">
        <f t="shared" si="140"/>
        <v>583.87872620732014</v>
      </c>
      <c r="H296" s="271">
        <f t="shared" si="140"/>
        <v>583.51741675277231</v>
      </c>
      <c r="I296" s="271">
        <f t="shared" si="140"/>
        <v>613.26040710808275</v>
      </c>
      <c r="J296" s="271">
        <f t="shared" si="140"/>
        <v>619.94088692988021</v>
      </c>
      <c r="K296" s="271">
        <f t="shared" si="140"/>
        <v>613.9271001693844</v>
      </c>
      <c r="L296" s="271">
        <f t="shared" si="140"/>
        <v>586.71042191962192</v>
      </c>
      <c r="M296" s="271">
        <f t="shared" si="140"/>
        <v>604.01420243469511</v>
      </c>
    </row>
    <row r="297" spans="2:14" ht="15">
      <c r="B297" s="325"/>
      <c r="H297" s="312"/>
    </row>
    <row r="298" spans="2:14" ht="15">
      <c r="B298" s="325" t="s">
        <v>174</v>
      </c>
      <c r="H298" s="312"/>
    </row>
    <row r="299" spans="2:14" ht="15">
      <c r="B299" s="325"/>
      <c r="H299" s="312"/>
    </row>
    <row r="300" spans="2:14" ht="13.15">
      <c r="B300" s="326" t="s">
        <v>46</v>
      </c>
      <c r="H300" s="310"/>
    </row>
    <row r="301" spans="2:14">
      <c r="H301" s="310"/>
    </row>
    <row r="302" spans="2:14"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4" ht="13.15">
      <c r="B303" s="323" t="str">
        <f t="shared" si="141"/>
        <v>20-24</v>
      </c>
      <c r="C303" s="429">
        <f>C$296*Entrant_age_breakdowns!$K76*$G$31</f>
        <v>60.625742448991183</v>
      </c>
      <c r="D303" s="429">
        <f>D$296*Entrant_age_breakdowns!$K76*$G$31</f>
        <v>51.376158339667334</v>
      </c>
      <c r="E303" s="429">
        <f>E$296*Entrant_age_breakdowns!$K76*$G$31</f>
        <v>55.673849731861438</v>
      </c>
      <c r="F303" s="429">
        <f>F$296*Entrant_age_breakdowns!$K76*$G$31</f>
        <v>59.789568322822831</v>
      </c>
      <c r="G303" s="429">
        <f>G$296*Entrant_age_breakdowns!$K76*$G$31</f>
        <v>65.894734761566369</v>
      </c>
      <c r="H303" s="429">
        <f>H$296*Entrant_age_breakdowns!$K76*$G$31</f>
        <v>65.853958501693157</v>
      </c>
      <c r="I303" s="429">
        <f>I$296*Entrant_age_breakdowns!$K76*$G$31</f>
        <v>69.210659769454523</v>
      </c>
      <c r="J303" s="429">
        <f>J$296*Entrant_age_breakdowns!$K76*$G$31</f>
        <v>69.964597918214935</v>
      </c>
      <c r="K303" s="429">
        <f>K$296*Entrant_age_breakdowns!$K76*$G$31</f>
        <v>69.285900672179665</v>
      </c>
      <c r="L303" s="429">
        <f>L$296*Entrant_age_breakdowns!$K76*$G$31</f>
        <v>66.214311121369107</v>
      </c>
      <c r="M303" s="429">
        <f>M$296*Entrant_age_breakdowns!$K76*$G$31</f>
        <v>68.167161903961656</v>
      </c>
      <c r="N303" s="312"/>
    </row>
    <row r="304" spans="2:14" ht="13.15">
      <c r="B304" s="323" t="str">
        <f t="shared" si="141"/>
        <v>25-29</v>
      </c>
      <c r="C304" s="429">
        <f>C$296*Entrant_age_breakdowns!$K77*$G$31</f>
        <v>65.82336026519252</v>
      </c>
      <c r="D304" s="429">
        <f>D$296*Entrant_age_breakdowns!$K77*$G$31</f>
        <v>55.780782928618329</v>
      </c>
      <c r="E304" s="429">
        <f>E$296*Entrant_age_breakdowns!$K77*$G$31</f>
        <v>60.446927661691475</v>
      </c>
      <c r="F304" s="429">
        <f>F$296*Entrant_age_breakdowns!$K77*$G$31</f>
        <v>64.915498546261489</v>
      </c>
      <c r="G304" s="429">
        <f>G$296*Entrant_age_breakdowns!$K77*$G$31</f>
        <v>71.544078316884409</v>
      </c>
      <c r="H304" s="429">
        <f>H$296*Entrant_age_breakdowns!$K77*$G$31</f>
        <v>71.499806191950668</v>
      </c>
      <c r="I304" s="429">
        <f>I$296*Entrant_age_breakdowns!$K77*$G$31</f>
        <v>75.144287033342195</v>
      </c>
      <c r="J304" s="429">
        <f>J$296*Entrant_age_breakdowns!$K77*$G$31</f>
        <v>75.96286244996962</v>
      </c>
      <c r="K304" s="429">
        <f>K$296*Entrant_age_breakdowns!$K77*$G$31</f>
        <v>75.225978553259225</v>
      </c>
      <c r="L304" s="429">
        <f>L$296*Entrant_age_breakdowns!$K77*$G$31</f>
        <v>71.89105286950506</v>
      </c>
      <c r="M304" s="429">
        <f>M$296*Entrant_age_breakdowns!$K77*$G$31</f>
        <v>74.011327119587946</v>
      </c>
      <c r="N304" s="312"/>
    </row>
    <row r="305" spans="1:14" ht="13.15">
      <c r="B305" s="323" t="str">
        <f t="shared" si="141"/>
        <v>30-34</v>
      </c>
      <c r="C305" s="429">
        <f>C$296*Entrant_age_breakdowns!$K78*$G$31</f>
        <v>33.849653670016934</v>
      </c>
      <c r="D305" s="429">
        <f>D$296*Entrant_age_breakdowns!$K78*$G$31</f>
        <v>28.685259700644377</v>
      </c>
      <c r="E305" s="429">
        <f>E$296*Entrant_age_breakdowns!$K78*$G$31</f>
        <v>31.084823967074307</v>
      </c>
      <c r="F305" s="429">
        <f>F$296*Entrant_age_breakdowns!$K78*$G$31</f>
        <v>33.382785909965307</v>
      </c>
      <c r="G305" s="429">
        <f>G$296*Entrant_age_breakdowns!$K78*$G$31</f>
        <v>36.791532115806092</v>
      </c>
      <c r="H305" s="429">
        <f>H$296*Entrant_age_breakdowns!$K78*$G$31</f>
        <v>36.76876518184519</v>
      </c>
      <c r="I305" s="429">
        <f>I$296*Entrant_age_breakdowns!$K78*$G$31</f>
        <v>38.642938937045443</v>
      </c>
      <c r="J305" s="429">
        <f>J$296*Entrant_age_breakdowns!$K78*$G$31</f>
        <v>39.063891228815336</v>
      </c>
      <c r="K305" s="429">
        <f>K$296*Entrant_age_breakdowns!$K78*$G$31</f>
        <v>38.684948789563272</v>
      </c>
      <c r="L305" s="429">
        <f>L$296*Entrant_age_breakdowns!$K78*$G$31</f>
        <v>36.969963730223832</v>
      </c>
      <c r="M305" s="429">
        <f>M$296*Entrant_age_breakdowns!$K78*$G$31</f>
        <v>38.060314462268011</v>
      </c>
      <c r="N305" s="312"/>
    </row>
    <row r="306" spans="1:14" ht="13.15">
      <c r="B306" s="323" t="str">
        <f t="shared" si="141"/>
        <v>35-39</v>
      </c>
      <c r="C306" s="429">
        <f>C$296*Entrant_age_breakdowns!$K79*$G$31</f>
        <v>25.662936114220848</v>
      </c>
      <c r="D306" s="429">
        <f>D$296*Entrant_age_breakdowns!$K79*$G$31</f>
        <v>21.747578108000834</v>
      </c>
      <c r="E306" s="429">
        <f>E$296*Entrant_age_breakdowns!$K79*$G$31</f>
        <v>23.566795080548594</v>
      </c>
      <c r="F306" s="429">
        <f>F$296*Entrant_age_breakdowns!$K79*$G$31</f>
        <v>25.308982788234324</v>
      </c>
      <c r="G306" s="429">
        <f>G$296*Entrant_age_breakdowns!$K79*$G$31</f>
        <v>27.89330571699654</v>
      </c>
      <c r="H306" s="429">
        <f>H$296*Entrant_age_breakdowns!$K79*$G$31</f>
        <v>27.876045086283707</v>
      </c>
      <c r="I306" s="429">
        <f>I$296*Entrant_age_breakdowns!$K79*$G$31</f>
        <v>29.296940018194228</v>
      </c>
      <c r="J306" s="429">
        <f>J$296*Entrant_age_breakdowns!$K79*$G$31</f>
        <v>29.616082774458068</v>
      </c>
      <c r="K306" s="429">
        <f>K$296*Entrant_age_breakdowns!$K79*$G$31</f>
        <v>29.328789565957482</v>
      </c>
      <c r="L306" s="429">
        <f>L$296*Entrant_age_breakdowns!$K79*$G$31</f>
        <v>28.028582702876474</v>
      </c>
      <c r="M306" s="429">
        <f>M$296*Entrant_age_breakdowns!$K79*$G$31</f>
        <v>28.855226350439963</v>
      </c>
      <c r="N306" s="312"/>
    </row>
    <row r="307" spans="1:14" ht="13.15">
      <c r="B307" s="323" t="str">
        <f t="shared" si="141"/>
        <v>40-44</v>
      </c>
      <c r="C307" s="429">
        <f>C$296*Entrant_age_breakdowns!$K80*$G$31</f>
        <v>20.943930745257525</v>
      </c>
      <c r="D307" s="429">
        <f>D$296*Entrant_age_breakdowns!$K80*$G$31</f>
        <v>17.74854473953387</v>
      </c>
      <c r="E307" s="429">
        <f>E$296*Entrant_age_breakdowns!$K80*$G$31</f>
        <v>19.23323667478456</v>
      </c>
      <c r="F307" s="429">
        <f>F$296*Entrant_age_breakdowns!$K80*$G$31</f>
        <v>20.655063800589907</v>
      </c>
      <c r="G307" s="429">
        <f>G$296*Entrant_age_breakdowns!$K80*$G$31</f>
        <v>22.764170888043694</v>
      </c>
      <c r="H307" s="429">
        <f>H$296*Entrant_age_breakdowns!$K80*$G$31</f>
        <v>22.750084212510544</v>
      </c>
      <c r="I307" s="429">
        <f>I$296*Entrant_age_breakdowns!$K80*$G$31</f>
        <v>23.909699188667958</v>
      </c>
      <c r="J307" s="429">
        <f>J$296*Entrant_age_breakdowns!$K80*$G$31</f>
        <v>24.170156673161966</v>
      </c>
      <c r="K307" s="429">
        <f>K$296*Entrant_age_breakdowns!$K80*$G$31</f>
        <v>23.935692111677714</v>
      </c>
      <c r="L307" s="429">
        <f>L$296*Entrant_age_breakdowns!$K80*$G$31</f>
        <v>22.874572589980151</v>
      </c>
      <c r="M307" s="429">
        <f>M$296*Entrant_age_breakdowns!$K80*$G$31</f>
        <v>23.549209631841581</v>
      </c>
      <c r="N307" s="312"/>
    </row>
    <row r="308" spans="1:14" ht="13.15">
      <c r="B308" s="323" t="str">
        <f t="shared" si="141"/>
        <v>45-49</v>
      </c>
      <c r="C308" s="429">
        <f>C$296*Entrant_age_breakdowns!$K81*$G$31</f>
        <v>18.734838460503443</v>
      </c>
      <c r="D308" s="429">
        <f>D$296*Entrant_age_breakdowns!$K81*$G$31</f>
        <v>15.876490552256007</v>
      </c>
      <c r="E308" s="429">
        <f>E$296*Entrant_age_breakdowns!$K81*$G$31</f>
        <v>17.204582394654423</v>
      </c>
      <c r="F308" s="429">
        <f>F$296*Entrant_age_breakdowns!$K81*$G$31</f>
        <v>18.476440187001106</v>
      </c>
      <c r="G308" s="429">
        <f>G$296*Entrant_age_breakdowns!$K81*$G$31</f>
        <v>20.363086063554007</v>
      </c>
      <c r="H308" s="429">
        <f>H$296*Entrant_age_breakdowns!$K81*$G$31</f>
        <v>20.350485201100387</v>
      </c>
      <c r="I308" s="429">
        <f>I$296*Entrant_age_breakdowns!$K81*$G$31</f>
        <v>21.387788060765786</v>
      </c>
      <c r="J308" s="429">
        <f>J$296*Entrant_age_breakdowns!$K81*$G$31</f>
        <v>21.620773404213278</v>
      </c>
      <c r="K308" s="429">
        <f>K$296*Entrant_age_breakdowns!$K81*$G$31</f>
        <v>21.411039341512808</v>
      </c>
      <c r="L308" s="429">
        <f>L$296*Entrant_age_breakdowns!$K81*$G$31</f>
        <v>20.461842981570104</v>
      </c>
      <c r="M308" s="429">
        <f>M$296*Entrant_age_breakdowns!$K81*$G$31</f>
        <v>21.065321676781494</v>
      </c>
      <c r="N308" s="312"/>
    </row>
    <row r="309" spans="1:14" ht="13.15">
      <c r="B309" s="323" t="str">
        <f t="shared" si="141"/>
        <v>50-54</v>
      </c>
      <c r="C309" s="429">
        <f>C$296*Entrant_age_breakdowns!$K82*$G$31</f>
        <v>13.584923721264241</v>
      </c>
      <c r="D309" s="429">
        <f>D$296*Entrant_age_breakdowns!$K82*$G$31</f>
        <v>11.512291049024313</v>
      </c>
      <c r="E309" s="429">
        <f>E$296*Entrant_age_breakdowns!$K82*$G$31</f>
        <v>12.475311168565337</v>
      </c>
      <c r="F309" s="429">
        <f>F$296*Entrant_age_breakdowns!$K82*$G$31</f>
        <v>13.397555100892305</v>
      </c>
      <c r="G309" s="429">
        <f>G$296*Entrant_age_breakdowns!$K82*$G$31</f>
        <v>14.76559146672709</v>
      </c>
      <c r="H309" s="429">
        <f>H$296*Entrant_age_breakdowns!$K82*$G$31</f>
        <v>14.756454384727933</v>
      </c>
      <c r="I309" s="429">
        <f>I$296*Entrant_age_breakdowns!$K82*$G$31</f>
        <v>15.50861887518306</v>
      </c>
      <c r="J309" s="429">
        <f>J$296*Entrant_age_breakdowns!$K82*$G$31</f>
        <v>15.677560183408341</v>
      </c>
      <c r="K309" s="429">
        <f>K$296*Entrant_age_breakdowns!$K82*$G$31</f>
        <v>15.525478741684493</v>
      </c>
      <c r="L309" s="429">
        <f>L$296*Entrant_age_breakdowns!$K82*$G$31</f>
        <v>14.837201649063283</v>
      </c>
      <c r="M309" s="429">
        <f>M$296*Entrant_age_breakdowns!$K82*$G$31</f>
        <v>15.27479346813011</v>
      </c>
      <c r="N309" s="312"/>
    </row>
    <row r="310" spans="1:14" ht="13.15">
      <c r="B310" s="323" t="str">
        <f t="shared" si="141"/>
        <v>55-59</v>
      </c>
      <c r="C310" s="429">
        <f>C$296*Entrant_age_breakdowns!$K83*$G$31</f>
        <v>8.2676752273887004</v>
      </c>
      <c r="D310" s="429">
        <f>D$296*Entrant_age_breakdowns!$K83*$G$31</f>
        <v>7.0062876663432139</v>
      </c>
      <c r="E310" s="429">
        <f>E$296*Entrant_age_breakdowns!$K83*$G$31</f>
        <v>7.5923739594405788</v>
      </c>
      <c r="F310" s="429">
        <f>F$296*Entrant_age_breakdowns!$K83*$G$31</f>
        <v>8.1536441932199732</v>
      </c>
      <c r="G310" s="429">
        <f>G$296*Entrant_age_breakdowns!$K83*$G$31</f>
        <v>8.9862201137071089</v>
      </c>
      <c r="H310" s="429">
        <f>H$296*Entrant_age_breakdowns!$K83*$G$31</f>
        <v>8.980659359149703</v>
      </c>
      <c r="I310" s="429">
        <f>I$296*Entrant_age_breakdowns!$K83*$G$31</f>
        <v>9.4384206136294289</v>
      </c>
      <c r="J310" s="429">
        <f>J$296*Entrant_age_breakdowns!$K83*$G$31</f>
        <v>9.5412369339529999</v>
      </c>
      <c r="K310" s="429">
        <f>K$296*Entrant_age_breakdowns!$K83*$G$31</f>
        <v>9.4486813926717712</v>
      </c>
      <c r="L310" s="429">
        <f>L$296*Entrant_age_breakdowns!$K83*$G$31</f>
        <v>9.0298014942637792</v>
      </c>
      <c r="M310" s="429">
        <f>M$296*Entrant_age_breakdowns!$K83*$G$31</f>
        <v>9.2961163530320903</v>
      </c>
      <c r="N310" s="312"/>
    </row>
    <row r="311" spans="1:14" ht="13.15">
      <c r="B311" s="323" t="str">
        <f t="shared" si="141"/>
        <v>60-64</v>
      </c>
      <c r="C311" s="429">
        <f>C$296*Entrant_age_breakdowns!$K84*$G$31</f>
        <v>3.9854630251651177</v>
      </c>
      <c r="D311" s="429">
        <f>D$296*Entrant_age_breakdowns!$K84*$G$31</f>
        <v>3.3774065465680723</v>
      </c>
      <c r="E311" s="429">
        <f>E$296*Entrant_age_breakdowns!$K84*$G$31</f>
        <v>3.6599315837100295</v>
      </c>
      <c r="F311" s="429">
        <f>F$296*Entrant_age_breakdowns!$K84*$G$31</f>
        <v>3.9304939488647719</v>
      </c>
      <c r="G311" s="429">
        <f>G$296*Entrant_age_breakdowns!$K84*$G$31</f>
        <v>4.331840210719851</v>
      </c>
      <c r="H311" s="429">
        <f>H$296*Entrant_age_breakdowns!$K84*$G$31</f>
        <v>4.3291596286854785</v>
      </c>
      <c r="I311" s="429">
        <f>I$296*Entrant_age_breakdowns!$K84*$G$31</f>
        <v>4.5498251125010984</v>
      </c>
      <c r="J311" s="429">
        <f>J$296*Entrant_age_breakdowns!$K84*$G$31</f>
        <v>4.5993880950521868</v>
      </c>
      <c r="K311" s="429">
        <f>K$296*Entrant_age_breakdowns!$K84*$G$31</f>
        <v>4.5547713584962457</v>
      </c>
      <c r="L311" s="429">
        <f>L$296*Entrant_age_breakdowns!$K84*$G$31</f>
        <v>4.3528487743144701</v>
      </c>
      <c r="M311" s="429">
        <f>M$296*Entrant_age_breakdowns!$K84*$G$31</f>
        <v>4.4812268241871918</v>
      </c>
      <c r="N311" s="312"/>
    </row>
    <row r="312" spans="1:14" ht="13.15">
      <c r="B312" s="323" t="str">
        <f t="shared" si="141"/>
        <v>65 plus</v>
      </c>
      <c r="C312" s="429">
        <f>C$296*Entrant_age_breakdowns!$K85*$G$31</f>
        <v>1.233554978034376</v>
      </c>
      <c r="D312" s="429">
        <f>D$296*Entrant_age_breakdowns!$K85*$G$31</f>
        <v>1.0453532330016608</v>
      </c>
      <c r="E312" s="429">
        <f>E$296*Entrant_age_breakdowns!$K85*$G$31</f>
        <v>1.1327985721718492</v>
      </c>
      <c r="F312" s="429">
        <f>F$296*Entrant_age_breakdowns!$K85*$G$31</f>
        <v>1.2165413017613578</v>
      </c>
      <c r="G312" s="429">
        <f>G$296*Entrant_age_breakdowns!$K85*$G$31</f>
        <v>1.3407634250380651</v>
      </c>
      <c r="H312" s="429">
        <f>H$296*Entrant_age_breakdowns!$K85*$G$31</f>
        <v>1.33993374846306</v>
      </c>
      <c r="I312" s="429">
        <f>I$296*Entrant_age_breakdowns!$K85*$G$31</f>
        <v>1.4082327150630187</v>
      </c>
      <c r="J312" s="429">
        <f>J$296*Entrant_age_breakdowns!$K85*$G$31</f>
        <v>1.423573131839208</v>
      </c>
      <c r="K312" s="429">
        <f>K$296*Entrant_age_breakdowns!$K85*$G$31</f>
        <v>1.4097636454295457</v>
      </c>
      <c r="L312" s="429">
        <f>L$296*Entrant_age_breakdowns!$K85*$G$31</f>
        <v>1.3472658610260195</v>
      </c>
      <c r="M312" s="429">
        <f>M$296*Entrant_age_breakdowns!$K85*$G$31</f>
        <v>1.3870006124189973</v>
      </c>
      <c r="N312" s="312"/>
    </row>
    <row r="313" spans="1:14" ht="13.15">
      <c r="B313" s="323" t="str">
        <f t="shared" si="141"/>
        <v>Total</v>
      </c>
      <c r="C313" s="429">
        <f t="shared" ref="C313:M313" si="143">SUM(C303:C312)</f>
        <v>252.71207865603492</v>
      </c>
      <c r="D313" s="429">
        <f t="shared" si="143"/>
        <v>214.15615286365795</v>
      </c>
      <c r="E313" s="429">
        <f t="shared" si="143"/>
        <v>232.07063079450256</v>
      </c>
      <c r="F313" s="429">
        <f t="shared" si="143"/>
        <v>249.2265740996134</v>
      </c>
      <c r="G313" s="429">
        <f t="shared" si="143"/>
        <v>274.67532307904327</v>
      </c>
      <c r="H313" s="429">
        <f t="shared" si="143"/>
        <v>274.50535149640984</v>
      </c>
      <c r="I313" s="429">
        <f t="shared" si="143"/>
        <v>288.49741032384674</v>
      </c>
      <c r="J313" s="429">
        <f t="shared" si="143"/>
        <v>291.64012279308588</v>
      </c>
      <c r="K313" s="429">
        <f t="shared" si="143"/>
        <v>288.81104417243222</v>
      </c>
      <c r="L313" s="429">
        <f t="shared" si="143"/>
        <v>276.00744377419227</v>
      </c>
      <c r="M313" s="429">
        <f t="shared" si="143"/>
        <v>284.14769840264916</v>
      </c>
      <c r="N313" s="312"/>
    </row>
    <row r="314" spans="1:14">
      <c r="A314" s="1080">
        <f>SUM(C314:M314)</f>
        <v>0</v>
      </c>
      <c r="B314" s="1080"/>
      <c r="C314" s="1080">
        <f t="shared" ref="C314:M314" si="144">SUM(C303:C312)-C313</f>
        <v>0</v>
      </c>
      <c r="D314" s="1080">
        <f t="shared" si="144"/>
        <v>0</v>
      </c>
      <c r="E314" s="1080">
        <f t="shared" si="144"/>
        <v>0</v>
      </c>
      <c r="F314" s="1080">
        <f t="shared" si="144"/>
        <v>0</v>
      </c>
      <c r="G314" s="1080">
        <f t="shared" si="144"/>
        <v>0</v>
      </c>
      <c r="H314" s="1080">
        <f t="shared" si="144"/>
        <v>0</v>
      </c>
      <c r="I314" s="1080">
        <f t="shared" si="144"/>
        <v>0</v>
      </c>
      <c r="J314" s="1080">
        <f t="shared" si="144"/>
        <v>0</v>
      </c>
      <c r="K314" s="1080">
        <f t="shared" si="144"/>
        <v>0</v>
      </c>
      <c r="L314" s="1080">
        <f t="shared" si="144"/>
        <v>0</v>
      </c>
      <c r="M314" s="1080">
        <f t="shared" si="144"/>
        <v>0</v>
      </c>
    </row>
    <row r="316" spans="1:14" ht="13.15">
      <c r="B316" s="326" t="s">
        <v>47</v>
      </c>
      <c r="H316" s="310"/>
    </row>
    <row r="317" spans="1:14">
      <c r="H317" s="310"/>
    </row>
    <row r="318" spans="1:14" ht="13.15">
      <c r="B318" s="323" t="str">
        <f t="shared" ref="B318:B329" si="145">B302</f>
        <v>Age group</v>
      </c>
      <c r="C318" s="323" t="str">
        <f>C293</f>
        <v>2019/20</v>
      </c>
      <c r="D318" s="323" t="str">
        <f t="shared" ref="D318:M318" si="146">D302</f>
        <v>2020/21</v>
      </c>
      <c r="E318" s="323" t="str">
        <f t="shared" si="146"/>
        <v>2021/22</v>
      </c>
      <c r="F318" s="323" t="str">
        <f t="shared" si="146"/>
        <v>2022/23</v>
      </c>
      <c r="G318" s="323" t="str">
        <f t="shared" si="146"/>
        <v>2023/24</v>
      </c>
      <c r="H318" s="323" t="str">
        <f t="shared" si="146"/>
        <v>2024/25</v>
      </c>
      <c r="I318" s="323" t="str">
        <f t="shared" si="146"/>
        <v>2025/26</v>
      </c>
      <c r="J318" s="323" t="str">
        <f t="shared" si="146"/>
        <v>2026/27</v>
      </c>
      <c r="K318" s="323" t="str">
        <f t="shared" si="146"/>
        <v>2027/28</v>
      </c>
      <c r="L318" s="323" t="str">
        <f t="shared" si="146"/>
        <v>2028/29</v>
      </c>
      <c r="M318" s="323" t="str">
        <f t="shared" si="146"/>
        <v>2029/30</v>
      </c>
    </row>
    <row r="319" spans="1:14" ht="13.15">
      <c r="B319" s="323" t="str">
        <f t="shared" si="145"/>
        <v>20-24</v>
      </c>
      <c r="C319" s="429">
        <f>C$296*Entrant_age_breakdowns!$K76*$H$31</f>
        <v>68.246705500413924</v>
      </c>
      <c r="D319" s="429">
        <f>D$296*Entrant_age_breakdowns!$K76*$H$31</f>
        <v>57.834401795573484</v>
      </c>
      <c r="E319" s="429">
        <f>E$296*Entrant_age_breakdowns!$K76*$H$31</f>
        <v>62.672334774646068</v>
      </c>
      <c r="F319" s="429">
        <f>F$296*Entrant_age_breakdowns!$K76*$H$31</f>
        <v>67.3054200492099</v>
      </c>
      <c r="G319" s="429">
        <f>G$296*Entrant_age_breakdowns!$K76*$H$31</f>
        <v>74.178036847701165</v>
      </c>
      <c r="H319" s="429">
        <f>H$296*Entrant_age_breakdowns!$K76*$H$31</f>
        <v>74.132134805325066</v>
      </c>
      <c r="I319" s="429">
        <f>I$296*Entrant_age_breakdowns!$K76*$H$31</f>
        <v>77.910790432784324</v>
      </c>
      <c r="J319" s="429">
        <f>J$296*Entrant_age_breakdowns!$K76*$H$31</f>
        <v>78.759502427483127</v>
      </c>
      <c r="K319" s="429">
        <f>K$296*Entrant_age_breakdowns!$K76*$H$31</f>
        <v>77.995489498271041</v>
      </c>
      <c r="L319" s="429">
        <f>L$296*Entrant_age_breakdowns!$K76*$H$31</f>
        <v>74.537785575408734</v>
      </c>
      <c r="M319" s="429">
        <f>M$296*Entrant_age_breakdowns!$K76*$H$31</f>
        <v>76.736119597593799</v>
      </c>
      <c r="N319" s="312"/>
    </row>
    <row r="320" spans="1:14" ht="13.15">
      <c r="B320" s="323" t="str">
        <f t="shared" si="145"/>
        <v>25-29</v>
      </c>
      <c r="C320" s="429">
        <f>C$296*Entrant_age_breakdowns!$K77*$H$31</f>
        <v>74.097690215437396</v>
      </c>
      <c r="D320" s="429">
        <f>D$296*Entrant_age_breakdowns!$K77*$H$31</f>
        <v>62.792710016127451</v>
      </c>
      <c r="E320" s="429">
        <f>E$296*Entrant_age_breakdowns!$K77*$H$31</f>
        <v>68.045412788193048</v>
      </c>
      <c r="F320" s="429">
        <f>F$296*Entrant_age_breakdowns!$K77*$H$31</f>
        <v>73.075705677778075</v>
      </c>
      <c r="G320" s="429">
        <f>G$296*Entrant_age_breakdowns!$K77*$H$31</f>
        <v>80.537531516403021</v>
      </c>
      <c r="H320" s="429">
        <f>H$296*Entrant_age_breakdowns!$K77*$H$31</f>
        <v>80.48769416101274</v>
      </c>
      <c r="I320" s="429">
        <f>I$296*Entrant_age_breakdowns!$K77*$H$31</f>
        <v>84.590304712852458</v>
      </c>
      <c r="J320" s="429">
        <f>J$296*Entrant_age_breakdowns!$K77*$H$31</f>
        <v>85.511779207543441</v>
      </c>
      <c r="K320" s="429">
        <f>K$296*Entrant_age_breakdowns!$K77*$H$31</f>
        <v>84.682265270801068</v>
      </c>
      <c r="L320" s="429">
        <f>L$296*Entrant_age_breakdowns!$K77*$H$31</f>
        <v>80.928122528608156</v>
      </c>
      <c r="M320" s="429">
        <f>M$296*Entrant_age_breakdowns!$K77*$H$31</f>
        <v>83.31492599657831</v>
      </c>
      <c r="N320" s="312"/>
    </row>
    <row r="321" spans="1:14" ht="13.15">
      <c r="B321" s="323" t="str">
        <f t="shared" si="145"/>
        <v>30-34</v>
      </c>
      <c r="C321" s="429">
        <f>C$296*Entrant_age_breakdowns!$K78*$H$31</f>
        <v>38.104726672045764</v>
      </c>
      <c r="D321" s="429">
        <f>D$296*Entrant_age_breakdowns!$K78*$H$31</f>
        <v>32.29114220976183</v>
      </c>
      <c r="E321" s="429">
        <f>E$296*Entrant_age_breakdowns!$K78*$H$31</f>
        <v>34.992343864457361</v>
      </c>
      <c r="F321" s="429">
        <f>F$296*Entrant_age_breakdowns!$K78*$H$31</f>
        <v>37.579171268667579</v>
      </c>
      <c r="G321" s="429">
        <f>G$296*Entrant_age_breakdowns!$K78*$H$31</f>
        <v>41.416414146664543</v>
      </c>
      <c r="H321" s="429">
        <f>H$296*Entrant_age_breakdowns!$K78*$H$31</f>
        <v>41.390785293731575</v>
      </c>
      <c r="I321" s="429">
        <f>I$296*Entrant_age_breakdowns!$K78*$H$31</f>
        <v>43.500552187479279</v>
      </c>
      <c r="J321" s="429">
        <f>J$296*Entrant_age_breakdowns!$K78*$H$31</f>
        <v>43.974420315532569</v>
      </c>
      <c r="K321" s="429">
        <f>K$296*Entrant_age_breakdowns!$K78*$H$31</f>
        <v>43.54784289134674</v>
      </c>
      <c r="L321" s="429">
        <f>L$296*Entrant_age_breakdowns!$K78*$H$31</f>
        <v>41.617275519230432</v>
      </c>
      <c r="M321" s="429">
        <f>M$296*Entrant_age_breakdowns!$K78*$H$31</f>
        <v>42.844688863728258</v>
      </c>
      <c r="N321" s="312"/>
    </row>
    <row r="322" spans="1:14" ht="13.15">
      <c r="B322" s="323" t="str">
        <f t="shared" si="145"/>
        <v>35-39</v>
      </c>
      <c r="C322" s="429">
        <f>C$296*Entrant_age_breakdowns!$K79*$H$31</f>
        <v>28.888897232669034</v>
      </c>
      <c r="D322" s="429">
        <f>D$296*Entrant_age_breakdowns!$K79*$H$31</f>
        <v>24.481358883691151</v>
      </c>
      <c r="E322" s="429">
        <f>E$296*Entrant_age_breakdowns!$K79*$H$31</f>
        <v>26.529260648709251</v>
      </c>
      <c r="F322" s="429">
        <f>F$296*Entrant_age_breakdowns!$K79*$H$31</f>
        <v>28.490450179920469</v>
      </c>
      <c r="G322" s="429">
        <f>G$296*Entrant_age_breakdowns!$K79*$H$31</f>
        <v>31.399635597082103</v>
      </c>
      <c r="H322" s="429">
        <f>H$296*Entrant_age_breakdowns!$K79*$H$31</f>
        <v>31.3802052176191</v>
      </c>
      <c r="I322" s="429">
        <f>I$296*Entrant_age_breakdowns!$K79*$H$31</f>
        <v>32.979713842964465</v>
      </c>
      <c r="J322" s="429">
        <f>J$296*Entrant_age_breakdowns!$K79*$H$31</f>
        <v>33.338974460970988</v>
      </c>
      <c r="K322" s="429">
        <f>K$296*Entrant_age_breakdowns!$K79*$H$31</f>
        <v>33.015567040281582</v>
      </c>
      <c r="L322" s="429">
        <f>L$296*Entrant_age_breakdowns!$K79*$H$31</f>
        <v>31.551917585613609</v>
      </c>
      <c r="M322" s="429">
        <f>M$296*Entrant_age_breakdowns!$K79*$H$31</f>
        <v>32.482474528755709</v>
      </c>
      <c r="N322" s="312"/>
    </row>
    <row r="323" spans="1:14" ht="13.15">
      <c r="B323" s="323" t="str">
        <f t="shared" si="145"/>
        <v>40-44</v>
      </c>
      <c r="C323" s="429">
        <f>C$296*Entrant_age_breakdowns!$K80*$H$31</f>
        <v>23.576688974906563</v>
      </c>
      <c r="D323" s="429">
        <f>D$296*Entrant_age_breakdowns!$K80*$H$31</f>
        <v>19.979626755400577</v>
      </c>
      <c r="E323" s="429">
        <f>E$296*Entrant_age_breakdowns!$K80*$H$31</f>
        <v>21.650951990702165</v>
      </c>
      <c r="F323" s="429">
        <f>F$296*Entrant_age_breakdowns!$K80*$H$31</f>
        <v>23.251509991438898</v>
      </c>
      <c r="G323" s="429">
        <f>G$296*Entrant_age_breakdowns!$K80*$H$31</f>
        <v>25.625742527847027</v>
      </c>
      <c r="H323" s="429">
        <f>H$296*Entrant_age_breakdowns!$K80*$H$31</f>
        <v>25.609885085814053</v>
      </c>
      <c r="I323" s="429">
        <f>I$296*Entrant_age_breakdowns!$K80*$H$31</f>
        <v>26.915269540911996</v>
      </c>
      <c r="J323" s="429">
        <f>J$296*Entrant_age_breakdowns!$K80*$H$31</f>
        <v>27.208467851095115</v>
      </c>
      <c r="K323" s="429">
        <f>K$296*Entrant_age_breakdowns!$K80*$H$31</f>
        <v>26.944529906065206</v>
      </c>
      <c r="L323" s="429">
        <f>L$296*Entrant_age_breakdowns!$K80*$H$31</f>
        <v>25.750022283185963</v>
      </c>
      <c r="M323" s="429">
        <f>M$296*Entrant_age_breakdowns!$K80*$H$31</f>
        <v>26.509464619984158</v>
      </c>
      <c r="N323" s="312"/>
    </row>
    <row r="324" spans="1:14" ht="13.15">
      <c r="B324" s="323" t="str">
        <f t="shared" si="145"/>
        <v>45-49</v>
      </c>
      <c r="C324" s="429">
        <f>C$296*Entrant_age_breakdowns!$K81*$H$31</f>
        <v>21.089902595214859</v>
      </c>
      <c r="D324" s="429">
        <f>D$296*Entrant_age_breakdowns!$K81*$H$31</f>
        <v>17.872245870004178</v>
      </c>
      <c r="E324" s="429">
        <f>E$296*Entrant_age_breakdowns!$K81*$H$31</f>
        <v>19.367285587199017</v>
      </c>
      <c r="F324" s="429">
        <f>F$296*Entrant_age_breakdowns!$K81*$H$31</f>
        <v>20.799022349280271</v>
      </c>
      <c r="G324" s="429">
        <f>G$296*Entrant_age_breakdowns!$K81*$H$31</f>
        <v>22.922829173238082</v>
      </c>
      <c r="H324" s="429">
        <f>H$296*Entrant_age_breakdowns!$K81*$H$31</f>
        <v>22.908644318518206</v>
      </c>
      <c r="I324" s="429">
        <f>I$296*Entrant_age_breakdowns!$K81*$H$31</f>
        <v>24.076341404255086</v>
      </c>
      <c r="J324" s="429">
        <f>J$296*Entrant_age_breakdowns!$K81*$H$31</f>
        <v>24.338614186044971</v>
      </c>
      <c r="K324" s="429">
        <f>K$296*Entrant_age_breakdowns!$K81*$H$31</f>
        <v>24.102515488819655</v>
      </c>
      <c r="L324" s="429">
        <f>L$296*Entrant_age_breakdowns!$K81*$H$31</f>
        <v>23.034000336307034</v>
      </c>
      <c r="M324" s="429">
        <f>M$296*Entrant_age_breakdowns!$K81*$H$31</f>
        <v>23.713339361680919</v>
      </c>
      <c r="N324" s="312"/>
    </row>
    <row r="325" spans="1:14" ht="13.15">
      <c r="B325" s="323" t="str">
        <f t="shared" si="145"/>
        <v>50-54</v>
      </c>
      <c r="C325" s="429">
        <f>C$296*Entrant_age_breakdowns!$K82*$H$31</f>
        <v>15.292617475666649</v>
      </c>
      <c r="D325" s="429">
        <f>D$296*Entrant_age_breakdowns!$K82*$H$31</f>
        <v>12.959444373301647</v>
      </c>
      <c r="E325" s="429">
        <f>E$296*Entrant_age_breakdowns!$K82*$H$31</f>
        <v>14.043521002047054</v>
      </c>
      <c r="F325" s="429">
        <f>F$296*Entrant_age_breakdowns!$K82*$H$31</f>
        <v>15.081695670209152</v>
      </c>
      <c r="G325" s="429">
        <f>G$296*Entrant_age_breakdowns!$K82*$H$31</f>
        <v>16.621701139858235</v>
      </c>
      <c r="H325" s="429">
        <f>H$296*Entrant_age_breakdowns!$K82*$H$31</f>
        <v>16.611415480348924</v>
      </c>
      <c r="I325" s="429">
        <f>I$296*Entrant_age_breakdowns!$K82*$H$31</f>
        <v>17.458130858905317</v>
      </c>
      <c r="J325" s="429">
        <f>J$296*Entrant_age_breakdowns!$K82*$H$31</f>
        <v>17.648308945697512</v>
      </c>
      <c r="K325" s="429">
        <f>K$296*Entrant_age_breakdowns!$K82*$H$31</f>
        <v>17.477110096064642</v>
      </c>
      <c r="L325" s="429">
        <f>L$296*Entrant_age_breakdowns!$K82*$H$31</f>
        <v>16.702313085004164</v>
      </c>
      <c r="M325" s="429">
        <f>M$296*Entrant_age_breakdowns!$K82*$H$31</f>
        <v>17.194912413257686</v>
      </c>
      <c r="N325" s="312"/>
    </row>
    <row r="326" spans="1:14" ht="13.15">
      <c r="B326" s="323" t="str">
        <f t="shared" si="145"/>
        <v>55-59</v>
      </c>
      <c r="C326" s="429">
        <f>C$296*Entrant_age_breakdowns!$K83*$H$31</f>
        <v>9.3069639005477196</v>
      </c>
      <c r="D326" s="429">
        <f>D$296*Entrant_age_breakdowns!$K83*$H$31</f>
        <v>7.8870135309009184</v>
      </c>
      <c r="E326" s="429">
        <f>E$296*Entrant_age_breakdowns!$K83*$H$31</f>
        <v>8.5467738410777176</v>
      </c>
      <c r="F326" s="429">
        <f>F$296*Entrant_age_breakdowns!$K83*$H$31</f>
        <v>9.1785985875230001</v>
      </c>
      <c r="G326" s="429">
        <f>G$296*Entrant_age_breakdowns!$K83*$H$31</f>
        <v>10.115833520357494</v>
      </c>
      <c r="H326" s="429">
        <f>H$296*Entrant_age_breakdowns!$K83*$H$31</f>
        <v>10.109573750772674</v>
      </c>
      <c r="I326" s="429">
        <f>I$296*Entrant_age_breakdowns!$K83*$H$31</f>
        <v>10.624877914680653</v>
      </c>
      <c r="J326" s="429">
        <f>J$296*Entrant_age_breakdowns!$K83*$H$31</f>
        <v>10.740618767498459</v>
      </c>
      <c r="K326" s="429">
        <f>K$296*Entrant_age_breakdowns!$K83*$H$31</f>
        <v>10.636428525645899</v>
      </c>
      <c r="L326" s="429">
        <f>L$296*Entrant_age_breakdowns!$K83*$H$31</f>
        <v>10.164893301302115</v>
      </c>
      <c r="M326" s="429">
        <f>M$296*Entrant_age_breakdowns!$K83*$H$31</f>
        <v>10.464685287388509</v>
      </c>
      <c r="N326" s="312"/>
    </row>
    <row r="327" spans="1:14" ht="13.15">
      <c r="B327" s="323" t="str">
        <f t="shared" si="145"/>
        <v>60-64</v>
      </c>
      <c r="C327" s="429">
        <f>C$296*Entrant_age_breakdowns!$K84*$H$31</f>
        <v>4.4864559240669317</v>
      </c>
      <c r="D327" s="429">
        <f>D$296*Entrant_age_breakdowns!$K84*$H$31</f>
        <v>3.8019636647375483</v>
      </c>
      <c r="E327" s="429">
        <f>E$296*Entrant_age_breakdowns!$K84*$H$31</f>
        <v>4.1200035307654739</v>
      </c>
      <c r="F327" s="429">
        <f>F$296*Entrant_age_breakdowns!$K84*$H$31</f>
        <v>4.4245769563156365</v>
      </c>
      <c r="G327" s="429">
        <f>G$296*Entrant_age_breakdowns!$K84*$H$31</f>
        <v>4.8763744771387625</v>
      </c>
      <c r="H327" s="429">
        <f>H$296*Entrant_age_breakdowns!$K84*$H$31</f>
        <v>4.8733569323586154</v>
      </c>
      <c r="I327" s="429">
        <f>I$296*Entrant_age_breakdowns!$K84*$H$31</f>
        <v>5.1217611857290679</v>
      </c>
      <c r="J327" s="429">
        <f>J$296*Entrant_age_breakdowns!$K84*$H$31</f>
        <v>5.1775544863510303</v>
      </c>
      <c r="K327" s="429">
        <f>K$296*Entrant_age_breakdowns!$K84*$H$31</f>
        <v>5.1273291999112844</v>
      </c>
      <c r="L327" s="429">
        <f>L$296*Entrant_age_breakdowns!$K84*$H$31</f>
        <v>4.9000239236397274</v>
      </c>
      <c r="M327" s="429">
        <f>M$296*Entrant_age_breakdowns!$K84*$H$31</f>
        <v>5.0445397449470324</v>
      </c>
      <c r="N327" s="312"/>
    </row>
    <row r="328" spans="1:14" ht="13.15">
      <c r="B328" s="323" t="str">
        <f t="shared" si="145"/>
        <v>65 plus</v>
      </c>
      <c r="C328" s="429">
        <f>C$296*Entrant_age_breakdowns!$K85*$H$31</f>
        <v>1.3886190899074504</v>
      </c>
      <c r="D328" s="429">
        <f>D$296*Entrant_age_breakdowns!$K85*$H$31</f>
        <v>1.1767594317973926</v>
      </c>
      <c r="E328" s="429">
        <f>E$296*Entrant_age_breakdowns!$K85*$H$31</f>
        <v>1.275197093237215</v>
      </c>
      <c r="F328" s="429">
        <f>F$296*Entrant_age_breakdowns!$K85*$H$31</f>
        <v>1.3694667083088088</v>
      </c>
      <c r="G328" s="429">
        <f>G$296*Entrant_age_breakdowns!$K85*$H$31</f>
        <v>1.5093041819865045</v>
      </c>
      <c r="H328" s="429">
        <f>H$296*Entrant_age_breakdowns!$K85*$H$31</f>
        <v>1.5083702108615717</v>
      </c>
      <c r="I328" s="429">
        <f>I$296*Entrant_age_breakdowns!$K85*$H$31</f>
        <v>1.5852547036733797</v>
      </c>
      <c r="J328" s="429">
        <f>J$296*Entrant_age_breakdowns!$K85*$H$31</f>
        <v>1.6025234885770707</v>
      </c>
      <c r="K328" s="429">
        <f>K$296*Entrant_age_breakdowns!$K85*$H$31</f>
        <v>1.5869780797450859</v>
      </c>
      <c r="L328" s="429">
        <f>L$296*Entrant_age_breakdowns!$K85*$H$31</f>
        <v>1.5166240071297361</v>
      </c>
      <c r="M328" s="429">
        <f>M$296*Entrant_age_breakdowns!$K85*$H$31</f>
        <v>1.5613536181317016</v>
      </c>
      <c r="N328" s="312"/>
    </row>
    <row r="329" spans="1:14" ht="13.15">
      <c r="B329" s="323" t="str">
        <f t="shared" si="145"/>
        <v>Total</v>
      </c>
      <c r="C329" s="429">
        <f t="shared" ref="C329:M329" si="147">SUM(C319:C328)</f>
        <v>284.47926758087624</v>
      </c>
      <c r="D329" s="429">
        <f t="shared" si="147"/>
        <v>241.07666653129615</v>
      </c>
      <c r="E329" s="429">
        <f t="shared" si="147"/>
        <v>261.24308512103437</v>
      </c>
      <c r="F329" s="429">
        <f t="shared" si="147"/>
        <v>280.55561743865189</v>
      </c>
      <c r="G329" s="429">
        <f t="shared" si="147"/>
        <v>309.20340312827699</v>
      </c>
      <c r="H329" s="429">
        <f t="shared" si="147"/>
        <v>309.01206525636252</v>
      </c>
      <c r="I329" s="429">
        <f t="shared" si="147"/>
        <v>324.76299678423601</v>
      </c>
      <c r="J329" s="429">
        <f t="shared" si="147"/>
        <v>328.30076413679433</v>
      </c>
      <c r="K329" s="429">
        <f t="shared" si="147"/>
        <v>325.11605599695224</v>
      </c>
      <c r="L329" s="429">
        <f t="shared" si="147"/>
        <v>310.70297814542965</v>
      </c>
      <c r="M329" s="429">
        <f t="shared" si="147"/>
        <v>319.86650403204612</v>
      </c>
      <c r="N329" s="312"/>
    </row>
    <row r="330" spans="1:14">
      <c r="A330" s="1080">
        <f>SUM(C330:M330)</f>
        <v>0</v>
      </c>
      <c r="B330" s="1080"/>
      <c r="C330" s="1080">
        <f t="shared" ref="C330:M330" si="148">SUM(C319:C328)-C329</f>
        <v>0</v>
      </c>
      <c r="D330" s="1080">
        <f t="shared" si="148"/>
        <v>0</v>
      </c>
      <c r="E330" s="1080">
        <f t="shared" si="148"/>
        <v>0</v>
      </c>
      <c r="F330" s="1080">
        <f t="shared" si="148"/>
        <v>0</v>
      </c>
      <c r="G330" s="1080">
        <f t="shared" si="148"/>
        <v>0</v>
      </c>
      <c r="H330" s="1080">
        <f t="shared" si="148"/>
        <v>0</v>
      </c>
      <c r="I330" s="1080">
        <f t="shared" si="148"/>
        <v>0</v>
      </c>
      <c r="J330" s="1080">
        <f t="shared" si="148"/>
        <v>0</v>
      </c>
      <c r="K330" s="1080">
        <f t="shared" si="148"/>
        <v>0</v>
      </c>
      <c r="L330" s="1080">
        <f t="shared" si="148"/>
        <v>0</v>
      </c>
      <c r="M330" s="1080">
        <f t="shared" si="148"/>
        <v>0</v>
      </c>
    </row>
    <row r="331" spans="1:14">
      <c r="A331" s="1080"/>
      <c r="B331" s="1080"/>
      <c r="C331" s="1085">
        <f>C294</f>
        <v>537.19134623691116</v>
      </c>
      <c r="D331" s="1085">
        <f t="shared" ref="D331:M331" si="149">D294</f>
        <v>455.23281939495416</v>
      </c>
      <c r="E331" s="1085">
        <f t="shared" si="149"/>
        <v>493.31371591553693</v>
      </c>
      <c r="F331" s="1085">
        <f t="shared" si="149"/>
        <v>529.78219153826512</v>
      </c>
      <c r="G331" s="1085">
        <f t="shared" si="149"/>
        <v>583.87872620732014</v>
      </c>
      <c r="H331" s="1085">
        <f t="shared" si="149"/>
        <v>583.51741675277231</v>
      </c>
      <c r="I331" s="1085">
        <f t="shared" si="149"/>
        <v>613.26040710808275</v>
      </c>
      <c r="J331" s="1085">
        <f t="shared" si="149"/>
        <v>619.94088692988021</v>
      </c>
      <c r="K331" s="1085">
        <f t="shared" si="149"/>
        <v>613.9271001693844</v>
      </c>
      <c r="L331" s="1085">
        <f t="shared" si="149"/>
        <v>586.71042191962192</v>
      </c>
      <c r="M331" s="1085">
        <f t="shared" si="149"/>
        <v>604.01420243469511</v>
      </c>
    </row>
    <row r="332" spans="1:14">
      <c r="C332" s="1085">
        <f>C313+C329</f>
        <v>537.19134623691116</v>
      </c>
      <c r="D332" s="1085">
        <f t="shared" ref="D332:M332" si="150">D313+D329</f>
        <v>455.23281939495411</v>
      </c>
      <c r="E332" s="1085">
        <f t="shared" si="150"/>
        <v>493.31371591553693</v>
      </c>
      <c r="F332" s="1085">
        <f t="shared" si="150"/>
        <v>529.78219153826535</v>
      </c>
      <c r="G332" s="1085">
        <f t="shared" si="150"/>
        <v>583.87872620732026</v>
      </c>
      <c r="H332" s="1085">
        <f t="shared" si="150"/>
        <v>583.51741675277231</v>
      </c>
      <c r="I332" s="1085">
        <f t="shared" si="150"/>
        <v>613.26040710808275</v>
      </c>
      <c r="J332" s="1085">
        <f t="shared" si="150"/>
        <v>619.94088692988021</v>
      </c>
      <c r="K332" s="1085">
        <f t="shared" si="150"/>
        <v>613.9271001693844</v>
      </c>
      <c r="L332" s="1085">
        <f t="shared" si="150"/>
        <v>586.71042191962192</v>
      </c>
      <c r="M332" s="1085">
        <f t="shared" si="150"/>
        <v>604.01420243469533</v>
      </c>
    </row>
    <row r="333" spans="1:14">
      <c r="A333" s="1080">
        <f>SUM(C333:L333)</f>
        <v>0</v>
      </c>
      <c r="B333" s="1080"/>
      <c r="C333" s="1080">
        <f>C331-C332</f>
        <v>0</v>
      </c>
      <c r="D333" s="1080">
        <f t="shared" ref="D333:K333" si="151">D331-D332</f>
        <v>0</v>
      </c>
      <c r="E333" s="1080">
        <f t="shared" si="151"/>
        <v>0</v>
      </c>
      <c r="F333" s="1080">
        <f t="shared" si="151"/>
        <v>0</v>
      </c>
      <c r="G333" s="1080">
        <f t="shared" si="151"/>
        <v>0</v>
      </c>
      <c r="H333" s="1080">
        <f t="shared" si="151"/>
        <v>0</v>
      </c>
      <c r="I333" s="1080">
        <f t="shared" si="151"/>
        <v>0</v>
      </c>
      <c r="J333" s="1080">
        <f t="shared" si="151"/>
        <v>0</v>
      </c>
      <c r="K333" s="1080">
        <f t="shared" si="151"/>
        <v>0</v>
      </c>
      <c r="L333" s="1080">
        <f>L331-L332</f>
        <v>0</v>
      </c>
      <c r="M333" s="1080">
        <f>M331-M332</f>
        <v>0</v>
      </c>
    </row>
    <row r="334" spans="1:14" ht="13.15">
      <c r="C334" s="314"/>
      <c r="D334" s="314"/>
      <c r="E334" s="314"/>
      <c r="F334" s="314"/>
      <c r="G334" s="314"/>
      <c r="H334" s="327"/>
      <c r="I334" s="314"/>
      <c r="J334" s="314"/>
      <c r="K334" s="314"/>
      <c r="L334" s="314"/>
    </row>
    <row r="335" spans="1:14" ht="15">
      <c r="B335" s="325" t="s">
        <v>175</v>
      </c>
      <c r="C335" s="314"/>
      <c r="D335" s="314"/>
      <c r="E335" s="314"/>
      <c r="F335" s="314"/>
      <c r="G335" s="314"/>
      <c r="H335" s="327"/>
      <c r="I335" s="314"/>
      <c r="J335" s="314"/>
      <c r="K335" s="314"/>
      <c r="L335" s="314"/>
    </row>
    <row r="336" spans="1:14"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2">C318</f>
        <v>2019/20</v>
      </c>
      <c r="D339" s="323" t="str">
        <f t="shared" si="152"/>
        <v>2020/21</v>
      </c>
      <c r="E339" s="323" t="str">
        <f t="shared" si="152"/>
        <v>2021/22</v>
      </c>
      <c r="F339" s="323" t="str">
        <f t="shared" si="152"/>
        <v>2022/23</v>
      </c>
      <c r="G339" s="323" t="str">
        <f t="shared" si="152"/>
        <v>2023/24</v>
      </c>
      <c r="H339" s="323" t="str">
        <f t="shared" si="152"/>
        <v>2024/25</v>
      </c>
      <c r="I339" s="323" t="str">
        <f t="shared" si="152"/>
        <v>2025/26</v>
      </c>
      <c r="J339" s="323" t="str">
        <f t="shared" si="152"/>
        <v>2026/27</v>
      </c>
      <c r="K339" s="323" t="str">
        <f t="shared" si="152"/>
        <v>2027/28</v>
      </c>
      <c r="L339" s="323" t="str">
        <f t="shared" si="152"/>
        <v>2028/29</v>
      </c>
      <c r="M339" s="323" t="str">
        <f t="shared" si="152"/>
        <v>2029/30</v>
      </c>
    </row>
    <row r="340" spans="1:13" ht="13.15">
      <c r="B340" s="323" t="str">
        <f t="shared" ref="B340:B350" si="153">B319</f>
        <v>20-24</v>
      </c>
      <c r="C340" s="429">
        <f t="shared" ref="C340:M340" si="154">C303+C247</f>
        <v>81.590099884390298</v>
      </c>
      <c r="D340" s="429">
        <f t="shared" si="154"/>
        <v>108.85024776501544</v>
      </c>
      <c r="E340" s="429">
        <f t="shared" si="154"/>
        <v>132.27164271161001</v>
      </c>
      <c r="F340" s="429">
        <f t="shared" si="154"/>
        <v>152.32589753493255</v>
      </c>
      <c r="G340" s="429">
        <f t="shared" si="154"/>
        <v>172.46088237156633</v>
      </c>
      <c r="H340" s="429">
        <f t="shared" si="154"/>
        <v>186.50640267025275</v>
      </c>
      <c r="I340" s="429">
        <f t="shared" si="154"/>
        <v>199.68925309341836</v>
      </c>
      <c r="J340" s="429">
        <f t="shared" si="154"/>
        <v>209.66582250088146</v>
      </c>
      <c r="K340" s="429">
        <f t="shared" si="154"/>
        <v>215.9666644226578</v>
      </c>
      <c r="L340" s="429">
        <f t="shared" si="154"/>
        <v>217.30310043525685</v>
      </c>
      <c r="M340" s="429">
        <f t="shared" si="154"/>
        <v>220.19091263737619</v>
      </c>
    </row>
    <row r="341" spans="1:13" ht="13.15">
      <c r="B341" s="323" t="str">
        <f t="shared" si="153"/>
        <v>25-29</v>
      </c>
      <c r="C341" s="429">
        <f t="shared" ref="C341:M341" si="155">C304+C248</f>
        <v>196.00391040663956</v>
      </c>
      <c r="D341" s="429">
        <f t="shared" si="155"/>
        <v>209.72080617178045</v>
      </c>
      <c r="E341" s="429">
        <f t="shared" si="155"/>
        <v>228.83305094994512</v>
      </c>
      <c r="F341" s="429">
        <f t="shared" si="155"/>
        <v>250.04831857703925</v>
      </c>
      <c r="G341" s="429">
        <f t="shared" si="155"/>
        <v>275.21756150748644</v>
      </c>
      <c r="H341" s="429">
        <f t="shared" si="155"/>
        <v>296.52320928364713</v>
      </c>
      <c r="I341" s="429">
        <f t="shared" si="155"/>
        <v>317.71037619327649</v>
      </c>
      <c r="J341" s="429">
        <f t="shared" si="155"/>
        <v>335.83543456052502</v>
      </c>
      <c r="K341" s="429">
        <f t="shared" si="155"/>
        <v>349.6738723891869</v>
      </c>
      <c r="L341" s="429">
        <f t="shared" si="155"/>
        <v>357.23456221096973</v>
      </c>
      <c r="M341" s="429">
        <f t="shared" si="155"/>
        <v>364.93551994136874</v>
      </c>
    </row>
    <row r="342" spans="1:13" ht="13.15">
      <c r="B342" s="323" t="str">
        <f t="shared" si="153"/>
        <v>30-34</v>
      </c>
      <c r="C342" s="429">
        <f t="shared" ref="C342:M342" si="156">C305+C249</f>
        <v>337.75667101625055</v>
      </c>
      <c r="D342" s="429">
        <f t="shared" si="156"/>
        <v>315.27047776164102</v>
      </c>
      <c r="E342" s="429">
        <f t="shared" si="156"/>
        <v>303.38494823924617</v>
      </c>
      <c r="F342" s="429">
        <f t="shared" si="156"/>
        <v>299.50996023723746</v>
      </c>
      <c r="G342" s="429">
        <f t="shared" si="156"/>
        <v>303.97321936081232</v>
      </c>
      <c r="H342" s="429">
        <f t="shared" si="156"/>
        <v>311.8883429000341</v>
      </c>
      <c r="I342" s="429">
        <f t="shared" si="156"/>
        <v>323.53511445975096</v>
      </c>
      <c r="J342" s="429">
        <f t="shared" si="156"/>
        <v>336.46085742249278</v>
      </c>
      <c r="K342" s="429">
        <f t="shared" si="156"/>
        <v>348.9656408862308</v>
      </c>
      <c r="L342" s="429">
        <f t="shared" si="156"/>
        <v>359.03279328417278</v>
      </c>
      <c r="M342" s="429">
        <f t="shared" si="156"/>
        <v>368.94796095363478</v>
      </c>
    </row>
    <row r="343" spans="1:13" ht="13.15">
      <c r="B343" s="323" t="str">
        <f t="shared" si="153"/>
        <v>35-39</v>
      </c>
      <c r="C343" s="429">
        <f t="shared" ref="C343:M343" si="157">C306+C250</f>
        <v>393.63782042502947</v>
      </c>
      <c r="D343" s="429">
        <f t="shared" si="157"/>
        <v>375.50682788727659</v>
      </c>
      <c r="E343" s="429">
        <f t="shared" si="157"/>
        <v>359.54400970107849</v>
      </c>
      <c r="F343" s="429">
        <f t="shared" si="157"/>
        <v>346.16748223394194</v>
      </c>
      <c r="G343" s="429">
        <f t="shared" si="157"/>
        <v>338.18013233799991</v>
      </c>
      <c r="H343" s="429">
        <f t="shared" si="157"/>
        <v>333.09893088108441</v>
      </c>
      <c r="I343" s="429">
        <f t="shared" si="157"/>
        <v>332.23351366700103</v>
      </c>
      <c r="J343" s="429">
        <f t="shared" si="157"/>
        <v>334.06064827124192</v>
      </c>
      <c r="K343" s="429">
        <f t="shared" si="157"/>
        <v>337.50124125745668</v>
      </c>
      <c r="L343" s="429">
        <f t="shared" si="157"/>
        <v>341.04039410202324</v>
      </c>
      <c r="M343" s="429">
        <f t="shared" si="157"/>
        <v>346.32993084031671</v>
      </c>
    </row>
    <row r="344" spans="1:13" ht="13.15">
      <c r="B344" s="323" t="str">
        <f t="shared" si="153"/>
        <v>40-44</v>
      </c>
      <c r="C344" s="429">
        <f t="shared" ref="C344:M344" si="158">C307+C251</f>
        <v>371.4095478562046</v>
      </c>
      <c r="D344" s="429">
        <f t="shared" si="158"/>
        <v>363.38710864069589</v>
      </c>
      <c r="E344" s="429">
        <f t="shared" si="158"/>
        <v>355.41363279181081</v>
      </c>
      <c r="F344" s="429">
        <f t="shared" si="158"/>
        <v>346.81939057713123</v>
      </c>
      <c r="G344" s="429">
        <f t="shared" si="158"/>
        <v>340.18411200348095</v>
      </c>
      <c r="H344" s="429">
        <f t="shared" si="158"/>
        <v>333.84734258431257</v>
      </c>
      <c r="I344" s="429">
        <f t="shared" si="158"/>
        <v>329.43508056255956</v>
      </c>
      <c r="J344" s="429">
        <f t="shared" si="158"/>
        <v>326.30526011227852</v>
      </c>
      <c r="K344" s="429">
        <f t="shared" si="158"/>
        <v>324.11290208061035</v>
      </c>
      <c r="L344" s="429">
        <f t="shared" si="158"/>
        <v>322.07599171310363</v>
      </c>
      <c r="M344" s="429">
        <f t="shared" si="158"/>
        <v>321.90674495678508</v>
      </c>
    </row>
    <row r="345" spans="1:13" ht="13.15">
      <c r="B345" s="323" t="str">
        <f t="shared" si="153"/>
        <v>45-49</v>
      </c>
      <c r="C345" s="429">
        <f t="shared" ref="C345:M345" si="159">C308+C252</f>
        <v>347.96148465754158</v>
      </c>
      <c r="D345" s="429">
        <f t="shared" si="159"/>
        <v>337.07819357299496</v>
      </c>
      <c r="E345" s="429">
        <f t="shared" si="159"/>
        <v>328.78757033375274</v>
      </c>
      <c r="F345" s="429">
        <f t="shared" si="159"/>
        <v>321.31765238213228</v>
      </c>
      <c r="G345" s="429">
        <f t="shared" si="159"/>
        <v>316.22971520829662</v>
      </c>
      <c r="H345" s="429">
        <f t="shared" si="159"/>
        <v>311.32488365501274</v>
      </c>
      <c r="I345" s="429">
        <f t="shared" si="159"/>
        <v>307.65684396617206</v>
      </c>
      <c r="J345" s="429">
        <f t="shared" si="159"/>
        <v>304.43018967936655</v>
      </c>
      <c r="K345" s="429">
        <f t="shared" si="159"/>
        <v>301.31335690571507</v>
      </c>
      <c r="L345" s="429">
        <f t="shared" si="159"/>
        <v>297.70663993978877</v>
      </c>
      <c r="M345" s="429">
        <f t="shared" si="159"/>
        <v>295.32555125946334</v>
      </c>
    </row>
    <row r="346" spans="1:13" ht="13.15">
      <c r="B346" s="323" t="str">
        <f t="shared" si="153"/>
        <v>50-54</v>
      </c>
      <c r="C346" s="429">
        <f t="shared" ref="C346:M346" si="160">C309+C253</f>
        <v>285.95719914710725</v>
      </c>
      <c r="D346" s="429">
        <f t="shared" si="160"/>
        <v>273.73187165738534</v>
      </c>
      <c r="E346" s="429">
        <f t="shared" si="160"/>
        <v>263.98539071518559</v>
      </c>
      <c r="F346" s="429">
        <f t="shared" si="160"/>
        <v>255.5057581895731</v>
      </c>
      <c r="G346" s="429">
        <f t="shared" si="160"/>
        <v>249.63737369389005</v>
      </c>
      <c r="H346" s="429">
        <f t="shared" si="160"/>
        <v>244.63450371355412</v>
      </c>
      <c r="I346" s="429">
        <f t="shared" si="160"/>
        <v>241.03026141360439</v>
      </c>
      <c r="J346" s="429">
        <f t="shared" si="160"/>
        <v>238.0371915386242</v>
      </c>
      <c r="K346" s="429">
        <f t="shared" si="160"/>
        <v>235.22770478942408</v>
      </c>
      <c r="L346" s="429">
        <f t="shared" si="160"/>
        <v>232.02961559518246</v>
      </c>
      <c r="M346" s="429">
        <f t="shared" si="160"/>
        <v>229.59996776352338</v>
      </c>
    </row>
    <row r="347" spans="1:13" ht="13.15">
      <c r="B347" s="323" t="str">
        <f t="shared" si="153"/>
        <v>55-59</v>
      </c>
      <c r="C347" s="429">
        <f t="shared" ref="C347:M347" si="161">C310+C254</f>
        <v>161.45589329758292</v>
      </c>
      <c r="D347" s="429">
        <f t="shared" si="161"/>
        <v>148.50586024566343</v>
      </c>
      <c r="E347" s="429">
        <f t="shared" si="161"/>
        <v>139.30163800105674</v>
      </c>
      <c r="F347" s="429">
        <f t="shared" si="161"/>
        <v>132.43445944748447</v>
      </c>
      <c r="G347" s="429">
        <f t="shared" si="161"/>
        <v>127.82654136472678</v>
      </c>
      <c r="H347" s="429">
        <f t="shared" si="161"/>
        <v>124.14336187568937</v>
      </c>
      <c r="I347" s="429">
        <f t="shared" si="161"/>
        <v>121.61430015898131</v>
      </c>
      <c r="J347" s="429">
        <f t="shared" si="161"/>
        <v>119.64063047082294</v>
      </c>
      <c r="K347" s="429">
        <f t="shared" si="161"/>
        <v>117.90030148544002</v>
      </c>
      <c r="L347" s="429">
        <f t="shared" si="161"/>
        <v>116.00268895350004</v>
      </c>
      <c r="M347" s="429">
        <f t="shared" si="161"/>
        <v>114.63624490099494</v>
      </c>
    </row>
    <row r="348" spans="1:13" ht="13.15">
      <c r="B348" s="323" t="str">
        <f t="shared" si="153"/>
        <v>60-64</v>
      </c>
      <c r="C348" s="429">
        <f t="shared" ref="C348:M348" si="162">C311+C255</f>
        <v>55.356563505918189</v>
      </c>
      <c r="D348" s="429">
        <f t="shared" si="162"/>
        <v>54.376739558254862</v>
      </c>
      <c r="E348" s="429">
        <f t="shared" si="162"/>
        <v>52.40103627960945</v>
      </c>
      <c r="F348" s="429">
        <f t="shared" si="162"/>
        <v>50.33279389263874</v>
      </c>
      <c r="G348" s="429">
        <f t="shared" si="162"/>
        <v>48.720594586072359</v>
      </c>
      <c r="H348" s="429">
        <f t="shared" si="162"/>
        <v>47.247439609560828</v>
      </c>
      <c r="I348" s="429">
        <f t="shared" si="162"/>
        <v>46.194583308327978</v>
      </c>
      <c r="J348" s="429">
        <f t="shared" si="162"/>
        <v>45.347703437142009</v>
      </c>
      <c r="K348" s="429">
        <f t="shared" si="162"/>
        <v>44.590081872084504</v>
      </c>
      <c r="L348" s="429">
        <f t="shared" si="162"/>
        <v>43.75367052126785</v>
      </c>
      <c r="M348" s="429">
        <f t="shared" si="162"/>
        <v>43.184727864052427</v>
      </c>
    </row>
    <row r="349" spans="1:13" ht="13.15">
      <c r="B349" s="323" t="str">
        <f t="shared" si="153"/>
        <v>65 plus</v>
      </c>
      <c r="C349" s="429">
        <f t="shared" ref="C349:M349" si="163">C312+C256</f>
        <v>15.80591990658402</v>
      </c>
      <c r="D349" s="429">
        <f t="shared" si="163"/>
        <v>17.530431105678502</v>
      </c>
      <c r="E349" s="429">
        <f t="shared" si="163"/>
        <v>18.551656422388497</v>
      </c>
      <c r="F349" s="429">
        <f t="shared" si="163"/>
        <v>18.997648814712242</v>
      </c>
      <c r="G349" s="429">
        <f t="shared" si="163"/>
        <v>19.141680573192726</v>
      </c>
      <c r="H349" s="429">
        <f t="shared" si="163"/>
        <v>19.031581519604849</v>
      </c>
      <c r="I349" s="429">
        <f t="shared" si="163"/>
        <v>18.851996003390337</v>
      </c>
      <c r="J349" s="429">
        <f t="shared" si="163"/>
        <v>18.628377610424533</v>
      </c>
      <c r="K349" s="429">
        <f t="shared" si="163"/>
        <v>18.373871378788653</v>
      </c>
      <c r="L349" s="429">
        <f t="shared" si="163"/>
        <v>18.062692598637998</v>
      </c>
      <c r="M349" s="429">
        <f t="shared" si="163"/>
        <v>17.809384937368083</v>
      </c>
    </row>
    <row r="350" spans="1:13" ht="13.15">
      <c r="B350" s="323" t="str">
        <f t="shared" si="153"/>
        <v>Total</v>
      </c>
      <c r="C350" s="429">
        <f t="shared" ref="C350:M350" si="164">SUM(C340:C349)</f>
        <v>2246.9351101032489</v>
      </c>
      <c r="D350" s="429">
        <f t="shared" si="164"/>
        <v>2203.9585643663863</v>
      </c>
      <c r="E350" s="429">
        <f t="shared" si="164"/>
        <v>2182.4745761456834</v>
      </c>
      <c r="F350" s="429">
        <f t="shared" si="164"/>
        <v>2173.459361886823</v>
      </c>
      <c r="G350" s="429">
        <f t="shared" si="164"/>
        <v>2191.5718130075247</v>
      </c>
      <c r="H350" s="429">
        <f t="shared" si="164"/>
        <v>2208.2459986927529</v>
      </c>
      <c r="I350" s="429">
        <f t="shared" si="164"/>
        <v>2237.9513228264823</v>
      </c>
      <c r="J350" s="429">
        <f t="shared" si="164"/>
        <v>2268.4121156038004</v>
      </c>
      <c r="K350" s="429">
        <f t="shared" si="164"/>
        <v>2293.625637467595</v>
      </c>
      <c r="L350" s="429">
        <f t="shared" si="164"/>
        <v>2304.2421493539036</v>
      </c>
      <c r="M350" s="429">
        <f t="shared" si="164"/>
        <v>2322.8669460548836</v>
      </c>
    </row>
    <row r="351" spans="1:13">
      <c r="A351" s="1080">
        <f>SUM(C351:M351)</f>
        <v>0</v>
      </c>
      <c r="B351" s="1080"/>
      <c r="C351" s="1080">
        <f t="shared" ref="C351:M351" si="165">SUM(C340:C349)-C350</f>
        <v>0</v>
      </c>
      <c r="D351" s="1080">
        <f t="shared" si="165"/>
        <v>0</v>
      </c>
      <c r="E351" s="1080">
        <f t="shared" si="165"/>
        <v>0</v>
      </c>
      <c r="F351" s="1080">
        <f t="shared" si="165"/>
        <v>0</v>
      </c>
      <c r="G351" s="1080">
        <f t="shared" si="165"/>
        <v>0</v>
      </c>
      <c r="H351" s="1080">
        <f t="shared" si="165"/>
        <v>0</v>
      </c>
      <c r="I351" s="1080">
        <f t="shared" si="165"/>
        <v>0</v>
      </c>
      <c r="J351" s="1080">
        <f t="shared" si="165"/>
        <v>0</v>
      </c>
      <c r="K351" s="1080">
        <f t="shared" si="165"/>
        <v>0</v>
      </c>
      <c r="L351" s="1080">
        <f t="shared" si="165"/>
        <v>0</v>
      </c>
      <c r="M351" s="1080">
        <f t="shared" si="165"/>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6">B339</f>
        <v>Age group</v>
      </c>
      <c r="C355" s="323" t="str">
        <f t="shared" ref="C355:M355" si="167">C339</f>
        <v>2019/20</v>
      </c>
      <c r="D355" s="323" t="str">
        <f t="shared" si="167"/>
        <v>2020/21</v>
      </c>
      <c r="E355" s="323" t="str">
        <f t="shared" si="167"/>
        <v>2021/22</v>
      </c>
      <c r="F355" s="323" t="str">
        <f t="shared" si="167"/>
        <v>2022/23</v>
      </c>
      <c r="G355" s="323" t="str">
        <f t="shared" si="167"/>
        <v>2023/24</v>
      </c>
      <c r="H355" s="323" t="str">
        <f t="shared" si="167"/>
        <v>2024/25</v>
      </c>
      <c r="I355" s="323" t="str">
        <f t="shared" si="167"/>
        <v>2025/26</v>
      </c>
      <c r="J355" s="323" t="str">
        <f t="shared" si="167"/>
        <v>2026/27</v>
      </c>
      <c r="K355" s="323" t="str">
        <f t="shared" si="167"/>
        <v>2027/28</v>
      </c>
      <c r="L355" s="323" t="str">
        <f t="shared" si="167"/>
        <v>2028/29</v>
      </c>
      <c r="M355" s="323" t="str">
        <f t="shared" si="167"/>
        <v>2029/30</v>
      </c>
    </row>
    <row r="356" spans="1:13" ht="13.15">
      <c r="B356" s="323" t="str">
        <f t="shared" si="166"/>
        <v>20-24</v>
      </c>
      <c r="C356" s="429">
        <f t="shared" ref="C356:M356" si="168">C319+C263</f>
        <v>93.301435472490482</v>
      </c>
      <c r="D356" s="429">
        <f t="shared" si="168"/>
        <v>123.74314877769562</v>
      </c>
      <c r="E356" s="429">
        <f t="shared" si="168"/>
        <v>150.03117485497015</v>
      </c>
      <c r="F356" s="429">
        <f t="shared" si="168"/>
        <v>173.16983247041327</v>
      </c>
      <c r="G356" s="429">
        <f t="shared" si="168"/>
        <v>196.36945860574531</v>
      </c>
      <c r="H356" s="429">
        <f t="shared" si="168"/>
        <v>212.69358626941306</v>
      </c>
      <c r="I356" s="429">
        <f t="shared" si="168"/>
        <v>227.99080918845974</v>
      </c>
      <c r="J356" s="429">
        <f t="shared" si="168"/>
        <v>239.6334879541746</v>
      </c>
      <c r="K356" s="429">
        <f t="shared" si="168"/>
        <v>247.08473660464873</v>
      </c>
      <c r="L356" s="429">
        <f t="shared" si="168"/>
        <v>248.8847536917649</v>
      </c>
      <c r="M356" s="429">
        <f t="shared" si="168"/>
        <v>252.3532087501938</v>
      </c>
    </row>
    <row r="357" spans="1:13" ht="13.15">
      <c r="B357" s="323" t="str">
        <f t="shared" si="166"/>
        <v>25-29</v>
      </c>
      <c r="C357" s="429">
        <f t="shared" ref="C357:M357" si="169">C320+C264</f>
        <v>241.07303462765822</v>
      </c>
      <c r="D357" s="429">
        <f t="shared" si="169"/>
        <v>252.8341128522128</v>
      </c>
      <c r="E357" s="429">
        <f t="shared" si="169"/>
        <v>271.90258873332112</v>
      </c>
      <c r="F357" s="429">
        <f t="shared" si="169"/>
        <v>295.2578148317159</v>
      </c>
      <c r="G357" s="429">
        <f t="shared" si="169"/>
        <v>323.64447932992789</v>
      </c>
      <c r="H357" s="429">
        <f t="shared" si="169"/>
        <v>348.14341243455988</v>
      </c>
      <c r="I357" s="429">
        <f t="shared" si="169"/>
        <v>372.76878908620142</v>
      </c>
      <c r="J357" s="429">
        <f t="shared" si="169"/>
        <v>394.11947602770232</v>
      </c>
      <c r="K357" s="429">
        <f t="shared" si="169"/>
        <v>410.71161208540519</v>
      </c>
      <c r="L357" s="429">
        <f t="shared" si="169"/>
        <v>420.20964041610523</v>
      </c>
      <c r="M357" s="429">
        <f t="shared" si="169"/>
        <v>429.73994969687436</v>
      </c>
    </row>
    <row r="358" spans="1:13" ht="13.15">
      <c r="B358" s="323" t="str">
        <f t="shared" si="166"/>
        <v>30-34</v>
      </c>
      <c r="C358" s="429">
        <f t="shared" ref="C358:M358" si="170">C321+C265</f>
        <v>334.60575482363481</v>
      </c>
      <c r="D358" s="429">
        <f t="shared" si="170"/>
        <v>321.55491887684616</v>
      </c>
      <c r="E358" s="429">
        <f t="shared" si="170"/>
        <v>316.7283832838699</v>
      </c>
      <c r="F358" s="429">
        <f t="shared" si="170"/>
        <v>319.17386005691105</v>
      </c>
      <c r="G358" s="429">
        <f t="shared" si="170"/>
        <v>329.07501179024143</v>
      </c>
      <c r="H358" s="429">
        <f t="shared" si="170"/>
        <v>341.491402907718</v>
      </c>
      <c r="I358" s="429">
        <f t="shared" si="170"/>
        <v>357.17285540888952</v>
      </c>
      <c r="J358" s="429">
        <f t="shared" si="170"/>
        <v>373.6314990225934</v>
      </c>
      <c r="K358" s="429">
        <f t="shared" si="170"/>
        <v>389.15933369541739</v>
      </c>
      <c r="L358" s="429">
        <f t="shared" si="170"/>
        <v>401.63105920517103</v>
      </c>
      <c r="M358" s="429">
        <f t="shared" si="170"/>
        <v>413.72558054816238</v>
      </c>
    </row>
    <row r="359" spans="1:13" ht="13.15">
      <c r="B359" s="323" t="str">
        <f t="shared" si="166"/>
        <v>35-39</v>
      </c>
      <c r="C359" s="429">
        <f t="shared" ref="C359:M359" si="171">C322+C266</f>
        <v>493.97090772370825</v>
      </c>
      <c r="D359" s="429">
        <f t="shared" si="171"/>
        <v>448.65024930588368</v>
      </c>
      <c r="E359" s="429">
        <f t="shared" si="171"/>
        <v>414.85986730773232</v>
      </c>
      <c r="F359" s="429">
        <f t="shared" si="171"/>
        <v>391.01028799582167</v>
      </c>
      <c r="G359" s="429">
        <f t="shared" si="171"/>
        <v>376.86765840116738</v>
      </c>
      <c r="H359" s="429">
        <f t="shared" si="171"/>
        <v>368.28692529345165</v>
      </c>
      <c r="I359" s="429">
        <f t="shared" si="171"/>
        <v>365.86776931298942</v>
      </c>
      <c r="J359" s="429">
        <f t="shared" si="171"/>
        <v>367.32859095473088</v>
      </c>
      <c r="K359" s="429">
        <f t="shared" si="171"/>
        <v>371.09638059596591</v>
      </c>
      <c r="L359" s="429">
        <f t="shared" si="171"/>
        <v>375.2459901829161</v>
      </c>
      <c r="M359" s="429">
        <f t="shared" si="171"/>
        <v>381.50934872664664</v>
      </c>
    </row>
    <row r="360" spans="1:13" ht="13.15">
      <c r="B360" s="323" t="str">
        <f t="shared" si="166"/>
        <v>40-44</v>
      </c>
      <c r="C360" s="429">
        <f t="shared" ref="C360:M360" si="172">C323+C267</f>
        <v>477.56277043573596</v>
      </c>
      <c r="D360" s="429">
        <f t="shared" si="172"/>
        <v>460.00794612141277</v>
      </c>
      <c r="E360" s="429">
        <f t="shared" si="172"/>
        <v>440.35290553496191</v>
      </c>
      <c r="F360" s="429">
        <f t="shared" si="172"/>
        <v>421.25054404845088</v>
      </c>
      <c r="G360" s="429">
        <f t="shared" si="172"/>
        <v>405.28929068539873</v>
      </c>
      <c r="H360" s="429">
        <f t="shared" si="172"/>
        <v>391.01096334862234</v>
      </c>
      <c r="I360" s="429">
        <f t="shared" si="172"/>
        <v>380.30214573054235</v>
      </c>
      <c r="J360" s="429">
        <f t="shared" si="172"/>
        <v>372.31916246028146</v>
      </c>
      <c r="K360" s="429">
        <f t="shared" si="172"/>
        <v>366.48263259448709</v>
      </c>
      <c r="L360" s="429">
        <f t="shared" si="172"/>
        <v>361.70761748650511</v>
      </c>
      <c r="M360" s="429">
        <f t="shared" si="172"/>
        <v>359.73290417044933</v>
      </c>
    </row>
    <row r="361" spans="1:13" ht="13.15">
      <c r="B361" s="323" t="str">
        <f t="shared" si="166"/>
        <v>45-49</v>
      </c>
      <c r="C361" s="429">
        <f t="shared" ref="C361:M361" si="173">C324+C268</f>
        <v>424.94804788726691</v>
      </c>
      <c r="D361" s="429">
        <f t="shared" si="173"/>
        <v>413.43414830215102</v>
      </c>
      <c r="E361" s="429">
        <f t="shared" si="173"/>
        <v>403.19607009379087</v>
      </c>
      <c r="F361" s="429">
        <f t="shared" si="173"/>
        <v>393.48359150622048</v>
      </c>
      <c r="G361" s="429">
        <f t="shared" si="173"/>
        <v>385.08792642147324</v>
      </c>
      <c r="H361" s="429">
        <f t="shared" si="173"/>
        <v>376.08055189627902</v>
      </c>
      <c r="I361" s="429">
        <f t="shared" si="173"/>
        <v>368.11639438550679</v>
      </c>
      <c r="J361" s="429">
        <f t="shared" si="173"/>
        <v>360.65220561789806</v>
      </c>
      <c r="K361" s="429">
        <f t="shared" si="173"/>
        <v>353.54745407209941</v>
      </c>
      <c r="L361" s="429">
        <f t="shared" si="173"/>
        <v>346.26088891237384</v>
      </c>
      <c r="M361" s="429">
        <f t="shared" si="173"/>
        <v>340.78285271521611</v>
      </c>
    </row>
    <row r="362" spans="1:13" ht="13.15">
      <c r="B362" s="323" t="str">
        <f t="shared" si="166"/>
        <v>50-54</v>
      </c>
      <c r="C362" s="429">
        <f t="shared" ref="C362:M362" si="174">C325+C269</f>
        <v>286.57549145012359</v>
      </c>
      <c r="D362" s="429">
        <f t="shared" si="174"/>
        <v>290.40018051196722</v>
      </c>
      <c r="E362" s="429">
        <f t="shared" si="174"/>
        <v>292.0185347346644</v>
      </c>
      <c r="F362" s="429">
        <f t="shared" si="174"/>
        <v>292.28439842701619</v>
      </c>
      <c r="G362" s="429">
        <f t="shared" si="174"/>
        <v>292.29854744955605</v>
      </c>
      <c r="H362" s="429">
        <f t="shared" si="174"/>
        <v>290.81708741756324</v>
      </c>
      <c r="I362" s="429">
        <f t="shared" si="174"/>
        <v>289.02929255153606</v>
      </c>
      <c r="J362" s="429">
        <f t="shared" si="174"/>
        <v>286.55283046502734</v>
      </c>
      <c r="K362" s="429">
        <f t="shared" si="174"/>
        <v>283.31721837366871</v>
      </c>
      <c r="L362" s="429">
        <f t="shared" si="174"/>
        <v>279.00570440192604</v>
      </c>
      <c r="M362" s="429">
        <f t="shared" si="174"/>
        <v>275.17027102087212</v>
      </c>
    </row>
    <row r="363" spans="1:13" ht="13.15">
      <c r="B363" s="323" t="str">
        <f t="shared" si="166"/>
        <v>55-59</v>
      </c>
      <c r="C363" s="429">
        <f t="shared" ref="C363:M363" si="175">C326+C270</f>
        <v>135.83035073127053</v>
      </c>
      <c r="D363" s="429">
        <f t="shared" si="175"/>
        <v>136.63119544490647</v>
      </c>
      <c r="E363" s="429">
        <f t="shared" si="175"/>
        <v>138.34091947421857</v>
      </c>
      <c r="F363" s="429">
        <f t="shared" si="175"/>
        <v>140.2514689476217</v>
      </c>
      <c r="G363" s="429">
        <f t="shared" si="175"/>
        <v>142.4148147632842</v>
      </c>
      <c r="H363" s="429">
        <f t="shared" si="175"/>
        <v>143.75241853682061</v>
      </c>
      <c r="I363" s="429">
        <f t="shared" si="175"/>
        <v>144.86758751656384</v>
      </c>
      <c r="J363" s="429">
        <f t="shared" si="175"/>
        <v>145.3977470624958</v>
      </c>
      <c r="K363" s="429">
        <f t="shared" si="175"/>
        <v>145.238387857323</v>
      </c>
      <c r="L363" s="429">
        <f t="shared" si="175"/>
        <v>144.16635308335282</v>
      </c>
      <c r="M363" s="429">
        <f t="shared" si="175"/>
        <v>143.13280590659392</v>
      </c>
    </row>
    <row r="364" spans="1:13" ht="13.15">
      <c r="B364" s="323" t="str">
        <f t="shared" si="166"/>
        <v>60-64</v>
      </c>
      <c r="C364" s="429">
        <f t="shared" ref="C364:M364" si="176">C327+C271</f>
        <v>42.089181779483454</v>
      </c>
      <c r="D364" s="429">
        <f t="shared" si="176"/>
        <v>44.080380195587963</v>
      </c>
      <c r="E364" s="429">
        <f t="shared" si="176"/>
        <v>45.550252976522046</v>
      </c>
      <c r="F364" s="429">
        <f t="shared" si="176"/>
        <v>46.852206667912156</v>
      </c>
      <c r="G364" s="429">
        <f t="shared" si="176"/>
        <v>48.246206417262734</v>
      </c>
      <c r="H364" s="429">
        <f t="shared" si="176"/>
        <v>49.267585445265119</v>
      </c>
      <c r="I364" s="429">
        <f t="shared" si="176"/>
        <v>50.233805684190827</v>
      </c>
      <c r="J364" s="429">
        <f t="shared" si="176"/>
        <v>50.948769264646401</v>
      </c>
      <c r="K364" s="429">
        <f t="shared" si="176"/>
        <v>51.347253613413812</v>
      </c>
      <c r="L364" s="429">
        <f t="shared" si="176"/>
        <v>51.309832237732671</v>
      </c>
      <c r="M364" s="429">
        <f t="shared" si="176"/>
        <v>51.29263849646405</v>
      </c>
    </row>
    <row r="365" spans="1:13" ht="13.15">
      <c r="B365" s="323" t="str">
        <f t="shared" si="166"/>
        <v>65 plus</v>
      </c>
      <c r="C365" s="429">
        <f t="shared" ref="C365:M365" si="177">C328+C272</f>
        <v>12.041929886340858</v>
      </c>
      <c r="D365" s="429">
        <f t="shared" si="177"/>
        <v>14.573710499503967</v>
      </c>
      <c r="E365" s="429">
        <f t="shared" si="177"/>
        <v>16.587125179820465</v>
      </c>
      <c r="F365" s="429">
        <f t="shared" si="177"/>
        <v>18.188729253424292</v>
      </c>
      <c r="G365" s="429">
        <f t="shared" si="177"/>
        <v>19.547275735155676</v>
      </c>
      <c r="H365" s="429">
        <f t="shared" si="177"/>
        <v>20.618014377060518</v>
      </c>
      <c r="I365" s="429">
        <f t="shared" si="177"/>
        <v>21.529418699174585</v>
      </c>
      <c r="J365" s="429">
        <f t="shared" si="177"/>
        <v>22.269699659266557</v>
      </c>
      <c r="K365" s="429">
        <f t="shared" si="177"/>
        <v>22.832272717184271</v>
      </c>
      <c r="L365" s="429">
        <f t="shared" si="177"/>
        <v>23.182295834376333</v>
      </c>
      <c r="M365" s="429">
        <f t="shared" si="177"/>
        <v>23.451223262556866</v>
      </c>
    </row>
    <row r="366" spans="1:13" ht="13.15">
      <c r="B366" s="323" t="str">
        <f t="shared" si="166"/>
        <v>Total</v>
      </c>
      <c r="C366" s="429">
        <f t="shared" ref="C366:M366" si="178">SUM(C356:C365)</f>
        <v>2541.9989048177131</v>
      </c>
      <c r="D366" s="429">
        <f t="shared" si="178"/>
        <v>2505.9099908881681</v>
      </c>
      <c r="E366" s="429">
        <f t="shared" si="178"/>
        <v>2489.5678221738717</v>
      </c>
      <c r="F366" s="429">
        <f t="shared" si="178"/>
        <v>2490.9227342055074</v>
      </c>
      <c r="G366" s="429">
        <f t="shared" si="178"/>
        <v>2518.8406695992126</v>
      </c>
      <c r="H366" s="429">
        <f t="shared" si="178"/>
        <v>2542.1619479267538</v>
      </c>
      <c r="I366" s="429">
        <f t="shared" si="178"/>
        <v>2577.8788675640549</v>
      </c>
      <c r="J366" s="429">
        <f t="shared" si="178"/>
        <v>2612.8534684888168</v>
      </c>
      <c r="K366" s="429">
        <f t="shared" si="178"/>
        <v>2640.8172822096135</v>
      </c>
      <c r="L366" s="429">
        <f t="shared" si="178"/>
        <v>2651.6041354522245</v>
      </c>
      <c r="M366" s="429">
        <f t="shared" si="178"/>
        <v>2670.8907832940295</v>
      </c>
    </row>
    <row r="367" spans="1:13">
      <c r="A367" s="1080">
        <f>SUM(C367:M367)</f>
        <v>0</v>
      </c>
      <c r="B367" s="1080"/>
      <c r="C367" s="1080">
        <f t="shared" ref="C367:M367" si="179">SUM(C356:C365)-C366</f>
        <v>0</v>
      </c>
      <c r="D367" s="1080">
        <f t="shared" si="179"/>
        <v>0</v>
      </c>
      <c r="E367" s="1080">
        <f t="shared" si="179"/>
        <v>0</v>
      </c>
      <c r="F367" s="1080">
        <f t="shared" si="179"/>
        <v>0</v>
      </c>
      <c r="G367" s="1080">
        <f t="shared" si="179"/>
        <v>0</v>
      </c>
      <c r="H367" s="1080">
        <f t="shared" si="179"/>
        <v>0</v>
      </c>
      <c r="I367" s="1080">
        <f t="shared" si="179"/>
        <v>0</v>
      </c>
      <c r="J367" s="1080">
        <f t="shared" si="179"/>
        <v>0</v>
      </c>
      <c r="K367" s="1080">
        <f t="shared" si="179"/>
        <v>0</v>
      </c>
      <c r="L367" s="1080">
        <f t="shared" si="179"/>
        <v>0</v>
      </c>
      <c r="M367" s="1080">
        <f t="shared" si="179"/>
        <v>0</v>
      </c>
    </row>
    <row r="368" spans="1:13">
      <c r="C368" s="1085">
        <f>C350+C366</f>
        <v>4788.934014920962</v>
      </c>
      <c r="D368" s="1085">
        <f t="shared" ref="D368:M368" si="180">D350+D366</f>
        <v>4709.8685552545539</v>
      </c>
      <c r="E368" s="1085">
        <f t="shared" si="180"/>
        <v>4672.0423983195551</v>
      </c>
      <c r="F368" s="1085">
        <f t="shared" si="180"/>
        <v>4664.3820960923304</v>
      </c>
      <c r="G368" s="1085">
        <f t="shared" si="180"/>
        <v>4710.4124826067373</v>
      </c>
      <c r="H368" s="1085">
        <f t="shared" si="180"/>
        <v>4750.4079466195071</v>
      </c>
      <c r="I368" s="1085">
        <f t="shared" si="180"/>
        <v>4815.8301903905376</v>
      </c>
      <c r="J368" s="1085">
        <f t="shared" si="180"/>
        <v>4881.2655840926172</v>
      </c>
      <c r="K368" s="1085">
        <f t="shared" si="180"/>
        <v>4934.4429196772089</v>
      </c>
      <c r="L368" s="1085">
        <f t="shared" si="180"/>
        <v>4955.8462848061281</v>
      </c>
      <c r="M368" s="1085">
        <f t="shared" si="180"/>
        <v>4993.757729348913</v>
      </c>
    </row>
    <row r="369" spans="1:13">
      <c r="C369" s="1085">
        <f>C36</f>
        <v>4788.934014920962</v>
      </c>
      <c r="D369" s="1085">
        <f t="shared" ref="D369:M369" si="181">D36</f>
        <v>4709.8685552545548</v>
      </c>
      <c r="E369" s="1085">
        <f t="shared" si="181"/>
        <v>4672.042398319556</v>
      </c>
      <c r="F369" s="1085">
        <f t="shared" si="181"/>
        <v>4664.3820960923313</v>
      </c>
      <c r="G369" s="1085">
        <f t="shared" si="181"/>
        <v>4710.4124826067373</v>
      </c>
      <c r="H369" s="1085">
        <f t="shared" si="181"/>
        <v>4750.4079466195062</v>
      </c>
      <c r="I369" s="1085">
        <f t="shared" si="181"/>
        <v>4815.8301903905367</v>
      </c>
      <c r="J369" s="1085">
        <f t="shared" si="181"/>
        <v>4881.2655840926163</v>
      </c>
      <c r="K369" s="1085">
        <f t="shared" si="181"/>
        <v>4934.442919677208</v>
      </c>
      <c r="L369" s="1085">
        <f t="shared" si="181"/>
        <v>4955.8462848061272</v>
      </c>
      <c r="M369" s="1085">
        <f t="shared" si="181"/>
        <v>4993.757729348913</v>
      </c>
    </row>
    <row r="370" spans="1:13">
      <c r="A370" s="1080">
        <f>SUM(C370:L370)</f>
        <v>0</v>
      </c>
      <c r="B370" s="1080"/>
      <c r="C370" s="1080">
        <f>C368-C369</f>
        <v>0</v>
      </c>
      <c r="D370" s="1080">
        <f t="shared" ref="D370:M370" si="182">D368-D369</f>
        <v>0</v>
      </c>
      <c r="E370" s="1080">
        <f t="shared" si="182"/>
        <v>0</v>
      </c>
      <c r="F370" s="1080">
        <f t="shared" si="182"/>
        <v>0</v>
      </c>
      <c r="G370" s="1080">
        <f t="shared" si="182"/>
        <v>0</v>
      </c>
      <c r="H370" s="1080">
        <f t="shared" si="182"/>
        <v>0</v>
      </c>
      <c r="I370" s="1080">
        <f t="shared" si="182"/>
        <v>0</v>
      </c>
      <c r="J370" s="1080">
        <f t="shared" si="182"/>
        <v>0</v>
      </c>
      <c r="K370" s="1080">
        <f t="shared" si="182"/>
        <v>0</v>
      </c>
      <c r="L370" s="1080">
        <f t="shared" si="182"/>
        <v>0</v>
      </c>
      <c r="M370" s="1080">
        <f t="shared" si="182"/>
        <v>0</v>
      </c>
    </row>
    <row r="371" spans="1:13">
      <c r="A371" s="1080">
        <f>SUM(C371:L371)</f>
        <v>0</v>
      </c>
      <c r="B371" s="1080"/>
      <c r="C371" s="1080">
        <f>IF(C294&gt;0,0,C294)</f>
        <v>0</v>
      </c>
      <c r="D371" s="1080">
        <f t="shared" ref="D371:M371" si="183">IF(D294&gt;0,0,D294)</f>
        <v>0</v>
      </c>
      <c r="E371" s="1080">
        <f t="shared" si="183"/>
        <v>0</v>
      </c>
      <c r="F371" s="1080">
        <f t="shared" si="183"/>
        <v>0</v>
      </c>
      <c r="G371" s="1080">
        <f t="shared" si="183"/>
        <v>0</v>
      </c>
      <c r="H371" s="1080">
        <f t="shared" si="183"/>
        <v>0</v>
      </c>
      <c r="I371" s="1080">
        <f t="shared" si="183"/>
        <v>0</v>
      </c>
      <c r="J371" s="1080">
        <f t="shared" si="183"/>
        <v>0</v>
      </c>
      <c r="K371" s="1080">
        <f t="shared" si="183"/>
        <v>0</v>
      </c>
      <c r="L371" s="1080">
        <f t="shared" si="183"/>
        <v>0</v>
      </c>
      <c r="M371" s="1080">
        <f t="shared" si="183"/>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Q371"/>
  <sheetViews>
    <sheetView showGridLines="0" zoomScale="90" zoomScaleNormal="90" workbookViewId="0"/>
  </sheetViews>
  <sheetFormatPr defaultColWidth="9" defaultRowHeight="12.75"/>
  <cols>
    <col min="1" max="1" width="9" style="295"/>
    <col min="2" max="2" width="28.73046875" style="295" customWidth="1"/>
    <col min="3" max="14" width="10.73046875" style="295" customWidth="1"/>
    <col min="15"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269</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Forecast_stock_figures!B19</f>
        <v>Chemistry</v>
      </c>
      <c r="C15" s="293">
        <f>Forecast_stock_figures!C43</f>
        <v>11171.244999999999</v>
      </c>
      <c r="D15" s="293">
        <f>Forecast_stock_figures!D43</f>
        <v>11328.562976608904</v>
      </c>
      <c r="E15" s="293">
        <f>Forecast_stock_figures!E43</f>
        <v>11444.008616533198</v>
      </c>
      <c r="F15" s="293">
        <f>Forecast_stock_figures!F43</f>
        <v>11529.388493486487</v>
      </c>
      <c r="G15" s="293">
        <f>Forecast_stock_figures!G43</f>
        <v>11636.708971189428</v>
      </c>
      <c r="H15" s="293">
        <f>Forecast_stock_figures!H43</f>
        <v>11734.932761165139</v>
      </c>
      <c r="I15" s="293">
        <f>Forecast_stock_figures!I43</f>
        <v>11758.49828573842</v>
      </c>
      <c r="J15" s="293">
        <f>Forecast_stock_figures!J43</f>
        <v>11777.684800952768</v>
      </c>
      <c r="K15" s="293">
        <f>Forecast_stock_figures!K43</f>
        <v>11801.537061311519</v>
      </c>
      <c r="L15" s="293">
        <f>Forecast_stock_figures!L43</f>
        <v>11803.849493238338</v>
      </c>
      <c r="M15" s="293">
        <f>Forecast_stock_figures!M43</f>
        <v>11749.317368209622</v>
      </c>
    </row>
    <row r="17" spans="1:9" ht="15">
      <c r="B17" s="325" t="s">
        <v>161</v>
      </c>
    </row>
    <row r="19" spans="1:9" ht="13.15">
      <c r="B19" s="1469" t="str">
        <f>Stock_ages_breakdowns!B73</f>
        <v>Age group</v>
      </c>
      <c r="C19" s="1470" t="str">
        <f>Stock_ages_breakdowns!I73</f>
        <v>Chemistry</v>
      </c>
      <c r="D19" s="1471"/>
      <c r="H19" s="310" t="s">
        <v>132</v>
      </c>
    </row>
    <row r="20" spans="1:9" ht="13.15">
      <c r="B20" s="1469"/>
      <c r="C20" s="348" t="str">
        <f>Stock_ages_breakdowns!I74</f>
        <v>Male</v>
      </c>
      <c r="D20" s="348" t="str">
        <f>Stock_ages_breakdowns!J74</f>
        <v>Female</v>
      </c>
    </row>
    <row r="21" spans="1:9" ht="13.15">
      <c r="B21" s="348" t="str">
        <f>Stock_ages_breakdowns!B75</f>
        <v>20-24</v>
      </c>
      <c r="C21" s="316">
        <f>Stock_ages_breakdowns!I20</f>
        <v>168.495</v>
      </c>
      <c r="D21" s="316">
        <f>Stock_ages_breakdowns!J20</f>
        <v>325.435</v>
      </c>
    </row>
    <row r="22" spans="1:9" ht="13.15">
      <c r="B22" s="348" t="str">
        <f>Stock_ages_breakdowns!B76</f>
        <v>25-29</v>
      </c>
      <c r="C22" s="316">
        <f>Stock_ages_breakdowns!I21</f>
        <v>725.34</v>
      </c>
      <c r="D22" s="316">
        <f>Stock_ages_breakdowns!J21</f>
        <v>1216.2570000000001</v>
      </c>
    </row>
    <row r="23" spans="1:9" ht="13.15">
      <c r="B23" s="348" t="str">
        <f>Stock_ages_breakdowns!B77</f>
        <v>30-34</v>
      </c>
      <c r="C23" s="316">
        <f>Stock_ages_breakdowns!I22</f>
        <v>681.02499999999998</v>
      </c>
      <c r="D23" s="316">
        <f>Stock_ages_breakdowns!J22</f>
        <v>1201.1759999999999</v>
      </c>
    </row>
    <row r="24" spans="1:9" ht="13.15">
      <c r="B24" s="348" t="str">
        <f>Stock_ages_breakdowns!B78</f>
        <v>35-39</v>
      </c>
      <c r="C24" s="316">
        <f>Stock_ages_breakdowns!I23</f>
        <v>655.88900000000001</v>
      </c>
      <c r="D24" s="316">
        <f>Stock_ages_breakdowns!J23</f>
        <v>1148.69</v>
      </c>
    </row>
    <row r="25" spans="1:9" ht="13.15">
      <c r="B25" s="348" t="str">
        <f>Stock_ages_breakdowns!B79</f>
        <v>40-44</v>
      </c>
      <c r="C25" s="316">
        <f>Stock_ages_breakdowns!I24</f>
        <v>599.90700000000004</v>
      </c>
      <c r="D25" s="316">
        <f>Stock_ages_breakdowns!J24</f>
        <v>966.38400000000001</v>
      </c>
    </row>
    <row r="26" spans="1:9" ht="13.15">
      <c r="B26" s="348" t="str">
        <f>Stock_ages_breakdowns!B80</f>
        <v>45-49</v>
      </c>
      <c r="C26" s="316">
        <f>Stock_ages_breakdowns!I25</f>
        <v>595.553</v>
      </c>
      <c r="D26" s="316">
        <f>Stock_ages_breakdowns!J25</f>
        <v>910.73900000000003</v>
      </c>
    </row>
    <row r="27" spans="1:9" ht="13.15">
      <c r="B27" s="348" t="str">
        <f>Stock_ages_breakdowns!B81</f>
        <v>50-54</v>
      </c>
      <c r="C27" s="316">
        <f>Stock_ages_breakdowns!I26</f>
        <v>463.38</v>
      </c>
      <c r="D27" s="316">
        <f>Stock_ages_breakdowns!J26</f>
        <v>570.33399999999995</v>
      </c>
    </row>
    <row r="28" spans="1:9" ht="13.15">
      <c r="B28" s="348" t="str">
        <f>Stock_ages_breakdowns!B82</f>
        <v>55-59</v>
      </c>
      <c r="C28" s="316">
        <f>Stock_ages_breakdowns!I27</f>
        <v>333.63200000000001</v>
      </c>
      <c r="D28" s="316">
        <f>Stock_ages_breakdowns!J27</f>
        <v>352.07100000000003</v>
      </c>
    </row>
    <row r="29" spans="1:9" ht="13.15">
      <c r="B29" s="348" t="str">
        <f>Stock_ages_breakdowns!B83</f>
        <v>60-64</v>
      </c>
      <c r="C29" s="316">
        <f>Stock_ages_breakdowns!I28</f>
        <v>102.70399999999999</v>
      </c>
      <c r="D29" s="316">
        <f>Stock_ages_breakdowns!J28</f>
        <v>110.124</v>
      </c>
      <c r="F29" s="310"/>
    </row>
    <row r="30" spans="1:9" ht="13.15">
      <c r="B30" s="348" t="str">
        <f>Stock_ages_breakdowns!B84</f>
        <v>65 plus</v>
      </c>
      <c r="C30" s="316">
        <f>Stock_ages_breakdowns!I29</f>
        <v>26.728000000000002</v>
      </c>
      <c r="D30" s="316">
        <f>Stock_ages_breakdowns!J29</f>
        <v>17.382000000000001</v>
      </c>
      <c r="G30" s="311" t="s">
        <v>46</v>
      </c>
      <c r="H30" s="311" t="s">
        <v>47</v>
      </c>
    </row>
    <row r="31" spans="1:9" ht="13.15">
      <c r="A31" s="1080">
        <f>I31</f>
        <v>0</v>
      </c>
      <c r="B31" s="348" t="str">
        <f>Stock_ages_breakdowns!B85</f>
        <v>Total</v>
      </c>
      <c r="C31" s="316">
        <f>Stock_ages_breakdowns!I30</f>
        <v>4352.6530000000002</v>
      </c>
      <c r="D31" s="316">
        <f>Stock_ages_breakdowns!J30</f>
        <v>6818.5919999999996</v>
      </c>
      <c r="E31" s="312">
        <f>SUM(C31:D31)</f>
        <v>11171.244999999999</v>
      </c>
      <c r="G31" s="351">
        <f>C31/$E$31</f>
        <v>0.38963007256577048</v>
      </c>
      <c r="H31" s="351">
        <f>D31/$E$31</f>
        <v>0.61036992743422958</v>
      </c>
      <c r="I31" s="1080">
        <f>(G31+H31)-1</f>
        <v>0</v>
      </c>
    </row>
    <row r="33" spans="2:15" ht="15">
      <c r="B33" s="325" t="s">
        <v>262</v>
      </c>
      <c r="H33" s="310"/>
    </row>
    <row r="34" spans="2:15">
      <c r="H34" s="310"/>
    </row>
    <row r="35" spans="2:15"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5" ht="13.15">
      <c r="B36" s="311" t="str">
        <f>B15</f>
        <v>Chemistry</v>
      </c>
      <c r="C36" s="293">
        <f>Teacher_need_by_subject!C632</f>
        <v>11328.562976608904</v>
      </c>
      <c r="D36" s="293">
        <f>Teacher_need_by_subject!D632</f>
        <v>11444.008616533198</v>
      </c>
      <c r="E36" s="293">
        <f>Teacher_need_by_subject!E632</f>
        <v>11529.388493486487</v>
      </c>
      <c r="F36" s="293">
        <f>Teacher_need_by_subject!F632</f>
        <v>11636.708971189428</v>
      </c>
      <c r="G36" s="293">
        <f>Teacher_need_by_subject!G632</f>
        <v>11734.932761165139</v>
      </c>
      <c r="H36" s="293">
        <f>Teacher_need_by_subject!H632</f>
        <v>11758.49828573842</v>
      </c>
      <c r="I36" s="293">
        <f>Teacher_need_by_subject!I632</f>
        <v>11777.684800952768</v>
      </c>
      <c r="J36" s="293">
        <f>Teacher_need_by_subject!J632</f>
        <v>11801.537061311519</v>
      </c>
      <c r="K36" s="293">
        <f>Teacher_need_by_subject!K632</f>
        <v>11803.849493238338</v>
      </c>
      <c r="L36" s="293">
        <f>Teacher_need_by_subject!L632</f>
        <v>11749.317368209622</v>
      </c>
      <c r="M36" s="293">
        <f>Teacher_need_by_subject!M632</f>
        <v>11727.07710562992</v>
      </c>
    </row>
    <row r="37" spans="2:15">
      <c r="H37" s="310"/>
    </row>
    <row r="38" spans="2:15" ht="15">
      <c r="B38" s="325" t="s">
        <v>169</v>
      </c>
      <c r="H38" s="310"/>
    </row>
    <row r="39" spans="2:15">
      <c r="H39" s="310"/>
    </row>
    <row r="40" spans="2:15" ht="13.15">
      <c r="B40" s="326" t="s">
        <v>46</v>
      </c>
      <c r="H40" s="310"/>
    </row>
    <row r="41" spans="2:15">
      <c r="H41" s="310"/>
    </row>
    <row r="42" spans="2:15"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5" ht="13.15">
      <c r="B43" s="348" t="str">
        <f>B21</f>
        <v>20-24</v>
      </c>
      <c r="C43" s="293">
        <f>C21</f>
        <v>168.495</v>
      </c>
      <c r="D43" s="293">
        <f>C340</f>
        <v>252.34639928992925</v>
      </c>
      <c r="E43" s="293">
        <f t="shared" ref="E43:L43" si="2">D340</f>
        <v>304.89556515991853</v>
      </c>
      <c r="F43" s="293">
        <f t="shared" si="2"/>
        <v>337.22176608546727</v>
      </c>
      <c r="G43" s="293">
        <f t="shared" si="2"/>
        <v>360.53194358852795</v>
      </c>
      <c r="H43" s="293">
        <f t="shared" si="2"/>
        <v>375.61298553276799</v>
      </c>
      <c r="I43" s="293">
        <f t="shared" si="2"/>
        <v>379.26275588967724</v>
      </c>
      <c r="J43" s="293">
        <f t="shared" si="2"/>
        <v>381.35279117115931</v>
      </c>
      <c r="K43" s="293">
        <f t="shared" si="2"/>
        <v>383.27158355157235</v>
      </c>
      <c r="L43" s="293">
        <f t="shared" si="2"/>
        <v>382.70699042864669</v>
      </c>
      <c r="M43" s="293">
        <f>L340</f>
        <v>377.01990061631176</v>
      </c>
      <c r="N43" s="312"/>
      <c r="O43" s="312"/>
    </row>
    <row r="44" spans="2:15" ht="13.15">
      <c r="B44" s="348" t="str">
        <f t="shared" ref="B44:C53" si="3">B22</f>
        <v>25-29</v>
      </c>
      <c r="C44" s="293">
        <f t="shared" si="3"/>
        <v>725.34</v>
      </c>
      <c r="D44" s="293">
        <f t="shared" ref="D44:L53" si="4">C341</f>
        <v>688.897646757747</v>
      </c>
      <c r="E44" s="293">
        <f t="shared" si="4"/>
        <v>675.6321657367746</v>
      </c>
      <c r="F44" s="293">
        <f t="shared" si="4"/>
        <v>674.20321368133625</v>
      </c>
      <c r="G44" s="293">
        <f t="shared" si="4"/>
        <v>680.85378132970152</v>
      </c>
      <c r="H44" s="293">
        <f t="shared" si="4"/>
        <v>689.90607367397615</v>
      </c>
      <c r="I44" s="293">
        <f t="shared" si="4"/>
        <v>692.38041011070698</v>
      </c>
      <c r="J44" s="293">
        <f t="shared" si="4"/>
        <v>694.48340341788969</v>
      </c>
      <c r="K44" s="293">
        <f t="shared" si="4"/>
        <v>696.94076547361431</v>
      </c>
      <c r="L44" s="293">
        <f t="shared" si="4"/>
        <v>697.03141880831083</v>
      </c>
      <c r="M44" s="293">
        <f>L341</f>
        <v>691.2062781966838</v>
      </c>
      <c r="N44" s="312"/>
      <c r="O44" s="312"/>
    </row>
    <row r="45" spans="2:15" ht="13.15">
      <c r="B45" s="348" t="str">
        <f t="shared" si="3"/>
        <v>30-34</v>
      </c>
      <c r="C45" s="293">
        <f t="shared" si="3"/>
        <v>681.02499999999998</v>
      </c>
      <c r="D45" s="293">
        <f t="shared" si="4"/>
        <v>704.66087698982562</v>
      </c>
      <c r="E45" s="293">
        <f t="shared" si="4"/>
        <v>712.97687451381319</v>
      </c>
      <c r="F45" s="293">
        <f t="shared" si="4"/>
        <v>715.68865356345259</v>
      </c>
      <c r="G45" s="293">
        <f t="shared" si="4"/>
        <v>717.30688858975748</v>
      </c>
      <c r="H45" s="293">
        <f t="shared" si="4"/>
        <v>719.92532111904859</v>
      </c>
      <c r="I45" s="293">
        <f t="shared" si="4"/>
        <v>720.18748995252577</v>
      </c>
      <c r="J45" s="293">
        <f t="shared" si="4"/>
        <v>720.70917621001388</v>
      </c>
      <c r="K45" s="293">
        <f t="shared" si="4"/>
        <v>721.80037022750344</v>
      </c>
      <c r="L45" s="293">
        <f t="shared" ref="L45:L53" si="5">K342</f>
        <v>722.03673591388929</v>
      </c>
      <c r="M45" s="293">
        <f t="shared" ref="M45:M53" si="6">L342</f>
        <v>719.24463484089119</v>
      </c>
      <c r="N45" s="312"/>
      <c r="O45" s="312"/>
    </row>
    <row r="46" spans="2:15" ht="13.15">
      <c r="B46" s="348" t="str">
        <f t="shared" si="3"/>
        <v>35-39</v>
      </c>
      <c r="C46" s="293">
        <f t="shared" si="3"/>
        <v>655.88900000000001</v>
      </c>
      <c r="D46" s="293">
        <f t="shared" si="4"/>
        <v>661.24888704166426</v>
      </c>
      <c r="E46" s="293">
        <f t="shared" si="4"/>
        <v>667.39353797786725</v>
      </c>
      <c r="F46" s="293">
        <f t="shared" si="4"/>
        <v>672.58212988308992</v>
      </c>
      <c r="G46" s="293">
        <f t="shared" si="4"/>
        <v>676.26015543857659</v>
      </c>
      <c r="H46" s="293">
        <f t="shared" si="4"/>
        <v>679.40138036815688</v>
      </c>
      <c r="I46" s="293">
        <f t="shared" si="4"/>
        <v>679.67970856877264</v>
      </c>
      <c r="J46" s="293">
        <f t="shared" si="4"/>
        <v>679.84406027179671</v>
      </c>
      <c r="K46" s="293">
        <f t="shared" si="4"/>
        <v>680.31422895654828</v>
      </c>
      <c r="L46" s="293">
        <f t="shared" si="5"/>
        <v>680.10129136062346</v>
      </c>
      <c r="M46" s="293">
        <f t="shared" si="6"/>
        <v>677.73290645428926</v>
      </c>
      <c r="N46" s="312"/>
      <c r="O46" s="312"/>
    </row>
    <row r="47" spans="2:15" ht="13.15">
      <c r="B47" s="348" t="str">
        <f t="shared" si="3"/>
        <v>40-44</v>
      </c>
      <c r="C47" s="293">
        <f t="shared" si="3"/>
        <v>599.90700000000004</v>
      </c>
      <c r="D47" s="293">
        <f t="shared" si="4"/>
        <v>607.40085829183079</v>
      </c>
      <c r="E47" s="293">
        <f t="shared" si="4"/>
        <v>612.05229309491403</v>
      </c>
      <c r="F47" s="293">
        <f t="shared" si="4"/>
        <v>615.90092282209457</v>
      </c>
      <c r="G47" s="293">
        <f t="shared" si="4"/>
        <v>619.01722037144464</v>
      </c>
      <c r="H47" s="293">
        <f t="shared" si="4"/>
        <v>622.10281523424339</v>
      </c>
      <c r="I47" s="293">
        <f t="shared" si="4"/>
        <v>622.9011010272153</v>
      </c>
      <c r="J47" s="293">
        <f t="shared" si="4"/>
        <v>623.46129368973311</v>
      </c>
      <c r="K47" s="293">
        <f t="shared" si="4"/>
        <v>624.10697489144013</v>
      </c>
      <c r="L47" s="293">
        <f t="shared" si="5"/>
        <v>624.0490094288258</v>
      </c>
      <c r="M47" s="293">
        <f t="shared" si="6"/>
        <v>622.12605182494588</v>
      </c>
      <c r="N47" s="312"/>
      <c r="O47" s="312"/>
    </row>
    <row r="48" spans="2:15" ht="13.15">
      <c r="B48" s="348" t="str">
        <f t="shared" si="3"/>
        <v>45-49</v>
      </c>
      <c r="C48" s="293">
        <f t="shared" si="3"/>
        <v>595.553</v>
      </c>
      <c r="D48" s="293">
        <f t="shared" si="4"/>
        <v>585.95137733876936</v>
      </c>
      <c r="E48" s="293">
        <f t="shared" si="4"/>
        <v>578.54734381166804</v>
      </c>
      <c r="F48" s="293">
        <f t="shared" si="4"/>
        <v>573.4128745204157</v>
      </c>
      <c r="G48" s="293">
        <f t="shared" si="4"/>
        <v>569.66657584799964</v>
      </c>
      <c r="H48" s="293">
        <f t="shared" si="4"/>
        <v>567.67819712823075</v>
      </c>
      <c r="I48" s="293">
        <f t="shared" si="4"/>
        <v>565.01027885667895</v>
      </c>
      <c r="J48" s="293">
        <f t="shared" si="4"/>
        <v>563.17290340639022</v>
      </c>
      <c r="K48" s="293">
        <f t="shared" si="4"/>
        <v>562.13953889246739</v>
      </c>
      <c r="L48" s="293">
        <f t="shared" si="5"/>
        <v>560.96597784527705</v>
      </c>
      <c r="M48" s="293">
        <f t="shared" si="6"/>
        <v>558.46272939256278</v>
      </c>
      <c r="N48" s="312"/>
      <c r="O48" s="312"/>
    </row>
    <row r="49" spans="1:15" ht="13.15">
      <c r="B49" s="348" t="str">
        <f t="shared" si="3"/>
        <v>50-54</v>
      </c>
      <c r="C49" s="293">
        <f t="shared" si="3"/>
        <v>463.38</v>
      </c>
      <c r="D49" s="293">
        <f t="shared" si="4"/>
        <v>459.01703240913957</v>
      </c>
      <c r="E49" s="293">
        <f t="shared" si="4"/>
        <v>452.66232704037657</v>
      </c>
      <c r="F49" s="293">
        <f t="shared" si="4"/>
        <v>446.44451261211168</v>
      </c>
      <c r="G49" s="293">
        <f t="shared" si="4"/>
        <v>440.31137592783239</v>
      </c>
      <c r="H49" s="293">
        <f t="shared" si="4"/>
        <v>435.54121205709657</v>
      </c>
      <c r="I49" s="293">
        <f t="shared" si="4"/>
        <v>430.60824342043503</v>
      </c>
      <c r="J49" s="293">
        <f t="shared" si="4"/>
        <v>426.70110922975306</v>
      </c>
      <c r="K49" s="293">
        <f t="shared" si="4"/>
        <v>423.82547317475121</v>
      </c>
      <c r="L49" s="293">
        <f t="shared" si="5"/>
        <v>421.26763429531167</v>
      </c>
      <c r="M49" s="293">
        <f t="shared" si="6"/>
        <v>418.10564876691285</v>
      </c>
      <c r="N49" s="312"/>
      <c r="O49" s="312"/>
    </row>
    <row r="50" spans="1:15" ht="13.15">
      <c r="B50" s="348" t="str">
        <f t="shared" si="3"/>
        <v>55-59</v>
      </c>
      <c r="C50" s="293">
        <f t="shared" si="3"/>
        <v>333.63200000000001</v>
      </c>
      <c r="D50" s="293">
        <f t="shared" si="4"/>
        <v>286.0911351112606</v>
      </c>
      <c r="E50" s="293">
        <f t="shared" si="4"/>
        <v>256.52099292135017</v>
      </c>
      <c r="F50" s="293">
        <f t="shared" si="4"/>
        <v>237.86357441714264</v>
      </c>
      <c r="G50" s="293">
        <f t="shared" si="4"/>
        <v>225.77886336465272</v>
      </c>
      <c r="H50" s="293">
        <f t="shared" si="4"/>
        <v>217.83907758686337</v>
      </c>
      <c r="I50" s="293">
        <f t="shared" si="4"/>
        <v>211.68020328252996</v>
      </c>
      <c r="J50" s="293">
        <f t="shared" si="4"/>
        <v>207.30822985234079</v>
      </c>
      <c r="K50" s="293">
        <f t="shared" si="4"/>
        <v>204.24727480468135</v>
      </c>
      <c r="L50" s="293">
        <f t="shared" si="5"/>
        <v>201.78449631946017</v>
      </c>
      <c r="M50" s="293">
        <f t="shared" si="6"/>
        <v>199.23364758667597</v>
      </c>
      <c r="N50" s="312"/>
      <c r="O50" s="312"/>
    </row>
    <row r="51" spans="1:15" ht="13.15">
      <c r="B51" s="348" t="str">
        <f t="shared" si="3"/>
        <v>60-64</v>
      </c>
      <c r="C51" s="293">
        <f t="shared" si="3"/>
        <v>102.70399999999999</v>
      </c>
      <c r="D51" s="293">
        <f t="shared" si="4"/>
        <v>105.83846698474106</v>
      </c>
      <c r="E51" s="293">
        <f t="shared" si="4"/>
        <v>101.13052619698846</v>
      </c>
      <c r="F51" s="293">
        <f t="shared" si="4"/>
        <v>94.79610400666769</v>
      </c>
      <c r="G51" s="293">
        <f t="shared" si="4"/>
        <v>89.245341896477001</v>
      </c>
      <c r="H51" s="293">
        <f t="shared" si="4"/>
        <v>84.862762785284829</v>
      </c>
      <c r="I51" s="293">
        <f t="shared" si="4"/>
        <v>81.202748462804493</v>
      </c>
      <c r="J51" s="293">
        <f t="shared" si="4"/>
        <v>78.512344308666499</v>
      </c>
      <c r="K51" s="293">
        <f t="shared" si="4"/>
        <v>76.604231453020901</v>
      </c>
      <c r="L51" s="293">
        <f t="shared" si="5"/>
        <v>75.1115083383295</v>
      </c>
      <c r="M51" s="293">
        <f t="shared" si="6"/>
        <v>73.675220553387646</v>
      </c>
      <c r="N51" s="312"/>
      <c r="O51" s="312"/>
    </row>
    <row r="52" spans="1:15" ht="13.15">
      <c r="B52" s="348" t="str">
        <f t="shared" si="3"/>
        <v>65 plus</v>
      </c>
      <c r="C52" s="293">
        <f t="shared" si="3"/>
        <v>26.728000000000002</v>
      </c>
      <c r="D52" s="293">
        <f t="shared" si="4"/>
        <v>30.802666085879309</v>
      </c>
      <c r="E52" s="293">
        <f t="shared" si="4"/>
        <v>33.504165576776835</v>
      </c>
      <c r="F52" s="293">
        <f t="shared" si="4"/>
        <v>34.508303321041893</v>
      </c>
      <c r="G52" s="293">
        <f t="shared" si="4"/>
        <v>34.361922360316434</v>
      </c>
      <c r="H52" s="293">
        <f t="shared" si="4"/>
        <v>33.63545578102309</v>
      </c>
      <c r="I52" s="293">
        <f t="shared" si="4"/>
        <v>32.578326581499539</v>
      </c>
      <c r="J52" s="293">
        <f t="shared" si="4"/>
        <v>31.526126529838706</v>
      </c>
      <c r="K52" s="293">
        <f t="shared" si="4"/>
        <v>30.606826521703589</v>
      </c>
      <c r="L52" s="293">
        <f t="shared" si="5"/>
        <v>29.808706346347428</v>
      </c>
      <c r="M52" s="293">
        <f t="shared" si="6"/>
        <v>29.057684977173793</v>
      </c>
      <c r="N52" s="312"/>
      <c r="O52" s="312"/>
    </row>
    <row r="53" spans="1:15" ht="13.15">
      <c r="B53" s="348" t="str">
        <f t="shared" si="3"/>
        <v>Total</v>
      </c>
      <c r="C53" s="293">
        <f t="shared" si="3"/>
        <v>4352.6530000000002</v>
      </c>
      <c r="D53" s="293">
        <f t="shared" si="4"/>
        <v>4382.2553463007871</v>
      </c>
      <c r="E53" s="293">
        <f t="shared" si="4"/>
        <v>4395.3157920304484</v>
      </c>
      <c r="F53" s="293">
        <f t="shared" si="4"/>
        <v>4402.6220549128211</v>
      </c>
      <c r="G53" s="293">
        <f t="shared" si="4"/>
        <v>4413.3340687152859</v>
      </c>
      <c r="H53" s="293">
        <f t="shared" si="4"/>
        <v>4426.5052812666918</v>
      </c>
      <c r="I53" s="293">
        <f t="shared" si="4"/>
        <v>4415.491266152846</v>
      </c>
      <c r="J53" s="293">
        <f t="shared" si="4"/>
        <v>4407.0714380875816</v>
      </c>
      <c r="K53" s="293">
        <f t="shared" si="4"/>
        <v>4403.8572679473027</v>
      </c>
      <c r="L53" s="293">
        <f t="shared" si="5"/>
        <v>4394.863769085021</v>
      </c>
      <c r="M53" s="293">
        <f t="shared" si="6"/>
        <v>4365.8647032098361</v>
      </c>
      <c r="N53" s="312"/>
      <c r="O53" s="312"/>
    </row>
    <row r="54" spans="1:15">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5" ht="13.15">
      <c r="B56" s="326" t="s">
        <v>47</v>
      </c>
      <c r="H56" s="310"/>
    </row>
    <row r="57" spans="1:15">
      <c r="H57" s="310"/>
    </row>
    <row r="58" spans="1:15"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5" ht="13.15">
      <c r="B59" s="323" t="str">
        <f t="shared" si="8"/>
        <v>20-24</v>
      </c>
      <c r="C59" s="293">
        <f t="shared" ref="C59:C69" si="10">D21</f>
        <v>325.435</v>
      </c>
      <c r="D59" s="293">
        <f>C356</f>
        <v>448.30540474863358</v>
      </c>
      <c r="E59" s="293">
        <f t="shared" ref="E59:L59" si="11">D356</f>
        <v>532.0791404709737</v>
      </c>
      <c r="F59" s="293">
        <f t="shared" si="11"/>
        <v>587.83388792671849</v>
      </c>
      <c r="G59" s="293">
        <f t="shared" si="11"/>
        <v>633.70513947790369</v>
      </c>
      <c r="H59" s="293">
        <f t="shared" si="11"/>
        <v>665.6572039328197</v>
      </c>
      <c r="I59" s="293">
        <f t="shared" si="11"/>
        <v>678.30946590055146</v>
      </c>
      <c r="J59" s="293">
        <f t="shared" si="11"/>
        <v>686.6085290136275</v>
      </c>
      <c r="K59" s="293">
        <f t="shared" si="11"/>
        <v>693.20877174474595</v>
      </c>
      <c r="L59" s="293">
        <f t="shared" si="11"/>
        <v>694.9310941898741</v>
      </c>
      <c r="M59" s="293">
        <f>L356</f>
        <v>687.74785287219152</v>
      </c>
      <c r="N59" s="312"/>
    </row>
    <row r="60" spans="1:15" ht="13.15">
      <c r="B60" s="323" t="str">
        <f t="shared" si="8"/>
        <v>25-29</v>
      </c>
      <c r="C60" s="293">
        <f t="shared" si="10"/>
        <v>1216.2570000000001</v>
      </c>
      <c r="D60" s="293">
        <f t="shared" ref="D60:K69" si="12">C357</f>
        <v>1155.6918214405091</v>
      </c>
      <c r="E60" s="293">
        <f t="shared" si="12"/>
        <v>1134.0938943095141</v>
      </c>
      <c r="F60" s="293">
        <f t="shared" si="12"/>
        <v>1131.9336885014313</v>
      </c>
      <c r="G60" s="293">
        <f t="shared" si="12"/>
        <v>1148.5796259987487</v>
      </c>
      <c r="H60" s="293">
        <f t="shared" si="12"/>
        <v>1169.058933881601</v>
      </c>
      <c r="I60" s="293">
        <f t="shared" si="12"/>
        <v>1179.1119325480217</v>
      </c>
      <c r="J60" s="293">
        <f t="shared" si="12"/>
        <v>1188.0235388917547</v>
      </c>
      <c r="K60" s="293">
        <f t="shared" si="12"/>
        <v>1196.746060391876</v>
      </c>
      <c r="L60" s="293">
        <f t="shared" ref="L60:L69" si="13">K357</f>
        <v>1200.9978065844325</v>
      </c>
      <c r="M60" s="293">
        <f t="shared" ref="M60:M69" si="14">L357</f>
        <v>1195.2023984431937</v>
      </c>
      <c r="N60" s="312"/>
    </row>
    <row r="61" spans="1:15" ht="13.15">
      <c r="B61" s="323" t="str">
        <f t="shared" si="8"/>
        <v>30-34</v>
      </c>
      <c r="C61" s="293">
        <f t="shared" si="10"/>
        <v>1201.1759999999999</v>
      </c>
      <c r="D61" s="293">
        <f t="shared" si="12"/>
        <v>1214.1870692782011</v>
      </c>
      <c r="E61" s="293">
        <f t="shared" si="12"/>
        <v>1211.850934013378</v>
      </c>
      <c r="F61" s="293">
        <f t="shared" si="12"/>
        <v>1205.1490636355823</v>
      </c>
      <c r="G61" s="293">
        <f t="shared" si="12"/>
        <v>1204.0527523629621</v>
      </c>
      <c r="H61" s="293">
        <f t="shared" si="12"/>
        <v>1206.6808273116503</v>
      </c>
      <c r="I61" s="293">
        <f t="shared" si="12"/>
        <v>1207.1979858962009</v>
      </c>
      <c r="J61" s="293">
        <f t="shared" si="12"/>
        <v>1209.212071468779</v>
      </c>
      <c r="K61" s="293">
        <f t="shared" si="12"/>
        <v>1212.8051085254847</v>
      </c>
      <c r="L61" s="293">
        <f t="shared" si="13"/>
        <v>1215.4247952816552</v>
      </c>
      <c r="M61" s="293">
        <f t="shared" si="14"/>
        <v>1213.4164985431921</v>
      </c>
      <c r="N61" s="312"/>
    </row>
    <row r="62" spans="1:15" ht="13.15">
      <c r="B62" s="323" t="str">
        <f t="shared" si="8"/>
        <v>35-39</v>
      </c>
      <c r="C62" s="293">
        <f t="shared" si="10"/>
        <v>1148.69</v>
      </c>
      <c r="D62" s="293">
        <f t="shared" si="12"/>
        <v>1142.0813744800714</v>
      </c>
      <c r="E62" s="293">
        <f t="shared" si="12"/>
        <v>1138.8413690520881</v>
      </c>
      <c r="F62" s="293">
        <f t="shared" si="12"/>
        <v>1135.1211977321268</v>
      </c>
      <c r="G62" s="293">
        <f t="shared" si="12"/>
        <v>1134.2689822446112</v>
      </c>
      <c r="H62" s="293">
        <f t="shared" si="12"/>
        <v>1133.7732934882033</v>
      </c>
      <c r="I62" s="293">
        <f t="shared" si="12"/>
        <v>1130.0442566981758</v>
      </c>
      <c r="J62" s="293">
        <f t="shared" si="12"/>
        <v>1127.3193390469005</v>
      </c>
      <c r="K62" s="293">
        <f t="shared" si="12"/>
        <v>1126.1223223242032</v>
      </c>
      <c r="L62" s="293">
        <f t="shared" si="13"/>
        <v>1124.7354232654563</v>
      </c>
      <c r="M62" s="293">
        <f t="shared" si="14"/>
        <v>1120.6712091623979</v>
      </c>
      <c r="N62" s="312"/>
    </row>
    <row r="63" spans="1:15" ht="13.15">
      <c r="B63" s="323" t="str">
        <f t="shared" si="8"/>
        <v>40-44</v>
      </c>
      <c r="C63" s="293">
        <f t="shared" si="10"/>
        <v>966.38400000000001</v>
      </c>
      <c r="D63" s="293">
        <f t="shared" si="12"/>
        <v>988.24699992356602</v>
      </c>
      <c r="E63" s="293">
        <f t="shared" si="12"/>
        <v>1002.2378065035915</v>
      </c>
      <c r="F63" s="293">
        <f t="shared" si="12"/>
        <v>1010.9997916813978</v>
      </c>
      <c r="G63" s="293">
        <f t="shared" si="12"/>
        <v>1019.142737818791</v>
      </c>
      <c r="H63" s="293">
        <f t="shared" si="12"/>
        <v>1025.1477542129117</v>
      </c>
      <c r="I63" s="293">
        <f t="shared" si="12"/>
        <v>1026.271750253241</v>
      </c>
      <c r="J63" s="293">
        <f t="shared" si="12"/>
        <v>1026.3042955687015</v>
      </c>
      <c r="K63" s="293">
        <f t="shared" si="12"/>
        <v>1026.1639340591289</v>
      </c>
      <c r="L63" s="293">
        <f t="shared" si="13"/>
        <v>1024.889194437668</v>
      </c>
      <c r="M63" s="293">
        <f t="shared" si="14"/>
        <v>1020.8277590903291</v>
      </c>
      <c r="N63" s="312"/>
    </row>
    <row r="64" spans="1:15" ht="13.15">
      <c r="B64" s="323" t="str">
        <f t="shared" si="8"/>
        <v>45-49</v>
      </c>
      <c r="C64" s="293">
        <f t="shared" si="10"/>
        <v>910.73900000000003</v>
      </c>
      <c r="D64" s="293">
        <f t="shared" si="12"/>
        <v>903.27737369038243</v>
      </c>
      <c r="E64" s="293">
        <f t="shared" si="12"/>
        <v>901.19862751807398</v>
      </c>
      <c r="F64" s="293">
        <f t="shared" si="12"/>
        <v>901.49946047929393</v>
      </c>
      <c r="G64" s="293">
        <f t="shared" si="12"/>
        <v>905.49666497633484</v>
      </c>
      <c r="H64" s="293">
        <f t="shared" si="12"/>
        <v>910.08255040976542</v>
      </c>
      <c r="I64" s="293">
        <f t="shared" si="12"/>
        <v>911.6695894620434</v>
      </c>
      <c r="J64" s="293">
        <f t="shared" si="12"/>
        <v>912.92292153486937</v>
      </c>
      <c r="K64" s="293">
        <f t="shared" si="12"/>
        <v>914.12854359592131</v>
      </c>
      <c r="L64" s="293">
        <f t="shared" si="13"/>
        <v>914.11825433606748</v>
      </c>
      <c r="M64" s="293">
        <f t="shared" si="14"/>
        <v>911.29890073377999</v>
      </c>
      <c r="N64" s="312"/>
    </row>
    <row r="65" spans="1:17" ht="13.15">
      <c r="B65" s="323" t="str">
        <f t="shared" si="8"/>
        <v>50-54</v>
      </c>
      <c r="C65" s="293">
        <f t="shared" si="10"/>
        <v>570.33399999999995</v>
      </c>
      <c r="D65" s="293">
        <f t="shared" si="12"/>
        <v>611.72466431819828</v>
      </c>
      <c r="E65" s="293">
        <f t="shared" si="12"/>
        <v>639.04186193512896</v>
      </c>
      <c r="F65" s="293">
        <f t="shared" si="12"/>
        <v>657.32371382551048</v>
      </c>
      <c r="G65" s="293">
        <f t="shared" si="12"/>
        <v>671.78783494378479</v>
      </c>
      <c r="H65" s="293">
        <f t="shared" si="12"/>
        <v>682.80594534658564</v>
      </c>
      <c r="I65" s="293">
        <f t="shared" si="12"/>
        <v>689.30635697658954</v>
      </c>
      <c r="J65" s="293">
        <f t="shared" si="12"/>
        <v>694.07712467294721</v>
      </c>
      <c r="K65" s="293">
        <f t="shared" si="12"/>
        <v>697.85856526410328</v>
      </c>
      <c r="L65" s="293">
        <f t="shared" si="13"/>
        <v>700.10334391125934</v>
      </c>
      <c r="M65" s="293">
        <f t="shared" si="14"/>
        <v>699.80456059155347</v>
      </c>
      <c r="N65" s="312"/>
    </row>
    <row r="66" spans="1:17" ht="13.15">
      <c r="B66" s="323" t="str">
        <f t="shared" si="8"/>
        <v>55-59</v>
      </c>
      <c r="C66" s="293">
        <f t="shared" si="10"/>
        <v>352.07100000000003</v>
      </c>
      <c r="D66" s="293">
        <f t="shared" si="12"/>
        <v>331.73734015782168</v>
      </c>
      <c r="E66" s="293">
        <f t="shared" si="12"/>
        <v>325.48999460732324</v>
      </c>
      <c r="F66" s="293">
        <f t="shared" si="12"/>
        <v>325.58165229794162</v>
      </c>
      <c r="G66" s="293">
        <f t="shared" si="12"/>
        <v>329.42995557970943</v>
      </c>
      <c r="H66" s="293">
        <f t="shared" si="12"/>
        <v>334.06518948545408</v>
      </c>
      <c r="I66" s="293">
        <f t="shared" si="12"/>
        <v>337.31447716976407</v>
      </c>
      <c r="J66" s="293">
        <f t="shared" si="12"/>
        <v>340.23289108496613</v>
      </c>
      <c r="K66" s="293">
        <f t="shared" si="12"/>
        <v>342.85991104854565</v>
      </c>
      <c r="L66" s="293">
        <f t="shared" si="13"/>
        <v>344.65212908014871</v>
      </c>
      <c r="M66" s="293">
        <f t="shared" si="14"/>
        <v>344.94207672130955</v>
      </c>
      <c r="N66" s="312"/>
    </row>
    <row r="67" spans="1:17" ht="13.15">
      <c r="B67" s="323" t="str">
        <f t="shared" si="8"/>
        <v>60-64</v>
      </c>
      <c r="C67" s="293">
        <f t="shared" si="10"/>
        <v>110.124</v>
      </c>
      <c r="D67" s="293">
        <f t="shared" si="12"/>
        <v>120.62301520209412</v>
      </c>
      <c r="E67" s="293">
        <f t="shared" si="12"/>
        <v>123.50366364657863</v>
      </c>
      <c r="F67" s="293">
        <f t="shared" si="12"/>
        <v>124.12053445037243</v>
      </c>
      <c r="G67" s="293">
        <f t="shared" si="12"/>
        <v>124.98385283922957</v>
      </c>
      <c r="H67" s="293">
        <f t="shared" si="12"/>
        <v>126.00652771815831</v>
      </c>
      <c r="I67" s="293">
        <f t="shared" si="12"/>
        <v>126.57285718574026</v>
      </c>
      <c r="J67" s="293">
        <f t="shared" si="12"/>
        <v>127.28792042909527</v>
      </c>
      <c r="K67" s="293">
        <f t="shared" si="12"/>
        <v>128.12119371322828</v>
      </c>
      <c r="L67" s="293">
        <f t="shared" si="13"/>
        <v>128.73396497689458</v>
      </c>
      <c r="M67" s="293">
        <f t="shared" si="14"/>
        <v>128.75052200523828</v>
      </c>
      <c r="N67" s="312"/>
    </row>
    <row r="68" spans="1:17" ht="13.15">
      <c r="B68" s="323" t="str">
        <f t="shared" si="8"/>
        <v>65 plus</v>
      </c>
      <c r="C68" s="293">
        <f t="shared" si="10"/>
        <v>17.382000000000001</v>
      </c>
      <c r="D68" s="293">
        <f t="shared" si="12"/>
        <v>30.432567068641458</v>
      </c>
      <c r="E68" s="293">
        <f t="shared" si="12"/>
        <v>40.355532446102011</v>
      </c>
      <c r="F68" s="293">
        <f t="shared" si="12"/>
        <v>47.203448043293911</v>
      </c>
      <c r="G68" s="293">
        <f t="shared" si="12"/>
        <v>51.927356232068426</v>
      </c>
      <c r="H68" s="293">
        <f t="shared" si="12"/>
        <v>55.1492541113005</v>
      </c>
      <c r="I68" s="293">
        <f t="shared" si="12"/>
        <v>57.208347495249427</v>
      </c>
      <c r="J68" s="293">
        <f t="shared" si="12"/>
        <v>58.624731153547991</v>
      </c>
      <c r="K68" s="293">
        <f t="shared" si="12"/>
        <v>59.665382696982768</v>
      </c>
      <c r="L68" s="293">
        <f t="shared" si="13"/>
        <v>60.399718089864088</v>
      </c>
      <c r="M68" s="293">
        <f t="shared" si="14"/>
        <v>60.790886836606113</v>
      </c>
      <c r="N68" s="312"/>
    </row>
    <row r="69" spans="1:17" ht="13.15">
      <c r="B69" s="323" t="str">
        <f t="shared" si="8"/>
        <v>Total</v>
      </c>
      <c r="C69" s="293">
        <f t="shared" si="10"/>
        <v>6818.5919999999996</v>
      </c>
      <c r="D69" s="293">
        <f t="shared" si="12"/>
        <v>6946.3076303081198</v>
      </c>
      <c r="E69" s="293">
        <f t="shared" si="12"/>
        <v>7048.692824502753</v>
      </c>
      <c r="F69" s="293">
        <f t="shared" si="12"/>
        <v>7126.7664385736689</v>
      </c>
      <c r="G69" s="293">
        <f t="shared" si="12"/>
        <v>7223.3749024741437</v>
      </c>
      <c r="H69" s="293">
        <f t="shared" si="12"/>
        <v>7308.4274798984497</v>
      </c>
      <c r="I69" s="293">
        <f t="shared" si="12"/>
        <v>7343.0070195855778</v>
      </c>
      <c r="J69" s="293">
        <f t="shared" si="12"/>
        <v>7370.6133628651896</v>
      </c>
      <c r="K69" s="293">
        <f t="shared" si="12"/>
        <v>7397.679793364221</v>
      </c>
      <c r="L69" s="293">
        <f t="shared" si="13"/>
        <v>7408.9857241533209</v>
      </c>
      <c r="M69" s="293">
        <f t="shared" si="14"/>
        <v>7383.4526649997924</v>
      </c>
      <c r="N69" s="312"/>
    </row>
    <row r="70" spans="1:17">
      <c r="A70" s="1080">
        <f>SUM(C70:M70)</f>
        <v>0</v>
      </c>
      <c r="B70" s="1080"/>
      <c r="C70" s="1080">
        <f t="shared" ref="C70:M70" si="15">SUM(C59:C68)-C69</f>
        <v>0</v>
      </c>
      <c r="D70" s="1080">
        <f t="shared" si="15"/>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7" ht="15">
      <c r="B72" s="325" t="s">
        <v>162</v>
      </c>
      <c r="H72" s="310"/>
    </row>
    <row r="73" spans="1:17">
      <c r="H73" s="310"/>
    </row>
    <row r="74" spans="1:17" ht="13.15">
      <c r="B74" s="326" t="s">
        <v>46</v>
      </c>
      <c r="C74" s="251" t="s">
        <v>440</v>
      </c>
      <c r="H74" s="310"/>
    </row>
    <row r="75" spans="1:17">
      <c r="H75" s="310"/>
    </row>
    <row r="76" spans="1:17"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7" ht="13.15">
      <c r="B77" s="323" t="str">
        <f t="shared" si="16"/>
        <v>20-24</v>
      </c>
      <c r="C77" s="429">
        <f>C43-(0.2*C43)</f>
        <v>134.79599999999999</v>
      </c>
      <c r="D77" s="429">
        <f>D43-(0.2*D43)</f>
        <v>201.87711943194341</v>
      </c>
      <c r="E77" s="429">
        <f t="shared" ref="E77:M77" si="18">E43-(0.2*E43)</f>
        <v>243.91645212793483</v>
      </c>
      <c r="F77" s="429">
        <f t="shared" si="18"/>
        <v>269.7774128683738</v>
      </c>
      <c r="G77" s="429">
        <f t="shared" si="18"/>
        <v>288.42555487082234</v>
      </c>
      <c r="H77" s="429">
        <f t="shared" si="18"/>
        <v>300.49038842621439</v>
      </c>
      <c r="I77" s="429">
        <f t="shared" si="18"/>
        <v>303.41020471174181</v>
      </c>
      <c r="J77" s="429">
        <f t="shared" si="18"/>
        <v>305.08223293692743</v>
      </c>
      <c r="K77" s="429">
        <f t="shared" si="18"/>
        <v>306.6172668412579</v>
      </c>
      <c r="L77" s="429">
        <f t="shared" si="18"/>
        <v>306.16559234291736</v>
      </c>
      <c r="M77" s="429">
        <f t="shared" si="18"/>
        <v>301.61592049304943</v>
      </c>
      <c r="N77" s="312"/>
      <c r="O77" s="312"/>
      <c r="P77" s="312"/>
      <c r="Q77" s="312"/>
    </row>
    <row r="78" spans="1:17" ht="13.15">
      <c r="B78" s="323" t="str">
        <f t="shared" si="16"/>
        <v>25-29</v>
      </c>
      <c r="C78" s="429">
        <f t="shared" ref="C78:C85" si="19">C44+(0.2*C43)-(0.2*C44)</f>
        <v>613.971</v>
      </c>
      <c r="D78" s="429">
        <f t="shared" ref="D78:M78" si="20">D44+(0.2*D43)-(0.2*D44)</f>
        <v>601.58739726418344</v>
      </c>
      <c r="E78" s="429">
        <f t="shared" si="20"/>
        <v>601.48484562140334</v>
      </c>
      <c r="F78" s="429">
        <f t="shared" si="20"/>
        <v>606.80692416216243</v>
      </c>
      <c r="G78" s="429">
        <f t="shared" si="20"/>
        <v>616.78941378146681</v>
      </c>
      <c r="H78" s="429">
        <f t="shared" si="20"/>
        <v>627.04745604573452</v>
      </c>
      <c r="I78" s="429">
        <f t="shared" si="20"/>
        <v>629.75687926650096</v>
      </c>
      <c r="J78" s="429">
        <f t="shared" si="20"/>
        <v>631.85728096854359</v>
      </c>
      <c r="K78" s="429">
        <f t="shared" si="20"/>
        <v>634.20692908920591</v>
      </c>
      <c r="L78" s="429">
        <f t="shared" si="20"/>
        <v>634.16653313237805</v>
      </c>
      <c r="M78" s="429">
        <f t="shared" si="20"/>
        <v>628.36900268060936</v>
      </c>
      <c r="N78" s="312"/>
      <c r="O78" s="312"/>
      <c r="P78" s="312"/>
      <c r="Q78" s="312"/>
    </row>
    <row r="79" spans="1:17" ht="13.15">
      <c r="B79" s="323" t="str">
        <f t="shared" si="16"/>
        <v>30-34</v>
      </c>
      <c r="C79" s="429">
        <f t="shared" si="19"/>
        <v>689.88799999999992</v>
      </c>
      <c r="D79" s="429">
        <f t="shared" ref="D79:M79" si="21">D45+(0.2*D44)-(0.2*D45)</f>
        <v>701.5082309434099</v>
      </c>
      <c r="E79" s="429">
        <f t="shared" si="21"/>
        <v>705.50793275840556</v>
      </c>
      <c r="F79" s="429">
        <f t="shared" si="21"/>
        <v>707.39156558702928</v>
      </c>
      <c r="G79" s="429">
        <f t="shared" si="21"/>
        <v>710.01626713774635</v>
      </c>
      <c r="H79" s="429">
        <f t="shared" si="21"/>
        <v>713.92147163003415</v>
      </c>
      <c r="I79" s="429">
        <f t="shared" si="21"/>
        <v>714.62607398416208</v>
      </c>
      <c r="J79" s="429">
        <f t="shared" si="21"/>
        <v>715.46402165158906</v>
      </c>
      <c r="K79" s="429">
        <f t="shared" si="21"/>
        <v>716.82844927672556</v>
      </c>
      <c r="L79" s="429">
        <f t="shared" si="21"/>
        <v>717.03567249277353</v>
      </c>
      <c r="M79" s="429">
        <f t="shared" si="21"/>
        <v>713.63696351204965</v>
      </c>
      <c r="N79" s="312"/>
      <c r="O79" s="312"/>
      <c r="P79" s="312"/>
      <c r="Q79" s="312"/>
    </row>
    <row r="80" spans="1:17" ht="13.15">
      <c r="B80" s="323" t="str">
        <f t="shared" si="16"/>
        <v>35-39</v>
      </c>
      <c r="C80" s="429">
        <f t="shared" si="19"/>
        <v>660.9162</v>
      </c>
      <c r="D80" s="429">
        <f t="shared" ref="D80:M80" si="22">D46+(0.2*D45)-(0.2*D46)</f>
        <v>669.93128503129651</v>
      </c>
      <c r="E80" s="429">
        <f t="shared" si="22"/>
        <v>676.51020528505637</v>
      </c>
      <c r="F80" s="429">
        <f t="shared" si="22"/>
        <v>681.20343461916241</v>
      </c>
      <c r="G80" s="429">
        <f t="shared" si="22"/>
        <v>684.46950206881274</v>
      </c>
      <c r="H80" s="429">
        <f t="shared" si="22"/>
        <v>687.50616851833524</v>
      </c>
      <c r="I80" s="429">
        <f t="shared" si="22"/>
        <v>687.7812648455232</v>
      </c>
      <c r="J80" s="429">
        <f t="shared" si="22"/>
        <v>688.01708345944019</v>
      </c>
      <c r="K80" s="429">
        <f t="shared" si="22"/>
        <v>688.61145721073933</v>
      </c>
      <c r="L80" s="429">
        <f t="shared" si="22"/>
        <v>688.48838027127658</v>
      </c>
      <c r="M80" s="429">
        <f t="shared" si="22"/>
        <v>686.0352521316097</v>
      </c>
      <c r="N80" s="312"/>
      <c r="O80" s="312"/>
      <c r="P80" s="312"/>
      <c r="Q80" s="312"/>
    </row>
    <row r="81" spans="1:17" ht="13.15">
      <c r="B81" s="323" t="str">
        <f t="shared" si="16"/>
        <v>40-44</v>
      </c>
      <c r="C81" s="429">
        <f t="shared" si="19"/>
        <v>611.10340000000008</v>
      </c>
      <c r="D81" s="429">
        <f t="shared" ref="D81:M81" si="23">D47+(0.2*D46)-(0.2*D47)</f>
        <v>618.17046404179746</v>
      </c>
      <c r="E81" s="429">
        <f t="shared" si="23"/>
        <v>623.1205420715047</v>
      </c>
      <c r="F81" s="429">
        <f t="shared" si="23"/>
        <v>627.23716423429357</v>
      </c>
      <c r="G81" s="429">
        <f t="shared" si="23"/>
        <v>630.46580738487103</v>
      </c>
      <c r="H81" s="429">
        <f t="shared" si="23"/>
        <v>633.56252826102616</v>
      </c>
      <c r="I81" s="429">
        <f t="shared" si="23"/>
        <v>634.25682253552679</v>
      </c>
      <c r="J81" s="429">
        <f t="shared" si="23"/>
        <v>634.73784700614578</v>
      </c>
      <c r="K81" s="429">
        <f t="shared" si="23"/>
        <v>635.34842570446176</v>
      </c>
      <c r="L81" s="429">
        <f t="shared" si="23"/>
        <v>635.25946581518531</v>
      </c>
      <c r="M81" s="429">
        <f t="shared" si="23"/>
        <v>633.24742275081451</v>
      </c>
      <c r="N81" s="312"/>
      <c r="O81" s="312"/>
      <c r="P81" s="312"/>
      <c r="Q81" s="312"/>
    </row>
    <row r="82" spans="1:17" ht="13.15">
      <c r="B82" s="323" t="str">
        <f t="shared" si="16"/>
        <v>45-49</v>
      </c>
      <c r="C82" s="429">
        <f t="shared" si="19"/>
        <v>596.42380000000003</v>
      </c>
      <c r="D82" s="429">
        <f t="shared" ref="D82:M82" si="24">D48+(0.2*D47)-(0.2*D48)</f>
        <v>590.24127352938171</v>
      </c>
      <c r="E82" s="429">
        <f t="shared" si="24"/>
        <v>585.24833366831729</v>
      </c>
      <c r="F82" s="429">
        <f t="shared" si="24"/>
        <v>581.9104841807515</v>
      </c>
      <c r="G82" s="429">
        <f t="shared" si="24"/>
        <v>579.53670475268859</v>
      </c>
      <c r="H82" s="429">
        <f t="shared" si="24"/>
        <v>578.56312074943321</v>
      </c>
      <c r="I82" s="429">
        <f t="shared" si="24"/>
        <v>576.58844329078624</v>
      </c>
      <c r="J82" s="429">
        <f t="shared" si="24"/>
        <v>575.2305814630588</v>
      </c>
      <c r="K82" s="429">
        <f t="shared" si="24"/>
        <v>574.53302609226193</v>
      </c>
      <c r="L82" s="429">
        <f t="shared" si="24"/>
        <v>573.5825841619868</v>
      </c>
      <c r="M82" s="429">
        <f t="shared" si="24"/>
        <v>571.19539387903944</v>
      </c>
      <c r="N82" s="312"/>
      <c r="O82" s="312"/>
      <c r="P82" s="312"/>
      <c r="Q82" s="312"/>
    </row>
    <row r="83" spans="1:17" ht="13.15">
      <c r="B83" s="323" t="str">
        <f t="shared" si="16"/>
        <v>50-54</v>
      </c>
      <c r="C83" s="429">
        <f t="shared" si="19"/>
        <v>489.81459999999998</v>
      </c>
      <c r="D83" s="429">
        <f t="shared" ref="D83:M83" si="25">D49+(0.2*D48)-(0.2*D49)</f>
        <v>484.40390139506553</v>
      </c>
      <c r="E83" s="429">
        <f t="shared" si="25"/>
        <v>477.83933039463483</v>
      </c>
      <c r="F83" s="429">
        <f t="shared" si="25"/>
        <v>471.83818499377247</v>
      </c>
      <c r="G83" s="429">
        <f t="shared" si="25"/>
        <v>466.18241591186586</v>
      </c>
      <c r="H83" s="429">
        <f t="shared" si="25"/>
        <v>461.96860907132344</v>
      </c>
      <c r="I83" s="429">
        <f t="shared" si="25"/>
        <v>457.48865050768376</v>
      </c>
      <c r="J83" s="429">
        <f t="shared" si="25"/>
        <v>453.99546806508044</v>
      </c>
      <c r="K83" s="429">
        <f t="shared" si="25"/>
        <v>451.48828631829446</v>
      </c>
      <c r="L83" s="429">
        <f t="shared" si="25"/>
        <v>449.20730300530471</v>
      </c>
      <c r="M83" s="429">
        <f t="shared" si="25"/>
        <v>446.17706489204284</v>
      </c>
      <c r="N83" s="312"/>
      <c r="O83" s="312"/>
      <c r="P83" s="312"/>
      <c r="Q83" s="312"/>
    </row>
    <row r="84" spans="1:17" ht="13.15">
      <c r="B84" s="323" t="str">
        <f t="shared" si="16"/>
        <v>55-59</v>
      </c>
      <c r="C84" s="429">
        <f t="shared" si="19"/>
        <v>359.58159999999998</v>
      </c>
      <c r="D84" s="429">
        <f t="shared" ref="D84:M84" si="26">D50+(0.2*D49)-(0.2*D50)</f>
        <v>320.67631457083644</v>
      </c>
      <c r="E84" s="429">
        <f t="shared" si="26"/>
        <v>295.74925974515543</v>
      </c>
      <c r="F84" s="429">
        <f t="shared" si="26"/>
        <v>279.57976205613642</v>
      </c>
      <c r="G84" s="429">
        <f t="shared" si="26"/>
        <v>268.68536587728863</v>
      </c>
      <c r="H84" s="429">
        <f t="shared" si="26"/>
        <v>261.37950448090999</v>
      </c>
      <c r="I84" s="429">
        <f t="shared" si="26"/>
        <v>255.46581131011095</v>
      </c>
      <c r="J84" s="429">
        <f t="shared" si="26"/>
        <v>251.18680572782324</v>
      </c>
      <c r="K84" s="429">
        <f t="shared" si="26"/>
        <v>248.16291447869531</v>
      </c>
      <c r="L84" s="429">
        <f t="shared" si="26"/>
        <v>245.68112391463046</v>
      </c>
      <c r="M84" s="429">
        <f t="shared" si="26"/>
        <v>243.00804782272334</v>
      </c>
      <c r="N84" s="312"/>
      <c r="O84" s="312"/>
      <c r="P84" s="312"/>
      <c r="Q84" s="312"/>
    </row>
    <row r="85" spans="1:17" ht="13.15">
      <c r="B85" s="323" t="str">
        <f t="shared" si="16"/>
        <v>60-64</v>
      </c>
      <c r="C85" s="429">
        <f t="shared" si="19"/>
        <v>148.8896</v>
      </c>
      <c r="D85" s="429">
        <f t="shared" ref="D85:M85" si="27">D51+(0.2*D50)-(0.2*D51)</f>
        <v>141.88900061004497</v>
      </c>
      <c r="E85" s="429">
        <f t="shared" si="27"/>
        <v>132.2086195418608</v>
      </c>
      <c r="F85" s="429">
        <f t="shared" si="27"/>
        <v>123.40959808876269</v>
      </c>
      <c r="G85" s="429">
        <f t="shared" si="27"/>
        <v>116.55204619011215</v>
      </c>
      <c r="H85" s="429">
        <f t="shared" si="27"/>
        <v>111.45802574560055</v>
      </c>
      <c r="I85" s="429">
        <f t="shared" si="27"/>
        <v>107.29823942674957</v>
      </c>
      <c r="J85" s="429">
        <f t="shared" si="27"/>
        <v>104.27152141740135</v>
      </c>
      <c r="K85" s="429">
        <f t="shared" si="27"/>
        <v>102.13284012335299</v>
      </c>
      <c r="L85" s="429">
        <f t="shared" si="27"/>
        <v>100.44610593455563</v>
      </c>
      <c r="M85" s="429">
        <f t="shared" si="27"/>
        <v>98.786905960045317</v>
      </c>
      <c r="N85" s="312"/>
      <c r="O85" s="312"/>
      <c r="P85" s="312"/>
      <c r="Q85" s="312"/>
    </row>
    <row r="86" spans="1:17" ht="13.15">
      <c r="B86" s="323" t="str">
        <f t="shared" si="16"/>
        <v>65 plus</v>
      </c>
      <c r="C86" s="429">
        <f>C52+(0.2*C51)</f>
        <v>47.268799999999999</v>
      </c>
      <c r="D86" s="429">
        <f t="shared" ref="D86:M86" si="28">D52+(0.2*D51)</f>
        <v>51.970359482827519</v>
      </c>
      <c r="E86" s="429">
        <f t="shared" si="28"/>
        <v>53.730270816174524</v>
      </c>
      <c r="F86" s="429">
        <f t="shared" si="28"/>
        <v>53.467524122375437</v>
      </c>
      <c r="G86" s="429">
        <f t="shared" si="28"/>
        <v>52.21099073961183</v>
      </c>
      <c r="H86" s="429">
        <f t="shared" si="28"/>
        <v>50.608008338080055</v>
      </c>
      <c r="I86" s="429">
        <f t="shared" si="28"/>
        <v>48.818876274060443</v>
      </c>
      <c r="J86" s="429">
        <f t="shared" si="28"/>
        <v>47.228595391572007</v>
      </c>
      <c r="K86" s="429">
        <f t="shared" si="28"/>
        <v>45.927672812307769</v>
      </c>
      <c r="L86" s="429">
        <f t="shared" si="28"/>
        <v>44.831008014013328</v>
      </c>
      <c r="M86" s="429">
        <f t="shared" si="28"/>
        <v>43.79272908785132</v>
      </c>
      <c r="N86" s="312"/>
      <c r="O86" s="312"/>
      <c r="P86" s="312"/>
      <c r="Q86" s="312"/>
    </row>
    <row r="87" spans="1:17" ht="13.15">
      <c r="B87" s="323" t="str">
        <f t="shared" si="16"/>
        <v>Total</v>
      </c>
      <c r="C87" s="429">
        <f>SUM(C77:C86)</f>
        <v>4352.6530000000002</v>
      </c>
      <c r="D87" s="429">
        <f t="shared" ref="D87:M87" si="29">SUM(D77:D86)</f>
        <v>4382.2553463007862</v>
      </c>
      <c r="E87" s="429">
        <f t="shared" si="29"/>
        <v>4395.3157920304466</v>
      </c>
      <c r="F87" s="429">
        <f t="shared" si="29"/>
        <v>4402.6220549128202</v>
      </c>
      <c r="G87" s="429">
        <f t="shared" si="29"/>
        <v>4413.3340687152868</v>
      </c>
      <c r="H87" s="429">
        <f t="shared" si="29"/>
        <v>4426.5052812666927</v>
      </c>
      <c r="I87" s="429">
        <f t="shared" si="29"/>
        <v>4415.4912661528451</v>
      </c>
      <c r="J87" s="429">
        <f t="shared" si="29"/>
        <v>4407.0714380875806</v>
      </c>
      <c r="K87" s="429">
        <f t="shared" si="29"/>
        <v>4403.8572679473027</v>
      </c>
      <c r="L87" s="429">
        <f t="shared" si="29"/>
        <v>4394.8637690850219</v>
      </c>
      <c r="M87" s="429">
        <f t="shared" si="29"/>
        <v>4365.8647032098352</v>
      </c>
      <c r="N87" s="312"/>
      <c r="O87" s="312"/>
      <c r="P87" s="312"/>
      <c r="Q87" s="312"/>
    </row>
    <row r="88" spans="1:17">
      <c r="A88" s="1080">
        <f>SUM(C88:M88)</f>
        <v>0</v>
      </c>
      <c r="B88" s="1080"/>
      <c r="C88" s="1080">
        <f t="shared" ref="C88:M88" si="30">SUM(C77:C86)-C87</f>
        <v>0</v>
      </c>
      <c r="D88" s="1080">
        <f t="shared" si="30"/>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7" ht="13.15">
      <c r="B90" s="326" t="s">
        <v>47</v>
      </c>
      <c r="H90" s="310"/>
    </row>
    <row r="91" spans="1:17">
      <c r="H91" s="310"/>
    </row>
    <row r="92" spans="1:17"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7" ht="13.15">
      <c r="B93" s="323" t="str">
        <f t="shared" si="31"/>
        <v>20-24</v>
      </c>
      <c r="C93" s="429">
        <f>C59-(0.2*C59)</f>
        <v>260.34800000000001</v>
      </c>
      <c r="D93" s="429">
        <f t="shared" ref="D93:M93" si="33">D59-(0.2*D59)</f>
        <v>358.64432379890684</v>
      </c>
      <c r="E93" s="429">
        <f t="shared" si="33"/>
        <v>425.66331237677895</v>
      </c>
      <c r="F93" s="429">
        <f t="shared" si="33"/>
        <v>470.2671103413748</v>
      </c>
      <c r="G93" s="429">
        <f t="shared" si="33"/>
        <v>506.96411158232297</v>
      </c>
      <c r="H93" s="429">
        <f t="shared" si="33"/>
        <v>532.52576314625571</v>
      </c>
      <c r="I93" s="429">
        <f t="shared" si="33"/>
        <v>542.64757272044119</v>
      </c>
      <c r="J93" s="429">
        <f t="shared" si="33"/>
        <v>549.28682321090196</v>
      </c>
      <c r="K93" s="429">
        <f t="shared" si="33"/>
        <v>554.56701739579671</v>
      </c>
      <c r="L93" s="429">
        <f t="shared" si="33"/>
        <v>555.94487535189933</v>
      </c>
      <c r="M93" s="429">
        <f t="shared" si="33"/>
        <v>550.19828229775317</v>
      </c>
    </row>
    <row r="94" spans="1:17" ht="13.15">
      <c r="B94" s="323" t="str">
        <f t="shared" si="31"/>
        <v>25-29</v>
      </c>
      <c r="C94" s="429">
        <f t="shared" ref="C94:C101" si="34">C60+(0.2*C59)-(0.2*C60)</f>
        <v>1038.0925999999999</v>
      </c>
      <c r="D94" s="429">
        <f t="shared" ref="D94:M94" si="35">D60+(0.2*D59)-(0.2*D60)</f>
        <v>1014.214538102134</v>
      </c>
      <c r="E94" s="429">
        <f t="shared" si="35"/>
        <v>1013.690943541806</v>
      </c>
      <c r="F94" s="429">
        <f t="shared" si="35"/>
        <v>1023.1137283864888</v>
      </c>
      <c r="G94" s="429">
        <f t="shared" si="35"/>
        <v>1045.6047286945798</v>
      </c>
      <c r="H94" s="429">
        <f t="shared" si="35"/>
        <v>1068.3785878918447</v>
      </c>
      <c r="I94" s="429">
        <f t="shared" si="35"/>
        <v>1078.9514392185279</v>
      </c>
      <c r="J94" s="429">
        <f t="shared" si="35"/>
        <v>1087.7405369161293</v>
      </c>
      <c r="K94" s="429">
        <f t="shared" si="35"/>
        <v>1096.0386026624501</v>
      </c>
      <c r="L94" s="429">
        <f t="shared" si="35"/>
        <v>1099.7844641055208</v>
      </c>
      <c r="M94" s="429">
        <f t="shared" si="35"/>
        <v>1093.7114893289934</v>
      </c>
    </row>
    <row r="95" spans="1:17" ht="13.15">
      <c r="B95" s="323" t="str">
        <f t="shared" si="31"/>
        <v>30-34</v>
      </c>
      <c r="C95" s="429">
        <f t="shared" si="34"/>
        <v>1204.1922</v>
      </c>
      <c r="D95" s="429">
        <f t="shared" ref="D95:M95" si="36">D61+(0.2*D60)-(0.2*D61)</f>
        <v>1202.4880197106627</v>
      </c>
      <c r="E95" s="429">
        <f t="shared" si="36"/>
        <v>1196.2995260726052</v>
      </c>
      <c r="F95" s="429">
        <f t="shared" si="36"/>
        <v>1190.5059886087522</v>
      </c>
      <c r="G95" s="429">
        <f t="shared" si="36"/>
        <v>1192.9581270901194</v>
      </c>
      <c r="H95" s="429">
        <f t="shared" si="36"/>
        <v>1199.1564486256407</v>
      </c>
      <c r="I95" s="429">
        <f t="shared" si="36"/>
        <v>1201.580775226565</v>
      </c>
      <c r="J95" s="429">
        <f t="shared" si="36"/>
        <v>1204.9743649533741</v>
      </c>
      <c r="K95" s="429">
        <f t="shared" si="36"/>
        <v>1209.5932988987631</v>
      </c>
      <c r="L95" s="429">
        <f t="shared" si="36"/>
        <v>1212.5393975422107</v>
      </c>
      <c r="M95" s="429">
        <f t="shared" si="36"/>
        <v>1209.7736785231923</v>
      </c>
    </row>
    <row r="96" spans="1:17" ht="13.15">
      <c r="B96" s="323" t="str">
        <f t="shared" si="31"/>
        <v>35-39</v>
      </c>
      <c r="C96" s="429">
        <f t="shared" si="34"/>
        <v>1159.1872000000001</v>
      </c>
      <c r="D96" s="429">
        <f t="shared" ref="D96:M96" si="37">D62+(0.2*D61)-(0.2*D62)</f>
        <v>1156.5025134396974</v>
      </c>
      <c r="E96" s="429">
        <f t="shared" si="37"/>
        <v>1153.443282044346</v>
      </c>
      <c r="F96" s="429">
        <f t="shared" si="37"/>
        <v>1149.1267709128178</v>
      </c>
      <c r="G96" s="429">
        <f t="shared" si="37"/>
        <v>1148.2257362682813</v>
      </c>
      <c r="H96" s="429">
        <f t="shared" si="37"/>
        <v>1148.3548002528926</v>
      </c>
      <c r="I96" s="429">
        <f t="shared" si="37"/>
        <v>1145.4750025377809</v>
      </c>
      <c r="J96" s="429">
        <f t="shared" si="37"/>
        <v>1143.6978855312761</v>
      </c>
      <c r="K96" s="429">
        <f t="shared" si="37"/>
        <v>1143.4588795644595</v>
      </c>
      <c r="L96" s="429">
        <f t="shared" si="37"/>
        <v>1142.8732976686961</v>
      </c>
      <c r="M96" s="429">
        <f t="shared" si="37"/>
        <v>1139.2202670385568</v>
      </c>
    </row>
    <row r="97" spans="1:13" ht="13.15">
      <c r="B97" s="323" t="str">
        <f t="shared" si="31"/>
        <v>40-44</v>
      </c>
      <c r="C97" s="429">
        <f t="shared" si="34"/>
        <v>1002.8452000000001</v>
      </c>
      <c r="D97" s="429">
        <f t="shared" ref="D97:M97" si="38">D63+(0.2*D62)-(0.2*D63)</f>
        <v>1019.013874834867</v>
      </c>
      <c r="E97" s="429">
        <f t="shared" si="38"/>
        <v>1029.5585190132908</v>
      </c>
      <c r="F97" s="429">
        <f t="shared" si="38"/>
        <v>1035.8240728915434</v>
      </c>
      <c r="G97" s="429">
        <f t="shared" si="38"/>
        <v>1042.1679867039552</v>
      </c>
      <c r="H97" s="429">
        <f t="shared" si="38"/>
        <v>1046.8728620679699</v>
      </c>
      <c r="I97" s="429">
        <f t="shared" si="38"/>
        <v>1047.0262515422278</v>
      </c>
      <c r="J97" s="429">
        <f t="shared" si="38"/>
        <v>1046.5073042643414</v>
      </c>
      <c r="K97" s="429">
        <f t="shared" si="38"/>
        <v>1046.1556117121436</v>
      </c>
      <c r="L97" s="429">
        <f t="shared" si="38"/>
        <v>1044.8584402032257</v>
      </c>
      <c r="M97" s="429">
        <f t="shared" si="38"/>
        <v>1040.796449104743</v>
      </c>
    </row>
    <row r="98" spans="1:13" ht="13.15">
      <c r="B98" s="323" t="str">
        <f t="shared" si="31"/>
        <v>45-49</v>
      </c>
      <c r="C98" s="429">
        <f t="shared" si="34"/>
        <v>921.86800000000017</v>
      </c>
      <c r="D98" s="429">
        <f t="shared" ref="D98:M98" si="39">D64+(0.2*D63)-(0.2*D64)</f>
        <v>920.27129893701931</v>
      </c>
      <c r="E98" s="429">
        <f t="shared" si="39"/>
        <v>921.40646331517746</v>
      </c>
      <c r="F98" s="429">
        <f t="shared" si="39"/>
        <v>923.3995267197148</v>
      </c>
      <c r="G98" s="429">
        <f t="shared" si="39"/>
        <v>928.22587954482617</v>
      </c>
      <c r="H98" s="429">
        <f t="shared" si="39"/>
        <v>933.09559117039453</v>
      </c>
      <c r="I98" s="429">
        <f t="shared" si="39"/>
        <v>934.59002162028287</v>
      </c>
      <c r="J98" s="429">
        <f t="shared" si="39"/>
        <v>935.59919634163577</v>
      </c>
      <c r="K98" s="429">
        <f t="shared" si="39"/>
        <v>936.53562168856286</v>
      </c>
      <c r="L98" s="429">
        <f t="shared" si="39"/>
        <v>936.27244235638773</v>
      </c>
      <c r="M98" s="429">
        <f t="shared" si="39"/>
        <v>933.20467240508981</v>
      </c>
    </row>
    <row r="99" spans="1:13" ht="13.15">
      <c r="B99" s="323" t="str">
        <f t="shared" si="31"/>
        <v>50-54</v>
      </c>
      <c r="C99" s="429">
        <f t="shared" si="34"/>
        <v>638.41499999999996</v>
      </c>
      <c r="D99" s="429">
        <f t="shared" ref="D99:M99" si="40">D65+(0.2*D64)-(0.2*D65)</f>
        <v>670.03520619263509</v>
      </c>
      <c r="E99" s="429">
        <f t="shared" si="40"/>
        <v>691.47321505171806</v>
      </c>
      <c r="F99" s="429">
        <f t="shared" si="40"/>
        <v>706.15886315626722</v>
      </c>
      <c r="G99" s="429">
        <f t="shared" si="40"/>
        <v>718.52960095029482</v>
      </c>
      <c r="H99" s="429">
        <f t="shared" si="40"/>
        <v>728.26126635922162</v>
      </c>
      <c r="I99" s="429">
        <f t="shared" si="40"/>
        <v>733.77900347368029</v>
      </c>
      <c r="J99" s="429">
        <f t="shared" si="40"/>
        <v>737.84628404533157</v>
      </c>
      <c r="K99" s="429">
        <f t="shared" si="40"/>
        <v>741.11256093046688</v>
      </c>
      <c r="L99" s="429">
        <f t="shared" si="40"/>
        <v>742.90632599622097</v>
      </c>
      <c r="M99" s="429">
        <f t="shared" si="40"/>
        <v>742.10342861999879</v>
      </c>
    </row>
    <row r="100" spans="1:13" ht="13.15">
      <c r="B100" s="323" t="str">
        <f t="shared" si="31"/>
        <v>55-59</v>
      </c>
      <c r="C100" s="429">
        <f t="shared" si="34"/>
        <v>395.72360000000003</v>
      </c>
      <c r="D100" s="429">
        <f t="shared" ref="D100:M100" si="41">D66+(0.2*D65)-(0.2*D66)</f>
        <v>387.73480498989699</v>
      </c>
      <c r="E100" s="429">
        <f t="shared" si="41"/>
        <v>388.20036807288443</v>
      </c>
      <c r="F100" s="429">
        <f t="shared" si="41"/>
        <v>391.93006460345543</v>
      </c>
      <c r="G100" s="429">
        <f t="shared" si="41"/>
        <v>397.90153145252452</v>
      </c>
      <c r="H100" s="429">
        <f t="shared" si="41"/>
        <v>403.81334065768044</v>
      </c>
      <c r="I100" s="429">
        <f t="shared" si="41"/>
        <v>407.71285313112918</v>
      </c>
      <c r="J100" s="429">
        <f t="shared" si="41"/>
        <v>411.00173780256239</v>
      </c>
      <c r="K100" s="429">
        <f t="shared" si="41"/>
        <v>413.85964189165719</v>
      </c>
      <c r="L100" s="429">
        <f t="shared" si="41"/>
        <v>415.7423720463708</v>
      </c>
      <c r="M100" s="429">
        <f t="shared" si="41"/>
        <v>415.9145734953583</v>
      </c>
    </row>
    <row r="101" spans="1:13" ht="13.15">
      <c r="B101" s="323" t="str">
        <f t="shared" si="31"/>
        <v>60-64</v>
      </c>
      <c r="C101" s="429">
        <f t="shared" si="34"/>
        <v>158.51340000000002</v>
      </c>
      <c r="D101" s="429">
        <f t="shared" ref="D101:M101" si="42">D67+(0.2*D66)-(0.2*D67)</f>
        <v>162.84588019323962</v>
      </c>
      <c r="E101" s="429">
        <f t="shared" si="42"/>
        <v>163.90092983872756</v>
      </c>
      <c r="F101" s="429">
        <f t="shared" si="42"/>
        <v>164.41275801988627</v>
      </c>
      <c r="G101" s="429">
        <f t="shared" si="42"/>
        <v>165.87307338732555</v>
      </c>
      <c r="H101" s="429">
        <f t="shared" si="42"/>
        <v>167.61826007161747</v>
      </c>
      <c r="I101" s="429">
        <f t="shared" si="42"/>
        <v>168.72118118254502</v>
      </c>
      <c r="J101" s="429">
        <f t="shared" si="42"/>
        <v>169.87691456026943</v>
      </c>
      <c r="K101" s="429">
        <f t="shared" si="42"/>
        <v>171.06893718029175</v>
      </c>
      <c r="L101" s="429">
        <f t="shared" si="42"/>
        <v>171.91759779754543</v>
      </c>
      <c r="M101" s="429">
        <f t="shared" si="42"/>
        <v>171.98883294845254</v>
      </c>
    </row>
    <row r="102" spans="1:13" ht="13.15">
      <c r="B102" s="323" t="str">
        <f t="shared" si="31"/>
        <v>65 plus</v>
      </c>
      <c r="C102" s="429">
        <f>C68+(0.2*C67)</f>
        <v>39.406800000000004</v>
      </c>
      <c r="D102" s="429">
        <f t="shared" ref="D102:M102" si="43">D68+(0.2*D67)</f>
        <v>54.55717010906028</v>
      </c>
      <c r="E102" s="429">
        <f t="shared" si="43"/>
        <v>65.056265175417735</v>
      </c>
      <c r="F102" s="429">
        <f t="shared" si="43"/>
        <v>72.027554933368407</v>
      </c>
      <c r="G102" s="429">
        <f t="shared" si="43"/>
        <v>76.924126799914347</v>
      </c>
      <c r="H102" s="429">
        <f t="shared" si="43"/>
        <v>80.350559654932169</v>
      </c>
      <c r="I102" s="429">
        <f t="shared" si="43"/>
        <v>82.522918932397488</v>
      </c>
      <c r="J102" s="429">
        <f t="shared" si="43"/>
        <v>84.082315239367048</v>
      </c>
      <c r="K102" s="429">
        <f t="shared" si="43"/>
        <v>85.289621439628434</v>
      </c>
      <c r="L102" s="429">
        <f t="shared" si="43"/>
        <v>86.146511085243006</v>
      </c>
      <c r="M102" s="429">
        <f t="shared" si="43"/>
        <v>86.54099123765377</v>
      </c>
    </row>
    <row r="103" spans="1:13" ht="13.15">
      <c r="B103" s="323" t="str">
        <f t="shared" si="31"/>
        <v>Total</v>
      </c>
      <c r="C103" s="429">
        <f>SUM(C93:C102)</f>
        <v>6818.5919999999996</v>
      </c>
      <c r="D103" s="429">
        <f t="shared" ref="D103:M103" si="44">SUM(D93:D102)</f>
        <v>6946.3076303081198</v>
      </c>
      <c r="E103" s="429">
        <f t="shared" si="44"/>
        <v>7048.692824502752</v>
      </c>
      <c r="F103" s="429">
        <f t="shared" si="44"/>
        <v>7126.7664385736698</v>
      </c>
      <c r="G103" s="429">
        <f t="shared" si="44"/>
        <v>7223.3749024741437</v>
      </c>
      <c r="H103" s="429">
        <f t="shared" si="44"/>
        <v>7308.4274798984497</v>
      </c>
      <c r="I103" s="429">
        <f t="shared" si="44"/>
        <v>7343.0070195855778</v>
      </c>
      <c r="J103" s="429">
        <f t="shared" si="44"/>
        <v>7370.6133628651878</v>
      </c>
      <c r="K103" s="429">
        <f t="shared" si="44"/>
        <v>7397.679793364221</v>
      </c>
      <c r="L103" s="429">
        <f t="shared" si="44"/>
        <v>7408.9857241533218</v>
      </c>
      <c r="M103" s="429">
        <f t="shared" si="44"/>
        <v>7383.4526649997924</v>
      </c>
    </row>
    <row r="104" spans="1:13">
      <c r="A104" s="1080">
        <f>SUM(C104:M104)</f>
        <v>0</v>
      </c>
      <c r="B104" s="1080"/>
      <c r="C104" s="1080">
        <f t="shared" ref="C104:M104" si="45">SUM(C93:C102)-C103</f>
        <v>0</v>
      </c>
      <c r="D104" s="1080">
        <f t="shared" si="45"/>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3" ht="15">
      <c r="B106" s="325" t="s">
        <v>163</v>
      </c>
      <c r="H106" s="310"/>
    </row>
    <row r="107" spans="1:13">
      <c r="H107" s="310"/>
    </row>
    <row r="108" spans="1:13" ht="13.15">
      <c r="B108" s="326" t="s">
        <v>46</v>
      </c>
      <c r="H108" s="310"/>
    </row>
    <row r="109" spans="1:13">
      <c r="H109" s="310"/>
    </row>
    <row r="110" spans="1:13"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3" ht="13.15">
      <c r="B111" s="323" t="str">
        <f t="shared" si="46"/>
        <v>20-24</v>
      </c>
      <c r="C111" s="429">
        <f>C77*Group_1_rates!E74</f>
        <v>26.837095187022648</v>
      </c>
      <c r="D111" s="429">
        <f>D77*Group_1_rates!F74</f>
        <v>41.603535046339367</v>
      </c>
      <c r="E111" s="429">
        <f>E77*Group_1_rates!G74</f>
        <v>50.649972384784093</v>
      </c>
      <c r="F111" s="429">
        <f>F77*Group_1_rates!H74</f>
        <v>58.414751568857241</v>
      </c>
      <c r="G111" s="429">
        <f>G77*Group_1_rates!I74</f>
        <v>62.452623274689387</v>
      </c>
      <c r="H111" s="429">
        <f>H77*Group_1_rates!J74</f>
        <v>65.065014902900671</v>
      </c>
      <c r="I111" s="429">
        <f>I77*Group_1_rates!K74</f>
        <v>65.697241082002648</v>
      </c>
      <c r="J111" s="429">
        <f>J77*Group_1_rates!L74</f>
        <v>66.059284413769603</v>
      </c>
      <c r="K111" s="429">
        <f>K77*Group_1_rates!M74</f>
        <v>66.391664442245101</v>
      </c>
      <c r="L111" s="429">
        <f>L77*Group_1_rates!N74</f>
        <v>66.293863617001719</v>
      </c>
      <c r="M111" s="429">
        <f>M77*Group_1_rates!O74</f>
        <v>65.308725728680699</v>
      </c>
    </row>
    <row r="112" spans="1:13" ht="13.15">
      <c r="B112" s="323" t="str">
        <f t="shared" si="46"/>
        <v>25-29</v>
      </c>
      <c r="C112" s="429">
        <f>C78*Group_1_rates!E75</f>
        <v>81.725009261698773</v>
      </c>
      <c r="D112" s="429">
        <f>D78*Group_1_rates!F75</f>
        <v>82.887775227544793</v>
      </c>
      <c r="E112" s="429">
        <f>E78*Group_1_rates!G75</f>
        <v>83.504797417319736</v>
      </c>
      <c r="F112" s="429">
        <f>F78*Group_1_rates!H75</f>
        <v>87.844807356900105</v>
      </c>
      <c r="G112" s="429">
        <f>G78*Group_1_rates!I75</f>
        <v>89.289929096011491</v>
      </c>
      <c r="H112" s="429">
        <f>H78*Group_1_rates!J75</f>
        <v>90.774941396765527</v>
      </c>
      <c r="I112" s="429">
        <f>I78*Group_1_rates!K75</f>
        <v>91.167172848648136</v>
      </c>
      <c r="J112" s="429">
        <f>J78*Group_1_rates!L75</f>
        <v>91.471238895921402</v>
      </c>
      <c r="K112" s="429">
        <f>K78*Group_1_rates!M75</f>
        <v>91.811387266510735</v>
      </c>
      <c r="L112" s="429">
        <f>L78*Group_1_rates!N75</f>
        <v>91.805539318993581</v>
      </c>
      <c r="M112" s="429">
        <f>M78*Group_1_rates!O75</f>
        <v>90.96625597300249</v>
      </c>
    </row>
    <row r="113" spans="1:13" ht="13.15">
      <c r="B113" s="323" t="str">
        <f t="shared" si="46"/>
        <v>30-34</v>
      </c>
      <c r="C113" s="429">
        <f>C79*Group_1_rates!E76</f>
        <v>65.483487992146323</v>
      </c>
      <c r="D113" s="429">
        <f>D79*Group_1_rates!F76</f>
        <v>68.92402284080778</v>
      </c>
      <c r="E113" s="429">
        <f>E79*Group_1_rates!G76</f>
        <v>69.844905089185886</v>
      </c>
      <c r="F113" s="429">
        <f>F79*Group_1_rates!H76</f>
        <v>73.024995265460674</v>
      </c>
      <c r="G113" s="429">
        <f>G79*Group_1_rates!I76</f>
        <v>73.295946783175339</v>
      </c>
      <c r="H113" s="429">
        <f>H79*Group_1_rates!J76</f>
        <v>73.69908636446695</v>
      </c>
      <c r="I113" s="429">
        <f>I79*Group_1_rates!K76</f>
        <v>73.771823425632689</v>
      </c>
      <c r="J113" s="429">
        <f>J79*Group_1_rates!L76</f>
        <v>73.85832590519756</v>
      </c>
      <c r="K113" s="429">
        <f>K79*Group_1_rates!M76</f>
        <v>73.999177628221673</v>
      </c>
      <c r="L113" s="429">
        <f>L79*Group_1_rates!N76</f>
        <v>74.020569563193703</v>
      </c>
      <c r="M113" s="429">
        <f>M79*Group_1_rates!O76</f>
        <v>73.669716203753254</v>
      </c>
    </row>
    <row r="114" spans="1:13" ht="13.15">
      <c r="B114" s="323" t="str">
        <f t="shared" si="46"/>
        <v>35-39</v>
      </c>
      <c r="C114" s="429">
        <f>C80*Group_1_rates!E77</f>
        <v>60.399687889396205</v>
      </c>
      <c r="D114" s="429">
        <f>D80*Group_1_rates!F77</f>
        <v>63.372842889615328</v>
      </c>
      <c r="E114" s="429">
        <f>E80*Group_1_rates!G77</f>
        <v>64.482559351532728</v>
      </c>
      <c r="F114" s="429">
        <f>F80*Group_1_rates!H77</f>
        <v>67.705441301002423</v>
      </c>
      <c r="G114" s="429">
        <f>G80*Group_1_rates!I77</f>
        <v>68.030058774666585</v>
      </c>
      <c r="H114" s="429">
        <f>H80*Group_1_rates!J77</f>
        <v>68.33187587011885</v>
      </c>
      <c r="I114" s="429">
        <f>I80*Group_1_rates!K77</f>
        <v>68.359217949277564</v>
      </c>
      <c r="J114" s="429">
        <f>J80*Group_1_rates!L77</f>
        <v>68.382656180077404</v>
      </c>
      <c r="K114" s="429">
        <f>K80*Group_1_rates!M77</f>
        <v>68.441731538603648</v>
      </c>
      <c r="L114" s="429">
        <f>L80*Group_1_rates!N77</f>
        <v>68.429498807415271</v>
      </c>
      <c r="M114" s="429">
        <f>M80*Group_1_rates!O77</f>
        <v>68.185680125912413</v>
      </c>
    </row>
    <row r="115" spans="1:13" ht="13.15">
      <c r="B115" s="323" t="str">
        <f t="shared" si="46"/>
        <v>40-44</v>
      </c>
      <c r="C115" s="429">
        <f>C81*Group_1_rates!E78</f>
        <v>53.057229595912453</v>
      </c>
      <c r="D115" s="429">
        <f>D81*Group_1_rates!F78</f>
        <v>55.554949029166409</v>
      </c>
      <c r="E115" s="429">
        <f>E81*Group_1_rates!G78</f>
        <v>56.426297577755918</v>
      </c>
      <c r="F115" s="429">
        <f>F81*Group_1_rates!H78</f>
        <v>59.227049622412451</v>
      </c>
      <c r="G115" s="429">
        <f>G81*Group_1_rates!I78</f>
        <v>59.531915180443839</v>
      </c>
      <c r="H115" s="429">
        <f>H81*Group_1_rates!J78</f>
        <v>59.82432393977286</v>
      </c>
      <c r="I115" s="429">
        <f>I81*Group_1_rates!K78</f>
        <v>59.889882876317387</v>
      </c>
      <c r="J115" s="429">
        <f>J81*Group_1_rates!L78</f>
        <v>59.93530375029529</v>
      </c>
      <c r="K115" s="429">
        <f>K81*Group_1_rates!M78</f>
        <v>59.992957819482498</v>
      </c>
      <c r="L115" s="429">
        <f>L81*Group_1_rates!N78</f>
        <v>59.98455775635324</v>
      </c>
      <c r="M115" s="429">
        <f>M81*Group_1_rates!O78</f>
        <v>59.794570011348696</v>
      </c>
    </row>
    <row r="116" spans="1:13" ht="13.15">
      <c r="B116" s="323" t="str">
        <f t="shared" si="46"/>
        <v>45-49</v>
      </c>
      <c r="C116" s="429">
        <f>C82*Group_1_rates!E79</f>
        <v>53.876197382789428</v>
      </c>
      <c r="D116" s="429">
        <f>D82*Group_1_rates!F79</f>
        <v>55.189464246317556</v>
      </c>
      <c r="E116" s="429">
        <f>E82*Group_1_rates!G79</f>
        <v>55.139366559936903</v>
      </c>
      <c r="F116" s="429">
        <f>F82*Group_1_rates!H79</f>
        <v>57.16847385876725</v>
      </c>
      <c r="G116" s="429">
        <f>G82*Group_1_rates!I79</f>
        <v>56.935267290284898</v>
      </c>
      <c r="H116" s="429">
        <f>H82*Group_1_rates!J79</f>
        <v>56.839619741130022</v>
      </c>
      <c r="I116" s="429">
        <f>I82*Group_1_rates!K79</f>
        <v>56.645622039175763</v>
      </c>
      <c r="J116" s="429">
        <f>J82*Group_1_rates!L79</f>
        <v>56.512221987943583</v>
      </c>
      <c r="K116" s="429">
        <f>K82*Group_1_rates!M79</f>
        <v>56.443692244856742</v>
      </c>
      <c r="L116" s="429">
        <f>L82*Group_1_rates!N79</f>
        <v>56.350318236100556</v>
      </c>
      <c r="M116" s="429">
        <f>M82*Group_1_rates!O79</f>
        <v>56.115794148639388</v>
      </c>
    </row>
    <row r="117" spans="1:13" ht="13.15">
      <c r="B117" s="323" t="str">
        <f t="shared" si="46"/>
        <v>50-54</v>
      </c>
      <c r="C117" s="429">
        <f>C83*Group_1_rates!E80</f>
        <v>48.937896943491154</v>
      </c>
      <c r="D117" s="429">
        <f>D83*Group_1_rates!F80</f>
        <v>50.096321979105369</v>
      </c>
      <c r="E117" s="429">
        <f>E83*Group_1_rates!G80</f>
        <v>49.793778835388188</v>
      </c>
      <c r="F117" s="429">
        <f>F83*Group_1_rates!H80</f>
        <v>51.270211319715663</v>
      </c>
      <c r="G117" s="429">
        <f>G83*Group_1_rates!I80</f>
        <v>50.655652165270176</v>
      </c>
      <c r="H117" s="429">
        <f>H83*Group_1_rates!J80</f>
        <v>50.197777465752324</v>
      </c>
      <c r="I117" s="429">
        <f>I83*Group_1_rates!K80</f>
        <v>49.710982565368397</v>
      </c>
      <c r="J117" s="429">
        <f>J83*Group_1_rates!L80</f>
        <v>49.33141133161385</v>
      </c>
      <c r="K117" s="429">
        <f>K83*Group_1_rates!M80</f>
        <v>49.058979506333856</v>
      </c>
      <c r="L117" s="429">
        <f>L83*Group_1_rates!N80</f>
        <v>48.811126534291603</v>
      </c>
      <c r="M117" s="429">
        <f>M83*Group_1_rates!O80</f>
        <v>48.481859100334255</v>
      </c>
    </row>
    <row r="118" spans="1:13" ht="13.15">
      <c r="B118" s="323" t="str">
        <f t="shared" si="46"/>
        <v>55-59</v>
      </c>
      <c r="C118" s="429">
        <f>C84*Group_1_rates!E81</f>
        <v>24.983387700909695</v>
      </c>
      <c r="D118" s="429">
        <f>D84*Group_1_rates!F81</f>
        <v>23.062446927712202</v>
      </c>
      <c r="E118" s="429">
        <f>E84*Group_1_rates!G81</f>
        <v>21.431726094149465</v>
      </c>
      <c r="F118" s="429">
        <f>F84*Group_1_rates!H81</f>
        <v>21.126037426165155</v>
      </c>
      <c r="G118" s="429">
        <f>G84*Group_1_rates!I81</f>
        <v>20.302818249937385</v>
      </c>
      <c r="H118" s="429">
        <f>H84*Group_1_rates!J81</f>
        <v>19.750761476746199</v>
      </c>
      <c r="I118" s="429">
        <f>I84*Group_1_rates!K81</f>
        <v>19.303901867401251</v>
      </c>
      <c r="J118" s="429">
        <f>J84*Group_1_rates!L81</f>
        <v>18.980565044258707</v>
      </c>
      <c r="K118" s="429">
        <f>K84*Group_1_rates!M81</f>
        <v>18.752069107242697</v>
      </c>
      <c r="L118" s="429">
        <f>L84*Group_1_rates!N81</f>
        <v>18.564536218757691</v>
      </c>
      <c r="M118" s="429">
        <f>M84*Group_1_rates!O81</f>
        <v>18.362549118027282</v>
      </c>
    </row>
    <row r="119" spans="1:13" ht="13.15">
      <c r="B119" s="323" t="str">
        <f t="shared" si="46"/>
        <v>60-64</v>
      </c>
      <c r="C119" s="429">
        <f>C85*Group_1_rates!E82</f>
        <v>5.822416581684096</v>
      </c>
      <c r="D119" s="429">
        <f>D85*Group_1_rates!F82</f>
        <v>5.7434424666902011</v>
      </c>
      <c r="E119" s="429">
        <f>E85*Group_1_rates!G82</f>
        <v>5.3923528093677442</v>
      </c>
      <c r="F119" s="429">
        <f>F85*Group_1_rates!H82</f>
        <v>5.2486340883531302</v>
      </c>
      <c r="G119" s="429">
        <f>G85*Group_1_rates!I82</f>
        <v>4.956981079062718</v>
      </c>
      <c r="H119" s="429">
        <f>H85*Group_1_rates!J82</f>
        <v>4.7403314037870485</v>
      </c>
      <c r="I119" s="429">
        <f>I85*Group_1_rates!K82</f>
        <v>4.5634148866642663</v>
      </c>
      <c r="J119" s="429">
        <f>J85*Group_1_rates!L82</f>
        <v>4.4346879840106226</v>
      </c>
      <c r="K119" s="429">
        <f>K85*Group_1_rates!M82</f>
        <v>4.3437294547073213</v>
      </c>
      <c r="L119" s="429">
        <f>L85*Group_1_rates!N82</f>
        <v>4.2719923232489974</v>
      </c>
      <c r="M119" s="429">
        <f>M85*Group_1_rates!O82</f>
        <v>4.2014262272525915</v>
      </c>
    </row>
    <row r="120" spans="1:13" ht="13.15">
      <c r="B120" s="323" t="str">
        <f t="shared" si="46"/>
        <v>65 plus</v>
      </c>
      <c r="C120" s="429">
        <f>C86*Group_1_rates!E83</f>
        <v>1.9475869592554171</v>
      </c>
      <c r="D120" s="429">
        <f>D86*Group_1_rates!F83</f>
        <v>2.2164739680310195</v>
      </c>
      <c r="E120" s="429">
        <f>E86*Group_1_rates!G83</f>
        <v>2.3089840197303451</v>
      </c>
      <c r="F120" s="429">
        <f>F86*Group_1_rates!H83</f>
        <v>2.3959116634483673</v>
      </c>
      <c r="G120" s="429">
        <f>G86*Group_1_rates!I83</f>
        <v>2.3396056527121103</v>
      </c>
      <c r="H120" s="429">
        <f>H86*Group_1_rates!J83</f>
        <v>2.2677750546963473</v>
      </c>
      <c r="I120" s="429">
        <f>I86*Group_1_rates!K83</f>
        <v>2.1876029792169791</v>
      </c>
      <c r="J120" s="429">
        <f>J86*Group_1_rates!L83</f>
        <v>2.1163415438493649</v>
      </c>
      <c r="K120" s="429">
        <f>K86*Group_1_rates!M83</f>
        <v>2.0580464267280139</v>
      </c>
      <c r="L120" s="429">
        <f>L86*Group_1_rates!N83</f>
        <v>2.0089042226657292</v>
      </c>
      <c r="M120" s="429">
        <f>M86*Group_1_rates!O83</f>
        <v>1.9623783243763198</v>
      </c>
    </row>
    <row r="121" spans="1:13" ht="13.15">
      <c r="B121" s="323" t="str">
        <f t="shared" si="46"/>
        <v>Total</v>
      </c>
      <c r="C121" s="429">
        <f>SUM(C111:C120)</f>
        <v>423.06999549430617</v>
      </c>
      <c r="D121" s="429">
        <f t="shared" ref="D121:M121" si="48">SUM(D111:D120)</f>
        <v>448.65127462133012</v>
      </c>
      <c r="E121" s="429">
        <f t="shared" si="48"/>
        <v>458.97474013915098</v>
      </c>
      <c r="F121" s="429">
        <f t="shared" si="48"/>
        <v>483.42631347108249</v>
      </c>
      <c r="G121" s="429">
        <f t="shared" si="48"/>
        <v>487.79079754625394</v>
      </c>
      <c r="H121" s="429">
        <f t="shared" si="48"/>
        <v>491.4915076161368</v>
      </c>
      <c r="I121" s="429">
        <f t="shared" si="48"/>
        <v>491.29686251970503</v>
      </c>
      <c r="J121" s="429">
        <f t="shared" si="48"/>
        <v>491.08203703693744</v>
      </c>
      <c r="K121" s="429">
        <f t="shared" si="48"/>
        <v>491.29343543493223</v>
      </c>
      <c r="L121" s="429">
        <f t="shared" si="48"/>
        <v>490.54090659802205</v>
      </c>
      <c r="M121" s="429">
        <f t="shared" si="48"/>
        <v>487.04895496132741</v>
      </c>
    </row>
    <row r="122" spans="1:13">
      <c r="A122" s="1080">
        <f>SUM(C122:M122)</f>
        <v>0</v>
      </c>
      <c r="B122" s="1080"/>
      <c r="C122" s="1080">
        <f t="shared" ref="C122:M122" si="49">SUM(C111:C120)-C121</f>
        <v>0</v>
      </c>
      <c r="D122" s="1080">
        <f t="shared" si="49"/>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3" ht="13.15">
      <c r="B127" s="323" t="str">
        <f t="shared" si="50"/>
        <v>20-24</v>
      </c>
      <c r="C127" s="429">
        <f>C93*Group_1_rates!E89</f>
        <v>38.216240002454121</v>
      </c>
      <c r="D127" s="429">
        <f>D93*Group_1_rates!F89</f>
        <v>53.108632738389602</v>
      </c>
      <c r="E127" s="429">
        <f>E93*Group_1_rates!G89</f>
        <v>63.328325518583483</v>
      </c>
      <c r="F127" s="429">
        <f>F93*Group_1_rates!H89</f>
        <v>70.22764168063668</v>
      </c>
      <c r="G127" s="429">
        <f>G93*Group_1_rates!I89</f>
        <v>75.70781198647073</v>
      </c>
      <c r="H127" s="429">
        <f>H93*Group_1_rates!J89</f>
        <v>79.525077679353302</v>
      </c>
      <c r="I127" s="429">
        <f>I93*Group_1_rates!K89</f>
        <v>81.036624628531882</v>
      </c>
      <c r="J127" s="429">
        <f>J93*Group_1_rates!L89</f>
        <v>82.02810137487208</v>
      </c>
      <c r="K127" s="429">
        <f>K93*Group_1_rates!M89</f>
        <v>82.816622572860581</v>
      </c>
      <c r="L127" s="429">
        <f>L93*Group_1_rates!N89</f>
        <v>83.02238587779965</v>
      </c>
      <c r="M127" s="429">
        <f>M93*Group_1_rates!O89</f>
        <v>82.16421470440406</v>
      </c>
    </row>
    <row r="128" spans="1:13" ht="13.15">
      <c r="B128" s="323" t="str">
        <f t="shared" si="50"/>
        <v>25-29</v>
      </c>
      <c r="C128" s="429">
        <f>C94*Group_1_rates!E90</f>
        <v>127.89413774234079</v>
      </c>
      <c r="D128" s="429">
        <f>D94*Group_1_rates!F90</f>
        <v>126.05260458656815</v>
      </c>
      <c r="E128" s="429">
        <f>E94*Group_1_rates!G90</f>
        <v>126.57798685725949</v>
      </c>
      <c r="F128" s="429">
        <f>F94*Group_1_rates!H90</f>
        <v>128.23548653064105</v>
      </c>
      <c r="G128" s="429">
        <f>G94*Group_1_rates!I90</f>
        <v>131.05447359634812</v>
      </c>
      <c r="H128" s="429">
        <f>H94*Group_1_rates!J90</f>
        <v>133.90891375614078</v>
      </c>
      <c r="I128" s="429">
        <f>I94*Group_1_rates!K90</f>
        <v>135.23409852912934</v>
      </c>
      <c r="J128" s="429">
        <f>J94*Group_1_rates!L90</f>
        <v>136.33571039117984</v>
      </c>
      <c r="K128" s="429">
        <f>K94*Group_1_rates!M90</f>
        <v>137.37577707068854</v>
      </c>
      <c r="L128" s="429">
        <f>L94*Group_1_rates!N90</f>
        <v>137.84527752924078</v>
      </c>
      <c r="M128" s="429">
        <f>M94*Group_1_rates!O90</f>
        <v>137.08410029786447</v>
      </c>
    </row>
    <row r="129" spans="1:13" ht="13.15">
      <c r="B129" s="323" t="str">
        <f t="shared" si="50"/>
        <v>30-34</v>
      </c>
      <c r="C129" s="429">
        <f>C95*Group_1_rates!E91</f>
        <v>116.02960123277775</v>
      </c>
      <c r="D129" s="429">
        <f>D95*Group_1_rates!F91</f>
        <v>116.88565026120489</v>
      </c>
      <c r="E129" s="429">
        <f>E95*Group_1_rates!G91</f>
        <v>116.82909035915205</v>
      </c>
      <c r="F129" s="429">
        <f>F95*Group_1_rates!H91</f>
        <v>116.70093696153855</v>
      </c>
      <c r="G129" s="429">
        <f>G95*Group_1_rates!I91</f>
        <v>116.94131110587142</v>
      </c>
      <c r="H129" s="429">
        <f>H95*Group_1_rates!J91</f>
        <v>117.54890983927177</v>
      </c>
      <c r="I129" s="429">
        <f>I95*Group_1_rates!K91</f>
        <v>117.7865576869397</v>
      </c>
      <c r="J129" s="429">
        <f>J95*Group_1_rates!L91</f>
        <v>118.11921884494403</v>
      </c>
      <c r="K129" s="429">
        <f>K95*Group_1_rates!M91</f>
        <v>118.57199600385634</v>
      </c>
      <c r="L129" s="429">
        <f>L95*Group_1_rates!N91</f>
        <v>118.86079125172672</v>
      </c>
      <c r="M129" s="429">
        <f>M95*Group_1_rates!O91</f>
        <v>118.58967795706033</v>
      </c>
    </row>
    <row r="130" spans="1:13" ht="13.15">
      <c r="B130" s="323" t="str">
        <f t="shared" si="50"/>
        <v>35-39</v>
      </c>
      <c r="C130" s="429">
        <f>C96*Group_1_rates!E92</f>
        <v>112.27169270839084</v>
      </c>
      <c r="D130" s="429">
        <f>D96*Group_1_rates!F92</f>
        <v>112.99799139362989</v>
      </c>
      <c r="E130" s="429">
        <f>E96*Group_1_rates!G92</f>
        <v>113.22726373329174</v>
      </c>
      <c r="F130" s="429">
        <f>F96*Group_1_rates!H92</f>
        <v>113.22814819403891</v>
      </c>
      <c r="G130" s="429">
        <f>G96*Group_1_rates!I92</f>
        <v>113.13936557506075</v>
      </c>
      <c r="H130" s="429">
        <f>H96*Group_1_rates!J92</f>
        <v>113.15208277593536</v>
      </c>
      <c r="I130" s="429">
        <f>I96*Group_1_rates!K92</f>
        <v>112.86832455994976</v>
      </c>
      <c r="J130" s="429">
        <f>J96*Group_1_rates!L92</f>
        <v>112.6932179721789</v>
      </c>
      <c r="K130" s="429">
        <f>K96*Group_1_rates!M92</f>
        <v>112.6696677393282</v>
      </c>
      <c r="L130" s="429">
        <f>L96*Group_1_rates!N92</f>
        <v>112.61196796646452</v>
      </c>
      <c r="M130" s="429">
        <f>M96*Group_1_rates!O92</f>
        <v>112.25201995723121</v>
      </c>
    </row>
    <row r="131" spans="1:13" ht="13.15">
      <c r="B131" s="323" t="str">
        <f t="shared" si="50"/>
        <v>40-44</v>
      </c>
      <c r="C131" s="429">
        <f>C97*Group_1_rates!E93</f>
        <v>91.723185147066474</v>
      </c>
      <c r="D131" s="429">
        <f>D97*Group_1_rates!F93</f>
        <v>94.022711999270868</v>
      </c>
      <c r="E131" s="429">
        <f>E97*Group_1_rates!G93</f>
        <v>95.440858788176953</v>
      </c>
      <c r="F131" s="429">
        <f>F97*Group_1_rates!H93</f>
        <v>96.383123385372969</v>
      </c>
      <c r="G131" s="429">
        <f>G97*Group_1_rates!I93</f>
        <v>96.973422687860676</v>
      </c>
      <c r="H131" s="429">
        <f>H97*Group_1_rates!J93</f>
        <v>97.41120994786975</v>
      </c>
      <c r="I131" s="429">
        <f>I97*Group_1_rates!K93</f>
        <v>97.425482793047152</v>
      </c>
      <c r="J131" s="429">
        <f>J97*Group_1_rates!L93</f>
        <v>97.377194902444856</v>
      </c>
      <c r="K131" s="429">
        <f>K97*Group_1_rates!M93</f>
        <v>97.344470014561551</v>
      </c>
      <c r="L131" s="429">
        <f>L97*Group_1_rates!N93</f>
        <v>97.223768589611055</v>
      </c>
      <c r="M131" s="429">
        <f>M97*Group_1_rates!O93</f>
        <v>96.845801520220178</v>
      </c>
    </row>
    <row r="132" spans="1:13" ht="13.15">
      <c r="B132" s="323" t="str">
        <f t="shared" si="50"/>
        <v>45-49</v>
      </c>
      <c r="C132" s="429">
        <f>C98*Group_1_rates!E94</f>
        <v>86.361217975667614</v>
      </c>
      <c r="D132" s="429">
        <f>D98*Group_1_rates!F94</f>
        <v>86.970776081830365</v>
      </c>
      <c r="E132" s="429">
        <f>E98*Group_1_rates!G94</f>
        <v>87.486158618313695</v>
      </c>
      <c r="F132" s="429">
        <f>F98*Group_1_rates!H94</f>
        <v>88.00542305252533</v>
      </c>
      <c r="G132" s="429">
        <f>G98*Group_1_rates!I94</f>
        <v>88.465402952757188</v>
      </c>
      <c r="H132" s="429">
        <f>H98*Group_1_rates!J94</f>
        <v>88.929515202494159</v>
      </c>
      <c r="I132" s="429">
        <f>I98*Group_1_rates!K94</f>
        <v>89.071943241668279</v>
      </c>
      <c r="J132" s="429">
        <f>J98*Group_1_rates!L94</f>
        <v>89.168123546852186</v>
      </c>
      <c r="K132" s="429">
        <f>K98*Group_1_rates!M94</f>
        <v>89.257370407424204</v>
      </c>
      <c r="L132" s="429">
        <f>L98*Group_1_rates!N94</f>
        <v>89.232287864281659</v>
      </c>
      <c r="M132" s="429">
        <f>M98*Group_1_rates!O94</f>
        <v>88.939911287751599</v>
      </c>
    </row>
    <row r="133" spans="1:13" ht="13.15">
      <c r="B133" s="323" t="str">
        <f t="shared" si="50"/>
        <v>50-54</v>
      </c>
      <c r="C133" s="429">
        <f>C99*Group_1_rates!E95</f>
        <v>60.567366419769442</v>
      </c>
      <c r="D133" s="429">
        <f>D99*Group_1_rates!F95</f>
        <v>64.12696403351552</v>
      </c>
      <c r="E133" s="429">
        <f>E99*Group_1_rates!G95</f>
        <v>66.488884116416074</v>
      </c>
      <c r="F133" s="429">
        <f>F99*Group_1_rates!H95</f>
        <v>68.156580103516959</v>
      </c>
      <c r="G133" s="429">
        <f>G99*Group_1_rates!I95</f>
        <v>69.350570897075357</v>
      </c>
      <c r="H133" s="429">
        <f>H99*Group_1_rates!J95</f>
        <v>70.289845425216996</v>
      </c>
      <c r="I133" s="429">
        <f>I99*Group_1_rates!K95</f>
        <v>70.822402773503839</v>
      </c>
      <c r="J133" s="429">
        <f>J99*Group_1_rates!L95</f>
        <v>71.214965904194003</v>
      </c>
      <c r="K133" s="429">
        <f>K99*Group_1_rates!M95</f>
        <v>71.530218284043727</v>
      </c>
      <c r="L133" s="429">
        <f>L99*Group_1_rates!N95</f>
        <v>71.703347729512288</v>
      </c>
      <c r="M133" s="429">
        <f>M99*Group_1_rates!O95</f>
        <v>71.625854204765176</v>
      </c>
    </row>
    <row r="134" spans="1:13" ht="13.15">
      <c r="B134" s="323" t="str">
        <f t="shared" si="50"/>
        <v>55-59</v>
      </c>
      <c r="C134" s="429">
        <f>C100*Group_1_rates!E96</f>
        <v>26.405158361537325</v>
      </c>
      <c r="D134" s="429">
        <f>D100*Group_1_rates!F96</f>
        <v>26.099913107171073</v>
      </c>
      <c r="E134" s="429">
        <f>E100*Group_1_rates!G96</f>
        <v>26.253719610007082</v>
      </c>
      <c r="F134" s="429">
        <f>F100*Group_1_rates!H96</f>
        <v>26.605729596290512</v>
      </c>
      <c r="G134" s="429">
        <f>G100*Group_1_rates!I96</f>
        <v>27.011095876216732</v>
      </c>
      <c r="H134" s="429">
        <f>H100*Group_1_rates!J96</f>
        <v>27.412412364392701</v>
      </c>
      <c r="I134" s="429">
        <f>I100*Group_1_rates!K96</f>
        <v>27.67712636261815</v>
      </c>
      <c r="J134" s="429">
        <f>J100*Group_1_rates!L96</f>
        <v>27.900388582448286</v>
      </c>
      <c r="K134" s="429">
        <f>K100*Group_1_rates!M96</f>
        <v>28.094394172408631</v>
      </c>
      <c r="L134" s="429">
        <f>L100*Group_1_rates!N96</f>
        <v>28.222201181676404</v>
      </c>
      <c r="M134" s="429">
        <f>M100*Group_1_rates!O96</f>
        <v>28.233890882471588</v>
      </c>
    </row>
    <row r="135" spans="1:13" ht="13.15">
      <c r="B135" s="323" t="str">
        <f t="shared" si="50"/>
        <v>60-64</v>
      </c>
      <c r="C135" s="429">
        <f>C101*Group_1_rates!E97</f>
        <v>3.9817620496476134</v>
      </c>
      <c r="D135" s="429">
        <f>D101*Group_1_rates!F97</f>
        <v>4.1266111441436086</v>
      </c>
      <c r="E135" s="429">
        <f>E101*Group_1_rates!G97</f>
        <v>4.1728119526386749</v>
      </c>
      <c r="F135" s="429">
        <f>F101*Group_1_rates!H97</f>
        <v>4.2015990376321177</v>
      </c>
      <c r="G135" s="429">
        <f>G101*Group_1_rates!I97</f>
        <v>4.2389176722464104</v>
      </c>
      <c r="H135" s="429">
        <f>H101*Group_1_rates!J97</f>
        <v>4.2835162470864629</v>
      </c>
      <c r="I135" s="429">
        <f>I101*Group_1_rates!K97</f>
        <v>4.3117016040749814</v>
      </c>
      <c r="J135" s="429">
        <f>J101*Group_1_rates!L97</f>
        <v>4.341236588501304</v>
      </c>
      <c r="K135" s="429">
        <f>K101*Group_1_rates!M97</f>
        <v>4.3716989513583018</v>
      </c>
      <c r="L135" s="429">
        <f>L101*Group_1_rates!N97</f>
        <v>4.393386633480258</v>
      </c>
      <c r="M135" s="429">
        <f>M101*Group_1_rates!O97</f>
        <v>4.3952070611958529</v>
      </c>
    </row>
    <row r="136" spans="1:13" ht="13.15">
      <c r="B136" s="323" t="str">
        <f t="shared" si="50"/>
        <v>65 plus</v>
      </c>
      <c r="C136" s="429">
        <f>C102*Group_1_rates!E98</f>
        <v>1.2633358802241303</v>
      </c>
      <c r="D136" s="429">
        <f>D102*Group_1_rates!F98</f>
        <v>1.7644402063492346</v>
      </c>
      <c r="E136" s="429">
        <f>E102*Group_1_rates!G98</f>
        <v>2.1138533908035559</v>
      </c>
      <c r="F136" s="429">
        <f>F102*Group_1_rates!H98</f>
        <v>2.3491789574603148</v>
      </c>
      <c r="G136" s="429">
        <f>G102*Group_1_rates!I98</f>
        <v>2.5088806661081104</v>
      </c>
      <c r="H136" s="429">
        <f>H102*Group_1_rates!J98</f>
        <v>2.6206337857246909</v>
      </c>
      <c r="I136" s="429">
        <f>I102*Group_1_rates!K98</f>
        <v>2.6914852911990352</v>
      </c>
      <c r="J136" s="429">
        <f>J102*Group_1_rates!L98</f>
        <v>2.742345007234976</v>
      </c>
      <c r="K136" s="429">
        <f>K102*Group_1_rates!M98</f>
        <v>2.7817213032023891</v>
      </c>
      <c r="L136" s="429">
        <f>L102*Group_1_rates!N98</f>
        <v>2.8096687620076413</v>
      </c>
      <c r="M136" s="429">
        <f>M102*Group_1_rates!O98</f>
        <v>2.8225347335658375</v>
      </c>
    </row>
    <row r="137" spans="1:13" ht="13.15">
      <c r="B137" s="323" t="str">
        <f t="shared" si="50"/>
        <v>Total</v>
      </c>
      <c r="C137" s="429">
        <f>SUM(C127:C136)</f>
        <v>664.71369751987606</v>
      </c>
      <c r="D137" s="429">
        <f t="shared" ref="D137:M137" si="52">SUM(D127:D136)</f>
        <v>686.15629555207317</v>
      </c>
      <c r="E137" s="429">
        <f t="shared" si="52"/>
        <v>701.9189529446428</v>
      </c>
      <c r="F137" s="429">
        <f t="shared" si="52"/>
        <v>714.09384749965341</v>
      </c>
      <c r="G137" s="429">
        <f t="shared" si="52"/>
        <v>725.39125301601553</v>
      </c>
      <c r="H137" s="429">
        <f t="shared" si="52"/>
        <v>735.08211702348592</v>
      </c>
      <c r="I137" s="429">
        <f t="shared" si="52"/>
        <v>738.92574747066215</v>
      </c>
      <c r="J137" s="429">
        <f t="shared" si="52"/>
        <v>741.92050311485036</v>
      </c>
      <c r="K137" s="429">
        <f t="shared" si="52"/>
        <v>744.81393651973258</v>
      </c>
      <c r="L137" s="429">
        <f t="shared" si="52"/>
        <v>745.92508338580092</v>
      </c>
      <c r="M137" s="429">
        <f t="shared" si="52"/>
        <v>742.95321260653009</v>
      </c>
    </row>
    <row r="138" spans="1:13">
      <c r="A138" s="1080">
        <f>SUM(C138:M138)</f>
        <v>0</v>
      </c>
      <c r="B138" s="1080"/>
      <c r="C138" s="1080">
        <f t="shared" ref="C138:M138" si="53">SUM(C127:C136)-C137</f>
        <v>0</v>
      </c>
      <c r="D138" s="1080">
        <f t="shared" si="53"/>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5"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c r="O145" s="312"/>
    </row>
    <row r="146" spans="1:15" ht="13.15">
      <c r="B146" s="323" t="str">
        <f t="shared" si="54"/>
        <v>25-29</v>
      </c>
      <c r="C146" s="429">
        <f>C78*Calc_SEC_retirement_rates!$G125</f>
        <v>5.2009266030974402E-2</v>
      </c>
      <c r="D146" s="429">
        <f>D78*Calc_SEC_retirement_rates!$G125</f>
        <v>5.0960255427690233E-2</v>
      </c>
      <c r="E146" s="429">
        <f>E78*Calc_SEC_retirement_rates!$G125</f>
        <v>5.0951568314339168E-2</v>
      </c>
      <c r="F146" s="429">
        <f>F78*Calc_SEC_retirement_rates!$G125</f>
        <v>5.1402399703222489E-2</v>
      </c>
      <c r="G146" s="429">
        <f>G78*Calc_SEC_retirement_rates!$G125</f>
        <v>5.2248012864531151E-2</v>
      </c>
      <c r="H146" s="429">
        <f>H78*Calc_SEC_retirement_rates!$G125</f>
        <v>5.311696799283408E-2</v>
      </c>
      <c r="I146" s="429">
        <f>I78*Calc_SEC_retirement_rates!$G125</f>
        <v>5.3346482274582475E-2</v>
      </c>
      <c r="J146" s="429">
        <f>J78*Calc_SEC_retirement_rates!$G125</f>
        <v>5.3524406559106411E-2</v>
      </c>
      <c r="K146" s="429">
        <f>K78*Calc_SEC_retirement_rates!$G125</f>
        <v>5.3723444419504877E-2</v>
      </c>
      <c r="L146" s="429">
        <f>L78*Calc_SEC_retirement_rates!$G125</f>
        <v>5.3720022492304349E-2</v>
      </c>
      <c r="M146" s="429">
        <f>M78*Calc_SEC_retirement_rates!$G125</f>
        <v>5.3228915740375166E-2</v>
      </c>
      <c r="N146" s="312"/>
      <c r="O146" s="312"/>
    </row>
    <row r="147" spans="1:15" ht="13.15">
      <c r="B147" s="323" t="str">
        <f t="shared" si="54"/>
        <v>30-34</v>
      </c>
      <c r="C147" s="429">
        <f>C79*Calc_SEC_retirement_rates!$G126</f>
        <v>0.12533060809770896</v>
      </c>
      <c r="D147" s="429">
        <f>D79*Calc_SEC_retirement_rates!$G126</f>
        <v>0.12744163280081061</v>
      </c>
      <c r="E147" s="429">
        <f>E79*Calc_SEC_retirement_rates!$G126</f>
        <v>0.12816825083255334</v>
      </c>
      <c r="F147" s="429">
        <f>F79*Calc_SEC_retirement_rates!$G126</f>
        <v>0.12851044673659023</v>
      </c>
      <c r="G147" s="429">
        <f>G79*Calc_SEC_retirement_rates!$G126</f>
        <v>0.12898727115073627</v>
      </c>
      <c r="H147" s="429">
        <f>H79*Calc_SEC_retirement_rates!$G126</f>
        <v>0.12969672203807497</v>
      </c>
      <c r="I147" s="429">
        <f>I79*Calc_SEC_retirement_rates!$G126</f>
        <v>0.12982472577420306</v>
      </c>
      <c r="J147" s="429">
        <f>J79*Calc_SEC_retirement_rates!$G126</f>
        <v>0.12997695409345589</v>
      </c>
      <c r="K147" s="429">
        <f>K79*Calc_SEC_retirement_rates!$G126</f>
        <v>0.13022482700030985</v>
      </c>
      <c r="L147" s="429">
        <f>L79*Calc_SEC_retirement_rates!$G126</f>
        <v>0.13026247283800996</v>
      </c>
      <c r="M147" s="429">
        <f>M79*Calc_SEC_retirement_rates!$G126</f>
        <v>0.12964503600289864</v>
      </c>
      <c r="N147" s="312"/>
      <c r="O147" s="312"/>
    </row>
    <row r="148" spans="1:15" ht="13.15">
      <c r="B148" s="323" t="str">
        <f t="shared" si="54"/>
        <v>35-39</v>
      </c>
      <c r="C148" s="429">
        <f>C80*Calc_SEC_retirement_rates!$G127</f>
        <v>0.14493225906224574</v>
      </c>
      <c r="D148" s="429">
        <f>D80*Calc_SEC_retirement_rates!$G127</f>
        <v>0.14690917631623959</v>
      </c>
      <c r="E148" s="429">
        <f>E80*Calc_SEC_retirement_rates!$G127</f>
        <v>0.14835186719681986</v>
      </c>
      <c r="F148" s="429">
        <f>F80*Calc_SEC_retirement_rates!$G127</f>
        <v>0.14938104507094246</v>
      </c>
      <c r="G148" s="429">
        <f>G80*Calc_SEC_retirement_rates!$G127</f>
        <v>0.15009726073296967</v>
      </c>
      <c r="H148" s="429">
        <f>H80*Calc_SEC_retirement_rates!$G127</f>
        <v>0.1507631710685732</v>
      </c>
      <c r="I148" s="429">
        <f>I80*Calc_SEC_retirement_rates!$G127</f>
        <v>0.1508234969195042</v>
      </c>
      <c r="J148" s="429">
        <f>J80*Calc_SEC_retirement_rates!$G127</f>
        <v>0.15087520956392708</v>
      </c>
      <c r="K148" s="429">
        <f>K80*Calc_SEC_retirement_rates!$G127</f>
        <v>0.15100554973489441</v>
      </c>
      <c r="L148" s="429">
        <f>L80*Calc_SEC_retirement_rates!$G127</f>
        <v>0.15097856020297676</v>
      </c>
      <c r="M148" s="429">
        <f>M80*Calc_SEC_retirement_rates!$G127</f>
        <v>0.15044061393527886</v>
      </c>
      <c r="N148" s="312"/>
      <c r="O148" s="312"/>
    </row>
    <row r="149" spans="1:15" ht="13.15">
      <c r="B149" s="323" t="str">
        <f t="shared" si="54"/>
        <v>40-44</v>
      </c>
      <c r="C149" s="429">
        <f>C81*Calc_SEC_retirement_rates!$G128</f>
        <v>0.2301707131031055</v>
      </c>
      <c r="D149" s="429">
        <f>D81*Calc_SEC_retirement_rates!$G128</f>
        <v>0.23283250678654074</v>
      </c>
      <c r="E149" s="429">
        <f>E81*Calc_SEC_retirement_rates!$G128</f>
        <v>0.23469694247780631</v>
      </c>
      <c r="F149" s="429">
        <f>F81*Calc_SEC_retirement_rates!$G128</f>
        <v>0.23624745890233473</v>
      </c>
      <c r="G149" s="429">
        <f>G81*Calc_SEC_retirement_rates!$G128</f>
        <v>0.23746352004079979</v>
      </c>
      <c r="H149" s="429">
        <f>H81*Calc_SEC_retirement_rates!$G128</f>
        <v>0.23862989295305309</v>
      </c>
      <c r="I149" s="429">
        <f>I81*Calc_SEC_retirement_rates!$G128</f>
        <v>0.23889139732083312</v>
      </c>
      <c r="J149" s="429">
        <f>J81*Calc_SEC_retirement_rates!$G128</f>
        <v>0.23907257409946406</v>
      </c>
      <c r="K149" s="429">
        <f>K81*Calc_SEC_retirement_rates!$G128</f>
        <v>0.23930254718486491</v>
      </c>
      <c r="L149" s="429">
        <f>L81*Calc_SEC_retirement_rates!$G128</f>
        <v>0.23926904064382401</v>
      </c>
      <c r="M149" s="429">
        <f>M81*Calc_SEC_retirement_rates!$G128</f>
        <v>0.23851120917549903</v>
      </c>
      <c r="N149" s="312"/>
      <c r="O149" s="312"/>
    </row>
    <row r="150" spans="1:15" ht="13.15">
      <c r="B150" s="323" t="str">
        <f t="shared" si="54"/>
        <v>45-49</v>
      </c>
      <c r="C150" s="429">
        <f>C82*Calc_SEC_retirement_rates!$G129</f>
        <v>0.73778672047252125</v>
      </c>
      <c r="D150" s="429">
        <f>D82*Calc_SEC_retirement_rates!$G129</f>
        <v>0.73013882659405427</v>
      </c>
      <c r="E150" s="429">
        <f>E82*Calc_SEC_retirement_rates!$G129</f>
        <v>0.72396247225405097</v>
      </c>
      <c r="F150" s="429">
        <f>F82*Calc_SEC_retirement_rates!$G129</f>
        <v>0.71983349378796357</v>
      </c>
      <c r="G150" s="429">
        <f>G82*Calc_SEC_retirement_rates!$G129</f>
        <v>0.71689708692533383</v>
      </c>
      <c r="H150" s="429">
        <f>H82*Calc_SEC_retirement_rates!$G129</f>
        <v>0.715692746406283</v>
      </c>
      <c r="I150" s="429">
        <f>I82*Calc_SEC_retirement_rates!$G129</f>
        <v>0.71325003569251511</v>
      </c>
      <c r="J150" s="429">
        <f>J82*Calc_SEC_retirement_rates!$G129</f>
        <v>0.7115703367523758</v>
      </c>
      <c r="K150" s="429">
        <f>K82*Calc_SEC_retirement_rates!$G129</f>
        <v>0.7107074485018261</v>
      </c>
      <c r="L150" s="429">
        <f>L82*Calc_SEC_retirement_rates!$G129</f>
        <v>0.70953173513368539</v>
      </c>
      <c r="M150" s="429">
        <f>M82*Calc_SEC_retirement_rates!$G129</f>
        <v>0.7065787388079191</v>
      </c>
      <c r="N150" s="312"/>
      <c r="O150" s="312"/>
    </row>
    <row r="151" spans="1:15" ht="13.15">
      <c r="B151" s="323" t="str">
        <f t="shared" si="54"/>
        <v>50-54</v>
      </c>
      <c r="C151" s="429">
        <f>C83*Calc_SEC_retirement_rates!$G130</f>
        <v>13.801130997348627</v>
      </c>
      <c r="D151" s="429">
        <f>D83*Calc_SEC_retirement_rates!$G130</f>
        <v>13.648677885020264</v>
      </c>
      <c r="E151" s="429">
        <f>E83*Calc_SEC_retirement_rates!$G130</f>
        <v>13.463712993572889</v>
      </c>
      <c r="F151" s="429">
        <f>F83*Calc_SEC_retirement_rates!$G130</f>
        <v>13.294623313903402</v>
      </c>
      <c r="G151" s="429">
        <f>G83*Calc_SEC_retirement_rates!$G130</f>
        <v>13.135265038363745</v>
      </c>
      <c r="H151" s="429">
        <f>H83*Calc_SEC_retirement_rates!$G130</f>
        <v>13.01653582897748</v>
      </c>
      <c r="I151" s="429">
        <f>I83*Calc_SEC_retirement_rates!$G130</f>
        <v>12.890307466246998</v>
      </c>
      <c r="J151" s="429">
        <f>J83*Calc_SEC_retirement_rates!$G130</f>
        <v>12.791882738833797</v>
      </c>
      <c r="K151" s="429">
        <f>K83*Calc_SEC_retirement_rates!$G130</f>
        <v>12.721239798175118</v>
      </c>
      <c r="L151" s="429">
        <f>L83*Calc_SEC_retirement_rates!$G130</f>
        <v>12.656970277615017</v>
      </c>
      <c r="M151" s="429">
        <f>M83*Calc_SEC_retirement_rates!$G130</f>
        <v>12.571589578153862</v>
      </c>
      <c r="N151" s="312"/>
      <c r="O151" s="312"/>
    </row>
    <row r="152" spans="1:15" ht="13.15">
      <c r="B152" s="323" t="str">
        <f t="shared" si="54"/>
        <v>55-59</v>
      </c>
      <c r="C152" s="429">
        <f>C84*Calc_SEC_retirement_rates!$G131</f>
        <v>67.869253235610273</v>
      </c>
      <c r="D152" s="429">
        <f>D84*Calc_SEC_retirement_rates!$G131</f>
        <v>60.526072525041101</v>
      </c>
      <c r="E152" s="429">
        <f>E84*Calc_SEC_retirement_rates!$G131</f>
        <v>55.821213888275246</v>
      </c>
      <c r="F152" s="429">
        <f>F84*Calc_SEC_retirement_rates!$G131</f>
        <v>52.769300961282745</v>
      </c>
      <c r="G152" s="429">
        <f>G84*Calc_SEC_retirement_rates!$G131</f>
        <v>50.713037423016928</v>
      </c>
      <c r="H152" s="429">
        <f>H84*Calc_SEC_retirement_rates!$G131</f>
        <v>49.334092123215456</v>
      </c>
      <c r="I152" s="429">
        <f>I84*Calc_SEC_retirement_rates!$G131</f>
        <v>48.217911708626225</v>
      </c>
      <c r="J152" s="429">
        <f>J84*Calc_SEC_retirement_rates!$G131</f>
        <v>47.410270512689408</v>
      </c>
      <c r="K152" s="429">
        <f>K84*Calc_SEC_retirement_rates!$G131</f>
        <v>46.83952595583775</v>
      </c>
      <c r="L152" s="429">
        <f>L84*Calc_SEC_retirement_rates!$G131</f>
        <v>46.371100229186929</v>
      </c>
      <c r="M152" s="429">
        <f>M84*Calc_SEC_retirement_rates!$G131</f>
        <v>45.866570302739916</v>
      </c>
      <c r="N152" s="312"/>
      <c r="O152" s="312"/>
    </row>
    <row r="153" spans="1:15" ht="13.15">
      <c r="B153" s="323" t="str">
        <f t="shared" si="54"/>
        <v>60-64</v>
      </c>
      <c r="C153" s="429">
        <f>C85*Calc_SEC_retirement_rates!$G132</f>
        <v>46.635740921980677</v>
      </c>
      <c r="D153" s="429">
        <f>D85*Calc_SEC_retirement_rates!$G132</f>
        <v>44.442987771669848</v>
      </c>
      <c r="E153" s="429">
        <f>E85*Calc_SEC_retirement_rates!$G132</f>
        <v>41.41086367756332</v>
      </c>
      <c r="F153" s="429">
        <f>F85*Calc_SEC_retirement_rates!$G132</f>
        <v>38.654802241078613</v>
      </c>
      <c r="G153" s="429">
        <f>G85*Calc_SEC_retirement_rates!$G132</f>
        <v>36.506854945199635</v>
      </c>
      <c r="H153" s="429">
        <f>H85*Calc_SEC_retirement_rates!$G132</f>
        <v>34.911287372303235</v>
      </c>
      <c r="I153" s="429">
        <f>I85*Calc_SEC_retirement_rates!$G132</f>
        <v>33.608344003144246</v>
      </c>
      <c r="J153" s="429">
        <f>J85*Calc_SEC_retirement_rates!$G132</f>
        <v>32.660304402474644</v>
      </c>
      <c r="K153" s="429">
        <f>K85*Calc_SEC_retirement_rates!$G132</f>
        <v>31.990418884991048</v>
      </c>
      <c r="L153" s="429">
        <f>L85*Calc_SEC_retirement_rates!$G132</f>
        <v>31.462093880202257</v>
      </c>
      <c r="M153" s="429">
        <f>M85*Calc_SEC_retirement_rates!$G132</f>
        <v>30.942393241950693</v>
      </c>
      <c r="N153" s="312"/>
      <c r="O153" s="312"/>
    </row>
    <row r="154" spans="1:15" ht="13.15">
      <c r="B154" s="323" t="str">
        <f t="shared" si="54"/>
        <v>65 plus</v>
      </c>
      <c r="C154" s="429">
        <f>C86*Calc_SEC_retirement_rates!$G133</f>
        <v>17.457274553275322</v>
      </c>
      <c r="D154" s="429">
        <f>D86*Calc_SEC_retirement_rates!$G133</f>
        <v>19.193650655911206</v>
      </c>
      <c r="E154" s="429">
        <f>E86*Calc_SEC_retirement_rates!$G133</f>
        <v>19.84361967005287</v>
      </c>
      <c r="F154" s="429">
        <f>F86*Calc_SEC_retirement_rates!$G133</f>
        <v>19.746582276008258</v>
      </c>
      <c r="G154" s="429">
        <f>G86*Calc_SEC_retirement_rates!$G133</f>
        <v>19.282520394846475</v>
      </c>
      <c r="H154" s="429">
        <f>H86*Calc_SEC_retirement_rates!$G133</f>
        <v>18.690508245445415</v>
      </c>
      <c r="I154" s="429">
        <f>I86*Calc_SEC_retirement_rates!$G133</f>
        <v>18.02974745495235</v>
      </c>
      <c r="J154" s="429">
        <f>J86*Calc_SEC_retirement_rates!$G133</f>
        <v>17.442426220175381</v>
      </c>
      <c r="K154" s="429">
        <f>K86*Calc_SEC_retirement_rates!$G133</f>
        <v>16.961970557269389</v>
      </c>
      <c r="L154" s="429">
        <f>L86*Calc_SEC_retirement_rates!$G133</f>
        <v>16.55695121096192</v>
      </c>
      <c r="M154" s="429">
        <f>M86*Calc_SEC_retirement_rates!$G133</f>
        <v>16.173494887194657</v>
      </c>
      <c r="N154" s="312"/>
      <c r="O154" s="312"/>
    </row>
    <row r="155" spans="1:15" ht="13.15">
      <c r="B155" s="323" t="str">
        <f t="shared" si="54"/>
        <v>Total</v>
      </c>
      <c r="C155" s="429">
        <f>SUM(C145:C154)</f>
        <v>147.05362927498143</v>
      </c>
      <c r="D155" s="429">
        <f t="shared" ref="D155:M155" si="56">SUM(D145:D154)</f>
        <v>139.09967123556777</v>
      </c>
      <c r="E155" s="429">
        <f t="shared" si="56"/>
        <v>131.82554133053989</v>
      </c>
      <c r="F155" s="429">
        <f t="shared" si="56"/>
        <v>125.75068363647406</v>
      </c>
      <c r="G155" s="429">
        <f t="shared" si="56"/>
        <v>120.92337095314114</v>
      </c>
      <c r="H155" s="429">
        <f t="shared" si="56"/>
        <v>117.24032307040041</v>
      </c>
      <c r="I155" s="429">
        <f t="shared" si="56"/>
        <v>114.03244677095145</v>
      </c>
      <c r="J155" s="429">
        <f t="shared" si="56"/>
        <v>111.58990335524155</v>
      </c>
      <c r="K155" s="429">
        <f t="shared" si="56"/>
        <v>109.7981190131147</v>
      </c>
      <c r="L155" s="429">
        <f t="shared" si="56"/>
        <v>108.33087742927691</v>
      </c>
      <c r="M155" s="429">
        <f t="shared" si="56"/>
        <v>106.83245252370111</v>
      </c>
      <c r="N155" s="312"/>
      <c r="O155" s="312"/>
    </row>
    <row r="156" spans="1:15">
      <c r="A156" s="1080">
        <f>SUM(C156:M156)</f>
        <v>0</v>
      </c>
      <c r="B156" s="1080"/>
      <c r="C156" s="1080">
        <f t="shared" ref="C156:M156" si="57">SUM(C145:C154)-C155</f>
        <v>0</v>
      </c>
      <c r="D156" s="1080">
        <f t="shared" si="57"/>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5" ht="13.15">
      <c r="B158" s="326" t="s">
        <v>47</v>
      </c>
      <c r="C158" s="314"/>
      <c r="D158" s="314"/>
      <c r="E158" s="314"/>
      <c r="F158" s="314"/>
      <c r="G158" s="314"/>
      <c r="H158" s="324"/>
      <c r="I158" s="314"/>
      <c r="J158" s="314"/>
      <c r="K158" s="314"/>
      <c r="L158" s="314"/>
    </row>
    <row r="159" spans="1:15">
      <c r="C159" s="314"/>
      <c r="D159" s="314"/>
      <c r="E159" s="314"/>
      <c r="F159" s="314"/>
      <c r="G159" s="314"/>
      <c r="H159" s="324"/>
      <c r="I159" s="314"/>
      <c r="J159" s="314"/>
      <c r="K159" s="314"/>
      <c r="L159" s="314"/>
    </row>
    <row r="160" spans="1:15"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4"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row>
    <row r="162" spans="1:14" ht="13.15">
      <c r="B162" s="323" t="str">
        <f t="shared" si="58"/>
        <v>25-29</v>
      </c>
      <c r="C162" s="429">
        <f>C94*Calc_SEC_retirement_rates!$G141</f>
        <v>3.1346291313547804E-2</v>
      </c>
      <c r="D162" s="429">
        <f>D94*Calc_SEC_retirement_rates!$G141</f>
        <v>3.0625268271621261E-2</v>
      </c>
      <c r="E162" s="429">
        <f>E94*Calc_SEC_retirement_rates!$G141</f>
        <v>3.0609457786488978E-2</v>
      </c>
      <c r="F162" s="429">
        <f>F94*Calc_SEC_retirement_rates!$G141</f>
        <v>3.0893988625767008E-2</v>
      </c>
      <c r="G162" s="429">
        <f>G94*Calc_SEC_retirement_rates!$G141</f>
        <v>3.1573127892909954E-2</v>
      </c>
      <c r="H162" s="429">
        <f>H94*Calc_SEC_retirement_rates!$G141</f>
        <v>3.2260808379921603E-2</v>
      </c>
      <c r="I162" s="429">
        <f>I94*Calc_SEC_retirement_rates!$G141</f>
        <v>3.2580066678941401E-2</v>
      </c>
      <c r="J162" s="429">
        <f>J94*Calc_SEC_retirement_rates!$G141</f>
        <v>3.2845462672335672E-2</v>
      </c>
      <c r="K162" s="429">
        <f>K94*Calc_SEC_retirement_rates!$G141</f>
        <v>3.309603144261989E-2</v>
      </c>
      <c r="L162" s="429">
        <f>L94*Calc_SEC_retirement_rates!$G141</f>
        <v>3.3209141644941612E-2</v>
      </c>
      <c r="M162" s="429">
        <f>M94*Calc_SEC_retirement_rates!$G141</f>
        <v>3.302576182267445E-2</v>
      </c>
      <c r="N162" s="312"/>
    </row>
    <row r="163" spans="1:14" ht="13.15">
      <c r="B163" s="323" t="str">
        <f t="shared" si="58"/>
        <v>30-34</v>
      </c>
      <c r="C163" s="429">
        <f>C95*Calc_SEC_retirement_rates!$G142</f>
        <v>9.832649107811893E-2</v>
      </c>
      <c r="D163" s="429">
        <f>D95*Calc_SEC_retirement_rates!$G142</f>
        <v>9.8187338816532257E-2</v>
      </c>
      <c r="E163" s="429">
        <f>E95*Calc_SEC_retirement_rates!$G142</f>
        <v>9.7682026737206828E-2</v>
      </c>
      <c r="F163" s="429">
        <f>F95*Calc_SEC_retirement_rates!$G142</f>
        <v>9.7208964206366419E-2</v>
      </c>
      <c r="G163" s="429">
        <f>G95*Calc_SEC_retirement_rates!$G142</f>
        <v>9.740918986179789E-2</v>
      </c>
      <c r="H163" s="429">
        <f>H95*Calc_SEC_retirement_rates!$G142</f>
        <v>9.7915304423212376E-2</v>
      </c>
      <c r="I163" s="429">
        <f>I95*Calc_SEC_retirement_rates!$G142</f>
        <v>9.8113259141650366E-2</v>
      </c>
      <c r="J163" s="429">
        <f>J95*Calc_SEC_retirement_rates!$G142</f>
        <v>9.8390357573276063E-2</v>
      </c>
      <c r="K163" s="429">
        <f>K95*Calc_SEC_retirement_rates!$G142</f>
        <v>9.8767509632035219E-2</v>
      </c>
      <c r="L163" s="429">
        <f>L95*Calc_SEC_retirement_rates!$G142</f>
        <v>9.9008068856700687E-2</v>
      </c>
      <c r="M163" s="429">
        <f>M95*Calc_SEC_retirement_rates!$G142</f>
        <v>9.8782238257193317E-2</v>
      </c>
      <c r="N163" s="312"/>
    </row>
    <row r="164" spans="1:14" ht="13.15">
      <c r="B164" s="323" t="str">
        <f t="shared" si="58"/>
        <v>35-39</v>
      </c>
      <c r="C164" s="429">
        <f>C96*Calc_SEC_retirement_rates!$G143</f>
        <v>0.342445188221006</v>
      </c>
      <c r="D164" s="429">
        <f>D96*Calc_SEC_retirement_rates!$G143</f>
        <v>0.34165208250481344</v>
      </c>
      <c r="E164" s="429">
        <f>E96*Calc_SEC_retirement_rates!$G143</f>
        <v>0.34074832936555111</v>
      </c>
      <c r="F164" s="429">
        <f>F96*Calc_SEC_retirement_rates!$G143</f>
        <v>0.33947315270133827</v>
      </c>
      <c r="G164" s="429">
        <f>G96*Calc_SEC_retirement_rates!$G143</f>
        <v>0.33920697051916615</v>
      </c>
      <c r="H164" s="429">
        <f>H96*Calc_SEC_retirement_rates!$G143</f>
        <v>0.33924509839057704</v>
      </c>
      <c r="I164" s="429">
        <f>I96*Calc_SEC_retirement_rates!$G143</f>
        <v>0.33839435325589146</v>
      </c>
      <c r="J164" s="429">
        <f>J96*Calc_SEC_retirement_rates!$G143</f>
        <v>0.33786936025408526</v>
      </c>
      <c r="K164" s="429">
        <f>K96*Calc_SEC_retirement_rates!$G143</f>
        <v>0.33779875350196409</v>
      </c>
      <c r="L164" s="429">
        <f>L96*Calc_SEC_retirement_rates!$G143</f>
        <v>0.33762576185530552</v>
      </c>
      <c r="M164" s="429">
        <f>M96*Calc_SEC_retirement_rates!$G143</f>
        <v>0.33654658951651922</v>
      </c>
      <c r="N164" s="312"/>
    </row>
    <row r="165" spans="1:14" ht="13.15">
      <c r="B165" s="323" t="str">
        <f t="shared" si="58"/>
        <v>40-44</v>
      </c>
      <c r="C165" s="429">
        <f>C97*Calc_SEC_retirement_rates!$G144</f>
        <v>0.6792332321277007</v>
      </c>
      <c r="D165" s="429">
        <f>D97*Calc_SEC_retirement_rates!$G144</f>
        <v>0.69018437520273201</v>
      </c>
      <c r="E165" s="429">
        <f>E97*Calc_SEC_retirement_rates!$G144</f>
        <v>0.69732632766652947</v>
      </c>
      <c r="F165" s="429">
        <f>F97*Calc_SEC_retirement_rates!$G144</f>
        <v>0.70157002590808826</v>
      </c>
      <c r="G165" s="429">
        <f>G97*Calc_SEC_retirement_rates!$G144</f>
        <v>0.70586679781580053</v>
      </c>
      <c r="H165" s="429">
        <f>H97*Calc_SEC_retirement_rates!$G144</f>
        <v>0.70905343888488837</v>
      </c>
      <c r="I165" s="429">
        <f>I97*Calc_SEC_retirement_rates!$G144</f>
        <v>0.70915733052078056</v>
      </c>
      <c r="J165" s="429">
        <f>J97*Calc_SEC_retirement_rates!$G144</f>
        <v>0.708805844332421</v>
      </c>
      <c r="K165" s="429">
        <f>K97*Calc_SEC_retirement_rates!$G144</f>
        <v>0.70856764080016643</v>
      </c>
      <c r="L165" s="429">
        <f>L97*Calc_SEC_retirement_rates!$G144</f>
        <v>0.70768905854577036</v>
      </c>
      <c r="M165" s="429">
        <f>M97*Calc_SEC_retirement_rates!$G144</f>
        <v>0.70493784695030548</v>
      </c>
      <c r="N165" s="312"/>
    </row>
    <row r="166" spans="1:14" ht="13.15">
      <c r="B166" s="323" t="str">
        <f t="shared" si="58"/>
        <v>45-49</v>
      </c>
      <c r="C166" s="429">
        <f>C98*Calc_SEC_retirement_rates!$G145</f>
        <v>1.4847735491570639</v>
      </c>
      <c r="D166" s="429">
        <f>D98*Calc_SEC_retirement_rates!$G145</f>
        <v>1.4822018799981118</v>
      </c>
      <c r="E166" s="429">
        <f>E98*Calc_SEC_retirement_rates!$G145</f>
        <v>1.4840301916898448</v>
      </c>
      <c r="F166" s="429">
        <f>F98*Calc_SEC_retirement_rates!$G145</f>
        <v>1.4872402476033268</v>
      </c>
      <c r="G166" s="429">
        <f>G98*Calc_SEC_retirement_rates!$G145</f>
        <v>1.4950136392533515</v>
      </c>
      <c r="H166" s="429">
        <f>H98*Calc_SEC_retirement_rates!$G145</f>
        <v>1.5028568651964003</v>
      </c>
      <c r="I166" s="429">
        <f>I98*Calc_SEC_retirement_rates!$G145</f>
        <v>1.5052638158694349</v>
      </c>
      <c r="J166" s="429">
        <f>J98*Calc_SEC_retirement_rates!$G145</f>
        <v>1.5068892068502941</v>
      </c>
      <c r="K166" s="429">
        <f>K98*Calc_SEC_retirement_rates!$G145</f>
        <v>1.5083974266668814</v>
      </c>
      <c r="L166" s="429">
        <f>L98*Calc_SEC_retirement_rates!$G145</f>
        <v>1.5079735463379205</v>
      </c>
      <c r="M166" s="429">
        <f>M98*Calc_SEC_retirement_rates!$G145</f>
        <v>1.5030325529651318</v>
      </c>
      <c r="N166" s="312"/>
    </row>
    <row r="167" spans="1:14" ht="13.15">
      <c r="B167" s="323" t="str">
        <f t="shared" si="58"/>
        <v>50-54</v>
      </c>
      <c r="C167" s="429">
        <f>C99*Calc_SEC_retirement_rates!$G146</f>
        <v>16.356068715631508</v>
      </c>
      <c r="D167" s="429">
        <f>D99*Calc_SEC_retirement_rates!$G146</f>
        <v>17.166172277247664</v>
      </c>
      <c r="E167" s="429">
        <f>E99*Calc_SEC_retirement_rates!$G146</f>
        <v>17.715409914247857</v>
      </c>
      <c r="F167" s="429">
        <f>F99*Calc_SEC_retirement_rates!$G146</f>
        <v>18.091653375838813</v>
      </c>
      <c r="G167" s="429">
        <f>G99*Calc_SEC_retirement_rates!$G146</f>
        <v>18.408589283394516</v>
      </c>
      <c r="H167" s="429">
        <f>H99*Calc_SEC_retirement_rates!$G146</f>
        <v>18.657912667315543</v>
      </c>
      <c r="I167" s="429">
        <f>I99*Calc_SEC_retirement_rates!$G146</f>
        <v>18.799276024064486</v>
      </c>
      <c r="J167" s="429">
        <f>J99*Calc_SEC_retirement_rates!$G146</f>
        <v>18.903478964966062</v>
      </c>
      <c r="K167" s="429">
        <f>K99*Calc_SEC_retirement_rates!$G146</f>
        <v>18.987160346477388</v>
      </c>
      <c r="L167" s="429">
        <f>L99*Calc_SEC_retirement_rates!$G146</f>
        <v>19.033116260224986</v>
      </c>
      <c r="M167" s="429">
        <f>M99*Calc_SEC_retirement_rates!$G146</f>
        <v>19.012546184871038</v>
      </c>
      <c r="N167" s="312"/>
    </row>
    <row r="168" spans="1:14" ht="13.15">
      <c r="B168" s="323" t="str">
        <f t="shared" si="58"/>
        <v>55-59</v>
      </c>
      <c r="C168" s="429">
        <f>C100*Calc_SEC_retirement_rates!$G147</f>
        <v>68.299539993610125</v>
      </c>
      <c r="D168" s="429">
        <f>D100*Calc_SEC_retirement_rates!$G147</f>
        <v>66.920721484192725</v>
      </c>
      <c r="E168" s="429">
        <f>E100*Calc_SEC_retirement_rates!$G147</f>
        <v>67.001074903614892</v>
      </c>
      <c r="F168" s="429">
        <f>F100*Calc_SEC_retirement_rates!$G147</f>
        <v>67.644798344303695</v>
      </c>
      <c r="G168" s="429">
        <f>G100*Calc_SEC_retirement_rates!$G147</f>
        <v>68.675438010167738</v>
      </c>
      <c r="H168" s="429">
        <f>H100*Calc_SEC_retirement_rates!$G147</f>
        <v>69.695781121476074</v>
      </c>
      <c r="I168" s="429">
        <f>I100*Calc_SEC_retirement_rates!$G147</f>
        <v>70.368813784010968</v>
      </c>
      <c r="J168" s="429">
        <f>J100*Calc_SEC_retirement_rates!$G147</f>
        <v>70.936455719318658</v>
      </c>
      <c r="K168" s="429">
        <f>K100*Calc_SEC_retirement_rates!$G147</f>
        <v>71.429712969154224</v>
      </c>
      <c r="L168" s="429">
        <f>L100*Calc_SEC_retirement_rates!$G147</f>
        <v>71.75466099727042</v>
      </c>
      <c r="M168" s="429">
        <f>M100*Calc_SEC_retirement_rates!$G147</f>
        <v>71.784381943284444</v>
      </c>
      <c r="N168" s="312"/>
    </row>
    <row r="169" spans="1:14" ht="13.15">
      <c r="B169" s="323" t="str">
        <f t="shared" si="58"/>
        <v>60-64</v>
      </c>
      <c r="C169" s="429">
        <f>C101*Calc_SEC_retirement_rates!$G148</f>
        <v>48.6664549944269</v>
      </c>
      <c r="D169" s="429">
        <f>D101*Calc_SEC_retirement_rates!$G148</f>
        <v>49.996604069133149</v>
      </c>
      <c r="E169" s="429">
        <f>E101*Calc_SEC_retirement_rates!$G148</f>
        <v>50.320523221009424</v>
      </c>
      <c r="F169" s="429">
        <f>F101*Calc_SEC_retirement_rates!$G148</f>
        <v>50.477663646634255</v>
      </c>
      <c r="G169" s="429">
        <f>G101*Calc_SEC_retirement_rates!$G148</f>
        <v>50.926006639133021</v>
      </c>
      <c r="H169" s="429">
        <f>H101*Calc_SEC_retirement_rates!$G148</f>
        <v>51.461810231939474</v>
      </c>
      <c r="I169" s="429">
        <f>I101*Calc_SEC_retirement_rates!$G148</f>
        <v>51.800426781753934</v>
      </c>
      <c r="J169" s="429">
        <f>J101*Calc_SEC_retirement_rates!$G148</f>
        <v>52.155257644082177</v>
      </c>
      <c r="K169" s="429">
        <f>K101*Calc_SEC_retirement_rates!$G148</f>
        <v>52.521229954244312</v>
      </c>
      <c r="L169" s="429">
        <f>L101*Calc_SEC_retirement_rates!$G148</f>
        <v>52.781783975135411</v>
      </c>
      <c r="M169" s="429">
        <f>M101*Calc_SEC_retirement_rates!$G148</f>
        <v>52.803654443282845</v>
      </c>
      <c r="N169" s="312"/>
    </row>
    <row r="170" spans="1:14" ht="13.15">
      <c r="B170" s="323" t="str">
        <f t="shared" si="58"/>
        <v>65 plus</v>
      </c>
      <c r="C170" s="429">
        <f>C102*Calc_SEC_retirement_rates!$G149</f>
        <v>12.314522585423036</v>
      </c>
      <c r="D170" s="429">
        <f>D102*Calc_SEC_retirement_rates!$G149</f>
        <v>17.048973870113517</v>
      </c>
      <c r="E170" s="429">
        <f>E102*Calc_SEC_retirement_rates!$G149</f>
        <v>20.329913792186925</v>
      </c>
      <c r="F170" s="429">
        <f>F102*Calc_SEC_retirement_rates!$G149</f>
        <v>22.508423723818314</v>
      </c>
      <c r="G170" s="429">
        <f>G102*Calc_SEC_retirement_rates!$G149</f>
        <v>24.038589706382922</v>
      </c>
      <c r="H170" s="429">
        <f>H102*Calc_SEC_retirement_rates!$G149</f>
        <v>25.10934106859839</v>
      </c>
      <c r="I170" s="429">
        <f>I102*Calc_SEC_retirement_rates!$G149</f>
        <v>25.7881976970483</v>
      </c>
      <c r="J170" s="429">
        <f>J102*Calc_SEC_retirement_rates!$G149</f>
        <v>26.275504990251552</v>
      </c>
      <c r="K170" s="429">
        <f>K102*Calc_SEC_retirement_rates!$G149</f>
        <v>26.652785040157664</v>
      </c>
      <c r="L170" s="429">
        <f>L102*Calc_SEC_retirement_rates!$G149</f>
        <v>26.9205608274364</v>
      </c>
      <c r="M170" s="429">
        <f>M102*Calc_SEC_retirement_rates!$G149</f>
        <v>27.043834849847851</v>
      </c>
      <c r="N170" s="312"/>
    </row>
    <row r="171" spans="1:14" ht="13.15">
      <c r="B171" s="323" t="str">
        <f t="shared" si="58"/>
        <v>Total</v>
      </c>
      <c r="C171" s="429">
        <f>SUM(C161:C170)</f>
        <v>148.27271104098901</v>
      </c>
      <c r="D171" s="429">
        <f t="shared" ref="D171:M171" si="60">SUM(D161:D170)</f>
        <v>153.77532264548086</v>
      </c>
      <c r="E171" s="429">
        <f t="shared" si="60"/>
        <v>158.0173181643047</v>
      </c>
      <c r="F171" s="429">
        <f t="shared" si="60"/>
        <v>161.37892546963997</v>
      </c>
      <c r="G171" s="429">
        <f t="shared" si="60"/>
        <v>164.71769336442122</v>
      </c>
      <c r="H171" s="429">
        <f t="shared" si="60"/>
        <v>167.60617660460446</v>
      </c>
      <c r="I171" s="429">
        <f t="shared" si="60"/>
        <v>169.4402231123444</v>
      </c>
      <c r="J171" s="429">
        <f t="shared" si="60"/>
        <v>170.95549755030086</v>
      </c>
      <c r="K171" s="429">
        <f t="shared" si="60"/>
        <v>172.27751567207724</v>
      </c>
      <c r="L171" s="429">
        <f t="shared" si="60"/>
        <v>173.17562763730783</v>
      </c>
      <c r="M171" s="429">
        <f t="shared" si="60"/>
        <v>173.320742410798</v>
      </c>
      <c r="N171" s="312"/>
    </row>
    <row r="172" spans="1:14">
      <c r="A172" s="1080">
        <f>SUM(C172:M172)</f>
        <v>0</v>
      </c>
      <c r="B172" s="1080"/>
      <c r="C172" s="1080">
        <f t="shared" ref="C172:M172" si="61">SUM(C161:C170)-C171</f>
        <v>0</v>
      </c>
      <c r="D172" s="1080">
        <f t="shared" si="61"/>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4" ht="15">
      <c r="B174" s="325" t="s">
        <v>505</v>
      </c>
      <c r="H174" s="310"/>
    </row>
    <row r="175" spans="1:14">
      <c r="H175" s="310"/>
    </row>
    <row r="176" spans="1:14" ht="13.15">
      <c r="B176" s="326" t="s">
        <v>46</v>
      </c>
      <c r="H176" s="310"/>
    </row>
    <row r="177" spans="1:16">
      <c r="H177" s="310"/>
    </row>
    <row r="178" spans="1:16"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6" ht="13.15">
      <c r="B179" s="323" t="str">
        <f t="shared" si="62"/>
        <v>20-24</v>
      </c>
      <c r="C179" s="429">
        <f>C77*Calc_SEC_death_rates!$G124</f>
        <v>4.2665249569126519E-2</v>
      </c>
      <c r="D179" s="429">
        <f>D77*Calc_SEC_death_rates!$G124</f>
        <v>6.3897576210423357E-2</v>
      </c>
      <c r="E179" s="429">
        <f>E77*Calc_SEC_death_rates!$G124</f>
        <v>7.7203747173909029E-2</v>
      </c>
      <c r="F179" s="429">
        <f>F77*Calc_SEC_death_rates!$G124</f>
        <v>8.5389185496175343E-2</v>
      </c>
      <c r="G179" s="429">
        <f>G77*Calc_SEC_death_rates!$G124</f>
        <v>9.1291642783743063E-2</v>
      </c>
      <c r="H179" s="429">
        <f>H77*Calc_SEC_death_rates!$G124</f>
        <v>9.5110369857623403E-2</v>
      </c>
      <c r="I179" s="429">
        <f>I77*Calc_SEC_death_rates!$G124</f>
        <v>9.6034541869537901E-2</v>
      </c>
      <c r="J179" s="429">
        <f>J77*Calc_SEC_death_rates!$G124</f>
        <v>9.6563767525448818E-2</v>
      </c>
      <c r="K179" s="429">
        <f>K77*Calc_SEC_death_rates!$G124</f>
        <v>9.7049632125476487E-2</v>
      </c>
      <c r="L179" s="429">
        <f>L77*Calc_SEC_death_rates!$G124</f>
        <v>9.6906669387741631E-2</v>
      </c>
      <c r="M179" s="429">
        <f>M77*Calc_SEC_death_rates!$G124</f>
        <v>9.5466620091529245E-2</v>
      </c>
      <c r="N179" s="312"/>
      <c r="O179" s="312"/>
      <c r="P179" s="312"/>
    </row>
    <row r="180" spans="1:16" ht="13.15">
      <c r="B180" s="323" t="str">
        <f t="shared" si="62"/>
        <v>25-29</v>
      </c>
      <c r="C180" s="429">
        <f>C78*Calc_SEC_death_rates!$G125</f>
        <v>0.10890397644895694</v>
      </c>
      <c r="D180" s="429">
        <f>D78*Calc_SEC_death_rates!$G125</f>
        <v>0.1067074173595299</v>
      </c>
      <c r="E180" s="429">
        <f>E78*Calc_SEC_death_rates!$G125</f>
        <v>0.10668922711652148</v>
      </c>
      <c r="F180" s="429">
        <f>F78*Calc_SEC_death_rates!$G125</f>
        <v>0.10763323834190888</v>
      </c>
      <c r="G180" s="429">
        <f>G78*Calc_SEC_death_rates!$G125</f>
        <v>0.10940389658863826</v>
      </c>
      <c r="H180" s="429">
        <f>H78*Calc_SEC_death_rates!$G125</f>
        <v>0.11122343137637289</v>
      </c>
      <c r="I180" s="429">
        <f>I78*Calc_SEC_death_rates!$G125</f>
        <v>0.11170401916085229</v>
      </c>
      <c r="J180" s="429">
        <f>J78*Calc_SEC_death_rates!$G125</f>
        <v>0.11207658089014017</v>
      </c>
      <c r="K180" s="429">
        <f>K78*Calc_SEC_death_rates!$G125</f>
        <v>0.11249335305624564</v>
      </c>
      <c r="L180" s="429">
        <f>L78*Calc_SEC_death_rates!$G125</f>
        <v>0.11248618776614071</v>
      </c>
      <c r="M180" s="429">
        <f>M78*Calc_SEC_death_rates!$G125</f>
        <v>0.11145784258406935</v>
      </c>
      <c r="N180" s="312"/>
      <c r="O180" s="312"/>
      <c r="P180" s="312"/>
    </row>
    <row r="181" spans="1:16" ht="13.15">
      <c r="B181" s="323" t="str">
        <f t="shared" si="62"/>
        <v>30-34</v>
      </c>
      <c r="C181" s="429">
        <f>C79*Calc_SEC_death_rates!$G126</f>
        <v>0.25914588682201395</v>
      </c>
      <c r="D181" s="429">
        <f>D79*Calc_SEC_death_rates!$G126</f>
        <v>0.26351084903748456</v>
      </c>
      <c r="E181" s="429">
        <f>E79*Calc_SEC_death_rates!$G126</f>
        <v>0.26501327591528306</v>
      </c>
      <c r="F181" s="429">
        <f>F79*Calc_SEC_death_rates!$G126</f>
        <v>0.26572083380847844</v>
      </c>
      <c r="G181" s="429">
        <f>G79*Calc_SEC_death_rates!$G126</f>
        <v>0.26670676284479111</v>
      </c>
      <c r="H181" s="429">
        <f>H79*Calc_SEC_death_rates!$G126</f>
        <v>0.2681736932470814</v>
      </c>
      <c r="I181" s="429">
        <f>I79*Calc_SEC_death_rates!$G126</f>
        <v>0.26843836635621993</v>
      </c>
      <c r="J181" s="429">
        <f>J79*Calc_SEC_death_rates!$G126</f>
        <v>0.26875312859499756</v>
      </c>
      <c r="K181" s="429">
        <f>K79*Calc_SEC_death_rates!$G126</f>
        <v>0.26926565498612254</v>
      </c>
      <c r="L181" s="429">
        <f>L79*Calc_SEC_death_rates!$G126</f>
        <v>0.26934349522119383</v>
      </c>
      <c r="M181" s="429">
        <f>M79*Calc_SEC_death_rates!$G126</f>
        <v>0.26806682211938654</v>
      </c>
      <c r="N181" s="312"/>
      <c r="O181" s="312"/>
      <c r="P181" s="312"/>
    </row>
    <row r="182" spans="1:16" ht="13.15">
      <c r="B182" s="323" t="str">
        <f t="shared" si="62"/>
        <v>35-39</v>
      </c>
      <c r="C182" s="429">
        <f>C80*Calc_SEC_death_rates!$G127</f>
        <v>0.2601207786476683</v>
      </c>
      <c r="D182" s="429">
        <f>D80*Calc_SEC_death_rates!$G127</f>
        <v>0.26366890008562938</v>
      </c>
      <c r="E182" s="429">
        <f>E80*Calc_SEC_death_rates!$G127</f>
        <v>0.26625820544547524</v>
      </c>
      <c r="F182" s="429">
        <f>F80*Calc_SEC_death_rates!$G127</f>
        <v>0.2681053480465489</v>
      </c>
      <c r="G182" s="429">
        <f>G80*Calc_SEC_death_rates!$G127</f>
        <v>0.26939079392927784</v>
      </c>
      <c r="H182" s="429">
        <f>H80*Calc_SEC_death_rates!$G127</f>
        <v>0.27058595307554034</v>
      </c>
      <c r="I182" s="429">
        <f>I80*Calc_SEC_death_rates!$G127</f>
        <v>0.270694224397731</v>
      </c>
      <c r="J182" s="429">
        <f>J80*Calc_SEC_death_rates!$G127</f>
        <v>0.27078703695319822</v>
      </c>
      <c r="K182" s="429">
        <f>K80*Calc_SEC_death_rates!$G127</f>
        <v>0.27102096821860777</v>
      </c>
      <c r="L182" s="429">
        <f>L80*Calc_SEC_death_rates!$G127</f>
        <v>0.27097252808455358</v>
      </c>
      <c r="M182" s="429">
        <f>M80*Calc_SEC_death_rates!$G127</f>
        <v>0.2700070356336004</v>
      </c>
      <c r="N182" s="312"/>
      <c r="O182" s="312"/>
      <c r="P182" s="312"/>
    </row>
    <row r="183" spans="1:16" ht="13.15">
      <c r="B183" s="323" t="str">
        <f t="shared" si="62"/>
        <v>40-44</v>
      </c>
      <c r="C183" s="429">
        <f>C81*Calc_SEC_death_rates!$G128</f>
        <v>0.31036974021417785</v>
      </c>
      <c r="D183" s="429">
        <f>D81*Calc_SEC_death_rates!$G128</f>
        <v>0.31395899013608897</v>
      </c>
      <c r="E183" s="429">
        <f>E81*Calc_SEC_death_rates!$G128</f>
        <v>0.31647305638432149</v>
      </c>
      <c r="F183" s="429">
        <f>F81*Calc_SEC_death_rates!$G128</f>
        <v>0.31856382359527907</v>
      </c>
      <c r="G183" s="429">
        <f>G81*Calc_SEC_death_rates!$G128</f>
        <v>0.32020360032682571</v>
      </c>
      <c r="H183" s="429">
        <f>H81*Calc_SEC_death_rates!$G128</f>
        <v>0.32177637582414431</v>
      </c>
      <c r="I183" s="429">
        <f>I81*Calc_SEC_death_rates!$G128</f>
        <v>0.32212899689221386</v>
      </c>
      <c r="J183" s="429">
        <f>J81*Calc_SEC_death_rates!$G128</f>
        <v>0.32237330160395772</v>
      </c>
      <c r="K183" s="429">
        <f>K81*Calc_SEC_death_rates!$G128</f>
        <v>0.32268340485649505</v>
      </c>
      <c r="L183" s="429">
        <f>L81*Calc_SEC_death_rates!$G128</f>
        <v>0.32263822353738569</v>
      </c>
      <c r="M183" s="429">
        <f>M81*Calc_SEC_death_rates!$G128</f>
        <v>0.32161633872511253</v>
      </c>
      <c r="N183" s="312"/>
      <c r="O183" s="312"/>
      <c r="P183" s="312"/>
    </row>
    <row r="184" spans="1:16" ht="13.15">
      <c r="B184" s="323" t="str">
        <f t="shared" si="62"/>
        <v>45-49</v>
      </c>
      <c r="C184" s="429">
        <f>C82*Calc_SEC_death_rates!$G129</f>
        <v>0.49089338650518427</v>
      </c>
      <c r="D184" s="429">
        <f>D82*Calc_SEC_death_rates!$G129</f>
        <v>0.48580478783370307</v>
      </c>
      <c r="E184" s="429">
        <f>E82*Calc_SEC_death_rates!$G129</f>
        <v>0.48169529193998678</v>
      </c>
      <c r="F184" s="429">
        <f>F82*Calc_SEC_death_rates!$G129</f>
        <v>0.47894803698705607</v>
      </c>
      <c r="G184" s="429">
        <f>G82*Calc_SEC_death_rates!$G129</f>
        <v>0.47699427085254209</v>
      </c>
      <c r="H184" s="429">
        <f>H82*Calc_SEC_death_rates!$G129</f>
        <v>0.47619295147460095</v>
      </c>
      <c r="I184" s="429">
        <f>I82*Calc_SEC_death_rates!$G129</f>
        <v>0.47456767075151329</v>
      </c>
      <c r="J184" s="429">
        <f>J82*Calc_SEC_death_rates!$G129</f>
        <v>0.47345006714310728</v>
      </c>
      <c r="K184" s="429">
        <f>K82*Calc_SEC_death_rates!$G129</f>
        <v>0.47287593626797225</v>
      </c>
      <c r="L184" s="429">
        <f>L82*Calc_SEC_death_rates!$G129</f>
        <v>0.47209366423619004</v>
      </c>
      <c r="M184" s="429">
        <f>M82*Calc_SEC_death_rates!$G129</f>
        <v>0.47012886014515892</v>
      </c>
      <c r="N184" s="312"/>
      <c r="O184" s="312"/>
      <c r="P184" s="312"/>
    </row>
    <row r="185" spans="1:16" ht="13.15">
      <c r="B185" s="323" t="str">
        <f t="shared" si="62"/>
        <v>50-54</v>
      </c>
      <c r="C185" s="429">
        <f>C83*Calc_SEC_death_rates!$G130</f>
        <v>0.42222912707127142</v>
      </c>
      <c r="D185" s="429">
        <f>D83*Calc_SEC_death_rates!$G130</f>
        <v>0.41756500609813746</v>
      </c>
      <c r="E185" s="429">
        <f>E83*Calc_SEC_death_rates!$G130</f>
        <v>0.41190622605542487</v>
      </c>
      <c r="F185" s="429">
        <f>F83*Calc_SEC_death_rates!$G130</f>
        <v>0.40673312916522625</v>
      </c>
      <c r="G185" s="429">
        <f>G83*Calc_SEC_death_rates!$G130</f>
        <v>0.40185775296702775</v>
      </c>
      <c r="H185" s="429">
        <f>H83*Calc_SEC_death_rates!$G130</f>
        <v>0.398225374544806</v>
      </c>
      <c r="I185" s="429">
        <f>I83*Calc_SEC_death_rates!$G130</f>
        <v>0.39436356847850856</v>
      </c>
      <c r="J185" s="429">
        <f>J83*Calc_SEC_death_rates!$G130</f>
        <v>0.39135238144275852</v>
      </c>
      <c r="K185" s="429">
        <f>K83*Calc_SEC_death_rates!$G130</f>
        <v>0.38919114500686119</v>
      </c>
      <c r="L185" s="429">
        <f>L83*Calc_SEC_death_rates!$G130</f>
        <v>0.38722489575028984</v>
      </c>
      <c r="M185" s="429">
        <f>M83*Calc_SEC_death_rates!$G130</f>
        <v>0.38461277517776987</v>
      </c>
      <c r="N185" s="312"/>
      <c r="O185" s="312"/>
      <c r="P185" s="312"/>
    </row>
    <row r="186" spans="1:16" ht="13.15">
      <c r="B186" s="323" t="str">
        <f t="shared" si="62"/>
        <v>55-59</v>
      </c>
      <c r="C186" s="429">
        <f>C84*Calc_SEC_death_rates!$G131</f>
        <v>0.33410486232015735</v>
      </c>
      <c r="D186" s="429">
        <f>D84*Calc_SEC_death_rates!$G131</f>
        <v>0.29795605762092603</v>
      </c>
      <c r="E186" s="429">
        <f>E84*Calc_SEC_death_rates!$G131</f>
        <v>0.27479511106364624</v>
      </c>
      <c r="F186" s="429">
        <f>F84*Calc_SEC_death_rates!$G131</f>
        <v>0.25977123943290703</v>
      </c>
      <c r="G186" s="429">
        <f>G84*Calc_SEC_death_rates!$G131</f>
        <v>0.24964872277633957</v>
      </c>
      <c r="H186" s="429">
        <f>H84*Calc_SEC_death_rates!$G131</f>
        <v>0.24286048940742624</v>
      </c>
      <c r="I186" s="429">
        <f>I84*Calc_SEC_death_rates!$G131</f>
        <v>0.23736578766897948</v>
      </c>
      <c r="J186" s="429">
        <f>J84*Calc_SEC_death_rates!$G131</f>
        <v>0.23338995416988659</v>
      </c>
      <c r="K186" s="429">
        <f>K84*Calc_SEC_death_rates!$G131</f>
        <v>0.23058030882245778</v>
      </c>
      <c r="L186" s="429">
        <f>L84*Calc_SEC_death_rates!$G131</f>
        <v>0.22827435575168231</v>
      </c>
      <c r="M186" s="429">
        <f>M84*Calc_SEC_death_rates!$G131</f>
        <v>0.22579066993556177</v>
      </c>
      <c r="N186" s="312"/>
      <c r="O186" s="312"/>
      <c r="P186" s="312"/>
    </row>
    <row r="187" spans="1:16" ht="13.15">
      <c r="B187" s="323" t="str">
        <f t="shared" si="62"/>
        <v>60-64</v>
      </c>
      <c r="C187" s="429">
        <f>C85*Calc_SEC_death_rates!$G132</f>
        <v>8.7639627139685303E-2</v>
      </c>
      <c r="D187" s="429">
        <f>D85*Calc_SEC_death_rates!$G132</f>
        <v>8.3518923475426915E-2</v>
      </c>
      <c r="E187" s="429">
        <f>E85*Calc_SEC_death_rates!$G132</f>
        <v>7.7820842565909196E-2</v>
      </c>
      <c r="F187" s="429">
        <f>F85*Calc_SEC_death_rates!$G132</f>
        <v>7.2641548919182952E-2</v>
      </c>
      <c r="G187" s="429">
        <f>G85*Calc_SEC_death_rates!$G132</f>
        <v>6.8605046090988275E-2</v>
      </c>
      <c r="H187" s="429">
        <f>H85*Calc_SEC_death_rates!$G132</f>
        <v>6.5606595880906907E-2</v>
      </c>
      <c r="I187" s="429">
        <f>I85*Calc_SEC_death_rates!$G132</f>
        <v>6.3158056009990041E-2</v>
      </c>
      <c r="J187" s="429">
        <f>J85*Calc_SEC_death_rates!$G132</f>
        <v>6.1376464563735578E-2</v>
      </c>
      <c r="K187" s="429">
        <f>K85*Calc_SEC_death_rates!$G132</f>
        <v>6.011759066535035E-2</v>
      </c>
      <c r="L187" s="429">
        <f>L85*Calc_SEC_death_rates!$G132</f>
        <v>5.9124742572602702E-2</v>
      </c>
      <c r="M187" s="429">
        <f>M85*Calc_SEC_death_rates!$G132</f>
        <v>5.8148101711748355E-2</v>
      </c>
      <c r="N187" s="312"/>
      <c r="O187" s="312"/>
      <c r="P187" s="312"/>
    </row>
    <row r="188" spans="1:16"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c r="O188" s="312"/>
      <c r="P188" s="312"/>
    </row>
    <row r="189" spans="1:16" ht="13.15">
      <c r="B189" s="323" t="str">
        <f t="shared" si="62"/>
        <v>Total</v>
      </c>
      <c r="C189" s="429">
        <f>SUM(C179:C188)</f>
        <v>2.3160726347382421</v>
      </c>
      <c r="D189" s="429">
        <f t="shared" ref="D189:M189" si="64">SUM(D179:D188)</f>
        <v>2.2965885078573498</v>
      </c>
      <c r="E189" s="429">
        <f t="shared" si="64"/>
        <v>2.2778549836604776</v>
      </c>
      <c r="F189" s="429">
        <f t="shared" si="64"/>
        <v>2.2635063837927629</v>
      </c>
      <c r="G189" s="429">
        <f t="shared" si="64"/>
        <v>2.2541024891601738</v>
      </c>
      <c r="H189" s="429">
        <f t="shared" si="64"/>
        <v>2.2497552346885028</v>
      </c>
      <c r="I189" s="429">
        <f t="shared" si="64"/>
        <v>2.2384552315855464</v>
      </c>
      <c r="J189" s="429">
        <f t="shared" si="64"/>
        <v>2.2301226828872305</v>
      </c>
      <c r="K189" s="429">
        <f t="shared" si="64"/>
        <v>2.2252779940055891</v>
      </c>
      <c r="L189" s="429">
        <f t="shared" si="64"/>
        <v>2.2190647623077799</v>
      </c>
      <c r="M189" s="429">
        <f t="shared" si="64"/>
        <v>2.205295066123937</v>
      </c>
      <c r="N189" s="312"/>
      <c r="O189" s="312"/>
      <c r="P189" s="312"/>
    </row>
    <row r="190" spans="1:16">
      <c r="A190" s="1080">
        <f>SUM(C190:M190)</f>
        <v>0</v>
      </c>
      <c r="B190" s="1080"/>
      <c r="C190" s="1080">
        <f t="shared" ref="C190:M190" si="65">SUM(C179:C188)-C189</f>
        <v>0</v>
      </c>
      <c r="D190" s="1080">
        <f t="shared" si="65"/>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6"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8.1545283582667452E-2</v>
      </c>
      <c r="D195" s="429">
        <f>D93*Calc_SEC_death_rates!$G140</f>
        <v>0.1123333119113489</v>
      </c>
      <c r="E195" s="429">
        <f>E93*Calc_SEC_death_rates!$G140</f>
        <v>0.13332476346467803</v>
      </c>
      <c r="F195" s="429">
        <f>F93*Calc_SEC_death_rates!$G140</f>
        <v>0.14729540796314539</v>
      </c>
      <c r="G195" s="429">
        <f>G93*Calc_SEC_death_rates!$G140</f>
        <v>0.15878951344053185</v>
      </c>
      <c r="H195" s="429">
        <f>H93*Calc_SEC_death_rates!$G140</f>
        <v>0.16679584391213997</v>
      </c>
      <c r="I195" s="429">
        <f>I93*Calc_SEC_death_rates!$G140</f>
        <v>0.16996616145672153</v>
      </c>
      <c r="J195" s="429">
        <f>J93*Calc_SEC_death_rates!$G140</f>
        <v>0.17204568411109561</v>
      </c>
      <c r="K195" s="429">
        <f>K93*Calc_SEC_death_rates!$G140</f>
        <v>0.173699527936202</v>
      </c>
      <c r="L195" s="429">
        <f>L93*Calc_SEC_death_rates!$G140</f>
        <v>0.17413109575222907</v>
      </c>
      <c r="M195" s="429">
        <f>M93*Calc_SEC_death_rates!$G140</f>
        <v>0.17233116811600935</v>
      </c>
    </row>
    <row r="196" spans="1:13" ht="13.15">
      <c r="B196" s="323" t="str">
        <f t="shared" si="66"/>
        <v>25-29</v>
      </c>
      <c r="C196" s="429">
        <f>C94*Calc_SEC_death_rates!$G141</f>
        <v>0.12798732464501883</v>
      </c>
      <c r="D196" s="429">
        <f>D94*Calc_SEC_death_rates!$G141</f>
        <v>0.12504337796818477</v>
      </c>
      <c r="E196" s="429">
        <f>E94*Calc_SEC_death_rates!$G141</f>
        <v>0.1249788235469558</v>
      </c>
      <c r="F196" s="429">
        <f>F94*Calc_SEC_death_rates!$G141</f>
        <v>0.1261405667507669</v>
      </c>
      <c r="G196" s="429">
        <f>G94*Calc_SEC_death_rates!$G141</f>
        <v>0.12891350141769628</v>
      </c>
      <c r="H196" s="429">
        <f>H94*Calc_SEC_death_rates!$G141</f>
        <v>0.13172130999903123</v>
      </c>
      <c r="I196" s="429">
        <f>I94*Calc_SEC_death_rates!$G141</f>
        <v>0.13302484588318231</v>
      </c>
      <c r="J196" s="429">
        <f>J94*Calc_SEC_death_rates!$G141</f>
        <v>0.13410846125656972</v>
      </c>
      <c r="K196" s="429">
        <f>K94*Calc_SEC_death_rates!$G141</f>
        <v>0.13513153688065188</v>
      </c>
      <c r="L196" s="429">
        <f>L94*Calc_SEC_death_rates!$G141</f>
        <v>0.13559336734220179</v>
      </c>
      <c r="M196" s="429">
        <f>M94*Calc_SEC_death_rates!$G141</f>
        <v>0.13484462508714246</v>
      </c>
    </row>
    <row r="197" spans="1:13" ht="13.15">
      <c r="B197" s="323" t="str">
        <f t="shared" si="66"/>
        <v>30-34</v>
      </c>
      <c r="C197" s="429">
        <f>C95*Calc_SEC_death_rates!$G142</f>
        <v>0.20406538913332511</v>
      </c>
      <c r="D197" s="429">
        <f>D95*Calc_SEC_death_rates!$G142</f>
        <v>0.20377659452570604</v>
      </c>
      <c r="E197" s="429">
        <f>E95*Calc_SEC_death_rates!$G142</f>
        <v>0.20272787708475326</v>
      </c>
      <c r="F197" s="429">
        <f>F95*Calc_SEC_death_rates!$G142</f>
        <v>0.20174608989412068</v>
      </c>
      <c r="G197" s="429">
        <f>G95*Calc_SEC_death_rates!$G142</f>
        <v>0.20216163534725431</v>
      </c>
      <c r="H197" s="429">
        <f>H95*Calc_SEC_death_rates!$G142</f>
        <v>0.20321201824802348</v>
      </c>
      <c r="I197" s="429">
        <f>I95*Calc_SEC_death_rates!$G142</f>
        <v>0.20362285063109647</v>
      </c>
      <c r="J197" s="429">
        <f>J95*Calc_SEC_death_rates!$G142</f>
        <v>0.20419793674123748</v>
      </c>
      <c r="K197" s="429">
        <f>K95*Calc_SEC_death_rates!$G142</f>
        <v>0.20498067271390608</v>
      </c>
      <c r="L197" s="429">
        <f>L95*Calc_SEC_death_rates!$G142</f>
        <v>0.20547992587806069</v>
      </c>
      <c r="M197" s="429">
        <f>M95*Calc_SEC_death_rates!$G142</f>
        <v>0.20501124029128356</v>
      </c>
    </row>
    <row r="198" spans="1:13" ht="13.15">
      <c r="B198" s="323" t="str">
        <f t="shared" si="66"/>
        <v>35-39</v>
      </c>
      <c r="C198" s="429">
        <f>C96*Calc_SEC_death_rates!$G143</f>
        <v>0.26573100523454701</v>
      </c>
      <c r="D198" s="429">
        <f>D96*Calc_SEC_death_rates!$G143</f>
        <v>0.26511557016210235</v>
      </c>
      <c r="E198" s="429">
        <f>E96*Calc_SEC_death_rates!$G143</f>
        <v>0.26441427477691193</v>
      </c>
      <c r="F198" s="429">
        <f>F96*Calc_SEC_death_rates!$G143</f>
        <v>0.26342476174391166</v>
      </c>
      <c r="G198" s="429">
        <f>G96*Calc_SEC_death_rates!$G143</f>
        <v>0.2632182093925366</v>
      </c>
      <c r="H198" s="429">
        <f>H96*Calc_SEC_death_rates!$G143</f>
        <v>0.26324779590140274</v>
      </c>
      <c r="I198" s="429">
        <f>I96*Calc_SEC_death_rates!$G143</f>
        <v>0.26258763372767552</v>
      </c>
      <c r="J198" s="429">
        <f>J96*Calc_SEC_death_rates!$G143</f>
        <v>0.26218024906318138</v>
      </c>
      <c r="K198" s="429">
        <f>K96*Calc_SEC_death_rates!$G143</f>
        <v>0.26212545955565469</v>
      </c>
      <c r="L198" s="429">
        <f>L96*Calc_SEC_death_rates!$G143</f>
        <v>0.26199122130163638</v>
      </c>
      <c r="M198" s="429">
        <f>M96*Calc_SEC_death_rates!$G143</f>
        <v>0.26115380392720411</v>
      </c>
    </row>
    <row r="199" spans="1:13" ht="13.15">
      <c r="B199" s="323" t="str">
        <f t="shared" si="66"/>
        <v>40-44</v>
      </c>
      <c r="C199" s="429">
        <f>C97*Calc_SEC_death_rates!$G144</f>
        <v>0.35850333035161802</v>
      </c>
      <c r="D199" s="429">
        <f>D97*Calc_SEC_death_rates!$G144</f>
        <v>0.36428340864851988</v>
      </c>
      <c r="E199" s="429">
        <f>E97*Calc_SEC_death_rates!$G144</f>
        <v>0.36805297353783456</v>
      </c>
      <c r="F199" s="429">
        <f>F97*Calc_SEC_death_rates!$G144</f>
        <v>0.37029282265098884</v>
      </c>
      <c r="G199" s="429">
        <f>G97*Calc_SEC_death_rates!$G144</f>
        <v>0.37256068436006745</v>
      </c>
      <c r="H199" s="429">
        <f>H97*Calc_SEC_death_rates!$G144</f>
        <v>0.374242612425225</v>
      </c>
      <c r="I199" s="429">
        <f>I97*Calc_SEC_death_rates!$G144</f>
        <v>0.37429744704712115</v>
      </c>
      <c r="J199" s="429">
        <f>J97*Calc_SEC_death_rates!$G144</f>
        <v>0.37411193055125597</v>
      </c>
      <c r="K199" s="429">
        <f>K97*Calc_SEC_death_rates!$G144</f>
        <v>0.3739862053134797</v>
      </c>
      <c r="L199" s="429">
        <f>L97*Calc_SEC_death_rates!$G144</f>
        <v>0.3735224843862775</v>
      </c>
      <c r="M199" s="429">
        <f>M97*Calc_SEC_death_rates!$G144</f>
        <v>0.37207037858104985</v>
      </c>
    </row>
    <row r="200" spans="1:13" ht="13.15">
      <c r="B200" s="323" t="str">
        <f t="shared" si="66"/>
        <v>45-49</v>
      </c>
      <c r="C200" s="429">
        <f>C98*Calc_SEC_death_rates!$G145</f>
        <v>0.66302695486027285</v>
      </c>
      <c r="D200" s="429">
        <f>D98*Calc_SEC_death_rates!$G145</f>
        <v>0.66187857369983516</v>
      </c>
      <c r="E200" s="429">
        <f>E98*Calc_SEC_death_rates!$G145</f>
        <v>0.66269500791917679</v>
      </c>
      <c r="F200" s="429">
        <f>F98*Calc_SEC_death_rates!$G145</f>
        <v>0.66412846125517921</v>
      </c>
      <c r="G200" s="429">
        <f>G98*Calc_SEC_death_rates!$G145</f>
        <v>0.66759967624118033</v>
      </c>
      <c r="H200" s="429">
        <f>H98*Calc_SEC_death_rates!$G145</f>
        <v>0.67110207579312076</v>
      </c>
      <c r="I200" s="429">
        <f>I98*Calc_SEC_death_rates!$G145</f>
        <v>0.6721769017665139</v>
      </c>
      <c r="J200" s="429">
        <f>J98*Calc_SEC_death_rates!$G145</f>
        <v>0.67290272156112718</v>
      </c>
      <c r="K200" s="429">
        <f>K98*Calc_SEC_death_rates!$G145</f>
        <v>0.67357621846765503</v>
      </c>
      <c r="L200" s="429">
        <f>L98*Calc_SEC_death_rates!$G145</f>
        <v>0.67338693432806651</v>
      </c>
      <c r="M200" s="429">
        <f>M98*Calc_SEC_death_rates!$G145</f>
        <v>0.67118052932320582</v>
      </c>
    </row>
    <row r="201" spans="1:13" ht="13.15">
      <c r="B201" s="323" t="str">
        <f t="shared" si="66"/>
        <v>50-54</v>
      </c>
      <c r="C201" s="429">
        <f>C99*Calc_SEC_death_rates!$G146</f>
        <v>0.46581777198739305</v>
      </c>
      <c r="D201" s="429">
        <f>D99*Calc_SEC_death_rates!$G146</f>
        <v>0.48888936961344387</v>
      </c>
      <c r="E201" s="429">
        <f>E99*Calc_SEC_death_rates!$G146</f>
        <v>0.50453155459121546</v>
      </c>
      <c r="F201" s="429">
        <f>F99*Calc_SEC_death_rates!$G146</f>
        <v>0.51524689787145161</v>
      </c>
      <c r="G201" s="429">
        <f>G99*Calc_SEC_death_rates!$G146</f>
        <v>0.52427317312666044</v>
      </c>
      <c r="H201" s="429">
        <f>H99*Calc_SEC_death_rates!$G146</f>
        <v>0.53137385637895418</v>
      </c>
      <c r="I201" s="429">
        <f>I99*Calc_SEC_death_rates!$G146</f>
        <v>0.53539985828847891</v>
      </c>
      <c r="J201" s="429">
        <f>J99*Calc_SEC_death_rates!$G146</f>
        <v>0.53836753851832042</v>
      </c>
      <c r="K201" s="429">
        <f>K99*Calc_SEC_death_rates!$G146</f>
        <v>0.54075076858235027</v>
      </c>
      <c r="L201" s="429">
        <f>L99*Calc_SEC_death_rates!$G146</f>
        <v>0.54205958439400637</v>
      </c>
      <c r="M201" s="429">
        <f>M99*Calc_SEC_death_rates!$G146</f>
        <v>0.54147375250264052</v>
      </c>
    </row>
    <row r="202" spans="1:13" ht="13.15">
      <c r="B202" s="323" t="str">
        <f t="shared" si="66"/>
        <v>55-59</v>
      </c>
      <c r="C202" s="429">
        <f>C100*Calc_SEC_death_rates!$G147</f>
        <v>0.13651441880970772</v>
      </c>
      <c r="D202" s="429">
        <f>D100*Calc_SEC_death_rates!$G147</f>
        <v>0.1337584909151012</v>
      </c>
      <c r="E202" s="429">
        <f>E100*Calc_SEC_death_rates!$G147</f>
        <v>0.13391909815129657</v>
      </c>
      <c r="F202" s="429">
        <f>F100*Calc_SEC_death_rates!$G147</f>
        <v>0.13520574710073371</v>
      </c>
      <c r="G202" s="429">
        <f>G100*Calc_SEC_death_rates!$G147</f>
        <v>0.13726574889577983</v>
      </c>
      <c r="H202" s="429">
        <f>H100*Calc_SEC_death_rates!$G147</f>
        <v>0.13930517034488152</v>
      </c>
      <c r="I202" s="429">
        <f>I100*Calc_SEC_death_rates!$G147</f>
        <v>0.14065040140755775</v>
      </c>
      <c r="J202" s="429">
        <f>J100*Calc_SEC_death_rates!$G147</f>
        <v>0.14178498165360034</v>
      </c>
      <c r="K202" s="429">
        <f>K100*Calc_SEC_death_rates!$G147</f>
        <v>0.14277088473276131</v>
      </c>
      <c r="L202" s="429">
        <f>L100*Calc_SEC_death_rates!$G147</f>
        <v>0.14342037799736881</v>
      </c>
      <c r="M202" s="429">
        <f>M100*Calc_SEC_death_rates!$G147</f>
        <v>0.14347978304858822</v>
      </c>
    </row>
    <row r="203" spans="1:13" ht="13.15">
      <c r="B203" s="323" t="str">
        <f t="shared" si="66"/>
        <v>60-64</v>
      </c>
      <c r="C203" s="429">
        <f>C101*Calc_SEC_death_rates!$G148</f>
        <v>0.11591045304166817</v>
      </c>
      <c r="D203" s="429">
        <f>D101*Calc_SEC_death_rates!$G148</f>
        <v>0.11907851165370006</v>
      </c>
      <c r="E203" s="429">
        <f>E101*Calc_SEC_death_rates!$G148</f>
        <v>0.11985000026217076</v>
      </c>
      <c r="F203" s="429">
        <f>F101*Calc_SEC_death_rates!$G148</f>
        <v>0.12022426664190647</v>
      </c>
      <c r="G203" s="429">
        <f>G101*Calc_SEC_death_rates!$G148</f>
        <v>0.12129209949277962</v>
      </c>
      <c r="H203" s="429">
        <f>H101*Calc_SEC_death_rates!$G148</f>
        <v>0.122568240053884</v>
      </c>
      <c r="I203" s="429">
        <f>I101*Calc_SEC_death_rates!$G148</f>
        <v>0.12337473392529698</v>
      </c>
      <c r="J203" s="429">
        <f>J101*Calc_SEC_death_rates!$G148</f>
        <v>0.12421984594363368</v>
      </c>
      <c r="K203" s="429">
        <f>K101*Calc_SEC_death_rates!$G148</f>
        <v>0.12509149390476948</v>
      </c>
      <c r="L203" s="429">
        <f>L101*Calc_SEC_death_rates!$G148</f>
        <v>0.12571206375327751</v>
      </c>
      <c r="M203" s="429">
        <f>M101*Calc_SEC_death_rates!$G148</f>
        <v>0.12576415334705404</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2.4191019316462183</v>
      </c>
      <c r="D205" s="429">
        <f t="shared" ref="D205:M205" si="68">SUM(D195:D204)</f>
        <v>2.474157209097942</v>
      </c>
      <c r="E205" s="429">
        <f t="shared" si="68"/>
        <v>2.5144943733349927</v>
      </c>
      <c r="F205" s="429">
        <f t="shared" si="68"/>
        <v>2.5437050218722046</v>
      </c>
      <c r="G205" s="429">
        <f t="shared" si="68"/>
        <v>2.5760742417144868</v>
      </c>
      <c r="H205" s="429">
        <f t="shared" si="68"/>
        <v>2.6035689230566628</v>
      </c>
      <c r="I205" s="429">
        <f t="shared" si="68"/>
        <v>2.6151008341336448</v>
      </c>
      <c r="J205" s="429">
        <f t="shared" si="68"/>
        <v>2.6239193494000221</v>
      </c>
      <c r="K205" s="429">
        <f t="shared" si="68"/>
        <v>2.6321127680874303</v>
      </c>
      <c r="L205" s="429">
        <f t="shared" si="68"/>
        <v>2.6352970551331247</v>
      </c>
      <c r="M205" s="429">
        <f t="shared" si="68"/>
        <v>2.6273094342241778</v>
      </c>
    </row>
    <row r="206" spans="1:13">
      <c r="A206" s="1080">
        <f>SUM(C206:M206)</f>
        <v>0</v>
      </c>
      <c r="B206" s="1080"/>
      <c r="C206" s="1080">
        <f t="shared" ref="C206:M206" si="69">SUM(C195:C204)-C205</f>
        <v>0</v>
      </c>
      <c r="D206" s="1080">
        <f t="shared" si="69"/>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26.879760436591773</v>
      </c>
      <c r="D213" s="429">
        <f t="shared" ref="D213:M213" si="73">D111+D145+D179</f>
        <v>41.667432622549789</v>
      </c>
      <c r="E213" s="429">
        <f t="shared" si="73"/>
        <v>50.727176131958004</v>
      </c>
      <c r="F213" s="429">
        <f t="shared" si="73"/>
        <v>58.500140754353417</v>
      </c>
      <c r="G213" s="429">
        <f t="shared" si="73"/>
        <v>62.543914917473131</v>
      </c>
      <c r="H213" s="429">
        <f t="shared" si="73"/>
        <v>65.160125272758293</v>
      </c>
      <c r="I213" s="429">
        <f t="shared" si="73"/>
        <v>65.793275623872191</v>
      </c>
      <c r="J213" s="429">
        <f t="shared" si="73"/>
        <v>66.155848181295056</v>
      </c>
      <c r="K213" s="429">
        <f t="shared" si="73"/>
        <v>66.488714074370577</v>
      </c>
      <c r="L213" s="429">
        <f t="shared" si="73"/>
        <v>66.390770286389454</v>
      </c>
      <c r="M213" s="429">
        <f t="shared" si="73"/>
        <v>65.404192348772227</v>
      </c>
    </row>
    <row r="214" spans="1:13" ht="13.15">
      <c r="B214" s="323" t="str">
        <f t="shared" si="70"/>
        <v>25-29</v>
      </c>
      <c r="C214" s="429">
        <f t="shared" si="72"/>
        <v>81.885922504178708</v>
      </c>
      <c r="D214" s="429">
        <f t="shared" ref="D214:M214" si="74">D112+D146+D180</f>
        <v>83.04544290033202</v>
      </c>
      <c r="E214" s="429">
        <f t="shared" si="74"/>
        <v>83.662438212750601</v>
      </c>
      <c r="F214" s="429">
        <f t="shared" si="74"/>
        <v>88.003842994945231</v>
      </c>
      <c r="G214" s="429">
        <f t="shared" si="74"/>
        <v>89.451581005464647</v>
      </c>
      <c r="H214" s="429">
        <f t="shared" si="74"/>
        <v>90.939281796134736</v>
      </c>
      <c r="I214" s="429">
        <f t="shared" si="74"/>
        <v>91.332223350083567</v>
      </c>
      <c r="J214" s="429">
        <f t="shared" si="74"/>
        <v>91.636839883370655</v>
      </c>
      <c r="K214" s="429">
        <f t="shared" si="74"/>
        <v>91.97760406398649</v>
      </c>
      <c r="L214" s="429">
        <f t="shared" si="74"/>
        <v>91.971745529252019</v>
      </c>
      <c r="M214" s="429">
        <f t="shared" si="74"/>
        <v>91.13094273132694</v>
      </c>
    </row>
    <row r="215" spans="1:13" ht="13.15">
      <c r="B215" s="323" t="str">
        <f t="shared" si="70"/>
        <v>30-34</v>
      </c>
      <c r="C215" s="429">
        <f t="shared" si="72"/>
        <v>65.867964487066047</v>
      </c>
      <c r="D215" s="429">
        <f t="shared" ref="D215:M215" si="75">D113+D147+D181</f>
        <v>69.314975322646077</v>
      </c>
      <c r="E215" s="429">
        <f t="shared" si="75"/>
        <v>70.238086615933724</v>
      </c>
      <c r="F215" s="429">
        <f t="shared" si="75"/>
        <v>73.419226546005731</v>
      </c>
      <c r="G215" s="429">
        <f t="shared" si="75"/>
        <v>73.691640817170864</v>
      </c>
      <c r="H215" s="429">
        <f t="shared" si="75"/>
        <v>74.096956779752105</v>
      </c>
      <c r="I215" s="429">
        <f t="shared" si="75"/>
        <v>74.17008651776311</v>
      </c>
      <c r="J215" s="429">
        <f t="shared" si="75"/>
        <v>74.257055987886005</v>
      </c>
      <c r="K215" s="429">
        <f t="shared" si="75"/>
        <v>74.398668110208106</v>
      </c>
      <c r="L215" s="429">
        <f t="shared" si="75"/>
        <v>74.420175531252909</v>
      </c>
      <c r="M215" s="429">
        <f t="shared" si="75"/>
        <v>74.067428061875532</v>
      </c>
    </row>
    <row r="216" spans="1:13" ht="13.15">
      <c r="B216" s="323" t="str">
        <f t="shared" si="70"/>
        <v>35-39</v>
      </c>
      <c r="C216" s="429">
        <f t="shared" si="72"/>
        <v>60.804740927106117</v>
      </c>
      <c r="D216" s="429">
        <f t="shared" ref="D216:M216" si="76">D114+D148+D182</f>
        <v>63.783420966017196</v>
      </c>
      <c r="E216" s="429">
        <f t="shared" si="76"/>
        <v>64.897169424175033</v>
      </c>
      <c r="F216" s="429">
        <f t="shared" si="76"/>
        <v>68.122927694119909</v>
      </c>
      <c r="G216" s="429">
        <f t="shared" si="76"/>
        <v>68.449546829328824</v>
      </c>
      <c r="H216" s="429">
        <f t="shared" si="76"/>
        <v>68.753224994262965</v>
      </c>
      <c r="I216" s="429">
        <f t="shared" si="76"/>
        <v>68.780735670594794</v>
      </c>
      <c r="J216" s="429">
        <f t="shared" si="76"/>
        <v>68.80431842659452</v>
      </c>
      <c r="K216" s="429">
        <f t="shared" si="76"/>
        <v>68.863758056557145</v>
      </c>
      <c r="L216" s="429">
        <f t="shared" si="76"/>
        <v>68.8514498957028</v>
      </c>
      <c r="M216" s="429">
        <f t="shared" si="76"/>
        <v>68.606127775481283</v>
      </c>
    </row>
    <row r="217" spans="1:13" ht="13.15">
      <c r="B217" s="323" t="str">
        <f t="shared" si="70"/>
        <v>40-44</v>
      </c>
      <c r="C217" s="429">
        <f t="shared" si="72"/>
        <v>53.597770049229737</v>
      </c>
      <c r="D217" s="429">
        <f t="shared" ref="D217:M217" si="77">D115+D149+D183</f>
        <v>56.101740526089038</v>
      </c>
      <c r="E217" s="429">
        <f t="shared" si="77"/>
        <v>56.977467576618047</v>
      </c>
      <c r="F217" s="429">
        <f t="shared" si="77"/>
        <v>59.781860904910062</v>
      </c>
      <c r="G217" s="429">
        <f t="shared" si="77"/>
        <v>60.089582300811465</v>
      </c>
      <c r="H217" s="429">
        <f t="shared" si="77"/>
        <v>60.384730208550053</v>
      </c>
      <c r="I217" s="429">
        <f t="shared" si="77"/>
        <v>60.450903270530432</v>
      </c>
      <c r="J217" s="429">
        <f t="shared" si="77"/>
        <v>60.496749625998717</v>
      </c>
      <c r="K217" s="429">
        <f t="shared" si="77"/>
        <v>60.55494377152386</v>
      </c>
      <c r="L217" s="429">
        <f t="shared" si="77"/>
        <v>60.546465020534455</v>
      </c>
      <c r="M217" s="429">
        <f t="shared" si="77"/>
        <v>60.35469755924931</v>
      </c>
    </row>
    <row r="218" spans="1:13" ht="13.15">
      <c r="B218" s="323" t="str">
        <f t="shared" si="70"/>
        <v>45-49</v>
      </c>
      <c r="C218" s="429">
        <f t="shared" si="72"/>
        <v>55.104877489767134</v>
      </c>
      <c r="D218" s="429">
        <f t="shared" ref="D218:M218" si="78">D116+D150+D184</f>
        <v>56.405407860745314</v>
      </c>
      <c r="E218" s="429">
        <f t="shared" si="78"/>
        <v>56.345024324130939</v>
      </c>
      <c r="F218" s="429">
        <f t="shared" si="78"/>
        <v>58.367255389542272</v>
      </c>
      <c r="G218" s="429">
        <f t="shared" si="78"/>
        <v>58.129158648062777</v>
      </c>
      <c r="H218" s="429">
        <f t="shared" si="78"/>
        <v>58.031505439010907</v>
      </c>
      <c r="I218" s="429">
        <f t="shared" si="78"/>
        <v>57.833439745619792</v>
      </c>
      <c r="J218" s="429">
        <f t="shared" si="78"/>
        <v>57.697242391839062</v>
      </c>
      <c r="K218" s="429">
        <f t="shared" si="78"/>
        <v>57.627275629626546</v>
      </c>
      <c r="L218" s="429">
        <f t="shared" si="78"/>
        <v>57.531943635470434</v>
      </c>
      <c r="M218" s="429">
        <f t="shared" si="78"/>
        <v>57.292501747592468</v>
      </c>
    </row>
    <row r="219" spans="1:13" ht="13.15">
      <c r="B219" s="323" t="str">
        <f t="shared" si="70"/>
        <v>50-54</v>
      </c>
      <c r="C219" s="429">
        <f t="shared" si="72"/>
        <v>63.161257067911052</v>
      </c>
      <c r="D219" s="429">
        <f t="shared" ref="D219:M219" si="79">D117+D151+D185</f>
        <v>64.162564870223775</v>
      </c>
      <c r="E219" s="429">
        <f t="shared" si="79"/>
        <v>63.669398055016501</v>
      </c>
      <c r="F219" s="429">
        <f t="shared" si="79"/>
        <v>64.971567762784304</v>
      </c>
      <c r="G219" s="429">
        <f t="shared" si="79"/>
        <v>64.192774956600957</v>
      </c>
      <c r="H219" s="429">
        <f t="shared" si="79"/>
        <v>63.612538669274613</v>
      </c>
      <c r="I219" s="429">
        <f t="shared" si="79"/>
        <v>62.995653600093902</v>
      </c>
      <c r="J219" s="429">
        <f t="shared" si="79"/>
        <v>62.514646451890407</v>
      </c>
      <c r="K219" s="429">
        <f t="shared" si="79"/>
        <v>62.169410449515837</v>
      </c>
      <c r="L219" s="429">
        <f t="shared" si="79"/>
        <v>61.855321707656913</v>
      </c>
      <c r="M219" s="429">
        <f t="shared" si="79"/>
        <v>61.438061453665888</v>
      </c>
    </row>
    <row r="220" spans="1:13" ht="13.15">
      <c r="B220" s="323" t="str">
        <f t="shared" si="70"/>
        <v>55-59</v>
      </c>
      <c r="C220" s="429">
        <f t="shared" si="72"/>
        <v>93.186745798840136</v>
      </c>
      <c r="D220" s="429">
        <f t="shared" ref="D220:M220" si="80">D118+D152+D186</f>
        <v>83.886475510374225</v>
      </c>
      <c r="E220" s="429">
        <f t="shared" si="80"/>
        <v>77.527735093488346</v>
      </c>
      <c r="F220" s="429">
        <f t="shared" si="80"/>
        <v>74.155109626880815</v>
      </c>
      <c r="G220" s="429">
        <f t="shared" si="80"/>
        <v>71.265504395730659</v>
      </c>
      <c r="H220" s="429">
        <f t="shared" si="80"/>
        <v>69.327714089369081</v>
      </c>
      <c r="I220" s="429">
        <f t="shared" si="80"/>
        <v>67.759179363696461</v>
      </c>
      <c r="J220" s="429">
        <f t="shared" si="80"/>
        <v>66.624225511117999</v>
      </c>
      <c r="K220" s="429">
        <f t="shared" si="80"/>
        <v>65.822175371902901</v>
      </c>
      <c r="L220" s="429">
        <f t="shared" si="80"/>
        <v>65.163910803696297</v>
      </c>
      <c r="M220" s="429">
        <f t="shared" si="80"/>
        <v>64.454910090702768</v>
      </c>
    </row>
    <row r="221" spans="1:13" ht="13.15">
      <c r="B221" s="323" t="str">
        <f t="shared" si="70"/>
        <v>60-64</v>
      </c>
      <c r="C221" s="429">
        <f t="shared" si="72"/>
        <v>52.545797130804459</v>
      </c>
      <c r="D221" s="429">
        <f t="shared" ref="D221:M221" si="81">D119+D153+D187</f>
        <v>50.26994916183547</v>
      </c>
      <c r="E221" s="429">
        <f t="shared" si="81"/>
        <v>46.881037329496969</v>
      </c>
      <c r="F221" s="429">
        <f t="shared" si="81"/>
        <v>43.976077878350921</v>
      </c>
      <c r="G221" s="429">
        <f t="shared" si="81"/>
        <v>41.532441070353336</v>
      </c>
      <c r="H221" s="429">
        <f t="shared" si="81"/>
        <v>39.717225371971189</v>
      </c>
      <c r="I221" s="429">
        <f t="shared" si="81"/>
        <v>38.234916945818505</v>
      </c>
      <c r="J221" s="429">
        <f t="shared" si="81"/>
        <v>37.156368851049002</v>
      </c>
      <c r="K221" s="429">
        <f t="shared" si="81"/>
        <v>36.394265930363716</v>
      </c>
      <c r="L221" s="429">
        <f t="shared" si="81"/>
        <v>35.793210946023855</v>
      </c>
      <c r="M221" s="429">
        <f t="shared" si="81"/>
        <v>35.201967570915038</v>
      </c>
    </row>
    <row r="222" spans="1:13" ht="13.15">
      <c r="B222" s="323" t="str">
        <f t="shared" si="70"/>
        <v>65 plus</v>
      </c>
      <c r="C222" s="429">
        <f t="shared" si="72"/>
        <v>19.40486151253074</v>
      </c>
      <c r="D222" s="429">
        <f t="shared" ref="D222:M222" si="82">D120+D154+D188</f>
        <v>21.410124623942224</v>
      </c>
      <c r="E222" s="429">
        <f t="shared" si="82"/>
        <v>22.152603689783216</v>
      </c>
      <c r="F222" s="429">
        <f t="shared" si="82"/>
        <v>22.142493939456624</v>
      </c>
      <c r="G222" s="429">
        <f t="shared" si="82"/>
        <v>21.622126047558584</v>
      </c>
      <c r="H222" s="429">
        <f t="shared" si="82"/>
        <v>20.958283300141762</v>
      </c>
      <c r="I222" s="429">
        <f t="shared" si="82"/>
        <v>20.21735043416933</v>
      </c>
      <c r="J222" s="429">
        <f t="shared" si="82"/>
        <v>19.558767764024747</v>
      </c>
      <c r="K222" s="429">
        <f t="shared" si="82"/>
        <v>19.020016983997401</v>
      </c>
      <c r="L222" s="429">
        <f t="shared" si="82"/>
        <v>18.56585543362765</v>
      </c>
      <c r="M222" s="429">
        <f t="shared" si="82"/>
        <v>18.135873211570978</v>
      </c>
    </row>
    <row r="223" spans="1:13" ht="13.15">
      <c r="B223" s="323" t="str">
        <f t="shared" si="70"/>
        <v>Total</v>
      </c>
      <c r="C223" s="429">
        <f>SUM(C213:C222)</f>
        <v>572.43969740402588</v>
      </c>
      <c r="D223" s="429">
        <f t="shared" ref="D223:M223" si="83">SUM(D213:D222)</f>
        <v>590.04753436475517</v>
      </c>
      <c r="E223" s="429">
        <f t="shared" si="83"/>
        <v>593.07813645335125</v>
      </c>
      <c r="F223" s="429">
        <f t="shared" si="83"/>
        <v>611.44050349134932</v>
      </c>
      <c r="G223" s="429">
        <f t="shared" si="83"/>
        <v>610.96827098855533</v>
      </c>
      <c r="H223" s="429">
        <f t="shared" si="83"/>
        <v>610.98158592122559</v>
      </c>
      <c r="I223" s="429">
        <f t="shared" si="83"/>
        <v>607.56776452224221</v>
      </c>
      <c r="J223" s="429">
        <f t="shared" si="83"/>
        <v>604.90206307506628</v>
      </c>
      <c r="K223" s="429">
        <f t="shared" si="83"/>
        <v>603.3168324420526</v>
      </c>
      <c r="L223" s="429">
        <f t="shared" si="83"/>
        <v>601.09084878960675</v>
      </c>
      <c r="M223" s="429">
        <f t="shared" si="83"/>
        <v>596.08670255115248</v>
      </c>
    </row>
    <row r="224" spans="1:13">
      <c r="A224" s="1080">
        <f>SUM(C224:M224)</f>
        <v>0</v>
      </c>
      <c r="B224" s="1080"/>
      <c r="C224" s="1080">
        <f t="shared" ref="C224:M224" si="84">SUM(C213:C222)-C223</f>
        <v>0</v>
      </c>
      <c r="D224" s="1080">
        <f t="shared" si="84"/>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38.297785286036792</v>
      </c>
      <c r="D229" s="429">
        <f t="shared" ref="D229:M229" si="88">D195+D161+D127</f>
        <v>53.220966050300952</v>
      </c>
      <c r="E229" s="429">
        <f t="shared" si="88"/>
        <v>63.461650282048161</v>
      </c>
      <c r="F229" s="429">
        <f t="shared" si="88"/>
        <v>70.374937088599822</v>
      </c>
      <c r="G229" s="429">
        <f t="shared" si="88"/>
        <v>75.866601499911269</v>
      </c>
      <c r="H229" s="429">
        <f t="shared" si="88"/>
        <v>79.691873523265443</v>
      </c>
      <c r="I229" s="429">
        <f t="shared" si="88"/>
        <v>81.20659078998861</v>
      </c>
      <c r="J229" s="429">
        <f t="shared" si="88"/>
        <v>82.200147058983177</v>
      </c>
      <c r="K229" s="429">
        <f t="shared" si="88"/>
        <v>82.990322100796789</v>
      </c>
      <c r="L229" s="429">
        <f t="shared" si="88"/>
        <v>83.19651697355188</v>
      </c>
      <c r="M229" s="429">
        <f t="shared" si="88"/>
        <v>82.336545872520063</v>
      </c>
    </row>
    <row r="230" spans="1:13" ht="13.15">
      <c r="B230" s="323" t="str">
        <f t="shared" si="85"/>
        <v>25-29</v>
      </c>
      <c r="C230" s="429">
        <f t="shared" si="87"/>
        <v>128.05347135829936</v>
      </c>
      <c r="D230" s="429">
        <f t="shared" ref="D230:M230" si="89">D196+D162+D128</f>
        <v>126.20827323280795</v>
      </c>
      <c r="E230" s="429">
        <f t="shared" si="89"/>
        <v>126.73357513859294</v>
      </c>
      <c r="F230" s="429">
        <f t="shared" si="89"/>
        <v>128.39252108601758</v>
      </c>
      <c r="G230" s="429">
        <f t="shared" si="89"/>
        <v>131.21496022565873</v>
      </c>
      <c r="H230" s="429">
        <f t="shared" si="89"/>
        <v>134.07289587451973</v>
      </c>
      <c r="I230" s="429">
        <f t="shared" si="89"/>
        <v>135.39970344169146</v>
      </c>
      <c r="J230" s="429">
        <f t="shared" si="89"/>
        <v>136.50266431510875</v>
      </c>
      <c r="K230" s="429">
        <f t="shared" si="89"/>
        <v>137.5440046390118</v>
      </c>
      <c r="L230" s="429">
        <f t="shared" si="89"/>
        <v>138.01408003822792</v>
      </c>
      <c r="M230" s="429">
        <f t="shared" si="89"/>
        <v>137.25197068477428</v>
      </c>
    </row>
    <row r="231" spans="1:13" ht="13.15">
      <c r="B231" s="323" t="str">
        <f t="shared" si="85"/>
        <v>30-34</v>
      </c>
      <c r="C231" s="429">
        <f t="shared" si="87"/>
        <v>116.3319931129892</v>
      </c>
      <c r="D231" s="429">
        <f t="shared" ref="D231:M231" si="90">D197+D163+D129</f>
        <v>117.18761419454712</v>
      </c>
      <c r="E231" s="429">
        <f t="shared" si="90"/>
        <v>117.12950026297401</v>
      </c>
      <c r="F231" s="429">
        <f t="shared" si="90"/>
        <v>116.99989201563903</v>
      </c>
      <c r="G231" s="429">
        <f t="shared" si="90"/>
        <v>117.24088193108047</v>
      </c>
      <c r="H231" s="429">
        <f t="shared" si="90"/>
        <v>117.85003716194301</v>
      </c>
      <c r="I231" s="429">
        <f t="shared" si="90"/>
        <v>118.08829379671245</v>
      </c>
      <c r="J231" s="429">
        <f t="shared" si="90"/>
        <v>118.42180713925855</v>
      </c>
      <c r="K231" s="429">
        <f t="shared" si="90"/>
        <v>118.87574418620228</v>
      </c>
      <c r="L231" s="429">
        <f t="shared" si="90"/>
        <v>119.16527924646148</v>
      </c>
      <c r="M231" s="429">
        <f t="shared" si="90"/>
        <v>118.8934714356088</v>
      </c>
    </row>
    <row r="232" spans="1:13" ht="13.15">
      <c r="B232" s="323" t="str">
        <f t="shared" si="85"/>
        <v>35-39</v>
      </c>
      <c r="C232" s="429">
        <f t="shared" si="87"/>
        <v>112.87986890184639</v>
      </c>
      <c r="D232" s="429">
        <f t="shared" ref="D232:M232" si="91">D198+D164+D130</f>
        <v>113.60475904629681</v>
      </c>
      <c r="E232" s="429">
        <f t="shared" si="91"/>
        <v>113.8324263374342</v>
      </c>
      <c r="F232" s="429">
        <f t="shared" si="91"/>
        <v>113.83104610848416</v>
      </c>
      <c r="G232" s="429">
        <f t="shared" si="91"/>
        <v>113.74179075497246</v>
      </c>
      <c r="H232" s="429">
        <f t="shared" si="91"/>
        <v>113.75457567022734</v>
      </c>
      <c r="I232" s="429">
        <f t="shared" si="91"/>
        <v>113.46930654693332</v>
      </c>
      <c r="J232" s="429">
        <f t="shared" si="91"/>
        <v>113.29326758149617</v>
      </c>
      <c r="K232" s="429">
        <f t="shared" si="91"/>
        <v>113.26959195238582</v>
      </c>
      <c r="L232" s="429">
        <f t="shared" si="91"/>
        <v>113.21158494962147</v>
      </c>
      <c r="M232" s="429">
        <f t="shared" si="91"/>
        <v>112.84972035067493</v>
      </c>
    </row>
    <row r="233" spans="1:13" ht="13.15">
      <c r="B233" s="323" t="str">
        <f t="shared" si="85"/>
        <v>40-44</v>
      </c>
      <c r="C233" s="429">
        <f t="shared" si="87"/>
        <v>92.760921709545798</v>
      </c>
      <c r="D233" s="429">
        <f t="shared" ref="D233:M233" si="92">D199+D165+D131</f>
        <v>95.077179783122119</v>
      </c>
      <c r="E233" s="429">
        <f t="shared" si="92"/>
        <v>96.506238089381313</v>
      </c>
      <c r="F233" s="429">
        <f t="shared" si="92"/>
        <v>97.454986233932047</v>
      </c>
      <c r="G233" s="429">
        <f t="shared" si="92"/>
        <v>98.051850170036545</v>
      </c>
      <c r="H233" s="429">
        <f t="shared" si="92"/>
        <v>98.494505999179864</v>
      </c>
      <c r="I233" s="429">
        <f t="shared" si="92"/>
        <v>98.508937570615061</v>
      </c>
      <c r="J233" s="429">
        <f t="shared" si="92"/>
        <v>98.460112677328539</v>
      </c>
      <c r="K233" s="429">
        <f t="shared" si="92"/>
        <v>98.427023860675192</v>
      </c>
      <c r="L233" s="429">
        <f t="shared" si="92"/>
        <v>98.304980132543108</v>
      </c>
      <c r="M233" s="429">
        <f t="shared" si="92"/>
        <v>97.922809745751536</v>
      </c>
    </row>
    <row r="234" spans="1:13" ht="13.15">
      <c r="B234" s="323" t="str">
        <f t="shared" si="85"/>
        <v>45-49</v>
      </c>
      <c r="C234" s="429">
        <f t="shared" si="87"/>
        <v>88.509018479684954</v>
      </c>
      <c r="D234" s="429">
        <f t="shared" ref="D234:M234" si="93">D200+D166+D132</f>
        <v>89.114856535528318</v>
      </c>
      <c r="E234" s="429">
        <f t="shared" si="93"/>
        <v>89.632883817922718</v>
      </c>
      <c r="F234" s="429">
        <f t="shared" si="93"/>
        <v>90.156791761383829</v>
      </c>
      <c r="G234" s="429">
        <f t="shared" si="93"/>
        <v>90.628016268251713</v>
      </c>
      <c r="H234" s="429">
        <f t="shared" si="93"/>
        <v>91.10347414348368</v>
      </c>
      <c r="I234" s="429">
        <f t="shared" si="93"/>
        <v>91.249383959304225</v>
      </c>
      <c r="J234" s="429">
        <f t="shared" si="93"/>
        <v>91.347915475263605</v>
      </c>
      <c r="K234" s="429">
        <f t="shared" si="93"/>
        <v>91.439344052558738</v>
      </c>
      <c r="L234" s="429">
        <f t="shared" si="93"/>
        <v>91.413648344947646</v>
      </c>
      <c r="M234" s="429">
        <f t="shared" si="93"/>
        <v>91.114124370039931</v>
      </c>
    </row>
    <row r="235" spans="1:13" ht="13.15">
      <c r="B235" s="323" t="str">
        <f t="shared" si="85"/>
        <v>50-54</v>
      </c>
      <c r="C235" s="429">
        <f t="shared" si="87"/>
        <v>77.38925290738834</v>
      </c>
      <c r="D235" s="429">
        <f t="shared" ref="D235:M235" si="94">D201+D167+D133</f>
        <v>81.78202568037662</v>
      </c>
      <c r="E235" s="429">
        <f t="shared" si="94"/>
        <v>84.708825585255141</v>
      </c>
      <c r="F235" s="429">
        <f t="shared" si="94"/>
        <v>86.763480377227225</v>
      </c>
      <c r="G235" s="429">
        <f t="shared" si="94"/>
        <v>88.283433353596536</v>
      </c>
      <c r="H235" s="429">
        <f t="shared" si="94"/>
        <v>89.479131948911487</v>
      </c>
      <c r="I235" s="429">
        <f t="shared" si="94"/>
        <v>90.157078655856807</v>
      </c>
      <c r="J235" s="429">
        <f t="shared" si="94"/>
        <v>90.656812407678387</v>
      </c>
      <c r="K235" s="429">
        <f t="shared" si="94"/>
        <v>91.058129399103464</v>
      </c>
      <c r="L235" s="429">
        <f t="shared" si="94"/>
        <v>91.278523574131285</v>
      </c>
      <c r="M235" s="429">
        <f t="shared" si="94"/>
        <v>91.179874142138857</v>
      </c>
    </row>
    <row r="236" spans="1:13" ht="13.15">
      <c r="B236" s="323" t="str">
        <f t="shared" si="85"/>
        <v>55-59</v>
      </c>
      <c r="C236" s="429">
        <f t="shared" si="87"/>
        <v>94.841212773957153</v>
      </c>
      <c r="D236" s="429">
        <f t="shared" ref="D236:M236" si="95">D202+D168+D134</f>
        <v>93.154393082278901</v>
      </c>
      <c r="E236" s="429">
        <f t="shared" si="95"/>
        <v>93.388713611773269</v>
      </c>
      <c r="F236" s="429">
        <f t="shared" si="95"/>
        <v>94.385733687694938</v>
      </c>
      <c r="G236" s="429">
        <f t="shared" si="95"/>
        <v>95.823799635280253</v>
      </c>
      <c r="H236" s="429">
        <f t="shared" si="95"/>
        <v>97.247498656213651</v>
      </c>
      <c r="I236" s="429">
        <f t="shared" si="95"/>
        <v>98.186590548036676</v>
      </c>
      <c r="J236" s="429">
        <f t="shared" si="95"/>
        <v>98.978629283420545</v>
      </c>
      <c r="K236" s="429">
        <f t="shared" si="95"/>
        <v>99.666878026295606</v>
      </c>
      <c r="L236" s="429">
        <f t="shared" si="95"/>
        <v>100.1202825569442</v>
      </c>
      <c r="M236" s="429">
        <f t="shared" si="95"/>
        <v>100.16175260880462</v>
      </c>
    </row>
    <row r="237" spans="1:13" ht="13.15">
      <c r="B237" s="323" t="str">
        <f t="shared" si="85"/>
        <v>60-64</v>
      </c>
      <c r="C237" s="429">
        <f t="shared" si="87"/>
        <v>52.764127497116185</v>
      </c>
      <c r="D237" s="429">
        <f t="shared" ref="D237:M237" si="96">D203+D169+D135</f>
        <v>54.242293724930455</v>
      </c>
      <c r="E237" s="429">
        <f t="shared" si="96"/>
        <v>54.613185173910267</v>
      </c>
      <c r="F237" s="429">
        <f t="shared" si="96"/>
        <v>54.799486950908275</v>
      </c>
      <c r="G237" s="429">
        <f t="shared" si="96"/>
        <v>55.286216410872207</v>
      </c>
      <c r="H237" s="429">
        <f t="shared" si="96"/>
        <v>55.867894719079821</v>
      </c>
      <c r="I237" s="429">
        <f t="shared" si="96"/>
        <v>56.235503119754213</v>
      </c>
      <c r="J237" s="429">
        <f t="shared" si="96"/>
        <v>56.620714078527115</v>
      </c>
      <c r="K237" s="429">
        <f t="shared" si="96"/>
        <v>57.018020399507385</v>
      </c>
      <c r="L237" s="429">
        <f t="shared" si="96"/>
        <v>57.300882672368942</v>
      </c>
      <c r="M237" s="429">
        <f t="shared" si="96"/>
        <v>57.324625657825756</v>
      </c>
    </row>
    <row r="238" spans="1:13" ht="13.15">
      <c r="B238" s="323" t="str">
        <f t="shared" si="85"/>
        <v>65 plus</v>
      </c>
      <c r="C238" s="429">
        <f t="shared" si="87"/>
        <v>13.577858465647166</v>
      </c>
      <c r="D238" s="429">
        <f t="shared" ref="D238:M238" si="97">D204+D170+D136</f>
        <v>18.813414076462752</v>
      </c>
      <c r="E238" s="429">
        <f t="shared" si="97"/>
        <v>22.443767182990481</v>
      </c>
      <c r="F238" s="429">
        <f t="shared" si="97"/>
        <v>24.857602681278628</v>
      </c>
      <c r="G238" s="429">
        <f t="shared" si="97"/>
        <v>26.547470372491034</v>
      </c>
      <c r="H238" s="429">
        <f t="shared" si="97"/>
        <v>27.729974854323082</v>
      </c>
      <c r="I238" s="429">
        <f t="shared" si="97"/>
        <v>28.479682988247337</v>
      </c>
      <c r="J238" s="429">
        <f t="shared" si="97"/>
        <v>29.017849997486529</v>
      </c>
      <c r="K238" s="429">
        <f t="shared" si="97"/>
        <v>29.434506343360052</v>
      </c>
      <c r="L238" s="429">
        <f t="shared" si="97"/>
        <v>29.730229589444043</v>
      </c>
      <c r="M238" s="429">
        <f t="shared" si="97"/>
        <v>29.86636958341369</v>
      </c>
    </row>
    <row r="239" spans="1:13" ht="13.15">
      <c r="B239" s="323" t="str">
        <f t="shared" si="85"/>
        <v>Total</v>
      </c>
      <c r="C239" s="429">
        <f>SUM(C229:C238)</f>
        <v>815.40551049251144</v>
      </c>
      <c r="D239" s="429">
        <f t="shared" ref="D239:M239" si="98">SUM(D229:D238)</f>
        <v>842.40577540665208</v>
      </c>
      <c r="E239" s="429">
        <f t="shared" si="98"/>
        <v>862.45076548228224</v>
      </c>
      <c r="F239" s="429">
        <f t="shared" si="98"/>
        <v>878.01647799116552</v>
      </c>
      <c r="G239" s="429">
        <f t="shared" si="98"/>
        <v>892.68502062215111</v>
      </c>
      <c r="H239" s="429">
        <f t="shared" si="98"/>
        <v>905.29186255114723</v>
      </c>
      <c r="I239" s="429">
        <f t="shared" si="98"/>
        <v>910.98107141714002</v>
      </c>
      <c r="J239" s="429">
        <f t="shared" si="98"/>
        <v>915.49992001455132</v>
      </c>
      <c r="K239" s="429">
        <f t="shared" si="98"/>
        <v>919.72356495989698</v>
      </c>
      <c r="L239" s="429">
        <f t="shared" si="98"/>
        <v>921.73600807824209</v>
      </c>
      <c r="M239" s="429">
        <f t="shared" si="98"/>
        <v>918.90126445155238</v>
      </c>
    </row>
    <row r="240" spans="1:13">
      <c r="A240" s="1080">
        <f>SUM(C240:M240)</f>
        <v>0</v>
      </c>
      <c r="B240" s="1080"/>
      <c r="C240" s="1080">
        <f t="shared" ref="C240:M240" si="99">SUM(C229:C238)-C239</f>
        <v>0</v>
      </c>
      <c r="D240" s="1080">
        <f t="shared" si="99"/>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4" ht="15">
      <c r="B242" s="325" t="s">
        <v>166</v>
      </c>
      <c r="C242" s="314"/>
      <c r="D242" s="314"/>
      <c r="E242" s="314"/>
      <c r="F242" s="314"/>
      <c r="G242" s="314"/>
      <c r="H242" s="324"/>
      <c r="I242" s="314"/>
      <c r="J242" s="314"/>
      <c r="K242" s="314"/>
      <c r="L242" s="314"/>
    </row>
    <row r="243" spans="2:14">
      <c r="C243" s="314"/>
      <c r="D243" s="314"/>
      <c r="E243" s="314"/>
      <c r="F243" s="314"/>
      <c r="G243" s="314"/>
      <c r="H243" s="324"/>
      <c r="I243" s="314"/>
      <c r="J243" s="314"/>
      <c r="K243" s="314"/>
      <c r="L243" s="314"/>
    </row>
    <row r="244" spans="2:14" ht="13.15">
      <c r="B244" s="326" t="s">
        <v>46</v>
      </c>
      <c r="C244" s="314"/>
      <c r="D244" s="314"/>
      <c r="E244" s="314"/>
      <c r="F244" s="314"/>
      <c r="G244" s="314"/>
      <c r="H244" s="324"/>
      <c r="I244" s="314"/>
      <c r="J244" s="314"/>
      <c r="K244" s="314"/>
      <c r="L244" s="314"/>
    </row>
    <row r="245" spans="2:14">
      <c r="C245" s="314"/>
      <c r="D245" s="314"/>
      <c r="E245" s="314"/>
      <c r="F245" s="314"/>
      <c r="G245" s="314"/>
      <c r="H245" s="324"/>
      <c r="I245" s="314"/>
      <c r="J245" s="314"/>
      <c r="K245" s="314"/>
      <c r="L245" s="314"/>
    </row>
    <row r="246" spans="2:14"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4" ht="13.15">
      <c r="B247" s="323" t="str">
        <f t="shared" si="100"/>
        <v>20-24</v>
      </c>
      <c r="C247" s="429">
        <f t="shared" ref="C247:C256" si="102">C77-C213</f>
        <v>107.91623956340823</v>
      </c>
      <c r="D247" s="429">
        <f t="shared" ref="D247:M247" si="103">D77-D213</f>
        <v>160.20968680939362</v>
      </c>
      <c r="E247" s="429">
        <f t="shared" si="103"/>
        <v>193.18927599597683</v>
      </c>
      <c r="F247" s="429">
        <f t="shared" si="103"/>
        <v>211.27727211402038</v>
      </c>
      <c r="G247" s="429">
        <f t="shared" si="103"/>
        <v>225.88163995334921</v>
      </c>
      <c r="H247" s="429">
        <f t="shared" si="103"/>
        <v>235.33026315345609</v>
      </c>
      <c r="I247" s="429">
        <f t="shared" si="103"/>
        <v>237.61692908786961</v>
      </c>
      <c r="J247" s="429">
        <f t="shared" si="103"/>
        <v>238.92638475563237</v>
      </c>
      <c r="K247" s="429">
        <f t="shared" si="103"/>
        <v>240.12855276688731</v>
      </c>
      <c r="L247" s="429">
        <f t="shared" si="103"/>
        <v>239.77482205652791</v>
      </c>
      <c r="M247" s="429">
        <f t="shared" si="103"/>
        <v>236.2117281442772</v>
      </c>
      <c r="N247" s="312"/>
    </row>
    <row r="248" spans="2:14" ht="13.15">
      <c r="B248" s="323" t="str">
        <f t="shared" si="100"/>
        <v>25-29</v>
      </c>
      <c r="C248" s="429">
        <f t="shared" si="102"/>
        <v>532.08507749582134</v>
      </c>
      <c r="D248" s="429">
        <f t="shared" ref="D248:M248" si="104">D78-D214</f>
        <v>518.54195436385146</v>
      </c>
      <c r="E248" s="429">
        <f t="shared" si="104"/>
        <v>517.82240740865268</v>
      </c>
      <c r="F248" s="429">
        <f t="shared" si="104"/>
        <v>518.80308116721721</v>
      </c>
      <c r="G248" s="429">
        <f t="shared" si="104"/>
        <v>527.33783277600219</v>
      </c>
      <c r="H248" s="429">
        <f t="shared" si="104"/>
        <v>536.10817424959976</v>
      </c>
      <c r="I248" s="429">
        <f t="shared" si="104"/>
        <v>538.42465591641735</v>
      </c>
      <c r="J248" s="429">
        <f t="shared" si="104"/>
        <v>540.22044108517298</v>
      </c>
      <c r="K248" s="429">
        <f t="shared" si="104"/>
        <v>542.2293250252194</v>
      </c>
      <c r="L248" s="429">
        <f t="shared" si="104"/>
        <v>542.19478760312609</v>
      </c>
      <c r="M248" s="429">
        <f t="shared" si="104"/>
        <v>537.23805994928239</v>
      </c>
      <c r="N248" s="312"/>
    </row>
    <row r="249" spans="2:14" ht="13.15">
      <c r="B249" s="323" t="str">
        <f t="shared" si="100"/>
        <v>30-34</v>
      </c>
      <c r="C249" s="429">
        <f t="shared" si="102"/>
        <v>624.02003551293387</v>
      </c>
      <c r="D249" s="429">
        <f t="shared" ref="D249:M249" si="105">D79-D215</f>
        <v>632.19325562076381</v>
      </c>
      <c r="E249" s="429">
        <f t="shared" si="105"/>
        <v>635.26984614247181</v>
      </c>
      <c r="F249" s="429">
        <f t="shared" si="105"/>
        <v>633.97233904102359</v>
      </c>
      <c r="G249" s="429">
        <f t="shared" si="105"/>
        <v>636.32462632057548</v>
      </c>
      <c r="H249" s="429">
        <f t="shared" si="105"/>
        <v>639.82451485028207</v>
      </c>
      <c r="I249" s="429">
        <f t="shared" si="105"/>
        <v>640.45598746639894</v>
      </c>
      <c r="J249" s="429">
        <f t="shared" si="105"/>
        <v>641.20696566370304</v>
      </c>
      <c r="K249" s="429">
        <f t="shared" si="105"/>
        <v>642.4297811665175</v>
      </c>
      <c r="L249" s="429">
        <f t="shared" si="105"/>
        <v>642.61549696152065</v>
      </c>
      <c r="M249" s="429">
        <f t="shared" si="105"/>
        <v>639.56953545017416</v>
      </c>
      <c r="N249" s="312"/>
    </row>
    <row r="250" spans="2:14" ht="13.15">
      <c r="B250" s="323" t="str">
        <f t="shared" si="100"/>
        <v>35-39</v>
      </c>
      <c r="C250" s="429">
        <f t="shared" si="102"/>
        <v>600.11145907289392</v>
      </c>
      <c r="D250" s="429">
        <f t="shared" ref="D250:M250" si="106">D80-D216</f>
        <v>606.14786406527935</v>
      </c>
      <c r="E250" s="429">
        <f t="shared" si="106"/>
        <v>611.61303586088138</v>
      </c>
      <c r="F250" s="429">
        <f t="shared" si="106"/>
        <v>613.08050692504253</v>
      </c>
      <c r="G250" s="429">
        <f t="shared" si="106"/>
        <v>616.01995523948392</v>
      </c>
      <c r="H250" s="429">
        <f t="shared" si="106"/>
        <v>618.75294352407229</v>
      </c>
      <c r="I250" s="429">
        <f t="shared" si="106"/>
        <v>619.00052917492837</v>
      </c>
      <c r="J250" s="429">
        <f t="shared" si="106"/>
        <v>619.21276503284571</v>
      </c>
      <c r="K250" s="429">
        <f t="shared" si="106"/>
        <v>619.74769915418221</v>
      </c>
      <c r="L250" s="429">
        <f t="shared" si="106"/>
        <v>619.6369303755738</v>
      </c>
      <c r="M250" s="429">
        <f t="shared" si="106"/>
        <v>617.42912435612845</v>
      </c>
      <c r="N250" s="312"/>
    </row>
    <row r="251" spans="2:14" ht="13.15">
      <c r="B251" s="323" t="str">
        <f t="shared" si="100"/>
        <v>40-44</v>
      </c>
      <c r="C251" s="429">
        <f t="shared" si="102"/>
        <v>557.5056299507703</v>
      </c>
      <c r="D251" s="429">
        <f t="shared" ref="D251:M251" si="107">D81-D217</f>
        <v>562.06872351570837</v>
      </c>
      <c r="E251" s="429">
        <f t="shared" si="107"/>
        <v>566.1430744948866</v>
      </c>
      <c r="F251" s="429">
        <f t="shared" si="107"/>
        <v>567.45530332938347</v>
      </c>
      <c r="G251" s="429">
        <f t="shared" si="107"/>
        <v>570.37622508405957</v>
      </c>
      <c r="H251" s="429">
        <f t="shared" si="107"/>
        <v>573.17779805247608</v>
      </c>
      <c r="I251" s="429">
        <f t="shared" si="107"/>
        <v>573.80591926499642</v>
      </c>
      <c r="J251" s="429">
        <f t="shared" si="107"/>
        <v>574.24109738014704</v>
      </c>
      <c r="K251" s="429">
        <f t="shared" si="107"/>
        <v>574.79348193293788</v>
      </c>
      <c r="L251" s="429">
        <f t="shared" si="107"/>
        <v>574.71300079465084</v>
      </c>
      <c r="M251" s="429">
        <f t="shared" si="107"/>
        <v>572.89272519156521</v>
      </c>
      <c r="N251" s="312"/>
    </row>
    <row r="252" spans="2:14" ht="13.15">
      <c r="B252" s="323" t="str">
        <f t="shared" si="100"/>
        <v>45-49</v>
      </c>
      <c r="C252" s="429">
        <f t="shared" si="102"/>
        <v>541.31892251023294</v>
      </c>
      <c r="D252" s="429">
        <f t="shared" ref="D252:M252" si="108">D82-D218</f>
        <v>533.83586566863642</v>
      </c>
      <c r="E252" s="429">
        <f t="shared" si="108"/>
        <v>528.90330934418637</v>
      </c>
      <c r="F252" s="429">
        <f t="shared" si="108"/>
        <v>523.54322879120923</v>
      </c>
      <c r="G252" s="429">
        <f t="shared" si="108"/>
        <v>521.40754610462579</v>
      </c>
      <c r="H252" s="429">
        <f t="shared" si="108"/>
        <v>520.53161531042235</v>
      </c>
      <c r="I252" s="429">
        <f t="shared" si="108"/>
        <v>518.75500354516646</v>
      </c>
      <c r="J252" s="429">
        <f t="shared" si="108"/>
        <v>517.53333907121976</v>
      </c>
      <c r="K252" s="429">
        <f t="shared" si="108"/>
        <v>516.90575046263541</v>
      </c>
      <c r="L252" s="429">
        <f t="shared" si="108"/>
        <v>516.05064052651642</v>
      </c>
      <c r="M252" s="429">
        <f t="shared" si="108"/>
        <v>513.90289213144695</v>
      </c>
      <c r="N252" s="312"/>
    </row>
    <row r="253" spans="2:14" ht="13.15">
      <c r="B253" s="323" t="str">
        <f t="shared" si="100"/>
        <v>50-54</v>
      </c>
      <c r="C253" s="429">
        <f t="shared" si="102"/>
        <v>426.65334293208895</v>
      </c>
      <c r="D253" s="429">
        <f t="shared" ref="D253:M253" si="109">D83-D219</f>
        <v>420.24133652484176</v>
      </c>
      <c r="E253" s="429">
        <f t="shared" si="109"/>
        <v>414.1699323396183</v>
      </c>
      <c r="F253" s="429">
        <f t="shared" si="109"/>
        <v>406.86661723098814</v>
      </c>
      <c r="G253" s="429">
        <f t="shared" si="109"/>
        <v>401.98964095526492</v>
      </c>
      <c r="H253" s="429">
        <f t="shared" si="109"/>
        <v>398.35607040204883</v>
      </c>
      <c r="I253" s="429">
        <f t="shared" si="109"/>
        <v>394.49299690758983</v>
      </c>
      <c r="J253" s="429">
        <f t="shared" si="109"/>
        <v>391.48082161319002</v>
      </c>
      <c r="K253" s="429">
        <f t="shared" si="109"/>
        <v>389.3188758687786</v>
      </c>
      <c r="L253" s="429">
        <f t="shared" si="109"/>
        <v>387.3519812976478</v>
      </c>
      <c r="M253" s="429">
        <f t="shared" si="109"/>
        <v>384.73900343837693</v>
      </c>
      <c r="N253" s="312"/>
    </row>
    <row r="254" spans="2:14" ht="13.15">
      <c r="B254" s="323" t="str">
        <f t="shared" si="100"/>
        <v>55-59</v>
      </c>
      <c r="C254" s="429">
        <f t="shared" si="102"/>
        <v>266.39485420115983</v>
      </c>
      <c r="D254" s="429">
        <f t="shared" ref="D254:M254" si="110">D84-D220</f>
        <v>236.78983906046221</v>
      </c>
      <c r="E254" s="429">
        <f t="shared" si="110"/>
        <v>218.2215246516671</v>
      </c>
      <c r="F254" s="429">
        <f t="shared" si="110"/>
        <v>205.42465242925562</v>
      </c>
      <c r="G254" s="429">
        <f t="shared" si="110"/>
        <v>197.41986148155797</v>
      </c>
      <c r="H254" s="429">
        <f t="shared" si="110"/>
        <v>192.05179039154092</v>
      </c>
      <c r="I254" s="429">
        <f t="shared" si="110"/>
        <v>187.70663194641449</v>
      </c>
      <c r="J254" s="429">
        <f t="shared" si="110"/>
        <v>184.56258021670524</v>
      </c>
      <c r="K254" s="429">
        <f t="shared" si="110"/>
        <v>182.3407391067924</v>
      </c>
      <c r="L254" s="429">
        <f t="shared" si="110"/>
        <v>180.51721311093416</v>
      </c>
      <c r="M254" s="429">
        <f t="shared" si="110"/>
        <v>178.55313773202056</v>
      </c>
      <c r="N254" s="312"/>
    </row>
    <row r="255" spans="2:14" ht="13.15">
      <c r="B255" s="323" t="str">
        <f t="shared" si="100"/>
        <v>60-64</v>
      </c>
      <c r="C255" s="429">
        <f t="shared" si="102"/>
        <v>96.343802869195542</v>
      </c>
      <c r="D255" s="429">
        <f t="shared" ref="D255:M255" si="111">D85-D221</f>
        <v>91.619051448209504</v>
      </c>
      <c r="E255" s="429">
        <f t="shared" si="111"/>
        <v>85.327582212363836</v>
      </c>
      <c r="F255" s="429">
        <f t="shared" si="111"/>
        <v>79.433520210411771</v>
      </c>
      <c r="G255" s="429">
        <f t="shared" si="111"/>
        <v>75.019605119758808</v>
      </c>
      <c r="H255" s="429">
        <f t="shared" si="111"/>
        <v>71.740800373629355</v>
      </c>
      <c r="I255" s="429">
        <f t="shared" si="111"/>
        <v>69.063322480931078</v>
      </c>
      <c r="J255" s="429">
        <f t="shared" si="111"/>
        <v>67.11515256635235</v>
      </c>
      <c r="K255" s="429">
        <f t="shared" si="111"/>
        <v>65.738574192989276</v>
      </c>
      <c r="L255" s="429">
        <f t="shared" si="111"/>
        <v>64.652894988531784</v>
      </c>
      <c r="M255" s="429">
        <f t="shared" si="111"/>
        <v>63.584938389130279</v>
      </c>
      <c r="N255" s="312"/>
    </row>
    <row r="256" spans="2:14" ht="13.15">
      <c r="B256" s="323" t="str">
        <f t="shared" si="100"/>
        <v>65 plus</v>
      </c>
      <c r="C256" s="429">
        <f t="shared" si="102"/>
        <v>27.863938487469259</v>
      </c>
      <c r="D256" s="429">
        <f t="shared" ref="D256:M256" si="112">D86-D222</f>
        <v>30.560234858885295</v>
      </c>
      <c r="E256" s="429">
        <f t="shared" si="112"/>
        <v>31.577667126391308</v>
      </c>
      <c r="F256" s="429">
        <f t="shared" si="112"/>
        <v>31.325030182918812</v>
      </c>
      <c r="G256" s="429">
        <f t="shared" si="112"/>
        <v>30.588864692053246</v>
      </c>
      <c r="H256" s="429">
        <f t="shared" si="112"/>
        <v>29.649725037938293</v>
      </c>
      <c r="I256" s="429">
        <f t="shared" si="112"/>
        <v>28.601525839891114</v>
      </c>
      <c r="J256" s="429">
        <f t="shared" si="112"/>
        <v>27.66982762754726</v>
      </c>
      <c r="K256" s="429">
        <f t="shared" si="112"/>
        <v>26.907655828310368</v>
      </c>
      <c r="L256" s="429">
        <f t="shared" si="112"/>
        <v>26.265152580385678</v>
      </c>
      <c r="M256" s="429">
        <f t="shared" si="112"/>
        <v>25.656855876280343</v>
      </c>
      <c r="N256" s="312"/>
    </row>
    <row r="257" spans="1:14" ht="13.15">
      <c r="B257" s="323" t="str">
        <f t="shared" si="100"/>
        <v>Total</v>
      </c>
      <c r="C257" s="429">
        <f>SUM(C247:C256)</f>
        <v>3780.2133025959733</v>
      </c>
      <c r="D257" s="429">
        <f t="shared" ref="D257:M257" si="113">SUM(D247:D256)</f>
        <v>3792.2078119360322</v>
      </c>
      <c r="E257" s="429">
        <f t="shared" si="113"/>
        <v>3802.2376555770957</v>
      </c>
      <c r="F257" s="429">
        <f t="shared" si="113"/>
        <v>3791.1815514214709</v>
      </c>
      <c r="G257" s="429">
        <f t="shared" si="113"/>
        <v>3802.3657977267317</v>
      </c>
      <c r="H257" s="429">
        <f t="shared" si="113"/>
        <v>3815.5236953454664</v>
      </c>
      <c r="I257" s="429">
        <f t="shared" si="113"/>
        <v>3807.9235016306038</v>
      </c>
      <c r="J257" s="429">
        <f t="shared" si="113"/>
        <v>3802.169375012516</v>
      </c>
      <c r="K257" s="429">
        <f t="shared" si="113"/>
        <v>3800.5404355052506</v>
      </c>
      <c r="L257" s="429">
        <f t="shared" si="113"/>
        <v>3793.7729202954156</v>
      </c>
      <c r="M257" s="429">
        <f t="shared" si="113"/>
        <v>3769.7780006586822</v>
      </c>
      <c r="N257" s="312"/>
    </row>
    <row r="258" spans="1:14">
      <c r="A258" s="1080">
        <f>SUM(C258:M258)</f>
        <v>0</v>
      </c>
      <c r="B258" s="1080"/>
      <c r="C258" s="1080">
        <f t="shared" ref="C258:M258" si="114">SUM(C247:C256)-C257</f>
        <v>0</v>
      </c>
      <c r="D258" s="1080">
        <f t="shared" si="114"/>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4" ht="13.15">
      <c r="B263" s="323" t="str">
        <f t="shared" si="115"/>
        <v>20-24</v>
      </c>
      <c r="C263" s="429">
        <f t="shared" ref="C263:C272" si="117">C93-C229</f>
        <v>222.05021471396321</v>
      </c>
      <c r="D263" s="429">
        <f t="shared" ref="D263:M263" si="118">D93-D229</f>
        <v>305.42335774860589</v>
      </c>
      <c r="E263" s="429">
        <f t="shared" si="118"/>
        <v>362.20166209473081</v>
      </c>
      <c r="F263" s="429">
        <f t="shared" si="118"/>
        <v>399.89217325277497</v>
      </c>
      <c r="G263" s="429">
        <f t="shared" si="118"/>
        <v>431.0975100824117</v>
      </c>
      <c r="H263" s="429">
        <f t="shared" si="118"/>
        <v>452.83388962299028</v>
      </c>
      <c r="I263" s="429">
        <f t="shared" si="118"/>
        <v>461.44098193045261</v>
      </c>
      <c r="J263" s="429">
        <f t="shared" si="118"/>
        <v>467.08667615191877</v>
      </c>
      <c r="K263" s="429">
        <f t="shared" si="118"/>
        <v>471.57669529499992</v>
      </c>
      <c r="L263" s="429">
        <f t="shared" si="118"/>
        <v>472.74835837834746</v>
      </c>
      <c r="M263" s="429">
        <f t="shared" si="118"/>
        <v>467.86173642523312</v>
      </c>
    </row>
    <row r="264" spans="1:14" ht="13.15">
      <c r="B264" s="323" t="str">
        <f t="shared" si="115"/>
        <v>25-29</v>
      </c>
      <c r="C264" s="429">
        <f t="shared" si="117"/>
        <v>910.03912864170059</v>
      </c>
      <c r="D264" s="429">
        <f t="shared" ref="D264:M264" si="119">D94-D230</f>
        <v>888.00626486932606</v>
      </c>
      <c r="E264" s="429">
        <f t="shared" si="119"/>
        <v>886.95736840321297</v>
      </c>
      <c r="F264" s="429">
        <f t="shared" si="119"/>
        <v>894.72120730047118</v>
      </c>
      <c r="G264" s="429">
        <f t="shared" si="119"/>
        <v>914.38976846892103</v>
      </c>
      <c r="H264" s="429">
        <f t="shared" si="119"/>
        <v>934.30569201732499</v>
      </c>
      <c r="I264" s="429">
        <f t="shared" si="119"/>
        <v>943.55173577683638</v>
      </c>
      <c r="J264" s="429">
        <f t="shared" si="119"/>
        <v>951.23787260102051</v>
      </c>
      <c r="K264" s="429">
        <f t="shared" si="119"/>
        <v>958.49459802343836</v>
      </c>
      <c r="L264" s="429">
        <f t="shared" si="119"/>
        <v>961.77038406729287</v>
      </c>
      <c r="M264" s="429">
        <f t="shared" si="119"/>
        <v>956.45951864421909</v>
      </c>
    </row>
    <row r="265" spans="1:14" ht="13.15">
      <c r="B265" s="323" t="str">
        <f t="shared" si="115"/>
        <v>30-34</v>
      </c>
      <c r="C265" s="429">
        <f t="shared" si="117"/>
        <v>1087.8602068870107</v>
      </c>
      <c r="D265" s="429">
        <f t="shared" ref="D265:M265" si="120">D95-D231</f>
        <v>1085.3004055161155</v>
      </c>
      <c r="E265" s="429">
        <f t="shared" si="120"/>
        <v>1079.1700258096312</v>
      </c>
      <c r="F265" s="429">
        <f t="shared" si="120"/>
        <v>1073.5060965931132</v>
      </c>
      <c r="G265" s="429">
        <f t="shared" si="120"/>
        <v>1075.7172451590391</v>
      </c>
      <c r="H265" s="429">
        <f t="shared" si="120"/>
        <v>1081.3064114636977</v>
      </c>
      <c r="I265" s="429">
        <f t="shared" si="120"/>
        <v>1083.4924814298527</v>
      </c>
      <c r="J265" s="429">
        <f t="shared" si="120"/>
        <v>1086.5525578141155</v>
      </c>
      <c r="K265" s="429">
        <f t="shared" si="120"/>
        <v>1090.7175547125607</v>
      </c>
      <c r="L265" s="429">
        <f t="shared" si="120"/>
        <v>1093.3741182957492</v>
      </c>
      <c r="M265" s="429">
        <f t="shared" si="120"/>
        <v>1090.8802070875836</v>
      </c>
    </row>
    <row r="266" spans="1:14" ht="13.15">
      <c r="B266" s="323" t="str">
        <f t="shared" si="115"/>
        <v>35-39</v>
      </c>
      <c r="C266" s="429">
        <f t="shared" si="117"/>
        <v>1046.3073310981538</v>
      </c>
      <c r="D266" s="429">
        <f t="shared" ref="D266:M266" si="121">D96-D232</f>
        <v>1042.8977543934006</v>
      </c>
      <c r="E266" s="429">
        <f t="shared" si="121"/>
        <v>1039.6108557069117</v>
      </c>
      <c r="F266" s="429">
        <f t="shared" si="121"/>
        <v>1035.2957248043338</v>
      </c>
      <c r="G266" s="429">
        <f t="shared" si="121"/>
        <v>1034.4839455133088</v>
      </c>
      <c r="H266" s="429">
        <f t="shared" si="121"/>
        <v>1034.6002245826653</v>
      </c>
      <c r="I266" s="429">
        <f t="shared" si="121"/>
        <v>1032.0056959908477</v>
      </c>
      <c r="J266" s="429">
        <f t="shared" si="121"/>
        <v>1030.40461794978</v>
      </c>
      <c r="K266" s="429">
        <f t="shared" si="121"/>
        <v>1030.1892876120737</v>
      </c>
      <c r="L266" s="429">
        <f t="shared" si="121"/>
        <v>1029.6617127190746</v>
      </c>
      <c r="M266" s="429">
        <f t="shared" si="121"/>
        <v>1026.3705466878819</v>
      </c>
    </row>
    <row r="267" spans="1:14" ht="13.15">
      <c r="B267" s="323" t="str">
        <f t="shared" si="115"/>
        <v>40-44</v>
      </c>
      <c r="C267" s="429">
        <f t="shared" si="117"/>
        <v>910.08427829045434</v>
      </c>
      <c r="D267" s="429">
        <f t="shared" ref="D267:M267" si="122">D97-D233</f>
        <v>923.93669505174489</v>
      </c>
      <c r="E267" s="429">
        <f t="shared" si="122"/>
        <v>933.05228092390951</v>
      </c>
      <c r="F267" s="429">
        <f t="shared" si="122"/>
        <v>938.36908665761143</v>
      </c>
      <c r="G267" s="429">
        <f t="shared" si="122"/>
        <v>944.11613653391862</v>
      </c>
      <c r="H267" s="429">
        <f t="shared" si="122"/>
        <v>948.37835606879003</v>
      </c>
      <c r="I267" s="429">
        <f t="shared" si="122"/>
        <v>948.51731397161268</v>
      </c>
      <c r="J267" s="429">
        <f t="shared" si="122"/>
        <v>948.04719158701289</v>
      </c>
      <c r="K267" s="429">
        <f t="shared" si="122"/>
        <v>947.72858785146843</v>
      </c>
      <c r="L267" s="429">
        <f t="shared" si="122"/>
        <v>946.5534600706826</v>
      </c>
      <c r="M267" s="429">
        <f t="shared" si="122"/>
        <v>942.87363935899145</v>
      </c>
    </row>
    <row r="268" spans="1:14" ht="13.15">
      <c r="B268" s="323" t="str">
        <f t="shared" si="115"/>
        <v>45-49</v>
      </c>
      <c r="C268" s="429">
        <f t="shared" si="117"/>
        <v>833.35898152031518</v>
      </c>
      <c r="D268" s="429">
        <f t="shared" ref="D268:M268" si="123">D98-D234</f>
        <v>831.15644240149095</v>
      </c>
      <c r="E268" s="429">
        <f t="shared" si="123"/>
        <v>831.77357949725479</v>
      </c>
      <c r="F268" s="429">
        <f t="shared" si="123"/>
        <v>833.24273495833097</v>
      </c>
      <c r="G268" s="429">
        <f t="shared" si="123"/>
        <v>837.59786327657446</v>
      </c>
      <c r="H268" s="429">
        <f t="shared" si="123"/>
        <v>841.99211702691082</v>
      </c>
      <c r="I268" s="429">
        <f t="shared" si="123"/>
        <v>843.3406376609787</v>
      </c>
      <c r="J268" s="429">
        <f t="shared" si="123"/>
        <v>844.25128086637221</v>
      </c>
      <c r="K268" s="429">
        <f t="shared" si="123"/>
        <v>845.09627763600406</v>
      </c>
      <c r="L268" s="429">
        <f t="shared" si="123"/>
        <v>844.85879401144007</v>
      </c>
      <c r="M268" s="429">
        <f t="shared" si="123"/>
        <v>842.09054803504989</v>
      </c>
    </row>
    <row r="269" spans="1:14" ht="13.15">
      <c r="B269" s="323" t="str">
        <f t="shared" si="115"/>
        <v>50-54</v>
      </c>
      <c r="C269" s="429">
        <f t="shared" si="117"/>
        <v>561.0257470926116</v>
      </c>
      <c r="D269" s="429">
        <f t="shared" ref="D269:M269" si="124">D99-D235</f>
        <v>588.2531805122585</v>
      </c>
      <c r="E269" s="429">
        <f t="shared" si="124"/>
        <v>606.76438946646294</v>
      </c>
      <c r="F269" s="429">
        <f t="shared" si="124"/>
        <v>619.39538277904001</v>
      </c>
      <c r="G269" s="429">
        <f t="shared" si="124"/>
        <v>630.24616759669834</v>
      </c>
      <c r="H269" s="429">
        <f t="shared" si="124"/>
        <v>638.78213441031016</v>
      </c>
      <c r="I269" s="429">
        <f t="shared" si="124"/>
        <v>643.62192481782347</v>
      </c>
      <c r="J269" s="429">
        <f t="shared" si="124"/>
        <v>647.18947163765324</v>
      </c>
      <c r="K269" s="429">
        <f t="shared" si="124"/>
        <v>650.05443153136343</v>
      </c>
      <c r="L269" s="429">
        <f t="shared" si="124"/>
        <v>651.62780242208964</v>
      </c>
      <c r="M269" s="429">
        <f t="shared" si="124"/>
        <v>650.92355447785997</v>
      </c>
    </row>
    <row r="270" spans="1:14" ht="13.15">
      <c r="B270" s="323" t="str">
        <f t="shared" si="115"/>
        <v>55-59</v>
      </c>
      <c r="C270" s="429">
        <f t="shared" si="117"/>
        <v>300.88238722604285</v>
      </c>
      <c r="D270" s="429">
        <f t="shared" ref="D270:M270" si="125">D100-D236</f>
        <v>294.5804119076181</v>
      </c>
      <c r="E270" s="429">
        <f t="shared" si="125"/>
        <v>294.81165446111117</v>
      </c>
      <c r="F270" s="429">
        <f t="shared" si="125"/>
        <v>297.5443309157605</v>
      </c>
      <c r="G270" s="429">
        <f t="shared" si="125"/>
        <v>302.07773181724428</v>
      </c>
      <c r="H270" s="429">
        <f t="shared" si="125"/>
        <v>306.56584200146676</v>
      </c>
      <c r="I270" s="429">
        <f t="shared" si="125"/>
        <v>309.52626258309249</v>
      </c>
      <c r="J270" s="429">
        <f t="shared" si="125"/>
        <v>312.02310851914183</v>
      </c>
      <c r="K270" s="429">
        <f t="shared" si="125"/>
        <v>314.1927638653616</v>
      </c>
      <c r="L270" s="429">
        <f t="shared" si="125"/>
        <v>315.62208948942657</v>
      </c>
      <c r="M270" s="429">
        <f t="shared" si="125"/>
        <v>315.75282088655365</v>
      </c>
    </row>
    <row r="271" spans="1:14" ht="13.15">
      <c r="B271" s="323" t="str">
        <f t="shared" si="115"/>
        <v>60-64</v>
      </c>
      <c r="C271" s="429">
        <f t="shared" si="117"/>
        <v>105.74927250288383</v>
      </c>
      <c r="D271" s="429">
        <f t="shared" ref="D271:M271" si="126">D101-D237</f>
        <v>108.60358646830917</v>
      </c>
      <c r="E271" s="429">
        <f t="shared" si="126"/>
        <v>109.2877446648173</v>
      </c>
      <c r="F271" s="429">
        <f t="shared" si="126"/>
        <v>109.61327106897799</v>
      </c>
      <c r="G271" s="429">
        <f t="shared" si="126"/>
        <v>110.58685697645333</v>
      </c>
      <c r="H271" s="429">
        <f t="shared" si="126"/>
        <v>111.75036535253764</v>
      </c>
      <c r="I271" s="429">
        <f t="shared" si="126"/>
        <v>112.48567806279081</v>
      </c>
      <c r="J271" s="429">
        <f t="shared" si="126"/>
        <v>113.25620048174231</v>
      </c>
      <c r="K271" s="429">
        <f t="shared" si="126"/>
        <v>114.05091678078438</v>
      </c>
      <c r="L271" s="429">
        <f t="shared" si="126"/>
        <v>114.61671512517648</v>
      </c>
      <c r="M271" s="429">
        <f t="shared" si="126"/>
        <v>114.66420729062679</v>
      </c>
    </row>
    <row r="272" spans="1:14" ht="13.15">
      <c r="B272" s="323" t="str">
        <f t="shared" si="115"/>
        <v>65 plus</v>
      </c>
      <c r="C272" s="429">
        <f t="shared" si="117"/>
        <v>25.828941534352836</v>
      </c>
      <c r="D272" s="429">
        <f t="shared" ref="D272:M272" si="127">D102-D238</f>
        <v>35.743756032597531</v>
      </c>
      <c r="E272" s="429">
        <f t="shared" si="127"/>
        <v>42.612497992427251</v>
      </c>
      <c r="F272" s="429">
        <f t="shared" si="127"/>
        <v>47.169952252089779</v>
      </c>
      <c r="G272" s="429">
        <f t="shared" si="127"/>
        <v>50.376656427423313</v>
      </c>
      <c r="H272" s="429">
        <f t="shared" si="127"/>
        <v>52.620584800609087</v>
      </c>
      <c r="I272" s="429">
        <f t="shared" si="127"/>
        <v>54.043235944150155</v>
      </c>
      <c r="J272" s="429">
        <f t="shared" si="127"/>
        <v>55.064465241880519</v>
      </c>
      <c r="K272" s="429">
        <f t="shared" si="127"/>
        <v>55.855115096268378</v>
      </c>
      <c r="L272" s="429">
        <f t="shared" si="127"/>
        <v>56.416281495798962</v>
      </c>
      <c r="M272" s="429">
        <f t="shared" si="127"/>
        <v>56.674621654240084</v>
      </c>
    </row>
    <row r="273" spans="1:13" ht="13.15">
      <c r="B273" s="323" t="str">
        <f t="shared" si="115"/>
        <v>Total</v>
      </c>
      <c r="C273" s="429">
        <f>SUM(C263:C272)</f>
        <v>6003.1864895074887</v>
      </c>
      <c r="D273" s="429">
        <f t="shared" ref="D273:M273" si="128">SUM(D263:D272)</f>
        <v>6103.9018549014672</v>
      </c>
      <c r="E273" s="429">
        <f t="shared" si="128"/>
        <v>6186.2420590204692</v>
      </c>
      <c r="F273" s="429">
        <f t="shared" si="128"/>
        <v>6248.7499605825042</v>
      </c>
      <c r="G273" s="429">
        <f t="shared" si="128"/>
        <v>6330.6898818519931</v>
      </c>
      <c r="H273" s="429">
        <f t="shared" si="128"/>
        <v>6403.1356173473032</v>
      </c>
      <c r="I273" s="429">
        <f t="shared" si="128"/>
        <v>6432.025948168437</v>
      </c>
      <c r="J273" s="429">
        <f t="shared" si="128"/>
        <v>6455.1134428506366</v>
      </c>
      <c r="K273" s="429">
        <f t="shared" si="128"/>
        <v>6477.9562284043222</v>
      </c>
      <c r="L273" s="429">
        <f t="shared" si="128"/>
        <v>6487.249716075079</v>
      </c>
      <c r="M273" s="429">
        <f t="shared" si="128"/>
        <v>6464.5514005482401</v>
      </c>
    </row>
    <row r="274" spans="1:13">
      <c r="A274" s="1080">
        <f>SUM(C274:M274)</f>
        <v>0</v>
      </c>
      <c r="B274" s="1080"/>
      <c r="C274" s="1080">
        <f t="shared" ref="C274:M274" si="129">SUM(C263:C272)-C273</f>
        <v>0</v>
      </c>
      <c r="D274" s="1080">
        <f t="shared" si="129"/>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196</v>
      </c>
      <c r="C279" s="429">
        <f>C223+C239</f>
        <v>1387.8452078965374</v>
      </c>
      <c r="D279" s="429">
        <f t="shared" ref="D279:M279" si="131">D223+D239</f>
        <v>1432.4533097714072</v>
      </c>
      <c r="E279" s="429">
        <f t="shared" si="131"/>
        <v>1455.5289019356335</v>
      </c>
      <c r="F279" s="429">
        <f t="shared" si="131"/>
        <v>1489.4569814825149</v>
      </c>
      <c r="G279" s="429">
        <f t="shared" si="131"/>
        <v>1503.6532916107064</v>
      </c>
      <c r="H279" s="429">
        <f t="shared" si="131"/>
        <v>1516.2734484723728</v>
      </c>
      <c r="I279" s="429">
        <f t="shared" si="131"/>
        <v>1518.5488359393821</v>
      </c>
      <c r="J279" s="429">
        <f t="shared" si="131"/>
        <v>1520.4019830896177</v>
      </c>
      <c r="K279" s="429">
        <f t="shared" si="131"/>
        <v>1523.0403974019496</v>
      </c>
      <c r="L279" s="429">
        <f t="shared" si="131"/>
        <v>1522.8268568678488</v>
      </c>
      <c r="M279" s="429">
        <f t="shared" si="131"/>
        <v>1514.9879670027049</v>
      </c>
    </row>
    <row r="280" spans="1:13" ht="13.15">
      <c r="B280" s="311" t="s">
        <v>197</v>
      </c>
      <c r="C280" s="429">
        <f>C155+C171</f>
        <v>295.32634031597047</v>
      </c>
      <c r="D280" s="429">
        <f t="shared" ref="D280:M280" si="132">D155+D171</f>
        <v>292.87499388104862</v>
      </c>
      <c r="E280" s="429">
        <f t="shared" si="132"/>
        <v>289.84285949484456</v>
      </c>
      <c r="F280" s="429">
        <f t="shared" si="132"/>
        <v>287.129609106114</v>
      </c>
      <c r="G280" s="429">
        <f t="shared" si="132"/>
        <v>285.64106431756238</v>
      </c>
      <c r="H280" s="429">
        <f t="shared" si="132"/>
        <v>284.84649967500485</v>
      </c>
      <c r="I280" s="429">
        <f t="shared" si="132"/>
        <v>283.47266988329585</v>
      </c>
      <c r="J280" s="429">
        <f t="shared" si="132"/>
        <v>282.54540090554241</v>
      </c>
      <c r="K280" s="429">
        <f t="shared" si="132"/>
        <v>282.07563468519197</v>
      </c>
      <c r="L280" s="429">
        <f t="shared" si="132"/>
        <v>281.50650506658474</v>
      </c>
      <c r="M280" s="429">
        <f t="shared" si="132"/>
        <v>280.15319493449908</v>
      </c>
    </row>
    <row r="281" spans="1:13" ht="13.15">
      <c r="B281" s="311" t="s">
        <v>509</v>
      </c>
      <c r="C281" s="429">
        <f>C189+C205</f>
        <v>4.73517456638446</v>
      </c>
      <c r="D281" s="429">
        <f t="shared" ref="D281:M281" si="133">D189+D205</f>
        <v>4.7707457169552914</v>
      </c>
      <c r="E281" s="429">
        <f t="shared" si="133"/>
        <v>4.7923493569954703</v>
      </c>
      <c r="F281" s="429">
        <f t="shared" si="133"/>
        <v>4.8072114056649671</v>
      </c>
      <c r="G281" s="429">
        <f t="shared" si="133"/>
        <v>4.8301767308746602</v>
      </c>
      <c r="H281" s="429">
        <f t="shared" si="133"/>
        <v>4.8533241577451651</v>
      </c>
      <c r="I281" s="429">
        <f t="shared" si="133"/>
        <v>4.8535560657191912</v>
      </c>
      <c r="J281" s="429">
        <f t="shared" si="133"/>
        <v>4.8540420322872526</v>
      </c>
      <c r="K281" s="429">
        <f t="shared" si="133"/>
        <v>4.8573907620930195</v>
      </c>
      <c r="L281" s="429">
        <f t="shared" si="133"/>
        <v>4.8543618174409051</v>
      </c>
      <c r="M281" s="429">
        <f t="shared" si="133"/>
        <v>4.8326045003481148</v>
      </c>
    </row>
    <row r="282" spans="1:13" ht="13.15">
      <c r="B282" s="311" t="s">
        <v>198</v>
      </c>
      <c r="C282" s="429">
        <f>C121+C137</f>
        <v>1087.7836930141823</v>
      </c>
      <c r="D282" s="429">
        <f t="shared" ref="D282:M282" si="134">D121+D137</f>
        <v>1134.8075701734033</v>
      </c>
      <c r="E282" s="429">
        <f t="shared" si="134"/>
        <v>1160.8936930837938</v>
      </c>
      <c r="F282" s="429">
        <f t="shared" si="134"/>
        <v>1197.520160970736</v>
      </c>
      <c r="G282" s="429">
        <f t="shared" si="134"/>
        <v>1213.1820505622695</v>
      </c>
      <c r="H282" s="429">
        <f t="shared" si="134"/>
        <v>1226.5736246396227</v>
      </c>
      <c r="I282" s="429">
        <f t="shared" si="134"/>
        <v>1230.2226099903671</v>
      </c>
      <c r="J282" s="429">
        <f t="shared" si="134"/>
        <v>1233.0025401517878</v>
      </c>
      <c r="K282" s="429">
        <f t="shared" si="134"/>
        <v>1236.1073719546648</v>
      </c>
      <c r="L282" s="429">
        <f t="shared" si="134"/>
        <v>1236.465989983823</v>
      </c>
      <c r="M282" s="429">
        <f t="shared" si="134"/>
        <v>1230.0021675678574</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5"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5"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5" ht="15">
      <c r="B291" s="325"/>
      <c r="H291" s="312"/>
    </row>
    <row r="292" spans="2:15" ht="15">
      <c r="B292" s="325" t="s">
        <v>263</v>
      </c>
      <c r="H292" s="312"/>
    </row>
    <row r="293" spans="2:15"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5" ht="13.15">
      <c r="B294" s="348" t="s">
        <v>267</v>
      </c>
      <c r="C294" s="429">
        <f>C36-C15+C279-C290</f>
        <v>1545.1631845054426</v>
      </c>
      <c r="D294" s="429">
        <f t="shared" ref="D294:M294" si="139">D36-D15+D279-D290</f>
        <v>1547.8989496957008</v>
      </c>
      <c r="E294" s="429">
        <f t="shared" si="139"/>
        <v>1540.9087788889231</v>
      </c>
      <c r="F294" s="429">
        <f t="shared" si="139"/>
        <v>1596.7774591854554</v>
      </c>
      <c r="G294" s="429">
        <f t="shared" si="139"/>
        <v>1601.8770815864175</v>
      </c>
      <c r="H294" s="429">
        <f t="shared" si="139"/>
        <v>1539.8389730456543</v>
      </c>
      <c r="I294" s="429">
        <f t="shared" si="139"/>
        <v>1537.7353511537294</v>
      </c>
      <c r="J294" s="429">
        <f t="shared" si="139"/>
        <v>1544.2542434483694</v>
      </c>
      <c r="K294" s="429">
        <f t="shared" si="139"/>
        <v>1525.3528293287686</v>
      </c>
      <c r="L294" s="429">
        <f t="shared" si="139"/>
        <v>1468.2947318391327</v>
      </c>
      <c r="M294" s="429">
        <f t="shared" si="139"/>
        <v>1492.7477044230027</v>
      </c>
    </row>
    <row r="295" spans="2:15" ht="12.75" customHeight="1">
      <c r="B295" s="1469" t="s">
        <v>264</v>
      </c>
      <c r="C295" s="1469"/>
      <c r="D295" s="1469"/>
      <c r="E295" s="1469"/>
      <c r="F295" s="1469"/>
      <c r="G295" s="1469"/>
      <c r="H295" s="1469"/>
      <c r="I295" s="1469"/>
      <c r="J295" s="1469"/>
      <c r="K295" s="1469"/>
      <c r="L295" s="1469"/>
      <c r="M295" s="1469"/>
    </row>
    <row r="296" spans="2:15" ht="13.15">
      <c r="B296" s="502" t="s">
        <v>3</v>
      </c>
      <c r="C296" s="503">
        <f>IF(C294&lt;0,0,C294)</f>
        <v>1545.1631845054426</v>
      </c>
      <c r="D296" s="503">
        <f t="shared" ref="D296:M296" si="140">IF(D294&lt;0,0,D294)</f>
        <v>1547.8989496957008</v>
      </c>
      <c r="E296" s="503">
        <f t="shared" si="140"/>
        <v>1540.9087788889231</v>
      </c>
      <c r="F296" s="503">
        <f t="shared" si="140"/>
        <v>1596.7774591854554</v>
      </c>
      <c r="G296" s="503">
        <f t="shared" si="140"/>
        <v>1601.8770815864175</v>
      </c>
      <c r="H296" s="503">
        <f t="shared" si="140"/>
        <v>1539.8389730456543</v>
      </c>
      <c r="I296" s="503">
        <f t="shared" si="140"/>
        <v>1537.7353511537294</v>
      </c>
      <c r="J296" s="503">
        <f t="shared" si="140"/>
        <v>1544.2542434483694</v>
      </c>
      <c r="K296" s="503">
        <f t="shared" si="140"/>
        <v>1525.3528293287686</v>
      </c>
      <c r="L296" s="503">
        <f t="shared" si="140"/>
        <v>1468.2947318391327</v>
      </c>
      <c r="M296" s="503">
        <f t="shared" si="140"/>
        <v>1492.7477044230027</v>
      </c>
    </row>
    <row r="297" spans="2:15" ht="15">
      <c r="B297" s="325"/>
      <c r="H297" s="312"/>
    </row>
    <row r="298" spans="2:15" ht="15">
      <c r="B298" s="325" t="s">
        <v>174</v>
      </c>
      <c r="H298" s="312"/>
    </row>
    <row r="299" spans="2:15" ht="15">
      <c r="B299" s="325"/>
      <c r="H299" s="312"/>
    </row>
    <row r="300" spans="2:15" ht="13.15">
      <c r="B300" s="326" t="s">
        <v>46</v>
      </c>
      <c r="H300" s="310"/>
    </row>
    <row r="301" spans="2:15">
      <c r="H301" s="310"/>
    </row>
    <row r="302" spans="2:15"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5" ht="13.15">
      <c r="B303" s="323" t="str">
        <f t="shared" si="141"/>
        <v>20-24</v>
      </c>
      <c r="C303" s="429">
        <f>C$296*Entrant_age_breakdowns!$K76*$G$31</f>
        <v>144.43015972652103</v>
      </c>
      <c r="D303" s="429">
        <f>D$296*Entrant_age_breakdowns!$K76*$G$31</f>
        <v>144.68587835052494</v>
      </c>
      <c r="E303" s="429">
        <f>E$296*Entrant_age_breakdowns!$K76*$G$31</f>
        <v>144.03249008949041</v>
      </c>
      <c r="F303" s="429">
        <f>F$296*Entrant_age_breakdowns!$K76*$G$31</f>
        <v>149.25467147450755</v>
      </c>
      <c r="G303" s="429">
        <f>G$296*Entrant_age_breakdowns!$K76*$G$31</f>
        <v>149.73134557941876</v>
      </c>
      <c r="H303" s="429">
        <f>H$296*Entrant_age_breakdowns!$K76*$G$31</f>
        <v>143.93249273622112</v>
      </c>
      <c r="I303" s="429">
        <f>I$296*Entrant_age_breakdowns!$K76*$G$31</f>
        <v>143.7358620832897</v>
      </c>
      <c r="J303" s="429">
        <f>J$296*Entrant_age_breakdowns!$K76*$G$31</f>
        <v>144.34519879594001</v>
      </c>
      <c r="K303" s="429">
        <f>K$296*Entrant_age_breakdowns!$K76*$G$31</f>
        <v>142.57843766175935</v>
      </c>
      <c r="L303" s="429">
        <f>L$296*Entrant_age_breakdowns!$K76*$G$31</f>
        <v>137.24507855978385</v>
      </c>
      <c r="M303" s="429">
        <f>M$296*Entrant_age_breakdowns!$K76*$G$31</f>
        <v>139.53075736153903</v>
      </c>
      <c r="N303" s="312"/>
      <c r="O303" s="312"/>
    </row>
    <row r="304" spans="2:15" ht="13.15">
      <c r="B304" s="323" t="str">
        <f t="shared" si="141"/>
        <v>25-29</v>
      </c>
      <c r="C304" s="429">
        <f>C$296*Entrant_age_breakdowns!$K77*$G$31</f>
        <v>156.81256926192563</v>
      </c>
      <c r="D304" s="429">
        <f>D$296*Entrant_age_breakdowns!$K77*$G$31</f>
        <v>157.09021137292314</v>
      </c>
      <c r="E304" s="429">
        <f>E$296*Entrant_age_breakdowns!$K77*$G$31</f>
        <v>156.3808062726836</v>
      </c>
      <c r="F304" s="429">
        <f>F$296*Entrant_age_breakdowns!$K77*$G$31</f>
        <v>162.05070016248428</v>
      </c>
      <c r="G304" s="429">
        <f>G$296*Entrant_age_breakdowns!$K77*$G$31</f>
        <v>162.56824089797396</v>
      </c>
      <c r="H304" s="429">
        <f>H$296*Entrant_age_breakdowns!$K77*$G$31</f>
        <v>156.27223586110722</v>
      </c>
      <c r="I304" s="429">
        <f>I$296*Entrant_age_breakdowns!$K77*$G$31</f>
        <v>156.05874750147231</v>
      </c>
      <c r="J304" s="429">
        <f>J$296*Entrant_age_breakdowns!$K77*$G$31</f>
        <v>156.72032438844133</v>
      </c>
      <c r="K304" s="429">
        <f>K$296*Entrant_age_breakdowns!$K77*$G$31</f>
        <v>154.80209378309144</v>
      </c>
      <c r="L304" s="429">
        <f>L$296*Entrant_age_breakdowns!$K77*$G$31</f>
        <v>149.01149059355777</v>
      </c>
      <c r="M304" s="429">
        <f>M$296*Entrant_age_breakdowns!$K77*$G$31</f>
        <v>151.4931271581743</v>
      </c>
      <c r="N304" s="312"/>
      <c r="O304" s="312"/>
    </row>
    <row r="305" spans="1:15" ht="13.15">
      <c r="B305" s="323" t="str">
        <f t="shared" si="141"/>
        <v>30-34</v>
      </c>
      <c r="C305" s="429">
        <f>C$296*Entrant_age_breakdowns!$K78*$G$31</f>
        <v>80.640841476891751</v>
      </c>
      <c r="D305" s="429">
        <f>D$296*Entrant_age_breakdowns!$K78*$G$31</f>
        <v>80.783618893049407</v>
      </c>
      <c r="E305" s="429">
        <f>E$296*Entrant_age_breakdowns!$K78*$G$31</f>
        <v>80.418807420980727</v>
      </c>
      <c r="F305" s="429">
        <f>F$296*Entrant_age_breakdowns!$K78*$G$31</f>
        <v>83.334549548733932</v>
      </c>
      <c r="G305" s="429">
        <f>G$296*Entrant_age_breakdowns!$K78*$G$31</f>
        <v>83.600694798473114</v>
      </c>
      <c r="H305" s="429">
        <f>H$296*Entrant_age_breakdowns!$K78*$G$31</f>
        <v>80.362975102243652</v>
      </c>
      <c r="I305" s="429">
        <f>I$296*Entrant_age_breakdowns!$K78*$G$31</f>
        <v>80.253188743614928</v>
      </c>
      <c r="J305" s="429">
        <f>J$296*Entrant_age_breakdowns!$K78*$G$31</f>
        <v>80.593404563800448</v>
      </c>
      <c r="K305" s="429">
        <f>K$296*Entrant_age_breakdowns!$K78*$G$31</f>
        <v>79.606954747371731</v>
      </c>
      <c r="L305" s="429">
        <f>L$296*Entrant_age_breakdowns!$K78*$G$31</f>
        <v>76.629137879370532</v>
      </c>
      <c r="M305" s="429">
        <f>M$296*Entrant_age_breakdowns!$K78*$G$31</f>
        <v>77.905319130353263</v>
      </c>
      <c r="N305" s="312"/>
      <c r="O305" s="312"/>
    </row>
    <row r="306" spans="1:15" ht="13.15">
      <c r="B306" s="323" t="str">
        <f t="shared" si="141"/>
        <v>35-39</v>
      </c>
      <c r="C306" s="429">
        <f>C$296*Entrant_age_breakdowns!$K79*$G$31</f>
        <v>61.137427968770361</v>
      </c>
      <c r="D306" s="429">
        <f>D$296*Entrant_age_breakdowns!$K79*$G$31</f>
        <v>61.245673912587883</v>
      </c>
      <c r="E306" s="429">
        <f>E$296*Entrant_age_breakdowns!$K79*$G$31</f>
        <v>60.969094022208502</v>
      </c>
      <c r="F306" s="429">
        <f>F$296*Entrant_age_breakdowns!$K79*$G$31</f>
        <v>63.179648513534111</v>
      </c>
      <c r="G306" s="429">
        <f>G$296*Entrant_age_breakdowns!$K79*$G$31</f>
        <v>63.381425128673015</v>
      </c>
      <c r="H306" s="429">
        <f>H$296*Entrant_age_breakdowns!$K79*$G$31</f>
        <v>60.926765044700296</v>
      </c>
      <c r="I306" s="429">
        <f>I$296*Entrant_age_breakdowns!$K79*$G$31</f>
        <v>60.843531096868283</v>
      </c>
      <c r="J306" s="429">
        <f>J$296*Entrant_age_breakdowns!$K79*$G$31</f>
        <v>61.101463923702546</v>
      </c>
      <c r="K306" s="429">
        <f>K$296*Entrant_age_breakdowns!$K79*$G$31</f>
        <v>60.35359220644127</v>
      </c>
      <c r="L306" s="429">
        <f>L$296*Entrant_age_breakdowns!$K79*$G$31</f>
        <v>58.095976078715445</v>
      </c>
      <c r="M306" s="429">
        <f>M$296*Entrant_age_breakdowns!$K79*$G$31</f>
        <v>59.063506152535545</v>
      </c>
      <c r="N306" s="312"/>
      <c r="O306" s="312"/>
    </row>
    <row r="307" spans="1:15" ht="13.15">
      <c r="B307" s="323" t="str">
        <f t="shared" si="141"/>
        <v>40-44</v>
      </c>
      <c r="C307" s="429">
        <f>C$296*Entrant_age_breakdowns!$K80*$G$31</f>
        <v>49.895228341060502</v>
      </c>
      <c r="D307" s="429">
        <f>D$296*Entrant_age_breakdowns!$K80*$G$31</f>
        <v>49.983569579205614</v>
      </c>
      <c r="E307" s="429">
        <f>E$296*Entrant_age_breakdowns!$K80*$G$31</f>
        <v>49.757848327207995</v>
      </c>
      <c r="F307" s="429">
        <f>F$296*Entrant_age_breakdowns!$K80*$G$31</f>
        <v>51.561917042061182</v>
      </c>
      <c r="G307" s="429">
        <f>G$296*Entrant_age_breakdowns!$K80*$G$31</f>
        <v>51.726590150183824</v>
      </c>
      <c r="H307" s="429">
        <f>H$296*Entrant_age_breakdowns!$K80*$G$31</f>
        <v>49.723302974739234</v>
      </c>
      <c r="I307" s="429">
        <f>I$296*Entrant_age_breakdowns!$K80*$G$31</f>
        <v>49.655374424736635</v>
      </c>
      <c r="J307" s="429">
        <f>J$296*Entrant_age_breakdowns!$K80*$G$31</f>
        <v>49.865877511293121</v>
      </c>
      <c r="K307" s="429">
        <f>K$296*Entrant_age_breakdowns!$K80*$G$31</f>
        <v>49.255527495887939</v>
      </c>
      <c r="L307" s="429">
        <f>L$296*Entrant_age_breakdowns!$K80*$G$31</f>
        <v>47.413051030295023</v>
      </c>
      <c r="M307" s="429">
        <f>M$296*Entrant_age_breakdowns!$K80*$G$31</f>
        <v>48.202667727692841</v>
      </c>
      <c r="N307" s="312"/>
      <c r="O307" s="312"/>
    </row>
    <row r="308" spans="1:15" ht="13.15">
      <c r="B308" s="323" t="str">
        <f t="shared" si="141"/>
        <v>45-49</v>
      </c>
      <c r="C308" s="429">
        <f>C$296*Entrant_age_breakdowns!$K81*$G$31</f>
        <v>44.632454828536417</v>
      </c>
      <c r="D308" s="429">
        <f>D$296*Entrant_age_breakdowns!$K81*$G$31</f>
        <v>44.711478143031684</v>
      </c>
      <c r="E308" s="429">
        <f>E$296*Entrant_age_breakdowns!$K81*$G$31</f>
        <v>44.509565176229337</v>
      </c>
      <c r="F308" s="429">
        <f>F$296*Entrant_age_breakdowns!$K81*$G$31</f>
        <v>46.123347056790401</v>
      </c>
      <c r="G308" s="429">
        <f>G$296*Entrant_age_breakdowns!$K81*$G$31</f>
        <v>46.270651023605005</v>
      </c>
      <c r="H308" s="429">
        <f>H$296*Entrant_age_breakdowns!$K81*$G$31</f>
        <v>44.478663546256655</v>
      </c>
      <c r="I308" s="429">
        <f>I$296*Entrant_age_breakdowns!$K81*$G$31</f>
        <v>44.417899861223795</v>
      </c>
      <c r="J308" s="429">
        <f>J$296*Entrant_age_breakdowns!$K81*$G$31</f>
        <v>44.606199821247586</v>
      </c>
      <c r="K308" s="429">
        <f>K$296*Entrant_age_breakdowns!$K81*$G$31</f>
        <v>44.060227382641656</v>
      </c>
      <c r="L308" s="429">
        <f>L$296*Entrant_age_breakdowns!$K81*$G$31</f>
        <v>42.412088866046403</v>
      </c>
      <c r="M308" s="429">
        <f>M$296*Entrant_age_breakdowns!$K81*$G$31</f>
        <v>43.118419566400448</v>
      </c>
      <c r="N308" s="312"/>
      <c r="O308" s="312"/>
    </row>
    <row r="309" spans="1:15" ht="13.15">
      <c r="B309" s="323" t="str">
        <f t="shared" si="141"/>
        <v>50-54</v>
      </c>
      <c r="C309" s="429">
        <f>C$296*Entrant_age_breakdowns!$K82*$G$31</f>
        <v>32.363689477050649</v>
      </c>
      <c r="D309" s="429">
        <f>D$296*Entrant_age_breakdowns!$K82*$G$31</f>
        <v>32.420990515534804</v>
      </c>
      <c r="E309" s="429">
        <f>E$296*Entrant_age_breakdowns!$K82*$G$31</f>
        <v>32.274580272493374</v>
      </c>
      <c r="F309" s="429">
        <f>F$296*Entrant_age_breakdowns!$K82*$G$31</f>
        <v>33.444758696844275</v>
      </c>
      <c r="G309" s="429">
        <f>G$296*Entrant_age_breakdowns!$K82*$G$31</f>
        <v>33.551571101831634</v>
      </c>
      <c r="H309" s="429">
        <f>H$296*Entrant_age_breakdowns!$K82*$G$31</f>
        <v>32.252173018386188</v>
      </c>
      <c r="I309" s="429">
        <f>I$296*Entrant_age_breakdowns!$K82*$G$31</f>
        <v>32.208112322163245</v>
      </c>
      <c r="J309" s="429">
        <f>J$296*Entrant_age_breakdowns!$K82*$G$31</f>
        <v>32.344651561561179</v>
      </c>
      <c r="K309" s="429">
        <f>K$296*Entrant_age_breakdowns!$K82*$G$31</f>
        <v>31.94875842653305</v>
      </c>
      <c r="L309" s="429">
        <f>L$296*Entrant_age_breakdowns!$K82*$G$31</f>
        <v>30.753667469265068</v>
      </c>
      <c r="M309" s="429">
        <f>M$296*Entrant_age_breakdowns!$K82*$G$31</f>
        <v>31.265838882246602</v>
      </c>
      <c r="N309" s="312"/>
      <c r="O309" s="312"/>
    </row>
    <row r="310" spans="1:15" ht="13.15">
      <c r="B310" s="323" t="str">
        <f t="shared" si="141"/>
        <v>55-59</v>
      </c>
      <c r="C310" s="429">
        <f>C$296*Entrant_age_breakdowns!$K83*$G$31</f>
        <v>19.696280910100775</v>
      </c>
      <c r="D310" s="429">
        <f>D$296*Entrant_age_breakdowns!$K83*$G$31</f>
        <v>19.731153860887943</v>
      </c>
      <c r="E310" s="429">
        <f>E$296*Entrant_age_breakdowns!$K83*$G$31</f>
        <v>19.642049765475555</v>
      </c>
      <c r="F310" s="429">
        <f>F$296*Entrant_age_breakdowns!$K83*$G$31</f>
        <v>20.354210935397113</v>
      </c>
      <c r="G310" s="429">
        <f>G$296*Entrant_age_breakdowns!$K83*$G$31</f>
        <v>20.419216105305388</v>
      </c>
      <c r="H310" s="429">
        <f>H$296*Entrant_age_breakdowns!$K83*$G$31</f>
        <v>19.628412890989036</v>
      </c>
      <c r="I310" s="429">
        <f>I$296*Entrant_age_breakdowns!$K83*$G$31</f>
        <v>19.601597905926312</v>
      </c>
      <c r="J310" s="429">
        <f>J$296*Entrant_age_breakdowns!$K83*$G$31</f>
        <v>19.684694587976121</v>
      </c>
      <c r="K310" s="429">
        <f>K$296*Entrant_age_breakdowns!$K83*$G$31</f>
        <v>19.443757212667791</v>
      </c>
      <c r="L310" s="429">
        <f>L$296*Entrant_age_breakdowns!$K83*$G$31</f>
        <v>18.716434475741796</v>
      </c>
      <c r="M310" s="429">
        <f>M$296*Entrant_age_breakdowns!$K83*$G$31</f>
        <v>19.028137875051723</v>
      </c>
      <c r="N310" s="312"/>
      <c r="O310" s="312"/>
    </row>
    <row r="311" spans="1:15" ht="13.15">
      <c r="B311" s="323" t="str">
        <f t="shared" si="141"/>
        <v>60-64</v>
      </c>
      <c r="C311" s="429">
        <f>C$296*Entrant_age_breakdowns!$K84*$G$31</f>
        <v>9.4946641155455236</v>
      </c>
      <c r="D311" s="429">
        <f>D$296*Entrant_age_breakdowns!$K84*$G$31</f>
        <v>9.5114747487789444</v>
      </c>
      <c r="E311" s="429">
        <f>E$296*Entrant_age_breakdowns!$K84*$G$31</f>
        <v>9.4685217943038555</v>
      </c>
      <c r="F311" s="429">
        <f>F$296*Entrant_age_breakdowns!$K84*$G$31</f>
        <v>9.8118216860652243</v>
      </c>
      <c r="G311" s="429">
        <f>G$296*Entrant_age_breakdowns!$K84*$G$31</f>
        <v>9.8431576655260233</v>
      </c>
      <c r="H311" s="429">
        <f>H$296*Entrant_age_breakdowns!$K84*$G$31</f>
        <v>9.4619480891751397</v>
      </c>
      <c r="I311" s="429">
        <f>I$296*Entrant_age_breakdowns!$K84*$G$31</f>
        <v>9.449021827735427</v>
      </c>
      <c r="J311" s="429">
        <f>J$296*Entrant_age_breakdowns!$K84*$G$31</f>
        <v>9.4890788866685494</v>
      </c>
      <c r="K311" s="429">
        <f>K$296*Entrant_age_breakdowns!$K84*$G$31</f>
        <v>9.3729341453402224</v>
      </c>
      <c r="L311" s="429">
        <f>L$296*Entrant_age_breakdowns!$K84*$G$31</f>
        <v>9.0223255648558638</v>
      </c>
      <c r="M311" s="429">
        <f>M$296*Entrant_age_breakdowns!$K84*$G$31</f>
        <v>9.1725833263911287</v>
      </c>
      <c r="N311" s="312"/>
      <c r="O311" s="312"/>
    </row>
    <row r="312" spans="1:15" ht="13.15">
      <c r="B312" s="323" t="str">
        <f t="shared" si="141"/>
        <v>65 plus</v>
      </c>
      <c r="C312" s="429">
        <f>C$296*Entrant_age_breakdowns!$K85*$G$31</f>
        <v>2.9387275984100496</v>
      </c>
      <c r="D312" s="429">
        <f>D$296*Entrant_age_breakdowns!$K85*$G$31</f>
        <v>2.9439307178915395</v>
      </c>
      <c r="E312" s="429">
        <f>E$296*Entrant_age_breakdowns!$K85*$G$31</f>
        <v>2.930636194650583</v>
      </c>
      <c r="F312" s="429">
        <f>F$296*Entrant_age_breakdowns!$K85*$G$31</f>
        <v>3.0368921773976201</v>
      </c>
      <c r="G312" s="429">
        <f>G$296*Entrant_age_breakdowns!$K85*$G$31</f>
        <v>3.0465910889698464</v>
      </c>
      <c r="H312" s="429">
        <f>H$296*Entrant_age_breakdowns!$K85*$G$31</f>
        <v>2.928601543561248</v>
      </c>
      <c r="I312" s="429">
        <f>I$296*Entrant_age_breakdowns!$K85*$G$31</f>
        <v>2.9246006899475905</v>
      </c>
      <c r="J312" s="429">
        <f>J$296*Entrant_age_breakdowns!$K85*$G$31</f>
        <v>2.9369988941563276</v>
      </c>
      <c r="K312" s="429">
        <f>K$296*Entrant_age_breakdowns!$K85*$G$31</f>
        <v>2.9010505180370592</v>
      </c>
      <c r="L312" s="429">
        <f>L$296*Entrant_age_breakdowns!$K85*$G$31</f>
        <v>2.7925323967881166</v>
      </c>
      <c r="M312" s="429">
        <f>M$296*Entrant_age_breakdowns!$K85*$G$31</f>
        <v>2.8390392163370066</v>
      </c>
      <c r="N312" s="312"/>
      <c r="O312" s="312"/>
    </row>
    <row r="313" spans="1:15" ht="13.15">
      <c r="B313" s="323" t="str">
        <f t="shared" si="141"/>
        <v>Total</v>
      </c>
      <c r="C313" s="429">
        <f t="shared" ref="C313:M313" si="143">SUM(C303:C312)</f>
        <v>602.04204370481273</v>
      </c>
      <c r="D313" s="429">
        <f t="shared" si="143"/>
        <v>603.10798009441589</v>
      </c>
      <c r="E313" s="429">
        <f t="shared" si="143"/>
        <v>600.38439933572397</v>
      </c>
      <c r="F313" s="429">
        <f t="shared" si="143"/>
        <v>622.15251729381555</v>
      </c>
      <c r="G313" s="429">
        <f t="shared" si="143"/>
        <v>624.13948353996068</v>
      </c>
      <c r="H313" s="429">
        <f t="shared" si="143"/>
        <v>599.96757080737973</v>
      </c>
      <c r="I313" s="429">
        <f t="shared" si="143"/>
        <v>599.1479364569783</v>
      </c>
      <c r="J313" s="429">
        <f t="shared" si="143"/>
        <v>601.6878929347871</v>
      </c>
      <c r="K313" s="429">
        <f t="shared" si="143"/>
        <v>594.32333357977154</v>
      </c>
      <c r="L313" s="429">
        <f t="shared" si="143"/>
        <v>572.09178291442004</v>
      </c>
      <c r="M313" s="429">
        <f t="shared" si="143"/>
        <v>581.61939639672187</v>
      </c>
      <c r="N313" s="312"/>
      <c r="O313" s="312"/>
    </row>
    <row r="314" spans="1:15">
      <c r="A314" s="1080">
        <f>SUM(C314:M314)</f>
        <v>0</v>
      </c>
      <c r="B314" s="1080"/>
      <c r="C314" s="1080">
        <f t="shared" ref="C314:M314" si="144">SUM(C303:C312)-C313</f>
        <v>0</v>
      </c>
      <c r="D314" s="1080">
        <f t="shared" si="144"/>
        <v>0</v>
      </c>
      <c r="E314" s="1080">
        <f t="shared" si="144"/>
        <v>0</v>
      </c>
      <c r="F314" s="1080">
        <f t="shared" si="144"/>
        <v>0</v>
      </c>
      <c r="G314" s="1080">
        <f t="shared" si="144"/>
        <v>0</v>
      </c>
      <c r="H314" s="1080">
        <f t="shared" si="144"/>
        <v>0</v>
      </c>
      <c r="I314" s="1080">
        <f t="shared" si="144"/>
        <v>0</v>
      </c>
      <c r="J314" s="1080">
        <f t="shared" si="144"/>
        <v>0</v>
      </c>
      <c r="K314" s="1080">
        <f t="shared" si="144"/>
        <v>0</v>
      </c>
      <c r="L314" s="1080">
        <f t="shared" si="144"/>
        <v>0</v>
      </c>
      <c r="M314" s="1080">
        <f t="shared" si="144"/>
        <v>0</v>
      </c>
    </row>
    <row r="316" spans="1:15" ht="13.15">
      <c r="B316" s="326" t="s">
        <v>47</v>
      </c>
      <c r="H316" s="310"/>
    </row>
    <row r="317" spans="1:15">
      <c r="H317" s="310"/>
    </row>
    <row r="318" spans="1:15" ht="13.15">
      <c r="B318" s="323" t="str">
        <f t="shared" ref="B318:B329" si="145">B302</f>
        <v>Age group</v>
      </c>
      <c r="C318" s="323" t="str">
        <f>C293</f>
        <v>2019/20</v>
      </c>
      <c r="D318" s="323" t="str">
        <f t="shared" ref="D318:M318" si="146">D302</f>
        <v>2020/21</v>
      </c>
      <c r="E318" s="323" t="str">
        <f t="shared" si="146"/>
        <v>2021/22</v>
      </c>
      <c r="F318" s="323" t="str">
        <f t="shared" si="146"/>
        <v>2022/23</v>
      </c>
      <c r="G318" s="323" t="str">
        <f t="shared" si="146"/>
        <v>2023/24</v>
      </c>
      <c r="H318" s="323" t="str">
        <f t="shared" si="146"/>
        <v>2024/25</v>
      </c>
      <c r="I318" s="323" t="str">
        <f t="shared" si="146"/>
        <v>2025/26</v>
      </c>
      <c r="J318" s="323" t="str">
        <f t="shared" si="146"/>
        <v>2026/27</v>
      </c>
      <c r="K318" s="323" t="str">
        <f t="shared" si="146"/>
        <v>2027/28</v>
      </c>
      <c r="L318" s="323" t="str">
        <f t="shared" si="146"/>
        <v>2028/29</v>
      </c>
      <c r="M318" s="323" t="str">
        <f t="shared" si="146"/>
        <v>2029/30</v>
      </c>
    </row>
    <row r="319" spans="1:15" ht="13.15">
      <c r="B319" s="323" t="str">
        <f t="shared" si="145"/>
        <v>20-24</v>
      </c>
      <c r="C319" s="429">
        <f>C$296*Entrant_age_breakdowns!$K76*$H$31</f>
        <v>226.25519003467039</v>
      </c>
      <c r="D319" s="429">
        <f>D$296*Entrant_age_breakdowns!$K76*$H$31</f>
        <v>226.65578272236783</v>
      </c>
      <c r="E319" s="429">
        <f>E$296*Entrant_age_breakdowns!$K76*$H$31</f>
        <v>225.63222583198763</v>
      </c>
      <c r="F319" s="429">
        <f>F$296*Entrant_age_breakdowns!$K76*$H$31</f>
        <v>233.81296622512872</v>
      </c>
      <c r="G319" s="429">
        <f>G$296*Entrant_age_breakdowns!$K76*$H$31</f>
        <v>234.55969385040802</v>
      </c>
      <c r="H319" s="429">
        <f>H$296*Entrant_age_breakdowns!$K76*$H$31</f>
        <v>225.47557627756115</v>
      </c>
      <c r="I319" s="429">
        <f>I$296*Entrant_age_breakdowns!$K76*$H$31</f>
        <v>225.16754708317487</v>
      </c>
      <c r="J319" s="429">
        <f>J$296*Entrant_age_breakdowns!$K76*$H$31</f>
        <v>226.12209559282718</v>
      </c>
      <c r="K319" s="429">
        <f>K$296*Entrant_age_breakdowns!$K76*$H$31</f>
        <v>223.35439889487418</v>
      </c>
      <c r="L319" s="429">
        <f>L$296*Entrant_age_breakdowns!$K76*$H$31</f>
        <v>214.999494493844</v>
      </c>
      <c r="M319" s="429">
        <f>M$296*Entrant_age_breakdowns!$K76*$H$31</f>
        <v>218.5800949212655</v>
      </c>
      <c r="N319" s="312"/>
    </row>
    <row r="320" spans="1:15" ht="13.15">
      <c r="B320" s="323" t="str">
        <f t="shared" si="145"/>
        <v>25-29</v>
      </c>
      <c r="C320" s="429">
        <f>C$296*Entrant_age_breakdowns!$K77*$H$31</f>
        <v>245.6526927988084</v>
      </c>
      <c r="D320" s="429">
        <f>D$296*Entrant_age_breakdowns!$K77*$H$31</f>
        <v>246.08762944018801</v>
      </c>
      <c r="E320" s="429">
        <f>E$296*Entrant_age_breakdowns!$K77*$H$31</f>
        <v>244.97632009821825</v>
      </c>
      <c r="F320" s="429">
        <f>F$296*Entrant_age_breakdowns!$K77*$H$31</f>
        <v>253.85841869827755</v>
      </c>
      <c r="G320" s="429">
        <f>G$296*Entrant_age_breakdowns!$K77*$H$31</f>
        <v>254.66916541268003</v>
      </c>
      <c r="H320" s="429">
        <f>H$296*Entrant_age_breakdowns!$K77*$H$31</f>
        <v>244.80624053069673</v>
      </c>
      <c r="I320" s="429">
        <f>I$296*Entrant_age_breakdowns!$K77*$H$31</f>
        <v>244.47180311491837</v>
      </c>
      <c r="J320" s="429">
        <f>J$296*Entrant_age_breakdowns!$K77*$H$31</f>
        <v>245.50818779085554</v>
      </c>
      <c r="K320" s="429">
        <f>K$296*Entrant_age_breakdowns!$K77*$H$31</f>
        <v>242.50320856099412</v>
      </c>
      <c r="L320" s="429">
        <f>L$296*Entrant_age_breakdowns!$K77*$H$31</f>
        <v>233.43201437590088</v>
      </c>
      <c r="M320" s="429">
        <f>M$296*Entrant_age_breakdowns!$K77*$H$31</f>
        <v>237.31958989051273</v>
      </c>
      <c r="N320" s="312"/>
    </row>
    <row r="321" spans="1:14" ht="13.15">
      <c r="B321" s="323" t="str">
        <f t="shared" si="145"/>
        <v>30-34</v>
      </c>
      <c r="C321" s="429">
        <f>C$296*Entrant_age_breakdowns!$K78*$H$31</f>
        <v>126.32686239119043</v>
      </c>
      <c r="D321" s="429">
        <f>D$296*Entrant_age_breakdowns!$K78*$H$31</f>
        <v>126.55052849726259</v>
      </c>
      <c r="E321" s="429">
        <f>E$296*Entrant_age_breakdowns!$K78*$H$31</f>
        <v>125.97903782595115</v>
      </c>
      <c r="F321" s="429">
        <f>F$296*Entrant_age_breakdowns!$K78*$H$31</f>
        <v>130.54665576984902</v>
      </c>
      <c r="G321" s="429">
        <f>G$296*Entrant_age_breakdowns!$K78*$H$31</f>
        <v>130.96358215261137</v>
      </c>
      <c r="H321" s="429">
        <f>H$296*Entrant_age_breakdowns!$K78*$H$31</f>
        <v>125.89157443250305</v>
      </c>
      <c r="I321" s="429">
        <f>I$296*Entrant_age_breakdowns!$K78*$H$31</f>
        <v>125.7195900389263</v>
      </c>
      <c r="J321" s="429">
        <f>J$296*Entrant_age_breakdowns!$K78*$H$31</f>
        <v>126.25255071136915</v>
      </c>
      <c r="K321" s="429">
        <f>K$296*Entrant_age_breakdowns!$K78*$H$31</f>
        <v>124.70724056909448</v>
      </c>
      <c r="L321" s="429">
        <f>L$296*Entrant_age_breakdowns!$K78*$H$31</f>
        <v>120.04238024744282</v>
      </c>
      <c r="M321" s="429">
        <f>M$296*Entrant_age_breakdowns!$K78*$H$31</f>
        <v>122.04156540382927</v>
      </c>
      <c r="N321" s="312"/>
    </row>
    <row r="322" spans="1:14" ht="13.15">
      <c r="B322" s="323" t="str">
        <f t="shared" si="145"/>
        <v>35-39</v>
      </c>
      <c r="C322" s="429">
        <f>C$296*Entrant_age_breakdowns!$K79*$H$31</f>
        <v>95.774043381917593</v>
      </c>
      <c r="D322" s="429">
        <f>D$296*Entrant_age_breakdowns!$K79*$H$31</f>
        <v>95.943614658687551</v>
      </c>
      <c r="E322" s="429">
        <f>E$296*Entrant_age_breakdowns!$K79*$H$31</f>
        <v>95.51034202521511</v>
      </c>
      <c r="F322" s="429">
        <f>F$296*Entrant_age_breakdowns!$K79*$H$31</f>
        <v>98.973257440277351</v>
      </c>
      <c r="G322" s="429">
        <f>G$296*Entrant_age_breakdowns!$K79*$H$31</f>
        <v>99.289347974894568</v>
      </c>
      <c r="H322" s="429">
        <f>H$296*Entrant_age_breakdowns!$K79*$H$31</f>
        <v>95.444032115510481</v>
      </c>
      <c r="I322" s="429">
        <f>I$296*Entrant_age_breakdowns!$K79*$H$31</f>
        <v>95.313643056052769</v>
      </c>
      <c r="J322" s="429">
        <f>J$296*Entrant_age_breakdowns!$K79*$H$31</f>
        <v>95.717704374423306</v>
      </c>
      <c r="K322" s="429">
        <f>K$296*Entrant_age_breakdowns!$K79*$H$31</f>
        <v>94.546135653382592</v>
      </c>
      <c r="L322" s="429">
        <f>L$296*Entrant_age_breakdowns!$K79*$H$31</f>
        <v>91.009496443323286</v>
      </c>
      <c r="M322" s="429">
        <f>M$296*Entrant_age_breakdowns!$K79*$H$31</f>
        <v>92.525168108652267</v>
      </c>
      <c r="N322" s="312"/>
    </row>
    <row r="323" spans="1:14" ht="13.15">
      <c r="B323" s="323" t="str">
        <f t="shared" si="145"/>
        <v>40-44</v>
      </c>
      <c r="C323" s="429">
        <f>C$296*Entrant_age_breakdowns!$K80*$H$31</f>
        <v>78.162721633111659</v>
      </c>
      <c r="D323" s="429">
        <f>D$296*Entrant_age_breakdowns!$K80*$H$31</f>
        <v>78.301111451846651</v>
      </c>
      <c r="E323" s="429">
        <f>E$296*Entrant_age_breakdowns!$K80*$H$31</f>
        <v>77.947510757488317</v>
      </c>
      <c r="F323" s="429">
        <f>F$296*Entrant_age_breakdowns!$K80*$H$31</f>
        <v>80.773651161179629</v>
      </c>
      <c r="G323" s="429">
        <f>G$296*Entrant_age_breakdowns!$K80*$H$31</f>
        <v>81.031617678993058</v>
      </c>
      <c r="H323" s="429">
        <f>H$296*Entrant_age_breakdowns!$K80*$H$31</f>
        <v>77.893394184450969</v>
      </c>
      <c r="I323" s="429">
        <f>I$296*Entrant_age_breakdowns!$K80*$H$31</f>
        <v>77.786981597088896</v>
      </c>
      <c r="J323" s="429">
        <f>J$296*Entrant_age_breakdowns!$K80*$H$31</f>
        <v>78.116742472116002</v>
      </c>
      <c r="K323" s="429">
        <f>K$296*Entrant_age_breakdowns!$K80*$H$31</f>
        <v>77.160606586199606</v>
      </c>
      <c r="L323" s="429">
        <f>L$296*Entrant_age_breakdowns!$K80*$H$31</f>
        <v>74.274299019646492</v>
      </c>
      <c r="M323" s="429">
        <f>M$296*Entrant_age_breakdowns!$K80*$H$31</f>
        <v>75.511262796897554</v>
      </c>
      <c r="N323" s="312"/>
    </row>
    <row r="324" spans="1:14" ht="13.15">
      <c r="B324" s="323" t="str">
        <f t="shared" si="145"/>
        <v>45-49</v>
      </c>
      <c r="C324" s="429">
        <f>C$296*Entrant_age_breakdowns!$K81*$H$31</f>
        <v>69.91839217006725</v>
      </c>
      <c r="D324" s="429">
        <f>D$296*Entrant_age_breakdowns!$K81*$H$31</f>
        <v>70.04218511658307</v>
      </c>
      <c r="E324" s="429">
        <f>E$296*Entrant_age_breakdowns!$K81*$H$31</f>
        <v>69.7258809820392</v>
      </c>
      <c r="F324" s="429">
        <f>F$296*Entrant_age_breakdowns!$K81*$H$31</f>
        <v>72.253930018003857</v>
      </c>
      <c r="G324" s="429">
        <f>G$296*Entrant_age_breakdowns!$K81*$H$31</f>
        <v>72.484687133190917</v>
      </c>
      <c r="H324" s="429">
        <f>H$296*Entrant_age_breakdowns!$K81*$H$31</f>
        <v>69.6774724351326</v>
      </c>
      <c r="I324" s="429">
        <f>I$296*Entrant_age_breakdowns!$K81*$H$31</f>
        <v>69.582283873890617</v>
      </c>
      <c r="J324" s="429">
        <f>J$296*Entrant_age_breakdowns!$K81*$H$31</f>
        <v>69.877262729549116</v>
      </c>
      <c r="K324" s="429">
        <f>K$296*Entrant_age_breakdowns!$K81*$H$31</f>
        <v>69.021976700063448</v>
      </c>
      <c r="L324" s="429">
        <f>L$296*Entrant_age_breakdowns!$K81*$H$31</f>
        <v>66.44010672233992</v>
      </c>
      <c r="M324" s="429">
        <f>M$296*Entrant_age_breakdowns!$K81*$H$31</f>
        <v>67.546599903116899</v>
      </c>
      <c r="N324" s="312"/>
    </row>
    <row r="325" spans="1:14" ht="13.15">
      <c r="B325" s="323" t="str">
        <f t="shared" si="145"/>
        <v>50-54</v>
      </c>
      <c r="C325" s="429">
        <f>C$296*Entrant_age_breakdowns!$K82*$H$31</f>
        <v>50.698917225586719</v>
      </c>
      <c r="D325" s="429">
        <f>D$296*Entrant_age_breakdowns!$K82*$H$31</f>
        <v>50.788681422870482</v>
      </c>
      <c r="E325" s="429">
        <f>E$296*Entrant_age_breakdowns!$K82*$H$31</f>
        <v>50.559324359047487</v>
      </c>
      <c r="F325" s="429">
        <f>F$296*Entrant_age_breakdowns!$K82*$H$31</f>
        <v>52.392452164744761</v>
      </c>
      <c r="G325" s="429">
        <f>G$296*Entrant_age_breakdowns!$K82*$H$31</f>
        <v>52.559777749887331</v>
      </c>
      <c r="H325" s="429">
        <f>H$296*Entrant_age_breakdowns!$K82*$H$31</f>
        <v>50.524222566279434</v>
      </c>
      <c r="I325" s="429">
        <f>I$296*Entrant_age_breakdowns!$K82*$H$31</f>
        <v>50.455199855123688</v>
      </c>
      <c r="J325" s="429">
        <f>J$296*Entrant_age_breakdowns!$K82*$H$31</f>
        <v>50.669093626450014</v>
      </c>
      <c r="K325" s="429">
        <f>K$296*Entrant_age_breakdowns!$K82*$H$31</f>
        <v>50.048912379895853</v>
      </c>
      <c r="L325" s="429">
        <f>L$296*Entrant_age_breakdowns!$K82*$H$31</f>
        <v>48.176758169463774</v>
      </c>
      <c r="M325" s="429">
        <f>M$296*Entrant_age_breakdowns!$K82*$H$31</f>
        <v>48.979093641458576</v>
      </c>
      <c r="N325" s="312"/>
    </row>
    <row r="326" spans="1:14" ht="13.15">
      <c r="B326" s="323" t="str">
        <f t="shared" si="145"/>
        <v>55-59</v>
      </c>
      <c r="C326" s="429">
        <f>C$296*Entrant_age_breakdowns!$K83*$H$31</f>
        <v>30.854952931778815</v>
      </c>
      <c r="D326" s="429">
        <f>D$296*Entrant_age_breakdowns!$K83*$H$31</f>
        <v>30.90958269970513</v>
      </c>
      <c r="E326" s="429">
        <f>E$296*Entrant_age_breakdowns!$K83*$H$31</f>
        <v>30.769997836830431</v>
      </c>
      <c r="F326" s="429">
        <f>F$296*Entrant_age_breakdowns!$K83*$H$31</f>
        <v>31.885624663948921</v>
      </c>
      <c r="G326" s="429">
        <f>G$296*Entrant_age_breakdowns!$K83*$H$31</f>
        <v>31.987457668209817</v>
      </c>
      <c r="H326" s="429">
        <f>H$296*Entrant_age_breakdowns!$K83*$H$31</f>
        <v>30.748635168297291</v>
      </c>
      <c r="I326" s="429">
        <f>I$296*Entrant_age_breakdowns!$K83*$H$31</f>
        <v>30.706628501873656</v>
      </c>
      <c r="J326" s="429">
        <f>J$296*Entrant_age_breakdowns!$K83*$H$31</f>
        <v>30.836802529403847</v>
      </c>
      <c r="K326" s="429">
        <f>K$296*Entrant_age_breakdowns!$K83*$H$31</f>
        <v>30.459365214787137</v>
      </c>
      <c r="L326" s="429">
        <f>L$296*Entrant_age_breakdowns!$K83*$H$31</f>
        <v>29.31998723188299</v>
      </c>
      <c r="M326" s="429">
        <f>M$296*Entrant_age_breakdowns!$K83*$H$31</f>
        <v>29.80828214188557</v>
      </c>
      <c r="N326" s="312"/>
    </row>
    <row r="327" spans="1:14" ht="13.15">
      <c r="B327" s="323" t="str">
        <f t="shared" si="145"/>
        <v>60-64</v>
      </c>
      <c r="C327" s="429">
        <f>C$296*Entrant_age_breakdowns!$K84*$H$31</f>
        <v>14.873742699210291</v>
      </c>
      <c r="D327" s="429">
        <f>D$296*Entrant_age_breakdowns!$K84*$H$31</f>
        <v>14.900077178269461</v>
      </c>
      <c r="E327" s="429">
        <f>E$296*Entrant_age_breakdowns!$K84*$H$31</f>
        <v>14.832789785555132</v>
      </c>
      <c r="F327" s="429">
        <f>F$296*Entrant_age_breakdowns!$K84*$H$31</f>
        <v>15.370581770251576</v>
      </c>
      <c r="G327" s="429">
        <f>G$296*Entrant_age_breakdowns!$K84*$H$31</f>
        <v>15.41967074170498</v>
      </c>
      <c r="H327" s="429">
        <f>H$296*Entrant_age_breakdowns!$K84*$H$31</f>
        <v>14.822491833202619</v>
      </c>
      <c r="I327" s="429">
        <f>I$296*Entrant_age_breakdowns!$K84*$H$31</f>
        <v>14.802242366304448</v>
      </c>
      <c r="J327" s="429">
        <f>J$296*Entrant_age_breakdowns!$K84*$H$31</f>
        <v>14.864993231485961</v>
      </c>
      <c r="K327" s="429">
        <f>K$296*Entrant_age_breakdowns!$K84*$H$31</f>
        <v>14.683048196110203</v>
      </c>
      <c r="L327" s="429">
        <f>L$296*Entrant_age_breakdowns!$K84*$H$31</f>
        <v>14.133806880061808</v>
      </c>
      <c r="M327" s="429">
        <f>M$296*Entrant_age_breakdowns!$K84*$H$31</f>
        <v>14.369191223987745</v>
      </c>
      <c r="N327" s="312"/>
    </row>
    <row r="328" spans="1:14" ht="13.15">
      <c r="B328" s="323" t="str">
        <f t="shared" si="145"/>
        <v>65 plus</v>
      </c>
      <c r="C328" s="429">
        <f>C$296*Entrant_age_breakdowns!$K85*$H$31</f>
        <v>4.6036255342886223</v>
      </c>
      <c r="D328" s="429">
        <f>D$296*Entrant_age_breakdowns!$K85*$H$31</f>
        <v>4.6117764135044776</v>
      </c>
      <c r="E328" s="429">
        <f>E$296*Entrant_age_breakdowns!$K85*$H$31</f>
        <v>4.590950050866657</v>
      </c>
      <c r="F328" s="429">
        <f>F$296*Entrant_age_breakdowns!$K85*$H$31</f>
        <v>4.7574039799786449</v>
      </c>
      <c r="G328" s="429">
        <f>G$296*Entrant_age_breakdowns!$K85*$H$31</f>
        <v>4.7725976838771844</v>
      </c>
      <c r="H328" s="429">
        <f>H$296*Entrant_age_breakdowns!$K85*$H$31</f>
        <v>4.5877626946403431</v>
      </c>
      <c r="I328" s="429">
        <f>I$296*Entrant_age_breakdowns!$K85*$H$31</f>
        <v>4.5814952093978354</v>
      </c>
      <c r="J328" s="429">
        <f>J$296*Entrant_age_breakdowns!$K85*$H$31</f>
        <v>4.6009174551022509</v>
      </c>
      <c r="K328" s="429">
        <f>K$296*Entrant_age_breakdowns!$K85*$H$31</f>
        <v>4.5446029935957091</v>
      </c>
      <c r="L328" s="429">
        <f>L$296*Entrant_age_breakdowns!$K85*$H$31</f>
        <v>4.3746053408071521</v>
      </c>
      <c r="M328" s="429">
        <f>M$296*Entrant_age_breakdowns!$K85*$H$31</f>
        <v>4.4474599946749214</v>
      </c>
      <c r="N328" s="312"/>
    </row>
    <row r="329" spans="1:14" ht="13.15">
      <c r="B329" s="323" t="str">
        <f t="shared" si="145"/>
        <v>Total</v>
      </c>
      <c r="C329" s="429">
        <f t="shared" ref="C329:M329" si="147">SUM(C319:C328)</f>
        <v>943.1211408006302</v>
      </c>
      <c r="D329" s="429">
        <f t="shared" si="147"/>
        <v>944.79096960128516</v>
      </c>
      <c r="E329" s="429">
        <f t="shared" si="147"/>
        <v>940.52437955319942</v>
      </c>
      <c r="F329" s="429">
        <f t="shared" si="147"/>
        <v>974.62494189163999</v>
      </c>
      <c r="G329" s="429">
        <f t="shared" si="147"/>
        <v>977.73759804645726</v>
      </c>
      <c r="H329" s="429">
        <f t="shared" si="147"/>
        <v>939.87140223827464</v>
      </c>
      <c r="I329" s="429">
        <f t="shared" si="147"/>
        <v>938.58741469675147</v>
      </c>
      <c r="J329" s="429">
        <f t="shared" si="147"/>
        <v>942.56635051358239</v>
      </c>
      <c r="K329" s="429">
        <f t="shared" si="147"/>
        <v>931.02949574899731</v>
      </c>
      <c r="L329" s="429">
        <f t="shared" si="147"/>
        <v>896.20294892471327</v>
      </c>
      <c r="M329" s="429">
        <f t="shared" si="147"/>
        <v>911.12830802628093</v>
      </c>
      <c r="N329" s="312"/>
    </row>
    <row r="330" spans="1:14">
      <c r="A330" s="1080">
        <f>SUM(C330:M330)</f>
        <v>0</v>
      </c>
      <c r="B330" s="1080"/>
      <c r="C330" s="1080">
        <f t="shared" ref="C330:M330" si="148">SUM(C319:C328)-C329</f>
        <v>0</v>
      </c>
      <c r="D330" s="1080">
        <f t="shared" si="148"/>
        <v>0</v>
      </c>
      <c r="E330" s="1080">
        <f t="shared" si="148"/>
        <v>0</v>
      </c>
      <c r="F330" s="1080">
        <f t="shared" si="148"/>
        <v>0</v>
      </c>
      <c r="G330" s="1080">
        <f t="shared" si="148"/>
        <v>0</v>
      </c>
      <c r="H330" s="1080">
        <f t="shared" si="148"/>
        <v>0</v>
      </c>
      <c r="I330" s="1080">
        <f t="shared" si="148"/>
        <v>0</v>
      </c>
      <c r="J330" s="1080">
        <f t="shared" si="148"/>
        <v>0</v>
      </c>
      <c r="K330" s="1080">
        <f t="shared" si="148"/>
        <v>0</v>
      </c>
      <c r="L330" s="1080">
        <f t="shared" si="148"/>
        <v>0</v>
      </c>
      <c r="M330" s="1080">
        <f t="shared" si="148"/>
        <v>0</v>
      </c>
    </row>
    <row r="331" spans="1:14">
      <c r="A331" s="1080"/>
      <c r="B331" s="1080"/>
      <c r="C331" s="1085">
        <f>C294</f>
        <v>1545.1631845054426</v>
      </c>
      <c r="D331" s="1085">
        <f t="shared" ref="D331:M331" si="149">D294</f>
        <v>1547.8989496957008</v>
      </c>
      <c r="E331" s="1085">
        <f t="shared" si="149"/>
        <v>1540.9087788889231</v>
      </c>
      <c r="F331" s="1085">
        <f t="shared" si="149"/>
        <v>1596.7774591854554</v>
      </c>
      <c r="G331" s="1085">
        <f t="shared" si="149"/>
        <v>1601.8770815864175</v>
      </c>
      <c r="H331" s="1085">
        <f t="shared" si="149"/>
        <v>1539.8389730456543</v>
      </c>
      <c r="I331" s="1085">
        <f t="shared" si="149"/>
        <v>1537.7353511537294</v>
      </c>
      <c r="J331" s="1085">
        <f t="shared" si="149"/>
        <v>1544.2542434483694</v>
      </c>
      <c r="K331" s="1085">
        <f t="shared" si="149"/>
        <v>1525.3528293287686</v>
      </c>
      <c r="L331" s="1085">
        <f t="shared" si="149"/>
        <v>1468.2947318391327</v>
      </c>
      <c r="M331" s="1085">
        <f t="shared" si="149"/>
        <v>1492.7477044230027</v>
      </c>
    </row>
    <row r="332" spans="1:14">
      <c r="C332" s="1085">
        <f>C313+C329</f>
        <v>1545.163184505443</v>
      </c>
      <c r="D332" s="1085">
        <f t="shared" ref="D332:M332" si="150">D313+D329</f>
        <v>1547.898949695701</v>
      </c>
      <c r="E332" s="1085">
        <f t="shared" si="150"/>
        <v>1540.9087788889233</v>
      </c>
      <c r="F332" s="1085">
        <f t="shared" si="150"/>
        <v>1596.7774591854554</v>
      </c>
      <c r="G332" s="1085">
        <f t="shared" si="150"/>
        <v>1601.8770815864179</v>
      </c>
      <c r="H332" s="1085">
        <f t="shared" si="150"/>
        <v>1539.8389730456543</v>
      </c>
      <c r="I332" s="1085">
        <f t="shared" si="150"/>
        <v>1537.7353511537299</v>
      </c>
      <c r="J332" s="1085">
        <f t="shared" si="150"/>
        <v>1544.2542434483694</v>
      </c>
      <c r="K332" s="1085">
        <f t="shared" si="150"/>
        <v>1525.3528293287688</v>
      </c>
      <c r="L332" s="1085">
        <f t="shared" si="150"/>
        <v>1468.2947318391334</v>
      </c>
      <c r="M332" s="1085">
        <f t="shared" si="150"/>
        <v>1492.7477044230027</v>
      </c>
    </row>
    <row r="333" spans="1:14">
      <c r="A333" s="1080">
        <f>SUM(C333:L333)</f>
        <v>0</v>
      </c>
      <c r="B333" s="1080"/>
      <c r="C333" s="1080">
        <f>C331-C332</f>
        <v>0</v>
      </c>
      <c r="D333" s="1080">
        <f t="shared" ref="D333:K333" si="151">D331-D332</f>
        <v>0</v>
      </c>
      <c r="E333" s="1080">
        <f t="shared" si="151"/>
        <v>0</v>
      </c>
      <c r="F333" s="1080">
        <f t="shared" si="151"/>
        <v>0</v>
      </c>
      <c r="G333" s="1080">
        <f t="shared" si="151"/>
        <v>0</v>
      </c>
      <c r="H333" s="1080">
        <f t="shared" si="151"/>
        <v>0</v>
      </c>
      <c r="I333" s="1080">
        <f t="shared" si="151"/>
        <v>0</v>
      </c>
      <c r="J333" s="1080">
        <f t="shared" si="151"/>
        <v>0</v>
      </c>
      <c r="K333" s="1080">
        <f t="shared" si="151"/>
        <v>0</v>
      </c>
      <c r="L333" s="1080">
        <f>L331-L332</f>
        <v>0</v>
      </c>
      <c r="M333" s="1080">
        <f>M331-M332</f>
        <v>0</v>
      </c>
    </row>
    <row r="334" spans="1:14" ht="13.15">
      <c r="C334" s="314"/>
      <c r="D334" s="314"/>
      <c r="E334" s="314"/>
      <c r="F334" s="314"/>
      <c r="G334" s="314"/>
      <c r="H334" s="327"/>
      <c r="I334" s="314"/>
      <c r="J334" s="314"/>
      <c r="K334" s="314"/>
      <c r="L334" s="314"/>
    </row>
    <row r="335" spans="1:14" ht="15">
      <c r="B335" s="325" t="s">
        <v>175</v>
      </c>
      <c r="C335" s="314"/>
      <c r="D335" s="314"/>
      <c r="E335" s="314"/>
      <c r="F335" s="314"/>
      <c r="G335" s="314"/>
      <c r="H335" s="327"/>
      <c r="I335" s="314"/>
      <c r="J335" s="314"/>
      <c r="K335" s="314"/>
      <c r="L335" s="314"/>
    </row>
    <row r="336" spans="1:14" ht="15">
      <c r="B336" s="325"/>
      <c r="C336" s="314"/>
      <c r="D336" s="314"/>
      <c r="E336" s="314"/>
      <c r="F336" s="314"/>
      <c r="G336" s="314"/>
      <c r="H336" s="327"/>
      <c r="I336" s="314"/>
      <c r="J336" s="314"/>
      <c r="K336" s="314"/>
      <c r="L336" s="314"/>
    </row>
    <row r="337" spans="1:14" ht="13.15">
      <c r="B337" s="326" t="s">
        <v>46</v>
      </c>
      <c r="C337" s="314"/>
      <c r="D337" s="314"/>
      <c r="E337" s="314"/>
      <c r="F337" s="314"/>
      <c r="G337" s="314"/>
      <c r="H337" s="324"/>
      <c r="I337" s="314"/>
      <c r="J337" s="314"/>
      <c r="K337" s="314"/>
      <c r="L337" s="314"/>
    </row>
    <row r="338" spans="1:14">
      <c r="C338" s="314"/>
      <c r="D338" s="314"/>
      <c r="E338" s="314"/>
      <c r="F338" s="314"/>
      <c r="G338" s="314"/>
      <c r="H338" s="324"/>
      <c r="I338" s="314"/>
      <c r="J338" s="314"/>
      <c r="K338" s="314"/>
      <c r="L338" s="314"/>
    </row>
    <row r="339" spans="1:14" ht="13.15">
      <c r="B339" s="323" t="str">
        <f>B318</f>
        <v>Age group</v>
      </c>
      <c r="C339" s="323" t="str">
        <f t="shared" ref="C339:M339" si="152">C318</f>
        <v>2019/20</v>
      </c>
      <c r="D339" s="323" t="str">
        <f t="shared" si="152"/>
        <v>2020/21</v>
      </c>
      <c r="E339" s="323" t="str">
        <f t="shared" si="152"/>
        <v>2021/22</v>
      </c>
      <c r="F339" s="323" t="str">
        <f t="shared" si="152"/>
        <v>2022/23</v>
      </c>
      <c r="G339" s="323" t="str">
        <f t="shared" si="152"/>
        <v>2023/24</v>
      </c>
      <c r="H339" s="323" t="str">
        <f t="shared" si="152"/>
        <v>2024/25</v>
      </c>
      <c r="I339" s="323" t="str">
        <f t="shared" si="152"/>
        <v>2025/26</v>
      </c>
      <c r="J339" s="323" t="str">
        <f t="shared" si="152"/>
        <v>2026/27</v>
      </c>
      <c r="K339" s="323" t="str">
        <f t="shared" si="152"/>
        <v>2027/28</v>
      </c>
      <c r="L339" s="323" t="str">
        <f t="shared" si="152"/>
        <v>2028/29</v>
      </c>
      <c r="M339" s="323" t="str">
        <f t="shared" si="152"/>
        <v>2029/30</v>
      </c>
    </row>
    <row r="340" spans="1:14" ht="13.15">
      <c r="B340" s="323" t="str">
        <f t="shared" ref="B340:B350" si="153">B319</f>
        <v>20-24</v>
      </c>
      <c r="C340" s="429">
        <f t="shared" ref="C340:M340" si="154">C303+C247</f>
        <v>252.34639928992925</v>
      </c>
      <c r="D340" s="429">
        <f t="shared" si="154"/>
        <v>304.89556515991853</v>
      </c>
      <c r="E340" s="429">
        <f t="shared" si="154"/>
        <v>337.22176608546727</v>
      </c>
      <c r="F340" s="429">
        <f t="shared" si="154"/>
        <v>360.53194358852795</v>
      </c>
      <c r="G340" s="429">
        <f t="shared" si="154"/>
        <v>375.61298553276799</v>
      </c>
      <c r="H340" s="429">
        <f t="shared" si="154"/>
        <v>379.26275588967724</v>
      </c>
      <c r="I340" s="429">
        <f t="shared" si="154"/>
        <v>381.35279117115931</v>
      </c>
      <c r="J340" s="429">
        <f t="shared" si="154"/>
        <v>383.27158355157235</v>
      </c>
      <c r="K340" s="429">
        <f t="shared" si="154"/>
        <v>382.70699042864669</v>
      </c>
      <c r="L340" s="429">
        <f t="shared" si="154"/>
        <v>377.01990061631176</v>
      </c>
      <c r="M340" s="429">
        <f t="shared" si="154"/>
        <v>375.74248550581626</v>
      </c>
      <c r="N340" s="312"/>
    </row>
    <row r="341" spans="1:14" ht="13.15">
      <c r="B341" s="323" t="str">
        <f t="shared" si="153"/>
        <v>25-29</v>
      </c>
      <c r="C341" s="429">
        <f t="shared" ref="C341:M341" si="155">C304+C248</f>
        <v>688.897646757747</v>
      </c>
      <c r="D341" s="429">
        <f t="shared" si="155"/>
        <v>675.6321657367746</v>
      </c>
      <c r="E341" s="429">
        <f t="shared" si="155"/>
        <v>674.20321368133625</v>
      </c>
      <c r="F341" s="429">
        <f t="shared" si="155"/>
        <v>680.85378132970152</v>
      </c>
      <c r="G341" s="429">
        <f t="shared" si="155"/>
        <v>689.90607367397615</v>
      </c>
      <c r="H341" s="429">
        <f t="shared" si="155"/>
        <v>692.38041011070698</v>
      </c>
      <c r="I341" s="429">
        <f t="shared" si="155"/>
        <v>694.48340341788969</v>
      </c>
      <c r="J341" s="429">
        <f t="shared" si="155"/>
        <v>696.94076547361431</v>
      </c>
      <c r="K341" s="429">
        <f t="shared" si="155"/>
        <v>697.03141880831083</v>
      </c>
      <c r="L341" s="429">
        <f t="shared" si="155"/>
        <v>691.2062781966838</v>
      </c>
      <c r="M341" s="429">
        <f t="shared" si="155"/>
        <v>688.73118710745666</v>
      </c>
      <c r="N341" s="312"/>
    </row>
    <row r="342" spans="1:14" ht="13.15">
      <c r="B342" s="323" t="str">
        <f t="shared" si="153"/>
        <v>30-34</v>
      </c>
      <c r="C342" s="429">
        <f t="shared" ref="C342:M342" si="156">C305+C249</f>
        <v>704.66087698982562</v>
      </c>
      <c r="D342" s="429">
        <f t="shared" si="156"/>
        <v>712.97687451381319</v>
      </c>
      <c r="E342" s="429">
        <f t="shared" si="156"/>
        <v>715.68865356345259</v>
      </c>
      <c r="F342" s="429">
        <f t="shared" si="156"/>
        <v>717.30688858975748</v>
      </c>
      <c r="G342" s="429">
        <f t="shared" si="156"/>
        <v>719.92532111904859</v>
      </c>
      <c r="H342" s="429">
        <f t="shared" si="156"/>
        <v>720.18748995252577</v>
      </c>
      <c r="I342" s="429">
        <f t="shared" si="156"/>
        <v>720.70917621001388</v>
      </c>
      <c r="J342" s="429">
        <f t="shared" si="156"/>
        <v>721.80037022750344</v>
      </c>
      <c r="K342" s="429">
        <f t="shared" si="156"/>
        <v>722.03673591388929</v>
      </c>
      <c r="L342" s="429">
        <f t="shared" si="156"/>
        <v>719.24463484089119</v>
      </c>
      <c r="M342" s="429">
        <f t="shared" si="156"/>
        <v>717.47485458052745</v>
      </c>
      <c r="N342" s="312"/>
    </row>
    <row r="343" spans="1:14" ht="13.15">
      <c r="B343" s="323" t="str">
        <f t="shared" si="153"/>
        <v>35-39</v>
      </c>
      <c r="C343" s="429">
        <f t="shared" ref="C343:M343" si="157">C306+C250</f>
        <v>661.24888704166426</v>
      </c>
      <c r="D343" s="429">
        <f t="shared" si="157"/>
        <v>667.39353797786725</v>
      </c>
      <c r="E343" s="429">
        <f t="shared" si="157"/>
        <v>672.58212988308992</v>
      </c>
      <c r="F343" s="429">
        <f t="shared" si="157"/>
        <v>676.26015543857659</v>
      </c>
      <c r="G343" s="429">
        <f t="shared" si="157"/>
        <v>679.40138036815688</v>
      </c>
      <c r="H343" s="429">
        <f t="shared" si="157"/>
        <v>679.67970856877264</v>
      </c>
      <c r="I343" s="429">
        <f t="shared" si="157"/>
        <v>679.84406027179671</v>
      </c>
      <c r="J343" s="429">
        <f t="shared" si="157"/>
        <v>680.31422895654828</v>
      </c>
      <c r="K343" s="429">
        <f t="shared" si="157"/>
        <v>680.10129136062346</v>
      </c>
      <c r="L343" s="429">
        <f t="shared" si="157"/>
        <v>677.73290645428926</v>
      </c>
      <c r="M343" s="429">
        <f t="shared" si="157"/>
        <v>676.49263050866398</v>
      </c>
      <c r="N343" s="312"/>
    </row>
    <row r="344" spans="1:14" ht="13.15">
      <c r="B344" s="323" t="str">
        <f t="shared" si="153"/>
        <v>40-44</v>
      </c>
      <c r="C344" s="429">
        <f t="shared" ref="C344:M344" si="158">C307+C251</f>
        <v>607.40085829183079</v>
      </c>
      <c r="D344" s="429">
        <f t="shared" si="158"/>
        <v>612.05229309491403</v>
      </c>
      <c r="E344" s="429">
        <f t="shared" si="158"/>
        <v>615.90092282209457</v>
      </c>
      <c r="F344" s="429">
        <f t="shared" si="158"/>
        <v>619.01722037144464</v>
      </c>
      <c r="G344" s="429">
        <f t="shared" si="158"/>
        <v>622.10281523424339</v>
      </c>
      <c r="H344" s="429">
        <f t="shared" si="158"/>
        <v>622.9011010272153</v>
      </c>
      <c r="I344" s="429">
        <f t="shared" si="158"/>
        <v>623.46129368973311</v>
      </c>
      <c r="J344" s="429">
        <f t="shared" si="158"/>
        <v>624.10697489144013</v>
      </c>
      <c r="K344" s="429">
        <f t="shared" si="158"/>
        <v>624.0490094288258</v>
      </c>
      <c r="L344" s="429">
        <f t="shared" si="158"/>
        <v>622.12605182494588</v>
      </c>
      <c r="M344" s="429">
        <f t="shared" si="158"/>
        <v>621.09539291925807</v>
      </c>
      <c r="N344" s="312"/>
    </row>
    <row r="345" spans="1:14" ht="13.15">
      <c r="B345" s="323" t="str">
        <f t="shared" si="153"/>
        <v>45-49</v>
      </c>
      <c r="C345" s="429">
        <f t="shared" ref="C345:M345" si="159">C308+C252</f>
        <v>585.95137733876936</v>
      </c>
      <c r="D345" s="429">
        <f t="shared" si="159"/>
        <v>578.54734381166804</v>
      </c>
      <c r="E345" s="429">
        <f t="shared" si="159"/>
        <v>573.4128745204157</v>
      </c>
      <c r="F345" s="429">
        <f t="shared" si="159"/>
        <v>569.66657584799964</v>
      </c>
      <c r="G345" s="429">
        <f t="shared" si="159"/>
        <v>567.67819712823075</v>
      </c>
      <c r="H345" s="429">
        <f t="shared" si="159"/>
        <v>565.01027885667895</v>
      </c>
      <c r="I345" s="429">
        <f t="shared" si="159"/>
        <v>563.17290340639022</v>
      </c>
      <c r="J345" s="429">
        <f t="shared" si="159"/>
        <v>562.13953889246739</v>
      </c>
      <c r="K345" s="429">
        <f t="shared" si="159"/>
        <v>560.96597784527705</v>
      </c>
      <c r="L345" s="429">
        <f t="shared" si="159"/>
        <v>558.46272939256278</v>
      </c>
      <c r="M345" s="429">
        <f t="shared" si="159"/>
        <v>557.02131169784741</v>
      </c>
      <c r="N345" s="312"/>
    </row>
    <row r="346" spans="1:14" ht="13.15">
      <c r="B346" s="323" t="str">
        <f t="shared" si="153"/>
        <v>50-54</v>
      </c>
      <c r="C346" s="429">
        <f t="shared" ref="C346:M346" si="160">C309+C253</f>
        <v>459.01703240913957</v>
      </c>
      <c r="D346" s="429">
        <f t="shared" si="160"/>
        <v>452.66232704037657</v>
      </c>
      <c r="E346" s="429">
        <f t="shared" si="160"/>
        <v>446.44451261211168</v>
      </c>
      <c r="F346" s="429">
        <f t="shared" si="160"/>
        <v>440.31137592783239</v>
      </c>
      <c r="G346" s="429">
        <f t="shared" si="160"/>
        <v>435.54121205709657</v>
      </c>
      <c r="H346" s="429">
        <f t="shared" si="160"/>
        <v>430.60824342043503</v>
      </c>
      <c r="I346" s="429">
        <f t="shared" si="160"/>
        <v>426.70110922975306</v>
      </c>
      <c r="J346" s="429">
        <f t="shared" si="160"/>
        <v>423.82547317475121</v>
      </c>
      <c r="K346" s="429">
        <f t="shared" si="160"/>
        <v>421.26763429531167</v>
      </c>
      <c r="L346" s="429">
        <f t="shared" si="160"/>
        <v>418.10564876691285</v>
      </c>
      <c r="M346" s="429">
        <f t="shared" si="160"/>
        <v>416.00484232062354</v>
      </c>
      <c r="N346" s="312"/>
    </row>
    <row r="347" spans="1:14" ht="13.15">
      <c r="B347" s="323" t="str">
        <f t="shared" si="153"/>
        <v>55-59</v>
      </c>
      <c r="C347" s="429">
        <f t="shared" ref="C347:M347" si="161">C310+C254</f>
        <v>286.0911351112606</v>
      </c>
      <c r="D347" s="429">
        <f t="shared" si="161"/>
        <v>256.52099292135017</v>
      </c>
      <c r="E347" s="429">
        <f t="shared" si="161"/>
        <v>237.86357441714264</v>
      </c>
      <c r="F347" s="429">
        <f t="shared" si="161"/>
        <v>225.77886336465272</v>
      </c>
      <c r="G347" s="429">
        <f t="shared" si="161"/>
        <v>217.83907758686337</v>
      </c>
      <c r="H347" s="429">
        <f t="shared" si="161"/>
        <v>211.68020328252996</v>
      </c>
      <c r="I347" s="429">
        <f t="shared" si="161"/>
        <v>207.30822985234079</v>
      </c>
      <c r="J347" s="429">
        <f t="shared" si="161"/>
        <v>204.24727480468135</v>
      </c>
      <c r="K347" s="429">
        <f t="shared" si="161"/>
        <v>201.78449631946017</v>
      </c>
      <c r="L347" s="429">
        <f t="shared" si="161"/>
        <v>199.23364758667597</v>
      </c>
      <c r="M347" s="429">
        <f t="shared" si="161"/>
        <v>197.58127560707229</v>
      </c>
      <c r="N347" s="312"/>
    </row>
    <row r="348" spans="1:14" ht="13.15">
      <c r="B348" s="323" t="str">
        <f t="shared" si="153"/>
        <v>60-64</v>
      </c>
      <c r="C348" s="429">
        <f t="shared" ref="C348:M348" si="162">C311+C255</f>
        <v>105.83846698474106</v>
      </c>
      <c r="D348" s="429">
        <f t="shared" si="162"/>
        <v>101.13052619698846</v>
      </c>
      <c r="E348" s="429">
        <f t="shared" si="162"/>
        <v>94.79610400666769</v>
      </c>
      <c r="F348" s="429">
        <f t="shared" si="162"/>
        <v>89.245341896477001</v>
      </c>
      <c r="G348" s="429">
        <f t="shared" si="162"/>
        <v>84.862762785284829</v>
      </c>
      <c r="H348" s="429">
        <f t="shared" si="162"/>
        <v>81.202748462804493</v>
      </c>
      <c r="I348" s="429">
        <f t="shared" si="162"/>
        <v>78.512344308666499</v>
      </c>
      <c r="J348" s="429">
        <f t="shared" si="162"/>
        <v>76.604231453020901</v>
      </c>
      <c r="K348" s="429">
        <f t="shared" si="162"/>
        <v>75.1115083383295</v>
      </c>
      <c r="L348" s="429">
        <f t="shared" si="162"/>
        <v>73.675220553387646</v>
      </c>
      <c r="M348" s="429">
        <f t="shared" si="162"/>
        <v>72.757521715521406</v>
      </c>
      <c r="N348" s="312"/>
    </row>
    <row r="349" spans="1:14" ht="13.15">
      <c r="B349" s="323" t="str">
        <f t="shared" si="153"/>
        <v>65 plus</v>
      </c>
      <c r="C349" s="429">
        <f t="shared" ref="C349:M349" si="163">C312+C256</f>
        <v>30.802666085879309</v>
      </c>
      <c r="D349" s="429">
        <f t="shared" si="163"/>
        <v>33.504165576776835</v>
      </c>
      <c r="E349" s="429">
        <f t="shared" si="163"/>
        <v>34.508303321041893</v>
      </c>
      <c r="F349" s="429">
        <f t="shared" si="163"/>
        <v>34.361922360316434</v>
      </c>
      <c r="G349" s="429">
        <f t="shared" si="163"/>
        <v>33.63545578102309</v>
      </c>
      <c r="H349" s="429">
        <f t="shared" si="163"/>
        <v>32.578326581499539</v>
      </c>
      <c r="I349" s="429">
        <f t="shared" si="163"/>
        <v>31.526126529838706</v>
      </c>
      <c r="J349" s="429">
        <f t="shared" si="163"/>
        <v>30.606826521703589</v>
      </c>
      <c r="K349" s="429">
        <f t="shared" si="163"/>
        <v>29.808706346347428</v>
      </c>
      <c r="L349" s="429">
        <f t="shared" si="163"/>
        <v>29.057684977173793</v>
      </c>
      <c r="M349" s="429">
        <f t="shared" si="163"/>
        <v>28.495895092617349</v>
      </c>
      <c r="N349" s="312"/>
    </row>
    <row r="350" spans="1:14" ht="13.15">
      <c r="B350" s="323" t="str">
        <f t="shared" si="153"/>
        <v>Total</v>
      </c>
      <c r="C350" s="429">
        <f t="shared" ref="C350:M350" si="164">SUM(C340:C349)</f>
        <v>4382.2553463007871</v>
      </c>
      <c r="D350" s="429">
        <f t="shared" si="164"/>
        <v>4395.3157920304484</v>
      </c>
      <c r="E350" s="429">
        <f t="shared" si="164"/>
        <v>4402.6220549128211</v>
      </c>
      <c r="F350" s="429">
        <f t="shared" si="164"/>
        <v>4413.3340687152859</v>
      </c>
      <c r="G350" s="429">
        <f t="shared" si="164"/>
        <v>4426.5052812666918</v>
      </c>
      <c r="H350" s="429">
        <f t="shared" si="164"/>
        <v>4415.491266152846</v>
      </c>
      <c r="I350" s="429">
        <f t="shared" si="164"/>
        <v>4407.0714380875816</v>
      </c>
      <c r="J350" s="429">
        <f t="shared" si="164"/>
        <v>4403.8572679473027</v>
      </c>
      <c r="K350" s="429">
        <f t="shared" si="164"/>
        <v>4394.863769085021</v>
      </c>
      <c r="L350" s="429">
        <f t="shared" si="164"/>
        <v>4365.8647032098361</v>
      </c>
      <c r="M350" s="429">
        <f t="shared" si="164"/>
        <v>4351.3973970554052</v>
      </c>
      <c r="N350" s="312"/>
    </row>
    <row r="351" spans="1:14">
      <c r="A351" s="1080">
        <f>SUM(C351:M351)</f>
        <v>0</v>
      </c>
      <c r="B351" s="1080"/>
      <c r="C351" s="1080">
        <f t="shared" ref="C351:M351" si="165">SUM(C340:C349)-C350</f>
        <v>0</v>
      </c>
      <c r="D351" s="1080">
        <f t="shared" si="165"/>
        <v>0</v>
      </c>
      <c r="E351" s="1080">
        <f t="shared" si="165"/>
        <v>0</v>
      </c>
      <c r="F351" s="1080">
        <f t="shared" si="165"/>
        <v>0</v>
      </c>
      <c r="G351" s="1080">
        <f t="shared" si="165"/>
        <v>0</v>
      </c>
      <c r="H351" s="1080">
        <f t="shared" si="165"/>
        <v>0</v>
      </c>
      <c r="I351" s="1080">
        <f t="shared" si="165"/>
        <v>0</v>
      </c>
      <c r="J351" s="1080">
        <f t="shared" si="165"/>
        <v>0</v>
      </c>
      <c r="K351" s="1080">
        <f t="shared" si="165"/>
        <v>0</v>
      </c>
      <c r="L351" s="1080">
        <f t="shared" si="165"/>
        <v>0</v>
      </c>
      <c r="M351" s="1080">
        <f t="shared" si="165"/>
        <v>0</v>
      </c>
    </row>
    <row r="353" spans="1:15" ht="13.15">
      <c r="B353" s="326" t="s">
        <v>47</v>
      </c>
      <c r="C353" s="314"/>
      <c r="D353" s="314"/>
      <c r="E353" s="314"/>
      <c r="F353" s="314"/>
      <c r="G353" s="314"/>
      <c r="H353" s="324"/>
      <c r="I353" s="314"/>
      <c r="J353" s="314"/>
      <c r="K353" s="314"/>
      <c r="L353" s="314"/>
    </row>
    <row r="354" spans="1:15">
      <c r="C354" s="314"/>
      <c r="D354" s="314"/>
      <c r="E354" s="314"/>
      <c r="F354" s="314"/>
      <c r="G354" s="314"/>
      <c r="H354" s="324"/>
      <c r="I354" s="314"/>
      <c r="J354" s="314"/>
      <c r="K354" s="314"/>
      <c r="L354" s="314"/>
    </row>
    <row r="355" spans="1:15" ht="13.15">
      <c r="B355" s="323" t="str">
        <f t="shared" ref="B355:B366" si="166">B339</f>
        <v>Age group</v>
      </c>
      <c r="C355" s="323" t="str">
        <f t="shared" ref="C355:M355" si="167">C339</f>
        <v>2019/20</v>
      </c>
      <c r="D355" s="323" t="str">
        <f t="shared" si="167"/>
        <v>2020/21</v>
      </c>
      <c r="E355" s="323" t="str">
        <f t="shared" si="167"/>
        <v>2021/22</v>
      </c>
      <c r="F355" s="323" t="str">
        <f t="shared" si="167"/>
        <v>2022/23</v>
      </c>
      <c r="G355" s="323" t="str">
        <f t="shared" si="167"/>
        <v>2023/24</v>
      </c>
      <c r="H355" s="323" t="str">
        <f t="shared" si="167"/>
        <v>2024/25</v>
      </c>
      <c r="I355" s="323" t="str">
        <f t="shared" si="167"/>
        <v>2025/26</v>
      </c>
      <c r="J355" s="323" t="str">
        <f t="shared" si="167"/>
        <v>2026/27</v>
      </c>
      <c r="K355" s="323" t="str">
        <f t="shared" si="167"/>
        <v>2027/28</v>
      </c>
      <c r="L355" s="323" t="str">
        <f t="shared" si="167"/>
        <v>2028/29</v>
      </c>
      <c r="M355" s="323" t="str">
        <f t="shared" si="167"/>
        <v>2029/30</v>
      </c>
    </row>
    <row r="356" spans="1:15" ht="13.15">
      <c r="B356" s="323" t="str">
        <f t="shared" si="166"/>
        <v>20-24</v>
      </c>
      <c r="C356" s="429">
        <f t="shared" ref="C356:M356" si="168">C319+C263</f>
        <v>448.30540474863358</v>
      </c>
      <c r="D356" s="429">
        <f t="shared" si="168"/>
        <v>532.0791404709737</v>
      </c>
      <c r="E356" s="429">
        <f t="shared" si="168"/>
        <v>587.83388792671849</v>
      </c>
      <c r="F356" s="429">
        <f t="shared" si="168"/>
        <v>633.70513947790369</v>
      </c>
      <c r="G356" s="429">
        <f t="shared" si="168"/>
        <v>665.6572039328197</v>
      </c>
      <c r="H356" s="429">
        <f t="shared" si="168"/>
        <v>678.30946590055146</v>
      </c>
      <c r="I356" s="429">
        <f t="shared" si="168"/>
        <v>686.6085290136275</v>
      </c>
      <c r="J356" s="429">
        <f t="shared" si="168"/>
        <v>693.20877174474595</v>
      </c>
      <c r="K356" s="429">
        <f t="shared" si="168"/>
        <v>694.9310941898741</v>
      </c>
      <c r="L356" s="429">
        <f t="shared" si="168"/>
        <v>687.74785287219152</v>
      </c>
      <c r="M356" s="429">
        <f t="shared" si="168"/>
        <v>686.44183134649859</v>
      </c>
      <c r="N356" s="312"/>
      <c r="O356" s="312"/>
    </row>
    <row r="357" spans="1:15" ht="13.15">
      <c r="B357" s="323" t="str">
        <f t="shared" si="166"/>
        <v>25-29</v>
      </c>
      <c r="C357" s="429">
        <f t="shared" ref="C357:M357" si="169">C320+C264</f>
        <v>1155.6918214405091</v>
      </c>
      <c r="D357" s="429">
        <f t="shared" si="169"/>
        <v>1134.0938943095141</v>
      </c>
      <c r="E357" s="429">
        <f t="shared" si="169"/>
        <v>1131.9336885014313</v>
      </c>
      <c r="F357" s="429">
        <f t="shared" si="169"/>
        <v>1148.5796259987487</v>
      </c>
      <c r="G357" s="429">
        <f t="shared" si="169"/>
        <v>1169.058933881601</v>
      </c>
      <c r="H357" s="429">
        <f t="shared" si="169"/>
        <v>1179.1119325480217</v>
      </c>
      <c r="I357" s="429">
        <f t="shared" si="169"/>
        <v>1188.0235388917547</v>
      </c>
      <c r="J357" s="429">
        <f t="shared" si="169"/>
        <v>1196.746060391876</v>
      </c>
      <c r="K357" s="429">
        <f t="shared" si="169"/>
        <v>1200.9978065844325</v>
      </c>
      <c r="L357" s="429">
        <f t="shared" si="169"/>
        <v>1195.2023984431937</v>
      </c>
      <c r="M357" s="429">
        <f t="shared" si="169"/>
        <v>1193.7791085347319</v>
      </c>
      <c r="N357" s="312"/>
      <c r="O357" s="312"/>
    </row>
    <row r="358" spans="1:15" ht="13.15">
      <c r="B358" s="323" t="str">
        <f t="shared" si="166"/>
        <v>30-34</v>
      </c>
      <c r="C358" s="429">
        <f t="shared" ref="C358:M358" si="170">C321+C265</f>
        <v>1214.1870692782011</v>
      </c>
      <c r="D358" s="429">
        <f t="shared" si="170"/>
        <v>1211.850934013378</v>
      </c>
      <c r="E358" s="429">
        <f t="shared" si="170"/>
        <v>1205.1490636355823</v>
      </c>
      <c r="F358" s="429">
        <f t="shared" si="170"/>
        <v>1204.0527523629621</v>
      </c>
      <c r="G358" s="429">
        <f t="shared" si="170"/>
        <v>1206.6808273116503</v>
      </c>
      <c r="H358" s="429">
        <f t="shared" si="170"/>
        <v>1207.1979858962009</v>
      </c>
      <c r="I358" s="429">
        <f t="shared" si="170"/>
        <v>1209.212071468779</v>
      </c>
      <c r="J358" s="429">
        <f t="shared" si="170"/>
        <v>1212.8051085254847</v>
      </c>
      <c r="K358" s="429">
        <f t="shared" si="170"/>
        <v>1215.4247952816552</v>
      </c>
      <c r="L358" s="429">
        <f t="shared" si="170"/>
        <v>1213.4164985431921</v>
      </c>
      <c r="M358" s="429">
        <f t="shared" si="170"/>
        <v>1212.9217724914129</v>
      </c>
      <c r="N358" s="312"/>
      <c r="O358" s="312"/>
    </row>
    <row r="359" spans="1:15" ht="13.15">
      <c r="B359" s="323" t="str">
        <f t="shared" si="166"/>
        <v>35-39</v>
      </c>
      <c r="C359" s="429">
        <f t="shared" ref="C359:M359" si="171">C322+C266</f>
        <v>1142.0813744800714</v>
      </c>
      <c r="D359" s="429">
        <f t="shared" si="171"/>
        <v>1138.8413690520881</v>
      </c>
      <c r="E359" s="429">
        <f t="shared" si="171"/>
        <v>1135.1211977321268</v>
      </c>
      <c r="F359" s="429">
        <f t="shared" si="171"/>
        <v>1134.2689822446112</v>
      </c>
      <c r="G359" s="429">
        <f t="shared" si="171"/>
        <v>1133.7732934882033</v>
      </c>
      <c r="H359" s="429">
        <f t="shared" si="171"/>
        <v>1130.0442566981758</v>
      </c>
      <c r="I359" s="429">
        <f t="shared" si="171"/>
        <v>1127.3193390469005</v>
      </c>
      <c r="J359" s="429">
        <f t="shared" si="171"/>
        <v>1126.1223223242032</v>
      </c>
      <c r="K359" s="429">
        <f t="shared" si="171"/>
        <v>1124.7354232654563</v>
      </c>
      <c r="L359" s="429">
        <f t="shared" si="171"/>
        <v>1120.6712091623979</v>
      </c>
      <c r="M359" s="429">
        <f t="shared" si="171"/>
        <v>1118.8957147965341</v>
      </c>
      <c r="N359" s="312"/>
      <c r="O359" s="312"/>
    </row>
    <row r="360" spans="1:15" ht="13.15">
      <c r="B360" s="323" t="str">
        <f t="shared" si="166"/>
        <v>40-44</v>
      </c>
      <c r="C360" s="429">
        <f t="shared" ref="C360:M360" si="172">C323+C267</f>
        <v>988.24699992356602</v>
      </c>
      <c r="D360" s="429">
        <f t="shared" si="172"/>
        <v>1002.2378065035915</v>
      </c>
      <c r="E360" s="429">
        <f t="shared" si="172"/>
        <v>1010.9997916813978</v>
      </c>
      <c r="F360" s="429">
        <f t="shared" si="172"/>
        <v>1019.142737818791</v>
      </c>
      <c r="G360" s="429">
        <f t="shared" si="172"/>
        <v>1025.1477542129117</v>
      </c>
      <c r="H360" s="429">
        <f t="shared" si="172"/>
        <v>1026.271750253241</v>
      </c>
      <c r="I360" s="429">
        <f t="shared" si="172"/>
        <v>1026.3042955687015</v>
      </c>
      <c r="J360" s="429">
        <f t="shared" si="172"/>
        <v>1026.1639340591289</v>
      </c>
      <c r="K360" s="429">
        <f t="shared" si="172"/>
        <v>1024.889194437668</v>
      </c>
      <c r="L360" s="429">
        <f t="shared" si="172"/>
        <v>1020.8277590903291</v>
      </c>
      <c r="M360" s="429">
        <f t="shared" si="172"/>
        <v>1018.384902155889</v>
      </c>
      <c r="N360" s="312"/>
      <c r="O360" s="312"/>
    </row>
    <row r="361" spans="1:15" ht="13.15">
      <c r="B361" s="323" t="str">
        <f t="shared" si="166"/>
        <v>45-49</v>
      </c>
      <c r="C361" s="429">
        <f t="shared" ref="C361:M361" si="173">C324+C268</f>
        <v>903.27737369038243</v>
      </c>
      <c r="D361" s="429">
        <f t="shared" si="173"/>
        <v>901.19862751807398</v>
      </c>
      <c r="E361" s="429">
        <f t="shared" si="173"/>
        <v>901.49946047929393</v>
      </c>
      <c r="F361" s="429">
        <f t="shared" si="173"/>
        <v>905.49666497633484</v>
      </c>
      <c r="G361" s="429">
        <f t="shared" si="173"/>
        <v>910.08255040976542</v>
      </c>
      <c r="H361" s="429">
        <f t="shared" si="173"/>
        <v>911.6695894620434</v>
      </c>
      <c r="I361" s="429">
        <f t="shared" si="173"/>
        <v>912.92292153486937</v>
      </c>
      <c r="J361" s="429">
        <f t="shared" si="173"/>
        <v>914.12854359592131</v>
      </c>
      <c r="K361" s="429">
        <f t="shared" si="173"/>
        <v>914.11825433606748</v>
      </c>
      <c r="L361" s="429">
        <f t="shared" si="173"/>
        <v>911.29890073377999</v>
      </c>
      <c r="M361" s="429">
        <f t="shared" si="173"/>
        <v>909.63714793816678</v>
      </c>
      <c r="N361" s="312"/>
      <c r="O361" s="312"/>
    </row>
    <row r="362" spans="1:15" ht="13.15">
      <c r="B362" s="323" t="str">
        <f t="shared" si="166"/>
        <v>50-54</v>
      </c>
      <c r="C362" s="429">
        <f t="shared" ref="C362:M362" si="174">C325+C269</f>
        <v>611.72466431819828</v>
      </c>
      <c r="D362" s="429">
        <f t="shared" si="174"/>
        <v>639.04186193512896</v>
      </c>
      <c r="E362" s="429">
        <f t="shared" si="174"/>
        <v>657.32371382551048</v>
      </c>
      <c r="F362" s="429">
        <f t="shared" si="174"/>
        <v>671.78783494378479</v>
      </c>
      <c r="G362" s="429">
        <f t="shared" si="174"/>
        <v>682.80594534658564</v>
      </c>
      <c r="H362" s="429">
        <f t="shared" si="174"/>
        <v>689.30635697658954</v>
      </c>
      <c r="I362" s="429">
        <f t="shared" si="174"/>
        <v>694.07712467294721</v>
      </c>
      <c r="J362" s="429">
        <f t="shared" si="174"/>
        <v>697.85856526410328</v>
      </c>
      <c r="K362" s="429">
        <f t="shared" si="174"/>
        <v>700.10334391125934</v>
      </c>
      <c r="L362" s="429">
        <f t="shared" si="174"/>
        <v>699.80456059155347</v>
      </c>
      <c r="M362" s="429">
        <f t="shared" si="174"/>
        <v>699.90264811931854</v>
      </c>
      <c r="N362" s="312"/>
      <c r="O362" s="312"/>
    </row>
    <row r="363" spans="1:15" ht="13.15">
      <c r="B363" s="323" t="str">
        <f t="shared" si="166"/>
        <v>55-59</v>
      </c>
      <c r="C363" s="429">
        <f t="shared" ref="C363:M363" si="175">C326+C270</f>
        <v>331.73734015782168</v>
      </c>
      <c r="D363" s="429">
        <f t="shared" si="175"/>
        <v>325.48999460732324</v>
      </c>
      <c r="E363" s="429">
        <f t="shared" si="175"/>
        <v>325.58165229794162</v>
      </c>
      <c r="F363" s="429">
        <f t="shared" si="175"/>
        <v>329.42995557970943</v>
      </c>
      <c r="G363" s="429">
        <f t="shared" si="175"/>
        <v>334.06518948545408</v>
      </c>
      <c r="H363" s="429">
        <f t="shared" si="175"/>
        <v>337.31447716976407</v>
      </c>
      <c r="I363" s="429">
        <f t="shared" si="175"/>
        <v>340.23289108496613</v>
      </c>
      <c r="J363" s="429">
        <f t="shared" si="175"/>
        <v>342.85991104854565</v>
      </c>
      <c r="K363" s="429">
        <f t="shared" si="175"/>
        <v>344.65212908014871</v>
      </c>
      <c r="L363" s="429">
        <f t="shared" si="175"/>
        <v>344.94207672130955</v>
      </c>
      <c r="M363" s="429">
        <f t="shared" si="175"/>
        <v>345.56110302843922</v>
      </c>
      <c r="N363" s="312"/>
      <c r="O363" s="312"/>
    </row>
    <row r="364" spans="1:15" ht="13.15">
      <c r="B364" s="323" t="str">
        <f t="shared" si="166"/>
        <v>60-64</v>
      </c>
      <c r="C364" s="429">
        <f t="shared" ref="C364:M364" si="176">C327+C271</f>
        <v>120.62301520209412</v>
      </c>
      <c r="D364" s="429">
        <f t="shared" si="176"/>
        <v>123.50366364657863</v>
      </c>
      <c r="E364" s="429">
        <f t="shared" si="176"/>
        <v>124.12053445037243</v>
      </c>
      <c r="F364" s="429">
        <f t="shared" si="176"/>
        <v>124.98385283922957</v>
      </c>
      <c r="G364" s="429">
        <f t="shared" si="176"/>
        <v>126.00652771815831</v>
      </c>
      <c r="H364" s="429">
        <f t="shared" si="176"/>
        <v>126.57285718574026</v>
      </c>
      <c r="I364" s="429">
        <f t="shared" si="176"/>
        <v>127.28792042909527</v>
      </c>
      <c r="J364" s="429">
        <f t="shared" si="176"/>
        <v>128.12119371322828</v>
      </c>
      <c r="K364" s="429">
        <f t="shared" si="176"/>
        <v>128.73396497689458</v>
      </c>
      <c r="L364" s="429">
        <f t="shared" si="176"/>
        <v>128.75052200523828</v>
      </c>
      <c r="M364" s="429">
        <f t="shared" si="176"/>
        <v>129.03339851461453</v>
      </c>
      <c r="N364" s="312"/>
      <c r="O364" s="312"/>
    </row>
    <row r="365" spans="1:15" ht="13.15">
      <c r="B365" s="323" t="str">
        <f t="shared" si="166"/>
        <v>65 plus</v>
      </c>
      <c r="C365" s="429">
        <f t="shared" ref="C365:M365" si="177">C328+C272</f>
        <v>30.432567068641458</v>
      </c>
      <c r="D365" s="429">
        <f t="shared" si="177"/>
        <v>40.355532446102011</v>
      </c>
      <c r="E365" s="429">
        <f t="shared" si="177"/>
        <v>47.203448043293911</v>
      </c>
      <c r="F365" s="429">
        <f t="shared" si="177"/>
        <v>51.927356232068426</v>
      </c>
      <c r="G365" s="429">
        <f t="shared" si="177"/>
        <v>55.1492541113005</v>
      </c>
      <c r="H365" s="429">
        <f t="shared" si="177"/>
        <v>57.208347495249427</v>
      </c>
      <c r="I365" s="429">
        <f t="shared" si="177"/>
        <v>58.624731153547991</v>
      </c>
      <c r="J365" s="429">
        <f t="shared" si="177"/>
        <v>59.665382696982768</v>
      </c>
      <c r="K365" s="429">
        <f t="shared" si="177"/>
        <v>60.399718089864088</v>
      </c>
      <c r="L365" s="429">
        <f t="shared" si="177"/>
        <v>60.790886836606113</v>
      </c>
      <c r="M365" s="429">
        <f t="shared" si="177"/>
        <v>61.122081648915007</v>
      </c>
      <c r="N365" s="312"/>
      <c r="O365" s="312"/>
    </row>
    <row r="366" spans="1:15" ht="13.15">
      <c r="B366" s="323" t="str">
        <f t="shared" si="166"/>
        <v>Total</v>
      </c>
      <c r="C366" s="429">
        <f t="shared" ref="C366:K366" si="178">SUM(C356:C365)</f>
        <v>6946.3076303081198</v>
      </c>
      <c r="D366" s="429">
        <f t="shared" si="178"/>
        <v>7048.692824502753</v>
      </c>
      <c r="E366" s="429">
        <f t="shared" si="178"/>
        <v>7126.7664385736689</v>
      </c>
      <c r="F366" s="429">
        <f t="shared" si="178"/>
        <v>7223.3749024741437</v>
      </c>
      <c r="G366" s="429">
        <f t="shared" si="178"/>
        <v>7308.4274798984497</v>
      </c>
      <c r="H366" s="429">
        <f t="shared" si="178"/>
        <v>7343.0070195855778</v>
      </c>
      <c r="I366" s="429">
        <f t="shared" si="178"/>
        <v>7370.6133628651896</v>
      </c>
      <c r="J366" s="429">
        <f t="shared" si="178"/>
        <v>7397.679793364221</v>
      </c>
      <c r="K366" s="429">
        <f t="shared" si="178"/>
        <v>7408.9857241533209</v>
      </c>
      <c r="L366" s="429">
        <f>L329+L273</f>
        <v>7383.4526649997924</v>
      </c>
      <c r="M366" s="429">
        <f>M329+M273</f>
        <v>7375.6797085745211</v>
      </c>
      <c r="N366" s="312"/>
      <c r="O366" s="312"/>
    </row>
    <row r="367" spans="1:15">
      <c r="A367" s="1080">
        <f>SUM(C367:M367)</f>
        <v>0</v>
      </c>
      <c r="B367" s="1080"/>
      <c r="C367" s="1080">
        <f t="shared" ref="C367:M367" si="179">SUM(C356:C365)-C366</f>
        <v>0</v>
      </c>
      <c r="D367" s="1080">
        <f t="shared" si="179"/>
        <v>0</v>
      </c>
      <c r="E367" s="1080">
        <f t="shared" si="179"/>
        <v>0</v>
      </c>
      <c r="F367" s="1080">
        <f t="shared" si="179"/>
        <v>0</v>
      </c>
      <c r="G367" s="1080">
        <f t="shared" si="179"/>
        <v>0</v>
      </c>
      <c r="H367" s="1080">
        <f t="shared" si="179"/>
        <v>0</v>
      </c>
      <c r="I367" s="1080">
        <f t="shared" si="179"/>
        <v>0</v>
      </c>
      <c r="J367" s="1080">
        <f t="shared" si="179"/>
        <v>0</v>
      </c>
      <c r="K367" s="1080">
        <f t="shared" si="179"/>
        <v>0</v>
      </c>
      <c r="L367" s="1080">
        <f t="shared" si="179"/>
        <v>0</v>
      </c>
      <c r="M367" s="1080">
        <f t="shared" si="179"/>
        <v>0</v>
      </c>
    </row>
    <row r="368" spans="1:15">
      <c r="C368" s="1085">
        <f>C350+C366</f>
        <v>11328.562976608908</v>
      </c>
      <c r="D368" s="1085">
        <f t="shared" ref="D368:M368" si="180">D350+D366</f>
        <v>11444.008616533201</v>
      </c>
      <c r="E368" s="1085">
        <f t="shared" si="180"/>
        <v>11529.388493486491</v>
      </c>
      <c r="F368" s="1085">
        <f t="shared" si="180"/>
        <v>11636.70897118943</v>
      </c>
      <c r="G368" s="1085">
        <f t="shared" si="180"/>
        <v>11734.932761165142</v>
      </c>
      <c r="H368" s="1085">
        <f t="shared" si="180"/>
        <v>11758.498285738424</v>
      </c>
      <c r="I368" s="1085">
        <f t="shared" si="180"/>
        <v>11777.684800952771</v>
      </c>
      <c r="J368" s="1085">
        <f t="shared" si="180"/>
        <v>11801.537061311523</v>
      </c>
      <c r="K368" s="1085">
        <f t="shared" si="180"/>
        <v>11803.849493238342</v>
      </c>
      <c r="L368" s="1085">
        <f t="shared" si="180"/>
        <v>11749.317368209628</v>
      </c>
      <c r="M368" s="1085">
        <f t="shared" si="180"/>
        <v>11727.077105629927</v>
      </c>
    </row>
    <row r="369" spans="1:13">
      <c r="C369" s="1085">
        <f>C36</f>
        <v>11328.562976608904</v>
      </c>
      <c r="D369" s="1085">
        <f t="shared" ref="D369:M369" si="181">D36</f>
        <v>11444.008616533198</v>
      </c>
      <c r="E369" s="1085">
        <f t="shared" si="181"/>
        <v>11529.388493486487</v>
      </c>
      <c r="F369" s="1085">
        <f t="shared" si="181"/>
        <v>11636.708971189428</v>
      </c>
      <c r="G369" s="1085">
        <f t="shared" si="181"/>
        <v>11734.932761165139</v>
      </c>
      <c r="H369" s="1085">
        <f t="shared" si="181"/>
        <v>11758.49828573842</v>
      </c>
      <c r="I369" s="1085">
        <f t="shared" si="181"/>
        <v>11777.684800952768</v>
      </c>
      <c r="J369" s="1085">
        <f t="shared" si="181"/>
        <v>11801.537061311519</v>
      </c>
      <c r="K369" s="1085">
        <f t="shared" si="181"/>
        <v>11803.849493238338</v>
      </c>
      <c r="L369" s="1085">
        <f t="shared" si="181"/>
        <v>11749.317368209622</v>
      </c>
      <c r="M369" s="1085">
        <f t="shared" si="181"/>
        <v>11727.07710562992</v>
      </c>
    </row>
    <row r="370" spans="1:13">
      <c r="A370" s="1080">
        <f>SUM(C370:L370)</f>
        <v>0</v>
      </c>
      <c r="B370" s="1080"/>
      <c r="C370" s="1080">
        <f>C368-C369</f>
        <v>0</v>
      </c>
      <c r="D370" s="1080">
        <f t="shared" ref="D370:M370" si="182">D368-D369</f>
        <v>0</v>
      </c>
      <c r="E370" s="1080">
        <f t="shared" si="182"/>
        <v>0</v>
      </c>
      <c r="F370" s="1080">
        <f t="shared" si="182"/>
        <v>0</v>
      </c>
      <c r="G370" s="1080">
        <f t="shared" si="182"/>
        <v>0</v>
      </c>
      <c r="H370" s="1080">
        <f t="shared" si="182"/>
        <v>0</v>
      </c>
      <c r="I370" s="1080">
        <f t="shared" si="182"/>
        <v>0</v>
      </c>
      <c r="J370" s="1080">
        <f t="shared" si="182"/>
        <v>0</v>
      </c>
      <c r="K370" s="1080">
        <f t="shared" si="182"/>
        <v>0</v>
      </c>
      <c r="L370" s="1080">
        <f t="shared" si="182"/>
        <v>0</v>
      </c>
      <c r="M370" s="1080">
        <f t="shared" si="182"/>
        <v>0</v>
      </c>
    </row>
    <row r="371" spans="1:13">
      <c r="A371" s="1080">
        <f>SUM(C371:L371)</f>
        <v>0</v>
      </c>
      <c r="B371" s="1080"/>
      <c r="C371" s="1080">
        <f>IF(C294&gt;0,0,C294)</f>
        <v>0</v>
      </c>
      <c r="D371" s="1080">
        <f t="shared" ref="D371:M371" si="183">IF(D294&gt;0,0,D294)</f>
        <v>0</v>
      </c>
      <c r="E371" s="1080">
        <f t="shared" si="183"/>
        <v>0</v>
      </c>
      <c r="F371" s="1080">
        <f t="shared" si="183"/>
        <v>0</v>
      </c>
      <c r="G371" s="1080">
        <f t="shared" si="183"/>
        <v>0</v>
      </c>
      <c r="H371" s="1080">
        <f t="shared" si="183"/>
        <v>0</v>
      </c>
      <c r="I371" s="1080">
        <f t="shared" si="183"/>
        <v>0</v>
      </c>
      <c r="J371" s="1080">
        <f t="shared" si="183"/>
        <v>0</v>
      </c>
      <c r="K371" s="1080">
        <f t="shared" si="183"/>
        <v>0</v>
      </c>
      <c r="L371" s="1080">
        <f t="shared" si="183"/>
        <v>0</v>
      </c>
      <c r="M371" s="1080">
        <f t="shared" si="183"/>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2060"/>
  </sheetPr>
  <dimension ref="A1:Q35"/>
  <sheetViews>
    <sheetView showGridLines="0" zoomScale="90" zoomScaleNormal="90" workbookViewId="0"/>
  </sheetViews>
  <sheetFormatPr defaultRowHeight="12.75"/>
  <cols>
    <col min="1" max="1" width="11.73046875" customWidth="1"/>
    <col min="2" max="2" width="25.73046875" customWidth="1"/>
    <col min="3" max="3" width="115.59765625" customWidth="1"/>
  </cols>
  <sheetData>
    <row r="1" spans="1:17" s="97" customFormat="1" ht="15">
      <c r="A1" s="1003" t="str">
        <f>ModelBanner</f>
        <v>TSM_202021</v>
      </c>
      <c r="C1" s="96"/>
    </row>
    <row r="2" spans="1:17" s="98" customFormat="1" ht="13.9">
      <c r="A2" s="865" t="s">
        <v>13</v>
      </c>
      <c r="B2" s="865" t="s">
        <v>30</v>
      </c>
      <c r="C2" s="65"/>
    </row>
    <row r="3" spans="1:17" s="98" customFormat="1" ht="13.9">
      <c r="A3" s="65"/>
      <c r="C3" s="65"/>
    </row>
    <row r="4" spans="1:17" s="99" customFormat="1" ht="13.15">
      <c r="A4" s="99" t="s">
        <v>26</v>
      </c>
      <c r="C4" s="100"/>
      <c r="D4" s="100"/>
    </row>
    <row r="5" spans="1:17" s="104" customFormat="1" ht="13.9">
      <c r="A5" s="101"/>
      <c r="B5" s="221" t="s">
        <v>381</v>
      </c>
      <c r="C5" s="102"/>
      <c r="D5" s="103"/>
      <c r="E5" s="62"/>
      <c r="F5" s="62"/>
      <c r="G5" s="62"/>
      <c r="H5" s="62"/>
      <c r="I5" s="62"/>
      <c r="J5" s="62"/>
      <c r="K5" s="62"/>
      <c r="L5" s="62"/>
      <c r="M5" s="62"/>
      <c r="N5" s="62"/>
      <c r="O5" s="62"/>
      <c r="P5" s="62"/>
      <c r="Q5" s="62"/>
    </row>
    <row r="7" spans="1:17">
      <c r="B7" s="913" t="s">
        <v>1503</v>
      </c>
    </row>
    <row r="8" spans="1:17">
      <c r="B8" s="11"/>
    </row>
    <row r="9" spans="1:17" ht="13.15">
      <c r="B9" s="11" t="s">
        <v>607</v>
      </c>
    </row>
    <row r="10" spans="1:17">
      <c r="B10" s="11"/>
    </row>
    <row r="11" spans="1:17">
      <c r="B11" s="146" t="s">
        <v>1198</v>
      </c>
    </row>
    <row r="12" spans="1:17">
      <c r="B12" s="11"/>
    </row>
    <row r="13" spans="1:17" ht="15" customHeight="1">
      <c r="B13" s="1104" t="s">
        <v>1584</v>
      </c>
      <c r="C13" s="1103"/>
      <c r="D13" s="1103"/>
      <c r="E13" s="1103"/>
      <c r="F13" s="1103"/>
    </row>
    <row r="14" spans="1:17">
      <c r="B14" s="1103"/>
      <c r="C14" s="1103"/>
      <c r="D14" s="1103"/>
      <c r="E14" s="1103"/>
      <c r="F14" s="1103"/>
    </row>
    <row r="15" spans="1:17" ht="13.15">
      <c r="B15" s="74" t="s">
        <v>36</v>
      </c>
      <c r="C15" s="74" t="s">
        <v>37</v>
      </c>
    </row>
    <row r="16" spans="1:17">
      <c r="D16" s="3"/>
      <c r="E16" s="3"/>
      <c r="F16" s="3"/>
      <c r="G16" s="3"/>
      <c r="H16" s="3"/>
      <c r="I16" s="3"/>
      <c r="J16" s="3"/>
      <c r="K16" s="3"/>
      <c r="L16" s="3"/>
    </row>
    <row r="17" spans="1:12" ht="13.15">
      <c r="B17" s="376" t="s">
        <v>548</v>
      </c>
      <c r="C17" s="377" t="s">
        <v>613</v>
      </c>
      <c r="D17" s="3"/>
      <c r="E17" s="3"/>
      <c r="I17" s="3"/>
      <c r="J17" s="3"/>
      <c r="K17" s="3"/>
      <c r="L17" s="3"/>
    </row>
    <row r="18" spans="1:12" ht="13.15">
      <c r="B18" s="376" t="s">
        <v>7</v>
      </c>
      <c r="C18" s="378" t="s">
        <v>408</v>
      </c>
      <c r="D18" s="3"/>
      <c r="E18" s="3"/>
      <c r="I18" s="3"/>
      <c r="J18" s="3"/>
      <c r="K18" s="3"/>
      <c r="L18" s="3"/>
    </row>
    <row r="19" spans="1:12" ht="25.5">
      <c r="B19" s="376" t="s">
        <v>414</v>
      </c>
      <c r="C19" s="379" t="s">
        <v>1585</v>
      </c>
      <c r="D19" s="3"/>
      <c r="E19" s="3"/>
      <c r="I19" s="3"/>
      <c r="J19" s="3"/>
      <c r="K19" s="3"/>
      <c r="L19" s="3"/>
    </row>
    <row r="20" spans="1:12" ht="13.15">
      <c r="B20" s="376" t="s">
        <v>3</v>
      </c>
      <c r="C20" s="377" t="s">
        <v>393</v>
      </c>
      <c r="D20" s="3"/>
      <c r="E20" s="3"/>
      <c r="I20" s="3"/>
      <c r="J20" s="3"/>
      <c r="K20" s="3"/>
      <c r="L20" s="3"/>
    </row>
    <row r="21" spans="1:12" ht="13.15">
      <c r="B21" s="376" t="s">
        <v>79</v>
      </c>
      <c r="C21" s="379" t="s">
        <v>614</v>
      </c>
      <c r="D21" s="3"/>
      <c r="E21" s="3"/>
      <c r="I21" s="3"/>
      <c r="J21" s="3"/>
      <c r="K21" s="3"/>
      <c r="L21" s="3"/>
    </row>
    <row r="22" spans="1:12" ht="13.15">
      <c r="B22" s="376" t="s">
        <v>107</v>
      </c>
      <c r="C22" s="377" t="s">
        <v>1586</v>
      </c>
      <c r="D22" s="3"/>
      <c r="E22" s="3"/>
      <c r="I22" s="3"/>
      <c r="J22" s="3"/>
      <c r="K22" s="3"/>
      <c r="L22" s="3"/>
    </row>
    <row r="23" spans="1:12" ht="25.5">
      <c r="A23" s="11"/>
      <c r="B23" s="376" t="s">
        <v>549</v>
      </c>
      <c r="C23" s="380" t="s">
        <v>476</v>
      </c>
      <c r="D23" s="11"/>
    </row>
    <row r="24" spans="1:12" ht="14.25">
      <c r="A24" s="11"/>
      <c r="B24" s="376" t="s">
        <v>6</v>
      </c>
      <c r="C24" s="378" t="s">
        <v>394</v>
      </c>
      <c r="H24" s="129"/>
    </row>
    <row r="25" spans="1:12" ht="14.25">
      <c r="B25" s="376" t="s">
        <v>1</v>
      </c>
      <c r="C25" s="378" t="s">
        <v>395</v>
      </c>
      <c r="H25" s="129"/>
    </row>
    <row r="26" spans="1:12" ht="14.25">
      <c r="B26" s="376" t="s">
        <v>384</v>
      </c>
      <c r="C26" s="378" t="s">
        <v>396</v>
      </c>
      <c r="H26" s="129"/>
    </row>
    <row r="27" spans="1:12" ht="14.25">
      <c r="B27" s="376" t="s">
        <v>4</v>
      </c>
      <c r="C27" s="378" t="s">
        <v>397</v>
      </c>
      <c r="H27" s="129"/>
    </row>
    <row r="28" spans="1:12" ht="14.25">
      <c r="B28" s="376" t="s">
        <v>0</v>
      </c>
      <c r="C28" s="378" t="s">
        <v>398</v>
      </c>
      <c r="H28" s="129"/>
    </row>
    <row r="29" spans="1:12" ht="14.25">
      <c r="B29" s="376" t="s">
        <v>550</v>
      </c>
      <c r="C29" s="378" t="s">
        <v>399</v>
      </c>
      <c r="H29" s="129"/>
    </row>
    <row r="30" spans="1:12" ht="13.15">
      <c r="B30" s="376" t="s">
        <v>560</v>
      </c>
      <c r="C30" s="378" t="s">
        <v>563</v>
      </c>
    </row>
    <row r="31" spans="1:12" ht="14.25">
      <c r="B31" s="376" t="s">
        <v>5</v>
      </c>
      <c r="C31" s="378" t="s">
        <v>400</v>
      </c>
      <c r="H31" s="129"/>
    </row>
    <row r="32" spans="1:12" ht="25.5">
      <c r="B32" s="289" t="s">
        <v>41</v>
      </c>
      <c r="C32" s="381" t="s">
        <v>1531</v>
      </c>
      <c r="H32" s="129"/>
    </row>
    <row r="33" spans="2:8" ht="14.25">
      <c r="B33" s="376" t="s">
        <v>552</v>
      </c>
      <c r="C33" s="378" t="s">
        <v>1732</v>
      </c>
      <c r="H33" s="129"/>
    </row>
    <row r="34" spans="2:8" ht="13.15">
      <c r="B34" s="376" t="s">
        <v>2</v>
      </c>
      <c r="C34" s="377" t="s">
        <v>402</v>
      </c>
    </row>
    <row r="35" spans="2:8" ht="13.15">
      <c r="B35" s="376" t="s">
        <v>553</v>
      </c>
      <c r="C35" s="378" t="s">
        <v>401</v>
      </c>
    </row>
  </sheetData>
  <phoneticPr fontId="9" type="noConversion"/>
  <hyperlinks>
    <hyperlink ref="B2" location="Map_of_sheets!A1" display="Map of sheets"/>
    <hyperlink ref="A2" location="'Title_&amp;_Contents'!A1" display="Contents"/>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4" width="10.73046875" style="295" customWidth="1"/>
    <col min="15"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270</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Forecast_stock_figures!B20</f>
        <v>Classics</v>
      </c>
      <c r="C15" s="293">
        <f>Forecast_stock_figures!C44</f>
        <v>272.25300000000004</v>
      </c>
      <c r="D15" s="293">
        <f>Forecast_stock_figures!D44</f>
        <v>273.28273240649219</v>
      </c>
      <c r="E15" s="293">
        <f>Forecast_stock_figures!E44</f>
        <v>272.25804166512415</v>
      </c>
      <c r="F15" s="293">
        <f>Forecast_stock_figures!F44</f>
        <v>273.0734036192481</v>
      </c>
      <c r="G15" s="293">
        <f>Forecast_stock_figures!G44</f>
        <v>275.06488123362669</v>
      </c>
      <c r="H15" s="293">
        <f>Forecast_stock_figures!H44</f>
        <v>277.188916117639</v>
      </c>
      <c r="I15" s="293">
        <f>Forecast_stock_figures!I44</f>
        <v>278.42901106924927</v>
      </c>
      <c r="J15" s="293">
        <f>Forecast_stock_figures!J44</f>
        <v>280.17930273471632</v>
      </c>
      <c r="K15" s="293">
        <f>Forecast_stock_figures!K44</f>
        <v>281.14419252869186</v>
      </c>
      <c r="L15" s="293">
        <f>Forecast_stock_figures!L44</f>
        <v>281.81652521493504</v>
      </c>
      <c r="M15" s="293">
        <f>Forecast_stock_figures!M44</f>
        <v>282.12547027114044</v>
      </c>
    </row>
    <row r="17" spans="1:9" ht="15">
      <c r="B17" s="325" t="s">
        <v>161</v>
      </c>
    </row>
    <row r="19" spans="1:9" ht="13.15">
      <c r="B19" s="1469" t="str">
        <f>Stock_ages_breakdowns!B73</f>
        <v>Age group</v>
      </c>
      <c r="C19" s="1470" t="str">
        <f>Stock_ages_breakdowns!K73</f>
        <v>Classics</v>
      </c>
      <c r="D19" s="1471"/>
      <c r="H19" s="310" t="s">
        <v>132</v>
      </c>
    </row>
    <row r="20" spans="1:9" ht="13.15">
      <c r="B20" s="1469"/>
      <c r="C20" s="348" t="str">
        <f>Stock_ages_breakdowns!K74</f>
        <v>Male</v>
      </c>
      <c r="D20" s="348" t="str">
        <f>Stock_ages_breakdowns!L74</f>
        <v>Female</v>
      </c>
    </row>
    <row r="21" spans="1:9" ht="13.15">
      <c r="B21" s="348" t="str">
        <f>Stock_ages_breakdowns!B75</f>
        <v>20-24</v>
      </c>
      <c r="C21" s="316">
        <f>Stock_ages_breakdowns!K20</f>
        <v>4.6820000000000004</v>
      </c>
      <c r="D21" s="316">
        <f>Stock_ages_breakdowns!L20</f>
        <v>8.4570000000000007</v>
      </c>
    </row>
    <row r="22" spans="1:9" ht="13.15">
      <c r="B22" s="348" t="str">
        <f>Stock_ages_breakdowns!B76</f>
        <v>25-29</v>
      </c>
      <c r="C22" s="316">
        <f>Stock_ages_breakdowns!K21</f>
        <v>17.882000000000001</v>
      </c>
      <c r="D22" s="316">
        <f>Stock_ages_breakdowns!L21</f>
        <v>29.763000000000002</v>
      </c>
    </row>
    <row r="23" spans="1:9" ht="13.15">
      <c r="B23" s="348" t="str">
        <f>Stock_ages_breakdowns!B77</f>
        <v>30-34</v>
      </c>
      <c r="C23" s="316">
        <f>Stock_ages_breakdowns!K22</f>
        <v>22.097999999999999</v>
      </c>
      <c r="D23" s="316">
        <f>Stock_ages_breakdowns!L22</f>
        <v>24.533000000000001</v>
      </c>
    </row>
    <row r="24" spans="1:9" ht="13.15">
      <c r="B24" s="348" t="str">
        <f>Stock_ages_breakdowns!B78</f>
        <v>35-39</v>
      </c>
      <c r="C24" s="316">
        <f>Stock_ages_breakdowns!K23</f>
        <v>10.186999999999999</v>
      </c>
      <c r="D24" s="316">
        <f>Stock_ages_breakdowns!L23</f>
        <v>24.356999999999999</v>
      </c>
    </row>
    <row r="25" spans="1:9" ht="13.15">
      <c r="B25" s="348" t="str">
        <f>Stock_ages_breakdowns!B79</f>
        <v>40-44</v>
      </c>
      <c r="C25" s="316">
        <f>Stock_ages_breakdowns!K24</f>
        <v>11.22</v>
      </c>
      <c r="D25" s="316">
        <f>Stock_ages_breakdowns!L24</f>
        <v>20.962</v>
      </c>
    </row>
    <row r="26" spans="1:9" ht="13.15">
      <c r="B26" s="348" t="str">
        <f>Stock_ages_breakdowns!B80</f>
        <v>45-49</v>
      </c>
      <c r="C26" s="316">
        <f>Stock_ages_breakdowns!K25</f>
        <v>12.741</v>
      </c>
      <c r="D26" s="316">
        <f>Stock_ages_breakdowns!L25</f>
        <v>14.202999999999999</v>
      </c>
    </row>
    <row r="27" spans="1:9" ht="13.15">
      <c r="B27" s="348" t="str">
        <f>Stock_ages_breakdowns!B81</f>
        <v>50-54</v>
      </c>
      <c r="C27" s="316">
        <f>Stock_ages_breakdowns!K26</f>
        <v>9.6519999999999992</v>
      </c>
      <c r="D27" s="316">
        <f>Stock_ages_breakdowns!L26</f>
        <v>13.372999999999999</v>
      </c>
    </row>
    <row r="28" spans="1:9" ht="13.15">
      <c r="B28" s="348" t="str">
        <f>Stock_ages_breakdowns!B82</f>
        <v>55-59</v>
      </c>
      <c r="C28" s="316">
        <f>Stock_ages_breakdowns!K27</f>
        <v>12.929</v>
      </c>
      <c r="D28" s="316">
        <f>Stock_ages_breakdowns!L27</f>
        <v>17.879000000000001</v>
      </c>
    </row>
    <row r="29" spans="1:9" ht="13.15">
      <c r="B29" s="348" t="str">
        <f>Stock_ages_breakdowns!B83</f>
        <v>60-64</v>
      </c>
      <c r="C29" s="316">
        <f>Stock_ages_breakdowns!K28</f>
        <v>4.3339999999999996</v>
      </c>
      <c r="D29" s="316">
        <f>Stock_ages_breakdowns!L28</f>
        <v>6.7169999999999996</v>
      </c>
      <c r="F29" s="310"/>
    </row>
    <row r="30" spans="1:9" ht="13.15">
      <c r="B30" s="348" t="str">
        <f>Stock_ages_breakdowns!B84</f>
        <v>65 plus</v>
      </c>
      <c r="C30" s="316">
        <f>Stock_ages_breakdowns!K29</f>
        <v>3.49</v>
      </c>
      <c r="D30" s="316">
        <f>Stock_ages_breakdowns!L29</f>
        <v>2.794</v>
      </c>
      <c r="G30" s="311" t="s">
        <v>46</v>
      </c>
      <c r="H30" s="311" t="s">
        <v>47</v>
      </c>
    </row>
    <row r="31" spans="1:9" ht="13.15">
      <c r="A31" s="1080">
        <f>I31</f>
        <v>0</v>
      </c>
      <c r="B31" s="348" t="str">
        <f>Stock_ages_breakdowns!B85</f>
        <v>Total</v>
      </c>
      <c r="C31" s="316">
        <f>Stock_ages_breakdowns!K30</f>
        <v>109.215</v>
      </c>
      <c r="D31" s="316">
        <f>Stock_ages_breakdowns!L30</f>
        <v>163.03800000000001</v>
      </c>
      <c r="E31" s="312">
        <f>SUM(C31:D31)</f>
        <v>272.25300000000004</v>
      </c>
      <c r="G31" s="351">
        <f>C31/$E$31</f>
        <v>0.40115260437901507</v>
      </c>
      <c r="H31" s="351">
        <f>D31/$E$31</f>
        <v>0.59884739562098488</v>
      </c>
      <c r="I31" s="1080">
        <f>(G31+H31)-1</f>
        <v>0</v>
      </c>
    </row>
    <row r="33" spans="2:14" ht="15">
      <c r="B33" s="325" t="s">
        <v>262</v>
      </c>
      <c r="H33" s="310"/>
    </row>
    <row r="34" spans="2:14">
      <c r="H34" s="310"/>
    </row>
    <row r="35" spans="2:14"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4" ht="13.15">
      <c r="B36" s="311" t="str">
        <f>B15</f>
        <v>Classics</v>
      </c>
      <c r="C36" s="293">
        <f>Teacher_need_by_subject!C633</f>
        <v>273.28273240649219</v>
      </c>
      <c r="D36" s="293">
        <f>Teacher_need_by_subject!D633</f>
        <v>272.25804166512415</v>
      </c>
      <c r="E36" s="293">
        <f>Teacher_need_by_subject!E633</f>
        <v>273.0734036192481</v>
      </c>
      <c r="F36" s="293">
        <f>Teacher_need_by_subject!F633</f>
        <v>275.06488123362669</v>
      </c>
      <c r="G36" s="293">
        <f>Teacher_need_by_subject!G633</f>
        <v>277.188916117639</v>
      </c>
      <c r="H36" s="293">
        <f>Teacher_need_by_subject!H633</f>
        <v>278.42901106924927</v>
      </c>
      <c r="I36" s="293">
        <f>Teacher_need_by_subject!I633</f>
        <v>280.17930273471632</v>
      </c>
      <c r="J36" s="293">
        <f>Teacher_need_by_subject!J633</f>
        <v>281.14419252869186</v>
      </c>
      <c r="K36" s="293">
        <f>Teacher_need_by_subject!K633</f>
        <v>281.81652521493504</v>
      </c>
      <c r="L36" s="293">
        <f>Teacher_need_by_subject!L633</f>
        <v>282.12547027114044</v>
      </c>
      <c r="M36" s="293">
        <f>Teacher_need_by_subject!M633</f>
        <v>283.36030306248807</v>
      </c>
    </row>
    <row r="37" spans="2:14">
      <c r="H37" s="310"/>
    </row>
    <row r="38" spans="2:14" ht="15">
      <c r="B38" s="325" t="s">
        <v>169</v>
      </c>
      <c r="H38" s="310"/>
    </row>
    <row r="39" spans="2:14">
      <c r="H39" s="310"/>
    </row>
    <row r="40" spans="2:14" ht="13.15">
      <c r="B40" s="326" t="s">
        <v>46</v>
      </c>
      <c r="H40" s="310"/>
    </row>
    <row r="41" spans="2:14">
      <c r="H41" s="310"/>
    </row>
    <row r="42" spans="2:14"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4" ht="13.15">
      <c r="B43" s="348" t="str">
        <f>B21</f>
        <v>20-24</v>
      </c>
      <c r="C43" s="293">
        <f>C21</f>
        <v>4.6820000000000004</v>
      </c>
      <c r="D43" s="293">
        <f>C340</f>
        <v>6.8457055427062175</v>
      </c>
      <c r="E43" s="293">
        <f t="shared" ref="E43:L43" si="2">D340</f>
        <v>8.0192088032352586</v>
      </c>
      <c r="F43" s="293">
        <f t="shared" si="2"/>
        <v>8.8821019028112982</v>
      </c>
      <c r="G43" s="293">
        <f t="shared" si="2"/>
        <v>9.5092912117905044</v>
      </c>
      <c r="H43" s="293">
        <f t="shared" si="2"/>
        <v>9.9087168499348461</v>
      </c>
      <c r="I43" s="293">
        <f t="shared" si="2"/>
        <v>10.07451238602571</v>
      </c>
      <c r="J43" s="293">
        <f t="shared" si="2"/>
        <v>10.218906696716761</v>
      </c>
      <c r="K43" s="293">
        <f t="shared" si="2"/>
        <v>10.239778190577859</v>
      </c>
      <c r="L43" s="293">
        <f t="shared" si="2"/>
        <v>10.222448682629254</v>
      </c>
      <c r="M43" s="293">
        <f>L340</f>
        <v>10.174283329594063</v>
      </c>
      <c r="N43" s="312"/>
    </row>
    <row r="44" spans="2:14" ht="13.15">
      <c r="B44" s="348" t="str">
        <f t="shared" ref="B44:C53" si="3">B22</f>
        <v>25-29</v>
      </c>
      <c r="C44" s="293">
        <f t="shared" si="3"/>
        <v>17.882000000000001</v>
      </c>
      <c r="D44" s="293">
        <f t="shared" ref="D44:L53" si="4">C341</f>
        <v>17.199121922180666</v>
      </c>
      <c r="E44" s="293">
        <f t="shared" si="4"/>
        <v>16.735013368373334</v>
      </c>
      <c r="F44" s="293">
        <f t="shared" si="4"/>
        <v>16.683727606032853</v>
      </c>
      <c r="G44" s="293">
        <f t="shared" si="4"/>
        <v>16.80666459900706</v>
      </c>
      <c r="H44" s="293">
        <f t="shared" si="4"/>
        <v>16.975103307458507</v>
      </c>
      <c r="I44" s="293">
        <f t="shared" si="4"/>
        <v>17.04796582865341</v>
      </c>
      <c r="J44" s="293">
        <f t="shared" si="4"/>
        <v>17.162282931216172</v>
      </c>
      <c r="K44" s="293">
        <f t="shared" si="4"/>
        <v>17.182815061768981</v>
      </c>
      <c r="L44" s="293">
        <f t="shared" ref="L44:L52" si="5">K341</f>
        <v>17.166438396432895</v>
      </c>
      <c r="M44" s="293">
        <f t="shared" ref="M44:M53" si="6">L341</f>
        <v>17.112578767522471</v>
      </c>
      <c r="N44" s="312"/>
    </row>
    <row r="45" spans="2:14" ht="13.15">
      <c r="B45" s="348" t="str">
        <f t="shared" si="3"/>
        <v>30-34</v>
      </c>
      <c r="C45" s="293">
        <f t="shared" si="3"/>
        <v>22.097999999999999</v>
      </c>
      <c r="D45" s="293">
        <f t="shared" si="4"/>
        <v>21.401587270952152</v>
      </c>
      <c r="E45" s="293">
        <f t="shared" si="4"/>
        <v>20.553782153016783</v>
      </c>
      <c r="F45" s="293">
        <f t="shared" si="4"/>
        <v>19.882293717557189</v>
      </c>
      <c r="G45" s="293">
        <f t="shared" si="4"/>
        <v>19.360302313360908</v>
      </c>
      <c r="H45" s="293">
        <f t="shared" si="4"/>
        <v>18.993427788282421</v>
      </c>
      <c r="I45" s="293">
        <f t="shared" si="4"/>
        <v>18.701723588758195</v>
      </c>
      <c r="J45" s="293">
        <f t="shared" si="4"/>
        <v>18.522639877888857</v>
      </c>
      <c r="K45" s="293">
        <f t="shared" si="4"/>
        <v>18.371461418775034</v>
      </c>
      <c r="L45" s="293">
        <f t="shared" si="5"/>
        <v>18.248449754752048</v>
      </c>
      <c r="M45" s="293">
        <f t="shared" si="6"/>
        <v>18.136215926338444</v>
      </c>
      <c r="N45" s="312"/>
    </row>
    <row r="46" spans="2:14" ht="13.15">
      <c r="B46" s="348" t="str">
        <f t="shared" si="3"/>
        <v>35-39</v>
      </c>
      <c r="C46" s="293">
        <f t="shared" si="3"/>
        <v>10.186999999999999</v>
      </c>
      <c r="D46" s="293">
        <f t="shared" si="4"/>
        <v>13.120459522639356</v>
      </c>
      <c r="E46" s="293">
        <f t="shared" si="4"/>
        <v>14.996950515853523</v>
      </c>
      <c r="F46" s="293">
        <f t="shared" si="4"/>
        <v>16.241427209415811</v>
      </c>
      <c r="G46" s="293">
        <f t="shared" si="4"/>
        <v>17.010369044996462</v>
      </c>
      <c r="H46" s="293">
        <f t="shared" si="4"/>
        <v>17.468069770961101</v>
      </c>
      <c r="I46" s="293">
        <f t="shared" si="4"/>
        <v>17.692370996983193</v>
      </c>
      <c r="J46" s="293">
        <f t="shared" si="4"/>
        <v>17.817072398642825</v>
      </c>
      <c r="K46" s="293">
        <f t="shared" si="4"/>
        <v>17.843332736320729</v>
      </c>
      <c r="L46" s="293">
        <f t="shared" si="5"/>
        <v>17.821636758941974</v>
      </c>
      <c r="M46" s="293">
        <f t="shared" si="6"/>
        <v>17.767825669543125</v>
      </c>
      <c r="N46" s="312"/>
    </row>
    <row r="47" spans="2:14" ht="13.15">
      <c r="B47" s="348" t="str">
        <f t="shared" si="3"/>
        <v>40-44</v>
      </c>
      <c r="C47" s="293">
        <f t="shared" si="3"/>
        <v>11.22</v>
      </c>
      <c r="D47" s="293">
        <f t="shared" si="4"/>
        <v>11.459968820423336</v>
      </c>
      <c r="E47" s="293">
        <f t="shared" si="4"/>
        <v>12.056554406244214</v>
      </c>
      <c r="F47" s="293">
        <f t="shared" si="4"/>
        <v>12.862591042574948</v>
      </c>
      <c r="G47" s="293">
        <f t="shared" si="4"/>
        <v>13.674335453914601</v>
      </c>
      <c r="H47" s="293">
        <f t="shared" si="4"/>
        <v>14.405443282413804</v>
      </c>
      <c r="I47" s="293">
        <f t="shared" si="4"/>
        <v>14.992085333689333</v>
      </c>
      <c r="J47" s="293">
        <f t="shared" si="4"/>
        <v>15.476302175454858</v>
      </c>
      <c r="K47" s="293">
        <f t="shared" si="4"/>
        <v>15.82915047665418</v>
      </c>
      <c r="L47" s="293">
        <f t="shared" si="5"/>
        <v>16.082699814537673</v>
      </c>
      <c r="M47" s="293">
        <f t="shared" si="6"/>
        <v>16.252590967911161</v>
      </c>
      <c r="N47" s="312"/>
    </row>
    <row r="48" spans="2:14" ht="13.15">
      <c r="B48" s="348" t="str">
        <f t="shared" si="3"/>
        <v>45-49</v>
      </c>
      <c r="C48" s="293">
        <f t="shared" si="3"/>
        <v>12.741</v>
      </c>
      <c r="D48" s="293">
        <f t="shared" si="4"/>
        <v>12.446613091305203</v>
      </c>
      <c r="E48" s="293">
        <f t="shared" si="4"/>
        <v>12.154020565322179</v>
      </c>
      <c r="F48" s="293">
        <f t="shared" si="4"/>
        <v>12.064933349087605</v>
      </c>
      <c r="G48" s="293">
        <f t="shared" si="4"/>
        <v>12.126463709403808</v>
      </c>
      <c r="H48" s="293">
        <f t="shared" si="4"/>
        <v>12.310744529659717</v>
      </c>
      <c r="I48" s="293">
        <f t="shared" si="4"/>
        <v>12.544103202895888</v>
      </c>
      <c r="J48" s="293">
        <f t="shared" si="4"/>
        <v>12.828645303922562</v>
      </c>
      <c r="K48" s="293">
        <f t="shared" si="4"/>
        <v>13.097914733313267</v>
      </c>
      <c r="L48" s="293">
        <f t="shared" si="5"/>
        <v>13.346261446417161</v>
      </c>
      <c r="M48" s="293">
        <f t="shared" si="6"/>
        <v>13.55997938191817</v>
      </c>
      <c r="N48" s="312"/>
    </row>
    <row r="49" spans="1:14" ht="13.15">
      <c r="B49" s="348" t="str">
        <f t="shared" si="3"/>
        <v>50-54</v>
      </c>
      <c r="C49" s="293">
        <f t="shared" si="3"/>
        <v>9.6519999999999992</v>
      </c>
      <c r="D49" s="293">
        <f t="shared" si="4"/>
        <v>9.9338077987366784</v>
      </c>
      <c r="E49" s="293">
        <f t="shared" si="4"/>
        <v>9.9900681713934105</v>
      </c>
      <c r="F49" s="293">
        <f t="shared" si="4"/>
        <v>9.9882276114639712</v>
      </c>
      <c r="G49" s="293">
        <f t="shared" si="4"/>
        <v>9.9527659098468249</v>
      </c>
      <c r="H49" s="293">
        <f t="shared" si="4"/>
        <v>9.933833380516587</v>
      </c>
      <c r="I49" s="293">
        <f t="shared" si="4"/>
        <v>9.9300415895245209</v>
      </c>
      <c r="J49" s="293">
        <f t="shared" si="4"/>
        <v>9.975881278406737</v>
      </c>
      <c r="K49" s="293">
        <f t="shared" si="4"/>
        <v>10.041219167084455</v>
      </c>
      <c r="L49" s="293">
        <f t="shared" si="5"/>
        <v>10.127609729151214</v>
      </c>
      <c r="M49" s="293">
        <f t="shared" si="6"/>
        <v>10.223975410867903</v>
      </c>
      <c r="N49" s="312"/>
    </row>
    <row r="50" spans="1:14" ht="13.15">
      <c r="B50" s="348" t="str">
        <f t="shared" si="3"/>
        <v>55-59</v>
      </c>
      <c r="C50" s="293">
        <f t="shared" si="3"/>
        <v>12.929</v>
      </c>
      <c r="D50" s="293">
        <f t="shared" si="4"/>
        <v>9.8701299633553798</v>
      </c>
      <c r="E50" s="293">
        <f t="shared" si="4"/>
        <v>7.9913175983251827</v>
      </c>
      <c r="F50" s="293">
        <f t="shared" si="4"/>
        <v>6.8619266885378343</v>
      </c>
      <c r="G50" s="293">
        <f t="shared" si="4"/>
        <v>6.1703179471418776</v>
      </c>
      <c r="H50" s="293">
        <f t="shared" si="4"/>
        <v>5.7418144450911832</v>
      </c>
      <c r="I50" s="293">
        <f t="shared" si="4"/>
        <v>5.4646558354916568</v>
      </c>
      <c r="J50" s="293">
        <f t="shared" si="4"/>
        <v>5.3002080562640268</v>
      </c>
      <c r="K50" s="293">
        <f t="shared" si="4"/>
        <v>5.1968916123408926</v>
      </c>
      <c r="L50" s="293">
        <f t="shared" si="5"/>
        <v>5.1397710709204674</v>
      </c>
      <c r="M50" s="293">
        <f t="shared" si="6"/>
        <v>5.1132056931280703</v>
      </c>
      <c r="N50" s="312"/>
    </row>
    <row r="51" spans="1:14" ht="13.15">
      <c r="B51" s="348" t="str">
        <f t="shared" si="3"/>
        <v>60-64</v>
      </c>
      <c r="C51" s="293">
        <f t="shared" si="3"/>
        <v>4.3339999999999996</v>
      </c>
      <c r="D51" s="293">
        <f t="shared" si="4"/>
        <v>4.2705724690550193</v>
      </c>
      <c r="E51" s="293">
        <f t="shared" si="4"/>
        <v>3.8077024013726359</v>
      </c>
      <c r="F51" s="293">
        <f t="shared" si="4"/>
        <v>3.3157220223158324</v>
      </c>
      <c r="G51" s="293">
        <f t="shared" si="4"/>
        <v>2.906109258087604</v>
      </c>
      <c r="H51" s="293">
        <f t="shared" si="4"/>
        <v>2.5952506927584325</v>
      </c>
      <c r="I51" s="293">
        <f t="shared" si="4"/>
        <v>2.3664841086816155</v>
      </c>
      <c r="J51" s="293">
        <f t="shared" si="4"/>
        <v>2.2103256294236955</v>
      </c>
      <c r="K51" s="293">
        <f t="shared" si="4"/>
        <v>2.1005318184662842</v>
      </c>
      <c r="L51" s="293">
        <f t="shared" si="5"/>
        <v>2.0264243641965813</v>
      </c>
      <c r="M51" s="293">
        <f t="shared" si="6"/>
        <v>1.9770678252373788</v>
      </c>
      <c r="N51" s="312"/>
    </row>
    <row r="52" spans="1:14" ht="13.15">
      <c r="B52" s="348" t="str">
        <f t="shared" si="3"/>
        <v>65 plus</v>
      </c>
      <c r="C52" s="293">
        <f t="shared" si="3"/>
        <v>3.49</v>
      </c>
      <c r="D52" s="293">
        <f t="shared" si="4"/>
        <v>2.7306232193100484</v>
      </c>
      <c r="E52" s="293">
        <f t="shared" si="4"/>
        <v>2.2517324151749416</v>
      </c>
      <c r="F52" s="293">
        <f t="shared" si="4"/>
        <v>1.9047866259913337</v>
      </c>
      <c r="G52" s="293">
        <f t="shared" si="4"/>
        <v>1.6331120846883418</v>
      </c>
      <c r="H52" s="293">
        <f t="shared" si="4"/>
        <v>1.4177472766246586</v>
      </c>
      <c r="I52" s="293">
        <f t="shared" si="4"/>
        <v>1.246970679740544</v>
      </c>
      <c r="J52" s="293">
        <f t="shared" si="4"/>
        <v>1.1160302503315553</v>
      </c>
      <c r="K52" s="293">
        <f t="shared" si="4"/>
        <v>1.0159093640277173</v>
      </c>
      <c r="L52" s="293">
        <f t="shared" si="5"/>
        <v>0.94106724243098083</v>
      </c>
      <c r="M52" s="293">
        <f t="shared" si="6"/>
        <v>0.88582290269063446</v>
      </c>
      <c r="N52" s="312"/>
    </row>
    <row r="53" spans="1:14" ht="13.15">
      <c r="B53" s="348" t="str">
        <f t="shared" si="3"/>
        <v>Total</v>
      </c>
      <c r="C53" s="293">
        <f t="shared" si="3"/>
        <v>109.215</v>
      </c>
      <c r="D53" s="293">
        <f t="shared" si="4"/>
        <v>109.27858962066406</v>
      </c>
      <c r="E53" s="293">
        <f t="shared" si="4"/>
        <v>108.55635039831148</v>
      </c>
      <c r="F53" s="293">
        <f t="shared" si="4"/>
        <v>108.68773777578869</v>
      </c>
      <c r="G53" s="293">
        <f t="shared" si="4"/>
        <v>109.14973153223799</v>
      </c>
      <c r="H53" s="293">
        <f t="shared" si="4"/>
        <v>109.75015132370125</v>
      </c>
      <c r="I53" s="293">
        <f t="shared" si="4"/>
        <v>110.06091355044407</v>
      </c>
      <c r="J53" s="293">
        <f t="shared" si="4"/>
        <v>110.62829459826804</v>
      </c>
      <c r="K53" s="293">
        <f t="shared" si="4"/>
        <v>110.91900457932938</v>
      </c>
      <c r="L53" s="293">
        <f t="shared" si="4"/>
        <v>111.12280726041027</v>
      </c>
      <c r="M53" s="293">
        <f t="shared" si="6"/>
        <v>111.20354587475143</v>
      </c>
      <c r="N53" s="312"/>
    </row>
    <row r="54" spans="1:14">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4" ht="13.15">
      <c r="B56" s="326" t="s">
        <v>47</v>
      </c>
      <c r="H56" s="310"/>
    </row>
    <row r="57" spans="1:14">
      <c r="H57" s="310"/>
    </row>
    <row r="58" spans="1:14"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4" ht="13.15">
      <c r="B59" s="323" t="str">
        <f t="shared" si="8"/>
        <v>20-24</v>
      </c>
      <c r="C59" s="293">
        <f t="shared" ref="C59:C69" si="10">D21</f>
        <v>8.4570000000000007</v>
      </c>
      <c r="D59" s="293">
        <f>C356</f>
        <v>11.28579593890603</v>
      </c>
      <c r="E59" s="293">
        <f t="shared" ref="E59:L59" si="11">D356</f>
        <v>12.817989762638206</v>
      </c>
      <c r="F59" s="293">
        <f t="shared" si="11"/>
        <v>13.978799181001968</v>
      </c>
      <c r="G59" s="293">
        <f t="shared" si="11"/>
        <v>14.906375935612349</v>
      </c>
      <c r="H59" s="293">
        <f t="shared" si="11"/>
        <v>15.511937497232427</v>
      </c>
      <c r="I59" s="293">
        <f t="shared" si="11"/>
        <v>15.77555266822419</v>
      </c>
      <c r="J59" s="293">
        <f t="shared" si="11"/>
        <v>16.006218110485378</v>
      </c>
      <c r="K59" s="293">
        <f t="shared" si="11"/>
        <v>16.051277072606965</v>
      </c>
      <c r="L59" s="293">
        <f t="shared" si="11"/>
        <v>16.035469719016021</v>
      </c>
      <c r="M59" s="293">
        <f>L356</f>
        <v>15.970061273944133</v>
      </c>
      <c r="N59" s="312"/>
    </row>
    <row r="60" spans="1:14" ht="13.15">
      <c r="B60" s="323" t="str">
        <f t="shared" si="8"/>
        <v>25-29</v>
      </c>
      <c r="C60" s="293">
        <f t="shared" si="10"/>
        <v>29.763000000000002</v>
      </c>
      <c r="D60" s="293">
        <f t="shared" ref="D60:L69" si="12">C357</f>
        <v>28.359788206270892</v>
      </c>
      <c r="E60" s="293">
        <f t="shared" si="12"/>
        <v>27.402330846922059</v>
      </c>
      <c r="F60" s="293">
        <f t="shared" si="12"/>
        <v>27.107375668181206</v>
      </c>
      <c r="G60" s="293">
        <f t="shared" si="12"/>
        <v>27.239602148566568</v>
      </c>
      <c r="H60" s="293">
        <f t="shared" si="12"/>
        <v>27.46058423858981</v>
      </c>
      <c r="I60" s="293">
        <f t="shared" si="12"/>
        <v>27.556382617373096</v>
      </c>
      <c r="J60" s="293">
        <f t="shared" si="12"/>
        <v>27.723649487938175</v>
      </c>
      <c r="K60" s="293">
        <f t="shared" si="12"/>
        <v>27.758379477212401</v>
      </c>
      <c r="L60" s="293">
        <f t="shared" ref="L60:L68" si="13">K357</f>
        <v>27.73988780566507</v>
      </c>
      <c r="M60" s="293">
        <f t="shared" ref="M60:M69" si="14">L357</f>
        <v>27.664909136500636</v>
      </c>
      <c r="N60" s="312"/>
    </row>
    <row r="61" spans="1:14" ht="13.15">
      <c r="B61" s="323" t="str">
        <f t="shared" si="8"/>
        <v>30-34</v>
      </c>
      <c r="C61" s="293">
        <f t="shared" si="10"/>
        <v>24.533000000000001</v>
      </c>
      <c r="D61" s="293">
        <f t="shared" si="12"/>
        <v>26.182910042138165</v>
      </c>
      <c r="E61" s="293">
        <f t="shared" si="12"/>
        <v>26.873698652696934</v>
      </c>
      <c r="F61" s="293">
        <f t="shared" si="12"/>
        <v>27.251000318363424</v>
      </c>
      <c r="G61" s="293">
        <f t="shared" si="12"/>
        <v>27.535932597945063</v>
      </c>
      <c r="H61" s="293">
        <f t="shared" si="12"/>
        <v>27.747775655138316</v>
      </c>
      <c r="I61" s="293">
        <f t="shared" si="12"/>
        <v>27.855499947092621</v>
      </c>
      <c r="J61" s="293">
        <f t="shared" si="12"/>
        <v>27.978236232322253</v>
      </c>
      <c r="K61" s="293">
        <f t="shared" si="12"/>
        <v>28.033732653298777</v>
      </c>
      <c r="L61" s="293">
        <f t="shared" si="13"/>
        <v>28.053970729128714</v>
      </c>
      <c r="M61" s="293">
        <f t="shared" si="14"/>
        <v>28.034794770472487</v>
      </c>
      <c r="N61" s="312"/>
    </row>
    <row r="62" spans="1:14" ht="13.15">
      <c r="B62" s="323" t="str">
        <f t="shared" si="8"/>
        <v>35-39</v>
      </c>
      <c r="C62" s="293">
        <f t="shared" si="10"/>
        <v>24.356999999999999</v>
      </c>
      <c r="D62" s="293">
        <f t="shared" si="12"/>
        <v>24.505117163467478</v>
      </c>
      <c r="E62" s="293">
        <f t="shared" si="12"/>
        <v>24.721581531694756</v>
      </c>
      <c r="F62" s="293">
        <f t="shared" si="12"/>
        <v>25.041818845352381</v>
      </c>
      <c r="G62" s="293">
        <f t="shared" si="12"/>
        <v>25.391714213396014</v>
      </c>
      <c r="H62" s="293">
        <f t="shared" si="12"/>
        <v>25.684228633250008</v>
      </c>
      <c r="I62" s="293">
        <f t="shared" si="12"/>
        <v>25.870701248226535</v>
      </c>
      <c r="J62" s="293">
        <f t="shared" si="12"/>
        <v>26.04673019032095</v>
      </c>
      <c r="K62" s="293">
        <f t="shared" si="12"/>
        <v>26.148915446817057</v>
      </c>
      <c r="L62" s="293">
        <f t="shared" si="13"/>
        <v>26.213455347706724</v>
      </c>
      <c r="M62" s="293">
        <f t="shared" si="14"/>
        <v>26.240944180422616</v>
      </c>
      <c r="N62" s="312"/>
    </row>
    <row r="63" spans="1:14" ht="13.15">
      <c r="B63" s="323" t="str">
        <f t="shared" si="8"/>
        <v>40-44</v>
      </c>
      <c r="C63" s="293">
        <f t="shared" si="10"/>
        <v>20.962</v>
      </c>
      <c r="D63" s="293">
        <f t="shared" si="12"/>
        <v>21.665031041662125</v>
      </c>
      <c r="E63" s="293">
        <f t="shared" si="12"/>
        <v>22.049130878831477</v>
      </c>
      <c r="F63" s="293">
        <f t="shared" si="12"/>
        <v>22.399265177859753</v>
      </c>
      <c r="G63" s="293">
        <f t="shared" si="12"/>
        <v>22.752696440425492</v>
      </c>
      <c r="H63" s="293">
        <f t="shared" si="12"/>
        <v>23.063531857767934</v>
      </c>
      <c r="I63" s="293">
        <f t="shared" si="12"/>
        <v>23.291124518188191</v>
      </c>
      <c r="J63" s="293">
        <f t="shared" si="12"/>
        <v>23.508399763608612</v>
      </c>
      <c r="K63" s="293">
        <f t="shared" si="12"/>
        <v>23.659940144793442</v>
      </c>
      <c r="L63" s="293">
        <f t="shared" si="13"/>
        <v>23.77305710412876</v>
      </c>
      <c r="M63" s="293">
        <f t="shared" si="14"/>
        <v>23.848569886605752</v>
      </c>
      <c r="N63" s="312"/>
    </row>
    <row r="64" spans="1:14" ht="13.15">
      <c r="B64" s="323" t="str">
        <f t="shared" si="8"/>
        <v>45-49</v>
      </c>
      <c r="C64" s="293">
        <f t="shared" si="10"/>
        <v>14.202999999999999</v>
      </c>
      <c r="D64" s="293">
        <f t="shared" si="12"/>
        <v>15.820824754063702</v>
      </c>
      <c r="E64" s="293">
        <f t="shared" si="12"/>
        <v>16.985764853164891</v>
      </c>
      <c r="F64" s="293">
        <f t="shared" si="12"/>
        <v>17.928985134285401</v>
      </c>
      <c r="G64" s="293">
        <f t="shared" si="12"/>
        <v>18.712682361399121</v>
      </c>
      <c r="H64" s="293">
        <f t="shared" si="12"/>
        <v>19.335673889755334</v>
      </c>
      <c r="I64" s="293">
        <f t="shared" si="12"/>
        <v>19.797032279767436</v>
      </c>
      <c r="J64" s="293">
        <f t="shared" si="12"/>
        <v>20.18843058521777</v>
      </c>
      <c r="K64" s="293">
        <f t="shared" si="12"/>
        <v>20.476827246937518</v>
      </c>
      <c r="L64" s="293">
        <f t="shared" si="13"/>
        <v>20.699158877664786</v>
      </c>
      <c r="M64" s="293">
        <f t="shared" si="14"/>
        <v>20.864174347619141</v>
      </c>
      <c r="N64" s="312"/>
    </row>
    <row r="65" spans="1:14" ht="13.15">
      <c r="B65" s="323" t="str">
        <f t="shared" si="8"/>
        <v>50-54</v>
      </c>
      <c r="C65" s="293">
        <f t="shared" si="10"/>
        <v>13.372999999999999</v>
      </c>
      <c r="D65" s="293">
        <f t="shared" si="12"/>
        <v>13.203242616704024</v>
      </c>
      <c r="E65" s="293">
        <f t="shared" si="12"/>
        <v>13.267593110527233</v>
      </c>
      <c r="F65" s="293">
        <f t="shared" si="12"/>
        <v>13.538538164610021</v>
      </c>
      <c r="G65" s="293">
        <f t="shared" si="12"/>
        <v>13.92219251941366</v>
      </c>
      <c r="H65" s="293">
        <f t="shared" si="12"/>
        <v>14.324608134400673</v>
      </c>
      <c r="I65" s="293">
        <f t="shared" si="12"/>
        <v>14.68485856322677</v>
      </c>
      <c r="J65" s="293">
        <f t="shared" si="12"/>
        <v>15.032033965359249</v>
      </c>
      <c r="K65" s="293">
        <f t="shared" si="12"/>
        <v>15.321093859754582</v>
      </c>
      <c r="L65" s="293">
        <f t="shared" si="13"/>
        <v>15.565833165309982</v>
      </c>
      <c r="M65" s="293">
        <f t="shared" si="14"/>
        <v>15.765839866164361</v>
      </c>
      <c r="N65" s="312"/>
    </row>
    <row r="66" spans="1:14" ht="13.15">
      <c r="B66" s="323" t="str">
        <f t="shared" si="8"/>
        <v>55-59</v>
      </c>
      <c r="C66" s="293">
        <f t="shared" si="10"/>
        <v>17.879000000000001</v>
      </c>
      <c r="D66" s="293">
        <f t="shared" si="12"/>
        <v>13.82696914352508</v>
      </c>
      <c r="E66" s="293">
        <f t="shared" si="12"/>
        <v>11.240642904104362</v>
      </c>
      <c r="F66" s="293">
        <f t="shared" si="12"/>
        <v>9.6695120326988846</v>
      </c>
      <c r="G66" s="293">
        <f t="shared" si="12"/>
        <v>8.7598300220468825</v>
      </c>
      <c r="H66" s="293">
        <f t="shared" si="12"/>
        <v>8.2544545889692689</v>
      </c>
      <c r="I66" s="293">
        <f t="shared" si="12"/>
        <v>7.9844388631519969</v>
      </c>
      <c r="J66" s="293">
        <f t="shared" si="12"/>
        <v>7.880394580397331</v>
      </c>
      <c r="K66" s="293">
        <f t="shared" si="12"/>
        <v>7.8542996096352331</v>
      </c>
      <c r="L66" s="293">
        <f t="shared" si="13"/>
        <v>7.8763467125169315</v>
      </c>
      <c r="M66" s="293">
        <f t="shared" si="14"/>
        <v>7.9201525372501251</v>
      </c>
      <c r="N66" s="312"/>
    </row>
    <row r="67" spans="1:14" ht="13.15">
      <c r="B67" s="323" t="str">
        <f t="shared" si="8"/>
        <v>60-64</v>
      </c>
      <c r="C67" s="293">
        <f t="shared" si="10"/>
        <v>6.7169999999999996</v>
      </c>
      <c r="D67" s="293">
        <f t="shared" si="12"/>
        <v>6.2920409898855363</v>
      </c>
      <c r="E67" s="293">
        <f t="shared" si="12"/>
        <v>5.5006395011426328</v>
      </c>
      <c r="F67" s="293">
        <f t="shared" si="12"/>
        <v>4.7447620986568966</v>
      </c>
      <c r="G67" s="293">
        <f t="shared" si="12"/>
        <v>4.1441418683497151</v>
      </c>
      <c r="H67" s="293">
        <f t="shared" si="12"/>
        <v>3.7031986932381189</v>
      </c>
      <c r="I67" s="293">
        <f t="shared" si="12"/>
        <v>3.3925189979102668</v>
      </c>
      <c r="J67" s="293">
        <f t="shared" si="12"/>
        <v>3.1953432247353324</v>
      </c>
      <c r="K67" s="293">
        <f t="shared" si="12"/>
        <v>3.0695995625504224</v>
      </c>
      <c r="L67" s="293">
        <f t="shared" si="13"/>
        <v>2.9964257348475769</v>
      </c>
      <c r="M67" s="293">
        <f t="shared" si="14"/>
        <v>2.9569806039618713</v>
      </c>
      <c r="N67" s="312"/>
    </row>
    <row r="68" spans="1:14" ht="13.15">
      <c r="B68" s="323" t="str">
        <f t="shared" si="8"/>
        <v>65 plus</v>
      </c>
      <c r="C68" s="293">
        <f t="shared" si="10"/>
        <v>2.794</v>
      </c>
      <c r="D68" s="293">
        <f t="shared" si="12"/>
        <v>2.8624228892050572</v>
      </c>
      <c r="E68" s="293">
        <f t="shared" si="12"/>
        <v>2.8423192250901042</v>
      </c>
      <c r="F68" s="293">
        <f t="shared" si="12"/>
        <v>2.7256092224494397</v>
      </c>
      <c r="G68" s="293">
        <f t="shared" si="12"/>
        <v>2.5499815942337953</v>
      </c>
      <c r="H68" s="293">
        <f t="shared" si="12"/>
        <v>2.3527716055958035</v>
      </c>
      <c r="I68" s="293">
        <f t="shared" si="12"/>
        <v>2.1599878156440688</v>
      </c>
      <c r="J68" s="293">
        <f t="shared" si="12"/>
        <v>1.9915719960631835</v>
      </c>
      <c r="K68" s="293">
        <f t="shared" si="12"/>
        <v>1.8511228757560247</v>
      </c>
      <c r="L68" s="293">
        <f t="shared" si="13"/>
        <v>1.7401127585401852</v>
      </c>
      <c r="M68" s="293">
        <f t="shared" si="14"/>
        <v>1.6554977934478532</v>
      </c>
      <c r="N68" s="312"/>
    </row>
    <row r="69" spans="1:14" ht="13.15">
      <c r="B69" s="323" t="str">
        <f t="shared" si="8"/>
        <v>Total</v>
      </c>
      <c r="C69" s="293">
        <f t="shared" si="10"/>
        <v>163.03800000000001</v>
      </c>
      <c r="D69" s="293">
        <f t="shared" si="12"/>
        <v>164.00414278582809</v>
      </c>
      <c r="E69" s="293">
        <f t="shared" si="12"/>
        <v>163.70169126681265</v>
      </c>
      <c r="F69" s="293">
        <f t="shared" si="12"/>
        <v>164.38566584345941</v>
      </c>
      <c r="G69" s="293">
        <f t="shared" si="12"/>
        <v>165.91514970138869</v>
      </c>
      <c r="H69" s="293">
        <f t="shared" si="12"/>
        <v>167.43876479393768</v>
      </c>
      <c r="I69" s="293">
        <f t="shared" si="12"/>
        <v>168.36809751880517</v>
      </c>
      <c r="J69" s="293">
        <f t="shared" si="12"/>
        <v>169.55100813644825</v>
      </c>
      <c r="K69" s="293">
        <f t="shared" si="12"/>
        <v>170.22518794936241</v>
      </c>
      <c r="L69" s="293">
        <f t="shared" si="12"/>
        <v>170.69371795452474</v>
      </c>
      <c r="M69" s="293">
        <f t="shared" si="14"/>
        <v>170.92192439638896</v>
      </c>
      <c r="N69" s="312"/>
    </row>
    <row r="70" spans="1:14">
      <c r="A70" s="1080">
        <f>SUM(C70:M70)</f>
        <v>0</v>
      </c>
      <c r="B70" s="1080"/>
      <c r="C70" s="1080">
        <f t="shared" ref="C70:M70" si="15">SUM(C59:C68)-C69</f>
        <v>0</v>
      </c>
      <c r="D70" s="1080">
        <f t="shared" si="15"/>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4" ht="15">
      <c r="B72" s="325" t="s">
        <v>162</v>
      </c>
      <c r="H72" s="310"/>
    </row>
    <row r="73" spans="1:14">
      <c r="H73" s="310"/>
    </row>
    <row r="74" spans="1:14" ht="13.15">
      <c r="B74" s="326" t="s">
        <v>46</v>
      </c>
      <c r="C74" s="251" t="s">
        <v>440</v>
      </c>
      <c r="H74" s="310"/>
    </row>
    <row r="75" spans="1:14">
      <c r="H75" s="310"/>
    </row>
    <row r="76" spans="1:14"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4" ht="13.15">
      <c r="B77" s="323" t="str">
        <f t="shared" si="16"/>
        <v>20-24</v>
      </c>
      <c r="C77" s="429">
        <f>C43-(0.2*C43)</f>
        <v>3.7456000000000005</v>
      </c>
      <c r="D77" s="429">
        <f>D43-(0.2*D43)</f>
        <v>5.476564434164974</v>
      </c>
      <c r="E77" s="429">
        <f t="shared" ref="E77:M77" si="18">E43-(0.2*E43)</f>
        <v>6.4153670425882066</v>
      </c>
      <c r="F77" s="429">
        <f t="shared" si="18"/>
        <v>7.1056815222490384</v>
      </c>
      <c r="G77" s="429">
        <f t="shared" si="18"/>
        <v>7.6074329694324039</v>
      </c>
      <c r="H77" s="429">
        <f t="shared" si="18"/>
        <v>7.9269734799478773</v>
      </c>
      <c r="I77" s="429">
        <f t="shared" si="18"/>
        <v>8.0596099088205673</v>
      </c>
      <c r="J77" s="429">
        <f t="shared" si="18"/>
        <v>8.1751253573734086</v>
      </c>
      <c r="K77" s="429">
        <f t="shared" si="18"/>
        <v>8.1918225524622876</v>
      </c>
      <c r="L77" s="429">
        <f t="shared" si="18"/>
        <v>8.1779589461034039</v>
      </c>
      <c r="M77" s="429">
        <f t="shared" si="18"/>
        <v>8.1394266636752501</v>
      </c>
    </row>
    <row r="78" spans="1:14" ht="13.15">
      <c r="B78" s="323" t="str">
        <f t="shared" si="16"/>
        <v>25-29</v>
      </c>
      <c r="C78" s="429">
        <f t="shared" ref="C78:C85" si="19">C44+(0.2*C43)-(0.2*C44)</f>
        <v>15.242000000000001</v>
      </c>
      <c r="D78" s="429">
        <f t="shared" ref="D78:M78" si="20">D44+(0.2*D43)-(0.2*D44)</f>
        <v>15.128438646285776</v>
      </c>
      <c r="E78" s="429">
        <f t="shared" si="20"/>
        <v>14.991852455345718</v>
      </c>
      <c r="F78" s="429">
        <f t="shared" si="20"/>
        <v>15.123402465388544</v>
      </c>
      <c r="G78" s="429">
        <f t="shared" si="20"/>
        <v>15.34718992156375</v>
      </c>
      <c r="H78" s="429">
        <f t="shared" si="20"/>
        <v>15.561826015953775</v>
      </c>
      <c r="I78" s="429">
        <f t="shared" si="20"/>
        <v>15.653275140127869</v>
      </c>
      <c r="J78" s="429">
        <f t="shared" si="20"/>
        <v>15.773607684316289</v>
      </c>
      <c r="K78" s="429">
        <f t="shared" si="20"/>
        <v>15.794207687530756</v>
      </c>
      <c r="L78" s="429">
        <f t="shared" si="20"/>
        <v>15.777640453672166</v>
      </c>
      <c r="M78" s="429">
        <f t="shared" si="20"/>
        <v>15.724919679936789</v>
      </c>
    </row>
    <row r="79" spans="1:14" ht="13.15">
      <c r="B79" s="323" t="str">
        <f t="shared" si="16"/>
        <v>30-34</v>
      </c>
      <c r="C79" s="429">
        <f t="shared" si="19"/>
        <v>21.254799999999999</v>
      </c>
      <c r="D79" s="429">
        <f t="shared" ref="D79:M79" si="21">D45+(0.2*D44)-(0.2*D45)</f>
        <v>20.561094201197854</v>
      </c>
      <c r="E79" s="429">
        <f t="shared" si="21"/>
        <v>19.790028396088093</v>
      </c>
      <c r="F79" s="429">
        <f t="shared" si="21"/>
        <v>19.242580495252319</v>
      </c>
      <c r="G79" s="429">
        <f t="shared" si="21"/>
        <v>18.84957477049014</v>
      </c>
      <c r="H79" s="429">
        <f t="shared" si="21"/>
        <v>18.589762892117641</v>
      </c>
      <c r="I79" s="429">
        <f t="shared" si="21"/>
        <v>18.370972036737239</v>
      </c>
      <c r="J79" s="429">
        <f t="shared" si="21"/>
        <v>18.250568488554318</v>
      </c>
      <c r="K79" s="429">
        <f t="shared" si="21"/>
        <v>18.133732147373824</v>
      </c>
      <c r="L79" s="429">
        <f t="shared" si="21"/>
        <v>18.032047483088217</v>
      </c>
      <c r="M79" s="429">
        <f t="shared" si="21"/>
        <v>17.931488494575248</v>
      </c>
    </row>
    <row r="80" spans="1:14" ht="13.15">
      <c r="B80" s="323" t="str">
        <f t="shared" si="16"/>
        <v>35-39</v>
      </c>
      <c r="C80" s="429">
        <f t="shared" si="19"/>
        <v>12.5692</v>
      </c>
      <c r="D80" s="429">
        <f t="shared" ref="D80:M80" si="22">D46+(0.2*D45)-(0.2*D46)</f>
        <v>14.776685072301914</v>
      </c>
      <c r="E80" s="429">
        <f t="shared" si="22"/>
        <v>16.108316843286175</v>
      </c>
      <c r="F80" s="429">
        <f t="shared" si="22"/>
        <v>16.969600511044085</v>
      </c>
      <c r="G80" s="429">
        <f t="shared" si="22"/>
        <v>17.480355698669349</v>
      </c>
      <c r="H80" s="429">
        <f t="shared" si="22"/>
        <v>17.773141374425364</v>
      </c>
      <c r="I80" s="429">
        <f t="shared" si="22"/>
        <v>17.894241515338194</v>
      </c>
      <c r="J80" s="429">
        <f t="shared" si="22"/>
        <v>17.958185894492033</v>
      </c>
      <c r="K80" s="429">
        <f t="shared" si="22"/>
        <v>17.94895847281159</v>
      </c>
      <c r="L80" s="429">
        <f t="shared" si="22"/>
        <v>17.906999358103988</v>
      </c>
      <c r="M80" s="429">
        <f t="shared" si="22"/>
        <v>17.841503720902189</v>
      </c>
    </row>
    <row r="81" spans="1:13" ht="13.15">
      <c r="B81" s="323" t="str">
        <f t="shared" si="16"/>
        <v>40-44</v>
      </c>
      <c r="C81" s="429">
        <f t="shared" si="19"/>
        <v>11.013400000000001</v>
      </c>
      <c r="D81" s="429">
        <f t="shared" ref="D81:M81" si="23">D47+(0.2*D46)-(0.2*D47)</f>
        <v>11.79206696086654</v>
      </c>
      <c r="E81" s="429">
        <f t="shared" si="23"/>
        <v>12.644633628166075</v>
      </c>
      <c r="F81" s="429">
        <f t="shared" si="23"/>
        <v>13.538358275943121</v>
      </c>
      <c r="G81" s="429">
        <f t="shared" si="23"/>
        <v>14.341542172130975</v>
      </c>
      <c r="H81" s="429">
        <f t="shared" si="23"/>
        <v>15.017968580123265</v>
      </c>
      <c r="I81" s="429">
        <f t="shared" si="23"/>
        <v>15.532142466348104</v>
      </c>
      <c r="J81" s="429">
        <f t="shared" si="23"/>
        <v>15.944456220092452</v>
      </c>
      <c r="K81" s="429">
        <f t="shared" si="23"/>
        <v>16.231986928587489</v>
      </c>
      <c r="L81" s="429">
        <f t="shared" si="23"/>
        <v>16.430487203418533</v>
      </c>
      <c r="M81" s="429">
        <f t="shared" si="23"/>
        <v>16.555637908237557</v>
      </c>
    </row>
    <row r="82" spans="1:13" ht="13.15">
      <c r="B82" s="323" t="str">
        <f t="shared" si="16"/>
        <v>45-49</v>
      </c>
      <c r="C82" s="429">
        <f t="shared" si="19"/>
        <v>12.4368</v>
      </c>
      <c r="D82" s="429">
        <f t="shared" ref="D82:M82" si="24">D48+(0.2*D47)-(0.2*D48)</f>
        <v>12.24928423712883</v>
      </c>
      <c r="E82" s="429">
        <f t="shared" si="24"/>
        <v>12.134527333506586</v>
      </c>
      <c r="F82" s="429">
        <f t="shared" si="24"/>
        <v>12.224464887785075</v>
      </c>
      <c r="G82" s="429">
        <f t="shared" si="24"/>
        <v>12.436038058305966</v>
      </c>
      <c r="H82" s="429">
        <f t="shared" si="24"/>
        <v>12.729684280210535</v>
      </c>
      <c r="I82" s="429">
        <f t="shared" si="24"/>
        <v>13.033699629054578</v>
      </c>
      <c r="J82" s="429">
        <f t="shared" si="24"/>
        <v>13.358176678229022</v>
      </c>
      <c r="K82" s="429">
        <f t="shared" si="24"/>
        <v>13.64416188198145</v>
      </c>
      <c r="L82" s="429">
        <f t="shared" si="24"/>
        <v>13.893549120041262</v>
      </c>
      <c r="M82" s="429">
        <f t="shared" si="24"/>
        <v>14.098501699116769</v>
      </c>
    </row>
    <row r="83" spans="1:13" ht="13.15">
      <c r="B83" s="323" t="str">
        <f t="shared" si="16"/>
        <v>50-54</v>
      </c>
      <c r="C83" s="429">
        <f t="shared" si="19"/>
        <v>10.269799999999998</v>
      </c>
      <c r="D83" s="429">
        <f t="shared" ref="D83:M83" si="25">D49+(0.2*D48)-(0.2*D49)</f>
        <v>10.436368857250383</v>
      </c>
      <c r="E83" s="429">
        <f t="shared" si="25"/>
        <v>10.422858650179165</v>
      </c>
      <c r="F83" s="429">
        <f t="shared" si="25"/>
        <v>10.403568758988698</v>
      </c>
      <c r="G83" s="429">
        <f t="shared" si="25"/>
        <v>10.387505469758221</v>
      </c>
      <c r="H83" s="429">
        <f t="shared" si="25"/>
        <v>10.409215610345214</v>
      </c>
      <c r="I83" s="429">
        <f t="shared" si="25"/>
        <v>10.452853912198794</v>
      </c>
      <c r="J83" s="429">
        <f t="shared" si="25"/>
        <v>10.546434083509903</v>
      </c>
      <c r="K83" s="429">
        <f t="shared" si="25"/>
        <v>10.652558280330217</v>
      </c>
      <c r="L83" s="429">
        <f t="shared" si="25"/>
        <v>10.771340072604403</v>
      </c>
      <c r="M83" s="429">
        <f t="shared" si="25"/>
        <v>10.891176205077956</v>
      </c>
    </row>
    <row r="84" spans="1:13" ht="13.15">
      <c r="B84" s="323" t="str">
        <f t="shared" si="16"/>
        <v>55-59</v>
      </c>
      <c r="C84" s="429">
        <f t="shared" si="19"/>
        <v>12.2736</v>
      </c>
      <c r="D84" s="429">
        <f t="shared" ref="D84:M84" si="26">D50+(0.2*D49)-(0.2*D50)</f>
        <v>9.8828655304316406</v>
      </c>
      <c r="E84" s="429">
        <f t="shared" si="26"/>
        <v>8.3910677129388276</v>
      </c>
      <c r="F84" s="429">
        <f t="shared" si="26"/>
        <v>7.4871868731230604</v>
      </c>
      <c r="G84" s="429">
        <f t="shared" si="26"/>
        <v>6.9268075396828674</v>
      </c>
      <c r="H84" s="429">
        <f t="shared" si="26"/>
        <v>6.5802182321762643</v>
      </c>
      <c r="I84" s="429">
        <f t="shared" si="26"/>
        <v>6.3577329862982292</v>
      </c>
      <c r="J84" s="429">
        <f t="shared" si="26"/>
        <v>6.235342700692569</v>
      </c>
      <c r="K84" s="429">
        <f t="shared" si="26"/>
        <v>6.1657571232896045</v>
      </c>
      <c r="L84" s="429">
        <f t="shared" si="26"/>
        <v>6.1373388025666165</v>
      </c>
      <c r="M84" s="429">
        <f t="shared" si="26"/>
        <v>6.1353596366760366</v>
      </c>
    </row>
    <row r="85" spans="1:13" ht="13.15">
      <c r="B85" s="323" t="str">
        <f t="shared" si="16"/>
        <v>60-64</v>
      </c>
      <c r="C85" s="429">
        <f t="shared" si="19"/>
        <v>6.0530000000000008</v>
      </c>
      <c r="D85" s="429">
        <f t="shared" ref="D85:M85" si="27">D51+(0.2*D50)-(0.2*D51)</f>
        <v>5.3904839679150918</v>
      </c>
      <c r="E85" s="429">
        <f t="shared" si="27"/>
        <v>4.644425440763146</v>
      </c>
      <c r="F85" s="429">
        <f t="shared" si="27"/>
        <v>4.0249629555602322</v>
      </c>
      <c r="G85" s="429">
        <f t="shared" si="27"/>
        <v>3.5589509958984591</v>
      </c>
      <c r="H85" s="429">
        <f t="shared" si="27"/>
        <v>3.2245634432249828</v>
      </c>
      <c r="I85" s="429">
        <f t="shared" si="27"/>
        <v>2.9861184540436243</v>
      </c>
      <c r="J85" s="429">
        <f t="shared" si="27"/>
        <v>2.8283021147917622</v>
      </c>
      <c r="K85" s="429">
        <f t="shared" si="27"/>
        <v>2.7198037772412058</v>
      </c>
      <c r="L85" s="429">
        <f t="shared" si="27"/>
        <v>2.6490937055413584</v>
      </c>
      <c r="M85" s="429">
        <f t="shared" si="27"/>
        <v>2.6042953988155171</v>
      </c>
    </row>
    <row r="86" spans="1:13" ht="13.15">
      <c r="B86" s="323" t="str">
        <f t="shared" si="16"/>
        <v>65 plus</v>
      </c>
      <c r="C86" s="429">
        <f>C52+(0.2*C51)</f>
        <v>4.3567999999999998</v>
      </c>
      <c r="D86" s="429">
        <f t="shared" ref="D86:M86" si="28">D52+(0.2*D51)</f>
        <v>3.5847377131210525</v>
      </c>
      <c r="E86" s="429">
        <f t="shared" si="28"/>
        <v>3.013272895449469</v>
      </c>
      <c r="F86" s="429">
        <f t="shared" si="28"/>
        <v>2.5679310304545</v>
      </c>
      <c r="G86" s="429">
        <f t="shared" si="28"/>
        <v>2.2143339363058625</v>
      </c>
      <c r="H86" s="429">
        <f t="shared" si="28"/>
        <v>1.9367974151763452</v>
      </c>
      <c r="I86" s="429">
        <f t="shared" si="28"/>
        <v>1.7202675014768671</v>
      </c>
      <c r="J86" s="429">
        <f t="shared" si="28"/>
        <v>1.5580953762162943</v>
      </c>
      <c r="K86" s="429">
        <f t="shared" si="28"/>
        <v>1.4360157277209742</v>
      </c>
      <c r="L86" s="429">
        <f t="shared" si="28"/>
        <v>1.3463521152702971</v>
      </c>
      <c r="M86" s="429">
        <f t="shared" si="28"/>
        <v>1.2812364677381103</v>
      </c>
    </row>
    <row r="87" spans="1:13" ht="13.15">
      <c r="B87" s="323" t="str">
        <f t="shared" si="16"/>
        <v>Total</v>
      </c>
      <c r="C87" s="429">
        <f>SUM(C77:C86)</f>
        <v>109.215</v>
      </c>
      <c r="D87" s="429">
        <f t="shared" ref="D87:M87" si="29">SUM(D77:D86)</f>
        <v>109.27858962066406</v>
      </c>
      <c r="E87" s="429">
        <f t="shared" si="29"/>
        <v>108.55635039831147</v>
      </c>
      <c r="F87" s="429">
        <f t="shared" si="29"/>
        <v>108.68773777578868</v>
      </c>
      <c r="G87" s="429">
        <f t="shared" si="29"/>
        <v>109.14973153223801</v>
      </c>
      <c r="H87" s="429">
        <f t="shared" si="29"/>
        <v>109.75015132370126</v>
      </c>
      <c r="I87" s="429">
        <f t="shared" si="29"/>
        <v>110.06091355044407</v>
      </c>
      <c r="J87" s="429">
        <f t="shared" si="29"/>
        <v>110.62829459826806</v>
      </c>
      <c r="K87" s="429">
        <f t="shared" si="29"/>
        <v>110.9190045793294</v>
      </c>
      <c r="L87" s="429">
        <f t="shared" si="29"/>
        <v>111.12280726041024</v>
      </c>
      <c r="M87" s="429">
        <f t="shared" si="29"/>
        <v>111.20354587475144</v>
      </c>
    </row>
    <row r="88" spans="1:13">
      <c r="A88" s="1080">
        <f>SUM(C88:M88)</f>
        <v>0</v>
      </c>
      <c r="B88" s="1080"/>
      <c r="C88" s="1080">
        <f t="shared" ref="C88:M88" si="30">SUM(C77:C86)-C87</f>
        <v>0</v>
      </c>
      <c r="D88" s="1080">
        <f t="shared" si="30"/>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6.7656000000000009</v>
      </c>
      <c r="D93" s="429">
        <f t="shared" ref="D93:M93" si="33">D59-(0.2*D59)</f>
        <v>9.0286367511248251</v>
      </c>
      <c r="E93" s="429">
        <f t="shared" si="33"/>
        <v>10.254391810110565</v>
      </c>
      <c r="F93" s="429">
        <f t="shared" si="33"/>
        <v>11.183039344801575</v>
      </c>
      <c r="G93" s="429">
        <f t="shared" si="33"/>
        <v>11.925100748489879</v>
      </c>
      <c r="H93" s="429">
        <f t="shared" si="33"/>
        <v>12.409549997785941</v>
      </c>
      <c r="I93" s="429">
        <f t="shared" si="33"/>
        <v>12.620442134579353</v>
      </c>
      <c r="J93" s="429">
        <f t="shared" si="33"/>
        <v>12.804974488388302</v>
      </c>
      <c r="K93" s="429">
        <f t="shared" si="33"/>
        <v>12.841021658085571</v>
      </c>
      <c r="L93" s="429">
        <f t="shared" si="33"/>
        <v>12.828375775212816</v>
      </c>
      <c r="M93" s="429">
        <f t="shared" si="33"/>
        <v>12.776049019155305</v>
      </c>
    </row>
    <row r="94" spans="1:13" ht="13.15">
      <c r="B94" s="323" t="str">
        <f t="shared" si="31"/>
        <v>25-29</v>
      </c>
      <c r="C94" s="429">
        <f t="shared" ref="C94:C101" si="34">C60+(0.2*C59)-(0.2*C60)</f>
        <v>25.501800000000003</v>
      </c>
      <c r="D94" s="429">
        <f t="shared" ref="D94:M94" si="35">D60+(0.2*D59)-(0.2*D60)</f>
        <v>24.94498975279792</v>
      </c>
      <c r="E94" s="429">
        <f t="shared" si="35"/>
        <v>24.485462630065285</v>
      </c>
      <c r="F94" s="429">
        <f t="shared" si="35"/>
        <v>24.481660370745356</v>
      </c>
      <c r="G94" s="429">
        <f t="shared" si="35"/>
        <v>24.772956905975725</v>
      </c>
      <c r="H94" s="429">
        <f t="shared" si="35"/>
        <v>25.070854890318333</v>
      </c>
      <c r="I94" s="429">
        <f t="shared" si="35"/>
        <v>25.200216627543313</v>
      </c>
      <c r="J94" s="429">
        <f t="shared" si="35"/>
        <v>25.380163212447613</v>
      </c>
      <c r="K94" s="429">
        <f t="shared" si="35"/>
        <v>25.416958996291314</v>
      </c>
      <c r="L94" s="429">
        <f t="shared" si="35"/>
        <v>25.399004188335262</v>
      </c>
      <c r="M94" s="429">
        <f t="shared" si="35"/>
        <v>25.325939563989337</v>
      </c>
    </row>
    <row r="95" spans="1:13" ht="13.15">
      <c r="B95" s="323" t="str">
        <f t="shared" si="31"/>
        <v>30-34</v>
      </c>
      <c r="C95" s="429">
        <f t="shared" si="34"/>
        <v>25.579000000000001</v>
      </c>
      <c r="D95" s="429">
        <f t="shared" ref="D95:M95" si="36">D61+(0.2*D60)-(0.2*D61)</f>
        <v>26.61828567496471</v>
      </c>
      <c r="E95" s="429">
        <f t="shared" si="36"/>
        <v>26.979425091541955</v>
      </c>
      <c r="F95" s="429">
        <f t="shared" si="36"/>
        <v>27.222275388326981</v>
      </c>
      <c r="G95" s="429">
        <f t="shared" si="36"/>
        <v>27.476666508069364</v>
      </c>
      <c r="H95" s="429">
        <f t="shared" si="36"/>
        <v>27.690337371828615</v>
      </c>
      <c r="I95" s="429">
        <f t="shared" si="36"/>
        <v>27.795676481148714</v>
      </c>
      <c r="J95" s="429">
        <f t="shared" si="36"/>
        <v>27.927318883445437</v>
      </c>
      <c r="K95" s="429">
        <f t="shared" si="36"/>
        <v>27.978662018081501</v>
      </c>
      <c r="L95" s="429">
        <f t="shared" si="36"/>
        <v>27.991154144435988</v>
      </c>
      <c r="M95" s="429">
        <f t="shared" si="36"/>
        <v>27.960817643678116</v>
      </c>
    </row>
    <row r="96" spans="1:13" ht="13.15">
      <c r="B96" s="323" t="str">
        <f t="shared" si="31"/>
        <v>35-39</v>
      </c>
      <c r="C96" s="429">
        <f t="shared" si="34"/>
        <v>24.392199999999999</v>
      </c>
      <c r="D96" s="429">
        <f t="shared" ref="D96:M96" si="37">D62+(0.2*D61)-(0.2*D62)</f>
        <v>24.840675739201615</v>
      </c>
      <c r="E96" s="429">
        <f t="shared" si="37"/>
        <v>25.15200495589519</v>
      </c>
      <c r="F96" s="429">
        <f t="shared" si="37"/>
        <v>25.483655139954589</v>
      </c>
      <c r="G96" s="429">
        <f t="shared" si="37"/>
        <v>25.820557890305825</v>
      </c>
      <c r="H96" s="429">
        <f t="shared" si="37"/>
        <v>26.09693803762767</v>
      </c>
      <c r="I96" s="429">
        <f t="shared" si="37"/>
        <v>26.267660987999751</v>
      </c>
      <c r="J96" s="429">
        <f t="shared" si="37"/>
        <v>26.433031398721212</v>
      </c>
      <c r="K96" s="429">
        <f t="shared" si="37"/>
        <v>26.5258788881134</v>
      </c>
      <c r="L96" s="429">
        <f t="shared" si="37"/>
        <v>26.581558423991122</v>
      </c>
      <c r="M96" s="429">
        <f t="shared" si="37"/>
        <v>26.599714298432591</v>
      </c>
    </row>
    <row r="97" spans="1:13" ht="13.15">
      <c r="B97" s="323" t="str">
        <f t="shared" si="31"/>
        <v>40-44</v>
      </c>
      <c r="C97" s="429">
        <f t="shared" si="34"/>
        <v>21.641000000000002</v>
      </c>
      <c r="D97" s="429">
        <f t="shared" ref="D97:M97" si="38">D63+(0.2*D62)-(0.2*D63)</f>
        <v>22.233048266023197</v>
      </c>
      <c r="E97" s="429">
        <f t="shared" si="38"/>
        <v>22.583621009404133</v>
      </c>
      <c r="F97" s="429">
        <f t="shared" si="38"/>
        <v>22.927775911358282</v>
      </c>
      <c r="G97" s="429">
        <f t="shared" si="38"/>
        <v>23.280499995019596</v>
      </c>
      <c r="H97" s="429">
        <f t="shared" si="38"/>
        <v>23.58767121286435</v>
      </c>
      <c r="I97" s="429">
        <f t="shared" si="38"/>
        <v>23.807039864195861</v>
      </c>
      <c r="J97" s="429">
        <f t="shared" si="38"/>
        <v>24.016065848951079</v>
      </c>
      <c r="K97" s="429">
        <f t="shared" si="38"/>
        <v>24.157735205198165</v>
      </c>
      <c r="L97" s="429">
        <f t="shared" si="38"/>
        <v>24.261136752844351</v>
      </c>
      <c r="M97" s="429">
        <f t="shared" si="38"/>
        <v>24.327044745369125</v>
      </c>
    </row>
    <row r="98" spans="1:13" ht="13.15">
      <c r="B98" s="323" t="str">
        <f t="shared" si="31"/>
        <v>45-49</v>
      </c>
      <c r="C98" s="429">
        <f t="shared" si="34"/>
        <v>15.554799999999998</v>
      </c>
      <c r="D98" s="429">
        <f t="shared" ref="D98:M98" si="39">D64+(0.2*D63)-(0.2*D64)</f>
        <v>16.989666011583388</v>
      </c>
      <c r="E98" s="429">
        <f t="shared" si="39"/>
        <v>17.998438058298206</v>
      </c>
      <c r="F98" s="429">
        <f t="shared" si="39"/>
        <v>18.823041143000275</v>
      </c>
      <c r="G98" s="429">
        <f t="shared" si="39"/>
        <v>19.520685177204395</v>
      </c>
      <c r="H98" s="429">
        <f t="shared" si="39"/>
        <v>20.081245483357854</v>
      </c>
      <c r="I98" s="429">
        <f t="shared" si="39"/>
        <v>20.495850727451586</v>
      </c>
      <c r="J98" s="429">
        <f t="shared" si="39"/>
        <v>20.852424420895936</v>
      </c>
      <c r="K98" s="429">
        <f t="shared" si="39"/>
        <v>21.113449826508703</v>
      </c>
      <c r="L98" s="429">
        <f t="shared" si="39"/>
        <v>21.313938522957582</v>
      </c>
      <c r="M98" s="429">
        <f t="shared" si="39"/>
        <v>21.461053455416462</v>
      </c>
    </row>
    <row r="99" spans="1:13" ht="13.15">
      <c r="B99" s="323" t="str">
        <f t="shared" si="31"/>
        <v>50-54</v>
      </c>
      <c r="C99" s="429">
        <f t="shared" si="34"/>
        <v>13.539</v>
      </c>
      <c r="D99" s="429">
        <f t="shared" ref="D99:M99" si="40">D65+(0.2*D64)-(0.2*D65)</f>
        <v>13.72675904417596</v>
      </c>
      <c r="E99" s="429">
        <f t="shared" si="40"/>
        <v>14.011227459054764</v>
      </c>
      <c r="F99" s="429">
        <f t="shared" si="40"/>
        <v>14.416627558545096</v>
      </c>
      <c r="G99" s="429">
        <f t="shared" si="40"/>
        <v>14.88029048781075</v>
      </c>
      <c r="H99" s="429">
        <f t="shared" si="40"/>
        <v>15.326821285471608</v>
      </c>
      <c r="I99" s="429">
        <f t="shared" si="40"/>
        <v>15.707293306534902</v>
      </c>
      <c r="J99" s="429">
        <f t="shared" si="40"/>
        <v>16.063313289330953</v>
      </c>
      <c r="K99" s="429">
        <f t="shared" si="40"/>
        <v>16.352240537191168</v>
      </c>
      <c r="L99" s="429">
        <f t="shared" si="40"/>
        <v>16.592498307780943</v>
      </c>
      <c r="M99" s="429">
        <f t="shared" si="40"/>
        <v>16.785506762455316</v>
      </c>
    </row>
    <row r="100" spans="1:13" ht="13.15">
      <c r="B100" s="323" t="str">
        <f t="shared" si="31"/>
        <v>55-59</v>
      </c>
      <c r="C100" s="429">
        <f t="shared" si="34"/>
        <v>16.977800000000002</v>
      </c>
      <c r="D100" s="429">
        <f t="shared" ref="D100:M100" si="41">D66+(0.2*D65)-(0.2*D66)</f>
        <v>13.702223838160869</v>
      </c>
      <c r="E100" s="429">
        <f t="shared" si="41"/>
        <v>11.646032945388935</v>
      </c>
      <c r="F100" s="429">
        <f t="shared" si="41"/>
        <v>10.443317259081111</v>
      </c>
      <c r="G100" s="429">
        <f t="shared" si="41"/>
        <v>9.7923025215202379</v>
      </c>
      <c r="H100" s="429">
        <f t="shared" si="41"/>
        <v>9.4684852980555494</v>
      </c>
      <c r="I100" s="429">
        <f t="shared" si="41"/>
        <v>9.3245228031669516</v>
      </c>
      <c r="J100" s="429">
        <f t="shared" si="41"/>
        <v>9.3107224573897156</v>
      </c>
      <c r="K100" s="429">
        <f t="shared" si="41"/>
        <v>9.3476584596591028</v>
      </c>
      <c r="L100" s="429">
        <f t="shared" si="41"/>
        <v>9.4142440030755417</v>
      </c>
      <c r="M100" s="429">
        <f t="shared" si="41"/>
        <v>9.4892900030329717</v>
      </c>
    </row>
    <row r="101" spans="1:13" ht="13.15">
      <c r="B101" s="323" t="str">
        <f t="shared" si="31"/>
        <v>60-64</v>
      </c>
      <c r="C101" s="429">
        <f t="shared" si="34"/>
        <v>8.9494000000000007</v>
      </c>
      <c r="D101" s="429">
        <f t="shared" ref="D101:M101" si="42">D67+(0.2*D66)-(0.2*D67)</f>
        <v>7.7990266206134446</v>
      </c>
      <c r="E101" s="429">
        <f t="shared" si="42"/>
        <v>6.6486401817349785</v>
      </c>
      <c r="F101" s="429">
        <f t="shared" si="42"/>
        <v>5.7297120854652936</v>
      </c>
      <c r="G101" s="429">
        <f t="shared" si="42"/>
        <v>5.0672794990891479</v>
      </c>
      <c r="H101" s="429">
        <f t="shared" si="42"/>
        <v>4.6134498723843489</v>
      </c>
      <c r="I101" s="429">
        <f t="shared" si="42"/>
        <v>4.3109029709586135</v>
      </c>
      <c r="J101" s="429">
        <f t="shared" si="42"/>
        <v>4.1323534958677328</v>
      </c>
      <c r="K101" s="429">
        <f t="shared" si="42"/>
        <v>4.0265395719673851</v>
      </c>
      <c r="L101" s="429">
        <f t="shared" si="42"/>
        <v>3.9724099303814477</v>
      </c>
      <c r="M101" s="429">
        <f t="shared" si="42"/>
        <v>3.9496149906195224</v>
      </c>
    </row>
    <row r="102" spans="1:13" ht="13.15">
      <c r="B102" s="323" t="str">
        <f t="shared" si="31"/>
        <v>65 plus</v>
      </c>
      <c r="C102" s="429">
        <f>C68+(0.2*C67)</f>
        <v>4.1373999999999995</v>
      </c>
      <c r="D102" s="429">
        <f t="shared" ref="D102:M102" si="43">D68+(0.2*D67)</f>
        <v>4.1208310871821645</v>
      </c>
      <c r="E102" s="429">
        <f t="shared" si="43"/>
        <v>3.9424471253186306</v>
      </c>
      <c r="F102" s="429">
        <f t="shared" si="43"/>
        <v>3.6745616421808189</v>
      </c>
      <c r="G102" s="429">
        <f t="shared" si="43"/>
        <v>3.3788099679037384</v>
      </c>
      <c r="H102" s="429">
        <f t="shared" si="43"/>
        <v>3.0934113442434272</v>
      </c>
      <c r="I102" s="429">
        <f t="shared" si="43"/>
        <v>2.8384916152261224</v>
      </c>
      <c r="J102" s="429">
        <f t="shared" si="43"/>
        <v>2.6306406410102499</v>
      </c>
      <c r="K102" s="429">
        <f t="shared" si="43"/>
        <v>2.4650427882661092</v>
      </c>
      <c r="L102" s="429">
        <f t="shared" si="43"/>
        <v>2.3393979055097005</v>
      </c>
      <c r="M102" s="429">
        <f t="shared" si="43"/>
        <v>2.2468939142402276</v>
      </c>
    </row>
    <row r="103" spans="1:13" ht="13.15">
      <c r="B103" s="323" t="str">
        <f t="shared" si="31"/>
        <v>Total</v>
      </c>
      <c r="C103" s="429">
        <f>SUM(C93:C102)</f>
        <v>163.03800000000001</v>
      </c>
      <c r="D103" s="429">
        <f t="shared" ref="D103:M103" si="44">SUM(D93:D102)</f>
        <v>164.00414278582807</v>
      </c>
      <c r="E103" s="429">
        <f t="shared" si="44"/>
        <v>163.70169126681265</v>
      </c>
      <c r="F103" s="429">
        <f t="shared" si="44"/>
        <v>164.38566584345935</v>
      </c>
      <c r="G103" s="429">
        <f t="shared" si="44"/>
        <v>165.91514970138869</v>
      </c>
      <c r="H103" s="429">
        <f t="shared" si="44"/>
        <v>167.43876479393768</v>
      </c>
      <c r="I103" s="429">
        <f t="shared" si="44"/>
        <v>168.36809751880517</v>
      </c>
      <c r="J103" s="429">
        <f t="shared" si="44"/>
        <v>169.55100813644822</v>
      </c>
      <c r="K103" s="429">
        <f t="shared" si="44"/>
        <v>170.22518794936244</v>
      </c>
      <c r="L103" s="429">
        <f t="shared" si="44"/>
        <v>170.69371795452474</v>
      </c>
      <c r="M103" s="429">
        <f t="shared" si="44"/>
        <v>170.92192439638899</v>
      </c>
    </row>
    <row r="104" spans="1:13">
      <c r="A104" s="1080">
        <f>SUM(C104:M104)</f>
        <v>0</v>
      </c>
      <c r="B104" s="1080"/>
      <c r="C104" s="1080">
        <f t="shared" ref="C104:M104" si="45">SUM(C93:C102)-C103</f>
        <v>0</v>
      </c>
      <c r="D104" s="1080">
        <f t="shared" si="45"/>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3" ht="15">
      <c r="B106" s="325" t="s">
        <v>163</v>
      </c>
      <c r="H106" s="310"/>
    </row>
    <row r="107" spans="1:13">
      <c r="H107" s="310"/>
    </row>
    <row r="108" spans="1:13" ht="13.15">
      <c r="B108" s="326" t="s">
        <v>46</v>
      </c>
      <c r="H108" s="310"/>
    </row>
    <row r="109" spans="1:13">
      <c r="H109" s="310"/>
    </row>
    <row r="110" spans="1:13"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3" ht="13.15">
      <c r="B111" s="323" t="str">
        <f t="shared" si="46"/>
        <v>20-24</v>
      </c>
      <c r="C111" s="429">
        <f>C77*Group_2_rates!E74</f>
        <v>0.55443713248109305</v>
      </c>
      <c r="D111" s="429">
        <f>D77*Group_2_rates!F74</f>
        <v>0.83911937198551734</v>
      </c>
      <c r="E111" s="429">
        <f>E77*Group_2_rates!G74</f>
        <v>0.99044881782718663</v>
      </c>
      <c r="F111" s="429">
        <f>F77*Group_2_rates!H74</f>
        <v>1.143918536898598</v>
      </c>
      <c r="G111" s="429">
        <f>G77*Group_2_rates!I74</f>
        <v>1.2246937277865626</v>
      </c>
      <c r="H111" s="429">
        <f>H77*Group_2_rates!J74</f>
        <v>1.276135424423847</v>
      </c>
      <c r="I111" s="429">
        <f>I77*Group_2_rates!K74</f>
        <v>1.297488093999654</v>
      </c>
      <c r="J111" s="429">
        <f>J77*Group_2_rates!L74</f>
        <v>1.3160845175072373</v>
      </c>
      <c r="K111" s="429">
        <f>K77*Group_2_rates!M74</f>
        <v>1.3187725398899708</v>
      </c>
      <c r="L111" s="429">
        <f>L77*Group_2_rates!N74</f>
        <v>1.3165406869350451</v>
      </c>
      <c r="M111" s="429">
        <f>M77*Group_2_rates!O74</f>
        <v>1.3103375110678799</v>
      </c>
    </row>
    <row r="112" spans="1:13" ht="13.15">
      <c r="B112" s="323" t="str">
        <f t="shared" si="46"/>
        <v>25-29</v>
      </c>
      <c r="C112" s="429">
        <f>C78*Group_2_rates!E75</f>
        <v>2.0080275912625574</v>
      </c>
      <c r="D112" s="429">
        <f>D78*Group_2_rates!F75</f>
        <v>2.063034355323953</v>
      </c>
      <c r="E112" s="429">
        <f>E78*Group_2_rates!G75</f>
        <v>2.0599782497919144</v>
      </c>
      <c r="F112" s="429">
        <f>F78*Group_2_rates!H75</f>
        <v>2.1668840623492525</v>
      </c>
      <c r="G112" s="429">
        <f>G78*Group_2_rates!I75</f>
        <v>2.1989483728276338</v>
      </c>
      <c r="H112" s="429">
        <f>H78*Group_2_rates!J75</f>
        <v>2.2297014744000507</v>
      </c>
      <c r="I112" s="429">
        <f>I78*Group_2_rates!K75</f>
        <v>2.2428043227929408</v>
      </c>
      <c r="J112" s="429">
        <f>J78*Group_2_rates!L75</f>
        <v>2.2600455932531145</v>
      </c>
      <c r="K112" s="429">
        <f>K78*Group_2_rates!M75</f>
        <v>2.2629971657416421</v>
      </c>
      <c r="L112" s="429">
        <f>L78*Group_2_rates!N75</f>
        <v>2.26062340923496</v>
      </c>
      <c r="M112" s="429">
        <f>M78*Group_2_rates!O75</f>
        <v>2.2530695664655593</v>
      </c>
    </row>
    <row r="113" spans="1:14" ht="13.15">
      <c r="B113" s="323" t="str">
        <f t="shared" si="46"/>
        <v>30-34</v>
      </c>
      <c r="C113" s="429">
        <f>C79*Group_2_rates!E76</f>
        <v>1.8824992263779343</v>
      </c>
      <c r="D113" s="429">
        <f>D79*Group_2_rates!F76</f>
        <v>1.8849882168704224</v>
      </c>
      <c r="E113" s="429">
        <f>E79*Group_2_rates!G76</f>
        <v>1.8281162870149641</v>
      </c>
      <c r="F113" s="429">
        <f>F79*Group_2_rates!H76</f>
        <v>1.853529670742124</v>
      </c>
      <c r="G113" s="429">
        <f>G79*Group_2_rates!I76</f>
        <v>1.8156736372544147</v>
      </c>
      <c r="H113" s="429">
        <f>H79*Group_2_rates!J76</f>
        <v>1.7906474186818335</v>
      </c>
      <c r="I113" s="429">
        <f>I79*Group_2_rates!K76</f>
        <v>1.7695725247904099</v>
      </c>
      <c r="J113" s="429">
        <f>J79*Group_2_rates!L76</f>
        <v>1.7579747274432851</v>
      </c>
      <c r="K113" s="429">
        <f>K79*Group_2_rates!M76</f>
        <v>1.7467205391054772</v>
      </c>
      <c r="L113" s="429">
        <f>L79*Group_2_rates!N76</f>
        <v>1.7369258266780392</v>
      </c>
      <c r="M113" s="429">
        <f>M79*Group_2_rates!O76</f>
        <v>1.7272395442735253</v>
      </c>
    </row>
    <row r="114" spans="1:14" ht="13.15">
      <c r="B114" s="323" t="str">
        <f t="shared" si="46"/>
        <v>35-39</v>
      </c>
      <c r="C114" s="429">
        <f>C80*Group_2_rates!E77</f>
        <v>0.98851057687988098</v>
      </c>
      <c r="D114" s="429">
        <f>D80*Group_2_rates!F77</f>
        <v>1.2029160918612378</v>
      </c>
      <c r="E114" s="429">
        <f>E80*Group_2_rates!G77</f>
        <v>1.3213061733321514</v>
      </c>
      <c r="F114" s="429">
        <f>F80*Group_2_rates!H77</f>
        <v>1.4514555795639188</v>
      </c>
      <c r="G114" s="429">
        <f>G80*Group_2_rates!I77</f>
        <v>1.4951418446817941</v>
      </c>
      <c r="H114" s="429">
        <f>H80*Group_2_rates!J77</f>
        <v>1.5201845911162719</v>
      </c>
      <c r="I114" s="429">
        <f>I80*Group_2_rates!K77</f>
        <v>1.5305426119252772</v>
      </c>
      <c r="J114" s="429">
        <f>J80*Group_2_rates!L77</f>
        <v>1.5360119466832869</v>
      </c>
      <c r="K114" s="429">
        <f>K80*Group_2_rates!M77</f>
        <v>1.535222700485396</v>
      </c>
      <c r="L114" s="429">
        <f>L80*Group_2_rates!N77</f>
        <v>1.5316338245353538</v>
      </c>
      <c r="M114" s="429">
        <f>M80*Group_2_rates!O77</f>
        <v>1.5260318065036518</v>
      </c>
    </row>
    <row r="115" spans="1:14" ht="13.15">
      <c r="B115" s="323" t="str">
        <f t="shared" si="46"/>
        <v>40-44</v>
      </c>
      <c r="C115" s="429">
        <f>C81*Group_2_rates!E78</f>
        <v>0.80660710151110371</v>
      </c>
      <c r="D115" s="429">
        <f>D81*Group_2_rates!F78</f>
        <v>0.89395405446595033</v>
      </c>
      <c r="E115" s="429">
        <f>E81*Group_2_rates!G78</f>
        <v>0.96588738893242154</v>
      </c>
      <c r="F115" s="429">
        <f>F81*Group_2_rates!H78</f>
        <v>1.0783632484926076</v>
      </c>
      <c r="G115" s="429">
        <f>G81*Group_2_rates!I78</f>
        <v>1.142338804300518</v>
      </c>
      <c r="H115" s="429">
        <f>H81*Group_2_rates!J78</f>
        <v>1.1962178170893074</v>
      </c>
      <c r="I115" s="429">
        <f>I81*Group_2_rates!K78</f>
        <v>1.2371730208841973</v>
      </c>
      <c r="J115" s="429">
        <f>J81*Group_2_rates!L78</f>
        <v>1.270014816752165</v>
      </c>
      <c r="K115" s="429">
        <f>K81*Group_2_rates!M78</f>
        <v>1.2929173387961452</v>
      </c>
      <c r="L115" s="429">
        <f>L81*Group_2_rates!N78</f>
        <v>1.3087283697077621</v>
      </c>
      <c r="M115" s="429">
        <f>M81*Group_2_rates!O78</f>
        <v>1.3186969285129753</v>
      </c>
    </row>
    <row r="116" spans="1:14" ht="13.15">
      <c r="B116" s="323" t="str">
        <f t="shared" si="46"/>
        <v>45-49</v>
      </c>
      <c r="C116" s="429">
        <f>C82*Group_2_rates!E79</f>
        <v>1.0942756273069214</v>
      </c>
      <c r="D116" s="429">
        <f>D82*Group_2_rates!F79</f>
        <v>1.1156126280765644</v>
      </c>
      <c r="E116" s="429">
        <f>E82*Group_2_rates!G79</f>
        <v>1.1135777814314864</v>
      </c>
      <c r="F116" s="429">
        <f>F82*Group_2_rates!H79</f>
        <v>1.1697858946422206</v>
      </c>
      <c r="G116" s="429">
        <f>G82*Group_2_rates!I79</f>
        <v>1.1900317960237505</v>
      </c>
      <c r="H116" s="429">
        <f>H82*Group_2_rates!J79</f>
        <v>1.2181314479555236</v>
      </c>
      <c r="I116" s="429">
        <f>I82*Group_2_rates!K79</f>
        <v>1.2472233444186442</v>
      </c>
      <c r="J116" s="429">
        <f>J82*Group_2_rates!L79</f>
        <v>1.2782732659279832</v>
      </c>
      <c r="K116" s="429">
        <f>K82*Group_2_rates!M79</f>
        <v>1.305639818206296</v>
      </c>
      <c r="L116" s="429">
        <f>L82*Group_2_rates!N79</f>
        <v>1.329504230764563</v>
      </c>
      <c r="M116" s="429">
        <f>M82*Group_2_rates!O79</f>
        <v>1.3491165932093709</v>
      </c>
    </row>
    <row r="117" spans="1:14" ht="13.15">
      <c r="B117" s="323" t="str">
        <f t="shared" si="46"/>
        <v>50-54</v>
      </c>
      <c r="C117" s="429">
        <f>C83*Group_2_rates!E80</f>
        <v>0.85694514720176451</v>
      </c>
      <c r="D117" s="429">
        <f>D83*Group_2_rates!F80</f>
        <v>0.90141564463076029</v>
      </c>
      <c r="E117" s="429">
        <f>E83*Group_2_rates!G80</f>
        <v>0.90710487880253998</v>
      </c>
      <c r="F117" s="429">
        <f>F83*Group_2_rates!H80</f>
        <v>0.94413006264231825</v>
      </c>
      <c r="G117" s="429">
        <f>G83*Group_2_rates!I80</f>
        <v>0.9426723095751981</v>
      </c>
      <c r="H117" s="429">
        <f>H83*Group_2_rates!J80</f>
        <v>0.94464251776694597</v>
      </c>
      <c r="I117" s="429">
        <f>I83*Group_2_rates!K80</f>
        <v>0.94860271965699716</v>
      </c>
      <c r="J117" s="429">
        <f>J83*Group_2_rates!L80</f>
        <v>0.95709517595241023</v>
      </c>
      <c r="K117" s="429">
        <f>K83*Group_2_rates!M80</f>
        <v>0.96672601003569147</v>
      </c>
      <c r="L117" s="429">
        <f>L83*Group_2_rates!N80</f>
        <v>0.97750552844697702</v>
      </c>
      <c r="M117" s="429">
        <f>M83*Group_2_rates!O80</f>
        <v>0.98838072885946193</v>
      </c>
    </row>
    <row r="118" spans="1:14" ht="13.15">
      <c r="B118" s="323" t="str">
        <f t="shared" si="46"/>
        <v>55-59</v>
      </c>
      <c r="C118" s="429">
        <f>C84*Group_2_rates!E81</f>
        <v>0.57402484233747431</v>
      </c>
      <c r="D118" s="429">
        <f>D84*Group_2_rates!F81</f>
        <v>0.47843863441630413</v>
      </c>
      <c r="E118" s="429">
        <f>E84*Group_2_rates!G81</f>
        <v>0.40931302532228231</v>
      </c>
      <c r="F118" s="429">
        <f>F84*Group_2_rates!H81</f>
        <v>0.3808341122541492</v>
      </c>
      <c r="G118" s="429">
        <f>G84*Group_2_rates!I81</f>
        <v>0.35233054080699372</v>
      </c>
      <c r="H118" s="429">
        <f>H84*Group_2_rates!J81</f>
        <v>0.33470135197041262</v>
      </c>
      <c r="I118" s="429">
        <f>I84*Group_2_rates!K81</f>
        <v>0.32338468891131833</v>
      </c>
      <c r="J118" s="429">
        <f>J84*Group_2_rates!L81</f>
        <v>0.31715933397400775</v>
      </c>
      <c r="K118" s="429">
        <f>K84*Group_2_rates!M81</f>
        <v>0.3136198788962829</v>
      </c>
      <c r="L118" s="429">
        <f>L84*Group_2_rates!N81</f>
        <v>0.31217438726802621</v>
      </c>
      <c r="M118" s="429">
        <f>M84*Group_2_rates!O81</f>
        <v>0.31207371743064732</v>
      </c>
    </row>
    <row r="119" spans="1:14" ht="13.15">
      <c r="B119" s="323" t="str">
        <f t="shared" si="46"/>
        <v>60-64</v>
      </c>
      <c r="C119" s="429">
        <f>C85*Group_2_rates!E82</f>
        <v>0.1232451290456201</v>
      </c>
      <c r="D119" s="429">
        <f>D85*Group_2_rates!F82</f>
        <v>0.11360867166448897</v>
      </c>
      <c r="E119" s="429">
        <f>E85*Group_2_rates!G82</f>
        <v>9.8630379052267736E-2</v>
      </c>
      <c r="F119" s="429">
        <f>F85*Group_2_rates!H82</f>
        <v>8.9129080156059026E-2</v>
      </c>
      <c r="G119" s="429">
        <f>G85*Group_2_rates!I82</f>
        <v>7.8809676532977713E-2</v>
      </c>
      <c r="H119" s="429">
        <f>H85*Group_2_rates!J82</f>
        <v>7.1404973604159247E-2</v>
      </c>
      <c r="I119" s="429">
        <f>I85*Group_2_rates!K82</f>
        <v>6.6124829963533416E-2</v>
      </c>
      <c r="J119" s="429">
        <f>J85*Group_2_rates!L82</f>
        <v>6.2630133165968188E-2</v>
      </c>
      <c r="K119" s="429">
        <f>K85*Group_2_rates!M82</f>
        <v>6.0227537879722459E-2</v>
      </c>
      <c r="L119" s="429">
        <f>L85*Group_2_rates!N82</f>
        <v>5.8661728773412518E-2</v>
      </c>
      <c r="M119" s="429">
        <f>M85*Group_2_rates!O82</f>
        <v>5.7669711725030152E-2</v>
      </c>
    </row>
    <row r="120" spans="1:14" ht="13.15">
      <c r="B120" s="323" t="str">
        <f t="shared" si="46"/>
        <v>65 plus</v>
      </c>
      <c r="C120" s="429">
        <f>C86*Group_2_rates!E83</f>
        <v>9.1510251077501589E-2</v>
      </c>
      <c r="D120" s="429">
        <f>D86*Group_2_rates!F83</f>
        <v>7.7937081914494749E-2</v>
      </c>
      <c r="E120" s="429">
        <f>E86*Group_2_rates!G83</f>
        <v>6.601159172234948E-2</v>
      </c>
      <c r="F120" s="429">
        <f>F86*Group_2_rates!H83</f>
        <v>5.8660252098615882E-2</v>
      </c>
      <c r="G120" s="429">
        <f>G86*Group_2_rates!I83</f>
        <v>5.0582895488136381E-2</v>
      </c>
      <c r="H120" s="429">
        <f>H86*Group_2_rates!J83</f>
        <v>4.4243020272270929E-2</v>
      </c>
      <c r="I120" s="429">
        <f>I86*Group_2_rates!K83</f>
        <v>3.9296742831846511E-2</v>
      </c>
      <c r="J120" s="429">
        <f>J86*Group_2_rates!L83</f>
        <v>3.5592181596231946E-2</v>
      </c>
      <c r="K120" s="429">
        <f>K86*Group_2_rates!M83</f>
        <v>3.2803468475857203E-2</v>
      </c>
      <c r="L120" s="429">
        <f>L86*Group_2_rates!N83</f>
        <v>3.0755247535321117E-2</v>
      </c>
      <c r="M120" s="429">
        <f>M86*Group_2_rates!O83</f>
        <v>2.9267785350977855E-2</v>
      </c>
    </row>
    <row r="121" spans="1:14" ht="13.15">
      <c r="B121" s="323" t="str">
        <f t="shared" si="46"/>
        <v>Total</v>
      </c>
      <c r="C121" s="429">
        <f>SUM(C111:C120)</f>
        <v>8.9800826254818507</v>
      </c>
      <c r="D121" s="429">
        <f t="shared" ref="D121:M121" si="48">SUM(D111:D120)</f>
        <v>9.5710247512096949</v>
      </c>
      <c r="E121" s="429">
        <f t="shared" si="48"/>
        <v>9.7603745732295621</v>
      </c>
      <c r="F121" s="429">
        <f t="shared" si="48"/>
        <v>10.336690499839863</v>
      </c>
      <c r="G121" s="429">
        <f t="shared" si="48"/>
        <v>10.491223605277979</v>
      </c>
      <c r="H121" s="429">
        <f t="shared" si="48"/>
        <v>10.626010037280622</v>
      </c>
      <c r="I121" s="429">
        <f t="shared" si="48"/>
        <v>10.702212900174818</v>
      </c>
      <c r="J121" s="429">
        <f t="shared" si="48"/>
        <v>10.790881692255692</v>
      </c>
      <c r="K121" s="429">
        <f t="shared" si="48"/>
        <v>10.835646997512482</v>
      </c>
      <c r="L121" s="429">
        <f t="shared" si="48"/>
        <v>10.863053239879461</v>
      </c>
      <c r="M121" s="429">
        <f t="shared" si="48"/>
        <v>10.871883893399078</v>
      </c>
    </row>
    <row r="122" spans="1:14">
      <c r="A122" s="1080">
        <f>SUM(C122:M122)</f>
        <v>0</v>
      </c>
      <c r="B122" s="1080"/>
      <c r="C122" s="1080">
        <f t="shared" ref="C122:M122" si="49">SUM(C111:C120)-C121</f>
        <v>0</v>
      </c>
      <c r="D122" s="1080">
        <f t="shared" si="49"/>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4" ht="13.15">
      <c r="B124" s="326" t="s">
        <v>47</v>
      </c>
      <c r="C124" s="314"/>
      <c r="D124" s="314"/>
      <c r="E124" s="314"/>
      <c r="F124" s="314"/>
      <c r="G124" s="314"/>
      <c r="H124" s="324"/>
      <c r="I124" s="314"/>
      <c r="J124" s="314"/>
      <c r="K124" s="314"/>
      <c r="L124" s="314"/>
    </row>
    <row r="125" spans="1:14">
      <c r="C125" s="314"/>
      <c r="D125" s="314"/>
      <c r="E125" s="314"/>
      <c r="F125" s="314"/>
      <c r="G125" s="314"/>
      <c r="H125" s="324"/>
      <c r="I125" s="314"/>
      <c r="J125" s="314"/>
      <c r="K125" s="314"/>
      <c r="L125" s="314"/>
    </row>
    <row r="126" spans="1:14"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4" ht="13.15">
      <c r="B127" s="323" t="str">
        <f t="shared" si="50"/>
        <v>20-24</v>
      </c>
      <c r="C127" s="429">
        <f>C93*Group_2_rates!E89</f>
        <v>0.93501791106196563</v>
      </c>
      <c r="D127" s="429">
        <f>D93*Group_2_rates!F89</f>
        <v>1.2587608940601431</v>
      </c>
      <c r="E127" s="429">
        <f>E93*Group_2_rates!G89</f>
        <v>1.4363543524046429</v>
      </c>
      <c r="F127" s="429">
        <f>F93*Group_2_rates!H89</f>
        <v>1.5723283104192862</v>
      </c>
      <c r="G127" s="429">
        <f>G93*Group_2_rates!I89</f>
        <v>1.6766616778620973</v>
      </c>
      <c r="H127" s="429">
        <f>H93*Group_2_rates!J89</f>
        <v>1.744774938143494</v>
      </c>
      <c r="I127" s="429">
        <f>I93*Group_2_rates!K89</f>
        <v>1.7744262401644635</v>
      </c>
      <c r="J127" s="429">
        <f>J93*Group_2_rates!L89</f>
        <v>1.800371373248252</v>
      </c>
      <c r="K127" s="429">
        <f>K93*Group_2_rates!M89</f>
        <v>1.8054395826748648</v>
      </c>
      <c r="L127" s="429">
        <f>L93*Group_2_rates!N89</f>
        <v>1.8036615794828861</v>
      </c>
      <c r="M127" s="429">
        <f>M93*Group_2_rates!O89</f>
        <v>1.7963044704354363</v>
      </c>
      <c r="N127" s="312"/>
    </row>
    <row r="128" spans="1:14" ht="13.15">
      <c r="B128" s="323" t="str">
        <f t="shared" si="50"/>
        <v>25-29</v>
      </c>
      <c r="C128" s="429">
        <f>C94*Group_2_rates!E90</f>
        <v>3.0633032677727261</v>
      </c>
      <c r="D128" s="429">
        <f>D94*Group_2_rates!F90</f>
        <v>3.0228036488405796</v>
      </c>
      <c r="E128" s="429">
        <f>E94*Group_2_rates!G90</f>
        <v>2.9810245144832344</v>
      </c>
      <c r="F128" s="429">
        <f>F94*Group_2_rates!H90</f>
        <v>2.9917809751509306</v>
      </c>
      <c r="G128" s="429">
        <f>G94*Group_2_rates!I90</f>
        <v>3.0273788643068067</v>
      </c>
      <c r="H128" s="429">
        <f>H94*Group_2_rates!J90</f>
        <v>3.0637834834623372</v>
      </c>
      <c r="I128" s="429">
        <f>I94*Group_2_rates!K90</f>
        <v>3.0795921328137776</v>
      </c>
      <c r="J128" s="429">
        <f>J94*Group_2_rates!L90</f>
        <v>3.1015825027930699</v>
      </c>
      <c r="K128" s="429">
        <f>K94*Group_2_rates!M90</f>
        <v>3.1060791310610161</v>
      </c>
      <c r="L128" s="429">
        <f>L94*Group_2_rates!N90</f>
        <v>3.1038849639971025</v>
      </c>
      <c r="M128" s="429">
        <f>M94*Group_2_rates!O90</f>
        <v>3.0949561025651429</v>
      </c>
      <c r="N128" s="312"/>
    </row>
    <row r="129" spans="1:14" ht="13.15">
      <c r="B129" s="323" t="str">
        <f t="shared" si="50"/>
        <v>30-34</v>
      </c>
      <c r="C129" s="429">
        <f>C95*Group_2_rates!E91</f>
        <v>2.4367028352849371</v>
      </c>
      <c r="D129" s="429">
        <f>D95*Group_2_rates!F91</f>
        <v>2.5580353252764216</v>
      </c>
      <c r="E129" s="429">
        <f>E95*Group_2_rates!G91</f>
        <v>2.604892302475589</v>
      </c>
      <c r="F129" s="429">
        <f>F95*Group_2_rates!H91</f>
        <v>2.6382333044284665</v>
      </c>
      <c r="G129" s="429">
        <f>G95*Group_2_rates!I91</f>
        <v>2.6628874935027196</v>
      </c>
      <c r="H129" s="429">
        <f>H95*Group_2_rates!J91</f>
        <v>2.6835952991844363</v>
      </c>
      <c r="I129" s="429">
        <f>I95*Group_2_rates!K91</f>
        <v>2.6938041866673057</v>
      </c>
      <c r="J129" s="429">
        <f>J95*Group_2_rates!L91</f>
        <v>2.7065622447304136</v>
      </c>
      <c r="K129" s="429">
        <f>K95*Group_2_rates!M91</f>
        <v>2.711538139133741</v>
      </c>
      <c r="L129" s="429">
        <f>L95*Group_2_rates!N91</f>
        <v>2.7127488073575177</v>
      </c>
      <c r="M129" s="429">
        <f>M95*Group_2_rates!O91</f>
        <v>2.709808760447495</v>
      </c>
      <c r="N129" s="312"/>
    </row>
    <row r="130" spans="1:14" ht="13.15">
      <c r="B130" s="323" t="str">
        <f t="shared" si="50"/>
        <v>35-39</v>
      </c>
      <c r="C130" s="429">
        <f>C96*Group_2_rates!E92</f>
        <v>2.1843796650444691</v>
      </c>
      <c r="D130" s="429">
        <f>D96*Group_2_rates!F92</f>
        <v>2.2441299793544451</v>
      </c>
      <c r="E130" s="429">
        <f>E96*Group_2_rates!G92</f>
        <v>2.2829049892322066</v>
      </c>
      <c r="F130" s="429">
        <f>F96*Group_2_rates!H92</f>
        <v>2.3217135743481894</v>
      </c>
      <c r="G130" s="429">
        <f>G96*Group_2_rates!I92</f>
        <v>2.3524074322123756</v>
      </c>
      <c r="H130" s="429">
        <f>H96*Group_2_rates!J92</f>
        <v>2.37758731854318</v>
      </c>
      <c r="I130" s="429">
        <f>I96*Group_2_rates!K92</f>
        <v>2.3931412015774147</v>
      </c>
      <c r="J130" s="429">
        <f>J96*Group_2_rates!L92</f>
        <v>2.4082074361995272</v>
      </c>
      <c r="K130" s="429">
        <f>K96*Group_2_rates!M92</f>
        <v>2.4166663984356003</v>
      </c>
      <c r="L130" s="429">
        <f>L96*Group_2_rates!N92</f>
        <v>2.4217391375521347</v>
      </c>
      <c r="M130" s="429">
        <f>M96*Group_2_rates!O92</f>
        <v>2.4233932464275458</v>
      </c>
      <c r="N130" s="312"/>
    </row>
    <row r="131" spans="1:14" ht="13.15">
      <c r="B131" s="323" t="str">
        <f t="shared" si="50"/>
        <v>40-44</v>
      </c>
      <c r="C131" s="429">
        <f>C97*Group_2_rates!E93</f>
        <v>1.8388798176366912</v>
      </c>
      <c r="D131" s="429">
        <f>D97*Group_2_rates!F93</f>
        <v>1.9058226374523162</v>
      </c>
      <c r="E131" s="429">
        <f>E97*Group_2_rates!G93</f>
        <v>1.9449465598127871</v>
      </c>
      <c r="F131" s="429">
        <f>F97*Group_2_rates!H93</f>
        <v>1.9820185660608773</v>
      </c>
      <c r="G131" s="429">
        <f>G97*Group_2_rates!I93</f>
        <v>2.0125102144970959</v>
      </c>
      <c r="H131" s="429">
        <f>H97*Group_2_rates!J93</f>
        <v>2.0390639918491429</v>
      </c>
      <c r="I131" s="429">
        <f>I97*Group_2_rates!K93</f>
        <v>2.0580275730282223</v>
      </c>
      <c r="J131" s="429">
        <f>J97*Group_2_rates!L93</f>
        <v>2.07609707022567</v>
      </c>
      <c r="K131" s="429">
        <f>K97*Group_2_rates!M93</f>
        <v>2.0883438444182127</v>
      </c>
      <c r="L131" s="429">
        <f>L97*Group_2_rates!N93</f>
        <v>2.0972825128693744</v>
      </c>
      <c r="M131" s="429">
        <f>M97*Group_2_rates!O93</f>
        <v>2.1029800068321967</v>
      </c>
      <c r="N131" s="312"/>
    </row>
    <row r="132" spans="1:14" ht="13.15">
      <c r="B132" s="323" t="str">
        <f t="shared" si="50"/>
        <v>45-49</v>
      </c>
      <c r="C132" s="429">
        <f>C98*Group_2_rates!E94</f>
        <v>1.3841845951220733</v>
      </c>
      <c r="D132" s="429">
        <f>D98*Group_2_rates!F94</f>
        <v>1.52518270101203</v>
      </c>
      <c r="E132" s="429">
        <f>E98*Group_2_rates!G94</f>
        <v>1.6233137698958751</v>
      </c>
      <c r="F132" s="429">
        <f>F98*Group_2_rates!H94</f>
        <v>1.70407670769062</v>
      </c>
      <c r="G132" s="429">
        <f>G98*Group_2_rates!I94</f>
        <v>1.7672354151446839</v>
      </c>
      <c r="H132" s="429">
        <f>H98*Group_2_rates!J94</f>
        <v>1.8179837375711723</v>
      </c>
      <c r="I132" s="429">
        <f>I98*Group_2_rates!K94</f>
        <v>1.855518540474647</v>
      </c>
      <c r="J132" s="429">
        <f>J98*Group_2_rates!L94</f>
        <v>1.8877996644948052</v>
      </c>
      <c r="K132" s="429">
        <f>K98*Group_2_rates!M94</f>
        <v>1.9114306660126243</v>
      </c>
      <c r="L132" s="429">
        <f>L98*Group_2_rates!N94</f>
        <v>1.9295811930809263</v>
      </c>
      <c r="M132" s="429">
        <f>M98*Group_2_rates!O94</f>
        <v>1.9428997173221532</v>
      </c>
      <c r="N132" s="312"/>
    </row>
    <row r="133" spans="1:14" ht="13.15">
      <c r="B133" s="323" t="str">
        <f t="shared" si="50"/>
        <v>50-54</v>
      </c>
      <c r="C133" s="429">
        <f>C99*Group_2_rates!E95</f>
        <v>1.2018829566629989</v>
      </c>
      <c r="D133" s="429">
        <f>D99*Group_2_rates!F95</f>
        <v>1.2292806567453143</v>
      </c>
      <c r="E133" s="429">
        <f>E99*Group_2_rates!G95</f>
        <v>1.2606364107667261</v>
      </c>
      <c r="F133" s="429">
        <f>F99*Group_2_rates!H95</f>
        <v>1.3019941594473907</v>
      </c>
      <c r="G133" s="429">
        <f>G99*Group_2_rates!I95</f>
        <v>1.3438684759894954</v>
      </c>
      <c r="H133" s="429">
        <f>H99*Group_2_rates!J95</f>
        <v>1.3841955558288594</v>
      </c>
      <c r="I133" s="429">
        <f>I99*Group_2_rates!K95</f>
        <v>1.4185567368502789</v>
      </c>
      <c r="J133" s="429">
        <f>J99*Group_2_rates!L95</f>
        <v>1.4507096059151574</v>
      </c>
      <c r="K133" s="429">
        <f>K99*Group_2_rates!M95</f>
        <v>1.4768031973387796</v>
      </c>
      <c r="L133" s="429">
        <f>L99*Group_2_rates!N95</f>
        <v>1.4985013519730321</v>
      </c>
      <c r="M133" s="429">
        <f>M99*Group_2_rates!O95</f>
        <v>1.5159323273998095</v>
      </c>
      <c r="N133" s="312"/>
    </row>
    <row r="134" spans="1:14" ht="13.15">
      <c r="B134" s="323" t="str">
        <f t="shared" si="50"/>
        <v>55-59</v>
      </c>
      <c r="C134" s="429">
        <f>C100*Group_2_rates!E96</f>
        <v>0.95893598307007211</v>
      </c>
      <c r="D134" s="429">
        <f>D100*Group_2_rates!F96</f>
        <v>0.78074050116790605</v>
      </c>
      <c r="E134" s="429">
        <f>E100*Group_2_rates!G96</f>
        <v>0.66669053756653329</v>
      </c>
      <c r="F134" s="429">
        <f>F100*Group_2_rates!H96</f>
        <v>0.60009007295184869</v>
      </c>
      <c r="G134" s="429">
        <f>G100*Group_2_rates!I96</f>
        <v>0.56268170244429527</v>
      </c>
      <c r="H134" s="429">
        <f>H100*Group_2_rates!J96</f>
        <v>0.5440746357018752</v>
      </c>
      <c r="I134" s="429">
        <f>I100*Group_2_rates!K96</f>
        <v>0.5358023155265107</v>
      </c>
      <c r="J134" s="429">
        <f>J100*Group_2_rates!L96</f>
        <v>0.53500932510988608</v>
      </c>
      <c r="K134" s="429">
        <f>K100*Group_2_rates!M96</f>
        <v>0.53713172814969723</v>
      </c>
      <c r="L134" s="429">
        <f>L100*Group_2_rates!N96</f>
        <v>0.54095784226794486</v>
      </c>
      <c r="M134" s="429">
        <f>M100*Group_2_rates!O96</f>
        <v>0.54527010804250398</v>
      </c>
      <c r="N134" s="312"/>
    </row>
    <row r="135" spans="1:14" ht="13.15">
      <c r="B135" s="323" t="str">
        <f t="shared" si="50"/>
        <v>60-64</v>
      </c>
      <c r="C135" s="429">
        <f>C101*Group_2_rates!E97</f>
        <v>0.26194716302008519</v>
      </c>
      <c r="D135" s="429">
        <f>D101*Group_2_rates!F97</f>
        <v>0.23028605049318793</v>
      </c>
      <c r="E135" s="429">
        <f>E101*Group_2_rates!G97</f>
        <v>0.19723804276330634</v>
      </c>
      <c r="F135" s="429">
        <f>F101*Group_2_rates!H97</f>
        <v>0.17061701821174224</v>
      </c>
      <c r="G135" s="429">
        <f>G101*Group_2_rates!I97</f>
        <v>0.15089137214647191</v>
      </c>
      <c r="H135" s="429">
        <f>H101*Group_2_rates!J97</f>
        <v>0.13737741952031077</v>
      </c>
      <c r="I135" s="429">
        <f>I101*Group_2_rates!K97</f>
        <v>0.12836830188569073</v>
      </c>
      <c r="J135" s="429">
        <f>J101*Group_2_rates!L97</f>
        <v>0.12305152879327733</v>
      </c>
      <c r="K135" s="429">
        <f>K101*Group_2_rates!M97</f>
        <v>0.11990064513422599</v>
      </c>
      <c r="L135" s="429">
        <f>L101*Group_2_rates!N97</f>
        <v>0.11828879485161045</v>
      </c>
      <c r="M135" s="429">
        <f>M101*Group_2_rates!O97</f>
        <v>0.11761001647767402</v>
      </c>
      <c r="N135" s="312"/>
    </row>
    <row r="136" spans="1:14" ht="13.15">
      <c r="B136" s="323" t="str">
        <f t="shared" si="50"/>
        <v>65 plus</v>
      </c>
      <c r="C136" s="429">
        <f>C102*Group_2_rates!E98</f>
        <v>9.3090986718069285E-2</v>
      </c>
      <c r="D136" s="429">
        <f>D102*Group_2_rates!F98</f>
        <v>9.3534619923940868E-2</v>
      </c>
      <c r="E136" s="429">
        <f>E102*Group_2_rates!G98</f>
        <v>8.9905047670235674E-2</v>
      </c>
      <c r="F136" s="429">
        <f>F102*Group_2_rates!H98</f>
        <v>8.4111509948068749E-2</v>
      </c>
      <c r="G136" s="429">
        <f>G102*Group_2_rates!I98</f>
        <v>7.7341690221122791E-2</v>
      </c>
      <c r="H136" s="429">
        <f>H102*Group_2_rates!J98</f>
        <v>7.0808854059767098E-2</v>
      </c>
      <c r="I136" s="429">
        <f>I102*Group_2_rates!K98</f>
        <v>6.4973686382331544E-2</v>
      </c>
      <c r="J136" s="429">
        <f>J102*Group_2_rates!L98</f>
        <v>6.0215932672395597E-2</v>
      </c>
      <c r="K136" s="429">
        <f>K102*Group_2_rates!M98</f>
        <v>5.6425362042533726E-2</v>
      </c>
      <c r="L136" s="429">
        <f>L102*Group_2_rates!N98</f>
        <v>5.3549323528285946E-2</v>
      </c>
      <c r="M136" s="429">
        <f>M102*Group_2_rates!O98</f>
        <v>5.1431887180890618E-2</v>
      </c>
      <c r="N136" s="312"/>
    </row>
    <row r="137" spans="1:14" ht="13.15">
      <c r="B137" s="323" t="str">
        <f t="shared" si="50"/>
        <v>Total</v>
      </c>
      <c r="C137" s="429">
        <f>SUM(C127:C136)</f>
        <v>14.358325181394088</v>
      </c>
      <c r="D137" s="429">
        <f t="shared" ref="D137:M137" si="52">SUM(D127:D136)</f>
        <v>14.848577014326283</v>
      </c>
      <c r="E137" s="429">
        <f t="shared" si="52"/>
        <v>15.087906527071134</v>
      </c>
      <c r="F137" s="429">
        <f t="shared" si="52"/>
        <v>15.366964198657421</v>
      </c>
      <c r="G137" s="429">
        <f t="shared" si="52"/>
        <v>15.633864338327166</v>
      </c>
      <c r="H137" s="429">
        <f t="shared" si="52"/>
        <v>15.863245233864573</v>
      </c>
      <c r="I137" s="429">
        <f t="shared" si="52"/>
        <v>16.002210915370643</v>
      </c>
      <c r="J137" s="429">
        <f t="shared" si="52"/>
        <v>16.149606684182455</v>
      </c>
      <c r="K137" s="429">
        <f t="shared" si="52"/>
        <v>16.229758694401298</v>
      </c>
      <c r="L137" s="429">
        <f t="shared" si="52"/>
        <v>16.280195506960812</v>
      </c>
      <c r="M137" s="429">
        <f t="shared" si="52"/>
        <v>16.300586643130849</v>
      </c>
      <c r="N137" s="312"/>
    </row>
    <row r="138" spans="1:14">
      <c r="A138" s="1080">
        <f>SUM(C138:M138)</f>
        <v>0</v>
      </c>
      <c r="B138" s="1080"/>
      <c r="C138" s="1080">
        <f t="shared" ref="C138:M138" si="53">SUM(C127:C136)-C137</f>
        <v>0</v>
      </c>
      <c r="D138" s="1080">
        <f t="shared" si="53"/>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4" ht="15">
      <c r="B140" s="325" t="s">
        <v>164</v>
      </c>
      <c r="H140" s="310"/>
    </row>
    <row r="141" spans="1:14">
      <c r="H141" s="310"/>
    </row>
    <row r="142" spans="1:14" ht="13.15">
      <c r="B142" s="326" t="s">
        <v>46</v>
      </c>
      <c r="H142" s="310"/>
    </row>
    <row r="143" spans="1:14">
      <c r="H143" s="310"/>
    </row>
    <row r="144" spans="1:14"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1.291144423505527E-3</v>
      </c>
      <c r="D146" s="429">
        <f>D78*Calc_SEC_retirement_rates!$G125</f>
        <v>1.2815246814392718E-3</v>
      </c>
      <c r="E146" s="429">
        <f>E78*Calc_SEC_retirement_rates!$G125</f>
        <v>1.2699545135636573E-3</v>
      </c>
      <c r="F146" s="429">
        <f>F78*Calc_SEC_retirement_rates!$G125</f>
        <v>1.2810980683385484E-3</v>
      </c>
      <c r="G146" s="429">
        <f>G78*Calc_SEC_retirement_rates!$G125</f>
        <v>1.3000550245182562E-3</v>
      </c>
      <c r="H146" s="429">
        <f>H78*Calc_SEC_retirement_rates!$G125</f>
        <v>1.3182367720812195E-3</v>
      </c>
      <c r="I146" s="429">
        <f>I78*Calc_SEC_retirement_rates!$G125</f>
        <v>1.3259833950120584E-3</v>
      </c>
      <c r="J146" s="429">
        <f>J78*Calc_SEC_retirement_rates!$G125</f>
        <v>1.3361767222260139E-3</v>
      </c>
      <c r="K146" s="429">
        <f>K78*Calc_SEC_retirement_rates!$G125</f>
        <v>1.3379217412047932E-3</v>
      </c>
      <c r="L146" s="429">
        <f>L78*Calc_SEC_retirement_rates!$G125</f>
        <v>1.3365183366903313E-3</v>
      </c>
      <c r="M146" s="429">
        <f>M78*Calc_SEC_retirement_rates!$G125</f>
        <v>1.33205237861322E-3</v>
      </c>
    </row>
    <row r="147" spans="1:13" ht="13.15">
      <c r="B147" s="323" t="str">
        <f t="shared" si="54"/>
        <v>30-34</v>
      </c>
      <c r="C147" s="429">
        <f>C79*Calc_SEC_retirement_rates!$G126</f>
        <v>3.8613180820585152E-3</v>
      </c>
      <c r="D147" s="429">
        <f>D79*Calc_SEC_retirement_rates!$G126</f>
        <v>3.7352939018948077E-3</v>
      </c>
      <c r="E147" s="429">
        <f>E79*Calc_SEC_retirement_rates!$G126</f>
        <v>3.5952158801901891E-3</v>
      </c>
      <c r="F147" s="429">
        <f>F79*Calc_SEC_retirement_rates!$G126</f>
        <v>3.4957620872360256E-3</v>
      </c>
      <c r="G147" s="429">
        <f>G79*Calc_SEC_retirement_rates!$G126</f>
        <v>3.4243655033407779E-3</v>
      </c>
      <c r="H147" s="429">
        <f>H79*Calc_SEC_retirement_rates!$G126</f>
        <v>3.3771659858720967E-3</v>
      </c>
      <c r="I147" s="429">
        <f>I79*Calc_SEC_retirement_rates!$G126</f>
        <v>3.3374186776843279E-3</v>
      </c>
      <c r="J147" s="429">
        <f>J79*Calc_SEC_retirement_rates!$G126</f>
        <v>3.3155451997996751E-3</v>
      </c>
      <c r="K147" s="429">
        <f>K79*Calc_SEC_retirement_rates!$G126</f>
        <v>3.2943197694572678E-3</v>
      </c>
      <c r="L147" s="429">
        <f>L79*Calc_SEC_retirement_rates!$G126</f>
        <v>3.2758469147197936E-3</v>
      </c>
      <c r="M147" s="429">
        <f>M79*Calc_SEC_retirement_rates!$G126</f>
        <v>3.2575785593055512E-3</v>
      </c>
    </row>
    <row r="148" spans="1:13" ht="13.15">
      <c r="B148" s="323" t="str">
        <f t="shared" si="54"/>
        <v>35-39</v>
      </c>
      <c r="C148" s="429">
        <f>C80*Calc_SEC_retirement_rates!$G127</f>
        <v>2.7562988327494158E-3</v>
      </c>
      <c r="D148" s="429">
        <f>D80*Calc_SEC_retirement_rates!$G127</f>
        <v>3.2403780524370269E-3</v>
      </c>
      <c r="E148" s="429">
        <f>E80*Calc_SEC_retirement_rates!$G127</f>
        <v>3.5323914738175409E-3</v>
      </c>
      <c r="F148" s="429">
        <f>F80*Calc_SEC_retirement_rates!$G127</f>
        <v>3.7212622983813369E-3</v>
      </c>
      <c r="G148" s="429">
        <f>G80*Calc_SEC_retirement_rates!$G127</f>
        <v>3.8332657614078003E-3</v>
      </c>
      <c r="H148" s="429">
        <f>H80*Calc_SEC_retirement_rates!$G127</f>
        <v>3.897470708129314E-3</v>
      </c>
      <c r="I148" s="429">
        <f>I80*Calc_SEC_retirement_rates!$G127</f>
        <v>3.9240267480557872E-3</v>
      </c>
      <c r="J148" s="429">
        <f>J80*Calc_SEC_retirement_rates!$G127</f>
        <v>3.9380491056937124E-3</v>
      </c>
      <c r="K148" s="429">
        <f>K80*Calc_SEC_retirement_rates!$G127</f>
        <v>3.9360256251534161E-3</v>
      </c>
      <c r="L148" s="429">
        <f>L80*Calc_SEC_retirement_rates!$G127</f>
        <v>3.9268244143451101E-3</v>
      </c>
      <c r="M148" s="429">
        <f>M80*Calc_SEC_retirement_rates!$G127</f>
        <v>3.9124618814576151E-3</v>
      </c>
    </row>
    <row r="149" spans="1:13" ht="13.15">
      <c r="B149" s="323" t="str">
        <f t="shared" si="54"/>
        <v>40-44</v>
      </c>
      <c r="C149" s="429">
        <f>C81*Calc_SEC_retirement_rates!$G128</f>
        <v>4.148172194246901E-3</v>
      </c>
      <c r="D149" s="429">
        <f>D81*Calc_SEC_retirement_rates!$G128</f>
        <v>4.4414553434692413E-3</v>
      </c>
      <c r="E149" s="429">
        <f>E81*Calc_SEC_retirement_rates!$G128</f>
        <v>4.7625726499353352E-3</v>
      </c>
      <c r="F149" s="429">
        <f>F81*Calc_SEC_retirement_rates!$G128</f>
        <v>5.0991920166360673E-3</v>
      </c>
      <c r="G149" s="429">
        <f>G81*Calc_SEC_retirement_rates!$G128</f>
        <v>5.4017094140822097E-3</v>
      </c>
      <c r="H149" s="429">
        <f>H81*Calc_SEC_retirement_rates!$G128</f>
        <v>5.6564838903645507E-3</v>
      </c>
      <c r="I149" s="429">
        <f>I81*Calc_SEC_retirement_rates!$G128</f>
        <v>5.8501463213890973E-3</v>
      </c>
      <c r="J149" s="429">
        <f>J81*Calc_SEC_retirement_rates!$G128</f>
        <v>6.0054433639543242E-3</v>
      </c>
      <c r="K149" s="429">
        <f>K81*Calc_SEC_retirement_rates!$G128</f>
        <v>6.1137411548246477E-3</v>
      </c>
      <c r="L149" s="429">
        <f>L81*Calc_SEC_retirement_rates!$G128</f>
        <v>6.188505834270097E-3</v>
      </c>
      <c r="M149" s="429">
        <f>M81*Calc_SEC_retirement_rates!$G128</f>
        <v>6.2356435641101717E-3</v>
      </c>
    </row>
    <row r="150" spans="1:13" ht="13.15">
      <c r="B150" s="323" t="str">
        <f t="shared" si="54"/>
        <v>45-49</v>
      </c>
      <c r="C150" s="429">
        <f>C82*Calc_SEC_retirement_rates!$G129</f>
        <v>1.5384540129305123E-2</v>
      </c>
      <c r="D150" s="429">
        <f>D82*Calc_SEC_retirement_rates!$G129</f>
        <v>1.5152579835759452E-2</v>
      </c>
      <c r="E150" s="429">
        <f>E82*Calc_SEC_retirement_rates!$G129</f>
        <v>1.5010623529564032E-2</v>
      </c>
      <c r="F150" s="429">
        <f>F82*Calc_SEC_retirement_rates!$G129</f>
        <v>1.5121877864515866E-2</v>
      </c>
      <c r="G150" s="429">
        <f>G82*Calc_SEC_retirement_rates!$G129</f>
        <v>1.5383597594041384E-2</v>
      </c>
      <c r="H150" s="429">
        <f>H82*Calc_SEC_retirement_rates!$G129</f>
        <v>1.5746843130249225E-2</v>
      </c>
      <c r="I150" s="429">
        <f>I82*Calc_SEC_retirement_rates!$G129</f>
        <v>1.6122915458679037E-2</v>
      </c>
      <c r="J150" s="429">
        <f>J82*Calc_SEC_retirement_rates!$G129</f>
        <v>1.6524299269953861E-2</v>
      </c>
      <c r="K150" s="429">
        <f>K82*Calc_SEC_retirement_rates!$G129</f>
        <v>1.6878067992094344E-2</v>
      </c>
      <c r="L150" s="429">
        <f>L82*Calc_SEC_retirement_rates!$G129</f>
        <v>1.7186564387603458E-2</v>
      </c>
      <c r="M150" s="429">
        <f>M82*Calc_SEC_retirement_rates!$G129</f>
        <v>1.7440094329179402E-2</v>
      </c>
    </row>
    <row r="151" spans="1:13" ht="13.15">
      <c r="B151" s="323" t="str">
        <f t="shared" si="54"/>
        <v>50-54</v>
      </c>
      <c r="C151" s="429">
        <f>C83*Calc_SEC_retirement_rates!$G130</f>
        <v>0.28936429235994787</v>
      </c>
      <c r="D151" s="429">
        <f>D83*Calc_SEC_retirement_rates!$G130</f>
        <v>0.29405757553074596</v>
      </c>
      <c r="E151" s="429">
        <f>E83*Calc_SEC_retirement_rates!$G130</f>
        <v>0.29367690876909541</v>
      </c>
      <c r="F151" s="429">
        <f>F83*Calc_SEC_retirement_rates!$G130</f>
        <v>0.29313339227276342</v>
      </c>
      <c r="G151" s="429">
        <f>G83*Calc_SEC_retirement_rates!$G130</f>
        <v>0.29268078926967184</v>
      </c>
      <c r="H151" s="429">
        <f>H83*Calc_SEC_retirement_rates!$G130</f>
        <v>0.29329249928038192</v>
      </c>
      <c r="I151" s="429">
        <f>I83*Calc_SEC_retirement_rates!$G130</f>
        <v>0.29452206230358108</v>
      </c>
      <c r="J151" s="429">
        <f>J83*Calc_SEC_retirement_rates!$G130</f>
        <v>0.29715879914854026</v>
      </c>
      <c r="K151" s="429">
        <f>K83*Calc_SEC_retirement_rates!$G130</f>
        <v>0.30014897939695578</v>
      </c>
      <c r="L151" s="429">
        <f>L83*Calc_SEC_retirement_rates!$G130</f>
        <v>0.30349580302221296</v>
      </c>
      <c r="M151" s="429">
        <f>M83*Calc_SEC_retirement_rates!$G130</f>
        <v>0.30687233398409758</v>
      </c>
    </row>
    <row r="152" spans="1:13" ht="13.15">
      <c r="B152" s="323" t="str">
        <f t="shared" si="54"/>
        <v>55-59</v>
      </c>
      <c r="C152" s="429">
        <f>C84*Calc_SEC_retirement_rates!$G131</f>
        <v>2.3165814560939335</v>
      </c>
      <c r="D152" s="429">
        <f>D84*Calc_SEC_retirement_rates!$G131</f>
        <v>1.8653421181126868</v>
      </c>
      <c r="E152" s="429">
        <f>E84*Calc_SEC_retirement_rates!$G131</f>
        <v>1.5837726388853002</v>
      </c>
      <c r="F152" s="429">
        <f>F84*Calc_SEC_retirement_rates!$G131</f>
        <v>1.4131695890844416</v>
      </c>
      <c r="G152" s="429">
        <f>G84*Calc_SEC_retirement_rates!$G131</f>
        <v>1.3074007541683754</v>
      </c>
      <c r="H152" s="429">
        <f>H84*Calc_SEC_retirement_rates!$G131</f>
        <v>1.2419837320517808</v>
      </c>
      <c r="I152" s="429">
        <f>I84*Calc_SEC_retirement_rates!$G131</f>
        <v>1.1999907393800664</v>
      </c>
      <c r="J152" s="429">
        <f>J84*Calc_SEC_retirement_rates!$G131</f>
        <v>1.1768901767056992</v>
      </c>
      <c r="K152" s="429">
        <f>K84*Calc_SEC_retirement_rates!$G131</f>
        <v>1.1637562422265491</v>
      </c>
      <c r="L152" s="429">
        <f>L84*Calc_SEC_retirement_rates!$G131</f>
        <v>1.1583924243735799</v>
      </c>
      <c r="M152" s="429">
        <f>M84*Calc_SEC_retirement_rates!$G131</f>
        <v>1.158018866574674</v>
      </c>
    </row>
    <row r="153" spans="1:13" ht="13.15">
      <c r="B153" s="323" t="str">
        <f t="shared" si="54"/>
        <v>60-64</v>
      </c>
      <c r="C153" s="429">
        <f>C85*Calc_SEC_retirement_rates!$G132</f>
        <v>1.8959426299805295</v>
      </c>
      <c r="D153" s="429">
        <f>D85*Calc_SEC_retirement_rates!$G132</f>
        <v>1.6884269537414205</v>
      </c>
      <c r="E153" s="429">
        <f>E85*Calc_SEC_retirement_rates!$G132</f>
        <v>1.4547437939714123</v>
      </c>
      <c r="F153" s="429">
        <f>F85*Calc_SEC_retirement_rates!$G132</f>
        <v>1.260713505953919</v>
      </c>
      <c r="G153" s="429">
        <f>G85*Calc_SEC_retirement_rates!$G132</f>
        <v>1.1147475485107465</v>
      </c>
      <c r="H153" s="429">
        <f>H85*Calc_SEC_retirement_rates!$G132</f>
        <v>1.0100094655686511</v>
      </c>
      <c r="I153" s="429">
        <f>I85*Calc_SEC_retirement_rates!$G132</f>
        <v>0.9353228605968712</v>
      </c>
      <c r="J153" s="429">
        <f>J85*Calc_SEC_retirement_rates!$G132</f>
        <v>0.88589105400591228</v>
      </c>
      <c r="K153" s="429">
        <f>K85*Calc_SEC_retirement_rates!$G132</f>
        <v>0.85190681091255072</v>
      </c>
      <c r="L153" s="429">
        <f>L85*Calc_SEC_retirement_rates!$G132</f>
        <v>0.82975874560531127</v>
      </c>
      <c r="M153" s="429">
        <f>M85*Calc_SEC_retirement_rates!$G132</f>
        <v>0.8157268573726224</v>
      </c>
    </row>
    <row r="154" spans="1:13" ht="13.15">
      <c r="B154" s="323" t="str">
        <f t="shared" si="54"/>
        <v>65 plus</v>
      </c>
      <c r="C154" s="429">
        <f>C86*Calc_SEC_retirement_rates!$G133</f>
        <v>1.6090498124282808</v>
      </c>
      <c r="D154" s="429">
        <f>D86*Calc_SEC_retirement_rates!$G133</f>
        <v>1.3239124001335874</v>
      </c>
      <c r="E154" s="429">
        <f>E86*Calc_SEC_retirement_rates!$G133</f>
        <v>1.1128594810912116</v>
      </c>
      <c r="F154" s="429">
        <f>F86*Calc_SEC_retirement_rates!$G133</f>
        <v>0.94838618777120254</v>
      </c>
      <c r="G154" s="429">
        <f>G86*Calc_SEC_retirement_rates!$G133</f>
        <v>0.81779599817905912</v>
      </c>
      <c r="H154" s="429">
        <f>H86*Calc_SEC_retirement_rates!$G133</f>
        <v>0.71529643720186309</v>
      </c>
      <c r="I154" s="429">
        <f>I86*Calc_SEC_retirement_rates!$G133</f>
        <v>0.63532778658139466</v>
      </c>
      <c r="J154" s="429">
        <f>J86*Calc_SEC_retirement_rates!$G133</f>
        <v>0.57543450992613843</v>
      </c>
      <c r="K154" s="429">
        <f>K86*Calc_SEC_retirement_rates!$G133</f>
        <v>0.53034815399685431</v>
      </c>
      <c r="L154" s="429">
        <f>L86*Calc_SEC_retirement_rates!$G133</f>
        <v>0.4972336619854229</v>
      </c>
      <c r="M154" s="429">
        <f>M86*Calc_SEC_retirement_rates!$G133</f>
        <v>0.47318520429909094</v>
      </c>
    </row>
    <row r="155" spans="1:13" ht="13.15">
      <c r="B155" s="323" t="str">
        <f t="shared" si="54"/>
        <v>Total</v>
      </c>
      <c r="C155" s="429">
        <f>SUM(C145:C154)</f>
        <v>6.1383796645245576</v>
      </c>
      <c r="D155" s="429">
        <f t="shared" ref="D155:M155" si="56">SUM(D145:D154)</f>
        <v>5.1995902793334405</v>
      </c>
      <c r="E155" s="429">
        <f t="shared" si="56"/>
        <v>4.4732235807640901</v>
      </c>
      <c r="F155" s="429">
        <f t="shared" si="56"/>
        <v>3.9441218674174339</v>
      </c>
      <c r="G155" s="429">
        <f t="shared" si="56"/>
        <v>3.5619680834252434</v>
      </c>
      <c r="H155" s="429">
        <f t="shared" si="56"/>
        <v>3.2905783345893735</v>
      </c>
      <c r="I155" s="429">
        <f t="shared" si="56"/>
        <v>3.0957239394627338</v>
      </c>
      <c r="J155" s="429">
        <f t="shared" si="56"/>
        <v>2.9664940534479181</v>
      </c>
      <c r="K155" s="429">
        <f t="shared" si="56"/>
        <v>2.8777202628156444</v>
      </c>
      <c r="L155" s="429">
        <f t="shared" si="56"/>
        <v>2.8207948948741559</v>
      </c>
      <c r="M155" s="429">
        <f t="shared" si="56"/>
        <v>2.785981092943151</v>
      </c>
    </row>
    <row r="156" spans="1:13">
      <c r="A156" s="1080">
        <f>SUM(C156:M156)</f>
        <v>0</v>
      </c>
      <c r="B156" s="1080"/>
      <c r="C156" s="1080">
        <f t="shared" ref="C156:M156" si="57">SUM(C145:C154)-C155</f>
        <v>0</v>
      </c>
      <c r="D156" s="1080">
        <f t="shared" si="57"/>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7.7005351143032271E-4</v>
      </c>
      <c r="D162" s="429">
        <f>D94*Calc_SEC_retirement_rates!$G141</f>
        <v>7.532400439080949E-4</v>
      </c>
      <c r="E162" s="429">
        <f>E94*Calc_SEC_retirement_rates!$G141</f>
        <v>7.3936414203223759E-4</v>
      </c>
      <c r="F162" s="429">
        <f>F94*Calc_SEC_retirement_rates!$G141</f>
        <v>7.392493288370639E-4</v>
      </c>
      <c r="G162" s="429">
        <f>G94*Calc_SEC_retirement_rates!$G141</f>
        <v>7.480453322494361E-4</v>
      </c>
      <c r="H162" s="429">
        <f>H94*Calc_SEC_retirement_rates!$G141</f>
        <v>7.5704067331912686E-4</v>
      </c>
      <c r="I162" s="429">
        <f>I94*Calc_SEC_retirement_rates!$G141</f>
        <v>7.6094688621369984E-4</v>
      </c>
      <c r="J162" s="429">
        <f>J94*Calc_SEC_retirement_rates!$G141</f>
        <v>7.6638056146703301E-4</v>
      </c>
      <c r="K162" s="429">
        <f>K94*Calc_SEC_retirement_rates!$G141</f>
        <v>7.6749164862773044E-4</v>
      </c>
      <c r="L162" s="429">
        <f>L94*Calc_SEC_retirement_rates!$G141</f>
        <v>7.6694948443094377E-4</v>
      </c>
      <c r="M162" s="429">
        <f>M94*Calc_SEC_retirement_rates!$G141</f>
        <v>7.6474322171462888E-4</v>
      </c>
    </row>
    <row r="163" spans="1:13" ht="13.15">
      <c r="B163" s="323" t="str">
        <f t="shared" si="58"/>
        <v>30-34</v>
      </c>
      <c r="C163" s="429">
        <f>C95*Calc_SEC_retirement_rates!$G142</f>
        <v>2.0886145212427086E-3</v>
      </c>
      <c r="D163" s="429">
        <f>D95*Calc_SEC_retirement_rates!$G142</f>
        <v>2.1734758196691843E-3</v>
      </c>
      <c r="E163" s="429">
        <f>E95*Calc_SEC_retirement_rates!$G142</f>
        <v>2.2029641120049426E-3</v>
      </c>
      <c r="F163" s="429">
        <f>F95*Calc_SEC_retirement_rates!$G142</f>
        <v>2.2227936853406204E-3</v>
      </c>
      <c r="G163" s="429">
        <f>G95*Calc_SEC_retirement_rates!$G142</f>
        <v>2.2435656071033605E-3</v>
      </c>
      <c r="H163" s="429">
        <f>H95*Calc_SEC_retirement_rates!$G142</f>
        <v>2.261012578009731E-3</v>
      </c>
      <c r="I163" s="429">
        <f>I95*Calc_SEC_retirement_rates!$G142</f>
        <v>2.2696138835095834E-3</v>
      </c>
      <c r="J163" s="429">
        <f>J95*Calc_SEC_retirement_rates!$G142</f>
        <v>2.2803629445771862E-3</v>
      </c>
      <c r="K163" s="429">
        <f>K95*Calc_SEC_retirement_rates!$G142</f>
        <v>2.2845552905081065E-3</v>
      </c>
      <c r="L163" s="429">
        <f>L95*Calc_SEC_retirement_rates!$G142</f>
        <v>2.2855753161738937E-3</v>
      </c>
      <c r="M163" s="429">
        <f>M95*Calc_SEC_retirement_rates!$G142</f>
        <v>2.2830982351305933E-3</v>
      </c>
    </row>
    <row r="164" spans="1:13" ht="13.15">
      <c r="B164" s="323" t="str">
        <f t="shared" si="58"/>
        <v>35-39</v>
      </c>
      <c r="C164" s="429">
        <f>C96*Calc_SEC_retirement_rates!$G143</f>
        <v>7.2059038610195331E-3</v>
      </c>
      <c r="D164" s="429">
        <f>D96*Calc_SEC_retirement_rates!$G143</f>
        <v>7.3383918309724901E-3</v>
      </c>
      <c r="E164" s="429">
        <f>E96*Calc_SEC_retirement_rates!$G143</f>
        <v>7.4303641993779812E-3</v>
      </c>
      <c r="F164" s="429">
        <f>F96*Calc_SEC_retirement_rates!$G143</f>
        <v>7.5283397547531196E-3</v>
      </c>
      <c r="G164" s="429">
        <f>G96*Calc_SEC_retirement_rates!$G143</f>
        <v>7.6278670146781805E-3</v>
      </c>
      <c r="H164" s="429">
        <f>H96*Calc_SEC_retirement_rates!$G143</f>
        <v>7.709514786125431E-3</v>
      </c>
      <c r="I164" s="429">
        <f>I96*Calc_SEC_retirement_rates!$G143</f>
        <v>7.759949481120177E-3</v>
      </c>
      <c r="J164" s="429">
        <f>J96*Calc_SEC_retirement_rates!$G143</f>
        <v>7.8088029375987297E-3</v>
      </c>
      <c r="K164" s="429">
        <f>K96*Calc_SEC_retirement_rates!$G143</f>
        <v>7.8362317911788559E-3</v>
      </c>
      <c r="L164" s="429">
        <f>L96*Calc_SEC_retirement_rates!$G143</f>
        <v>7.8526805486735067E-3</v>
      </c>
      <c r="M164" s="429">
        <f>M96*Calc_SEC_retirement_rates!$G143</f>
        <v>7.8580441274297471E-3</v>
      </c>
    </row>
    <row r="165" spans="1:13" ht="13.15">
      <c r="B165" s="323" t="str">
        <f t="shared" si="58"/>
        <v>40-44</v>
      </c>
      <c r="C165" s="429">
        <f>C97*Calc_SEC_retirement_rates!$G144</f>
        <v>1.4657582622398323E-2</v>
      </c>
      <c r="D165" s="429">
        <f>D97*Calc_SEC_retirement_rates!$G144</f>
        <v>1.5058580560371735E-2</v>
      </c>
      <c r="E165" s="429">
        <f>E97*Calc_SEC_retirement_rates!$G144</f>
        <v>1.5296025639215918E-2</v>
      </c>
      <c r="F165" s="429">
        <f>F97*Calc_SEC_retirement_rates!$G144</f>
        <v>1.5529123874523727E-2</v>
      </c>
      <c r="G165" s="429">
        <f>G97*Calc_SEC_retirement_rates!$G144</f>
        <v>1.576802606939344E-2</v>
      </c>
      <c r="H165" s="429">
        <f>H97*Calc_SEC_retirement_rates!$G144</f>
        <v>1.5976075027610816E-2</v>
      </c>
      <c r="I165" s="429">
        <f>I97*Calc_SEC_retirement_rates!$G144</f>
        <v>1.6124654766608813E-2</v>
      </c>
      <c r="J165" s="429">
        <f>J97*Calc_SEC_retirement_rates!$G144</f>
        <v>1.626622935381725E-2</v>
      </c>
      <c r="K165" s="429">
        <f>K97*Calc_SEC_retirement_rates!$G144</f>
        <v>1.6362182881577227E-2</v>
      </c>
      <c r="L165" s="429">
        <f>L97*Calc_SEC_retirement_rates!$G144</f>
        <v>1.6432217386817643E-2</v>
      </c>
      <c r="M165" s="429">
        <f>M97*Calc_SEC_retirement_rates!$G144</f>
        <v>1.6476857276190051E-2</v>
      </c>
    </row>
    <row r="166" spans="1:13" ht="13.15">
      <c r="B166" s="323" t="str">
        <f t="shared" si="58"/>
        <v>45-49</v>
      </c>
      <c r="C166" s="429">
        <f>C98*Calc_SEC_retirement_rates!$G145</f>
        <v>2.5052779359331586E-2</v>
      </c>
      <c r="D166" s="429">
        <f>D98*Calc_SEC_retirement_rates!$G145</f>
        <v>2.7363794711403152E-2</v>
      </c>
      <c r="E166" s="429">
        <f>E98*Calc_SEC_retirement_rates!$G145</f>
        <v>2.8988537138834407E-2</v>
      </c>
      <c r="F166" s="429">
        <f>F98*Calc_SEC_retirement_rates!$G145</f>
        <v>3.0316654449250816E-2</v>
      </c>
      <c r="G166" s="429">
        <f>G98*Calc_SEC_retirement_rates!$G145</f>
        <v>3.1440289729696071E-2</v>
      </c>
      <c r="H166" s="429">
        <f>H98*Calc_SEC_retirement_rates!$G145</f>
        <v>3.2343136032294752E-2</v>
      </c>
      <c r="I166" s="429">
        <f>I98*Calc_SEC_retirement_rates!$G145</f>
        <v>3.3010905061887037E-2</v>
      </c>
      <c r="J166" s="429">
        <f>J98*Calc_SEC_retirement_rates!$G145</f>
        <v>3.3585207660904906E-2</v>
      </c>
      <c r="K166" s="429">
        <f>K98*Calc_SEC_retirement_rates!$G145</f>
        <v>3.4005618845490804E-2</v>
      </c>
      <c r="L166" s="429">
        <f>L98*Calc_SEC_retirement_rates!$G145</f>
        <v>3.4328528756011917E-2</v>
      </c>
      <c r="M166" s="429">
        <f>M98*Calc_SEC_retirement_rates!$G145</f>
        <v>3.4565474132574471E-2</v>
      </c>
    </row>
    <row r="167" spans="1:13" ht="13.15">
      <c r="B167" s="323" t="str">
        <f t="shared" si="58"/>
        <v>50-54</v>
      </c>
      <c r="C167" s="429">
        <f>C99*Calc_SEC_retirement_rates!$G146</f>
        <v>0.34686655912053294</v>
      </c>
      <c r="D167" s="429">
        <f>D99*Calc_SEC_retirement_rates!$G146</f>
        <v>0.35167690948592739</v>
      </c>
      <c r="E167" s="429">
        <f>E99*Calc_SEC_retirement_rates!$G146</f>
        <v>0.35896493520772976</v>
      </c>
      <c r="F167" s="429">
        <f>F99*Calc_SEC_retirement_rates!$G146</f>
        <v>0.36935120727932541</v>
      </c>
      <c r="G167" s="429">
        <f>G99*Calc_SEC_retirement_rates!$G146</f>
        <v>0.38123016177124686</v>
      </c>
      <c r="H167" s="429">
        <f>H99*Calc_SEC_retirement_rates!$G146</f>
        <v>0.39267019436789125</v>
      </c>
      <c r="I167" s="429">
        <f>I99*Calc_SEC_retirement_rates!$G146</f>
        <v>0.40241781389576331</v>
      </c>
      <c r="J167" s="429">
        <f>J99*Calc_SEC_retirement_rates!$G146</f>
        <v>0.41153897693665392</v>
      </c>
      <c r="K167" s="429">
        <f>K99*Calc_SEC_retirement_rates!$G146</f>
        <v>0.41894123709629921</v>
      </c>
      <c r="L167" s="429">
        <f>L99*Calc_SEC_retirement_rates!$G146</f>
        <v>0.42509659466971272</v>
      </c>
      <c r="M167" s="429">
        <f>M99*Calc_SEC_retirement_rates!$G146</f>
        <v>0.43004143391589572</v>
      </c>
    </row>
    <row r="168" spans="1:13" ht="13.15">
      <c r="B168" s="323" t="str">
        <f t="shared" si="58"/>
        <v>55-59</v>
      </c>
      <c r="C168" s="429">
        <f>C100*Calc_SEC_retirement_rates!$G147</f>
        <v>2.9302673131031707</v>
      </c>
      <c r="D168" s="429">
        <f>D100*Calc_SEC_retirement_rates!$G147</f>
        <v>2.3649223474057806</v>
      </c>
      <c r="E168" s="429">
        <f>E100*Calc_SEC_retirement_rates!$G147</f>
        <v>2.0100360274709232</v>
      </c>
      <c r="F168" s="429">
        <f>F100*Calc_SEC_retirement_rates!$G147</f>
        <v>1.802454452558728</v>
      </c>
      <c r="G168" s="429">
        <f>G100*Calc_SEC_retirement_rates!$G147</f>
        <v>1.6900931804373069</v>
      </c>
      <c r="H168" s="429">
        <f>H100*Calc_SEC_retirement_rates!$G147</f>
        <v>1.6342042534068082</v>
      </c>
      <c r="I168" s="429">
        <f>I100*Calc_SEC_retirement_rates!$G147</f>
        <v>1.6093571829333169</v>
      </c>
      <c r="J168" s="429">
        <f>J100*Calc_SEC_retirement_rates!$G147</f>
        <v>1.6069753253227574</v>
      </c>
      <c r="K168" s="429">
        <f>K100*Calc_SEC_retirement_rates!$G147</f>
        <v>1.6133502596562217</v>
      </c>
      <c r="L168" s="429">
        <f>L100*Calc_SEC_retirement_rates!$G147</f>
        <v>1.6248425284659851</v>
      </c>
      <c r="M168" s="429">
        <f>M100*Calc_SEC_retirement_rates!$G147</f>
        <v>1.6377950217604285</v>
      </c>
    </row>
    <row r="169" spans="1:13" ht="13.15">
      <c r="B169" s="323" t="str">
        <f t="shared" si="58"/>
        <v>60-64</v>
      </c>
      <c r="C169" s="429">
        <f>C101*Calc_SEC_retirement_rates!$G148</f>
        <v>2.7476262090594492</v>
      </c>
      <c r="D169" s="429">
        <f>D101*Calc_SEC_retirement_rates!$G148</f>
        <v>2.3944409622935443</v>
      </c>
      <c r="E169" s="429">
        <f>E101*Calc_SEC_retirement_rates!$G148</f>
        <v>2.0412517060295445</v>
      </c>
      <c r="F169" s="429">
        <f>F101*Calc_SEC_retirement_rates!$G148</f>
        <v>1.7591243096061318</v>
      </c>
      <c r="G169" s="429">
        <f>G101*Calc_SEC_retirement_rates!$G148</f>
        <v>1.5557456321459515</v>
      </c>
      <c r="H169" s="429">
        <f>H101*Calc_SEC_retirement_rates!$G148</f>
        <v>1.416411802304647</v>
      </c>
      <c r="I169" s="429">
        <f>I101*Calc_SEC_retirement_rates!$G148</f>
        <v>1.3235244807158169</v>
      </c>
      <c r="J169" s="429">
        <f>J101*Calc_SEC_retirement_rates!$G148</f>
        <v>1.2687065915418487</v>
      </c>
      <c r="K169" s="429">
        <f>K101*Calc_SEC_retirement_rates!$G148</f>
        <v>1.2362198202955061</v>
      </c>
      <c r="L169" s="429">
        <f>L101*Calc_SEC_retirement_rates!$G148</f>
        <v>1.2196010501088439</v>
      </c>
      <c r="M169" s="429">
        <f>M101*Calc_SEC_retirement_rates!$G148</f>
        <v>1.2126025950253971</v>
      </c>
    </row>
    <row r="170" spans="1:13" ht="13.15">
      <c r="B170" s="323" t="str">
        <f t="shared" si="58"/>
        <v>65 plus</v>
      </c>
      <c r="C170" s="429">
        <f>C102*Calc_SEC_retirement_rates!$G149</f>
        <v>1.2929267472854751</v>
      </c>
      <c r="D170" s="429">
        <f>D102*Calc_SEC_retirement_rates!$G149</f>
        <v>1.2877490050909519</v>
      </c>
      <c r="E170" s="429">
        <f>E102*Calc_SEC_retirement_rates!$G149</f>
        <v>1.2320044806117825</v>
      </c>
      <c r="F170" s="429">
        <f>F102*Calc_SEC_retirement_rates!$G149</f>
        <v>1.1482909633404603</v>
      </c>
      <c r="G170" s="429">
        <f>G102*Calc_SEC_retirement_rates!$G149</f>
        <v>1.0558693337597336</v>
      </c>
      <c r="H170" s="429">
        <f>H102*Calc_SEC_retirement_rates!$G149</f>
        <v>0.96668300559013964</v>
      </c>
      <c r="I170" s="429">
        <f>I102*Calc_SEC_retirement_rates!$G149</f>
        <v>0.8870212527846969</v>
      </c>
      <c r="J170" s="429">
        <f>J102*Calc_SEC_retirement_rates!$G149</f>
        <v>0.82206836352742296</v>
      </c>
      <c r="K170" s="429">
        <f>K102*Calc_SEC_retirement_rates!$G149</f>
        <v>0.77031946491816572</v>
      </c>
      <c r="L170" s="429">
        <f>L102*Calc_SEC_retirement_rates!$G149</f>
        <v>0.73105576559605323</v>
      </c>
      <c r="M170" s="429">
        <f>M102*Calc_SEC_retirement_rates!$G149</f>
        <v>0.70214850873353962</v>
      </c>
    </row>
    <row r="171" spans="1:13" ht="13.15">
      <c r="B171" s="323" t="str">
        <f t="shared" si="58"/>
        <v>Total</v>
      </c>
      <c r="C171" s="429">
        <f>SUM(C161:C170)</f>
        <v>7.3674617624440506</v>
      </c>
      <c r="D171" s="429">
        <f t="shared" ref="D171:M171" si="60">SUM(D161:D170)</f>
        <v>6.451476707242529</v>
      </c>
      <c r="E171" s="429">
        <f t="shared" si="60"/>
        <v>5.6969144045514453</v>
      </c>
      <c r="F171" s="429">
        <f t="shared" si="60"/>
        <v>5.1355570938773507</v>
      </c>
      <c r="G171" s="429">
        <f t="shared" si="60"/>
        <v>4.7407661018673597</v>
      </c>
      <c r="H171" s="429">
        <f t="shared" si="60"/>
        <v>4.4690160347668462</v>
      </c>
      <c r="I171" s="429">
        <f t="shared" si="60"/>
        <v>4.2822468004089327</v>
      </c>
      <c r="J171" s="429">
        <f t="shared" si="60"/>
        <v>4.1699962407870483</v>
      </c>
      <c r="K171" s="429">
        <f t="shared" si="60"/>
        <v>4.1000868624235753</v>
      </c>
      <c r="L171" s="429">
        <f t="shared" si="60"/>
        <v>4.062261890332703</v>
      </c>
      <c r="M171" s="429">
        <f t="shared" si="60"/>
        <v>4.044535776428301</v>
      </c>
    </row>
    <row r="172" spans="1:13">
      <c r="A172" s="1080">
        <f>SUM(C172:M172)</f>
        <v>0</v>
      </c>
      <c r="B172" s="1080"/>
      <c r="C172" s="1080">
        <f t="shared" ref="C172:M172" si="61">SUM(C161:C170)-C171</f>
        <v>0</v>
      </c>
      <c r="D172" s="1080">
        <f t="shared" si="61"/>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4">
      <c r="H177" s="310"/>
    </row>
    <row r="178" spans="1:14"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4" ht="13.15">
      <c r="B179" s="323" t="str">
        <f t="shared" si="62"/>
        <v>20-24</v>
      </c>
      <c r="C179" s="429">
        <f>C77*Calc_SEC_death_rates!$G124</f>
        <v>1.1855467431238339E-3</v>
      </c>
      <c r="D179" s="429">
        <f>D77*Calc_SEC_death_rates!$G124</f>
        <v>1.7334267216019079E-3</v>
      </c>
      <c r="E179" s="429">
        <f>E77*Calc_SEC_death_rates!$G124</f>
        <v>2.0305738742216013E-3</v>
      </c>
      <c r="F179" s="429">
        <f>F77*Calc_SEC_death_rates!$G124</f>
        <v>2.2490702654788426E-3</v>
      </c>
      <c r="G179" s="429">
        <f>G77*Calc_SEC_death_rates!$G124</f>
        <v>2.4078832177604286E-3</v>
      </c>
      <c r="H179" s="429">
        <f>H77*Calc_SEC_death_rates!$G124</f>
        <v>2.5090232785084389E-3</v>
      </c>
      <c r="I179" s="429">
        <f>I77*Calc_SEC_death_rates!$G124</f>
        <v>2.5510049867179629E-3</v>
      </c>
      <c r="J179" s="429">
        <f>J77*Calc_SEC_death_rates!$G124</f>
        <v>2.5875676105465376E-3</v>
      </c>
      <c r="K179" s="429">
        <f>K77*Calc_SEC_death_rates!$G124</f>
        <v>2.592852559621966E-3</v>
      </c>
      <c r="L179" s="429">
        <f>L77*Calc_SEC_death_rates!$G124</f>
        <v>2.5884644900558817E-3</v>
      </c>
      <c r="M179" s="429">
        <f>M77*Calc_SEC_death_rates!$G124</f>
        <v>2.5762683607474064E-3</v>
      </c>
      <c r="N179" s="312"/>
    </row>
    <row r="180" spans="1:14" ht="13.15">
      <c r="B180" s="323" t="str">
        <f t="shared" si="62"/>
        <v>25-29</v>
      </c>
      <c r="C180" s="429">
        <f>C78*Calc_SEC_death_rates!$G125</f>
        <v>2.7035713560331054E-3</v>
      </c>
      <c r="D180" s="429">
        <f>D78*Calc_SEC_death_rates!$G125</f>
        <v>2.683428249941115E-3</v>
      </c>
      <c r="E180" s="429">
        <f>E78*Calc_SEC_death_rates!$G125</f>
        <v>2.659201080707733E-3</v>
      </c>
      <c r="F180" s="429">
        <f>F78*Calc_SEC_death_rates!$G125</f>
        <v>2.6825349502155173E-3</v>
      </c>
      <c r="G180" s="429">
        <f>G78*Calc_SEC_death_rates!$G125</f>
        <v>2.7222295674806268E-3</v>
      </c>
      <c r="H180" s="429">
        <f>H78*Calc_SEC_death_rates!$G125</f>
        <v>2.7603009489767356E-3</v>
      </c>
      <c r="I180" s="429">
        <f>I78*Calc_SEC_death_rates!$G125</f>
        <v>2.7765218670092375E-3</v>
      </c>
      <c r="J180" s="429">
        <f>J78*Calc_SEC_death_rates!$G125</f>
        <v>2.7978660226099725E-3</v>
      </c>
      <c r="K180" s="429">
        <f>K78*Calc_SEC_death_rates!$G125</f>
        <v>2.8015199773813162E-3</v>
      </c>
      <c r="L180" s="429">
        <f>L78*Calc_SEC_death_rates!$G125</f>
        <v>2.7985813407910534E-3</v>
      </c>
      <c r="M180" s="429">
        <f>M78*Calc_SEC_death_rates!$G125</f>
        <v>2.7892299188163215E-3</v>
      </c>
      <c r="N180" s="312"/>
    </row>
    <row r="181" spans="1:14" ht="13.15">
      <c r="B181" s="323" t="str">
        <f t="shared" si="62"/>
        <v>30-34</v>
      </c>
      <c r="C181" s="429">
        <f>C79*Calc_SEC_death_rates!$G126</f>
        <v>7.984040880874203E-3</v>
      </c>
      <c r="D181" s="429">
        <f>D79*Calc_SEC_death_rates!$G126</f>
        <v>7.7234608962619827E-3</v>
      </c>
      <c r="E181" s="429">
        <f>E79*Calc_SEC_death_rates!$G126</f>
        <v>7.4338218072166609E-3</v>
      </c>
      <c r="F181" s="429">
        <f>F79*Calc_SEC_death_rates!$G126</f>
        <v>7.2281813673902885E-3</v>
      </c>
      <c r="G181" s="429">
        <f>G79*Calc_SEC_death_rates!$G126</f>
        <v>7.0805547713781482E-3</v>
      </c>
      <c r="H181" s="429">
        <f>H79*Calc_SEC_death_rates!$G126</f>
        <v>6.9829604087747483E-3</v>
      </c>
      <c r="I181" s="429">
        <f>I79*Calc_SEC_death_rates!$G126</f>
        <v>6.9007749667231383E-3</v>
      </c>
      <c r="J181" s="429">
        <f>J79*Calc_SEC_death_rates!$G126</f>
        <v>6.8555472134206015E-3</v>
      </c>
      <c r="K181" s="429">
        <f>K79*Calc_SEC_death_rates!$G126</f>
        <v>6.8116594269273471E-3</v>
      </c>
      <c r="L181" s="429">
        <f>L79*Calc_SEC_death_rates!$G126</f>
        <v>6.7734631363664264E-3</v>
      </c>
      <c r="M181" s="429">
        <f>M79*Calc_SEC_death_rates!$G126</f>
        <v>6.7356896887109836E-3</v>
      </c>
      <c r="N181" s="312"/>
    </row>
    <row r="182" spans="1:14" ht="13.15">
      <c r="B182" s="323" t="str">
        <f t="shared" si="62"/>
        <v>35-39</v>
      </c>
      <c r="C182" s="429">
        <f>C80*Calc_SEC_death_rates!$G127</f>
        <v>4.9469359216467567E-3</v>
      </c>
      <c r="D182" s="429">
        <f>D80*Calc_SEC_death_rates!$G127</f>
        <v>5.815749147680978E-3</v>
      </c>
      <c r="E182" s="429">
        <f>E80*Calc_SEC_death_rates!$G127</f>
        <v>6.3398475025713552E-3</v>
      </c>
      <c r="F182" s="429">
        <f>F80*Calc_SEC_death_rates!$G127</f>
        <v>6.6788281150812418E-3</v>
      </c>
      <c r="G182" s="429">
        <f>G80*Calc_SEC_death_rates!$G127</f>
        <v>6.8798491175977783E-3</v>
      </c>
      <c r="H182" s="429">
        <f>H80*Calc_SEC_death_rates!$G127</f>
        <v>6.9950825434913159E-3</v>
      </c>
      <c r="I182" s="429">
        <f>I80*Calc_SEC_death_rates!$G127</f>
        <v>7.0427446570067477E-3</v>
      </c>
      <c r="J182" s="429">
        <f>J80*Calc_SEC_death_rates!$G127</f>
        <v>7.0679116323292442E-3</v>
      </c>
      <c r="K182" s="429">
        <f>K80*Calc_SEC_death_rates!$G127</f>
        <v>7.0642799402744465E-3</v>
      </c>
      <c r="L182" s="429">
        <f>L80*Calc_SEC_death_rates!$G127</f>
        <v>7.0477658382005247E-3</v>
      </c>
      <c r="M182" s="429">
        <f>M80*Calc_SEC_death_rates!$G127</f>
        <v>7.0219883248834698E-3</v>
      </c>
      <c r="N182" s="312"/>
    </row>
    <row r="183" spans="1:14" ht="13.15">
      <c r="B183" s="323" t="str">
        <f t="shared" si="62"/>
        <v>40-44</v>
      </c>
      <c r="C183" s="429">
        <f>C81*Calc_SEC_death_rates!$G128</f>
        <v>5.5935314659922141E-3</v>
      </c>
      <c r="D183" s="429">
        <f>D81*Calc_SEC_death_rates!$G128</f>
        <v>5.9890040854499215E-3</v>
      </c>
      <c r="E183" s="429">
        <f>E81*Calc_SEC_death_rates!$G128</f>
        <v>6.4220091956244413E-3</v>
      </c>
      <c r="F183" s="429">
        <f>F81*Calc_SEC_death_rates!$G128</f>
        <v>6.8759177923587581E-3</v>
      </c>
      <c r="G183" s="429">
        <f>G81*Calc_SEC_death_rates!$G128</f>
        <v>7.2838421750475715E-3</v>
      </c>
      <c r="H183" s="429">
        <f>H81*Calc_SEC_death_rates!$G128</f>
        <v>7.62738843665007E-3</v>
      </c>
      <c r="I183" s="429">
        <f>I81*Calc_SEC_death_rates!$G128</f>
        <v>7.8885292116686965E-3</v>
      </c>
      <c r="J183" s="429">
        <f>J81*Calc_SEC_death_rates!$G128</f>
        <v>8.0979368383262574E-3</v>
      </c>
      <c r="K183" s="429">
        <f>K81*Calc_SEC_death_rates!$G128</f>
        <v>8.2439691322051707E-3</v>
      </c>
      <c r="L183" s="429">
        <f>L81*Calc_SEC_death_rates!$G128</f>
        <v>8.3447842785973423E-3</v>
      </c>
      <c r="M183" s="429">
        <f>M81*Calc_SEC_death_rates!$G128</f>
        <v>8.4083463398496629E-3</v>
      </c>
      <c r="N183" s="312"/>
    </row>
    <row r="184" spans="1:14" ht="13.15">
      <c r="B184" s="323" t="str">
        <f t="shared" si="62"/>
        <v>45-49</v>
      </c>
      <c r="C184" s="429">
        <f>C82*Calc_SEC_death_rates!$G129</f>
        <v>1.0236249575029829E-2</v>
      </c>
      <c r="D184" s="429">
        <f>D82*Calc_SEC_death_rates!$G129</f>
        <v>1.0081912595420812E-2</v>
      </c>
      <c r="E184" s="429">
        <f>E82*Calc_SEC_death_rates!$G129</f>
        <v>9.9874606217672246E-3</v>
      </c>
      <c r="F184" s="429">
        <f>F82*Calc_SEC_death_rates!$G129</f>
        <v>1.0061484747889893E-2</v>
      </c>
      <c r="G184" s="429">
        <f>G82*Calc_SEC_death_rates!$G129</f>
        <v>1.0235622450259651E-2</v>
      </c>
      <c r="H184" s="429">
        <f>H82*Calc_SEC_death_rates!$G129</f>
        <v>1.0477311310270243E-2</v>
      </c>
      <c r="I184" s="429">
        <f>I82*Calc_SEC_death_rates!$G129</f>
        <v>1.0727534598045829E-2</v>
      </c>
      <c r="J184" s="429">
        <f>J82*Calc_SEC_death_rates!$G129</f>
        <v>1.0994599120810432E-2</v>
      </c>
      <c r="K184" s="429">
        <f>K82*Calc_SEC_death_rates!$G129</f>
        <v>1.1229982492769104E-2</v>
      </c>
      <c r="L184" s="429">
        <f>L82*Calc_SEC_death_rates!$G129</f>
        <v>1.1435243493155669E-2</v>
      </c>
      <c r="M184" s="429">
        <f>M82*Calc_SEC_death_rates!$G129</f>
        <v>1.1603932042498178E-2</v>
      </c>
      <c r="N184" s="312"/>
    </row>
    <row r="185" spans="1:14" ht="13.15">
      <c r="B185" s="323" t="str">
        <f t="shared" si="62"/>
        <v>50-54</v>
      </c>
      <c r="C185" s="429">
        <f>C83*Calc_SEC_death_rates!$G130</f>
        <v>8.8527550816095372E-3</v>
      </c>
      <c r="D185" s="429">
        <f>D83*Calc_SEC_death_rates!$G130</f>
        <v>8.9963404773778319E-3</v>
      </c>
      <c r="E185" s="429">
        <f>E83*Calc_SEC_death_rates!$G130</f>
        <v>8.9846944322451786E-3</v>
      </c>
      <c r="F185" s="429">
        <f>F83*Calc_SEC_death_rates!$G130</f>
        <v>8.9680661938899911E-3</v>
      </c>
      <c r="G185" s="429">
        <f>G83*Calc_SEC_death_rates!$G130</f>
        <v>8.9542193453279479E-3</v>
      </c>
      <c r="H185" s="429">
        <f>H83*Calc_SEC_death_rates!$G130</f>
        <v>8.9729338828461042E-3</v>
      </c>
      <c r="I185" s="429">
        <f>I83*Calc_SEC_death_rates!$G130</f>
        <v>9.0105508956883299E-3</v>
      </c>
      <c r="J185" s="429">
        <f>J83*Calc_SEC_death_rates!$G130</f>
        <v>9.0912187117229461E-3</v>
      </c>
      <c r="K185" s="429">
        <f>K83*Calc_SEC_death_rates!$G130</f>
        <v>9.1826997067455153E-3</v>
      </c>
      <c r="L185" s="429">
        <f>L83*Calc_SEC_death_rates!$G130</f>
        <v>9.2850917801216258E-3</v>
      </c>
      <c r="M185" s="429">
        <f>M83*Calc_SEC_death_rates!$G130</f>
        <v>9.38839271399723E-3</v>
      </c>
      <c r="N185" s="312"/>
    </row>
    <row r="186" spans="1:14" ht="13.15">
      <c r="B186" s="323" t="str">
        <f t="shared" si="62"/>
        <v>55-59</v>
      </c>
      <c r="C186" s="429">
        <f>C84*Calc_SEC_death_rates!$G131</f>
        <v>1.1404002424408487E-2</v>
      </c>
      <c r="D186" s="429">
        <f>D84*Calc_SEC_death_rates!$G131</f>
        <v>9.182654027273621E-3</v>
      </c>
      <c r="E186" s="429">
        <f>E84*Calc_SEC_death_rates!$G131</f>
        <v>7.7965516671335364E-3</v>
      </c>
      <c r="F186" s="429">
        <f>F84*Calc_SEC_death_rates!$G131</f>
        <v>6.9567117433430121E-3</v>
      </c>
      <c r="G186" s="429">
        <f>G84*Calc_SEC_death_rates!$G131</f>
        <v>6.4360358799337124E-3</v>
      </c>
      <c r="H186" s="429">
        <f>H84*Calc_SEC_death_rates!$G131</f>
        <v>6.114002792406063E-3</v>
      </c>
      <c r="I186" s="429">
        <f>I84*Calc_SEC_death_rates!$G131</f>
        <v>5.9072808621339155E-3</v>
      </c>
      <c r="J186" s="429">
        <f>J84*Calc_SEC_death_rates!$G131</f>
        <v>5.7935620580527166E-3</v>
      </c>
      <c r="K186" s="429">
        <f>K84*Calc_SEC_death_rates!$G131</f>
        <v>5.7289066926010752E-3</v>
      </c>
      <c r="L186" s="429">
        <f>L84*Calc_SEC_death_rates!$G131</f>
        <v>5.7025018400376406E-3</v>
      </c>
      <c r="M186" s="429">
        <f>M84*Calc_SEC_death_rates!$G131</f>
        <v>5.700662900149223E-3</v>
      </c>
      <c r="N186" s="312"/>
    </row>
    <row r="187" spans="1:14" ht="13.15">
      <c r="B187" s="323" t="str">
        <f t="shared" si="62"/>
        <v>60-64</v>
      </c>
      <c r="C187" s="429">
        <f>C85*Calc_SEC_death_rates!$G132</f>
        <v>3.5629262425079739E-3</v>
      </c>
      <c r="D187" s="429">
        <f>D85*Calc_SEC_death_rates!$G132</f>
        <v>3.1729550287631241E-3</v>
      </c>
      <c r="E187" s="429">
        <f>E85*Calc_SEC_death_rates!$G132</f>
        <v>2.7338089020761069E-3</v>
      </c>
      <c r="F187" s="429">
        <f>F85*Calc_SEC_death_rates!$G132</f>
        <v>2.3691799338324809E-3</v>
      </c>
      <c r="G187" s="429">
        <f>G85*Calc_SEC_death_rates!$G132</f>
        <v>2.0948752517902704E-3</v>
      </c>
      <c r="H187" s="429">
        <f>H85*Calc_SEC_death_rates!$G132</f>
        <v>1.8980475322151265E-3</v>
      </c>
      <c r="I187" s="429">
        <f>I85*Calc_SEC_death_rates!$G132</f>
        <v>1.7576936730793605E-3</v>
      </c>
      <c r="J187" s="429">
        <f>J85*Calc_SEC_death_rates!$G132</f>
        <v>1.6647995748442703E-3</v>
      </c>
      <c r="K187" s="429">
        <f>K85*Calc_SEC_death_rates!$G132</f>
        <v>1.6009351152164221E-3</v>
      </c>
      <c r="L187" s="429">
        <f>L85*Calc_SEC_death_rates!$G132</f>
        <v>1.559313643207665E-3</v>
      </c>
      <c r="M187" s="429">
        <f>M85*Calc_SEC_death_rates!$G132</f>
        <v>1.5329443944626755E-3</v>
      </c>
      <c r="N187" s="312"/>
    </row>
    <row r="188" spans="1:14"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row>
    <row r="189" spans="1:14" ht="13.15">
      <c r="B189" s="323" t="str">
        <f t="shared" si="62"/>
        <v>Total</v>
      </c>
      <c r="C189" s="429">
        <f>SUM(C179:C188)</f>
        <v>5.6469559691225933E-2</v>
      </c>
      <c r="D189" s="429">
        <f t="shared" ref="D189:M189" si="64">SUM(D179:D188)</f>
        <v>5.5378931229771292E-2</v>
      </c>
      <c r="E189" s="429">
        <f t="shared" si="64"/>
        <v>5.4387969083563838E-2</v>
      </c>
      <c r="F189" s="429">
        <f t="shared" si="64"/>
        <v>5.4069975109480022E-2</v>
      </c>
      <c r="G189" s="429">
        <f t="shared" si="64"/>
        <v>5.4095111776576131E-2</v>
      </c>
      <c r="H189" s="429">
        <f t="shared" si="64"/>
        <v>5.4337051134138843E-2</v>
      </c>
      <c r="I189" s="429">
        <f t="shared" si="64"/>
        <v>5.456263571807321E-2</v>
      </c>
      <c r="J189" s="429">
        <f t="shared" si="64"/>
        <v>5.4951008782662979E-2</v>
      </c>
      <c r="K189" s="429">
        <f t="shared" si="64"/>
        <v>5.5256805043742363E-2</v>
      </c>
      <c r="L189" s="429">
        <f t="shared" si="64"/>
        <v>5.5535209840533825E-2</v>
      </c>
      <c r="M189" s="429">
        <f t="shared" si="64"/>
        <v>5.5757454684115144E-2</v>
      </c>
      <c r="N189" s="312"/>
    </row>
    <row r="190" spans="1:14">
      <c r="A190" s="1080">
        <f>SUM(C190:M190)</f>
        <v>0</v>
      </c>
      <c r="B190" s="1080"/>
      <c r="C190" s="1080">
        <f t="shared" ref="C190:M190" si="65">SUM(C179:C188)-C189</f>
        <v>0</v>
      </c>
      <c r="D190" s="1080">
        <f t="shared" si="65"/>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4" ht="13.15">
      <c r="B192" s="326" t="s">
        <v>47</v>
      </c>
      <c r="C192" s="314"/>
      <c r="D192" s="314"/>
      <c r="E192" s="314"/>
      <c r="F192" s="314"/>
      <c r="G192" s="314"/>
      <c r="H192" s="324"/>
      <c r="I192" s="314"/>
      <c r="J192" s="314"/>
      <c r="K192" s="314"/>
      <c r="L192" s="314"/>
    </row>
    <row r="193" spans="1:16">
      <c r="C193" s="314"/>
      <c r="D193" s="314"/>
      <c r="E193" s="314"/>
      <c r="F193" s="314"/>
      <c r="G193" s="314"/>
      <c r="H193" s="324"/>
      <c r="I193" s="314"/>
      <c r="J193" s="314"/>
      <c r="K193" s="314"/>
      <c r="L193" s="314"/>
    </row>
    <row r="194" spans="1:16"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6" ht="13.15">
      <c r="B195" s="323" t="str">
        <f t="shared" si="66"/>
        <v>20-24</v>
      </c>
      <c r="C195" s="429">
        <f>C93*Calc_SEC_death_rates!$G140</f>
        <v>2.1190974027336293E-3</v>
      </c>
      <c r="D195" s="429">
        <f>D93*Calc_SEC_death_rates!$G140</f>
        <v>2.8279178032301656E-3</v>
      </c>
      <c r="E195" s="429">
        <f>E93*Calc_SEC_death_rates!$G140</f>
        <v>3.2118444855472237E-3</v>
      </c>
      <c r="F195" s="429">
        <f>F93*Calc_SEC_death_rates!$G140</f>
        <v>3.5027121955535359E-3</v>
      </c>
      <c r="G195" s="429">
        <f>G93*Calc_SEC_death_rates!$G140</f>
        <v>3.7351380547862361E-3</v>
      </c>
      <c r="H195" s="429">
        <f>H93*Calc_SEC_death_rates!$G140</f>
        <v>3.8868755423615499E-3</v>
      </c>
      <c r="I195" s="429">
        <f>I93*Calc_SEC_death_rates!$G140</f>
        <v>3.952930434660217E-3</v>
      </c>
      <c r="J195" s="429">
        <f>J93*Calc_SEC_death_rates!$G140</f>
        <v>4.0107290085748537E-3</v>
      </c>
      <c r="K195" s="429">
        <f>K93*Calc_SEC_death_rates!$G140</f>
        <v>4.0220195761049155E-3</v>
      </c>
      <c r="L195" s="429">
        <f>L93*Calc_SEC_death_rates!$G140</f>
        <v>4.0180586772118488E-3</v>
      </c>
      <c r="M195" s="429">
        <f>M93*Calc_SEC_death_rates!$G140</f>
        <v>4.0016690749807172E-3</v>
      </c>
      <c r="N195" s="312"/>
      <c r="O195" s="312"/>
      <c r="P195" s="312"/>
    </row>
    <row r="196" spans="1:16" ht="13.15">
      <c r="B196" s="323" t="str">
        <f t="shared" si="66"/>
        <v>25-29</v>
      </c>
      <c r="C196" s="429">
        <f>C94*Calc_SEC_death_rates!$G141</f>
        <v>3.144138736402072E-3</v>
      </c>
      <c r="D196" s="429">
        <f>D94*Calc_SEC_death_rates!$G141</f>
        <v>3.0754891247254971E-3</v>
      </c>
      <c r="E196" s="429">
        <f>E94*Calc_SEC_death_rates!$G141</f>
        <v>3.0188336326813642E-3</v>
      </c>
      <c r="F196" s="429">
        <f>F94*Calc_SEC_death_rates!$G141</f>
        <v>3.0183648488773334E-3</v>
      </c>
      <c r="G196" s="429">
        <f>G94*Calc_SEC_death_rates!$G141</f>
        <v>3.0542790478827963E-3</v>
      </c>
      <c r="H196" s="429">
        <f>H94*Calc_SEC_death_rates!$G141</f>
        <v>3.0910071451962285E-3</v>
      </c>
      <c r="I196" s="429">
        <f>I94*Calc_SEC_death_rates!$G141</f>
        <v>3.10695626443555E-3</v>
      </c>
      <c r="J196" s="429">
        <f>J94*Calc_SEC_death_rates!$G141</f>
        <v>3.1291420328158556E-3</v>
      </c>
      <c r="K196" s="429">
        <f>K94*Calc_SEC_death_rates!$G141</f>
        <v>3.1336786164812931E-3</v>
      </c>
      <c r="L196" s="429">
        <f>L94*Calc_SEC_death_rates!$G141</f>
        <v>3.1314649528497345E-3</v>
      </c>
      <c r="M196" s="429">
        <f>M94*Calc_SEC_death_rates!$G141</f>
        <v>3.1224567528141804E-3</v>
      </c>
      <c r="N196" s="312"/>
      <c r="O196" s="312"/>
      <c r="P196" s="312"/>
    </row>
    <row r="197" spans="1:16" ht="13.15">
      <c r="B197" s="323" t="str">
        <f t="shared" si="66"/>
        <v>30-34</v>
      </c>
      <c r="C197" s="429">
        <f>C95*Calc_SEC_death_rates!$G142</f>
        <v>4.3346806171318192E-3</v>
      </c>
      <c r="D197" s="429">
        <f>D95*Calc_SEC_death_rates!$G142</f>
        <v>4.5108005385881816E-3</v>
      </c>
      <c r="E197" s="429">
        <f>E95*Calc_SEC_death_rates!$G142</f>
        <v>4.5720001175052491E-3</v>
      </c>
      <c r="F197" s="429">
        <f>F95*Calc_SEC_death_rates!$G142</f>
        <v>4.6131541295596204E-3</v>
      </c>
      <c r="G197" s="429">
        <f>G95*Calc_SEC_death_rates!$G142</f>
        <v>4.6562638780219441E-3</v>
      </c>
      <c r="H197" s="429">
        <f>H95*Calc_SEC_death_rates!$G142</f>
        <v>4.6924730711719121E-3</v>
      </c>
      <c r="I197" s="429">
        <f>I95*Calc_SEC_death_rates!$G142</f>
        <v>4.7103240972243676E-3</v>
      </c>
      <c r="J197" s="429">
        <f>J95*Calc_SEC_death_rates!$G142</f>
        <v>4.7326325443735242E-3</v>
      </c>
      <c r="K197" s="429">
        <f>K95*Calc_SEC_death_rates!$G142</f>
        <v>4.7413332789811996E-3</v>
      </c>
      <c r="L197" s="429">
        <f>L95*Calc_SEC_death_rates!$G142</f>
        <v>4.7434502256161566E-3</v>
      </c>
      <c r="M197" s="429">
        <f>M95*Calc_SEC_death_rates!$G142</f>
        <v>4.7383093271515277E-3</v>
      </c>
      <c r="N197" s="312"/>
      <c r="O197" s="312"/>
      <c r="P197" s="312"/>
    </row>
    <row r="198" spans="1:16" ht="13.15">
      <c r="B198" s="323" t="str">
        <f t="shared" si="66"/>
        <v>35-39</v>
      </c>
      <c r="C198" s="429">
        <f>C96*Calc_SEC_death_rates!$G143</f>
        <v>5.5916454442234325E-3</v>
      </c>
      <c r="D198" s="429">
        <f>D96*Calc_SEC_death_rates!$G143</f>
        <v>5.6944536092906036E-3</v>
      </c>
      <c r="E198" s="429">
        <f>E96*Calc_SEC_death_rates!$G143</f>
        <v>5.7658224319543355E-3</v>
      </c>
      <c r="F198" s="429">
        <f>F96*Calc_SEC_death_rates!$G143</f>
        <v>5.8418496144459348E-3</v>
      </c>
      <c r="G198" s="429">
        <f>G96*Calc_SEC_death_rates!$G143</f>
        <v>5.9190808903926652E-3</v>
      </c>
      <c r="H198" s="429">
        <f>H96*Calc_SEC_death_rates!$G143</f>
        <v>5.9824380206083072E-3</v>
      </c>
      <c r="I198" s="429">
        <f>I96*Calc_SEC_death_rates!$G143</f>
        <v>6.0215743923858608E-3</v>
      </c>
      <c r="J198" s="429">
        <f>J96*Calc_SEC_death_rates!$G143</f>
        <v>6.0594837529076677E-3</v>
      </c>
      <c r="K198" s="429">
        <f>K96*Calc_SEC_death_rates!$G143</f>
        <v>6.0807680257927458E-3</v>
      </c>
      <c r="L198" s="429">
        <f>L96*Calc_SEC_death_rates!$G143</f>
        <v>6.0935319512741351E-3</v>
      </c>
      <c r="M198" s="429">
        <f>M96*Calc_SEC_death_rates!$G143</f>
        <v>6.0976939871957223E-3</v>
      </c>
      <c r="N198" s="312"/>
      <c r="O198" s="312"/>
      <c r="P198" s="312"/>
    </row>
    <row r="199" spans="1:16" ht="13.15">
      <c r="B199" s="323" t="str">
        <f t="shared" si="66"/>
        <v>40-44</v>
      </c>
      <c r="C199" s="429">
        <f>C97*Calc_SEC_death_rates!$G144</f>
        <v>7.7363590832756303E-3</v>
      </c>
      <c r="D199" s="429">
        <f>D97*Calc_SEC_death_rates!$G144</f>
        <v>7.9480081743798364E-3</v>
      </c>
      <c r="E199" s="429">
        <f>E97*Calc_SEC_death_rates!$G144</f>
        <v>8.073333095945566E-3</v>
      </c>
      <c r="F199" s="429">
        <f>F97*Calc_SEC_death_rates!$G144</f>
        <v>8.1963637276994978E-3</v>
      </c>
      <c r="G199" s="429">
        <f>G97*Calc_SEC_death_rates!$G144</f>
        <v>8.3224577237497391E-3</v>
      </c>
      <c r="H199" s="429">
        <f>H97*Calc_SEC_death_rates!$G144</f>
        <v>8.4322671984179195E-3</v>
      </c>
      <c r="I199" s="429">
        <f>I97*Calc_SEC_death_rates!$G144</f>
        <v>8.5106884663036213E-3</v>
      </c>
      <c r="J199" s="429">
        <f>J97*Calc_SEC_death_rates!$G144</f>
        <v>8.5854123735076161E-3</v>
      </c>
      <c r="K199" s="429">
        <f>K97*Calc_SEC_death_rates!$G144</f>
        <v>8.6360572148284406E-3</v>
      </c>
      <c r="L199" s="429">
        <f>L97*Calc_SEC_death_rates!$G144</f>
        <v>8.6730218422651269E-3</v>
      </c>
      <c r="M199" s="429">
        <f>M97*Calc_SEC_death_rates!$G144</f>
        <v>8.6965830407600905E-3</v>
      </c>
      <c r="N199" s="312"/>
      <c r="O199" s="312"/>
      <c r="P199" s="312"/>
    </row>
    <row r="200" spans="1:16" ht="13.15">
      <c r="B200" s="323" t="str">
        <f t="shared" si="66"/>
        <v>45-49</v>
      </c>
      <c r="C200" s="429">
        <f>C98*Calc_SEC_death_rates!$G145</f>
        <v>1.1187341004851638E-2</v>
      </c>
      <c r="D200" s="429">
        <f>D98*Calc_SEC_death_rates!$G145</f>
        <v>1.2219326974960851E-2</v>
      </c>
      <c r="E200" s="429">
        <f>E98*Calc_SEC_death_rates!$G145</f>
        <v>1.294485715746148E-2</v>
      </c>
      <c r="F200" s="429">
        <f>F98*Calc_SEC_death_rates!$G145</f>
        <v>1.3537929128956749E-2</v>
      </c>
      <c r="G200" s="429">
        <f>G98*Calc_SEC_death_rates!$G145</f>
        <v>1.4039689467285874E-2</v>
      </c>
      <c r="H200" s="429">
        <f>H98*Calc_SEC_death_rates!$G145</f>
        <v>1.4442856290306599E-2</v>
      </c>
      <c r="I200" s="429">
        <f>I98*Calc_SEC_death_rates!$G145</f>
        <v>1.4741049147050262E-2</v>
      </c>
      <c r="J200" s="429">
        <f>J98*Calc_SEC_death_rates!$G145</f>
        <v>1.49975044857188E-2</v>
      </c>
      <c r="K200" s="429">
        <f>K98*Calc_SEC_death_rates!$G145</f>
        <v>1.5185239475787444E-2</v>
      </c>
      <c r="L200" s="429">
        <f>L98*Calc_SEC_death_rates!$G145</f>
        <v>1.5329435184815639E-2</v>
      </c>
      <c r="M200" s="429">
        <f>M98*Calc_SEC_death_rates!$G145</f>
        <v>1.5435243354404654E-2</v>
      </c>
      <c r="N200" s="312"/>
      <c r="O200" s="312"/>
      <c r="P200" s="312"/>
    </row>
    <row r="201" spans="1:16" ht="13.15">
      <c r="B201" s="323" t="str">
        <f t="shared" si="66"/>
        <v>50-54</v>
      </c>
      <c r="C201" s="429">
        <f>C99*Calc_SEC_death_rates!$G146</f>
        <v>9.8786946029421532E-3</v>
      </c>
      <c r="D201" s="429">
        <f>D99*Calc_SEC_death_rates!$G146</f>
        <v>1.0015692479916422E-2</v>
      </c>
      <c r="E201" s="429">
        <f>E99*Calc_SEC_death_rates!$G146</f>
        <v>1.022325408673899E-2</v>
      </c>
      <c r="F201" s="429">
        <f>F99*Calc_SEC_death_rates!$G146</f>
        <v>1.0519053169010011E-2</v>
      </c>
      <c r="G201" s="429">
        <f>G99*Calc_SEC_death_rates!$G146</f>
        <v>1.0857363566891758E-2</v>
      </c>
      <c r="H201" s="429">
        <f>H99*Calc_SEC_death_rates!$G146</f>
        <v>1.1183173551447469E-2</v>
      </c>
      <c r="I201" s="429">
        <f>I99*Calc_SEC_death_rates!$G146</f>
        <v>1.146078392895308E-2</v>
      </c>
      <c r="J201" s="429">
        <f>J99*Calc_SEC_death_rates!$G146</f>
        <v>1.1720552943103821E-2</v>
      </c>
      <c r="K201" s="429">
        <f>K99*Calc_SEC_death_rates!$G146</f>
        <v>1.1931367925309275E-2</v>
      </c>
      <c r="L201" s="429">
        <f>L99*Calc_SEC_death_rates!$G146</f>
        <v>1.2106671355521265E-2</v>
      </c>
      <c r="M201" s="429">
        <f>M99*Calc_SEC_death_rates!$G146</f>
        <v>1.2247499450617944E-2</v>
      </c>
      <c r="N201" s="312"/>
      <c r="O201" s="312"/>
      <c r="P201" s="312"/>
    </row>
    <row r="202" spans="1:16" ht="13.15">
      <c r="B202" s="323" t="str">
        <f t="shared" si="66"/>
        <v>55-59</v>
      </c>
      <c r="C202" s="429">
        <f>C100*Calc_SEC_death_rates!$G147</f>
        <v>5.8569023926484439E-3</v>
      </c>
      <c r="D202" s="429">
        <f>D100*Calc_SEC_death_rates!$G147</f>
        <v>4.7269132386015223E-3</v>
      </c>
      <c r="E202" s="429">
        <f>E100*Calc_SEC_death_rates!$G147</f>
        <v>4.0175805005778749E-3</v>
      </c>
      <c r="F202" s="429">
        <f>F100*Calc_SEC_death_rates!$G147</f>
        <v>3.6026746599617703E-3</v>
      </c>
      <c r="G202" s="429">
        <f>G100*Calc_SEC_death_rates!$G147</f>
        <v>3.3780913939279096E-3</v>
      </c>
      <c r="H202" s="429">
        <f>H100*Calc_SEC_death_rates!$G147</f>
        <v>3.266382817381413E-3</v>
      </c>
      <c r="I202" s="429">
        <f>I100*Calc_SEC_death_rates!$G147</f>
        <v>3.2167194757962451E-3</v>
      </c>
      <c r="J202" s="429">
        <f>J100*Calc_SEC_death_rates!$G147</f>
        <v>3.2119587130235612E-3</v>
      </c>
      <c r="K202" s="429">
        <f>K100*Calc_SEC_death_rates!$G147</f>
        <v>3.2247006795955812E-3</v>
      </c>
      <c r="L202" s="429">
        <f>L100*Calc_SEC_death_rates!$G147</f>
        <v>3.2476709718920827E-3</v>
      </c>
      <c r="M202" s="429">
        <f>M100*Calc_SEC_death_rates!$G147</f>
        <v>3.2735599031263629E-3</v>
      </c>
      <c r="N202" s="312"/>
      <c r="O202" s="312"/>
      <c r="P202" s="312"/>
    </row>
    <row r="203" spans="1:16" ht="13.15">
      <c r="B203" s="323" t="str">
        <f t="shared" si="66"/>
        <v>60-64</v>
      </c>
      <c r="C203" s="429">
        <f>C101*Calc_SEC_death_rates!$G148</f>
        <v>6.5441092579624502E-3</v>
      </c>
      <c r="D203" s="429">
        <f>D101*Calc_SEC_death_rates!$G148</f>
        <v>5.7029166548653587E-3</v>
      </c>
      <c r="E203" s="429">
        <f>E101*Calc_SEC_death_rates!$G148</f>
        <v>4.8617145022183629E-3</v>
      </c>
      <c r="F203" s="429">
        <f>F101*Calc_SEC_death_rates!$G148</f>
        <v>4.1897626549213087E-3</v>
      </c>
      <c r="G203" s="429">
        <f>G101*Calc_SEC_death_rates!$G148</f>
        <v>3.7053691513031731E-3</v>
      </c>
      <c r="H203" s="429">
        <f>H101*Calc_SEC_death_rates!$G148</f>
        <v>3.3735133105030615E-3</v>
      </c>
      <c r="I203" s="429">
        <f>I101*Calc_SEC_death_rates!$G148</f>
        <v>3.1522806045576343E-3</v>
      </c>
      <c r="J203" s="429">
        <f>J101*Calc_SEC_death_rates!$G148</f>
        <v>3.0217190839030017E-3</v>
      </c>
      <c r="K203" s="429">
        <f>K101*Calc_SEC_death_rates!$G148</f>
        <v>2.9443443013457801E-3</v>
      </c>
      <c r="L203" s="429">
        <f>L101*Calc_SEC_death_rates!$G148</f>
        <v>2.9047628446411157E-3</v>
      </c>
      <c r="M203" s="429">
        <f>M101*Calc_SEC_death_rates!$G148</f>
        <v>2.8880944002391768E-3</v>
      </c>
      <c r="N203" s="312"/>
      <c r="O203" s="312"/>
      <c r="P203" s="312"/>
    </row>
    <row r="204" spans="1:16"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c r="O204" s="312"/>
      <c r="P204" s="312"/>
    </row>
    <row r="205" spans="1:16" ht="13.15">
      <c r="B205" s="323" t="str">
        <f t="shared" si="66"/>
        <v>Total</v>
      </c>
      <c r="C205" s="429">
        <f>SUM(C195:C204)</f>
        <v>5.6392968542171275E-2</v>
      </c>
      <c r="D205" s="429">
        <f t="shared" ref="D205:M205" si="68">SUM(D195:D204)</f>
        <v>5.6721518598558431E-2</v>
      </c>
      <c r="E205" s="429">
        <f t="shared" si="68"/>
        <v>5.668924001063045E-2</v>
      </c>
      <c r="F205" s="429">
        <f t="shared" si="68"/>
        <v>5.7021864128985765E-2</v>
      </c>
      <c r="G205" s="429">
        <f t="shared" si="68"/>
        <v>5.7667733174242099E-2</v>
      </c>
      <c r="H205" s="429">
        <f t="shared" si="68"/>
        <v>5.8350986947394455E-2</v>
      </c>
      <c r="I205" s="429">
        <f t="shared" si="68"/>
        <v>5.8873306811366835E-2</v>
      </c>
      <c r="J205" s="429">
        <f t="shared" si="68"/>
        <v>5.94691349379287E-2</v>
      </c>
      <c r="K205" s="429">
        <f t="shared" si="68"/>
        <v>5.9899509094226679E-2</v>
      </c>
      <c r="L205" s="429">
        <f t="shared" si="68"/>
        <v>6.0248068006087105E-2</v>
      </c>
      <c r="M205" s="429">
        <f t="shared" si="68"/>
        <v>6.0501109291290371E-2</v>
      </c>
      <c r="N205" s="312"/>
      <c r="O205" s="312"/>
      <c r="P205" s="312"/>
    </row>
    <row r="206" spans="1:16">
      <c r="A206" s="1080">
        <f>SUM(C206:M206)</f>
        <v>0</v>
      </c>
      <c r="B206" s="1080"/>
      <c r="C206" s="1080">
        <f t="shared" ref="C206:M206" si="69">SUM(C195:C204)-C205</f>
        <v>0</v>
      </c>
      <c r="D206" s="1080">
        <f t="shared" si="69"/>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6"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0.55562267922421693</v>
      </c>
      <c r="D213" s="429">
        <f t="shared" ref="D213:M213" si="73">D111+D145+D179</f>
        <v>0.84085279870711926</v>
      </c>
      <c r="E213" s="429">
        <f t="shared" si="73"/>
        <v>0.9924793917014082</v>
      </c>
      <c r="F213" s="429">
        <f t="shared" si="73"/>
        <v>1.146167607164077</v>
      </c>
      <c r="G213" s="429">
        <f t="shared" si="73"/>
        <v>1.2271016110043231</v>
      </c>
      <c r="H213" s="429">
        <f t="shared" si="73"/>
        <v>1.2786444477023555</v>
      </c>
      <c r="I213" s="429">
        <f t="shared" si="73"/>
        <v>1.3000390989863719</v>
      </c>
      <c r="J213" s="429">
        <f t="shared" si="73"/>
        <v>1.3186720851177838</v>
      </c>
      <c r="K213" s="429">
        <f t="shared" si="73"/>
        <v>1.3213653924495927</v>
      </c>
      <c r="L213" s="429">
        <f t="shared" si="73"/>
        <v>1.3191291514251009</v>
      </c>
      <c r="M213" s="429">
        <f t="shared" si="73"/>
        <v>1.3129137794286272</v>
      </c>
    </row>
    <row r="214" spans="1:13" ht="13.15">
      <c r="B214" s="323" t="str">
        <f t="shared" si="70"/>
        <v>25-29</v>
      </c>
      <c r="C214" s="429">
        <f t="shared" si="72"/>
        <v>2.0120223070420957</v>
      </c>
      <c r="D214" s="429">
        <f t="shared" ref="D214:M214" si="74">D112+D146+D180</f>
        <v>2.0669993082553333</v>
      </c>
      <c r="E214" s="429">
        <f t="shared" si="74"/>
        <v>2.0639074053861854</v>
      </c>
      <c r="F214" s="429">
        <f t="shared" si="74"/>
        <v>2.1708476953678062</v>
      </c>
      <c r="G214" s="429">
        <f t="shared" si="74"/>
        <v>2.2029706574196326</v>
      </c>
      <c r="H214" s="429">
        <f t="shared" si="74"/>
        <v>2.2337800121211089</v>
      </c>
      <c r="I214" s="429">
        <f t="shared" si="74"/>
        <v>2.246906828054962</v>
      </c>
      <c r="J214" s="429">
        <f t="shared" si="74"/>
        <v>2.2641796359979502</v>
      </c>
      <c r="K214" s="429">
        <f t="shared" si="74"/>
        <v>2.2671366074602282</v>
      </c>
      <c r="L214" s="429">
        <f t="shared" si="74"/>
        <v>2.2647585089124411</v>
      </c>
      <c r="M214" s="429">
        <f t="shared" si="74"/>
        <v>2.2571908487629888</v>
      </c>
    </row>
    <row r="215" spans="1:13" ht="13.15">
      <c r="B215" s="323" t="str">
        <f t="shared" si="70"/>
        <v>30-34</v>
      </c>
      <c r="C215" s="429">
        <f t="shared" si="72"/>
        <v>1.8943445853408671</v>
      </c>
      <c r="D215" s="429">
        <f t="shared" ref="D215:M215" si="75">D113+D147+D181</f>
        <v>1.8964469716685792</v>
      </c>
      <c r="E215" s="429">
        <f t="shared" si="75"/>
        <v>1.839145324702371</v>
      </c>
      <c r="F215" s="429">
        <f t="shared" si="75"/>
        <v>1.8642536141967503</v>
      </c>
      <c r="G215" s="429">
        <f t="shared" si="75"/>
        <v>1.8261785575291336</v>
      </c>
      <c r="H215" s="429">
        <f t="shared" si="75"/>
        <v>1.8010075450764804</v>
      </c>
      <c r="I215" s="429">
        <f t="shared" si="75"/>
        <v>1.7798107184348173</v>
      </c>
      <c r="J215" s="429">
        <f t="shared" si="75"/>
        <v>1.7681458198565054</v>
      </c>
      <c r="K215" s="429">
        <f t="shared" si="75"/>
        <v>1.7568265183018619</v>
      </c>
      <c r="L215" s="429">
        <f t="shared" si="75"/>
        <v>1.7469751367291255</v>
      </c>
      <c r="M215" s="429">
        <f t="shared" si="75"/>
        <v>1.7372328125215419</v>
      </c>
    </row>
    <row r="216" spans="1:13" ht="13.15">
      <c r="B216" s="323" t="str">
        <f t="shared" si="70"/>
        <v>35-39</v>
      </c>
      <c r="C216" s="429">
        <f t="shared" si="72"/>
        <v>0.99621381163427714</v>
      </c>
      <c r="D216" s="429">
        <f t="shared" ref="D216:M216" si="76">D114+D148+D182</f>
        <v>1.2119722190613558</v>
      </c>
      <c r="E216" s="429">
        <f t="shared" si="76"/>
        <v>1.3311784123085402</v>
      </c>
      <c r="F216" s="429">
        <f t="shared" si="76"/>
        <v>1.4618556699773813</v>
      </c>
      <c r="G216" s="429">
        <f t="shared" si="76"/>
        <v>1.5058549595607997</v>
      </c>
      <c r="H216" s="429">
        <f t="shared" si="76"/>
        <v>1.5310771443678926</v>
      </c>
      <c r="I216" s="429">
        <f t="shared" si="76"/>
        <v>1.5415093833303397</v>
      </c>
      <c r="J216" s="429">
        <f t="shared" si="76"/>
        <v>1.54701790742131</v>
      </c>
      <c r="K216" s="429">
        <f t="shared" si="76"/>
        <v>1.546223006050824</v>
      </c>
      <c r="L216" s="429">
        <f t="shared" si="76"/>
        <v>1.5426084147878993</v>
      </c>
      <c r="M216" s="429">
        <f t="shared" si="76"/>
        <v>1.5369662567099929</v>
      </c>
    </row>
    <row r="217" spans="1:13" ht="13.15">
      <c r="B217" s="323" t="str">
        <f t="shared" si="70"/>
        <v>40-44</v>
      </c>
      <c r="C217" s="429">
        <f t="shared" si="72"/>
        <v>0.81634880517134278</v>
      </c>
      <c r="D217" s="429">
        <f t="shared" ref="D217:M217" si="77">D115+D149+D183</f>
        <v>0.90438451389486951</v>
      </c>
      <c r="E217" s="429">
        <f t="shared" si="77"/>
        <v>0.97707197077798125</v>
      </c>
      <c r="F217" s="429">
        <f t="shared" si="77"/>
        <v>1.0903383583016024</v>
      </c>
      <c r="G217" s="429">
        <f t="shared" si="77"/>
        <v>1.1550243558896478</v>
      </c>
      <c r="H217" s="429">
        <f t="shared" si="77"/>
        <v>1.209501689416322</v>
      </c>
      <c r="I217" s="429">
        <f t="shared" si="77"/>
        <v>1.2509116964172551</v>
      </c>
      <c r="J217" s="429">
        <f t="shared" si="77"/>
        <v>1.2841181969544455</v>
      </c>
      <c r="K217" s="429">
        <f t="shared" si="77"/>
        <v>1.307275049083175</v>
      </c>
      <c r="L217" s="429">
        <f t="shared" si="77"/>
        <v>1.3232616598206295</v>
      </c>
      <c r="M217" s="429">
        <f t="shared" si="77"/>
        <v>1.3333409184169351</v>
      </c>
    </row>
    <row r="218" spans="1:13" ht="13.15">
      <c r="B218" s="323" t="str">
        <f t="shared" si="70"/>
        <v>45-49</v>
      </c>
      <c r="C218" s="429">
        <f t="shared" si="72"/>
        <v>1.1198964170112564</v>
      </c>
      <c r="D218" s="429">
        <f t="shared" ref="D218:M218" si="78">D116+D150+D184</f>
        <v>1.1408471205077446</v>
      </c>
      <c r="E218" s="429">
        <f t="shared" si="78"/>
        <v>1.1385758655828175</v>
      </c>
      <c r="F218" s="429">
        <f t="shared" si="78"/>
        <v>1.1949692572546264</v>
      </c>
      <c r="G218" s="429">
        <f t="shared" si="78"/>
        <v>1.2156510160680514</v>
      </c>
      <c r="H218" s="429">
        <f t="shared" si="78"/>
        <v>1.2443556023960431</v>
      </c>
      <c r="I218" s="429">
        <f t="shared" si="78"/>
        <v>1.2740737944753691</v>
      </c>
      <c r="J218" s="429">
        <f t="shared" si="78"/>
        <v>1.3057921643187476</v>
      </c>
      <c r="K218" s="429">
        <f t="shared" si="78"/>
        <v>1.3337478686911595</v>
      </c>
      <c r="L218" s="429">
        <f t="shared" si="78"/>
        <v>1.3581260386453222</v>
      </c>
      <c r="M218" s="429">
        <f t="shared" si="78"/>
        <v>1.3781606195810485</v>
      </c>
    </row>
    <row r="219" spans="1:13" ht="13.15">
      <c r="B219" s="323" t="str">
        <f t="shared" si="70"/>
        <v>50-54</v>
      </c>
      <c r="C219" s="429">
        <f t="shared" si="72"/>
        <v>1.1551621946433219</v>
      </c>
      <c r="D219" s="429">
        <f t="shared" ref="D219:M219" si="79">D117+D151+D185</f>
        <v>1.204469560638884</v>
      </c>
      <c r="E219" s="429">
        <f t="shared" si="79"/>
        <v>1.2097664820038805</v>
      </c>
      <c r="F219" s="429">
        <f t="shared" si="79"/>
        <v>1.2462315211089716</v>
      </c>
      <c r="G219" s="429">
        <f t="shared" si="79"/>
        <v>1.244307318190198</v>
      </c>
      <c r="H219" s="429">
        <f t="shared" si="79"/>
        <v>1.2469079509301739</v>
      </c>
      <c r="I219" s="429">
        <f t="shared" si="79"/>
        <v>1.2521353328562665</v>
      </c>
      <c r="J219" s="429">
        <f t="shared" si="79"/>
        <v>1.2633451938126734</v>
      </c>
      <c r="K219" s="429">
        <f t="shared" si="79"/>
        <v>1.2760576891393927</v>
      </c>
      <c r="L219" s="429">
        <f t="shared" si="79"/>
        <v>1.2902864232493116</v>
      </c>
      <c r="M219" s="429">
        <f t="shared" si="79"/>
        <v>1.3046414555575567</v>
      </c>
    </row>
    <row r="220" spans="1:13" ht="13.15">
      <c r="B220" s="323" t="str">
        <f t="shared" si="70"/>
        <v>55-59</v>
      </c>
      <c r="C220" s="429">
        <f t="shared" si="72"/>
        <v>2.902010300855816</v>
      </c>
      <c r="D220" s="429">
        <f t="shared" ref="D220:M220" si="80">D118+D152+D186</f>
        <v>2.3529634065562646</v>
      </c>
      <c r="E220" s="429">
        <f t="shared" si="80"/>
        <v>2.0008822158747162</v>
      </c>
      <c r="F220" s="429">
        <f t="shared" si="80"/>
        <v>1.8009604130819339</v>
      </c>
      <c r="G220" s="429">
        <f t="shared" si="80"/>
        <v>1.6661673308553029</v>
      </c>
      <c r="H220" s="429">
        <f t="shared" si="80"/>
        <v>1.5827990868145996</v>
      </c>
      <c r="I220" s="429">
        <f t="shared" si="80"/>
        <v>1.5292827091535186</v>
      </c>
      <c r="J220" s="429">
        <f t="shared" si="80"/>
        <v>1.4998430727377596</v>
      </c>
      <c r="K220" s="429">
        <f t="shared" si="80"/>
        <v>1.4831050278154332</v>
      </c>
      <c r="L220" s="429">
        <f t="shared" si="80"/>
        <v>1.4762693134816438</v>
      </c>
      <c r="M220" s="429">
        <f t="shared" si="80"/>
        <v>1.4757932469054706</v>
      </c>
    </row>
    <row r="221" spans="1:13" ht="13.15">
      <c r="B221" s="323" t="str">
        <f t="shared" si="70"/>
        <v>60-64</v>
      </c>
      <c r="C221" s="429">
        <f t="shared" si="72"/>
        <v>2.0227506852686576</v>
      </c>
      <c r="D221" s="429">
        <f t="shared" ref="D221:M221" si="81">D119+D153+D187</f>
        <v>1.8052085804346727</v>
      </c>
      <c r="E221" s="429">
        <f t="shared" si="81"/>
        <v>1.5561079819257562</v>
      </c>
      <c r="F221" s="429">
        <f t="shared" si="81"/>
        <v>1.3522117660438107</v>
      </c>
      <c r="G221" s="429">
        <f t="shared" si="81"/>
        <v>1.1956521002955145</v>
      </c>
      <c r="H221" s="429">
        <f t="shared" si="81"/>
        <v>1.0833124867050257</v>
      </c>
      <c r="I221" s="429">
        <f t="shared" si="81"/>
        <v>1.003205384233484</v>
      </c>
      <c r="J221" s="429">
        <f t="shared" si="81"/>
        <v>0.95018598674672472</v>
      </c>
      <c r="K221" s="429">
        <f t="shared" si="81"/>
        <v>0.91373528390748959</v>
      </c>
      <c r="L221" s="429">
        <f t="shared" si="81"/>
        <v>0.88997978802193145</v>
      </c>
      <c r="M221" s="429">
        <f t="shared" si="81"/>
        <v>0.87492951349211523</v>
      </c>
    </row>
    <row r="222" spans="1:13" ht="13.15">
      <c r="B222" s="323" t="str">
        <f t="shared" si="70"/>
        <v>65 plus</v>
      </c>
      <c r="C222" s="429">
        <f t="shared" si="72"/>
        <v>1.7005600635057825</v>
      </c>
      <c r="D222" s="429">
        <f t="shared" ref="D222:M222" si="82">D120+D154+D188</f>
        <v>1.401849482048082</v>
      </c>
      <c r="E222" s="429">
        <f t="shared" si="82"/>
        <v>1.178871072813561</v>
      </c>
      <c r="F222" s="429">
        <f t="shared" si="82"/>
        <v>1.0070464398698185</v>
      </c>
      <c r="G222" s="429">
        <f t="shared" si="82"/>
        <v>0.86837889366719545</v>
      </c>
      <c r="H222" s="429">
        <f t="shared" si="82"/>
        <v>0.75953945747413398</v>
      </c>
      <c r="I222" s="429">
        <f t="shared" si="82"/>
        <v>0.67462452941324114</v>
      </c>
      <c r="J222" s="429">
        <f t="shared" si="82"/>
        <v>0.61102669152237032</v>
      </c>
      <c r="K222" s="429">
        <f t="shared" si="82"/>
        <v>0.56315162247271155</v>
      </c>
      <c r="L222" s="429">
        <f t="shared" si="82"/>
        <v>0.52798890952074407</v>
      </c>
      <c r="M222" s="429">
        <f t="shared" si="82"/>
        <v>0.50245298965006879</v>
      </c>
    </row>
    <row r="223" spans="1:13" ht="13.15">
      <c r="B223" s="323" t="str">
        <f t="shared" si="70"/>
        <v>Total</v>
      </c>
      <c r="C223" s="429">
        <f>SUM(C213:C222)</f>
        <v>15.174931849697636</v>
      </c>
      <c r="D223" s="429">
        <f t="shared" ref="D223:M223" si="83">SUM(D213:D222)</f>
        <v>14.825993961772905</v>
      </c>
      <c r="E223" s="429">
        <f t="shared" si="83"/>
        <v>14.287986123077216</v>
      </c>
      <c r="F223" s="429">
        <f t="shared" si="83"/>
        <v>14.334882342366777</v>
      </c>
      <c r="G223" s="429">
        <f t="shared" si="83"/>
        <v>14.107286800479802</v>
      </c>
      <c r="H223" s="429">
        <f t="shared" si="83"/>
        <v>13.970925423004136</v>
      </c>
      <c r="I223" s="429">
        <f t="shared" si="83"/>
        <v>13.852499475355625</v>
      </c>
      <c r="J223" s="429">
        <f t="shared" si="83"/>
        <v>13.81232675448627</v>
      </c>
      <c r="K223" s="429">
        <f t="shared" si="83"/>
        <v>13.768624065371869</v>
      </c>
      <c r="L223" s="429">
        <f t="shared" si="83"/>
        <v>13.739383344594149</v>
      </c>
      <c r="M223" s="429">
        <f t="shared" si="83"/>
        <v>13.713622441026345</v>
      </c>
    </row>
    <row r="224" spans="1:13">
      <c r="A224" s="1080">
        <f>SUM(C224:M224)</f>
        <v>0</v>
      </c>
      <c r="B224" s="1080"/>
      <c r="C224" s="1080">
        <f t="shared" ref="C224:M224" si="84">SUM(C213:C222)-C223</f>
        <v>0</v>
      </c>
      <c r="D224" s="1080">
        <f t="shared" si="84"/>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0.93713700846469927</v>
      </c>
      <c r="D229" s="429">
        <f t="shared" ref="D229:M229" si="88">D195+D161+D127</f>
        <v>1.2615888118633733</v>
      </c>
      <c r="E229" s="429">
        <f t="shared" si="88"/>
        <v>1.4395661968901901</v>
      </c>
      <c r="F229" s="429">
        <f t="shared" si="88"/>
        <v>1.5758310226148398</v>
      </c>
      <c r="G229" s="429">
        <f t="shared" si="88"/>
        <v>1.6803968159168836</v>
      </c>
      <c r="H229" s="429">
        <f t="shared" si="88"/>
        <v>1.7486618136858556</v>
      </c>
      <c r="I229" s="429">
        <f t="shared" si="88"/>
        <v>1.7783791705991236</v>
      </c>
      <c r="J229" s="429">
        <f t="shared" si="88"/>
        <v>1.8043821022568269</v>
      </c>
      <c r="K229" s="429">
        <f t="shared" si="88"/>
        <v>1.8094616022509697</v>
      </c>
      <c r="L229" s="429">
        <f t="shared" si="88"/>
        <v>1.8076796381600979</v>
      </c>
      <c r="M229" s="429">
        <f t="shared" si="88"/>
        <v>1.800306139510417</v>
      </c>
    </row>
    <row r="230" spans="1:13" ht="13.15">
      <c r="B230" s="323" t="str">
        <f t="shared" si="85"/>
        <v>25-29</v>
      </c>
      <c r="C230" s="429">
        <f t="shared" si="87"/>
        <v>3.0672174600205584</v>
      </c>
      <c r="D230" s="429">
        <f t="shared" ref="D230:M230" si="89">D196+D162+D128</f>
        <v>3.026632378009213</v>
      </c>
      <c r="E230" s="429">
        <f t="shared" si="89"/>
        <v>2.9847827122579478</v>
      </c>
      <c r="F230" s="429">
        <f t="shared" si="89"/>
        <v>2.9955385893286448</v>
      </c>
      <c r="G230" s="429">
        <f t="shared" si="89"/>
        <v>3.0311811886869391</v>
      </c>
      <c r="H230" s="429">
        <f t="shared" si="89"/>
        <v>3.0676315312808526</v>
      </c>
      <c r="I230" s="429">
        <f t="shared" si="89"/>
        <v>3.0834600359644271</v>
      </c>
      <c r="J230" s="429">
        <f t="shared" si="89"/>
        <v>3.1054780253873528</v>
      </c>
      <c r="K230" s="429">
        <f t="shared" si="89"/>
        <v>3.1099803013261251</v>
      </c>
      <c r="L230" s="429">
        <f t="shared" si="89"/>
        <v>3.1077833784343833</v>
      </c>
      <c r="M230" s="429">
        <f t="shared" si="89"/>
        <v>3.0988433025396716</v>
      </c>
    </row>
    <row r="231" spans="1:13" ht="13.15">
      <c r="B231" s="323" t="str">
        <f t="shared" si="85"/>
        <v>30-34</v>
      </c>
      <c r="C231" s="429">
        <f t="shared" si="87"/>
        <v>2.4431261304233116</v>
      </c>
      <c r="D231" s="429">
        <f t="shared" ref="D231:M231" si="90">D197+D163+D129</f>
        <v>2.5647196016346792</v>
      </c>
      <c r="E231" s="429">
        <f t="shared" si="90"/>
        <v>2.6116672667050991</v>
      </c>
      <c r="F231" s="429">
        <f t="shared" si="90"/>
        <v>2.6450692522433665</v>
      </c>
      <c r="G231" s="429">
        <f t="shared" si="90"/>
        <v>2.6697873229878448</v>
      </c>
      <c r="H231" s="429">
        <f t="shared" si="90"/>
        <v>2.6905487848336178</v>
      </c>
      <c r="I231" s="429">
        <f t="shared" si="90"/>
        <v>2.7007841246480395</v>
      </c>
      <c r="J231" s="429">
        <f t="shared" si="90"/>
        <v>2.7135752402193645</v>
      </c>
      <c r="K231" s="429">
        <f t="shared" si="90"/>
        <v>2.7185640277032301</v>
      </c>
      <c r="L231" s="429">
        <f t="shared" si="90"/>
        <v>2.7197778328993079</v>
      </c>
      <c r="M231" s="429">
        <f t="shared" si="90"/>
        <v>2.7168301680097771</v>
      </c>
    </row>
    <row r="232" spans="1:13" ht="13.15">
      <c r="B232" s="323" t="str">
        <f t="shared" si="85"/>
        <v>35-39</v>
      </c>
      <c r="C232" s="429">
        <f t="shared" si="87"/>
        <v>2.1971772143497121</v>
      </c>
      <c r="D232" s="429">
        <f t="shared" ref="D232:M232" si="91">D198+D164+D130</f>
        <v>2.2571628247947082</v>
      </c>
      <c r="E232" s="429">
        <f t="shared" si="91"/>
        <v>2.296101175863539</v>
      </c>
      <c r="F232" s="429">
        <f t="shared" si="91"/>
        <v>2.3350837637173885</v>
      </c>
      <c r="G232" s="429">
        <f t="shared" si="91"/>
        <v>2.3659543801174463</v>
      </c>
      <c r="H232" s="429">
        <f t="shared" si="91"/>
        <v>2.3912792713499136</v>
      </c>
      <c r="I232" s="429">
        <f t="shared" si="91"/>
        <v>2.4069227254509209</v>
      </c>
      <c r="J232" s="429">
        <f t="shared" si="91"/>
        <v>2.4220757228900336</v>
      </c>
      <c r="K232" s="429">
        <f t="shared" si="91"/>
        <v>2.4305833982525717</v>
      </c>
      <c r="L232" s="429">
        <f t="shared" si="91"/>
        <v>2.4356853500520823</v>
      </c>
      <c r="M232" s="429">
        <f t="shared" si="91"/>
        <v>2.4373489845421714</v>
      </c>
    </row>
    <row r="233" spans="1:13" ht="13.15">
      <c r="B233" s="323" t="str">
        <f t="shared" si="85"/>
        <v>40-44</v>
      </c>
      <c r="C233" s="429">
        <f t="shared" si="87"/>
        <v>1.8612737593423652</v>
      </c>
      <c r="D233" s="429">
        <f t="shared" ref="D233:M233" si="92">D199+D165+D131</f>
        <v>1.9288292261870676</v>
      </c>
      <c r="E233" s="429">
        <f t="shared" si="92"/>
        <v>1.9683159185479486</v>
      </c>
      <c r="F233" s="429">
        <f t="shared" si="92"/>
        <v>2.0057440536631006</v>
      </c>
      <c r="G233" s="429">
        <f t="shared" si="92"/>
        <v>2.0366006982902389</v>
      </c>
      <c r="H233" s="429">
        <f t="shared" si="92"/>
        <v>2.0634723340751715</v>
      </c>
      <c r="I233" s="429">
        <f t="shared" si="92"/>
        <v>2.0826629162611345</v>
      </c>
      <c r="J233" s="429">
        <f t="shared" si="92"/>
        <v>2.100948711952995</v>
      </c>
      <c r="K233" s="429">
        <f t="shared" si="92"/>
        <v>2.1133420845146182</v>
      </c>
      <c r="L233" s="429">
        <f t="shared" si="92"/>
        <v>2.1223877520984571</v>
      </c>
      <c r="M233" s="429">
        <f t="shared" si="92"/>
        <v>2.1281534471491468</v>
      </c>
    </row>
    <row r="234" spans="1:13" ht="13.15">
      <c r="B234" s="323" t="str">
        <f t="shared" si="85"/>
        <v>45-49</v>
      </c>
      <c r="C234" s="429">
        <f t="shared" si="87"/>
        <v>1.4204247154862566</v>
      </c>
      <c r="D234" s="429">
        <f t="shared" ref="D234:M234" si="93">D200+D166+D132</f>
        <v>1.564765822698394</v>
      </c>
      <c r="E234" s="429">
        <f t="shared" si="93"/>
        <v>1.6652471641921709</v>
      </c>
      <c r="F234" s="429">
        <f t="shared" si="93"/>
        <v>1.7479312912688276</v>
      </c>
      <c r="G234" s="429">
        <f t="shared" si="93"/>
        <v>1.8127153943416658</v>
      </c>
      <c r="H234" s="429">
        <f t="shared" si="93"/>
        <v>1.8647697298937735</v>
      </c>
      <c r="I234" s="429">
        <f t="shared" si="93"/>
        <v>1.9032704946835843</v>
      </c>
      <c r="J234" s="429">
        <f t="shared" si="93"/>
        <v>1.936382376641429</v>
      </c>
      <c r="K234" s="429">
        <f t="shared" si="93"/>
        <v>1.9606215243339027</v>
      </c>
      <c r="L234" s="429">
        <f t="shared" si="93"/>
        <v>1.979239157021754</v>
      </c>
      <c r="M234" s="429">
        <f t="shared" si="93"/>
        <v>1.9929004348091324</v>
      </c>
    </row>
    <row r="235" spans="1:13" ht="13.15">
      <c r="B235" s="323" t="str">
        <f t="shared" si="85"/>
        <v>50-54</v>
      </c>
      <c r="C235" s="429">
        <f t="shared" si="87"/>
        <v>1.5586282103864741</v>
      </c>
      <c r="D235" s="429">
        <f t="shared" ref="D235:M235" si="94">D201+D167+D133</f>
        <v>1.590973258711158</v>
      </c>
      <c r="E235" s="429">
        <f t="shared" si="94"/>
        <v>1.6298246000611947</v>
      </c>
      <c r="F235" s="429">
        <f t="shared" si="94"/>
        <v>1.6818644198957262</v>
      </c>
      <c r="G235" s="429">
        <f t="shared" si="94"/>
        <v>1.7359560013276341</v>
      </c>
      <c r="H235" s="429">
        <f t="shared" si="94"/>
        <v>1.7880489237481982</v>
      </c>
      <c r="I235" s="429">
        <f t="shared" si="94"/>
        <v>1.8324353346749953</v>
      </c>
      <c r="J235" s="429">
        <f t="shared" si="94"/>
        <v>1.8739691357949151</v>
      </c>
      <c r="K235" s="429">
        <f t="shared" si="94"/>
        <v>1.9076758023603881</v>
      </c>
      <c r="L235" s="429">
        <f t="shared" si="94"/>
        <v>1.9357046179982662</v>
      </c>
      <c r="M235" s="429">
        <f t="shared" si="94"/>
        <v>1.9582212607663232</v>
      </c>
    </row>
    <row r="236" spans="1:13" ht="13.15">
      <c r="B236" s="323" t="str">
        <f t="shared" si="85"/>
        <v>55-59</v>
      </c>
      <c r="C236" s="429">
        <f t="shared" si="87"/>
        <v>3.8950601985658908</v>
      </c>
      <c r="D236" s="429">
        <f t="shared" ref="D236:M236" si="95">D202+D168+D134</f>
        <v>3.150389761812288</v>
      </c>
      <c r="E236" s="429">
        <f t="shared" si="95"/>
        <v>2.6807441455380348</v>
      </c>
      <c r="F236" s="429">
        <f t="shared" si="95"/>
        <v>2.4061472001705386</v>
      </c>
      <c r="G236" s="429">
        <f t="shared" si="95"/>
        <v>2.2561529742755302</v>
      </c>
      <c r="H236" s="429">
        <f t="shared" si="95"/>
        <v>2.1815452719260646</v>
      </c>
      <c r="I236" s="429">
        <f t="shared" si="95"/>
        <v>2.1483762179356236</v>
      </c>
      <c r="J236" s="429">
        <f t="shared" si="95"/>
        <v>2.1451966091456671</v>
      </c>
      <c r="K236" s="429">
        <f t="shared" si="95"/>
        <v>2.1537066884855145</v>
      </c>
      <c r="L236" s="429">
        <f t="shared" si="95"/>
        <v>2.169048041705822</v>
      </c>
      <c r="M236" s="429">
        <f t="shared" si="95"/>
        <v>2.1863386897060586</v>
      </c>
    </row>
    <row r="237" spans="1:13" ht="13.15">
      <c r="B237" s="323" t="str">
        <f t="shared" si="85"/>
        <v>60-64</v>
      </c>
      <c r="C237" s="429">
        <f t="shared" si="87"/>
        <v>3.0161174813374969</v>
      </c>
      <c r="D237" s="429">
        <f t="shared" ref="D237:M237" si="96">D203+D169+D135</f>
        <v>2.6304299294415974</v>
      </c>
      <c r="E237" s="429">
        <f t="shared" si="96"/>
        <v>2.2433514632950691</v>
      </c>
      <c r="F237" s="429">
        <f t="shared" si="96"/>
        <v>1.9339310904727953</v>
      </c>
      <c r="G237" s="429">
        <f t="shared" si="96"/>
        <v>1.7103423734437266</v>
      </c>
      <c r="H237" s="429">
        <f t="shared" si="96"/>
        <v>1.5571627351354609</v>
      </c>
      <c r="I237" s="429">
        <f t="shared" si="96"/>
        <v>1.4550450632060652</v>
      </c>
      <c r="J237" s="429">
        <f t="shared" si="96"/>
        <v>1.3947798394190292</v>
      </c>
      <c r="K237" s="429">
        <f t="shared" si="96"/>
        <v>1.3590648097310778</v>
      </c>
      <c r="L237" s="429">
        <f t="shared" si="96"/>
        <v>1.3407946078050954</v>
      </c>
      <c r="M237" s="429">
        <f t="shared" si="96"/>
        <v>1.3331007059033104</v>
      </c>
    </row>
    <row r="238" spans="1:13" ht="13.15">
      <c r="B238" s="323" t="str">
        <f t="shared" si="85"/>
        <v>65 plus</v>
      </c>
      <c r="C238" s="429">
        <f t="shared" si="87"/>
        <v>1.3860177340035444</v>
      </c>
      <c r="D238" s="429">
        <f t="shared" ref="D238:M238" si="97">D204+D170+D136</f>
        <v>1.3812836250148928</v>
      </c>
      <c r="E238" s="429">
        <f t="shared" si="97"/>
        <v>1.3219095282820181</v>
      </c>
      <c r="F238" s="429">
        <f t="shared" si="97"/>
        <v>1.232402473288529</v>
      </c>
      <c r="G238" s="429">
        <f t="shared" si="97"/>
        <v>1.1332110239808564</v>
      </c>
      <c r="H238" s="429">
        <f t="shared" si="97"/>
        <v>1.0374918596499068</v>
      </c>
      <c r="I238" s="429">
        <f t="shared" si="97"/>
        <v>0.95199493916702849</v>
      </c>
      <c r="J238" s="429">
        <f t="shared" si="97"/>
        <v>0.88228429619981852</v>
      </c>
      <c r="K238" s="429">
        <f t="shared" si="97"/>
        <v>0.8267448269606994</v>
      </c>
      <c r="L238" s="429">
        <f t="shared" si="97"/>
        <v>0.78460508912433913</v>
      </c>
      <c r="M238" s="429">
        <f t="shared" si="97"/>
        <v>0.75358039591443027</v>
      </c>
    </row>
    <row r="239" spans="1:13" ht="13.15">
      <c r="B239" s="323" t="str">
        <f t="shared" si="85"/>
        <v>Total</v>
      </c>
      <c r="C239" s="429">
        <f>SUM(C229:C238)</f>
        <v>21.782179912380307</v>
      </c>
      <c r="D239" s="429">
        <f t="shared" ref="D239:M239" si="98">SUM(D229:D238)</f>
        <v>21.356775240167369</v>
      </c>
      <c r="E239" s="429">
        <f t="shared" si="98"/>
        <v>20.841510171633214</v>
      </c>
      <c r="F239" s="429">
        <f t="shared" si="98"/>
        <v>20.559543156663761</v>
      </c>
      <c r="G239" s="429">
        <f t="shared" si="98"/>
        <v>20.432298173368768</v>
      </c>
      <c r="H239" s="429">
        <f t="shared" si="98"/>
        <v>20.390612255578816</v>
      </c>
      <c r="I239" s="429">
        <f t="shared" si="98"/>
        <v>20.343331022590942</v>
      </c>
      <c r="J239" s="429">
        <f t="shared" si="98"/>
        <v>20.379072059907433</v>
      </c>
      <c r="K239" s="429">
        <f t="shared" si="98"/>
        <v>20.389745065919097</v>
      </c>
      <c r="L239" s="429">
        <f t="shared" si="98"/>
        <v>20.402705465299604</v>
      </c>
      <c r="M239" s="429">
        <f t="shared" si="98"/>
        <v>20.405623528850434</v>
      </c>
    </row>
    <row r="240" spans="1:13">
      <c r="A240" s="1080">
        <f>SUM(C240:M240)</f>
        <v>0</v>
      </c>
      <c r="B240" s="1080"/>
      <c r="C240" s="1080">
        <f t="shared" ref="C240:M240" si="99">SUM(C229:C238)-C239</f>
        <v>0</v>
      </c>
      <c r="D240" s="1080">
        <f t="shared" si="99"/>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5" ht="15">
      <c r="B242" s="325" t="s">
        <v>166</v>
      </c>
      <c r="C242" s="314"/>
      <c r="D242" s="314"/>
      <c r="E242" s="314"/>
      <c r="F242" s="314"/>
      <c r="G242" s="314"/>
      <c r="H242" s="324"/>
      <c r="I242" s="314"/>
      <c r="J242" s="314"/>
      <c r="K242" s="314"/>
      <c r="L242" s="314"/>
    </row>
    <row r="243" spans="2:15">
      <c r="C243" s="314"/>
      <c r="D243" s="314"/>
      <c r="E243" s="314"/>
      <c r="F243" s="314"/>
      <c r="G243" s="314"/>
      <c r="H243" s="324"/>
      <c r="I243" s="314"/>
      <c r="J243" s="314"/>
      <c r="K243" s="314"/>
      <c r="L243" s="314"/>
    </row>
    <row r="244" spans="2:15" ht="13.15">
      <c r="B244" s="326" t="s">
        <v>46</v>
      </c>
      <c r="C244" s="314"/>
      <c r="D244" s="314"/>
      <c r="E244" s="314"/>
      <c r="F244" s="314"/>
      <c r="G244" s="314"/>
      <c r="H244" s="324"/>
      <c r="I244" s="314"/>
      <c r="J244" s="314"/>
      <c r="K244" s="314"/>
      <c r="L244" s="314"/>
    </row>
    <row r="245" spans="2:15">
      <c r="C245" s="314"/>
      <c r="D245" s="314"/>
      <c r="E245" s="314"/>
      <c r="F245" s="314"/>
      <c r="G245" s="314"/>
      <c r="H245" s="324"/>
      <c r="I245" s="314"/>
      <c r="J245" s="314"/>
      <c r="K245" s="314"/>
      <c r="L245" s="314"/>
    </row>
    <row r="246" spans="2:15"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5" ht="13.15">
      <c r="B247" s="323" t="str">
        <f t="shared" si="100"/>
        <v>20-24</v>
      </c>
      <c r="C247" s="429">
        <f t="shared" ref="C247:C256" si="102">C77-C213</f>
        <v>3.1899773207757836</v>
      </c>
      <c r="D247" s="429">
        <f t="shared" ref="D247:M247" si="103">D77-D213</f>
        <v>4.6357116354578549</v>
      </c>
      <c r="E247" s="429">
        <f t="shared" si="103"/>
        <v>5.422887650886798</v>
      </c>
      <c r="F247" s="429">
        <f t="shared" si="103"/>
        <v>5.9595139150849619</v>
      </c>
      <c r="G247" s="429">
        <f t="shared" si="103"/>
        <v>6.380331358428081</v>
      </c>
      <c r="H247" s="429">
        <f t="shared" si="103"/>
        <v>6.6483290322455222</v>
      </c>
      <c r="I247" s="429">
        <f t="shared" si="103"/>
        <v>6.7595708098341953</v>
      </c>
      <c r="J247" s="429">
        <f t="shared" si="103"/>
        <v>6.8564532722556244</v>
      </c>
      <c r="K247" s="429">
        <f t="shared" si="103"/>
        <v>6.8704571600126947</v>
      </c>
      <c r="L247" s="429">
        <f t="shared" si="103"/>
        <v>6.8588297946783028</v>
      </c>
      <c r="M247" s="429">
        <f t="shared" si="103"/>
        <v>6.8265128842466227</v>
      </c>
      <c r="N247" s="312"/>
      <c r="O247" s="312"/>
    </row>
    <row r="248" spans="2:15" ht="13.15">
      <c r="B248" s="323" t="str">
        <f t="shared" si="100"/>
        <v>25-29</v>
      </c>
      <c r="C248" s="429">
        <f t="shared" si="102"/>
        <v>13.229977692957906</v>
      </c>
      <c r="D248" s="429">
        <f t="shared" ref="D248:M248" si="104">D78-D214</f>
        <v>13.061439338030443</v>
      </c>
      <c r="E248" s="429">
        <f t="shared" si="104"/>
        <v>12.927945049959533</v>
      </c>
      <c r="F248" s="429">
        <f t="shared" si="104"/>
        <v>12.952554770020738</v>
      </c>
      <c r="G248" s="429">
        <f t="shared" si="104"/>
        <v>13.144219264144118</v>
      </c>
      <c r="H248" s="429">
        <f t="shared" si="104"/>
        <v>13.328046003832666</v>
      </c>
      <c r="I248" s="429">
        <f t="shared" si="104"/>
        <v>13.406368312072907</v>
      </c>
      <c r="J248" s="429">
        <f t="shared" si="104"/>
        <v>13.509428048318339</v>
      </c>
      <c r="K248" s="429">
        <f t="shared" si="104"/>
        <v>13.527071080070527</v>
      </c>
      <c r="L248" s="429">
        <f t="shared" si="104"/>
        <v>13.512881944759725</v>
      </c>
      <c r="M248" s="429">
        <f t="shared" si="104"/>
        <v>13.467728831173801</v>
      </c>
      <c r="N248" s="312"/>
      <c r="O248" s="312"/>
    </row>
    <row r="249" spans="2:15" ht="13.15">
      <c r="B249" s="323" t="str">
        <f t="shared" si="100"/>
        <v>30-34</v>
      </c>
      <c r="C249" s="429">
        <f t="shared" si="102"/>
        <v>19.360455414659132</v>
      </c>
      <c r="D249" s="429">
        <f t="shared" ref="D249:M249" si="105">D79-D215</f>
        <v>18.664647229529276</v>
      </c>
      <c r="E249" s="429">
        <f t="shared" si="105"/>
        <v>17.950883071385721</v>
      </c>
      <c r="F249" s="429">
        <f t="shared" si="105"/>
        <v>17.378326881055568</v>
      </c>
      <c r="G249" s="429">
        <f t="shared" si="105"/>
        <v>17.023396212961007</v>
      </c>
      <c r="H249" s="429">
        <f t="shared" si="105"/>
        <v>16.78875534704116</v>
      </c>
      <c r="I249" s="429">
        <f t="shared" si="105"/>
        <v>16.591161318302422</v>
      </c>
      <c r="J249" s="429">
        <f t="shared" si="105"/>
        <v>16.482422668697811</v>
      </c>
      <c r="K249" s="429">
        <f t="shared" si="105"/>
        <v>16.376905629071963</v>
      </c>
      <c r="L249" s="429">
        <f t="shared" si="105"/>
        <v>16.28507234635909</v>
      </c>
      <c r="M249" s="429">
        <f t="shared" si="105"/>
        <v>16.194255682053708</v>
      </c>
      <c r="N249" s="312"/>
      <c r="O249" s="312"/>
    </row>
    <row r="250" spans="2:15" ht="13.15">
      <c r="B250" s="323" t="str">
        <f t="shared" si="100"/>
        <v>35-39</v>
      </c>
      <c r="C250" s="429">
        <f t="shared" si="102"/>
        <v>11.572986188365723</v>
      </c>
      <c r="D250" s="429">
        <f t="shared" ref="D250:M250" si="106">D80-D216</f>
        <v>13.564712853240559</v>
      </c>
      <c r="E250" s="429">
        <f t="shared" si="106"/>
        <v>14.777138430977635</v>
      </c>
      <c r="F250" s="429">
        <f t="shared" si="106"/>
        <v>15.507744841066703</v>
      </c>
      <c r="G250" s="429">
        <f t="shared" si="106"/>
        <v>15.974500739108549</v>
      </c>
      <c r="H250" s="429">
        <f t="shared" si="106"/>
        <v>16.242064230057473</v>
      </c>
      <c r="I250" s="429">
        <f t="shared" si="106"/>
        <v>16.352732132007855</v>
      </c>
      <c r="J250" s="429">
        <f t="shared" si="106"/>
        <v>16.411167987070723</v>
      </c>
      <c r="K250" s="429">
        <f t="shared" si="106"/>
        <v>16.402735466760767</v>
      </c>
      <c r="L250" s="429">
        <f t="shared" si="106"/>
        <v>16.364390943316089</v>
      </c>
      <c r="M250" s="429">
        <f t="shared" si="106"/>
        <v>16.304537464192197</v>
      </c>
      <c r="N250" s="312"/>
      <c r="O250" s="312"/>
    </row>
    <row r="251" spans="2:15" ht="13.15">
      <c r="B251" s="323" t="str">
        <f t="shared" si="100"/>
        <v>40-44</v>
      </c>
      <c r="C251" s="429">
        <f t="shared" si="102"/>
        <v>10.197051194828658</v>
      </c>
      <c r="D251" s="429">
        <f t="shared" ref="D251:M251" si="107">D81-D217</f>
        <v>10.88768244697167</v>
      </c>
      <c r="E251" s="429">
        <f t="shared" si="107"/>
        <v>11.667561657388093</v>
      </c>
      <c r="F251" s="429">
        <f t="shared" si="107"/>
        <v>12.448019917641519</v>
      </c>
      <c r="G251" s="429">
        <f t="shared" si="107"/>
        <v>13.186517816241327</v>
      </c>
      <c r="H251" s="429">
        <f t="shared" si="107"/>
        <v>13.808466890706942</v>
      </c>
      <c r="I251" s="429">
        <f t="shared" si="107"/>
        <v>14.281230769930849</v>
      </c>
      <c r="J251" s="429">
        <f t="shared" si="107"/>
        <v>14.660338023138006</v>
      </c>
      <c r="K251" s="429">
        <f t="shared" si="107"/>
        <v>14.924711879504313</v>
      </c>
      <c r="L251" s="429">
        <f t="shared" si="107"/>
        <v>15.107225543597904</v>
      </c>
      <c r="M251" s="429">
        <f t="shared" si="107"/>
        <v>15.222296989820622</v>
      </c>
      <c r="N251" s="312"/>
      <c r="O251" s="312"/>
    </row>
    <row r="252" spans="2:15" ht="13.15">
      <c r="B252" s="323" t="str">
        <f t="shared" si="100"/>
        <v>45-49</v>
      </c>
      <c r="C252" s="429">
        <f t="shared" si="102"/>
        <v>11.316903582988743</v>
      </c>
      <c r="D252" s="429">
        <f t="shared" ref="D252:M252" si="108">D82-D218</f>
        <v>11.108437116621085</v>
      </c>
      <c r="E252" s="429">
        <f t="shared" si="108"/>
        <v>10.995951467923769</v>
      </c>
      <c r="F252" s="429">
        <f t="shared" si="108"/>
        <v>11.029495630530448</v>
      </c>
      <c r="G252" s="429">
        <f t="shared" si="108"/>
        <v>11.220387042237915</v>
      </c>
      <c r="H252" s="429">
        <f t="shared" si="108"/>
        <v>11.485328677814492</v>
      </c>
      <c r="I252" s="429">
        <f t="shared" si="108"/>
        <v>11.759625834579209</v>
      </c>
      <c r="J252" s="429">
        <f t="shared" si="108"/>
        <v>12.052384513910274</v>
      </c>
      <c r="K252" s="429">
        <f t="shared" si="108"/>
        <v>12.310414013290291</v>
      </c>
      <c r="L252" s="429">
        <f t="shared" si="108"/>
        <v>12.53542308139594</v>
      </c>
      <c r="M252" s="429">
        <f t="shared" si="108"/>
        <v>12.72034107953572</v>
      </c>
      <c r="N252" s="312"/>
      <c r="O252" s="312"/>
    </row>
    <row r="253" spans="2:15" ht="13.15">
      <c r="B253" s="323" t="str">
        <f t="shared" si="100"/>
        <v>50-54</v>
      </c>
      <c r="C253" s="429">
        <f t="shared" si="102"/>
        <v>9.1146378053566757</v>
      </c>
      <c r="D253" s="429">
        <f t="shared" ref="D253:M253" si="109">D83-D219</f>
        <v>9.2318992966114983</v>
      </c>
      <c r="E253" s="429">
        <f t="shared" si="109"/>
        <v>9.2130921681752849</v>
      </c>
      <c r="F253" s="429">
        <f t="shared" si="109"/>
        <v>9.1573372378797266</v>
      </c>
      <c r="G253" s="429">
        <f t="shared" si="109"/>
        <v>9.1431981515680221</v>
      </c>
      <c r="H253" s="429">
        <f t="shared" si="109"/>
        <v>9.1623076594150401</v>
      </c>
      <c r="I253" s="429">
        <f t="shared" si="109"/>
        <v>9.2007185793425279</v>
      </c>
      <c r="J253" s="429">
        <f t="shared" si="109"/>
        <v>9.283088889697229</v>
      </c>
      <c r="K253" s="429">
        <f t="shared" si="109"/>
        <v>9.3765005911908244</v>
      </c>
      <c r="L253" s="429">
        <f t="shared" si="109"/>
        <v>9.4810536493550917</v>
      </c>
      <c r="M253" s="429">
        <f t="shared" si="109"/>
        <v>9.5865347495203999</v>
      </c>
      <c r="N253" s="312"/>
      <c r="O253" s="312"/>
    </row>
    <row r="254" spans="2:15" ht="13.15">
      <c r="B254" s="323" t="str">
        <f t="shared" si="100"/>
        <v>55-59</v>
      </c>
      <c r="C254" s="429">
        <f t="shared" si="102"/>
        <v>9.3715896991441845</v>
      </c>
      <c r="D254" s="429">
        <f t="shared" ref="D254:M254" si="110">D84-D220</f>
        <v>7.5299021238753756</v>
      </c>
      <c r="E254" s="429">
        <f t="shared" si="110"/>
        <v>6.3901854970641114</v>
      </c>
      <c r="F254" s="429">
        <f t="shared" si="110"/>
        <v>5.6862264600411265</v>
      </c>
      <c r="G254" s="429">
        <f t="shared" si="110"/>
        <v>5.2606402088275646</v>
      </c>
      <c r="H254" s="429">
        <f t="shared" si="110"/>
        <v>4.9974191453616648</v>
      </c>
      <c r="I254" s="429">
        <f t="shared" si="110"/>
        <v>4.8284502771447109</v>
      </c>
      <c r="J254" s="429">
        <f t="shared" si="110"/>
        <v>4.7354996279548089</v>
      </c>
      <c r="K254" s="429">
        <f t="shared" si="110"/>
        <v>4.6826520954741717</v>
      </c>
      <c r="L254" s="429">
        <f t="shared" si="110"/>
        <v>4.6610694890849729</v>
      </c>
      <c r="M254" s="429">
        <f t="shared" si="110"/>
        <v>4.6595663897705659</v>
      </c>
      <c r="N254" s="312"/>
      <c r="O254" s="312"/>
    </row>
    <row r="255" spans="2:15" ht="13.15">
      <c r="B255" s="323" t="str">
        <f t="shared" si="100"/>
        <v>60-64</v>
      </c>
      <c r="C255" s="429">
        <f t="shared" si="102"/>
        <v>4.0302493147313427</v>
      </c>
      <c r="D255" s="429">
        <f t="shared" ref="D255:M255" si="111">D85-D221</f>
        <v>3.5852753874804191</v>
      </c>
      <c r="E255" s="429">
        <f t="shared" si="111"/>
        <v>3.0883174588373898</v>
      </c>
      <c r="F255" s="429">
        <f t="shared" si="111"/>
        <v>2.6727511895164215</v>
      </c>
      <c r="G255" s="429">
        <f t="shared" si="111"/>
        <v>2.3632988956029446</v>
      </c>
      <c r="H255" s="429">
        <f t="shared" si="111"/>
        <v>2.1412509565199569</v>
      </c>
      <c r="I255" s="429">
        <f t="shared" si="111"/>
        <v>1.9829130698101403</v>
      </c>
      <c r="J255" s="429">
        <f t="shared" si="111"/>
        <v>1.8781161280450376</v>
      </c>
      <c r="K255" s="429">
        <f t="shared" si="111"/>
        <v>1.8060684933337163</v>
      </c>
      <c r="L255" s="429">
        <f t="shared" si="111"/>
        <v>1.7591139175194268</v>
      </c>
      <c r="M255" s="429">
        <f t="shared" si="111"/>
        <v>1.7293658853234017</v>
      </c>
      <c r="N255" s="312"/>
      <c r="O255" s="312"/>
    </row>
    <row r="256" spans="2:15" ht="13.15">
      <c r="B256" s="323" t="str">
        <f t="shared" si="100"/>
        <v>65 plus</v>
      </c>
      <c r="C256" s="429">
        <f t="shared" si="102"/>
        <v>2.6562399364942175</v>
      </c>
      <c r="D256" s="429">
        <f t="shared" ref="D256:M256" si="112">D86-D222</f>
        <v>2.1828882310729707</v>
      </c>
      <c r="E256" s="429">
        <f t="shared" si="112"/>
        <v>1.834401822635908</v>
      </c>
      <c r="F256" s="429">
        <f t="shared" si="112"/>
        <v>1.5608845905846815</v>
      </c>
      <c r="G256" s="429">
        <f t="shared" si="112"/>
        <v>1.3459550426386671</v>
      </c>
      <c r="H256" s="429">
        <f t="shared" si="112"/>
        <v>1.1772579577022113</v>
      </c>
      <c r="I256" s="429">
        <f t="shared" si="112"/>
        <v>1.045642972063626</v>
      </c>
      <c r="J256" s="429">
        <f t="shared" si="112"/>
        <v>0.94706868469392402</v>
      </c>
      <c r="K256" s="429">
        <f t="shared" si="112"/>
        <v>0.87286410524826263</v>
      </c>
      <c r="L256" s="429">
        <f t="shared" si="112"/>
        <v>0.81836320574955301</v>
      </c>
      <c r="M256" s="429">
        <f t="shared" si="112"/>
        <v>0.77878347808804149</v>
      </c>
      <c r="N256" s="312"/>
      <c r="O256" s="312"/>
    </row>
    <row r="257" spans="1:15" ht="13.15">
      <c r="B257" s="323" t="str">
        <f t="shared" si="100"/>
        <v>Total</v>
      </c>
      <c r="C257" s="429">
        <f>SUM(C247:C256)</f>
        <v>94.040068150302375</v>
      </c>
      <c r="D257" s="429">
        <f t="shared" ref="D257:M257" si="113">SUM(D247:D256)</f>
        <v>94.452595658891155</v>
      </c>
      <c r="E257" s="429">
        <f t="shared" si="113"/>
        <v>94.268364275234248</v>
      </c>
      <c r="F257" s="429">
        <f t="shared" si="113"/>
        <v>94.352855433421894</v>
      </c>
      <c r="G257" s="429">
        <f t="shared" si="113"/>
        <v>95.042444731758195</v>
      </c>
      <c r="H257" s="429">
        <f t="shared" si="113"/>
        <v>95.779225900697114</v>
      </c>
      <c r="I257" s="429">
        <f t="shared" si="113"/>
        <v>96.208414075088442</v>
      </c>
      <c r="J257" s="429">
        <f t="shared" si="113"/>
        <v>96.815967843781763</v>
      </c>
      <c r="K257" s="429">
        <f t="shared" si="113"/>
        <v>97.150380513957515</v>
      </c>
      <c r="L257" s="429">
        <f t="shared" si="113"/>
        <v>97.383423915816081</v>
      </c>
      <c r="M257" s="429">
        <f t="shared" si="113"/>
        <v>97.489923433725068</v>
      </c>
      <c r="N257" s="312"/>
      <c r="O257" s="312"/>
    </row>
    <row r="258" spans="1:15">
      <c r="A258" s="1080">
        <f>SUM(C258:M258)</f>
        <v>0</v>
      </c>
      <c r="B258" s="1080"/>
      <c r="C258" s="1080">
        <f t="shared" ref="C258:M258" si="114">SUM(C247:C256)-C257</f>
        <v>0</v>
      </c>
      <c r="D258" s="1080">
        <f t="shared" si="114"/>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5" ht="13.15">
      <c r="B260" s="326" t="s">
        <v>47</v>
      </c>
      <c r="C260" s="314"/>
      <c r="D260" s="314"/>
      <c r="E260" s="314"/>
      <c r="F260" s="314"/>
      <c r="G260" s="314"/>
      <c r="H260" s="324"/>
      <c r="I260" s="314"/>
      <c r="J260" s="314"/>
      <c r="K260" s="314"/>
      <c r="L260" s="314"/>
    </row>
    <row r="261" spans="1:15">
      <c r="C261" s="314"/>
      <c r="D261" s="314"/>
      <c r="E261" s="314"/>
      <c r="F261" s="314"/>
      <c r="G261" s="314"/>
      <c r="H261" s="324"/>
      <c r="I261" s="314"/>
      <c r="J261" s="314"/>
      <c r="K261" s="314"/>
      <c r="L261" s="314"/>
    </row>
    <row r="262" spans="1:15"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5" ht="13.15">
      <c r="B263" s="323" t="str">
        <f t="shared" si="115"/>
        <v>20-24</v>
      </c>
      <c r="C263" s="429">
        <f t="shared" ref="C263:C272" si="117">C93-C229</f>
        <v>5.8284629915353019</v>
      </c>
      <c r="D263" s="429">
        <f t="shared" ref="D263:M263" si="118">D93-D229</f>
        <v>7.7670479392614515</v>
      </c>
      <c r="E263" s="429">
        <f t="shared" si="118"/>
        <v>8.8148256132203748</v>
      </c>
      <c r="F263" s="429">
        <f t="shared" si="118"/>
        <v>9.6072083221867359</v>
      </c>
      <c r="G263" s="429">
        <f t="shared" si="118"/>
        <v>10.244703932572994</v>
      </c>
      <c r="H263" s="429">
        <f t="shared" si="118"/>
        <v>10.660888184100086</v>
      </c>
      <c r="I263" s="429">
        <f t="shared" si="118"/>
        <v>10.842062963980229</v>
      </c>
      <c r="J263" s="429">
        <f t="shared" si="118"/>
        <v>11.000592386131474</v>
      </c>
      <c r="K263" s="429">
        <f t="shared" si="118"/>
        <v>11.031560055834602</v>
      </c>
      <c r="L263" s="429">
        <f t="shared" si="118"/>
        <v>11.020696137052719</v>
      </c>
      <c r="M263" s="429">
        <f t="shared" si="118"/>
        <v>10.975742879644889</v>
      </c>
    </row>
    <row r="264" spans="1:15" ht="13.15">
      <c r="B264" s="323" t="str">
        <f t="shared" si="115"/>
        <v>25-29</v>
      </c>
      <c r="C264" s="429">
        <f t="shared" si="117"/>
        <v>22.434582539979445</v>
      </c>
      <c r="D264" s="429">
        <f t="shared" ref="D264:M264" si="119">D94-D230</f>
        <v>21.918357374788705</v>
      </c>
      <c r="E264" s="429">
        <f t="shared" si="119"/>
        <v>21.500679917807339</v>
      </c>
      <c r="F264" s="429">
        <f t="shared" si="119"/>
        <v>21.48612178141671</v>
      </c>
      <c r="G264" s="429">
        <f t="shared" si="119"/>
        <v>21.741775717288785</v>
      </c>
      <c r="H264" s="429">
        <f t="shared" si="119"/>
        <v>22.003223359037481</v>
      </c>
      <c r="I264" s="429">
        <f t="shared" si="119"/>
        <v>22.116756591578884</v>
      </c>
      <c r="J264" s="429">
        <f t="shared" si="119"/>
        <v>22.27468518706026</v>
      </c>
      <c r="K264" s="429">
        <f t="shared" si="119"/>
        <v>22.306978694965188</v>
      </c>
      <c r="L264" s="429">
        <f t="shared" si="119"/>
        <v>22.291220809900878</v>
      </c>
      <c r="M264" s="429">
        <f t="shared" si="119"/>
        <v>22.227096261449667</v>
      </c>
    </row>
    <row r="265" spans="1:15" ht="13.15">
      <c r="B265" s="323" t="str">
        <f t="shared" si="115"/>
        <v>30-34</v>
      </c>
      <c r="C265" s="429">
        <f t="shared" si="117"/>
        <v>23.135873869576688</v>
      </c>
      <c r="D265" s="429">
        <f t="shared" ref="D265:M265" si="120">D95-D231</f>
        <v>24.053566073330032</v>
      </c>
      <c r="E265" s="429">
        <f t="shared" si="120"/>
        <v>24.367757824836858</v>
      </c>
      <c r="F265" s="429">
        <f t="shared" si="120"/>
        <v>24.577206136083614</v>
      </c>
      <c r="G265" s="429">
        <f t="shared" si="120"/>
        <v>24.80687918508152</v>
      </c>
      <c r="H265" s="429">
        <f t="shared" si="120"/>
        <v>24.999788586994999</v>
      </c>
      <c r="I265" s="429">
        <f t="shared" si="120"/>
        <v>25.094892356500676</v>
      </c>
      <c r="J265" s="429">
        <f t="shared" si="120"/>
        <v>25.213743643226074</v>
      </c>
      <c r="K265" s="429">
        <f t="shared" si="120"/>
        <v>25.26009799037827</v>
      </c>
      <c r="L265" s="429">
        <f t="shared" si="120"/>
        <v>25.271376311536681</v>
      </c>
      <c r="M265" s="429">
        <f t="shared" si="120"/>
        <v>25.243987475668337</v>
      </c>
    </row>
    <row r="266" spans="1:15" ht="13.15">
      <c r="B266" s="323" t="str">
        <f t="shared" si="115"/>
        <v>35-39</v>
      </c>
      <c r="C266" s="429">
        <f t="shared" si="117"/>
        <v>22.195022785650288</v>
      </c>
      <c r="D266" s="429">
        <f t="shared" ref="D266:M266" si="121">D96-D232</f>
        <v>22.583512914406906</v>
      </c>
      <c r="E266" s="429">
        <f t="shared" si="121"/>
        <v>22.855903780031653</v>
      </c>
      <c r="F266" s="429">
        <f t="shared" si="121"/>
        <v>23.1485713762372</v>
      </c>
      <c r="G266" s="429">
        <f t="shared" si="121"/>
        <v>23.454603510188377</v>
      </c>
      <c r="H266" s="429">
        <f t="shared" si="121"/>
        <v>23.705658766277757</v>
      </c>
      <c r="I266" s="429">
        <f t="shared" si="121"/>
        <v>23.860738262548828</v>
      </c>
      <c r="J266" s="429">
        <f t="shared" si="121"/>
        <v>24.010955675831177</v>
      </c>
      <c r="K266" s="429">
        <f t="shared" si="121"/>
        <v>24.095295489860828</v>
      </c>
      <c r="L266" s="429">
        <f t="shared" si="121"/>
        <v>24.14587307393904</v>
      </c>
      <c r="M266" s="429">
        <f t="shared" si="121"/>
        <v>24.162365313890419</v>
      </c>
    </row>
    <row r="267" spans="1:15" ht="13.15">
      <c r="B267" s="323" t="str">
        <f t="shared" si="115"/>
        <v>40-44</v>
      </c>
      <c r="C267" s="429">
        <f t="shared" si="117"/>
        <v>19.779726240657638</v>
      </c>
      <c r="D267" s="429">
        <f t="shared" ref="D267:M267" si="122">D97-D233</f>
        <v>20.304219039836127</v>
      </c>
      <c r="E267" s="429">
        <f t="shared" si="122"/>
        <v>20.615305090856186</v>
      </c>
      <c r="F267" s="429">
        <f t="shared" si="122"/>
        <v>20.922031857695181</v>
      </c>
      <c r="G267" s="429">
        <f t="shared" si="122"/>
        <v>21.243899296729357</v>
      </c>
      <c r="H267" s="429">
        <f t="shared" si="122"/>
        <v>21.524198878789178</v>
      </c>
      <c r="I267" s="429">
        <f t="shared" si="122"/>
        <v>21.724376947934726</v>
      </c>
      <c r="J267" s="429">
        <f t="shared" si="122"/>
        <v>21.915117136998084</v>
      </c>
      <c r="K267" s="429">
        <f t="shared" si="122"/>
        <v>22.044393120683548</v>
      </c>
      <c r="L267" s="429">
        <f t="shared" si="122"/>
        <v>22.138749000745893</v>
      </c>
      <c r="M267" s="429">
        <f t="shared" si="122"/>
        <v>22.19889129821998</v>
      </c>
    </row>
    <row r="268" spans="1:15" ht="13.15">
      <c r="B268" s="323" t="str">
        <f t="shared" si="115"/>
        <v>45-49</v>
      </c>
      <c r="C268" s="429">
        <f t="shared" si="117"/>
        <v>14.134375284513741</v>
      </c>
      <c r="D268" s="429">
        <f t="shared" ref="D268:M268" si="123">D98-D234</f>
        <v>15.424900188884994</v>
      </c>
      <c r="E268" s="429">
        <f t="shared" si="123"/>
        <v>16.333190894106036</v>
      </c>
      <c r="F268" s="429">
        <f t="shared" si="123"/>
        <v>17.075109851731447</v>
      </c>
      <c r="G268" s="429">
        <f t="shared" si="123"/>
        <v>17.70796978286273</v>
      </c>
      <c r="H268" s="429">
        <f t="shared" si="123"/>
        <v>18.216475753464081</v>
      </c>
      <c r="I268" s="429">
        <f t="shared" si="123"/>
        <v>18.592580232768</v>
      </c>
      <c r="J268" s="429">
        <f t="shared" si="123"/>
        <v>18.916042044254507</v>
      </c>
      <c r="K268" s="429">
        <f t="shared" si="123"/>
        <v>19.1528283021748</v>
      </c>
      <c r="L268" s="429">
        <f t="shared" si="123"/>
        <v>19.334699365935826</v>
      </c>
      <c r="M268" s="429">
        <f t="shared" si="123"/>
        <v>19.468153020607328</v>
      </c>
    </row>
    <row r="269" spans="1:15" ht="13.15">
      <c r="B269" s="323" t="str">
        <f t="shared" si="115"/>
        <v>50-54</v>
      </c>
      <c r="C269" s="429">
        <f t="shared" si="117"/>
        <v>11.980371789613525</v>
      </c>
      <c r="D269" s="429">
        <f t="shared" ref="D269:M269" si="124">D99-D235</f>
        <v>12.135785785464803</v>
      </c>
      <c r="E269" s="429">
        <f t="shared" si="124"/>
        <v>12.381402858993569</v>
      </c>
      <c r="F269" s="429">
        <f t="shared" si="124"/>
        <v>12.73476313864937</v>
      </c>
      <c r="G269" s="429">
        <f t="shared" si="124"/>
        <v>13.144334486483116</v>
      </c>
      <c r="H269" s="429">
        <f t="shared" si="124"/>
        <v>13.53877236172341</v>
      </c>
      <c r="I269" s="429">
        <f t="shared" si="124"/>
        <v>13.874857971859907</v>
      </c>
      <c r="J269" s="429">
        <f t="shared" si="124"/>
        <v>14.189344153536037</v>
      </c>
      <c r="K269" s="429">
        <f t="shared" si="124"/>
        <v>14.444564734830781</v>
      </c>
      <c r="L269" s="429">
        <f t="shared" si="124"/>
        <v>14.656793689782678</v>
      </c>
      <c r="M269" s="429">
        <f t="shared" si="124"/>
        <v>14.827285501688994</v>
      </c>
    </row>
    <row r="270" spans="1:15" ht="13.15">
      <c r="B270" s="323" t="str">
        <f t="shared" si="115"/>
        <v>55-59</v>
      </c>
      <c r="C270" s="429">
        <f t="shared" si="117"/>
        <v>13.082739801434112</v>
      </c>
      <c r="D270" s="429">
        <f t="shared" ref="D270:M270" si="125">D100-D236</f>
        <v>10.55183407634858</v>
      </c>
      <c r="E270" s="429">
        <f t="shared" si="125"/>
        <v>8.9652887998508994</v>
      </c>
      <c r="F270" s="429">
        <f t="shared" si="125"/>
        <v>8.0371700589105721</v>
      </c>
      <c r="G270" s="429">
        <f t="shared" si="125"/>
        <v>7.5361495472447082</v>
      </c>
      <c r="H270" s="429">
        <f t="shared" si="125"/>
        <v>7.2869400261294848</v>
      </c>
      <c r="I270" s="429">
        <f t="shared" si="125"/>
        <v>7.1761465852313275</v>
      </c>
      <c r="J270" s="429">
        <f t="shared" si="125"/>
        <v>7.165525848244048</v>
      </c>
      <c r="K270" s="429">
        <f t="shared" si="125"/>
        <v>7.1939517711735883</v>
      </c>
      <c r="L270" s="429">
        <f t="shared" si="125"/>
        <v>7.2451959613697197</v>
      </c>
      <c r="M270" s="429">
        <f t="shared" si="125"/>
        <v>7.3029513133269131</v>
      </c>
    </row>
    <row r="271" spans="1:15" ht="13.15">
      <c r="B271" s="323" t="str">
        <f t="shared" si="115"/>
        <v>60-64</v>
      </c>
      <c r="C271" s="429">
        <f t="shared" si="117"/>
        <v>5.9332825186625033</v>
      </c>
      <c r="D271" s="429">
        <f t="shared" ref="D271:M271" si="126">D101-D237</f>
        <v>5.1685966911718477</v>
      </c>
      <c r="E271" s="429">
        <f t="shared" si="126"/>
        <v>4.405288718439909</v>
      </c>
      <c r="F271" s="429">
        <f t="shared" si="126"/>
        <v>3.7957809949924983</v>
      </c>
      <c r="G271" s="429">
        <f t="shared" si="126"/>
        <v>3.3569371256454215</v>
      </c>
      <c r="H271" s="429">
        <f t="shared" si="126"/>
        <v>3.056287137248888</v>
      </c>
      <c r="I271" s="429">
        <f t="shared" si="126"/>
        <v>2.8558579077525481</v>
      </c>
      <c r="J271" s="429">
        <f t="shared" si="126"/>
        <v>2.7375736564487037</v>
      </c>
      <c r="K271" s="429">
        <f t="shared" si="126"/>
        <v>2.6674747622363073</v>
      </c>
      <c r="L271" s="429">
        <f t="shared" si="126"/>
        <v>2.6316153225763523</v>
      </c>
      <c r="M271" s="429">
        <f t="shared" si="126"/>
        <v>2.6165142847162119</v>
      </c>
    </row>
    <row r="272" spans="1:15" ht="13.15">
      <c r="B272" s="323" t="str">
        <f t="shared" si="115"/>
        <v>65 plus</v>
      </c>
      <c r="C272" s="429">
        <f t="shared" si="117"/>
        <v>2.7513822659964551</v>
      </c>
      <c r="D272" s="429">
        <f t="shared" ref="D272:M272" si="127">D102-D238</f>
        <v>2.7395474621672715</v>
      </c>
      <c r="E272" s="429">
        <f t="shared" si="127"/>
        <v>2.6205375970366127</v>
      </c>
      <c r="F272" s="429">
        <f t="shared" si="127"/>
        <v>2.4421591688922897</v>
      </c>
      <c r="G272" s="429">
        <f t="shared" si="127"/>
        <v>2.2455989439228823</v>
      </c>
      <c r="H272" s="429">
        <f t="shared" si="127"/>
        <v>2.0559194845935203</v>
      </c>
      <c r="I272" s="429">
        <f t="shared" si="127"/>
        <v>1.8864966760590938</v>
      </c>
      <c r="J272" s="429">
        <f t="shared" si="127"/>
        <v>1.7483563448104313</v>
      </c>
      <c r="K272" s="429">
        <f t="shared" si="127"/>
        <v>1.6382979613054098</v>
      </c>
      <c r="L272" s="429">
        <f t="shared" si="127"/>
        <v>1.5547928163853615</v>
      </c>
      <c r="M272" s="429">
        <f t="shared" si="127"/>
        <v>1.4933135183257973</v>
      </c>
    </row>
    <row r="273" spans="1:13" ht="13.15">
      <c r="B273" s="323" t="str">
        <f t="shared" si="115"/>
        <v>Total</v>
      </c>
      <c r="C273" s="429">
        <f>SUM(C263:C272)</f>
        <v>141.2558200876197</v>
      </c>
      <c r="D273" s="429">
        <f t="shared" ref="D273:M273" si="128">SUM(D263:D272)</f>
        <v>142.64736754566073</v>
      </c>
      <c r="E273" s="429">
        <f t="shared" si="128"/>
        <v>142.86018109517946</v>
      </c>
      <c r="F273" s="429">
        <f t="shared" si="128"/>
        <v>143.82612268679557</v>
      </c>
      <c r="G273" s="429">
        <f t="shared" si="128"/>
        <v>145.48285152801989</v>
      </c>
      <c r="H273" s="429">
        <f t="shared" si="128"/>
        <v>147.04815253835889</v>
      </c>
      <c r="I273" s="429">
        <f t="shared" si="128"/>
        <v>148.02476649621423</v>
      </c>
      <c r="J273" s="429">
        <f t="shared" si="128"/>
        <v>149.17193607654079</v>
      </c>
      <c r="K273" s="429">
        <f t="shared" si="128"/>
        <v>149.83544288344333</v>
      </c>
      <c r="L273" s="429">
        <f t="shared" si="128"/>
        <v>150.29101248922515</v>
      </c>
      <c r="M273" s="429">
        <f t="shared" si="128"/>
        <v>150.51630086753852</v>
      </c>
    </row>
    <row r="274" spans="1:13">
      <c r="A274" s="1080">
        <f>SUM(C274:M274)</f>
        <v>0</v>
      </c>
      <c r="B274" s="1080"/>
      <c r="C274" s="1080">
        <f t="shared" ref="C274:M274" si="129">SUM(C263:C272)-C273</f>
        <v>0</v>
      </c>
      <c r="D274" s="1080">
        <f t="shared" si="129"/>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199</v>
      </c>
      <c r="C279" s="429">
        <f>C223+C239</f>
        <v>36.957111762077943</v>
      </c>
      <c r="D279" s="429">
        <f t="shared" ref="D279:M279" si="131">D223+D239</f>
        <v>36.182769201940275</v>
      </c>
      <c r="E279" s="429">
        <f t="shared" si="131"/>
        <v>35.129496294710428</v>
      </c>
      <c r="F279" s="429">
        <f t="shared" si="131"/>
        <v>34.89442549903054</v>
      </c>
      <c r="G279" s="429">
        <f t="shared" si="131"/>
        <v>34.539584973848569</v>
      </c>
      <c r="H279" s="429">
        <f t="shared" si="131"/>
        <v>34.361537678582948</v>
      </c>
      <c r="I279" s="429">
        <f t="shared" si="131"/>
        <v>34.195830497946567</v>
      </c>
      <c r="J279" s="429">
        <f t="shared" si="131"/>
        <v>34.1913988143937</v>
      </c>
      <c r="K279" s="429">
        <f t="shared" si="131"/>
        <v>34.158369131290968</v>
      </c>
      <c r="L279" s="429">
        <f t="shared" si="131"/>
        <v>34.14208880989375</v>
      </c>
      <c r="M279" s="429">
        <f t="shared" si="131"/>
        <v>34.119245969876779</v>
      </c>
    </row>
    <row r="280" spans="1:13" ht="13.15">
      <c r="B280" s="311" t="s">
        <v>200</v>
      </c>
      <c r="C280" s="429">
        <f>C155+C171</f>
        <v>13.505841426968608</v>
      </c>
      <c r="D280" s="429">
        <f t="shared" ref="D280:M280" si="132">D155+D171</f>
        <v>11.65106698657597</v>
      </c>
      <c r="E280" s="429">
        <f t="shared" si="132"/>
        <v>10.170137985315534</v>
      </c>
      <c r="F280" s="429">
        <f t="shared" si="132"/>
        <v>9.0796789612947855</v>
      </c>
      <c r="G280" s="429">
        <f t="shared" si="132"/>
        <v>8.3027341852926035</v>
      </c>
      <c r="H280" s="429">
        <f t="shared" si="132"/>
        <v>7.7595943693562202</v>
      </c>
      <c r="I280" s="429">
        <f t="shared" si="132"/>
        <v>7.3779707398716665</v>
      </c>
      <c r="J280" s="429">
        <f t="shared" si="132"/>
        <v>7.1364902942349664</v>
      </c>
      <c r="K280" s="429">
        <f t="shared" si="132"/>
        <v>6.9778071252392202</v>
      </c>
      <c r="L280" s="429">
        <f t="shared" si="132"/>
        <v>6.8830567852068594</v>
      </c>
      <c r="M280" s="429">
        <f t="shared" si="132"/>
        <v>6.8305168693714524</v>
      </c>
    </row>
    <row r="281" spans="1:13" ht="13.15">
      <c r="B281" s="311" t="s">
        <v>510</v>
      </c>
      <c r="C281" s="429">
        <f>C189+C205</f>
        <v>0.11286252823339721</v>
      </c>
      <c r="D281" s="429">
        <f t="shared" ref="D281:M281" si="133">D189+D205</f>
        <v>0.11210044982832973</v>
      </c>
      <c r="E281" s="429">
        <f t="shared" si="133"/>
        <v>0.11107720909419429</v>
      </c>
      <c r="F281" s="429">
        <f t="shared" si="133"/>
        <v>0.11109183923846579</v>
      </c>
      <c r="G281" s="429">
        <f t="shared" si="133"/>
        <v>0.11176284495081823</v>
      </c>
      <c r="H281" s="429">
        <f t="shared" si="133"/>
        <v>0.1126880380815333</v>
      </c>
      <c r="I281" s="429">
        <f t="shared" si="133"/>
        <v>0.11343594252944005</v>
      </c>
      <c r="J281" s="429">
        <f t="shared" si="133"/>
        <v>0.11442014372059167</v>
      </c>
      <c r="K281" s="429">
        <f t="shared" si="133"/>
        <v>0.11515631413796903</v>
      </c>
      <c r="L281" s="429">
        <f t="shared" si="133"/>
        <v>0.11578327784662093</v>
      </c>
      <c r="M281" s="429">
        <f t="shared" si="133"/>
        <v>0.11625856397540552</v>
      </c>
    </row>
    <row r="282" spans="1:13" ht="13.15">
      <c r="B282" s="311" t="s">
        <v>201</v>
      </c>
      <c r="C282" s="429">
        <f>C121+C137</f>
        <v>23.338407806875939</v>
      </c>
      <c r="D282" s="429">
        <f t="shared" ref="D282:M282" si="134">D121+D137</f>
        <v>24.41960176553598</v>
      </c>
      <c r="E282" s="429">
        <f t="shared" si="134"/>
        <v>24.848281100300696</v>
      </c>
      <c r="F282" s="429">
        <f t="shared" si="134"/>
        <v>25.703654698497282</v>
      </c>
      <c r="G282" s="429">
        <f t="shared" si="134"/>
        <v>26.125087943605145</v>
      </c>
      <c r="H282" s="429">
        <f t="shared" si="134"/>
        <v>26.489255271145197</v>
      </c>
      <c r="I282" s="429">
        <f t="shared" si="134"/>
        <v>26.704423815545461</v>
      </c>
      <c r="J282" s="429">
        <f t="shared" si="134"/>
        <v>26.940488376438147</v>
      </c>
      <c r="K282" s="429">
        <f t="shared" si="134"/>
        <v>27.065405691913782</v>
      </c>
      <c r="L282" s="429">
        <f t="shared" si="134"/>
        <v>27.143248746840271</v>
      </c>
      <c r="M282" s="429">
        <f t="shared" si="134"/>
        <v>27.172470536529929</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C291" s="312"/>
      <c r="D291" s="312"/>
      <c r="E291" s="312"/>
      <c r="F291" s="312"/>
      <c r="G291" s="312"/>
      <c r="H291" s="312"/>
      <c r="I291" s="312"/>
      <c r="J291" s="312"/>
      <c r="K291" s="312"/>
      <c r="L291" s="312"/>
      <c r="M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37.986844168570087</v>
      </c>
      <c r="D294" s="429">
        <f t="shared" ref="D294:M294" si="139">D36-D15+D279-D290</f>
        <v>35.158078460572241</v>
      </c>
      <c r="E294" s="429">
        <f t="shared" si="139"/>
        <v>35.944858248834372</v>
      </c>
      <c r="F294" s="429">
        <f t="shared" si="139"/>
        <v>36.885903113409135</v>
      </c>
      <c r="G294" s="429">
        <f t="shared" si="139"/>
        <v>36.663619857860873</v>
      </c>
      <c r="H294" s="429">
        <f t="shared" si="139"/>
        <v>35.601632630193222</v>
      </c>
      <c r="I294" s="429">
        <f t="shared" si="139"/>
        <v>35.946122163413612</v>
      </c>
      <c r="J294" s="429">
        <f t="shared" si="139"/>
        <v>35.156288608369245</v>
      </c>
      <c r="K294" s="429">
        <f t="shared" si="139"/>
        <v>34.830701817534148</v>
      </c>
      <c r="L294" s="429">
        <f t="shared" si="139"/>
        <v>34.451033866099152</v>
      </c>
      <c r="M294" s="429">
        <f t="shared" si="139"/>
        <v>35.354078761224407</v>
      </c>
    </row>
    <row r="295" spans="2:13" ht="12.75" customHeight="1">
      <c r="B295" s="1469" t="s">
        <v>264</v>
      </c>
      <c r="C295" s="1469"/>
      <c r="D295" s="1469"/>
      <c r="E295" s="1469"/>
      <c r="F295" s="1469"/>
      <c r="G295" s="1469"/>
      <c r="H295" s="1469"/>
      <c r="I295" s="1469"/>
      <c r="J295" s="1469"/>
      <c r="K295" s="1469"/>
      <c r="L295" s="1469"/>
      <c r="M295" s="1469"/>
    </row>
    <row r="296" spans="2:13" ht="13.15">
      <c r="B296" s="502" t="s">
        <v>79</v>
      </c>
      <c r="C296" s="503">
        <f>IF(C294&lt;0,0,C294)</f>
        <v>37.986844168570087</v>
      </c>
      <c r="D296" s="503">
        <f t="shared" ref="D296:M296" si="140">IF(D294&lt;0,0,D294)</f>
        <v>35.158078460572241</v>
      </c>
      <c r="E296" s="503">
        <f t="shared" si="140"/>
        <v>35.944858248834372</v>
      </c>
      <c r="F296" s="503">
        <f t="shared" si="140"/>
        <v>36.885903113409135</v>
      </c>
      <c r="G296" s="503">
        <f t="shared" si="140"/>
        <v>36.663619857860873</v>
      </c>
      <c r="H296" s="503">
        <f t="shared" si="140"/>
        <v>35.601632630193222</v>
      </c>
      <c r="I296" s="503">
        <f t="shared" si="140"/>
        <v>35.946122163413612</v>
      </c>
      <c r="J296" s="503">
        <f t="shared" si="140"/>
        <v>35.156288608369245</v>
      </c>
      <c r="K296" s="503">
        <f t="shared" si="140"/>
        <v>34.830701817534148</v>
      </c>
      <c r="L296" s="503">
        <f t="shared" si="140"/>
        <v>34.451033866099152</v>
      </c>
      <c r="M296" s="503">
        <f t="shared" si="140"/>
        <v>35.354078761224407</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3.6557282219304339</v>
      </c>
      <c r="D303" s="429">
        <f>D$296*Entrant_age_breakdowns!$K76*$G$31</f>
        <v>3.3834971677774028</v>
      </c>
      <c r="E303" s="429">
        <f>E$296*Entrant_age_breakdowns!$K76*$G$31</f>
        <v>3.4592142519245006</v>
      </c>
      <c r="F303" s="429">
        <f>F$296*Entrant_age_breakdowns!$K76*$G$31</f>
        <v>3.5497772967055425</v>
      </c>
      <c r="G303" s="429">
        <f>G$296*Entrant_age_breakdowns!$K76*$G$31</f>
        <v>3.5283854915067652</v>
      </c>
      <c r="H303" s="429">
        <f>H$296*Entrant_age_breakdowns!$K76*$G$31</f>
        <v>3.4261833537801865</v>
      </c>
      <c r="I303" s="429">
        <f>I$296*Entrant_age_breakdowns!$K76*$G$31</f>
        <v>3.4593358868825654</v>
      </c>
      <c r="J303" s="429">
        <f>J$296*Entrant_age_breakdowns!$K76*$G$31</f>
        <v>3.3833249183222347</v>
      </c>
      <c r="K303" s="429">
        <f>K$296*Entrant_age_breakdowns!$K76*$G$31</f>
        <v>3.3519915226165602</v>
      </c>
      <c r="L303" s="429">
        <f>L$296*Entrant_age_breakdowns!$K76*$G$31</f>
        <v>3.3154535349157599</v>
      </c>
      <c r="M303" s="429">
        <f>M$296*Entrant_age_breakdowns!$K76*$G$31</f>
        <v>3.4023595883412519</v>
      </c>
    </row>
    <row r="304" spans="2:13" ht="13.15">
      <c r="B304" s="323" t="str">
        <f t="shared" si="141"/>
        <v>25-29</v>
      </c>
      <c r="C304" s="429">
        <f>C$296*Entrant_age_breakdowns!$K77*$G$31</f>
        <v>3.9691442292227599</v>
      </c>
      <c r="D304" s="429">
        <f>D$296*Entrant_age_breakdowns!$K77*$G$31</f>
        <v>3.6735740303428899</v>
      </c>
      <c r="E304" s="429">
        <f>E$296*Entrant_age_breakdowns!$K77*$G$31</f>
        <v>3.7557825560733202</v>
      </c>
      <c r="F304" s="429">
        <f>F$296*Entrant_age_breakdowns!$K77*$G$31</f>
        <v>3.8541098289863212</v>
      </c>
      <c r="G304" s="429">
        <f>G$296*Entrant_age_breakdowns!$K77*$G$31</f>
        <v>3.8308840433143905</v>
      </c>
      <c r="H304" s="429">
        <f>H$296*Entrant_age_breakdowns!$K77*$G$31</f>
        <v>3.7199198248207432</v>
      </c>
      <c r="I304" s="429">
        <f>I$296*Entrant_age_breakdowns!$K77*$G$31</f>
        <v>3.7559146191432653</v>
      </c>
      <c r="J304" s="429">
        <f>J$296*Entrant_age_breakdowns!$K77*$G$31</f>
        <v>3.6733870134506428</v>
      </c>
      <c r="K304" s="429">
        <f>K$296*Entrant_age_breakdowns!$K77*$G$31</f>
        <v>3.6393673163623674</v>
      </c>
      <c r="L304" s="429">
        <f>L$296*Entrant_age_breakdowns!$K77*$G$31</f>
        <v>3.5996968227627466</v>
      </c>
      <c r="M304" s="429">
        <f>M$296*Entrant_age_breakdowns!$K77*$G$31</f>
        <v>3.6940535800208578</v>
      </c>
    </row>
    <row r="305" spans="1:13" ht="13.15">
      <c r="B305" s="323" t="str">
        <f t="shared" si="141"/>
        <v>30-34</v>
      </c>
      <c r="C305" s="429">
        <f>C$296*Entrant_age_breakdowns!$K78*$G$31</f>
        <v>2.0411318562930219</v>
      </c>
      <c r="D305" s="429">
        <f>D$296*Entrant_age_breakdowns!$K78*$G$31</f>
        <v>1.8891349234875074</v>
      </c>
      <c r="E305" s="429">
        <f>E$296*Entrant_age_breakdowns!$K78*$G$31</f>
        <v>1.9314106461714686</v>
      </c>
      <c r="F305" s="429">
        <f>F$296*Entrant_age_breakdowns!$K78*$G$31</f>
        <v>1.9819754323053413</v>
      </c>
      <c r="G305" s="429">
        <f>G$296*Entrant_age_breakdowns!$K78*$G$31</f>
        <v>1.9700315753214155</v>
      </c>
      <c r="H305" s="429">
        <f>H$296*Entrant_age_breakdowns!$K78*$G$31</f>
        <v>1.9129682417170346</v>
      </c>
      <c r="I305" s="429">
        <f>I$296*Entrant_age_breakdowns!$K78*$G$31</f>
        <v>1.9314785595864359</v>
      </c>
      <c r="J305" s="429">
        <f>J$296*Entrant_age_breakdowns!$K78*$G$31</f>
        <v>1.8890387500772241</v>
      </c>
      <c r="K305" s="429">
        <f>K$296*Entrant_age_breakdowns!$K78*$G$31</f>
        <v>1.8715441256800864</v>
      </c>
      <c r="L305" s="429">
        <f>L$296*Entrant_age_breakdowns!$K78*$G$31</f>
        <v>1.8511435799793552</v>
      </c>
      <c r="M305" s="429">
        <f>M$296*Entrant_age_breakdowns!$K78*$G$31</f>
        <v>1.8996665290014805</v>
      </c>
    </row>
    <row r="306" spans="1:13" ht="13.15">
      <c r="B306" s="323" t="str">
        <f t="shared" si="141"/>
        <v>35-39</v>
      </c>
      <c r="C306" s="429">
        <f>C$296*Entrant_age_breakdowns!$K79*$G$31</f>
        <v>1.5474733342736329</v>
      </c>
      <c r="D306" s="429">
        <f>D$296*Entrant_age_breakdowns!$K79*$G$31</f>
        <v>1.4322376626129638</v>
      </c>
      <c r="E306" s="429">
        <f>E$296*Entrant_age_breakdowns!$K79*$G$31</f>
        <v>1.4642887784381753</v>
      </c>
      <c r="F306" s="429">
        <f>F$296*Entrant_age_breakdowns!$K79*$G$31</f>
        <v>1.5026242039297582</v>
      </c>
      <c r="G306" s="429">
        <f>G$296*Entrant_age_breakdowns!$K79*$G$31</f>
        <v>1.4935690318525507</v>
      </c>
      <c r="H306" s="429">
        <f>H$296*Entrant_age_breakdowns!$K79*$G$31</f>
        <v>1.4503067669257212</v>
      </c>
      <c r="I306" s="429">
        <f>I$296*Entrant_age_breakdowns!$K79*$G$31</f>
        <v>1.4643402666349703</v>
      </c>
      <c r="J306" s="429">
        <f>J$296*Entrant_age_breakdowns!$K79*$G$31</f>
        <v>1.4321647492500074</v>
      </c>
      <c r="K306" s="429">
        <f>K$296*Entrant_age_breakdowns!$K79*$G$31</f>
        <v>1.4189012921812072</v>
      </c>
      <c r="L306" s="429">
        <f>L$296*Entrant_age_breakdowns!$K79*$G$31</f>
        <v>1.4034347262270375</v>
      </c>
      <c r="M306" s="429">
        <f>M$296*Entrant_age_breakdowns!$K79*$G$31</f>
        <v>1.4402221436986495</v>
      </c>
    </row>
    <row r="307" spans="1:13" ht="13.15">
      <c r="B307" s="323" t="str">
        <f t="shared" si="141"/>
        <v>40-44</v>
      </c>
      <c r="C307" s="429">
        <f>C$296*Entrant_age_breakdowns!$K80*$G$31</f>
        <v>1.2629176255946786</v>
      </c>
      <c r="D307" s="429">
        <f>D$296*Entrant_age_breakdowns!$K80*$G$31</f>
        <v>1.1688719592725432</v>
      </c>
      <c r="E307" s="429">
        <f>E$296*Entrant_age_breakdowns!$K80*$G$31</f>
        <v>1.1950293851868554</v>
      </c>
      <c r="F307" s="429">
        <f>F$296*Entrant_age_breakdowns!$K80*$G$31</f>
        <v>1.2263155362730818</v>
      </c>
      <c r="G307" s="429">
        <f>G$296*Entrant_age_breakdowns!$K80*$G$31</f>
        <v>1.2189254661724778</v>
      </c>
      <c r="H307" s="429">
        <f>H$296*Entrant_age_breakdowns!$K80*$G$31</f>
        <v>1.1836184429823911</v>
      </c>
      <c r="I307" s="429">
        <f>I$296*Entrant_age_breakdowns!$K80*$G$31</f>
        <v>1.1950714055240093</v>
      </c>
      <c r="J307" s="429">
        <f>J$296*Entrant_age_breakdowns!$K80*$G$31</f>
        <v>1.168812453516173</v>
      </c>
      <c r="K307" s="429">
        <f>K$296*Entrant_age_breakdowns!$K80*$G$31</f>
        <v>1.1579879350333593</v>
      </c>
      <c r="L307" s="429">
        <f>L$296*Entrant_age_breakdowns!$K80*$G$31</f>
        <v>1.1453654243132556</v>
      </c>
      <c r="M307" s="429">
        <f>M$296*Entrant_age_breakdowns!$K80*$G$31</f>
        <v>1.1753882214083771</v>
      </c>
    </row>
    <row r="308" spans="1:13" ht="13.15">
      <c r="B308" s="323" t="str">
        <f t="shared" si="141"/>
        <v>45-49</v>
      </c>
      <c r="C308" s="429">
        <f>C$296*Entrant_age_breakdowns!$K81*$G$31</f>
        <v>1.1297095083164599</v>
      </c>
      <c r="D308" s="429">
        <f>D$296*Entrant_age_breakdowns!$K81*$G$31</f>
        <v>1.0455834487010949</v>
      </c>
      <c r="E308" s="429">
        <f>E$296*Entrant_age_breakdowns!$K81*$G$31</f>
        <v>1.0689818811638356</v>
      </c>
      <c r="F308" s="429">
        <f>F$296*Entrant_age_breakdowns!$K81*$G$31</f>
        <v>1.0969680788733598</v>
      </c>
      <c r="G308" s="429">
        <f>G$296*Entrant_age_breakdowns!$K81*$G$31</f>
        <v>1.0903574874218018</v>
      </c>
      <c r="H308" s="429">
        <f>H$296*Entrant_age_breakdowns!$K81*$G$31</f>
        <v>1.0587745250813969</v>
      </c>
      <c r="I308" s="429">
        <f>I$296*Entrant_age_breakdowns!$K81*$G$31</f>
        <v>1.0690194693433519</v>
      </c>
      <c r="J308" s="429">
        <f>J$296*Entrant_age_breakdowns!$K81*$G$31</f>
        <v>1.045530219402993</v>
      </c>
      <c r="K308" s="429">
        <f>K$296*Entrant_age_breakdowns!$K81*$G$31</f>
        <v>1.0358474331268699</v>
      </c>
      <c r="L308" s="429">
        <f>L$296*Entrant_age_breakdowns!$K81*$G$31</f>
        <v>1.0245563005222291</v>
      </c>
      <c r="M308" s="429">
        <f>M$296*Entrant_age_breakdowns!$K81*$G$31</f>
        <v>1.0514123983842287</v>
      </c>
    </row>
    <row r="309" spans="1:13" ht="13.15">
      <c r="B309" s="323" t="str">
        <f t="shared" si="141"/>
        <v>50-54</v>
      </c>
      <c r="C309" s="429">
        <f>C$296*Entrant_age_breakdowns!$K82*$G$31</f>
        <v>0.8191699933800034</v>
      </c>
      <c r="D309" s="429">
        <f>D$296*Entrant_age_breakdowns!$K82*$G$31</f>
        <v>0.75816887478191164</v>
      </c>
      <c r="E309" s="429">
        <f>E$296*Entrant_age_breakdowns!$K82*$G$31</f>
        <v>0.77513544328868611</v>
      </c>
      <c r="F309" s="429">
        <f>F$296*Entrant_age_breakdowns!$K82*$G$31</f>
        <v>0.7954286719670981</v>
      </c>
      <c r="G309" s="429">
        <f>G$296*Entrant_age_breakdowns!$K82*$G$31</f>
        <v>0.79063522894856453</v>
      </c>
      <c r="H309" s="429">
        <f>H$296*Entrant_age_breakdowns!$K82*$G$31</f>
        <v>0.7677339301094801</v>
      </c>
      <c r="I309" s="429">
        <f>I$296*Entrant_age_breakdowns!$K82*$G$31</f>
        <v>0.77516269906420965</v>
      </c>
      <c r="J309" s="429">
        <f>J$296*Entrant_age_breakdowns!$K82*$G$31</f>
        <v>0.75813027738722483</v>
      </c>
      <c r="K309" s="429">
        <f>K$296*Entrant_age_breakdowns!$K82*$G$31</f>
        <v>0.75110913796038947</v>
      </c>
      <c r="L309" s="429">
        <f>L$296*Entrant_age_breakdowns!$K82*$G$31</f>
        <v>0.74292176151281042</v>
      </c>
      <c r="M309" s="429">
        <f>M$296*Entrant_age_breakdowns!$K82*$G$31</f>
        <v>0.76239553715679131</v>
      </c>
    </row>
    <row r="310" spans="1:13" ht="13.15">
      <c r="B310" s="323" t="str">
        <f t="shared" si="141"/>
        <v>55-59</v>
      </c>
      <c r="C310" s="429">
        <f>C$296*Entrant_age_breakdowns!$K83*$G$31</f>
        <v>0.49854026421119613</v>
      </c>
      <c r="D310" s="429">
        <f>D$296*Entrant_age_breakdowns!$K83*$G$31</f>
        <v>0.46141547444980702</v>
      </c>
      <c r="E310" s="429">
        <f>E$296*Entrant_age_breakdowns!$K83*$G$31</f>
        <v>0.47174119147372251</v>
      </c>
      <c r="F310" s="429">
        <f>F$296*Entrant_age_breakdowns!$K83*$G$31</f>
        <v>0.48409148710075073</v>
      </c>
      <c r="G310" s="429">
        <f>G$296*Entrant_age_breakdowns!$K83*$G$31</f>
        <v>0.48117423626361894</v>
      </c>
      <c r="H310" s="429">
        <f>H$296*Entrant_age_breakdowns!$K83*$G$31</f>
        <v>0.46723669012999186</v>
      </c>
      <c r="I310" s="429">
        <f>I$296*Entrant_age_breakdowns!$K83*$G$31</f>
        <v>0.47175777911931582</v>
      </c>
      <c r="J310" s="429">
        <f>J$296*Entrant_age_breakdowns!$K83*$G$31</f>
        <v>0.46139198438608331</v>
      </c>
      <c r="K310" s="429">
        <f>K$296*Entrant_age_breakdowns!$K83*$G$31</f>
        <v>0.45711897544629609</v>
      </c>
      <c r="L310" s="429">
        <f>L$296*Entrant_age_breakdowns!$K83*$G$31</f>
        <v>0.45213620404309707</v>
      </c>
      <c r="M310" s="429">
        <f>M$296*Entrant_age_breakdowns!$K83*$G$31</f>
        <v>0.46398778714940869</v>
      </c>
    </row>
    <row r="311" spans="1:13" ht="13.15">
      <c r="B311" s="323" t="str">
        <f t="shared" si="141"/>
        <v>60-64</v>
      </c>
      <c r="C311" s="429">
        <f>C$296*Entrant_age_breakdowns!$K84*$G$31</f>
        <v>0.24032315432367637</v>
      </c>
      <c r="D311" s="429">
        <f>D$296*Entrant_age_breakdowns!$K84*$G$31</f>
        <v>0.22242701389221706</v>
      </c>
      <c r="E311" s="429">
        <f>E$296*Entrant_age_breakdowns!$K84*$G$31</f>
        <v>0.22740456347844235</v>
      </c>
      <c r="F311" s="429">
        <f>F$296*Entrant_age_breakdowns!$K84*$G$31</f>
        <v>0.23335806857118238</v>
      </c>
      <c r="G311" s="429">
        <f>G$296*Entrant_age_breakdowns!$K84*$G$31</f>
        <v>0.23195179715548805</v>
      </c>
      <c r="H311" s="429">
        <f>H$296*Entrant_age_breakdowns!$K84*$G$31</f>
        <v>0.22523315216165854</v>
      </c>
      <c r="I311" s="429">
        <f>I$296*Entrant_age_breakdowns!$K84*$G$31</f>
        <v>0.22741255961355508</v>
      </c>
      <c r="J311" s="429">
        <f>J$296*Entrant_age_breakdowns!$K84*$G$31</f>
        <v>0.22241569042124673</v>
      </c>
      <c r="K311" s="429">
        <f>K$296*Entrant_age_breakdowns!$K84*$G$31</f>
        <v>0.22035587086286515</v>
      </c>
      <c r="L311" s="429">
        <f>L$296*Entrant_age_breakdowns!$K84*$G$31</f>
        <v>0.21795390771795198</v>
      </c>
      <c r="M311" s="429">
        <f>M$296*Entrant_age_breakdowns!$K84*$G$31</f>
        <v>0.22366700661949107</v>
      </c>
    </row>
    <row r="312" spans="1:13" ht="13.15">
      <c r="B312" s="323" t="str">
        <f t="shared" si="141"/>
        <v>65 plus</v>
      </c>
      <c r="C312" s="429">
        <f>C$296*Entrant_age_breakdowns!$K85*$G$31</f>
        <v>7.4383282815831051E-2</v>
      </c>
      <c r="D312" s="429">
        <f>D$296*Entrant_age_breakdowns!$K85*$G$31</f>
        <v>6.8844184101971004E-2</v>
      </c>
      <c r="E312" s="429">
        <f>E$296*Entrant_age_breakdowns!$K85*$G$31</f>
        <v>7.0384803355425699E-2</v>
      </c>
      <c r="F312" s="429">
        <f>F$296*Entrant_age_breakdowns!$K85*$G$31</f>
        <v>7.2227494103660195E-2</v>
      </c>
      <c r="G312" s="429">
        <f>G$296*Entrant_age_breakdowns!$K85*$G$31</f>
        <v>7.1792233985991619E-2</v>
      </c>
      <c r="H312" s="429">
        <f>H$296*Entrant_age_breakdowns!$K85*$G$31</f>
        <v>6.9712722038332578E-2</v>
      </c>
      <c r="I312" s="429">
        <f>I$296*Entrant_age_breakdowns!$K85*$G$31</f>
        <v>7.0387278267929232E-2</v>
      </c>
      <c r="J312" s="429">
        <f>J$296*Entrant_age_breakdowns!$K85*$G$31</f>
        <v>6.8840679333793287E-2</v>
      </c>
      <c r="K312" s="429">
        <f>K$296*Entrant_age_breakdowns!$K85*$G$31</f>
        <v>6.8203137182718157E-2</v>
      </c>
      <c r="L312" s="429">
        <f>L$296*Entrant_age_breakdowns!$K85*$G$31</f>
        <v>6.745969694108149E-2</v>
      </c>
      <c r="M312" s="429">
        <f>M$296*Entrant_age_breakdowns!$K85*$G$31</f>
        <v>6.9227978705457979E-2</v>
      </c>
    </row>
    <row r="313" spans="1:13" ht="13.15">
      <c r="B313" s="323" t="str">
        <f t="shared" si="141"/>
        <v>Total</v>
      </c>
      <c r="C313" s="429">
        <f t="shared" ref="C313:M313" si="143">SUM(C303:C312)</f>
        <v>15.23852147036169</v>
      </c>
      <c r="D313" s="429">
        <f t="shared" si="143"/>
        <v>14.103754739420308</v>
      </c>
      <c r="E313" s="429">
        <f t="shared" si="143"/>
        <v>14.419373500554432</v>
      </c>
      <c r="F313" s="429">
        <f t="shared" si="143"/>
        <v>14.796876098816096</v>
      </c>
      <c r="G313" s="429">
        <f t="shared" si="143"/>
        <v>14.707706591943065</v>
      </c>
      <c r="H313" s="429">
        <f t="shared" si="143"/>
        <v>14.281687649746937</v>
      </c>
      <c r="I313" s="429">
        <f t="shared" si="143"/>
        <v>14.419880523179607</v>
      </c>
      <c r="J313" s="429">
        <f t="shared" si="143"/>
        <v>14.103036735547624</v>
      </c>
      <c r="K313" s="429">
        <f t="shared" si="143"/>
        <v>13.972426746452721</v>
      </c>
      <c r="L313" s="429">
        <f t="shared" si="143"/>
        <v>13.820121958935326</v>
      </c>
      <c r="M313" s="429">
        <f t="shared" si="143"/>
        <v>14.182380770485997</v>
      </c>
    </row>
    <row r="314" spans="1:13">
      <c r="A314" s="1080">
        <f>SUM(C314:M314)</f>
        <v>0</v>
      </c>
      <c r="B314" s="1080"/>
      <c r="C314" s="1080">
        <f t="shared" ref="C314:M314" si="144">SUM(C303:C312)-C313</f>
        <v>0</v>
      </c>
      <c r="D314" s="1080">
        <f t="shared" si="144"/>
        <v>0</v>
      </c>
      <c r="E314" s="1080">
        <f t="shared" si="144"/>
        <v>0</v>
      </c>
      <c r="F314" s="1080">
        <f t="shared" si="144"/>
        <v>0</v>
      </c>
      <c r="G314" s="1080">
        <f t="shared" si="144"/>
        <v>0</v>
      </c>
      <c r="H314" s="1080">
        <f t="shared" si="144"/>
        <v>0</v>
      </c>
      <c r="I314" s="1080">
        <f t="shared" si="144"/>
        <v>0</v>
      </c>
      <c r="J314" s="1080">
        <f t="shared" si="144"/>
        <v>0</v>
      </c>
      <c r="K314" s="1080">
        <f t="shared" si="144"/>
        <v>0</v>
      </c>
      <c r="L314" s="1080">
        <f t="shared" si="144"/>
        <v>0</v>
      </c>
      <c r="M314" s="1080">
        <f t="shared" si="144"/>
        <v>0</v>
      </c>
    </row>
    <row r="316" spans="1:13" ht="13.15">
      <c r="B316" s="326" t="s">
        <v>47</v>
      </c>
      <c r="H316" s="310"/>
    </row>
    <row r="317" spans="1:13">
      <c r="H317" s="310"/>
    </row>
    <row r="318" spans="1:13" ht="13.15">
      <c r="B318" s="323" t="str">
        <f t="shared" ref="B318:B329" si="145">B302</f>
        <v>Age group</v>
      </c>
      <c r="C318" s="323" t="str">
        <f>C293</f>
        <v>2019/20</v>
      </c>
      <c r="D318" s="323" t="str">
        <f t="shared" ref="D318:M318" si="146">D302</f>
        <v>2020/21</v>
      </c>
      <c r="E318" s="323" t="str">
        <f t="shared" si="146"/>
        <v>2021/22</v>
      </c>
      <c r="F318" s="323" t="str">
        <f t="shared" si="146"/>
        <v>2022/23</v>
      </c>
      <c r="G318" s="323" t="str">
        <f t="shared" si="146"/>
        <v>2023/24</v>
      </c>
      <c r="H318" s="323" t="str">
        <f t="shared" si="146"/>
        <v>2024/25</v>
      </c>
      <c r="I318" s="323" t="str">
        <f t="shared" si="146"/>
        <v>2025/26</v>
      </c>
      <c r="J318" s="323" t="str">
        <f t="shared" si="146"/>
        <v>2026/27</v>
      </c>
      <c r="K318" s="323" t="str">
        <f t="shared" si="146"/>
        <v>2027/28</v>
      </c>
      <c r="L318" s="323" t="str">
        <f t="shared" si="146"/>
        <v>2028/29</v>
      </c>
      <c r="M318" s="323" t="str">
        <f t="shared" si="146"/>
        <v>2029/30</v>
      </c>
    </row>
    <row r="319" spans="1:13" ht="13.15">
      <c r="B319" s="323" t="str">
        <f t="shared" si="145"/>
        <v>20-24</v>
      </c>
      <c r="C319" s="429">
        <f>C$296*Entrant_age_breakdowns!$K76*$H$31</f>
        <v>5.4573329473707286</v>
      </c>
      <c r="D319" s="429">
        <f>D$296*Entrant_age_breakdowns!$K76*$H$31</f>
        <v>5.0509418233767542</v>
      </c>
      <c r="E319" s="429">
        <f>E$296*Entrant_age_breakdowns!$K76*$H$31</f>
        <v>5.1639735677815937</v>
      </c>
      <c r="F319" s="429">
        <f>F$296*Entrant_age_breakdowns!$K76*$H$31</f>
        <v>5.2991676134256123</v>
      </c>
      <c r="G319" s="429">
        <f>G$296*Entrant_age_breakdowns!$K76*$H$31</f>
        <v>5.267233564659433</v>
      </c>
      <c r="H319" s="429">
        <f>H$296*Entrant_age_breakdowns!$K76*$H$31</f>
        <v>5.1146644841241047</v>
      </c>
      <c r="I319" s="429">
        <f>I$296*Entrant_age_breakdowns!$K76*$H$31</f>
        <v>5.1641551465051476</v>
      </c>
      <c r="J319" s="429">
        <f>J$296*Entrant_age_breakdowns!$K76*$H$31</f>
        <v>5.0506846864754893</v>
      </c>
      <c r="K319" s="429">
        <f>K$296*Entrant_age_breakdowns!$K76*$H$31</f>
        <v>5.0039096631814202</v>
      </c>
      <c r="L319" s="429">
        <f>L$296*Entrant_age_breakdowns!$K76*$H$31</f>
        <v>4.9493651368914131</v>
      </c>
      <c r="M319" s="429">
        <f>M$296*Entrant_age_breakdowns!$K76*$H$31</f>
        <v>5.0790999639608208</v>
      </c>
    </row>
    <row r="320" spans="1:13" ht="13.15">
      <c r="B320" s="323" t="str">
        <f t="shared" si="145"/>
        <v>25-29</v>
      </c>
      <c r="C320" s="429">
        <f>C$296*Entrant_age_breakdowns!$K77*$H$31</f>
        <v>5.925205666291447</v>
      </c>
      <c r="D320" s="429">
        <f>D$296*Entrant_age_breakdowns!$K77*$H$31</f>
        <v>5.4839734721333526</v>
      </c>
      <c r="E320" s="429">
        <f>E$296*Entrant_age_breakdowns!$K77*$H$31</f>
        <v>5.6066957503738681</v>
      </c>
      <c r="F320" s="429">
        <f>F$296*Entrant_age_breakdowns!$K77*$H$31</f>
        <v>5.7534803671498596</v>
      </c>
      <c r="G320" s="429">
        <f>G$296*Entrant_age_breakdowns!$K77*$H$31</f>
        <v>5.7188085213010265</v>
      </c>
      <c r="H320" s="429">
        <f>H$296*Entrant_age_breakdowns!$K77*$H$31</f>
        <v>5.5531592583356169</v>
      </c>
      <c r="I320" s="429">
        <f>I$296*Entrant_age_breakdowns!$K77*$H$31</f>
        <v>5.6068928963592892</v>
      </c>
      <c r="J320" s="429">
        <f>J$296*Entrant_age_breakdowns!$K77*$H$31</f>
        <v>5.4836942901521404</v>
      </c>
      <c r="K320" s="429">
        <f>K$296*Entrant_age_breakdowns!$K77*$H$31</f>
        <v>5.4329091106998826</v>
      </c>
      <c r="L320" s="429">
        <f>L$296*Entrant_age_breakdowns!$K77*$H$31</f>
        <v>5.3736883265997593</v>
      </c>
      <c r="M320" s="429">
        <f>M$296*Entrant_age_breakdowns!$K77*$H$31</f>
        <v>5.5145456904220183</v>
      </c>
    </row>
    <row r="321" spans="1:13" ht="13.15">
      <c r="B321" s="323" t="str">
        <f t="shared" si="145"/>
        <v>30-34</v>
      </c>
      <c r="C321" s="429">
        <f>C$296*Entrant_age_breakdowns!$K78*$H$31</f>
        <v>3.047036172561477</v>
      </c>
      <c r="D321" s="429">
        <f>D$296*Entrant_age_breakdowns!$K78*$H$31</f>
        <v>2.8201325793669025</v>
      </c>
      <c r="E321" s="429">
        <f>E$296*Entrant_age_breakdowns!$K78*$H$31</f>
        <v>2.8832424935265664</v>
      </c>
      <c r="F321" s="429">
        <f>F$296*Entrant_age_breakdowns!$K78*$H$31</f>
        <v>2.9587264618614504</v>
      </c>
      <c r="G321" s="429">
        <f>G$296*Entrant_age_breakdowns!$K78*$H$31</f>
        <v>2.9408964700567957</v>
      </c>
      <c r="H321" s="429">
        <f>H$296*Entrant_age_breakdowns!$K78*$H$31</f>
        <v>2.8557113600976232</v>
      </c>
      <c r="I321" s="429">
        <f>I$296*Entrant_age_breakdowns!$K78*$H$31</f>
        <v>2.8833438758215753</v>
      </c>
      <c r="J321" s="429">
        <f>J$296*Entrant_age_breakdowns!$K78*$H$31</f>
        <v>2.819989010072705</v>
      </c>
      <c r="K321" s="429">
        <f>K$296*Entrant_age_breakdowns!$K78*$H$31</f>
        <v>2.7938727387504461</v>
      </c>
      <c r="L321" s="429">
        <f>L$296*Entrant_age_breakdowns!$K78*$H$31</f>
        <v>2.7634184589358068</v>
      </c>
      <c r="M321" s="429">
        <f>M$296*Entrant_age_breakdowns!$K78*$H$31</f>
        <v>2.8358543382808534</v>
      </c>
    </row>
    <row r="322" spans="1:13" ht="13.15">
      <c r="B322" s="323" t="str">
        <f t="shared" si="145"/>
        <v>35-39</v>
      </c>
      <c r="C322" s="429">
        <f>C$296*Entrant_age_breakdowns!$K79*$H$31</f>
        <v>2.3100943778171916</v>
      </c>
      <c r="D322" s="429">
        <f>D$296*Entrant_age_breakdowns!$K79*$H$31</f>
        <v>2.1380686172878489</v>
      </c>
      <c r="E322" s="429">
        <f>E$296*Entrant_age_breakdowns!$K79*$H$31</f>
        <v>2.1859150653207275</v>
      </c>
      <c r="F322" s="429">
        <f>F$296*Entrant_age_breakdowns!$K79*$H$31</f>
        <v>2.2431428371588145</v>
      </c>
      <c r="G322" s="429">
        <f>G$296*Entrant_age_breakdowns!$K79*$H$31</f>
        <v>2.2296251230616324</v>
      </c>
      <c r="H322" s="429">
        <f>H$296*Entrant_age_breakdowns!$K79*$H$31</f>
        <v>2.1650424819487775</v>
      </c>
      <c r="I322" s="429">
        <f>I$296*Entrant_age_breakdowns!$K79*$H$31</f>
        <v>2.1859919277721223</v>
      </c>
      <c r="J322" s="429">
        <f>J$296*Entrant_age_breakdowns!$K79*$H$31</f>
        <v>2.1379597709858786</v>
      </c>
      <c r="K322" s="429">
        <f>K$296*Entrant_age_breakdowns!$K79*$H$31</f>
        <v>2.1181598578458973</v>
      </c>
      <c r="L322" s="429">
        <f>L$296*Entrant_age_breakdowns!$K79*$H$31</f>
        <v>2.0950711064835761</v>
      </c>
      <c r="M322" s="429">
        <f>M$296*Entrant_age_breakdowns!$K79*$H$31</f>
        <v>2.14998798575599</v>
      </c>
    </row>
    <row r="323" spans="1:13" ht="13.15">
      <c r="B323" s="323" t="str">
        <f t="shared" si="145"/>
        <v>40-44</v>
      </c>
      <c r="C323" s="429">
        <f>C$296*Entrant_age_breakdowns!$K80*$H$31</f>
        <v>1.8853048010044886</v>
      </c>
      <c r="D323" s="429">
        <f>D$296*Entrant_age_breakdowns!$K80*$H$31</f>
        <v>1.744911838995348</v>
      </c>
      <c r="E323" s="429">
        <f>E$296*Entrant_age_breakdowns!$K80*$H$31</f>
        <v>1.783960087003567</v>
      </c>
      <c r="F323" s="429">
        <f>F$296*Entrant_age_breakdowns!$K80*$H$31</f>
        <v>1.8306645827303094</v>
      </c>
      <c r="G323" s="429">
        <f>G$296*Entrant_age_breakdowns!$K80*$H$31</f>
        <v>1.8196325610385793</v>
      </c>
      <c r="H323" s="429">
        <f>H$296*Entrant_age_breakdowns!$K80*$H$31</f>
        <v>1.766925639399012</v>
      </c>
      <c r="I323" s="429">
        <f>I$296*Entrant_age_breakdowns!$K80*$H$31</f>
        <v>1.7840228156738858</v>
      </c>
      <c r="J323" s="429">
        <f>J$296*Entrant_age_breakdowns!$K80*$H$31</f>
        <v>1.7448230077953562</v>
      </c>
      <c r="K323" s="429">
        <f>K$296*Entrant_age_breakdowns!$K80*$H$31</f>
        <v>1.728663983445212</v>
      </c>
      <c r="L323" s="429">
        <f>L$296*Entrant_age_breakdowns!$K80*$H$31</f>
        <v>1.7098208858598596</v>
      </c>
      <c r="M323" s="429">
        <f>M$296*Entrant_age_breakdowns!$K80*$H$31</f>
        <v>1.7546394253717805</v>
      </c>
    </row>
    <row r="324" spans="1:13" ht="13.15">
      <c r="B324" s="323" t="str">
        <f t="shared" si="145"/>
        <v>45-49</v>
      </c>
      <c r="C324" s="429">
        <f>C$296*Entrant_age_breakdowns!$K81*$H$31</f>
        <v>1.6864494695499612</v>
      </c>
      <c r="D324" s="429">
        <f>D$296*Entrant_age_breakdowns!$K81*$H$31</f>
        <v>1.5608646642798987</v>
      </c>
      <c r="E324" s="429">
        <f>E$296*Entrant_age_breakdowns!$K81*$H$31</f>
        <v>1.5957942401793659</v>
      </c>
      <c r="F324" s="429">
        <f>F$296*Entrant_age_breakdowns!$K81*$H$31</f>
        <v>1.6375725096676723</v>
      </c>
      <c r="G324" s="429">
        <f>G$296*Entrant_age_breakdowns!$K81*$H$31</f>
        <v>1.6277041068926039</v>
      </c>
      <c r="H324" s="429">
        <f>H$296*Entrant_age_breakdowns!$K81*$H$31</f>
        <v>1.5805565263033539</v>
      </c>
      <c r="I324" s="429">
        <f>I$296*Entrant_age_breakdowns!$K81*$H$31</f>
        <v>1.595850352449768</v>
      </c>
      <c r="J324" s="429">
        <f>J$296*Entrant_age_breakdowns!$K81*$H$31</f>
        <v>1.5607852026830122</v>
      </c>
      <c r="K324" s="429">
        <f>K$296*Entrant_age_breakdowns!$K81*$H$31</f>
        <v>1.5463305754899841</v>
      </c>
      <c r="L324" s="429">
        <f>L$296*Entrant_age_breakdowns!$K81*$H$31</f>
        <v>1.5294749816833146</v>
      </c>
      <c r="M324" s="429">
        <f>M$296*Entrant_age_breakdowns!$K81*$H$31</f>
        <v>1.5695662189970965</v>
      </c>
    </row>
    <row r="325" spans="1:13" ht="13.15">
      <c r="B325" s="323" t="str">
        <f t="shared" si="145"/>
        <v>50-54</v>
      </c>
      <c r="C325" s="429">
        <f>C$296*Entrant_age_breakdowns!$K82*$H$31</f>
        <v>1.2228708270905004</v>
      </c>
      <c r="D325" s="429">
        <f>D$296*Entrant_age_breakdowns!$K82*$H$31</f>
        <v>1.1318073250624303</v>
      </c>
      <c r="E325" s="429">
        <f>E$296*Entrant_age_breakdowns!$K82*$H$31</f>
        <v>1.1571353056164522</v>
      </c>
      <c r="F325" s="429">
        <f>F$296*Entrant_age_breakdowns!$K82*$H$31</f>
        <v>1.1874293807642884</v>
      </c>
      <c r="G325" s="429">
        <f>G$296*Entrant_age_breakdowns!$K82*$H$31</f>
        <v>1.1802736479175577</v>
      </c>
      <c r="H325" s="429">
        <f>H$296*Entrant_age_breakdowns!$K82*$H$31</f>
        <v>1.1460862015033597</v>
      </c>
      <c r="I325" s="429">
        <f>I$296*Entrant_age_breakdowns!$K82*$H$31</f>
        <v>1.157175993499342</v>
      </c>
      <c r="J325" s="429">
        <f>J$296*Entrant_age_breakdowns!$K82*$H$31</f>
        <v>1.1317497062185449</v>
      </c>
      <c r="K325" s="429">
        <f>K$296*Entrant_age_breakdowns!$K82*$H$31</f>
        <v>1.1212684304792013</v>
      </c>
      <c r="L325" s="429">
        <f>L$296*Entrant_age_breakdowns!$K82*$H$31</f>
        <v>1.1090461763816837</v>
      </c>
      <c r="M325" s="429">
        <f>M$296*Entrant_age_breakdowns!$K82*$H$31</f>
        <v>1.1381169581739592</v>
      </c>
    </row>
    <row r="326" spans="1:13" ht="13.15">
      <c r="B326" s="323" t="str">
        <f t="shared" si="145"/>
        <v>55-59</v>
      </c>
      <c r="C326" s="429">
        <f>C$296*Entrant_age_breakdowns!$K83*$H$31</f>
        <v>0.74422934209096736</v>
      </c>
      <c r="D326" s="429">
        <f>D$296*Entrant_age_breakdowns!$K83*$H$31</f>
        <v>0.68880882775578123</v>
      </c>
      <c r="E326" s="429">
        <f>E$296*Entrant_age_breakdowns!$K83*$H$31</f>
        <v>0.70422323284798582</v>
      </c>
      <c r="F326" s="429">
        <f>F$296*Entrant_age_breakdowns!$K83*$H$31</f>
        <v>0.72265996313631098</v>
      </c>
      <c r="G326" s="429">
        <f>G$296*Entrant_age_breakdowns!$K83*$H$31</f>
        <v>0.71830504172456078</v>
      </c>
      <c r="H326" s="429">
        <f>H$296*Entrant_age_breakdowns!$K83*$H$31</f>
        <v>0.69749883702251181</v>
      </c>
      <c r="I326" s="429">
        <f>I$296*Entrant_age_breakdowns!$K83*$H$31</f>
        <v>0.704247995166003</v>
      </c>
      <c r="J326" s="429">
        <f>J$296*Entrant_age_breakdowns!$K83*$H$31</f>
        <v>0.68877376139118485</v>
      </c>
      <c r="K326" s="429">
        <f>K$296*Entrant_age_breakdowns!$K83*$H$31</f>
        <v>0.68239494134334322</v>
      </c>
      <c r="L326" s="429">
        <f>L$296*Entrant_age_breakdowns!$K83*$H$31</f>
        <v>0.67495657588040525</v>
      </c>
      <c r="M326" s="429">
        <f>M$296*Entrant_age_breakdowns!$K83*$H$31</f>
        <v>0.69264881967921343</v>
      </c>
    </row>
    <row r="327" spans="1:13" ht="13.15">
      <c r="B327" s="323" t="str">
        <f t="shared" si="145"/>
        <v>60-64</v>
      </c>
      <c r="C327" s="429">
        <f>C$296*Entrant_age_breakdowns!$K84*$H$31</f>
        <v>0.358758471223033</v>
      </c>
      <c r="D327" s="429">
        <f>D$296*Entrant_age_breakdowns!$K84*$H$31</f>
        <v>0.33204280997078506</v>
      </c>
      <c r="E327" s="429">
        <f>E$296*Entrant_age_breakdowns!$K84*$H$31</f>
        <v>0.33947338021698747</v>
      </c>
      <c r="F327" s="429">
        <f>F$296*Entrant_age_breakdowns!$K84*$H$31</f>
        <v>0.34836087335721683</v>
      </c>
      <c r="G327" s="429">
        <f>G$296*Entrant_age_breakdowns!$K84*$H$31</f>
        <v>0.34626156759269755</v>
      </c>
      <c r="H327" s="429">
        <f>H$296*Entrant_age_breakdowns!$K84*$H$31</f>
        <v>0.33623186066137883</v>
      </c>
      <c r="I327" s="429">
        <f>I$296*Entrant_age_breakdowns!$K84*$H$31</f>
        <v>0.33948531698278439</v>
      </c>
      <c r="J327" s="429">
        <f>J$296*Entrant_age_breakdowns!$K84*$H$31</f>
        <v>0.33202590610171889</v>
      </c>
      <c r="K327" s="429">
        <f>K$296*Entrant_age_breakdowns!$K84*$H$31</f>
        <v>0.32895097261126965</v>
      </c>
      <c r="L327" s="429">
        <f>L$296*Entrant_age_breakdowns!$K84*$H$31</f>
        <v>0.32536528138551901</v>
      </c>
      <c r="M327" s="429">
        <f>M$296*Entrant_age_breakdowns!$K84*$H$31</f>
        <v>0.33389389209566989</v>
      </c>
    </row>
    <row r="328" spans="1:13" ht="13.15">
      <c r="B328" s="323" t="str">
        <f t="shared" si="145"/>
        <v>65 plus</v>
      </c>
      <c r="C328" s="429">
        <f>C$296*Entrant_age_breakdowns!$K85*$H$31</f>
        <v>0.11104062320860196</v>
      </c>
      <c r="D328" s="429">
        <f>D$296*Entrant_age_breakdowns!$K85*$H$31</f>
        <v>0.10277176292283249</v>
      </c>
      <c r="E328" s="429">
        <f>E$296*Entrant_age_breakdowns!$K85*$H$31</f>
        <v>0.10507162541282696</v>
      </c>
      <c r="F328" s="429">
        <f>F$296*Entrant_age_breakdowns!$K85*$H$31</f>
        <v>0.10782242534150575</v>
      </c>
      <c r="G328" s="429">
        <f>G$296*Entrant_age_breakdowns!$K85*$H$31</f>
        <v>0.10717266167292132</v>
      </c>
      <c r="H328" s="429">
        <f>H$296*Entrant_age_breakdowns!$K85*$H$31</f>
        <v>0.10406833105054863</v>
      </c>
      <c r="I328" s="429">
        <f>I$296*Entrant_age_breakdowns!$K85*$H$31</f>
        <v>0.1050753200040896</v>
      </c>
      <c r="J328" s="429">
        <f>J$296*Entrant_age_breakdowns!$K85*$H$31</f>
        <v>0.10276653094559347</v>
      </c>
      <c r="K328" s="429">
        <f>K$296*Entrant_age_breakdowns!$K85*$H$31</f>
        <v>0.10181479723477549</v>
      </c>
      <c r="L328" s="429">
        <f>L$296*Entrant_age_breakdowns!$K85*$H$31</f>
        <v>0.10070497706249182</v>
      </c>
      <c r="M328" s="429">
        <f>M$296*Entrant_age_breakdowns!$K85*$H$31</f>
        <v>0.1033446980010114</v>
      </c>
    </row>
    <row r="329" spans="1:13" ht="13.15">
      <c r="B329" s="323" t="str">
        <f t="shared" si="145"/>
        <v>Total</v>
      </c>
      <c r="C329" s="429">
        <f t="shared" ref="C329:M329" si="147">SUM(C319:C328)</f>
        <v>22.748322698208394</v>
      </c>
      <c r="D329" s="429">
        <f t="shared" si="147"/>
        <v>21.054323721151935</v>
      </c>
      <c r="E329" s="429">
        <f t="shared" si="147"/>
        <v>21.525484748279943</v>
      </c>
      <c r="F329" s="429">
        <f t="shared" si="147"/>
        <v>22.089027014593047</v>
      </c>
      <c r="G329" s="429">
        <f t="shared" si="147"/>
        <v>21.955913265917811</v>
      </c>
      <c r="H329" s="429">
        <f t="shared" si="147"/>
        <v>21.319944980446284</v>
      </c>
      <c r="I329" s="429">
        <f t="shared" si="147"/>
        <v>21.526241640234005</v>
      </c>
      <c r="J329" s="429">
        <f t="shared" si="147"/>
        <v>21.053251872821626</v>
      </c>
      <c r="K329" s="429">
        <f t="shared" si="147"/>
        <v>20.858275071081437</v>
      </c>
      <c r="L329" s="429">
        <f t="shared" si="147"/>
        <v>20.630911907163828</v>
      </c>
      <c r="M329" s="429">
        <f t="shared" si="147"/>
        <v>21.171697990738412</v>
      </c>
    </row>
    <row r="330" spans="1:13">
      <c r="A330" s="1080">
        <f>SUM(C330:M330)</f>
        <v>0</v>
      </c>
      <c r="B330" s="1080"/>
      <c r="C330" s="1080">
        <f t="shared" ref="C330:M330" si="148">SUM(C319:C328)-C329</f>
        <v>0</v>
      </c>
      <c r="D330" s="1080">
        <f t="shared" si="148"/>
        <v>0</v>
      </c>
      <c r="E330" s="1080">
        <f t="shared" si="148"/>
        <v>0</v>
      </c>
      <c r="F330" s="1080">
        <f t="shared" si="148"/>
        <v>0</v>
      </c>
      <c r="G330" s="1080">
        <f t="shared" si="148"/>
        <v>0</v>
      </c>
      <c r="H330" s="1080">
        <f t="shared" si="148"/>
        <v>0</v>
      </c>
      <c r="I330" s="1080">
        <f t="shared" si="148"/>
        <v>0</v>
      </c>
      <c r="J330" s="1080">
        <f t="shared" si="148"/>
        <v>0</v>
      </c>
      <c r="K330" s="1080">
        <f t="shared" si="148"/>
        <v>0</v>
      </c>
      <c r="L330" s="1080">
        <f t="shared" si="148"/>
        <v>0</v>
      </c>
      <c r="M330" s="1080">
        <f t="shared" si="148"/>
        <v>0</v>
      </c>
    </row>
    <row r="331" spans="1:13">
      <c r="A331" s="1080"/>
      <c r="B331" s="1080"/>
      <c r="C331" s="1085">
        <f>C294</f>
        <v>37.986844168570087</v>
      </c>
      <c r="D331" s="1085">
        <f t="shared" ref="D331:M331" si="149">D294</f>
        <v>35.158078460572241</v>
      </c>
      <c r="E331" s="1085">
        <f t="shared" si="149"/>
        <v>35.944858248834372</v>
      </c>
      <c r="F331" s="1085">
        <f t="shared" si="149"/>
        <v>36.885903113409135</v>
      </c>
      <c r="G331" s="1085">
        <f t="shared" si="149"/>
        <v>36.663619857860873</v>
      </c>
      <c r="H331" s="1085">
        <f t="shared" si="149"/>
        <v>35.601632630193222</v>
      </c>
      <c r="I331" s="1085">
        <f t="shared" si="149"/>
        <v>35.946122163413612</v>
      </c>
      <c r="J331" s="1085">
        <f t="shared" si="149"/>
        <v>35.156288608369245</v>
      </c>
      <c r="K331" s="1085">
        <f t="shared" si="149"/>
        <v>34.830701817534148</v>
      </c>
      <c r="L331" s="1085">
        <f t="shared" si="149"/>
        <v>34.451033866099152</v>
      </c>
      <c r="M331" s="1085">
        <f t="shared" si="149"/>
        <v>35.354078761224407</v>
      </c>
    </row>
    <row r="332" spans="1:13">
      <c r="C332" s="1085">
        <f>C313+C329</f>
        <v>37.986844168570087</v>
      </c>
      <c r="D332" s="1085">
        <f t="shared" ref="D332:M332" si="150">D313+D329</f>
        <v>35.158078460572241</v>
      </c>
      <c r="E332" s="1085">
        <f t="shared" si="150"/>
        <v>35.944858248834379</v>
      </c>
      <c r="F332" s="1085">
        <f t="shared" si="150"/>
        <v>36.885903113409142</v>
      </c>
      <c r="G332" s="1085">
        <f t="shared" si="150"/>
        <v>36.66361985786088</v>
      </c>
      <c r="H332" s="1085">
        <f t="shared" si="150"/>
        <v>35.601632630193222</v>
      </c>
      <c r="I332" s="1085">
        <f t="shared" si="150"/>
        <v>35.946122163413612</v>
      </c>
      <c r="J332" s="1085">
        <f t="shared" si="150"/>
        <v>35.156288608369252</v>
      </c>
      <c r="K332" s="1085">
        <f t="shared" si="150"/>
        <v>34.830701817534155</v>
      </c>
      <c r="L332" s="1085">
        <f t="shared" si="150"/>
        <v>34.451033866099152</v>
      </c>
      <c r="M332" s="1085">
        <f t="shared" si="150"/>
        <v>35.354078761224407</v>
      </c>
    </row>
    <row r="333" spans="1:13">
      <c r="A333" s="1080">
        <f>SUM(C333:L333)</f>
        <v>0</v>
      </c>
      <c r="B333" s="1080"/>
      <c r="C333" s="1080">
        <f>C331-C332</f>
        <v>0</v>
      </c>
      <c r="D333" s="1080">
        <f t="shared" ref="D333:K333" si="151">D331-D332</f>
        <v>0</v>
      </c>
      <c r="E333" s="1080">
        <f t="shared" si="151"/>
        <v>0</v>
      </c>
      <c r="F333" s="1080">
        <f t="shared" si="151"/>
        <v>0</v>
      </c>
      <c r="G333" s="1080">
        <f t="shared" si="151"/>
        <v>0</v>
      </c>
      <c r="H333" s="1080">
        <f t="shared" si="151"/>
        <v>0</v>
      </c>
      <c r="I333" s="1080">
        <f t="shared" si="151"/>
        <v>0</v>
      </c>
      <c r="J333" s="1080">
        <f t="shared" si="151"/>
        <v>0</v>
      </c>
      <c r="K333" s="1080">
        <f t="shared" si="151"/>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5" ht="13.15">
      <c r="B337" s="326" t="s">
        <v>46</v>
      </c>
      <c r="C337" s="314"/>
      <c r="D337" s="314"/>
      <c r="E337" s="314"/>
      <c r="F337" s="314"/>
      <c r="G337" s="314"/>
      <c r="H337" s="324"/>
      <c r="I337" s="314"/>
      <c r="J337" s="314"/>
      <c r="K337" s="314"/>
      <c r="L337" s="314"/>
    </row>
    <row r="338" spans="1:15">
      <c r="C338" s="314"/>
      <c r="D338" s="314"/>
      <c r="E338" s="314"/>
      <c r="F338" s="314"/>
      <c r="G338" s="314"/>
      <c r="H338" s="324"/>
      <c r="I338" s="314"/>
      <c r="J338" s="314"/>
      <c r="K338" s="314"/>
      <c r="L338" s="314"/>
    </row>
    <row r="339" spans="1:15" ht="13.15">
      <c r="B339" s="323" t="str">
        <f>B318</f>
        <v>Age group</v>
      </c>
      <c r="C339" s="323" t="str">
        <f t="shared" ref="C339:M339" si="152">C318</f>
        <v>2019/20</v>
      </c>
      <c r="D339" s="323" t="str">
        <f t="shared" si="152"/>
        <v>2020/21</v>
      </c>
      <c r="E339" s="323" t="str">
        <f t="shared" si="152"/>
        <v>2021/22</v>
      </c>
      <c r="F339" s="323" t="str">
        <f t="shared" si="152"/>
        <v>2022/23</v>
      </c>
      <c r="G339" s="323" t="str">
        <f t="shared" si="152"/>
        <v>2023/24</v>
      </c>
      <c r="H339" s="323" t="str">
        <f t="shared" si="152"/>
        <v>2024/25</v>
      </c>
      <c r="I339" s="323" t="str">
        <f t="shared" si="152"/>
        <v>2025/26</v>
      </c>
      <c r="J339" s="323" t="str">
        <f t="shared" si="152"/>
        <v>2026/27</v>
      </c>
      <c r="K339" s="323" t="str">
        <f t="shared" si="152"/>
        <v>2027/28</v>
      </c>
      <c r="L339" s="323" t="str">
        <f t="shared" si="152"/>
        <v>2028/29</v>
      </c>
      <c r="M339" s="323" t="str">
        <f t="shared" si="152"/>
        <v>2029/30</v>
      </c>
    </row>
    <row r="340" spans="1:15" ht="13.15">
      <c r="B340" s="323" t="str">
        <f t="shared" ref="B340:B350" si="153">B319</f>
        <v>20-24</v>
      </c>
      <c r="C340" s="429">
        <f t="shared" ref="C340:M340" si="154">C303+C247</f>
        <v>6.8457055427062175</v>
      </c>
      <c r="D340" s="429">
        <f t="shared" si="154"/>
        <v>8.0192088032352586</v>
      </c>
      <c r="E340" s="429">
        <f t="shared" si="154"/>
        <v>8.8821019028112982</v>
      </c>
      <c r="F340" s="429">
        <f t="shared" si="154"/>
        <v>9.5092912117905044</v>
      </c>
      <c r="G340" s="429">
        <f t="shared" si="154"/>
        <v>9.9087168499348461</v>
      </c>
      <c r="H340" s="429">
        <f t="shared" si="154"/>
        <v>10.07451238602571</v>
      </c>
      <c r="I340" s="429">
        <f t="shared" si="154"/>
        <v>10.218906696716761</v>
      </c>
      <c r="J340" s="429">
        <f t="shared" si="154"/>
        <v>10.239778190577859</v>
      </c>
      <c r="K340" s="429">
        <f t="shared" si="154"/>
        <v>10.222448682629254</v>
      </c>
      <c r="L340" s="429">
        <f t="shared" si="154"/>
        <v>10.174283329594063</v>
      </c>
      <c r="M340" s="429">
        <f t="shared" si="154"/>
        <v>10.228872472587874</v>
      </c>
      <c r="N340" s="312"/>
      <c r="O340" s="312"/>
    </row>
    <row r="341" spans="1:15" ht="13.15">
      <c r="B341" s="323" t="str">
        <f t="shared" si="153"/>
        <v>25-29</v>
      </c>
      <c r="C341" s="429">
        <f t="shared" ref="C341:M341" si="155">C304+C248</f>
        <v>17.199121922180666</v>
      </c>
      <c r="D341" s="429">
        <f t="shared" si="155"/>
        <v>16.735013368373334</v>
      </c>
      <c r="E341" s="429">
        <f t="shared" si="155"/>
        <v>16.683727606032853</v>
      </c>
      <c r="F341" s="429">
        <f t="shared" si="155"/>
        <v>16.80666459900706</v>
      </c>
      <c r="G341" s="429">
        <f t="shared" si="155"/>
        <v>16.975103307458507</v>
      </c>
      <c r="H341" s="429">
        <f t="shared" si="155"/>
        <v>17.04796582865341</v>
      </c>
      <c r="I341" s="429">
        <f t="shared" si="155"/>
        <v>17.162282931216172</v>
      </c>
      <c r="J341" s="429">
        <f t="shared" si="155"/>
        <v>17.182815061768981</v>
      </c>
      <c r="K341" s="429">
        <f t="shared" si="155"/>
        <v>17.166438396432895</v>
      </c>
      <c r="L341" s="429">
        <f t="shared" si="155"/>
        <v>17.112578767522471</v>
      </c>
      <c r="M341" s="429">
        <f t="shared" si="155"/>
        <v>17.161782411194658</v>
      </c>
      <c r="N341" s="312"/>
      <c r="O341" s="312"/>
    </row>
    <row r="342" spans="1:15" ht="13.15">
      <c r="B342" s="323" t="str">
        <f t="shared" si="153"/>
        <v>30-34</v>
      </c>
      <c r="C342" s="429">
        <f t="shared" ref="C342:M342" si="156">C305+C249</f>
        <v>21.401587270952152</v>
      </c>
      <c r="D342" s="429">
        <f t="shared" si="156"/>
        <v>20.553782153016783</v>
      </c>
      <c r="E342" s="429">
        <f t="shared" si="156"/>
        <v>19.882293717557189</v>
      </c>
      <c r="F342" s="429">
        <f t="shared" si="156"/>
        <v>19.360302313360908</v>
      </c>
      <c r="G342" s="429">
        <f t="shared" si="156"/>
        <v>18.993427788282421</v>
      </c>
      <c r="H342" s="429">
        <f t="shared" si="156"/>
        <v>18.701723588758195</v>
      </c>
      <c r="I342" s="429">
        <f t="shared" si="156"/>
        <v>18.522639877888857</v>
      </c>
      <c r="J342" s="429">
        <f t="shared" si="156"/>
        <v>18.371461418775034</v>
      </c>
      <c r="K342" s="429">
        <f t="shared" si="156"/>
        <v>18.248449754752048</v>
      </c>
      <c r="L342" s="429">
        <f t="shared" si="156"/>
        <v>18.136215926338444</v>
      </c>
      <c r="M342" s="429">
        <f t="shared" si="156"/>
        <v>18.093922211055187</v>
      </c>
      <c r="N342" s="312"/>
      <c r="O342" s="312"/>
    </row>
    <row r="343" spans="1:15" ht="13.15">
      <c r="B343" s="323" t="str">
        <f t="shared" si="153"/>
        <v>35-39</v>
      </c>
      <c r="C343" s="429">
        <f t="shared" ref="C343:M343" si="157">C306+C250</f>
        <v>13.120459522639356</v>
      </c>
      <c r="D343" s="429">
        <f t="shared" si="157"/>
        <v>14.996950515853523</v>
      </c>
      <c r="E343" s="429">
        <f t="shared" si="157"/>
        <v>16.241427209415811</v>
      </c>
      <c r="F343" s="429">
        <f t="shared" si="157"/>
        <v>17.010369044996462</v>
      </c>
      <c r="G343" s="429">
        <f t="shared" si="157"/>
        <v>17.468069770961101</v>
      </c>
      <c r="H343" s="429">
        <f t="shared" si="157"/>
        <v>17.692370996983193</v>
      </c>
      <c r="I343" s="429">
        <f t="shared" si="157"/>
        <v>17.817072398642825</v>
      </c>
      <c r="J343" s="429">
        <f t="shared" si="157"/>
        <v>17.843332736320729</v>
      </c>
      <c r="K343" s="429">
        <f t="shared" si="157"/>
        <v>17.821636758941974</v>
      </c>
      <c r="L343" s="429">
        <f t="shared" si="157"/>
        <v>17.767825669543125</v>
      </c>
      <c r="M343" s="429">
        <f t="shared" si="157"/>
        <v>17.744759607890845</v>
      </c>
      <c r="N343" s="312"/>
      <c r="O343" s="312"/>
    </row>
    <row r="344" spans="1:15" ht="13.15">
      <c r="B344" s="323" t="str">
        <f t="shared" si="153"/>
        <v>40-44</v>
      </c>
      <c r="C344" s="429">
        <f t="shared" ref="C344:M344" si="158">C307+C251</f>
        <v>11.459968820423336</v>
      </c>
      <c r="D344" s="429">
        <f t="shared" si="158"/>
        <v>12.056554406244214</v>
      </c>
      <c r="E344" s="429">
        <f t="shared" si="158"/>
        <v>12.862591042574948</v>
      </c>
      <c r="F344" s="429">
        <f t="shared" si="158"/>
        <v>13.674335453914601</v>
      </c>
      <c r="G344" s="429">
        <f t="shared" si="158"/>
        <v>14.405443282413804</v>
      </c>
      <c r="H344" s="429">
        <f t="shared" si="158"/>
        <v>14.992085333689333</v>
      </c>
      <c r="I344" s="429">
        <f t="shared" si="158"/>
        <v>15.476302175454858</v>
      </c>
      <c r="J344" s="429">
        <f t="shared" si="158"/>
        <v>15.82915047665418</v>
      </c>
      <c r="K344" s="429">
        <f t="shared" si="158"/>
        <v>16.082699814537673</v>
      </c>
      <c r="L344" s="429">
        <f t="shared" si="158"/>
        <v>16.252590967911161</v>
      </c>
      <c r="M344" s="429">
        <f t="shared" si="158"/>
        <v>16.397685211229</v>
      </c>
      <c r="N344" s="312"/>
      <c r="O344" s="312"/>
    </row>
    <row r="345" spans="1:15" ht="13.15">
      <c r="B345" s="323" t="str">
        <f t="shared" si="153"/>
        <v>45-49</v>
      </c>
      <c r="C345" s="429">
        <f t="shared" ref="C345:M345" si="159">C308+C252</f>
        <v>12.446613091305203</v>
      </c>
      <c r="D345" s="429">
        <f t="shared" si="159"/>
        <v>12.154020565322179</v>
      </c>
      <c r="E345" s="429">
        <f t="shared" si="159"/>
        <v>12.064933349087605</v>
      </c>
      <c r="F345" s="429">
        <f t="shared" si="159"/>
        <v>12.126463709403808</v>
      </c>
      <c r="G345" s="429">
        <f t="shared" si="159"/>
        <v>12.310744529659717</v>
      </c>
      <c r="H345" s="429">
        <f t="shared" si="159"/>
        <v>12.544103202895888</v>
      </c>
      <c r="I345" s="429">
        <f t="shared" si="159"/>
        <v>12.828645303922562</v>
      </c>
      <c r="J345" s="429">
        <f t="shared" si="159"/>
        <v>13.097914733313267</v>
      </c>
      <c r="K345" s="429">
        <f t="shared" si="159"/>
        <v>13.346261446417161</v>
      </c>
      <c r="L345" s="429">
        <f t="shared" si="159"/>
        <v>13.55997938191817</v>
      </c>
      <c r="M345" s="429">
        <f t="shared" si="159"/>
        <v>13.771753477919948</v>
      </c>
      <c r="N345" s="312"/>
      <c r="O345" s="312"/>
    </row>
    <row r="346" spans="1:15" ht="13.15">
      <c r="B346" s="323" t="str">
        <f t="shared" si="153"/>
        <v>50-54</v>
      </c>
      <c r="C346" s="429">
        <f t="shared" ref="C346:M346" si="160">C309+C253</f>
        <v>9.9338077987366784</v>
      </c>
      <c r="D346" s="429">
        <f t="shared" si="160"/>
        <v>9.9900681713934105</v>
      </c>
      <c r="E346" s="429">
        <f t="shared" si="160"/>
        <v>9.9882276114639712</v>
      </c>
      <c r="F346" s="429">
        <f t="shared" si="160"/>
        <v>9.9527659098468249</v>
      </c>
      <c r="G346" s="429">
        <f t="shared" si="160"/>
        <v>9.933833380516587</v>
      </c>
      <c r="H346" s="429">
        <f t="shared" si="160"/>
        <v>9.9300415895245209</v>
      </c>
      <c r="I346" s="429">
        <f t="shared" si="160"/>
        <v>9.975881278406737</v>
      </c>
      <c r="J346" s="429">
        <f t="shared" si="160"/>
        <v>10.041219167084455</v>
      </c>
      <c r="K346" s="429">
        <f t="shared" si="160"/>
        <v>10.127609729151214</v>
      </c>
      <c r="L346" s="429">
        <f t="shared" si="160"/>
        <v>10.223975410867903</v>
      </c>
      <c r="M346" s="429">
        <f t="shared" si="160"/>
        <v>10.348930286677192</v>
      </c>
      <c r="N346" s="312"/>
      <c r="O346" s="312"/>
    </row>
    <row r="347" spans="1:15" ht="13.15">
      <c r="B347" s="323" t="str">
        <f t="shared" si="153"/>
        <v>55-59</v>
      </c>
      <c r="C347" s="429">
        <f t="shared" ref="C347:M347" si="161">C310+C254</f>
        <v>9.8701299633553798</v>
      </c>
      <c r="D347" s="429">
        <f t="shared" si="161"/>
        <v>7.9913175983251827</v>
      </c>
      <c r="E347" s="429">
        <f t="shared" si="161"/>
        <v>6.8619266885378343</v>
      </c>
      <c r="F347" s="429">
        <f t="shared" si="161"/>
        <v>6.1703179471418776</v>
      </c>
      <c r="G347" s="429">
        <f t="shared" si="161"/>
        <v>5.7418144450911832</v>
      </c>
      <c r="H347" s="429">
        <f t="shared" si="161"/>
        <v>5.4646558354916568</v>
      </c>
      <c r="I347" s="429">
        <f t="shared" si="161"/>
        <v>5.3002080562640268</v>
      </c>
      <c r="J347" s="429">
        <f t="shared" si="161"/>
        <v>5.1968916123408926</v>
      </c>
      <c r="K347" s="429">
        <f t="shared" si="161"/>
        <v>5.1397710709204674</v>
      </c>
      <c r="L347" s="429">
        <f t="shared" si="161"/>
        <v>5.1132056931280703</v>
      </c>
      <c r="M347" s="429">
        <f t="shared" si="161"/>
        <v>5.1235541769199742</v>
      </c>
      <c r="N347" s="312"/>
      <c r="O347" s="312"/>
    </row>
    <row r="348" spans="1:15" ht="13.15">
      <c r="B348" s="323" t="str">
        <f t="shared" si="153"/>
        <v>60-64</v>
      </c>
      <c r="C348" s="429">
        <f t="shared" ref="C348:M348" si="162">C311+C255</f>
        <v>4.2705724690550193</v>
      </c>
      <c r="D348" s="429">
        <f t="shared" si="162"/>
        <v>3.8077024013726359</v>
      </c>
      <c r="E348" s="429">
        <f t="shared" si="162"/>
        <v>3.3157220223158324</v>
      </c>
      <c r="F348" s="429">
        <f t="shared" si="162"/>
        <v>2.906109258087604</v>
      </c>
      <c r="G348" s="429">
        <f t="shared" si="162"/>
        <v>2.5952506927584325</v>
      </c>
      <c r="H348" s="429">
        <f t="shared" si="162"/>
        <v>2.3664841086816155</v>
      </c>
      <c r="I348" s="429">
        <f t="shared" si="162"/>
        <v>2.2103256294236955</v>
      </c>
      <c r="J348" s="429">
        <f t="shared" si="162"/>
        <v>2.1005318184662842</v>
      </c>
      <c r="K348" s="429">
        <f t="shared" si="162"/>
        <v>2.0264243641965813</v>
      </c>
      <c r="L348" s="429">
        <f t="shared" si="162"/>
        <v>1.9770678252373788</v>
      </c>
      <c r="M348" s="429">
        <f t="shared" si="162"/>
        <v>1.9530328919428928</v>
      </c>
      <c r="N348" s="312"/>
      <c r="O348" s="312"/>
    </row>
    <row r="349" spans="1:15" ht="13.15">
      <c r="B349" s="323" t="str">
        <f t="shared" si="153"/>
        <v>65 plus</v>
      </c>
      <c r="C349" s="429">
        <f t="shared" ref="C349:M349" si="163">C312+C256</f>
        <v>2.7306232193100484</v>
      </c>
      <c r="D349" s="429">
        <f t="shared" si="163"/>
        <v>2.2517324151749416</v>
      </c>
      <c r="E349" s="429">
        <f t="shared" si="163"/>
        <v>1.9047866259913337</v>
      </c>
      <c r="F349" s="429">
        <f t="shared" si="163"/>
        <v>1.6331120846883418</v>
      </c>
      <c r="G349" s="429">
        <f t="shared" si="163"/>
        <v>1.4177472766246586</v>
      </c>
      <c r="H349" s="429">
        <f t="shared" si="163"/>
        <v>1.246970679740544</v>
      </c>
      <c r="I349" s="429">
        <f t="shared" si="163"/>
        <v>1.1160302503315553</v>
      </c>
      <c r="J349" s="429">
        <f t="shared" si="163"/>
        <v>1.0159093640277173</v>
      </c>
      <c r="K349" s="429">
        <f t="shared" si="163"/>
        <v>0.94106724243098083</v>
      </c>
      <c r="L349" s="429">
        <f t="shared" si="163"/>
        <v>0.88582290269063446</v>
      </c>
      <c r="M349" s="429">
        <f t="shared" si="163"/>
        <v>0.84801145679349943</v>
      </c>
      <c r="N349" s="312"/>
      <c r="O349" s="312"/>
    </row>
    <row r="350" spans="1:15" ht="13.15">
      <c r="B350" s="323" t="str">
        <f t="shared" si="153"/>
        <v>Total</v>
      </c>
      <c r="C350" s="429">
        <f t="shared" ref="C350:M350" si="164">SUM(C340:C349)</f>
        <v>109.27858962066406</v>
      </c>
      <c r="D350" s="429">
        <f t="shared" si="164"/>
        <v>108.55635039831148</v>
      </c>
      <c r="E350" s="429">
        <f t="shared" si="164"/>
        <v>108.68773777578869</v>
      </c>
      <c r="F350" s="429">
        <f t="shared" si="164"/>
        <v>109.14973153223799</v>
      </c>
      <c r="G350" s="429">
        <f t="shared" si="164"/>
        <v>109.75015132370125</v>
      </c>
      <c r="H350" s="429">
        <f t="shared" si="164"/>
        <v>110.06091355044407</v>
      </c>
      <c r="I350" s="429">
        <f t="shared" si="164"/>
        <v>110.62829459826804</v>
      </c>
      <c r="J350" s="429">
        <f t="shared" si="164"/>
        <v>110.91900457932938</v>
      </c>
      <c r="K350" s="429">
        <f t="shared" si="164"/>
        <v>111.12280726041027</v>
      </c>
      <c r="L350" s="429">
        <f t="shared" si="164"/>
        <v>111.20354587475143</v>
      </c>
      <c r="M350" s="429">
        <f t="shared" si="164"/>
        <v>111.67230420421107</v>
      </c>
      <c r="N350" s="312"/>
      <c r="O350" s="312"/>
    </row>
    <row r="351" spans="1:15">
      <c r="A351" s="1080">
        <f>SUM(C351:M351)</f>
        <v>0</v>
      </c>
      <c r="B351" s="1080"/>
      <c r="C351" s="1080">
        <f t="shared" ref="C351:M351" si="165">SUM(C340:C349)-C350</f>
        <v>0</v>
      </c>
      <c r="D351" s="1080">
        <f t="shared" si="165"/>
        <v>0</v>
      </c>
      <c r="E351" s="1080">
        <f t="shared" si="165"/>
        <v>0</v>
      </c>
      <c r="F351" s="1080">
        <f t="shared" si="165"/>
        <v>0</v>
      </c>
      <c r="G351" s="1080">
        <f t="shared" si="165"/>
        <v>0</v>
      </c>
      <c r="H351" s="1080">
        <f t="shared" si="165"/>
        <v>0</v>
      </c>
      <c r="I351" s="1080">
        <f t="shared" si="165"/>
        <v>0</v>
      </c>
      <c r="J351" s="1080">
        <f t="shared" si="165"/>
        <v>0</v>
      </c>
      <c r="K351" s="1080">
        <f t="shared" si="165"/>
        <v>0</v>
      </c>
      <c r="L351" s="1080">
        <f t="shared" si="165"/>
        <v>0</v>
      </c>
      <c r="M351" s="1080">
        <f t="shared" si="165"/>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6">B339</f>
        <v>Age group</v>
      </c>
      <c r="C355" s="323" t="str">
        <f t="shared" ref="C355:M355" si="167">C339</f>
        <v>2019/20</v>
      </c>
      <c r="D355" s="323" t="str">
        <f t="shared" si="167"/>
        <v>2020/21</v>
      </c>
      <c r="E355" s="323" t="str">
        <f t="shared" si="167"/>
        <v>2021/22</v>
      </c>
      <c r="F355" s="323" t="str">
        <f t="shared" si="167"/>
        <v>2022/23</v>
      </c>
      <c r="G355" s="323" t="str">
        <f t="shared" si="167"/>
        <v>2023/24</v>
      </c>
      <c r="H355" s="323" t="str">
        <f t="shared" si="167"/>
        <v>2024/25</v>
      </c>
      <c r="I355" s="323" t="str">
        <f t="shared" si="167"/>
        <v>2025/26</v>
      </c>
      <c r="J355" s="323" t="str">
        <f t="shared" si="167"/>
        <v>2026/27</v>
      </c>
      <c r="K355" s="323" t="str">
        <f t="shared" si="167"/>
        <v>2027/28</v>
      </c>
      <c r="L355" s="323" t="str">
        <f t="shared" si="167"/>
        <v>2028/29</v>
      </c>
      <c r="M355" s="323" t="str">
        <f t="shared" si="167"/>
        <v>2029/30</v>
      </c>
    </row>
    <row r="356" spans="1:13" ht="13.15">
      <c r="B356" s="323" t="str">
        <f t="shared" si="166"/>
        <v>20-24</v>
      </c>
      <c r="C356" s="429">
        <f t="shared" ref="C356:M356" si="168">C319+C263</f>
        <v>11.28579593890603</v>
      </c>
      <c r="D356" s="429">
        <f t="shared" si="168"/>
        <v>12.817989762638206</v>
      </c>
      <c r="E356" s="429">
        <f t="shared" si="168"/>
        <v>13.978799181001968</v>
      </c>
      <c r="F356" s="429">
        <f t="shared" si="168"/>
        <v>14.906375935612349</v>
      </c>
      <c r="G356" s="429">
        <f t="shared" si="168"/>
        <v>15.511937497232427</v>
      </c>
      <c r="H356" s="429">
        <f t="shared" si="168"/>
        <v>15.77555266822419</v>
      </c>
      <c r="I356" s="429">
        <f t="shared" si="168"/>
        <v>16.006218110485378</v>
      </c>
      <c r="J356" s="429">
        <f t="shared" si="168"/>
        <v>16.051277072606965</v>
      </c>
      <c r="K356" s="429">
        <f t="shared" si="168"/>
        <v>16.035469719016021</v>
      </c>
      <c r="L356" s="429">
        <f t="shared" si="168"/>
        <v>15.970061273944133</v>
      </c>
      <c r="M356" s="429">
        <f t="shared" si="168"/>
        <v>16.054842843605709</v>
      </c>
    </row>
    <row r="357" spans="1:13" ht="13.15">
      <c r="B357" s="323" t="str">
        <f t="shared" si="166"/>
        <v>25-29</v>
      </c>
      <c r="C357" s="429">
        <f t="shared" ref="C357:M357" si="169">C320+C264</f>
        <v>28.359788206270892</v>
      </c>
      <c r="D357" s="429">
        <f t="shared" si="169"/>
        <v>27.402330846922059</v>
      </c>
      <c r="E357" s="429">
        <f t="shared" si="169"/>
        <v>27.107375668181206</v>
      </c>
      <c r="F357" s="429">
        <f t="shared" si="169"/>
        <v>27.239602148566568</v>
      </c>
      <c r="G357" s="429">
        <f t="shared" si="169"/>
        <v>27.46058423858981</v>
      </c>
      <c r="H357" s="429">
        <f t="shared" si="169"/>
        <v>27.556382617373096</v>
      </c>
      <c r="I357" s="429">
        <f t="shared" si="169"/>
        <v>27.723649487938175</v>
      </c>
      <c r="J357" s="429">
        <f t="shared" si="169"/>
        <v>27.758379477212401</v>
      </c>
      <c r="K357" s="429">
        <f t="shared" si="169"/>
        <v>27.73988780566507</v>
      </c>
      <c r="L357" s="429">
        <f t="shared" si="169"/>
        <v>27.664909136500636</v>
      </c>
      <c r="M357" s="429">
        <f t="shared" si="169"/>
        <v>27.741641951871685</v>
      </c>
    </row>
    <row r="358" spans="1:13" ht="13.15">
      <c r="B358" s="323" t="str">
        <f t="shared" si="166"/>
        <v>30-34</v>
      </c>
      <c r="C358" s="429">
        <f t="shared" ref="C358:M358" si="170">C321+C265</f>
        <v>26.182910042138165</v>
      </c>
      <c r="D358" s="429">
        <f t="shared" si="170"/>
        <v>26.873698652696934</v>
      </c>
      <c r="E358" s="429">
        <f t="shared" si="170"/>
        <v>27.251000318363424</v>
      </c>
      <c r="F358" s="429">
        <f t="shared" si="170"/>
        <v>27.535932597945063</v>
      </c>
      <c r="G358" s="429">
        <f t="shared" si="170"/>
        <v>27.747775655138316</v>
      </c>
      <c r="H358" s="429">
        <f t="shared" si="170"/>
        <v>27.855499947092621</v>
      </c>
      <c r="I358" s="429">
        <f t="shared" si="170"/>
        <v>27.978236232322253</v>
      </c>
      <c r="J358" s="429">
        <f t="shared" si="170"/>
        <v>28.033732653298777</v>
      </c>
      <c r="K358" s="429">
        <f t="shared" si="170"/>
        <v>28.053970729128714</v>
      </c>
      <c r="L358" s="429">
        <f t="shared" si="170"/>
        <v>28.034794770472487</v>
      </c>
      <c r="M358" s="429">
        <f t="shared" si="170"/>
        <v>28.079841813949191</v>
      </c>
    </row>
    <row r="359" spans="1:13" ht="13.15">
      <c r="B359" s="323" t="str">
        <f t="shared" si="166"/>
        <v>35-39</v>
      </c>
      <c r="C359" s="429">
        <f t="shared" ref="C359:M359" si="171">C322+C266</f>
        <v>24.505117163467478</v>
      </c>
      <c r="D359" s="429">
        <f t="shared" si="171"/>
        <v>24.721581531694756</v>
      </c>
      <c r="E359" s="429">
        <f t="shared" si="171"/>
        <v>25.041818845352381</v>
      </c>
      <c r="F359" s="429">
        <f t="shared" si="171"/>
        <v>25.391714213396014</v>
      </c>
      <c r="G359" s="429">
        <f t="shared" si="171"/>
        <v>25.684228633250008</v>
      </c>
      <c r="H359" s="429">
        <f t="shared" si="171"/>
        <v>25.870701248226535</v>
      </c>
      <c r="I359" s="429">
        <f t="shared" si="171"/>
        <v>26.04673019032095</v>
      </c>
      <c r="J359" s="429">
        <f t="shared" si="171"/>
        <v>26.148915446817057</v>
      </c>
      <c r="K359" s="429">
        <f t="shared" si="171"/>
        <v>26.213455347706724</v>
      </c>
      <c r="L359" s="429">
        <f t="shared" si="171"/>
        <v>26.240944180422616</v>
      </c>
      <c r="M359" s="429">
        <f t="shared" si="171"/>
        <v>26.312353299646411</v>
      </c>
    </row>
    <row r="360" spans="1:13" ht="13.15">
      <c r="B360" s="323" t="str">
        <f t="shared" si="166"/>
        <v>40-44</v>
      </c>
      <c r="C360" s="429">
        <f t="shared" ref="C360:M360" si="172">C323+C267</f>
        <v>21.665031041662125</v>
      </c>
      <c r="D360" s="429">
        <f t="shared" si="172"/>
        <v>22.049130878831477</v>
      </c>
      <c r="E360" s="429">
        <f t="shared" si="172"/>
        <v>22.399265177859753</v>
      </c>
      <c r="F360" s="429">
        <f t="shared" si="172"/>
        <v>22.752696440425492</v>
      </c>
      <c r="G360" s="429">
        <f t="shared" si="172"/>
        <v>23.063531857767934</v>
      </c>
      <c r="H360" s="429">
        <f t="shared" si="172"/>
        <v>23.291124518188191</v>
      </c>
      <c r="I360" s="429">
        <f t="shared" si="172"/>
        <v>23.508399763608612</v>
      </c>
      <c r="J360" s="429">
        <f t="shared" si="172"/>
        <v>23.659940144793442</v>
      </c>
      <c r="K360" s="429">
        <f t="shared" si="172"/>
        <v>23.77305710412876</v>
      </c>
      <c r="L360" s="429">
        <f t="shared" si="172"/>
        <v>23.848569886605752</v>
      </c>
      <c r="M360" s="429">
        <f t="shared" si="172"/>
        <v>23.953530723591761</v>
      </c>
    </row>
    <row r="361" spans="1:13" ht="13.15">
      <c r="B361" s="323" t="str">
        <f t="shared" si="166"/>
        <v>45-49</v>
      </c>
      <c r="C361" s="429">
        <f t="shared" ref="C361:M361" si="173">C324+C268</f>
        <v>15.820824754063702</v>
      </c>
      <c r="D361" s="429">
        <f t="shared" si="173"/>
        <v>16.985764853164891</v>
      </c>
      <c r="E361" s="429">
        <f t="shared" si="173"/>
        <v>17.928985134285401</v>
      </c>
      <c r="F361" s="429">
        <f t="shared" si="173"/>
        <v>18.712682361399121</v>
      </c>
      <c r="G361" s="429">
        <f t="shared" si="173"/>
        <v>19.335673889755334</v>
      </c>
      <c r="H361" s="429">
        <f t="shared" si="173"/>
        <v>19.797032279767436</v>
      </c>
      <c r="I361" s="429">
        <f t="shared" si="173"/>
        <v>20.18843058521777</v>
      </c>
      <c r="J361" s="429">
        <f t="shared" si="173"/>
        <v>20.476827246937518</v>
      </c>
      <c r="K361" s="429">
        <f t="shared" si="173"/>
        <v>20.699158877664786</v>
      </c>
      <c r="L361" s="429">
        <f t="shared" si="173"/>
        <v>20.864174347619141</v>
      </c>
      <c r="M361" s="429">
        <f t="shared" si="173"/>
        <v>21.037719239604424</v>
      </c>
    </row>
    <row r="362" spans="1:13" ht="13.15">
      <c r="B362" s="323" t="str">
        <f t="shared" si="166"/>
        <v>50-54</v>
      </c>
      <c r="C362" s="429">
        <f t="shared" ref="C362:M362" si="174">C325+C269</f>
        <v>13.203242616704024</v>
      </c>
      <c r="D362" s="429">
        <f t="shared" si="174"/>
        <v>13.267593110527233</v>
      </c>
      <c r="E362" s="429">
        <f t="shared" si="174"/>
        <v>13.538538164610021</v>
      </c>
      <c r="F362" s="429">
        <f t="shared" si="174"/>
        <v>13.92219251941366</v>
      </c>
      <c r="G362" s="429">
        <f t="shared" si="174"/>
        <v>14.324608134400673</v>
      </c>
      <c r="H362" s="429">
        <f t="shared" si="174"/>
        <v>14.68485856322677</v>
      </c>
      <c r="I362" s="429">
        <f t="shared" si="174"/>
        <v>15.032033965359249</v>
      </c>
      <c r="J362" s="429">
        <f t="shared" si="174"/>
        <v>15.321093859754582</v>
      </c>
      <c r="K362" s="429">
        <f t="shared" si="174"/>
        <v>15.565833165309982</v>
      </c>
      <c r="L362" s="429">
        <f t="shared" si="174"/>
        <v>15.765839866164361</v>
      </c>
      <c r="M362" s="429">
        <f t="shared" si="174"/>
        <v>15.965402459862954</v>
      </c>
    </row>
    <row r="363" spans="1:13" ht="13.15">
      <c r="B363" s="323" t="str">
        <f t="shared" si="166"/>
        <v>55-59</v>
      </c>
      <c r="C363" s="429">
        <f t="shared" ref="C363:M363" si="175">C326+C270</f>
        <v>13.82696914352508</v>
      </c>
      <c r="D363" s="429">
        <f t="shared" si="175"/>
        <v>11.240642904104362</v>
      </c>
      <c r="E363" s="429">
        <f t="shared" si="175"/>
        <v>9.6695120326988846</v>
      </c>
      <c r="F363" s="429">
        <f t="shared" si="175"/>
        <v>8.7598300220468825</v>
      </c>
      <c r="G363" s="429">
        <f t="shared" si="175"/>
        <v>8.2544545889692689</v>
      </c>
      <c r="H363" s="429">
        <f t="shared" si="175"/>
        <v>7.9844388631519969</v>
      </c>
      <c r="I363" s="429">
        <f t="shared" si="175"/>
        <v>7.880394580397331</v>
      </c>
      <c r="J363" s="429">
        <f t="shared" si="175"/>
        <v>7.8542996096352331</v>
      </c>
      <c r="K363" s="429">
        <f t="shared" si="175"/>
        <v>7.8763467125169315</v>
      </c>
      <c r="L363" s="429">
        <f t="shared" si="175"/>
        <v>7.9201525372501251</v>
      </c>
      <c r="M363" s="429">
        <f t="shared" si="175"/>
        <v>7.9956001330061266</v>
      </c>
    </row>
    <row r="364" spans="1:13" ht="13.15">
      <c r="B364" s="323" t="str">
        <f t="shared" si="166"/>
        <v>60-64</v>
      </c>
      <c r="C364" s="429">
        <f t="shared" ref="C364:M364" si="176">C327+C271</f>
        <v>6.2920409898855363</v>
      </c>
      <c r="D364" s="429">
        <f t="shared" si="176"/>
        <v>5.5006395011426328</v>
      </c>
      <c r="E364" s="429">
        <f t="shared" si="176"/>
        <v>4.7447620986568966</v>
      </c>
      <c r="F364" s="429">
        <f t="shared" si="176"/>
        <v>4.1441418683497151</v>
      </c>
      <c r="G364" s="429">
        <f t="shared" si="176"/>
        <v>3.7031986932381189</v>
      </c>
      <c r="H364" s="429">
        <f t="shared" si="176"/>
        <v>3.3925189979102668</v>
      </c>
      <c r="I364" s="429">
        <f t="shared" si="176"/>
        <v>3.1953432247353324</v>
      </c>
      <c r="J364" s="429">
        <f t="shared" si="176"/>
        <v>3.0695995625504224</v>
      </c>
      <c r="K364" s="429">
        <f t="shared" si="176"/>
        <v>2.9964257348475769</v>
      </c>
      <c r="L364" s="429">
        <f t="shared" si="176"/>
        <v>2.9569806039618713</v>
      </c>
      <c r="M364" s="429">
        <f t="shared" si="176"/>
        <v>2.9504081768118819</v>
      </c>
    </row>
    <row r="365" spans="1:13" ht="13.15">
      <c r="B365" s="323" t="str">
        <f t="shared" si="166"/>
        <v>65 plus</v>
      </c>
      <c r="C365" s="429">
        <f t="shared" ref="C365:M365" si="177">C328+C272</f>
        <v>2.8624228892050572</v>
      </c>
      <c r="D365" s="429">
        <f t="shared" si="177"/>
        <v>2.8423192250901042</v>
      </c>
      <c r="E365" s="429">
        <f t="shared" si="177"/>
        <v>2.7256092224494397</v>
      </c>
      <c r="F365" s="429">
        <f t="shared" si="177"/>
        <v>2.5499815942337953</v>
      </c>
      <c r="G365" s="429">
        <f t="shared" si="177"/>
        <v>2.3527716055958035</v>
      </c>
      <c r="H365" s="429">
        <f t="shared" si="177"/>
        <v>2.1599878156440688</v>
      </c>
      <c r="I365" s="429">
        <f t="shared" si="177"/>
        <v>1.9915719960631835</v>
      </c>
      <c r="J365" s="429">
        <f t="shared" si="177"/>
        <v>1.8511228757560247</v>
      </c>
      <c r="K365" s="429">
        <f t="shared" si="177"/>
        <v>1.7401127585401852</v>
      </c>
      <c r="L365" s="429">
        <f t="shared" si="177"/>
        <v>1.6554977934478532</v>
      </c>
      <c r="M365" s="429">
        <f t="shared" si="177"/>
        <v>1.5966582163268086</v>
      </c>
    </row>
    <row r="366" spans="1:13" ht="13.15">
      <c r="B366" s="323" t="str">
        <f t="shared" si="166"/>
        <v>Total</v>
      </c>
      <c r="C366" s="429">
        <f t="shared" ref="C366:M366" si="178">SUM(C356:C365)</f>
        <v>164.00414278582809</v>
      </c>
      <c r="D366" s="429">
        <f t="shared" si="178"/>
        <v>163.70169126681265</v>
      </c>
      <c r="E366" s="429">
        <f t="shared" si="178"/>
        <v>164.38566584345941</v>
      </c>
      <c r="F366" s="429">
        <f t="shared" si="178"/>
        <v>165.91514970138869</v>
      </c>
      <c r="G366" s="429">
        <f t="shared" si="178"/>
        <v>167.43876479393768</v>
      </c>
      <c r="H366" s="429">
        <f t="shared" si="178"/>
        <v>168.36809751880517</v>
      </c>
      <c r="I366" s="429">
        <f t="shared" si="178"/>
        <v>169.55100813644825</v>
      </c>
      <c r="J366" s="429">
        <f t="shared" si="178"/>
        <v>170.22518794936241</v>
      </c>
      <c r="K366" s="429">
        <f t="shared" si="178"/>
        <v>170.69371795452474</v>
      </c>
      <c r="L366" s="429">
        <f t="shared" si="178"/>
        <v>170.92192439638896</v>
      </c>
      <c r="M366" s="429">
        <f t="shared" si="178"/>
        <v>171.68799885827696</v>
      </c>
    </row>
    <row r="367" spans="1:13">
      <c r="A367" s="1080">
        <f>SUM(C367:M367)</f>
        <v>0</v>
      </c>
      <c r="B367" s="1080"/>
      <c r="C367" s="1080">
        <f t="shared" ref="C367:M367" si="179">SUM(C356:C365)-C366</f>
        <v>0</v>
      </c>
      <c r="D367" s="1080">
        <f t="shared" si="179"/>
        <v>0</v>
      </c>
      <c r="E367" s="1080">
        <f t="shared" si="179"/>
        <v>0</v>
      </c>
      <c r="F367" s="1080">
        <f t="shared" si="179"/>
        <v>0</v>
      </c>
      <c r="G367" s="1080">
        <f t="shared" si="179"/>
        <v>0</v>
      </c>
      <c r="H367" s="1080">
        <f t="shared" si="179"/>
        <v>0</v>
      </c>
      <c r="I367" s="1080">
        <f t="shared" si="179"/>
        <v>0</v>
      </c>
      <c r="J367" s="1080">
        <f t="shared" si="179"/>
        <v>0</v>
      </c>
      <c r="K367" s="1080">
        <f t="shared" si="179"/>
        <v>0</v>
      </c>
      <c r="L367" s="1080">
        <f t="shared" si="179"/>
        <v>0</v>
      </c>
      <c r="M367" s="1080">
        <f t="shared" si="179"/>
        <v>0</v>
      </c>
    </row>
    <row r="368" spans="1:13">
      <c r="C368" s="1085">
        <f>C350+C366</f>
        <v>273.28273240649219</v>
      </c>
      <c r="D368" s="1085">
        <f t="shared" ref="D368:M368" si="180">D350+D366</f>
        <v>272.2580416651241</v>
      </c>
      <c r="E368" s="1085">
        <f t="shared" si="180"/>
        <v>273.0734036192481</v>
      </c>
      <c r="F368" s="1085">
        <f t="shared" si="180"/>
        <v>275.06488123362669</v>
      </c>
      <c r="G368" s="1085">
        <f t="shared" si="180"/>
        <v>277.18891611763894</v>
      </c>
      <c r="H368" s="1085">
        <f t="shared" si="180"/>
        <v>278.42901106924921</v>
      </c>
      <c r="I368" s="1085">
        <f t="shared" si="180"/>
        <v>280.17930273471632</v>
      </c>
      <c r="J368" s="1085">
        <f t="shared" si="180"/>
        <v>281.1441925286918</v>
      </c>
      <c r="K368" s="1085">
        <f t="shared" si="180"/>
        <v>281.81652521493504</v>
      </c>
      <c r="L368" s="1085">
        <f t="shared" si="180"/>
        <v>282.12547027114039</v>
      </c>
      <c r="M368" s="1085">
        <f t="shared" si="180"/>
        <v>283.36030306248801</v>
      </c>
    </row>
    <row r="369" spans="1:13">
      <c r="C369" s="1085">
        <f>C36</f>
        <v>273.28273240649219</v>
      </c>
      <c r="D369" s="1085">
        <f t="shared" ref="D369:M369" si="181">D36</f>
        <v>272.25804166512415</v>
      </c>
      <c r="E369" s="1085">
        <f t="shared" si="181"/>
        <v>273.0734036192481</v>
      </c>
      <c r="F369" s="1085">
        <f t="shared" si="181"/>
        <v>275.06488123362669</v>
      </c>
      <c r="G369" s="1085">
        <f t="shared" si="181"/>
        <v>277.188916117639</v>
      </c>
      <c r="H369" s="1085">
        <f t="shared" si="181"/>
        <v>278.42901106924927</v>
      </c>
      <c r="I369" s="1085">
        <f t="shared" si="181"/>
        <v>280.17930273471632</v>
      </c>
      <c r="J369" s="1085">
        <f t="shared" si="181"/>
        <v>281.14419252869186</v>
      </c>
      <c r="K369" s="1085">
        <f t="shared" si="181"/>
        <v>281.81652521493504</v>
      </c>
      <c r="L369" s="1085">
        <f t="shared" si="181"/>
        <v>282.12547027114044</v>
      </c>
      <c r="M369" s="1085">
        <f t="shared" si="181"/>
        <v>283.36030306248807</v>
      </c>
    </row>
    <row r="370" spans="1:13">
      <c r="A370" s="1080">
        <f>SUM(C370:L370)</f>
        <v>0</v>
      </c>
      <c r="B370" s="1080"/>
      <c r="C370" s="1080">
        <f>C368-C369</f>
        <v>0</v>
      </c>
      <c r="D370" s="1080">
        <f t="shared" ref="D370:M370" si="182">D368-D369</f>
        <v>0</v>
      </c>
      <c r="E370" s="1080">
        <f t="shared" si="182"/>
        <v>0</v>
      </c>
      <c r="F370" s="1080">
        <f t="shared" si="182"/>
        <v>0</v>
      </c>
      <c r="G370" s="1080">
        <f t="shared" si="182"/>
        <v>0</v>
      </c>
      <c r="H370" s="1080">
        <f t="shared" si="182"/>
        <v>0</v>
      </c>
      <c r="I370" s="1080">
        <f t="shared" si="182"/>
        <v>0</v>
      </c>
      <c r="J370" s="1080">
        <f t="shared" si="182"/>
        <v>0</v>
      </c>
      <c r="K370" s="1080">
        <f t="shared" si="182"/>
        <v>0</v>
      </c>
      <c r="L370" s="1080">
        <f t="shared" si="182"/>
        <v>0</v>
      </c>
      <c r="M370" s="1080">
        <f t="shared" si="182"/>
        <v>0</v>
      </c>
    </row>
    <row r="371" spans="1:13">
      <c r="A371" s="1080">
        <f>SUM(C371:L371)</f>
        <v>0</v>
      </c>
      <c r="B371" s="1080"/>
      <c r="C371" s="1080">
        <f>IF(C294&gt;0,0,C294)</f>
        <v>0</v>
      </c>
      <c r="D371" s="1080">
        <f t="shared" ref="D371:M371" si="183">IF(D294&gt;0,0,D294)</f>
        <v>0</v>
      </c>
      <c r="E371" s="1080">
        <f t="shared" si="183"/>
        <v>0</v>
      </c>
      <c r="F371" s="1080">
        <f t="shared" si="183"/>
        <v>0</v>
      </c>
      <c r="G371" s="1080">
        <f t="shared" si="183"/>
        <v>0</v>
      </c>
      <c r="H371" s="1080">
        <f t="shared" si="183"/>
        <v>0</v>
      </c>
      <c r="I371" s="1080">
        <f t="shared" si="183"/>
        <v>0</v>
      </c>
      <c r="J371" s="1080">
        <f t="shared" si="183"/>
        <v>0</v>
      </c>
      <c r="K371" s="1080">
        <f t="shared" si="183"/>
        <v>0</v>
      </c>
      <c r="L371" s="1080">
        <f t="shared" si="183"/>
        <v>0</v>
      </c>
      <c r="M371" s="1080">
        <f t="shared" si="183"/>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271</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Forecast_stock_figures!B21</f>
        <v>Computing</v>
      </c>
      <c r="C15" s="293">
        <f>Forecast_stock_figures!C45</f>
        <v>6226.7839999999997</v>
      </c>
      <c r="D15" s="293">
        <f>Forecast_stock_figures!D45</f>
        <v>6265.6211093356251</v>
      </c>
      <c r="E15" s="293">
        <f>Forecast_stock_figures!E45</f>
        <v>6271.0760607633601</v>
      </c>
      <c r="F15" s="293">
        <f>Forecast_stock_figures!F45</f>
        <v>6254.5222235731126</v>
      </c>
      <c r="G15" s="293">
        <f>Forecast_stock_figures!G45</f>
        <v>6209.9726810498369</v>
      </c>
      <c r="H15" s="293">
        <f>Forecast_stock_figures!H45</f>
        <v>6168.7582222234478</v>
      </c>
      <c r="I15" s="293">
        <f>Forecast_stock_figures!I45</f>
        <v>6176.9691102120532</v>
      </c>
      <c r="J15" s="293">
        <f>Forecast_stock_figures!J45</f>
        <v>6180.4471304039525</v>
      </c>
      <c r="K15" s="293">
        <f>Forecast_stock_figures!K45</f>
        <v>6171.9242633370759</v>
      </c>
      <c r="L15" s="293">
        <f>Forecast_stock_figures!L45</f>
        <v>6160.6716703584434</v>
      </c>
      <c r="M15" s="293">
        <f>Forecast_stock_figures!M45</f>
        <v>6146.9798656233061</v>
      </c>
    </row>
    <row r="17" spans="1:9" ht="15">
      <c r="B17" s="325" t="s">
        <v>161</v>
      </c>
    </row>
    <row r="19" spans="1:9" ht="13.15">
      <c r="B19" s="1469" t="str">
        <f>Stock_ages_breakdowns!B73</f>
        <v>Age group</v>
      </c>
      <c r="C19" s="1470" t="str">
        <f>Stock_ages_breakdowns!M73</f>
        <v>Computing</v>
      </c>
      <c r="D19" s="1471"/>
      <c r="H19" s="310" t="s">
        <v>132</v>
      </c>
    </row>
    <row r="20" spans="1:9" ht="13.15">
      <c r="B20" s="1469"/>
      <c r="C20" s="348" t="str">
        <f>Stock_ages_breakdowns!M74</f>
        <v>Male</v>
      </c>
      <c r="D20" s="348" t="str">
        <f>Stock_ages_breakdowns!N74</f>
        <v>Female</v>
      </c>
    </row>
    <row r="21" spans="1:9" ht="13.15">
      <c r="B21" s="348" t="str">
        <f>Stock_ages_breakdowns!B75</f>
        <v>20-24</v>
      </c>
      <c r="C21" s="316">
        <f>Stock_ages_breakdowns!M20</f>
        <v>78.537999999999997</v>
      </c>
      <c r="D21" s="316">
        <f>Stock_ages_breakdowns!N20</f>
        <v>49.738999999999997</v>
      </c>
    </row>
    <row r="22" spans="1:9" ht="13.15">
      <c r="B22" s="348" t="str">
        <f>Stock_ages_breakdowns!B76</f>
        <v>25-29</v>
      </c>
      <c r="C22" s="316">
        <f>Stock_ages_breakdowns!M21</f>
        <v>362.19200000000001</v>
      </c>
      <c r="D22" s="316">
        <f>Stock_ages_breakdowns!N21</f>
        <v>234.11699999999999</v>
      </c>
    </row>
    <row r="23" spans="1:9" ht="13.15">
      <c r="B23" s="348" t="str">
        <f>Stock_ages_breakdowns!B77</f>
        <v>30-34</v>
      </c>
      <c r="C23" s="316">
        <f>Stock_ages_breakdowns!M22</f>
        <v>660.35400000000004</v>
      </c>
      <c r="D23" s="316">
        <f>Stock_ages_breakdowns!N22</f>
        <v>411.03100000000001</v>
      </c>
    </row>
    <row r="24" spans="1:9" ht="13.15">
      <c r="B24" s="348" t="str">
        <f>Stock_ages_breakdowns!B78</f>
        <v>35-39</v>
      </c>
      <c r="C24" s="316">
        <f>Stock_ages_breakdowns!M23</f>
        <v>793.72900000000004</v>
      </c>
      <c r="D24" s="316">
        <f>Stock_ages_breakdowns!N23</f>
        <v>487.488</v>
      </c>
    </row>
    <row r="25" spans="1:9" ht="13.15">
      <c r="B25" s="348" t="str">
        <f>Stock_ages_breakdowns!B79</f>
        <v>40-44</v>
      </c>
      <c r="C25" s="316">
        <f>Stock_ages_breakdowns!M24</f>
        <v>610.96</v>
      </c>
      <c r="D25" s="316">
        <f>Stock_ages_breakdowns!N24</f>
        <v>432.50700000000001</v>
      </c>
    </row>
    <row r="26" spans="1:9" ht="13.15">
      <c r="B26" s="348" t="str">
        <f>Stock_ages_breakdowns!B80</f>
        <v>45-49</v>
      </c>
      <c r="C26" s="316">
        <f>Stock_ages_breakdowns!M25</f>
        <v>573.42499999999995</v>
      </c>
      <c r="D26" s="316">
        <f>Stock_ages_breakdowns!N25</f>
        <v>345.25200000000001</v>
      </c>
    </row>
    <row r="27" spans="1:9" ht="13.15">
      <c r="B27" s="348" t="str">
        <f>Stock_ages_breakdowns!B81</f>
        <v>50-54</v>
      </c>
      <c r="C27" s="316">
        <f>Stock_ages_breakdowns!M26</f>
        <v>394.11099999999999</v>
      </c>
      <c r="D27" s="316">
        <f>Stock_ages_breakdowns!N26</f>
        <v>279.82400000000001</v>
      </c>
    </row>
    <row r="28" spans="1:9" ht="13.15">
      <c r="B28" s="348" t="str">
        <f>Stock_ages_breakdowns!B82</f>
        <v>55-59</v>
      </c>
      <c r="C28" s="316">
        <f>Stock_ages_breakdowns!M27</f>
        <v>240.441</v>
      </c>
      <c r="D28" s="316">
        <f>Stock_ages_breakdowns!N27</f>
        <v>163.48099999999999</v>
      </c>
    </row>
    <row r="29" spans="1:9" ht="13.15">
      <c r="B29" s="348" t="str">
        <f>Stock_ages_breakdowns!B83</f>
        <v>60-64</v>
      </c>
      <c r="C29" s="316">
        <f>Stock_ages_breakdowns!M28</f>
        <v>62.732999999999997</v>
      </c>
      <c r="D29" s="316">
        <f>Stock_ages_breakdowns!N28</f>
        <v>38.055</v>
      </c>
      <c r="F29" s="310"/>
    </row>
    <row r="30" spans="1:9" ht="13.15">
      <c r="B30" s="348" t="str">
        <f>Stock_ages_breakdowns!B84</f>
        <v>65 plus</v>
      </c>
      <c r="C30" s="316">
        <f>Stock_ages_breakdowns!M29</f>
        <v>3.0329999999999999</v>
      </c>
      <c r="D30" s="316">
        <f>Stock_ages_breakdowns!N29</f>
        <v>5.774</v>
      </c>
      <c r="G30" s="311" t="s">
        <v>46</v>
      </c>
      <c r="H30" s="311" t="s">
        <v>47</v>
      </c>
    </row>
    <row r="31" spans="1:9" ht="13.15">
      <c r="A31" s="1080">
        <f>I31</f>
        <v>0</v>
      </c>
      <c r="B31" s="348" t="str">
        <f>Stock_ages_breakdowns!B85</f>
        <v>Total</v>
      </c>
      <c r="C31" s="316">
        <f>Stock_ages_breakdowns!M30</f>
        <v>3779.5160000000001</v>
      </c>
      <c r="D31" s="316">
        <f>Stock_ages_breakdowns!N30</f>
        <v>2447.268</v>
      </c>
      <c r="E31" s="312">
        <f>SUM(C31:D31)</f>
        <v>6226.7839999999997</v>
      </c>
      <c r="G31" s="351">
        <f>C31/$E$31</f>
        <v>0.60697721327735155</v>
      </c>
      <c r="H31" s="351">
        <f>D31/$E$31</f>
        <v>0.39302278672264851</v>
      </c>
      <c r="I31" s="1080">
        <f>(G31+H31)-1</f>
        <v>0</v>
      </c>
    </row>
    <row r="33" spans="2:14" ht="15">
      <c r="B33" s="325" t="s">
        <v>262</v>
      </c>
      <c r="H33" s="310"/>
    </row>
    <row r="34" spans="2:14">
      <c r="H34" s="310"/>
    </row>
    <row r="35" spans="2:14"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4" ht="13.15">
      <c r="B36" s="311" t="str">
        <f>B15</f>
        <v>Computing</v>
      </c>
      <c r="C36" s="293">
        <f>Teacher_need_by_subject!C634</f>
        <v>6265.6211093356251</v>
      </c>
      <c r="D36" s="293">
        <f>Teacher_need_by_subject!D634</f>
        <v>6271.0760607633601</v>
      </c>
      <c r="E36" s="293">
        <f>Teacher_need_by_subject!E634</f>
        <v>6254.5222235731126</v>
      </c>
      <c r="F36" s="293">
        <f>Teacher_need_by_subject!F634</f>
        <v>6209.9726810498369</v>
      </c>
      <c r="G36" s="293">
        <f>Teacher_need_by_subject!G634</f>
        <v>6168.7582222234478</v>
      </c>
      <c r="H36" s="293">
        <f>Teacher_need_by_subject!H634</f>
        <v>6176.9691102120532</v>
      </c>
      <c r="I36" s="293">
        <f>Teacher_need_by_subject!I634</f>
        <v>6180.4471304039525</v>
      </c>
      <c r="J36" s="293">
        <f>Teacher_need_by_subject!J634</f>
        <v>6171.9242633370759</v>
      </c>
      <c r="K36" s="293">
        <f>Teacher_need_by_subject!K634</f>
        <v>6160.6716703584434</v>
      </c>
      <c r="L36" s="293">
        <f>Teacher_need_by_subject!L634</f>
        <v>6146.9798656233061</v>
      </c>
      <c r="M36" s="293">
        <f>Teacher_need_by_subject!M634</f>
        <v>6147.1555899656632</v>
      </c>
    </row>
    <row r="37" spans="2:14">
      <c r="H37" s="310"/>
    </row>
    <row r="38" spans="2:14" ht="15">
      <c r="B38" s="325" t="s">
        <v>169</v>
      </c>
      <c r="H38" s="310"/>
    </row>
    <row r="39" spans="2:14">
      <c r="H39" s="310"/>
    </row>
    <row r="40" spans="2:14" ht="13.15">
      <c r="B40" s="326" t="s">
        <v>46</v>
      </c>
      <c r="H40" s="310"/>
    </row>
    <row r="41" spans="2:14">
      <c r="H41" s="310"/>
    </row>
    <row r="42" spans="2:14"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4" ht="13.15">
      <c r="B43" s="348" t="str">
        <f>B21</f>
        <v>20-24</v>
      </c>
      <c r="C43" s="293">
        <f>C21</f>
        <v>78.537999999999997</v>
      </c>
      <c r="D43" s="293">
        <f>C340</f>
        <v>165.55338290309024</v>
      </c>
      <c r="E43" s="293">
        <f t="shared" ref="E43:L43" si="2">D340</f>
        <v>220.26168604379359</v>
      </c>
      <c r="F43" s="293">
        <f t="shared" si="2"/>
        <v>253.46856068283279</v>
      </c>
      <c r="G43" s="293">
        <f t="shared" si="2"/>
        <v>271.72114427867189</v>
      </c>
      <c r="H43" s="293">
        <f t="shared" si="2"/>
        <v>283.35297280666612</v>
      </c>
      <c r="I43" s="293">
        <f t="shared" si="2"/>
        <v>297.43844886074567</v>
      </c>
      <c r="J43" s="293">
        <f t="shared" si="2"/>
        <v>306.06373704132938</v>
      </c>
      <c r="K43" s="293">
        <f t="shared" si="2"/>
        <v>309.98643720119668</v>
      </c>
      <c r="L43" s="293">
        <f t="shared" si="2"/>
        <v>311.97304614076705</v>
      </c>
      <c r="M43" s="293">
        <f>L340</f>
        <v>312.66815763518196</v>
      </c>
      <c r="N43" s="312"/>
    </row>
    <row r="44" spans="2:14" ht="13.15">
      <c r="B44" s="348" t="str">
        <f t="shared" ref="B44:C53" si="3">B22</f>
        <v>25-29</v>
      </c>
      <c r="C44" s="293">
        <f t="shared" si="3"/>
        <v>362.19200000000001</v>
      </c>
      <c r="D44" s="293">
        <f t="shared" ref="D44:L53" si="4">C341</f>
        <v>389.85445678411577</v>
      </c>
      <c r="E44" s="293">
        <f t="shared" si="4"/>
        <v>422.39763788657302</v>
      </c>
      <c r="F44" s="293">
        <f t="shared" si="4"/>
        <v>452.51177461230128</v>
      </c>
      <c r="G44" s="293">
        <f t="shared" si="4"/>
        <v>475.44764030520037</v>
      </c>
      <c r="H44" s="293">
        <f t="shared" si="4"/>
        <v>494.46933196578078</v>
      </c>
      <c r="I44" s="293">
        <f t="shared" si="4"/>
        <v>516.8493904765769</v>
      </c>
      <c r="J44" s="293">
        <f t="shared" si="4"/>
        <v>534.34869062402936</v>
      </c>
      <c r="K44" s="293">
        <f t="shared" si="4"/>
        <v>546.18446533146312</v>
      </c>
      <c r="L44" s="293">
        <f t="shared" si="4"/>
        <v>554.43919378285318</v>
      </c>
      <c r="M44" s="293">
        <f t="shared" ref="M44:M53" si="5">L341</f>
        <v>559.82828464897318</v>
      </c>
      <c r="N44" s="312"/>
    </row>
    <row r="45" spans="2:14" ht="13.15">
      <c r="B45" s="348" t="str">
        <f t="shared" si="3"/>
        <v>30-34</v>
      </c>
      <c r="C45" s="293">
        <f t="shared" si="3"/>
        <v>660.35400000000004</v>
      </c>
      <c r="D45" s="293">
        <f t="shared" si="4"/>
        <v>607.71650153560961</v>
      </c>
      <c r="E45" s="293">
        <f t="shared" si="4"/>
        <v>572.6973543421816</v>
      </c>
      <c r="F45" s="293">
        <f t="shared" si="4"/>
        <v>552.21188309655383</v>
      </c>
      <c r="G45" s="293">
        <f t="shared" si="4"/>
        <v>540.07403571595808</v>
      </c>
      <c r="H45" s="293">
        <f t="shared" si="4"/>
        <v>535.59217517269985</v>
      </c>
      <c r="I45" s="293">
        <f t="shared" si="4"/>
        <v>539.58381715677592</v>
      </c>
      <c r="J45" s="293">
        <f t="shared" si="4"/>
        <v>546.34571481517833</v>
      </c>
      <c r="K45" s="293">
        <f t="shared" si="4"/>
        <v>553.50336613158743</v>
      </c>
      <c r="L45" s="293">
        <f t="shared" si="4"/>
        <v>560.49364455895341</v>
      </c>
      <c r="M45" s="293">
        <f t="shared" si="5"/>
        <v>566.67822227566637</v>
      </c>
      <c r="N45" s="312"/>
    </row>
    <row r="46" spans="2:14" ht="13.15">
      <c r="B46" s="348" t="str">
        <f t="shared" si="3"/>
        <v>35-39</v>
      </c>
      <c r="C46" s="293">
        <f t="shared" si="3"/>
        <v>793.72900000000004</v>
      </c>
      <c r="D46" s="293">
        <f t="shared" si="4"/>
        <v>745.27080831688625</v>
      </c>
      <c r="E46" s="293">
        <f t="shared" si="4"/>
        <v>698.16809986807311</v>
      </c>
      <c r="F46" s="293">
        <f t="shared" si="4"/>
        <v>656.72267664155106</v>
      </c>
      <c r="G46" s="293">
        <f t="shared" si="4"/>
        <v>620.03401595379671</v>
      </c>
      <c r="H46" s="293">
        <f t="shared" si="4"/>
        <v>591.516523340052</v>
      </c>
      <c r="I46" s="293">
        <f t="shared" si="4"/>
        <v>573.05482670311858</v>
      </c>
      <c r="J46" s="293">
        <f t="shared" si="4"/>
        <v>560.39646710096963</v>
      </c>
      <c r="K46" s="293">
        <f t="shared" si="4"/>
        <v>551.87261131299306</v>
      </c>
      <c r="L46" s="293">
        <f t="shared" si="4"/>
        <v>546.82443526178452</v>
      </c>
      <c r="M46" s="293">
        <f t="shared" si="5"/>
        <v>544.21538563184481</v>
      </c>
      <c r="N46" s="312"/>
    </row>
    <row r="47" spans="2:14" ht="13.15">
      <c r="B47" s="348" t="str">
        <f t="shared" si="3"/>
        <v>40-44</v>
      </c>
      <c r="C47" s="293">
        <f t="shared" si="3"/>
        <v>610.96</v>
      </c>
      <c r="D47" s="293">
        <f t="shared" si="4"/>
        <v>630.53787493887739</v>
      </c>
      <c r="E47" s="293">
        <f t="shared" si="4"/>
        <v>633.95962327974121</v>
      </c>
      <c r="F47" s="293">
        <f t="shared" si="4"/>
        <v>627.00856203761998</v>
      </c>
      <c r="G47" s="293">
        <f t="shared" si="4"/>
        <v>611.63358039528202</v>
      </c>
      <c r="H47" s="293">
        <f t="shared" si="4"/>
        <v>593.93529647919365</v>
      </c>
      <c r="I47" s="293">
        <f t="shared" si="4"/>
        <v>578.31463508608442</v>
      </c>
      <c r="J47" s="293">
        <f t="shared" si="4"/>
        <v>563.59977392892256</v>
      </c>
      <c r="K47" s="293">
        <f t="shared" si="4"/>
        <v>550.14776862192616</v>
      </c>
      <c r="L47" s="293">
        <f t="shared" si="4"/>
        <v>538.70682968550318</v>
      </c>
      <c r="M47" s="293">
        <f t="shared" si="5"/>
        <v>529.32317119605341</v>
      </c>
      <c r="N47" s="312"/>
    </row>
    <row r="48" spans="2:14" ht="13.15">
      <c r="B48" s="348" t="str">
        <f t="shared" si="3"/>
        <v>45-49</v>
      </c>
      <c r="C48" s="293">
        <f t="shared" si="3"/>
        <v>573.42499999999995</v>
      </c>
      <c r="D48" s="293">
        <f t="shared" si="4"/>
        <v>562.87414325617885</v>
      </c>
      <c r="E48" s="293">
        <f t="shared" si="4"/>
        <v>556.90930176600978</v>
      </c>
      <c r="F48" s="293">
        <f t="shared" si="4"/>
        <v>552.41863329063983</v>
      </c>
      <c r="G48" s="293">
        <f t="shared" si="4"/>
        <v>545.32534256036502</v>
      </c>
      <c r="H48" s="293">
        <f t="shared" si="4"/>
        <v>537.51394447960752</v>
      </c>
      <c r="I48" s="293">
        <f t="shared" si="4"/>
        <v>530.80771762474114</v>
      </c>
      <c r="J48" s="293">
        <f t="shared" si="4"/>
        <v>523.108407656081</v>
      </c>
      <c r="K48" s="293">
        <f t="shared" si="4"/>
        <v>514.46124531392934</v>
      </c>
      <c r="L48" s="293">
        <f t="shared" si="4"/>
        <v>505.67126971529075</v>
      </c>
      <c r="M48" s="293">
        <f t="shared" si="5"/>
        <v>497.11611758559599</v>
      </c>
      <c r="N48" s="312"/>
    </row>
    <row r="49" spans="1:14" ht="13.15">
      <c r="B49" s="348" t="str">
        <f t="shared" si="3"/>
        <v>50-54</v>
      </c>
      <c r="C49" s="293">
        <f t="shared" si="3"/>
        <v>394.11099999999999</v>
      </c>
      <c r="D49" s="293">
        <f t="shared" si="4"/>
        <v>400.35447295856716</v>
      </c>
      <c r="E49" s="293">
        <f t="shared" si="4"/>
        <v>401.32718093037579</v>
      </c>
      <c r="F49" s="293">
        <f t="shared" si="4"/>
        <v>400.34667451463548</v>
      </c>
      <c r="G49" s="293">
        <f t="shared" si="4"/>
        <v>396.74808378651863</v>
      </c>
      <c r="H49" s="293">
        <f t="shared" si="4"/>
        <v>393.08627343695645</v>
      </c>
      <c r="I49" s="293">
        <f t="shared" si="4"/>
        <v>390.73630648044599</v>
      </c>
      <c r="J49" s="293">
        <f t="shared" si="4"/>
        <v>387.91392184480554</v>
      </c>
      <c r="K49" s="293">
        <f t="shared" si="4"/>
        <v>384.30718586568958</v>
      </c>
      <c r="L49" s="293">
        <f t="shared" si="4"/>
        <v>380.22226708931697</v>
      </c>
      <c r="M49" s="293">
        <f t="shared" si="5"/>
        <v>375.7652604258713</v>
      </c>
      <c r="N49" s="312"/>
    </row>
    <row r="50" spans="1:14" ht="13.15">
      <c r="B50" s="348" t="str">
        <f t="shared" si="3"/>
        <v>55-59</v>
      </c>
      <c r="C50" s="293">
        <f t="shared" si="3"/>
        <v>240.441</v>
      </c>
      <c r="D50" s="293">
        <f t="shared" si="4"/>
        <v>216.61630461086654</v>
      </c>
      <c r="E50" s="293">
        <f t="shared" si="4"/>
        <v>202.78984554148559</v>
      </c>
      <c r="F50" s="293">
        <f t="shared" si="4"/>
        <v>194.46259176695338</v>
      </c>
      <c r="G50" s="293">
        <f t="shared" si="4"/>
        <v>188.53772425481449</v>
      </c>
      <c r="H50" s="293">
        <f t="shared" si="4"/>
        <v>184.5529583027529</v>
      </c>
      <c r="I50" s="293">
        <f t="shared" si="4"/>
        <v>182.59960274152277</v>
      </c>
      <c r="J50" s="293">
        <f t="shared" si="4"/>
        <v>181.07884927831381</v>
      </c>
      <c r="K50" s="293">
        <f t="shared" si="4"/>
        <v>179.5681785324004</v>
      </c>
      <c r="L50" s="293">
        <f t="shared" si="4"/>
        <v>178.08593406901875</v>
      </c>
      <c r="M50" s="293">
        <f t="shared" si="5"/>
        <v>176.53942467559281</v>
      </c>
      <c r="N50" s="312"/>
    </row>
    <row r="51" spans="1:14" ht="13.15">
      <c r="B51" s="348" t="str">
        <f t="shared" si="3"/>
        <v>60-64</v>
      </c>
      <c r="C51" s="293">
        <f t="shared" si="3"/>
        <v>62.732999999999997</v>
      </c>
      <c r="D51" s="293">
        <f t="shared" si="4"/>
        <v>71.168269177850362</v>
      </c>
      <c r="E51" s="293">
        <f t="shared" si="4"/>
        <v>72.307606498577272</v>
      </c>
      <c r="F51" s="293">
        <f t="shared" si="4"/>
        <v>70.998082048173927</v>
      </c>
      <c r="G51" s="293">
        <f t="shared" si="4"/>
        <v>69.015265153326766</v>
      </c>
      <c r="H51" s="293">
        <f t="shared" si="4"/>
        <v>67.244439318633866</v>
      </c>
      <c r="I51" s="293">
        <f t="shared" si="4"/>
        <v>66.26651347565678</v>
      </c>
      <c r="J51" s="293">
        <f t="shared" si="4"/>
        <v>65.498374780798287</v>
      </c>
      <c r="K51" s="293">
        <f t="shared" si="4"/>
        <v>64.809696125767161</v>
      </c>
      <c r="L51" s="293">
        <f t="shared" si="4"/>
        <v>64.229640111081977</v>
      </c>
      <c r="M51" s="293">
        <f t="shared" si="5"/>
        <v>63.704016157453431</v>
      </c>
      <c r="N51" s="312"/>
    </row>
    <row r="52" spans="1:14" ht="13.15">
      <c r="B52" s="348" t="str">
        <f t="shared" si="3"/>
        <v>65 plus</v>
      </c>
      <c r="C52" s="293">
        <f t="shared" si="3"/>
        <v>3.0329999999999999</v>
      </c>
      <c r="D52" s="293">
        <f t="shared" si="4"/>
        <v>11.528877156263956</v>
      </c>
      <c r="E52" s="293">
        <f t="shared" si="4"/>
        <v>17.492260389839011</v>
      </c>
      <c r="F52" s="293">
        <f t="shared" si="4"/>
        <v>21.097105974261218</v>
      </c>
      <c r="G52" s="293">
        <f t="shared" si="4"/>
        <v>22.976830428069484</v>
      </c>
      <c r="H52" s="293">
        <f t="shared" si="4"/>
        <v>23.849761628292079</v>
      </c>
      <c r="I52" s="293">
        <f t="shared" si="4"/>
        <v>24.292007698255972</v>
      </c>
      <c r="J52" s="293">
        <f t="shared" si="4"/>
        <v>24.43245791042073</v>
      </c>
      <c r="K52" s="293">
        <f t="shared" si="4"/>
        <v>24.394598659202479</v>
      </c>
      <c r="L52" s="293">
        <f t="shared" si="4"/>
        <v>24.282138231996424</v>
      </c>
      <c r="M52" s="293">
        <f t="shared" si="5"/>
        <v>24.137101884840884</v>
      </c>
      <c r="N52" s="312"/>
    </row>
    <row r="53" spans="1:14" ht="13.15">
      <c r="B53" s="348" t="str">
        <f t="shared" si="3"/>
        <v>Total</v>
      </c>
      <c r="C53" s="293">
        <f t="shared" si="3"/>
        <v>3779.5160000000001</v>
      </c>
      <c r="D53" s="293">
        <f t="shared" si="4"/>
        <v>3801.4750916383064</v>
      </c>
      <c r="E53" s="293">
        <f t="shared" si="4"/>
        <v>3798.3105965466502</v>
      </c>
      <c r="F53" s="293">
        <f t="shared" si="4"/>
        <v>3781.2465446655224</v>
      </c>
      <c r="G53" s="293">
        <f t="shared" si="4"/>
        <v>3741.5136628320033</v>
      </c>
      <c r="H53" s="293">
        <f t="shared" si="4"/>
        <v>3705.1136769306354</v>
      </c>
      <c r="I53" s="293">
        <f t="shared" si="4"/>
        <v>3699.9432663039238</v>
      </c>
      <c r="J53" s="293">
        <f t="shared" si="4"/>
        <v>3692.7863949808489</v>
      </c>
      <c r="K53" s="293">
        <f t="shared" si="4"/>
        <v>3679.2355530961554</v>
      </c>
      <c r="L53" s="293">
        <f t="shared" si="4"/>
        <v>3664.9283986465657</v>
      </c>
      <c r="M53" s="293">
        <f t="shared" si="5"/>
        <v>3649.9751421170736</v>
      </c>
      <c r="N53" s="312"/>
    </row>
    <row r="54" spans="1:14">
      <c r="A54" s="1080">
        <f>SUM(C54:M54)</f>
        <v>0</v>
      </c>
      <c r="B54" s="1080"/>
      <c r="C54" s="1080">
        <f>SUM(C43:C52)-C53</f>
        <v>0</v>
      </c>
      <c r="D54" s="1080">
        <f t="shared" ref="D54:M54" si="6">SUM(D43:D52)-D53</f>
        <v>0</v>
      </c>
      <c r="E54" s="1080">
        <f t="shared" si="6"/>
        <v>0</v>
      </c>
      <c r="F54" s="1080">
        <f t="shared" si="6"/>
        <v>0</v>
      </c>
      <c r="G54" s="1080">
        <f t="shared" si="6"/>
        <v>0</v>
      </c>
      <c r="H54" s="1080">
        <f t="shared" si="6"/>
        <v>0</v>
      </c>
      <c r="I54" s="1080">
        <f t="shared" si="6"/>
        <v>0</v>
      </c>
      <c r="J54" s="1080">
        <f t="shared" si="6"/>
        <v>0</v>
      </c>
      <c r="K54" s="1080">
        <f t="shared" si="6"/>
        <v>0</v>
      </c>
      <c r="L54" s="1080">
        <f t="shared" si="6"/>
        <v>0</v>
      </c>
      <c r="M54" s="1080">
        <f t="shared" si="6"/>
        <v>0</v>
      </c>
    </row>
    <row r="56" spans="1:14" ht="13.15">
      <c r="B56" s="326" t="s">
        <v>47</v>
      </c>
      <c r="H56" s="310"/>
    </row>
    <row r="57" spans="1:14">
      <c r="H57" s="310"/>
    </row>
    <row r="58" spans="1:14" ht="13.15">
      <c r="B58" s="323" t="str">
        <f t="shared" ref="B58:B69" si="7">B42</f>
        <v>Age group</v>
      </c>
      <c r="C58" s="323" t="str">
        <f t="shared" ref="C58:M58" si="8">C42</f>
        <v>2019/20</v>
      </c>
      <c r="D58" s="323" t="str">
        <f t="shared" si="8"/>
        <v>2020/21</v>
      </c>
      <c r="E58" s="323" t="str">
        <f t="shared" si="8"/>
        <v>2021/22</v>
      </c>
      <c r="F58" s="323" t="str">
        <f t="shared" si="8"/>
        <v>2022/23</v>
      </c>
      <c r="G58" s="323" t="str">
        <f t="shared" si="8"/>
        <v>2023/24</v>
      </c>
      <c r="H58" s="323" t="str">
        <f t="shared" si="8"/>
        <v>2024/25</v>
      </c>
      <c r="I58" s="323" t="str">
        <f t="shared" si="8"/>
        <v>2025/26</v>
      </c>
      <c r="J58" s="323" t="str">
        <f t="shared" si="8"/>
        <v>2026/27</v>
      </c>
      <c r="K58" s="323" t="str">
        <f t="shared" si="8"/>
        <v>2027/28</v>
      </c>
      <c r="L58" s="323" t="str">
        <f t="shared" si="8"/>
        <v>2028/29</v>
      </c>
      <c r="M58" s="323" t="str">
        <f t="shared" si="8"/>
        <v>2029/30</v>
      </c>
    </row>
    <row r="59" spans="1:14" ht="13.15">
      <c r="B59" s="323" t="str">
        <f t="shared" si="7"/>
        <v>20-24</v>
      </c>
      <c r="C59" s="293">
        <f t="shared" ref="C59:C69" si="9">D21</f>
        <v>49.738999999999997</v>
      </c>
      <c r="D59" s="293">
        <f>C356</f>
        <v>108.5644734540751</v>
      </c>
      <c r="E59" s="293">
        <f t="shared" ref="E59:L59" si="10">D356</f>
        <v>148.52716963027325</v>
      </c>
      <c r="F59" s="293">
        <f t="shared" si="10"/>
        <v>174.86141859024207</v>
      </c>
      <c r="G59" s="293">
        <f t="shared" si="10"/>
        <v>192.0697110120667</v>
      </c>
      <c r="H59" s="293">
        <f t="shared" si="10"/>
        <v>203.90319961126301</v>
      </c>
      <c r="I59" s="293">
        <f t="shared" si="10"/>
        <v>216.35497020351713</v>
      </c>
      <c r="J59" s="293">
        <f t="shared" si="10"/>
        <v>224.69643596556941</v>
      </c>
      <c r="K59" s="293">
        <f t="shared" si="10"/>
        <v>229.41185855962169</v>
      </c>
      <c r="L59" s="293">
        <f t="shared" si="10"/>
        <v>232.31465925591232</v>
      </c>
      <c r="M59" s="293">
        <f>L356</f>
        <v>233.93354410057015</v>
      </c>
    </row>
    <row r="60" spans="1:14" ht="13.15">
      <c r="B60" s="323" t="str">
        <f t="shared" si="7"/>
        <v>25-29</v>
      </c>
      <c r="C60" s="293">
        <f t="shared" si="9"/>
        <v>234.11699999999999</v>
      </c>
      <c r="D60" s="293">
        <f t="shared" ref="D60:K69" si="11">C357</f>
        <v>253.93537632842873</v>
      </c>
      <c r="E60" s="293">
        <f t="shared" si="11"/>
        <v>277.83609202189132</v>
      </c>
      <c r="F60" s="293">
        <f t="shared" si="11"/>
        <v>300.54987578234909</v>
      </c>
      <c r="G60" s="293">
        <f t="shared" si="11"/>
        <v>320.23334480610566</v>
      </c>
      <c r="H60" s="293">
        <f t="shared" si="11"/>
        <v>337.1516900042177</v>
      </c>
      <c r="I60" s="293">
        <f t="shared" si="11"/>
        <v>355.83661197203958</v>
      </c>
      <c r="J60" s="293">
        <f t="shared" si="11"/>
        <v>370.94622283592474</v>
      </c>
      <c r="K60" s="293">
        <f t="shared" si="11"/>
        <v>381.93459470037175</v>
      </c>
      <c r="L60" s="293">
        <f t="shared" ref="L60:L69" si="12">K357</f>
        <v>390.11570480247428</v>
      </c>
      <c r="M60" s="293">
        <f t="shared" ref="M60:M69" si="13">L357</f>
        <v>395.96062492700815</v>
      </c>
    </row>
    <row r="61" spans="1:14" ht="13.15">
      <c r="B61" s="323" t="str">
        <f t="shared" si="7"/>
        <v>30-34</v>
      </c>
      <c r="C61" s="293">
        <f t="shared" si="9"/>
        <v>411.03100000000001</v>
      </c>
      <c r="D61" s="293">
        <f t="shared" si="11"/>
        <v>381.02528374051332</v>
      </c>
      <c r="E61" s="293">
        <f t="shared" si="11"/>
        <v>362.58371124076547</v>
      </c>
      <c r="F61" s="293">
        <f t="shared" si="11"/>
        <v>352.97323469279411</v>
      </c>
      <c r="G61" s="293">
        <f t="shared" si="11"/>
        <v>349.65244353037644</v>
      </c>
      <c r="H61" s="293">
        <f t="shared" si="11"/>
        <v>350.87762099737432</v>
      </c>
      <c r="I61" s="293">
        <f t="shared" si="11"/>
        <v>357.27018959842633</v>
      </c>
      <c r="J61" s="293">
        <f t="shared" si="11"/>
        <v>365.17921389336863</v>
      </c>
      <c r="K61" s="293">
        <f t="shared" si="11"/>
        <v>373.07403408708046</v>
      </c>
      <c r="L61" s="293">
        <f t="shared" si="12"/>
        <v>380.58057716914021</v>
      </c>
      <c r="M61" s="293">
        <f t="shared" si="13"/>
        <v>387.27237457916681</v>
      </c>
    </row>
    <row r="62" spans="1:14" ht="13.15">
      <c r="B62" s="323" t="str">
        <f t="shared" si="7"/>
        <v>35-39</v>
      </c>
      <c r="C62" s="293">
        <f t="shared" si="9"/>
        <v>487.488</v>
      </c>
      <c r="D62" s="293">
        <f t="shared" si="11"/>
        <v>457.80435434935703</v>
      </c>
      <c r="E62" s="293">
        <f t="shared" si="11"/>
        <v>430.54921863908828</v>
      </c>
      <c r="F62" s="293">
        <f t="shared" si="11"/>
        <v>407.02746742454644</v>
      </c>
      <c r="G62" s="293">
        <f t="shared" si="11"/>
        <v>387.91748029206406</v>
      </c>
      <c r="H62" s="293">
        <f t="shared" si="11"/>
        <v>373.59929786147444</v>
      </c>
      <c r="I62" s="293">
        <f t="shared" si="11"/>
        <v>365.36342034123106</v>
      </c>
      <c r="J62" s="293">
        <f t="shared" si="11"/>
        <v>360.52454682564814</v>
      </c>
      <c r="K62" s="293">
        <f t="shared" si="11"/>
        <v>358.05603213010551</v>
      </c>
      <c r="L62" s="293">
        <f t="shared" si="12"/>
        <v>357.57028501157617</v>
      </c>
      <c r="M62" s="293">
        <f t="shared" si="13"/>
        <v>358.42214686603813</v>
      </c>
    </row>
    <row r="63" spans="1:14" ht="13.15">
      <c r="B63" s="323" t="str">
        <f t="shared" si="7"/>
        <v>40-44</v>
      </c>
      <c r="C63" s="293">
        <f t="shared" si="9"/>
        <v>432.50700000000001</v>
      </c>
      <c r="D63" s="293">
        <f t="shared" si="11"/>
        <v>428.2608747269494</v>
      </c>
      <c r="E63" s="293">
        <f t="shared" si="11"/>
        <v>419.41924220263081</v>
      </c>
      <c r="F63" s="293">
        <f t="shared" si="11"/>
        <v>407.601575389858</v>
      </c>
      <c r="G63" s="293">
        <f t="shared" si="11"/>
        <v>394.40701056655047</v>
      </c>
      <c r="H63" s="293">
        <f t="shared" si="11"/>
        <v>381.42595437005014</v>
      </c>
      <c r="I63" s="293">
        <f t="shared" si="11"/>
        <v>370.94456373713894</v>
      </c>
      <c r="J63" s="293">
        <f t="shared" si="11"/>
        <v>361.81151224736567</v>
      </c>
      <c r="K63" s="293">
        <f t="shared" si="11"/>
        <v>353.98443255243478</v>
      </c>
      <c r="L63" s="293">
        <f t="shared" si="12"/>
        <v>347.7592711182578</v>
      </c>
      <c r="M63" s="293">
        <f t="shared" si="13"/>
        <v>343.03675801538162</v>
      </c>
    </row>
    <row r="64" spans="1:14" ht="13.15">
      <c r="B64" s="323" t="str">
        <f t="shared" si="7"/>
        <v>45-49</v>
      </c>
      <c r="C64" s="293">
        <f t="shared" si="9"/>
        <v>345.25200000000001</v>
      </c>
      <c r="D64" s="293">
        <f t="shared" si="11"/>
        <v>350.94116091110044</v>
      </c>
      <c r="E64" s="293">
        <f t="shared" si="11"/>
        <v>353.96618756397214</v>
      </c>
      <c r="F64" s="293">
        <f t="shared" si="11"/>
        <v>354.14212627722213</v>
      </c>
      <c r="G64" s="293">
        <f t="shared" si="11"/>
        <v>351.80744959205424</v>
      </c>
      <c r="H64" s="293">
        <f t="shared" si="11"/>
        <v>347.78005675975703</v>
      </c>
      <c r="I64" s="293">
        <f t="shared" si="11"/>
        <v>343.89021328507738</v>
      </c>
      <c r="J64" s="293">
        <f t="shared" si="11"/>
        <v>339.15062510202688</v>
      </c>
      <c r="K64" s="293">
        <f t="shared" si="11"/>
        <v>333.7844985028496</v>
      </c>
      <c r="L64" s="293">
        <f t="shared" si="12"/>
        <v>328.40390644022483</v>
      </c>
      <c r="M64" s="293">
        <f t="shared" si="13"/>
        <v>323.28626885210019</v>
      </c>
    </row>
    <row r="65" spans="1:14" ht="13.15">
      <c r="B65" s="323" t="str">
        <f t="shared" si="7"/>
        <v>50-54</v>
      </c>
      <c r="C65" s="293">
        <f t="shared" si="9"/>
        <v>279.82400000000001</v>
      </c>
      <c r="D65" s="293">
        <f t="shared" si="11"/>
        <v>274.12505480048816</v>
      </c>
      <c r="E65" s="293">
        <f t="shared" si="11"/>
        <v>270.86257341996918</v>
      </c>
      <c r="F65" s="293">
        <f t="shared" si="11"/>
        <v>268.79203238070176</v>
      </c>
      <c r="G65" s="293">
        <f t="shared" si="11"/>
        <v>267.12255388129398</v>
      </c>
      <c r="H65" s="293">
        <f t="shared" si="11"/>
        <v>265.56996687456137</v>
      </c>
      <c r="I65" s="293">
        <f t="shared" si="11"/>
        <v>264.76031481947564</v>
      </c>
      <c r="J65" s="293">
        <f t="shared" si="11"/>
        <v>263.48083546588163</v>
      </c>
      <c r="K65" s="293">
        <f t="shared" si="11"/>
        <v>261.53664883385824</v>
      </c>
      <c r="L65" s="293">
        <f t="shared" si="12"/>
        <v>259.16269230059083</v>
      </c>
      <c r="M65" s="293">
        <f t="shared" si="13"/>
        <v>256.47323726728007</v>
      </c>
    </row>
    <row r="66" spans="1:14" ht="13.15">
      <c r="B66" s="323" t="str">
        <f t="shared" si="7"/>
        <v>55-59</v>
      </c>
      <c r="C66" s="293">
        <f t="shared" si="9"/>
        <v>163.48099999999999</v>
      </c>
      <c r="D66" s="293">
        <f t="shared" si="11"/>
        <v>152.16921421795345</v>
      </c>
      <c r="E66" s="293">
        <f t="shared" si="11"/>
        <v>144.30970363519685</v>
      </c>
      <c r="F66" s="293">
        <f t="shared" si="11"/>
        <v>138.87311001550719</v>
      </c>
      <c r="G66" s="293">
        <f t="shared" si="11"/>
        <v>135.12642044008928</v>
      </c>
      <c r="H66" s="293">
        <f t="shared" si="11"/>
        <v>132.61473515624576</v>
      </c>
      <c r="I66" s="293">
        <f t="shared" si="11"/>
        <v>131.45381296022074</v>
      </c>
      <c r="J66" s="293">
        <f t="shared" si="11"/>
        <v>130.60817843072064</v>
      </c>
      <c r="K66" s="293">
        <f t="shared" si="11"/>
        <v>129.76952195763712</v>
      </c>
      <c r="L66" s="293">
        <f t="shared" si="12"/>
        <v>128.92337942254261</v>
      </c>
      <c r="M66" s="293">
        <f t="shared" si="13"/>
        <v>128.00050503850423</v>
      </c>
    </row>
    <row r="67" spans="1:14" ht="13.15">
      <c r="B67" s="323" t="str">
        <f t="shared" si="7"/>
        <v>60-64</v>
      </c>
      <c r="C67" s="293">
        <f t="shared" si="9"/>
        <v>38.055</v>
      </c>
      <c r="D67" s="293">
        <f t="shared" si="11"/>
        <v>47.028678181632671</v>
      </c>
      <c r="E67" s="293">
        <f t="shared" si="11"/>
        <v>50.289509429261642</v>
      </c>
      <c r="F67" s="293">
        <f t="shared" si="11"/>
        <v>50.919533135485892</v>
      </c>
      <c r="G67" s="293">
        <f t="shared" si="11"/>
        <v>50.481965132327609</v>
      </c>
      <c r="H67" s="293">
        <f t="shared" si="11"/>
        <v>49.757354914474504</v>
      </c>
      <c r="I67" s="293">
        <f t="shared" si="11"/>
        <v>49.325334136320024</v>
      </c>
      <c r="J67" s="293">
        <f t="shared" si="11"/>
        <v>48.931620855850852</v>
      </c>
      <c r="K67" s="293">
        <f t="shared" si="11"/>
        <v>48.545823922216236</v>
      </c>
      <c r="L67" s="293">
        <f t="shared" si="12"/>
        <v>48.20817981313904</v>
      </c>
      <c r="M67" s="293">
        <f t="shared" si="13"/>
        <v>47.891879048622712</v>
      </c>
    </row>
    <row r="68" spans="1:14" ht="13.15">
      <c r="B68" s="323" t="str">
        <f t="shared" si="7"/>
        <v>65 plus</v>
      </c>
      <c r="C68" s="293">
        <f t="shared" si="9"/>
        <v>5.774</v>
      </c>
      <c r="D68" s="293">
        <f t="shared" si="11"/>
        <v>10.291546986821155</v>
      </c>
      <c r="E68" s="293">
        <f t="shared" si="11"/>
        <v>14.422056433661464</v>
      </c>
      <c r="F68" s="293">
        <f t="shared" si="11"/>
        <v>17.535305218883515</v>
      </c>
      <c r="G68" s="293">
        <f t="shared" si="11"/>
        <v>19.640638964905648</v>
      </c>
      <c r="H68" s="293">
        <f t="shared" si="11"/>
        <v>20.964668743395009</v>
      </c>
      <c r="I68" s="293">
        <f t="shared" si="11"/>
        <v>21.826412854683024</v>
      </c>
      <c r="J68" s="293">
        <f t="shared" si="11"/>
        <v>22.331543800748079</v>
      </c>
      <c r="K68" s="293">
        <f t="shared" si="11"/>
        <v>22.591264994745735</v>
      </c>
      <c r="L68" s="293">
        <f t="shared" si="12"/>
        <v>22.7046163780198</v>
      </c>
      <c r="M68" s="293">
        <f t="shared" si="13"/>
        <v>22.727384811560679</v>
      </c>
    </row>
    <row r="69" spans="1:14" ht="13.15">
      <c r="B69" s="323" t="str">
        <f t="shared" si="7"/>
        <v>Total</v>
      </c>
      <c r="C69" s="293">
        <f t="shared" si="9"/>
        <v>2447.268</v>
      </c>
      <c r="D69" s="293">
        <f t="shared" si="11"/>
        <v>2464.1460176973196</v>
      </c>
      <c r="E69" s="293">
        <f t="shared" si="11"/>
        <v>2472.7654642167104</v>
      </c>
      <c r="F69" s="293">
        <f t="shared" si="11"/>
        <v>2473.2756789075902</v>
      </c>
      <c r="G69" s="293">
        <f t="shared" si="11"/>
        <v>2468.459018217834</v>
      </c>
      <c r="H69" s="293">
        <f t="shared" si="11"/>
        <v>2463.6445452928137</v>
      </c>
      <c r="I69" s="293">
        <f t="shared" si="11"/>
        <v>2477.0258439081299</v>
      </c>
      <c r="J69" s="293">
        <f t="shared" si="11"/>
        <v>2487.6607354231046</v>
      </c>
      <c r="K69" s="293">
        <f t="shared" si="11"/>
        <v>2492.6887102409214</v>
      </c>
      <c r="L69" s="293">
        <f t="shared" si="12"/>
        <v>2495.7432717118777</v>
      </c>
      <c r="M69" s="293">
        <f t="shared" si="13"/>
        <v>2497.0047235062325</v>
      </c>
    </row>
    <row r="70" spans="1:14">
      <c r="A70" s="1080">
        <f>SUM(C70:M70)</f>
        <v>0</v>
      </c>
      <c r="B70" s="1080"/>
      <c r="C70" s="1080">
        <f t="shared" ref="C70:M70" si="14">SUM(C59:C68)-C69</f>
        <v>0</v>
      </c>
      <c r="D70" s="1080">
        <f t="shared" si="14"/>
        <v>0</v>
      </c>
      <c r="E70" s="1080">
        <f t="shared" si="14"/>
        <v>0</v>
      </c>
      <c r="F70" s="1080">
        <f t="shared" si="14"/>
        <v>0</v>
      </c>
      <c r="G70" s="1080">
        <f t="shared" si="14"/>
        <v>0</v>
      </c>
      <c r="H70" s="1080">
        <f t="shared" si="14"/>
        <v>0</v>
      </c>
      <c r="I70" s="1080">
        <f t="shared" si="14"/>
        <v>0</v>
      </c>
      <c r="J70" s="1080">
        <f t="shared" si="14"/>
        <v>0</v>
      </c>
      <c r="K70" s="1080">
        <f t="shared" si="14"/>
        <v>0</v>
      </c>
      <c r="L70" s="1080">
        <f t="shared" si="14"/>
        <v>0</v>
      </c>
      <c r="M70" s="1080">
        <f t="shared" si="14"/>
        <v>0</v>
      </c>
    </row>
    <row r="72" spans="1:14" ht="15">
      <c r="B72" s="325" t="s">
        <v>162</v>
      </c>
      <c r="H72" s="310"/>
    </row>
    <row r="73" spans="1:14">
      <c r="H73" s="310"/>
    </row>
    <row r="74" spans="1:14" ht="13.15">
      <c r="B74" s="326" t="s">
        <v>46</v>
      </c>
      <c r="C74" s="251" t="s">
        <v>440</v>
      </c>
      <c r="H74" s="310"/>
    </row>
    <row r="75" spans="1:14">
      <c r="H75" s="310"/>
    </row>
    <row r="76" spans="1:14" ht="13.15">
      <c r="B76" s="323" t="str">
        <f t="shared" ref="B76:B87" si="15">B42</f>
        <v>Age group</v>
      </c>
      <c r="C76" s="323" t="str">
        <f t="shared" ref="C76:M76" si="16">C42</f>
        <v>2019/20</v>
      </c>
      <c r="D76" s="323" t="str">
        <f t="shared" si="16"/>
        <v>2020/21</v>
      </c>
      <c r="E76" s="323" t="str">
        <f t="shared" si="16"/>
        <v>2021/22</v>
      </c>
      <c r="F76" s="323" t="str">
        <f t="shared" si="16"/>
        <v>2022/23</v>
      </c>
      <c r="G76" s="323" t="str">
        <f t="shared" si="16"/>
        <v>2023/24</v>
      </c>
      <c r="H76" s="323" t="str">
        <f t="shared" si="16"/>
        <v>2024/25</v>
      </c>
      <c r="I76" s="323" t="str">
        <f t="shared" si="16"/>
        <v>2025/26</v>
      </c>
      <c r="J76" s="323" t="str">
        <f t="shared" si="16"/>
        <v>2026/27</v>
      </c>
      <c r="K76" s="323" t="str">
        <f t="shared" si="16"/>
        <v>2027/28</v>
      </c>
      <c r="L76" s="323" t="str">
        <f t="shared" si="16"/>
        <v>2028/29</v>
      </c>
      <c r="M76" s="323" t="str">
        <f t="shared" si="16"/>
        <v>2029/30</v>
      </c>
    </row>
    <row r="77" spans="1:14" ht="13.15">
      <c r="B77" s="323" t="str">
        <f t="shared" si="15"/>
        <v>20-24</v>
      </c>
      <c r="C77" s="429">
        <f>C43-(0.2*C43)</f>
        <v>62.830399999999997</v>
      </c>
      <c r="D77" s="429">
        <f>D43-(0.2*D43)</f>
        <v>132.44270632247219</v>
      </c>
      <c r="E77" s="429">
        <f t="shared" ref="E77:M77" si="17">E43-(0.2*E43)</f>
        <v>176.20934883503486</v>
      </c>
      <c r="F77" s="429">
        <f t="shared" si="17"/>
        <v>202.77484854626624</v>
      </c>
      <c r="G77" s="429">
        <f t="shared" si="17"/>
        <v>217.37691542293751</v>
      </c>
      <c r="H77" s="429">
        <f t="shared" si="17"/>
        <v>226.6823782453329</v>
      </c>
      <c r="I77" s="429">
        <f t="shared" si="17"/>
        <v>237.95075908859653</v>
      </c>
      <c r="J77" s="429">
        <f t="shared" si="17"/>
        <v>244.85098963306351</v>
      </c>
      <c r="K77" s="429">
        <f t="shared" si="17"/>
        <v>247.98914976095733</v>
      </c>
      <c r="L77" s="429">
        <f t="shared" si="17"/>
        <v>249.57843691261365</v>
      </c>
      <c r="M77" s="429">
        <f t="shared" si="17"/>
        <v>250.13452610814556</v>
      </c>
      <c r="N77" s="312"/>
    </row>
    <row r="78" spans="1:14" ht="13.15">
      <c r="B78" s="323" t="str">
        <f t="shared" si="15"/>
        <v>25-29</v>
      </c>
      <c r="C78" s="429">
        <f t="shared" ref="C78:C85" si="18">C44+(0.2*C43)-(0.2*C44)</f>
        <v>305.46120000000002</v>
      </c>
      <c r="D78" s="429">
        <f t="shared" ref="D78:M78" si="19">D44+(0.2*D43)-(0.2*D44)</f>
        <v>344.99424200791066</v>
      </c>
      <c r="E78" s="429">
        <f t="shared" si="19"/>
        <v>381.97044751801712</v>
      </c>
      <c r="F78" s="429">
        <f t="shared" si="19"/>
        <v>412.70313182640757</v>
      </c>
      <c r="G78" s="429">
        <f t="shared" si="19"/>
        <v>434.70234109989468</v>
      </c>
      <c r="H78" s="429">
        <f t="shared" si="19"/>
        <v>452.24606013395783</v>
      </c>
      <c r="I78" s="429">
        <f t="shared" si="19"/>
        <v>472.96720215341065</v>
      </c>
      <c r="J78" s="429">
        <f t="shared" si="19"/>
        <v>488.69169990748935</v>
      </c>
      <c r="K78" s="429">
        <f t="shared" si="19"/>
        <v>498.94485970540984</v>
      </c>
      <c r="L78" s="429">
        <f t="shared" si="19"/>
        <v>505.94596425443592</v>
      </c>
      <c r="M78" s="429">
        <f t="shared" si="19"/>
        <v>510.39625924621492</v>
      </c>
      <c r="N78" s="312"/>
    </row>
    <row r="79" spans="1:14" ht="13.15">
      <c r="B79" s="323" t="str">
        <f t="shared" si="15"/>
        <v>30-34</v>
      </c>
      <c r="C79" s="429">
        <f t="shared" si="18"/>
        <v>600.72160000000008</v>
      </c>
      <c r="D79" s="429">
        <f t="shared" ref="D79:M79" si="20">D45+(0.2*D44)-(0.2*D45)</f>
        <v>564.14409258531077</v>
      </c>
      <c r="E79" s="429">
        <f t="shared" si="20"/>
        <v>542.63741105105987</v>
      </c>
      <c r="F79" s="429">
        <f t="shared" si="20"/>
        <v>532.27186139970331</v>
      </c>
      <c r="G79" s="429">
        <f t="shared" si="20"/>
        <v>527.14875663380656</v>
      </c>
      <c r="H79" s="429">
        <f t="shared" si="20"/>
        <v>527.36760653131603</v>
      </c>
      <c r="I79" s="429">
        <f t="shared" si="20"/>
        <v>535.03693182073607</v>
      </c>
      <c r="J79" s="429">
        <f t="shared" si="20"/>
        <v>543.94630997694844</v>
      </c>
      <c r="K79" s="429">
        <f t="shared" si="20"/>
        <v>552.03958597156259</v>
      </c>
      <c r="L79" s="429">
        <f t="shared" si="20"/>
        <v>559.28275440373341</v>
      </c>
      <c r="M79" s="429">
        <f t="shared" si="20"/>
        <v>565.30823475032764</v>
      </c>
      <c r="N79" s="312"/>
    </row>
    <row r="80" spans="1:14" ht="13.15">
      <c r="B80" s="323" t="str">
        <f t="shared" si="15"/>
        <v>35-39</v>
      </c>
      <c r="C80" s="429">
        <f t="shared" si="18"/>
        <v>767.05399999999997</v>
      </c>
      <c r="D80" s="429">
        <f t="shared" ref="D80:M80" si="21">D46+(0.2*D45)-(0.2*D46)</f>
        <v>717.75994696063094</v>
      </c>
      <c r="E80" s="429">
        <f t="shared" si="21"/>
        <v>673.07395076289481</v>
      </c>
      <c r="F80" s="429">
        <f t="shared" si="21"/>
        <v>635.82051793255164</v>
      </c>
      <c r="G80" s="429">
        <f t="shared" si="21"/>
        <v>604.04201990622903</v>
      </c>
      <c r="H80" s="429">
        <f t="shared" si="21"/>
        <v>580.33165370658162</v>
      </c>
      <c r="I80" s="429">
        <f t="shared" si="21"/>
        <v>566.36062479385009</v>
      </c>
      <c r="J80" s="429">
        <f t="shared" si="21"/>
        <v>557.5863166438113</v>
      </c>
      <c r="K80" s="429">
        <f t="shared" si="21"/>
        <v>552.19876227671193</v>
      </c>
      <c r="L80" s="429">
        <f t="shared" si="21"/>
        <v>549.55827712121823</v>
      </c>
      <c r="M80" s="429">
        <f t="shared" si="21"/>
        <v>548.70795296060919</v>
      </c>
      <c r="N80" s="312"/>
    </row>
    <row r="81" spans="1:14" ht="13.15">
      <c r="B81" s="323" t="str">
        <f t="shared" si="15"/>
        <v>40-44</v>
      </c>
      <c r="C81" s="429">
        <f t="shared" si="18"/>
        <v>647.51380000000006</v>
      </c>
      <c r="D81" s="429">
        <f t="shared" ref="D81:M81" si="22">D47+(0.2*D46)-(0.2*D47)</f>
        <v>653.48446161447919</v>
      </c>
      <c r="E81" s="429">
        <f t="shared" si="22"/>
        <v>646.80131859740754</v>
      </c>
      <c r="F81" s="429">
        <f t="shared" si="22"/>
        <v>632.95138495840627</v>
      </c>
      <c r="G81" s="429">
        <f t="shared" si="22"/>
        <v>613.31366750698498</v>
      </c>
      <c r="H81" s="429">
        <f t="shared" si="22"/>
        <v>593.45154185136528</v>
      </c>
      <c r="I81" s="429">
        <f t="shared" si="22"/>
        <v>577.26267340949119</v>
      </c>
      <c r="J81" s="429">
        <f t="shared" si="22"/>
        <v>562.95911256333193</v>
      </c>
      <c r="K81" s="429">
        <f t="shared" si="22"/>
        <v>550.49273716013954</v>
      </c>
      <c r="L81" s="429">
        <f t="shared" si="22"/>
        <v>540.33035080075945</v>
      </c>
      <c r="M81" s="429">
        <f t="shared" si="22"/>
        <v>532.30161408321169</v>
      </c>
      <c r="N81" s="312"/>
    </row>
    <row r="82" spans="1:14" ht="13.15">
      <c r="B82" s="323" t="str">
        <f t="shared" si="15"/>
        <v>45-49</v>
      </c>
      <c r="C82" s="429">
        <f t="shared" si="18"/>
        <v>580.93200000000002</v>
      </c>
      <c r="D82" s="429">
        <f t="shared" ref="D82:M82" si="23">D48+(0.2*D47)-(0.2*D48)</f>
        <v>576.40688959271858</v>
      </c>
      <c r="E82" s="429">
        <f t="shared" si="23"/>
        <v>572.31936606875604</v>
      </c>
      <c r="F82" s="429">
        <f t="shared" si="23"/>
        <v>567.33661904003588</v>
      </c>
      <c r="G82" s="429">
        <f t="shared" si="23"/>
        <v>558.58699012734837</v>
      </c>
      <c r="H82" s="429">
        <f t="shared" si="23"/>
        <v>548.79821487952472</v>
      </c>
      <c r="I82" s="429">
        <f t="shared" si="23"/>
        <v>540.30910111700985</v>
      </c>
      <c r="J82" s="429">
        <f t="shared" si="23"/>
        <v>531.20668091064931</v>
      </c>
      <c r="K82" s="429">
        <f t="shared" si="23"/>
        <v>521.59854997552861</v>
      </c>
      <c r="L82" s="429">
        <f t="shared" si="23"/>
        <v>512.27838170933319</v>
      </c>
      <c r="M82" s="429">
        <f t="shared" si="23"/>
        <v>503.55752830768751</v>
      </c>
      <c r="N82" s="312"/>
    </row>
    <row r="83" spans="1:14" ht="13.15">
      <c r="B83" s="323" t="str">
        <f t="shared" si="15"/>
        <v>50-54</v>
      </c>
      <c r="C83" s="429">
        <f t="shared" si="18"/>
        <v>429.97379999999998</v>
      </c>
      <c r="D83" s="429">
        <f t="shared" ref="D83:M83" si="24">D49+(0.2*D48)-(0.2*D49)</f>
        <v>432.85840701808945</v>
      </c>
      <c r="E83" s="429">
        <f t="shared" si="24"/>
        <v>432.44360509750265</v>
      </c>
      <c r="F83" s="429">
        <f t="shared" si="24"/>
        <v>430.76106626983636</v>
      </c>
      <c r="G83" s="429">
        <f t="shared" si="24"/>
        <v>426.46353554128791</v>
      </c>
      <c r="H83" s="429">
        <f t="shared" si="24"/>
        <v>421.97180764548671</v>
      </c>
      <c r="I83" s="429">
        <f t="shared" si="24"/>
        <v>418.75058870930502</v>
      </c>
      <c r="J83" s="429">
        <f t="shared" si="24"/>
        <v>414.95281900706061</v>
      </c>
      <c r="K83" s="429">
        <f t="shared" si="24"/>
        <v>410.33799775533754</v>
      </c>
      <c r="L83" s="429">
        <f t="shared" si="24"/>
        <v>405.3120676145117</v>
      </c>
      <c r="M83" s="429">
        <f t="shared" si="24"/>
        <v>400.03543185781621</v>
      </c>
      <c r="N83" s="312"/>
    </row>
    <row r="84" spans="1:14" ht="13.15">
      <c r="B84" s="323" t="str">
        <f t="shared" si="15"/>
        <v>55-59</v>
      </c>
      <c r="C84" s="429">
        <f t="shared" si="18"/>
        <v>271.17499999999995</v>
      </c>
      <c r="D84" s="429">
        <f t="shared" ref="D84:M84" si="25">D50+(0.2*D49)-(0.2*D50)</f>
        <v>253.36393828040664</v>
      </c>
      <c r="E84" s="429">
        <f t="shared" si="25"/>
        <v>242.49731261926365</v>
      </c>
      <c r="F84" s="429">
        <f t="shared" si="25"/>
        <v>235.63940831648981</v>
      </c>
      <c r="G84" s="429">
        <f t="shared" si="25"/>
        <v>230.17979616115531</v>
      </c>
      <c r="H84" s="429">
        <f t="shared" si="25"/>
        <v>226.25962132959361</v>
      </c>
      <c r="I84" s="429">
        <f t="shared" si="25"/>
        <v>224.22694348930744</v>
      </c>
      <c r="J84" s="429">
        <f t="shared" si="25"/>
        <v>222.44586379161217</v>
      </c>
      <c r="K84" s="429">
        <f t="shared" si="25"/>
        <v>220.51597999905823</v>
      </c>
      <c r="L84" s="429">
        <f t="shared" si="25"/>
        <v>218.51320067307839</v>
      </c>
      <c r="M84" s="429">
        <f t="shared" si="25"/>
        <v>216.3845918256485</v>
      </c>
      <c r="N84" s="312"/>
    </row>
    <row r="85" spans="1:14" ht="13.15">
      <c r="B85" s="323" t="str">
        <f t="shared" si="15"/>
        <v>60-64</v>
      </c>
      <c r="C85" s="429">
        <f t="shared" si="18"/>
        <v>98.274600000000007</v>
      </c>
      <c r="D85" s="429">
        <f t="shared" ref="D85:M85" si="26">D51+(0.2*D50)-(0.2*D51)</f>
        <v>100.25787626445361</v>
      </c>
      <c r="E85" s="429">
        <f t="shared" si="26"/>
        <v>98.40405430715893</v>
      </c>
      <c r="F85" s="429">
        <f t="shared" si="26"/>
        <v>95.690983991929812</v>
      </c>
      <c r="G85" s="429">
        <f t="shared" si="26"/>
        <v>92.919756973624317</v>
      </c>
      <c r="H85" s="429">
        <f t="shared" si="26"/>
        <v>90.706143115457678</v>
      </c>
      <c r="I85" s="429">
        <f t="shared" si="26"/>
        <v>89.533131328829981</v>
      </c>
      <c r="J85" s="429">
        <f t="shared" si="26"/>
        <v>88.614469680301383</v>
      </c>
      <c r="K85" s="429">
        <f t="shared" si="26"/>
        <v>87.761392607093811</v>
      </c>
      <c r="L85" s="429">
        <f t="shared" si="26"/>
        <v>87.000898902669334</v>
      </c>
      <c r="M85" s="429">
        <f t="shared" si="26"/>
        <v>86.271097861081316</v>
      </c>
      <c r="N85" s="312"/>
    </row>
    <row r="86" spans="1:14" ht="13.15">
      <c r="B86" s="323" t="str">
        <f t="shared" si="15"/>
        <v>65 plus</v>
      </c>
      <c r="C86" s="429">
        <f>C52+(0.2*C51)</f>
        <v>15.579599999999999</v>
      </c>
      <c r="D86" s="429">
        <f t="shared" ref="D86:M86" si="27">D52+(0.2*D51)</f>
        <v>25.76253099183403</v>
      </c>
      <c r="E86" s="429">
        <f t="shared" si="27"/>
        <v>31.953781689554468</v>
      </c>
      <c r="F86" s="429">
        <f t="shared" si="27"/>
        <v>35.296722383896004</v>
      </c>
      <c r="G86" s="429">
        <f t="shared" si="27"/>
        <v>36.779883458734837</v>
      </c>
      <c r="H86" s="429">
        <f t="shared" si="27"/>
        <v>37.298649492018853</v>
      </c>
      <c r="I86" s="429">
        <f t="shared" si="27"/>
        <v>37.545310393387325</v>
      </c>
      <c r="J86" s="429">
        <f t="shared" si="27"/>
        <v>37.53213286658039</v>
      </c>
      <c r="K86" s="429">
        <f t="shared" si="27"/>
        <v>37.356537884355916</v>
      </c>
      <c r="L86" s="429">
        <f t="shared" si="27"/>
        <v>37.128066254212818</v>
      </c>
      <c r="M86" s="429">
        <f t="shared" si="27"/>
        <v>36.877905116331576</v>
      </c>
      <c r="N86" s="312"/>
    </row>
    <row r="87" spans="1:14" ht="13.15">
      <c r="B87" s="323" t="str">
        <f t="shared" si="15"/>
        <v>Total</v>
      </c>
      <c r="C87" s="429">
        <f>SUM(C77:C86)</f>
        <v>3779.5160000000001</v>
      </c>
      <c r="D87" s="429">
        <f t="shared" ref="D87:M87" si="28">SUM(D77:D86)</f>
        <v>3801.4750916383059</v>
      </c>
      <c r="E87" s="429">
        <f t="shared" si="28"/>
        <v>3798.3105965466498</v>
      </c>
      <c r="F87" s="429">
        <f t="shared" si="28"/>
        <v>3781.2465446655224</v>
      </c>
      <c r="G87" s="429">
        <f t="shared" si="28"/>
        <v>3741.5136628320033</v>
      </c>
      <c r="H87" s="429">
        <f t="shared" si="28"/>
        <v>3705.1136769306345</v>
      </c>
      <c r="I87" s="429">
        <f t="shared" si="28"/>
        <v>3699.9432663039242</v>
      </c>
      <c r="J87" s="429">
        <f t="shared" si="28"/>
        <v>3692.7863949808479</v>
      </c>
      <c r="K87" s="429">
        <f t="shared" si="28"/>
        <v>3679.2355530961559</v>
      </c>
      <c r="L87" s="429">
        <f t="shared" si="28"/>
        <v>3664.9283986465657</v>
      </c>
      <c r="M87" s="429">
        <f t="shared" si="28"/>
        <v>3649.9751421170736</v>
      </c>
      <c r="N87" s="312"/>
    </row>
    <row r="88" spans="1:14">
      <c r="A88" s="1080">
        <f>SUM(C88:M88)</f>
        <v>0</v>
      </c>
      <c r="B88" s="1080"/>
      <c r="C88" s="1080">
        <f t="shared" ref="C88:M88" si="29">SUM(C77:C86)-C87</f>
        <v>0</v>
      </c>
      <c r="D88" s="1080">
        <f t="shared" si="29"/>
        <v>0</v>
      </c>
      <c r="E88" s="1080">
        <f t="shared" si="29"/>
        <v>0</v>
      </c>
      <c r="F88" s="1080">
        <f t="shared" si="29"/>
        <v>0</v>
      </c>
      <c r="G88" s="1080">
        <f t="shared" si="29"/>
        <v>0</v>
      </c>
      <c r="H88" s="1080">
        <f t="shared" si="29"/>
        <v>0</v>
      </c>
      <c r="I88" s="1080">
        <f t="shared" si="29"/>
        <v>0</v>
      </c>
      <c r="J88" s="1080">
        <f t="shared" si="29"/>
        <v>0</v>
      </c>
      <c r="K88" s="1080">
        <f t="shared" si="29"/>
        <v>0</v>
      </c>
      <c r="L88" s="1080">
        <f t="shared" si="29"/>
        <v>0</v>
      </c>
      <c r="M88" s="1080">
        <f t="shared" si="29"/>
        <v>0</v>
      </c>
    </row>
    <row r="90" spans="1:14" ht="13.15">
      <c r="B90" s="326" t="s">
        <v>47</v>
      </c>
      <c r="H90" s="310"/>
    </row>
    <row r="91" spans="1:14">
      <c r="H91" s="310"/>
    </row>
    <row r="92" spans="1:14" ht="13.15">
      <c r="B92" s="323" t="str">
        <f t="shared" ref="B92:B103" si="30">B76</f>
        <v>Age group</v>
      </c>
      <c r="C92" s="323" t="str">
        <f t="shared" ref="C92:M92" si="31">C76</f>
        <v>2019/20</v>
      </c>
      <c r="D92" s="323" t="str">
        <f t="shared" si="31"/>
        <v>2020/21</v>
      </c>
      <c r="E92" s="323" t="str">
        <f t="shared" si="31"/>
        <v>2021/22</v>
      </c>
      <c r="F92" s="323" t="str">
        <f t="shared" si="31"/>
        <v>2022/23</v>
      </c>
      <c r="G92" s="323" t="str">
        <f t="shared" si="31"/>
        <v>2023/24</v>
      </c>
      <c r="H92" s="323" t="str">
        <f t="shared" si="31"/>
        <v>2024/25</v>
      </c>
      <c r="I92" s="323" t="str">
        <f t="shared" si="31"/>
        <v>2025/26</v>
      </c>
      <c r="J92" s="323" t="str">
        <f t="shared" si="31"/>
        <v>2026/27</v>
      </c>
      <c r="K92" s="323" t="str">
        <f t="shared" si="31"/>
        <v>2027/28</v>
      </c>
      <c r="L92" s="323" t="str">
        <f t="shared" si="31"/>
        <v>2028/29</v>
      </c>
      <c r="M92" s="323" t="str">
        <f t="shared" si="31"/>
        <v>2029/30</v>
      </c>
    </row>
    <row r="93" spans="1:14" ht="13.15">
      <c r="B93" s="323" t="str">
        <f t="shared" si="30"/>
        <v>20-24</v>
      </c>
      <c r="C93" s="429">
        <f>C59-(0.2*C59)</f>
        <v>39.791199999999996</v>
      </c>
      <c r="D93" s="429">
        <f t="shared" ref="D93:M93" si="32">D59-(0.2*D59)</f>
        <v>86.851578763260079</v>
      </c>
      <c r="E93" s="429">
        <f t="shared" si="32"/>
        <v>118.8217357042186</v>
      </c>
      <c r="F93" s="429">
        <f t="shared" si="32"/>
        <v>139.88913487219367</v>
      </c>
      <c r="G93" s="429">
        <f t="shared" si="32"/>
        <v>153.65576880965335</v>
      </c>
      <c r="H93" s="429">
        <f t="shared" si="32"/>
        <v>163.12255968901042</v>
      </c>
      <c r="I93" s="429">
        <f t="shared" si="32"/>
        <v>173.08397616281371</v>
      </c>
      <c r="J93" s="429">
        <f t="shared" si="32"/>
        <v>179.75714877245554</v>
      </c>
      <c r="K93" s="429">
        <f t="shared" si="32"/>
        <v>183.52948684769734</v>
      </c>
      <c r="L93" s="429">
        <f t="shared" si="32"/>
        <v>185.85172740472984</v>
      </c>
      <c r="M93" s="429">
        <f t="shared" si="32"/>
        <v>187.14683528045612</v>
      </c>
      <c r="N93" s="312"/>
    </row>
    <row r="94" spans="1:14" ht="13.15">
      <c r="B94" s="323" t="str">
        <f t="shared" si="30"/>
        <v>25-29</v>
      </c>
      <c r="C94" s="429">
        <f t="shared" ref="C94:C101" si="33">C60+(0.2*C59)-(0.2*C60)</f>
        <v>197.2414</v>
      </c>
      <c r="D94" s="429">
        <f t="shared" ref="D94:M94" si="34">D60+(0.2*D59)-(0.2*D60)</f>
        <v>224.86119575355798</v>
      </c>
      <c r="E94" s="429">
        <f t="shared" si="34"/>
        <v>251.9743075435677</v>
      </c>
      <c r="F94" s="429">
        <f t="shared" si="34"/>
        <v>275.41218434392766</v>
      </c>
      <c r="G94" s="429">
        <f t="shared" si="34"/>
        <v>294.60061804729787</v>
      </c>
      <c r="H94" s="429">
        <f t="shared" si="34"/>
        <v>310.50199192562673</v>
      </c>
      <c r="I94" s="429">
        <f t="shared" si="34"/>
        <v>327.94028361833512</v>
      </c>
      <c r="J94" s="429">
        <f t="shared" si="34"/>
        <v>341.69626546185367</v>
      </c>
      <c r="K94" s="429">
        <f t="shared" si="34"/>
        <v>351.43004747222176</v>
      </c>
      <c r="L94" s="429">
        <f t="shared" si="34"/>
        <v>358.5554956931619</v>
      </c>
      <c r="M94" s="429">
        <f t="shared" si="34"/>
        <v>363.55520876172056</v>
      </c>
      <c r="N94" s="312"/>
    </row>
    <row r="95" spans="1:14" ht="13.15">
      <c r="B95" s="323" t="str">
        <f t="shared" si="30"/>
        <v>30-34</v>
      </c>
      <c r="C95" s="429">
        <f t="shared" si="33"/>
        <v>375.64819999999997</v>
      </c>
      <c r="D95" s="429">
        <f t="shared" ref="D95:M95" si="35">D61+(0.2*D60)-(0.2*D61)</f>
        <v>355.60730225809641</v>
      </c>
      <c r="E95" s="429">
        <f t="shared" si="35"/>
        <v>345.63418739699063</v>
      </c>
      <c r="F95" s="429">
        <f t="shared" si="35"/>
        <v>342.48856291070513</v>
      </c>
      <c r="G95" s="429">
        <f t="shared" si="35"/>
        <v>343.76862378552232</v>
      </c>
      <c r="H95" s="429">
        <f t="shared" si="35"/>
        <v>348.13243479874302</v>
      </c>
      <c r="I95" s="429">
        <f t="shared" si="35"/>
        <v>356.98347407314895</v>
      </c>
      <c r="J95" s="429">
        <f t="shared" si="35"/>
        <v>366.33261568187987</v>
      </c>
      <c r="K95" s="429">
        <f t="shared" si="35"/>
        <v>374.84614620973872</v>
      </c>
      <c r="L95" s="429">
        <f t="shared" si="35"/>
        <v>382.48760269580703</v>
      </c>
      <c r="M95" s="429">
        <f t="shared" si="35"/>
        <v>389.01002464873505</v>
      </c>
      <c r="N95" s="312"/>
    </row>
    <row r="96" spans="1:14" ht="13.15">
      <c r="B96" s="323" t="str">
        <f t="shared" si="30"/>
        <v>35-39</v>
      </c>
      <c r="C96" s="429">
        <f t="shared" si="33"/>
        <v>472.19659999999999</v>
      </c>
      <c r="D96" s="429">
        <f t="shared" ref="D96:M96" si="36">D62+(0.2*D61)-(0.2*D62)</f>
        <v>442.44854022758824</v>
      </c>
      <c r="E96" s="429">
        <f t="shared" si="36"/>
        <v>416.95611715942368</v>
      </c>
      <c r="F96" s="429">
        <f t="shared" si="36"/>
        <v>396.21662087819595</v>
      </c>
      <c r="G96" s="429">
        <f t="shared" si="36"/>
        <v>380.26447293972649</v>
      </c>
      <c r="H96" s="429">
        <f t="shared" si="36"/>
        <v>369.05496248865438</v>
      </c>
      <c r="I96" s="429">
        <f t="shared" si="36"/>
        <v>363.74477419267009</v>
      </c>
      <c r="J96" s="429">
        <f t="shared" si="36"/>
        <v>361.45548023919224</v>
      </c>
      <c r="K96" s="429">
        <f t="shared" si="36"/>
        <v>361.05963252150048</v>
      </c>
      <c r="L96" s="429">
        <f t="shared" si="36"/>
        <v>362.17234344308895</v>
      </c>
      <c r="M96" s="429">
        <f t="shared" si="36"/>
        <v>364.19219240866386</v>
      </c>
      <c r="N96" s="312"/>
    </row>
    <row r="97" spans="1:14" ht="13.15">
      <c r="B97" s="323" t="str">
        <f t="shared" si="30"/>
        <v>40-44</v>
      </c>
      <c r="C97" s="429">
        <f t="shared" si="33"/>
        <v>443.50319999999999</v>
      </c>
      <c r="D97" s="429">
        <f t="shared" ref="D97:M97" si="37">D63+(0.2*D62)-(0.2*D63)</f>
        <v>434.16957065143094</v>
      </c>
      <c r="E97" s="429">
        <f t="shared" si="37"/>
        <v>421.64523748992229</v>
      </c>
      <c r="F97" s="429">
        <f t="shared" si="37"/>
        <v>407.48675379679571</v>
      </c>
      <c r="G97" s="429">
        <f t="shared" si="37"/>
        <v>393.10910451165319</v>
      </c>
      <c r="H97" s="429">
        <f t="shared" si="37"/>
        <v>379.86062306833503</v>
      </c>
      <c r="I97" s="429">
        <f t="shared" si="37"/>
        <v>369.82833505795736</v>
      </c>
      <c r="J97" s="429">
        <f t="shared" si="37"/>
        <v>361.55411916302216</v>
      </c>
      <c r="K97" s="429">
        <f t="shared" si="37"/>
        <v>354.79875246796894</v>
      </c>
      <c r="L97" s="429">
        <f t="shared" si="37"/>
        <v>349.72147389692151</v>
      </c>
      <c r="M97" s="429">
        <f t="shared" si="37"/>
        <v>346.11383578551295</v>
      </c>
      <c r="N97" s="312"/>
    </row>
    <row r="98" spans="1:14" ht="13.15">
      <c r="B98" s="323" t="str">
        <f t="shared" si="30"/>
        <v>45-49</v>
      </c>
      <c r="C98" s="429">
        <f t="shared" si="33"/>
        <v>362.70299999999997</v>
      </c>
      <c r="D98" s="429">
        <f t="shared" ref="D98:M98" si="38">D64+(0.2*D63)-(0.2*D64)</f>
        <v>366.40510367427026</v>
      </c>
      <c r="E98" s="429">
        <f t="shared" si="38"/>
        <v>367.05679849170383</v>
      </c>
      <c r="F98" s="429">
        <f t="shared" si="38"/>
        <v>364.83401609974931</v>
      </c>
      <c r="G98" s="429">
        <f t="shared" si="38"/>
        <v>360.32736178695347</v>
      </c>
      <c r="H98" s="429">
        <f t="shared" si="38"/>
        <v>354.50923628181567</v>
      </c>
      <c r="I98" s="429">
        <f t="shared" si="38"/>
        <v>349.30108337548972</v>
      </c>
      <c r="J98" s="429">
        <f t="shared" si="38"/>
        <v>343.68280253109464</v>
      </c>
      <c r="K98" s="429">
        <f t="shared" si="38"/>
        <v>337.82448531276663</v>
      </c>
      <c r="L98" s="429">
        <f t="shared" si="38"/>
        <v>332.27497937583144</v>
      </c>
      <c r="M98" s="429">
        <f t="shared" si="38"/>
        <v>327.23636668475649</v>
      </c>
      <c r="N98" s="312"/>
    </row>
    <row r="99" spans="1:14" ht="13.15">
      <c r="B99" s="323" t="str">
        <f t="shared" si="30"/>
        <v>50-54</v>
      </c>
      <c r="C99" s="429">
        <f t="shared" si="33"/>
        <v>292.90960000000001</v>
      </c>
      <c r="D99" s="429">
        <f t="shared" ref="D99:M99" si="39">D65+(0.2*D64)-(0.2*D65)</f>
        <v>289.48827602261059</v>
      </c>
      <c r="E99" s="429">
        <f t="shared" si="39"/>
        <v>287.48329624876982</v>
      </c>
      <c r="F99" s="429">
        <f t="shared" si="39"/>
        <v>285.86205116000582</v>
      </c>
      <c r="G99" s="429">
        <f t="shared" si="39"/>
        <v>284.05953302344608</v>
      </c>
      <c r="H99" s="429">
        <f t="shared" si="39"/>
        <v>282.01198485160046</v>
      </c>
      <c r="I99" s="429">
        <f t="shared" si="39"/>
        <v>280.586294512596</v>
      </c>
      <c r="J99" s="429">
        <f t="shared" si="39"/>
        <v>278.61479339311069</v>
      </c>
      <c r="K99" s="429">
        <f t="shared" si="39"/>
        <v>275.98621876765651</v>
      </c>
      <c r="L99" s="429">
        <f t="shared" si="39"/>
        <v>273.01093512851764</v>
      </c>
      <c r="M99" s="429">
        <f t="shared" si="39"/>
        <v>269.83584358424406</v>
      </c>
      <c r="N99" s="312"/>
    </row>
    <row r="100" spans="1:14" ht="13.15">
      <c r="B100" s="323" t="str">
        <f t="shared" si="30"/>
        <v>55-59</v>
      </c>
      <c r="C100" s="429">
        <f t="shared" si="33"/>
        <v>186.74959999999999</v>
      </c>
      <c r="D100" s="429">
        <f t="shared" ref="D100:M100" si="40">D66+(0.2*D65)-(0.2*D66)</f>
        <v>176.5603823344604</v>
      </c>
      <c r="E100" s="429">
        <f t="shared" si="40"/>
        <v>169.6202775921513</v>
      </c>
      <c r="F100" s="429">
        <f t="shared" si="40"/>
        <v>164.85689448854612</v>
      </c>
      <c r="G100" s="429">
        <f t="shared" si="40"/>
        <v>161.52564712833023</v>
      </c>
      <c r="H100" s="429">
        <f t="shared" si="40"/>
        <v>159.20578149990888</v>
      </c>
      <c r="I100" s="429">
        <f t="shared" si="40"/>
        <v>158.11511333207173</v>
      </c>
      <c r="J100" s="429">
        <f t="shared" si="40"/>
        <v>157.18270983775284</v>
      </c>
      <c r="K100" s="429">
        <f t="shared" si="40"/>
        <v>156.12294733288135</v>
      </c>
      <c r="L100" s="429">
        <f t="shared" si="40"/>
        <v>154.97124199815227</v>
      </c>
      <c r="M100" s="429">
        <f t="shared" si="40"/>
        <v>153.69505148425938</v>
      </c>
      <c r="N100" s="312"/>
    </row>
    <row r="101" spans="1:14" ht="13.15">
      <c r="B101" s="323" t="str">
        <f t="shared" si="30"/>
        <v>60-64</v>
      </c>
      <c r="C101" s="429">
        <f t="shared" si="33"/>
        <v>63.140199999999993</v>
      </c>
      <c r="D101" s="429">
        <f t="shared" ref="D101:M101" si="41">D67+(0.2*D66)-(0.2*D67)</f>
        <v>68.056785388896827</v>
      </c>
      <c r="E101" s="429">
        <f t="shared" si="41"/>
        <v>69.093548270448679</v>
      </c>
      <c r="F101" s="429">
        <f t="shared" si="41"/>
        <v>68.510248511490147</v>
      </c>
      <c r="G101" s="429">
        <f t="shared" si="41"/>
        <v>67.410856193879951</v>
      </c>
      <c r="H101" s="429">
        <f t="shared" si="41"/>
        <v>66.328830962828761</v>
      </c>
      <c r="I101" s="429">
        <f t="shared" si="41"/>
        <v>65.751029901100168</v>
      </c>
      <c r="J101" s="429">
        <f t="shared" si="41"/>
        <v>65.266932370824804</v>
      </c>
      <c r="K101" s="429">
        <f t="shared" si="41"/>
        <v>64.790563529300414</v>
      </c>
      <c r="L101" s="429">
        <f t="shared" si="41"/>
        <v>64.351219735019754</v>
      </c>
      <c r="M101" s="429">
        <f t="shared" si="41"/>
        <v>63.913604246599014</v>
      </c>
      <c r="N101" s="312"/>
    </row>
    <row r="102" spans="1:14" ht="13.15">
      <c r="B102" s="323" t="str">
        <f t="shared" si="30"/>
        <v>65 plus</v>
      </c>
      <c r="C102" s="429">
        <f>C68+(0.2*C67)</f>
        <v>13.385000000000002</v>
      </c>
      <c r="D102" s="429">
        <f t="shared" ref="D102:M102" si="42">D68+(0.2*D67)</f>
        <v>19.697282623147689</v>
      </c>
      <c r="E102" s="429">
        <f t="shared" si="42"/>
        <v>24.479958319513791</v>
      </c>
      <c r="F102" s="429">
        <f t="shared" si="42"/>
        <v>27.719211845980695</v>
      </c>
      <c r="G102" s="429">
        <f t="shared" si="42"/>
        <v>29.737031991371168</v>
      </c>
      <c r="H102" s="429">
        <f t="shared" si="42"/>
        <v>30.916139726289913</v>
      </c>
      <c r="I102" s="429">
        <f t="shared" si="42"/>
        <v>31.69147968194703</v>
      </c>
      <c r="J102" s="429">
        <f t="shared" si="42"/>
        <v>32.117867971918251</v>
      </c>
      <c r="K102" s="429">
        <f t="shared" si="42"/>
        <v>32.300429779188981</v>
      </c>
      <c r="L102" s="429">
        <f t="shared" si="42"/>
        <v>32.346252340647609</v>
      </c>
      <c r="M102" s="429">
        <f t="shared" si="42"/>
        <v>32.305760621285224</v>
      </c>
      <c r="N102" s="312"/>
    </row>
    <row r="103" spans="1:14" ht="13.15">
      <c r="B103" s="323" t="str">
        <f t="shared" si="30"/>
        <v>Total</v>
      </c>
      <c r="C103" s="429">
        <f>SUM(C93:C102)</f>
        <v>2447.268</v>
      </c>
      <c r="D103" s="429">
        <f t="shared" ref="D103:M103" si="43">SUM(D93:D102)</f>
        <v>2464.1460176973196</v>
      </c>
      <c r="E103" s="429">
        <f t="shared" si="43"/>
        <v>2472.7654642167095</v>
      </c>
      <c r="F103" s="429">
        <f t="shared" si="43"/>
        <v>2473.2756789075902</v>
      </c>
      <c r="G103" s="429">
        <f t="shared" si="43"/>
        <v>2468.459018217834</v>
      </c>
      <c r="H103" s="429">
        <f t="shared" si="43"/>
        <v>2463.6445452928133</v>
      </c>
      <c r="I103" s="429">
        <f t="shared" si="43"/>
        <v>2477.0258439081299</v>
      </c>
      <c r="J103" s="429">
        <f t="shared" si="43"/>
        <v>2487.6607354231046</v>
      </c>
      <c r="K103" s="429">
        <f t="shared" si="43"/>
        <v>2492.688710240921</v>
      </c>
      <c r="L103" s="429">
        <f t="shared" si="43"/>
        <v>2495.7432717118777</v>
      </c>
      <c r="M103" s="429">
        <f t="shared" si="43"/>
        <v>2497.0047235062325</v>
      </c>
      <c r="N103" s="312"/>
    </row>
    <row r="104" spans="1:14">
      <c r="A104" s="1080">
        <f>SUM(C104:M104)</f>
        <v>0</v>
      </c>
      <c r="B104" s="1080"/>
      <c r="C104" s="1080">
        <f t="shared" ref="C104:M104" si="44">SUM(C93:C102)-C103</f>
        <v>0</v>
      </c>
      <c r="D104" s="1080">
        <f t="shared" si="44"/>
        <v>0</v>
      </c>
      <c r="E104" s="1080">
        <f t="shared" si="44"/>
        <v>0</v>
      </c>
      <c r="F104" s="1080">
        <f t="shared" si="44"/>
        <v>0</v>
      </c>
      <c r="G104" s="1080">
        <f t="shared" si="44"/>
        <v>0</v>
      </c>
      <c r="H104" s="1080">
        <f t="shared" si="44"/>
        <v>0</v>
      </c>
      <c r="I104" s="1080">
        <f t="shared" si="44"/>
        <v>0</v>
      </c>
      <c r="J104" s="1080">
        <f t="shared" si="44"/>
        <v>0</v>
      </c>
      <c r="K104" s="1080">
        <f t="shared" si="44"/>
        <v>0</v>
      </c>
      <c r="L104" s="1080">
        <f t="shared" si="44"/>
        <v>0</v>
      </c>
      <c r="M104" s="1080">
        <f t="shared" si="44"/>
        <v>0</v>
      </c>
    </row>
    <row r="106" spans="1:14" ht="15">
      <c r="B106" s="325" t="s">
        <v>163</v>
      </c>
      <c r="H106" s="310"/>
    </row>
    <row r="107" spans="1:14">
      <c r="H107" s="310"/>
    </row>
    <row r="108" spans="1:14" ht="13.15">
      <c r="B108" s="326" t="s">
        <v>46</v>
      </c>
      <c r="H108" s="310"/>
    </row>
    <row r="109" spans="1:14">
      <c r="H109" s="310"/>
    </row>
    <row r="110" spans="1:14" ht="13.15">
      <c r="B110" s="323" t="str">
        <f t="shared" ref="B110:B121" si="45">B76</f>
        <v>Age group</v>
      </c>
      <c r="C110" s="323" t="str">
        <f t="shared" ref="C110:M110" si="46">C76</f>
        <v>2019/20</v>
      </c>
      <c r="D110" s="323" t="str">
        <f t="shared" si="46"/>
        <v>2020/21</v>
      </c>
      <c r="E110" s="323" t="str">
        <f t="shared" si="46"/>
        <v>2021/22</v>
      </c>
      <c r="F110" s="323" t="str">
        <f t="shared" si="46"/>
        <v>2022/23</v>
      </c>
      <c r="G110" s="323" t="str">
        <f t="shared" si="46"/>
        <v>2023/24</v>
      </c>
      <c r="H110" s="323" t="str">
        <f t="shared" si="46"/>
        <v>2024/25</v>
      </c>
      <c r="I110" s="323" t="str">
        <f t="shared" si="46"/>
        <v>2025/26</v>
      </c>
      <c r="J110" s="323" t="str">
        <f t="shared" si="46"/>
        <v>2026/27</v>
      </c>
      <c r="K110" s="323" t="str">
        <f t="shared" si="46"/>
        <v>2027/28</v>
      </c>
      <c r="L110" s="323" t="str">
        <f t="shared" si="46"/>
        <v>2028/29</v>
      </c>
      <c r="M110" s="323" t="str">
        <f t="shared" si="46"/>
        <v>2029/30</v>
      </c>
    </row>
    <row r="111" spans="1:14" ht="13.15">
      <c r="B111" s="323" t="str">
        <f t="shared" si="45"/>
        <v>20-24</v>
      </c>
      <c r="C111" s="429">
        <f>C77*Group_1_rates!E74</f>
        <v>12.50916514910463</v>
      </c>
      <c r="D111" s="429">
        <f>D77*Group_1_rates!F74</f>
        <v>27.294251025691686</v>
      </c>
      <c r="E111" s="429">
        <f>E77*Group_1_rates!G74</f>
        <v>36.59039222066955</v>
      </c>
      <c r="F111" s="429">
        <f>F77*Group_1_rates!H74</f>
        <v>43.906723977748541</v>
      </c>
      <c r="G111" s="429">
        <f>G77*Group_1_rates!I74</f>
        <v>47.068501310859688</v>
      </c>
      <c r="H111" s="429">
        <f>H77*Group_1_rates!J74</f>
        <v>49.083407945273436</v>
      </c>
      <c r="I111" s="429">
        <f>I77*Group_1_rates!K74</f>
        <v>51.52334411540668</v>
      </c>
      <c r="J111" s="429">
        <f>J77*Group_1_rates!L74</f>
        <v>53.017447156640685</v>
      </c>
      <c r="K111" s="429">
        <f>K77*Group_1_rates!M74</f>
        <v>53.696951205201088</v>
      </c>
      <c r="L111" s="429">
        <f>L77*Group_1_rates!N74</f>
        <v>54.04107865882478</v>
      </c>
      <c r="M111" s="429">
        <f>M77*Group_1_rates!O74</f>
        <v>54.16148833976041</v>
      </c>
      <c r="N111" s="312"/>
    </row>
    <row r="112" spans="1:14" ht="13.15">
      <c r="B112" s="323" t="str">
        <f t="shared" si="45"/>
        <v>25-29</v>
      </c>
      <c r="C112" s="429">
        <f>C78*Group_1_rates!E75</f>
        <v>40.659606722613319</v>
      </c>
      <c r="D112" s="429">
        <f>D78*Group_1_rates!F75</f>
        <v>47.533916628561315</v>
      </c>
      <c r="E112" s="429">
        <f>E78*Group_1_rates!G75</f>
        <v>53.029374009319135</v>
      </c>
      <c r="F112" s="429">
        <f>F78*Group_1_rates!H75</f>
        <v>59.745242955058451</v>
      </c>
      <c r="G112" s="429">
        <f>G78*Group_1_rates!I75</f>
        <v>62.929973095212823</v>
      </c>
      <c r="H112" s="429">
        <f>H78*Group_1_rates!J75</f>
        <v>65.469701231965288</v>
      </c>
      <c r="I112" s="429">
        <f>I78*Group_1_rates!K75</f>
        <v>68.469411117324739</v>
      </c>
      <c r="J112" s="429">
        <f>J78*Group_1_rates!L75</f>
        <v>70.745778477335136</v>
      </c>
      <c r="K112" s="429">
        <f>K78*Group_1_rates!M75</f>
        <v>72.230083964605967</v>
      </c>
      <c r="L112" s="429">
        <f>L78*Group_1_rates!N75</f>
        <v>73.243603514080263</v>
      </c>
      <c r="M112" s="429">
        <f>M78*Group_1_rates!O75</f>
        <v>73.887853424006678</v>
      </c>
      <c r="N112" s="312"/>
    </row>
    <row r="113" spans="1:14" ht="13.15">
      <c r="B113" s="323" t="str">
        <f t="shared" si="45"/>
        <v>30-34</v>
      </c>
      <c r="C113" s="429">
        <f>C79*Group_1_rates!E76</f>
        <v>57.019901317638428</v>
      </c>
      <c r="D113" s="429">
        <f>D79*Group_1_rates!F76</f>
        <v>55.427831930874959</v>
      </c>
      <c r="E113" s="429">
        <f>E79*Group_1_rates!G76</f>
        <v>53.720811223934852</v>
      </c>
      <c r="F113" s="429">
        <f>F79*Group_1_rates!H76</f>
        <v>54.947149569695092</v>
      </c>
      <c r="G113" s="429">
        <f>G79*Group_1_rates!I76</f>
        <v>54.418284483547779</v>
      </c>
      <c r="H113" s="429">
        <f>H79*Group_1_rates!J76</f>
        <v>54.440876656690541</v>
      </c>
      <c r="I113" s="429">
        <f>I79*Group_1_rates!K76</f>
        <v>55.232591557170615</v>
      </c>
      <c r="J113" s="429">
        <f>J79*Group_1_rates!L76</f>
        <v>56.152318804887656</v>
      </c>
      <c r="K113" s="429">
        <f>K79*Group_1_rates!M76</f>
        <v>56.987798714375003</v>
      </c>
      <c r="L113" s="429">
        <f>L79*Group_1_rates!N76</f>
        <v>57.735520861764861</v>
      </c>
      <c r="M113" s="429">
        <f>M79*Group_1_rates!O76</f>
        <v>58.357539408758747</v>
      </c>
      <c r="N113" s="312"/>
    </row>
    <row r="114" spans="1:14" ht="13.15">
      <c r="B114" s="323" t="str">
        <f t="shared" si="45"/>
        <v>35-39</v>
      </c>
      <c r="C114" s="429">
        <f>C80*Group_1_rates!E77</f>
        <v>70.09938959631026</v>
      </c>
      <c r="D114" s="429">
        <f>D80*Group_1_rates!F77</f>
        <v>67.897244639156909</v>
      </c>
      <c r="E114" s="429">
        <f>E80*Group_1_rates!G77</f>
        <v>64.155027727558348</v>
      </c>
      <c r="F114" s="429">
        <f>F80*Group_1_rates!H77</f>
        <v>63.194791111002381</v>
      </c>
      <c r="G114" s="429">
        <f>G80*Group_1_rates!I77</f>
        <v>60.036296712103649</v>
      </c>
      <c r="H114" s="429">
        <f>H80*Group_1_rates!J77</f>
        <v>57.679701420048225</v>
      </c>
      <c r="I114" s="429">
        <f>I80*Group_1_rates!K77</f>
        <v>56.291107895862048</v>
      </c>
      <c r="J114" s="429">
        <f>J80*Group_1_rates!L77</f>
        <v>55.419021269138739</v>
      </c>
      <c r="K114" s="429">
        <f>K80*Group_1_rates!M77</f>
        <v>54.883547242702662</v>
      </c>
      <c r="L114" s="429">
        <f>L80*Group_1_rates!N77</f>
        <v>54.621106973590699</v>
      </c>
      <c r="M114" s="429">
        <f>M80*Group_1_rates!O77</f>
        <v>54.536592466444787</v>
      </c>
      <c r="N114" s="312"/>
    </row>
    <row r="115" spans="1:14" ht="13.15">
      <c r="B115" s="323" t="str">
        <f t="shared" si="45"/>
        <v>40-44</v>
      </c>
      <c r="C115" s="429">
        <f>C81*Group_1_rates!E78</f>
        <v>56.21845395250908</v>
      </c>
      <c r="D115" s="429">
        <f>D81*Group_1_rates!F78</f>
        <v>58.728616244418198</v>
      </c>
      <c r="E115" s="429">
        <f>E81*Group_1_rates!G78</f>
        <v>58.570695736546831</v>
      </c>
      <c r="F115" s="429">
        <f>F81*Group_1_rates!H78</f>
        <v>59.766616557661884</v>
      </c>
      <c r="G115" s="429">
        <f>G81*Group_1_rates!I78</f>
        <v>57.91231943962346</v>
      </c>
      <c r="H115" s="429">
        <f>H81*Group_1_rates!J78</f>
        <v>56.036832512365166</v>
      </c>
      <c r="I115" s="429">
        <f>I81*Group_1_rates!K78</f>
        <v>54.508193953921214</v>
      </c>
      <c r="J115" s="429">
        <f>J81*Group_1_rates!L78</f>
        <v>53.157576107405617</v>
      </c>
      <c r="K115" s="429">
        <f>K81*Group_1_rates!M78</f>
        <v>51.980435024705514</v>
      </c>
      <c r="L115" s="429">
        <f>L81*Group_1_rates!N78</f>
        <v>51.020848770080612</v>
      </c>
      <c r="M115" s="429">
        <f>M81*Group_1_rates!O78</f>
        <v>50.262732996510373</v>
      </c>
      <c r="N115" s="312"/>
    </row>
    <row r="116" spans="1:14" ht="13.15">
      <c r="B116" s="323" t="str">
        <f t="shared" si="45"/>
        <v>45-49</v>
      </c>
      <c r="C116" s="429">
        <f>C82*Group_1_rates!E79</f>
        <v>52.476790996567587</v>
      </c>
      <c r="D116" s="429">
        <f>D82*Group_1_rates!F79</f>
        <v>53.895904693836869</v>
      </c>
      <c r="E116" s="429">
        <f>E82*Group_1_rates!G79</f>
        <v>53.921259574060748</v>
      </c>
      <c r="F116" s="429">
        <f>F82*Group_1_rates!H79</f>
        <v>55.736697578793219</v>
      </c>
      <c r="G116" s="429">
        <f>G82*Group_1_rates!I79</f>
        <v>54.877110158791488</v>
      </c>
      <c r="H116" s="429">
        <f>H82*Group_1_rates!J79</f>
        <v>53.915434167247177</v>
      </c>
      <c r="I116" s="429">
        <f>I82*Group_1_rates!K79</f>
        <v>53.08144046648119</v>
      </c>
      <c r="J116" s="429">
        <f>J82*Group_1_rates!L79</f>
        <v>52.187193867106984</v>
      </c>
      <c r="K116" s="429">
        <f>K82*Group_1_rates!M79</f>
        <v>51.243264865777213</v>
      </c>
      <c r="L116" s="429">
        <f>L82*Group_1_rates!N79</f>
        <v>50.327626102823075</v>
      </c>
      <c r="M116" s="429">
        <f>M82*Group_1_rates!O79</f>
        <v>49.4708656675475</v>
      </c>
      <c r="N116" s="312"/>
    </row>
    <row r="117" spans="1:14" ht="13.15">
      <c r="B117" s="323" t="str">
        <f t="shared" si="45"/>
        <v>50-54</v>
      </c>
      <c r="C117" s="429">
        <f>C83*Group_1_rates!E80</f>
        <v>42.959139055473798</v>
      </c>
      <c r="D117" s="429">
        <f>D83*Group_1_rates!F80</f>
        <v>44.765564577184364</v>
      </c>
      <c r="E117" s="429">
        <f>E83*Group_1_rates!G80</f>
        <v>45.063266795597301</v>
      </c>
      <c r="F117" s="429">
        <f>F83*Group_1_rates!H80</f>
        <v>46.806747733340075</v>
      </c>
      <c r="G117" s="429">
        <f>G83*Group_1_rates!I80</f>
        <v>46.339775547507848</v>
      </c>
      <c r="H117" s="429">
        <f>H83*Group_1_rates!J80</f>
        <v>45.851701784653258</v>
      </c>
      <c r="I117" s="429">
        <f>I83*Group_1_rates!K80</f>
        <v>45.501682263517459</v>
      </c>
      <c r="J117" s="429">
        <f>J83*Group_1_rates!L80</f>
        <v>45.089014401164917</v>
      </c>
      <c r="K117" s="429">
        <f>K83*Group_1_rates!M80</f>
        <v>44.587565242738542</v>
      </c>
      <c r="L117" s="429">
        <f>L83*Group_1_rates!N80</f>
        <v>44.041444753567724</v>
      </c>
      <c r="M117" s="429">
        <f>M83*Group_1_rates!O80</f>
        <v>43.468082446516384</v>
      </c>
      <c r="N117" s="312"/>
    </row>
    <row r="118" spans="1:14" ht="13.15">
      <c r="B118" s="323" t="str">
        <f t="shared" si="45"/>
        <v>55-59</v>
      </c>
      <c r="C118" s="429">
        <f>C84*Group_1_rates!E81</f>
        <v>18.840981184226852</v>
      </c>
      <c r="D118" s="429">
        <f>D84*Group_1_rates!F81</f>
        <v>18.221465429425358</v>
      </c>
      <c r="E118" s="429">
        <f>E84*Group_1_rates!G81</f>
        <v>17.572777653278727</v>
      </c>
      <c r="F118" s="429">
        <f>F84*Group_1_rates!H81</f>
        <v>17.805748608420469</v>
      </c>
      <c r="G118" s="429">
        <f>G84*Group_1_rates!I81</f>
        <v>17.393200969500938</v>
      </c>
      <c r="H118" s="429">
        <f>H84*Group_1_rates!J81</f>
        <v>17.096978669290046</v>
      </c>
      <c r="I118" s="429">
        <f>I84*Group_1_rates!K81</f>
        <v>16.943382329507052</v>
      </c>
      <c r="J118" s="429">
        <f>J84*Group_1_rates!L81</f>
        <v>16.808797636839142</v>
      </c>
      <c r="K118" s="429">
        <f>K84*Group_1_rates!M81</f>
        <v>16.662968779522</v>
      </c>
      <c r="L118" s="429">
        <f>L84*Group_1_rates!N81</f>
        <v>16.511631677416219</v>
      </c>
      <c r="M118" s="429">
        <f>M84*Group_1_rates!O81</f>
        <v>16.350786450831325</v>
      </c>
      <c r="N118" s="312"/>
    </row>
    <row r="119" spans="1:14" ht="13.15">
      <c r="B119" s="323" t="str">
        <f t="shared" si="45"/>
        <v>60-64</v>
      </c>
      <c r="C119" s="429">
        <f>C85*Group_1_rates!E82</f>
        <v>3.8430868280818262</v>
      </c>
      <c r="D119" s="429">
        <f>D85*Group_1_rates!F82</f>
        <v>4.0582803577564208</v>
      </c>
      <c r="E119" s="429">
        <f>E85*Group_1_rates!G82</f>
        <v>4.0135762746420101</v>
      </c>
      <c r="F119" s="429">
        <f>F85*Group_1_rates!H82</f>
        <v>4.0697560668405552</v>
      </c>
      <c r="G119" s="429">
        <f>G85*Group_1_rates!I82</f>
        <v>3.9518952454773593</v>
      </c>
      <c r="H119" s="429">
        <f>H85*Group_1_rates!J82</f>
        <v>3.8577498197215139</v>
      </c>
      <c r="I119" s="429">
        <f>I85*Group_1_rates!K82</f>
        <v>3.8078614014405798</v>
      </c>
      <c r="J119" s="429">
        <f>J85*Group_1_rates!L82</f>
        <v>3.7687905437536289</v>
      </c>
      <c r="K119" s="429">
        <f>K85*Group_1_rates!M82</f>
        <v>3.7325090107466958</v>
      </c>
      <c r="L119" s="429">
        <f>L85*Group_1_rates!N82</f>
        <v>3.7001650663304009</v>
      </c>
      <c r="M119" s="429">
        <f>M85*Group_1_rates!O82</f>
        <v>3.6691264868040383</v>
      </c>
      <c r="N119" s="312"/>
    </row>
    <row r="120" spans="1:14" ht="13.15">
      <c r="B120" s="323" t="str">
        <f t="shared" si="45"/>
        <v>65 plus</v>
      </c>
      <c r="C120" s="429">
        <f>C86*Group_1_rates!E83</f>
        <v>0.6419165663273807</v>
      </c>
      <c r="D120" s="429">
        <f>D86*Group_1_rates!F83</f>
        <v>1.0987412798801324</v>
      </c>
      <c r="E120" s="429">
        <f>E86*Group_1_rates!G83</f>
        <v>1.3731695405660045</v>
      </c>
      <c r="F120" s="429">
        <f>F86*Group_1_rates!H83</f>
        <v>1.5816671938561861</v>
      </c>
      <c r="G120" s="429">
        <f>G86*Group_1_rates!I83</f>
        <v>1.6481285267177141</v>
      </c>
      <c r="H120" s="429">
        <f>H86*Group_1_rates!J83</f>
        <v>1.6713747422503664</v>
      </c>
      <c r="I120" s="429">
        <f>I86*Group_1_rates!K83</f>
        <v>1.6824277644391774</v>
      </c>
      <c r="J120" s="429">
        <f>J86*Group_1_rates!L83</f>
        <v>1.6818372715990775</v>
      </c>
      <c r="K120" s="429">
        <f>K86*Group_1_rates!M83</f>
        <v>1.6739687556567324</v>
      </c>
      <c r="L120" s="429">
        <f>L86*Group_1_rates!N83</f>
        <v>1.6637308055662432</v>
      </c>
      <c r="M120" s="429">
        <f>M86*Group_1_rates!O83</f>
        <v>1.6525209356904778</v>
      </c>
      <c r="N120" s="312"/>
    </row>
    <row r="121" spans="1:14" ht="13.15">
      <c r="B121" s="323" t="str">
        <f t="shared" si="45"/>
        <v>Total</v>
      </c>
      <c r="C121" s="429">
        <f>SUM(C111:C120)</f>
        <v>355.26843136885316</v>
      </c>
      <c r="D121" s="429">
        <f t="shared" ref="D121:M121" si="47">SUM(D111:D120)</f>
        <v>378.92181680678624</v>
      </c>
      <c r="E121" s="429">
        <f t="shared" si="47"/>
        <v>388.01035075617347</v>
      </c>
      <c r="F121" s="429">
        <f t="shared" si="47"/>
        <v>407.56114135241688</v>
      </c>
      <c r="G121" s="429">
        <f t="shared" si="47"/>
        <v>406.57548548934273</v>
      </c>
      <c r="H121" s="429">
        <f t="shared" si="47"/>
        <v>405.10375894950494</v>
      </c>
      <c r="I121" s="429">
        <f t="shared" si="47"/>
        <v>407.04144286507074</v>
      </c>
      <c r="J121" s="429">
        <f t="shared" si="47"/>
        <v>408.02777553587168</v>
      </c>
      <c r="K121" s="429">
        <f t="shared" si="47"/>
        <v>407.67909280603146</v>
      </c>
      <c r="L121" s="429">
        <f t="shared" si="47"/>
        <v>406.90675718404481</v>
      </c>
      <c r="M121" s="429">
        <f t="shared" si="47"/>
        <v>405.81758862287069</v>
      </c>
      <c r="N121" s="312"/>
    </row>
    <row r="122" spans="1:14">
      <c r="A122" s="1080">
        <f>SUM(C122:M122)</f>
        <v>0</v>
      </c>
      <c r="B122" s="1080"/>
      <c r="C122" s="1080">
        <f t="shared" ref="C122:M122" si="48">SUM(C111:C120)-C121</f>
        <v>0</v>
      </c>
      <c r="D122" s="1080">
        <f t="shared" si="48"/>
        <v>0</v>
      </c>
      <c r="E122" s="1080">
        <f t="shared" si="48"/>
        <v>0</v>
      </c>
      <c r="F122" s="1080">
        <f t="shared" si="48"/>
        <v>0</v>
      </c>
      <c r="G122" s="1080">
        <f t="shared" si="48"/>
        <v>0</v>
      </c>
      <c r="H122" s="1080">
        <f t="shared" si="48"/>
        <v>0</v>
      </c>
      <c r="I122" s="1080">
        <f t="shared" si="48"/>
        <v>0</v>
      </c>
      <c r="J122" s="1080">
        <f t="shared" si="48"/>
        <v>0</v>
      </c>
      <c r="K122" s="1080">
        <f t="shared" si="48"/>
        <v>0</v>
      </c>
      <c r="L122" s="1080">
        <f t="shared" si="48"/>
        <v>0</v>
      </c>
      <c r="M122" s="1080">
        <f t="shared" si="48"/>
        <v>0</v>
      </c>
    </row>
    <row r="124" spans="1:14" ht="13.15">
      <c r="B124" s="326" t="s">
        <v>47</v>
      </c>
      <c r="C124" s="314"/>
      <c r="D124" s="314"/>
      <c r="E124" s="314"/>
      <c r="F124" s="314"/>
      <c r="G124" s="314"/>
      <c r="H124" s="324"/>
      <c r="I124" s="314"/>
      <c r="J124" s="314"/>
      <c r="K124" s="314"/>
      <c r="L124" s="314"/>
    </row>
    <row r="125" spans="1:14">
      <c r="C125" s="314"/>
      <c r="D125" s="314"/>
      <c r="E125" s="314"/>
      <c r="F125" s="314"/>
      <c r="G125" s="314"/>
      <c r="H125" s="324"/>
      <c r="I125" s="314"/>
      <c r="J125" s="314"/>
      <c r="K125" s="314"/>
      <c r="L125" s="314"/>
    </row>
    <row r="126" spans="1:14" ht="13.15">
      <c r="B126" s="323" t="str">
        <f t="shared" ref="B126:B137" si="49">B110</f>
        <v>Age group</v>
      </c>
      <c r="C126" s="323" t="str">
        <f t="shared" ref="C126:M126" si="50">C110</f>
        <v>2019/20</v>
      </c>
      <c r="D126" s="323" t="str">
        <f t="shared" si="50"/>
        <v>2020/21</v>
      </c>
      <c r="E126" s="323" t="str">
        <f t="shared" si="50"/>
        <v>2021/22</v>
      </c>
      <c r="F126" s="323" t="str">
        <f t="shared" si="50"/>
        <v>2022/23</v>
      </c>
      <c r="G126" s="323" t="str">
        <f t="shared" si="50"/>
        <v>2023/24</v>
      </c>
      <c r="H126" s="323" t="str">
        <f t="shared" si="50"/>
        <v>2024/25</v>
      </c>
      <c r="I126" s="323" t="str">
        <f t="shared" si="50"/>
        <v>2025/26</v>
      </c>
      <c r="J126" s="323" t="str">
        <f t="shared" si="50"/>
        <v>2026/27</v>
      </c>
      <c r="K126" s="323" t="str">
        <f t="shared" si="50"/>
        <v>2027/28</v>
      </c>
      <c r="L126" s="323" t="str">
        <f t="shared" si="50"/>
        <v>2028/29</v>
      </c>
      <c r="M126" s="323" t="str">
        <f t="shared" si="50"/>
        <v>2029/30</v>
      </c>
    </row>
    <row r="127" spans="1:14" ht="13.15">
      <c r="B127" s="323" t="str">
        <f t="shared" si="49"/>
        <v>20-24</v>
      </c>
      <c r="C127" s="429">
        <f>C93*Group_1_rates!E89</f>
        <v>5.8409131208446086</v>
      </c>
      <c r="D127" s="429">
        <f>D93*Group_1_rates!F89</f>
        <v>12.861122547344653</v>
      </c>
      <c r="E127" s="429">
        <f>E93*Group_1_rates!G89</f>
        <v>17.677778043270109</v>
      </c>
      <c r="F127" s="429">
        <f>F93*Group_1_rates!H89</f>
        <v>20.89043401671702</v>
      </c>
      <c r="G127" s="429">
        <f>G93*Group_1_rates!I89</f>
        <v>22.946283158721862</v>
      </c>
      <c r="H127" s="429">
        <f>H93*Group_1_rates!J89</f>
        <v>24.360012469407433</v>
      </c>
      <c r="I127" s="429">
        <f>I93*Group_1_rates!K89</f>
        <v>25.847607011679425</v>
      </c>
      <c r="J127" s="429">
        <f>J93*Group_1_rates!L89</f>
        <v>26.844149539526569</v>
      </c>
      <c r="K127" s="429">
        <f>K93*Group_1_rates!M89</f>
        <v>27.407494074622786</v>
      </c>
      <c r="L127" s="429">
        <f>L93*Group_1_rates!N89</f>
        <v>27.754287363264925</v>
      </c>
      <c r="M127" s="429">
        <f>M93*Group_1_rates!O89</f>
        <v>27.947693131676523</v>
      </c>
    </row>
    <row r="128" spans="1:14" ht="13.15">
      <c r="B128" s="323" t="str">
        <f t="shared" si="49"/>
        <v>25-29</v>
      </c>
      <c r="C128" s="429">
        <f>C94*Group_1_rates!E90</f>
        <v>24.300355074385596</v>
      </c>
      <c r="D128" s="429">
        <f>D94*Group_1_rates!F90</f>
        <v>27.947084497749323</v>
      </c>
      <c r="E128" s="429">
        <f>E94*Group_1_rates!G90</f>
        <v>31.463633755253536</v>
      </c>
      <c r="F128" s="429">
        <f>F94*Group_1_rates!H90</f>
        <v>34.519735661751064</v>
      </c>
      <c r="G128" s="429">
        <f>G94*Group_1_rates!I90</f>
        <v>36.924784155815551</v>
      </c>
      <c r="H128" s="429">
        <f>H94*Group_1_rates!J90</f>
        <v>38.917837673931217</v>
      </c>
      <c r="I128" s="429">
        <f>I94*Group_1_rates!K90</f>
        <v>41.103526085134853</v>
      </c>
      <c r="J128" s="429">
        <f>J94*Group_1_rates!L90</f>
        <v>42.827679495911788</v>
      </c>
      <c r="K128" s="429">
        <f>K94*Group_1_rates!M90</f>
        <v>44.04769662328556</v>
      </c>
      <c r="L128" s="429">
        <f>L94*Group_1_rates!N90</f>
        <v>44.940789242423968</v>
      </c>
      <c r="M128" s="429">
        <f>M94*Group_1_rates!O90</f>
        <v>45.567445517353775</v>
      </c>
    </row>
    <row r="129" spans="1:13" ht="13.15">
      <c r="B129" s="323" t="str">
        <f t="shared" si="49"/>
        <v>30-34</v>
      </c>
      <c r="C129" s="429">
        <f>C95*Group_1_rates!E91</f>
        <v>36.195476809940089</v>
      </c>
      <c r="D129" s="429">
        <f>D95*Group_1_rates!F91</f>
        <v>34.56615789991131</v>
      </c>
      <c r="E129" s="429">
        <f>E95*Group_1_rates!G91</f>
        <v>33.754195191551368</v>
      </c>
      <c r="F129" s="429">
        <f>F95*Group_1_rates!H91</f>
        <v>33.572898055723641</v>
      </c>
      <c r="G129" s="429">
        <f>G95*Group_1_rates!I91</f>
        <v>33.698377729818809</v>
      </c>
      <c r="H129" s="429">
        <f>H95*Group_1_rates!J91</f>
        <v>34.126146123122794</v>
      </c>
      <c r="I129" s="429">
        <f>I95*Group_1_rates!K91</f>
        <v>34.993781050027813</v>
      </c>
      <c r="J129" s="429">
        <f>J95*Group_1_rates!L91</f>
        <v>35.910243122427829</v>
      </c>
      <c r="K129" s="429">
        <f>K95*Group_1_rates!M91</f>
        <v>36.744793304416291</v>
      </c>
      <c r="L129" s="429">
        <f>L95*Group_1_rates!N91</f>
        <v>37.493857265629231</v>
      </c>
      <c r="M129" s="429">
        <f>M95*Group_1_rates!O91</f>
        <v>38.133226374603417</v>
      </c>
    </row>
    <row r="130" spans="1:13" ht="13.15">
      <c r="B130" s="323" t="str">
        <f t="shared" si="49"/>
        <v>35-39</v>
      </c>
      <c r="C130" s="429">
        <f>C96*Group_1_rates!E92</f>
        <v>45.734038102859436</v>
      </c>
      <c r="D130" s="429">
        <f>D96*Group_1_rates!F92</f>
        <v>43.230166609895583</v>
      </c>
      <c r="E130" s="429">
        <f>E96*Group_1_rates!G92</f>
        <v>40.930317925250399</v>
      </c>
      <c r="F130" s="429">
        <f>F96*Group_1_rates!H92</f>
        <v>39.040839880616936</v>
      </c>
      <c r="G130" s="429">
        <f>G96*Group_1_rates!I92</f>
        <v>37.469009673097311</v>
      </c>
      <c r="H130" s="429">
        <f>H96*Group_1_rates!J92</f>
        <v>36.364490883122208</v>
      </c>
      <c r="I130" s="429">
        <f>I96*Group_1_rates!K92</f>
        <v>35.841256369284935</v>
      </c>
      <c r="J130" s="429">
        <f>J96*Group_1_rates!L92</f>
        <v>35.615682897684238</v>
      </c>
      <c r="K130" s="429">
        <f>K96*Group_1_rates!M92</f>
        <v>35.576678407339386</v>
      </c>
      <c r="L130" s="429">
        <f>L96*Group_1_rates!N92</f>
        <v>35.686318353353933</v>
      </c>
      <c r="M130" s="429">
        <f>M96*Group_1_rates!O92</f>
        <v>35.885342311191081</v>
      </c>
    </row>
    <row r="131" spans="1:13" ht="13.15">
      <c r="B131" s="323" t="str">
        <f t="shared" si="49"/>
        <v>40-44</v>
      </c>
      <c r="C131" s="429">
        <f>C97*Group_1_rates!E93</f>
        <v>40.564113112289363</v>
      </c>
      <c r="D131" s="429">
        <f>D97*Group_1_rates!F93</f>
        <v>40.060102721193878</v>
      </c>
      <c r="E131" s="429">
        <f>E97*Group_1_rates!G93</f>
        <v>39.086834625534784</v>
      </c>
      <c r="F131" s="429">
        <f>F97*Group_1_rates!H93</f>
        <v>37.916521827364356</v>
      </c>
      <c r="G131" s="429">
        <f>G97*Group_1_rates!I93</f>
        <v>36.578685817072476</v>
      </c>
      <c r="H131" s="429">
        <f>H97*Group_1_rates!J93</f>
        <v>35.345918540236013</v>
      </c>
      <c r="I131" s="429">
        <f>I97*Group_1_rates!K93</f>
        <v>34.412417110362341</v>
      </c>
      <c r="J131" s="429">
        <f>J97*Group_1_rates!L93</f>
        <v>33.642503770452684</v>
      </c>
      <c r="K131" s="429">
        <f>K97*Group_1_rates!M93</f>
        <v>33.013918899022563</v>
      </c>
      <c r="L131" s="429">
        <f>L97*Group_1_rates!N93</f>
        <v>32.541479630828015</v>
      </c>
      <c r="M131" s="429">
        <f>M97*Group_1_rates!O93</f>
        <v>32.205789972398854</v>
      </c>
    </row>
    <row r="132" spans="1:13" ht="13.15">
      <c r="B132" s="323" t="str">
        <f t="shared" si="49"/>
        <v>45-49</v>
      </c>
      <c r="C132" s="429">
        <f>C98*Group_1_rates!E94</f>
        <v>33.97826244476277</v>
      </c>
      <c r="D132" s="429">
        <f>D98*Group_1_rates!F94</f>
        <v>34.627328119113329</v>
      </c>
      <c r="E132" s="429">
        <f>E98*Group_1_rates!G94</f>
        <v>34.851491250926038</v>
      </c>
      <c r="F132" s="429">
        <f>F98*Group_1_rates!H94</f>
        <v>34.77083429408777</v>
      </c>
      <c r="G132" s="429">
        <f>G98*Group_1_rates!I94</f>
        <v>34.341323548335062</v>
      </c>
      <c r="H132" s="429">
        <f>H98*Group_1_rates!J94</f>
        <v>33.786821860131617</v>
      </c>
      <c r="I132" s="429">
        <f>I98*Group_1_rates!K94</f>
        <v>33.29045415949863</v>
      </c>
      <c r="J132" s="429">
        <f>J98*Group_1_rates!L94</f>
        <v>32.754998846568881</v>
      </c>
      <c r="K132" s="429">
        <f>K98*Group_1_rates!M94</f>
        <v>32.196666650962996</v>
      </c>
      <c r="L132" s="429">
        <f>L98*Group_1_rates!N94</f>
        <v>31.667765992493496</v>
      </c>
      <c r="M132" s="429">
        <f>M98*Group_1_rates!O94</f>
        <v>31.187556474679365</v>
      </c>
    </row>
    <row r="133" spans="1:13" ht="13.15">
      <c r="B133" s="323" t="str">
        <f t="shared" si="49"/>
        <v>50-54</v>
      </c>
      <c r="C133" s="429">
        <f>C99*Group_1_rates!E95</f>
        <v>27.788762906679985</v>
      </c>
      <c r="D133" s="429">
        <f>D99*Group_1_rates!F95</f>
        <v>27.706013196102436</v>
      </c>
      <c r="E133" s="429">
        <f>E99*Group_1_rates!G95</f>
        <v>27.643071566062211</v>
      </c>
      <c r="F133" s="429">
        <f>F99*Group_1_rates!H95</f>
        <v>27.590646814739596</v>
      </c>
      <c r="G133" s="429">
        <f>G99*Group_1_rates!I95</f>
        <v>27.416672546097882</v>
      </c>
      <c r="H133" s="429">
        <f>H99*Group_1_rates!J95</f>
        <v>27.219048628490373</v>
      </c>
      <c r="I133" s="429">
        <f>I99*Group_1_rates!K95</f>
        <v>27.081444779182508</v>
      </c>
      <c r="J133" s="429">
        <f>J99*Group_1_rates!L95</f>
        <v>26.891160721323647</v>
      </c>
      <c r="K133" s="429">
        <f>K99*Group_1_rates!M95</f>
        <v>26.637457671818492</v>
      </c>
      <c r="L133" s="429">
        <f>L99*Group_1_rates!N95</f>
        <v>26.350291188096577</v>
      </c>
      <c r="M133" s="429">
        <f>M99*Group_1_rates!O95</f>
        <v>26.043839775441299</v>
      </c>
    </row>
    <row r="134" spans="1:13" ht="13.15">
      <c r="B134" s="323" t="str">
        <f t="shared" si="49"/>
        <v>55-59</v>
      </c>
      <c r="C134" s="429">
        <f>C100*Group_1_rates!E96</f>
        <v>12.461103563077234</v>
      </c>
      <c r="D134" s="429">
        <f>D100*Group_1_rates!F96</f>
        <v>11.884954813944011</v>
      </c>
      <c r="E134" s="429">
        <f>E100*Group_1_rates!G96</f>
        <v>11.471300839260998</v>
      </c>
      <c r="F134" s="429">
        <f>F100*Group_1_rates!H96</f>
        <v>11.191124011586693</v>
      </c>
      <c r="G134" s="429">
        <f>G100*Group_1_rates!I96</f>
        <v>10.964986048493879</v>
      </c>
      <c r="H134" s="429">
        <f>H100*Group_1_rates!J96</f>
        <v>10.807504591510078</v>
      </c>
      <c r="I134" s="429">
        <f>I100*Group_1_rates!K96</f>
        <v>10.733465815275558</v>
      </c>
      <c r="J134" s="429">
        <f>J100*Group_1_rates!L96</f>
        <v>10.670170657580563</v>
      </c>
      <c r="K134" s="429">
        <f>K100*Group_1_rates!M96</f>
        <v>10.598229877356351</v>
      </c>
      <c r="L134" s="429">
        <f>L100*Group_1_rates!N96</f>
        <v>10.520047662012882</v>
      </c>
      <c r="M134" s="429">
        <f>M100*Group_1_rates!O96</f>
        <v>10.433414910936898</v>
      </c>
    </row>
    <row r="135" spans="1:13" ht="13.15">
      <c r="B135" s="323" t="str">
        <f t="shared" si="49"/>
        <v>60-64</v>
      </c>
      <c r="C135" s="429">
        <f>C101*Group_1_rates!E97</f>
        <v>1.5860441588355318</v>
      </c>
      <c r="D135" s="429">
        <f>D101*Group_1_rates!F97</f>
        <v>1.7245992879104501</v>
      </c>
      <c r="E135" s="429">
        <f>E101*Group_1_rates!G97</f>
        <v>1.7590771715379294</v>
      </c>
      <c r="F135" s="429">
        <f>F101*Group_1_rates!H97</f>
        <v>1.7507923209888463</v>
      </c>
      <c r="G135" s="429">
        <f>G101*Group_1_rates!I97</f>
        <v>1.7226971429790447</v>
      </c>
      <c r="H135" s="429">
        <f>H101*Group_1_rates!J97</f>
        <v>1.6950457841414996</v>
      </c>
      <c r="I135" s="429">
        <f>I101*Group_1_rates!K97</f>
        <v>1.680279969042114</v>
      </c>
      <c r="J135" s="429">
        <f>J101*Group_1_rates!L97</f>
        <v>1.6679087653604687</v>
      </c>
      <c r="K135" s="429">
        <f>K101*Group_1_rates!M97</f>
        <v>1.6557350697774003</v>
      </c>
      <c r="L135" s="429">
        <f>L101*Group_1_rates!N97</f>
        <v>1.6445075562591611</v>
      </c>
      <c r="M135" s="429">
        <f>M101*Group_1_rates!O97</f>
        <v>1.6333242099231116</v>
      </c>
    </row>
    <row r="136" spans="1:13" ht="13.15">
      <c r="B136" s="323" t="str">
        <f t="shared" si="49"/>
        <v>65 plus</v>
      </c>
      <c r="C136" s="429">
        <f>C102*Group_1_rates!E98</f>
        <v>0.4291074321386153</v>
      </c>
      <c r="D136" s="429">
        <f>D102*Group_1_rates!F98</f>
        <v>0.63703226077582442</v>
      </c>
      <c r="E136" s="429">
        <f>E102*Group_1_rates!G98</f>
        <v>0.79541982253212973</v>
      </c>
      <c r="F136" s="429">
        <f>F102*Group_1_rates!H98</f>
        <v>0.90406219184035386</v>
      </c>
      <c r="G136" s="429">
        <f>G102*Group_1_rates!I98</f>
        <v>0.96987340297859004</v>
      </c>
      <c r="H136" s="429">
        <f>H102*Group_1_rates!J98</f>
        <v>1.0083300058996836</v>
      </c>
      <c r="I136" s="429">
        <f>I102*Group_1_rates!K98</f>
        <v>1.0336177212801776</v>
      </c>
      <c r="J136" s="429">
        <f>J102*Group_1_rates!L98</f>
        <v>1.0475243768571232</v>
      </c>
      <c r="K136" s="429">
        <f>K102*Group_1_rates!M98</f>
        <v>1.0534786308432964</v>
      </c>
      <c r="L136" s="429">
        <f>L102*Group_1_rates!N98</f>
        <v>1.0549731338464197</v>
      </c>
      <c r="M136" s="429">
        <f>M102*Group_1_rates!O98</f>
        <v>1.0536524962770131</v>
      </c>
    </row>
    <row r="137" spans="1:13" ht="13.15">
      <c r="B137" s="323" t="str">
        <f t="shared" si="49"/>
        <v>Total</v>
      </c>
      <c r="C137" s="429">
        <f>SUM(C127:C136)</f>
        <v>228.87817672581323</v>
      </c>
      <c r="D137" s="429">
        <f t="shared" ref="D137:M137" si="51">SUM(D127:D136)</f>
        <v>235.2445619539408</v>
      </c>
      <c r="E137" s="429">
        <f t="shared" si="51"/>
        <v>239.43312019117951</v>
      </c>
      <c r="F137" s="429">
        <f t="shared" si="51"/>
        <v>242.14788907541623</v>
      </c>
      <c r="G137" s="429">
        <f t="shared" si="51"/>
        <v>243.03269322341046</v>
      </c>
      <c r="H137" s="429">
        <f t="shared" si="51"/>
        <v>243.63115655999295</v>
      </c>
      <c r="I137" s="429">
        <f t="shared" si="51"/>
        <v>246.01785007076836</v>
      </c>
      <c r="J137" s="429">
        <f t="shared" si="51"/>
        <v>247.87202219369382</v>
      </c>
      <c r="K137" s="429">
        <f t="shared" si="51"/>
        <v>248.93214920944513</v>
      </c>
      <c r="L137" s="429">
        <f t="shared" si="51"/>
        <v>249.6543173882086</v>
      </c>
      <c r="M137" s="429">
        <f t="shared" si="51"/>
        <v>250.09128517448133</v>
      </c>
    </row>
    <row r="138" spans="1:13">
      <c r="A138" s="1080">
        <f>SUM(C138:M138)</f>
        <v>0</v>
      </c>
      <c r="B138" s="1080"/>
      <c r="C138" s="1080">
        <f t="shared" ref="C138:M138" si="52">SUM(C127:C136)-C137</f>
        <v>0</v>
      </c>
      <c r="D138" s="1080">
        <f t="shared" si="52"/>
        <v>0</v>
      </c>
      <c r="E138" s="1080">
        <f t="shared" si="52"/>
        <v>0</v>
      </c>
      <c r="F138" s="1080">
        <f t="shared" si="52"/>
        <v>0</v>
      </c>
      <c r="G138" s="1080">
        <f t="shared" si="52"/>
        <v>0</v>
      </c>
      <c r="H138" s="1080">
        <f t="shared" si="52"/>
        <v>0</v>
      </c>
      <c r="I138" s="1080">
        <f t="shared" si="52"/>
        <v>0</v>
      </c>
      <c r="J138" s="1080">
        <f t="shared" si="52"/>
        <v>0</v>
      </c>
      <c r="K138" s="1080">
        <f t="shared" si="52"/>
        <v>0</v>
      </c>
      <c r="L138" s="1080">
        <f t="shared" si="52"/>
        <v>0</v>
      </c>
      <c r="M138" s="1080">
        <f t="shared" si="52"/>
        <v>0</v>
      </c>
    </row>
    <row r="140" spans="1:13" ht="15">
      <c r="B140" s="325" t="s">
        <v>164</v>
      </c>
      <c r="H140" s="310"/>
    </row>
    <row r="141" spans="1:13">
      <c r="H141" s="310"/>
    </row>
    <row r="142" spans="1:13" ht="13.15">
      <c r="B142" s="326" t="s">
        <v>46</v>
      </c>
      <c r="H142" s="310"/>
    </row>
    <row r="143" spans="1:13">
      <c r="H143" s="310"/>
    </row>
    <row r="144" spans="1:13" ht="13.15">
      <c r="B144" s="323" t="str">
        <f t="shared" ref="B144:B155" si="53">B110</f>
        <v>Age group</v>
      </c>
      <c r="C144" s="323" t="str">
        <f t="shared" ref="C144:M144" si="54">C110</f>
        <v>2019/20</v>
      </c>
      <c r="D144" s="323" t="str">
        <f t="shared" si="54"/>
        <v>2020/21</v>
      </c>
      <c r="E144" s="323" t="str">
        <f t="shared" si="54"/>
        <v>2021/22</v>
      </c>
      <c r="F144" s="323" t="str">
        <f t="shared" si="54"/>
        <v>2022/23</v>
      </c>
      <c r="G144" s="323" t="str">
        <f t="shared" si="54"/>
        <v>2023/24</v>
      </c>
      <c r="H144" s="323" t="str">
        <f t="shared" si="54"/>
        <v>2024/25</v>
      </c>
      <c r="I144" s="323" t="str">
        <f t="shared" si="54"/>
        <v>2025/26</v>
      </c>
      <c r="J144" s="323" t="str">
        <f t="shared" si="54"/>
        <v>2026/27</v>
      </c>
      <c r="K144" s="323" t="str">
        <f t="shared" si="54"/>
        <v>2027/28</v>
      </c>
      <c r="L144" s="323" t="str">
        <f t="shared" si="54"/>
        <v>2028/29</v>
      </c>
      <c r="M144" s="323" t="str">
        <f t="shared" si="54"/>
        <v>2029/30</v>
      </c>
    </row>
    <row r="145" spans="1:13" ht="13.15">
      <c r="B145" s="323" t="str">
        <f t="shared" si="53"/>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3"/>
        <v>25-29</v>
      </c>
      <c r="C146" s="429">
        <f>C78*Calc_SEC_retirement_rates!$G125</f>
        <v>2.5875510102172056E-2</v>
      </c>
      <c r="D146" s="429">
        <f>D78*Calc_SEC_retirement_rates!$G125</f>
        <v>2.9224340093821678E-2</v>
      </c>
      <c r="E146" s="429">
        <f>E78*Calc_SEC_retirement_rates!$G125</f>
        <v>3.2356581371001072E-2</v>
      </c>
      <c r="F146" s="429">
        <f>F78*Calc_SEC_retirement_rates!$G125</f>
        <v>3.4959936177728149E-2</v>
      </c>
      <c r="G146" s="429">
        <f>G78*Calc_SEC_retirement_rates!$G125</f>
        <v>3.6823481406372288E-2</v>
      </c>
      <c r="H146" s="429">
        <f>H78*Calc_SEC_retirement_rates!$G125</f>
        <v>3.8309603634319955E-2</v>
      </c>
      <c r="I146" s="429">
        <f>I78*Calc_SEC_retirement_rates!$G125</f>
        <v>4.0064884238379964E-2</v>
      </c>
      <c r="J146" s="429">
        <f>J78*Calc_SEC_retirement_rates!$G125</f>
        <v>4.1396900875803125E-2</v>
      </c>
      <c r="K146" s="429">
        <f>K78*Calc_SEC_retirement_rates!$G125</f>
        <v>4.2265442412110443E-2</v>
      </c>
      <c r="L146" s="429">
        <f>L78*Calc_SEC_retirement_rates!$G125</f>
        <v>4.2858503499687811E-2</v>
      </c>
      <c r="M146" s="429">
        <f>M78*Calc_SEC_retirement_rates!$G125</f>
        <v>4.3235486412795669E-2</v>
      </c>
    </row>
    <row r="147" spans="1:13" ht="13.15">
      <c r="B147" s="323" t="str">
        <f t="shared" si="53"/>
        <v>30-34</v>
      </c>
      <c r="C147" s="429">
        <f>C79*Calc_SEC_retirement_rates!$G126</f>
        <v>0.1091319220299943</v>
      </c>
      <c r="D147" s="429">
        <f>D79*Calc_SEC_retirement_rates!$G126</f>
        <v>0.10248695756187561</v>
      </c>
      <c r="E147" s="429">
        <f>E79*Calc_SEC_retirement_rates!$G126</f>
        <v>9.8579880652505628E-2</v>
      </c>
      <c r="F147" s="429">
        <f>F79*Calc_SEC_retirement_rates!$G126</f>
        <v>9.6696791453865394E-2</v>
      </c>
      <c r="G147" s="429">
        <f>G79*Calc_SEC_retirement_rates!$G126</f>
        <v>9.5766086997985445E-2</v>
      </c>
      <c r="H147" s="429">
        <f>H79*Calc_SEC_retirement_rates!$G126</f>
        <v>9.5805845032241696E-2</v>
      </c>
      <c r="I147" s="429">
        <f>I79*Calc_SEC_retirement_rates!$G126</f>
        <v>9.7199116407047689E-2</v>
      </c>
      <c r="J147" s="429">
        <f>J79*Calc_SEC_retirement_rates!$G126</f>
        <v>9.8817665768814442E-2</v>
      </c>
      <c r="K147" s="429">
        <f>K79*Calc_SEC_retirement_rates!$G126</f>
        <v>0.10028795544178684</v>
      </c>
      <c r="L147" s="429">
        <f>L79*Calc_SEC_retirement_rates!$G126</f>
        <v>0.10160380773108321</v>
      </c>
      <c r="M147" s="429">
        <f>M79*Calc_SEC_retirement_rates!$G126</f>
        <v>0.10269844499962456</v>
      </c>
    </row>
    <row r="148" spans="1:13" ht="13.15">
      <c r="B148" s="323" t="str">
        <f t="shared" si="53"/>
        <v>35-39</v>
      </c>
      <c r="C148" s="429">
        <f>C80*Calc_SEC_retirement_rates!$G127</f>
        <v>0.16820720848230358</v>
      </c>
      <c r="D148" s="429">
        <f>D80*Calc_SEC_retirement_rates!$G127</f>
        <v>0.15739751965135965</v>
      </c>
      <c r="E148" s="429">
        <f>E80*Calc_SEC_retirement_rates!$G127</f>
        <v>0.147598331225679</v>
      </c>
      <c r="F148" s="429">
        <f>F80*Calc_SEC_retirement_rates!$G127</f>
        <v>0.13942902900865775</v>
      </c>
      <c r="G148" s="429">
        <f>G80*Calc_SEC_retirement_rates!$G127</f>
        <v>0.13246032479387218</v>
      </c>
      <c r="H148" s="429">
        <f>H80*Calc_SEC_retirement_rates!$G127</f>
        <v>0.12726088054283399</v>
      </c>
      <c r="I148" s="429">
        <f>I80*Calc_SEC_retirement_rates!$G127</f>
        <v>0.12419717476327202</v>
      </c>
      <c r="J148" s="429">
        <f>J80*Calc_SEC_retirement_rates!$G127</f>
        <v>0.12227305745173783</v>
      </c>
      <c r="K148" s="429">
        <f>K80*Calc_SEC_retirement_rates!$G127</f>
        <v>0.12109162109831756</v>
      </c>
      <c r="L148" s="429">
        <f>L80*Calc_SEC_retirement_rates!$G127</f>
        <v>0.12051258932605048</v>
      </c>
      <c r="M148" s="429">
        <f>M80*Calc_SEC_retirement_rates!$G127</f>
        <v>0.12032612181090668</v>
      </c>
    </row>
    <row r="149" spans="1:13" ht="13.15">
      <c r="B149" s="323" t="str">
        <f t="shared" si="53"/>
        <v>40-44</v>
      </c>
      <c r="C149" s="429">
        <f>C81*Calc_SEC_retirement_rates!$G128</f>
        <v>0.2438846078914004</v>
      </c>
      <c r="D149" s="429">
        <f>D81*Calc_SEC_retirement_rates!$G128</f>
        <v>0.24613344408099122</v>
      </c>
      <c r="E149" s="429">
        <f>E81*Calc_SEC_retirement_rates!$G128</f>
        <v>0.24361625338296955</v>
      </c>
      <c r="F149" s="429">
        <f>F81*Calc_SEC_retirement_rates!$G128</f>
        <v>0.23839970721071849</v>
      </c>
      <c r="G149" s="429">
        <f>G81*Calc_SEC_retirement_rates!$G128</f>
        <v>0.23100320535929542</v>
      </c>
      <c r="H149" s="429">
        <f>H81*Calc_SEC_retirement_rates!$G128</f>
        <v>0.22352218066544249</v>
      </c>
      <c r="I149" s="429">
        <f>I81*Calc_SEC_retirement_rates!$G128</f>
        <v>0.21742467999109097</v>
      </c>
      <c r="J149" s="429">
        <f>J81*Calc_SEC_retirement_rates!$G128</f>
        <v>0.21203727615751036</v>
      </c>
      <c r="K149" s="429">
        <f>K81*Calc_SEC_retirement_rates!$G128</f>
        <v>0.20734184406473555</v>
      </c>
      <c r="L149" s="429">
        <f>L81*Calc_SEC_retirement_rates!$G128</f>
        <v>0.20351420423296929</v>
      </c>
      <c r="M149" s="429">
        <f>M81*Calc_SEC_retirement_rates!$G128</f>
        <v>0.20049019871181681</v>
      </c>
    </row>
    <row r="150" spans="1:13" ht="13.15">
      <c r="B150" s="323" t="str">
        <f t="shared" si="53"/>
        <v>45-49</v>
      </c>
      <c r="C150" s="429">
        <f>C82*Calc_SEC_retirement_rates!$G129</f>
        <v>0.71862309166324811</v>
      </c>
      <c r="D150" s="429">
        <f>D82*Calc_SEC_retirement_rates!$G129</f>
        <v>0.71302545057789191</v>
      </c>
      <c r="E150" s="429">
        <f>E82*Calc_SEC_retirement_rates!$G129</f>
        <v>0.70796911215612102</v>
      </c>
      <c r="F150" s="429">
        <f>F82*Calc_SEC_retirement_rates!$G129</f>
        <v>0.70180536652882775</v>
      </c>
      <c r="G150" s="429">
        <f>G82*Calc_SEC_retirement_rates!$G129</f>
        <v>0.69098192182249096</v>
      </c>
      <c r="H150" s="429">
        <f>H82*Calc_SEC_retirement_rates!$G129</f>
        <v>0.67887303484055894</v>
      </c>
      <c r="I150" s="429">
        <f>I82*Calc_SEC_retirement_rates!$G129</f>
        <v>0.66837185195254545</v>
      </c>
      <c r="J150" s="429">
        <f>J82*Calc_SEC_retirement_rates!$G129</f>
        <v>0.6571119982169743</v>
      </c>
      <c r="K150" s="429">
        <f>K82*Calc_SEC_retirement_rates!$G129</f>
        <v>0.64522657142399031</v>
      </c>
      <c r="L150" s="429">
        <f>L82*Calc_SEC_retirement_rates!$G129</f>
        <v>0.6336973595123121</v>
      </c>
      <c r="M150" s="429">
        <f>M82*Calc_SEC_retirement_rates!$G129</f>
        <v>0.62290951061875388</v>
      </c>
    </row>
    <row r="151" spans="1:13" ht="13.15">
      <c r="B151" s="323" t="str">
        <f t="shared" si="53"/>
        <v>50-54</v>
      </c>
      <c r="C151" s="429">
        <f>C83*Calc_SEC_retirement_rates!$G130</f>
        <v>12.115042588007338</v>
      </c>
      <c r="D151" s="429">
        <f>D83*Calc_SEC_retirement_rates!$G130</f>
        <v>12.196319951590466</v>
      </c>
      <c r="E151" s="429">
        <f>E83*Calc_SEC_retirement_rates!$G130</f>
        <v>12.184632395433564</v>
      </c>
      <c r="F151" s="429">
        <f>F83*Calc_SEC_retirement_rates!$G130</f>
        <v>12.137224786985902</v>
      </c>
      <c r="G151" s="429">
        <f>G83*Calc_SEC_retirement_rates!$G130</f>
        <v>12.016136553703701</v>
      </c>
      <c r="H151" s="429">
        <f>H83*Calc_SEC_retirement_rates!$G130</f>
        <v>11.889576575511141</v>
      </c>
      <c r="I151" s="429">
        <f>I83*Calc_SEC_retirement_rates!$G130</f>
        <v>11.798814755611563</v>
      </c>
      <c r="J151" s="429">
        <f>J83*Calc_SEC_retirement_rates!$G130</f>
        <v>11.691807906166005</v>
      </c>
      <c r="K151" s="429">
        <f>K83*Calc_SEC_retirement_rates!$G130</f>
        <v>11.561779620720086</v>
      </c>
      <c r="L151" s="429">
        <f>L83*Calc_SEC_retirement_rates!$G130</f>
        <v>11.420167834838121</v>
      </c>
      <c r="M151" s="429">
        <f>M83*Calc_SEC_retirement_rates!$G130</f>
        <v>11.271492108750232</v>
      </c>
    </row>
    <row r="152" spans="1:13" ht="13.15">
      <c r="B152" s="323" t="str">
        <f t="shared" si="53"/>
        <v>55-59</v>
      </c>
      <c r="C152" s="429">
        <f>C84*Calc_SEC_retirement_rates!$G131</f>
        <v>51.182943582671122</v>
      </c>
      <c r="D152" s="429">
        <f>D84*Calc_SEC_retirement_rates!$G131</f>
        <v>47.821193542507324</v>
      </c>
      <c r="E152" s="429">
        <f>E84*Calc_SEC_retirement_rates!$G131</f>
        <v>45.770171552470309</v>
      </c>
      <c r="F152" s="429">
        <f>F84*Calc_SEC_retirement_rates!$G131</f>
        <v>44.475775944378739</v>
      </c>
      <c r="G152" s="429">
        <f>G84*Calc_SEC_retirement_rates!$G131</f>
        <v>43.445301081542006</v>
      </c>
      <c r="H152" s="429">
        <f>H84*Calc_SEC_retirement_rates!$G131</f>
        <v>42.705387419744163</v>
      </c>
      <c r="I152" s="429">
        <f>I84*Calc_SEC_retirement_rates!$G131</f>
        <v>42.321729504297998</v>
      </c>
      <c r="J152" s="429">
        <f>J84*Calc_SEC_retirement_rates!$G131</f>
        <v>41.985559497168367</v>
      </c>
      <c r="K152" s="429">
        <f>K84*Calc_SEC_retirement_rates!$G131</f>
        <v>41.621303451163392</v>
      </c>
      <c r="L152" s="429">
        <f>L84*Calc_SEC_retirement_rates!$G131</f>
        <v>41.243288732807471</v>
      </c>
      <c r="M152" s="429">
        <f>M84*Calc_SEC_retirement_rates!$G131</f>
        <v>40.841524312976816</v>
      </c>
    </row>
    <row r="153" spans="1:13" ht="13.15">
      <c r="B153" s="323" t="str">
        <f t="shared" si="53"/>
        <v>60-64</v>
      </c>
      <c r="C153" s="429">
        <f>C85*Calc_SEC_retirement_rates!$G132</f>
        <v>30.781926909678596</v>
      </c>
      <c r="D153" s="429">
        <f>D85*Calc_SEC_retirement_rates!$G132</f>
        <v>31.403135899734128</v>
      </c>
      <c r="E153" s="429">
        <f>E85*Calc_SEC_retirement_rates!$G132</f>
        <v>30.82247505763452</v>
      </c>
      <c r="F153" s="429">
        <f>F85*Calc_SEC_retirement_rates!$G132</f>
        <v>29.97267732613318</v>
      </c>
      <c r="G153" s="429">
        <f>G85*Calc_SEC_retirement_rates!$G132</f>
        <v>29.104663541008577</v>
      </c>
      <c r="H153" s="429">
        <f>H85*Calc_SEC_retirement_rates!$G132</f>
        <v>28.411307373816474</v>
      </c>
      <c r="I153" s="429">
        <f>I85*Calc_SEC_retirement_rates!$G132</f>
        <v>28.043892364443092</v>
      </c>
      <c r="J153" s="429">
        <f>J85*Calc_SEC_retirement_rates!$G132</f>
        <v>27.756145828514867</v>
      </c>
      <c r="K153" s="429">
        <f>K85*Calc_SEC_retirement_rates!$G132</f>
        <v>27.488941931314592</v>
      </c>
      <c r="L153" s="429">
        <f>L85*Calc_SEC_retirement_rates!$G132</f>
        <v>27.250737332925336</v>
      </c>
      <c r="M153" s="429">
        <f>M85*Calc_SEC_retirement_rates!$G132</f>
        <v>27.022146401791861</v>
      </c>
    </row>
    <row r="154" spans="1:13" ht="13.15">
      <c r="B154" s="323" t="str">
        <f t="shared" si="53"/>
        <v>65 plus</v>
      </c>
      <c r="C154" s="429">
        <f>C86*Calc_SEC_retirement_rates!$G133</f>
        <v>5.7538451289266535</v>
      </c>
      <c r="D154" s="429">
        <f>D86*Calc_SEC_retirement_rates!$G133</f>
        <v>9.5145968738726392</v>
      </c>
      <c r="E154" s="429">
        <f>E86*Calc_SEC_retirement_rates!$G133</f>
        <v>11.801144517524754</v>
      </c>
      <c r="F154" s="429">
        <f>F86*Calc_SEC_retirement_rates!$G133</f>
        <v>13.035756640456519</v>
      </c>
      <c r="G154" s="429">
        <f>G86*Calc_SEC_retirement_rates!$G133</f>
        <v>13.583516475489192</v>
      </c>
      <c r="H154" s="429">
        <f>H86*Calc_SEC_retirement_rates!$G133</f>
        <v>13.775106722585642</v>
      </c>
      <c r="I154" s="429">
        <f>I86*Calc_SEC_retirement_rates!$G133</f>
        <v>13.866203324926886</v>
      </c>
      <c r="J154" s="429">
        <f>J86*Calc_SEC_retirement_rates!$G133</f>
        <v>13.861336611504887</v>
      </c>
      <c r="K154" s="429">
        <f>K86*Calc_SEC_retirement_rates!$G133</f>
        <v>13.796486016294724</v>
      </c>
      <c r="L154" s="429">
        <f>L86*Calc_SEC_retirement_rates!$G133</f>
        <v>13.712107060724826</v>
      </c>
      <c r="M154" s="429">
        <f>M86*Calc_SEC_retirement_rates!$G133</f>
        <v>13.619717753897644</v>
      </c>
    </row>
    <row r="155" spans="1:13" ht="13.15">
      <c r="B155" s="323" t="str">
        <f t="shared" si="53"/>
        <v>Total</v>
      </c>
      <c r="C155" s="429">
        <f>SUM(C145:C154)</f>
        <v>101.09948054945284</v>
      </c>
      <c r="D155" s="429">
        <f t="shared" ref="D155:M155" si="55">SUM(D145:D154)</f>
        <v>102.18351397967049</v>
      </c>
      <c r="E155" s="429">
        <f t="shared" si="55"/>
        <v>101.80854368185143</v>
      </c>
      <c r="F155" s="429">
        <f t="shared" si="55"/>
        <v>100.83272552833415</v>
      </c>
      <c r="G155" s="429">
        <f t="shared" si="55"/>
        <v>99.336652672123492</v>
      </c>
      <c r="H155" s="429">
        <f t="shared" si="55"/>
        <v>97.945149636372818</v>
      </c>
      <c r="I155" s="429">
        <f t="shared" si="55"/>
        <v>97.17789765663187</v>
      </c>
      <c r="J155" s="429">
        <f t="shared" si="55"/>
        <v>96.426486741824959</v>
      </c>
      <c r="K155" s="429">
        <f t="shared" si="55"/>
        <v>95.584724453933731</v>
      </c>
      <c r="L155" s="429">
        <f t="shared" si="55"/>
        <v>94.728487425597848</v>
      </c>
      <c r="M155" s="429">
        <f t="shared" si="55"/>
        <v>93.84454033997045</v>
      </c>
    </row>
    <row r="156" spans="1:13">
      <c r="A156" s="1080">
        <f>SUM(C156:M156)</f>
        <v>0</v>
      </c>
      <c r="B156" s="1080"/>
      <c r="C156" s="1080">
        <f t="shared" ref="C156:M156" si="56">SUM(C145:C154)-C155</f>
        <v>0</v>
      </c>
      <c r="D156" s="1080">
        <f t="shared" si="56"/>
        <v>0</v>
      </c>
      <c r="E156" s="1080">
        <f t="shared" si="56"/>
        <v>0</v>
      </c>
      <c r="F156" s="1080">
        <f t="shared" si="56"/>
        <v>0</v>
      </c>
      <c r="G156" s="1080">
        <f t="shared" si="56"/>
        <v>0</v>
      </c>
      <c r="H156" s="1080">
        <f t="shared" si="56"/>
        <v>0</v>
      </c>
      <c r="I156" s="1080">
        <f t="shared" si="56"/>
        <v>0</v>
      </c>
      <c r="J156" s="1080">
        <f t="shared" si="56"/>
        <v>0</v>
      </c>
      <c r="K156" s="1080">
        <f t="shared" si="56"/>
        <v>0</v>
      </c>
      <c r="L156" s="1080">
        <f t="shared" si="56"/>
        <v>0</v>
      </c>
      <c r="M156" s="1080">
        <f t="shared" si="56"/>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7">B144</f>
        <v>Age group</v>
      </c>
      <c r="C160" s="323" t="str">
        <f t="shared" ref="C160:M160" si="58">C144</f>
        <v>2019/20</v>
      </c>
      <c r="D160" s="323" t="str">
        <f t="shared" si="58"/>
        <v>2020/21</v>
      </c>
      <c r="E160" s="323" t="str">
        <f t="shared" si="58"/>
        <v>2021/22</v>
      </c>
      <c r="F160" s="323" t="str">
        <f t="shared" si="58"/>
        <v>2022/23</v>
      </c>
      <c r="G160" s="323" t="str">
        <f t="shared" si="58"/>
        <v>2023/24</v>
      </c>
      <c r="H160" s="323" t="str">
        <f t="shared" si="58"/>
        <v>2024/25</v>
      </c>
      <c r="I160" s="323" t="str">
        <f t="shared" si="58"/>
        <v>2025/26</v>
      </c>
      <c r="J160" s="323" t="str">
        <f t="shared" si="58"/>
        <v>2026/27</v>
      </c>
      <c r="K160" s="323" t="str">
        <f t="shared" si="58"/>
        <v>2027/28</v>
      </c>
      <c r="L160" s="323" t="str">
        <f t="shared" si="58"/>
        <v>2028/29</v>
      </c>
      <c r="M160" s="323" t="str">
        <f t="shared" si="58"/>
        <v>2029/30</v>
      </c>
    </row>
    <row r="161" spans="1:13" ht="13.15">
      <c r="B161" s="323" t="str">
        <f t="shared" si="57"/>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7"/>
        <v>25-29</v>
      </c>
      <c r="C162" s="429">
        <f>C94*Calc_SEC_retirement_rates!$G141</f>
        <v>5.9559102757230017E-3</v>
      </c>
      <c r="D162" s="429">
        <f>D94*Calc_SEC_retirement_rates!$G141</f>
        <v>6.7899188831552475E-3</v>
      </c>
      <c r="E162" s="429">
        <f>E94*Calc_SEC_retirement_rates!$G141</f>
        <v>7.608627638603877E-3</v>
      </c>
      <c r="F162" s="429">
        <f>F94*Calc_SEC_retirement_rates!$G141</f>
        <v>8.316358831327076E-3</v>
      </c>
      <c r="G162" s="429">
        <f>G94*Calc_SEC_retirement_rates!$G141</f>
        <v>8.8957736472274514E-3</v>
      </c>
      <c r="H162" s="429">
        <f>H94*Calc_SEC_retirement_rates!$G141</f>
        <v>9.3759322553089806E-3</v>
      </c>
      <c r="I162" s="429">
        <f>I94*Calc_SEC_retirement_rates!$G141</f>
        <v>9.902499703540726E-3</v>
      </c>
      <c r="J162" s="429">
        <f>J94*Calc_SEC_retirement_rates!$G141</f>
        <v>1.0317875956266934E-2</v>
      </c>
      <c r="K162" s="429">
        <f>K94*Calc_SEC_retirement_rates!$G141</f>
        <v>1.0611797680089616E-2</v>
      </c>
      <c r="L162" s="429">
        <f>L94*Calc_SEC_retirement_rates!$G141</f>
        <v>1.0826958038301582E-2</v>
      </c>
      <c r="M162" s="429">
        <f>M94*Calc_SEC_retirement_rates!$G141</f>
        <v>1.0977929601273122E-2</v>
      </c>
    </row>
    <row r="163" spans="1:13" ht="13.15">
      <c r="B163" s="323" t="str">
        <f t="shared" si="57"/>
        <v>30-34</v>
      </c>
      <c r="C163" s="429">
        <f>C95*Calc_SEC_retirement_rates!$G142</f>
        <v>3.0672985081460775E-2</v>
      </c>
      <c r="D163" s="429">
        <f>D95*Calc_SEC_retirement_rates!$G142</f>
        <v>2.9036575916032887E-2</v>
      </c>
      <c r="E163" s="429">
        <f>E95*Calc_SEC_retirement_rates!$G142</f>
        <v>2.8222236320234496E-2</v>
      </c>
      <c r="F163" s="429">
        <f>F95*Calc_SEC_retirement_rates!$G142</f>
        <v>2.7965385114932004E-2</v>
      </c>
      <c r="G163" s="429">
        <f>G95*Calc_SEC_retirement_rates!$G142</f>
        <v>2.8069906547795596E-2</v>
      </c>
      <c r="H163" s="429">
        <f>H95*Calc_SEC_retirement_rates!$G142</f>
        <v>2.842622692975625E-2</v>
      </c>
      <c r="I163" s="429">
        <f>I95*Calc_SEC_retirement_rates!$G142</f>
        <v>2.9148945142220137E-2</v>
      </c>
      <c r="J163" s="429">
        <f>J95*Calc_SEC_retirement_rates!$G142</f>
        <v>2.9912335146721869E-2</v>
      </c>
      <c r="K163" s="429">
        <f>K95*Calc_SEC_retirement_rates!$G142</f>
        <v>3.0607494593437107E-2</v>
      </c>
      <c r="L163" s="429">
        <f>L95*Calc_SEC_retirement_rates!$G142</f>
        <v>3.1231446154492918E-2</v>
      </c>
      <c r="M163" s="429">
        <f>M95*Calc_SEC_retirement_rates!$G142</f>
        <v>3.1764024644838816E-2</v>
      </c>
    </row>
    <row r="164" spans="1:13" ht="13.15">
      <c r="B164" s="323" t="str">
        <f t="shared" si="57"/>
        <v>35-39</v>
      </c>
      <c r="C164" s="429">
        <f>C96*Calc_SEC_retirement_rates!$G143</f>
        <v>0.13949554788417182</v>
      </c>
      <c r="D164" s="429">
        <f>D96*Calc_SEC_retirement_rates!$G143</f>
        <v>0.1307074246820063</v>
      </c>
      <c r="E164" s="429">
        <f>E96*Calc_SEC_retirement_rates!$G143</f>
        <v>0.1231764947202304</v>
      </c>
      <c r="F164" s="429">
        <f>F96*Calc_SEC_retirement_rates!$G143</f>
        <v>0.11704966662237538</v>
      </c>
      <c r="G164" s="429">
        <f>G96*Calc_SEC_retirement_rates!$G143</f>
        <v>0.11233710914820856</v>
      </c>
      <c r="H164" s="429">
        <f>H96*Calc_SEC_retirement_rates!$G143</f>
        <v>0.10902561388990799</v>
      </c>
      <c r="I164" s="429">
        <f>I96*Calc_SEC_retirement_rates!$G143</f>
        <v>0.10745688674168954</v>
      </c>
      <c r="J164" s="429">
        <f>J96*Calc_SEC_retirement_rates!$G143</f>
        <v>0.10678058726323435</v>
      </c>
      <c r="K164" s="429">
        <f>K96*Calc_SEC_retirement_rates!$G143</f>
        <v>0.10666364657738843</v>
      </c>
      <c r="L164" s="429">
        <f>L96*Calc_SEC_retirement_rates!$G143</f>
        <v>0.10699236181939502</v>
      </c>
      <c r="M164" s="429">
        <f>M96*Calc_SEC_retirement_rates!$G143</f>
        <v>0.1075890622998647</v>
      </c>
    </row>
    <row r="165" spans="1:13" ht="13.15">
      <c r="B165" s="323" t="str">
        <f t="shared" si="57"/>
        <v>40-44</v>
      </c>
      <c r="C165" s="429">
        <f>C97*Calc_SEC_retirement_rates!$G144</f>
        <v>0.30038744962330977</v>
      </c>
      <c r="D165" s="429">
        <f>D97*Calc_SEC_retirement_rates!$G144</f>
        <v>0.29406572496439881</v>
      </c>
      <c r="E165" s="429">
        <f>E97*Calc_SEC_retirement_rates!$G144</f>
        <v>0.28558291695620802</v>
      </c>
      <c r="F165" s="429">
        <f>F97*Calc_SEC_retirement_rates!$G144</f>
        <v>0.27599328872554024</v>
      </c>
      <c r="G165" s="429">
        <f>G97*Calc_SEC_retirement_rates!$G144</f>
        <v>0.26625521828919979</v>
      </c>
      <c r="H165" s="429">
        <f>H97*Calc_SEC_retirement_rates!$G144</f>
        <v>0.25728194018852302</v>
      </c>
      <c r="I165" s="429">
        <f>I97*Calc_SEC_retirement_rates!$G144</f>
        <v>0.2504870097137849</v>
      </c>
      <c r="J165" s="429">
        <f>J97*Calc_SEC_retirement_rates!$G144</f>
        <v>0.24488283231368446</v>
      </c>
      <c r="K165" s="429">
        <f>K97*Calc_SEC_retirement_rates!$G144</f>
        <v>0.24030738083374636</v>
      </c>
      <c r="L165" s="429">
        <f>L97*Calc_SEC_retirement_rates!$G144</f>
        <v>0.23686850877829327</v>
      </c>
      <c r="M165" s="429">
        <f>M97*Calc_SEC_retirement_rates!$G144</f>
        <v>0.2344250332600786</v>
      </c>
    </row>
    <row r="166" spans="1:13" ht="13.15">
      <c r="B166" s="323" t="str">
        <f t="shared" si="57"/>
        <v>45-49</v>
      </c>
      <c r="C166" s="429">
        <f>C98*Calc_SEC_retirement_rates!$G145</f>
        <v>0.58417454624730925</v>
      </c>
      <c r="D166" s="429">
        <f>D98*Calc_SEC_retirement_rates!$G145</f>
        <v>0.59013720642403045</v>
      </c>
      <c r="E166" s="429">
        <f>E98*Calc_SEC_retirement_rates!$G145</f>
        <v>0.59118683525055238</v>
      </c>
      <c r="F166" s="429">
        <f>F98*Calc_SEC_retirement_rates!$G145</f>
        <v>0.58760679070935329</v>
      </c>
      <c r="G166" s="429">
        <f>G98*Calc_SEC_retirement_rates!$G145</f>
        <v>0.58034830997367981</v>
      </c>
      <c r="H166" s="429">
        <f>H98*Calc_SEC_retirement_rates!$G145</f>
        <v>0.57097755531498173</v>
      </c>
      <c r="I166" s="429">
        <f>I98*Calc_SEC_retirement_rates!$G145</f>
        <v>0.56258923109147219</v>
      </c>
      <c r="J166" s="429">
        <f>J98*Calc_SEC_retirement_rates!$G145</f>
        <v>0.55354034905034089</v>
      </c>
      <c r="K166" s="429">
        <f>K98*Calc_SEC_retirement_rates!$G145</f>
        <v>0.54410486105385458</v>
      </c>
      <c r="L166" s="429">
        <f>L98*Calc_SEC_retirement_rates!$G145</f>
        <v>0.53516674884467552</v>
      </c>
      <c r="M166" s="429">
        <f>M98*Calc_SEC_retirement_rates!$G145</f>
        <v>0.52705148847317429</v>
      </c>
    </row>
    <row r="167" spans="1:13" ht="13.15">
      <c r="B167" s="323" t="str">
        <f t="shared" si="57"/>
        <v>50-54</v>
      </c>
      <c r="C167" s="429">
        <f>C99*Calc_SEC_retirement_rates!$G146</f>
        <v>7.5042872505629408</v>
      </c>
      <c r="D167" s="429">
        <f>D99*Calc_SEC_retirement_rates!$G146</f>
        <v>7.4166335925620803</v>
      </c>
      <c r="E167" s="429">
        <f>E99*Calc_SEC_retirement_rates!$G146</f>
        <v>7.3652663988802418</v>
      </c>
      <c r="F167" s="429">
        <f>F99*Calc_SEC_retirement_rates!$G146</f>
        <v>7.3237304135467145</v>
      </c>
      <c r="G167" s="429">
        <f>G99*Calc_SEC_retirement_rates!$G146</f>
        <v>7.2775502478194944</v>
      </c>
      <c r="H167" s="429">
        <f>H99*Calc_SEC_retirement_rates!$G146</f>
        <v>7.2250924600211617</v>
      </c>
      <c r="I167" s="429">
        <f>I99*Calc_SEC_retirement_rates!$G146</f>
        <v>7.1885665495209867</v>
      </c>
      <c r="J167" s="429">
        <f>J99*Calc_SEC_retirement_rates!$G146</f>
        <v>7.1380570724829377</v>
      </c>
      <c r="K167" s="429">
        <f>K99*Calc_SEC_retirement_rates!$G146</f>
        <v>7.0707134994182477</v>
      </c>
      <c r="L167" s="429">
        <f>L99*Calc_SEC_retirement_rates!$G146</f>
        <v>6.9944873085388837</v>
      </c>
      <c r="M167" s="429">
        <f>M99*Calc_SEC_retirement_rates!$G146</f>
        <v>6.9131420778087795</v>
      </c>
    </row>
    <row r="168" spans="1:13" ht="13.15">
      <c r="B168" s="323" t="str">
        <f t="shared" si="57"/>
        <v>55-59</v>
      </c>
      <c r="C168" s="429">
        <f>C100*Calc_SEC_retirement_rates!$G147</f>
        <v>32.231870361006244</v>
      </c>
      <c r="D168" s="429">
        <f>D100*Calc_SEC_retirement_rates!$G147</f>
        <v>30.473271987163695</v>
      </c>
      <c r="E168" s="429">
        <f>E100*Calc_SEC_retirement_rates!$G147</f>
        <v>29.275451181411437</v>
      </c>
      <c r="F168" s="429">
        <f>F100*Calc_SEC_retirement_rates!$G147</f>
        <v>28.453319585546119</v>
      </c>
      <c r="G168" s="429">
        <f>G100*Calc_SEC_retirement_rates!$G147</f>
        <v>27.878366102085256</v>
      </c>
      <c r="H168" s="429">
        <f>H100*Calc_SEC_retirement_rates!$G147</f>
        <v>27.477971090849724</v>
      </c>
      <c r="I168" s="429">
        <f>I100*Calc_SEC_retirement_rates!$G147</f>
        <v>27.289728251279502</v>
      </c>
      <c r="J168" s="429">
        <f>J100*Calc_SEC_retirement_rates!$G147</f>
        <v>27.12880095315926</v>
      </c>
      <c r="K168" s="429">
        <f>K100*Calc_SEC_retirement_rates!$G147</f>
        <v>26.945892247221078</v>
      </c>
      <c r="L168" s="429">
        <f>L100*Calc_SEC_retirement_rates!$G147</f>
        <v>26.747114755633053</v>
      </c>
      <c r="M168" s="429">
        <f>M100*Calc_SEC_retirement_rates!$G147</f>
        <v>26.526851862434132</v>
      </c>
    </row>
    <row r="169" spans="1:13" ht="13.15">
      <c r="B169" s="323" t="str">
        <f t="shared" si="57"/>
        <v>60-64</v>
      </c>
      <c r="C169" s="429">
        <f>C101*Calc_SEC_retirement_rates!$G148</f>
        <v>19.385173125042506</v>
      </c>
      <c r="D169" s="429">
        <f>D101*Calc_SEC_retirement_rates!$G148</f>
        <v>20.894652964317952</v>
      </c>
      <c r="E169" s="429">
        <f>E101*Calc_SEC_retirement_rates!$G148</f>
        <v>21.212957751893864</v>
      </c>
      <c r="F169" s="429">
        <f>F101*Calc_SEC_retirement_rates!$G148</f>
        <v>21.033874270827813</v>
      </c>
      <c r="G169" s="429">
        <f>G101*Calc_SEC_retirement_rates!$G148</f>
        <v>20.69634112381188</v>
      </c>
      <c r="H169" s="429">
        <f>H101*Calc_SEC_retirement_rates!$G148</f>
        <v>20.36413998365725</v>
      </c>
      <c r="I169" s="429">
        <f>I101*Calc_SEC_retirement_rates!$G148</f>
        <v>20.186744701199448</v>
      </c>
      <c r="J169" s="429">
        <f>J101*Calc_SEC_retirement_rates!$G148</f>
        <v>20.038118082440029</v>
      </c>
      <c r="K169" s="429">
        <f>K101*Calc_SEC_retirement_rates!$G148</f>
        <v>19.891864309656189</v>
      </c>
      <c r="L169" s="429">
        <f>L101*Calc_SEC_retirement_rates!$G148</f>
        <v>19.756977890013179</v>
      </c>
      <c r="M169" s="429">
        <f>M101*Calc_SEC_retirement_rates!$G148</f>
        <v>19.622622091247319</v>
      </c>
    </row>
    <row r="170" spans="1:13" ht="13.15">
      <c r="B170" s="323" t="str">
        <f t="shared" si="57"/>
        <v>65 plus</v>
      </c>
      <c r="C170" s="429">
        <f>C102*Calc_SEC_retirement_rates!$G149</f>
        <v>4.1827777136404718</v>
      </c>
      <c r="D170" s="429">
        <f>D102*Calc_SEC_retirement_rates!$G149</f>
        <v>6.1553496283436591</v>
      </c>
      <c r="E170" s="429">
        <f>E102*Calc_SEC_retirement_rates!$G149</f>
        <v>7.6499233537325306</v>
      </c>
      <c r="F170" s="429">
        <f>F102*Calc_SEC_retirement_rates!$G149</f>
        <v>8.6621816622373551</v>
      </c>
      <c r="G170" s="429">
        <f>G102*Calc_SEC_retirement_rates!$G149</f>
        <v>9.2927452135465849</v>
      </c>
      <c r="H170" s="429">
        <f>H102*Calc_SEC_retirement_rates!$G149</f>
        <v>9.6612133163182854</v>
      </c>
      <c r="I170" s="429">
        <f>I102*Calc_SEC_retirement_rates!$G149</f>
        <v>9.9035050374253153</v>
      </c>
      <c r="J170" s="429">
        <f>J102*Calc_SEC_retirement_rates!$G149</f>
        <v>10.03675026989815</v>
      </c>
      <c r="K170" s="429">
        <f>K102*Calc_SEC_retirement_rates!$G149</f>
        <v>10.09380036020924</v>
      </c>
      <c r="L170" s="429">
        <f>L102*Calc_SEC_retirement_rates!$G149</f>
        <v>10.108119791576522</v>
      </c>
      <c r="M170" s="429">
        <f>M102*Calc_SEC_retirement_rates!$G149</f>
        <v>10.095466234509956</v>
      </c>
    </row>
    <row r="171" spans="1:13" ht="13.15">
      <c r="B171" s="323" t="str">
        <f t="shared" si="57"/>
        <v>Total</v>
      </c>
      <c r="C171" s="429">
        <f>SUM(C161:C170)</f>
        <v>64.364794889364134</v>
      </c>
      <c r="D171" s="429">
        <f t="shared" ref="D171:M171" si="59">SUM(D161:D170)</f>
        <v>65.990645023257017</v>
      </c>
      <c r="E171" s="429">
        <f t="shared" si="59"/>
        <v>66.53937579680391</v>
      </c>
      <c r="F171" s="429">
        <f t="shared" si="59"/>
        <v>66.490037422161535</v>
      </c>
      <c r="G171" s="429">
        <f t="shared" si="59"/>
        <v>66.140909004869329</v>
      </c>
      <c r="H171" s="429">
        <f t="shared" si="59"/>
        <v>65.703504119424892</v>
      </c>
      <c r="I171" s="429">
        <f t="shared" si="59"/>
        <v>65.528129111817961</v>
      </c>
      <c r="J171" s="429">
        <f t="shared" si="59"/>
        <v>65.287160357710633</v>
      </c>
      <c r="K171" s="429">
        <f t="shared" si="59"/>
        <v>64.934565597243278</v>
      </c>
      <c r="L171" s="429">
        <f t="shared" si="59"/>
        <v>64.5277857693968</v>
      </c>
      <c r="M171" s="429">
        <f t="shared" si="59"/>
        <v>64.069889804279413</v>
      </c>
    </row>
    <row r="172" spans="1:13">
      <c r="A172" s="1080">
        <f>SUM(C172:M172)</f>
        <v>0</v>
      </c>
      <c r="B172" s="1080"/>
      <c r="C172" s="1080">
        <f t="shared" ref="C172:M172" si="60">SUM(C161:C170)-C171</f>
        <v>0</v>
      </c>
      <c r="D172" s="1080">
        <f t="shared" si="60"/>
        <v>0</v>
      </c>
      <c r="E172" s="1080">
        <f t="shared" si="60"/>
        <v>0</v>
      </c>
      <c r="F172" s="1080">
        <f t="shared" si="60"/>
        <v>0</v>
      </c>
      <c r="G172" s="1080">
        <f t="shared" si="60"/>
        <v>0</v>
      </c>
      <c r="H172" s="1080">
        <f t="shared" si="60"/>
        <v>0</v>
      </c>
      <c r="I172" s="1080">
        <f t="shared" si="60"/>
        <v>0</v>
      </c>
      <c r="J172" s="1080">
        <f t="shared" si="60"/>
        <v>0</v>
      </c>
      <c r="K172" s="1080">
        <f t="shared" si="60"/>
        <v>0</v>
      </c>
      <c r="L172" s="1080">
        <f t="shared" si="60"/>
        <v>0</v>
      </c>
      <c r="M172" s="1080">
        <f t="shared" si="60"/>
        <v>0</v>
      </c>
    </row>
    <row r="174" spans="1:13" ht="15">
      <c r="B174" s="325" t="s">
        <v>505</v>
      </c>
      <c r="H174" s="310"/>
    </row>
    <row r="175" spans="1:13">
      <c r="H175" s="310"/>
    </row>
    <row r="176" spans="1:13" ht="13.15">
      <c r="B176" s="326" t="s">
        <v>46</v>
      </c>
      <c r="H176" s="310"/>
    </row>
    <row r="177" spans="1:13">
      <c r="H177" s="310"/>
    </row>
    <row r="178" spans="1:13" ht="13.15">
      <c r="B178" s="323" t="str">
        <f t="shared" ref="B178:B189" si="61">B144</f>
        <v>Age group</v>
      </c>
      <c r="C178" s="323" t="str">
        <f t="shared" ref="C178:M178" si="62">C144</f>
        <v>2019/20</v>
      </c>
      <c r="D178" s="323" t="str">
        <f t="shared" si="62"/>
        <v>2020/21</v>
      </c>
      <c r="E178" s="323" t="str">
        <f t="shared" si="62"/>
        <v>2021/22</v>
      </c>
      <c r="F178" s="323" t="str">
        <f t="shared" si="62"/>
        <v>2022/23</v>
      </c>
      <c r="G178" s="323" t="str">
        <f t="shared" si="62"/>
        <v>2023/24</v>
      </c>
      <c r="H178" s="323" t="str">
        <f t="shared" si="62"/>
        <v>2024/25</v>
      </c>
      <c r="I178" s="323" t="str">
        <f t="shared" si="62"/>
        <v>2025/26</v>
      </c>
      <c r="J178" s="323" t="str">
        <f t="shared" si="62"/>
        <v>2026/27</v>
      </c>
      <c r="K178" s="323" t="str">
        <f t="shared" si="62"/>
        <v>2027/28</v>
      </c>
      <c r="L178" s="323" t="str">
        <f t="shared" si="62"/>
        <v>2028/29</v>
      </c>
      <c r="M178" s="323" t="str">
        <f t="shared" si="62"/>
        <v>2029/30</v>
      </c>
    </row>
    <row r="179" spans="1:13" ht="13.15">
      <c r="B179" s="323" t="str">
        <f t="shared" si="61"/>
        <v>20-24</v>
      </c>
      <c r="C179" s="429">
        <f>C77*Calc_SEC_death_rates!$G124</f>
        <v>1.9886900920858531E-2</v>
      </c>
      <c r="D179" s="429">
        <f>D77*Calc_SEC_death_rates!$G124</f>
        <v>4.1920391694551813E-2</v>
      </c>
      <c r="E179" s="429">
        <f>E77*Calc_SEC_death_rates!$G124</f>
        <v>5.5773285887266946E-2</v>
      </c>
      <c r="F179" s="429">
        <f>F77*Calc_SEC_death_rates!$G124</f>
        <v>6.4181722896586552E-2</v>
      </c>
      <c r="G179" s="429">
        <f>G77*Calc_SEC_death_rates!$G124</f>
        <v>6.8803527902063386E-2</v>
      </c>
      <c r="H179" s="429">
        <f>H77*Calc_SEC_death_rates!$G124</f>
        <v>7.1748866737590608E-2</v>
      </c>
      <c r="I179" s="429">
        <f>I77*Calc_SEC_death_rates!$G124</f>
        <v>7.5315502846360946E-2</v>
      </c>
      <c r="J179" s="429">
        <f>J77*Calc_SEC_death_rates!$G124</f>
        <v>7.7499544348068675E-2</v>
      </c>
      <c r="K179" s="429">
        <f>K77*Calc_SEC_death_rates!$G124</f>
        <v>7.8492825936873026E-2</v>
      </c>
      <c r="L179" s="429">
        <f>L77*Calc_SEC_death_rates!$G124</f>
        <v>7.8995862621659099E-2</v>
      </c>
      <c r="M179" s="429">
        <f>M77*Calc_SEC_death_rates!$G124</f>
        <v>7.9171874404724354E-2</v>
      </c>
    </row>
    <row r="180" spans="1:13" ht="13.15">
      <c r="B180" s="323" t="str">
        <f t="shared" si="61"/>
        <v>25-29</v>
      </c>
      <c r="C180" s="429">
        <f>C78*Calc_SEC_death_rates!$G125</f>
        <v>5.4181613351233414E-2</v>
      </c>
      <c r="D180" s="429">
        <f>D78*Calc_SEC_death_rates!$G125</f>
        <v>6.1193842716765541E-2</v>
      </c>
      <c r="E180" s="429">
        <f>E78*Calc_SEC_death_rates!$G125</f>
        <v>6.7752549584100361E-2</v>
      </c>
      <c r="F180" s="429">
        <f>F78*Calc_SEC_death_rates!$G125</f>
        <v>7.3203803027885456E-2</v>
      </c>
      <c r="G180" s="429">
        <f>G78*Calc_SEC_death_rates!$G125</f>
        <v>7.7105943957368306E-2</v>
      </c>
      <c r="H180" s="429">
        <f>H78*Calc_SEC_death_rates!$G125</f>
        <v>8.0217785989830315E-2</v>
      </c>
      <c r="I180" s="429">
        <f>I78*Calc_SEC_death_rates!$G125</f>
        <v>8.3893227928426739E-2</v>
      </c>
      <c r="J180" s="429">
        <f>J78*Calc_SEC_death_rates!$G125</f>
        <v>8.6682383007545882E-2</v>
      </c>
      <c r="K180" s="429">
        <f>K78*Calc_SEC_death_rates!$G125</f>
        <v>8.8501051760891111E-2</v>
      </c>
      <c r="L180" s="429">
        <f>L78*Calc_SEC_death_rates!$G125</f>
        <v>8.9742882604569113E-2</v>
      </c>
      <c r="M180" s="429">
        <f>M78*Calc_SEC_death_rates!$G125</f>
        <v>9.0532259987174499E-2</v>
      </c>
    </row>
    <row r="181" spans="1:13" ht="13.15">
      <c r="B181" s="323" t="str">
        <f t="shared" si="61"/>
        <v>30-34</v>
      </c>
      <c r="C181" s="429">
        <f>C79*Calc_SEC_death_rates!$G126</f>
        <v>0.22565189098105659</v>
      </c>
      <c r="D181" s="429">
        <f>D79*Calc_SEC_death_rates!$G126</f>
        <v>0.21191210916615555</v>
      </c>
      <c r="E181" s="429">
        <f>E79*Calc_SEC_death_rates!$G126</f>
        <v>0.20383345283528434</v>
      </c>
      <c r="F181" s="429">
        <f>F79*Calc_SEC_death_rates!$G126</f>
        <v>0.19993979247766336</v>
      </c>
      <c r="G181" s="429">
        <f>G79*Calc_SEC_death_rates!$G126</f>
        <v>0.19801537644514736</v>
      </c>
      <c r="H181" s="429">
        <f>H79*Calc_SEC_death_rates!$G126</f>
        <v>0.1980975840654727</v>
      </c>
      <c r="I181" s="429">
        <f>I79*Calc_SEC_death_rates!$G126</f>
        <v>0.20097844893549979</v>
      </c>
      <c r="J181" s="429">
        <f>J79*Calc_SEC_death_rates!$G126</f>
        <v>0.204325120718926</v>
      </c>
      <c r="K181" s="429">
        <f>K79*Calc_SEC_death_rates!$G126</f>
        <v>0.20736523619407501</v>
      </c>
      <c r="L181" s="429">
        <f>L79*Calc_SEC_death_rates!$G126</f>
        <v>0.21008602175166713</v>
      </c>
      <c r="M181" s="429">
        <f>M79*Calc_SEC_death_rates!$G126</f>
        <v>0.21234940138422601</v>
      </c>
    </row>
    <row r="182" spans="1:13" ht="13.15">
      <c r="B182" s="323" t="str">
        <f t="shared" si="61"/>
        <v>35-39</v>
      </c>
      <c r="C182" s="429">
        <f>C80*Calc_SEC_death_rates!$G127</f>
        <v>0.30189407332549656</v>
      </c>
      <c r="D182" s="429">
        <f>D80*Calc_SEC_death_rates!$G127</f>
        <v>0.2824931152928441</v>
      </c>
      <c r="E182" s="429">
        <f>E80*Calc_SEC_death_rates!$G127</f>
        <v>0.26490577800923409</v>
      </c>
      <c r="F182" s="429">
        <f>F80*Calc_SEC_death_rates!$G127</f>
        <v>0.2502437195589684</v>
      </c>
      <c r="G182" s="429">
        <f>G80*Calc_SEC_death_rates!$G127</f>
        <v>0.23773646425056405</v>
      </c>
      <c r="H182" s="429">
        <f>H80*Calc_SEC_death_rates!$G127</f>
        <v>0.22840463229081842</v>
      </c>
      <c r="I182" s="429">
        <f>I80*Calc_SEC_death_rates!$G127</f>
        <v>0.22290597010143828</v>
      </c>
      <c r="J182" s="429">
        <f>J80*Calc_SEC_death_rates!$G127</f>
        <v>0.21945261267415372</v>
      </c>
      <c r="K182" s="429">
        <f>K80*Calc_SEC_death_rates!$G127</f>
        <v>0.21733220037834902</v>
      </c>
      <c r="L182" s="429">
        <f>L80*Calc_SEC_death_rates!$G127</f>
        <v>0.21629296869564155</v>
      </c>
      <c r="M182" s="429">
        <f>M80*Calc_SEC_death_rates!$G127</f>
        <v>0.21595830148252049</v>
      </c>
    </row>
    <row r="183" spans="1:13" ht="13.15">
      <c r="B183" s="323" t="str">
        <f t="shared" si="61"/>
        <v>40-44</v>
      </c>
      <c r="C183" s="429">
        <f>C81*Calc_SEC_death_rates!$G128</f>
        <v>0.32886200582601099</v>
      </c>
      <c r="D183" s="429">
        <f>D81*Calc_SEC_death_rates!$G128</f>
        <v>0.33189441031630285</v>
      </c>
      <c r="E183" s="429">
        <f>E81*Calc_SEC_death_rates!$G128</f>
        <v>0.32850014780357145</v>
      </c>
      <c r="F183" s="429">
        <f>F81*Calc_SEC_death_rates!$G128</f>
        <v>0.32146598581802133</v>
      </c>
      <c r="G183" s="429">
        <f>G81*Calc_SEC_death_rates!$G128</f>
        <v>0.31149230008202794</v>
      </c>
      <c r="H183" s="429">
        <f>H81*Calc_SEC_death_rates!$G128</f>
        <v>0.30140464097256131</v>
      </c>
      <c r="I183" s="429">
        <f>I81*Calc_SEC_death_rates!$G128</f>
        <v>0.29318257103698908</v>
      </c>
      <c r="J183" s="429">
        <f>J81*Calc_SEC_death_rates!$G128</f>
        <v>0.28591801897597924</v>
      </c>
      <c r="K183" s="429">
        <f>K81*Calc_SEC_death_rates!$G128</f>
        <v>0.2795865443101514</v>
      </c>
      <c r="L183" s="429">
        <f>L81*Calc_SEC_death_rates!$G128</f>
        <v>0.27442522919667484</v>
      </c>
      <c r="M183" s="429">
        <f>M81*Calc_SEC_death_rates!$G128</f>
        <v>0.27034756095055917</v>
      </c>
    </row>
    <row r="184" spans="1:13" ht="13.15">
      <c r="B184" s="323" t="str">
        <f t="shared" si="61"/>
        <v>45-49</v>
      </c>
      <c r="C184" s="429">
        <f>C82*Calc_SEC_death_rates!$G129</f>
        <v>0.47814268446233987</v>
      </c>
      <c r="D184" s="429">
        <f>D82*Calc_SEC_death_rates!$G129</f>
        <v>0.47441824091709528</v>
      </c>
      <c r="E184" s="429">
        <f>E82*Calc_SEC_death_rates!$G129</f>
        <v>0.47105395822901747</v>
      </c>
      <c r="F184" s="429">
        <f>F82*Calc_SEC_death_rates!$G129</f>
        <v>0.46695285166179618</v>
      </c>
      <c r="G184" s="429">
        <f>G82*Calc_SEC_death_rates!$G129</f>
        <v>0.45975137015215012</v>
      </c>
      <c r="H184" s="429">
        <f>H82*Calc_SEC_death_rates!$G129</f>
        <v>0.45169460744224105</v>
      </c>
      <c r="I184" s="429">
        <f>I82*Calc_SEC_death_rates!$G129</f>
        <v>0.44470754588750649</v>
      </c>
      <c r="J184" s="429">
        <f>J82*Calc_SEC_death_rates!$G129</f>
        <v>0.43721569549439082</v>
      </c>
      <c r="K184" s="429">
        <f>K82*Calc_SEC_death_rates!$G129</f>
        <v>0.42930761413894081</v>
      </c>
      <c r="L184" s="429">
        <f>L82*Calc_SEC_death_rates!$G129</f>
        <v>0.42163654373063247</v>
      </c>
      <c r="M184" s="429">
        <f>M82*Calc_SEC_death_rates!$G129</f>
        <v>0.41445874623236179</v>
      </c>
    </row>
    <row r="185" spans="1:13" ht="13.15">
      <c r="B185" s="323" t="str">
        <f t="shared" si="61"/>
        <v>50-54</v>
      </c>
      <c r="C185" s="429">
        <f>C83*Calc_SEC_death_rates!$G130</f>
        <v>0.37064526504011402</v>
      </c>
      <c r="D185" s="429">
        <f>D83*Calc_SEC_death_rates!$G130</f>
        <v>0.37313184895000889</v>
      </c>
      <c r="E185" s="429">
        <f>E83*Calc_SEC_death_rates!$G130</f>
        <v>0.37277428212199504</v>
      </c>
      <c r="F185" s="429">
        <f>F83*Calc_SEC_death_rates!$G130</f>
        <v>0.37132390293675016</v>
      </c>
      <c r="G185" s="429">
        <f>G83*Calc_SEC_death_rates!$G130</f>
        <v>0.36761935299463538</v>
      </c>
      <c r="H185" s="429">
        <f>H83*Calc_SEC_death_rates!$G130</f>
        <v>0.36374740154915819</v>
      </c>
      <c r="I185" s="429">
        <f>I83*Calc_SEC_death_rates!$G130</f>
        <v>0.36097065202080719</v>
      </c>
      <c r="J185" s="429">
        <f>J83*Calc_SEC_death_rates!$G130</f>
        <v>0.35769690520681596</v>
      </c>
      <c r="K185" s="429">
        <f>K83*Calc_SEC_death_rates!$G130</f>
        <v>0.35371884504138812</v>
      </c>
      <c r="L185" s="429">
        <f>L83*Calc_SEC_death_rates!$G130</f>
        <v>0.34938640150850425</v>
      </c>
      <c r="M185" s="429">
        <f>M83*Calc_SEC_death_rates!$G130</f>
        <v>0.34483784515795329</v>
      </c>
    </row>
    <row r="186" spans="1:13" ht="13.15">
      <c r="B186" s="323" t="str">
        <f t="shared" si="61"/>
        <v>55-59</v>
      </c>
      <c r="C186" s="429">
        <f>C84*Calc_SEC_death_rates!$G131</f>
        <v>0.25196196368131363</v>
      </c>
      <c r="D186" s="429">
        <f>D84*Calc_SEC_death_rates!$G131</f>
        <v>0.23541283457236994</v>
      </c>
      <c r="E186" s="429">
        <f>E84*Calc_SEC_death_rates!$G131</f>
        <v>0.22531612086287853</v>
      </c>
      <c r="F186" s="429">
        <f>F84*Calc_SEC_death_rates!$G131</f>
        <v>0.2189441063524501</v>
      </c>
      <c r="G186" s="429">
        <f>G84*Calc_SEC_death_rates!$G131</f>
        <v>0.21387131350799005</v>
      </c>
      <c r="H186" s="429">
        <f>H84*Calc_SEC_death_rates!$G131</f>
        <v>0.21022888722041064</v>
      </c>
      <c r="I186" s="429">
        <f>I84*Calc_SEC_death_rates!$G131</f>
        <v>0.20834022676067063</v>
      </c>
      <c r="J186" s="429">
        <f>J84*Calc_SEC_death_rates!$G131</f>
        <v>0.20668533844831063</v>
      </c>
      <c r="K186" s="429">
        <f>K84*Calc_SEC_death_rates!$G131</f>
        <v>0.20489218896901265</v>
      </c>
      <c r="L186" s="429">
        <f>L84*Calc_SEC_death_rates!$G131</f>
        <v>0.20303130868213437</v>
      </c>
      <c r="M186" s="429">
        <f>M84*Calc_SEC_death_rates!$G131</f>
        <v>0.20105351402883723</v>
      </c>
    </row>
    <row r="187" spans="1:13" ht="13.15">
      <c r="B187" s="323" t="str">
        <f t="shared" si="61"/>
        <v>60-64</v>
      </c>
      <c r="C187" s="429">
        <f>C85*Calc_SEC_death_rates!$G132</f>
        <v>5.784654738344195E-2</v>
      </c>
      <c r="D187" s="429">
        <f>D85*Calc_SEC_death_rates!$G132</f>
        <v>5.9013946532420133E-2</v>
      </c>
      <c r="E187" s="429">
        <f>E85*Calc_SEC_death_rates!$G132</f>
        <v>5.7922746978383663E-2</v>
      </c>
      <c r="F187" s="429">
        <f>F85*Calc_SEC_death_rates!$G132</f>
        <v>5.632577532401406E-2</v>
      </c>
      <c r="G187" s="429">
        <f>G85*Calc_SEC_death_rates!$G132</f>
        <v>5.4694571380933317E-2</v>
      </c>
      <c r="H187" s="429">
        <f>H85*Calc_SEC_death_rates!$G132</f>
        <v>5.3391590560506873E-2</v>
      </c>
      <c r="I187" s="429">
        <f>I85*Calc_SEC_death_rates!$G132</f>
        <v>5.2701130544424435E-2</v>
      </c>
      <c r="J187" s="429">
        <f>J85*Calc_SEC_death_rates!$G132</f>
        <v>5.2160386500887647E-2</v>
      </c>
      <c r="K187" s="429">
        <f>K85*Calc_SEC_death_rates!$G132</f>
        <v>5.1658246951736292E-2</v>
      </c>
      <c r="L187" s="429">
        <f>L85*Calc_SEC_death_rates!$G132</f>
        <v>5.1210603968627741E-2</v>
      </c>
      <c r="M187" s="429">
        <f>M85*Calc_SEC_death_rates!$G132</f>
        <v>5.0781027348293428E-2</v>
      </c>
    </row>
    <row r="188" spans="1:13" ht="13.15">
      <c r="B188" s="323" t="str">
        <f t="shared" si="61"/>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1"/>
        <v>Total</v>
      </c>
      <c r="C189" s="429">
        <f>SUM(C179:C188)</f>
        <v>2.089072944971865</v>
      </c>
      <c r="D189" s="429">
        <f t="shared" ref="D189:M189" si="63">SUM(D179:D188)</f>
        <v>2.0713907401585141</v>
      </c>
      <c r="E189" s="429">
        <f t="shared" si="63"/>
        <v>2.0478323223117316</v>
      </c>
      <c r="F189" s="429">
        <f t="shared" si="63"/>
        <v>2.0225816600541355</v>
      </c>
      <c r="G189" s="429">
        <f t="shared" si="63"/>
        <v>1.98909022067288</v>
      </c>
      <c r="H189" s="429">
        <f t="shared" si="63"/>
        <v>1.95893599682859</v>
      </c>
      <c r="I189" s="429">
        <f t="shared" si="63"/>
        <v>1.9429952760621236</v>
      </c>
      <c r="J189" s="429">
        <f t="shared" si="63"/>
        <v>1.9276360053750787</v>
      </c>
      <c r="K189" s="429">
        <f t="shared" si="63"/>
        <v>1.9108547536814178</v>
      </c>
      <c r="L189" s="429">
        <f t="shared" si="63"/>
        <v>1.8948078227601104</v>
      </c>
      <c r="M189" s="429">
        <f t="shared" si="63"/>
        <v>1.8794905309766503</v>
      </c>
    </row>
    <row r="190" spans="1:13">
      <c r="A190" s="1080">
        <f>SUM(C190:M190)</f>
        <v>0</v>
      </c>
      <c r="B190" s="1080"/>
      <c r="C190" s="1080">
        <f t="shared" ref="C190:M190" si="64">SUM(C179:C188)-C189</f>
        <v>0</v>
      </c>
      <c r="D190" s="1080">
        <f t="shared" si="64"/>
        <v>0</v>
      </c>
      <c r="E190" s="1080">
        <f t="shared" si="64"/>
        <v>0</v>
      </c>
      <c r="F190" s="1080">
        <f t="shared" si="64"/>
        <v>0</v>
      </c>
      <c r="G190" s="1080">
        <f t="shared" si="64"/>
        <v>0</v>
      </c>
      <c r="H190" s="1080">
        <f t="shared" si="64"/>
        <v>0</v>
      </c>
      <c r="I190" s="1080">
        <f t="shared" si="64"/>
        <v>0</v>
      </c>
      <c r="J190" s="1080">
        <f t="shared" si="64"/>
        <v>0</v>
      </c>
      <c r="K190" s="1080">
        <f t="shared" si="64"/>
        <v>0</v>
      </c>
      <c r="L190" s="1080">
        <f t="shared" si="64"/>
        <v>0</v>
      </c>
      <c r="M190" s="1080">
        <f t="shared" si="64"/>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5">B178</f>
        <v>Age group</v>
      </c>
      <c r="C194" s="323" t="str">
        <f t="shared" ref="C194:M194" si="66">C178</f>
        <v>2019/20</v>
      </c>
      <c r="D194" s="323" t="str">
        <f t="shared" si="66"/>
        <v>2020/21</v>
      </c>
      <c r="E194" s="323" t="str">
        <f t="shared" si="66"/>
        <v>2021/22</v>
      </c>
      <c r="F194" s="323" t="str">
        <f t="shared" si="66"/>
        <v>2022/23</v>
      </c>
      <c r="G194" s="323" t="str">
        <f t="shared" si="66"/>
        <v>2023/24</v>
      </c>
      <c r="H194" s="323" t="str">
        <f t="shared" si="66"/>
        <v>2024/25</v>
      </c>
      <c r="I194" s="323" t="str">
        <f t="shared" si="66"/>
        <v>2025/26</v>
      </c>
      <c r="J194" s="323" t="str">
        <f t="shared" si="66"/>
        <v>2026/27</v>
      </c>
      <c r="K194" s="323" t="str">
        <f t="shared" si="66"/>
        <v>2027/28</v>
      </c>
      <c r="L194" s="323" t="str">
        <f t="shared" si="66"/>
        <v>2028/29</v>
      </c>
      <c r="M194" s="323" t="str">
        <f t="shared" si="66"/>
        <v>2029/30</v>
      </c>
    </row>
    <row r="195" spans="1:13" ht="13.15">
      <c r="B195" s="323" t="str">
        <f t="shared" si="65"/>
        <v>20-24</v>
      </c>
      <c r="C195" s="429">
        <f>C93*Calc_SEC_death_rates!$G140</f>
        <v>1.2463259514552202E-2</v>
      </c>
      <c r="D195" s="429">
        <f>D93*Calc_SEC_death_rates!$G140</f>
        <v>2.7203345598400683E-2</v>
      </c>
      <c r="E195" s="429">
        <f>E93*Calc_SEC_death_rates!$G140</f>
        <v>3.7216925552665155E-2</v>
      </c>
      <c r="F195" s="429">
        <f>F93*Calc_SEC_death_rates!$G140</f>
        <v>4.3815582118115162E-2</v>
      </c>
      <c r="G195" s="429">
        <f>G93*Calc_SEC_death_rates!$G140</f>
        <v>4.8127518712246568E-2</v>
      </c>
      <c r="H195" s="429">
        <f>H93*Calc_SEC_death_rates!$G140</f>
        <v>5.1092673608289486E-2</v>
      </c>
      <c r="I195" s="429">
        <f>I93*Calc_SEC_death_rates!$G140</f>
        <v>5.4212753390893334E-2</v>
      </c>
      <c r="J195" s="429">
        <f>J93*Calc_SEC_death_rates!$G140</f>
        <v>5.6302901011959484E-2</v>
      </c>
      <c r="K195" s="429">
        <f>K93*Calc_SEC_death_rates!$G140</f>
        <v>5.7484459457253043E-2</v>
      </c>
      <c r="L195" s="429">
        <f>L93*Calc_SEC_death_rates!$G140</f>
        <v>5.8211823465312972E-2</v>
      </c>
      <c r="M195" s="429">
        <f>M93*Calc_SEC_death_rates!$G140</f>
        <v>5.8617472592620443E-2</v>
      </c>
    </row>
    <row r="196" spans="1:13" ht="13.15">
      <c r="B196" s="323" t="str">
        <f t="shared" si="65"/>
        <v>25-29</v>
      </c>
      <c r="C196" s="429">
        <f>C94*Calc_SEC_death_rates!$G141</f>
        <v>2.4318060927549255E-2</v>
      </c>
      <c r="D196" s="429">
        <f>D94*Calc_SEC_death_rates!$G141</f>
        <v>2.7723329172154542E-2</v>
      </c>
      <c r="E196" s="429">
        <f>E94*Calc_SEC_death_rates!$G141</f>
        <v>3.1066127917473277E-2</v>
      </c>
      <c r="F196" s="429">
        <f>F94*Calc_SEC_death_rates!$G141</f>
        <v>3.3955803797098678E-2</v>
      </c>
      <c r="G196" s="429">
        <f>G94*Calc_SEC_death_rates!$G141</f>
        <v>3.6321562202295543E-2</v>
      </c>
      <c r="H196" s="429">
        <f>H94*Calc_SEC_death_rates!$G141</f>
        <v>3.8282056189891153E-2</v>
      </c>
      <c r="I196" s="429">
        <f>I94*Calc_SEC_death_rates!$G141</f>
        <v>4.0432038089510902E-2</v>
      </c>
      <c r="J196" s="429">
        <f>J94*Calc_SEC_death_rates!$G141</f>
        <v>4.2128024857952751E-2</v>
      </c>
      <c r="K196" s="429">
        <f>K94*Calc_SEC_death_rates!$G141</f>
        <v>4.3328111168350135E-2</v>
      </c>
      <c r="L196" s="429">
        <f>L94*Calc_SEC_death_rates!$G141</f>
        <v>4.420661377466361E-2</v>
      </c>
      <c r="M196" s="429">
        <f>M94*Calc_SEC_death_rates!$G141</f>
        <v>4.48230326756726E-2</v>
      </c>
    </row>
    <row r="197" spans="1:13" ht="13.15">
      <c r="B197" s="323" t="str">
        <f t="shared" si="65"/>
        <v>30-34</v>
      </c>
      <c r="C197" s="429">
        <f>C95*Calc_SEC_death_rates!$G142</f>
        <v>6.3658273247603772E-2</v>
      </c>
      <c r="D197" s="429">
        <f>D95*Calc_SEC_death_rates!$G142</f>
        <v>6.0262093139243397E-2</v>
      </c>
      <c r="E197" s="429">
        <f>E95*Calc_SEC_death_rates!$G142</f>
        <v>5.8572024423466214E-2</v>
      </c>
      <c r="F197" s="429">
        <f>F95*Calc_SEC_death_rates!$G142</f>
        <v>5.8038959116398815E-2</v>
      </c>
      <c r="G197" s="429">
        <f>G95*Calc_SEC_death_rates!$G142</f>
        <v>5.8255881398849997E-2</v>
      </c>
      <c r="H197" s="429">
        <f>H95*Calc_SEC_death_rates!$G142</f>
        <v>5.8995383608312219E-2</v>
      </c>
      <c r="I197" s="429">
        <f>I95*Calc_SEC_death_rates!$G142</f>
        <v>6.0495302619385363E-2</v>
      </c>
      <c r="J197" s="429">
        <f>J95*Calc_SEC_death_rates!$G142</f>
        <v>6.2079631284234903E-2</v>
      </c>
      <c r="K197" s="429">
        <f>K95*Calc_SEC_death_rates!$G142</f>
        <v>6.3522355228191663E-2</v>
      </c>
      <c r="L197" s="429">
        <f>L95*Calc_SEC_death_rates!$G142</f>
        <v>6.4817295347696591E-2</v>
      </c>
      <c r="M197" s="429">
        <f>M95*Calc_SEC_death_rates!$G142</f>
        <v>6.5922601106956608E-2</v>
      </c>
    </row>
    <row r="198" spans="1:13" ht="13.15">
      <c r="B198" s="323" t="str">
        <f t="shared" si="65"/>
        <v>35-39</v>
      </c>
      <c r="C198" s="429">
        <f>C96*Calc_SEC_death_rates!$G143</f>
        <v>0.10824591333163038</v>
      </c>
      <c r="D198" s="429">
        <f>D96*Calc_SEC_death_rates!$G143</f>
        <v>0.10142649553000146</v>
      </c>
      <c r="E198" s="429">
        <f>E96*Calc_SEC_death_rates!$G143</f>
        <v>9.5582635963774615E-2</v>
      </c>
      <c r="F198" s="429">
        <f>F96*Calc_SEC_death_rates!$G143</f>
        <v>9.0828332953123023E-2</v>
      </c>
      <c r="G198" s="429">
        <f>G96*Calc_SEC_death_rates!$G143</f>
        <v>8.7171477263774749E-2</v>
      </c>
      <c r="H198" s="429">
        <f>H96*Calc_SEC_death_rates!$G143</f>
        <v>8.4601819420459579E-2</v>
      </c>
      <c r="I198" s="429">
        <f>I96*Calc_SEC_death_rates!$G143</f>
        <v>8.3384516750212148E-2</v>
      </c>
      <c r="J198" s="429">
        <f>J96*Calc_SEC_death_rates!$G143</f>
        <v>8.2859721114498575E-2</v>
      </c>
      <c r="K198" s="429">
        <f>K96*Calc_SEC_death_rates!$G143</f>
        <v>8.2768977348571873E-2</v>
      </c>
      <c r="L198" s="429">
        <f>L96*Calc_SEC_death_rates!$G143</f>
        <v>8.3024054174583375E-2</v>
      </c>
      <c r="M198" s="429">
        <f>M96*Calc_SEC_death_rates!$G143</f>
        <v>8.3487082489633935E-2</v>
      </c>
    </row>
    <row r="199" spans="1:13" ht="13.15">
      <c r="B199" s="323" t="str">
        <f t="shared" si="65"/>
        <v>40-44</v>
      </c>
      <c r="C199" s="429">
        <f>C97*Calc_SEC_death_rates!$G144</f>
        <v>0.15854627835043705</v>
      </c>
      <c r="D199" s="429">
        <f>D97*Calc_SEC_death_rates!$G144</f>
        <v>0.15520963456360973</v>
      </c>
      <c r="E199" s="429">
        <f>E97*Calc_SEC_death_rates!$G144</f>
        <v>0.15073235816159467</v>
      </c>
      <c r="F199" s="429">
        <f>F97*Calc_SEC_death_rates!$G144</f>
        <v>0.14567089547850565</v>
      </c>
      <c r="G199" s="429">
        <f>G97*Calc_SEC_death_rates!$G144</f>
        <v>0.14053108411843615</v>
      </c>
      <c r="H199" s="429">
        <f>H97*Calc_SEC_death_rates!$G144</f>
        <v>0.1357949346912552</v>
      </c>
      <c r="I199" s="429">
        <f>I97*Calc_SEC_death_rates!$G144</f>
        <v>0.13220853006692534</v>
      </c>
      <c r="J199" s="429">
        <f>J97*Calc_SEC_death_rates!$G144</f>
        <v>0.12925061198108062</v>
      </c>
      <c r="K199" s="429">
        <f>K97*Calc_SEC_death_rates!$G144</f>
        <v>0.12683566154015216</v>
      </c>
      <c r="L199" s="429">
        <f>L97*Calc_SEC_death_rates!$G144</f>
        <v>0.12502060446370269</v>
      </c>
      <c r="M199" s="429">
        <f>M97*Calc_SEC_death_rates!$G144</f>
        <v>0.12373092358609226</v>
      </c>
    </row>
    <row r="200" spans="1:13" ht="13.15">
      <c r="B200" s="323" t="str">
        <f t="shared" si="65"/>
        <v>45-49</v>
      </c>
      <c r="C200" s="429">
        <f>C98*Calc_SEC_death_rates!$G145</f>
        <v>0.26086366552335638</v>
      </c>
      <c r="D200" s="429">
        <f>D98*Calc_SEC_death_rates!$G145</f>
        <v>0.26352629675226164</v>
      </c>
      <c r="E200" s="429">
        <f>E98*Calc_SEC_death_rates!$G145</f>
        <v>0.26399500944247456</v>
      </c>
      <c r="F200" s="429">
        <f>F98*Calc_SEC_death_rates!$G145</f>
        <v>0.26239633735422047</v>
      </c>
      <c r="G200" s="429">
        <f>G98*Calc_SEC_death_rates!$G145</f>
        <v>0.25915505629703989</v>
      </c>
      <c r="H200" s="429">
        <f>H98*Calc_SEC_death_rates!$G145</f>
        <v>0.25497053743244497</v>
      </c>
      <c r="I200" s="429">
        <f>I98*Calc_SEC_death_rates!$G145</f>
        <v>0.25122472375637855</v>
      </c>
      <c r="J200" s="429">
        <f>J98*Calc_SEC_death_rates!$G145</f>
        <v>0.24718393739671635</v>
      </c>
      <c r="K200" s="429">
        <f>K98*Calc_SEC_death_rates!$G145</f>
        <v>0.24297051180229987</v>
      </c>
      <c r="L200" s="429">
        <f>L98*Calc_SEC_death_rates!$G145</f>
        <v>0.23897918981005681</v>
      </c>
      <c r="M200" s="429">
        <f>M98*Calc_SEC_death_rates!$G145</f>
        <v>0.23535531304105761</v>
      </c>
    </row>
    <row r="201" spans="1:13" ht="13.15">
      <c r="B201" s="323" t="str">
        <f t="shared" si="65"/>
        <v>50-54</v>
      </c>
      <c r="C201" s="429">
        <f>C99*Calc_SEC_death_rates!$G146</f>
        <v>0.2137206946354934</v>
      </c>
      <c r="D201" s="429">
        <f>D99*Calc_SEC_death_rates!$G146</f>
        <v>0.21122433488142339</v>
      </c>
      <c r="E201" s="429">
        <f>E99*Calc_SEC_death_rates!$G146</f>
        <v>0.20976140683128314</v>
      </c>
      <c r="F201" s="429">
        <f>F99*Calc_SEC_death_rates!$G146</f>
        <v>0.20857846975259053</v>
      </c>
      <c r="G201" s="429">
        <f>G99*Calc_SEC_death_rates!$G146</f>
        <v>0.2072632672865784</v>
      </c>
      <c r="H201" s="429">
        <f>H99*Calc_SEC_death_rates!$G146</f>
        <v>0.20576927932037148</v>
      </c>
      <c r="I201" s="429">
        <f>I99*Calc_SEC_death_rates!$G146</f>
        <v>0.20472902823407338</v>
      </c>
      <c r="J201" s="429">
        <f>J99*Calc_SEC_death_rates!$G146</f>
        <v>0.20329052779321705</v>
      </c>
      <c r="K201" s="429">
        <f>K99*Calc_SEC_death_rates!$G146</f>
        <v>0.20137259545213537</v>
      </c>
      <c r="L201" s="429">
        <f>L99*Calc_SEC_death_rates!$G146</f>
        <v>0.19920168782024356</v>
      </c>
      <c r="M201" s="429">
        <f>M99*Calc_SEC_death_rates!$G146</f>
        <v>0.19688499089268149</v>
      </c>
    </row>
    <row r="202" spans="1:13" ht="13.15">
      <c r="B202" s="323" t="str">
        <f t="shared" si="65"/>
        <v>55-59</v>
      </c>
      <c r="C202" s="429">
        <f>C100*Calc_SEC_death_rates!$G147</f>
        <v>6.4423787479304717E-2</v>
      </c>
      <c r="D202" s="429">
        <f>D100*Calc_SEC_death_rates!$G147</f>
        <v>6.0908770614662974E-2</v>
      </c>
      <c r="E202" s="429">
        <f>E100*Calc_SEC_death_rates!$G147</f>
        <v>5.8514613770403942E-2</v>
      </c>
      <c r="F202" s="429">
        <f>F100*Calc_SEC_death_rates!$G147</f>
        <v>5.6871369657703452E-2</v>
      </c>
      <c r="G202" s="429">
        <f>G100*Calc_SEC_death_rates!$G147</f>
        <v>5.5722175378435691E-2</v>
      </c>
      <c r="H202" s="429">
        <f>H100*Calc_SEC_death_rates!$G147</f>
        <v>5.4921881668430629E-2</v>
      </c>
      <c r="I202" s="429">
        <f>I100*Calc_SEC_death_rates!$G147</f>
        <v>5.4545629327032399E-2</v>
      </c>
      <c r="J202" s="429">
        <f>J100*Calc_SEC_death_rates!$G147</f>
        <v>5.4223974209361675E-2</v>
      </c>
      <c r="K202" s="429">
        <f>K100*Calc_SEC_death_rates!$G147</f>
        <v>5.3858383523264483E-2</v>
      </c>
      <c r="L202" s="429">
        <f>L100*Calc_SEC_death_rates!$G147</f>
        <v>5.3461074936133002E-2</v>
      </c>
      <c r="M202" s="429">
        <f>M100*Calc_SEC_death_rates!$G147</f>
        <v>5.3020822178161155E-2</v>
      </c>
    </row>
    <row r="203" spans="1:13" ht="13.15">
      <c r="B203" s="323" t="str">
        <f t="shared" si="65"/>
        <v>60-64</v>
      </c>
      <c r="C203" s="429">
        <f>C101*Calc_SEC_death_rates!$G148</f>
        <v>4.617028709964921E-2</v>
      </c>
      <c r="D203" s="429">
        <f>D101*Calc_SEC_death_rates!$G148</f>
        <v>4.9765463531705287E-2</v>
      </c>
      <c r="E203" s="429">
        <f>E101*Calc_SEC_death_rates!$G148</f>
        <v>5.0523580229078886E-2</v>
      </c>
      <c r="F203" s="429">
        <f>F101*Calc_SEC_death_rates!$G148</f>
        <v>5.0097051372086483E-2</v>
      </c>
      <c r="G203" s="429">
        <f>G101*Calc_SEC_death_rates!$G148</f>
        <v>4.9293137875784425E-2</v>
      </c>
      <c r="H203" s="429">
        <f>H101*Calc_SEC_death_rates!$G148</f>
        <v>4.8501923790832242E-2</v>
      </c>
      <c r="I203" s="429">
        <f>I101*Calc_SEC_death_rates!$G148</f>
        <v>4.8079415770482428E-2</v>
      </c>
      <c r="J203" s="429">
        <f>J101*Calc_SEC_death_rates!$G148</f>
        <v>4.7725426996974511E-2</v>
      </c>
      <c r="K203" s="429">
        <f>K101*Calc_SEC_death_rates!$G148</f>
        <v>4.7377089706650624E-2</v>
      </c>
      <c r="L203" s="429">
        <f>L101*Calc_SEC_death_rates!$G148</f>
        <v>4.7055826405023649E-2</v>
      </c>
      <c r="M203" s="429">
        <f>M101*Calc_SEC_death_rates!$G148</f>
        <v>4.6735826900118078E-2</v>
      </c>
    </row>
    <row r="204" spans="1:13" ht="13.15">
      <c r="B204" s="323" t="str">
        <f t="shared" si="65"/>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5"/>
        <v>Total</v>
      </c>
      <c r="C205" s="429">
        <f>SUM(C195:C204)</f>
        <v>0.95241022010957632</v>
      </c>
      <c r="D205" s="429">
        <f t="shared" ref="D205:M205" si="67">SUM(D195:D204)</f>
        <v>0.95724976378346294</v>
      </c>
      <c r="E205" s="429">
        <f t="shared" si="67"/>
        <v>0.95596468229221443</v>
      </c>
      <c r="F205" s="429">
        <f t="shared" si="67"/>
        <v>0.95025280159984227</v>
      </c>
      <c r="G205" s="429">
        <f t="shared" si="67"/>
        <v>0.94184116053344147</v>
      </c>
      <c r="H205" s="429">
        <f t="shared" si="67"/>
        <v>0.93293048973028692</v>
      </c>
      <c r="I205" s="429">
        <f t="shared" si="67"/>
        <v>0.92931193800489398</v>
      </c>
      <c r="J205" s="429">
        <f t="shared" si="67"/>
        <v>0.92504475664599595</v>
      </c>
      <c r="K205" s="429">
        <f t="shared" si="67"/>
        <v>0.91951814522686925</v>
      </c>
      <c r="L205" s="429">
        <f t="shared" si="67"/>
        <v>0.91397817019741634</v>
      </c>
      <c r="M205" s="429">
        <f t="shared" si="67"/>
        <v>0.90857806546299424</v>
      </c>
    </row>
    <row r="206" spans="1:13">
      <c r="A206" s="1080">
        <f>SUM(C206:M206)</f>
        <v>0</v>
      </c>
      <c r="B206" s="1080"/>
      <c r="C206" s="1080">
        <f t="shared" ref="C206:M206" si="68">SUM(C195:C204)-C205</f>
        <v>0</v>
      </c>
      <c r="D206" s="1080">
        <f t="shared" si="68"/>
        <v>0</v>
      </c>
      <c r="E206" s="1080">
        <f t="shared" si="68"/>
        <v>0</v>
      </c>
      <c r="F206" s="1080">
        <f t="shared" si="68"/>
        <v>0</v>
      </c>
      <c r="G206" s="1080">
        <f t="shared" si="68"/>
        <v>0</v>
      </c>
      <c r="H206" s="1080">
        <f t="shared" si="68"/>
        <v>0</v>
      </c>
      <c r="I206" s="1080">
        <f t="shared" si="68"/>
        <v>0</v>
      </c>
      <c r="J206" s="1080">
        <f t="shared" si="68"/>
        <v>0</v>
      </c>
      <c r="K206" s="1080">
        <f t="shared" si="68"/>
        <v>0</v>
      </c>
      <c r="L206" s="1080">
        <f t="shared" si="68"/>
        <v>0</v>
      </c>
      <c r="M206" s="1080">
        <f t="shared" si="68"/>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69">B178</f>
        <v>Age group</v>
      </c>
      <c r="C212" s="323" t="str">
        <f t="shared" ref="C212:M212" si="70">C178</f>
        <v>2019/20</v>
      </c>
      <c r="D212" s="323" t="str">
        <f t="shared" si="70"/>
        <v>2020/21</v>
      </c>
      <c r="E212" s="323" t="str">
        <f t="shared" si="70"/>
        <v>2021/22</v>
      </c>
      <c r="F212" s="323" t="str">
        <f t="shared" si="70"/>
        <v>2022/23</v>
      </c>
      <c r="G212" s="323" t="str">
        <f t="shared" si="70"/>
        <v>2023/24</v>
      </c>
      <c r="H212" s="323" t="str">
        <f t="shared" si="70"/>
        <v>2024/25</v>
      </c>
      <c r="I212" s="323" t="str">
        <f t="shared" si="70"/>
        <v>2025/26</v>
      </c>
      <c r="J212" s="323" t="str">
        <f t="shared" si="70"/>
        <v>2026/27</v>
      </c>
      <c r="K212" s="323" t="str">
        <f t="shared" si="70"/>
        <v>2027/28</v>
      </c>
      <c r="L212" s="323" t="str">
        <f t="shared" si="70"/>
        <v>2028/29</v>
      </c>
      <c r="M212" s="323" t="str">
        <f t="shared" si="70"/>
        <v>2029/30</v>
      </c>
    </row>
    <row r="213" spans="1:13" ht="13.15">
      <c r="B213" s="323" t="str">
        <f t="shared" si="69"/>
        <v>20-24</v>
      </c>
      <c r="C213" s="429">
        <f t="shared" ref="C213:C222" si="71">C111+C145+C179</f>
        <v>12.52905205002549</v>
      </c>
      <c r="D213" s="429">
        <f t="shared" ref="D213:M213" si="72">D111+D145+D179</f>
        <v>27.33617141738624</v>
      </c>
      <c r="E213" s="429">
        <f t="shared" si="72"/>
        <v>36.646165506556819</v>
      </c>
      <c r="F213" s="429">
        <f t="shared" si="72"/>
        <v>43.970905700645126</v>
      </c>
      <c r="G213" s="429">
        <f t="shared" si="72"/>
        <v>47.13730483876175</v>
      </c>
      <c r="H213" s="429">
        <f t="shared" si="72"/>
        <v>49.155156812011029</v>
      </c>
      <c r="I213" s="429">
        <f t="shared" si="72"/>
        <v>51.598659618253038</v>
      </c>
      <c r="J213" s="429">
        <f t="shared" si="72"/>
        <v>53.094946700988757</v>
      </c>
      <c r="K213" s="429">
        <f t="shared" si="72"/>
        <v>53.775444031137958</v>
      </c>
      <c r="L213" s="429">
        <f t="shared" si="72"/>
        <v>54.12007452144644</v>
      </c>
      <c r="M213" s="429">
        <f t="shared" si="72"/>
        <v>54.240660214165132</v>
      </c>
    </row>
    <row r="214" spans="1:13" ht="13.15">
      <c r="B214" s="323" t="str">
        <f t="shared" si="69"/>
        <v>25-29</v>
      </c>
      <c r="C214" s="429">
        <f t="shared" si="71"/>
        <v>40.739663846066726</v>
      </c>
      <c r="D214" s="429">
        <f t="shared" ref="D214:M214" si="73">D112+D146+D180</f>
        <v>47.624334811371902</v>
      </c>
      <c r="E214" s="429">
        <f t="shared" si="73"/>
        <v>53.129483140274232</v>
      </c>
      <c r="F214" s="429">
        <f t="shared" si="73"/>
        <v>59.853406694264066</v>
      </c>
      <c r="G214" s="429">
        <f t="shared" si="73"/>
        <v>63.043902520576566</v>
      </c>
      <c r="H214" s="429">
        <f t="shared" si="73"/>
        <v>65.588228621589437</v>
      </c>
      <c r="I214" s="429">
        <f t="shared" si="73"/>
        <v>68.593369229491543</v>
      </c>
      <c r="J214" s="429">
        <f t="shared" si="73"/>
        <v>70.873857761218488</v>
      </c>
      <c r="K214" s="429">
        <f t="shared" si="73"/>
        <v>72.36085045877897</v>
      </c>
      <c r="L214" s="429">
        <f t="shared" si="73"/>
        <v>73.376204900184518</v>
      </c>
      <c r="M214" s="429">
        <f t="shared" si="73"/>
        <v>74.021621170406647</v>
      </c>
    </row>
    <row r="215" spans="1:13" ht="13.15">
      <c r="B215" s="323" t="str">
        <f t="shared" si="69"/>
        <v>30-34</v>
      </c>
      <c r="C215" s="429">
        <f t="shared" si="71"/>
        <v>57.354685130649479</v>
      </c>
      <c r="D215" s="429">
        <f t="shared" ref="D215:M215" si="74">D113+D147+D181</f>
        <v>55.742230997602988</v>
      </c>
      <c r="E215" s="429">
        <f t="shared" si="74"/>
        <v>54.023224557422644</v>
      </c>
      <c r="F215" s="429">
        <f t="shared" si="74"/>
        <v>55.243786153626623</v>
      </c>
      <c r="G215" s="429">
        <f t="shared" si="74"/>
        <v>54.712065946990911</v>
      </c>
      <c r="H215" s="429">
        <f t="shared" si="74"/>
        <v>54.734780085788252</v>
      </c>
      <c r="I215" s="429">
        <f t="shared" si="74"/>
        <v>55.530769122513163</v>
      </c>
      <c r="J215" s="429">
        <f t="shared" si="74"/>
        <v>56.455461591375396</v>
      </c>
      <c r="K215" s="429">
        <f t="shared" si="74"/>
        <v>57.295451906010861</v>
      </c>
      <c r="L215" s="429">
        <f t="shared" si="74"/>
        <v>58.047210691247606</v>
      </c>
      <c r="M215" s="429">
        <f t="shared" si="74"/>
        <v>58.672587255142595</v>
      </c>
    </row>
    <row r="216" spans="1:13" ht="13.15">
      <c r="B216" s="323" t="str">
        <f t="shared" si="69"/>
        <v>35-39</v>
      </c>
      <c r="C216" s="429">
        <f t="shared" si="71"/>
        <v>70.56949087811806</v>
      </c>
      <c r="D216" s="429">
        <f t="shared" ref="D216:M216" si="75">D114+D148+D182</f>
        <v>68.337135274101101</v>
      </c>
      <c r="E216" s="429">
        <f t="shared" si="75"/>
        <v>64.567531836793265</v>
      </c>
      <c r="F216" s="429">
        <f t="shared" si="75"/>
        <v>63.584463859570008</v>
      </c>
      <c r="G216" s="429">
        <f t="shared" si="75"/>
        <v>60.406493501148091</v>
      </c>
      <c r="H216" s="429">
        <f t="shared" si="75"/>
        <v>58.035366932881878</v>
      </c>
      <c r="I216" s="429">
        <f t="shared" si="75"/>
        <v>56.638211040726759</v>
      </c>
      <c r="J216" s="429">
        <f t="shared" si="75"/>
        <v>55.760746939264628</v>
      </c>
      <c r="K216" s="429">
        <f t="shared" si="75"/>
        <v>55.221971064179328</v>
      </c>
      <c r="L216" s="429">
        <f t="shared" si="75"/>
        <v>54.957912531612386</v>
      </c>
      <c r="M216" s="429">
        <f t="shared" si="75"/>
        <v>54.872876889738215</v>
      </c>
    </row>
    <row r="217" spans="1:13" ht="13.15">
      <c r="B217" s="323" t="str">
        <f t="shared" si="69"/>
        <v>40-44</v>
      </c>
      <c r="C217" s="429">
        <f t="shared" si="71"/>
        <v>56.791200566226493</v>
      </c>
      <c r="D217" s="429">
        <f t="shared" ref="D217:M217" si="76">D115+D149+D183</f>
        <v>59.306644098815489</v>
      </c>
      <c r="E217" s="429">
        <f t="shared" si="76"/>
        <v>59.142812137733372</v>
      </c>
      <c r="F217" s="429">
        <f t="shared" si="76"/>
        <v>60.326482250690624</v>
      </c>
      <c r="G217" s="429">
        <f t="shared" si="76"/>
        <v>58.454814945064783</v>
      </c>
      <c r="H217" s="429">
        <f t="shared" si="76"/>
        <v>56.56175933400317</v>
      </c>
      <c r="I217" s="429">
        <f t="shared" si="76"/>
        <v>55.018801204949291</v>
      </c>
      <c r="J217" s="429">
        <f t="shared" si="76"/>
        <v>53.655531402539104</v>
      </c>
      <c r="K217" s="429">
        <f t="shared" si="76"/>
        <v>52.467363413080399</v>
      </c>
      <c r="L217" s="429">
        <f t="shared" si="76"/>
        <v>51.498788203510252</v>
      </c>
      <c r="M217" s="429">
        <f t="shared" si="76"/>
        <v>50.733570756172753</v>
      </c>
    </row>
    <row r="218" spans="1:13" ht="13.15">
      <c r="B218" s="323" t="str">
        <f t="shared" si="69"/>
        <v>45-49</v>
      </c>
      <c r="C218" s="429">
        <f t="shared" si="71"/>
        <v>53.673556772693175</v>
      </c>
      <c r="D218" s="429">
        <f t="shared" ref="D218:M218" si="77">D116+D150+D184</f>
        <v>55.08334838533186</v>
      </c>
      <c r="E218" s="429">
        <f t="shared" si="77"/>
        <v>55.10028264444589</v>
      </c>
      <c r="F218" s="429">
        <f t="shared" si="77"/>
        <v>56.905455796983844</v>
      </c>
      <c r="G218" s="429">
        <f t="shared" si="77"/>
        <v>56.027843450766127</v>
      </c>
      <c r="H218" s="429">
        <f t="shared" si="77"/>
        <v>55.046001809529976</v>
      </c>
      <c r="I218" s="429">
        <f t="shared" si="77"/>
        <v>54.194519864321236</v>
      </c>
      <c r="J218" s="429">
        <f t="shared" si="77"/>
        <v>53.281521560818348</v>
      </c>
      <c r="K218" s="429">
        <f t="shared" si="77"/>
        <v>52.317799051340145</v>
      </c>
      <c r="L218" s="429">
        <f t="shared" si="77"/>
        <v>51.382960006066021</v>
      </c>
      <c r="M218" s="429">
        <f t="shared" si="77"/>
        <v>50.508233924398617</v>
      </c>
    </row>
    <row r="219" spans="1:13" ht="13.15">
      <c r="B219" s="323" t="str">
        <f t="shared" si="69"/>
        <v>50-54</v>
      </c>
      <c r="C219" s="429">
        <f t="shared" si="71"/>
        <v>55.444826908521257</v>
      </c>
      <c r="D219" s="429">
        <f t="shared" ref="D219:M219" si="78">D117+D151+D185</f>
        <v>57.335016377724841</v>
      </c>
      <c r="E219" s="429">
        <f t="shared" si="78"/>
        <v>57.620673473152863</v>
      </c>
      <c r="F219" s="429">
        <f t="shared" si="78"/>
        <v>59.31529642326273</v>
      </c>
      <c r="G219" s="429">
        <f t="shared" si="78"/>
        <v>58.723531454206189</v>
      </c>
      <c r="H219" s="429">
        <f t="shared" si="78"/>
        <v>58.105025761713556</v>
      </c>
      <c r="I219" s="429">
        <f t="shared" si="78"/>
        <v>57.661467671149836</v>
      </c>
      <c r="J219" s="429">
        <f t="shared" si="78"/>
        <v>57.138519212537737</v>
      </c>
      <c r="K219" s="429">
        <f t="shared" si="78"/>
        <v>56.503063708500015</v>
      </c>
      <c r="L219" s="429">
        <f t="shared" si="78"/>
        <v>55.810998989914346</v>
      </c>
      <c r="M219" s="429">
        <f t="shared" si="78"/>
        <v>55.084412400424569</v>
      </c>
    </row>
    <row r="220" spans="1:13" ht="13.15">
      <c r="B220" s="323" t="str">
        <f t="shared" si="69"/>
        <v>55-59</v>
      </c>
      <c r="C220" s="429">
        <f t="shared" si="71"/>
        <v>70.275886730579288</v>
      </c>
      <c r="D220" s="429">
        <f t="shared" ref="D220:M220" si="79">D118+D152+D186</f>
        <v>66.278071806505054</v>
      </c>
      <c r="E220" s="429">
        <f t="shared" si="79"/>
        <v>63.568265326611915</v>
      </c>
      <c r="F220" s="429">
        <f t="shared" si="79"/>
        <v>62.500468659151664</v>
      </c>
      <c r="G220" s="429">
        <f t="shared" si="79"/>
        <v>61.052373364550931</v>
      </c>
      <c r="H220" s="429">
        <f t="shared" si="79"/>
        <v>60.012594976254618</v>
      </c>
      <c r="I220" s="429">
        <f t="shared" si="79"/>
        <v>59.47345206056572</v>
      </c>
      <c r="J220" s="429">
        <f t="shared" si="79"/>
        <v>59.001042472455822</v>
      </c>
      <c r="K220" s="429">
        <f t="shared" si="79"/>
        <v>58.489164419654401</v>
      </c>
      <c r="L220" s="429">
        <f t="shared" si="79"/>
        <v>57.957951718905825</v>
      </c>
      <c r="M220" s="429">
        <f t="shared" si="79"/>
        <v>57.393364277836973</v>
      </c>
    </row>
    <row r="221" spans="1:13" ht="13.15">
      <c r="B221" s="323" t="str">
        <f t="shared" si="69"/>
        <v>60-64</v>
      </c>
      <c r="C221" s="429">
        <f t="shared" si="71"/>
        <v>34.68286028514386</v>
      </c>
      <c r="D221" s="429">
        <f t="shared" ref="D221:M221" si="80">D119+D153+D187</f>
        <v>35.520430204022965</v>
      </c>
      <c r="E221" s="429">
        <f t="shared" si="80"/>
        <v>34.893974079254917</v>
      </c>
      <c r="F221" s="429">
        <f t="shared" si="80"/>
        <v>34.098759168297747</v>
      </c>
      <c r="G221" s="429">
        <f t="shared" si="80"/>
        <v>33.111253357866872</v>
      </c>
      <c r="H221" s="429">
        <f t="shared" si="80"/>
        <v>32.322448784098498</v>
      </c>
      <c r="I221" s="429">
        <f t="shared" si="80"/>
        <v>31.904454896428096</v>
      </c>
      <c r="J221" s="429">
        <f t="shared" si="80"/>
        <v>31.577096758769382</v>
      </c>
      <c r="K221" s="429">
        <f t="shared" si="80"/>
        <v>31.273109189013024</v>
      </c>
      <c r="L221" s="429">
        <f t="shared" si="80"/>
        <v>31.002113003224366</v>
      </c>
      <c r="M221" s="429">
        <f t="shared" si="80"/>
        <v>30.742053915944194</v>
      </c>
    </row>
    <row r="222" spans="1:13" ht="13.15">
      <c r="B222" s="323" t="str">
        <f t="shared" si="69"/>
        <v>65 plus</v>
      </c>
      <c r="C222" s="429">
        <f t="shared" si="71"/>
        <v>6.3957616952540342</v>
      </c>
      <c r="D222" s="429">
        <f t="shared" ref="D222:M222" si="81">D120+D154+D188</f>
        <v>10.613338153752771</v>
      </c>
      <c r="E222" s="429">
        <f t="shared" si="81"/>
        <v>13.17431405809076</v>
      </c>
      <c r="F222" s="429">
        <f t="shared" si="81"/>
        <v>14.617423834312705</v>
      </c>
      <c r="G222" s="429">
        <f t="shared" si="81"/>
        <v>15.231645002206907</v>
      </c>
      <c r="H222" s="429">
        <f t="shared" si="81"/>
        <v>15.446481464836008</v>
      </c>
      <c r="I222" s="429">
        <f t="shared" si="81"/>
        <v>15.548631089366063</v>
      </c>
      <c r="J222" s="429">
        <f t="shared" si="81"/>
        <v>15.543173883103965</v>
      </c>
      <c r="K222" s="429">
        <f t="shared" si="81"/>
        <v>15.470454771951456</v>
      </c>
      <c r="L222" s="429">
        <f t="shared" si="81"/>
        <v>15.375837866291068</v>
      </c>
      <c r="M222" s="429">
        <f t="shared" si="81"/>
        <v>15.272238689588121</v>
      </c>
    </row>
    <row r="223" spans="1:13" ht="13.15">
      <c r="B223" s="323" t="str">
        <f t="shared" si="69"/>
        <v>Total</v>
      </c>
      <c r="C223" s="429">
        <f>SUM(C213:C222)</f>
        <v>458.45698486327785</v>
      </c>
      <c r="D223" s="429">
        <f t="shared" ref="D223:M223" si="82">SUM(D213:D222)</f>
        <v>483.17672152661521</v>
      </c>
      <c r="E223" s="429">
        <f t="shared" si="82"/>
        <v>491.86672676033669</v>
      </c>
      <c r="F223" s="429">
        <f t="shared" si="82"/>
        <v>510.41644854080516</v>
      </c>
      <c r="G223" s="429">
        <f t="shared" si="82"/>
        <v>507.9012283821391</v>
      </c>
      <c r="H223" s="429">
        <f t="shared" si="82"/>
        <v>505.0078445827063</v>
      </c>
      <c r="I223" s="429">
        <f t="shared" si="82"/>
        <v>506.16233579776474</v>
      </c>
      <c r="J223" s="429">
        <f t="shared" si="82"/>
        <v>506.38189828307162</v>
      </c>
      <c r="K223" s="429">
        <f t="shared" si="82"/>
        <v>505.17467201364661</v>
      </c>
      <c r="L223" s="429">
        <f t="shared" si="82"/>
        <v>503.53005243240278</v>
      </c>
      <c r="M223" s="429">
        <f t="shared" si="82"/>
        <v>501.54161949381785</v>
      </c>
    </row>
    <row r="224" spans="1:13">
      <c r="A224" s="1080">
        <f>SUM(C224:M224)</f>
        <v>0</v>
      </c>
      <c r="B224" s="1080"/>
      <c r="C224" s="1080">
        <f t="shared" ref="C224:M224" si="83">SUM(C213:C222)-C223</f>
        <v>0</v>
      </c>
      <c r="D224" s="1080">
        <f t="shared" si="83"/>
        <v>0</v>
      </c>
      <c r="E224" s="1080">
        <f t="shared" si="83"/>
        <v>0</v>
      </c>
      <c r="F224" s="1080">
        <f t="shared" si="83"/>
        <v>0</v>
      </c>
      <c r="G224" s="1080">
        <f t="shared" si="83"/>
        <v>0</v>
      </c>
      <c r="H224" s="1080">
        <f t="shared" si="83"/>
        <v>0</v>
      </c>
      <c r="I224" s="1080">
        <f t="shared" si="83"/>
        <v>0</v>
      </c>
      <c r="J224" s="1080">
        <f t="shared" si="83"/>
        <v>0</v>
      </c>
      <c r="K224" s="1080">
        <f t="shared" si="83"/>
        <v>0</v>
      </c>
      <c r="L224" s="1080">
        <f t="shared" si="83"/>
        <v>0</v>
      </c>
      <c r="M224" s="1080">
        <f t="shared" si="83"/>
        <v>0</v>
      </c>
    </row>
    <row r="226" spans="1:14" ht="13.15">
      <c r="B226" s="326" t="s">
        <v>47</v>
      </c>
      <c r="C226" s="314"/>
      <c r="D226" s="314"/>
      <c r="E226" s="314"/>
      <c r="F226" s="314"/>
      <c r="G226" s="314"/>
      <c r="H226" s="324"/>
      <c r="I226" s="314"/>
      <c r="J226" s="314"/>
      <c r="K226" s="314"/>
      <c r="L226" s="314"/>
    </row>
    <row r="227" spans="1:14">
      <c r="C227" s="314"/>
      <c r="D227" s="314"/>
      <c r="E227" s="314"/>
      <c r="F227" s="314"/>
      <c r="G227" s="314"/>
      <c r="H227" s="324"/>
      <c r="I227" s="314"/>
      <c r="J227" s="314"/>
      <c r="K227" s="314"/>
      <c r="L227" s="314"/>
    </row>
    <row r="228" spans="1:14" ht="13.15">
      <c r="B228" s="323" t="str">
        <f t="shared" ref="B228:B239" si="84">B212</f>
        <v>Age group</v>
      </c>
      <c r="C228" s="323" t="str">
        <f t="shared" ref="C228:M228" si="85">C212</f>
        <v>2019/20</v>
      </c>
      <c r="D228" s="323" t="str">
        <f t="shared" si="85"/>
        <v>2020/21</v>
      </c>
      <c r="E228" s="323" t="str">
        <f t="shared" si="85"/>
        <v>2021/22</v>
      </c>
      <c r="F228" s="323" t="str">
        <f t="shared" si="85"/>
        <v>2022/23</v>
      </c>
      <c r="G228" s="323" t="str">
        <f t="shared" si="85"/>
        <v>2023/24</v>
      </c>
      <c r="H228" s="323" t="str">
        <f t="shared" si="85"/>
        <v>2024/25</v>
      </c>
      <c r="I228" s="323" t="str">
        <f t="shared" si="85"/>
        <v>2025/26</v>
      </c>
      <c r="J228" s="323" t="str">
        <f t="shared" si="85"/>
        <v>2026/27</v>
      </c>
      <c r="K228" s="323" t="str">
        <f t="shared" si="85"/>
        <v>2027/28</v>
      </c>
      <c r="L228" s="323" t="str">
        <f t="shared" si="85"/>
        <v>2028/29</v>
      </c>
      <c r="M228" s="323" t="str">
        <f t="shared" si="85"/>
        <v>2029/30</v>
      </c>
    </row>
    <row r="229" spans="1:14" ht="13.15">
      <c r="B229" s="323" t="str">
        <f t="shared" si="84"/>
        <v>20-24</v>
      </c>
      <c r="C229" s="429">
        <f t="shared" ref="C229:C238" si="86">C195+C161+C127</f>
        <v>5.853376380359161</v>
      </c>
      <c r="D229" s="429">
        <f t="shared" ref="D229:M229" si="87">D195+D161+D127</f>
        <v>12.888325892943055</v>
      </c>
      <c r="E229" s="429">
        <f t="shared" si="87"/>
        <v>17.714994968822776</v>
      </c>
      <c r="F229" s="429">
        <f t="shared" si="87"/>
        <v>20.934249598835134</v>
      </c>
      <c r="G229" s="429">
        <f t="shared" si="87"/>
        <v>22.994410677434107</v>
      </c>
      <c r="H229" s="429">
        <f t="shared" si="87"/>
        <v>24.411105143015721</v>
      </c>
      <c r="I229" s="429">
        <f t="shared" si="87"/>
        <v>25.901819765070318</v>
      </c>
      <c r="J229" s="429">
        <f t="shared" si="87"/>
        <v>26.90045244053853</v>
      </c>
      <c r="K229" s="429">
        <f t="shared" si="87"/>
        <v>27.464978534080039</v>
      </c>
      <c r="L229" s="429">
        <f t="shared" si="87"/>
        <v>27.812499186730239</v>
      </c>
      <c r="M229" s="429">
        <f t="shared" si="87"/>
        <v>28.006310604269142</v>
      </c>
      <c r="N229" s="312"/>
    </row>
    <row r="230" spans="1:14" ht="13.15">
      <c r="B230" s="323" t="str">
        <f t="shared" si="84"/>
        <v>25-29</v>
      </c>
      <c r="C230" s="429">
        <f t="shared" si="86"/>
        <v>24.330629045588868</v>
      </c>
      <c r="D230" s="429">
        <f t="shared" ref="D230:M230" si="88">D196+D162+D128</f>
        <v>27.981597745804631</v>
      </c>
      <c r="E230" s="429">
        <f t="shared" si="88"/>
        <v>31.502308510809613</v>
      </c>
      <c r="F230" s="429">
        <f t="shared" si="88"/>
        <v>34.562007824379492</v>
      </c>
      <c r="G230" s="429">
        <f t="shared" si="88"/>
        <v>36.970001491665073</v>
      </c>
      <c r="H230" s="429">
        <f t="shared" si="88"/>
        <v>38.965495662376419</v>
      </c>
      <c r="I230" s="429">
        <f t="shared" si="88"/>
        <v>41.153860622927901</v>
      </c>
      <c r="J230" s="429">
        <f t="shared" si="88"/>
        <v>42.880125396726008</v>
      </c>
      <c r="K230" s="429">
        <f t="shared" si="88"/>
        <v>44.101636532134002</v>
      </c>
      <c r="L230" s="429">
        <f t="shared" si="88"/>
        <v>44.995822814236931</v>
      </c>
      <c r="M230" s="429">
        <f t="shared" si="88"/>
        <v>45.623246479630723</v>
      </c>
      <c r="N230" s="312"/>
    </row>
    <row r="231" spans="1:14" ht="13.15">
      <c r="B231" s="323" t="str">
        <f t="shared" si="84"/>
        <v>30-34</v>
      </c>
      <c r="C231" s="429">
        <f t="shared" si="86"/>
        <v>36.289808068269153</v>
      </c>
      <c r="D231" s="429">
        <f t="shared" ref="D231:M231" si="89">D197+D163+D129</f>
        <v>34.655456568966585</v>
      </c>
      <c r="E231" s="429">
        <f t="shared" si="89"/>
        <v>33.840989452295069</v>
      </c>
      <c r="F231" s="429">
        <f t="shared" si="89"/>
        <v>33.658902399954975</v>
      </c>
      <c r="G231" s="429">
        <f t="shared" si="89"/>
        <v>33.784703517765458</v>
      </c>
      <c r="H231" s="429">
        <f t="shared" si="89"/>
        <v>34.213567733660859</v>
      </c>
      <c r="I231" s="429">
        <f t="shared" si="89"/>
        <v>35.083425297789418</v>
      </c>
      <c r="J231" s="429">
        <f t="shared" si="89"/>
        <v>36.002235088858789</v>
      </c>
      <c r="K231" s="429">
        <f t="shared" si="89"/>
        <v>36.838923154237918</v>
      </c>
      <c r="L231" s="429">
        <f t="shared" si="89"/>
        <v>37.589906007131418</v>
      </c>
      <c r="M231" s="429">
        <f t="shared" si="89"/>
        <v>38.230913000355216</v>
      </c>
      <c r="N231" s="312"/>
    </row>
    <row r="232" spans="1:14" ht="13.15">
      <c r="B232" s="323" t="str">
        <f t="shared" si="84"/>
        <v>35-39</v>
      </c>
      <c r="C232" s="429">
        <f t="shared" si="86"/>
        <v>45.981779564075239</v>
      </c>
      <c r="D232" s="429">
        <f t="shared" ref="D232:M232" si="90">D198+D164+D130</f>
        <v>43.462300530107591</v>
      </c>
      <c r="E232" s="429">
        <f t="shared" si="90"/>
        <v>41.149077055934406</v>
      </c>
      <c r="F232" s="429">
        <f t="shared" si="90"/>
        <v>39.248717880192437</v>
      </c>
      <c r="G232" s="429">
        <f t="shared" si="90"/>
        <v>37.668518259509291</v>
      </c>
      <c r="H232" s="429">
        <f t="shared" si="90"/>
        <v>36.558118316432576</v>
      </c>
      <c r="I232" s="429">
        <f t="shared" si="90"/>
        <v>36.032097772776837</v>
      </c>
      <c r="J232" s="429">
        <f t="shared" si="90"/>
        <v>35.805323206061971</v>
      </c>
      <c r="K232" s="429">
        <f t="shared" si="90"/>
        <v>35.766111031265346</v>
      </c>
      <c r="L232" s="429">
        <f t="shared" si="90"/>
        <v>35.876334769347913</v>
      </c>
      <c r="M232" s="429">
        <f t="shared" si="90"/>
        <v>36.07641845598058</v>
      </c>
      <c r="N232" s="312"/>
    </row>
    <row r="233" spans="1:14" ht="13.15">
      <c r="B233" s="323" t="str">
        <f t="shared" si="84"/>
        <v>40-44</v>
      </c>
      <c r="C233" s="429">
        <f t="shared" si="86"/>
        <v>41.023046840263106</v>
      </c>
      <c r="D233" s="429">
        <f t="shared" ref="D233:M233" si="91">D199+D165+D131</f>
        <v>40.509378080721888</v>
      </c>
      <c r="E233" s="429">
        <f t="shared" si="91"/>
        <v>39.523149900652584</v>
      </c>
      <c r="F233" s="429">
        <f t="shared" si="91"/>
        <v>38.338186011568403</v>
      </c>
      <c r="G233" s="429">
        <f t="shared" si="91"/>
        <v>36.985472119480114</v>
      </c>
      <c r="H233" s="429">
        <f t="shared" si="91"/>
        <v>35.738995415115795</v>
      </c>
      <c r="I233" s="429">
        <f t="shared" si="91"/>
        <v>34.795112650143054</v>
      </c>
      <c r="J233" s="429">
        <f t="shared" si="91"/>
        <v>34.016637214747448</v>
      </c>
      <c r="K233" s="429">
        <f t="shared" si="91"/>
        <v>33.38106194139646</v>
      </c>
      <c r="L233" s="429">
        <f t="shared" si="91"/>
        <v>32.903368744070008</v>
      </c>
      <c r="M233" s="429">
        <f t="shared" si="91"/>
        <v>32.563945929245023</v>
      </c>
      <c r="N233" s="312"/>
    </row>
    <row r="234" spans="1:14" ht="13.15">
      <c r="B234" s="323" t="str">
        <f t="shared" si="84"/>
        <v>45-49</v>
      </c>
      <c r="C234" s="429">
        <f t="shared" si="86"/>
        <v>34.823300656533434</v>
      </c>
      <c r="D234" s="429">
        <f t="shared" ref="D234:M234" si="92">D200+D166+D132</f>
        <v>35.480991622289622</v>
      </c>
      <c r="E234" s="429">
        <f t="shared" si="92"/>
        <v>35.706673095619067</v>
      </c>
      <c r="F234" s="429">
        <f t="shared" si="92"/>
        <v>35.620837422151347</v>
      </c>
      <c r="G234" s="429">
        <f t="shared" si="92"/>
        <v>35.180826914605781</v>
      </c>
      <c r="H234" s="429">
        <f t="shared" si="92"/>
        <v>34.612769952879042</v>
      </c>
      <c r="I234" s="429">
        <f t="shared" si="92"/>
        <v>34.104268114346482</v>
      </c>
      <c r="J234" s="429">
        <f t="shared" si="92"/>
        <v>33.555723133015938</v>
      </c>
      <c r="K234" s="429">
        <f t="shared" si="92"/>
        <v>32.983742023819147</v>
      </c>
      <c r="L234" s="429">
        <f t="shared" si="92"/>
        <v>32.441911931148226</v>
      </c>
      <c r="M234" s="429">
        <f t="shared" si="92"/>
        <v>31.949963276193596</v>
      </c>
      <c r="N234" s="312"/>
    </row>
    <row r="235" spans="1:14" ht="13.15">
      <c r="B235" s="323" t="str">
        <f t="shared" si="84"/>
        <v>50-54</v>
      </c>
      <c r="C235" s="429">
        <f t="shared" si="86"/>
        <v>35.506770851878422</v>
      </c>
      <c r="D235" s="429">
        <f t="shared" ref="D235:M235" si="93">D201+D167+D133</f>
        <v>35.33387112354594</v>
      </c>
      <c r="E235" s="429">
        <f t="shared" si="93"/>
        <v>35.218099371773732</v>
      </c>
      <c r="F235" s="429">
        <f t="shared" si="93"/>
        <v>35.122955698038901</v>
      </c>
      <c r="G235" s="429">
        <f t="shared" si="93"/>
        <v>34.901486061203954</v>
      </c>
      <c r="H235" s="429">
        <f t="shared" si="93"/>
        <v>34.649910367831907</v>
      </c>
      <c r="I235" s="429">
        <f t="shared" si="93"/>
        <v>34.474740356937566</v>
      </c>
      <c r="J235" s="429">
        <f t="shared" si="93"/>
        <v>34.232508321599802</v>
      </c>
      <c r="K235" s="429">
        <f t="shared" si="93"/>
        <v>33.909543766688877</v>
      </c>
      <c r="L235" s="429">
        <f t="shared" si="93"/>
        <v>33.543980184455705</v>
      </c>
      <c r="M235" s="429">
        <f t="shared" si="93"/>
        <v>33.153866844142762</v>
      </c>
      <c r="N235" s="312"/>
    </row>
    <row r="236" spans="1:14" ht="13.15">
      <c r="B236" s="323" t="str">
        <f t="shared" si="84"/>
        <v>55-59</v>
      </c>
      <c r="C236" s="429">
        <f t="shared" si="86"/>
        <v>44.757397711562788</v>
      </c>
      <c r="D236" s="429">
        <f t="shared" ref="D236:M236" si="94">D202+D168+D134</f>
        <v>42.419135571722371</v>
      </c>
      <c r="E236" s="429">
        <f t="shared" si="94"/>
        <v>40.805266634442837</v>
      </c>
      <c r="F236" s="429">
        <f t="shared" si="94"/>
        <v>39.701314966790513</v>
      </c>
      <c r="G236" s="429">
        <f t="shared" si="94"/>
        <v>38.899074325957571</v>
      </c>
      <c r="H236" s="429">
        <f t="shared" si="94"/>
        <v>38.340397564028237</v>
      </c>
      <c r="I236" s="429">
        <f t="shared" si="94"/>
        <v>38.077739695882094</v>
      </c>
      <c r="J236" s="429">
        <f t="shared" si="94"/>
        <v>37.853195584949184</v>
      </c>
      <c r="K236" s="429">
        <f t="shared" si="94"/>
        <v>37.59798050810069</v>
      </c>
      <c r="L236" s="429">
        <f t="shared" si="94"/>
        <v>37.320623492582072</v>
      </c>
      <c r="M236" s="429">
        <f t="shared" si="94"/>
        <v>37.013287595549194</v>
      </c>
      <c r="N236" s="312"/>
    </row>
    <row r="237" spans="1:14" ht="13.15">
      <c r="B237" s="323" t="str">
        <f t="shared" si="84"/>
        <v>60-64</v>
      </c>
      <c r="C237" s="429">
        <f t="shared" si="86"/>
        <v>21.017387570977686</v>
      </c>
      <c r="D237" s="429">
        <f t="shared" ref="D237:M237" si="95">D203+D169+D135</f>
        <v>22.669017715760109</v>
      </c>
      <c r="E237" s="429">
        <f t="shared" si="95"/>
        <v>23.022558503660871</v>
      </c>
      <c r="F237" s="429">
        <f t="shared" si="95"/>
        <v>22.834763643188747</v>
      </c>
      <c r="G237" s="429">
        <f t="shared" si="95"/>
        <v>22.46833140466671</v>
      </c>
      <c r="H237" s="429">
        <f t="shared" si="95"/>
        <v>22.107687691589582</v>
      </c>
      <c r="I237" s="429">
        <f t="shared" si="95"/>
        <v>21.915104086012043</v>
      </c>
      <c r="J237" s="429">
        <f t="shared" si="95"/>
        <v>21.753752274797474</v>
      </c>
      <c r="K237" s="429">
        <f t="shared" si="95"/>
        <v>21.594976469140239</v>
      </c>
      <c r="L237" s="429">
        <f t="shared" si="95"/>
        <v>21.448541272677364</v>
      </c>
      <c r="M237" s="429">
        <f t="shared" si="95"/>
        <v>21.302682128070547</v>
      </c>
      <c r="N237" s="312"/>
    </row>
    <row r="238" spans="1:14" ht="13.15">
      <c r="B238" s="323" t="str">
        <f t="shared" si="84"/>
        <v>65 plus</v>
      </c>
      <c r="C238" s="429">
        <f t="shared" si="86"/>
        <v>4.6118851457790875</v>
      </c>
      <c r="D238" s="429">
        <f t="shared" ref="D238:M238" si="96">D204+D170+D136</f>
        <v>6.7923818891194836</v>
      </c>
      <c r="E238" s="429">
        <f t="shared" si="96"/>
        <v>8.4453431762646609</v>
      </c>
      <c r="F238" s="429">
        <f t="shared" si="96"/>
        <v>9.5662438540777082</v>
      </c>
      <c r="G238" s="429">
        <f t="shared" si="96"/>
        <v>10.262618616525176</v>
      </c>
      <c r="H238" s="429">
        <f t="shared" si="96"/>
        <v>10.669543322217969</v>
      </c>
      <c r="I238" s="429">
        <f t="shared" si="96"/>
        <v>10.937122758705494</v>
      </c>
      <c r="J238" s="429">
        <f t="shared" si="96"/>
        <v>11.084274646755272</v>
      </c>
      <c r="K238" s="429">
        <f t="shared" si="96"/>
        <v>11.147278991052536</v>
      </c>
      <c r="L238" s="429">
        <f t="shared" si="96"/>
        <v>11.163092925422941</v>
      </c>
      <c r="M238" s="429">
        <f t="shared" si="96"/>
        <v>11.14911873078697</v>
      </c>
      <c r="N238" s="312"/>
    </row>
    <row r="239" spans="1:14" ht="13.15">
      <c r="B239" s="323" t="str">
        <f t="shared" si="84"/>
        <v>Total</v>
      </c>
      <c r="C239" s="429">
        <f>SUM(C229:C238)</f>
        <v>294.19538183528692</v>
      </c>
      <c r="D239" s="429">
        <f t="shared" ref="D239:M239" si="97">SUM(D229:D238)</f>
        <v>302.1924567409813</v>
      </c>
      <c r="E239" s="429">
        <f t="shared" si="97"/>
        <v>306.92846067027563</v>
      </c>
      <c r="F239" s="429">
        <f t="shared" si="97"/>
        <v>309.58817929917768</v>
      </c>
      <c r="G239" s="429">
        <f t="shared" si="97"/>
        <v>310.11544338881316</v>
      </c>
      <c r="H239" s="429">
        <f t="shared" si="97"/>
        <v>310.26759116914815</v>
      </c>
      <c r="I239" s="429">
        <f t="shared" si="97"/>
        <v>312.47529112059118</v>
      </c>
      <c r="J239" s="429">
        <f t="shared" si="97"/>
        <v>314.0842273080504</v>
      </c>
      <c r="K239" s="429">
        <f t="shared" si="97"/>
        <v>314.78623295191522</v>
      </c>
      <c r="L239" s="429">
        <f t="shared" si="97"/>
        <v>315.09608132780278</v>
      </c>
      <c r="M239" s="429">
        <f t="shared" si="97"/>
        <v>315.06975304422377</v>
      </c>
      <c r="N239" s="312"/>
    </row>
    <row r="240" spans="1:14">
      <c r="A240" s="1080">
        <f>SUM(C240:M240)</f>
        <v>0</v>
      </c>
      <c r="B240" s="1080"/>
      <c r="C240" s="1080">
        <f t="shared" ref="C240:M240" si="98">SUM(C229:C238)-C239</f>
        <v>0</v>
      </c>
      <c r="D240" s="1080">
        <f t="shared" si="98"/>
        <v>0</v>
      </c>
      <c r="E240" s="1080">
        <f t="shared" si="98"/>
        <v>0</v>
      </c>
      <c r="F240" s="1080">
        <f t="shared" si="98"/>
        <v>0</v>
      </c>
      <c r="G240" s="1080">
        <f t="shared" si="98"/>
        <v>0</v>
      </c>
      <c r="H240" s="1080">
        <f t="shared" si="98"/>
        <v>0</v>
      </c>
      <c r="I240" s="1080">
        <f t="shared" si="98"/>
        <v>0</v>
      </c>
      <c r="J240" s="1080">
        <f t="shared" si="98"/>
        <v>0</v>
      </c>
      <c r="K240" s="1080">
        <f t="shared" si="98"/>
        <v>0</v>
      </c>
      <c r="L240" s="1080">
        <f t="shared" si="98"/>
        <v>0</v>
      </c>
      <c r="M240" s="1080">
        <f t="shared" si="98"/>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99">B212</f>
        <v>Age group</v>
      </c>
      <c r="C246" s="323" t="str">
        <f t="shared" ref="C246:M246" si="100">C212</f>
        <v>2019/20</v>
      </c>
      <c r="D246" s="323" t="str">
        <f t="shared" si="100"/>
        <v>2020/21</v>
      </c>
      <c r="E246" s="323" t="str">
        <f t="shared" si="100"/>
        <v>2021/22</v>
      </c>
      <c r="F246" s="323" t="str">
        <f t="shared" si="100"/>
        <v>2022/23</v>
      </c>
      <c r="G246" s="323" t="str">
        <f t="shared" si="100"/>
        <v>2023/24</v>
      </c>
      <c r="H246" s="323" t="str">
        <f t="shared" si="100"/>
        <v>2024/25</v>
      </c>
      <c r="I246" s="323" t="str">
        <f t="shared" si="100"/>
        <v>2025/26</v>
      </c>
      <c r="J246" s="323" t="str">
        <f t="shared" si="100"/>
        <v>2026/27</v>
      </c>
      <c r="K246" s="323" t="str">
        <f t="shared" si="100"/>
        <v>2027/28</v>
      </c>
      <c r="L246" s="323" t="str">
        <f t="shared" si="100"/>
        <v>2028/29</v>
      </c>
      <c r="M246" s="323" t="str">
        <f t="shared" si="100"/>
        <v>2029/30</v>
      </c>
    </row>
    <row r="247" spans="2:13" ht="13.15">
      <c r="B247" s="323" t="str">
        <f t="shared" si="99"/>
        <v>20-24</v>
      </c>
      <c r="C247" s="429">
        <f t="shared" ref="C247:C256" si="101">C77-C213</f>
        <v>50.301347949974506</v>
      </c>
      <c r="D247" s="429">
        <f t="shared" ref="D247:M247" si="102">D77-D213</f>
        <v>105.10653490508595</v>
      </c>
      <c r="E247" s="429">
        <f t="shared" si="102"/>
        <v>139.56318332847803</v>
      </c>
      <c r="F247" s="429">
        <f t="shared" si="102"/>
        <v>158.80394284562112</v>
      </c>
      <c r="G247" s="429">
        <f t="shared" si="102"/>
        <v>170.23961058417575</v>
      </c>
      <c r="H247" s="429">
        <f t="shared" si="102"/>
        <v>177.52722143332187</v>
      </c>
      <c r="I247" s="429">
        <f t="shared" si="102"/>
        <v>186.35209947034349</v>
      </c>
      <c r="J247" s="429">
        <f t="shared" si="102"/>
        <v>191.75604293207476</v>
      </c>
      <c r="K247" s="429">
        <f t="shared" si="102"/>
        <v>194.21370572981937</v>
      </c>
      <c r="L247" s="429">
        <f t="shared" si="102"/>
        <v>195.45836239116721</v>
      </c>
      <c r="M247" s="429">
        <f t="shared" si="102"/>
        <v>195.89386589398043</v>
      </c>
    </row>
    <row r="248" spans="2:13" ht="13.15">
      <c r="B248" s="323" t="str">
        <f t="shared" si="99"/>
        <v>25-29</v>
      </c>
      <c r="C248" s="429">
        <f t="shared" si="101"/>
        <v>264.7215361539333</v>
      </c>
      <c r="D248" s="429">
        <f t="shared" ref="D248:M248" si="103">D78-D214</f>
        <v>297.36990719653875</v>
      </c>
      <c r="E248" s="429">
        <f t="shared" si="103"/>
        <v>328.84096437774292</v>
      </c>
      <c r="F248" s="429">
        <f t="shared" si="103"/>
        <v>352.84972513214348</v>
      </c>
      <c r="G248" s="429">
        <f t="shared" si="103"/>
        <v>371.6584385793181</v>
      </c>
      <c r="H248" s="429">
        <f t="shared" si="103"/>
        <v>386.65783151236838</v>
      </c>
      <c r="I248" s="429">
        <f t="shared" si="103"/>
        <v>404.37383292391911</v>
      </c>
      <c r="J248" s="429">
        <f t="shared" si="103"/>
        <v>417.81784214627089</v>
      </c>
      <c r="K248" s="429">
        <f t="shared" si="103"/>
        <v>426.5840092466309</v>
      </c>
      <c r="L248" s="429">
        <f t="shared" si="103"/>
        <v>432.5697593542514</v>
      </c>
      <c r="M248" s="429">
        <f t="shared" si="103"/>
        <v>436.37463807580826</v>
      </c>
    </row>
    <row r="249" spans="2:13" ht="13.15">
      <c r="B249" s="323" t="str">
        <f t="shared" si="99"/>
        <v>30-34</v>
      </c>
      <c r="C249" s="429">
        <f t="shared" si="101"/>
        <v>543.36691486935058</v>
      </c>
      <c r="D249" s="429">
        <f t="shared" ref="D249:M249" si="104">D79-D215</f>
        <v>508.4018615877078</v>
      </c>
      <c r="E249" s="429">
        <f t="shared" si="104"/>
        <v>488.61418649363725</v>
      </c>
      <c r="F249" s="429">
        <f t="shared" si="104"/>
        <v>477.0280752460767</v>
      </c>
      <c r="G249" s="429">
        <f t="shared" si="104"/>
        <v>472.43669068681567</v>
      </c>
      <c r="H249" s="429">
        <f t="shared" si="104"/>
        <v>472.63282644552777</v>
      </c>
      <c r="I249" s="429">
        <f t="shared" si="104"/>
        <v>479.50616269822291</v>
      </c>
      <c r="J249" s="429">
        <f t="shared" si="104"/>
        <v>487.49084838557303</v>
      </c>
      <c r="K249" s="429">
        <f t="shared" si="104"/>
        <v>494.74413406555175</v>
      </c>
      <c r="L249" s="429">
        <f t="shared" si="104"/>
        <v>501.23554371248582</v>
      </c>
      <c r="M249" s="429">
        <f t="shared" si="104"/>
        <v>506.63564749518503</v>
      </c>
    </row>
    <row r="250" spans="2:13" ht="13.15">
      <c r="B250" s="323" t="str">
        <f t="shared" si="99"/>
        <v>35-39</v>
      </c>
      <c r="C250" s="429">
        <f t="shared" si="101"/>
        <v>696.48450912188196</v>
      </c>
      <c r="D250" s="429">
        <f t="shared" ref="D250:M250" si="105">D80-D216</f>
        <v>649.42281168652983</v>
      </c>
      <c r="E250" s="429">
        <f t="shared" si="105"/>
        <v>608.50641892610156</v>
      </c>
      <c r="F250" s="429">
        <f t="shared" si="105"/>
        <v>572.23605407298169</v>
      </c>
      <c r="G250" s="429">
        <f t="shared" si="105"/>
        <v>543.6355264050809</v>
      </c>
      <c r="H250" s="429">
        <f t="shared" si="105"/>
        <v>522.29628677369976</v>
      </c>
      <c r="I250" s="429">
        <f t="shared" si="105"/>
        <v>509.72241375312331</v>
      </c>
      <c r="J250" s="429">
        <f t="shared" si="105"/>
        <v>501.82556970454669</v>
      </c>
      <c r="K250" s="429">
        <f t="shared" si="105"/>
        <v>496.97679121253259</v>
      </c>
      <c r="L250" s="429">
        <f t="shared" si="105"/>
        <v>494.60036458960582</v>
      </c>
      <c r="M250" s="429">
        <f t="shared" si="105"/>
        <v>493.83507607087097</v>
      </c>
    </row>
    <row r="251" spans="2:13" ht="13.15">
      <c r="B251" s="323" t="str">
        <f t="shared" si="99"/>
        <v>40-44</v>
      </c>
      <c r="C251" s="429">
        <f t="shared" si="101"/>
        <v>590.72259943377355</v>
      </c>
      <c r="D251" s="429">
        <f t="shared" ref="D251:M251" si="106">D81-D217</f>
        <v>594.17781751566372</v>
      </c>
      <c r="E251" s="429">
        <f t="shared" si="106"/>
        <v>587.65850645967419</v>
      </c>
      <c r="F251" s="429">
        <f t="shared" si="106"/>
        <v>572.62490270771559</v>
      </c>
      <c r="G251" s="429">
        <f t="shared" si="106"/>
        <v>554.85885256192023</v>
      </c>
      <c r="H251" s="429">
        <f t="shared" si="106"/>
        <v>536.88978251736216</v>
      </c>
      <c r="I251" s="429">
        <f t="shared" si="106"/>
        <v>522.24387220454184</v>
      </c>
      <c r="J251" s="429">
        <f t="shared" si="106"/>
        <v>509.30358116079282</v>
      </c>
      <c r="K251" s="429">
        <f t="shared" si="106"/>
        <v>498.02537374705912</v>
      </c>
      <c r="L251" s="429">
        <f t="shared" si="106"/>
        <v>488.83156259724922</v>
      </c>
      <c r="M251" s="429">
        <f t="shared" si="106"/>
        <v>481.56804332703894</v>
      </c>
    </row>
    <row r="252" spans="2:13" ht="13.15">
      <c r="B252" s="323" t="str">
        <f t="shared" si="99"/>
        <v>45-49</v>
      </c>
      <c r="C252" s="429">
        <f t="shared" si="101"/>
        <v>527.25844322730688</v>
      </c>
      <c r="D252" s="429">
        <f t="shared" ref="D252:M252" si="107">D82-D218</f>
        <v>521.32354120738671</v>
      </c>
      <c r="E252" s="429">
        <f t="shared" si="107"/>
        <v>517.21908342431016</v>
      </c>
      <c r="F252" s="429">
        <f t="shared" si="107"/>
        <v>510.43116324305203</v>
      </c>
      <c r="G252" s="429">
        <f t="shared" si="107"/>
        <v>502.55914667658226</v>
      </c>
      <c r="H252" s="429">
        <f t="shared" si="107"/>
        <v>493.75221306999475</v>
      </c>
      <c r="I252" s="429">
        <f t="shared" si="107"/>
        <v>486.11458125268859</v>
      </c>
      <c r="J252" s="429">
        <f t="shared" si="107"/>
        <v>477.92515934983095</v>
      </c>
      <c r="K252" s="429">
        <f t="shared" si="107"/>
        <v>469.28075092418845</v>
      </c>
      <c r="L252" s="429">
        <f t="shared" si="107"/>
        <v>460.89542170326717</v>
      </c>
      <c r="M252" s="429">
        <f t="shared" si="107"/>
        <v>453.0492943832889</v>
      </c>
    </row>
    <row r="253" spans="2:13" ht="13.15">
      <c r="B253" s="323" t="str">
        <f t="shared" si="99"/>
        <v>50-54</v>
      </c>
      <c r="C253" s="429">
        <f t="shared" si="101"/>
        <v>374.52897309147875</v>
      </c>
      <c r="D253" s="429">
        <f t="shared" ref="D253:M253" si="108">D83-D219</f>
        <v>375.5233906403646</v>
      </c>
      <c r="E253" s="429">
        <f t="shared" si="108"/>
        <v>374.82293162434979</v>
      </c>
      <c r="F253" s="429">
        <f t="shared" si="108"/>
        <v>371.44576984657363</v>
      </c>
      <c r="G253" s="429">
        <f t="shared" si="108"/>
        <v>367.74000408708173</v>
      </c>
      <c r="H253" s="429">
        <f t="shared" si="108"/>
        <v>363.86678188377317</v>
      </c>
      <c r="I253" s="429">
        <f t="shared" si="108"/>
        <v>361.08912103815521</v>
      </c>
      <c r="J253" s="429">
        <f t="shared" si="108"/>
        <v>357.81429979452287</v>
      </c>
      <c r="K253" s="429">
        <f t="shared" si="108"/>
        <v>353.83493404683753</v>
      </c>
      <c r="L253" s="429">
        <f t="shared" si="108"/>
        <v>349.50106862459734</v>
      </c>
      <c r="M253" s="429">
        <f t="shared" si="108"/>
        <v>344.95101945739162</v>
      </c>
    </row>
    <row r="254" spans="2:13" ht="13.15">
      <c r="B254" s="323" t="str">
        <f t="shared" si="99"/>
        <v>55-59</v>
      </c>
      <c r="C254" s="429">
        <f t="shared" si="101"/>
        <v>200.89911326942067</v>
      </c>
      <c r="D254" s="429">
        <f t="shared" ref="D254:M254" si="109">D84-D220</f>
        <v>187.0858664739016</v>
      </c>
      <c r="E254" s="429">
        <f t="shared" si="109"/>
        <v>178.92904729265175</v>
      </c>
      <c r="F254" s="429">
        <f t="shared" si="109"/>
        <v>173.13893965733814</v>
      </c>
      <c r="G254" s="429">
        <f t="shared" si="109"/>
        <v>169.12742279660438</v>
      </c>
      <c r="H254" s="429">
        <f t="shared" si="109"/>
        <v>166.24702635333898</v>
      </c>
      <c r="I254" s="429">
        <f t="shared" si="109"/>
        <v>164.75349142874171</v>
      </c>
      <c r="J254" s="429">
        <f t="shared" si="109"/>
        <v>163.44482131915635</v>
      </c>
      <c r="K254" s="429">
        <f t="shared" si="109"/>
        <v>162.02681557940383</v>
      </c>
      <c r="L254" s="429">
        <f t="shared" si="109"/>
        <v>160.55524895417255</v>
      </c>
      <c r="M254" s="429">
        <f t="shared" si="109"/>
        <v>158.99122754781152</v>
      </c>
    </row>
    <row r="255" spans="2:13" ht="13.15">
      <c r="B255" s="323" t="str">
        <f t="shared" si="99"/>
        <v>60-64</v>
      </c>
      <c r="C255" s="429">
        <f t="shared" si="101"/>
        <v>63.591739714856146</v>
      </c>
      <c r="D255" s="429">
        <f t="shared" ref="D255:M255" si="110">D85-D221</f>
        <v>64.737446060430642</v>
      </c>
      <c r="E255" s="429">
        <f t="shared" si="110"/>
        <v>63.510080227904012</v>
      </c>
      <c r="F255" s="429">
        <f t="shared" si="110"/>
        <v>61.592224823632066</v>
      </c>
      <c r="G255" s="429">
        <f t="shared" si="110"/>
        <v>59.808503615757445</v>
      </c>
      <c r="H255" s="429">
        <f t="shared" si="110"/>
        <v>58.38369433135918</v>
      </c>
      <c r="I255" s="429">
        <f t="shared" si="110"/>
        <v>57.628676432401889</v>
      </c>
      <c r="J255" s="429">
        <f t="shared" si="110"/>
        <v>57.037372921531997</v>
      </c>
      <c r="K255" s="429">
        <f t="shared" si="110"/>
        <v>56.488283418080783</v>
      </c>
      <c r="L255" s="429">
        <f t="shared" si="110"/>
        <v>55.998785899444968</v>
      </c>
      <c r="M255" s="429">
        <f t="shared" si="110"/>
        <v>55.529043945137118</v>
      </c>
    </row>
    <row r="256" spans="2:13" ht="13.15">
      <c r="B256" s="323" t="str">
        <f t="shared" si="99"/>
        <v>65 plus</v>
      </c>
      <c r="C256" s="429">
        <f t="shared" si="101"/>
        <v>9.1838383047459651</v>
      </c>
      <c r="D256" s="429">
        <f t="shared" ref="D256:M256" si="111">D86-D222</f>
        <v>15.149192838081259</v>
      </c>
      <c r="E256" s="429">
        <f t="shared" si="111"/>
        <v>18.77946763146371</v>
      </c>
      <c r="F256" s="429">
        <f t="shared" si="111"/>
        <v>20.679298549583301</v>
      </c>
      <c r="G256" s="429">
        <f t="shared" si="111"/>
        <v>21.54823845652793</v>
      </c>
      <c r="H256" s="429">
        <f t="shared" si="111"/>
        <v>21.852168027182845</v>
      </c>
      <c r="I256" s="429">
        <f t="shared" si="111"/>
        <v>21.996679304021264</v>
      </c>
      <c r="J256" s="429">
        <f t="shared" si="111"/>
        <v>21.988958983476426</v>
      </c>
      <c r="K256" s="429">
        <f t="shared" si="111"/>
        <v>21.88608311240446</v>
      </c>
      <c r="L256" s="429">
        <f t="shared" si="111"/>
        <v>21.75222838792175</v>
      </c>
      <c r="M256" s="429">
        <f t="shared" si="111"/>
        <v>21.605666426743454</v>
      </c>
    </row>
    <row r="257" spans="1:13" ht="13.15">
      <c r="B257" s="323" t="str">
        <f t="shared" si="99"/>
        <v>Total</v>
      </c>
      <c r="C257" s="429">
        <f>SUM(C247:C256)</f>
        <v>3321.0590151367223</v>
      </c>
      <c r="D257" s="429">
        <f t="shared" ref="D257:M257" si="112">SUM(D247:D256)</f>
        <v>3318.2983701116905</v>
      </c>
      <c r="E257" s="429">
        <f t="shared" si="112"/>
        <v>3306.4438697863134</v>
      </c>
      <c r="F257" s="429">
        <f t="shared" si="112"/>
        <v>3270.8300961247173</v>
      </c>
      <c r="G257" s="429">
        <f t="shared" si="112"/>
        <v>3233.6124344498644</v>
      </c>
      <c r="H257" s="429">
        <f t="shared" si="112"/>
        <v>3200.1058323479288</v>
      </c>
      <c r="I257" s="429">
        <f t="shared" si="112"/>
        <v>3193.7809305061587</v>
      </c>
      <c r="J257" s="429">
        <f t="shared" si="112"/>
        <v>3186.4044966977772</v>
      </c>
      <c r="K257" s="429">
        <f t="shared" si="112"/>
        <v>3174.0608810825083</v>
      </c>
      <c r="L257" s="429">
        <f t="shared" si="112"/>
        <v>3161.3983462141632</v>
      </c>
      <c r="M257" s="429">
        <f t="shared" si="112"/>
        <v>3148.4335226232561</v>
      </c>
    </row>
    <row r="258" spans="1:13">
      <c r="A258" s="1080">
        <f>SUM(C258:M258)</f>
        <v>0</v>
      </c>
      <c r="B258" s="1080"/>
      <c r="C258" s="1080">
        <f t="shared" ref="C258:M258" si="113">SUM(C247:C256)-C257</f>
        <v>0</v>
      </c>
      <c r="D258" s="1080">
        <f t="shared" si="113"/>
        <v>0</v>
      </c>
      <c r="E258" s="1080">
        <f t="shared" si="113"/>
        <v>0</v>
      </c>
      <c r="F258" s="1080">
        <f t="shared" si="113"/>
        <v>0</v>
      </c>
      <c r="G258" s="1080">
        <f t="shared" si="113"/>
        <v>0</v>
      </c>
      <c r="H258" s="1080">
        <f t="shared" si="113"/>
        <v>0</v>
      </c>
      <c r="I258" s="1080">
        <f t="shared" si="113"/>
        <v>0</v>
      </c>
      <c r="J258" s="1080">
        <f t="shared" si="113"/>
        <v>0</v>
      </c>
      <c r="K258" s="1080">
        <f t="shared" si="113"/>
        <v>0</v>
      </c>
      <c r="L258" s="1080">
        <f t="shared" si="113"/>
        <v>0</v>
      </c>
      <c r="M258" s="1080">
        <f t="shared" si="113"/>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4">B246</f>
        <v>Age group</v>
      </c>
      <c r="C262" s="323" t="str">
        <f t="shared" ref="C262:M262" si="115">C246</f>
        <v>2019/20</v>
      </c>
      <c r="D262" s="323" t="str">
        <f t="shared" si="115"/>
        <v>2020/21</v>
      </c>
      <c r="E262" s="323" t="str">
        <f t="shared" si="115"/>
        <v>2021/22</v>
      </c>
      <c r="F262" s="323" t="str">
        <f t="shared" si="115"/>
        <v>2022/23</v>
      </c>
      <c r="G262" s="323" t="str">
        <f t="shared" si="115"/>
        <v>2023/24</v>
      </c>
      <c r="H262" s="323" t="str">
        <f t="shared" si="115"/>
        <v>2024/25</v>
      </c>
      <c r="I262" s="323" t="str">
        <f t="shared" si="115"/>
        <v>2025/26</v>
      </c>
      <c r="J262" s="323" t="str">
        <f t="shared" si="115"/>
        <v>2026/27</v>
      </c>
      <c r="K262" s="323" t="str">
        <f t="shared" si="115"/>
        <v>2027/28</v>
      </c>
      <c r="L262" s="323" t="str">
        <f t="shared" si="115"/>
        <v>2028/29</v>
      </c>
      <c r="M262" s="323" t="str">
        <f t="shared" si="115"/>
        <v>2029/30</v>
      </c>
    </row>
    <row r="263" spans="1:13" ht="13.15">
      <c r="B263" s="323" t="str">
        <f t="shared" si="114"/>
        <v>20-24</v>
      </c>
      <c r="C263" s="429">
        <f t="shared" ref="C263:C272" si="116">C93-C229</f>
        <v>33.937823619640838</v>
      </c>
      <c r="D263" s="429">
        <f t="shared" ref="D263:M263" si="117">D93-D229</f>
        <v>73.963252870317021</v>
      </c>
      <c r="E263" s="429">
        <f t="shared" si="117"/>
        <v>101.10674073539582</v>
      </c>
      <c r="F263" s="429">
        <f t="shared" si="117"/>
        <v>118.95488527335853</v>
      </c>
      <c r="G263" s="429">
        <f t="shared" si="117"/>
        <v>130.66135813221925</v>
      </c>
      <c r="H263" s="429">
        <f t="shared" si="117"/>
        <v>138.71145454599468</v>
      </c>
      <c r="I263" s="429">
        <f t="shared" si="117"/>
        <v>147.1821563977434</v>
      </c>
      <c r="J263" s="429">
        <f t="shared" si="117"/>
        <v>152.85669633191702</v>
      </c>
      <c r="K263" s="429">
        <f t="shared" si="117"/>
        <v>156.0645083136173</v>
      </c>
      <c r="L263" s="429">
        <f t="shared" si="117"/>
        <v>158.03922821799961</v>
      </c>
      <c r="M263" s="429">
        <f t="shared" si="117"/>
        <v>159.14052467618697</v>
      </c>
    </row>
    <row r="264" spans="1:13" ht="13.15">
      <c r="B264" s="323" t="str">
        <f t="shared" si="114"/>
        <v>25-29</v>
      </c>
      <c r="C264" s="429">
        <f t="shared" si="116"/>
        <v>172.91077095441113</v>
      </c>
      <c r="D264" s="429">
        <f t="shared" ref="D264:M264" si="118">D94-D230</f>
        <v>196.87959800775334</v>
      </c>
      <c r="E264" s="429">
        <f t="shared" si="118"/>
        <v>220.47199903275811</v>
      </c>
      <c r="F264" s="429">
        <f t="shared" si="118"/>
        <v>240.85017651954817</v>
      </c>
      <c r="G264" s="429">
        <f t="shared" si="118"/>
        <v>257.6306165556328</v>
      </c>
      <c r="H264" s="429">
        <f t="shared" si="118"/>
        <v>271.53649626325029</v>
      </c>
      <c r="I264" s="429">
        <f t="shared" si="118"/>
        <v>286.78642299540724</v>
      </c>
      <c r="J264" s="429">
        <f t="shared" si="118"/>
        <v>298.81614006512768</v>
      </c>
      <c r="K264" s="429">
        <f t="shared" si="118"/>
        <v>307.32841094008774</v>
      </c>
      <c r="L264" s="429">
        <f t="shared" si="118"/>
        <v>313.55967287892497</v>
      </c>
      <c r="M264" s="429">
        <f t="shared" si="118"/>
        <v>317.93196228208984</v>
      </c>
    </row>
    <row r="265" spans="1:13" ht="13.15">
      <c r="B265" s="323" t="str">
        <f t="shared" si="114"/>
        <v>30-34</v>
      </c>
      <c r="C265" s="429">
        <f t="shared" si="116"/>
        <v>339.35839193173081</v>
      </c>
      <c r="D265" s="429">
        <f t="shared" ref="D265:M265" si="119">D95-D231</f>
        <v>320.95184568912981</v>
      </c>
      <c r="E265" s="429">
        <f t="shared" si="119"/>
        <v>311.79319794469558</v>
      </c>
      <c r="F265" s="429">
        <f t="shared" si="119"/>
        <v>308.82966051075016</v>
      </c>
      <c r="G265" s="429">
        <f t="shared" si="119"/>
        <v>309.98392026775684</v>
      </c>
      <c r="H265" s="429">
        <f t="shared" si="119"/>
        <v>313.91886706508217</v>
      </c>
      <c r="I265" s="429">
        <f t="shared" si="119"/>
        <v>321.90004877535955</v>
      </c>
      <c r="J265" s="429">
        <f t="shared" si="119"/>
        <v>330.33038059302106</v>
      </c>
      <c r="K265" s="429">
        <f t="shared" si="119"/>
        <v>338.00722305550079</v>
      </c>
      <c r="L265" s="429">
        <f t="shared" si="119"/>
        <v>344.89769668867564</v>
      </c>
      <c r="M265" s="429">
        <f t="shared" si="119"/>
        <v>350.77911164837985</v>
      </c>
    </row>
    <row r="266" spans="1:13" ht="13.15">
      <c r="B266" s="323" t="str">
        <f t="shared" si="114"/>
        <v>35-39</v>
      </c>
      <c r="C266" s="429">
        <f t="shared" si="116"/>
        <v>426.21482043592476</v>
      </c>
      <c r="D266" s="429">
        <f t="shared" ref="D266:M266" si="120">D96-D232</f>
        <v>398.98623969748064</v>
      </c>
      <c r="E266" s="429">
        <f t="shared" si="120"/>
        <v>375.80704010348927</v>
      </c>
      <c r="F266" s="429">
        <f t="shared" si="120"/>
        <v>356.96790299800352</v>
      </c>
      <c r="G266" s="429">
        <f t="shared" si="120"/>
        <v>342.59595468021718</v>
      </c>
      <c r="H266" s="429">
        <f t="shared" si="120"/>
        <v>332.49684417222181</v>
      </c>
      <c r="I266" s="429">
        <f t="shared" si="120"/>
        <v>327.71267641989323</v>
      </c>
      <c r="J266" s="429">
        <f t="shared" si="120"/>
        <v>325.65015703313026</v>
      </c>
      <c r="K266" s="429">
        <f t="shared" si="120"/>
        <v>325.29352149023515</v>
      </c>
      <c r="L266" s="429">
        <f t="shared" si="120"/>
        <v>326.29600867374103</v>
      </c>
      <c r="M266" s="429">
        <f t="shared" si="120"/>
        <v>328.1157739526833</v>
      </c>
    </row>
    <row r="267" spans="1:13" ht="13.15">
      <c r="B267" s="323" t="str">
        <f t="shared" si="114"/>
        <v>40-44</v>
      </c>
      <c r="C267" s="429">
        <f t="shared" si="116"/>
        <v>402.48015315973691</v>
      </c>
      <c r="D267" s="429">
        <f t="shared" ref="D267:M267" si="121">D97-D233</f>
        <v>393.66019257070906</v>
      </c>
      <c r="E267" s="429">
        <f t="shared" si="121"/>
        <v>382.12208758926971</v>
      </c>
      <c r="F267" s="429">
        <f t="shared" si="121"/>
        <v>369.14856778522733</v>
      </c>
      <c r="G267" s="429">
        <f t="shared" si="121"/>
        <v>356.12363239217308</v>
      </c>
      <c r="H267" s="429">
        <f t="shared" si="121"/>
        <v>344.12162765321921</v>
      </c>
      <c r="I267" s="429">
        <f t="shared" si="121"/>
        <v>335.03322240781432</v>
      </c>
      <c r="J267" s="429">
        <f t="shared" si="121"/>
        <v>327.53748194827472</v>
      </c>
      <c r="K267" s="429">
        <f t="shared" si="121"/>
        <v>321.41769052657247</v>
      </c>
      <c r="L267" s="429">
        <f t="shared" si="121"/>
        <v>316.8181051528515</v>
      </c>
      <c r="M267" s="429">
        <f t="shared" si="121"/>
        <v>313.5498898562679</v>
      </c>
    </row>
    <row r="268" spans="1:13" ht="13.15">
      <c r="B268" s="323" t="str">
        <f t="shared" si="114"/>
        <v>45-49</v>
      </c>
      <c r="C268" s="429">
        <f t="shared" si="116"/>
        <v>327.87969934346654</v>
      </c>
      <c r="D268" s="429">
        <f t="shared" ref="D268:M268" si="122">D98-D234</f>
        <v>330.92411205198061</v>
      </c>
      <c r="E268" s="429">
        <f t="shared" si="122"/>
        <v>331.35012539608476</v>
      </c>
      <c r="F268" s="429">
        <f t="shared" si="122"/>
        <v>329.21317867759797</v>
      </c>
      <c r="G268" s="429">
        <f t="shared" si="122"/>
        <v>325.14653487234767</v>
      </c>
      <c r="H268" s="429">
        <f t="shared" si="122"/>
        <v>319.89646632893664</v>
      </c>
      <c r="I268" s="429">
        <f t="shared" si="122"/>
        <v>315.19681526114323</v>
      </c>
      <c r="J268" s="429">
        <f t="shared" si="122"/>
        <v>310.12707939807871</v>
      </c>
      <c r="K268" s="429">
        <f t="shared" si="122"/>
        <v>304.84074328894746</v>
      </c>
      <c r="L268" s="429">
        <f t="shared" si="122"/>
        <v>299.83306744468319</v>
      </c>
      <c r="M268" s="429">
        <f t="shared" si="122"/>
        <v>295.28640340856288</v>
      </c>
    </row>
    <row r="269" spans="1:13" ht="13.15">
      <c r="B269" s="323" t="str">
        <f t="shared" si="114"/>
        <v>50-54</v>
      </c>
      <c r="C269" s="429">
        <f t="shared" si="116"/>
        <v>257.40282914812161</v>
      </c>
      <c r="D269" s="429">
        <f t="shared" ref="D269:M269" si="123">D99-D235</f>
        <v>254.15440489906464</v>
      </c>
      <c r="E269" s="429">
        <f t="shared" si="123"/>
        <v>252.26519687699607</v>
      </c>
      <c r="F269" s="429">
        <f t="shared" si="123"/>
        <v>250.73909546196691</v>
      </c>
      <c r="G269" s="429">
        <f t="shared" si="123"/>
        <v>249.15804696224211</v>
      </c>
      <c r="H269" s="429">
        <f t="shared" si="123"/>
        <v>247.36207448376854</v>
      </c>
      <c r="I269" s="429">
        <f t="shared" si="123"/>
        <v>246.11155415565844</v>
      </c>
      <c r="J269" s="429">
        <f t="shared" si="123"/>
        <v>244.38228507151089</v>
      </c>
      <c r="K269" s="429">
        <f t="shared" si="123"/>
        <v>242.07667500096764</v>
      </c>
      <c r="L269" s="429">
        <f t="shared" si="123"/>
        <v>239.46695494406194</v>
      </c>
      <c r="M269" s="429">
        <f t="shared" si="123"/>
        <v>236.68197674010131</v>
      </c>
    </row>
    <row r="270" spans="1:13" ht="13.15">
      <c r="B270" s="323" t="str">
        <f t="shared" si="114"/>
        <v>55-59</v>
      </c>
      <c r="C270" s="429">
        <f t="shared" si="116"/>
        <v>141.9922022884372</v>
      </c>
      <c r="D270" s="429">
        <f t="shared" ref="D270:M270" si="124">D100-D236</f>
        <v>134.14124676273804</v>
      </c>
      <c r="E270" s="429">
        <f t="shared" si="124"/>
        <v>128.81501095770847</v>
      </c>
      <c r="F270" s="429">
        <f t="shared" si="124"/>
        <v>125.15557952175561</v>
      </c>
      <c r="G270" s="429">
        <f t="shared" si="124"/>
        <v>122.62657280237266</v>
      </c>
      <c r="H270" s="429">
        <f t="shared" si="124"/>
        <v>120.86538393588064</v>
      </c>
      <c r="I270" s="429">
        <f t="shared" si="124"/>
        <v>120.03737363618964</v>
      </c>
      <c r="J270" s="429">
        <f t="shared" si="124"/>
        <v>119.32951425280365</v>
      </c>
      <c r="K270" s="429">
        <f t="shared" si="124"/>
        <v>118.52496682478066</v>
      </c>
      <c r="L270" s="429">
        <f t="shared" si="124"/>
        <v>117.65061850557019</v>
      </c>
      <c r="M270" s="429">
        <f t="shared" si="124"/>
        <v>116.68176388871018</v>
      </c>
    </row>
    <row r="271" spans="1:13" ht="13.15">
      <c r="B271" s="323" t="str">
        <f t="shared" si="114"/>
        <v>60-64</v>
      </c>
      <c r="C271" s="429">
        <f t="shared" si="116"/>
        <v>42.122812429022304</v>
      </c>
      <c r="D271" s="429">
        <f t="shared" ref="D271:M271" si="125">D101-D237</f>
        <v>45.387767673136722</v>
      </c>
      <c r="E271" s="429">
        <f t="shared" si="125"/>
        <v>46.070989766787804</v>
      </c>
      <c r="F271" s="429">
        <f t="shared" si="125"/>
        <v>45.675484868301396</v>
      </c>
      <c r="G271" s="429">
        <f t="shared" si="125"/>
        <v>44.942524789213238</v>
      </c>
      <c r="H271" s="429">
        <f t="shared" si="125"/>
        <v>44.221143271239178</v>
      </c>
      <c r="I271" s="429">
        <f t="shared" si="125"/>
        <v>43.835925815088125</v>
      </c>
      <c r="J271" s="429">
        <f t="shared" si="125"/>
        <v>43.513180096027327</v>
      </c>
      <c r="K271" s="429">
        <f t="shared" si="125"/>
        <v>43.195587060160179</v>
      </c>
      <c r="L271" s="429">
        <f t="shared" si="125"/>
        <v>42.902678462342394</v>
      </c>
      <c r="M271" s="429">
        <f t="shared" si="125"/>
        <v>42.610922118528464</v>
      </c>
    </row>
    <row r="272" spans="1:13" ht="13.15">
      <c r="B272" s="323" t="str">
        <f t="shared" si="114"/>
        <v>65 plus</v>
      </c>
      <c r="C272" s="429">
        <f t="shared" si="116"/>
        <v>8.7731148542209141</v>
      </c>
      <c r="D272" s="429">
        <f t="shared" ref="D272:M272" si="126">D102-D238</f>
        <v>12.904900734028207</v>
      </c>
      <c r="E272" s="429">
        <f t="shared" si="126"/>
        <v>16.03461514324913</v>
      </c>
      <c r="F272" s="429">
        <f t="shared" si="126"/>
        <v>18.152967991902987</v>
      </c>
      <c r="G272" s="429">
        <f t="shared" si="126"/>
        <v>19.474413374845994</v>
      </c>
      <c r="H272" s="429">
        <f t="shared" si="126"/>
        <v>20.246596404071944</v>
      </c>
      <c r="I272" s="429">
        <f t="shared" si="126"/>
        <v>20.754356923241538</v>
      </c>
      <c r="J272" s="429">
        <f t="shared" si="126"/>
        <v>21.033593325162979</v>
      </c>
      <c r="K272" s="429">
        <f t="shared" si="126"/>
        <v>21.153150788136443</v>
      </c>
      <c r="L272" s="429">
        <f t="shared" si="126"/>
        <v>21.183159415224669</v>
      </c>
      <c r="M272" s="429">
        <f t="shared" si="126"/>
        <v>21.156641890498253</v>
      </c>
    </row>
    <row r="273" spans="1:13" ht="13.15">
      <c r="B273" s="323" t="str">
        <f t="shared" si="114"/>
        <v>Total</v>
      </c>
      <c r="C273" s="429">
        <f>SUM(C263:C272)</f>
        <v>2153.0726181647128</v>
      </c>
      <c r="D273" s="429">
        <f t="shared" ref="D273:M273" si="127">SUM(D263:D272)</f>
        <v>2161.9535609563382</v>
      </c>
      <c r="E273" s="429">
        <f t="shared" si="127"/>
        <v>2165.837003546435</v>
      </c>
      <c r="F273" s="429">
        <f t="shared" si="127"/>
        <v>2163.6874996084125</v>
      </c>
      <c r="G273" s="429">
        <f t="shared" si="127"/>
        <v>2158.3435748290208</v>
      </c>
      <c r="H273" s="429">
        <f t="shared" si="127"/>
        <v>2153.3769541236652</v>
      </c>
      <c r="I273" s="429">
        <f t="shared" si="127"/>
        <v>2164.5505527875389</v>
      </c>
      <c r="J273" s="429">
        <f t="shared" si="127"/>
        <v>2173.5765081150544</v>
      </c>
      <c r="K273" s="429">
        <f t="shared" si="127"/>
        <v>2177.9024772890057</v>
      </c>
      <c r="L273" s="429">
        <f t="shared" si="127"/>
        <v>2180.6471903840747</v>
      </c>
      <c r="M273" s="429">
        <f t="shared" si="127"/>
        <v>2181.934970462009</v>
      </c>
    </row>
    <row r="274" spans="1:13">
      <c r="A274" s="1080">
        <f>SUM(C274:M274)</f>
        <v>0</v>
      </c>
      <c r="B274" s="1080"/>
      <c r="C274" s="1080">
        <f t="shared" ref="C274:M274" si="128">SUM(C263:C272)-C273</f>
        <v>0</v>
      </c>
      <c r="D274" s="1080">
        <f t="shared" si="128"/>
        <v>0</v>
      </c>
      <c r="E274" s="1080">
        <f t="shared" si="128"/>
        <v>0</v>
      </c>
      <c r="F274" s="1080">
        <f t="shared" si="128"/>
        <v>0</v>
      </c>
      <c r="G274" s="1080">
        <f t="shared" si="128"/>
        <v>0</v>
      </c>
      <c r="H274" s="1080">
        <f t="shared" si="128"/>
        <v>0</v>
      </c>
      <c r="I274" s="1080">
        <f t="shared" si="128"/>
        <v>0</v>
      </c>
      <c r="J274" s="1080">
        <f t="shared" si="128"/>
        <v>0</v>
      </c>
      <c r="K274" s="1080">
        <f t="shared" si="128"/>
        <v>0</v>
      </c>
      <c r="L274" s="1080">
        <f t="shared" si="128"/>
        <v>0</v>
      </c>
      <c r="M274" s="1080">
        <f t="shared" si="128"/>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29">D262</f>
        <v>2020/21</v>
      </c>
      <c r="E278" s="311" t="str">
        <f t="shared" si="129"/>
        <v>2021/22</v>
      </c>
      <c r="F278" s="311" t="str">
        <f t="shared" si="129"/>
        <v>2022/23</v>
      </c>
      <c r="G278" s="311" t="str">
        <f t="shared" si="129"/>
        <v>2023/24</v>
      </c>
      <c r="H278" s="311" t="str">
        <f t="shared" si="129"/>
        <v>2024/25</v>
      </c>
      <c r="I278" s="311" t="str">
        <f t="shared" si="129"/>
        <v>2025/26</v>
      </c>
      <c r="J278" s="311" t="str">
        <f t="shared" si="129"/>
        <v>2026/27</v>
      </c>
      <c r="K278" s="311" t="str">
        <f t="shared" si="129"/>
        <v>2027/28</v>
      </c>
      <c r="L278" s="311" t="str">
        <f t="shared" si="129"/>
        <v>2028/29</v>
      </c>
      <c r="M278" s="311" t="str">
        <f t="shared" si="129"/>
        <v>2029/30</v>
      </c>
    </row>
    <row r="279" spans="1:13" ht="13.15">
      <c r="B279" s="311" t="s">
        <v>202</v>
      </c>
      <c r="C279" s="429">
        <f>C223+C239</f>
        <v>752.65236669856472</v>
      </c>
      <c r="D279" s="429">
        <f t="shared" ref="D279:M279" si="130">D223+D239</f>
        <v>785.36917826759645</v>
      </c>
      <c r="E279" s="429">
        <f t="shared" si="130"/>
        <v>798.79518743061226</v>
      </c>
      <c r="F279" s="429">
        <f t="shared" si="130"/>
        <v>820.00462783998285</v>
      </c>
      <c r="G279" s="429">
        <f t="shared" si="130"/>
        <v>818.01667177095226</v>
      </c>
      <c r="H279" s="429">
        <f t="shared" si="130"/>
        <v>815.2754357518545</v>
      </c>
      <c r="I279" s="429">
        <f t="shared" si="130"/>
        <v>818.63762691835586</v>
      </c>
      <c r="J279" s="429">
        <f t="shared" si="130"/>
        <v>820.46612559112202</v>
      </c>
      <c r="K279" s="429">
        <f t="shared" si="130"/>
        <v>819.96090496556189</v>
      </c>
      <c r="L279" s="429">
        <f t="shared" si="130"/>
        <v>818.62613376020556</v>
      </c>
      <c r="M279" s="429">
        <f t="shared" si="130"/>
        <v>816.61137253804168</v>
      </c>
    </row>
    <row r="280" spans="1:13" ht="13.15">
      <c r="B280" s="311" t="s">
        <v>203</v>
      </c>
      <c r="C280" s="429">
        <f>C155+C171</f>
        <v>165.46427543881697</v>
      </c>
      <c r="D280" s="429">
        <f t="shared" ref="D280:M280" si="131">D155+D171</f>
        <v>168.17415900292752</v>
      </c>
      <c r="E280" s="429">
        <f t="shared" si="131"/>
        <v>168.34791947865534</v>
      </c>
      <c r="F280" s="429">
        <f t="shared" si="131"/>
        <v>167.3227629504957</v>
      </c>
      <c r="G280" s="429">
        <f t="shared" si="131"/>
        <v>165.47756167699282</v>
      </c>
      <c r="H280" s="429">
        <f t="shared" si="131"/>
        <v>163.64865375579771</v>
      </c>
      <c r="I280" s="429">
        <f t="shared" si="131"/>
        <v>162.70602676844982</v>
      </c>
      <c r="J280" s="429">
        <f t="shared" si="131"/>
        <v>161.71364709953559</v>
      </c>
      <c r="K280" s="429">
        <f t="shared" si="131"/>
        <v>160.51929005117699</v>
      </c>
      <c r="L280" s="429">
        <f t="shared" si="131"/>
        <v>159.25627319499466</v>
      </c>
      <c r="M280" s="429">
        <f t="shared" si="131"/>
        <v>157.91443014424988</v>
      </c>
    </row>
    <row r="281" spans="1:13" ht="13.15">
      <c r="B281" s="311" t="s">
        <v>511</v>
      </c>
      <c r="C281" s="429">
        <f>C189+C205</f>
        <v>3.0414831650814413</v>
      </c>
      <c r="D281" s="429">
        <f t="shared" ref="D281:M281" si="132">D189+D205</f>
        <v>3.0286405039419773</v>
      </c>
      <c r="E281" s="429">
        <f t="shared" si="132"/>
        <v>3.0037970046039462</v>
      </c>
      <c r="F281" s="429">
        <f t="shared" si="132"/>
        <v>2.9728344616539779</v>
      </c>
      <c r="G281" s="429">
        <f t="shared" si="132"/>
        <v>2.9309313812063214</v>
      </c>
      <c r="H281" s="429">
        <f t="shared" si="132"/>
        <v>2.891866486558877</v>
      </c>
      <c r="I281" s="429">
        <f t="shared" si="132"/>
        <v>2.8723072140670176</v>
      </c>
      <c r="J281" s="429">
        <f t="shared" si="132"/>
        <v>2.8526807620210746</v>
      </c>
      <c r="K281" s="429">
        <f t="shared" si="132"/>
        <v>2.830372898908287</v>
      </c>
      <c r="L281" s="429">
        <f t="shared" si="132"/>
        <v>2.8087859929575267</v>
      </c>
      <c r="M281" s="429">
        <f t="shared" si="132"/>
        <v>2.7880685964396443</v>
      </c>
    </row>
    <row r="282" spans="1:13" ht="13.15">
      <c r="B282" s="311" t="s">
        <v>204</v>
      </c>
      <c r="C282" s="429">
        <f>C121+C137</f>
        <v>584.14660809466636</v>
      </c>
      <c r="D282" s="429">
        <f t="shared" ref="D282:M282" si="133">D121+D137</f>
        <v>614.16637876072707</v>
      </c>
      <c r="E282" s="429">
        <f t="shared" si="133"/>
        <v>627.44347094735303</v>
      </c>
      <c r="F282" s="429">
        <f t="shared" si="133"/>
        <v>649.70903042783311</v>
      </c>
      <c r="G282" s="429">
        <f t="shared" si="133"/>
        <v>649.60817871275322</v>
      </c>
      <c r="H282" s="429">
        <f t="shared" si="133"/>
        <v>648.73491550949791</v>
      </c>
      <c r="I282" s="429">
        <f t="shared" si="133"/>
        <v>653.05929293583904</v>
      </c>
      <c r="J282" s="429">
        <f t="shared" si="133"/>
        <v>655.89979772956553</v>
      </c>
      <c r="K282" s="429">
        <f t="shared" si="133"/>
        <v>656.61124201547659</v>
      </c>
      <c r="L282" s="429">
        <f t="shared" si="133"/>
        <v>656.56107457225335</v>
      </c>
      <c r="M282" s="429">
        <f t="shared" si="133"/>
        <v>655.90887379735204</v>
      </c>
    </row>
    <row r="283" spans="1:13">
      <c r="A283" s="1080">
        <f>SUM(C283:M283)</f>
        <v>0</v>
      </c>
      <c r="B283" s="1080"/>
      <c r="C283" s="1080">
        <f>C279-C280-C281-C282</f>
        <v>0</v>
      </c>
      <c r="D283" s="1080">
        <f t="shared" ref="D283:M283" si="134">D279-D280-D281-D282</f>
        <v>0</v>
      </c>
      <c r="E283" s="1080">
        <f t="shared" si="134"/>
        <v>0</v>
      </c>
      <c r="F283" s="1080">
        <f t="shared" si="134"/>
        <v>0</v>
      </c>
      <c r="G283" s="1080">
        <f t="shared" si="134"/>
        <v>0</v>
      </c>
      <c r="H283" s="1080">
        <f t="shared" si="134"/>
        <v>0</v>
      </c>
      <c r="I283" s="1080">
        <f t="shared" si="134"/>
        <v>0</v>
      </c>
      <c r="J283" s="1080">
        <f t="shared" si="134"/>
        <v>0</v>
      </c>
      <c r="K283" s="1080">
        <f t="shared" si="134"/>
        <v>0</v>
      </c>
      <c r="L283" s="1080">
        <f t="shared" si="134"/>
        <v>0</v>
      </c>
      <c r="M283" s="1080">
        <f t="shared" si="134"/>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5">D278</f>
        <v>2020/21</v>
      </c>
      <c r="E289" s="311" t="str">
        <f t="shared" si="135"/>
        <v>2021/22</v>
      </c>
      <c r="F289" s="311" t="str">
        <f t="shared" si="135"/>
        <v>2022/23</v>
      </c>
      <c r="G289" s="311" t="str">
        <f t="shared" si="135"/>
        <v>2023/24</v>
      </c>
      <c r="H289" s="311" t="str">
        <f t="shared" si="135"/>
        <v>2024/25</v>
      </c>
      <c r="I289" s="311" t="str">
        <f t="shared" si="135"/>
        <v>2025/26</v>
      </c>
      <c r="J289" s="311" t="str">
        <f t="shared" si="135"/>
        <v>2026/27</v>
      </c>
      <c r="K289" s="311" t="str">
        <f t="shared" si="135"/>
        <v>2027/28</v>
      </c>
      <c r="L289" s="311" t="str">
        <f t="shared" si="135"/>
        <v>2028/29</v>
      </c>
      <c r="M289" s="311" t="str">
        <f t="shared" si="135"/>
        <v>2029/30</v>
      </c>
    </row>
    <row r="290" spans="2:13" ht="15">
      <c r="B290" s="325"/>
      <c r="C290" s="429">
        <f>C53+C69-C15</f>
        <v>0</v>
      </c>
      <c r="D290" s="429">
        <f>D53+D69-D15</f>
        <v>0</v>
      </c>
      <c r="E290" s="429">
        <f>E53+E69-E15</f>
        <v>0</v>
      </c>
      <c r="F290" s="429">
        <f t="shared" ref="F290:M290" si="136">F53+F69-F15</f>
        <v>0</v>
      </c>
      <c r="G290" s="429">
        <f t="shared" si="136"/>
        <v>0</v>
      </c>
      <c r="H290" s="429">
        <f t="shared" si="136"/>
        <v>0</v>
      </c>
      <c r="I290" s="429">
        <f t="shared" si="136"/>
        <v>0</v>
      </c>
      <c r="J290" s="429">
        <f t="shared" si="136"/>
        <v>0</v>
      </c>
      <c r="K290" s="429">
        <f t="shared" si="136"/>
        <v>0</v>
      </c>
      <c r="L290" s="429">
        <f t="shared" si="136"/>
        <v>0</v>
      </c>
      <c r="M290" s="429">
        <f t="shared" si="136"/>
        <v>0</v>
      </c>
    </row>
    <row r="291" spans="2:13" ht="15">
      <c r="B291" s="325"/>
      <c r="H291" s="312"/>
    </row>
    <row r="292" spans="2:13" ht="15">
      <c r="B292" s="325" t="s">
        <v>263</v>
      </c>
      <c r="H292" s="312"/>
    </row>
    <row r="293" spans="2:13" ht="15">
      <c r="B293" s="325"/>
      <c r="C293" s="350" t="str">
        <f t="shared" ref="C293:M293" si="137">C262</f>
        <v>2019/20</v>
      </c>
      <c r="D293" s="350" t="str">
        <f t="shared" si="137"/>
        <v>2020/21</v>
      </c>
      <c r="E293" s="350" t="str">
        <f t="shared" si="137"/>
        <v>2021/22</v>
      </c>
      <c r="F293" s="350" t="str">
        <f t="shared" si="137"/>
        <v>2022/23</v>
      </c>
      <c r="G293" s="350" t="str">
        <f t="shared" si="137"/>
        <v>2023/24</v>
      </c>
      <c r="H293" s="350" t="str">
        <f t="shared" si="137"/>
        <v>2024/25</v>
      </c>
      <c r="I293" s="350" t="str">
        <f t="shared" si="137"/>
        <v>2025/26</v>
      </c>
      <c r="J293" s="350" t="str">
        <f t="shared" si="137"/>
        <v>2026/27</v>
      </c>
      <c r="K293" s="350" t="str">
        <f t="shared" si="137"/>
        <v>2027/28</v>
      </c>
      <c r="L293" s="350" t="str">
        <f t="shared" si="137"/>
        <v>2028/29</v>
      </c>
      <c r="M293" s="350" t="str">
        <f t="shared" si="137"/>
        <v>2029/30</v>
      </c>
    </row>
    <row r="294" spans="2:13" ht="13.15">
      <c r="B294" s="348" t="s">
        <v>267</v>
      </c>
      <c r="C294" s="429">
        <f>C36-C15+C279-C290</f>
        <v>791.48947603419015</v>
      </c>
      <c r="D294" s="429">
        <f t="shared" ref="D294:M294" si="138">D36-D15+D279-D290</f>
        <v>790.82412969533152</v>
      </c>
      <c r="E294" s="429">
        <f t="shared" si="138"/>
        <v>782.24135024036468</v>
      </c>
      <c r="F294" s="429">
        <f t="shared" si="138"/>
        <v>775.45508531670714</v>
      </c>
      <c r="G294" s="429">
        <f t="shared" si="138"/>
        <v>776.80221294456317</v>
      </c>
      <c r="H294" s="429">
        <f t="shared" si="138"/>
        <v>823.48632374045997</v>
      </c>
      <c r="I294" s="429">
        <f t="shared" si="138"/>
        <v>822.11564711025517</v>
      </c>
      <c r="J294" s="429">
        <f t="shared" si="138"/>
        <v>811.94325852424538</v>
      </c>
      <c r="K294" s="429">
        <f t="shared" si="138"/>
        <v>808.7083119869294</v>
      </c>
      <c r="L294" s="429">
        <f t="shared" si="138"/>
        <v>804.93432902506822</v>
      </c>
      <c r="M294" s="429">
        <f t="shared" si="138"/>
        <v>816.78709688039885</v>
      </c>
    </row>
    <row r="295" spans="2:13" ht="12.75" customHeight="1">
      <c r="B295" s="1469" t="s">
        <v>264</v>
      </c>
      <c r="C295" s="1469"/>
      <c r="D295" s="1469"/>
      <c r="E295" s="1469"/>
      <c r="F295" s="1469"/>
      <c r="G295" s="1469"/>
      <c r="H295" s="1469"/>
      <c r="I295" s="1469"/>
      <c r="J295" s="1469"/>
      <c r="K295" s="1469"/>
      <c r="L295" s="1469"/>
      <c r="M295" s="1469"/>
    </row>
    <row r="296" spans="2:13" ht="13.15">
      <c r="B296" s="311" t="s">
        <v>107</v>
      </c>
      <c r="C296" s="271">
        <f>IF(C294&lt;0,0,C294)</f>
        <v>791.48947603419015</v>
      </c>
      <c r="D296" s="271">
        <f t="shared" ref="D296:M296" si="139">IF(D294&lt;0,0,D294)</f>
        <v>790.82412969533152</v>
      </c>
      <c r="E296" s="271">
        <f t="shared" si="139"/>
        <v>782.24135024036468</v>
      </c>
      <c r="F296" s="271">
        <f t="shared" si="139"/>
        <v>775.45508531670714</v>
      </c>
      <c r="G296" s="271">
        <f t="shared" si="139"/>
        <v>776.80221294456317</v>
      </c>
      <c r="H296" s="271">
        <f t="shared" si="139"/>
        <v>823.48632374045997</v>
      </c>
      <c r="I296" s="271">
        <f t="shared" si="139"/>
        <v>822.11564711025517</v>
      </c>
      <c r="J296" s="271">
        <f t="shared" si="139"/>
        <v>811.94325852424538</v>
      </c>
      <c r="K296" s="271">
        <f t="shared" si="139"/>
        <v>808.7083119869294</v>
      </c>
      <c r="L296" s="271">
        <f t="shared" si="139"/>
        <v>804.93432902506822</v>
      </c>
      <c r="M296" s="271">
        <f t="shared" si="139"/>
        <v>816.78709688039885</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0">B262</f>
        <v>Age group</v>
      </c>
      <c r="C302" s="323" t="str">
        <f>C293</f>
        <v>2019/20</v>
      </c>
      <c r="D302" s="323" t="str">
        <f t="shared" ref="D302:M302" si="141">D293</f>
        <v>2020/21</v>
      </c>
      <c r="E302" s="323" t="str">
        <f t="shared" si="141"/>
        <v>2021/22</v>
      </c>
      <c r="F302" s="323" t="str">
        <f t="shared" si="141"/>
        <v>2022/23</v>
      </c>
      <c r="G302" s="323" t="str">
        <f t="shared" si="141"/>
        <v>2023/24</v>
      </c>
      <c r="H302" s="323" t="str">
        <f t="shared" si="141"/>
        <v>2024/25</v>
      </c>
      <c r="I302" s="323" t="str">
        <f t="shared" si="141"/>
        <v>2025/26</v>
      </c>
      <c r="J302" s="323" t="str">
        <f t="shared" si="141"/>
        <v>2026/27</v>
      </c>
      <c r="K302" s="323" t="str">
        <f t="shared" si="141"/>
        <v>2027/28</v>
      </c>
      <c r="L302" s="323" t="str">
        <f t="shared" si="141"/>
        <v>2028/29</v>
      </c>
      <c r="M302" s="323" t="str">
        <f t="shared" si="141"/>
        <v>2029/30</v>
      </c>
    </row>
    <row r="303" spans="2:13" ht="13.15">
      <c r="B303" s="323" t="str">
        <f t="shared" si="140"/>
        <v>20-24</v>
      </c>
      <c r="C303" s="429">
        <f>C$296*Entrant_age_breakdowns!$K76*$G$31</f>
        <v>115.25203495311574</v>
      </c>
      <c r="D303" s="429">
        <f>D$296*Entrant_age_breakdowns!$K76*$G$31</f>
        <v>115.15515113870764</v>
      </c>
      <c r="E303" s="429">
        <f>E$296*Entrant_age_breakdowns!$K76*$G$31</f>
        <v>113.90537735435477</v>
      </c>
      <c r="F303" s="429">
        <f>F$296*Entrant_age_breakdowns!$K76*$G$31</f>
        <v>112.91720143305079</v>
      </c>
      <c r="G303" s="429">
        <f>G$296*Entrant_age_breakdowns!$K76*$G$31</f>
        <v>113.11336222249035</v>
      </c>
      <c r="H303" s="429">
        <f>H$296*Entrant_age_breakdowns!$K76*$G$31</f>
        <v>119.91122742742381</v>
      </c>
      <c r="I303" s="429">
        <f>I$296*Entrant_age_breakdowns!$K76*$G$31</f>
        <v>119.71163757098589</v>
      </c>
      <c r="J303" s="429">
        <f>J$296*Entrant_age_breakdowns!$K76*$G$31</f>
        <v>118.2303942691219</v>
      </c>
      <c r="K303" s="429">
        <f>K$296*Entrant_age_breakdowns!$K76*$G$31</f>
        <v>117.75934041094769</v>
      </c>
      <c r="L303" s="429">
        <f>L$296*Entrant_age_breakdowns!$K76*$G$31</f>
        <v>117.20979524401473</v>
      </c>
      <c r="M303" s="429">
        <f>M$296*Entrant_age_breakdowns!$K76*$G$31</f>
        <v>118.93572547621243</v>
      </c>
    </row>
    <row r="304" spans="2:13" ht="13.15">
      <c r="B304" s="323" t="str">
        <f t="shared" si="140"/>
        <v>25-29</v>
      </c>
      <c r="C304" s="429">
        <f>C$296*Entrant_age_breakdowns!$K77*$G$31</f>
        <v>125.1329206301825</v>
      </c>
      <c r="D304" s="429">
        <f>D$296*Entrant_age_breakdowns!$K77*$G$31</f>
        <v>125.02773069003428</v>
      </c>
      <c r="E304" s="429">
        <f>E$296*Entrant_age_breakdowns!$K77*$G$31</f>
        <v>123.67081023455835</v>
      </c>
      <c r="F304" s="429">
        <f>F$296*Entrant_age_breakdowns!$K77*$G$31</f>
        <v>122.59791517305692</v>
      </c>
      <c r="G304" s="429">
        <f>G$296*Entrant_age_breakdowns!$K77*$G$31</f>
        <v>122.81089338646269</v>
      </c>
      <c r="H304" s="429">
        <f>H$296*Entrant_age_breakdowns!$K77*$G$31</f>
        <v>130.19155896420847</v>
      </c>
      <c r="I304" s="429">
        <f>I$296*Entrant_age_breakdowns!$K77*$G$31</f>
        <v>129.97485770011025</v>
      </c>
      <c r="J304" s="429">
        <f>J$296*Entrant_age_breakdowns!$K77*$G$31</f>
        <v>128.36662318519225</v>
      </c>
      <c r="K304" s="429">
        <f>K$296*Entrant_age_breakdowns!$K77*$G$31</f>
        <v>127.85518453622232</v>
      </c>
      <c r="L304" s="429">
        <f>L$296*Entrant_age_breakdowns!$K77*$G$31</f>
        <v>127.25852529472176</v>
      </c>
      <c r="M304" s="429">
        <f>M$296*Entrant_age_breakdowns!$K77*$G$31</f>
        <v>129.13242444840427</v>
      </c>
    </row>
    <row r="305" spans="1:13" ht="13.15">
      <c r="B305" s="323" t="str">
        <f t="shared" si="140"/>
        <v>30-34</v>
      </c>
      <c r="C305" s="429">
        <f>C$296*Entrant_age_breakdowns!$K78*$G$31</f>
        <v>64.349586666259</v>
      </c>
      <c r="D305" s="429">
        <f>D$296*Entrant_age_breakdowns!$K78*$G$31</f>
        <v>64.295492754473855</v>
      </c>
      <c r="E305" s="429">
        <f>E$296*Entrant_age_breakdowns!$K78*$G$31</f>
        <v>63.597696602916535</v>
      </c>
      <c r="F305" s="429">
        <f>F$296*Entrant_age_breakdowns!$K78*$G$31</f>
        <v>63.045960469881422</v>
      </c>
      <c r="G305" s="429">
        <f>G$296*Entrant_age_breakdowns!$K78*$G$31</f>
        <v>63.155484485884244</v>
      </c>
      <c r="H305" s="429">
        <f>H$296*Entrant_age_breakdowns!$K78*$G$31</f>
        <v>66.950990711248167</v>
      </c>
      <c r="I305" s="429">
        <f>I$296*Entrant_age_breakdowns!$K78*$G$31</f>
        <v>66.839552116955389</v>
      </c>
      <c r="J305" s="429">
        <f>J$296*Entrant_age_breakdowns!$K78*$G$31</f>
        <v>66.012517746014453</v>
      </c>
      <c r="K305" s="429">
        <f>K$296*Entrant_age_breakdowns!$K78*$G$31</f>
        <v>65.749510493401615</v>
      </c>
      <c r="L305" s="429">
        <f>L$296*Entrant_age_breakdowns!$K78*$G$31</f>
        <v>65.442678563180507</v>
      </c>
      <c r="M305" s="429">
        <f>M$296*Entrant_age_breakdowns!$K78*$G$31</f>
        <v>66.406330936883961</v>
      </c>
    </row>
    <row r="306" spans="1:13" ht="13.15">
      <c r="B306" s="323" t="str">
        <f t="shared" si="140"/>
        <v>35-39</v>
      </c>
      <c r="C306" s="429">
        <f>C$296*Entrant_age_breakdowns!$K79*$G$31</f>
        <v>48.786299195004318</v>
      </c>
      <c r="D306" s="429">
        <f>D$296*Entrant_age_breakdowns!$K79*$G$31</f>
        <v>48.745288181543344</v>
      </c>
      <c r="E306" s="429">
        <f>E$296*Entrant_age_breakdowns!$K79*$G$31</f>
        <v>48.216257715449487</v>
      </c>
      <c r="F306" s="429">
        <f>F$296*Entrant_age_breakdowns!$K79*$G$31</f>
        <v>47.797961880815016</v>
      </c>
      <c r="G306" s="429">
        <f>G$296*Entrant_age_breakdowns!$K79*$G$31</f>
        <v>47.880996934971073</v>
      </c>
      <c r="H306" s="429">
        <f>H$296*Entrant_age_breakdowns!$K79*$G$31</f>
        <v>50.758539929418873</v>
      </c>
      <c r="I306" s="429">
        <f>I$296*Entrant_age_breakdowns!$K79*$G$31</f>
        <v>50.674053347846332</v>
      </c>
      <c r="J306" s="429">
        <f>J$296*Entrant_age_breakdowns!$K79*$G$31</f>
        <v>50.04704160844642</v>
      </c>
      <c r="K306" s="429">
        <f>K$296*Entrant_age_breakdowns!$K79*$G$31</f>
        <v>49.84764404925194</v>
      </c>
      <c r="L306" s="429">
        <f>L$296*Entrant_age_breakdowns!$K79*$G$31</f>
        <v>49.615021042238958</v>
      </c>
      <c r="M306" s="429">
        <f>M$296*Entrant_age_breakdowns!$K79*$G$31</f>
        <v>50.345608998728864</v>
      </c>
    </row>
    <row r="307" spans="1:13" ht="13.15">
      <c r="B307" s="323" t="str">
        <f t="shared" si="140"/>
        <v>40-44</v>
      </c>
      <c r="C307" s="429">
        <f>C$296*Entrant_age_breakdowns!$K80*$G$31</f>
        <v>39.815275505103898</v>
      </c>
      <c r="D307" s="429">
        <f>D$296*Entrant_age_breakdowns!$K80*$G$31</f>
        <v>39.781805764077518</v>
      </c>
      <c r="E307" s="429">
        <f>E$296*Entrant_age_breakdowns!$K80*$G$31</f>
        <v>39.350055577945817</v>
      </c>
      <c r="F307" s="429">
        <f>F$296*Entrant_age_breakdowns!$K80*$G$31</f>
        <v>39.008677687566411</v>
      </c>
      <c r="G307" s="429">
        <f>G$296*Entrant_age_breakdowns!$K80*$G$31</f>
        <v>39.07644391727343</v>
      </c>
      <c r="H307" s="429">
        <f>H$296*Entrant_age_breakdowns!$K80*$G$31</f>
        <v>41.424852568722308</v>
      </c>
      <c r="I307" s="429">
        <f>I$296*Entrant_age_breakdowns!$K80*$G$31</f>
        <v>41.35590172438075</v>
      </c>
      <c r="J307" s="429">
        <f>J$296*Entrant_age_breakdowns!$K80*$G$31</f>
        <v>40.844187461133288</v>
      </c>
      <c r="K307" s="429">
        <f>K$296*Entrant_age_breakdowns!$K80*$G$31</f>
        <v>40.681455938444095</v>
      </c>
      <c r="L307" s="429">
        <f>L$296*Entrant_age_breakdowns!$K80*$G$31</f>
        <v>40.491608598804191</v>
      </c>
      <c r="M307" s="429">
        <f>M$296*Entrant_age_breakdowns!$K80*$G$31</f>
        <v>41.0878530618672</v>
      </c>
    </row>
    <row r="308" spans="1:13" ht="13.15">
      <c r="B308" s="323" t="str">
        <f t="shared" si="140"/>
        <v>45-49</v>
      </c>
      <c r="C308" s="429">
        <f>C$296*Entrant_age_breakdowns!$K81*$G$31</f>
        <v>35.615700028871977</v>
      </c>
      <c r="D308" s="429">
        <f>D$296*Entrant_age_breakdowns!$K81*$G$31</f>
        <v>35.585760558623008</v>
      </c>
      <c r="E308" s="429">
        <f>E$296*Entrant_age_breakdowns!$K81*$G$31</f>
        <v>35.199549866329662</v>
      </c>
      <c r="F308" s="429">
        <f>F$296*Entrant_age_breakdowns!$K81*$G$31</f>
        <v>34.894179317313032</v>
      </c>
      <c r="G308" s="429">
        <f>G$296*Entrant_age_breakdowns!$K81*$G$31</f>
        <v>34.954797803025222</v>
      </c>
      <c r="H308" s="429">
        <f>H$296*Entrant_age_breakdowns!$K81*$G$31</f>
        <v>37.055504554746399</v>
      </c>
      <c r="I308" s="429">
        <f>I$296*Entrant_age_breakdowns!$K81*$G$31</f>
        <v>36.993826403392376</v>
      </c>
      <c r="J308" s="429">
        <f>J$296*Entrant_age_breakdowns!$K81*$G$31</f>
        <v>36.536085964098397</v>
      </c>
      <c r="K308" s="429">
        <f>K$296*Entrant_age_breakdowns!$K81*$G$31</f>
        <v>36.390518791102274</v>
      </c>
      <c r="L308" s="429">
        <f>L$296*Entrant_age_breakdowns!$K81*$G$31</f>
        <v>36.220695882328798</v>
      </c>
      <c r="M308" s="429">
        <f>M$296*Entrant_age_breakdowns!$K81*$G$31</f>
        <v>36.754050572731622</v>
      </c>
    </row>
    <row r="309" spans="1:13" ht="13.15">
      <c r="B309" s="323" t="str">
        <f t="shared" si="140"/>
        <v>50-54</v>
      </c>
      <c r="C309" s="429">
        <f>C$296*Entrant_age_breakdowns!$K82*$G$31</f>
        <v>25.825499867088407</v>
      </c>
      <c r="D309" s="429">
        <f>D$296*Entrant_age_breakdowns!$K82*$G$31</f>
        <v>25.803790290011197</v>
      </c>
      <c r="E309" s="429">
        <f>E$296*Entrant_age_breakdowns!$K82*$G$31</f>
        <v>25.523742890285671</v>
      </c>
      <c r="F309" s="429">
        <f>F$296*Entrant_age_breakdowns!$K82*$G$31</f>
        <v>25.302313939944995</v>
      </c>
      <c r="G309" s="429">
        <f>G$296*Entrant_age_breakdowns!$K82*$G$31</f>
        <v>25.346269349874717</v>
      </c>
      <c r="H309" s="429">
        <f>H$296*Entrant_age_breakdowns!$K82*$G$31</f>
        <v>26.869524596672839</v>
      </c>
      <c r="I309" s="429">
        <f>I$296*Entrant_age_breakdowns!$K82*$G$31</f>
        <v>26.824800806650334</v>
      </c>
      <c r="J309" s="429">
        <f>J$296*Entrant_age_breakdowns!$K82*$G$31</f>
        <v>26.492886071166701</v>
      </c>
      <c r="K309" s="429">
        <f>K$296*Entrant_age_breakdowns!$K82*$G$31</f>
        <v>26.387333042479451</v>
      </c>
      <c r="L309" s="429">
        <f>L$296*Entrant_age_breakdowns!$K82*$G$31</f>
        <v>26.264191801273952</v>
      </c>
      <c r="M309" s="429">
        <f>M$296*Entrant_age_breakdowns!$K82*$G$31</f>
        <v>26.650935610182476</v>
      </c>
    </row>
    <row r="310" spans="1:13" ht="13.15">
      <c r="B310" s="323" t="str">
        <f t="shared" si="140"/>
        <v>55-59</v>
      </c>
      <c r="C310" s="429">
        <f>C$296*Entrant_age_breakdowns!$K83*$G$31</f>
        <v>15.717191341445876</v>
      </c>
      <c r="D310" s="429">
        <f>D$296*Entrant_age_breakdowns!$K83*$G$31</f>
        <v>15.70397906758398</v>
      </c>
      <c r="E310" s="429">
        <f>E$296*Entrant_age_breakdowns!$K83*$G$31</f>
        <v>15.533544474301634</v>
      </c>
      <c r="F310" s="429">
        <f>F$296*Entrant_age_breakdowns!$K83*$G$31</f>
        <v>15.398784597476361</v>
      </c>
      <c r="G310" s="429">
        <f>G$296*Entrant_age_breakdowns!$K83*$G$31</f>
        <v>15.425535506148513</v>
      </c>
      <c r="H310" s="429">
        <f>H$296*Entrant_age_breakdowns!$K83*$G$31</f>
        <v>16.352576388183785</v>
      </c>
      <c r="I310" s="429">
        <f>I$296*Entrant_age_breakdowns!$K83*$G$31</f>
        <v>16.3253578495721</v>
      </c>
      <c r="J310" s="429">
        <f>J$296*Entrant_age_breakdowns!$K83*$G$31</f>
        <v>16.123357213244059</v>
      </c>
      <c r="K310" s="429">
        <f>K$296*Entrant_age_breakdowns!$K83*$G$31</f>
        <v>16.059118489614907</v>
      </c>
      <c r="L310" s="429">
        <f>L$296*Entrant_age_breakdowns!$K83*$G$31</f>
        <v>15.984175721420263</v>
      </c>
      <c r="M310" s="429">
        <f>M$296*Entrant_age_breakdowns!$K83*$G$31</f>
        <v>16.219544890498039</v>
      </c>
    </row>
    <row r="311" spans="1:13" ht="13.15">
      <c r="B311" s="323" t="str">
        <f t="shared" si="140"/>
        <v>60-64</v>
      </c>
      <c r="C311" s="429">
        <f>C$296*Entrant_age_breakdowns!$K84*$G$31</f>
        <v>7.5765294629942126</v>
      </c>
      <c r="D311" s="429">
        <f>D$296*Entrant_age_breakdowns!$K84*$G$31</f>
        <v>7.570160438146635</v>
      </c>
      <c r="E311" s="429">
        <f>E$296*Entrant_age_breakdowns!$K84*$G$31</f>
        <v>7.4880018202699157</v>
      </c>
      <c r="F311" s="429">
        <f>F$296*Entrant_age_breakdowns!$K84*$G$31</f>
        <v>7.423040329694703</v>
      </c>
      <c r="G311" s="429">
        <f>G$296*Entrant_age_breakdowns!$K84*$G$31</f>
        <v>7.4359357028764217</v>
      </c>
      <c r="H311" s="429">
        <f>H$296*Entrant_age_breakdowns!$K84*$G$31</f>
        <v>7.882819144297593</v>
      </c>
      <c r="I311" s="429">
        <f>I$296*Entrant_age_breakdowns!$K84*$G$31</f>
        <v>7.8696983483964029</v>
      </c>
      <c r="J311" s="429">
        <f>J$296*Entrant_age_breakdowns!$K84*$G$31</f>
        <v>7.7723232042351684</v>
      </c>
      <c r="K311" s="429">
        <f>K$296*Entrant_age_breakdowns!$K84*$G$31</f>
        <v>7.7413566930011948</v>
      </c>
      <c r="L311" s="429">
        <f>L$296*Entrant_age_breakdowns!$K84*$G$31</f>
        <v>7.7052302580084637</v>
      </c>
      <c r="M311" s="429">
        <f>M$296*Entrant_age_breakdowns!$K84*$G$31</f>
        <v>7.8186908251961746</v>
      </c>
    </row>
    <row r="312" spans="1:13" ht="13.15">
      <c r="B312" s="323" t="str">
        <f t="shared" si="140"/>
        <v>65 plus</v>
      </c>
      <c r="C312" s="429">
        <f>C$296*Entrant_age_breakdowns!$K85*$G$31</f>
        <v>2.3450388515179914</v>
      </c>
      <c r="D312" s="429">
        <f>D$296*Entrant_age_breakdowns!$K85*$G$31</f>
        <v>2.3430675517577515</v>
      </c>
      <c r="E312" s="429">
        <f>E$296*Entrant_age_breakdowns!$K85*$G$31</f>
        <v>2.3176383427975074</v>
      </c>
      <c r="F312" s="429">
        <f>F$296*Entrant_age_breakdowns!$K85*$G$31</f>
        <v>2.2975318784861822</v>
      </c>
      <c r="G312" s="429">
        <f>G$296*Entrant_age_breakdowns!$K85*$G$31</f>
        <v>2.3015231717641478</v>
      </c>
      <c r="H312" s="429">
        <f>H$296*Entrant_age_breakdowns!$K85*$G$31</f>
        <v>2.4398396710731283</v>
      </c>
      <c r="I312" s="429">
        <f>I$296*Entrant_age_breakdowns!$K85*$G$31</f>
        <v>2.4357786063994662</v>
      </c>
      <c r="J312" s="429">
        <f>J$296*Entrant_age_breakdowns!$K85*$G$31</f>
        <v>2.4056396757260523</v>
      </c>
      <c r="K312" s="429">
        <f>K$296*Entrant_age_breakdowns!$K85*$G$31</f>
        <v>2.3960551195919639</v>
      </c>
      <c r="L312" s="429">
        <f>L$296*Entrant_age_breakdowns!$K85*$G$31</f>
        <v>2.3848734969191328</v>
      </c>
      <c r="M312" s="429">
        <f>M$296*Entrant_age_breakdowns!$K85*$G$31</f>
        <v>2.419991084657688</v>
      </c>
    </row>
    <row r="313" spans="1:13" ht="13.15">
      <c r="B313" s="323" t="str">
        <f t="shared" si="140"/>
        <v>Total</v>
      </c>
      <c r="C313" s="429">
        <f t="shared" ref="C313:M313" si="142">SUM(C303:C312)</f>
        <v>480.4160765015838</v>
      </c>
      <c r="D313" s="429">
        <f t="shared" si="142"/>
        <v>480.01222643495925</v>
      </c>
      <c r="E313" s="429">
        <f t="shared" si="142"/>
        <v>474.80267487920935</v>
      </c>
      <c r="F313" s="429">
        <f t="shared" si="142"/>
        <v>470.68356670728588</v>
      </c>
      <c r="G313" s="429">
        <f t="shared" si="142"/>
        <v>471.50124248077071</v>
      </c>
      <c r="H313" s="429">
        <f t="shared" si="142"/>
        <v>499.83743395599527</v>
      </c>
      <c r="I313" s="429">
        <f t="shared" si="142"/>
        <v>499.00546447468929</v>
      </c>
      <c r="J313" s="429">
        <f t="shared" si="142"/>
        <v>492.83105639837868</v>
      </c>
      <c r="K313" s="429">
        <f t="shared" si="142"/>
        <v>490.86751756405744</v>
      </c>
      <c r="L313" s="429">
        <f t="shared" si="142"/>
        <v>488.57679590291076</v>
      </c>
      <c r="M313" s="429">
        <f t="shared" si="142"/>
        <v>495.77115590536266</v>
      </c>
    </row>
    <row r="314" spans="1:13">
      <c r="A314" s="1080">
        <f>SUM(C314:M314)</f>
        <v>0</v>
      </c>
      <c r="B314" s="1080"/>
      <c r="C314" s="1080">
        <f t="shared" ref="C314:M314" si="143">SUM(C303:C312)-C313</f>
        <v>0</v>
      </c>
      <c r="D314" s="1080">
        <f t="shared" si="143"/>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74.626649834434261</v>
      </c>
      <c r="D319" s="429">
        <f>D$296*Entrant_age_breakdowns!$K76*$H$31</f>
        <v>74.563916759956243</v>
      </c>
      <c r="E319" s="429">
        <f>E$296*Entrant_age_breakdowns!$K76*$H$31</f>
        <v>73.75467785484625</v>
      </c>
      <c r="F319" s="429">
        <f>F$296*Entrant_age_breakdowns!$K76*$H$31</f>
        <v>73.114825738708177</v>
      </c>
      <c r="G319" s="429">
        <f>G$296*Entrant_age_breakdowns!$K76*$H$31</f>
        <v>73.241841479043757</v>
      </c>
      <c r="H319" s="429">
        <f>H$296*Entrant_age_breakdowns!$K76*$H$31</f>
        <v>77.643515657522443</v>
      </c>
      <c r="I319" s="429">
        <f>I$296*Entrant_age_breakdowns!$K76*$H$31</f>
        <v>77.514279567826009</v>
      </c>
      <c r="J319" s="429">
        <f>J$296*Entrant_age_breakdowns!$K76*$H$31</f>
        <v>76.55516222770467</v>
      </c>
      <c r="K319" s="429">
        <f>K$296*Entrant_age_breakdowns!$K76*$H$31</f>
        <v>76.250150942295022</v>
      </c>
      <c r="L319" s="429">
        <f>L$296*Entrant_age_breakdowns!$K76*$H$31</f>
        <v>75.894315882570538</v>
      </c>
      <c r="M319" s="429">
        <f>M$296*Entrant_age_breakdowns!$K76*$H$31</f>
        <v>77.011870042280407</v>
      </c>
    </row>
    <row r="320" spans="1:13" ht="13.15">
      <c r="B320" s="323" t="str">
        <f t="shared" si="144"/>
        <v>25-29</v>
      </c>
      <c r="C320" s="429">
        <f>C$296*Entrant_age_breakdowns!$K77*$H$31</f>
        <v>81.024605374017582</v>
      </c>
      <c r="D320" s="429">
        <f>D$296*Entrant_age_breakdowns!$K77*$H$31</f>
        <v>80.956494014138002</v>
      </c>
      <c r="E320" s="429">
        <f>E$296*Entrant_age_breakdowns!$K77*$H$31</f>
        <v>80.077876749590985</v>
      </c>
      <c r="F320" s="429">
        <f>F$296*Entrant_age_breakdowns!$K77*$H$31</f>
        <v>79.383168286557506</v>
      </c>
      <c r="G320" s="429">
        <f>G$296*Entrant_age_breakdowns!$K77*$H$31</f>
        <v>79.5210734485849</v>
      </c>
      <c r="H320" s="429">
        <f>H$296*Entrant_age_breakdowns!$K77*$H$31</f>
        <v>84.30011570878932</v>
      </c>
      <c r="I320" s="429">
        <f>I$296*Entrant_age_breakdowns!$K77*$H$31</f>
        <v>84.159799840517522</v>
      </c>
      <c r="J320" s="429">
        <f>J$296*Entrant_age_breakdowns!$K77*$H$31</f>
        <v>83.118454635244063</v>
      </c>
      <c r="K320" s="429">
        <f>K$296*Entrant_age_breakdowns!$K77*$H$31</f>
        <v>82.787293862386548</v>
      </c>
      <c r="L320" s="429">
        <f>L$296*Entrant_age_breakdowns!$K77*$H$31</f>
        <v>82.400952048083184</v>
      </c>
      <c r="M320" s="429">
        <f>M$296*Entrant_age_breakdowns!$K77*$H$31</f>
        <v>83.614317313380184</v>
      </c>
    </row>
    <row r="321" spans="1:13" ht="13.15">
      <c r="B321" s="323" t="str">
        <f t="shared" si="144"/>
        <v>30-34</v>
      </c>
      <c r="C321" s="429">
        <f>C$296*Entrant_age_breakdowns!$K78*$H$31</f>
        <v>41.666891808782488</v>
      </c>
      <c r="D321" s="429">
        <f>D$296*Entrant_age_breakdowns!$K78*$H$31</f>
        <v>41.631865551635642</v>
      </c>
      <c r="E321" s="429">
        <f>E$296*Entrant_age_breakdowns!$K78*$H$31</f>
        <v>41.18003674809853</v>
      </c>
      <c r="F321" s="429">
        <f>F$296*Entrant_age_breakdowns!$K78*$H$31</f>
        <v>40.822783019626264</v>
      </c>
      <c r="G321" s="429">
        <f>G$296*Entrant_age_breakdowns!$K78*$H$31</f>
        <v>40.893700729617485</v>
      </c>
      <c r="H321" s="429">
        <f>H$296*Entrant_age_breakdowns!$K78*$H$31</f>
        <v>43.351322533344188</v>
      </c>
      <c r="I321" s="429">
        <f>I$296*Entrant_age_breakdowns!$K78*$H$31</f>
        <v>43.279165118009068</v>
      </c>
      <c r="J321" s="429">
        <f>J$296*Entrant_age_breakdowns!$K78*$H$31</f>
        <v>42.743653494059373</v>
      </c>
      <c r="K321" s="429">
        <f>K$296*Entrant_age_breakdowns!$K78*$H$31</f>
        <v>42.573354113639418</v>
      </c>
      <c r="L321" s="429">
        <f>L$296*Entrant_age_breakdowns!$K78*$H$31</f>
        <v>42.374677890491171</v>
      </c>
      <c r="M321" s="429">
        <f>M$296*Entrant_age_breakdowns!$K78*$H$31</f>
        <v>42.998650805882583</v>
      </c>
    </row>
    <row r="322" spans="1:13" ht="13.15">
      <c r="B322" s="323" t="str">
        <f t="shared" si="144"/>
        <v>35-39</v>
      </c>
      <c r="C322" s="429">
        <f>C$296*Entrant_age_breakdowns!$K79*$H$31</f>
        <v>31.589533913432255</v>
      </c>
      <c r="D322" s="429">
        <f>D$296*Entrant_age_breakdowns!$K79*$H$31</f>
        <v>31.56297894160766</v>
      </c>
      <c r="E322" s="429">
        <f>E$296*Entrant_age_breakdowns!$K79*$H$31</f>
        <v>31.220427321057151</v>
      </c>
      <c r="F322" s="429">
        <f>F$296*Entrant_age_breakdowns!$K79*$H$31</f>
        <v>30.949577294060514</v>
      </c>
      <c r="G322" s="429">
        <f>G$296*Entrant_age_breakdowns!$K79*$H$31</f>
        <v>31.003343181257279</v>
      </c>
      <c r="H322" s="429">
        <f>H$296*Entrant_age_breakdowns!$K79*$H$31</f>
        <v>32.866576169009228</v>
      </c>
      <c r="I322" s="429">
        <f>I$296*Entrant_age_breakdowns!$K79*$H$31</f>
        <v>32.811870405754917</v>
      </c>
      <c r="J322" s="429">
        <f>J$296*Entrant_age_breakdowns!$K79*$H$31</f>
        <v>32.405875096975237</v>
      </c>
      <c r="K322" s="429">
        <f>K$296*Entrant_age_breakdowns!$K79*$H$31</f>
        <v>32.27676352134101</v>
      </c>
      <c r="L322" s="429">
        <f>L$296*Entrant_age_breakdowns!$K79*$H$31</f>
        <v>32.12613819229712</v>
      </c>
      <c r="M322" s="429">
        <f>M$296*Entrant_age_breakdowns!$K79*$H$31</f>
        <v>32.599199961873744</v>
      </c>
    </row>
    <row r="323" spans="1:13" ht="13.15">
      <c r="B323" s="323" t="str">
        <f t="shared" si="144"/>
        <v>40-44</v>
      </c>
      <c r="C323" s="429">
        <f>C$296*Entrant_age_breakdowns!$K80*$H$31</f>
        <v>25.780721567212471</v>
      </c>
      <c r="D323" s="429">
        <f>D$296*Entrant_age_breakdowns!$K80*$H$31</f>
        <v>25.759049631921776</v>
      </c>
      <c r="E323" s="429">
        <f>E$296*Entrant_age_breakdowns!$K80*$H$31</f>
        <v>25.479487800588302</v>
      </c>
      <c r="F323" s="429">
        <f>F$296*Entrant_age_breakdowns!$K80*$H$31</f>
        <v>25.258442781323133</v>
      </c>
      <c r="G323" s="429">
        <f>G$296*Entrant_age_breakdowns!$K80*$H$31</f>
        <v>25.302321977877039</v>
      </c>
      <c r="H323" s="429">
        <f>H$296*Entrant_age_breakdowns!$K80*$H$31</f>
        <v>26.822936083919714</v>
      </c>
      <c r="I323" s="429">
        <f>I$296*Entrant_age_breakdowns!$K80*$H$31</f>
        <v>26.77828983955137</v>
      </c>
      <c r="J323" s="429">
        <f>J$296*Entrant_age_breakdowns!$K80*$H$31</f>
        <v>26.446950604160094</v>
      </c>
      <c r="K323" s="429">
        <f>K$296*Entrant_age_breakdowns!$K80*$H$31</f>
        <v>26.341580591685339</v>
      </c>
      <c r="L323" s="429">
        <f>L$296*Entrant_age_breakdowns!$K80*$H$31</f>
        <v>26.218652862530107</v>
      </c>
      <c r="M323" s="429">
        <f>M$296*Entrant_age_breakdowns!$K80*$H$31</f>
        <v>26.604726104350298</v>
      </c>
    </row>
    <row r="324" spans="1:13" ht="13.15">
      <c r="B324" s="323" t="str">
        <f t="shared" si="144"/>
        <v>45-49</v>
      </c>
      <c r="C324" s="429">
        <f>C$296*Entrant_age_breakdowns!$K81*$H$31</f>
        <v>23.061461567633916</v>
      </c>
      <c r="D324" s="429">
        <f>D$296*Entrant_age_breakdowns!$K81*$H$31</f>
        <v>23.042075511991538</v>
      </c>
      <c r="E324" s="429">
        <f>E$296*Entrant_age_breakdowns!$K81*$H$31</f>
        <v>22.792000881137387</v>
      </c>
      <c r="F324" s="429">
        <f>F$296*Entrant_age_breakdowns!$K81*$H$31</f>
        <v>22.594270914456249</v>
      </c>
      <c r="G324" s="429">
        <f>G$296*Entrant_age_breakdowns!$K81*$H$31</f>
        <v>22.633521887409376</v>
      </c>
      <c r="H324" s="429">
        <f>H$296*Entrant_age_breakdowns!$K81*$H$31</f>
        <v>23.993746956140711</v>
      </c>
      <c r="I324" s="429">
        <f>I$296*Entrant_age_breakdowns!$K81*$H$31</f>
        <v>23.953809840883661</v>
      </c>
      <c r="J324" s="429">
        <f>J$296*Entrant_age_breakdowns!$K81*$H$31</f>
        <v>23.657419104770867</v>
      </c>
      <c r="K324" s="429">
        <f>K$296*Entrant_age_breakdowns!$K81*$H$31</f>
        <v>23.563163151277383</v>
      </c>
      <c r="L324" s="429">
        <f>L$296*Entrant_age_breakdowns!$K81*$H$31</f>
        <v>23.453201407416991</v>
      </c>
      <c r="M324" s="429">
        <f>M$296*Entrant_age_breakdowns!$K81*$H$31</f>
        <v>23.798552999121522</v>
      </c>
    </row>
    <row r="325" spans="1:13" ht="13.15">
      <c r="B325" s="323" t="str">
        <f t="shared" si="144"/>
        <v>50-54</v>
      </c>
      <c r="C325" s="429">
        <f>C$296*Entrant_age_breakdowns!$K82*$H$31</f>
        <v>16.722225652366525</v>
      </c>
      <c r="D325" s="429">
        <f>D$296*Entrant_age_breakdowns!$K82*$H$31</f>
        <v>16.708168520904561</v>
      </c>
      <c r="E325" s="429">
        <f>E$296*Entrant_age_breakdowns!$K82*$H$31</f>
        <v>16.526835503705669</v>
      </c>
      <c r="F325" s="429">
        <f>F$296*Entrant_age_breakdowns!$K82*$H$31</f>
        <v>16.383458419327052</v>
      </c>
      <c r="G325" s="429">
        <f>G$296*Entrant_age_breakdowns!$K82*$H$31</f>
        <v>16.411919912319249</v>
      </c>
      <c r="H325" s="429">
        <f>H$296*Entrant_age_breakdowns!$K82*$H$31</f>
        <v>17.398240335707097</v>
      </c>
      <c r="I325" s="429">
        <f>I$296*Entrant_age_breakdowns!$K82*$H$31</f>
        <v>17.369281310223201</v>
      </c>
      <c r="J325" s="429">
        <f>J$296*Entrant_age_breakdowns!$K82*$H$31</f>
        <v>17.154363762347348</v>
      </c>
      <c r="K325" s="429">
        <f>K$296*Entrant_age_breakdowns!$K82*$H$31</f>
        <v>17.08601729962318</v>
      </c>
      <c r="L325" s="429">
        <f>L$296*Entrant_age_breakdowns!$K82*$H$31</f>
        <v>17.006282323218134</v>
      </c>
      <c r="M325" s="429">
        <f>M$296*Entrant_age_breakdowns!$K82*$H$31</f>
        <v>17.2567021515083</v>
      </c>
    </row>
    <row r="326" spans="1:13" ht="13.15">
      <c r="B326" s="323" t="str">
        <f t="shared" si="144"/>
        <v>55-59</v>
      </c>
      <c r="C326" s="429">
        <f>C$296*Entrant_age_breakdowns!$K83*$H$31</f>
        <v>10.177011929516256</v>
      </c>
      <c r="D326" s="429">
        <f>D$296*Entrant_age_breakdowns!$K83*$H$31</f>
        <v>10.168456872458831</v>
      </c>
      <c r="E326" s="429">
        <f>E$296*Entrant_age_breakdowns!$K83*$H$31</f>
        <v>10.058099057798726</v>
      </c>
      <c r="F326" s="429">
        <f>F$296*Entrant_age_breakdowns!$K83*$H$31</f>
        <v>9.9708409183336659</v>
      </c>
      <c r="G326" s="429">
        <f>G$296*Entrant_age_breakdowns!$K83*$H$31</f>
        <v>9.9881623538731041</v>
      </c>
      <c r="H326" s="429">
        <f>H$296*Entrant_age_breakdowns!$K83*$H$31</f>
        <v>10.588429024340089</v>
      </c>
      <c r="I326" s="429">
        <f>I$296*Entrant_age_breakdowns!$K83*$H$31</f>
        <v>10.570804794530998</v>
      </c>
      <c r="J326" s="429">
        <f>J$296*Entrant_age_breakdowns!$K83*$H$31</f>
        <v>10.440007704833466</v>
      </c>
      <c r="K326" s="429">
        <f>K$296*Entrant_age_breakdowns!$K83*$H$31</f>
        <v>10.398412597761959</v>
      </c>
      <c r="L326" s="429">
        <f>L$296*Entrant_age_breakdowns!$K83*$H$31</f>
        <v>10.349886532934038</v>
      </c>
      <c r="M326" s="429">
        <f>M$296*Entrant_age_breakdowns!$K83*$H$31</f>
        <v>10.502290024722571</v>
      </c>
    </row>
    <row r="327" spans="1:13" ht="13.15">
      <c r="B327" s="323" t="str">
        <f t="shared" si="144"/>
        <v>60-64</v>
      </c>
      <c r="C327" s="429">
        <f>C$296*Entrant_age_breakdowns!$K84*$H$31</f>
        <v>4.9058657526103664</v>
      </c>
      <c r="D327" s="429">
        <f>D$296*Entrant_age_breakdowns!$K84*$H$31</f>
        <v>4.9017417561249212</v>
      </c>
      <c r="E327" s="429">
        <f>E$296*Entrant_age_breakdowns!$K84*$H$31</f>
        <v>4.8485433686980866</v>
      </c>
      <c r="F327" s="429">
        <f>F$296*Entrant_age_breakdowns!$K84*$H$31</f>
        <v>4.806480264026213</v>
      </c>
      <c r="G327" s="429">
        <f>G$296*Entrant_age_breakdowns!$K84*$H$31</f>
        <v>4.8148301252612704</v>
      </c>
      <c r="H327" s="429">
        <f>H$296*Entrant_age_breakdowns!$K84*$H$31</f>
        <v>5.1041908650808416</v>
      </c>
      <c r="I327" s="429">
        <f>I$296*Entrant_age_breakdowns!$K84*$H$31</f>
        <v>5.0956950407627248</v>
      </c>
      <c r="J327" s="429">
        <f>J$296*Entrant_age_breakdowns!$K84*$H$31</f>
        <v>5.0326438261889068</v>
      </c>
      <c r="K327" s="429">
        <f>K$296*Entrant_age_breakdowns!$K84*$H$31</f>
        <v>5.0125927529788594</v>
      </c>
      <c r="L327" s="429">
        <f>L$296*Entrant_age_breakdowns!$K84*$H$31</f>
        <v>4.9892005862803224</v>
      </c>
      <c r="M327" s="429">
        <f>M$296*Entrant_age_breakdowns!$K84*$H$31</f>
        <v>5.0626672458579867</v>
      </c>
    </row>
    <row r="328" spans="1:13" ht="13.15">
      <c r="B328" s="323" t="str">
        <f t="shared" si="144"/>
        <v>65 plus</v>
      </c>
      <c r="C328" s="429">
        <f>C$296*Entrant_age_breakdowns!$K85*$H$31</f>
        <v>1.518432132600241</v>
      </c>
      <c r="D328" s="429">
        <f>D$296*Entrant_age_breakdowns!$K85*$H$31</f>
        <v>1.5171556996332571</v>
      </c>
      <c r="E328" s="429">
        <f>E$296*Entrant_age_breakdowns!$K85*$H$31</f>
        <v>1.5006900756343855</v>
      </c>
      <c r="F328" s="429">
        <f>F$296*Entrant_age_breakdowns!$K85*$H$31</f>
        <v>1.4876709730026603</v>
      </c>
      <c r="G328" s="429">
        <f>G$296*Entrant_age_breakdowns!$K85*$H$31</f>
        <v>1.4902553685490159</v>
      </c>
      <c r="H328" s="429">
        <f>H$296*Entrant_age_breakdowns!$K85*$H$31</f>
        <v>1.5798164506110817</v>
      </c>
      <c r="I328" s="429">
        <f>I$296*Entrant_age_breakdowns!$K85*$H$31</f>
        <v>1.5771868775065403</v>
      </c>
      <c r="J328" s="429">
        <f>J$296*Entrant_age_breakdowns!$K85*$H$31</f>
        <v>1.5576716695827573</v>
      </c>
      <c r="K328" s="429">
        <f>K$296*Entrant_age_breakdowns!$K85*$H$31</f>
        <v>1.5514655898833571</v>
      </c>
      <c r="L328" s="429">
        <f>L$296*Entrant_age_breakdowns!$K85*$H$31</f>
        <v>1.5442253963360102</v>
      </c>
      <c r="M328" s="429">
        <f>M$296*Entrant_age_breakdowns!$K85*$H$31</f>
        <v>1.5669643260586941</v>
      </c>
    </row>
    <row r="329" spans="1:13" ht="13.15">
      <c r="B329" s="323" t="str">
        <f t="shared" si="144"/>
        <v>Total</v>
      </c>
      <c r="C329" s="429">
        <f t="shared" ref="C329:M329" si="146">SUM(C319:C328)</f>
        <v>311.0733995326064</v>
      </c>
      <c r="D329" s="429">
        <f t="shared" si="146"/>
        <v>310.81190326037239</v>
      </c>
      <c r="E329" s="429">
        <f t="shared" si="146"/>
        <v>307.43867536115545</v>
      </c>
      <c r="F329" s="429">
        <f t="shared" si="146"/>
        <v>304.77151860942143</v>
      </c>
      <c r="G329" s="429">
        <f t="shared" si="146"/>
        <v>305.30097046379251</v>
      </c>
      <c r="H329" s="429">
        <f t="shared" si="146"/>
        <v>323.64888978446476</v>
      </c>
      <c r="I329" s="429">
        <f t="shared" si="146"/>
        <v>323.11018263556599</v>
      </c>
      <c r="J329" s="429">
        <f t="shared" si="146"/>
        <v>319.11220212586676</v>
      </c>
      <c r="K329" s="429">
        <f t="shared" si="146"/>
        <v>317.84079442287202</v>
      </c>
      <c r="L329" s="429">
        <f t="shared" si="146"/>
        <v>316.35753312215763</v>
      </c>
      <c r="M329" s="429">
        <f t="shared" si="146"/>
        <v>321.0159409750363</v>
      </c>
    </row>
    <row r="330" spans="1:13">
      <c r="A330" s="1080">
        <f>SUM(C330:M330)</f>
        <v>0</v>
      </c>
      <c r="B330" s="1080"/>
      <c r="C330" s="1080">
        <f t="shared" ref="C330:M330" si="147">SUM(C319:C328)-C329</f>
        <v>0</v>
      </c>
      <c r="D330" s="1080">
        <f t="shared" si="147"/>
        <v>0</v>
      </c>
      <c r="E330" s="1080">
        <f t="shared" si="147"/>
        <v>0</v>
      </c>
      <c r="F330" s="1080">
        <f t="shared" si="147"/>
        <v>0</v>
      </c>
      <c r="G330" s="1080">
        <f t="shared" si="147"/>
        <v>0</v>
      </c>
      <c r="H330" s="1080">
        <f t="shared" si="147"/>
        <v>0</v>
      </c>
      <c r="I330" s="1080">
        <f t="shared" si="147"/>
        <v>0</v>
      </c>
      <c r="J330" s="1080">
        <f t="shared" si="147"/>
        <v>0</v>
      </c>
      <c r="K330" s="1080">
        <f t="shared" si="147"/>
        <v>0</v>
      </c>
      <c r="L330" s="1080">
        <f t="shared" si="147"/>
        <v>0</v>
      </c>
      <c r="M330" s="1080">
        <f t="shared" si="147"/>
        <v>0</v>
      </c>
    </row>
    <row r="331" spans="1:13">
      <c r="A331" s="1080"/>
      <c r="B331" s="1080"/>
      <c r="C331" s="1085">
        <f>C294</f>
        <v>791.48947603419015</v>
      </c>
      <c r="D331" s="1085">
        <f t="shared" ref="D331:M331" si="148">D294</f>
        <v>790.82412969533152</v>
      </c>
      <c r="E331" s="1085">
        <f t="shared" si="148"/>
        <v>782.24135024036468</v>
      </c>
      <c r="F331" s="1085">
        <f t="shared" si="148"/>
        <v>775.45508531670714</v>
      </c>
      <c r="G331" s="1085">
        <f t="shared" si="148"/>
        <v>776.80221294456317</v>
      </c>
      <c r="H331" s="1085">
        <f t="shared" si="148"/>
        <v>823.48632374045997</v>
      </c>
      <c r="I331" s="1085">
        <f t="shared" si="148"/>
        <v>822.11564711025517</v>
      </c>
      <c r="J331" s="1085">
        <f t="shared" si="148"/>
        <v>811.94325852424538</v>
      </c>
      <c r="K331" s="1085">
        <f t="shared" si="148"/>
        <v>808.7083119869294</v>
      </c>
      <c r="L331" s="1085">
        <f t="shared" si="148"/>
        <v>804.93432902506822</v>
      </c>
      <c r="M331" s="1085">
        <f t="shared" si="148"/>
        <v>816.78709688039885</v>
      </c>
    </row>
    <row r="332" spans="1:13">
      <c r="C332" s="1085">
        <f>C313+C329</f>
        <v>791.48947603419015</v>
      </c>
      <c r="D332" s="1085">
        <f t="shared" ref="D332:M332" si="149">D313+D329</f>
        <v>790.82412969533164</v>
      </c>
      <c r="E332" s="1085">
        <f t="shared" si="149"/>
        <v>782.2413502403648</v>
      </c>
      <c r="F332" s="1085">
        <f t="shared" si="149"/>
        <v>775.45508531670725</v>
      </c>
      <c r="G332" s="1085">
        <f t="shared" si="149"/>
        <v>776.80221294456328</v>
      </c>
      <c r="H332" s="1085">
        <f t="shared" si="149"/>
        <v>823.48632374045997</v>
      </c>
      <c r="I332" s="1085">
        <f t="shared" si="149"/>
        <v>822.11564711025528</v>
      </c>
      <c r="J332" s="1085">
        <f t="shared" si="149"/>
        <v>811.94325852424549</v>
      </c>
      <c r="K332" s="1085">
        <f t="shared" si="149"/>
        <v>808.7083119869294</v>
      </c>
      <c r="L332" s="1085">
        <f t="shared" si="149"/>
        <v>804.93432902506834</v>
      </c>
      <c r="M332" s="1085">
        <f t="shared" si="149"/>
        <v>816.78709688039896</v>
      </c>
    </row>
    <row r="333" spans="1:13">
      <c r="A333" s="1080">
        <f>SUM(C333:L333)</f>
        <v>0</v>
      </c>
      <c r="B333" s="1080"/>
      <c r="C333" s="1080">
        <f>C331-C332</f>
        <v>0</v>
      </c>
      <c r="D333" s="1080">
        <f t="shared" ref="D333:K333" si="150">D331-D332</f>
        <v>0</v>
      </c>
      <c r="E333" s="1080">
        <f t="shared" si="150"/>
        <v>0</v>
      </c>
      <c r="F333" s="1080">
        <f t="shared" si="150"/>
        <v>0</v>
      </c>
      <c r="G333" s="1080">
        <f t="shared" si="150"/>
        <v>0</v>
      </c>
      <c r="H333" s="1080">
        <f t="shared" si="150"/>
        <v>0</v>
      </c>
      <c r="I333" s="1080">
        <f t="shared" si="150"/>
        <v>0</v>
      </c>
      <c r="J333" s="1080">
        <f t="shared" si="150"/>
        <v>0</v>
      </c>
      <c r="K333" s="1080">
        <f t="shared" si="150"/>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1">C318</f>
        <v>2019/20</v>
      </c>
      <c r="D339" s="323" t="str">
        <f t="shared" si="151"/>
        <v>2020/21</v>
      </c>
      <c r="E339" s="323" t="str">
        <f t="shared" si="151"/>
        <v>2021/22</v>
      </c>
      <c r="F339" s="323" t="str">
        <f t="shared" si="151"/>
        <v>2022/23</v>
      </c>
      <c r="G339" s="323" t="str">
        <f t="shared" si="151"/>
        <v>2023/24</v>
      </c>
      <c r="H339" s="323" t="str">
        <f t="shared" si="151"/>
        <v>2024/25</v>
      </c>
      <c r="I339" s="323" t="str">
        <f t="shared" si="151"/>
        <v>2025/26</v>
      </c>
      <c r="J339" s="323" t="str">
        <f t="shared" si="151"/>
        <v>2026/27</v>
      </c>
      <c r="K339" s="323" t="str">
        <f t="shared" si="151"/>
        <v>2027/28</v>
      </c>
      <c r="L339" s="323" t="str">
        <f t="shared" si="151"/>
        <v>2028/29</v>
      </c>
      <c r="M339" s="323" t="str">
        <f t="shared" si="151"/>
        <v>2029/30</v>
      </c>
    </row>
    <row r="340" spans="1:13" ht="13.15">
      <c r="B340" s="323" t="str">
        <f t="shared" ref="B340:B350" si="152">B319</f>
        <v>20-24</v>
      </c>
      <c r="C340" s="429">
        <f t="shared" ref="C340:M340" si="153">C303+C247</f>
        <v>165.55338290309024</v>
      </c>
      <c r="D340" s="429">
        <f t="shared" si="153"/>
        <v>220.26168604379359</v>
      </c>
      <c r="E340" s="429">
        <f t="shared" si="153"/>
        <v>253.46856068283279</v>
      </c>
      <c r="F340" s="429">
        <f t="shared" si="153"/>
        <v>271.72114427867189</v>
      </c>
      <c r="G340" s="429">
        <f t="shared" si="153"/>
        <v>283.35297280666612</v>
      </c>
      <c r="H340" s="429">
        <f t="shared" si="153"/>
        <v>297.43844886074567</v>
      </c>
      <c r="I340" s="429">
        <f t="shared" si="153"/>
        <v>306.06373704132938</v>
      </c>
      <c r="J340" s="429">
        <f t="shared" si="153"/>
        <v>309.98643720119668</v>
      </c>
      <c r="K340" s="429">
        <f t="shared" si="153"/>
        <v>311.97304614076705</v>
      </c>
      <c r="L340" s="429">
        <f t="shared" si="153"/>
        <v>312.66815763518196</v>
      </c>
      <c r="M340" s="429">
        <f t="shared" si="153"/>
        <v>314.82959137019287</v>
      </c>
    </row>
    <row r="341" spans="1:13" ht="13.15">
      <c r="B341" s="323" t="str">
        <f t="shared" si="152"/>
        <v>25-29</v>
      </c>
      <c r="C341" s="429">
        <f t="shared" ref="C341:M341" si="154">C304+C248</f>
        <v>389.85445678411577</v>
      </c>
      <c r="D341" s="429">
        <f t="shared" si="154"/>
        <v>422.39763788657302</v>
      </c>
      <c r="E341" s="429">
        <f t="shared" si="154"/>
        <v>452.51177461230128</v>
      </c>
      <c r="F341" s="429">
        <f t="shared" si="154"/>
        <v>475.44764030520037</v>
      </c>
      <c r="G341" s="429">
        <f t="shared" si="154"/>
        <v>494.46933196578078</v>
      </c>
      <c r="H341" s="429">
        <f t="shared" si="154"/>
        <v>516.8493904765769</v>
      </c>
      <c r="I341" s="429">
        <f t="shared" si="154"/>
        <v>534.34869062402936</v>
      </c>
      <c r="J341" s="429">
        <f t="shared" si="154"/>
        <v>546.18446533146312</v>
      </c>
      <c r="K341" s="429">
        <f t="shared" si="154"/>
        <v>554.43919378285318</v>
      </c>
      <c r="L341" s="429">
        <f t="shared" si="154"/>
        <v>559.82828464897318</v>
      </c>
      <c r="M341" s="429">
        <f t="shared" si="154"/>
        <v>565.50706252421253</v>
      </c>
    </row>
    <row r="342" spans="1:13" ht="13.15">
      <c r="B342" s="323" t="str">
        <f t="shared" si="152"/>
        <v>30-34</v>
      </c>
      <c r="C342" s="429">
        <f t="shared" ref="C342:M342" si="155">C305+C249</f>
        <v>607.71650153560961</v>
      </c>
      <c r="D342" s="429">
        <f t="shared" si="155"/>
        <v>572.6973543421816</v>
      </c>
      <c r="E342" s="429">
        <f t="shared" si="155"/>
        <v>552.21188309655383</v>
      </c>
      <c r="F342" s="429">
        <f t="shared" si="155"/>
        <v>540.07403571595808</v>
      </c>
      <c r="G342" s="429">
        <f t="shared" si="155"/>
        <v>535.59217517269985</v>
      </c>
      <c r="H342" s="429">
        <f t="shared" si="155"/>
        <v>539.58381715677592</v>
      </c>
      <c r="I342" s="429">
        <f t="shared" si="155"/>
        <v>546.34571481517833</v>
      </c>
      <c r="J342" s="429">
        <f t="shared" si="155"/>
        <v>553.50336613158743</v>
      </c>
      <c r="K342" s="429">
        <f t="shared" si="155"/>
        <v>560.49364455895341</v>
      </c>
      <c r="L342" s="429">
        <f t="shared" si="155"/>
        <v>566.67822227566637</v>
      </c>
      <c r="M342" s="429">
        <f t="shared" si="155"/>
        <v>573.04197843206896</v>
      </c>
    </row>
    <row r="343" spans="1:13" ht="13.15">
      <c r="B343" s="323" t="str">
        <f t="shared" si="152"/>
        <v>35-39</v>
      </c>
      <c r="C343" s="429">
        <f t="shared" ref="C343:M343" si="156">C306+C250</f>
        <v>745.27080831688625</v>
      </c>
      <c r="D343" s="429">
        <f t="shared" si="156"/>
        <v>698.16809986807311</v>
      </c>
      <c r="E343" s="429">
        <f t="shared" si="156"/>
        <v>656.72267664155106</v>
      </c>
      <c r="F343" s="429">
        <f t="shared" si="156"/>
        <v>620.03401595379671</v>
      </c>
      <c r="G343" s="429">
        <f t="shared" si="156"/>
        <v>591.516523340052</v>
      </c>
      <c r="H343" s="429">
        <f t="shared" si="156"/>
        <v>573.05482670311858</v>
      </c>
      <c r="I343" s="429">
        <f t="shared" si="156"/>
        <v>560.39646710096963</v>
      </c>
      <c r="J343" s="429">
        <f t="shared" si="156"/>
        <v>551.87261131299306</v>
      </c>
      <c r="K343" s="429">
        <f t="shared" si="156"/>
        <v>546.82443526178452</v>
      </c>
      <c r="L343" s="429">
        <f t="shared" si="156"/>
        <v>544.21538563184481</v>
      </c>
      <c r="M343" s="429">
        <f t="shared" si="156"/>
        <v>544.1806850695998</v>
      </c>
    </row>
    <row r="344" spans="1:13" ht="13.15">
      <c r="B344" s="323" t="str">
        <f t="shared" si="152"/>
        <v>40-44</v>
      </c>
      <c r="C344" s="429">
        <f t="shared" ref="C344:M344" si="157">C307+C251</f>
        <v>630.53787493887739</v>
      </c>
      <c r="D344" s="429">
        <f t="shared" si="157"/>
        <v>633.95962327974121</v>
      </c>
      <c r="E344" s="429">
        <f t="shared" si="157"/>
        <v>627.00856203761998</v>
      </c>
      <c r="F344" s="429">
        <f t="shared" si="157"/>
        <v>611.63358039528202</v>
      </c>
      <c r="G344" s="429">
        <f t="shared" si="157"/>
        <v>593.93529647919365</v>
      </c>
      <c r="H344" s="429">
        <f t="shared" si="157"/>
        <v>578.31463508608442</v>
      </c>
      <c r="I344" s="429">
        <f t="shared" si="157"/>
        <v>563.59977392892256</v>
      </c>
      <c r="J344" s="429">
        <f t="shared" si="157"/>
        <v>550.14776862192616</v>
      </c>
      <c r="K344" s="429">
        <f t="shared" si="157"/>
        <v>538.70682968550318</v>
      </c>
      <c r="L344" s="429">
        <f t="shared" si="157"/>
        <v>529.32317119605341</v>
      </c>
      <c r="M344" s="429">
        <f t="shared" si="157"/>
        <v>522.65589638890617</v>
      </c>
    </row>
    <row r="345" spans="1:13" ht="13.15">
      <c r="B345" s="323" t="str">
        <f t="shared" si="152"/>
        <v>45-49</v>
      </c>
      <c r="C345" s="429">
        <f t="shared" ref="C345:M345" si="158">C308+C252</f>
        <v>562.87414325617885</v>
      </c>
      <c r="D345" s="429">
        <f t="shared" si="158"/>
        <v>556.90930176600978</v>
      </c>
      <c r="E345" s="429">
        <f t="shared" si="158"/>
        <v>552.41863329063983</v>
      </c>
      <c r="F345" s="429">
        <f t="shared" si="158"/>
        <v>545.32534256036502</v>
      </c>
      <c r="G345" s="429">
        <f t="shared" si="158"/>
        <v>537.51394447960752</v>
      </c>
      <c r="H345" s="429">
        <f t="shared" si="158"/>
        <v>530.80771762474114</v>
      </c>
      <c r="I345" s="429">
        <f t="shared" si="158"/>
        <v>523.108407656081</v>
      </c>
      <c r="J345" s="429">
        <f t="shared" si="158"/>
        <v>514.46124531392934</v>
      </c>
      <c r="K345" s="429">
        <f t="shared" si="158"/>
        <v>505.67126971529075</v>
      </c>
      <c r="L345" s="429">
        <f t="shared" si="158"/>
        <v>497.11611758559599</v>
      </c>
      <c r="M345" s="429">
        <f t="shared" si="158"/>
        <v>489.80334495602051</v>
      </c>
    </row>
    <row r="346" spans="1:13" ht="13.15">
      <c r="B346" s="323" t="str">
        <f t="shared" si="152"/>
        <v>50-54</v>
      </c>
      <c r="C346" s="429">
        <f t="shared" ref="C346:M346" si="159">C309+C253</f>
        <v>400.35447295856716</v>
      </c>
      <c r="D346" s="429">
        <f t="shared" si="159"/>
        <v>401.32718093037579</v>
      </c>
      <c r="E346" s="429">
        <f t="shared" si="159"/>
        <v>400.34667451463548</v>
      </c>
      <c r="F346" s="429">
        <f t="shared" si="159"/>
        <v>396.74808378651863</v>
      </c>
      <c r="G346" s="429">
        <f t="shared" si="159"/>
        <v>393.08627343695645</v>
      </c>
      <c r="H346" s="429">
        <f t="shared" si="159"/>
        <v>390.73630648044599</v>
      </c>
      <c r="I346" s="429">
        <f t="shared" si="159"/>
        <v>387.91392184480554</v>
      </c>
      <c r="J346" s="429">
        <f t="shared" si="159"/>
        <v>384.30718586568958</v>
      </c>
      <c r="K346" s="429">
        <f t="shared" si="159"/>
        <v>380.22226708931697</v>
      </c>
      <c r="L346" s="429">
        <f t="shared" si="159"/>
        <v>375.7652604258713</v>
      </c>
      <c r="M346" s="429">
        <f t="shared" si="159"/>
        <v>371.60195506757412</v>
      </c>
    </row>
    <row r="347" spans="1:13" ht="13.15">
      <c r="B347" s="323" t="str">
        <f t="shared" si="152"/>
        <v>55-59</v>
      </c>
      <c r="C347" s="429">
        <f t="shared" ref="C347:M347" si="160">C310+C254</f>
        <v>216.61630461086654</v>
      </c>
      <c r="D347" s="429">
        <f t="shared" si="160"/>
        <v>202.78984554148559</v>
      </c>
      <c r="E347" s="429">
        <f t="shared" si="160"/>
        <v>194.46259176695338</v>
      </c>
      <c r="F347" s="429">
        <f t="shared" si="160"/>
        <v>188.53772425481449</v>
      </c>
      <c r="G347" s="429">
        <f t="shared" si="160"/>
        <v>184.5529583027529</v>
      </c>
      <c r="H347" s="429">
        <f t="shared" si="160"/>
        <v>182.59960274152277</v>
      </c>
      <c r="I347" s="429">
        <f t="shared" si="160"/>
        <v>181.07884927831381</v>
      </c>
      <c r="J347" s="429">
        <f t="shared" si="160"/>
        <v>179.5681785324004</v>
      </c>
      <c r="K347" s="429">
        <f t="shared" si="160"/>
        <v>178.08593406901875</v>
      </c>
      <c r="L347" s="429">
        <f t="shared" si="160"/>
        <v>176.53942467559281</v>
      </c>
      <c r="M347" s="429">
        <f t="shared" si="160"/>
        <v>175.21077243830956</v>
      </c>
    </row>
    <row r="348" spans="1:13" ht="13.15">
      <c r="B348" s="323" t="str">
        <f t="shared" si="152"/>
        <v>60-64</v>
      </c>
      <c r="C348" s="429">
        <f t="shared" ref="C348:M348" si="161">C311+C255</f>
        <v>71.168269177850362</v>
      </c>
      <c r="D348" s="429">
        <f t="shared" si="161"/>
        <v>72.307606498577272</v>
      </c>
      <c r="E348" s="429">
        <f t="shared" si="161"/>
        <v>70.998082048173927</v>
      </c>
      <c r="F348" s="429">
        <f t="shared" si="161"/>
        <v>69.015265153326766</v>
      </c>
      <c r="G348" s="429">
        <f t="shared" si="161"/>
        <v>67.244439318633866</v>
      </c>
      <c r="H348" s="429">
        <f t="shared" si="161"/>
        <v>66.26651347565678</v>
      </c>
      <c r="I348" s="429">
        <f t="shared" si="161"/>
        <v>65.498374780798287</v>
      </c>
      <c r="J348" s="429">
        <f t="shared" si="161"/>
        <v>64.809696125767161</v>
      </c>
      <c r="K348" s="429">
        <f t="shared" si="161"/>
        <v>64.229640111081977</v>
      </c>
      <c r="L348" s="429">
        <f t="shared" si="161"/>
        <v>63.704016157453431</v>
      </c>
      <c r="M348" s="429">
        <f t="shared" si="161"/>
        <v>63.34773477033329</v>
      </c>
    </row>
    <row r="349" spans="1:13" ht="13.15">
      <c r="B349" s="323" t="str">
        <f t="shared" si="152"/>
        <v>65 plus</v>
      </c>
      <c r="C349" s="429">
        <f t="shared" ref="C349:M349" si="162">C312+C256</f>
        <v>11.528877156263956</v>
      </c>
      <c r="D349" s="429">
        <f t="shared" si="162"/>
        <v>17.492260389839011</v>
      </c>
      <c r="E349" s="429">
        <f t="shared" si="162"/>
        <v>21.097105974261218</v>
      </c>
      <c r="F349" s="429">
        <f t="shared" si="162"/>
        <v>22.976830428069484</v>
      </c>
      <c r="G349" s="429">
        <f t="shared" si="162"/>
        <v>23.849761628292079</v>
      </c>
      <c r="H349" s="429">
        <f t="shared" si="162"/>
        <v>24.292007698255972</v>
      </c>
      <c r="I349" s="429">
        <f t="shared" si="162"/>
        <v>24.43245791042073</v>
      </c>
      <c r="J349" s="429">
        <f t="shared" si="162"/>
        <v>24.394598659202479</v>
      </c>
      <c r="K349" s="429">
        <f t="shared" si="162"/>
        <v>24.282138231996424</v>
      </c>
      <c r="L349" s="429">
        <f t="shared" si="162"/>
        <v>24.137101884840884</v>
      </c>
      <c r="M349" s="429">
        <f t="shared" si="162"/>
        <v>24.025657511401143</v>
      </c>
    </row>
    <row r="350" spans="1:13" ht="13.15">
      <c r="B350" s="323" t="str">
        <f t="shared" si="152"/>
        <v>Total</v>
      </c>
      <c r="C350" s="429">
        <f t="shared" ref="C350:M350" si="163">SUM(C340:C349)</f>
        <v>3801.4750916383064</v>
      </c>
      <c r="D350" s="429">
        <f t="shared" si="163"/>
        <v>3798.3105965466502</v>
      </c>
      <c r="E350" s="429">
        <f t="shared" si="163"/>
        <v>3781.2465446655224</v>
      </c>
      <c r="F350" s="429">
        <f t="shared" si="163"/>
        <v>3741.5136628320033</v>
      </c>
      <c r="G350" s="429">
        <f t="shared" si="163"/>
        <v>3705.1136769306354</v>
      </c>
      <c r="H350" s="429">
        <f t="shared" si="163"/>
        <v>3699.9432663039238</v>
      </c>
      <c r="I350" s="429">
        <f t="shared" si="163"/>
        <v>3692.7863949808489</v>
      </c>
      <c r="J350" s="429">
        <f t="shared" si="163"/>
        <v>3679.2355530961554</v>
      </c>
      <c r="K350" s="429">
        <f t="shared" si="163"/>
        <v>3664.9283986465657</v>
      </c>
      <c r="L350" s="429">
        <f t="shared" si="163"/>
        <v>3649.9751421170736</v>
      </c>
      <c r="M350" s="429">
        <f t="shared" si="163"/>
        <v>3644.2046785286188</v>
      </c>
    </row>
    <row r="351" spans="1:13">
      <c r="A351" s="1080">
        <f>SUM(C351:M351)</f>
        <v>0</v>
      </c>
      <c r="B351" s="1080"/>
      <c r="C351" s="1080">
        <f t="shared" ref="C351:M351" si="164">SUM(C340:C349)-C350</f>
        <v>0</v>
      </c>
      <c r="D351" s="1080">
        <f t="shared" si="164"/>
        <v>0</v>
      </c>
      <c r="E351" s="1080">
        <f t="shared" si="164"/>
        <v>0</v>
      </c>
      <c r="F351" s="1080">
        <f t="shared" si="164"/>
        <v>0</v>
      </c>
      <c r="G351" s="1080">
        <f t="shared" si="164"/>
        <v>0</v>
      </c>
      <c r="H351" s="1080">
        <f t="shared" si="164"/>
        <v>0</v>
      </c>
      <c r="I351" s="1080">
        <f t="shared" si="164"/>
        <v>0</v>
      </c>
      <c r="J351" s="1080">
        <f t="shared" si="164"/>
        <v>0</v>
      </c>
      <c r="K351" s="1080">
        <f t="shared" si="164"/>
        <v>0</v>
      </c>
      <c r="L351" s="1080">
        <f t="shared" si="164"/>
        <v>0</v>
      </c>
      <c r="M351" s="1080">
        <f t="shared" si="164"/>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5">B339</f>
        <v>Age group</v>
      </c>
      <c r="C355" s="323" t="str">
        <f t="shared" ref="C355:M355" si="166">C339</f>
        <v>2019/20</v>
      </c>
      <c r="D355" s="323" t="str">
        <f t="shared" si="166"/>
        <v>2020/21</v>
      </c>
      <c r="E355" s="323" t="str">
        <f t="shared" si="166"/>
        <v>2021/22</v>
      </c>
      <c r="F355" s="323" t="str">
        <f t="shared" si="166"/>
        <v>2022/23</v>
      </c>
      <c r="G355" s="323" t="str">
        <f t="shared" si="166"/>
        <v>2023/24</v>
      </c>
      <c r="H355" s="323" t="str">
        <f t="shared" si="166"/>
        <v>2024/25</v>
      </c>
      <c r="I355" s="323" t="str">
        <f t="shared" si="166"/>
        <v>2025/26</v>
      </c>
      <c r="J355" s="323" t="str">
        <f t="shared" si="166"/>
        <v>2026/27</v>
      </c>
      <c r="K355" s="323" t="str">
        <f t="shared" si="166"/>
        <v>2027/28</v>
      </c>
      <c r="L355" s="323" t="str">
        <f t="shared" si="166"/>
        <v>2028/29</v>
      </c>
      <c r="M355" s="323" t="str">
        <f t="shared" si="166"/>
        <v>2029/30</v>
      </c>
    </row>
    <row r="356" spans="1:13" ht="13.15">
      <c r="B356" s="323" t="str">
        <f t="shared" si="165"/>
        <v>20-24</v>
      </c>
      <c r="C356" s="429">
        <f t="shared" ref="C356:M356" si="167">C319+C263</f>
        <v>108.5644734540751</v>
      </c>
      <c r="D356" s="429">
        <f t="shared" si="167"/>
        <v>148.52716963027325</v>
      </c>
      <c r="E356" s="429">
        <f t="shared" si="167"/>
        <v>174.86141859024207</v>
      </c>
      <c r="F356" s="429">
        <f t="shared" si="167"/>
        <v>192.0697110120667</v>
      </c>
      <c r="G356" s="429">
        <f t="shared" si="167"/>
        <v>203.90319961126301</v>
      </c>
      <c r="H356" s="429">
        <f t="shared" si="167"/>
        <v>216.35497020351713</v>
      </c>
      <c r="I356" s="429">
        <f t="shared" si="167"/>
        <v>224.69643596556941</v>
      </c>
      <c r="J356" s="429">
        <f t="shared" si="167"/>
        <v>229.41185855962169</v>
      </c>
      <c r="K356" s="429">
        <f t="shared" si="167"/>
        <v>232.31465925591232</v>
      </c>
      <c r="L356" s="429">
        <f t="shared" si="167"/>
        <v>233.93354410057015</v>
      </c>
      <c r="M356" s="429">
        <f t="shared" si="167"/>
        <v>236.15239471846738</v>
      </c>
    </row>
    <row r="357" spans="1:13" ht="13.15">
      <c r="B357" s="323" t="str">
        <f t="shared" si="165"/>
        <v>25-29</v>
      </c>
      <c r="C357" s="429">
        <f t="shared" ref="C357:M357" si="168">C320+C264</f>
        <v>253.93537632842873</v>
      </c>
      <c r="D357" s="429">
        <f t="shared" si="168"/>
        <v>277.83609202189132</v>
      </c>
      <c r="E357" s="429">
        <f t="shared" si="168"/>
        <v>300.54987578234909</v>
      </c>
      <c r="F357" s="429">
        <f t="shared" si="168"/>
        <v>320.23334480610566</v>
      </c>
      <c r="G357" s="429">
        <f t="shared" si="168"/>
        <v>337.1516900042177</v>
      </c>
      <c r="H357" s="429">
        <f t="shared" si="168"/>
        <v>355.83661197203958</v>
      </c>
      <c r="I357" s="429">
        <f t="shared" si="168"/>
        <v>370.94622283592474</v>
      </c>
      <c r="J357" s="429">
        <f t="shared" si="168"/>
        <v>381.93459470037175</v>
      </c>
      <c r="K357" s="429">
        <f t="shared" si="168"/>
        <v>390.11570480247428</v>
      </c>
      <c r="L357" s="429">
        <f t="shared" si="168"/>
        <v>395.96062492700815</v>
      </c>
      <c r="M357" s="429">
        <f t="shared" si="168"/>
        <v>401.54627959547003</v>
      </c>
    </row>
    <row r="358" spans="1:13" ht="13.15">
      <c r="B358" s="323" t="str">
        <f t="shared" si="165"/>
        <v>30-34</v>
      </c>
      <c r="C358" s="429">
        <f t="shared" ref="C358:M358" si="169">C321+C265</f>
        <v>381.02528374051332</v>
      </c>
      <c r="D358" s="429">
        <f t="shared" si="169"/>
        <v>362.58371124076547</v>
      </c>
      <c r="E358" s="429">
        <f t="shared" si="169"/>
        <v>352.97323469279411</v>
      </c>
      <c r="F358" s="429">
        <f t="shared" si="169"/>
        <v>349.65244353037644</v>
      </c>
      <c r="G358" s="429">
        <f t="shared" si="169"/>
        <v>350.87762099737432</v>
      </c>
      <c r="H358" s="429">
        <f t="shared" si="169"/>
        <v>357.27018959842633</v>
      </c>
      <c r="I358" s="429">
        <f t="shared" si="169"/>
        <v>365.17921389336863</v>
      </c>
      <c r="J358" s="429">
        <f t="shared" si="169"/>
        <v>373.07403408708046</v>
      </c>
      <c r="K358" s="429">
        <f t="shared" si="169"/>
        <v>380.58057716914021</v>
      </c>
      <c r="L358" s="429">
        <f t="shared" si="169"/>
        <v>387.27237457916681</v>
      </c>
      <c r="M358" s="429">
        <f t="shared" si="169"/>
        <v>393.77776245426242</v>
      </c>
    </row>
    <row r="359" spans="1:13" ht="13.15">
      <c r="B359" s="323" t="str">
        <f t="shared" si="165"/>
        <v>35-39</v>
      </c>
      <c r="C359" s="429">
        <f t="shared" ref="C359:M359" si="170">C322+C266</f>
        <v>457.80435434935703</v>
      </c>
      <c r="D359" s="429">
        <f t="shared" si="170"/>
        <v>430.54921863908828</v>
      </c>
      <c r="E359" s="429">
        <f t="shared" si="170"/>
        <v>407.02746742454644</v>
      </c>
      <c r="F359" s="429">
        <f t="shared" si="170"/>
        <v>387.91748029206406</v>
      </c>
      <c r="G359" s="429">
        <f t="shared" si="170"/>
        <v>373.59929786147444</v>
      </c>
      <c r="H359" s="429">
        <f t="shared" si="170"/>
        <v>365.36342034123106</v>
      </c>
      <c r="I359" s="429">
        <f t="shared" si="170"/>
        <v>360.52454682564814</v>
      </c>
      <c r="J359" s="429">
        <f t="shared" si="170"/>
        <v>358.05603213010551</v>
      </c>
      <c r="K359" s="429">
        <f t="shared" si="170"/>
        <v>357.57028501157617</v>
      </c>
      <c r="L359" s="429">
        <f t="shared" si="170"/>
        <v>358.42214686603813</v>
      </c>
      <c r="M359" s="429">
        <f t="shared" si="170"/>
        <v>360.71497391455705</v>
      </c>
    </row>
    <row r="360" spans="1:13" ht="13.15">
      <c r="B360" s="323" t="str">
        <f t="shared" si="165"/>
        <v>40-44</v>
      </c>
      <c r="C360" s="429">
        <f t="shared" ref="C360:M360" si="171">C323+C267</f>
        <v>428.2608747269494</v>
      </c>
      <c r="D360" s="429">
        <f t="shared" si="171"/>
        <v>419.41924220263081</v>
      </c>
      <c r="E360" s="429">
        <f t="shared" si="171"/>
        <v>407.601575389858</v>
      </c>
      <c r="F360" s="429">
        <f t="shared" si="171"/>
        <v>394.40701056655047</v>
      </c>
      <c r="G360" s="429">
        <f t="shared" si="171"/>
        <v>381.42595437005014</v>
      </c>
      <c r="H360" s="429">
        <f t="shared" si="171"/>
        <v>370.94456373713894</v>
      </c>
      <c r="I360" s="429">
        <f t="shared" si="171"/>
        <v>361.81151224736567</v>
      </c>
      <c r="J360" s="429">
        <f t="shared" si="171"/>
        <v>353.98443255243478</v>
      </c>
      <c r="K360" s="429">
        <f t="shared" si="171"/>
        <v>347.7592711182578</v>
      </c>
      <c r="L360" s="429">
        <f t="shared" si="171"/>
        <v>343.03675801538162</v>
      </c>
      <c r="M360" s="429">
        <f t="shared" si="171"/>
        <v>340.15461596061817</v>
      </c>
    </row>
    <row r="361" spans="1:13" ht="13.15">
      <c r="B361" s="323" t="str">
        <f t="shared" si="165"/>
        <v>45-49</v>
      </c>
      <c r="C361" s="429">
        <f t="shared" ref="C361:M361" si="172">C324+C268</f>
        <v>350.94116091110044</v>
      </c>
      <c r="D361" s="429">
        <f t="shared" si="172"/>
        <v>353.96618756397214</v>
      </c>
      <c r="E361" s="429">
        <f t="shared" si="172"/>
        <v>354.14212627722213</v>
      </c>
      <c r="F361" s="429">
        <f t="shared" si="172"/>
        <v>351.80744959205424</v>
      </c>
      <c r="G361" s="429">
        <f t="shared" si="172"/>
        <v>347.78005675975703</v>
      </c>
      <c r="H361" s="429">
        <f t="shared" si="172"/>
        <v>343.89021328507738</v>
      </c>
      <c r="I361" s="429">
        <f t="shared" si="172"/>
        <v>339.15062510202688</v>
      </c>
      <c r="J361" s="429">
        <f t="shared" si="172"/>
        <v>333.7844985028496</v>
      </c>
      <c r="K361" s="429">
        <f t="shared" si="172"/>
        <v>328.40390644022483</v>
      </c>
      <c r="L361" s="429">
        <f t="shared" si="172"/>
        <v>323.28626885210019</v>
      </c>
      <c r="M361" s="429">
        <f t="shared" si="172"/>
        <v>319.08495640768439</v>
      </c>
    </row>
    <row r="362" spans="1:13" ht="13.15">
      <c r="B362" s="323" t="str">
        <f t="shared" si="165"/>
        <v>50-54</v>
      </c>
      <c r="C362" s="429">
        <f t="shared" ref="C362:M362" si="173">C325+C269</f>
        <v>274.12505480048816</v>
      </c>
      <c r="D362" s="429">
        <f t="shared" si="173"/>
        <v>270.86257341996918</v>
      </c>
      <c r="E362" s="429">
        <f t="shared" si="173"/>
        <v>268.79203238070176</v>
      </c>
      <c r="F362" s="429">
        <f t="shared" si="173"/>
        <v>267.12255388129398</v>
      </c>
      <c r="G362" s="429">
        <f t="shared" si="173"/>
        <v>265.56996687456137</v>
      </c>
      <c r="H362" s="429">
        <f t="shared" si="173"/>
        <v>264.76031481947564</v>
      </c>
      <c r="I362" s="429">
        <f t="shared" si="173"/>
        <v>263.48083546588163</v>
      </c>
      <c r="J362" s="429">
        <f t="shared" si="173"/>
        <v>261.53664883385824</v>
      </c>
      <c r="K362" s="429">
        <f t="shared" si="173"/>
        <v>259.16269230059083</v>
      </c>
      <c r="L362" s="429">
        <f t="shared" si="173"/>
        <v>256.47323726728007</v>
      </c>
      <c r="M362" s="429">
        <f t="shared" si="173"/>
        <v>253.93867889160961</v>
      </c>
    </row>
    <row r="363" spans="1:13" ht="13.15">
      <c r="B363" s="323" t="str">
        <f t="shared" si="165"/>
        <v>55-59</v>
      </c>
      <c r="C363" s="429">
        <f t="shared" ref="C363:M363" si="174">C326+C270</f>
        <v>152.16921421795345</v>
      </c>
      <c r="D363" s="429">
        <f t="shared" si="174"/>
        <v>144.30970363519685</v>
      </c>
      <c r="E363" s="429">
        <f t="shared" si="174"/>
        <v>138.87311001550719</v>
      </c>
      <c r="F363" s="429">
        <f t="shared" si="174"/>
        <v>135.12642044008928</v>
      </c>
      <c r="G363" s="429">
        <f t="shared" si="174"/>
        <v>132.61473515624576</v>
      </c>
      <c r="H363" s="429">
        <f t="shared" si="174"/>
        <v>131.45381296022074</v>
      </c>
      <c r="I363" s="429">
        <f t="shared" si="174"/>
        <v>130.60817843072064</v>
      </c>
      <c r="J363" s="429">
        <f t="shared" si="174"/>
        <v>129.76952195763712</v>
      </c>
      <c r="K363" s="429">
        <f t="shared" si="174"/>
        <v>128.92337942254261</v>
      </c>
      <c r="L363" s="429">
        <f t="shared" si="174"/>
        <v>128.00050503850423</v>
      </c>
      <c r="M363" s="429">
        <f t="shared" si="174"/>
        <v>127.18405391343275</v>
      </c>
    </row>
    <row r="364" spans="1:13" ht="13.15">
      <c r="B364" s="323" t="str">
        <f t="shared" si="165"/>
        <v>60-64</v>
      </c>
      <c r="C364" s="429">
        <f t="shared" ref="C364:M364" si="175">C327+C271</f>
        <v>47.028678181632671</v>
      </c>
      <c r="D364" s="429">
        <f t="shared" si="175"/>
        <v>50.289509429261642</v>
      </c>
      <c r="E364" s="429">
        <f t="shared" si="175"/>
        <v>50.919533135485892</v>
      </c>
      <c r="F364" s="429">
        <f t="shared" si="175"/>
        <v>50.481965132327609</v>
      </c>
      <c r="G364" s="429">
        <f t="shared" si="175"/>
        <v>49.757354914474504</v>
      </c>
      <c r="H364" s="429">
        <f t="shared" si="175"/>
        <v>49.325334136320024</v>
      </c>
      <c r="I364" s="429">
        <f t="shared" si="175"/>
        <v>48.931620855850852</v>
      </c>
      <c r="J364" s="429">
        <f t="shared" si="175"/>
        <v>48.545823922216236</v>
      </c>
      <c r="K364" s="429">
        <f t="shared" si="175"/>
        <v>48.20817981313904</v>
      </c>
      <c r="L364" s="429">
        <f t="shared" si="175"/>
        <v>47.891879048622712</v>
      </c>
      <c r="M364" s="429">
        <f t="shared" si="175"/>
        <v>47.673589364386451</v>
      </c>
    </row>
    <row r="365" spans="1:13" ht="13.15">
      <c r="B365" s="323" t="str">
        <f t="shared" si="165"/>
        <v>65 plus</v>
      </c>
      <c r="C365" s="429">
        <f t="shared" ref="C365:M365" si="176">C328+C272</f>
        <v>10.291546986821155</v>
      </c>
      <c r="D365" s="429">
        <f t="shared" si="176"/>
        <v>14.422056433661464</v>
      </c>
      <c r="E365" s="429">
        <f t="shared" si="176"/>
        <v>17.535305218883515</v>
      </c>
      <c r="F365" s="429">
        <f t="shared" si="176"/>
        <v>19.640638964905648</v>
      </c>
      <c r="G365" s="429">
        <f t="shared" si="176"/>
        <v>20.964668743395009</v>
      </c>
      <c r="H365" s="429">
        <f t="shared" si="176"/>
        <v>21.826412854683024</v>
      </c>
      <c r="I365" s="429">
        <f t="shared" si="176"/>
        <v>22.331543800748079</v>
      </c>
      <c r="J365" s="429">
        <f t="shared" si="176"/>
        <v>22.591264994745735</v>
      </c>
      <c r="K365" s="429">
        <f t="shared" si="176"/>
        <v>22.7046163780198</v>
      </c>
      <c r="L365" s="429">
        <f t="shared" si="176"/>
        <v>22.727384811560679</v>
      </c>
      <c r="M365" s="429">
        <f t="shared" si="176"/>
        <v>22.723606216556949</v>
      </c>
    </row>
    <row r="366" spans="1:13" ht="13.15">
      <c r="B366" s="323" t="str">
        <f t="shared" si="165"/>
        <v>Total</v>
      </c>
      <c r="C366" s="429">
        <f t="shared" ref="C366:M366" si="177">SUM(C356:C365)</f>
        <v>2464.1460176973196</v>
      </c>
      <c r="D366" s="429">
        <f t="shared" si="177"/>
        <v>2472.7654642167104</v>
      </c>
      <c r="E366" s="429">
        <f t="shared" si="177"/>
        <v>2473.2756789075902</v>
      </c>
      <c r="F366" s="429">
        <f t="shared" si="177"/>
        <v>2468.459018217834</v>
      </c>
      <c r="G366" s="429">
        <f t="shared" si="177"/>
        <v>2463.6445452928137</v>
      </c>
      <c r="H366" s="429">
        <f t="shared" si="177"/>
        <v>2477.0258439081299</v>
      </c>
      <c r="I366" s="429">
        <f t="shared" si="177"/>
        <v>2487.6607354231046</v>
      </c>
      <c r="J366" s="429">
        <f t="shared" si="177"/>
        <v>2492.6887102409214</v>
      </c>
      <c r="K366" s="429">
        <f t="shared" si="177"/>
        <v>2495.7432717118777</v>
      </c>
      <c r="L366" s="429">
        <f t="shared" si="177"/>
        <v>2497.0047235062325</v>
      </c>
      <c r="M366" s="429">
        <f t="shared" si="177"/>
        <v>2502.9509114370453</v>
      </c>
    </row>
    <row r="367" spans="1:13">
      <c r="A367" s="1080">
        <f>SUM(C367:M367)</f>
        <v>0</v>
      </c>
      <c r="B367" s="1080"/>
      <c r="C367" s="1080">
        <f t="shared" ref="C367:M367" si="178">SUM(C356:C365)-C366</f>
        <v>0</v>
      </c>
      <c r="D367" s="1080">
        <f t="shared" si="178"/>
        <v>0</v>
      </c>
      <c r="E367" s="1080">
        <f t="shared" si="178"/>
        <v>0</v>
      </c>
      <c r="F367" s="1080">
        <f t="shared" si="178"/>
        <v>0</v>
      </c>
      <c r="G367" s="1080">
        <f t="shared" si="178"/>
        <v>0</v>
      </c>
      <c r="H367" s="1080">
        <f t="shared" si="178"/>
        <v>0</v>
      </c>
      <c r="I367" s="1080">
        <f t="shared" si="178"/>
        <v>0</v>
      </c>
      <c r="J367" s="1080">
        <f t="shared" si="178"/>
        <v>0</v>
      </c>
      <c r="K367" s="1080">
        <f t="shared" si="178"/>
        <v>0</v>
      </c>
      <c r="L367" s="1080">
        <f t="shared" si="178"/>
        <v>0</v>
      </c>
      <c r="M367" s="1080">
        <f t="shared" si="178"/>
        <v>0</v>
      </c>
    </row>
    <row r="368" spans="1:13">
      <c r="C368" s="1085">
        <f>C350+C366</f>
        <v>6265.621109335626</v>
      </c>
      <c r="D368" s="1085">
        <f t="shared" ref="D368:M368" si="179">D350+D366</f>
        <v>6271.0760607633601</v>
      </c>
      <c r="E368" s="1085">
        <f t="shared" si="179"/>
        <v>6254.5222235731126</v>
      </c>
      <c r="F368" s="1085">
        <f t="shared" si="179"/>
        <v>6209.9726810498378</v>
      </c>
      <c r="G368" s="1085">
        <f t="shared" si="179"/>
        <v>6168.7582222234487</v>
      </c>
      <c r="H368" s="1085">
        <f t="shared" si="179"/>
        <v>6176.9691102120541</v>
      </c>
      <c r="I368" s="1085">
        <f t="shared" si="179"/>
        <v>6180.4471304039535</v>
      </c>
      <c r="J368" s="1085">
        <f t="shared" si="179"/>
        <v>6171.9242633370768</v>
      </c>
      <c r="K368" s="1085">
        <f t="shared" si="179"/>
        <v>6160.6716703584434</v>
      </c>
      <c r="L368" s="1085">
        <f t="shared" si="179"/>
        <v>6146.9798656233061</v>
      </c>
      <c r="M368" s="1085">
        <f t="shared" si="179"/>
        <v>6147.1555899656641</v>
      </c>
    </row>
    <row r="369" spans="1:13">
      <c r="C369" s="1085">
        <f>C36</f>
        <v>6265.6211093356251</v>
      </c>
      <c r="D369" s="1085">
        <f t="shared" ref="D369:M369" si="180">D36</f>
        <v>6271.0760607633601</v>
      </c>
      <c r="E369" s="1085">
        <f t="shared" si="180"/>
        <v>6254.5222235731126</v>
      </c>
      <c r="F369" s="1085">
        <f t="shared" si="180"/>
        <v>6209.9726810498369</v>
      </c>
      <c r="G369" s="1085">
        <f t="shared" si="180"/>
        <v>6168.7582222234478</v>
      </c>
      <c r="H369" s="1085">
        <f t="shared" si="180"/>
        <v>6176.9691102120532</v>
      </c>
      <c r="I369" s="1085">
        <f t="shared" si="180"/>
        <v>6180.4471304039525</v>
      </c>
      <c r="J369" s="1085">
        <f t="shared" si="180"/>
        <v>6171.9242633370759</v>
      </c>
      <c r="K369" s="1085">
        <f t="shared" si="180"/>
        <v>6160.6716703584434</v>
      </c>
      <c r="L369" s="1085">
        <f t="shared" si="180"/>
        <v>6146.9798656233061</v>
      </c>
      <c r="M369" s="1085">
        <f t="shared" si="180"/>
        <v>6147.1555899656632</v>
      </c>
    </row>
    <row r="370" spans="1:13">
      <c r="A370" s="1080">
        <f>SUM(C370:L370)</f>
        <v>0</v>
      </c>
      <c r="B370" s="1080"/>
      <c r="C370" s="1080">
        <f>C368-C369</f>
        <v>0</v>
      </c>
      <c r="D370" s="1080">
        <f t="shared" ref="D370:M370" si="181">D368-D369</f>
        <v>0</v>
      </c>
      <c r="E370" s="1080">
        <f t="shared" si="181"/>
        <v>0</v>
      </c>
      <c r="F370" s="1080">
        <f t="shared" si="181"/>
        <v>0</v>
      </c>
      <c r="G370" s="1080">
        <f t="shared" si="181"/>
        <v>0</v>
      </c>
      <c r="H370" s="1080">
        <f t="shared" si="181"/>
        <v>0</v>
      </c>
      <c r="I370" s="1080">
        <f t="shared" si="181"/>
        <v>0</v>
      </c>
      <c r="J370" s="1080">
        <f t="shared" si="181"/>
        <v>0</v>
      </c>
      <c r="K370" s="1080">
        <f t="shared" si="181"/>
        <v>0</v>
      </c>
      <c r="L370" s="1080">
        <f t="shared" si="181"/>
        <v>0</v>
      </c>
      <c r="M370" s="1080">
        <f t="shared" si="181"/>
        <v>0</v>
      </c>
    </row>
    <row r="371" spans="1:13">
      <c r="A371" s="1080">
        <f>SUM(C371:L371)</f>
        <v>0</v>
      </c>
      <c r="B371" s="1080"/>
      <c r="C371" s="1080">
        <f>IF(C294&gt;0,0,C294)</f>
        <v>0</v>
      </c>
      <c r="D371" s="1080">
        <f t="shared" ref="D371:M371" si="182">IF(D294&gt;0,0,D294)</f>
        <v>0</v>
      </c>
      <c r="E371" s="1080">
        <f t="shared" si="182"/>
        <v>0</v>
      </c>
      <c r="F371" s="1080">
        <f t="shared" si="182"/>
        <v>0</v>
      </c>
      <c r="G371" s="1080">
        <f t="shared" si="182"/>
        <v>0</v>
      </c>
      <c r="H371" s="1080">
        <f t="shared" si="182"/>
        <v>0</v>
      </c>
      <c r="I371" s="1080">
        <f t="shared" si="182"/>
        <v>0</v>
      </c>
      <c r="J371" s="1080">
        <f t="shared" si="182"/>
        <v>0</v>
      </c>
      <c r="K371" s="1080">
        <f t="shared" si="182"/>
        <v>0</v>
      </c>
      <c r="L371" s="1080">
        <f t="shared" si="182"/>
        <v>0</v>
      </c>
      <c r="M371" s="1080">
        <f t="shared" si="182"/>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P371"/>
  <sheetViews>
    <sheetView showGridLines="0" zoomScale="90" zoomScaleNormal="90" workbookViewId="0"/>
  </sheetViews>
  <sheetFormatPr defaultColWidth="9" defaultRowHeight="12.75"/>
  <cols>
    <col min="1" max="1" width="9" style="295"/>
    <col min="2" max="2" width="32.73046875" style="295" customWidth="1"/>
    <col min="3" max="14" width="10.73046875" style="295" customWidth="1"/>
    <col min="15"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272</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Forecast_stock_figures!B22</f>
        <v>Design &amp; Technology</v>
      </c>
      <c r="C15" s="293">
        <f>Forecast_stock_figures!C46</f>
        <v>9336.2049999999999</v>
      </c>
      <c r="D15" s="293">
        <f>Forecast_stock_figures!D46</f>
        <v>9402.4611375322384</v>
      </c>
      <c r="E15" s="293">
        <f>Forecast_stock_figures!E46</f>
        <v>9444.1574927627935</v>
      </c>
      <c r="F15" s="293">
        <f>Forecast_stock_figures!F46</f>
        <v>9431.6052988470838</v>
      </c>
      <c r="G15" s="293">
        <f>Forecast_stock_figures!G46</f>
        <v>9356.3101132094725</v>
      </c>
      <c r="H15" s="293">
        <f>Forecast_stock_figures!H46</f>
        <v>9251.9593418839904</v>
      </c>
      <c r="I15" s="293">
        <f>Forecast_stock_figures!I46</f>
        <v>9250.8798858768696</v>
      </c>
      <c r="J15" s="293">
        <f>Forecast_stock_figures!J46</f>
        <v>9231.42802677691</v>
      </c>
      <c r="K15" s="293">
        <f>Forecast_stock_figures!K46</f>
        <v>9181.9284646639608</v>
      </c>
      <c r="L15" s="293">
        <f>Forecast_stock_figures!L46</f>
        <v>9135.5299908923207</v>
      </c>
      <c r="M15" s="293">
        <f>Forecast_stock_figures!M46</f>
        <v>9109.4023552900944</v>
      </c>
    </row>
    <row r="17" spans="1:9" ht="15">
      <c r="B17" s="325" t="s">
        <v>161</v>
      </c>
    </row>
    <row r="19" spans="1:9" ht="13.15">
      <c r="B19" s="1469" t="str">
        <f>Stock_ages_breakdowns!B73</f>
        <v>Age group</v>
      </c>
      <c r="C19" s="1470" t="str">
        <f>Stock_ages_breakdowns!O73</f>
        <v>Design &amp; Technology</v>
      </c>
      <c r="D19" s="1471"/>
      <c r="H19" s="310" t="s">
        <v>132</v>
      </c>
    </row>
    <row r="20" spans="1:9" ht="13.15">
      <c r="B20" s="1469"/>
      <c r="C20" s="348" t="str">
        <f>Stock_ages_breakdowns!O74</f>
        <v>Male</v>
      </c>
      <c r="D20" s="348" t="str">
        <f>Stock_ages_breakdowns!N74</f>
        <v>Female</v>
      </c>
    </row>
    <row r="21" spans="1:9" ht="13.15">
      <c r="B21" s="348" t="str">
        <f>Stock_ages_breakdowns!B75</f>
        <v>20-24</v>
      </c>
      <c r="C21" s="316">
        <f>Stock_ages_breakdowns!O20</f>
        <v>27.443999999999999</v>
      </c>
      <c r="D21" s="316">
        <f>Stock_ages_breakdowns!P20</f>
        <v>101.43600000000001</v>
      </c>
    </row>
    <row r="22" spans="1:9" ht="13.15">
      <c r="B22" s="348" t="str">
        <f>Stock_ages_breakdowns!B76</f>
        <v>25-29</v>
      </c>
      <c r="C22" s="316">
        <f>Stock_ages_breakdowns!O21</f>
        <v>196.303</v>
      </c>
      <c r="D22" s="316">
        <f>Stock_ages_breakdowns!P21</f>
        <v>632.70000000000005</v>
      </c>
    </row>
    <row r="23" spans="1:9" ht="13.15">
      <c r="B23" s="348" t="str">
        <f>Stock_ages_breakdowns!B77</f>
        <v>30-34</v>
      </c>
      <c r="C23" s="316">
        <f>Stock_ages_breakdowns!O22</f>
        <v>469.154</v>
      </c>
      <c r="D23" s="316">
        <f>Stock_ages_breakdowns!P22</f>
        <v>923.09</v>
      </c>
    </row>
    <row r="24" spans="1:9" ht="13.15">
      <c r="B24" s="348" t="str">
        <f>Stock_ages_breakdowns!B78</f>
        <v>35-39</v>
      </c>
      <c r="C24" s="316">
        <f>Stock_ages_breakdowns!O23</f>
        <v>686.19899999999996</v>
      </c>
      <c r="D24" s="316">
        <f>Stock_ages_breakdowns!P23</f>
        <v>964.01900000000001</v>
      </c>
    </row>
    <row r="25" spans="1:9" ht="13.15">
      <c r="B25" s="348" t="str">
        <f>Stock_ages_breakdowns!B79</f>
        <v>40-44</v>
      </c>
      <c r="C25" s="316">
        <f>Stock_ages_breakdowns!O24</f>
        <v>596.50199999999995</v>
      </c>
      <c r="D25" s="316">
        <f>Stock_ages_breakdowns!P24</f>
        <v>822.91499999999996</v>
      </c>
    </row>
    <row r="26" spans="1:9" ht="13.15">
      <c r="B26" s="348" t="str">
        <f>Stock_ages_breakdowns!B80</f>
        <v>45-49</v>
      </c>
      <c r="C26" s="316">
        <f>Stock_ages_breakdowns!O25</f>
        <v>669.32100000000003</v>
      </c>
      <c r="D26" s="316">
        <f>Stock_ages_breakdowns!P25</f>
        <v>762.04899999999998</v>
      </c>
    </row>
    <row r="27" spans="1:9" ht="13.15">
      <c r="B27" s="348" t="str">
        <f>Stock_ages_breakdowns!B81</f>
        <v>50-54</v>
      </c>
      <c r="C27" s="316">
        <f>Stock_ages_breakdowns!O26</f>
        <v>616.95399999999995</v>
      </c>
      <c r="D27" s="316">
        <f>Stock_ages_breakdowns!P26</f>
        <v>687.32899999999995</v>
      </c>
    </row>
    <row r="28" spans="1:9" ht="13.15">
      <c r="B28" s="348" t="str">
        <f>Stock_ages_breakdowns!B82</f>
        <v>55-59</v>
      </c>
      <c r="C28" s="316">
        <f>Stock_ages_breakdowns!O27</f>
        <v>470.93</v>
      </c>
      <c r="D28" s="316">
        <f>Stock_ages_breakdowns!P27</f>
        <v>386.97399999999999</v>
      </c>
    </row>
    <row r="29" spans="1:9" ht="13.15">
      <c r="B29" s="348" t="str">
        <f>Stock_ages_breakdowns!B83</f>
        <v>60-64</v>
      </c>
      <c r="C29" s="316">
        <f>Stock_ages_breakdowns!O28</f>
        <v>154.941</v>
      </c>
      <c r="D29" s="316">
        <f>Stock_ages_breakdowns!P28</f>
        <v>131.33500000000001</v>
      </c>
      <c r="F29" s="310"/>
    </row>
    <row r="30" spans="1:9" ht="13.15">
      <c r="B30" s="348" t="str">
        <f>Stock_ages_breakdowns!B84</f>
        <v>65 plus</v>
      </c>
      <c r="C30" s="316">
        <f>Stock_ages_breakdowns!O29</f>
        <v>23.501000000000001</v>
      </c>
      <c r="D30" s="316">
        <f>Stock_ages_breakdowns!P29</f>
        <v>13.109</v>
      </c>
      <c r="G30" s="311" t="s">
        <v>46</v>
      </c>
      <c r="H30" s="311" t="s">
        <v>47</v>
      </c>
    </row>
    <row r="31" spans="1:9" ht="13.15">
      <c r="A31" s="1080">
        <f>I31</f>
        <v>0</v>
      </c>
      <c r="B31" s="348" t="str">
        <f>Stock_ages_breakdowns!B85</f>
        <v>Total</v>
      </c>
      <c r="C31" s="316">
        <f>Stock_ages_breakdowns!O30</f>
        <v>3911.2489999999993</v>
      </c>
      <c r="D31" s="316">
        <f>Stock_ages_breakdowns!P30</f>
        <v>5424.9560000000001</v>
      </c>
      <c r="E31" s="312">
        <f>SUM(C31:D31)</f>
        <v>9336.2049999999999</v>
      </c>
      <c r="G31" s="351">
        <f>C31/$E$31</f>
        <v>0.41893349599757068</v>
      </c>
      <c r="H31" s="351">
        <f>D31/$E$31</f>
        <v>0.58106650400242932</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Design &amp; Technology</v>
      </c>
      <c r="C36" s="293">
        <f>Teacher_need_by_subject!C635</f>
        <v>9402.4611375322384</v>
      </c>
      <c r="D36" s="293">
        <f>Teacher_need_by_subject!D635</f>
        <v>9444.1574927627935</v>
      </c>
      <c r="E36" s="293">
        <f>Teacher_need_by_subject!E635</f>
        <v>9431.6052988470838</v>
      </c>
      <c r="F36" s="293">
        <f>Teacher_need_by_subject!F635</f>
        <v>9356.3101132094725</v>
      </c>
      <c r="G36" s="293">
        <f>Teacher_need_by_subject!G635</f>
        <v>9251.9593418839904</v>
      </c>
      <c r="H36" s="293">
        <f>Teacher_need_by_subject!H635</f>
        <v>9250.8798858768696</v>
      </c>
      <c r="I36" s="293">
        <f>Teacher_need_by_subject!I635</f>
        <v>9231.42802677691</v>
      </c>
      <c r="J36" s="293">
        <f>Teacher_need_by_subject!J635</f>
        <v>9181.9284646639608</v>
      </c>
      <c r="K36" s="293">
        <f>Teacher_need_by_subject!K635</f>
        <v>9135.5299908923207</v>
      </c>
      <c r="L36" s="293">
        <f>Teacher_need_by_subject!L635</f>
        <v>9109.4023552900944</v>
      </c>
      <c r="M36" s="293">
        <f>Teacher_need_by_subject!M635</f>
        <v>9102.2784565320544</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27.443999999999999</v>
      </c>
      <c r="D43" s="293">
        <f t="shared" ref="D43:K53" si="2">C340</f>
        <v>136.53527216592414</v>
      </c>
      <c r="E43" s="293">
        <f t="shared" ref="E43:L43" si="3">D340</f>
        <v>212.47552490220153</v>
      </c>
      <c r="F43" s="293">
        <f t="shared" si="3"/>
        <v>260.51850324292991</v>
      </c>
      <c r="G43" s="293">
        <f t="shared" si="3"/>
        <v>287.47053483025149</v>
      </c>
      <c r="H43" s="293">
        <f t="shared" si="3"/>
        <v>301.70466935288005</v>
      </c>
      <c r="I43" s="293">
        <f t="shared" si="3"/>
        <v>320.06899665482712</v>
      </c>
      <c r="J43" s="293">
        <f t="shared" si="3"/>
        <v>330.34383388929621</v>
      </c>
      <c r="K43" s="293">
        <f t="shared" si="3"/>
        <v>333.64712602175246</v>
      </c>
      <c r="L43" s="293">
        <f t="shared" si="3"/>
        <v>335.13694791531748</v>
      </c>
      <c r="M43" s="293">
        <f>L340</f>
        <v>337.18957748071682</v>
      </c>
    </row>
    <row r="44" spans="2:13" ht="13.15">
      <c r="B44" s="348" t="str">
        <f t="shared" ref="B44:C53" si="4">B22</f>
        <v>25-29</v>
      </c>
      <c r="C44" s="293">
        <f t="shared" si="4"/>
        <v>196.303</v>
      </c>
      <c r="D44" s="293">
        <f t="shared" si="2"/>
        <v>272.28754768353809</v>
      </c>
      <c r="E44" s="293">
        <f t="shared" si="2"/>
        <v>344.24403230759646</v>
      </c>
      <c r="F44" s="293">
        <f t="shared" si="2"/>
        <v>402.91780754547426</v>
      </c>
      <c r="G44" s="293">
        <f t="shared" si="2"/>
        <v>445.08769623767256</v>
      </c>
      <c r="H44" s="293">
        <f t="shared" si="2"/>
        <v>474.6422403134992</v>
      </c>
      <c r="I44" s="293">
        <f t="shared" si="2"/>
        <v>507.17616117755654</v>
      </c>
      <c r="J44" s="293">
        <f t="shared" si="2"/>
        <v>530.62583500311825</v>
      </c>
      <c r="K44" s="293">
        <f t="shared" si="2"/>
        <v>544.7997584892064</v>
      </c>
      <c r="L44" s="293">
        <f t="shared" ref="L44:L53" si="5">K341</f>
        <v>554.51125762168112</v>
      </c>
      <c r="M44" s="293">
        <f t="shared" ref="M44:M53" si="6">L341</f>
        <v>562.73639530638275</v>
      </c>
    </row>
    <row r="45" spans="2:13" ht="13.15">
      <c r="B45" s="348" t="str">
        <f t="shared" si="4"/>
        <v>30-34</v>
      </c>
      <c r="C45" s="293">
        <f t="shared" si="4"/>
        <v>469.154</v>
      </c>
      <c r="D45" s="293">
        <f t="shared" si="2"/>
        <v>450.4238984032242</v>
      </c>
      <c r="E45" s="293">
        <f t="shared" si="2"/>
        <v>449.13528746168566</v>
      </c>
      <c r="F45" s="293">
        <f t="shared" si="2"/>
        <v>458.31408277146886</v>
      </c>
      <c r="G45" s="293">
        <f t="shared" si="2"/>
        <v>471.33341763205948</v>
      </c>
      <c r="H45" s="293">
        <f t="shared" si="2"/>
        <v>486.14238550253708</v>
      </c>
      <c r="I45" s="293">
        <f t="shared" si="2"/>
        <v>507.2183094018697</v>
      </c>
      <c r="J45" s="293">
        <f t="shared" si="2"/>
        <v>527.33916284651525</v>
      </c>
      <c r="K45" s="293">
        <f t="shared" si="2"/>
        <v>544.34639923473082</v>
      </c>
      <c r="L45" s="293">
        <f t="shared" si="5"/>
        <v>559.05489061323772</v>
      </c>
      <c r="M45" s="293">
        <f t="shared" si="6"/>
        <v>572.2660974160965</v>
      </c>
    </row>
    <row r="46" spans="2:13" ht="13.15">
      <c r="B46" s="348" t="str">
        <f t="shared" si="4"/>
        <v>35-39</v>
      </c>
      <c r="C46" s="293">
        <f t="shared" si="4"/>
        <v>686.19899999999996</v>
      </c>
      <c r="D46" s="293">
        <f t="shared" si="2"/>
        <v>645.74823400776836</v>
      </c>
      <c r="E46" s="293">
        <f t="shared" si="2"/>
        <v>610.38250779069847</v>
      </c>
      <c r="F46" s="293">
        <f t="shared" si="2"/>
        <v>581.4048593810445</v>
      </c>
      <c r="G46" s="293">
        <f t="shared" si="2"/>
        <v>557.43822078908056</v>
      </c>
      <c r="H46" s="293">
        <f t="shared" si="2"/>
        <v>540.21855796247496</v>
      </c>
      <c r="I46" s="293">
        <f t="shared" si="2"/>
        <v>533.81533064259065</v>
      </c>
      <c r="J46" s="293">
        <f t="shared" si="2"/>
        <v>531.89041921065268</v>
      </c>
      <c r="K46" s="293">
        <f t="shared" si="2"/>
        <v>532.53436721840626</v>
      </c>
      <c r="L46" s="293">
        <f t="shared" si="5"/>
        <v>535.79468033881199</v>
      </c>
      <c r="M46" s="293">
        <f t="shared" si="6"/>
        <v>541.33487300539059</v>
      </c>
    </row>
    <row r="47" spans="2:13" ht="13.15">
      <c r="B47" s="348" t="str">
        <f t="shared" si="4"/>
        <v>40-44</v>
      </c>
      <c r="C47" s="293">
        <f t="shared" si="4"/>
        <v>596.50199999999995</v>
      </c>
      <c r="D47" s="293">
        <f t="shared" si="2"/>
        <v>607.1592857696188</v>
      </c>
      <c r="E47" s="293">
        <f t="shared" si="2"/>
        <v>605.62059253822599</v>
      </c>
      <c r="F47" s="293">
        <f t="shared" si="2"/>
        <v>595.7868895217166</v>
      </c>
      <c r="G47" s="293">
        <f t="shared" si="2"/>
        <v>579.2016417452113</v>
      </c>
      <c r="H47" s="293">
        <f t="shared" si="2"/>
        <v>561.06845836378125</v>
      </c>
      <c r="I47" s="293">
        <f t="shared" si="2"/>
        <v>547.53747734231081</v>
      </c>
      <c r="J47" s="293">
        <f t="shared" si="2"/>
        <v>535.56526416237489</v>
      </c>
      <c r="K47" s="293">
        <f t="shared" si="2"/>
        <v>525.1015199154117</v>
      </c>
      <c r="L47" s="293">
        <f t="shared" si="5"/>
        <v>517.27148603609305</v>
      </c>
      <c r="M47" s="293">
        <f t="shared" si="6"/>
        <v>512.48235101471585</v>
      </c>
    </row>
    <row r="48" spans="2:13" ht="13.15">
      <c r="B48" s="348" t="str">
        <f t="shared" si="4"/>
        <v>45-49</v>
      </c>
      <c r="C48" s="293">
        <f t="shared" si="4"/>
        <v>669.32100000000003</v>
      </c>
      <c r="D48" s="293">
        <f t="shared" si="2"/>
        <v>634.49178756430626</v>
      </c>
      <c r="E48" s="293">
        <f t="shared" si="2"/>
        <v>608.86739180146014</v>
      </c>
      <c r="F48" s="293">
        <f t="shared" si="2"/>
        <v>587.87528545302746</v>
      </c>
      <c r="G48" s="293">
        <f t="shared" si="2"/>
        <v>566.80039294499193</v>
      </c>
      <c r="H48" s="293">
        <f t="shared" si="2"/>
        <v>547.08380818785861</v>
      </c>
      <c r="I48" s="293">
        <f t="shared" si="2"/>
        <v>532.09738357721119</v>
      </c>
      <c r="J48" s="293">
        <f t="shared" si="2"/>
        <v>517.98243686101875</v>
      </c>
      <c r="K48" s="293">
        <f t="shared" si="2"/>
        <v>504.37649386266537</v>
      </c>
      <c r="L48" s="293">
        <f t="shared" si="5"/>
        <v>492.35987919143867</v>
      </c>
      <c r="M48" s="293">
        <f t="shared" si="6"/>
        <v>482.5391427582959</v>
      </c>
    </row>
    <row r="49" spans="1:13" ht="13.15">
      <c r="B49" s="348" t="str">
        <f t="shared" si="4"/>
        <v>50-54</v>
      </c>
      <c r="C49" s="293">
        <f t="shared" si="4"/>
        <v>616.95399999999995</v>
      </c>
      <c r="D49" s="293">
        <f t="shared" si="2"/>
        <v>579.63287432147558</v>
      </c>
      <c r="E49" s="293">
        <f t="shared" si="2"/>
        <v>545.1275382003812</v>
      </c>
      <c r="F49" s="293">
        <f t="shared" si="2"/>
        <v>514.78450957770838</v>
      </c>
      <c r="G49" s="293">
        <f t="shared" si="2"/>
        <v>486.38404090917618</v>
      </c>
      <c r="H49" s="293">
        <f t="shared" si="2"/>
        <v>461.80140618272105</v>
      </c>
      <c r="I49" s="293">
        <f t="shared" si="2"/>
        <v>443.04551685774362</v>
      </c>
      <c r="J49" s="293">
        <f t="shared" si="2"/>
        <v>426.73154006393645</v>
      </c>
      <c r="K49" s="293">
        <f t="shared" si="2"/>
        <v>411.98369067665828</v>
      </c>
      <c r="L49" s="293">
        <f t="shared" si="5"/>
        <v>399.10665887573072</v>
      </c>
      <c r="M49" s="293">
        <f t="shared" si="6"/>
        <v>388.22629387340459</v>
      </c>
    </row>
    <row r="50" spans="1:13" ht="13.15">
      <c r="B50" s="348" t="str">
        <f t="shared" si="4"/>
        <v>55-59</v>
      </c>
      <c r="C50" s="293">
        <f t="shared" si="4"/>
        <v>470.93</v>
      </c>
      <c r="D50" s="293">
        <f t="shared" si="2"/>
        <v>396.58731051482471</v>
      </c>
      <c r="E50" s="293">
        <f t="shared" si="2"/>
        <v>344.78417434314082</v>
      </c>
      <c r="F50" s="293">
        <f t="shared" si="2"/>
        <v>307.20514102065476</v>
      </c>
      <c r="G50" s="293">
        <f t="shared" si="2"/>
        <v>278.2288700971157</v>
      </c>
      <c r="H50" s="293">
        <f t="shared" si="2"/>
        <v>255.7591615413007</v>
      </c>
      <c r="I50" s="293">
        <f t="shared" si="2"/>
        <v>239.58271278661334</v>
      </c>
      <c r="J50" s="293">
        <f t="shared" si="2"/>
        <v>226.60060833641157</v>
      </c>
      <c r="K50" s="293">
        <f t="shared" si="2"/>
        <v>215.74287440926852</v>
      </c>
      <c r="L50" s="293">
        <f t="shared" si="5"/>
        <v>206.82600123926733</v>
      </c>
      <c r="M50" s="293">
        <f t="shared" si="6"/>
        <v>199.61696197781239</v>
      </c>
    </row>
    <row r="51" spans="1:13" ht="13.15">
      <c r="B51" s="348" t="str">
        <f t="shared" si="4"/>
        <v>60-64</v>
      </c>
      <c r="C51" s="293">
        <f t="shared" si="4"/>
        <v>154.941</v>
      </c>
      <c r="D51" s="293">
        <f t="shared" si="2"/>
        <v>153.12718070988316</v>
      </c>
      <c r="E51" s="293">
        <f t="shared" si="2"/>
        <v>142.05529606607931</v>
      </c>
      <c r="F51" s="293">
        <f t="shared" si="2"/>
        <v>128.87985992544762</v>
      </c>
      <c r="G51" s="293">
        <f t="shared" si="2"/>
        <v>116.33386818752379</v>
      </c>
      <c r="H51" s="293">
        <f t="shared" si="2"/>
        <v>105.50224865149815</v>
      </c>
      <c r="I51" s="293">
        <f t="shared" si="2"/>
        <v>97.304379953326688</v>
      </c>
      <c r="J51" s="293">
        <f t="shared" si="2"/>
        <v>90.622823092574464</v>
      </c>
      <c r="K51" s="293">
        <f t="shared" si="2"/>
        <v>85.086472330250075</v>
      </c>
      <c r="L51" s="293">
        <f t="shared" si="5"/>
        <v>80.643279646141266</v>
      </c>
      <c r="M51" s="293">
        <f t="shared" si="6"/>
        <v>77.160142815081201</v>
      </c>
    </row>
    <row r="52" spans="1:13" ht="13.15">
      <c r="B52" s="348" t="str">
        <f t="shared" si="4"/>
        <v>65 plus</v>
      </c>
      <c r="C52" s="293">
        <f t="shared" si="4"/>
        <v>23.501000000000001</v>
      </c>
      <c r="D52" s="293">
        <f t="shared" si="2"/>
        <v>35.835766429896033</v>
      </c>
      <c r="E52" s="293">
        <f t="shared" si="2"/>
        <v>43.130093285420429</v>
      </c>
      <c r="F52" s="293">
        <f t="shared" si="2"/>
        <v>46.12864500536871</v>
      </c>
      <c r="G52" s="293">
        <f t="shared" si="2"/>
        <v>46.180112607218604</v>
      </c>
      <c r="H52" s="293">
        <f t="shared" si="2"/>
        <v>44.580799231664393</v>
      </c>
      <c r="I52" s="293">
        <f t="shared" si="2"/>
        <v>42.445506172633969</v>
      </c>
      <c r="J52" s="293">
        <f t="shared" si="2"/>
        <v>40.081171198573465</v>
      </c>
      <c r="K52" s="293">
        <f t="shared" si="2"/>
        <v>37.735594659171859</v>
      </c>
      <c r="L52" s="293">
        <f t="shared" si="5"/>
        <v>35.604126423554256</v>
      </c>
      <c r="M52" s="293">
        <f t="shared" si="6"/>
        <v>33.774963439057316</v>
      </c>
    </row>
    <row r="53" spans="1:13" ht="13.15">
      <c r="B53" s="348" t="str">
        <f t="shared" si="4"/>
        <v>Total</v>
      </c>
      <c r="C53" s="293">
        <f t="shared" si="4"/>
        <v>3911.2489999999993</v>
      </c>
      <c r="D53" s="293">
        <f t="shared" si="2"/>
        <v>3911.8291575704598</v>
      </c>
      <c r="E53" s="293">
        <f t="shared" si="2"/>
        <v>3905.8224386968905</v>
      </c>
      <c r="F53" s="293">
        <f t="shared" si="2"/>
        <v>3883.8155834448407</v>
      </c>
      <c r="G53" s="293">
        <f t="shared" si="2"/>
        <v>3834.4587959803021</v>
      </c>
      <c r="H53" s="293">
        <f t="shared" si="2"/>
        <v>3778.5037352902154</v>
      </c>
      <c r="I53" s="293">
        <f t="shared" si="2"/>
        <v>3770.2917745666832</v>
      </c>
      <c r="J53" s="293">
        <f t="shared" si="2"/>
        <v>3757.7830946644717</v>
      </c>
      <c r="K53" s="293">
        <f t="shared" si="2"/>
        <v>3735.354296817522</v>
      </c>
      <c r="L53" s="293">
        <f t="shared" si="5"/>
        <v>3716.309207901274</v>
      </c>
      <c r="M53" s="293">
        <f t="shared" si="6"/>
        <v>3707.3267990869545</v>
      </c>
    </row>
    <row r="54" spans="1:13">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3" ht="13.15">
      <c r="B56" s="326" t="s">
        <v>47</v>
      </c>
      <c r="H56" s="310"/>
    </row>
    <row r="57" spans="1:13">
      <c r="H57" s="310"/>
    </row>
    <row r="58" spans="1:13"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3" ht="13.15">
      <c r="B59" s="323" t="str">
        <f t="shared" si="8"/>
        <v>20-24</v>
      </c>
      <c r="C59" s="293">
        <f t="shared" ref="C59:C69" si="10">D21</f>
        <v>101.43600000000001</v>
      </c>
      <c r="D59" s="293">
        <f>C356</f>
        <v>234.17686497076278</v>
      </c>
      <c r="E59" s="293">
        <f t="shared" ref="E59:L59" si="11">D356</f>
        <v>326.72918493143231</v>
      </c>
      <c r="F59" s="293">
        <f t="shared" si="11"/>
        <v>384.61884856036829</v>
      </c>
      <c r="G59" s="293">
        <f t="shared" si="11"/>
        <v>417.32593876057172</v>
      </c>
      <c r="H59" s="293">
        <f t="shared" si="11"/>
        <v>433.99475266117861</v>
      </c>
      <c r="I59" s="293">
        <f t="shared" si="11"/>
        <v>457.41608537603605</v>
      </c>
      <c r="J59" s="293">
        <f t="shared" si="11"/>
        <v>470.37415755630929</v>
      </c>
      <c r="K59" s="293">
        <f t="shared" si="11"/>
        <v>474.12915409099378</v>
      </c>
      <c r="L59" s="293">
        <f t="shared" si="11"/>
        <v>475.63980973173818</v>
      </c>
      <c r="M59" s="293">
        <f>L356</f>
        <v>478.10713646030877</v>
      </c>
    </row>
    <row r="60" spans="1:13" ht="13.15">
      <c r="B60" s="323" t="str">
        <f t="shared" si="8"/>
        <v>25-29</v>
      </c>
      <c r="C60" s="293">
        <f t="shared" si="10"/>
        <v>632.70000000000005</v>
      </c>
      <c r="D60" s="293">
        <f t="shared" ref="D60:L69" si="12">C357</f>
        <v>649.82391147060935</v>
      </c>
      <c r="E60" s="293">
        <f t="shared" si="12"/>
        <v>684.28739783351637</v>
      </c>
      <c r="F60" s="293">
        <f t="shared" si="12"/>
        <v>717.42161420409968</v>
      </c>
      <c r="G60" s="293">
        <f t="shared" si="12"/>
        <v>742.65864605607521</v>
      </c>
      <c r="H60" s="293">
        <f t="shared" si="12"/>
        <v>759.69313750488436</v>
      </c>
      <c r="I60" s="293">
        <f t="shared" si="12"/>
        <v>787.57685435911048</v>
      </c>
      <c r="J60" s="293">
        <f t="shared" si="12"/>
        <v>807.92994179282618</v>
      </c>
      <c r="K60" s="293">
        <f t="shared" si="12"/>
        <v>819.02098034072742</v>
      </c>
      <c r="L60" s="293">
        <f t="shared" si="12"/>
        <v>826.42278344501733</v>
      </c>
      <c r="M60" s="293">
        <f t="shared" ref="M60:M69" si="13">L357</f>
        <v>833.53060917879725</v>
      </c>
    </row>
    <row r="61" spans="1:13" ht="13.15">
      <c r="B61" s="323" t="str">
        <f t="shared" si="8"/>
        <v>30-34</v>
      </c>
      <c r="C61" s="293">
        <f t="shared" si="10"/>
        <v>923.09</v>
      </c>
      <c r="D61" s="293">
        <f t="shared" si="12"/>
        <v>883.40811555784308</v>
      </c>
      <c r="E61" s="293">
        <f t="shared" si="12"/>
        <v>856.20737757176516</v>
      </c>
      <c r="F61" s="293">
        <f t="shared" si="12"/>
        <v>838.16721233719079</v>
      </c>
      <c r="G61" s="293">
        <f t="shared" si="12"/>
        <v>826.2834050650265</v>
      </c>
      <c r="H61" s="293">
        <f t="shared" si="12"/>
        <v>818.62410596177597</v>
      </c>
      <c r="I61" s="293">
        <f t="shared" si="12"/>
        <v>822.64485652907786</v>
      </c>
      <c r="J61" s="293">
        <f t="shared" si="12"/>
        <v>828.69814699035987</v>
      </c>
      <c r="K61" s="293">
        <f t="shared" si="12"/>
        <v>833.84495593741053</v>
      </c>
      <c r="L61" s="293">
        <f t="shared" si="12"/>
        <v>839.0059937697464</v>
      </c>
      <c r="M61" s="293">
        <f t="shared" si="13"/>
        <v>844.92069134140775</v>
      </c>
    </row>
    <row r="62" spans="1:13" ht="13.15">
      <c r="B62" s="323" t="str">
        <f t="shared" si="8"/>
        <v>35-39</v>
      </c>
      <c r="C62" s="293">
        <f t="shared" si="10"/>
        <v>964.01900000000001</v>
      </c>
      <c r="D62" s="293">
        <f t="shared" si="12"/>
        <v>946.81950950266821</v>
      </c>
      <c r="E62" s="293">
        <f t="shared" si="12"/>
        <v>925.74387156576711</v>
      </c>
      <c r="F62" s="293">
        <f t="shared" si="12"/>
        <v>901.81514897062812</v>
      </c>
      <c r="G62" s="293">
        <f t="shared" si="12"/>
        <v>877.26883643494887</v>
      </c>
      <c r="H62" s="293">
        <f t="shared" si="12"/>
        <v>854.36383240874022</v>
      </c>
      <c r="I62" s="293">
        <f t="shared" si="12"/>
        <v>841.08695032886192</v>
      </c>
      <c r="J62" s="293">
        <f t="shared" si="12"/>
        <v>830.57167745694699</v>
      </c>
      <c r="K62" s="293">
        <f t="shared" si="12"/>
        <v>821.68526817803274</v>
      </c>
      <c r="L62" s="293">
        <f t="shared" si="12"/>
        <v>815.62661825284852</v>
      </c>
      <c r="M62" s="293">
        <f t="shared" si="13"/>
        <v>812.72085916463823</v>
      </c>
    </row>
    <row r="63" spans="1:13" ht="13.15">
      <c r="B63" s="323" t="str">
        <f t="shared" si="8"/>
        <v>40-44</v>
      </c>
      <c r="C63" s="293">
        <f t="shared" si="10"/>
        <v>822.91499999999996</v>
      </c>
      <c r="D63" s="293">
        <f t="shared" si="12"/>
        <v>835.62744883677249</v>
      </c>
      <c r="E63" s="293">
        <f t="shared" si="12"/>
        <v>840.77152111702708</v>
      </c>
      <c r="F63" s="293">
        <f t="shared" si="12"/>
        <v>837.80494690189198</v>
      </c>
      <c r="G63" s="293">
        <f t="shared" si="12"/>
        <v>828.21421826172991</v>
      </c>
      <c r="H63" s="293">
        <f t="shared" si="12"/>
        <v>814.49494754576904</v>
      </c>
      <c r="I63" s="293">
        <f t="shared" si="12"/>
        <v>804.29800899612223</v>
      </c>
      <c r="J63" s="293">
        <f t="shared" si="12"/>
        <v>793.17785806786208</v>
      </c>
      <c r="K63" s="293">
        <f t="shared" si="12"/>
        <v>781.25864822816902</v>
      </c>
      <c r="L63" s="293">
        <f t="shared" si="12"/>
        <v>770.52083831055518</v>
      </c>
      <c r="M63" s="293">
        <f t="shared" si="13"/>
        <v>762.04197909176071</v>
      </c>
    </row>
    <row r="64" spans="1:13" ht="13.15">
      <c r="B64" s="323" t="str">
        <f t="shared" si="8"/>
        <v>45-49</v>
      </c>
      <c r="C64" s="293">
        <f t="shared" si="10"/>
        <v>762.04899999999998</v>
      </c>
      <c r="D64" s="293">
        <f t="shared" si="12"/>
        <v>754.06925040584929</v>
      </c>
      <c r="E64" s="293">
        <f t="shared" si="12"/>
        <v>749.62593995449743</v>
      </c>
      <c r="F64" s="293">
        <f t="shared" si="12"/>
        <v>744.73977668909276</v>
      </c>
      <c r="G64" s="293">
        <f t="shared" si="12"/>
        <v>737.91412379474775</v>
      </c>
      <c r="H64" s="293">
        <f t="shared" si="12"/>
        <v>729.23646464256194</v>
      </c>
      <c r="I64" s="293">
        <f t="shared" si="12"/>
        <v>724.0485750596572</v>
      </c>
      <c r="J64" s="293">
        <f t="shared" si="12"/>
        <v>717.3280952614607</v>
      </c>
      <c r="K64" s="293">
        <f t="shared" si="12"/>
        <v>708.76481992157881</v>
      </c>
      <c r="L64" s="293">
        <f t="shared" si="12"/>
        <v>700.03168470787352</v>
      </c>
      <c r="M64" s="293">
        <f t="shared" si="13"/>
        <v>692.17468439040988</v>
      </c>
    </row>
    <row r="65" spans="1:13" ht="13.15">
      <c r="B65" s="323" t="str">
        <f t="shared" si="8"/>
        <v>50-54</v>
      </c>
      <c r="C65" s="293">
        <f t="shared" si="10"/>
        <v>687.32899999999995</v>
      </c>
      <c r="D65" s="293">
        <f t="shared" si="12"/>
        <v>656.96878045310871</v>
      </c>
      <c r="E65" s="293">
        <f t="shared" si="12"/>
        <v>633.30594300552434</v>
      </c>
      <c r="F65" s="293">
        <f t="shared" si="12"/>
        <v>613.8828252180989</v>
      </c>
      <c r="G65" s="293">
        <f t="shared" si="12"/>
        <v>597.29059302033841</v>
      </c>
      <c r="H65" s="293">
        <f t="shared" si="12"/>
        <v>582.94133545743261</v>
      </c>
      <c r="I65" s="293">
        <f t="shared" si="12"/>
        <v>573.89712585096515</v>
      </c>
      <c r="J65" s="293">
        <f t="shared" si="12"/>
        <v>565.7999802632944</v>
      </c>
      <c r="K65" s="293">
        <f t="shared" si="12"/>
        <v>557.69294844998217</v>
      </c>
      <c r="L65" s="293">
        <f t="shared" si="12"/>
        <v>550.20605597299243</v>
      </c>
      <c r="M65" s="293">
        <f t="shared" si="13"/>
        <v>543.6960452997422</v>
      </c>
    </row>
    <row r="66" spans="1:13" ht="13.15">
      <c r="B66" s="323" t="str">
        <f t="shared" si="8"/>
        <v>55-59</v>
      </c>
      <c r="C66" s="293">
        <f t="shared" si="10"/>
        <v>386.97399999999999</v>
      </c>
      <c r="D66" s="293">
        <f t="shared" si="12"/>
        <v>369.10935461191821</v>
      </c>
      <c r="E66" s="293">
        <f t="shared" si="12"/>
        <v>352.95871377081392</v>
      </c>
      <c r="F66" s="293">
        <f t="shared" si="12"/>
        <v>338.16540947107774</v>
      </c>
      <c r="G66" s="293">
        <f t="shared" si="12"/>
        <v>324.80543168352062</v>
      </c>
      <c r="H66" s="293">
        <f t="shared" si="12"/>
        <v>313.07312517963521</v>
      </c>
      <c r="I66" s="293">
        <f t="shared" si="12"/>
        <v>305.16220045720809</v>
      </c>
      <c r="J66" s="293">
        <f t="shared" si="12"/>
        <v>298.36708478383451</v>
      </c>
      <c r="K66" s="293">
        <f t="shared" si="12"/>
        <v>292.16261100045284</v>
      </c>
      <c r="L66" s="293">
        <f t="shared" si="12"/>
        <v>286.90242429455964</v>
      </c>
      <c r="M66" s="293">
        <f t="shared" si="13"/>
        <v>282.67044671773294</v>
      </c>
    </row>
    <row r="67" spans="1:13" ht="13.15">
      <c r="B67" s="323" t="str">
        <f t="shared" si="8"/>
        <v>60-64</v>
      </c>
      <c r="C67" s="293">
        <f t="shared" si="10"/>
        <v>131.33500000000001</v>
      </c>
      <c r="D67" s="293">
        <f t="shared" si="12"/>
        <v>131.52913997004754</v>
      </c>
      <c r="E67" s="293">
        <f t="shared" si="12"/>
        <v>129.14382557616864</v>
      </c>
      <c r="F67" s="293">
        <f t="shared" si="12"/>
        <v>125.23429402644254</v>
      </c>
      <c r="G67" s="293">
        <f t="shared" si="12"/>
        <v>120.65888824987721</v>
      </c>
      <c r="H67" s="293">
        <f t="shared" si="12"/>
        <v>116.04671480638571</v>
      </c>
      <c r="I67" s="293">
        <f t="shared" si="12"/>
        <v>112.81837640579153</v>
      </c>
      <c r="J67" s="293">
        <f t="shared" si="12"/>
        <v>109.82744734950177</v>
      </c>
      <c r="K67" s="293">
        <f t="shared" si="12"/>
        <v>106.99025868176207</v>
      </c>
      <c r="L67" s="293">
        <f t="shared" si="12"/>
        <v>104.59200314294411</v>
      </c>
      <c r="M67" s="293">
        <f t="shared" si="13"/>
        <v>102.71812527293918</v>
      </c>
    </row>
    <row r="68" spans="1:13" ht="13.15">
      <c r="B68" s="323" t="str">
        <f t="shared" si="8"/>
        <v>65 plus</v>
      </c>
      <c r="C68" s="293">
        <f t="shared" si="10"/>
        <v>13.109</v>
      </c>
      <c r="D68" s="293">
        <f t="shared" si="12"/>
        <v>29.099604182199197</v>
      </c>
      <c r="E68" s="293">
        <f t="shared" si="12"/>
        <v>39.561278739391255</v>
      </c>
      <c r="F68" s="293">
        <f t="shared" si="12"/>
        <v>45.939639023351916</v>
      </c>
      <c r="G68" s="293">
        <f t="shared" si="12"/>
        <v>49.431235902334834</v>
      </c>
      <c r="H68" s="293">
        <f t="shared" si="12"/>
        <v>50.987190425411683</v>
      </c>
      <c r="I68" s="293">
        <f t="shared" si="12"/>
        <v>51.639077947355958</v>
      </c>
      <c r="J68" s="293">
        <f t="shared" si="12"/>
        <v>51.570542590043196</v>
      </c>
      <c r="K68" s="293">
        <f t="shared" si="12"/>
        <v>51.024523017330914</v>
      </c>
      <c r="L68" s="293">
        <f t="shared" si="12"/>
        <v>50.272571362772887</v>
      </c>
      <c r="M68" s="293">
        <f t="shared" si="13"/>
        <v>49.494979285404561</v>
      </c>
    </row>
    <row r="69" spans="1:13" ht="13.15">
      <c r="B69" s="323" t="str">
        <f t="shared" si="8"/>
        <v>Total</v>
      </c>
      <c r="C69" s="293">
        <f t="shared" si="10"/>
        <v>5424.9560000000001</v>
      </c>
      <c r="D69" s="293">
        <f t="shared" si="12"/>
        <v>5490.6319799617786</v>
      </c>
      <c r="E69" s="293">
        <f t="shared" si="12"/>
        <v>5538.3350540659039</v>
      </c>
      <c r="F69" s="293">
        <f t="shared" si="12"/>
        <v>5547.7897154022439</v>
      </c>
      <c r="G69" s="293">
        <f t="shared" si="12"/>
        <v>5521.8513172291714</v>
      </c>
      <c r="H69" s="293">
        <f t="shared" si="12"/>
        <v>5473.455606593775</v>
      </c>
      <c r="I69" s="293">
        <f t="shared" si="12"/>
        <v>5480.5881113101868</v>
      </c>
      <c r="J69" s="293">
        <f t="shared" si="12"/>
        <v>5473.6449321124401</v>
      </c>
      <c r="K69" s="293">
        <f t="shared" si="12"/>
        <v>5446.5741678464401</v>
      </c>
      <c r="L69" s="293">
        <f t="shared" si="12"/>
        <v>5419.2207829910485</v>
      </c>
      <c r="M69" s="293">
        <f t="shared" si="13"/>
        <v>5402.0755562031418</v>
      </c>
    </row>
    <row r="70" spans="1:13">
      <c r="A70" s="1080">
        <f>SUM(C70:M70)</f>
        <v>0</v>
      </c>
      <c r="B70" s="1080"/>
      <c r="C70" s="1080">
        <f>SUM(C59:C68)-C69</f>
        <v>0</v>
      </c>
      <c r="D70" s="1080">
        <f t="shared" ref="D70:M70" si="14">SUM(D59:D68)-D69</f>
        <v>0</v>
      </c>
      <c r="E70" s="1080">
        <f t="shared" si="14"/>
        <v>0</v>
      </c>
      <c r="F70" s="1080">
        <f t="shared" si="14"/>
        <v>0</v>
      </c>
      <c r="G70" s="1080">
        <f t="shared" si="14"/>
        <v>0</v>
      </c>
      <c r="H70" s="1080">
        <f t="shared" si="14"/>
        <v>0</v>
      </c>
      <c r="I70" s="1080">
        <f t="shared" si="14"/>
        <v>0</v>
      </c>
      <c r="J70" s="1080">
        <f t="shared" si="14"/>
        <v>0</v>
      </c>
      <c r="K70" s="1080">
        <f t="shared" si="14"/>
        <v>0</v>
      </c>
      <c r="L70" s="1080">
        <f t="shared" si="14"/>
        <v>0</v>
      </c>
      <c r="M70" s="1080">
        <f t="shared" si="14"/>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5">B42</f>
        <v>Age group</v>
      </c>
      <c r="C76" s="323" t="str">
        <f t="shared" ref="C76:M76" si="16">C42</f>
        <v>2019/20</v>
      </c>
      <c r="D76" s="323" t="str">
        <f t="shared" si="16"/>
        <v>2020/21</v>
      </c>
      <c r="E76" s="323" t="str">
        <f t="shared" si="16"/>
        <v>2021/22</v>
      </c>
      <c r="F76" s="323" t="str">
        <f t="shared" si="16"/>
        <v>2022/23</v>
      </c>
      <c r="G76" s="323" t="str">
        <f t="shared" si="16"/>
        <v>2023/24</v>
      </c>
      <c r="H76" s="323" t="str">
        <f t="shared" si="16"/>
        <v>2024/25</v>
      </c>
      <c r="I76" s="323" t="str">
        <f t="shared" si="16"/>
        <v>2025/26</v>
      </c>
      <c r="J76" s="323" t="str">
        <f t="shared" si="16"/>
        <v>2026/27</v>
      </c>
      <c r="K76" s="323" t="str">
        <f t="shared" si="16"/>
        <v>2027/28</v>
      </c>
      <c r="L76" s="323" t="str">
        <f t="shared" si="16"/>
        <v>2028/29</v>
      </c>
      <c r="M76" s="323" t="str">
        <f t="shared" si="16"/>
        <v>2029/30</v>
      </c>
    </row>
    <row r="77" spans="1:13" ht="13.15">
      <c r="B77" s="323" t="str">
        <f t="shared" si="15"/>
        <v>20-24</v>
      </c>
      <c r="C77" s="429">
        <f>C43-(0.2*C43)</f>
        <v>21.955199999999998</v>
      </c>
      <c r="D77" s="429">
        <f>D43-(0.2*D43)</f>
        <v>109.22821773273931</v>
      </c>
      <c r="E77" s="429">
        <f t="shared" ref="E77:M77" si="17">E43-(0.2*E43)</f>
        <v>169.98041992176121</v>
      </c>
      <c r="F77" s="429">
        <f t="shared" si="17"/>
        <v>208.41480259434394</v>
      </c>
      <c r="G77" s="429">
        <f t="shared" si="17"/>
        <v>229.97642786420118</v>
      </c>
      <c r="H77" s="429">
        <f t="shared" si="17"/>
        <v>241.36373548230404</v>
      </c>
      <c r="I77" s="429">
        <f t="shared" si="17"/>
        <v>256.05519732386171</v>
      </c>
      <c r="J77" s="429">
        <f t="shared" si="17"/>
        <v>264.27506711143695</v>
      </c>
      <c r="K77" s="429">
        <f t="shared" si="17"/>
        <v>266.91770081740196</v>
      </c>
      <c r="L77" s="429">
        <f t="shared" si="17"/>
        <v>268.10955833225398</v>
      </c>
      <c r="M77" s="429">
        <f t="shared" si="17"/>
        <v>269.75166198457345</v>
      </c>
    </row>
    <row r="78" spans="1:13" ht="13.15">
      <c r="B78" s="323" t="str">
        <f t="shared" si="15"/>
        <v>25-29</v>
      </c>
      <c r="C78" s="429">
        <f t="shared" ref="C78:C85" si="18">C44+(0.2*C43)-(0.2*C44)</f>
        <v>162.53119999999998</v>
      </c>
      <c r="D78" s="429">
        <f t="shared" ref="D78:M78" si="19">D44+(0.2*D43)-(0.2*D44)</f>
        <v>245.13709258001529</v>
      </c>
      <c r="E78" s="429">
        <f t="shared" si="19"/>
        <v>317.89033082651747</v>
      </c>
      <c r="F78" s="429">
        <f t="shared" si="19"/>
        <v>374.43794668496537</v>
      </c>
      <c r="G78" s="429">
        <f t="shared" si="19"/>
        <v>413.56426395618837</v>
      </c>
      <c r="H78" s="429">
        <f t="shared" si="19"/>
        <v>440.05472612137538</v>
      </c>
      <c r="I78" s="429">
        <f t="shared" si="19"/>
        <v>469.75472827301064</v>
      </c>
      <c r="J78" s="429">
        <f t="shared" si="19"/>
        <v>490.56943478035379</v>
      </c>
      <c r="K78" s="429">
        <f t="shared" si="19"/>
        <v>502.5692319957156</v>
      </c>
      <c r="L78" s="429">
        <f t="shared" si="19"/>
        <v>510.63639568040838</v>
      </c>
      <c r="M78" s="429">
        <f t="shared" si="19"/>
        <v>517.62703174124954</v>
      </c>
    </row>
    <row r="79" spans="1:13" ht="13.15">
      <c r="B79" s="323" t="str">
        <f t="shared" si="15"/>
        <v>30-34</v>
      </c>
      <c r="C79" s="429">
        <f t="shared" si="18"/>
        <v>414.5838</v>
      </c>
      <c r="D79" s="429">
        <f t="shared" ref="D79:M79" si="20">D45+(0.2*D44)-(0.2*D45)</f>
        <v>414.79662825928699</v>
      </c>
      <c r="E79" s="429">
        <f t="shared" si="20"/>
        <v>428.15703643086778</v>
      </c>
      <c r="F79" s="429">
        <f t="shared" si="20"/>
        <v>447.23482772627</v>
      </c>
      <c r="G79" s="429">
        <f t="shared" si="20"/>
        <v>466.08427335318214</v>
      </c>
      <c r="H79" s="429">
        <f t="shared" si="20"/>
        <v>483.84235646472956</v>
      </c>
      <c r="I79" s="429">
        <f t="shared" si="20"/>
        <v>507.20987975700712</v>
      </c>
      <c r="J79" s="429">
        <f t="shared" si="20"/>
        <v>527.99649727783594</v>
      </c>
      <c r="K79" s="429">
        <f t="shared" si="20"/>
        <v>544.43707108562592</v>
      </c>
      <c r="L79" s="429">
        <f t="shared" si="20"/>
        <v>558.1461640149264</v>
      </c>
      <c r="M79" s="429">
        <f t="shared" si="20"/>
        <v>570.36015699415373</v>
      </c>
    </row>
    <row r="80" spans="1:13" ht="13.15">
      <c r="B80" s="323" t="str">
        <f t="shared" si="15"/>
        <v>35-39</v>
      </c>
      <c r="C80" s="429">
        <f t="shared" si="18"/>
        <v>642.79</v>
      </c>
      <c r="D80" s="429">
        <f t="shared" ref="D80:M80" si="21">D46+(0.2*D45)-(0.2*D46)</f>
        <v>606.68336688685952</v>
      </c>
      <c r="E80" s="429">
        <f t="shared" si="21"/>
        <v>578.13306372489581</v>
      </c>
      <c r="F80" s="429">
        <f t="shared" si="21"/>
        <v>556.78670405912931</v>
      </c>
      <c r="G80" s="429">
        <f t="shared" si="21"/>
        <v>540.21726015767638</v>
      </c>
      <c r="H80" s="429">
        <f t="shared" si="21"/>
        <v>529.40332347048741</v>
      </c>
      <c r="I80" s="429">
        <f t="shared" si="21"/>
        <v>528.49592639444643</v>
      </c>
      <c r="J80" s="429">
        <f t="shared" si="21"/>
        <v>530.98016793782517</v>
      </c>
      <c r="K80" s="429">
        <f t="shared" si="21"/>
        <v>534.89677362167117</v>
      </c>
      <c r="L80" s="429">
        <f t="shared" si="21"/>
        <v>540.4467223936972</v>
      </c>
      <c r="M80" s="429">
        <f t="shared" si="21"/>
        <v>547.52111788753177</v>
      </c>
    </row>
    <row r="81" spans="1:13" ht="13.15">
      <c r="B81" s="323" t="str">
        <f t="shared" si="15"/>
        <v>40-44</v>
      </c>
      <c r="C81" s="429">
        <f t="shared" si="18"/>
        <v>614.44140000000004</v>
      </c>
      <c r="D81" s="429">
        <f t="shared" ref="D81:M81" si="22">D47+(0.2*D46)-(0.2*D47)</f>
        <v>614.87707541724876</v>
      </c>
      <c r="E81" s="429">
        <f t="shared" si="22"/>
        <v>606.57297558872051</v>
      </c>
      <c r="F81" s="429">
        <f t="shared" si="22"/>
        <v>592.91048349358221</v>
      </c>
      <c r="G81" s="429">
        <f t="shared" si="22"/>
        <v>574.8489575539852</v>
      </c>
      <c r="H81" s="429">
        <f t="shared" si="22"/>
        <v>556.89847828352003</v>
      </c>
      <c r="I81" s="429">
        <f t="shared" si="22"/>
        <v>544.79304800236685</v>
      </c>
      <c r="J81" s="429">
        <f t="shared" si="22"/>
        <v>534.83029517203045</v>
      </c>
      <c r="K81" s="429">
        <f t="shared" si="22"/>
        <v>526.58808937601054</v>
      </c>
      <c r="L81" s="429">
        <f t="shared" si="22"/>
        <v>520.97612489663686</v>
      </c>
      <c r="M81" s="429">
        <f t="shared" si="22"/>
        <v>518.25285541285075</v>
      </c>
    </row>
    <row r="82" spans="1:13" ht="13.15">
      <c r="B82" s="323" t="str">
        <f t="shared" si="15"/>
        <v>45-49</v>
      </c>
      <c r="C82" s="429">
        <f t="shared" si="18"/>
        <v>654.75720000000001</v>
      </c>
      <c r="D82" s="429">
        <f t="shared" ref="D82:M82" si="23">D48+(0.2*D47)-(0.2*D48)</f>
        <v>629.02528720536873</v>
      </c>
      <c r="E82" s="429">
        <f t="shared" si="23"/>
        <v>608.21803194881329</v>
      </c>
      <c r="F82" s="429">
        <f t="shared" si="23"/>
        <v>589.45760626676531</v>
      </c>
      <c r="G82" s="429">
        <f t="shared" si="23"/>
        <v>569.2806427050358</v>
      </c>
      <c r="H82" s="429">
        <f t="shared" si="23"/>
        <v>549.88073822304307</v>
      </c>
      <c r="I82" s="429">
        <f t="shared" si="23"/>
        <v>535.18540233023111</v>
      </c>
      <c r="J82" s="429">
        <f t="shared" si="23"/>
        <v>521.49900232128994</v>
      </c>
      <c r="K82" s="429">
        <f t="shared" si="23"/>
        <v>508.52149907321467</v>
      </c>
      <c r="L82" s="429">
        <f t="shared" si="23"/>
        <v>497.34220056036958</v>
      </c>
      <c r="M82" s="429">
        <f t="shared" si="23"/>
        <v>488.52778440957985</v>
      </c>
    </row>
    <row r="83" spans="1:13" ht="13.15">
      <c r="B83" s="323" t="str">
        <f t="shared" si="15"/>
        <v>50-54</v>
      </c>
      <c r="C83" s="429">
        <f t="shared" si="18"/>
        <v>627.42739999999992</v>
      </c>
      <c r="D83" s="429">
        <f t="shared" ref="D83:M83" si="24">D49+(0.2*D48)-(0.2*D49)</f>
        <v>590.60465697004167</v>
      </c>
      <c r="E83" s="429">
        <f t="shared" si="24"/>
        <v>557.87550892059699</v>
      </c>
      <c r="F83" s="429">
        <f t="shared" si="24"/>
        <v>529.40266475277213</v>
      </c>
      <c r="G83" s="429">
        <f t="shared" si="24"/>
        <v>502.46731131633931</v>
      </c>
      <c r="H83" s="429">
        <f t="shared" si="24"/>
        <v>478.85788658374861</v>
      </c>
      <c r="I83" s="429">
        <f t="shared" si="24"/>
        <v>460.85589020163718</v>
      </c>
      <c r="J83" s="429">
        <f t="shared" si="24"/>
        <v>444.98171942335296</v>
      </c>
      <c r="K83" s="429">
        <f t="shared" si="24"/>
        <v>430.46225131385967</v>
      </c>
      <c r="L83" s="429">
        <f t="shared" si="24"/>
        <v>417.75730293887227</v>
      </c>
      <c r="M83" s="429">
        <f t="shared" si="24"/>
        <v>407.08886365038285</v>
      </c>
    </row>
    <row r="84" spans="1:13" ht="13.15">
      <c r="B84" s="323" t="str">
        <f t="shared" si="15"/>
        <v>55-59</v>
      </c>
      <c r="C84" s="429">
        <f t="shared" si="18"/>
        <v>500.13479999999993</v>
      </c>
      <c r="D84" s="429">
        <f t="shared" ref="D84:M84" si="25">D50+(0.2*D49)-(0.2*D50)</f>
        <v>433.19642327615492</v>
      </c>
      <c r="E84" s="429">
        <f t="shared" si="25"/>
        <v>384.85284711458888</v>
      </c>
      <c r="F84" s="429">
        <f t="shared" si="25"/>
        <v>348.72101473206544</v>
      </c>
      <c r="G84" s="429">
        <f t="shared" si="25"/>
        <v>319.85990425952781</v>
      </c>
      <c r="H84" s="429">
        <f t="shared" si="25"/>
        <v>296.96761046958477</v>
      </c>
      <c r="I84" s="429">
        <f t="shared" si="25"/>
        <v>280.2752736008394</v>
      </c>
      <c r="J84" s="429">
        <f t="shared" si="25"/>
        <v>266.62679468191658</v>
      </c>
      <c r="K84" s="429">
        <f t="shared" si="25"/>
        <v>254.99103766274649</v>
      </c>
      <c r="L84" s="429">
        <f t="shared" si="25"/>
        <v>245.28213276655998</v>
      </c>
      <c r="M84" s="429">
        <f t="shared" si="25"/>
        <v>237.33882835693083</v>
      </c>
    </row>
    <row r="85" spans="1:13" ht="13.15">
      <c r="B85" s="323" t="str">
        <f t="shared" si="15"/>
        <v>60-64</v>
      </c>
      <c r="C85" s="429">
        <f t="shared" si="18"/>
        <v>218.1388</v>
      </c>
      <c r="D85" s="429">
        <f t="shared" ref="D85:M85" si="26">D51+(0.2*D50)-(0.2*D51)</f>
        <v>201.81920667087149</v>
      </c>
      <c r="E85" s="429">
        <f t="shared" si="26"/>
        <v>182.60107172149162</v>
      </c>
      <c r="F85" s="429">
        <f t="shared" si="26"/>
        <v>164.54491614448904</v>
      </c>
      <c r="G85" s="429">
        <f t="shared" si="26"/>
        <v>148.71286856944218</v>
      </c>
      <c r="H85" s="429">
        <f t="shared" si="26"/>
        <v>135.55363122945866</v>
      </c>
      <c r="I85" s="429">
        <f t="shared" si="26"/>
        <v>125.76004651998402</v>
      </c>
      <c r="J85" s="429">
        <f t="shared" si="26"/>
        <v>117.81838014134188</v>
      </c>
      <c r="K85" s="429">
        <f t="shared" si="26"/>
        <v>111.21775274605376</v>
      </c>
      <c r="L85" s="429">
        <f t="shared" si="26"/>
        <v>105.87982396476647</v>
      </c>
      <c r="M85" s="429">
        <f t="shared" si="26"/>
        <v>101.65150664762743</v>
      </c>
    </row>
    <row r="86" spans="1:13" ht="13.15">
      <c r="B86" s="323" t="str">
        <f t="shared" si="15"/>
        <v>65 plus</v>
      </c>
      <c r="C86" s="429">
        <f>C52+(0.2*C51)</f>
        <v>54.489200000000004</v>
      </c>
      <c r="D86" s="429">
        <f t="shared" ref="D86:M86" si="27">D52+(0.2*D51)</f>
        <v>66.461202571872661</v>
      </c>
      <c r="E86" s="429">
        <f t="shared" si="27"/>
        <v>71.541152498636293</v>
      </c>
      <c r="F86" s="429">
        <f t="shared" si="27"/>
        <v>71.904616990458237</v>
      </c>
      <c r="G86" s="429">
        <f t="shared" si="27"/>
        <v>69.446886244723359</v>
      </c>
      <c r="H86" s="429">
        <f t="shared" si="27"/>
        <v>65.68124896196403</v>
      </c>
      <c r="I86" s="429">
        <f t="shared" si="27"/>
        <v>61.906382163299313</v>
      </c>
      <c r="J86" s="429">
        <f t="shared" si="27"/>
        <v>58.205735817088353</v>
      </c>
      <c r="K86" s="429">
        <f t="shared" si="27"/>
        <v>54.75288912522187</v>
      </c>
      <c r="L86" s="429">
        <f t="shared" si="27"/>
        <v>51.732782352782507</v>
      </c>
      <c r="M86" s="429">
        <f t="shared" si="27"/>
        <v>49.206992002073555</v>
      </c>
    </row>
    <row r="87" spans="1:13" ht="13.15">
      <c r="B87" s="323" t="str">
        <f t="shared" si="15"/>
        <v>Total</v>
      </c>
      <c r="C87" s="429">
        <f>SUM(C77:C86)</f>
        <v>3911.2490000000003</v>
      </c>
      <c r="D87" s="429">
        <f t="shared" ref="D87:M87" si="28">SUM(D77:D86)</f>
        <v>3911.8291575704593</v>
      </c>
      <c r="E87" s="429">
        <f t="shared" si="28"/>
        <v>3905.82243869689</v>
      </c>
      <c r="F87" s="429">
        <f t="shared" si="28"/>
        <v>3883.8155834448407</v>
      </c>
      <c r="G87" s="429">
        <f t="shared" si="28"/>
        <v>3834.4587959803021</v>
      </c>
      <c r="H87" s="429">
        <f t="shared" si="28"/>
        <v>3778.503735290215</v>
      </c>
      <c r="I87" s="429">
        <f t="shared" si="28"/>
        <v>3770.2917745666837</v>
      </c>
      <c r="J87" s="429">
        <f t="shared" si="28"/>
        <v>3757.7830946644717</v>
      </c>
      <c r="K87" s="429">
        <f t="shared" si="28"/>
        <v>3735.354296817522</v>
      </c>
      <c r="L87" s="429">
        <f t="shared" si="28"/>
        <v>3716.309207901274</v>
      </c>
      <c r="M87" s="429">
        <f t="shared" si="28"/>
        <v>3707.3267990869535</v>
      </c>
    </row>
    <row r="88" spans="1:13">
      <c r="A88" s="1080">
        <f>SUM(C88:M88)</f>
        <v>0</v>
      </c>
      <c r="B88" s="1080"/>
      <c r="C88" s="1080">
        <f>SUM(C77:C86)-C87</f>
        <v>0</v>
      </c>
      <c r="D88" s="1080">
        <f t="shared" ref="D88:M88" si="29">SUM(D77:D86)-D87</f>
        <v>0</v>
      </c>
      <c r="E88" s="1080">
        <f t="shared" si="29"/>
        <v>0</v>
      </c>
      <c r="F88" s="1080">
        <f t="shared" si="29"/>
        <v>0</v>
      </c>
      <c r="G88" s="1080">
        <f t="shared" si="29"/>
        <v>0</v>
      </c>
      <c r="H88" s="1080">
        <f t="shared" si="29"/>
        <v>0</v>
      </c>
      <c r="I88" s="1080">
        <f t="shared" si="29"/>
        <v>0</v>
      </c>
      <c r="J88" s="1080">
        <f t="shared" si="29"/>
        <v>0</v>
      </c>
      <c r="K88" s="1080">
        <f t="shared" si="29"/>
        <v>0</v>
      </c>
      <c r="L88" s="1080">
        <f t="shared" si="29"/>
        <v>0</v>
      </c>
      <c r="M88" s="1080">
        <f t="shared" si="29"/>
        <v>0</v>
      </c>
    </row>
    <row r="90" spans="1:13" ht="13.15">
      <c r="B90" s="326" t="s">
        <v>47</v>
      </c>
      <c r="H90" s="310"/>
    </row>
    <row r="91" spans="1:13">
      <c r="H91" s="310"/>
    </row>
    <row r="92" spans="1:13" ht="13.15">
      <c r="B92" s="323" t="str">
        <f t="shared" ref="B92:B103" si="30">B76</f>
        <v>Age group</v>
      </c>
      <c r="C92" s="323" t="str">
        <f t="shared" ref="C92:M92" si="31">C76</f>
        <v>2019/20</v>
      </c>
      <c r="D92" s="323" t="str">
        <f t="shared" si="31"/>
        <v>2020/21</v>
      </c>
      <c r="E92" s="323" t="str">
        <f t="shared" si="31"/>
        <v>2021/22</v>
      </c>
      <c r="F92" s="323" t="str">
        <f t="shared" si="31"/>
        <v>2022/23</v>
      </c>
      <c r="G92" s="323" t="str">
        <f t="shared" si="31"/>
        <v>2023/24</v>
      </c>
      <c r="H92" s="323" t="str">
        <f t="shared" si="31"/>
        <v>2024/25</v>
      </c>
      <c r="I92" s="323" t="str">
        <f t="shared" si="31"/>
        <v>2025/26</v>
      </c>
      <c r="J92" s="323" t="str">
        <f t="shared" si="31"/>
        <v>2026/27</v>
      </c>
      <c r="K92" s="323" t="str">
        <f t="shared" si="31"/>
        <v>2027/28</v>
      </c>
      <c r="L92" s="323" t="str">
        <f t="shared" si="31"/>
        <v>2028/29</v>
      </c>
      <c r="M92" s="323" t="str">
        <f t="shared" si="31"/>
        <v>2029/30</v>
      </c>
    </row>
    <row r="93" spans="1:13" ht="13.15">
      <c r="B93" s="323" t="str">
        <f t="shared" si="30"/>
        <v>20-24</v>
      </c>
      <c r="C93" s="429">
        <f>C59-(0.2*C59)</f>
        <v>81.148800000000008</v>
      </c>
      <c r="D93" s="429">
        <f t="shared" ref="D93:M93" si="32">D59-(0.2*D59)</f>
        <v>187.34149197661023</v>
      </c>
      <c r="E93" s="429">
        <f t="shared" si="32"/>
        <v>261.38334794514583</v>
      </c>
      <c r="F93" s="429">
        <f t="shared" si="32"/>
        <v>307.69507884829466</v>
      </c>
      <c r="G93" s="429">
        <f t="shared" si="32"/>
        <v>333.86075100845738</v>
      </c>
      <c r="H93" s="429">
        <f t="shared" si="32"/>
        <v>347.19580212894289</v>
      </c>
      <c r="I93" s="429">
        <f t="shared" si="32"/>
        <v>365.93286830082883</v>
      </c>
      <c r="J93" s="429">
        <f t="shared" si="32"/>
        <v>376.29932604504745</v>
      </c>
      <c r="K93" s="429">
        <f t="shared" si="32"/>
        <v>379.30332327279501</v>
      </c>
      <c r="L93" s="429">
        <f t="shared" si="32"/>
        <v>380.51184778539056</v>
      </c>
      <c r="M93" s="429">
        <f t="shared" si="32"/>
        <v>382.48570916824701</v>
      </c>
    </row>
    <row r="94" spans="1:13" ht="13.15">
      <c r="B94" s="323" t="str">
        <f t="shared" si="30"/>
        <v>25-29</v>
      </c>
      <c r="C94" s="429">
        <f t="shared" ref="C94:C101" si="33">C60+(0.2*C59)-(0.2*C60)</f>
        <v>526.44720000000007</v>
      </c>
      <c r="D94" s="429">
        <f t="shared" ref="D94:M94" si="34">D60+(0.2*D59)-(0.2*D60)</f>
        <v>566.69450217064002</v>
      </c>
      <c r="E94" s="429">
        <f t="shared" si="34"/>
        <v>612.77575525309953</v>
      </c>
      <c r="F94" s="429">
        <f t="shared" si="34"/>
        <v>650.8610610753534</v>
      </c>
      <c r="G94" s="429">
        <f t="shared" si="34"/>
        <v>677.59210459697454</v>
      </c>
      <c r="H94" s="429">
        <f t="shared" si="34"/>
        <v>694.55346053614323</v>
      </c>
      <c r="I94" s="429">
        <f t="shared" si="34"/>
        <v>721.54470056249556</v>
      </c>
      <c r="J94" s="429">
        <f t="shared" si="34"/>
        <v>740.41878494552282</v>
      </c>
      <c r="K94" s="429">
        <f t="shared" si="34"/>
        <v>750.0426150907806</v>
      </c>
      <c r="L94" s="429">
        <f t="shared" si="34"/>
        <v>756.26618870236155</v>
      </c>
      <c r="M94" s="429">
        <f t="shared" si="34"/>
        <v>762.4459146350996</v>
      </c>
    </row>
    <row r="95" spans="1:13" ht="13.15">
      <c r="B95" s="323" t="str">
        <f t="shared" si="30"/>
        <v>30-34</v>
      </c>
      <c r="C95" s="429">
        <f t="shared" si="33"/>
        <v>865.01200000000006</v>
      </c>
      <c r="D95" s="429">
        <f t="shared" ref="D95:M95" si="35">D61+(0.2*D60)-(0.2*D61)</f>
        <v>836.69127474039624</v>
      </c>
      <c r="E95" s="429">
        <f t="shared" si="35"/>
        <v>821.82338162411543</v>
      </c>
      <c r="F95" s="429">
        <f t="shared" si="35"/>
        <v>814.01809271057255</v>
      </c>
      <c r="G95" s="429">
        <f t="shared" si="35"/>
        <v>809.55845326323629</v>
      </c>
      <c r="H95" s="429">
        <f t="shared" si="35"/>
        <v>806.83791227039762</v>
      </c>
      <c r="I95" s="429">
        <f t="shared" si="35"/>
        <v>815.63125609508438</v>
      </c>
      <c r="J95" s="429">
        <f t="shared" si="35"/>
        <v>824.54450595085314</v>
      </c>
      <c r="K95" s="429">
        <f t="shared" si="35"/>
        <v>830.88016081807393</v>
      </c>
      <c r="L95" s="429">
        <f t="shared" si="35"/>
        <v>836.48935170480058</v>
      </c>
      <c r="M95" s="429">
        <f t="shared" si="35"/>
        <v>842.64267490888562</v>
      </c>
    </row>
    <row r="96" spans="1:13" ht="13.15">
      <c r="B96" s="323" t="str">
        <f t="shared" si="30"/>
        <v>35-39</v>
      </c>
      <c r="C96" s="429">
        <f t="shared" si="33"/>
        <v>955.83319999999992</v>
      </c>
      <c r="D96" s="429">
        <f t="shared" ref="D96:M96" si="36">D62+(0.2*D61)-(0.2*D62)</f>
        <v>934.13723071370327</v>
      </c>
      <c r="E96" s="429">
        <f t="shared" si="36"/>
        <v>911.8365727669667</v>
      </c>
      <c r="F96" s="429">
        <f t="shared" si="36"/>
        <v>889.08556164394054</v>
      </c>
      <c r="G96" s="429">
        <f t="shared" si="36"/>
        <v>867.07175016096437</v>
      </c>
      <c r="H96" s="429">
        <f t="shared" si="36"/>
        <v>847.21588711934737</v>
      </c>
      <c r="I96" s="429">
        <f t="shared" si="36"/>
        <v>837.39853156890513</v>
      </c>
      <c r="J96" s="429">
        <f t="shared" si="36"/>
        <v>830.19697136362959</v>
      </c>
      <c r="K96" s="429">
        <f t="shared" si="36"/>
        <v>824.11720572990828</v>
      </c>
      <c r="L96" s="429">
        <f t="shared" si="36"/>
        <v>820.30249335622807</v>
      </c>
      <c r="M96" s="429">
        <f t="shared" si="36"/>
        <v>819.16082559999211</v>
      </c>
    </row>
    <row r="97" spans="1:13" ht="13.15">
      <c r="B97" s="323" t="str">
        <f t="shared" si="30"/>
        <v>40-44</v>
      </c>
      <c r="C97" s="429">
        <f t="shared" si="33"/>
        <v>851.13580000000002</v>
      </c>
      <c r="D97" s="429">
        <f t="shared" ref="D97:M97" si="37">D63+(0.2*D62)-(0.2*D63)</f>
        <v>857.86586096995165</v>
      </c>
      <c r="E97" s="429">
        <f t="shared" si="37"/>
        <v>857.76599120677497</v>
      </c>
      <c r="F97" s="429">
        <f t="shared" si="37"/>
        <v>850.60698731563923</v>
      </c>
      <c r="G97" s="429">
        <f t="shared" si="37"/>
        <v>838.02514189637373</v>
      </c>
      <c r="H97" s="429">
        <f t="shared" si="37"/>
        <v>822.46872451836327</v>
      </c>
      <c r="I97" s="429">
        <f t="shared" si="37"/>
        <v>811.65579726267015</v>
      </c>
      <c r="J97" s="429">
        <f t="shared" si="37"/>
        <v>800.65662194567903</v>
      </c>
      <c r="K97" s="429">
        <f t="shared" si="37"/>
        <v>789.34397221814174</v>
      </c>
      <c r="L97" s="429">
        <f t="shared" si="37"/>
        <v>779.54199429901382</v>
      </c>
      <c r="M97" s="429">
        <f t="shared" si="37"/>
        <v>772.17775510633624</v>
      </c>
    </row>
    <row r="98" spans="1:13" ht="13.15">
      <c r="B98" s="323" t="str">
        <f t="shared" si="30"/>
        <v>45-49</v>
      </c>
      <c r="C98" s="429">
        <f t="shared" si="33"/>
        <v>774.22219999999993</v>
      </c>
      <c r="D98" s="429">
        <f t="shared" ref="D98:M98" si="38">D64+(0.2*D63)-(0.2*D64)</f>
        <v>770.38089009203395</v>
      </c>
      <c r="E98" s="429">
        <f t="shared" si="38"/>
        <v>767.85505618700336</v>
      </c>
      <c r="F98" s="429">
        <f t="shared" si="38"/>
        <v>763.35281073165254</v>
      </c>
      <c r="G98" s="429">
        <f t="shared" si="38"/>
        <v>755.97414268814418</v>
      </c>
      <c r="H98" s="429">
        <f t="shared" si="38"/>
        <v>746.28816122320336</v>
      </c>
      <c r="I98" s="429">
        <f t="shared" si="38"/>
        <v>740.09846184695027</v>
      </c>
      <c r="J98" s="429">
        <f t="shared" si="38"/>
        <v>732.498047822741</v>
      </c>
      <c r="K98" s="429">
        <f t="shared" si="38"/>
        <v>723.26358558289689</v>
      </c>
      <c r="L98" s="429">
        <f t="shared" si="38"/>
        <v>714.12951542840983</v>
      </c>
      <c r="M98" s="429">
        <f t="shared" si="38"/>
        <v>706.14814333068</v>
      </c>
    </row>
    <row r="99" spans="1:13" ht="13.15">
      <c r="B99" s="323" t="str">
        <f t="shared" si="30"/>
        <v>50-54</v>
      </c>
      <c r="C99" s="429">
        <f t="shared" si="33"/>
        <v>702.27299999999991</v>
      </c>
      <c r="D99" s="429">
        <f t="shared" ref="D99:M99" si="39">D65+(0.2*D64)-(0.2*D65)</f>
        <v>676.38887444365685</v>
      </c>
      <c r="E99" s="429">
        <f t="shared" si="39"/>
        <v>656.569942395319</v>
      </c>
      <c r="F99" s="429">
        <f t="shared" si="39"/>
        <v>640.05421551229767</v>
      </c>
      <c r="G99" s="429">
        <f t="shared" si="39"/>
        <v>625.4152991752203</v>
      </c>
      <c r="H99" s="429">
        <f t="shared" si="39"/>
        <v>612.2003612944585</v>
      </c>
      <c r="I99" s="429">
        <f t="shared" si="39"/>
        <v>603.92741569270356</v>
      </c>
      <c r="J99" s="429">
        <f t="shared" si="39"/>
        <v>596.10560326292762</v>
      </c>
      <c r="K99" s="429">
        <f t="shared" si="39"/>
        <v>587.9073227443015</v>
      </c>
      <c r="L99" s="429">
        <f t="shared" si="39"/>
        <v>580.17118171996856</v>
      </c>
      <c r="M99" s="429">
        <f t="shared" si="39"/>
        <v>573.3917731178758</v>
      </c>
    </row>
    <row r="100" spans="1:13" ht="13.15">
      <c r="B100" s="323" t="str">
        <f t="shared" si="30"/>
        <v>55-59</v>
      </c>
      <c r="C100" s="429">
        <f t="shared" si="33"/>
        <v>447.04499999999996</v>
      </c>
      <c r="D100" s="429">
        <f t="shared" ref="D100:M100" si="40">D66+(0.2*D65)-(0.2*D66)</f>
        <v>426.68123978015632</v>
      </c>
      <c r="E100" s="429">
        <f t="shared" si="40"/>
        <v>409.02815961775599</v>
      </c>
      <c r="F100" s="429">
        <f t="shared" si="40"/>
        <v>393.30889262048197</v>
      </c>
      <c r="G100" s="429">
        <f t="shared" si="40"/>
        <v>379.3024639508842</v>
      </c>
      <c r="H100" s="429">
        <f t="shared" si="40"/>
        <v>367.04676723519469</v>
      </c>
      <c r="I100" s="429">
        <f t="shared" si="40"/>
        <v>358.90918553595947</v>
      </c>
      <c r="J100" s="429">
        <f t="shared" si="40"/>
        <v>351.85366387972647</v>
      </c>
      <c r="K100" s="429">
        <f t="shared" si="40"/>
        <v>345.26867849035875</v>
      </c>
      <c r="L100" s="429">
        <f t="shared" si="40"/>
        <v>339.56315063024618</v>
      </c>
      <c r="M100" s="429">
        <f t="shared" si="40"/>
        <v>334.87556643413478</v>
      </c>
    </row>
    <row r="101" spans="1:13" ht="13.15">
      <c r="B101" s="323" t="str">
        <f t="shared" si="30"/>
        <v>60-64</v>
      </c>
      <c r="C101" s="429">
        <f t="shared" si="33"/>
        <v>182.46280000000002</v>
      </c>
      <c r="D101" s="429">
        <f t="shared" ref="D101:M101" si="41">D67+(0.2*D66)-(0.2*D67)</f>
        <v>179.04518289842167</v>
      </c>
      <c r="E101" s="429">
        <f t="shared" si="41"/>
        <v>173.90680321509771</v>
      </c>
      <c r="F101" s="429">
        <f t="shared" si="41"/>
        <v>167.8205171153696</v>
      </c>
      <c r="G101" s="429">
        <f t="shared" si="41"/>
        <v>161.4881969366059</v>
      </c>
      <c r="H101" s="429">
        <f t="shared" si="41"/>
        <v>155.45199688103563</v>
      </c>
      <c r="I101" s="429">
        <f t="shared" si="41"/>
        <v>151.28714121607484</v>
      </c>
      <c r="J101" s="429">
        <f t="shared" si="41"/>
        <v>147.53537483636833</v>
      </c>
      <c r="K101" s="429">
        <f t="shared" si="41"/>
        <v>144.02472914550023</v>
      </c>
      <c r="L101" s="429">
        <f t="shared" si="41"/>
        <v>141.05408737326724</v>
      </c>
      <c r="M101" s="429">
        <f t="shared" si="41"/>
        <v>138.70858956189792</v>
      </c>
    </row>
    <row r="102" spans="1:13" ht="13.15">
      <c r="B102" s="323" t="str">
        <f t="shared" si="30"/>
        <v>65 plus</v>
      </c>
      <c r="C102" s="429">
        <f>C68+(0.2*C67)</f>
        <v>39.376000000000005</v>
      </c>
      <c r="D102" s="429">
        <f t="shared" ref="D102:M102" si="42">D68+(0.2*D67)</f>
        <v>55.405432176208706</v>
      </c>
      <c r="E102" s="429">
        <f t="shared" si="42"/>
        <v>65.390043854624992</v>
      </c>
      <c r="F102" s="429">
        <f t="shared" si="42"/>
        <v>70.986497828640424</v>
      </c>
      <c r="G102" s="429">
        <f t="shared" si="42"/>
        <v>73.563013552310281</v>
      </c>
      <c r="H102" s="429">
        <f t="shared" si="42"/>
        <v>74.196533386688827</v>
      </c>
      <c r="I102" s="429">
        <f t="shared" si="42"/>
        <v>74.202753228514268</v>
      </c>
      <c r="J102" s="429">
        <f t="shared" si="42"/>
        <v>73.536032059943551</v>
      </c>
      <c r="K102" s="429">
        <f t="shared" si="42"/>
        <v>72.422574753683335</v>
      </c>
      <c r="L102" s="429">
        <f t="shared" si="42"/>
        <v>71.190971991361707</v>
      </c>
      <c r="M102" s="429">
        <f t="shared" si="42"/>
        <v>70.038604339992389</v>
      </c>
    </row>
    <row r="103" spans="1:13" ht="13.15">
      <c r="B103" s="323" t="str">
        <f t="shared" si="30"/>
        <v>Total</v>
      </c>
      <c r="C103" s="429">
        <f>SUM(C93:C102)</f>
        <v>5424.956000000001</v>
      </c>
      <c r="D103" s="429">
        <f t="shared" ref="D103:M103" si="43">SUM(D93:D102)</f>
        <v>5490.6319799617786</v>
      </c>
      <c r="E103" s="429">
        <f t="shared" si="43"/>
        <v>5538.3350540659039</v>
      </c>
      <c r="F103" s="429">
        <f t="shared" si="43"/>
        <v>5547.7897154022421</v>
      </c>
      <c r="G103" s="429">
        <f t="shared" si="43"/>
        <v>5521.8513172291714</v>
      </c>
      <c r="H103" s="429">
        <f t="shared" si="43"/>
        <v>5473.4556065937759</v>
      </c>
      <c r="I103" s="429">
        <f t="shared" si="43"/>
        <v>5480.5881113101877</v>
      </c>
      <c r="J103" s="429">
        <f t="shared" si="43"/>
        <v>5473.6449321124401</v>
      </c>
      <c r="K103" s="429">
        <f t="shared" si="43"/>
        <v>5446.5741678464392</v>
      </c>
      <c r="L103" s="429">
        <f t="shared" si="43"/>
        <v>5419.2207829910476</v>
      </c>
      <c r="M103" s="429">
        <f t="shared" si="43"/>
        <v>5402.0755562031418</v>
      </c>
    </row>
    <row r="104" spans="1:13">
      <c r="A104" s="1080">
        <f>SUM(C104:M104)</f>
        <v>0</v>
      </c>
      <c r="B104" s="1080"/>
      <c r="C104" s="1080">
        <f>SUM(C93:C102)-C103</f>
        <v>0</v>
      </c>
      <c r="D104" s="1080">
        <f t="shared" ref="D104:M104" si="44">SUM(D93:D102)-D103</f>
        <v>0</v>
      </c>
      <c r="E104" s="1080">
        <f t="shared" si="44"/>
        <v>0</v>
      </c>
      <c r="F104" s="1080">
        <f t="shared" si="44"/>
        <v>0</v>
      </c>
      <c r="G104" s="1080">
        <f t="shared" si="44"/>
        <v>0</v>
      </c>
      <c r="H104" s="1080">
        <f t="shared" si="44"/>
        <v>0</v>
      </c>
      <c r="I104" s="1080">
        <f t="shared" si="44"/>
        <v>0</v>
      </c>
      <c r="J104" s="1080">
        <f t="shared" si="44"/>
        <v>0</v>
      </c>
      <c r="K104" s="1080">
        <f t="shared" si="44"/>
        <v>0</v>
      </c>
      <c r="L104" s="1080">
        <f t="shared" si="44"/>
        <v>0</v>
      </c>
      <c r="M104" s="1080">
        <f t="shared" si="44"/>
        <v>0</v>
      </c>
    </row>
    <row r="106" spans="1:13" ht="15">
      <c r="B106" s="325" t="s">
        <v>163</v>
      </c>
      <c r="H106" s="310"/>
    </row>
    <row r="107" spans="1:13">
      <c r="H107" s="310"/>
    </row>
    <row r="108" spans="1:13" ht="13.15">
      <c r="B108" s="326" t="s">
        <v>46</v>
      </c>
      <c r="H108" s="310"/>
    </row>
    <row r="109" spans="1:13">
      <c r="H109" s="310"/>
    </row>
    <row r="110" spans="1:13" ht="13.15">
      <c r="B110" s="323" t="str">
        <f t="shared" ref="B110:B121" si="45">B76</f>
        <v>Age group</v>
      </c>
      <c r="C110" s="323" t="str">
        <f t="shared" ref="C110:M110" si="46">C76</f>
        <v>2019/20</v>
      </c>
      <c r="D110" s="323" t="str">
        <f t="shared" si="46"/>
        <v>2020/21</v>
      </c>
      <c r="E110" s="323" t="str">
        <f t="shared" si="46"/>
        <v>2021/22</v>
      </c>
      <c r="F110" s="323" t="str">
        <f t="shared" si="46"/>
        <v>2022/23</v>
      </c>
      <c r="G110" s="323" t="str">
        <f t="shared" si="46"/>
        <v>2023/24</v>
      </c>
      <c r="H110" s="323" t="str">
        <f t="shared" si="46"/>
        <v>2024/25</v>
      </c>
      <c r="I110" s="323" t="str">
        <f t="shared" si="46"/>
        <v>2025/26</v>
      </c>
      <c r="J110" s="323" t="str">
        <f t="shared" si="46"/>
        <v>2026/27</v>
      </c>
      <c r="K110" s="323" t="str">
        <f t="shared" si="46"/>
        <v>2027/28</v>
      </c>
      <c r="L110" s="323" t="str">
        <f t="shared" si="46"/>
        <v>2028/29</v>
      </c>
      <c r="M110" s="323" t="str">
        <f t="shared" si="46"/>
        <v>2029/30</v>
      </c>
    </row>
    <row r="111" spans="1:13" ht="13.15">
      <c r="B111" s="323" t="str">
        <f t="shared" si="45"/>
        <v>20-24</v>
      </c>
      <c r="C111" s="429">
        <f>C77*Group_3_rates!E74</f>
        <v>2.5272946684737221</v>
      </c>
      <c r="D111" s="429">
        <f>D77*Group_3_rates!F74</f>
        <v>13.014813952351894</v>
      </c>
      <c r="E111" s="429">
        <f>E77*Group_3_rates!G74</f>
        <v>20.407838004119977</v>
      </c>
      <c r="F111" s="429">
        <f>F77*Group_3_rates!H74</f>
        <v>26.091887166859085</v>
      </c>
      <c r="G111" s="429">
        <f>G77*Group_3_rates!I74</f>
        <v>28.791232350944778</v>
      </c>
      <c r="H111" s="429">
        <f>H77*Group_3_rates!J74</f>
        <v>30.21683332461534</v>
      </c>
      <c r="I111" s="429">
        <f>I77*Group_3_rates!K74</f>
        <v>32.056088309935376</v>
      </c>
      <c r="J111" s="429">
        <f>J77*Group_3_rates!L74</f>
        <v>33.085151084526935</v>
      </c>
      <c r="K111" s="429">
        <f>K77*Group_3_rates!M74</f>
        <v>33.415987952259329</v>
      </c>
      <c r="L111" s="429">
        <f>L77*Group_3_rates!N74</f>
        <v>33.56519909949737</v>
      </c>
      <c r="M111" s="429">
        <f>M77*Group_3_rates!O74</f>
        <v>33.770777506977382</v>
      </c>
    </row>
    <row r="112" spans="1:13" ht="13.15">
      <c r="B112" s="323" t="str">
        <f t="shared" si="45"/>
        <v>25-29</v>
      </c>
      <c r="C112" s="429">
        <f>C78*Group_3_rates!E75</f>
        <v>17.355915531979203</v>
      </c>
      <c r="D112" s="429">
        <f>D78*Group_3_rates!F75</f>
        <v>27.095954239390348</v>
      </c>
      <c r="E112" s="429">
        <f>E78*Group_3_rates!G75</f>
        <v>35.405254552851943</v>
      </c>
      <c r="F112" s="429">
        <f>F78*Group_3_rates!H75</f>
        <v>43.485962587577141</v>
      </c>
      <c r="G112" s="429">
        <f>G78*Group_3_rates!I75</f>
        <v>48.029961357225332</v>
      </c>
      <c r="H112" s="429">
        <f>H78*Group_3_rates!J75</f>
        <v>51.106474453298254</v>
      </c>
      <c r="I112" s="429">
        <f>I78*Group_3_rates!K75</f>
        <v>54.555732718523188</v>
      </c>
      <c r="J112" s="429">
        <f>J78*Group_3_rates!L75</f>
        <v>56.973082659850775</v>
      </c>
      <c r="K112" s="429">
        <f>K78*Group_3_rates!M75</f>
        <v>58.366698711283654</v>
      </c>
      <c r="L112" s="429">
        <f>L78*Group_3_rates!N75</f>
        <v>59.303591943623609</v>
      </c>
      <c r="M112" s="429">
        <f>M78*Group_3_rates!O75</f>
        <v>60.115460881845493</v>
      </c>
    </row>
    <row r="113" spans="1:13" ht="13.15">
      <c r="B113" s="323" t="str">
        <f t="shared" si="45"/>
        <v>30-34</v>
      </c>
      <c r="C113" s="429">
        <f>C79*Group_3_rates!E76</f>
        <v>29.318221790152826</v>
      </c>
      <c r="D113" s="429">
        <f>D79*Group_3_rates!F76</f>
        <v>30.363032808194799</v>
      </c>
      <c r="E113" s="429">
        <f>E79*Group_3_rates!G76</f>
        <v>31.579700046448174</v>
      </c>
      <c r="F113" s="429">
        <f>F79*Group_3_rates!H76</f>
        <v>34.39690453980932</v>
      </c>
      <c r="G113" s="429">
        <f>G79*Group_3_rates!I76</f>
        <v>35.846618519271701</v>
      </c>
      <c r="H113" s="429">
        <f>H79*Group_3_rates!J76</f>
        <v>37.212395627247183</v>
      </c>
      <c r="I113" s="429">
        <f>I79*Group_3_rates!K76</f>
        <v>39.009595706906879</v>
      </c>
      <c r="J113" s="429">
        <f>J79*Group_3_rates!L76</f>
        <v>40.608297896994564</v>
      </c>
      <c r="K113" s="429">
        <f>K79*Group_3_rates!M76</f>
        <v>41.872745146599996</v>
      </c>
      <c r="L113" s="429">
        <f>L79*Group_3_rates!N76</f>
        <v>42.927113750256993</v>
      </c>
      <c r="M113" s="429">
        <f>M79*Group_3_rates!O76</f>
        <v>43.866493969575508</v>
      </c>
    </row>
    <row r="114" spans="1:13" ht="13.15">
      <c r="B114" s="323" t="str">
        <f t="shared" si="45"/>
        <v>35-39</v>
      </c>
      <c r="C114" s="429">
        <f>C80*Group_3_rates!E77</f>
        <v>46.222426483879374</v>
      </c>
      <c r="D114" s="429">
        <f>D80*Group_3_rates!F77</f>
        <v>45.157547792777414</v>
      </c>
      <c r="E114" s="429">
        <f>E80*Group_3_rates!G77</f>
        <v>43.360177675788684</v>
      </c>
      <c r="F114" s="429">
        <f>F80*Group_3_rates!H77</f>
        <v>43.544261697029519</v>
      </c>
      <c r="G114" s="429">
        <f>G80*Group_3_rates!I77</f>
        <v>42.248425794054199</v>
      </c>
      <c r="H114" s="429">
        <f>H80*Group_3_rates!J77</f>
        <v>41.402707163114947</v>
      </c>
      <c r="I114" s="429">
        <f>I80*Group_3_rates!K77</f>
        <v>41.331742940273067</v>
      </c>
      <c r="J114" s="429">
        <f>J80*Group_3_rates!L77</f>
        <v>41.52602642997369</v>
      </c>
      <c r="K114" s="429">
        <f>K80*Group_3_rates!M77</f>
        <v>41.832329906005242</v>
      </c>
      <c r="L114" s="429">
        <f>L80*Group_3_rates!N77</f>
        <v>42.266371200404663</v>
      </c>
      <c r="M114" s="429">
        <f>M80*Group_3_rates!O77</f>
        <v>42.819633924686784</v>
      </c>
    </row>
    <row r="115" spans="1:13" ht="13.15">
      <c r="B115" s="323" t="str">
        <f t="shared" si="45"/>
        <v>40-44</v>
      </c>
      <c r="C115" s="429">
        <f>C81*Group_3_rates!E78</f>
        <v>47.197245305161552</v>
      </c>
      <c r="D115" s="429">
        <f>D81*Group_3_rates!F78</f>
        <v>48.888770602567945</v>
      </c>
      <c r="E115" s="429">
        <f>E81*Group_3_rates!G78</f>
        <v>48.595813407210777</v>
      </c>
      <c r="F115" s="429">
        <f>F81*Group_3_rates!H78</f>
        <v>49.531759748328128</v>
      </c>
      <c r="G115" s="429">
        <f>G81*Group_3_rates!I78</f>
        <v>48.02289932431102</v>
      </c>
      <c r="H115" s="429">
        <f>H81*Group_3_rates!J78</f>
        <v>46.523315742396413</v>
      </c>
      <c r="I115" s="429">
        <f>I81*Group_3_rates!K78</f>
        <v>45.512027730075907</v>
      </c>
      <c r="J115" s="429">
        <f>J81*Group_3_rates!L78</f>
        <v>44.679739056891165</v>
      </c>
      <c r="K115" s="429">
        <f>K81*Group_3_rates!M78</f>
        <v>43.991184935062833</v>
      </c>
      <c r="L115" s="429">
        <f>L81*Group_3_rates!N78</f>
        <v>43.522361252488331</v>
      </c>
      <c r="M115" s="429">
        <f>M81*Group_3_rates!O78</f>
        <v>43.294859237334123</v>
      </c>
    </row>
    <row r="116" spans="1:13" ht="13.15">
      <c r="B116" s="323" t="str">
        <f t="shared" si="45"/>
        <v>45-49</v>
      </c>
      <c r="C116" s="429">
        <f>C82*Group_3_rates!E79</f>
        <v>55.107751388854076</v>
      </c>
      <c r="D116" s="429">
        <f>D82*Group_3_rates!F79</f>
        <v>54.800578822485846</v>
      </c>
      <c r="E116" s="429">
        <f>E82*Group_3_rates!G79</f>
        <v>53.391400898878828</v>
      </c>
      <c r="F116" s="429">
        <f>F82*Group_3_rates!H79</f>
        <v>53.956457780035329</v>
      </c>
      <c r="G116" s="429">
        <f>G82*Group_3_rates!I79</f>
        <v>52.109543818838475</v>
      </c>
      <c r="H116" s="429">
        <f>H82*Group_3_rates!J79</f>
        <v>50.33375856135612</v>
      </c>
      <c r="I116" s="429">
        <f>I82*Group_3_rates!K79</f>
        <v>48.988609627430741</v>
      </c>
      <c r="J116" s="429">
        <f>J82*Group_3_rates!L79</f>
        <v>47.735814419781981</v>
      </c>
      <c r="K116" s="429">
        <f>K82*Group_3_rates!M79</f>
        <v>46.547908625284265</v>
      </c>
      <c r="L116" s="429">
        <f>L82*Group_3_rates!N79</f>
        <v>45.524602891664202</v>
      </c>
      <c r="M116" s="429">
        <f>M82*Group_3_rates!O79</f>
        <v>44.717768493669325</v>
      </c>
    </row>
    <row r="117" spans="1:13" ht="13.15">
      <c r="B117" s="323" t="str">
        <f t="shared" si="45"/>
        <v>50-54</v>
      </c>
      <c r="C117" s="429">
        <f>C83*Group_3_rates!E80</f>
        <v>55.817927260217616</v>
      </c>
      <c r="D117" s="429">
        <f>D83*Group_3_rates!F80</f>
        <v>54.386576911827333</v>
      </c>
      <c r="E117" s="429">
        <f>E83*Group_3_rates!G80</f>
        <v>51.763917660850808</v>
      </c>
      <c r="F117" s="429">
        <f>F83*Group_3_rates!H80</f>
        <v>51.221795117737464</v>
      </c>
      <c r="G117" s="429">
        <f>G83*Group_3_rates!I80</f>
        <v>48.615693473369831</v>
      </c>
      <c r="H117" s="429">
        <f>H83*Group_3_rates!J80</f>
        <v>46.331388544407773</v>
      </c>
      <c r="I117" s="429">
        <f>I83*Group_3_rates!K80</f>
        <v>44.589624417048547</v>
      </c>
      <c r="J117" s="429">
        <f>J83*Group_3_rates!L80</f>
        <v>43.053735806346211</v>
      </c>
      <c r="K117" s="429">
        <f>K83*Group_3_rates!M80</f>
        <v>41.648920020104754</v>
      </c>
      <c r="L117" s="429">
        <f>L83*Group_3_rates!N80</f>
        <v>40.41966617237631</v>
      </c>
      <c r="M117" s="429">
        <f>M83*Group_3_rates!O80</f>
        <v>39.387452608214865</v>
      </c>
    </row>
    <row r="118" spans="1:13" ht="13.15">
      <c r="B118" s="323" t="str">
        <f t="shared" si="45"/>
        <v>55-59</v>
      </c>
      <c r="C118" s="429">
        <f>C84*Group_3_rates!E81</f>
        <v>24.6559683558059</v>
      </c>
      <c r="D118" s="429">
        <f>D84*Group_3_rates!F81</f>
        <v>22.105710856216035</v>
      </c>
      <c r="E118" s="429">
        <f>E84*Group_3_rates!G81</f>
        <v>19.788337565960745</v>
      </c>
      <c r="F118" s="429">
        <f>F84*Group_3_rates!H81</f>
        <v>18.696983994915922</v>
      </c>
      <c r="G118" s="429">
        <f>G84*Group_3_rates!I81</f>
        <v>17.149570166141817</v>
      </c>
      <c r="H118" s="429">
        <f>H84*Group_3_rates!J81</f>
        <v>15.922179694918457</v>
      </c>
      <c r="I118" s="429">
        <f>I84*Group_3_rates!K81</f>
        <v>15.027205368485989</v>
      </c>
      <c r="J118" s="429">
        <f>J84*Group_3_rates!L81</f>
        <v>14.295430163891234</v>
      </c>
      <c r="K118" s="429">
        <f>K84*Group_3_rates!M81</f>
        <v>13.671568814659651</v>
      </c>
      <c r="L118" s="429">
        <f>L84*Group_3_rates!N81</f>
        <v>13.151017337165143</v>
      </c>
      <c r="M118" s="429">
        <f>M84*Group_3_rates!O81</f>
        <v>12.72513008305833</v>
      </c>
    </row>
    <row r="119" spans="1:13" ht="13.15">
      <c r="B119" s="323" t="str">
        <f t="shared" si="45"/>
        <v>60-64</v>
      </c>
      <c r="C119" s="429">
        <f>C85*Group_3_rates!E82</f>
        <v>4.2559449685690547</v>
      </c>
      <c r="D119" s="429">
        <f>D85*Group_3_rates!F82</f>
        <v>4.0757751018553554</v>
      </c>
      <c r="E119" s="429">
        <f>E85*Group_3_rates!G82</f>
        <v>3.7157460348455782</v>
      </c>
      <c r="F119" s="429">
        <f>F85*Group_3_rates!H82</f>
        <v>3.4914513867984094</v>
      </c>
      <c r="G119" s="429">
        <f>G85*Group_3_rates!I82</f>
        <v>3.1555137853399939</v>
      </c>
      <c r="H119" s="429">
        <f>H85*Group_3_rates!J82</f>
        <v>2.8762901026128405</v>
      </c>
      <c r="I119" s="429">
        <f>I85*Group_3_rates!K82</f>
        <v>2.668481646922864</v>
      </c>
      <c r="J119" s="429">
        <f>J85*Group_3_rates!L82</f>
        <v>2.4999687402898076</v>
      </c>
      <c r="K119" s="429">
        <f>K85*Group_3_rates!M82</f>
        <v>2.3599111182555816</v>
      </c>
      <c r="L119" s="429">
        <f>L85*Group_3_rates!N82</f>
        <v>2.2466464894675906</v>
      </c>
      <c r="M119" s="429">
        <f>M85*Group_3_rates!O82</f>
        <v>2.1569265229887398</v>
      </c>
    </row>
    <row r="120" spans="1:13" ht="13.15">
      <c r="B120" s="323" t="str">
        <f t="shared" si="45"/>
        <v>65 plus</v>
      </c>
      <c r="C120" s="429">
        <f>C86*Group_3_rates!E83</f>
        <v>0.9124575713144687</v>
      </c>
      <c r="D120" s="429">
        <f>D86*Group_3_rates!F83</f>
        <v>1.152006888702539</v>
      </c>
      <c r="E120" s="429">
        <f>E86*Group_3_rates!G83</f>
        <v>1.2495044193786</v>
      </c>
      <c r="F120" s="429">
        <f>F86*Group_3_rates!H83</f>
        <v>1.3095360894750228</v>
      </c>
      <c r="G120" s="429">
        <f>G86*Group_3_rates!I83</f>
        <v>1.2647755825081437</v>
      </c>
      <c r="H120" s="429">
        <f>H86*Group_3_rates!J83</f>
        <v>1.1961953142577699</v>
      </c>
      <c r="I120" s="429">
        <f>I86*Group_3_rates!K83</f>
        <v>1.1274469568822141</v>
      </c>
      <c r="J120" s="429">
        <f>J86*Group_3_rates!L83</f>
        <v>1.0600503118880515</v>
      </c>
      <c r="K120" s="429">
        <f>K86*Group_3_rates!M83</f>
        <v>0.9971666259207983</v>
      </c>
      <c r="L120" s="429">
        <f>L86*Group_3_rates!N83</f>
        <v>0.94216405476320353</v>
      </c>
      <c r="M120" s="429">
        <f>M86*Group_3_rates!O83</f>
        <v>0.89616403755790963</v>
      </c>
    </row>
    <row r="121" spans="1:13" ht="13.15">
      <c r="B121" s="323" t="str">
        <f t="shared" si="45"/>
        <v>Total</v>
      </c>
      <c r="C121" s="429">
        <f>SUM(C111:C120)</f>
        <v>283.37115332440777</v>
      </c>
      <c r="D121" s="429">
        <f t="shared" ref="D121:M121" si="47">SUM(D111:D120)</f>
        <v>301.04076797636952</v>
      </c>
      <c r="E121" s="429">
        <f t="shared" si="47"/>
        <v>309.25769026633407</v>
      </c>
      <c r="F121" s="429">
        <f t="shared" si="47"/>
        <v>325.72700010856533</v>
      </c>
      <c r="G121" s="429">
        <f t="shared" si="47"/>
        <v>325.23423417200536</v>
      </c>
      <c r="H121" s="429">
        <f t="shared" si="47"/>
        <v>323.12153852822507</v>
      </c>
      <c r="I121" s="429">
        <f t="shared" si="47"/>
        <v>324.86655542248479</v>
      </c>
      <c r="J121" s="429">
        <f t="shared" si="47"/>
        <v>325.51729657043444</v>
      </c>
      <c r="K121" s="429">
        <f t="shared" si="47"/>
        <v>324.70442185543612</v>
      </c>
      <c r="L121" s="429">
        <f t="shared" si="47"/>
        <v>323.8687341917074</v>
      </c>
      <c r="M121" s="429">
        <f t="shared" si="47"/>
        <v>323.75066726590842</v>
      </c>
    </row>
    <row r="122" spans="1:13">
      <c r="A122" s="1080">
        <f>SUM(C122:M122)</f>
        <v>0</v>
      </c>
      <c r="B122" s="1080"/>
      <c r="C122" s="1080">
        <f>SUM(C111:C120)-C121</f>
        <v>0</v>
      </c>
      <c r="D122" s="1080">
        <f t="shared" ref="D122:M122" si="48">SUM(D111:D120)-D121</f>
        <v>0</v>
      </c>
      <c r="E122" s="1080">
        <f t="shared" si="48"/>
        <v>0</v>
      </c>
      <c r="F122" s="1080">
        <f t="shared" si="48"/>
        <v>0</v>
      </c>
      <c r="G122" s="1080">
        <f t="shared" si="48"/>
        <v>0</v>
      </c>
      <c r="H122" s="1080">
        <f t="shared" si="48"/>
        <v>0</v>
      </c>
      <c r="I122" s="1080">
        <f t="shared" si="48"/>
        <v>0</v>
      </c>
      <c r="J122" s="1080">
        <f t="shared" si="48"/>
        <v>0</v>
      </c>
      <c r="K122" s="1080">
        <f t="shared" si="48"/>
        <v>0</v>
      </c>
      <c r="L122" s="1080">
        <f t="shared" si="48"/>
        <v>0</v>
      </c>
      <c r="M122" s="1080">
        <f t="shared" si="48"/>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49">B110</f>
        <v>Age group</v>
      </c>
      <c r="C126" s="323" t="str">
        <f t="shared" ref="C126:M126" si="50">C110</f>
        <v>2019/20</v>
      </c>
      <c r="D126" s="323" t="str">
        <f t="shared" si="50"/>
        <v>2020/21</v>
      </c>
      <c r="E126" s="323" t="str">
        <f t="shared" si="50"/>
        <v>2021/22</v>
      </c>
      <c r="F126" s="323" t="str">
        <f t="shared" si="50"/>
        <v>2022/23</v>
      </c>
      <c r="G126" s="323" t="str">
        <f t="shared" si="50"/>
        <v>2023/24</v>
      </c>
      <c r="H126" s="323" t="str">
        <f t="shared" si="50"/>
        <v>2024/25</v>
      </c>
      <c r="I126" s="323" t="str">
        <f t="shared" si="50"/>
        <v>2025/26</v>
      </c>
      <c r="J126" s="323" t="str">
        <f t="shared" si="50"/>
        <v>2026/27</v>
      </c>
      <c r="K126" s="323" t="str">
        <f t="shared" si="50"/>
        <v>2027/28</v>
      </c>
      <c r="L126" s="323" t="str">
        <f t="shared" si="50"/>
        <v>2028/29</v>
      </c>
      <c r="M126" s="323" t="str">
        <f t="shared" si="50"/>
        <v>2029/30</v>
      </c>
    </row>
    <row r="127" spans="1:13" ht="13.15">
      <c r="B127" s="323" t="str">
        <f t="shared" si="49"/>
        <v>20-24</v>
      </c>
      <c r="C127" s="429">
        <f>C93*Group_3_rates!E89</f>
        <v>9.3856802745616701</v>
      </c>
      <c r="D127" s="429">
        <f>D93*Group_3_rates!F89</f>
        <v>21.858737642431649</v>
      </c>
      <c r="E127" s="429">
        <f>E93*Group_3_rates!G89</f>
        <v>30.64076787813962</v>
      </c>
      <c r="F127" s="429">
        <f>F93*Group_3_rates!H89</f>
        <v>36.205451921438922</v>
      </c>
      <c r="G127" s="429">
        <f>G93*Group_3_rates!I89</f>
        <v>39.284279145237257</v>
      </c>
      <c r="H127" s="429">
        <f>H93*Group_3_rates!J89</f>
        <v>40.853370058292477</v>
      </c>
      <c r="I127" s="429">
        <f>I93*Group_3_rates!K89</f>
        <v>43.058098034359666</v>
      </c>
      <c r="J127" s="429">
        <f>J93*Group_3_rates!L89</f>
        <v>44.277884482874768</v>
      </c>
      <c r="K127" s="429">
        <f>K93*Group_3_rates!M89</f>
        <v>44.631354800334648</v>
      </c>
      <c r="L127" s="429">
        <f>L93*Group_3_rates!N89</f>
        <v>44.773557842061656</v>
      </c>
      <c r="M127" s="429">
        <f>M93*Group_3_rates!O89</f>
        <v>45.00581551632829</v>
      </c>
    </row>
    <row r="128" spans="1:13" ht="13.15">
      <c r="B128" s="323" t="str">
        <f t="shared" si="49"/>
        <v>25-29</v>
      </c>
      <c r="C128" s="429">
        <f>C94*Group_3_rates!E90</f>
        <v>52.908020865379868</v>
      </c>
      <c r="D128" s="429">
        <f>D94*Group_3_rates!F90</f>
        <v>57.454380264340202</v>
      </c>
      <c r="E128" s="429">
        <f>E94*Group_3_rates!G90</f>
        <v>62.417496356349588</v>
      </c>
      <c r="F128" s="429">
        <f>F94*Group_3_rates!H90</f>
        <v>66.546428858981585</v>
      </c>
      <c r="G128" s="429">
        <f>G94*Group_3_rates!I90</f>
        <v>69.279509069831619</v>
      </c>
      <c r="H128" s="429">
        <f>H94*Group_3_rates!J90</f>
        <v>71.013700487724847</v>
      </c>
      <c r="I128" s="429">
        <f>I94*Group_3_rates!K90</f>
        <v>73.773384146264377</v>
      </c>
      <c r="J128" s="429">
        <f>J94*Group_3_rates!L90</f>
        <v>75.703139955589279</v>
      </c>
      <c r="K128" s="429">
        <f>K94*Group_3_rates!M90</f>
        <v>76.687115747679528</v>
      </c>
      <c r="L128" s="429">
        <f>L94*Group_3_rates!N90</f>
        <v>77.323436805060709</v>
      </c>
      <c r="M128" s="429">
        <f>M94*Group_3_rates!O90</f>
        <v>77.95527471447798</v>
      </c>
    </row>
    <row r="129" spans="1:13" ht="13.15">
      <c r="B129" s="323" t="str">
        <f t="shared" si="49"/>
        <v>30-34</v>
      </c>
      <c r="C129" s="429">
        <f>C95*Group_3_rates!E91</f>
        <v>72.082617498590295</v>
      </c>
      <c r="D129" s="429">
        <f>D95*Group_3_rates!F91</f>
        <v>70.336556973061491</v>
      </c>
      <c r="E129" s="429">
        <f>E95*Group_3_rates!G91</f>
        <v>69.410469833225392</v>
      </c>
      <c r="F129" s="429">
        <f>F95*Group_3_rates!H91</f>
        <v>69.010034209485852</v>
      </c>
      <c r="G129" s="429">
        <f>G95*Group_3_rates!I91</f>
        <v>68.631959233538026</v>
      </c>
      <c r="H129" s="429">
        <f>H95*Group_3_rates!J91</f>
        <v>68.401319855045898</v>
      </c>
      <c r="I129" s="429">
        <f>I95*Group_3_rates!K91</f>
        <v>69.146793406053533</v>
      </c>
      <c r="J129" s="429">
        <f>J95*Group_3_rates!L91</f>
        <v>69.90243223395241</v>
      </c>
      <c r="K129" s="429">
        <f>K95*Group_3_rates!M91</f>
        <v>70.439550220692112</v>
      </c>
      <c r="L129" s="429">
        <f>L95*Group_3_rates!N91</f>
        <v>70.915080750599117</v>
      </c>
      <c r="M129" s="429">
        <f>M95*Group_3_rates!O91</f>
        <v>71.436741200923919</v>
      </c>
    </row>
    <row r="130" spans="1:13" ht="13.15">
      <c r="B130" s="323" t="str">
        <f t="shared" si="49"/>
        <v>35-39</v>
      </c>
      <c r="C130" s="429">
        <f>C96*Group_3_rates!E92</f>
        <v>77.272861914293628</v>
      </c>
      <c r="D130" s="429">
        <f>D96*Group_3_rates!F92</f>
        <v>76.183867624936099</v>
      </c>
      <c r="E130" s="429">
        <f>E96*Group_3_rates!G92</f>
        <v>74.713652475389566</v>
      </c>
      <c r="F130" s="429">
        <f>F96*Group_3_rates!H92</f>
        <v>73.123709086008233</v>
      </c>
      <c r="G130" s="429">
        <f>G96*Group_3_rates!I92</f>
        <v>71.313161691920598</v>
      </c>
      <c r="H130" s="429">
        <f>H96*Group_3_rates!J92</f>
        <v>69.680096871902421</v>
      </c>
      <c r="I130" s="429">
        <f>I96*Group_3_rates!K92</f>
        <v>68.872658890413817</v>
      </c>
      <c r="J130" s="429">
        <f>J96*Group_3_rates!L92</f>
        <v>68.28035954810727</v>
      </c>
      <c r="K130" s="429">
        <f>K96*Group_3_rates!M92</f>
        <v>67.78032329435311</v>
      </c>
      <c r="L130" s="429">
        <f>L96*Group_3_rates!N92</f>
        <v>67.46657855493342</v>
      </c>
      <c r="M130" s="429">
        <f>M96*Group_3_rates!O92</f>
        <v>67.372680976925849</v>
      </c>
    </row>
    <row r="131" spans="1:13" ht="13.15">
      <c r="B131" s="323" t="str">
        <f t="shared" si="49"/>
        <v>40-44</v>
      </c>
      <c r="C131" s="429">
        <f>C97*Group_3_rates!E93</f>
        <v>70.744268781334114</v>
      </c>
      <c r="D131" s="429">
        <f>D97*Group_3_rates!F93</f>
        <v>71.931520160158499</v>
      </c>
      <c r="E131" s="429">
        <f>E97*Group_3_rates!G93</f>
        <v>72.260223760866694</v>
      </c>
      <c r="F131" s="429">
        <f>F97*Group_3_rates!H93</f>
        <v>71.926862855344638</v>
      </c>
      <c r="G131" s="429">
        <f>G97*Group_3_rates!I93</f>
        <v>70.862948869880455</v>
      </c>
      <c r="H131" s="429">
        <f>H97*Group_3_rates!J93</f>
        <v>69.547506702164696</v>
      </c>
      <c r="I131" s="429">
        <f>I97*Group_3_rates!K93</f>
        <v>68.633171471696556</v>
      </c>
      <c r="J131" s="429">
        <f>J97*Group_3_rates!L93</f>
        <v>67.703087206760301</v>
      </c>
      <c r="K131" s="429">
        <f>K97*Group_3_rates!M93</f>
        <v>66.746495716663361</v>
      </c>
      <c r="L131" s="429">
        <f>L97*Group_3_rates!N93</f>
        <v>65.917645810639002</v>
      </c>
      <c r="M131" s="429">
        <f>M97*Group_3_rates!O93</f>
        <v>65.294929761577066</v>
      </c>
    </row>
    <row r="132" spans="1:13" ht="13.15">
      <c r="B132" s="323" t="str">
        <f t="shared" si="49"/>
        <v>45-49</v>
      </c>
      <c r="C132" s="429">
        <f>C98*Group_3_rates!E94</f>
        <v>68.546816958957791</v>
      </c>
      <c r="D132" s="429">
        <f>D98*Group_3_rates!F94</f>
        <v>68.807316876838783</v>
      </c>
      <c r="E132" s="429">
        <f>E98*Group_3_rates!G94</f>
        <v>68.903137137952982</v>
      </c>
      <c r="F132" s="429">
        <f>F98*Group_3_rates!H94</f>
        <v>68.756973235352831</v>
      </c>
      <c r="G132" s="429">
        <f>G98*Group_3_rates!I94</f>
        <v>68.092359345094422</v>
      </c>
      <c r="H132" s="429">
        <f>H98*Group_3_rates!J94</f>
        <v>67.219920337887856</v>
      </c>
      <c r="I132" s="429">
        <f>I98*Group_3_rates!K94</f>
        <v>66.662399636627839</v>
      </c>
      <c r="J132" s="429">
        <f>J98*Group_3_rates!L94</f>
        <v>65.97781256719756</v>
      </c>
      <c r="K132" s="429">
        <f>K98*Group_3_rates!M94</f>
        <v>65.146042952752467</v>
      </c>
      <c r="L132" s="429">
        <f>L98*Group_3_rates!N94</f>
        <v>64.323315888264489</v>
      </c>
      <c r="M132" s="429">
        <f>M98*Group_3_rates!O94</f>
        <v>63.604415034046085</v>
      </c>
    </row>
    <row r="133" spans="1:13" ht="13.15">
      <c r="B133" s="323" t="str">
        <f t="shared" si="49"/>
        <v>50-54</v>
      </c>
      <c r="C133" s="429">
        <f>C99*Group_3_rates!E95</f>
        <v>63.198828916759133</v>
      </c>
      <c r="D133" s="429">
        <f>D99*Group_3_rates!F95</f>
        <v>61.405456435073688</v>
      </c>
      <c r="E133" s="429">
        <f>E99*Group_3_rates!G95</f>
        <v>59.885562178144028</v>
      </c>
      <c r="F133" s="429">
        <f>F99*Group_3_rates!H95</f>
        <v>58.598917064029976</v>
      </c>
      <c r="G133" s="429">
        <f>G99*Group_3_rates!I95</f>
        <v>57.258679591088608</v>
      </c>
      <c r="H133" s="429">
        <f>H99*Group_3_rates!J95</f>
        <v>56.048811692224362</v>
      </c>
      <c r="I133" s="429">
        <f>I99*Group_3_rates!K95</f>
        <v>55.2913982709184</v>
      </c>
      <c r="J133" s="429">
        <f>J99*Group_3_rates!L95</f>
        <v>54.575287468498367</v>
      </c>
      <c r="K133" s="429">
        <f>K99*Group_3_rates!M95</f>
        <v>53.824709863452668</v>
      </c>
      <c r="L133" s="429">
        <f>L99*Group_3_rates!N95</f>
        <v>53.116442539695285</v>
      </c>
      <c r="M133" s="429">
        <f>M99*Group_3_rates!O95</f>
        <v>52.495766989422975</v>
      </c>
    </row>
    <row r="134" spans="1:13" ht="13.15">
      <c r="B134" s="323" t="str">
        <f t="shared" si="49"/>
        <v>55-59</v>
      </c>
      <c r="C134" s="429">
        <f>C100*Group_3_rates!E96</f>
        <v>22.776328987623991</v>
      </c>
      <c r="D134" s="429">
        <f>D100*Group_3_rates!F96</f>
        <v>21.930244966019977</v>
      </c>
      <c r="E134" s="429">
        <f>E100*Group_3_rates!G96</f>
        <v>21.121451884621361</v>
      </c>
      <c r="F134" s="429">
        <f>F100*Group_3_rates!H96</f>
        <v>20.386187761754062</v>
      </c>
      <c r="G134" s="429">
        <f>G100*Group_3_rates!I96</f>
        <v>19.660199384457034</v>
      </c>
      <c r="H134" s="429">
        <f>H100*Group_3_rates!J96</f>
        <v>19.024955841570133</v>
      </c>
      <c r="I134" s="429">
        <f>I100*Group_3_rates!K96</f>
        <v>18.60316454328057</v>
      </c>
      <c r="J134" s="429">
        <f>J100*Group_3_rates!L96</f>
        <v>18.23745913478405</v>
      </c>
      <c r="K134" s="429">
        <f>K100*Group_3_rates!M96</f>
        <v>17.896142802825104</v>
      </c>
      <c r="L134" s="429">
        <f>L100*Group_3_rates!N96</f>
        <v>17.600410963503563</v>
      </c>
      <c r="M134" s="429">
        <f>M100*Group_3_rates!O96</f>
        <v>17.357441701013052</v>
      </c>
    </row>
    <row r="135" spans="1:13" ht="13.15">
      <c r="B135" s="323" t="str">
        <f t="shared" si="49"/>
        <v>60-64</v>
      </c>
      <c r="C135" s="429">
        <f>C101*Group_3_rates!E97</f>
        <v>5.4594410693710538</v>
      </c>
      <c r="D135" s="429">
        <f>D101*Group_3_rates!F97</f>
        <v>5.4043558522527588</v>
      </c>
      <c r="E135" s="429">
        <f>E101*Group_3_rates!G97</f>
        <v>5.2738587508481123</v>
      </c>
      <c r="F135" s="429">
        <f>F101*Group_3_rates!H97</f>
        <v>5.1084444009430303</v>
      </c>
      <c r="G135" s="429">
        <f>G101*Group_3_rates!I97</f>
        <v>4.9156890327782081</v>
      </c>
      <c r="H135" s="429">
        <f>H101*Group_3_rates!J97</f>
        <v>4.7319475397422179</v>
      </c>
      <c r="I135" s="429">
        <f>I101*Group_3_rates!K97</f>
        <v>4.6051696345843016</v>
      </c>
      <c r="J135" s="429">
        <f>J101*Group_3_rates!L97</f>
        <v>4.4909661373868612</v>
      </c>
      <c r="K135" s="429">
        <f>K101*Group_3_rates!M97</f>
        <v>4.3841023365151175</v>
      </c>
      <c r="L135" s="429">
        <f>L101*Group_3_rates!N97</f>
        <v>4.2936762158630239</v>
      </c>
      <c r="M135" s="429">
        <f>M101*Group_3_rates!O97</f>
        <v>4.2222794321570323</v>
      </c>
    </row>
    <row r="136" spans="1:13" ht="13.15">
      <c r="B136" s="323" t="str">
        <f t="shared" si="49"/>
        <v>65 plus</v>
      </c>
      <c r="C136" s="429">
        <f>C102*Group_3_rates!E98</f>
        <v>1.2766558179612328</v>
      </c>
      <c r="D136" s="429">
        <f>D102*Group_3_rates!F98</f>
        <v>1.8121829013991211</v>
      </c>
      <c r="E136" s="429">
        <f>E102*Group_3_rates!G98</f>
        <v>2.1487799138759947</v>
      </c>
      <c r="F136" s="429">
        <f>F102*Group_3_rates!H98</f>
        <v>2.3414654372632397</v>
      </c>
      <c r="G136" s="429">
        <f>G102*Group_3_rates!I98</f>
        <v>2.4264509302805362</v>
      </c>
      <c r="H136" s="429">
        <f>H102*Group_3_rates!J98</f>
        <v>2.4473473661013161</v>
      </c>
      <c r="I136" s="429">
        <f>I102*Group_3_rates!K98</f>
        <v>2.447552525464082</v>
      </c>
      <c r="J136" s="429">
        <f>J102*Group_3_rates!L98</f>
        <v>2.4255609549506505</v>
      </c>
      <c r="K136" s="429">
        <f>K102*Group_3_rates!M98</f>
        <v>2.3888339451921179</v>
      </c>
      <c r="L136" s="429">
        <f>L102*Group_3_rates!N98</f>
        <v>2.348209947831728</v>
      </c>
      <c r="M136" s="429">
        <f>M102*Group_3_rates!O98</f>
        <v>2.3101994936011936</v>
      </c>
    </row>
    <row r="137" spans="1:13" ht="13.15">
      <c r="B137" s="323" t="str">
        <f t="shared" si="49"/>
        <v>Total</v>
      </c>
      <c r="C137" s="429">
        <f>SUM(C127:C136)</f>
        <v>443.65152108483272</v>
      </c>
      <c r="D137" s="429">
        <f t="shared" ref="D137:M137" si="51">SUM(D127:D136)</f>
        <v>457.12461969651235</v>
      </c>
      <c r="E137" s="429">
        <f t="shared" si="51"/>
        <v>466.77540016941327</v>
      </c>
      <c r="F137" s="429">
        <f t="shared" si="51"/>
        <v>472.00447483060242</v>
      </c>
      <c r="G137" s="429">
        <f t="shared" si="51"/>
        <v>471.72523629410682</v>
      </c>
      <c r="H137" s="429">
        <f t="shared" si="51"/>
        <v>468.96897675265626</v>
      </c>
      <c r="I137" s="429">
        <f t="shared" si="51"/>
        <v>471.09379055966309</v>
      </c>
      <c r="J137" s="429">
        <f t="shared" si="51"/>
        <v>471.57398969010148</v>
      </c>
      <c r="K137" s="429">
        <f t="shared" si="51"/>
        <v>469.92467168046028</v>
      </c>
      <c r="L137" s="429">
        <f t="shared" si="51"/>
        <v>468.07835531845194</v>
      </c>
      <c r="M137" s="429">
        <f t="shared" si="51"/>
        <v>467.05554482047347</v>
      </c>
    </row>
    <row r="138" spans="1:13">
      <c r="A138" s="1080">
        <f>SUM(C138:M138)</f>
        <v>0</v>
      </c>
      <c r="B138" s="1080"/>
      <c r="C138" s="1080">
        <f>SUM(C127:C136)-C137</f>
        <v>0</v>
      </c>
      <c r="D138" s="1080">
        <f t="shared" ref="D138:M138" si="52">SUM(D127:D136)-D137</f>
        <v>0</v>
      </c>
      <c r="E138" s="1080">
        <f t="shared" si="52"/>
        <v>0</v>
      </c>
      <c r="F138" s="1080">
        <f t="shared" si="52"/>
        <v>0</v>
      </c>
      <c r="G138" s="1080">
        <f t="shared" si="52"/>
        <v>0</v>
      </c>
      <c r="H138" s="1080">
        <f t="shared" si="52"/>
        <v>0</v>
      </c>
      <c r="I138" s="1080">
        <f t="shared" si="52"/>
        <v>0</v>
      </c>
      <c r="J138" s="1080">
        <f t="shared" si="52"/>
        <v>0</v>
      </c>
      <c r="K138" s="1080">
        <f t="shared" si="52"/>
        <v>0</v>
      </c>
      <c r="L138" s="1080">
        <f t="shared" si="52"/>
        <v>0</v>
      </c>
      <c r="M138" s="1080">
        <f t="shared" si="52"/>
        <v>0</v>
      </c>
    </row>
    <row r="140" spans="1:13" ht="15">
      <c r="B140" s="325" t="s">
        <v>164</v>
      </c>
      <c r="H140" s="310"/>
    </row>
    <row r="141" spans="1:13">
      <c r="H141" s="310"/>
    </row>
    <row r="142" spans="1:13" ht="13.15">
      <c r="B142" s="326" t="s">
        <v>46</v>
      </c>
      <c r="H142" s="310"/>
    </row>
    <row r="143" spans="1:13">
      <c r="H143" s="310"/>
    </row>
    <row r="144" spans="1:13" ht="13.15">
      <c r="B144" s="323" t="str">
        <f t="shared" ref="B144:B155" si="53">B110</f>
        <v>Age group</v>
      </c>
      <c r="C144" s="323" t="str">
        <f t="shared" ref="C144:M144" si="54">C110</f>
        <v>2019/20</v>
      </c>
      <c r="D144" s="323" t="str">
        <f t="shared" si="54"/>
        <v>2020/21</v>
      </c>
      <c r="E144" s="323" t="str">
        <f t="shared" si="54"/>
        <v>2021/22</v>
      </c>
      <c r="F144" s="323" t="str">
        <f t="shared" si="54"/>
        <v>2022/23</v>
      </c>
      <c r="G144" s="323" t="str">
        <f t="shared" si="54"/>
        <v>2023/24</v>
      </c>
      <c r="H144" s="323" t="str">
        <f t="shared" si="54"/>
        <v>2024/25</v>
      </c>
      <c r="I144" s="323" t="str">
        <f t="shared" si="54"/>
        <v>2025/26</v>
      </c>
      <c r="J144" s="323" t="str">
        <f t="shared" si="54"/>
        <v>2026/27</v>
      </c>
      <c r="K144" s="323" t="str">
        <f t="shared" si="54"/>
        <v>2027/28</v>
      </c>
      <c r="L144" s="323" t="str">
        <f t="shared" si="54"/>
        <v>2028/29</v>
      </c>
      <c r="M144" s="323" t="str">
        <f t="shared" si="54"/>
        <v>2029/30</v>
      </c>
    </row>
    <row r="145" spans="1:13" ht="13.15">
      <c r="B145" s="323" t="str">
        <f t="shared" si="53"/>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3"/>
        <v>25-29</v>
      </c>
      <c r="C146" s="429">
        <f>C78*Calc_SEC_retirement_rates!$G125</f>
        <v>1.3767960407142203E-2</v>
      </c>
      <c r="D146" s="429">
        <f>D78*Calc_SEC_retirement_rates!$G125</f>
        <v>2.0765476320630156E-2</v>
      </c>
      <c r="E146" s="429">
        <f>E78*Calc_SEC_retirement_rates!$G125</f>
        <v>2.6928377373900088E-2</v>
      </c>
      <c r="F146" s="429">
        <f>F78*Calc_SEC_retirement_rates!$G125</f>
        <v>3.1718505892346989E-2</v>
      </c>
      <c r="G146" s="429">
        <f>G78*Calc_SEC_retirement_rates!$G125</f>
        <v>3.5032882375554415E-2</v>
      </c>
      <c r="H146" s="429">
        <f>H78*Calc_SEC_retirement_rates!$G125</f>
        <v>3.7276880046507394E-2</v>
      </c>
      <c r="I146" s="429">
        <f>I78*Calc_SEC_retirement_rates!$G125</f>
        <v>3.9792756713361223E-2</v>
      </c>
      <c r="J146" s="429">
        <f>J78*Calc_SEC_retirement_rates!$G125</f>
        <v>4.1555963132063514E-2</v>
      </c>
      <c r="K146" s="429">
        <f>K78*Calc_SEC_retirement_rates!$G125</f>
        <v>4.2572461705597926E-2</v>
      </c>
      <c r="L146" s="429">
        <f>L78*Calc_SEC_retirement_rates!$G125</f>
        <v>4.3255828285114879E-2</v>
      </c>
      <c r="M146" s="429">
        <f>M78*Calc_SEC_retirement_rates!$G125</f>
        <v>4.3848002590764511E-2</v>
      </c>
    </row>
    <row r="147" spans="1:13" ht="13.15">
      <c r="B147" s="323" t="str">
        <f t="shared" si="53"/>
        <v>30-34</v>
      </c>
      <c r="C147" s="429">
        <f>C79*Calc_SEC_retirement_rates!$G126</f>
        <v>7.5316630759571068E-2</v>
      </c>
      <c r="D147" s="429">
        <f>D79*Calc_SEC_retirement_rates!$G126</f>
        <v>7.535529485454999E-2</v>
      </c>
      <c r="E147" s="429">
        <f>E79*Calc_SEC_retirement_rates!$G126</f>
        <v>7.7782454162405493E-2</v>
      </c>
      <c r="F147" s="429">
        <f>F79*Calc_SEC_retirement_rates!$G126</f>
        <v>8.1248279316943534E-2</v>
      </c>
      <c r="G147" s="429">
        <f>G79*Calc_SEC_retirement_rates!$G126</f>
        <v>8.4672621359022246E-2</v>
      </c>
      <c r="H147" s="429">
        <f>H79*Calc_SEC_retirement_rates!$G126</f>
        <v>8.7898697700428227E-2</v>
      </c>
      <c r="I147" s="429">
        <f>I79*Calc_SEC_retirement_rates!$G126</f>
        <v>9.2143830104468485E-2</v>
      </c>
      <c r="J147" s="429">
        <f>J79*Calc_SEC_retirement_rates!$G126</f>
        <v>9.5920094388207255E-2</v>
      </c>
      <c r="K147" s="429">
        <f>K79*Calc_SEC_retirement_rates!$G126</f>
        <v>9.8906821382741997E-2</v>
      </c>
      <c r="L147" s="429">
        <f>L79*Calc_SEC_retirement_rates!$G126</f>
        <v>0.10139732557080909</v>
      </c>
      <c r="M147" s="429">
        <f>M79*Calc_SEC_retirement_rates!$G126</f>
        <v>0.10361621786548258</v>
      </c>
    </row>
    <row r="148" spans="1:13" ht="13.15">
      <c r="B148" s="323" t="str">
        <f t="shared" si="53"/>
        <v>35-39</v>
      </c>
      <c r="C148" s="429">
        <f>C80*Calc_SEC_retirement_rates!$G127</f>
        <v>0.14095736615719351</v>
      </c>
      <c r="D148" s="429">
        <f>D80*Calc_SEC_retirement_rates!$G127</f>
        <v>0.13303954555570255</v>
      </c>
      <c r="E148" s="429">
        <f>E80*Calc_SEC_retirement_rates!$G127</f>
        <v>0.12677875192683494</v>
      </c>
      <c r="F148" s="429">
        <f>F80*Calc_SEC_retirement_rates!$G127</f>
        <v>0.12209771047390226</v>
      </c>
      <c r="G148" s="429">
        <f>G80*Calc_SEC_retirement_rates!$G127</f>
        <v>0.11846419848547965</v>
      </c>
      <c r="H148" s="429">
        <f>H80*Calc_SEC_retirement_rates!$G127</f>
        <v>0.11609281120002592</v>
      </c>
      <c r="I148" s="429">
        <f>I80*Calc_SEC_retirement_rates!$G127</f>
        <v>0.11589382816995782</v>
      </c>
      <c r="J148" s="429">
        <f>J80*Calc_SEC_retirement_rates!$G127</f>
        <v>0.11643859729339306</v>
      </c>
      <c r="K148" s="429">
        <f>K80*Calc_SEC_retirement_rates!$G127</f>
        <v>0.11729746943121604</v>
      </c>
      <c r="L148" s="429">
        <f>L80*Calc_SEC_retirement_rates!$G127</f>
        <v>0.11851451724031721</v>
      </c>
      <c r="M148" s="429">
        <f>M80*Calc_SEC_retirement_rates!$G127</f>
        <v>0.12006586084548412</v>
      </c>
    </row>
    <row r="149" spans="1:13" ht="13.15">
      <c r="B149" s="323" t="str">
        <f t="shared" si="53"/>
        <v>40-44</v>
      </c>
      <c r="C149" s="429">
        <f>C81*Calc_SEC_retirement_rates!$G128</f>
        <v>0.23142796325150616</v>
      </c>
      <c r="D149" s="429">
        <f>D81*Calc_SEC_retirement_rates!$G128</f>
        <v>0.23159205941177893</v>
      </c>
      <c r="E149" s="429">
        <f>E81*Calc_SEC_retirement_rates!$G128</f>
        <v>0.22846433899783306</v>
      </c>
      <c r="F149" s="429">
        <f>F81*Calc_SEC_retirement_rates!$G128</f>
        <v>0.22331839225902664</v>
      </c>
      <c r="G149" s="429">
        <f>G81*Calc_SEC_retirement_rates!$G128</f>
        <v>0.21651555937469433</v>
      </c>
      <c r="H149" s="429">
        <f>H81*Calc_SEC_retirement_rates!$G128</f>
        <v>0.20975455196706824</v>
      </c>
      <c r="I149" s="429">
        <f>I81*Calc_SEC_retirement_rates!$G128</f>
        <v>0.2051950690379388</v>
      </c>
      <c r="J149" s="429">
        <f>J81*Calc_SEC_retirement_rates!$G128</f>
        <v>0.20144262072325342</v>
      </c>
      <c r="K149" s="429">
        <f>K81*Calc_SEC_retirement_rates!$G128</f>
        <v>0.19833821255662817</v>
      </c>
      <c r="L149" s="429">
        <f>L81*Calc_SEC_retirement_rates!$G128</f>
        <v>0.1962244788314898</v>
      </c>
      <c r="M149" s="429">
        <f>M81*Calc_SEC_retirement_rates!$G128</f>
        <v>0.19519876554130849</v>
      </c>
    </row>
    <row r="150" spans="1:13" ht="13.15">
      <c r="B150" s="323" t="str">
        <f t="shared" si="53"/>
        <v>45-49</v>
      </c>
      <c r="C150" s="429">
        <f>C82*Calc_SEC_retirement_rates!$G129</f>
        <v>0.80994616125944452</v>
      </c>
      <c r="D150" s="429">
        <f>D82*Calc_SEC_retirement_rates!$G129</f>
        <v>0.77811533299230307</v>
      </c>
      <c r="E150" s="429">
        <f>E82*Calc_SEC_retirement_rates!$G129</f>
        <v>0.75237639263182676</v>
      </c>
      <c r="F150" s="429">
        <f>F82*Calc_SEC_retirement_rates!$G129</f>
        <v>0.72916941642023592</v>
      </c>
      <c r="G150" s="429">
        <f>G82*Calc_SEC_retirement_rates!$G129</f>
        <v>0.70421015796123076</v>
      </c>
      <c r="H150" s="429">
        <f>H82*Calc_SEC_retirement_rates!$G129</f>
        <v>0.68021213523770829</v>
      </c>
      <c r="I150" s="429">
        <f>I82*Calc_SEC_retirement_rates!$G129</f>
        <v>0.66203374652384439</v>
      </c>
      <c r="J150" s="429">
        <f>J82*Calc_SEC_retirement_rates!$G129</f>
        <v>0.64510342922652697</v>
      </c>
      <c r="K150" s="429">
        <f>K82*Calc_SEC_retirement_rates!$G129</f>
        <v>0.62905002967855628</v>
      </c>
      <c r="L150" s="429">
        <f>L82*Calc_SEC_retirement_rates!$G129</f>
        <v>0.61522104098465213</v>
      </c>
      <c r="M150" s="429">
        <f>M82*Calc_SEC_retirement_rates!$G129</f>
        <v>0.60431745332639442</v>
      </c>
    </row>
    <row r="151" spans="1:13" ht="13.15">
      <c r="B151" s="323" t="str">
        <f t="shared" si="53"/>
        <v>50-54</v>
      </c>
      <c r="C151" s="429">
        <f>C83*Calc_SEC_retirement_rates!$G130</f>
        <v>17.678541510861162</v>
      </c>
      <c r="D151" s="429">
        <f>D83*Calc_SEC_retirement_rates!$G130</f>
        <v>16.641015270854922</v>
      </c>
      <c r="E151" s="429">
        <f>E83*Calc_SEC_retirement_rates!$G130</f>
        <v>15.718831122685383</v>
      </c>
      <c r="F151" s="429">
        <f>F83*Calc_SEC_retirement_rates!$G130</f>
        <v>14.916573590494131</v>
      </c>
      <c r="G151" s="429">
        <f>G83*Calc_SEC_retirement_rates!$G130</f>
        <v>14.157636757586141</v>
      </c>
      <c r="H151" s="429">
        <f>H83*Calc_SEC_retirement_rates!$G130</f>
        <v>13.492412071538551</v>
      </c>
      <c r="I151" s="429">
        <f>I83*Calc_SEC_retirement_rates!$G130</f>
        <v>12.985183601249352</v>
      </c>
      <c r="J151" s="429">
        <f>J83*Calc_SEC_retirement_rates!$G130</f>
        <v>12.537909244001968</v>
      </c>
      <c r="K151" s="429">
        <f>K83*Calc_SEC_retirement_rates!$G130</f>
        <v>12.128805306734801</v>
      </c>
      <c r="L151" s="429">
        <f>L83*Calc_SEC_retirement_rates!$G130</f>
        <v>11.770827702886828</v>
      </c>
      <c r="M151" s="429">
        <f>M83*Calc_SEC_retirement_rates!$G130</f>
        <v>11.470231256480979</v>
      </c>
    </row>
    <row r="152" spans="1:13" ht="13.15">
      <c r="B152" s="323" t="str">
        <f t="shared" si="53"/>
        <v>55-59</v>
      </c>
      <c r="C152" s="429">
        <f>C84*Calc_SEC_retirement_rates!$G131</f>
        <v>94.397976406860906</v>
      </c>
      <c r="D152" s="429">
        <f>D84*Calc_SEC_retirement_rates!$G131</f>
        <v>81.763687997633852</v>
      </c>
      <c r="E152" s="429">
        <f>E84*Calc_SEC_retirement_rates!$G131</f>
        <v>72.639076469056363</v>
      </c>
      <c r="F152" s="429">
        <f>F84*Calc_SEC_retirement_rates!$G131</f>
        <v>65.819371339994959</v>
      </c>
      <c r="G152" s="429">
        <f>G84*Calc_SEC_retirement_rates!$G131</f>
        <v>60.371979106016411</v>
      </c>
      <c r="H152" s="429">
        <f>H84*Calc_SEC_retirement_rates!$G131</f>
        <v>56.051171577562137</v>
      </c>
      <c r="I152" s="429">
        <f>I84*Calc_SEC_retirement_rates!$G131</f>
        <v>52.900575334486874</v>
      </c>
      <c r="J152" s="429">
        <f>J84*Calc_SEC_retirement_rates!$G131</f>
        <v>50.324492264526505</v>
      </c>
      <c r="K152" s="429">
        <f>K84*Calc_SEC_retirement_rates!$G131</f>
        <v>48.128300524676398</v>
      </c>
      <c r="L152" s="429">
        <f>L84*Calc_SEC_retirement_rates!$G131</f>
        <v>46.295792618154657</v>
      </c>
      <c r="M152" s="429">
        <f>M84*Calc_SEC_retirement_rates!$G131</f>
        <v>44.796533094016993</v>
      </c>
    </row>
    <row r="153" spans="1:13" ht="13.15">
      <c r="B153" s="323" t="str">
        <f t="shared" si="53"/>
        <v>60-64</v>
      </c>
      <c r="C153" s="429">
        <f>C85*Calc_SEC_retirement_rates!$G132</f>
        <v>68.326226693011179</v>
      </c>
      <c r="D153" s="429">
        <f>D85*Calc_SEC_retirement_rates!$G132</f>
        <v>63.214544436833982</v>
      </c>
      <c r="E153" s="429">
        <f>E85*Calc_SEC_retirement_rates!$G132</f>
        <v>57.194970453809368</v>
      </c>
      <c r="F153" s="429">
        <f>F85*Calc_SEC_retirement_rates!$G132</f>
        <v>51.539355867323344</v>
      </c>
      <c r="G153" s="429">
        <f>G85*Calc_SEC_retirement_rates!$G132</f>
        <v>46.580384461836609</v>
      </c>
      <c r="H153" s="429">
        <f>H85*Calc_SEC_retirement_rates!$G132</f>
        <v>42.458600379413625</v>
      </c>
      <c r="I153" s="429">
        <f>I85*Calc_SEC_retirement_rates!$G132</f>
        <v>39.391018229897938</v>
      </c>
      <c r="J153" s="429">
        <f>J85*Calc_SEC_retirement_rates!$G132</f>
        <v>36.903500661691972</v>
      </c>
      <c r="K153" s="429">
        <f>K85*Calc_SEC_retirement_rates!$G132</f>
        <v>34.836028191289842</v>
      </c>
      <c r="L153" s="429">
        <f>L85*Calc_SEC_retirement_rates!$G132</f>
        <v>33.164062763858389</v>
      </c>
      <c r="M153" s="429">
        <f>M85*Calc_SEC_retirement_rates!$G132</f>
        <v>31.83965386667537</v>
      </c>
    </row>
    <row r="154" spans="1:13" ht="13.15">
      <c r="B154" s="323" t="str">
        <f t="shared" si="53"/>
        <v>65 plus</v>
      </c>
      <c r="C154" s="429">
        <f>C86*Calc_SEC_retirement_rates!$G133</f>
        <v>20.123906775469859</v>
      </c>
      <c r="D154" s="429">
        <f>D86*Calc_SEC_retirement_rates!$G133</f>
        <v>24.545396973014523</v>
      </c>
      <c r="E154" s="429">
        <f>E86*Calc_SEC_retirement_rates!$G133</f>
        <v>26.421519924906757</v>
      </c>
      <c r="F154" s="429">
        <f>F86*Calc_SEC_retirement_rates!$G133</f>
        <v>26.555754333736733</v>
      </c>
      <c r="G154" s="429">
        <f>G86*Calc_SEC_retirement_rates!$G133</f>
        <v>25.648067224981702</v>
      </c>
      <c r="H154" s="429">
        <f>H86*Calc_SEC_retirement_rates!$G133</f>
        <v>24.257345143753085</v>
      </c>
      <c r="I154" s="429">
        <f>I86*Calc_SEC_retirement_rates!$G133</f>
        <v>22.863214425259418</v>
      </c>
      <c r="J154" s="429">
        <f>J86*Calc_SEC_retirement_rates!$G133</f>
        <v>21.496494743558593</v>
      </c>
      <c r="K154" s="429">
        <f>K86*Calc_SEC_retirement_rates!$G133</f>
        <v>20.221292227516688</v>
      </c>
      <c r="L154" s="429">
        <f>L86*Calc_SEC_retirement_rates!$G133</f>
        <v>19.105908864565222</v>
      </c>
      <c r="M154" s="429">
        <f>M86*Calc_SEC_retirement_rates!$G133</f>
        <v>18.173086038169384</v>
      </c>
    </row>
    <row r="155" spans="1:13" ht="13.15">
      <c r="B155" s="323" t="str">
        <f t="shared" si="53"/>
        <v>Total</v>
      </c>
      <c r="C155" s="429">
        <f>SUM(C145:C154)</f>
        <v>201.79806746803797</v>
      </c>
      <c r="D155" s="429">
        <f t="shared" ref="D155:M155" si="55">SUM(D145:D154)</f>
        <v>187.40351238747226</v>
      </c>
      <c r="E155" s="429">
        <f t="shared" si="55"/>
        <v>173.18672828555069</v>
      </c>
      <c r="F155" s="429">
        <f t="shared" si="55"/>
        <v>160.0186074359116</v>
      </c>
      <c r="G155" s="429">
        <f t="shared" si="55"/>
        <v>147.91696296997685</v>
      </c>
      <c r="H155" s="429">
        <f t="shared" si="55"/>
        <v>137.39076424841915</v>
      </c>
      <c r="I155" s="429">
        <f t="shared" si="55"/>
        <v>129.25505082144315</v>
      </c>
      <c r="J155" s="429">
        <f t="shared" si="55"/>
        <v>122.36285761854248</v>
      </c>
      <c r="K155" s="429">
        <f t="shared" si="55"/>
        <v>116.40059124497246</v>
      </c>
      <c r="L155" s="429">
        <f t="shared" si="55"/>
        <v>111.41120514037748</v>
      </c>
      <c r="M155" s="429">
        <f t="shared" si="55"/>
        <v>107.34655055551217</v>
      </c>
    </row>
    <row r="156" spans="1:13">
      <c r="A156" s="1080">
        <f>SUM(C156:M156)</f>
        <v>0</v>
      </c>
      <c r="B156" s="1080"/>
      <c r="C156" s="1080">
        <f>SUM(C145:C154)-C155</f>
        <v>0</v>
      </c>
      <c r="D156" s="1080">
        <f t="shared" ref="D156:M156" si="56">SUM(D145:D154)-D155</f>
        <v>0</v>
      </c>
      <c r="E156" s="1080">
        <f t="shared" si="56"/>
        <v>0</v>
      </c>
      <c r="F156" s="1080">
        <f t="shared" si="56"/>
        <v>0</v>
      </c>
      <c r="G156" s="1080">
        <f t="shared" si="56"/>
        <v>0</v>
      </c>
      <c r="H156" s="1080">
        <f t="shared" si="56"/>
        <v>0</v>
      </c>
      <c r="I156" s="1080">
        <f t="shared" si="56"/>
        <v>0</v>
      </c>
      <c r="J156" s="1080">
        <f t="shared" si="56"/>
        <v>0</v>
      </c>
      <c r="K156" s="1080">
        <f t="shared" si="56"/>
        <v>0</v>
      </c>
      <c r="L156" s="1080">
        <f t="shared" si="56"/>
        <v>0</v>
      </c>
      <c r="M156" s="1080">
        <f t="shared" si="56"/>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7">B144</f>
        <v>Age group</v>
      </c>
      <c r="C160" s="323" t="str">
        <f t="shared" ref="C160:M160" si="58">C144</f>
        <v>2019/20</v>
      </c>
      <c r="D160" s="323" t="str">
        <f t="shared" si="58"/>
        <v>2020/21</v>
      </c>
      <c r="E160" s="323" t="str">
        <f t="shared" si="58"/>
        <v>2021/22</v>
      </c>
      <c r="F160" s="323" t="str">
        <f t="shared" si="58"/>
        <v>2022/23</v>
      </c>
      <c r="G160" s="323" t="str">
        <f t="shared" si="58"/>
        <v>2023/24</v>
      </c>
      <c r="H160" s="323" t="str">
        <f t="shared" si="58"/>
        <v>2024/25</v>
      </c>
      <c r="I160" s="323" t="str">
        <f t="shared" si="58"/>
        <v>2025/26</v>
      </c>
      <c r="J160" s="323" t="str">
        <f t="shared" si="58"/>
        <v>2026/27</v>
      </c>
      <c r="K160" s="323" t="str">
        <f t="shared" si="58"/>
        <v>2027/28</v>
      </c>
      <c r="L160" s="323" t="str">
        <f t="shared" si="58"/>
        <v>2028/29</v>
      </c>
      <c r="M160" s="323" t="str">
        <f t="shared" si="58"/>
        <v>2029/30</v>
      </c>
    </row>
    <row r="161" spans="1:13" ht="13.15">
      <c r="B161" s="323" t="str">
        <f t="shared" si="57"/>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7"/>
        <v>25-29</v>
      </c>
      <c r="C162" s="429">
        <f>C94*Calc_SEC_retirement_rates!$G141</f>
        <v>1.5896623569421037E-2</v>
      </c>
      <c r="D162" s="429">
        <f>D94*Calc_SEC_retirement_rates!$G141</f>
        <v>1.7111932934332476E-2</v>
      </c>
      <c r="E162" s="429">
        <f>E94*Calc_SEC_retirement_rates!$G141</f>
        <v>1.8503404546032724E-2</v>
      </c>
      <c r="F162" s="429">
        <f>F94*Calc_SEC_retirement_rates!$G141</f>
        <v>1.9653430170981718E-2</v>
      </c>
      <c r="G162" s="429">
        <f>G94*Calc_SEC_retirement_rates!$G141</f>
        <v>2.0460601975639474E-2</v>
      </c>
      <c r="H162" s="429">
        <f>H94*Calc_SEC_retirement_rates!$G141</f>
        <v>2.0972767850188579E-2</v>
      </c>
      <c r="I162" s="429">
        <f>I94*Calc_SEC_retirement_rates!$G141</f>
        <v>2.1787796560324778E-2</v>
      </c>
      <c r="J162" s="429">
        <f>J94*Calc_SEC_retirement_rates!$G141</f>
        <v>2.2357719269866159E-2</v>
      </c>
      <c r="K162" s="429">
        <f>K94*Calc_SEC_retirement_rates!$G141</f>
        <v>2.2648320882174496E-2</v>
      </c>
      <c r="L162" s="429">
        <f>L94*Calc_SEC_retirement_rates!$G141</f>
        <v>2.283624819370713E-2</v>
      </c>
      <c r="M162" s="429">
        <f>M94*Calc_SEC_retirement_rates!$G141</f>
        <v>2.3022851478737286E-2</v>
      </c>
    </row>
    <row r="163" spans="1:13" ht="13.15">
      <c r="B163" s="323" t="str">
        <f t="shared" si="57"/>
        <v>30-34</v>
      </c>
      <c r="C163" s="429">
        <f>C95*Calc_SEC_retirement_rates!$G142</f>
        <v>7.0631245328167558E-2</v>
      </c>
      <c r="D163" s="429">
        <f>D95*Calc_SEC_retirement_rates!$G142</f>
        <v>6.8318759381518601E-2</v>
      </c>
      <c r="E163" s="429">
        <f>E95*Calc_SEC_retirement_rates!$G142</f>
        <v>6.7104744077443046E-2</v>
      </c>
      <c r="F163" s="429">
        <f>F95*Calc_SEC_retirement_rates!$G142</f>
        <v>6.6467415027545856E-2</v>
      </c>
      <c r="G163" s="429">
        <f>G95*Calc_SEC_retirement_rates!$G142</f>
        <v>6.610326991987106E-2</v>
      </c>
      <c r="H163" s="429">
        <f>H95*Calc_SEC_retirement_rates!$G142</f>
        <v>6.5881128263696909E-2</v>
      </c>
      <c r="I163" s="429">
        <f>I95*Calc_SEC_retirement_rates!$G142</f>
        <v>6.659913544155846E-2</v>
      </c>
      <c r="J163" s="429">
        <f>J95*Calc_SEC_retirement_rates!$G142</f>
        <v>6.7326933364863631E-2</v>
      </c>
      <c r="K163" s="429">
        <f>K95*Calc_SEC_retirement_rates!$G142</f>
        <v>6.7844261671570677E-2</v>
      </c>
      <c r="L163" s="429">
        <f>L95*Calc_SEC_retirement_rates!$G142</f>
        <v>6.8302271661736025E-2</v>
      </c>
      <c r="M163" s="429">
        <f>M95*Calc_SEC_retirement_rates!$G142</f>
        <v>6.8804711952519554E-2</v>
      </c>
    </row>
    <row r="164" spans="1:13" ht="13.15">
      <c r="B164" s="323" t="str">
        <f t="shared" si="57"/>
        <v>35-39</v>
      </c>
      <c r="C164" s="429">
        <f>C96*Calc_SEC_retirement_rates!$G143</f>
        <v>0.28237068187251069</v>
      </c>
      <c r="D164" s="429">
        <f>D96*Calc_SEC_retirement_rates!$G143</f>
        <v>0.27596129408261533</v>
      </c>
      <c r="E164" s="429">
        <f>E96*Calc_SEC_retirement_rates!$G143</f>
        <v>0.26937327015686591</v>
      </c>
      <c r="F164" s="429">
        <f>F96*Calc_SEC_retirement_rates!$G143</f>
        <v>0.26265220363176717</v>
      </c>
      <c r="G164" s="429">
        <f>G96*Calc_SEC_retirement_rates!$G143</f>
        <v>0.25614891941956269</v>
      </c>
      <c r="H164" s="429">
        <f>H96*Calc_SEC_retirement_rates!$G143</f>
        <v>0.25028313280927489</v>
      </c>
      <c r="I164" s="429">
        <f>I96*Calc_SEC_retirement_rates!$G143</f>
        <v>0.24738290567658763</v>
      </c>
      <c r="J164" s="429">
        <f>J96*Calc_SEC_retirement_rates!$G143</f>
        <v>0.24525543252990306</v>
      </c>
      <c r="K164" s="429">
        <f>K96*Calc_SEC_retirement_rates!$G143</f>
        <v>0.24345935810225297</v>
      </c>
      <c r="L164" s="429">
        <f>L96*Calc_SEC_retirement_rates!$G143</f>
        <v>0.24233242200701838</v>
      </c>
      <c r="M164" s="429">
        <f>M96*Calc_SEC_retirement_rates!$G143</f>
        <v>0.24199515238424299</v>
      </c>
    </row>
    <row r="165" spans="1:13" ht="13.15">
      <c r="B165" s="323" t="str">
        <f t="shared" si="57"/>
        <v>40-44</v>
      </c>
      <c r="C165" s="429">
        <f>C97*Calc_SEC_retirement_rates!$G144</f>
        <v>0.57647952088078613</v>
      </c>
      <c r="D165" s="429">
        <f>D97*Calc_SEC_retirement_rates!$G144</f>
        <v>0.58103783263721354</v>
      </c>
      <c r="E165" s="429">
        <f>E97*Calc_SEC_retirement_rates!$G144</f>
        <v>0.58097019023135232</v>
      </c>
      <c r="F165" s="429">
        <f>F97*Calc_SEC_retirement_rates!$G144</f>
        <v>0.57612135279184429</v>
      </c>
      <c r="G165" s="429">
        <f>G97*Calc_SEC_retirement_rates!$G144</f>
        <v>0.56759959137716254</v>
      </c>
      <c r="H165" s="429">
        <f>H97*Calc_SEC_retirement_rates!$G144</f>
        <v>0.55706313404955754</v>
      </c>
      <c r="I165" s="429">
        <f>I97*Calc_SEC_retirement_rates!$G144</f>
        <v>0.54973947180473037</v>
      </c>
      <c r="J165" s="429">
        <f>J97*Calc_SEC_retirement_rates!$G144</f>
        <v>0.54228966260057887</v>
      </c>
      <c r="K165" s="429">
        <f>K97*Calc_SEC_retirement_rates!$G144</f>
        <v>0.53462753524696172</v>
      </c>
      <c r="L165" s="429">
        <f>L97*Calc_SEC_retirement_rates!$G144</f>
        <v>0.52798859521588448</v>
      </c>
      <c r="M165" s="429">
        <f>M97*Calc_SEC_retirement_rates!$G144</f>
        <v>0.52300075064226148</v>
      </c>
    </row>
    <row r="166" spans="1:13" ht="13.15">
      <c r="B166" s="323" t="str">
        <f t="shared" si="57"/>
        <v>45-49</v>
      </c>
      <c r="C166" s="429">
        <f>C98*Calc_SEC_retirement_rates!$G145</f>
        <v>1.246973149876327</v>
      </c>
      <c r="D166" s="429">
        <f>D98*Calc_SEC_retirement_rates!$G145</f>
        <v>1.2407862821843552</v>
      </c>
      <c r="E166" s="429">
        <f>E98*Calc_SEC_retirement_rates!$G145</f>
        <v>1.2367181386196</v>
      </c>
      <c r="F166" s="429">
        <f>F98*Calc_SEC_retirement_rates!$G145</f>
        <v>1.2294667588516535</v>
      </c>
      <c r="G166" s="429">
        <f>G98*Calc_SEC_retirement_rates!$G145</f>
        <v>1.2175825724616152</v>
      </c>
      <c r="H166" s="429">
        <f>H98*Calc_SEC_retirement_rates!$G145</f>
        <v>1.2019821946669964</v>
      </c>
      <c r="I166" s="429">
        <f>I98*Calc_SEC_retirement_rates!$G145</f>
        <v>1.1920129779124344</v>
      </c>
      <c r="J166" s="429">
        <f>J98*Calc_SEC_retirement_rates!$G145</f>
        <v>1.1797716443312836</v>
      </c>
      <c r="K166" s="429">
        <f>K98*Calc_SEC_retirement_rates!$G145</f>
        <v>1.1648984897425461</v>
      </c>
      <c r="L166" s="429">
        <f>L98*Calc_SEC_retirement_rates!$G145</f>
        <v>1.15018702805657</v>
      </c>
      <c r="M166" s="429">
        <f>M98*Calc_SEC_retirement_rates!$G145</f>
        <v>1.1373321180513529</v>
      </c>
    </row>
    <row r="167" spans="1:13" ht="13.15">
      <c r="B167" s="323" t="str">
        <f t="shared" si="57"/>
        <v>50-54</v>
      </c>
      <c r="C167" s="429">
        <f>C99*Calc_SEC_retirement_rates!$G146</f>
        <v>17.992098314000589</v>
      </c>
      <c r="D167" s="429">
        <f>D99*Calc_SEC_retirement_rates!$G146</f>
        <v>17.328952027895813</v>
      </c>
      <c r="E167" s="429">
        <f>E99*Calc_SEC_retirement_rates!$G146</f>
        <v>16.821194825366039</v>
      </c>
      <c r="F167" s="429">
        <f>F99*Calc_SEC_retirement_rates!$G146</f>
        <v>16.398065099737256</v>
      </c>
      <c r="G167" s="429">
        <f>G99*Calc_SEC_retirement_rates!$G146</f>
        <v>16.023018896982595</v>
      </c>
      <c r="H167" s="429">
        <f>H99*Calc_SEC_retirement_rates!$G146</f>
        <v>15.684454746625002</v>
      </c>
      <c r="I167" s="429">
        <f>I99*Calc_SEC_retirement_rates!$G146</f>
        <v>15.472503481784758</v>
      </c>
      <c r="J167" s="429">
        <f>J99*Calc_SEC_retirement_rates!$G146</f>
        <v>15.272110161480258</v>
      </c>
      <c r="K167" s="429">
        <f>K99*Calc_SEC_retirement_rates!$G146</f>
        <v>15.062071801616108</v>
      </c>
      <c r="L167" s="429">
        <f>L99*Calc_SEC_retirement_rates!$G146</f>
        <v>14.86387336613479</v>
      </c>
      <c r="M167" s="429">
        <f>M99*Calc_SEC_retirement_rates!$G146</f>
        <v>14.690186230107015</v>
      </c>
    </row>
    <row r="168" spans="1:13" ht="13.15">
      <c r="B168" s="323" t="str">
        <f t="shared" si="57"/>
        <v>55-59</v>
      </c>
      <c r="C168" s="429">
        <f>C100*Calc_SEC_retirement_rates!$G147</f>
        <v>77.157308425485439</v>
      </c>
      <c r="D168" s="429">
        <f>D100*Calc_SEC_retirement_rates!$G147</f>
        <v>73.642644514726783</v>
      </c>
      <c r="E168" s="429">
        <f>E100*Calc_SEC_retirement_rates!$G147</f>
        <v>70.595827861481268</v>
      </c>
      <c r="F168" s="429">
        <f>F100*Calc_SEC_retirement_rates!$G147</f>
        <v>67.882775860158745</v>
      </c>
      <c r="G168" s="429">
        <f>G100*Calc_SEC_retirement_rates!$G147</f>
        <v>65.465349567951662</v>
      </c>
      <c r="H168" s="429">
        <f>H100*Calc_SEC_retirement_rates!$G147</f>
        <v>63.350089199394432</v>
      </c>
      <c r="I168" s="429">
        <f>I100*Calc_SEC_retirement_rates!$G147</f>
        <v>61.94559099226656</v>
      </c>
      <c r="J168" s="429">
        <f>J100*Calc_SEC_retirement_rates!$G147</f>
        <v>60.727849913554884</v>
      </c>
      <c r="K168" s="429">
        <f>K100*Calc_SEC_retirement_rates!$G147</f>
        <v>59.591320596227192</v>
      </c>
      <c r="L168" s="429">
        <f>L100*Calc_SEC_retirement_rates!$G147</f>
        <v>58.606580418319133</v>
      </c>
      <c r="M168" s="429">
        <f>M100*Calc_SEC_retirement_rates!$G147</f>
        <v>57.797531263111495</v>
      </c>
    </row>
    <row r="169" spans="1:13" ht="13.15">
      <c r="B169" s="323" t="str">
        <f t="shared" si="57"/>
        <v>60-64</v>
      </c>
      <c r="C169" s="429">
        <f>C101*Calc_SEC_retirement_rates!$G148</f>
        <v>56.019350063509563</v>
      </c>
      <c r="D169" s="429">
        <f>D101*Calc_SEC_retirement_rates!$G148</f>
        <v>54.970080355950792</v>
      </c>
      <c r="E169" s="429">
        <f>E101*Calc_SEC_retirement_rates!$G148</f>
        <v>53.392505692844942</v>
      </c>
      <c r="F169" s="429">
        <f>F101*Calc_SEC_retirement_rates!$G148</f>
        <v>51.52390676962694</v>
      </c>
      <c r="G169" s="429">
        <f>G101*Calc_SEC_retirement_rates!$G148</f>
        <v>49.579770974229803</v>
      </c>
      <c r="H169" s="429">
        <f>H101*Calc_SEC_retirement_rates!$G148</f>
        <v>47.726549364310593</v>
      </c>
      <c r="I169" s="429">
        <f>I101*Calc_SEC_retirement_rates!$G148</f>
        <v>46.447864024288251</v>
      </c>
      <c r="J169" s="429">
        <f>J101*Calc_SEC_retirement_rates!$G148</f>
        <v>45.296004499051953</v>
      </c>
      <c r="K169" s="429">
        <f>K101*Calc_SEC_retirement_rates!$G148</f>
        <v>44.218173347136648</v>
      </c>
      <c r="L169" s="429">
        <f>L101*Calc_SEC_retirement_rates!$G148</f>
        <v>43.306133077273401</v>
      </c>
      <c r="M169" s="429">
        <f>M101*Calc_SEC_retirement_rates!$G148</f>
        <v>42.586023208476618</v>
      </c>
    </row>
    <row r="170" spans="1:13" ht="13.15">
      <c r="B170" s="323" t="str">
        <f t="shared" si="57"/>
        <v>65 plus</v>
      </c>
      <c r="C170" s="429">
        <f>C102*Calc_SEC_retirement_rates!$G149</f>
        <v>12.304897665469348</v>
      </c>
      <c r="D170" s="429">
        <f>D102*Calc_SEC_retirement_rates!$G149</f>
        <v>17.314053561543851</v>
      </c>
      <c r="E170" s="429">
        <f>E102*Calc_SEC_retirement_rates!$G149</f>
        <v>20.434218761979714</v>
      </c>
      <c r="F170" s="429">
        <f>F102*Calc_SEC_retirement_rates!$G149</f>
        <v>22.183096084200589</v>
      </c>
      <c r="G170" s="429">
        <f>G102*Calc_SEC_retirement_rates!$G149</f>
        <v>22.988250551724722</v>
      </c>
      <c r="H170" s="429">
        <f>H102*Calc_SEC_retirement_rates!$G149</f>
        <v>23.186223853509389</v>
      </c>
      <c r="I170" s="429">
        <f>I102*Calc_SEC_retirement_rates!$G149</f>
        <v>23.188167537915053</v>
      </c>
      <c r="J170" s="429">
        <f>J102*Calc_SEC_retirement_rates!$G149</f>
        <v>22.979818905482485</v>
      </c>
      <c r="K170" s="429">
        <f>K102*Calc_SEC_retirement_rates!$G149</f>
        <v>22.631866391047268</v>
      </c>
      <c r="L170" s="429">
        <f>L102*Calc_SEC_retirement_rates!$G149</f>
        <v>22.246993728641819</v>
      </c>
      <c r="M170" s="429">
        <f>M102*Calc_SEC_retirement_rates!$G149</f>
        <v>21.886881832484345</v>
      </c>
    </row>
    <row r="171" spans="1:13" ht="13.15">
      <c r="B171" s="323" t="str">
        <f t="shared" si="57"/>
        <v>Total</v>
      </c>
      <c r="C171" s="429">
        <f>SUM(C161:C170)</f>
        <v>165.66600568999218</v>
      </c>
      <c r="D171" s="429">
        <f t="shared" ref="D171:M171" si="59">SUM(D161:D170)</f>
        <v>165.43894656133727</v>
      </c>
      <c r="E171" s="429">
        <f t="shared" si="59"/>
        <v>163.41641688930324</v>
      </c>
      <c r="F171" s="429">
        <f t="shared" si="59"/>
        <v>160.14220497419734</v>
      </c>
      <c r="G171" s="429">
        <f t="shared" si="59"/>
        <v>156.18428494604262</v>
      </c>
      <c r="H171" s="429">
        <f t="shared" si="59"/>
        <v>152.04349952147913</v>
      </c>
      <c r="I171" s="429">
        <f t="shared" si="59"/>
        <v>149.13164832365027</v>
      </c>
      <c r="J171" s="429">
        <f t="shared" si="59"/>
        <v>146.33278487166606</v>
      </c>
      <c r="K171" s="429">
        <f t="shared" si="59"/>
        <v>143.53691010167273</v>
      </c>
      <c r="L171" s="429">
        <f t="shared" si="59"/>
        <v>141.03522715550406</v>
      </c>
      <c r="M171" s="429">
        <f t="shared" si="59"/>
        <v>138.95477811868858</v>
      </c>
    </row>
    <row r="172" spans="1:13">
      <c r="A172" s="1080">
        <f>SUM(C172:M172)</f>
        <v>0</v>
      </c>
      <c r="B172" s="1080"/>
      <c r="C172" s="1080">
        <f>SUM(C161:C170)-C171</f>
        <v>0</v>
      </c>
      <c r="D172" s="1080">
        <f t="shared" ref="D172:M172" si="60">SUM(D161:D170)-D171</f>
        <v>0</v>
      </c>
      <c r="E172" s="1080">
        <f t="shared" si="60"/>
        <v>0</v>
      </c>
      <c r="F172" s="1080">
        <f t="shared" si="60"/>
        <v>0</v>
      </c>
      <c r="G172" s="1080">
        <f t="shared" si="60"/>
        <v>0</v>
      </c>
      <c r="H172" s="1080">
        <f t="shared" si="60"/>
        <v>0</v>
      </c>
      <c r="I172" s="1080">
        <f t="shared" si="60"/>
        <v>0</v>
      </c>
      <c r="J172" s="1080">
        <f t="shared" si="60"/>
        <v>0</v>
      </c>
      <c r="K172" s="1080">
        <f t="shared" si="60"/>
        <v>0</v>
      </c>
      <c r="L172" s="1080">
        <f t="shared" si="60"/>
        <v>0</v>
      </c>
      <c r="M172" s="1080">
        <f t="shared" si="60"/>
        <v>0</v>
      </c>
    </row>
    <row r="174" spans="1:13" ht="15">
      <c r="B174" s="325" t="s">
        <v>505</v>
      </c>
      <c r="H174" s="310"/>
    </row>
    <row r="175" spans="1:13">
      <c r="H175" s="310"/>
    </row>
    <row r="176" spans="1:13" ht="13.15">
      <c r="B176" s="326" t="s">
        <v>46</v>
      </c>
      <c r="H176" s="310"/>
    </row>
    <row r="177" spans="1:13">
      <c r="H177" s="310"/>
    </row>
    <row r="178" spans="1:13" ht="13.15">
      <c r="B178" s="323" t="str">
        <f t="shared" ref="B178:B189" si="61">B144</f>
        <v>Age group</v>
      </c>
      <c r="C178" s="323" t="str">
        <f t="shared" ref="C178:M178" si="62">C144</f>
        <v>2019/20</v>
      </c>
      <c r="D178" s="323" t="str">
        <f t="shared" si="62"/>
        <v>2020/21</v>
      </c>
      <c r="E178" s="323" t="str">
        <f t="shared" si="62"/>
        <v>2021/22</v>
      </c>
      <c r="F178" s="323" t="str">
        <f t="shared" si="62"/>
        <v>2022/23</v>
      </c>
      <c r="G178" s="323" t="str">
        <f t="shared" si="62"/>
        <v>2023/24</v>
      </c>
      <c r="H178" s="323" t="str">
        <f t="shared" si="62"/>
        <v>2024/25</v>
      </c>
      <c r="I178" s="323" t="str">
        <f t="shared" si="62"/>
        <v>2025/26</v>
      </c>
      <c r="J178" s="323" t="str">
        <f t="shared" si="62"/>
        <v>2026/27</v>
      </c>
      <c r="K178" s="323" t="str">
        <f t="shared" si="62"/>
        <v>2027/28</v>
      </c>
      <c r="L178" s="323" t="str">
        <f t="shared" si="62"/>
        <v>2028/29</v>
      </c>
      <c r="M178" s="323" t="str">
        <f t="shared" si="62"/>
        <v>2029/30</v>
      </c>
    </row>
    <row r="179" spans="1:13" ht="13.15">
      <c r="B179" s="323" t="str">
        <f t="shared" si="61"/>
        <v>20-24</v>
      </c>
      <c r="C179" s="429">
        <f>C77*Calc_SEC_death_rates!$G124</f>
        <v>6.9491979535007452E-3</v>
      </c>
      <c r="D179" s="429">
        <f>D77*Calc_SEC_death_rates!$G124</f>
        <v>3.4572607269935406E-2</v>
      </c>
      <c r="E179" s="429">
        <f>E77*Calc_SEC_death_rates!$G124</f>
        <v>5.380172288366767E-2</v>
      </c>
      <c r="F179" s="429">
        <f>F77*Calc_SEC_death_rates!$G124</f>
        <v>6.5966865237751277E-2</v>
      </c>
      <c r="G179" s="429">
        <f>G77*Calc_SEC_death_rates!$G124</f>
        <v>7.2791490028208297E-2</v>
      </c>
      <c r="H179" s="429">
        <f>H77*Calc_SEC_death_rates!$G124</f>
        <v>7.6395768504177716E-2</v>
      </c>
      <c r="I179" s="429">
        <f>I77*Calc_SEC_death_rates!$G124</f>
        <v>8.1045868551696612E-2</v>
      </c>
      <c r="J179" s="429">
        <f>J77*Calc_SEC_death_rates!$G124</f>
        <v>8.3647598543036272E-2</v>
      </c>
      <c r="K179" s="429">
        <f>K77*Calc_SEC_death_rates!$G124</f>
        <v>8.4484037506987603E-2</v>
      </c>
      <c r="L179" s="429">
        <f>L77*Calc_SEC_death_rates!$G124</f>
        <v>8.4861280884550735E-2</v>
      </c>
      <c r="M179" s="429">
        <f>M77*Calc_SEC_death_rates!$G124</f>
        <v>8.5381034899095556E-2</v>
      </c>
    </row>
    <row r="180" spans="1:13" ht="13.15">
      <c r="B180" s="323" t="str">
        <f t="shared" si="61"/>
        <v>25-29</v>
      </c>
      <c r="C180" s="429">
        <f>C78*Calc_SEC_death_rates!$G125</f>
        <v>2.8829201993287482E-2</v>
      </c>
      <c r="D180" s="429">
        <f>D78*Calc_SEC_death_rates!$G125</f>
        <v>4.3481539286219971E-2</v>
      </c>
      <c r="E180" s="429">
        <f>E78*Calc_SEC_death_rates!$G125</f>
        <v>5.6386248050286074E-2</v>
      </c>
      <c r="F180" s="429">
        <f>F78*Calc_SEC_death_rates!$G125</f>
        <v>6.6416461571271707E-2</v>
      </c>
      <c r="G180" s="429">
        <f>G78*Calc_SEC_death_rates!$G125</f>
        <v>7.3356547560088262E-2</v>
      </c>
      <c r="H180" s="429">
        <f>H78*Calc_SEC_death_rates!$G125</f>
        <v>7.8055330837734138E-2</v>
      </c>
      <c r="I180" s="429">
        <f>I78*Calc_SEC_death_rates!$G125</f>
        <v>8.3323410820104082E-2</v>
      </c>
      <c r="J180" s="429">
        <f>J78*Calc_SEC_death_rates!$G125</f>
        <v>8.7015448892370756E-2</v>
      </c>
      <c r="K180" s="429">
        <f>K78*Calc_SEC_death_rates!$G125</f>
        <v>8.9143929933550262E-2</v>
      </c>
      <c r="L180" s="429">
        <f>L78*Calc_SEC_death_rates!$G125</f>
        <v>9.0574854527590801E-2</v>
      </c>
      <c r="M180" s="429">
        <f>M78*Calc_SEC_death_rates!$G125</f>
        <v>9.1814828508337581E-2</v>
      </c>
    </row>
    <row r="181" spans="1:13" ht="13.15">
      <c r="B181" s="323" t="str">
        <f t="shared" si="61"/>
        <v>30-34</v>
      </c>
      <c r="C181" s="429">
        <f>C79*Calc_SEC_death_rates!$G126</f>
        <v>0.15573207029697644</v>
      </c>
      <c r="D181" s="429">
        <f>D79*Calc_SEC_death_rates!$G126</f>
        <v>0.15581201598090441</v>
      </c>
      <c r="E181" s="429">
        <f>E79*Calc_SEC_death_rates!$G126</f>
        <v>0.16083064918503087</v>
      </c>
      <c r="F181" s="429">
        <f>F79*Calc_SEC_death_rates!$G126</f>
        <v>0.16799693000721114</v>
      </c>
      <c r="G181" s="429">
        <f>G79*Calc_SEC_death_rates!$G126</f>
        <v>0.17507743626777733</v>
      </c>
      <c r="H181" s="429">
        <f>H79*Calc_SEC_death_rates!$G126</f>
        <v>0.18174798887370899</v>
      </c>
      <c r="I181" s="429">
        <f>I79*Calc_SEC_death_rates!$G126</f>
        <v>0.19052564198031663</v>
      </c>
      <c r="J181" s="429">
        <f>J79*Calc_SEC_death_rates!$G126</f>
        <v>0.19833381726596475</v>
      </c>
      <c r="K181" s="429">
        <f>K79*Calc_SEC_death_rates!$G126</f>
        <v>0.20450946763136102</v>
      </c>
      <c r="L181" s="429">
        <f>L79*Calc_SEC_death_rates!$G126</f>
        <v>0.20965907893738311</v>
      </c>
      <c r="M181" s="429">
        <f>M79*Calc_SEC_death_rates!$G126</f>
        <v>0.2142470787898805</v>
      </c>
    </row>
    <row r="182" spans="1:13" ht="13.15">
      <c r="B182" s="323" t="str">
        <f t="shared" si="61"/>
        <v>35-39</v>
      </c>
      <c r="C182" s="429">
        <f>C80*Calc_SEC_death_rates!$G127</f>
        <v>0.25298674068956806</v>
      </c>
      <c r="D182" s="429">
        <f>D80*Calc_SEC_death_rates!$G127</f>
        <v>0.23877603512699327</v>
      </c>
      <c r="E182" s="429">
        <f>E80*Calc_SEC_death_rates!$G127</f>
        <v>0.2275393199592958</v>
      </c>
      <c r="F182" s="429">
        <f>F80*Calc_SEC_death_rates!$G127</f>
        <v>0.21913790432210553</v>
      </c>
      <c r="G182" s="429">
        <f>G80*Calc_SEC_death_rates!$G127</f>
        <v>0.21261656825952333</v>
      </c>
      <c r="H182" s="429">
        <f>H80*Calc_SEC_death_rates!$G127</f>
        <v>0.20836046191605925</v>
      </c>
      <c r="I182" s="429">
        <f>I80*Calc_SEC_death_rates!$G127</f>
        <v>0.20800333217107433</v>
      </c>
      <c r="J182" s="429">
        <f>J80*Calc_SEC_death_rates!$G127</f>
        <v>0.20898107011215153</v>
      </c>
      <c r="K182" s="429">
        <f>K80*Calc_SEC_death_rates!$G127</f>
        <v>0.2105225522548769</v>
      </c>
      <c r="L182" s="429">
        <f>L80*Calc_SEC_death_rates!$G127</f>
        <v>0.21270687909696986</v>
      </c>
      <c r="M182" s="429">
        <f>M80*Calc_SEC_death_rates!$G127</f>
        <v>0.21549119163813288</v>
      </c>
    </row>
    <row r="183" spans="1:13" ht="13.15">
      <c r="B183" s="323" t="str">
        <f t="shared" si="61"/>
        <v>40-44</v>
      </c>
      <c r="C183" s="429">
        <f>C81*Calc_SEC_death_rates!$G128</f>
        <v>0.31206505755791203</v>
      </c>
      <c r="D183" s="429">
        <f>D81*Calc_SEC_death_rates!$G128</f>
        <v>0.31228633020353824</v>
      </c>
      <c r="E183" s="429">
        <f>E81*Calc_SEC_death_rates!$G128</f>
        <v>0.30806880939365089</v>
      </c>
      <c r="F183" s="429">
        <f>F81*Calc_SEC_death_rates!$G128</f>
        <v>0.30112984600014608</v>
      </c>
      <c r="G183" s="429">
        <f>G81*Calc_SEC_death_rates!$G128</f>
        <v>0.29195668297447097</v>
      </c>
      <c r="H183" s="429">
        <f>H81*Calc_SEC_death_rates!$G128</f>
        <v>0.28283991879365594</v>
      </c>
      <c r="I183" s="429">
        <f>I81*Calc_SEC_death_rates!$G128</f>
        <v>0.27669176243985011</v>
      </c>
      <c r="J183" s="429">
        <f>J81*Calc_SEC_death_rates!$G128</f>
        <v>0.27163183803463559</v>
      </c>
      <c r="K183" s="429">
        <f>K81*Calc_SEC_death_rates!$G128</f>
        <v>0.26744575222378508</v>
      </c>
      <c r="L183" s="429">
        <f>L81*Calc_SEC_death_rates!$G128</f>
        <v>0.26459552432854772</v>
      </c>
      <c r="M183" s="429">
        <f>M81*Calc_SEC_death_rates!$G128</f>
        <v>0.26321241887991842</v>
      </c>
    </row>
    <row r="184" spans="1:13" ht="13.15">
      <c r="B184" s="323" t="str">
        <f t="shared" si="61"/>
        <v>45-49</v>
      </c>
      <c r="C184" s="429">
        <f>C82*Calc_SEC_death_rates!$G129</f>
        <v>0.53890535429111353</v>
      </c>
      <c r="D184" s="429">
        <f>D82*Calc_SEC_death_rates!$G129</f>
        <v>0.51772641104134276</v>
      </c>
      <c r="E184" s="429">
        <f>E82*Calc_SEC_death_rates!$G129</f>
        <v>0.50060076314337443</v>
      </c>
      <c r="F184" s="429">
        <f>F82*Calc_SEC_death_rates!$G129</f>
        <v>0.48515978158740802</v>
      </c>
      <c r="G184" s="429">
        <f>G82*Calc_SEC_death_rates!$G129</f>
        <v>0.46855290243166492</v>
      </c>
      <c r="H184" s="429">
        <f>H82*Calc_SEC_death_rates!$G129</f>
        <v>0.4525855905822006</v>
      </c>
      <c r="I184" s="429">
        <f>I82*Calc_SEC_death_rates!$G129</f>
        <v>0.44049042737400262</v>
      </c>
      <c r="J184" s="429">
        <f>J82*Calc_SEC_death_rates!$G129</f>
        <v>0.42922568031083425</v>
      </c>
      <c r="K184" s="429">
        <f>K82*Calc_SEC_death_rates!$G129</f>
        <v>0.41854439878278377</v>
      </c>
      <c r="L184" s="429">
        <f>L82*Calc_SEC_death_rates!$G129</f>
        <v>0.40934315009733069</v>
      </c>
      <c r="M184" s="429">
        <f>M82*Calc_SEC_death_rates!$G129</f>
        <v>0.40208834471510557</v>
      </c>
    </row>
    <row r="185" spans="1:13" ht="13.15">
      <c r="B185" s="323" t="str">
        <f t="shared" si="61"/>
        <v>50-54</v>
      </c>
      <c r="C185" s="429">
        <f>C83*Calc_SEC_death_rates!$G130</f>
        <v>0.54085387287883502</v>
      </c>
      <c r="D185" s="429">
        <f>D83*Calc_SEC_death_rates!$G130</f>
        <v>0.5091119961648517</v>
      </c>
      <c r="E185" s="429">
        <f>E83*Calc_SEC_death_rates!$G130</f>
        <v>0.48089887305520285</v>
      </c>
      <c r="F185" s="429">
        <f>F83*Calc_SEC_death_rates!$G130</f>
        <v>0.45635476159299443</v>
      </c>
      <c r="G185" s="429">
        <f>G83*Calc_SEC_death_rates!$G130</f>
        <v>0.43313599520909896</v>
      </c>
      <c r="H185" s="429">
        <f>H83*Calc_SEC_death_rates!$G130</f>
        <v>0.41278424008482001</v>
      </c>
      <c r="I185" s="429">
        <f>I83*Calc_SEC_death_rates!$G130</f>
        <v>0.3972661905657589</v>
      </c>
      <c r="J185" s="429">
        <f>J83*Calc_SEC_death_rates!$G130</f>
        <v>0.3835823655619815</v>
      </c>
      <c r="K185" s="429">
        <f>K83*Calc_SEC_death_rates!$G130</f>
        <v>0.37106631898964471</v>
      </c>
      <c r="L185" s="429">
        <f>L83*Calc_SEC_death_rates!$G130</f>
        <v>0.36011442155364237</v>
      </c>
      <c r="M185" s="429">
        <f>M83*Calc_SEC_death_rates!$G130</f>
        <v>0.35091803212794592</v>
      </c>
    </row>
    <row r="186" spans="1:13" ht="13.15">
      <c r="B186" s="323" t="str">
        <f t="shared" si="61"/>
        <v>55-59</v>
      </c>
      <c r="C186" s="429">
        <f>C84*Calc_SEC_death_rates!$G131</f>
        <v>0.46469971904991636</v>
      </c>
      <c r="D186" s="429">
        <f>D84*Calc_SEC_death_rates!$G131</f>
        <v>0.40250399730204311</v>
      </c>
      <c r="E186" s="429">
        <f>E84*Calc_SEC_death_rates!$G131</f>
        <v>0.35758561477767575</v>
      </c>
      <c r="F186" s="429">
        <f>F84*Calc_SEC_death_rates!$G131</f>
        <v>0.32401376103560997</v>
      </c>
      <c r="G186" s="429">
        <f>G84*Calc_SEC_death_rates!$G131</f>
        <v>0.29719749084593944</v>
      </c>
      <c r="H186" s="429">
        <f>H84*Calc_SEC_death_rates!$G131</f>
        <v>0.27592714034724453</v>
      </c>
      <c r="I186" s="429">
        <f>I84*Calc_SEC_death_rates!$G131</f>
        <v>0.26041747324710962</v>
      </c>
      <c r="J186" s="429">
        <f>J84*Calc_SEC_death_rates!$G131</f>
        <v>0.24773600353318023</v>
      </c>
      <c r="K186" s="429">
        <f>K84*Calc_SEC_death_rates!$G131</f>
        <v>0.23692465223800654</v>
      </c>
      <c r="L186" s="429">
        <f>L84*Calc_SEC_death_rates!$G131</f>
        <v>0.2279036335495645</v>
      </c>
      <c r="M186" s="429">
        <f>M84*Calc_SEC_death_rates!$G131</f>
        <v>0.22052312068086863</v>
      </c>
    </row>
    <row r="187" spans="1:13" ht="13.15">
      <c r="B187" s="323" t="str">
        <f t="shared" si="61"/>
        <v>60-64</v>
      </c>
      <c r="C187" s="429">
        <f>C85*Calc_SEC_death_rates!$G132</f>
        <v>0.1284011985840407</v>
      </c>
      <c r="D187" s="429">
        <f>D85*Calc_SEC_death_rates!$G132</f>
        <v>0.11879513426231428</v>
      </c>
      <c r="E187" s="429">
        <f>E85*Calc_SEC_death_rates!$G132</f>
        <v>0.10748292587916457</v>
      </c>
      <c r="F187" s="429">
        <f>F85*Calc_SEC_death_rates!$G132</f>
        <v>9.6854683595320318E-2</v>
      </c>
      <c r="G187" s="429">
        <f>G85*Calc_SEC_death_rates!$G132</f>
        <v>8.7535599211086196E-2</v>
      </c>
      <c r="H187" s="429">
        <f>H85*Calc_SEC_death_rates!$G132</f>
        <v>7.9789788530428979E-2</v>
      </c>
      <c r="I187" s="429">
        <f>I85*Calc_SEC_death_rates!$G132</f>
        <v>7.402507351810253E-2</v>
      </c>
      <c r="J187" s="429">
        <f>J85*Calc_SEC_death_rates!$G132</f>
        <v>6.9350437544253629E-2</v>
      </c>
      <c r="K187" s="429">
        <f>K85*Calc_SEC_death_rates!$G132</f>
        <v>6.546516601547632E-2</v>
      </c>
      <c r="L187" s="429">
        <f>L85*Calc_SEC_death_rates!$G132</f>
        <v>6.2323146102129703E-2</v>
      </c>
      <c r="M187" s="429">
        <f>M85*Calc_SEC_death_rates!$G132</f>
        <v>5.9834267408773414E-2</v>
      </c>
    </row>
    <row r="188" spans="1:13" ht="13.15">
      <c r="B188" s="323" t="str">
        <f t="shared" si="61"/>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1"/>
        <v>Total</v>
      </c>
      <c r="C189" s="429">
        <f>SUM(C179:C188)</f>
        <v>2.4294224132951503</v>
      </c>
      <c r="D189" s="429">
        <f t="shared" ref="D189:M189" si="63">SUM(D179:D188)</f>
        <v>2.3330660666381431</v>
      </c>
      <c r="E189" s="429">
        <f t="shared" si="63"/>
        <v>2.2531949263273487</v>
      </c>
      <c r="F189" s="429">
        <f t="shared" si="63"/>
        <v>2.1830309949498186</v>
      </c>
      <c r="G189" s="429">
        <f t="shared" si="63"/>
        <v>2.1122207127878574</v>
      </c>
      <c r="H189" s="429">
        <f t="shared" si="63"/>
        <v>2.04848622847003</v>
      </c>
      <c r="I189" s="429">
        <f t="shared" si="63"/>
        <v>2.0117891806680155</v>
      </c>
      <c r="J189" s="429">
        <f t="shared" si="63"/>
        <v>1.9795042597984085</v>
      </c>
      <c r="K189" s="429">
        <f t="shared" si="63"/>
        <v>1.9481062755764724</v>
      </c>
      <c r="L189" s="429">
        <f t="shared" si="63"/>
        <v>1.9220819690777093</v>
      </c>
      <c r="M189" s="429">
        <f t="shared" si="63"/>
        <v>1.9035103176480586</v>
      </c>
    </row>
    <row r="190" spans="1:13">
      <c r="A190" s="1080">
        <f>SUM(C190:M190)</f>
        <v>0</v>
      </c>
      <c r="B190" s="1080"/>
      <c r="C190" s="1080">
        <f>SUM(C179:C188)-C189</f>
        <v>0</v>
      </c>
      <c r="D190" s="1080">
        <f t="shared" ref="D190:M190" si="64">SUM(D179:D188)-D189</f>
        <v>0</v>
      </c>
      <c r="E190" s="1080">
        <f t="shared" si="64"/>
        <v>0</v>
      </c>
      <c r="F190" s="1080">
        <f t="shared" si="64"/>
        <v>0</v>
      </c>
      <c r="G190" s="1080">
        <f t="shared" si="64"/>
        <v>0</v>
      </c>
      <c r="H190" s="1080">
        <f t="shared" si="64"/>
        <v>0</v>
      </c>
      <c r="I190" s="1080">
        <f t="shared" si="64"/>
        <v>0</v>
      </c>
      <c r="J190" s="1080">
        <f t="shared" si="64"/>
        <v>0</v>
      </c>
      <c r="K190" s="1080">
        <f t="shared" si="64"/>
        <v>0</v>
      </c>
      <c r="L190" s="1080">
        <f t="shared" si="64"/>
        <v>0</v>
      </c>
      <c r="M190" s="1080">
        <f t="shared" si="64"/>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5">B178</f>
        <v>Age group</v>
      </c>
      <c r="C194" s="323" t="str">
        <f t="shared" ref="C194:M194" si="66">C178</f>
        <v>2019/20</v>
      </c>
      <c r="D194" s="323" t="str">
        <f t="shared" si="66"/>
        <v>2020/21</v>
      </c>
      <c r="E194" s="323" t="str">
        <f t="shared" si="66"/>
        <v>2021/22</v>
      </c>
      <c r="F194" s="323" t="str">
        <f t="shared" si="66"/>
        <v>2022/23</v>
      </c>
      <c r="G194" s="323" t="str">
        <f t="shared" si="66"/>
        <v>2023/24</v>
      </c>
      <c r="H194" s="323" t="str">
        <f t="shared" si="66"/>
        <v>2024/25</v>
      </c>
      <c r="I194" s="323" t="str">
        <f t="shared" si="66"/>
        <v>2025/26</v>
      </c>
      <c r="J194" s="323" t="str">
        <f t="shared" si="66"/>
        <v>2026/27</v>
      </c>
      <c r="K194" s="323" t="str">
        <f t="shared" si="66"/>
        <v>2027/28</v>
      </c>
      <c r="L194" s="323" t="str">
        <f t="shared" si="66"/>
        <v>2028/29</v>
      </c>
      <c r="M194" s="323" t="str">
        <f t="shared" si="66"/>
        <v>2029/30</v>
      </c>
    </row>
    <row r="195" spans="1:13" ht="13.15">
      <c r="B195" s="323" t="str">
        <f t="shared" si="65"/>
        <v>20-24</v>
      </c>
      <c r="C195" s="429">
        <f>C93*Calc_SEC_death_rates!$G140</f>
        <v>2.5417141320053023E-2</v>
      </c>
      <c r="D195" s="429">
        <f>D93*Calc_SEC_death_rates!$G140</f>
        <v>5.8678442277385265E-2</v>
      </c>
      <c r="E195" s="429">
        <f>E93*Calc_SEC_death_rates!$G140</f>
        <v>8.1869571619424597E-2</v>
      </c>
      <c r="F195" s="429">
        <f>F93*Calc_SEC_death_rates!$G140</f>
        <v>9.6375168857357876E-2</v>
      </c>
      <c r="G195" s="429">
        <f>G93*Calc_SEC_death_rates!$G140</f>
        <v>0.10457068853268311</v>
      </c>
      <c r="H195" s="429">
        <f>H93*Calc_SEC_death_rates!$G140</f>
        <v>0.10874744627696907</v>
      </c>
      <c r="I195" s="429">
        <f>I93*Calc_SEC_death_rates!$G140</f>
        <v>0.11461620414910038</v>
      </c>
      <c r="J195" s="429">
        <f>J93*Calc_SEC_death_rates!$G140</f>
        <v>0.11786314953181908</v>
      </c>
      <c r="K195" s="429">
        <f>K93*Calc_SEC_death_rates!$G140</f>
        <v>0.11880405096305044</v>
      </c>
      <c r="L195" s="429">
        <f>L93*Calc_SEC_death_rates!$G140</f>
        <v>0.11918258075431523</v>
      </c>
      <c r="M195" s="429">
        <f>M93*Calc_SEC_death_rates!$G140</f>
        <v>0.11980082666447359</v>
      </c>
    </row>
    <row r="196" spans="1:13" ht="13.15">
      <c r="B196" s="323" t="str">
        <f t="shared" si="65"/>
        <v>25-29</v>
      </c>
      <c r="C196" s="429">
        <f>C94*Calc_SEC_death_rates!$G141</f>
        <v>6.4906125614286395E-2</v>
      </c>
      <c r="D196" s="429">
        <f>D94*Calc_SEC_death_rates!$G141</f>
        <v>6.986824992670311E-2</v>
      </c>
      <c r="E196" s="429">
        <f>E94*Calc_SEC_death_rates!$G141</f>
        <v>7.5549647037436787E-2</v>
      </c>
      <c r="F196" s="429">
        <f>F94*Calc_SEC_death_rates!$G141</f>
        <v>8.0245216970675534E-2</v>
      </c>
      <c r="G196" s="429">
        <f>G94*Calc_SEC_death_rates!$G141</f>
        <v>8.3540910192361012E-2</v>
      </c>
      <c r="H196" s="429">
        <f>H94*Calc_SEC_death_rates!$G141</f>
        <v>8.5632090274952971E-2</v>
      </c>
      <c r="I196" s="429">
        <f>I94*Calc_SEC_death_rates!$G141</f>
        <v>8.8959863346280504E-2</v>
      </c>
      <c r="J196" s="429">
        <f>J94*Calc_SEC_death_rates!$G141</f>
        <v>9.1286865354875874E-2</v>
      </c>
      <c r="K196" s="429">
        <f>K94*Calc_SEC_death_rates!$G141</f>
        <v>9.2473395605770267E-2</v>
      </c>
      <c r="L196" s="429">
        <f>L94*Calc_SEC_death_rates!$G141</f>
        <v>9.3240705320026582E-2</v>
      </c>
      <c r="M196" s="429">
        <f>M94*Calc_SEC_death_rates!$G141</f>
        <v>9.4002609016450758E-2</v>
      </c>
    </row>
    <row r="197" spans="1:13" ht="13.15">
      <c r="B197" s="323" t="str">
        <f t="shared" si="65"/>
        <v>30-34</v>
      </c>
      <c r="C197" s="429">
        <f>C95*Calc_SEC_death_rates!$G142</f>
        <v>0.14658707337997692</v>
      </c>
      <c r="D197" s="429">
        <f>D95*Calc_SEC_death_rates!$G142</f>
        <v>0.14178777321789396</v>
      </c>
      <c r="E197" s="429">
        <f>E95*Calc_SEC_death_rates!$G142</f>
        <v>0.13926822327033034</v>
      </c>
      <c r="F197" s="429">
        <f>F95*Calc_SEC_death_rates!$G142</f>
        <v>0.13794551970237817</v>
      </c>
      <c r="G197" s="429">
        <f>G95*Calc_SEC_death_rates!$G142</f>
        <v>0.13718977816941108</v>
      </c>
      <c r="H197" s="429">
        <f>H95*Calc_SEC_death_rates!$G142</f>
        <v>0.13672874856271144</v>
      </c>
      <c r="I197" s="429">
        <f>I95*Calc_SEC_death_rates!$G142</f>
        <v>0.13821889036014862</v>
      </c>
      <c r="J197" s="429">
        <f>J95*Calc_SEC_death_rates!$G142</f>
        <v>0.13972935173023554</v>
      </c>
      <c r="K197" s="429">
        <f>K95*Calc_SEC_death_rates!$G142</f>
        <v>0.14080300747712865</v>
      </c>
      <c r="L197" s="429">
        <f>L95*Calc_SEC_death_rates!$G142</f>
        <v>0.14175355484076627</v>
      </c>
      <c r="M197" s="429">
        <f>M95*Calc_SEC_death_rates!$G142</f>
        <v>0.14279631221297373</v>
      </c>
    </row>
    <row r="198" spans="1:13" ht="13.15">
      <c r="B198" s="323" t="str">
        <f t="shared" si="65"/>
        <v>35-39</v>
      </c>
      <c r="C198" s="429">
        <f>C96*Calc_SEC_death_rates!$G143</f>
        <v>0.21911432171831588</v>
      </c>
      <c r="D198" s="429">
        <f>D96*Calc_SEC_death_rates!$G143</f>
        <v>0.2141407577176217</v>
      </c>
      <c r="E198" s="429">
        <f>E96*Calc_SEC_death_rates!$G143</f>
        <v>0.20902857544578668</v>
      </c>
      <c r="F198" s="429">
        <f>F96*Calc_SEC_death_rates!$G143</f>
        <v>0.20381315462693697</v>
      </c>
      <c r="G198" s="429">
        <f>G96*Calc_SEC_death_rates!$G143</f>
        <v>0.19876672877405049</v>
      </c>
      <c r="H198" s="429">
        <f>H96*Calc_SEC_death_rates!$G143</f>
        <v>0.1942149890327487</v>
      </c>
      <c r="I198" s="429">
        <f>I96*Calc_SEC_death_rates!$G143</f>
        <v>0.19196446749561993</v>
      </c>
      <c r="J198" s="429">
        <f>J96*Calc_SEC_death_rates!$G143</f>
        <v>0.19031358847227928</v>
      </c>
      <c r="K198" s="429">
        <f>K96*Calc_SEC_death_rates!$G143</f>
        <v>0.18891986860249535</v>
      </c>
      <c r="L198" s="429">
        <f>L96*Calc_SEC_death_rates!$G143</f>
        <v>0.18804538745420565</v>
      </c>
      <c r="M198" s="429">
        <f>M96*Calc_SEC_death_rates!$G143</f>
        <v>0.18778367259011083</v>
      </c>
    </row>
    <row r="199" spans="1:13" ht="13.15">
      <c r="B199" s="323" t="str">
        <f t="shared" si="65"/>
        <v>40-44</v>
      </c>
      <c r="C199" s="429">
        <f>C97*Calc_SEC_death_rates!$G144</f>
        <v>0.30426931183545447</v>
      </c>
      <c r="D199" s="429">
        <f>D97*Calc_SEC_death_rates!$G144</f>
        <v>0.30667521582861024</v>
      </c>
      <c r="E199" s="429">
        <f>E97*Calc_SEC_death_rates!$G144</f>
        <v>0.30663951376542015</v>
      </c>
      <c r="F199" s="429">
        <f>F97*Calc_SEC_death_rates!$G144</f>
        <v>0.3040802685928129</v>
      </c>
      <c r="G199" s="429">
        <f>G97*Calc_SEC_death_rates!$G144</f>
        <v>0.29958243235171017</v>
      </c>
      <c r="H199" s="429">
        <f>H97*Calc_SEC_death_rates!$G144</f>
        <v>0.29402122765296251</v>
      </c>
      <c r="I199" s="429">
        <f>I97*Calc_SEC_death_rates!$G144</f>
        <v>0.29015575526299064</v>
      </c>
      <c r="J199" s="429">
        <f>J97*Calc_SEC_death_rates!$G144</f>
        <v>0.28622370175935657</v>
      </c>
      <c r="K199" s="429">
        <f>K97*Calc_SEC_death_rates!$G144</f>
        <v>0.2821795854765809</v>
      </c>
      <c r="L199" s="429">
        <f>L97*Calc_SEC_death_rates!$G144</f>
        <v>0.27867551353403147</v>
      </c>
      <c r="M199" s="429">
        <f>M97*Calc_SEC_death_rates!$G144</f>
        <v>0.27604289957119771</v>
      </c>
    </row>
    <row r="200" spans="1:13" ht="13.15">
      <c r="B200" s="323" t="str">
        <f t="shared" si="65"/>
        <v>45-49</v>
      </c>
      <c r="C200" s="429">
        <f>C98*Calc_SEC_death_rates!$G145</f>
        <v>0.55683697411258548</v>
      </c>
      <c r="D200" s="429">
        <f>D98*Calc_SEC_death_rates!$G145</f>
        <v>0.5540742228174399</v>
      </c>
      <c r="E200" s="429">
        <f>E98*Calc_SEC_death_rates!$G145</f>
        <v>0.55225758967415339</v>
      </c>
      <c r="F200" s="429">
        <f>F98*Calc_SEC_death_rates!$G145</f>
        <v>0.54901947956045516</v>
      </c>
      <c r="G200" s="429">
        <f>G98*Calc_SEC_death_rates!$G145</f>
        <v>0.54371258551075163</v>
      </c>
      <c r="H200" s="429">
        <f>H98*Calc_SEC_death_rates!$G145</f>
        <v>0.53674622286931839</v>
      </c>
      <c r="I200" s="429">
        <f>I98*Calc_SEC_death_rates!$G145</f>
        <v>0.53229446022115445</v>
      </c>
      <c r="J200" s="429">
        <f>J98*Calc_SEC_death_rates!$G145</f>
        <v>0.52682808177418716</v>
      </c>
      <c r="K200" s="429">
        <f>K98*Calc_SEC_death_rates!$G145</f>
        <v>0.52018646130503543</v>
      </c>
      <c r="L200" s="429">
        <f>L98*Calc_SEC_death_rates!$G145</f>
        <v>0.51361704494606686</v>
      </c>
      <c r="M200" s="429">
        <f>M98*Calc_SEC_death_rates!$G145</f>
        <v>0.50787667339876874</v>
      </c>
    </row>
    <row r="201" spans="1:13" ht="13.15">
      <c r="B201" s="323" t="str">
        <f t="shared" si="65"/>
        <v>50-54</v>
      </c>
      <c r="C201" s="429">
        <f>C99*Calc_SEC_death_rates!$G146</f>
        <v>0.51241158836634859</v>
      </c>
      <c r="D201" s="429">
        <f>D99*Calc_SEC_death_rates!$G146</f>
        <v>0.49352530640790832</v>
      </c>
      <c r="E201" s="429">
        <f>E99*Calc_SEC_death_rates!$G146</f>
        <v>0.47906447643065797</v>
      </c>
      <c r="F201" s="429">
        <f>F99*Calc_SEC_death_rates!$G146</f>
        <v>0.46701382113684237</v>
      </c>
      <c r="G201" s="429">
        <f>G99*Calc_SEC_death_rates!$G146</f>
        <v>0.45633257556390433</v>
      </c>
      <c r="H201" s="429">
        <f>H99*Calc_SEC_death_rates!$G146</f>
        <v>0.44669033200670677</v>
      </c>
      <c r="I201" s="429">
        <f>I99*Calc_SEC_death_rates!$G146</f>
        <v>0.44065399970251218</v>
      </c>
      <c r="J201" s="429">
        <f>J99*Calc_SEC_death_rates!$G146</f>
        <v>0.43494683549280294</v>
      </c>
      <c r="K201" s="429">
        <f>K99*Calc_SEC_death_rates!$G146</f>
        <v>0.4289649823638601</v>
      </c>
      <c r="L201" s="429">
        <f>L99*Calc_SEC_death_rates!$G146</f>
        <v>0.42332032806260611</v>
      </c>
      <c r="M201" s="429">
        <f>M99*Calc_SEC_death_rates!$G146</f>
        <v>0.41837375097651164</v>
      </c>
    </row>
    <row r="202" spans="1:13" ht="13.15">
      <c r="B202" s="323" t="str">
        <f t="shared" si="65"/>
        <v>55-59</v>
      </c>
      <c r="C202" s="429">
        <f>C100*Calc_SEC_death_rates!$G147</f>
        <v>0.15421897596399553</v>
      </c>
      <c r="D202" s="429">
        <f>D100*Calc_SEC_death_rates!$G147</f>
        <v>0.14719400476896899</v>
      </c>
      <c r="E202" s="429">
        <f>E100*Calc_SEC_death_rates!$G147</f>
        <v>0.14110414816559416</v>
      </c>
      <c r="F202" s="429">
        <f>F100*Calc_SEC_death_rates!$G147</f>
        <v>0.1356814071457321</v>
      </c>
      <c r="G202" s="429">
        <f>G100*Calc_SEC_death_rates!$G147</f>
        <v>0.13084955109916382</v>
      </c>
      <c r="H202" s="429">
        <f>H100*Calc_SEC_death_rates!$G147</f>
        <v>0.12662165234798903</v>
      </c>
      <c r="I202" s="429">
        <f>I100*Calc_SEC_death_rates!$G147</f>
        <v>0.12381439688941236</v>
      </c>
      <c r="J202" s="429">
        <f>J100*Calc_SEC_death_rates!$G147</f>
        <v>0.12138042419154962</v>
      </c>
      <c r="K202" s="429">
        <f>K100*Calc_SEC_death_rates!$G147</f>
        <v>0.11910877434984204</v>
      </c>
      <c r="L202" s="429">
        <f>L100*Calc_SEC_death_rates!$G147</f>
        <v>0.11714051463567321</v>
      </c>
      <c r="M202" s="429">
        <f>M100*Calc_SEC_death_rates!$G147</f>
        <v>0.1155234191878563</v>
      </c>
    </row>
    <row r="203" spans="1:13" ht="13.15">
      <c r="B203" s="323" t="str">
        <f t="shared" si="65"/>
        <v>60-64</v>
      </c>
      <c r="C203" s="429">
        <f>C101*Calc_SEC_death_rates!$G148</f>
        <v>0.133423078498419</v>
      </c>
      <c r="D203" s="429">
        <f>D101*Calc_SEC_death_rates!$G148</f>
        <v>0.13092399926242446</v>
      </c>
      <c r="E203" s="429">
        <f>E101*Calc_SEC_death_rates!$G148</f>
        <v>0.12716663920962018</v>
      </c>
      <c r="F203" s="429">
        <f>F101*Calc_SEC_death_rates!$G148</f>
        <v>0.12271613736459829</v>
      </c>
      <c r="G203" s="429">
        <f>G101*Calc_SEC_death_rates!$G148</f>
        <v>0.11808572693415267</v>
      </c>
      <c r="H203" s="429">
        <f>H101*Calc_SEC_death_rates!$G148</f>
        <v>0.11367184972824268</v>
      </c>
      <c r="I203" s="429">
        <f>I101*Calc_SEC_death_rates!$G148</f>
        <v>0.11062636393979348</v>
      </c>
      <c r="J203" s="429">
        <f>J101*Calc_SEC_death_rates!$G148</f>
        <v>0.10788294325246812</v>
      </c>
      <c r="K203" s="429">
        <f>K101*Calc_SEC_death_rates!$G148</f>
        <v>0.10531583831056857</v>
      </c>
      <c r="L203" s="429">
        <f>L101*Calc_SEC_death_rates!$G148</f>
        <v>0.10314360281726623</v>
      </c>
      <c r="M203" s="429">
        <f>M101*Calc_SEC_death_rates!$G148</f>
        <v>0.10142849410138442</v>
      </c>
    </row>
    <row r="204" spans="1:13" ht="13.15">
      <c r="B204" s="323" t="str">
        <f t="shared" si="65"/>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5"/>
        <v>Total</v>
      </c>
      <c r="C205" s="429">
        <f>SUM(C195:C204)</f>
        <v>2.1171845908094356</v>
      </c>
      <c r="D205" s="429">
        <f t="shared" ref="D205:M205" si="67">SUM(D195:D204)</f>
        <v>2.1168679722249562</v>
      </c>
      <c r="E205" s="429">
        <f t="shared" si="67"/>
        <v>2.1119483846184242</v>
      </c>
      <c r="F205" s="429">
        <f t="shared" si="67"/>
        <v>2.0968901739577896</v>
      </c>
      <c r="G205" s="429">
        <f t="shared" si="67"/>
        <v>2.0726309771281883</v>
      </c>
      <c r="H205" s="429">
        <f t="shared" si="67"/>
        <v>2.0430745587526014</v>
      </c>
      <c r="I205" s="429">
        <f t="shared" si="67"/>
        <v>2.0313044013670121</v>
      </c>
      <c r="J205" s="429">
        <f t="shared" si="67"/>
        <v>2.0164549415595743</v>
      </c>
      <c r="K205" s="429">
        <f t="shared" si="67"/>
        <v>1.9967559644543316</v>
      </c>
      <c r="L205" s="429">
        <f t="shared" si="67"/>
        <v>1.9781192323649577</v>
      </c>
      <c r="M205" s="429">
        <f t="shared" si="67"/>
        <v>1.9636286577197275</v>
      </c>
    </row>
    <row r="206" spans="1:13">
      <c r="A206" s="1080">
        <f>SUM(C206:M206)</f>
        <v>0</v>
      </c>
      <c r="B206" s="1080"/>
      <c r="C206" s="1080">
        <f>SUM(C195:C204)-C205</f>
        <v>0</v>
      </c>
      <c r="D206" s="1080">
        <f t="shared" ref="D206:M206" si="68">SUM(D195:D204)-D205</f>
        <v>0</v>
      </c>
      <c r="E206" s="1080">
        <f t="shared" si="68"/>
        <v>0</v>
      </c>
      <c r="F206" s="1080">
        <f t="shared" si="68"/>
        <v>0</v>
      </c>
      <c r="G206" s="1080">
        <f t="shared" si="68"/>
        <v>0</v>
      </c>
      <c r="H206" s="1080">
        <f t="shared" si="68"/>
        <v>0</v>
      </c>
      <c r="I206" s="1080">
        <f t="shared" si="68"/>
        <v>0</v>
      </c>
      <c r="J206" s="1080">
        <f t="shared" si="68"/>
        <v>0</v>
      </c>
      <c r="K206" s="1080">
        <f t="shared" si="68"/>
        <v>0</v>
      </c>
      <c r="L206" s="1080">
        <f t="shared" si="68"/>
        <v>0</v>
      </c>
      <c r="M206" s="1080">
        <f t="shared" si="68"/>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69">B178</f>
        <v>Age group</v>
      </c>
      <c r="C212" s="323" t="str">
        <f t="shared" ref="C212:M212" si="70">C178</f>
        <v>2019/20</v>
      </c>
      <c r="D212" s="323" t="str">
        <f t="shared" si="70"/>
        <v>2020/21</v>
      </c>
      <c r="E212" s="323" t="str">
        <f t="shared" si="70"/>
        <v>2021/22</v>
      </c>
      <c r="F212" s="323" t="str">
        <f t="shared" si="70"/>
        <v>2022/23</v>
      </c>
      <c r="G212" s="323" t="str">
        <f t="shared" si="70"/>
        <v>2023/24</v>
      </c>
      <c r="H212" s="323" t="str">
        <f t="shared" si="70"/>
        <v>2024/25</v>
      </c>
      <c r="I212" s="323" t="str">
        <f t="shared" si="70"/>
        <v>2025/26</v>
      </c>
      <c r="J212" s="323" t="str">
        <f t="shared" si="70"/>
        <v>2026/27</v>
      </c>
      <c r="K212" s="323" t="str">
        <f t="shared" si="70"/>
        <v>2027/28</v>
      </c>
      <c r="L212" s="323" t="str">
        <f t="shared" si="70"/>
        <v>2028/29</v>
      </c>
      <c r="M212" s="323" t="str">
        <f t="shared" si="70"/>
        <v>2029/30</v>
      </c>
    </row>
    <row r="213" spans="1:13" ht="13.15">
      <c r="B213" s="323" t="str">
        <f t="shared" si="69"/>
        <v>20-24</v>
      </c>
      <c r="C213" s="429">
        <f t="shared" ref="C213:C222" si="71">C111+C145+C179</f>
        <v>2.5342438664272229</v>
      </c>
      <c r="D213" s="429">
        <f t="shared" ref="D213:M213" si="72">D111+D145+D179</f>
        <v>13.049386559621828</v>
      </c>
      <c r="E213" s="429">
        <f t="shared" si="72"/>
        <v>20.461639727003647</v>
      </c>
      <c r="F213" s="429">
        <f t="shared" si="72"/>
        <v>26.157854032096836</v>
      </c>
      <c r="G213" s="429">
        <f t="shared" si="72"/>
        <v>28.864023840972987</v>
      </c>
      <c r="H213" s="429">
        <f t="shared" si="72"/>
        <v>30.293229093119518</v>
      </c>
      <c r="I213" s="429">
        <f t="shared" si="72"/>
        <v>32.137134178487074</v>
      </c>
      <c r="J213" s="429">
        <f t="shared" si="72"/>
        <v>33.168798683069973</v>
      </c>
      <c r="K213" s="429">
        <f t="shared" si="72"/>
        <v>33.500471989766318</v>
      </c>
      <c r="L213" s="429">
        <f t="shared" si="72"/>
        <v>33.650060380381923</v>
      </c>
      <c r="M213" s="429">
        <f t="shared" si="72"/>
        <v>33.856158541876475</v>
      </c>
    </row>
    <row r="214" spans="1:13" ht="13.15">
      <c r="B214" s="323" t="str">
        <f t="shared" si="69"/>
        <v>25-29</v>
      </c>
      <c r="C214" s="429">
        <f t="shared" si="71"/>
        <v>17.398512694379633</v>
      </c>
      <c r="D214" s="429">
        <f t="shared" ref="D214:M214" si="73">D112+D146+D180</f>
        <v>27.160201254997197</v>
      </c>
      <c r="E214" s="429">
        <f t="shared" si="73"/>
        <v>35.48856917827613</v>
      </c>
      <c r="F214" s="429">
        <f t="shared" si="73"/>
        <v>43.584097555040763</v>
      </c>
      <c r="G214" s="429">
        <f t="shared" si="73"/>
        <v>48.138350787160974</v>
      </c>
      <c r="H214" s="429">
        <f t="shared" si="73"/>
        <v>51.221806664182495</v>
      </c>
      <c r="I214" s="429">
        <f t="shared" si="73"/>
        <v>54.678848886056656</v>
      </c>
      <c r="J214" s="429">
        <f t="shared" si="73"/>
        <v>57.10165407187521</v>
      </c>
      <c r="K214" s="429">
        <f t="shared" si="73"/>
        <v>58.498415102922799</v>
      </c>
      <c r="L214" s="429">
        <f t="shared" si="73"/>
        <v>59.437422626436309</v>
      </c>
      <c r="M214" s="429">
        <f t="shared" si="73"/>
        <v>60.251123712944597</v>
      </c>
    </row>
    <row r="215" spans="1:13" ht="13.15">
      <c r="B215" s="323" t="str">
        <f t="shared" si="69"/>
        <v>30-34</v>
      </c>
      <c r="C215" s="429">
        <f t="shared" si="71"/>
        <v>29.549270491209374</v>
      </c>
      <c r="D215" s="429">
        <f t="shared" ref="D215:M215" si="74">D113+D147+D181</f>
        <v>30.594200119030251</v>
      </c>
      <c r="E215" s="429">
        <f t="shared" si="74"/>
        <v>31.81831314979561</v>
      </c>
      <c r="F215" s="429">
        <f t="shared" si="74"/>
        <v>34.646149749133478</v>
      </c>
      <c r="G215" s="429">
        <f t="shared" si="74"/>
        <v>36.106368576898497</v>
      </c>
      <c r="H215" s="429">
        <f t="shared" si="74"/>
        <v>37.482042313821324</v>
      </c>
      <c r="I215" s="429">
        <f t="shared" si="74"/>
        <v>39.292265178991663</v>
      </c>
      <c r="J215" s="429">
        <f t="shared" si="74"/>
        <v>40.902551808648731</v>
      </c>
      <c r="K215" s="429">
        <f t="shared" si="74"/>
        <v>42.176161435614098</v>
      </c>
      <c r="L215" s="429">
        <f t="shared" si="74"/>
        <v>43.238170154765186</v>
      </c>
      <c r="M215" s="429">
        <f t="shared" si="74"/>
        <v>44.184357266230869</v>
      </c>
    </row>
    <row r="216" spans="1:13" ht="13.15">
      <c r="B216" s="323" t="str">
        <f t="shared" si="69"/>
        <v>35-39</v>
      </c>
      <c r="C216" s="429">
        <f t="shared" si="71"/>
        <v>46.616370590726135</v>
      </c>
      <c r="D216" s="429">
        <f t="shared" ref="D216:M216" si="75">D114+D148+D182</f>
        <v>45.529363373460114</v>
      </c>
      <c r="E216" s="429">
        <f t="shared" si="75"/>
        <v>43.714495747674817</v>
      </c>
      <c r="F216" s="429">
        <f t="shared" si="75"/>
        <v>43.885497311825524</v>
      </c>
      <c r="G216" s="429">
        <f t="shared" si="75"/>
        <v>42.579506560799196</v>
      </c>
      <c r="H216" s="429">
        <f t="shared" si="75"/>
        <v>41.727160436231031</v>
      </c>
      <c r="I216" s="429">
        <f t="shared" si="75"/>
        <v>41.6556401006141</v>
      </c>
      <c r="J216" s="429">
        <f t="shared" si="75"/>
        <v>41.851446097379238</v>
      </c>
      <c r="K216" s="429">
        <f t="shared" si="75"/>
        <v>42.160149927691336</v>
      </c>
      <c r="L216" s="429">
        <f t="shared" si="75"/>
        <v>42.597592596741947</v>
      </c>
      <c r="M216" s="429">
        <f t="shared" si="75"/>
        <v>43.155190977170399</v>
      </c>
    </row>
    <row r="217" spans="1:13" ht="13.15">
      <c r="B217" s="323" t="str">
        <f t="shared" si="69"/>
        <v>40-44</v>
      </c>
      <c r="C217" s="429">
        <f t="shared" si="71"/>
        <v>47.740738325970966</v>
      </c>
      <c r="D217" s="429">
        <f t="shared" ref="D217:M217" si="76">D115+D149+D183</f>
        <v>49.432648992183267</v>
      </c>
      <c r="E217" s="429">
        <f t="shared" si="76"/>
        <v>49.132346555602261</v>
      </c>
      <c r="F217" s="429">
        <f t="shared" si="76"/>
        <v>50.056207986587296</v>
      </c>
      <c r="G217" s="429">
        <f t="shared" si="76"/>
        <v>48.531371566660184</v>
      </c>
      <c r="H217" s="429">
        <f t="shared" si="76"/>
        <v>47.015910213157134</v>
      </c>
      <c r="I217" s="429">
        <f t="shared" si="76"/>
        <v>45.993914561553702</v>
      </c>
      <c r="J217" s="429">
        <f t="shared" si="76"/>
        <v>45.152813515649058</v>
      </c>
      <c r="K217" s="429">
        <f t="shared" si="76"/>
        <v>44.456968899843247</v>
      </c>
      <c r="L217" s="429">
        <f t="shared" si="76"/>
        <v>43.983181255648368</v>
      </c>
      <c r="M217" s="429">
        <f t="shared" si="76"/>
        <v>43.753270421755346</v>
      </c>
    </row>
    <row r="218" spans="1:13" ht="13.15">
      <c r="B218" s="323" t="str">
        <f t="shared" si="69"/>
        <v>45-49</v>
      </c>
      <c r="C218" s="429">
        <f t="shared" si="71"/>
        <v>56.456602904404633</v>
      </c>
      <c r="D218" s="429">
        <f t="shared" ref="D218:M218" si="77">D116+D150+D184</f>
        <v>56.096420566519491</v>
      </c>
      <c r="E218" s="429">
        <f t="shared" si="77"/>
        <v>54.644378054654027</v>
      </c>
      <c r="F218" s="429">
        <f t="shared" si="77"/>
        <v>55.170786978042969</v>
      </c>
      <c r="G218" s="429">
        <f t="shared" si="77"/>
        <v>53.282306879231371</v>
      </c>
      <c r="H218" s="429">
        <f t="shared" si="77"/>
        <v>51.466556287176033</v>
      </c>
      <c r="I218" s="429">
        <f t="shared" si="77"/>
        <v>50.091133801328589</v>
      </c>
      <c r="J218" s="429">
        <f t="shared" si="77"/>
        <v>48.810143529319348</v>
      </c>
      <c r="K218" s="429">
        <f t="shared" si="77"/>
        <v>47.59550305374561</v>
      </c>
      <c r="L218" s="429">
        <f t="shared" si="77"/>
        <v>46.54916708274618</v>
      </c>
      <c r="M218" s="429">
        <f t="shared" si="77"/>
        <v>45.724174291710824</v>
      </c>
    </row>
    <row r="219" spans="1:13" ht="13.15">
      <c r="B219" s="323" t="str">
        <f t="shared" si="69"/>
        <v>50-54</v>
      </c>
      <c r="C219" s="429">
        <f t="shared" si="71"/>
        <v>74.037322643957623</v>
      </c>
      <c r="D219" s="429">
        <f t="shared" ref="D219:M219" si="78">D117+D151+D185</f>
        <v>71.536704178847103</v>
      </c>
      <c r="E219" s="429">
        <f t="shared" si="78"/>
        <v>67.963647656591391</v>
      </c>
      <c r="F219" s="429">
        <f t="shared" si="78"/>
        <v>66.594723469824586</v>
      </c>
      <c r="G219" s="429">
        <f t="shared" si="78"/>
        <v>63.20646622616507</v>
      </c>
      <c r="H219" s="429">
        <f t="shared" si="78"/>
        <v>60.236584856031143</v>
      </c>
      <c r="I219" s="429">
        <f t="shared" si="78"/>
        <v>57.97207420886366</v>
      </c>
      <c r="J219" s="429">
        <f t="shared" si="78"/>
        <v>55.975227415910162</v>
      </c>
      <c r="K219" s="429">
        <f t="shared" si="78"/>
        <v>54.148791645829206</v>
      </c>
      <c r="L219" s="429">
        <f t="shared" si="78"/>
        <v>52.550608296816776</v>
      </c>
      <c r="M219" s="429">
        <f t="shared" si="78"/>
        <v>51.208601896823787</v>
      </c>
    </row>
    <row r="220" spans="1:13" ht="13.15">
      <c r="B220" s="323" t="str">
        <f t="shared" si="69"/>
        <v>55-59</v>
      </c>
      <c r="C220" s="429">
        <f t="shared" si="71"/>
        <v>119.51864448171672</v>
      </c>
      <c r="D220" s="429">
        <f t="shared" ref="D220:M220" si="79">D118+D152+D186</f>
        <v>104.27190285115194</v>
      </c>
      <c r="E220" s="429">
        <f t="shared" si="79"/>
        <v>92.784999649794784</v>
      </c>
      <c r="F220" s="429">
        <f t="shared" si="79"/>
        <v>84.8403690959465</v>
      </c>
      <c r="G220" s="429">
        <f t="shared" si="79"/>
        <v>77.818746763004171</v>
      </c>
      <c r="H220" s="429">
        <f t="shared" si="79"/>
        <v>72.249278412827849</v>
      </c>
      <c r="I220" s="429">
        <f t="shared" si="79"/>
        <v>68.188198176219984</v>
      </c>
      <c r="J220" s="429">
        <f t="shared" si="79"/>
        <v>64.867658431950915</v>
      </c>
      <c r="K220" s="429">
        <f t="shared" si="79"/>
        <v>62.036793991574058</v>
      </c>
      <c r="L220" s="429">
        <f t="shared" si="79"/>
        <v>59.674713588869366</v>
      </c>
      <c r="M220" s="429">
        <f t="shared" si="79"/>
        <v>57.742186297756191</v>
      </c>
    </row>
    <row r="221" spans="1:13" ht="13.15">
      <c r="B221" s="323" t="str">
        <f t="shared" si="69"/>
        <v>60-64</v>
      </c>
      <c r="C221" s="429">
        <f t="shared" si="71"/>
        <v>72.710572860164277</v>
      </c>
      <c r="D221" s="429">
        <f t="shared" ref="D221:M221" si="80">D119+D153+D187</f>
        <v>67.409114672951645</v>
      </c>
      <c r="E221" s="429">
        <f t="shared" si="80"/>
        <v>61.018199414534116</v>
      </c>
      <c r="F221" s="429">
        <f t="shared" si="80"/>
        <v>55.127661937717072</v>
      </c>
      <c r="G221" s="429">
        <f t="shared" si="80"/>
        <v>49.823433846387687</v>
      </c>
      <c r="H221" s="429">
        <f t="shared" si="80"/>
        <v>45.414680270556893</v>
      </c>
      <c r="I221" s="429">
        <f t="shared" si="80"/>
        <v>42.133524950338902</v>
      </c>
      <c r="J221" s="429">
        <f t="shared" si="80"/>
        <v>39.472819839526032</v>
      </c>
      <c r="K221" s="429">
        <f t="shared" si="80"/>
        <v>37.261404475560902</v>
      </c>
      <c r="L221" s="429">
        <f t="shared" si="80"/>
        <v>35.473032399428114</v>
      </c>
      <c r="M221" s="429">
        <f t="shared" si="80"/>
        <v>34.056414657072885</v>
      </c>
    </row>
    <row r="222" spans="1:13" ht="13.15">
      <c r="B222" s="323" t="str">
        <f t="shared" si="69"/>
        <v>65 plus</v>
      </c>
      <c r="C222" s="429">
        <f t="shared" si="71"/>
        <v>21.036364346784328</v>
      </c>
      <c r="D222" s="429">
        <f t="shared" ref="D222:M222" si="81">D120+D154+D188</f>
        <v>25.69740386171706</v>
      </c>
      <c r="E222" s="429">
        <f t="shared" si="81"/>
        <v>27.671024344285357</v>
      </c>
      <c r="F222" s="429">
        <f t="shared" si="81"/>
        <v>27.865290423211757</v>
      </c>
      <c r="G222" s="429">
        <f t="shared" si="81"/>
        <v>26.912842807489845</v>
      </c>
      <c r="H222" s="429">
        <f t="shared" si="81"/>
        <v>25.453540458010856</v>
      </c>
      <c r="I222" s="429">
        <f t="shared" si="81"/>
        <v>23.990661382141631</v>
      </c>
      <c r="J222" s="429">
        <f t="shared" si="81"/>
        <v>22.556545055446644</v>
      </c>
      <c r="K222" s="429">
        <f t="shared" si="81"/>
        <v>21.218458853437486</v>
      </c>
      <c r="L222" s="429">
        <f t="shared" si="81"/>
        <v>20.048072919328426</v>
      </c>
      <c r="M222" s="429">
        <f t="shared" si="81"/>
        <v>19.069250075727293</v>
      </c>
    </row>
    <row r="223" spans="1:13" ht="13.15">
      <c r="B223" s="323" t="str">
        <f t="shared" si="69"/>
        <v>Total</v>
      </c>
      <c r="C223" s="429">
        <f>SUM(C213:C222)</f>
        <v>487.59864320574093</v>
      </c>
      <c r="D223" s="429">
        <f t="shared" ref="D223:M223" si="82">SUM(D213:D222)</f>
        <v>490.77734643047995</v>
      </c>
      <c r="E223" s="429">
        <f t="shared" si="82"/>
        <v>484.69761347821213</v>
      </c>
      <c r="F223" s="429">
        <f t="shared" si="82"/>
        <v>487.92863853942674</v>
      </c>
      <c r="G223" s="429">
        <f t="shared" si="82"/>
        <v>475.26341785476995</v>
      </c>
      <c r="H223" s="429">
        <f t="shared" si="82"/>
        <v>462.56078900511426</v>
      </c>
      <c r="I223" s="429">
        <f t="shared" si="82"/>
        <v>456.13339542459596</v>
      </c>
      <c r="J223" s="429">
        <f t="shared" si="82"/>
        <v>449.85965844877535</v>
      </c>
      <c r="K223" s="429">
        <f t="shared" si="82"/>
        <v>443.05311937598503</v>
      </c>
      <c r="L223" s="429">
        <f t="shared" si="82"/>
        <v>437.20202130116263</v>
      </c>
      <c r="M223" s="429">
        <f t="shared" si="82"/>
        <v>433.0007281390686</v>
      </c>
    </row>
    <row r="224" spans="1:13">
      <c r="A224" s="1080">
        <f>SUM(C224:M224)</f>
        <v>0</v>
      </c>
      <c r="B224" s="1080"/>
      <c r="C224" s="1080">
        <f>SUM(C213:C222)-C223</f>
        <v>0</v>
      </c>
      <c r="D224" s="1080">
        <f t="shared" ref="D224:M224" si="83">SUM(D213:D222)-D223</f>
        <v>0</v>
      </c>
      <c r="E224" s="1080">
        <f t="shared" si="83"/>
        <v>0</v>
      </c>
      <c r="F224" s="1080">
        <f t="shared" si="83"/>
        <v>0</v>
      </c>
      <c r="G224" s="1080">
        <f t="shared" si="83"/>
        <v>0</v>
      </c>
      <c r="H224" s="1080">
        <f t="shared" si="83"/>
        <v>0</v>
      </c>
      <c r="I224" s="1080">
        <f t="shared" si="83"/>
        <v>0</v>
      </c>
      <c r="J224" s="1080">
        <f t="shared" si="83"/>
        <v>0</v>
      </c>
      <c r="K224" s="1080">
        <f t="shared" si="83"/>
        <v>0</v>
      </c>
      <c r="L224" s="1080">
        <f t="shared" si="83"/>
        <v>0</v>
      </c>
      <c r="M224" s="1080">
        <f t="shared" si="83"/>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4">B212</f>
        <v>Age group</v>
      </c>
      <c r="C228" s="323" t="str">
        <f t="shared" ref="C228:M228" si="85">C212</f>
        <v>2019/20</v>
      </c>
      <c r="D228" s="323" t="str">
        <f t="shared" si="85"/>
        <v>2020/21</v>
      </c>
      <c r="E228" s="323" t="str">
        <f t="shared" si="85"/>
        <v>2021/22</v>
      </c>
      <c r="F228" s="323" t="str">
        <f t="shared" si="85"/>
        <v>2022/23</v>
      </c>
      <c r="G228" s="323" t="str">
        <f t="shared" si="85"/>
        <v>2023/24</v>
      </c>
      <c r="H228" s="323" t="str">
        <f t="shared" si="85"/>
        <v>2024/25</v>
      </c>
      <c r="I228" s="323" t="str">
        <f t="shared" si="85"/>
        <v>2025/26</v>
      </c>
      <c r="J228" s="323" t="str">
        <f t="shared" si="85"/>
        <v>2026/27</v>
      </c>
      <c r="K228" s="323" t="str">
        <f t="shared" si="85"/>
        <v>2027/28</v>
      </c>
      <c r="L228" s="323" t="str">
        <f t="shared" si="85"/>
        <v>2028/29</v>
      </c>
      <c r="M228" s="323" t="str">
        <f t="shared" si="85"/>
        <v>2029/30</v>
      </c>
    </row>
    <row r="229" spans="1:13" ht="13.15">
      <c r="B229" s="323" t="str">
        <f t="shared" si="84"/>
        <v>20-24</v>
      </c>
      <c r="C229" s="429">
        <f t="shared" ref="C229:C238" si="86">C195+C161+C127</f>
        <v>9.4110974158817235</v>
      </c>
      <c r="D229" s="429">
        <f t="shared" ref="D229:M229" si="87">D195+D161+D127</f>
        <v>21.917416084709036</v>
      </c>
      <c r="E229" s="429">
        <f t="shared" si="87"/>
        <v>30.722637449759045</v>
      </c>
      <c r="F229" s="429">
        <f t="shared" si="87"/>
        <v>36.301827090296278</v>
      </c>
      <c r="G229" s="429">
        <f t="shared" si="87"/>
        <v>39.388849833769939</v>
      </c>
      <c r="H229" s="429">
        <f t="shared" si="87"/>
        <v>40.962117504569449</v>
      </c>
      <c r="I229" s="429">
        <f t="shared" si="87"/>
        <v>43.172714238508767</v>
      </c>
      <c r="J229" s="429">
        <f t="shared" si="87"/>
        <v>44.395747632406589</v>
      </c>
      <c r="K229" s="429">
        <f t="shared" si="87"/>
        <v>44.750158851297698</v>
      </c>
      <c r="L229" s="429">
        <f t="shared" si="87"/>
        <v>44.892740422815969</v>
      </c>
      <c r="M229" s="429">
        <f t="shared" si="87"/>
        <v>45.125616342992764</v>
      </c>
    </row>
    <row r="230" spans="1:13" ht="13.15">
      <c r="B230" s="323" t="str">
        <f t="shared" si="84"/>
        <v>25-29</v>
      </c>
      <c r="C230" s="429">
        <f t="shared" si="86"/>
        <v>52.988823614563579</v>
      </c>
      <c r="D230" s="429">
        <f t="shared" ref="D230:M230" si="88">D196+D162+D128</f>
        <v>57.541360447201235</v>
      </c>
      <c r="E230" s="429">
        <f t="shared" si="88"/>
        <v>62.51154940793306</v>
      </c>
      <c r="F230" s="429">
        <f t="shared" si="88"/>
        <v>66.646327506123242</v>
      </c>
      <c r="G230" s="429">
        <f t="shared" si="88"/>
        <v>69.383510581999616</v>
      </c>
      <c r="H230" s="429">
        <f t="shared" si="88"/>
        <v>71.120305345849985</v>
      </c>
      <c r="I230" s="429">
        <f t="shared" si="88"/>
        <v>73.884131806170984</v>
      </c>
      <c r="J230" s="429">
        <f t="shared" si="88"/>
        <v>75.816784540214016</v>
      </c>
      <c r="K230" s="429">
        <f t="shared" si="88"/>
        <v>76.802237464167476</v>
      </c>
      <c r="L230" s="429">
        <f t="shared" si="88"/>
        <v>77.439513758574449</v>
      </c>
      <c r="M230" s="429">
        <f t="shared" si="88"/>
        <v>78.072300174973165</v>
      </c>
    </row>
    <row r="231" spans="1:13" ht="13.15">
      <c r="B231" s="323" t="str">
        <f t="shared" si="84"/>
        <v>30-34</v>
      </c>
      <c r="C231" s="429">
        <f t="shared" si="86"/>
        <v>72.299835817298444</v>
      </c>
      <c r="D231" s="429">
        <f t="shared" ref="D231:M231" si="89">D197+D163+D129</f>
        <v>70.546663505660902</v>
      </c>
      <c r="E231" s="429">
        <f t="shared" si="89"/>
        <v>69.616842800573167</v>
      </c>
      <c r="F231" s="429">
        <f t="shared" si="89"/>
        <v>69.214447144215782</v>
      </c>
      <c r="G231" s="429">
        <f t="shared" si="89"/>
        <v>68.835252281627305</v>
      </c>
      <c r="H231" s="429">
        <f t="shared" si="89"/>
        <v>68.603929731872313</v>
      </c>
      <c r="I231" s="429">
        <f t="shared" si="89"/>
        <v>69.351611431855247</v>
      </c>
      <c r="J231" s="429">
        <f t="shared" si="89"/>
        <v>70.109488519047503</v>
      </c>
      <c r="K231" s="429">
        <f t="shared" si="89"/>
        <v>70.648197489840811</v>
      </c>
      <c r="L231" s="429">
        <f t="shared" si="89"/>
        <v>71.125136577101614</v>
      </c>
      <c r="M231" s="429">
        <f t="shared" si="89"/>
        <v>71.648342225089408</v>
      </c>
    </row>
    <row r="232" spans="1:13" ht="13.15">
      <c r="B232" s="323" t="str">
        <f t="shared" si="84"/>
        <v>35-39</v>
      </c>
      <c r="C232" s="429">
        <f t="shared" si="86"/>
        <v>77.774346917884458</v>
      </c>
      <c r="D232" s="429">
        <f t="shared" ref="D232:M232" si="90">D198+D164+D130</f>
        <v>76.673969676736334</v>
      </c>
      <c r="E232" s="429">
        <f t="shared" si="90"/>
        <v>75.192054320992213</v>
      </c>
      <c r="F232" s="429">
        <f t="shared" si="90"/>
        <v>73.590174444266935</v>
      </c>
      <c r="G232" s="429">
        <f t="shared" si="90"/>
        <v>71.768077340114218</v>
      </c>
      <c r="H232" s="429">
        <f t="shared" si="90"/>
        <v>70.124594993744438</v>
      </c>
      <c r="I232" s="429">
        <f t="shared" si="90"/>
        <v>69.312006263586028</v>
      </c>
      <c r="J232" s="429">
        <f t="shared" si="90"/>
        <v>68.715928569109451</v>
      </c>
      <c r="K232" s="429">
        <f t="shared" si="90"/>
        <v>68.212702521057864</v>
      </c>
      <c r="L232" s="429">
        <f t="shared" si="90"/>
        <v>67.89695636439464</v>
      </c>
      <c r="M232" s="429">
        <f t="shared" si="90"/>
        <v>67.802459801900198</v>
      </c>
    </row>
    <row r="233" spans="1:13" ht="13.15">
      <c r="B233" s="323" t="str">
        <f t="shared" si="84"/>
        <v>40-44</v>
      </c>
      <c r="C233" s="429">
        <f t="shared" si="86"/>
        <v>71.62501761405035</v>
      </c>
      <c r="D233" s="429">
        <f t="shared" ref="D233:M233" si="91">D199+D165+D131</f>
        <v>72.819233208624325</v>
      </c>
      <c r="E233" s="429">
        <f t="shared" si="91"/>
        <v>73.147833464863467</v>
      </c>
      <c r="F233" s="429">
        <f t="shared" si="91"/>
        <v>72.807064476729295</v>
      </c>
      <c r="G233" s="429">
        <f t="shared" si="91"/>
        <v>71.730130893609328</v>
      </c>
      <c r="H233" s="429">
        <f t="shared" si="91"/>
        <v>70.398591063867215</v>
      </c>
      <c r="I233" s="429">
        <f t="shared" si="91"/>
        <v>69.473066698764271</v>
      </c>
      <c r="J233" s="429">
        <f t="shared" si="91"/>
        <v>68.531600571120237</v>
      </c>
      <c r="K233" s="429">
        <f t="shared" si="91"/>
        <v>67.5633028373869</v>
      </c>
      <c r="L233" s="429">
        <f t="shared" si="91"/>
        <v>66.724309919388915</v>
      </c>
      <c r="M233" s="429">
        <f t="shared" si="91"/>
        <v>66.093973411790529</v>
      </c>
    </row>
    <row r="234" spans="1:13" ht="13.15">
      <c r="B234" s="323" t="str">
        <f t="shared" si="84"/>
        <v>45-49</v>
      </c>
      <c r="C234" s="429">
        <f t="shared" si="86"/>
        <v>70.350627082946701</v>
      </c>
      <c r="D234" s="429">
        <f t="shared" ref="D234:M234" si="92">D200+D166+D132</f>
        <v>70.602177381840576</v>
      </c>
      <c r="E234" s="429">
        <f t="shared" si="92"/>
        <v>70.692112866246731</v>
      </c>
      <c r="F234" s="429">
        <f t="shared" si="92"/>
        <v>70.535459473764945</v>
      </c>
      <c r="G234" s="429">
        <f t="shared" si="92"/>
        <v>69.853654503066792</v>
      </c>
      <c r="H234" s="429">
        <f t="shared" si="92"/>
        <v>68.958648755424178</v>
      </c>
      <c r="I234" s="429">
        <f t="shared" si="92"/>
        <v>68.386707074761432</v>
      </c>
      <c r="J234" s="429">
        <f t="shared" si="92"/>
        <v>67.684412293303026</v>
      </c>
      <c r="K234" s="429">
        <f t="shared" si="92"/>
        <v>66.831127903800052</v>
      </c>
      <c r="L234" s="429">
        <f t="shared" si="92"/>
        <v>65.987119961267126</v>
      </c>
      <c r="M234" s="429">
        <f t="shared" si="92"/>
        <v>65.249623825496201</v>
      </c>
    </row>
    <row r="235" spans="1:13" ht="13.15">
      <c r="B235" s="323" t="str">
        <f t="shared" si="84"/>
        <v>50-54</v>
      </c>
      <c r="C235" s="429">
        <f t="shared" si="86"/>
        <v>81.703338819126074</v>
      </c>
      <c r="D235" s="429">
        <f t="shared" ref="D235:M235" si="93">D201+D167+D133</f>
        <v>79.227933769377415</v>
      </c>
      <c r="E235" s="429">
        <f t="shared" si="93"/>
        <v>77.185821479940728</v>
      </c>
      <c r="F235" s="429">
        <f t="shared" si="93"/>
        <v>75.463995984904074</v>
      </c>
      <c r="G235" s="429">
        <f t="shared" si="93"/>
        <v>73.738031063635106</v>
      </c>
      <c r="H235" s="429">
        <f t="shared" si="93"/>
        <v>72.179956770856066</v>
      </c>
      <c r="I235" s="429">
        <f t="shared" si="93"/>
        <v>71.204555752405668</v>
      </c>
      <c r="J235" s="429">
        <f t="shared" si="93"/>
        <v>70.282344465471425</v>
      </c>
      <c r="K235" s="429">
        <f t="shared" si="93"/>
        <v>69.315746647432633</v>
      </c>
      <c r="L235" s="429">
        <f t="shared" si="93"/>
        <v>68.403636233892684</v>
      </c>
      <c r="M235" s="429">
        <f t="shared" si="93"/>
        <v>67.604326970506506</v>
      </c>
    </row>
    <row r="236" spans="1:13" ht="13.15">
      <c r="B236" s="323" t="str">
        <f t="shared" si="84"/>
        <v>55-59</v>
      </c>
      <c r="C236" s="429">
        <f t="shared" si="86"/>
        <v>100.08785638907344</v>
      </c>
      <c r="D236" s="429">
        <f t="shared" ref="D236:M236" si="94">D202+D168+D134</f>
        <v>95.720083485515715</v>
      </c>
      <c r="E236" s="429">
        <f t="shared" si="94"/>
        <v>91.858383894268229</v>
      </c>
      <c r="F236" s="429">
        <f t="shared" si="94"/>
        <v>88.404645029058528</v>
      </c>
      <c r="G236" s="429">
        <f t="shared" si="94"/>
        <v>85.256398503507853</v>
      </c>
      <c r="H236" s="429">
        <f t="shared" si="94"/>
        <v>82.501666693312558</v>
      </c>
      <c r="I236" s="429">
        <f t="shared" si="94"/>
        <v>80.672569932436545</v>
      </c>
      <c r="J236" s="429">
        <f t="shared" si="94"/>
        <v>79.08668947253048</v>
      </c>
      <c r="K236" s="429">
        <f t="shared" si="94"/>
        <v>77.606572173402128</v>
      </c>
      <c r="L236" s="429">
        <f t="shared" si="94"/>
        <v>76.324131896458368</v>
      </c>
      <c r="M236" s="429">
        <f t="shared" si="94"/>
        <v>75.270496383312405</v>
      </c>
    </row>
    <row r="237" spans="1:13" ht="13.15">
      <c r="B237" s="323" t="str">
        <f t="shared" si="84"/>
        <v>60-64</v>
      </c>
      <c r="C237" s="429">
        <f t="shared" si="86"/>
        <v>61.612214211379033</v>
      </c>
      <c r="D237" s="429">
        <f t="shared" ref="D237:M237" si="95">D203+D169+D135</f>
        <v>60.505360207465969</v>
      </c>
      <c r="E237" s="429">
        <f t="shared" si="95"/>
        <v>58.793531082902675</v>
      </c>
      <c r="F237" s="429">
        <f t="shared" si="95"/>
        <v>56.755067307934567</v>
      </c>
      <c r="G237" s="429">
        <f t="shared" si="95"/>
        <v>54.613545733942168</v>
      </c>
      <c r="H237" s="429">
        <f t="shared" si="95"/>
        <v>52.57216875378105</v>
      </c>
      <c r="I237" s="429">
        <f t="shared" si="95"/>
        <v>51.163660022812344</v>
      </c>
      <c r="J237" s="429">
        <f t="shared" si="95"/>
        <v>49.894853579691286</v>
      </c>
      <c r="K237" s="429">
        <f t="shared" si="95"/>
        <v>48.707591521962335</v>
      </c>
      <c r="L237" s="429">
        <f t="shared" si="95"/>
        <v>47.702952895953693</v>
      </c>
      <c r="M237" s="429">
        <f t="shared" si="95"/>
        <v>46.909731134735033</v>
      </c>
    </row>
    <row r="238" spans="1:13" ht="13.15">
      <c r="B238" s="323" t="str">
        <f t="shared" si="84"/>
        <v>65 plus</v>
      </c>
      <c r="C238" s="429">
        <f t="shared" si="86"/>
        <v>13.58155348343058</v>
      </c>
      <c r="D238" s="429">
        <f t="shared" ref="D238:M238" si="96">D204+D170+D136</f>
        <v>19.126236462942973</v>
      </c>
      <c r="E238" s="429">
        <f t="shared" si="96"/>
        <v>22.582998675855709</v>
      </c>
      <c r="F238" s="429">
        <f t="shared" si="96"/>
        <v>24.524561521463827</v>
      </c>
      <c r="G238" s="429">
        <f t="shared" si="96"/>
        <v>25.414701482005256</v>
      </c>
      <c r="H238" s="429">
        <f t="shared" si="96"/>
        <v>25.633571219610705</v>
      </c>
      <c r="I238" s="429">
        <f t="shared" si="96"/>
        <v>25.635720063379136</v>
      </c>
      <c r="J238" s="429">
        <f t="shared" si="96"/>
        <v>25.405379860433136</v>
      </c>
      <c r="K238" s="429">
        <f t="shared" si="96"/>
        <v>25.020700336239386</v>
      </c>
      <c r="L238" s="429">
        <f t="shared" si="96"/>
        <v>24.595203676473545</v>
      </c>
      <c r="M238" s="429">
        <f t="shared" si="96"/>
        <v>24.197081326085538</v>
      </c>
    </row>
    <row r="239" spans="1:13" ht="13.15">
      <c r="B239" s="323" t="str">
        <f t="shared" si="84"/>
        <v>Total</v>
      </c>
      <c r="C239" s="429">
        <f>SUM(C229:C238)</f>
        <v>611.43471136563437</v>
      </c>
      <c r="D239" s="429">
        <f t="shared" ref="D239:M239" si="97">SUM(D229:D238)</f>
        <v>624.68043423007452</v>
      </c>
      <c r="E239" s="429">
        <f t="shared" si="97"/>
        <v>632.3037654433349</v>
      </c>
      <c r="F239" s="429">
        <f t="shared" si="97"/>
        <v>634.24356997875759</v>
      </c>
      <c r="G239" s="429">
        <f t="shared" si="97"/>
        <v>629.98215221727764</v>
      </c>
      <c r="H239" s="429">
        <f t="shared" si="97"/>
        <v>623.055550832888</v>
      </c>
      <c r="I239" s="429">
        <f t="shared" si="97"/>
        <v>622.25674328468051</v>
      </c>
      <c r="J239" s="429">
        <f t="shared" si="97"/>
        <v>619.92322950332709</v>
      </c>
      <c r="K239" s="429">
        <f t="shared" si="97"/>
        <v>615.45833774658729</v>
      </c>
      <c r="L239" s="429">
        <f t="shared" si="97"/>
        <v>611.09170170632092</v>
      </c>
      <c r="M239" s="429">
        <f t="shared" si="97"/>
        <v>607.97395159688176</v>
      </c>
    </row>
    <row r="240" spans="1:13">
      <c r="A240" s="1080">
        <f>SUM(C240:M240)</f>
        <v>0</v>
      </c>
      <c r="B240" s="1080"/>
      <c r="C240" s="1080">
        <f>SUM(C229:C238)-C239</f>
        <v>0</v>
      </c>
      <c r="D240" s="1080">
        <f t="shared" ref="D240:M240" si="98">SUM(D229:D238)-D239</f>
        <v>0</v>
      </c>
      <c r="E240" s="1080">
        <f t="shared" si="98"/>
        <v>0</v>
      </c>
      <c r="F240" s="1080">
        <f t="shared" si="98"/>
        <v>0</v>
      </c>
      <c r="G240" s="1080">
        <f t="shared" si="98"/>
        <v>0</v>
      </c>
      <c r="H240" s="1080">
        <f t="shared" si="98"/>
        <v>0</v>
      </c>
      <c r="I240" s="1080">
        <f t="shared" si="98"/>
        <v>0</v>
      </c>
      <c r="J240" s="1080">
        <f t="shared" si="98"/>
        <v>0</v>
      </c>
      <c r="K240" s="1080">
        <f t="shared" si="98"/>
        <v>0</v>
      </c>
      <c r="L240" s="1080">
        <f t="shared" si="98"/>
        <v>0</v>
      </c>
      <c r="M240" s="1080">
        <f t="shared" si="98"/>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99">B212</f>
        <v>Age group</v>
      </c>
      <c r="C246" s="323" t="str">
        <f t="shared" ref="C246:M246" si="100">C212</f>
        <v>2019/20</v>
      </c>
      <c r="D246" s="323" t="str">
        <f t="shared" si="100"/>
        <v>2020/21</v>
      </c>
      <c r="E246" s="323" t="str">
        <f t="shared" si="100"/>
        <v>2021/22</v>
      </c>
      <c r="F246" s="323" t="str">
        <f t="shared" si="100"/>
        <v>2022/23</v>
      </c>
      <c r="G246" s="323" t="str">
        <f t="shared" si="100"/>
        <v>2023/24</v>
      </c>
      <c r="H246" s="323" t="str">
        <f t="shared" si="100"/>
        <v>2024/25</v>
      </c>
      <c r="I246" s="323" t="str">
        <f t="shared" si="100"/>
        <v>2025/26</v>
      </c>
      <c r="J246" s="323" t="str">
        <f t="shared" si="100"/>
        <v>2026/27</v>
      </c>
      <c r="K246" s="323" t="str">
        <f t="shared" si="100"/>
        <v>2027/28</v>
      </c>
      <c r="L246" s="323" t="str">
        <f t="shared" si="100"/>
        <v>2028/29</v>
      </c>
      <c r="M246" s="323" t="str">
        <f t="shared" si="100"/>
        <v>2029/30</v>
      </c>
    </row>
    <row r="247" spans="2:13" ht="13.15">
      <c r="B247" s="323" t="str">
        <f t="shared" si="99"/>
        <v>20-24</v>
      </c>
      <c r="C247" s="429">
        <f t="shared" ref="C247:C256" si="101">C77-C213</f>
        <v>19.420956133572776</v>
      </c>
      <c r="D247" s="429">
        <f t="shared" ref="D247:M247" si="102">D77-D213</f>
        <v>96.178831173117487</v>
      </c>
      <c r="E247" s="429">
        <f t="shared" si="102"/>
        <v>149.51878019475757</v>
      </c>
      <c r="F247" s="429">
        <f t="shared" si="102"/>
        <v>182.25694856224709</v>
      </c>
      <c r="G247" s="429">
        <f t="shared" si="102"/>
        <v>201.11240402322821</v>
      </c>
      <c r="H247" s="429">
        <f t="shared" si="102"/>
        <v>211.07050638918452</v>
      </c>
      <c r="I247" s="429">
        <f t="shared" si="102"/>
        <v>223.91806314537462</v>
      </c>
      <c r="J247" s="429">
        <f t="shared" si="102"/>
        <v>231.10626842836697</v>
      </c>
      <c r="K247" s="429">
        <f t="shared" si="102"/>
        <v>233.41722882763565</v>
      </c>
      <c r="L247" s="429">
        <f t="shared" si="102"/>
        <v>234.45949795187207</v>
      </c>
      <c r="M247" s="429">
        <f t="shared" si="102"/>
        <v>235.89550344269696</v>
      </c>
    </row>
    <row r="248" spans="2:13" ht="13.15">
      <c r="B248" s="323" t="str">
        <f t="shared" si="99"/>
        <v>25-29</v>
      </c>
      <c r="C248" s="429">
        <f t="shared" si="101"/>
        <v>145.13268730562035</v>
      </c>
      <c r="D248" s="429">
        <f t="shared" ref="D248:M248" si="103">D78-D214</f>
        <v>217.9768913250181</v>
      </c>
      <c r="E248" s="429">
        <f t="shared" si="103"/>
        <v>282.40176164824135</v>
      </c>
      <c r="F248" s="429">
        <f t="shared" si="103"/>
        <v>330.85384912992458</v>
      </c>
      <c r="G248" s="429">
        <f t="shared" si="103"/>
        <v>365.42591316902741</v>
      </c>
      <c r="H248" s="429">
        <f t="shared" si="103"/>
        <v>388.83291945719287</v>
      </c>
      <c r="I248" s="429">
        <f t="shared" si="103"/>
        <v>415.075879386954</v>
      </c>
      <c r="J248" s="429">
        <f t="shared" si="103"/>
        <v>433.46778070847859</v>
      </c>
      <c r="K248" s="429">
        <f t="shared" si="103"/>
        <v>444.07081689279278</v>
      </c>
      <c r="L248" s="429">
        <f t="shared" si="103"/>
        <v>451.19897305397205</v>
      </c>
      <c r="M248" s="429">
        <f t="shared" si="103"/>
        <v>457.37590802830493</v>
      </c>
    </row>
    <row r="249" spans="2:13" ht="13.15">
      <c r="B249" s="323" t="str">
        <f t="shared" si="99"/>
        <v>30-34</v>
      </c>
      <c r="C249" s="429">
        <f t="shared" si="101"/>
        <v>385.03452950879063</v>
      </c>
      <c r="D249" s="429">
        <f t="shared" ref="D249:M249" si="104">D79-D215</f>
        <v>384.20242814025676</v>
      </c>
      <c r="E249" s="429">
        <f t="shared" si="104"/>
        <v>396.33872328107219</v>
      </c>
      <c r="F249" s="429">
        <f t="shared" si="104"/>
        <v>412.58867797713651</v>
      </c>
      <c r="G249" s="429">
        <f t="shared" si="104"/>
        <v>429.97790477628365</v>
      </c>
      <c r="H249" s="429">
        <f t="shared" si="104"/>
        <v>446.36031415090827</v>
      </c>
      <c r="I249" s="429">
        <f t="shared" si="104"/>
        <v>467.91761457801545</v>
      </c>
      <c r="J249" s="429">
        <f t="shared" si="104"/>
        <v>487.09394546918719</v>
      </c>
      <c r="K249" s="429">
        <f t="shared" si="104"/>
        <v>502.2609096500118</v>
      </c>
      <c r="L249" s="429">
        <f t="shared" si="104"/>
        <v>514.90799386016124</v>
      </c>
      <c r="M249" s="429">
        <f t="shared" si="104"/>
        <v>526.17579972792282</v>
      </c>
    </row>
    <row r="250" spans="2:13" ht="13.15">
      <c r="B250" s="323" t="str">
        <f t="shared" si="99"/>
        <v>35-39</v>
      </c>
      <c r="C250" s="429">
        <f t="shared" si="101"/>
        <v>596.17362940927387</v>
      </c>
      <c r="D250" s="429">
        <f t="shared" ref="D250:M250" si="105">D80-D216</f>
        <v>561.1540035133994</v>
      </c>
      <c r="E250" s="429">
        <f t="shared" si="105"/>
        <v>534.41856797722096</v>
      </c>
      <c r="F250" s="429">
        <f t="shared" si="105"/>
        <v>512.90120674730383</v>
      </c>
      <c r="G250" s="429">
        <f t="shared" si="105"/>
        <v>497.63775359687719</v>
      </c>
      <c r="H250" s="429">
        <f t="shared" si="105"/>
        <v>487.67616303425638</v>
      </c>
      <c r="I250" s="429">
        <f t="shared" si="105"/>
        <v>486.84028629383232</v>
      </c>
      <c r="J250" s="429">
        <f t="shared" si="105"/>
        <v>489.12872184044591</v>
      </c>
      <c r="K250" s="429">
        <f t="shared" si="105"/>
        <v>492.73662369397982</v>
      </c>
      <c r="L250" s="429">
        <f t="shared" si="105"/>
        <v>497.84912979695525</v>
      </c>
      <c r="M250" s="429">
        <f t="shared" si="105"/>
        <v>504.3659269103614</v>
      </c>
    </row>
    <row r="251" spans="2:13" ht="13.15">
      <c r="B251" s="323" t="str">
        <f t="shared" si="99"/>
        <v>40-44</v>
      </c>
      <c r="C251" s="429">
        <f t="shared" si="101"/>
        <v>566.70066167402911</v>
      </c>
      <c r="D251" s="429">
        <f t="shared" ref="D251:M251" si="106">D81-D217</f>
        <v>565.44442642506544</v>
      </c>
      <c r="E251" s="429">
        <f t="shared" si="106"/>
        <v>557.44062903311828</v>
      </c>
      <c r="F251" s="429">
        <f t="shared" si="106"/>
        <v>542.8542755069949</v>
      </c>
      <c r="G251" s="429">
        <f t="shared" si="106"/>
        <v>526.31758598732506</v>
      </c>
      <c r="H251" s="429">
        <f t="shared" si="106"/>
        <v>509.88256807036288</v>
      </c>
      <c r="I251" s="429">
        <f t="shared" si="106"/>
        <v>498.79913344081314</v>
      </c>
      <c r="J251" s="429">
        <f t="shared" si="106"/>
        <v>489.67748165638136</v>
      </c>
      <c r="K251" s="429">
        <f t="shared" si="106"/>
        <v>482.13112047616733</v>
      </c>
      <c r="L251" s="429">
        <f t="shared" si="106"/>
        <v>476.99294364098847</v>
      </c>
      <c r="M251" s="429">
        <f t="shared" si="106"/>
        <v>474.49958499109539</v>
      </c>
    </row>
    <row r="252" spans="2:13" ht="13.15">
      <c r="B252" s="323" t="str">
        <f t="shared" si="99"/>
        <v>45-49</v>
      </c>
      <c r="C252" s="429">
        <f t="shared" si="101"/>
        <v>598.30059709559532</v>
      </c>
      <c r="D252" s="429">
        <f t="shared" ref="D252:M252" si="107">D82-D218</f>
        <v>572.92886663884929</v>
      </c>
      <c r="E252" s="429">
        <f t="shared" si="107"/>
        <v>553.57365389415929</v>
      </c>
      <c r="F252" s="429">
        <f t="shared" si="107"/>
        <v>534.28681928872231</v>
      </c>
      <c r="G252" s="429">
        <f t="shared" si="107"/>
        <v>515.99833582580447</v>
      </c>
      <c r="H252" s="429">
        <f t="shared" si="107"/>
        <v>498.41418193586702</v>
      </c>
      <c r="I252" s="429">
        <f t="shared" si="107"/>
        <v>485.09426852890255</v>
      </c>
      <c r="J252" s="429">
        <f t="shared" si="107"/>
        <v>472.68885879197057</v>
      </c>
      <c r="K252" s="429">
        <f t="shared" si="107"/>
        <v>460.92599601946904</v>
      </c>
      <c r="L252" s="429">
        <f t="shared" si="107"/>
        <v>450.7930334776234</v>
      </c>
      <c r="M252" s="429">
        <f t="shared" si="107"/>
        <v>442.80361011786903</v>
      </c>
    </row>
    <row r="253" spans="2:13" ht="13.15">
      <c r="B253" s="323" t="str">
        <f t="shared" si="99"/>
        <v>50-54</v>
      </c>
      <c r="C253" s="429">
        <f t="shared" si="101"/>
        <v>553.3900773560423</v>
      </c>
      <c r="D253" s="429">
        <f t="shared" ref="D253:M253" si="108">D83-D219</f>
        <v>519.06795279119456</v>
      </c>
      <c r="E253" s="429">
        <f t="shared" si="108"/>
        <v>489.91186126400561</v>
      </c>
      <c r="F253" s="429">
        <f t="shared" si="108"/>
        <v>462.80794128294752</v>
      </c>
      <c r="G253" s="429">
        <f t="shared" si="108"/>
        <v>439.26084509017426</v>
      </c>
      <c r="H253" s="429">
        <f t="shared" si="108"/>
        <v>418.62130172771748</v>
      </c>
      <c r="I253" s="429">
        <f t="shared" si="108"/>
        <v>402.88381599277352</v>
      </c>
      <c r="J253" s="429">
        <f t="shared" si="108"/>
        <v>389.00649200744277</v>
      </c>
      <c r="K253" s="429">
        <f t="shared" si="108"/>
        <v>376.31345966803048</v>
      </c>
      <c r="L253" s="429">
        <f t="shared" si="108"/>
        <v>365.20669464205548</v>
      </c>
      <c r="M253" s="429">
        <f t="shared" si="108"/>
        <v>355.88026175355907</v>
      </c>
    </row>
    <row r="254" spans="2:13" ht="13.15">
      <c r="B254" s="323" t="str">
        <f t="shared" si="99"/>
        <v>55-59</v>
      </c>
      <c r="C254" s="429">
        <f t="shared" si="101"/>
        <v>380.61615551828322</v>
      </c>
      <c r="D254" s="429">
        <f t="shared" ref="D254:M254" si="109">D84-D220</f>
        <v>328.92452042500298</v>
      </c>
      <c r="E254" s="429">
        <f t="shared" si="109"/>
        <v>292.06784746479411</v>
      </c>
      <c r="F254" s="429">
        <f t="shared" si="109"/>
        <v>263.88064563611897</v>
      </c>
      <c r="G254" s="429">
        <f t="shared" si="109"/>
        <v>242.04115749652362</v>
      </c>
      <c r="H254" s="429">
        <f t="shared" si="109"/>
        <v>224.71833205675694</v>
      </c>
      <c r="I254" s="429">
        <f t="shared" si="109"/>
        <v>212.0870754246194</v>
      </c>
      <c r="J254" s="429">
        <f t="shared" si="109"/>
        <v>201.75913624996565</v>
      </c>
      <c r="K254" s="429">
        <f t="shared" si="109"/>
        <v>192.95424367117243</v>
      </c>
      <c r="L254" s="429">
        <f t="shared" si="109"/>
        <v>185.60741917769062</v>
      </c>
      <c r="M254" s="429">
        <f t="shared" si="109"/>
        <v>179.59664205917466</v>
      </c>
    </row>
    <row r="255" spans="2:13" ht="13.15">
      <c r="B255" s="323" t="str">
        <f t="shared" si="99"/>
        <v>60-64</v>
      </c>
      <c r="C255" s="429">
        <f t="shared" si="101"/>
        <v>145.42822713983571</v>
      </c>
      <c r="D255" s="429">
        <f t="shared" ref="D255:M255" si="110">D85-D221</f>
        <v>134.41009199791984</v>
      </c>
      <c r="E255" s="429">
        <f t="shared" si="110"/>
        <v>121.58287230695751</v>
      </c>
      <c r="F255" s="429">
        <f t="shared" si="110"/>
        <v>109.41725420677196</v>
      </c>
      <c r="G255" s="429">
        <f t="shared" si="110"/>
        <v>98.889434723054492</v>
      </c>
      <c r="H255" s="429">
        <f t="shared" si="110"/>
        <v>90.138950958901773</v>
      </c>
      <c r="I255" s="429">
        <f t="shared" si="110"/>
        <v>83.626521569645121</v>
      </c>
      <c r="J255" s="429">
        <f t="shared" si="110"/>
        <v>78.345560301815851</v>
      </c>
      <c r="K255" s="429">
        <f t="shared" si="110"/>
        <v>73.956348270492867</v>
      </c>
      <c r="L255" s="429">
        <f t="shared" si="110"/>
        <v>70.406791565338352</v>
      </c>
      <c r="M255" s="429">
        <f t="shared" si="110"/>
        <v>67.59509199055455</v>
      </c>
    </row>
    <row r="256" spans="2:13" ht="13.15">
      <c r="B256" s="323" t="str">
        <f t="shared" si="99"/>
        <v>65 plus</v>
      </c>
      <c r="C256" s="429">
        <f t="shared" si="101"/>
        <v>33.452835653215672</v>
      </c>
      <c r="D256" s="429">
        <f t="shared" ref="D256:M256" si="111">D86-D222</f>
        <v>40.763798710155598</v>
      </c>
      <c r="E256" s="429">
        <f t="shared" si="111"/>
        <v>43.870128154350937</v>
      </c>
      <c r="F256" s="429">
        <f t="shared" si="111"/>
        <v>44.039326567246476</v>
      </c>
      <c r="G256" s="429">
        <f t="shared" si="111"/>
        <v>42.534043437233514</v>
      </c>
      <c r="H256" s="429">
        <f t="shared" si="111"/>
        <v>40.227708503953174</v>
      </c>
      <c r="I256" s="429">
        <f t="shared" si="111"/>
        <v>37.915720781157681</v>
      </c>
      <c r="J256" s="429">
        <f t="shared" si="111"/>
        <v>35.649190761641705</v>
      </c>
      <c r="K256" s="429">
        <f t="shared" si="111"/>
        <v>33.534430271784387</v>
      </c>
      <c r="L256" s="429">
        <f t="shared" si="111"/>
        <v>31.684709433454081</v>
      </c>
      <c r="M256" s="429">
        <f t="shared" si="111"/>
        <v>30.137741926346262</v>
      </c>
    </row>
    <row r="257" spans="1:13" ht="13.15">
      <c r="B257" s="323" t="str">
        <f t="shared" si="99"/>
        <v>Total</v>
      </c>
      <c r="C257" s="429">
        <f>SUM(C247:C256)</f>
        <v>3423.6503567942586</v>
      </c>
      <c r="D257" s="429">
        <f t="shared" ref="D257:M257" si="112">SUM(D247:D256)</f>
        <v>3421.0518111399792</v>
      </c>
      <c r="E257" s="429">
        <f t="shared" si="112"/>
        <v>3421.1248252186774</v>
      </c>
      <c r="F257" s="429">
        <f t="shared" si="112"/>
        <v>3395.8869449054137</v>
      </c>
      <c r="G257" s="429">
        <f t="shared" si="112"/>
        <v>3359.195378125532</v>
      </c>
      <c r="H257" s="429">
        <f t="shared" si="112"/>
        <v>3315.9429462851008</v>
      </c>
      <c r="I257" s="429">
        <f t="shared" si="112"/>
        <v>3314.1583791420881</v>
      </c>
      <c r="J257" s="429">
        <f t="shared" si="112"/>
        <v>3307.9234362156972</v>
      </c>
      <c r="K257" s="429">
        <f t="shared" si="112"/>
        <v>3292.3011774415372</v>
      </c>
      <c r="L257" s="429">
        <f t="shared" si="112"/>
        <v>3279.1071866001107</v>
      </c>
      <c r="M257" s="429">
        <f t="shared" si="112"/>
        <v>3274.3260709478855</v>
      </c>
    </row>
    <row r="258" spans="1:13">
      <c r="A258" s="1080">
        <f>SUM(C258:M258)</f>
        <v>0</v>
      </c>
      <c r="B258" s="1080"/>
      <c r="C258" s="1080">
        <f>SUM(C247:C256)-C257</f>
        <v>0</v>
      </c>
      <c r="D258" s="1080">
        <f t="shared" ref="D258:M258" si="113">SUM(D247:D256)-D257</f>
        <v>0</v>
      </c>
      <c r="E258" s="1080">
        <f t="shared" si="113"/>
        <v>0</v>
      </c>
      <c r="F258" s="1080">
        <f t="shared" si="113"/>
        <v>0</v>
      </c>
      <c r="G258" s="1080">
        <f t="shared" si="113"/>
        <v>0</v>
      </c>
      <c r="H258" s="1080">
        <f t="shared" si="113"/>
        <v>0</v>
      </c>
      <c r="I258" s="1080">
        <f t="shared" si="113"/>
        <v>0</v>
      </c>
      <c r="J258" s="1080">
        <f t="shared" si="113"/>
        <v>0</v>
      </c>
      <c r="K258" s="1080">
        <f t="shared" si="113"/>
        <v>0</v>
      </c>
      <c r="L258" s="1080">
        <f t="shared" si="113"/>
        <v>0</v>
      </c>
      <c r="M258" s="1080">
        <f t="shared" si="113"/>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4">B246</f>
        <v>Age group</v>
      </c>
      <c r="C262" s="323" t="str">
        <f t="shared" ref="C262:M262" si="115">C246</f>
        <v>2019/20</v>
      </c>
      <c r="D262" s="323" t="str">
        <f t="shared" si="115"/>
        <v>2020/21</v>
      </c>
      <c r="E262" s="323" t="str">
        <f t="shared" si="115"/>
        <v>2021/22</v>
      </c>
      <c r="F262" s="323" t="str">
        <f t="shared" si="115"/>
        <v>2022/23</v>
      </c>
      <c r="G262" s="323" t="str">
        <f t="shared" si="115"/>
        <v>2023/24</v>
      </c>
      <c r="H262" s="323" t="str">
        <f t="shared" si="115"/>
        <v>2024/25</v>
      </c>
      <c r="I262" s="323" t="str">
        <f t="shared" si="115"/>
        <v>2025/26</v>
      </c>
      <c r="J262" s="323" t="str">
        <f t="shared" si="115"/>
        <v>2026/27</v>
      </c>
      <c r="K262" s="323" t="str">
        <f t="shared" si="115"/>
        <v>2027/28</v>
      </c>
      <c r="L262" s="323" t="str">
        <f t="shared" si="115"/>
        <v>2028/29</v>
      </c>
      <c r="M262" s="323" t="str">
        <f t="shared" si="115"/>
        <v>2029/30</v>
      </c>
    </row>
    <row r="263" spans="1:13" ht="13.15">
      <c r="B263" s="323" t="str">
        <f t="shared" si="114"/>
        <v>20-24</v>
      </c>
      <c r="C263" s="429">
        <f t="shared" ref="C263:C272" si="116">C93-C229</f>
        <v>71.737702584118281</v>
      </c>
      <c r="D263" s="429">
        <f t="shared" ref="D263:M263" si="117">D93-D229</f>
        <v>165.4240758919012</v>
      </c>
      <c r="E263" s="429">
        <f t="shared" si="117"/>
        <v>230.66071049538678</v>
      </c>
      <c r="F263" s="429">
        <f t="shared" si="117"/>
        <v>271.39325175799837</v>
      </c>
      <c r="G263" s="429">
        <f t="shared" si="117"/>
        <v>294.47190117468745</v>
      </c>
      <c r="H263" s="429">
        <f t="shared" si="117"/>
        <v>306.23368462437344</v>
      </c>
      <c r="I263" s="429">
        <f t="shared" si="117"/>
        <v>322.76015406232005</v>
      </c>
      <c r="J263" s="429">
        <f t="shared" si="117"/>
        <v>331.90357841264085</v>
      </c>
      <c r="K263" s="429">
        <f t="shared" si="117"/>
        <v>334.55316442149729</v>
      </c>
      <c r="L263" s="429">
        <f t="shared" si="117"/>
        <v>335.6191073625746</v>
      </c>
      <c r="M263" s="429">
        <f t="shared" si="117"/>
        <v>337.36009282525424</v>
      </c>
    </row>
    <row r="264" spans="1:13" ht="13.15">
      <c r="B264" s="323" t="str">
        <f t="shared" si="114"/>
        <v>25-29</v>
      </c>
      <c r="C264" s="429">
        <f t="shared" si="116"/>
        <v>473.45837638543651</v>
      </c>
      <c r="D264" s="429">
        <f t="shared" ref="D264:M264" si="118">D94-D230</f>
        <v>509.15314172343881</v>
      </c>
      <c r="E264" s="429">
        <f t="shared" si="118"/>
        <v>550.26420584516643</v>
      </c>
      <c r="F264" s="429">
        <f t="shared" si="118"/>
        <v>584.21473356923013</v>
      </c>
      <c r="G264" s="429">
        <f t="shared" si="118"/>
        <v>608.20859401497489</v>
      </c>
      <c r="H264" s="429">
        <f t="shared" si="118"/>
        <v>623.43315519029329</v>
      </c>
      <c r="I264" s="429">
        <f t="shared" si="118"/>
        <v>647.66056875632455</v>
      </c>
      <c r="J264" s="429">
        <f t="shared" si="118"/>
        <v>664.60200040530879</v>
      </c>
      <c r="K264" s="429">
        <f t="shared" si="118"/>
        <v>673.24037762661317</v>
      </c>
      <c r="L264" s="429">
        <f t="shared" si="118"/>
        <v>678.82667494378711</v>
      </c>
      <c r="M264" s="429">
        <f t="shared" si="118"/>
        <v>684.37361446012642</v>
      </c>
    </row>
    <row r="265" spans="1:13" ht="13.15">
      <c r="B265" s="323" t="str">
        <f t="shared" si="114"/>
        <v>30-34</v>
      </c>
      <c r="C265" s="429">
        <f t="shared" si="116"/>
        <v>792.7121641827016</v>
      </c>
      <c r="D265" s="429">
        <f t="shared" ref="D265:M265" si="119">D95-D231</f>
        <v>766.14461123473529</v>
      </c>
      <c r="E265" s="429">
        <f t="shared" si="119"/>
        <v>752.20653882354225</v>
      </c>
      <c r="F265" s="429">
        <f t="shared" si="119"/>
        <v>744.80364556635675</v>
      </c>
      <c r="G265" s="429">
        <f t="shared" si="119"/>
        <v>740.72320098160901</v>
      </c>
      <c r="H265" s="429">
        <f t="shared" si="119"/>
        <v>738.23398253852531</v>
      </c>
      <c r="I265" s="429">
        <f t="shared" si="119"/>
        <v>746.27964466322919</v>
      </c>
      <c r="J265" s="429">
        <f t="shared" si="119"/>
        <v>754.43501743180559</v>
      </c>
      <c r="K265" s="429">
        <f t="shared" si="119"/>
        <v>760.23196332823318</v>
      </c>
      <c r="L265" s="429">
        <f t="shared" si="119"/>
        <v>765.36421512769903</v>
      </c>
      <c r="M265" s="429">
        <f t="shared" si="119"/>
        <v>770.99433268379619</v>
      </c>
    </row>
    <row r="266" spans="1:13" ht="13.15">
      <c r="B266" s="323" t="str">
        <f t="shared" si="114"/>
        <v>35-39</v>
      </c>
      <c r="C266" s="429">
        <f t="shared" si="116"/>
        <v>878.05885308211543</v>
      </c>
      <c r="D266" s="429">
        <f t="shared" ref="D266:M266" si="120">D96-D232</f>
        <v>857.46326103696697</v>
      </c>
      <c r="E266" s="429">
        <f t="shared" si="120"/>
        <v>836.64451844597443</v>
      </c>
      <c r="F266" s="429">
        <f t="shared" si="120"/>
        <v>815.49538719967359</v>
      </c>
      <c r="G266" s="429">
        <f t="shared" si="120"/>
        <v>795.30367282085012</v>
      </c>
      <c r="H266" s="429">
        <f t="shared" si="120"/>
        <v>777.09129212560288</v>
      </c>
      <c r="I266" s="429">
        <f t="shared" si="120"/>
        <v>768.08652530531913</v>
      </c>
      <c r="J266" s="429">
        <f t="shared" si="120"/>
        <v>761.48104279452014</v>
      </c>
      <c r="K266" s="429">
        <f t="shared" si="120"/>
        <v>755.90450320885043</v>
      </c>
      <c r="L266" s="429">
        <f t="shared" si="120"/>
        <v>752.4055369918334</v>
      </c>
      <c r="M266" s="429">
        <f t="shared" si="120"/>
        <v>751.35836579809188</v>
      </c>
    </row>
    <row r="267" spans="1:13" ht="13.15">
      <c r="B267" s="323" t="str">
        <f t="shared" si="114"/>
        <v>40-44</v>
      </c>
      <c r="C267" s="429">
        <f t="shared" si="116"/>
        <v>779.51078238594971</v>
      </c>
      <c r="D267" s="429">
        <f t="shared" ref="D267:M267" si="121">D97-D233</f>
        <v>785.04662776132727</v>
      </c>
      <c r="E267" s="429">
        <f t="shared" si="121"/>
        <v>784.61815774191155</v>
      </c>
      <c r="F267" s="429">
        <f t="shared" si="121"/>
        <v>777.79992283890988</v>
      </c>
      <c r="G267" s="429">
        <f t="shared" si="121"/>
        <v>766.29501100276434</v>
      </c>
      <c r="H267" s="429">
        <f t="shared" si="121"/>
        <v>752.07013345449604</v>
      </c>
      <c r="I267" s="429">
        <f t="shared" si="121"/>
        <v>742.18273056390592</v>
      </c>
      <c r="J267" s="429">
        <f t="shared" si="121"/>
        <v>732.12502137455886</v>
      </c>
      <c r="K267" s="429">
        <f t="shared" si="121"/>
        <v>721.78066938075483</v>
      </c>
      <c r="L267" s="429">
        <f t="shared" si="121"/>
        <v>712.81768437962489</v>
      </c>
      <c r="M267" s="429">
        <f t="shared" si="121"/>
        <v>706.08378169454568</v>
      </c>
    </row>
    <row r="268" spans="1:13" ht="13.15">
      <c r="B268" s="323" t="str">
        <f t="shared" si="114"/>
        <v>45-49</v>
      </c>
      <c r="C268" s="429">
        <f t="shared" si="116"/>
        <v>703.87157291705319</v>
      </c>
      <c r="D268" s="429">
        <f t="shared" ref="D268:M268" si="122">D98-D234</f>
        <v>699.77871271019342</v>
      </c>
      <c r="E268" s="429">
        <f t="shared" si="122"/>
        <v>697.16294332075665</v>
      </c>
      <c r="F268" s="429">
        <f t="shared" si="122"/>
        <v>692.81735125788759</v>
      </c>
      <c r="G268" s="429">
        <f t="shared" si="122"/>
        <v>686.12048818507742</v>
      </c>
      <c r="H268" s="429">
        <f t="shared" si="122"/>
        <v>677.32951246777918</v>
      </c>
      <c r="I268" s="429">
        <f t="shared" si="122"/>
        <v>671.7117547721889</v>
      </c>
      <c r="J268" s="429">
        <f t="shared" si="122"/>
        <v>664.81363552943799</v>
      </c>
      <c r="K268" s="429">
        <f t="shared" si="122"/>
        <v>656.43245767909684</v>
      </c>
      <c r="L268" s="429">
        <f t="shared" si="122"/>
        <v>648.14239546714271</v>
      </c>
      <c r="M268" s="429">
        <f t="shared" si="122"/>
        <v>640.8985195051838</v>
      </c>
    </row>
    <row r="269" spans="1:13" ht="13.15">
      <c r="B269" s="323" t="str">
        <f t="shared" si="114"/>
        <v>50-54</v>
      </c>
      <c r="C269" s="429">
        <f t="shared" si="116"/>
        <v>620.56966118087382</v>
      </c>
      <c r="D269" s="429">
        <f t="shared" ref="D269:M269" si="123">D99-D235</f>
        <v>597.16094067427946</v>
      </c>
      <c r="E269" s="429">
        <f t="shared" si="123"/>
        <v>579.38412091537828</v>
      </c>
      <c r="F269" s="429">
        <f t="shared" si="123"/>
        <v>564.59021952739363</v>
      </c>
      <c r="G269" s="429">
        <f t="shared" si="123"/>
        <v>551.67726811158514</v>
      </c>
      <c r="H269" s="429">
        <f t="shared" si="123"/>
        <v>540.02040452360245</v>
      </c>
      <c r="I269" s="429">
        <f t="shared" si="123"/>
        <v>532.72285994029789</v>
      </c>
      <c r="J269" s="429">
        <f t="shared" si="123"/>
        <v>525.82325879745622</v>
      </c>
      <c r="K269" s="429">
        <f t="shared" si="123"/>
        <v>518.59157609686883</v>
      </c>
      <c r="L269" s="429">
        <f t="shared" si="123"/>
        <v>511.76754548607585</v>
      </c>
      <c r="M269" s="429">
        <f t="shared" si="123"/>
        <v>505.78744614736928</v>
      </c>
    </row>
    <row r="270" spans="1:13" ht="13.15">
      <c r="B270" s="323" t="str">
        <f t="shared" si="114"/>
        <v>55-59</v>
      </c>
      <c r="C270" s="429">
        <f t="shared" si="116"/>
        <v>346.95714361092655</v>
      </c>
      <c r="D270" s="429">
        <f t="shared" ref="D270:M270" si="124">D100-D236</f>
        <v>330.9611562946406</v>
      </c>
      <c r="E270" s="429">
        <f t="shared" si="124"/>
        <v>317.16977572348776</v>
      </c>
      <c r="F270" s="429">
        <f t="shared" si="124"/>
        <v>304.90424759142343</v>
      </c>
      <c r="G270" s="429">
        <f t="shared" si="124"/>
        <v>294.04606544737635</v>
      </c>
      <c r="H270" s="429">
        <f t="shared" si="124"/>
        <v>284.54510054188211</v>
      </c>
      <c r="I270" s="429">
        <f t="shared" si="124"/>
        <v>278.23661560352292</v>
      </c>
      <c r="J270" s="429">
        <f t="shared" si="124"/>
        <v>272.76697440719602</v>
      </c>
      <c r="K270" s="429">
        <f t="shared" si="124"/>
        <v>267.66210631695662</v>
      </c>
      <c r="L270" s="429">
        <f t="shared" si="124"/>
        <v>263.23901873378782</v>
      </c>
      <c r="M270" s="429">
        <f t="shared" si="124"/>
        <v>259.60507005082241</v>
      </c>
    </row>
    <row r="271" spans="1:13" ht="13.15">
      <c r="B271" s="323" t="str">
        <f t="shared" si="114"/>
        <v>60-64</v>
      </c>
      <c r="C271" s="429">
        <f t="shared" si="116"/>
        <v>120.85058578862098</v>
      </c>
      <c r="D271" s="429">
        <f t="shared" ref="D271:M271" si="125">D101-D237</f>
        <v>118.5398226909557</v>
      </c>
      <c r="E271" s="429">
        <f t="shared" si="125"/>
        <v>115.11327213219504</v>
      </c>
      <c r="F271" s="429">
        <f t="shared" si="125"/>
        <v>111.06544980743503</v>
      </c>
      <c r="G271" s="429">
        <f t="shared" si="125"/>
        <v>106.87465120266373</v>
      </c>
      <c r="H271" s="429">
        <f t="shared" si="125"/>
        <v>102.87982812725457</v>
      </c>
      <c r="I271" s="429">
        <f t="shared" si="125"/>
        <v>100.12348119326251</v>
      </c>
      <c r="J271" s="429">
        <f t="shared" si="125"/>
        <v>97.640521256677047</v>
      </c>
      <c r="K271" s="429">
        <f t="shared" si="125"/>
        <v>95.317137623537889</v>
      </c>
      <c r="L271" s="429">
        <f t="shared" si="125"/>
        <v>93.351134477313536</v>
      </c>
      <c r="M271" s="429">
        <f t="shared" si="125"/>
        <v>91.798858427162884</v>
      </c>
    </row>
    <row r="272" spans="1:13" ht="13.15">
      <c r="B272" s="323" t="str">
        <f t="shared" si="114"/>
        <v>65 plus</v>
      </c>
      <c r="C272" s="429">
        <f t="shared" si="116"/>
        <v>25.794446516569423</v>
      </c>
      <c r="D272" s="429">
        <f t="shared" ref="D272:M272" si="126">D102-D238</f>
        <v>36.279195713265736</v>
      </c>
      <c r="E272" s="429">
        <f t="shared" si="126"/>
        <v>42.807045178769286</v>
      </c>
      <c r="F272" s="429">
        <f t="shared" si="126"/>
        <v>46.4619363071766</v>
      </c>
      <c r="G272" s="429">
        <f t="shared" si="126"/>
        <v>48.148312070305025</v>
      </c>
      <c r="H272" s="429">
        <f t="shared" si="126"/>
        <v>48.562962167078126</v>
      </c>
      <c r="I272" s="429">
        <f t="shared" si="126"/>
        <v>48.567033165135129</v>
      </c>
      <c r="J272" s="429">
        <f t="shared" si="126"/>
        <v>48.130652199510415</v>
      </c>
      <c r="K272" s="429">
        <f t="shared" si="126"/>
        <v>47.401874417443949</v>
      </c>
      <c r="L272" s="429">
        <f t="shared" si="126"/>
        <v>46.595768314888161</v>
      </c>
      <c r="M272" s="429">
        <f t="shared" si="126"/>
        <v>45.841523013906851</v>
      </c>
    </row>
    <row r="273" spans="1:13" ht="13.15">
      <c r="B273" s="323" t="str">
        <f t="shared" si="114"/>
        <v>Total</v>
      </c>
      <c r="C273" s="429">
        <f>SUM(C263:C272)</f>
        <v>4813.5212886343652</v>
      </c>
      <c r="D273" s="429">
        <f t="shared" ref="D273:M273" si="127">SUM(D263:D272)</f>
        <v>4865.9515457317038</v>
      </c>
      <c r="E273" s="429">
        <f t="shared" si="127"/>
        <v>4906.0312886225674</v>
      </c>
      <c r="F273" s="429">
        <f t="shared" si="127"/>
        <v>4913.5461454234865</v>
      </c>
      <c r="G273" s="429">
        <f t="shared" si="127"/>
        <v>4891.8691650118935</v>
      </c>
      <c r="H273" s="429">
        <f t="shared" si="127"/>
        <v>4850.400055760887</v>
      </c>
      <c r="I273" s="429">
        <f t="shared" si="127"/>
        <v>4858.3313680255069</v>
      </c>
      <c r="J273" s="429">
        <f t="shared" si="127"/>
        <v>4853.7217026091121</v>
      </c>
      <c r="K273" s="429">
        <f t="shared" si="127"/>
        <v>4831.1158300998522</v>
      </c>
      <c r="L273" s="429">
        <f t="shared" si="127"/>
        <v>4808.1290812847265</v>
      </c>
      <c r="M273" s="429">
        <f t="shared" si="127"/>
        <v>4794.1016046062596</v>
      </c>
    </row>
    <row r="274" spans="1:13">
      <c r="A274" s="1080">
        <f>SUM(C274:M274)</f>
        <v>0</v>
      </c>
      <c r="B274" s="1080"/>
      <c r="C274" s="1080">
        <f>SUM(C263:C272)-C273</f>
        <v>0</v>
      </c>
      <c r="D274" s="1080">
        <f t="shared" ref="D274:M274" si="128">SUM(D263:D272)-D273</f>
        <v>0</v>
      </c>
      <c r="E274" s="1080">
        <f t="shared" si="128"/>
        <v>0</v>
      </c>
      <c r="F274" s="1080">
        <f t="shared" si="128"/>
        <v>0</v>
      </c>
      <c r="G274" s="1080">
        <f t="shared" si="128"/>
        <v>0</v>
      </c>
      <c r="H274" s="1080">
        <f t="shared" si="128"/>
        <v>0</v>
      </c>
      <c r="I274" s="1080">
        <f t="shared" si="128"/>
        <v>0</v>
      </c>
      <c r="J274" s="1080">
        <f t="shared" si="128"/>
        <v>0</v>
      </c>
      <c r="K274" s="1080">
        <f t="shared" si="128"/>
        <v>0</v>
      </c>
      <c r="L274" s="1080">
        <f t="shared" si="128"/>
        <v>0</v>
      </c>
      <c r="M274" s="1080">
        <f t="shared" si="128"/>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29">D262</f>
        <v>2020/21</v>
      </c>
      <c r="E278" s="311" t="str">
        <f t="shared" si="129"/>
        <v>2021/22</v>
      </c>
      <c r="F278" s="311" t="str">
        <f t="shared" si="129"/>
        <v>2022/23</v>
      </c>
      <c r="G278" s="311" t="str">
        <f t="shared" si="129"/>
        <v>2023/24</v>
      </c>
      <c r="H278" s="311" t="str">
        <f t="shared" si="129"/>
        <v>2024/25</v>
      </c>
      <c r="I278" s="311" t="str">
        <f t="shared" si="129"/>
        <v>2025/26</v>
      </c>
      <c r="J278" s="311" t="str">
        <f t="shared" si="129"/>
        <v>2026/27</v>
      </c>
      <c r="K278" s="311" t="str">
        <f t="shared" si="129"/>
        <v>2027/28</v>
      </c>
      <c r="L278" s="311" t="str">
        <f t="shared" si="129"/>
        <v>2028/29</v>
      </c>
      <c r="M278" s="311" t="str">
        <f t="shared" si="129"/>
        <v>2029/30</v>
      </c>
    </row>
    <row r="279" spans="1:13" ht="13.15">
      <c r="B279" s="311" t="s">
        <v>569</v>
      </c>
      <c r="C279" s="429">
        <f>C223+C239</f>
        <v>1099.0333545713752</v>
      </c>
      <c r="D279" s="429">
        <f t="shared" ref="D279:M279" si="130">D223+D239</f>
        <v>1115.4577806605544</v>
      </c>
      <c r="E279" s="429">
        <f t="shared" si="130"/>
        <v>1117.001378921547</v>
      </c>
      <c r="F279" s="429">
        <f t="shared" si="130"/>
        <v>1122.1722085181843</v>
      </c>
      <c r="G279" s="429">
        <f t="shared" si="130"/>
        <v>1105.2455700720475</v>
      </c>
      <c r="H279" s="429">
        <f t="shared" si="130"/>
        <v>1085.6163398380022</v>
      </c>
      <c r="I279" s="429">
        <f t="shared" si="130"/>
        <v>1078.3901387092765</v>
      </c>
      <c r="J279" s="429">
        <f t="shared" si="130"/>
        <v>1069.7828879521026</v>
      </c>
      <c r="K279" s="429">
        <f t="shared" si="130"/>
        <v>1058.5114571225722</v>
      </c>
      <c r="L279" s="429">
        <f t="shared" si="130"/>
        <v>1048.2937230074835</v>
      </c>
      <c r="M279" s="429">
        <f t="shared" si="130"/>
        <v>1040.9746797359503</v>
      </c>
    </row>
    <row r="280" spans="1:13" ht="13.15">
      <c r="B280" s="311" t="s">
        <v>570</v>
      </c>
      <c r="C280" s="429">
        <f>C155+C171</f>
        <v>367.46407315803015</v>
      </c>
      <c r="D280" s="429">
        <f t="shared" ref="D280:M280" si="131">D155+D171</f>
        <v>352.84245894880951</v>
      </c>
      <c r="E280" s="429">
        <f t="shared" si="131"/>
        <v>336.60314517485392</v>
      </c>
      <c r="F280" s="429">
        <f t="shared" si="131"/>
        <v>320.16081241010897</v>
      </c>
      <c r="G280" s="429">
        <f t="shared" si="131"/>
        <v>304.10124791601947</v>
      </c>
      <c r="H280" s="429">
        <f t="shared" si="131"/>
        <v>289.43426376989828</v>
      </c>
      <c r="I280" s="429">
        <f t="shared" si="131"/>
        <v>278.38669914509342</v>
      </c>
      <c r="J280" s="429">
        <f t="shared" si="131"/>
        <v>268.69564249020857</v>
      </c>
      <c r="K280" s="429">
        <f t="shared" si="131"/>
        <v>259.93750134664521</v>
      </c>
      <c r="L280" s="429">
        <f t="shared" si="131"/>
        <v>252.44643229588155</v>
      </c>
      <c r="M280" s="429">
        <f t="shared" si="131"/>
        <v>246.30132867420076</v>
      </c>
    </row>
    <row r="281" spans="1:13" ht="13.15">
      <c r="B281" s="311" t="s">
        <v>571</v>
      </c>
      <c r="C281" s="429">
        <f>C189+C205</f>
        <v>4.5466070041045858</v>
      </c>
      <c r="D281" s="429">
        <f t="shared" ref="D281:M281" si="132">D189+D205</f>
        <v>4.4499340388630992</v>
      </c>
      <c r="E281" s="429">
        <f t="shared" si="132"/>
        <v>4.3651433109457729</v>
      </c>
      <c r="F281" s="429">
        <f t="shared" si="132"/>
        <v>4.2799211689076078</v>
      </c>
      <c r="G281" s="429">
        <f t="shared" si="132"/>
        <v>4.1848516899160462</v>
      </c>
      <c r="H281" s="429">
        <f t="shared" si="132"/>
        <v>4.0915607872226314</v>
      </c>
      <c r="I281" s="429">
        <f t="shared" si="132"/>
        <v>4.0430935820350271</v>
      </c>
      <c r="J281" s="429">
        <f t="shared" si="132"/>
        <v>3.9959592013579828</v>
      </c>
      <c r="K281" s="429">
        <f t="shared" si="132"/>
        <v>3.9448622400308038</v>
      </c>
      <c r="L281" s="429">
        <f t="shared" si="132"/>
        <v>3.900201201442667</v>
      </c>
      <c r="M281" s="429">
        <f t="shared" si="132"/>
        <v>3.8671389753677863</v>
      </c>
    </row>
    <row r="282" spans="1:13" ht="13.15">
      <c r="B282" s="311" t="s">
        <v>572</v>
      </c>
      <c r="C282" s="429">
        <f>C121+C137</f>
        <v>727.02267440924049</v>
      </c>
      <c r="D282" s="429">
        <f t="shared" ref="D282:M282" si="133">D121+D137</f>
        <v>758.16538767288193</v>
      </c>
      <c r="E282" s="429">
        <f t="shared" si="133"/>
        <v>776.03309043574734</v>
      </c>
      <c r="F282" s="429">
        <f t="shared" si="133"/>
        <v>797.73147493916781</v>
      </c>
      <c r="G282" s="429">
        <f t="shared" si="133"/>
        <v>796.95947046611218</v>
      </c>
      <c r="H282" s="429">
        <f t="shared" si="133"/>
        <v>792.09051528088139</v>
      </c>
      <c r="I282" s="429">
        <f t="shared" si="133"/>
        <v>795.96034598214783</v>
      </c>
      <c r="J282" s="429">
        <f t="shared" si="133"/>
        <v>797.09128626053598</v>
      </c>
      <c r="K282" s="429">
        <f t="shared" si="133"/>
        <v>794.62909353589635</v>
      </c>
      <c r="L282" s="429">
        <f t="shared" si="133"/>
        <v>791.94708951015934</v>
      </c>
      <c r="M282" s="429">
        <f t="shared" si="133"/>
        <v>790.80621208638195</v>
      </c>
    </row>
    <row r="283" spans="1:13">
      <c r="A283" s="1080">
        <f>SUM(C283:M283)</f>
        <v>0</v>
      </c>
      <c r="B283" s="1080"/>
      <c r="C283" s="1080">
        <f>C279-C280-C281-C282</f>
        <v>0</v>
      </c>
      <c r="D283" s="1080">
        <f t="shared" ref="D283:M283" si="134">D279-D280-D281-D282</f>
        <v>0</v>
      </c>
      <c r="E283" s="1080">
        <f t="shared" si="134"/>
        <v>0</v>
      </c>
      <c r="F283" s="1080">
        <f t="shared" si="134"/>
        <v>0</v>
      </c>
      <c r="G283" s="1080">
        <f t="shared" si="134"/>
        <v>0</v>
      </c>
      <c r="H283" s="1080">
        <f t="shared" si="134"/>
        <v>0</v>
      </c>
      <c r="I283" s="1080">
        <f t="shared" si="134"/>
        <v>0</v>
      </c>
      <c r="J283" s="1080">
        <f t="shared" si="134"/>
        <v>0</v>
      </c>
      <c r="K283" s="1080">
        <f t="shared" si="134"/>
        <v>0</v>
      </c>
      <c r="L283" s="1080">
        <f t="shared" si="134"/>
        <v>0</v>
      </c>
      <c r="M283" s="1080">
        <f t="shared" si="134"/>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5">D278</f>
        <v>2020/21</v>
      </c>
      <c r="E289" s="311" t="str">
        <f t="shared" si="135"/>
        <v>2021/22</v>
      </c>
      <c r="F289" s="311" t="str">
        <f t="shared" si="135"/>
        <v>2022/23</v>
      </c>
      <c r="G289" s="311" t="str">
        <f t="shared" si="135"/>
        <v>2023/24</v>
      </c>
      <c r="H289" s="311" t="str">
        <f t="shared" si="135"/>
        <v>2024/25</v>
      </c>
      <c r="I289" s="311" t="str">
        <f t="shared" si="135"/>
        <v>2025/26</v>
      </c>
      <c r="J289" s="311" t="str">
        <f t="shared" si="135"/>
        <v>2026/27</v>
      </c>
      <c r="K289" s="311" t="str">
        <f t="shared" si="135"/>
        <v>2027/28</v>
      </c>
      <c r="L289" s="311" t="str">
        <f t="shared" si="135"/>
        <v>2028/29</v>
      </c>
      <c r="M289" s="311" t="str">
        <f t="shared" si="135"/>
        <v>2029/30</v>
      </c>
    </row>
    <row r="290" spans="2:13" ht="15">
      <c r="B290" s="325"/>
      <c r="C290" s="429">
        <f>C53+C69-C15</f>
        <v>0</v>
      </c>
      <c r="D290" s="429">
        <f>D53+D69-D15</f>
        <v>0</v>
      </c>
      <c r="E290" s="429">
        <f>E53+E69-E15</f>
        <v>0</v>
      </c>
      <c r="F290" s="429">
        <f t="shared" ref="F290:M290" si="136">F53+F69-F15</f>
        <v>0</v>
      </c>
      <c r="G290" s="429">
        <f t="shared" si="136"/>
        <v>0</v>
      </c>
      <c r="H290" s="429">
        <f t="shared" si="136"/>
        <v>0</v>
      </c>
      <c r="I290" s="429">
        <f t="shared" si="136"/>
        <v>0</v>
      </c>
      <c r="J290" s="429">
        <f t="shared" si="136"/>
        <v>0</v>
      </c>
      <c r="K290" s="429">
        <f t="shared" si="136"/>
        <v>0</v>
      </c>
      <c r="L290" s="429">
        <f t="shared" si="136"/>
        <v>0</v>
      </c>
      <c r="M290" s="429">
        <f t="shared" si="136"/>
        <v>0</v>
      </c>
    </row>
    <row r="291" spans="2:13" ht="15">
      <c r="B291" s="325"/>
      <c r="H291" s="312"/>
    </row>
    <row r="292" spans="2:13" ht="15">
      <c r="B292" s="325" t="s">
        <v>263</v>
      </c>
      <c r="H292" s="312"/>
    </row>
    <row r="293" spans="2:13" ht="15">
      <c r="B293" s="325"/>
      <c r="C293" s="350" t="str">
        <f t="shared" ref="C293:M293" si="137">C262</f>
        <v>2019/20</v>
      </c>
      <c r="D293" s="350" t="str">
        <f t="shared" si="137"/>
        <v>2020/21</v>
      </c>
      <c r="E293" s="350" t="str">
        <f t="shared" si="137"/>
        <v>2021/22</v>
      </c>
      <c r="F293" s="350" t="str">
        <f t="shared" si="137"/>
        <v>2022/23</v>
      </c>
      <c r="G293" s="350" t="str">
        <f t="shared" si="137"/>
        <v>2023/24</v>
      </c>
      <c r="H293" s="350" t="str">
        <f t="shared" si="137"/>
        <v>2024/25</v>
      </c>
      <c r="I293" s="350" t="str">
        <f t="shared" si="137"/>
        <v>2025/26</v>
      </c>
      <c r="J293" s="350" t="str">
        <f t="shared" si="137"/>
        <v>2026/27</v>
      </c>
      <c r="K293" s="350" t="str">
        <f t="shared" si="137"/>
        <v>2027/28</v>
      </c>
      <c r="L293" s="350" t="str">
        <f t="shared" si="137"/>
        <v>2028/29</v>
      </c>
      <c r="M293" s="350" t="str">
        <f t="shared" si="137"/>
        <v>2029/30</v>
      </c>
    </row>
    <row r="294" spans="2:13" ht="13.15">
      <c r="B294" s="348" t="s">
        <v>267</v>
      </c>
      <c r="C294" s="429">
        <f>C36-C15+C279-C290</f>
        <v>1165.2894921036136</v>
      </c>
      <c r="D294" s="429">
        <f t="shared" ref="D294:M294" si="138">D36-D15+D279-D290</f>
        <v>1157.1541358911095</v>
      </c>
      <c r="E294" s="429">
        <f t="shared" si="138"/>
        <v>1104.4491850058373</v>
      </c>
      <c r="F294" s="429">
        <f t="shared" si="138"/>
        <v>1046.8770228805731</v>
      </c>
      <c r="G294" s="429">
        <f t="shared" si="138"/>
        <v>1000.8947987465654</v>
      </c>
      <c r="H294" s="429">
        <f t="shared" si="138"/>
        <v>1084.5368838308814</v>
      </c>
      <c r="I294" s="429">
        <f t="shared" si="138"/>
        <v>1058.9382796093169</v>
      </c>
      <c r="J294" s="429">
        <f t="shared" si="138"/>
        <v>1020.2833258391533</v>
      </c>
      <c r="K294" s="429">
        <f t="shared" si="138"/>
        <v>1012.1129833509322</v>
      </c>
      <c r="L294" s="429">
        <f t="shared" si="138"/>
        <v>1022.1660874052573</v>
      </c>
      <c r="M294" s="429">
        <f t="shared" si="138"/>
        <v>1033.8507809779103</v>
      </c>
    </row>
    <row r="295" spans="2:13" ht="12.75" customHeight="1">
      <c r="B295" s="1469" t="s">
        <v>264</v>
      </c>
      <c r="C295" s="1469"/>
      <c r="D295" s="1469"/>
      <c r="E295" s="1469"/>
      <c r="F295" s="1469"/>
      <c r="G295" s="1469"/>
      <c r="H295" s="1469"/>
      <c r="I295" s="1469"/>
      <c r="J295" s="1469"/>
      <c r="K295" s="1469"/>
      <c r="L295" s="1469"/>
      <c r="M295" s="1469"/>
    </row>
    <row r="296" spans="2:13" ht="13.15">
      <c r="B296" s="311" t="s">
        <v>549</v>
      </c>
      <c r="C296" s="271">
        <f>IF(C294&lt;0,0,C294)</f>
        <v>1165.2894921036136</v>
      </c>
      <c r="D296" s="271">
        <f t="shared" ref="D296:M296" si="139">IF(D294&lt;0,0,D294)</f>
        <v>1157.1541358911095</v>
      </c>
      <c r="E296" s="271">
        <f t="shared" si="139"/>
        <v>1104.4491850058373</v>
      </c>
      <c r="F296" s="271">
        <f t="shared" si="139"/>
        <v>1046.8770228805731</v>
      </c>
      <c r="G296" s="271">
        <f t="shared" si="139"/>
        <v>1000.8947987465654</v>
      </c>
      <c r="H296" s="271">
        <f t="shared" si="139"/>
        <v>1084.5368838308814</v>
      </c>
      <c r="I296" s="271">
        <f t="shared" si="139"/>
        <v>1058.9382796093169</v>
      </c>
      <c r="J296" s="271">
        <f t="shared" si="139"/>
        <v>1020.2833258391533</v>
      </c>
      <c r="K296" s="271">
        <f t="shared" si="139"/>
        <v>1012.1129833509322</v>
      </c>
      <c r="L296" s="271">
        <f t="shared" si="139"/>
        <v>1022.1660874052573</v>
      </c>
      <c r="M296" s="271">
        <f t="shared" si="139"/>
        <v>1033.8507809779103</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0">B262</f>
        <v>Age group</v>
      </c>
      <c r="C302" s="323" t="str">
        <f>C293</f>
        <v>2019/20</v>
      </c>
      <c r="D302" s="323" t="str">
        <f t="shared" ref="D302:M302" si="141">D293</f>
        <v>2020/21</v>
      </c>
      <c r="E302" s="323" t="str">
        <f t="shared" si="141"/>
        <v>2021/22</v>
      </c>
      <c r="F302" s="323" t="str">
        <f t="shared" si="141"/>
        <v>2022/23</v>
      </c>
      <c r="G302" s="323" t="str">
        <f t="shared" si="141"/>
        <v>2023/24</v>
      </c>
      <c r="H302" s="323" t="str">
        <f t="shared" si="141"/>
        <v>2024/25</v>
      </c>
      <c r="I302" s="323" t="str">
        <f t="shared" si="141"/>
        <v>2025/26</v>
      </c>
      <c r="J302" s="323" t="str">
        <f t="shared" si="141"/>
        <v>2026/27</v>
      </c>
      <c r="K302" s="323" t="str">
        <f t="shared" si="141"/>
        <v>2027/28</v>
      </c>
      <c r="L302" s="323" t="str">
        <f t="shared" si="141"/>
        <v>2028/29</v>
      </c>
      <c r="M302" s="323" t="str">
        <f t="shared" si="141"/>
        <v>2029/30</v>
      </c>
    </row>
    <row r="303" spans="2:13" ht="13.15">
      <c r="B303" s="323" t="str">
        <f t="shared" si="140"/>
        <v>20-24</v>
      </c>
      <c r="C303" s="429">
        <f>C$296*Entrant_age_breakdowns!$K76*$G$31</f>
        <v>117.11431603235135</v>
      </c>
      <c r="D303" s="429">
        <f>D$296*Entrant_age_breakdowns!$K76*$G$31</f>
        <v>116.29669372908403</v>
      </c>
      <c r="E303" s="429">
        <f>E$296*Entrant_age_breakdowns!$K76*$G$31</f>
        <v>110.99972304817233</v>
      </c>
      <c r="F303" s="429">
        <f>F$296*Entrant_age_breakdowns!$K76*$G$31</f>
        <v>105.21358626800438</v>
      </c>
      <c r="G303" s="429">
        <f>G$296*Entrant_age_breakdowns!$K76*$G$31</f>
        <v>100.59226532965187</v>
      </c>
      <c r="H303" s="429">
        <f>H$296*Entrant_age_breakdowns!$K76*$G$31</f>
        <v>108.9984902656426</v>
      </c>
      <c r="I303" s="429">
        <f>I$296*Entrant_age_breakdowns!$K76*$G$31</f>
        <v>106.42577074392156</v>
      </c>
      <c r="J303" s="429">
        <f>J$296*Entrant_age_breakdowns!$K76*$G$31</f>
        <v>102.54085759338547</v>
      </c>
      <c r="K303" s="429">
        <f>K$296*Entrant_age_breakdowns!$K76*$G$31</f>
        <v>101.71971908768185</v>
      </c>
      <c r="L303" s="429">
        <f>L$296*Entrant_age_breakdowns!$K76*$G$31</f>
        <v>102.73007952884478</v>
      </c>
      <c r="M303" s="429">
        <f>M$296*Entrant_age_breakdowns!$K76*$G$31</f>
        <v>103.90441852793633</v>
      </c>
    </row>
    <row r="304" spans="2:13" ht="13.15">
      <c r="B304" s="323" t="str">
        <f t="shared" si="140"/>
        <v>25-29</v>
      </c>
      <c r="C304" s="429">
        <f>C$296*Entrant_age_breakdowns!$K77*$G$31</f>
        <v>127.15486037791776</v>
      </c>
      <c r="D304" s="429">
        <f>D$296*Entrant_age_breakdowns!$K77*$G$31</f>
        <v>126.26714098257837</v>
      </c>
      <c r="E304" s="429">
        <f>E$296*Entrant_age_breakdowns!$K77*$G$31</f>
        <v>120.5160458972329</v>
      </c>
      <c r="F304" s="429">
        <f>F$296*Entrant_age_breakdowns!$K77*$G$31</f>
        <v>114.23384710774799</v>
      </c>
      <c r="G304" s="429">
        <f>G$296*Entrant_age_breakdowns!$K77*$G$31</f>
        <v>109.21632714447178</v>
      </c>
      <c r="H304" s="429">
        <f>H$296*Entrant_age_breakdowns!$K77*$G$31</f>
        <v>118.34324172036366</v>
      </c>
      <c r="I304" s="429">
        <f>I$296*Entrant_age_breakdowns!$K77*$G$31</f>
        <v>115.54995561616424</v>
      </c>
      <c r="J304" s="429">
        <f>J$296*Entrant_age_breakdowns!$K77*$G$31</f>
        <v>111.33197778072784</v>
      </c>
      <c r="K304" s="429">
        <f>K$296*Entrant_age_breakdowns!$K77*$G$31</f>
        <v>110.44044072888838</v>
      </c>
      <c r="L304" s="429">
        <f>L$296*Entrant_age_breakdowns!$K77*$G$31</f>
        <v>111.53742225241072</v>
      </c>
      <c r="M304" s="429">
        <f>M$296*Entrant_age_breakdowns!$K77*$G$31</f>
        <v>112.81244068333066</v>
      </c>
    </row>
    <row r="305" spans="1:13" ht="13.15">
      <c r="B305" s="323" t="str">
        <f t="shared" si="140"/>
        <v>30-34</v>
      </c>
      <c r="C305" s="429">
        <f>C$296*Entrant_age_breakdowns!$K78*$G$31</f>
        <v>65.389368894433588</v>
      </c>
      <c r="D305" s="429">
        <f>D$296*Entrant_age_breakdowns!$K78*$G$31</f>
        <v>64.932859321428921</v>
      </c>
      <c r="E305" s="429">
        <f>E$296*Entrant_age_breakdowns!$K78*$G$31</f>
        <v>61.975359490396684</v>
      </c>
      <c r="F305" s="429">
        <f>F$296*Entrant_age_breakdowns!$K78*$G$31</f>
        <v>58.744739654922967</v>
      </c>
      <c r="G305" s="429">
        <f>G$296*Entrant_age_breakdowns!$K78*$G$31</f>
        <v>56.164480726253402</v>
      </c>
      <c r="H305" s="429">
        <f>H$296*Entrant_age_breakdowns!$K78*$G$31</f>
        <v>60.857995250961416</v>
      </c>
      <c r="I305" s="429">
        <f>I$296*Entrant_age_breakdowns!$K78*$G$31</f>
        <v>59.421548268499791</v>
      </c>
      <c r="J305" s="429">
        <f>J$296*Entrant_age_breakdowns!$K78*$G$31</f>
        <v>57.252453765543642</v>
      </c>
      <c r="K305" s="429">
        <f>K$296*Entrant_age_breakdowns!$K78*$G$31</f>
        <v>56.793980963225913</v>
      </c>
      <c r="L305" s="429">
        <f>L$296*Entrant_age_breakdowns!$K78*$G$31</f>
        <v>57.358103555935209</v>
      </c>
      <c r="M305" s="429">
        <f>M$296*Entrant_age_breakdowns!$K78*$G$31</f>
        <v>58.013781602993994</v>
      </c>
    </row>
    <row r="306" spans="1:13" ht="13.15">
      <c r="B306" s="323" t="str">
        <f t="shared" si="140"/>
        <v>35-39</v>
      </c>
      <c r="C306" s="429">
        <f>C$296*Entrant_age_breakdowns!$K79*$G$31</f>
        <v>49.574604598494524</v>
      </c>
      <c r="D306" s="429">
        <f>D$296*Entrant_age_breakdowns!$K79*$G$31</f>
        <v>49.228504277299031</v>
      </c>
      <c r="E306" s="429">
        <f>E$296*Entrant_age_breakdowns!$K79*$G$31</f>
        <v>46.986291403823536</v>
      </c>
      <c r="F306" s="429">
        <f>F$296*Entrant_age_breakdowns!$K79*$G$31</f>
        <v>44.537014041776736</v>
      </c>
      <c r="G306" s="429">
        <f>G$296*Entrant_age_breakdowns!$K79*$G$31</f>
        <v>42.58080436559775</v>
      </c>
      <c r="H306" s="429">
        <f>H$296*Entrant_age_breakdowns!$K79*$G$31</f>
        <v>46.139167608334269</v>
      </c>
      <c r="I306" s="429">
        <f>I$296*Entrant_age_breakdowns!$K79*$G$31</f>
        <v>45.050132916820388</v>
      </c>
      <c r="J306" s="429">
        <f>J$296*Entrant_age_breakdowns!$K79*$G$31</f>
        <v>43.405645377960347</v>
      </c>
      <c r="K306" s="429">
        <f>K$296*Entrant_age_breakdowns!$K79*$G$31</f>
        <v>43.058056644832199</v>
      </c>
      <c r="L306" s="429">
        <f>L$296*Entrant_age_breakdowns!$K79*$G$31</f>
        <v>43.48574320843538</v>
      </c>
      <c r="M306" s="429">
        <f>M$296*Entrant_age_breakdowns!$K79*$G$31</f>
        <v>43.982842056098661</v>
      </c>
    </row>
    <row r="307" spans="1:13" ht="13.15">
      <c r="B307" s="323" t="str">
        <f t="shared" si="140"/>
        <v>40-44</v>
      </c>
      <c r="C307" s="429">
        <f>C$296*Entrant_age_breakdowns!$K80*$G$31</f>
        <v>40.458624095589705</v>
      </c>
      <c r="D307" s="429">
        <f>D$296*Entrant_age_breakdowns!$K80*$G$31</f>
        <v>40.176166113160598</v>
      </c>
      <c r="E307" s="429">
        <f>E$296*Entrant_age_breakdowns!$K80*$G$31</f>
        <v>38.346260488598297</v>
      </c>
      <c r="F307" s="429">
        <f>F$296*Entrant_age_breakdowns!$K80*$G$31</f>
        <v>36.34736623821636</v>
      </c>
      <c r="G307" s="429">
        <f>G$296*Entrant_age_breakdowns!$K80*$G$31</f>
        <v>34.750872376456243</v>
      </c>
      <c r="H307" s="429">
        <f>H$296*Entrant_age_breakdowns!$K80*$G$31</f>
        <v>37.654909271947943</v>
      </c>
      <c r="I307" s="429">
        <f>I$296*Entrant_age_breakdowns!$K80*$G$31</f>
        <v>36.766130721561794</v>
      </c>
      <c r="J307" s="429">
        <f>J$296*Entrant_age_breakdowns!$K80*$G$31</f>
        <v>35.424038259030283</v>
      </c>
      <c r="K307" s="429">
        <f>K$296*Entrant_age_breakdowns!$K80*$G$31</f>
        <v>35.140365559925762</v>
      </c>
      <c r="L307" s="429">
        <f>L$296*Entrant_age_breakdowns!$K80*$G$31</f>
        <v>35.489407373727353</v>
      </c>
      <c r="M307" s="429">
        <f>M$296*Entrant_age_breakdowns!$K80*$G$31</f>
        <v>35.895097657671059</v>
      </c>
    </row>
    <row r="308" spans="1:13" ht="13.15">
      <c r="B308" s="323" t="str">
        <f t="shared" si="140"/>
        <v>45-49</v>
      </c>
      <c r="C308" s="429">
        <f>C$296*Entrant_age_breakdowns!$K81*$G$31</f>
        <v>36.1911904687109</v>
      </c>
      <c r="D308" s="429">
        <f>D$296*Entrant_age_breakdowns!$K81*$G$31</f>
        <v>35.938525162610837</v>
      </c>
      <c r="E308" s="429">
        <f>E$296*Entrant_age_breakdowns!$K81*$G$31</f>
        <v>34.301631558868173</v>
      </c>
      <c r="F308" s="429">
        <f>F$296*Entrant_age_breakdowns!$K81*$G$31</f>
        <v>32.513573656269607</v>
      </c>
      <c r="G308" s="429">
        <f>G$296*Entrant_age_breakdowns!$K81*$G$31</f>
        <v>31.085472362054155</v>
      </c>
      <c r="H308" s="429">
        <f>H$296*Entrant_age_breakdowns!$K81*$G$31</f>
        <v>33.683201641344219</v>
      </c>
      <c r="I308" s="429">
        <f>I$296*Entrant_age_breakdowns!$K81*$G$31</f>
        <v>32.888168332116187</v>
      </c>
      <c r="J308" s="429">
        <f>J$296*Entrant_age_breakdowns!$K81*$G$31</f>
        <v>31.687635070694821</v>
      </c>
      <c r="K308" s="429">
        <f>K$296*Entrant_age_breakdowns!$K81*$G$31</f>
        <v>31.433883171969622</v>
      </c>
      <c r="L308" s="429">
        <f>L$296*Entrant_age_breakdowns!$K81*$G$31</f>
        <v>31.746109280672485</v>
      </c>
      <c r="M308" s="429">
        <f>M$296*Entrant_age_breakdowns!$K81*$G$31</f>
        <v>32.109008777769134</v>
      </c>
    </row>
    <row r="309" spans="1:13" ht="13.15">
      <c r="B309" s="323" t="str">
        <f t="shared" si="140"/>
        <v>50-54</v>
      </c>
      <c r="C309" s="429">
        <f>C$296*Entrant_age_breakdowns!$K82*$G$31</f>
        <v>26.242796965433307</v>
      </c>
      <c r="D309" s="429">
        <f>D$296*Entrant_age_breakdowns!$K82*$G$31</f>
        <v>26.05958540918661</v>
      </c>
      <c r="E309" s="429">
        <f>E$296*Entrant_age_breakdowns!$K82*$G$31</f>
        <v>24.872648313702747</v>
      </c>
      <c r="F309" s="429">
        <f>F$296*Entrant_age_breakdowns!$K82*$G$31</f>
        <v>23.576099626228633</v>
      </c>
      <c r="G309" s="429">
        <f>G$296*Entrant_age_breakdowns!$K82*$G$31</f>
        <v>22.54056109254681</v>
      </c>
      <c r="H309" s="429">
        <f>H$296*Entrant_age_breakdowns!$K82*$G$31</f>
        <v>24.424215130026134</v>
      </c>
      <c r="I309" s="429">
        <f>I$296*Entrant_age_breakdowns!$K82*$G$31</f>
        <v>23.847724071162908</v>
      </c>
      <c r="J309" s="429">
        <f>J$296*Entrant_age_breakdowns!$K82*$G$31</f>
        <v>22.977198669215483</v>
      </c>
      <c r="K309" s="429">
        <f>K$296*Entrant_age_breakdowns!$K82*$G$31</f>
        <v>22.793199207700233</v>
      </c>
      <c r="L309" s="429">
        <f>L$296*Entrant_age_breakdowns!$K82*$G$31</f>
        <v>23.019599231349098</v>
      </c>
      <c r="M309" s="429">
        <f>M$296*Entrant_age_breakdowns!$K82*$G$31</f>
        <v>23.282743319670775</v>
      </c>
    </row>
    <row r="310" spans="1:13" ht="13.15">
      <c r="B310" s="323" t="str">
        <f t="shared" si="140"/>
        <v>55-59</v>
      </c>
      <c r="C310" s="429">
        <f>C$296*Entrant_age_breakdowns!$K83*$G$31</f>
        <v>15.971154996541484</v>
      </c>
      <c r="D310" s="429">
        <f>D$296*Entrant_age_breakdowns!$K83*$G$31</f>
        <v>15.85965391813785</v>
      </c>
      <c r="E310" s="429">
        <f>E$296*Entrant_age_breakdowns!$K83*$G$31</f>
        <v>15.137293555860641</v>
      </c>
      <c r="F310" s="429">
        <f>F$296*Entrant_age_breakdowns!$K83*$G$31</f>
        <v>14.348224460996745</v>
      </c>
      <c r="G310" s="429">
        <f>G$296*Entrant_age_breakdowns!$K83*$G$31</f>
        <v>13.718004044777073</v>
      </c>
      <c r="H310" s="429">
        <f>H$296*Entrant_age_breakdowns!$K83*$G$31</f>
        <v>14.864380729856405</v>
      </c>
      <c r="I310" s="429">
        <f>I$296*Entrant_age_breakdowns!$K83*$G$31</f>
        <v>14.513532911792176</v>
      </c>
      <c r="J310" s="429">
        <f>J$296*Entrant_age_breakdowns!$K83*$G$31</f>
        <v>13.983738159302868</v>
      </c>
      <c r="K310" s="429">
        <f>K$296*Entrant_age_breakdowns!$K83*$G$31</f>
        <v>13.871757568094889</v>
      </c>
      <c r="L310" s="429">
        <f>L$296*Entrant_age_breakdowns!$K83*$G$31</f>
        <v>14.009542800121771</v>
      </c>
      <c r="M310" s="429">
        <f>M$296*Entrant_age_breakdowns!$K83*$G$31</f>
        <v>14.169690174143867</v>
      </c>
    </row>
    <row r="311" spans="1:13" ht="13.15">
      <c r="B311" s="323" t="str">
        <f t="shared" si="140"/>
        <v>60-64</v>
      </c>
      <c r="C311" s="429">
        <f>C$296*Entrant_age_breakdowns!$K84*$G$31</f>
        <v>7.6989535700474629</v>
      </c>
      <c r="D311" s="429">
        <f>D$296*Entrant_age_breakdowns!$K84*$G$31</f>
        <v>7.6452040681594831</v>
      </c>
      <c r="E311" s="429">
        <f>E$296*Entrant_age_breakdowns!$K84*$G$31</f>
        <v>7.296987618490113</v>
      </c>
      <c r="F311" s="429">
        <f>F$296*Entrant_age_breakdowns!$K84*$G$31</f>
        <v>6.9166139807518263</v>
      </c>
      <c r="G311" s="429">
        <f>G$296*Entrant_age_breakdowns!$K84*$G$31</f>
        <v>6.6128139284436527</v>
      </c>
      <c r="H311" s="429">
        <f>H$296*Entrant_age_breakdowns!$K84*$G$31</f>
        <v>7.1654289944249134</v>
      </c>
      <c r="I311" s="429">
        <f>I$296*Entrant_age_breakdowns!$K84*$G$31</f>
        <v>6.9963015229293397</v>
      </c>
      <c r="J311" s="429">
        <f>J$296*Entrant_age_breakdowns!$K84*$G$31</f>
        <v>6.7409120284342174</v>
      </c>
      <c r="K311" s="429">
        <f>K$296*Entrant_age_breakdowns!$K84*$G$31</f>
        <v>6.6869313756484035</v>
      </c>
      <c r="L311" s="429">
        <f>L$296*Entrant_age_breakdowns!$K84*$G$31</f>
        <v>6.7533512497428516</v>
      </c>
      <c r="M311" s="429">
        <f>M$296*Entrant_age_breakdowns!$K84*$G$31</f>
        <v>6.8305508760208591</v>
      </c>
    </row>
    <row r="312" spans="1:13" ht="13.15">
      <c r="B312" s="323" t="str">
        <f t="shared" si="140"/>
        <v>65 plus</v>
      </c>
      <c r="C312" s="429">
        <f>C$296*Entrant_age_breakdowns!$K85*$G$31</f>
        <v>2.3829307766803618</v>
      </c>
      <c r="D312" s="429">
        <f>D$296*Entrant_age_breakdowns!$K85*$G$31</f>
        <v>2.3662945752648339</v>
      </c>
      <c r="E312" s="429">
        <f>E$296*Entrant_age_breakdowns!$K85*$G$31</f>
        <v>2.258516851017772</v>
      </c>
      <c r="F312" s="429">
        <f>F$296*Entrant_age_breakdowns!$K85*$G$31</f>
        <v>2.1407860399721295</v>
      </c>
      <c r="G312" s="429">
        <f>G$296*Entrant_age_breakdowns!$K85*$G$31</f>
        <v>2.0467557944308794</v>
      </c>
      <c r="H312" s="429">
        <f>H$296*Entrant_age_breakdowns!$K85*$G$31</f>
        <v>2.2177976686807948</v>
      </c>
      <c r="I312" s="429">
        <f>I$296*Entrant_age_breakdowns!$K85*$G$31</f>
        <v>2.1654504174157827</v>
      </c>
      <c r="J312" s="429">
        <f>J$296*Entrant_age_breakdowns!$K85*$G$31</f>
        <v>2.0864038975301566</v>
      </c>
      <c r="K312" s="429">
        <f>K$296*Entrant_age_breakdowns!$K85*$G$31</f>
        <v>2.0696961517698695</v>
      </c>
      <c r="L312" s="429">
        <f>L$296*Entrant_age_breakdowns!$K85*$G$31</f>
        <v>2.0902540056032337</v>
      </c>
      <c r="M312" s="429">
        <f>M$296*Entrant_age_breakdowns!$K85*$G$31</f>
        <v>2.1141483392594052</v>
      </c>
    </row>
    <row r="313" spans="1:13" ht="13.15">
      <c r="B313" s="323" t="str">
        <f t="shared" si="140"/>
        <v>Total</v>
      </c>
      <c r="C313" s="429">
        <f t="shared" ref="C313:M313" si="142">SUM(C303:C312)</f>
        <v>488.17880077620043</v>
      </c>
      <c r="D313" s="429">
        <f t="shared" si="142"/>
        <v>484.7706275569106</v>
      </c>
      <c r="E313" s="429">
        <f t="shared" si="142"/>
        <v>462.69075822616321</v>
      </c>
      <c r="F313" s="429">
        <f t="shared" si="142"/>
        <v>438.57185107488738</v>
      </c>
      <c r="G313" s="429">
        <f t="shared" si="142"/>
        <v>419.30835716468357</v>
      </c>
      <c r="H313" s="429">
        <f t="shared" si="142"/>
        <v>454.34882828158243</v>
      </c>
      <c r="I313" s="429">
        <f t="shared" si="142"/>
        <v>443.62471552238429</v>
      </c>
      <c r="J313" s="429">
        <f t="shared" si="142"/>
        <v>427.43086060182509</v>
      </c>
      <c r="K313" s="429">
        <f t="shared" si="142"/>
        <v>424.00803045973714</v>
      </c>
      <c r="L313" s="429">
        <f t="shared" si="142"/>
        <v>428.219612486843</v>
      </c>
      <c r="M313" s="429">
        <f t="shared" si="142"/>
        <v>433.11472201489477</v>
      </c>
    </row>
    <row r="314" spans="1:13">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162.43916238664448</v>
      </c>
      <c r="D319" s="429">
        <f>D$296*Entrant_age_breakdowns!$K76*$H$31</f>
        <v>161.30510903953109</v>
      </c>
      <c r="E319" s="429">
        <f>E$296*Entrant_age_breakdowns!$K76*$H$31</f>
        <v>153.95813806498151</v>
      </c>
      <c r="F319" s="429">
        <f>F$296*Entrant_age_breakdowns!$K76*$H$31</f>
        <v>145.93268700257337</v>
      </c>
      <c r="G319" s="429">
        <f>G$296*Entrant_age_breakdowns!$K76*$H$31</f>
        <v>139.52285148649113</v>
      </c>
      <c r="H319" s="429">
        <f>H$296*Entrant_age_breakdowns!$K76*$H$31</f>
        <v>151.18240075166261</v>
      </c>
      <c r="I319" s="429">
        <f>I$296*Entrant_age_breakdowns!$K76*$H$31</f>
        <v>147.61400349398923</v>
      </c>
      <c r="J319" s="429">
        <f>J$296*Entrant_age_breakdowns!$K76*$H$31</f>
        <v>142.22557567835293</v>
      </c>
      <c r="K319" s="429">
        <f>K$296*Entrant_age_breakdowns!$K76*$H$31</f>
        <v>141.08664531024087</v>
      </c>
      <c r="L319" s="429">
        <f>L$296*Entrant_age_breakdowns!$K76*$H$31</f>
        <v>142.4880290977342</v>
      </c>
      <c r="M319" s="429">
        <f>M$296*Entrant_age_breakdowns!$K76*$H$31</f>
        <v>144.11685339379812</v>
      </c>
    </row>
    <row r="320" spans="1:13" ht="13.15">
      <c r="B320" s="323" t="str">
        <f t="shared" si="144"/>
        <v>25-29</v>
      </c>
      <c r="C320" s="429">
        <f>C$296*Entrant_age_breakdowns!$K77*$H$31</f>
        <v>176.36553508517289</v>
      </c>
      <c r="D320" s="429">
        <f>D$296*Entrant_age_breakdowns!$K77*$H$31</f>
        <v>175.13425611007753</v>
      </c>
      <c r="E320" s="429">
        <f>E$296*Entrant_age_breakdowns!$K77*$H$31</f>
        <v>167.15740835893322</v>
      </c>
      <c r="F320" s="429">
        <f>F$296*Entrant_age_breakdowns!$K77*$H$31</f>
        <v>158.44391248684508</v>
      </c>
      <c r="G320" s="429">
        <f>G$296*Entrant_age_breakdowns!$K77*$H$31</f>
        <v>151.48454348990953</v>
      </c>
      <c r="H320" s="429">
        <f>H$296*Entrant_age_breakdowns!$K77*$H$31</f>
        <v>164.14369916881725</v>
      </c>
      <c r="I320" s="429">
        <f>I$296*Entrant_age_breakdowns!$K77*$H$31</f>
        <v>160.26937303650166</v>
      </c>
      <c r="J320" s="429">
        <f>J$296*Entrant_age_breakdowns!$K77*$H$31</f>
        <v>154.41897993541866</v>
      </c>
      <c r="K320" s="429">
        <f>K$296*Entrant_age_breakdowns!$K77*$H$31</f>
        <v>153.18240581840419</v>
      </c>
      <c r="L320" s="429">
        <f>L$296*Entrant_age_breakdowns!$K77*$H$31</f>
        <v>154.70393423501017</v>
      </c>
      <c r="M320" s="429">
        <f>M$296*Entrant_age_breakdowns!$K77*$H$31</f>
        <v>156.47240228368966</v>
      </c>
    </row>
    <row r="321" spans="1:13" ht="13.15">
      <c r="B321" s="323" t="str">
        <f t="shared" si="144"/>
        <v>30-34</v>
      </c>
      <c r="C321" s="429">
        <f>C$296*Entrant_age_breakdowns!$K78*$H$31</f>
        <v>90.695951375141519</v>
      </c>
      <c r="D321" s="429">
        <f>D$296*Entrant_age_breakdowns!$K78*$H$31</f>
        <v>90.062766337029885</v>
      </c>
      <c r="E321" s="429">
        <f>E$296*Entrant_age_breakdowns!$K78*$H$31</f>
        <v>85.960673513648587</v>
      </c>
      <c r="F321" s="429">
        <f>F$296*Entrant_age_breakdowns!$K78*$H$31</f>
        <v>81.479759498669694</v>
      </c>
      <c r="G321" s="429">
        <f>G$296*Entrant_age_breakdowns!$K78*$H$31</f>
        <v>77.900904980166899</v>
      </c>
      <c r="H321" s="429">
        <f>H$296*Entrant_age_breakdowns!$K78*$H$31</f>
        <v>84.41087399055256</v>
      </c>
      <c r="I321" s="429">
        <f>I$296*Entrant_age_breakdowns!$K78*$H$31</f>
        <v>82.418502327130696</v>
      </c>
      <c r="J321" s="429">
        <f>J$296*Entrant_age_breakdowns!$K78*$H$31</f>
        <v>79.409938505604899</v>
      </c>
      <c r="K321" s="429">
        <f>K$296*Entrant_age_breakdowns!$K78*$H$31</f>
        <v>78.774030441513261</v>
      </c>
      <c r="L321" s="429">
        <f>L$296*Entrant_age_breakdowns!$K78*$H$31</f>
        <v>79.556476213708748</v>
      </c>
      <c r="M321" s="429">
        <f>M$296*Entrant_age_breakdowns!$K78*$H$31</f>
        <v>80.465910656634733</v>
      </c>
    </row>
    <row r="322" spans="1:13" ht="13.15">
      <c r="B322" s="323" t="str">
        <f t="shared" si="144"/>
        <v>35-39</v>
      </c>
      <c r="C322" s="429">
        <f>C$296*Entrant_age_breakdowns!$K79*$H$31</f>
        <v>68.760656420552749</v>
      </c>
      <c r="D322" s="429">
        <f>D$296*Entrant_age_breakdowns!$K79*$H$31</f>
        <v>68.280610528800167</v>
      </c>
      <c r="E322" s="429">
        <f>E$296*Entrant_age_breakdowns!$K79*$H$31</f>
        <v>65.170630524653632</v>
      </c>
      <c r="F322" s="429">
        <f>F$296*Entrant_age_breakdowns!$K79*$H$31</f>
        <v>61.77344923527523</v>
      </c>
      <c r="G322" s="429">
        <f>G$296*Entrant_age_breakdowns!$K79*$H$31</f>
        <v>59.060159587890148</v>
      </c>
      <c r="H322" s="429">
        <f>H$296*Entrant_age_breakdowns!$K79*$H$31</f>
        <v>63.995658203259033</v>
      </c>
      <c r="I322" s="429">
        <f>I$296*Entrant_age_breakdowns!$K79*$H$31</f>
        <v>62.485152151627872</v>
      </c>
      <c r="J322" s="429">
        <f>J$296*Entrant_age_breakdowns!$K79*$H$31</f>
        <v>60.204225383512615</v>
      </c>
      <c r="K322" s="429">
        <f>K$296*Entrant_age_breakdowns!$K79*$H$31</f>
        <v>59.722115043998052</v>
      </c>
      <c r="L322" s="429">
        <f>L$296*Entrant_age_breakdowns!$K79*$H$31</f>
        <v>60.315322172804855</v>
      </c>
      <c r="M322" s="429">
        <f>M$296*Entrant_age_breakdowns!$K79*$H$31</f>
        <v>61.004805091489914</v>
      </c>
    </row>
    <row r="323" spans="1:13" ht="13.15">
      <c r="B323" s="323" t="str">
        <f t="shared" si="144"/>
        <v>40-44</v>
      </c>
      <c r="C323" s="429">
        <f>C$296*Entrant_age_breakdowns!$K80*$H$31</f>
        <v>56.116666450822741</v>
      </c>
      <c r="D323" s="429">
        <f>D$296*Entrant_age_breakdowns!$K80*$H$31</f>
        <v>55.724893355699756</v>
      </c>
      <c r="E323" s="429">
        <f>E$296*Entrant_age_breakdowns!$K80*$H$31</f>
        <v>53.186789159980442</v>
      </c>
      <c r="F323" s="429">
        <f>F$296*Entrant_age_breakdowns!$K80*$H$31</f>
        <v>50.414295422819997</v>
      </c>
      <c r="G323" s="429">
        <f>G$296*Entrant_age_breakdowns!$K80*$H$31</f>
        <v>48.199936543004711</v>
      </c>
      <c r="H323" s="429">
        <f>H$296*Entrant_age_breakdowns!$K80*$H$31</f>
        <v>52.227875541626133</v>
      </c>
      <c r="I323" s="429">
        <f>I$296*Entrant_age_breakdowns!$K80*$H$31</f>
        <v>50.995127503956169</v>
      </c>
      <c r="J323" s="429">
        <f>J$296*Entrant_age_breakdowns!$K80*$H$31</f>
        <v>49.133626853610167</v>
      </c>
      <c r="K323" s="429">
        <f>K$296*Entrant_age_breakdowns!$K80*$H$31</f>
        <v>48.74016892980034</v>
      </c>
      <c r="L323" s="429">
        <f>L$296*Entrant_age_breakdowns!$K80*$H$31</f>
        <v>49.224294712135823</v>
      </c>
      <c r="M323" s="429">
        <f>M$296*Entrant_age_breakdowns!$K80*$H$31</f>
        <v>49.786992699408444</v>
      </c>
    </row>
    <row r="324" spans="1:13" ht="13.15">
      <c r="B324" s="323" t="str">
        <f t="shared" si="144"/>
        <v>45-49</v>
      </c>
      <c r="C324" s="429">
        <f>C$296*Entrant_age_breakdowns!$K81*$H$31</f>
        <v>50.197677488796046</v>
      </c>
      <c r="D324" s="429">
        <f>D$296*Entrant_age_breakdowns!$K81*$H$31</f>
        <v>49.847227244303973</v>
      </c>
      <c r="E324" s="429">
        <f>E$296*Entrant_age_breakdowns!$K81*$H$31</f>
        <v>47.576833368336118</v>
      </c>
      <c r="F324" s="429">
        <f>F$296*Entrant_age_breakdowns!$K81*$H$31</f>
        <v>45.096772536860165</v>
      </c>
      <c r="G324" s="429">
        <f>G$296*Entrant_age_breakdowns!$K81*$H$31</f>
        <v>43.115976457484528</v>
      </c>
      <c r="H324" s="429">
        <f>H$296*Entrant_age_breakdowns!$K81*$H$31</f>
        <v>46.719062591877993</v>
      </c>
      <c r="I324" s="429">
        <f>I$296*Entrant_age_breakdowns!$K81*$H$31</f>
        <v>45.616340489271785</v>
      </c>
      <c r="J324" s="429">
        <f>J$296*Entrant_age_breakdowns!$K81*$H$31</f>
        <v>43.95118439214081</v>
      </c>
      <c r="K324" s="429">
        <f>K$296*Entrant_age_breakdowns!$K81*$H$31</f>
        <v>43.59922702877666</v>
      </c>
      <c r="L324" s="429">
        <f>L$296*Entrant_age_breakdowns!$K81*$H$31</f>
        <v>44.032288923267203</v>
      </c>
      <c r="M324" s="429">
        <f>M$296*Entrant_age_breakdowns!$K81*$H$31</f>
        <v>44.535635502370567</v>
      </c>
    </row>
    <row r="325" spans="1:13" ht="13.15">
      <c r="B325" s="323" t="str">
        <f t="shared" si="144"/>
        <v>50-54</v>
      </c>
      <c r="C325" s="429">
        <f>C$296*Entrant_age_breakdowns!$K82*$H$31</f>
        <v>36.399119272234842</v>
      </c>
      <c r="D325" s="429">
        <f>D$296*Entrant_age_breakdowns!$K82*$H$31</f>
        <v>36.145002331244932</v>
      </c>
      <c r="E325" s="429">
        <f>E$296*Entrant_age_breakdowns!$K82*$H$31</f>
        <v>34.498704302720597</v>
      </c>
      <c r="F325" s="429">
        <f>F$296*Entrant_age_breakdowns!$K82*$H$31</f>
        <v>32.700373492944792</v>
      </c>
      <c r="G325" s="429">
        <f>G$296*Entrant_age_breakdowns!$K82*$H$31</f>
        <v>31.26406734584743</v>
      </c>
      <c r="H325" s="429">
        <f>H$296*Entrant_age_breakdowns!$K82*$H$31</f>
        <v>33.876721327362716</v>
      </c>
      <c r="I325" s="429">
        <f>I$296*Entrant_age_breakdowns!$K82*$H$31</f>
        <v>33.077120322996485</v>
      </c>
      <c r="J325" s="429">
        <f>J$296*Entrant_age_breakdowns!$K82*$H$31</f>
        <v>31.869689652525977</v>
      </c>
      <c r="K325" s="429">
        <f>K$296*Entrant_age_breakdowns!$K82*$H$31</f>
        <v>31.614479876123625</v>
      </c>
      <c r="L325" s="429">
        <f>L$296*Entrant_age_breakdowns!$K82*$H$31</f>
        <v>31.928499813666349</v>
      </c>
      <c r="M325" s="429">
        <f>M$296*Entrant_age_breakdowns!$K82*$H$31</f>
        <v>32.293484272800818</v>
      </c>
    </row>
    <row r="326" spans="1:13" ht="13.15">
      <c r="B326" s="323" t="str">
        <f t="shared" si="144"/>
        <v>55-59</v>
      </c>
      <c r="C326" s="429">
        <f>C$296*Entrant_age_breakdowns!$K83*$H$31</f>
        <v>22.152211000991684</v>
      </c>
      <c r="D326" s="429">
        <f>D$296*Entrant_age_breakdowns!$K83*$H$31</f>
        <v>21.997557476173331</v>
      </c>
      <c r="E326" s="429">
        <f>E$296*Entrant_age_breakdowns!$K83*$H$31</f>
        <v>20.995633747589974</v>
      </c>
      <c r="F326" s="429">
        <f>F$296*Entrant_age_breakdowns!$K83*$H$31</f>
        <v>19.9011840920972</v>
      </c>
      <c r="G326" s="429">
        <f>G$296*Entrant_age_breakdowns!$K83*$H$31</f>
        <v>19.027059732258845</v>
      </c>
      <c r="H326" s="429">
        <f>H$296*Entrant_age_breakdowns!$K83*$H$31</f>
        <v>20.617099915326001</v>
      </c>
      <c r="I326" s="429">
        <f>I$296*Entrant_age_breakdowns!$K83*$H$31</f>
        <v>20.130469180311572</v>
      </c>
      <c r="J326" s="429">
        <f>J$296*Entrant_age_breakdowns!$K83*$H$31</f>
        <v>19.395636593256803</v>
      </c>
      <c r="K326" s="429">
        <f>K$296*Entrant_age_breakdowns!$K83*$H$31</f>
        <v>19.240317977603009</v>
      </c>
      <c r="L326" s="429">
        <f>L$296*Entrant_age_breakdowns!$K83*$H$31</f>
        <v>19.431427983945134</v>
      </c>
      <c r="M326" s="429">
        <f>M$296*Entrant_age_breakdowns!$K83*$H$31</f>
        <v>19.653554587898348</v>
      </c>
    </row>
    <row r="327" spans="1:13" ht="13.15">
      <c r="B327" s="323" t="str">
        <f t="shared" si="144"/>
        <v>60-64</v>
      </c>
      <c r="C327" s="429">
        <f>C$296*Entrant_age_breakdowns!$K84*$H$31</f>
        <v>10.67855418142655</v>
      </c>
      <c r="D327" s="429">
        <f>D$296*Entrant_age_breakdowns!$K84*$H$31</f>
        <v>10.604002885212935</v>
      </c>
      <c r="E327" s="429">
        <f>E$296*Entrant_age_breakdowns!$K84*$H$31</f>
        <v>10.121021894247505</v>
      </c>
      <c r="F327" s="429">
        <f>F$296*Entrant_age_breakdowns!$K84*$H$31</f>
        <v>9.5934384424421744</v>
      </c>
      <c r="G327" s="429">
        <f>G$296*Entrant_age_breakdowns!$K84*$H$31</f>
        <v>9.1720636037219752</v>
      </c>
      <c r="H327" s="429">
        <f>H$296*Entrant_age_breakdowns!$K84*$H$31</f>
        <v>9.9385482785369614</v>
      </c>
      <c r="I327" s="429">
        <f>I$296*Entrant_age_breakdowns!$K84*$H$31</f>
        <v>9.7039661562392645</v>
      </c>
      <c r="J327" s="429">
        <f>J$296*Entrant_age_breakdowns!$K84*$H$31</f>
        <v>9.3497374250850278</v>
      </c>
      <c r="K327" s="429">
        <f>K$296*Entrant_age_breakdowns!$K84*$H$31</f>
        <v>9.2748655194062231</v>
      </c>
      <c r="L327" s="429">
        <f>L$296*Entrant_age_breakdowns!$K84*$H$31</f>
        <v>9.3669907956256413</v>
      </c>
      <c r="M327" s="429">
        <f>M$296*Entrant_age_breakdowns!$K84*$H$31</f>
        <v>9.4740677359520262</v>
      </c>
    </row>
    <row r="328" spans="1:13" ht="13.15">
      <c r="B328" s="323" t="str">
        <f t="shared" si="144"/>
        <v>65 plus</v>
      </c>
      <c r="C328" s="429">
        <f>C$296*Entrant_age_breakdowns!$K85*$H$31</f>
        <v>3.3051576656297748</v>
      </c>
      <c r="D328" s="429">
        <f>D$296*Entrant_age_breakdowns!$K85*$H$31</f>
        <v>3.2820830261255205</v>
      </c>
      <c r="E328" s="429">
        <f>E$296*Entrant_age_breakdowns!$K85*$H$31</f>
        <v>3.1325938445826313</v>
      </c>
      <c r="F328" s="429">
        <f>F$296*Entrant_age_breakdowns!$K85*$H$31</f>
        <v>2.9692995951582337</v>
      </c>
      <c r="G328" s="429">
        <f>G$296*Entrant_age_breakdowns!$K85*$H$31</f>
        <v>2.8388783551066599</v>
      </c>
      <c r="H328" s="429">
        <f>H$296*Entrant_age_breakdowns!$K85*$H$31</f>
        <v>3.0761157802778327</v>
      </c>
      <c r="I328" s="429">
        <f>I$296*Entrant_age_breakdowns!$K85*$H$31</f>
        <v>3.0035094249080689</v>
      </c>
      <c r="J328" s="429">
        <f>J$296*Entrant_age_breakdowns!$K85*$H$31</f>
        <v>2.8938708178204999</v>
      </c>
      <c r="K328" s="429">
        <f>K$296*Entrant_age_breakdowns!$K85*$H$31</f>
        <v>2.8706969453289388</v>
      </c>
      <c r="L328" s="429">
        <f>L$296*Entrant_age_breakdowns!$K85*$H$31</f>
        <v>2.8992109705164002</v>
      </c>
      <c r="M328" s="429">
        <f>M$296*Entrant_age_breakdowns!$K85*$H$31</f>
        <v>2.9323527389729853</v>
      </c>
    </row>
    <row r="329" spans="1:13" ht="13.15">
      <c r="B329" s="323" t="str">
        <f t="shared" si="144"/>
        <v>Total</v>
      </c>
      <c r="C329" s="429">
        <f t="shared" ref="C329:M329" si="146">SUM(C319:C328)</f>
        <v>677.11069132741329</v>
      </c>
      <c r="D329" s="429">
        <f t="shared" si="146"/>
        <v>672.38350833419918</v>
      </c>
      <c r="E329" s="429">
        <f t="shared" si="146"/>
        <v>641.75842677967432</v>
      </c>
      <c r="F329" s="429">
        <f t="shared" si="146"/>
        <v>608.30517180568597</v>
      </c>
      <c r="G329" s="429">
        <f t="shared" si="146"/>
        <v>581.5864415818819</v>
      </c>
      <c r="H329" s="429">
        <f t="shared" si="146"/>
        <v>630.18805554929907</v>
      </c>
      <c r="I329" s="429">
        <f t="shared" si="146"/>
        <v>615.31356408693284</v>
      </c>
      <c r="J329" s="429">
        <f t="shared" si="146"/>
        <v>592.85246523732815</v>
      </c>
      <c r="K329" s="429">
        <f t="shared" si="146"/>
        <v>588.10495289119524</v>
      </c>
      <c r="L329" s="429">
        <f t="shared" si="146"/>
        <v>593.94647491841442</v>
      </c>
      <c r="M329" s="429">
        <f t="shared" si="146"/>
        <v>600.73605896301581</v>
      </c>
    </row>
    <row r="330" spans="1:13">
      <c r="A330" s="1080">
        <f>SUM(C330:M330)</f>
        <v>0</v>
      </c>
      <c r="B330" s="1080"/>
      <c r="C330" s="1080">
        <f>SUM(C319:C328)-C329</f>
        <v>0</v>
      </c>
      <c r="D330" s="1080">
        <f t="shared" ref="D330:M330" si="147">SUM(D319:D328)-D329</f>
        <v>0</v>
      </c>
      <c r="E330" s="1080">
        <f t="shared" si="147"/>
        <v>0</v>
      </c>
      <c r="F330" s="1080">
        <f t="shared" si="147"/>
        <v>0</v>
      </c>
      <c r="G330" s="1080">
        <f t="shared" si="147"/>
        <v>0</v>
      </c>
      <c r="H330" s="1080">
        <f t="shared" si="147"/>
        <v>0</v>
      </c>
      <c r="I330" s="1080">
        <f t="shared" si="147"/>
        <v>0</v>
      </c>
      <c r="J330" s="1080">
        <f t="shared" si="147"/>
        <v>0</v>
      </c>
      <c r="K330" s="1080">
        <f t="shared" si="147"/>
        <v>0</v>
      </c>
      <c r="L330" s="1080">
        <f t="shared" si="147"/>
        <v>0</v>
      </c>
      <c r="M330" s="1080">
        <f t="shared" si="147"/>
        <v>0</v>
      </c>
    </row>
    <row r="331" spans="1:13">
      <c r="A331" s="1080"/>
      <c r="B331" s="1080"/>
      <c r="C331" s="1085">
        <f>C294</f>
        <v>1165.2894921036136</v>
      </c>
      <c r="D331" s="1085">
        <f t="shared" ref="D331:M331" si="148">D294</f>
        <v>1157.1541358911095</v>
      </c>
      <c r="E331" s="1085">
        <f t="shared" si="148"/>
        <v>1104.4491850058373</v>
      </c>
      <c r="F331" s="1085">
        <f t="shared" si="148"/>
        <v>1046.8770228805731</v>
      </c>
      <c r="G331" s="1085">
        <f t="shared" si="148"/>
        <v>1000.8947987465654</v>
      </c>
      <c r="H331" s="1085">
        <f t="shared" si="148"/>
        <v>1084.5368838308814</v>
      </c>
      <c r="I331" s="1085">
        <f t="shared" si="148"/>
        <v>1058.9382796093169</v>
      </c>
      <c r="J331" s="1085">
        <f t="shared" si="148"/>
        <v>1020.2833258391533</v>
      </c>
      <c r="K331" s="1085">
        <f t="shared" si="148"/>
        <v>1012.1129833509322</v>
      </c>
      <c r="L331" s="1085">
        <f t="shared" si="148"/>
        <v>1022.1660874052573</v>
      </c>
      <c r="M331" s="1085">
        <f t="shared" si="148"/>
        <v>1033.8507809779103</v>
      </c>
    </row>
    <row r="332" spans="1:13">
      <c r="C332" s="1085">
        <f>C313+C329</f>
        <v>1165.2894921036136</v>
      </c>
      <c r="D332" s="1085">
        <f t="shared" ref="D332:M332" si="149">D313+D329</f>
        <v>1157.1541358911097</v>
      </c>
      <c r="E332" s="1085">
        <f t="shared" si="149"/>
        <v>1104.4491850058375</v>
      </c>
      <c r="F332" s="1085">
        <f t="shared" si="149"/>
        <v>1046.8770228805733</v>
      </c>
      <c r="G332" s="1085">
        <f t="shared" si="149"/>
        <v>1000.8947987465655</v>
      </c>
      <c r="H332" s="1085">
        <f t="shared" si="149"/>
        <v>1084.5368838308814</v>
      </c>
      <c r="I332" s="1085">
        <f t="shared" si="149"/>
        <v>1058.9382796093171</v>
      </c>
      <c r="J332" s="1085">
        <f t="shared" si="149"/>
        <v>1020.2833258391532</v>
      </c>
      <c r="K332" s="1085">
        <f t="shared" si="149"/>
        <v>1012.1129833509324</v>
      </c>
      <c r="L332" s="1085">
        <f t="shared" si="149"/>
        <v>1022.1660874052575</v>
      </c>
      <c r="M332" s="1085">
        <f t="shared" si="149"/>
        <v>1033.8507809779105</v>
      </c>
    </row>
    <row r="333" spans="1:13">
      <c r="A333" s="1080">
        <f>SUM(C333:L333)</f>
        <v>0</v>
      </c>
      <c r="B333" s="1080"/>
      <c r="C333" s="1080">
        <f>C331-C332</f>
        <v>0</v>
      </c>
      <c r="D333" s="1080">
        <f t="shared" ref="D333:K333" si="150">D331-D332</f>
        <v>0</v>
      </c>
      <c r="E333" s="1080">
        <f t="shared" si="150"/>
        <v>0</v>
      </c>
      <c r="F333" s="1080">
        <f t="shared" si="150"/>
        <v>0</v>
      </c>
      <c r="G333" s="1080">
        <f t="shared" si="150"/>
        <v>0</v>
      </c>
      <c r="H333" s="1080">
        <f t="shared" si="150"/>
        <v>0</v>
      </c>
      <c r="I333" s="1080">
        <f t="shared" si="150"/>
        <v>0</v>
      </c>
      <c r="J333" s="1080">
        <f t="shared" si="150"/>
        <v>0</v>
      </c>
      <c r="K333" s="1080">
        <f t="shared" si="150"/>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1">C318</f>
        <v>2019/20</v>
      </c>
      <c r="D339" s="323" t="str">
        <f t="shared" si="151"/>
        <v>2020/21</v>
      </c>
      <c r="E339" s="323" t="str">
        <f t="shared" si="151"/>
        <v>2021/22</v>
      </c>
      <c r="F339" s="323" t="str">
        <f t="shared" si="151"/>
        <v>2022/23</v>
      </c>
      <c r="G339" s="323" t="str">
        <f t="shared" si="151"/>
        <v>2023/24</v>
      </c>
      <c r="H339" s="323" t="str">
        <f t="shared" si="151"/>
        <v>2024/25</v>
      </c>
      <c r="I339" s="323" t="str">
        <f t="shared" si="151"/>
        <v>2025/26</v>
      </c>
      <c r="J339" s="323" t="str">
        <f t="shared" si="151"/>
        <v>2026/27</v>
      </c>
      <c r="K339" s="323" t="str">
        <f t="shared" si="151"/>
        <v>2027/28</v>
      </c>
      <c r="L339" s="323" t="str">
        <f t="shared" si="151"/>
        <v>2028/29</v>
      </c>
      <c r="M339" s="323" t="str">
        <f t="shared" si="151"/>
        <v>2029/30</v>
      </c>
    </row>
    <row r="340" spans="1:13" ht="13.15">
      <c r="B340" s="323" t="str">
        <f t="shared" ref="B340:B350" si="152">B319</f>
        <v>20-24</v>
      </c>
      <c r="C340" s="429">
        <f t="shared" ref="C340:M340" si="153">C303+C247</f>
        <v>136.53527216592414</v>
      </c>
      <c r="D340" s="429">
        <f t="shared" si="153"/>
        <v>212.47552490220153</v>
      </c>
      <c r="E340" s="429">
        <f t="shared" si="153"/>
        <v>260.51850324292991</v>
      </c>
      <c r="F340" s="429">
        <f t="shared" si="153"/>
        <v>287.47053483025149</v>
      </c>
      <c r="G340" s="429">
        <f t="shared" si="153"/>
        <v>301.70466935288005</v>
      </c>
      <c r="H340" s="429">
        <f t="shared" si="153"/>
        <v>320.06899665482712</v>
      </c>
      <c r="I340" s="429">
        <f t="shared" si="153"/>
        <v>330.34383388929621</v>
      </c>
      <c r="J340" s="429">
        <f t="shared" si="153"/>
        <v>333.64712602175246</v>
      </c>
      <c r="K340" s="429">
        <f t="shared" si="153"/>
        <v>335.13694791531748</v>
      </c>
      <c r="L340" s="429">
        <f t="shared" si="153"/>
        <v>337.18957748071682</v>
      </c>
      <c r="M340" s="429">
        <f t="shared" si="153"/>
        <v>339.79992197063331</v>
      </c>
    </row>
    <row r="341" spans="1:13" ht="13.15">
      <c r="B341" s="323" t="str">
        <f t="shared" si="152"/>
        <v>25-29</v>
      </c>
      <c r="C341" s="429">
        <f t="shared" ref="C341:M341" si="154">C304+C248</f>
        <v>272.28754768353809</v>
      </c>
      <c r="D341" s="429">
        <f t="shared" si="154"/>
        <v>344.24403230759646</v>
      </c>
      <c r="E341" s="429">
        <f t="shared" si="154"/>
        <v>402.91780754547426</v>
      </c>
      <c r="F341" s="429">
        <f t="shared" si="154"/>
        <v>445.08769623767256</v>
      </c>
      <c r="G341" s="429">
        <f t="shared" si="154"/>
        <v>474.6422403134992</v>
      </c>
      <c r="H341" s="429">
        <f t="shared" si="154"/>
        <v>507.17616117755654</v>
      </c>
      <c r="I341" s="429">
        <f t="shared" si="154"/>
        <v>530.62583500311825</v>
      </c>
      <c r="J341" s="429">
        <f t="shared" si="154"/>
        <v>544.7997584892064</v>
      </c>
      <c r="K341" s="429">
        <f t="shared" si="154"/>
        <v>554.51125762168112</v>
      </c>
      <c r="L341" s="429">
        <f t="shared" si="154"/>
        <v>562.73639530638275</v>
      </c>
      <c r="M341" s="429">
        <f t="shared" si="154"/>
        <v>570.18834871163563</v>
      </c>
    </row>
    <row r="342" spans="1:13" ht="13.15">
      <c r="B342" s="323" t="str">
        <f t="shared" si="152"/>
        <v>30-34</v>
      </c>
      <c r="C342" s="429">
        <f t="shared" ref="C342:M342" si="155">C305+C249</f>
        <v>450.4238984032242</v>
      </c>
      <c r="D342" s="429">
        <f t="shared" si="155"/>
        <v>449.13528746168566</v>
      </c>
      <c r="E342" s="429">
        <f t="shared" si="155"/>
        <v>458.31408277146886</v>
      </c>
      <c r="F342" s="429">
        <f t="shared" si="155"/>
        <v>471.33341763205948</v>
      </c>
      <c r="G342" s="429">
        <f t="shared" si="155"/>
        <v>486.14238550253708</v>
      </c>
      <c r="H342" s="429">
        <f t="shared" si="155"/>
        <v>507.2183094018697</v>
      </c>
      <c r="I342" s="429">
        <f t="shared" si="155"/>
        <v>527.33916284651525</v>
      </c>
      <c r="J342" s="429">
        <f t="shared" si="155"/>
        <v>544.34639923473082</v>
      </c>
      <c r="K342" s="429">
        <f t="shared" si="155"/>
        <v>559.05489061323772</v>
      </c>
      <c r="L342" s="429">
        <f t="shared" si="155"/>
        <v>572.2660974160965</v>
      </c>
      <c r="M342" s="429">
        <f t="shared" si="155"/>
        <v>584.18958133091678</v>
      </c>
    </row>
    <row r="343" spans="1:13" ht="13.15">
      <c r="B343" s="323" t="str">
        <f t="shared" si="152"/>
        <v>35-39</v>
      </c>
      <c r="C343" s="429">
        <f t="shared" ref="C343:M343" si="156">C306+C250</f>
        <v>645.74823400776836</v>
      </c>
      <c r="D343" s="429">
        <f t="shared" si="156"/>
        <v>610.38250779069847</v>
      </c>
      <c r="E343" s="429">
        <f t="shared" si="156"/>
        <v>581.4048593810445</v>
      </c>
      <c r="F343" s="429">
        <f t="shared" si="156"/>
        <v>557.43822078908056</v>
      </c>
      <c r="G343" s="429">
        <f t="shared" si="156"/>
        <v>540.21855796247496</v>
      </c>
      <c r="H343" s="429">
        <f t="shared" si="156"/>
        <v>533.81533064259065</v>
      </c>
      <c r="I343" s="429">
        <f t="shared" si="156"/>
        <v>531.89041921065268</v>
      </c>
      <c r="J343" s="429">
        <f t="shared" si="156"/>
        <v>532.53436721840626</v>
      </c>
      <c r="K343" s="429">
        <f t="shared" si="156"/>
        <v>535.79468033881199</v>
      </c>
      <c r="L343" s="429">
        <f t="shared" si="156"/>
        <v>541.33487300539059</v>
      </c>
      <c r="M343" s="429">
        <f t="shared" si="156"/>
        <v>548.34876896646006</v>
      </c>
    </row>
    <row r="344" spans="1:13" ht="13.15">
      <c r="B344" s="323" t="str">
        <f t="shared" si="152"/>
        <v>40-44</v>
      </c>
      <c r="C344" s="429">
        <f t="shared" ref="C344:M344" si="157">C307+C251</f>
        <v>607.1592857696188</v>
      </c>
      <c r="D344" s="429">
        <f t="shared" si="157"/>
        <v>605.62059253822599</v>
      </c>
      <c r="E344" s="429">
        <f t="shared" si="157"/>
        <v>595.7868895217166</v>
      </c>
      <c r="F344" s="429">
        <f t="shared" si="157"/>
        <v>579.2016417452113</v>
      </c>
      <c r="G344" s="429">
        <f t="shared" si="157"/>
        <v>561.06845836378125</v>
      </c>
      <c r="H344" s="429">
        <f t="shared" si="157"/>
        <v>547.53747734231081</v>
      </c>
      <c r="I344" s="429">
        <f t="shared" si="157"/>
        <v>535.56526416237489</v>
      </c>
      <c r="J344" s="429">
        <f t="shared" si="157"/>
        <v>525.1015199154117</v>
      </c>
      <c r="K344" s="429">
        <f t="shared" si="157"/>
        <v>517.27148603609305</v>
      </c>
      <c r="L344" s="429">
        <f t="shared" si="157"/>
        <v>512.48235101471585</v>
      </c>
      <c r="M344" s="429">
        <f t="shared" si="157"/>
        <v>510.39468264876643</v>
      </c>
    </row>
    <row r="345" spans="1:13" ht="13.15">
      <c r="B345" s="323" t="str">
        <f t="shared" si="152"/>
        <v>45-49</v>
      </c>
      <c r="C345" s="429">
        <f t="shared" ref="C345:M345" si="158">C308+C252</f>
        <v>634.49178756430626</v>
      </c>
      <c r="D345" s="429">
        <f t="shared" si="158"/>
        <v>608.86739180146014</v>
      </c>
      <c r="E345" s="429">
        <f t="shared" si="158"/>
        <v>587.87528545302746</v>
      </c>
      <c r="F345" s="429">
        <f t="shared" si="158"/>
        <v>566.80039294499193</v>
      </c>
      <c r="G345" s="429">
        <f t="shared" si="158"/>
        <v>547.08380818785861</v>
      </c>
      <c r="H345" s="429">
        <f t="shared" si="158"/>
        <v>532.09738357721119</v>
      </c>
      <c r="I345" s="429">
        <f t="shared" si="158"/>
        <v>517.98243686101875</v>
      </c>
      <c r="J345" s="429">
        <f t="shared" si="158"/>
        <v>504.37649386266537</v>
      </c>
      <c r="K345" s="429">
        <f t="shared" si="158"/>
        <v>492.35987919143867</v>
      </c>
      <c r="L345" s="429">
        <f t="shared" si="158"/>
        <v>482.5391427582959</v>
      </c>
      <c r="M345" s="429">
        <f t="shared" si="158"/>
        <v>474.91261889563816</v>
      </c>
    </row>
    <row r="346" spans="1:13" ht="13.15">
      <c r="B346" s="323" t="str">
        <f t="shared" si="152"/>
        <v>50-54</v>
      </c>
      <c r="C346" s="429">
        <f t="shared" ref="C346:M346" si="159">C309+C253</f>
        <v>579.63287432147558</v>
      </c>
      <c r="D346" s="429">
        <f t="shared" si="159"/>
        <v>545.1275382003812</v>
      </c>
      <c r="E346" s="429">
        <f t="shared" si="159"/>
        <v>514.78450957770838</v>
      </c>
      <c r="F346" s="429">
        <f t="shared" si="159"/>
        <v>486.38404090917618</v>
      </c>
      <c r="G346" s="429">
        <f t="shared" si="159"/>
        <v>461.80140618272105</v>
      </c>
      <c r="H346" s="429">
        <f t="shared" si="159"/>
        <v>443.04551685774362</v>
      </c>
      <c r="I346" s="429">
        <f t="shared" si="159"/>
        <v>426.73154006393645</v>
      </c>
      <c r="J346" s="429">
        <f t="shared" si="159"/>
        <v>411.98369067665828</v>
      </c>
      <c r="K346" s="429">
        <f t="shared" si="159"/>
        <v>399.10665887573072</v>
      </c>
      <c r="L346" s="429">
        <f t="shared" si="159"/>
        <v>388.22629387340459</v>
      </c>
      <c r="M346" s="429">
        <f t="shared" si="159"/>
        <v>379.16300507322984</v>
      </c>
    </row>
    <row r="347" spans="1:13" ht="13.15">
      <c r="B347" s="323" t="str">
        <f t="shared" si="152"/>
        <v>55-59</v>
      </c>
      <c r="C347" s="429">
        <f t="shared" ref="C347:M347" si="160">C310+C254</f>
        <v>396.58731051482471</v>
      </c>
      <c r="D347" s="429">
        <f t="shared" si="160"/>
        <v>344.78417434314082</v>
      </c>
      <c r="E347" s="429">
        <f t="shared" si="160"/>
        <v>307.20514102065476</v>
      </c>
      <c r="F347" s="429">
        <f t="shared" si="160"/>
        <v>278.2288700971157</v>
      </c>
      <c r="G347" s="429">
        <f t="shared" si="160"/>
        <v>255.7591615413007</v>
      </c>
      <c r="H347" s="429">
        <f t="shared" si="160"/>
        <v>239.58271278661334</v>
      </c>
      <c r="I347" s="429">
        <f t="shared" si="160"/>
        <v>226.60060833641157</v>
      </c>
      <c r="J347" s="429">
        <f t="shared" si="160"/>
        <v>215.74287440926852</v>
      </c>
      <c r="K347" s="429">
        <f t="shared" si="160"/>
        <v>206.82600123926733</v>
      </c>
      <c r="L347" s="429">
        <f t="shared" si="160"/>
        <v>199.61696197781239</v>
      </c>
      <c r="M347" s="429">
        <f t="shared" si="160"/>
        <v>193.76633223331851</v>
      </c>
    </row>
    <row r="348" spans="1:13" ht="13.15">
      <c r="B348" s="323" t="str">
        <f t="shared" si="152"/>
        <v>60-64</v>
      </c>
      <c r="C348" s="429">
        <f t="shared" ref="C348:M348" si="161">C311+C255</f>
        <v>153.12718070988316</v>
      </c>
      <c r="D348" s="429">
        <f t="shared" si="161"/>
        <v>142.05529606607931</v>
      </c>
      <c r="E348" s="429">
        <f t="shared" si="161"/>
        <v>128.87985992544762</v>
      </c>
      <c r="F348" s="429">
        <f t="shared" si="161"/>
        <v>116.33386818752379</v>
      </c>
      <c r="G348" s="429">
        <f t="shared" si="161"/>
        <v>105.50224865149815</v>
      </c>
      <c r="H348" s="429">
        <f t="shared" si="161"/>
        <v>97.304379953326688</v>
      </c>
      <c r="I348" s="429">
        <f t="shared" si="161"/>
        <v>90.622823092574464</v>
      </c>
      <c r="J348" s="429">
        <f t="shared" si="161"/>
        <v>85.086472330250075</v>
      </c>
      <c r="K348" s="429">
        <f t="shared" si="161"/>
        <v>80.643279646141266</v>
      </c>
      <c r="L348" s="429">
        <f t="shared" si="161"/>
        <v>77.160142815081201</v>
      </c>
      <c r="M348" s="429">
        <f t="shared" si="161"/>
        <v>74.425642866575416</v>
      </c>
    </row>
    <row r="349" spans="1:13" ht="13.15">
      <c r="B349" s="323" t="str">
        <f t="shared" si="152"/>
        <v>65 plus</v>
      </c>
      <c r="C349" s="429">
        <f t="shared" ref="C349:M349" si="162">C312+C256</f>
        <v>35.835766429896033</v>
      </c>
      <c r="D349" s="429">
        <f t="shared" si="162"/>
        <v>43.130093285420429</v>
      </c>
      <c r="E349" s="429">
        <f t="shared" si="162"/>
        <v>46.12864500536871</v>
      </c>
      <c r="F349" s="429">
        <f t="shared" si="162"/>
        <v>46.180112607218604</v>
      </c>
      <c r="G349" s="429">
        <f t="shared" si="162"/>
        <v>44.580799231664393</v>
      </c>
      <c r="H349" s="429">
        <f t="shared" si="162"/>
        <v>42.445506172633969</v>
      </c>
      <c r="I349" s="429">
        <f t="shared" si="162"/>
        <v>40.081171198573465</v>
      </c>
      <c r="J349" s="429">
        <f t="shared" si="162"/>
        <v>37.735594659171859</v>
      </c>
      <c r="K349" s="429">
        <f t="shared" si="162"/>
        <v>35.604126423554256</v>
      </c>
      <c r="L349" s="429">
        <f t="shared" si="162"/>
        <v>33.774963439057316</v>
      </c>
      <c r="M349" s="429">
        <f t="shared" si="162"/>
        <v>32.251890265605667</v>
      </c>
    </row>
    <row r="350" spans="1:13" ht="13.15">
      <c r="B350" s="323" t="str">
        <f t="shared" si="152"/>
        <v>Total</v>
      </c>
      <c r="C350" s="429">
        <f t="shared" ref="C350:M350" si="163">SUM(C340:C349)</f>
        <v>3911.8291575704598</v>
      </c>
      <c r="D350" s="429">
        <f t="shared" si="163"/>
        <v>3905.8224386968905</v>
      </c>
      <c r="E350" s="429">
        <f t="shared" si="163"/>
        <v>3883.8155834448407</v>
      </c>
      <c r="F350" s="429">
        <f t="shared" si="163"/>
        <v>3834.4587959803021</v>
      </c>
      <c r="G350" s="429">
        <f t="shared" si="163"/>
        <v>3778.5037352902154</v>
      </c>
      <c r="H350" s="429">
        <f t="shared" si="163"/>
        <v>3770.2917745666832</v>
      </c>
      <c r="I350" s="429">
        <f t="shared" si="163"/>
        <v>3757.7830946644717</v>
      </c>
      <c r="J350" s="429">
        <f t="shared" si="163"/>
        <v>3735.354296817522</v>
      </c>
      <c r="K350" s="429">
        <f t="shared" si="163"/>
        <v>3716.309207901274</v>
      </c>
      <c r="L350" s="429">
        <f t="shared" si="163"/>
        <v>3707.3267990869545</v>
      </c>
      <c r="M350" s="429">
        <f t="shared" si="163"/>
        <v>3707.4407929627801</v>
      </c>
    </row>
    <row r="351" spans="1:13">
      <c r="A351" s="1080">
        <f>SUM(C351:M351)</f>
        <v>0</v>
      </c>
      <c r="B351" s="1080"/>
      <c r="C351" s="1080">
        <f>SUM(C340:C349)-C350</f>
        <v>0</v>
      </c>
      <c r="D351" s="1080">
        <f t="shared" ref="D351:M351" si="164">SUM(D340:D349)-D350</f>
        <v>0</v>
      </c>
      <c r="E351" s="1080">
        <f t="shared" si="164"/>
        <v>0</v>
      </c>
      <c r="F351" s="1080">
        <f t="shared" si="164"/>
        <v>0</v>
      </c>
      <c r="G351" s="1080">
        <f t="shared" si="164"/>
        <v>0</v>
      </c>
      <c r="H351" s="1080">
        <f t="shared" si="164"/>
        <v>0</v>
      </c>
      <c r="I351" s="1080">
        <f t="shared" si="164"/>
        <v>0</v>
      </c>
      <c r="J351" s="1080">
        <f t="shared" si="164"/>
        <v>0</v>
      </c>
      <c r="K351" s="1080">
        <f t="shared" si="164"/>
        <v>0</v>
      </c>
      <c r="L351" s="1080">
        <f t="shared" si="164"/>
        <v>0</v>
      </c>
      <c r="M351" s="1080">
        <f t="shared" si="164"/>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5">B339</f>
        <v>Age group</v>
      </c>
      <c r="C355" s="323" t="str">
        <f t="shared" ref="C355:M355" si="166">C339</f>
        <v>2019/20</v>
      </c>
      <c r="D355" s="323" t="str">
        <f t="shared" si="166"/>
        <v>2020/21</v>
      </c>
      <c r="E355" s="323" t="str">
        <f t="shared" si="166"/>
        <v>2021/22</v>
      </c>
      <c r="F355" s="323" t="str">
        <f t="shared" si="166"/>
        <v>2022/23</v>
      </c>
      <c r="G355" s="323" t="str">
        <f t="shared" si="166"/>
        <v>2023/24</v>
      </c>
      <c r="H355" s="323" t="str">
        <f t="shared" si="166"/>
        <v>2024/25</v>
      </c>
      <c r="I355" s="323" t="str">
        <f t="shared" si="166"/>
        <v>2025/26</v>
      </c>
      <c r="J355" s="323" t="str">
        <f t="shared" si="166"/>
        <v>2026/27</v>
      </c>
      <c r="K355" s="323" t="str">
        <f t="shared" si="166"/>
        <v>2027/28</v>
      </c>
      <c r="L355" s="323" t="str">
        <f t="shared" si="166"/>
        <v>2028/29</v>
      </c>
      <c r="M355" s="323" t="str">
        <f t="shared" si="166"/>
        <v>2029/30</v>
      </c>
    </row>
    <row r="356" spans="1:13" ht="13.15">
      <c r="B356" s="323" t="str">
        <f t="shared" si="165"/>
        <v>20-24</v>
      </c>
      <c r="C356" s="429">
        <f t="shared" ref="C356:M356" si="167">C319+C263</f>
        <v>234.17686497076278</v>
      </c>
      <c r="D356" s="429">
        <f t="shared" si="167"/>
        <v>326.72918493143231</v>
      </c>
      <c r="E356" s="429">
        <f t="shared" si="167"/>
        <v>384.61884856036829</v>
      </c>
      <c r="F356" s="429">
        <f t="shared" si="167"/>
        <v>417.32593876057172</v>
      </c>
      <c r="G356" s="429">
        <f t="shared" si="167"/>
        <v>433.99475266117861</v>
      </c>
      <c r="H356" s="429">
        <f t="shared" si="167"/>
        <v>457.41608537603605</v>
      </c>
      <c r="I356" s="429">
        <f t="shared" si="167"/>
        <v>470.37415755630929</v>
      </c>
      <c r="J356" s="429">
        <f t="shared" si="167"/>
        <v>474.12915409099378</v>
      </c>
      <c r="K356" s="429">
        <f t="shared" si="167"/>
        <v>475.63980973173818</v>
      </c>
      <c r="L356" s="429">
        <f t="shared" si="167"/>
        <v>478.10713646030877</v>
      </c>
      <c r="M356" s="429">
        <f t="shared" si="167"/>
        <v>481.47694621905237</v>
      </c>
    </row>
    <row r="357" spans="1:13" ht="13.15">
      <c r="B357" s="323" t="str">
        <f t="shared" si="165"/>
        <v>25-29</v>
      </c>
      <c r="C357" s="429">
        <f t="shared" ref="C357:M357" si="168">C320+C264</f>
        <v>649.82391147060935</v>
      </c>
      <c r="D357" s="429">
        <f t="shared" si="168"/>
        <v>684.28739783351637</v>
      </c>
      <c r="E357" s="429">
        <f t="shared" si="168"/>
        <v>717.42161420409968</v>
      </c>
      <c r="F357" s="429">
        <f t="shared" si="168"/>
        <v>742.65864605607521</v>
      </c>
      <c r="G357" s="429">
        <f t="shared" si="168"/>
        <v>759.69313750488436</v>
      </c>
      <c r="H357" s="429">
        <f t="shared" si="168"/>
        <v>787.57685435911048</v>
      </c>
      <c r="I357" s="429">
        <f t="shared" si="168"/>
        <v>807.92994179282618</v>
      </c>
      <c r="J357" s="429">
        <f t="shared" si="168"/>
        <v>819.02098034072742</v>
      </c>
      <c r="K357" s="429">
        <f t="shared" si="168"/>
        <v>826.42278344501733</v>
      </c>
      <c r="L357" s="429">
        <f t="shared" si="168"/>
        <v>833.53060917879725</v>
      </c>
      <c r="M357" s="429">
        <f t="shared" si="168"/>
        <v>840.84601674381611</v>
      </c>
    </row>
    <row r="358" spans="1:13" ht="13.15">
      <c r="B358" s="323" t="str">
        <f t="shared" si="165"/>
        <v>30-34</v>
      </c>
      <c r="C358" s="429">
        <f t="shared" ref="C358:M358" si="169">C321+C265</f>
        <v>883.40811555784308</v>
      </c>
      <c r="D358" s="429">
        <f t="shared" si="169"/>
        <v>856.20737757176516</v>
      </c>
      <c r="E358" s="429">
        <f t="shared" si="169"/>
        <v>838.16721233719079</v>
      </c>
      <c r="F358" s="429">
        <f t="shared" si="169"/>
        <v>826.2834050650265</v>
      </c>
      <c r="G358" s="429">
        <f t="shared" si="169"/>
        <v>818.62410596177597</v>
      </c>
      <c r="H358" s="429">
        <f t="shared" si="169"/>
        <v>822.64485652907786</v>
      </c>
      <c r="I358" s="429">
        <f t="shared" si="169"/>
        <v>828.69814699035987</v>
      </c>
      <c r="J358" s="429">
        <f t="shared" si="169"/>
        <v>833.84495593741053</v>
      </c>
      <c r="K358" s="429">
        <f t="shared" si="169"/>
        <v>839.0059937697464</v>
      </c>
      <c r="L358" s="429">
        <f t="shared" si="169"/>
        <v>844.92069134140775</v>
      </c>
      <c r="M358" s="429">
        <f t="shared" si="169"/>
        <v>851.46024334043091</v>
      </c>
    </row>
    <row r="359" spans="1:13" ht="13.15">
      <c r="B359" s="323" t="str">
        <f t="shared" si="165"/>
        <v>35-39</v>
      </c>
      <c r="C359" s="429">
        <f t="shared" ref="C359:M359" si="170">C322+C266</f>
        <v>946.81950950266821</v>
      </c>
      <c r="D359" s="429">
        <f t="shared" si="170"/>
        <v>925.74387156576711</v>
      </c>
      <c r="E359" s="429">
        <f t="shared" si="170"/>
        <v>901.81514897062812</v>
      </c>
      <c r="F359" s="429">
        <f t="shared" si="170"/>
        <v>877.26883643494887</v>
      </c>
      <c r="G359" s="429">
        <f t="shared" si="170"/>
        <v>854.36383240874022</v>
      </c>
      <c r="H359" s="429">
        <f t="shared" si="170"/>
        <v>841.08695032886192</v>
      </c>
      <c r="I359" s="429">
        <f t="shared" si="170"/>
        <v>830.57167745694699</v>
      </c>
      <c r="J359" s="429">
        <f t="shared" si="170"/>
        <v>821.68526817803274</v>
      </c>
      <c r="K359" s="429">
        <f t="shared" si="170"/>
        <v>815.62661825284852</v>
      </c>
      <c r="L359" s="429">
        <f t="shared" si="170"/>
        <v>812.72085916463823</v>
      </c>
      <c r="M359" s="429">
        <f t="shared" si="170"/>
        <v>812.36317088958185</v>
      </c>
    </row>
    <row r="360" spans="1:13" ht="13.15">
      <c r="B360" s="323" t="str">
        <f t="shared" si="165"/>
        <v>40-44</v>
      </c>
      <c r="C360" s="429">
        <f t="shared" ref="C360:M360" si="171">C323+C267</f>
        <v>835.62744883677249</v>
      </c>
      <c r="D360" s="429">
        <f t="shared" si="171"/>
        <v>840.77152111702708</v>
      </c>
      <c r="E360" s="429">
        <f t="shared" si="171"/>
        <v>837.80494690189198</v>
      </c>
      <c r="F360" s="429">
        <f t="shared" si="171"/>
        <v>828.21421826172991</v>
      </c>
      <c r="G360" s="429">
        <f t="shared" si="171"/>
        <v>814.49494754576904</v>
      </c>
      <c r="H360" s="429">
        <f t="shared" si="171"/>
        <v>804.29800899612223</v>
      </c>
      <c r="I360" s="429">
        <f t="shared" si="171"/>
        <v>793.17785806786208</v>
      </c>
      <c r="J360" s="429">
        <f t="shared" si="171"/>
        <v>781.25864822816902</v>
      </c>
      <c r="K360" s="429">
        <f t="shared" si="171"/>
        <v>770.52083831055518</v>
      </c>
      <c r="L360" s="429">
        <f t="shared" si="171"/>
        <v>762.04197909176071</v>
      </c>
      <c r="M360" s="429">
        <f t="shared" si="171"/>
        <v>755.87077439395409</v>
      </c>
    </row>
    <row r="361" spans="1:13" ht="13.15">
      <c r="B361" s="323" t="str">
        <f t="shared" si="165"/>
        <v>45-49</v>
      </c>
      <c r="C361" s="429">
        <f t="shared" ref="C361:M361" si="172">C324+C268</f>
        <v>754.06925040584929</v>
      </c>
      <c r="D361" s="429">
        <f t="shared" si="172"/>
        <v>749.62593995449743</v>
      </c>
      <c r="E361" s="429">
        <f t="shared" si="172"/>
        <v>744.73977668909276</v>
      </c>
      <c r="F361" s="429">
        <f t="shared" si="172"/>
        <v>737.91412379474775</v>
      </c>
      <c r="G361" s="429">
        <f t="shared" si="172"/>
        <v>729.23646464256194</v>
      </c>
      <c r="H361" s="429">
        <f t="shared" si="172"/>
        <v>724.0485750596572</v>
      </c>
      <c r="I361" s="429">
        <f t="shared" si="172"/>
        <v>717.3280952614607</v>
      </c>
      <c r="J361" s="429">
        <f t="shared" si="172"/>
        <v>708.76481992157881</v>
      </c>
      <c r="K361" s="429">
        <f t="shared" si="172"/>
        <v>700.03168470787352</v>
      </c>
      <c r="L361" s="429">
        <f t="shared" si="172"/>
        <v>692.17468439040988</v>
      </c>
      <c r="M361" s="429">
        <f t="shared" si="172"/>
        <v>685.43415500755441</v>
      </c>
    </row>
    <row r="362" spans="1:13" ht="13.15">
      <c r="B362" s="323" t="str">
        <f t="shared" si="165"/>
        <v>50-54</v>
      </c>
      <c r="C362" s="429">
        <f t="shared" ref="C362:M362" si="173">C325+C269</f>
        <v>656.96878045310871</v>
      </c>
      <c r="D362" s="429">
        <f t="shared" si="173"/>
        <v>633.30594300552434</v>
      </c>
      <c r="E362" s="429">
        <f t="shared" si="173"/>
        <v>613.8828252180989</v>
      </c>
      <c r="F362" s="429">
        <f t="shared" si="173"/>
        <v>597.29059302033841</v>
      </c>
      <c r="G362" s="429">
        <f t="shared" si="173"/>
        <v>582.94133545743261</v>
      </c>
      <c r="H362" s="429">
        <f t="shared" si="173"/>
        <v>573.89712585096515</v>
      </c>
      <c r="I362" s="429">
        <f t="shared" si="173"/>
        <v>565.7999802632944</v>
      </c>
      <c r="J362" s="429">
        <f t="shared" si="173"/>
        <v>557.69294844998217</v>
      </c>
      <c r="K362" s="429">
        <f t="shared" si="173"/>
        <v>550.20605597299243</v>
      </c>
      <c r="L362" s="429">
        <f t="shared" si="173"/>
        <v>543.6960452997422</v>
      </c>
      <c r="M362" s="429">
        <f t="shared" si="173"/>
        <v>538.08093042017015</v>
      </c>
    </row>
    <row r="363" spans="1:13" ht="13.15">
      <c r="B363" s="323" t="str">
        <f t="shared" si="165"/>
        <v>55-59</v>
      </c>
      <c r="C363" s="429">
        <f t="shared" ref="C363:M363" si="174">C326+C270</f>
        <v>369.10935461191821</v>
      </c>
      <c r="D363" s="429">
        <f t="shared" si="174"/>
        <v>352.95871377081392</v>
      </c>
      <c r="E363" s="429">
        <f t="shared" si="174"/>
        <v>338.16540947107774</v>
      </c>
      <c r="F363" s="429">
        <f t="shared" si="174"/>
        <v>324.80543168352062</v>
      </c>
      <c r="G363" s="429">
        <f t="shared" si="174"/>
        <v>313.07312517963521</v>
      </c>
      <c r="H363" s="429">
        <f t="shared" si="174"/>
        <v>305.16220045720809</v>
      </c>
      <c r="I363" s="429">
        <f t="shared" si="174"/>
        <v>298.36708478383451</v>
      </c>
      <c r="J363" s="429">
        <f t="shared" si="174"/>
        <v>292.16261100045284</v>
      </c>
      <c r="K363" s="429">
        <f t="shared" si="174"/>
        <v>286.90242429455964</v>
      </c>
      <c r="L363" s="429">
        <f t="shared" si="174"/>
        <v>282.67044671773294</v>
      </c>
      <c r="M363" s="429">
        <f t="shared" si="174"/>
        <v>279.25862463872073</v>
      </c>
    </row>
    <row r="364" spans="1:13" ht="13.15">
      <c r="B364" s="323" t="str">
        <f t="shared" si="165"/>
        <v>60-64</v>
      </c>
      <c r="C364" s="429">
        <f t="shared" ref="C364:M364" si="175">C327+C271</f>
        <v>131.52913997004754</v>
      </c>
      <c r="D364" s="429">
        <f t="shared" si="175"/>
        <v>129.14382557616864</v>
      </c>
      <c r="E364" s="429">
        <f t="shared" si="175"/>
        <v>125.23429402644254</v>
      </c>
      <c r="F364" s="429">
        <f t="shared" si="175"/>
        <v>120.65888824987721</v>
      </c>
      <c r="G364" s="429">
        <f t="shared" si="175"/>
        <v>116.04671480638571</v>
      </c>
      <c r="H364" s="429">
        <f t="shared" si="175"/>
        <v>112.81837640579153</v>
      </c>
      <c r="I364" s="429">
        <f t="shared" si="175"/>
        <v>109.82744734950177</v>
      </c>
      <c r="J364" s="429">
        <f t="shared" si="175"/>
        <v>106.99025868176207</v>
      </c>
      <c r="K364" s="429">
        <f t="shared" si="175"/>
        <v>104.59200314294411</v>
      </c>
      <c r="L364" s="429">
        <f t="shared" si="175"/>
        <v>102.71812527293918</v>
      </c>
      <c r="M364" s="429">
        <f t="shared" si="175"/>
        <v>101.2729261631149</v>
      </c>
    </row>
    <row r="365" spans="1:13" ht="13.15">
      <c r="B365" s="323" t="str">
        <f t="shared" si="165"/>
        <v>65 plus</v>
      </c>
      <c r="C365" s="429">
        <f t="shared" ref="C365:K365" si="176">C328+C272</f>
        <v>29.099604182199197</v>
      </c>
      <c r="D365" s="429">
        <f t="shared" si="176"/>
        <v>39.561278739391255</v>
      </c>
      <c r="E365" s="429">
        <f t="shared" si="176"/>
        <v>45.939639023351916</v>
      </c>
      <c r="F365" s="429">
        <f t="shared" si="176"/>
        <v>49.431235902334834</v>
      </c>
      <c r="G365" s="429">
        <f t="shared" si="176"/>
        <v>50.987190425411683</v>
      </c>
      <c r="H365" s="429">
        <f t="shared" si="176"/>
        <v>51.639077947355958</v>
      </c>
      <c r="I365" s="429">
        <f t="shared" si="176"/>
        <v>51.570542590043196</v>
      </c>
      <c r="J365" s="429">
        <f t="shared" si="176"/>
        <v>51.024523017330914</v>
      </c>
      <c r="K365" s="429">
        <f t="shared" si="176"/>
        <v>50.272571362772887</v>
      </c>
      <c r="L365" s="429">
        <f>L328+L272</f>
        <v>49.494979285404561</v>
      </c>
      <c r="M365" s="429">
        <f>M328+M272</f>
        <v>48.773875752879839</v>
      </c>
    </row>
    <row r="366" spans="1:13" ht="13.15">
      <c r="B366" s="323" t="str">
        <f t="shared" si="165"/>
        <v>Total</v>
      </c>
      <c r="C366" s="429">
        <f t="shared" ref="C366:M366" si="177">SUM(C356:C365)</f>
        <v>5490.6319799617786</v>
      </c>
      <c r="D366" s="429">
        <f t="shared" si="177"/>
        <v>5538.3350540659039</v>
      </c>
      <c r="E366" s="429">
        <f t="shared" si="177"/>
        <v>5547.7897154022439</v>
      </c>
      <c r="F366" s="429">
        <f t="shared" si="177"/>
        <v>5521.8513172291714</v>
      </c>
      <c r="G366" s="429">
        <f t="shared" si="177"/>
        <v>5473.455606593775</v>
      </c>
      <c r="H366" s="429">
        <f t="shared" si="177"/>
        <v>5480.5881113101868</v>
      </c>
      <c r="I366" s="429">
        <f t="shared" si="177"/>
        <v>5473.6449321124401</v>
      </c>
      <c r="J366" s="429">
        <f t="shared" si="177"/>
        <v>5446.5741678464401</v>
      </c>
      <c r="K366" s="429">
        <f t="shared" si="177"/>
        <v>5419.2207829910485</v>
      </c>
      <c r="L366" s="429">
        <f t="shared" si="177"/>
        <v>5402.0755562031418</v>
      </c>
      <c r="M366" s="429">
        <f t="shared" si="177"/>
        <v>5394.8376635692748</v>
      </c>
    </row>
    <row r="367" spans="1:13">
      <c r="A367" s="1080">
        <f>SUM(C367:M367)</f>
        <v>0</v>
      </c>
      <c r="B367" s="1080"/>
      <c r="C367" s="1080">
        <f>SUM(C356:C365)-C366</f>
        <v>0</v>
      </c>
      <c r="D367" s="1080">
        <f t="shared" ref="D367:M367" si="178">SUM(D356:D365)-D366</f>
        <v>0</v>
      </c>
      <c r="E367" s="1080">
        <f t="shared" si="178"/>
        <v>0</v>
      </c>
      <c r="F367" s="1080">
        <f t="shared" si="178"/>
        <v>0</v>
      </c>
      <c r="G367" s="1080">
        <f t="shared" si="178"/>
        <v>0</v>
      </c>
      <c r="H367" s="1080">
        <f t="shared" si="178"/>
        <v>0</v>
      </c>
      <c r="I367" s="1080">
        <f t="shared" si="178"/>
        <v>0</v>
      </c>
      <c r="J367" s="1080">
        <f t="shared" si="178"/>
        <v>0</v>
      </c>
      <c r="K367" s="1080">
        <f t="shared" si="178"/>
        <v>0</v>
      </c>
      <c r="L367" s="1080">
        <f t="shared" si="178"/>
        <v>0</v>
      </c>
      <c r="M367" s="1080">
        <f t="shared" si="178"/>
        <v>0</v>
      </c>
    </row>
    <row r="368" spans="1:13">
      <c r="C368" s="1085">
        <f>C350+C366</f>
        <v>9402.4611375322384</v>
      </c>
      <c r="D368" s="1085">
        <f t="shared" ref="D368:M368" si="179">D350+D366</f>
        <v>9444.1574927627953</v>
      </c>
      <c r="E368" s="1085">
        <f t="shared" si="179"/>
        <v>9431.6052988470838</v>
      </c>
      <c r="F368" s="1085">
        <f t="shared" si="179"/>
        <v>9356.3101132094744</v>
      </c>
      <c r="G368" s="1085">
        <f t="shared" si="179"/>
        <v>9251.9593418839904</v>
      </c>
      <c r="H368" s="1085">
        <f t="shared" si="179"/>
        <v>9250.8798858768696</v>
      </c>
      <c r="I368" s="1085">
        <f t="shared" si="179"/>
        <v>9231.4280267769118</v>
      </c>
      <c r="J368" s="1085">
        <f t="shared" si="179"/>
        <v>9181.9284646639626</v>
      </c>
      <c r="K368" s="1085">
        <f t="shared" si="179"/>
        <v>9135.5299908923225</v>
      </c>
      <c r="L368" s="1085">
        <f t="shared" si="179"/>
        <v>9109.4023552900962</v>
      </c>
      <c r="M368" s="1085">
        <f t="shared" si="179"/>
        <v>9102.2784565320544</v>
      </c>
    </row>
    <row r="369" spans="1:13">
      <c r="C369" s="1085">
        <f>C36</f>
        <v>9402.4611375322384</v>
      </c>
      <c r="D369" s="1085">
        <f t="shared" ref="D369:M369" si="180">D36</f>
        <v>9444.1574927627935</v>
      </c>
      <c r="E369" s="1085">
        <f t="shared" si="180"/>
        <v>9431.6052988470838</v>
      </c>
      <c r="F369" s="1085">
        <f t="shared" si="180"/>
        <v>9356.3101132094725</v>
      </c>
      <c r="G369" s="1085">
        <f t="shared" si="180"/>
        <v>9251.9593418839904</v>
      </c>
      <c r="H369" s="1085">
        <f t="shared" si="180"/>
        <v>9250.8798858768696</v>
      </c>
      <c r="I369" s="1085">
        <f t="shared" si="180"/>
        <v>9231.42802677691</v>
      </c>
      <c r="J369" s="1085">
        <f t="shared" si="180"/>
        <v>9181.9284646639608</v>
      </c>
      <c r="K369" s="1085">
        <f t="shared" si="180"/>
        <v>9135.5299908923207</v>
      </c>
      <c r="L369" s="1085">
        <f t="shared" si="180"/>
        <v>9109.4023552900944</v>
      </c>
      <c r="M369" s="1085">
        <f t="shared" si="180"/>
        <v>9102.2784565320544</v>
      </c>
    </row>
    <row r="370" spans="1:13">
      <c r="A370" s="1080">
        <f>SUM(C370:L370)</f>
        <v>0</v>
      </c>
      <c r="B370" s="1080"/>
      <c r="C370" s="1080">
        <f>C368-C369</f>
        <v>0</v>
      </c>
      <c r="D370" s="1080">
        <f t="shared" ref="D370:M370" si="181">D368-D369</f>
        <v>0</v>
      </c>
      <c r="E370" s="1080">
        <f t="shared" si="181"/>
        <v>0</v>
      </c>
      <c r="F370" s="1080">
        <f t="shared" si="181"/>
        <v>0</v>
      </c>
      <c r="G370" s="1080">
        <f t="shared" si="181"/>
        <v>0</v>
      </c>
      <c r="H370" s="1080">
        <f t="shared" si="181"/>
        <v>0</v>
      </c>
      <c r="I370" s="1080">
        <f t="shared" si="181"/>
        <v>0</v>
      </c>
      <c r="J370" s="1080">
        <f t="shared" si="181"/>
        <v>0</v>
      </c>
      <c r="K370" s="1080">
        <f t="shared" si="181"/>
        <v>0</v>
      </c>
      <c r="L370" s="1080">
        <f t="shared" si="181"/>
        <v>0</v>
      </c>
      <c r="M370" s="1080">
        <f t="shared" si="181"/>
        <v>0</v>
      </c>
    </row>
    <row r="371" spans="1:13">
      <c r="A371" s="1080">
        <f>SUM(C371:L371)</f>
        <v>0</v>
      </c>
      <c r="B371" s="1080"/>
      <c r="C371" s="1080">
        <f>IF(C294&gt;0,0,C294)</f>
        <v>0</v>
      </c>
      <c r="D371" s="1080">
        <f t="shared" ref="D371:M371" si="182">IF(D294&gt;0,0,D294)</f>
        <v>0</v>
      </c>
      <c r="E371" s="1080">
        <f t="shared" si="182"/>
        <v>0</v>
      </c>
      <c r="F371" s="1080">
        <f t="shared" si="182"/>
        <v>0</v>
      </c>
      <c r="G371" s="1080">
        <f t="shared" si="182"/>
        <v>0</v>
      </c>
      <c r="H371" s="1080">
        <f t="shared" si="182"/>
        <v>0</v>
      </c>
      <c r="I371" s="1080">
        <f t="shared" si="182"/>
        <v>0</v>
      </c>
      <c r="J371" s="1080">
        <f t="shared" si="182"/>
        <v>0</v>
      </c>
      <c r="K371" s="1080">
        <f t="shared" si="182"/>
        <v>0</v>
      </c>
      <c r="L371" s="1080">
        <f t="shared" si="182"/>
        <v>0</v>
      </c>
      <c r="M371" s="1080">
        <f t="shared" si="182"/>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5" width="10.73046875" style="295" customWidth="1"/>
    <col min="16"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273</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Forecast_stock_figures!B23</f>
        <v>Drama</v>
      </c>
      <c r="C15" s="293">
        <f>Forecast_stock_figures!C47</f>
        <v>4712.2749999999996</v>
      </c>
      <c r="D15" s="293">
        <f>Forecast_stock_figures!D47</f>
        <v>4744.8540940570447</v>
      </c>
      <c r="E15" s="293">
        <f>Forecast_stock_figures!E47</f>
        <v>4760.5819390845581</v>
      </c>
      <c r="F15" s="293">
        <f>Forecast_stock_figures!F47</f>
        <v>4754.7078267713332</v>
      </c>
      <c r="G15" s="293">
        <f>Forecast_stock_figures!G47</f>
        <v>4722.0507934468396</v>
      </c>
      <c r="H15" s="293">
        <f>Forecast_stock_figures!H47</f>
        <v>4676.987435179406</v>
      </c>
      <c r="I15" s="293">
        <f>Forecast_stock_figures!I47</f>
        <v>4679.0260622002961</v>
      </c>
      <c r="J15" s="293">
        <f>Forecast_stock_figures!J47</f>
        <v>4673.971313616973</v>
      </c>
      <c r="K15" s="293">
        <f>Forecast_stock_figures!K47</f>
        <v>4653.1413230510434</v>
      </c>
      <c r="L15" s="293">
        <f>Forecast_stock_figures!L47</f>
        <v>4633.4739390702834</v>
      </c>
      <c r="M15" s="293">
        <f>Forecast_stock_figures!M47</f>
        <v>4623.3978037455508</v>
      </c>
    </row>
    <row r="17" spans="1:9" ht="15">
      <c r="B17" s="325" t="s">
        <v>161</v>
      </c>
    </row>
    <row r="19" spans="1:9" ht="13.15">
      <c r="B19" s="1469" t="str">
        <f>Stock_ages_breakdowns!B73</f>
        <v>Age group</v>
      </c>
      <c r="C19" s="1470" t="str">
        <f>Stock_ages_breakdowns!Q73</f>
        <v>Drama</v>
      </c>
      <c r="D19" s="1471"/>
      <c r="H19" s="310" t="s">
        <v>132</v>
      </c>
    </row>
    <row r="20" spans="1:9" ht="13.15">
      <c r="B20" s="1469"/>
      <c r="C20" s="348" t="str">
        <f>Stock_ages_breakdowns!Q74</f>
        <v>Male</v>
      </c>
      <c r="D20" s="348" t="str">
        <f>Stock_ages_breakdowns!R74</f>
        <v>Female</v>
      </c>
    </row>
    <row r="21" spans="1:9" ht="13.15">
      <c r="B21" s="348" t="str">
        <f>Stock_ages_breakdowns!B75</f>
        <v>20-24</v>
      </c>
      <c r="C21" s="316">
        <f>Stock_ages_breakdowns!Q20</f>
        <v>40.173999999999999</v>
      </c>
      <c r="D21" s="316">
        <f>Stock_ages_breakdowns!R20</f>
        <v>155.94999999999999</v>
      </c>
    </row>
    <row r="22" spans="1:9" ht="13.15">
      <c r="B22" s="348" t="str">
        <f>Stock_ages_breakdowns!B76</f>
        <v>25-29</v>
      </c>
      <c r="C22" s="316">
        <f>Stock_ages_breakdowns!Q21</f>
        <v>144.59700000000001</v>
      </c>
      <c r="D22" s="316">
        <f>Stock_ages_breakdowns!R21</f>
        <v>597.15300000000002</v>
      </c>
    </row>
    <row r="23" spans="1:9" ht="13.15">
      <c r="B23" s="348" t="str">
        <f>Stock_ages_breakdowns!B77</f>
        <v>30-34</v>
      </c>
      <c r="C23" s="316">
        <f>Stock_ages_breakdowns!Q22</f>
        <v>179.63399999999999</v>
      </c>
      <c r="D23" s="316">
        <f>Stock_ages_breakdowns!R22</f>
        <v>791.79</v>
      </c>
    </row>
    <row r="24" spans="1:9" ht="13.15">
      <c r="B24" s="348" t="str">
        <f>Stock_ages_breakdowns!B78</f>
        <v>35-39</v>
      </c>
      <c r="C24" s="316">
        <f>Stock_ages_breakdowns!Q23</f>
        <v>198.947</v>
      </c>
      <c r="D24" s="316">
        <f>Stock_ages_breakdowns!R23</f>
        <v>817.40499999999997</v>
      </c>
    </row>
    <row r="25" spans="1:9" ht="13.15">
      <c r="B25" s="348" t="str">
        <f>Stock_ages_breakdowns!B79</f>
        <v>40-44</v>
      </c>
      <c r="C25" s="316">
        <f>Stock_ages_breakdowns!Q24</f>
        <v>151.364</v>
      </c>
      <c r="D25" s="316">
        <f>Stock_ages_breakdowns!R24</f>
        <v>548.93899999999996</v>
      </c>
    </row>
    <row r="26" spans="1:9" ht="13.15">
      <c r="B26" s="348" t="str">
        <f>Stock_ages_breakdowns!B80</f>
        <v>45-49</v>
      </c>
      <c r="C26" s="316">
        <f>Stock_ages_breakdowns!Q25</f>
        <v>121.306</v>
      </c>
      <c r="D26" s="316">
        <f>Stock_ages_breakdowns!R25</f>
        <v>375.38400000000001</v>
      </c>
    </row>
    <row r="27" spans="1:9" ht="13.15">
      <c r="B27" s="348" t="str">
        <f>Stock_ages_breakdowns!B81</f>
        <v>50-54</v>
      </c>
      <c r="C27" s="316">
        <f>Stock_ages_breakdowns!Q26</f>
        <v>105.964</v>
      </c>
      <c r="D27" s="316">
        <f>Stock_ages_breakdowns!R26</f>
        <v>237.375</v>
      </c>
    </row>
    <row r="28" spans="1:9" ht="13.15">
      <c r="B28" s="348" t="str">
        <f>Stock_ages_breakdowns!B82</f>
        <v>55-59</v>
      </c>
      <c r="C28" s="316">
        <f>Stock_ages_breakdowns!Q27</f>
        <v>47.781999999999996</v>
      </c>
      <c r="D28" s="316">
        <f>Stock_ages_breakdowns!R27</f>
        <v>128.81200000000001</v>
      </c>
    </row>
    <row r="29" spans="1:9" ht="13.15">
      <c r="B29" s="348" t="str">
        <f>Stock_ages_breakdowns!B83</f>
        <v>60-64</v>
      </c>
      <c r="C29" s="316">
        <f>Stock_ages_breakdowns!Q28</f>
        <v>15.637</v>
      </c>
      <c r="D29" s="316">
        <f>Stock_ages_breakdowns!R28</f>
        <v>40.106999999999999</v>
      </c>
      <c r="F29" s="310"/>
    </row>
    <row r="30" spans="1:9" ht="13.15">
      <c r="B30" s="348" t="str">
        <f>Stock_ages_breakdowns!B84</f>
        <v>65 plus</v>
      </c>
      <c r="C30" s="316">
        <f>Stock_ages_breakdowns!Q29</f>
        <v>6.8609999999999998</v>
      </c>
      <c r="D30" s="316">
        <f>Stock_ages_breakdowns!R29</f>
        <v>7.0940000000000003</v>
      </c>
      <c r="G30" s="311" t="s">
        <v>46</v>
      </c>
      <c r="H30" s="311" t="s">
        <v>47</v>
      </c>
    </row>
    <row r="31" spans="1:9" ht="13.15">
      <c r="A31" s="1080">
        <f>I31</f>
        <v>0</v>
      </c>
      <c r="B31" s="348" t="str">
        <f>Stock_ages_breakdowns!B85</f>
        <v>Total</v>
      </c>
      <c r="C31" s="316">
        <f>Stock_ages_breakdowns!Q30</f>
        <v>1012.2660000000002</v>
      </c>
      <c r="D31" s="316">
        <f>Stock_ages_breakdowns!R30</f>
        <v>3700.0089999999996</v>
      </c>
      <c r="E31" s="312">
        <f>SUM(C31:D31)</f>
        <v>4712.2749999999996</v>
      </c>
      <c r="G31" s="351">
        <f>C31/$E$31</f>
        <v>0.21481471263879978</v>
      </c>
      <c r="H31" s="351">
        <f>D31/$E$31</f>
        <v>0.78518528736120019</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Drama</v>
      </c>
      <c r="C36" s="293">
        <f>Teacher_need_by_subject!C636</f>
        <v>4744.8540940570447</v>
      </c>
      <c r="D36" s="293">
        <f>Teacher_need_by_subject!D636</f>
        <v>4760.5819390845581</v>
      </c>
      <c r="E36" s="293">
        <f>Teacher_need_by_subject!E636</f>
        <v>4754.7078267713332</v>
      </c>
      <c r="F36" s="293">
        <f>Teacher_need_by_subject!F636</f>
        <v>4722.0507934468396</v>
      </c>
      <c r="G36" s="293">
        <f>Teacher_need_by_subject!G636</f>
        <v>4676.987435179406</v>
      </c>
      <c r="H36" s="293">
        <f>Teacher_need_by_subject!H636</f>
        <v>4679.0260622002961</v>
      </c>
      <c r="I36" s="293">
        <f>Teacher_need_by_subject!I636</f>
        <v>4673.971313616973</v>
      </c>
      <c r="J36" s="293">
        <f>Teacher_need_by_subject!J636</f>
        <v>4653.1413230510434</v>
      </c>
      <c r="K36" s="293">
        <f>Teacher_need_by_subject!K636</f>
        <v>4633.4739390702834</v>
      </c>
      <c r="L36" s="293">
        <f>Teacher_need_by_subject!L636</f>
        <v>4623.3978037455508</v>
      </c>
      <c r="M36" s="293">
        <f>Teacher_need_by_subject!M636</f>
        <v>4623.6051188538131</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40.173999999999999</v>
      </c>
      <c r="D43" s="293">
        <f>C340</f>
        <v>54.696557106477997</v>
      </c>
      <c r="E43" s="293">
        <f t="shared" ref="E43:L43" si="2">D340</f>
        <v>64.64711078573032</v>
      </c>
      <c r="F43" s="293">
        <f t="shared" si="2"/>
        <v>70.917429247405465</v>
      </c>
      <c r="G43" s="293">
        <f t="shared" si="2"/>
        <v>74.075383289707673</v>
      </c>
      <c r="H43" s="293">
        <f t="shared" si="2"/>
        <v>75.646912138408567</v>
      </c>
      <c r="I43" s="293">
        <f t="shared" si="2"/>
        <v>79.091136398135376</v>
      </c>
      <c r="J43" s="293">
        <f t="shared" si="2"/>
        <v>81.309502906150954</v>
      </c>
      <c r="K43" s="293">
        <f t="shared" si="2"/>
        <v>82.163862649183145</v>
      </c>
      <c r="L43" s="293">
        <f t="shared" si="2"/>
        <v>82.828076700015885</v>
      </c>
      <c r="M43" s="293">
        <f>L340</f>
        <v>83.782812660659914</v>
      </c>
    </row>
    <row r="44" spans="2:13" ht="13.15">
      <c r="B44" s="348" t="str">
        <f t="shared" ref="B44:C53" si="3">B22</f>
        <v>25-29</v>
      </c>
      <c r="C44" s="293">
        <f t="shared" si="3"/>
        <v>144.59700000000001</v>
      </c>
      <c r="D44" s="293">
        <f t="shared" ref="D44:K53" si="4">C341</f>
        <v>138.98840616156218</v>
      </c>
      <c r="E44" s="293">
        <f t="shared" si="4"/>
        <v>136.95514833173928</v>
      </c>
      <c r="F44" s="293">
        <f t="shared" si="4"/>
        <v>136.42375320143941</v>
      </c>
      <c r="G44" s="293">
        <f t="shared" si="4"/>
        <v>135.52714779139041</v>
      </c>
      <c r="H44" s="293">
        <f t="shared" si="4"/>
        <v>134.75899839140445</v>
      </c>
      <c r="I44" s="293">
        <f t="shared" si="4"/>
        <v>137.03954848600836</v>
      </c>
      <c r="J44" s="293">
        <f t="shared" si="4"/>
        <v>139.05271004904023</v>
      </c>
      <c r="K44" s="293">
        <f t="shared" si="4"/>
        <v>140.11040514632046</v>
      </c>
      <c r="L44" s="293">
        <f t="shared" ref="L44:L53" si="5">K341</f>
        <v>141.08126435869173</v>
      </c>
      <c r="M44" s="293">
        <f t="shared" ref="M44:M53" si="6">L341</f>
        <v>142.41699671298926</v>
      </c>
    </row>
    <row r="45" spans="2:13" ht="13.15">
      <c r="B45" s="348" t="str">
        <f t="shared" si="3"/>
        <v>30-34</v>
      </c>
      <c r="C45" s="293">
        <f t="shared" si="3"/>
        <v>179.63399999999999</v>
      </c>
      <c r="D45" s="293">
        <f t="shared" si="4"/>
        <v>174.98864806444985</v>
      </c>
      <c r="E45" s="293">
        <f t="shared" si="4"/>
        <v>169.99538930283455</v>
      </c>
      <c r="F45" s="293">
        <f t="shared" si="4"/>
        <v>165.44120677973868</v>
      </c>
      <c r="G45" s="293">
        <f t="shared" si="4"/>
        <v>160.92907133742162</v>
      </c>
      <c r="H45" s="293">
        <f t="shared" si="4"/>
        <v>157.0774861340677</v>
      </c>
      <c r="I45" s="293">
        <f t="shared" si="4"/>
        <v>155.40237469090522</v>
      </c>
      <c r="J45" s="293">
        <f t="shared" si="4"/>
        <v>154.48012708361944</v>
      </c>
      <c r="K45" s="293">
        <f t="shared" si="4"/>
        <v>153.78143244487754</v>
      </c>
      <c r="L45" s="293">
        <f t="shared" si="5"/>
        <v>153.49806422778065</v>
      </c>
      <c r="M45" s="293">
        <f t="shared" si="6"/>
        <v>153.74167803807194</v>
      </c>
    </row>
    <row r="46" spans="2:13" ht="13.15">
      <c r="B46" s="348" t="str">
        <f t="shared" si="3"/>
        <v>35-39</v>
      </c>
      <c r="C46" s="293">
        <f t="shared" si="3"/>
        <v>198.947</v>
      </c>
      <c r="D46" s="293">
        <f t="shared" si="4"/>
        <v>192.05540033942304</v>
      </c>
      <c r="E46" s="293">
        <f t="shared" si="4"/>
        <v>185.54071855493447</v>
      </c>
      <c r="F46" s="293">
        <f t="shared" si="4"/>
        <v>179.39997826252309</v>
      </c>
      <c r="G46" s="293">
        <f t="shared" si="4"/>
        <v>173.04290532202424</v>
      </c>
      <c r="H46" s="293">
        <f t="shared" si="4"/>
        <v>167.2568342406415</v>
      </c>
      <c r="I46" s="293">
        <f t="shared" si="4"/>
        <v>163.27577243455994</v>
      </c>
      <c r="J46" s="293">
        <f t="shared" si="4"/>
        <v>159.95240376234898</v>
      </c>
      <c r="K46" s="293">
        <f t="shared" si="4"/>
        <v>157.03806145514645</v>
      </c>
      <c r="L46" s="293">
        <f t="shared" si="5"/>
        <v>154.78978145200801</v>
      </c>
      <c r="M46" s="293">
        <f t="shared" si="6"/>
        <v>153.28815828109893</v>
      </c>
    </row>
    <row r="47" spans="2:13" ht="13.15">
      <c r="B47" s="348" t="str">
        <f t="shared" si="3"/>
        <v>40-44</v>
      </c>
      <c r="C47" s="293">
        <f t="shared" si="3"/>
        <v>151.364</v>
      </c>
      <c r="D47" s="293">
        <f t="shared" si="4"/>
        <v>157.45484217832151</v>
      </c>
      <c r="E47" s="293">
        <f t="shared" si="4"/>
        <v>160.18275573233208</v>
      </c>
      <c r="F47" s="293">
        <f t="shared" si="4"/>
        <v>160.65226683202658</v>
      </c>
      <c r="G47" s="293">
        <f t="shared" si="4"/>
        <v>158.97297954296778</v>
      </c>
      <c r="H47" s="293">
        <f t="shared" si="4"/>
        <v>156.3585720118781</v>
      </c>
      <c r="I47" s="293">
        <f t="shared" si="4"/>
        <v>154.19414386654779</v>
      </c>
      <c r="J47" s="293">
        <f t="shared" si="4"/>
        <v>151.81374491351002</v>
      </c>
      <c r="K47" s="293">
        <f t="shared" si="4"/>
        <v>149.22064537394286</v>
      </c>
      <c r="L47" s="293">
        <f t="shared" si="5"/>
        <v>146.81061940579497</v>
      </c>
      <c r="M47" s="293">
        <f t="shared" si="6"/>
        <v>144.80297313963328</v>
      </c>
    </row>
    <row r="48" spans="2:13" ht="13.15">
      <c r="B48" s="348" t="str">
        <f t="shared" si="3"/>
        <v>45-49</v>
      </c>
      <c r="C48" s="293">
        <f t="shared" si="3"/>
        <v>121.306</v>
      </c>
      <c r="D48" s="293">
        <f t="shared" si="4"/>
        <v>124.45679102396677</v>
      </c>
      <c r="E48" s="293">
        <f t="shared" si="4"/>
        <v>127.43974949706285</v>
      </c>
      <c r="F48" s="293">
        <f t="shared" si="4"/>
        <v>129.80743139043543</v>
      </c>
      <c r="G48" s="293">
        <f t="shared" si="4"/>
        <v>130.80894036917346</v>
      </c>
      <c r="H48" s="293">
        <f t="shared" si="4"/>
        <v>131.03365368516077</v>
      </c>
      <c r="I48" s="293">
        <f t="shared" si="4"/>
        <v>131.4472551776507</v>
      </c>
      <c r="J48" s="293">
        <f t="shared" si="4"/>
        <v>131.29571584248379</v>
      </c>
      <c r="K48" s="293">
        <f t="shared" si="4"/>
        <v>130.53873676521576</v>
      </c>
      <c r="L48" s="293">
        <f t="shared" si="5"/>
        <v>129.54030752569935</v>
      </c>
      <c r="M48" s="293">
        <f t="shared" si="6"/>
        <v>128.53087111635989</v>
      </c>
    </row>
    <row r="49" spans="1:13" ht="13.15">
      <c r="B49" s="348" t="str">
        <f t="shared" si="3"/>
        <v>50-54</v>
      </c>
      <c r="C49" s="293">
        <f t="shared" si="3"/>
        <v>105.964</v>
      </c>
      <c r="D49" s="293">
        <f t="shared" si="4"/>
        <v>102.05231818269168</v>
      </c>
      <c r="E49" s="293">
        <f t="shared" si="4"/>
        <v>99.481798173928667</v>
      </c>
      <c r="F49" s="293">
        <f t="shared" si="4"/>
        <v>97.970005179758331</v>
      </c>
      <c r="G49" s="293">
        <f t="shared" si="4"/>
        <v>96.694064701133286</v>
      </c>
      <c r="H49" s="293">
        <f t="shared" si="4"/>
        <v>95.833913447304667</v>
      </c>
      <c r="I49" s="293">
        <f t="shared" si="4"/>
        <v>95.797059670021298</v>
      </c>
      <c r="J49" s="293">
        <f t="shared" si="4"/>
        <v>95.800758765820845</v>
      </c>
      <c r="K49" s="293">
        <f t="shared" si="4"/>
        <v>95.62053457907092</v>
      </c>
      <c r="L49" s="293">
        <f t="shared" si="5"/>
        <v>95.377043892148421</v>
      </c>
      <c r="M49" s="293">
        <f t="shared" si="6"/>
        <v>95.141998885469533</v>
      </c>
    </row>
    <row r="50" spans="1:13" ht="13.15">
      <c r="B50" s="348" t="str">
        <f t="shared" si="3"/>
        <v>55-59</v>
      </c>
      <c r="C50" s="293">
        <f t="shared" si="3"/>
        <v>47.781999999999996</v>
      </c>
      <c r="D50" s="293">
        <f t="shared" si="4"/>
        <v>48.801123799889815</v>
      </c>
      <c r="E50" s="293">
        <f t="shared" si="4"/>
        <v>48.702915486219638</v>
      </c>
      <c r="F50" s="293">
        <f t="shared" si="4"/>
        <v>48.135635967020072</v>
      </c>
      <c r="G50" s="293">
        <f t="shared" si="4"/>
        <v>47.302690447138907</v>
      </c>
      <c r="H50" s="293">
        <f t="shared" si="4"/>
        <v>46.518376570252691</v>
      </c>
      <c r="I50" s="293">
        <f t="shared" si="4"/>
        <v>46.233166124458393</v>
      </c>
      <c r="J50" s="293">
        <f t="shared" si="4"/>
        <v>46.028858446605163</v>
      </c>
      <c r="K50" s="293">
        <f t="shared" si="4"/>
        <v>45.810604401128451</v>
      </c>
      <c r="L50" s="293">
        <f t="shared" si="5"/>
        <v>45.660275024387481</v>
      </c>
      <c r="M50" s="293">
        <f t="shared" si="6"/>
        <v>45.59925022260375</v>
      </c>
    </row>
    <row r="51" spans="1:13" ht="13.15">
      <c r="B51" s="348" t="str">
        <f t="shared" si="3"/>
        <v>60-64</v>
      </c>
      <c r="C51" s="293">
        <f t="shared" si="3"/>
        <v>15.637</v>
      </c>
      <c r="D51" s="293">
        <f t="shared" si="4"/>
        <v>16.437674112357463</v>
      </c>
      <c r="E51" s="293">
        <f t="shared" si="4"/>
        <v>16.975065080605539</v>
      </c>
      <c r="F51" s="293">
        <f t="shared" si="4"/>
        <v>17.199213564688172</v>
      </c>
      <c r="G51" s="293">
        <f t="shared" si="4"/>
        <v>17.159399068910528</v>
      </c>
      <c r="H51" s="293">
        <f t="shared" si="4"/>
        <v>16.985516993038679</v>
      </c>
      <c r="I51" s="293">
        <f t="shared" si="4"/>
        <v>16.942851074698005</v>
      </c>
      <c r="J51" s="293">
        <f t="shared" si="4"/>
        <v>16.869654114999186</v>
      </c>
      <c r="K51" s="293">
        <f t="shared" si="4"/>
        <v>16.757684504319013</v>
      </c>
      <c r="L51" s="293">
        <f t="shared" si="5"/>
        <v>16.673465303019647</v>
      </c>
      <c r="M51" s="293">
        <f t="shared" si="6"/>
        <v>16.64088562461211</v>
      </c>
    </row>
    <row r="52" spans="1:13" ht="13.15">
      <c r="B52" s="348" t="str">
        <f t="shared" si="3"/>
        <v>65 plus</v>
      </c>
      <c r="C52" s="293">
        <f t="shared" si="3"/>
        <v>6.8609999999999998</v>
      </c>
      <c r="D52" s="293">
        <f t="shared" si="4"/>
        <v>6.6666883140931263</v>
      </c>
      <c r="E52" s="293">
        <f t="shared" si="4"/>
        <v>6.6368098760999716</v>
      </c>
      <c r="F52" s="293">
        <f t="shared" si="4"/>
        <v>6.6689976207297175</v>
      </c>
      <c r="G52" s="293">
        <f t="shared" si="4"/>
        <v>6.689078507696121</v>
      </c>
      <c r="H52" s="293">
        <f t="shared" si="4"/>
        <v>6.6835239831511259</v>
      </c>
      <c r="I52" s="293">
        <f t="shared" si="4"/>
        <v>6.706532174839503</v>
      </c>
      <c r="J52" s="293">
        <f t="shared" si="4"/>
        <v>6.7115075312783565</v>
      </c>
      <c r="K52" s="293">
        <f t="shared" si="4"/>
        <v>6.6913946290587933</v>
      </c>
      <c r="L52" s="293">
        <f t="shared" si="5"/>
        <v>6.6667138095541212</v>
      </c>
      <c r="M52" s="293">
        <f t="shared" si="6"/>
        <v>6.6512524571876872</v>
      </c>
    </row>
    <row r="53" spans="1:13" ht="13.15">
      <c r="B53" s="348" t="str">
        <f t="shared" si="3"/>
        <v>Total</v>
      </c>
      <c r="C53" s="293">
        <f t="shared" si="3"/>
        <v>1012.2660000000002</v>
      </c>
      <c r="D53" s="293">
        <f t="shared" si="4"/>
        <v>1016.5984492832335</v>
      </c>
      <c r="E53" s="293">
        <f t="shared" si="4"/>
        <v>1016.5574608214873</v>
      </c>
      <c r="F53" s="293">
        <f t="shared" si="4"/>
        <v>1012.6159180457651</v>
      </c>
      <c r="G53" s="293">
        <f t="shared" si="4"/>
        <v>1001.2016603775639</v>
      </c>
      <c r="H53" s="293">
        <f t="shared" si="4"/>
        <v>988.15378759530824</v>
      </c>
      <c r="I53" s="293">
        <f t="shared" si="4"/>
        <v>986.12984009782451</v>
      </c>
      <c r="J53" s="293">
        <f t="shared" si="4"/>
        <v>983.314983415857</v>
      </c>
      <c r="K53" s="293">
        <f t="shared" si="4"/>
        <v>977.73336194826345</v>
      </c>
      <c r="L53" s="293">
        <f t="shared" si="5"/>
        <v>972.92561169910016</v>
      </c>
      <c r="M53" s="293">
        <f t="shared" si="6"/>
        <v>970.5968771386863</v>
      </c>
    </row>
    <row r="54" spans="1:13">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3" ht="13.15">
      <c r="B56" s="326" t="s">
        <v>47</v>
      </c>
      <c r="H56" s="310"/>
    </row>
    <row r="57" spans="1:13">
      <c r="H57" s="310"/>
    </row>
    <row r="58" spans="1:13"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3" ht="13.15">
      <c r="B59" s="323" t="str">
        <f t="shared" si="8"/>
        <v>20-24</v>
      </c>
      <c r="C59" s="293">
        <f t="shared" ref="C59:C69" si="10">D21</f>
        <v>155.94999999999999</v>
      </c>
      <c r="D59" s="293">
        <f>C356</f>
        <v>206.30207397886335</v>
      </c>
      <c r="E59" s="293">
        <f t="shared" ref="E59:L59" si="11">D356</f>
        <v>241.19716277246619</v>
      </c>
      <c r="F59" s="293">
        <f t="shared" si="11"/>
        <v>263.21177535016534</v>
      </c>
      <c r="G59" s="293">
        <f t="shared" si="11"/>
        <v>275.1394897647744</v>
      </c>
      <c r="H59" s="293">
        <f t="shared" si="11"/>
        <v>281.22477475684951</v>
      </c>
      <c r="I59" s="293">
        <f t="shared" si="11"/>
        <v>294.08927957483195</v>
      </c>
      <c r="J59" s="293">
        <f t="shared" si="11"/>
        <v>302.46785197530352</v>
      </c>
      <c r="K59" s="293">
        <f t="shared" si="11"/>
        <v>305.83007904173917</v>
      </c>
      <c r="L59" s="293">
        <f t="shared" si="11"/>
        <v>308.44562576332828</v>
      </c>
      <c r="M59" s="293">
        <f>L356</f>
        <v>312.08243932428087</v>
      </c>
    </row>
    <row r="60" spans="1:13" ht="13.15">
      <c r="B60" s="323" t="str">
        <f t="shared" si="8"/>
        <v>25-29</v>
      </c>
      <c r="C60" s="293">
        <f t="shared" si="10"/>
        <v>597.15300000000002</v>
      </c>
      <c r="D60" s="293">
        <f t="shared" ref="D60:K69" si="12">C357</f>
        <v>561.93071464347292</v>
      </c>
      <c r="E60" s="293">
        <f t="shared" si="12"/>
        <v>544.61776572964027</v>
      </c>
      <c r="F60" s="293">
        <f t="shared" si="12"/>
        <v>535.46729135759404</v>
      </c>
      <c r="G60" s="293">
        <f t="shared" si="12"/>
        <v>528.84015113341707</v>
      </c>
      <c r="H60" s="293">
        <f t="shared" si="12"/>
        <v>523.69163492383848</v>
      </c>
      <c r="I60" s="293">
        <f t="shared" si="12"/>
        <v>530.39242483051669</v>
      </c>
      <c r="J60" s="293">
        <f t="shared" si="12"/>
        <v>536.75484449988608</v>
      </c>
      <c r="K60" s="293">
        <f t="shared" si="12"/>
        <v>540.05927873162955</v>
      </c>
      <c r="L60" s="293">
        <f t="shared" ref="L60:L69" si="13">K357</f>
        <v>543.29967054117105</v>
      </c>
      <c r="M60" s="293">
        <f t="shared" ref="M60:M69" si="14">L357</f>
        <v>548.04089281476513</v>
      </c>
    </row>
    <row r="61" spans="1:13" ht="13.15">
      <c r="B61" s="323" t="str">
        <f t="shared" si="8"/>
        <v>30-34</v>
      </c>
      <c r="C61" s="293">
        <f t="shared" si="10"/>
        <v>791.79</v>
      </c>
      <c r="D61" s="293">
        <f t="shared" si="12"/>
        <v>743.54302252694617</v>
      </c>
      <c r="E61" s="293">
        <f t="shared" si="12"/>
        <v>700.89156938988242</v>
      </c>
      <c r="F61" s="293">
        <f t="shared" si="12"/>
        <v>664.80032177616022</v>
      </c>
      <c r="G61" s="293">
        <f t="shared" si="12"/>
        <v>634.52905364581397</v>
      </c>
      <c r="H61" s="293">
        <f t="shared" si="12"/>
        <v>609.85689463385017</v>
      </c>
      <c r="I61" s="293">
        <f t="shared" si="12"/>
        <v>595.64058821536821</v>
      </c>
      <c r="J61" s="293">
        <f t="shared" si="12"/>
        <v>586.07059589351002</v>
      </c>
      <c r="K61" s="293">
        <f t="shared" si="12"/>
        <v>578.80619790512071</v>
      </c>
      <c r="L61" s="293">
        <f t="shared" si="13"/>
        <v>574.2292498460555</v>
      </c>
      <c r="M61" s="293">
        <f t="shared" si="14"/>
        <v>572.47211861495077</v>
      </c>
    </row>
    <row r="62" spans="1:13" ht="13.15">
      <c r="B62" s="323" t="str">
        <f t="shared" si="8"/>
        <v>35-39</v>
      </c>
      <c r="C62" s="293">
        <f t="shared" si="10"/>
        <v>817.40499999999997</v>
      </c>
      <c r="D62" s="293">
        <f t="shared" si="12"/>
        <v>786.82965510929353</v>
      </c>
      <c r="E62" s="293">
        <f t="shared" si="12"/>
        <v>754.70996980826328</v>
      </c>
      <c r="F62" s="293">
        <f t="shared" si="12"/>
        <v>721.93790420421215</v>
      </c>
      <c r="G62" s="293">
        <f t="shared" si="12"/>
        <v>689.54961374644222</v>
      </c>
      <c r="H62" s="293">
        <f t="shared" si="12"/>
        <v>659.24372369332843</v>
      </c>
      <c r="I62" s="293">
        <f t="shared" si="12"/>
        <v>636.10771200987165</v>
      </c>
      <c r="J62" s="293">
        <f t="shared" si="12"/>
        <v>616.22715064254055</v>
      </c>
      <c r="K62" s="293">
        <f t="shared" si="12"/>
        <v>598.80420235777058</v>
      </c>
      <c r="L62" s="293">
        <f t="shared" si="13"/>
        <v>584.78981331558293</v>
      </c>
      <c r="M62" s="293">
        <f t="shared" si="14"/>
        <v>574.42489808380606</v>
      </c>
    </row>
    <row r="63" spans="1:13" ht="13.15">
      <c r="B63" s="323" t="str">
        <f t="shared" si="8"/>
        <v>40-44</v>
      </c>
      <c r="C63" s="293">
        <f t="shared" si="10"/>
        <v>548.93899999999996</v>
      </c>
      <c r="D63" s="293">
        <f t="shared" si="12"/>
        <v>585.08751118483383</v>
      </c>
      <c r="E63" s="293">
        <f t="shared" si="12"/>
        <v>605.32558400926905</v>
      </c>
      <c r="F63" s="293">
        <f t="shared" si="12"/>
        <v>613.13944776105802</v>
      </c>
      <c r="G63" s="293">
        <f t="shared" si="12"/>
        <v>611.44428704892198</v>
      </c>
      <c r="H63" s="293">
        <f t="shared" si="12"/>
        <v>603.47571862639688</v>
      </c>
      <c r="I63" s="293">
        <f t="shared" si="12"/>
        <v>595.06497135870973</v>
      </c>
      <c r="J63" s="293">
        <f t="shared" si="12"/>
        <v>584.43974293066617</v>
      </c>
      <c r="K63" s="293">
        <f t="shared" si="12"/>
        <v>572.15047642982267</v>
      </c>
      <c r="L63" s="293">
        <f t="shared" si="13"/>
        <v>560.05823057004204</v>
      </c>
      <c r="M63" s="293">
        <f t="shared" si="14"/>
        <v>549.26829476273065</v>
      </c>
    </row>
    <row r="64" spans="1:13" ht="13.15">
      <c r="B64" s="323" t="str">
        <f t="shared" si="8"/>
        <v>45-49</v>
      </c>
      <c r="C64" s="293">
        <f t="shared" si="10"/>
        <v>375.38400000000001</v>
      </c>
      <c r="D64" s="293">
        <f t="shared" si="12"/>
        <v>402.50094765289742</v>
      </c>
      <c r="E64" s="293">
        <f t="shared" si="12"/>
        <v>428.28479791741626</v>
      </c>
      <c r="F64" s="293">
        <f t="shared" si="12"/>
        <v>449.72223294234021</v>
      </c>
      <c r="G64" s="293">
        <f t="shared" si="12"/>
        <v>465.46115552854849</v>
      </c>
      <c r="H64" s="293">
        <f t="shared" si="12"/>
        <v>475.86077254502732</v>
      </c>
      <c r="I64" s="293">
        <f t="shared" si="12"/>
        <v>484.61379169732584</v>
      </c>
      <c r="J64" s="293">
        <f t="shared" si="12"/>
        <v>489.22649806743004</v>
      </c>
      <c r="K64" s="293">
        <f t="shared" si="12"/>
        <v>489.85903761472923</v>
      </c>
      <c r="L64" s="293">
        <f t="shared" si="13"/>
        <v>488.16269396721793</v>
      </c>
      <c r="M64" s="293">
        <f t="shared" si="14"/>
        <v>485.28957404034469</v>
      </c>
    </row>
    <row r="65" spans="1:13" ht="13.15">
      <c r="B65" s="323" t="str">
        <f t="shared" si="8"/>
        <v>50-54</v>
      </c>
      <c r="C65" s="293">
        <f t="shared" si="10"/>
        <v>237.375</v>
      </c>
      <c r="D65" s="293">
        <f t="shared" si="12"/>
        <v>255.66303779167362</v>
      </c>
      <c r="E65" s="293">
        <f t="shared" si="12"/>
        <v>273.0353599486678</v>
      </c>
      <c r="F65" s="293">
        <f t="shared" si="12"/>
        <v>289.16175181093467</v>
      </c>
      <c r="G65" s="293">
        <f t="shared" si="12"/>
        <v>303.43038990188086</v>
      </c>
      <c r="H65" s="293">
        <f t="shared" si="12"/>
        <v>315.75375681056903</v>
      </c>
      <c r="I65" s="293">
        <f t="shared" si="12"/>
        <v>328.20527450506171</v>
      </c>
      <c r="J65" s="293">
        <f t="shared" si="12"/>
        <v>338.37964719630281</v>
      </c>
      <c r="K65" s="293">
        <f t="shared" si="12"/>
        <v>345.80188778921581</v>
      </c>
      <c r="L65" s="293">
        <f t="shared" si="13"/>
        <v>351.20566659626991</v>
      </c>
      <c r="M65" s="293">
        <f t="shared" si="14"/>
        <v>355.12110499467474</v>
      </c>
    </row>
    <row r="66" spans="1:13" ht="13.15">
      <c r="B66" s="323" t="str">
        <f t="shared" si="8"/>
        <v>55-59</v>
      </c>
      <c r="C66" s="293">
        <f t="shared" si="10"/>
        <v>128.81200000000001</v>
      </c>
      <c r="D66" s="293">
        <f t="shared" si="12"/>
        <v>129.91723395301932</v>
      </c>
      <c r="E66" s="293">
        <f t="shared" si="12"/>
        <v>133.29802954323159</v>
      </c>
      <c r="F66" s="293">
        <f t="shared" si="12"/>
        <v>137.70707205349356</v>
      </c>
      <c r="G66" s="293">
        <f t="shared" si="12"/>
        <v>142.43030173910509</v>
      </c>
      <c r="H66" s="293">
        <f t="shared" si="12"/>
        <v>147.25396036105326</v>
      </c>
      <c r="I66" s="293">
        <f t="shared" si="12"/>
        <v>153.32499223219301</v>
      </c>
      <c r="J66" s="293">
        <f t="shared" si="12"/>
        <v>158.92539477005846</v>
      </c>
      <c r="K66" s="293">
        <f t="shared" si="12"/>
        <v>163.62843446306795</v>
      </c>
      <c r="L66" s="293">
        <f t="shared" si="13"/>
        <v>167.72911789773366</v>
      </c>
      <c r="M66" s="293">
        <f t="shared" si="14"/>
        <v>171.35439957624817</v>
      </c>
    </row>
    <row r="67" spans="1:13" ht="13.15">
      <c r="B67" s="323" t="str">
        <f t="shared" si="8"/>
        <v>60-64</v>
      </c>
      <c r="C67" s="293">
        <f t="shared" si="10"/>
        <v>40.106999999999999</v>
      </c>
      <c r="D67" s="293">
        <f t="shared" si="12"/>
        <v>44.62610670199377</v>
      </c>
      <c r="E67" s="293">
        <f t="shared" si="12"/>
        <v>47.114821087489801</v>
      </c>
      <c r="F67" s="293">
        <f t="shared" si="12"/>
        <v>48.705217021510265</v>
      </c>
      <c r="G67" s="293">
        <f t="shared" si="12"/>
        <v>49.892028075761921</v>
      </c>
      <c r="H67" s="293">
        <f t="shared" si="12"/>
        <v>50.99231682411687</v>
      </c>
      <c r="I67" s="293">
        <f t="shared" si="12"/>
        <v>52.776756130206024</v>
      </c>
      <c r="J67" s="293">
        <f t="shared" si="12"/>
        <v>54.479160092553968</v>
      </c>
      <c r="K67" s="293">
        <f t="shared" si="12"/>
        <v>55.954154570565379</v>
      </c>
      <c r="L67" s="293">
        <f t="shared" si="13"/>
        <v>57.373574565086621</v>
      </c>
      <c r="M67" s="293">
        <f t="shared" si="14"/>
        <v>58.785614153604556</v>
      </c>
    </row>
    <row r="68" spans="1:13" ht="13.15">
      <c r="B68" s="323" t="str">
        <f t="shared" si="8"/>
        <v>65 plus</v>
      </c>
      <c r="C68" s="293">
        <f t="shared" si="10"/>
        <v>7.0940000000000003</v>
      </c>
      <c r="D68" s="293">
        <f t="shared" si="12"/>
        <v>11.855341230817618</v>
      </c>
      <c r="E68" s="293">
        <f t="shared" si="12"/>
        <v>15.549418056744349</v>
      </c>
      <c r="F68" s="293">
        <f t="shared" si="12"/>
        <v>18.23889444809998</v>
      </c>
      <c r="G68" s="293">
        <f t="shared" si="12"/>
        <v>20.132662484609749</v>
      </c>
      <c r="H68" s="293">
        <f t="shared" si="12"/>
        <v>21.480094409067991</v>
      </c>
      <c r="I68" s="293">
        <f t="shared" si="12"/>
        <v>22.680431548386789</v>
      </c>
      <c r="J68" s="293">
        <f t="shared" si="12"/>
        <v>23.685444132864614</v>
      </c>
      <c r="K68" s="293">
        <f t="shared" si="12"/>
        <v>24.514212199119051</v>
      </c>
      <c r="L68" s="293">
        <f t="shared" si="13"/>
        <v>25.254684308695602</v>
      </c>
      <c r="M68" s="293">
        <f t="shared" si="14"/>
        <v>25.961590241459355</v>
      </c>
    </row>
    <row r="69" spans="1:13" ht="13.15">
      <c r="B69" s="323" t="str">
        <f t="shared" si="8"/>
        <v>Total</v>
      </c>
      <c r="C69" s="293">
        <f t="shared" si="10"/>
        <v>3700.0089999999996</v>
      </c>
      <c r="D69" s="293">
        <f t="shared" si="12"/>
        <v>3728.2556447738116</v>
      </c>
      <c r="E69" s="293">
        <f t="shared" si="12"/>
        <v>3744.0244782630716</v>
      </c>
      <c r="F69" s="293">
        <f t="shared" si="12"/>
        <v>3742.0919087255684</v>
      </c>
      <c r="G69" s="293">
        <f t="shared" si="12"/>
        <v>3720.8491330692759</v>
      </c>
      <c r="H69" s="293">
        <f t="shared" si="12"/>
        <v>3688.8336475840974</v>
      </c>
      <c r="I69" s="293">
        <f t="shared" si="12"/>
        <v>3692.8962221024717</v>
      </c>
      <c r="J69" s="293">
        <f t="shared" si="12"/>
        <v>3690.6563302011164</v>
      </c>
      <c r="K69" s="293">
        <f t="shared" si="12"/>
        <v>3675.4079611027805</v>
      </c>
      <c r="L69" s="293">
        <f t="shared" si="13"/>
        <v>3660.5483273711834</v>
      </c>
      <c r="M69" s="293">
        <f t="shared" si="14"/>
        <v>3652.8009266068648</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32.139200000000002</v>
      </c>
      <c r="D77" s="429">
        <f>D43-(0.2*D43)</f>
        <v>43.757245685182397</v>
      </c>
      <c r="E77" s="429">
        <f t="shared" ref="E77:M77" si="18">E43-(0.2*E43)</f>
        <v>51.717688628584256</v>
      </c>
      <c r="F77" s="429">
        <f t="shared" si="18"/>
        <v>56.733943397924371</v>
      </c>
      <c r="G77" s="429">
        <f t="shared" si="18"/>
        <v>59.260306631766142</v>
      </c>
      <c r="H77" s="429">
        <f t="shared" si="18"/>
        <v>60.517529710726855</v>
      </c>
      <c r="I77" s="429">
        <f t="shared" si="18"/>
        <v>63.272909118508302</v>
      </c>
      <c r="J77" s="429">
        <f t="shared" si="18"/>
        <v>65.04760232492076</v>
      </c>
      <c r="K77" s="429">
        <f t="shared" si="18"/>
        <v>65.731090119346518</v>
      </c>
      <c r="L77" s="429">
        <f t="shared" si="18"/>
        <v>66.262461360012708</v>
      </c>
      <c r="M77" s="429">
        <f t="shared" si="18"/>
        <v>67.026250128527934</v>
      </c>
    </row>
    <row r="78" spans="1:13" ht="13.15">
      <c r="B78" s="323" t="str">
        <f t="shared" si="16"/>
        <v>25-29</v>
      </c>
      <c r="C78" s="429">
        <f t="shared" ref="C78:C85" si="19">C44+(0.2*C43)-(0.2*C44)</f>
        <v>123.7124</v>
      </c>
      <c r="D78" s="429">
        <f t="shared" ref="D78:M78" si="20">D44+(0.2*D43)-(0.2*D44)</f>
        <v>122.13003635054534</v>
      </c>
      <c r="E78" s="429">
        <f t="shared" si="20"/>
        <v>122.49354082253748</v>
      </c>
      <c r="F78" s="429">
        <f t="shared" si="20"/>
        <v>123.32248841063262</v>
      </c>
      <c r="G78" s="429">
        <f t="shared" si="20"/>
        <v>123.23679489105388</v>
      </c>
      <c r="H78" s="429">
        <f t="shared" si="20"/>
        <v>122.93658114080527</v>
      </c>
      <c r="I78" s="429">
        <f t="shared" si="20"/>
        <v>125.44986606843376</v>
      </c>
      <c r="J78" s="429">
        <f t="shared" si="20"/>
        <v>127.50406862046236</v>
      </c>
      <c r="K78" s="429">
        <f t="shared" si="20"/>
        <v>128.521096646893</v>
      </c>
      <c r="L78" s="429">
        <f t="shared" si="20"/>
        <v>129.43062682695654</v>
      </c>
      <c r="M78" s="429">
        <f t="shared" si="20"/>
        <v>130.69015990252339</v>
      </c>
    </row>
    <row r="79" spans="1:13" ht="13.15">
      <c r="B79" s="323" t="str">
        <f t="shared" si="16"/>
        <v>30-34</v>
      </c>
      <c r="C79" s="429">
        <f t="shared" si="19"/>
        <v>172.6266</v>
      </c>
      <c r="D79" s="429">
        <f t="shared" ref="D79:M79" si="21">D45+(0.2*D44)-(0.2*D45)</f>
        <v>167.78859968387232</v>
      </c>
      <c r="E79" s="429">
        <f t="shared" si="21"/>
        <v>163.38734110861549</v>
      </c>
      <c r="F79" s="429">
        <f t="shared" si="21"/>
        <v>159.63771606407883</v>
      </c>
      <c r="G79" s="429">
        <f t="shared" si="21"/>
        <v>155.84868662821538</v>
      </c>
      <c r="H79" s="429">
        <f t="shared" si="21"/>
        <v>152.61378858553502</v>
      </c>
      <c r="I79" s="429">
        <f t="shared" si="21"/>
        <v>151.72980944992582</v>
      </c>
      <c r="J79" s="429">
        <f t="shared" si="21"/>
        <v>151.39464367670359</v>
      </c>
      <c r="K79" s="429">
        <f t="shared" si="21"/>
        <v>151.04722698516611</v>
      </c>
      <c r="L79" s="429">
        <f t="shared" si="21"/>
        <v>151.01470425396286</v>
      </c>
      <c r="M79" s="429">
        <f t="shared" si="21"/>
        <v>151.47674177305541</v>
      </c>
    </row>
    <row r="80" spans="1:13" ht="13.15">
      <c r="B80" s="323" t="str">
        <f t="shared" si="16"/>
        <v>35-39</v>
      </c>
      <c r="C80" s="429">
        <f t="shared" si="19"/>
        <v>195.08440000000002</v>
      </c>
      <c r="D80" s="429">
        <f t="shared" ref="D80:M80" si="22">D46+(0.2*D45)-(0.2*D46)</f>
        <v>188.64204988442839</v>
      </c>
      <c r="E80" s="429">
        <f t="shared" si="22"/>
        <v>182.43165270451448</v>
      </c>
      <c r="F80" s="429">
        <f t="shared" si="22"/>
        <v>176.6082239659662</v>
      </c>
      <c r="G80" s="429">
        <f t="shared" si="22"/>
        <v>170.6201385251037</v>
      </c>
      <c r="H80" s="429">
        <f t="shared" si="22"/>
        <v>165.22096461932671</v>
      </c>
      <c r="I80" s="429">
        <f t="shared" si="22"/>
        <v>161.70109288582901</v>
      </c>
      <c r="J80" s="429">
        <f t="shared" si="22"/>
        <v>158.85794842660306</v>
      </c>
      <c r="K80" s="429">
        <f t="shared" si="22"/>
        <v>156.38673565309267</v>
      </c>
      <c r="L80" s="429">
        <f t="shared" si="22"/>
        <v>154.53143800716256</v>
      </c>
      <c r="M80" s="429">
        <f t="shared" si="22"/>
        <v>153.37886223249353</v>
      </c>
    </row>
    <row r="81" spans="1:13" ht="13.15">
      <c r="B81" s="323" t="str">
        <f t="shared" si="16"/>
        <v>40-44</v>
      </c>
      <c r="C81" s="429">
        <f t="shared" si="19"/>
        <v>160.88060000000002</v>
      </c>
      <c r="D81" s="429">
        <f t="shared" ref="D81:M81" si="23">D47+(0.2*D46)-(0.2*D47)</f>
        <v>164.37495381054183</v>
      </c>
      <c r="E81" s="429">
        <f t="shared" si="23"/>
        <v>165.25434829685256</v>
      </c>
      <c r="F81" s="429">
        <f t="shared" si="23"/>
        <v>164.40180911812587</v>
      </c>
      <c r="G81" s="429">
        <f t="shared" si="23"/>
        <v>161.78696469877909</v>
      </c>
      <c r="H81" s="429">
        <f t="shared" si="23"/>
        <v>158.5382244576308</v>
      </c>
      <c r="I81" s="429">
        <f t="shared" si="23"/>
        <v>156.01046958015021</v>
      </c>
      <c r="J81" s="429">
        <f t="shared" si="23"/>
        <v>153.44147668327781</v>
      </c>
      <c r="K81" s="429">
        <f t="shared" si="23"/>
        <v>150.78412859018357</v>
      </c>
      <c r="L81" s="429">
        <f t="shared" si="23"/>
        <v>148.40645181503757</v>
      </c>
      <c r="M81" s="429">
        <f t="shared" si="23"/>
        <v>146.5000101679264</v>
      </c>
    </row>
    <row r="82" spans="1:13" ht="13.15">
      <c r="B82" s="323" t="str">
        <f t="shared" si="16"/>
        <v>45-49</v>
      </c>
      <c r="C82" s="429">
        <f t="shared" si="19"/>
        <v>127.3176</v>
      </c>
      <c r="D82" s="429">
        <f t="shared" ref="D82:M82" si="24">D48+(0.2*D47)-(0.2*D48)</f>
        <v>131.05640125483771</v>
      </c>
      <c r="E82" s="429">
        <f t="shared" si="24"/>
        <v>133.9883507441167</v>
      </c>
      <c r="F82" s="429">
        <f t="shared" si="24"/>
        <v>135.97639847875365</v>
      </c>
      <c r="G82" s="429">
        <f t="shared" si="24"/>
        <v>136.44174820393232</v>
      </c>
      <c r="H82" s="429">
        <f t="shared" si="24"/>
        <v>136.09863735050425</v>
      </c>
      <c r="I82" s="429">
        <f t="shared" si="24"/>
        <v>135.99663291543013</v>
      </c>
      <c r="J82" s="429">
        <f t="shared" si="24"/>
        <v>135.39932165668904</v>
      </c>
      <c r="K82" s="429">
        <f t="shared" si="24"/>
        <v>134.27511848696119</v>
      </c>
      <c r="L82" s="429">
        <f t="shared" si="24"/>
        <v>132.99436990171847</v>
      </c>
      <c r="M82" s="429">
        <f t="shared" si="24"/>
        <v>131.78529152101459</v>
      </c>
    </row>
    <row r="83" spans="1:13" ht="13.15">
      <c r="B83" s="323" t="str">
        <f t="shared" si="16"/>
        <v>50-54</v>
      </c>
      <c r="C83" s="429">
        <f t="shared" si="19"/>
        <v>109.0324</v>
      </c>
      <c r="D83" s="429">
        <f t="shared" ref="D83:M83" si="25">D49+(0.2*D48)-(0.2*D49)</f>
        <v>106.53321275094669</v>
      </c>
      <c r="E83" s="429">
        <f t="shared" si="25"/>
        <v>105.0733884385555</v>
      </c>
      <c r="F83" s="429">
        <f t="shared" si="25"/>
        <v>104.33749042189376</v>
      </c>
      <c r="G83" s="429">
        <f t="shared" si="25"/>
        <v>103.51703983474133</v>
      </c>
      <c r="H83" s="429">
        <f t="shared" si="25"/>
        <v>102.8738614948759</v>
      </c>
      <c r="I83" s="429">
        <f t="shared" si="25"/>
        <v>102.92709877154718</v>
      </c>
      <c r="J83" s="429">
        <f t="shared" si="25"/>
        <v>102.89975018115344</v>
      </c>
      <c r="K83" s="429">
        <f t="shared" si="25"/>
        <v>102.60417501629989</v>
      </c>
      <c r="L83" s="429">
        <f t="shared" si="25"/>
        <v>102.2096966188586</v>
      </c>
      <c r="M83" s="429">
        <f t="shared" si="25"/>
        <v>101.81977333164761</v>
      </c>
    </row>
    <row r="84" spans="1:13" ht="13.15">
      <c r="B84" s="323" t="str">
        <f t="shared" si="16"/>
        <v>55-59</v>
      </c>
      <c r="C84" s="429">
        <f t="shared" si="19"/>
        <v>59.418400000000005</v>
      </c>
      <c r="D84" s="429">
        <f t="shared" ref="D84:M84" si="26">D50+(0.2*D49)-(0.2*D50)</f>
        <v>59.451362676450181</v>
      </c>
      <c r="E84" s="429">
        <f t="shared" si="26"/>
        <v>58.858692023761449</v>
      </c>
      <c r="F84" s="429">
        <f t="shared" si="26"/>
        <v>58.102509809567728</v>
      </c>
      <c r="G84" s="429">
        <f t="shared" si="26"/>
        <v>57.180965297937774</v>
      </c>
      <c r="H84" s="429">
        <f t="shared" si="26"/>
        <v>56.381483945663092</v>
      </c>
      <c r="I84" s="429">
        <f t="shared" si="26"/>
        <v>56.145944833570965</v>
      </c>
      <c r="J84" s="429">
        <f t="shared" si="26"/>
        <v>55.983238510448295</v>
      </c>
      <c r="K84" s="429">
        <f t="shared" si="26"/>
        <v>55.772590436716946</v>
      </c>
      <c r="L84" s="429">
        <f t="shared" si="26"/>
        <v>55.603628797939663</v>
      </c>
      <c r="M84" s="429">
        <f t="shared" si="26"/>
        <v>55.5077999551769</v>
      </c>
    </row>
    <row r="85" spans="1:13" ht="13.15">
      <c r="B85" s="323" t="str">
        <f t="shared" si="16"/>
        <v>60-64</v>
      </c>
      <c r="C85" s="429">
        <f t="shared" si="19"/>
        <v>22.065999999999999</v>
      </c>
      <c r="D85" s="429">
        <f t="shared" ref="D85:M85" si="27">D51+(0.2*D50)-(0.2*D51)</f>
        <v>22.910364049863936</v>
      </c>
      <c r="E85" s="429">
        <f t="shared" si="27"/>
        <v>23.320635161728358</v>
      </c>
      <c r="F85" s="429">
        <f t="shared" si="27"/>
        <v>23.386498045154553</v>
      </c>
      <c r="G85" s="429">
        <f t="shared" si="27"/>
        <v>23.188057344556203</v>
      </c>
      <c r="H85" s="429">
        <f t="shared" si="27"/>
        <v>22.89208890848148</v>
      </c>
      <c r="I85" s="429">
        <f t="shared" si="27"/>
        <v>22.800914084650085</v>
      </c>
      <c r="J85" s="429">
        <f t="shared" si="27"/>
        <v>22.70149498132038</v>
      </c>
      <c r="K85" s="429">
        <f t="shared" si="27"/>
        <v>22.5682684836809</v>
      </c>
      <c r="L85" s="429">
        <f t="shared" si="27"/>
        <v>22.470827247293215</v>
      </c>
      <c r="M85" s="429">
        <f t="shared" si="27"/>
        <v>22.43255854421044</v>
      </c>
    </row>
    <row r="86" spans="1:13" ht="13.15">
      <c r="B86" s="323" t="str">
        <f t="shared" si="16"/>
        <v>65 plus</v>
      </c>
      <c r="C86" s="429">
        <f>C52+(0.2*C51)</f>
        <v>9.9884000000000004</v>
      </c>
      <c r="D86" s="429">
        <f t="shared" ref="D86:M86" si="28">D52+(0.2*D51)</f>
        <v>9.9542231365646181</v>
      </c>
      <c r="E86" s="429">
        <f t="shared" si="28"/>
        <v>10.031822892221079</v>
      </c>
      <c r="F86" s="429">
        <f t="shared" si="28"/>
        <v>10.108840333667352</v>
      </c>
      <c r="G86" s="429">
        <f t="shared" si="28"/>
        <v>10.120958321478227</v>
      </c>
      <c r="H86" s="429">
        <f t="shared" si="28"/>
        <v>10.080627381758863</v>
      </c>
      <c r="I86" s="429">
        <f t="shared" si="28"/>
        <v>10.095102389779104</v>
      </c>
      <c r="J86" s="429">
        <f t="shared" si="28"/>
        <v>10.085438354278194</v>
      </c>
      <c r="K86" s="429">
        <f t="shared" si="28"/>
        <v>10.042931529922596</v>
      </c>
      <c r="L86" s="429">
        <f t="shared" si="28"/>
        <v>10.00140687015805</v>
      </c>
      <c r="M86" s="429">
        <f t="shared" si="28"/>
        <v>9.9794295821101091</v>
      </c>
    </row>
    <row r="87" spans="1:13" ht="13.15">
      <c r="B87" s="323" t="str">
        <f t="shared" si="16"/>
        <v>Total</v>
      </c>
      <c r="C87" s="429">
        <f>SUM(C77:C86)</f>
        <v>1012.2659999999998</v>
      </c>
      <c r="D87" s="429">
        <f t="shared" ref="D87:M87" si="29">SUM(D77:D86)</f>
        <v>1016.5984492832334</v>
      </c>
      <c r="E87" s="429">
        <f t="shared" si="29"/>
        <v>1016.5574608214873</v>
      </c>
      <c r="F87" s="429">
        <f t="shared" si="29"/>
        <v>1012.6159180457651</v>
      </c>
      <c r="G87" s="429">
        <f t="shared" si="29"/>
        <v>1001.2016603775641</v>
      </c>
      <c r="H87" s="429">
        <f t="shared" si="29"/>
        <v>988.15378759530824</v>
      </c>
      <c r="I87" s="429">
        <f t="shared" si="29"/>
        <v>986.12984009782463</v>
      </c>
      <c r="J87" s="429">
        <f t="shared" si="29"/>
        <v>983.31498341585689</v>
      </c>
      <c r="K87" s="429">
        <f t="shared" si="29"/>
        <v>977.73336194826345</v>
      </c>
      <c r="L87" s="429">
        <f t="shared" si="29"/>
        <v>972.92561169910016</v>
      </c>
      <c r="M87" s="429">
        <f t="shared" si="29"/>
        <v>970.5968771386863</v>
      </c>
    </row>
    <row r="88" spans="1:13">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124.75999999999999</v>
      </c>
      <c r="D93" s="429">
        <f t="shared" ref="D93:M93" si="33">D59-(0.2*D59)</f>
        <v>165.04165918309067</v>
      </c>
      <c r="E93" s="429">
        <f t="shared" si="33"/>
        <v>192.95773021797294</v>
      </c>
      <c r="F93" s="429">
        <f t="shared" si="33"/>
        <v>210.56942028013228</v>
      </c>
      <c r="G93" s="429">
        <f t="shared" si="33"/>
        <v>220.11159181181952</v>
      </c>
      <c r="H93" s="429">
        <f t="shared" si="33"/>
        <v>224.97981980547962</v>
      </c>
      <c r="I93" s="429">
        <f t="shared" si="33"/>
        <v>235.27142365986555</v>
      </c>
      <c r="J93" s="429">
        <f t="shared" si="33"/>
        <v>241.9742815802428</v>
      </c>
      <c r="K93" s="429">
        <f t="shared" si="33"/>
        <v>244.66406323339135</v>
      </c>
      <c r="L93" s="429">
        <f t="shared" si="33"/>
        <v>246.75650061066261</v>
      </c>
      <c r="M93" s="429">
        <f t="shared" si="33"/>
        <v>249.66595145942469</v>
      </c>
    </row>
    <row r="94" spans="1:13" ht="13.15">
      <c r="B94" s="323" t="str">
        <f t="shared" si="31"/>
        <v>25-29</v>
      </c>
      <c r="C94" s="429">
        <f t="shared" ref="C94:C101" si="34">C60+(0.2*C59)-(0.2*C60)</f>
        <v>508.91240000000005</v>
      </c>
      <c r="D94" s="429">
        <f t="shared" ref="D94:M94" si="35">D60+(0.2*D59)-(0.2*D60)</f>
        <v>490.80498651055103</v>
      </c>
      <c r="E94" s="429">
        <f t="shared" si="35"/>
        <v>483.93364513820541</v>
      </c>
      <c r="F94" s="429">
        <f t="shared" si="35"/>
        <v>481.01618815610834</v>
      </c>
      <c r="G94" s="429">
        <f t="shared" si="35"/>
        <v>478.10001885968848</v>
      </c>
      <c r="H94" s="429">
        <f t="shared" si="35"/>
        <v>475.19826289044067</v>
      </c>
      <c r="I94" s="429">
        <f t="shared" si="35"/>
        <v>483.13179577937967</v>
      </c>
      <c r="J94" s="429">
        <f t="shared" si="35"/>
        <v>489.89744599496959</v>
      </c>
      <c r="K94" s="429">
        <f t="shared" si="35"/>
        <v>493.21343879365151</v>
      </c>
      <c r="L94" s="429">
        <f t="shared" si="35"/>
        <v>496.32886158560245</v>
      </c>
      <c r="M94" s="429">
        <f t="shared" si="35"/>
        <v>500.84920211666832</v>
      </c>
    </row>
    <row r="95" spans="1:13" ht="13.15">
      <c r="B95" s="323" t="str">
        <f t="shared" si="31"/>
        <v>30-34</v>
      </c>
      <c r="C95" s="429">
        <f t="shared" si="34"/>
        <v>752.86259999999993</v>
      </c>
      <c r="D95" s="429">
        <f t="shared" ref="D95:M95" si="36">D61+(0.2*D60)-(0.2*D61)</f>
        <v>707.22056095025141</v>
      </c>
      <c r="E95" s="429">
        <f t="shared" si="36"/>
        <v>669.63680865783397</v>
      </c>
      <c r="F95" s="429">
        <f t="shared" si="36"/>
        <v>638.93371569244698</v>
      </c>
      <c r="G95" s="429">
        <f t="shared" si="36"/>
        <v>613.39127314333462</v>
      </c>
      <c r="H95" s="429">
        <f t="shared" si="36"/>
        <v>592.62384269184781</v>
      </c>
      <c r="I95" s="429">
        <f t="shared" si="36"/>
        <v>582.59095553839791</v>
      </c>
      <c r="J95" s="429">
        <f t="shared" si="36"/>
        <v>576.20744561478523</v>
      </c>
      <c r="K95" s="429">
        <f t="shared" si="36"/>
        <v>571.05681407042255</v>
      </c>
      <c r="L95" s="429">
        <f t="shared" si="36"/>
        <v>568.04333398507856</v>
      </c>
      <c r="M95" s="429">
        <f t="shared" si="36"/>
        <v>567.58587345491367</v>
      </c>
    </row>
    <row r="96" spans="1:13" ht="13.15">
      <c r="B96" s="323" t="str">
        <f t="shared" si="31"/>
        <v>35-39</v>
      </c>
      <c r="C96" s="429">
        <f t="shared" si="34"/>
        <v>812.28199999999993</v>
      </c>
      <c r="D96" s="429">
        <f t="shared" ref="D96:M96" si="37">D62+(0.2*D61)-(0.2*D62)</f>
        <v>778.1723285928241</v>
      </c>
      <c r="E96" s="429">
        <f t="shared" si="37"/>
        <v>743.94628972458713</v>
      </c>
      <c r="F96" s="429">
        <f t="shared" si="37"/>
        <v>710.51038771860169</v>
      </c>
      <c r="G96" s="429">
        <f t="shared" si="37"/>
        <v>678.54550172631662</v>
      </c>
      <c r="H96" s="429">
        <f t="shared" si="37"/>
        <v>649.3663578814328</v>
      </c>
      <c r="I96" s="429">
        <f t="shared" si="37"/>
        <v>628.01428725097094</v>
      </c>
      <c r="J96" s="429">
        <f t="shared" si="37"/>
        <v>610.19583969273447</v>
      </c>
      <c r="K96" s="429">
        <f t="shared" si="37"/>
        <v>594.80460146724056</v>
      </c>
      <c r="L96" s="429">
        <f t="shared" si="37"/>
        <v>582.67770062167745</v>
      </c>
      <c r="M96" s="429">
        <f t="shared" si="37"/>
        <v>574.03434219003498</v>
      </c>
    </row>
    <row r="97" spans="1:13" ht="13.15">
      <c r="B97" s="323" t="str">
        <f t="shared" si="31"/>
        <v>40-44</v>
      </c>
      <c r="C97" s="429">
        <f t="shared" si="34"/>
        <v>602.63220000000001</v>
      </c>
      <c r="D97" s="429">
        <f t="shared" ref="D97:M97" si="38">D63+(0.2*D62)-(0.2*D63)</f>
        <v>625.43593996972572</v>
      </c>
      <c r="E97" s="429">
        <f t="shared" si="38"/>
        <v>635.20246116906787</v>
      </c>
      <c r="F97" s="429">
        <f t="shared" si="38"/>
        <v>634.89913904968887</v>
      </c>
      <c r="G97" s="429">
        <f t="shared" si="38"/>
        <v>627.06535238842594</v>
      </c>
      <c r="H97" s="429">
        <f t="shared" si="38"/>
        <v>614.62931963978315</v>
      </c>
      <c r="I97" s="429">
        <f t="shared" si="38"/>
        <v>603.27351948894216</v>
      </c>
      <c r="J97" s="429">
        <f t="shared" si="38"/>
        <v>590.79722447304107</v>
      </c>
      <c r="K97" s="429">
        <f t="shared" si="38"/>
        <v>577.48122161541232</v>
      </c>
      <c r="L97" s="429">
        <f t="shared" si="38"/>
        <v>565.00454711915029</v>
      </c>
      <c r="M97" s="429">
        <f t="shared" si="38"/>
        <v>554.29961542694582</v>
      </c>
    </row>
    <row r="98" spans="1:13" ht="13.15">
      <c r="B98" s="323" t="str">
        <f t="shared" si="31"/>
        <v>45-49</v>
      </c>
      <c r="C98" s="429">
        <f t="shared" si="34"/>
        <v>410.09500000000003</v>
      </c>
      <c r="D98" s="429">
        <f t="shared" ref="D98:M98" si="39">D64+(0.2*D63)-(0.2*D64)</f>
        <v>439.01826035928468</v>
      </c>
      <c r="E98" s="429">
        <f t="shared" si="39"/>
        <v>463.69295513578675</v>
      </c>
      <c r="F98" s="429">
        <f t="shared" si="39"/>
        <v>482.40567590608373</v>
      </c>
      <c r="G98" s="429">
        <f t="shared" si="39"/>
        <v>494.65778183262324</v>
      </c>
      <c r="H98" s="429">
        <f t="shared" si="39"/>
        <v>501.38376176130129</v>
      </c>
      <c r="I98" s="429">
        <f t="shared" si="39"/>
        <v>506.70402762960259</v>
      </c>
      <c r="J98" s="429">
        <f t="shared" si="39"/>
        <v>508.26914704007726</v>
      </c>
      <c r="K98" s="429">
        <f t="shared" si="39"/>
        <v>506.31732537774792</v>
      </c>
      <c r="L98" s="429">
        <f t="shared" si="39"/>
        <v>502.54180128778273</v>
      </c>
      <c r="M98" s="429">
        <f t="shared" si="39"/>
        <v>498.08531818482186</v>
      </c>
    </row>
    <row r="99" spans="1:13" ht="13.15">
      <c r="B99" s="323" t="str">
        <f t="shared" si="31"/>
        <v>50-54</v>
      </c>
      <c r="C99" s="429">
        <f t="shared" si="34"/>
        <v>264.97679999999997</v>
      </c>
      <c r="D99" s="429">
        <f t="shared" ref="D99:M99" si="40">D65+(0.2*D64)-(0.2*D65)</f>
        <v>285.03061976391837</v>
      </c>
      <c r="E99" s="429">
        <f t="shared" si="40"/>
        <v>304.08524754241745</v>
      </c>
      <c r="F99" s="429">
        <f t="shared" si="40"/>
        <v>321.27384803721577</v>
      </c>
      <c r="G99" s="429">
        <f t="shared" si="40"/>
        <v>335.83654302721436</v>
      </c>
      <c r="H99" s="429">
        <f t="shared" si="40"/>
        <v>347.77515995746069</v>
      </c>
      <c r="I99" s="429">
        <f t="shared" si="40"/>
        <v>359.48697794351455</v>
      </c>
      <c r="J99" s="429">
        <f t="shared" si="40"/>
        <v>368.54901737052825</v>
      </c>
      <c r="K99" s="429">
        <f t="shared" si="40"/>
        <v>374.61331775431847</v>
      </c>
      <c r="L99" s="429">
        <f t="shared" si="40"/>
        <v>378.59707207045949</v>
      </c>
      <c r="M99" s="429">
        <f t="shared" si="40"/>
        <v>381.15479880380877</v>
      </c>
    </row>
    <row r="100" spans="1:13" ht="13.15">
      <c r="B100" s="323" t="str">
        <f t="shared" si="31"/>
        <v>55-59</v>
      </c>
      <c r="C100" s="429">
        <f t="shared" si="34"/>
        <v>150.52459999999999</v>
      </c>
      <c r="D100" s="429">
        <f t="shared" ref="D100:M100" si="41">D66+(0.2*D65)-(0.2*D66)</f>
        <v>155.06639472075017</v>
      </c>
      <c r="E100" s="429">
        <f t="shared" si="41"/>
        <v>161.24549562431883</v>
      </c>
      <c r="F100" s="429">
        <f t="shared" si="41"/>
        <v>167.99800800498178</v>
      </c>
      <c r="G100" s="429">
        <f t="shared" si="41"/>
        <v>174.63031937166025</v>
      </c>
      <c r="H100" s="429">
        <f t="shared" si="41"/>
        <v>180.95391965095641</v>
      </c>
      <c r="I100" s="429">
        <f t="shared" si="41"/>
        <v>188.30104868676673</v>
      </c>
      <c r="J100" s="429">
        <f t="shared" si="41"/>
        <v>194.81624525530736</v>
      </c>
      <c r="K100" s="429">
        <f t="shared" si="41"/>
        <v>200.06312512829751</v>
      </c>
      <c r="L100" s="429">
        <f t="shared" si="41"/>
        <v>204.42442763744094</v>
      </c>
      <c r="M100" s="429">
        <f t="shared" si="41"/>
        <v>208.10774065993348</v>
      </c>
    </row>
    <row r="101" spans="1:13" ht="13.15">
      <c r="B101" s="323" t="str">
        <f t="shared" si="31"/>
        <v>60-64</v>
      </c>
      <c r="C101" s="429">
        <f t="shared" si="34"/>
        <v>57.847999999999999</v>
      </c>
      <c r="D101" s="429">
        <f t="shared" ref="D101:M101" si="42">D67+(0.2*D66)-(0.2*D67)</f>
        <v>61.68433215219887</v>
      </c>
      <c r="E101" s="429">
        <f t="shared" si="42"/>
        <v>64.351462778638165</v>
      </c>
      <c r="F101" s="429">
        <f t="shared" si="42"/>
        <v>66.505588027906924</v>
      </c>
      <c r="G101" s="429">
        <f t="shared" si="42"/>
        <v>68.399682808430555</v>
      </c>
      <c r="H101" s="429">
        <f t="shared" si="42"/>
        <v>70.244645531504148</v>
      </c>
      <c r="I101" s="429">
        <f t="shared" si="42"/>
        <v>72.886403350603416</v>
      </c>
      <c r="J101" s="429">
        <f t="shared" si="42"/>
        <v>75.368407028054861</v>
      </c>
      <c r="K101" s="429">
        <f t="shared" si="42"/>
        <v>77.489010549065895</v>
      </c>
      <c r="L101" s="429">
        <f t="shared" si="42"/>
        <v>79.44468323161604</v>
      </c>
      <c r="M101" s="429">
        <f t="shared" si="42"/>
        <v>81.299371238133276</v>
      </c>
    </row>
    <row r="102" spans="1:13" ht="13.15">
      <c r="B102" s="323" t="str">
        <f t="shared" si="31"/>
        <v>65 plus</v>
      </c>
      <c r="C102" s="429">
        <f>C68+(0.2*C67)</f>
        <v>15.115400000000001</v>
      </c>
      <c r="D102" s="429">
        <f t="shared" ref="D102:M102" si="43">D68+(0.2*D67)</f>
        <v>20.780562571216372</v>
      </c>
      <c r="E102" s="429">
        <f t="shared" si="43"/>
        <v>24.97238227424231</v>
      </c>
      <c r="F102" s="429">
        <f t="shared" si="43"/>
        <v>27.979937852402035</v>
      </c>
      <c r="G102" s="429">
        <f t="shared" si="43"/>
        <v>30.111068099762136</v>
      </c>
      <c r="H102" s="429">
        <f t="shared" si="43"/>
        <v>31.678557773891367</v>
      </c>
      <c r="I102" s="429">
        <f t="shared" si="43"/>
        <v>33.235782774427996</v>
      </c>
      <c r="J102" s="429">
        <f t="shared" si="43"/>
        <v>34.581276151375405</v>
      </c>
      <c r="K102" s="429">
        <f t="shared" si="43"/>
        <v>35.705043113232129</v>
      </c>
      <c r="L102" s="429">
        <f t="shared" si="43"/>
        <v>36.729399221712924</v>
      </c>
      <c r="M102" s="429">
        <f t="shared" si="43"/>
        <v>37.718713072180265</v>
      </c>
    </row>
    <row r="103" spans="1:13" ht="13.15">
      <c r="B103" s="323" t="str">
        <f t="shared" si="31"/>
        <v>Total</v>
      </c>
      <c r="C103" s="429">
        <f>SUM(C93:C102)</f>
        <v>3700.0090000000005</v>
      </c>
      <c r="D103" s="429">
        <f t="shared" ref="D103:M103" si="44">SUM(D93:D102)</f>
        <v>3728.2556447738111</v>
      </c>
      <c r="E103" s="429">
        <f t="shared" si="44"/>
        <v>3744.0244782630707</v>
      </c>
      <c r="F103" s="429">
        <f t="shared" si="44"/>
        <v>3742.0919087255684</v>
      </c>
      <c r="G103" s="429">
        <f t="shared" si="44"/>
        <v>3720.8491330692759</v>
      </c>
      <c r="H103" s="429">
        <f t="shared" si="44"/>
        <v>3688.8336475840983</v>
      </c>
      <c r="I103" s="429">
        <f t="shared" si="44"/>
        <v>3692.8962221024708</v>
      </c>
      <c r="J103" s="429">
        <f t="shared" si="44"/>
        <v>3690.6563302011159</v>
      </c>
      <c r="K103" s="429">
        <f t="shared" si="44"/>
        <v>3675.4079611027796</v>
      </c>
      <c r="L103" s="429">
        <f t="shared" si="44"/>
        <v>3660.5483273711834</v>
      </c>
      <c r="M103" s="429">
        <f t="shared" si="44"/>
        <v>3652.8009266068648</v>
      </c>
    </row>
    <row r="104" spans="1:13">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3" ht="15">
      <c r="B106" s="325" t="s">
        <v>163</v>
      </c>
      <c r="H106" s="310"/>
    </row>
    <row r="107" spans="1:13">
      <c r="H107" s="310"/>
    </row>
    <row r="108" spans="1:13" ht="13.15">
      <c r="B108" s="326" t="s">
        <v>46</v>
      </c>
      <c r="H108" s="310"/>
    </row>
    <row r="109" spans="1:13">
      <c r="H109" s="310"/>
    </row>
    <row r="110" spans="1:13"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3" ht="13.15">
      <c r="B111" s="323" t="str">
        <f t="shared" si="46"/>
        <v>20-24</v>
      </c>
      <c r="C111" s="429">
        <f>C77*Group_3_rates!E74</f>
        <v>3.6995895646138801</v>
      </c>
      <c r="D111" s="429">
        <f>D77*Group_3_rates!F74</f>
        <v>5.2137847113228677</v>
      </c>
      <c r="E111" s="429">
        <f>E77*Group_3_rates!G74</f>
        <v>6.2092222855165753</v>
      </c>
      <c r="F111" s="429">
        <f>F77*Group_3_rates!H74</f>
        <v>7.1026416129896601</v>
      </c>
      <c r="G111" s="429">
        <f>G77*Group_3_rates!I74</f>
        <v>7.4189223359486807</v>
      </c>
      <c r="H111" s="429">
        <f>H77*Group_3_rates!J74</f>
        <v>7.5763167355377643</v>
      </c>
      <c r="I111" s="429">
        <f>I77*Group_3_rates!K74</f>
        <v>7.9212684746407316</v>
      </c>
      <c r="J111" s="429">
        <f>J77*Group_3_rates!L74</f>
        <v>8.1434460470640921</v>
      </c>
      <c r="K111" s="429">
        <f>K77*Group_3_rates!M74</f>
        <v>8.2290133205499068</v>
      </c>
      <c r="L111" s="429">
        <f>L77*Group_3_rates!N74</f>
        <v>8.295536802963781</v>
      </c>
      <c r="M111" s="429">
        <f>M77*Group_3_rates!O74</f>
        <v>8.3911571241662184</v>
      </c>
    </row>
    <row r="112" spans="1:13" ht="13.15">
      <c r="B112" s="323" t="str">
        <f t="shared" si="46"/>
        <v>25-29</v>
      </c>
      <c r="C112" s="429">
        <f>C78*Group_3_rates!E75</f>
        <v>13.210644877158504</v>
      </c>
      <c r="D112" s="429">
        <f>D78*Group_3_rates!F75</f>
        <v>13.499506914194511</v>
      </c>
      <c r="E112" s="429">
        <f>E78*Group_3_rates!G75</f>
        <v>13.642802480421741</v>
      </c>
      <c r="F112" s="429">
        <f>F78*Group_3_rates!H75</f>
        <v>14.322258640478267</v>
      </c>
      <c r="G112" s="429">
        <f>G78*Group_3_rates!I75</f>
        <v>14.312306483600496</v>
      </c>
      <c r="H112" s="429">
        <f>H78*Group_3_rates!J75</f>
        <v>14.277440669312259</v>
      </c>
      <c r="I112" s="429">
        <f>I78*Group_3_rates!K75</f>
        <v>14.569325119866432</v>
      </c>
      <c r="J112" s="429">
        <f>J78*Group_3_rates!L75</f>
        <v>14.807893288813204</v>
      </c>
      <c r="K112" s="429">
        <f>K78*Group_3_rates!M75</f>
        <v>14.926007499991405</v>
      </c>
      <c r="L112" s="429">
        <f>L78*Group_3_rates!N75</f>
        <v>15.031637273182616</v>
      </c>
      <c r="M112" s="429">
        <f>M78*Group_3_rates!O75</f>
        <v>15.177915204377443</v>
      </c>
    </row>
    <row r="113" spans="1:13" ht="13.15">
      <c r="B113" s="323" t="str">
        <f t="shared" si="46"/>
        <v>30-34</v>
      </c>
      <c r="C113" s="429">
        <f>C79*Group_3_rates!E76</f>
        <v>12.207676579933889</v>
      </c>
      <c r="D113" s="429">
        <f>D79*Group_3_rates!F76</f>
        <v>12.28209298234192</v>
      </c>
      <c r="E113" s="429">
        <f>E79*Group_3_rates!G76</f>
        <v>12.051006487265569</v>
      </c>
      <c r="F113" s="429">
        <f>F79*Group_3_rates!H76</f>
        <v>12.277763134695084</v>
      </c>
      <c r="G113" s="429">
        <f>G79*Group_3_rates!I76</f>
        <v>11.986348254359129</v>
      </c>
      <c r="H113" s="429">
        <f>H79*Group_3_rates!J76</f>
        <v>11.737551711085009</v>
      </c>
      <c r="I113" s="429">
        <f>I79*Group_3_rates!K76</f>
        <v>11.669564729620895</v>
      </c>
      <c r="J113" s="429">
        <f>J79*Group_3_rates!L76</f>
        <v>11.643787074590879</v>
      </c>
      <c r="K113" s="429">
        <f>K79*Group_3_rates!M76</f>
        <v>11.617067199407845</v>
      </c>
      <c r="L113" s="429">
        <f>L79*Group_3_rates!N76</f>
        <v>11.614565870774163</v>
      </c>
      <c r="M113" s="429">
        <f>M79*Group_3_rates!O76</f>
        <v>11.650101252754217</v>
      </c>
    </row>
    <row r="114" spans="1:13" ht="13.15">
      <c r="B114" s="323" t="str">
        <f t="shared" si="46"/>
        <v>35-39</v>
      </c>
      <c r="C114" s="429">
        <f>C80*Group_3_rates!E77</f>
        <v>14.028336372923846</v>
      </c>
      <c r="D114" s="429">
        <f>D80*Group_3_rates!F77</f>
        <v>14.041282237711675</v>
      </c>
      <c r="E114" s="429">
        <f>E80*Group_3_rates!G77</f>
        <v>13.682436399658364</v>
      </c>
      <c r="F114" s="429">
        <f>F80*Group_3_rates!H77</f>
        <v>13.811886430041163</v>
      </c>
      <c r="G114" s="429">
        <f>G80*Group_3_rates!I77</f>
        <v>13.343580061372204</v>
      </c>
      <c r="H114" s="429">
        <f>H80*Group_3_rates!J77</f>
        <v>12.921330320516397</v>
      </c>
      <c r="I114" s="429">
        <f>I80*Group_3_rates!K77</f>
        <v>12.646053962826786</v>
      </c>
      <c r="J114" s="429">
        <f>J80*Group_3_rates!L77</f>
        <v>12.423701982306348</v>
      </c>
      <c r="K114" s="429">
        <f>K80*Group_3_rates!M77</f>
        <v>12.230437425278868</v>
      </c>
      <c r="L114" s="429">
        <f>L80*Group_3_rates!N77</f>
        <v>12.085341348753872</v>
      </c>
      <c r="M114" s="429">
        <f>M80*Group_3_rates!O77</f>
        <v>11.995202592221146</v>
      </c>
    </row>
    <row r="115" spans="1:13" ht="13.15">
      <c r="B115" s="323" t="str">
        <f t="shared" si="46"/>
        <v>40-44</v>
      </c>
      <c r="C115" s="429">
        <f>C81*Group_3_rates!E78</f>
        <v>12.35776290959817</v>
      </c>
      <c r="D115" s="429">
        <f>D81*Group_3_rates!F78</f>
        <v>13.069424330380311</v>
      </c>
      <c r="E115" s="429">
        <f>E81*Group_3_rates!G78</f>
        <v>13.239411905500329</v>
      </c>
      <c r="F115" s="429">
        <f>F81*Group_3_rates!H78</f>
        <v>13.734132112908835</v>
      </c>
      <c r="G115" s="429">
        <f>G81*Group_3_rates!I78</f>
        <v>13.515687930921718</v>
      </c>
      <c r="H115" s="429">
        <f>H81*Group_3_rates!J78</f>
        <v>13.244288072782721</v>
      </c>
      <c r="I115" s="429">
        <f>I81*Group_3_rates!K78</f>
        <v>13.033119353760757</v>
      </c>
      <c r="J115" s="429">
        <f>J81*Group_3_rates!L78</f>
        <v>12.818505609349838</v>
      </c>
      <c r="K115" s="429">
        <f>K81*Group_3_rates!M78</f>
        <v>12.596510669170565</v>
      </c>
      <c r="L115" s="429">
        <f>L81*Group_3_rates!N78</f>
        <v>12.397879479362997</v>
      </c>
      <c r="M115" s="429">
        <f>M81*Group_3_rates!O78</f>
        <v>12.238615286423592</v>
      </c>
    </row>
    <row r="116" spans="1:13" ht="13.15">
      <c r="B116" s="323" t="str">
        <f t="shared" si="46"/>
        <v>45-49</v>
      </c>
      <c r="C116" s="429">
        <f>C82*Group_3_rates!E79</f>
        <v>10.715707514519226</v>
      </c>
      <c r="D116" s="429">
        <f>D82*Group_3_rates!F79</f>
        <v>11.417611967660445</v>
      </c>
      <c r="E116" s="429">
        <f>E82*Group_3_rates!G79</f>
        <v>11.76194287998482</v>
      </c>
      <c r="F116" s="429">
        <f>F82*Group_3_rates!H79</f>
        <v>12.446704776729579</v>
      </c>
      <c r="G116" s="429">
        <f>G82*Group_3_rates!I79</f>
        <v>12.489300923649415</v>
      </c>
      <c r="H116" s="429">
        <f>H82*Group_3_rates!J79</f>
        <v>12.457894006374884</v>
      </c>
      <c r="I116" s="429">
        <f>I82*Group_3_rates!K79</f>
        <v>12.448556951536775</v>
      </c>
      <c r="J116" s="429">
        <f>J82*Group_3_rates!L79</f>
        <v>12.393881603604768</v>
      </c>
      <c r="K116" s="429">
        <f>K82*Group_3_rates!M79</f>
        <v>12.290976797188289</v>
      </c>
      <c r="L116" s="429">
        <f>L82*Group_3_rates!N79</f>
        <v>12.173742485115955</v>
      </c>
      <c r="M116" s="429">
        <f>M82*Group_3_rates!O79</f>
        <v>12.063068560634136</v>
      </c>
    </row>
    <row r="117" spans="1:13" ht="13.15">
      <c r="B117" s="323" t="str">
        <f t="shared" si="46"/>
        <v>50-54</v>
      </c>
      <c r="C117" s="429">
        <f>C83*Group_3_rates!E80</f>
        <v>9.699867382595901</v>
      </c>
      <c r="D117" s="429">
        <f>D83*Group_3_rates!F80</f>
        <v>9.8102456534427986</v>
      </c>
      <c r="E117" s="429">
        <f>E83*Group_3_rates!G80</f>
        <v>9.7495052937592224</v>
      </c>
      <c r="F117" s="429">
        <f>F83*Group_3_rates!H80</f>
        <v>10.095063575067041</v>
      </c>
      <c r="G117" s="429">
        <f>G83*Group_3_rates!I80</f>
        <v>10.015681745927637</v>
      </c>
      <c r="H117" s="429">
        <f>H83*Group_3_rates!J80</f>
        <v>9.9534517056535883</v>
      </c>
      <c r="I117" s="429">
        <f>I83*Group_3_rates!K80</f>
        <v>9.9586026220728634</v>
      </c>
      <c r="J117" s="429">
        <f>J83*Group_3_rates!L80</f>
        <v>9.9559565381235853</v>
      </c>
      <c r="K117" s="429">
        <f>K83*Group_3_rates!M80</f>
        <v>9.9273584755447164</v>
      </c>
      <c r="L117" s="429">
        <f>L83*Group_3_rates!N80</f>
        <v>9.8891911352621591</v>
      </c>
      <c r="M117" s="429">
        <f>M83*Group_3_rates!O80</f>
        <v>9.8514645198540496</v>
      </c>
    </row>
    <row r="118" spans="1:13" ht="13.15">
      <c r="B118" s="323" t="str">
        <f t="shared" si="46"/>
        <v>55-59</v>
      </c>
      <c r="C118" s="429">
        <f>C84*Group_3_rates!E81</f>
        <v>2.9292466554069376</v>
      </c>
      <c r="D118" s="429">
        <f>D84*Group_3_rates!F81</f>
        <v>3.033761505680423</v>
      </c>
      <c r="E118" s="429">
        <f>E84*Group_3_rates!G81</f>
        <v>3.0263922306655608</v>
      </c>
      <c r="F118" s="429">
        <f>F84*Group_3_rates!H81</f>
        <v>3.1152171795800934</v>
      </c>
      <c r="G118" s="429">
        <f>G84*Group_3_rates!I81</f>
        <v>3.0658077598530191</v>
      </c>
      <c r="H118" s="429">
        <f>H84*Group_3_rates!J81</f>
        <v>3.0229428638008029</v>
      </c>
      <c r="I118" s="429">
        <f>I84*Group_3_rates!K81</f>
        <v>3.0103142270885965</v>
      </c>
      <c r="J118" s="429">
        <f>J84*Group_3_rates!L81</f>
        <v>3.0015905844322068</v>
      </c>
      <c r="K118" s="429">
        <f>K84*Group_3_rates!M81</f>
        <v>2.9902965026398003</v>
      </c>
      <c r="L118" s="429">
        <f>L84*Group_3_rates!N81</f>
        <v>2.9812374757314251</v>
      </c>
      <c r="M118" s="429">
        <f>M84*Group_3_rates!O81</f>
        <v>2.9760995280205211</v>
      </c>
    </row>
    <row r="119" spans="1:13" ht="13.15">
      <c r="B119" s="323" t="str">
        <f t="shared" si="46"/>
        <v>60-64</v>
      </c>
      <c r="C119" s="429">
        <f>C85*Group_3_rates!E82</f>
        <v>0.43051342391378677</v>
      </c>
      <c r="D119" s="429">
        <f>D85*Group_3_rates!F82</f>
        <v>0.46267891401019262</v>
      </c>
      <c r="E119" s="429">
        <f>E85*Group_3_rates!G82</f>
        <v>0.47455119959229486</v>
      </c>
      <c r="F119" s="429">
        <f>F85*Group_3_rates!H82</f>
        <v>0.49623423771058811</v>
      </c>
      <c r="G119" s="429">
        <f>G85*Group_3_rates!I82</f>
        <v>0.49202355727429337</v>
      </c>
      <c r="H119" s="429">
        <f>H85*Group_3_rates!J82</f>
        <v>0.48574345193409407</v>
      </c>
      <c r="I119" s="429">
        <f>I85*Group_3_rates!K82</f>
        <v>0.48380882841264966</v>
      </c>
      <c r="J119" s="429">
        <f>J85*Group_3_rates!L82</f>
        <v>0.48169927088678882</v>
      </c>
      <c r="K119" s="429">
        <f>K85*Group_3_rates!M82</f>
        <v>0.47887235984729365</v>
      </c>
      <c r="L119" s="429">
        <f>L85*Group_3_rates!N82</f>
        <v>0.47680477035325919</v>
      </c>
      <c r="M119" s="429">
        <f>M85*Group_3_rates!O82</f>
        <v>0.47599275306594291</v>
      </c>
    </row>
    <row r="120" spans="1:13" ht="13.15">
      <c r="B120" s="323" t="str">
        <f t="shared" si="46"/>
        <v>65 plus</v>
      </c>
      <c r="C120" s="429">
        <f>C86*Group_3_rates!E83</f>
        <v>0.16726234199286169</v>
      </c>
      <c r="D120" s="429">
        <f>D86*Group_3_rates!F83</f>
        <v>0.17254177145837224</v>
      </c>
      <c r="E120" s="429">
        <f>E86*Group_3_rates!G83</f>
        <v>0.17521114212540237</v>
      </c>
      <c r="F120" s="429">
        <f>F86*Group_3_rates!H83</f>
        <v>0.18410349423646608</v>
      </c>
      <c r="G120" s="429">
        <f>G86*Group_3_rates!I83</f>
        <v>0.18432418858175775</v>
      </c>
      <c r="H120" s="429">
        <f>H86*Group_3_rates!J83</f>
        <v>0.18358967634463733</v>
      </c>
      <c r="I120" s="429">
        <f>I86*Group_3_rates!K83</f>
        <v>0.18385329704371514</v>
      </c>
      <c r="J120" s="429">
        <f>J86*Group_3_rates!L83</f>
        <v>0.1836772943920344</v>
      </c>
      <c r="K120" s="429">
        <f>K86*Group_3_rates!M83</f>
        <v>0.18290315466537374</v>
      </c>
      <c r="L120" s="429">
        <f>L86*Group_3_rates!N83</f>
        <v>0.18214690224597679</v>
      </c>
      <c r="M120" s="429">
        <f>M86*Group_3_rates!O83</f>
        <v>0.18174664906263274</v>
      </c>
    </row>
    <row r="121" spans="1:13" ht="13.15">
      <c r="B121" s="323" t="str">
        <f t="shared" si="46"/>
        <v>Total</v>
      </c>
      <c r="C121" s="429">
        <f>SUM(C111:C120)</f>
        <v>79.446607622657012</v>
      </c>
      <c r="D121" s="429">
        <f t="shared" ref="D121:M121" si="48">SUM(D111:D120)</f>
        <v>83.002930988203531</v>
      </c>
      <c r="E121" s="429">
        <f t="shared" si="48"/>
        <v>84.012482304489893</v>
      </c>
      <c r="F121" s="429">
        <f t="shared" si="48"/>
        <v>87.58600519443678</v>
      </c>
      <c r="G121" s="429">
        <f t="shared" si="48"/>
        <v>86.823983241488335</v>
      </c>
      <c r="H121" s="429">
        <f t="shared" si="48"/>
        <v>85.860549213342168</v>
      </c>
      <c r="I121" s="429">
        <f t="shared" si="48"/>
        <v>85.924467566870192</v>
      </c>
      <c r="J121" s="429">
        <f t="shared" si="48"/>
        <v>85.854139293563762</v>
      </c>
      <c r="K121" s="429">
        <f t="shared" si="48"/>
        <v>85.469443404284036</v>
      </c>
      <c r="L121" s="429">
        <f t="shared" si="48"/>
        <v>85.128083543746186</v>
      </c>
      <c r="M121" s="429">
        <f t="shared" si="48"/>
        <v>85.001363470579903</v>
      </c>
    </row>
    <row r="122" spans="1:13">
      <c r="A122" s="1080">
        <f>SUM(C122:M122)</f>
        <v>0</v>
      </c>
      <c r="B122" s="1080"/>
      <c r="C122" s="1080">
        <f t="shared" ref="C122:M122" si="49">SUM(C111:C120)-C121</f>
        <v>0</v>
      </c>
      <c r="D122" s="1080">
        <f t="shared" si="49"/>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3" ht="13.15">
      <c r="B127" s="323" t="str">
        <f t="shared" si="50"/>
        <v>20-24</v>
      </c>
      <c r="C127" s="429">
        <f>C93*Group_3_rates!E89</f>
        <v>14.429757076559525</v>
      </c>
      <c r="D127" s="429">
        <f>D93*Group_3_rates!F89</f>
        <v>19.256825010261004</v>
      </c>
      <c r="E127" s="429">
        <f>E93*Group_3_rates!G89</f>
        <v>22.619547375077513</v>
      </c>
      <c r="F127" s="429">
        <f>F93*Group_3_rates!H89</f>
        <v>24.77700017372198</v>
      </c>
      <c r="G127" s="429">
        <f>G93*Group_3_rates!I89</f>
        <v>25.899795617541734</v>
      </c>
      <c r="H127" s="429">
        <f>H93*Group_3_rates!J89</f>
        <v>26.472623740847421</v>
      </c>
      <c r="I127" s="429">
        <f>I93*Group_3_rates!K89</f>
        <v>27.68360238223212</v>
      </c>
      <c r="J127" s="429">
        <f>J93*Group_3_rates!L89</f>
        <v>28.472305279531639</v>
      </c>
      <c r="K127" s="429">
        <f>K93*Group_3_rates!M89</f>
        <v>28.788802900120018</v>
      </c>
      <c r="L127" s="429">
        <f>L93*Group_3_rates!N89</f>
        <v>29.035013015488055</v>
      </c>
      <c r="M127" s="429">
        <f>M93*Group_3_rates!O89</f>
        <v>29.377358376411365</v>
      </c>
    </row>
    <row r="128" spans="1:13" ht="13.15">
      <c r="B128" s="323" t="str">
        <f t="shared" si="50"/>
        <v>25-29</v>
      </c>
      <c r="C128" s="429">
        <f>C94*Group_3_rates!E90</f>
        <v>51.14577089183976</v>
      </c>
      <c r="D128" s="429">
        <f>D94*Group_3_rates!F90</f>
        <v>49.760313930344893</v>
      </c>
      <c r="E128" s="429">
        <f>E94*Group_3_rates!G90</f>
        <v>49.293605814500154</v>
      </c>
      <c r="F128" s="429">
        <f>F94*Group_3_rates!H90</f>
        <v>49.180864334182409</v>
      </c>
      <c r="G128" s="429">
        <f>G94*Group_3_rates!I90</f>
        <v>48.882704459163428</v>
      </c>
      <c r="H128" s="429">
        <f>H94*Group_3_rates!J90</f>
        <v>48.586018255729115</v>
      </c>
      <c r="I128" s="429">
        <f>I94*Group_3_rates!K90</f>
        <v>49.397171839140441</v>
      </c>
      <c r="J128" s="429">
        <f>J94*Group_3_rates!L90</f>
        <v>50.08891680236291</v>
      </c>
      <c r="K128" s="429">
        <f>K94*Group_3_rates!M90</f>
        <v>50.427956102870141</v>
      </c>
      <c r="L128" s="429">
        <f>L94*Group_3_rates!N90</f>
        <v>50.746488388159534</v>
      </c>
      <c r="M128" s="429">
        <f>M94*Group_3_rates!O90</f>
        <v>51.208664630615864</v>
      </c>
    </row>
    <row r="129" spans="1:13" ht="13.15">
      <c r="B129" s="323" t="str">
        <f t="shared" si="50"/>
        <v>30-34</v>
      </c>
      <c r="C129" s="429">
        <f>C95*Group_3_rates!E91</f>
        <v>62.737056624410037</v>
      </c>
      <c r="D129" s="429">
        <f>D95*Group_3_rates!F91</f>
        <v>59.452585176332789</v>
      </c>
      <c r="E129" s="429">
        <f>E95*Group_3_rates!G91</f>
        <v>56.556927614674244</v>
      </c>
      <c r="F129" s="429">
        <f>F95*Group_3_rates!H91</f>
        <v>54.166901168874951</v>
      </c>
      <c r="G129" s="429">
        <f>G95*Group_3_rates!I91</f>
        <v>52.001488815153721</v>
      </c>
      <c r="H129" s="429">
        <f>H95*Group_3_rates!J91</f>
        <v>50.240887793218214</v>
      </c>
      <c r="I129" s="429">
        <f>I95*Group_3_rates!K91</f>
        <v>49.390329443373695</v>
      </c>
      <c r="J129" s="429">
        <f>J95*Group_3_rates!L91</f>
        <v>48.84915444720351</v>
      </c>
      <c r="K129" s="429">
        <f>K95*Group_3_rates!M91</f>
        <v>48.412499215262244</v>
      </c>
      <c r="L129" s="429">
        <f>L95*Group_3_rates!N91</f>
        <v>48.157025331276799</v>
      </c>
      <c r="M129" s="429">
        <f>M95*Group_3_rates!O91</f>
        <v>48.118243187343062</v>
      </c>
    </row>
    <row r="130" spans="1:13" ht="13.15">
      <c r="B130" s="323" t="str">
        <f t="shared" si="50"/>
        <v>35-39</v>
      </c>
      <c r="C130" s="429">
        <f>C96*Group_3_rates!E92</f>
        <v>65.667686392841617</v>
      </c>
      <c r="D130" s="429">
        <f>D96*Group_3_rates!F92</f>
        <v>63.464098979985465</v>
      </c>
      <c r="E130" s="429">
        <f>E96*Group_3_rates!G92</f>
        <v>60.957134437119493</v>
      </c>
      <c r="F130" s="429">
        <f>F96*Group_3_rates!H92</f>
        <v>58.436619753509007</v>
      </c>
      <c r="G130" s="429">
        <f>G96*Group_3_rates!I92</f>
        <v>55.807636531753182</v>
      </c>
      <c r="H130" s="429">
        <f>H96*Group_3_rates!J92</f>
        <v>53.407769389667514</v>
      </c>
      <c r="I130" s="429">
        <f>I96*Group_3_rates!K92</f>
        <v>51.651647517348685</v>
      </c>
      <c r="J130" s="429">
        <f>J96*Group_3_rates!L92</f>
        <v>50.186151920722878</v>
      </c>
      <c r="K130" s="429">
        <f>K96*Group_3_rates!M92</f>
        <v>48.920284522771375</v>
      </c>
      <c r="L130" s="429">
        <f>L96*Group_3_rates!N92</f>
        <v>47.922895736132915</v>
      </c>
      <c r="M130" s="429">
        <f>M96*Group_3_rates!O92</f>
        <v>47.212014292604721</v>
      </c>
    </row>
    <row r="131" spans="1:13" ht="13.15">
      <c r="B131" s="323" t="str">
        <f t="shared" si="50"/>
        <v>40-44</v>
      </c>
      <c r="C131" s="429">
        <f>C97*Group_3_rates!E93</f>
        <v>50.089274041917513</v>
      </c>
      <c r="D131" s="429">
        <f>D97*Group_3_rates!F93</f>
        <v>52.442415500662776</v>
      </c>
      <c r="E131" s="429">
        <f>E97*Group_3_rates!G93</f>
        <v>53.510948729681402</v>
      </c>
      <c r="F131" s="429">
        <f>F97*Group_3_rates!H93</f>
        <v>53.686724871045193</v>
      </c>
      <c r="G131" s="429">
        <f>G97*Group_3_rates!I93</f>
        <v>53.024304144170067</v>
      </c>
      <c r="H131" s="429">
        <f>H97*Group_3_rates!J93</f>
        <v>51.972719998595345</v>
      </c>
      <c r="I131" s="429">
        <f>I97*Group_3_rates!K93</f>
        <v>51.012479732241701</v>
      </c>
      <c r="J131" s="429">
        <f>J97*Group_3_rates!L93</f>
        <v>49.95749103131002</v>
      </c>
      <c r="K131" s="429">
        <f>K97*Group_3_rates!M93</f>
        <v>48.831497093328608</v>
      </c>
      <c r="L131" s="429">
        <f>L97*Group_3_rates!N93</f>
        <v>47.776476303744609</v>
      </c>
      <c r="M131" s="429">
        <f>M97*Group_3_rates!O93</f>
        <v>46.871273119215267</v>
      </c>
    </row>
    <row r="132" spans="1:13" ht="13.15">
      <c r="B132" s="323" t="str">
        <f t="shared" si="50"/>
        <v>45-49</v>
      </c>
      <c r="C132" s="429">
        <f>C98*Group_3_rates!E94</f>
        <v>36.308319369793068</v>
      </c>
      <c r="D132" s="429">
        <f>D98*Group_3_rates!F94</f>
        <v>39.211342004668673</v>
      </c>
      <c r="E132" s="429">
        <f>E98*Group_3_rates!G94</f>
        <v>41.6092842264787</v>
      </c>
      <c r="F132" s="429">
        <f>F98*Group_3_rates!H94</f>
        <v>43.451407632947024</v>
      </c>
      <c r="G132" s="429">
        <f>G98*Group_3_rates!I94</f>
        <v>44.554983472879215</v>
      </c>
      <c r="H132" s="429">
        <f>H98*Group_3_rates!J94</f>
        <v>45.160808217919957</v>
      </c>
      <c r="I132" s="429">
        <f>I98*Group_3_rates!K94</f>
        <v>45.64001700941067</v>
      </c>
      <c r="J132" s="429">
        <f>J98*Group_3_rates!L94</f>
        <v>45.780990975712037</v>
      </c>
      <c r="K132" s="429">
        <f>K98*Group_3_rates!M94</f>
        <v>45.605185833043691</v>
      </c>
      <c r="L132" s="429">
        <f>L98*Group_3_rates!N94</f>
        <v>45.265115546861928</v>
      </c>
      <c r="M132" s="429">
        <f>M98*Group_3_rates!O94</f>
        <v>44.86370968953576</v>
      </c>
    </row>
    <row r="133" spans="1:13" ht="13.15">
      <c r="B133" s="323" t="str">
        <f t="shared" si="50"/>
        <v>50-54</v>
      </c>
      <c r="C133" s="429">
        <f>C99*Group_3_rates!E95</f>
        <v>23.845745814106909</v>
      </c>
      <c r="D133" s="429">
        <f>D99*Group_3_rates!F95</f>
        <v>25.876290941318988</v>
      </c>
      <c r="E133" s="429">
        <f>E99*Group_3_rates!G95</f>
        <v>27.735531012465046</v>
      </c>
      <c r="F133" s="429">
        <f>F99*Group_3_rates!H95</f>
        <v>29.413601410165008</v>
      </c>
      <c r="G133" s="429">
        <f>G99*Group_3_rates!I95</f>
        <v>30.746860586131323</v>
      </c>
      <c r="H133" s="429">
        <f>H99*Group_3_rates!J95</f>
        <v>31.839877406268627</v>
      </c>
      <c r="I133" s="429">
        <f>I99*Group_3_rates!K95</f>
        <v>32.91213009080797</v>
      </c>
      <c r="J133" s="429">
        <f>J99*Group_3_rates!L95</f>
        <v>33.741787460363007</v>
      </c>
      <c r="K133" s="429">
        <f>K99*Group_3_rates!M95</f>
        <v>34.29699267052893</v>
      </c>
      <c r="L133" s="429">
        <f>L99*Group_3_rates!N95</f>
        <v>34.661717537762513</v>
      </c>
      <c r="M133" s="429">
        <f>M99*Group_3_rates!O95</f>
        <v>34.895885227135551</v>
      </c>
    </row>
    <row r="134" spans="1:13" ht="13.15">
      <c r="B134" s="323" t="str">
        <f t="shared" si="50"/>
        <v>55-59</v>
      </c>
      <c r="C134" s="429">
        <f>C100*Group_3_rates!E96</f>
        <v>7.6690217099632161</v>
      </c>
      <c r="D134" s="429">
        <f>D100*Group_3_rates!F96</f>
        <v>7.9699872063176471</v>
      </c>
      <c r="E134" s="429">
        <f>E100*Group_3_rates!G96</f>
        <v>8.3264168917457848</v>
      </c>
      <c r="F134" s="429">
        <f>F100*Group_3_rates!H96</f>
        <v>8.7077587083569252</v>
      </c>
      <c r="G134" s="429">
        <f>G100*Group_3_rates!I96</f>
        <v>9.0515280645865328</v>
      </c>
      <c r="H134" s="429">
        <f>H100*Group_3_rates!J96</f>
        <v>9.3792961497805933</v>
      </c>
      <c r="I134" s="429">
        <f>I100*Group_3_rates!K96</f>
        <v>9.7601163011784742</v>
      </c>
      <c r="J134" s="429">
        <f>J100*Group_3_rates!L96</f>
        <v>10.097815303268334</v>
      </c>
      <c r="K134" s="429">
        <f>K100*Group_3_rates!M96</f>
        <v>10.369774265450658</v>
      </c>
      <c r="L134" s="429">
        <f>L100*Group_3_rates!N96</f>
        <v>10.59583152859777</v>
      </c>
      <c r="M134" s="429">
        <f>M100*Group_3_rates!O96</f>
        <v>10.786746893774378</v>
      </c>
    </row>
    <row r="135" spans="1:13" ht="13.15">
      <c r="B135" s="323" t="str">
        <f t="shared" si="50"/>
        <v>60-64</v>
      </c>
      <c r="C135" s="429">
        <f>C101*Group_3_rates!E97</f>
        <v>1.7308610137571969</v>
      </c>
      <c r="D135" s="429">
        <f>D101*Group_3_rates!F97</f>
        <v>1.8618991924969441</v>
      </c>
      <c r="E135" s="429">
        <f>E101*Group_3_rates!G97</f>
        <v>1.951508042415296</v>
      </c>
      <c r="F135" s="429">
        <f>F101*Group_3_rates!H97</f>
        <v>2.0244252885898799</v>
      </c>
      <c r="G135" s="429">
        <f>G101*Group_3_rates!I97</f>
        <v>2.0820813966911889</v>
      </c>
      <c r="H135" s="429">
        <f>H101*Group_3_rates!J97</f>
        <v>2.1382419285179064</v>
      </c>
      <c r="I135" s="429">
        <f>I101*Group_3_rates!K97</f>
        <v>2.2186568454279034</v>
      </c>
      <c r="J135" s="429">
        <f>J101*Group_3_rates!L97</f>
        <v>2.2942088578226718</v>
      </c>
      <c r="K135" s="429">
        <f>K101*Group_3_rates!M97</f>
        <v>2.358759875598893</v>
      </c>
      <c r="L135" s="429">
        <f>L101*Group_3_rates!N97</f>
        <v>2.418290410583376</v>
      </c>
      <c r="M135" s="429">
        <f>M101*Group_3_rates!O97</f>
        <v>2.4747469793345962</v>
      </c>
    </row>
    <row r="136" spans="1:13" ht="13.15">
      <c r="B136" s="323" t="str">
        <f t="shared" si="50"/>
        <v>65 plus</v>
      </c>
      <c r="C136" s="429">
        <f>C102*Group_3_rates!E98</f>
        <v>0.49007424194461646</v>
      </c>
      <c r="D136" s="429">
        <f>D102*Group_3_rates!F98</f>
        <v>0.6796838991030093</v>
      </c>
      <c r="E136" s="429">
        <f>E102*Group_3_rates!G98</f>
        <v>0.82061656896609436</v>
      </c>
      <c r="F136" s="429">
        <f>F102*Group_3_rates!H98</f>
        <v>0.92290871394053065</v>
      </c>
      <c r="G136" s="429">
        <f>G102*Group_3_rates!I98</f>
        <v>0.9932033188180045</v>
      </c>
      <c r="H136" s="429">
        <f>H102*Group_3_rates!J98</f>
        <v>1.0449064314874088</v>
      </c>
      <c r="I136" s="429">
        <f>I102*Group_3_rates!K98</f>
        <v>1.0962709673967665</v>
      </c>
      <c r="J136" s="429">
        <f>J102*Group_3_rates!L98</f>
        <v>1.1406516078643947</v>
      </c>
      <c r="K136" s="429">
        <f>K102*Group_3_rates!M98</f>
        <v>1.1777186780990416</v>
      </c>
      <c r="L136" s="429">
        <f>L102*Group_3_rates!N98</f>
        <v>1.2115067152162855</v>
      </c>
      <c r="M136" s="429">
        <f>M102*Group_3_rates!O98</f>
        <v>1.2441388953960562</v>
      </c>
    </row>
    <row r="137" spans="1:13" ht="13.15">
      <c r="B137" s="323" t="str">
        <f t="shared" si="50"/>
        <v>Total</v>
      </c>
      <c r="C137" s="429">
        <f>SUM(C127:C136)</f>
        <v>314.11356717713346</v>
      </c>
      <c r="D137" s="429">
        <f t="shared" ref="D137:M137" si="52">SUM(D127:D136)</f>
        <v>319.97544184149211</v>
      </c>
      <c r="E137" s="429">
        <f t="shared" si="52"/>
        <v>323.38152071312373</v>
      </c>
      <c r="F137" s="429">
        <f t="shared" si="52"/>
        <v>324.76821205533298</v>
      </c>
      <c r="G137" s="429">
        <f t="shared" si="52"/>
        <v>323.04458640688841</v>
      </c>
      <c r="H137" s="429">
        <f t="shared" si="52"/>
        <v>320.24314931203207</v>
      </c>
      <c r="I137" s="429">
        <f t="shared" si="52"/>
        <v>320.76242212855846</v>
      </c>
      <c r="J137" s="429">
        <f t="shared" si="52"/>
        <v>320.60947368616149</v>
      </c>
      <c r="K137" s="429">
        <f t="shared" si="52"/>
        <v>319.18947115707357</v>
      </c>
      <c r="L137" s="429">
        <f t="shared" si="52"/>
        <v>317.79036051382377</v>
      </c>
      <c r="M137" s="429">
        <f t="shared" si="52"/>
        <v>317.05278129136661</v>
      </c>
    </row>
    <row r="138" spans="1:13">
      <c r="A138" s="1080">
        <f>SUM(C138:M138)</f>
        <v>0</v>
      </c>
      <c r="B138" s="1080"/>
      <c r="C138" s="1080">
        <f t="shared" ref="C138:M138" si="53">SUM(C127:C136)-C137</f>
        <v>0</v>
      </c>
      <c r="D138" s="1080">
        <f t="shared" si="53"/>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1.0479633603102292E-2</v>
      </c>
      <c r="D146" s="429">
        <f>D78*Calc_SEC_retirement_rates!$G125</f>
        <v>1.0345592138599521E-2</v>
      </c>
      <c r="E146" s="429">
        <f>E78*Calc_SEC_retirement_rates!$G125</f>
        <v>1.0376384473721682E-2</v>
      </c>
      <c r="F146" s="429">
        <f>F78*Calc_SEC_retirement_rates!$G125</f>
        <v>1.0446604330416826E-2</v>
      </c>
      <c r="G146" s="429">
        <f>G78*Calc_SEC_retirement_rates!$G125</f>
        <v>1.0439345262713463E-2</v>
      </c>
      <c r="H146" s="429">
        <f>H78*Calc_SEC_retirement_rates!$G125</f>
        <v>1.0413914262221852E-2</v>
      </c>
      <c r="I146" s="429">
        <f>I78*Calc_SEC_retirement_rates!$G125</f>
        <v>1.0626813738602118E-2</v>
      </c>
      <c r="J146" s="429">
        <f>J78*Calc_SEC_retirement_rates!$G125</f>
        <v>1.0800824509485371E-2</v>
      </c>
      <c r="K146" s="429">
        <f>K78*Calc_SEC_retirement_rates!$G125</f>
        <v>1.0886976593521242E-2</v>
      </c>
      <c r="L146" s="429">
        <f>L78*Calc_SEC_retirement_rates!$G125</f>
        <v>1.0964022573051423E-2</v>
      </c>
      <c r="M146" s="429">
        <f>M78*Calc_SEC_retirement_rates!$G125</f>
        <v>1.1070717173939686E-2</v>
      </c>
    </row>
    <row r="147" spans="1:13" ht="13.15">
      <c r="B147" s="323" t="str">
        <f t="shared" si="54"/>
        <v>30-34</v>
      </c>
      <c r="C147" s="429">
        <f>C79*Calc_SEC_retirement_rates!$G126</f>
        <v>3.1360737905051214E-2</v>
      </c>
      <c r="D147" s="429">
        <f>D79*Calc_SEC_retirement_rates!$G126</f>
        <v>3.0481827818780411E-2</v>
      </c>
      <c r="E147" s="429">
        <f>E79*Calc_SEC_retirement_rates!$G126</f>
        <v>2.968225975319267E-2</v>
      </c>
      <c r="F147" s="429">
        <f>F79*Calc_SEC_retirement_rates!$G126</f>
        <v>2.9001072680841539E-2</v>
      </c>
      <c r="G147" s="429">
        <f>G79*Calc_SEC_retirement_rates!$G126</f>
        <v>2.8312727089532679E-2</v>
      </c>
      <c r="H147" s="429">
        <f>H79*Calc_SEC_retirement_rates!$G126</f>
        <v>2.7725049468203974E-2</v>
      </c>
      <c r="I147" s="429">
        <f>I79*Calc_SEC_retirement_rates!$G126</f>
        <v>2.756445870185989E-2</v>
      </c>
      <c r="J147" s="429">
        <f>J79*Calc_SEC_retirement_rates!$G126</f>
        <v>2.7503569789208152E-2</v>
      </c>
      <c r="K147" s="429">
        <f>K79*Calc_SEC_retirement_rates!$G126</f>
        <v>2.7440455276107927E-2</v>
      </c>
      <c r="L147" s="429">
        <f>L79*Calc_SEC_retirement_rates!$G126</f>
        <v>2.7434546934929794E-2</v>
      </c>
      <c r="M147" s="429">
        <f>M79*Calc_SEC_retirement_rates!$G126</f>
        <v>2.7518484390330999E-2</v>
      </c>
    </row>
    <row r="148" spans="1:13" ht="13.15">
      <c r="B148" s="323" t="str">
        <f t="shared" si="54"/>
        <v>35-39</v>
      </c>
      <c r="C148" s="429">
        <f>C80*Calc_SEC_retirement_rates!$G127</f>
        <v>4.2780042008053028E-2</v>
      </c>
      <c r="D148" s="429">
        <f>D80*Calc_SEC_retirement_rates!$G127</f>
        <v>4.1367299581827562E-2</v>
      </c>
      <c r="E148" s="429">
        <f>E80*Calc_SEC_retirement_rates!$G127</f>
        <v>4.0005422095757887E-2</v>
      </c>
      <c r="F148" s="429">
        <f>F80*Calc_SEC_retirement_rates!$G127</f>
        <v>3.8728402887322981E-2</v>
      </c>
      <c r="G148" s="429">
        <f>G80*Calc_SEC_retirement_rates!$G127</f>
        <v>3.7415276124199384E-2</v>
      </c>
      <c r="H148" s="429">
        <f>H80*Calc_SEC_retirement_rates!$G127</f>
        <v>3.6231291723099537E-2</v>
      </c>
      <c r="I148" s="429">
        <f>I80*Calc_SEC_retirement_rates!$G127</f>
        <v>3.545941934057182E-2</v>
      </c>
      <c r="J148" s="429">
        <f>J80*Calc_SEC_retirement_rates!$G127</f>
        <v>3.4835946426281135E-2</v>
      </c>
      <c r="K148" s="429">
        <f>K80*Calc_SEC_retirement_rates!$G127</f>
        <v>3.4294034380717209E-2</v>
      </c>
      <c r="L148" s="429">
        <f>L80*Calc_SEC_retirement_rates!$G127</f>
        <v>3.3887186312751075E-2</v>
      </c>
      <c r="M148" s="429">
        <f>M80*Calc_SEC_retirement_rates!$G127</f>
        <v>3.3634438066054748E-2</v>
      </c>
    </row>
    <row r="149" spans="1:13" ht="13.15">
      <c r="B149" s="323" t="str">
        <f t="shared" si="54"/>
        <v>40-44</v>
      </c>
      <c r="C149" s="429">
        <f>C81*Calc_SEC_retirement_rates!$G128</f>
        <v>6.0595314027798684E-2</v>
      </c>
      <c r="D149" s="429">
        <f>D81*Calc_SEC_retirement_rates!$G128</f>
        <v>6.1911454485218759E-2</v>
      </c>
      <c r="E149" s="429">
        <f>E81*Calc_SEC_retirement_rates!$G128</f>
        <v>6.2242676429022509E-2</v>
      </c>
      <c r="F149" s="429">
        <f>F81*Calc_SEC_retirement_rates!$G128</f>
        <v>6.192156947606519E-2</v>
      </c>
      <c r="G149" s="429">
        <f>G81*Calc_SEC_retirement_rates!$G128</f>
        <v>6.0936694241113587E-2</v>
      </c>
      <c r="H149" s="429">
        <f>H81*Calc_SEC_retirement_rates!$G128</f>
        <v>5.9713063578950919E-2</v>
      </c>
      <c r="I149" s="429">
        <f>I81*Calc_SEC_retirement_rates!$G128</f>
        <v>5.8760990422919455E-2</v>
      </c>
      <c r="J149" s="429">
        <f>J81*Calc_SEC_retirement_rates!$G128</f>
        <v>5.7793385060177345E-2</v>
      </c>
      <c r="K149" s="429">
        <f>K81*Calc_SEC_retirement_rates!$G128</f>
        <v>5.6792500912665356E-2</v>
      </c>
      <c r="L149" s="429">
        <f>L81*Calc_SEC_retirement_rates!$G128</f>
        <v>5.589695433435464E-2</v>
      </c>
      <c r="M149" s="429">
        <f>M81*Calc_SEC_retirement_rates!$G128</f>
        <v>5.5178897400937094E-2</v>
      </c>
    </row>
    <row r="150" spans="1:13" ht="13.15">
      <c r="B150" s="323" t="str">
        <f t="shared" si="54"/>
        <v>45-49</v>
      </c>
      <c r="C150" s="429">
        <f>C82*Calc_SEC_retirement_rates!$G129</f>
        <v>0.15749410832101648</v>
      </c>
      <c r="D150" s="429">
        <f>D82*Calc_SEC_retirement_rates!$G129</f>
        <v>0.1621190711684167</v>
      </c>
      <c r="E150" s="429">
        <f>E82*Calc_SEC_retirement_rates!$G129</f>
        <v>0.16574594420447972</v>
      </c>
      <c r="F150" s="429">
        <f>F82*Calc_SEC_retirement_rates!$G129</f>
        <v>0.1682051941845788</v>
      </c>
      <c r="G150" s="429">
        <f>G82*Calc_SEC_retirement_rates!$G129</f>
        <v>0.16878083997137061</v>
      </c>
      <c r="H150" s="429">
        <f>H82*Calc_SEC_retirement_rates!$G129</f>
        <v>0.16835640581681602</v>
      </c>
      <c r="I150" s="429">
        <f>I82*Calc_SEC_retirement_rates!$G129</f>
        <v>0.16823022453829062</v>
      </c>
      <c r="J150" s="429">
        <f>J82*Calc_SEC_retirement_rates!$G129</f>
        <v>0.16749134001576166</v>
      </c>
      <c r="K150" s="429">
        <f>K82*Calc_SEC_retirement_rates!$G129</f>
        <v>0.16610068094122721</v>
      </c>
      <c r="L150" s="429">
        <f>L82*Calc_SEC_retirement_rates!$G129</f>
        <v>0.1645163724370125</v>
      </c>
      <c r="M150" s="429">
        <f>M82*Calc_SEC_retirement_rates!$G129</f>
        <v>0.16302072123514272</v>
      </c>
    </row>
    <row r="151" spans="1:13" ht="13.15">
      <c r="B151" s="323" t="str">
        <f t="shared" si="54"/>
        <v>50-54</v>
      </c>
      <c r="C151" s="429">
        <f>C83*Calc_SEC_retirement_rates!$G130</f>
        <v>3.0721224629794914</v>
      </c>
      <c r="D151" s="429">
        <f>D83*Calc_SEC_retirement_rates!$G130</f>
        <v>3.0017047771630865</v>
      </c>
      <c r="E151" s="429">
        <f>E83*Calc_SEC_retirement_rates!$G130</f>
        <v>2.9605724251090129</v>
      </c>
      <c r="F151" s="429">
        <f>F83*Calc_SEC_retirement_rates!$G130</f>
        <v>2.9398375900742106</v>
      </c>
      <c r="G151" s="429">
        <f>G83*Calc_SEC_retirement_rates!$G130</f>
        <v>2.9167203819915151</v>
      </c>
      <c r="H151" s="429">
        <f>H83*Calc_SEC_retirement_rates!$G130</f>
        <v>2.8985980383064964</v>
      </c>
      <c r="I151" s="429">
        <f>I83*Calc_SEC_retirement_rates!$G130</f>
        <v>2.9000980642944567</v>
      </c>
      <c r="J151" s="429">
        <f>J83*Calc_SEC_retirement_rates!$G130</f>
        <v>2.8993274840001639</v>
      </c>
      <c r="K151" s="429">
        <f>K83*Calc_SEC_retirement_rates!$G130</f>
        <v>2.8909992888632559</v>
      </c>
      <c r="L151" s="429">
        <f>L83*Calc_SEC_retirement_rates!$G130</f>
        <v>2.8798843730589669</v>
      </c>
      <c r="M151" s="429">
        <f>M83*Calc_SEC_retirement_rates!$G130</f>
        <v>2.8688978031083865</v>
      </c>
    </row>
    <row r="152" spans="1:13" ht="13.15">
      <c r="B152" s="323" t="str">
        <f t="shared" si="54"/>
        <v>55-59</v>
      </c>
      <c r="C152" s="429">
        <f>C84*Calc_SEC_retirement_rates!$G131</f>
        <v>11.214929897566467</v>
      </c>
      <c r="D152" s="429">
        <f>D84*Calc_SEC_retirement_rates!$G131</f>
        <v>11.221151440146288</v>
      </c>
      <c r="E152" s="429">
        <f>E84*Calc_SEC_retirement_rates!$G131</f>
        <v>11.109287778010501</v>
      </c>
      <c r="F152" s="429">
        <f>F84*Calc_SEC_retirement_rates!$G131</f>
        <v>10.966562115219695</v>
      </c>
      <c r="G152" s="429">
        <f>G84*Calc_SEC_retirement_rates!$G131</f>
        <v>10.792625134496266</v>
      </c>
      <c r="H152" s="429">
        <f>H84*Calc_SEC_retirement_rates!$G131</f>
        <v>10.641726972981107</v>
      </c>
      <c r="I152" s="429">
        <f>I84*Calc_SEC_retirement_rates!$G131</f>
        <v>10.597270127454332</v>
      </c>
      <c r="J152" s="429">
        <f>J84*Calc_SEC_retirement_rates!$G131</f>
        <v>10.566560111571851</v>
      </c>
      <c r="K152" s="429">
        <f>K84*Calc_SEC_retirement_rates!$G131</f>
        <v>10.526801326751754</v>
      </c>
      <c r="L152" s="429">
        <f>L84*Calc_SEC_retirement_rates!$G131</f>
        <v>10.49491065089604</v>
      </c>
      <c r="M152" s="429">
        <f>M84*Calc_SEC_retirement_rates!$G131</f>
        <v>10.476823429534486</v>
      </c>
    </row>
    <row r="153" spans="1:13" ht="13.15">
      <c r="B153" s="323" t="str">
        <f t="shared" si="54"/>
        <v>60-64</v>
      </c>
      <c r="C153" s="429">
        <f>C85*Calc_SEC_retirement_rates!$G132</f>
        <v>6.911592610796359</v>
      </c>
      <c r="D153" s="429">
        <f>D85*Calc_SEC_retirement_rates!$G132</f>
        <v>7.1760673832001327</v>
      </c>
      <c r="E153" s="429">
        <f>E85*Calc_SEC_retirement_rates!$G132</f>
        <v>7.3045739899791293</v>
      </c>
      <c r="F153" s="429">
        <f>F85*Calc_SEC_retirement_rates!$G132</f>
        <v>7.3252038013819316</v>
      </c>
      <c r="G153" s="429">
        <f>G85*Calc_SEC_retirement_rates!$G132</f>
        <v>7.263047484879765</v>
      </c>
      <c r="H153" s="429">
        <f>H85*Calc_SEC_retirement_rates!$G132</f>
        <v>7.1703431770848312</v>
      </c>
      <c r="I153" s="429">
        <f>I85*Calc_SEC_retirement_rates!$G132</f>
        <v>7.1417850678360448</v>
      </c>
      <c r="J153" s="429">
        <f>J85*Calc_SEC_retirement_rates!$G132</f>
        <v>7.1106446554393443</v>
      </c>
      <c r="K153" s="429">
        <f>K85*Calc_SEC_retirement_rates!$G132</f>
        <v>7.068914968289552</v>
      </c>
      <c r="L153" s="429">
        <f>L85*Calc_SEC_retirement_rates!$G132</f>
        <v>7.0383940705553014</v>
      </c>
      <c r="M153" s="429">
        <f>M85*Calc_SEC_retirement_rates!$G132</f>
        <v>7.0264074084755554</v>
      </c>
    </row>
    <row r="154" spans="1:13" ht="13.15">
      <c r="B154" s="323" t="str">
        <f t="shared" si="54"/>
        <v>65 plus</v>
      </c>
      <c r="C154" s="429">
        <f>C86*Calc_SEC_retirement_rates!$G133</f>
        <v>3.6889077181552148</v>
      </c>
      <c r="D154" s="429">
        <f>D86*Calc_SEC_retirement_rates!$G133</f>
        <v>3.6762855469056537</v>
      </c>
      <c r="E154" s="429">
        <f>E86*Calc_SEC_retirement_rates!$G133</f>
        <v>3.7049446251932752</v>
      </c>
      <c r="F154" s="429">
        <f>F86*Calc_SEC_retirement_rates!$G133</f>
        <v>3.7333886436730839</v>
      </c>
      <c r="G154" s="429">
        <f>G86*Calc_SEC_retirement_rates!$G133</f>
        <v>3.7378640490196906</v>
      </c>
      <c r="H154" s="429">
        <f>H86*Calc_SEC_retirement_rates!$G133</f>
        <v>3.7229690593505529</v>
      </c>
      <c r="I154" s="429">
        <f>I86*Calc_SEC_retirement_rates!$G133</f>
        <v>3.7283149574729979</v>
      </c>
      <c r="J154" s="429">
        <f>J86*Calc_SEC_retirement_rates!$G133</f>
        <v>3.7247458437863381</v>
      </c>
      <c r="K154" s="429">
        <f>K86*Calc_SEC_retirement_rates!$G133</f>
        <v>3.7090472581830749</v>
      </c>
      <c r="L154" s="429">
        <f>L86*Calc_SEC_retirement_rates!$G133</f>
        <v>3.693711404803234</v>
      </c>
      <c r="M154" s="429">
        <f>M86*Calc_SEC_retirement_rates!$G133</f>
        <v>3.6855947707573238</v>
      </c>
    </row>
    <row r="155" spans="1:13" ht="13.15">
      <c r="B155" s="323" t="str">
        <f t="shared" si="54"/>
        <v>Total</v>
      </c>
      <c r="C155" s="429">
        <f>SUM(C145:C154)</f>
        <v>25.190262525362552</v>
      </c>
      <c r="D155" s="429">
        <f t="shared" ref="D155:M155" si="56">SUM(D145:D154)</f>
        <v>25.381434392608003</v>
      </c>
      <c r="E155" s="429">
        <f t="shared" si="56"/>
        <v>25.387431505248092</v>
      </c>
      <c r="F155" s="429">
        <f t="shared" si="56"/>
        <v>25.273294993908149</v>
      </c>
      <c r="G155" s="429">
        <f t="shared" si="56"/>
        <v>25.016141933076167</v>
      </c>
      <c r="H155" s="429">
        <f t="shared" si="56"/>
        <v>24.736076972572281</v>
      </c>
      <c r="I155" s="429">
        <f t="shared" si="56"/>
        <v>24.668110123800076</v>
      </c>
      <c r="J155" s="429">
        <f t="shared" si="56"/>
        <v>24.599703160598608</v>
      </c>
      <c r="K155" s="429">
        <f t="shared" si="56"/>
        <v>24.491277490191877</v>
      </c>
      <c r="L155" s="429">
        <f t="shared" si="56"/>
        <v>24.399599581905644</v>
      </c>
      <c r="M155" s="429">
        <f t="shared" si="56"/>
        <v>24.348146670142157</v>
      </c>
    </row>
    <row r="156" spans="1:13">
      <c r="A156" s="1080">
        <f>SUM(C156:M156)</f>
        <v>0</v>
      </c>
      <c r="B156" s="1080"/>
      <c r="C156" s="1080">
        <f t="shared" ref="C156:M156" si="57">SUM(C145:C154)-C155</f>
        <v>0</v>
      </c>
      <c r="D156" s="1080">
        <f t="shared" si="57"/>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1.5367141951957626E-2</v>
      </c>
      <c r="D162" s="429">
        <f>D94*Calc_SEC_retirement_rates!$G141</f>
        <v>1.4820369671551105E-2</v>
      </c>
      <c r="E162" s="429">
        <f>E94*Calc_SEC_retirement_rates!$G141</f>
        <v>1.4612882335284206E-2</v>
      </c>
      <c r="F162" s="429">
        <f>F94*Calc_SEC_retirement_rates!$G141</f>
        <v>1.4524786671703175E-2</v>
      </c>
      <c r="G162" s="429">
        <f>G94*Calc_SEC_retirement_rates!$G141</f>
        <v>1.4436729891137355E-2</v>
      </c>
      <c r="H162" s="429">
        <f>H94*Calc_SEC_retirement_rates!$G141</f>
        <v>1.4349108336053669E-2</v>
      </c>
      <c r="I162" s="429">
        <f>I94*Calc_SEC_retirement_rates!$G141</f>
        <v>1.4588669655614461E-2</v>
      </c>
      <c r="J162" s="429">
        <f>J94*Calc_SEC_retirement_rates!$G141</f>
        <v>1.4792965536910068E-2</v>
      </c>
      <c r="K162" s="429">
        <f>K94*Calc_SEC_retirement_rates!$G141</f>
        <v>1.4893095406115485E-2</v>
      </c>
      <c r="L162" s="429">
        <f>L94*Calc_SEC_retirement_rates!$G141</f>
        <v>1.49871688542851E-2</v>
      </c>
      <c r="M162" s="429">
        <f>M94*Calc_SEC_retirement_rates!$G141</f>
        <v>1.5123665262335044E-2</v>
      </c>
    </row>
    <row r="163" spans="1:13" ht="13.15">
      <c r="B163" s="323" t="str">
        <f t="shared" si="58"/>
        <v>30-34</v>
      </c>
      <c r="C163" s="429">
        <f>C95*Calc_SEC_retirement_rates!$G142</f>
        <v>6.1473855852869179E-2</v>
      </c>
      <c r="D163" s="429">
        <f>D95*Calc_SEC_retirement_rates!$G142</f>
        <v>5.7747024251225972E-2</v>
      </c>
      <c r="E163" s="429">
        <f>E95*Calc_SEC_retirement_rates!$G142</f>
        <v>5.4678179855403936E-2</v>
      </c>
      <c r="F163" s="429">
        <f>F95*Calc_SEC_retirement_rates!$G142</f>
        <v>5.2171165280378635E-2</v>
      </c>
      <c r="G163" s="429">
        <f>G95*Calc_SEC_retirement_rates!$G142</f>
        <v>5.0085535802444243E-2</v>
      </c>
      <c r="H163" s="429">
        <f>H95*Calc_SEC_retirement_rates!$G142</f>
        <v>4.8389802708504945E-2</v>
      </c>
      <c r="I163" s="429">
        <f>I95*Calc_SEC_retirement_rates!$G142</f>
        <v>4.7570582496663794E-2</v>
      </c>
      <c r="J163" s="429">
        <f>J95*Calc_SEC_retirement_rates!$G142</f>
        <v>4.7049346657774299E-2</v>
      </c>
      <c r="K163" s="429">
        <f>K95*Calc_SEC_retirement_rates!$G142</f>
        <v>4.6628779636501902E-2</v>
      </c>
      <c r="L163" s="429">
        <f>L95*Calc_SEC_retirement_rates!$G142</f>
        <v>4.6382718482206375E-2</v>
      </c>
      <c r="M163" s="429">
        <f>M95*Calc_SEC_retirement_rates!$G142</f>
        <v>4.6345365235160058E-2</v>
      </c>
    </row>
    <row r="164" spans="1:13" ht="13.15">
      <c r="B164" s="323" t="str">
        <f t="shared" si="58"/>
        <v>35-39</v>
      </c>
      <c r="C164" s="429">
        <f>C96*Calc_SEC_retirement_rates!$G143</f>
        <v>0.23996302096722183</v>
      </c>
      <c r="D164" s="429">
        <f>D96*Calc_SEC_retirement_rates!$G143</f>
        <v>0.22988639758388305</v>
      </c>
      <c r="E164" s="429">
        <f>E96*Calc_SEC_retirement_rates!$G143</f>
        <v>0.21977539711537125</v>
      </c>
      <c r="F164" s="429">
        <f>F96*Calc_SEC_retirement_rates!$G143</f>
        <v>0.20989781758742374</v>
      </c>
      <c r="G164" s="429">
        <f>G96*Calc_SEC_retirement_rates!$G143</f>
        <v>0.20045480320623402</v>
      </c>
      <c r="H164" s="429">
        <f>H96*Calc_SEC_retirement_rates!$G143</f>
        <v>0.1918347482176273</v>
      </c>
      <c r="I164" s="429">
        <f>I96*Calc_SEC_retirement_rates!$G143</f>
        <v>0.18552695440662187</v>
      </c>
      <c r="J164" s="429">
        <f>J96*Calc_SEC_retirement_rates!$G143</f>
        <v>0.18026305774878573</v>
      </c>
      <c r="K164" s="429">
        <f>K96*Calc_SEC_retirement_rates!$G143</f>
        <v>0.17571620330535884</v>
      </c>
      <c r="L164" s="429">
        <f>L96*Calc_SEC_retirement_rates!$G143</f>
        <v>0.17213369407596402</v>
      </c>
      <c r="M164" s="429">
        <f>M96*Calc_SEC_retirement_rates!$G143</f>
        <v>0.16958028725350649</v>
      </c>
    </row>
    <row r="165" spans="1:13" ht="13.15">
      <c r="B165" s="323" t="str">
        <f t="shared" si="58"/>
        <v>40-44</v>
      </c>
      <c r="C165" s="429">
        <f>C97*Calc_SEC_retirement_rates!$G144</f>
        <v>0.40816650165970469</v>
      </c>
      <c r="D165" s="429">
        <f>D97*Calc_SEC_retirement_rates!$G144</f>
        <v>0.42361161522682</v>
      </c>
      <c r="E165" s="429">
        <f>E97*Calc_SEC_retirement_rates!$G144</f>
        <v>0.43022654020315021</v>
      </c>
      <c r="F165" s="429">
        <f>F97*Calc_SEC_retirement_rates!$G144</f>
        <v>0.43002109826303658</v>
      </c>
      <c r="G165" s="429">
        <f>G97*Calc_SEC_retirement_rates!$G144</f>
        <v>0.42471522629622804</v>
      </c>
      <c r="H165" s="429">
        <f>H97*Calc_SEC_retirement_rates!$G144</f>
        <v>0.41629222470165839</v>
      </c>
      <c r="I165" s="429">
        <f>I97*Calc_SEC_retirement_rates!$G144</f>
        <v>0.40860087130050338</v>
      </c>
      <c r="J165" s="429">
        <f>J97*Calc_SEC_retirement_rates!$G144</f>
        <v>0.40015059982427831</v>
      </c>
      <c r="K165" s="429">
        <f>K97*Calc_SEC_retirement_rates!$G144</f>
        <v>0.39113158905371387</v>
      </c>
      <c r="L165" s="429">
        <f>L97*Calc_SEC_retirement_rates!$G144</f>
        <v>0.38268106055310247</v>
      </c>
      <c r="M165" s="429">
        <f>M97*Calc_SEC_retirement_rates!$G144</f>
        <v>0.3754305443687479</v>
      </c>
    </row>
    <row r="166" spans="1:13" ht="13.15">
      <c r="B166" s="323" t="str">
        <f t="shared" si="58"/>
        <v>45-49</v>
      </c>
      <c r="C166" s="429">
        <f>C98*Calc_SEC_retirement_rates!$G145</f>
        <v>0.66050476710501516</v>
      </c>
      <c r="D166" s="429">
        <f>D98*Calc_SEC_retirement_rates!$G145</f>
        <v>0.70708897648949198</v>
      </c>
      <c r="E166" s="429">
        <f>E98*Calc_SEC_retirement_rates!$G145</f>
        <v>0.74683038647191269</v>
      </c>
      <c r="F166" s="429">
        <f>F98*Calc_SEC_retirement_rates!$G145</f>
        <v>0.77696935737935169</v>
      </c>
      <c r="G166" s="429">
        <f>G98*Calc_SEC_retirement_rates!$G145</f>
        <v>0.79670277127504641</v>
      </c>
      <c r="H166" s="429">
        <f>H98*Calc_SEC_retirement_rates!$G145</f>
        <v>0.80753572901982384</v>
      </c>
      <c r="I166" s="429">
        <f>I98*Calc_SEC_retirement_rates!$G145</f>
        <v>0.81610462395460515</v>
      </c>
      <c r="J166" s="429">
        <f>J98*Calc_SEC_retirement_rates!$G145</f>
        <v>0.81862542726044185</v>
      </c>
      <c r="K166" s="429">
        <f>K98*Calc_SEC_retirement_rates!$G145</f>
        <v>0.81548179587623237</v>
      </c>
      <c r="L166" s="429">
        <f>L98*Calc_SEC_retirement_rates!$G145</f>
        <v>0.80940088374674579</v>
      </c>
      <c r="M166" s="429">
        <f>M98*Calc_SEC_retirement_rates!$G145</f>
        <v>0.8022232094663263</v>
      </c>
    </row>
    <row r="167" spans="1:13" ht="13.15">
      <c r="B167" s="323" t="str">
        <f t="shared" si="58"/>
        <v>50-54</v>
      </c>
      <c r="C167" s="429">
        <f>C99*Calc_SEC_retirement_rates!$G146</f>
        <v>6.7886543217940485</v>
      </c>
      <c r="D167" s="429">
        <f>D99*Calc_SEC_retirement_rates!$G146</f>
        <v>7.3024293021274342</v>
      </c>
      <c r="E167" s="429">
        <f>E99*Calc_SEC_retirement_rates!$G146</f>
        <v>7.7906051772179508</v>
      </c>
      <c r="F167" s="429">
        <f>F99*Calc_SEC_retirement_rates!$G146</f>
        <v>8.2309737945255943</v>
      </c>
      <c r="G167" s="429">
        <f>G99*Calc_SEC_retirement_rates!$G146</f>
        <v>8.6040672211230262</v>
      </c>
      <c r="H167" s="429">
        <f>H99*Calc_SEC_retirement_rates!$G146</f>
        <v>8.9099322757986066</v>
      </c>
      <c r="I167" s="429">
        <f>I99*Calc_SEC_retirement_rates!$G146</f>
        <v>9.2099867854277129</v>
      </c>
      <c r="J167" s="429">
        <f>J99*Calc_SEC_retirement_rates!$G146</f>
        <v>9.4421544813183136</v>
      </c>
      <c r="K167" s="429">
        <f>K99*Calc_SEC_retirement_rates!$G146</f>
        <v>9.59752068322382</v>
      </c>
      <c r="L167" s="429">
        <f>L99*Calc_SEC_retirement_rates!$G146</f>
        <v>9.6995836976282366</v>
      </c>
      <c r="M167" s="429">
        <f>M99*Calc_SEC_retirement_rates!$G146</f>
        <v>9.7651121614119329</v>
      </c>
    </row>
    <row r="168" spans="1:13" ht="13.15">
      <c r="B168" s="323" t="str">
        <f t="shared" si="58"/>
        <v>55-59</v>
      </c>
      <c r="C168" s="429">
        <f>C100*Calc_SEC_retirement_rates!$G147</f>
        <v>25.979650790911041</v>
      </c>
      <c r="D168" s="429">
        <f>D100*Calc_SEC_retirement_rates!$G147</f>
        <v>26.763537549680656</v>
      </c>
      <c r="E168" s="429">
        <f>E100*Calc_SEC_retirement_rates!$G147</f>
        <v>27.830013618552567</v>
      </c>
      <c r="F168" s="429">
        <f>F100*Calc_SEC_retirement_rates!$G147</f>
        <v>28.995457098295592</v>
      </c>
      <c r="G168" s="429">
        <f>G100*Calc_SEC_retirement_rates!$G147</f>
        <v>30.140154597859759</v>
      </c>
      <c r="H168" s="429">
        <f>H100*Calc_SEC_retirement_rates!$G147</f>
        <v>31.231570399645125</v>
      </c>
      <c r="I168" s="429">
        <f>I100*Calc_SEC_retirement_rates!$G147</f>
        <v>32.499641177884136</v>
      </c>
      <c r="J168" s="429">
        <f>J100*Calc_SEC_retirement_rates!$G147</f>
        <v>33.624125359770865</v>
      </c>
      <c r="K168" s="429">
        <f>K100*Calc_SEC_retirement_rates!$G147</f>
        <v>34.52970562267901</v>
      </c>
      <c r="L168" s="429">
        <f>L100*Calc_SEC_retirement_rates!$G147</f>
        <v>35.282440499111637</v>
      </c>
      <c r="M168" s="429">
        <f>M100*Calc_SEC_retirement_rates!$G147</f>
        <v>35.918158422148615</v>
      </c>
    </row>
    <row r="169" spans="1:13" ht="13.15">
      <c r="B169" s="323" t="str">
        <f t="shared" si="58"/>
        <v>60-64</v>
      </c>
      <c r="C169" s="429">
        <f>C101*Calc_SEC_retirement_rates!$G148</f>
        <v>17.760372867641518</v>
      </c>
      <c r="D169" s="429">
        <f>D101*Calc_SEC_retirement_rates!$G148</f>
        <v>18.938195600790003</v>
      </c>
      <c r="E169" s="429">
        <f>E101*Calc_SEC_retirement_rates!$G148</f>
        <v>19.757052508760342</v>
      </c>
      <c r="F169" s="429">
        <f>F101*Calc_SEC_retirement_rates!$G148</f>
        <v>20.418407570830155</v>
      </c>
      <c r="G169" s="429">
        <f>G101*Calc_SEC_retirement_rates!$G148</f>
        <v>20.999928618208685</v>
      </c>
      <c r="H169" s="429">
        <f>H101*Calc_SEC_retirement_rates!$G148</f>
        <v>21.566365243306983</v>
      </c>
      <c r="I169" s="429">
        <f>I101*Calc_SEC_retirement_rates!$G148</f>
        <v>22.377432244641696</v>
      </c>
      <c r="J169" s="429">
        <f>J101*Calc_SEC_retirement_rates!$G148</f>
        <v>23.139451861057044</v>
      </c>
      <c r="K169" s="429">
        <f>K101*Calc_SEC_retirement_rates!$G148</f>
        <v>23.790515151708224</v>
      </c>
      <c r="L169" s="429">
        <f>L101*Calc_SEC_retirement_rates!$G148</f>
        <v>24.390941718731305</v>
      </c>
      <c r="M169" s="429">
        <f>M101*Calc_SEC_retirement_rates!$G148</f>
        <v>24.960364180162799</v>
      </c>
    </row>
    <row r="170" spans="1:13" ht="13.15">
      <c r="B170" s="323" t="str">
        <f t="shared" si="58"/>
        <v>65 plus</v>
      </c>
      <c r="C170" s="429">
        <f>C102*Calc_SEC_retirement_rates!$G149</f>
        <v>4.7235232164931773</v>
      </c>
      <c r="D170" s="429">
        <f>D102*Calc_SEC_retirement_rates!$G149</f>
        <v>6.4938717967721455</v>
      </c>
      <c r="E170" s="429">
        <f>E102*Calc_SEC_retirement_rates!$G149</f>
        <v>7.803804559821522</v>
      </c>
      <c r="F170" s="429">
        <f>F102*Calc_SEC_retirement_rates!$G149</f>
        <v>8.7436578616415872</v>
      </c>
      <c r="G170" s="429">
        <f>G102*Calc_SEC_retirement_rates!$G149</f>
        <v>9.4096305253340002</v>
      </c>
      <c r="H170" s="429">
        <f>H102*Calc_SEC_retirement_rates!$G149</f>
        <v>9.8994669747407471</v>
      </c>
      <c r="I170" s="429">
        <f>I102*Calc_SEC_retirement_rates!$G149</f>
        <v>10.386095740326731</v>
      </c>
      <c r="J170" s="429">
        <f>J102*Calc_SEC_retirement_rates!$G149</f>
        <v>10.806558923811712</v>
      </c>
      <c r="K170" s="429">
        <f>K102*Calc_SEC_retirement_rates!$G149</f>
        <v>11.15773317882701</v>
      </c>
      <c r="L170" s="429">
        <f>L102*Calc_SEC_retirement_rates!$G149</f>
        <v>11.477841800521814</v>
      </c>
      <c r="M170" s="429">
        <f>M102*Calc_SEC_retirement_rates!$G149</f>
        <v>11.786999807658955</v>
      </c>
    </row>
    <row r="171" spans="1:13" ht="13.15">
      <c r="B171" s="323" t="str">
        <f t="shared" si="58"/>
        <v>Total</v>
      </c>
      <c r="C171" s="429">
        <f>SUM(C161:C170)</f>
        <v>56.637676484376556</v>
      </c>
      <c r="D171" s="429">
        <f t="shared" ref="D171:M171" si="60">SUM(D161:D170)</f>
        <v>60.931188632593212</v>
      </c>
      <c r="E171" s="429">
        <f t="shared" si="60"/>
        <v>64.647599250333514</v>
      </c>
      <c r="F171" s="429">
        <f t="shared" si="60"/>
        <v>67.87208055047482</v>
      </c>
      <c r="G171" s="429">
        <f t="shared" si="60"/>
        <v>70.640176028996564</v>
      </c>
      <c r="H171" s="429">
        <f t="shared" si="60"/>
        <v>73.085736506475129</v>
      </c>
      <c r="I171" s="429">
        <f t="shared" si="60"/>
        <v>75.945547650094284</v>
      </c>
      <c r="J171" s="429">
        <f t="shared" si="60"/>
        <v>78.47317202298612</v>
      </c>
      <c r="K171" s="429">
        <f t="shared" si="60"/>
        <v>80.519326099715997</v>
      </c>
      <c r="L171" s="429">
        <f t="shared" si="60"/>
        <v>82.276393241705307</v>
      </c>
      <c r="M171" s="429">
        <f t="shared" si="60"/>
        <v>83.839337642968388</v>
      </c>
    </row>
    <row r="172" spans="1:13">
      <c r="A172" s="1080">
        <f>SUM(C172:M172)</f>
        <v>0</v>
      </c>
      <c r="B172" s="1080"/>
      <c r="C172" s="1080">
        <f t="shared" ref="C172:M172" si="61">SUM(C161:C170)-C171</f>
        <v>0</v>
      </c>
      <c r="D172" s="1080">
        <f t="shared" si="61"/>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1.0172608897534579E-2</v>
      </c>
      <c r="D179" s="429">
        <f>D77*Calc_SEC_death_rates!$G124</f>
        <v>1.3849919935427547E-2</v>
      </c>
      <c r="E179" s="429">
        <f>E77*Calc_SEC_death_rates!$G124</f>
        <v>1.6369536874068398E-2</v>
      </c>
      <c r="F179" s="429">
        <f>F77*Calc_SEC_death_rates!$G124</f>
        <v>1.7957267679405479E-2</v>
      </c>
      <c r="G179" s="429">
        <f>G77*Calc_SEC_death_rates!$G124</f>
        <v>1.875690504159816E-2</v>
      </c>
      <c r="H179" s="429">
        <f>H77*Calc_SEC_death_rates!$G124</f>
        <v>1.9154837743072421E-2</v>
      </c>
      <c r="I179" s="429">
        <f>I77*Calc_SEC_death_rates!$G124</f>
        <v>2.0026962658430649E-2</v>
      </c>
      <c r="J179" s="429">
        <f>J77*Calc_SEC_death_rates!$G124</f>
        <v>2.0588683544511995E-2</v>
      </c>
      <c r="K179" s="429">
        <f>K77*Calc_SEC_death_rates!$G124</f>
        <v>2.0805019172621335E-2</v>
      </c>
      <c r="L179" s="429">
        <f>L77*Calc_SEC_death_rates!$G124</f>
        <v>2.0973207298358592E-2</v>
      </c>
      <c r="M179" s="429">
        <f>M77*Calc_SEC_death_rates!$G124</f>
        <v>2.1214959564203259E-2</v>
      </c>
    </row>
    <row r="180" spans="1:13" ht="13.15">
      <c r="B180" s="323" t="str">
        <f t="shared" si="62"/>
        <v>25-29</v>
      </c>
      <c r="C180" s="429">
        <f>C78*Calc_SEC_death_rates!$G125</f>
        <v>2.1943662316369895E-2</v>
      </c>
      <c r="D180" s="429">
        <f>D78*Calc_SEC_death_rates!$G125</f>
        <v>2.1662988320995689E-2</v>
      </c>
      <c r="E180" s="429">
        <f>E78*Calc_SEC_death_rates!$G125</f>
        <v>2.1727465441994765E-2</v>
      </c>
      <c r="F180" s="429">
        <f>F78*Calc_SEC_death_rates!$G125</f>
        <v>2.1874501195493435E-2</v>
      </c>
      <c r="G180" s="429">
        <f>G78*Calc_SEC_death_rates!$G125</f>
        <v>2.1859301185984791E-2</v>
      </c>
      <c r="H180" s="429">
        <f>H78*Calc_SEC_death_rates!$G125</f>
        <v>2.1806050346471643E-2</v>
      </c>
      <c r="I180" s="429">
        <f>I78*Calc_SEC_death_rates!$G125</f>
        <v>2.2251847823173267E-2</v>
      </c>
      <c r="J180" s="429">
        <f>J78*Calc_SEC_death_rates!$G125</f>
        <v>2.2616214912738589E-2</v>
      </c>
      <c r="K180" s="429">
        <f>K78*Calc_SEC_death_rates!$G125</f>
        <v>2.2796611700597186E-2</v>
      </c>
      <c r="L180" s="429">
        <f>L78*Calc_SEC_death_rates!$G125</f>
        <v>2.2957940905574709E-2</v>
      </c>
      <c r="M180" s="429">
        <f>M78*Calc_SEC_death_rates!$G125</f>
        <v>2.3181352370282675E-2</v>
      </c>
    </row>
    <row r="181" spans="1:13" ht="13.15">
      <c r="B181" s="323" t="str">
        <f t="shared" si="62"/>
        <v>30-34</v>
      </c>
      <c r="C181" s="429">
        <f>C79*Calc_SEC_death_rates!$G126</f>
        <v>6.4844544833464385E-2</v>
      </c>
      <c r="D181" s="429">
        <f>D79*Calc_SEC_death_rates!$G126</f>
        <v>6.3027223931567136E-2</v>
      </c>
      <c r="E181" s="429">
        <f>E79*Calc_SEC_death_rates!$G126</f>
        <v>6.1373958391917324E-2</v>
      </c>
      <c r="F181" s="429">
        <f>F79*Calc_SEC_death_rates!$G126</f>
        <v>5.9965469032171273E-2</v>
      </c>
      <c r="G181" s="429">
        <f>G79*Calc_SEC_death_rates!$G126</f>
        <v>5.8542178014858968E-2</v>
      </c>
      <c r="H181" s="429">
        <f>H79*Calc_SEC_death_rates!$G126</f>
        <v>5.7327037989160307E-2</v>
      </c>
      <c r="I181" s="429">
        <f>I79*Calc_SEC_death_rates!$G126</f>
        <v>5.6994984732646782E-2</v>
      </c>
      <c r="J181" s="429">
        <f>J79*Calc_SEC_death_rates!$G126</f>
        <v>5.6869084830729284E-2</v>
      </c>
      <c r="K181" s="429">
        <f>K79*Calc_SEC_death_rates!$G126</f>
        <v>5.6738583058520968E-2</v>
      </c>
      <c r="L181" s="429">
        <f>L79*Calc_SEC_death_rates!$G126</f>
        <v>5.6726366391439444E-2</v>
      </c>
      <c r="M181" s="429">
        <f>M79*Calc_SEC_death_rates!$G126</f>
        <v>5.6899923726297104E-2</v>
      </c>
    </row>
    <row r="182" spans="1:13" ht="13.15">
      <c r="B182" s="323" t="str">
        <f t="shared" si="62"/>
        <v>35-39</v>
      </c>
      <c r="C182" s="429">
        <f>C80*Calc_SEC_death_rates!$G127</f>
        <v>7.6780544991956898E-2</v>
      </c>
      <c r="D182" s="429">
        <f>D80*Calc_SEC_death_rates!$G127</f>
        <v>7.4244990365843352E-2</v>
      </c>
      <c r="E182" s="429">
        <f>E80*Calc_SEC_death_rates!$G127</f>
        <v>7.1800726856868252E-2</v>
      </c>
      <c r="F182" s="429">
        <f>F80*Calc_SEC_death_rates!$G127</f>
        <v>6.9508764853409441E-2</v>
      </c>
      <c r="G182" s="429">
        <f>G80*Calc_SEC_death_rates!$G127</f>
        <v>6.7151997917622538E-2</v>
      </c>
      <c r="H182" s="429">
        <f>H80*Calc_SEC_death_rates!$G127</f>
        <v>6.5027012449835719E-2</v>
      </c>
      <c r="I182" s="429">
        <f>I80*Calc_SEC_death_rates!$G127</f>
        <v>6.3641675282949312E-2</v>
      </c>
      <c r="J182" s="429">
        <f>J80*Calc_SEC_death_rates!$G127</f>
        <v>6.2522681754659845E-2</v>
      </c>
      <c r="K182" s="429">
        <f>K80*Calc_SEC_death_rates!$G127</f>
        <v>6.1550071625191716E-2</v>
      </c>
      <c r="L182" s="429">
        <f>L80*Calc_SEC_death_rates!$G127</f>
        <v>6.0819870930636906E-2</v>
      </c>
      <c r="M182" s="429">
        <f>M80*Calc_SEC_death_rates!$G127</f>
        <v>6.0366244725140135E-2</v>
      </c>
    </row>
    <row r="183" spans="1:13" ht="13.15">
      <c r="B183" s="323" t="str">
        <f t="shared" si="62"/>
        <v>40-44</v>
      </c>
      <c r="C183" s="429">
        <f>C81*Calc_SEC_death_rates!$G128</f>
        <v>8.1708709242169261E-2</v>
      </c>
      <c r="D183" s="429">
        <f>D81*Calc_SEC_death_rates!$G128</f>
        <v>8.3483436210460199E-2</v>
      </c>
      <c r="E183" s="429">
        <f>E81*Calc_SEC_death_rates!$G128</f>
        <v>8.3930066745099743E-2</v>
      </c>
      <c r="F183" s="429">
        <f>F81*Calc_SEC_death_rates!$G128</f>
        <v>8.3497075595936096E-2</v>
      </c>
      <c r="G183" s="429">
        <f>G81*Calc_SEC_death_rates!$G128</f>
        <v>8.2169037520655949E-2</v>
      </c>
      <c r="H183" s="429">
        <f>H81*Calc_SEC_death_rates!$G128</f>
        <v>8.0519053795040055E-2</v>
      </c>
      <c r="I183" s="429">
        <f>I81*Calc_SEC_death_rates!$G128</f>
        <v>7.9235247119036012E-2</v>
      </c>
      <c r="J183" s="429">
        <f>J81*Calc_SEC_death_rates!$G128</f>
        <v>7.7930496305974997E-2</v>
      </c>
      <c r="K183" s="429">
        <f>K81*Calc_SEC_death_rates!$G128</f>
        <v>7.6580871287831906E-2</v>
      </c>
      <c r="L183" s="429">
        <f>L81*Calc_SEC_death_rates!$G128</f>
        <v>7.5373286903560197E-2</v>
      </c>
      <c r="M183" s="429">
        <f>M81*Calc_SEC_death_rates!$G128</f>
        <v>7.4405035378945245E-2</v>
      </c>
    </row>
    <row r="184" spans="1:13" ht="13.15">
      <c r="B184" s="323" t="str">
        <f t="shared" si="62"/>
        <v>45-49</v>
      </c>
      <c r="C184" s="429">
        <f>C82*Calc_SEC_death_rates!$G129</f>
        <v>0.10479019755031983</v>
      </c>
      <c r="D184" s="429">
        <f>D82*Calc_SEC_death_rates!$G129</f>
        <v>0.10786746041182388</v>
      </c>
      <c r="E184" s="429">
        <f>E82*Calc_SEC_death_rates!$G129</f>
        <v>0.1102806347584115</v>
      </c>
      <c r="F184" s="429">
        <f>F82*Calc_SEC_death_rates!$G129</f>
        <v>0.11191692003909597</v>
      </c>
      <c r="G184" s="429">
        <f>G82*Calc_SEC_death_rates!$G129</f>
        <v>0.11229993141875957</v>
      </c>
      <c r="H184" s="429">
        <f>H82*Calc_SEC_death_rates!$G129</f>
        <v>0.11201753013164462</v>
      </c>
      <c r="I184" s="429">
        <f>I82*Calc_SEC_death_rates!$G129</f>
        <v>0.11193357422215193</v>
      </c>
      <c r="J184" s="429">
        <f>J82*Calc_SEC_death_rates!$G129</f>
        <v>0.11144195040264458</v>
      </c>
      <c r="K184" s="429">
        <f>K82*Calc_SEC_death_rates!$G129</f>
        <v>0.11051666220806287</v>
      </c>
      <c r="L184" s="429">
        <f>L82*Calc_SEC_death_rates!$G129</f>
        <v>0.10946252753021882</v>
      </c>
      <c r="M184" s="429">
        <f>M82*Calc_SEC_death_rates!$G129</f>
        <v>0.10846738182869931</v>
      </c>
    </row>
    <row r="185" spans="1:13" ht="13.15">
      <c r="B185" s="323" t="str">
        <f t="shared" si="62"/>
        <v>50-54</v>
      </c>
      <c r="C185" s="429">
        <f>C83*Calc_SEC_death_rates!$G130</f>
        <v>9.3987919254521393E-2</v>
      </c>
      <c r="D185" s="429">
        <f>D83*Calc_SEC_death_rates!$G130</f>
        <v>9.1833574221614186E-2</v>
      </c>
      <c r="E185" s="429">
        <f>E83*Calc_SEC_death_rates!$G130</f>
        <v>9.0575179014328905E-2</v>
      </c>
      <c r="F185" s="429">
        <f>F83*Calc_SEC_death_rates!$G130</f>
        <v>8.9940821489688849E-2</v>
      </c>
      <c r="G185" s="429">
        <f>G83*Calc_SEC_death_rates!$G130</f>
        <v>8.9233578105725839E-2</v>
      </c>
      <c r="H185" s="429">
        <f>H83*Calc_SEC_death_rates!$G130</f>
        <v>8.8679146635139761E-2</v>
      </c>
      <c r="I185" s="429">
        <f>I83*Calc_SEC_death_rates!$G130</f>
        <v>8.8725038139510132E-2</v>
      </c>
      <c r="J185" s="429">
        <f>J83*Calc_SEC_death_rates!$G130</f>
        <v>8.8701463155325136E-2</v>
      </c>
      <c r="K185" s="429">
        <f>K83*Calc_SEC_death_rates!$G130</f>
        <v>8.8446671967312235E-2</v>
      </c>
      <c r="L185" s="429">
        <f>L83*Calc_SEC_death_rates!$G130</f>
        <v>8.8106624387268462E-2</v>
      </c>
      <c r="M185" s="429">
        <f>M83*Calc_SEC_death_rates!$G130</f>
        <v>8.7770503395399588E-2</v>
      </c>
    </row>
    <row r="186" spans="1:13" ht="13.15">
      <c r="B186" s="323" t="str">
        <f t="shared" si="62"/>
        <v>55-59</v>
      </c>
      <c r="C186" s="429">
        <f>C84*Calc_SEC_death_rates!$G131</f>
        <v>5.5208543349504091E-2</v>
      </c>
      <c r="D186" s="429">
        <f>D84*Calc_SEC_death_rates!$G131</f>
        <v>5.5239170585372359E-2</v>
      </c>
      <c r="E186" s="429">
        <f>E84*Calc_SEC_death_rates!$G131</f>
        <v>5.4688491276926744E-2</v>
      </c>
      <c r="F186" s="429">
        <f>F84*Calc_SEC_death_rates!$G131</f>
        <v>5.3985885374505306E-2</v>
      </c>
      <c r="G186" s="429">
        <f>G84*Calc_SEC_death_rates!$G131</f>
        <v>5.3129633268780146E-2</v>
      </c>
      <c r="H186" s="429">
        <f>H84*Calc_SEC_death_rates!$G131</f>
        <v>5.238679601812754E-2</v>
      </c>
      <c r="I186" s="429">
        <f>I84*Calc_SEC_death_rates!$G131</f>
        <v>5.2167945101905595E-2</v>
      </c>
      <c r="J186" s="429">
        <f>J84*Calc_SEC_death_rates!$G131</f>
        <v>5.2016766694318782E-2</v>
      </c>
      <c r="K186" s="429">
        <f>K84*Calc_SEC_death_rates!$G131</f>
        <v>5.1821043259993947E-2</v>
      </c>
      <c r="L186" s="429">
        <f>L84*Calc_SEC_death_rates!$G131</f>
        <v>5.1664052732500125E-2</v>
      </c>
      <c r="M186" s="429">
        <f>M84*Calc_SEC_death_rates!$G131</f>
        <v>5.1575013464869209E-2</v>
      </c>
    </row>
    <row r="187" spans="1:13" ht="13.15">
      <c r="B187" s="323" t="str">
        <f t="shared" si="62"/>
        <v>60-64</v>
      </c>
      <c r="C187" s="429">
        <f>C85*Calc_SEC_death_rates!$G132</f>
        <v>1.2988523123604979E-2</v>
      </c>
      <c r="D187" s="429">
        <f>D85*Calc_SEC_death_rates!$G132</f>
        <v>1.3485533999450103E-2</v>
      </c>
      <c r="E187" s="429">
        <f>E85*Calc_SEC_death_rates!$G132</f>
        <v>1.3727028417260225E-2</v>
      </c>
      <c r="F187" s="429">
        <f>F85*Calc_SEC_death_rates!$G132</f>
        <v>1.3765796729793917E-2</v>
      </c>
      <c r="G187" s="429">
        <f>G85*Calc_SEC_death_rates!$G132</f>
        <v>1.3648990257012893E-2</v>
      </c>
      <c r="H187" s="429">
        <f>H85*Calc_SEC_death_rates!$G132</f>
        <v>1.3474776857402011E-2</v>
      </c>
      <c r="I187" s="429">
        <f>I85*Calc_SEC_death_rates!$G132</f>
        <v>1.3421109391272007E-2</v>
      </c>
      <c r="J187" s="429">
        <f>J85*Calc_SEC_death_rates!$G132</f>
        <v>1.3362589164564585E-2</v>
      </c>
      <c r="K187" s="429">
        <f>K85*Calc_SEC_death_rates!$G132</f>
        <v>1.3284169177015085E-2</v>
      </c>
      <c r="L187" s="429">
        <f>L85*Calc_SEC_death_rates!$G132</f>
        <v>1.3226813165412887E-2</v>
      </c>
      <c r="M187" s="429">
        <f>M85*Calc_SEC_death_rates!$G132</f>
        <v>1.3204287382085551E-2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0.52242525355944525</v>
      </c>
      <c r="D189" s="429">
        <f t="shared" ref="D189:M189" si="64">SUM(D179:D188)</f>
        <v>0.5246942979825544</v>
      </c>
      <c r="E189" s="429">
        <f t="shared" si="64"/>
        <v>0.52447308777687585</v>
      </c>
      <c r="F189" s="429">
        <f t="shared" si="64"/>
        <v>0.52241250198949984</v>
      </c>
      <c r="G189" s="429">
        <f t="shared" si="64"/>
        <v>0.51679155273099897</v>
      </c>
      <c r="H189" s="429">
        <f t="shared" si="64"/>
        <v>0.51039224196589417</v>
      </c>
      <c r="I189" s="429">
        <f t="shared" si="64"/>
        <v>0.50839838447107577</v>
      </c>
      <c r="J189" s="429">
        <f t="shared" si="64"/>
        <v>0.50604993076546778</v>
      </c>
      <c r="K189" s="429">
        <f t="shared" si="64"/>
        <v>0.50253970345714727</v>
      </c>
      <c r="L189" s="429">
        <f t="shared" si="64"/>
        <v>0.49931069024497021</v>
      </c>
      <c r="M189" s="429">
        <f t="shared" si="64"/>
        <v>0.49708470183592207</v>
      </c>
    </row>
    <row r="190" spans="1:13">
      <c r="A190" s="1080">
        <f>SUM(C190:M190)</f>
        <v>0</v>
      </c>
      <c r="B190" s="1080"/>
      <c r="C190" s="1080">
        <f t="shared" ref="C190:M190" si="65">SUM(C179:C188)-C189</f>
        <v>0</v>
      </c>
      <c r="D190" s="1080">
        <f t="shared" si="65"/>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3.907688778010044E-2</v>
      </c>
      <c r="D195" s="429">
        <f>D93*Calc_SEC_death_rates!$G140</f>
        <v>5.1693767192523395E-2</v>
      </c>
      <c r="E195" s="429">
        <f>E93*Calc_SEC_death_rates!$G140</f>
        <v>6.0437540638270483E-2</v>
      </c>
      <c r="F195" s="429">
        <f>F93*Calc_SEC_death_rates!$G140</f>
        <v>6.5953812169024809E-2</v>
      </c>
      <c r="G195" s="429">
        <f>G93*Calc_SEC_death_rates!$G140</f>
        <v>6.8942577527490764E-2</v>
      </c>
      <c r="H195" s="429">
        <f>H93*Calc_SEC_death_rates!$G140</f>
        <v>7.0467386753173669E-2</v>
      </c>
      <c r="I195" s="429">
        <f>I93*Calc_SEC_death_rates!$G140</f>
        <v>7.3690886664163471E-2</v>
      </c>
      <c r="J195" s="429">
        <f>J93*Calc_SEC_death_rates!$G140</f>
        <v>7.5790332213702905E-2</v>
      </c>
      <c r="K195" s="429">
        <f>K93*Calc_SEC_death_rates!$G140</f>
        <v>7.6632816149363847E-2</v>
      </c>
      <c r="L195" s="429">
        <f>L93*Calc_SEC_death_rates!$G140</f>
        <v>7.7288202014853716E-2</v>
      </c>
      <c r="M195" s="429">
        <f>M93*Calc_SEC_death_rates!$G140</f>
        <v>7.81994899622631E-2</v>
      </c>
    </row>
    <row r="196" spans="1:13" ht="13.15">
      <c r="B196" s="323" t="str">
        <f t="shared" si="66"/>
        <v>25-29</v>
      </c>
      <c r="C196" s="429">
        <f>C94*Calc_SEC_death_rates!$G141</f>
        <v>6.2744245122906842E-2</v>
      </c>
      <c r="D196" s="429">
        <f>D94*Calc_SEC_death_rates!$G141</f>
        <v>6.0511766624595904E-2</v>
      </c>
      <c r="E196" s="429">
        <f>E94*Calc_SEC_death_rates!$G141</f>
        <v>5.9664593069010258E-2</v>
      </c>
      <c r="F196" s="429">
        <f>F94*Calc_SEC_death_rates!$G141</f>
        <v>5.9304897302076234E-2</v>
      </c>
      <c r="G196" s="429">
        <f>G94*Calc_SEC_death_rates!$G141</f>
        <v>5.8945360295010844E-2</v>
      </c>
      <c r="H196" s="429">
        <f>H94*Calc_SEC_death_rates!$G141</f>
        <v>5.8587600319381754E-2</v>
      </c>
      <c r="I196" s="429">
        <f>I94*Calc_SEC_death_rates!$G141</f>
        <v>5.9565732375653581E-2</v>
      </c>
      <c r="J196" s="429">
        <f>J94*Calc_SEC_death_rates!$G141</f>
        <v>6.0399875178113932E-2</v>
      </c>
      <c r="K196" s="429">
        <f>K94*Calc_SEC_death_rates!$G141</f>
        <v>6.0808706766784779E-2</v>
      </c>
      <c r="L196" s="429">
        <f>L94*Calc_SEC_death_rates!$G141</f>
        <v>6.1192809907756898E-2</v>
      </c>
      <c r="M196" s="429">
        <f>M94*Calc_SEC_death_rates!$G141</f>
        <v>6.1750126558560076E-2</v>
      </c>
    </row>
    <row r="197" spans="1:13" ht="13.15">
      <c r="B197" s="323" t="str">
        <f t="shared" si="66"/>
        <v>30-34</v>
      </c>
      <c r="C197" s="429">
        <f>C95*Calc_SEC_death_rates!$G142</f>
        <v>0.12758195862166097</v>
      </c>
      <c r="D197" s="429">
        <f>D95*Calc_SEC_death_rates!$G142</f>
        <v>0.11984734577536836</v>
      </c>
      <c r="E197" s="429">
        <f>E95*Calc_SEC_death_rates!$G142</f>
        <v>0.11347831013750036</v>
      </c>
      <c r="F197" s="429">
        <f>F95*Calc_SEC_death_rates!$G142</f>
        <v>0.10827528805051263</v>
      </c>
      <c r="G197" s="429">
        <f>G95*Calc_SEC_death_rates!$G142</f>
        <v>0.10394680254944376</v>
      </c>
      <c r="H197" s="429">
        <f>H95*Calc_SEC_death_rates!$G142</f>
        <v>0.10042750241082643</v>
      </c>
      <c r="I197" s="429">
        <f>I95*Calc_SEC_death_rates!$G142</f>
        <v>9.8727304534524371E-2</v>
      </c>
      <c r="J197" s="429">
        <f>J95*Calc_SEC_death_rates!$G142</f>
        <v>9.7645539151391625E-2</v>
      </c>
      <c r="K197" s="429">
        <f>K95*Calc_SEC_death_rates!$G142</f>
        <v>9.6772700388291555E-2</v>
      </c>
      <c r="L197" s="429">
        <f>L95*Calc_SEC_death_rates!$G142</f>
        <v>9.6262028598305502E-2</v>
      </c>
      <c r="M197" s="429">
        <f>M95*Calc_SEC_death_rates!$G142</f>
        <v>9.6184506205201456E-2</v>
      </c>
    </row>
    <row r="198" spans="1:13" ht="13.15">
      <c r="B198" s="323" t="str">
        <f t="shared" si="66"/>
        <v>35-39</v>
      </c>
      <c r="C198" s="429">
        <f>C96*Calc_SEC_death_rates!$G143</f>
        <v>0.18620677695020119</v>
      </c>
      <c r="D198" s="429">
        <f>D96*Calc_SEC_death_rates!$G143</f>
        <v>0.17838750731778211</v>
      </c>
      <c r="E198" s="429">
        <f>E96*Calc_SEC_death_rates!$G143</f>
        <v>0.17054156171585233</v>
      </c>
      <c r="F198" s="429">
        <f>F96*Calc_SEC_death_rates!$G143</f>
        <v>0.16287674635990781</v>
      </c>
      <c r="G198" s="429">
        <f>G96*Calc_SEC_death_rates!$G143</f>
        <v>0.15554914535901893</v>
      </c>
      <c r="H198" s="429">
        <f>H96*Calc_SEC_death_rates!$G143</f>
        <v>0.14886014532021205</v>
      </c>
      <c r="I198" s="429">
        <f>I96*Calc_SEC_death_rates!$G143</f>
        <v>0.14396541633038912</v>
      </c>
      <c r="J198" s="429">
        <f>J96*Calc_SEC_death_rates!$G143</f>
        <v>0.1398807318364875</v>
      </c>
      <c r="K198" s="429">
        <f>K96*Calc_SEC_death_rates!$G143</f>
        <v>0.13635245857271711</v>
      </c>
      <c r="L198" s="429">
        <f>L96*Calc_SEC_death_rates!$G143</f>
        <v>0.13357249900098342</v>
      </c>
      <c r="M198" s="429">
        <f>M96*Calc_SEC_death_rates!$G143</f>
        <v>0.13159110348122366</v>
      </c>
    </row>
    <row r="199" spans="1:13" ht="13.15">
      <c r="B199" s="323" t="str">
        <f t="shared" si="66"/>
        <v>40-44</v>
      </c>
      <c r="C199" s="429">
        <f>C97*Calc_SEC_death_rates!$G144</f>
        <v>0.21543270155465902</v>
      </c>
      <c r="D199" s="429">
        <f>D97*Calc_SEC_death_rates!$G144</f>
        <v>0.22358472414360792</v>
      </c>
      <c r="E199" s="429">
        <f>E97*Calc_SEC_death_rates!$G144</f>
        <v>0.22707612079776138</v>
      </c>
      <c r="F199" s="429">
        <f>F97*Calc_SEC_death_rates!$G144</f>
        <v>0.22696768732271788</v>
      </c>
      <c r="G199" s="429">
        <f>G97*Calc_SEC_death_rates!$G144</f>
        <v>0.22416721661464961</v>
      </c>
      <c r="H199" s="429">
        <f>H97*Calc_SEC_death_rates!$G144</f>
        <v>0.21972150639262311</v>
      </c>
      <c r="I199" s="429">
        <f>I97*Calc_SEC_death_rates!$G144</f>
        <v>0.21566196442853544</v>
      </c>
      <c r="J199" s="429">
        <f>J97*Calc_SEC_death_rates!$G144</f>
        <v>0.21120186100115718</v>
      </c>
      <c r="K199" s="429">
        <f>K97*Calc_SEC_death_rates!$G144</f>
        <v>0.20644157359944096</v>
      </c>
      <c r="L199" s="429">
        <f>L97*Calc_SEC_death_rates!$G144</f>
        <v>0.20198133451306649</v>
      </c>
      <c r="M199" s="429">
        <f>M97*Calc_SEC_death_rates!$G144</f>
        <v>0.19815446904784625</v>
      </c>
    </row>
    <row r="200" spans="1:13" ht="13.15">
      <c r="B200" s="323" t="str">
        <f t="shared" si="66"/>
        <v>45-49</v>
      </c>
      <c r="C200" s="429">
        <f>C98*Calc_SEC_death_rates!$G145</f>
        <v>0.2949489938401415</v>
      </c>
      <c r="D200" s="429">
        <f>D98*Calc_SEC_death_rates!$G145</f>
        <v>0.31575121415872004</v>
      </c>
      <c r="E200" s="429">
        <f>E98*Calc_SEC_death_rates!$G145</f>
        <v>0.33349777629101102</v>
      </c>
      <c r="F200" s="429">
        <f>F98*Calc_SEC_death_rates!$G145</f>
        <v>0.34695636067563074</v>
      </c>
      <c r="G200" s="429">
        <f>G98*Calc_SEC_death_rates!$G145</f>
        <v>0.35576833428041904</v>
      </c>
      <c r="H200" s="429">
        <f>H98*Calc_SEC_death_rates!$G145</f>
        <v>0.3606058012394226</v>
      </c>
      <c r="I200" s="429">
        <f>I98*Calc_SEC_death_rates!$G145</f>
        <v>0.36443224892792775</v>
      </c>
      <c r="J200" s="429">
        <f>J98*Calc_SEC_death_rates!$G145</f>
        <v>0.36555791589621356</v>
      </c>
      <c r="K200" s="429">
        <f>K98*Calc_SEC_death_rates!$G145</f>
        <v>0.36415412449310108</v>
      </c>
      <c r="L200" s="429">
        <f>L98*Calc_SEC_death_rates!$G145</f>
        <v>0.36143868774904309</v>
      </c>
      <c r="M200" s="429">
        <f>M98*Calc_SEC_death_rates!$G145</f>
        <v>0.35823349088664802</v>
      </c>
    </row>
    <row r="201" spans="1:13" ht="13.15">
      <c r="B201" s="323" t="str">
        <f t="shared" si="66"/>
        <v>50-54</v>
      </c>
      <c r="C201" s="429">
        <f>C99*Calc_SEC_death_rates!$G146</f>
        <v>0.19333960292967589</v>
      </c>
      <c r="D201" s="429">
        <f>D99*Calc_SEC_death_rates!$G146</f>
        <v>0.20797181809107596</v>
      </c>
      <c r="E201" s="429">
        <f>E99*Calc_SEC_death_rates!$G146</f>
        <v>0.22187497553228508</v>
      </c>
      <c r="F201" s="429">
        <f>F99*Calc_SEC_death_rates!$G146</f>
        <v>0.23441659123064487</v>
      </c>
      <c r="G201" s="429">
        <f>G99*Calc_SEC_death_rates!$G146</f>
        <v>0.24504222210456406</v>
      </c>
      <c r="H201" s="429">
        <f>H99*Calc_SEC_death_rates!$G146</f>
        <v>0.25375320154436154</v>
      </c>
      <c r="I201" s="429">
        <f>I99*Calc_SEC_death_rates!$G146</f>
        <v>0.2622986977500984</v>
      </c>
      <c r="J201" s="429">
        <f>J99*Calc_SEC_death_rates!$G146</f>
        <v>0.26891079022216346</v>
      </c>
      <c r="K201" s="429">
        <f>K99*Calc_SEC_death_rates!$G146</f>
        <v>0.27333559053769402</v>
      </c>
      <c r="L201" s="429">
        <f>L99*Calc_SEC_death_rates!$G146</f>
        <v>0.2762423260619063</v>
      </c>
      <c r="M201" s="429">
        <f>M99*Calc_SEC_death_rates!$G146</f>
        <v>0.27810856443080639</v>
      </c>
    </row>
    <row r="202" spans="1:13" ht="13.15">
      <c r="B202" s="323" t="str">
        <f t="shared" si="66"/>
        <v>55-59</v>
      </c>
      <c r="C202" s="429">
        <f>C100*Calc_SEC_death_rates!$G147</f>
        <v>5.1927098322070576E-2</v>
      </c>
      <c r="D202" s="429">
        <f>D100*Calc_SEC_death_rates!$G147</f>
        <v>5.3493900167237783E-2</v>
      </c>
      <c r="E202" s="429">
        <f>E100*Calc_SEC_death_rates!$G147</f>
        <v>5.5625530347033013E-2</v>
      </c>
      <c r="F202" s="429">
        <f>F100*Calc_SEC_death_rates!$G147</f>
        <v>5.7954972672816865E-2</v>
      </c>
      <c r="G202" s="429">
        <f>G100*Calc_SEC_death_rates!$G147</f>
        <v>6.0242948754069353E-2</v>
      </c>
      <c r="H202" s="429">
        <f>H100*Calc_SEC_death_rates!$G147</f>
        <v>6.2424427485469301E-2</v>
      </c>
      <c r="I202" s="429">
        <f>I100*Calc_SEC_death_rates!$G147</f>
        <v>6.4958997195851936E-2</v>
      </c>
      <c r="J202" s="429">
        <f>J100*Calc_SEC_death_rates!$G147</f>
        <v>6.7206571697310355E-2</v>
      </c>
      <c r="K202" s="429">
        <f>K100*Calc_SEC_death_rates!$G147</f>
        <v>6.9016609704711476E-2</v>
      </c>
      <c r="L202" s="429">
        <f>L100*Calc_SEC_death_rates!$G147</f>
        <v>7.0521146399740622E-2</v>
      </c>
      <c r="M202" s="429">
        <f>M100*Calc_SEC_death_rates!$G147</f>
        <v>7.1791794237170081E-2</v>
      </c>
    </row>
    <row r="203" spans="1:13" ht="13.15">
      <c r="B203" s="323" t="str">
        <f t="shared" si="66"/>
        <v>60-64</v>
      </c>
      <c r="C203" s="429">
        <f>C101*Calc_SEC_death_rates!$G148</f>
        <v>4.2300448337834022E-2</v>
      </c>
      <c r="D203" s="429">
        <f>D101*Calc_SEC_death_rates!$G148</f>
        <v>4.5105706428189091E-2</v>
      </c>
      <c r="E203" s="429">
        <f>E101*Calc_SEC_death_rates!$G148</f>
        <v>4.7056004126881358E-2</v>
      </c>
      <c r="F203" s="429">
        <f>F101*Calc_SEC_death_rates!$G148</f>
        <v>4.8631174639602918E-2</v>
      </c>
      <c r="G203" s="429">
        <f>G101*Calc_SEC_death_rates!$G148</f>
        <v>5.0016201925083846E-2</v>
      </c>
      <c r="H203" s="429">
        <f>H101*Calc_SEC_death_rates!$G148</f>
        <v>5.1365302159363413E-2</v>
      </c>
      <c r="I203" s="429">
        <f>I101*Calc_SEC_death_rates!$G148</f>
        <v>5.3297046388167825E-2</v>
      </c>
      <c r="J203" s="429">
        <f>J101*Calc_SEC_death_rates!$G148</f>
        <v>5.5111972890939727E-2</v>
      </c>
      <c r="K203" s="429">
        <f>K101*Calc_SEC_death_rates!$G148</f>
        <v>5.6662631162367541E-2</v>
      </c>
      <c r="L203" s="429">
        <f>L101*Calc_SEC_death_rates!$G148</f>
        <v>5.809268632890615E-2</v>
      </c>
      <c r="M203" s="429">
        <f>M101*Calc_SEC_death_rates!$G148</f>
        <v>5.9448898025118338E-2</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1.2135587134592503</v>
      </c>
      <c r="D205" s="429">
        <f t="shared" ref="D205:M205" si="68">SUM(D195:D204)</f>
        <v>1.2563477498991005</v>
      </c>
      <c r="E205" s="429">
        <f t="shared" si="68"/>
        <v>1.2892524126556051</v>
      </c>
      <c r="F205" s="429">
        <f t="shared" si="68"/>
        <v>1.3113375304229347</v>
      </c>
      <c r="G205" s="429">
        <f t="shared" si="68"/>
        <v>1.3226208094097502</v>
      </c>
      <c r="H205" s="429">
        <f t="shared" si="68"/>
        <v>1.3262128736248338</v>
      </c>
      <c r="I205" s="429">
        <f t="shared" si="68"/>
        <v>1.3365982945953119</v>
      </c>
      <c r="J205" s="429">
        <f t="shared" si="68"/>
        <v>1.3417055900874801</v>
      </c>
      <c r="K205" s="429">
        <f t="shared" si="68"/>
        <v>1.3401772113744723</v>
      </c>
      <c r="L205" s="429">
        <f t="shared" si="68"/>
        <v>1.3365917205745623</v>
      </c>
      <c r="M205" s="429">
        <f t="shared" si="68"/>
        <v>1.3334624428348376</v>
      </c>
    </row>
    <row r="206" spans="1:13">
      <c r="A206" s="1080">
        <f>SUM(C206:M206)</f>
        <v>0</v>
      </c>
      <c r="B206" s="1080"/>
      <c r="C206" s="1080">
        <f t="shared" ref="C206:M206" si="69">SUM(C195:C204)-C205</f>
        <v>0</v>
      </c>
      <c r="D206" s="1080">
        <f t="shared" si="69"/>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3.7097621735114146</v>
      </c>
      <c r="D213" s="429">
        <f t="shared" ref="D213:M213" si="73">D111+D145+D179</f>
        <v>5.2276346312582955</v>
      </c>
      <c r="E213" s="429">
        <f t="shared" si="73"/>
        <v>6.2255918223906441</v>
      </c>
      <c r="F213" s="429">
        <f t="shared" si="73"/>
        <v>7.1205988806690659</v>
      </c>
      <c r="G213" s="429">
        <f t="shared" si="73"/>
        <v>7.4376792409902786</v>
      </c>
      <c r="H213" s="429">
        <f t="shared" si="73"/>
        <v>7.5954715732808369</v>
      </c>
      <c r="I213" s="429">
        <f t="shared" si="73"/>
        <v>7.9412954372991624</v>
      </c>
      <c r="J213" s="429">
        <f t="shared" si="73"/>
        <v>8.1640347306086039</v>
      </c>
      <c r="K213" s="429">
        <f t="shared" si="73"/>
        <v>8.2498183397225286</v>
      </c>
      <c r="L213" s="429">
        <f t="shared" si="73"/>
        <v>8.3165100102621388</v>
      </c>
      <c r="M213" s="429">
        <f t="shared" si="73"/>
        <v>8.4123720837304212</v>
      </c>
    </row>
    <row r="214" spans="1:13" ht="13.15">
      <c r="B214" s="323" t="str">
        <f t="shared" si="70"/>
        <v>25-29</v>
      </c>
      <c r="C214" s="429">
        <f t="shared" si="72"/>
        <v>13.243068173077976</v>
      </c>
      <c r="D214" s="429">
        <f t="shared" ref="D214:M214" si="74">D112+D146+D180</f>
        <v>13.531515494654105</v>
      </c>
      <c r="E214" s="429">
        <f t="shared" si="74"/>
        <v>13.674906330337457</v>
      </c>
      <c r="F214" s="429">
        <f t="shared" si="74"/>
        <v>14.354579746004177</v>
      </c>
      <c r="G214" s="429">
        <f t="shared" si="74"/>
        <v>14.344605130049196</v>
      </c>
      <c r="H214" s="429">
        <f t="shared" si="74"/>
        <v>14.309660633920952</v>
      </c>
      <c r="I214" s="429">
        <f t="shared" si="74"/>
        <v>14.602203781428209</v>
      </c>
      <c r="J214" s="429">
        <f t="shared" si="74"/>
        <v>14.84131032823543</v>
      </c>
      <c r="K214" s="429">
        <f t="shared" si="74"/>
        <v>14.959691088285524</v>
      </c>
      <c r="L214" s="429">
        <f t="shared" si="74"/>
        <v>15.065559236661244</v>
      </c>
      <c r="M214" s="429">
        <f t="shared" si="74"/>
        <v>15.212167273921667</v>
      </c>
    </row>
    <row r="215" spans="1:13" ht="13.15">
      <c r="B215" s="323" t="str">
        <f t="shared" si="70"/>
        <v>30-34</v>
      </c>
      <c r="C215" s="429">
        <f t="shared" si="72"/>
        <v>12.303881862672405</v>
      </c>
      <c r="D215" s="429">
        <f t="shared" ref="D215:M215" si="75">D113+D147+D181</f>
        <v>12.375602034092267</v>
      </c>
      <c r="E215" s="429">
        <f t="shared" si="75"/>
        <v>12.142062705410678</v>
      </c>
      <c r="F215" s="429">
        <f t="shared" si="75"/>
        <v>12.366729676408097</v>
      </c>
      <c r="G215" s="429">
        <f t="shared" si="75"/>
        <v>12.073203159463521</v>
      </c>
      <c r="H215" s="429">
        <f t="shared" si="75"/>
        <v>11.822603798542374</v>
      </c>
      <c r="I215" s="429">
        <f t="shared" si="75"/>
        <v>11.754124173055402</v>
      </c>
      <c r="J215" s="429">
        <f t="shared" si="75"/>
        <v>11.728159729210818</v>
      </c>
      <c r="K215" s="429">
        <f t="shared" si="75"/>
        <v>11.701246237742476</v>
      </c>
      <c r="L215" s="429">
        <f t="shared" si="75"/>
        <v>11.698726784100533</v>
      </c>
      <c r="M215" s="429">
        <f t="shared" si="75"/>
        <v>11.734519660870845</v>
      </c>
    </row>
    <row r="216" spans="1:13" ht="13.15">
      <c r="B216" s="323" t="str">
        <f t="shared" si="70"/>
        <v>35-39</v>
      </c>
      <c r="C216" s="429">
        <f t="shared" si="72"/>
        <v>14.147896959923855</v>
      </c>
      <c r="D216" s="429">
        <f t="shared" ref="D216:M216" si="76">D114+D148+D182</f>
        <v>14.156894527659345</v>
      </c>
      <c r="E216" s="429">
        <f t="shared" si="76"/>
        <v>13.79424254861099</v>
      </c>
      <c r="F216" s="429">
        <f t="shared" si="76"/>
        <v>13.920123597781895</v>
      </c>
      <c r="G216" s="429">
        <f t="shared" si="76"/>
        <v>13.448147335414028</v>
      </c>
      <c r="H216" s="429">
        <f t="shared" si="76"/>
        <v>13.022588624689332</v>
      </c>
      <c r="I216" s="429">
        <f t="shared" si="76"/>
        <v>12.745155057450308</v>
      </c>
      <c r="J216" s="429">
        <f t="shared" si="76"/>
        <v>12.521060610487288</v>
      </c>
      <c r="K216" s="429">
        <f t="shared" si="76"/>
        <v>12.326281531284778</v>
      </c>
      <c r="L216" s="429">
        <f t="shared" si="76"/>
        <v>12.18004840599726</v>
      </c>
      <c r="M216" s="429">
        <f t="shared" si="76"/>
        <v>12.089203275012341</v>
      </c>
    </row>
    <row r="217" spans="1:13" ht="13.15">
      <c r="B217" s="323" t="str">
        <f t="shared" si="70"/>
        <v>40-44</v>
      </c>
      <c r="C217" s="429">
        <f t="shared" si="72"/>
        <v>12.500066932868139</v>
      </c>
      <c r="D217" s="429">
        <f t="shared" ref="D217:M217" si="77">D115+D149+D183</f>
        <v>13.214819221075992</v>
      </c>
      <c r="E217" s="429">
        <f t="shared" si="77"/>
        <v>13.385584648674453</v>
      </c>
      <c r="F217" s="429">
        <f t="shared" si="77"/>
        <v>13.879550757980835</v>
      </c>
      <c r="G217" s="429">
        <f t="shared" si="77"/>
        <v>13.658793662683488</v>
      </c>
      <c r="H217" s="429">
        <f t="shared" si="77"/>
        <v>13.384520190156712</v>
      </c>
      <c r="I217" s="429">
        <f t="shared" si="77"/>
        <v>13.171115591302712</v>
      </c>
      <c r="J217" s="429">
        <f t="shared" si="77"/>
        <v>12.95422949071599</v>
      </c>
      <c r="K217" s="429">
        <f t="shared" si="77"/>
        <v>12.729884041371061</v>
      </c>
      <c r="L217" s="429">
        <f t="shared" si="77"/>
        <v>12.529149720600911</v>
      </c>
      <c r="M217" s="429">
        <f t="shared" si="77"/>
        <v>12.368199219203474</v>
      </c>
    </row>
    <row r="218" spans="1:13" ht="13.15">
      <c r="B218" s="323" t="str">
        <f t="shared" si="70"/>
        <v>45-49</v>
      </c>
      <c r="C218" s="429">
        <f t="shared" si="72"/>
        <v>10.977991820390562</v>
      </c>
      <c r="D218" s="429">
        <f t="shared" ref="D218:M218" si="78">D116+D150+D184</f>
        <v>11.687598499240686</v>
      </c>
      <c r="E218" s="429">
        <f t="shared" si="78"/>
        <v>12.03796945894771</v>
      </c>
      <c r="F218" s="429">
        <f t="shared" si="78"/>
        <v>12.726826890953253</v>
      </c>
      <c r="G218" s="429">
        <f t="shared" si="78"/>
        <v>12.770381695039545</v>
      </c>
      <c r="H218" s="429">
        <f t="shared" si="78"/>
        <v>12.738267942323345</v>
      </c>
      <c r="I218" s="429">
        <f t="shared" si="78"/>
        <v>12.728720750297217</v>
      </c>
      <c r="J218" s="429">
        <f t="shared" si="78"/>
        <v>12.672814894023174</v>
      </c>
      <c r="K218" s="429">
        <f t="shared" si="78"/>
        <v>12.567594140337579</v>
      </c>
      <c r="L218" s="429">
        <f t="shared" si="78"/>
        <v>12.447721385083186</v>
      </c>
      <c r="M218" s="429">
        <f t="shared" si="78"/>
        <v>12.334556663697978</v>
      </c>
    </row>
    <row r="219" spans="1:13" ht="13.15">
      <c r="B219" s="323" t="str">
        <f t="shared" si="70"/>
        <v>50-54</v>
      </c>
      <c r="C219" s="429">
        <f t="shared" si="72"/>
        <v>12.865977764829914</v>
      </c>
      <c r="D219" s="429">
        <f t="shared" ref="D219:M219" si="79">D117+D151+D185</f>
        <v>12.903784004827498</v>
      </c>
      <c r="E219" s="429">
        <f t="shared" si="79"/>
        <v>12.800652897882562</v>
      </c>
      <c r="F219" s="429">
        <f t="shared" si="79"/>
        <v>13.12484198663094</v>
      </c>
      <c r="G219" s="429">
        <f t="shared" si="79"/>
        <v>13.021635706024878</v>
      </c>
      <c r="H219" s="429">
        <f t="shared" si="79"/>
        <v>12.940728890595224</v>
      </c>
      <c r="I219" s="429">
        <f t="shared" si="79"/>
        <v>12.94742572450683</v>
      </c>
      <c r="J219" s="429">
        <f t="shared" si="79"/>
        <v>12.943985485279075</v>
      </c>
      <c r="K219" s="429">
        <f t="shared" si="79"/>
        <v>12.906804436375284</v>
      </c>
      <c r="L219" s="429">
        <f t="shared" si="79"/>
        <v>12.857182132708395</v>
      </c>
      <c r="M219" s="429">
        <f t="shared" si="79"/>
        <v>12.808132826357836</v>
      </c>
    </row>
    <row r="220" spans="1:13" ht="13.15">
      <c r="B220" s="323" t="str">
        <f t="shared" si="70"/>
        <v>55-59</v>
      </c>
      <c r="C220" s="429">
        <f t="shared" si="72"/>
        <v>14.19938509632291</v>
      </c>
      <c r="D220" s="429">
        <f t="shared" ref="D220:M220" si="80">D118+D152+D186</f>
        <v>14.310152116412082</v>
      </c>
      <c r="E220" s="429">
        <f t="shared" si="80"/>
        <v>14.190368499952989</v>
      </c>
      <c r="F220" s="429">
        <f t="shared" si="80"/>
        <v>14.135765180174293</v>
      </c>
      <c r="G220" s="429">
        <f t="shared" si="80"/>
        <v>13.911562527618065</v>
      </c>
      <c r="H220" s="429">
        <f t="shared" si="80"/>
        <v>13.717056632800039</v>
      </c>
      <c r="I220" s="429">
        <f t="shared" si="80"/>
        <v>13.659752299644833</v>
      </c>
      <c r="J220" s="429">
        <f t="shared" si="80"/>
        <v>13.620167462698376</v>
      </c>
      <c r="K220" s="429">
        <f t="shared" si="80"/>
        <v>13.568918872651548</v>
      </c>
      <c r="L220" s="429">
        <f t="shared" si="80"/>
        <v>13.527812179359964</v>
      </c>
      <c r="M220" s="429">
        <f t="shared" si="80"/>
        <v>13.504497971019877</v>
      </c>
    </row>
    <row r="221" spans="1:13" ht="13.15">
      <c r="B221" s="323" t="str">
        <f t="shared" si="70"/>
        <v>60-64</v>
      </c>
      <c r="C221" s="429">
        <f t="shared" si="72"/>
        <v>7.355094557833751</v>
      </c>
      <c r="D221" s="429">
        <f t="shared" ref="D221:M221" si="81">D119+D153+D187</f>
        <v>7.6522318312097752</v>
      </c>
      <c r="E221" s="429">
        <f t="shared" si="81"/>
        <v>7.7928522179886839</v>
      </c>
      <c r="F221" s="429">
        <f t="shared" si="81"/>
        <v>7.8352038358223135</v>
      </c>
      <c r="G221" s="429">
        <f t="shared" si="81"/>
        <v>7.7687200324110712</v>
      </c>
      <c r="H221" s="429">
        <f t="shared" si="81"/>
        <v>7.6695614058763271</v>
      </c>
      <c r="I221" s="429">
        <f t="shared" si="81"/>
        <v>7.6390150056399664</v>
      </c>
      <c r="J221" s="429">
        <f t="shared" si="81"/>
        <v>7.6057065154906978</v>
      </c>
      <c r="K221" s="429">
        <f t="shared" si="81"/>
        <v>7.5610714973138604</v>
      </c>
      <c r="L221" s="429">
        <f t="shared" si="81"/>
        <v>7.5284256540739731</v>
      </c>
      <c r="M221" s="429">
        <f t="shared" si="81"/>
        <v>7.5156044489235834</v>
      </c>
    </row>
    <row r="222" spans="1:13" ht="13.15">
      <c r="B222" s="323" t="str">
        <f t="shared" si="70"/>
        <v>65 plus</v>
      </c>
      <c r="C222" s="429">
        <f t="shared" si="72"/>
        <v>3.8561700601480764</v>
      </c>
      <c r="D222" s="429">
        <f t="shared" ref="D222:M222" si="82">D120+D154+D188</f>
        <v>3.8488273183640258</v>
      </c>
      <c r="E222" s="429">
        <f t="shared" si="82"/>
        <v>3.8801557673186777</v>
      </c>
      <c r="F222" s="429">
        <f t="shared" si="82"/>
        <v>3.9174921379095498</v>
      </c>
      <c r="G222" s="429">
        <f t="shared" si="82"/>
        <v>3.9221882376014485</v>
      </c>
      <c r="H222" s="429">
        <f t="shared" si="82"/>
        <v>3.9065587356951901</v>
      </c>
      <c r="I222" s="429">
        <f t="shared" si="82"/>
        <v>3.9121682545167129</v>
      </c>
      <c r="J222" s="429">
        <f t="shared" si="82"/>
        <v>3.9084231381783727</v>
      </c>
      <c r="K222" s="429">
        <f t="shared" si="82"/>
        <v>3.8919504128484488</v>
      </c>
      <c r="L222" s="429">
        <f t="shared" si="82"/>
        <v>3.875858307049211</v>
      </c>
      <c r="M222" s="429">
        <f t="shared" si="82"/>
        <v>3.8673414198199567</v>
      </c>
    </row>
    <row r="223" spans="1:13" ht="13.15">
      <c r="B223" s="323" t="str">
        <f t="shared" si="70"/>
        <v>Total</v>
      </c>
      <c r="C223" s="429">
        <f>SUM(C213:C222)</f>
        <v>105.159295401579</v>
      </c>
      <c r="D223" s="429">
        <f t="shared" ref="D223:M223" si="83">SUM(D213:D222)</f>
        <v>108.90905967879408</v>
      </c>
      <c r="E223" s="429">
        <f t="shared" si="83"/>
        <v>109.92438689751485</v>
      </c>
      <c r="F223" s="429">
        <f t="shared" si="83"/>
        <v>113.38171269033441</v>
      </c>
      <c r="G223" s="429">
        <f t="shared" si="83"/>
        <v>112.35691672729551</v>
      </c>
      <c r="H223" s="429">
        <f t="shared" si="83"/>
        <v>111.10701842788032</v>
      </c>
      <c r="I223" s="429">
        <f t="shared" si="83"/>
        <v>111.10097607514135</v>
      </c>
      <c r="J223" s="429">
        <f t="shared" si="83"/>
        <v>110.95989238492783</v>
      </c>
      <c r="K223" s="429">
        <f t="shared" si="83"/>
        <v>110.46326059793309</v>
      </c>
      <c r="L223" s="429">
        <f t="shared" si="83"/>
        <v>110.02699381589683</v>
      </c>
      <c r="M223" s="429">
        <f t="shared" si="83"/>
        <v>109.84659484255798</v>
      </c>
    </row>
    <row r="224" spans="1:13">
      <c r="A224" s="1080">
        <f>SUM(C224:M224)</f>
        <v>0</v>
      </c>
      <c r="B224" s="1080"/>
      <c r="C224" s="1080">
        <f t="shared" ref="C224:M224" si="84">SUM(C213:C222)-C223</f>
        <v>0</v>
      </c>
      <c r="D224" s="1080">
        <f t="shared" si="84"/>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14.468833964339625</v>
      </c>
      <c r="D229" s="429">
        <f t="shared" ref="D229:M229" si="88">D195+D161+D127</f>
        <v>19.308518777453529</v>
      </c>
      <c r="E229" s="429">
        <f t="shared" si="88"/>
        <v>22.679984915715785</v>
      </c>
      <c r="F229" s="429">
        <f t="shared" si="88"/>
        <v>24.842953985891004</v>
      </c>
      <c r="G229" s="429">
        <f t="shared" si="88"/>
        <v>25.968738195069225</v>
      </c>
      <c r="H229" s="429">
        <f t="shared" si="88"/>
        <v>26.543091127600594</v>
      </c>
      <c r="I229" s="429">
        <f t="shared" si="88"/>
        <v>27.757293268896284</v>
      </c>
      <c r="J229" s="429">
        <f t="shared" si="88"/>
        <v>28.548095611745342</v>
      </c>
      <c r="K229" s="429">
        <f t="shared" si="88"/>
        <v>28.865435716269381</v>
      </c>
      <c r="L229" s="429">
        <f t="shared" si="88"/>
        <v>29.112301217502907</v>
      </c>
      <c r="M229" s="429">
        <f t="shared" si="88"/>
        <v>29.455557866373628</v>
      </c>
    </row>
    <row r="230" spans="1:13" ht="13.15">
      <c r="B230" s="323" t="str">
        <f t="shared" si="85"/>
        <v>25-29</v>
      </c>
      <c r="C230" s="429">
        <f t="shared" si="87"/>
        <v>51.223882278914623</v>
      </c>
      <c r="D230" s="429">
        <f t="shared" ref="D230:M230" si="89">D196+D162+D128</f>
        <v>49.83564606664104</v>
      </c>
      <c r="E230" s="429">
        <f t="shared" si="89"/>
        <v>49.367883289904448</v>
      </c>
      <c r="F230" s="429">
        <f t="shared" si="89"/>
        <v>49.254694018156187</v>
      </c>
      <c r="G230" s="429">
        <f t="shared" si="89"/>
        <v>48.956086549349578</v>
      </c>
      <c r="H230" s="429">
        <f t="shared" si="89"/>
        <v>48.658954964384549</v>
      </c>
      <c r="I230" s="429">
        <f t="shared" si="89"/>
        <v>49.47132624117171</v>
      </c>
      <c r="J230" s="429">
        <f t="shared" si="89"/>
        <v>50.164109643077936</v>
      </c>
      <c r="K230" s="429">
        <f t="shared" si="89"/>
        <v>50.503657905043042</v>
      </c>
      <c r="L230" s="429">
        <f t="shared" si="89"/>
        <v>50.822668366921576</v>
      </c>
      <c r="M230" s="429">
        <f t="shared" si="89"/>
        <v>51.285538422436758</v>
      </c>
    </row>
    <row r="231" spans="1:13" ht="13.15">
      <c r="B231" s="323" t="str">
        <f t="shared" si="85"/>
        <v>30-34</v>
      </c>
      <c r="C231" s="429">
        <f t="shared" si="87"/>
        <v>62.926112438884566</v>
      </c>
      <c r="D231" s="429">
        <f t="shared" ref="D231:M231" si="90">D197+D163+D129</f>
        <v>59.630179546359386</v>
      </c>
      <c r="E231" s="429">
        <f t="shared" si="90"/>
        <v>56.725084104667147</v>
      </c>
      <c r="F231" s="429">
        <f t="shared" si="90"/>
        <v>54.327347622205842</v>
      </c>
      <c r="G231" s="429">
        <f t="shared" si="90"/>
        <v>52.15552115350561</v>
      </c>
      <c r="H231" s="429">
        <f t="shared" si="90"/>
        <v>50.389705098337544</v>
      </c>
      <c r="I231" s="429">
        <f t="shared" si="90"/>
        <v>49.536627330404883</v>
      </c>
      <c r="J231" s="429">
        <f t="shared" si="90"/>
        <v>48.993849333012676</v>
      </c>
      <c r="K231" s="429">
        <f t="shared" si="90"/>
        <v>48.555900695287036</v>
      </c>
      <c r="L231" s="429">
        <f t="shared" si="90"/>
        <v>48.299670078357309</v>
      </c>
      <c r="M231" s="429">
        <f t="shared" si="90"/>
        <v>48.260773058783421</v>
      </c>
    </row>
    <row r="232" spans="1:13" ht="13.15">
      <c r="B232" s="323" t="str">
        <f t="shared" si="85"/>
        <v>35-39</v>
      </c>
      <c r="C232" s="429">
        <f t="shared" si="87"/>
        <v>66.093856190759041</v>
      </c>
      <c r="D232" s="429">
        <f t="shared" ref="D232:M232" si="91">D198+D164+D130</f>
        <v>63.872372884887127</v>
      </c>
      <c r="E232" s="429">
        <f t="shared" si="91"/>
        <v>61.347451395950714</v>
      </c>
      <c r="F232" s="429">
        <f t="shared" si="91"/>
        <v>58.809394317456338</v>
      </c>
      <c r="G232" s="429">
        <f t="shared" si="91"/>
        <v>56.163640480318435</v>
      </c>
      <c r="H232" s="429">
        <f t="shared" si="91"/>
        <v>53.748464283205351</v>
      </c>
      <c r="I232" s="429">
        <f t="shared" si="91"/>
        <v>51.981139888085693</v>
      </c>
      <c r="J232" s="429">
        <f t="shared" si="91"/>
        <v>50.506295710308152</v>
      </c>
      <c r="K232" s="429">
        <f t="shared" si="91"/>
        <v>49.232353184649455</v>
      </c>
      <c r="L232" s="429">
        <f t="shared" si="91"/>
        <v>48.228601929209866</v>
      </c>
      <c r="M232" s="429">
        <f t="shared" si="91"/>
        <v>47.513185683339451</v>
      </c>
    </row>
    <row r="233" spans="1:13" ht="13.15">
      <c r="B233" s="323" t="str">
        <f t="shared" si="85"/>
        <v>40-44</v>
      </c>
      <c r="C233" s="429">
        <f t="shared" si="87"/>
        <v>50.712873245131874</v>
      </c>
      <c r="D233" s="429">
        <f t="shared" ref="D233:M233" si="92">D199+D165+D131</f>
        <v>53.0896118400332</v>
      </c>
      <c r="E233" s="429">
        <f t="shared" si="92"/>
        <v>54.168251390682315</v>
      </c>
      <c r="F233" s="429">
        <f t="shared" si="92"/>
        <v>54.343713656630946</v>
      </c>
      <c r="G233" s="429">
        <f t="shared" si="92"/>
        <v>53.673186587080941</v>
      </c>
      <c r="H233" s="429">
        <f t="shared" si="92"/>
        <v>52.608733729689625</v>
      </c>
      <c r="I233" s="429">
        <f t="shared" si="92"/>
        <v>51.636742567970742</v>
      </c>
      <c r="J233" s="429">
        <f t="shared" si="92"/>
        <v>50.568843492135457</v>
      </c>
      <c r="K233" s="429">
        <f t="shared" si="92"/>
        <v>49.429070255981763</v>
      </c>
      <c r="L233" s="429">
        <f t="shared" si="92"/>
        <v>48.361138698810777</v>
      </c>
      <c r="M233" s="429">
        <f t="shared" si="92"/>
        <v>47.444858132631865</v>
      </c>
    </row>
    <row r="234" spans="1:13" ht="13.15">
      <c r="B234" s="323" t="str">
        <f t="shared" si="85"/>
        <v>45-49</v>
      </c>
      <c r="C234" s="429">
        <f t="shared" si="87"/>
        <v>37.263773130738223</v>
      </c>
      <c r="D234" s="429">
        <f t="shared" ref="D234:M234" si="93">D200+D166+D132</f>
        <v>40.234182195316883</v>
      </c>
      <c r="E234" s="429">
        <f t="shared" si="93"/>
        <v>42.689612389241624</v>
      </c>
      <c r="F234" s="429">
        <f t="shared" si="93"/>
        <v>44.575333351002008</v>
      </c>
      <c r="G234" s="429">
        <f t="shared" si="93"/>
        <v>45.707454578434678</v>
      </c>
      <c r="H234" s="429">
        <f t="shared" si="93"/>
        <v>46.328949748179205</v>
      </c>
      <c r="I234" s="429">
        <f t="shared" si="93"/>
        <v>46.820553882293204</v>
      </c>
      <c r="J234" s="429">
        <f t="shared" si="93"/>
        <v>46.965174318868691</v>
      </c>
      <c r="K234" s="429">
        <f t="shared" si="93"/>
        <v>46.784821753413027</v>
      </c>
      <c r="L234" s="429">
        <f t="shared" si="93"/>
        <v>46.435955118357718</v>
      </c>
      <c r="M234" s="429">
        <f t="shared" si="93"/>
        <v>46.024166389888734</v>
      </c>
    </row>
    <row r="235" spans="1:13" ht="13.15">
      <c r="B235" s="323" t="str">
        <f t="shared" si="85"/>
        <v>50-54</v>
      </c>
      <c r="C235" s="429">
        <f t="shared" si="87"/>
        <v>30.827739738830633</v>
      </c>
      <c r="D235" s="429">
        <f t="shared" ref="D235:M235" si="94">D201+D167+D133</f>
        <v>33.386692061537502</v>
      </c>
      <c r="E235" s="429">
        <f t="shared" si="94"/>
        <v>35.748011165215281</v>
      </c>
      <c r="F235" s="429">
        <f t="shared" si="94"/>
        <v>37.878991795921245</v>
      </c>
      <c r="G235" s="429">
        <f t="shared" si="94"/>
        <v>39.595970029358909</v>
      </c>
      <c r="H235" s="429">
        <f t="shared" si="94"/>
        <v>41.003562883611593</v>
      </c>
      <c r="I235" s="429">
        <f t="shared" si="94"/>
        <v>42.384415573985784</v>
      </c>
      <c r="J235" s="429">
        <f t="shared" si="94"/>
        <v>43.452852731903484</v>
      </c>
      <c r="K235" s="429">
        <f t="shared" si="94"/>
        <v>44.167848944290441</v>
      </c>
      <c r="L235" s="429">
        <f t="shared" si="94"/>
        <v>44.637543561452659</v>
      </c>
      <c r="M235" s="429">
        <f t="shared" si="94"/>
        <v>44.939105952978288</v>
      </c>
    </row>
    <row r="236" spans="1:13" ht="13.15">
      <c r="B236" s="323" t="str">
        <f t="shared" si="85"/>
        <v>55-59</v>
      </c>
      <c r="C236" s="429">
        <f t="shared" si="87"/>
        <v>33.70059959919633</v>
      </c>
      <c r="D236" s="429">
        <f t="shared" ref="D236:M236" si="95">D202+D168+D134</f>
        <v>34.787018656165543</v>
      </c>
      <c r="E236" s="429">
        <f t="shared" si="95"/>
        <v>36.212056040645386</v>
      </c>
      <c r="F236" s="429">
        <f t="shared" si="95"/>
        <v>37.761170779325333</v>
      </c>
      <c r="G236" s="429">
        <f t="shared" si="95"/>
        <v>39.251925611200363</v>
      </c>
      <c r="H236" s="429">
        <f t="shared" si="95"/>
        <v>40.67329097691119</v>
      </c>
      <c r="I236" s="429">
        <f t="shared" si="95"/>
        <v>42.324716476258459</v>
      </c>
      <c r="J236" s="429">
        <f t="shared" si="95"/>
        <v>43.789147234736511</v>
      </c>
      <c r="K236" s="429">
        <f t="shared" si="95"/>
        <v>44.96849649783438</v>
      </c>
      <c r="L236" s="429">
        <f t="shared" si="95"/>
        <v>45.948793174109149</v>
      </c>
      <c r="M236" s="429">
        <f t="shared" si="95"/>
        <v>46.776697110160164</v>
      </c>
    </row>
    <row r="237" spans="1:13" ht="13.15">
      <c r="B237" s="323" t="str">
        <f t="shared" si="85"/>
        <v>60-64</v>
      </c>
      <c r="C237" s="429">
        <f t="shared" si="87"/>
        <v>19.533534329736547</v>
      </c>
      <c r="D237" s="429">
        <f t="shared" ref="D237:M237" si="96">D203+D169+D135</f>
        <v>20.845200499715137</v>
      </c>
      <c r="E237" s="429">
        <f t="shared" si="96"/>
        <v>21.755616555302517</v>
      </c>
      <c r="F237" s="429">
        <f t="shared" si="96"/>
        <v>22.491464034059639</v>
      </c>
      <c r="G237" s="429">
        <f t="shared" si="96"/>
        <v>23.132026216824954</v>
      </c>
      <c r="H237" s="429">
        <f t="shared" si="96"/>
        <v>23.755972473984254</v>
      </c>
      <c r="I237" s="429">
        <f t="shared" si="96"/>
        <v>24.649386136457768</v>
      </c>
      <c r="J237" s="429">
        <f t="shared" si="96"/>
        <v>25.488772691770656</v>
      </c>
      <c r="K237" s="429">
        <f t="shared" si="96"/>
        <v>26.205937658469484</v>
      </c>
      <c r="L237" s="429">
        <f t="shared" si="96"/>
        <v>26.867324815643585</v>
      </c>
      <c r="M237" s="429">
        <f t="shared" si="96"/>
        <v>27.494560057522513</v>
      </c>
    </row>
    <row r="238" spans="1:13" ht="13.15">
      <c r="B238" s="323" t="str">
        <f t="shared" si="85"/>
        <v>65 plus</v>
      </c>
      <c r="C238" s="429">
        <f t="shared" si="87"/>
        <v>5.2135974584377935</v>
      </c>
      <c r="D238" s="429">
        <f t="shared" ref="D238:M238" si="97">D204+D170+D136</f>
        <v>7.1735556958751552</v>
      </c>
      <c r="E238" s="429">
        <f t="shared" si="97"/>
        <v>8.6244211287876169</v>
      </c>
      <c r="F238" s="429">
        <f t="shared" si="97"/>
        <v>9.6665665755821184</v>
      </c>
      <c r="G238" s="429">
        <f t="shared" si="97"/>
        <v>10.402833844152005</v>
      </c>
      <c r="H238" s="429">
        <f t="shared" si="97"/>
        <v>10.944373406228156</v>
      </c>
      <c r="I238" s="429">
        <f t="shared" si="97"/>
        <v>11.482366707723497</v>
      </c>
      <c r="J238" s="429">
        <f t="shared" si="97"/>
        <v>11.947210531676108</v>
      </c>
      <c r="K238" s="429">
        <f t="shared" si="97"/>
        <v>12.335451856926053</v>
      </c>
      <c r="L238" s="429">
        <f t="shared" si="97"/>
        <v>12.6893485157381</v>
      </c>
      <c r="M238" s="429">
        <f t="shared" si="97"/>
        <v>13.03113870305501</v>
      </c>
    </row>
    <row r="239" spans="1:13" ht="13.15">
      <c r="B239" s="323" t="str">
        <f t="shared" si="85"/>
        <v>Total</v>
      </c>
      <c r="C239" s="429">
        <f>SUM(C229:C238)</f>
        <v>371.96480237496922</v>
      </c>
      <c r="D239" s="429">
        <f t="shared" ref="D239:M239" si="98">SUM(D229:D238)</f>
        <v>382.16297822398451</v>
      </c>
      <c r="E239" s="429">
        <f t="shared" si="98"/>
        <v>389.3183723761129</v>
      </c>
      <c r="F239" s="429">
        <f t="shared" si="98"/>
        <v>393.95163013623062</v>
      </c>
      <c r="G239" s="429">
        <f t="shared" si="98"/>
        <v>395.0073832452947</v>
      </c>
      <c r="H239" s="429">
        <f t="shared" si="98"/>
        <v>394.65509869213201</v>
      </c>
      <c r="I239" s="429">
        <f t="shared" si="98"/>
        <v>398.04456807324806</v>
      </c>
      <c r="J239" s="429">
        <f t="shared" si="98"/>
        <v>400.4243512992349</v>
      </c>
      <c r="K239" s="429">
        <f t="shared" si="98"/>
        <v>401.04897446816409</v>
      </c>
      <c r="L239" s="429">
        <f t="shared" si="98"/>
        <v>401.40334547610365</v>
      </c>
      <c r="M239" s="429">
        <f t="shared" si="98"/>
        <v>402.22558137716987</v>
      </c>
    </row>
    <row r="240" spans="1:13">
      <c r="A240" s="1080">
        <f>SUM(C240:M240)</f>
        <v>0</v>
      </c>
      <c r="B240" s="1080"/>
      <c r="C240" s="1080">
        <f t="shared" ref="C240:M240" si="99">SUM(C229:C238)-C239</f>
        <v>0</v>
      </c>
      <c r="D240" s="1080">
        <f t="shared" si="99"/>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28.429437826488588</v>
      </c>
      <c r="D247" s="429">
        <f t="shared" ref="D247:M247" si="103">D77-D213</f>
        <v>38.5296110539241</v>
      </c>
      <c r="E247" s="429">
        <f t="shared" si="103"/>
        <v>45.492096806193615</v>
      </c>
      <c r="F247" s="429">
        <f t="shared" si="103"/>
        <v>49.613344517255307</v>
      </c>
      <c r="G247" s="429">
        <f t="shared" si="103"/>
        <v>51.822627390775864</v>
      </c>
      <c r="H247" s="429">
        <f t="shared" si="103"/>
        <v>52.922058137446015</v>
      </c>
      <c r="I247" s="429">
        <f t="shared" si="103"/>
        <v>55.331613681209141</v>
      </c>
      <c r="J247" s="429">
        <f t="shared" si="103"/>
        <v>56.883567594312154</v>
      </c>
      <c r="K247" s="429">
        <f t="shared" si="103"/>
        <v>57.481271779623988</v>
      </c>
      <c r="L247" s="429">
        <f t="shared" si="103"/>
        <v>57.945951349750572</v>
      </c>
      <c r="M247" s="429">
        <f t="shared" si="103"/>
        <v>58.613878044797517</v>
      </c>
    </row>
    <row r="248" spans="2:13" ht="13.15">
      <c r="B248" s="323" t="str">
        <f t="shared" si="100"/>
        <v>25-29</v>
      </c>
      <c r="C248" s="429">
        <f t="shared" si="102"/>
        <v>110.46933182692203</v>
      </c>
      <c r="D248" s="429">
        <f t="shared" ref="D248:M248" si="104">D78-D214</f>
        <v>108.59852085589124</v>
      </c>
      <c r="E248" s="429">
        <f t="shared" si="104"/>
        <v>108.81863449220003</v>
      </c>
      <c r="F248" s="429">
        <f t="shared" si="104"/>
        <v>108.96790866462844</v>
      </c>
      <c r="G248" s="429">
        <f t="shared" si="104"/>
        <v>108.89218976100469</v>
      </c>
      <c r="H248" s="429">
        <f t="shared" si="104"/>
        <v>108.62692050688432</v>
      </c>
      <c r="I248" s="429">
        <f t="shared" si="104"/>
        <v>110.84766228700556</v>
      </c>
      <c r="J248" s="429">
        <f t="shared" si="104"/>
        <v>112.66275829222693</v>
      </c>
      <c r="K248" s="429">
        <f t="shared" si="104"/>
        <v>113.56140555860748</v>
      </c>
      <c r="L248" s="429">
        <f t="shared" si="104"/>
        <v>114.3650675902953</v>
      </c>
      <c r="M248" s="429">
        <f t="shared" si="104"/>
        <v>115.47799262860173</v>
      </c>
    </row>
    <row r="249" spans="2:13" ht="13.15">
      <c r="B249" s="323" t="str">
        <f t="shared" si="100"/>
        <v>30-34</v>
      </c>
      <c r="C249" s="429">
        <f t="shared" si="102"/>
        <v>160.3227181373276</v>
      </c>
      <c r="D249" s="429">
        <f t="shared" ref="D249:M249" si="105">D79-D215</f>
        <v>155.41299764978004</v>
      </c>
      <c r="E249" s="429">
        <f t="shared" si="105"/>
        <v>151.24527840320482</v>
      </c>
      <c r="F249" s="429">
        <f t="shared" si="105"/>
        <v>147.27098638767075</v>
      </c>
      <c r="G249" s="429">
        <f t="shared" si="105"/>
        <v>143.77548346875184</v>
      </c>
      <c r="H249" s="429">
        <f t="shared" si="105"/>
        <v>140.79118478699263</v>
      </c>
      <c r="I249" s="429">
        <f t="shared" si="105"/>
        <v>139.97568527687042</v>
      </c>
      <c r="J249" s="429">
        <f t="shared" si="105"/>
        <v>139.66648394749276</v>
      </c>
      <c r="K249" s="429">
        <f t="shared" si="105"/>
        <v>139.34598074742362</v>
      </c>
      <c r="L249" s="429">
        <f t="shared" si="105"/>
        <v>139.31597746986233</v>
      </c>
      <c r="M249" s="429">
        <f t="shared" si="105"/>
        <v>139.74222211218455</v>
      </c>
    </row>
    <row r="250" spans="2:13" ht="13.15">
      <c r="B250" s="323" t="str">
        <f t="shared" si="100"/>
        <v>35-39</v>
      </c>
      <c r="C250" s="429">
        <f t="shared" si="102"/>
        <v>180.93650304007616</v>
      </c>
      <c r="D250" s="429">
        <f t="shared" ref="D250:M250" si="106">D80-D216</f>
        <v>174.48515535676904</v>
      </c>
      <c r="E250" s="429">
        <f t="shared" si="106"/>
        <v>168.6374101559035</v>
      </c>
      <c r="F250" s="429">
        <f t="shared" si="106"/>
        <v>162.68810036818431</v>
      </c>
      <c r="G250" s="429">
        <f t="shared" si="106"/>
        <v>157.17199118968966</v>
      </c>
      <c r="H250" s="429">
        <f t="shared" si="106"/>
        <v>152.19837599463739</v>
      </c>
      <c r="I250" s="429">
        <f t="shared" si="106"/>
        <v>148.95593782837869</v>
      </c>
      <c r="J250" s="429">
        <f t="shared" si="106"/>
        <v>146.33688781611576</v>
      </c>
      <c r="K250" s="429">
        <f t="shared" si="106"/>
        <v>144.06045412180788</v>
      </c>
      <c r="L250" s="429">
        <f t="shared" si="106"/>
        <v>142.35138960116529</v>
      </c>
      <c r="M250" s="429">
        <f t="shared" si="106"/>
        <v>141.28965895748118</v>
      </c>
    </row>
    <row r="251" spans="2:13" ht="13.15">
      <c r="B251" s="323" t="str">
        <f t="shared" si="100"/>
        <v>40-44</v>
      </c>
      <c r="C251" s="429">
        <f t="shared" si="102"/>
        <v>148.38053306713186</v>
      </c>
      <c r="D251" s="429">
        <f t="shared" ref="D251:M251" si="107">D81-D217</f>
        <v>151.16013458946583</v>
      </c>
      <c r="E251" s="429">
        <f t="shared" si="107"/>
        <v>151.86876364817812</v>
      </c>
      <c r="F251" s="429">
        <f t="shared" si="107"/>
        <v>150.52225836014503</v>
      </c>
      <c r="G251" s="429">
        <f t="shared" si="107"/>
        <v>148.12817103609561</v>
      </c>
      <c r="H251" s="429">
        <f t="shared" si="107"/>
        <v>145.1537042674741</v>
      </c>
      <c r="I251" s="429">
        <f t="shared" si="107"/>
        <v>142.83935398884751</v>
      </c>
      <c r="J251" s="429">
        <f t="shared" si="107"/>
        <v>140.48724719256182</v>
      </c>
      <c r="K251" s="429">
        <f t="shared" si="107"/>
        <v>138.05424454881251</v>
      </c>
      <c r="L251" s="429">
        <f t="shared" si="107"/>
        <v>135.87730209443666</v>
      </c>
      <c r="M251" s="429">
        <f t="shared" si="107"/>
        <v>134.13181094872294</v>
      </c>
    </row>
    <row r="252" spans="2:13" ht="13.15">
      <c r="B252" s="323" t="str">
        <f t="shared" si="100"/>
        <v>45-49</v>
      </c>
      <c r="C252" s="429">
        <f t="shared" si="102"/>
        <v>116.33960817960944</v>
      </c>
      <c r="D252" s="429">
        <f t="shared" ref="D252:M252" si="108">D82-D218</f>
        <v>119.36880275559702</v>
      </c>
      <c r="E252" s="429">
        <f t="shared" si="108"/>
        <v>121.95038128516899</v>
      </c>
      <c r="F252" s="429">
        <f t="shared" si="108"/>
        <v>123.2495715878004</v>
      </c>
      <c r="G252" s="429">
        <f t="shared" si="108"/>
        <v>123.67136650889277</v>
      </c>
      <c r="H252" s="429">
        <f t="shared" si="108"/>
        <v>123.3603694081809</v>
      </c>
      <c r="I252" s="429">
        <f t="shared" si="108"/>
        <v>123.26791216513291</v>
      </c>
      <c r="J252" s="429">
        <f t="shared" si="108"/>
        <v>122.72650676266586</v>
      </c>
      <c r="K252" s="429">
        <f t="shared" si="108"/>
        <v>121.70752434662361</v>
      </c>
      <c r="L252" s="429">
        <f t="shared" si="108"/>
        <v>120.54664851663529</v>
      </c>
      <c r="M252" s="429">
        <f t="shared" si="108"/>
        <v>119.4507348573166</v>
      </c>
    </row>
    <row r="253" spans="2:13" ht="13.15">
      <c r="B253" s="323" t="str">
        <f t="shared" si="100"/>
        <v>50-54</v>
      </c>
      <c r="C253" s="429">
        <f t="shared" si="102"/>
        <v>96.166422235170074</v>
      </c>
      <c r="D253" s="429">
        <f t="shared" ref="D253:M253" si="109">D83-D219</f>
        <v>93.629428746119189</v>
      </c>
      <c r="E253" s="429">
        <f t="shared" si="109"/>
        <v>92.27273554067294</v>
      </c>
      <c r="F253" s="429">
        <f t="shared" si="109"/>
        <v>91.212648435262821</v>
      </c>
      <c r="G253" s="429">
        <f t="shared" si="109"/>
        <v>90.495404128716444</v>
      </c>
      <c r="H253" s="429">
        <f t="shared" si="109"/>
        <v>89.933132604280672</v>
      </c>
      <c r="I253" s="429">
        <f t="shared" si="109"/>
        <v>89.97967304704035</v>
      </c>
      <c r="J253" s="429">
        <f t="shared" si="109"/>
        <v>89.955764695874365</v>
      </c>
      <c r="K253" s="429">
        <f t="shared" si="109"/>
        <v>89.697370579924609</v>
      </c>
      <c r="L253" s="429">
        <f t="shared" si="109"/>
        <v>89.352514486150199</v>
      </c>
      <c r="M253" s="429">
        <f t="shared" si="109"/>
        <v>89.011640505289776</v>
      </c>
    </row>
    <row r="254" spans="2:13" ht="13.15">
      <c r="B254" s="323" t="str">
        <f t="shared" si="100"/>
        <v>55-59</v>
      </c>
      <c r="C254" s="429">
        <f t="shared" si="102"/>
        <v>45.219014903677092</v>
      </c>
      <c r="D254" s="429">
        <f t="shared" ref="D254:M254" si="110">D84-D220</f>
        <v>45.141210560038097</v>
      </c>
      <c r="E254" s="429">
        <f t="shared" si="110"/>
        <v>44.668323523808461</v>
      </c>
      <c r="F254" s="429">
        <f t="shared" si="110"/>
        <v>43.966744629393432</v>
      </c>
      <c r="G254" s="429">
        <f t="shared" si="110"/>
        <v>43.269402770319708</v>
      </c>
      <c r="H254" s="429">
        <f t="shared" si="110"/>
        <v>42.664427312863054</v>
      </c>
      <c r="I254" s="429">
        <f t="shared" si="110"/>
        <v>42.486192533926129</v>
      </c>
      <c r="J254" s="429">
        <f t="shared" si="110"/>
        <v>42.363071047749919</v>
      </c>
      <c r="K254" s="429">
        <f t="shared" si="110"/>
        <v>42.203671564065402</v>
      </c>
      <c r="L254" s="429">
        <f t="shared" si="110"/>
        <v>42.075816618579701</v>
      </c>
      <c r="M254" s="429">
        <f t="shared" si="110"/>
        <v>42.003301984157019</v>
      </c>
    </row>
    <row r="255" spans="2:13" ht="13.15">
      <c r="B255" s="323" t="str">
        <f t="shared" si="100"/>
        <v>60-64</v>
      </c>
      <c r="C255" s="429">
        <f t="shared" si="102"/>
        <v>14.710905442166247</v>
      </c>
      <c r="D255" s="429">
        <f t="shared" ref="D255:M255" si="111">D85-D221</f>
        <v>15.258132218654161</v>
      </c>
      <c r="E255" s="429">
        <f t="shared" si="111"/>
        <v>15.527782943739673</v>
      </c>
      <c r="F255" s="429">
        <f t="shared" si="111"/>
        <v>15.551294209332241</v>
      </c>
      <c r="G255" s="429">
        <f t="shared" si="111"/>
        <v>15.419337312145132</v>
      </c>
      <c r="H255" s="429">
        <f t="shared" si="111"/>
        <v>15.222527502605153</v>
      </c>
      <c r="I255" s="429">
        <f t="shared" si="111"/>
        <v>15.161899079010119</v>
      </c>
      <c r="J255" s="429">
        <f t="shared" si="111"/>
        <v>15.095788465829681</v>
      </c>
      <c r="K255" s="429">
        <f t="shared" si="111"/>
        <v>15.007196986367038</v>
      </c>
      <c r="L255" s="429">
        <f t="shared" si="111"/>
        <v>14.942401593219241</v>
      </c>
      <c r="M255" s="429">
        <f t="shared" si="111"/>
        <v>14.916954095286858</v>
      </c>
    </row>
    <row r="256" spans="2:13" ht="13.15">
      <c r="B256" s="323" t="str">
        <f t="shared" si="100"/>
        <v>65 plus</v>
      </c>
      <c r="C256" s="429">
        <f t="shared" si="102"/>
        <v>6.132229939851924</v>
      </c>
      <c r="D256" s="429">
        <f t="shared" ref="D256:M256" si="112">D86-D222</f>
        <v>6.1053958182005923</v>
      </c>
      <c r="E256" s="429">
        <f t="shared" si="112"/>
        <v>6.1516671249024011</v>
      </c>
      <c r="F256" s="429">
        <f t="shared" si="112"/>
        <v>6.1913481957578025</v>
      </c>
      <c r="G256" s="429">
        <f t="shared" si="112"/>
        <v>6.198770083876779</v>
      </c>
      <c r="H256" s="429">
        <f t="shared" si="112"/>
        <v>6.174068646063672</v>
      </c>
      <c r="I256" s="429">
        <f t="shared" si="112"/>
        <v>6.182934135262391</v>
      </c>
      <c r="J256" s="429">
        <f t="shared" si="112"/>
        <v>6.1770152160998215</v>
      </c>
      <c r="K256" s="429">
        <f t="shared" si="112"/>
        <v>6.1509811170741475</v>
      </c>
      <c r="L256" s="429">
        <f t="shared" si="112"/>
        <v>6.1255485631088389</v>
      </c>
      <c r="M256" s="429">
        <f t="shared" si="112"/>
        <v>6.1120881622901528</v>
      </c>
    </row>
    <row r="257" spans="1:13" ht="13.15">
      <c r="B257" s="323" t="str">
        <f t="shared" si="100"/>
        <v>Total</v>
      </c>
      <c r="C257" s="429">
        <f>SUM(C247:C256)</f>
        <v>907.10670459842106</v>
      </c>
      <c r="D257" s="429">
        <f t="shared" ref="D257:M257" si="113">SUM(D247:D256)</f>
        <v>907.68938960443927</v>
      </c>
      <c r="E257" s="429">
        <f t="shared" si="113"/>
        <v>906.63307392397235</v>
      </c>
      <c r="F257" s="429">
        <f t="shared" si="113"/>
        <v>899.2342053554305</v>
      </c>
      <c r="G257" s="429">
        <f t="shared" si="113"/>
        <v>888.84474365026847</v>
      </c>
      <c r="H257" s="429">
        <f t="shared" si="113"/>
        <v>877.0467691674279</v>
      </c>
      <c r="I257" s="429">
        <f t="shared" si="113"/>
        <v>875.02886402268314</v>
      </c>
      <c r="J257" s="429">
        <f t="shared" si="113"/>
        <v>872.35509103092909</v>
      </c>
      <c r="K257" s="429">
        <f t="shared" si="113"/>
        <v>867.27010135033026</v>
      </c>
      <c r="L257" s="429">
        <f t="shared" si="113"/>
        <v>862.89861788320331</v>
      </c>
      <c r="M257" s="429">
        <f t="shared" si="113"/>
        <v>860.75028229612826</v>
      </c>
    </row>
    <row r="258" spans="1:13">
      <c r="A258" s="1080">
        <f>SUM(C258:M258)</f>
        <v>0</v>
      </c>
      <c r="B258" s="1080"/>
      <c r="C258" s="1080">
        <f t="shared" ref="C258:M258" si="114">SUM(C247:C256)-C257</f>
        <v>0</v>
      </c>
      <c r="D258" s="1080">
        <f t="shared" si="114"/>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110.29116603566037</v>
      </c>
      <c r="D263" s="429">
        <f t="shared" ref="D263:M263" si="118">D93-D229</f>
        <v>145.73314040563713</v>
      </c>
      <c r="E263" s="429">
        <f t="shared" si="118"/>
        <v>170.27774530225716</v>
      </c>
      <c r="F263" s="429">
        <f t="shared" si="118"/>
        <v>185.72646629424128</v>
      </c>
      <c r="G263" s="429">
        <f t="shared" si="118"/>
        <v>194.1428536167503</v>
      </c>
      <c r="H263" s="429">
        <f t="shared" si="118"/>
        <v>198.43672867787902</v>
      </c>
      <c r="I263" s="429">
        <f t="shared" si="118"/>
        <v>207.51413039096926</v>
      </c>
      <c r="J263" s="429">
        <f t="shared" si="118"/>
        <v>213.42618596849746</v>
      </c>
      <c r="K263" s="429">
        <f t="shared" si="118"/>
        <v>215.79862751712196</v>
      </c>
      <c r="L263" s="429">
        <f t="shared" si="118"/>
        <v>217.64419939315971</v>
      </c>
      <c r="M263" s="429">
        <f t="shared" si="118"/>
        <v>220.21039359305107</v>
      </c>
    </row>
    <row r="264" spans="1:13" ht="13.15">
      <c r="B264" s="323" t="str">
        <f t="shared" si="115"/>
        <v>25-29</v>
      </c>
      <c r="C264" s="429">
        <f t="shared" si="117"/>
        <v>457.68851772108542</v>
      </c>
      <c r="D264" s="429">
        <f t="shared" ref="D264:M264" si="119">D94-D230</f>
        <v>440.96934044390997</v>
      </c>
      <c r="E264" s="429">
        <f t="shared" si="119"/>
        <v>434.56576184830095</v>
      </c>
      <c r="F264" s="429">
        <f t="shared" si="119"/>
        <v>431.76149413795213</v>
      </c>
      <c r="G264" s="429">
        <f t="shared" si="119"/>
        <v>429.14393231033887</v>
      </c>
      <c r="H264" s="429">
        <f t="shared" si="119"/>
        <v>426.53930792605615</v>
      </c>
      <c r="I264" s="429">
        <f t="shared" si="119"/>
        <v>433.66046953820796</v>
      </c>
      <c r="J264" s="429">
        <f t="shared" si="119"/>
        <v>439.73333635189164</v>
      </c>
      <c r="K264" s="429">
        <f t="shared" si="119"/>
        <v>442.70978088860846</v>
      </c>
      <c r="L264" s="429">
        <f t="shared" si="119"/>
        <v>445.50619321868089</v>
      </c>
      <c r="M264" s="429">
        <f t="shared" si="119"/>
        <v>449.56366369423154</v>
      </c>
    </row>
    <row r="265" spans="1:13" ht="13.15">
      <c r="B265" s="323" t="str">
        <f t="shared" si="115"/>
        <v>30-34</v>
      </c>
      <c r="C265" s="429">
        <f t="shared" si="117"/>
        <v>689.93648756111531</v>
      </c>
      <c r="D265" s="429">
        <f t="shared" ref="D265:M265" si="120">D95-D231</f>
        <v>647.59038140389202</v>
      </c>
      <c r="E265" s="429">
        <f t="shared" si="120"/>
        <v>612.91172455316678</v>
      </c>
      <c r="F265" s="429">
        <f t="shared" si="120"/>
        <v>584.60636807024116</v>
      </c>
      <c r="G265" s="429">
        <f t="shared" si="120"/>
        <v>561.23575198982905</v>
      </c>
      <c r="H265" s="429">
        <f t="shared" si="120"/>
        <v>542.23413759351024</v>
      </c>
      <c r="I265" s="429">
        <f t="shared" si="120"/>
        <v>533.05432820799297</v>
      </c>
      <c r="J265" s="429">
        <f t="shared" si="120"/>
        <v>527.21359628177254</v>
      </c>
      <c r="K265" s="429">
        <f t="shared" si="120"/>
        <v>522.5009133751355</v>
      </c>
      <c r="L265" s="429">
        <f t="shared" si="120"/>
        <v>519.74366390672128</v>
      </c>
      <c r="M265" s="429">
        <f t="shared" si="120"/>
        <v>519.32510039613021</v>
      </c>
    </row>
    <row r="266" spans="1:13" ht="13.15">
      <c r="B266" s="323" t="str">
        <f t="shared" si="115"/>
        <v>35-39</v>
      </c>
      <c r="C266" s="429">
        <f t="shared" si="117"/>
        <v>746.18814380924084</v>
      </c>
      <c r="D266" s="429">
        <f t="shared" ref="D266:M266" si="121">D96-D232</f>
        <v>714.29995570793699</v>
      </c>
      <c r="E266" s="429">
        <f t="shared" si="121"/>
        <v>682.59883832863648</v>
      </c>
      <c r="F266" s="429">
        <f t="shared" si="121"/>
        <v>651.7009934011453</v>
      </c>
      <c r="G266" s="429">
        <f t="shared" si="121"/>
        <v>622.38186124599815</v>
      </c>
      <c r="H266" s="429">
        <f t="shared" si="121"/>
        <v>595.61789359822751</v>
      </c>
      <c r="I266" s="429">
        <f t="shared" si="121"/>
        <v>576.0331473628853</v>
      </c>
      <c r="J266" s="429">
        <f t="shared" si="121"/>
        <v>559.68954398242636</v>
      </c>
      <c r="K266" s="429">
        <f t="shared" si="121"/>
        <v>545.57224828259109</v>
      </c>
      <c r="L266" s="429">
        <f t="shared" si="121"/>
        <v>534.4490986924676</v>
      </c>
      <c r="M266" s="429">
        <f t="shared" si="121"/>
        <v>526.52115650669555</v>
      </c>
    </row>
    <row r="267" spans="1:13" ht="13.15">
      <c r="B267" s="323" t="str">
        <f t="shared" si="115"/>
        <v>40-44</v>
      </c>
      <c r="C267" s="429">
        <f t="shared" si="117"/>
        <v>551.91932675486817</v>
      </c>
      <c r="D267" s="429">
        <f t="shared" ref="D267:M267" si="122">D97-D233</f>
        <v>572.34632812969255</v>
      </c>
      <c r="E267" s="429">
        <f t="shared" si="122"/>
        <v>581.0342097783855</v>
      </c>
      <c r="F267" s="429">
        <f t="shared" si="122"/>
        <v>580.55542539305793</v>
      </c>
      <c r="G267" s="429">
        <f t="shared" si="122"/>
        <v>573.39216580134496</v>
      </c>
      <c r="H267" s="429">
        <f t="shared" si="122"/>
        <v>562.02058591009347</v>
      </c>
      <c r="I267" s="429">
        <f t="shared" si="122"/>
        <v>551.63677692097144</v>
      </c>
      <c r="J267" s="429">
        <f t="shared" si="122"/>
        <v>540.22838098090563</v>
      </c>
      <c r="K267" s="429">
        <f t="shared" si="122"/>
        <v>528.05215135943058</v>
      </c>
      <c r="L267" s="429">
        <f t="shared" si="122"/>
        <v>516.64340842033948</v>
      </c>
      <c r="M267" s="429">
        <f t="shared" si="122"/>
        <v>506.85475729431397</v>
      </c>
    </row>
    <row r="268" spans="1:13" ht="13.15">
      <c r="B268" s="323" t="str">
        <f t="shared" si="115"/>
        <v>45-49</v>
      </c>
      <c r="C268" s="429">
        <f t="shared" si="117"/>
        <v>372.8312268692618</v>
      </c>
      <c r="D268" s="429">
        <f t="shared" ref="D268:M268" si="123">D98-D234</f>
        <v>398.78407816396782</v>
      </c>
      <c r="E268" s="429">
        <f t="shared" si="123"/>
        <v>421.00334274654512</v>
      </c>
      <c r="F268" s="429">
        <f t="shared" si="123"/>
        <v>437.8303425550817</v>
      </c>
      <c r="G268" s="429">
        <f t="shared" si="123"/>
        <v>448.95032725418855</v>
      </c>
      <c r="H268" s="429">
        <f t="shared" si="123"/>
        <v>455.0548120131221</v>
      </c>
      <c r="I268" s="429">
        <f t="shared" si="123"/>
        <v>459.88347374730938</v>
      </c>
      <c r="J268" s="429">
        <f t="shared" si="123"/>
        <v>461.30397272120854</v>
      </c>
      <c r="K268" s="429">
        <f t="shared" si="123"/>
        <v>459.53250362433488</v>
      </c>
      <c r="L268" s="429">
        <f t="shared" si="123"/>
        <v>456.10584616942504</v>
      </c>
      <c r="M268" s="429">
        <f t="shared" si="123"/>
        <v>452.06115179493315</v>
      </c>
    </row>
    <row r="269" spans="1:13" ht="13.15">
      <c r="B269" s="323" t="str">
        <f t="shared" si="115"/>
        <v>50-54</v>
      </c>
      <c r="C269" s="429">
        <f t="shared" si="117"/>
        <v>234.14906026116932</v>
      </c>
      <c r="D269" s="429">
        <f t="shared" ref="D269:M269" si="124">D99-D235</f>
        <v>251.64392770238086</v>
      </c>
      <c r="E269" s="429">
        <f t="shared" si="124"/>
        <v>268.33723637720215</v>
      </c>
      <c r="F269" s="429">
        <f t="shared" si="124"/>
        <v>283.39485624129452</v>
      </c>
      <c r="G269" s="429">
        <f t="shared" si="124"/>
        <v>296.24057299785545</v>
      </c>
      <c r="H269" s="429">
        <f t="shared" si="124"/>
        <v>306.77159707384908</v>
      </c>
      <c r="I269" s="429">
        <f t="shared" si="124"/>
        <v>317.10256236952875</v>
      </c>
      <c r="J269" s="429">
        <f t="shared" si="124"/>
        <v>325.09616463862477</v>
      </c>
      <c r="K269" s="429">
        <f t="shared" si="124"/>
        <v>330.44546881002805</v>
      </c>
      <c r="L269" s="429">
        <f t="shared" si="124"/>
        <v>333.95952850900682</v>
      </c>
      <c r="M269" s="429">
        <f t="shared" si="124"/>
        <v>336.21569285083046</v>
      </c>
    </row>
    <row r="270" spans="1:13" ht="13.15">
      <c r="B270" s="323" t="str">
        <f t="shared" si="115"/>
        <v>55-59</v>
      </c>
      <c r="C270" s="429">
        <f t="shared" si="117"/>
        <v>116.82400040080367</v>
      </c>
      <c r="D270" s="429">
        <f t="shared" ref="D270:M270" si="125">D100-D236</f>
        <v>120.27937606458462</v>
      </c>
      <c r="E270" s="429">
        <f t="shared" si="125"/>
        <v>125.03343958367344</v>
      </c>
      <c r="F270" s="429">
        <f t="shared" si="125"/>
        <v>130.23683722565644</v>
      </c>
      <c r="G270" s="429">
        <f t="shared" si="125"/>
        <v>135.37839376045989</v>
      </c>
      <c r="H270" s="429">
        <f t="shared" si="125"/>
        <v>140.2806286740452</v>
      </c>
      <c r="I270" s="429">
        <f t="shared" si="125"/>
        <v>145.97633221050828</v>
      </c>
      <c r="J270" s="429">
        <f t="shared" si="125"/>
        <v>151.02709802057086</v>
      </c>
      <c r="K270" s="429">
        <f t="shared" si="125"/>
        <v>155.09462863046315</v>
      </c>
      <c r="L270" s="429">
        <f t="shared" si="125"/>
        <v>158.4756344633318</v>
      </c>
      <c r="M270" s="429">
        <f t="shared" si="125"/>
        <v>161.33104354977331</v>
      </c>
    </row>
    <row r="271" spans="1:13" ht="13.15">
      <c r="B271" s="323" t="str">
        <f t="shared" si="115"/>
        <v>60-64</v>
      </c>
      <c r="C271" s="429">
        <f t="shared" si="117"/>
        <v>38.314465670263452</v>
      </c>
      <c r="D271" s="429">
        <f t="shared" ref="D271:M271" si="126">D101-D237</f>
        <v>40.839131652483729</v>
      </c>
      <c r="E271" s="429">
        <f t="shared" si="126"/>
        <v>42.595846223335649</v>
      </c>
      <c r="F271" s="429">
        <f t="shared" si="126"/>
        <v>44.014123993847285</v>
      </c>
      <c r="G271" s="429">
        <f t="shared" si="126"/>
        <v>45.267656591605601</v>
      </c>
      <c r="H271" s="429">
        <f t="shared" si="126"/>
        <v>46.48867305751989</v>
      </c>
      <c r="I271" s="429">
        <f t="shared" si="126"/>
        <v>48.237017214145652</v>
      </c>
      <c r="J271" s="429">
        <f t="shared" si="126"/>
        <v>49.879634336284205</v>
      </c>
      <c r="K271" s="429">
        <f t="shared" si="126"/>
        <v>51.283072890596415</v>
      </c>
      <c r="L271" s="429">
        <f t="shared" si="126"/>
        <v>52.577358415972455</v>
      </c>
      <c r="M271" s="429">
        <f t="shared" si="126"/>
        <v>53.804811180610763</v>
      </c>
    </row>
    <row r="272" spans="1:13" ht="13.15">
      <c r="B272" s="323" t="str">
        <f t="shared" si="115"/>
        <v>65 plus</v>
      </c>
      <c r="C272" s="429">
        <f t="shared" si="117"/>
        <v>9.9018025415622084</v>
      </c>
      <c r="D272" s="429">
        <f t="shared" ref="D272:M272" si="127">D102-D238</f>
        <v>13.607006875341217</v>
      </c>
      <c r="E272" s="429">
        <f t="shared" si="127"/>
        <v>16.347961145454693</v>
      </c>
      <c r="F272" s="429">
        <f t="shared" si="127"/>
        <v>18.313371276819915</v>
      </c>
      <c r="G272" s="429">
        <f t="shared" si="127"/>
        <v>19.70823425561013</v>
      </c>
      <c r="H272" s="429">
        <f t="shared" si="127"/>
        <v>20.734184367663211</v>
      </c>
      <c r="I272" s="429">
        <f t="shared" si="127"/>
        <v>21.753416066704499</v>
      </c>
      <c r="J272" s="429">
        <f t="shared" si="127"/>
        <v>22.6340656196993</v>
      </c>
      <c r="K272" s="429">
        <f t="shared" si="127"/>
        <v>23.369591256306077</v>
      </c>
      <c r="L272" s="429">
        <f t="shared" si="127"/>
        <v>24.040050705974824</v>
      </c>
      <c r="M272" s="429">
        <f t="shared" si="127"/>
        <v>24.687574369125254</v>
      </c>
    </row>
    <row r="273" spans="1:13" ht="13.15">
      <c r="B273" s="323" t="str">
        <f t="shared" si="115"/>
        <v>Total</v>
      </c>
      <c r="C273" s="429">
        <f>SUM(C263:C272)</f>
        <v>3328.0441976250299</v>
      </c>
      <c r="D273" s="429">
        <f t="shared" ref="D273:M273" si="128">SUM(D263:D272)</f>
        <v>3346.0926665498268</v>
      </c>
      <c r="E273" s="429">
        <f t="shared" si="128"/>
        <v>3354.7061058869581</v>
      </c>
      <c r="F273" s="429">
        <f t="shared" si="128"/>
        <v>3348.1402785893374</v>
      </c>
      <c r="G273" s="429">
        <f t="shared" si="128"/>
        <v>3325.841749823981</v>
      </c>
      <c r="H273" s="429">
        <f t="shared" si="128"/>
        <v>3294.1785488919659</v>
      </c>
      <c r="I273" s="429">
        <f t="shared" si="128"/>
        <v>3294.8516540292235</v>
      </c>
      <c r="J273" s="429">
        <f t="shared" si="128"/>
        <v>3290.2319789018816</v>
      </c>
      <c r="K273" s="429">
        <f t="shared" si="128"/>
        <v>3274.3589866346165</v>
      </c>
      <c r="L273" s="429">
        <f t="shared" si="128"/>
        <v>3259.14498189508</v>
      </c>
      <c r="M273" s="429">
        <f t="shared" si="128"/>
        <v>3250.5753452296954</v>
      </c>
    </row>
    <row r="274" spans="1:13">
      <c r="A274" s="1080">
        <f>SUM(C274:M274)</f>
        <v>0</v>
      </c>
      <c r="B274" s="1080"/>
      <c r="C274" s="1080">
        <f t="shared" ref="C274:M274" si="129">SUM(C263:C272)-C273</f>
        <v>0</v>
      </c>
      <c r="D274" s="1080">
        <f t="shared" si="129"/>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208</v>
      </c>
      <c r="C279" s="429">
        <f>C223+C239</f>
        <v>477.12409777654824</v>
      </c>
      <c r="D279" s="429">
        <f t="shared" ref="D279:M279" si="131">D223+D239</f>
        <v>491.07203790277856</v>
      </c>
      <c r="E279" s="429">
        <f t="shared" si="131"/>
        <v>499.24275927362777</v>
      </c>
      <c r="F279" s="429">
        <f t="shared" si="131"/>
        <v>507.33334282656506</v>
      </c>
      <c r="G279" s="429">
        <f t="shared" si="131"/>
        <v>507.36429997259023</v>
      </c>
      <c r="H279" s="429">
        <f t="shared" si="131"/>
        <v>505.76211712001236</v>
      </c>
      <c r="I279" s="429">
        <f t="shared" si="131"/>
        <v>509.14554414838938</v>
      </c>
      <c r="J279" s="429">
        <f t="shared" si="131"/>
        <v>511.3842436841627</v>
      </c>
      <c r="K279" s="429">
        <f t="shared" si="131"/>
        <v>511.51223506609716</v>
      </c>
      <c r="L279" s="429">
        <f t="shared" si="131"/>
        <v>511.4303392920005</v>
      </c>
      <c r="M279" s="429">
        <f t="shared" si="131"/>
        <v>512.07217621972791</v>
      </c>
    </row>
    <row r="280" spans="1:13" ht="13.15">
      <c r="B280" s="311" t="s">
        <v>209</v>
      </c>
      <c r="C280" s="429">
        <f>C155+C171</f>
        <v>81.827939009739111</v>
      </c>
      <c r="D280" s="429">
        <f t="shared" ref="D280:M280" si="132">D155+D171</f>
        <v>86.312623025201219</v>
      </c>
      <c r="E280" s="429">
        <f t="shared" si="132"/>
        <v>90.035030755581602</v>
      </c>
      <c r="F280" s="429">
        <f t="shared" si="132"/>
        <v>93.145375544382972</v>
      </c>
      <c r="G280" s="429">
        <f t="shared" si="132"/>
        <v>95.656317962072734</v>
      </c>
      <c r="H280" s="429">
        <f t="shared" si="132"/>
        <v>97.821813479047407</v>
      </c>
      <c r="I280" s="429">
        <f t="shared" si="132"/>
        <v>100.61365777389436</v>
      </c>
      <c r="J280" s="429">
        <f t="shared" si="132"/>
        <v>103.07287518358473</v>
      </c>
      <c r="K280" s="429">
        <f t="shared" si="132"/>
        <v>105.01060358990787</v>
      </c>
      <c r="L280" s="429">
        <f t="shared" si="132"/>
        <v>106.67599282361095</v>
      </c>
      <c r="M280" s="429">
        <f t="shared" si="132"/>
        <v>108.18748431311055</v>
      </c>
    </row>
    <row r="281" spans="1:13" ht="13.15">
      <c r="B281" s="311" t="s">
        <v>512</v>
      </c>
      <c r="C281" s="429">
        <f>C189+C205</f>
        <v>1.7359839670186954</v>
      </c>
      <c r="D281" s="429">
        <f t="shared" ref="D281:M281" si="133">D189+D205</f>
        <v>1.7810420478816549</v>
      </c>
      <c r="E281" s="429">
        <f t="shared" si="133"/>
        <v>1.813725500432481</v>
      </c>
      <c r="F281" s="429">
        <f t="shared" si="133"/>
        <v>1.8337500324124345</v>
      </c>
      <c r="G281" s="429">
        <f t="shared" si="133"/>
        <v>1.8394123621407492</v>
      </c>
      <c r="H281" s="429">
        <f t="shared" si="133"/>
        <v>1.8366051155907279</v>
      </c>
      <c r="I281" s="429">
        <f t="shared" si="133"/>
        <v>1.8449966790663876</v>
      </c>
      <c r="J281" s="429">
        <f t="shared" si="133"/>
        <v>1.8477555208529479</v>
      </c>
      <c r="K281" s="429">
        <f t="shared" si="133"/>
        <v>1.8427169148316196</v>
      </c>
      <c r="L281" s="429">
        <f t="shared" si="133"/>
        <v>1.8359024108195325</v>
      </c>
      <c r="M281" s="429">
        <f t="shared" si="133"/>
        <v>1.8305471446707597</v>
      </c>
    </row>
    <row r="282" spans="1:13" ht="13.15">
      <c r="B282" s="311" t="s">
        <v>210</v>
      </c>
      <c r="C282" s="429">
        <f>C121+C137</f>
        <v>393.5601747997905</v>
      </c>
      <c r="D282" s="429">
        <f t="shared" ref="D282:M282" si="134">D121+D137</f>
        <v>402.97837282969567</v>
      </c>
      <c r="E282" s="429">
        <f t="shared" si="134"/>
        <v>407.39400301761361</v>
      </c>
      <c r="F282" s="429">
        <f t="shared" si="134"/>
        <v>412.35421724976976</v>
      </c>
      <c r="G282" s="429">
        <f t="shared" si="134"/>
        <v>409.86856964837676</v>
      </c>
      <c r="H282" s="429">
        <f t="shared" si="134"/>
        <v>406.10369852537423</v>
      </c>
      <c r="I282" s="429">
        <f t="shared" si="134"/>
        <v>406.68688969542865</v>
      </c>
      <c r="J282" s="429">
        <f t="shared" si="134"/>
        <v>406.46361297972527</v>
      </c>
      <c r="K282" s="429">
        <f t="shared" si="134"/>
        <v>404.65891456135762</v>
      </c>
      <c r="L282" s="429">
        <f t="shared" si="134"/>
        <v>402.91844405756996</v>
      </c>
      <c r="M282" s="429">
        <f t="shared" si="134"/>
        <v>402.05414476194653</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H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509.70319183359328</v>
      </c>
      <c r="D294" s="429">
        <f>D36-D15+D279-D290</f>
        <v>506.79988293029203</v>
      </c>
      <c r="E294" s="429">
        <f>E36-E15+E279-E290</f>
        <v>493.36864696040283</v>
      </c>
      <c r="F294" s="429">
        <f t="shared" ref="F294:M294" si="139">F36-F15+F279-F290</f>
        <v>474.67630950207149</v>
      </c>
      <c r="G294" s="429">
        <f t="shared" si="139"/>
        <v>462.30094170515662</v>
      </c>
      <c r="H294" s="429">
        <f t="shared" si="139"/>
        <v>507.80074414090245</v>
      </c>
      <c r="I294" s="429">
        <f t="shared" si="139"/>
        <v>504.09079556506629</v>
      </c>
      <c r="J294" s="429">
        <f t="shared" si="139"/>
        <v>490.55425311823308</v>
      </c>
      <c r="K294" s="429">
        <f t="shared" si="139"/>
        <v>491.84485108533721</v>
      </c>
      <c r="L294" s="429">
        <f t="shared" si="139"/>
        <v>501.35420396726789</v>
      </c>
      <c r="M294" s="429">
        <f t="shared" si="139"/>
        <v>512.27949132799017</v>
      </c>
    </row>
    <row r="295" spans="2:13" ht="12.75" customHeight="1">
      <c r="B295" s="1469" t="s">
        <v>264</v>
      </c>
      <c r="C295" s="1469"/>
      <c r="D295" s="1469"/>
      <c r="E295" s="1469"/>
      <c r="F295" s="1469"/>
      <c r="G295" s="1469"/>
      <c r="H295" s="1469"/>
      <c r="I295" s="1469"/>
      <c r="J295" s="1469"/>
      <c r="K295" s="1469"/>
      <c r="L295" s="1469"/>
      <c r="M295" s="1469"/>
    </row>
    <row r="296" spans="2:13" ht="13.15">
      <c r="B296" s="502" t="s">
        <v>6</v>
      </c>
      <c r="C296" s="503">
        <f>IF(C294&lt;0,0,C294)</f>
        <v>509.70319183359328</v>
      </c>
      <c r="D296" s="503">
        <f t="shared" ref="D296:M296" si="140">IF(D294&lt;0,0,D294)</f>
        <v>506.79988293029203</v>
      </c>
      <c r="E296" s="503">
        <f t="shared" si="140"/>
        <v>493.36864696040283</v>
      </c>
      <c r="F296" s="503">
        <f t="shared" si="140"/>
        <v>474.67630950207149</v>
      </c>
      <c r="G296" s="503">
        <f t="shared" si="140"/>
        <v>462.30094170515662</v>
      </c>
      <c r="H296" s="503">
        <f t="shared" si="140"/>
        <v>507.80074414090245</v>
      </c>
      <c r="I296" s="503">
        <f t="shared" si="140"/>
        <v>504.09079556506629</v>
      </c>
      <c r="J296" s="503">
        <f t="shared" si="140"/>
        <v>490.55425311823308</v>
      </c>
      <c r="K296" s="503">
        <f t="shared" si="140"/>
        <v>491.84485108533721</v>
      </c>
      <c r="L296" s="503">
        <f t="shared" si="140"/>
        <v>501.35420396726789</v>
      </c>
      <c r="M296" s="503">
        <f t="shared" si="140"/>
        <v>512.27949132799017</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26.267119279989412</v>
      </c>
      <c r="D303" s="429">
        <f>D$296*Entrant_age_breakdowns!$K76*$G$31</f>
        <v>26.117499731806227</v>
      </c>
      <c r="E303" s="429">
        <f>E$296*Entrant_age_breakdowns!$K76*$G$31</f>
        <v>25.42533244121185</v>
      </c>
      <c r="F303" s="429">
        <f>F$296*Entrant_age_breakdowns!$K76*$G$31</f>
        <v>24.462038772452363</v>
      </c>
      <c r="G303" s="429">
        <f>G$296*Entrant_age_breakdowns!$K76*$G$31</f>
        <v>23.824284747632699</v>
      </c>
      <c r="H303" s="429">
        <f>H$296*Entrant_age_breakdowns!$K76*$G$31</f>
        <v>26.169078260689368</v>
      </c>
      <c r="I303" s="429">
        <f>I$296*Entrant_age_breakdowns!$K76*$G$31</f>
        <v>25.977889224941816</v>
      </c>
      <c r="J303" s="429">
        <f>J$296*Entrant_age_breakdowns!$K76*$G$31</f>
        <v>25.280295054870987</v>
      </c>
      <c r="K303" s="429">
        <f>K$296*Entrant_age_breakdowns!$K76*$G$31</f>
        <v>25.346804920391904</v>
      </c>
      <c r="L303" s="429">
        <f>L$296*Entrant_age_breakdowns!$K76*$G$31</f>
        <v>25.836861310909335</v>
      </c>
      <c r="M303" s="429">
        <f>M$296*Entrant_age_breakdowns!$K76*$G$31</f>
        <v>26.399886677181605</v>
      </c>
    </row>
    <row r="304" spans="2:13" ht="13.15">
      <c r="B304" s="323" t="str">
        <f t="shared" si="141"/>
        <v>25-29</v>
      </c>
      <c r="C304" s="429">
        <f>C$296*Entrant_age_breakdowns!$K77*$G$31</f>
        <v>28.519074334640141</v>
      </c>
      <c r="D304" s="429">
        <f>D$296*Entrant_age_breakdowns!$K77*$G$31</f>
        <v>28.356627475848047</v>
      </c>
      <c r="E304" s="429">
        <f>E$296*Entrant_age_breakdowns!$K77*$G$31</f>
        <v>27.605118709239381</v>
      </c>
      <c r="F304" s="429">
        <f>F$296*Entrant_age_breakdowns!$K77*$G$31</f>
        <v>26.559239126761955</v>
      </c>
      <c r="G304" s="429">
        <f>G$296*Entrant_age_breakdowns!$K77*$G$31</f>
        <v>25.866808630399767</v>
      </c>
      <c r="H304" s="429">
        <f>H$296*Entrant_age_breakdowns!$K77*$G$31</f>
        <v>28.412627979124029</v>
      </c>
      <c r="I304" s="429">
        <f>I$296*Entrant_age_breakdowns!$K77*$G$31</f>
        <v>28.20504776203466</v>
      </c>
      <c r="J304" s="429">
        <f>J$296*Entrant_age_breakdowns!$K77*$G$31</f>
        <v>27.447646854093541</v>
      </c>
      <c r="K304" s="429">
        <f>K$296*Entrant_age_breakdowns!$K77*$G$31</f>
        <v>27.519858800084251</v>
      </c>
      <c r="L304" s="429">
        <f>L$296*Entrant_age_breakdowns!$K77*$G$31</f>
        <v>28.051929122693974</v>
      </c>
      <c r="M304" s="429">
        <f>M$296*Entrant_age_breakdowns!$K77*$G$31</f>
        <v>28.663224259471271</v>
      </c>
    </row>
    <row r="305" spans="1:13" ht="13.15">
      <c r="B305" s="323" t="str">
        <f t="shared" si="141"/>
        <v>30-34</v>
      </c>
      <c r="C305" s="429">
        <f>C$296*Entrant_age_breakdowns!$K78*$G$31</f>
        <v>14.665929927122262</v>
      </c>
      <c r="D305" s="429">
        <f>D$296*Entrant_age_breakdowns!$K78*$G$31</f>
        <v>14.582391653054502</v>
      </c>
      <c r="E305" s="429">
        <f>E$296*Entrant_age_breakdowns!$K78*$G$31</f>
        <v>14.195928376533864</v>
      </c>
      <c r="F305" s="429">
        <f>F$296*Entrant_age_breakdowns!$K78*$G$31</f>
        <v>13.658084949750869</v>
      </c>
      <c r="G305" s="429">
        <f>G$296*Entrant_age_breakdowns!$K78*$G$31</f>
        <v>13.302002665315865</v>
      </c>
      <c r="H305" s="429">
        <f>H$296*Entrant_age_breakdowns!$K78*$G$31</f>
        <v>14.611189903912582</v>
      </c>
      <c r="I305" s="429">
        <f>I$296*Entrant_age_breakdowns!$K78*$G$31</f>
        <v>14.504441806749</v>
      </c>
      <c r="J305" s="429">
        <f>J$296*Entrant_age_breakdowns!$K78*$G$31</f>
        <v>14.114948497384782</v>
      </c>
      <c r="K305" s="429">
        <f>K$296*Entrant_age_breakdowns!$K78*$G$31</f>
        <v>14.152083480357019</v>
      </c>
      <c r="L305" s="429">
        <f>L$296*Entrant_age_breakdowns!$K78*$G$31</f>
        <v>14.425700568209599</v>
      </c>
      <c r="M305" s="429">
        <f>M$296*Entrant_age_breakdowns!$K78*$G$31</f>
        <v>14.740059005498608</v>
      </c>
    </row>
    <row r="306" spans="1:13" ht="13.15">
      <c r="B306" s="323" t="str">
        <f t="shared" si="141"/>
        <v>35-39</v>
      </c>
      <c r="C306" s="429">
        <f>C$296*Entrant_age_breakdowns!$K79*$G$31</f>
        <v>11.11889729934687</v>
      </c>
      <c r="D306" s="429">
        <f>D$296*Entrant_age_breakdowns!$K79*$G$31</f>
        <v>11.055563198165443</v>
      </c>
      <c r="E306" s="429">
        <f>E$296*Entrant_age_breakdowns!$K79*$G$31</f>
        <v>10.762568106619598</v>
      </c>
      <c r="F306" s="429">
        <f>F$296*Entrant_age_breakdowns!$K79*$G$31</f>
        <v>10.354804953839942</v>
      </c>
      <c r="G306" s="429">
        <f>G$296*Entrant_age_breakdowns!$K79*$G$31</f>
        <v>10.084843050951831</v>
      </c>
      <c r="H306" s="429">
        <f>H$296*Entrant_age_breakdowns!$K79*$G$31</f>
        <v>11.077396439922559</v>
      </c>
      <c r="I306" s="429">
        <f>I$296*Entrant_age_breakdowns!$K79*$G$31</f>
        <v>10.996465933970287</v>
      </c>
      <c r="J306" s="429">
        <f>J$296*Entrant_age_breakdowns!$K79*$G$31</f>
        <v>10.701173639030674</v>
      </c>
      <c r="K306" s="429">
        <f>K$296*Entrant_age_breakdowns!$K79*$G$31</f>
        <v>10.729327330200144</v>
      </c>
      <c r="L306" s="429">
        <f>L$296*Entrant_age_breakdowns!$K79*$G$31</f>
        <v>10.936768679933648</v>
      </c>
      <c r="M306" s="429">
        <f>M$296*Entrant_age_breakdowns!$K79*$G$31</f>
        <v>11.175097868520293</v>
      </c>
    </row>
    <row r="307" spans="1:13" ht="13.15">
      <c r="B307" s="323" t="str">
        <f t="shared" si="141"/>
        <v>40-44</v>
      </c>
      <c r="C307" s="429">
        <f>C$296*Entrant_age_breakdowns!$K80*$G$31</f>
        <v>9.0743091111896366</v>
      </c>
      <c r="D307" s="429">
        <f>D$296*Entrant_age_breakdowns!$K80*$G$31</f>
        <v>9.0226211428662495</v>
      </c>
      <c r="E307" s="429">
        <f>E$296*Entrant_age_breakdowns!$K80*$G$31</f>
        <v>8.7835031838484561</v>
      </c>
      <c r="F307" s="429">
        <f>F$296*Entrant_age_breakdowns!$K80*$G$31</f>
        <v>8.4507211828227593</v>
      </c>
      <c r="G307" s="429">
        <f>G$296*Entrant_age_breakdowns!$K80*$G$31</f>
        <v>8.2304009757824819</v>
      </c>
      <c r="H307" s="429">
        <f>H$296*Entrant_age_breakdowns!$K80*$G$31</f>
        <v>9.0404395990736877</v>
      </c>
      <c r="I307" s="429">
        <f>I$296*Entrant_age_breakdowns!$K80*$G$31</f>
        <v>8.9743909246625098</v>
      </c>
      <c r="J307" s="429">
        <f>J$296*Entrant_age_breakdowns!$K80*$G$31</f>
        <v>8.7333981813810304</v>
      </c>
      <c r="K307" s="429">
        <f>K$296*Entrant_age_breakdowns!$K80*$G$31</f>
        <v>8.7563748569824629</v>
      </c>
      <c r="L307" s="429">
        <f>L$296*Entrant_age_breakdowns!$K80*$G$31</f>
        <v>8.9256710451966299</v>
      </c>
      <c r="M307" s="429">
        <f>M$296*Entrant_age_breakdowns!$K80*$G$31</f>
        <v>9.1201752904675395</v>
      </c>
    </row>
    <row r="308" spans="1:13" ht="13.15">
      <c r="B308" s="323" t="str">
        <f t="shared" si="141"/>
        <v>45-49</v>
      </c>
      <c r="C308" s="429">
        <f>C$296*Entrant_age_breakdowns!$K81*$G$31</f>
        <v>8.1171828443573304</v>
      </c>
      <c r="D308" s="429">
        <f>D$296*Entrant_age_breakdowns!$K81*$G$31</f>
        <v>8.0709467414658249</v>
      </c>
      <c r="E308" s="429">
        <f>E$296*Entrant_age_breakdowns!$K81*$G$31</f>
        <v>7.8570501052664312</v>
      </c>
      <c r="F308" s="429">
        <f>F$296*Entrant_age_breakdowns!$K81*$G$31</f>
        <v>7.5593687813730526</v>
      </c>
      <c r="G308" s="429">
        <f>G$296*Entrant_age_breakdowns!$K81*$G$31</f>
        <v>7.3622871762680058</v>
      </c>
      <c r="H308" s="429">
        <f>H$296*Entrant_age_breakdowns!$K81*$G$31</f>
        <v>8.0868857694697969</v>
      </c>
      <c r="I308" s="429">
        <f>I$296*Entrant_age_breakdowns!$K81*$G$31</f>
        <v>8.0278036773508656</v>
      </c>
      <c r="J308" s="429">
        <f>J$296*Entrant_age_breakdowns!$K81*$G$31</f>
        <v>7.8122300025499012</v>
      </c>
      <c r="K308" s="429">
        <f>K$296*Entrant_age_breakdowns!$K81*$G$31</f>
        <v>7.832783179075741</v>
      </c>
      <c r="L308" s="429">
        <f>L$296*Entrant_age_breakdowns!$K81*$G$31</f>
        <v>7.984222599724589</v>
      </c>
      <c r="M308" s="429">
        <f>M$296*Entrant_age_breakdowns!$K81*$G$31</f>
        <v>8.1582112200726478</v>
      </c>
    </row>
    <row r="309" spans="1:13" ht="13.15">
      <c r="B309" s="323" t="str">
        <f t="shared" si="141"/>
        <v>50-54</v>
      </c>
      <c r="C309" s="429">
        <f>C$296*Entrant_age_breakdowns!$K82*$G$31</f>
        <v>5.8858959475216004</v>
      </c>
      <c r="D309" s="429">
        <f>D$296*Entrant_age_breakdowns!$K82*$G$31</f>
        <v>5.8523694278094709</v>
      </c>
      <c r="E309" s="429">
        <f>E$296*Entrant_age_breakdowns!$K82*$G$31</f>
        <v>5.6972696390853956</v>
      </c>
      <c r="F309" s="429">
        <f>F$296*Entrant_age_breakdowns!$K82*$G$31</f>
        <v>5.4814162658704637</v>
      </c>
      <c r="G309" s="429">
        <f>G$296*Entrant_age_breakdowns!$K82*$G$31</f>
        <v>5.338509318588228</v>
      </c>
      <c r="H309" s="429">
        <f>H$296*Entrant_age_breakdowns!$K82*$G$31</f>
        <v>5.8639270657406195</v>
      </c>
      <c r="I309" s="429">
        <f>I$296*Entrant_age_breakdowns!$K82*$G$31</f>
        <v>5.8210857187804921</v>
      </c>
      <c r="J309" s="429">
        <f>J$296*Entrant_age_breakdowns!$K82*$G$31</f>
        <v>5.6647698831965521</v>
      </c>
      <c r="K309" s="429">
        <f>K$296*Entrant_age_breakdowns!$K82*$G$31</f>
        <v>5.679673312223807</v>
      </c>
      <c r="L309" s="429">
        <f>L$296*Entrant_age_breakdowns!$K82*$G$31</f>
        <v>5.7894843993193383</v>
      </c>
      <c r="M309" s="429">
        <f>M$296*Entrant_age_breakdowns!$K82*$G$31</f>
        <v>5.915646262992694</v>
      </c>
    </row>
    <row r="310" spans="1:13" ht="13.15">
      <c r="B310" s="323" t="str">
        <f t="shared" si="141"/>
        <v>55-59</v>
      </c>
      <c r="C310" s="429">
        <f>C$296*Entrant_age_breakdowns!$K83*$G$31</f>
        <v>3.5821088962127225</v>
      </c>
      <c r="D310" s="429">
        <f>D$296*Entrant_age_breakdowns!$K83*$G$31</f>
        <v>3.5617049261815432</v>
      </c>
      <c r="E310" s="429">
        <f>E$296*Entrant_age_breakdowns!$K83*$G$31</f>
        <v>3.4673124432116116</v>
      </c>
      <c r="F310" s="429">
        <f>F$296*Entrant_age_breakdowns!$K83*$G$31</f>
        <v>3.3359458177454733</v>
      </c>
      <c r="G310" s="429">
        <f>G$296*Entrant_age_breakdowns!$K83*$G$31</f>
        <v>3.2489737999329851</v>
      </c>
      <c r="H310" s="429">
        <f>H$296*Entrant_age_breakdowns!$K83*$G$31</f>
        <v>3.568738811595336</v>
      </c>
      <c r="I310" s="429">
        <f>I$296*Entrant_age_breakdowns!$K83*$G$31</f>
        <v>3.5426659126790332</v>
      </c>
      <c r="J310" s="429">
        <f>J$296*Entrant_age_breakdowns!$K83*$G$31</f>
        <v>3.4475333533785348</v>
      </c>
      <c r="K310" s="429">
        <f>K$296*Entrant_age_breakdowns!$K83*$G$31</f>
        <v>3.4566034603220812</v>
      </c>
      <c r="L310" s="429">
        <f>L$296*Entrant_age_breakdowns!$K83*$G$31</f>
        <v>3.5234336040240479</v>
      </c>
      <c r="M310" s="429">
        <f>M$296*Entrant_age_breakdowns!$K83*$G$31</f>
        <v>3.6002146987386765</v>
      </c>
    </row>
    <row r="311" spans="1:13" ht="13.15">
      <c r="B311" s="323" t="str">
        <f t="shared" si="141"/>
        <v>60-64</v>
      </c>
      <c r="C311" s="429">
        <f>C$296*Entrant_age_breakdowns!$K84*$G$31</f>
        <v>1.7267686701912148</v>
      </c>
      <c r="D311" s="429">
        <f>D$296*Entrant_age_breakdowns!$K84*$G$31</f>
        <v>1.7169328619513784</v>
      </c>
      <c r="E311" s="429">
        <f>E$296*Entrant_age_breakdowns!$K84*$G$31</f>
        <v>1.671430620948497</v>
      </c>
      <c r="F311" s="429">
        <f>F$296*Entrant_age_breakdowns!$K84*$G$31</f>
        <v>1.6081048595782876</v>
      </c>
      <c r="G311" s="429">
        <f>G$296*Entrant_age_breakdowns!$K84*$G$31</f>
        <v>1.5661796808935473</v>
      </c>
      <c r="H311" s="429">
        <f>H$296*Entrant_age_breakdowns!$K84*$G$31</f>
        <v>1.7203235720928522</v>
      </c>
      <c r="I311" s="429">
        <f>I$296*Entrant_age_breakdowns!$K84*$G$31</f>
        <v>1.7077550359890683</v>
      </c>
      <c r="J311" s="429">
        <f>J$296*Entrant_age_breakdowns!$K84*$G$31</f>
        <v>1.6618960384893304</v>
      </c>
      <c r="K311" s="429">
        <f>K$296*Entrant_age_breakdowns!$K84*$G$31</f>
        <v>1.6662683166526102</v>
      </c>
      <c r="L311" s="429">
        <f>L$296*Entrant_age_breakdowns!$K84*$G$31</f>
        <v>1.6984840313928689</v>
      </c>
      <c r="M311" s="429">
        <f>M$296*Entrant_age_breakdowns!$K84*$G$31</f>
        <v>1.7354966383955155</v>
      </c>
    </row>
    <row r="312" spans="1:13" ht="13.15">
      <c r="B312" s="323" t="str">
        <f t="shared" si="141"/>
        <v>65 plus</v>
      </c>
      <c r="C312" s="429">
        <f>C$296*Entrant_age_breakdowns!$K85*$G$31</f>
        <v>0.53445837424120235</v>
      </c>
      <c r="D312" s="429">
        <f>D$296*Entrant_age_breakdowns!$K85*$G$31</f>
        <v>0.53141405789937912</v>
      </c>
      <c r="E312" s="429">
        <f>E$296*Entrant_age_breakdowns!$K85*$G$31</f>
        <v>0.51733049582731649</v>
      </c>
      <c r="F312" s="429">
        <f>F$296*Entrant_age_breakdowns!$K85*$G$31</f>
        <v>0.49773031193831835</v>
      </c>
      <c r="G312" s="429">
        <f>G$296*Entrant_age_breakdowns!$K85*$G$31</f>
        <v>0.48475389927434698</v>
      </c>
      <c r="H312" s="429">
        <f>H$296*Entrant_age_breakdowns!$K85*$G$31</f>
        <v>0.53246352877583103</v>
      </c>
      <c r="I312" s="429">
        <f>I$296*Entrant_age_breakdowns!$K85*$G$31</f>
        <v>0.52857339601596565</v>
      </c>
      <c r="J312" s="429">
        <f>J$296*Entrant_age_breakdowns!$K85*$G$31</f>
        <v>0.51437941295897216</v>
      </c>
      <c r="K312" s="429">
        <f>K$296*Entrant_age_breakdowns!$K85*$G$31</f>
        <v>0.51573269247997366</v>
      </c>
      <c r="L312" s="429">
        <f>L$296*Entrant_age_breakdowns!$K85*$G$31</f>
        <v>0.5257038940788481</v>
      </c>
      <c r="M312" s="429">
        <f>M$296*Entrant_age_breakdowns!$K85*$G$31</f>
        <v>0.53715979903389477</v>
      </c>
    </row>
    <row r="313" spans="1:13" ht="13.15">
      <c r="B313" s="323" t="str">
        <f t="shared" si="141"/>
        <v>Total</v>
      </c>
      <c r="C313" s="429">
        <f>C$296*Entrant_age_breakdowns!$K86*$G$31</f>
        <v>109.49174468481237</v>
      </c>
      <c r="D313" s="429">
        <f>D$296*Entrant_age_breakdowns!$K86*$G$31</f>
        <v>108.86807121704805</v>
      </c>
      <c r="E313" s="429">
        <f>E$296*Entrant_age_breakdowns!$K86*$G$31</f>
        <v>105.9828441217924</v>
      </c>
      <c r="F313" s="429">
        <f>F$296*Entrant_age_breakdowns!$K86*$G$31</f>
        <v>101.96745502213348</v>
      </c>
      <c r="G313" s="429">
        <f>G$296*Entrant_age_breakdowns!$K86*$G$31</f>
        <v>99.309043945039747</v>
      </c>
      <c r="H313" s="429">
        <f>H$296*Entrant_age_breakdowns!$K86*$G$31</f>
        <v>109.08307093039666</v>
      </c>
      <c r="I313" s="429">
        <f>I$296*Entrant_age_breakdowns!$K86*$G$31</f>
        <v>108.28611939317368</v>
      </c>
      <c r="J313" s="429">
        <f>J$296*Entrant_age_breakdowns!$K86*$G$31</f>
        <v>105.37827091733429</v>
      </c>
      <c r="K313" s="429">
        <f>K$296*Entrant_age_breakdowns!$K86*$G$31</f>
        <v>105.65551034876998</v>
      </c>
      <c r="L313" s="429">
        <f>L$296*Entrant_age_breakdowns!$K86*$G$31</f>
        <v>107.69825925548287</v>
      </c>
      <c r="M313" s="429">
        <f>M$296*Entrant_age_breakdowns!$K86*$G$31</f>
        <v>110.04517172037274</v>
      </c>
    </row>
    <row r="314" spans="1:13">
      <c r="A314" s="1080">
        <f>SUM(C314:M314)</f>
        <v>0</v>
      </c>
      <c r="B314" s="1080"/>
      <c r="C314" s="1080">
        <f t="shared" ref="C314:M314" si="143">SUM(C303:C312)-C313</f>
        <v>0</v>
      </c>
      <c r="D314" s="1080">
        <f t="shared" si="143"/>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96.01090794320298</v>
      </c>
      <c r="D319" s="429">
        <f>D$296*Entrant_age_breakdowns!$K76*$H$31</f>
        <v>95.464022366829056</v>
      </c>
      <c r="E319" s="429">
        <f>E$296*Entrant_age_breakdowns!$K76*$H$31</f>
        <v>92.934030047908152</v>
      </c>
      <c r="F319" s="429">
        <f>F$296*Entrant_age_breakdowns!$K76*$H$31</f>
        <v>89.413023470533105</v>
      </c>
      <c r="G319" s="429">
        <f>G$296*Entrant_age_breakdowns!$K76*$H$31</f>
        <v>87.081921140099226</v>
      </c>
      <c r="H319" s="429">
        <f>H$296*Entrant_age_breakdowns!$K76*$H$31</f>
        <v>95.652550896952945</v>
      </c>
      <c r="I319" s="429">
        <f>I$296*Entrant_age_breakdowns!$K76*$H$31</f>
        <v>94.953721584334261</v>
      </c>
      <c r="J319" s="429">
        <f>J$296*Entrant_age_breakdowns!$K76*$H$31</f>
        <v>92.403893073241733</v>
      </c>
      <c r="K319" s="429">
        <f>K$296*Entrant_age_breakdowns!$K76*$H$31</f>
        <v>92.646998246206337</v>
      </c>
      <c r="L319" s="429">
        <f>L$296*Entrant_age_breakdowns!$K76*$H$31</f>
        <v>94.438239931121174</v>
      </c>
      <c r="M319" s="429">
        <f>M$296*Entrant_age_breakdowns!$K76*$H$31</f>
        <v>96.496195964847175</v>
      </c>
    </row>
    <row r="320" spans="1:13" ht="13.15">
      <c r="B320" s="323" t="str">
        <f t="shared" si="144"/>
        <v>25-29</v>
      </c>
      <c r="C320" s="429">
        <f>C$296*Entrant_age_breakdowns!$K77*$H$31</f>
        <v>104.24219692238749</v>
      </c>
      <c r="D320" s="429">
        <f>D$296*Entrant_age_breakdowns!$K77*$H$31</f>
        <v>103.64842528573026</v>
      </c>
      <c r="E320" s="429">
        <f>E$296*Entrant_age_breakdowns!$K77*$H$31</f>
        <v>100.90152950929307</v>
      </c>
      <c r="F320" s="429">
        <f>F$296*Entrant_age_breakdowns!$K77*$H$31</f>
        <v>97.078656995464968</v>
      </c>
      <c r="G320" s="429">
        <f>G$296*Entrant_age_breakdowns!$K77*$H$31</f>
        <v>94.547702613499595</v>
      </c>
      <c r="H320" s="429">
        <f>H$296*Entrant_age_breakdowns!$K77*$H$31</f>
        <v>103.85311690446056</v>
      </c>
      <c r="I320" s="429">
        <f>I$296*Entrant_age_breakdowns!$K77*$H$31</f>
        <v>103.09437496167811</v>
      </c>
      <c r="J320" s="429">
        <f>J$296*Entrant_age_breakdowns!$K77*$H$31</f>
        <v>100.32594237973788</v>
      </c>
      <c r="K320" s="429">
        <f>K$296*Entrant_age_breakdowns!$K77*$H$31</f>
        <v>100.58988965256256</v>
      </c>
      <c r="L320" s="429">
        <f>L$296*Entrant_age_breakdowns!$K77*$H$31</f>
        <v>102.5346995960842</v>
      </c>
      <c r="M320" s="429">
        <f>M$296*Entrant_age_breakdowns!$K77*$H$31</f>
        <v>104.76909007026019</v>
      </c>
    </row>
    <row r="321" spans="1:13" ht="13.15">
      <c r="B321" s="323" t="str">
        <f t="shared" si="144"/>
        <v>30-34</v>
      </c>
      <c r="C321" s="429">
        <f>C$296*Entrant_age_breakdowns!$K78*$H$31</f>
        <v>53.606534965830818</v>
      </c>
      <c r="D321" s="429">
        <f>D$296*Entrant_age_breakdowns!$K78*$H$31</f>
        <v>53.30118798599036</v>
      </c>
      <c r="E321" s="429">
        <f>E$296*Entrant_age_breakdowns!$K78*$H$31</f>
        <v>51.888597222993432</v>
      </c>
      <c r="F321" s="429">
        <f>F$296*Entrant_age_breakdowns!$K78*$H$31</f>
        <v>49.922685575572764</v>
      </c>
      <c r="G321" s="429">
        <f>G$296*Entrant_age_breakdowns!$K78*$H$31</f>
        <v>48.621142644021106</v>
      </c>
      <c r="H321" s="429">
        <f>H$296*Entrant_age_breakdowns!$K78*$H$31</f>
        <v>53.406450621857964</v>
      </c>
      <c r="I321" s="429">
        <f>I$296*Entrant_age_breakdowns!$K78*$H$31</f>
        <v>53.016267685516993</v>
      </c>
      <c r="J321" s="429">
        <f>J$296*Entrant_age_breakdowns!$K78*$H$31</f>
        <v>51.592601623348166</v>
      </c>
      <c r="K321" s="429">
        <f>K$296*Entrant_age_breakdowns!$K78*$H$31</f>
        <v>51.72833647091997</v>
      </c>
      <c r="L321" s="429">
        <f>L$296*Entrant_age_breakdowns!$K78*$H$31</f>
        <v>52.728454708229471</v>
      </c>
      <c r="M321" s="429">
        <f>M$296*Entrant_age_breakdowns!$K78*$H$31</f>
        <v>53.877489692310007</v>
      </c>
    </row>
    <row r="322" spans="1:13" ht="13.15">
      <c r="B322" s="323" t="str">
        <f t="shared" si="144"/>
        <v>35-39</v>
      </c>
      <c r="C322" s="429">
        <f>C$296*Entrant_age_breakdowns!$K79*$H$31</f>
        <v>40.641511300052656</v>
      </c>
      <c r="D322" s="429">
        <f>D$296*Entrant_age_breakdowns!$K79*$H$31</f>
        <v>40.4100141003263</v>
      </c>
      <c r="E322" s="429">
        <f>E$296*Entrant_age_breakdowns!$K79*$H$31</f>
        <v>39.339065875575649</v>
      </c>
      <c r="F322" s="429">
        <f>F$296*Entrant_age_breakdowns!$K79*$H$31</f>
        <v>37.848620345296943</v>
      </c>
      <c r="G322" s="429">
        <f>G$296*Entrant_age_breakdowns!$K79*$H$31</f>
        <v>36.861862447330267</v>
      </c>
      <c r="H322" s="429">
        <f>H$296*Entrant_age_breakdowns!$K79*$H$31</f>
        <v>40.489818411644187</v>
      </c>
      <c r="I322" s="429">
        <f>I$296*Entrant_age_breakdowns!$K79*$H$31</f>
        <v>40.194003279655206</v>
      </c>
      <c r="J322" s="429">
        <f>J$296*Entrant_age_breakdowns!$K79*$H$31</f>
        <v>39.114658375344256</v>
      </c>
      <c r="K322" s="429">
        <f>K$296*Entrant_age_breakdowns!$K79*$H$31</f>
        <v>39.217565032991814</v>
      </c>
      <c r="L322" s="429">
        <f>L$296*Entrant_age_breakdowns!$K79*$H$31</f>
        <v>39.975799391338448</v>
      </c>
      <c r="M322" s="429">
        <f>M$296*Entrant_age_breakdowns!$K79*$H$31</f>
        <v>40.846934194575226</v>
      </c>
    </row>
    <row r="323" spans="1:13" ht="13.15">
      <c r="B323" s="323" t="str">
        <f t="shared" si="144"/>
        <v>40-44</v>
      </c>
      <c r="C323" s="429">
        <f>C$296*Entrant_age_breakdowns!$K80*$H$31</f>
        <v>33.168184429965685</v>
      </c>
      <c r="D323" s="429">
        <f>D$296*Entrant_age_breakdowns!$K80*$H$31</f>
        <v>32.979255879576513</v>
      </c>
      <c r="E323" s="429">
        <f>E$296*Entrant_age_breakdowns!$K80*$H$31</f>
        <v>32.10523798267247</v>
      </c>
      <c r="F323" s="429">
        <f>F$296*Entrant_age_breakdowns!$K80*$H$31</f>
        <v>30.888861655864019</v>
      </c>
      <c r="G323" s="429">
        <f>G$296*Entrant_age_breakdowns!$K80*$H$31</f>
        <v>30.083552825051871</v>
      </c>
      <c r="H323" s="429">
        <f>H$296*Entrant_age_breakdowns!$K80*$H$31</f>
        <v>33.044385448616296</v>
      </c>
      <c r="I323" s="429">
        <f>I$296*Entrant_age_breakdowns!$K80*$H$31</f>
        <v>32.802966009694686</v>
      </c>
      <c r="J323" s="429">
        <f>J$296*Entrant_age_breakdowns!$K80*$H$31</f>
        <v>31.922095448917016</v>
      </c>
      <c r="K323" s="429">
        <f>K$296*Entrant_age_breakdowns!$K80*$H$31</f>
        <v>32.006079210611453</v>
      </c>
      <c r="L323" s="429">
        <f>L$296*Entrant_age_breakdowns!$K80*$H$31</f>
        <v>32.624886342391157</v>
      </c>
      <c r="M323" s="429">
        <f>M$296*Entrant_age_breakdowns!$K80*$H$31</f>
        <v>33.335833324746162</v>
      </c>
    </row>
    <row r="324" spans="1:13" ht="13.15">
      <c r="B324" s="323" t="str">
        <f t="shared" si="144"/>
        <v>45-49</v>
      </c>
      <c r="C324" s="429">
        <f>C$296*Entrant_age_breakdowns!$K81*$H$31</f>
        <v>29.66972078363564</v>
      </c>
      <c r="D324" s="429">
        <f>D$296*Entrant_age_breakdowns!$K81*$H$31</f>
        <v>29.500719753448415</v>
      </c>
      <c r="E324" s="429">
        <f>E$296*Entrant_age_breakdowns!$K81*$H$31</f>
        <v>28.718890195795112</v>
      </c>
      <c r="F324" s="429">
        <f>F$296*Entrant_age_breakdowns!$K81*$H$31</f>
        <v>27.630812973466774</v>
      </c>
      <c r="G324" s="429">
        <f>G$296*Entrant_age_breakdowns!$K81*$H$31</f>
        <v>26.910445290838769</v>
      </c>
      <c r="H324" s="429">
        <f>H$296*Entrant_age_breakdowns!$K81*$H$31</f>
        <v>29.558979684203724</v>
      </c>
      <c r="I324" s="429">
        <f>I$296*Entrant_age_breakdowns!$K81*$H$31</f>
        <v>29.343024320120691</v>
      </c>
      <c r="J324" s="429">
        <f>J$296*Entrant_age_breakdowns!$K81*$H$31</f>
        <v>28.555064893520722</v>
      </c>
      <c r="K324" s="429">
        <f>K$296*Entrant_age_breakdowns!$K81*$H$31</f>
        <v>28.63019034288304</v>
      </c>
      <c r="L324" s="429">
        <f>L$296*Entrant_age_breakdowns!$K81*$H$31</f>
        <v>29.183727870919668</v>
      </c>
      <c r="M324" s="429">
        <f>M$296*Entrant_age_breakdowns!$K81*$H$31</f>
        <v>29.819686661578839</v>
      </c>
    </row>
    <row r="325" spans="1:13" ht="13.15">
      <c r="B325" s="323" t="str">
        <f t="shared" si="144"/>
        <v>50-54</v>
      </c>
      <c r="C325" s="429">
        <f>C$296*Entrant_age_breakdowns!$K82*$H$31</f>
        <v>21.513977530504278</v>
      </c>
      <c r="D325" s="429">
        <f>D$296*Entrant_age_breakdowns!$K82*$H$31</f>
        <v>21.391432246286932</v>
      </c>
      <c r="E325" s="429">
        <f>E$296*Entrant_age_breakdowns!$K82*$H$31</f>
        <v>20.824515433732547</v>
      </c>
      <c r="F325" s="429">
        <f>F$296*Entrant_age_breakdowns!$K82*$H$31</f>
        <v>20.035533660586349</v>
      </c>
      <c r="G325" s="429">
        <f>G$296*Entrant_age_breakdowns!$K82*$H$31</f>
        <v>19.51318381271356</v>
      </c>
      <c r="H325" s="429">
        <f>H$296*Entrant_age_breakdowns!$K82*$H$31</f>
        <v>21.433677431212622</v>
      </c>
      <c r="I325" s="429">
        <f>I$296*Entrant_age_breakdowns!$K82*$H$31</f>
        <v>21.277084826774072</v>
      </c>
      <c r="J325" s="429">
        <f>J$296*Entrant_age_breakdowns!$K82*$H$31</f>
        <v>20.705723150591034</v>
      </c>
      <c r="K325" s="429">
        <f>K$296*Entrant_age_breakdowns!$K82*$H$31</f>
        <v>20.760197786241847</v>
      </c>
      <c r="L325" s="429">
        <f>L$296*Entrant_age_breakdowns!$K82*$H$31</f>
        <v>21.161576485667936</v>
      </c>
      <c r="M325" s="429">
        <f>M$296*Entrant_age_breakdowns!$K82*$H$31</f>
        <v>21.622720128789595</v>
      </c>
    </row>
    <row r="326" spans="1:13" ht="13.15">
      <c r="B326" s="323" t="str">
        <f t="shared" si="144"/>
        <v>55-59</v>
      </c>
      <c r="C326" s="429">
        <f>C$296*Entrant_age_breakdowns!$K83*$H$31</f>
        <v>13.093233552215658</v>
      </c>
      <c r="D326" s="429">
        <f>D$296*Entrant_age_breakdowns!$K83*$H$31</f>
        <v>13.018653478646957</v>
      </c>
      <c r="E326" s="429">
        <f>E$296*Entrant_age_breakdowns!$K83*$H$31</f>
        <v>12.673632469820134</v>
      </c>
      <c r="F326" s="429">
        <f>F$296*Entrant_age_breakdowns!$K83*$H$31</f>
        <v>12.193464513448646</v>
      </c>
      <c r="G326" s="429">
        <f>G$296*Entrant_age_breakdowns!$K83*$H$31</f>
        <v>11.875566600593363</v>
      </c>
      <c r="H326" s="429">
        <f>H$296*Entrant_age_breakdowns!$K83*$H$31</f>
        <v>13.044363558147802</v>
      </c>
      <c r="I326" s="429">
        <f>I$296*Entrant_age_breakdowns!$K83*$H$31</f>
        <v>12.949062559550189</v>
      </c>
      <c r="J326" s="429">
        <f>J$296*Entrant_age_breakdowns!$K83*$H$31</f>
        <v>12.601336442497086</v>
      </c>
      <c r="K326" s="429">
        <f>K$296*Entrant_age_breakdowns!$K83*$H$31</f>
        <v>12.634489267270499</v>
      </c>
      <c r="L326" s="429">
        <f>L$296*Entrant_age_breakdowns!$K83*$H$31</f>
        <v>12.878765112916376</v>
      </c>
      <c r="M326" s="429">
        <f>M$296*Entrant_age_breakdowns!$K83*$H$31</f>
        <v>13.159413422228335</v>
      </c>
    </row>
    <row r="327" spans="1:13" ht="13.15">
      <c r="B327" s="323" t="str">
        <f t="shared" si="144"/>
        <v>60-64</v>
      </c>
      <c r="C327" s="429">
        <f>C$296*Entrant_age_breakdowns!$K84*$H$31</f>
        <v>6.3116410317303204</v>
      </c>
      <c r="D327" s="429">
        <f>D$296*Entrant_age_breakdowns!$K84*$H$31</f>
        <v>6.275689435006071</v>
      </c>
      <c r="E327" s="429">
        <f>E$296*Entrant_age_breakdowns!$K84*$H$31</f>
        <v>6.1093707981746164</v>
      </c>
      <c r="F327" s="429">
        <f>F$296*Entrant_age_breakdowns!$K84*$H$31</f>
        <v>5.8779040819146342</v>
      </c>
      <c r="G327" s="429">
        <f>G$296*Entrant_age_breakdowns!$K84*$H$31</f>
        <v>5.7246602325112681</v>
      </c>
      <c r="H327" s="429">
        <f>H$296*Entrant_age_breakdowns!$K84*$H$31</f>
        <v>6.2880830726861321</v>
      </c>
      <c r="I327" s="429">
        <f>I$296*Entrant_age_breakdowns!$K84*$H$31</f>
        <v>6.2421428784083179</v>
      </c>
      <c r="J327" s="429">
        <f>J$296*Entrant_age_breakdowns!$K84*$H$31</f>
        <v>6.0745202342811746</v>
      </c>
      <c r="K327" s="429">
        <f>K$296*Entrant_age_breakdowns!$K84*$H$31</f>
        <v>6.0905016744902083</v>
      </c>
      <c r="L327" s="429">
        <f>L$296*Entrant_age_breakdowns!$K84*$H$31</f>
        <v>6.2082557376320997</v>
      </c>
      <c r="M327" s="429">
        <f>M$296*Entrant_age_breakdowns!$K84*$H$31</f>
        <v>6.3435432796647824</v>
      </c>
    </row>
    <row r="328" spans="1:13" ht="13.15">
      <c r="B328" s="323" t="str">
        <f t="shared" si="144"/>
        <v>65 plus</v>
      </c>
      <c r="C328" s="429">
        <f>C$296*Entrant_age_breakdowns!$K85*$H$31</f>
        <v>1.9535386892554092</v>
      </c>
      <c r="D328" s="429">
        <f>D$296*Entrant_age_breakdowns!$K85*$H$31</f>
        <v>1.9424111814031324</v>
      </c>
      <c r="E328" s="429">
        <f>E$296*Entrant_age_breakdowns!$K85*$H$31</f>
        <v>1.8909333026452855</v>
      </c>
      <c r="F328" s="429">
        <f>F$296*Entrant_age_breakdowns!$K85*$H$31</f>
        <v>1.8192912077898347</v>
      </c>
      <c r="G328" s="429">
        <f>G$296*Entrant_age_breakdowns!$K85*$H$31</f>
        <v>1.7718601534578626</v>
      </c>
      <c r="H328" s="429">
        <f>H$296*Entrant_age_breakdowns!$K85*$H$31</f>
        <v>1.9462471807235779</v>
      </c>
      <c r="I328" s="429">
        <f>I$296*Entrant_age_breakdowns!$K85*$H$31</f>
        <v>1.9320280661601161</v>
      </c>
      <c r="J328" s="429">
        <f>J$296*Entrant_age_breakdowns!$K85*$H$31</f>
        <v>1.8801465794197503</v>
      </c>
      <c r="K328" s="429">
        <f>K$296*Entrant_age_breakdowns!$K85*$H$31</f>
        <v>1.8850930523895242</v>
      </c>
      <c r="L328" s="429">
        <f>L$296*Entrant_age_breakdowns!$K85*$H$31</f>
        <v>1.9215395354845308</v>
      </c>
      <c r="M328" s="429">
        <f>M$296*Entrant_age_breakdowns!$K85*$H$31</f>
        <v>1.9634128686171435</v>
      </c>
    </row>
    <row r="329" spans="1:13" ht="13.15">
      <c r="B329" s="323" t="str">
        <f t="shared" si="144"/>
        <v>Total</v>
      </c>
      <c r="C329" s="429">
        <f>C$296*Entrant_age_breakdowns!$K86*$H$31</f>
        <v>400.21144714878091</v>
      </c>
      <c r="D329" s="429">
        <f>D$296*Entrant_age_breakdowns!$K86*$H$31</f>
        <v>397.93181171324397</v>
      </c>
      <c r="E329" s="429">
        <f>E$296*Entrant_age_breakdowns!$K86*$H$31</f>
        <v>387.3858028386104</v>
      </c>
      <c r="F329" s="429">
        <f>F$296*Entrant_age_breakdowns!$K86*$H$31</f>
        <v>372.708854479938</v>
      </c>
      <c r="G329" s="429">
        <f>G$296*Entrant_age_breakdowns!$K86*$H$31</f>
        <v>362.99189776011684</v>
      </c>
      <c r="H329" s="429">
        <f>H$296*Entrant_age_breakdowns!$K86*$H$31</f>
        <v>398.71767321050578</v>
      </c>
      <c r="I329" s="429">
        <f>I$296*Entrant_age_breakdowns!$K86*$H$31</f>
        <v>395.80467617189259</v>
      </c>
      <c r="J329" s="429">
        <f>J$296*Entrant_age_breakdowns!$K86*$H$31</f>
        <v>385.17598220089877</v>
      </c>
      <c r="K329" s="429">
        <f>K$296*Entrant_age_breakdowns!$K86*$H$31</f>
        <v>386.1893407365672</v>
      </c>
      <c r="L329" s="429">
        <f>L$296*Entrant_age_breakdowns!$K86*$H$31</f>
        <v>393.65594471178503</v>
      </c>
      <c r="M329" s="429">
        <f>M$296*Entrant_age_breakdowns!$K86*$H$31</f>
        <v>402.23431960761741</v>
      </c>
    </row>
    <row r="330" spans="1:13">
      <c r="A330" s="1080">
        <f>SUM(C330:M330)</f>
        <v>0</v>
      </c>
      <c r="B330" s="1080"/>
      <c r="C330" s="1080">
        <f t="shared" ref="C330:M330" si="146">SUM(C319:C328)-C329</f>
        <v>0</v>
      </c>
      <c r="D330" s="1080">
        <f t="shared" si="146"/>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509.70319183359328</v>
      </c>
      <c r="D331" s="1085">
        <f t="shared" ref="D331:M331" si="147">D296</f>
        <v>506.79988293029203</v>
      </c>
      <c r="E331" s="1085">
        <f t="shared" si="147"/>
        <v>493.36864696040283</v>
      </c>
      <c r="F331" s="1085">
        <f t="shared" si="147"/>
        <v>474.67630950207149</v>
      </c>
      <c r="G331" s="1085">
        <f t="shared" si="147"/>
        <v>462.30094170515662</v>
      </c>
      <c r="H331" s="1085">
        <f t="shared" si="147"/>
        <v>507.80074414090245</v>
      </c>
      <c r="I331" s="1085">
        <f t="shared" si="147"/>
        <v>504.09079556506629</v>
      </c>
      <c r="J331" s="1085">
        <f t="shared" si="147"/>
        <v>490.55425311823308</v>
      </c>
      <c r="K331" s="1085">
        <f t="shared" si="147"/>
        <v>491.84485108533721</v>
      </c>
      <c r="L331" s="1085">
        <f t="shared" si="147"/>
        <v>501.35420396726789</v>
      </c>
      <c r="M331" s="1085">
        <f t="shared" si="147"/>
        <v>512.27949132799017</v>
      </c>
    </row>
    <row r="332" spans="1:13">
      <c r="C332" s="1085">
        <f>C313+C329</f>
        <v>509.70319183359328</v>
      </c>
      <c r="D332" s="1085">
        <f t="shared" ref="D332:M332" si="148">D313+D329</f>
        <v>506.79988293029203</v>
      </c>
      <c r="E332" s="1085">
        <f t="shared" si="148"/>
        <v>493.36864696040277</v>
      </c>
      <c r="F332" s="1085">
        <f t="shared" si="148"/>
        <v>474.67630950207149</v>
      </c>
      <c r="G332" s="1085">
        <f t="shared" si="148"/>
        <v>462.30094170515656</v>
      </c>
      <c r="H332" s="1085">
        <f t="shared" si="148"/>
        <v>507.80074414090245</v>
      </c>
      <c r="I332" s="1085">
        <f t="shared" si="148"/>
        <v>504.09079556506629</v>
      </c>
      <c r="J332" s="1085">
        <f t="shared" si="148"/>
        <v>490.55425311823308</v>
      </c>
      <c r="K332" s="1085">
        <f t="shared" si="148"/>
        <v>491.84485108533715</v>
      </c>
      <c r="L332" s="1085">
        <f t="shared" si="148"/>
        <v>501.35420396726789</v>
      </c>
      <c r="M332" s="1085">
        <f t="shared" si="148"/>
        <v>512.27949132799017</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54.696557106477997</v>
      </c>
      <c r="D340" s="429">
        <f t="shared" si="152"/>
        <v>64.64711078573032</v>
      </c>
      <c r="E340" s="429">
        <f t="shared" si="152"/>
        <v>70.917429247405465</v>
      </c>
      <c r="F340" s="429">
        <f t="shared" si="152"/>
        <v>74.075383289707673</v>
      </c>
      <c r="G340" s="429">
        <f t="shared" si="152"/>
        <v>75.646912138408567</v>
      </c>
      <c r="H340" s="429">
        <f t="shared" si="152"/>
        <v>79.091136398135376</v>
      </c>
      <c r="I340" s="429">
        <f t="shared" si="152"/>
        <v>81.309502906150954</v>
      </c>
      <c r="J340" s="429">
        <f t="shared" si="152"/>
        <v>82.163862649183145</v>
      </c>
      <c r="K340" s="429">
        <f t="shared" si="152"/>
        <v>82.828076700015885</v>
      </c>
      <c r="L340" s="429">
        <f t="shared" si="152"/>
        <v>83.782812660659914</v>
      </c>
      <c r="M340" s="429">
        <f t="shared" si="152"/>
        <v>85.013764721979129</v>
      </c>
    </row>
    <row r="341" spans="1:13" ht="13.15">
      <c r="B341" s="323" t="str">
        <f t="shared" si="151"/>
        <v>25-29</v>
      </c>
      <c r="C341" s="429">
        <f t="shared" ref="C341:M341" si="153">C304+C248</f>
        <v>138.98840616156218</v>
      </c>
      <c r="D341" s="429">
        <f t="shared" si="153"/>
        <v>136.95514833173928</v>
      </c>
      <c r="E341" s="429">
        <f t="shared" si="153"/>
        <v>136.42375320143941</v>
      </c>
      <c r="F341" s="429">
        <f t="shared" si="153"/>
        <v>135.52714779139041</v>
      </c>
      <c r="G341" s="429">
        <f t="shared" si="153"/>
        <v>134.75899839140445</v>
      </c>
      <c r="H341" s="429">
        <f t="shared" si="153"/>
        <v>137.03954848600836</v>
      </c>
      <c r="I341" s="429">
        <f t="shared" si="153"/>
        <v>139.05271004904023</v>
      </c>
      <c r="J341" s="429">
        <f t="shared" si="153"/>
        <v>140.11040514632046</v>
      </c>
      <c r="K341" s="429">
        <f t="shared" si="153"/>
        <v>141.08126435869173</v>
      </c>
      <c r="L341" s="429">
        <f t="shared" si="153"/>
        <v>142.41699671298926</v>
      </c>
      <c r="M341" s="429">
        <f t="shared" si="153"/>
        <v>144.14121688807299</v>
      </c>
    </row>
    <row r="342" spans="1:13" ht="13.15">
      <c r="B342" s="323" t="str">
        <f t="shared" si="151"/>
        <v>30-34</v>
      </c>
      <c r="C342" s="429">
        <f t="shared" ref="C342:M342" si="154">C305+C249</f>
        <v>174.98864806444985</v>
      </c>
      <c r="D342" s="429">
        <f t="shared" si="154"/>
        <v>169.99538930283455</v>
      </c>
      <c r="E342" s="429">
        <f t="shared" si="154"/>
        <v>165.44120677973868</v>
      </c>
      <c r="F342" s="429">
        <f t="shared" si="154"/>
        <v>160.92907133742162</v>
      </c>
      <c r="G342" s="429">
        <f t="shared" si="154"/>
        <v>157.0774861340677</v>
      </c>
      <c r="H342" s="429">
        <f t="shared" si="154"/>
        <v>155.40237469090522</v>
      </c>
      <c r="I342" s="429">
        <f t="shared" si="154"/>
        <v>154.48012708361944</v>
      </c>
      <c r="J342" s="429">
        <f t="shared" si="154"/>
        <v>153.78143244487754</v>
      </c>
      <c r="K342" s="429">
        <f t="shared" si="154"/>
        <v>153.49806422778065</v>
      </c>
      <c r="L342" s="429">
        <f t="shared" si="154"/>
        <v>153.74167803807194</v>
      </c>
      <c r="M342" s="429">
        <f t="shared" si="154"/>
        <v>154.48228111768316</v>
      </c>
    </row>
    <row r="343" spans="1:13" ht="13.15">
      <c r="B343" s="323" t="str">
        <f t="shared" si="151"/>
        <v>35-39</v>
      </c>
      <c r="C343" s="429">
        <f t="shared" ref="C343:M343" si="155">C306+C250</f>
        <v>192.05540033942304</v>
      </c>
      <c r="D343" s="429">
        <f t="shared" si="155"/>
        <v>185.54071855493447</v>
      </c>
      <c r="E343" s="429">
        <f t="shared" si="155"/>
        <v>179.39997826252309</v>
      </c>
      <c r="F343" s="429">
        <f t="shared" si="155"/>
        <v>173.04290532202424</v>
      </c>
      <c r="G343" s="429">
        <f t="shared" si="155"/>
        <v>167.2568342406415</v>
      </c>
      <c r="H343" s="429">
        <f t="shared" si="155"/>
        <v>163.27577243455994</v>
      </c>
      <c r="I343" s="429">
        <f t="shared" si="155"/>
        <v>159.95240376234898</v>
      </c>
      <c r="J343" s="429">
        <f t="shared" si="155"/>
        <v>157.03806145514645</v>
      </c>
      <c r="K343" s="429">
        <f t="shared" si="155"/>
        <v>154.78978145200801</v>
      </c>
      <c r="L343" s="429">
        <f t="shared" si="155"/>
        <v>153.28815828109893</v>
      </c>
      <c r="M343" s="429">
        <f t="shared" si="155"/>
        <v>152.46475682600146</v>
      </c>
    </row>
    <row r="344" spans="1:13" ht="13.15">
      <c r="B344" s="323" t="str">
        <f t="shared" si="151"/>
        <v>40-44</v>
      </c>
      <c r="C344" s="429">
        <f t="shared" ref="C344:M344" si="156">C307+C251</f>
        <v>157.45484217832151</v>
      </c>
      <c r="D344" s="429">
        <f t="shared" si="156"/>
        <v>160.18275573233208</v>
      </c>
      <c r="E344" s="429">
        <f t="shared" si="156"/>
        <v>160.65226683202658</v>
      </c>
      <c r="F344" s="429">
        <f t="shared" si="156"/>
        <v>158.97297954296778</v>
      </c>
      <c r="G344" s="429">
        <f t="shared" si="156"/>
        <v>156.3585720118781</v>
      </c>
      <c r="H344" s="429">
        <f t="shared" si="156"/>
        <v>154.19414386654779</v>
      </c>
      <c r="I344" s="429">
        <f t="shared" si="156"/>
        <v>151.81374491351002</v>
      </c>
      <c r="J344" s="429">
        <f t="shared" si="156"/>
        <v>149.22064537394286</v>
      </c>
      <c r="K344" s="429">
        <f t="shared" si="156"/>
        <v>146.81061940579497</v>
      </c>
      <c r="L344" s="429">
        <f t="shared" si="156"/>
        <v>144.80297313963328</v>
      </c>
      <c r="M344" s="429">
        <f t="shared" si="156"/>
        <v>143.25198623919047</v>
      </c>
    </row>
    <row r="345" spans="1:13" ht="13.15">
      <c r="B345" s="323" t="str">
        <f t="shared" si="151"/>
        <v>45-49</v>
      </c>
      <c r="C345" s="429">
        <f t="shared" ref="C345:M345" si="157">C308+C252</f>
        <v>124.45679102396677</v>
      </c>
      <c r="D345" s="429">
        <f t="shared" si="157"/>
        <v>127.43974949706285</v>
      </c>
      <c r="E345" s="429">
        <f t="shared" si="157"/>
        <v>129.80743139043543</v>
      </c>
      <c r="F345" s="429">
        <f t="shared" si="157"/>
        <v>130.80894036917346</v>
      </c>
      <c r="G345" s="429">
        <f t="shared" si="157"/>
        <v>131.03365368516077</v>
      </c>
      <c r="H345" s="429">
        <f t="shared" si="157"/>
        <v>131.4472551776507</v>
      </c>
      <c r="I345" s="429">
        <f t="shared" si="157"/>
        <v>131.29571584248379</v>
      </c>
      <c r="J345" s="429">
        <f t="shared" si="157"/>
        <v>130.53873676521576</v>
      </c>
      <c r="K345" s="429">
        <f t="shared" si="157"/>
        <v>129.54030752569935</v>
      </c>
      <c r="L345" s="429">
        <f t="shared" si="157"/>
        <v>128.53087111635989</v>
      </c>
      <c r="M345" s="429">
        <f t="shared" si="157"/>
        <v>127.60894607738925</v>
      </c>
    </row>
    <row r="346" spans="1:13" ht="13.15">
      <c r="B346" s="323" t="str">
        <f t="shared" si="151"/>
        <v>50-54</v>
      </c>
      <c r="C346" s="429">
        <f t="shared" ref="C346:M346" si="158">C309+C253</f>
        <v>102.05231818269168</v>
      </c>
      <c r="D346" s="429">
        <f t="shared" si="158"/>
        <v>99.481798173928667</v>
      </c>
      <c r="E346" s="429">
        <f t="shared" si="158"/>
        <v>97.970005179758331</v>
      </c>
      <c r="F346" s="429">
        <f t="shared" si="158"/>
        <v>96.694064701133286</v>
      </c>
      <c r="G346" s="429">
        <f t="shared" si="158"/>
        <v>95.833913447304667</v>
      </c>
      <c r="H346" s="429">
        <f t="shared" si="158"/>
        <v>95.797059670021298</v>
      </c>
      <c r="I346" s="429">
        <f t="shared" si="158"/>
        <v>95.800758765820845</v>
      </c>
      <c r="J346" s="429">
        <f t="shared" si="158"/>
        <v>95.62053457907092</v>
      </c>
      <c r="K346" s="429">
        <f t="shared" si="158"/>
        <v>95.377043892148421</v>
      </c>
      <c r="L346" s="429">
        <f t="shared" si="158"/>
        <v>95.141998885469533</v>
      </c>
      <c r="M346" s="429">
        <f t="shared" si="158"/>
        <v>94.927286768282471</v>
      </c>
    </row>
    <row r="347" spans="1:13" ht="13.15">
      <c r="B347" s="323" t="str">
        <f t="shared" si="151"/>
        <v>55-59</v>
      </c>
      <c r="C347" s="429">
        <f t="shared" ref="C347:M347" si="159">C310+C254</f>
        <v>48.801123799889815</v>
      </c>
      <c r="D347" s="429">
        <f t="shared" si="159"/>
        <v>48.702915486219638</v>
      </c>
      <c r="E347" s="429">
        <f t="shared" si="159"/>
        <v>48.135635967020072</v>
      </c>
      <c r="F347" s="429">
        <f t="shared" si="159"/>
        <v>47.302690447138907</v>
      </c>
      <c r="G347" s="429">
        <f t="shared" si="159"/>
        <v>46.518376570252691</v>
      </c>
      <c r="H347" s="429">
        <f t="shared" si="159"/>
        <v>46.233166124458393</v>
      </c>
      <c r="I347" s="429">
        <f t="shared" si="159"/>
        <v>46.028858446605163</v>
      </c>
      <c r="J347" s="429">
        <f t="shared" si="159"/>
        <v>45.810604401128451</v>
      </c>
      <c r="K347" s="429">
        <f t="shared" si="159"/>
        <v>45.660275024387481</v>
      </c>
      <c r="L347" s="429">
        <f t="shared" si="159"/>
        <v>45.59925022260375</v>
      </c>
      <c r="M347" s="429">
        <f t="shared" si="159"/>
        <v>45.603516682895695</v>
      </c>
    </row>
    <row r="348" spans="1:13" ht="13.15">
      <c r="B348" s="323" t="str">
        <f t="shared" si="151"/>
        <v>60-64</v>
      </c>
      <c r="C348" s="429">
        <f t="shared" ref="C348:M348" si="160">C311+C255</f>
        <v>16.437674112357463</v>
      </c>
      <c r="D348" s="429">
        <f t="shared" si="160"/>
        <v>16.975065080605539</v>
      </c>
      <c r="E348" s="429">
        <f t="shared" si="160"/>
        <v>17.199213564688172</v>
      </c>
      <c r="F348" s="429">
        <f t="shared" si="160"/>
        <v>17.159399068910528</v>
      </c>
      <c r="G348" s="429">
        <f t="shared" si="160"/>
        <v>16.985516993038679</v>
      </c>
      <c r="H348" s="429">
        <f t="shared" si="160"/>
        <v>16.942851074698005</v>
      </c>
      <c r="I348" s="429">
        <f t="shared" si="160"/>
        <v>16.869654114999186</v>
      </c>
      <c r="J348" s="429">
        <f t="shared" si="160"/>
        <v>16.757684504319013</v>
      </c>
      <c r="K348" s="429">
        <f t="shared" si="160"/>
        <v>16.673465303019647</v>
      </c>
      <c r="L348" s="429">
        <f t="shared" si="160"/>
        <v>16.64088562461211</v>
      </c>
      <c r="M348" s="429">
        <f t="shared" si="160"/>
        <v>16.652450733682372</v>
      </c>
    </row>
    <row r="349" spans="1:13" ht="13.15">
      <c r="B349" s="323" t="str">
        <f t="shared" si="151"/>
        <v>65 plus</v>
      </c>
      <c r="C349" s="429">
        <f t="shared" ref="C349:M349" si="161">C312+C256</f>
        <v>6.6666883140931263</v>
      </c>
      <c r="D349" s="429">
        <f t="shared" si="161"/>
        <v>6.6368098760999716</v>
      </c>
      <c r="E349" s="429">
        <f t="shared" si="161"/>
        <v>6.6689976207297175</v>
      </c>
      <c r="F349" s="429">
        <f t="shared" si="161"/>
        <v>6.689078507696121</v>
      </c>
      <c r="G349" s="429">
        <f t="shared" si="161"/>
        <v>6.6835239831511259</v>
      </c>
      <c r="H349" s="429">
        <f t="shared" si="161"/>
        <v>6.706532174839503</v>
      </c>
      <c r="I349" s="429">
        <f t="shared" si="161"/>
        <v>6.7115075312783565</v>
      </c>
      <c r="J349" s="429">
        <f t="shared" si="161"/>
        <v>6.6913946290587933</v>
      </c>
      <c r="K349" s="429">
        <f t="shared" si="161"/>
        <v>6.6667138095541212</v>
      </c>
      <c r="L349" s="429">
        <f t="shared" si="161"/>
        <v>6.6512524571876872</v>
      </c>
      <c r="M349" s="429">
        <f t="shared" si="161"/>
        <v>6.6492479613240478</v>
      </c>
    </row>
    <row r="350" spans="1:13" ht="13.15">
      <c r="B350" s="323" t="str">
        <f t="shared" si="151"/>
        <v>Total</v>
      </c>
      <c r="C350" s="429">
        <f t="shared" ref="C350:M350" si="162">SUM(C340:C349)</f>
        <v>1016.5984492832335</v>
      </c>
      <c r="D350" s="429">
        <f t="shared" si="162"/>
        <v>1016.5574608214873</v>
      </c>
      <c r="E350" s="429">
        <f t="shared" si="162"/>
        <v>1012.6159180457651</v>
      </c>
      <c r="F350" s="429">
        <f t="shared" si="162"/>
        <v>1001.2016603775639</v>
      </c>
      <c r="G350" s="429">
        <f t="shared" si="162"/>
        <v>988.15378759530824</v>
      </c>
      <c r="H350" s="429">
        <f t="shared" si="162"/>
        <v>986.12984009782451</v>
      </c>
      <c r="I350" s="429">
        <f t="shared" si="162"/>
        <v>983.314983415857</v>
      </c>
      <c r="J350" s="429">
        <f t="shared" si="162"/>
        <v>977.73336194826345</v>
      </c>
      <c r="K350" s="429">
        <f t="shared" si="162"/>
        <v>972.92561169910016</v>
      </c>
      <c r="L350" s="429">
        <f t="shared" si="162"/>
        <v>970.5968771386863</v>
      </c>
      <c r="M350" s="429">
        <f t="shared" si="162"/>
        <v>970.79545401650091</v>
      </c>
    </row>
    <row r="351" spans="1:13">
      <c r="A351" s="1080">
        <f>SUM(C351:M351)</f>
        <v>0</v>
      </c>
      <c r="B351" s="1080"/>
      <c r="C351" s="1080">
        <f t="shared" ref="C351:M351" si="163">SUM(C340:C349)-C350</f>
        <v>0</v>
      </c>
      <c r="D351" s="1080">
        <f t="shared" si="163"/>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206.30207397886335</v>
      </c>
      <c r="D356" s="429">
        <f t="shared" si="166"/>
        <v>241.19716277246619</v>
      </c>
      <c r="E356" s="429">
        <f t="shared" si="166"/>
        <v>263.21177535016534</v>
      </c>
      <c r="F356" s="429">
        <f t="shared" si="166"/>
        <v>275.1394897647744</v>
      </c>
      <c r="G356" s="429">
        <f t="shared" si="166"/>
        <v>281.22477475684951</v>
      </c>
      <c r="H356" s="429">
        <f t="shared" si="166"/>
        <v>294.08927957483195</v>
      </c>
      <c r="I356" s="429">
        <f t="shared" si="166"/>
        <v>302.46785197530352</v>
      </c>
      <c r="J356" s="429">
        <f t="shared" si="166"/>
        <v>305.83007904173917</v>
      </c>
      <c r="K356" s="429">
        <f t="shared" si="166"/>
        <v>308.44562576332828</v>
      </c>
      <c r="L356" s="429">
        <f t="shared" si="166"/>
        <v>312.08243932428087</v>
      </c>
      <c r="M356" s="429">
        <f t="shared" si="166"/>
        <v>316.70658955789827</v>
      </c>
    </row>
    <row r="357" spans="1:13" ht="13.15">
      <c r="B357" s="323" t="str">
        <f t="shared" si="164"/>
        <v>25-29</v>
      </c>
      <c r="C357" s="429">
        <f t="shared" ref="C357:M357" si="167">C320+C264</f>
        <v>561.93071464347292</v>
      </c>
      <c r="D357" s="429">
        <f t="shared" si="167"/>
        <v>544.61776572964027</v>
      </c>
      <c r="E357" s="429">
        <f t="shared" si="167"/>
        <v>535.46729135759404</v>
      </c>
      <c r="F357" s="429">
        <f t="shared" si="167"/>
        <v>528.84015113341707</v>
      </c>
      <c r="G357" s="429">
        <f t="shared" si="167"/>
        <v>523.69163492383848</v>
      </c>
      <c r="H357" s="429">
        <f t="shared" si="167"/>
        <v>530.39242483051669</v>
      </c>
      <c r="I357" s="429">
        <f t="shared" si="167"/>
        <v>536.75484449988608</v>
      </c>
      <c r="J357" s="429">
        <f t="shared" si="167"/>
        <v>540.05927873162955</v>
      </c>
      <c r="K357" s="429">
        <f t="shared" si="167"/>
        <v>543.29967054117105</v>
      </c>
      <c r="L357" s="429">
        <f t="shared" si="167"/>
        <v>548.04089281476513</v>
      </c>
      <c r="M357" s="429">
        <f t="shared" si="167"/>
        <v>554.33275376449171</v>
      </c>
    </row>
    <row r="358" spans="1:13" ht="13.15">
      <c r="B358" s="323" t="str">
        <f t="shared" si="164"/>
        <v>30-34</v>
      </c>
      <c r="C358" s="429">
        <f t="shared" ref="C358:M358" si="168">C321+C265</f>
        <v>743.54302252694617</v>
      </c>
      <c r="D358" s="429">
        <f t="shared" si="168"/>
        <v>700.89156938988242</v>
      </c>
      <c r="E358" s="429">
        <f t="shared" si="168"/>
        <v>664.80032177616022</v>
      </c>
      <c r="F358" s="429">
        <f t="shared" si="168"/>
        <v>634.52905364581397</v>
      </c>
      <c r="G358" s="429">
        <f t="shared" si="168"/>
        <v>609.85689463385017</v>
      </c>
      <c r="H358" s="429">
        <f t="shared" si="168"/>
        <v>595.64058821536821</v>
      </c>
      <c r="I358" s="429">
        <f t="shared" si="168"/>
        <v>586.07059589351002</v>
      </c>
      <c r="J358" s="429">
        <f t="shared" si="168"/>
        <v>578.80619790512071</v>
      </c>
      <c r="K358" s="429">
        <f t="shared" si="168"/>
        <v>574.2292498460555</v>
      </c>
      <c r="L358" s="429">
        <f t="shared" si="168"/>
        <v>572.47211861495077</v>
      </c>
      <c r="M358" s="429">
        <f t="shared" si="168"/>
        <v>573.20259008844027</v>
      </c>
    </row>
    <row r="359" spans="1:13" ht="13.15">
      <c r="B359" s="323" t="str">
        <f t="shared" si="164"/>
        <v>35-39</v>
      </c>
      <c r="C359" s="429">
        <f t="shared" ref="C359:M359" si="169">C322+C266</f>
        <v>786.82965510929353</v>
      </c>
      <c r="D359" s="429">
        <f t="shared" si="169"/>
        <v>754.70996980826328</v>
      </c>
      <c r="E359" s="429">
        <f t="shared" si="169"/>
        <v>721.93790420421215</v>
      </c>
      <c r="F359" s="429">
        <f t="shared" si="169"/>
        <v>689.54961374644222</v>
      </c>
      <c r="G359" s="429">
        <f t="shared" si="169"/>
        <v>659.24372369332843</v>
      </c>
      <c r="H359" s="429">
        <f t="shared" si="169"/>
        <v>636.10771200987165</v>
      </c>
      <c r="I359" s="429">
        <f t="shared" si="169"/>
        <v>616.22715064254055</v>
      </c>
      <c r="J359" s="429">
        <f t="shared" si="169"/>
        <v>598.80420235777058</v>
      </c>
      <c r="K359" s="429">
        <f t="shared" si="169"/>
        <v>584.78981331558293</v>
      </c>
      <c r="L359" s="429">
        <f t="shared" si="169"/>
        <v>574.42489808380606</v>
      </c>
      <c r="M359" s="429">
        <f t="shared" si="169"/>
        <v>567.36809070127083</v>
      </c>
    </row>
    <row r="360" spans="1:13" ht="13.15">
      <c r="B360" s="323" t="str">
        <f t="shared" si="164"/>
        <v>40-44</v>
      </c>
      <c r="C360" s="429">
        <f t="shared" ref="C360:M360" si="170">C323+C267</f>
        <v>585.08751118483383</v>
      </c>
      <c r="D360" s="429">
        <f t="shared" si="170"/>
        <v>605.32558400926905</v>
      </c>
      <c r="E360" s="429">
        <f t="shared" si="170"/>
        <v>613.13944776105802</v>
      </c>
      <c r="F360" s="429">
        <f t="shared" si="170"/>
        <v>611.44428704892198</v>
      </c>
      <c r="G360" s="429">
        <f t="shared" si="170"/>
        <v>603.47571862639688</v>
      </c>
      <c r="H360" s="429">
        <f t="shared" si="170"/>
        <v>595.06497135870973</v>
      </c>
      <c r="I360" s="429">
        <f t="shared" si="170"/>
        <v>584.43974293066617</v>
      </c>
      <c r="J360" s="429">
        <f t="shared" si="170"/>
        <v>572.15047642982267</v>
      </c>
      <c r="K360" s="429">
        <f t="shared" si="170"/>
        <v>560.05823057004204</v>
      </c>
      <c r="L360" s="429">
        <f t="shared" si="170"/>
        <v>549.26829476273065</v>
      </c>
      <c r="M360" s="429">
        <f t="shared" si="170"/>
        <v>540.19059061906012</v>
      </c>
    </row>
    <row r="361" spans="1:13" ht="13.15">
      <c r="B361" s="323" t="str">
        <f t="shared" si="164"/>
        <v>45-49</v>
      </c>
      <c r="C361" s="429">
        <f t="shared" ref="C361:M361" si="171">C324+C268</f>
        <v>402.50094765289742</v>
      </c>
      <c r="D361" s="429">
        <f t="shared" si="171"/>
        <v>428.28479791741626</v>
      </c>
      <c r="E361" s="429">
        <f t="shared" si="171"/>
        <v>449.72223294234021</v>
      </c>
      <c r="F361" s="429">
        <f t="shared" si="171"/>
        <v>465.46115552854849</v>
      </c>
      <c r="G361" s="429">
        <f t="shared" si="171"/>
        <v>475.86077254502732</v>
      </c>
      <c r="H361" s="429">
        <f t="shared" si="171"/>
        <v>484.61379169732584</v>
      </c>
      <c r="I361" s="429">
        <f t="shared" si="171"/>
        <v>489.22649806743004</v>
      </c>
      <c r="J361" s="429">
        <f t="shared" si="171"/>
        <v>489.85903761472923</v>
      </c>
      <c r="K361" s="429">
        <f t="shared" si="171"/>
        <v>488.16269396721793</v>
      </c>
      <c r="L361" s="429">
        <f t="shared" si="171"/>
        <v>485.28957404034469</v>
      </c>
      <c r="M361" s="429">
        <f t="shared" si="171"/>
        <v>481.88083845651198</v>
      </c>
    </row>
    <row r="362" spans="1:13" ht="13.15">
      <c r="B362" s="323" t="str">
        <f t="shared" si="164"/>
        <v>50-54</v>
      </c>
      <c r="C362" s="429">
        <f t="shared" ref="C362:M362" si="172">C325+C269</f>
        <v>255.66303779167362</v>
      </c>
      <c r="D362" s="429">
        <f t="shared" si="172"/>
        <v>273.0353599486678</v>
      </c>
      <c r="E362" s="429">
        <f t="shared" si="172"/>
        <v>289.16175181093467</v>
      </c>
      <c r="F362" s="429">
        <f t="shared" si="172"/>
        <v>303.43038990188086</v>
      </c>
      <c r="G362" s="429">
        <f t="shared" si="172"/>
        <v>315.75375681056903</v>
      </c>
      <c r="H362" s="429">
        <f t="shared" si="172"/>
        <v>328.20527450506171</v>
      </c>
      <c r="I362" s="429">
        <f t="shared" si="172"/>
        <v>338.37964719630281</v>
      </c>
      <c r="J362" s="429">
        <f t="shared" si="172"/>
        <v>345.80188778921581</v>
      </c>
      <c r="K362" s="429">
        <f t="shared" si="172"/>
        <v>351.20566659626991</v>
      </c>
      <c r="L362" s="429">
        <f t="shared" si="172"/>
        <v>355.12110499467474</v>
      </c>
      <c r="M362" s="429">
        <f t="shared" si="172"/>
        <v>357.83841297962005</v>
      </c>
    </row>
    <row r="363" spans="1:13" ht="13.15">
      <c r="B363" s="323" t="str">
        <f t="shared" si="164"/>
        <v>55-59</v>
      </c>
      <c r="C363" s="429">
        <f t="shared" ref="C363:M363" si="173">C326+C270</f>
        <v>129.91723395301932</v>
      </c>
      <c r="D363" s="429">
        <f t="shared" si="173"/>
        <v>133.29802954323159</v>
      </c>
      <c r="E363" s="429">
        <f t="shared" si="173"/>
        <v>137.70707205349356</v>
      </c>
      <c r="F363" s="429">
        <f t="shared" si="173"/>
        <v>142.43030173910509</v>
      </c>
      <c r="G363" s="429">
        <f t="shared" si="173"/>
        <v>147.25396036105326</v>
      </c>
      <c r="H363" s="429">
        <f t="shared" si="173"/>
        <v>153.32499223219301</v>
      </c>
      <c r="I363" s="429">
        <f t="shared" si="173"/>
        <v>158.92539477005846</v>
      </c>
      <c r="J363" s="429">
        <f t="shared" si="173"/>
        <v>163.62843446306795</v>
      </c>
      <c r="K363" s="429">
        <f t="shared" si="173"/>
        <v>167.72911789773366</v>
      </c>
      <c r="L363" s="429">
        <f t="shared" si="173"/>
        <v>171.35439957624817</v>
      </c>
      <c r="M363" s="429">
        <f t="shared" si="173"/>
        <v>174.49045697200165</v>
      </c>
    </row>
    <row r="364" spans="1:13" ht="13.15">
      <c r="B364" s="323" t="str">
        <f t="shared" si="164"/>
        <v>60-64</v>
      </c>
      <c r="C364" s="429">
        <f t="shared" ref="C364:M364" si="174">C327+C271</f>
        <v>44.62610670199377</v>
      </c>
      <c r="D364" s="429">
        <f t="shared" si="174"/>
        <v>47.114821087489801</v>
      </c>
      <c r="E364" s="429">
        <f t="shared" si="174"/>
        <v>48.705217021510265</v>
      </c>
      <c r="F364" s="429">
        <f t="shared" si="174"/>
        <v>49.892028075761921</v>
      </c>
      <c r="G364" s="429">
        <f t="shared" si="174"/>
        <v>50.99231682411687</v>
      </c>
      <c r="H364" s="429">
        <f t="shared" si="174"/>
        <v>52.776756130206024</v>
      </c>
      <c r="I364" s="429">
        <f t="shared" si="174"/>
        <v>54.479160092553968</v>
      </c>
      <c r="J364" s="429">
        <f t="shared" si="174"/>
        <v>55.954154570565379</v>
      </c>
      <c r="K364" s="429">
        <f t="shared" si="174"/>
        <v>57.373574565086621</v>
      </c>
      <c r="L364" s="429">
        <f t="shared" si="174"/>
        <v>58.785614153604556</v>
      </c>
      <c r="M364" s="429">
        <f t="shared" si="174"/>
        <v>60.148354460275542</v>
      </c>
    </row>
    <row r="365" spans="1:13" ht="13.15">
      <c r="B365" s="323" t="str">
        <f t="shared" si="164"/>
        <v>65 plus</v>
      </c>
      <c r="C365" s="429">
        <f t="shared" ref="C365:M365" si="175">C328+C272</f>
        <v>11.855341230817618</v>
      </c>
      <c r="D365" s="429">
        <f t="shared" si="175"/>
        <v>15.549418056744349</v>
      </c>
      <c r="E365" s="429">
        <f t="shared" si="175"/>
        <v>18.23889444809998</v>
      </c>
      <c r="F365" s="429">
        <f t="shared" si="175"/>
        <v>20.132662484609749</v>
      </c>
      <c r="G365" s="429">
        <f t="shared" si="175"/>
        <v>21.480094409067991</v>
      </c>
      <c r="H365" s="429">
        <f t="shared" si="175"/>
        <v>22.680431548386789</v>
      </c>
      <c r="I365" s="429">
        <f t="shared" si="175"/>
        <v>23.685444132864614</v>
      </c>
      <c r="J365" s="429">
        <f t="shared" si="175"/>
        <v>24.514212199119051</v>
      </c>
      <c r="K365" s="429">
        <f t="shared" si="175"/>
        <v>25.254684308695602</v>
      </c>
      <c r="L365" s="429">
        <f t="shared" si="175"/>
        <v>25.961590241459355</v>
      </c>
      <c r="M365" s="429">
        <f t="shared" si="175"/>
        <v>26.650987237742399</v>
      </c>
    </row>
    <row r="366" spans="1:13" ht="13.15">
      <c r="B366" s="323" t="str">
        <f t="shared" si="164"/>
        <v>Total</v>
      </c>
      <c r="C366" s="429">
        <f t="shared" ref="C366:M366" si="176">SUM(C356:C365)</f>
        <v>3728.2556447738116</v>
      </c>
      <c r="D366" s="429">
        <f t="shared" si="176"/>
        <v>3744.0244782630716</v>
      </c>
      <c r="E366" s="429">
        <f t="shared" si="176"/>
        <v>3742.0919087255684</v>
      </c>
      <c r="F366" s="429">
        <f t="shared" si="176"/>
        <v>3720.8491330692759</v>
      </c>
      <c r="G366" s="429">
        <f t="shared" si="176"/>
        <v>3688.8336475840974</v>
      </c>
      <c r="H366" s="429">
        <f t="shared" si="176"/>
        <v>3692.8962221024717</v>
      </c>
      <c r="I366" s="429">
        <f t="shared" si="176"/>
        <v>3690.6563302011164</v>
      </c>
      <c r="J366" s="429">
        <f t="shared" si="176"/>
        <v>3675.4079611027805</v>
      </c>
      <c r="K366" s="429">
        <f t="shared" si="176"/>
        <v>3660.5483273711834</v>
      </c>
      <c r="L366" s="429">
        <f t="shared" si="176"/>
        <v>3652.8009266068648</v>
      </c>
      <c r="M366" s="429">
        <f t="shared" si="176"/>
        <v>3652.8096648373125</v>
      </c>
    </row>
    <row r="367" spans="1:13">
      <c r="A367" s="1080">
        <f>SUM(C367:M367)</f>
        <v>0</v>
      </c>
      <c r="B367" s="1080"/>
      <c r="C367" s="1080">
        <f t="shared" ref="C367:M367" si="177">SUM(C356:C365)-C366</f>
        <v>0</v>
      </c>
      <c r="D367" s="1080">
        <f t="shared" si="177"/>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4744.8540940570456</v>
      </c>
      <c r="D368" s="1085">
        <f t="shared" ref="D368:M368" si="178">D350+D366</f>
        <v>4760.5819390845591</v>
      </c>
      <c r="E368" s="1085">
        <f t="shared" si="178"/>
        <v>4754.7078267713332</v>
      </c>
      <c r="F368" s="1085">
        <f t="shared" si="178"/>
        <v>4722.0507934468396</v>
      </c>
      <c r="G368" s="1085">
        <f t="shared" si="178"/>
        <v>4676.987435179406</v>
      </c>
      <c r="H368" s="1085">
        <f t="shared" si="178"/>
        <v>4679.0260622002961</v>
      </c>
      <c r="I368" s="1085">
        <f t="shared" si="178"/>
        <v>4673.971313616973</v>
      </c>
      <c r="J368" s="1085">
        <f t="shared" si="178"/>
        <v>4653.1413230510443</v>
      </c>
      <c r="K368" s="1085">
        <f t="shared" si="178"/>
        <v>4633.4739390702834</v>
      </c>
      <c r="L368" s="1085">
        <f t="shared" si="178"/>
        <v>4623.3978037455508</v>
      </c>
      <c r="M368" s="1085">
        <f t="shared" si="178"/>
        <v>4623.6051188538131</v>
      </c>
    </row>
    <row r="369" spans="1:13">
      <c r="C369" s="1085">
        <f t="shared" ref="C369:M369" si="179">C36</f>
        <v>4744.8540940570447</v>
      </c>
      <c r="D369" s="1085">
        <f t="shared" si="179"/>
        <v>4760.5819390845581</v>
      </c>
      <c r="E369" s="1085">
        <f t="shared" si="179"/>
        <v>4754.7078267713332</v>
      </c>
      <c r="F369" s="1085">
        <f t="shared" si="179"/>
        <v>4722.0507934468396</v>
      </c>
      <c r="G369" s="1085">
        <f t="shared" si="179"/>
        <v>4676.987435179406</v>
      </c>
      <c r="H369" s="1085">
        <f t="shared" si="179"/>
        <v>4679.0260622002961</v>
      </c>
      <c r="I369" s="1085">
        <f t="shared" si="179"/>
        <v>4673.971313616973</v>
      </c>
      <c r="J369" s="1085">
        <f t="shared" si="179"/>
        <v>4653.1413230510434</v>
      </c>
      <c r="K369" s="1085">
        <f t="shared" si="179"/>
        <v>4633.4739390702834</v>
      </c>
      <c r="L369" s="1085">
        <f t="shared" si="179"/>
        <v>4623.3978037455508</v>
      </c>
      <c r="M369" s="1085">
        <f t="shared" si="179"/>
        <v>4623.6051188538131</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Q371"/>
  <sheetViews>
    <sheetView showGridLines="0" zoomScale="90" zoomScaleNormal="90" workbookViewId="0"/>
  </sheetViews>
  <sheetFormatPr defaultColWidth="9" defaultRowHeight="12.75"/>
  <cols>
    <col min="1" max="1" width="9" style="295"/>
    <col min="2" max="2" width="28.73046875" style="295" customWidth="1"/>
    <col min="3" max="16" width="10.73046875" style="295" customWidth="1"/>
    <col min="17"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274</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Forecast_stock_figures!B24</f>
        <v>English</v>
      </c>
      <c r="C15" s="293">
        <f>Forecast_stock_figures!C48</f>
        <v>30663.048999999999</v>
      </c>
      <c r="D15" s="293">
        <f>Forecast_stock_figures!D48</f>
        <v>31095.791331912027</v>
      </c>
      <c r="E15" s="293">
        <f>Forecast_stock_figures!E48</f>
        <v>31425.843993586888</v>
      </c>
      <c r="F15" s="293">
        <f>Forecast_stock_figures!F48</f>
        <v>31719.146771705102</v>
      </c>
      <c r="G15" s="293">
        <f>Forecast_stock_figures!G48</f>
        <v>32009.139753529169</v>
      </c>
      <c r="H15" s="293">
        <f>Forecast_stock_figures!H48</f>
        <v>32199.884380484236</v>
      </c>
      <c r="I15" s="293">
        <f>Forecast_stock_figures!I48</f>
        <v>32208.860696652548</v>
      </c>
      <c r="J15" s="293">
        <f>Forecast_stock_figures!J48</f>
        <v>32156.739179462536</v>
      </c>
      <c r="K15" s="293">
        <f>Forecast_stock_figures!K48</f>
        <v>32095.042657137295</v>
      </c>
      <c r="L15" s="293">
        <f>Forecast_stock_figures!L48</f>
        <v>31992.036948152429</v>
      </c>
      <c r="M15" s="293">
        <f>Forecast_stock_figures!M48</f>
        <v>31789.509674949168</v>
      </c>
    </row>
    <row r="17" spans="1:9" ht="15">
      <c r="B17" s="325" t="s">
        <v>161</v>
      </c>
    </row>
    <row r="19" spans="1:9" ht="13.15">
      <c r="B19" s="1469" t="str">
        <f>Stock_ages_breakdowns!B73</f>
        <v>Age group</v>
      </c>
      <c r="C19" s="1470" t="str">
        <f>Stock_ages_breakdowns!S73</f>
        <v>English</v>
      </c>
      <c r="D19" s="1471"/>
      <c r="H19" s="310" t="s">
        <v>132</v>
      </c>
    </row>
    <row r="20" spans="1:9" ht="13.15">
      <c r="B20" s="1469"/>
      <c r="C20" s="348" t="str">
        <f>Stock_ages_breakdowns!S74</f>
        <v>Male</v>
      </c>
      <c r="D20" s="348" t="str">
        <f>Stock_ages_breakdowns!T74</f>
        <v>Female</v>
      </c>
    </row>
    <row r="21" spans="1:9" ht="13.15">
      <c r="B21" s="348" t="str">
        <f>Stock_ages_breakdowns!B75</f>
        <v>20-24</v>
      </c>
      <c r="C21" s="316">
        <f>Stock_ages_breakdowns!S20</f>
        <v>260.56400000000002</v>
      </c>
      <c r="D21" s="316">
        <f>Stock_ages_breakdowns!T20</f>
        <v>1242.165</v>
      </c>
    </row>
    <row r="22" spans="1:9" ht="13.15">
      <c r="B22" s="348" t="str">
        <f>Stock_ages_breakdowns!B76</f>
        <v>25-29</v>
      </c>
      <c r="C22" s="316">
        <f>Stock_ages_breakdowns!S21</f>
        <v>1022.857</v>
      </c>
      <c r="D22" s="316">
        <f>Stock_ages_breakdowns!T21</f>
        <v>4422.4679999999998</v>
      </c>
    </row>
    <row r="23" spans="1:9" ht="13.15">
      <c r="B23" s="348" t="str">
        <f>Stock_ages_breakdowns!B77</f>
        <v>30-34</v>
      </c>
      <c r="C23" s="316">
        <f>Stock_ages_breakdowns!S22</f>
        <v>1241.326</v>
      </c>
      <c r="D23" s="316">
        <f>Stock_ages_breakdowns!T22</f>
        <v>4623.4449999999997</v>
      </c>
    </row>
    <row r="24" spans="1:9" ht="13.15">
      <c r="B24" s="348" t="str">
        <f>Stock_ages_breakdowns!B78</f>
        <v>35-39</v>
      </c>
      <c r="C24" s="316">
        <f>Stock_ages_breakdowns!S23</f>
        <v>1100.7</v>
      </c>
      <c r="D24" s="316">
        <f>Stock_ages_breakdowns!T23</f>
        <v>4159.8760000000002</v>
      </c>
    </row>
    <row r="25" spans="1:9" ht="13.15">
      <c r="B25" s="348" t="str">
        <f>Stock_ages_breakdowns!B79</f>
        <v>40-44</v>
      </c>
      <c r="C25" s="316">
        <f>Stock_ages_breakdowns!S24</f>
        <v>893.85500000000002</v>
      </c>
      <c r="D25" s="316">
        <f>Stock_ages_breakdowns!T24</f>
        <v>3202.777</v>
      </c>
    </row>
    <row r="26" spans="1:9" ht="13.15">
      <c r="B26" s="348" t="str">
        <f>Stock_ages_breakdowns!B80</f>
        <v>45-49</v>
      </c>
      <c r="C26" s="316">
        <f>Stock_ages_breakdowns!S25</f>
        <v>842.9</v>
      </c>
      <c r="D26" s="316">
        <f>Stock_ages_breakdowns!T25</f>
        <v>2718.0949999999998</v>
      </c>
    </row>
    <row r="27" spans="1:9" ht="13.15">
      <c r="B27" s="348" t="str">
        <f>Stock_ages_breakdowns!B81</f>
        <v>50-54</v>
      </c>
      <c r="C27" s="316">
        <f>Stock_ages_breakdowns!S26</f>
        <v>586.20699999999999</v>
      </c>
      <c r="D27" s="316">
        <f>Stock_ages_breakdowns!T26</f>
        <v>2009.0809999999999</v>
      </c>
    </row>
    <row r="28" spans="1:9" ht="13.15">
      <c r="B28" s="348" t="str">
        <f>Stock_ages_breakdowns!B82</f>
        <v>55-59</v>
      </c>
      <c r="C28" s="316">
        <f>Stock_ages_breakdowns!S27</f>
        <v>365.65499999999997</v>
      </c>
      <c r="D28" s="316">
        <f>Stock_ages_breakdowns!T27</f>
        <v>1296.0550000000001</v>
      </c>
    </row>
    <row r="29" spans="1:9" ht="13.15">
      <c r="B29" s="348" t="str">
        <f>Stock_ages_breakdowns!B83</f>
        <v>60-64</v>
      </c>
      <c r="C29" s="316">
        <f>Stock_ages_breakdowns!S28</f>
        <v>97.869</v>
      </c>
      <c r="D29" s="316">
        <f>Stock_ages_breakdowns!T28</f>
        <v>472.38799999999998</v>
      </c>
      <c r="F29" s="310"/>
    </row>
    <row r="30" spans="1:9" ht="13.15">
      <c r="B30" s="348" t="str">
        <f>Stock_ages_breakdowns!B84</f>
        <v>65 plus</v>
      </c>
      <c r="C30" s="316">
        <f>Stock_ages_breakdowns!S29</f>
        <v>28.277000000000001</v>
      </c>
      <c r="D30" s="316">
        <f>Stock_ages_breakdowns!T29</f>
        <v>76.489000000000004</v>
      </c>
      <c r="G30" s="311" t="s">
        <v>46</v>
      </c>
      <c r="H30" s="311" t="s">
        <v>47</v>
      </c>
    </row>
    <row r="31" spans="1:9" ht="13.15">
      <c r="A31" s="1080">
        <f>I31</f>
        <v>0</v>
      </c>
      <c r="B31" s="348" t="str">
        <f>Stock_ages_breakdowns!B85</f>
        <v>Total</v>
      </c>
      <c r="C31" s="316">
        <f>Stock_ages_breakdowns!S30</f>
        <v>6440.2099999999991</v>
      </c>
      <c r="D31" s="316">
        <f>Stock_ages_breakdowns!T30</f>
        <v>24222.839</v>
      </c>
      <c r="E31" s="312">
        <f>SUM(C31:D31)</f>
        <v>30663.048999999999</v>
      </c>
      <c r="G31" s="351">
        <f>C31/$E$31</f>
        <v>0.21003162470894526</v>
      </c>
      <c r="H31" s="351">
        <f>D31/$E$31</f>
        <v>0.78996837529105479</v>
      </c>
      <c r="I31" s="1080">
        <f>(G31+H31)-1</f>
        <v>0</v>
      </c>
    </row>
    <row r="33" spans="2:17" ht="15">
      <c r="B33" s="325" t="s">
        <v>262</v>
      </c>
      <c r="H33" s="310"/>
    </row>
    <row r="34" spans="2:17">
      <c r="H34" s="310"/>
    </row>
    <row r="35" spans="2:17"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7" ht="13.15">
      <c r="B36" s="311" t="str">
        <f>B15</f>
        <v>English</v>
      </c>
      <c r="C36" s="293">
        <f>Teacher_need_by_subject!C637</f>
        <v>31095.791331912027</v>
      </c>
      <c r="D36" s="293">
        <f>Teacher_need_by_subject!D637</f>
        <v>31425.843993586888</v>
      </c>
      <c r="E36" s="293">
        <f>Teacher_need_by_subject!E637</f>
        <v>31719.146771705102</v>
      </c>
      <c r="F36" s="293">
        <f>Teacher_need_by_subject!F637</f>
        <v>32009.139753529169</v>
      </c>
      <c r="G36" s="293">
        <f>Teacher_need_by_subject!G637</f>
        <v>32199.884380484236</v>
      </c>
      <c r="H36" s="293">
        <f>Teacher_need_by_subject!H637</f>
        <v>32208.860696652548</v>
      </c>
      <c r="I36" s="293">
        <f>Teacher_need_by_subject!I637</f>
        <v>32156.739179462536</v>
      </c>
      <c r="J36" s="293">
        <f>Teacher_need_by_subject!J637</f>
        <v>32095.042657137295</v>
      </c>
      <c r="K36" s="293">
        <f>Teacher_need_by_subject!K637</f>
        <v>31992.036948152429</v>
      </c>
      <c r="L36" s="293">
        <f>Teacher_need_by_subject!L637</f>
        <v>31789.509674949168</v>
      </c>
      <c r="M36" s="293">
        <f>Teacher_need_by_subject!M637</f>
        <v>31668.363618148756</v>
      </c>
    </row>
    <row r="37" spans="2:17">
      <c r="H37" s="310"/>
    </row>
    <row r="38" spans="2:17" ht="15">
      <c r="B38" s="325" t="s">
        <v>169</v>
      </c>
      <c r="H38" s="310"/>
    </row>
    <row r="39" spans="2:17">
      <c r="H39" s="310"/>
    </row>
    <row r="40" spans="2:17" ht="13.15">
      <c r="B40" s="326" t="s">
        <v>46</v>
      </c>
      <c r="H40" s="310"/>
    </row>
    <row r="41" spans="2:17">
      <c r="H41" s="310"/>
    </row>
    <row r="42" spans="2:17"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7" ht="13.15">
      <c r="B43" s="348" t="str">
        <f>B21</f>
        <v>20-24</v>
      </c>
      <c r="C43" s="293">
        <f>C21</f>
        <v>260.56400000000002</v>
      </c>
      <c r="D43" s="293">
        <f>C340</f>
        <v>377.63094456983424</v>
      </c>
      <c r="E43" s="293">
        <f t="shared" ref="E43:L43" si="2">D340</f>
        <v>455.5382176135422</v>
      </c>
      <c r="F43" s="293">
        <f t="shared" si="2"/>
        <v>509.00680659878708</v>
      </c>
      <c r="G43" s="293">
        <f t="shared" si="2"/>
        <v>546.07137419972025</v>
      </c>
      <c r="H43" s="293">
        <f t="shared" si="2"/>
        <v>567.95287037697949</v>
      </c>
      <c r="I43" s="293">
        <f t="shared" si="2"/>
        <v>574.87846592658752</v>
      </c>
      <c r="J43" s="293">
        <f t="shared" si="2"/>
        <v>576.72690110655799</v>
      </c>
      <c r="K43" s="293">
        <f t="shared" si="2"/>
        <v>577.41060164269379</v>
      </c>
      <c r="L43" s="293">
        <f t="shared" si="2"/>
        <v>575.674123215078</v>
      </c>
      <c r="M43" s="293">
        <f>L340</f>
        <v>569.12650605991303</v>
      </c>
      <c r="O43" s="264"/>
      <c r="P43" s="264"/>
      <c r="Q43" s="264"/>
    </row>
    <row r="44" spans="2:17" ht="13.15">
      <c r="B44" s="348" t="str">
        <f t="shared" ref="B44:C53" si="3">B22</f>
        <v>25-29</v>
      </c>
      <c r="C44" s="293">
        <f t="shared" si="3"/>
        <v>1022.857</v>
      </c>
      <c r="D44" s="293">
        <f t="shared" ref="D44:K53" si="4">C341</f>
        <v>972.75802107586219</v>
      </c>
      <c r="E44" s="293">
        <f t="shared" si="4"/>
        <v>954.03559295492028</v>
      </c>
      <c r="F44" s="293">
        <f t="shared" si="4"/>
        <v>954.90419172416352</v>
      </c>
      <c r="G44" s="293">
        <f t="shared" si="4"/>
        <v>963.54259662392201</v>
      </c>
      <c r="H44" s="293">
        <f t="shared" si="4"/>
        <v>972.56682261277695</v>
      </c>
      <c r="I44" s="293">
        <f t="shared" si="4"/>
        <v>974.07713066429744</v>
      </c>
      <c r="J44" s="293">
        <f t="shared" si="4"/>
        <v>973.25998253475666</v>
      </c>
      <c r="K44" s="293">
        <f t="shared" si="4"/>
        <v>972.41248832369251</v>
      </c>
      <c r="L44" s="293">
        <f t="shared" ref="L44:L53" si="5">K341</f>
        <v>969.56551173848243</v>
      </c>
      <c r="M44" s="293">
        <f t="shared" ref="M44:M53" si="6">L341</f>
        <v>961.47344362798003</v>
      </c>
    </row>
    <row r="45" spans="2:17" ht="13.15">
      <c r="B45" s="348" t="str">
        <f t="shared" si="3"/>
        <v>30-34</v>
      </c>
      <c r="C45" s="293">
        <f t="shared" si="3"/>
        <v>1241.326</v>
      </c>
      <c r="D45" s="293">
        <f t="shared" si="4"/>
        <v>1202.6168542205846</v>
      </c>
      <c r="E45" s="293">
        <f t="shared" si="4"/>
        <v>1161.5279831088899</v>
      </c>
      <c r="F45" s="293">
        <f t="shared" si="4"/>
        <v>1128.1426304179813</v>
      </c>
      <c r="G45" s="293">
        <f t="shared" si="4"/>
        <v>1101.7629956165817</v>
      </c>
      <c r="H45" s="293">
        <f t="shared" si="4"/>
        <v>1082.59625147785</v>
      </c>
      <c r="I45" s="293">
        <f t="shared" si="4"/>
        <v>1066.0479226337482</v>
      </c>
      <c r="J45" s="293">
        <f t="shared" si="4"/>
        <v>1052.8022181576846</v>
      </c>
      <c r="K45" s="293">
        <f t="shared" si="4"/>
        <v>1042.7739443465041</v>
      </c>
      <c r="L45" s="293">
        <f t="shared" si="5"/>
        <v>1034.149822151699</v>
      </c>
      <c r="M45" s="293">
        <f t="shared" si="6"/>
        <v>1024.3994468825854</v>
      </c>
      <c r="O45" s="264"/>
      <c r="P45" s="264"/>
      <c r="Q45" s="264"/>
    </row>
    <row r="46" spans="2:17" ht="13.15">
      <c r="B46" s="348" t="str">
        <f t="shared" si="3"/>
        <v>35-39</v>
      </c>
      <c r="C46" s="293">
        <f t="shared" si="3"/>
        <v>1100.7</v>
      </c>
      <c r="D46" s="293">
        <f t="shared" si="4"/>
        <v>1124.0595243007201</v>
      </c>
      <c r="E46" s="293">
        <f t="shared" si="4"/>
        <v>1130.8708385437583</v>
      </c>
      <c r="F46" s="293">
        <f t="shared" si="4"/>
        <v>1128.1057151595335</v>
      </c>
      <c r="G46" s="293">
        <f t="shared" si="4"/>
        <v>1117.5171213299902</v>
      </c>
      <c r="H46" s="293">
        <f t="shared" si="4"/>
        <v>1103.6900360891575</v>
      </c>
      <c r="I46" s="293">
        <f t="shared" si="4"/>
        <v>1086.7950527281296</v>
      </c>
      <c r="J46" s="293">
        <f t="shared" si="4"/>
        <v>1070.2343128982684</v>
      </c>
      <c r="K46" s="293">
        <f t="shared" si="4"/>
        <v>1055.4705232288823</v>
      </c>
      <c r="L46" s="293">
        <f t="shared" si="5"/>
        <v>1041.9148472669942</v>
      </c>
      <c r="M46" s="293">
        <f t="shared" si="6"/>
        <v>1028.1498536823915</v>
      </c>
    </row>
    <row r="47" spans="2:17" ht="13.15">
      <c r="B47" s="348" t="str">
        <f t="shared" si="3"/>
        <v>40-44</v>
      </c>
      <c r="C47" s="293">
        <f t="shared" si="3"/>
        <v>893.85500000000002</v>
      </c>
      <c r="D47" s="293">
        <f t="shared" si="4"/>
        <v>935.02974354954824</v>
      </c>
      <c r="E47" s="293">
        <f t="shared" si="4"/>
        <v>967.25424626589427</v>
      </c>
      <c r="F47" s="293">
        <f t="shared" si="4"/>
        <v>992.13004259103809</v>
      </c>
      <c r="G47" s="293">
        <f t="shared" si="4"/>
        <v>1007.8959904810688</v>
      </c>
      <c r="H47" s="293">
        <f t="shared" si="4"/>
        <v>1016.5138053141582</v>
      </c>
      <c r="I47" s="293">
        <f t="shared" si="4"/>
        <v>1017.6307213203039</v>
      </c>
      <c r="J47" s="293">
        <f t="shared" si="4"/>
        <v>1014.3787051425712</v>
      </c>
      <c r="K47" s="293">
        <f t="shared" si="4"/>
        <v>1008.7489633482779</v>
      </c>
      <c r="L47" s="293">
        <f t="shared" si="5"/>
        <v>1001.1345760645024</v>
      </c>
      <c r="M47" s="293">
        <f t="shared" si="6"/>
        <v>991.18141185111574</v>
      </c>
      <c r="O47" s="264"/>
      <c r="P47" s="264"/>
      <c r="Q47" s="264"/>
    </row>
    <row r="48" spans="2:17" ht="13.15">
      <c r="B48" s="348" t="str">
        <f t="shared" si="3"/>
        <v>45-49</v>
      </c>
      <c r="C48" s="293">
        <f t="shared" si="3"/>
        <v>842.9</v>
      </c>
      <c r="D48" s="293">
        <f t="shared" si="4"/>
        <v>838.10895836911493</v>
      </c>
      <c r="E48" s="293">
        <f t="shared" si="4"/>
        <v>839.37831628203935</v>
      </c>
      <c r="F48" s="293">
        <f t="shared" si="4"/>
        <v>845.89538500557762</v>
      </c>
      <c r="G48" s="293">
        <f t="shared" si="4"/>
        <v>852.80592966749589</v>
      </c>
      <c r="H48" s="293">
        <f t="shared" si="4"/>
        <v>859.71577058574314</v>
      </c>
      <c r="I48" s="293">
        <f t="shared" si="4"/>
        <v>863.86158015689193</v>
      </c>
      <c r="J48" s="293">
        <f t="shared" si="4"/>
        <v>866.19080756165033</v>
      </c>
      <c r="K48" s="293">
        <f t="shared" si="4"/>
        <v>867.11323617265282</v>
      </c>
      <c r="L48" s="293">
        <f t="shared" si="5"/>
        <v>866.08478471867966</v>
      </c>
      <c r="M48" s="293">
        <f t="shared" si="6"/>
        <v>862.305109111109</v>
      </c>
    </row>
    <row r="49" spans="1:17" ht="13.15">
      <c r="B49" s="348" t="str">
        <f t="shared" si="3"/>
        <v>50-54</v>
      </c>
      <c r="C49" s="293">
        <f t="shared" si="3"/>
        <v>586.20699999999999</v>
      </c>
      <c r="D49" s="293">
        <f t="shared" si="4"/>
        <v>610.67195370061188</v>
      </c>
      <c r="E49" s="293">
        <f t="shared" si="4"/>
        <v>625.20630473598908</v>
      </c>
      <c r="F49" s="293">
        <f t="shared" si="4"/>
        <v>635.5318322560654</v>
      </c>
      <c r="G49" s="293">
        <f t="shared" si="4"/>
        <v>642.27018761675095</v>
      </c>
      <c r="H49" s="293">
        <f t="shared" si="4"/>
        <v>647.56229559071778</v>
      </c>
      <c r="I49" s="293">
        <f t="shared" si="4"/>
        <v>650.76731348236103</v>
      </c>
      <c r="J49" s="293">
        <f t="shared" si="4"/>
        <v>653.12697596481723</v>
      </c>
      <c r="K49" s="293">
        <f t="shared" si="4"/>
        <v>655.07391493365401</v>
      </c>
      <c r="L49" s="293">
        <f t="shared" si="5"/>
        <v>656.11537537270067</v>
      </c>
      <c r="M49" s="293">
        <f t="shared" si="6"/>
        <v>655.46158310775002</v>
      </c>
      <c r="O49" s="264"/>
      <c r="P49" s="264"/>
      <c r="Q49" s="264"/>
    </row>
    <row r="50" spans="1:17" ht="13.15">
      <c r="B50" s="348" t="str">
        <f t="shared" si="3"/>
        <v>55-59</v>
      </c>
      <c r="C50" s="293">
        <f t="shared" si="3"/>
        <v>365.65499999999997</v>
      </c>
      <c r="D50" s="293">
        <f t="shared" si="4"/>
        <v>340.16742406500441</v>
      </c>
      <c r="E50" s="293">
        <f t="shared" si="4"/>
        <v>327.64849438196654</v>
      </c>
      <c r="F50" s="293">
        <f t="shared" si="4"/>
        <v>322.24495158754928</v>
      </c>
      <c r="G50" s="293">
        <f t="shared" si="4"/>
        <v>320.21318890031574</v>
      </c>
      <c r="H50" s="293">
        <f t="shared" si="4"/>
        <v>319.59487753247782</v>
      </c>
      <c r="I50" s="293">
        <f t="shared" si="4"/>
        <v>318.96534210690248</v>
      </c>
      <c r="J50" s="293">
        <f t="shared" si="4"/>
        <v>318.6880562248985</v>
      </c>
      <c r="K50" s="293">
        <f t="shared" si="4"/>
        <v>318.80210620502089</v>
      </c>
      <c r="L50" s="293">
        <f t="shared" si="5"/>
        <v>318.86775796175374</v>
      </c>
      <c r="M50" s="293">
        <f t="shared" si="6"/>
        <v>318.33180956993402</v>
      </c>
    </row>
    <row r="51" spans="1:17" ht="13.15">
      <c r="B51" s="348" t="str">
        <f t="shared" si="3"/>
        <v>60-64</v>
      </c>
      <c r="C51" s="293">
        <f t="shared" si="3"/>
        <v>97.869</v>
      </c>
      <c r="D51" s="293">
        <f t="shared" si="4"/>
        <v>113.97803977400406</v>
      </c>
      <c r="E51" s="293">
        <f t="shared" si="4"/>
        <v>119.03217765772602</v>
      </c>
      <c r="F51" s="293">
        <f t="shared" si="4"/>
        <v>120.10509664865522</v>
      </c>
      <c r="G51" s="293">
        <f t="shared" si="4"/>
        <v>120.04779710580459</v>
      </c>
      <c r="H51" s="293">
        <f t="shared" si="4"/>
        <v>119.55114304261843</v>
      </c>
      <c r="I51" s="293">
        <f t="shared" si="4"/>
        <v>118.69531840318879</v>
      </c>
      <c r="J51" s="293">
        <f t="shared" si="4"/>
        <v>117.97310677266269</v>
      </c>
      <c r="K51" s="293">
        <f t="shared" si="4"/>
        <v>117.51603170769634</v>
      </c>
      <c r="L51" s="293">
        <f t="shared" si="5"/>
        <v>117.14405368002926</v>
      </c>
      <c r="M51" s="293">
        <f t="shared" si="6"/>
        <v>116.60132513551967</v>
      </c>
    </row>
    <row r="52" spans="1:17" ht="13.15">
      <c r="B52" s="348" t="str">
        <f t="shared" si="3"/>
        <v>65 plus</v>
      </c>
      <c r="C52" s="293">
        <f t="shared" si="3"/>
        <v>28.277000000000001</v>
      </c>
      <c r="D52" s="293">
        <f t="shared" si="4"/>
        <v>33.2449966280289</v>
      </c>
      <c r="E52" s="293">
        <f t="shared" si="4"/>
        <v>38.191033483077568</v>
      </c>
      <c r="F52" s="293">
        <f t="shared" si="4"/>
        <v>41.831278816379239</v>
      </c>
      <c r="G52" s="293">
        <f t="shared" si="4"/>
        <v>44.189467837791781</v>
      </c>
      <c r="H52" s="293">
        <f t="shared" si="4"/>
        <v>45.555115743281938</v>
      </c>
      <c r="I52" s="293">
        <f t="shared" si="4"/>
        <v>46.167019746069386</v>
      </c>
      <c r="J52" s="293">
        <f t="shared" si="4"/>
        <v>46.377979369110804</v>
      </c>
      <c r="K52" s="293">
        <f t="shared" si="4"/>
        <v>46.407087508903636</v>
      </c>
      <c r="L52" s="293">
        <f t="shared" si="5"/>
        <v>46.324548961982501</v>
      </c>
      <c r="M52" s="293">
        <f t="shared" si="6"/>
        <v>46.119640237638585</v>
      </c>
    </row>
    <row r="53" spans="1:17" ht="13.15">
      <c r="B53" s="348" t="str">
        <f t="shared" si="3"/>
        <v>Total</v>
      </c>
      <c r="C53" s="293">
        <f t="shared" si="3"/>
        <v>6440.2099999999991</v>
      </c>
      <c r="D53" s="293">
        <f t="shared" si="4"/>
        <v>6548.2664602533141</v>
      </c>
      <c r="E53" s="293">
        <f t="shared" si="4"/>
        <v>6618.6832050278026</v>
      </c>
      <c r="F53" s="293">
        <f t="shared" si="4"/>
        <v>6677.8979308057314</v>
      </c>
      <c r="G53" s="293">
        <f t="shared" si="4"/>
        <v>6716.3166493794424</v>
      </c>
      <c r="H53" s="293">
        <f t="shared" si="4"/>
        <v>6735.2989883657619</v>
      </c>
      <c r="I53" s="293">
        <f t="shared" si="4"/>
        <v>6717.8858671684802</v>
      </c>
      <c r="J53" s="293">
        <f t="shared" si="4"/>
        <v>6689.7590457329798</v>
      </c>
      <c r="K53" s="293">
        <f t="shared" si="4"/>
        <v>6661.7288974179792</v>
      </c>
      <c r="L53" s="293">
        <f t="shared" si="5"/>
        <v>6626.975401131901</v>
      </c>
      <c r="M53" s="293">
        <f t="shared" si="6"/>
        <v>6573.1501292659377</v>
      </c>
    </row>
    <row r="54" spans="1:17">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7" ht="13.15">
      <c r="B56" s="326" t="s">
        <v>47</v>
      </c>
      <c r="H56" s="310"/>
    </row>
    <row r="57" spans="1:17">
      <c r="H57" s="310"/>
    </row>
    <row r="58" spans="1:17"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7" ht="13.15">
      <c r="B59" s="323" t="str">
        <f t="shared" si="8"/>
        <v>20-24</v>
      </c>
      <c r="C59" s="293">
        <f t="shared" ref="C59:C69" si="10">D21</f>
        <v>1242.165</v>
      </c>
      <c r="D59" s="293">
        <f>C356</f>
        <v>1608.7042207219431</v>
      </c>
      <c r="E59" s="293">
        <f t="shared" ref="E59:L59" si="11">D356</f>
        <v>1858.6849517570618</v>
      </c>
      <c r="F59" s="293">
        <f t="shared" si="11"/>
        <v>2034.0313815341701</v>
      </c>
      <c r="G59" s="293">
        <f t="shared" si="11"/>
        <v>2167.277230287008</v>
      </c>
      <c r="H59" s="293">
        <f t="shared" si="11"/>
        <v>2247.6174581256873</v>
      </c>
      <c r="I59" s="293">
        <f t="shared" si="11"/>
        <v>2273.6612554410308</v>
      </c>
      <c r="J59" s="293">
        <f t="shared" si="11"/>
        <v>2281.0352698490142</v>
      </c>
      <c r="K59" s="293">
        <f t="shared" si="11"/>
        <v>2284.0100277670304</v>
      </c>
      <c r="L59" s="293">
        <f t="shared" si="11"/>
        <v>2277.7978830184193</v>
      </c>
      <c r="M59" s="293">
        <f>L356</f>
        <v>2253.2838179992877</v>
      </c>
    </row>
    <row r="60" spans="1:17" ht="13.15">
      <c r="B60" s="323" t="str">
        <f t="shared" si="8"/>
        <v>25-29</v>
      </c>
      <c r="C60" s="293">
        <f t="shared" si="10"/>
        <v>4422.4679999999998</v>
      </c>
      <c r="D60" s="293">
        <f t="shared" ref="D60:K69" si="12">C357</f>
        <v>4148.1421335170608</v>
      </c>
      <c r="E60" s="293">
        <f t="shared" si="12"/>
        <v>4014.5582786004984</v>
      </c>
      <c r="F60" s="293">
        <f t="shared" si="12"/>
        <v>3967.1969335948593</v>
      </c>
      <c r="G60" s="293">
        <f t="shared" si="12"/>
        <v>3977.7585788577553</v>
      </c>
      <c r="H60" s="293">
        <f t="shared" si="12"/>
        <v>3996.3635672473879</v>
      </c>
      <c r="I60" s="293">
        <f t="shared" si="12"/>
        <v>3991.8557675963784</v>
      </c>
      <c r="J60" s="293">
        <f t="shared" si="12"/>
        <v>3981.8347539291481</v>
      </c>
      <c r="K60" s="293">
        <f t="shared" si="12"/>
        <v>3973.8205812244023</v>
      </c>
      <c r="L60" s="293">
        <f t="shared" ref="L60:L69" si="13">K357</f>
        <v>3959.7514099977298</v>
      </c>
      <c r="M60" s="293">
        <f t="shared" ref="M60:M69" si="14">L357</f>
        <v>3926.802575753869</v>
      </c>
    </row>
    <row r="61" spans="1:17" ht="13.15">
      <c r="B61" s="323" t="str">
        <f t="shared" si="8"/>
        <v>30-34</v>
      </c>
      <c r="C61" s="293">
        <f t="shared" si="10"/>
        <v>4623.4449999999997</v>
      </c>
      <c r="D61" s="293">
        <f t="shared" si="12"/>
        <v>4565.7056012034027</v>
      </c>
      <c r="E61" s="293">
        <f t="shared" si="12"/>
        <v>4469.9452820060269</v>
      </c>
      <c r="F61" s="293">
        <f t="shared" si="12"/>
        <v>4376.9919911758398</v>
      </c>
      <c r="G61" s="293">
        <f t="shared" si="12"/>
        <v>4307.2599861976414</v>
      </c>
      <c r="H61" s="293">
        <f t="shared" si="12"/>
        <v>4252.5286254728308</v>
      </c>
      <c r="I61" s="293">
        <f t="shared" si="12"/>
        <v>4200.0697608326263</v>
      </c>
      <c r="J61" s="293">
        <f t="shared" si="12"/>
        <v>4155.4899029521594</v>
      </c>
      <c r="K61" s="293">
        <f t="shared" si="12"/>
        <v>4120.3131550127982</v>
      </c>
      <c r="L61" s="293">
        <f t="shared" si="13"/>
        <v>4088.8490621133242</v>
      </c>
      <c r="M61" s="293">
        <f t="shared" si="14"/>
        <v>4052.2797902121165</v>
      </c>
    </row>
    <row r="62" spans="1:17" ht="13.15">
      <c r="B62" s="323" t="str">
        <f t="shared" si="8"/>
        <v>35-39</v>
      </c>
      <c r="C62" s="293">
        <f t="shared" si="10"/>
        <v>4159.8760000000002</v>
      </c>
      <c r="D62" s="293">
        <f t="shared" si="12"/>
        <v>4188.1134499264836</v>
      </c>
      <c r="E62" s="293">
        <f t="shared" si="12"/>
        <v>4194.3468884776275</v>
      </c>
      <c r="F62" s="293">
        <f t="shared" si="12"/>
        <v>4181.4802473746095</v>
      </c>
      <c r="G62" s="293">
        <f t="shared" si="12"/>
        <v>4159.5139162728519</v>
      </c>
      <c r="H62" s="293">
        <f t="shared" si="12"/>
        <v>4126.1265431737193</v>
      </c>
      <c r="I62" s="293">
        <f t="shared" si="12"/>
        <v>4079.5724541887371</v>
      </c>
      <c r="J62" s="293">
        <f t="shared" si="12"/>
        <v>4031.7561160033201</v>
      </c>
      <c r="K62" s="293">
        <f t="shared" si="12"/>
        <v>3988.0231583149312</v>
      </c>
      <c r="L62" s="293">
        <f t="shared" si="13"/>
        <v>3946.3568899287284</v>
      </c>
      <c r="M62" s="293">
        <f t="shared" si="14"/>
        <v>3901.7924193811009</v>
      </c>
    </row>
    <row r="63" spans="1:17" ht="13.15">
      <c r="B63" s="323" t="str">
        <f t="shared" si="8"/>
        <v>40-44</v>
      </c>
      <c r="C63" s="293">
        <f t="shared" si="10"/>
        <v>3202.777</v>
      </c>
      <c r="D63" s="293">
        <f t="shared" si="12"/>
        <v>3362.2744674890318</v>
      </c>
      <c r="E63" s="293">
        <f t="shared" si="12"/>
        <v>3481.0518004777164</v>
      </c>
      <c r="F63" s="293">
        <f t="shared" si="12"/>
        <v>3568.9905531395816</v>
      </c>
      <c r="G63" s="293">
        <f t="shared" si="12"/>
        <v>3634.3347310539275</v>
      </c>
      <c r="H63" s="293">
        <f t="shared" si="12"/>
        <v>3674.1465435478872</v>
      </c>
      <c r="I63" s="293">
        <f t="shared" si="12"/>
        <v>3687.038742589004</v>
      </c>
      <c r="J63" s="293">
        <f t="shared" si="12"/>
        <v>3684.317915112933</v>
      </c>
      <c r="K63" s="293">
        <f t="shared" si="12"/>
        <v>3672.8818902136995</v>
      </c>
      <c r="L63" s="293">
        <f t="shared" si="13"/>
        <v>3653.6996374104874</v>
      </c>
      <c r="M63" s="293">
        <f t="shared" si="14"/>
        <v>3625.0982792604009</v>
      </c>
    </row>
    <row r="64" spans="1:17" ht="13.15">
      <c r="B64" s="323" t="str">
        <f t="shared" si="8"/>
        <v>45-49</v>
      </c>
      <c r="C64" s="293">
        <f t="shared" si="10"/>
        <v>2718.0949999999998</v>
      </c>
      <c r="D64" s="293">
        <f t="shared" si="12"/>
        <v>2790.5475963282001</v>
      </c>
      <c r="E64" s="293">
        <f t="shared" si="12"/>
        <v>2869.5971160618319</v>
      </c>
      <c r="F64" s="293">
        <f t="shared" si="12"/>
        <v>2948.6429995554822</v>
      </c>
      <c r="G64" s="293">
        <f t="shared" si="12"/>
        <v>3025.1241176634012</v>
      </c>
      <c r="H64" s="293">
        <f t="shared" si="12"/>
        <v>3089.0104659767226</v>
      </c>
      <c r="I64" s="293">
        <f t="shared" si="12"/>
        <v>3133.5817124267537</v>
      </c>
      <c r="J64" s="293">
        <f t="shared" si="12"/>
        <v>3165.0140437163159</v>
      </c>
      <c r="K64" s="293">
        <f t="shared" si="12"/>
        <v>3186.684354475145</v>
      </c>
      <c r="L64" s="293">
        <f t="shared" si="13"/>
        <v>3197.7844314774575</v>
      </c>
      <c r="M64" s="293">
        <f t="shared" si="14"/>
        <v>3196.10359566134</v>
      </c>
    </row>
    <row r="65" spans="1:13" ht="13.15">
      <c r="B65" s="323" t="str">
        <f t="shared" si="8"/>
        <v>50-54</v>
      </c>
      <c r="C65" s="293">
        <f t="shared" si="10"/>
        <v>2009.0809999999999</v>
      </c>
      <c r="D65" s="293">
        <f t="shared" si="12"/>
        <v>2071.916827950477</v>
      </c>
      <c r="E65" s="293">
        <f t="shared" si="12"/>
        <v>2127.2496992259057</v>
      </c>
      <c r="F65" s="293">
        <f t="shared" si="12"/>
        <v>2180.366284623823</v>
      </c>
      <c r="G65" s="293">
        <f t="shared" si="12"/>
        <v>2234.1257861318609</v>
      </c>
      <c r="H65" s="293">
        <f t="shared" si="12"/>
        <v>2283.110138835867</v>
      </c>
      <c r="I65" s="293">
        <f t="shared" si="12"/>
        <v>2322.4758750497363</v>
      </c>
      <c r="J65" s="293">
        <f t="shared" si="12"/>
        <v>2355.8103443913024</v>
      </c>
      <c r="K65" s="293">
        <f t="shared" si="12"/>
        <v>2384.4508837395119</v>
      </c>
      <c r="L65" s="293">
        <f t="shared" si="13"/>
        <v>2406.6686346505371</v>
      </c>
      <c r="M65" s="293">
        <f t="shared" si="14"/>
        <v>2419.7939078329177</v>
      </c>
    </row>
    <row r="66" spans="1:13" ht="13.15">
      <c r="B66" s="323" t="str">
        <f t="shared" si="8"/>
        <v>55-59</v>
      </c>
      <c r="C66" s="293">
        <f t="shared" si="10"/>
        <v>1296.0550000000001</v>
      </c>
      <c r="D66" s="293">
        <f t="shared" si="12"/>
        <v>1211.2380725672124</v>
      </c>
      <c r="E66" s="293">
        <f t="shared" si="12"/>
        <v>1167.8019332325746</v>
      </c>
      <c r="F66" s="293">
        <f t="shared" si="12"/>
        <v>1149.7848562701795</v>
      </c>
      <c r="G66" s="293">
        <f t="shared" si="12"/>
        <v>1148.4185060098596</v>
      </c>
      <c r="H66" s="293">
        <f t="shared" si="12"/>
        <v>1154.3196972735223</v>
      </c>
      <c r="I66" s="293">
        <f t="shared" si="12"/>
        <v>1161.51440145121</v>
      </c>
      <c r="J66" s="293">
        <f t="shared" si="12"/>
        <v>1170.5678687717991</v>
      </c>
      <c r="K66" s="293">
        <f t="shared" si="12"/>
        <v>1180.9872879129255</v>
      </c>
      <c r="L66" s="293">
        <f t="shared" si="13"/>
        <v>1190.6846855545466</v>
      </c>
      <c r="M66" s="293">
        <f t="shared" si="14"/>
        <v>1197.3141176244576</v>
      </c>
    </row>
    <row r="67" spans="1:13" ht="13.15">
      <c r="B67" s="323" t="str">
        <f t="shared" si="8"/>
        <v>60-64</v>
      </c>
      <c r="C67" s="293">
        <f t="shared" si="10"/>
        <v>472.38799999999998</v>
      </c>
      <c r="D67" s="293">
        <f t="shared" si="12"/>
        <v>471.87567147631233</v>
      </c>
      <c r="E67" s="293">
        <f t="shared" si="12"/>
        <v>460.12762654920476</v>
      </c>
      <c r="F67" s="293">
        <f t="shared" si="12"/>
        <v>448.33978260018915</v>
      </c>
      <c r="G67" s="293">
        <f t="shared" si="12"/>
        <v>440.52688200829118</v>
      </c>
      <c r="H67" s="293">
        <f t="shared" si="12"/>
        <v>435.46656057455471</v>
      </c>
      <c r="I67" s="293">
        <f t="shared" si="12"/>
        <v>431.64886738249521</v>
      </c>
      <c r="J67" s="293">
        <f t="shared" si="12"/>
        <v>429.88692386305109</v>
      </c>
      <c r="K67" s="293">
        <f t="shared" si="12"/>
        <v>430.01506433582085</v>
      </c>
      <c r="L67" s="293">
        <f t="shared" si="13"/>
        <v>430.9207140145333</v>
      </c>
      <c r="M67" s="293">
        <f t="shared" si="14"/>
        <v>431.35468379990351</v>
      </c>
    </row>
    <row r="68" spans="1:13" ht="13.15">
      <c r="B68" s="323" t="str">
        <f t="shared" si="8"/>
        <v>65 plus</v>
      </c>
      <c r="C68" s="293">
        <f t="shared" si="10"/>
        <v>76.489000000000004</v>
      </c>
      <c r="D68" s="293">
        <f t="shared" si="12"/>
        <v>129.00683047858999</v>
      </c>
      <c r="E68" s="293">
        <f t="shared" si="12"/>
        <v>163.79721217063812</v>
      </c>
      <c r="F68" s="293">
        <f t="shared" si="12"/>
        <v>185.42381103063937</v>
      </c>
      <c r="G68" s="293">
        <f t="shared" si="12"/>
        <v>198.48336966713271</v>
      </c>
      <c r="H68" s="293">
        <f t="shared" si="12"/>
        <v>205.89579189029939</v>
      </c>
      <c r="I68" s="293">
        <f t="shared" si="12"/>
        <v>209.55599252610028</v>
      </c>
      <c r="J68" s="293">
        <f t="shared" si="12"/>
        <v>211.26699514052063</v>
      </c>
      <c r="K68" s="293">
        <f t="shared" si="12"/>
        <v>212.12735672305789</v>
      </c>
      <c r="L68" s="293">
        <f t="shared" si="13"/>
        <v>212.54819885477031</v>
      </c>
      <c r="M68" s="293">
        <f t="shared" si="14"/>
        <v>212.53635815784568</v>
      </c>
    </row>
    <row r="69" spans="1:13" ht="13.15">
      <c r="B69" s="323" t="str">
        <f t="shared" si="8"/>
        <v>Total</v>
      </c>
      <c r="C69" s="293">
        <f t="shared" si="10"/>
        <v>24222.839</v>
      </c>
      <c r="D69" s="293">
        <f t="shared" si="12"/>
        <v>24547.524871658712</v>
      </c>
      <c r="E69" s="293">
        <f t="shared" si="12"/>
        <v>24807.160788559086</v>
      </c>
      <c r="F69" s="293">
        <f t="shared" si="12"/>
        <v>25041.248840899374</v>
      </c>
      <c r="G69" s="293">
        <f t="shared" si="12"/>
        <v>25292.823104149735</v>
      </c>
      <c r="H69" s="293">
        <f t="shared" si="12"/>
        <v>25464.585392118479</v>
      </c>
      <c r="I69" s="293">
        <f t="shared" si="12"/>
        <v>25490.974829484072</v>
      </c>
      <c r="J69" s="293">
        <f t="shared" si="12"/>
        <v>25466.980133729565</v>
      </c>
      <c r="K69" s="293">
        <f t="shared" si="12"/>
        <v>25433.313759719324</v>
      </c>
      <c r="L69" s="293">
        <f t="shared" si="13"/>
        <v>25365.06154702053</v>
      </c>
      <c r="M69" s="293">
        <f t="shared" si="14"/>
        <v>25216.359545683241</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208.45120000000003</v>
      </c>
      <c r="D77" s="429">
        <f>D43-(0.2*D43)</f>
        <v>302.10475565586739</v>
      </c>
      <c r="E77" s="429">
        <f t="shared" ref="E77:M77" si="18">E43-(0.2*E43)</f>
        <v>364.43057409083377</v>
      </c>
      <c r="F77" s="429">
        <f t="shared" si="18"/>
        <v>407.20544527902968</v>
      </c>
      <c r="G77" s="429">
        <f t="shared" si="18"/>
        <v>436.85709935977621</v>
      </c>
      <c r="H77" s="429">
        <f t="shared" si="18"/>
        <v>454.36229630158357</v>
      </c>
      <c r="I77" s="429">
        <f t="shared" si="18"/>
        <v>459.90277274127004</v>
      </c>
      <c r="J77" s="429">
        <f t="shared" si="18"/>
        <v>461.3815208852464</v>
      </c>
      <c r="K77" s="429">
        <f t="shared" si="18"/>
        <v>461.92848131415502</v>
      </c>
      <c r="L77" s="429">
        <f t="shared" si="18"/>
        <v>460.53929857206242</v>
      </c>
      <c r="M77" s="429">
        <f t="shared" si="18"/>
        <v>455.30120484793042</v>
      </c>
    </row>
    <row r="78" spans="1:13" ht="13.15">
      <c r="B78" s="323" t="str">
        <f t="shared" si="16"/>
        <v>25-29</v>
      </c>
      <c r="C78" s="429">
        <f t="shared" ref="C78:C85" si="19">C44+(0.2*C43)-(0.2*C44)</f>
        <v>870.39840000000004</v>
      </c>
      <c r="D78" s="429">
        <f t="shared" ref="D78:M78" si="20">D44+(0.2*D43)-(0.2*D44)</f>
        <v>853.73260577465646</v>
      </c>
      <c r="E78" s="429">
        <f t="shared" si="20"/>
        <v>854.33611788664473</v>
      </c>
      <c r="F78" s="429">
        <f t="shared" si="20"/>
        <v>865.72471469908817</v>
      </c>
      <c r="G78" s="429">
        <f t="shared" si="20"/>
        <v>880.04835213908154</v>
      </c>
      <c r="H78" s="429">
        <f t="shared" si="20"/>
        <v>891.64403216561743</v>
      </c>
      <c r="I78" s="429">
        <f t="shared" si="20"/>
        <v>894.23739771675537</v>
      </c>
      <c r="J78" s="429">
        <f t="shared" si="20"/>
        <v>893.95336624911681</v>
      </c>
      <c r="K78" s="429">
        <f t="shared" si="20"/>
        <v>893.41211098749272</v>
      </c>
      <c r="L78" s="429">
        <f t="shared" si="20"/>
        <v>890.78723403380161</v>
      </c>
      <c r="M78" s="429">
        <f t="shared" si="20"/>
        <v>883.00405611436668</v>
      </c>
    </row>
    <row r="79" spans="1:13" ht="13.15">
      <c r="B79" s="323" t="str">
        <f t="shared" si="16"/>
        <v>30-34</v>
      </c>
      <c r="C79" s="429">
        <f t="shared" si="19"/>
        <v>1197.6322</v>
      </c>
      <c r="D79" s="429">
        <f t="shared" ref="D79:M79" si="21">D45+(0.2*D44)-(0.2*D45)</f>
        <v>1156.6450875916403</v>
      </c>
      <c r="E79" s="429">
        <f t="shared" si="21"/>
        <v>1120.029505078096</v>
      </c>
      <c r="F79" s="429">
        <f t="shared" si="21"/>
        <v>1093.4949426792177</v>
      </c>
      <c r="G79" s="429">
        <f t="shared" si="21"/>
        <v>1074.1189158180498</v>
      </c>
      <c r="H79" s="429">
        <f t="shared" si="21"/>
        <v>1060.5903657048352</v>
      </c>
      <c r="I79" s="429">
        <f t="shared" si="21"/>
        <v>1047.653764239858</v>
      </c>
      <c r="J79" s="429">
        <f t="shared" si="21"/>
        <v>1036.8937710330988</v>
      </c>
      <c r="K79" s="429">
        <f t="shared" si="21"/>
        <v>1028.7016531419417</v>
      </c>
      <c r="L79" s="429">
        <f t="shared" si="21"/>
        <v>1021.2329600690558</v>
      </c>
      <c r="M79" s="429">
        <f t="shared" si="21"/>
        <v>1011.8142462316642</v>
      </c>
    </row>
    <row r="80" spans="1:13" ht="13.15">
      <c r="B80" s="323" t="str">
        <f t="shared" si="16"/>
        <v>35-39</v>
      </c>
      <c r="C80" s="429">
        <f t="shared" si="19"/>
        <v>1128.8252</v>
      </c>
      <c r="D80" s="429">
        <f t="shared" ref="D80:M80" si="22">D46+(0.2*D45)-(0.2*D46)</f>
        <v>1139.770990284693</v>
      </c>
      <c r="E80" s="429">
        <f t="shared" si="22"/>
        <v>1137.0022674567847</v>
      </c>
      <c r="F80" s="429">
        <f t="shared" si="22"/>
        <v>1128.1130982112231</v>
      </c>
      <c r="G80" s="429">
        <f t="shared" si="22"/>
        <v>1114.3662961873085</v>
      </c>
      <c r="H80" s="429">
        <f t="shared" si="22"/>
        <v>1099.4712791668958</v>
      </c>
      <c r="I80" s="429">
        <f t="shared" si="22"/>
        <v>1082.6456267092533</v>
      </c>
      <c r="J80" s="429">
        <f t="shared" si="22"/>
        <v>1066.7478939501518</v>
      </c>
      <c r="K80" s="429">
        <f t="shared" si="22"/>
        <v>1052.9312074524066</v>
      </c>
      <c r="L80" s="429">
        <f t="shared" si="22"/>
        <v>1040.3618422439354</v>
      </c>
      <c r="M80" s="429">
        <f t="shared" si="22"/>
        <v>1027.3997723224302</v>
      </c>
    </row>
    <row r="81" spans="1:13" ht="13.15">
      <c r="B81" s="323" t="str">
        <f t="shared" si="16"/>
        <v>40-44</v>
      </c>
      <c r="C81" s="429">
        <f t="shared" si="19"/>
        <v>935.22400000000016</v>
      </c>
      <c r="D81" s="429">
        <f t="shared" ref="D81:M81" si="23">D47+(0.2*D46)-(0.2*D47)</f>
        <v>972.83569969978248</v>
      </c>
      <c r="E81" s="429">
        <f t="shared" si="23"/>
        <v>999.97756472146716</v>
      </c>
      <c r="F81" s="429">
        <f t="shared" si="23"/>
        <v>1019.3251771047372</v>
      </c>
      <c r="G81" s="429">
        <f t="shared" si="23"/>
        <v>1029.8202166508531</v>
      </c>
      <c r="H81" s="429">
        <f t="shared" si="23"/>
        <v>1033.9490514691581</v>
      </c>
      <c r="I81" s="429">
        <f t="shared" si="23"/>
        <v>1031.463587601869</v>
      </c>
      <c r="J81" s="429">
        <f t="shared" si="23"/>
        <v>1025.5498266937107</v>
      </c>
      <c r="K81" s="429">
        <f t="shared" si="23"/>
        <v>1018.0932753243987</v>
      </c>
      <c r="L81" s="429">
        <f t="shared" si="23"/>
        <v>1009.2906303050007</v>
      </c>
      <c r="M81" s="429">
        <f t="shared" si="23"/>
        <v>998.57510021737073</v>
      </c>
    </row>
    <row r="82" spans="1:13" ht="13.15">
      <c r="B82" s="323" t="str">
        <f t="shared" si="16"/>
        <v>45-49</v>
      </c>
      <c r="C82" s="429">
        <f t="shared" si="19"/>
        <v>853.09100000000001</v>
      </c>
      <c r="D82" s="429">
        <f t="shared" ref="D82:M82" si="24">D48+(0.2*D47)-(0.2*D48)</f>
        <v>857.49311540520148</v>
      </c>
      <c r="E82" s="429">
        <f t="shared" si="24"/>
        <v>864.95350227881033</v>
      </c>
      <c r="F82" s="429">
        <f t="shared" si="24"/>
        <v>875.14231652266972</v>
      </c>
      <c r="G82" s="429">
        <f t="shared" si="24"/>
        <v>883.82394183021029</v>
      </c>
      <c r="H82" s="429">
        <f t="shared" si="24"/>
        <v>891.07537753142606</v>
      </c>
      <c r="I82" s="429">
        <f t="shared" si="24"/>
        <v>894.61540838957433</v>
      </c>
      <c r="J82" s="429">
        <f t="shared" si="24"/>
        <v>895.82838707783446</v>
      </c>
      <c r="K82" s="429">
        <f t="shared" si="24"/>
        <v>895.44038160777791</v>
      </c>
      <c r="L82" s="429">
        <f t="shared" si="24"/>
        <v>893.09474298784437</v>
      </c>
      <c r="M82" s="429">
        <f t="shared" si="24"/>
        <v>888.08036965911026</v>
      </c>
    </row>
    <row r="83" spans="1:13" ht="13.15">
      <c r="B83" s="323" t="str">
        <f t="shared" si="16"/>
        <v>50-54</v>
      </c>
      <c r="C83" s="429">
        <f t="shared" si="19"/>
        <v>637.54560000000004</v>
      </c>
      <c r="D83" s="429">
        <f t="shared" ref="D83:M83" si="25">D49+(0.2*D48)-(0.2*D49)</f>
        <v>656.15935463431242</v>
      </c>
      <c r="E83" s="429">
        <f t="shared" si="25"/>
        <v>668.04070704519904</v>
      </c>
      <c r="F83" s="429">
        <f t="shared" si="25"/>
        <v>677.60454280596787</v>
      </c>
      <c r="G83" s="429">
        <f t="shared" si="25"/>
        <v>684.37733602690002</v>
      </c>
      <c r="H83" s="429">
        <f t="shared" si="25"/>
        <v>689.99299058972292</v>
      </c>
      <c r="I83" s="429">
        <f t="shared" si="25"/>
        <v>693.38616681726717</v>
      </c>
      <c r="J83" s="429">
        <f t="shared" si="25"/>
        <v>695.73974228418388</v>
      </c>
      <c r="K83" s="429">
        <f t="shared" si="25"/>
        <v>697.48177918145382</v>
      </c>
      <c r="L83" s="429">
        <f t="shared" si="25"/>
        <v>698.10925724189644</v>
      </c>
      <c r="M83" s="429">
        <f t="shared" si="25"/>
        <v>696.83028830842181</v>
      </c>
    </row>
    <row r="84" spans="1:13" ht="13.15">
      <c r="B84" s="323" t="str">
        <f t="shared" si="16"/>
        <v>55-59</v>
      </c>
      <c r="C84" s="429">
        <f t="shared" si="19"/>
        <v>409.7654</v>
      </c>
      <c r="D84" s="429">
        <f t="shared" ref="D84:M84" si="26">D50+(0.2*D49)-(0.2*D50)</f>
        <v>394.26832999212593</v>
      </c>
      <c r="E84" s="429">
        <f t="shared" si="26"/>
        <v>387.16005645277107</v>
      </c>
      <c r="F84" s="429">
        <f t="shared" si="26"/>
        <v>384.9023277212525</v>
      </c>
      <c r="G84" s="429">
        <f t="shared" si="26"/>
        <v>384.62458864360281</v>
      </c>
      <c r="H84" s="429">
        <f t="shared" si="26"/>
        <v>385.18836114412579</v>
      </c>
      <c r="I84" s="429">
        <f t="shared" si="26"/>
        <v>385.3257363819942</v>
      </c>
      <c r="J84" s="429">
        <f t="shared" si="26"/>
        <v>385.57584017288229</v>
      </c>
      <c r="K84" s="429">
        <f t="shared" si="26"/>
        <v>386.0564679507475</v>
      </c>
      <c r="L84" s="429">
        <f t="shared" si="26"/>
        <v>386.3172814439431</v>
      </c>
      <c r="M84" s="429">
        <f t="shared" si="26"/>
        <v>385.75776427749719</v>
      </c>
    </row>
    <row r="85" spans="1:13" ht="13.15">
      <c r="B85" s="323" t="str">
        <f t="shared" si="16"/>
        <v>60-64</v>
      </c>
      <c r="C85" s="429">
        <f t="shared" si="19"/>
        <v>151.42619999999999</v>
      </c>
      <c r="D85" s="429">
        <f t="shared" ref="D85:M85" si="27">D51+(0.2*D50)-(0.2*D51)</f>
        <v>159.21591663220414</v>
      </c>
      <c r="E85" s="429">
        <f t="shared" si="27"/>
        <v>160.75544100257412</v>
      </c>
      <c r="F85" s="429">
        <f t="shared" si="27"/>
        <v>160.53306763643403</v>
      </c>
      <c r="G85" s="429">
        <f t="shared" si="27"/>
        <v>160.08087546470682</v>
      </c>
      <c r="H85" s="429">
        <f t="shared" si="27"/>
        <v>159.55988994059032</v>
      </c>
      <c r="I85" s="429">
        <f t="shared" si="27"/>
        <v>158.74932314393152</v>
      </c>
      <c r="J85" s="429">
        <f t="shared" si="27"/>
        <v>158.11609666310986</v>
      </c>
      <c r="K85" s="429">
        <f t="shared" si="27"/>
        <v>157.77324660716124</v>
      </c>
      <c r="L85" s="429">
        <f t="shared" si="27"/>
        <v>157.48879453637414</v>
      </c>
      <c r="M85" s="429">
        <f t="shared" si="27"/>
        <v>156.94742202240255</v>
      </c>
    </row>
    <row r="86" spans="1:13" ht="13.15">
      <c r="B86" s="323" t="str">
        <f t="shared" si="16"/>
        <v>65 plus</v>
      </c>
      <c r="C86" s="429">
        <f>C52+(0.2*C51)</f>
        <v>47.850800000000007</v>
      </c>
      <c r="D86" s="429">
        <f t="shared" ref="D86:M86" si="28">D52+(0.2*D51)</f>
        <v>56.040604582829715</v>
      </c>
      <c r="E86" s="429">
        <f t="shared" si="28"/>
        <v>61.997469014622773</v>
      </c>
      <c r="F86" s="429">
        <f t="shared" si="28"/>
        <v>65.852298146110286</v>
      </c>
      <c r="G86" s="429">
        <f t="shared" si="28"/>
        <v>68.199027258952697</v>
      </c>
      <c r="H86" s="429">
        <f t="shared" si="28"/>
        <v>69.465344351805626</v>
      </c>
      <c r="I86" s="429">
        <f t="shared" si="28"/>
        <v>69.906083426707141</v>
      </c>
      <c r="J86" s="429">
        <f t="shared" si="28"/>
        <v>69.972600723643339</v>
      </c>
      <c r="K86" s="429">
        <f t="shared" si="28"/>
        <v>69.910293850442912</v>
      </c>
      <c r="L86" s="429">
        <f t="shared" si="28"/>
        <v>69.753359697988358</v>
      </c>
      <c r="M86" s="429">
        <f t="shared" si="28"/>
        <v>69.439905264742521</v>
      </c>
    </row>
    <row r="87" spans="1:13" ht="13.15">
      <c r="B87" s="323" t="str">
        <f t="shared" si="16"/>
        <v>Total</v>
      </c>
      <c r="C87" s="429">
        <f>SUM(C77:C86)</f>
        <v>6440.2100000000009</v>
      </c>
      <c r="D87" s="429">
        <f t="shared" ref="D87:M87" si="29">SUM(D77:D86)</f>
        <v>6548.2664602533141</v>
      </c>
      <c r="E87" s="429">
        <f t="shared" si="29"/>
        <v>6618.6832050278035</v>
      </c>
      <c r="F87" s="429">
        <f t="shared" si="29"/>
        <v>6677.8979308057305</v>
      </c>
      <c r="G87" s="429">
        <f t="shared" si="29"/>
        <v>6716.3166493794415</v>
      </c>
      <c r="H87" s="429">
        <f t="shared" si="29"/>
        <v>6735.298988365761</v>
      </c>
      <c r="I87" s="429">
        <f t="shared" si="29"/>
        <v>6717.8858671684793</v>
      </c>
      <c r="J87" s="429">
        <f t="shared" si="29"/>
        <v>6689.7590457329779</v>
      </c>
      <c r="K87" s="429">
        <f t="shared" si="29"/>
        <v>6661.7288974179792</v>
      </c>
      <c r="L87" s="429">
        <f t="shared" si="29"/>
        <v>6626.9754011319028</v>
      </c>
      <c r="M87" s="429">
        <f t="shared" si="29"/>
        <v>6573.1501292659359</v>
      </c>
    </row>
    <row r="88" spans="1:13">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993.73199999999997</v>
      </c>
      <c r="D93" s="429">
        <f t="shared" ref="D93:M93" si="33">D59-(0.2*D59)</f>
        <v>1286.9633765775545</v>
      </c>
      <c r="E93" s="429">
        <f t="shared" si="33"/>
        <v>1486.9479614056495</v>
      </c>
      <c r="F93" s="429">
        <f t="shared" si="33"/>
        <v>1627.2251052273361</v>
      </c>
      <c r="G93" s="429">
        <f t="shared" si="33"/>
        <v>1733.8217842296065</v>
      </c>
      <c r="H93" s="429">
        <f t="shared" si="33"/>
        <v>1798.0939665005499</v>
      </c>
      <c r="I93" s="429">
        <f t="shared" si="33"/>
        <v>1818.9290043528247</v>
      </c>
      <c r="J93" s="429">
        <f t="shared" si="33"/>
        <v>1824.8282158792113</v>
      </c>
      <c r="K93" s="429">
        <f t="shared" si="33"/>
        <v>1827.2080222136242</v>
      </c>
      <c r="L93" s="429">
        <f t="shared" si="33"/>
        <v>1822.2383064147355</v>
      </c>
      <c r="M93" s="429">
        <f t="shared" si="33"/>
        <v>1802.6270543994301</v>
      </c>
    </row>
    <row r="94" spans="1:13" ht="13.15">
      <c r="B94" s="323" t="str">
        <f t="shared" si="31"/>
        <v>25-29</v>
      </c>
      <c r="C94" s="429">
        <f t="shared" ref="C94:C101" si="34">C60+(0.2*C59)-(0.2*C60)</f>
        <v>3786.4074000000001</v>
      </c>
      <c r="D94" s="429">
        <f t="shared" ref="D94:M94" si="35">D60+(0.2*D59)-(0.2*D60)</f>
        <v>3640.2545509580373</v>
      </c>
      <c r="E94" s="429">
        <f t="shared" si="35"/>
        <v>3583.3836132318111</v>
      </c>
      <c r="F94" s="429">
        <f t="shared" si="35"/>
        <v>3580.5638231827215</v>
      </c>
      <c r="G94" s="429">
        <f t="shared" si="35"/>
        <v>3615.6623091436059</v>
      </c>
      <c r="H94" s="429">
        <f t="shared" si="35"/>
        <v>3646.6143454230482</v>
      </c>
      <c r="I94" s="429">
        <f t="shared" si="35"/>
        <v>3648.2168651653087</v>
      </c>
      <c r="J94" s="429">
        <f t="shared" si="35"/>
        <v>3641.6748571131211</v>
      </c>
      <c r="K94" s="429">
        <f t="shared" si="35"/>
        <v>3635.8584705329281</v>
      </c>
      <c r="L94" s="429">
        <f t="shared" si="35"/>
        <v>3623.3607046018678</v>
      </c>
      <c r="M94" s="429">
        <f t="shared" si="35"/>
        <v>3592.0988242029525</v>
      </c>
    </row>
    <row r="95" spans="1:13" ht="13.15">
      <c r="B95" s="323" t="str">
        <f t="shared" si="31"/>
        <v>30-34</v>
      </c>
      <c r="C95" s="429">
        <f t="shared" si="34"/>
        <v>4583.2495999999992</v>
      </c>
      <c r="D95" s="429">
        <f t="shared" ref="D95:M95" si="36">D61+(0.2*D60)-(0.2*D61)</f>
        <v>4482.1929076661345</v>
      </c>
      <c r="E95" s="429">
        <f t="shared" si="36"/>
        <v>4378.8678813249207</v>
      </c>
      <c r="F95" s="429">
        <f t="shared" si="36"/>
        <v>4295.0329796596434</v>
      </c>
      <c r="G95" s="429">
        <f t="shared" si="36"/>
        <v>4241.3597047296644</v>
      </c>
      <c r="H95" s="429">
        <f t="shared" si="36"/>
        <v>4201.2956138277423</v>
      </c>
      <c r="I95" s="429">
        <f t="shared" si="36"/>
        <v>4158.4269621853773</v>
      </c>
      <c r="J95" s="429">
        <f t="shared" si="36"/>
        <v>4120.7588731475571</v>
      </c>
      <c r="K95" s="429">
        <f t="shared" si="36"/>
        <v>4091.0146402551195</v>
      </c>
      <c r="L95" s="429">
        <f t="shared" si="36"/>
        <v>4063.0295316902052</v>
      </c>
      <c r="M95" s="429">
        <f t="shared" si="36"/>
        <v>4027.1843473204667</v>
      </c>
    </row>
    <row r="96" spans="1:13" ht="13.15">
      <c r="B96" s="323" t="str">
        <f t="shared" si="31"/>
        <v>35-39</v>
      </c>
      <c r="C96" s="429">
        <f t="shared" si="34"/>
        <v>4252.5898000000007</v>
      </c>
      <c r="D96" s="429">
        <f t="shared" ref="D96:M96" si="37">D62+(0.2*D61)-(0.2*D62)</f>
        <v>4263.631880181867</v>
      </c>
      <c r="E96" s="429">
        <f t="shared" si="37"/>
        <v>4249.4665671833081</v>
      </c>
      <c r="F96" s="429">
        <f t="shared" si="37"/>
        <v>4220.5825961348555</v>
      </c>
      <c r="G96" s="429">
        <f t="shared" si="37"/>
        <v>4189.0631302578095</v>
      </c>
      <c r="H96" s="429">
        <f t="shared" si="37"/>
        <v>4151.4069596335421</v>
      </c>
      <c r="I96" s="429">
        <f t="shared" si="37"/>
        <v>4103.6719155175151</v>
      </c>
      <c r="J96" s="429">
        <f t="shared" si="37"/>
        <v>4056.5028733930876</v>
      </c>
      <c r="K96" s="429">
        <f t="shared" si="37"/>
        <v>4014.4811576545044</v>
      </c>
      <c r="L96" s="429">
        <f t="shared" si="37"/>
        <v>3974.8553243656479</v>
      </c>
      <c r="M96" s="429">
        <f t="shared" si="37"/>
        <v>3931.8898935473039</v>
      </c>
    </row>
    <row r="97" spans="1:13" ht="13.15">
      <c r="B97" s="323" t="str">
        <f t="shared" si="31"/>
        <v>40-44</v>
      </c>
      <c r="C97" s="429">
        <f t="shared" si="34"/>
        <v>3394.1967999999997</v>
      </c>
      <c r="D97" s="429">
        <f t="shared" ref="D97:M97" si="38">D63+(0.2*D62)-(0.2*D63)</f>
        <v>3527.4422639765216</v>
      </c>
      <c r="E97" s="429">
        <f t="shared" si="38"/>
        <v>3623.7108180776986</v>
      </c>
      <c r="F97" s="429">
        <f t="shared" si="38"/>
        <v>3691.4884919865876</v>
      </c>
      <c r="G97" s="429">
        <f t="shared" si="38"/>
        <v>3739.3705680977127</v>
      </c>
      <c r="H97" s="429">
        <f t="shared" si="38"/>
        <v>3764.5425434730537</v>
      </c>
      <c r="I97" s="429">
        <f t="shared" si="38"/>
        <v>3765.5454849089506</v>
      </c>
      <c r="J97" s="429">
        <f t="shared" si="38"/>
        <v>3753.80555529101</v>
      </c>
      <c r="K97" s="429">
        <f t="shared" si="38"/>
        <v>3735.9101438339462</v>
      </c>
      <c r="L97" s="429">
        <f t="shared" si="38"/>
        <v>3712.231087914136</v>
      </c>
      <c r="M97" s="429">
        <f t="shared" si="38"/>
        <v>3680.4371072845406</v>
      </c>
    </row>
    <row r="98" spans="1:13" ht="13.15">
      <c r="B98" s="323" t="str">
        <f t="shared" si="31"/>
        <v>45-49</v>
      </c>
      <c r="C98" s="429">
        <f t="shared" si="34"/>
        <v>2815.0313999999998</v>
      </c>
      <c r="D98" s="429">
        <f t="shared" ref="D98:M98" si="39">D64+(0.2*D63)-(0.2*D64)</f>
        <v>2904.8929705603668</v>
      </c>
      <c r="E98" s="429">
        <f t="shared" si="39"/>
        <v>2991.8880529450089</v>
      </c>
      <c r="F98" s="429">
        <f t="shared" si="39"/>
        <v>3072.7125102723021</v>
      </c>
      <c r="G98" s="429">
        <f t="shared" si="39"/>
        <v>3146.9662403415064</v>
      </c>
      <c r="H98" s="429">
        <f t="shared" si="39"/>
        <v>3206.0376814909555</v>
      </c>
      <c r="I98" s="429">
        <f t="shared" si="39"/>
        <v>3244.2731184592039</v>
      </c>
      <c r="J98" s="429">
        <f t="shared" si="39"/>
        <v>3268.8748179956392</v>
      </c>
      <c r="K98" s="429">
        <f t="shared" si="39"/>
        <v>3283.9238616228558</v>
      </c>
      <c r="L98" s="429">
        <f t="shared" si="39"/>
        <v>3288.9674726640633</v>
      </c>
      <c r="M98" s="429">
        <f t="shared" si="39"/>
        <v>3281.902532381152</v>
      </c>
    </row>
    <row r="99" spans="1:13" ht="13.15">
      <c r="B99" s="323" t="str">
        <f t="shared" si="31"/>
        <v>50-54</v>
      </c>
      <c r="C99" s="429">
        <f t="shared" si="34"/>
        <v>2150.8837999999996</v>
      </c>
      <c r="D99" s="429">
        <f t="shared" ref="D99:M99" si="40">D65+(0.2*D64)-(0.2*D65)</f>
        <v>2215.6429816260215</v>
      </c>
      <c r="E99" s="429">
        <f t="shared" si="40"/>
        <v>2275.7191825930909</v>
      </c>
      <c r="F99" s="429">
        <f t="shared" si="40"/>
        <v>2334.0216276101546</v>
      </c>
      <c r="G99" s="429">
        <f t="shared" si="40"/>
        <v>2392.3254524381691</v>
      </c>
      <c r="H99" s="429">
        <f t="shared" si="40"/>
        <v>2444.290204264038</v>
      </c>
      <c r="I99" s="429">
        <f t="shared" si="40"/>
        <v>2484.6970425251398</v>
      </c>
      <c r="J99" s="429">
        <f t="shared" si="40"/>
        <v>2517.6510842563052</v>
      </c>
      <c r="K99" s="429">
        <f t="shared" si="40"/>
        <v>2544.8975778866384</v>
      </c>
      <c r="L99" s="429">
        <f t="shared" si="40"/>
        <v>2564.8917940159213</v>
      </c>
      <c r="M99" s="429">
        <f t="shared" si="40"/>
        <v>2575.0558453986023</v>
      </c>
    </row>
    <row r="100" spans="1:13" ht="13.15">
      <c r="B100" s="323" t="str">
        <f t="shared" si="31"/>
        <v>55-59</v>
      </c>
      <c r="C100" s="429">
        <f t="shared" si="34"/>
        <v>1438.6602</v>
      </c>
      <c r="D100" s="429">
        <f t="shared" ref="D100:M100" si="41">D66+(0.2*D65)-(0.2*D66)</f>
        <v>1383.3738236438653</v>
      </c>
      <c r="E100" s="429">
        <f t="shared" si="41"/>
        <v>1359.6914864312409</v>
      </c>
      <c r="F100" s="429">
        <f t="shared" si="41"/>
        <v>1355.901141940908</v>
      </c>
      <c r="G100" s="429">
        <f t="shared" si="41"/>
        <v>1365.55996203426</v>
      </c>
      <c r="H100" s="429">
        <f t="shared" si="41"/>
        <v>1380.0777855859913</v>
      </c>
      <c r="I100" s="429">
        <f t="shared" si="41"/>
        <v>1393.7066961709154</v>
      </c>
      <c r="J100" s="429">
        <f t="shared" si="41"/>
        <v>1407.6163638956998</v>
      </c>
      <c r="K100" s="429">
        <f t="shared" si="41"/>
        <v>1421.6800070782429</v>
      </c>
      <c r="L100" s="429">
        <f t="shared" si="41"/>
        <v>1433.8814753737447</v>
      </c>
      <c r="M100" s="429">
        <f t="shared" si="41"/>
        <v>1441.8100756661497</v>
      </c>
    </row>
    <row r="101" spans="1:13" ht="13.15">
      <c r="B101" s="323" t="str">
        <f t="shared" si="31"/>
        <v>60-64</v>
      </c>
      <c r="C101" s="429">
        <f t="shared" si="34"/>
        <v>637.12139999999999</v>
      </c>
      <c r="D101" s="429">
        <f t="shared" ref="D101:M101" si="42">D67+(0.2*D66)-(0.2*D67)</f>
        <v>619.74815169449232</v>
      </c>
      <c r="E101" s="429">
        <f t="shared" si="42"/>
        <v>601.6624878858787</v>
      </c>
      <c r="F101" s="429">
        <f t="shared" si="42"/>
        <v>588.6287973341872</v>
      </c>
      <c r="G101" s="429">
        <f t="shared" si="42"/>
        <v>582.10520680860486</v>
      </c>
      <c r="H101" s="429">
        <f t="shared" si="42"/>
        <v>579.23718791434817</v>
      </c>
      <c r="I101" s="429">
        <f t="shared" si="42"/>
        <v>577.62197419623817</v>
      </c>
      <c r="J101" s="429">
        <f t="shared" si="42"/>
        <v>578.02311284480072</v>
      </c>
      <c r="K101" s="429">
        <f t="shared" si="42"/>
        <v>580.20950905124175</v>
      </c>
      <c r="L101" s="429">
        <f t="shared" si="42"/>
        <v>582.87350832253594</v>
      </c>
      <c r="M101" s="429">
        <f t="shared" si="42"/>
        <v>584.54657056481437</v>
      </c>
    </row>
    <row r="102" spans="1:13" ht="13.15">
      <c r="B102" s="323" t="str">
        <f t="shared" si="31"/>
        <v>65 plus</v>
      </c>
      <c r="C102" s="429">
        <f>C68+(0.2*C67)</f>
        <v>170.9666</v>
      </c>
      <c r="D102" s="429">
        <f t="shared" ref="D102:M102" si="43">D68+(0.2*D67)</f>
        <v>223.38196477385247</v>
      </c>
      <c r="E102" s="429">
        <f t="shared" si="43"/>
        <v>255.82273748047908</v>
      </c>
      <c r="F102" s="429">
        <f t="shared" si="43"/>
        <v>275.09176755067722</v>
      </c>
      <c r="G102" s="429">
        <f t="shared" si="43"/>
        <v>286.58874606879095</v>
      </c>
      <c r="H102" s="429">
        <f t="shared" si="43"/>
        <v>292.98910400521032</v>
      </c>
      <c r="I102" s="429">
        <f t="shared" si="43"/>
        <v>295.88576600259933</v>
      </c>
      <c r="J102" s="429">
        <f t="shared" si="43"/>
        <v>297.24437991313084</v>
      </c>
      <c r="K102" s="429">
        <f t="shared" si="43"/>
        <v>298.13036959022207</v>
      </c>
      <c r="L102" s="429">
        <f t="shared" si="43"/>
        <v>298.73234165767695</v>
      </c>
      <c r="M102" s="429">
        <f t="shared" si="43"/>
        <v>298.80729491782643</v>
      </c>
    </row>
    <row r="103" spans="1:13" ht="13.15">
      <c r="B103" s="323" t="str">
        <f t="shared" si="31"/>
        <v>Total</v>
      </c>
      <c r="C103" s="429">
        <f>SUM(C93:C102)</f>
        <v>24222.839</v>
      </c>
      <c r="D103" s="429">
        <f t="shared" ref="D103:M103" si="44">SUM(D93:D102)</f>
        <v>24547.524871658716</v>
      </c>
      <c r="E103" s="429">
        <f t="shared" si="44"/>
        <v>24807.160788559082</v>
      </c>
      <c r="F103" s="429">
        <f t="shared" si="44"/>
        <v>25041.248840899378</v>
      </c>
      <c r="G103" s="429">
        <f t="shared" si="44"/>
        <v>25292.823104149731</v>
      </c>
      <c r="H103" s="429">
        <f t="shared" si="44"/>
        <v>25464.585392118475</v>
      </c>
      <c r="I103" s="429">
        <f t="shared" si="44"/>
        <v>25490.974829484076</v>
      </c>
      <c r="J103" s="429">
        <f t="shared" si="44"/>
        <v>25466.980133729565</v>
      </c>
      <c r="K103" s="429">
        <f t="shared" si="44"/>
        <v>25433.31375971932</v>
      </c>
      <c r="L103" s="429">
        <f t="shared" si="44"/>
        <v>25365.061547020538</v>
      </c>
      <c r="M103" s="429">
        <f t="shared" si="44"/>
        <v>25216.359545683241</v>
      </c>
    </row>
    <row r="104" spans="1:13">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3" ht="15">
      <c r="B106" s="325" t="s">
        <v>163</v>
      </c>
      <c r="H106" s="310"/>
    </row>
    <row r="107" spans="1:13">
      <c r="H107" s="310"/>
    </row>
    <row r="108" spans="1:13" ht="13.15">
      <c r="B108" s="326" t="s">
        <v>46</v>
      </c>
      <c r="H108" s="310"/>
    </row>
    <row r="109" spans="1:13">
      <c r="H109" s="310"/>
    </row>
    <row r="110" spans="1:13"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3" ht="13.15">
      <c r="B111" s="323" t="str">
        <f t="shared" si="46"/>
        <v>20-24</v>
      </c>
      <c r="C111" s="429">
        <f>C77*Group_2_rates!E74</f>
        <v>30.855693504443302</v>
      </c>
      <c r="D111" s="429">
        <f>D77*Group_2_rates!F74</f>
        <v>46.288500005285108</v>
      </c>
      <c r="E111" s="429">
        <f>E77*Group_2_rates!G74</f>
        <v>56.263317264966368</v>
      </c>
      <c r="F111" s="429">
        <f>F77*Group_2_rates!H74</f>
        <v>65.554564431603595</v>
      </c>
      <c r="G111" s="429">
        <f>G77*Group_2_rates!I74</f>
        <v>70.328079350118415</v>
      </c>
      <c r="H111" s="429">
        <f>H77*Group_2_rates!J74</f>
        <v>73.146179093414545</v>
      </c>
      <c r="I111" s="429">
        <f>I77*Group_2_rates!K74</f>
        <v>74.038120799887395</v>
      </c>
      <c r="J111" s="429">
        <f>J77*Group_2_rates!L74</f>
        <v>74.276179233550977</v>
      </c>
      <c r="K111" s="429">
        <f>K77*Group_2_rates!M74</f>
        <v>74.364232458511808</v>
      </c>
      <c r="L111" s="429">
        <f>L77*Group_2_rates!N74</f>
        <v>74.140592842122643</v>
      </c>
      <c r="M111" s="429">
        <f>M77*Group_2_rates!O74</f>
        <v>73.297330659559989</v>
      </c>
    </row>
    <row r="112" spans="1:13" ht="13.15">
      <c r="B112" s="323" t="str">
        <f t="shared" si="46"/>
        <v>25-29</v>
      </c>
      <c r="C112" s="429">
        <f>C78*Group_2_rates!E75</f>
        <v>114.6689412538239</v>
      </c>
      <c r="D112" s="429">
        <f>D78*Group_2_rates!F75</f>
        <v>116.42177604400527</v>
      </c>
      <c r="E112" s="429">
        <f>E78*Group_2_rates!G75</f>
        <v>117.39135147575494</v>
      </c>
      <c r="F112" s="429">
        <f>F78*Group_2_rates!H75</f>
        <v>124.0412063989274</v>
      </c>
      <c r="G112" s="429">
        <f>G78*Group_2_rates!I75</f>
        <v>126.09349997205841</v>
      </c>
      <c r="H112" s="429">
        <f>H78*Group_2_rates!J75</f>
        <v>127.75493127358641</v>
      </c>
      <c r="I112" s="429">
        <f>I78*Group_2_rates!K75</f>
        <v>128.12650919683927</v>
      </c>
      <c r="J112" s="429">
        <f>J78*Group_2_rates!L75</f>
        <v>128.08581311261881</v>
      </c>
      <c r="K112" s="429">
        <f>K78*Group_2_rates!M75</f>
        <v>128.0082619529006</v>
      </c>
      <c r="L112" s="429">
        <f>L78*Group_2_rates!N75</f>
        <v>127.63216906972843</v>
      </c>
      <c r="M112" s="429">
        <f>M78*Group_2_rates!O75</f>
        <v>126.51699381557184</v>
      </c>
    </row>
    <row r="113" spans="1:13" ht="13.15">
      <c r="B113" s="323" t="str">
        <f t="shared" si="46"/>
        <v>30-34</v>
      </c>
      <c r="C113" s="429">
        <f>C79*Group_2_rates!E76</f>
        <v>106.0721197087389</v>
      </c>
      <c r="D113" s="429">
        <f>D79*Group_2_rates!F76</f>
        <v>106.03824581885731</v>
      </c>
      <c r="E113" s="429">
        <f>E79*Group_2_rates!G76</f>
        <v>103.46342810580889</v>
      </c>
      <c r="F113" s="429">
        <f>F79*Group_2_rates!H76</f>
        <v>105.33022437206186</v>
      </c>
      <c r="G113" s="429">
        <f>G79*Group_2_rates!I76</f>
        <v>103.46384056261739</v>
      </c>
      <c r="H113" s="429">
        <f>H79*Group_2_rates!J76</f>
        <v>102.1607113361006</v>
      </c>
      <c r="I113" s="429">
        <f>I79*Group_2_rates!K76</f>
        <v>100.91460119719189</v>
      </c>
      <c r="J113" s="429">
        <f>J79*Group_2_rates!L76</f>
        <v>99.878151503210731</v>
      </c>
      <c r="K113" s="429">
        <f>K79*Group_2_rates!M76</f>
        <v>99.089050811584499</v>
      </c>
      <c r="L113" s="429">
        <f>L79*Group_2_rates!N76</f>
        <v>98.3696335683683</v>
      </c>
      <c r="M113" s="429">
        <f>M79*Group_2_rates!O76</f>
        <v>97.462381780483511</v>
      </c>
    </row>
    <row r="114" spans="1:13" ht="13.15">
      <c r="B114" s="323" t="str">
        <f t="shared" si="46"/>
        <v>35-39</v>
      </c>
      <c r="C114" s="429">
        <f>C80*Group_2_rates!E77</f>
        <v>88.776982596231022</v>
      </c>
      <c r="D114" s="429">
        <f>D80*Group_2_rates!F77</f>
        <v>92.784603484582036</v>
      </c>
      <c r="E114" s="429">
        <f>E80*Group_2_rates!G77</f>
        <v>93.264127450377444</v>
      </c>
      <c r="F114" s="429">
        <f>F80*Group_2_rates!H77</f>
        <v>96.490547889572824</v>
      </c>
      <c r="G114" s="429">
        <f>G80*Group_2_rates!I77</f>
        <v>95.314746933870552</v>
      </c>
      <c r="H114" s="429">
        <f>H80*Group_2_rates!J77</f>
        <v>94.040736060844566</v>
      </c>
      <c r="I114" s="429">
        <f>I80*Group_2_rates!K77</f>
        <v>92.601592745505201</v>
      </c>
      <c r="J114" s="429">
        <f>J80*Group_2_rates!L77</f>
        <v>91.24181689806575</v>
      </c>
      <c r="K114" s="429">
        <f>K80*Group_2_rates!M77</f>
        <v>90.060038535329042</v>
      </c>
      <c r="L114" s="429">
        <f>L80*Group_2_rates!N77</f>
        <v>88.984946917730923</v>
      </c>
      <c r="M114" s="429">
        <f>M80*Group_2_rates!O77</f>
        <v>87.876266209659917</v>
      </c>
    </row>
    <row r="115" spans="1:13" ht="13.15">
      <c r="B115" s="323" t="str">
        <f t="shared" si="46"/>
        <v>40-44</v>
      </c>
      <c r="C115" s="429">
        <f>C81*Group_2_rates!E78</f>
        <v>68.494590217700306</v>
      </c>
      <c r="D115" s="429">
        <f>D81*Group_2_rates!F78</f>
        <v>73.75046469477752</v>
      </c>
      <c r="E115" s="429">
        <f>E81*Group_2_rates!G78</f>
        <v>76.385425420974002</v>
      </c>
      <c r="F115" s="429">
        <f>F81*Group_2_rates!H78</f>
        <v>81.191735869938299</v>
      </c>
      <c r="G115" s="429">
        <f>G81*Group_2_rates!I78</f>
        <v>82.027691360798542</v>
      </c>
      <c r="H115" s="429">
        <f>H81*Group_2_rates!J78</f>
        <v>82.356563121791041</v>
      </c>
      <c r="I115" s="429">
        <f>I81*Group_2_rates!K78</f>
        <v>82.158589864228233</v>
      </c>
      <c r="J115" s="429">
        <f>J81*Group_2_rates!L78</f>
        <v>81.687544387830826</v>
      </c>
      <c r="K115" s="429">
        <f>K81*Group_2_rates!M78</f>
        <v>81.093611889275863</v>
      </c>
      <c r="L115" s="429">
        <f>L81*Group_2_rates!N78</f>
        <v>80.392459749188632</v>
      </c>
      <c r="M115" s="429">
        <f>M81*Group_2_rates!O78</f>
        <v>79.538941649054578</v>
      </c>
    </row>
    <row r="116" spans="1:13" ht="13.15">
      <c r="B116" s="323" t="str">
        <f t="shared" si="46"/>
        <v>45-49</v>
      </c>
      <c r="C116" s="429">
        <f>C82*Group_2_rates!E79</f>
        <v>75.060842754960191</v>
      </c>
      <c r="D116" s="429">
        <f>D82*Group_2_rates!F79</f>
        <v>78.096820150120607</v>
      </c>
      <c r="E116" s="429">
        <f>E82*Group_2_rates!G79</f>
        <v>79.376227490081575</v>
      </c>
      <c r="F116" s="429">
        <f>F82*Group_2_rates!H79</f>
        <v>83.744290410263019</v>
      </c>
      <c r="G116" s="429">
        <f>G82*Group_2_rates!I79</f>
        <v>84.575054204061274</v>
      </c>
      <c r="H116" s="429">
        <f>H82*Group_2_rates!J79</f>
        <v>85.268960013195155</v>
      </c>
      <c r="I116" s="429">
        <f>I82*Group_2_rates!K79</f>
        <v>85.607713341252719</v>
      </c>
      <c r="J116" s="429">
        <f>J82*Group_2_rates!L79</f>
        <v>85.723785936090479</v>
      </c>
      <c r="K116" s="429">
        <f>K82*Group_2_rates!M79</f>
        <v>85.686656840454589</v>
      </c>
      <c r="L116" s="429">
        <f>L82*Group_2_rates!N79</f>
        <v>85.462197529007099</v>
      </c>
      <c r="M116" s="429">
        <f>M82*Group_2_rates!O79</f>
        <v>84.9823611317277</v>
      </c>
    </row>
    <row r="117" spans="1:13" ht="13.15">
      <c r="B117" s="323" t="str">
        <f t="shared" si="46"/>
        <v>50-54</v>
      </c>
      <c r="C117" s="429">
        <f>C83*Group_2_rates!E80</f>
        <v>53.198855677796779</v>
      </c>
      <c r="D117" s="429">
        <f>D83*Group_2_rates!F80</f>
        <v>56.674147467227847</v>
      </c>
      <c r="E117" s="429">
        <f>E83*Group_2_rates!G80</f>
        <v>58.13980645213698</v>
      </c>
      <c r="F117" s="429">
        <f>F83*Group_2_rates!H80</f>
        <v>61.493015931996965</v>
      </c>
      <c r="G117" s="429">
        <f>G83*Group_2_rates!I80</f>
        <v>62.107650951582663</v>
      </c>
      <c r="H117" s="429">
        <f>H83*Group_2_rates!J80</f>
        <v>62.617274948597604</v>
      </c>
      <c r="I117" s="429">
        <f>I83*Group_2_rates!K80</f>
        <v>62.925207712679146</v>
      </c>
      <c r="J117" s="429">
        <f>J83*Group_2_rates!L80</f>
        <v>63.138796088407773</v>
      </c>
      <c r="K117" s="429">
        <f>K83*Group_2_rates!M80</f>
        <v>63.296886974626375</v>
      </c>
      <c r="L117" s="429">
        <f>L83*Group_2_rates!N80</f>
        <v>63.353830982421833</v>
      </c>
      <c r="M117" s="429">
        <f>M83*Group_2_rates!O80</f>
        <v>63.23776378978318</v>
      </c>
    </row>
    <row r="118" spans="1:13" ht="13.15">
      <c r="B118" s="323" t="str">
        <f t="shared" si="46"/>
        <v>55-59</v>
      </c>
      <c r="C118" s="429">
        <f>C84*Group_2_rates!E81</f>
        <v>19.164346168227098</v>
      </c>
      <c r="D118" s="429">
        <f>D84*Group_2_rates!F81</f>
        <v>19.086893453541791</v>
      </c>
      <c r="E118" s="429">
        <f>E84*Group_2_rates!G81</f>
        <v>18.885517244280233</v>
      </c>
      <c r="F118" s="429">
        <f>F84*Group_2_rates!H81</f>
        <v>19.577972176502602</v>
      </c>
      <c r="G118" s="429">
        <f>G84*Group_2_rates!I81</f>
        <v>19.563845039452676</v>
      </c>
      <c r="H118" s="429">
        <f>H84*Group_2_rates!J81</f>
        <v>19.592521203596608</v>
      </c>
      <c r="I118" s="429">
        <f>I84*Group_2_rates!K81</f>
        <v>19.599508764832343</v>
      </c>
      <c r="J118" s="429">
        <f>J84*Group_2_rates!L81</f>
        <v>19.612230239104097</v>
      </c>
      <c r="K118" s="429">
        <f>K84*Group_2_rates!M81</f>
        <v>19.636677265231501</v>
      </c>
      <c r="L118" s="429">
        <f>L84*Group_2_rates!N81</f>
        <v>19.649943486153752</v>
      </c>
      <c r="M118" s="429">
        <f>M84*Group_2_rates!O81</f>
        <v>19.621483768640985</v>
      </c>
    </row>
    <row r="119" spans="1:13" ht="13.15">
      <c r="B119" s="323" t="str">
        <f t="shared" si="46"/>
        <v>60-64</v>
      </c>
      <c r="C119" s="429">
        <f>C85*Group_2_rates!E82</f>
        <v>3.0831887592743885</v>
      </c>
      <c r="D119" s="429">
        <f>D85*Group_2_rates!F82</f>
        <v>3.3556001472396266</v>
      </c>
      <c r="E119" s="429">
        <f>E85*Group_2_rates!G82</f>
        <v>3.4138496317841809</v>
      </c>
      <c r="F119" s="429">
        <f>F85*Group_2_rates!H82</f>
        <v>3.5548562337201011</v>
      </c>
      <c r="G119" s="429">
        <f>G85*Group_2_rates!I82</f>
        <v>3.5448428565127061</v>
      </c>
      <c r="H119" s="429">
        <f>H85*Group_2_rates!J82</f>
        <v>3.5333061141744992</v>
      </c>
      <c r="I119" s="429">
        <f>I85*Group_2_rates!K82</f>
        <v>3.515356862519539</v>
      </c>
      <c r="J119" s="429">
        <f>J85*Group_2_rates!L82</f>
        <v>3.5013346480571359</v>
      </c>
      <c r="K119" s="429">
        <f>K85*Group_2_rates!M82</f>
        <v>3.4937425508240572</v>
      </c>
      <c r="L119" s="429">
        <f>L85*Group_2_rates!N82</f>
        <v>3.4874436229338723</v>
      </c>
      <c r="M119" s="429">
        <f>M85*Group_2_rates!O82</f>
        <v>3.4754554295704017</v>
      </c>
    </row>
    <row r="120" spans="1:13" ht="13.15">
      <c r="B120" s="323" t="str">
        <f t="shared" si="46"/>
        <v>65 plus</v>
      </c>
      <c r="C120" s="429">
        <f>C86*Group_2_rates!E83</f>
        <v>1.0050584654469596</v>
      </c>
      <c r="D120" s="429">
        <f>D86*Group_2_rates!F83</f>
        <v>1.2183990962360038</v>
      </c>
      <c r="E120" s="429">
        <f>E86*Group_2_rates!G83</f>
        <v>1.3581748996556893</v>
      </c>
      <c r="F120" s="429">
        <f>F86*Group_2_rates!H83</f>
        <v>1.5042897822066292</v>
      </c>
      <c r="G120" s="429">
        <f>G86*Group_2_rates!I83</f>
        <v>1.5578970324535848</v>
      </c>
      <c r="H120" s="429">
        <f>H86*Group_2_rates!J83</f>
        <v>1.5868240086934382</v>
      </c>
      <c r="I120" s="429">
        <f>I86*Group_2_rates!K83</f>
        <v>1.5968919836261051</v>
      </c>
      <c r="J120" s="429">
        <f>J86*Group_2_rates!L83</f>
        <v>1.5984114642355611</v>
      </c>
      <c r="K120" s="429">
        <f>K86*Group_2_rates!M83</f>
        <v>1.5969881639809718</v>
      </c>
      <c r="L120" s="429">
        <f>L86*Group_2_rates!N83</f>
        <v>1.5934032558052109</v>
      </c>
      <c r="M120" s="429">
        <f>M86*Group_2_rates!O83</f>
        <v>1.5862428936858375</v>
      </c>
    </row>
    <row r="121" spans="1:13" ht="13.15">
      <c r="B121" s="323" t="str">
        <f t="shared" si="46"/>
        <v>Total</v>
      </c>
      <c r="C121" s="429">
        <f>SUM(C111:C120)</f>
        <v>560.38061910664294</v>
      </c>
      <c r="D121" s="429">
        <f t="shared" ref="D121:M121" si="48">SUM(D111:D120)</f>
        <v>593.7154503618732</v>
      </c>
      <c r="E121" s="429">
        <f t="shared" si="48"/>
        <v>607.94122543582023</v>
      </c>
      <c r="F121" s="429">
        <f t="shared" si="48"/>
        <v>642.48270349679342</v>
      </c>
      <c r="G121" s="429">
        <f t="shared" si="48"/>
        <v>648.57714826352617</v>
      </c>
      <c r="H121" s="429">
        <f t="shared" si="48"/>
        <v>652.05800717399438</v>
      </c>
      <c r="I121" s="429">
        <f t="shared" si="48"/>
        <v>651.08409246856172</v>
      </c>
      <c r="J121" s="429">
        <f t="shared" si="48"/>
        <v>648.74406351117204</v>
      </c>
      <c r="K121" s="429">
        <f t="shared" si="48"/>
        <v>646.32614744271928</v>
      </c>
      <c r="L121" s="429">
        <f t="shared" si="48"/>
        <v>643.06662102346081</v>
      </c>
      <c r="M121" s="429">
        <f t="shared" si="48"/>
        <v>637.59522112773789</v>
      </c>
    </row>
    <row r="122" spans="1:13">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3" ht="13.15">
      <c r="B127" s="323" t="str">
        <f t="shared" si="50"/>
        <v>20-24</v>
      </c>
      <c r="C127" s="429">
        <f>C93*Group_2_rates!E89</f>
        <v>137.33552364837252</v>
      </c>
      <c r="D127" s="429">
        <f>D93*Group_2_rates!F89</f>
        <v>179.42677451516693</v>
      </c>
      <c r="E127" s="429">
        <f>E93*Group_2_rates!G89</f>
        <v>208.27994635999647</v>
      </c>
      <c r="F127" s="429">
        <f>F93*Group_2_rates!H89</f>
        <v>228.78682811424375</v>
      </c>
      <c r="G127" s="429">
        <f>G93*Group_2_rates!I89</f>
        <v>243.77425425344066</v>
      </c>
      <c r="H127" s="429">
        <f>H93*Group_2_rates!J89</f>
        <v>252.81088272636194</v>
      </c>
      <c r="I127" s="429">
        <f>I93*Group_2_rates!K89</f>
        <v>255.74027596676194</v>
      </c>
      <c r="J127" s="429">
        <f>J93*Group_2_rates!L89</f>
        <v>256.56970140345248</v>
      </c>
      <c r="K127" s="429">
        <f>K93*Group_2_rates!M89</f>
        <v>256.90430067986938</v>
      </c>
      <c r="L127" s="429">
        <f>L93*Group_2_rates!N89</f>
        <v>256.20556175886549</v>
      </c>
      <c r="M127" s="429">
        <f>M93*Group_2_rates!O89</f>
        <v>253.44823203876882</v>
      </c>
    </row>
    <row r="128" spans="1:13" ht="13.15">
      <c r="B128" s="323" t="str">
        <f t="shared" si="50"/>
        <v>25-29</v>
      </c>
      <c r="C128" s="429">
        <f>C94*Group_2_rates!E90</f>
        <v>454.82727342928075</v>
      </c>
      <c r="D128" s="429">
        <f>D94*Group_2_rates!F90</f>
        <v>441.12163798785519</v>
      </c>
      <c r="E128" s="429">
        <f>E94*Group_2_rates!G90</f>
        <v>436.26516505859689</v>
      </c>
      <c r="F128" s="429">
        <f>F94*Group_2_rates!H90</f>
        <v>437.5627536812205</v>
      </c>
      <c r="G128" s="429">
        <f>G94*Group_2_rates!I90</f>
        <v>441.85196368430729</v>
      </c>
      <c r="H128" s="429">
        <f>H94*Group_2_rates!J90</f>
        <v>445.63445686004275</v>
      </c>
      <c r="I128" s="429">
        <f>I94*Group_2_rates!K90</f>
        <v>445.83029276351471</v>
      </c>
      <c r="J128" s="429">
        <f>J94*Group_2_rates!L90</f>
        <v>445.03082675780183</v>
      </c>
      <c r="K128" s="429">
        <f>K94*Group_2_rates!M90</f>
        <v>444.32003531427955</v>
      </c>
      <c r="L128" s="429">
        <f>L94*Group_2_rates!N90</f>
        <v>442.7927459973705</v>
      </c>
      <c r="M128" s="429">
        <f>M94*Group_2_rates!O90</f>
        <v>438.97238832519713</v>
      </c>
    </row>
    <row r="129" spans="1:13" ht="13.15">
      <c r="B129" s="323" t="str">
        <f t="shared" si="50"/>
        <v>30-34</v>
      </c>
      <c r="C129" s="429">
        <f>C95*Group_2_rates!E91</f>
        <v>436.60883127325354</v>
      </c>
      <c r="D129" s="429">
        <f>D95*Group_2_rates!F91</f>
        <v>430.74178151514678</v>
      </c>
      <c r="E129" s="429">
        <f>E95*Group_2_rates!G91</f>
        <v>422.78436990107718</v>
      </c>
      <c r="F129" s="429">
        <f>F95*Group_2_rates!H91</f>
        <v>416.25098890211098</v>
      </c>
      <c r="G129" s="429">
        <f>G95*Group_2_rates!I91</f>
        <v>411.04927010902526</v>
      </c>
      <c r="H129" s="429">
        <f>H95*Group_2_rates!J91</f>
        <v>407.16647862957291</v>
      </c>
      <c r="I129" s="429">
        <f>I95*Group_2_rates!K91</f>
        <v>403.01188453831907</v>
      </c>
      <c r="J129" s="429">
        <f>J95*Group_2_rates!L91</f>
        <v>399.36130039000176</v>
      </c>
      <c r="K129" s="429">
        <f>K95*Group_2_rates!M91</f>
        <v>396.47865282611906</v>
      </c>
      <c r="L129" s="429">
        <f>L95*Group_2_rates!N91</f>
        <v>393.76648992309947</v>
      </c>
      <c r="M129" s="429">
        <f>M95*Group_2_rates!O91</f>
        <v>390.29257167568602</v>
      </c>
    </row>
    <row r="130" spans="1:13" ht="13.15">
      <c r="B130" s="323" t="str">
        <f t="shared" si="50"/>
        <v>35-39</v>
      </c>
      <c r="C130" s="429">
        <f>C96*Group_2_rates!E92</f>
        <v>380.82955546836808</v>
      </c>
      <c r="D130" s="429">
        <f>D96*Group_2_rates!F92</f>
        <v>385.18050892423145</v>
      </c>
      <c r="E130" s="429">
        <f>E96*Group_2_rates!G92</f>
        <v>385.70000462426185</v>
      </c>
      <c r="F130" s="429">
        <f>F96*Group_2_rates!H92</f>
        <v>384.52034652362971</v>
      </c>
      <c r="G130" s="429">
        <f>G96*Group_2_rates!I92</f>
        <v>381.64873444988882</v>
      </c>
      <c r="H130" s="429">
        <f>H96*Group_2_rates!J92</f>
        <v>378.21803182829899</v>
      </c>
      <c r="I130" s="429">
        <f>I96*Group_2_rates!K92</f>
        <v>373.86908348130424</v>
      </c>
      <c r="J130" s="429">
        <f>J96*Group_2_rates!L92</f>
        <v>369.57170130485247</v>
      </c>
      <c r="K130" s="429">
        <f>K96*Group_2_rates!M92</f>
        <v>365.74327138332575</v>
      </c>
      <c r="L130" s="429">
        <f>L96*Group_2_rates!N92</f>
        <v>362.13312069904055</v>
      </c>
      <c r="M130" s="429">
        <f>M96*Group_2_rates!O92</f>
        <v>358.21871268296798</v>
      </c>
    </row>
    <row r="131" spans="1:13" ht="13.15">
      <c r="B131" s="323" t="str">
        <f t="shared" si="50"/>
        <v>40-44</v>
      </c>
      <c r="C131" s="429">
        <f>C97*Group_2_rates!E93</f>
        <v>288.41181057284967</v>
      </c>
      <c r="D131" s="429">
        <f>D97*Group_2_rates!F93</f>
        <v>302.37326157682935</v>
      </c>
      <c r="E131" s="429">
        <f>E97*Group_2_rates!G93</f>
        <v>312.08121525072295</v>
      </c>
      <c r="F131" s="429">
        <f>F97*Group_2_rates!H93</f>
        <v>319.1150661889053</v>
      </c>
      <c r="G131" s="429">
        <f>G97*Group_2_rates!I93</f>
        <v>323.25428859759847</v>
      </c>
      <c r="H131" s="429">
        <f>H97*Group_2_rates!J93</f>
        <v>325.43030962690545</v>
      </c>
      <c r="I131" s="429">
        <f>I97*Group_2_rates!K93</f>
        <v>325.5170100794179</v>
      </c>
      <c r="J131" s="429">
        <f>J97*Group_2_rates!L93</f>
        <v>324.50213805009565</v>
      </c>
      <c r="K131" s="429">
        <f>K97*Group_2_rates!M93</f>
        <v>322.9551481504941</v>
      </c>
      <c r="L131" s="429">
        <f>L97*Group_2_rates!N93</f>
        <v>320.90818430012746</v>
      </c>
      <c r="M131" s="429">
        <f>M97*Group_2_rates!O93</f>
        <v>318.15971623499689</v>
      </c>
    </row>
    <row r="132" spans="1:13" ht="13.15">
      <c r="B132" s="323" t="str">
        <f t="shared" si="50"/>
        <v>45-49</v>
      </c>
      <c r="C132" s="429">
        <f>C98*Group_2_rates!E94</f>
        <v>250.50293791401521</v>
      </c>
      <c r="D132" s="429">
        <f>D98*Group_2_rates!F94</f>
        <v>260.77572707841659</v>
      </c>
      <c r="E132" s="429">
        <f>E98*Group_2_rates!G94</f>
        <v>269.84414195282739</v>
      </c>
      <c r="F132" s="429">
        <f>F98*Group_2_rates!H94</f>
        <v>278.17703730259166</v>
      </c>
      <c r="G132" s="429">
        <f>G98*Group_2_rates!I94</f>
        <v>284.89933317969184</v>
      </c>
      <c r="H132" s="429">
        <f>H98*Group_2_rates!J94</f>
        <v>290.24715483017616</v>
      </c>
      <c r="I132" s="429">
        <f>I98*Group_2_rates!K94</f>
        <v>293.70866336383807</v>
      </c>
      <c r="J132" s="429">
        <f>J98*Group_2_rates!L94</f>
        <v>295.93589024132024</v>
      </c>
      <c r="K132" s="429">
        <f>K98*Group_2_rates!M94</f>
        <v>297.29830158193914</v>
      </c>
      <c r="L132" s="429">
        <f>L98*Group_2_rates!N94</f>
        <v>297.75490686865544</v>
      </c>
      <c r="M132" s="429">
        <f>M98*Group_2_rates!O94</f>
        <v>297.11530776849565</v>
      </c>
    </row>
    <row r="133" spans="1:13" ht="13.15">
      <c r="B133" s="323" t="str">
        <f t="shared" si="50"/>
        <v>50-54</v>
      </c>
      <c r="C133" s="429">
        <f>C99*Group_2_rates!E95</f>
        <v>190.93807378554885</v>
      </c>
      <c r="D133" s="429">
        <f>D99*Group_2_rates!F95</f>
        <v>198.41880015530549</v>
      </c>
      <c r="E133" s="429">
        <f>E99*Group_2_rates!G95</f>
        <v>204.75397110216372</v>
      </c>
      <c r="F133" s="429">
        <f>F99*Group_2_rates!H95</f>
        <v>210.79011126781117</v>
      </c>
      <c r="G133" s="429">
        <f>G99*Group_2_rates!I95</f>
        <v>216.05564504755594</v>
      </c>
      <c r="H133" s="429">
        <f>H99*Group_2_rates!J95</f>
        <v>220.74868460203288</v>
      </c>
      <c r="I133" s="429">
        <f>I99*Group_2_rates!K95</f>
        <v>224.39790611407139</v>
      </c>
      <c r="J133" s="429">
        <f>J99*Group_2_rates!L95</f>
        <v>227.37405082544194</v>
      </c>
      <c r="K133" s="429">
        <f>K99*Group_2_rates!M95</f>
        <v>229.83473557491288</v>
      </c>
      <c r="L133" s="429">
        <f>L99*Group_2_rates!N95</f>
        <v>231.64045279396007</v>
      </c>
      <c r="M133" s="429">
        <f>M99*Group_2_rates!O95</f>
        <v>232.55838838484866</v>
      </c>
    </row>
    <row r="134" spans="1:13" ht="13.15">
      <c r="B134" s="323" t="str">
        <f t="shared" si="50"/>
        <v>55-59</v>
      </c>
      <c r="C134" s="429">
        <f>C100*Group_2_rates!E96</f>
        <v>81.25805659100628</v>
      </c>
      <c r="D134" s="429">
        <f>D100*Group_2_rates!F96</f>
        <v>78.823407435974318</v>
      </c>
      <c r="E134" s="429">
        <f>E100*Group_2_rates!G96</f>
        <v>77.837101463154852</v>
      </c>
      <c r="F134" s="429">
        <f>F100*Group_2_rates!H96</f>
        <v>77.91229501098266</v>
      </c>
      <c r="G134" s="429">
        <f>G100*Group_2_rates!I96</f>
        <v>78.467306595008637</v>
      </c>
      <c r="H134" s="429">
        <f>H100*Group_2_rates!J96</f>
        <v>79.301524456836475</v>
      </c>
      <c r="I134" s="429">
        <f>I100*Group_2_rates!K96</f>
        <v>80.084663927204431</v>
      </c>
      <c r="J134" s="429">
        <f>J100*Group_2_rates!L96</f>
        <v>80.883936161555411</v>
      </c>
      <c r="K134" s="429">
        <f>K100*Group_2_rates!M96</f>
        <v>81.692056077288356</v>
      </c>
      <c r="L134" s="429">
        <f>L100*Group_2_rates!N96</f>
        <v>82.393172381420598</v>
      </c>
      <c r="M134" s="429">
        <f>M100*Group_2_rates!O96</f>
        <v>82.848762708693101</v>
      </c>
    </row>
    <row r="135" spans="1:13" ht="13.15">
      <c r="B135" s="323" t="str">
        <f t="shared" si="50"/>
        <v>60-64</v>
      </c>
      <c r="C135" s="429">
        <f>C101*Group_2_rates!E97</f>
        <v>18.64841701447973</v>
      </c>
      <c r="D135" s="429">
        <f>D101*Group_2_rates!F97</f>
        <v>18.299636749150103</v>
      </c>
      <c r="E135" s="429">
        <f>E101*Group_2_rates!G97</f>
        <v>17.848872592131286</v>
      </c>
      <c r="F135" s="429">
        <f>F101*Group_2_rates!H97</f>
        <v>17.527947082975864</v>
      </c>
      <c r="G135" s="429">
        <f>G101*Group_2_rates!I97</f>
        <v>17.333690277938018</v>
      </c>
      <c r="H135" s="429">
        <f>H101*Group_2_rates!J97</f>
        <v>17.248287586735728</v>
      </c>
      <c r="I135" s="429">
        <f>I101*Group_2_rates!K97</f>
        <v>17.200190414618177</v>
      </c>
      <c r="J135" s="429">
        <f>J101*Group_2_rates!L97</f>
        <v>17.212135356892126</v>
      </c>
      <c r="K135" s="429">
        <f>K101*Group_2_rates!M97</f>
        <v>17.277240967053363</v>
      </c>
      <c r="L135" s="429">
        <f>L101*Group_2_rates!N97</f>
        <v>17.35656844553862</v>
      </c>
      <c r="M135" s="429">
        <f>M101*Group_2_rates!O97</f>
        <v>17.406388207300179</v>
      </c>
    </row>
    <row r="136" spans="1:13" ht="13.15">
      <c r="B136" s="323" t="str">
        <f t="shared" si="50"/>
        <v>65 plus</v>
      </c>
      <c r="C136" s="429">
        <f>C102*Group_2_rates!E98</f>
        <v>3.84672729004531</v>
      </c>
      <c r="D136" s="429">
        <f>D102*Group_2_rates!F98</f>
        <v>5.0703236145679478</v>
      </c>
      <c r="E136" s="429">
        <f>E102*Group_2_rates!G98</f>
        <v>5.8338779639191243</v>
      </c>
      <c r="F136" s="429">
        <f>F102*Group_2_rates!H98</f>
        <v>6.2969099980149421</v>
      </c>
      <c r="G136" s="429">
        <f>G102*Group_2_rates!I98</f>
        <v>6.5600783204342479</v>
      </c>
      <c r="H136" s="429">
        <f>H102*Group_2_rates!J98</f>
        <v>6.7065838965172873</v>
      </c>
      <c r="I136" s="429">
        <f>I102*Group_2_rates!K98</f>
        <v>6.7728891155161381</v>
      </c>
      <c r="J136" s="429">
        <f>J102*Group_2_rates!L98</f>
        <v>6.8039880814824389</v>
      </c>
      <c r="K136" s="429">
        <f>K102*Group_2_rates!M98</f>
        <v>6.8242685766258866</v>
      </c>
      <c r="L136" s="429">
        <f>L102*Group_2_rates!N98</f>
        <v>6.8380478473173802</v>
      </c>
      <c r="M136" s="429">
        <f>M102*Group_2_rates!O98</f>
        <v>6.8397635436372717</v>
      </c>
    </row>
    <row r="137" spans="1:13" ht="13.15">
      <c r="B137" s="323" t="str">
        <f t="shared" si="50"/>
        <v>Total</v>
      </c>
      <c r="C137" s="429">
        <f>SUM(C127:C136)</f>
        <v>2243.2072069872202</v>
      </c>
      <c r="D137" s="429">
        <f t="shared" ref="D137:M137" si="52">SUM(D127:D136)</f>
        <v>2300.231859552644</v>
      </c>
      <c r="E137" s="429">
        <f t="shared" si="52"/>
        <v>2341.2286662688516</v>
      </c>
      <c r="F137" s="429">
        <f t="shared" si="52"/>
        <v>2376.9402840724865</v>
      </c>
      <c r="G137" s="429">
        <f t="shared" si="52"/>
        <v>2404.8945645148892</v>
      </c>
      <c r="H137" s="429">
        <f t="shared" si="52"/>
        <v>2423.5123950434804</v>
      </c>
      <c r="I137" s="429">
        <f t="shared" si="52"/>
        <v>2426.1328597645661</v>
      </c>
      <c r="J137" s="429">
        <f t="shared" si="52"/>
        <v>2423.2456685728966</v>
      </c>
      <c r="K137" s="429">
        <f t="shared" si="52"/>
        <v>2419.3280111319073</v>
      </c>
      <c r="L137" s="429">
        <f t="shared" si="52"/>
        <v>2411.7892510153952</v>
      </c>
      <c r="M137" s="429">
        <f t="shared" si="52"/>
        <v>2395.8602315705912</v>
      </c>
    </row>
    <row r="138" spans="1:13">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7.3731140295770436E-2</v>
      </c>
      <c r="D146" s="429">
        <f>D78*Calc_SEC_retirement_rates!$G125</f>
        <v>7.2319386767536423E-2</v>
      </c>
      <c r="E146" s="429">
        <f>E78*Calc_SEC_retirement_rates!$G125</f>
        <v>7.237051006486693E-2</v>
      </c>
      <c r="F146" s="429">
        <f>F78*Calc_SEC_retirement_rates!$G125</f>
        <v>7.3335234068668209E-2</v>
      </c>
      <c r="G146" s="429">
        <f>G78*Calc_SEC_retirement_rates!$G125</f>
        <v>7.4548584324865719E-2</v>
      </c>
      <c r="H146" s="429">
        <f>H78*Calc_SEC_retirement_rates!$G125</f>
        <v>7.5530850274414085E-2</v>
      </c>
      <c r="I146" s="429">
        <f>I78*Calc_SEC_retirement_rates!$G125</f>
        <v>7.575053335205896E-2</v>
      </c>
      <c r="J146" s="429">
        <f>J78*Calc_SEC_retirement_rates!$G125</f>
        <v>7.5726473146997833E-2</v>
      </c>
      <c r="K146" s="429">
        <f>K78*Calc_SEC_retirement_rates!$G125</f>
        <v>7.568062360541937E-2</v>
      </c>
      <c r="L146" s="429">
        <f>L78*Calc_SEC_retirement_rates!$G125</f>
        <v>7.5458271208020969E-2</v>
      </c>
      <c r="M146" s="429">
        <f>M78*Calc_SEC_retirement_rates!$G125</f>
        <v>7.4798960962132649E-2</v>
      </c>
    </row>
    <row r="147" spans="1:13" ht="13.15">
      <c r="B147" s="323" t="str">
        <f t="shared" si="54"/>
        <v>30-34</v>
      </c>
      <c r="C147" s="429">
        <f>C79*Calc_SEC_retirement_rates!$G126</f>
        <v>0.21757150711912229</v>
      </c>
      <c r="D147" s="429">
        <f>D79*Calc_SEC_retirement_rates!$G126</f>
        <v>0.21012545830785309</v>
      </c>
      <c r="E147" s="429">
        <f>E79*Calc_SEC_retirement_rates!$G126</f>
        <v>0.20347357681074871</v>
      </c>
      <c r="F147" s="429">
        <f>F79*Calc_SEC_retirement_rates!$G126</f>
        <v>0.19865309458601366</v>
      </c>
      <c r="G147" s="429">
        <f>G79*Calc_SEC_retirement_rates!$G126</f>
        <v>0.19513308955762104</v>
      </c>
      <c r="H147" s="429">
        <f>H79*Calc_SEC_retirement_rates!$G126</f>
        <v>0.19267538423100353</v>
      </c>
      <c r="I147" s="429">
        <f>I79*Calc_SEC_retirement_rates!$G126</f>
        <v>0.1903252170613712</v>
      </c>
      <c r="J147" s="429">
        <f>J79*Calc_SEC_retirement_rates!$G126</f>
        <v>0.18837047007094615</v>
      </c>
      <c r="K147" s="429">
        <f>K79*Calc_SEC_retirement_rates!$G126</f>
        <v>0.18688222398331042</v>
      </c>
      <c r="L147" s="429">
        <f>L79*Calc_SEC_retirement_rates!$G126</f>
        <v>0.18552540107217133</v>
      </c>
      <c r="M147" s="429">
        <f>M79*Calc_SEC_retirement_rates!$G126</f>
        <v>0.18381432169009976</v>
      </c>
    </row>
    <row r="148" spans="1:13" ht="13.15">
      <c r="B148" s="323" t="str">
        <f t="shared" si="54"/>
        <v>35-39</v>
      </c>
      <c r="C148" s="429">
        <f>C80*Calc_SEC_retirement_rates!$G127</f>
        <v>0.24753998513335182</v>
      </c>
      <c r="D148" s="429">
        <f>D80*Calc_SEC_retirement_rates!$G127</f>
        <v>0.24994028658334219</v>
      </c>
      <c r="E148" s="429">
        <f>E80*Calc_SEC_retirement_rates!$G127</f>
        <v>0.24933313358245349</v>
      </c>
      <c r="F148" s="429">
        <f>F80*Calc_SEC_retirement_rates!$G127</f>
        <v>0.24738382839074255</v>
      </c>
      <c r="G148" s="429">
        <f>G80*Calc_SEC_retirement_rates!$G127</f>
        <v>0.24436929330716101</v>
      </c>
      <c r="H148" s="429">
        <f>H80*Calc_SEC_retirement_rates!$G127</f>
        <v>0.24110296625156905</v>
      </c>
      <c r="I148" s="429">
        <f>I80*Calc_SEC_retirement_rates!$G127</f>
        <v>0.23741327030996201</v>
      </c>
      <c r="J148" s="429">
        <f>J80*Calc_SEC_retirement_rates!$G127</f>
        <v>0.23392705780262077</v>
      </c>
      <c r="K148" s="429">
        <f>K80*Calc_SEC_retirement_rates!$G127</f>
        <v>0.23089719775852888</v>
      </c>
      <c r="L148" s="429">
        <f>L80*Calc_SEC_retirement_rates!$G127</f>
        <v>0.22814086269722741</v>
      </c>
      <c r="M148" s="429">
        <f>M80*Calc_SEC_retirement_rates!$G127</f>
        <v>0.22529841145174948</v>
      </c>
    </row>
    <row r="149" spans="1:13" ht="13.15">
      <c r="B149" s="323" t="str">
        <f t="shared" si="54"/>
        <v>40-44</v>
      </c>
      <c r="C149" s="429">
        <f>C81*Calc_SEC_retirement_rates!$G128</f>
        <v>0.35225000383100263</v>
      </c>
      <c r="D149" s="429">
        <f>D81*Calc_SEC_retirement_rates!$G128</f>
        <v>0.3664163654335052</v>
      </c>
      <c r="E149" s="429">
        <f>E81*Calc_SEC_retirement_rates!$G128</f>
        <v>0.37663928749054071</v>
      </c>
      <c r="F149" s="429">
        <f>F81*Calc_SEC_retirement_rates!$G128</f>
        <v>0.38392652192435295</v>
      </c>
      <c r="G149" s="429">
        <f>G81*Calc_SEC_retirement_rates!$G128</f>
        <v>0.38787945482633779</v>
      </c>
      <c r="H149" s="429">
        <f>H81*Calc_SEC_retirement_rates!$G128</f>
        <v>0.38943457111993751</v>
      </c>
      <c r="I149" s="429">
        <f>I81*Calc_SEC_retirement_rates!$G128</f>
        <v>0.38849842677721913</v>
      </c>
      <c r="J149" s="429">
        <f>J81*Calc_SEC_retirement_rates!$G128</f>
        <v>0.38627102210993686</v>
      </c>
      <c r="K149" s="429">
        <f>K81*Calc_SEC_retirement_rates!$G128</f>
        <v>0.38346252890573534</v>
      </c>
      <c r="L149" s="429">
        <f>L81*Calc_SEC_retirement_rates!$G128</f>
        <v>0.3801470325735134</v>
      </c>
      <c r="M149" s="429">
        <f>M81*Calc_SEC_retirement_rates!$G128</f>
        <v>0.37611105240788584</v>
      </c>
    </row>
    <row r="150" spans="1:13" ht="13.15">
      <c r="B150" s="323" t="str">
        <f t="shared" si="54"/>
        <v>45-49</v>
      </c>
      <c r="C150" s="429">
        <f>C82*Calc_SEC_retirement_rates!$G129</f>
        <v>1.0552885568192008</v>
      </c>
      <c r="D150" s="429">
        <f>D82*Calc_SEC_retirement_rates!$G129</f>
        <v>1.0607340509258161</v>
      </c>
      <c r="E150" s="429">
        <f>E82*Calc_SEC_retirement_rates!$G129</f>
        <v>1.0699626805763032</v>
      </c>
      <c r="F150" s="429">
        <f>F82*Calc_SEC_retirement_rates!$G129</f>
        <v>1.0825664228254903</v>
      </c>
      <c r="G150" s="429">
        <f>G82*Calc_SEC_retirement_rates!$G129</f>
        <v>1.0933057458773565</v>
      </c>
      <c r="H150" s="429">
        <f>H82*Calc_SEC_retirement_rates!$G129</f>
        <v>1.1022758992560735</v>
      </c>
      <c r="I150" s="429">
        <f>I82*Calc_SEC_retirement_rates!$G129</f>
        <v>1.1066549796301377</v>
      </c>
      <c r="J150" s="429">
        <f>J82*Calc_SEC_retirement_rates!$G129</f>
        <v>1.1081554555809876</v>
      </c>
      <c r="K150" s="429">
        <f>K82*Calc_SEC_retirement_rates!$G129</f>
        <v>1.1076754859968121</v>
      </c>
      <c r="L150" s="429">
        <f>L82*Calc_SEC_retirement_rates!$G129</f>
        <v>1.1047738898083057</v>
      </c>
      <c r="M150" s="429">
        <f>M82*Calc_SEC_retirement_rates!$G129</f>
        <v>1.0985710218921836</v>
      </c>
    </row>
    <row r="151" spans="1:13" ht="13.15">
      <c r="B151" s="323" t="str">
        <f t="shared" si="54"/>
        <v>50-54</v>
      </c>
      <c r="C151" s="429">
        <f>C83*Calc_SEC_retirement_rates!$G130</f>
        <v>17.963634286081366</v>
      </c>
      <c r="D151" s="429">
        <f>D83*Calc_SEC_retirement_rates!$G130</f>
        <v>18.488099800299704</v>
      </c>
      <c r="E151" s="429">
        <f>E83*Calc_SEC_retirement_rates!$G130</f>
        <v>18.82287157118671</v>
      </c>
      <c r="F151" s="429">
        <f>F83*Calc_SEC_retirement_rates!$G130</f>
        <v>19.092344449642148</v>
      </c>
      <c r="G151" s="429">
        <f>G83*Calc_SEC_retirement_rates!$G130</f>
        <v>19.283176259188124</v>
      </c>
      <c r="H151" s="429">
        <f>H83*Calc_SEC_retirement_rates!$G130</f>
        <v>19.441404258633991</v>
      </c>
      <c r="I151" s="429">
        <f>I83*Calc_SEC_retirement_rates!$G130</f>
        <v>19.537011187487128</v>
      </c>
      <c r="J151" s="429">
        <f>J83*Calc_SEC_retirement_rates!$G130</f>
        <v>19.60332608159413</v>
      </c>
      <c r="K151" s="429">
        <f>K83*Calc_SEC_retirement_rates!$G130</f>
        <v>19.652410121599139</v>
      </c>
      <c r="L151" s="429">
        <f>L83*Calc_SEC_retirement_rates!$G130</f>
        <v>19.670090090530508</v>
      </c>
      <c r="M151" s="429">
        <f>M83*Calc_SEC_retirement_rates!$G130</f>
        <v>19.634053562030903</v>
      </c>
    </row>
    <row r="152" spans="1:13" ht="13.15">
      <c r="B152" s="323" t="str">
        <f t="shared" si="54"/>
        <v>55-59</v>
      </c>
      <c r="C152" s="429">
        <f>C84*Calc_SEC_retirement_rates!$G131</f>
        <v>77.341197936132275</v>
      </c>
      <c r="D152" s="429">
        <f>D84*Calc_SEC_retirement_rates!$G131</f>
        <v>74.416202416966698</v>
      </c>
      <c r="E152" s="429">
        <f>E84*Calc_SEC_retirement_rates!$G131</f>
        <v>73.074550850505958</v>
      </c>
      <c r="F152" s="429">
        <f>F84*Calc_SEC_retirement_rates!$G131</f>
        <v>72.6484156894834</v>
      </c>
      <c r="G152" s="429">
        <f>G84*Calc_SEC_retirement_rates!$G131</f>
        <v>72.595993808624002</v>
      </c>
      <c r="H152" s="429">
        <f>H84*Calc_SEC_retirement_rates!$G131</f>
        <v>72.702403087088939</v>
      </c>
      <c r="I152" s="429">
        <f>I84*Calc_SEC_retirement_rates!$G131</f>
        <v>72.728331985584276</v>
      </c>
      <c r="J152" s="429">
        <f>J84*Calc_SEC_retirement_rates!$G131</f>
        <v>72.775537842388331</v>
      </c>
      <c r="K152" s="429">
        <f>K84*Calc_SEC_retirement_rates!$G131</f>
        <v>72.866253964592588</v>
      </c>
      <c r="L152" s="429">
        <f>L84*Calc_SEC_retirement_rates!$G131</f>
        <v>72.915481224877752</v>
      </c>
      <c r="M152" s="429">
        <f>M84*Calc_SEC_retirement_rates!$G131</f>
        <v>72.809875119728915</v>
      </c>
    </row>
    <row r="153" spans="1:13" ht="13.15">
      <c r="B153" s="323" t="str">
        <f t="shared" si="54"/>
        <v>60-64</v>
      </c>
      <c r="C153" s="429">
        <f>C85*Calc_SEC_retirement_rates!$G132</f>
        <v>47.430263980828947</v>
      </c>
      <c r="D153" s="429">
        <f>D85*Calc_SEC_retirement_rates!$G132</f>
        <v>49.870187297938514</v>
      </c>
      <c r="E153" s="429">
        <f>E85*Calc_SEC_retirement_rates!$G132</f>
        <v>50.352402709086434</v>
      </c>
      <c r="F153" s="429">
        <f>F85*Calc_SEC_retirement_rates!$G132</f>
        <v>50.282750116217237</v>
      </c>
      <c r="G153" s="429">
        <f>G85*Calc_SEC_retirement_rates!$G132</f>
        <v>50.141112842911262</v>
      </c>
      <c r="H153" s="429">
        <f>H85*Calc_SEC_retirement_rates!$G132</f>
        <v>49.977927866077422</v>
      </c>
      <c r="I153" s="429">
        <f>I85*Calc_SEC_retirement_rates!$G132</f>
        <v>49.724039191993135</v>
      </c>
      <c r="J153" s="429">
        <f>J85*Calc_SEC_retirement_rates!$G132</f>
        <v>49.525697695310114</v>
      </c>
      <c r="K153" s="429">
        <f>K85*Calc_SEC_retirement_rates!$G132</f>
        <v>49.418308956376656</v>
      </c>
      <c r="L153" s="429">
        <f>L85*Calc_SEC_retirement_rates!$G132</f>
        <v>49.329211846316937</v>
      </c>
      <c r="M153" s="429">
        <f>M85*Calc_SEC_retirement_rates!$G132</f>
        <v>49.159641182524027</v>
      </c>
    </row>
    <row r="154" spans="1:13" ht="13.15">
      <c r="B154" s="323" t="str">
        <f t="shared" si="54"/>
        <v>65 plus</v>
      </c>
      <c r="C154" s="429">
        <f>C86*Calc_SEC_retirement_rates!$G133</f>
        <v>17.672218317238155</v>
      </c>
      <c r="D154" s="429">
        <f>D86*Calc_SEC_retirement_rates!$G133</f>
        <v>20.696870247055088</v>
      </c>
      <c r="E154" s="429">
        <f>E86*Calc_SEC_retirement_rates!$G133</f>
        <v>22.89685454668723</v>
      </c>
      <c r="F154" s="429">
        <f>F86*Calc_SEC_retirement_rates!$G133</f>
        <v>24.32051688853516</v>
      </c>
      <c r="G154" s="429">
        <f>G86*Calc_SEC_retirement_rates!$G133</f>
        <v>25.187208965022275</v>
      </c>
      <c r="H154" s="429">
        <f>H86*Calc_SEC_retirement_rates!$G133</f>
        <v>25.654884157991823</v>
      </c>
      <c r="I154" s="429">
        <f>I86*Calc_SEC_retirement_rates!$G133</f>
        <v>25.817657552639293</v>
      </c>
      <c r="J154" s="429">
        <f>J86*Calc_SEC_retirement_rates!$G133</f>
        <v>25.842223666337059</v>
      </c>
      <c r="K154" s="429">
        <f>K86*Calc_SEC_retirement_rates!$G133</f>
        <v>25.819212542889542</v>
      </c>
      <c r="L154" s="429">
        <f>L86*Calc_SEC_retirement_rates!$G133</f>
        <v>25.761253750066693</v>
      </c>
      <c r="M154" s="429">
        <f>M86*Calc_SEC_retirement_rates!$G133</f>
        <v>25.645489015165154</v>
      </c>
    </row>
    <row r="155" spans="1:13" ht="13.15">
      <c r="B155" s="323" t="str">
        <f t="shared" si="54"/>
        <v>Total</v>
      </c>
      <c r="C155" s="429">
        <f>SUM(C145:C154)</f>
        <v>162.3536957134792</v>
      </c>
      <c r="D155" s="429">
        <f t="shared" ref="D155:M155" si="56">SUM(D145:D154)</f>
        <v>165.43089531027806</v>
      </c>
      <c r="E155" s="429">
        <f t="shared" si="56"/>
        <v>167.11845886599122</v>
      </c>
      <c r="F155" s="429">
        <f t="shared" si="56"/>
        <v>168.32989224567322</v>
      </c>
      <c r="G155" s="429">
        <f t="shared" si="56"/>
        <v>169.20272804363901</v>
      </c>
      <c r="H155" s="429">
        <f t="shared" si="56"/>
        <v>169.77763904092518</v>
      </c>
      <c r="I155" s="429">
        <f t="shared" si="56"/>
        <v>169.80568234483459</v>
      </c>
      <c r="J155" s="429">
        <f t="shared" si="56"/>
        <v>169.73923576434112</v>
      </c>
      <c r="K155" s="429">
        <f t="shared" si="56"/>
        <v>169.74078364570772</v>
      </c>
      <c r="L155" s="429">
        <f t="shared" si="56"/>
        <v>169.65008236915114</v>
      </c>
      <c r="M155" s="429">
        <f t="shared" si="56"/>
        <v>169.20765264785302</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0.11433452987929316</v>
      </c>
      <c r="D162" s="429">
        <f>D94*Calc_SEC_retirement_rates!$G141</f>
        <v>0.1099212918094193</v>
      </c>
      <c r="E162" s="429">
        <f>E94*Calc_SEC_retirement_rates!$G141</f>
        <v>0.10820401439000515</v>
      </c>
      <c r="F162" s="429">
        <f>F94*Calc_SEC_retirement_rates!$G141</f>
        <v>0.10811886788157055</v>
      </c>
      <c r="G162" s="429">
        <f>G94*Calc_SEC_retirement_rates!$G141</f>
        <v>0.10917870335828461</v>
      </c>
      <c r="H162" s="429">
        <f>H94*Calc_SEC_retirement_rates!$G141</f>
        <v>0.11011333245203107</v>
      </c>
      <c r="I162" s="429">
        <f>I94*Calc_SEC_retirement_rates!$G141</f>
        <v>0.11016172221097609</v>
      </c>
      <c r="J162" s="429">
        <f>J94*Calc_SEC_retirement_rates!$G141</f>
        <v>0.10996417943860737</v>
      </c>
      <c r="K162" s="429">
        <f>K94*Calc_SEC_retirement_rates!$G141</f>
        <v>0.10978854756517437</v>
      </c>
      <c r="L162" s="429">
        <f>L94*Calc_SEC_retirement_rates!$G141</f>
        <v>0.10941116445730562</v>
      </c>
      <c r="M162" s="429">
        <f>M94*Calc_SEC_retirement_rates!$G141</f>
        <v>0.10846717929645032</v>
      </c>
    </row>
    <row r="163" spans="1:13" ht="13.15">
      <c r="B163" s="323" t="str">
        <f t="shared" si="58"/>
        <v>30-34</v>
      </c>
      <c r="C163" s="429">
        <f>C95*Calc_SEC_retirement_rates!$G142</f>
        <v>0.37423830755853765</v>
      </c>
      <c r="D163" s="429">
        <f>D95*Calc_SEC_retirement_rates!$G142</f>
        <v>0.36598667633459353</v>
      </c>
      <c r="E163" s="429">
        <f>E95*Calc_SEC_retirement_rates!$G142</f>
        <v>0.35754982773128441</v>
      </c>
      <c r="F163" s="429">
        <f>F95*Calc_SEC_retirement_rates!$G142</f>
        <v>0.35070441575251066</v>
      </c>
      <c r="G163" s="429">
        <f>G95*Calc_SEC_retirement_rates!$G142</f>
        <v>0.34632180574346394</v>
      </c>
      <c r="H163" s="429">
        <f>H95*Calc_SEC_retirement_rates!$G142</f>
        <v>0.34305043305343924</v>
      </c>
      <c r="I163" s="429">
        <f>I95*Calc_SEC_retirement_rates!$G142</f>
        <v>0.33955005820194623</v>
      </c>
      <c r="J163" s="429">
        <f>J95*Calc_SEC_retirement_rates!$G142</f>
        <v>0.33647432741685479</v>
      </c>
      <c r="K163" s="429">
        <f>K95*Calc_SEC_retirement_rates!$G142</f>
        <v>0.33404560710947878</v>
      </c>
      <c r="L163" s="429">
        <f>L95*Calc_SEC_retirement_rates!$G142</f>
        <v>0.33176052543594842</v>
      </c>
      <c r="M163" s="429">
        <f>M95*Calc_SEC_retirement_rates!$G142</f>
        <v>0.32883364117185454</v>
      </c>
    </row>
    <row r="164" spans="1:13" ht="13.15">
      <c r="B164" s="323" t="str">
        <f t="shared" si="58"/>
        <v>35-39</v>
      </c>
      <c r="C164" s="429">
        <f>C96*Calc_SEC_retirement_rates!$G143</f>
        <v>1.2562931289163048</v>
      </c>
      <c r="D164" s="429">
        <f>D96*Calc_SEC_retirement_rates!$G143</f>
        <v>1.2595551621980998</v>
      </c>
      <c r="E164" s="429">
        <f>E96*Calc_SEC_retirement_rates!$G143</f>
        <v>1.2553704685817442</v>
      </c>
      <c r="F164" s="429">
        <f>F96*Calc_SEC_retirement_rates!$G143</f>
        <v>1.2468376130582728</v>
      </c>
      <c r="G164" s="429">
        <f>G96*Calc_SEC_retirement_rates!$G143</f>
        <v>1.2375261839595986</v>
      </c>
      <c r="H164" s="429">
        <f>H96*Calc_SEC_retirement_rates!$G143</f>
        <v>1.226401859573417</v>
      </c>
      <c r="I164" s="429">
        <f>I96*Calc_SEC_retirement_rates!$G143</f>
        <v>1.2123000508517103</v>
      </c>
      <c r="J164" s="429">
        <f>J96*Calc_SEC_retirement_rates!$G143</f>
        <v>1.1983654495133724</v>
      </c>
      <c r="K164" s="429">
        <f>K96*Calc_SEC_retirement_rates!$G143</f>
        <v>1.1859514629239165</v>
      </c>
      <c r="L164" s="429">
        <f>L96*Calc_SEC_retirement_rates!$G143</f>
        <v>1.1742452640122856</v>
      </c>
      <c r="M164" s="429">
        <f>M96*Calc_SEC_retirement_rates!$G143</f>
        <v>1.1615524866562343</v>
      </c>
    </row>
    <row r="165" spans="1:13" ht="13.15">
      <c r="B165" s="323" t="str">
        <f t="shared" si="58"/>
        <v>40-44</v>
      </c>
      <c r="C165" s="429">
        <f>C97*Calc_SEC_retirement_rates!$G144</f>
        <v>2.2989104030627043</v>
      </c>
      <c r="D165" s="429">
        <f>D97*Calc_SEC_retirement_rates!$G144</f>
        <v>2.3891583766912645</v>
      </c>
      <c r="E165" s="429">
        <f>E97*Calc_SEC_retirement_rates!$G144</f>
        <v>2.4543616614598438</v>
      </c>
      <c r="F165" s="429">
        <f>F97*Calc_SEC_retirement_rates!$G144</f>
        <v>2.500267897552146</v>
      </c>
      <c r="G165" s="429">
        <f>G97*Calc_SEC_retirement_rates!$G144</f>
        <v>2.5326987226864182</v>
      </c>
      <c r="H165" s="429">
        <f>H97*Calc_SEC_retirement_rates!$G144</f>
        <v>2.5497478566836009</v>
      </c>
      <c r="I165" s="429">
        <f>I97*Calc_SEC_retirement_rates!$G144</f>
        <v>2.5504271550968944</v>
      </c>
      <c r="J165" s="429">
        <f>J97*Calc_SEC_retirement_rates!$G144</f>
        <v>2.5424756284411898</v>
      </c>
      <c r="K165" s="429">
        <f>K97*Calc_SEC_retirement_rates!$G144</f>
        <v>2.5303549560141425</v>
      </c>
      <c r="L165" s="429">
        <f>L97*Calc_SEC_retirement_rates!$G144</f>
        <v>2.5143169855615293</v>
      </c>
      <c r="M165" s="429">
        <f>M97*Calc_SEC_retirement_rates!$G144</f>
        <v>2.4927827266098528</v>
      </c>
    </row>
    <row r="166" spans="1:13" ht="13.15">
      <c r="B166" s="323" t="str">
        <f t="shared" si="58"/>
        <v>45-49</v>
      </c>
      <c r="C166" s="429">
        <f>C98*Calc_SEC_retirement_rates!$G145</f>
        <v>4.5339291121576819</v>
      </c>
      <c r="D166" s="429">
        <f>D98*Calc_SEC_retirement_rates!$G145</f>
        <v>4.6786614198782486</v>
      </c>
      <c r="E166" s="429">
        <f>E98*Calc_SEC_retirement_rates!$G145</f>
        <v>4.8187769214809251</v>
      </c>
      <c r="F166" s="429">
        <f>F98*Calc_SEC_retirement_rates!$G145</f>
        <v>4.9489539276949808</v>
      </c>
      <c r="G166" s="429">
        <f>G98*Calc_SEC_retirement_rates!$G145</f>
        <v>5.0685480282961546</v>
      </c>
      <c r="H166" s="429">
        <f>H98*Calc_SEC_retirement_rates!$G145</f>
        <v>5.1636893211160491</v>
      </c>
      <c r="I166" s="429">
        <f>I98*Calc_SEC_retirement_rates!$G145</f>
        <v>5.2252718529437265</v>
      </c>
      <c r="J166" s="429">
        <f>J98*Calc_SEC_retirement_rates!$G145</f>
        <v>5.2648956957672199</v>
      </c>
      <c r="K166" s="429">
        <f>K98*Calc_SEC_retirement_rates!$G145</f>
        <v>5.2891338968088029</v>
      </c>
      <c r="L166" s="429">
        <f>L98*Calc_SEC_retirement_rates!$G145</f>
        <v>5.2972572075932334</v>
      </c>
      <c r="M166" s="429">
        <f>M98*Calc_SEC_retirement_rates!$G145</f>
        <v>5.2858783155409652</v>
      </c>
    </row>
    <row r="167" spans="1:13" ht="13.15">
      <c r="B167" s="323" t="str">
        <f t="shared" si="58"/>
        <v>50-54</v>
      </c>
      <c r="C167" s="429">
        <f>C99*Calc_SEC_retirement_rates!$G146</f>
        <v>55.105226587938283</v>
      </c>
      <c r="D167" s="429">
        <f>D99*Calc_SEC_retirement_rates!$G146</f>
        <v>56.764344285115314</v>
      </c>
      <c r="E167" s="429">
        <f>E99*Calc_SEC_retirement_rates!$G146</f>
        <v>58.303484924341326</v>
      </c>
      <c r="F167" s="429">
        <f>F99*Calc_SEC_retirement_rates!$G146</f>
        <v>59.797182279491849</v>
      </c>
      <c r="G167" s="429">
        <f>G99*Calc_SEC_retirement_rates!$G146</f>
        <v>61.290914985131835</v>
      </c>
      <c r="H167" s="429">
        <f>H99*Calc_SEC_retirement_rates!$G146</f>
        <v>62.622241867574523</v>
      </c>
      <c r="I167" s="429">
        <f>I99*Calc_SEC_retirement_rates!$G146</f>
        <v>63.657457241868656</v>
      </c>
      <c r="J167" s="429">
        <f>J99*Calc_SEC_retirement_rates!$G146</f>
        <v>64.50173341177809</v>
      </c>
      <c r="K167" s="429">
        <f>K99*Calc_SEC_retirement_rates!$G146</f>
        <v>65.199783304211294</v>
      </c>
      <c r="L167" s="429">
        <f>L99*Calc_SEC_retirement_rates!$G146</f>
        <v>65.712031250963392</v>
      </c>
      <c r="M167" s="429">
        <f>M99*Calc_SEC_retirement_rates!$G146</f>
        <v>65.972432279830727</v>
      </c>
    </row>
    <row r="168" spans="1:13" ht="13.15">
      <c r="B168" s="323" t="str">
        <f t="shared" si="58"/>
        <v>55-59</v>
      </c>
      <c r="C168" s="429">
        <f>C100*Calc_SEC_retirement_rates!$G147</f>
        <v>248.30419481455019</v>
      </c>
      <c r="D168" s="429">
        <f>D100*Calc_SEC_retirement_rates!$G147</f>
        <v>238.76209504330174</v>
      </c>
      <c r="E168" s="429">
        <f>E100*Calc_SEC_retirement_rates!$G147</f>
        <v>234.67466447915092</v>
      </c>
      <c r="F168" s="429">
        <f>F100*Calc_SEC_retirement_rates!$G147</f>
        <v>234.02047356128031</v>
      </c>
      <c r="G168" s="429">
        <f>G100*Calc_SEC_retirement_rates!$G147</f>
        <v>235.68752846843518</v>
      </c>
      <c r="H168" s="429">
        <f>H100*Calc_SEC_retirement_rates!$G147</f>
        <v>238.19321847603553</v>
      </c>
      <c r="I168" s="429">
        <f>I100*Calc_SEC_retirement_rates!$G147</f>
        <v>240.54548739192623</v>
      </c>
      <c r="J168" s="429">
        <f>J100*Calc_SEC_retirement_rates!$G147</f>
        <v>242.94621332049542</v>
      </c>
      <c r="K168" s="429">
        <f>K100*Calc_SEC_retirement_rates!$G147</f>
        <v>245.37351449738242</v>
      </c>
      <c r="L168" s="429">
        <f>L100*Calc_SEC_retirement_rates!$G147</f>
        <v>247.4794153631114</v>
      </c>
      <c r="M168" s="429">
        <f>M100*Calc_SEC_retirement_rates!$G147</f>
        <v>248.84784462223183</v>
      </c>
    </row>
    <row r="169" spans="1:13" ht="13.15">
      <c r="B169" s="323" t="str">
        <f t="shared" si="58"/>
        <v>60-64</v>
      </c>
      <c r="C169" s="429">
        <f>C101*Calc_SEC_retirement_rates!$G148</f>
        <v>195.60768956495954</v>
      </c>
      <c r="D169" s="429">
        <f>D101*Calc_SEC_retirement_rates!$G148</f>
        <v>190.27379093703917</v>
      </c>
      <c r="E169" s="429">
        <f>E101*Calc_SEC_retirement_rates!$G148</f>
        <v>184.72116798032869</v>
      </c>
      <c r="F169" s="429">
        <f>F101*Calc_SEC_retirement_rates!$G148</f>
        <v>180.71959136506979</v>
      </c>
      <c r="G169" s="429">
        <f>G101*Calc_SEC_retirement_rates!$G148</f>
        <v>178.71673214486933</v>
      </c>
      <c r="H169" s="429">
        <f>H101*Calc_SEC_retirement_rates!$G148</f>
        <v>177.83619893795742</v>
      </c>
      <c r="I169" s="429">
        <f>I101*Calc_SEC_retirement_rates!$G148</f>
        <v>177.34029937540447</v>
      </c>
      <c r="J169" s="429">
        <f>J101*Calc_SEC_retirement_rates!$G148</f>
        <v>177.46345613052293</v>
      </c>
      <c r="K169" s="429">
        <f>K101*Calc_SEC_retirement_rates!$G148</f>
        <v>178.13471895486933</v>
      </c>
      <c r="L169" s="429">
        <f>L101*Calc_SEC_retirement_rates!$G148</f>
        <v>178.95261448068371</v>
      </c>
      <c r="M169" s="429">
        <f>M101*Calc_SEC_retirement_rates!$G148</f>
        <v>179.4662745770334</v>
      </c>
    </row>
    <row r="170" spans="1:13" ht="13.15">
      <c r="B170" s="323" t="str">
        <f t="shared" si="58"/>
        <v>65 plus</v>
      </c>
      <c r="C170" s="429">
        <f>C102*Calc_SEC_retirement_rates!$G149</f>
        <v>53.426618173842733</v>
      </c>
      <c r="D170" s="429">
        <f>D102*Calc_SEC_retirement_rates!$G149</f>
        <v>69.80628344305498</v>
      </c>
      <c r="E170" s="429">
        <f>E102*Calc_SEC_retirement_rates!$G149</f>
        <v>79.94394060335037</v>
      </c>
      <c r="F170" s="429">
        <f>F102*Calc_SEC_retirement_rates!$G149</f>
        <v>85.965462421885519</v>
      </c>
      <c r="G170" s="429">
        <f>G102*Calc_SEC_retirement_rates!$G149</f>
        <v>89.558238329227265</v>
      </c>
      <c r="H170" s="429">
        <f>H102*Calc_SEC_retirement_rates!$G149</f>
        <v>91.558333550428372</v>
      </c>
      <c r="I170" s="429">
        <f>I102*Calc_SEC_retirement_rates!$G149</f>
        <v>92.463532896459611</v>
      </c>
      <c r="J170" s="429">
        <f>J102*Calc_SEC_retirement_rates!$G149</f>
        <v>92.888096212590582</v>
      </c>
      <c r="K170" s="429">
        <f>K102*Calc_SEC_retirement_rates!$G149</f>
        <v>93.164965684077529</v>
      </c>
      <c r="L170" s="429">
        <f>L102*Calc_SEC_retirement_rates!$G149</f>
        <v>93.353080390688234</v>
      </c>
      <c r="M170" s="429">
        <f>M102*Calc_SEC_retirement_rates!$G149</f>
        <v>93.376503089688455</v>
      </c>
    </row>
    <row r="171" spans="1:13" ht="13.15">
      <c r="B171" s="323" t="str">
        <f t="shared" si="58"/>
        <v>Total</v>
      </c>
      <c r="C171" s="429">
        <f>SUM(C161:C170)</f>
        <v>561.02143462286529</v>
      </c>
      <c r="D171" s="429">
        <f t="shared" ref="D171:M171" si="60">SUM(D161:D170)</f>
        <v>564.40979663542282</v>
      </c>
      <c r="E171" s="429">
        <f t="shared" si="60"/>
        <v>566.63752088081515</v>
      </c>
      <c r="F171" s="429">
        <f t="shared" si="60"/>
        <v>569.65759234966697</v>
      </c>
      <c r="G171" s="429">
        <f t="shared" si="60"/>
        <v>574.54768737170753</v>
      </c>
      <c r="H171" s="429">
        <f t="shared" si="60"/>
        <v>579.60299563487445</v>
      </c>
      <c r="I171" s="429">
        <f t="shared" si="60"/>
        <v>583.44448774496425</v>
      </c>
      <c r="J171" s="429">
        <f t="shared" si="60"/>
        <v>587.25167435596416</v>
      </c>
      <c r="K171" s="429">
        <f t="shared" si="60"/>
        <v>591.3222569109621</v>
      </c>
      <c r="L171" s="429">
        <f t="shared" si="60"/>
        <v>594.92413263250705</v>
      </c>
      <c r="M171" s="429">
        <f t="shared" si="60"/>
        <v>597.04056891805976</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6.5978385641887793E-2</v>
      </c>
      <c r="D179" s="429">
        <f>D77*Calc_SEC_death_rates!$G124</f>
        <v>9.5621344817929083E-2</v>
      </c>
      <c r="E179" s="429">
        <f>E77*Calc_SEC_death_rates!$G124</f>
        <v>0.11534853700558975</v>
      </c>
      <c r="F179" s="429">
        <f>F77*Calc_SEC_death_rates!$G124</f>
        <v>0.12888751853717539</v>
      </c>
      <c r="G179" s="429">
        <f>G77*Calc_SEC_death_rates!$G124</f>
        <v>0.13827277641940081</v>
      </c>
      <c r="H179" s="429">
        <f>H77*Calc_SEC_death_rates!$G124</f>
        <v>0.14381347196139702</v>
      </c>
      <c r="I179" s="429">
        <f>I77*Calc_SEC_death_rates!$G124</f>
        <v>0.14556712793064752</v>
      </c>
      <c r="J179" s="429">
        <f>J77*Calc_SEC_death_rates!$G124</f>
        <v>0.14603517712062819</v>
      </c>
      <c r="K179" s="429">
        <f>K77*Calc_SEC_death_rates!$G124</f>
        <v>0.14620829949224026</v>
      </c>
      <c r="L179" s="429">
        <f>L77*Calc_SEC_death_rates!$G124</f>
        <v>0.14576859929053915</v>
      </c>
      <c r="M179" s="429">
        <f>M77*Calc_SEC_death_rates!$G124</f>
        <v>0.14411065264518938</v>
      </c>
    </row>
    <row r="180" spans="1:13" ht="13.15">
      <c r="B180" s="323" t="str">
        <f t="shared" si="62"/>
        <v>25-29</v>
      </c>
      <c r="C180" s="429">
        <f>C78*Calc_SEC_death_rates!$G125</f>
        <v>0.15438815001817643</v>
      </c>
      <c r="D180" s="429">
        <f>D78*Calc_SEC_death_rates!$G125</f>
        <v>0.15143203114314818</v>
      </c>
      <c r="E180" s="429">
        <f>E78*Calc_SEC_death_rates!$G125</f>
        <v>0.15153907995951024</v>
      </c>
      <c r="F180" s="429">
        <f>F78*Calc_SEC_death_rates!$G125</f>
        <v>0.15355914846282556</v>
      </c>
      <c r="G180" s="429">
        <f>G78*Calc_SEC_death_rates!$G125</f>
        <v>0.15609982395796854</v>
      </c>
      <c r="H180" s="429">
        <f>H78*Calc_SEC_death_rates!$G125</f>
        <v>0.15815662413993073</v>
      </c>
      <c r="I180" s="429">
        <f>I78*Calc_SEC_death_rates!$G125</f>
        <v>0.15861662603074425</v>
      </c>
      <c r="J180" s="429">
        <f>J78*Calc_SEC_death_rates!$G125</f>
        <v>0.15856624554654797</v>
      </c>
      <c r="K180" s="429">
        <f>K78*Calc_SEC_death_rates!$G125</f>
        <v>0.15847023962727036</v>
      </c>
      <c r="L180" s="429">
        <f>L78*Calc_SEC_death_rates!$G125</f>
        <v>0.15800464835676054</v>
      </c>
      <c r="M180" s="429">
        <f>M78*Calc_SEC_death_rates!$G125</f>
        <v>0.15662409614039172</v>
      </c>
    </row>
    <row r="181" spans="1:13" ht="13.15">
      <c r="B181" s="323" t="str">
        <f t="shared" si="62"/>
        <v>30-34</v>
      </c>
      <c r="C181" s="429">
        <f>C79*Calc_SEC_death_rates!$G126</f>
        <v>0.44987223803805781</v>
      </c>
      <c r="D181" s="429">
        <f>D79*Calc_SEC_death_rates!$G126</f>
        <v>0.43447605547894969</v>
      </c>
      <c r="E181" s="429">
        <f>E79*Calc_SEC_death_rates!$G126</f>
        <v>0.42072197133489003</v>
      </c>
      <c r="F181" s="429">
        <f>F79*Calc_SEC_death_rates!$G126</f>
        <v>0.41075466837514674</v>
      </c>
      <c r="G181" s="429">
        <f>G79*Calc_SEC_death_rates!$G126</f>
        <v>0.40347635991924585</v>
      </c>
      <c r="H181" s="429">
        <f>H79*Calc_SEC_death_rates!$G126</f>
        <v>0.39839456676368284</v>
      </c>
      <c r="I181" s="429">
        <f>I79*Calc_SEC_death_rates!$G126</f>
        <v>0.39353513007380786</v>
      </c>
      <c r="J181" s="429">
        <f>J79*Calc_SEC_death_rates!$G126</f>
        <v>0.38949330302106239</v>
      </c>
      <c r="K181" s="429">
        <f>K79*Calc_SEC_death_rates!$G126</f>
        <v>0.38641605909762211</v>
      </c>
      <c r="L181" s="429">
        <f>L79*Calc_SEC_death_rates!$G126</f>
        <v>0.38361055865439875</v>
      </c>
      <c r="M181" s="429">
        <f>M79*Calc_SEC_death_rates!$G126</f>
        <v>0.38007256270416684</v>
      </c>
    </row>
    <row r="182" spans="1:13" ht="13.15">
      <c r="B182" s="323" t="str">
        <f t="shared" si="62"/>
        <v>35-39</v>
      </c>
      <c r="C182" s="429">
        <f>C80*Calc_SEC_death_rates!$G127</f>
        <v>0.44427854844700415</v>
      </c>
      <c r="D182" s="429">
        <f>D80*Calc_SEC_death_rates!$G127</f>
        <v>0.44858654920681068</v>
      </c>
      <c r="E182" s="429">
        <f>E80*Calc_SEC_death_rates!$G127</f>
        <v>0.44749684624922681</v>
      </c>
      <c r="F182" s="429">
        <f>F80*Calc_SEC_death_rates!$G127</f>
        <v>0.44399828224718485</v>
      </c>
      <c r="G182" s="429">
        <f>G80*Calc_SEC_death_rates!$G127</f>
        <v>0.43858787038804747</v>
      </c>
      <c r="H182" s="429">
        <f>H80*Calc_SEC_death_rates!$G127</f>
        <v>0.43272554862120316</v>
      </c>
      <c r="I182" s="429">
        <f>I80*Calc_SEC_death_rates!$G127</f>
        <v>0.42610337501048362</v>
      </c>
      <c r="J182" s="429">
        <f>J80*Calc_SEC_death_rates!$G127</f>
        <v>0.41984640835717718</v>
      </c>
      <c r="K182" s="429">
        <f>K80*Calc_SEC_death_rates!$G127</f>
        <v>0.41440849164379623</v>
      </c>
      <c r="L182" s="429">
        <f>L80*Calc_SEC_death_rates!$G127</f>
        <v>0.40946149070005411</v>
      </c>
      <c r="M182" s="429">
        <f>M80*Calc_SEC_death_rates!$G127</f>
        <v>0.40435993059172654</v>
      </c>
    </row>
    <row r="183" spans="1:13" ht="13.15">
      <c r="B183" s="323" t="str">
        <f t="shared" si="62"/>
        <v>40-44</v>
      </c>
      <c r="C183" s="429">
        <f>C81*Calc_SEC_death_rates!$G128</f>
        <v>0.47498546059809893</v>
      </c>
      <c r="D183" s="429">
        <f>D81*Calc_SEC_death_rates!$G128</f>
        <v>0.49408784730521771</v>
      </c>
      <c r="E183" s="429">
        <f>E81*Calc_SEC_death_rates!$G128</f>
        <v>0.50787277076613868</v>
      </c>
      <c r="F183" s="429">
        <f>F81*Calc_SEC_death_rates!$G128</f>
        <v>0.51769911673174795</v>
      </c>
      <c r="G183" s="429">
        <f>G81*Calc_SEC_death_rates!$G128</f>
        <v>0.52302938113130049</v>
      </c>
      <c r="H183" s="429">
        <f>H81*Calc_SEC_death_rates!$G128</f>
        <v>0.52512635095661087</v>
      </c>
      <c r="I183" s="429">
        <f>I81*Calc_SEC_death_rates!$G128</f>
        <v>0.52386402321501713</v>
      </c>
      <c r="J183" s="429">
        <f>J81*Calc_SEC_death_rates!$G128</f>
        <v>0.52086051769245933</v>
      </c>
      <c r="K183" s="429">
        <f>K81*Calc_SEC_death_rates!$G128</f>
        <v>0.51707345332432297</v>
      </c>
      <c r="L183" s="429">
        <f>L81*Calc_SEC_death_rates!$G128</f>
        <v>0.5126027293063119</v>
      </c>
      <c r="M183" s="429">
        <f>M81*Calc_SEC_death_rates!$G128</f>
        <v>0.50716048125212843</v>
      </c>
    </row>
    <row r="184" spans="1:13" ht="13.15">
      <c r="B184" s="323" t="str">
        <f t="shared" si="62"/>
        <v>45-49</v>
      </c>
      <c r="C184" s="429">
        <f>C82*Calc_SEC_death_rates!$G129</f>
        <v>0.70214624229800038</v>
      </c>
      <c r="D184" s="429">
        <f>D82*Calc_SEC_death_rates!$G129</f>
        <v>0.70576945340903585</v>
      </c>
      <c r="E184" s="429">
        <f>E82*Calc_SEC_death_rates!$G129</f>
        <v>0.71190980960713635</v>
      </c>
      <c r="F184" s="429">
        <f>F82*Calc_SEC_death_rates!$G129</f>
        <v>0.72029582895887989</v>
      </c>
      <c r="G184" s="429">
        <f>G82*Calc_SEC_death_rates!$G129</f>
        <v>0.72744133932849908</v>
      </c>
      <c r="H184" s="429">
        <f>H82*Calc_SEC_death_rates!$G129</f>
        <v>0.73340971588958603</v>
      </c>
      <c r="I184" s="429">
        <f>I82*Calc_SEC_death_rates!$G129</f>
        <v>0.73632337851721641</v>
      </c>
      <c r="J184" s="429">
        <f>J82*Calc_SEC_death_rates!$G129</f>
        <v>0.7373217344111942</v>
      </c>
      <c r="K184" s="429">
        <f>K82*Calc_SEC_death_rates!$G129</f>
        <v>0.73700238209966906</v>
      </c>
      <c r="L184" s="429">
        <f>L82*Calc_SEC_death_rates!$G129</f>
        <v>0.73507177757708542</v>
      </c>
      <c r="M184" s="429">
        <f>M82*Calc_SEC_death_rates!$G129</f>
        <v>0.73094464062422815</v>
      </c>
    </row>
    <row r="185" spans="1:13" ht="13.15">
      <c r="B185" s="323" t="str">
        <f t="shared" si="62"/>
        <v>50-54</v>
      </c>
      <c r="C185" s="429">
        <f>C83*Calc_SEC_death_rates!$G130</f>
        <v>0.54957594599289195</v>
      </c>
      <c r="D185" s="429">
        <f>D83*Calc_SEC_death_rates!$G130</f>
        <v>0.56562134229337901</v>
      </c>
      <c r="E185" s="429">
        <f>E83*Calc_SEC_death_rates!$G130</f>
        <v>0.57586328497306805</v>
      </c>
      <c r="F185" s="429">
        <f>F83*Calc_SEC_death_rates!$G130</f>
        <v>0.58410748599264251</v>
      </c>
      <c r="G185" s="429">
        <f>G83*Calc_SEC_death_rates!$G130</f>
        <v>0.58994575739065391</v>
      </c>
      <c r="H185" s="429">
        <f>H83*Calc_SEC_death_rates!$G130</f>
        <v>0.59478655414108661</v>
      </c>
      <c r="I185" s="429">
        <f>I83*Calc_SEC_death_rates!$G130</f>
        <v>0.59771153399377985</v>
      </c>
      <c r="J185" s="429">
        <f>J83*Calc_SEC_death_rates!$G130</f>
        <v>0.59974035901225142</v>
      </c>
      <c r="K185" s="429">
        <f>K83*Calc_SEC_death_rates!$G130</f>
        <v>0.60124202661966897</v>
      </c>
      <c r="L185" s="429">
        <f>L83*Calc_SEC_death_rates!$G130</f>
        <v>0.60178292416277424</v>
      </c>
      <c r="M185" s="429">
        <f>M83*Calc_SEC_death_rates!$G130</f>
        <v>0.6006804295937429</v>
      </c>
    </row>
    <row r="186" spans="1:13" ht="13.15">
      <c r="B186" s="323" t="str">
        <f t="shared" si="62"/>
        <v>55-59</v>
      </c>
      <c r="C186" s="429">
        <f>C84*Calc_SEC_death_rates!$G131</f>
        <v>0.38073308687253243</v>
      </c>
      <c r="D186" s="429">
        <f>D84*Calc_SEC_death_rates!$G131</f>
        <v>0.36633400070865024</v>
      </c>
      <c r="E186" s="429">
        <f>E84*Calc_SEC_death_rates!$G131</f>
        <v>0.35972935588755772</v>
      </c>
      <c r="F186" s="429">
        <f>F84*Calc_SEC_death_rates!$G131</f>
        <v>0.35763158963088532</v>
      </c>
      <c r="G186" s="429">
        <f>G84*Calc_SEC_death_rates!$G131</f>
        <v>0.3573735286614167</v>
      </c>
      <c r="H186" s="429">
        <f>H84*Calc_SEC_death_rates!$G131</f>
        <v>0.35789735728242267</v>
      </c>
      <c r="I186" s="429">
        <f>I84*Calc_SEC_death_rates!$G131</f>
        <v>0.35802499933900794</v>
      </c>
      <c r="J186" s="429">
        <f>J84*Calc_SEC_death_rates!$G131</f>
        <v>0.358257383011088</v>
      </c>
      <c r="K186" s="429">
        <f>K84*Calc_SEC_death_rates!$G131</f>
        <v>0.35870395780120767</v>
      </c>
      <c r="L186" s="429">
        <f>L84*Calc_SEC_death_rates!$G131</f>
        <v>0.35894629238182957</v>
      </c>
      <c r="M186" s="429">
        <f>M84*Calc_SEC_death_rates!$G131</f>
        <v>0.35842641759996874</v>
      </c>
    </row>
    <row r="187" spans="1:13" ht="13.15">
      <c r="B187" s="323" t="str">
        <f t="shared" si="62"/>
        <v>60-64</v>
      </c>
      <c r="C187" s="429">
        <f>C85*Calc_SEC_death_rates!$G132</f>
        <v>8.9132724563565316E-2</v>
      </c>
      <c r="D187" s="429">
        <f>D85*Calc_SEC_death_rates!$G132</f>
        <v>9.3717919642134787E-2</v>
      </c>
      <c r="E187" s="429">
        <f>E85*Calc_SEC_death_rates!$G132</f>
        <v>9.4624116863375782E-2</v>
      </c>
      <c r="F187" s="429">
        <f>F85*Calc_SEC_death_rates!$G132</f>
        <v>9.4493223107906532E-2</v>
      </c>
      <c r="G187" s="429">
        <f>G85*Calc_SEC_death_rates!$G132</f>
        <v>9.4227053050859863E-2</v>
      </c>
      <c r="H187" s="429">
        <f>H85*Calc_SEC_death_rates!$G132</f>
        <v>9.3920389744096028E-2</v>
      </c>
      <c r="I187" s="429">
        <f>I85*Calc_SEC_death_rates!$G132</f>
        <v>9.3443272659820248E-2</v>
      </c>
      <c r="J187" s="429">
        <f>J85*Calc_SEC_death_rates!$G132</f>
        <v>9.3070541907140508E-2</v>
      </c>
      <c r="K187" s="429">
        <f>K85*Calc_SEC_death_rates!$G132</f>
        <v>9.2868732975770169E-2</v>
      </c>
      <c r="L187" s="429">
        <f>L85*Calc_SEC_death_rates!$G132</f>
        <v>9.2701298356945946E-2</v>
      </c>
      <c r="M187" s="429">
        <f>M85*Calc_SEC_death_rates!$G132</f>
        <v>9.2382634828612573E-2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3.3110907824702154</v>
      </c>
      <c r="D189" s="429">
        <f t="shared" ref="D189:M189" si="64">SUM(D179:D188)</f>
        <v>3.3556465440052552</v>
      </c>
      <c r="E189" s="429">
        <f t="shared" si="64"/>
        <v>3.3851057726464937</v>
      </c>
      <c r="F189" s="429">
        <f t="shared" si="64"/>
        <v>3.4114268620443946</v>
      </c>
      <c r="G189" s="429">
        <f t="shared" si="64"/>
        <v>3.4284538902473929</v>
      </c>
      <c r="H189" s="429">
        <f t="shared" si="64"/>
        <v>3.4382305795000163</v>
      </c>
      <c r="I189" s="429">
        <f t="shared" si="64"/>
        <v>3.4331894667705245</v>
      </c>
      <c r="J189" s="429">
        <f t="shared" si="64"/>
        <v>3.4231916700795493</v>
      </c>
      <c r="K189" s="429">
        <f t="shared" si="64"/>
        <v>3.4123936426815673</v>
      </c>
      <c r="L189" s="429">
        <f t="shared" si="64"/>
        <v>3.3979503187866995</v>
      </c>
      <c r="M189" s="429">
        <f t="shared" si="64"/>
        <v>3.3747618459801556</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0.31125323699498858</v>
      </c>
      <c r="D195" s="429">
        <f>D93*Calc_SEC_death_rates!$G140</f>
        <v>0.40309813597002442</v>
      </c>
      <c r="E195" s="429">
        <f>E93*Calc_SEC_death_rates!$G140</f>
        <v>0.46573660325984045</v>
      </c>
      <c r="F195" s="429">
        <f>F93*Calc_SEC_death_rates!$G140</f>
        <v>0.50967371617450108</v>
      </c>
      <c r="G195" s="429">
        <f>G93*Calc_SEC_death_rates!$G140</f>
        <v>0.54306155252511912</v>
      </c>
      <c r="H195" s="429">
        <f>H93*Calc_SEC_death_rates!$G140</f>
        <v>0.56319265908157801</v>
      </c>
      <c r="I195" s="429">
        <f>I93*Calc_SEC_death_rates!$G140</f>
        <v>0.56971853625412927</v>
      </c>
      <c r="J195" s="429">
        <f>J93*Calc_SEC_death_rates!$G140</f>
        <v>0.57156626651068332</v>
      </c>
      <c r="K195" s="429">
        <f>K93*Calc_SEC_death_rates!$G140</f>
        <v>0.57231166106878062</v>
      </c>
      <c r="L195" s="429">
        <f>L93*Calc_SEC_death_rates!$G140</f>
        <v>0.57075506419019639</v>
      </c>
      <c r="M195" s="429">
        <f>M93*Calc_SEC_death_rates!$G140</f>
        <v>0.56461249690717819</v>
      </c>
    </row>
    <row r="196" spans="1:13" ht="13.15">
      <c r="B196" s="323" t="str">
        <f t="shared" si="66"/>
        <v>25-29</v>
      </c>
      <c r="C196" s="429">
        <f>C94*Calc_SEC_death_rates!$G141</f>
        <v>0.46682940726299532</v>
      </c>
      <c r="D196" s="429">
        <f>D94*Calc_SEC_death_rates!$G141</f>
        <v>0.44881009748453421</v>
      </c>
      <c r="E196" s="429">
        <f>E94*Calc_SEC_death_rates!$G141</f>
        <v>0.4417984309245056</v>
      </c>
      <c r="F196" s="429">
        <f>F94*Calc_SEC_death_rates!$G141</f>
        <v>0.44145077659728699</v>
      </c>
      <c r="G196" s="429">
        <f>G94*Calc_SEC_death_rates!$G141</f>
        <v>0.44577809895487275</v>
      </c>
      <c r="H196" s="429">
        <f>H94*Calc_SEC_death_rates!$G141</f>
        <v>0.44959420198433409</v>
      </c>
      <c r="I196" s="429">
        <f>I94*Calc_SEC_death_rates!$G141</f>
        <v>0.44979177801416298</v>
      </c>
      <c r="J196" s="429">
        <f>J94*Calc_SEC_death_rates!$G141</f>
        <v>0.44898520824533339</v>
      </c>
      <c r="K196" s="429">
        <f>K94*Calc_SEC_death_rates!$G141</f>
        <v>0.44826810096848729</v>
      </c>
      <c r="L196" s="429">
        <f>L94*Calc_SEC_death_rates!$G141</f>
        <v>0.44672724071617836</v>
      </c>
      <c r="M196" s="429">
        <f>M94*Calc_SEC_death_rates!$G141</f>
        <v>0.44287293674018458</v>
      </c>
    </row>
    <row r="197" spans="1:13" ht="13.15">
      <c r="B197" s="323" t="str">
        <f t="shared" si="66"/>
        <v>30-34</v>
      </c>
      <c r="C197" s="429">
        <f>C95*Calc_SEC_death_rates!$G142</f>
        <v>0.77668881522331445</v>
      </c>
      <c r="D197" s="429">
        <f>D95*Calc_SEC_death_rates!$G142</f>
        <v>0.75956349814715607</v>
      </c>
      <c r="E197" s="429">
        <f>E95*Calc_SEC_death_rates!$G142</f>
        <v>0.74205378357872509</v>
      </c>
      <c r="F197" s="429">
        <f>F95*Calc_SEC_death_rates!$G142</f>
        <v>0.72784691375239763</v>
      </c>
      <c r="G197" s="429">
        <f>G95*Calc_SEC_death_rates!$G142</f>
        <v>0.7187513078062322</v>
      </c>
      <c r="H197" s="429">
        <f>H95*Calc_SEC_death_rates!$G142</f>
        <v>0.71196194785175515</v>
      </c>
      <c r="I197" s="429">
        <f>I95*Calc_SEC_death_rates!$G142</f>
        <v>0.70469732009630193</v>
      </c>
      <c r="J197" s="429">
        <f>J95*Calc_SEC_death_rates!$G142</f>
        <v>0.69831399254492643</v>
      </c>
      <c r="K197" s="429">
        <f>K95*Calc_SEC_death_rates!$G142</f>
        <v>0.69327346125792133</v>
      </c>
      <c r="L197" s="429">
        <f>L95*Calc_SEC_death_rates!$G142</f>
        <v>0.68853103553116646</v>
      </c>
      <c r="M197" s="429">
        <f>M95*Calc_SEC_death_rates!$G142</f>
        <v>0.68245662191433143</v>
      </c>
    </row>
    <row r="198" spans="1:13" ht="13.15">
      <c r="B198" s="323" t="str">
        <f t="shared" si="66"/>
        <v>35-39</v>
      </c>
      <c r="C198" s="429">
        <f>C96*Calc_SEC_death_rates!$G143</f>
        <v>0.97485976588093903</v>
      </c>
      <c r="D198" s="429">
        <f>D96*Calc_SEC_death_rates!$G143</f>
        <v>0.97739104216367212</v>
      </c>
      <c r="E198" s="429">
        <f>E96*Calc_SEC_death_rates!$G143</f>
        <v>0.97414379886891433</v>
      </c>
      <c r="F198" s="429">
        <f>F96*Calc_SEC_death_rates!$G143</f>
        <v>0.96752246396988262</v>
      </c>
      <c r="G198" s="429">
        <f>G96*Calc_SEC_death_rates!$G143</f>
        <v>0.96029697066564024</v>
      </c>
      <c r="H198" s="429">
        <f>H96*Calc_SEC_death_rates!$G143</f>
        <v>0.9516647048217195</v>
      </c>
      <c r="I198" s="429">
        <f>I96*Calc_SEC_death_rates!$G143</f>
        <v>0.94072196730885937</v>
      </c>
      <c r="J198" s="429">
        <f>J96*Calc_SEC_death_rates!$G143</f>
        <v>0.92990897957083496</v>
      </c>
      <c r="K198" s="429">
        <f>K96*Calc_SEC_death_rates!$G143</f>
        <v>0.92027596018889724</v>
      </c>
      <c r="L198" s="429">
        <f>L96*Calc_SEC_death_rates!$G143</f>
        <v>0.91119217069130409</v>
      </c>
      <c r="M198" s="429">
        <f>M96*Calc_SEC_death_rates!$G143</f>
        <v>0.90134281493436175</v>
      </c>
    </row>
    <row r="199" spans="1:13" ht="13.15">
      <c r="B199" s="323" t="str">
        <f t="shared" si="66"/>
        <v>40-44</v>
      </c>
      <c r="C199" s="429">
        <f>C97*Calc_SEC_death_rates!$G144</f>
        <v>1.2133785520126183</v>
      </c>
      <c r="D199" s="429">
        <f>D97*Calc_SEC_death_rates!$G144</f>
        <v>1.26101196800726</v>
      </c>
      <c r="E199" s="429">
        <f>E97*Calc_SEC_death_rates!$G144</f>
        <v>1.2954266486114119</v>
      </c>
      <c r="F199" s="429">
        <f>F97*Calc_SEC_death_rates!$G144</f>
        <v>1.3196562324193841</v>
      </c>
      <c r="G199" s="429">
        <f>G97*Calc_SEC_death_rates!$G144</f>
        <v>1.3367734143633054</v>
      </c>
      <c r="H199" s="429">
        <f>H97*Calc_SEC_death_rates!$G144</f>
        <v>1.3457720484531814</v>
      </c>
      <c r="I199" s="429">
        <f>I97*Calc_SEC_death_rates!$G144</f>
        <v>1.3461305861865391</v>
      </c>
      <c r="J199" s="429">
        <f>J97*Calc_SEC_death_rates!$G144</f>
        <v>1.341933723234884</v>
      </c>
      <c r="K199" s="429">
        <f>K97*Calc_SEC_death_rates!$G144</f>
        <v>1.3355363604062342</v>
      </c>
      <c r="L199" s="429">
        <f>L97*Calc_SEC_death_rates!$G144</f>
        <v>1.3270714244352246</v>
      </c>
      <c r="M199" s="429">
        <f>M97*Calc_SEC_death_rates!$G144</f>
        <v>1.3157055147805294</v>
      </c>
    </row>
    <row r="200" spans="1:13" ht="13.15">
      <c r="B200" s="323" t="str">
        <f t="shared" si="66"/>
        <v>45-49</v>
      </c>
      <c r="C200" s="429">
        <f>C98*Calc_SEC_death_rates!$G145</f>
        <v>2.0246300956081025</v>
      </c>
      <c r="D200" s="429">
        <f>D98*Calc_SEC_death_rates!$G145</f>
        <v>2.0892604369233467</v>
      </c>
      <c r="E200" s="429">
        <f>E98*Calc_SEC_death_rates!$G145</f>
        <v>2.1518291393420315</v>
      </c>
      <c r="F200" s="429">
        <f>F98*Calc_SEC_death_rates!$G145</f>
        <v>2.2099597977659586</v>
      </c>
      <c r="G200" s="429">
        <f>G98*Calc_SEC_death_rates!$G145</f>
        <v>2.2633646502337754</v>
      </c>
      <c r="H200" s="429">
        <f>H98*Calc_SEC_death_rates!$G145</f>
        <v>2.3058500795409289</v>
      </c>
      <c r="I200" s="429">
        <f>I98*Calc_SEC_death_rates!$G145</f>
        <v>2.3333498141458939</v>
      </c>
      <c r="J200" s="429">
        <f>J98*Calc_SEC_death_rates!$G145</f>
        <v>2.3510438765583324</v>
      </c>
      <c r="K200" s="429">
        <f>K98*Calc_SEC_death_rates!$G145</f>
        <v>2.3618674668876563</v>
      </c>
      <c r="L200" s="429">
        <f>L98*Calc_SEC_death_rates!$G145</f>
        <v>2.3654949385757411</v>
      </c>
      <c r="M200" s="429">
        <f>M98*Calc_SEC_death_rates!$G145</f>
        <v>2.3604136841639942</v>
      </c>
    </row>
    <row r="201" spans="1:13" ht="13.15">
      <c r="B201" s="323" t="str">
        <f t="shared" si="66"/>
        <v>50-54</v>
      </c>
      <c r="C201" s="429">
        <f>C99*Calc_SEC_death_rates!$G146</f>
        <v>1.5693865268199796</v>
      </c>
      <c r="D201" s="429">
        <f>D99*Calc_SEC_death_rates!$G146</f>
        <v>1.6166378879264081</v>
      </c>
      <c r="E201" s="429">
        <f>E99*Calc_SEC_death_rates!$G146</f>
        <v>1.6604723249054061</v>
      </c>
      <c r="F201" s="429">
        <f>F99*Calc_SEC_death_rates!$G146</f>
        <v>1.7030125456697462</v>
      </c>
      <c r="G201" s="429">
        <f>G99*Calc_SEC_death_rates!$G146</f>
        <v>1.7455537732094013</v>
      </c>
      <c r="H201" s="429">
        <f>H99*Calc_SEC_death_rates!$G146</f>
        <v>1.7834697133383208</v>
      </c>
      <c r="I201" s="429">
        <f>I99*Calc_SEC_death_rates!$G146</f>
        <v>1.8129524532047734</v>
      </c>
      <c r="J201" s="429">
        <f>J99*Calc_SEC_death_rates!$G146</f>
        <v>1.8369972803112653</v>
      </c>
      <c r="K201" s="429">
        <f>K99*Calc_SEC_death_rates!$G146</f>
        <v>1.8568776104372031</v>
      </c>
      <c r="L201" s="429">
        <f>L99*Calc_SEC_death_rates!$G146</f>
        <v>1.8714663359683652</v>
      </c>
      <c r="M201" s="429">
        <f>M99*Calc_SEC_death_rates!$G146</f>
        <v>1.8788825084728424</v>
      </c>
    </row>
    <row r="202" spans="1:13" ht="13.15">
      <c r="B202" s="323" t="str">
        <f t="shared" si="66"/>
        <v>55-59</v>
      </c>
      <c r="C202" s="429">
        <f>C100*Calc_SEC_death_rates!$G147</f>
        <v>0.49630060240950463</v>
      </c>
      <c r="D202" s="429">
        <f>D100*Calc_SEC_death_rates!$G147</f>
        <v>0.47722823084421895</v>
      </c>
      <c r="E202" s="429">
        <f>E100*Calc_SEC_death_rates!$G147</f>
        <v>0.46905843631936139</v>
      </c>
      <c r="F202" s="429">
        <f>F100*Calc_SEC_death_rates!$G147</f>
        <v>0.46775086539059602</v>
      </c>
      <c r="G202" s="429">
        <f>G100*Calc_SEC_death_rates!$G147</f>
        <v>0.47108290879521347</v>
      </c>
      <c r="H202" s="429">
        <f>H100*Calc_SEC_death_rates!$G147</f>
        <v>0.47609118286465607</v>
      </c>
      <c r="I202" s="429">
        <f>I100*Calc_SEC_death_rates!$G147</f>
        <v>0.48079280492487786</v>
      </c>
      <c r="J202" s="429">
        <f>J100*Calc_SEC_death_rates!$G147</f>
        <v>0.48559128094522414</v>
      </c>
      <c r="K202" s="429">
        <f>K100*Calc_SEC_death_rates!$G147</f>
        <v>0.49044287452066915</v>
      </c>
      <c r="L202" s="429">
        <f>L100*Calc_SEC_death_rates!$G147</f>
        <v>0.49465206586782534</v>
      </c>
      <c r="M202" s="429">
        <f>M100*Calc_SEC_death_rates!$G147</f>
        <v>0.49738722813990655</v>
      </c>
    </row>
    <row r="203" spans="1:13" ht="13.15">
      <c r="B203" s="323" t="str">
        <f t="shared" si="66"/>
        <v>60-64</v>
      </c>
      <c r="C203" s="429">
        <f>C101*Calc_SEC_death_rates!$G148</f>
        <v>0.46588509309964882</v>
      </c>
      <c r="D203" s="429">
        <f>D101*Calc_SEC_death_rates!$G148</f>
        <v>0.45318117606867991</v>
      </c>
      <c r="E203" s="429">
        <f>E101*Calc_SEC_death_rates!$G148</f>
        <v>0.43995631630530529</v>
      </c>
      <c r="F203" s="429">
        <f>F101*Calc_SEC_death_rates!$G148</f>
        <v>0.43042563324222372</v>
      </c>
      <c r="G203" s="429">
        <f>G101*Calc_SEC_death_rates!$G148</f>
        <v>0.42565535935194959</v>
      </c>
      <c r="H203" s="429">
        <f>H101*Calc_SEC_death_rates!$G148</f>
        <v>0.42355816523861051</v>
      </c>
      <c r="I203" s="429">
        <f>I101*Calc_SEC_death_rates!$G148</f>
        <v>0.42237706538317088</v>
      </c>
      <c r="J203" s="429">
        <f>J101*Calc_SEC_death_rates!$G148</f>
        <v>0.42267039176748544</v>
      </c>
      <c r="K203" s="429">
        <f>K101*Calc_SEC_death_rates!$G148</f>
        <v>0.42426915991463998</v>
      </c>
      <c r="L203" s="429">
        <f>L101*Calc_SEC_death_rates!$G148</f>
        <v>0.42621716785869002</v>
      </c>
      <c r="M203" s="429">
        <f>M101*Calc_SEC_death_rates!$G148</f>
        <v>0.42744056854575752</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8.2992120953120896</v>
      </c>
      <c r="D205" s="429">
        <f t="shared" ref="D205:M205" si="68">SUM(D195:D204)</f>
        <v>8.4861824735353011</v>
      </c>
      <c r="E205" s="429">
        <f t="shared" si="68"/>
        <v>8.6404754821155016</v>
      </c>
      <c r="F205" s="429">
        <f t="shared" si="68"/>
        <v>8.7772989449819772</v>
      </c>
      <c r="G205" s="429">
        <f t="shared" si="68"/>
        <v>8.9103180359055099</v>
      </c>
      <c r="H205" s="429">
        <f t="shared" si="68"/>
        <v>9.0111547031750838</v>
      </c>
      <c r="I205" s="429">
        <f t="shared" si="68"/>
        <v>9.0605323255187074</v>
      </c>
      <c r="J205" s="429">
        <f t="shared" si="68"/>
        <v>9.087010999688971</v>
      </c>
      <c r="K205" s="429">
        <f t="shared" si="68"/>
        <v>9.1031226556504894</v>
      </c>
      <c r="L205" s="429">
        <f t="shared" si="68"/>
        <v>9.1021074438346918</v>
      </c>
      <c r="M205" s="429">
        <f t="shared" si="68"/>
        <v>9.0711143745990857</v>
      </c>
    </row>
    <row r="206" spans="1:13">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30.921671890085189</v>
      </c>
      <c r="D213" s="429">
        <f t="shared" ref="D213:M213" si="73">D111+D145+D179</f>
        <v>46.384121350103037</v>
      </c>
      <c r="E213" s="429">
        <f t="shared" si="73"/>
        <v>56.378665801971955</v>
      </c>
      <c r="F213" s="429">
        <f t="shared" si="73"/>
        <v>65.683451950140764</v>
      </c>
      <c r="G213" s="429">
        <f t="shared" si="73"/>
        <v>70.466352126537814</v>
      </c>
      <c r="H213" s="429">
        <f t="shared" si="73"/>
        <v>73.28999256537594</v>
      </c>
      <c r="I213" s="429">
        <f t="shared" si="73"/>
        <v>74.183687927818042</v>
      </c>
      <c r="J213" s="429">
        <f t="shared" si="73"/>
        <v>74.4222144106716</v>
      </c>
      <c r="K213" s="429">
        <f t="shared" si="73"/>
        <v>74.510440758004052</v>
      </c>
      <c r="L213" s="429">
        <f t="shared" si="73"/>
        <v>74.286361441413177</v>
      </c>
      <c r="M213" s="429">
        <f t="shared" si="73"/>
        <v>73.441441312205185</v>
      </c>
    </row>
    <row r="214" spans="1:13" ht="13.15">
      <c r="B214" s="323" t="str">
        <f t="shared" si="70"/>
        <v>25-29</v>
      </c>
      <c r="C214" s="429">
        <f t="shared" si="72"/>
        <v>114.89706054413786</v>
      </c>
      <c r="D214" s="429">
        <f t="shared" ref="D214:M214" si="74">D112+D146+D180</f>
        <v>116.64552746191595</v>
      </c>
      <c r="E214" s="429">
        <f t="shared" si="74"/>
        <v>117.61526106577932</v>
      </c>
      <c r="F214" s="429">
        <f t="shared" si="74"/>
        <v>124.26810078145888</v>
      </c>
      <c r="G214" s="429">
        <f t="shared" si="74"/>
        <v>126.32414838034124</v>
      </c>
      <c r="H214" s="429">
        <f t="shared" si="74"/>
        <v>127.98861874800076</v>
      </c>
      <c r="I214" s="429">
        <f t="shared" si="74"/>
        <v>128.36087635622206</v>
      </c>
      <c r="J214" s="429">
        <f t="shared" si="74"/>
        <v>128.32010583131236</v>
      </c>
      <c r="K214" s="429">
        <f t="shared" si="74"/>
        <v>128.24241281613328</v>
      </c>
      <c r="L214" s="429">
        <f t="shared" si="74"/>
        <v>127.86563198929322</v>
      </c>
      <c r="M214" s="429">
        <f t="shared" si="74"/>
        <v>126.74841687267435</v>
      </c>
    </row>
    <row r="215" spans="1:13" ht="13.15">
      <c r="B215" s="323" t="str">
        <f t="shared" si="70"/>
        <v>30-34</v>
      </c>
      <c r="C215" s="429">
        <f t="shared" si="72"/>
        <v>106.73956345389607</v>
      </c>
      <c r="D215" s="429">
        <f t="shared" ref="D215:M215" si="75">D113+D147+D181</f>
        <v>106.68284733264412</v>
      </c>
      <c r="E215" s="429">
        <f t="shared" si="75"/>
        <v>104.08762365395452</v>
      </c>
      <c r="F215" s="429">
        <f t="shared" si="75"/>
        <v>105.93963213502302</v>
      </c>
      <c r="G215" s="429">
        <f t="shared" si="75"/>
        <v>104.06245001209425</v>
      </c>
      <c r="H215" s="429">
        <f t="shared" si="75"/>
        <v>102.7517812870953</v>
      </c>
      <c r="I215" s="429">
        <f t="shared" si="75"/>
        <v>101.49846154432707</v>
      </c>
      <c r="J215" s="429">
        <f t="shared" si="75"/>
        <v>100.45601527630275</v>
      </c>
      <c r="K215" s="429">
        <f t="shared" si="75"/>
        <v>99.66234909466543</v>
      </c>
      <c r="L215" s="429">
        <f t="shared" si="75"/>
        <v>98.938769528094866</v>
      </c>
      <c r="M215" s="429">
        <f t="shared" si="75"/>
        <v>98.026268664877776</v>
      </c>
    </row>
    <row r="216" spans="1:13" ht="13.15">
      <c r="B216" s="323" t="str">
        <f t="shared" si="70"/>
        <v>35-39</v>
      </c>
      <c r="C216" s="429">
        <f t="shared" si="72"/>
        <v>89.468801129811382</v>
      </c>
      <c r="D216" s="429">
        <f t="shared" ref="D216:M216" si="76">D114+D148+D182</f>
        <v>93.483130320372183</v>
      </c>
      <c r="E216" s="429">
        <f t="shared" si="76"/>
        <v>93.96095743020912</v>
      </c>
      <c r="F216" s="429">
        <f t="shared" si="76"/>
        <v>97.181930000210741</v>
      </c>
      <c r="G216" s="429">
        <f t="shared" si="76"/>
        <v>95.997704097565759</v>
      </c>
      <c r="H216" s="429">
        <f t="shared" si="76"/>
        <v>94.714564575717347</v>
      </c>
      <c r="I216" s="429">
        <f t="shared" si="76"/>
        <v>93.265109390825643</v>
      </c>
      <c r="J216" s="429">
        <f t="shared" si="76"/>
        <v>91.895590364225541</v>
      </c>
      <c r="K216" s="429">
        <f t="shared" si="76"/>
        <v>90.705344224731363</v>
      </c>
      <c r="L216" s="429">
        <f t="shared" si="76"/>
        <v>89.622549271128207</v>
      </c>
      <c r="M216" s="429">
        <f t="shared" si="76"/>
        <v>88.505924551703387</v>
      </c>
    </row>
    <row r="217" spans="1:13" ht="13.15">
      <c r="B217" s="323" t="str">
        <f t="shared" si="70"/>
        <v>40-44</v>
      </c>
      <c r="C217" s="429">
        <f t="shared" si="72"/>
        <v>69.321825682129415</v>
      </c>
      <c r="D217" s="429">
        <f t="shared" ref="D217:M217" si="77">D115+D149+D183</f>
        <v>74.610968907516252</v>
      </c>
      <c r="E217" s="429">
        <f t="shared" si="77"/>
        <v>77.269937479230691</v>
      </c>
      <c r="F217" s="429">
        <f t="shared" si="77"/>
        <v>82.093361508594398</v>
      </c>
      <c r="G217" s="429">
        <f t="shared" si="77"/>
        <v>82.93860019675617</v>
      </c>
      <c r="H217" s="429">
        <f t="shared" si="77"/>
        <v>83.271124043867587</v>
      </c>
      <c r="I217" s="429">
        <f t="shared" si="77"/>
        <v>83.070952314220463</v>
      </c>
      <c r="J217" s="429">
        <f t="shared" si="77"/>
        <v>82.594675927633219</v>
      </c>
      <c r="K217" s="429">
        <f t="shared" si="77"/>
        <v>81.99414787150593</v>
      </c>
      <c r="L217" s="429">
        <f t="shared" si="77"/>
        <v>81.285209511068459</v>
      </c>
      <c r="M217" s="429">
        <f t="shared" si="77"/>
        <v>80.422213182714586</v>
      </c>
    </row>
    <row r="218" spans="1:13" ht="13.15">
      <c r="B218" s="323" t="str">
        <f t="shared" si="70"/>
        <v>45-49</v>
      </c>
      <c r="C218" s="429">
        <f t="shared" si="72"/>
        <v>76.818277554077397</v>
      </c>
      <c r="D218" s="429">
        <f t="shared" ref="D218:M218" si="78">D116+D150+D184</f>
        <v>79.863323654455456</v>
      </c>
      <c r="E218" s="429">
        <f t="shared" si="78"/>
        <v>81.158099980265007</v>
      </c>
      <c r="F218" s="429">
        <f t="shared" si="78"/>
        <v>85.547152662047395</v>
      </c>
      <c r="G218" s="429">
        <f t="shared" si="78"/>
        <v>86.395801289267126</v>
      </c>
      <c r="H218" s="429">
        <f t="shared" si="78"/>
        <v>87.104645628340819</v>
      </c>
      <c r="I218" s="429">
        <f t="shared" si="78"/>
        <v>87.450691699400068</v>
      </c>
      <c r="J218" s="429">
        <f t="shared" si="78"/>
        <v>87.56926312608266</v>
      </c>
      <c r="K218" s="429">
        <f t="shared" si="78"/>
        <v>87.531334708551071</v>
      </c>
      <c r="L218" s="429">
        <f t="shared" si="78"/>
        <v>87.302043196392489</v>
      </c>
      <c r="M218" s="429">
        <f t="shared" si="78"/>
        <v>86.811876794244114</v>
      </c>
    </row>
    <row r="219" spans="1:13" ht="13.15">
      <c r="B219" s="323" t="str">
        <f t="shared" si="70"/>
        <v>50-54</v>
      </c>
      <c r="C219" s="429">
        <f t="shared" si="72"/>
        <v>71.712065909871029</v>
      </c>
      <c r="D219" s="429">
        <f t="shared" ref="D219:M219" si="79">D117+D151+D185</f>
        <v>75.727868609820931</v>
      </c>
      <c r="E219" s="429">
        <f t="shared" si="79"/>
        <v>77.538541308296757</v>
      </c>
      <c r="F219" s="429">
        <f t="shared" si="79"/>
        <v>81.169467867631752</v>
      </c>
      <c r="G219" s="429">
        <f t="shared" si="79"/>
        <v>81.980772968161446</v>
      </c>
      <c r="H219" s="429">
        <f t="shared" si="79"/>
        <v>82.653465761372672</v>
      </c>
      <c r="I219" s="429">
        <f t="shared" si="79"/>
        <v>83.059930434160052</v>
      </c>
      <c r="J219" s="429">
        <f t="shared" si="79"/>
        <v>83.341862529014151</v>
      </c>
      <c r="K219" s="429">
        <f t="shared" si="79"/>
        <v>83.55053912284518</v>
      </c>
      <c r="L219" s="429">
        <f t="shared" si="79"/>
        <v>83.62570399711511</v>
      </c>
      <c r="M219" s="429">
        <f t="shared" si="79"/>
        <v>83.472497781407824</v>
      </c>
    </row>
    <row r="220" spans="1:13" ht="13.15">
      <c r="B220" s="323" t="str">
        <f t="shared" si="70"/>
        <v>55-59</v>
      </c>
      <c r="C220" s="429">
        <f t="shared" si="72"/>
        <v>96.886277191231912</v>
      </c>
      <c r="D220" s="429">
        <f t="shared" ref="D220:M220" si="80">D118+D152+D186</f>
        <v>93.869429871217136</v>
      </c>
      <c r="E220" s="429">
        <f t="shared" si="80"/>
        <v>92.319797450673747</v>
      </c>
      <c r="F220" s="429">
        <f t="shared" si="80"/>
        <v>92.584019455616883</v>
      </c>
      <c r="G220" s="429">
        <f t="shared" si="80"/>
        <v>92.517212376738087</v>
      </c>
      <c r="H220" s="429">
        <f t="shared" si="80"/>
        <v>92.652821647967968</v>
      </c>
      <c r="I220" s="429">
        <f t="shared" si="80"/>
        <v>92.685865749755621</v>
      </c>
      <c r="J220" s="429">
        <f t="shared" si="80"/>
        <v>92.746025464503518</v>
      </c>
      <c r="K220" s="429">
        <f t="shared" si="80"/>
        <v>92.861635187625296</v>
      </c>
      <c r="L220" s="429">
        <f t="shared" si="80"/>
        <v>92.924371003413341</v>
      </c>
      <c r="M220" s="429">
        <f t="shared" si="80"/>
        <v>92.789785305969872</v>
      </c>
    </row>
    <row r="221" spans="1:13" ht="13.15">
      <c r="B221" s="323" t="str">
        <f t="shared" si="70"/>
        <v>60-64</v>
      </c>
      <c r="C221" s="429">
        <f t="shared" si="72"/>
        <v>50.602585464666895</v>
      </c>
      <c r="D221" s="429">
        <f t="shared" ref="D221:M221" si="81">D119+D153+D187</f>
        <v>53.31950536482028</v>
      </c>
      <c r="E221" s="429">
        <f t="shared" si="81"/>
        <v>53.860876457733994</v>
      </c>
      <c r="F221" s="429">
        <f t="shared" si="81"/>
        <v>53.932099573045242</v>
      </c>
      <c r="G221" s="429">
        <f t="shared" si="81"/>
        <v>53.780182752474829</v>
      </c>
      <c r="H221" s="429">
        <f t="shared" si="81"/>
        <v>53.605154369996022</v>
      </c>
      <c r="I221" s="429">
        <f t="shared" si="81"/>
        <v>53.332839327172493</v>
      </c>
      <c r="J221" s="429">
        <f t="shared" si="81"/>
        <v>53.120102885274392</v>
      </c>
      <c r="K221" s="429">
        <f t="shared" si="81"/>
        <v>53.004920240176489</v>
      </c>
      <c r="L221" s="429">
        <f t="shared" si="81"/>
        <v>52.909356767607754</v>
      </c>
      <c r="M221" s="429">
        <f t="shared" si="81"/>
        <v>52.727479246923039</v>
      </c>
    </row>
    <row r="222" spans="1:13" ht="13.15">
      <c r="B222" s="323" t="str">
        <f t="shared" si="70"/>
        <v>65 plus</v>
      </c>
      <c r="C222" s="429">
        <f t="shared" si="72"/>
        <v>18.677276782685116</v>
      </c>
      <c r="D222" s="429">
        <f t="shared" ref="D222:M222" si="82">D120+D154+D188</f>
        <v>21.915269343291094</v>
      </c>
      <c r="E222" s="429">
        <f t="shared" si="82"/>
        <v>24.25502944634292</v>
      </c>
      <c r="F222" s="429">
        <f t="shared" si="82"/>
        <v>25.82480667074179</v>
      </c>
      <c r="G222" s="429">
        <f t="shared" si="82"/>
        <v>26.745105997475861</v>
      </c>
      <c r="H222" s="429">
        <f t="shared" si="82"/>
        <v>27.24170816668526</v>
      </c>
      <c r="I222" s="429">
        <f t="shared" si="82"/>
        <v>27.414549536265397</v>
      </c>
      <c r="J222" s="429">
        <f t="shared" si="82"/>
        <v>27.44063513057262</v>
      </c>
      <c r="K222" s="429">
        <f t="shared" si="82"/>
        <v>27.416200706870512</v>
      </c>
      <c r="L222" s="429">
        <f t="shared" si="82"/>
        <v>27.354657005871903</v>
      </c>
      <c r="M222" s="429">
        <f t="shared" si="82"/>
        <v>27.231731908850993</v>
      </c>
    </row>
    <row r="223" spans="1:13" ht="13.15">
      <c r="B223" s="323" t="str">
        <f t="shared" si="70"/>
        <v>Total</v>
      </c>
      <c r="C223" s="429">
        <f>SUM(C213:C222)</f>
        <v>726.04540560259215</v>
      </c>
      <c r="D223" s="429">
        <f t="shared" ref="D223:K223" si="83">SUM(D213:D222)</f>
        <v>762.50199221615651</v>
      </c>
      <c r="E223" s="429">
        <f t="shared" si="83"/>
        <v>778.44479007445807</v>
      </c>
      <c r="F223" s="429">
        <f t="shared" si="83"/>
        <v>814.22402260451076</v>
      </c>
      <c r="G223" s="429">
        <f t="shared" si="83"/>
        <v>821.20833019741258</v>
      </c>
      <c r="H223" s="429">
        <f t="shared" si="83"/>
        <v>825.27387679441972</v>
      </c>
      <c r="I223" s="429">
        <f t="shared" si="83"/>
        <v>824.32296428016696</v>
      </c>
      <c r="J223" s="429">
        <f t="shared" si="83"/>
        <v>821.90649094559285</v>
      </c>
      <c r="K223" s="429">
        <f t="shared" si="83"/>
        <v>819.47932473110859</v>
      </c>
      <c r="L223" s="429">
        <f>SUM(L213:L222)</f>
        <v>816.11465371139855</v>
      </c>
      <c r="M223" s="429">
        <f>SUM(M213:M222)</f>
        <v>810.17763562157108</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137.6467768853675</v>
      </c>
      <c r="D229" s="429">
        <f t="shared" ref="D229:M229" si="88">D195+D161+D127</f>
        <v>179.82987265113695</v>
      </c>
      <c r="E229" s="429">
        <f t="shared" si="88"/>
        <v>208.74568296325631</v>
      </c>
      <c r="F229" s="429">
        <f t="shared" si="88"/>
        <v>229.29650183041824</v>
      </c>
      <c r="G229" s="429">
        <f t="shared" si="88"/>
        <v>244.31731580596579</v>
      </c>
      <c r="H229" s="429">
        <f t="shared" si="88"/>
        <v>253.37407538544352</v>
      </c>
      <c r="I229" s="429">
        <f t="shared" si="88"/>
        <v>256.30999450301607</v>
      </c>
      <c r="J229" s="429">
        <f t="shared" si="88"/>
        <v>257.14126766996316</v>
      </c>
      <c r="K229" s="429">
        <f t="shared" si="88"/>
        <v>257.47661234093817</v>
      </c>
      <c r="L229" s="429">
        <f t="shared" si="88"/>
        <v>256.77631682305571</v>
      </c>
      <c r="M229" s="429">
        <f t="shared" si="88"/>
        <v>254.01284453567601</v>
      </c>
    </row>
    <row r="230" spans="1:13" ht="13.15">
      <c r="B230" s="323" t="str">
        <f t="shared" si="85"/>
        <v>25-29</v>
      </c>
      <c r="C230" s="429">
        <f t="shared" si="87"/>
        <v>455.40843736642302</v>
      </c>
      <c r="D230" s="429">
        <f t="shared" ref="D230:M230" si="89">D196+D162+D128</f>
        <v>441.68036937714913</v>
      </c>
      <c r="E230" s="429">
        <f t="shared" si="89"/>
        <v>436.81516750391143</v>
      </c>
      <c r="F230" s="429">
        <f t="shared" si="89"/>
        <v>438.11232332569938</v>
      </c>
      <c r="G230" s="429">
        <f t="shared" si="89"/>
        <v>442.40692048662044</v>
      </c>
      <c r="H230" s="429">
        <f t="shared" si="89"/>
        <v>446.19416439447912</v>
      </c>
      <c r="I230" s="429">
        <f t="shared" si="89"/>
        <v>446.39024626373987</v>
      </c>
      <c r="J230" s="429">
        <f t="shared" si="89"/>
        <v>445.58977614548576</v>
      </c>
      <c r="K230" s="429">
        <f t="shared" si="89"/>
        <v>444.87809196281319</v>
      </c>
      <c r="L230" s="429">
        <f t="shared" si="89"/>
        <v>443.348884402544</v>
      </c>
      <c r="M230" s="429">
        <f t="shared" si="89"/>
        <v>439.52372844123374</v>
      </c>
    </row>
    <row r="231" spans="1:13" ht="13.15">
      <c r="B231" s="323" t="str">
        <f t="shared" si="85"/>
        <v>30-34</v>
      </c>
      <c r="C231" s="429">
        <f t="shared" si="87"/>
        <v>437.75975839603541</v>
      </c>
      <c r="D231" s="429">
        <f t="shared" ref="D231:M231" si="90">D197+D163+D129</f>
        <v>431.86733168962854</v>
      </c>
      <c r="E231" s="429">
        <f t="shared" si="90"/>
        <v>423.88397351238717</v>
      </c>
      <c r="F231" s="429">
        <f t="shared" si="90"/>
        <v>417.32954023161591</v>
      </c>
      <c r="G231" s="429">
        <f t="shared" si="90"/>
        <v>412.11434322257497</v>
      </c>
      <c r="H231" s="429">
        <f t="shared" si="90"/>
        <v>408.22149101047808</v>
      </c>
      <c r="I231" s="429">
        <f t="shared" si="90"/>
        <v>404.05613191661729</v>
      </c>
      <c r="J231" s="429">
        <f t="shared" si="90"/>
        <v>400.39608870996352</v>
      </c>
      <c r="K231" s="429">
        <f t="shared" si="90"/>
        <v>397.50597189448644</v>
      </c>
      <c r="L231" s="429">
        <f t="shared" si="90"/>
        <v>394.78678148406658</v>
      </c>
      <c r="M231" s="429">
        <f t="shared" si="90"/>
        <v>391.30386193877223</v>
      </c>
    </row>
    <row r="232" spans="1:13" ht="13.15">
      <c r="B232" s="323" t="str">
        <f t="shared" si="85"/>
        <v>35-39</v>
      </c>
      <c r="C232" s="429">
        <f t="shared" si="87"/>
        <v>383.0607083631653</v>
      </c>
      <c r="D232" s="429">
        <f t="shared" ref="D232:M232" si="91">D198+D164+D130</f>
        <v>387.41745512859325</v>
      </c>
      <c r="E232" s="429">
        <f t="shared" si="91"/>
        <v>387.92951889171252</v>
      </c>
      <c r="F232" s="429">
        <f t="shared" si="91"/>
        <v>386.73470660065789</v>
      </c>
      <c r="G232" s="429">
        <f t="shared" si="91"/>
        <v>383.84655760451403</v>
      </c>
      <c r="H232" s="429">
        <f t="shared" si="91"/>
        <v>380.39609839269411</v>
      </c>
      <c r="I232" s="429">
        <f t="shared" si="91"/>
        <v>376.02210549946483</v>
      </c>
      <c r="J232" s="429">
        <f t="shared" si="91"/>
        <v>371.6999757339367</v>
      </c>
      <c r="K232" s="429">
        <f t="shared" si="91"/>
        <v>367.84949880643859</v>
      </c>
      <c r="L232" s="429">
        <f t="shared" si="91"/>
        <v>364.21855813374412</v>
      </c>
      <c r="M232" s="429">
        <f t="shared" si="91"/>
        <v>360.28160798455855</v>
      </c>
    </row>
    <row r="233" spans="1:13" ht="13.15">
      <c r="B233" s="323" t="str">
        <f t="shared" si="85"/>
        <v>40-44</v>
      </c>
      <c r="C233" s="429">
        <f t="shared" si="87"/>
        <v>291.92409952792502</v>
      </c>
      <c r="D233" s="429">
        <f t="shared" ref="D233:M233" si="92">D199+D165+D131</f>
        <v>306.0234319215279</v>
      </c>
      <c r="E233" s="429">
        <f t="shared" si="92"/>
        <v>315.83100356079422</v>
      </c>
      <c r="F233" s="429">
        <f t="shared" si="92"/>
        <v>322.93499031887683</v>
      </c>
      <c r="G233" s="429">
        <f t="shared" si="92"/>
        <v>327.12376073464822</v>
      </c>
      <c r="H233" s="429">
        <f t="shared" si="92"/>
        <v>329.32582953204223</v>
      </c>
      <c r="I233" s="429">
        <f t="shared" si="92"/>
        <v>329.41356782070136</v>
      </c>
      <c r="J233" s="429">
        <f t="shared" si="92"/>
        <v>328.38654740177174</v>
      </c>
      <c r="K233" s="429">
        <f t="shared" si="92"/>
        <v>326.8210394669145</v>
      </c>
      <c r="L233" s="429">
        <f t="shared" si="92"/>
        <v>324.7495727101242</v>
      </c>
      <c r="M233" s="429">
        <f t="shared" si="92"/>
        <v>321.96820447638726</v>
      </c>
    </row>
    <row r="234" spans="1:13" ht="13.15">
      <c r="B234" s="323" t="str">
        <f t="shared" si="85"/>
        <v>45-49</v>
      </c>
      <c r="C234" s="429">
        <f t="shared" si="87"/>
        <v>257.06149712178097</v>
      </c>
      <c r="D234" s="429">
        <f t="shared" ref="D234:M234" si="93">D200+D166+D132</f>
        <v>267.54364893521819</v>
      </c>
      <c r="E234" s="429">
        <f t="shared" si="93"/>
        <v>276.81474801365033</v>
      </c>
      <c r="F234" s="429">
        <f t="shared" si="93"/>
        <v>285.33595102805259</v>
      </c>
      <c r="G234" s="429">
        <f t="shared" si="93"/>
        <v>292.23124585822177</v>
      </c>
      <c r="H234" s="429">
        <f t="shared" si="93"/>
        <v>297.71669423083313</v>
      </c>
      <c r="I234" s="429">
        <f t="shared" si="93"/>
        <v>301.26728503092767</v>
      </c>
      <c r="J234" s="429">
        <f t="shared" si="93"/>
        <v>303.55182981364578</v>
      </c>
      <c r="K234" s="429">
        <f t="shared" si="93"/>
        <v>304.94930294563562</v>
      </c>
      <c r="L234" s="429">
        <f t="shared" si="93"/>
        <v>305.41765901482444</v>
      </c>
      <c r="M234" s="429">
        <f t="shared" si="93"/>
        <v>304.7615997682006</v>
      </c>
    </row>
    <row r="235" spans="1:13" ht="13.15">
      <c r="B235" s="323" t="str">
        <f t="shared" si="85"/>
        <v>50-54</v>
      </c>
      <c r="C235" s="429">
        <f t="shared" si="87"/>
        <v>247.61268690030712</v>
      </c>
      <c r="D235" s="429">
        <f t="shared" ref="D235:M235" si="94">D201+D167+D133</f>
        <v>256.79978232834719</v>
      </c>
      <c r="E235" s="429">
        <f t="shared" si="94"/>
        <v>264.71792835141048</v>
      </c>
      <c r="F235" s="429">
        <f t="shared" si="94"/>
        <v>272.29030609297274</v>
      </c>
      <c r="G235" s="429">
        <f t="shared" si="94"/>
        <v>279.09211380589716</v>
      </c>
      <c r="H235" s="429">
        <f t="shared" si="94"/>
        <v>285.15439618294573</v>
      </c>
      <c r="I235" s="429">
        <f t="shared" si="94"/>
        <v>289.8683158091448</v>
      </c>
      <c r="J235" s="429">
        <f t="shared" si="94"/>
        <v>293.71278151753131</v>
      </c>
      <c r="K235" s="429">
        <f t="shared" si="94"/>
        <v>296.89139648956137</v>
      </c>
      <c r="L235" s="429">
        <f t="shared" si="94"/>
        <v>299.22395038089184</v>
      </c>
      <c r="M235" s="429">
        <f t="shared" si="94"/>
        <v>300.40970317315225</v>
      </c>
    </row>
    <row r="236" spans="1:13" ht="13.15">
      <c r="B236" s="323" t="str">
        <f t="shared" si="85"/>
        <v>55-59</v>
      </c>
      <c r="C236" s="429">
        <f t="shared" si="87"/>
        <v>330.05855200796594</v>
      </c>
      <c r="D236" s="429">
        <f t="shared" ref="D236:M236" si="95">D202+D168+D134</f>
        <v>318.06273071012026</v>
      </c>
      <c r="E236" s="429">
        <f t="shared" si="95"/>
        <v>312.98082437862513</v>
      </c>
      <c r="F236" s="429">
        <f t="shared" si="95"/>
        <v>312.40051943765354</v>
      </c>
      <c r="G236" s="429">
        <f t="shared" si="95"/>
        <v>314.62591797223899</v>
      </c>
      <c r="H236" s="429">
        <f t="shared" si="95"/>
        <v>317.97083411573664</v>
      </c>
      <c r="I236" s="429">
        <f t="shared" si="95"/>
        <v>321.11094412405555</v>
      </c>
      <c r="J236" s="429">
        <f t="shared" si="95"/>
        <v>324.31574076299603</v>
      </c>
      <c r="K236" s="429">
        <f t="shared" si="95"/>
        <v>327.55601344919148</v>
      </c>
      <c r="L236" s="429">
        <f t="shared" si="95"/>
        <v>330.36723981039984</v>
      </c>
      <c r="M236" s="429">
        <f t="shared" si="95"/>
        <v>332.19399455906483</v>
      </c>
    </row>
    <row r="237" spans="1:13" ht="13.15">
      <c r="B237" s="323" t="str">
        <f t="shared" si="85"/>
        <v>60-64</v>
      </c>
      <c r="C237" s="429">
        <f t="shared" si="87"/>
        <v>214.72199167253891</v>
      </c>
      <c r="D237" s="429">
        <f t="shared" ref="D237:M237" si="96">D203+D169+D135</f>
        <v>209.02660886225794</v>
      </c>
      <c r="E237" s="429">
        <f t="shared" si="96"/>
        <v>203.00999688876527</v>
      </c>
      <c r="F237" s="429">
        <f t="shared" si="96"/>
        <v>198.67796408128788</v>
      </c>
      <c r="G237" s="429">
        <f t="shared" si="96"/>
        <v>196.47607778215928</v>
      </c>
      <c r="H237" s="429">
        <f t="shared" si="96"/>
        <v>195.50804468993175</v>
      </c>
      <c r="I237" s="429">
        <f t="shared" si="96"/>
        <v>194.96286685540582</v>
      </c>
      <c r="J237" s="429">
        <f t="shared" si="96"/>
        <v>195.09826187918256</v>
      </c>
      <c r="K237" s="429">
        <f t="shared" si="96"/>
        <v>195.83622908183733</v>
      </c>
      <c r="L237" s="429">
        <f t="shared" si="96"/>
        <v>196.735400094081</v>
      </c>
      <c r="M237" s="429">
        <f t="shared" si="96"/>
        <v>197.30010335287935</v>
      </c>
    </row>
    <row r="238" spans="1:13" ht="13.15">
      <c r="B238" s="323" t="str">
        <f t="shared" si="85"/>
        <v>65 plus</v>
      </c>
      <c r="C238" s="429">
        <f t="shared" si="87"/>
        <v>57.273345463888042</v>
      </c>
      <c r="D238" s="429">
        <f t="shared" ref="D238:M238" si="97">D204+D170+D136</f>
        <v>74.876607057622934</v>
      </c>
      <c r="E238" s="429">
        <f t="shared" si="97"/>
        <v>85.777818567269492</v>
      </c>
      <c r="F238" s="429">
        <f t="shared" si="97"/>
        <v>92.262372419900458</v>
      </c>
      <c r="G238" s="429">
        <f t="shared" si="97"/>
        <v>96.118316649661509</v>
      </c>
      <c r="H238" s="429">
        <f t="shared" si="97"/>
        <v>98.26491744694566</v>
      </c>
      <c r="I238" s="429">
        <f t="shared" si="97"/>
        <v>99.236422011975748</v>
      </c>
      <c r="J238" s="429">
        <f t="shared" si="97"/>
        <v>99.692084294073027</v>
      </c>
      <c r="K238" s="429">
        <f t="shared" si="97"/>
        <v>99.989234260703412</v>
      </c>
      <c r="L238" s="429">
        <f t="shared" si="97"/>
        <v>100.19112823800562</v>
      </c>
      <c r="M238" s="429">
        <f t="shared" si="97"/>
        <v>100.21626663332573</v>
      </c>
    </row>
    <row r="239" spans="1:13" ht="13.15">
      <c r="B239" s="323" t="str">
        <f t="shared" si="85"/>
        <v>Total</v>
      </c>
      <c r="C239" s="429">
        <f>SUM(C229:C238)</f>
        <v>2812.5278537053969</v>
      </c>
      <c r="D239" s="429">
        <f t="shared" ref="D239:M239" si="98">SUM(D229:D238)</f>
        <v>2873.1278386616027</v>
      </c>
      <c r="E239" s="429">
        <f t="shared" si="98"/>
        <v>2916.5066626317825</v>
      </c>
      <c r="F239" s="429">
        <f t="shared" si="98"/>
        <v>2955.3751753671354</v>
      </c>
      <c r="G239" s="429">
        <f t="shared" si="98"/>
        <v>2988.3525699225024</v>
      </c>
      <c r="H239" s="429">
        <f t="shared" si="98"/>
        <v>3012.1265453815299</v>
      </c>
      <c r="I239" s="429">
        <f t="shared" si="98"/>
        <v>3018.6378798350493</v>
      </c>
      <c r="J239" s="429">
        <f t="shared" si="98"/>
        <v>3019.5843539285497</v>
      </c>
      <c r="K239" s="429">
        <f t="shared" si="98"/>
        <v>3019.7533906985204</v>
      </c>
      <c r="L239" s="429">
        <f t="shared" si="98"/>
        <v>3015.8154910917374</v>
      </c>
      <c r="M239" s="429">
        <f t="shared" si="98"/>
        <v>3001.9719148632503</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177.52952810991485</v>
      </c>
      <c r="D247" s="429">
        <f t="shared" ref="D247:M247" si="103">D77-D213</f>
        <v>255.72063430576435</v>
      </c>
      <c r="E247" s="429">
        <f t="shared" si="103"/>
        <v>308.0519082888618</v>
      </c>
      <c r="F247" s="429">
        <f t="shared" si="103"/>
        <v>341.52199332888893</v>
      </c>
      <c r="G247" s="429">
        <f t="shared" si="103"/>
        <v>366.39074723323841</v>
      </c>
      <c r="H247" s="429">
        <f t="shared" si="103"/>
        <v>381.07230373620763</v>
      </c>
      <c r="I247" s="429">
        <f t="shared" si="103"/>
        <v>385.71908481345201</v>
      </c>
      <c r="J247" s="429">
        <f t="shared" si="103"/>
        <v>386.95930647457482</v>
      </c>
      <c r="K247" s="429">
        <f t="shared" si="103"/>
        <v>387.41804055615097</v>
      </c>
      <c r="L247" s="429">
        <f t="shared" si="103"/>
        <v>386.25293713064923</v>
      </c>
      <c r="M247" s="429">
        <f t="shared" si="103"/>
        <v>381.85976353572522</v>
      </c>
    </row>
    <row r="248" spans="2:13" ht="13.15">
      <c r="B248" s="323" t="str">
        <f t="shared" si="100"/>
        <v>25-29</v>
      </c>
      <c r="C248" s="429">
        <f t="shared" si="102"/>
        <v>755.50133945586219</v>
      </c>
      <c r="D248" s="429">
        <f t="shared" ref="D248:M248" si="104">D78-D214</f>
        <v>737.08707831274046</v>
      </c>
      <c r="E248" s="429">
        <f t="shared" si="104"/>
        <v>736.72085682086538</v>
      </c>
      <c r="F248" s="429">
        <f t="shared" si="104"/>
        <v>741.45661391762928</v>
      </c>
      <c r="G248" s="429">
        <f t="shared" si="104"/>
        <v>753.72420375874026</v>
      </c>
      <c r="H248" s="429">
        <f t="shared" si="104"/>
        <v>763.65541341761673</v>
      </c>
      <c r="I248" s="429">
        <f t="shared" si="104"/>
        <v>765.87652136053327</v>
      </c>
      <c r="J248" s="429">
        <f t="shared" si="104"/>
        <v>765.63326041780442</v>
      </c>
      <c r="K248" s="429">
        <f t="shared" si="104"/>
        <v>765.16969817135941</v>
      </c>
      <c r="L248" s="429">
        <f t="shared" si="104"/>
        <v>762.9216020445084</v>
      </c>
      <c r="M248" s="429">
        <f t="shared" si="104"/>
        <v>756.25563924169228</v>
      </c>
    </row>
    <row r="249" spans="2:13" ht="13.15">
      <c r="B249" s="323" t="str">
        <f t="shared" si="100"/>
        <v>30-34</v>
      </c>
      <c r="C249" s="429">
        <f t="shared" si="102"/>
        <v>1090.8926365461039</v>
      </c>
      <c r="D249" s="429">
        <f t="shared" ref="D249:M249" si="105">D79-D215</f>
        <v>1049.9622402589962</v>
      </c>
      <c r="E249" s="429">
        <f t="shared" si="105"/>
        <v>1015.9418814241415</v>
      </c>
      <c r="F249" s="429">
        <f t="shared" si="105"/>
        <v>987.55531054419475</v>
      </c>
      <c r="G249" s="429">
        <f t="shared" si="105"/>
        <v>970.05646580595555</v>
      </c>
      <c r="H249" s="429">
        <f t="shared" si="105"/>
        <v>957.83858441773987</v>
      </c>
      <c r="I249" s="429">
        <f t="shared" si="105"/>
        <v>946.15530269553096</v>
      </c>
      <c r="J249" s="429">
        <f t="shared" si="105"/>
        <v>936.43775575679604</v>
      </c>
      <c r="K249" s="429">
        <f t="shared" si="105"/>
        <v>929.03930404727635</v>
      </c>
      <c r="L249" s="429">
        <f t="shared" si="105"/>
        <v>922.29419054096093</v>
      </c>
      <c r="M249" s="429">
        <f t="shared" si="105"/>
        <v>913.78797756678648</v>
      </c>
    </row>
    <row r="250" spans="2:13" ht="13.15">
      <c r="B250" s="323" t="str">
        <f t="shared" si="100"/>
        <v>35-39</v>
      </c>
      <c r="C250" s="429">
        <f t="shared" si="102"/>
        <v>1039.3563988701885</v>
      </c>
      <c r="D250" s="429">
        <f t="shared" ref="D250:M250" si="106">D80-D216</f>
        <v>1046.2878599643209</v>
      </c>
      <c r="E250" s="429">
        <f t="shared" si="106"/>
        <v>1043.0413100265755</v>
      </c>
      <c r="F250" s="429">
        <f t="shared" si="106"/>
        <v>1030.9311682110124</v>
      </c>
      <c r="G250" s="429">
        <f t="shared" si="106"/>
        <v>1018.3685920897428</v>
      </c>
      <c r="H250" s="429">
        <f t="shared" si="106"/>
        <v>1004.7567145911785</v>
      </c>
      <c r="I250" s="429">
        <f t="shared" si="106"/>
        <v>989.38051731842768</v>
      </c>
      <c r="J250" s="429">
        <f t="shared" si="106"/>
        <v>974.85230358592628</v>
      </c>
      <c r="K250" s="429">
        <f t="shared" si="106"/>
        <v>962.22586322767529</v>
      </c>
      <c r="L250" s="429">
        <f t="shared" si="106"/>
        <v>950.73929297280711</v>
      </c>
      <c r="M250" s="429">
        <f t="shared" si="106"/>
        <v>938.89384777072678</v>
      </c>
    </row>
    <row r="251" spans="2:13" ht="13.15">
      <c r="B251" s="323" t="str">
        <f t="shared" si="100"/>
        <v>40-44</v>
      </c>
      <c r="C251" s="429">
        <f t="shared" si="102"/>
        <v>865.90217431787073</v>
      </c>
      <c r="D251" s="429">
        <f t="shared" ref="D251:M251" si="107">D81-D217</f>
        <v>898.2247307922662</v>
      </c>
      <c r="E251" s="429">
        <f t="shared" si="107"/>
        <v>922.70762724223641</v>
      </c>
      <c r="F251" s="429">
        <f t="shared" si="107"/>
        <v>937.23181559614284</v>
      </c>
      <c r="G251" s="429">
        <f t="shared" si="107"/>
        <v>946.88161645409696</v>
      </c>
      <c r="H251" s="429">
        <f t="shared" si="107"/>
        <v>950.67792742529059</v>
      </c>
      <c r="I251" s="429">
        <f t="shared" si="107"/>
        <v>948.39263528764855</v>
      </c>
      <c r="J251" s="429">
        <f t="shared" si="107"/>
        <v>942.9551507660774</v>
      </c>
      <c r="K251" s="429">
        <f t="shared" si="107"/>
        <v>936.09912745289284</v>
      </c>
      <c r="L251" s="429">
        <f t="shared" si="107"/>
        <v>928.00542079393222</v>
      </c>
      <c r="M251" s="429">
        <f t="shared" si="107"/>
        <v>918.15288703465615</v>
      </c>
    </row>
    <row r="252" spans="2:13" ht="13.15">
      <c r="B252" s="323" t="str">
        <f t="shared" si="100"/>
        <v>45-49</v>
      </c>
      <c r="C252" s="429">
        <f t="shared" si="102"/>
        <v>776.27272244592257</v>
      </c>
      <c r="D252" s="429">
        <f t="shared" ref="D252:M252" si="108">D82-D218</f>
        <v>777.62979175074599</v>
      </c>
      <c r="E252" s="429">
        <f t="shared" si="108"/>
        <v>783.79540229854535</v>
      </c>
      <c r="F252" s="429">
        <f t="shared" si="108"/>
        <v>789.59516386062228</v>
      </c>
      <c r="G252" s="429">
        <f t="shared" si="108"/>
        <v>797.4281405409431</v>
      </c>
      <c r="H252" s="429">
        <f t="shared" si="108"/>
        <v>803.97073190308527</v>
      </c>
      <c r="I252" s="429">
        <f t="shared" si="108"/>
        <v>807.16471669017426</v>
      </c>
      <c r="J252" s="429">
        <f t="shared" si="108"/>
        <v>808.2591239517518</v>
      </c>
      <c r="K252" s="429">
        <f t="shared" si="108"/>
        <v>807.90904689922684</v>
      </c>
      <c r="L252" s="429">
        <f t="shared" si="108"/>
        <v>805.79269979145192</v>
      </c>
      <c r="M252" s="429">
        <f t="shared" si="108"/>
        <v>801.26849286486618</v>
      </c>
    </row>
    <row r="253" spans="2:13" ht="13.15">
      <c r="B253" s="323" t="str">
        <f t="shared" si="100"/>
        <v>50-54</v>
      </c>
      <c r="C253" s="429">
        <f t="shared" si="102"/>
        <v>565.83353409012898</v>
      </c>
      <c r="D253" s="429">
        <f t="shared" ref="D253:M253" si="109">D83-D219</f>
        <v>580.43148602449151</v>
      </c>
      <c r="E253" s="429">
        <f t="shared" si="109"/>
        <v>590.50216573690227</v>
      </c>
      <c r="F253" s="429">
        <f t="shared" si="109"/>
        <v>596.43507493833613</v>
      </c>
      <c r="G253" s="429">
        <f t="shared" si="109"/>
        <v>602.39656305873859</v>
      </c>
      <c r="H253" s="429">
        <f t="shared" si="109"/>
        <v>607.33952482835025</v>
      </c>
      <c r="I253" s="429">
        <f t="shared" si="109"/>
        <v>610.32623638310713</v>
      </c>
      <c r="J253" s="429">
        <f t="shared" si="109"/>
        <v>612.3978797551697</v>
      </c>
      <c r="K253" s="429">
        <f t="shared" si="109"/>
        <v>613.93124005860864</v>
      </c>
      <c r="L253" s="429">
        <f t="shared" si="109"/>
        <v>614.48355324478132</v>
      </c>
      <c r="M253" s="429">
        <f t="shared" si="109"/>
        <v>613.357790527014</v>
      </c>
    </row>
    <row r="254" spans="2:13" ht="13.15">
      <c r="B254" s="323" t="str">
        <f t="shared" si="100"/>
        <v>55-59</v>
      </c>
      <c r="C254" s="429">
        <f t="shared" si="102"/>
        <v>312.8791228087681</v>
      </c>
      <c r="D254" s="429">
        <f t="shared" ref="D254:M254" si="110">D84-D220</f>
        <v>300.39890012090882</v>
      </c>
      <c r="E254" s="429">
        <f t="shared" si="110"/>
        <v>294.84025900209735</v>
      </c>
      <c r="F254" s="429">
        <f t="shared" si="110"/>
        <v>292.31830826563561</v>
      </c>
      <c r="G254" s="429">
        <f t="shared" si="110"/>
        <v>292.10737626686472</v>
      </c>
      <c r="H254" s="429">
        <f t="shared" si="110"/>
        <v>292.53553949615781</v>
      </c>
      <c r="I254" s="429">
        <f t="shared" si="110"/>
        <v>292.63987063223857</v>
      </c>
      <c r="J254" s="429">
        <f t="shared" si="110"/>
        <v>292.82981470837876</v>
      </c>
      <c r="K254" s="429">
        <f t="shared" si="110"/>
        <v>293.19483276312224</v>
      </c>
      <c r="L254" s="429">
        <f t="shared" si="110"/>
        <v>293.39291044052976</v>
      </c>
      <c r="M254" s="429">
        <f t="shared" si="110"/>
        <v>292.96797897152732</v>
      </c>
    </row>
    <row r="255" spans="2:13" ht="13.15">
      <c r="B255" s="323" t="str">
        <f t="shared" si="100"/>
        <v>60-64</v>
      </c>
      <c r="C255" s="429">
        <f t="shared" si="102"/>
        <v>100.82361453533309</v>
      </c>
      <c r="D255" s="429">
        <f t="shared" ref="D255:M255" si="111">D85-D221</f>
        <v>105.89641126738385</v>
      </c>
      <c r="E255" s="429">
        <f t="shared" si="111"/>
        <v>106.89456454484012</v>
      </c>
      <c r="F255" s="429">
        <f t="shared" si="111"/>
        <v>106.60096806338879</v>
      </c>
      <c r="G255" s="429">
        <f t="shared" si="111"/>
        <v>106.30069271223199</v>
      </c>
      <c r="H255" s="429">
        <f t="shared" si="111"/>
        <v>105.95473557059429</v>
      </c>
      <c r="I255" s="429">
        <f t="shared" si="111"/>
        <v>105.41648381675903</v>
      </c>
      <c r="J255" s="429">
        <f t="shared" si="111"/>
        <v>104.99599377783547</v>
      </c>
      <c r="K255" s="429">
        <f t="shared" si="111"/>
        <v>104.76832636698475</v>
      </c>
      <c r="L255" s="429">
        <f t="shared" si="111"/>
        <v>104.57943776876638</v>
      </c>
      <c r="M255" s="429">
        <f t="shared" si="111"/>
        <v>104.21994277547951</v>
      </c>
    </row>
    <row r="256" spans="2:13" ht="13.15">
      <c r="B256" s="323" t="str">
        <f t="shared" si="100"/>
        <v>65 plus</v>
      </c>
      <c r="C256" s="429">
        <f t="shared" si="102"/>
        <v>29.173523217314891</v>
      </c>
      <c r="D256" s="429">
        <f t="shared" ref="D256:M256" si="112">D86-D222</f>
        <v>34.125335239538622</v>
      </c>
      <c r="E256" s="429">
        <f t="shared" si="112"/>
        <v>37.742439568279849</v>
      </c>
      <c r="F256" s="429">
        <f t="shared" si="112"/>
        <v>40.027491475368493</v>
      </c>
      <c r="G256" s="429">
        <f t="shared" si="112"/>
        <v>41.453921261476836</v>
      </c>
      <c r="H256" s="429">
        <f t="shared" si="112"/>
        <v>42.22363618512037</v>
      </c>
      <c r="I256" s="429">
        <f t="shared" si="112"/>
        <v>42.491533890441744</v>
      </c>
      <c r="J256" s="429">
        <f t="shared" si="112"/>
        <v>42.531965593070723</v>
      </c>
      <c r="K256" s="429">
        <f t="shared" si="112"/>
        <v>42.4940931435724</v>
      </c>
      <c r="L256" s="429">
        <f t="shared" si="112"/>
        <v>42.398702692116458</v>
      </c>
      <c r="M256" s="429">
        <f t="shared" si="112"/>
        <v>42.208173355891532</v>
      </c>
    </row>
    <row r="257" spans="1:13" ht="13.15">
      <c r="B257" s="323" t="str">
        <f t="shared" si="100"/>
        <v>Total</v>
      </c>
      <c r="C257" s="429">
        <f>SUM(C247:C256)</f>
        <v>5714.1645943974081</v>
      </c>
      <c r="D257" s="429">
        <f t="shared" ref="D257:M257" si="113">SUM(D247:D256)</f>
        <v>5785.7644680371568</v>
      </c>
      <c r="E257" s="429">
        <f t="shared" si="113"/>
        <v>5840.2384149533455</v>
      </c>
      <c r="F257" s="429">
        <f t="shared" si="113"/>
        <v>5863.6739082012191</v>
      </c>
      <c r="G257" s="429">
        <f t="shared" si="113"/>
        <v>5895.1083191820298</v>
      </c>
      <c r="H257" s="429">
        <f t="shared" si="113"/>
        <v>5910.0251115713418</v>
      </c>
      <c r="I257" s="429">
        <f t="shared" si="113"/>
        <v>5893.5629028883131</v>
      </c>
      <c r="J257" s="429">
        <f t="shared" si="113"/>
        <v>5867.8525547873851</v>
      </c>
      <c r="K257" s="429">
        <f t="shared" si="113"/>
        <v>5842.2495726868701</v>
      </c>
      <c r="L257" s="429">
        <f t="shared" si="113"/>
        <v>5810.8607474205037</v>
      </c>
      <c r="M257" s="429">
        <f t="shared" si="113"/>
        <v>5762.9724936443654</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856.08522311463253</v>
      </c>
      <c r="D263" s="429">
        <f t="shared" ref="D263:M263" si="118">D93-D229</f>
        <v>1107.1335039264177</v>
      </c>
      <c r="E263" s="429">
        <f t="shared" si="118"/>
        <v>1278.2022784423932</v>
      </c>
      <c r="F263" s="429">
        <f t="shared" si="118"/>
        <v>1397.9286033969179</v>
      </c>
      <c r="G263" s="429">
        <f t="shared" si="118"/>
        <v>1489.5044684236407</v>
      </c>
      <c r="H263" s="429">
        <f t="shared" si="118"/>
        <v>1544.7198911151063</v>
      </c>
      <c r="I263" s="429">
        <f t="shared" si="118"/>
        <v>1562.6190098498087</v>
      </c>
      <c r="J263" s="429">
        <f t="shared" si="118"/>
        <v>1567.6869482092482</v>
      </c>
      <c r="K263" s="429">
        <f t="shared" si="118"/>
        <v>1569.7314098726861</v>
      </c>
      <c r="L263" s="429">
        <f t="shared" si="118"/>
        <v>1565.4619895916799</v>
      </c>
      <c r="M263" s="429">
        <f t="shared" si="118"/>
        <v>1548.614209863754</v>
      </c>
    </row>
    <row r="264" spans="1:13" ht="13.15">
      <c r="B264" s="323" t="str">
        <f t="shared" si="115"/>
        <v>25-29</v>
      </c>
      <c r="C264" s="429">
        <f t="shared" si="117"/>
        <v>3330.9989626335769</v>
      </c>
      <c r="D264" s="429">
        <f t="shared" ref="D264:M264" si="119">D94-D230</f>
        <v>3198.5741815808883</v>
      </c>
      <c r="E264" s="429">
        <f t="shared" si="119"/>
        <v>3146.5684457278994</v>
      </c>
      <c r="F264" s="429">
        <f t="shared" si="119"/>
        <v>3142.4514998570221</v>
      </c>
      <c r="G264" s="429">
        <f t="shared" si="119"/>
        <v>3173.2553886569854</v>
      </c>
      <c r="H264" s="429">
        <f t="shared" si="119"/>
        <v>3200.420181028569</v>
      </c>
      <c r="I264" s="429">
        <f t="shared" si="119"/>
        <v>3201.826618901569</v>
      </c>
      <c r="J264" s="429">
        <f t="shared" si="119"/>
        <v>3196.0850809676353</v>
      </c>
      <c r="K264" s="429">
        <f t="shared" si="119"/>
        <v>3190.9803785701151</v>
      </c>
      <c r="L264" s="429">
        <f t="shared" si="119"/>
        <v>3180.0118201993237</v>
      </c>
      <c r="M264" s="429">
        <f t="shared" si="119"/>
        <v>3152.5750957617188</v>
      </c>
    </row>
    <row r="265" spans="1:13" ht="13.15">
      <c r="B265" s="323" t="str">
        <f t="shared" si="115"/>
        <v>30-34</v>
      </c>
      <c r="C265" s="429">
        <f t="shared" si="117"/>
        <v>4145.4898416039641</v>
      </c>
      <c r="D265" s="429">
        <f t="shared" ref="D265:M265" si="120">D95-D231</f>
        <v>4050.3255759765061</v>
      </c>
      <c r="E265" s="429">
        <f t="shared" si="120"/>
        <v>3954.9839078125337</v>
      </c>
      <c r="F265" s="429">
        <f t="shared" si="120"/>
        <v>3877.7034394280277</v>
      </c>
      <c r="G265" s="429">
        <f t="shared" si="120"/>
        <v>3829.2453615070895</v>
      </c>
      <c r="H265" s="429">
        <f t="shared" si="120"/>
        <v>3793.0741228172642</v>
      </c>
      <c r="I265" s="429">
        <f t="shared" si="120"/>
        <v>3754.3708302687601</v>
      </c>
      <c r="J265" s="429">
        <f t="shared" si="120"/>
        <v>3720.3627844375937</v>
      </c>
      <c r="K265" s="429">
        <f t="shared" si="120"/>
        <v>3693.5086683606332</v>
      </c>
      <c r="L265" s="429">
        <f t="shared" si="120"/>
        <v>3668.2427502061387</v>
      </c>
      <c r="M265" s="429">
        <f t="shared" si="120"/>
        <v>3635.8804853816946</v>
      </c>
    </row>
    <row r="266" spans="1:13" ht="13.15">
      <c r="B266" s="323" t="str">
        <f t="shared" si="115"/>
        <v>35-39</v>
      </c>
      <c r="C266" s="429">
        <f t="shared" si="117"/>
        <v>3869.5290916368353</v>
      </c>
      <c r="D266" s="429">
        <f t="shared" ref="D266:M266" si="121">D96-D232</f>
        <v>3876.2144250532738</v>
      </c>
      <c r="E266" s="429">
        <f t="shared" si="121"/>
        <v>3861.5370482915955</v>
      </c>
      <c r="F266" s="429">
        <f t="shared" si="121"/>
        <v>3833.8478895341977</v>
      </c>
      <c r="G266" s="429">
        <f t="shared" si="121"/>
        <v>3805.2165726532953</v>
      </c>
      <c r="H266" s="429">
        <f t="shared" si="121"/>
        <v>3771.010861240848</v>
      </c>
      <c r="I266" s="429">
        <f t="shared" si="121"/>
        <v>3727.6498100180502</v>
      </c>
      <c r="J266" s="429">
        <f t="shared" si="121"/>
        <v>3684.8028976591509</v>
      </c>
      <c r="K266" s="429">
        <f t="shared" si="121"/>
        <v>3646.6316588480659</v>
      </c>
      <c r="L266" s="429">
        <f t="shared" si="121"/>
        <v>3610.6367662319039</v>
      </c>
      <c r="M266" s="429">
        <f t="shared" si="121"/>
        <v>3571.6082855627456</v>
      </c>
    </row>
    <row r="267" spans="1:13" ht="13.15">
      <c r="B267" s="323" t="str">
        <f t="shared" si="115"/>
        <v>40-44</v>
      </c>
      <c r="C267" s="429">
        <f t="shared" si="117"/>
        <v>3102.2727004720746</v>
      </c>
      <c r="D267" s="429">
        <f t="shared" ref="D267:M267" si="122">D97-D233</f>
        <v>3221.4188320549938</v>
      </c>
      <c r="E267" s="429">
        <f t="shared" si="122"/>
        <v>3307.8798145169044</v>
      </c>
      <c r="F267" s="429">
        <f t="shared" si="122"/>
        <v>3368.5535016677109</v>
      </c>
      <c r="G267" s="429">
        <f t="shared" si="122"/>
        <v>3412.2468073630644</v>
      </c>
      <c r="H267" s="429">
        <f t="shared" si="122"/>
        <v>3435.2167139410112</v>
      </c>
      <c r="I267" s="429">
        <f t="shared" si="122"/>
        <v>3436.1319170882493</v>
      </c>
      <c r="J267" s="429">
        <f t="shared" si="122"/>
        <v>3425.4190078892384</v>
      </c>
      <c r="K267" s="429">
        <f t="shared" si="122"/>
        <v>3409.0891043670317</v>
      </c>
      <c r="L267" s="429">
        <f t="shared" si="122"/>
        <v>3387.4815152040119</v>
      </c>
      <c r="M267" s="429">
        <f t="shared" si="122"/>
        <v>3358.4689028081534</v>
      </c>
    </row>
    <row r="268" spans="1:13" ht="13.15">
      <c r="B268" s="323" t="str">
        <f t="shared" si="115"/>
        <v>45-49</v>
      </c>
      <c r="C268" s="429">
        <f t="shared" si="117"/>
        <v>2557.9699028782188</v>
      </c>
      <c r="D268" s="429">
        <f t="shared" ref="D268:M268" si="123">D98-D234</f>
        <v>2637.3493216251486</v>
      </c>
      <c r="E268" s="429">
        <f t="shared" si="123"/>
        <v>2715.0733049313585</v>
      </c>
      <c r="F268" s="429">
        <f t="shared" si="123"/>
        <v>2787.3765592442496</v>
      </c>
      <c r="G268" s="429">
        <f t="shared" si="123"/>
        <v>2854.7349944832845</v>
      </c>
      <c r="H268" s="429">
        <f t="shared" si="123"/>
        <v>2908.3209872601224</v>
      </c>
      <c r="I268" s="429">
        <f t="shared" si="123"/>
        <v>2943.0058334282762</v>
      </c>
      <c r="J268" s="429">
        <f t="shared" si="123"/>
        <v>2965.3229881819934</v>
      </c>
      <c r="K268" s="429">
        <f t="shared" si="123"/>
        <v>2978.9745586772201</v>
      </c>
      <c r="L268" s="429">
        <f t="shared" si="123"/>
        <v>2983.5498136492388</v>
      </c>
      <c r="M268" s="429">
        <f t="shared" si="123"/>
        <v>2977.1409326129515</v>
      </c>
    </row>
    <row r="269" spans="1:13" ht="13.15">
      <c r="B269" s="323" t="str">
        <f t="shared" si="115"/>
        <v>50-54</v>
      </c>
      <c r="C269" s="429">
        <f t="shared" si="117"/>
        <v>1903.2711130996925</v>
      </c>
      <c r="D269" s="429">
        <f t="shared" ref="D269:M269" si="124">D99-D235</f>
        <v>1958.8431992976743</v>
      </c>
      <c r="E269" s="429">
        <f t="shared" si="124"/>
        <v>2011.0012542416803</v>
      </c>
      <c r="F269" s="429">
        <f t="shared" si="124"/>
        <v>2061.7313215171816</v>
      </c>
      <c r="G269" s="429">
        <f t="shared" si="124"/>
        <v>2113.2333386322721</v>
      </c>
      <c r="H269" s="429">
        <f t="shared" si="124"/>
        <v>2159.1358080810924</v>
      </c>
      <c r="I269" s="429">
        <f t="shared" si="124"/>
        <v>2194.8287267159949</v>
      </c>
      <c r="J269" s="429">
        <f t="shared" si="124"/>
        <v>2223.9383027387739</v>
      </c>
      <c r="K269" s="429">
        <f t="shared" si="124"/>
        <v>2248.0061813970769</v>
      </c>
      <c r="L269" s="429">
        <f t="shared" si="124"/>
        <v>2265.6678436350294</v>
      </c>
      <c r="M269" s="429">
        <f t="shared" si="124"/>
        <v>2274.6461422254501</v>
      </c>
    </row>
    <row r="270" spans="1:13" ht="13.15">
      <c r="B270" s="323" t="str">
        <f t="shared" si="115"/>
        <v>55-59</v>
      </c>
      <c r="C270" s="429">
        <f t="shared" si="117"/>
        <v>1108.601647992034</v>
      </c>
      <c r="D270" s="429">
        <f t="shared" ref="D270:M270" si="125">D100-D236</f>
        <v>1065.3110929337449</v>
      </c>
      <c r="E270" s="429">
        <f t="shared" si="125"/>
        <v>1046.7106620526158</v>
      </c>
      <c r="F270" s="429">
        <f t="shared" si="125"/>
        <v>1043.5006225032544</v>
      </c>
      <c r="G270" s="429">
        <f t="shared" si="125"/>
        <v>1050.934044062021</v>
      </c>
      <c r="H270" s="429">
        <f t="shared" si="125"/>
        <v>1062.1069514702547</v>
      </c>
      <c r="I270" s="429">
        <f t="shared" si="125"/>
        <v>1072.5957520468598</v>
      </c>
      <c r="J270" s="429">
        <f t="shared" si="125"/>
        <v>1083.3006231327038</v>
      </c>
      <c r="K270" s="429">
        <f t="shared" si="125"/>
        <v>1094.1239936290513</v>
      </c>
      <c r="L270" s="429">
        <f t="shared" si="125"/>
        <v>1103.5142355633448</v>
      </c>
      <c r="M270" s="429">
        <f t="shared" si="125"/>
        <v>1109.6160811070849</v>
      </c>
    </row>
    <row r="271" spans="1:13" ht="13.15">
      <c r="B271" s="323" t="str">
        <f t="shared" si="115"/>
        <v>60-64</v>
      </c>
      <c r="C271" s="429">
        <f t="shared" si="117"/>
        <v>422.39940832746106</v>
      </c>
      <c r="D271" s="429">
        <f t="shared" ref="D271:M271" si="126">D101-D237</f>
        <v>410.72154283223438</v>
      </c>
      <c r="E271" s="429">
        <f t="shared" si="126"/>
        <v>398.65249099711343</v>
      </c>
      <c r="F271" s="429">
        <f t="shared" si="126"/>
        <v>389.95083325289932</v>
      </c>
      <c r="G271" s="429">
        <f t="shared" si="126"/>
        <v>385.62912902644558</v>
      </c>
      <c r="H271" s="429">
        <f t="shared" si="126"/>
        <v>383.72914322441642</v>
      </c>
      <c r="I271" s="429">
        <f t="shared" si="126"/>
        <v>382.65910734083235</v>
      </c>
      <c r="J271" s="429">
        <f t="shared" si="126"/>
        <v>382.92485096561813</v>
      </c>
      <c r="K271" s="429">
        <f t="shared" si="126"/>
        <v>384.37327996940439</v>
      </c>
      <c r="L271" s="429">
        <f t="shared" si="126"/>
        <v>386.13810822845494</v>
      </c>
      <c r="M271" s="429">
        <f t="shared" si="126"/>
        <v>387.24646721193506</v>
      </c>
    </row>
    <row r="272" spans="1:13" ht="13.15">
      <c r="B272" s="323" t="str">
        <f t="shared" si="115"/>
        <v>65 plus</v>
      </c>
      <c r="C272" s="429">
        <f t="shared" si="117"/>
        <v>113.69325453611197</v>
      </c>
      <c r="D272" s="429">
        <f t="shared" ref="D272:M272" si="127">D102-D238</f>
        <v>148.50535771622953</v>
      </c>
      <c r="E272" s="429">
        <f t="shared" si="127"/>
        <v>170.04491891320959</v>
      </c>
      <c r="F272" s="429">
        <f t="shared" si="127"/>
        <v>182.82939513077676</v>
      </c>
      <c r="G272" s="429">
        <f t="shared" si="127"/>
        <v>190.47042941912946</v>
      </c>
      <c r="H272" s="429">
        <f t="shared" si="127"/>
        <v>194.72418655826465</v>
      </c>
      <c r="I272" s="429">
        <f t="shared" si="127"/>
        <v>196.64934399062358</v>
      </c>
      <c r="J272" s="429">
        <f t="shared" si="127"/>
        <v>197.55229561905782</v>
      </c>
      <c r="K272" s="429">
        <f t="shared" si="127"/>
        <v>198.14113532951865</v>
      </c>
      <c r="L272" s="429">
        <f t="shared" si="127"/>
        <v>198.54121341967135</v>
      </c>
      <c r="M272" s="429">
        <f t="shared" si="127"/>
        <v>198.59102828450068</v>
      </c>
    </row>
    <row r="273" spans="1:13" ht="13.15">
      <c r="B273" s="323" t="str">
        <f t="shared" si="115"/>
        <v>Total</v>
      </c>
      <c r="C273" s="429">
        <f>SUM(C263:C272)</f>
        <v>21410.311146294604</v>
      </c>
      <c r="D273" s="429">
        <f t="shared" ref="D273:M273" si="128">SUM(D263:D272)</f>
        <v>21674.397032997109</v>
      </c>
      <c r="E273" s="429">
        <f t="shared" si="128"/>
        <v>21890.654125927304</v>
      </c>
      <c r="F273" s="429">
        <f t="shared" si="128"/>
        <v>22085.873665532239</v>
      </c>
      <c r="G273" s="429">
        <f t="shared" si="128"/>
        <v>22304.470534227228</v>
      </c>
      <c r="H273" s="429">
        <f t="shared" si="128"/>
        <v>22452.45884673695</v>
      </c>
      <c r="I273" s="429">
        <f t="shared" si="128"/>
        <v>22472.33694964902</v>
      </c>
      <c r="J273" s="429">
        <f t="shared" si="128"/>
        <v>22447.395779801016</v>
      </c>
      <c r="K273" s="429">
        <f t="shared" si="128"/>
        <v>22413.560369020801</v>
      </c>
      <c r="L273" s="429">
        <f t="shared" si="128"/>
        <v>22349.246055928794</v>
      </c>
      <c r="M273" s="429">
        <f t="shared" si="128"/>
        <v>22214.387630819991</v>
      </c>
    </row>
    <row r="274" spans="1:13">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212</v>
      </c>
      <c r="C279" s="429">
        <f>C223+C239</f>
        <v>3538.5732593079892</v>
      </c>
      <c r="D279" s="429">
        <f t="shared" ref="D279:K279" si="131">D223+D239</f>
        <v>3635.6298308777591</v>
      </c>
      <c r="E279" s="429">
        <f t="shared" si="131"/>
        <v>3694.9514527062406</v>
      </c>
      <c r="F279" s="429">
        <f t="shared" si="131"/>
        <v>3769.5991979716464</v>
      </c>
      <c r="G279" s="429">
        <f t="shared" si="131"/>
        <v>3809.560900119915</v>
      </c>
      <c r="H279" s="429">
        <f t="shared" si="131"/>
        <v>3837.4004221759496</v>
      </c>
      <c r="I279" s="429">
        <f t="shared" si="131"/>
        <v>3842.9608441152163</v>
      </c>
      <c r="J279" s="429">
        <f t="shared" si="131"/>
        <v>3841.4908448741426</v>
      </c>
      <c r="K279" s="429">
        <f t="shared" si="131"/>
        <v>3839.232715429629</v>
      </c>
      <c r="L279" s="429">
        <f>L223+L239</f>
        <v>3831.930144803136</v>
      </c>
      <c r="M279" s="429">
        <f>M223+M239</f>
        <v>3812.1495504848212</v>
      </c>
    </row>
    <row r="280" spans="1:13" ht="13.15">
      <c r="B280" s="311" t="s">
        <v>213</v>
      </c>
      <c r="C280" s="429">
        <f>C155+C171</f>
        <v>723.37513033634445</v>
      </c>
      <c r="D280" s="429">
        <f t="shared" ref="D280:M280" si="132">D155+D171</f>
        <v>729.84069194570088</v>
      </c>
      <c r="E280" s="429">
        <f t="shared" si="132"/>
        <v>733.75597974680636</v>
      </c>
      <c r="F280" s="429">
        <f t="shared" si="132"/>
        <v>737.98748459534022</v>
      </c>
      <c r="G280" s="429">
        <f t="shared" si="132"/>
        <v>743.75041541534654</v>
      </c>
      <c r="H280" s="429">
        <f t="shared" si="132"/>
        <v>749.38063467579968</v>
      </c>
      <c r="I280" s="429">
        <f t="shared" si="132"/>
        <v>753.25017008979887</v>
      </c>
      <c r="J280" s="429">
        <f t="shared" si="132"/>
        <v>756.99091012030522</v>
      </c>
      <c r="K280" s="429">
        <f t="shared" si="132"/>
        <v>761.06304055666988</v>
      </c>
      <c r="L280" s="429">
        <f t="shared" si="132"/>
        <v>764.57421500165822</v>
      </c>
      <c r="M280" s="429">
        <f t="shared" si="132"/>
        <v>766.24822156591279</v>
      </c>
    </row>
    <row r="281" spans="1:13" ht="13.15">
      <c r="B281" s="311" t="s">
        <v>513</v>
      </c>
      <c r="C281" s="429">
        <f>C189+C205</f>
        <v>11.610302877782305</v>
      </c>
      <c r="D281" s="429">
        <f t="shared" ref="D281:M281" si="133">D189+D205</f>
        <v>11.841829017540556</v>
      </c>
      <c r="E281" s="429">
        <f t="shared" si="133"/>
        <v>12.025581254761995</v>
      </c>
      <c r="F281" s="429">
        <f t="shared" si="133"/>
        <v>12.188725807026373</v>
      </c>
      <c r="G281" s="429">
        <f t="shared" si="133"/>
        <v>12.338771926152903</v>
      </c>
      <c r="H281" s="429">
        <f t="shared" si="133"/>
        <v>12.449385282675101</v>
      </c>
      <c r="I281" s="429">
        <f t="shared" si="133"/>
        <v>12.493721792289232</v>
      </c>
      <c r="J281" s="429">
        <f t="shared" si="133"/>
        <v>12.510202669768521</v>
      </c>
      <c r="K281" s="429">
        <f t="shared" si="133"/>
        <v>12.515516298332056</v>
      </c>
      <c r="L281" s="429">
        <f t="shared" si="133"/>
        <v>12.500057762621392</v>
      </c>
      <c r="M281" s="429">
        <f t="shared" si="133"/>
        <v>12.44587622057924</v>
      </c>
    </row>
    <row r="282" spans="1:13" ht="13.15">
      <c r="B282" s="311" t="s">
        <v>214</v>
      </c>
      <c r="C282" s="429">
        <f>C121+C137</f>
        <v>2803.587826093863</v>
      </c>
      <c r="D282" s="429">
        <f t="shared" ref="D282:M282" si="134">D121+D137</f>
        <v>2893.9473099145171</v>
      </c>
      <c r="E282" s="429">
        <f t="shared" si="134"/>
        <v>2949.169891704672</v>
      </c>
      <c r="F282" s="429">
        <f t="shared" si="134"/>
        <v>3019.4229875692799</v>
      </c>
      <c r="G282" s="429">
        <f t="shared" si="134"/>
        <v>3053.4717127784152</v>
      </c>
      <c r="H282" s="429">
        <f t="shared" si="134"/>
        <v>3075.570402217475</v>
      </c>
      <c r="I282" s="429">
        <f t="shared" si="134"/>
        <v>3077.2169522331278</v>
      </c>
      <c r="J282" s="429">
        <f t="shared" si="134"/>
        <v>3071.9897320840687</v>
      </c>
      <c r="K282" s="429">
        <f t="shared" si="134"/>
        <v>3065.6541585746263</v>
      </c>
      <c r="L282" s="429">
        <f t="shared" si="134"/>
        <v>3054.855872038856</v>
      </c>
      <c r="M282" s="429">
        <f t="shared" si="134"/>
        <v>3033.4554526983293</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H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3971.3155912200173</v>
      </c>
      <c r="D294" s="429">
        <f t="shared" ref="D294:M294" si="139">D36-D15+D279-D290</f>
        <v>3965.6824925526203</v>
      </c>
      <c r="E294" s="429">
        <f t="shared" si="139"/>
        <v>3988.2542308244542</v>
      </c>
      <c r="F294" s="429">
        <f t="shared" si="139"/>
        <v>4059.5921797957135</v>
      </c>
      <c r="G294" s="429">
        <f t="shared" si="139"/>
        <v>4000.3055270749824</v>
      </c>
      <c r="H294" s="429">
        <f t="shared" si="139"/>
        <v>3846.376738344261</v>
      </c>
      <c r="I294" s="429">
        <f t="shared" si="139"/>
        <v>3790.8393269252051</v>
      </c>
      <c r="J294" s="429">
        <f t="shared" si="139"/>
        <v>3779.7943225489016</v>
      </c>
      <c r="K294" s="429">
        <f t="shared" si="139"/>
        <v>3736.2270064447621</v>
      </c>
      <c r="L294" s="429">
        <f t="shared" si="139"/>
        <v>3629.4028715998752</v>
      </c>
      <c r="M294" s="429">
        <f t="shared" si="139"/>
        <v>3691.0034936844099</v>
      </c>
    </row>
    <row r="295" spans="2:13" ht="12.75" customHeight="1">
      <c r="B295" s="1469" t="s">
        <v>264</v>
      </c>
      <c r="C295" s="1469"/>
      <c r="D295" s="1469"/>
      <c r="E295" s="1469"/>
      <c r="F295" s="1469"/>
      <c r="G295" s="1469"/>
      <c r="H295" s="1469"/>
      <c r="I295" s="1469"/>
      <c r="J295" s="1469"/>
      <c r="K295" s="1469"/>
      <c r="L295" s="1469"/>
      <c r="M295" s="1469"/>
    </row>
    <row r="296" spans="2:13" ht="13.15">
      <c r="B296" s="311" t="s">
        <v>1</v>
      </c>
      <c r="C296" s="271">
        <f>IF(C294&lt;0,0,C294)</f>
        <v>3971.3155912200173</v>
      </c>
      <c r="D296" s="271">
        <f t="shared" ref="D296:M296" si="140">IF(D294&lt;0,0,D294)</f>
        <v>3965.6824925526203</v>
      </c>
      <c r="E296" s="271">
        <f t="shared" si="140"/>
        <v>3988.2542308244542</v>
      </c>
      <c r="F296" s="271">
        <f t="shared" si="140"/>
        <v>4059.5921797957135</v>
      </c>
      <c r="G296" s="271">
        <f t="shared" si="140"/>
        <v>4000.3055270749824</v>
      </c>
      <c r="H296" s="271">
        <f t="shared" si="140"/>
        <v>3846.376738344261</v>
      </c>
      <c r="I296" s="271">
        <f t="shared" si="140"/>
        <v>3790.8393269252051</v>
      </c>
      <c r="J296" s="271">
        <f t="shared" si="140"/>
        <v>3779.7943225489016</v>
      </c>
      <c r="K296" s="271">
        <f t="shared" si="140"/>
        <v>3736.2270064447621</v>
      </c>
      <c r="L296" s="271">
        <f t="shared" si="140"/>
        <v>3629.4028715998752</v>
      </c>
      <c r="M296" s="271">
        <f t="shared" si="140"/>
        <v>3691.0034936844099</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200.10141645991936</v>
      </c>
      <c r="D303" s="429">
        <f>D$296*Entrant_age_breakdowns!$K76*$G$31</f>
        <v>199.81758330777785</v>
      </c>
      <c r="E303" s="429">
        <f>E$296*Entrant_age_breakdowns!$K76*$G$31</f>
        <v>200.95489830992531</v>
      </c>
      <c r="F303" s="429">
        <f>F$296*Entrant_age_breakdowns!$K76*$G$31</f>
        <v>204.5493808708313</v>
      </c>
      <c r="G303" s="429">
        <f>G$296*Entrant_age_breakdowns!$K76*$G$31</f>
        <v>201.56212314374113</v>
      </c>
      <c r="H303" s="429">
        <f>H$296*Entrant_age_breakdowns!$K76*$G$31</f>
        <v>193.80616219037992</v>
      </c>
      <c r="I303" s="429">
        <f>I$296*Entrant_age_breakdowns!$K76*$G$31</f>
        <v>191.00781629310603</v>
      </c>
      <c r="J303" s="429">
        <f>J$296*Entrant_age_breakdowns!$K76*$G$31</f>
        <v>190.45129516811897</v>
      </c>
      <c r="K303" s="429">
        <f>K$296*Entrant_age_breakdowns!$K76*$G$31</f>
        <v>188.256082658927</v>
      </c>
      <c r="L303" s="429">
        <f>L$296*Entrant_age_breakdowns!$K76*$G$31</f>
        <v>182.8735689292638</v>
      </c>
      <c r="M303" s="429">
        <f>M$296*Entrant_age_breakdowns!$K76*$G$31</f>
        <v>185.97741989522061</v>
      </c>
    </row>
    <row r="304" spans="2:13" ht="13.15">
      <c r="B304" s="323" t="str">
        <f t="shared" si="141"/>
        <v>25-29</v>
      </c>
      <c r="C304" s="429">
        <f>C$296*Entrant_age_breakdowns!$K77*$G$31</f>
        <v>217.25668162000005</v>
      </c>
      <c r="D304" s="429">
        <f>D$296*Entrant_age_breakdowns!$K77*$G$31</f>
        <v>216.94851464217976</v>
      </c>
      <c r="E304" s="429">
        <f>E$296*Entrant_age_breakdowns!$K77*$G$31</f>
        <v>218.18333490329815</v>
      </c>
      <c r="F304" s="429">
        <f>F$296*Entrant_age_breakdowns!$K77*$G$31</f>
        <v>222.08598270629267</v>
      </c>
      <c r="G304" s="429">
        <f>G$296*Entrant_age_breakdowns!$K77*$G$31</f>
        <v>218.84261885403671</v>
      </c>
      <c r="H304" s="429">
        <f>H$296*Entrant_age_breakdowns!$K77*$G$31</f>
        <v>210.42171724668074</v>
      </c>
      <c r="I304" s="429">
        <f>I$296*Entrant_age_breakdowns!$K77*$G$31</f>
        <v>207.38346117422341</v>
      </c>
      <c r="J304" s="429">
        <f>J$296*Entrant_age_breakdowns!$K77*$G$31</f>
        <v>206.77922790588804</v>
      </c>
      <c r="K304" s="429">
        <f>K$296*Entrant_age_breakdowns!$K77*$G$31</f>
        <v>204.39581356712299</v>
      </c>
      <c r="L304" s="429">
        <f>L$296*Entrant_age_breakdowns!$K77*$G$31</f>
        <v>198.55184158347166</v>
      </c>
      <c r="M304" s="429">
        <f>M$296*Entrant_age_breakdowns!$K77*$G$31</f>
        <v>201.92179454550816</v>
      </c>
    </row>
    <row r="305" spans="1:13" ht="13.15">
      <c r="B305" s="323" t="str">
        <f t="shared" si="141"/>
        <v>30-34</v>
      </c>
      <c r="C305" s="429">
        <f>C$296*Entrant_age_breakdowns!$K78*$G$31</f>
        <v>111.72421767448074</v>
      </c>
      <c r="D305" s="429">
        <f>D$296*Entrant_age_breakdowns!$K78*$G$31</f>
        <v>111.56574284989377</v>
      </c>
      <c r="E305" s="429">
        <f>E$296*Entrant_age_breakdowns!$K78*$G$31</f>
        <v>112.20074899383989</v>
      </c>
      <c r="F305" s="429">
        <f>F$296*Entrant_age_breakdowns!$K78*$G$31</f>
        <v>114.20768507238698</v>
      </c>
      <c r="G305" s="429">
        <f>G$296*Entrant_age_breakdowns!$K78*$G$31</f>
        <v>112.53978567189449</v>
      </c>
      <c r="H305" s="429">
        <f>H$296*Entrant_age_breakdowns!$K78*$G$31</f>
        <v>108.20933821600821</v>
      </c>
      <c r="I305" s="429">
        <f>I$296*Entrant_age_breakdowns!$K78*$G$31</f>
        <v>106.64691546215359</v>
      </c>
      <c r="J305" s="429">
        <f>J$296*Entrant_age_breakdowns!$K78*$G$31</f>
        <v>106.33618858970812</v>
      </c>
      <c r="K305" s="429">
        <f>K$296*Entrant_age_breakdowns!$K78*$G$31</f>
        <v>105.11051810442279</v>
      </c>
      <c r="L305" s="429">
        <f>L$296*Entrant_age_breakdowns!$K78*$G$31</f>
        <v>102.1052563416245</v>
      </c>
      <c r="M305" s="429">
        <f>M$296*Entrant_age_breakdowns!$K78*$G$31</f>
        <v>103.83825417384706</v>
      </c>
    </row>
    <row r="306" spans="1:13" ht="13.15">
      <c r="B306" s="323" t="str">
        <f t="shared" si="141"/>
        <v>35-39</v>
      </c>
      <c r="C306" s="429">
        <f>C$296*Entrant_age_breakdowns!$K79*$G$31</f>
        <v>84.703125430531699</v>
      </c>
      <c r="D306" s="429">
        <f>D$296*Entrant_age_breakdowns!$K79*$G$31</f>
        <v>84.582978579437324</v>
      </c>
      <c r="E306" s="429">
        <f>E$296*Entrant_age_breakdowns!$K79*$G$31</f>
        <v>85.064405132958072</v>
      </c>
      <c r="F306" s="429">
        <f>F$296*Entrant_age_breakdowns!$K79*$G$31</f>
        <v>86.585953118977784</v>
      </c>
      <c r="G306" s="429">
        <f>G$296*Entrant_age_breakdowns!$K79*$G$31</f>
        <v>85.321443999414768</v>
      </c>
      <c r="H306" s="429">
        <f>H$296*Entrant_age_breakdowns!$K79*$G$31</f>
        <v>82.038338136951026</v>
      </c>
      <c r="I306" s="429">
        <f>I$296*Entrant_age_breakdowns!$K79*$G$31</f>
        <v>80.853795579840835</v>
      </c>
      <c r="J306" s="429">
        <f>J$296*Entrant_age_breakdowns!$K79*$G$31</f>
        <v>80.618219642956063</v>
      </c>
      <c r="K306" s="429">
        <f>K$296*Entrant_age_breakdowns!$K79*$G$31</f>
        <v>79.68898403931901</v>
      </c>
      <c r="L306" s="429">
        <f>L$296*Entrant_age_breakdowns!$K79*$G$31</f>
        <v>77.410560709584402</v>
      </c>
      <c r="M306" s="429">
        <f>M$296*Entrant_age_breakdowns!$K79*$G$31</f>
        <v>78.72442386127166</v>
      </c>
    </row>
    <row r="307" spans="1:13" ht="13.15">
      <c r="B307" s="323" t="str">
        <f t="shared" si="141"/>
        <v>40-44</v>
      </c>
      <c r="C307" s="429">
        <f>C$296*Entrant_age_breakdowns!$K80*$G$31</f>
        <v>69.127569231677484</v>
      </c>
      <c r="D307" s="429">
        <f>D$296*Entrant_age_breakdowns!$K80*$G$31</f>
        <v>69.029515473628052</v>
      </c>
      <c r="E307" s="429">
        <f>E$296*Entrant_age_breakdowns!$K80*$G$31</f>
        <v>69.422415348801707</v>
      </c>
      <c r="F307" s="429">
        <f>F$296*Entrant_age_breakdowns!$K80*$G$31</f>
        <v>70.664174884926013</v>
      </c>
      <c r="G307" s="429">
        <f>G$296*Entrant_age_breakdowns!$K80*$G$31</f>
        <v>69.63218886006122</v>
      </c>
      <c r="H307" s="429">
        <f>H$296*Entrant_age_breakdowns!$K80*$G$31</f>
        <v>66.952793895013301</v>
      </c>
      <c r="I307" s="429">
        <f>I$296*Entrant_age_breakdowns!$K80*$G$31</f>
        <v>65.986069854922704</v>
      </c>
      <c r="J307" s="429">
        <f>J$296*Entrant_age_breakdowns!$K80*$G$31</f>
        <v>65.793812582200516</v>
      </c>
      <c r="K307" s="429">
        <f>K$296*Entrant_age_breakdowns!$K80*$G$31</f>
        <v>65.035448611609581</v>
      </c>
      <c r="L307" s="429">
        <f>L$296*Entrant_age_breakdowns!$K80*$G$31</f>
        <v>63.175991057183552</v>
      </c>
      <c r="M307" s="429">
        <f>M$296*Entrant_age_breakdowns!$K80*$G$31</f>
        <v>64.248255693435965</v>
      </c>
    </row>
    <row r="308" spans="1:13" ht="13.15">
      <c r="B308" s="323" t="str">
        <f t="shared" si="141"/>
        <v>45-49</v>
      </c>
      <c r="C308" s="429">
        <f>C$296*Entrant_age_breakdowns!$K81*$G$31</f>
        <v>61.836235923192319</v>
      </c>
      <c r="D308" s="429">
        <f>D$296*Entrant_age_breakdowns!$K81*$G$31</f>
        <v>61.748524531293405</v>
      </c>
      <c r="E308" s="429">
        <f>E$296*Entrant_age_breakdowns!$K81*$G$31</f>
        <v>62.099982707032318</v>
      </c>
      <c r="F308" s="429">
        <f>F$296*Entrant_age_breakdowns!$K81*$G$31</f>
        <v>63.210765806873617</v>
      </c>
      <c r="G308" s="429">
        <f>G$296*Entrant_age_breakdowns!$K81*$G$31</f>
        <v>62.287630044800046</v>
      </c>
      <c r="H308" s="429">
        <f>H$296*Entrant_age_breakdowns!$K81*$G$31</f>
        <v>59.890848253806702</v>
      </c>
      <c r="I308" s="429">
        <f>I$296*Entrant_age_breakdowns!$K81*$G$31</f>
        <v>59.0260908714761</v>
      </c>
      <c r="J308" s="429">
        <f>J$296*Entrant_age_breakdowns!$K81*$G$31</f>
        <v>58.85411222090103</v>
      </c>
      <c r="K308" s="429">
        <f>K$296*Entrant_age_breakdowns!$K81*$G$31</f>
        <v>58.175737819452799</v>
      </c>
      <c r="L308" s="429">
        <f>L$296*Entrant_age_breakdowns!$K81*$G$31</f>
        <v>56.512409319657074</v>
      </c>
      <c r="M308" s="429">
        <f>M$296*Entrant_age_breakdowns!$K81*$G$31</f>
        <v>57.471575246599819</v>
      </c>
    </row>
    <row r="309" spans="1:13" ht="13.15">
      <c r="B309" s="323" t="str">
        <f t="shared" si="141"/>
        <v>50-54</v>
      </c>
      <c r="C309" s="429">
        <f>C$296*Entrant_age_breakdowns!$K82*$G$31</f>
        <v>44.83841961048293</v>
      </c>
      <c r="D309" s="429">
        <f>D$296*Entrant_age_breakdowns!$K82*$G$31</f>
        <v>44.774818711497609</v>
      </c>
      <c r="E309" s="429">
        <f>E$296*Entrant_age_breakdowns!$K82*$G$31</f>
        <v>45.029666519163179</v>
      </c>
      <c r="F309" s="429">
        <f>F$296*Entrant_age_breakdowns!$K82*$G$31</f>
        <v>45.835112678414866</v>
      </c>
      <c r="G309" s="429">
        <f>G$296*Entrant_age_breakdowns!$K82*$G$31</f>
        <v>45.165732531979202</v>
      </c>
      <c r="H309" s="429">
        <f>H$296*Entrant_age_breakdowns!$K82*$G$31</f>
        <v>43.427788654010754</v>
      </c>
      <c r="I309" s="429">
        <f>I$296*Entrant_age_breakdowns!$K82*$G$31</f>
        <v>42.800739581710097</v>
      </c>
      <c r="J309" s="429">
        <f>J$296*Entrant_age_breakdowns!$K82*$G$31</f>
        <v>42.676035178484319</v>
      </c>
      <c r="K309" s="429">
        <f>K$296*Entrant_age_breakdowns!$K82*$G$31</f>
        <v>42.184135314092067</v>
      </c>
      <c r="L309" s="429">
        <f>L$296*Entrant_age_breakdowns!$K82*$G$31</f>
        <v>40.978029862968661</v>
      </c>
      <c r="M309" s="429">
        <f>M$296*Entrant_age_breakdowns!$K82*$G$31</f>
        <v>41.673536044194769</v>
      </c>
    </row>
    <row r="310" spans="1:13" ht="13.15">
      <c r="B310" s="323" t="str">
        <f t="shared" si="141"/>
        <v>55-59</v>
      </c>
      <c r="C310" s="429">
        <f>C$296*Entrant_age_breakdowns!$K83*$G$31</f>
        <v>27.288301256236316</v>
      </c>
      <c r="D310" s="429">
        <f>D$296*Entrant_age_breakdowns!$K83*$G$31</f>
        <v>27.24959426105772</v>
      </c>
      <c r="E310" s="429">
        <f>E$296*Entrant_age_breakdowns!$K83*$G$31</f>
        <v>27.404692585451897</v>
      </c>
      <c r="F310" s="429">
        <f>F$296*Entrant_age_breakdowns!$K83*$G$31</f>
        <v>27.894880634680113</v>
      </c>
      <c r="G310" s="429">
        <f>G$296*Entrant_age_breakdowns!$K83*$G$31</f>
        <v>27.487501265613108</v>
      </c>
      <c r="H310" s="429">
        <f>H$296*Entrant_age_breakdowns!$K83*$G$31</f>
        <v>26.42980261074467</v>
      </c>
      <c r="I310" s="429">
        <f>I$296*Entrant_age_breakdowns!$K83*$G$31</f>
        <v>26.048185592659951</v>
      </c>
      <c r="J310" s="429">
        <f>J$296*Entrant_age_breakdowns!$K83*$G$31</f>
        <v>25.972291496642157</v>
      </c>
      <c r="K310" s="429">
        <f>K$296*Entrant_age_breakdowns!$K83*$G$31</f>
        <v>25.672925198631525</v>
      </c>
      <c r="L310" s="429">
        <f>L$296*Entrant_age_breakdowns!$K83*$G$31</f>
        <v>24.938899129404284</v>
      </c>
      <c r="M310" s="429">
        <f>M$296*Entrant_age_breakdowns!$K83*$G$31</f>
        <v>25.362178592947988</v>
      </c>
    </row>
    <row r="311" spans="1:13" ht="13.15">
      <c r="B311" s="323" t="str">
        <f t="shared" si="141"/>
        <v>60-64</v>
      </c>
      <c r="C311" s="429">
        <f>C$296*Entrant_age_breakdowns!$K84*$G$31</f>
        <v>13.154425238670964</v>
      </c>
      <c r="D311" s="429">
        <f>D$296*Entrant_age_breakdowns!$K84*$G$31</f>
        <v>13.135766390342175</v>
      </c>
      <c r="E311" s="429">
        <f>E$296*Entrant_age_breakdowns!$K84*$G$31</f>
        <v>13.210532103815094</v>
      </c>
      <c r="F311" s="429">
        <f>F$296*Entrant_age_breakdowns!$K84*$G$31</f>
        <v>13.446829042415803</v>
      </c>
      <c r="G311" s="429">
        <f>G$296*Entrant_age_breakdowns!$K84*$G$31</f>
        <v>13.250450330386442</v>
      </c>
      <c r="H311" s="429">
        <f>H$296*Entrant_age_breakdowns!$K84*$G$31</f>
        <v>12.740582832594505</v>
      </c>
      <c r="I311" s="429">
        <f>I$296*Entrant_age_breakdowns!$K84*$G$31</f>
        <v>12.556622955903658</v>
      </c>
      <c r="J311" s="429">
        <f>J$296*Entrant_age_breakdowns!$K84*$G$31</f>
        <v>12.520037929860878</v>
      </c>
      <c r="K311" s="429">
        <f>K$296*Entrant_age_breakdowns!$K84*$G$31</f>
        <v>12.375727313044504</v>
      </c>
      <c r="L311" s="429">
        <f>L$296*Entrant_age_breakdowns!$K84*$G$31</f>
        <v>12.021887366753285</v>
      </c>
      <c r="M311" s="429">
        <f>M$296*Entrant_age_breakdowns!$K84*$G$31</f>
        <v>12.225930777369689</v>
      </c>
    </row>
    <row r="312" spans="1:13" ht="13.15">
      <c r="B312" s="323" t="str">
        <f t="shared" si="141"/>
        <v>65 plus</v>
      </c>
      <c r="C312" s="429">
        <f>C$296*Entrant_age_breakdowns!$K85*$G$31</f>
        <v>4.0714734107140114</v>
      </c>
      <c r="D312" s="429">
        <f>D$296*Entrant_age_breakdowns!$K85*$G$31</f>
        <v>4.0656982435389475</v>
      </c>
      <c r="E312" s="429">
        <f>E$296*Entrant_age_breakdowns!$K85*$G$31</f>
        <v>4.0888392480993874</v>
      </c>
      <c r="F312" s="429">
        <f>F$296*Entrant_age_breakdowns!$K85*$G$31</f>
        <v>4.1619763624232888</v>
      </c>
      <c r="G312" s="429">
        <f>G$296*Entrant_age_breakdowns!$K85*$G$31</f>
        <v>4.1011944818050994</v>
      </c>
      <c r="H312" s="429">
        <f>H$296*Entrant_age_breakdowns!$K85*$G$31</f>
        <v>3.9433835609490173</v>
      </c>
      <c r="I312" s="429">
        <f>I$296*Entrant_age_breakdowns!$K85*$G$31</f>
        <v>3.8864454786690579</v>
      </c>
      <c r="J312" s="429">
        <f>J$296*Entrant_age_breakdowns!$K85*$G$31</f>
        <v>3.8751219158329135</v>
      </c>
      <c r="K312" s="429">
        <f>K$296*Entrant_age_breakdowns!$K85*$G$31</f>
        <v>3.8304558184100985</v>
      </c>
      <c r="L312" s="429">
        <f>L$296*Entrant_age_breakdowns!$K85*$G$31</f>
        <v>3.7209375455221285</v>
      </c>
      <c r="M312" s="429">
        <f>M$296*Entrant_age_breakdowns!$K85*$G$31</f>
        <v>3.7840917545341544</v>
      </c>
    </row>
    <row r="313" spans="1:13" ht="13.15">
      <c r="B313" s="323" t="str">
        <f t="shared" si="141"/>
        <v>Total</v>
      </c>
      <c r="C313" s="429">
        <f>C$296*Entrant_age_breakdowns!$K86*$G$31</f>
        <v>834.10186585590577</v>
      </c>
      <c r="D313" s="429">
        <f>D$296*Entrant_age_breakdowns!$K86*$G$31</f>
        <v>832.91873699064661</v>
      </c>
      <c r="E313" s="429">
        <f>E$296*Entrant_age_breakdowns!$K86*$G$31</f>
        <v>837.65951585238497</v>
      </c>
      <c r="F313" s="429">
        <f>F$296*Entrant_age_breakdowns!$K86*$G$31</f>
        <v>852.64274117822231</v>
      </c>
      <c r="G313" s="429">
        <f>G$296*Entrant_age_breakdowns!$K86*$G$31</f>
        <v>840.19066918373221</v>
      </c>
      <c r="H313" s="429">
        <f>H$296*Entrant_age_breakdowns!$K86*$G$31</f>
        <v>807.86075559713879</v>
      </c>
      <c r="I313" s="429">
        <f>I$296*Entrant_age_breakdowns!$K86*$G$31</f>
        <v>796.19614284466536</v>
      </c>
      <c r="J313" s="429">
        <f>J$296*Entrant_age_breakdowns!$K86*$G$31</f>
        <v>793.87634263059294</v>
      </c>
      <c r="K313" s="429">
        <f>K$296*Entrant_age_breakdowns!$K86*$G$31</f>
        <v>784.72582844503233</v>
      </c>
      <c r="L313" s="429">
        <f>L$296*Entrant_age_breakdowns!$K86*$G$31</f>
        <v>762.28938184543324</v>
      </c>
      <c r="M313" s="429">
        <f>M$296*Entrant_age_breakdowns!$K86*$G$31</f>
        <v>775.22746058492976</v>
      </c>
    </row>
    <row r="314" spans="1:13">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752.61899760731058</v>
      </c>
      <c r="D319" s="429">
        <f>D$296*Entrant_age_breakdowns!$K76*$H$31</f>
        <v>751.55144783064395</v>
      </c>
      <c r="E319" s="429">
        <f>E$296*Entrant_age_breakdowns!$K76*$H$31</f>
        <v>755.82910309177703</v>
      </c>
      <c r="F319" s="429">
        <f>F$296*Entrant_age_breakdowns!$K76*$H$31</f>
        <v>769.34862689009015</v>
      </c>
      <c r="G319" s="429">
        <f>G$296*Entrant_age_breakdowns!$K76*$H$31</f>
        <v>758.11298970204643</v>
      </c>
      <c r="H319" s="429">
        <f>H$296*Entrant_age_breakdowns!$K76*$H$31</f>
        <v>728.94136432592438</v>
      </c>
      <c r="I319" s="429">
        <f>I$296*Entrant_age_breakdowns!$K76*$H$31</f>
        <v>718.41625999920575</v>
      </c>
      <c r="J319" s="429">
        <f>J$296*Entrant_age_breakdowns!$K76*$H$31</f>
        <v>716.32307955778231</v>
      </c>
      <c r="K319" s="429">
        <f>K$296*Entrant_age_breakdowns!$K76*$H$31</f>
        <v>708.06647314573308</v>
      </c>
      <c r="L319" s="429">
        <f>L$296*Entrant_age_breakdowns!$K76*$H$31</f>
        <v>687.82182840760788</v>
      </c>
      <c r="M319" s="429">
        <f>M$296*Entrant_age_breakdowns!$K76*$H$31</f>
        <v>699.49599465814413</v>
      </c>
    </row>
    <row r="320" spans="1:13" ht="13.15">
      <c r="B320" s="323" t="str">
        <f t="shared" si="144"/>
        <v>25-29</v>
      </c>
      <c r="C320" s="429">
        <f>C$296*Entrant_age_breakdowns!$K77*$H$31</f>
        <v>817.14317088348378</v>
      </c>
      <c r="D320" s="429">
        <f>D$296*Entrant_age_breakdowns!$K77*$H$31</f>
        <v>815.9840970196102</v>
      </c>
      <c r="E320" s="429">
        <f>E$296*Entrant_age_breakdowns!$K77*$H$31</f>
        <v>820.62848786695974</v>
      </c>
      <c r="F320" s="429">
        <f>F$296*Entrant_age_breakdowns!$K77*$H$31</f>
        <v>835.30707900073332</v>
      </c>
      <c r="G320" s="429">
        <f>G$296*Entrant_age_breakdowns!$K77*$H$31</f>
        <v>823.10817859040264</v>
      </c>
      <c r="H320" s="429">
        <f>H$296*Entrant_age_breakdowns!$K77*$H$31</f>
        <v>791.43558656780942</v>
      </c>
      <c r="I320" s="429">
        <f>I$296*Entrant_age_breakdowns!$K77*$H$31</f>
        <v>780.0081350275791</v>
      </c>
      <c r="J320" s="429">
        <f>J$296*Entrant_age_breakdowns!$K77*$H$31</f>
        <v>777.73550025676707</v>
      </c>
      <c r="K320" s="429">
        <f>K$296*Entrant_age_breakdowns!$K77*$H$31</f>
        <v>768.7710314276145</v>
      </c>
      <c r="L320" s="429">
        <f>L$296*Entrant_age_breakdowns!$K77*$H$31</f>
        <v>746.79075555454551</v>
      </c>
      <c r="M320" s="429">
        <f>M$296*Entrant_age_breakdowns!$K77*$H$31</f>
        <v>759.46578137466383</v>
      </c>
    </row>
    <row r="321" spans="1:13" ht="13.15">
      <c r="B321" s="323" t="str">
        <f t="shared" si="144"/>
        <v>30-34</v>
      </c>
      <c r="C321" s="429">
        <f>C$296*Entrant_age_breakdowns!$K78*$H$31</f>
        <v>420.21575959943885</v>
      </c>
      <c r="D321" s="429">
        <f>D$296*Entrant_age_breakdowns!$K78*$H$31</f>
        <v>419.6197060295205</v>
      </c>
      <c r="E321" s="429">
        <f>E$296*Entrant_age_breakdowns!$K78*$H$31</f>
        <v>422.0080833633059</v>
      </c>
      <c r="F321" s="429">
        <f>F$296*Entrant_age_breakdowns!$K78*$H$31</f>
        <v>429.5565467696137</v>
      </c>
      <c r="G321" s="429">
        <f>G$296*Entrant_age_breakdowns!$K78*$H$31</f>
        <v>423.28326396574141</v>
      </c>
      <c r="H321" s="429">
        <f>H$296*Entrant_age_breakdowns!$K78*$H$31</f>
        <v>406.99563801536203</v>
      </c>
      <c r="I321" s="429">
        <f>I$296*Entrant_age_breakdowns!$K78*$H$31</f>
        <v>401.11907268339968</v>
      </c>
      <c r="J321" s="429">
        <f>J$296*Entrant_age_breakdowns!$K78*$H$31</f>
        <v>399.95037057520443</v>
      </c>
      <c r="K321" s="429">
        <f>K$296*Entrant_age_breakdowns!$K78*$H$31</f>
        <v>395.34039375269117</v>
      </c>
      <c r="L321" s="429">
        <f>L$296*Entrant_age_breakdowns!$K78*$H$31</f>
        <v>384.03704000597804</v>
      </c>
      <c r="M321" s="429">
        <f>M$296*Entrant_age_breakdowns!$K78*$H$31</f>
        <v>390.55517023422777</v>
      </c>
    </row>
    <row r="322" spans="1:13" ht="13.15">
      <c r="B322" s="323" t="str">
        <f t="shared" si="144"/>
        <v>35-39</v>
      </c>
      <c r="C322" s="429">
        <f>C$296*Entrant_age_breakdowns!$K79*$H$31</f>
        <v>318.58435828964826</v>
      </c>
      <c r="D322" s="429">
        <f>D$296*Entrant_age_breakdowns!$K79*$H$31</f>
        <v>318.13246342435411</v>
      </c>
      <c r="E322" s="429">
        <f>E$296*Entrant_age_breakdowns!$K79*$H$31</f>
        <v>319.94319908301401</v>
      </c>
      <c r="F322" s="429">
        <f>F$296*Entrant_age_breakdowns!$K79*$H$31</f>
        <v>325.66602673865401</v>
      </c>
      <c r="G322" s="429">
        <f>G$296*Entrant_age_breakdowns!$K79*$H$31</f>
        <v>320.90997052042411</v>
      </c>
      <c r="H322" s="429">
        <f>H$296*Entrant_age_breakdowns!$K79*$H$31</f>
        <v>308.56159294788915</v>
      </c>
      <c r="I322" s="429">
        <f>I$296*Entrant_age_breakdowns!$K79*$H$31</f>
        <v>304.10630598527013</v>
      </c>
      <c r="J322" s="429">
        <f>J$296*Entrant_age_breakdowns!$K79*$H$31</f>
        <v>303.22026065578024</v>
      </c>
      <c r="K322" s="429">
        <f>K$296*Entrant_age_breakdowns!$K79*$H$31</f>
        <v>299.72523108066264</v>
      </c>
      <c r="L322" s="429">
        <f>L$296*Entrant_age_breakdowns!$K79*$H$31</f>
        <v>291.15565314919684</v>
      </c>
      <c r="M322" s="429">
        <f>M$296*Entrant_age_breakdowns!$K79*$H$31</f>
        <v>296.09733914877654</v>
      </c>
    </row>
    <row r="323" spans="1:13" ht="13.15">
      <c r="B323" s="323" t="str">
        <f t="shared" si="144"/>
        <v>40-44</v>
      </c>
      <c r="C323" s="429">
        <f>C$296*Entrant_age_breakdowns!$K80*$H$31</f>
        <v>260.00176701695716</v>
      </c>
      <c r="D323" s="429">
        <f>D$296*Entrant_age_breakdowns!$K80*$H$31</f>
        <v>259.63296842272246</v>
      </c>
      <c r="E323" s="429">
        <f>E$296*Entrant_age_breakdowns!$K80*$H$31</f>
        <v>261.11073862267739</v>
      </c>
      <c r="F323" s="429">
        <f>F$296*Entrant_age_breakdowns!$K80*$H$31</f>
        <v>265.78122938621669</v>
      </c>
      <c r="G323" s="429">
        <f>G$296*Entrant_age_breakdowns!$K80*$H$31</f>
        <v>261.89973618482264</v>
      </c>
      <c r="H323" s="429">
        <f>H$296*Entrant_age_breakdowns!$K80*$H$31</f>
        <v>251.82202864799288</v>
      </c>
      <c r="I323" s="429">
        <f>I$296*Entrant_age_breakdowns!$K80*$H$31</f>
        <v>248.18599802468341</v>
      </c>
      <c r="J323" s="429">
        <f>J$296*Entrant_age_breakdowns!$K80*$H$31</f>
        <v>247.46288232446111</v>
      </c>
      <c r="K323" s="429">
        <f>K$296*Entrant_age_breakdowns!$K80*$H$31</f>
        <v>244.61053304345555</v>
      </c>
      <c r="L323" s="429">
        <f>L$296*Entrant_age_breakdowns!$K80*$H$31</f>
        <v>237.61676405638906</v>
      </c>
      <c r="M323" s="429">
        <f>M$296*Entrant_age_breakdowns!$K80*$H$31</f>
        <v>241.64975267777496</v>
      </c>
    </row>
    <row r="324" spans="1:13" ht="13.15">
      <c r="B324" s="323" t="str">
        <f t="shared" si="144"/>
        <v>45-49</v>
      </c>
      <c r="C324" s="429">
        <f>C$296*Entrant_age_breakdowns!$K81*$H$31</f>
        <v>232.57769344998133</v>
      </c>
      <c r="D324" s="429">
        <f>D$296*Entrant_age_breakdowns!$K81*$H$31</f>
        <v>232.24779443668311</v>
      </c>
      <c r="E324" s="429">
        <f>E$296*Entrant_age_breakdowns!$K81*$H$31</f>
        <v>233.5696946241238</v>
      </c>
      <c r="F324" s="429">
        <f>F$296*Entrant_age_breakdowns!$K81*$H$31</f>
        <v>237.74755841915169</v>
      </c>
      <c r="G324" s="429">
        <f>G$296*Entrant_age_breakdowns!$K81*$H$31</f>
        <v>234.27547149343803</v>
      </c>
      <c r="H324" s="429">
        <f>H$296*Entrant_age_breakdowns!$K81*$H$31</f>
        <v>225.26072516663137</v>
      </c>
      <c r="I324" s="429">
        <f>I$296*Entrant_age_breakdowns!$K81*$H$31</f>
        <v>222.00821028803961</v>
      </c>
      <c r="J324" s="429">
        <f>J$296*Entrant_age_breakdowns!$K81*$H$31</f>
        <v>221.36136629315166</v>
      </c>
      <c r="K324" s="429">
        <f>K$296*Entrant_age_breakdowns!$K81*$H$31</f>
        <v>218.80987280023734</v>
      </c>
      <c r="L324" s="429">
        <f>L$296*Entrant_age_breakdowns!$K81*$H$31</f>
        <v>212.55378201210104</v>
      </c>
      <c r="M324" s="429">
        <f>M$296*Entrant_age_breakdowns!$K81*$H$31</f>
        <v>216.16138515277811</v>
      </c>
    </row>
    <row r="325" spans="1:13" ht="13.15">
      <c r="B325" s="323" t="str">
        <f t="shared" si="144"/>
        <v>50-54</v>
      </c>
      <c r="C325" s="429">
        <f>C$296*Entrant_age_breakdowns!$K82*$H$31</f>
        <v>168.64571485078451</v>
      </c>
      <c r="D325" s="429">
        <f>D$296*Entrant_age_breakdowns!$K82*$H$31</f>
        <v>168.40649992823126</v>
      </c>
      <c r="E325" s="429">
        <f>E$296*Entrant_age_breakdowns!$K82*$H$31</f>
        <v>169.36503038214286</v>
      </c>
      <c r="F325" s="429">
        <f>F$296*Entrant_age_breakdowns!$K82*$H$31</f>
        <v>172.39446461467909</v>
      </c>
      <c r="G325" s="429">
        <f>G$296*Entrant_age_breakdowns!$K82*$H$31</f>
        <v>169.87680020359502</v>
      </c>
      <c r="H325" s="429">
        <f>H$296*Entrant_age_breakdowns!$K82*$H$31</f>
        <v>163.34006696864378</v>
      </c>
      <c r="I325" s="429">
        <f>I$296*Entrant_age_breakdowns!$K82*$H$31</f>
        <v>160.98161767530738</v>
      </c>
      <c r="J325" s="429">
        <f>J$296*Entrant_age_breakdowns!$K82*$H$31</f>
        <v>160.51258100073787</v>
      </c>
      <c r="K325" s="429">
        <f>K$296*Entrant_age_breakdowns!$K82*$H$31</f>
        <v>158.66245325346017</v>
      </c>
      <c r="L325" s="429">
        <f>L$296*Entrant_age_breakdowns!$K82*$H$31</f>
        <v>154.1260641978883</v>
      </c>
      <c r="M325" s="429">
        <f>M$296*Entrant_age_breakdowns!$K82*$H$31</f>
        <v>156.74199353114682</v>
      </c>
    </row>
    <row r="326" spans="1:13" ht="13.15">
      <c r="B326" s="323" t="str">
        <f t="shared" si="144"/>
        <v>55-59</v>
      </c>
      <c r="C326" s="429">
        <f>C$296*Entrant_age_breakdowns!$K83*$H$31</f>
        <v>102.63642457517847</v>
      </c>
      <c r="D326" s="429">
        <f>D$296*Entrant_age_breakdowns!$K83*$H$31</f>
        <v>102.49084029882958</v>
      </c>
      <c r="E326" s="429">
        <f>E$296*Entrant_age_breakdowns!$K83*$H$31</f>
        <v>103.07419421756359</v>
      </c>
      <c r="F326" s="429">
        <f>F$296*Entrant_age_breakdowns!$K83*$H$31</f>
        <v>104.91788350660528</v>
      </c>
      <c r="G326" s="429">
        <f>G$296*Entrant_age_breakdowns!$K83*$H$31</f>
        <v>103.38565321150128</v>
      </c>
      <c r="H326" s="429">
        <f>H$296*Entrant_age_breakdowns!$K83*$H$31</f>
        <v>99.407449980955278</v>
      </c>
      <c r="I326" s="429">
        <f>I$296*Entrant_age_breakdowns!$K83*$H$31</f>
        <v>97.972116724939355</v>
      </c>
      <c r="J326" s="429">
        <f>J$296*Entrant_age_breakdowns!$K83*$H$31</f>
        <v>97.686664780221776</v>
      </c>
      <c r="K326" s="429">
        <f>K$296*Entrant_age_breakdowns!$K83*$H$31</f>
        <v>96.560691925495377</v>
      </c>
      <c r="L326" s="429">
        <f>L$296*Entrant_age_breakdowns!$K83*$H$31</f>
        <v>93.799882061112953</v>
      </c>
      <c r="M326" s="429">
        <f>M$296*Entrant_age_breakdowns!$K83*$H$31</f>
        <v>95.391915596886705</v>
      </c>
    </row>
    <row r="327" spans="1:13" ht="13.15">
      <c r="B327" s="323" t="str">
        <f t="shared" si="144"/>
        <v>60-64</v>
      </c>
      <c r="C327" s="429">
        <f>C$296*Entrant_age_breakdowns!$K84*$H$31</f>
        <v>49.476263148851267</v>
      </c>
      <c r="D327" s="429">
        <f>D$296*Entrant_age_breakdowns!$K84*$H$31</f>
        <v>49.406083716970372</v>
      </c>
      <c r="E327" s="429">
        <f>E$296*Entrant_age_breakdowns!$K84*$H$31</f>
        <v>49.687291603075735</v>
      </c>
      <c r="F327" s="429">
        <f>F$296*Entrant_age_breakdowns!$K84*$H$31</f>
        <v>50.576048755391867</v>
      </c>
      <c r="G327" s="429">
        <f>G$296*Entrant_age_breakdowns!$K84*$H$31</f>
        <v>49.837431548109095</v>
      </c>
      <c r="H327" s="429">
        <f>H$296*Entrant_age_breakdowns!$K84*$H$31</f>
        <v>47.919724158078807</v>
      </c>
      <c r="I327" s="429">
        <f>I$296*Entrant_age_breakdowns!$K84*$H$31</f>
        <v>47.227816522218752</v>
      </c>
      <c r="J327" s="429">
        <f>J$296*Entrant_age_breakdowns!$K84*$H$31</f>
        <v>47.09021337020274</v>
      </c>
      <c r="K327" s="429">
        <f>K$296*Entrant_age_breakdowns!$K84*$H$31</f>
        <v>46.547434045128909</v>
      </c>
      <c r="L327" s="429">
        <f>L$296*Entrant_age_breakdowns!$K84*$H$31</f>
        <v>45.216575571448573</v>
      </c>
      <c r="M327" s="429">
        <f>M$296*Entrant_age_breakdowns!$K84*$H$31</f>
        <v>45.984021149212666</v>
      </c>
    </row>
    <row r="328" spans="1:13" ht="13.15">
      <c r="B328" s="323" t="str">
        <f t="shared" si="144"/>
        <v>65 plus</v>
      </c>
      <c r="C328" s="429">
        <f>C$296*Entrant_age_breakdowns!$K85*$H$31</f>
        <v>15.313575942478025</v>
      </c>
      <c r="D328" s="429">
        <f>D$296*Entrant_age_breakdowns!$K85*$H$31</f>
        <v>15.291854454408586</v>
      </c>
      <c r="E328" s="429">
        <f>E$296*Entrant_age_breakdowns!$K85*$H$31</f>
        <v>15.378892117429793</v>
      </c>
      <c r="F328" s="429">
        <f>F$296*Entrant_age_breakdowns!$K85*$H$31</f>
        <v>15.653974536355957</v>
      </c>
      <c r="G328" s="429">
        <f>G$296*Entrant_age_breakdowns!$K85*$H$31</f>
        <v>15.42536247116994</v>
      </c>
      <c r="H328" s="429">
        <f>H$296*Entrant_age_breakdowns!$K85*$H$31</f>
        <v>14.831805967835638</v>
      </c>
      <c r="I328" s="429">
        <f>I$296*Entrant_age_breakdowns!$K85*$H$31</f>
        <v>14.61765114989706</v>
      </c>
      <c r="J328" s="429">
        <f>J$296*Entrant_age_breakdowns!$K85*$H$31</f>
        <v>14.575061104000062</v>
      </c>
      <c r="K328" s="429">
        <f>K$296*Entrant_age_breakdowns!$K85*$H$31</f>
        <v>14.407063525251672</v>
      </c>
      <c r="L328" s="429">
        <f>L$296*Entrant_age_breakdowns!$K85*$H$31</f>
        <v>13.99514473817433</v>
      </c>
      <c r="M328" s="429">
        <f>M$296*Entrant_age_breakdowns!$K85*$H$31</f>
        <v>14.232679575869167</v>
      </c>
    </row>
    <row r="329" spans="1:13" ht="13.15">
      <c r="B329" s="323" t="str">
        <f t="shared" si="144"/>
        <v>Total</v>
      </c>
      <c r="C329" s="429">
        <f>C$296*Entrant_age_breakdowns!$K86*$H$31</f>
        <v>3137.2137253641117</v>
      </c>
      <c r="D329" s="429">
        <f>D$296*Entrant_age_breakdowns!$K86*$H$31</f>
        <v>3132.763755561974</v>
      </c>
      <c r="E329" s="429">
        <f>E$296*Entrant_age_breakdowns!$K86*$H$31</f>
        <v>3150.5947149720696</v>
      </c>
      <c r="F329" s="429">
        <f>F$296*Entrant_age_breakdowns!$K86*$H$31</f>
        <v>3206.9494386174915</v>
      </c>
      <c r="G329" s="429">
        <f>G$296*Entrant_age_breakdowns!$K86*$H$31</f>
        <v>3160.1148578912503</v>
      </c>
      <c r="H329" s="429">
        <f>H$296*Entrant_age_breakdowns!$K86*$H$31</f>
        <v>3038.5159827471225</v>
      </c>
      <c r="I329" s="429">
        <f>I$296*Entrant_age_breakdowns!$K86*$H$31</f>
        <v>2994.6431840805399</v>
      </c>
      <c r="J329" s="429">
        <f>J$296*Entrant_age_breakdowns!$K86*$H$31</f>
        <v>2985.9179799183089</v>
      </c>
      <c r="K329" s="429">
        <f>K$296*Entrant_age_breakdowns!$K86*$H$31</f>
        <v>2951.5011779997299</v>
      </c>
      <c r="L329" s="429">
        <f>L$296*Entrant_age_breakdowns!$K86*$H$31</f>
        <v>2867.1134897544421</v>
      </c>
      <c r="M329" s="429">
        <f>M$296*Entrant_age_breakdowns!$K86*$H$31</f>
        <v>2915.7760330994802</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3971.3155912200173</v>
      </c>
      <c r="D331" s="1085">
        <f t="shared" ref="D331:M331" si="147">D296</f>
        <v>3965.6824925526203</v>
      </c>
      <c r="E331" s="1085">
        <f t="shared" si="147"/>
        <v>3988.2542308244542</v>
      </c>
      <c r="F331" s="1085">
        <f t="shared" si="147"/>
        <v>4059.5921797957135</v>
      </c>
      <c r="G331" s="1085">
        <f t="shared" si="147"/>
        <v>4000.3055270749824</v>
      </c>
      <c r="H331" s="1085">
        <f t="shared" si="147"/>
        <v>3846.376738344261</v>
      </c>
      <c r="I331" s="1085">
        <f t="shared" si="147"/>
        <v>3790.8393269252051</v>
      </c>
      <c r="J331" s="1085">
        <f t="shared" si="147"/>
        <v>3779.7943225489016</v>
      </c>
      <c r="K331" s="1085">
        <f t="shared" si="147"/>
        <v>3736.2270064447621</v>
      </c>
      <c r="L331" s="1085">
        <f t="shared" si="147"/>
        <v>3629.4028715998752</v>
      </c>
      <c r="M331" s="1085">
        <f t="shared" si="147"/>
        <v>3691.0034936844099</v>
      </c>
    </row>
    <row r="332" spans="1:13">
      <c r="C332" s="1085">
        <f>C313+C329</f>
        <v>3971.3155912200173</v>
      </c>
      <c r="D332" s="1085">
        <f t="shared" ref="D332:M332" si="148">D313+D329</f>
        <v>3965.6824925526207</v>
      </c>
      <c r="E332" s="1085">
        <f t="shared" si="148"/>
        <v>3988.2542308244547</v>
      </c>
      <c r="F332" s="1085">
        <f t="shared" si="148"/>
        <v>4059.5921797957139</v>
      </c>
      <c r="G332" s="1085">
        <f t="shared" si="148"/>
        <v>4000.3055270749824</v>
      </c>
      <c r="H332" s="1085">
        <f t="shared" si="148"/>
        <v>3846.3767383442614</v>
      </c>
      <c r="I332" s="1085">
        <f t="shared" si="148"/>
        <v>3790.8393269252051</v>
      </c>
      <c r="J332" s="1085">
        <f t="shared" si="148"/>
        <v>3779.7943225489016</v>
      </c>
      <c r="K332" s="1085">
        <f t="shared" si="148"/>
        <v>3736.2270064447621</v>
      </c>
      <c r="L332" s="1085">
        <f t="shared" si="148"/>
        <v>3629.4028715998752</v>
      </c>
      <c r="M332" s="1085">
        <f t="shared" si="148"/>
        <v>3691.0034936844099</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377.63094456983424</v>
      </c>
      <c r="D340" s="429">
        <f t="shared" si="152"/>
        <v>455.5382176135422</v>
      </c>
      <c r="E340" s="429">
        <f t="shared" si="152"/>
        <v>509.00680659878708</v>
      </c>
      <c r="F340" s="429">
        <f t="shared" si="152"/>
        <v>546.07137419972025</v>
      </c>
      <c r="G340" s="429">
        <f t="shared" si="152"/>
        <v>567.95287037697949</v>
      </c>
      <c r="H340" s="429">
        <f t="shared" si="152"/>
        <v>574.87846592658752</v>
      </c>
      <c r="I340" s="429">
        <f t="shared" si="152"/>
        <v>576.72690110655799</v>
      </c>
      <c r="J340" s="429">
        <f t="shared" si="152"/>
        <v>577.41060164269379</v>
      </c>
      <c r="K340" s="429">
        <f t="shared" si="152"/>
        <v>575.674123215078</v>
      </c>
      <c r="L340" s="429">
        <f t="shared" si="152"/>
        <v>569.12650605991303</v>
      </c>
      <c r="M340" s="429">
        <f t="shared" si="152"/>
        <v>567.83718343094586</v>
      </c>
    </row>
    <row r="341" spans="1:13" ht="13.15">
      <c r="B341" s="323" t="str">
        <f t="shared" si="151"/>
        <v>25-29</v>
      </c>
      <c r="C341" s="429">
        <f t="shared" ref="C341:M341" si="153">C304+C248</f>
        <v>972.75802107586219</v>
      </c>
      <c r="D341" s="429">
        <f t="shared" si="153"/>
        <v>954.03559295492028</v>
      </c>
      <c r="E341" s="429">
        <f t="shared" si="153"/>
        <v>954.90419172416352</v>
      </c>
      <c r="F341" s="429">
        <f t="shared" si="153"/>
        <v>963.54259662392201</v>
      </c>
      <c r="G341" s="429">
        <f t="shared" si="153"/>
        <v>972.56682261277695</v>
      </c>
      <c r="H341" s="429">
        <f t="shared" si="153"/>
        <v>974.07713066429744</v>
      </c>
      <c r="I341" s="429">
        <f t="shared" si="153"/>
        <v>973.25998253475666</v>
      </c>
      <c r="J341" s="429">
        <f t="shared" si="153"/>
        <v>972.41248832369251</v>
      </c>
      <c r="K341" s="429">
        <f t="shared" si="153"/>
        <v>969.56551173848243</v>
      </c>
      <c r="L341" s="429">
        <f t="shared" si="153"/>
        <v>961.47344362798003</v>
      </c>
      <c r="M341" s="429">
        <f t="shared" si="153"/>
        <v>958.17743378720047</v>
      </c>
    </row>
    <row r="342" spans="1:13" ht="13.15">
      <c r="B342" s="323" t="str">
        <f t="shared" si="151"/>
        <v>30-34</v>
      </c>
      <c r="C342" s="429">
        <f t="shared" ref="C342:M342" si="154">C305+C249</f>
        <v>1202.6168542205846</v>
      </c>
      <c r="D342" s="429">
        <f t="shared" si="154"/>
        <v>1161.5279831088899</v>
      </c>
      <c r="E342" s="429">
        <f t="shared" si="154"/>
        <v>1128.1426304179813</v>
      </c>
      <c r="F342" s="429">
        <f t="shared" si="154"/>
        <v>1101.7629956165817</v>
      </c>
      <c r="G342" s="429">
        <f t="shared" si="154"/>
        <v>1082.59625147785</v>
      </c>
      <c r="H342" s="429">
        <f t="shared" si="154"/>
        <v>1066.0479226337482</v>
      </c>
      <c r="I342" s="429">
        <f t="shared" si="154"/>
        <v>1052.8022181576846</v>
      </c>
      <c r="J342" s="429">
        <f t="shared" si="154"/>
        <v>1042.7739443465041</v>
      </c>
      <c r="K342" s="429">
        <f t="shared" si="154"/>
        <v>1034.149822151699</v>
      </c>
      <c r="L342" s="429">
        <f t="shared" si="154"/>
        <v>1024.3994468825854</v>
      </c>
      <c r="M342" s="429">
        <f t="shared" si="154"/>
        <v>1017.6262317406336</v>
      </c>
    </row>
    <row r="343" spans="1:13" ht="13.15">
      <c r="B343" s="323" t="str">
        <f t="shared" si="151"/>
        <v>35-39</v>
      </c>
      <c r="C343" s="429">
        <f t="shared" ref="C343:M343" si="155">C306+C250</f>
        <v>1124.0595243007201</v>
      </c>
      <c r="D343" s="429">
        <f t="shared" si="155"/>
        <v>1130.8708385437583</v>
      </c>
      <c r="E343" s="429">
        <f t="shared" si="155"/>
        <v>1128.1057151595335</v>
      </c>
      <c r="F343" s="429">
        <f t="shared" si="155"/>
        <v>1117.5171213299902</v>
      </c>
      <c r="G343" s="429">
        <f t="shared" si="155"/>
        <v>1103.6900360891575</v>
      </c>
      <c r="H343" s="429">
        <f t="shared" si="155"/>
        <v>1086.7950527281296</v>
      </c>
      <c r="I343" s="429">
        <f t="shared" si="155"/>
        <v>1070.2343128982684</v>
      </c>
      <c r="J343" s="429">
        <f t="shared" si="155"/>
        <v>1055.4705232288823</v>
      </c>
      <c r="K343" s="429">
        <f t="shared" si="155"/>
        <v>1041.9148472669942</v>
      </c>
      <c r="L343" s="429">
        <f t="shared" si="155"/>
        <v>1028.1498536823915</v>
      </c>
      <c r="M343" s="429">
        <f t="shared" si="155"/>
        <v>1017.6182716319985</v>
      </c>
    </row>
    <row r="344" spans="1:13" ht="13.15">
      <c r="B344" s="323" t="str">
        <f t="shared" si="151"/>
        <v>40-44</v>
      </c>
      <c r="C344" s="429">
        <f t="shared" ref="C344:M344" si="156">C307+C251</f>
        <v>935.02974354954824</v>
      </c>
      <c r="D344" s="429">
        <f t="shared" si="156"/>
        <v>967.25424626589427</v>
      </c>
      <c r="E344" s="429">
        <f t="shared" si="156"/>
        <v>992.13004259103809</v>
      </c>
      <c r="F344" s="429">
        <f t="shared" si="156"/>
        <v>1007.8959904810688</v>
      </c>
      <c r="G344" s="429">
        <f t="shared" si="156"/>
        <v>1016.5138053141582</v>
      </c>
      <c r="H344" s="429">
        <f t="shared" si="156"/>
        <v>1017.6307213203039</v>
      </c>
      <c r="I344" s="429">
        <f t="shared" si="156"/>
        <v>1014.3787051425712</v>
      </c>
      <c r="J344" s="429">
        <f t="shared" si="156"/>
        <v>1008.7489633482779</v>
      </c>
      <c r="K344" s="429">
        <f t="shared" si="156"/>
        <v>1001.1345760645024</v>
      </c>
      <c r="L344" s="429">
        <f t="shared" si="156"/>
        <v>991.18141185111574</v>
      </c>
      <c r="M344" s="429">
        <f t="shared" si="156"/>
        <v>982.40114272809205</v>
      </c>
    </row>
    <row r="345" spans="1:13" ht="13.15">
      <c r="B345" s="323" t="str">
        <f t="shared" si="151"/>
        <v>45-49</v>
      </c>
      <c r="C345" s="429">
        <f t="shared" ref="C345:M345" si="157">C308+C252</f>
        <v>838.10895836911493</v>
      </c>
      <c r="D345" s="429">
        <f t="shared" si="157"/>
        <v>839.37831628203935</v>
      </c>
      <c r="E345" s="429">
        <f t="shared" si="157"/>
        <v>845.89538500557762</v>
      </c>
      <c r="F345" s="429">
        <f t="shared" si="157"/>
        <v>852.80592966749589</v>
      </c>
      <c r="G345" s="429">
        <f t="shared" si="157"/>
        <v>859.71577058574314</v>
      </c>
      <c r="H345" s="429">
        <f t="shared" si="157"/>
        <v>863.86158015689193</v>
      </c>
      <c r="I345" s="429">
        <f t="shared" si="157"/>
        <v>866.19080756165033</v>
      </c>
      <c r="J345" s="429">
        <f t="shared" si="157"/>
        <v>867.11323617265282</v>
      </c>
      <c r="K345" s="429">
        <f t="shared" si="157"/>
        <v>866.08478471867966</v>
      </c>
      <c r="L345" s="429">
        <f t="shared" si="157"/>
        <v>862.305109111109</v>
      </c>
      <c r="M345" s="429">
        <f t="shared" si="157"/>
        <v>858.74006811146603</v>
      </c>
    </row>
    <row r="346" spans="1:13" ht="13.15">
      <c r="B346" s="323" t="str">
        <f t="shared" si="151"/>
        <v>50-54</v>
      </c>
      <c r="C346" s="429">
        <f t="shared" ref="C346:M346" si="158">C309+C253</f>
        <v>610.67195370061188</v>
      </c>
      <c r="D346" s="429">
        <f t="shared" si="158"/>
        <v>625.20630473598908</v>
      </c>
      <c r="E346" s="429">
        <f t="shared" si="158"/>
        <v>635.5318322560654</v>
      </c>
      <c r="F346" s="429">
        <f t="shared" si="158"/>
        <v>642.27018761675095</v>
      </c>
      <c r="G346" s="429">
        <f t="shared" si="158"/>
        <v>647.56229559071778</v>
      </c>
      <c r="H346" s="429">
        <f t="shared" si="158"/>
        <v>650.76731348236103</v>
      </c>
      <c r="I346" s="429">
        <f t="shared" si="158"/>
        <v>653.12697596481723</v>
      </c>
      <c r="J346" s="429">
        <f t="shared" si="158"/>
        <v>655.07391493365401</v>
      </c>
      <c r="K346" s="429">
        <f t="shared" si="158"/>
        <v>656.11537537270067</v>
      </c>
      <c r="L346" s="429">
        <f t="shared" si="158"/>
        <v>655.46158310775002</v>
      </c>
      <c r="M346" s="429">
        <f t="shared" si="158"/>
        <v>655.03132657120875</v>
      </c>
    </row>
    <row r="347" spans="1:13" ht="13.15">
      <c r="B347" s="323" t="str">
        <f t="shared" si="151"/>
        <v>55-59</v>
      </c>
      <c r="C347" s="429">
        <f t="shared" ref="C347:M347" si="159">C310+C254</f>
        <v>340.16742406500441</v>
      </c>
      <c r="D347" s="429">
        <f t="shared" si="159"/>
        <v>327.64849438196654</v>
      </c>
      <c r="E347" s="429">
        <f t="shared" si="159"/>
        <v>322.24495158754928</v>
      </c>
      <c r="F347" s="429">
        <f t="shared" si="159"/>
        <v>320.21318890031574</v>
      </c>
      <c r="G347" s="429">
        <f t="shared" si="159"/>
        <v>319.59487753247782</v>
      </c>
      <c r="H347" s="429">
        <f t="shared" si="159"/>
        <v>318.96534210690248</v>
      </c>
      <c r="I347" s="429">
        <f t="shared" si="159"/>
        <v>318.6880562248985</v>
      </c>
      <c r="J347" s="429">
        <f t="shared" si="159"/>
        <v>318.80210620502089</v>
      </c>
      <c r="K347" s="429">
        <f t="shared" si="159"/>
        <v>318.86775796175374</v>
      </c>
      <c r="L347" s="429">
        <f t="shared" si="159"/>
        <v>318.33180956993402</v>
      </c>
      <c r="M347" s="429">
        <f t="shared" si="159"/>
        <v>318.33015756447531</v>
      </c>
    </row>
    <row r="348" spans="1:13" ht="13.15">
      <c r="B348" s="323" t="str">
        <f t="shared" si="151"/>
        <v>60-64</v>
      </c>
      <c r="C348" s="429">
        <f t="shared" ref="C348:M348" si="160">C311+C255</f>
        <v>113.97803977400406</v>
      </c>
      <c r="D348" s="429">
        <f t="shared" si="160"/>
        <v>119.03217765772602</v>
      </c>
      <c r="E348" s="429">
        <f t="shared" si="160"/>
        <v>120.10509664865522</v>
      </c>
      <c r="F348" s="429">
        <f t="shared" si="160"/>
        <v>120.04779710580459</v>
      </c>
      <c r="G348" s="429">
        <f t="shared" si="160"/>
        <v>119.55114304261843</v>
      </c>
      <c r="H348" s="429">
        <f t="shared" si="160"/>
        <v>118.69531840318879</v>
      </c>
      <c r="I348" s="429">
        <f t="shared" si="160"/>
        <v>117.97310677266269</v>
      </c>
      <c r="J348" s="429">
        <f t="shared" si="160"/>
        <v>117.51603170769634</v>
      </c>
      <c r="K348" s="429">
        <f t="shared" si="160"/>
        <v>117.14405368002926</v>
      </c>
      <c r="L348" s="429">
        <f t="shared" si="160"/>
        <v>116.60132513551967</v>
      </c>
      <c r="M348" s="429">
        <f t="shared" si="160"/>
        <v>116.44587355284919</v>
      </c>
    </row>
    <row r="349" spans="1:13" ht="13.15">
      <c r="B349" s="323" t="str">
        <f t="shared" si="151"/>
        <v>65 plus</v>
      </c>
      <c r="C349" s="429">
        <f t="shared" ref="C349:M349" si="161">C312+C256</f>
        <v>33.2449966280289</v>
      </c>
      <c r="D349" s="429">
        <f t="shared" si="161"/>
        <v>38.191033483077568</v>
      </c>
      <c r="E349" s="429">
        <f t="shared" si="161"/>
        <v>41.831278816379239</v>
      </c>
      <c r="F349" s="429">
        <f t="shared" si="161"/>
        <v>44.189467837791781</v>
      </c>
      <c r="G349" s="429">
        <f t="shared" si="161"/>
        <v>45.555115743281938</v>
      </c>
      <c r="H349" s="429">
        <f t="shared" si="161"/>
        <v>46.167019746069386</v>
      </c>
      <c r="I349" s="429">
        <f t="shared" si="161"/>
        <v>46.377979369110804</v>
      </c>
      <c r="J349" s="429">
        <f t="shared" si="161"/>
        <v>46.407087508903636</v>
      </c>
      <c r="K349" s="429">
        <f t="shared" si="161"/>
        <v>46.324548961982501</v>
      </c>
      <c r="L349" s="429">
        <f t="shared" si="161"/>
        <v>46.119640237638585</v>
      </c>
      <c r="M349" s="429">
        <f t="shared" si="161"/>
        <v>45.992265110425684</v>
      </c>
    </row>
    <row r="350" spans="1:13" ht="13.15">
      <c r="B350" s="323" t="str">
        <f t="shared" si="151"/>
        <v>Total</v>
      </c>
      <c r="C350" s="429">
        <f t="shared" ref="C350:M350" si="162">SUM(C340:C349)</f>
        <v>6548.2664602533141</v>
      </c>
      <c r="D350" s="429">
        <f t="shared" si="162"/>
        <v>6618.6832050278026</v>
      </c>
      <c r="E350" s="429">
        <f t="shared" si="162"/>
        <v>6677.8979308057314</v>
      </c>
      <c r="F350" s="429">
        <f t="shared" si="162"/>
        <v>6716.3166493794424</v>
      </c>
      <c r="G350" s="429">
        <f t="shared" si="162"/>
        <v>6735.2989883657619</v>
      </c>
      <c r="H350" s="429">
        <f t="shared" si="162"/>
        <v>6717.8858671684802</v>
      </c>
      <c r="I350" s="429">
        <f t="shared" si="162"/>
        <v>6689.7590457329798</v>
      </c>
      <c r="J350" s="429">
        <f t="shared" si="162"/>
        <v>6661.7288974179792</v>
      </c>
      <c r="K350" s="429">
        <f t="shared" si="162"/>
        <v>6626.975401131901</v>
      </c>
      <c r="L350" s="429">
        <f t="shared" si="162"/>
        <v>6573.1501292659377</v>
      </c>
      <c r="M350" s="429">
        <f t="shared" si="162"/>
        <v>6538.1999542292942</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1608.7042207219431</v>
      </c>
      <c r="D356" s="429">
        <f t="shared" si="166"/>
        <v>1858.6849517570618</v>
      </c>
      <c r="E356" s="429">
        <f t="shared" si="166"/>
        <v>2034.0313815341701</v>
      </c>
      <c r="F356" s="429">
        <f t="shared" si="166"/>
        <v>2167.277230287008</v>
      </c>
      <c r="G356" s="429">
        <f t="shared" si="166"/>
        <v>2247.6174581256873</v>
      </c>
      <c r="H356" s="429">
        <f t="shared" si="166"/>
        <v>2273.6612554410308</v>
      </c>
      <c r="I356" s="429">
        <f t="shared" si="166"/>
        <v>2281.0352698490142</v>
      </c>
      <c r="J356" s="429">
        <f t="shared" si="166"/>
        <v>2284.0100277670304</v>
      </c>
      <c r="K356" s="429">
        <f t="shared" si="166"/>
        <v>2277.7978830184193</v>
      </c>
      <c r="L356" s="429">
        <f t="shared" si="166"/>
        <v>2253.2838179992877</v>
      </c>
      <c r="M356" s="429">
        <f t="shared" si="166"/>
        <v>2248.1102045218981</v>
      </c>
    </row>
    <row r="357" spans="1:13" ht="13.15">
      <c r="B357" s="323" t="str">
        <f t="shared" si="164"/>
        <v>25-29</v>
      </c>
      <c r="C357" s="429">
        <f t="shared" ref="C357:M357" si="167">C320+C264</f>
        <v>4148.1421335170608</v>
      </c>
      <c r="D357" s="429">
        <f t="shared" si="167"/>
        <v>4014.5582786004984</v>
      </c>
      <c r="E357" s="429">
        <f t="shared" si="167"/>
        <v>3967.1969335948593</v>
      </c>
      <c r="F357" s="429">
        <f t="shared" si="167"/>
        <v>3977.7585788577553</v>
      </c>
      <c r="G357" s="429">
        <f t="shared" si="167"/>
        <v>3996.3635672473879</v>
      </c>
      <c r="H357" s="429">
        <f t="shared" si="167"/>
        <v>3991.8557675963784</v>
      </c>
      <c r="I357" s="429">
        <f t="shared" si="167"/>
        <v>3981.8347539291481</v>
      </c>
      <c r="J357" s="429">
        <f t="shared" si="167"/>
        <v>3973.8205812244023</v>
      </c>
      <c r="K357" s="429">
        <f t="shared" si="167"/>
        <v>3959.7514099977298</v>
      </c>
      <c r="L357" s="429">
        <f t="shared" si="167"/>
        <v>3926.802575753869</v>
      </c>
      <c r="M357" s="429">
        <f t="shared" si="167"/>
        <v>3912.0408771363827</v>
      </c>
    </row>
    <row r="358" spans="1:13" ht="13.15">
      <c r="B358" s="323" t="str">
        <f t="shared" si="164"/>
        <v>30-34</v>
      </c>
      <c r="C358" s="429">
        <f t="shared" ref="C358:M358" si="168">C321+C265</f>
        <v>4565.7056012034027</v>
      </c>
      <c r="D358" s="429">
        <f t="shared" si="168"/>
        <v>4469.9452820060269</v>
      </c>
      <c r="E358" s="429">
        <f t="shared" si="168"/>
        <v>4376.9919911758398</v>
      </c>
      <c r="F358" s="429">
        <f t="shared" si="168"/>
        <v>4307.2599861976414</v>
      </c>
      <c r="G358" s="429">
        <f t="shared" si="168"/>
        <v>4252.5286254728308</v>
      </c>
      <c r="H358" s="429">
        <f t="shared" si="168"/>
        <v>4200.0697608326263</v>
      </c>
      <c r="I358" s="429">
        <f t="shared" si="168"/>
        <v>4155.4899029521594</v>
      </c>
      <c r="J358" s="429">
        <f t="shared" si="168"/>
        <v>4120.3131550127982</v>
      </c>
      <c r="K358" s="429">
        <f t="shared" si="168"/>
        <v>4088.8490621133242</v>
      </c>
      <c r="L358" s="429">
        <f t="shared" si="168"/>
        <v>4052.2797902121165</v>
      </c>
      <c r="M358" s="429">
        <f t="shared" si="168"/>
        <v>4026.4356556159223</v>
      </c>
    </row>
    <row r="359" spans="1:13" ht="13.15">
      <c r="B359" s="323" t="str">
        <f t="shared" si="164"/>
        <v>35-39</v>
      </c>
      <c r="C359" s="429">
        <f t="shared" ref="C359:M359" si="169">C322+C266</f>
        <v>4188.1134499264836</v>
      </c>
      <c r="D359" s="429">
        <f t="shared" si="169"/>
        <v>4194.3468884776275</v>
      </c>
      <c r="E359" s="429">
        <f t="shared" si="169"/>
        <v>4181.4802473746095</v>
      </c>
      <c r="F359" s="429">
        <f t="shared" si="169"/>
        <v>4159.5139162728519</v>
      </c>
      <c r="G359" s="429">
        <f t="shared" si="169"/>
        <v>4126.1265431737193</v>
      </c>
      <c r="H359" s="429">
        <f t="shared" si="169"/>
        <v>4079.5724541887371</v>
      </c>
      <c r="I359" s="429">
        <f t="shared" si="169"/>
        <v>4031.7561160033201</v>
      </c>
      <c r="J359" s="429">
        <f t="shared" si="169"/>
        <v>3988.0231583149312</v>
      </c>
      <c r="K359" s="429">
        <f t="shared" si="169"/>
        <v>3946.3568899287284</v>
      </c>
      <c r="L359" s="429">
        <f t="shared" si="169"/>
        <v>3901.7924193811009</v>
      </c>
      <c r="M359" s="429">
        <f t="shared" si="169"/>
        <v>3867.705624711522</v>
      </c>
    </row>
    <row r="360" spans="1:13" ht="13.15">
      <c r="B360" s="323" t="str">
        <f t="shared" si="164"/>
        <v>40-44</v>
      </c>
      <c r="C360" s="429">
        <f t="shared" ref="C360:M360" si="170">C323+C267</f>
        <v>3362.2744674890318</v>
      </c>
      <c r="D360" s="429">
        <f t="shared" si="170"/>
        <v>3481.0518004777164</v>
      </c>
      <c r="E360" s="429">
        <f t="shared" si="170"/>
        <v>3568.9905531395816</v>
      </c>
      <c r="F360" s="429">
        <f t="shared" si="170"/>
        <v>3634.3347310539275</v>
      </c>
      <c r="G360" s="429">
        <f t="shared" si="170"/>
        <v>3674.1465435478872</v>
      </c>
      <c r="H360" s="429">
        <f t="shared" si="170"/>
        <v>3687.038742589004</v>
      </c>
      <c r="I360" s="429">
        <f t="shared" si="170"/>
        <v>3684.317915112933</v>
      </c>
      <c r="J360" s="429">
        <f t="shared" si="170"/>
        <v>3672.8818902136995</v>
      </c>
      <c r="K360" s="429">
        <f t="shared" si="170"/>
        <v>3653.6996374104874</v>
      </c>
      <c r="L360" s="429">
        <f t="shared" si="170"/>
        <v>3625.0982792604009</v>
      </c>
      <c r="M360" s="429">
        <f t="shared" si="170"/>
        <v>3600.1186554859282</v>
      </c>
    </row>
    <row r="361" spans="1:13" ht="13.15">
      <c r="B361" s="323" t="str">
        <f t="shared" si="164"/>
        <v>45-49</v>
      </c>
      <c r="C361" s="429">
        <f t="shared" ref="C361:M361" si="171">C324+C268</f>
        <v>2790.5475963282001</v>
      </c>
      <c r="D361" s="429">
        <f t="shared" si="171"/>
        <v>2869.5971160618319</v>
      </c>
      <c r="E361" s="429">
        <f t="shared" si="171"/>
        <v>2948.6429995554822</v>
      </c>
      <c r="F361" s="429">
        <f t="shared" si="171"/>
        <v>3025.1241176634012</v>
      </c>
      <c r="G361" s="429">
        <f t="shared" si="171"/>
        <v>3089.0104659767226</v>
      </c>
      <c r="H361" s="429">
        <f t="shared" si="171"/>
        <v>3133.5817124267537</v>
      </c>
      <c r="I361" s="429">
        <f t="shared" si="171"/>
        <v>3165.0140437163159</v>
      </c>
      <c r="J361" s="429">
        <f t="shared" si="171"/>
        <v>3186.684354475145</v>
      </c>
      <c r="K361" s="429">
        <f t="shared" si="171"/>
        <v>3197.7844314774575</v>
      </c>
      <c r="L361" s="429">
        <f t="shared" si="171"/>
        <v>3196.10359566134</v>
      </c>
      <c r="M361" s="429">
        <f t="shared" si="171"/>
        <v>3193.3023177657296</v>
      </c>
    </row>
    <row r="362" spans="1:13" ht="13.15">
      <c r="B362" s="323" t="str">
        <f t="shared" si="164"/>
        <v>50-54</v>
      </c>
      <c r="C362" s="429">
        <f t="shared" ref="C362:M362" si="172">C325+C269</f>
        <v>2071.916827950477</v>
      </c>
      <c r="D362" s="429">
        <f t="shared" si="172"/>
        <v>2127.2496992259057</v>
      </c>
      <c r="E362" s="429">
        <f t="shared" si="172"/>
        <v>2180.366284623823</v>
      </c>
      <c r="F362" s="429">
        <f t="shared" si="172"/>
        <v>2234.1257861318609</v>
      </c>
      <c r="G362" s="429">
        <f t="shared" si="172"/>
        <v>2283.110138835867</v>
      </c>
      <c r="H362" s="429">
        <f t="shared" si="172"/>
        <v>2322.4758750497363</v>
      </c>
      <c r="I362" s="429">
        <f t="shared" si="172"/>
        <v>2355.8103443913024</v>
      </c>
      <c r="J362" s="429">
        <f t="shared" si="172"/>
        <v>2384.4508837395119</v>
      </c>
      <c r="K362" s="429">
        <f t="shared" si="172"/>
        <v>2406.6686346505371</v>
      </c>
      <c r="L362" s="429">
        <f t="shared" si="172"/>
        <v>2419.7939078329177</v>
      </c>
      <c r="M362" s="429">
        <f t="shared" si="172"/>
        <v>2431.388135756597</v>
      </c>
    </row>
    <row r="363" spans="1:13" ht="13.15">
      <c r="B363" s="323" t="str">
        <f t="shared" si="164"/>
        <v>55-59</v>
      </c>
      <c r="C363" s="429">
        <f t="shared" ref="C363:M363" si="173">C326+C270</f>
        <v>1211.2380725672124</v>
      </c>
      <c r="D363" s="429">
        <f t="shared" si="173"/>
        <v>1167.8019332325746</v>
      </c>
      <c r="E363" s="429">
        <f t="shared" si="173"/>
        <v>1149.7848562701795</v>
      </c>
      <c r="F363" s="429">
        <f t="shared" si="173"/>
        <v>1148.4185060098596</v>
      </c>
      <c r="G363" s="429">
        <f t="shared" si="173"/>
        <v>1154.3196972735223</v>
      </c>
      <c r="H363" s="429">
        <f t="shared" si="173"/>
        <v>1161.51440145121</v>
      </c>
      <c r="I363" s="429">
        <f t="shared" si="173"/>
        <v>1170.5678687717991</v>
      </c>
      <c r="J363" s="429">
        <f t="shared" si="173"/>
        <v>1180.9872879129255</v>
      </c>
      <c r="K363" s="429">
        <f t="shared" si="173"/>
        <v>1190.6846855545466</v>
      </c>
      <c r="L363" s="429">
        <f t="shared" si="173"/>
        <v>1197.3141176244576</v>
      </c>
      <c r="M363" s="429">
        <f t="shared" si="173"/>
        <v>1205.0079967039717</v>
      </c>
    </row>
    <row r="364" spans="1:13" ht="13.15">
      <c r="B364" s="323" t="str">
        <f t="shared" si="164"/>
        <v>60-64</v>
      </c>
      <c r="C364" s="429">
        <f t="shared" ref="C364:M364" si="174">C327+C271</f>
        <v>471.87567147631233</v>
      </c>
      <c r="D364" s="429">
        <f t="shared" si="174"/>
        <v>460.12762654920476</v>
      </c>
      <c r="E364" s="429">
        <f t="shared" si="174"/>
        <v>448.33978260018915</v>
      </c>
      <c r="F364" s="429">
        <f t="shared" si="174"/>
        <v>440.52688200829118</v>
      </c>
      <c r="G364" s="429">
        <f t="shared" si="174"/>
        <v>435.46656057455471</v>
      </c>
      <c r="H364" s="429">
        <f t="shared" si="174"/>
        <v>431.64886738249521</v>
      </c>
      <c r="I364" s="429">
        <f t="shared" si="174"/>
        <v>429.88692386305109</v>
      </c>
      <c r="J364" s="429">
        <f t="shared" si="174"/>
        <v>430.01506433582085</v>
      </c>
      <c r="K364" s="429">
        <f t="shared" si="174"/>
        <v>430.9207140145333</v>
      </c>
      <c r="L364" s="429">
        <f t="shared" si="174"/>
        <v>431.35468379990351</v>
      </c>
      <c r="M364" s="429">
        <f t="shared" si="174"/>
        <v>433.23048836114771</v>
      </c>
    </row>
    <row r="365" spans="1:13" ht="13.15">
      <c r="B365" s="323" t="str">
        <f t="shared" si="164"/>
        <v>65 plus</v>
      </c>
      <c r="C365" s="429">
        <f t="shared" ref="C365:M365" si="175">C328+C272</f>
        <v>129.00683047858999</v>
      </c>
      <c r="D365" s="429">
        <f t="shared" si="175"/>
        <v>163.79721217063812</v>
      </c>
      <c r="E365" s="429">
        <f t="shared" si="175"/>
        <v>185.42381103063937</v>
      </c>
      <c r="F365" s="429">
        <f t="shared" si="175"/>
        <v>198.48336966713271</v>
      </c>
      <c r="G365" s="429">
        <f t="shared" si="175"/>
        <v>205.89579189029939</v>
      </c>
      <c r="H365" s="429">
        <f t="shared" si="175"/>
        <v>209.55599252610028</v>
      </c>
      <c r="I365" s="429">
        <f t="shared" si="175"/>
        <v>211.26699514052063</v>
      </c>
      <c r="J365" s="429">
        <f t="shared" si="175"/>
        <v>212.12735672305789</v>
      </c>
      <c r="K365" s="429">
        <f t="shared" si="175"/>
        <v>212.54819885477031</v>
      </c>
      <c r="L365" s="429">
        <f t="shared" si="175"/>
        <v>212.53635815784568</v>
      </c>
      <c r="M365" s="429">
        <f t="shared" si="175"/>
        <v>212.82370786036984</v>
      </c>
    </row>
    <row r="366" spans="1:13" ht="13.15">
      <c r="B366" s="323" t="str">
        <f t="shared" si="164"/>
        <v>Total</v>
      </c>
      <c r="C366" s="429">
        <f t="shared" ref="C366:M366" si="176">SUM(C356:C365)</f>
        <v>24547.524871658712</v>
      </c>
      <c r="D366" s="429">
        <f t="shared" si="176"/>
        <v>24807.160788559086</v>
      </c>
      <c r="E366" s="429">
        <f t="shared" si="176"/>
        <v>25041.248840899374</v>
      </c>
      <c r="F366" s="429">
        <f t="shared" si="176"/>
        <v>25292.823104149735</v>
      </c>
      <c r="G366" s="429">
        <f t="shared" si="176"/>
        <v>25464.585392118479</v>
      </c>
      <c r="H366" s="429">
        <f t="shared" si="176"/>
        <v>25490.974829484072</v>
      </c>
      <c r="I366" s="429">
        <f t="shared" si="176"/>
        <v>25466.980133729565</v>
      </c>
      <c r="J366" s="429">
        <f t="shared" si="176"/>
        <v>25433.313759719324</v>
      </c>
      <c r="K366" s="429">
        <f t="shared" si="176"/>
        <v>25365.06154702053</v>
      </c>
      <c r="L366" s="429">
        <f t="shared" si="176"/>
        <v>25216.359545683241</v>
      </c>
      <c r="M366" s="429">
        <f t="shared" si="176"/>
        <v>25130.163663919466</v>
      </c>
    </row>
    <row r="367" spans="1:13">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31095.791331912027</v>
      </c>
      <c r="D368" s="1085">
        <f t="shared" ref="D368:M368" si="178">D350+D366</f>
        <v>31425.843993586888</v>
      </c>
      <c r="E368" s="1085">
        <f t="shared" si="178"/>
        <v>31719.146771705105</v>
      </c>
      <c r="F368" s="1085">
        <f t="shared" si="178"/>
        <v>32009.139753529176</v>
      </c>
      <c r="G368" s="1085">
        <f t="shared" si="178"/>
        <v>32199.88438048424</v>
      </c>
      <c r="H368" s="1085">
        <f t="shared" si="178"/>
        <v>32208.860696652551</v>
      </c>
      <c r="I368" s="1085">
        <f t="shared" si="178"/>
        <v>32156.739179462544</v>
      </c>
      <c r="J368" s="1085">
        <f t="shared" si="178"/>
        <v>32095.042657137303</v>
      </c>
      <c r="K368" s="1085">
        <f t="shared" si="178"/>
        <v>31992.036948152432</v>
      </c>
      <c r="L368" s="1085">
        <f t="shared" si="178"/>
        <v>31789.509674949179</v>
      </c>
      <c r="M368" s="1085">
        <f t="shared" si="178"/>
        <v>31668.36361814876</v>
      </c>
    </row>
    <row r="369" spans="1:13">
      <c r="C369" s="1085">
        <f t="shared" ref="C369:M369" si="179">C36</f>
        <v>31095.791331912027</v>
      </c>
      <c r="D369" s="1085">
        <f t="shared" si="179"/>
        <v>31425.843993586888</v>
      </c>
      <c r="E369" s="1085">
        <f t="shared" si="179"/>
        <v>31719.146771705102</v>
      </c>
      <c r="F369" s="1085">
        <f t="shared" si="179"/>
        <v>32009.139753529169</v>
      </c>
      <c r="G369" s="1085">
        <f t="shared" si="179"/>
        <v>32199.884380484236</v>
      </c>
      <c r="H369" s="1085">
        <f t="shared" si="179"/>
        <v>32208.860696652548</v>
      </c>
      <c r="I369" s="1085">
        <f t="shared" si="179"/>
        <v>32156.739179462536</v>
      </c>
      <c r="J369" s="1085">
        <f t="shared" si="179"/>
        <v>32095.042657137295</v>
      </c>
      <c r="K369" s="1085">
        <f t="shared" si="179"/>
        <v>31992.036948152429</v>
      </c>
      <c r="L369" s="1085">
        <f t="shared" si="179"/>
        <v>31789.509674949168</v>
      </c>
      <c r="M369" s="1085">
        <f t="shared" si="179"/>
        <v>31668.363618148756</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sheetPr>
  <dimension ref="A1:R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519" customFormat="1" ht="13.15">
      <c r="A5" s="648" t="s">
        <v>387</v>
      </c>
      <c r="B5" s="648"/>
      <c r="C5" s="648"/>
      <c r="D5" s="648"/>
      <c r="E5" s="648"/>
      <c r="F5" s="648"/>
      <c r="G5" s="648"/>
      <c r="H5" s="648"/>
      <c r="I5" s="648"/>
      <c r="J5" s="648"/>
      <c r="K5" s="648"/>
      <c r="L5" s="648"/>
      <c r="M5" s="648"/>
      <c r="N5" s="518"/>
      <c r="O5" s="518"/>
      <c r="P5" s="518"/>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Forecast_stock_figures!B25</f>
        <v>Food</v>
      </c>
      <c r="C15" s="293">
        <f>Forecast_stock_figures!C49</f>
        <v>1925.3520000000001</v>
      </c>
      <c r="D15" s="293">
        <f>Forecast_stock_figures!D49</f>
        <v>1933.9634323901203</v>
      </c>
      <c r="E15" s="293">
        <f>Forecast_stock_figures!E49</f>
        <v>1942.4725906698479</v>
      </c>
      <c r="F15" s="293">
        <f>Forecast_stock_figures!F49</f>
        <v>1939.27218369044</v>
      </c>
      <c r="G15" s="293">
        <f>Forecast_stock_figures!G49</f>
        <v>1924.8589133416301</v>
      </c>
      <c r="H15" s="293">
        <f>Forecast_stock_figures!H49</f>
        <v>1916.4704190684124</v>
      </c>
      <c r="I15" s="293">
        <f>Forecast_stock_figures!I49</f>
        <v>1916.2524171793066</v>
      </c>
      <c r="J15" s="293">
        <f>Forecast_stock_figures!J49</f>
        <v>1911.9916707924501</v>
      </c>
      <c r="K15" s="293">
        <f>Forecast_stock_figures!K49</f>
        <v>1911.5700411813762</v>
      </c>
      <c r="L15" s="293">
        <f>Forecast_stock_figures!L49</f>
        <v>1908.0054153192314</v>
      </c>
      <c r="M15" s="293">
        <f>Forecast_stock_figures!M49</f>
        <v>1894.1838752620749</v>
      </c>
    </row>
    <row r="17" spans="1:9" ht="15">
      <c r="B17" s="325" t="s">
        <v>161</v>
      </c>
    </row>
    <row r="19" spans="1:9" ht="13.15">
      <c r="B19" s="1469" t="str">
        <f>Stock_ages_breakdowns!B73</f>
        <v>Age group</v>
      </c>
      <c r="C19" s="1470" t="str">
        <f>Stock_ages_breakdowns!U73</f>
        <v>Food</v>
      </c>
      <c r="D19" s="1471"/>
      <c r="H19" s="310" t="s">
        <v>132</v>
      </c>
    </row>
    <row r="20" spans="1:9" ht="13.15">
      <c r="B20" s="1469"/>
      <c r="C20" s="348" t="str">
        <f>Stock_ages_breakdowns!S74</f>
        <v>Male</v>
      </c>
      <c r="D20" s="348" t="str">
        <f>Stock_ages_breakdowns!T74</f>
        <v>Female</v>
      </c>
    </row>
    <row r="21" spans="1:9" ht="13.15">
      <c r="B21" s="348" t="str">
        <f>Stock_ages_breakdowns!B75</f>
        <v>20-24</v>
      </c>
      <c r="C21" s="316">
        <f>Stock_ages_breakdowns!U20</f>
        <v>4.5659999999999998</v>
      </c>
      <c r="D21" s="316">
        <f>Stock_ages_breakdowns!V20</f>
        <v>26.341999999999999</v>
      </c>
    </row>
    <row r="22" spans="1:9" ht="13.15">
      <c r="B22" s="348" t="str">
        <f>Stock_ages_breakdowns!B76</f>
        <v>25-29</v>
      </c>
      <c r="C22" s="316">
        <f>Stock_ages_breakdowns!U21</f>
        <v>23.945</v>
      </c>
      <c r="D22" s="316">
        <f>Stock_ages_breakdowns!V21</f>
        <v>146.24600000000001</v>
      </c>
    </row>
    <row r="23" spans="1:9" ht="13.15">
      <c r="B23" s="348" t="str">
        <f>Stock_ages_breakdowns!B77</f>
        <v>30-34</v>
      </c>
      <c r="C23" s="316">
        <f>Stock_ages_breakdowns!U22</f>
        <v>34.893000000000001</v>
      </c>
      <c r="D23" s="316">
        <f>Stock_ages_breakdowns!V22</f>
        <v>233.916</v>
      </c>
    </row>
    <row r="24" spans="1:9" ht="13.15">
      <c r="B24" s="348" t="str">
        <f>Stock_ages_breakdowns!B78</f>
        <v>35-39</v>
      </c>
      <c r="C24" s="316">
        <f>Stock_ages_breakdowns!U23</f>
        <v>33.442</v>
      </c>
      <c r="D24" s="316">
        <f>Stock_ages_breakdowns!V23</f>
        <v>229.042</v>
      </c>
    </row>
    <row r="25" spans="1:9" ht="13.15">
      <c r="B25" s="348" t="str">
        <f>Stock_ages_breakdowns!B79</f>
        <v>40-44</v>
      </c>
      <c r="C25" s="316">
        <f>Stock_ages_breakdowns!U24</f>
        <v>41.036999999999999</v>
      </c>
      <c r="D25" s="316">
        <f>Stock_ages_breakdowns!V24</f>
        <v>243.11199999999999</v>
      </c>
    </row>
    <row r="26" spans="1:9" ht="13.15">
      <c r="B26" s="348" t="str">
        <f>Stock_ages_breakdowns!B80</f>
        <v>45-49</v>
      </c>
      <c r="C26" s="316">
        <f>Stock_ages_breakdowns!U25</f>
        <v>36.878999999999998</v>
      </c>
      <c r="D26" s="316">
        <f>Stock_ages_breakdowns!V25</f>
        <v>287.89100000000002</v>
      </c>
    </row>
    <row r="27" spans="1:9" ht="13.15">
      <c r="B27" s="348" t="str">
        <f>Stock_ages_breakdowns!B81</f>
        <v>50-54</v>
      </c>
      <c r="C27" s="316">
        <f>Stock_ages_breakdowns!U26</f>
        <v>21.471</v>
      </c>
      <c r="D27" s="316">
        <f>Stock_ages_breakdowns!V26</f>
        <v>271.64</v>
      </c>
    </row>
    <row r="28" spans="1:9" ht="13.15">
      <c r="B28" s="348" t="str">
        <f>Stock_ages_breakdowns!B82</f>
        <v>55-59</v>
      </c>
      <c r="C28" s="316">
        <f>Stock_ages_breakdowns!U27</f>
        <v>15.723000000000001</v>
      </c>
      <c r="D28" s="316">
        <f>Stock_ages_breakdowns!V27</f>
        <v>194.642</v>
      </c>
    </row>
    <row r="29" spans="1:9" ht="13.15">
      <c r="B29" s="348" t="str">
        <f>Stock_ages_breakdowns!B83</f>
        <v>60-64</v>
      </c>
      <c r="C29" s="316">
        <f>Stock_ages_breakdowns!U28</f>
        <v>3.7930000000000001</v>
      </c>
      <c r="D29" s="316">
        <f>Stock_ages_breakdowns!V28</f>
        <v>65.710999999999999</v>
      </c>
      <c r="F29" s="310"/>
    </row>
    <row r="30" spans="1:9" ht="13.15">
      <c r="B30" s="348" t="str">
        <f>Stock_ages_breakdowns!B84</f>
        <v>65 plus</v>
      </c>
      <c r="C30" s="316">
        <f>Stock_ages_breakdowns!U29</f>
        <v>0.67100000000000004</v>
      </c>
      <c r="D30" s="316">
        <f>Stock_ages_breakdowns!V29</f>
        <v>10.39</v>
      </c>
      <c r="G30" s="311" t="s">
        <v>46</v>
      </c>
      <c r="H30" s="311" t="s">
        <v>47</v>
      </c>
    </row>
    <row r="31" spans="1:9" ht="13.15">
      <c r="A31" s="1080">
        <f>I31</f>
        <v>0</v>
      </c>
      <c r="B31" s="348" t="str">
        <f>Stock_ages_breakdowns!B85</f>
        <v>Total</v>
      </c>
      <c r="C31" s="316">
        <f>Stock_ages_breakdowns!U30</f>
        <v>216.42000000000002</v>
      </c>
      <c r="D31" s="316">
        <f>Stock_ages_breakdowns!V30</f>
        <v>1708.932</v>
      </c>
      <c r="E31" s="312">
        <f>SUM(C31:D31)</f>
        <v>1925.3520000000001</v>
      </c>
      <c r="G31" s="351">
        <f>C31/$E$31</f>
        <v>0.11240541989205091</v>
      </c>
      <c r="H31" s="351">
        <f>D31/$E$31</f>
        <v>0.887594580107949</v>
      </c>
      <c r="I31" s="1080">
        <f>(G31+H31)-1</f>
        <v>0</v>
      </c>
    </row>
    <row r="33" spans="2:14" ht="15">
      <c r="B33" s="325" t="s">
        <v>262</v>
      </c>
      <c r="H33" s="310"/>
    </row>
    <row r="34" spans="2:14">
      <c r="H34" s="310"/>
    </row>
    <row r="35" spans="2:14"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4" ht="13.15">
      <c r="B36" s="311" t="str">
        <f>B15</f>
        <v>Food</v>
      </c>
      <c r="C36" s="293">
        <f>Teacher_need_by_subject!C638</f>
        <v>1933.9634323901203</v>
      </c>
      <c r="D36" s="293">
        <f>Teacher_need_by_subject!D638</f>
        <v>1942.4725906698479</v>
      </c>
      <c r="E36" s="293">
        <f>Teacher_need_by_subject!E638</f>
        <v>1939.27218369044</v>
      </c>
      <c r="F36" s="293">
        <f>Teacher_need_by_subject!F638</f>
        <v>1924.8589133416301</v>
      </c>
      <c r="G36" s="293">
        <f>Teacher_need_by_subject!G638</f>
        <v>1916.4704190684124</v>
      </c>
      <c r="H36" s="293">
        <f>Teacher_need_by_subject!H638</f>
        <v>1916.2524171793066</v>
      </c>
      <c r="I36" s="293">
        <f>Teacher_need_by_subject!I638</f>
        <v>1911.9916707924501</v>
      </c>
      <c r="J36" s="293">
        <f>Teacher_need_by_subject!J638</f>
        <v>1911.5700411813762</v>
      </c>
      <c r="K36" s="293">
        <f>Teacher_need_by_subject!K638</f>
        <v>1908.0054153192314</v>
      </c>
      <c r="L36" s="293">
        <f>Teacher_need_by_subject!L638</f>
        <v>1894.1838752620749</v>
      </c>
      <c r="M36" s="293">
        <f>Teacher_need_by_subject!M638</f>
        <v>1883.6724109344582</v>
      </c>
    </row>
    <row r="37" spans="2:14">
      <c r="H37" s="310"/>
    </row>
    <row r="38" spans="2:14" ht="15">
      <c r="B38" s="325" t="s">
        <v>169</v>
      </c>
      <c r="H38" s="310"/>
    </row>
    <row r="39" spans="2:14">
      <c r="H39" s="310"/>
    </row>
    <row r="40" spans="2:14" ht="13.15">
      <c r="B40" s="326" t="s">
        <v>46</v>
      </c>
      <c r="H40" s="310"/>
    </row>
    <row r="41" spans="2:14">
      <c r="H41" s="310"/>
    </row>
    <row r="42" spans="2:14"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4" ht="13.15">
      <c r="B43" s="348" t="str">
        <f>B21</f>
        <v>20-24</v>
      </c>
      <c r="C43" s="293">
        <f>C21</f>
        <v>4.5659999999999998</v>
      </c>
      <c r="D43" s="293">
        <f t="shared" ref="D43:M43" si="2">C340</f>
        <v>9.890730475716019</v>
      </c>
      <c r="E43" s="293">
        <f t="shared" si="2"/>
        <v>13.635090172401428</v>
      </c>
      <c r="F43" s="293">
        <f t="shared" si="2"/>
        <v>15.918718411002008</v>
      </c>
      <c r="G43" s="293">
        <f t="shared" si="2"/>
        <v>17.106759862539469</v>
      </c>
      <c r="H43" s="293">
        <f t="shared" si="2"/>
        <v>17.982705305087372</v>
      </c>
      <c r="I43" s="293">
        <f t="shared" si="2"/>
        <v>18.721874650055906</v>
      </c>
      <c r="J43" s="293">
        <f t="shared" si="2"/>
        <v>19.066966787957618</v>
      </c>
      <c r="K43" s="293">
        <f t="shared" si="2"/>
        <v>19.343399586630134</v>
      </c>
      <c r="L43" s="293">
        <f t="shared" si="2"/>
        <v>19.401636871386742</v>
      </c>
      <c r="M43" s="293">
        <f t="shared" si="2"/>
        <v>19.112163416607132</v>
      </c>
      <c r="N43" s="312"/>
    </row>
    <row r="44" spans="2:14" ht="13.15">
      <c r="B44" s="348" t="str">
        <f t="shared" ref="B44:C53" si="3">B22</f>
        <v>25-29</v>
      </c>
      <c r="C44" s="293">
        <f t="shared" si="3"/>
        <v>23.945</v>
      </c>
      <c r="D44" s="293">
        <f t="shared" ref="D44:K53" si="4">C341</f>
        <v>25.151357262911862</v>
      </c>
      <c r="E44" s="293">
        <f t="shared" si="4"/>
        <v>26.890191257796936</v>
      </c>
      <c r="F44" s="293">
        <f t="shared" si="4"/>
        <v>28.399035870685047</v>
      </c>
      <c r="G44" s="293">
        <f t="shared" si="4"/>
        <v>29.369870419264124</v>
      </c>
      <c r="H44" s="293">
        <f t="shared" si="4"/>
        <v>30.31472658133336</v>
      </c>
      <c r="I44" s="293">
        <f t="shared" si="4"/>
        <v>31.274622271178426</v>
      </c>
      <c r="J44" s="293">
        <f t="shared" si="4"/>
        <v>31.897006627734527</v>
      </c>
      <c r="K44" s="293">
        <f t="shared" si="4"/>
        <v>32.435953205944514</v>
      </c>
      <c r="L44" s="293">
        <f t="shared" ref="L44:M53" si="5">K341</f>
        <v>32.719035326124612</v>
      </c>
      <c r="M44" s="293">
        <f t="shared" si="5"/>
        <v>32.570906208129557</v>
      </c>
      <c r="N44" s="312"/>
    </row>
    <row r="45" spans="2:14" ht="13.15">
      <c r="B45" s="348" t="str">
        <f t="shared" si="3"/>
        <v>30-34</v>
      </c>
      <c r="C45" s="293">
        <f t="shared" si="3"/>
        <v>34.893000000000001</v>
      </c>
      <c r="D45" s="293">
        <f t="shared" si="4"/>
        <v>34.090768510461977</v>
      </c>
      <c r="E45" s="293">
        <f t="shared" si="4"/>
        <v>33.643212670608108</v>
      </c>
      <c r="F45" s="293">
        <f t="shared" si="4"/>
        <v>33.423570221292145</v>
      </c>
      <c r="G45" s="293">
        <f t="shared" si="4"/>
        <v>33.240624175905246</v>
      </c>
      <c r="H45" s="293">
        <f t="shared" si="4"/>
        <v>33.309743972540318</v>
      </c>
      <c r="I45" s="293">
        <f t="shared" si="4"/>
        <v>33.605642083270062</v>
      </c>
      <c r="J45" s="293">
        <f t="shared" si="4"/>
        <v>33.905081144796071</v>
      </c>
      <c r="K45" s="293">
        <f t="shared" si="4"/>
        <v>34.260455625132359</v>
      </c>
      <c r="L45" s="293">
        <f t="shared" si="5"/>
        <v>34.546709230740817</v>
      </c>
      <c r="M45" s="293">
        <f t="shared" si="5"/>
        <v>34.625830284601641</v>
      </c>
      <c r="N45" s="312"/>
    </row>
    <row r="46" spans="2:14" ht="13.15">
      <c r="B46" s="348" t="str">
        <f t="shared" si="3"/>
        <v>35-39</v>
      </c>
      <c r="C46" s="293">
        <f t="shared" si="3"/>
        <v>33.442</v>
      </c>
      <c r="D46" s="293">
        <f t="shared" si="4"/>
        <v>34.104876479325171</v>
      </c>
      <c r="E46" s="293">
        <f t="shared" si="4"/>
        <v>34.365312992999215</v>
      </c>
      <c r="F46" s="293">
        <f t="shared" si="4"/>
        <v>34.310178834579382</v>
      </c>
      <c r="G46" s="293">
        <f t="shared" si="4"/>
        <v>33.969695377787019</v>
      </c>
      <c r="H46" s="293">
        <f t="shared" si="4"/>
        <v>33.704036464470988</v>
      </c>
      <c r="I46" s="293">
        <f t="shared" si="4"/>
        <v>33.574484908429227</v>
      </c>
      <c r="J46" s="293">
        <f t="shared" si="4"/>
        <v>33.460709095020562</v>
      </c>
      <c r="K46" s="293">
        <f t="shared" si="4"/>
        <v>33.446849347623349</v>
      </c>
      <c r="L46" s="293">
        <f t="shared" si="5"/>
        <v>33.444897829312652</v>
      </c>
      <c r="M46" s="293">
        <f t="shared" si="5"/>
        <v>33.3564172362357</v>
      </c>
      <c r="N46" s="312"/>
    </row>
    <row r="47" spans="2:14" ht="13.15">
      <c r="B47" s="348" t="str">
        <f t="shared" si="3"/>
        <v>40-44</v>
      </c>
      <c r="C47" s="293">
        <f t="shared" si="3"/>
        <v>41.036999999999999</v>
      </c>
      <c r="D47" s="293">
        <f t="shared" si="4"/>
        <v>38.748170109906994</v>
      </c>
      <c r="E47" s="293">
        <f t="shared" si="4"/>
        <v>37.082516914794731</v>
      </c>
      <c r="F47" s="293">
        <f t="shared" si="4"/>
        <v>35.764024475637896</v>
      </c>
      <c r="G47" s="293">
        <f t="shared" si="4"/>
        <v>34.540899793432111</v>
      </c>
      <c r="H47" s="293">
        <f t="shared" si="4"/>
        <v>33.598138472744992</v>
      </c>
      <c r="I47" s="293">
        <f t="shared" si="4"/>
        <v>32.902611058820867</v>
      </c>
      <c r="J47" s="293">
        <f t="shared" si="4"/>
        <v>32.310013524781482</v>
      </c>
      <c r="K47" s="293">
        <f t="shared" si="4"/>
        <v>31.867219464691786</v>
      </c>
      <c r="L47" s="293">
        <f t="shared" si="5"/>
        <v>31.493662060083825</v>
      </c>
      <c r="M47" s="293">
        <f t="shared" si="5"/>
        <v>31.10561146897258</v>
      </c>
      <c r="N47" s="312"/>
    </row>
    <row r="48" spans="2:14" ht="13.15">
      <c r="B48" s="348" t="str">
        <f t="shared" si="3"/>
        <v>45-49</v>
      </c>
      <c r="C48" s="293">
        <f t="shared" si="3"/>
        <v>36.878999999999998</v>
      </c>
      <c r="D48" s="293">
        <f t="shared" si="4"/>
        <v>36.516962931575932</v>
      </c>
      <c r="E48" s="293">
        <f t="shared" si="4"/>
        <v>35.727346870326237</v>
      </c>
      <c r="F48" s="293">
        <f t="shared" si="4"/>
        <v>34.718348495402054</v>
      </c>
      <c r="G48" s="293">
        <f t="shared" si="4"/>
        <v>33.503333707787604</v>
      </c>
      <c r="H48" s="293">
        <f t="shared" si="4"/>
        <v>32.414413341782861</v>
      </c>
      <c r="I48" s="293">
        <f t="shared" si="4"/>
        <v>31.492956793111833</v>
      </c>
      <c r="J48" s="293">
        <f t="shared" si="4"/>
        <v>30.645541242841411</v>
      </c>
      <c r="K48" s="293">
        <f t="shared" si="4"/>
        <v>29.934452445484315</v>
      </c>
      <c r="L48" s="293">
        <f t="shared" si="5"/>
        <v>29.296789656938095</v>
      </c>
      <c r="M48" s="293">
        <f t="shared" si="5"/>
        <v>28.664641920287192</v>
      </c>
      <c r="N48" s="312"/>
    </row>
    <row r="49" spans="1:15" ht="13.15">
      <c r="B49" s="348" t="str">
        <f t="shared" si="3"/>
        <v>50-54</v>
      </c>
      <c r="C49" s="293">
        <f t="shared" si="3"/>
        <v>21.471</v>
      </c>
      <c r="D49" s="293">
        <f t="shared" si="4"/>
        <v>23.147623702456752</v>
      </c>
      <c r="E49" s="293">
        <f t="shared" si="4"/>
        <v>24.187989496934726</v>
      </c>
      <c r="F49" s="293">
        <f t="shared" si="4"/>
        <v>24.684990483939828</v>
      </c>
      <c r="G49" s="293">
        <f t="shared" si="4"/>
        <v>24.671837865961166</v>
      </c>
      <c r="H49" s="293">
        <f t="shared" si="4"/>
        <v>24.460242965439935</v>
      </c>
      <c r="I49" s="293">
        <f t="shared" si="4"/>
        <v>24.150187539692382</v>
      </c>
      <c r="J49" s="293">
        <f t="shared" si="4"/>
        <v>23.733689097639925</v>
      </c>
      <c r="K49" s="293">
        <f t="shared" si="4"/>
        <v>23.302085389315408</v>
      </c>
      <c r="L49" s="293">
        <f t="shared" si="5"/>
        <v>22.845623528368709</v>
      </c>
      <c r="M49" s="293">
        <f t="shared" si="5"/>
        <v>22.340905289270729</v>
      </c>
      <c r="N49" s="312"/>
    </row>
    <row r="50" spans="1:15" ht="13.15">
      <c r="B50" s="348" t="str">
        <f t="shared" si="3"/>
        <v>55-59</v>
      </c>
      <c r="C50" s="293">
        <f t="shared" si="3"/>
        <v>15.723000000000001</v>
      </c>
      <c r="D50" s="293">
        <f t="shared" si="4"/>
        <v>13.748687145580206</v>
      </c>
      <c r="E50" s="293">
        <f t="shared" si="4"/>
        <v>12.775951226833277</v>
      </c>
      <c r="F50" s="293">
        <f t="shared" si="4"/>
        <v>12.290287549618069</v>
      </c>
      <c r="G50" s="293">
        <f t="shared" si="4"/>
        <v>11.990182467076442</v>
      </c>
      <c r="H50" s="293">
        <f t="shared" si="4"/>
        <v>11.812627392155058</v>
      </c>
      <c r="I50" s="293">
        <f t="shared" si="4"/>
        <v>11.690350603576114</v>
      </c>
      <c r="J50" s="293">
        <f t="shared" si="4"/>
        <v>11.545944214292669</v>
      </c>
      <c r="K50" s="293">
        <f t="shared" si="4"/>
        <v>11.400265740418329</v>
      </c>
      <c r="L50" s="293">
        <f t="shared" si="5"/>
        <v>11.228325745652104</v>
      </c>
      <c r="M50" s="293">
        <f t="shared" si="5"/>
        <v>11.010124631948413</v>
      </c>
      <c r="N50" s="312"/>
    </row>
    <row r="51" spans="1:15" ht="13.15">
      <c r="B51" s="348" t="str">
        <f t="shared" si="3"/>
        <v>60-64</v>
      </c>
      <c r="C51" s="293">
        <f t="shared" si="3"/>
        <v>3.7930000000000001</v>
      </c>
      <c r="D51" s="293">
        <f t="shared" si="4"/>
        <v>4.5571919961966181</v>
      </c>
      <c r="E51" s="293">
        <f t="shared" si="4"/>
        <v>4.6976835581827032</v>
      </c>
      <c r="F51" s="293">
        <f t="shared" si="4"/>
        <v>4.6193783734345706</v>
      </c>
      <c r="G51" s="293">
        <f t="shared" si="4"/>
        <v>4.4843956569774432</v>
      </c>
      <c r="H51" s="293">
        <f t="shared" si="4"/>
        <v>4.3756211854840448</v>
      </c>
      <c r="I51" s="293">
        <f t="shared" si="4"/>
        <v>4.3024491641914304</v>
      </c>
      <c r="J51" s="293">
        <f t="shared" si="4"/>
        <v>4.2359526583177276</v>
      </c>
      <c r="K51" s="293">
        <f t="shared" si="4"/>
        <v>4.1836744497357863</v>
      </c>
      <c r="L51" s="293">
        <f t="shared" si="5"/>
        <v>4.1276046038688072</v>
      </c>
      <c r="M51" s="293">
        <f t="shared" si="5"/>
        <v>4.0532018986103342</v>
      </c>
      <c r="N51" s="312"/>
    </row>
    <row r="52" spans="1:15" ht="13.15">
      <c r="B52" s="348" t="str">
        <f t="shared" si="3"/>
        <v>65 plus</v>
      </c>
      <c r="C52" s="293">
        <f t="shared" si="3"/>
        <v>0.67100000000000004</v>
      </c>
      <c r="D52" s="293">
        <f t="shared" si="4"/>
        <v>1.0131842157190503</v>
      </c>
      <c r="E52" s="293">
        <f t="shared" si="4"/>
        <v>1.3161324203438707</v>
      </c>
      <c r="F52" s="293">
        <f t="shared" si="4"/>
        <v>1.5118798571747742</v>
      </c>
      <c r="G52" s="293">
        <f t="shared" si="4"/>
        <v>1.6132986156843472</v>
      </c>
      <c r="H52" s="293">
        <f t="shared" si="4"/>
        <v>1.6597914367915616</v>
      </c>
      <c r="I52" s="293">
        <f t="shared" si="4"/>
        <v>1.6775137760147805</v>
      </c>
      <c r="J52" s="293">
        <f t="shared" si="4"/>
        <v>1.6759048253144782</v>
      </c>
      <c r="K52" s="293">
        <f t="shared" si="4"/>
        <v>1.6674863119441679</v>
      </c>
      <c r="L52" s="293">
        <f t="shared" si="5"/>
        <v>1.6531765141630923</v>
      </c>
      <c r="M52" s="293">
        <f t="shared" si="5"/>
        <v>1.6308250876783479</v>
      </c>
      <c r="N52" s="312"/>
    </row>
    <row r="53" spans="1:15" ht="13.15">
      <c r="B53" s="348" t="str">
        <f t="shared" si="3"/>
        <v>Total</v>
      </c>
      <c r="C53" s="293">
        <f t="shared" si="3"/>
        <v>216.42000000000002</v>
      </c>
      <c r="D53" s="293">
        <f t="shared" si="4"/>
        <v>220.96955282985058</v>
      </c>
      <c r="E53" s="293">
        <f t="shared" si="4"/>
        <v>224.32142758122126</v>
      </c>
      <c r="F53" s="293">
        <f t="shared" si="4"/>
        <v>225.64041257276571</v>
      </c>
      <c r="G53" s="293">
        <f t="shared" si="4"/>
        <v>224.49089794241496</v>
      </c>
      <c r="H53" s="293">
        <f t="shared" si="4"/>
        <v>223.63204711783047</v>
      </c>
      <c r="I53" s="293">
        <f t="shared" si="4"/>
        <v>223.39269284834106</v>
      </c>
      <c r="J53" s="293">
        <f t="shared" si="4"/>
        <v>222.47680921869647</v>
      </c>
      <c r="K53" s="293">
        <f t="shared" si="4"/>
        <v>221.84184156692012</v>
      </c>
      <c r="L53" s="293">
        <f t="shared" si="5"/>
        <v>220.75746136663946</v>
      </c>
      <c r="M53" s="293">
        <f t="shared" si="5"/>
        <v>218.47062744234157</v>
      </c>
      <c r="N53" s="312"/>
    </row>
    <row r="54" spans="1:15">
      <c r="A54" s="1080">
        <f>SUM(C54:M54)</f>
        <v>0</v>
      </c>
      <c r="B54" s="1080"/>
      <c r="C54" s="1080">
        <f>SUM(C43:C52)-C53</f>
        <v>0</v>
      </c>
      <c r="D54" s="1080">
        <f t="shared" ref="D54:M54" si="6">SUM(D43:D52)-D53</f>
        <v>0</v>
      </c>
      <c r="E54" s="1080">
        <f t="shared" si="6"/>
        <v>0</v>
      </c>
      <c r="F54" s="1080">
        <f t="shared" si="6"/>
        <v>0</v>
      </c>
      <c r="G54" s="1080">
        <f t="shared" si="6"/>
        <v>0</v>
      </c>
      <c r="H54" s="1080">
        <f t="shared" si="6"/>
        <v>0</v>
      </c>
      <c r="I54" s="1080">
        <f t="shared" si="6"/>
        <v>0</v>
      </c>
      <c r="J54" s="1080">
        <f t="shared" si="6"/>
        <v>0</v>
      </c>
      <c r="K54" s="1080">
        <f t="shared" si="6"/>
        <v>0</v>
      </c>
      <c r="L54" s="1080">
        <f t="shared" si="6"/>
        <v>0</v>
      </c>
      <c r="M54" s="1080">
        <f t="shared" si="6"/>
        <v>0</v>
      </c>
    </row>
    <row r="56" spans="1:15" ht="13.15">
      <c r="B56" s="326" t="s">
        <v>47</v>
      </c>
      <c r="H56" s="310"/>
    </row>
    <row r="57" spans="1:15">
      <c r="H57" s="310"/>
    </row>
    <row r="58" spans="1:15" ht="13.15">
      <c r="B58" s="323" t="str">
        <f t="shared" ref="B58:B69" si="7">B42</f>
        <v>Age group</v>
      </c>
      <c r="C58" s="323" t="str">
        <f t="shared" ref="C58:M58" si="8">C42</f>
        <v>2019/20</v>
      </c>
      <c r="D58" s="323" t="str">
        <f t="shared" si="8"/>
        <v>2020/21</v>
      </c>
      <c r="E58" s="323" t="str">
        <f t="shared" si="8"/>
        <v>2021/22</v>
      </c>
      <c r="F58" s="323" t="str">
        <f t="shared" si="8"/>
        <v>2022/23</v>
      </c>
      <c r="G58" s="323" t="str">
        <f t="shared" si="8"/>
        <v>2023/24</v>
      </c>
      <c r="H58" s="323" t="str">
        <f t="shared" si="8"/>
        <v>2024/25</v>
      </c>
      <c r="I58" s="323" t="str">
        <f t="shared" si="8"/>
        <v>2025/26</v>
      </c>
      <c r="J58" s="323" t="str">
        <f t="shared" si="8"/>
        <v>2026/27</v>
      </c>
      <c r="K58" s="323" t="str">
        <f t="shared" si="8"/>
        <v>2027/28</v>
      </c>
      <c r="L58" s="323" t="str">
        <f t="shared" si="8"/>
        <v>2028/29</v>
      </c>
      <c r="M58" s="323" t="str">
        <f t="shared" si="8"/>
        <v>2029/30</v>
      </c>
    </row>
    <row r="59" spans="1:15" ht="13.15">
      <c r="B59" s="323" t="str">
        <f t="shared" si="7"/>
        <v>20-24</v>
      </c>
      <c r="C59" s="293">
        <f t="shared" ref="C59:C69" si="9">D21</f>
        <v>26.341999999999999</v>
      </c>
      <c r="D59" s="293">
        <f t="shared" ref="D59:M59" si="10">C356</f>
        <v>71.216006965261883</v>
      </c>
      <c r="E59" s="293">
        <f t="shared" si="10"/>
        <v>102.95897244134912</v>
      </c>
      <c r="F59" s="293">
        <f t="shared" si="10"/>
        <v>122.62028520236959</v>
      </c>
      <c r="G59" s="293">
        <f t="shared" si="10"/>
        <v>133.66522525010652</v>
      </c>
      <c r="H59" s="293">
        <f t="shared" si="10"/>
        <v>141.81246875623444</v>
      </c>
      <c r="I59" s="293">
        <f t="shared" si="10"/>
        <v>148.55911123917238</v>
      </c>
      <c r="J59" s="293">
        <f t="shared" si="10"/>
        <v>151.96127301131963</v>
      </c>
      <c r="K59" s="293">
        <f t="shared" si="10"/>
        <v>154.63833486136079</v>
      </c>
      <c r="L59" s="293">
        <f t="shared" si="10"/>
        <v>155.46009341368585</v>
      </c>
      <c r="M59" s="293">
        <f t="shared" si="10"/>
        <v>153.43243348969438</v>
      </c>
      <c r="N59" s="312"/>
      <c r="O59" s="312"/>
    </row>
    <row r="60" spans="1:15" ht="13.15">
      <c r="B60" s="323" t="str">
        <f t="shared" si="7"/>
        <v>25-29</v>
      </c>
      <c r="C60" s="293">
        <f t="shared" si="9"/>
        <v>146.24600000000001</v>
      </c>
      <c r="D60" s="293">
        <f t="shared" ref="D60:K69" si="11">C357</f>
        <v>167.05352668282748</v>
      </c>
      <c r="E60" s="293">
        <f t="shared" si="11"/>
        <v>190.03536657641993</v>
      </c>
      <c r="F60" s="293">
        <f t="shared" si="11"/>
        <v>209.22591893914404</v>
      </c>
      <c r="G60" s="293">
        <f t="shared" si="11"/>
        <v>223.43831389511405</v>
      </c>
      <c r="H60" s="293">
        <f t="shared" si="11"/>
        <v>236.01086109690118</v>
      </c>
      <c r="I60" s="293">
        <f t="shared" si="11"/>
        <v>247.58494401374472</v>
      </c>
      <c r="J60" s="293">
        <f t="shared" si="11"/>
        <v>255.63241342412795</v>
      </c>
      <c r="K60" s="293">
        <f t="shared" si="11"/>
        <v>262.3220583880082</v>
      </c>
      <c r="L60" s="293">
        <f t="shared" ref="L60:M69" si="12">K357</f>
        <v>266.4476463257858</v>
      </c>
      <c r="M60" s="293">
        <f t="shared" si="12"/>
        <v>266.72662551600121</v>
      </c>
      <c r="N60" s="312"/>
      <c r="O60" s="312"/>
    </row>
    <row r="61" spans="1:15" ht="13.15">
      <c r="B61" s="323" t="str">
        <f t="shared" si="7"/>
        <v>30-34</v>
      </c>
      <c r="C61" s="293">
        <f t="shared" si="9"/>
        <v>233.916</v>
      </c>
      <c r="D61" s="293">
        <f t="shared" si="11"/>
        <v>227.65723284515025</v>
      </c>
      <c r="E61" s="293">
        <f t="shared" si="11"/>
        <v>226.76060575385827</v>
      </c>
      <c r="F61" s="293">
        <f t="shared" si="11"/>
        <v>228.70910571594425</v>
      </c>
      <c r="G61" s="293">
        <f t="shared" si="11"/>
        <v>232.0184608852523</v>
      </c>
      <c r="H61" s="293">
        <f t="shared" si="11"/>
        <v>237.23913803886435</v>
      </c>
      <c r="I61" s="293">
        <f t="shared" si="11"/>
        <v>243.91838026518255</v>
      </c>
      <c r="J61" s="293">
        <f t="shared" si="11"/>
        <v>250.1669933336216</v>
      </c>
      <c r="K61" s="293">
        <f t="shared" si="11"/>
        <v>256.3678269322599</v>
      </c>
      <c r="L61" s="293">
        <f t="shared" si="12"/>
        <v>261.53499578895753</v>
      </c>
      <c r="M61" s="293">
        <f t="shared" si="12"/>
        <v>264.61633683799676</v>
      </c>
      <c r="N61" s="312"/>
      <c r="O61" s="312"/>
    </row>
    <row r="62" spans="1:15" ht="13.15">
      <c r="B62" s="323" t="str">
        <f t="shared" si="7"/>
        <v>35-39</v>
      </c>
      <c r="C62" s="293">
        <f t="shared" si="9"/>
        <v>229.042</v>
      </c>
      <c r="D62" s="293">
        <f t="shared" si="11"/>
        <v>233.5606335689871</v>
      </c>
      <c r="E62" s="293">
        <f t="shared" si="11"/>
        <v>235.59364916838385</v>
      </c>
      <c r="F62" s="293">
        <f t="shared" si="11"/>
        <v>235.68244088317064</v>
      </c>
      <c r="G62" s="293">
        <f t="shared" si="11"/>
        <v>234.85104127144444</v>
      </c>
      <c r="H62" s="293">
        <f t="shared" si="11"/>
        <v>234.99780676565712</v>
      </c>
      <c r="I62" s="293">
        <f t="shared" si="11"/>
        <v>236.48558915863592</v>
      </c>
      <c r="J62" s="293">
        <f t="shared" si="11"/>
        <v>238.22757610069016</v>
      </c>
      <c r="K62" s="293">
        <f t="shared" si="11"/>
        <v>240.76911770248381</v>
      </c>
      <c r="L62" s="293">
        <f t="shared" si="12"/>
        <v>243.31982130278197</v>
      </c>
      <c r="M62" s="293">
        <f t="shared" si="12"/>
        <v>245.03562146970185</v>
      </c>
      <c r="N62" s="312"/>
      <c r="O62" s="312"/>
    </row>
    <row r="63" spans="1:15" ht="13.15">
      <c r="B63" s="323" t="str">
        <f t="shared" si="7"/>
        <v>40-44</v>
      </c>
      <c r="C63" s="293">
        <f t="shared" si="9"/>
        <v>243.11199999999999</v>
      </c>
      <c r="D63" s="293">
        <f t="shared" si="11"/>
        <v>238.24300766944168</v>
      </c>
      <c r="E63" s="293">
        <f t="shared" si="11"/>
        <v>235.35209795445763</v>
      </c>
      <c r="F63" s="293">
        <f t="shared" si="11"/>
        <v>232.57661576284303</v>
      </c>
      <c r="G63" s="293">
        <f t="shared" si="11"/>
        <v>229.52332400750635</v>
      </c>
      <c r="H63" s="293">
        <f t="shared" si="11"/>
        <v>227.25992814018591</v>
      </c>
      <c r="I63" s="293">
        <f t="shared" si="11"/>
        <v>225.9757473010047</v>
      </c>
      <c r="J63" s="293">
        <f t="shared" si="11"/>
        <v>224.83915596602452</v>
      </c>
      <c r="K63" s="293">
        <f t="shared" si="11"/>
        <v>224.421788315523</v>
      </c>
      <c r="L63" s="293">
        <f t="shared" si="12"/>
        <v>224.21258920585615</v>
      </c>
      <c r="M63" s="293">
        <f t="shared" si="12"/>
        <v>223.62523454361826</v>
      </c>
      <c r="N63" s="312"/>
      <c r="O63" s="312"/>
    </row>
    <row r="64" spans="1:15" ht="13.15">
      <c r="B64" s="323" t="str">
        <f t="shared" si="7"/>
        <v>45-49</v>
      </c>
      <c r="C64" s="293">
        <f t="shared" si="9"/>
        <v>287.89100000000002</v>
      </c>
      <c r="D64" s="293">
        <f t="shared" si="11"/>
        <v>269.83989863873973</v>
      </c>
      <c r="E64" s="293">
        <f t="shared" si="11"/>
        <v>255.64057770095098</v>
      </c>
      <c r="F64" s="293">
        <f t="shared" si="11"/>
        <v>243.85201707149963</v>
      </c>
      <c r="G64" s="293">
        <f t="shared" si="11"/>
        <v>233.84100329314649</v>
      </c>
      <c r="H64" s="293">
        <f t="shared" si="11"/>
        <v>226.12731089106774</v>
      </c>
      <c r="I64" s="293">
        <f t="shared" si="11"/>
        <v>220.42406555699728</v>
      </c>
      <c r="J64" s="293">
        <f t="shared" si="11"/>
        <v>215.63018717172551</v>
      </c>
      <c r="K64" s="293">
        <f t="shared" si="11"/>
        <v>212.02856998913123</v>
      </c>
      <c r="L64" s="293">
        <f t="shared" si="12"/>
        <v>209.00795674024909</v>
      </c>
      <c r="M64" s="293">
        <f t="shared" si="12"/>
        <v>205.97099821628092</v>
      </c>
      <c r="N64" s="312"/>
      <c r="O64" s="312"/>
    </row>
    <row r="65" spans="1:15" ht="13.15">
      <c r="B65" s="323" t="str">
        <f t="shared" si="7"/>
        <v>50-54</v>
      </c>
      <c r="C65" s="293">
        <f t="shared" si="9"/>
        <v>271.64</v>
      </c>
      <c r="D65" s="293">
        <f t="shared" si="11"/>
        <v>254.69259891527179</v>
      </c>
      <c r="E65" s="293">
        <f t="shared" si="11"/>
        <v>239.3321911953995</v>
      </c>
      <c r="F65" s="293">
        <f t="shared" si="11"/>
        <v>225.26396429188094</v>
      </c>
      <c r="G65" s="293">
        <f t="shared" si="11"/>
        <v>212.54766533725365</v>
      </c>
      <c r="H65" s="293">
        <f t="shared" si="11"/>
        <v>201.88718405279496</v>
      </c>
      <c r="I65" s="293">
        <f t="shared" si="11"/>
        <v>193.22706039576192</v>
      </c>
      <c r="J65" s="293">
        <f t="shared" si="11"/>
        <v>185.8052547943322</v>
      </c>
      <c r="K65" s="293">
        <f t="shared" si="11"/>
        <v>179.784060915152</v>
      </c>
      <c r="L65" s="293">
        <f t="shared" si="12"/>
        <v>174.66050050183344</v>
      </c>
      <c r="M65" s="293">
        <f t="shared" si="12"/>
        <v>169.92773562846094</v>
      </c>
      <c r="N65" s="312"/>
      <c r="O65" s="312"/>
    </row>
    <row r="66" spans="1:15" ht="13.15">
      <c r="B66" s="323" t="str">
        <f t="shared" si="7"/>
        <v>55-59</v>
      </c>
      <c r="C66" s="293">
        <f t="shared" si="9"/>
        <v>194.642</v>
      </c>
      <c r="D66" s="293">
        <f t="shared" si="11"/>
        <v>170.18720770244417</v>
      </c>
      <c r="E66" s="293">
        <f t="shared" si="11"/>
        <v>152.29780659114081</v>
      </c>
      <c r="F66" s="293">
        <f t="shared" si="11"/>
        <v>138.40256303312034</v>
      </c>
      <c r="G66" s="293">
        <f t="shared" si="11"/>
        <v>127.19000910558154</v>
      </c>
      <c r="H66" s="293">
        <f t="shared" si="11"/>
        <v>118.31281152694594</v>
      </c>
      <c r="I66" s="293">
        <f t="shared" si="11"/>
        <v>111.29053940955308</v>
      </c>
      <c r="J66" s="293">
        <f t="shared" si="11"/>
        <v>105.407487200172</v>
      </c>
      <c r="K66" s="293">
        <f t="shared" si="11"/>
        <v>100.64589961360893</v>
      </c>
      <c r="L66" s="293">
        <f t="shared" si="12"/>
        <v>96.613745645994001</v>
      </c>
      <c r="M66" s="293">
        <f t="shared" si="12"/>
        <v>92.963095532151854</v>
      </c>
      <c r="N66" s="312"/>
      <c r="O66" s="312"/>
    </row>
    <row r="67" spans="1:15" ht="13.15">
      <c r="B67" s="323" t="str">
        <f t="shared" si="7"/>
        <v>60-64</v>
      </c>
      <c r="C67" s="293">
        <f t="shared" si="9"/>
        <v>65.710999999999999</v>
      </c>
      <c r="D67" s="293">
        <f t="shared" si="11"/>
        <v>64.058305444211612</v>
      </c>
      <c r="E67" s="293">
        <f t="shared" si="11"/>
        <v>59.924985787449039</v>
      </c>
      <c r="F67" s="293">
        <f t="shared" si="11"/>
        <v>55.177256412129751</v>
      </c>
      <c r="G67" s="293">
        <f t="shared" si="11"/>
        <v>50.631876677646488</v>
      </c>
      <c r="H67" s="293">
        <f t="shared" si="11"/>
        <v>46.764468523349073</v>
      </c>
      <c r="I67" s="293">
        <f t="shared" si="11"/>
        <v>43.607464171992859</v>
      </c>
      <c r="J67" s="293">
        <f t="shared" si="11"/>
        <v>40.917210844984787</v>
      </c>
      <c r="K67" s="293">
        <f t="shared" si="11"/>
        <v>38.732338947865081</v>
      </c>
      <c r="L67" s="293">
        <f t="shared" si="12"/>
        <v>36.875149455176484</v>
      </c>
      <c r="M67" s="293">
        <f t="shared" si="12"/>
        <v>35.186743842535371</v>
      </c>
      <c r="N67" s="312"/>
      <c r="O67" s="312"/>
    </row>
    <row r="68" spans="1:15" ht="13.15">
      <c r="B68" s="323" t="str">
        <f t="shared" si="7"/>
        <v>65 plus</v>
      </c>
      <c r="C68" s="293">
        <f t="shared" si="9"/>
        <v>10.39</v>
      </c>
      <c r="D68" s="293">
        <f t="shared" si="11"/>
        <v>16.485461127933995</v>
      </c>
      <c r="E68" s="293">
        <f t="shared" si="11"/>
        <v>20.254909919217571</v>
      </c>
      <c r="F68" s="293">
        <f t="shared" si="11"/>
        <v>22.121603805572054</v>
      </c>
      <c r="G68" s="293">
        <f t="shared" si="11"/>
        <v>22.661095676163413</v>
      </c>
      <c r="H68" s="293">
        <f t="shared" si="11"/>
        <v>22.42639415858126</v>
      </c>
      <c r="I68" s="293">
        <f t="shared" si="11"/>
        <v>21.786822818920182</v>
      </c>
      <c r="J68" s="293">
        <f t="shared" si="11"/>
        <v>20.927309726755269</v>
      </c>
      <c r="K68" s="293">
        <f t="shared" si="11"/>
        <v>20.018203949063029</v>
      </c>
      <c r="L68" s="293">
        <f t="shared" si="12"/>
        <v>19.115455572271571</v>
      </c>
      <c r="M68" s="293">
        <f t="shared" si="12"/>
        <v>18.228422743291802</v>
      </c>
      <c r="N68" s="312"/>
      <c r="O68" s="312"/>
    </row>
    <row r="69" spans="1:15" ht="13.15">
      <c r="B69" s="323" t="str">
        <f t="shared" si="7"/>
        <v>Total</v>
      </c>
      <c r="C69" s="293">
        <f t="shared" si="9"/>
        <v>1708.932</v>
      </c>
      <c r="D69" s="293">
        <f t="shared" si="11"/>
        <v>1712.9938795602698</v>
      </c>
      <c r="E69" s="293">
        <f t="shared" si="11"/>
        <v>1718.1511630886268</v>
      </c>
      <c r="F69" s="293">
        <f t="shared" si="11"/>
        <v>1713.6317711176741</v>
      </c>
      <c r="G69" s="293">
        <f t="shared" si="11"/>
        <v>1700.3680153992152</v>
      </c>
      <c r="H69" s="293">
        <f t="shared" si="11"/>
        <v>1692.8383719505819</v>
      </c>
      <c r="I69" s="293">
        <f t="shared" si="11"/>
        <v>1692.8597243309655</v>
      </c>
      <c r="J69" s="293">
        <f t="shared" si="11"/>
        <v>1689.5148615737537</v>
      </c>
      <c r="K69" s="293">
        <f t="shared" si="11"/>
        <v>1689.7281996144559</v>
      </c>
      <c r="L69" s="293">
        <f t="shared" si="12"/>
        <v>1687.2479539525916</v>
      </c>
      <c r="M69" s="293">
        <f t="shared" si="12"/>
        <v>1675.7132478197332</v>
      </c>
      <c r="N69" s="312"/>
      <c r="O69" s="312"/>
    </row>
    <row r="70" spans="1:15">
      <c r="A70" s="1080">
        <f>SUM(C70:M70)</f>
        <v>0</v>
      </c>
      <c r="B70" s="1080"/>
      <c r="C70" s="1080">
        <f>SUM(C59:C68)-C69</f>
        <v>0</v>
      </c>
      <c r="D70" s="1080">
        <f t="shared" ref="D70:M70" si="13">SUM(D59:D68)-D69</f>
        <v>0</v>
      </c>
      <c r="E70" s="1080">
        <f t="shared" si="13"/>
        <v>0</v>
      </c>
      <c r="F70" s="1080">
        <f t="shared" si="13"/>
        <v>0</v>
      </c>
      <c r="G70" s="1080">
        <f t="shared" si="13"/>
        <v>0</v>
      </c>
      <c r="H70" s="1080">
        <f t="shared" si="13"/>
        <v>0</v>
      </c>
      <c r="I70" s="1080">
        <f t="shared" si="13"/>
        <v>0</v>
      </c>
      <c r="J70" s="1080">
        <f t="shared" si="13"/>
        <v>0</v>
      </c>
      <c r="K70" s="1080">
        <f t="shared" si="13"/>
        <v>0</v>
      </c>
      <c r="L70" s="1080">
        <f t="shared" si="13"/>
        <v>0</v>
      </c>
      <c r="M70" s="1080">
        <f t="shared" si="13"/>
        <v>0</v>
      </c>
    </row>
    <row r="72" spans="1:15" ht="15">
      <c r="B72" s="325" t="s">
        <v>162</v>
      </c>
      <c r="H72" s="310"/>
    </row>
    <row r="73" spans="1:15">
      <c r="H73" s="310"/>
    </row>
    <row r="74" spans="1:15" ht="13.15">
      <c r="B74" s="326" t="s">
        <v>46</v>
      </c>
      <c r="C74" s="251" t="s">
        <v>440</v>
      </c>
      <c r="H74" s="310"/>
    </row>
    <row r="75" spans="1:15">
      <c r="H75" s="310"/>
    </row>
    <row r="76" spans="1:15" ht="13.15">
      <c r="B76" s="323" t="str">
        <f t="shared" ref="B76:B87" si="14">B42</f>
        <v>Age group</v>
      </c>
      <c r="C76" s="323" t="str">
        <f t="shared" ref="C76:M76" si="15">C42</f>
        <v>2019/20</v>
      </c>
      <c r="D76" s="323" t="str">
        <f t="shared" si="15"/>
        <v>2020/21</v>
      </c>
      <c r="E76" s="323" t="str">
        <f t="shared" si="15"/>
        <v>2021/22</v>
      </c>
      <c r="F76" s="323" t="str">
        <f t="shared" si="15"/>
        <v>2022/23</v>
      </c>
      <c r="G76" s="323" t="str">
        <f t="shared" si="15"/>
        <v>2023/24</v>
      </c>
      <c r="H76" s="323" t="str">
        <f t="shared" si="15"/>
        <v>2024/25</v>
      </c>
      <c r="I76" s="323" t="str">
        <f t="shared" si="15"/>
        <v>2025/26</v>
      </c>
      <c r="J76" s="323" t="str">
        <f t="shared" si="15"/>
        <v>2026/27</v>
      </c>
      <c r="K76" s="323" t="str">
        <f t="shared" si="15"/>
        <v>2027/28</v>
      </c>
      <c r="L76" s="323" t="str">
        <f t="shared" si="15"/>
        <v>2028/29</v>
      </c>
      <c r="M76" s="323" t="str">
        <f t="shared" si="15"/>
        <v>2029/30</v>
      </c>
    </row>
    <row r="77" spans="1:15" ht="13.15">
      <c r="B77" s="323" t="str">
        <f t="shared" si="14"/>
        <v>20-24</v>
      </c>
      <c r="C77" s="429">
        <f>C43-(0.2*C43)</f>
        <v>3.6528</v>
      </c>
      <c r="D77" s="429">
        <f>D43-(0.2*D43)</f>
        <v>7.9125843805728149</v>
      </c>
      <c r="E77" s="429">
        <f t="shared" ref="E77:M77" si="16">E43-(0.2*E43)</f>
        <v>10.908072137921142</v>
      </c>
      <c r="F77" s="429">
        <f t="shared" si="16"/>
        <v>12.734974728801607</v>
      </c>
      <c r="G77" s="429">
        <f t="shared" si="16"/>
        <v>13.685407890031575</v>
      </c>
      <c r="H77" s="429">
        <f t="shared" si="16"/>
        <v>14.386164244069898</v>
      </c>
      <c r="I77" s="429">
        <f t="shared" si="16"/>
        <v>14.977499720044724</v>
      </c>
      <c r="J77" s="429">
        <f t="shared" si="16"/>
        <v>15.253573430366094</v>
      </c>
      <c r="K77" s="429">
        <f t="shared" si="16"/>
        <v>15.474719669304108</v>
      </c>
      <c r="L77" s="429">
        <f t="shared" si="16"/>
        <v>15.521309497109394</v>
      </c>
      <c r="M77" s="429">
        <f t="shared" si="16"/>
        <v>15.289730733285705</v>
      </c>
    </row>
    <row r="78" spans="1:15" ht="13.15">
      <c r="B78" s="323" t="str">
        <f t="shared" si="14"/>
        <v>25-29</v>
      </c>
      <c r="C78" s="429">
        <f t="shared" ref="C78:C85" si="17">C44+(0.2*C43)-(0.2*C44)</f>
        <v>20.069199999999999</v>
      </c>
      <c r="D78" s="429">
        <f t="shared" ref="D78:M78" si="18">D44+(0.2*D43)-(0.2*D44)</f>
        <v>22.099231905472692</v>
      </c>
      <c r="E78" s="429">
        <f t="shared" si="18"/>
        <v>24.239171040717832</v>
      </c>
      <c r="F78" s="429">
        <f t="shared" si="18"/>
        <v>25.902972378748437</v>
      </c>
      <c r="G78" s="429">
        <f t="shared" si="18"/>
        <v>26.917248307919191</v>
      </c>
      <c r="H78" s="429">
        <f t="shared" si="18"/>
        <v>27.848322326084165</v>
      </c>
      <c r="I78" s="429">
        <f t="shared" si="18"/>
        <v>28.764072746953921</v>
      </c>
      <c r="J78" s="429">
        <f t="shared" si="18"/>
        <v>29.330998659779144</v>
      </c>
      <c r="K78" s="429">
        <f t="shared" si="18"/>
        <v>29.817442482081638</v>
      </c>
      <c r="L78" s="429">
        <f t="shared" si="18"/>
        <v>30.05555563517704</v>
      </c>
      <c r="M78" s="429">
        <f t="shared" si="18"/>
        <v>29.879157649825068</v>
      </c>
    </row>
    <row r="79" spans="1:15" ht="13.15">
      <c r="B79" s="323" t="str">
        <f t="shared" si="14"/>
        <v>30-34</v>
      </c>
      <c r="C79" s="429">
        <f t="shared" si="17"/>
        <v>32.703400000000002</v>
      </c>
      <c r="D79" s="429">
        <f t="shared" ref="D79:M79" si="19">D45+(0.2*D44)-(0.2*D45)</f>
        <v>32.302886260951958</v>
      </c>
      <c r="E79" s="429">
        <f t="shared" si="19"/>
        <v>32.292608388045878</v>
      </c>
      <c r="F79" s="429">
        <f t="shared" si="19"/>
        <v>32.418663351170729</v>
      </c>
      <c r="G79" s="429">
        <f t="shared" si="19"/>
        <v>32.466473424577018</v>
      </c>
      <c r="H79" s="429">
        <f t="shared" si="19"/>
        <v>32.710740494298925</v>
      </c>
      <c r="I79" s="429">
        <f t="shared" si="19"/>
        <v>33.139438120851736</v>
      </c>
      <c r="J79" s="429">
        <f t="shared" si="19"/>
        <v>33.503466241383762</v>
      </c>
      <c r="K79" s="429">
        <f t="shared" si="19"/>
        <v>33.895555141294793</v>
      </c>
      <c r="L79" s="429">
        <f t="shared" si="19"/>
        <v>34.181174449817576</v>
      </c>
      <c r="M79" s="429">
        <f t="shared" si="19"/>
        <v>34.214845469307221</v>
      </c>
    </row>
    <row r="80" spans="1:15" ht="13.15">
      <c r="B80" s="323" t="str">
        <f t="shared" si="14"/>
        <v>35-39</v>
      </c>
      <c r="C80" s="429">
        <f t="shared" si="17"/>
        <v>33.732199999999999</v>
      </c>
      <c r="D80" s="429">
        <f t="shared" ref="D80:M80" si="20">D46+(0.2*D45)-(0.2*D46)</f>
        <v>34.102054885552533</v>
      </c>
      <c r="E80" s="429">
        <f t="shared" si="20"/>
        <v>34.220892928520996</v>
      </c>
      <c r="F80" s="429">
        <f t="shared" si="20"/>
        <v>34.132857111921936</v>
      </c>
      <c r="G80" s="429">
        <f t="shared" si="20"/>
        <v>33.823881137410666</v>
      </c>
      <c r="H80" s="429">
        <f t="shared" si="20"/>
        <v>33.625177966084856</v>
      </c>
      <c r="I80" s="429">
        <f t="shared" si="20"/>
        <v>33.580716343397391</v>
      </c>
      <c r="J80" s="429">
        <f t="shared" si="20"/>
        <v>33.549583504975665</v>
      </c>
      <c r="K80" s="429">
        <f t="shared" si="20"/>
        <v>33.60957060312515</v>
      </c>
      <c r="L80" s="429">
        <f t="shared" si="20"/>
        <v>33.665260109598286</v>
      </c>
      <c r="M80" s="429">
        <f t="shared" si="20"/>
        <v>33.610299845908891</v>
      </c>
    </row>
    <row r="81" spans="1:14" ht="13.15">
      <c r="B81" s="323" t="str">
        <f t="shared" si="14"/>
        <v>40-44</v>
      </c>
      <c r="C81" s="429">
        <f t="shared" si="17"/>
        <v>39.518000000000001</v>
      </c>
      <c r="D81" s="429">
        <f t="shared" ref="D81:M81" si="21">D47+(0.2*D46)-(0.2*D47)</f>
        <v>37.819511383790626</v>
      </c>
      <c r="E81" s="429">
        <f t="shared" si="21"/>
        <v>36.539076130435632</v>
      </c>
      <c r="F81" s="429">
        <f t="shared" si="21"/>
        <v>35.473255347426196</v>
      </c>
      <c r="G81" s="429">
        <f t="shared" si="21"/>
        <v>34.42665891030309</v>
      </c>
      <c r="H81" s="429">
        <f t="shared" si="21"/>
        <v>33.619318071090191</v>
      </c>
      <c r="I81" s="429">
        <f t="shared" si="21"/>
        <v>33.036985828742537</v>
      </c>
      <c r="J81" s="429">
        <f t="shared" si="21"/>
        <v>32.540152638829298</v>
      </c>
      <c r="K81" s="429">
        <f t="shared" si="21"/>
        <v>32.1831454412781</v>
      </c>
      <c r="L81" s="429">
        <f t="shared" si="21"/>
        <v>31.883909213929588</v>
      </c>
      <c r="M81" s="429">
        <f t="shared" si="21"/>
        <v>31.555772622425202</v>
      </c>
    </row>
    <row r="82" spans="1:14" ht="13.15">
      <c r="B82" s="323" t="str">
        <f t="shared" si="14"/>
        <v>45-49</v>
      </c>
      <c r="C82" s="429">
        <f t="shared" si="17"/>
        <v>37.710599999999999</v>
      </c>
      <c r="D82" s="429">
        <f t="shared" ref="D82:M82" si="22">D48+(0.2*D47)-(0.2*D48)</f>
        <v>36.963204367242142</v>
      </c>
      <c r="E82" s="429">
        <f t="shared" si="22"/>
        <v>35.99838087921993</v>
      </c>
      <c r="F82" s="429">
        <f t="shared" si="22"/>
        <v>34.927483691449225</v>
      </c>
      <c r="G82" s="429">
        <f t="shared" si="22"/>
        <v>33.71084692491651</v>
      </c>
      <c r="H82" s="429">
        <f t="shared" si="22"/>
        <v>32.651158367975285</v>
      </c>
      <c r="I82" s="429">
        <f t="shared" si="22"/>
        <v>31.774887646253639</v>
      </c>
      <c r="J82" s="429">
        <f t="shared" si="22"/>
        <v>30.978435699229426</v>
      </c>
      <c r="K82" s="429">
        <f t="shared" si="22"/>
        <v>30.321005849325807</v>
      </c>
      <c r="L82" s="429">
        <f t="shared" si="22"/>
        <v>29.736164137567243</v>
      </c>
      <c r="M82" s="429">
        <f t="shared" si="22"/>
        <v>29.152835830024273</v>
      </c>
    </row>
    <row r="83" spans="1:14" ht="13.15">
      <c r="B83" s="323" t="str">
        <f t="shared" si="14"/>
        <v>50-54</v>
      </c>
      <c r="C83" s="429">
        <f t="shared" si="17"/>
        <v>24.552600000000002</v>
      </c>
      <c r="D83" s="429">
        <f t="shared" ref="D83:M83" si="23">D49+(0.2*D48)-(0.2*D49)</f>
        <v>25.821491548280587</v>
      </c>
      <c r="E83" s="429">
        <f t="shared" si="23"/>
        <v>26.495860971613027</v>
      </c>
      <c r="F83" s="429">
        <f t="shared" si="23"/>
        <v>26.69166208623227</v>
      </c>
      <c r="G83" s="429">
        <f t="shared" si="23"/>
        <v>26.438137034326452</v>
      </c>
      <c r="H83" s="429">
        <f t="shared" si="23"/>
        <v>26.05107704070852</v>
      </c>
      <c r="I83" s="429">
        <f t="shared" si="23"/>
        <v>25.618741390376272</v>
      </c>
      <c r="J83" s="429">
        <f t="shared" si="23"/>
        <v>25.116059526680221</v>
      </c>
      <c r="K83" s="429">
        <f t="shared" si="23"/>
        <v>24.628558800549193</v>
      </c>
      <c r="L83" s="429">
        <f t="shared" si="23"/>
        <v>24.135856754082589</v>
      </c>
      <c r="M83" s="429">
        <f t="shared" si="23"/>
        <v>23.605652615474021</v>
      </c>
    </row>
    <row r="84" spans="1:14" ht="13.15">
      <c r="B84" s="323" t="str">
        <f t="shared" si="14"/>
        <v>55-59</v>
      </c>
      <c r="C84" s="429">
        <f t="shared" si="17"/>
        <v>16.872600000000002</v>
      </c>
      <c r="D84" s="429">
        <f t="shared" ref="D84:M84" si="24">D50+(0.2*D49)-(0.2*D50)</f>
        <v>15.628474456955516</v>
      </c>
      <c r="E84" s="429">
        <f t="shared" si="24"/>
        <v>15.058358880853564</v>
      </c>
      <c r="F84" s="429">
        <f t="shared" si="24"/>
        <v>14.76922813648242</v>
      </c>
      <c r="G84" s="429">
        <f t="shared" si="24"/>
        <v>14.526513546853389</v>
      </c>
      <c r="H84" s="429">
        <f t="shared" si="24"/>
        <v>14.342150506812034</v>
      </c>
      <c r="I84" s="429">
        <f t="shared" si="24"/>
        <v>14.182317990799369</v>
      </c>
      <c r="J84" s="429">
        <f t="shared" si="24"/>
        <v>13.98349319096212</v>
      </c>
      <c r="K84" s="429">
        <f t="shared" si="24"/>
        <v>13.780629670197744</v>
      </c>
      <c r="L84" s="429">
        <f t="shared" si="24"/>
        <v>13.551785302195425</v>
      </c>
      <c r="M84" s="429">
        <f t="shared" si="24"/>
        <v>13.276280763412876</v>
      </c>
    </row>
    <row r="85" spans="1:14" ht="13.15">
      <c r="B85" s="323" t="str">
        <f t="shared" si="14"/>
        <v>60-64</v>
      </c>
      <c r="C85" s="429">
        <f t="shared" si="17"/>
        <v>6.1790000000000003</v>
      </c>
      <c r="D85" s="429">
        <f t="shared" ref="D85:M85" si="25">D51+(0.2*D50)-(0.2*D51)</f>
        <v>6.3954910260733362</v>
      </c>
      <c r="E85" s="429">
        <f t="shared" si="25"/>
        <v>6.3133370919128176</v>
      </c>
      <c r="F85" s="429">
        <f t="shared" si="25"/>
        <v>6.1535602086712702</v>
      </c>
      <c r="G85" s="429">
        <f t="shared" si="25"/>
        <v>5.9855530189972432</v>
      </c>
      <c r="H85" s="429">
        <f t="shared" si="25"/>
        <v>5.8630224268182474</v>
      </c>
      <c r="I85" s="429">
        <f t="shared" si="25"/>
        <v>5.7800294520683675</v>
      </c>
      <c r="J85" s="429">
        <f t="shared" si="25"/>
        <v>5.697950969512716</v>
      </c>
      <c r="K85" s="429">
        <f t="shared" si="25"/>
        <v>5.6269927078722946</v>
      </c>
      <c r="L85" s="429">
        <f t="shared" si="25"/>
        <v>5.5477488322254667</v>
      </c>
      <c r="M85" s="429">
        <f t="shared" si="25"/>
        <v>5.4445864452779507</v>
      </c>
    </row>
    <row r="86" spans="1:14" ht="13.15">
      <c r="B86" s="323" t="str">
        <f t="shared" si="14"/>
        <v>65 plus</v>
      </c>
      <c r="C86" s="429">
        <f>C52+(0.2*C51)</f>
        <v>1.4296000000000002</v>
      </c>
      <c r="D86" s="429">
        <f t="shared" ref="D86:M86" si="26">D52+(0.2*D51)</f>
        <v>1.9246226149583738</v>
      </c>
      <c r="E86" s="429">
        <f t="shared" si="26"/>
        <v>2.2556691319804116</v>
      </c>
      <c r="F86" s="429">
        <f t="shared" si="26"/>
        <v>2.4357555318616884</v>
      </c>
      <c r="G86" s="429">
        <f t="shared" si="26"/>
        <v>2.5101777470798359</v>
      </c>
      <c r="H86" s="429">
        <f t="shared" si="26"/>
        <v>2.5349156738883707</v>
      </c>
      <c r="I86" s="429">
        <f t="shared" si="26"/>
        <v>2.5380036088530664</v>
      </c>
      <c r="J86" s="429">
        <f t="shared" si="26"/>
        <v>2.5230953569780237</v>
      </c>
      <c r="K86" s="429">
        <f t="shared" si="26"/>
        <v>2.5042212018913252</v>
      </c>
      <c r="L86" s="429">
        <f t="shared" si="26"/>
        <v>2.478697434936854</v>
      </c>
      <c r="M86" s="429">
        <f t="shared" si="26"/>
        <v>2.4414654674004148</v>
      </c>
    </row>
    <row r="87" spans="1:14" ht="13.15">
      <c r="B87" s="323" t="str">
        <f t="shared" si="14"/>
        <v>Total</v>
      </c>
      <c r="C87" s="429">
        <f>SUM(C77:C86)</f>
        <v>216.42000000000002</v>
      </c>
      <c r="D87" s="429">
        <f t="shared" ref="D87:M87" si="27">SUM(D77:D86)</f>
        <v>220.96955282985056</v>
      </c>
      <c r="E87" s="429">
        <f t="shared" si="27"/>
        <v>224.3214275812212</v>
      </c>
      <c r="F87" s="429">
        <f t="shared" si="27"/>
        <v>225.6404125727658</v>
      </c>
      <c r="G87" s="429">
        <f t="shared" si="27"/>
        <v>224.49089794241493</v>
      </c>
      <c r="H87" s="429">
        <f t="shared" si="27"/>
        <v>223.6320471178305</v>
      </c>
      <c r="I87" s="429">
        <f t="shared" si="27"/>
        <v>223.392692848341</v>
      </c>
      <c r="J87" s="429">
        <f t="shared" si="27"/>
        <v>222.47680921869645</v>
      </c>
      <c r="K87" s="429">
        <f t="shared" si="27"/>
        <v>221.84184156692015</v>
      </c>
      <c r="L87" s="429">
        <f t="shared" si="27"/>
        <v>220.75746136663946</v>
      </c>
      <c r="M87" s="429">
        <f t="shared" si="27"/>
        <v>218.47062744234159</v>
      </c>
    </row>
    <row r="88" spans="1:14">
      <c r="A88" s="1080">
        <f>SUM(C88:M88)</f>
        <v>0</v>
      </c>
      <c r="B88" s="1080"/>
      <c r="C88" s="1080">
        <f>SUM(C77:C86)-C87</f>
        <v>0</v>
      </c>
      <c r="D88" s="1080">
        <f t="shared" ref="D88:M88" si="28">SUM(D77:D86)-D87</f>
        <v>0</v>
      </c>
      <c r="E88" s="1080">
        <f t="shared" si="28"/>
        <v>0</v>
      </c>
      <c r="F88" s="1080">
        <f t="shared" si="28"/>
        <v>0</v>
      </c>
      <c r="G88" s="1080">
        <f t="shared" si="28"/>
        <v>0</v>
      </c>
      <c r="H88" s="1080">
        <f t="shared" si="28"/>
        <v>0</v>
      </c>
      <c r="I88" s="1080">
        <f t="shared" si="28"/>
        <v>0</v>
      </c>
      <c r="J88" s="1080">
        <f t="shared" si="28"/>
        <v>0</v>
      </c>
      <c r="K88" s="1080">
        <f t="shared" si="28"/>
        <v>0</v>
      </c>
      <c r="L88" s="1080">
        <f t="shared" si="28"/>
        <v>0</v>
      </c>
      <c r="M88" s="1080">
        <f t="shared" si="28"/>
        <v>0</v>
      </c>
    </row>
    <row r="90" spans="1:14" ht="13.15">
      <c r="B90" s="326" t="s">
        <v>47</v>
      </c>
      <c r="H90" s="310"/>
    </row>
    <row r="91" spans="1:14">
      <c r="H91" s="310"/>
    </row>
    <row r="92" spans="1:14" ht="13.15">
      <c r="B92" s="323" t="str">
        <f t="shared" ref="B92:B103" si="29">B76</f>
        <v>Age group</v>
      </c>
      <c r="C92" s="323" t="str">
        <f t="shared" ref="C92:M92" si="30">C76</f>
        <v>2019/20</v>
      </c>
      <c r="D92" s="323" t="str">
        <f t="shared" si="30"/>
        <v>2020/21</v>
      </c>
      <c r="E92" s="323" t="str">
        <f t="shared" si="30"/>
        <v>2021/22</v>
      </c>
      <c r="F92" s="323" t="str">
        <f t="shared" si="30"/>
        <v>2022/23</v>
      </c>
      <c r="G92" s="323" t="str">
        <f t="shared" si="30"/>
        <v>2023/24</v>
      </c>
      <c r="H92" s="323" t="str">
        <f t="shared" si="30"/>
        <v>2024/25</v>
      </c>
      <c r="I92" s="323" t="str">
        <f t="shared" si="30"/>
        <v>2025/26</v>
      </c>
      <c r="J92" s="323" t="str">
        <f t="shared" si="30"/>
        <v>2026/27</v>
      </c>
      <c r="K92" s="323" t="str">
        <f t="shared" si="30"/>
        <v>2027/28</v>
      </c>
      <c r="L92" s="323" t="str">
        <f t="shared" si="30"/>
        <v>2028/29</v>
      </c>
      <c r="M92" s="323" t="str">
        <f t="shared" si="30"/>
        <v>2029/30</v>
      </c>
    </row>
    <row r="93" spans="1:14" ht="13.15">
      <c r="B93" s="323" t="str">
        <f t="shared" si="29"/>
        <v>20-24</v>
      </c>
      <c r="C93" s="429">
        <f>C59-(0.2*C59)</f>
        <v>21.073599999999999</v>
      </c>
      <c r="D93" s="429">
        <f t="shared" ref="D93:M93" si="31">D59-(0.2*D59)</f>
        <v>56.972805572209509</v>
      </c>
      <c r="E93" s="429">
        <f t="shared" si="31"/>
        <v>82.367177953079292</v>
      </c>
      <c r="F93" s="429">
        <f t="shared" si="31"/>
        <v>98.096228161895667</v>
      </c>
      <c r="G93" s="429">
        <f t="shared" si="31"/>
        <v>106.93218020008521</v>
      </c>
      <c r="H93" s="429">
        <f t="shared" si="31"/>
        <v>113.44997500498755</v>
      </c>
      <c r="I93" s="429">
        <f t="shared" si="31"/>
        <v>118.8472889913379</v>
      </c>
      <c r="J93" s="429">
        <f t="shared" si="31"/>
        <v>121.5690184090557</v>
      </c>
      <c r="K93" s="429">
        <f t="shared" si="31"/>
        <v>123.71066788908863</v>
      </c>
      <c r="L93" s="429">
        <f t="shared" si="31"/>
        <v>124.36807473094868</v>
      </c>
      <c r="M93" s="429">
        <f t="shared" si="31"/>
        <v>122.7459467917555</v>
      </c>
      <c r="N93" s="312"/>
    </row>
    <row r="94" spans="1:14" ht="13.15">
      <c r="B94" s="323" t="str">
        <f t="shared" si="29"/>
        <v>25-29</v>
      </c>
      <c r="C94" s="429">
        <f t="shared" ref="C94:C101" si="32">C60+(0.2*C59)-(0.2*C60)</f>
        <v>122.26520000000002</v>
      </c>
      <c r="D94" s="429">
        <f t="shared" ref="D94:M94" si="33">D60+(0.2*D59)-(0.2*D60)</f>
        <v>147.88602273931434</v>
      </c>
      <c r="E94" s="429">
        <f t="shared" si="33"/>
        <v>172.62008774940574</v>
      </c>
      <c r="F94" s="429">
        <f t="shared" si="33"/>
        <v>191.90479219178914</v>
      </c>
      <c r="G94" s="429">
        <f t="shared" si="33"/>
        <v>205.48369616611254</v>
      </c>
      <c r="H94" s="429">
        <f t="shared" si="33"/>
        <v>217.17118262876787</v>
      </c>
      <c r="I94" s="429">
        <f t="shared" si="33"/>
        <v>227.77977745883024</v>
      </c>
      <c r="J94" s="429">
        <f t="shared" si="33"/>
        <v>234.89818534156626</v>
      </c>
      <c r="K94" s="429">
        <f t="shared" si="33"/>
        <v>240.78531368267872</v>
      </c>
      <c r="L94" s="429">
        <f t="shared" si="33"/>
        <v>244.25013574336577</v>
      </c>
      <c r="M94" s="429">
        <f t="shared" si="33"/>
        <v>244.0677871107398</v>
      </c>
      <c r="N94" s="312"/>
    </row>
    <row r="95" spans="1:14" ht="13.15">
      <c r="B95" s="323" t="str">
        <f t="shared" si="29"/>
        <v>30-34</v>
      </c>
      <c r="C95" s="429">
        <f t="shared" si="32"/>
        <v>216.38200000000003</v>
      </c>
      <c r="D95" s="429">
        <f t="shared" ref="D95:M95" si="34">D61+(0.2*D60)-(0.2*D61)</f>
        <v>215.53649161268572</v>
      </c>
      <c r="E95" s="429">
        <f t="shared" si="34"/>
        <v>219.41555791837061</v>
      </c>
      <c r="F95" s="429">
        <f t="shared" si="34"/>
        <v>224.81246836058423</v>
      </c>
      <c r="G95" s="429">
        <f t="shared" si="34"/>
        <v>230.30243148722462</v>
      </c>
      <c r="H95" s="429">
        <f t="shared" si="34"/>
        <v>236.99348265047172</v>
      </c>
      <c r="I95" s="429">
        <f t="shared" si="34"/>
        <v>244.65169301489499</v>
      </c>
      <c r="J95" s="429">
        <f t="shared" si="34"/>
        <v>251.26007735172288</v>
      </c>
      <c r="K95" s="429">
        <f t="shared" si="34"/>
        <v>257.55867322340953</v>
      </c>
      <c r="L95" s="429">
        <f t="shared" si="34"/>
        <v>262.51752589632321</v>
      </c>
      <c r="M95" s="429">
        <f t="shared" si="34"/>
        <v>265.03839457359766</v>
      </c>
      <c r="N95" s="312"/>
    </row>
    <row r="96" spans="1:14" ht="13.15">
      <c r="B96" s="323" t="str">
        <f t="shared" si="29"/>
        <v>35-39</v>
      </c>
      <c r="C96" s="429">
        <f t="shared" si="32"/>
        <v>230.01679999999999</v>
      </c>
      <c r="D96" s="429">
        <f t="shared" ref="D96:M96" si="35">D62+(0.2*D61)-(0.2*D62)</f>
        <v>232.37995342421971</v>
      </c>
      <c r="E96" s="429">
        <f t="shared" si="35"/>
        <v>233.8270404854787</v>
      </c>
      <c r="F96" s="429">
        <f t="shared" si="35"/>
        <v>234.28777384972534</v>
      </c>
      <c r="G96" s="429">
        <f t="shared" si="35"/>
        <v>234.28452519420603</v>
      </c>
      <c r="H96" s="429">
        <f t="shared" si="35"/>
        <v>235.44607302029857</v>
      </c>
      <c r="I96" s="429">
        <f t="shared" si="35"/>
        <v>237.97214737994523</v>
      </c>
      <c r="J96" s="429">
        <f t="shared" si="35"/>
        <v>240.61545954727646</v>
      </c>
      <c r="K96" s="429">
        <f t="shared" si="35"/>
        <v>243.88885954843903</v>
      </c>
      <c r="L96" s="429">
        <f t="shared" si="35"/>
        <v>246.96285620001709</v>
      </c>
      <c r="M96" s="429">
        <f t="shared" si="35"/>
        <v>248.95176454336081</v>
      </c>
      <c r="N96" s="312"/>
    </row>
    <row r="97" spans="1:14" ht="13.15">
      <c r="B97" s="323" t="str">
        <f t="shared" si="29"/>
        <v>40-44</v>
      </c>
      <c r="C97" s="429">
        <f t="shared" si="32"/>
        <v>240.29799999999997</v>
      </c>
      <c r="D97" s="429">
        <f t="shared" ref="D97:M97" si="36">D63+(0.2*D62)-(0.2*D63)</f>
        <v>237.30653284935079</v>
      </c>
      <c r="E97" s="429">
        <f t="shared" si="36"/>
        <v>235.40040819724285</v>
      </c>
      <c r="F97" s="429">
        <f t="shared" si="36"/>
        <v>233.19778078690854</v>
      </c>
      <c r="G97" s="429">
        <f t="shared" si="36"/>
        <v>230.58886746029395</v>
      </c>
      <c r="H97" s="429">
        <f t="shared" si="36"/>
        <v>228.80750386528015</v>
      </c>
      <c r="I97" s="429">
        <f t="shared" si="36"/>
        <v>228.07771567253096</v>
      </c>
      <c r="J97" s="429">
        <f t="shared" si="36"/>
        <v>227.51683999295767</v>
      </c>
      <c r="K97" s="429">
        <f t="shared" si="36"/>
        <v>227.69125419291515</v>
      </c>
      <c r="L97" s="429">
        <f t="shared" si="36"/>
        <v>228.0340356252413</v>
      </c>
      <c r="M97" s="429">
        <f t="shared" si="36"/>
        <v>227.90731192883499</v>
      </c>
      <c r="N97" s="312"/>
    </row>
    <row r="98" spans="1:14" ht="13.15">
      <c r="B98" s="323" t="str">
        <f t="shared" si="29"/>
        <v>45-49</v>
      </c>
      <c r="C98" s="429">
        <f t="shared" si="32"/>
        <v>278.93520000000001</v>
      </c>
      <c r="D98" s="429">
        <f t="shared" ref="D98:M98" si="37">D64+(0.2*D63)-(0.2*D64)</f>
        <v>263.52052044488011</v>
      </c>
      <c r="E98" s="429">
        <f t="shared" si="37"/>
        <v>251.58288175165234</v>
      </c>
      <c r="F98" s="429">
        <f t="shared" si="37"/>
        <v>241.59693680976832</v>
      </c>
      <c r="G98" s="429">
        <f t="shared" si="37"/>
        <v>232.97746743601843</v>
      </c>
      <c r="H98" s="429">
        <f t="shared" si="37"/>
        <v>226.35383434089135</v>
      </c>
      <c r="I98" s="429">
        <f t="shared" si="37"/>
        <v>221.53440190579875</v>
      </c>
      <c r="J98" s="429">
        <f t="shared" si="37"/>
        <v>217.47198093058529</v>
      </c>
      <c r="K98" s="429">
        <f t="shared" si="37"/>
        <v>214.50721365440961</v>
      </c>
      <c r="L98" s="429">
        <f t="shared" si="37"/>
        <v>212.0488832333705</v>
      </c>
      <c r="M98" s="429">
        <f t="shared" si="37"/>
        <v>209.50184548174838</v>
      </c>
      <c r="N98" s="312"/>
    </row>
    <row r="99" spans="1:14" ht="13.15">
      <c r="B99" s="323" t="str">
        <f t="shared" si="29"/>
        <v>50-54</v>
      </c>
      <c r="C99" s="429">
        <f t="shared" si="32"/>
        <v>274.89020000000005</v>
      </c>
      <c r="D99" s="429">
        <f t="shared" ref="D99:M99" si="38">D65+(0.2*D64)-(0.2*D65)</f>
        <v>257.72205885996539</v>
      </c>
      <c r="E99" s="429">
        <f t="shared" si="38"/>
        <v>242.5938684965098</v>
      </c>
      <c r="F99" s="429">
        <f t="shared" si="38"/>
        <v>228.98157484780469</v>
      </c>
      <c r="G99" s="429">
        <f t="shared" si="38"/>
        <v>216.80633292843225</v>
      </c>
      <c r="H99" s="429">
        <f t="shared" si="38"/>
        <v>206.73520942044951</v>
      </c>
      <c r="I99" s="429">
        <f t="shared" si="38"/>
        <v>198.666461428009</v>
      </c>
      <c r="J99" s="429">
        <f t="shared" si="38"/>
        <v>191.77024126981087</v>
      </c>
      <c r="K99" s="429">
        <f t="shared" si="38"/>
        <v>186.23296272994784</v>
      </c>
      <c r="L99" s="429">
        <f t="shared" si="38"/>
        <v>181.52999174951657</v>
      </c>
      <c r="M99" s="429">
        <f t="shared" si="38"/>
        <v>177.13638814602493</v>
      </c>
      <c r="N99" s="312"/>
    </row>
    <row r="100" spans="1:14" ht="13.15">
      <c r="B100" s="323" t="str">
        <f t="shared" si="29"/>
        <v>55-59</v>
      </c>
      <c r="C100" s="429">
        <f t="shared" si="32"/>
        <v>210.04159999999999</v>
      </c>
      <c r="D100" s="429">
        <f t="shared" ref="D100:M100" si="39">D66+(0.2*D65)-(0.2*D66)</f>
        <v>187.08828594500972</v>
      </c>
      <c r="E100" s="429">
        <f t="shared" si="39"/>
        <v>169.70468351199256</v>
      </c>
      <c r="F100" s="429">
        <f t="shared" si="39"/>
        <v>155.77484328487247</v>
      </c>
      <c r="G100" s="429">
        <f t="shared" si="39"/>
        <v>144.26154035191598</v>
      </c>
      <c r="H100" s="429">
        <f t="shared" si="39"/>
        <v>135.02768603211575</v>
      </c>
      <c r="I100" s="429">
        <f t="shared" si="39"/>
        <v>127.67784360679484</v>
      </c>
      <c r="J100" s="429">
        <f t="shared" si="39"/>
        <v>121.48704071900404</v>
      </c>
      <c r="K100" s="429">
        <f t="shared" si="39"/>
        <v>116.47353187391755</v>
      </c>
      <c r="L100" s="429">
        <f t="shared" si="39"/>
        <v>112.2230966171619</v>
      </c>
      <c r="M100" s="429">
        <f t="shared" si="39"/>
        <v>108.35602355141366</v>
      </c>
      <c r="N100" s="312"/>
    </row>
    <row r="101" spans="1:14" ht="13.15">
      <c r="B101" s="323" t="str">
        <f t="shared" si="29"/>
        <v>60-64</v>
      </c>
      <c r="C101" s="429">
        <f t="shared" si="32"/>
        <v>91.497199999999992</v>
      </c>
      <c r="D101" s="429">
        <f t="shared" ref="D101:M101" si="40">D67+(0.2*D66)-(0.2*D67)</f>
        <v>85.284085895858112</v>
      </c>
      <c r="E101" s="429">
        <f t="shared" si="40"/>
        <v>78.399549948187399</v>
      </c>
      <c r="F101" s="429">
        <f t="shared" si="40"/>
        <v>71.822317736327875</v>
      </c>
      <c r="G101" s="429">
        <f t="shared" si="40"/>
        <v>65.943503163233487</v>
      </c>
      <c r="H101" s="429">
        <f t="shared" si="40"/>
        <v>61.074137124068436</v>
      </c>
      <c r="I101" s="429">
        <f t="shared" si="40"/>
        <v>57.144079219504903</v>
      </c>
      <c r="J101" s="429">
        <f t="shared" si="40"/>
        <v>53.815266116022229</v>
      </c>
      <c r="K101" s="429">
        <f t="shared" si="40"/>
        <v>51.115051081013853</v>
      </c>
      <c r="L101" s="429">
        <f t="shared" si="40"/>
        <v>48.822868693339984</v>
      </c>
      <c r="M101" s="429">
        <f t="shared" si="40"/>
        <v>46.742014180458668</v>
      </c>
      <c r="N101" s="312"/>
    </row>
    <row r="102" spans="1:14" ht="13.15">
      <c r="B102" s="323" t="str">
        <f t="shared" si="29"/>
        <v>65 plus</v>
      </c>
      <c r="C102" s="429">
        <f>C68+(0.2*C67)</f>
        <v>23.532200000000003</v>
      </c>
      <c r="D102" s="429">
        <f t="shared" ref="D102:M102" si="41">D68+(0.2*D67)</f>
        <v>29.297122216776316</v>
      </c>
      <c r="E102" s="429">
        <f t="shared" si="41"/>
        <v>32.239907076707382</v>
      </c>
      <c r="F102" s="429">
        <f t="shared" si="41"/>
        <v>33.157055087998003</v>
      </c>
      <c r="G102" s="429">
        <f t="shared" si="41"/>
        <v>32.787471011692709</v>
      </c>
      <c r="H102" s="429">
        <f t="shared" si="41"/>
        <v>31.779287863251078</v>
      </c>
      <c r="I102" s="429">
        <f t="shared" si="41"/>
        <v>30.508315653318753</v>
      </c>
      <c r="J102" s="429">
        <f t="shared" si="41"/>
        <v>29.110751895752227</v>
      </c>
      <c r="K102" s="429">
        <f t="shared" si="41"/>
        <v>27.764671738636046</v>
      </c>
      <c r="L102" s="429">
        <f t="shared" si="41"/>
        <v>26.490485463306868</v>
      </c>
      <c r="M102" s="429">
        <f t="shared" si="41"/>
        <v>25.265771511798874</v>
      </c>
      <c r="N102" s="312"/>
    </row>
    <row r="103" spans="1:14" ht="13.15">
      <c r="B103" s="323" t="str">
        <f t="shared" si="29"/>
        <v>Total</v>
      </c>
      <c r="C103" s="429">
        <f>SUM(C93:C102)</f>
        <v>1708.9320000000002</v>
      </c>
      <c r="D103" s="429">
        <f t="shared" ref="D103:M103" si="42">SUM(D93:D102)</f>
        <v>1712.9938795602698</v>
      </c>
      <c r="E103" s="429">
        <f t="shared" si="42"/>
        <v>1718.1511630886266</v>
      </c>
      <c r="F103" s="429">
        <f t="shared" si="42"/>
        <v>1713.6317711176746</v>
      </c>
      <c r="G103" s="429">
        <f t="shared" si="42"/>
        <v>1700.3680153992154</v>
      </c>
      <c r="H103" s="429">
        <f t="shared" si="42"/>
        <v>1692.8383719505819</v>
      </c>
      <c r="I103" s="429">
        <f t="shared" si="42"/>
        <v>1692.8597243309655</v>
      </c>
      <c r="J103" s="429">
        <f t="shared" si="42"/>
        <v>1689.5148615737535</v>
      </c>
      <c r="K103" s="429">
        <f t="shared" si="42"/>
        <v>1689.7281996144561</v>
      </c>
      <c r="L103" s="429">
        <f t="shared" si="42"/>
        <v>1687.2479539525921</v>
      </c>
      <c r="M103" s="429">
        <f t="shared" si="42"/>
        <v>1675.7132478197334</v>
      </c>
      <c r="N103" s="312"/>
    </row>
    <row r="104" spans="1:14">
      <c r="A104" s="1080">
        <f>SUM(C104:M104)</f>
        <v>0</v>
      </c>
      <c r="B104" s="1080"/>
      <c r="C104" s="1080">
        <f>SUM(C93:C102)-C103</f>
        <v>0</v>
      </c>
      <c r="D104" s="1080">
        <f t="shared" ref="D104:M104" si="43">SUM(D93:D102)-D103</f>
        <v>0</v>
      </c>
      <c r="E104" s="1080">
        <f t="shared" si="43"/>
        <v>0</v>
      </c>
      <c r="F104" s="1080">
        <f t="shared" si="43"/>
        <v>0</v>
      </c>
      <c r="G104" s="1080">
        <f t="shared" si="43"/>
        <v>0</v>
      </c>
      <c r="H104" s="1080">
        <f t="shared" si="43"/>
        <v>0</v>
      </c>
      <c r="I104" s="1080">
        <f t="shared" si="43"/>
        <v>0</v>
      </c>
      <c r="J104" s="1080">
        <f t="shared" si="43"/>
        <v>0</v>
      </c>
      <c r="K104" s="1080">
        <f t="shared" si="43"/>
        <v>0</v>
      </c>
      <c r="L104" s="1080">
        <f t="shared" si="43"/>
        <v>0</v>
      </c>
      <c r="M104" s="1080">
        <f t="shared" si="43"/>
        <v>0</v>
      </c>
    </row>
    <row r="106" spans="1:14" ht="15">
      <c r="B106" s="325" t="s">
        <v>163</v>
      </c>
      <c r="H106" s="310"/>
    </row>
    <row r="107" spans="1:14">
      <c r="H107" s="310"/>
    </row>
    <row r="108" spans="1:14" ht="13.15">
      <c r="B108" s="326" t="s">
        <v>46</v>
      </c>
      <c r="H108" s="310"/>
    </row>
    <row r="109" spans="1:14">
      <c r="H109" s="310"/>
    </row>
    <row r="110" spans="1:14" ht="13.15">
      <c r="B110" s="323" t="str">
        <f t="shared" ref="B110:B121" si="44">B76</f>
        <v>Age group</v>
      </c>
      <c r="C110" s="323" t="str">
        <f t="shared" ref="C110:M110" si="45">C76</f>
        <v>2019/20</v>
      </c>
      <c r="D110" s="323" t="str">
        <f t="shared" si="45"/>
        <v>2020/21</v>
      </c>
      <c r="E110" s="323" t="str">
        <f t="shared" si="45"/>
        <v>2021/22</v>
      </c>
      <c r="F110" s="323" t="str">
        <f t="shared" si="45"/>
        <v>2022/23</v>
      </c>
      <c r="G110" s="323" t="str">
        <f t="shared" si="45"/>
        <v>2023/24</v>
      </c>
      <c r="H110" s="323" t="str">
        <f t="shared" si="45"/>
        <v>2024/25</v>
      </c>
      <c r="I110" s="323" t="str">
        <f t="shared" si="45"/>
        <v>2025/26</v>
      </c>
      <c r="J110" s="323" t="str">
        <f t="shared" si="45"/>
        <v>2026/27</v>
      </c>
      <c r="K110" s="323" t="str">
        <f t="shared" si="45"/>
        <v>2027/28</v>
      </c>
      <c r="L110" s="323" t="str">
        <f t="shared" si="45"/>
        <v>2028/29</v>
      </c>
      <c r="M110" s="323" t="str">
        <f t="shared" si="45"/>
        <v>2029/30</v>
      </c>
    </row>
    <row r="111" spans="1:14" ht="13.15">
      <c r="B111" s="323" t="str">
        <f t="shared" si="44"/>
        <v>20-24</v>
      </c>
      <c r="C111" s="429">
        <f>C77*Group_3_rates!E74</f>
        <v>0.4204790648684964</v>
      </c>
      <c r="D111" s="429">
        <f>D77*Group_3_rates!F74</f>
        <v>0.942804119054796</v>
      </c>
      <c r="E111" s="429">
        <f>E77*Group_3_rates!G74</f>
        <v>1.309622421396609</v>
      </c>
      <c r="F111" s="429">
        <f>F77*Group_3_rates!H74</f>
        <v>1.5943182516811834</v>
      </c>
      <c r="G111" s="429">
        <f>G77*Group_3_rates!I74</f>
        <v>1.7133049766822919</v>
      </c>
      <c r="H111" s="429">
        <f>H77*Group_3_rates!J74</f>
        <v>1.801034137439723</v>
      </c>
      <c r="I111" s="429">
        <f>I77*Group_3_rates!K74</f>
        <v>1.8750646685000671</v>
      </c>
      <c r="J111" s="429">
        <f>J77*Group_3_rates!L74</f>
        <v>1.9096269165255193</v>
      </c>
      <c r="K111" s="429">
        <f>K77*Group_3_rates!M74</f>
        <v>1.9373126789661881</v>
      </c>
      <c r="L111" s="429">
        <f>L77*Group_3_rates!N74</f>
        <v>1.9431453574280197</v>
      </c>
      <c r="M111" s="429">
        <f>M77*Group_3_rates!O74</f>
        <v>1.9141535252706412</v>
      </c>
    </row>
    <row r="112" spans="1:14" ht="13.15">
      <c r="B112" s="323" t="str">
        <f t="shared" si="44"/>
        <v>25-29</v>
      </c>
      <c r="C112" s="429">
        <f>C78*Group_3_rates!E75</f>
        <v>2.1430921570405994</v>
      </c>
      <c r="D112" s="429">
        <f>D78*Group_3_rates!F75</f>
        <v>2.4427138713856973</v>
      </c>
      <c r="E112" s="429">
        <f>E78*Group_3_rates!G75</f>
        <v>2.6996543701578481</v>
      </c>
      <c r="F112" s="429">
        <f>F78*Group_3_rates!H75</f>
        <v>3.0082840100525718</v>
      </c>
      <c r="G112" s="429">
        <f>G78*Group_3_rates!I75</f>
        <v>3.1260786019199096</v>
      </c>
      <c r="H112" s="429">
        <f>H78*Group_3_rates!J75</f>
        <v>3.234210403941173</v>
      </c>
      <c r="I112" s="429">
        <f>I78*Group_3_rates!K75</f>
        <v>3.3405625749592587</v>
      </c>
      <c r="J112" s="429">
        <f>J78*Group_3_rates!L75</f>
        <v>3.4064034419261633</v>
      </c>
      <c r="K112" s="429">
        <f>K78*Group_3_rates!M75</f>
        <v>3.4628973898416553</v>
      </c>
      <c r="L112" s="429">
        <f>L78*Group_3_rates!N75</f>
        <v>3.4905510498373622</v>
      </c>
      <c r="M112" s="429">
        <f>M78*Group_3_rates!O75</f>
        <v>3.4700647816600783</v>
      </c>
    </row>
    <row r="113" spans="1:15" ht="13.15">
      <c r="B113" s="323" t="str">
        <f t="shared" si="44"/>
        <v>30-34</v>
      </c>
      <c r="C113" s="429">
        <f>C79*Group_3_rates!E76</f>
        <v>2.3126941633804408</v>
      </c>
      <c r="D113" s="429">
        <f>D79*Group_3_rates!F76</f>
        <v>2.3645650145631567</v>
      </c>
      <c r="E113" s="429">
        <f>E79*Group_3_rates!G76</f>
        <v>2.3818150814778569</v>
      </c>
      <c r="F113" s="429">
        <f>F79*Group_3_rates!H76</f>
        <v>2.4933247579746456</v>
      </c>
      <c r="G113" s="429">
        <f>G79*Group_3_rates!I76</f>
        <v>2.4970018386245543</v>
      </c>
      <c r="H113" s="429">
        <f>H79*Group_3_rates!J76</f>
        <v>2.5157884593404747</v>
      </c>
      <c r="I113" s="429">
        <f>I79*Group_3_rates!K76</f>
        <v>2.5487596646733586</v>
      </c>
      <c r="J113" s="429">
        <f>J79*Group_3_rates!L76</f>
        <v>2.576757127606657</v>
      </c>
      <c r="K113" s="429">
        <f>K79*Group_3_rates!M76</f>
        <v>2.6069127497211606</v>
      </c>
      <c r="L113" s="429">
        <f>L79*Group_3_rates!N76</f>
        <v>2.6288797779598414</v>
      </c>
      <c r="M113" s="429">
        <f>M79*Group_3_rates!O76</f>
        <v>2.6314694216354728</v>
      </c>
    </row>
    <row r="114" spans="1:15" ht="13.15">
      <c r="B114" s="323" t="str">
        <f t="shared" si="44"/>
        <v>35-39</v>
      </c>
      <c r="C114" s="429">
        <f>C80*Group_3_rates!E77</f>
        <v>2.4256508885320489</v>
      </c>
      <c r="D114" s="429">
        <f>D80*Group_3_rates!F77</f>
        <v>2.5383342570086405</v>
      </c>
      <c r="E114" s="429">
        <f>E80*Group_3_rates!G77</f>
        <v>2.5665786835379607</v>
      </c>
      <c r="F114" s="429">
        <f>F80*Group_3_rates!H77</f>
        <v>2.6694065280535217</v>
      </c>
      <c r="G114" s="429">
        <f>G80*Group_3_rates!I77</f>
        <v>2.6452426416062895</v>
      </c>
      <c r="H114" s="429">
        <f>H80*Group_3_rates!J77</f>
        <v>2.6297027897578844</v>
      </c>
      <c r="I114" s="429">
        <f>I80*Group_3_rates!K77</f>
        <v>2.6262256080657509</v>
      </c>
      <c r="J114" s="429">
        <f>J80*Group_3_rates!L77</f>
        <v>2.6237908220808777</v>
      </c>
      <c r="K114" s="429">
        <f>K80*Group_3_rates!M77</f>
        <v>2.6284821947038655</v>
      </c>
      <c r="L114" s="429">
        <f>L80*Group_3_rates!N77</f>
        <v>2.6328374683229478</v>
      </c>
      <c r="M114" s="429">
        <f>M80*Group_3_rates!O77</f>
        <v>2.6285392261278999</v>
      </c>
    </row>
    <row r="115" spans="1:15" ht="13.15">
      <c r="B115" s="323" t="str">
        <f t="shared" si="44"/>
        <v>40-44</v>
      </c>
      <c r="C115" s="429">
        <f>C81*Group_3_rates!E78</f>
        <v>3.0355062988421255</v>
      </c>
      <c r="D115" s="429">
        <f>D81*Group_3_rates!F78</f>
        <v>3.0070228510124082</v>
      </c>
      <c r="E115" s="429">
        <f>E81*Group_3_rates!G78</f>
        <v>2.9273413046190084</v>
      </c>
      <c r="F115" s="429">
        <f>F81*Group_3_rates!H78</f>
        <v>2.9634368260901716</v>
      </c>
      <c r="G115" s="429">
        <f>G81*Group_3_rates!I78</f>
        <v>2.8760041280350039</v>
      </c>
      <c r="H115" s="429">
        <f>H81*Group_3_rates!J78</f>
        <v>2.8085588498755061</v>
      </c>
      <c r="I115" s="429">
        <f>I81*Group_3_rates!K78</f>
        <v>2.7599107967128882</v>
      </c>
      <c r="J115" s="429">
        <f>J81*Group_3_rates!L78</f>
        <v>2.7184053369801218</v>
      </c>
      <c r="K115" s="429">
        <f>K81*Group_3_rates!M78</f>
        <v>2.6885809448841416</v>
      </c>
      <c r="L115" s="429">
        <f>L81*Group_3_rates!N78</f>
        <v>2.6635827413885829</v>
      </c>
      <c r="M115" s="429">
        <f>M81*Group_3_rates!O78</f>
        <v>2.6361702005961472</v>
      </c>
    </row>
    <row r="116" spans="1:15" ht="13.15">
      <c r="B116" s="323" t="str">
        <f t="shared" si="44"/>
        <v>45-49</v>
      </c>
      <c r="C116" s="429">
        <f>C82*Group_3_rates!E79</f>
        <v>3.1739190795069079</v>
      </c>
      <c r="D116" s="429">
        <f>D82*Group_3_rates!F79</f>
        <v>3.2202282414719074</v>
      </c>
      <c r="E116" s="429">
        <f>E82*Group_3_rates!G79</f>
        <v>3.1600575521817453</v>
      </c>
      <c r="F116" s="429">
        <f>F82*Group_3_rates!H79</f>
        <v>3.1971142269180821</v>
      </c>
      <c r="G116" s="429">
        <f>G82*Group_3_rates!I79</f>
        <v>3.0857484397449966</v>
      </c>
      <c r="H116" s="429">
        <f>H82*Group_3_rates!J79</f>
        <v>2.988749028295024</v>
      </c>
      <c r="I116" s="429">
        <f>I82*Group_3_rates!K79</f>
        <v>2.9085389102173251</v>
      </c>
      <c r="J116" s="429">
        <f>J82*Group_3_rates!L79</f>
        <v>2.8356350654003819</v>
      </c>
      <c r="K116" s="429">
        <f>K82*Group_3_rates!M79</f>
        <v>2.7754567157403964</v>
      </c>
      <c r="L116" s="429">
        <f>L82*Group_3_rates!N79</f>
        <v>2.7219227774333494</v>
      </c>
      <c r="M116" s="429">
        <f>M82*Group_3_rates!O79</f>
        <v>2.6685273697513971</v>
      </c>
    </row>
    <row r="117" spans="1:15" ht="13.15">
      <c r="B117" s="323" t="str">
        <f t="shared" si="44"/>
        <v>50-54</v>
      </c>
      <c r="C117" s="429">
        <f>C83*Group_3_rates!E80</f>
        <v>2.1842770029635608</v>
      </c>
      <c r="D117" s="429">
        <f>D83*Group_3_rates!F80</f>
        <v>2.37780471165485</v>
      </c>
      <c r="E117" s="429">
        <f>E83*Group_3_rates!G80</f>
        <v>2.4584867838016859</v>
      </c>
      <c r="F117" s="429">
        <f>F83*Group_3_rates!H80</f>
        <v>2.5825235454214082</v>
      </c>
      <c r="G117" s="429">
        <f>G83*Group_3_rates!I80</f>
        <v>2.5579939970633587</v>
      </c>
      <c r="H117" s="429">
        <f>H83*Group_3_rates!J80</f>
        <v>2.5205444165996314</v>
      </c>
      <c r="I117" s="429">
        <f>I83*Group_3_rates!K80</f>
        <v>2.4787142378381515</v>
      </c>
      <c r="J117" s="429">
        <f>J83*Group_3_rates!L80</f>
        <v>2.4300777855761182</v>
      </c>
      <c r="K117" s="429">
        <f>K83*Group_3_rates!M80</f>
        <v>2.3829101682289466</v>
      </c>
      <c r="L117" s="429">
        <f>L83*Group_3_rates!N80</f>
        <v>2.3352393026317966</v>
      </c>
      <c r="M117" s="429">
        <f>M83*Group_3_rates!O80</f>
        <v>2.2839399617584992</v>
      </c>
    </row>
    <row r="118" spans="1:15" ht="13.15">
      <c r="B118" s="323" t="str">
        <f t="shared" si="44"/>
        <v>55-59</v>
      </c>
      <c r="C118" s="429">
        <f>C84*Group_3_rates!E81</f>
        <v>0.83179633106948514</v>
      </c>
      <c r="D118" s="429">
        <f>D84*Group_3_rates!F81</f>
        <v>0.79751013375514468</v>
      </c>
      <c r="E118" s="429">
        <f>E84*Group_3_rates!G81</f>
        <v>0.77426967465045271</v>
      </c>
      <c r="F118" s="429">
        <f>F84*Group_3_rates!H81</f>
        <v>0.79186515988215322</v>
      </c>
      <c r="G118" s="429">
        <f>G84*Group_3_rates!I81</f>
        <v>0.77885180362912299</v>
      </c>
      <c r="H118" s="429">
        <f>H84*Group_3_rates!J81</f>
        <v>0.76896701704247084</v>
      </c>
      <c r="I118" s="429">
        <f>I84*Group_3_rates!K81</f>
        <v>0.76039745608253828</v>
      </c>
      <c r="J118" s="429">
        <f>J84*Group_3_rates!L81</f>
        <v>0.74973728952158236</v>
      </c>
      <c r="K118" s="429">
        <f>K84*Group_3_rates!M81</f>
        <v>0.73886058338502192</v>
      </c>
      <c r="L118" s="429">
        <f>L84*Group_3_rates!N81</f>
        <v>0.72659089126694443</v>
      </c>
      <c r="M118" s="429">
        <f>M84*Group_3_rates!O81</f>
        <v>0.71181947304283255</v>
      </c>
    </row>
    <row r="119" spans="1:15" ht="13.15">
      <c r="B119" s="323" t="str">
        <f t="shared" si="44"/>
        <v>60-64</v>
      </c>
      <c r="C119" s="429">
        <f>C85*Group_3_rates!E82</f>
        <v>0.12055390403169078</v>
      </c>
      <c r="D119" s="429">
        <f>D85*Group_3_rates!F82</f>
        <v>0.12915808915411439</v>
      </c>
      <c r="E119" s="429">
        <f>E85*Group_3_rates!G82</f>
        <v>0.12846998675724386</v>
      </c>
      <c r="F119" s="429">
        <f>F85*Group_3_rates!H82</f>
        <v>0.13057137727334392</v>
      </c>
      <c r="G119" s="429">
        <f>G85*Group_3_rates!I82</f>
        <v>0.12700646047661715</v>
      </c>
      <c r="H119" s="429">
        <f>H85*Group_3_rates!J82</f>
        <v>0.1244065040877311</v>
      </c>
      <c r="I119" s="429">
        <f>I85*Group_3_rates!K82</f>
        <v>0.122645489870005</v>
      </c>
      <c r="J119" s="429">
        <f>J85*Group_3_rates!L82</f>
        <v>0.12090388011104049</v>
      </c>
      <c r="K119" s="429">
        <f>K85*Group_3_rates!M82</f>
        <v>0.1193982284822068</v>
      </c>
      <c r="L119" s="429">
        <f>L85*Group_3_rates!N82</f>
        <v>0.11771676577885931</v>
      </c>
      <c r="M119" s="429">
        <f>M85*Group_3_rates!O82</f>
        <v>0.11552778013644023</v>
      </c>
    </row>
    <row r="120" spans="1:15" ht="13.15">
      <c r="B120" s="323" t="str">
        <f t="shared" si="44"/>
        <v>65 plus</v>
      </c>
      <c r="C120" s="429">
        <f>C86*Group_3_rates!E83</f>
        <v>2.3939594340734761E-2</v>
      </c>
      <c r="D120" s="429">
        <f>D86*Group_3_rates!F83</f>
        <v>3.3360493412484274E-2</v>
      </c>
      <c r="E120" s="429">
        <f>E86*Group_3_rates!G83</f>
        <v>3.9396465539454938E-2</v>
      </c>
      <c r="F120" s="429">
        <f>F86*Group_3_rates!H83</f>
        <v>4.4360291558671189E-2</v>
      </c>
      <c r="G120" s="429">
        <f>G86*Group_3_rates!I83</f>
        <v>4.571567846935836E-2</v>
      </c>
      <c r="H120" s="429">
        <f>H86*Group_3_rates!J83</f>
        <v>4.6166208759212582E-2</v>
      </c>
      <c r="I120" s="429">
        <f>I86*Group_3_rates!K83</f>
        <v>4.6222446626090555E-2</v>
      </c>
      <c r="J120" s="429">
        <f>J86*Group_3_rates!L83</f>
        <v>4.5950935634467539E-2</v>
      </c>
      <c r="K120" s="429">
        <f>K86*Group_3_rates!M83</f>
        <v>4.5607197105860121E-2</v>
      </c>
      <c r="L120" s="429">
        <f>L86*Group_3_rates!N83</f>
        <v>4.5142354994669051E-2</v>
      </c>
      <c r="M120" s="429">
        <f>M86*Group_3_rates!O83</f>
        <v>4.446428163565791E-2</v>
      </c>
    </row>
    <row r="121" spans="1:15" ht="13.15">
      <c r="B121" s="323" t="str">
        <f t="shared" si="44"/>
        <v>Total</v>
      </c>
      <c r="C121" s="429">
        <f>SUM(C111:C120)</f>
        <v>16.67190848457609</v>
      </c>
      <c r="D121" s="429">
        <f t="shared" ref="D121:M121" si="46">SUM(D111:D120)</f>
        <v>17.853501782473202</v>
      </c>
      <c r="E121" s="429">
        <f t="shared" si="46"/>
        <v>18.445692324119868</v>
      </c>
      <c r="F121" s="429">
        <f t="shared" si="46"/>
        <v>19.475204974905754</v>
      </c>
      <c r="G121" s="429">
        <f t="shared" si="46"/>
        <v>19.452948566251504</v>
      </c>
      <c r="H121" s="429">
        <f t="shared" si="46"/>
        <v>19.438127815138831</v>
      </c>
      <c r="I121" s="429">
        <f t="shared" si="46"/>
        <v>19.467041853545435</v>
      </c>
      <c r="J121" s="429">
        <f t="shared" si="46"/>
        <v>19.41728860136293</v>
      </c>
      <c r="K121" s="429">
        <f t="shared" si="46"/>
        <v>19.386418851059442</v>
      </c>
      <c r="L121" s="429">
        <f t="shared" si="46"/>
        <v>19.305608487042374</v>
      </c>
      <c r="M121" s="429">
        <f t="shared" si="46"/>
        <v>19.104676021615067</v>
      </c>
    </row>
    <row r="122" spans="1:15">
      <c r="A122" s="1080">
        <f>SUM(C122:M122)</f>
        <v>0</v>
      </c>
      <c r="B122" s="1080"/>
      <c r="C122" s="1080">
        <f>SUM(C111:C120)-C121</f>
        <v>0</v>
      </c>
      <c r="D122" s="1080">
        <f t="shared" ref="D122:M122" si="47">SUM(D111:D120)-D121</f>
        <v>0</v>
      </c>
      <c r="E122" s="1080">
        <f t="shared" si="47"/>
        <v>0</v>
      </c>
      <c r="F122" s="1080">
        <f t="shared" si="47"/>
        <v>0</v>
      </c>
      <c r="G122" s="1080">
        <f t="shared" si="47"/>
        <v>0</v>
      </c>
      <c r="H122" s="1080">
        <f t="shared" si="47"/>
        <v>0</v>
      </c>
      <c r="I122" s="1080">
        <f t="shared" si="47"/>
        <v>0</v>
      </c>
      <c r="J122" s="1080">
        <f t="shared" si="47"/>
        <v>0</v>
      </c>
      <c r="K122" s="1080">
        <f t="shared" si="47"/>
        <v>0</v>
      </c>
      <c r="L122" s="1080">
        <f t="shared" si="47"/>
        <v>0</v>
      </c>
      <c r="M122" s="1080">
        <f t="shared" si="47"/>
        <v>0</v>
      </c>
    </row>
    <row r="124" spans="1:15" ht="13.15">
      <c r="B124" s="326" t="s">
        <v>47</v>
      </c>
      <c r="C124" s="314"/>
      <c r="D124" s="314"/>
      <c r="E124" s="314"/>
      <c r="F124" s="314"/>
      <c r="G124" s="314"/>
      <c r="H124" s="324"/>
      <c r="I124" s="314"/>
      <c r="J124" s="314"/>
      <c r="K124" s="314"/>
      <c r="L124" s="314"/>
    </row>
    <row r="125" spans="1:15">
      <c r="C125" s="314"/>
      <c r="D125" s="314"/>
      <c r="E125" s="314"/>
      <c r="F125" s="314"/>
      <c r="G125" s="314"/>
      <c r="H125" s="324"/>
      <c r="I125" s="314"/>
      <c r="J125" s="314"/>
      <c r="K125" s="314"/>
      <c r="L125" s="314"/>
    </row>
    <row r="126" spans="1:15" ht="13.15">
      <c r="B126" s="323" t="str">
        <f t="shared" ref="B126:B137" si="48">B110</f>
        <v>Age group</v>
      </c>
      <c r="C126" s="323" t="str">
        <f t="shared" ref="C126:M126" si="49">C110</f>
        <v>2019/20</v>
      </c>
      <c r="D126" s="323" t="str">
        <f t="shared" si="49"/>
        <v>2020/21</v>
      </c>
      <c r="E126" s="323" t="str">
        <f t="shared" si="49"/>
        <v>2021/22</v>
      </c>
      <c r="F126" s="323" t="str">
        <f t="shared" si="49"/>
        <v>2022/23</v>
      </c>
      <c r="G126" s="323" t="str">
        <f t="shared" si="49"/>
        <v>2023/24</v>
      </c>
      <c r="H126" s="323" t="str">
        <f t="shared" si="49"/>
        <v>2024/25</v>
      </c>
      <c r="I126" s="323" t="str">
        <f t="shared" si="49"/>
        <v>2025/26</v>
      </c>
      <c r="J126" s="323" t="str">
        <f t="shared" si="49"/>
        <v>2026/27</v>
      </c>
      <c r="K126" s="323" t="str">
        <f t="shared" si="49"/>
        <v>2027/28</v>
      </c>
      <c r="L126" s="323" t="str">
        <f t="shared" si="49"/>
        <v>2028/29</v>
      </c>
      <c r="M126" s="323" t="str">
        <f t="shared" si="49"/>
        <v>2029/30</v>
      </c>
    </row>
    <row r="127" spans="1:15" ht="13.15">
      <c r="B127" s="323" t="str">
        <f t="shared" si="48"/>
        <v>20-24</v>
      </c>
      <c r="C127" s="429">
        <f>C93*Group_3_rates!E89</f>
        <v>2.4373751901938507</v>
      </c>
      <c r="D127" s="429">
        <f>D93*Group_3_rates!F89</f>
        <v>6.6475055611902532</v>
      </c>
      <c r="E127" s="429">
        <f>E93*Group_3_rates!G89</f>
        <v>9.6555254964725901</v>
      </c>
      <c r="F127" s="429">
        <f>F93*Group_3_rates!H89</f>
        <v>11.542655429146784</v>
      </c>
      <c r="G127" s="429">
        <f>G93*Group_3_rates!I89</f>
        <v>12.582352384639984</v>
      </c>
      <c r="H127" s="429">
        <f>H93*Group_3_rates!J89</f>
        <v>13.349279523435866</v>
      </c>
      <c r="I127" s="429">
        <f>I93*Group_3_rates!K89</f>
        <v>13.984363427829615</v>
      </c>
      <c r="J127" s="429">
        <f>J93*Group_3_rates!L89</f>
        <v>14.304620235137646</v>
      </c>
      <c r="K127" s="429">
        <f>K93*Group_3_rates!M89</f>
        <v>14.556620974220433</v>
      </c>
      <c r="L127" s="429">
        <f>L93*Group_3_rates!N89</f>
        <v>14.633975840911441</v>
      </c>
      <c r="M127" s="429">
        <f>M93*Group_3_rates!O89</f>
        <v>14.443105465822221</v>
      </c>
      <c r="N127" s="312"/>
      <c r="O127" s="312"/>
    </row>
    <row r="128" spans="1:15" ht="13.15">
      <c r="B128" s="323" t="str">
        <f t="shared" si="48"/>
        <v>25-29</v>
      </c>
      <c r="C128" s="429">
        <f>C94*Group_3_rates!E90</f>
        <v>12.287670544567133</v>
      </c>
      <c r="D128" s="429">
        <f>D94*Group_3_rates!F90</f>
        <v>14.993439593467146</v>
      </c>
      <c r="E128" s="429">
        <f>E94*Group_3_rates!G90</f>
        <v>17.583126626282723</v>
      </c>
      <c r="F128" s="429">
        <f>F94*Group_3_rates!H90</f>
        <v>19.621051811255963</v>
      </c>
      <c r="G128" s="429">
        <f>G94*Group_3_rates!I90</f>
        <v>21.009408899045606</v>
      </c>
      <c r="H128" s="429">
        <f>H94*Group_3_rates!J90</f>
        <v>22.204380503495852</v>
      </c>
      <c r="I128" s="429">
        <f>I94*Group_3_rates!K90</f>
        <v>23.289042259087914</v>
      </c>
      <c r="J128" s="429">
        <f>J94*Group_3_rates!L90</f>
        <v>24.016854463700447</v>
      </c>
      <c r="K128" s="429">
        <f>K94*Group_3_rates!M90</f>
        <v>24.618776119127578</v>
      </c>
      <c r="L128" s="429">
        <f>L94*Group_3_rates!N90</f>
        <v>24.973032270800857</v>
      </c>
      <c r="M128" s="429">
        <f>M94*Group_3_rates!O90</f>
        <v>24.954388275892743</v>
      </c>
      <c r="N128" s="312"/>
      <c r="O128" s="312"/>
    </row>
    <row r="129" spans="1:15" ht="13.15">
      <c r="B129" s="323" t="str">
        <f t="shared" si="48"/>
        <v>30-34</v>
      </c>
      <c r="C129" s="429">
        <f>C95*Group_3_rates!E91</f>
        <v>18.031404118763632</v>
      </c>
      <c r="D129" s="429">
        <f>D95*Group_3_rates!F91</f>
        <v>18.119102206238789</v>
      </c>
      <c r="E129" s="429">
        <f>E95*Group_3_rates!G91</f>
        <v>18.53164232652502</v>
      </c>
      <c r="F129" s="429">
        <f>F95*Group_3_rates!H91</f>
        <v>19.058932806545187</v>
      </c>
      <c r="G129" s="429">
        <f>G95*Group_3_rates!I91</f>
        <v>19.524355561359773</v>
      </c>
      <c r="H129" s="429">
        <f>H95*Group_3_rates!J91</f>
        <v>20.091602989651616</v>
      </c>
      <c r="I129" s="429">
        <f>I95*Group_3_rates!K91</f>
        <v>20.740843300112623</v>
      </c>
      <c r="J129" s="429">
        <f>J95*Group_3_rates!L91</f>
        <v>21.301082480589994</v>
      </c>
      <c r="K129" s="429">
        <f>K95*Group_3_rates!M91</f>
        <v>21.835058715847172</v>
      </c>
      <c r="L129" s="429">
        <f>L95*Group_3_rates!N91</f>
        <v>22.255455505134812</v>
      </c>
      <c r="M129" s="429">
        <f>M95*Group_3_rates!O91</f>
        <v>22.469167258244685</v>
      </c>
      <c r="N129" s="312"/>
      <c r="O129" s="312"/>
    </row>
    <row r="130" spans="1:15" ht="13.15">
      <c r="B130" s="323" t="str">
        <f t="shared" si="48"/>
        <v>35-39</v>
      </c>
      <c r="C130" s="429">
        <f>C96*Group_3_rates!E92</f>
        <v>18.595353691802814</v>
      </c>
      <c r="D130" s="429">
        <f>D96*Group_3_rates!F92</f>
        <v>18.951823167173831</v>
      </c>
      <c r="E130" s="429">
        <f>E96*Group_3_rates!G92</f>
        <v>19.159214231962636</v>
      </c>
      <c r="F130" s="429">
        <f>F96*Group_3_rates!H92</f>
        <v>19.26922644623577</v>
      </c>
      <c r="G130" s="429">
        <f>G96*Group_3_rates!I92</f>
        <v>19.268959257394378</v>
      </c>
      <c r="H130" s="429">
        <f>H96*Group_3_rates!J92</f>
        <v>19.364491891135078</v>
      </c>
      <c r="I130" s="429">
        <f>I96*Group_3_rates!K92</f>
        <v>19.572251340363881</v>
      </c>
      <c r="J130" s="429">
        <f>J96*Group_3_rates!L92</f>
        <v>19.78965312742028</v>
      </c>
      <c r="K130" s="429">
        <f>K96*Group_3_rates!M92</f>
        <v>20.05887710285473</v>
      </c>
      <c r="L130" s="429">
        <f>L96*Group_3_rates!N92</f>
        <v>20.311700955337194</v>
      </c>
      <c r="M130" s="429">
        <f>M96*Group_3_rates!O92</f>
        <v>20.475280661691311</v>
      </c>
      <c r="N130" s="312"/>
      <c r="O130" s="312"/>
    </row>
    <row r="131" spans="1:15" ht="13.15">
      <c r="B131" s="323" t="str">
        <f t="shared" si="48"/>
        <v>40-44</v>
      </c>
      <c r="C131" s="429">
        <f>C97*Group_3_rates!E93</f>
        <v>19.972965888189666</v>
      </c>
      <c r="D131" s="429">
        <f>D97*Group_3_rates!F93</f>
        <v>19.898005537241321</v>
      </c>
      <c r="E131" s="429">
        <f>E97*Group_3_rates!G93</f>
        <v>19.830683827649725</v>
      </c>
      <c r="F131" s="429">
        <f>F97*Group_3_rates!H93</f>
        <v>19.719077137802277</v>
      </c>
      <c r="G131" s="429">
        <f>G97*Group_3_rates!I93</f>
        <v>19.498468850022885</v>
      </c>
      <c r="H131" s="429">
        <f>H97*Group_3_rates!J93</f>
        <v>19.347837716132943</v>
      </c>
      <c r="I131" s="429">
        <f>I97*Group_3_rates!K93</f>
        <v>19.286127224641483</v>
      </c>
      <c r="J131" s="429">
        <f>J97*Group_3_rates!L93</f>
        <v>19.238699883125186</v>
      </c>
      <c r="K131" s="429">
        <f>K97*Group_3_rates!M93</f>
        <v>19.253448252733524</v>
      </c>
      <c r="L131" s="429">
        <f>L97*Group_3_rates!N93</f>
        <v>19.282433663669412</v>
      </c>
      <c r="M131" s="429">
        <f>M97*Group_3_rates!O93</f>
        <v>19.271717977026977</v>
      </c>
      <c r="N131" s="312"/>
      <c r="O131" s="312"/>
    </row>
    <row r="132" spans="1:15" ht="13.15">
      <c r="B132" s="323" t="str">
        <f t="shared" si="48"/>
        <v>45-49</v>
      </c>
      <c r="C132" s="429">
        <f>C98*Group_3_rates!E94</f>
        <v>24.695907838615692</v>
      </c>
      <c r="D132" s="429">
        <f>D98*Group_3_rates!F94</f>
        <v>23.536591038277408</v>
      </c>
      <c r="E132" s="429">
        <f>E98*Group_3_rates!G94</f>
        <v>22.575679697906139</v>
      </c>
      <c r="F132" s="429">
        <f>F98*Group_3_rates!H94</f>
        <v>21.761201222342827</v>
      </c>
      <c r="G132" s="429">
        <f>G98*Group_3_rates!I94</f>
        <v>20.984825453888096</v>
      </c>
      <c r="H132" s="429">
        <f>H98*Group_3_rates!J94</f>
        <v>20.388219327546672</v>
      </c>
      <c r="I132" s="429">
        <f>I98*Group_3_rates!K94</f>
        <v>19.954121774893864</v>
      </c>
      <c r="J132" s="429">
        <f>J98*Group_3_rates!L94</f>
        <v>19.588210015171949</v>
      </c>
      <c r="K132" s="429">
        <f>K98*Group_3_rates!M94</f>
        <v>19.321166491664545</v>
      </c>
      <c r="L132" s="429">
        <f>L98*Group_3_rates!N94</f>
        <v>19.099738920315158</v>
      </c>
      <c r="M132" s="429">
        <f>M98*Group_3_rates!O94</f>
        <v>18.870321272203189</v>
      </c>
      <c r="N132" s="312"/>
      <c r="O132" s="312"/>
    </row>
    <row r="133" spans="1:15" ht="13.15">
      <c r="B133" s="323" t="str">
        <f t="shared" si="48"/>
        <v>50-54</v>
      </c>
      <c r="C133" s="429">
        <f>C99*Group_3_rates!E95</f>
        <v>24.737870772041227</v>
      </c>
      <c r="D133" s="429">
        <f>D99*Group_3_rates!F95</f>
        <v>23.397103730749446</v>
      </c>
      <c r="E133" s="429">
        <f>E99*Group_3_rates!G95</f>
        <v>22.126919400061482</v>
      </c>
      <c r="F133" s="429">
        <f>F99*Group_3_rates!H95</f>
        <v>20.963962096488483</v>
      </c>
      <c r="G133" s="429">
        <f>G99*Group_3_rates!I95</f>
        <v>19.849281536347561</v>
      </c>
      <c r="H133" s="429">
        <f>H99*Group_3_rates!J95</f>
        <v>18.927239439158146</v>
      </c>
      <c r="I133" s="429">
        <f>I99*Group_3_rates!K95</f>
        <v>18.188520932256139</v>
      </c>
      <c r="J133" s="429">
        <f>J99*Group_3_rates!L95</f>
        <v>17.557150927479132</v>
      </c>
      <c r="K133" s="429">
        <f>K99*Group_3_rates!M95</f>
        <v>17.050196175750553</v>
      </c>
      <c r="L133" s="429">
        <f>L99*Group_3_rates!N95</f>
        <v>16.619624827640219</v>
      </c>
      <c r="M133" s="429">
        <f>M99*Group_3_rates!O95</f>
        <v>16.217377007169013</v>
      </c>
      <c r="N133" s="312"/>
      <c r="O133" s="312"/>
    </row>
    <row r="134" spans="1:15" ht="13.15">
      <c r="B134" s="323" t="str">
        <f t="shared" si="48"/>
        <v>55-59</v>
      </c>
      <c r="C134" s="429">
        <f>C100*Group_3_rates!E96</f>
        <v>10.701331147170695</v>
      </c>
      <c r="D134" s="429">
        <f>D100*Group_3_rates!F96</f>
        <v>9.6158245512758747</v>
      </c>
      <c r="E134" s="429">
        <f>E100*Group_3_rates!G96</f>
        <v>8.7632335894505164</v>
      </c>
      <c r="F134" s="429">
        <f>F100*Group_3_rates!H96</f>
        <v>8.0742013805101767</v>
      </c>
      <c r="G134" s="429">
        <f>G100*Group_3_rates!I96</f>
        <v>7.4774379720212476</v>
      </c>
      <c r="H134" s="429">
        <f>H100*Group_3_rates!J96</f>
        <v>6.9988241103464395</v>
      </c>
      <c r="I134" s="429">
        <f>I100*Group_3_rates!K96</f>
        <v>6.6178633171551207</v>
      </c>
      <c r="J134" s="429">
        <f>J100*Group_3_rates!L96</f>
        <v>6.296978454304349</v>
      </c>
      <c r="K134" s="429">
        <f>K100*Group_3_rates!M96</f>
        <v>6.0371156986463665</v>
      </c>
      <c r="L134" s="429">
        <f>L100*Group_3_rates!N96</f>
        <v>5.816804963651081</v>
      </c>
      <c r="M134" s="429">
        <f>M100*Group_3_rates!O96</f>
        <v>5.6163648538902367</v>
      </c>
      <c r="N134" s="312"/>
      <c r="O134" s="312"/>
    </row>
    <row r="135" spans="1:15" ht="13.15">
      <c r="B135" s="323" t="str">
        <f t="shared" si="48"/>
        <v>60-64</v>
      </c>
      <c r="C135" s="429">
        <f>C101*Group_3_rates!E97</f>
        <v>2.737673495158778</v>
      </c>
      <c r="D135" s="429">
        <f>D101*Group_3_rates!F97</f>
        <v>2.5742415476030702</v>
      </c>
      <c r="E135" s="429">
        <f>E101*Group_3_rates!G97</f>
        <v>2.377527186474707</v>
      </c>
      <c r="F135" s="429">
        <f>F101*Group_3_rates!H97</f>
        <v>2.1862661563047552</v>
      </c>
      <c r="G135" s="429">
        <f>G101*Group_3_rates!I97</f>
        <v>2.0073154659701467</v>
      </c>
      <c r="H135" s="429">
        <f>H101*Group_3_rates!J97</f>
        <v>1.8590923159853663</v>
      </c>
      <c r="I135" s="429">
        <f>I101*Group_3_rates!K97</f>
        <v>1.7394616376687948</v>
      </c>
      <c r="J135" s="429">
        <f>J101*Group_3_rates!L97</f>
        <v>1.6381328076033888</v>
      </c>
      <c r="K135" s="429">
        <f>K101*Group_3_rates!M97</f>
        <v>1.5559384572698833</v>
      </c>
      <c r="L135" s="429">
        <f>L101*Group_3_rates!N97</f>
        <v>1.4861645912043711</v>
      </c>
      <c r="M135" s="429">
        <f>M101*Group_3_rates!O97</f>
        <v>1.4228235303601957</v>
      </c>
      <c r="N135" s="312"/>
      <c r="O135" s="312"/>
    </row>
    <row r="136" spans="1:15" ht="13.15">
      <c r="B136" s="323" t="str">
        <f t="shared" si="48"/>
        <v>65 plus</v>
      </c>
      <c r="C136" s="429">
        <f>C102*Group_3_rates!E98</f>
        <v>0.76296525902649648</v>
      </c>
      <c r="D136" s="429">
        <f>D102*Group_3_rates!F98</f>
        <v>0.95824076911072531</v>
      </c>
      <c r="E136" s="429">
        <f>E102*Group_3_rates!G98</f>
        <v>1.0594344439601944</v>
      </c>
      <c r="F136" s="429">
        <f>F102*Group_3_rates!H98</f>
        <v>1.093674161491839</v>
      </c>
      <c r="G136" s="429">
        <f>G102*Group_3_rates!I98</f>
        <v>1.0814835566965344</v>
      </c>
      <c r="H136" s="429">
        <f>H102*Group_3_rates!J98</f>
        <v>1.0482289791541151</v>
      </c>
      <c r="I136" s="429">
        <f>I102*Group_3_rates!K98</f>
        <v>1.0063063939821792</v>
      </c>
      <c r="J136" s="429">
        <f>J102*Group_3_rates!L98</f>
        <v>0.96020822975645381</v>
      </c>
      <c r="K136" s="429">
        <f>K102*Group_3_rates!M98</f>
        <v>0.91580823454494509</v>
      </c>
      <c r="L136" s="429">
        <f>L102*Group_3_rates!N98</f>
        <v>0.87377963452131169</v>
      </c>
      <c r="M136" s="429">
        <f>M102*Group_3_rates!O98</f>
        <v>0.83338286223776514</v>
      </c>
      <c r="N136" s="312"/>
      <c r="O136" s="312"/>
    </row>
    <row r="137" spans="1:15" ht="13.15">
      <c r="B137" s="323" t="str">
        <f t="shared" si="48"/>
        <v>Total</v>
      </c>
      <c r="C137" s="429">
        <f>SUM(C127:C136)</f>
        <v>134.96051794552997</v>
      </c>
      <c r="D137" s="429">
        <f t="shared" ref="D137:M137" si="50">SUM(D127:D136)</f>
        <v>138.69187770232784</v>
      </c>
      <c r="E137" s="429">
        <f t="shared" si="50"/>
        <v>141.66298682674574</v>
      </c>
      <c r="F137" s="429">
        <f t="shared" si="50"/>
        <v>143.29024864812402</v>
      </c>
      <c r="G137" s="429">
        <f t="shared" si="50"/>
        <v>143.28388893738622</v>
      </c>
      <c r="H137" s="429">
        <f t="shared" si="50"/>
        <v>143.57919679604211</v>
      </c>
      <c r="I137" s="429">
        <f t="shared" si="50"/>
        <v>144.37890160799162</v>
      </c>
      <c r="J137" s="429">
        <f t="shared" si="50"/>
        <v>144.69159062428884</v>
      </c>
      <c r="K137" s="429">
        <f t="shared" si="50"/>
        <v>145.20300622265972</v>
      </c>
      <c r="L137" s="429">
        <f t="shared" si="50"/>
        <v>145.35271117318584</v>
      </c>
      <c r="M137" s="429">
        <f t="shared" si="50"/>
        <v>144.57392916453836</v>
      </c>
      <c r="N137" s="312"/>
      <c r="O137" s="312"/>
    </row>
    <row r="138" spans="1:15">
      <c r="A138" s="1080">
        <f>SUM(C138:M138)</f>
        <v>0</v>
      </c>
      <c r="B138" s="1080"/>
      <c r="C138" s="1080">
        <f>SUM(C127:C136)-C137</f>
        <v>0</v>
      </c>
      <c r="D138" s="1080">
        <f t="shared" ref="D138:M138" si="51">SUM(D127:D136)-D137</f>
        <v>0</v>
      </c>
      <c r="E138" s="1080">
        <f t="shared" si="51"/>
        <v>0</v>
      </c>
      <c r="F138" s="1080">
        <f t="shared" si="51"/>
        <v>0</v>
      </c>
      <c r="G138" s="1080">
        <f t="shared" si="51"/>
        <v>0</v>
      </c>
      <c r="H138" s="1080">
        <f t="shared" si="51"/>
        <v>0</v>
      </c>
      <c r="I138" s="1080">
        <f t="shared" si="51"/>
        <v>0</v>
      </c>
      <c r="J138" s="1080">
        <f t="shared" si="51"/>
        <v>0</v>
      </c>
      <c r="K138" s="1080">
        <f t="shared" si="51"/>
        <v>0</v>
      </c>
      <c r="L138" s="1080">
        <f t="shared" si="51"/>
        <v>0</v>
      </c>
      <c r="M138" s="1080">
        <f t="shared" si="51"/>
        <v>0</v>
      </c>
    </row>
    <row r="140" spans="1:15" ht="15">
      <c r="B140" s="325" t="s">
        <v>164</v>
      </c>
      <c r="H140" s="310"/>
    </row>
    <row r="141" spans="1:15">
      <c r="H141" s="310"/>
    </row>
    <row r="142" spans="1:15" ht="13.15">
      <c r="B142" s="326" t="s">
        <v>46</v>
      </c>
      <c r="H142" s="310"/>
    </row>
    <row r="143" spans="1:15">
      <c r="H143" s="310"/>
    </row>
    <row r="144" spans="1:15" ht="13.15">
      <c r="B144" s="323" t="str">
        <f t="shared" ref="B144:B155" si="52">B110</f>
        <v>Age group</v>
      </c>
      <c r="C144" s="323" t="str">
        <f t="shared" ref="C144:M144" si="53">C110</f>
        <v>2019/20</v>
      </c>
      <c r="D144" s="323" t="str">
        <f t="shared" si="53"/>
        <v>2020/21</v>
      </c>
      <c r="E144" s="323" t="str">
        <f t="shared" si="53"/>
        <v>2021/22</v>
      </c>
      <c r="F144" s="323" t="str">
        <f t="shared" si="53"/>
        <v>2022/23</v>
      </c>
      <c r="G144" s="323" t="str">
        <f t="shared" si="53"/>
        <v>2023/24</v>
      </c>
      <c r="H144" s="323" t="str">
        <f t="shared" si="53"/>
        <v>2024/25</v>
      </c>
      <c r="I144" s="323" t="str">
        <f t="shared" si="53"/>
        <v>2025/26</v>
      </c>
      <c r="J144" s="323" t="str">
        <f t="shared" si="53"/>
        <v>2026/27</v>
      </c>
      <c r="K144" s="323" t="str">
        <f t="shared" si="53"/>
        <v>2027/28</v>
      </c>
      <c r="L144" s="323" t="str">
        <f t="shared" si="53"/>
        <v>2028/29</v>
      </c>
      <c r="M144" s="323" t="str">
        <f t="shared" si="53"/>
        <v>2029/30</v>
      </c>
    </row>
    <row r="145" spans="1:16" ht="13.15">
      <c r="B145" s="323" t="str">
        <f t="shared" si="52"/>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c r="O145" s="312"/>
      <c r="P145" s="312"/>
    </row>
    <row r="146" spans="1:16" ht="13.15">
      <c r="B146" s="323" t="str">
        <f t="shared" si="52"/>
        <v>25-29</v>
      </c>
      <c r="C146" s="429">
        <f>C78*Calc_SEC_retirement_rates!$G125</f>
        <v>1.7000548264149795E-3</v>
      </c>
      <c r="D146" s="429">
        <f>D78*Calc_SEC_retirement_rates!$G125</f>
        <v>1.8720181103862015E-3</v>
      </c>
      <c r="E146" s="429">
        <f>E78*Calc_SEC_retirement_rates!$G125</f>
        <v>2.0532915968783285E-3</v>
      </c>
      <c r="F146" s="429">
        <f>F78*Calc_SEC_retirement_rates!$G125</f>
        <v>2.1942316191470106E-3</v>
      </c>
      <c r="G146" s="429">
        <f>G78*Calc_SEC_retirement_rates!$G125</f>
        <v>2.2801505739983886E-3</v>
      </c>
      <c r="H146" s="429">
        <f>H78*Calc_SEC_retirement_rates!$G125</f>
        <v>2.3590215244264552E-3</v>
      </c>
      <c r="I146" s="429">
        <f>I78*Calc_SEC_retirement_rates!$G125</f>
        <v>2.4365944183530283E-3</v>
      </c>
      <c r="J146" s="429">
        <f>J78*Calc_SEC_retirement_rates!$G125</f>
        <v>2.484618511705939E-3</v>
      </c>
      <c r="K146" s="429">
        <f>K78*Calc_SEC_retirement_rates!$G125</f>
        <v>2.5258249956656939E-3</v>
      </c>
      <c r="L146" s="429">
        <f>L78*Calc_SEC_retirement_rates!$G125</f>
        <v>2.5459954765594374E-3</v>
      </c>
      <c r="M146" s="429">
        <f>M78*Calc_SEC_retirement_rates!$G125</f>
        <v>2.531052865674724E-3</v>
      </c>
      <c r="N146" s="312"/>
      <c r="O146" s="312"/>
      <c r="P146" s="312"/>
    </row>
    <row r="147" spans="1:16" ht="13.15">
      <c r="B147" s="323" t="str">
        <f t="shared" si="52"/>
        <v>30-34</v>
      </c>
      <c r="C147" s="429">
        <f>C79*Calc_SEC_retirement_rates!$G126</f>
        <v>5.9411629262468924E-3</v>
      </c>
      <c r="D147" s="429">
        <f>D79*Calc_SEC_retirement_rates!$G126</f>
        <v>5.8684023760323962E-3</v>
      </c>
      <c r="E147" s="429">
        <f>E79*Calc_SEC_retirement_rates!$G126</f>
        <v>5.8665352148971539E-3</v>
      </c>
      <c r="F147" s="429">
        <f>F79*Calc_SEC_retirement_rates!$G126</f>
        <v>5.8894353743174825E-3</v>
      </c>
      <c r="G147" s="429">
        <f>G79*Calc_SEC_retirement_rates!$G126</f>
        <v>5.8981209371526191E-3</v>
      </c>
      <c r="H147" s="429">
        <f>H79*Calc_SEC_retirement_rates!$G126</f>
        <v>5.9424964595366754E-3</v>
      </c>
      <c r="I147" s="429">
        <f>I79*Calc_SEC_retirement_rates!$G126</f>
        <v>6.0203771216527126E-3</v>
      </c>
      <c r="J147" s="429">
        <f>J79*Calc_SEC_retirement_rates!$G126</f>
        <v>6.0865094006761844E-3</v>
      </c>
      <c r="K147" s="429">
        <f>K79*Calc_SEC_retirement_rates!$G126</f>
        <v>6.1577394267879754E-3</v>
      </c>
      <c r="L147" s="429">
        <f>L79*Calc_SEC_retirement_rates!$G126</f>
        <v>6.2096273297832551E-3</v>
      </c>
      <c r="M147" s="429">
        <f>M79*Calc_SEC_retirement_rates!$G126</f>
        <v>6.2157442782559162E-3</v>
      </c>
      <c r="N147" s="312"/>
      <c r="O147" s="312"/>
      <c r="P147" s="312"/>
    </row>
    <row r="148" spans="1:16" ht="13.15">
      <c r="B148" s="323" t="str">
        <f t="shared" si="52"/>
        <v>35-39</v>
      </c>
      <c r="C148" s="429">
        <f>C80*Calc_SEC_retirement_rates!$G127</f>
        <v>7.3971313596784072E-3</v>
      </c>
      <c r="D148" s="429">
        <f>D80*Calc_SEC_retirement_rates!$G127</f>
        <v>7.4782368070684651E-3</v>
      </c>
      <c r="E148" s="429">
        <f>E80*Calc_SEC_retirement_rates!$G127</f>
        <v>7.5042967917230332E-3</v>
      </c>
      <c r="F148" s="429">
        <f>F80*Calc_SEC_retirement_rates!$G127</f>
        <v>7.4849914247520147E-3</v>
      </c>
      <c r="G148" s="429">
        <f>G80*Calc_SEC_retirement_rates!$G127</f>
        <v>7.4172361087499594E-3</v>
      </c>
      <c r="H148" s="429">
        <f>H80*Calc_SEC_retirement_rates!$G127</f>
        <v>7.3736625066759265E-3</v>
      </c>
      <c r="I148" s="429">
        <f>I80*Calc_SEC_retirement_rates!$G127</f>
        <v>7.3639125210988327E-3</v>
      </c>
      <c r="J148" s="429">
        <f>J80*Calc_SEC_retirement_rates!$G127</f>
        <v>7.3570854035255604E-3</v>
      </c>
      <c r="K148" s="429">
        <f>K80*Calc_SEC_retirement_rates!$G127</f>
        <v>7.3702399693379786E-3</v>
      </c>
      <c r="L148" s="429">
        <f>L80*Calc_SEC_retirement_rates!$G127</f>
        <v>7.3824521166256582E-3</v>
      </c>
      <c r="M148" s="429">
        <f>M80*Calc_SEC_retirement_rates!$G127</f>
        <v>7.3703998849279622E-3</v>
      </c>
      <c r="N148" s="312"/>
      <c r="O148" s="312"/>
      <c r="P148" s="312"/>
    </row>
    <row r="149" spans="1:16" ht="13.15">
      <c r="B149" s="323" t="str">
        <f t="shared" si="52"/>
        <v>40-44</v>
      </c>
      <c r="C149" s="429">
        <f>C81*Calc_SEC_retirement_rates!$G128</f>
        <v>1.4884365297932431E-2</v>
      </c>
      <c r="D149" s="429">
        <f>D81*Calc_SEC_retirement_rates!$G128</f>
        <v>1.4244633403149291E-2</v>
      </c>
      <c r="E149" s="429">
        <f>E81*Calc_SEC_retirement_rates!$G128</f>
        <v>1.3762360361717883E-2</v>
      </c>
      <c r="F149" s="429">
        <f>F81*Calc_SEC_retirement_rates!$G128</f>
        <v>1.3360921375017119E-2</v>
      </c>
      <c r="G149" s="429">
        <f>G81*Calc_SEC_retirement_rates!$G128</f>
        <v>1.2966723194702962E-2</v>
      </c>
      <c r="H149" s="429">
        <f>H81*Calc_SEC_retirement_rates!$G128</f>
        <v>1.266264009407074E-2</v>
      </c>
      <c r="I149" s="429">
        <f>I81*Calc_SEC_retirement_rates!$G128</f>
        <v>1.2443305972408039E-2</v>
      </c>
      <c r="J149" s="429">
        <f>J81*Calc_SEC_retirement_rates!$G128</f>
        <v>1.2256174875419181E-2</v>
      </c>
      <c r="K149" s="429">
        <f>K81*Calc_SEC_retirement_rates!$G128</f>
        <v>1.2121708922123388E-2</v>
      </c>
      <c r="L149" s="429">
        <f>L81*Calc_SEC_retirement_rates!$G128</f>
        <v>1.2009002274058446E-2</v>
      </c>
      <c r="M149" s="429">
        <f>M81*Calc_SEC_retirement_rates!$G128</f>
        <v>1.188541036921585E-2</v>
      </c>
      <c r="N149" s="312"/>
      <c r="O149" s="312"/>
      <c r="P149" s="312"/>
    </row>
    <row r="150" spans="1:16" ht="13.15">
      <c r="B150" s="323" t="str">
        <f t="shared" si="52"/>
        <v>45-49</v>
      </c>
      <c r="C150" s="429">
        <f>C82*Calc_SEC_retirement_rates!$G129</f>
        <v>4.6648674819903334E-2</v>
      </c>
      <c r="D150" s="429">
        <f>D82*Calc_SEC_retirement_rates!$G129</f>
        <v>4.5724133289555442E-2</v>
      </c>
      <c r="E150" s="429">
        <f>E82*Calc_SEC_retirement_rates!$G129</f>
        <v>4.453062968178062E-2</v>
      </c>
      <c r="F150" s="429">
        <f>F82*Calc_SEC_retirement_rates!$G129</f>
        <v>4.3205911043576385E-2</v>
      </c>
      <c r="G150" s="429">
        <f>G82*Calc_SEC_retirement_rates!$G129</f>
        <v>4.1700909985626547E-2</v>
      </c>
      <c r="H150" s="429">
        <f>H82*Calc_SEC_retirement_rates!$G129</f>
        <v>4.0390056620707299E-2</v>
      </c>
      <c r="I150" s="429">
        <f>I82*Calc_SEC_retirement_rates!$G129</f>
        <v>3.9306094340823258E-2</v>
      </c>
      <c r="J150" s="429">
        <f>J82*Calc_SEC_retirement_rates!$G129</f>
        <v>3.8320869287750345E-2</v>
      </c>
      <c r="K150" s="429">
        <f>K82*Calc_SEC_retirement_rates!$G129</f>
        <v>3.75076170115985E-2</v>
      </c>
      <c r="L150" s="429">
        <f>L82*Calc_SEC_retirement_rates!$G129</f>
        <v>3.6784157537791642E-2</v>
      </c>
      <c r="M150" s="429">
        <f>M82*Calc_SEC_retirement_rates!$G129</f>
        <v>3.6062570171591778E-2</v>
      </c>
      <c r="N150" s="312"/>
      <c r="O150" s="312"/>
      <c r="P150" s="312"/>
    </row>
    <row r="151" spans="1:16" ht="13.15">
      <c r="B151" s="323" t="str">
        <f t="shared" si="52"/>
        <v>50-54</v>
      </c>
      <c r="C151" s="429">
        <f>C83*Calc_SEC_retirement_rates!$G130</f>
        <v>0.69179981349168018</v>
      </c>
      <c r="D151" s="429">
        <f>D83*Calc_SEC_retirement_rates!$G130</f>
        <v>0.72755239922360582</v>
      </c>
      <c r="E151" s="429">
        <f>E83*Calc_SEC_retirement_rates!$G130</f>
        <v>0.7465535901885495</v>
      </c>
      <c r="F151" s="429">
        <f>F83*Calc_SEC_retirement_rates!$G130</f>
        <v>0.75207052829592125</v>
      </c>
      <c r="G151" s="429">
        <f>G83*Calc_SEC_retirement_rates!$G130</f>
        <v>0.74492714699927998</v>
      </c>
      <c r="H151" s="429">
        <f>H83*Calc_SEC_retirement_rates!$G130</f>
        <v>0.73402125388022221</v>
      </c>
      <c r="I151" s="429">
        <f>I83*Calc_SEC_retirement_rates!$G130</f>
        <v>0.72183966324356241</v>
      </c>
      <c r="J151" s="429">
        <f>J83*Calc_SEC_retirement_rates!$G130</f>
        <v>0.70767598120782782</v>
      </c>
      <c r="K151" s="429">
        <f>K83*Calc_SEC_retirement_rates!$G130</f>
        <v>0.69394004646305518</v>
      </c>
      <c r="L151" s="429">
        <f>L83*Calc_SEC_retirement_rates!$G130</f>
        <v>0.6800575580971564</v>
      </c>
      <c r="M151" s="429">
        <f>M83*Calc_SEC_retirement_rates!$G130</f>
        <v>0.66511840199141103</v>
      </c>
      <c r="N151" s="312"/>
      <c r="O151" s="312"/>
      <c r="P151" s="312"/>
    </row>
    <row r="152" spans="1:16" ht="13.15">
      <c r="B152" s="323" t="str">
        <f t="shared" si="52"/>
        <v>55-59</v>
      </c>
      <c r="C152" s="429">
        <f>C84*Calc_SEC_retirement_rates!$G131</f>
        <v>3.1846200198874417</v>
      </c>
      <c r="D152" s="429">
        <f>D84*Calc_SEC_retirement_rates!$G131</f>
        <v>2.9497974607304176</v>
      </c>
      <c r="E152" s="429">
        <f>E84*Calc_SEC_retirement_rates!$G131</f>
        <v>2.8421909580394313</v>
      </c>
      <c r="F152" s="429">
        <f>F84*Calc_SEC_retirement_rates!$G131</f>
        <v>2.7876189562798146</v>
      </c>
      <c r="G152" s="429">
        <f>G84*Calc_SEC_retirement_rates!$G131</f>
        <v>2.7418077747635472</v>
      </c>
      <c r="H152" s="429">
        <f>H84*Calc_SEC_retirement_rates!$G131</f>
        <v>2.7070101603921399</v>
      </c>
      <c r="I152" s="429">
        <f>I84*Calc_SEC_retirement_rates!$G131</f>
        <v>2.6768425614255955</v>
      </c>
      <c r="J152" s="429">
        <f>J84*Calc_SEC_retirement_rates!$G131</f>
        <v>2.6393153612304974</v>
      </c>
      <c r="K152" s="429">
        <f>K84*Calc_SEC_retirement_rates!$G131</f>
        <v>2.6010258723828339</v>
      </c>
      <c r="L152" s="429">
        <f>L84*Calc_SEC_retirement_rates!$G131</f>
        <v>2.5578326267787967</v>
      </c>
      <c r="M152" s="429">
        <f>M84*Calc_SEC_retirement_rates!$G131</f>
        <v>2.5058325041079126</v>
      </c>
      <c r="N152" s="312"/>
      <c r="O152" s="312"/>
      <c r="P152" s="312"/>
    </row>
    <row r="153" spans="1:16" ht="13.15">
      <c r="B153" s="323" t="str">
        <f t="shared" si="52"/>
        <v>60-64</v>
      </c>
      <c r="C153" s="429">
        <f>C85*Calc_SEC_retirement_rates!$G132</f>
        <v>1.9354088073103737</v>
      </c>
      <c r="D153" s="429">
        <f>D85*Calc_SEC_retirement_rates!$G132</f>
        <v>2.0032189122733115</v>
      </c>
      <c r="E153" s="429">
        <f>E85*Calc_SEC_retirement_rates!$G132</f>
        <v>1.9774863588294753</v>
      </c>
      <c r="F153" s="429">
        <f>F85*Calc_SEC_retirement_rates!$G132</f>
        <v>1.9274404635340729</v>
      </c>
      <c r="G153" s="429">
        <f>G85*Calc_SEC_retirement_rates!$G132</f>
        <v>1.8748166417851531</v>
      </c>
      <c r="H153" s="429">
        <f>H85*Calc_SEC_retirement_rates!$G132</f>
        <v>1.8364371649655731</v>
      </c>
      <c r="I153" s="429">
        <f>I85*Calc_SEC_retirement_rates!$G132</f>
        <v>1.8104418041829538</v>
      </c>
      <c r="J153" s="429">
        <f>J85*Calc_SEC_retirement_rates!$G132</f>
        <v>1.7847328839646532</v>
      </c>
      <c r="K153" s="429">
        <f>K85*Calc_SEC_retirement_rates!$G132</f>
        <v>1.7625070797033964</v>
      </c>
      <c r="L153" s="429">
        <f>L85*Calc_SEC_retirement_rates!$G132</f>
        <v>1.7376860253495725</v>
      </c>
      <c r="M153" s="429">
        <f>M85*Calc_SEC_retirement_rates!$G132</f>
        <v>1.7053731280714719</v>
      </c>
      <c r="N153" s="312"/>
      <c r="O153" s="312"/>
      <c r="P153" s="312"/>
    </row>
    <row r="154" spans="1:16" ht="13.15">
      <c r="B154" s="323" t="str">
        <f t="shared" si="52"/>
        <v>65 plus</v>
      </c>
      <c r="C154" s="429">
        <f>C86*Calc_SEC_retirement_rates!$G133</f>
        <v>0.5279787026825814</v>
      </c>
      <c r="D154" s="429">
        <f>D86*Calc_SEC_retirement_rates!$G133</f>
        <v>0.71080004994353629</v>
      </c>
      <c r="E154" s="429">
        <f>E86*Calc_SEC_retirement_rates!$G133</f>
        <v>0.83306187883615135</v>
      </c>
      <c r="F154" s="429">
        <f>F86*Calc_SEC_retirement_rates!$G133</f>
        <v>0.89957124074164452</v>
      </c>
      <c r="G154" s="429">
        <f>G86*Calc_SEC_retirement_rates!$G133</f>
        <v>0.92705679239360417</v>
      </c>
      <c r="H154" s="429">
        <f>H86*Calc_SEC_retirement_rates!$G133</f>
        <v>0.9361929832885586</v>
      </c>
      <c r="I154" s="429">
        <f>I86*Calc_SEC_retirement_rates!$G133</f>
        <v>0.93733341690399519</v>
      </c>
      <c r="J154" s="429">
        <f>J86*Calc_SEC_retirement_rates!$G133</f>
        <v>0.93182751351545978</v>
      </c>
      <c r="K154" s="429">
        <f>K86*Calc_SEC_retirement_rates!$G133</f>
        <v>0.92485692599663993</v>
      </c>
      <c r="L154" s="429">
        <f>L86*Calc_SEC_retirement_rates!$G133</f>
        <v>0.91543050926175307</v>
      </c>
      <c r="M154" s="429">
        <f>M86*Calc_SEC_retirement_rates!$G133</f>
        <v>0.90168002946446069</v>
      </c>
      <c r="N154" s="312"/>
      <c r="O154" s="312"/>
      <c r="P154" s="312"/>
    </row>
    <row r="155" spans="1:16" ht="13.15">
      <c r="B155" s="323" t="str">
        <f t="shared" si="52"/>
        <v>Total</v>
      </c>
      <c r="C155" s="429">
        <f>SUM(C145:C154)</f>
        <v>6.4163787326022534</v>
      </c>
      <c r="D155" s="429">
        <f t="shared" ref="D155:M155" si="54">SUM(D145:D154)</f>
        <v>6.4665562461570634</v>
      </c>
      <c r="E155" s="429">
        <f t="shared" si="54"/>
        <v>6.4730098995406049</v>
      </c>
      <c r="F155" s="429">
        <f t="shared" si="54"/>
        <v>6.4388366796882632</v>
      </c>
      <c r="G155" s="429">
        <f t="shared" si="54"/>
        <v>6.3588714967418154</v>
      </c>
      <c r="H155" s="429">
        <f t="shared" si="54"/>
        <v>6.2823894397319107</v>
      </c>
      <c r="I155" s="429">
        <f t="shared" si="54"/>
        <v>6.214027730130443</v>
      </c>
      <c r="J155" s="429">
        <f t="shared" si="54"/>
        <v>6.1300569973975154</v>
      </c>
      <c r="K155" s="429">
        <f t="shared" si="54"/>
        <v>6.0480130548714381</v>
      </c>
      <c r="L155" s="429">
        <f t="shared" si="54"/>
        <v>5.9559379542220974</v>
      </c>
      <c r="M155" s="429">
        <f t="shared" si="54"/>
        <v>5.8420692412049222</v>
      </c>
      <c r="N155" s="312"/>
      <c r="O155" s="312"/>
      <c r="P155" s="312"/>
    </row>
    <row r="156" spans="1:16">
      <c r="A156" s="1080">
        <f>SUM(C156:M156)</f>
        <v>0</v>
      </c>
      <c r="B156" s="1080"/>
      <c r="C156" s="1080">
        <f>SUM(C145:C154)-C155</f>
        <v>0</v>
      </c>
      <c r="D156" s="1080">
        <f t="shared" ref="D156:M156" si="55">SUM(D145:D154)-D155</f>
        <v>0</v>
      </c>
      <c r="E156" s="1080">
        <f t="shared" si="55"/>
        <v>0</v>
      </c>
      <c r="F156" s="1080">
        <f t="shared" si="55"/>
        <v>0</v>
      </c>
      <c r="G156" s="1080">
        <f t="shared" si="55"/>
        <v>0</v>
      </c>
      <c r="H156" s="1080">
        <f t="shared" si="55"/>
        <v>0</v>
      </c>
      <c r="I156" s="1080">
        <f t="shared" si="55"/>
        <v>0</v>
      </c>
      <c r="J156" s="1080">
        <f t="shared" si="55"/>
        <v>0</v>
      </c>
      <c r="K156" s="1080">
        <f t="shared" si="55"/>
        <v>0</v>
      </c>
      <c r="L156" s="1080">
        <f t="shared" si="55"/>
        <v>0</v>
      </c>
      <c r="M156" s="1080">
        <f t="shared" si="55"/>
        <v>0</v>
      </c>
    </row>
    <row r="158" spans="1:16" ht="13.15">
      <c r="B158" s="326" t="s">
        <v>47</v>
      </c>
      <c r="C158" s="314"/>
      <c r="D158" s="314"/>
      <c r="E158" s="314"/>
      <c r="F158" s="314"/>
      <c r="G158" s="314"/>
      <c r="H158" s="324"/>
      <c r="I158" s="314"/>
      <c r="J158" s="314"/>
      <c r="K158" s="314"/>
      <c r="L158" s="314"/>
    </row>
    <row r="159" spans="1:16">
      <c r="C159" s="314"/>
      <c r="D159" s="314"/>
      <c r="E159" s="314"/>
      <c r="F159" s="314"/>
      <c r="G159" s="314"/>
      <c r="H159" s="324"/>
      <c r="I159" s="314"/>
      <c r="J159" s="314"/>
      <c r="K159" s="314"/>
      <c r="L159" s="314"/>
    </row>
    <row r="160" spans="1:16" ht="13.15">
      <c r="B160" s="323" t="str">
        <f t="shared" ref="B160:B171" si="56">B144</f>
        <v>Age group</v>
      </c>
      <c r="C160" s="323" t="str">
        <f t="shared" ref="C160:M160" si="57">C144</f>
        <v>2019/20</v>
      </c>
      <c r="D160" s="323" t="str">
        <f t="shared" si="57"/>
        <v>2020/21</v>
      </c>
      <c r="E160" s="323" t="str">
        <f t="shared" si="57"/>
        <v>2021/22</v>
      </c>
      <c r="F160" s="323" t="str">
        <f t="shared" si="57"/>
        <v>2022/23</v>
      </c>
      <c r="G160" s="323" t="str">
        <f t="shared" si="57"/>
        <v>2023/24</v>
      </c>
      <c r="H160" s="323" t="str">
        <f t="shared" si="57"/>
        <v>2024/25</v>
      </c>
      <c r="I160" s="323" t="str">
        <f t="shared" si="57"/>
        <v>2025/26</v>
      </c>
      <c r="J160" s="323" t="str">
        <f t="shared" si="57"/>
        <v>2026/27</v>
      </c>
      <c r="K160" s="323" t="str">
        <f t="shared" si="57"/>
        <v>2027/28</v>
      </c>
      <c r="L160" s="323" t="str">
        <f t="shared" si="57"/>
        <v>2028/29</v>
      </c>
      <c r="M160" s="323" t="str">
        <f t="shared" si="57"/>
        <v>2029/30</v>
      </c>
    </row>
    <row r="161" spans="1:14" ht="13.15">
      <c r="B161" s="323" t="str">
        <f t="shared" si="56"/>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row>
    <row r="162" spans="1:14" ht="13.15">
      <c r="B162" s="323" t="str">
        <f t="shared" si="56"/>
        <v>25-29</v>
      </c>
      <c r="C162" s="429">
        <f>C94*Calc_SEC_retirement_rates!$G141</f>
        <v>3.6919255341086002E-3</v>
      </c>
      <c r="D162" s="429">
        <f>D94*Calc_SEC_retirement_rates!$G141</f>
        <v>4.4655730615828513E-3</v>
      </c>
      <c r="E162" s="429">
        <f>E94*Calc_SEC_retirement_rates!$G141</f>
        <v>5.2124440123771775E-3</v>
      </c>
      <c r="F162" s="429">
        <f>F94*Calc_SEC_retirement_rates!$G141</f>
        <v>5.7947658238866901E-3</v>
      </c>
      <c r="G162" s="429">
        <f>G94*Calc_SEC_retirement_rates!$G141</f>
        <v>6.2047950252294539E-3</v>
      </c>
      <c r="H162" s="429">
        <f>H94*Calc_SEC_retirement_rates!$G141</f>
        <v>6.5577108974565947E-3</v>
      </c>
      <c r="I162" s="429">
        <f>I94*Calc_SEC_retirement_rates!$G141</f>
        <v>6.8780485089283772E-3</v>
      </c>
      <c r="J162" s="429">
        <f>J94*Calc_SEC_retirement_rates!$G141</f>
        <v>7.0929962767680649E-3</v>
      </c>
      <c r="K162" s="429">
        <f>K94*Calc_SEC_retirement_rates!$G141</f>
        <v>7.2707642716278251E-3</v>
      </c>
      <c r="L162" s="429">
        <f>L94*Calc_SEC_retirement_rates!$G141</f>
        <v>7.3753881959905485E-3</v>
      </c>
      <c r="M162" s="429">
        <f>M94*Calc_SEC_retirement_rates!$G141</f>
        <v>7.3698819883950793E-3</v>
      </c>
      <c r="N162" s="312"/>
    </row>
    <row r="163" spans="1:14" ht="13.15">
      <c r="B163" s="323" t="str">
        <f t="shared" si="56"/>
        <v>30-34</v>
      </c>
      <c r="C163" s="429">
        <f>C95*Calc_SEC_retirement_rates!$G142</f>
        <v>1.7668344631750259E-2</v>
      </c>
      <c r="D163" s="429">
        <f>D95*Calc_SEC_retirement_rates!$G142</f>
        <v>1.7599305924389644E-2</v>
      </c>
      <c r="E163" s="429">
        <f>E95*Calc_SEC_retirement_rates!$G142</f>
        <v>1.7916045211105965E-2</v>
      </c>
      <c r="F163" s="429">
        <f>F95*Calc_SEC_retirement_rates!$G142</f>
        <v>1.8356721762943555E-2</v>
      </c>
      <c r="G163" s="429">
        <f>G95*Calc_SEC_retirement_rates!$G142</f>
        <v>1.8804996390856615E-2</v>
      </c>
      <c r="H163" s="429">
        <f>H95*Calc_SEC_retirement_rates!$G142</f>
        <v>1.9351344044085273E-2</v>
      </c>
      <c r="I163" s="429">
        <f>I95*Calc_SEC_retirement_rates!$G142</f>
        <v>1.9976663617714649E-2</v>
      </c>
      <c r="J163" s="429">
        <f>J95*Calc_SEC_retirement_rates!$G142</f>
        <v>2.0516261236380416E-2</v>
      </c>
      <c r="K163" s="429">
        <f>K95*Calc_SEC_retirement_rates!$G142</f>
        <v>2.1030563546910307E-2</v>
      </c>
      <c r="L163" s="429">
        <f>L95*Calc_SEC_retirement_rates!$G142</f>
        <v>2.1435471154766388E-2</v>
      </c>
      <c r="M163" s="429">
        <f>M95*Calc_SEC_retirement_rates!$G142</f>
        <v>2.1641308870294803E-2</v>
      </c>
      <c r="N163" s="312"/>
    </row>
    <row r="164" spans="1:14" ht="13.15">
      <c r="B164" s="323" t="str">
        <f t="shared" si="56"/>
        <v>35-39</v>
      </c>
      <c r="C164" s="429">
        <f>C96*Calc_SEC_retirement_rates!$G143</f>
        <v>6.7951187150784173E-2</v>
      </c>
      <c r="D164" s="429">
        <f>D96*Calc_SEC_retirement_rates!$G143</f>
        <v>6.8649306073381003E-2</v>
      </c>
      <c r="E164" s="429">
        <f>E96*Calc_SEC_retirement_rates!$G143</f>
        <v>6.9076802168114473E-2</v>
      </c>
      <c r="F164" s="429">
        <f>F96*Calc_SEC_retirement_rates!$G143</f>
        <v>6.921291126562619E-2</v>
      </c>
      <c r="G164" s="429">
        <f>G96*Calc_SEC_retirement_rates!$G143</f>
        <v>6.9211951553121792E-2</v>
      </c>
      <c r="H164" s="429">
        <f>H96*Calc_SEC_retirement_rates!$G143</f>
        <v>6.9555094113645202E-2</v>
      </c>
      <c r="I164" s="429">
        <f>I96*Calc_SEC_retirement_rates!$G143</f>
        <v>7.0301342872732139E-2</v>
      </c>
      <c r="J164" s="429">
        <f>J96*Calc_SEC_retirement_rates!$G143</f>
        <v>7.108222583336922E-2</v>
      </c>
      <c r="K164" s="429">
        <f>K96*Calc_SEC_retirement_rates!$G143</f>
        <v>7.2049248312155006E-2</v>
      </c>
      <c r="L164" s="429">
        <f>L96*Calc_SEC_retirement_rates!$G143</f>
        <v>7.2957363379281687E-2</v>
      </c>
      <c r="M164" s="429">
        <f>M96*Calc_SEC_retirement_rates!$G143</f>
        <v>7.3544923431696579E-2</v>
      </c>
      <c r="N164" s="312"/>
    </row>
    <row r="165" spans="1:14" ht="13.15">
      <c r="B165" s="323" t="str">
        <f t="shared" si="56"/>
        <v>40-44</v>
      </c>
      <c r="C165" s="429">
        <f>C97*Calc_SEC_retirement_rates!$G144</f>
        <v>0.16275531578933836</v>
      </c>
      <c r="D165" s="429">
        <f>D97*Calc_SEC_retirement_rates!$G144</f>
        <v>0.16072917665885311</v>
      </c>
      <c r="E165" s="429">
        <f>E97*Calc_SEC_retirement_rates!$G144</f>
        <v>0.15943814668903369</v>
      </c>
      <c r="F165" s="429">
        <f>F97*Calc_SEC_retirement_rates!$G144</f>
        <v>0.15794629357442094</v>
      </c>
      <c r="G165" s="429">
        <f>G97*Calc_SEC_retirement_rates!$G144</f>
        <v>0.15617926050573053</v>
      </c>
      <c r="H165" s="429">
        <f>H97*Calc_SEC_retirement_rates!$G144</f>
        <v>0.15497273196848885</v>
      </c>
      <c r="I165" s="429">
        <f>I97*Calc_SEC_retirement_rates!$G144</f>
        <v>0.15447844192957788</v>
      </c>
      <c r="J165" s="429">
        <f>J97*Calc_SEC_retirement_rates!$G144</f>
        <v>0.15409855737645006</v>
      </c>
      <c r="K165" s="429">
        <f>K97*Calc_SEC_retirement_rates!$G144</f>
        <v>0.15421668918858425</v>
      </c>
      <c r="L165" s="429">
        <f>L97*Calc_SEC_retirement_rates!$G144</f>
        <v>0.15444885716445159</v>
      </c>
      <c r="M165" s="429">
        <f>M97*Calc_SEC_retirement_rates!$G144</f>
        <v>0.15436302642417657</v>
      </c>
      <c r="N165" s="312"/>
    </row>
    <row r="166" spans="1:14" ht="13.15">
      <c r="B166" s="323" t="str">
        <f t="shared" si="56"/>
        <v>45-49</v>
      </c>
      <c r="C166" s="429">
        <f>C98*Calc_SEC_retirement_rates!$G145</f>
        <v>0.44925695098304247</v>
      </c>
      <c r="D166" s="429">
        <f>D98*Calc_SEC_retirement_rates!$G145</f>
        <v>0.42442985158033603</v>
      </c>
      <c r="E166" s="429">
        <f>E98*Calc_SEC_retirement_rates!$G145</f>
        <v>0.40520292302755134</v>
      </c>
      <c r="F166" s="429">
        <f>F98*Calc_SEC_retirement_rates!$G145</f>
        <v>0.38911941984374615</v>
      </c>
      <c r="G166" s="429">
        <f>G98*Calc_SEC_retirement_rates!$G145</f>
        <v>0.37523678140319583</v>
      </c>
      <c r="H166" s="429">
        <f>H98*Calc_SEC_retirement_rates!$G145</f>
        <v>0.36456866490607692</v>
      </c>
      <c r="I166" s="429">
        <f>I98*Calc_SEC_retirement_rates!$G145</f>
        <v>0.35680641933341883</v>
      </c>
      <c r="J166" s="429">
        <f>J98*Calc_SEC_retirement_rates!$G145</f>
        <v>0.35026342705086022</v>
      </c>
      <c r="K166" s="429">
        <f>K98*Calc_SEC_retirement_rates!$G145</f>
        <v>0.34548833123337647</v>
      </c>
      <c r="L166" s="429">
        <f>L98*Calc_SEC_retirement_rates!$G145</f>
        <v>0.34152890972807742</v>
      </c>
      <c r="M166" s="429">
        <f>M98*Calc_SEC_retirement_rates!$G145</f>
        <v>0.33742661495017756</v>
      </c>
      <c r="N166" s="312"/>
    </row>
    <row r="167" spans="1:14" ht="13.15">
      <c r="B167" s="323" t="str">
        <f t="shared" si="56"/>
        <v>50-54</v>
      </c>
      <c r="C167" s="429">
        <f>C99*Calc_SEC_retirement_rates!$G146</f>
        <v>7.0426337107581904</v>
      </c>
      <c r="D167" s="429">
        <f>D99*Calc_SEC_retirement_rates!$G146</f>
        <v>6.6027892581590697</v>
      </c>
      <c r="E167" s="429">
        <f>E99*Calc_SEC_retirement_rates!$G146</f>
        <v>6.2152079495622576</v>
      </c>
      <c r="F167" s="429">
        <f>F99*Calc_SEC_retirement_rates!$G146</f>
        <v>5.8664636213500838</v>
      </c>
      <c r="G167" s="429">
        <f>G99*Calc_SEC_retirement_rates!$G146</f>
        <v>5.5545362802589553</v>
      </c>
      <c r="H167" s="429">
        <f>H99*Calc_SEC_retirement_rates!$G146</f>
        <v>5.2965160455524121</v>
      </c>
      <c r="I167" s="429">
        <f>I99*Calc_SEC_retirement_rates!$G146</f>
        <v>5.0897962839342314</v>
      </c>
      <c r="J167" s="429">
        <f>J99*Calc_SEC_retirement_rates!$G146</f>
        <v>4.9131164584514151</v>
      </c>
      <c r="K167" s="429">
        <f>K99*Calc_SEC_retirement_rates!$G146</f>
        <v>4.7712524541664418</v>
      </c>
      <c r="L167" s="429">
        <f>L99*Calc_SEC_retirement_rates!$G146</f>
        <v>4.6507632480488619</v>
      </c>
      <c r="M167" s="429">
        <f>M99*Calc_SEC_retirement_rates!$G146</f>
        <v>4.5381999742411425</v>
      </c>
      <c r="N167" s="312"/>
    </row>
    <row r="168" spans="1:14" ht="13.15">
      <c r="B168" s="323" t="str">
        <f t="shared" si="56"/>
        <v>55-59</v>
      </c>
      <c r="C168" s="429">
        <f>C100*Calc_SEC_retirement_rates!$G147</f>
        <v>36.251931043591682</v>
      </c>
      <c r="D168" s="429">
        <f>D100*Calc_SEC_retirement_rates!$G147</f>
        <v>32.290325540951201</v>
      </c>
      <c r="E168" s="429">
        <f>E100*Calc_SEC_retirement_rates!$G147</f>
        <v>29.29001914121443</v>
      </c>
      <c r="F168" s="429">
        <f>F100*Calc_SEC_retirement_rates!$G147</f>
        <v>26.885811558707886</v>
      </c>
      <c r="G168" s="429">
        <f>G100*Calc_SEC_retirement_rates!$G147</f>
        <v>24.898683942038041</v>
      </c>
      <c r="H168" s="429">
        <f>H100*Calc_SEC_retirement_rates!$G147</f>
        <v>23.304975600128774</v>
      </c>
      <c r="I168" s="429">
        <f>I100*Calc_SEC_retirement_rates!$G147</f>
        <v>22.036436506996758</v>
      </c>
      <c r="J168" s="429">
        <f>J100*Calc_SEC_retirement_rates!$G147</f>
        <v>20.967940745239751</v>
      </c>
      <c r="K168" s="429">
        <f>K100*Calc_SEC_retirement_rates!$G147</f>
        <v>20.102638933891367</v>
      </c>
      <c r="L168" s="429">
        <f>L100*Calc_SEC_retirement_rates!$G147</f>
        <v>19.369039085893842</v>
      </c>
      <c r="M168" s="429">
        <f>M100*Calc_SEC_retirement_rates!$G147</f>
        <v>18.701605272211051</v>
      </c>
      <c r="N168" s="312"/>
    </row>
    <row r="169" spans="1:14" ht="13.15">
      <c r="B169" s="323" t="str">
        <f t="shared" si="56"/>
        <v>60-64</v>
      </c>
      <c r="C169" s="429">
        <f>C101*Calc_SEC_retirement_rates!$G148</f>
        <v>28.091280395954389</v>
      </c>
      <c r="D169" s="429">
        <f>D101*Calc_SEC_retirement_rates!$G148</f>
        <v>26.183743002116014</v>
      </c>
      <c r="E169" s="429">
        <f>E101*Calc_SEC_retirement_rates!$G148</f>
        <v>24.070067067748123</v>
      </c>
      <c r="F169" s="429">
        <f>F101*Calc_SEC_retirement_rates!$G148</f>
        <v>22.050738888386906</v>
      </c>
      <c r="G169" s="429">
        <f>G101*Calc_SEC_retirement_rates!$G148</f>
        <v>20.245837442565424</v>
      </c>
      <c r="H169" s="429">
        <f>H101*Calc_SEC_retirement_rates!$G148</f>
        <v>18.750854790017332</v>
      </c>
      <c r="I169" s="429">
        <f>I101*Calc_SEC_retirement_rates!$G148</f>
        <v>17.544256570952363</v>
      </c>
      <c r="J169" s="429">
        <f>J101*Calc_SEC_retirement_rates!$G148</f>
        <v>16.522251282531965</v>
      </c>
      <c r="K169" s="429">
        <f>K101*Calc_SEC_retirement_rates!$G148</f>
        <v>15.693236868125929</v>
      </c>
      <c r="L169" s="429">
        <f>L101*Calc_SEC_retirement_rates!$G148</f>
        <v>14.989495790029387</v>
      </c>
      <c r="M169" s="429">
        <f>M101*Calc_SEC_retirement_rates!$G148</f>
        <v>14.350636157335314</v>
      </c>
      <c r="N169" s="312"/>
    </row>
    <row r="170" spans="1:14" ht="13.15">
      <c r="B170" s="323" t="str">
        <f t="shared" si="56"/>
        <v>65 plus</v>
      </c>
      <c r="C170" s="429">
        <f>C102*Calc_SEC_retirement_rates!$G149</f>
        <v>7.3537513420194474</v>
      </c>
      <c r="D170" s="429">
        <f>D102*Calc_SEC_retirement_rates!$G149</f>
        <v>9.155274552269935</v>
      </c>
      <c r="E170" s="429">
        <f>E102*Calc_SEC_retirement_rates!$G149</f>
        <v>10.074887172976567</v>
      </c>
      <c r="F170" s="429">
        <f>F102*Calc_SEC_retirement_rates!$G149</f>
        <v>10.361493542923229</v>
      </c>
      <c r="G170" s="429">
        <f>G102*Calc_SEC_retirement_rates!$G149</f>
        <v>10.245999479592173</v>
      </c>
      <c r="H170" s="429">
        <f>H102*Calc_SEC_retirement_rates!$G149</f>
        <v>9.9309448658776027</v>
      </c>
      <c r="I170" s="429">
        <f>I102*Calc_SEC_retirement_rates!$G149</f>
        <v>9.5337693534113122</v>
      </c>
      <c r="J170" s="429">
        <f>J102*Calc_SEC_retirement_rates!$G149</f>
        <v>9.0970343113088905</v>
      </c>
      <c r="K170" s="429">
        <f>K102*Calc_SEC_retirement_rates!$G149</f>
        <v>8.6763877605461559</v>
      </c>
      <c r="L170" s="429">
        <f>L102*Calc_SEC_retirement_rates!$G149</f>
        <v>8.2782078609964014</v>
      </c>
      <c r="M170" s="429">
        <f>M102*Calc_SEC_retirement_rates!$G149</f>
        <v>7.8954879340668391</v>
      </c>
      <c r="N170" s="312"/>
    </row>
    <row r="171" spans="1:14" ht="13.15">
      <c r="B171" s="323" t="str">
        <f t="shared" si="56"/>
        <v>Total</v>
      </c>
      <c r="C171" s="429">
        <f>SUM(C161:C170)</f>
        <v>79.440920216412735</v>
      </c>
      <c r="D171" s="429">
        <f t="shared" ref="D171:M171" si="58">SUM(D161:D170)</f>
        <v>74.908005566794756</v>
      </c>
      <c r="E171" s="429">
        <f t="shared" si="58"/>
        <v>70.307027692609552</v>
      </c>
      <c r="F171" s="429">
        <f t="shared" si="58"/>
        <v>65.80493772363873</v>
      </c>
      <c r="G171" s="429">
        <f t="shared" si="58"/>
        <v>61.570694929332724</v>
      </c>
      <c r="H171" s="429">
        <f t="shared" si="58"/>
        <v>57.898296847505875</v>
      </c>
      <c r="I171" s="429">
        <f t="shared" si="58"/>
        <v>54.812699631557038</v>
      </c>
      <c r="J171" s="429">
        <f t="shared" si="58"/>
        <v>52.103396265305847</v>
      </c>
      <c r="K171" s="429">
        <f t="shared" si="58"/>
        <v>49.843571613282549</v>
      </c>
      <c r="L171" s="429">
        <f t="shared" si="58"/>
        <v>47.885251974591064</v>
      </c>
      <c r="M171" s="429">
        <f t="shared" si="58"/>
        <v>46.080275093519091</v>
      </c>
      <c r="N171" s="312"/>
    </row>
    <row r="172" spans="1:14">
      <c r="A172" s="1080">
        <f>SUM(C172:M172)</f>
        <v>0</v>
      </c>
      <c r="B172" s="1080"/>
      <c r="C172" s="1080">
        <f>SUM(C161:C170)-C171</f>
        <v>0</v>
      </c>
      <c r="D172" s="1080">
        <f t="shared" ref="D172:M172" si="59">SUM(D161:D170)-D171</f>
        <v>0</v>
      </c>
      <c r="E172" s="1080">
        <f t="shared" si="59"/>
        <v>0</v>
      </c>
      <c r="F172" s="1080">
        <f t="shared" si="59"/>
        <v>0</v>
      </c>
      <c r="G172" s="1080">
        <f t="shared" si="59"/>
        <v>0</v>
      </c>
      <c r="H172" s="1080">
        <f t="shared" si="59"/>
        <v>0</v>
      </c>
      <c r="I172" s="1080">
        <f t="shared" si="59"/>
        <v>0</v>
      </c>
      <c r="J172" s="1080">
        <f t="shared" si="59"/>
        <v>0</v>
      </c>
      <c r="K172" s="1080">
        <f t="shared" si="59"/>
        <v>0</v>
      </c>
      <c r="L172" s="1080">
        <f t="shared" si="59"/>
        <v>0</v>
      </c>
      <c r="M172" s="1080">
        <f t="shared" si="59"/>
        <v>0</v>
      </c>
    </row>
    <row r="174" spans="1:14" ht="15">
      <c r="B174" s="325" t="s">
        <v>505</v>
      </c>
      <c r="H174" s="310"/>
    </row>
    <row r="175" spans="1:14">
      <c r="H175" s="310"/>
    </row>
    <row r="176" spans="1:14" ht="13.15">
      <c r="B176" s="326" t="s">
        <v>46</v>
      </c>
      <c r="H176" s="310"/>
    </row>
    <row r="177" spans="1:14">
      <c r="H177" s="310"/>
    </row>
    <row r="178" spans="1:14" ht="13.15">
      <c r="B178" s="323" t="str">
        <f t="shared" ref="B178:B189" si="60">B144</f>
        <v>Age group</v>
      </c>
      <c r="C178" s="323" t="str">
        <f t="shared" ref="C178:M178" si="61">C144</f>
        <v>2019/20</v>
      </c>
      <c r="D178" s="323" t="str">
        <f t="shared" si="61"/>
        <v>2020/21</v>
      </c>
      <c r="E178" s="323" t="str">
        <f t="shared" si="61"/>
        <v>2021/22</v>
      </c>
      <c r="F178" s="323" t="str">
        <f t="shared" si="61"/>
        <v>2022/23</v>
      </c>
      <c r="G178" s="323" t="str">
        <f t="shared" si="61"/>
        <v>2023/24</v>
      </c>
      <c r="H178" s="323" t="str">
        <f t="shared" si="61"/>
        <v>2024/25</v>
      </c>
      <c r="I178" s="323" t="str">
        <f t="shared" si="61"/>
        <v>2025/26</v>
      </c>
      <c r="J178" s="323" t="str">
        <f t="shared" si="61"/>
        <v>2026/27</v>
      </c>
      <c r="K178" s="323" t="str">
        <f t="shared" si="61"/>
        <v>2027/28</v>
      </c>
      <c r="L178" s="323" t="str">
        <f t="shared" si="61"/>
        <v>2028/29</v>
      </c>
      <c r="M178" s="323" t="str">
        <f t="shared" si="61"/>
        <v>2029/30</v>
      </c>
    </row>
    <row r="179" spans="1:14" ht="13.15">
      <c r="B179" s="323" t="str">
        <f t="shared" si="60"/>
        <v>20-24</v>
      </c>
      <c r="C179" s="429">
        <f>C77*Calc_SEC_death_rates!$G124</f>
        <v>1.1561739489755285E-3</v>
      </c>
      <c r="D179" s="429">
        <f>D77*Calc_SEC_death_rates!$G124</f>
        <v>2.5044688813756454E-3</v>
      </c>
      <c r="E179" s="429">
        <f>E77*Calc_SEC_death_rates!$G124</f>
        <v>3.4525922140303941E-3</v>
      </c>
      <c r="F179" s="429">
        <f>F77*Calc_SEC_death_rates!$G124</f>
        <v>4.0308382671654939E-3</v>
      </c>
      <c r="G179" s="429">
        <f>G77*Calc_SEC_death_rates!$G124</f>
        <v>4.3316666895419024E-3</v>
      </c>
      <c r="H179" s="429">
        <f>H77*Calc_SEC_death_rates!$G124</f>
        <v>4.5534681134135032E-3</v>
      </c>
      <c r="I179" s="429">
        <f>I77*Calc_SEC_death_rates!$G124</f>
        <v>4.7406359497109019E-3</v>
      </c>
      <c r="J179" s="429">
        <f>J77*Calc_SEC_death_rates!$G124</f>
        <v>4.8280180215107774E-3</v>
      </c>
      <c r="K179" s="429">
        <f>K77*Calc_SEC_death_rates!$G124</f>
        <v>4.8980146050560157E-3</v>
      </c>
      <c r="L179" s="429">
        <f>L77*Calc_SEC_death_rates!$G124</f>
        <v>4.9127610858914648E-3</v>
      </c>
      <c r="M179" s="429">
        <f>M77*Calc_SEC_death_rates!$G124</f>
        <v>4.839462429006635E-3</v>
      </c>
      <c r="N179" s="312"/>
    </row>
    <row r="180" spans="1:14" ht="13.15">
      <c r="B180" s="323" t="str">
        <f t="shared" si="60"/>
        <v>25-29</v>
      </c>
      <c r="C180" s="429">
        <f>C78*Calc_SEC_death_rates!$G125</f>
        <v>3.5598027987468572E-3</v>
      </c>
      <c r="D180" s="429">
        <f>D78*Calc_SEC_death_rates!$G125</f>
        <v>3.9198825856166433E-3</v>
      </c>
      <c r="E180" s="429">
        <f>E78*Calc_SEC_death_rates!$G125</f>
        <v>4.2994573231644071E-3</v>
      </c>
      <c r="F180" s="429">
        <f>F78*Calc_SEC_death_rates!$G125</f>
        <v>4.5945764439903544E-3</v>
      </c>
      <c r="G180" s="429">
        <f>G78*Calc_SEC_death_rates!$G125</f>
        <v>4.7744850746962927E-3</v>
      </c>
      <c r="H180" s="429">
        <f>H78*Calc_SEC_death_rates!$G125</f>
        <v>4.9396356484961539E-3</v>
      </c>
      <c r="I180" s="429">
        <f>I78*Calc_SEC_death_rates!$G125</f>
        <v>5.1020681775040743E-3</v>
      </c>
      <c r="J180" s="429">
        <f>J78*Calc_SEC_death_rates!$G125</f>
        <v>5.2026274649274572E-3</v>
      </c>
      <c r="K180" s="429">
        <f>K78*Calc_SEC_death_rates!$G125</f>
        <v>5.2889111274583766E-3</v>
      </c>
      <c r="L180" s="429">
        <f>L78*Calc_SEC_death_rates!$G125</f>
        <v>5.33114678552185E-3</v>
      </c>
      <c r="M180" s="429">
        <f>M78*Calc_SEC_death_rates!$G125</f>
        <v>5.2998579428201352E-3</v>
      </c>
      <c r="N180" s="312"/>
    </row>
    <row r="181" spans="1:14" ht="13.15">
      <c r="B181" s="323" t="str">
        <f t="shared" si="60"/>
        <v>30-34</v>
      </c>
      <c r="C181" s="429">
        <f>C79*Calc_SEC_death_rates!$G126</f>
        <v>1.228453255469736E-2</v>
      </c>
      <c r="D181" s="429">
        <f>D79*Calc_SEC_death_rates!$G126</f>
        <v>1.2134085687829105E-2</v>
      </c>
      <c r="E181" s="429">
        <f>E79*Calc_SEC_death_rates!$G126</f>
        <v>1.2130224961901288E-2</v>
      </c>
      <c r="F181" s="429">
        <f>F79*Calc_SEC_death_rates!$G126</f>
        <v>1.2177575582882239E-2</v>
      </c>
      <c r="G181" s="429">
        <f>G79*Calc_SEC_death_rates!$G126</f>
        <v>1.2195534706496359E-2</v>
      </c>
      <c r="H181" s="429">
        <f>H79*Calc_SEC_death_rates!$G126</f>
        <v>1.2287289899229815E-2</v>
      </c>
      <c r="I181" s="429">
        <f>I79*Calc_SEC_death_rates!$G126</f>
        <v>1.2448323612834808E-2</v>
      </c>
      <c r="J181" s="429">
        <f>J79*Calc_SEC_death_rates!$G126</f>
        <v>1.2585065214549033E-2</v>
      </c>
      <c r="K181" s="429">
        <f>K79*Calc_SEC_death_rates!$G126</f>
        <v>1.2732347419313445E-2</v>
      </c>
      <c r="L181" s="429">
        <f>L79*Calc_SEC_death_rates!$G126</f>
        <v>1.2839635948756815E-2</v>
      </c>
      <c r="M181" s="429">
        <f>M79*Calc_SEC_death_rates!$G126</f>
        <v>1.285228395278913E-2</v>
      </c>
      <c r="N181" s="312"/>
    </row>
    <row r="182" spans="1:14" ht="13.15">
      <c r="B182" s="323" t="str">
        <f t="shared" si="60"/>
        <v>35-39</v>
      </c>
      <c r="C182" s="429">
        <f>C80*Calc_SEC_death_rates!$G127</f>
        <v>1.3276185588277116E-2</v>
      </c>
      <c r="D182" s="429">
        <f>D80*Calc_SEC_death_rates!$G127</f>
        <v>1.3421751608321063E-2</v>
      </c>
      <c r="E182" s="429">
        <f>E80*Calc_SEC_death_rates!$G127</f>
        <v>1.3468523414292716E-2</v>
      </c>
      <c r="F182" s="429">
        <f>F80*Calc_SEC_death_rates!$G127</f>
        <v>1.3433874626499904E-2</v>
      </c>
      <c r="G182" s="429">
        <f>G80*Calc_SEC_death_rates!$G127</f>
        <v>1.3312269086987795E-2</v>
      </c>
      <c r="H182" s="429">
        <f>H80*Calc_SEC_death_rates!$G127</f>
        <v>1.3234064280319369E-2</v>
      </c>
      <c r="I182" s="429">
        <f>I80*Calc_SEC_death_rates!$G127</f>
        <v>1.3216565251072693E-2</v>
      </c>
      <c r="J182" s="429">
        <f>J80*Calc_SEC_death_rates!$G127</f>
        <v>1.3204312111912583E-2</v>
      </c>
      <c r="K182" s="429">
        <f>K80*Calc_SEC_death_rates!$G127</f>
        <v>1.3227921596260912E-2</v>
      </c>
      <c r="L182" s="429">
        <f>L80*Calc_SEC_death_rates!$G127</f>
        <v>1.3249839651509516E-2</v>
      </c>
      <c r="M182" s="429">
        <f>M80*Calc_SEC_death_rates!$G127</f>
        <v>1.3228208608745597E-2</v>
      </c>
      <c r="N182" s="312"/>
    </row>
    <row r="183" spans="1:14" ht="13.15">
      <c r="B183" s="323" t="str">
        <f t="shared" si="60"/>
        <v>40-44</v>
      </c>
      <c r="C183" s="429">
        <f>C81*Calc_SEC_death_rates!$G128</f>
        <v>2.007056644388475E-2</v>
      </c>
      <c r="D183" s="429">
        <f>D81*Calc_SEC_death_rates!$G128</f>
        <v>1.9207930970788639E-2</v>
      </c>
      <c r="E183" s="429">
        <f>E81*Calc_SEC_death_rates!$G128</f>
        <v>1.8557618180932021E-2</v>
      </c>
      <c r="F183" s="429">
        <f>F81*Calc_SEC_death_rates!$G128</f>
        <v>1.8016304682205764E-2</v>
      </c>
      <c r="G183" s="429">
        <f>G81*Calc_SEC_death_rates!$G128</f>
        <v>1.7484754924343211E-2</v>
      </c>
      <c r="H183" s="429">
        <f>H81*Calc_SEC_death_rates!$G128</f>
        <v>1.7074719296115971E-2</v>
      </c>
      <c r="I183" s="429">
        <f>I81*Calc_SEC_death_rates!$G128</f>
        <v>1.6778961971290449E-2</v>
      </c>
      <c r="J183" s="429">
        <f>J81*Calc_SEC_death_rates!$G128</f>
        <v>1.6526628261343566E-2</v>
      </c>
      <c r="K183" s="429">
        <f>K81*Calc_SEC_death_rates!$G128</f>
        <v>1.6345309958813163E-2</v>
      </c>
      <c r="L183" s="429">
        <f>L81*Calc_SEC_death_rates!$G128</f>
        <v>1.6193332617262083E-2</v>
      </c>
      <c r="M183" s="429">
        <f>M81*Calc_SEC_death_rates!$G128</f>
        <v>1.6026677238385148E-2</v>
      </c>
      <c r="N183" s="312"/>
    </row>
    <row r="184" spans="1:14" ht="13.15">
      <c r="B184" s="323" t="str">
        <f t="shared" si="60"/>
        <v>45-49</v>
      </c>
      <c r="C184" s="429">
        <f>C82*Calc_SEC_death_rates!$G129</f>
        <v>3.103813788306637E-2</v>
      </c>
      <c r="D184" s="429">
        <f>D82*Calc_SEC_death_rates!$G129</f>
        <v>3.0422985413926656E-2</v>
      </c>
      <c r="E184" s="429">
        <f>E82*Calc_SEC_death_rates!$G129</f>
        <v>2.9628876477604923E-2</v>
      </c>
      <c r="F184" s="429">
        <f>F82*Calc_SEC_death_rates!$G129</f>
        <v>2.8747462377256078E-2</v>
      </c>
      <c r="G184" s="429">
        <f>G82*Calc_SEC_death_rates!$G129</f>
        <v>2.7746095660384683E-2</v>
      </c>
      <c r="H184" s="429">
        <f>H82*Calc_SEC_death_rates!$G129</f>
        <v>2.6873906951017837E-2</v>
      </c>
      <c r="I184" s="429">
        <f>I82*Calc_SEC_death_rates!$G129</f>
        <v>2.6152682375336449E-2</v>
      </c>
      <c r="J184" s="429">
        <f>J82*Calc_SEC_death_rates!$G129</f>
        <v>2.5497153549251098E-2</v>
      </c>
      <c r="K184" s="429">
        <f>K82*Calc_SEC_death_rates!$G129</f>
        <v>2.4956048440084123E-2</v>
      </c>
      <c r="L184" s="429">
        <f>L82*Calc_SEC_death_rates!$G129</f>
        <v>2.4474687822927915E-2</v>
      </c>
      <c r="M184" s="429">
        <f>M82*Calc_SEC_death_rates!$G129</f>
        <v>2.3994572830310073E-2</v>
      </c>
      <c r="N184" s="312"/>
    </row>
    <row r="185" spans="1:14" ht="13.15">
      <c r="B185" s="323" t="str">
        <f t="shared" si="60"/>
        <v>50-54</v>
      </c>
      <c r="C185" s="429">
        <f>C83*Calc_SEC_death_rates!$G130</f>
        <v>2.1164789423039041E-2</v>
      </c>
      <c r="D185" s="429">
        <f>D83*Calc_SEC_death_rates!$G130</f>
        <v>2.2258597102064178E-2</v>
      </c>
      <c r="E185" s="429">
        <f>E83*Calc_SEC_death_rates!$G130</f>
        <v>2.2839915856011514E-2</v>
      </c>
      <c r="F185" s="429">
        <f>F83*Calc_SEC_death_rates!$G130</f>
        <v>2.3008699991284871E-2</v>
      </c>
      <c r="G185" s="429">
        <f>G83*Calc_SEC_death_rates!$G130</f>
        <v>2.279015676828398E-2</v>
      </c>
      <c r="H185" s="429">
        <f>H83*Calc_SEC_death_rates!$G130</f>
        <v>2.2456503987763533E-2</v>
      </c>
      <c r="I185" s="429">
        <f>I83*Calc_SEC_death_rates!$G130</f>
        <v>2.2083822764619968E-2</v>
      </c>
      <c r="J185" s="429">
        <f>J83*Calc_SEC_death_rates!$G130</f>
        <v>2.1650501821342771E-2</v>
      </c>
      <c r="K185" s="429">
        <f>K83*Calc_SEC_death_rates!$G130</f>
        <v>2.1230267295787763E-2</v>
      </c>
      <c r="L185" s="429">
        <f>L83*Calc_SEC_death_rates!$G130</f>
        <v>2.0805549137150142E-2</v>
      </c>
      <c r="M185" s="429">
        <f>M83*Calc_SEC_death_rates!$G130</f>
        <v>2.0348503490462046E-2</v>
      </c>
      <c r="N185" s="312"/>
    </row>
    <row r="186" spans="1:14" ht="13.15">
      <c r="B186" s="323" t="str">
        <f t="shared" si="60"/>
        <v>55-59</v>
      </c>
      <c r="C186" s="429">
        <f>C84*Calc_SEC_death_rates!$G131</f>
        <v>1.567715839737931E-2</v>
      </c>
      <c r="D186" s="429">
        <f>D84*Calc_SEC_death_rates!$G131</f>
        <v>1.4521180468397767E-2</v>
      </c>
      <c r="E186" s="429">
        <f>E84*Calc_SEC_death_rates!$G131</f>
        <v>1.3991458185444136E-2</v>
      </c>
      <c r="F186" s="429">
        <f>F84*Calc_SEC_death_rates!$G131</f>
        <v>1.3722812660921619E-2</v>
      </c>
      <c r="G186" s="429">
        <f>G84*Calc_SEC_death_rates!$G131</f>
        <v>1.3497294657355526E-2</v>
      </c>
      <c r="H186" s="429">
        <f>H84*Calc_SEC_death_rates!$G131</f>
        <v>1.3325993934209674E-2</v>
      </c>
      <c r="I186" s="429">
        <f>I84*Calc_SEC_death_rates!$G131</f>
        <v>1.3177485721451582E-2</v>
      </c>
      <c r="J186" s="429">
        <f>J84*Calc_SEC_death_rates!$G131</f>
        <v>1.2992747869527409E-2</v>
      </c>
      <c r="K186" s="429">
        <f>K84*Calc_SEC_death_rates!$G131</f>
        <v>1.2804257444336675E-2</v>
      </c>
      <c r="L186" s="429">
        <f>L84*Calc_SEC_death_rates!$G131</f>
        <v>1.2591626942486308E-2</v>
      </c>
      <c r="M186" s="429">
        <f>M84*Calc_SEC_death_rates!$G131</f>
        <v>1.2335642192436467E-2</v>
      </c>
      <c r="N186" s="312"/>
    </row>
    <row r="187" spans="1:14" ht="13.15">
      <c r="B187" s="323" t="str">
        <f t="shared" si="60"/>
        <v>60-64</v>
      </c>
      <c r="C187" s="429">
        <f>C85*Calc_SEC_death_rates!$G132</f>
        <v>3.6370925578154251E-3</v>
      </c>
      <c r="D187" s="429">
        <f>D85*Calc_SEC_death_rates!$G132</f>
        <v>3.7645238411566058E-3</v>
      </c>
      <c r="E187" s="429">
        <f>E85*Calc_SEC_death_rates!$G132</f>
        <v>3.716166265087585E-3</v>
      </c>
      <c r="F187" s="429">
        <f>F85*Calc_SEC_death_rates!$G132</f>
        <v>3.6221181484103271E-3</v>
      </c>
      <c r="G187" s="429">
        <f>G85*Calc_SEC_death_rates!$G132</f>
        <v>3.5232254960033214E-3</v>
      </c>
      <c r="H187" s="429">
        <f>H85*Calc_SEC_death_rates!$G132</f>
        <v>3.4511013489052565E-3</v>
      </c>
      <c r="I187" s="429">
        <f>I85*Calc_SEC_death_rates!$G132</f>
        <v>3.4022498954639634E-3</v>
      </c>
      <c r="J187" s="429">
        <f>J85*Calc_SEC_death_rates!$G132</f>
        <v>3.3539367318355536E-3</v>
      </c>
      <c r="K187" s="429">
        <f>K85*Calc_SEC_death_rates!$G132</f>
        <v>3.3121691698792667E-3</v>
      </c>
      <c r="L187" s="429">
        <f>L85*Calc_SEC_death_rates!$G132</f>
        <v>3.2655245169633373E-3</v>
      </c>
      <c r="M187" s="429">
        <f>M85*Calc_SEC_death_rates!$G132</f>
        <v>3.2048009128504895E-3</v>
      </c>
      <c r="N187" s="312"/>
    </row>
    <row r="188" spans="1:14" ht="13.15">
      <c r="B188" s="323" t="str">
        <f t="shared" si="60"/>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row>
    <row r="189" spans="1:14" ht="13.15">
      <c r="B189" s="323" t="str">
        <f t="shared" si="60"/>
        <v>Total</v>
      </c>
      <c r="C189" s="429">
        <f>SUM(C179:C188)</f>
        <v>0.12186443959588175</v>
      </c>
      <c r="D189" s="429">
        <f t="shared" ref="D189:M189" si="62">SUM(D179:D188)</f>
        <v>0.12215540655947632</v>
      </c>
      <c r="E189" s="429">
        <f t="shared" si="62"/>
        <v>0.12208483287846898</v>
      </c>
      <c r="F189" s="429">
        <f t="shared" si="62"/>
        <v>0.12135426278061666</v>
      </c>
      <c r="G189" s="429">
        <f t="shared" si="62"/>
        <v>0.11965548306409307</v>
      </c>
      <c r="H189" s="429">
        <f t="shared" si="62"/>
        <v>0.11819668345947111</v>
      </c>
      <c r="I189" s="429">
        <f t="shared" si="62"/>
        <v>0.11710279571928489</v>
      </c>
      <c r="J189" s="429">
        <f t="shared" si="62"/>
        <v>0.11584099104620026</v>
      </c>
      <c r="K189" s="429">
        <f t="shared" si="62"/>
        <v>0.11479524705698975</v>
      </c>
      <c r="L189" s="429">
        <f t="shared" si="62"/>
        <v>0.11366410450846944</v>
      </c>
      <c r="M189" s="429">
        <f t="shared" si="62"/>
        <v>0.11213000959780572</v>
      </c>
      <c r="N189" s="312"/>
    </row>
    <row r="190" spans="1:14">
      <c r="A190" s="1080">
        <f>SUM(C190:M190)</f>
        <v>0</v>
      </c>
      <c r="B190" s="1080"/>
      <c r="C190" s="1080">
        <f>SUM(C179:C188)-C189</f>
        <v>0</v>
      </c>
      <c r="D190" s="1080">
        <f t="shared" ref="D190:M190" si="63">SUM(D179:D188)-D189</f>
        <v>0</v>
      </c>
      <c r="E190" s="1080">
        <f t="shared" si="63"/>
        <v>0</v>
      </c>
      <c r="F190" s="1080">
        <f t="shared" si="63"/>
        <v>0</v>
      </c>
      <c r="G190" s="1080">
        <f t="shared" si="63"/>
        <v>0</v>
      </c>
      <c r="H190" s="1080">
        <f t="shared" si="63"/>
        <v>0</v>
      </c>
      <c r="I190" s="1080">
        <f t="shared" si="63"/>
        <v>0</v>
      </c>
      <c r="J190" s="1080">
        <f t="shared" si="63"/>
        <v>0</v>
      </c>
      <c r="K190" s="1080">
        <f t="shared" si="63"/>
        <v>0</v>
      </c>
      <c r="L190" s="1080">
        <f t="shared" si="63"/>
        <v>0</v>
      </c>
      <c r="M190" s="1080">
        <f t="shared" si="63"/>
        <v>0</v>
      </c>
    </row>
    <row r="192" spans="1:14"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4">B178</f>
        <v>Age group</v>
      </c>
      <c r="C194" s="323" t="str">
        <f t="shared" ref="C194:M194" si="65">C178</f>
        <v>2019/20</v>
      </c>
      <c r="D194" s="323" t="str">
        <f t="shared" si="65"/>
        <v>2020/21</v>
      </c>
      <c r="E194" s="323" t="str">
        <f t="shared" si="65"/>
        <v>2021/22</v>
      </c>
      <c r="F194" s="323" t="str">
        <f t="shared" si="65"/>
        <v>2022/23</v>
      </c>
      <c r="G194" s="323" t="str">
        <f t="shared" si="65"/>
        <v>2023/24</v>
      </c>
      <c r="H194" s="323" t="str">
        <f t="shared" si="65"/>
        <v>2024/25</v>
      </c>
      <c r="I194" s="323" t="str">
        <f t="shared" si="65"/>
        <v>2025/26</v>
      </c>
      <c r="J194" s="323" t="str">
        <f t="shared" si="65"/>
        <v>2026/27</v>
      </c>
      <c r="K194" s="323" t="str">
        <f t="shared" si="65"/>
        <v>2027/28</v>
      </c>
      <c r="L194" s="323" t="str">
        <f t="shared" si="65"/>
        <v>2028/29</v>
      </c>
      <c r="M194" s="323" t="str">
        <f t="shared" si="65"/>
        <v>2029/30</v>
      </c>
    </row>
    <row r="195" spans="1:13" ht="13.15">
      <c r="B195" s="323" t="str">
        <f t="shared" si="64"/>
        <v>20-24</v>
      </c>
      <c r="C195" s="429">
        <f>C93*Calc_SEC_death_rates!$G140</f>
        <v>6.6005987682167741E-3</v>
      </c>
      <c r="D195" s="429">
        <f>D93*Calc_SEC_death_rates!$G140</f>
        <v>1.7844821496174352E-2</v>
      </c>
      <c r="E195" s="429">
        <f>E93*Calc_SEC_death_rates!$G140</f>
        <v>2.5798757371241127E-2</v>
      </c>
      <c r="F195" s="429">
        <f>F93*Calc_SEC_death_rates!$G140</f>
        <v>3.0725355078018001E-2</v>
      </c>
      <c r="G195" s="429">
        <f>G93*Calc_SEC_death_rates!$G140</f>
        <v>3.3492920854121581E-2</v>
      </c>
      <c r="H195" s="429">
        <f>H93*Calc_SEC_death_rates!$G140</f>
        <v>3.5534401586446766E-2</v>
      </c>
      <c r="I195" s="429">
        <f>I93*Calc_SEC_death_rates!$G140</f>
        <v>3.7224929263254873E-2</v>
      </c>
      <c r="J195" s="429">
        <f>J93*Calc_SEC_death_rates!$G140</f>
        <v>3.8077419765210285E-2</v>
      </c>
      <c r="K195" s="429">
        <f>K93*Calc_SEC_death_rates!$G140</f>
        <v>3.8748219672196153E-2</v>
      </c>
      <c r="L195" s="429">
        <f>L93*Calc_SEC_death_rates!$G140</f>
        <v>3.8954130327736675E-2</v>
      </c>
      <c r="M195" s="429">
        <f>M93*Calc_SEC_death_rates!$G140</f>
        <v>3.8446053127954551E-2</v>
      </c>
    </row>
    <row r="196" spans="1:13" ht="13.15">
      <c r="B196" s="323" t="str">
        <f t="shared" si="64"/>
        <v>25-29</v>
      </c>
      <c r="C196" s="429">
        <f>C94*Calc_SEC_death_rates!$G141</f>
        <v>1.5074181094430457E-2</v>
      </c>
      <c r="D196" s="429">
        <f>D94*Calc_SEC_death_rates!$G141</f>
        <v>1.8232994246175402E-2</v>
      </c>
      <c r="E196" s="429">
        <f>E94*Calc_SEC_death_rates!$G141</f>
        <v>2.1282478278946242E-2</v>
      </c>
      <c r="F196" s="429">
        <f>F94*Calc_SEC_death_rates!$G141</f>
        <v>2.3660105985906645E-2</v>
      </c>
      <c r="G196" s="429">
        <f>G94*Calc_SEC_death_rates!$G141</f>
        <v>2.5334260672381884E-2</v>
      </c>
      <c r="H196" s="429">
        <f>H94*Calc_SEC_death_rates!$G141</f>
        <v>2.6775220875912983E-2</v>
      </c>
      <c r="I196" s="429">
        <f>I94*Calc_SEC_death_rates!$G141</f>
        <v>2.8083163607170929E-2</v>
      </c>
      <c r="J196" s="429">
        <f>J94*Calc_SEC_death_rates!$G141</f>
        <v>2.8960798204164875E-2</v>
      </c>
      <c r="K196" s="429">
        <f>K94*Calc_SEC_death_rates!$G141</f>
        <v>2.9686627293227692E-2</v>
      </c>
      <c r="L196" s="429">
        <f>L94*Calc_SEC_death_rates!$G141</f>
        <v>3.0113808168920647E-2</v>
      </c>
      <c r="M196" s="429">
        <f>M94*Calc_SEC_death_rates!$G141</f>
        <v>3.0091326250022008E-2</v>
      </c>
    </row>
    <row r="197" spans="1:13" ht="13.15">
      <c r="B197" s="323" t="str">
        <f t="shared" si="64"/>
        <v>30-34</v>
      </c>
      <c r="C197" s="429">
        <f>C95*Calc_SEC_death_rates!$G142</f>
        <v>3.6668629004113433E-2</v>
      </c>
      <c r="D197" s="429">
        <f>D95*Calc_SEC_death_rates!$G142</f>
        <v>3.6525347061187055E-2</v>
      </c>
      <c r="E197" s="429">
        <f>E95*Calc_SEC_death_rates!$G142</f>
        <v>3.7182703233352564E-2</v>
      </c>
      <c r="F197" s="429">
        <f>F95*Calc_SEC_death_rates!$G142</f>
        <v>3.8097277027725279E-2</v>
      </c>
      <c r="G197" s="429">
        <f>G95*Calc_SEC_death_rates!$G142</f>
        <v>3.9027619760193963E-2</v>
      </c>
      <c r="H197" s="429">
        <f>H95*Calc_SEC_death_rates!$G142</f>
        <v>4.0161501842588293E-2</v>
      </c>
      <c r="I197" s="429">
        <f>I95*Calc_SEC_death_rates!$G142</f>
        <v>4.1459281115764864E-2</v>
      </c>
      <c r="J197" s="429">
        <f>J95*Calc_SEC_death_rates!$G142</f>
        <v>4.2579154273253636E-2</v>
      </c>
      <c r="K197" s="429">
        <f>K95*Calc_SEC_death_rates!$G142</f>
        <v>4.3646529911087278E-2</v>
      </c>
      <c r="L197" s="429">
        <f>L95*Calc_SEC_death_rates!$G142</f>
        <v>4.4486869352210509E-2</v>
      </c>
      <c r="M197" s="429">
        <f>M95*Calc_SEC_death_rates!$G142</f>
        <v>4.4914061994366823E-2</v>
      </c>
    </row>
    <row r="198" spans="1:13" ht="13.15">
      <c r="B198" s="323" t="str">
        <f t="shared" si="64"/>
        <v>35-39</v>
      </c>
      <c r="C198" s="429">
        <f>C96*Calc_SEC_death_rates!$G143</f>
        <v>5.2728839211504182E-2</v>
      </c>
      <c r="D198" s="429">
        <f>D96*Calc_SEC_death_rates!$G143</f>
        <v>5.3270566324209852E-2</v>
      </c>
      <c r="E198" s="429">
        <f>E96*Calc_SEC_death_rates!$G143</f>
        <v>5.3602295228264568E-2</v>
      </c>
      <c r="F198" s="429">
        <f>F96*Calc_SEC_death_rates!$G143</f>
        <v>5.3707913319998461E-2</v>
      </c>
      <c r="G198" s="429">
        <f>G96*Calc_SEC_death_rates!$G143</f>
        <v>5.3707168601201699E-2</v>
      </c>
      <c r="H198" s="429">
        <f>H96*Calc_SEC_death_rates!$G143</f>
        <v>5.3973440754185767E-2</v>
      </c>
      <c r="I198" s="429">
        <f>I96*Calc_SEC_death_rates!$G143</f>
        <v>5.4552515711954554E-2</v>
      </c>
      <c r="J198" s="429">
        <f>J96*Calc_SEC_death_rates!$G143</f>
        <v>5.5158466156691725E-2</v>
      </c>
      <c r="K198" s="429">
        <f>K96*Calc_SEC_death_rates!$G143</f>
        <v>5.5908857355666058E-2</v>
      </c>
      <c r="L198" s="429">
        <f>L96*Calc_SEC_death_rates!$G143</f>
        <v>5.6613537514583846E-2</v>
      </c>
      <c r="M198" s="429">
        <f>M96*Calc_SEC_death_rates!$G143</f>
        <v>5.706947302991399E-2</v>
      </c>
    </row>
    <row r="199" spans="1:13" ht="13.15">
      <c r="B199" s="323" t="str">
        <f t="shared" si="64"/>
        <v>40-44</v>
      </c>
      <c r="C199" s="429">
        <f>C97*Calc_SEC_death_rates!$G144</f>
        <v>8.5903221431216994E-2</v>
      </c>
      <c r="D199" s="429">
        <f>D97*Calc_SEC_death_rates!$G144</f>
        <v>8.4833813175441128E-2</v>
      </c>
      <c r="E199" s="429">
        <f>E97*Calc_SEC_death_rates!$G144</f>
        <v>8.4152399896655919E-2</v>
      </c>
      <c r="F199" s="429">
        <f>F97*Calc_SEC_death_rates!$G144</f>
        <v>8.3364990970404285E-2</v>
      </c>
      <c r="G199" s="429">
        <f>G97*Calc_SEC_death_rates!$G144</f>
        <v>8.2432340431527446E-2</v>
      </c>
      <c r="H199" s="429">
        <f>H97*Calc_SEC_death_rates!$G144</f>
        <v>8.1795527510271429E-2</v>
      </c>
      <c r="I199" s="429">
        <f>I97*Calc_SEC_death_rates!$G144</f>
        <v>8.1534638294715647E-2</v>
      </c>
      <c r="J199" s="429">
        <f>J97*Calc_SEC_death_rates!$G144</f>
        <v>8.133413297341556E-2</v>
      </c>
      <c r="K199" s="429">
        <f>K97*Calc_SEC_death_rates!$G144</f>
        <v>8.1396483644830625E-2</v>
      </c>
      <c r="L199" s="429">
        <f>L97*Calc_SEC_death_rates!$G144</f>
        <v>8.1519023280131886E-2</v>
      </c>
      <c r="M199" s="429">
        <f>M97*Calc_SEC_death_rates!$G144</f>
        <v>8.1473721306112232E-2</v>
      </c>
    </row>
    <row r="200" spans="1:13" ht="13.15">
      <c r="B200" s="323" t="str">
        <f t="shared" si="64"/>
        <v>45-49</v>
      </c>
      <c r="C200" s="429">
        <f>C98*Calc_SEC_death_rates!$G145</f>
        <v>0.20061609282385456</v>
      </c>
      <c r="D200" s="429">
        <f>D98*Calc_SEC_death_rates!$G145</f>
        <v>0.18952952940525444</v>
      </c>
      <c r="E200" s="429">
        <f>E98*Calc_SEC_death_rates!$G145</f>
        <v>0.1809437272828324</v>
      </c>
      <c r="F200" s="429">
        <f>F98*Calc_SEC_death_rates!$G145</f>
        <v>0.17376162456723784</v>
      </c>
      <c r="G200" s="429">
        <f>G98*Calc_SEC_death_rates!$G145</f>
        <v>0.16756231996897783</v>
      </c>
      <c r="H200" s="429">
        <f>H98*Calc_SEC_death_rates!$G145</f>
        <v>0.16279846301638393</v>
      </c>
      <c r="I200" s="429">
        <f>I98*Calc_SEC_death_rates!$G145</f>
        <v>0.15933222532118865</v>
      </c>
      <c r="J200" s="429">
        <f>J98*Calc_SEC_death_rates!$G145</f>
        <v>0.15641044627195788</v>
      </c>
      <c r="K200" s="429">
        <f>K98*Calc_SEC_death_rates!$G145</f>
        <v>0.15427812296863014</v>
      </c>
      <c r="L200" s="429">
        <f>L98*Calc_SEC_death_rates!$G145</f>
        <v>0.15251003975812502</v>
      </c>
      <c r="M200" s="429">
        <f>M98*Calc_SEC_death_rates!$G145</f>
        <v>0.15067815636009821</v>
      </c>
    </row>
    <row r="201" spans="1:13" ht="13.15">
      <c r="B201" s="323" t="str">
        <f t="shared" si="64"/>
        <v>50-54</v>
      </c>
      <c r="C201" s="429">
        <f>C99*Calc_SEC_death_rates!$G146</f>
        <v>0.20057288833308881</v>
      </c>
      <c r="D201" s="429">
        <f>D99*Calc_SEC_death_rates!$G146</f>
        <v>0.1880462007474023</v>
      </c>
      <c r="E201" s="429">
        <f>E99*Calc_SEC_death_rates!$G146</f>
        <v>0.17700795770908706</v>
      </c>
      <c r="F201" s="429">
        <f>F99*Calc_SEC_death_rates!$G146</f>
        <v>0.16707578459429817</v>
      </c>
      <c r="G201" s="429">
        <f>G99*Calc_SEC_death_rates!$G146</f>
        <v>0.15819215237342368</v>
      </c>
      <c r="H201" s="429">
        <f>H99*Calc_SEC_death_rates!$G146</f>
        <v>0.15084378444049859</v>
      </c>
      <c r="I201" s="429">
        <f>I99*Calc_SEC_death_rates!$G146</f>
        <v>0.1449564443677146</v>
      </c>
      <c r="J201" s="429">
        <f>J99*Calc_SEC_death_rates!$G146</f>
        <v>0.13992463604675345</v>
      </c>
      <c r="K201" s="429">
        <f>K99*Calc_SEC_death_rates!$G146</f>
        <v>0.13588437578922097</v>
      </c>
      <c r="L201" s="429">
        <f>L99*Calc_SEC_death_rates!$G146</f>
        <v>0.13245286577798085</v>
      </c>
      <c r="M201" s="429">
        <f>M99*Calc_SEC_death_rates!$G146</f>
        <v>0.12924708483365113</v>
      </c>
    </row>
    <row r="202" spans="1:13" ht="13.15">
      <c r="B202" s="323" t="str">
        <f t="shared" si="64"/>
        <v>55-59</v>
      </c>
      <c r="C202" s="429">
        <f>C100*Calc_SEC_death_rates!$G147</f>
        <v>7.2458925749844333E-2</v>
      </c>
      <c r="D202" s="429">
        <f>D100*Calc_SEC_death_rates!$G147</f>
        <v>6.4540625380663186E-2</v>
      </c>
      <c r="E202" s="429">
        <f>E100*Calc_SEC_death_rates!$G147</f>
        <v>5.8543731632192397E-2</v>
      </c>
      <c r="F202" s="429">
        <f>F100*Calc_SEC_death_rates!$G147</f>
        <v>5.3738296619680166E-2</v>
      </c>
      <c r="G202" s="429">
        <f>G100*Calc_SEC_death_rates!$G147</f>
        <v>4.9766504544421934E-2</v>
      </c>
      <c r="H202" s="429">
        <f>H100*Calc_SEC_death_rates!$G147</f>
        <v>4.6581063353042296E-2</v>
      </c>
      <c r="I202" s="429">
        <f>I100*Calc_SEC_death_rates!$G147</f>
        <v>4.4045557593376673E-2</v>
      </c>
      <c r="J202" s="429">
        <f>J100*Calc_SEC_death_rates!$G147</f>
        <v>4.1909890531335842E-2</v>
      </c>
      <c r="K202" s="429">
        <f>K100*Calc_SEC_death_rates!$G147</f>
        <v>4.0180359499614932E-2</v>
      </c>
      <c r="L202" s="429">
        <f>L100*Calc_SEC_death_rates!$G147</f>
        <v>3.8714069142496255E-2</v>
      </c>
      <c r="M202" s="429">
        <f>M100*Calc_SEC_death_rates!$G147</f>
        <v>3.7380028837431571E-2</v>
      </c>
    </row>
    <row r="203" spans="1:13" ht="13.15">
      <c r="B203" s="323" t="str">
        <f t="shared" si="64"/>
        <v>60-64</v>
      </c>
      <c r="C203" s="429">
        <f>C101*Calc_SEC_death_rates!$G148</f>
        <v>6.6905901356252018E-2</v>
      </c>
      <c r="D203" s="429">
        <f>D101*Calc_SEC_death_rates!$G148</f>
        <v>6.2362658509838631E-2</v>
      </c>
      <c r="E203" s="429">
        <f>E101*Calc_SEC_death_rates!$G148</f>
        <v>5.7328448905627487E-2</v>
      </c>
      <c r="F203" s="429">
        <f>F101*Calc_SEC_death_rates!$G148</f>
        <v>5.2518950368362557E-2</v>
      </c>
      <c r="G203" s="429">
        <f>G101*Calc_SEC_death_rates!$G148</f>
        <v>4.8220158843385291E-2</v>
      </c>
      <c r="H203" s="429">
        <f>H101*Calc_SEC_death_rates!$G148</f>
        <v>4.46595108248245E-2</v>
      </c>
      <c r="I203" s="429">
        <f>I101*Calc_SEC_death_rates!$G148</f>
        <v>4.1785717238932402E-2</v>
      </c>
      <c r="J203" s="429">
        <f>J101*Calc_SEC_death_rates!$G148</f>
        <v>3.9351574542379822E-2</v>
      </c>
      <c r="K203" s="429">
        <f>K101*Calc_SEC_death_rates!$G148</f>
        <v>3.7377084385599738E-2</v>
      </c>
      <c r="L203" s="429">
        <f>L101*Calc_SEC_death_rates!$G148</f>
        <v>3.5700961742281184E-2</v>
      </c>
      <c r="M203" s="429">
        <f>M101*Calc_SEC_death_rates!$G148</f>
        <v>3.4179369313490478E-2</v>
      </c>
    </row>
    <row r="204" spans="1:13" ht="13.15">
      <c r="B204" s="323" t="str">
        <f t="shared" si="64"/>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4"/>
        <v>Total</v>
      </c>
      <c r="C205" s="429">
        <f>SUM(C195:C204)</f>
        <v>0.73752927777252153</v>
      </c>
      <c r="D205" s="429">
        <f t="shared" ref="D205:M205" si="66">SUM(D195:D204)</f>
        <v>0.71518655634634642</v>
      </c>
      <c r="E205" s="429">
        <f t="shared" si="66"/>
        <v>0.69584249953819977</v>
      </c>
      <c r="F205" s="429">
        <f t="shared" si="66"/>
        <v>0.67665029853163139</v>
      </c>
      <c r="G205" s="429">
        <f t="shared" si="66"/>
        <v>0.65773544604963519</v>
      </c>
      <c r="H205" s="429">
        <f t="shared" si="66"/>
        <v>0.64312291420415457</v>
      </c>
      <c r="I205" s="429">
        <f t="shared" si="66"/>
        <v>0.63297447251407324</v>
      </c>
      <c r="J205" s="429">
        <f t="shared" si="66"/>
        <v>0.62370651876516314</v>
      </c>
      <c r="K205" s="429">
        <f t="shared" si="66"/>
        <v>0.61710666052007357</v>
      </c>
      <c r="L205" s="429">
        <f t="shared" si="66"/>
        <v>0.61106530506446699</v>
      </c>
      <c r="M205" s="429">
        <f t="shared" si="66"/>
        <v>0.603479275053041</v>
      </c>
    </row>
    <row r="206" spans="1:13">
      <c r="A206" s="1080">
        <f>SUM(C206:M206)</f>
        <v>0</v>
      </c>
      <c r="B206" s="1080"/>
      <c r="C206" s="1080">
        <f>SUM(C195:C204)-C205</f>
        <v>0</v>
      </c>
      <c r="D206" s="1080">
        <f t="shared" ref="D206:M206" si="67">SUM(D195:D204)-D205</f>
        <v>0</v>
      </c>
      <c r="E206" s="1080">
        <f t="shared" si="67"/>
        <v>0</v>
      </c>
      <c r="F206" s="1080">
        <f t="shared" si="67"/>
        <v>0</v>
      </c>
      <c r="G206" s="1080">
        <f t="shared" si="67"/>
        <v>0</v>
      </c>
      <c r="H206" s="1080">
        <f t="shared" si="67"/>
        <v>0</v>
      </c>
      <c r="I206" s="1080">
        <f t="shared" si="67"/>
        <v>0</v>
      </c>
      <c r="J206" s="1080">
        <f t="shared" si="67"/>
        <v>0</v>
      </c>
      <c r="K206" s="1080">
        <f t="shared" si="67"/>
        <v>0</v>
      </c>
      <c r="L206" s="1080">
        <f t="shared" si="67"/>
        <v>0</v>
      </c>
      <c r="M206" s="1080">
        <f t="shared" si="67"/>
        <v>0</v>
      </c>
    </row>
    <row r="208" spans="1:13" ht="15">
      <c r="B208" s="325" t="s">
        <v>165</v>
      </c>
      <c r="C208" s="314"/>
      <c r="D208" s="314"/>
      <c r="E208" s="314"/>
      <c r="F208" s="314"/>
      <c r="G208" s="314"/>
      <c r="H208" s="324"/>
      <c r="I208" s="314"/>
      <c r="J208" s="314"/>
      <c r="K208" s="314"/>
      <c r="L208" s="314"/>
    </row>
    <row r="209" spans="1:18">
      <c r="C209" s="314"/>
      <c r="D209" s="314"/>
      <c r="E209" s="314"/>
      <c r="F209" s="314"/>
      <c r="G209" s="314"/>
      <c r="H209" s="324"/>
      <c r="I209" s="314"/>
      <c r="J209" s="314"/>
      <c r="K209" s="314"/>
      <c r="L209" s="314"/>
    </row>
    <row r="210" spans="1:18" ht="13.15">
      <c r="B210" s="326" t="s">
        <v>46</v>
      </c>
      <c r="C210" s="314"/>
      <c r="D210" s="314"/>
      <c r="E210" s="314"/>
      <c r="F210" s="314"/>
      <c r="G210" s="314"/>
      <c r="H210" s="324"/>
      <c r="I210" s="314"/>
      <c r="J210" s="314"/>
      <c r="K210" s="314"/>
      <c r="L210" s="314"/>
    </row>
    <row r="211" spans="1:18">
      <c r="C211" s="314"/>
      <c r="D211" s="314"/>
      <c r="E211" s="314"/>
      <c r="F211" s="314"/>
      <c r="G211" s="314"/>
      <c r="H211" s="324"/>
      <c r="I211" s="314"/>
      <c r="J211" s="314"/>
      <c r="K211" s="314"/>
      <c r="L211" s="314"/>
    </row>
    <row r="212" spans="1:18" ht="13.15">
      <c r="B212" s="323" t="str">
        <f t="shared" ref="B212:B223" si="68">B178</f>
        <v>Age group</v>
      </c>
      <c r="C212" s="323" t="str">
        <f t="shared" ref="C212:M212" si="69">C178</f>
        <v>2019/20</v>
      </c>
      <c r="D212" s="323" t="str">
        <f t="shared" si="69"/>
        <v>2020/21</v>
      </c>
      <c r="E212" s="323" t="str">
        <f t="shared" si="69"/>
        <v>2021/22</v>
      </c>
      <c r="F212" s="323" t="str">
        <f t="shared" si="69"/>
        <v>2022/23</v>
      </c>
      <c r="G212" s="323" t="str">
        <f t="shared" si="69"/>
        <v>2023/24</v>
      </c>
      <c r="H212" s="323" t="str">
        <f t="shared" si="69"/>
        <v>2024/25</v>
      </c>
      <c r="I212" s="323" t="str">
        <f t="shared" si="69"/>
        <v>2025/26</v>
      </c>
      <c r="J212" s="323" t="str">
        <f t="shared" si="69"/>
        <v>2026/27</v>
      </c>
      <c r="K212" s="323" t="str">
        <f t="shared" si="69"/>
        <v>2027/28</v>
      </c>
      <c r="L212" s="323" t="str">
        <f t="shared" si="69"/>
        <v>2028/29</v>
      </c>
      <c r="M212" s="323" t="str">
        <f t="shared" si="69"/>
        <v>2029/30</v>
      </c>
    </row>
    <row r="213" spans="1:18" ht="13.15">
      <c r="B213" s="323" t="str">
        <f t="shared" si="68"/>
        <v>20-24</v>
      </c>
      <c r="C213" s="429">
        <f t="shared" ref="C213:C222" si="70">C111+C145+C179</f>
        <v>0.42163523881747195</v>
      </c>
      <c r="D213" s="429">
        <f t="shared" ref="D213:M213" si="71">D111+D145+D179</f>
        <v>0.94530858793617167</v>
      </c>
      <c r="E213" s="429">
        <f t="shared" si="71"/>
        <v>1.3130750136106395</v>
      </c>
      <c r="F213" s="429">
        <f t="shared" si="71"/>
        <v>1.5983490899483488</v>
      </c>
      <c r="G213" s="429">
        <f t="shared" si="71"/>
        <v>1.7176366433718337</v>
      </c>
      <c r="H213" s="429">
        <f t="shared" si="71"/>
        <v>1.8055876055531364</v>
      </c>
      <c r="I213" s="429">
        <f t="shared" si="71"/>
        <v>1.879805304449778</v>
      </c>
      <c r="J213" s="429">
        <f t="shared" si="71"/>
        <v>1.9144549345470301</v>
      </c>
      <c r="K213" s="429">
        <f t="shared" si="71"/>
        <v>1.9422106935712442</v>
      </c>
      <c r="L213" s="429">
        <f t="shared" si="71"/>
        <v>1.9480581185139112</v>
      </c>
      <c r="M213" s="429">
        <f t="shared" si="71"/>
        <v>1.9189929876996479</v>
      </c>
      <c r="N213" s="312"/>
      <c r="O213" s="312"/>
      <c r="P213" s="312"/>
      <c r="Q213" s="312"/>
      <c r="R213" s="312"/>
    </row>
    <row r="214" spans="1:18" ht="13.15">
      <c r="B214" s="323" t="str">
        <f t="shared" si="68"/>
        <v>25-29</v>
      </c>
      <c r="C214" s="429">
        <f t="shared" si="70"/>
        <v>2.1483520146657611</v>
      </c>
      <c r="D214" s="429">
        <f t="shared" ref="D214:M214" si="72">D112+D146+D180</f>
        <v>2.4485057720817003</v>
      </c>
      <c r="E214" s="429">
        <f t="shared" si="72"/>
        <v>2.7060071190778907</v>
      </c>
      <c r="F214" s="429">
        <f t="shared" si="72"/>
        <v>3.0150728181157094</v>
      </c>
      <c r="G214" s="429">
        <f t="shared" si="72"/>
        <v>3.1331332375686043</v>
      </c>
      <c r="H214" s="429">
        <f t="shared" si="72"/>
        <v>3.2415090611140958</v>
      </c>
      <c r="I214" s="429">
        <f t="shared" si="72"/>
        <v>3.3481012375551158</v>
      </c>
      <c r="J214" s="429">
        <f t="shared" si="72"/>
        <v>3.4140906879027964</v>
      </c>
      <c r="K214" s="429">
        <f t="shared" si="72"/>
        <v>3.4707121259647797</v>
      </c>
      <c r="L214" s="429">
        <f t="shared" si="72"/>
        <v>3.4984281920994436</v>
      </c>
      <c r="M214" s="429">
        <f t="shared" si="72"/>
        <v>3.4778956924685733</v>
      </c>
      <c r="N214" s="312"/>
      <c r="O214" s="312"/>
      <c r="P214" s="312"/>
      <c r="Q214" s="312"/>
      <c r="R214" s="312"/>
    </row>
    <row r="215" spans="1:18" ht="13.15">
      <c r="B215" s="323" t="str">
        <f t="shared" si="68"/>
        <v>30-34</v>
      </c>
      <c r="C215" s="429">
        <f t="shared" si="70"/>
        <v>2.3309198588613849</v>
      </c>
      <c r="D215" s="429">
        <f t="shared" ref="D215:M215" si="73">D113+D147+D181</f>
        <v>2.3825675026270181</v>
      </c>
      <c r="E215" s="429">
        <f t="shared" si="73"/>
        <v>2.399811841654655</v>
      </c>
      <c r="F215" s="429">
        <f t="shared" si="73"/>
        <v>2.511391768931845</v>
      </c>
      <c r="G215" s="429">
        <f t="shared" si="73"/>
        <v>2.5150954942682029</v>
      </c>
      <c r="H215" s="429">
        <f t="shared" si="73"/>
        <v>2.5340182456992411</v>
      </c>
      <c r="I215" s="429">
        <f t="shared" si="73"/>
        <v>2.5672283654078463</v>
      </c>
      <c r="J215" s="429">
        <f t="shared" si="73"/>
        <v>2.595428702221882</v>
      </c>
      <c r="K215" s="429">
        <f t="shared" si="73"/>
        <v>2.6258028365672619</v>
      </c>
      <c r="L215" s="429">
        <f t="shared" si="73"/>
        <v>2.6479290412383816</v>
      </c>
      <c r="M215" s="429">
        <f t="shared" si="73"/>
        <v>2.6505374498665177</v>
      </c>
      <c r="N215" s="312"/>
      <c r="O215" s="312"/>
      <c r="P215" s="312"/>
      <c r="Q215" s="312"/>
      <c r="R215" s="312"/>
    </row>
    <row r="216" spans="1:18" ht="13.15">
      <c r="B216" s="323" t="str">
        <f t="shared" si="68"/>
        <v>35-39</v>
      </c>
      <c r="C216" s="429">
        <f t="shared" si="70"/>
        <v>2.4463242054800043</v>
      </c>
      <c r="D216" s="429">
        <f t="shared" ref="D216:M216" si="74">D114+D148+D182</f>
        <v>2.55923424542403</v>
      </c>
      <c r="E216" s="429">
        <f t="shared" si="74"/>
        <v>2.5875515037439767</v>
      </c>
      <c r="F216" s="429">
        <f t="shared" si="74"/>
        <v>2.6903253941047733</v>
      </c>
      <c r="G216" s="429">
        <f t="shared" si="74"/>
        <v>2.6659721468020274</v>
      </c>
      <c r="H216" s="429">
        <f t="shared" si="74"/>
        <v>2.6503105165448799</v>
      </c>
      <c r="I216" s="429">
        <f t="shared" si="74"/>
        <v>2.6468060858379223</v>
      </c>
      <c r="J216" s="429">
        <f t="shared" si="74"/>
        <v>2.6443522195963158</v>
      </c>
      <c r="K216" s="429">
        <f t="shared" si="74"/>
        <v>2.6490803562694643</v>
      </c>
      <c r="L216" s="429">
        <f t="shared" si="74"/>
        <v>2.6534697600910833</v>
      </c>
      <c r="M216" s="429">
        <f t="shared" si="74"/>
        <v>2.6491378346215737</v>
      </c>
      <c r="N216" s="312"/>
      <c r="O216" s="312"/>
      <c r="P216" s="312"/>
      <c r="Q216" s="312"/>
      <c r="R216" s="312"/>
    </row>
    <row r="217" spans="1:18" ht="13.15">
      <c r="B217" s="323" t="str">
        <f t="shared" si="68"/>
        <v>40-44</v>
      </c>
      <c r="C217" s="429">
        <f t="shared" si="70"/>
        <v>3.0704612305839425</v>
      </c>
      <c r="D217" s="429">
        <f t="shared" ref="D217:M217" si="75">D115+D149+D183</f>
        <v>3.040475415386346</v>
      </c>
      <c r="E217" s="429">
        <f t="shared" si="75"/>
        <v>2.9596612831616587</v>
      </c>
      <c r="F217" s="429">
        <f t="shared" si="75"/>
        <v>2.9948140521473947</v>
      </c>
      <c r="G217" s="429">
        <f t="shared" si="75"/>
        <v>2.9064556061540499</v>
      </c>
      <c r="H217" s="429">
        <f t="shared" si="75"/>
        <v>2.8382962092656929</v>
      </c>
      <c r="I217" s="429">
        <f t="shared" si="75"/>
        <v>2.7891330646565868</v>
      </c>
      <c r="J217" s="429">
        <f t="shared" si="75"/>
        <v>2.7471881401168847</v>
      </c>
      <c r="K217" s="429">
        <f t="shared" si="75"/>
        <v>2.717047963765078</v>
      </c>
      <c r="L217" s="429">
        <f t="shared" si="75"/>
        <v>2.6917850762799036</v>
      </c>
      <c r="M217" s="429">
        <f t="shared" si="75"/>
        <v>2.664082288203748</v>
      </c>
      <c r="N217" s="312"/>
      <c r="O217" s="312"/>
      <c r="P217" s="312"/>
      <c r="Q217" s="312"/>
      <c r="R217" s="312"/>
    </row>
    <row r="218" spans="1:18" ht="13.15">
      <c r="B218" s="323" t="str">
        <f t="shared" si="68"/>
        <v>45-49</v>
      </c>
      <c r="C218" s="429">
        <f t="shared" si="70"/>
        <v>3.2516058922098776</v>
      </c>
      <c r="D218" s="429">
        <f t="shared" ref="D218:M218" si="76">D116+D150+D184</f>
        <v>3.2963753601753893</v>
      </c>
      <c r="E218" s="429">
        <f t="shared" si="76"/>
        <v>3.2342170583411307</v>
      </c>
      <c r="F218" s="429">
        <f t="shared" si="76"/>
        <v>3.2690676003389147</v>
      </c>
      <c r="G218" s="429">
        <f t="shared" si="76"/>
        <v>3.1551954453910076</v>
      </c>
      <c r="H218" s="429">
        <f t="shared" si="76"/>
        <v>3.0560129918667491</v>
      </c>
      <c r="I218" s="429">
        <f t="shared" si="76"/>
        <v>2.973997686933485</v>
      </c>
      <c r="J218" s="429">
        <f t="shared" si="76"/>
        <v>2.8994530882373835</v>
      </c>
      <c r="K218" s="429">
        <f t="shared" si="76"/>
        <v>2.8379203811920788</v>
      </c>
      <c r="L218" s="429">
        <f t="shared" si="76"/>
        <v>2.7831816227940691</v>
      </c>
      <c r="M218" s="429">
        <f t="shared" si="76"/>
        <v>2.7285845127532991</v>
      </c>
      <c r="N218" s="312"/>
      <c r="O218" s="312"/>
      <c r="P218" s="312"/>
      <c r="Q218" s="312"/>
      <c r="R218" s="312"/>
    </row>
    <row r="219" spans="1:18" ht="13.15">
      <c r="B219" s="323" t="str">
        <f t="shared" si="68"/>
        <v>50-54</v>
      </c>
      <c r="C219" s="429">
        <f t="shared" si="70"/>
        <v>2.8972416058782802</v>
      </c>
      <c r="D219" s="429">
        <f t="shared" ref="D219:M219" si="77">D117+D151+D185</f>
        <v>3.12761570798052</v>
      </c>
      <c r="E219" s="429">
        <f t="shared" si="77"/>
        <v>3.2278802898462469</v>
      </c>
      <c r="F219" s="429">
        <f t="shared" si="77"/>
        <v>3.357602773708614</v>
      </c>
      <c r="G219" s="429">
        <f t="shared" si="77"/>
        <v>3.3257113008309225</v>
      </c>
      <c r="H219" s="429">
        <f t="shared" si="77"/>
        <v>3.2770221744676169</v>
      </c>
      <c r="I219" s="429">
        <f t="shared" si="77"/>
        <v>3.2226377238463337</v>
      </c>
      <c r="J219" s="429">
        <f t="shared" si="77"/>
        <v>3.159404268605289</v>
      </c>
      <c r="K219" s="429">
        <f t="shared" si="77"/>
        <v>3.0980804819877896</v>
      </c>
      <c r="L219" s="429">
        <f t="shared" si="77"/>
        <v>3.0361024098661034</v>
      </c>
      <c r="M219" s="429">
        <f t="shared" si="77"/>
        <v>2.9694068672403722</v>
      </c>
      <c r="N219" s="312"/>
      <c r="O219" s="312"/>
      <c r="P219" s="312"/>
      <c r="Q219" s="312"/>
      <c r="R219" s="312"/>
    </row>
    <row r="220" spans="1:18" ht="13.15">
      <c r="B220" s="323" t="str">
        <f t="shared" si="68"/>
        <v>55-59</v>
      </c>
      <c r="C220" s="429">
        <f t="shared" si="70"/>
        <v>4.032093509354306</v>
      </c>
      <c r="D220" s="429">
        <f t="shared" ref="D220:M220" si="78">D118+D152+D186</f>
        <v>3.7618287749539601</v>
      </c>
      <c r="E220" s="429">
        <f t="shared" si="78"/>
        <v>3.6304520908753282</v>
      </c>
      <c r="F220" s="429">
        <f t="shared" si="78"/>
        <v>3.5932069288228896</v>
      </c>
      <c r="G220" s="429">
        <f t="shared" si="78"/>
        <v>3.5341568730500255</v>
      </c>
      <c r="H220" s="429">
        <f t="shared" si="78"/>
        <v>3.4893031713688205</v>
      </c>
      <c r="I220" s="429">
        <f t="shared" si="78"/>
        <v>3.4504175032295854</v>
      </c>
      <c r="J220" s="429">
        <f t="shared" si="78"/>
        <v>3.402045398621607</v>
      </c>
      <c r="K220" s="429">
        <f t="shared" si="78"/>
        <v>3.3526907132121924</v>
      </c>
      <c r="L220" s="429">
        <f t="shared" si="78"/>
        <v>3.2970151449882277</v>
      </c>
      <c r="M220" s="429">
        <f t="shared" si="78"/>
        <v>3.2299876193431816</v>
      </c>
      <c r="N220" s="312"/>
      <c r="O220" s="312"/>
      <c r="P220" s="312"/>
      <c r="Q220" s="312"/>
      <c r="R220" s="312"/>
    </row>
    <row r="221" spans="1:18" ht="13.15">
      <c r="B221" s="323" t="str">
        <f t="shared" si="68"/>
        <v>60-64</v>
      </c>
      <c r="C221" s="429">
        <f t="shared" si="70"/>
        <v>2.05959980389988</v>
      </c>
      <c r="D221" s="429">
        <f t="shared" ref="D221:M221" si="79">D119+D153+D187</f>
        <v>2.1361415252685823</v>
      </c>
      <c r="E221" s="429">
        <f t="shared" si="79"/>
        <v>2.1096725118518069</v>
      </c>
      <c r="F221" s="429">
        <f t="shared" si="79"/>
        <v>2.0616339589558272</v>
      </c>
      <c r="G221" s="429">
        <f t="shared" si="79"/>
        <v>2.0053463277577732</v>
      </c>
      <c r="H221" s="429">
        <f t="shared" si="79"/>
        <v>1.9642947704022096</v>
      </c>
      <c r="I221" s="429">
        <f t="shared" si="79"/>
        <v>1.9364895439484227</v>
      </c>
      <c r="J221" s="429">
        <f t="shared" si="79"/>
        <v>1.9089907008075293</v>
      </c>
      <c r="K221" s="429">
        <f t="shared" si="79"/>
        <v>1.8852174773554824</v>
      </c>
      <c r="L221" s="429">
        <f t="shared" si="79"/>
        <v>1.8586683156453951</v>
      </c>
      <c r="M221" s="429">
        <f t="shared" si="79"/>
        <v>1.8241057091207626</v>
      </c>
      <c r="N221" s="312"/>
      <c r="O221" s="312"/>
      <c r="P221" s="312"/>
      <c r="Q221" s="312"/>
      <c r="R221" s="312"/>
    </row>
    <row r="222" spans="1:18" ht="13.15">
      <c r="B222" s="323" t="str">
        <f t="shared" si="68"/>
        <v>65 plus</v>
      </c>
      <c r="C222" s="429">
        <f t="shared" si="70"/>
        <v>0.55191829702331618</v>
      </c>
      <c r="D222" s="429">
        <f t="shared" ref="D222:M222" si="80">D120+D154+D188</f>
        <v>0.74416054335602055</v>
      </c>
      <c r="E222" s="429">
        <f t="shared" si="80"/>
        <v>0.87245834437560632</v>
      </c>
      <c r="F222" s="429">
        <f t="shared" si="80"/>
        <v>0.94393153230031568</v>
      </c>
      <c r="G222" s="429">
        <f t="shared" si="80"/>
        <v>0.97277247086296248</v>
      </c>
      <c r="H222" s="429">
        <f t="shared" si="80"/>
        <v>0.98235919204777122</v>
      </c>
      <c r="I222" s="429">
        <f t="shared" si="80"/>
        <v>0.98355586353008573</v>
      </c>
      <c r="J222" s="429">
        <f t="shared" si="80"/>
        <v>0.97777844914992729</v>
      </c>
      <c r="K222" s="429">
        <f t="shared" si="80"/>
        <v>0.97046412310250008</v>
      </c>
      <c r="L222" s="429">
        <f t="shared" si="80"/>
        <v>0.96057286425642208</v>
      </c>
      <c r="M222" s="429">
        <f t="shared" si="80"/>
        <v>0.94614431110011865</v>
      </c>
      <c r="N222" s="312"/>
      <c r="O222" s="312"/>
      <c r="P222" s="312"/>
      <c r="Q222" s="312"/>
      <c r="R222" s="312"/>
    </row>
    <row r="223" spans="1:18" ht="13.15">
      <c r="B223" s="323" t="str">
        <f t="shared" si="68"/>
        <v>Total</v>
      </c>
      <c r="C223" s="429">
        <f>SUM(C213:C222)</f>
        <v>23.210151656774219</v>
      </c>
      <c r="D223" s="429">
        <f t="shared" ref="D223:K223" si="81">SUM(D213:D222)</f>
        <v>24.442213435189736</v>
      </c>
      <c r="E223" s="429">
        <f t="shared" si="81"/>
        <v>25.040787056538935</v>
      </c>
      <c r="F223" s="429">
        <f t="shared" si="81"/>
        <v>26.035395917374633</v>
      </c>
      <c r="G223" s="429">
        <f t="shared" si="81"/>
        <v>25.931475546057413</v>
      </c>
      <c r="H223" s="429">
        <f t="shared" si="81"/>
        <v>25.838713938330212</v>
      </c>
      <c r="I223" s="429">
        <f t="shared" si="81"/>
        <v>25.798172379395158</v>
      </c>
      <c r="J223" s="429">
        <f t="shared" si="81"/>
        <v>25.663186589806646</v>
      </c>
      <c r="K223" s="429">
        <f t="shared" si="81"/>
        <v>25.549227152987871</v>
      </c>
      <c r="L223" s="429">
        <f>SUM(L213:L222)</f>
        <v>25.375210545772941</v>
      </c>
      <c r="M223" s="429">
        <f>SUM(M213:M222)</f>
        <v>25.058875272417794</v>
      </c>
      <c r="N223" s="312"/>
      <c r="O223" s="312"/>
      <c r="P223" s="312"/>
      <c r="Q223" s="312"/>
      <c r="R223" s="312"/>
    </row>
    <row r="224" spans="1:18">
      <c r="A224" s="1080">
        <f>SUM(C224:M224)</f>
        <v>0</v>
      </c>
      <c r="B224" s="1080"/>
      <c r="C224" s="1080">
        <f>SUM(C213:C222)-C223</f>
        <v>0</v>
      </c>
      <c r="D224" s="1080">
        <f t="shared" ref="D224:M224" si="82">SUM(D213:D222)-D223</f>
        <v>0</v>
      </c>
      <c r="E224" s="1080">
        <f t="shared" si="82"/>
        <v>0</v>
      </c>
      <c r="F224" s="1080">
        <f t="shared" si="82"/>
        <v>0</v>
      </c>
      <c r="G224" s="1080">
        <f t="shared" si="82"/>
        <v>0</v>
      </c>
      <c r="H224" s="1080">
        <f t="shared" si="82"/>
        <v>0</v>
      </c>
      <c r="I224" s="1080">
        <f t="shared" si="82"/>
        <v>0</v>
      </c>
      <c r="J224" s="1080">
        <f t="shared" si="82"/>
        <v>0</v>
      </c>
      <c r="K224" s="1080">
        <f t="shared" si="82"/>
        <v>0</v>
      </c>
      <c r="L224" s="1080">
        <f t="shared" si="82"/>
        <v>0</v>
      </c>
      <c r="M224" s="1080">
        <f t="shared" si="82"/>
        <v>0</v>
      </c>
    </row>
    <row r="226" spans="1:14" ht="13.15">
      <c r="B226" s="326" t="s">
        <v>47</v>
      </c>
      <c r="C226" s="314"/>
      <c r="D226" s="314"/>
      <c r="E226" s="314"/>
      <c r="F226" s="314"/>
      <c r="G226" s="314"/>
      <c r="H226" s="324"/>
      <c r="I226" s="314"/>
      <c r="J226" s="314"/>
      <c r="K226" s="314"/>
      <c r="L226" s="314"/>
    </row>
    <row r="227" spans="1:14">
      <c r="C227" s="314"/>
      <c r="D227" s="314"/>
      <c r="E227" s="314"/>
      <c r="F227" s="314"/>
      <c r="G227" s="314"/>
      <c r="H227" s="324"/>
      <c r="I227" s="314"/>
      <c r="J227" s="314"/>
      <c r="K227" s="314"/>
      <c r="L227" s="314"/>
    </row>
    <row r="228" spans="1:14" ht="13.15">
      <c r="B228" s="323" t="str">
        <f t="shared" ref="B228:B239" si="83">B212</f>
        <v>Age group</v>
      </c>
      <c r="C228" s="323" t="str">
        <f t="shared" ref="C228:M228" si="84">C212</f>
        <v>2019/20</v>
      </c>
      <c r="D228" s="323" t="str">
        <f t="shared" si="84"/>
        <v>2020/21</v>
      </c>
      <c r="E228" s="323" t="str">
        <f t="shared" si="84"/>
        <v>2021/22</v>
      </c>
      <c r="F228" s="323" t="str">
        <f t="shared" si="84"/>
        <v>2022/23</v>
      </c>
      <c r="G228" s="323" t="str">
        <f t="shared" si="84"/>
        <v>2023/24</v>
      </c>
      <c r="H228" s="323" t="str">
        <f t="shared" si="84"/>
        <v>2024/25</v>
      </c>
      <c r="I228" s="323" t="str">
        <f t="shared" si="84"/>
        <v>2025/26</v>
      </c>
      <c r="J228" s="323" t="str">
        <f t="shared" si="84"/>
        <v>2026/27</v>
      </c>
      <c r="K228" s="323" t="str">
        <f t="shared" si="84"/>
        <v>2027/28</v>
      </c>
      <c r="L228" s="323" t="str">
        <f t="shared" si="84"/>
        <v>2028/29</v>
      </c>
      <c r="M228" s="323" t="str">
        <f t="shared" si="84"/>
        <v>2029/30</v>
      </c>
    </row>
    <row r="229" spans="1:14" ht="13.15">
      <c r="B229" s="323" t="str">
        <f t="shared" si="83"/>
        <v>20-24</v>
      </c>
      <c r="C229" s="429">
        <f t="shared" ref="C229:C238" si="85">C195+C161+C127</f>
        <v>2.4439757889620677</v>
      </c>
      <c r="D229" s="429">
        <f t="shared" ref="D229:M229" si="86">D195+D161+D127</f>
        <v>6.6653503826864275</v>
      </c>
      <c r="E229" s="429">
        <f t="shared" si="86"/>
        <v>9.6813242538438313</v>
      </c>
      <c r="F229" s="429">
        <f t="shared" si="86"/>
        <v>11.573380784224803</v>
      </c>
      <c r="G229" s="429">
        <f t="shared" si="86"/>
        <v>12.615845305494105</v>
      </c>
      <c r="H229" s="429">
        <f t="shared" si="86"/>
        <v>13.384813925022312</v>
      </c>
      <c r="I229" s="429">
        <f t="shared" si="86"/>
        <v>14.02158835709287</v>
      </c>
      <c r="J229" s="429">
        <f t="shared" si="86"/>
        <v>14.342697654902857</v>
      </c>
      <c r="K229" s="429">
        <f t="shared" si="86"/>
        <v>14.59536919389263</v>
      </c>
      <c r="L229" s="429">
        <f t="shared" si="86"/>
        <v>14.672929971239178</v>
      </c>
      <c r="M229" s="429">
        <f t="shared" si="86"/>
        <v>14.481551518950175</v>
      </c>
      <c r="N229" s="312"/>
    </row>
    <row r="230" spans="1:14" ht="13.15">
      <c r="B230" s="323" t="str">
        <f t="shared" si="83"/>
        <v>25-29</v>
      </c>
      <c r="C230" s="429">
        <f t="shared" si="85"/>
        <v>12.306436651195671</v>
      </c>
      <c r="D230" s="429">
        <f t="shared" ref="D230:M230" si="87">D196+D162+D128</f>
        <v>15.016138160774904</v>
      </c>
      <c r="E230" s="429">
        <f t="shared" si="87"/>
        <v>17.609621548574047</v>
      </c>
      <c r="F230" s="429">
        <f t="shared" si="87"/>
        <v>19.650506683065757</v>
      </c>
      <c r="G230" s="429">
        <f t="shared" si="87"/>
        <v>21.040947954743217</v>
      </c>
      <c r="H230" s="429">
        <f t="shared" si="87"/>
        <v>22.237713435269221</v>
      </c>
      <c r="I230" s="429">
        <f t="shared" si="87"/>
        <v>23.324003471204012</v>
      </c>
      <c r="J230" s="429">
        <f t="shared" si="87"/>
        <v>24.052908258181379</v>
      </c>
      <c r="K230" s="429">
        <f t="shared" si="87"/>
        <v>24.655733510692432</v>
      </c>
      <c r="L230" s="429">
        <f t="shared" si="87"/>
        <v>25.01052146716577</v>
      </c>
      <c r="M230" s="429">
        <f t="shared" si="87"/>
        <v>24.991849484131158</v>
      </c>
      <c r="N230" s="312"/>
    </row>
    <row r="231" spans="1:14" ht="13.15">
      <c r="B231" s="323" t="str">
        <f t="shared" si="83"/>
        <v>30-34</v>
      </c>
      <c r="C231" s="429">
        <f t="shared" si="85"/>
        <v>18.085741092399495</v>
      </c>
      <c r="D231" s="429">
        <f t="shared" ref="D231:M231" si="88">D197+D163+D129</f>
        <v>18.173226859224368</v>
      </c>
      <c r="E231" s="429">
        <f t="shared" si="88"/>
        <v>18.586741074969478</v>
      </c>
      <c r="F231" s="429">
        <f t="shared" si="88"/>
        <v>19.115386805335856</v>
      </c>
      <c r="G231" s="429">
        <f t="shared" si="88"/>
        <v>19.582188177510822</v>
      </c>
      <c r="H231" s="429">
        <f t="shared" si="88"/>
        <v>20.151115835538288</v>
      </c>
      <c r="I231" s="429">
        <f t="shared" si="88"/>
        <v>20.802279244846101</v>
      </c>
      <c r="J231" s="429">
        <f t="shared" si="88"/>
        <v>21.364177896099626</v>
      </c>
      <c r="K231" s="429">
        <f t="shared" si="88"/>
        <v>21.89973580930517</v>
      </c>
      <c r="L231" s="429">
        <f t="shared" si="88"/>
        <v>22.321377845641788</v>
      </c>
      <c r="M231" s="429">
        <f t="shared" si="88"/>
        <v>22.535722629109348</v>
      </c>
      <c r="N231" s="312"/>
    </row>
    <row r="232" spans="1:14" ht="13.15">
      <c r="B232" s="323" t="str">
        <f t="shared" si="83"/>
        <v>35-39</v>
      </c>
      <c r="C232" s="429">
        <f t="shared" si="85"/>
        <v>18.7160337181651</v>
      </c>
      <c r="D232" s="429">
        <f t="shared" ref="D232:M232" si="89">D198+D164+D130</f>
        <v>19.073743039571422</v>
      </c>
      <c r="E232" s="429">
        <f t="shared" si="89"/>
        <v>19.281893329359015</v>
      </c>
      <c r="F232" s="429">
        <f t="shared" si="89"/>
        <v>19.392147270821393</v>
      </c>
      <c r="G232" s="429">
        <f t="shared" si="89"/>
        <v>19.391878377548704</v>
      </c>
      <c r="H232" s="429">
        <f t="shared" si="89"/>
        <v>19.488020426002908</v>
      </c>
      <c r="I232" s="429">
        <f t="shared" si="89"/>
        <v>19.697105198948567</v>
      </c>
      <c r="J232" s="429">
        <f t="shared" si="89"/>
        <v>19.915893819410343</v>
      </c>
      <c r="K232" s="429">
        <f t="shared" si="89"/>
        <v>20.186835208522552</v>
      </c>
      <c r="L232" s="429">
        <f t="shared" si="89"/>
        <v>20.441271856231062</v>
      </c>
      <c r="M232" s="429">
        <f t="shared" si="89"/>
        <v>20.605895058152921</v>
      </c>
      <c r="N232" s="312"/>
    </row>
    <row r="233" spans="1:14" ht="13.15">
      <c r="B233" s="323" t="str">
        <f t="shared" si="83"/>
        <v>40-44</v>
      </c>
      <c r="C233" s="429">
        <f t="shared" si="85"/>
        <v>20.221624425410223</v>
      </c>
      <c r="D233" s="429">
        <f t="shared" ref="D233:M233" si="90">D199+D165+D131</f>
        <v>20.143568527075615</v>
      </c>
      <c r="E233" s="429">
        <f t="shared" si="90"/>
        <v>20.074274374235415</v>
      </c>
      <c r="F233" s="429">
        <f t="shared" si="90"/>
        <v>19.960388422347101</v>
      </c>
      <c r="G233" s="429">
        <f t="shared" si="90"/>
        <v>19.737080450960143</v>
      </c>
      <c r="H233" s="429">
        <f t="shared" si="90"/>
        <v>19.584605975611705</v>
      </c>
      <c r="I233" s="429">
        <f t="shared" si="90"/>
        <v>19.522140304865776</v>
      </c>
      <c r="J233" s="429">
        <f t="shared" si="90"/>
        <v>19.474132573475053</v>
      </c>
      <c r="K233" s="429">
        <f t="shared" si="90"/>
        <v>19.489061425566938</v>
      </c>
      <c r="L233" s="429">
        <f t="shared" si="90"/>
        <v>19.518401544113996</v>
      </c>
      <c r="M233" s="429">
        <f t="shared" si="90"/>
        <v>19.507554724757266</v>
      </c>
      <c r="N233" s="312"/>
    </row>
    <row r="234" spans="1:14" ht="13.15">
      <c r="B234" s="323" t="str">
        <f t="shared" si="83"/>
        <v>45-49</v>
      </c>
      <c r="C234" s="429">
        <f t="shared" si="85"/>
        <v>25.345780882422588</v>
      </c>
      <c r="D234" s="429">
        <f t="shared" ref="D234:M234" si="91">D200+D166+D132</f>
        <v>24.150550419262999</v>
      </c>
      <c r="E234" s="429">
        <f t="shared" si="91"/>
        <v>23.161826348216522</v>
      </c>
      <c r="F234" s="429">
        <f t="shared" si="91"/>
        <v>22.324082266753809</v>
      </c>
      <c r="G234" s="429">
        <f t="shared" si="91"/>
        <v>21.527624555260271</v>
      </c>
      <c r="H234" s="429">
        <f t="shared" si="91"/>
        <v>20.915586455469132</v>
      </c>
      <c r="I234" s="429">
        <f t="shared" si="91"/>
        <v>20.47026041954847</v>
      </c>
      <c r="J234" s="429">
        <f t="shared" si="91"/>
        <v>20.094883888494767</v>
      </c>
      <c r="K234" s="429">
        <f t="shared" si="91"/>
        <v>19.820932945866552</v>
      </c>
      <c r="L234" s="429">
        <f t="shared" si="91"/>
        <v>19.593777869801361</v>
      </c>
      <c r="M234" s="429">
        <f t="shared" si="91"/>
        <v>19.358426043513465</v>
      </c>
      <c r="N234" s="312"/>
    </row>
    <row r="235" spans="1:14" ht="13.15">
      <c r="B235" s="323" t="str">
        <f t="shared" si="83"/>
        <v>50-54</v>
      </c>
      <c r="C235" s="429">
        <f t="shared" si="85"/>
        <v>31.981077371132507</v>
      </c>
      <c r="D235" s="429">
        <f t="shared" ref="D235:M235" si="92">D201+D167+D133</f>
        <v>30.187939189655918</v>
      </c>
      <c r="E235" s="429">
        <f t="shared" si="92"/>
        <v>28.519135307332824</v>
      </c>
      <c r="F235" s="429">
        <f t="shared" si="92"/>
        <v>26.997501502432865</v>
      </c>
      <c r="G235" s="429">
        <f t="shared" si="92"/>
        <v>25.56200996897994</v>
      </c>
      <c r="H235" s="429">
        <f t="shared" si="92"/>
        <v>24.374599269151055</v>
      </c>
      <c r="I235" s="429">
        <f t="shared" si="92"/>
        <v>23.423273660558085</v>
      </c>
      <c r="J235" s="429">
        <f t="shared" si="92"/>
        <v>22.610192021977301</v>
      </c>
      <c r="K235" s="429">
        <f t="shared" si="92"/>
        <v>21.957333005706218</v>
      </c>
      <c r="L235" s="429">
        <f t="shared" si="92"/>
        <v>21.402840941467062</v>
      </c>
      <c r="M235" s="429">
        <f t="shared" si="92"/>
        <v>20.884824066243809</v>
      </c>
      <c r="N235" s="312"/>
    </row>
    <row r="236" spans="1:14" ht="13.15">
      <c r="B236" s="323" t="str">
        <f t="shared" si="83"/>
        <v>55-59</v>
      </c>
      <c r="C236" s="429">
        <f t="shared" si="85"/>
        <v>47.025721116512216</v>
      </c>
      <c r="D236" s="429">
        <f t="shared" ref="D236:M236" si="93">D202+D168+D134</f>
        <v>41.970690717607738</v>
      </c>
      <c r="E236" s="429">
        <f t="shared" si="93"/>
        <v>38.111796462297136</v>
      </c>
      <c r="F236" s="429">
        <f t="shared" si="93"/>
        <v>35.013751235837745</v>
      </c>
      <c r="G236" s="429">
        <f t="shared" si="93"/>
        <v>32.425888418603712</v>
      </c>
      <c r="H236" s="429">
        <f t="shared" si="93"/>
        <v>30.350380773828256</v>
      </c>
      <c r="I236" s="429">
        <f t="shared" si="93"/>
        <v>28.698345381745256</v>
      </c>
      <c r="J236" s="429">
        <f t="shared" si="93"/>
        <v>27.306829090075436</v>
      </c>
      <c r="K236" s="429">
        <f t="shared" si="93"/>
        <v>26.179934992037349</v>
      </c>
      <c r="L236" s="429">
        <f t="shared" si="93"/>
        <v>25.224558118687419</v>
      </c>
      <c r="M236" s="429">
        <f t="shared" si="93"/>
        <v>24.355350154938719</v>
      </c>
      <c r="N236" s="312"/>
    </row>
    <row r="237" spans="1:14" ht="13.15">
      <c r="B237" s="323" t="str">
        <f t="shared" si="83"/>
        <v>60-64</v>
      </c>
      <c r="C237" s="429">
        <f t="shared" si="85"/>
        <v>30.895859792469416</v>
      </c>
      <c r="D237" s="429">
        <f t="shared" ref="D237:M237" si="94">D203+D169+D135</f>
        <v>28.82034720822892</v>
      </c>
      <c r="E237" s="429">
        <f t="shared" si="94"/>
        <v>26.504922703128461</v>
      </c>
      <c r="F237" s="429">
        <f t="shared" si="94"/>
        <v>24.289523995060023</v>
      </c>
      <c r="G237" s="429">
        <f t="shared" si="94"/>
        <v>22.301373067378957</v>
      </c>
      <c r="H237" s="429">
        <f t="shared" si="94"/>
        <v>20.654606616827522</v>
      </c>
      <c r="I237" s="429">
        <f t="shared" si="94"/>
        <v>19.325503925860094</v>
      </c>
      <c r="J237" s="429">
        <f t="shared" si="94"/>
        <v>18.199735664677732</v>
      </c>
      <c r="K237" s="429">
        <f t="shared" si="94"/>
        <v>17.286552409781411</v>
      </c>
      <c r="L237" s="429">
        <f t="shared" si="94"/>
        <v>16.511361342976038</v>
      </c>
      <c r="M237" s="429">
        <f t="shared" si="94"/>
        <v>15.807639057009</v>
      </c>
      <c r="N237" s="312"/>
    </row>
    <row r="238" spans="1:14" ht="13.15">
      <c r="B238" s="323" t="str">
        <f t="shared" si="83"/>
        <v>65 plus</v>
      </c>
      <c r="C238" s="429">
        <f t="shared" si="85"/>
        <v>8.1167166010459439</v>
      </c>
      <c r="D238" s="429">
        <f t="shared" ref="D238:M238" si="95">D204+D170+D136</f>
        <v>10.11351532138066</v>
      </c>
      <c r="E238" s="429">
        <f t="shared" si="95"/>
        <v>11.134321616936761</v>
      </c>
      <c r="F238" s="429">
        <f t="shared" si="95"/>
        <v>11.455167704415068</v>
      </c>
      <c r="G238" s="429">
        <f t="shared" si="95"/>
        <v>11.327483036288708</v>
      </c>
      <c r="H238" s="429">
        <f t="shared" si="95"/>
        <v>10.979173845031717</v>
      </c>
      <c r="I238" s="429">
        <f t="shared" si="95"/>
        <v>10.540075747393491</v>
      </c>
      <c r="J238" s="429">
        <f t="shared" si="95"/>
        <v>10.057242541065344</v>
      </c>
      <c r="K238" s="429">
        <f t="shared" si="95"/>
        <v>9.5921959950911013</v>
      </c>
      <c r="L238" s="429">
        <f t="shared" si="95"/>
        <v>9.1519874955177123</v>
      </c>
      <c r="M238" s="429">
        <f t="shared" si="95"/>
        <v>8.7288707963046051</v>
      </c>
      <c r="N238" s="312"/>
    </row>
    <row r="239" spans="1:14" ht="13.15">
      <c r="B239" s="323" t="str">
        <f t="shared" si="83"/>
        <v>Total</v>
      </c>
      <c r="C239" s="429">
        <f>SUM(C229:C238)</f>
        <v>215.13896743971523</v>
      </c>
      <c r="D239" s="429">
        <f t="shared" ref="D239:M239" si="96">SUM(D229:D238)</f>
        <v>214.31506982546898</v>
      </c>
      <c r="E239" s="429">
        <f t="shared" si="96"/>
        <v>212.66585701889352</v>
      </c>
      <c r="F239" s="429">
        <f t="shared" si="96"/>
        <v>209.77183667029442</v>
      </c>
      <c r="G239" s="429">
        <f t="shared" si="96"/>
        <v>205.51231931276857</v>
      </c>
      <c r="H239" s="429">
        <f t="shared" si="96"/>
        <v>202.1206165577521</v>
      </c>
      <c r="I239" s="429">
        <f t="shared" si="96"/>
        <v>199.82457571206271</v>
      </c>
      <c r="J239" s="429">
        <f t="shared" si="96"/>
        <v>197.41869340835981</v>
      </c>
      <c r="K239" s="429">
        <f t="shared" si="96"/>
        <v>195.66368449646237</v>
      </c>
      <c r="L239" s="429">
        <f t="shared" si="96"/>
        <v>193.8490284528414</v>
      </c>
      <c r="M239" s="429">
        <f t="shared" si="96"/>
        <v>191.25768353311048</v>
      </c>
      <c r="N239" s="312"/>
    </row>
    <row r="240" spans="1:14">
      <c r="A240" s="1080">
        <f>SUM(C240:M240)</f>
        <v>0</v>
      </c>
      <c r="B240" s="1080"/>
      <c r="C240" s="1080">
        <f>SUM(C229:C238)-C239</f>
        <v>0</v>
      </c>
      <c r="D240" s="1080">
        <f t="shared" ref="D240:M240" si="97">SUM(D229:D238)-D239</f>
        <v>0</v>
      </c>
      <c r="E240" s="1080">
        <f t="shared" si="97"/>
        <v>0</v>
      </c>
      <c r="F240" s="1080">
        <f t="shared" si="97"/>
        <v>0</v>
      </c>
      <c r="G240" s="1080">
        <f t="shared" si="97"/>
        <v>0</v>
      </c>
      <c r="H240" s="1080">
        <f t="shared" si="97"/>
        <v>0</v>
      </c>
      <c r="I240" s="1080">
        <f t="shared" si="97"/>
        <v>0</v>
      </c>
      <c r="J240" s="1080">
        <f t="shared" si="97"/>
        <v>0</v>
      </c>
      <c r="K240" s="1080">
        <f t="shared" si="97"/>
        <v>0</v>
      </c>
      <c r="L240" s="1080">
        <f t="shared" si="97"/>
        <v>0</v>
      </c>
      <c r="M240" s="1080">
        <f t="shared" si="97"/>
        <v>0</v>
      </c>
    </row>
    <row r="242" spans="2:14" ht="15">
      <c r="B242" s="325" t="s">
        <v>166</v>
      </c>
      <c r="C242" s="314"/>
      <c r="D242" s="314"/>
      <c r="E242" s="314"/>
      <c r="F242" s="314"/>
      <c r="G242" s="314"/>
      <c r="H242" s="324"/>
      <c r="I242" s="314"/>
      <c r="J242" s="314"/>
      <c r="K242" s="314"/>
      <c r="L242" s="314"/>
    </row>
    <row r="243" spans="2:14">
      <c r="C243" s="314"/>
      <c r="D243" s="314"/>
      <c r="E243" s="314"/>
      <c r="F243" s="314"/>
      <c r="G243" s="314"/>
      <c r="H243" s="324"/>
      <c r="I243" s="314"/>
      <c r="J243" s="314"/>
      <c r="K243" s="314"/>
      <c r="L243" s="314"/>
    </row>
    <row r="244" spans="2:14" ht="13.15">
      <c r="B244" s="326" t="s">
        <v>46</v>
      </c>
      <c r="C244" s="314"/>
      <c r="D244" s="314"/>
      <c r="E244" s="314"/>
      <c r="F244" s="314"/>
      <c r="G244" s="314"/>
      <c r="H244" s="324"/>
      <c r="I244" s="314"/>
      <c r="J244" s="314"/>
      <c r="K244" s="314"/>
      <c r="L244" s="314"/>
    </row>
    <row r="245" spans="2:14">
      <c r="C245" s="314"/>
      <c r="D245" s="314"/>
      <c r="E245" s="314"/>
      <c r="F245" s="314"/>
      <c r="G245" s="314"/>
      <c r="H245" s="324"/>
      <c r="I245" s="314"/>
      <c r="J245" s="314"/>
      <c r="K245" s="314"/>
      <c r="L245" s="314"/>
    </row>
    <row r="246" spans="2:14" ht="13.15">
      <c r="B246" s="323" t="str">
        <f t="shared" ref="B246:B257" si="98">B212</f>
        <v>Age group</v>
      </c>
      <c r="C246" s="323" t="str">
        <f t="shared" ref="C246:M246" si="99">C212</f>
        <v>2019/20</v>
      </c>
      <c r="D246" s="323" t="str">
        <f t="shared" si="99"/>
        <v>2020/21</v>
      </c>
      <c r="E246" s="323" t="str">
        <f t="shared" si="99"/>
        <v>2021/22</v>
      </c>
      <c r="F246" s="323" t="str">
        <f t="shared" si="99"/>
        <v>2022/23</v>
      </c>
      <c r="G246" s="323" t="str">
        <f t="shared" si="99"/>
        <v>2023/24</v>
      </c>
      <c r="H246" s="323" t="str">
        <f t="shared" si="99"/>
        <v>2024/25</v>
      </c>
      <c r="I246" s="323" t="str">
        <f t="shared" si="99"/>
        <v>2025/26</v>
      </c>
      <c r="J246" s="323" t="str">
        <f t="shared" si="99"/>
        <v>2026/27</v>
      </c>
      <c r="K246" s="323" t="str">
        <f t="shared" si="99"/>
        <v>2027/28</v>
      </c>
      <c r="L246" s="323" t="str">
        <f t="shared" si="99"/>
        <v>2028/29</v>
      </c>
      <c r="M246" s="323" t="str">
        <f t="shared" si="99"/>
        <v>2029/30</v>
      </c>
    </row>
    <row r="247" spans="2:14" ht="13.15">
      <c r="B247" s="323" t="str">
        <f t="shared" si="98"/>
        <v>20-24</v>
      </c>
      <c r="C247" s="429">
        <f t="shared" ref="C247:C256" si="100">C77-C213</f>
        <v>3.2311647611825283</v>
      </c>
      <c r="D247" s="429">
        <f t="shared" ref="D247:M247" si="101">D77-D213</f>
        <v>6.9672757926366433</v>
      </c>
      <c r="E247" s="429">
        <f t="shared" si="101"/>
        <v>9.5949971243105026</v>
      </c>
      <c r="F247" s="429">
        <f t="shared" si="101"/>
        <v>11.136625638853259</v>
      </c>
      <c r="G247" s="429">
        <f t="shared" si="101"/>
        <v>11.967771246659741</v>
      </c>
      <c r="H247" s="429">
        <f t="shared" si="101"/>
        <v>12.580576638516762</v>
      </c>
      <c r="I247" s="429">
        <f t="shared" si="101"/>
        <v>13.097694415594946</v>
      </c>
      <c r="J247" s="429">
        <f t="shared" si="101"/>
        <v>13.339118495819065</v>
      </c>
      <c r="K247" s="429">
        <f t="shared" si="101"/>
        <v>13.532508975732863</v>
      </c>
      <c r="L247" s="429">
        <f t="shared" si="101"/>
        <v>13.573251378595483</v>
      </c>
      <c r="M247" s="429">
        <f t="shared" si="101"/>
        <v>13.370737745586057</v>
      </c>
      <c r="N247" s="312"/>
    </row>
    <row r="248" spans="2:14" ht="13.15">
      <c r="B248" s="323" t="str">
        <f t="shared" si="98"/>
        <v>25-29</v>
      </c>
      <c r="C248" s="429">
        <f t="shared" si="100"/>
        <v>17.920847985334238</v>
      </c>
      <c r="D248" s="429">
        <f t="shared" ref="D248:M248" si="102">D78-D214</f>
        <v>19.650726133390993</v>
      </c>
      <c r="E248" s="429">
        <f t="shared" si="102"/>
        <v>21.53316392163994</v>
      </c>
      <c r="F248" s="429">
        <f t="shared" si="102"/>
        <v>22.887899560632729</v>
      </c>
      <c r="G248" s="429">
        <f t="shared" si="102"/>
        <v>23.784115070350587</v>
      </c>
      <c r="H248" s="429">
        <f t="shared" si="102"/>
        <v>24.606813264970071</v>
      </c>
      <c r="I248" s="429">
        <f t="shared" si="102"/>
        <v>25.415971509398805</v>
      </c>
      <c r="J248" s="429">
        <f t="shared" si="102"/>
        <v>25.916907971876348</v>
      </c>
      <c r="K248" s="429">
        <f t="shared" si="102"/>
        <v>26.346730356116858</v>
      </c>
      <c r="L248" s="429">
        <f t="shared" si="102"/>
        <v>26.557127443077597</v>
      </c>
      <c r="M248" s="429">
        <f t="shared" si="102"/>
        <v>26.401261957356496</v>
      </c>
      <c r="N248" s="312"/>
    </row>
    <row r="249" spans="2:14" ht="13.15">
      <c r="B249" s="323" t="str">
        <f t="shared" si="98"/>
        <v>30-34</v>
      </c>
      <c r="C249" s="429">
        <f t="shared" si="100"/>
        <v>30.372480141138617</v>
      </c>
      <c r="D249" s="429">
        <f t="shared" ref="D249:M249" si="103">D79-D215</f>
        <v>29.920318758324939</v>
      </c>
      <c r="E249" s="429">
        <f t="shared" si="103"/>
        <v>29.892796546391224</v>
      </c>
      <c r="F249" s="429">
        <f t="shared" si="103"/>
        <v>29.907271582238884</v>
      </c>
      <c r="G249" s="429">
        <f t="shared" si="103"/>
        <v>29.951377930308816</v>
      </c>
      <c r="H249" s="429">
        <f t="shared" si="103"/>
        <v>30.176722248599685</v>
      </c>
      <c r="I249" s="429">
        <f t="shared" si="103"/>
        <v>30.57220975544389</v>
      </c>
      <c r="J249" s="429">
        <f t="shared" si="103"/>
        <v>30.908037539161882</v>
      </c>
      <c r="K249" s="429">
        <f t="shared" si="103"/>
        <v>31.269752304727533</v>
      </c>
      <c r="L249" s="429">
        <f t="shared" si="103"/>
        <v>31.533245408579194</v>
      </c>
      <c r="M249" s="429">
        <f t="shared" si="103"/>
        <v>31.564308019440702</v>
      </c>
      <c r="N249" s="312"/>
    </row>
    <row r="250" spans="2:14" ht="13.15">
      <c r="B250" s="323" t="str">
        <f t="shared" si="98"/>
        <v>35-39</v>
      </c>
      <c r="C250" s="429">
        <f t="shared" si="100"/>
        <v>31.285875794519995</v>
      </c>
      <c r="D250" s="429">
        <f t="shared" ref="D250:M250" si="104">D80-D216</f>
        <v>31.542820640128504</v>
      </c>
      <c r="E250" s="429">
        <f t="shared" si="104"/>
        <v>31.633341424777019</v>
      </c>
      <c r="F250" s="429">
        <f t="shared" si="104"/>
        <v>31.442531717817161</v>
      </c>
      <c r="G250" s="429">
        <f t="shared" si="104"/>
        <v>31.157908990608639</v>
      </c>
      <c r="H250" s="429">
        <f t="shared" si="104"/>
        <v>30.974867449539975</v>
      </c>
      <c r="I250" s="429">
        <f t="shared" si="104"/>
        <v>30.933910257559468</v>
      </c>
      <c r="J250" s="429">
        <f t="shared" si="104"/>
        <v>30.905231285379351</v>
      </c>
      <c r="K250" s="429">
        <f t="shared" si="104"/>
        <v>30.960490246855684</v>
      </c>
      <c r="L250" s="429">
        <f t="shared" si="104"/>
        <v>31.011790349507201</v>
      </c>
      <c r="M250" s="429">
        <f t="shared" si="104"/>
        <v>30.961162011287318</v>
      </c>
      <c r="N250" s="312"/>
    </row>
    <row r="251" spans="2:14" ht="13.15">
      <c r="B251" s="323" t="str">
        <f t="shared" si="98"/>
        <v>40-44</v>
      </c>
      <c r="C251" s="429">
        <f t="shared" si="100"/>
        <v>36.447538769416056</v>
      </c>
      <c r="D251" s="429">
        <f t="shared" ref="D251:M251" si="105">D81-D217</f>
        <v>34.77903596840428</v>
      </c>
      <c r="E251" s="429">
        <f t="shared" si="105"/>
        <v>33.579414847273974</v>
      </c>
      <c r="F251" s="429">
        <f t="shared" si="105"/>
        <v>32.478441295278799</v>
      </c>
      <c r="G251" s="429">
        <f t="shared" si="105"/>
        <v>31.520203304149039</v>
      </c>
      <c r="H251" s="429">
        <f t="shared" si="105"/>
        <v>30.781021861824499</v>
      </c>
      <c r="I251" s="429">
        <f t="shared" si="105"/>
        <v>30.247852764085952</v>
      </c>
      <c r="J251" s="429">
        <f t="shared" si="105"/>
        <v>29.792964498712415</v>
      </c>
      <c r="K251" s="429">
        <f t="shared" si="105"/>
        <v>29.466097477513021</v>
      </c>
      <c r="L251" s="429">
        <f t="shared" si="105"/>
        <v>29.192124137649685</v>
      </c>
      <c r="M251" s="429">
        <f t="shared" si="105"/>
        <v>28.891690334221455</v>
      </c>
      <c r="N251" s="312"/>
    </row>
    <row r="252" spans="2:14" ht="13.15">
      <c r="B252" s="323" t="str">
        <f t="shared" si="98"/>
        <v>45-49</v>
      </c>
      <c r="C252" s="429">
        <f t="shared" si="100"/>
        <v>34.458994107790119</v>
      </c>
      <c r="D252" s="429">
        <f t="shared" ref="D252:M252" si="106">D82-D218</f>
        <v>33.666829007066752</v>
      </c>
      <c r="E252" s="429">
        <f t="shared" si="106"/>
        <v>32.7641638208788</v>
      </c>
      <c r="F252" s="429">
        <f t="shared" si="106"/>
        <v>31.658416091110311</v>
      </c>
      <c r="G252" s="429">
        <f t="shared" si="106"/>
        <v>30.555651479525501</v>
      </c>
      <c r="H252" s="429">
        <f t="shared" si="106"/>
        <v>29.595145376108537</v>
      </c>
      <c r="I252" s="429">
        <f t="shared" si="106"/>
        <v>28.800889959320152</v>
      </c>
      <c r="J252" s="429">
        <f t="shared" si="106"/>
        <v>28.078982610992043</v>
      </c>
      <c r="K252" s="429">
        <f t="shared" si="106"/>
        <v>27.48308546813373</v>
      </c>
      <c r="L252" s="429">
        <f t="shared" si="106"/>
        <v>26.952982514773176</v>
      </c>
      <c r="M252" s="429">
        <f t="shared" si="106"/>
        <v>26.424251317270972</v>
      </c>
      <c r="N252" s="312"/>
    </row>
    <row r="253" spans="2:14" ht="13.15">
      <c r="B253" s="323" t="str">
        <f t="shared" si="98"/>
        <v>50-54</v>
      </c>
      <c r="C253" s="429">
        <f t="shared" si="100"/>
        <v>21.65535839412172</v>
      </c>
      <c r="D253" s="429">
        <f t="shared" ref="D253:M253" si="107">D83-D219</f>
        <v>22.693875840300066</v>
      </c>
      <c r="E253" s="429">
        <f t="shared" si="107"/>
        <v>23.26798068176678</v>
      </c>
      <c r="F253" s="429">
        <f t="shared" si="107"/>
        <v>23.334059312523657</v>
      </c>
      <c r="G253" s="429">
        <f t="shared" si="107"/>
        <v>23.112425733495531</v>
      </c>
      <c r="H253" s="429">
        <f t="shared" si="107"/>
        <v>22.774054866240903</v>
      </c>
      <c r="I253" s="429">
        <f t="shared" si="107"/>
        <v>22.396103666529939</v>
      </c>
      <c r="J253" s="429">
        <f t="shared" si="107"/>
        <v>21.956655258074932</v>
      </c>
      <c r="K253" s="429">
        <f t="shared" si="107"/>
        <v>21.530478318561403</v>
      </c>
      <c r="L253" s="429">
        <f t="shared" si="107"/>
        <v>21.099754344216485</v>
      </c>
      <c r="M253" s="429">
        <f t="shared" si="107"/>
        <v>20.636245748233648</v>
      </c>
      <c r="N253" s="312"/>
    </row>
    <row r="254" spans="2:14" ht="13.15">
      <c r="B254" s="323" t="str">
        <f t="shared" si="98"/>
        <v>55-59</v>
      </c>
      <c r="C254" s="429">
        <f t="shared" si="100"/>
        <v>12.840506490645696</v>
      </c>
      <c r="D254" s="429">
        <f t="shared" ref="D254:M254" si="108">D84-D220</f>
        <v>11.866645682001556</v>
      </c>
      <c r="E254" s="429">
        <f t="shared" si="108"/>
        <v>11.427906789978236</v>
      </c>
      <c r="F254" s="429">
        <f t="shared" si="108"/>
        <v>11.176021207659531</v>
      </c>
      <c r="G254" s="429">
        <f t="shared" si="108"/>
        <v>10.992356673803364</v>
      </c>
      <c r="H254" s="429">
        <f t="shared" si="108"/>
        <v>10.852847335443213</v>
      </c>
      <c r="I254" s="429">
        <f t="shared" si="108"/>
        <v>10.731900487569783</v>
      </c>
      <c r="J254" s="429">
        <f t="shared" si="108"/>
        <v>10.581447792340512</v>
      </c>
      <c r="K254" s="429">
        <f t="shared" si="108"/>
        <v>10.427938956985551</v>
      </c>
      <c r="L254" s="429">
        <f t="shared" si="108"/>
        <v>10.254770157207197</v>
      </c>
      <c r="M254" s="429">
        <f t="shared" si="108"/>
        <v>10.046293144069693</v>
      </c>
      <c r="N254" s="312"/>
    </row>
    <row r="255" spans="2:14" ht="13.15">
      <c r="B255" s="323" t="str">
        <f t="shared" si="98"/>
        <v>60-64</v>
      </c>
      <c r="C255" s="429">
        <f t="shared" si="100"/>
        <v>4.1194001961001199</v>
      </c>
      <c r="D255" s="429">
        <f t="shared" ref="D255:M255" si="109">D85-D221</f>
        <v>4.2593495008047544</v>
      </c>
      <c r="E255" s="429">
        <f t="shared" si="109"/>
        <v>4.2036645800610106</v>
      </c>
      <c r="F255" s="429">
        <f t="shared" si="109"/>
        <v>4.0919262497154429</v>
      </c>
      <c r="G255" s="429">
        <f t="shared" si="109"/>
        <v>3.98020669123947</v>
      </c>
      <c r="H255" s="429">
        <f t="shared" si="109"/>
        <v>3.898727656416038</v>
      </c>
      <c r="I255" s="429">
        <f t="shared" si="109"/>
        <v>3.8435399081199448</v>
      </c>
      <c r="J255" s="429">
        <f t="shared" si="109"/>
        <v>3.7889602687051864</v>
      </c>
      <c r="K255" s="429">
        <f t="shared" si="109"/>
        <v>3.7417752305168124</v>
      </c>
      <c r="L255" s="429">
        <f t="shared" si="109"/>
        <v>3.6890805165800717</v>
      </c>
      <c r="M255" s="429">
        <f t="shared" si="109"/>
        <v>3.6204807361571882</v>
      </c>
      <c r="N255" s="312"/>
    </row>
    <row r="256" spans="2:14" ht="13.15">
      <c r="B256" s="323" t="str">
        <f t="shared" si="98"/>
        <v>65 plus</v>
      </c>
      <c r="C256" s="429">
        <f t="shared" si="100"/>
        <v>0.87768170297668402</v>
      </c>
      <c r="D256" s="429">
        <f t="shared" ref="D256:M256" si="110">D86-D222</f>
        <v>1.1804620716023533</v>
      </c>
      <c r="E256" s="429">
        <f t="shared" si="110"/>
        <v>1.3832107876048054</v>
      </c>
      <c r="F256" s="429">
        <f t="shared" si="110"/>
        <v>1.4918239995613727</v>
      </c>
      <c r="G256" s="429">
        <f t="shared" si="110"/>
        <v>1.5374052762168735</v>
      </c>
      <c r="H256" s="429">
        <f t="shared" si="110"/>
        <v>1.5525564818405995</v>
      </c>
      <c r="I256" s="429">
        <f t="shared" si="110"/>
        <v>1.5544477453229808</v>
      </c>
      <c r="J256" s="429">
        <f t="shared" si="110"/>
        <v>1.5453169078280964</v>
      </c>
      <c r="K256" s="429">
        <f t="shared" si="110"/>
        <v>1.5337570787888253</v>
      </c>
      <c r="L256" s="429">
        <f t="shared" si="110"/>
        <v>1.5181245706804321</v>
      </c>
      <c r="M256" s="429">
        <f t="shared" si="110"/>
        <v>1.4953211563002962</v>
      </c>
      <c r="N256" s="312"/>
    </row>
    <row r="257" spans="1:14" ht="13.15">
      <c r="B257" s="323" t="str">
        <f t="shared" si="98"/>
        <v>Total</v>
      </c>
      <c r="C257" s="429">
        <f>SUM(C247:C256)</f>
        <v>193.20984834322576</v>
      </c>
      <c r="D257" s="429">
        <f t="shared" ref="D257:M257" si="111">SUM(D247:D256)</f>
        <v>196.52733939466083</v>
      </c>
      <c r="E257" s="429">
        <f t="shared" si="111"/>
        <v>199.28064052468227</v>
      </c>
      <c r="F257" s="429">
        <f t="shared" si="111"/>
        <v>199.60501665539113</v>
      </c>
      <c r="G257" s="429">
        <f t="shared" si="111"/>
        <v>198.55942239635755</v>
      </c>
      <c r="H257" s="429">
        <f t="shared" si="111"/>
        <v>197.79333317950031</v>
      </c>
      <c r="I257" s="429">
        <f t="shared" si="111"/>
        <v>197.59452046894589</v>
      </c>
      <c r="J257" s="429">
        <f t="shared" si="111"/>
        <v>196.81362262888982</v>
      </c>
      <c r="K257" s="429">
        <f t="shared" si="111"/>
        <v>196.29261441393228</v>
      </c>
      <c r="L257" s="429">
        <f t="shared" si="111"/>
        <v>195.38225082086652</v>
      </c>
      <c r="M257" s="429">
        <f t="shared" si="111"/>
        <v>193.41175216992383</v>
      </c>
      <c r="N257" s="312"/>
    </row>
    <row r="258" spans="1:14">
      <c r="A258" s="1080">
        <f>SUM(C258:M258)</f>
        <v>0</v>
      </c>
      <c r="B258" s="1080"/>
      <c r="C258" s="1080">
        <f>SUM(C247:C256)-C257</f>
        <v>0</v>
      </c>
      <c r="D258" s="1080">
        <f t="shared" ref="D258:M258" si="112">SUM(D247:D256)-D257</f>
        <v>0</v>
      </c>
      <c r="E258" s="1080">
        <f t="shared" si="112"/>
        <v>0</v>
      </c>
      <c r="F258" s="1080">
        <f t="shared" si="112"/>
        <v>0</v>
      </c>
      <c r="G258" s="1080">
        <f t="shared" si="112"/>
        <v>0</v>
      </c>
      <c r="H258" s="1080">
        <f t="shared" si="112"/>
        <v>0</v>
      </c>
      <c r="I258" s="1080">
        <f t="shared" si="112"/>
        <v>0</v>
      </c>
      <c r="J258" s="1080">
        <f t="shared" si="112"/>
        <v>0</v>
      </c>
      <c r="K258" s="1080">
        <f t="shared" si="112"/>
        <v>0</v>
      </c>
      <c r="L258" s="1080">
        <f t="shared" si="112"/>
        <v>0</v>
      </c>
      <c r="M258" s="1080">
        <f t="shared" si="112"/>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3">B246</f>
        <v>Age group</v>
      </c>
      <c r="C262" s="323" t="str">
        <f t="shared" ref="C262:M262" si="114">C246</f>
        <v>2019/20</v>
      </c>
      <c r="D262" s="323" t="str">
        <f t="shared" si="114"/>
        <v>2020/21</v>
      </c>
      <c r="E262" s="323" t="str">
        <f t="shared" si="114"/>
        <v>2021/22</v>
      </c>
      <c r="F262" s="323" t="str">
        <f t="shared" si="114"/>
        <v>2022/23</v>
      </c>
      <c r="G262" s="323" t="str">
        <f t="shared" si="114"/>
        <v>2023/24</v>
      </c>
      <c r="H262" s="323" t="str">
        <f t="shared" si="114"/>
        <v>2024/25</v>
      </c>
      <c r="I262" s="323" t="str">
        <f t="shared" si="114"/>
        <v>2025/26</v>
      </c>
      <c r="J262" s="323" t="str">
        <f t="shared" si="114"/>
        <v>2026/27</v>
      </c>
      <c r="K262" s="323" t="str">
        <f t="shared" si="114"/>
        <v>2027/28</v>
      </c>
      <c r="L262" s="323" t="str">
        <f t="shared" si="114"/>
        <v>2028/29</v>
      </c>
      <c r="M262" s="323" t="str">
        <f t="shared" si="114"/>
        <v>2029/30</v>
      </c>
    </row>
    <row r="263" spans="1:14" ht="13.15">
      <c r="B263" s="323" t="str">
        <f t="shared" si="113"/>
        <v>20-24</v>
      </c>
      <c r="C263" s="429">
        <f t="shared" ref="C263:C272" si="115">C93-C229</f>
        <v>18.629624211037932</v>
      </c>
      <c r="D263" s="429">
        <f t="shared" ref="D263:M263" si="116">D93-D229</f>
        <v>50.307455189523083</v>
      </c>
      <c r="E263" s="429">
        <f t="shared" si="116"/>
        <v>72.685853699235466</v>
      </c>
      <c r="F263" s="429">
        <f t="shared" si="116"/>
        <v>86.522847377670871</v>
      </c>
      <c r="G263" s="429">
        <f t="shared" si="116"/>
        <v>94.316334894591108</v>
      </c>
      <c r="H263" s="429">
        <f t="shared" si="116"/>
        <v>100.06516107996524</v>
      </c>
      <c r="I263" s="429">
        <f t="shared" si="116"/>
        <v>104.82570063424504</v>
      </c>
      <c r="J263" s="429">
        <f t="shared" si="116"/>
        <v>107.22632075415285</v>
      </c>
      <c r="K263" s="429">
        <f t="shared" si="116"/>
        <v>109.115298695196</v>
      </c>
      <c r="L263" s="429">
        <f t="shared" si="116"/>
        <v>109.69514475970951</v>
      </c>
      <c r="M263" s="429">
        <f t="shared" si="116"/>
        <v>108.26439527280533</v>
      </c>
    </row>
    <row r="264" spans="1:14" ht="13.15">
      <c r="B264" s="323" t="str">
        <f t="shared" si="113"/>
        <v>25-29</v>
      </c>
      <c r="C264" s="429">
        <f t="shared" si="115"/>
        <v>109.95876334880435</v>
      </c>
      <c r="D264" s="429">
        <f t="shared" ref="D264:M264" si="117">D94-D230</f>
        <v>132.86988457853943</v>
      </c>
      <c r="E264" s="429">
        <f t="shared" si="117"/>
        <v>155.0104662008317</v>
      </c>
      <c r="F264" s="429">
        <f t="shared" si="117"/>
        <v>172.2542855087234</v>
      </c>
      <c r="G264" s="429">
        <f t="shared" si="117"/>
        <v>184.44274821136932</v>
      </c>
      <c r="H264" s="429">
        <f t="shared" si="117"/>
        <v>194.93346919349864</v>
      </c>
      <c r="I264" s="429">
        <f t="shared" si="117"/>
        <v>204.45577398762623</v>
      </c>
      <c r="J264" s="429">
        <f t="shared" si="117"/>
        <v>210.84527708338487</v>
      </c>
      <c r="K264" s="429">
        <f t="shared" si="117"/>
        <v>216.12958017198628</v>
      </c>
      <c r="L264" s="429">
        <f t="shared" si="117"/>
        <v>219.2396142762</v>
      </c>
      <c r="M264" s="429">
        <f t="shared" si="117"/>
        <v>219.07593762660863</v>
      </c>
    </row>
    <row r="265" spans="1:14" ht="13.15">
      <c r="B265" s="323" t="str">
        <f t="shared" si="113"/>
        <v>30-34</v>
      </c>
      <c r="C265" s="429">
        <f t="shared" si="115"/>
        <v>198.29625890760053</v>
      </c>
      <c r="D265" s="429">
        <f t="shared" ref="D265:M265" si="118">D95-D231</f>
        <v>197.36326475346135</v>
      </c>
      <c r="E265" s="429">
        <f t="shared" si="118"/>
        <v>200.82881684340114</v>
      </c>
      <c r="F265" s="429">
        <f t="shared" si="118"/>
        <v>205.69708155524839</v>
      </c>
      <c r="G265" s="429">
        <f t="shared" si="118"/>
        <v>210.72024330971379</v>
      </c>
      <c r="H265" s="429">
        <f t="shared" si="118"/>
        <v>216.84236681493343</v>
      </c>
      <c r="I265" s="429">
        <f t="shared" si="118"/>
        <v>223.8494137700489</v>
      </c>
      <c r="J265" s="429">
        <f t="shared" si="118"/>
        <v>229.89589945562327</v>
      </c>
      <c r="K265" s="429">
        <f t="shared" si="118"/>
        <v>235.65893741410434</v>
      </c>
      <c r="L265" s="429">
        <f t="shared" si="118"/>
        <v>240.19614805068142</v>
      </c>
      <c r="M265" s="429">
        <f t="shared" si="118"/>
        <v>242.5026719444883</v>
      </c>
    </row>
    <row r="266" spans="1:14" ht="13.15">
      <c r="B266" s="323" t="str">
        <f t="shared" si="113"/>
        <v>35-39</v>
      </c>
      <c r="C266" s="429">
        <f t="shared" si="115"/>
        <v>211.30076628183488</v>
      </c>
      <c r="D266" s="429">
        <f t="shared" ref="D266:M266" si="119">D96-D232</f>
        <v>213.3062103846483</v>
      </c>
      <c r="E266" s="429">
        <f t="shared" si="119"/>
        <v>214.5451471561197</v>
      </c>
      <c r="F266" s="429">
        <f t="shared" si="119"/>
        <v>214.89562657890394</v>
      </c>
      <c r="G266" s="429">
        <f t="shared" si="119"/>
        <v>214.89264681665733</v>
      </c>
      <c r="H266" s="429">
        <f t="shared" si="119"/>
        <v>215.95805259429565</v>
      </c>
      <c r="I266" s="429">
        <f t="shared" si="119"/>
        <v>218.27504218099665</v>
      </c>
      <c r="J266" s="429">
        <f t="shared" si="119"/>
        <v>220.69956572786612</v>
      </c>
      <c r="K266" s="429">
        <f t="shared" si="119"/>
        <v>223.70202433991648</v>
      </c>
      <c r="L266" s="429">
        <f t="shared" si="119"/>
        <v>226.52158434378603</v>
      </c>
      <c r="M266" s="429">
        <f t="shared" si="119"/>
        <v>228.34586948520788</v>
      </c>
    </row>
    <row r="267" spans="1:14" ht="13.15">
      <c r="B267" s="323" t="str">
        <f t="shared" si="113"/>
        <v>40-44</v>
      </c>
      <c r="C267" s="429">
        <f t="shared" si="115"/>
        <v>220.07637557458975</v>
      </c>
      <c r="D267" s="429">
        <f t="shared" ref="D267:M267" si="120">D97-D233</f>
        <v>217.16296432227517</v>
      </c>
      <c r="E267" s="429">
        <f t="shared" si="120"/>
        <v>215.32613382300744</v>
      </c>
      <c r="F267" s="429">
        <f t="shared" si="120"/>
        <v>213.23739236456143</v>
      </c>
      <c r="G267" s="429">
        <f t="shared" si="120"/>
        <v>210.8517870093338</v>
      </c>
      <c r="H267" s="429">
        <f t="shared" si="120"/>
        <v>209.22289788966845</v>
      </c>
      <c r="I267" s="429">
        <f t="shared" si="120"/>
        <v>208.55557536766517</v>
      </c>
      <c r="J267" s="429">
        <f t="shared" si="120"/>
        <v>208.04270741948261</v>
      </c>
      <c r="K267" s="429">
        <f t="shared" si="120"/>
        <v>208.20219276734821</v>
      </c>
      <c r="L267" s="429">
        <f t="shared" si="120"/>
        <v>208.5156340811273</v>
      </c>
      <c r="M267" s="429">
        <f t="shared" si="120"/>
        <v>208.39975720407773</v>
      </c>
    </row>
    <row r="268" spans="1:14" ht="13.15">
      <c r="B268" s="323" t="str">
        <f t="shared" si="113"/>
        <v>45-49</v>
      </c>
      <c r="C268" s="429">
        <f t="shared" si="115"/>
        <v>253.58941911757742</v>
      </c>
      <c r="D268" s="429">
        <f t="shared" ref="D268:M268" si="121">D98-D234</f>
        <v>239.36997002561711</v>
      </c>
      <c r="E268" s="429">
        <f t="shared" si="121"/>
        <v>228.42105540343582</v>
      </c>
      <c r="F268" s="429">
        <f t="shared" si="121"/>
        <v>219.27285454301452</v>
      </c>
      <c r="G268" s="429">
        <f t="shared" si="121"/>
        <v>211.44984288075815</v>
      </c>
      <c r="H268" s="429">
        <f t="shared" si="121"/>
        <v>205.43824788542221</v>
      </c>
      <c r="I268" s="429">
        <f t="shared" si="121"/>
        <v>201.06414148625026</v>
      </c>
      <c r="J268" s="429">
        <f t="shared" si="121"/>
        <v>197.37709704209053</v>
      </c>
      <c r="K268" s="429">
        <f t="shared" si="121"/>
        <v>194.68628070854305</v>
      </c>
      <c r="L268" s="429">
        <f t="shared" si="121"/>
        <v>192.45510536356915</v>
      </c>
      <c r="M268" s="429">
        <f t="shared" si="121"/>
        <v>190.1434194382349</v>
      </c>
    </row>
    <row r="269" spans="1:14" ht="13.15">
      <c r="B269" s="323" t="str">
        <f t="shared" si="113"/>
        <v>50-54</v>
      </c>
      <c r="C269" s="429">
        <f t="shared" si="115"/>
        <v>242.90912262886755</v>
      </c>
      <c r="D269" s="429">
        <f t="shared" ref="D269:M269" si="122">D99-D235</f>
        <v>227.53411967030948</v>
      </c>
      <c r="E269" s="429">
        <f t="shared" si="122"/>
        <v>214.07473318917698</v>
      </c>
      <c r="F269" s="429">
        <f t="shared" si="122"/>
        <v>201.98407334537183</v>
      </c>
      <c r="G269" s="429">
        <f t="shared" si="122"/>
        <v>191.24432295945232</v>
      </c>
      <c r="H269" s="429">
        <f t="shared" si="122"/>
        <v>182.36061015129846</v>
      </c>
      <c r="I269" s="429">
        <f t="shared" si="122"/>
        <v>175.24318776745091</v>
      </c>
      <c r="J269" s="429">
        <f t="shared" si="122"/>
        <v>169.16004924783357</v>
      </c>
      <c r="K269" s="429">
        <f t="shared" si="122"/>
        <v>164.27562972424164</v>
      </c>
      <c r="L269" s="429">
        <f t="shared" si="122"/>
        <v>160.12715080804952</v>
      </c>
      <c r="M269" s="429">
        <f t="shared" si="122"/>
        <v>156.25156407978113</v>
      </c>
    </row>
    <row r="270" spans="1:14" ht="13.15">
      <c r="B270" s="323" t="str">
        <f t="shared" si="113"/>
        <v>55-59</v>
      </c>
      <c r="C270" s="429">
        <f t="shared" si="115"/>
        <v>163.01587888348777</v>
      </c>
      <c r="D270" s="429">
        <f t="shared" ref="D270:M270" si="123">D100-D236</f>
        <v>145.11759522740198</v>
      </c>
      <c r="E270" s="429">
        <f t="shared" si="123"/>
        <v>131.59288704969543</v>
      </c>
      <c r="F270" s="429">
        <f t="shared" si="123"/>
        <v>120.76109204903473</v>
      </c>
      <c r="G270" s="429">
        <f t="shared" si="123"/>
        <v>111.83565193331228</v>
      </c>
      <c r="H270" s="429">
        <f t="shared" si="123"/>
        <v>104.6773052582875</v>
      </c>
      <c r="I270" s="429">
        <f t="shared" si="123"/>
        <v>98.979498225049582</v>
      </c>
      <c r="J270" s="429">
        <f t="shared" si="123"/>
        <v>94.180211628928603</v>
      </c>
      <c r="K270" s="429">
        <f t="shared" si="123"/>
        <v>90.293596881880205</v>
      </c>
      <c r="L270" s="429">
        <f t="shared" si="123"/>
        <v>86.998538498474488</v>
      </c>
      <c r="M270" s="429">
        <f t="shared" si="123"/>
        <v>84.000673396474937</v>
      </c>
    </row>
    <row r="271" spans="1:14" ht="13.15">
      <c r="B271" s="323" t="str">
        <f t="shared" si="113"/>
        <v>60-64</v>
      </c>
      <c r="C271" s="429">
        <f t="shared" si="115"/>
        <v>60.601340207530576</v>
      </c>
      <c r="D271" s="429">
        <f t="shared" ref="D271:M271" si="124">D101-D237</f>
        <v>56.463738687629188</v>
      </c>
      <c r="E271" s="429">
        <f t="shared" si="124"/>
        <v>51.894627245058942</v>
      </c>
      <c r="F271" s="429">
        <f t="shared" si="124"/>
        <v>47.532793741267852</v>
      </c>
      <c r="G271" s="429">
        <f t="shared" si="124"/>
        <v>43.642130095854526</v>
      </c>
      <c r="H271" s="429">
        <f t="shared" si="124"/>
        <v>40.419530507240914</v>
      </c>
      <c r="I271" s="429">
        <f t="shared" si="124"/>
        <v>37.818575293644813</v>
      </c>
      <c r="J271" s="429">
        <f t="shared" si="124"/>
        <v>35.615530451344497</v>
      </c>
      <c r="K271" s="429">
        <f t="shared" si="124"/>
        <v>33.828498671232438</v>
      </c>
      <c r="L271" s="429">
        <f t="shared" si="124"/>
        <v>32.311507350363947</v>
      </c>
      <c r="M271" s="429">
        <f t="shared" si="124"/>
        <v>30.934375123449669</v>
      </c>
    </row>
    <row r="272" spans="1:14" ht="13.15">
      <c r="B272" s="323" t="str">
        <f t="shared" si="113"/>
        <v>65 plus</v>
      </c>
      <c r="C272" s="429">
        <f t="shared" si="115"/>
        <v>15.415483398954059</v>
      </c>
      <c r="D272" s="429">
        <f t="shared" ref="D272:M272" si="125">D102-D238</f>
        <v>19.183606895395656</v>
      </c>
      <c r="E272" s="429">
        <f t="shared" si="125"/>
        <v>21.105585459770623</v>
      </c>
      <c r="F272" s="429">
        <f t="shared" si="125"/>
        <v>21.701887383582935</v>
      </c>
      <c r="G272" s="429">
        <f t="shared" si="125"/>
        <v>21.459987975404001</v>
      </c>
      <c r="H272" s="429">
        <f t="shared" si="125"/>
        <v>20.800114018219361</v>
      </c>
      <c r="I272" s="429">
        <f t="shared" si="125"/>
        <v>19.968239905925262</v>
      </c>
      <c r="J272" s="429">
        <f t="shared" si="125"/>
        <v>19.053509354686881</v>
      </c>
      <c r="K272" s="429">
        <f t="shared" si="125"/>
        <v>18.172475743544943</v>
      </c>
      <c r="L272" s="429">
        <f t="shared" si="125"/>
        <v>17.338497967789156</v>
      </c>
      <c r="M272" s="429">
        <f t="shared" si="125"/>
        <v>16.536900715494269</v>
      </c>
    </row>
    <row r="273" spans="1:15" ht="13.15">
      <c r="B273" s="323" t="str">
        <f t="shared" si="113"/>
        <v>Total</v>
      </c>
      <c r="C273" s="429">
        <f>SUM(C263:C272)</f>
        <v>1493.7930325602849</v>
      </c>
      <c r="D273" s="429">
        <f t="shared" ref="D273:M273" si="126">SUM(D263:D272)</f>
        <v>1498.6788097348008</v>
      </c>
      <c r="E273" s="429">
        <f t="shared" si="126"/>
        <v>1505.4853060697333</v>
      </c>
      <c r="F273" s="429">
        <f t="shared" si="126"/>
        <v>1503.8599344473798</v>
      </c>
      <c r="G273" s="429">
        <f t="shared" si="126"/>
        <v>1494.8556960864464</v>
      </c>
      <c r="H273" s="429">
        <f t="shared" si="126"/>
        <v>1490.71775539283</v>
      </c>
      <c r="I273" s="429">
        <f t="shared" si="126"/>
        <v>1493.0351486189029</v>
      </c>
      <c r="J273" s="429">
        <f t="shared" si="126"/>
        <v>1492.0961681653939</v>
      </c>
      <c r="K273" s="429">
        <f t="shared" si="126"/>
        <v>1494.0645151179933</v>
      </c>
      <c r="L273" s="429">
        <f t="shared" si="126"/>
        <v>1493.3989254997505</v>
      </c>
      <c r="M273" s="429">
        <f t="shared" si="126"/>
        <v>1484.4555642866226</v>
      </c>
    </row>
    <row r="274" spans="1:15">
      <c r="A274" s="1080">
        <f>SUM(C274:M274)</f>
        <v>0</v>
      </c>
      <c r="B274" s="1080"/>
      <c r="C274" s="1080">
        <f>SUM(C263:C272)-C273</f>
        <v>0</v>
      </c>
      <c r="D274" s="1080">
        <f t="shared" ref="D274:M274" si="127">SUM(D263:D272)-D273</f>
        <v>0</v>
      </c>
      <c r="E274" s="1080">
        <f t="shared" si="127"/>
        <v>0</v>
      </c>
      <c r="F274" s="1080">
        <f t="shared" si="127"/>
        <v>0</v>
      </c>
      <c r="G274" s="1080">
        <f t="shared" si="127"/>
        <v>0</v>
      </c>
      <c r="H274" s="1080">
        <f t="shared" si="127"/>
        <v>0</v>
      </c>
      <c r="I274" s="1080">
        <f t="shared" si="127"/>
        <v>0</v>
      </c>
      <c r="J274" s="1080">
        <f t="shared" si="127"/>
        <v>0</v>
      </c>
      <c r="K274" s="1080">
        <f t="shared" si="127"/>
        <v>0</v>
      </c>
      <c r="L274" s="1080">
        <f t="shared" si="127"/>
        <v>0</v>
      </c>
      <c r="M274" s="1080">
        <f t="shared" si="127"/>
        <v>0</v>
      </c>
    </row>
    <row r="275" spans="1:15" ht="15">
      <c r="B275" s="325"/>
      <c r="H275" s="312"/>
    </row>
    <row r="276" spans="1:15" ht="15">
      <c r="B276" s="325" t="s">
        <v>506</v>
      </c>
      <c r="H276" s="312"/>
    </row>
    <row r="277" spans="1:15" ht="15">
      <c r="B277" s="325"/>
      <c r="H277" s="312"/>
    </row>
    <row r="278" spans="1:15" ht="15">
      <c r="B278" s="325"/>
      <c r="C278" s="311" t="str">
        <f>C262</f>
        <v>2019/20</v>
      </c>
      <c r="D278" s="311" t="str">
        <f t="shared" ref="D278:M278" si="128">D262</f>
        <v>2020/21</v>
      </c>
      <c r="E278" s="311" t="str">
        <f t="shared" si="128"/>
        <v>2021/22</v>
      </c>
      <c r="F278" s="311" t="str">
        <f t="shared" si="128"/>
        <v>2022/23</v>
      </c>
      <c r="G278" s="311" t="str">
        <f t="shared" si="128"/>
        <v>2023/24</v>
      </c>
      <c r="H278" s="311" t="str">
        <f t="shared" si="128"/>
        <v>2024/25</v>
      </c>
      <c r="I278" s="311" t="str">
        <f t="shared" si="128"/>
        <v>2025/26</v>
      </c>
      <c r="J278" s="311" t="str">
        <f t="shared" si="128"/>
        <v>2026/27</v>
      </c>
      <c r="K278" s="311" t="str">
        <f t="shared" si="128"/>
        <v>2027/28</v>
      </c>
      <c r="L278" s="311" t="str">
        <f t="shared" si="128"/>
        <v>2028/29</v>
      </c>
      <c r="M278" s="311" t="str">
        <f t="shared" si="128"/>
        <v>2029/30</v>
      </c>
    </row>
    <row r="279" spans="1:15" ht="13.15">
      <c r="B279" s="311" t="s">
        <v>389</v>
      </c>
      <c r="C279" s="429">
        <f>C223+C239</f>
        <v>238.34911909648946</v>
      </c>
      <c r="D279" s="429">
        <f t="shared" ref="D279:K279" si="129">D223+D239</f>
        <v>238.75728326065871</v>
      </c>
      <c r="E279" s="429">
        <f t="shared" si="129"/>
        <v>237.70664407543245</v>
      </c>
      <c r="F279" s="429">
        <f t="shared" si="129"/>
        <v>235.80723258766906</v>
      </c>
      <c r="G279" s="429">
        <f t="shared" si="129"/>
        <v>231.44379485882598</v>
      </c>
      <c r="H279" s="429">
        <f t="shared" si="129"/>
        <v>227.95933049608232</v>
      </c>
      <c r="I279" s="429">
        <f t="shared" si="129"/>
        <v>225.62274809145788</v>
      </c>
      <c r="J279" s="429">
        <f t="shared" si="129"/>
        <v>223.08187999816647</v>
      </c>
      <c r="K279" s="429">
        <f t="shared" si="129"/>
        <v>221.21291164945023</v>
      </c>
      <c r="L279" s="429">
        <f>L223+L239</f>
        <v>219.22423899861434</v>
      </c>
      <c r="M279" s="429">
        <f>M223+M239</f>
        <v>216.31655880552827</v>
      </c>
      <c r="N279" s="312"/>
      <c r="O279" s="312"/>
    </row>
    <row r="280" spans="1:15" ht="13.15">
      <c r="B280" s="311" t="s">
        <v>390</v>
      </c>
      <c r="C280" s="429">
        <f>C155+C171</f>
        <v>85.857298949014989</v>
      </c>
      <c r="D280" s="429">
        <f t="shared" ref="D280:M280" si="130">D155+D171</f>
        <v>81.374561812951825</v>
      </c>
      <c r="E280" s="429">
        <f t="shared" si="130"/>
        <v>76.780037592150151</v>
      </c>
      <c r="F280" s="429">
        <f t="shared" si="130"/>
        <v>72.243774403326995</v>
      </c>
      <c r="G280" s="429">
        <f t="shared" si="130"/>
        <v>67.929566426074544</v>
      </c>
      <c r="H280" s="429">
        <f t="shared" si="130"/>
        <v>64.180686287237791</v>
      </c>
      <c r="I280" s="429">
        <f t="shared" si="130"/>
        <v>61.026727361687477</v>
      </c>
      <c r="J280" s="429">
        <f t="shared" si="130"/>
        <v>58.233453262703364</v>
      </c>
      <c r="K280" s="429">
        <f t="shared" si="130"/>
        <v>55.891584668153989</v>
      </c>
      <c r="L280" s="429">
        <f t="shared" si="130"/>
        <v>53.841189928813165</v>
      </c>
      <c r="M280" s="429">
        <f t="shared" si="130"/>
        <v>51.922344334724016</v>
      </c>
      <c r="N280" s="312"/>
      <c r="O280" s="312"/>
    </row>
    <row r="281" spans="1:15" ht="13.15">
      <c r="B281" s="311" t="s">
        <v>514</v>
      </c>
      <c r="C281" s="429">
        <f>C189+C205</f>
        <v>0.85939371736840331</v>
      </c>
      <c r="D281" s="429">
        <f t="shared" ref="D281:M281" si="131">D189+D205</f>
        <v>0.83734196290582275</v>
      </c>
      <c r="E281" s="429">
        <f t="shared" si="131"/>
        <v>0.81792733241666871</v>
      </c>
      <c r="F281" s="429">
        <f t="shared" si="131"/>
        <v>0.79800456131224806</v>
      </c>
      <c r="G281" s="429">
        <f t="shared" si="131"/>
        <v>0.7773909291137282</v>
      </c>
      <c r="H281" s="429">
        <f t="shared" si="131"/>
        <v>0.76131959766362567</v>
      </c>
      <c r="I281" s="429">
        <f t="shared" si="131"/>
        <v>0.75007726823335807</v>
      </c>
      <c r="J281" s="429">
        <f t="shared" si="131"/>
        <v>0.73954750981136341</v>
      </c>
      <c r="K281" s="429">
        <f t="shared" si="131"/>
        <v>0.7319019075770633</v>
      </c>
      <c r="L281" s="429">
        <f t="shared" si="131"/>
        <v>0.72472940957293641</v>
      </c>
      <c r="M281" s="429">
        <f t="shared" si="131"/>
        <v>0.71560928465084672</v>
      </c>
      <c r="N281" s="312"/>
      <c r="O281" s="312"/>
    </row>
    <row r="282" spans="1:15" ht="13.15">
      <c r="B282" s="311" t="s">
        <v>391</v>
      </c>
      <c r="C282" s="429">
        <f>C121+C137</f>
        <v>151.63242643010605</v>
      </c>
      <c r="D282" s="429">
        <f t="shared" ref="D282:M282" si="132">D121+D137</f>
        <v>156.54537948480106</v>
      </c>
      <c r="E282" s="429">
        <f t="shared" si="132"/>
        <v>160.10867915086561</v>
      </c>
      <c r="F282" s="429">
        <f t="shared" si="132"/>
        <v>162.76545362302977</v>
      </c>
      <c r="G282" s="429">
        <f t="shared" si="132"/>
        <v>162.73683750363773</v>
      </c>
      <c r="H282" s="429">
        <f t="shared" si="132"/>
        <v>163.01732461118095</v>
      </c>
      <c r="I282" s="429">
        <f t="shared" si="132"/>
        <v>163.84594346153705</v>
      </c>
      <c r="J282" s="429">
        <f t="shared" si="132"/>
        <v>164.10887922565178</v>
      </c>
      <c r="K282" s="429">
        <f t="shared" si="132"/>
        <v>164.58942507371916</v>
      </c>
      <c r="L282" s="429">
        <f t="shared" si="132"/>
        <v>164.65831966022822</v>
      </c>
      <c r="M282" s="429">
        <f t="shared" si="132"/>
        <v>163.67860518615342</v>
      </c>
      <c r="N282" s="312"/>
      <c r="O282" s="312"/>
    </row>
    <row r="283" spans="1:15">
      <c r="A283" s="1080">
        <f>SUM(C283:M283)</f>
        <v>0</v>
      </c>
      <c r="B283" s="1080"/>
      <c r="C283" s="1080">
        <f>C279-C280-C281-C282</f>
        <v>0</v>
      </c>
      <c r="D283" s="1080">
        <f t="shared" ref="D283:M283" si="133">D279-D280-D281-D282</f>
        <v>0</v>
      </c>
      <c r="E283" s="1080">
        <f t="shared" si="133"/>
        <v>0</v>
      </c>
      <c r="F283" s="1080">
        <f t="shared" si="133"/>
        <v>0</v>
      </c>
      <c r="G283" s="1080">
        <f t="shared" si="133"/>
        <v>0</v>
      </c>
      <c r="H283" s="1080">
        <f t="shared" si="133"/>
        <v>0</v>
      </c>
      <c r="I283" s="1080">
        <f t="shared" si="133"/>
        <v>0</v>
      </c>
      <c r="J283" s="1080">
        <f t="shared" si="133"/>
        <v>0</v>
      </c>
      <c r="K283" s="1080">
        <f t="shared" si="133"/>
        <v>0</v>
      </c>
      <c r="L283" s="1080">
        <f t="shared" si="133"/>
        <v>0</v>
      </c>
      <c r="M283" s="1080">
        <f t="shared" si="133"/>
        <v>0</v>
      </c>
    </row>
    <row r="284" spans="1:15" ht="15">
      <c r="B284" s="325"/>
      <c r="H284" s="312"/>
    </row>
    <row r="285" spans="1:15" ht="15">
      <c r="B285" s="325" t="s">
        <v>265</v>
      </c>
      <c r="F285" s="349"/>
      <c r="G285" s="349" t="s">
        <v>266</v>
      </c>
      <c r="H285" s="312"/>
    </row>
    <row r="286" spans="1:15" ht="15">
      <c r="B286" s="325"/>
      <c r="H286" s="312"/>
    </row>
    <row r="287" spans="1:15" ht="15">
      <c r="B287" s="325" t="s">
        <v>211</v>
      </c>
      <c r="H287" s="312"/>
    </row>
    <row r="288" spans="1:15" ht="15">
      <c r="B288" s="325"/>
      <c r="H288" s="312"/>
    </row>
    <row r="289" spans="2:15" ht="15">
      <c r="B289" s="325"/>
      <c r="C289" s="311" t="str">
        <f>C278</f>
        <v>2019/20</v>
      </c>
      <c r="D289" s="311" t="str">
        <f t="shared" ref="D289:M289" si="134">D278</f>
        <v>2020/21</v>
      </c>
      <c r="E289" s="311" t="str">
        <f t="shared" si="134"/>
        <v>2021/22</v>
      </c>
      <c r="F289" s="311" t="str">
        <f t="shared" si="134"/>
        <v>2022/23</v>
      </c>
      <c r="G289" s="311" t="str">
        <f t="shared" si="134"/>
        <v>2023/24</v>
      </c>
      <c r="H289" s="311" t="str">
        <f t="shared" si="134"/>
        <v>2024/25</v>
      </c>
      <c r="I289" s="311" t="str">
        <f t="shared" si="134"/>
        <v>2025/26</v>
      </c>
      <c r="J289" s="311" t="str">
        <f t="shared" si="134"/>
        <v>2026/27</v>
      </c>
      <c r="K289" s="311" t="str">
        <f t="shared" si="134"/>
        <v>2027/28</v>
      </c>
      <c r="L289" s="311" t="str">
        <f t="shared" si="134"/>
        <v>2028/29</v>
      </c>
      <c r="M289" s="311" t="str">
        <f t="shared" si="134"/>
        <v>2029/30</v>
      </c>
    </row>
    <row r="290" spans="2:15" ht="15">
      <c r="B290" s="325"/>
      <c r="C290" s="429">
        <f>C53+C69-C15</f>
        <v>0</v>
      </c>
      <c r="D290" s="429">
        <f>D53+D69-D15</f>
        <v>0</v>
      </c>
      <c r="E290" s="429">
        <f>E53+E69-E15</f>
        <v>0</v>
      </c>
      <c r="F290" s="429">
        <f t="shared" ref="F290:M290" si="135">F53+F69-F15</f>
        <v>0</v>
      </c>
      <c r="G290" s="429">
        <f t="shared" si="135"/>
        <v>0</v>
      </c>
      <c r="H290" s="429">
        <f t="shared" si="135"/>
        <v>0</v>
      </c>
      <c r="I290" s="429">
        <f t="shared" si="135"/>
        <v>0</v>
      </c>
      <c r="J290" s="429">
        <f t="shared" si="135"/>
        <v>0</v>
      </c>
      <c r="K290" s="429">
        <f t="shared" si="135"/>
        <v>0</v>
      </c>
      <c r="L290" s="429">
        <f t="shared" si="135"/>
        <v>0</v>
      </c>
      <c r="M290" s="429">
        <f t="shared" si="135"/>
        <v>0</v>
      </c>
    </row>
    <row r="291" spans="2:15" ht="15">
      <c r="B291" s="325"/>
      <c r="C291" s="312"/>
      <c r="D291" s="312"/>
      <c r="E291" s="312"/>
      <c r="F291" s="312"/>
      <c r="G291" s="312"/>
      <c r="H291" s="312"/>
      <c r="I291" s="312"/>
      <c r="J291" s="312"/>
      <c r="K291" s="312"/>
      <c r="L291" s="312"/>
      <c r="M291" s="312"/>
    </row>
    <row r="292" spans="2:15" ht="15">
      <c r="B292" s="325" t="s">
        <v>263</v>
      </c>
      <c r="H292" s="312"/>
    </row>
    <row r="293" spans="2:15" ht="15">
      <c r="B293" s="325"/>
      <c r="C293" s="350" t="str">
        <f t="shared" ref="C293:M293" si="136">C262</f>
        <v>2019/20</v>
      </c>
      <c r="D293" s="350" t="str">
        <f t="shared" si="136"/>
        <v>2020/21</v>
      </c>
      <c r="E293" s="350" t="str">
        <f t="shared" si="136"/>
        <v>2021/22</v>
      </c>
      <c r="F293" s="350" t="str">
        <f t="shared" si="136"/>
        <v>2022/23</v>
      </c>
      <c r="G293" s="350" t="str">
        <f t="shared" si="136"/>
        <v>2023/24</v>
      </c>
      <c r="H293" s="350" t="str">
        <f t="shared" si="136"/>
        <v>2024/25</v>
      </c>
      <c r="I293" s="350" t="str">
        <f t="shared" si="136"/>
        <v>2025/26</v>
      </c>
      <c r="J293" s="350" t="str">
        <f t="shared" si="136"/>
        <v>2026/27</v>
      </c>
      <c r="K293" s="350" t="str">
        <f t="shared" si="136"/>
        <v>2027/28</v>
      </c>
      <c r="L293" s="350" t="str">
        <f t="shared" si="136"/>
        <v>2028/29</v>
      </c>
      <c r="M293" s="350" t="str">
        <f t="shared" si="136"/>
        <v>2029/30</v>
      </c>
    </row>
    <row r="294" spans="2:15" ht="13.15">
      <c r="B294" s="348" t="s">
        <v>267</v>
      </c>
      <c r="C294" s="429">
        <f>C36-C15+C279-C290</f>
        <v>246.96055148660963</v>
      </c>
      <c r="D294" s="429">
        <f t="shared" ref="D294:M294" si="137">D36-D15+D279-D290</f>
        <v>247.26644154038638</v>
      </c>
      <c r="E294" s="429">
        <f t="shared" si="137"/>
        <v>234.50623709602451</v>
      </c>
      <c r="F294" s="429">
        <f t="shared" si="137"/>
        <v>221.39396223885919</v>
      </c>
      <c r="G294" s="429">
        <f t="shared" si="137"/>
        <v>223.05530058560828</v>
      </c>
      <c r="H294" s="429">
        <f t="shared" si="137"/>
        <v>227.74132860697648</v>
      </c>
      <c r="I294" s="429">
        <f t="shared" si="137"/>
        <v>221.36200170460143</v>
      </c>
      <c r="J294" s="429">
        <f t="shared" si="137"/>
        <v>222.6602503870925</v>
      </c>
      <c r="K294" s="429">
        <f t="shared" si="137"/>
        <v>217.64828578730544</v>
      </c>
      <c r="L294" s="429">
        <f t="shared" si="137"/>
        <v>205.40269894145791</v>
      </c>
      <c r="M294" s="429">
        <f t="shared" si="137"/>
        <v>205.80509447791152</v>
      </c>
    </row>
    <row r="295" spans="2:15" ht="12.75" customHeight="1">
      <c r="B295" s="1469" t="s">
        <v>264</v>
      </c>
      <c r="C295" s="1469"/>
      <c r="D295" s="1469"/>
      <c r="E295" s="1469"/>
      <c r="F295" s="1469"/>
      <c r="G295" s="1469"/>
      <c r="H295" s="1469"/>
      <c r="I295" s="1469"/>
      <c r="J295" s="1469"/>
      <c r="K295" s="1469"/>
      <c r="L295" s="1469"/>
      <c r="M295" s="1469"/>
    </row>
    <row r="296" spans="2:15" ht="13.15">
      <c r="B296" s="311" t="s">
        <v>384</v>
      </c>
      <c r="C296" s="271">
        <f>IF(C294&lt;0,0,C294)</f>
        <v>246.96055148660963</v>
      </c>
      <c r="D296" s="271">
        <f t="shared" ref="D296:M296" si="138">IF(D294&lt;0,0,D294)</f>
        <v>247.26644154038638</v>
      </c>
      <c r="E296" s="271">
        <f t="shared" si="138"/>
        <v>234.50623709602451</v>
      </c>
      <c r="F296" s="271">
        <f t="shared" si="138"/>
        <v>221.39396223885919</v>
      </c>
      <c r="G296" s="271">
        <f t="shared" si="138"/>
        <v>223.05530058560828</v>
      </c>
      <c r="H296" s="271">
        <f t="shared" si="138"/>
        <v>227.74132860697648</v>
      </c>
      <c r="I296" s="271">
        <f t="shared" si="138"/>
        <v>221.36200170460143</v>
      </c>
      <c r="J296" s="271">
        <f t="shared" si="138"/>
        <v>222.6602503870925</v>
      </c>
      <c r="K296" s="271">
        <f t="shared" si="138"/>
        <v>217.64828578730544</v>
      </c>
      <c r="L296" s="271">
        <f t="shared" si="138"/>
        <v>205.40269894145791</v>
      </c>
      <c r="M296" s="271">
        <f t="shared" si="138"/>
        <v>205.80509447791152</v>
      </c>
    </row>
    <row r="297" spans="2:15" ht="15">
      <c r="B297" s="325"/>
      <c r="H297" s="312"/>
    </row>
    <row r="298" spans="2:15" ht="15">
      <c r="B298" s="325" t="s">
        <v>174</v>
      </c>
      <c r="H298" s="312"/>
    </row>
    <row r="299" spans="2:15" ht="15">
      <c r="B299" s="325"/>
      <c r="H299" s="312"/>
    </row>
    <row r="300" spans="2:15" ht="13.15">
      <c r="B300" s="326" t="s">
        <v>46</v>
      </c>
      <c r="H300" s="310"/>
    </row>
    <row r="301" spans="2:15">
      <c r="H301" s="310"/>
    </row>
    <row r="302" spans="2:15" ht="13.15">
      <c r="B302" s="323" t="str">
        <f t="shared" ref="B302:B313" si="139">B262</f>
        <v>Age group</v>
      </c>
      <c r="C302" s="323" t="str">
        <f>C293</f>
        <v>2019/20</v>
      </c>
      <c r="D302" s="323" t="str">
        <f t="shared" ref="D302:M302" si="140">D293</f>
        <v>2020/21</v>
      </c>
      <c r="E302" s="323" t="str">
        <f t="shared" si="140"/>
        <v>2021/22</v>
      </c>
      <c r="F302" s="323" t="str">
        <f t="shared" si="140"/>
        <v>2022/23</v>
      </c>
      <c r="G302" s="323" t="str">
        <f t="shared" si="140"/>
        <v>2023/24</v>
      </c>
      <c r="H302" s="323" t="str">
        <f t="shared" si="140"/>
        <v>2024/25</v>
      </c>
      <c r="I302" s="323" t="str">
        <f t="shared" si="140"/>
        <v>2025/26</v>
      </c>
      <c r="J302" s="323" t="str">
        <f t="shared" si="140"/>
        <v>2026/27</v>
      </c>
      <c r="K302" s="323" t="str">
        <f t="shared" si="140"/>
        <v>2027/28</v>
      </c>
      <c r="L302" s="323" t="str">
        <f t="shared" si="140"/>
        <v>2028/29</v>
      </c>
      <c r="M302" s="323" t="str">
        <f t="shared" si="140"/>
        <v>2029/30</v>
      </c>
    </row>
    <row r="303" spans="2:15" ht="13.15">
      <c r="B303" s="323" t="str">
        <f t="shared" si="139"/>
        <v>20-24</v>
      </c>
      <c r="C303" s="429">
        <f>C$296*Entrant_age_breakdowns!$K76*$G$31</f>
        <v>6.6595657145334917</v>
      </c>
      <c r="D303" s="429">
        <f>D$296*Entrant_age_breakdowns!$K76*$G$31</f>
        <v>6.6678143797647849</v>
      </c>
      <c r="E303" s="429">
        <f>E$296*Entrant_age_breakdowns!$K76*$G$31</f>
        <v>6.3237212866915051</v>
      </c>
      <c r="F303" s="429">
        <f>F$296*Entrant_age_breakdowns!$K76*$G$31</f>
        <v>5.9701342236862125</v>
      </c>
      <c r="G303" s="429">
        <f>G$296*Entrant_age_breakdowns!$K76*$G$31</f>
        <v>6.0149340584276318</v>
      </c>
      <c r="H303" s="429">
        <f>H$296*Entrant_age_breakdowns!$K76*$G$31</f>
        <v>6.1412980115391438</v>
      </c>
      <c r="I303" s="429">
        <f>I$296*Entrant_age_breakdowns!$K76*$G$31</f>
        <v>5.9692723723626715</v>
      </c>
      <c r="J303" s="429">
        <f>J$296*Entrant_age_breakdowns!$K76*$G$31</f>
        <v>6.0042810908110704</v>
      </c>
      <c r="K303" s="429">
        <f>K$296*Entrant_age_breakdowns!$K76*$G$31</f>
        <v>5.8691278956538779</v>
      </c>
      <c r="L303" s="429">
        <f>L$296*Entrant_age_breakdowns!$K76*$G$31</f>
        <v>5.5389120380116497</v>
      </c>
      <c r="M303" s="429">
        <f>M$296*Entrant_age_breakdowns!$K76*$G$31</f>
        <v>5.5497630808284741</v>
      </c>
      <c r="N303" s="312"/>
      <c r="O303" s="312"/>
    </row>
    <row r="304" spans="2:15" ht="13.15">
      <c r="B304" s="323" t="str">
        <f t="shared" si="139"/>
        <v>25-29</v>
      </c>
      <c r="C304" s="429">
        <f>C$296*Entrant_age_breakdowns!$K77*$G$31</f>
        <v>7.2305092775776245</v>
      </c>
      <c r="D304" s="429">
        <f>D$296*Entrant_age_breakdowns!$K77*$G$31</f>
        <v>7.2394651244059434</v>
      </c>
      <c r="E304" s="429">
        <f>E$296*Entrant_age_breakdowns!$K77*$G$31</f>
        <v>6.8658719490451077</v>
      </c>
      <c r="F304" s="429">
        <f>F$296*Entrant_age_breakdowns!$K77*$G$31</f>
        <v>6.481970858631394</v>
      </c>
      <c r="G304" s="429">
        <f>G$296*Entrant_age_breakdowns!$K77*$G$31</f>
        <v>6.530611510982772</v>
      </c>
      <c r="H304" s="429">
        <f>H$296*Entrant_age_breakdowns!$K77*$G$31</f>
        <v>6.6678090062083548</v>
      </c>
      <c r="I304" s="429">
        <f>I$296*Entrant_age_breakdowns!$K77*$G$31</f>
        <v>6.4810351183357229</v>
      </c>
      <c r="J304" s="429">
        <f>J$296*Entrant_age_breakdowns!$K77*$G$31</f>
        <v>6.5190452340681686</v>
      </c>
      <c r="K304" s="429">
        <f>K$296*Entrant_age_breakdowns!$K77*$G$31</f>
        <v>6.372304970007753</v>
      </c>
      <c r="L304" s="429">
        <f>L$296*Entrant_age_breakdowns!$K77*$G$31</f>
        <v>6.0137787650519634</v>
      </c>
      <c r="M304" s="429">
        <f>M$296*Entrant_age_breakdowns!$K77*$G$31</f>
        <v>6.0255600987186941</v>
      </c>
      <c r="N304" s="312"/>
      <c r="O304" s="312"/>
    </row>
    <row r="305" spans="1:15" ht="13.15">
      <c r="B305" s="323" t="str">
        <f t="shared" si="139"/>
        <v>30-34</v>
      </c>
      <c r="C305" s="429">
        <f>C$296*Entrant_age_breakdowns!$K78*$G$31</f>
        <v>3.7182883693233633</v>
      </c>
      <c r="D305" s="429">
        <f>D$296*Entrant_age_breakdowns!$K78*$G$31</f>
        <v>3.7228939122831721</v>
      </c>
      <c r="E305" s="429">
        <f>E$296*Entrant_age_breakdowns!$K78*$G$31</f>
        <v>3.5307736749009213</v>
      </c>
      <c r="F305" s="429">
        <f>F$296*Entrant_age_breakdowns!$K78*$G$31</f>
        <v>3.3333525936663646</v>
      </c>
      <c r="G305" s="429">
        <f>G$296*Entrant_age_breakdowns!$K78*$G$31</f>
        <v>3.3583660422315007</v>
      </c>
      <c r="H305" s="429">
        <f>H$296*Entrant_age_breakdowns!$K78*$G$31</f>
        <v>3.4289198346703773</v>
      </c>
      <c r="I305" s="429">
        <f>I$296*Entrant_age_breakdowns!$K78*$G$31</f>
        <v>3.3328713893521829</v>
      </c>
      <c r="J305" s="429">
        <f>J$296*Entrant_age_breakdowns!$K78*$G$31</f>
        <v>3.3524180859704793</v>
      </c>
      <c r="K305" s="429">
        <f>K$296*Entrant_age_breakdowns!$K78*$G$31</f>
        <v>3.2769569260132823</v>
      </c>
      <c r="L305" s="429">
        <f>L$296*Entrant_age_breakdowns!$K78*$G$31</f>
        <v>3.0925848760224448</v>
      </c>
      <c r="M305" s="429">
        <f>M$296*Entrant_age_breakdowns!$K78*$G$31</f>
        <v>3.0986434251877117</v>
      </c>
      <c r="N305" s="312"/>
      <c r="O305" s="312"/>
    </row>
    <row r="306" spans="1:15" ht="13.15">
      <c r="B306" s="323" t="str">
        <f t="shared" si="139"/>
        <v>35-39</v>
      </c>
      <c r="C306" s="429">
        <f>C$296*Entrant_age_breakdowns!$K79*$G$31</f>
        <v>2.8190006848051783</v>
      </c>
      <c r="D306" s="429">
        <f>D$296*Entrant_age_breakdowns!$K79*$G$31</f>
        <v>2.8224923528707095</v>
      </c>
      <c r="E306" s="429">
        <f>E$296*Entrant_age_breakdowns!$K79*$G$31</f>
        <v>2.6768374098023604</v>
      </c>
      <c r="F306" s="429">
        <f>F$296*Entrant_age_breakdowns!$K79*$G$31</f>
        <v>2.5271636599698617</v>
      </c>
      <c r="G306" s="429">
        <f>G$296*Entrant_age_breakdowns!$K79*$G$31</f>
        <v>2.5461274738623518</v>
      </c>
      <c r="H306" s="429">
        <f>H$296*Entrant_age_breakdowns!$K79*$G$31</f>
        <v>2.59961745888925</v>
      </c>
      <c r="I306" s="429">
        <f>I$296*Entrant_age_breakdowns!$K79*$G$31</f>
        <v>2.5267988374610963</v>
      </c>
      <c r="J306" s="429">
        <f>J$296*Entrant_age_breakdowns!$K79*$G$31</f>
        <v>2.5416180622439994</v>
      </c>
      <c r="K306" s="429">
        <f>K$296*Entrant_age_breakdowns!$K79*$G$31</f>
        <v>2.4844075824569671</v>
      </c>
      <c r="L306" s="429">
        <f>L$296*Entrant_age_breakdowns!$K79*$G$31</f>
        <v>2.344626886728495</v>
      </c>
      <c r="M306" s="429">
        <f>M$296*Entrant_age_breakdowns!$K79*$G$31</f>
        <v>2.3492201437729783</v>
      </c>
      <c r="N306" s="312"/>
      <c r="O306" s="312"/>
    </row>
    <row r="307" spans="1:15" ht="13.15">
      <c r="B307" s="323" t="str">
        <f t="shared" si="139"/>
        <v>40-44</v>
      </c>
      <c r="C307" s="429">
        <f>C$296*Entrant_age_breakdowns!$K80*$G$31</f>
        <v>2.3006313404909378</v>
      </c>
      <c r="D307" s="429">
        <f>D$296*Entrant_age_breakdowns!$K80*$G$31</f>
        <v>2.3034809463904504</v>
      </c>
      <c r="E307" s="429">
        <f>E$296*Entrant_age_breakdowns!$K80*$G$31</f>
        <v>2.1846096283639262</v>
      </c>
      <c r="F307" s="429">
        <f>F$296*Entrant_age_breakdowns!$K80*$G$31</f>
        <v>2.0624584981533118</v>
      </c>
      <c r="G307" s="429">
        <f>G$296*Entrant_age_breakdowns!$K80*$G$31</f>
        <v>2.0779351685959502</v>
      </c>
      <c r="H307" s="429">
        <f>H$296*Entrant_age_breakdowns!$K80*$G$31</f>
        <v>2.1215891969963643</v>
      </c>
      <c r="I307" s="429">
        <f>I$296*Entrant_age_breakdowns!$K80*$G$31</f>
        <v>2.0621607606955292</v>
      </c>
      <c r="J307" s="429">
        <f>J$296*Entrant_age_breakdowns!$K80*$G$31</f>
        <v>2.0742549659793719</v>
      </c>
      <c r="K307" s="429">
        <f>K$296*Entrant_age_breakdowns!$K80*$G$31</f>
        <v>2.027564582570804</v>
      </c>
      <c r="L307" s="429">
        <f>L$296*Entrant_age_breakdowns!$K80*$G$31</f>
        <v>1.9134873313228942</v>
      </c>
      <c r="M307" s="429">
        <f>M$296*Entrant_age_breakdowns!$K80*$G$31</f>
        <v>1.9172359615266497</v>
      </c>
      <c r="N307" s="312"/>
      <c r="O307" s="312"/>
    </row>
    <row r="308" spans="1:15" ht="13.15">
      <c r="B308" s="323" t="str">
        <f t="shared" si="139"/>
        <v>45-49</v>
      </c>
      <c r="C308" s="429">
        <f>C$296*Entrant_age_breakdowns!$K81*$G$31</f>
        <v>2.0579688237858154</v>
      </c>
      <c r="D308" s="429">
        <f>D$296*Entrant_age_breakdowns!$K81*$G$31</f>
        <v>2.0605178632594856</v>
      </c>
      <c r="E308" s="429">
        <f>E$296*Entrant_age_breakdowns!$K81*$G$31</f>
        <v>1.9541846745232525</v>
      </c>
      <c r="F308" s="429">
        <f>F$296*Entrant_age_breakdowns!$K81*$G$31</f>
        <v>1.8449176166772951</v>
      </c>
      <c r="G308" s="429">
        <f>G$296*Entrant_age_breakdowns!$K81*$G$31</f>
        <v>1.8587618622573627</v>
      </c>
      <c r="H308" s="429">
        <f>H$296*Entrant_age_breakdowns!$K81*$G$31</f>
        <v>1.8978114170032969</v>
      </c>
      <c r="I308" s="429">
        <f>I$296*Entrant_age_breakdowns!$K81*$G$31</f>
        <v>1.8446512835212585</v>
      </c>
      <c r="J308" s="429">
        <f>J$296*Entrant_age_breakdowns!$K81*$G$31</f>
        <v>1.8554698344922727</v>
      </c>
      <c r="K308" s="429">
        <f>K$296*Entrant_age_breakdowns!$K81*$G$31</f>
        <v>1.8137041888043652</v>
      </c>
      <c r="L308" s="429">
        <f>L$296*Entrant_age_breakdowns!$K81*$G$31</f>
        <v>1.7116594055140175</v>
      </c>
      <c r="M308" s="429">
        <f>M$296*Entrant_age_breakdowns!$K81*$G$31</f>
        <v>1.715012643364626</v>
      </c>
      <c r="N308" s="312"/>
      <c r="O308" s="312"/>
    </row>
    <row r="309" spans="1:15" ht="13.15">
      <c r="B309" s="323" t="str">
        <f t="shared" si="139"/>
        <v>50-54</v>
      </c>
      <c r="C309" s="429">
        <f>C$296*Entrant_age_breakdowns!$K82*$G$31</f>
        <v>1.4922653083350323</v>
      </c>
      <c r="D309" s="429">
        <f>D$296*Entrant_age_breakdowns!$K82*$G$31</f>
        <v>1.4941136566346616</v>
      </c>
      <c r="E309" s="429">
        <f>E$296*Entrant_age_breakdowns!$K82*$G$31</f>
        <v>1.4170098021730466</v>
      </c>
      <c r="F309" s="429">
        <f>F$296*Entrant_age_breakdowns!$K82*$G$31</f>
        <v>1.3377785534375075</v>
      </c>
      <c r="G309" s="429">
        <f>G$296*Entrant_age_breakdowns!$K82*$G$31</f>
        <v>1.3478172319444057</v>
      </c>
      <c r="H309" s="429">
        <f>H$296*Entrant_age_breakdowns!$K82*$G$31</f>
        <v>1.3761326734514787</v>
      </c>
      <c r="I309" s="429">
        <f>I$296*Entrant_age_breakdowns!$K82*$G$31</f>
        <v>1.3375854311099875</v>
      </c>
      <c r="J309" s="429">
        <f>J$296*Entrant_age_breakdowns!$K82*$G$31</f>
        <v>1.3454301312404784</v>
      </c>
      <c r="K309" s="429">
        <f>K$296*Entrant_age_breakdowns!$K82*$G$31</f>
        <v>1.3151452098073035</v>
      </c>
      <c r="L309" s="429">
        <f>L$296*Entrant_age_breakdowns!$K82*$G$31</f>
        <v>1.2411509450542426</v>
      </c>
      <c r="M309" s="429">
        <f>M$296*Entrant_age_breakdowns!$K82*$G$31</f>
        <v>1.2435824301463512</v>
      </c>
      <c r="N309" s="312"/>
      <c r="O309" s="312"/>
    </row>
    <row r="310" spans="1:15" ht="13.15">
      <c r="B310" s="323" t="str">
        <f t="shared" si="139"/>
        <v>55-59</v>
      </c>
      <c r="C310" s="429">
        <f>C$296*Entrant_age_breakdowns!$K83*$G$31</f>
        <v>0.90818065493450928</v>
      </c>
      <c r="D310" s="429">
        <f>D$296*Entrant_age_breakdowns!$K83*$G$31</f>
        <v>0.9093055448317201</v>
      </c>
      <c r="E310" s="429">
        <f>E$296*Entrant_age_breakdowns!$K83*$G$31</f>
        <v>0.8623807596398344</v>
      </c>
      <c r="F310" s="429">
        <f>F$296*Entrant_age_breakdowns!$K83*$G$31</f>
        <v>0.81416125941691164</v>
      </c>
      <c r="G310" s="429">
        <f>G$296*Entrant_age_breakdowns!$K83*$G$31</f>
        <v>0.82027071835169307</v>
      </c>
      <c r="H310" s="429">
        <f>H$296*Entrant_age_breakdowns!$K83*$G$31</f>
        <v>0.83750326813290121</v>
      </c>
      <c r="I310" s="429">
        <f>I$296*Entrant_age_breakdowns!$K83*$G$31</f>
        <v>0.81404372672288605</v>
      </c>
      <c r="J310" s="429">
        <f>J$296*Entrant_age_breakdowns!$K83*$G$31</f>
        <v>0.81881794807781583</v>
      </c>
      <c r="K310" s="429">
        <f>K$296*Entrant_age_breakdowns!$K83*$G$31</f>
        <v>0.80038678866655255</v>
      </c>
      <c r="L310" s="429">
        <f>L$296*Entrant_age_breakdowns!$K83*$G$31</f>
        <v>0.7553544747412162</v>
      </c>
      <c r="M310" s="429">
        <f>M$296*Entrant_age_breakdowns!$K83*$G$31</f>
        <v>0.75683425699647633</v>
      </c>
      <c r="N310" s="312"/>
      <c r="O310" s="312"/>
    </row>
    <row r="311" spans="1:15" ht="13.15">
      <c r="B311" s="323" t="str">
        <f t="shared" si="139"/>
        <v>60-64</v>
      </c>
      <c r="C311" s="429">
        <f>C$296*Entrant_age_breakdowns!$K84*$G$31</f>
        <v>0.43779180009649848</v>
      </c>
      <c r="D311" s="429">
        <f>D$296*Entrant_age_breakdowns!$K84*$G$31</f>
        <v>0.43833405737794856</v>
      </c>
      <c r="E311" s="429">
        <f>E$296*Entrant_age_breakdowns!$K84*$G$31</f>
        <v>0.4157137933735599</v>
      </c>
      <c r="F311" s="429">
        <f>F$296*Entrant_age_breakdowns!$K84*$G$31</f>
        <v>0.39246940726200019</v>
      </c>
      <c r="G311" s="429">
        <f>G$296*Entrant_age_breakdowns!$K84*$G$31</f>
        <v>0.39541449424457475</v>
      </c>
      <c r="H311" s="429">
        <f>H$296*Entrant_age_breakdowns!$K84*$G$31</f>
        <v>0.40372150777539217</v>
      </c>
      <c r="I311" s="429">
        <f>I$296*Entrant_age_breakdowns!$K84*$G$31</f>
        <v>0.39241275019778282</v>
      </c>
      <c r="J311" s="429">
        <f>J$296*Entrant_age_breakdowns!$K84*$G$31</f>
        <v>0.39471418103059941</v>
      </c>
      <c r="K311" s="429">
        <f>K$296*Entrant_age_breakdowns!$K84*$G$31</f>
        <v>0.38582937335199463</v>
      </c>
      <c r="L311" s="429">
        <f>L$296*Entrant_age_breakdowns!$K84*$G$31</f>
        <v>0.36412138203026212</v>
      </c>
      <c r="M311" s="429">
        <f>M$296*Entrant_age_breakdowns!$K84*$G$31</f>
        <v>0.36483471646847249</v>
      </c>
      <c r="N311" s="312"/>
      <c r="O311" s="312"/>
    </row>
    <row r="312" spans="1:15" ht="13.15">
      <c r="B312" s="323" t="str">
        <f t="shared" si="139"/>
        <v>65 plus</v>
      </c>
      <c r="C312" s="429">
        <f>C$296*Entrant_age_breakdowns!$K85*$G$31</f>
        <v>0.1355025127423663</v>
      </c>
      <c r="D312" s="429">
        <f>D$296*Entrant_age_breakdowns!$K85*$G$31</f>
        <v>0.13567034874151734</v>
      </c>
      <c r="E312" s="429">
        <f>E$296*Entrant_age_breakdowns!$K85*$G$31</f>
        <v>0.12866906956996879</v>
      </c>
      <c r="F312" s="429">
        <f>F$296*Entrant_age_breakdowns!$K85*$G$31</f>
        <v>0.12147461612297449</v>
      </c>
      <c r="G312" s="429">
        <f>G$296*Entrant_age_breakdowns!$K85*$G$31</f>
        <v>0.12238616057468807</v>
      </c>
      <c r="H312" s="429">
        <f>H$296*Entrant_age_breakdowns!$K85*$G$31</f>
        <v>0.12495729417418104</v>
      </c>
      <c r="I312" s="429">
        <f>I$296*Entrant_age_breakdowns!$K85*$G$31</f>
        <v>0.12145707999149742</v>
      </c>
      <c r="J312" s="429">
        <f>J$296*Entrant_age_breakdowns!$K85*$G$31</f>
        <v>0.12216940411607143</v>
      </c>
      <c r="K312" s="429">
        <f>K$296*Entrant_age_breakdowns!$K85*$G$31</f>
        <v>0.11941943537426707</v>
      </c>
      <c r="L312" s="429">
        <f>L$296*Entrant_age_breakdowns!$K85*$G$31</f>
        <v>0.1127005169979159</v>
      </c>
      <c r="M312" s="429">
        <f>M$296*Entrant_age_breakdowns!$K85*$G$31</f>
        <v>0.11292130370242215</v>
      </c>
      <c r="N312" s="312"/>
      <c r="O312" s="312"/>
    </row>
    <row r="313" spans="1:15" ht="13.15">
      <c r="B313" s="323" t="str">
        <f t="shared" si="139"/>
        <v>Total</v>
      </c>
      <c r="C313" s="429">
        <f>C$296*Entrant_age_breakdowns!$K86*$G$31</f>
        <v>27.759704486624813</v>
      </c>
      <c r="D313" s="429">
        <f>D$296*Entrant_age_breakdowns!$K86*$G$31</f>
        <v>27.794088186560391</v>
      </c>
      <c r="E313" s="429">
        <f>E$296*Entrant_age_breakdowns!$K86*$G$31</f>
        <v>26.359772048083482</v>
      </c>
      <c r="F313" s="429">
        <f>F$296*Entrant_age_breakdowns!$K86*$G$31</f>
        <v>24.885881287023832</v>
      </c>
      <c r="G313" s="429">
        <f>G$296*Entrant_age_breakdowns!$K86*$G$31</f>
        <v>25.072624721472927</v>
      </c>
      <c r="H313" s="429">
        <f>H$296*Entrant_age_breakdowns!$K86*$G$31</f>
        <v>25.599359668840737</v>
      </c>
      <c r="I313" s="429">
        <f>I$296*Entrant_age_breakdowns!$K86*$G$31</f>
        <v>24.882288749750614</v>
      </c>
      <c r="J313" s="429">
        <f>J$296*Entrant_age_breakdowns!$K86*$G$31</f>
        <v>25.028218938030324</v>
      </c>
      <c r="K313" s="429">
        <f>K$296*Entrant_age_breakdowns!$K86*$G$31</f>
        <v>24.464846952707166</v>
      </c>
      <c r="L313" s="429">
        <f>L$296*Entrant_age_breakdowns!$K86*$G$31</f>
        <v>23.088376621475099</v>
      </c>
      <c r="M313" s="429">
        <f>M$296*Entrant_age_breakdowns!$K86*$G$31</f>
        <v>23.133608060712852</v>
      </c>
      <c r="N313" s="312"/>
      <c r="O313" s="312"/>
    </row>
    <row r="314" spans="1:15">
      <c r="A314" s="1080">
        <f>SUM(C314:M314)</f>
        <v>0</v>
      </c>
      <c r="B314" s="1080"/>
      <c r="C314" s="1080">
        <f>SUM(C303:C312)-C313</f>
        <v>0</v>
      </c>
      <c r="D314" s="1080">
        <f t="shared" ref="D314:M314" si="141">SUM(D303:D312)-D313</f>
        <v>0</v>
      </c>
      <c r="E314" s="1080">
        <f t="shared" si="141"/>
        <v>0</v>
      </c>
      <c r="F314" s="1080">
        <f t="shared" si="141"/>
        <v>0</v>
      </c>
      <c r="G314" s="1080">
        <f t="shared" si="141"/>
        <v>0</v>
      </c>
      <c r="H314" s="1080">
        <f t="shared" si="141"/>
        <v>0</v>
      </c>
      <c r="I314" s="1080">
        <f t="shared" si="141"/>
        <v>0</v>
      </c>
      <c r="J314" s="1080">
        <f t="shared" si="141"/>
        <v>0</v>
      </c>
      <c r="K314" s="1080">
        <f t="shared" si="141"/>
        <v>0</v>
      </c>
      <c r="L314" s="1080">
        <f t="shared" si="141"/>
        <v>0</v>
      </c>
      <c r="M314" s="1080">
        <f t="shared" si="141"/>
        <v>0</v>
      </c>
    </row>
    <row r="316" spans="1:15" ht="13.15">
      <c r="B316" s="326" t="s">
        <v>47</v>
      </c>
      <c r="H316" s="310"/>
    </row>
    <row r="317" spans="1:15">
      <c r="H317" s="310"/>
    </row>
    <row r="318" spans="1:15" ht="13.15">
      <c r="B318" s="323" t="str">
        <f t="shared" ref="B318:B329" si="142">B302</f>
        <v>Age group</v>
      </c>
      <c r="C318" s="323" t="str">
        <f>C293</f>
        <v>2019/20</v>
      </c>
      <c r="D318" s="323" t="str">
        <f t="shared" ref="D318:M318" si="143">D302</f>
        <v>2020/21</v>
      </c>
      <c r="E318" s="323" t="str">
        <f t="shared" si="143"/>
        <v>2021/22</v>
      </c>
      <c r="F318" s="323" t="str">
        <f t="shared" si="143"/>
        <v>2022/23</v>
      </c>
      <c r="G318" s="323" t="str">
        <f t="shared" si="143"/>
        <v>2023/24</v>
      </c>
      <c r="H318" s="323" t="str">
        <f t="shared" si="143"/>
        <v>2024/25</v>
      </c>
      <c r="I318" s="323" t="str">
        <f t="shared" si="143"/>
        <v>2025/26</v>
      </c>
      <c r="J318" s="323" t="str">
        <f t="shared" si="143"/>
        <v>2026/27</v>
      </c>
      <c r="K318" s="323" t="str">
        <f t="shared" si="143"/>
        <v>2027/28</v>
      </c>
      <c r="L318" s="323" t="str">
        <f t="shared" si="143"/>
        <v>2028/29</v>
      </c>
      <c r="M318" s="323" t="str">
        <f t="shared" si="143"/>
        <v>2029/30</v>
      </c>
    </row>
    <row r="319" spans="1:15" ht="13.15">
      <c r="B319" s="323" t="str">
        <f t="shared" si="142"/>
        <v>20-24</v>
      </c>
      <c r="C319" s="429">
        <f>C$296*Entrant_age_breakdowns!$K76*$H$31</f>
        <v>52.586382754223948</v>
      </c>
      <c r="D319" s="429">
        <f>D$296*Entrant_age_breakdowns!$K76*$H$31</f>
        <v>52.651517251826036</v>
      </c>
      <c r="E319" s="429">
        <f>E$296*Entrant_age_breakdowns!$K76*$H$31</f>
        <v>49.934431503134121</v>
      </c>
      <c r="F319" s="429">
        <f>F$296*Entrant_age_breakdowns!$K76*$H$31</f>
        <v>47.142377872435659</v>
      </c>
      <c r="G319" s="429">
        <f>G$296*Entrant_age_breakdowns!$K76*$H$31</f>
        <v>47.49613386164333</v>
      </c>
      <c r="H319" s="429">
        <f>H$296*Entrant_age_breakdowns!$K76*$H$31</f>
        <v>48.493950159207145</v>
      </c>
      <c r="I319" s="429">
        <f>I$296*Entrant_age_breakdowns!$K76*$H$31</f>
        <v>47.135572377074595</v>
      </c>
      <c r="J319" s="429">
        <f>J$296*Entrant_age_breakdowns!$K76*$H$31</f>
        <v>47.412014107207938</v>
      </c>
      <c r="K319" s="429">
        <f>K$296*Entrant_age_breakdowns!$K76*$H$31</f>
        <v>46.344794718489844</v>
      </c>
      <c r="L319" s="429">
        <f>L$296*Entrant_age_breakdowns!$K76*$H$31</f>
        <v>43.737288729984861</v>
      </c>
      <c r="M319" s="429">
        <f>M$296*Entrant_age_breakdowns!$K76*$H$31</f>
        <v>43.822972559127457</v>
      </c>
    </row>
    <row r="320" spans="1:15" ht="13.15">
      <c r="B320" s="323" t="str">
        <f t="shared" si="142"/>
        <v>25-29</v>
      </c>
      <c r="C320" s="429">
        <f>C$296*Entrant_age_breakdowns!$K77*$H$31</f>
        <v>57.094763334023121</v>
      </c>
      <c r="D320" s="429">
        <f>D$296*Entrant_age_breakdowns!$K77*$H$31</f>
        <v>57.165481997880498</v>
      </c>
      <c r="E320" s="429">
        <f>E$296*Entrant_age_breakdowns!$K77*$H$31</f>
        <v>54.215452738312322</v>
      </c>
      <c r="F320" s="429">
        <f>F$296*Entrant_age_breakdowns!$K77*$H$31</f>
        <v>51.184028386390644</v>
      </c>
      <c r="G320" s="429">
        <f>G$296*Entrant_age_breakdowns!$K77*$H$31</f>
        <v>51.568112885531875</v>
      </c>
      <c r="H320" s="429">
        <f>H$296*Entrant_age_breakdowns!$K77*$H$31</f>
        <v>52.651474820246072</v>
      </c>
      <c r="I320" s="429">
        <f>I$296*Entrant_age_breakdowns!$K77*$H$31</f>
        <v>51.176639436501723</v>
      </c>
      <c r="J320" s="429">
        <f>J$296*Entrant_age_breakdowns!$K77*$H$31</f>
        <v>51.476781304623337</v>
      </c>
      <c r="K320" s="429">
        <f>K$296*Entrant_age_breakdowns!$K77*$H$31</f>
        <v>50.318066153799499</v>
      </c>
      <c r="L320" s="429">
        <f>L$296*Entrant_age_breakdowns!$K77*$H$31</f>
        <v>47.487011239801227</v>
      </c>
      <c r="M320" s="429">
        <f>M$296*Entrant_age_breakdowns!$K77*$H$31</f>
        <v>47.580040988002651</v>
      </c>
    </row>
    <row r="321" spans="1:13" ht="13.15">
      <c r="B321" s="323" t="str">
        <f t="shared" si="142"/>
        <v>30-34</v>
      </c>
      <c r="C321" s="429">
        <f>C$296*Entrant_age_breakdowns!$K78*$H$31</f>
        <v>29.36097393754973</v>
      </c>
      <c r="D321" s="429">
        <f>D$296*Entrant_age_breakdowns!$K78*$H$31</f>
        <v>29.397341000396935</v>
      </c>
      <c r="E321" s="429">
        <f>E$296*Entrant_age_breakdowns!$K78*$H$31</f>
        <v>27.880288872543112</v>
      </c>
      <c r="F321" s="429">
        <f>F$296*Entrant_age_breakdowns!$K78*$H$31</f>
        <v>26.321379330003914</v>
      </c>
      <c r="G321" s="429">
        <f>G$296*Entrant_age_breakdowns!$K78*$H$31</f>
        <v>26.518894729150553</v>
      </c>
      <c r="H321" s="429">
        <f>H$296*Entrant_age_breakdowns!$K78*$H$31</f>
        <v>27.076013450249128</v>
      </c>
      <c r="I321" s="429">
        <f>I$296*Entrant_age_breakdowns!$K78*$H$31</f>
        <v>26.3175795635727</v>
      </c>
      <c r="J321" s="429">
        <f>J$296*Entrant_age_breakdowns!$K78*$H$31</f>
        <v>26.471927476636644</v>
      </c>
      <c r="K321" s="429">
        <f>K$296*Entrant_age_breakdowns!$K78*$H$31</f>
        <v>25.876058374853201</v>
      </c>
      <c r="L321" s="429">
        <f>L$296*Entrant_age_breakdowns!$K78*$H$31</f>
        <v>24.42018878731535</v>
      </c>
      <c r="M321" s="429">
        <f>M$296*Entrant_age_breakdowns!$K78*$H$31</f>
        <v>24.4680293221185</v>
      </c>
    </row>
    <row r="322" spans="1:13" ht="13.15">
      <c r="B322" s="323" t="str">
        <f t="shared" si="142"/>
        <v>35-39</v>
      </c>
      <c r="C322" s="429">
        <f>C$296*Entrant_age_breakdowns!$K79*$H$31</f>
        <v>22.259867287152215</v>
      </c>
      <c r="D322" s="429">
        <f>D$296*Entrant_age_breakdowns!$K79*$H$31</f>
        <v>22.287438783735546</v>
      </c>
      <c r="E322" s="429">
        <f>E$296*Entrant_age_breakdowns!$K79*$H$31</f>
        <v>21.137293727050949</v>
      </c>
      <c r="F322" s="429">
        <f>F$296*Entrant_age_breakdowns!$K79*$H$31</f>
        <v>19.955414692540501</v>
      </c>
      <c r="G322" s="429">
        <f>G$296*Entrant_age_breakdowns!$K79*$H$31</f>
        <v>20.105159948999798</v>
      </c>
      <c r="H322" s="429">
        <f>H$296*Entrant_age_breakdowns!$K79*$H$31</f>
        <v>20.527536564340277</v>
      </c>
      <c r="I322" s="429">
        <f>I$296*Entrant_age_breakdowns!$K79*$H$31</f>
        <v>19.952533919693494</v>
      </c>
      <c r="J322" s="429">
        <f>J$296*Entrant_age_breakdowns!$K79*$H$31</f>
        <v>20.069551974617696</v>
      </c>
      <c r="K322" s="429">
        <f>K$296*Entrant_age_breakdowns!$K79*$H$31</f>
        <v>19.617796962865487</v>
      </c>
      <c r="L322" s="429">
        <f>L$296*Entrant_age_breakdowns!$K79*$H$31</f>
        <v>18.514037125915813</v>
      </c>
      <c r="M322" s="429">
        <f>M$296*Entrant_age_breakdowns!$K79*$H$31</f>
        <v>18.550307174652264</v>
      </c>
    </row>
    <row r="323" spans="1:13" ht="13.15">
      <c r="B323" s="323" t="str">
        <f t="shared" si="142"/>
        <v>40-44</v>
      </c>
      <c r="C323" s="429">
        <f>C$296*Entrant_age_breakdowns!$K80*$H$31</f>
        <v>18.166632094851948</v>
      </c>
      <c r="D323" s="429">
        <f>D$296*Entrant_age_breakdowns!$K80*$H$31</f>
        <v>18.189133632182447</v>
      </c>
      <c r="E323" s="429">
        <f>E$296*Entrant_age_breakdowns!$K80*$H$31</f>
        <v>17.250481939835602</v>
      </c>
      <c r="F323" s="429">
        <f>F$296*Entrant_age_breakdowns!$K80*$H$31</f>
        <v>16.285931642944902</v>
      </c>
      <c r="G323" s="429">
        <f>G$296*Entrant_age_breakdowns!$K80*$H$31</f>
        <v>16.408141130852108</v>
      </c>
      <c r="H323" s="429">
        <f>H$296*Entrant_age_breakdowns!$K80*$H$31</f>
        <v>16.752849411336246</v>
      </c>
      <c r="I323" s="429">
        <f>I$296*Entrant_age_breakdowns!$K80*$H$31</f>
        <v>16.283580598359357</v>
      </c>
      <c r="J323" s="429">
        <f>J$296*Entrant_age_breakdowns!$K80*$H$31</f>
        <v>16.379080896040382</v>
      </c>
      <c r="K323" s="429">
        <f>K$296*Entrant_age_breakdowns!$K80*$H$31</f>
        <v>16.010396438507943</v>
      </c>
      <c r="L323" s="429">
        <f>L$296*Entrant_age_breakdowns!$K80*$H$31</f>
        <v>15.109600462490969</v>
      </c>
      <c r="M323" s="429">
        <f>M$296*Entrant_age_breakdowns!$K80*$H$31</f>
        <v>15.139201026724239</v>
      </c>
    </row>
    <row r="324" spans="1:13" ht="13.15">
      <c r="B324" s="323" t="str">
        <f t="shared" si="142"/>
        <v>45-49</v>
      </c>
      <c r="C324" s="429">
        <f>C$296*Entrant_age_breakdowns!$K81*$H$31</f>
        <v>16.25047952116228</v>
      </c>
      <c r="D324" s="429">
        <f>D$296*Entrant_age_breakdowns!$K81*$H$31</f>
        <v>16.270607675333881</v>
      </c>
      <c r="E324" s="429">
        <f>E$296*Entrant_age_breakdowns!$K81*$H$31</f>
        <v>15.430961668063812</v>
      </c>
      <c r="F324" s="429">
        <f>F$296*Entrant_age_breakdowns!$K81*$H$31</f>
        <v>14.568148750131979</v>
      </c>
      <c r="G324" s="429">
        <f>G$296*Entrant_age_breakdowns!$K81*$H$31</f>
        <v>14.677468010309578</v>
      </c>
      <c r="H324" s="429">
        <f>H$296*Entrant_age_breakdowns!$K81*$H$31</f>
        <v>14.985817671575075</v>
      </c>
      <c r="I324" s="429">
        <f>I$296*Entrant_age_breakdowns!$K81*$H$31</f>
        <v>14.566045685475236</v>
      </c>
      <c r="J324" s="429">
        <f>J$296*Entrant_age_breakdowns!$K81*$H$31</f>
        <v>14.6514729470407</v>
      </c>
      <c r="K324" s="429">
        <f>K$296*Entrant_age_breakdowns!$K81*$H$31</f>
        <v>14.321676031706039</v>
      </c>
      <c r="L324" s="429">
        <f>L$296*Entrant_age_breakdowns!$K81*$H$31</f>
        <v>13.515892852711767</v>
      </c>
      <c r="M324" s="429">
        <f>M$296*Entrant_age_breakdowns!$K81*$H$31</f>
        <v>13.542371253351801</v>
      </c>
    </row>
    <row r="325" spans="1:13" ht="13.15">
      <c r="B325" s="323" t="str">
        <f t="shared" si="142"/>
        <v>50-54</v>
      </c>
      <c r="C325" s="429">
        <f>C$296*Entrant_age_breakdowns!$K82*$H$31</f>
        <v>11.783476286404229</v>
      </c>
      <c r="D325" s="429">
        <f>D$296*Entrant_age_breakdowns!$K82*$H$31</f>
        <v>11.798071525090034</v>
      </c>
      <c r="E325" s="429">
        <f>E$296*Entrant_age_breakdowns!$K82*$H$31</f>
        <v>11.189231102703948</v>
      </c>
      <c r="F325" s="429">
        <f>F$296*Entrant_age_breakdowns!$K82*$H$31</f>
        <v>10.563591991881832</v>
      </c>
      <c r="G325" s="429">
        <f>G$296*Entrant_age_breakdowns!$K82*$H$31</f>
        <v>10.642861093342653</v>
      </c>
      <c r="H325" s="429">
        <f>H$296*Entrant_age_breakdowns!$K82*$H$31</f>
        <v>10.866450244463461</v>
      </c>
      <c r="I325" s="429">
        <f>I$296*Entrant_age_breakdowns!$K82*$H$31</f>
        <v>10.562067026881309</v>
      </c>
      <c r="J325" s="429">
        <f>J$296*Entrant_age_breakdowns!$K82*$H$31</f>
        <v>10.62401166731842</v>
      </c>
      <c r="K325" s="429">
        <f>K$296*Entrant_age_breakdowns!$K82*$H$31</f>
        <v>10.384870777591786</v>
      </c>
      <c r="L325" s="429">
        <f>L$296*Entrant_age_breakdowns!$K82*$H$31</f>
        <v>9.800584820411407</v>
      </c>
      <c r="M325" s="429">
        <f>M$296*Entrant_age_breakdowns!$K82*$H$31</f>
        <v>9.8197847219058492</v>
      </c>
    </row>
    <row r="326" spans="1:13" ht="13.15">
      <c r="B326" s="323" t="str">
        <f t="shared" si="142"/>
        <v>55-59</v>
      </c>
      <c r="C326" s="429">
        <f>C$296*Entrant_age_breakdowns!$K83*$H$31</f>
        <v>7.1713288189563844</v>
      </c>
      <c r="D326" s="429">
        <f>D$296*Entrant_age_breakdowns!$K83*$H$31</f>
        <v>7.1802113637388452</v>
      </c>
      <c r="E326" s="429">
        <f>E$296*Entrant_age_breakdowns!$K83*$H$31</f>
        <v>6.8096759834249205</v>
      </c>
      <c r="F326" s="429">
        <f>F$296*Entrant_age_breakdowns!$K83*$H$31</f>
        <v>6.4289170565468137</v>
      </c>
      <c r="G326" s="429">
        <f>G$296*Entrant_age_breakdowns!$K83*$H$31</f>
        <v>6.4771595936336537</v>
      </c>
      <c r="H326" s="429">
        <f>H$296*Entrant_age_breakdowns!$K83*$H$31</f>
        <v>6.6132341512655719</v>
      </c>
      <c r="I326" s="429">
        <f>I$296*Entrant_age_breakdowns!$K83*$H$31</f>
        <v>6.4279889751224228</v>
      </c>
      <c r="J326" s="429">
        <f>J$296*Entrant_age_breakdowns!$K83*$H$31</f>
        <v>6.4656879846803337</v>
      </c>
      <c r="K326" s="429">
        <f>K$296*Entrant_age_breakdowns!$K83*$H$31</f>
        <v>6.3201487641138012</v>
      </c>
      <c r="L326" s="429">
        <f>L$296*Entrant_age_breakdowns!$K83*$H$31</f>
        <v>5.9645570336773677</v>
      </c>
      <c r="M326" s="429">
        <f>M$296*Entrant_age_breakdowns!$K83*$H$31</f>
        <v>5.9762419391807695</v>
      </c>
    </row>
    <row r="327" spans="1:13" ht="13.15">
      <c r="B327" s="323" t="str">
        <f t="shared" si="142"/>
        <v>60-64</v>
      </c>
      <c r="C327" s="429">
        <f>C$296*Entrant_age_breakdowns!$K84*$H$31</f>
        <v>3.4569652366810337</v>
      </c>
      <c r="D327" s="429">
        <f>D$296*Entrant_age_breakdowns!$K84*$H$31</f>
        <v>3.4612470998198517</v>
      </c>
      <c r="E327" s="429">
        <f>E$296*Entrant_age_breakdowns!$K84*$H$31</f>
        <v>3.2826291670708083</v>
      </c>
      <c r="F327" s="429">
        <f>F$296*Entrant_age_breakdowns!$K84*$H$31</f>
        <v>3.0990829363786365</v>
      </c>
      <c r="G327" s="429">
        <f>G$296*Entrant_age_breakdowns!$K84*$H$31</f>
        <v>3.1223384274945452</v>
      </c>
      <c r="H327" s="429">
        <f>H$296*Entrant_age_breakdowns!$K84*$H$31</f>
        <v>3.1879336647519474</v>
      </c>
      <c r="I327" s="429">
        <f>I$296*Entrant_age_breakdowns!$K84*$H$31</f>
        <v>3.0986355513399744</v>
      </c>
      <c r="J327" s="429">
        <f>J$296*Entrant_age_breakdowns!$K84*$H$31</f>
        <v>3.1168084965205813</v>
      </c>
      <c r="K327" s="429">
        <f>K$296*Entrant_age_breakdowns!$K84*$H$31</f>
        <v>3.0466507839440475</v>
      </c>
      <c r="L327" s="429">
        <f>L$296*Entrant_age_breakdowns!$K84*$H$31</f>
        <v>2.8752364921714251</v>
      </c>
      <c r="M327" s="429">
        <f>M$296*Entrant_age_breakdowns!$K84*$H$31</f>
        <v>2.8808692435260124</v>
      </c>
    </row>
    <row r="328" spans="1:13" ht="13.15">
      <c r="B328" s="323" t="str">
        <f t="shared" si="142"/>
        <v>65 plus</v>
      </c>
      <c r="C328" s="429">
        <f>C$296*Entrant_age_breakdowns!$K85*$H$31</f>
        <v>1.0699777289799348</v>
      </c>
      <c r="D328" s="429">
        <f>D$296*Entrant_age_breakdowns!$K85*$H$31</f>
        <v>1.0713030238219143</v>
      </c>
      <c r="E328" s="429">
        <f>E$296*Entrant_age_breakdowns!$K85*$H$31</f>
        <v>1.0160183458014318</v>
      </c>
      <c r="F328" s="429">
        <f>F$296*Entrant_age_breakdowns!$K85*$H$31</f>
        <v>0.95920829258047779</v>
      </c>
      <c r="G328" s="429">
        <f>G$296*Entrant_age_breakdowns!$K85*$H$31</f>
        <v>0.9664061831772609</v>
      </c>
      <c r="H328" s="429">
        <f>H$296*Entrant_age_breakdowns!$K85*$H$31</f>
        <v>0.98670880070082034</v>
      </c>
      <c r="I328" s="429">
        <f>I$296*Entrant_age_breakdowns!$K85*$H$31</f>
        <v>0.95906982083000492</v>
      </c>
      <c r="J328" s="429">
        <f>J$296*Entrant_age_breakdowns!$K85*$H$31</f>
        <v>0.96469459437614891</v>
      </c>
      <c r="K328" s="429">
        <f>K$296*Entrant_age_breakdowns!$K85*$H$31</f>
        <v>0.94297982872662856</v>
      </c>
      <c r="L328" s="429">
        <f>L$296*Entrant_age_breakdowns!$K85*$H$31</f>
        <v>0.88992477550264482</v>
      </c>
      <c r="M328" s="429">
        <f>M$296*Entrant_age_breakdowns!$K85*$H$31</f>
        <v>0.89166818860912878</v>
      </c>
    </row>
    <row r="329" spans="1:13" ht="13.15">
      <c r="B329" s="323" t="str">
        <f t="shared" si="142"/>
        <v>Total</v>
      </c>
      <c r="C329" s="429">
        <f>C$296*Entrant_age_breakdowns!$K86*$H$31</f>
        <v>219.2008469999848</v>
      </c>
      <c r="D329" s="429">
        <f>D$296*Entrant_age_breakdowns!$K86*$H$31</f>
        <v>219.47235335382598</v>
      </c>
      <c r="E329" s="429">
        <f>E$296*Entrant_age_breakdowns!$K86*$H$31</f>
        <v>208.14646504794101</v>
      </c>
      <c r="F329" s="429">
        <f>F$296*Entrant_age_breakdowns!$K86*$H$31</f>
        <v>196.50808095183535</v>
      </c>
      <c r="G329" s="429">
        <f>G$296*Entrant_age_breakdowns!$K86*$H$31</f>
        <v>197.98267586413533</v>
      </c>
      <c r="H329" s="429">
        <f>H$296*Entrant_age_breakdowns!$K86*$H$31</f>
        <v>202.14196893813573</v>
      </c>
      <c r="I329" s="429">
        <f>I$296*Entrant_age_breakdowns!$K86*$H$31</f>
        <v>196.47971295485078</v>
      </c>
      <c r="J329" s="429">
        <f>J$296*Entrant_age_breakdowns!$K86*$H$31</f>
        <v>197.63203144906217</v>
      </c>
      <c r="K329" s="429">
        <f>K$296*Entrant_age_breakdowns!$K86*$H$31</f>
        <v>193.18343883459826</v>
      </c>
      <c r="L329" s="429">
        <f>L$296*Entrant_age_breakdowns!$K86*$H$31</f>
        <v>182.31432231998281</v>
      </c>
      <c r="M329" s="429">
        <f>M$296*Entrant_age_breakdowns!$K86*$H$31</f>
        <v>182.67148641719865</v>
      </c>
    </row>
    <row r="330" spans="1:13">
      <c r="A330" s="1080">
        <f>SUM(C330:M330)</f>
        <v>0</v>
      </c>
      <c r="B330" s="1080"/>
      <c r="C330" s="1080">
        <f>SUM(C319:C328)-C329</f>
        <v>0</v>
      </c>
      <c r="D330" s="1080">
        <f t="shared" ref="D330:M330" si="144">SUM(D319:D328)-D329</f>
        <v>0</v>
      </c>
      <c r="E330" s="1080">
        <f t="shared" si="144"/>
        <v>0</v>
      </c>
      <c r="F330" s="1080">
        <f t="shared" si="144"/>
        <v>0</v>
      </c>
      <c r="G330" s="1080">
        <f t="shared" si="144"/>
        <v>0</v>
      </c>
      <c r="H330" s="1080">
        <f t="shared" si="144"/>
        <v>0</v>
      </c>
      <c r="I330" s="1080">
        <f t="shared" si="144"/>
        <v>0</v>
      </c>
      <c r="J330" s="1080">
        <f t="shared" si="144"/>
        <v>0</v>
      </c>
      <c r="K330" s="1080">
        <f t="shared" si="144"/>
        <v>0</v>
      </c>
      <c r="L330" s="1080">
        <f t="shared" si="144"/>
        <v>0</v>
      </c>
      <c r="M330" s="1080">
        <f t="shared" si="144"/>
        <v>0</v>
      </c>
    </row>
    <row r="331" spans="1:13">
      <c r="A331" s="1080"/>
      <c r="B331" s="1080"/>
      <c r="C331" s="1085">
        <f>C296</f>
        <v>246.96055148660963</v>
      </c>
      <c r="D331" s="1085">
        <f t="shared" ref="D331:M331" si="145">D296</f>
        <v>247.26644154038638</v>
      </c>
      <c r="E331" s="1085">
        <f t="shared" si="145"/>
        <v>234.50623709602451</v>
      </c>
      <c r="F331" s="1085">
        <f t="shared" si="145"/>
        <v>221.39396223885919</v>
      </c>
      <c r="G331" s="1085">
        <f t="shared" si="145"/>
        <v>223.05530058560828</v>
      </c>
      <c r="H331" s="1085">
        <f t="shared" si="145"/>
        <v>227.74132860697648</v>
      </c>
      <c r="I331" s="1085">
        <f t="shared" si="145"/>
        <v>221.36200170460143</v>
      </c>
      <c r="J331" s="1085">
        <f t="shared" si="145"/>
        <v>222.6602503870925</v>
      </c>
      <c r="K331" s="1085">
        <f t="shared" si="145"/>
        <v>217.64828578730544</v>
      </c>
      <c r="L331" s="1085">
        <f t="shared" si="145"/>
        <v>205.40269894145791</v>
      </c>
      <c r="M331" s="1085">
        <f t="shared" si="145"/>
        <v>205.80509447791152</v>
      </c>
    </row>
    <row r="332" spans="1:13">
      <c r="C332" s="1085">
        <f>C313+C329</f>
        <v>246.96055148660963</v>
      </c>
      <c r="D332" s="1085">
        <f t="shared" ref="D332:M332" si="146">D313+D329</f>
        <v>247.26644154038638</v>
      </c>
      <c r="E332" s="1085">
        <f t="shared" si="146"/>
        <v>234.50623709602448</v>
      </c>
      <c r="F332" s="1085">
        <f t="shared" si="146"/>
        <v>221.39396223885919</v>
      </c>
      <c r="G332" s="1085">
        <f t="shared" si="146"/>
        <v>223.05530058560825</v>
      </c>
      <c r="H332" s="1085">
        <f t="shared" si="146"/>
        <v>227.74132860697648</v>
      </c>
      <c r="I332" s="1085">
        <f t="shared" si="146"/>
        <v>221.3620017046014</v>
      </c>
      <c r="J332" s="1085">
        <f t="shared" si="146"/>
        <v>222.6602503870925</v>
      </c>
      <c r="K332" s="1085">
        <f t="shared" si="146"/>
        <v>217.64828578730544</v>
      </c>
      <c r="L332" s="1085">
        <f t="shared" si="146"/>
        <v>205.40269894145791</v>
      </c>
      <c r="M332" s="1085">
        <f t="shared" si="146"/>
        <v>205.8050944779115</v>
      </c>
    </row>
    <row r="333" spans="1:13">
      <c r="A333" s="1080">
        <f>SUM(C333:L333)</f>
        <v>0</v>
      </c>
      <c r="B333" s="1080"/>
      <c r="C333" s="1080">
        <f>C331-C332</f>
        <v>0</v>
      </c>
      <c r="D333" s="1080">
        <f t="shared" ref="D333:K333" si="147">D331-D332</f>
        <v>0</v>
      </c>
      <c r="E333" s="1080">
        <f t="shared" si="147"/>
        <v>0</v>
      </c>
      <c r="F333" s="1080">
        <f t="shared" si="147"/>
        <v>0</v>
      </c>
      <c r="G333" s="1080">
        <f t="shared" si="147"/>
        <v>0</v>
      </c>
      <c r="H333" s="1080">
        <f t="shared" si="147"/>
        <v>0</v>
      </c>
      <c r="I333" s="1080">
        <f t="shared" si="147"/>
        <v>0</v>
      </c>
      <c r="J333" s="1080">
        <f t="shared" si="147"/>
        <v>0</v>
      </c>
      <c r="K333" s="1080">
        <f t="shared" si="147"/>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4" ht="13.15">
      <c r="B337" s="326" t="s">
        <v>46</v>
      </c>
      <c r="C337" s="314"/>
      <c r="D337" s="314"/>
      <c r="E337" s="314"/>
      <c r="F337" s="314"/>
      <c r="G337" s="314"/>
      <c r="H337" s="324"/>
      <c r="I337" s="314"/>
      <c r="J337" s="314"/>
      <c r="K337" s="314"/>
      <c r="L337" s="314"/>
    </row>
    <row r="338" spans="1:14">
      <c r="C338" s="314"/>
      <c r="D338" s="314"/>
      <c r="E338" s="314"/>
      <c r="F338" s="314"/>
      <c r="G338" s="314"/>
      <c r="H338" s="324"/>
      <c r="I338" s="314"/>
      <c r="J338" s="314"/>
      <c r="K338" s="314"/>
      <c r="L338" s="314"/>
    </row>
    <row r="339" spans="1:14" ht="13.15">
      <c r="B339" s="323" t="str">
        <f>B318</f>
        <v>Age group</v>
      </c>
      <c r="C339" s="323" t="str">
        <f t="shared" ref="C339:M339" si="148">C318</f>
        <v>2019/20</v>
      </c>
      <c r="D339" s="323" t="str">
        <f t="shared" si="148"/>
        <v>2020/21</v>
      </c>
      <c r="E339" s="323" t="str">
        <f t="shared" si="148"/>
        <v>2021/22</v>
      </c>
      <c r="F339" s="323" t="str">
        <f t="shared" si="148"/>
        <v>2022/23</v>
      </c>
      <c r="G339" s="323" t="str">
        <f t="shared" si="148"/>
        <v>2023/24</v>
      </c>
      <c r="H339" s="323" t="str">
        <f t="shared" si="148"/>
        <v>2024/25</v>
      </c>
      <c r="I339" s="323" t="str">
        <f t="shared" si="148"/>
        <v>2025/26</v>
      </c>
      <c r="J339" s="323" t="str">
        <f t="shared" si="148"/>
        <v>2026/27</v>
      </c>
      <c r="K339" s="323" t="str">
        <f t="shared" si="148"/>
        <v>2027/28</v>
      </c>
      <c r="L339" s="323" t="str">
        <f t="shared" si="148"/>
        <v>2028/29</v>
      </c>
      <c r="M339" s="323" t="str">
        <f t="shared" si="148"/>
        <v>2029/30</v>
      </c>
    </row>
    <row r="340" spans="1:14" ht="13.15">
      <c r="B340" s="323" t="str">
        <f t="shared" ref="B340:B350" si="149">B319</f>
        <v>20-24</v>
      </c>
      <c r="C340" s="429">
        <f t="shared" ref="C340:M340" si="150">C303+C247</f>
        <v>9.890730475716019</v>
      </c>
      <c r="D340" s="429">
        <f t="shared" si="150"/>
        <v>13.635090172401428</v>
      </c>
      <c r="E340" s="429">
        <f t="shared" si="150"/>
        <v>15.918718411002008</v>
      </c>
      <c r="F340" s="429">
        <f t="shared" si="150"/>
        <v>17.106759862539469</v>
      </c>
      <c r="G340" s="429">
        <f t="shared" si="150"/>
        <v>17.982705305087372</v>
      </c>
      <c r="H340" s="429">
        <f t="shared" si="150"/>
        <v>18.721874650055906</v>
      </c>
      <c r="I340" s="429">
        <f t="shared" si="150"/>
        <v>19.066966787957618</v>
      </c>
      <c r="J340" s="429">
        <f t="shared" si="150"/>
        <v>19.343399586630134</v>
      </c>
      <c r="K340" s="429">
        <f t="shared" si="150"/>
        <v>19.401636871386742</v>
      </c>
      <c r="L340" s="429">
        <f t="shared" si="150"/>
        <v>19.112163416607132</v>
      </c>
      <c r="M340" s="429">
        <f t="shared" si="150"/>
        <v>18.920500826414532</v>
      </c>
      <c r="N340" s="312"/>
    </row>
    <row r="341" spans="1:14" ht="13.15">
      <c r="B341" s="323" t="str">
        <f t="shared" si="149"/>
        <v>25-29</v>
      </c>
      <c r="C341" s="429">
        <f t="shared" ref="C341:M341" si="151">C304+C248</f>
        <v>25.151357262911862</v>
      </c>
      <c r="D341" s="429">
        <f t="shared" si="151"/>
        <v>26.890191257796936</v>
      </c>
      <c r="E341" s="429">
        <f t="shared" si="151"/>
        <v>28.399035870685047</v>
      </c>
      <c r="F341" s="429">
        <f t="shared" si="151"/>
        <v>29.369870419264124</v>
      </c>
      <c r="G341" s="429">
        <f t="shared" si="151"/>
        <v>30.31472658133336</v>
      </c>
      <c r="H341" s="429">
        <f t="shared" si="151"/>
        <v>31.274622271178426</v>
      </c>
      <c r="I341" s="429">
        <f t="shared" si="151"/>
        <v>31.897006627734527</v>
      </c>
      <c r="J341" s="429">
        <f t="shared" si="151"/>
        <v>32.435953205944514</v>
      </c>
      <c r="K341" s="429">
        <f t="shared" si="151"/>
        <v>32.719035326124612</v>
      </c>
      <c r="L341" s="429">
        <f t="shared" si="151"/>
        <v>32.570906208129557</v>
      </c>
      <c r="M341" s="429">
        <f t="shared" si="151"/>
        <v>32.426822056075189</v>
      </c>
      <c r="N341" s="312"/>
    </row>
    <row r="342" spans="1:14" ht="13.15">
      <c r="B342" s="323" t="str">
        <f t="shared" si="149"/>
        <v>30-34</v>
      </c>
      <c r="C342" s="429">
        <f t="shared" ref="C342:M342" si="152">C305+C249</f>
        <v>34.090768510461977</v>
      </c>
      <c r="D342" s="429">
        <f t="shared" si="152"/>
        <v>33.643212670608108</v>
      </c>
      <c r="E342" s="429">
        <f t="shared" si="152"/>
        <v>33.423570221292145</v>
      </c>
      <c r="F342" s="429">
        <f t="shared" si="152"/>
        <v>33.240624175905246</v>
      </c>
      <c r="G342" s="429">
        <f t="shared" si="152"/>
        <v>33.309743972540318</v>
      </c>
      <c r="H342" s="429">
        <f t="shared" si="152"/>
        <v>33.605642083270062</v>
      </c>
      <c r="I342" s="429">
        <f t="shared" si="152"/>
        <v>33.905081144796071</v>
      </c>
      <c r="J342" s="429">
        <f t="shared" si="152"/>
        <v>34.260455625132359</v>
      </c>
      <c r="K342" s="429">
        <f t="shared" si="152"/>
        <v>34.546709230740817</v>
      </c>
      <c r="L342" s="429">
        <f t="shared" si="152"/>
        <v>34.625830284601641</v>
      </c>
      <c r="M342" s="429">
        <f t="shared" si="152"/>
        <v>34.662951444628412</v>
      </c>
      <c r="N342" s="312"/>
    </row>
    <row r="343" spans="1:14" ht="13.15">
      <c r="B343" s="323" t="str">
        <f t="shared" si="149"/>
        <v>35-39</v>
      </c>
      <c r="C343" s="429">
        <f t="shared" ref="C343:M343" si="153">C306+C250</f>
        <v>34.104876479325171</v>
      </c>
      <c r="D343" s="429">
        <f t="shared" si="153"/>
        <v>34.365312992999215</v>
      </c>
      <c r="E343" s="429">
        <f t="shared" si="153"/>
        <v>34.310178834579382</v>
      </c>
      <c r="F343" s="429">
        <f t="shared" si="153"/>
        <v>33.969695377787019</v>
      </c>
      <c r="G343" s="429">
        <f t="shared" si="153"/>
        <v>33.704036464470988</v>
      </c>
      <c r="H343" s="429">
        <f t="shared" si="153"/>
        <v>33.574484908429227</v>
      </c>
      <c r="I343" s="429">
        <f t="shared" si="153"/>
        <v>33.460709095020562</v>
      </c>
      <c r="J343" s="429">
        <f t="shared" si="153"/>
        <v>33.446849347623349</v>
      </c>
      <c r="K343" s="429">
        <f t="shared" si="153"/>
        <v>33.444897829312652</v>
      </c>
      <c r="L343" s="429">
        <f t="shared" si="153"/>
        <v>33.3564172362357</v>
      </c>
      <c r="M343" s="429">
        <f t="shared" si="153"/>
        <v>33.310382155060296</v>
      </c>
      <c r="N343" s="312"/>
    </row>
    <row r="344" spans="1:14" ht="13.15">
      <c r="B344" s="323" t="str">
        <f t="shared" si="149"/>
        <v>40-44</v>
      </c>
      <c r="C344" s="429">
        <f t="shared" ref="C344:M344" si="154">C307+C251</f>
        <v>38.748170109906994</v>
      </c>
      <c r="D344" s="429">
        <f t="shared" si="154"/>
        <v>37.082516914794731</v>
      </c>
      <c r="E344" s="429">
        <f t="shared" si="154"/>
        <v>35.764024475637896</v>
      </c>
      <c r="F344" s="429">
        <f t="shared" si="154"/>
        <v>34.540899793432111</v>
      </c>
      <c r="G344" s="429">
        <f t="shared" si="154"/>
        <v>33.598138472744992</v>
      </c>
      <c r="H344" s="429">
        <f t="shared" si="154"/>
        <v>32.902611058820867</v>
      </c>
      <c r="I344" s="429">
        <f t="shared" si="154"/>
        <v>32.310013524781482</v>
      </c>
      <c r="J344" s="429">
        <f t="shared" si="154"/>
        <v>31.867219464691786</v>
      </c>
      <c r="K344" s="429">
        <f t="shared" si="154"/>
        <v>31.493662060083825</v>
      </c>
      <c r="L344" s="429">
        <f t="shared" si="154"/>
        <v>31.10561146897258</v>
      </c>
      <c r="M344" s="429">
        <f t="shared" si="154"/>
        <v>30.808926295748105</v>
      </c>
      <c r="N344" s="312"/>
    </row>
    <row r="345" spans="1:14" ht="13.15">
      <c r="B345" s="323" t="str">
        <f t="shared" si="149"/>
        <v>45-49</v>
      </c>
      <c r="C345" s="429">
        <f t="shared" ref="C345:M345" si="155">C308+C252</f>
        <v>36.516962931575932</v>
      </c>
      <c r="D345" s="429">
        <f t="shared" si="155"/>
        <v>35.727346870326237</v>
      </c>
      <c r="E345" s="429">
        <f t="shared" si="155"/>
        <v>34.718348495402054</v>
      </c>
      <c r="F345" s="429">
        <f t="shared" si="155"/>
        <v>33.503333707787604</v>
      </c>
      <c r="G345" s="429">
        <f t="shared" si="155"/>
        <v>32.414413341782861</v>
      </c>
      <c r="H345" s="429">
        <f t="shared" si="155"/>
        <v>31.492956793111833</v>
      </c>
      <c r="I345" s="429">
        <f t="shared" si="155"/>
        <v>30.645541242841411</v>
      </c>
      <c r="J345" s="429">
        <f t="shared" si="155"/>
        <v>29.934452445484315</v>
      </c>
      <c r="K345" s="429">
        <f t="shared" si="155"/>
        <v>29.296789656938095</v>
      </c>
      <c r="L345" s="429">
        <f t="shared" si="155"/>
        <v>28.664641920287192</v>
      </c>
      <c r="M345" s="429">
        <f t="shared" si="155"/>
        <v>28.139263960635599</v>
      </c>
      <c r="N345" s="312"/>
    </row>
    <row r="346" spans="1:14" ht="13.15">
      <c r="B346" s="323" t="str">
        <f t="shared" si="149"/>
        <v>50-54</v>
      </c>
      <c r="C346" s="429">
        <f t="shared" ref="C346:M346" si="156">C309+C253</f>
        <v>23.147623702456752</v>
      </c>
      <c r="D346" s="429">
        <f t="shared" si="156"/>
        <v>24.187989496934726</v>
      </c>
      <c r="E346" s="429">
        <f t="shared" si="156"/>
        <v>24.684990483939828</v>
      </c>
      <c r="F346" s="429">
        <f t="shared" si="156"/>
        <v>24.671837865961166</v>
      </c>
      <c r="G346" s="429">
        <f t="shared" si="156"/>
        <v>24.460242965439935</v>
      </c>
      <c r="H346" s="429">
        <f t="shared" si="156"/>
        <v>24.150187539692382</v>
      </c>
      <c r="I346" s="429">
        <f t="shared" si="156"/>
        <v>23.733689097639925</v>
      </c>
      <c r="J346" s="429">
        <f t="shared" si="156"/>
        <v>23.302085389315408</v>
      </c>
      <c r="K346" s="429">
        <f t="shared" si="156"/>
        <v>22.845623528368709</v>
      </c>
      <c r="L346" s="429">
        <f t="shared" si="156"/>
        <v>22.340905289270729</v>
      </c>
      <c r="M346" s="429">
        <f t="shared" si="156"/>
        <v>21.879828178379999</v>
      </c>
      <c r="N346" s="312"/>
    </row>
    <row r="347" spans="1:14" ht="13.15">
      <c r="B347" s="323" t="str">
        <f t="shared" si="149"/>
        <v>55-59</v>
      </c>
      <c r="C347" s="429">
        <f t="shared" ref="C347:M347" si="157">C310+C254</f>
        <v>13.748687145580206</v>
      </c>
      <c r="D347" s="429">
        <f t="shared" si="157"/>
        <v>12.775951226833277</v>
      </c>
      <c r="E347" s="429">
        <f t="shared" si="157"/>
        <v>12.290287549618069</v>
      </c>
      <c r="F347" s="429">
        <f t="shared" si="157"/>
        <v>11.990182467076442</v>
      </c>
      <c r="G347" s="429">
        <f t="shared" si="157"/>
        <v>11.812627392155058</v>
      </c>
      <c r="H347" s="429">
        <f t="shared" si="157"/>
        <v>11.690350603576114</v>
      </c>
      <c r="I347" s="429">
        <f t="shared" si="157"/>
        <v>11.545944214292669</v>
      </c>
      <c r="J347" s="429">
        <f t="shared" si="157"/>
        <v>11.400265740418329</v>
      </c>
      <c r="K347" s="429">
        <f t="shared" si="157"/>
        <v>11.228325745652104</v>
      </c>
      <c r="L347" s="429">
        <f t="shared" si="157"/>
        <v>11.010124631948413</v>
      </c>
      <c r="M347" s="429">
        <f t="shared" si="157"/>
        <v>10.80312740106617</v>
      </c>
      <c r="N347" s="312"/>
    </row>
    <row r="348" spans="1:14" ht="13.15">
      <c r="B348" s="323" t="str">
        <f t="shared" si="149"/>
        <v>60-64</v>
      </c>
      <c r="C348" s="429">
        <f t="shared" ref="C348:M348" si="158">C311+C255</f>
        <v>4.5571919961966181</v>
      </c>
      <c r="D348" s="429">
        <f t="shared" si="158"/>
        <v>4.6976835581827032</v>
      </c>
      <c r="E348" s="429">
        <f t="shared" si="158"/>
        <v>4.6193783734345706</v>
      </c>
      <c r="F348" s="429">
        <f t="shared" si="158"/>
        <v>4.4843956569774432</v>
      </c>
      <c r="G348" s="429">
        <f t="shared" si="158"/>
        <v>4.3756211854840448</v>
      </c>
      <c r="H348" s="429">
        <f t="shared" si="158"/>
        <v>4.3024491641914304</v>
      </c>
      <c r="I348" s="429">
        <f t="shared" si="158"/>
        <v>4.2359526583177276</v>
      </c>
      <c r="J348" s="429">
        <f t="shared" si="158"/>
        <v>4.1836744497357863</v>
      </c>
      <c r="K348" s="429">
        <f t="shared" si="158"/>
        <v>4.1276046038688072</v>
      </c>
      <c r="L348" s="429">
        <f t="shared" si="158"/>
        <v>4.0532018986103342</v>
      </c>
      <c r="M348" s="429">
        <f t="shared" si="158"/>
        <v>3.9853154526256609</v>
      </c>
      <c r="N348" s="312"/>
    </row>
    <row r="349" spans="1:14" ht="13.15">
      <c r="B349" s="323" t="str">
        <f t="shared" si="149"/>
        <v>65 plus</v>
      </c>
      <c r="C349" s="429">
        <f t="shared" ref="C349:M349" si="159">C312+C256</f>
        <v>1.0131842157190503</v>
      </c>
      <c r="D349" s="429">
        <f t="shared" si="159"/>
        <v>1.3161324203438707</v>
      </c>
      <c r="E349" s="429">
        <f t="shared" si="159"/>
        <v>1.5118798571747742</v>
      </c>
      <c r="F349" s="429">
        <f t="shared" si="159"/>
        <v>1.6132986156843472</v>
      </c>
      <c r="G349" s="429">
        <f t="shared" si="159"/>
        <v>1.6597914367915616</v>
      </c>
      <c r="H349" s="429">
        <f t="shared" si="159"/>
        <v>1.6775137760147805</v>
      </c>
      <c r="I349" s="429">
        <f t="shared" si="159"/>
        <v>1.6759048253144782</v>
      </c>
      <c r="J349" s="429">
        <f t="shared" si="159"/>
        <v>1.6674863119441679</v>
      </c>
      <c r="K349" s="429">
        <f t="shared" si="159"/>
        <v>1.6531765141630923</v>
      </c>
      <c r="L349" s="429">
        <f t="shared" si="159"/>
        <v>1.6308250876783479</v>
      </c>
      <c r="M349" s="429">
        <f t="shared" si="159"/>
        <v>1.6082424600027183</v>
      </c>
      <c r="N349" s="312"/>
    </row>
    <row r="350" spans="1:14" ht="13.15">
      <c r="B350" s="323" t="str">
        <f t="shared" si="149"/>
        <v>Total</v>
      </c>
      <c r="C350" s="429">
        <f t="shared" ref="C350:M350" si="160">SUM(C340:C349)</f>
        <v>220.96955282985058</v>
      </c>
      <c r="D350" s="429">
        <f t="shared" si="160"/>
        <v>224.32142758122126</v>
      </c>
      <c r="E350" s="429">
        <f t="shared" si="160"/>
        <v>225.64041257276571</v>
      </c>
      <c r="F350" s="429">
        <f t="shared" si="160"/>
        <v>224.49089794241496</v>
      </c>
      <c r="G350" s="429">
        <f t="shared" si="160"/>
        <v>223.63204711783047</v>
      </c>
      <c r="H350" s="429">
        <f t="shared" si="160"/>
        <v>223.39269284834106</v>
      </c>
      <c r="I350" s="429">
        <f t="shared" si="160"/>
        <v>222.47680921869647</v>
      </c>
      <c r="J350" s="429">
        <f t="shared" si="160"/>
        <v>221.84184156692012</v>
      </c>
      <c r="K350" s="429">
        <f t="shared" si="160"/>
        <v>220.75746136663946</v>
      </c>
      <c r="L350" s="429">
        <f t="shared" si="160"/>
        <v>218.47062744234157</v>
      </c>
      <c r="M350" s="429">
        <f t="shared" si="160"/>
        <v>216.54536023063667</v>
      </c>
      <c r="N350" s="312"/>
    </row>
    <row r="351" spans="1:14">
      <c r="A351" s="1080">
        <f>SUM(C351:M351)</f>
        <v>0</v>
      </c>
      <c r="B351" s="1080"/>
      <c r="C351" s="1080">
        <f>SUM(C340:C349)-C350</f>
        <v>0</v>
      </c>
      <c r="D351" s="1080">
        <f t="shared" ref="D351:M351" si="161">SUM(D340:D349)-D350</f>
        <v>0</v>
      </c>
      <c r="E351" s="1080">
        <f t="shared" si="161"/>
        <v>0</v>
      </c>
      <c r="F351" s="1080">
        <f t="shared" si="161"/>
        <v>0</v>
      </c>
      <c r="G351" s="1080">
        <f t="shared" si="161"/>
        <v>0</v>
      </c>
      <c r="H351" s="1080">
        <f t="shared" si="161"/>
        <v>0</v>
      </c>
      <c r="I351" s="1080">
        <f t="shared" si="161"/>
        <v>0</v>
      </c>
      <c r="J351" s="1080">
        <f t="shared" si="161"/>
        <v>0</v>
      </c>
      <c r="K351" s="1080">
        <f t="shared" si="161"/>
        <v>0</v>
      </c>
      <c r="L351" s="1080">
        <f t="shared" si="161"/>
        <v>0</v>
      </c>
      <c r="M351" s="1080">
        <f t="shared" si="161"/>
        <v>0</v>
      </c>
    </row>
    <row r="353" spans="1:17" ht="13.15">
      <c r="B353" s="326" t="s">
        <v>47</v>
      </c>
      <c r="C353" s="314"/>
      <c r="D353" s="314"/>
      <c r="E353" s="314"/>
      <c r="F353" s="314"/>
      <c r="G353" s="314"/>
      <c r="H353" s="324"/>
      <c r="I353" s="314"/>
      <c r="J353" s="314"/>
      <c r="K353" s="314"/>
      <c r="L353" s="314"/>
    </row>
    <row r="354" spans="1:17">
      <c r="C354" s="314"/>
      <c r="D354" s="314"/>
      <c r="E354" s="314"/>
      <c r="F354" s="314"/>
      <c r="G354" s="314"/>
      <c r="H354" s="324"/>
      <c r="I354" s="314"/>
      <c r="J354" s="314"/>
      <c r="K354" s="314"/>
      <c r="L354" s="314"/>
    </row>
    <row r="355" spans="1:17" ht="13.15">
      <c r="B355" s="323" t="str">
        <f t="shared" ref="B355:B366" si="162">B339</f>
        <v>Age group</v>
      </c>
      <c r="C355" s="323" t="str">
        <f t="shared" ref="C355:M355" si="163">C339</f>
        <v>2019/20</v>
      </c>
      <c r="D355" s="323" t="str">
        <f t="shared" si="163"/>
        <v>2020/21</v>
      </c>
      <c r="E355" s="323" t="str">
        <f t="shared" si="163"/>
        <v>2021/22</v>
      </c>
      <c r="F355" s="323" t="str">
        <f t="shared" si="163"/>
        <v>2022/23</v>
      </c>
      <c r="G355" s="323" t="str">
        <f t="shared" si="163"/>
        <v>2023/24</v>
      </c>
      <c r="H355" s="323" t="str">
        <f t="shared" si="163"/>
        <v>2024/25</v>
      </c>
      <c r="I355" s="323" t="str">
        <f t="shared" si="163"/>
        <v>2025/26</v>
      </c>
      <c r="J355" s="323" t="str">
        <f t="shared" si="163"/>
        <v>2026/27</v>
      </c>
      <c r="K355" s="323" t="str">
        <f t="shared" si="163"/>
        <v>2027/28</v>
      </c>
      <c r="L355" s="323" t="str">
        <f t="shared" si="163"/>
        <v>2028/29</v>
      </c>
      <c r="M355" s="323" t="str">
        <f t="shared" si="163"/>
        <v>2029/30</v>
      </c>
    </row>
    <row r="356" spans="1:17" ht="13.15">
      <c r="B356" s="323" t="str">
        <f t="shared" si="162"/>
        <v>20-24</v>
      </c>
      <c r="C356" s="429">
        <f t="shared" ref="C356:M356" si="164">C319+C263</f>
        <v>71.216006965261883</v>
      </c>
      <c r="D356" s="429">
        <f t="shared" si="164"/>
        <v>102.95897244134912</v>
      </c>
      <c r="E356" s="429">
        <f t="shared" si="164"/>
        <v>122.62028520236959</v>
      </c>
      <c r="F356" s="429">
        <f t="shared" si="164"/>
        <v>133.66522525010652</v>
      </c>
      <c r="G356" s="429">
        <f t="shared" si="164"/>
        <v>141.81246875623444</v>
      </c>
      <c r="H356" s="429">
        <f t="shared" si="164"/>
        <v>148.55911123917238</v>
      </c>
      <c r="I356" s="429">
        <f t="shared" si="164"/>
        <v>151.96127301131963</v>
      </c>
      <c r="J356" s="429">
        <f t="shared" si="164"/>
        <v>154.63833486136079</v>
      </c>
      <c r="K356" s="429">
        <f t="shared" si="164"/>
        <v>155.46009341368585</v>
      </c>
      <c r="L356" s="429">
        <f t="shared" si="164"/>
        <v>153.43243348969438</v>
      </c>
      <c r="M356" s="429">
        <f t="shared" si="164"/>
        <v>152.0873678319328</v>
      </c>
      <c r="N356" s="312"/>
      <c r="O356" s="312"/>
      <c r="P356" s="312"/>
      <c r="Q356" s="312"/>
    </row>
    <row r="357" spans="1:17" ht="13.15">
      <c r="B357" s="323" t="str">
        <f t="shared" si="162"/>
        <v>25-29</v>
      </c>
      <c r="C357" s="429">
        <f t="shared" ref="C357:M357" si="165">C320+C264</f>
        <v>167.05352668282748</v>
      </c>
      <c r="D357" s="429">
        <f t="shared" si="165"/>
        <v>190.03536657641993</v>
      </c>
      <c r="E357" s="429">
        <f t="shared" si="165"/>
        <v>209.22591893914404</v>
      </c>
      <c r="F357" s="429">
        <f t="shared" si="165"/>
        <v>223.43831389511405</v>
      </c>
      <c r="G357" s="429">
        <f t="shared" si="165"/>
        <v>236.01086109690118</v>
      </c>
      <c r="H357" s="429">
        <f t="shared" si="165"/>
        <v>247.58494401374472</v>
      </c>
      <c r="I357" s="429">
        <f t="shared" si="165"/>
        <v>255.63241342412795</v>
      </c>
      <c r="J357" s="429">
        <f t="shared" si="165"/>
        <v>262.3220583880082</v>
      </c>
      <c r="K357" s="429">
        <f t="shared" si="165"/>
        <v>266.4476463257858</v>
      </c>
      <c r="L357" s="429">
        <f t="shared" si="165"/>
        <v>266.72662551600121</v>
      </c>
      <c r="M357" s="429">
        <f t="shared" si="165"/>
        <v>266.65597861461129</v>
      </c>
      <c r="N357" s="312"/>
      <c r="O357" s="312"/>
      <c r="P357" s="312"/>
      <c r="Q357" s="312"/>
    </row>
    <row r="358" spans="1:17" ht="13.15">
      <c r="B358" s="323" t="str">
        <f t="shared" si="162"/>
        <v>30-34</v>
      </c>
      <c r="C358" s="429">
        <f t="shared" ref="C358:M358" si="166">C321+C265</f>
        <v>227.65723284515025</v>
      </c>
      <c r="D358" s="429">
        <f t="shared" si="166"/>
        <v>226.76060575385827</v>
      </c>
      <c r="E358" s="429">
        <f t="shared" si="166"/>
        <v>228.70910571594425</v>
      </c>
      <c r="F358" s="429">
        <f t="shared" si="166"/>
        <v>232.0184608852523</v>
      </c>
      <c r="G358" s="429">
        <f t="shared" si="166"/>
        <v>237.23913803886435</v>
      </c>
      <c r="H358" s="429">
        <f t="shared" si="166"/>
        <v>243.91838026518255</v>
      </c>
      <c r="I358" s="429">
        <f t="shared" si="166"/>
        <v>250.1669933336216</v>
      </c>
      <c r="J358" s="429">
        <f t="shared" si="166"/>
        <v>256.3678269322599</v>
      </c>
      <c r="K358" s="429">
        <f t="shared" si="166"/>
        <v>261.53499578895753</v>
      </c>
      <c r="L358" s="429">
        <f t="shared" si="166"/>
        <v>264.61633683799676</v>
      </c>
      <c r="M358" s="429">
        <f t="shared" si="166"/>
        <v>266.9707012666068</v>
      </c>
      <c r="N358" s="312"/>
      <c r="O358" s="312"/>
      <c r="P358" s="312"/>
      <c r="Q358" s="312"/>
    </row>
    <row r="359" spans="1:17" ht="13.15">
      <c r="B359" s="323" t="str">
        <f t="shared" si="162"/>
        <v>35-39</v>
      </c>
      <c r="C359" s="429">
        <f t="shared" ref="C359:M359" si="167">C322+C266</f>
        <v>233.5606335689871</v>
      </c>
      <c r="D359" s="429">
        <f t="shared" si="167"/>
        <v>235.59364916838385</v>
      </c>
      <c r="E359" s="429">
        <f t="shared" si="167"/>
        <v>235.68244088317064</v>
      </c>
      <c r="F359" s="429">
        <f t="shared" si="167"/>
        <v>234.85104127144444</v>
      </c>
      <c r="G359" s="429">
        <f t="shared" si="167"/>
        <v>234.99780676565712</v>
      </c>
      <c r="H359" s="429">
        <f t="shared" si="167"/>
        <v>236.48558915863592</v>
      </c>
      <c r="I359" s="429">
        <f t="shared" si="167"/>
        <v>238.22757610069016</v>
      </c>
      <c r="J359" s="429">
        <f t="shared" si="167"/>
        <v>240.76911770248381</v>
      </c>
      <c r="K359" s="429">
        <f t="shared" si="167"/>
        <v>243.31982130278197</v>
      </c>
      <c r="L359" s="429">
        <f t="shared" si="167"/>
        <v>245.03562146970185</v>
      </c>
      <c r="M359" s="429">
        <f t="shared" si="167"/>
        <v>246.89617665986015</v>
      </c>
      <c r="N359" s="312"/>
      <c r="O359" s="312"/>
      <c r="P359" s="312"/>
      <c r="Q359" s="312"/>
    </row>
    <row r="360" spans="1:17" ht="13.15">
      <c r="B360" s="323" t="str">
        <f t="shared" si="162"/>
        <v>40-44</v>
      </c>
      <c r="C360" s="429">
        <f t="shared" ref="C360:M360" si="168">C323+C267</f>
        <v>238.24300766944168</v>
      </c>
      <c r="D360" s="429">
        <f t="shared" si="168"/>
        <v>235.35209795445763</v>
      </c>
      <c r="E360" s="429">
        <f t="shared" si="168"/>
        <v>232.57661576284303</v>
      </c>
      <c r="F360" s="429">
        <f t="shared" si="168"/>
        <v>229.52332400750635</v>
      </c>
      <c r="G360" s="429">
        <f t="shared" si="168"/>
        <v>227.25992814018591</v>
      </c>
      <c r="H360" s="429">
        <f t="shared" si="168"/>
        <v>225.9757473010047</v>
      </c>
      <c r="I360" s="429">
        <f t="shared" si="168"/>
        <v>224.83915596602452</v>
      </c>
      <c r="J360" s="429">
        <f t="shared" si="168"/>
        <v>224.421788315523</v>
      </c>
      <c r="K360" s="429">
        <f t="shared" si="168"/>
        <v>224.21258920585615</v>
      </c>
      <c r="L360" s="429">
        <f t="shared" si="168"/>
        <v>223.62523454361826</v>
      </c>
      <c r="M360" s="429">
        <f t="shared" si="168"/>
        <v>223.53895823080197</v>
      </c>
      <c r="N360" s="312"/>
      <c r="O360" s="312"/>
      <c r="P360" s="312"/>
      <c r="Q360" s="312"/>
    </row>
    <row r="361" spans="1:17" ht="13.15">
      <c r="B361" s="323" t="str">
        <f t="shared" si="162"/>
        <v>45-49</v>
      </c>
      <c r="C361" s="429">
        <f t="shared" ref="C361:M361" si="169">C324+C268</f>
        <v>269.83989863873973</v>
      </c>
      <c r="D361" s="429">
        <f t="shared" si="169"/>
        <v>255.64057770095098</v>
      </c>
      <c r="E361" s="429">
        <f t="shared" si="169"/>
        <v>243.85201707149963</v>
      </c>
      <c r="F361" s="429">
        <f t="shared" si="169"/>
        <v>233.84100329314649</v>
      </c>
      <c r="G361" s="429">
        <f t="shared" si="169"/>
        <v>226.12731089106774</v>
      </c>
      <c r="H361" s="429">
        <f t="shared" si="169"/>
        <v>220.42406555699728</v>
      </c>
      <c r="I361" s="429">
        <f t="shared" si="169"/>
        <v>215.63018717172551</v>
      </c>
      <c r="J361" s="429">
        <f t="shared" si="169"/>
        <v>212.02856998913123</v>
      </c>
      <c r="K361" s="429">
        <f t="shared" si="169"/>
        <v>209.00795674024909</v>
      </c>
      <c r="L361" s="429">
        <f t="shared" si="169"/>
        <v>205.97099821628092</v>
      </c>
      <c r="M361" s="429">
        <f t="shared" si="169"/>
        <v>203.6857906915867</v>
      </c>
      <c r="N361" s="312"/>
      <c r="O361" s="312"/>
      <c r="P361" s="312"/>
      <c r="Q361" s="312"/>
    </row>
    <row r="362" spans="1:17" ht="13.15">
      <c r="B362" s="323" t="str">
        <f t="shared" si="162"/>
        <v>50-54</v>
      </c>
      <c r="C362" s="429">
        <f t="shared" ref="C362:M362" si="170">C325+C269</f>
        <v>254.69259891527179</v>
      </c>
      <c r="D362" s="429">
        <f t="shared" si="170"/>
        <v>239.3321911953995</v>
      </c>
      <c r="E362" s="429">
        <f t="shared" si="170"/>
        <v>225.26396429188094</v>
      </c>
      <c r="F362" s="429">
        <f t="shared" si="170"/>
        <v>212.54766533725365</v>
      </c>
      <c r="G362" s="429">
        <f t="shared" si="170"/>
        <v>201.88718405279496</v>
      </c>
      <c r="H362" s="429">
        <f t="shared" si="170"/>
        <v>193.22706039576192</v>
      </c>
      <c r="I362" s="429">
        <f t="shared" si="170"/>
        <v>185.8052547943322</v>
      </c>
      <c r="J362" s="429">
        <f t="shared" si="170"/>
        <v>179.784060915152</v>
      </c>
      <c r="K362" s="429">
        <f t="shared" si="170"/>
        <v>174.66050050183344</v>
      </c>
      <c r="L362" s="429">
        <f t="shared" si="170"/>
        <v>169.92773562846094</v>
      </c>
      <c r="M362" s="429">
        <f t="shared" si="170"/>
        <v>166.07134880168698</v>
      </c>
      <c r="N362" s="312"/>
      <c r="O362" s="312"/>
      <c r="P362" s="312"/>
      <c r="Q362" s="312"/>
    </row>
    <row r="363" spans="1:17" ht="13.15">
      <c r="B363" s="323" t="str">
        <f t="shared" si="162"/>
        <v>55-59</v>
      </c>
      <c r="C363" s="429">
        <f t="shared" ref="C363:M363" si="171">C326+C270</f>
        <v>170.18720770244417</v>
      </c>
      <c r="D363" s="429">
        <f t="shared" si="171"/>
        <v>152.29780659114081</v>
      </c>
      <c r="E363" s="429">
        <f t="shared" si="171"/>
        <v>138.40256303312034</v>
      </c>
      <c r="F363" s="429">
        <f t="shared" si="171"/>
        <v>127.19000910558154</v>
      </c>
      <c r="G363" s="429">
        <f t="shared" si="171"/>
        <v>118.31281152694594</v>
      </c>
      <c r="H363" s="429">
        <f t="shared" si="171"/>
        <v>111.29053940955308</v>
      </c>
      <c r="I363" s="429">
        <f t="shared" si="171"/>
        <v>105.407487200172</v>
      </c>
      <c r="J363" s="429">
        <f t="shared" si="171"/>
        <v>100.64589961360893</v>
      </c>
      <c r="K363" s="429">
        <f t="shared" si="171"/>
        <v>96.613745645994001</v>
      </c>
      <c r="L363" s="429">
        <f t="shared" si="171"/>
        <v>92.963095532151854</v>
      </c>
      <c r="M363" s="429">
        <f t="shared" si="171"/>
        <v>89.976915335655704</v>
      </c>
      <c r="N363" s="312"/>
      <c r="O363" s="312"/>
      <c r="P363" s="312"/>
      <c r="Q363" s="312"/>
    </row>
    <row r="364" spans="1:17" ht="13.15">
      <c r="B364" s="323" t="str">
        <f t="shared" si="162"/>
        <v>60-64</v>
      </c>
      <c r="C364" s="429">
        <f t="shared" ref="C364:M364" si="172">C327+C271</f>
        <v>64.058305444211612</v>
      </c>
      <c r="D364" s="429">
        <f t="shared" si="172"/>
        <v>59.924985787449039</v>
      </c>
      <c r="E364" s="429">
        <f t="shared" si="172"/>
        <v>55.177256412129751</v>
      </c>
      <c r="F364" s="429">
        <f t="shared" si="172"/>
        <v>50.631876677646488</v>
      </c>
      <c r="G364" s="429">
        <f t="shared" si="172"/>
        <v>46.764468523349073</v>
      </c>
      <c r="H364" s="429">
        <f t="shared" si="172"/>
        <v>43.607464171992859</v>
      </c>
      <c r="I364" s="429">
        <f t="shared" si="172"/>
        <v>40.917210844984787</v>
      </c>
      <c r="J364" s="429">
        <f t="shared" si="172"/>
        <v>38.732338947865081</v>
      </c>
      <c r="K364" s="429">
        <f t="shared" si="172"/>
        <v>36.875149455176484</v>
      </c>
      <c r="L364" s="429">
        <f t="shared" si="172"/>
        <v>35.186743842535371</v>
      </c>
      <c r="M364" s="429">
        <f t="shared" si="172"/>
        <v>33.815244366975683</v>
      </c>
      <c r="N364" s="312"/>
      <c r="O364" s="312"/>
      <c r="P364" s="312"/>
      <c r="Q364" s="312"/>
    </row>
    <row r="365" spans="1:17" ht="13.15">
      <c r="B365" s="323" t="str">
        <f t="shared" si="162"/>
        <v>65 plus</v>
      </c>
      <c r="C365" s="429">
        <f t="shared" ref="C365:M365" si="173">C328+C272</f>
        <v>16.485461127933995</v>
      </c>
      <c r="D365" s="429">
        <f t="shared" si="173"/>
        <v>20.254909919217571</v>
      </c>
      <c r="E365" s="429">
        <f t="shared" si="173"/>
        <v>22.121603805572054</v>
      </c>
      <c r="F365" s="429">
        <f t="shared" si="173"/>
        <v>22.661095676163413</v>
      </c>
      <c r="G365" s="429">
        <f t="shared" si="173"/>
        <v>22.42639415858126</v>
      </c>
      <c r="H365" s="429">
        <f t="shared" si="173"/>
        <v>21.786822818920182</v>
      </c>
      <c r="I365" s="429">
        <f t="shared" si="173"/>
        <v>20.927309726755269</v>
      </c>
      <c r="J365" s="429">
        <f t="shared" si="173"/>
        <v>20.018203949063029</v>
      </c>
      <c r="K365" s="429">
        <f t="shared" si="173"/>
        <v>19.115455572271571</v>
      </c>
      <c r="L365" s="429">
        <f t="shared" si="173"/>
        <v>18.228422743291802</v>
      </c>
      <c r="M365" s="429">
        <f t="shared" si="173"/>
        <v>17.428568904103397</v>
      </c>
      <c r="N365" s="312"/>
      <c r="O365" s="312"/>
      <c r="P365" s="312"/>
      <c r="Q365" s="312"/>
    </row>
    <row r="366" spans="1:17" ht="13.15">
      <c r="B366" s="323" t="str">
        <f t="shared" si="162"/>
        <v>Total</v>
      </c>
      <c r="C366" s="429">
        <f t="shared" ref="C366:M366" si="174">SUM(C356:C365)</f>
        <v>1712.9938795602698</v>
      </c>
      <c r="D366" s="429">
        <f t="shared" si="174"/>
        <v>1718.1511630886268</v>
      </c>
      <c r="E366" s="429">
        <f t="shared" si="174"/>
        <v>1713.6317711176741</v>
      </c>
      <c r="F366" s="429">
        <f t="shared" si="174"/>
        <v>1700.3680153992152</v>
      </c>
      <c r="G366" s="429">
        <f t="shared" si="174"/>
        <v>1692.8383719505819</v>
      </c>
      <c r="H366" s="429">
        <f t="shared" si="174"/>
        <v>1692.8597243309655</v>
      </c>
      <c r="I366" s="429">
        <f t="shared" si="174"/>
        <v>1689.5148615737537</v>
      </c>
      <c r="J366" s="429">
        <f t="shared" si="174"/>
        <v>1689.7281996144559</v>
      </c>
      <c r="K366" s="429">
        <f t="shared" si="174"/>
        <v>1687.2479539525916</v>
      </c>
      <c r="L366" s="429">
        <f t="shared" si="174"/>
        <v>1675.7132478197332</v>
      </c>
      <c r="M366" s="429">
        <f t="shared" si="174"/>
        <v>1667.1270507038219</v>
      </c>
      <c r="N366" s="312"/>
      <c r="O366" s="312"/>
      <c r="P366" s="312"/>
      <c r="Q366" s="312"/>
    </row>
    <row r="367" spans="1:17">
      <c r="A367" s="1080">
        <f>SUM(C367:M367)</f>
        <v>0</v>
      </c>
      <c r="B367" s="1080"/>
      <c r="C367" s="1080">
        <f>SUM(C356:C365)-C366</f>
        <v>0</v>
      </c>
      <c r="D367" s="1080">
        <f t="shared" ref="D367:M367" si="175">SUM(D356:D365)-D366</f>
        <v>0</v>
      </c>
      <c r="E367" s="1080">
        <f t="shared" si="175"/>
        <v>0</v>
      </c>
      <c r="F367" s="1080">
        <f t="shared" si="175"/>
        <v>0</v>
      </c>
      <c r="G367" s="1080">
        <f t="shared" si="175"/>
        <v>0</v>
      </c>
      <c r="H367" s="1080">
        <f t="shared" si="175"/>
        <v>0</v>
      </c>
      <c r="I367" s="1080">
        <f t="shared" si="175"/>
        <v>0</v>
      </c>
      <c r="J367" s="1080">
        <f t="shared" si="175"/>
        <v>0</v>
      </c>
      <c r="K367" s="1080">
        <f t="shared" si="175"/>
        <v>0</v>
      </c>
      <c r="L367" s="1080">
        <f t="shared" si="175"/>
        <v>0</v>
      </c>
      <c r="M367" s="1080">
        <f t="shared" si="175"/>
        <v>0</v>
      </c>
    </row>
    <row r="368" spans="1:17">
      <c r="C368" s="1085">
        <f>C350+C366</f>
        <v>1933.9634323901203</v>
      </c>
      <c r="D368" s="1085">
        <f t="shared" ref="D368:M368" si="176">D350+D366</f>
        <v>1942.4725906698482</v>
      </c>
      <c r="E368" s="1085">
        <f t="shared" si="176"/>
        <v>1939.2721836904398</v>
      </c>
      <c r="F368" s="1085">
        <f t="shared" si="176"/>
        <v>1924.8589133416301</v>
      </c>
      <c r="G368" s="1085">
        <f t="shared" si="176"/>
        <v>1916.4704190684124</v>
      </c>
      <c r="H368" s="1085">
        <f t="shared" si="176"/>
        <v>1916.2524171793066</v>
      </c>
      <c r="I368" s="1085">
        <f t="shared" si="176"/>
        <v>1911.9916707924501</v>
      </c>
      <c r="J368" s="1085">
        <f t="shared" si="176"/>
        <v>1911.5700411813759</v>
      </c>
      <c r="K368" s="1085">
        <f t="shared" si="176"/>
        <v>1908.0054153192311</v>
      </c>
      <c r="L368" s="1085">
        <f t="shared" si="176"/>
        <v>1894.1838752620747</v>
      </c>
      <c r="M368" s="1085">
        <f t="shared" si="176"/>
        <v>1883.6724109344586</v>
      </c>
    </row>
    <row r="369" spans="1:13">
      <c r="C369" s="1085">
        <f t="shared" ref="C369:M369" si="177">C36</f>
        <v>1933.9634323901203</v>
      </c>
      <c r="D369" s="1085">
        <f t="shared" si="177"/>
        <v>1942.4725906698479</v>
      </c>
      <c r="E369" s="1085">
        <f t="shared" si="177"/>
        <v>1939.27218369044</v>
      </c>
      <c r="F369" s="1085">
        <f t="shared" si="177"/>
        <v>1924.8589133416301</v>
      </c>
      <c r="G369" s="1085">
        <f t="shared" si="177"/>
        <v>1916.4704190684124</v>
      </c>
      <c r="H369" s="1085">
        <f t="shared" si="177"/>
        <v>1916.2524171793066</v>
      </c>
      <c r="I369" s="1085">
        <f t="shared" si="177"/>
        <v>1911.9916707924501</v>
      </c>
      <c r="J369" s="1085">
        <f t="shared" si="177"/>
        <v>1911.5700411813762</v>
      </c>
      <c r="K369" s="1085">
        <f t="shared" si="177"/>
        <v>1908.0054153192314</v>
      </c>
      <c r="L369" s="1085">
        <f t="shared" si="177"/>
        <v>1894.1838752620749</v>
      </c>
      <c r="M369" s="1085">
        <f t="shared" si="177"/>
        <v>1883.6724109344582</v>
      </c>
    </row>
    <row r="370" spans="1:13">
      <c r="A370" s="1080">
        <f>SUM(C370:L370)</f>
        <v>0</v>
      </c>
      <c r="B370" s="1080"/>
      <c r="C370" s="1080">
        <f>C368-C369</f>
        <v>0</v>
      </c>
      <c r="D370" s="1080">
        <f t="shared" ref="D370:M370" si="178">D368-D369</f>
        <v>0</v>
      </c>
      <c r="E370" s="1080">
        <f t="shared" si="178"/>
        <v>0</v>
      </c>
      <c r="F370" s="1080">
        <f t="shared" si="178"/>
        <v>0</v>
      </c>
      <c r="G370" s="1080">
        <f t="shared" si="178"/>
        <v>0</v>
      </c>
      <c r="H370" s="1080">
        <f t="shared" si="178"/>
        <v>0</v>
      </c>
      <c r="I370" s="1080">
        <f t="shared" si="178"/>
        <v>0</v>
      </c>
      <c r="J370" s="1080">
        <f t="shared" si="178"/>
        <v>0</v>
      </c>
      <c r="K370" s="1080">
        <f t="shared" si="178"/>
        <v>0</v>
      </c>
      <c r="L370" s="1080">
        <f t="shared" si="178"/>
        <v>0</v>
      </c>
      <c r="M370" s="1080">
        <f t="shared" si="178"/>
        <v>0</v>
      </c>
    </row>
    <row r="371" spans="1:13">
      <c r="A371" s="1080">
        <f>SUM(C371:L371)</f>
        <v>0</v>
      </c>
      <c r="B371" s="1080"/>
      <c r="C371" s="1080">
        <f>IF(C294&gt;0,0,C294)</f>
        <v>0</v>
      </c>
      <c r="D371" s="1080">
        <f t="shared" ref="D371:M371" si="179">IF(D294&gt;0,0,D294)</f>
        <v>0</v>
      </c>
      <c r="E371" s="1080">
        <f t="shared" si="179"/>
        <v>0</v>
      </c>
      <c r="F371" s="1080">
        <f t="shared" si="179"/>
        <v>0</v>
      </c>
      <c r="G371" s="1080">
        <f t="shared" si="179"/>
        <v>0</v>
      </c>
      <c r="H371" s="1080">
        <f t="shared" si="179"/>
        <v>0</v>
      </c>
      <c r="I371" s="1080">
        <f t="shared" si="179"/>
        <v>0</v>
      </c>
      <c r="J371" s="1080">
        <f t="shared" si="179"/>
        <v>0</v>
      </c>
      <c r="K371" s="1080">
        <f t="shared" si="179"/>
        <v>0</v>
      </c>
      <c r="L371" s="1080">
        <f t="shared" si="179"/>
        <v>0</v>
      </c>
      <c r="M371" s="1080">
        <f t="shared" si="179"/>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T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275</v>
      </c>
      <c r="B5" s="648"/>
      <c r="C5" s="648"/>
      <c r="D5" s="648"/>
      <c r="E5" s="648"/>
      <c r="F5" s="648"/>
      <c r="G5" s="648"/>
      <c r="H5" s="648"/>
      <c r="I5" s="648"/>
      <c r="J5" s="648"/>
      <c r="K5" s="648"/>
      <c r="L5" s="648"/>
      <c r="M5" s="648"/>
      <c r="N5" s="334"/>
      <c r="O5" s="334"/>
      <c r="P5" s="334"/>
    </row>
    <row r="6" spans="1:16" s="339" customFormat="1" ht="13.5" customHeight="1">
      <c r="A6" s="336" t="s">
        <v>1287</v>
      </c>
      <c r="B6" s="337"/>
      <c r="C6" s="337"/>
      <c r="D6" s="337"/>
      <c r="E6" s="332"/>
      <c r="F6" s="337"/>
      <c r="G6" s="337"/>
      <c r="H6" s="337"/>
      <c r="I6" s="337"/>
      <c r="J6" s="337"/>
      <c r="K6" s="337"/>
      <c r="L6" s="338"/>
      <c r="M6" s="338"/>
      <c r="N6" s="338"/>
      <c r="O6" s="338"/>
      <c r="P6" s="338"/>
    </row>
    <row r="7" spans="1:16" s="339" customFormat="1" ht="12" customHeight="1">
      <c r="A7" s="340" t="s">
        <v>1353</v>
      </c>
      <c r="B7" s="336"/>
      <c r="C7" s="337"/>
      <c r="D7" s="337"/>
      <c r="E7" s="332"/>
      <c r="F7" s="337"/>
      <c r="G7" s="337"/>
      <c r="H7" s="337"/>
      <c r="I7" s="337"/>
      <c r="J7" s="337"/>
      <c r="K7" s="337"/>
      <c r="L7" s="338"/>
      <c r="M7" s="338"/>
      <c r="N7" s="338"/>
      <c r="O7" s="338"/>
      <c r="P7" s="338"/>
    </row>
    <row r="8" spans="1:16" s="339" customFormat="1" ht="15.75" customHeight="1">
      <c r="A8" s="336" t="s">
        <v>24</v>
      </c>
      <c r="B8" s="337"/>
      <c r="C8" s="337"/>
      <c r="D8" s="337"/>
      <c r="E8" s="332"/>
      <c r="F8" s="337"/>
      <c r="G8" s="337"/>
      <c r="H8" s="337"/>
      <c r="I8" s="337"/>
      <c r="J8" s="337"/>
      <c r="K8" s="337"/>
      <c r="L8" s="338"/>
      <c r="M8" s="338"/>
      <c r="N8" s="338"/>
      <c r="O8" s="338"/>
      <c r="P8" s="338"/>
    </row>
    <row r="9" spans="1:16" s="339" customFormat="1" ht="15.75" customHeight="1">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Forecast_stock_figures!B26</f>
        <v>Geography</v>
      </c>
      <c r="C15" s="293">
        <f>Forecast_stock_figures!C50</f>
        <v>11144.223</v>
      </c>
      <c r="D15" s="293">
        <f>Forecast_stock_figures!D50</f>
        <v>11251.376615298417</v>
      </c>
      <c r="E15" s="293">
        <f>Forecast_stock_figures!E50</f>
        <v>11354.6732099727</v>
      </c>
      <c r="F15" s="293">
        <f>Forecast_stock_figures!F50</f>
        <v>11450.354436118581</v>
      </c>
      <c r="G15" s="293">
        <f>Forecast_stock_figures!G50</f>
        <v>11542.900363903344</v>
      </c>
      <c r="H15" s="293">
        <f>Forecast_stock_figures!H50</f>
        <v>11591.628322067954</v>
      </c>
      <c r="I15" s="293">
        <f>Forecast_stock_figures!I50</f>
        <v>11597.308546630975</v>
      </c>
      <c r="J15" s="293">
        <f>Forecast_stock_figures!J50</f>
        <v>11583.378527981489</v>
      </c>
      <c r="K15" s="293">
        <f>Forecast_stock_figures!K50</f>
        <v>11543.435879393492</v>
      </c>
      <c r="L15" s="293">
        <f>Forecast_stock_figures!L50</f>
        <v>11496.58618699305</v>
      </c>
      <c r="M15" s="293">
        <f>Forecast_stock_figures!M50</f>
        <v>11445.078461406632</v>
      </c>
    </row>
    <row r="17" spans="1:9" ht="15">
      <c r="B17" s="325" t="s">
        <v>161</v>
      </c>
    </row>
    <row r="19" spans="1:9" ht="13.15">
      <c r="B19" s="1469" t="str">
        <f>Stock_ages_breakdowns!B73</f>
        <v>Age group</v>
      </c>
      <c r="C19" s="1470" t="str">
        <f>Stock_ages_breakdowns!W73</f>
        <v>Geography</v>
      </c>
      <c r="D19" s="1471"/>
      <c r="H19" s="310" t="s">
        <v>132</v>
      </c>
    </row>
    <row r="20" spans="1:9" ht="13.15">
      <c r="B20" s="1469"/>
      <c r="C20" s="348" t="str">
        <f>Stock_ages_breakdowns!W74</f>
        <v>Male</v>
      </c>
      <c r="D20" s="348" t="str">
        <f>Stock_ages_breakdowns!X74</f>
        <v>Female</v>
      </c>
    </row>
    <row r="21" spans="1:9" ht="13.15">
      <c r="B21" s="348" t="str">
        <f>Stock_ages_breakdowns!B75</f>
        <v>20-24</v>
      </c>
      <c r="C21" s="316">
        <f>Stock_ages_breakdowns!W20</f>
        <v>221.898</v>
      </c>
      <c r="D21" s="316">
        <f>Stock_ages_breakdowns!X20</f>
        <v>487.12700000000001</v>
      </c>
    </row>
    <row r="22" spans="1:9" ht="13.15">
      <c r="B22" s="348" t="str">
        <f>Stock_ages_breakdowns!B76</f>
        <v>25-29</v>
      </c>
      <c r="C22" s="316">
        <f>Stock_ages_breakdowns!W21</f>
        <v>645.90300000000002</v>
      </c>
      <c r="D22" s="316">
        <f>Stock_ages_breakdowns!X21</f>
        <v>1243.6379999999999</v>
      </c>
    </row>
    <row r="23" spans="1:9" ht="13.15">
      <c r="B23" s="348" t="str">
        <f>Stock_ages_breakdowns!B77</f>
        <v>30-34</v>
      </c>
      <c r="C23" s="316">
        <f>Stock_ages_breakdowns!W22</f>
        <v>722.76400000000001</v>
      </c>
      <c r="D23" s="316">
        <f>Stock_ages_breakdowns!X22</f>
        <v>1202.1310000000001</v>
      </c>
    </row>
    <row r="24" spans="1:9" ht="13.15">
      <c r="B24" s="348" t="str">
        <f>Stock_ages_breakdowns!B78</f>
        <v>35-39</v>
      </c>
      <c r="C24" s="316">
        <f>Stock_ages_breakdowns!W23</f>
        <v>863.96500000000003</v>
      </c>
      <c r="D24" s="316">
        <f>Stock_ages_breakdowns!X23</f>
        <v>1150.2950000000001</v>
      </c>
    </row>
    <row r="25" spans="1:9" ht="13.15">
      <c r="B25" s="348" t="str">
        <f>Stock_ages_breakdowns!B79</f>
        <v>40-44</v>
      </c>
      <c r="C25" s="316">
        <f>Stock_ages_breakdowns!W24</f>
        <v>773.68200000000002</v>
      </c>
      <c r="D25" s="316">
        <f>Stock_ages_breakdowns!X24</f>
        <v>977.05</v>
      </c>
    </row>
    <row r="26" spans="1:9" ht="13.15">
      <c r="B26" s="348" t="str">
        <f>Stock_ages_breakdowns!B80</f>
        <v>45-49</v>
      </c>
      <c r="C26" s="316">
        <f>Stock_ages_breakdowns!W25</f>
        <v>751.74900000000002</v>
      </c>
      <c r="D26" s="316">
        <f>Stock_ages_breakdowns!X25</f>
        <v>689.76300000000003</v>
      </c>
    </row>
    <row r="27" spans="1:9" ht="13.15">
      <c r="B27" s="348" t="str">
        <f>Stock_ages_breakdowns!B81</f>
        <v>50-54</v>
      </c>
      <c r="C27" s="316">
        <f>Stock_ages_breakdowns!W26</f>
        <v>391.505</v>
      </c>
      <c r="D27" s="316">
        <f>Stock_ages_breakdowns!X26</f>
        <v>367.286</v>
      </c>
    </row>
    <row r="28" spans="1:9" ht="13.15">
      <c r="B28" s="348" t="str">
        <f>Stock_ages_breakdowns!B82</f>
        <v>55-59</v>
      </c>
      <c r="C28" s="316">
        <f>Stock_ages_breakdowns!W27</f>
        <v>248.47800000000001</v>
      </c>
      <c r="D28" s="316">
        <f>Stock_ages_breakdowns!X27</f>
        <v>232.869</v>
      </c>
    </row>
    <row r="29" spans="1:9" ht="13.15">
      <c r="B29" s="348" t="str">
        <f>Stock_ages_breakdowns!B83</f>
        <v>60-64</v>
      </c>
      <c r="C29" s="316">
        <f>Stock_ages_breakdowns!W28</f>
        <v>84.143000000000001</v>
      </c>
      <c r="D29" s="316">
        <f>Stock_ages_breakdowns!X28</f>
        <v>66.585999999999999</v>
      </c>
      <c r="F29" s="310"/>
    </row>
    <row r="30" spans="1:9" ht="13.15">
      <c r="B30" s="348" t="str">
        <f>Stock_ages_breakdowns!B84</f>
        <v>65 plus</v>
      </c>
      <c r="C30" s="316">
        <f>Stock_ages_breakdowns!W29</f>
        <v>11.289</v>
      </c>
      <c r="D30" s="316">
        <f>Stock_ages_breakdowns!X29</f>
        <v>12.102</v>
      </c>
      <c r="G30" s="311" t="s">
        <v>46</v>
      </c>
      <c r="H30" s="311" t="s">
        <v>47</v>
      </c>
    </row>
    <row r="31" spans="1:9" ht="13.15">
      <c r="A31" s="1080">
        <f>I31</f>
        <v>0</v>
      </c>
      <c r="B31" s="348" t="str">
        <f>Stock_ages_breakdowns!B85</f>
        <v>Total</v>
      </c>
      <c r="C31" s="316">
        <f>Stock_ages_breakdowns!W30</f>
        <v>4715.3760000000002</v>
      </c>
      <c r="D31" s="316">
        <f>Stock_ages_breakdowns!X30</f>
        <v>6428.8469999999998</v>
      </c>
      <c r="E31" s="312">
        <f>SUM(C31:D31)</f>
        <v>11144.223</v>
      </c>
      <c r="G31" s="351">
        <f>C31/$E$31</f>
        <v>0.42312290412709797</v>
      </c>
      <c r="H31" s="351">
        <f>D31/$E$31</f>
        <v>0.57687709587290203</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Geography</v>
      </c>
      <c r="C36" s="293">
        <f>Teacher_need_by_subject!C639</f>
        <v>11251.376615298417</v>
      </c>
      <c r="D36" s="293">
        <f>Teacher_need_by_subject!D639</f>
        <v>11354.6732099727</v>
      </c>
      <c r="E36" s="293">
        <f>Teacher_need_by_subject!E639</f>
        <v>11450.354436118581</v>
      </c>
      <c r="F36" s="293">
        <f>Teacher_need_by_subject!F639</f>
        <v>11542.900363903344</v>
      </c>
      <c r="G36" s="293">
        <f>Teacher_need_by_subject!G639</f>
        <v>11591.628322067954</v>
      </c>
      <c r="H36" s="293">
        <f>Teacher_need_by_subject!H639</f>
        <v>11597.308546630975</v>
      </c>
      <c r="I36" s="293">
        <f>Teacher_need_by_subject!I639</f>
        <v>11583.378527981489</v>
      </c>
      <c r="J36" s="293">
        <f>Teacher_need_by_subject!J639</f>
        <v>11543.435879393492</v>
      </c>
      <c r="K36" s="293">
        <f>Teacher_need_by_subject!K639</f>
        <v>11496.58618699305</v>
      </c>
      <c r="L36" s="293">
        <f>Teacher_need_by_subject!L639</f>
        <v>11445.078461406632</v>
      </c>
      <c r="M36" s="293">
        <f>Teacher_need_by_subject!M639</f>
        <v>11424.682986128975</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221.898</v>
      </c>
      <c r="D43" s="293">
        <f>C340</f>
        <v>287.5683989988857</v>
      </c>
      <c r="E43" s="293">
        <f t="shared" ref="E43:L43" si="2">D340</f>
        <v>334.99610998052401</v>
      </c>
      <c r="F43" s="293">
        <f t="shared" si="2"/>
        <v>368.8570474407959</v>
      </c>
      <c r="G43" s="293">
        <f t="shared" si="2"/>
        <v>393.71211183692208</v>
      </c>
      <c r="H43" s="293">
        <f t="shared" si="2"/>
        <v>407.92348388493804</v>
      </c>
      <c r="I43" s="293">
        <f t="shared" si="2"/>
        <v>414.41247192562543</v>
      </c>
      <c r="J43" s="293">
        <f t="shared" si="2"/>
        <v>417.45473724056785</v>
      </c>
      <c r="K43" s="293">
        <f t="shared" si="2"/>
        <v>417.19943182970843</v>
      </c>
      <c r="L43" s="293">
        <f t="shared" si="2"/>
        <v>416.2578334802372</v>
      </c>
      <c r="M43" s="293">
        <f>L340</f>
        <v>414.92609764847822</v>
      </c>
    </row>
    <row r="44" spans="2:13" ht="13.15">
      <c r="B44" s="348" t="str">
        <f t="shared" ref="B44:C53" si="3">B22</f>
        <v>25-29</v>
      </c>
      <c r="C44" s="293">
        <f t="shared" si="3"/>
        <v>645.90300000000002</v>
      </c>
      <c r="D44" s="293">
        <f t="shared" ref="D44:K53" si="4">C341</f>
        <v>635.1092613608439</v>
      </c>
      <c r="E44" s="293">
        <f t="shared" si="4"/>
        <v>640.61134688200355</v>
      </c>
      <c r="F44" s="293">
        <f t="shared" si="4"/>
        <v>654.23267250128208</v>
      </c>
      <c r="G44" s="293">
        <f t="shared" si="4"/>
        <v>670.2011151448645</v>
      </c>
      <c r="H44" s="293">
        <f t="shared" si="4"/>
        <v>682.72293241237139</v>
      </c>
      <c r="I44" s="293">
        <f t="shared" si="4"/>
        <v>690.42934277531776</v>
      </c>
      <c r="J44" s="293">
        <f t="shared" si="4"/>
        <v>695.3970079429622</v>
      </c>
      <c r="K44" s="293">
        <f t="shared" si="4"/>
        <v>696.82837328868823</v>
      </c>
      <c r="L44" s="293">
        <f t="shared" ref="L44:L53" si="5">K341</f>
        <v>696.9290255587282</v>
      </c>
      <c r="M44" s="293">
        <f t="shared" ref="M44:M53" si="6">L341</f>
        <v>696.07672816080662</v>
      </c>
    </row>
    <row r="45" spans="2:13" ht="13.15">
      <c r="B45" s="348" t="str">
        <f t="shared" si="3"/>
        <v>30-34</v>
      </c>
      <c r="C45" s="293">
        <f t="shared" si="3"/>
        <v>722.76400000000001</v>
      </c>
      <c r="D45" s="293">
        <f t="shared" si="4"/>
        <v>720.49301561697825</v>
      </c>
      <c r="E45" s="293">
        <f t="shared" si="4"/>
        <v>716.85112420563928</v>
      </c>
      <c r="F45" s="293">
        <f t="shared" si="4"/>
        <v>715.8639023205842</v>
      </c>
      <c r="G45" s="293">
        <f t="shared" si="4"/>
        <v>717.02052591636152</v>
      </c>
      <c r="H45" s="293">
        <f t="shared" si="4"/>
        <v>719.36397562507386</v>
      </c>
      <c r="I45" s="293">
        <f t="shared" si="4"/>
        <v>721.61801042056391</v>
      </c>
      <c r="J45" s="293">
        <f t="shared" si="4"/>
        <v>723.9061988993293</v>
      </c>
      <c r="K45" s="293">
        <f t="shared" si="4"/>
        <v>725.17443720615051</v>
      </c>
      <c r="L45" s="293">
        <f t="shared" si="5"/>
        <v>725.9191837426564</v>
      </c>
      <c r="M45" s="293">
        <f t="shared" si="6"/>
        <v>726.08462325867936</v>
      </c>
    </row>
    <row r="46" spans="2:13" ht="13.15">
      <c r="B46" s="348" t="str">
        <f t="shared" si="3"/>
        <v>35-39</v>
      </c>
      <c r="C46" s="293">
        <f t="shared" si="3"/>
        <v>863.96500000000003</v>
      </c>
      <c r="D46" s="293">
        <f t="shared" si="4"/>
        <v>827.21774545268659</v>
      </c>
      <c r="E46" s="293">
        <f t="shared" si="4"/>
        <v>799.1492882248449</v>
      </c>
      <c r="F46" s="293">
        <f t="shared" si="4"/>
        <v>778.25308934603731</v>
      </c>
      <c r="G46" s="293">
        <f t="shared" si="4"/>
        <v>761.70416169255191</v>
      </c>
      <c r="H46" s="293">
        <f t="shared" si="4"/>
        <v>748.77333644004329</v>
      </c>
      <c r="I46" s="293">
        <f t="shared" si="4"/>
        <v>738.45866064287759</v>
      </c>
      <c r="J46" s="293">
        <f t="shared" si="4"/>
        <v>730.77455360181602</v>
      </c>
      <c r="K46" s="293">
        <f t="shared" si="4"/>
        <v>724.60291740421746</v>
      </c>
      <c r="L46" s="293">
        <f t="shared" si="5"/>
        <v>719.99666429162539</v>
      </c>
      <c r="M46" s="293">
        <f t="shared" si="6"/>
        <v>716.46893124803705</v>
      </c>
    </row>
    <row r="47" spans="2:13" ht="13.15">
      <c r="B47" s="348" t="str">
        <f t="shared" si="3"/>
        <v>40-44</v>
      </c>
      <c r="C47" s="293">
        <f t="shared" si="3"/>
        <v>773.68200000000002</v>
      </c>
      <c r="D47" s="293">
        <f t="shared" si="4"/>
        <v>780.16764425252984</v>
      </c>
      <c r="E47" s="293">
        <f t="shared" si="4"/>
        <v>777.47724401941764</v>
      </c>
      <c r="F47" s="293">
        <f t="shared" si="4"/>
        <v>770.5660765649659</v>
      </c>
      <c r="G47" s="293">
        <f t="shared" si="4"/>
        <v>760.43576768566186</v>
      </c>
      <c r="H47" s="293">
        <f t="shared" si="4"/>
        <v>749.08930970187964</v>
      </c>
      <c r="I47" s="293">
        <f t="shared" si="4"/>
        <v>737.31294535227983</v>
      </c>
      <c r="J47" s="293">
        <f t="shared" si="4"/>
        <v>726.30070873644968</v>
      </c>
      <c r="K47" s="293">
        <f t="shared" si="4"/>
        <v>715.99401508988797</v>
      </c>
      <c r="L47" s="293">
        <f t="shared" si="5"/>
        <v>707.01168818274368</v>
      </c>
      <c r="M47" s="293">
        <f t="shared" si="6"/>
        <v>699.3156871134122</v>
      </c>
    </row>
    <row r="48" spans="2:13" ht="13.15">
      <c r="B48" s="348" t="str">
        <f t="shared" si="3"/>
        <v>45-49</v>
      </c>
      <c r="C48" s="293">
        <f t="shared" si="3"/>
        <v>751.74900000000002</v>
      </c>
      <c r="D48" s="293">
        <f t="shared" si="4"/>
        <v>730.19357970040744</v>
      </c>
      <c r="E48" s="293">
        <f t="shared" si="4"/>
        <v>714.59510212321368</v>
      </c>
      <c r="F48" s="293">
        <f t="shared" si="4"/>
        <v>702.92186147378527</v>
      </c>
      <c r="G48" s="293">
        <f t="shared" si="4"/>
        <v>691.60301940601573</v>
      </c>
      <c r="H48" s="293">
        <f t="shared" si="4"/>
        <v>680.84324511576415</v>
      </c>
      <c r="I48" s="293">
        <f t="shared" si="4"/>
        <v>670.08803362877916</v>
      </c>
      <c r="J48" s="293">
        <f t="shared" si="4"/>
        <v>659.79459453670233</v>
      </c>
      <c r="K48" s="293">
        <f t="shared" si="4"/>
        <v>649.66796985790188</v>
      </c>
      <c r="L48" s="293">
        <f t="shared" si="5"/>
        <v>640.26071109834118</v>
      </c>
      <c r="M48" s="293">
        <f t="shared" si="6"/>
        <v>631.63340626842421</v>
      </c>
    </row>
    <row r="49" spans="1:13" ht="13.15">
      <c r="B49" s="348" t="str">
        <f t="shared" si="3"/>
        <v>50-54</v>
      </c>
      <c r="C49" s="293">
        <f t="shared" si="3"/>
        <v>391.505</v>
      </c>
      <c r="D49" s="293">
        <f t="shared" si="4"/>
        <v>441.97310320895997</v>
      </c>
      <c r="E49" s="293">
        <f t="shared" si="4"/>
        <v>473.38594671140339</v>
      </c>
      <c r="F49" s="293">
        <f t="shared" si="4"/>
        <v>492.97407168501087</v>
      </c>
      <c r="G49" s="293">
        <f t="shared" si="4"/>
        <v>503.64675236994344</v>
      </c>
      <c r="H49" s="293">
        <f t="shared" si="4"/>
        <v>508.61710247009131</v>
      </c>
      <c r="I49" s="293">
        <f t="shared" si="4"/>
        <v>509.54029701139552</v>
      </c>
      <c r="J49" s="293">
        <f t="shared" si="4"/>
        <v>508.0031157557101</v>
      </c>
      <c r="K49" s="293">
        <f t="shared" si="4"/>
        <v>504.59399612590079</v>
      </c>
      <c r="L49" s="293">
        <f t="shared" si="5"/>
        <v>500.2380789632079</v>
      </c>
      <c r="M49" s="293">
        <f t="shared" si="6"/>
        <v>495.35785596544929</v>
      </c>
    </row>
    <row r="50" spans="1:13" ht="13.15">
      <c r="B50" s="348" t="str">
        <f t="shared" si="3"/>
        <v>55-59</v>
      </c>
      <c r="C50" s="293">
        <f t="shared" si="3"/>
        <v>248.47800000000001</v>
      </c>
      <c r="D50" s="293">
        <f t="shared" si="4"/>
        <v>230.16777464558564</v>
      </c>
      <c r="E50" s="293">
        <f t="shared" si="4"/>
        <v>226.77179627481183</v>
      </c>
      <c r="F50" s="293">
        <f t="shared" si="4"/>
        <v>229.66734681978519</v>
      </c>
      <c r="G50" s="293">
        <f t="shared" si="4"/>
        <v>234.35863379425237</v>
      </c>
      <c r="H50" s="293">
        <f t="shared" si="4"/>
        <v>238.49380850439653</v>
      </c>
      <c r="I50" s="293">
        <f t="shared" si="4"/>
        <v>241.34574611311484</v>
      </c>
      <c r="J50" s="293">
        <f t="shared" si="4"/>
        <v>243.0398585090802</v>
      </c>
      <c r="K50" s="293">
        <f t="shared" si="4"/>
        <v>243.52247841785072</v>
      </c>
      <c r="L50" s="293">
        <f t="shared" si="5"/>
        <v>243.19283701403398</v>
      </c>
      <c r="M50" s="293">
        <f t="shared" si="6"/>
        <v>242.23547170038125</v>
      </c>
    </row>
    <row r="51" spans="1:13" ht="13.15">
      <c r="B51" s="348" t="str">
        <f t="shared" si="3"/>
        <v>60-64</v>
      </c>
      <c r="C51" s="293">
        <f t="shared" si="3"/>
        <v>84.143000000000001</v>
      </c>
      <c r="D51" s="293">
        <f t="shared" si="4"/>
        <v>86.874047848132406</v>
      </c>
      <c r="E51" s="293">
        <f t="shared" si="4"/>
        <v>86.062976287120932</v>
      </c>
      <c r="F51" s="293">
        <f t="shared" si="4"/>
        <v>85.296566350478713</v>
      </c>
      <c r="G51" s="293">
        <f t="shared" si="4"/>
        <v>85.426978855951972</v>
      </c>
      <c r="H51" s="293">
        <f t="shared" si="4"/>
        <v>85.957235089165081</v>
      </c>
      <c r="I51" s="293">
        <f t="shared" si="4"/>
        <v>86.587856895917213</v>
      </c>
      <c r="J51" s="293">
        <f t="shared" si="4"/>
        <v>87.215406391086631</v>
      </c>
      <c r="K51" s="293">
        <f t="shared" si="4"/>
        <v>87.622804000054757</v>
      </c>
      <c r="L51" s="293">
        <f t="shared" si="5"/>
        <v>87.852685442747259</v>
      </c>
      <c r="M51" s="293">
        <f t="shared" si="6"/>
        <v>87.885012501388076</v>
      </c>
    </row>
    <row r="52" spans="1:13" ht="13.15">
      <c r="B52" s="348" t="str">
        <f t="shared" si="3"/>
        <v>65 plus</v>
      </c>
      <c r="C52" s="293">
        <f t="shared" si="3"/>
        <v>11.289</v>
      </c>
      <c r="D52" s="293">
        <f t="shared" si="4"/>
        <v>19.91764234170946</v>
      </c>
      <c r="E52" s="293">
        <f t="shared" si="4"/>
        <v>25.562787587622005</v>
      </c>
      <c r="F52" s="293">
        <f t="shared" si="4"/>
        <v>28.936331826692474</v>
      </c>
      <c r="G52" s="293">
        <f t="shared" si="4"/>
        <v>30.933115096138387</v>
      </c>
      <c r="H52" s="293">
        <f t="shared" si="4"/>
        <v>32.112526578753716</v>
      </c>
      <c r="I52" s="293">
        <f t="shared" si="4"/>
        <v>32.831896935549729</v>
      </c>
      <c r="J52" s="293">
        <f t="shared" si="4"/>
        <v>33.319133677260183</v>
      </c>
      <c r="K52" s="293">
        <f t="shared" si="4"/>
        <v>33.644856277322361</v>
      </c>
      <c r="L52" s="293">
        <f t="shared" si="5"/>
        <v>33.87669565068812</v>
      </c>
      <c r="M52" s="293">
        <f t="shared" si="6"/>
        <v>34.03132022102703</v>
      </c>
    </row>
    <row r="53" spans="1:13" ht="13.15">
      <c r="B53" s="348" t="str">
        <f t="shared" si="3"/>
        <v>Total</v>
      </c>
      <c r="C53" s="293">
        <f t="shared" si="3"/>
        <v>4715.3760000000002</v>
      </c>
      <c r="D53" s="293">
        <f t="shared" si="4"/>
        <v>4759.6822134267186</v>
      </c>
      <c r="E53" s="293">
        <f t="shared" si="4"/>
        <v>4795.4637222966012</v>
      </c>
      <c r="F53" s="293">
        <f t="shared" si="4"/>
        <v>4827.568966329417</v>
      </c>
      <c r="G53" s="293">
        <f t="shared" si="4"/>
        <v>4849.0421817986635</v>
      </c>
      <c r="H53" s="293">
        <f t="shared" si="4"/>
        <v>4853.896955822478</v>
      </c>
      <c r="I53" s="293">
        <f t="shared" si="4"/>
        <v>4842.6252617014206</v>
      </c>
      <c r="J53" s="293">
        <f t="shared" si="4"/>
        <v>4825.2053152909639</v>
      </c>
      <c r="K53" s="293">
        <f t="shared" si="4"/>
        <v>4798.8512794976832</v>
      </c>
      <c r="L53" s="293">
        <f t="shared" si="5"/>
        <v>4771.5354034250086</v>
      </c>
      <c r="M53" s="293">
        <f t="shared" si="6"/>
        <v>4744.015134086083</v>
      </c>
    </row>
    <row r="54" spans="1:13">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3" ht="13.15">
      <c r="B56" s="326" t="s">
        <v>47</v>
      </c>
      <c r="H56" s="310"/>
    </row>
    <row r="57" spans="1:13">
      <c r="H57" s="310"/>
    </row>
    <row r="58" spans="1:13"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3" ht="13.15">
      <c r="B59" s="323" t="str">
        <f t="shared" si="8"/>
        <v>20-24</v>
      </c>
      <c r="C59" s="293">
        <f t="shared" ref="C59:C69" si="10">D21</f>
        <v>487.12700000000001</v>
      </c>
      <c r="D59" s="293">
        <f>C356</f>
        <v>521.66400555993312</v>
      </c>
      <c r="E59" s="293">
        <f t="shared" ref="E59:L59" si="11">D356</f>
        <v>550.24868091892768</v>
      </c>
      <c r="F59" s="293">
        <f t="shared" si="11"/>
        <v>572.43791600503357</v>
      </c>
      <c r="G59" s="293">
        <f t="shared" si="11"/>
        <v>592.77907983021692</v>
      </c>
      <c r="H59" s="293">
        <f t="shared" si="11"/>
        <v>603.3977796101326</v>
      </c>
      <c r="I59" s="293">
        <f t="shared" si="11"/>
        <v>606.5425111092145</v>
      </c>
      <c r="J59" s="293">
        <f t="shared" si="11"/>
        <v>606.91562198765973</v>
      </c>
      <c r="K59" s="293">
        <f t="shared" si="11"/>
        <v>604.04099908617513</v>
      </c>
      <c r="L59" s="293">
        <f t="shared" si="11"/>
        <v>601.01514701176234</v>
      </c>
      <c r="M59" s="293">
        <f>L356</f>
        <v>597.98125432367772</v>
      </c>
    </row>
    <row r="60" spans="1:13" ht="13.15">
      <c r="B60" s="323" t="str">
        <f t="shared" si="8"/>
        <v>25-29</v>
      </c>
      <c r="C60" s="293">
        <f t="shared" si="10"/>
        <v>1243.6379999999999</v>
      </c>
      <c r="D60" s="293">
        <f t="shared" ref="D60:K69" si="12">C357</f>
        <v>1162.8388550737275</v>
      </c>
      <c r="E60" s="293">
        <f t="shared" si="12"/>
        <v>1116.6998732639825</v>
      </c>
      <c r="F60" s="293">
        <f t="shared" si="12"/>
        <v>1091.7655470417153</v>
      </c>
      <c r="G60" s="293">
        <f t="shared" si="12"/>
        <v>1083.4734731695974</v>
      </c>
      <c r="H60" s="293">
        <f t="shared" si="12"/>
        <v>1077.5726153178384</v>
      </c>
      <c r="I60" s="293">
        <f t="shared" si="12"/>
        <v>1070.7841817348008</v>
      </c>
      <c r="J60" s="293">
        <f t="shared" si="12"/>
        <v>1064.6284488520287</v>
      </c>
      <c r="K60" s="293">
        <f t="shared" si="12"/>
        <v>1056.9724342256632</v>
      </c>
      <c r="L60" s="293">
        <f t="shared" ref="L60:L69" si="13">K357</f>
        <v>1049.952219735618</v>
      </c>
      <c r="M60" s="293">
        <f t="shared" ref="M60:M69" si="14">L357</f>
        <v>1043.4559798980133</v>
      </c>
    </row>
    <row r="61" spans="1:13" ht="13.15">
      <c r="B61" s="323" t="str">
        <f t="shared" si="8"/>
        <v>30-34</v>
      </c>
      <c r="C61" s="293">
        <f t="shared" si="10"/>
        <v>1202.1310000000001</v>
      </c>
      <c r="D61" s="293">
        <f t="shared" si="12"/>
        <v>1198.6388449098815</v>
      </c>
      <c r="E61" s="293">
        <f t="shared" si="12"/>
        <v>1183.449790391436</v>
      </c>
      <c r="F61" s="293">
        <f t="shared" si="12"/>
        <v>1165.169504898066</v>
      </c>
      <c r="G61" s="293">
        <f t="shared" si="12"/>
        <v>1150.0108617348817</v>
      </c>
      <c r="H61" s="293">
        <f t="shared" si="12"/>
        <v>1135.6883234279308</v>
      </c>
      <c r="I61" s="293">
        <f t="shared" si="12"/>
        <v>1121.9592410267396</v>
      </c>
      <c r="J61" s="293">
        <f t="shared" si="12"/>
        <v>1109.8190023269667</v>
      </c>
      <c r="K61" s="293">
        <f t="shared" si="12"/>
        <v>1098.1907964359161</v>
      </c>
      <c r="L61" s="293">
        <f t="shared" si="13"/>
        <v>1087.823326317736</v>
      </c>
      <c r="M61" s="293">
        <f t="shared" si="14"/>
        <v>1078.5347907477203</v>
      </c>
    </row>
    <row r="62" spans="1:13" ht="13.15">
      <c r="B62" s="323" t="str">
        <f t="shared" si="8"/>
        <v>35-39</v>
      </c>
      <c r="C62" s="293">
        <f t="shared" si="10"/>
        <v>1150.2950000000001</v>
      </c>
      <c r="D62" s="293">
        <f t="shared" si="12"/>
        <v>1134.8225787311746</v>
      </c>
      <c r="E62" s="293">
        <f t="shared" si="12"/>
        <v>1124.2584405349851</v>
      </c>
      <c r="F62" s="293">
        <f t="shared" si="12"/>
        <v>1114.5194047215409</v>
      </c>
      <c r="G62" s="293">
        <f t="shared" si="12"/>
        <v>1105.9862342913054</v>
      </c>
      <c r="H62" s="293">
        <f t="shared" si="12"/>
        <v>1095.6085017583173</v>
      </c>
      <c r="I62" s="293">
        <f t="shared" si="12"/>
        <v>1083.7069736052367</v>
      </c>
      <c r="J62" s="293">
        <f t="shared" si="12"/>
        <v>1071.8070378186796</v>
      </c>
      <c r="K62" s="293">
        <f t="shared" si="12"/>
        <v>1059.6284672030183</v>
      </c>
      <c r="L62" s="293">
        <f t="shared" si="13"/>
        <v>1048.2212587568879</v>
      </c>
      <c r="M62" s="293">
        <f t="shared" si="14"/>
        <v>1037.6442307627324</v>
      </c>
    </row>
    <row r="63" spans="1:13" ht="13.15">
      <c r="B63" s="323" t="str">
        <f t="shared" si="8"/>
        <v>40-44</v>
      </c>
      <c r="C63" s="293">
        <f t="shared" si="10"/>
        <v>977.05</v>
      </c>
      <c r="D63" s="293">
        <f t="shared" si="12"/>
        <v>988.92196960098727</v>
      </c>
      <c r="E63" s="293">
        <f t="shared" si="12"/>
        <v>995.84009957409114</v>
      </c>
      <c r="F63" s="293">
        <f t="shared" si="12"/>
        <v>999.52338346365468</v>
      </c>
      <c r="G63" s="293">
        <f t="shared" si="12"/>
        <v>1001.9426595993315</v>
      </c>
      <c r="H63" s="293">
        <f t="shared" si="12"/>
        <v>1000.9902730204882</v>
      </c>
      <c r="I63" s="293">
        <f t="shared" si="12"/>
        <v>996.96627145285163</v>
      </c>
      <c r="J63" s="293">
        <f t="shared" si="12"/>
        <v>991.23886938965802</v>
      </c>
      <c r="K63" s="293">
        <f t="shared" si="12"/>
        <v>983.80433395086061</v>
      </c>
      <c r="L63" s="293">
        <f t="shared" si="13"/>
        <v>975.791565983091</v>
      </c>
      <c r="M63" s="293">
        <f t="shared" si="14"/>
        <v>967.53058401899784</v>
      </c>
    </row>
    <row r="64" spans="1:13" ht="13.15">
      <c r="B64" s="323" t="str">
        <f t="shared" si="8"/>
        <v>45-49</v>
      </c>
      <c r="C64" s="293">
        <f t="shared" si="10"/>
        <v>689.76300000000003</v>
      </c>
      <c r="D64" s="293">
        <f t="shared" si="12"/>
        <v>736.44674075434148</v>
      </c>
      <c r="E64" s="293">
        <f t="shared" si="12"/>
        <v>773.55899337782967</v>
      </c>
      <c r="F64" s="293">
        <f t="shared" si="12"/>
        <v>802.29301900249061</v>
      </c>
      <c r="G64" s="293">
        <f t="shared" si="12"/>
        <v>825.18117207537671</v>
      </c>
      <c r="H64" s="293">
        <f t="shared" si="12"/>
        <v>841.19159625093005</v>
      </c>
      <c r="I64" s="293">
        <f t="shared" si="12"/>
        <v>851.35431296464401</v>
      </c>
      <c r="J64" s="293">
        <f t="shared" si="12"/>
        <v>857.4468548166243</v>
      </c>
      <c r="K64" s="293">
        <f t="shared" si="12"/>
        <v>859.86159841690471</v>
      </c>
      <c r="L64" s="293">
        <f t="shared" si="13"/>
        <v>859.94063271039124</v>
      </c>
      <c r="M64" s="293">
        <f t="shared" si="14"/>
        <v>858.24934345150893</v>
      </c>
    </row>
    <row r="65" spans="1:13" ht="13.15">
      <c r="B65" s="323" t="str">
        <f t="shared" si="8"/>
        <v>50-54</v>
      </c>
      <c r="C65" s="293">
        <f t="shared" si="10"/>
        <v>367.286</v>
      </c>
      <c r="D65" s="293">
        <f t="shared" si="12"/>
        <v>423.73971517531999</v>
      </c>
      <c r="E65" s="293">
        <f t="shared" si="12"/>
        <v>472.77062219959902</v>
      </c>
      <c r="F65" s="293">
        <f t="shared" si="12"/>
        <v>514.41599831580947</v>
      </c>
      <c r="G65" s="293">
        <f t="shared" si="12"/>
        <v>549.93428620958832</v>
      </c>
      <c r="H65" s="293">
        <f t="shared" si="12"/>
        <v>578.32445678857312</v>
      </c>
      <c r="I65" s="293">
        <f t="shared" si="12"/>
        <v>600.28484933928576</v>
      </c>
      <c r="J65" s="293">
        <f t="shared" si="12"/>
        <v>617.19835255754776</v>
      </c>
      <c r="K65" s="293">
        <f t="shared" si="12"/>
        <v>629.52538668640364</v>
      </c>
      <c r="L65" s="293">
        <f t="shared" si="13"/>
        <v>638.4278201581933</v>
      </c>
      <c r="M65" s="293">
        <f t="shared" si="14"/>
        <v>644.51903166223542</v>
      </c>
    </row>
    <row r="66" spans="1:13" ht="13.15">
      <c r="B66" s="323" t="str">
        <f t="shared" si="8"/>
        <v>55-59</v>
      </c>
      <c r="C66" s="293">
        <f t="shared" si="10"/>
        <v>232.869</v>
      </c>
      <c r="D66" s="293">
        <f t="shared" si="12"/>
        <v>225.51713772430895</v>
      </c>
      <c r="E66" s="293">
        <f t="shared" si="12"/>
        <v>230.27493415551757</v>
      </c>
      <c r="F66" s="293">
        <f t="shared" si="12"/>
        <v>241.06561991839527</v>
      </c>
      <c r="G66" s="293">
        <f t="shared" si="12"/>
        <v>254.78514936136796</v>
      </c>
      <c r="H66" s="293">
        <f t="shared" si="12"/>
        <v>268.24058144385077</v>
      </c>
      <c r="I66" s="293">
        <f t="shared" si="12"/>
        <v>280.32824690933745</v>
      </c>
      <c r="J66" s="293">
        <f t="shared" si="12"/>
        <v>290.90665835817714</v>
      </c>
      <c r="K66" s="293">
        <f t="shared" si="12"/>
        <v>299.59590453641744</v>
      </c>
      <c r="L66" s="293">
        <f t="shared" si="13"/>
        <v>306.69985085445541</v>
      </c>
      <c r="M66" s="293">
        <f t="shared" si="14"/>
        <v>312.31372389167336</v>
      </c>
    </row>
    <row r="67" spans="1:13" ht="13.15">
      <c r="B67" s="323" t="str">
        <f t="shared" si="8"/>
        <v>60-64</v>
      </c>
      <c r="C67" s="293">
        <f t="shared" si="10"/>
        <v>66.585999999999999</v>
      </c>
      <c r="D67" s="293">
        <f t="shared" si="12"/>
        <v>78.417347723931343</v>
      </c>
      <c r="E67" s="293">
        <f t="shared" si="12"/>
        <v>84.037654102286552</v>
      </c>
      <c r="F67" s="293">
        <f t="shared" si="12"/>
        <v>87.816726969600722</v>
      </c>
      <c r="G67" s="293">
        <f t="shared" si="12"/>
        <v>91.586557730394432</v>
      </c>
      <c r="H67" s="293">
        <f t="shared" si="12"/>
        <v>95.181292337347855</v>
      </c>
      <c r="I67" s="293">
        <f t="shared" si="12"/>
        <v>98.59617238948907</v>
      </c>
      <c r="J67" s="293">
        <f t="shared" si="12"/>
        <v>101.88998471446777</v>
      </c>
      <c r="K67" s="293">
        <f t="shared" si="12"/>
        <v>104.83138619429749</v>
      </c>
      <c r="L67" s="293">
        <f t="shared" si="13"/>
        <v>107.47250512074578</v>
      </c>
      <c r="M67" s="293">
        <f t="shared" si="14"/>
        <v>109.75074096735949</v>
      </c>
    </row>
    <row r="68" spans="1:13" ht="13.15">
      <c r="B68" s="323" t="str">
        <f t="shared" si="8"/>
        <v>65 plus</v>
      </c>
      <c r="C68" s="293">
        <f t="shared" si="10"/>
        <v>12.102</v>
      </c>
      <c r="D68" s="293">
        <f t="shared" si="12"/>
        <v>20.687206618092794</v>
      </c>
      <c r="E68" s="293">
        <f t="shared" si="12"/>
        <v>28.07039915744361</v>
      </c>
      <c r="F68" s="293">
        <f t="shared" si="12"/>
        <v>33.77834945285673</v>
      </c>
      <c r="G68" s="293">
        <f t="shared" si="12"/>
        <v>38.178708102619588</v>
      </c>
      <c r="H68" s="293">
        <f t="shared" si="12"/>
        <v>41.535946290068416</v>
      </c>
      <c r="I68" s="293">
        <f t="shared" si="12"/>
        <v>44.160524397954589</v>
      </c>
      <c r="J68" s="293">
        <f t="shared" si="12"/>
        <v>46.32238186871556</v>
      </c>
      <c r="K68" s="293">
        <f t="shared" si="12"/>
        <v>48.133293160152249</v>
      </c>
      <c r="L68" s="293">
        <f t="shared" si="13"/>
        <v>49.70645691916048</v>
      </c>
      <c r="M68" s="293">
        <f t="shared" si="14"/>
        <v>51.083647596630904</v>
      </c>
    </row>
    <row r="69" spans="1:13" ht="13.15">
      <c r="B69" s="323" t="str">
        <f t="shared" si="8"/>
        <v>Total</v>
      </c>
      <c r="C69" s="293">
        <f t="shared" si="10"/>
        <v>6428.8469999999998</v>
      </c>
      <c r="D69" s="293">
        <f t="shared" si="12"/>
        <v>6491.6944018716986</v>
      </c>
      <c r="E69" s="293">
        <f t="shared" si="12"/>
        <v>6559.2094876760984</v>
      </c>
      <c r="F69" s="293">
        <f t="shared" si="12"/>
        <v>6622.7854697891635</v>
      </c>
      <c r="G69" s="293">
        <f t="shared" si="12"/>
        <v>6693.858182104681</v>
      </c>
      <c r="H69" s="293">
        <f t="shared" si="12"/>
        <v>6737.7313662454781</v>
      </c>
      <c r="I69" s="293">
        <f t="shared" si="12"/>
        <v>6754.6832849295542</v>
      </c>
      <c r="J69" s="293">
        <f t="shared" si="12"/>
        <v>6758.1732126905254</v>
      </c>
      <c r="K69" s="293">
        <f t="shared" si="12"/>
        <v>6744.5845998958084</v>
      </c>
      <c r="L69" s="293">
        <f t="shared" si="13"/>
        <v>6725.0507835680428</v>
      </c>
      <c r="M69" s="293">
        <f t="shared" si="14"/>
        <v>6701.0633273205503</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177.51839999999999</v>
      </c>
      <c r="D77" s="429">
        <f>D43-(0.2*D43)</f>
        <v>230.05471919910855</v>
      </c>
      <c r="E77" s="429">
        <f t="shared" ref="E77:M77" si="18">E43-(0.2*E43)</f>
        <v>267.99688798441923</v>
      </c>
      <c r="F77" s="429">
        <f t="shared" si="18"/>
        <v>295.08563795263672</v>
      </c>
      <c r="G77" s="429">
        <f t="shared" si="18"/>
        <v>314.96968946953768</v>
      </c>
      <c r="H77" s="429">
        <f t="shared" si="18"/>
        <v>326.33878710795045</v>
      </c>
      <c r="I77" s="429">
        <f t="shared" si="18"/>
        <v>331.52997754050034</v>
      </c>
      <c r="J77" s="429">
        <f t="shared" si="18"/>
        <v>333.96378979245429</v>
      </c>
      <c r="K77" s="429">
        <f t="shared" si="18"/>
        <v>333.75954546376676</v>
      </c>
      <c r="L77" s="429">
        <f t="shared" si="18"/>
        <v>333.00626678418973</v>
      </c>
      <c r="M77" s="429">
        <f t="shared" si="18"/>
        <v>331.94087811878256</v>
      </c>
    </row>
    <row r="78" spans="1:13" ht="13.15">
      <c r="B78" s="323" t="str">
        <f t="shared" si="16"/>
        <v>25-29</v>
      </c>
      <c r="C78" s="429">
        <f t="shared" ref="C78:C85" si="19">C44+(0.2*C43)-(0.2*C44)</f>
        <v>561.10199999999998</v>
      </c>
      <c r="D78" s="429">
        <f t="shared" ref="D78:M78" si="20">D44+(0.2*D43)-(0.2*D44)</f>
        <v>565.6010888884523</v>
      </c>
      <c r="E78" s="429">
        <f t="shared" si="20"/>
        <v>579.48829950170762</v>
      </c>
      <c r="F78" s="429">
        <f t="shared" si="20"/>
        <v>597.15754748918482</v>
      </c>
      <c r="G78" s="429">
        <f t="shared" si="20"/>
        <v>614.90331448327595</v>
      </c>
      <c r="H78" s="429">
        <f t="shared" si="20"/>
        <v>627.76304270688468</v>
      </c>
      <c r="I78" s="429">
        <f t="shared" si="20"/>
        <v>635.22596860537919</v>
      </c>
      <c r="J78" s="429">
        <f t="shared" si="20"/>
        <v>639.8085538024834</v>
      </c>
      <c r="K78" s="429">
        <f t="shared" si="20"/>
        <v>640.9025849968923</v>
      </c>
      <c r="L78" s="429">
        <f t="shared" si="20"/>
        <v>640.79478714303002</v>
      </c>
      <c r="M78" s="429">
        <f t="shared" si="20"/>
        <v>639.84660205834098</v>
      </c>
    </row>
    <row r="79" spans="1:13" ht="13.15">
      <c r="B79" s="323" t="str">
        <f t="shared" si="16"/>
        <v>30-34</v>
      </c>
      <c r="C79" s="429">
        <f t="shared" si="19"/>
        <v>707.39179999999999</v>
      </c>
      <c r="D79" s="429">
        <f t="shared" ref="D79:M79" si="21">D45+(0.2*D44)-(0.2*D45)</f>
        <v>703.41626476575129</v>
      </c>
      <c r="E79" s="429">
        <f t="shared" si="21"/>
        <v>701.60316874091211</v>
      </c>
      <c r="F79" s="429">
        <f t="shared" si="21"/>
        <v>703.5376563567238</v>
      </c>
      <c r="G79" s="429">
        <f t="shared" si="21"/>
        <v>707.65664376206212</v>
      </c>
      <c r="H79" s="429">
        <f t="shared" si="21"/>
        <v>712.03576698253335</v>
      </c>
      <c r="I79" s="429">
        <f t="shared" si="21"/>
        <v>715.38027689151477</v>
      </c>
      <c r="J79" s="429">
        <f t="shared" si="21"/>
        <v>718.2043607080559</v>
      </c>
      <c r="K79" s="429">
        <f t="shared" si="21"/>
        <v>719.50522442265799</v>
      </c>
      <c r="L79" s="429">
        <f t="shared" si="21"/>
        <v>720.12115210587081</v>
      </c>
      <c r="M79" s="429">
        <f t="shared" si="21"/>
        <v>720.08304423910477</v>
      </c>
    </row>
    <row r="80" spans="1:13" ht="13.15">
      <c r="B80" s="323" t="str">
        <f t="shared" si="16"/>
        <v>35-39</v>
      </c>
      <c r="C80" s="429">
        <f t="shared" si="19"/>
        <v>835.72480000000007</v>
      </c>
      <c r="D80" s="429">
        <f t="shared" ref="D80:M80" si="22">D46+(0.2*D45)-(0.2*D46)</f>
        <v>805.87279948554487</v>
      </c>
      <c r="E80" s="429">
        <f t="shared" si="22"/>
        <v>782.68965542100375</v>
      </c>
      <c r="F80" s="429">
        <f t="shared" si="22"/>
        <v>765.77525194094665</v>
      </c>
      <c r="G80" s="429">
        <f t="shared" si="22"/>
        <v>752.76743453731387</v>
      </c>
      <c r="H80" s="429">
        <f t="shared" si="22"/>
        <v>742.89146427704941</v>
      </c>
      <c r="I80" s="429">
        <f t="shared" si="22"/>
        <v>735.09053059841494</v>
      </c>
      <c r="J80" s="429">
        <f t="shared" si="22"/>
        <v>729.40088266131875</v>
      </c>
      <c r="K80" s="429">
        <f t="shared" si="22"/>
        <v>724.71722136460403</v>
      </c>
      <c r="L80" s="429">
        <f t="shared" si="22"/>
        <v>721.18116818183171</v>
      </c>
      <c r="M80" s="429">
        <f t="shared" si="22"/>
        <v>718.39206965016547</v>
      </c>
    </row>
    <row r="81" spans="1:13" ht="13.15">
      <c r="B81" s="323" t="str">
        <f t="shared" si="16"/>
        <v>40-44</v>
      </c>
      <c r="C81" s="429">
        <f t="shared" si="19"/>
        <v>791.73860000000002</v>
      </c>
      <c r="D81" s="429">
        <f t="shared" ref="D81:M81" si="23">D47+(0.2*D46)-(0.2*D47)</f>
        <v>789.57766449256121</v>
      </c>
      <c r="E81" s="429">
        <f t="shared" si="23"/>
        <v>781.81165286050316</v>
      </c>
      <c r="F81" s="429">
        <f t="shared" si="23"/>
        <v>772.10347912118027</v>
      </c>
      <c r="G81" s="429">
        <f t="shared" si="23"/>
        <v>760.68944648703985</v>
      </c>
      <c r="H81" s="429">
        <f t="shared" si="23"/>
        <v>749.02611504951244</v>
      </c>
      <c r="I81" s="429">
        <f t="shared" si="23"/>
        <v>737.5420884103994</v>
      </c>
      <c r="J81" s="429">
        <f t="shared" si="23"/>
        <v>727.19547770952295</v>
      </c>
      <c r="K81" s="429">
        <f t="shared" si="23"/>
        <v>717.71579555275378</v>
      </c>
      <c r="L81" s="429">
        <f t="shared" si="23"/>
        <v>709.60868340451998</v>
      </c>
      <c r="M81" s="429">
        <f t="shared" si="23"/>
        <v>702.74633594033708</v>
      </c>
    </row>
    <row r="82" spans="1:13" ht="13.15">
      <c r="B82" s="323" t="str">
        <f t="shared" si="16"/>
        <v>45-49</v>
      </c>
      <c r="C82" s="429">
        <f t="shared" si="19"/>
        <v>756.13560000000007</v>
      </c>
      <c r="D82" s="429">
        <f t="shared" ref="D82:M82" si="24">D48+(0.2*D47)-(0.2*D48)</f>
        <v>740.1883926108319</v>
      </c>
      <c r="E82" s="429">
        <f t="shared" si="24"/>
        <v>727.1715305024544</v>
      </c>
      <c r="F82" s="429">
        <f t="shared" si="24"/>
        <v>716.45070449202149</v>
      </c>
      <c r="G82" s="429">
        <f t="shared" si="24"/>
        <v>705.36956906194496</v>
      </c>
      <c r="H82" s="429">
        <f t="shared" si="24"/>
        <v>694.4924580329872</v>
      </c>
      <c r="I82" s="429">
        <f t="shared" si="24"/>
        <v>683.53301597347934</v>
      </c>
      <c r="J82" s="429">
        <f t="shared" si="24"/>
        <v>673.09581737665178</v>
      </c>
      <c r="K82" s="429">
        <f t="shared" si="24"/>
        <v>662.9331789042991</v>
      </c>
      <c r="L82" s="429">
        <f t="shared" si="24"/>
        <v>653.6109065152217</v>
      </c>
      <c r="M82" s="429">
        <f t="shared" si="24"/>
        <v>645.1698624374219</v>
      </c>
    </row>
    <row r="83" spans="1:13" ht="13.15">
      <c r="B83" s="323" t="str">
        <f t="shared" si="16"/>
        <v>50-54</v>
      </c>
      <c r="C83" s="429">
        <f t="shared" si="19"/>
        <v>463.55380000000008</v>
      </c>
      <c r="D83" s="429">
        <f t="shared" ref="D83:M83" si="25">D49+(0.2*D48)-(0.2*D49)</f>
        <v>499.61719850724944</v>
      </c>
      <c r="E83" s="429">
        <f t="shared" si="25"/>
        <v>521.6277777937654</v>
      </c>
      <c r="F83" s="429">
        <f t="shared" si="25"/>
        <v>534.9636296427658</v>
      </c>
      <c r="G83" s="429">
        <f t="shared" si="25"/>
        <v>541.23800577715792</v>
      </c>
      <c r="H83" s="429">
        <f t="shared" si="25"/>
        <v>543.06233099922588</v>
      </c>
      <c r="I83" s="429">
        <f t="shared" si="25"/>
        <v>541.64984433487223</v>
      </c>
      <c r="J83" s="429">
        <f t="shared" si="25"/>
        <v>538.3614115119085</v>
      </c>
      <c r="K83" s="429">
        <f t="shared" si="25"/>
        <v>533.60879087230103</v>
      </c>
      <c r="L83" s="429">
        <f t="shared" si="25"/>
        <v>528.24260539023453</v>
      </c>
      <c r="M83" s="429">
        <f t="shared" si="25"/>
        <v>522.61296602604432</v>
      </c>
    </row>
    <row r="84" spans="1:13" ht="13.15">
      <c r="B84" s="323" t="str">
        <f t="shared" si="16"/>
        <v>55-59</v>
      </c>
      <c r="C84" s="429">
        <f t="shared" si="19"/>
        <v>277.08339999999998</v>
      </c>
      <c r="D84" s="429">
        <f t="shared" ref="D84:M84" si="26">D50+(0.2*D49)-(0.2*D50)</f>
        <v>272.52884035826048</v>
      </c>
      <c r="E84" s="429">
        <f t="shared" si="26"/>
        <v>276.0946263621301</v>
      </c>
      <c r="F84" s="429">
        <f t="shared" si="26"/>
        <v>282.32869179283034</v>
      </c>
      <c r="G84" s="429">
        <f t="shared" si="26"/>
        <v>288.21625750939057</v>
      </c>
      <c r="H84" s="429">
        <f t="shared" si="26"/>
        <v>292.51846729753549</v>
      </c>
      <c r="I84" s="429">
        <f t="shared" si="26"/>
        <v>294.98465629277098</v>
      </c>
      <c r="J84" s="429">
        <f t="shared" si="26"/>
        <v>296.03250995840619</v>
      </c>
      <c r="K84" s="429">
        <f t="shared" si="26"/>
        <v>295.73678195946076</v>
      </c>
      <c r="L84" s="429">
        <f t="shared" si="26"/>
        <v>294.60188540386872</v>
      </c>
      <c r="M84" s="429">
        <f t="shared" si="26"/>
        <v>292.85994855339487</v>
      </c>
    </row>
    <row r="85" spans="1:13" ht="13.15">
      <c r="B85" s="323" t="str">
        <f t="shared" si="16"/>
        <v>60-64</v>
      </c>
      <c r="C85" s="429">
        <f t="shared" si="19"/>
        <v>117.01000000000002</v>
      </c>
      <c r="D85" s="429">
        <f t="shared" ref="D85:M85" si="27">D51+(0.2*D50)-(0.2*D51)</f>
        <v>115.53279320762306</v>
      </c>
      <c r="E85" s="429">
        <f t="shared" si="27"/>
        <v>114.20474028465911</v>
      </c>
      <c r="F85" s="429">
        <f t="shared" si="27"/>
        <v>114.17072244434002</v>
      </c>
      <c r="G85" s="429">
        <f t="shared" si="27"/>
        <v>115.21330984361207</v>
      </c>
      <c r="H85" s="429">
        <f t="shared" si="27"/>
        <v>116.46454977221137</v>
      </c>
      <c r="I85" s="429">
        <f t="shared" si="27"/>
        <v>117.53943473935675</v>
      </c>
      <c r="J85" s="429">
        <f t="shared" si="27"/>
        <v>118.38029681468532</v>
      </c>
      <c r="K85" s="429">
        <f t="shared" si="27"/>
        <v>118.80273888361396</v>
      </c>
      <c r="L85" s="429">
        <f t="shared" si="27"/>
        <v>118.92071575700461</v>
      </c>
      <c r="M85" s="429">
        <f t="shared" si="27"/>
        <v>118.75510434118672</v>
      </c>
    </row>
    <row r="86" spans="1:13" ht="13.15">
      <c r="B86" s="323" t="str">
        <f t="shared" si="16"/>
        <v>65 plus</v>
      </c>
      <c r="C86" s="429">
        <f>C52+(0.2*C51)</f>
        <v>28.117600000000003</v>
      </c>
      <c r="D86" s="429">
        <f t="shared" ref="D86:M86" si="28">D52+(0.2*D51)</f>
        <v>37.292451911335945</v>
      </c>
      <c r="E86" s="429">
        <f t="shared" si="28"/>
        <v>42.775382845046195</v>
      </c>
      <c r="F86" s="429">
        <f t="shared" si="28"/>
        <v>45.995645096788216</v>
      </c>
      <c r="G86" s="429">
        <f t="shared" si="28"/>
        <v>48.018510867328786</v>
      </c>
      <c r="H86" s="429">
        <f t="shared" si="28"/>
        <v>49.303973596586729</v>
      </c>
      <c r="I86" s="429">
        <f t="shared" si="28"/>
        <v>50.14946831473317</v>
      </c>
      <c r="J86" s="429">
        <f t="shared" si="28"/>
        <v>50.762214955477511</v>
      </c>
      <c r="K86" s="429">
        <f t="shared" si="28"/>
        <v>51.169417077333314</v>
      </c>
      <c r="L86" s="429">
        <f t="shared" si="28"/>
        <v>51.447232739237577</v>
      </c>
      <c r="M86" s="429">
        <f t="shared" si="28"/>
        <v>51.608322721304646</v>
      </c>
    </row>
    <row r="87" spans="1:13" ht="13.15">
      <c r="B87" s="323" t="str">
        <f t="shared" si="16"/>
        <v>Total</v>
      </c>
      <c r="C87" s="429">
        <f>SUM(C77:C86)</f>
        <v>4715.3760000000002</v>
      </c>
      <c r="D87" s="429">
        <f t="shared" ref="D87:M87" si="29">SUM(D77:D86)</f>
        <v>4759.6822134267195</v>
      </c>
      <c r="E87" s="429">
        <f t="shared" si="29"/>
        <v>4795.4637222966012</v>
      </c>
      <c r="F87" s="429">
        <f t="shared" si="29"/>
        <v>4827.5689663294188</v>
      </c>
      <c r="G87" s="429">
        <f t="shared" si="29"/>
        <v>4849.0421817986644</v>
      </c>
      <c r="H87" s="429">
        <f t="shared" si="29"/>
        <v>4853.8969558224771</v>
      </c>
      <c r="I87" s="429">
        <f t="shared" si="29"/>
        <v>4842.6252617014216</v>
      </c>
      <c r="J87" s="429">
        <f t="shared" si="29"/>
        <v>4825.2053152909639</v>
      </c>
      <c r="K87" s="429">
        <f t="shared" si="29"/>
        <v>4798.8512794976823</v>
      </c>
      <c r="L87" s="429">
        <f t="shared" si="29"/>
        <v>4771.5354034250095</v>
      </c>
      <c r="M87" s="429">
        <f t="shared" si="29"/>
        <v>4744.0151340860839</v>
      </c>
    </row>
    <row r="88" spans="1:13">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389.70159999999998</v>
      </c>
      <c r="D93" s="429">
        <f t="shared" ref="D93:M93" si="33">D59-(0.2*D59)</f>
        <v>417.3312044479465</v>
      </c>
      <c r="E93" s="429">
        <f t="shared" si="33"/>
        <v>440.19894473514216</v>
      </c>
      <c r="F93" s="429">
        <f t="shared" si="33"/>
        <v>457.95033280402686</v>
      </c>
      <c r="G93" s="429">
        <f t="shared" si="33"/>
        <v>474.22326386417353</v>
      </c>
      <c r="H93" s="429">
        <f t="shared" si="33"/>
        <v>482.71822368810609</v>
      </c>
      <c r="I93" s="429">
        <f t="shared" si="33"/>
        <v>485.2340088873716</v>
      </c>
      <c r="J93" s="429">
        <f t="shared" si="33"/>
        <v>485.53249759012778</v>
      </c>
      <c r="K93" s="429">
        <f t="shared" si="33"/>
        <v>483.23279926894008</v>
      </c>
      <c r="L93" s="429">
        <f t="shared" si="33"/>
        <v>480.81211760940988</v>
      </c>
      <c r="M93" s="429">
        <f t="shared" si="33"/>
        <v>478.38500345894215</v>
      </c>
    </row>
    <row r="94" spans="1:13" ht="13.15">
      <c r="B94" s="323" t="str">
        <f t="shared" si="31"/>
        <v>25-29</v>
      </c>
      <c r="C94" s="429">
        <f t="shared" ref="C94:C101" si="34">C60+(0.2*C59)-(0.2*C60)</f>
        <v>1092.3358000000001</v>
      </c>
      <c r="D94" s="429">
        <f t="shared" ref="D94:M94" si="35">D60+(0.2*D59)-(0.2*D60)</f>
        <v>1034.6038851709686</v>
      </c>
      <c r="E94" s="429">
        <f t="shared" si="35"/>
        <v>1003.4096347949716</v>
      </c>
      <c r="F94" s="429">
        <f t="shared" si="35"/>
        <v>987.90002083437889</v>
      </c>
      <c r="G94" s="429">
        <f t="shared" si="35"/>
        <v>985.33459450172131</v>
      </c>
      <c r="H94" s="429">
        <f t="shared" si="35"/>
        <v>982.73764817629728</v>
      </c>
      <c r="I94" s="429">
        <f t="shared" si="35"/>
        <v>977.93584760968349</v>
      </c>
      <c r="J94" s="429">
        <f t="shared" si="35"/>
        <v>973.08588347915486</v>
      </c>
      <c r="K94" s="429">
        <f t="shared" si="35"/>
        <v>966.38614719776547</v>
      </c>
      <c r="L94" s="429">
        <f t="shared" si="35"/>
        <v>960.16480519084689</v>
      </c>
      <c r="M94" s="429">
        <f t="shared" si="35"/>
        <v>954.36103478314624</v>
      </c>
    </row>
    <row r="95" spans="1:13" ht="13.15">
      <c r="B95" s="323" t="str">
        <f t="shared" si="31"/>
        <v>30-34</v>
      </c>
      <c r="C95" s="429">
        <f t="shared" si="34"/>
        <v>1210.4323999999999</v>
      </c>
      <c r="D95" s="429">
        <f t="shared" ref="D95:M95" si="36">D61+(0.2*D60)-(0.2*D61)</f>
        <v>1191.4788469426505</v>
      </c>
      <c r="E95" s="429">
        <f t="shared" si="36"/>
        <v>1170.0998069659452</v>
      </c>
      <c r="F95" s="429">
        <f t="shared" si="36"/>
        <v>1150.4887133267957</v>
      </c>
      <c r="G95" s="429">
        <f t="shared" si="36"/>
        <v>1136.7033840218248</v>
      </c>
      <c r="H95" s="429">
        <f t="shared" si="36"/>
        <v>1124.0651818059123</v>
      </c>
      <c r="I95" s="429">
        <f t="shared" si="36"/>
        <v>1111.7242291683517</v>
      </c>
      <c r="J95" s="429">
        <f t="shared" si="36"/>
        <v>1100.7808916319791</v>
      </c>
      <c r="K95" s="429">
        <f t="shared" si="36"/>
        <v>1089.9471239938655</v>
      </c>
      <c r="L95" s="429">
        <f t="shared" si="36"/>
        <v>1080.2491050013123</v>
      </c>
      <c r="M95" s="429">
        <f t="shared" si="36"/>
        <v>1071.519028577779</v>
      </c>
    </row>
    <row r="96" spans="1:13" ht="13.15">
      <c r="B96" s="323" t="str">
        <f t="shared" si="31"/>
        <v>35-39</v>
      </c>
      <c r="C96" s="429">
        <f t="shared" si="34"/>
        <v>1160.6622000000002</v>
      </c>
      <c r="D96" s="429">
        <f t="shared" ref="D96:M96" si="37">D62+(0.2*D61)-(0.2*D62)</f>
        <v>1147.585831966916</v>
      </c>
      <c r="E96" s="429">
        <f t="shared" si="37"/>
        <v>1136.0967105062753</v>
      </c>
      <c r="F96" s="429">
        <f t="shared" si="37"/>
        <v>1124.649424756846</v>
      </c>
      <c r="G96" s="429">
        <f t="shared" si="37"/>
        <v>1114.7911597800207</v>
      </c>
      <c r="H96" s="429">
        <f t="shared" si="37"/>
        <v>1103.6244660922398</v>
      </c>
      <c r="I96" s="429">
        <f t="shared" si="37"/>
        <v>1091.3574270895374</v>
      </c>
      <c r="J96" s="429">
        <f t="shared" si="37"/>
        <v>1079.4094307203372</v>
      </c>
      <c r="K96" s="429">
        <f t="shared" si="37"/>
        <v>1067.3409330495979</v>
      </c>
      <c r="L96" s="429">
        <f t="shared" si="37"/>
        <v>1056.1416722690576</v>
      </c>
      <c r="M96" s="429">
        <f t="shared" si="37"/>
        <v>1045.82234275973</v>
      </c>
    </row>
    <row r="97" spans="1:15" ht="13.15">
      <c r="B97" s="323" t="str">
        <f t="shared" si="31"/>
        <v>40-44</v>
      </c>
      <c r="C97" s="429">
        <f t="shared" si="34"/>
        <v>1011.699</v>
      </c>
      <c r="D97" s="429">
        <f t="shared" ref="D97:M97" si="38">D63+(0.2*D62)-(0.2*D63)</f>
        <v>1018.1020914270249</v>
      </c>
      <c r="E97" s="429">
        <f t="shared" si="38"/>
        <v>1021.5237677662698</v>
      </c>
      <c r="F97" s="429">
        <f t="shared" si="38"/>
        <v>1022.5225877152319</v>
      </c>
      <c r="G97" s="429">
        <f t="shared" si="38"/>
        <v>1022.7513745377263</v>
      </c>
      <c r="H97" s="429">
        <f t="shared" si="38"/>
        <v>1019.9139187680539</v>
      </c>
      <c r="I97" s="429">
        <f t="shared" si="38"/>
        <v>1014.3144118833287</v>
      </c>
      <c r="J97" s="429">
        <f t="shared" si="38"/>
        <v>1007.3525030754622</v>
      </c>
      <c r="K97" s="429">
        <f t="shared" si="38"/>
        <v>998.96916060129217</v>
      </c>
      <c r="L97" s="429">
        <f t="shared" si="38"/>
        <v>990.2775045378504</v>
      </c>
      <c r="M97" s="429">
        <f t="shared" si="38"/>
        <v>981.55331336774475</v>
      </c>
    </row>
    <row r="98" spans="1:15" ht="13.15">
      <c r="B98" s="323" t="str">
        <f t="shared" si="31"/>
        <v>45-49</v>
      </c>
      <c r="C98" s="429">
        <f t="shared" si="34"/>
        <v>747.22039999999993</v>
      </c>
      <c r="D98" s="429">
        <f t="shared" ref="D98:M98" si="39">D64+(0.2*D63)-(0.2*D64)</f>
        <v>786.94178652367054</v>
      </c>
      <c r="E98" s="429">
        <f t="shared" si="39"/>
        <v>818.01521461708194</v>
      </c>
      <c r="F98" s="429">
        <f t="shared" si="39"/>
        <v>841.7390918947234</v>
      </c>
      <c r="G98" s="429">
        <f t="shared" si="39"/>
        <v>860.53346958016755</v>
      </c>
      <c r="H98" s="429">
        <f t="shared" si="39"/>
        <v>873.15133160484163</v>
      </c>
      <c r="I98" s="429">
        <f t="shared" si="39"/>
        <v>880.47670466228556</v>
      </c>
      <c r="J98" s="429">
        <f t="shared" si="39"/>
        <v>884.20525773123097</v>
      </c>
      <c r="K98" s="429">
        <f t="shared" si="39"/>
        <v>884.65014552369587</v>
      </c>
      <c r="L98" s="429">
        <f t="shared" si="39"/>
        <v>883.11081936493122</v>
      </c>
      <c r="M98" s="429">
        <f t="shared" si="39"/>
        <v>880.10559156500665</v>
      </c>
    </row>
    <row r="99" spans="1:15" ht="13.15">
      <c r="B99" s="323" t="str">
        <f t="shared" si="31"/>
        <v>50-54</v>
      </c>
      <c r="C99" s="429">
        <f t="shared" si="34"/>
        <v>431.78140000000002</v>
      </c>
      <c r="D99" s="429">
        <f t="shared" ref="D99:M99" si="40">D65+(0.2*D64)-(0.2*D65)</f>
        <v>486.2811202911243</v>
      </c>
      <c r="E99" s="429">
        <f t="shared" si="40"/>
        <v>532.9282964352451</v>
      </c>
      <c r="F99" s="429">
        <f t="shared" si="40"/>
        <v>571.99140245314572</v>
      </c>
      <c r="G99" s="429">
        <f t="shared" si="40"/>
        <v>604.98366338274604</v>
      </c>
      <c r="H99" s="429">
        <f t="shared" si="40"/>
        <v>630.8978846810445</v>
      </c>
      <c r="I99" s="429">
        <f t="shared" si="40"/>
        <v>650.49874206435743</v>
      </c>
      <c r="J99" s="429">
        <f t="shared" si="40"/>
        <v>665.24805300936305</v>
      </c>
      <c r="K99" s="429">
        <f t="shared" si="40"/>
        <v>675.59262903250385</v>
      </c>
      <c r="L99" s="429">
        <f t="shared" si="40"/>
        <v>682.73038266863284</v>
      </c>
      <c r="M99" s="429">
        <f t="shared" si="40"/>
        <v>687.26509402009015</v>
      </c>
    </row>
    <row r="100" spans="1:15" ht="13.15">
      <c r="B100" s="323" t="str">
        <f t="shared" si="31"/>
        <v>55-59</v>
      </c>
      <c r="C100" s="429">
        <f t="shared" si="34"/>
        <v>259.75239999999997</v>
      </c>
      <c r="D100" s="429">
        <f t="shared" ref="D100:M100" si="41">D66+(0.2*D65)-(0.2*D66)</f>
        <v>265.16165321451115</v>
      </c>
      <c r="E100" s="429">
        <f t="shared" si="41"/>
        <v>278.77407176433383</v>
      </c>
      <c r="F100" s="429">
        <f t="shared" si="41"/>
        <v>295.73569559787813</v>
      </c>
      <c r="G100" s="429">
        <f t="shared" si="41"/>
        <v>313.814976731012</v>
      </c>
      <c r="H100" s="429">
        <f t="shared" si="41"/>
        <v>330.25735651279524</v>
      </c>
      <c r="I100" s="429">
        <f t="shared" si="41"/>
        <v>344.31956739532711</v>
      </c>
      <c r="J100" s="429">
        <f t="shared" si="41"/>
        <v>356.16499719805131</v>
      </c>
      <c r="K100" s="429">
        <f t="shared" si="41"/>
        <v>365.58180096641468</v>
      </c>
      <c r="L100" s="429">
        <f t="shared" si="41"/>
        <v>373.04544471520296</v>
      </c>
      <c r="M100" s="429">
        <f t="shared" si="41"/>
        <v>378.75478544578573</v>
      </c>
    </row>
    <row r="101" spans="1:15" ht="13.15">
      <c r="B101" s="323" t="str">
        <f t="shared" si="31"/>
        <v>60-64</v>
      </c>
      <c r="C101" s="429">
        <f t="shared" si="34"/>
        <v>99.842600000000004</v>
      </c>
      <c r="D101" s="429">
        <f t="shared" ref="D101:M101" si="42">D67+(0.2*D66)-(0.2*D67)</f>
        <v>107.83730572400685</v>
      </c>
      <c r="E101" s="429">
        <f t="shared" si="42"/>
        <v>113.28511011293276</v>
      </c>
      <c r="F101" s="429">
        <f t="shared" si="42"/>
        <v>118.46650555935963</v>
      </c>
      <c r="G101" s="429">
        <f t="shared" si="42"/>
        <v>124.22627605658914</v>
      </c>
      <c r="H101" s="429">
        <f t="shared" si="42"/>
        <v>129.79315015864844</v>
      </c>
      <c r="I101" s="429">
        <f t="shared" si="42"/>
        <v>134.94258729345876</v>
      </c>
      <c r="J101" s="429">
        <f t="shared" si="42"/>
        <v>139.69331944320965</v>
      </c>
      <c r="K101" s="429">
        <f t="shared" si="42"/>
        <v>143.78428986272149</v>
      </c>
      <c r="L101" s="429">
        <f t="shared" si="42"/>
        <v>147.31797426748773</v>
      </c>
      <c r="M101" s="429">
        <f t="shared" si="42"/>
        <v>150.26333755222225</v>
      </c>
    </row>
    <row r="102" spans="1:15" ht="13.15">
      <c r="B102" s="323" t="str">
        <f t="shared" si="31"/>
        <v>65 plus</v>
      </c>
      <c r="C102" s="429">
        <f>C68+(0.2*C67)</f>
        <v>25.4192</v>
      </c>
      <c r="D102" s="429">
        <f t="shared" ref="D102:M102" si="43">D68+(0.2*D67)</f>
        <v>36.370676162879064</v>
      </c>
      <c r="E102" s="429">
        <f t="shared" si="43"/>
        <v>44.877929977900919</v>
      </c>
      <c r="F102" s="429">
        <f t="shared" si="43"/>
        <v>51.341694846776875</v>
      </c>
      <c r="G102" s="429">
        <f t="shared" si="43"/>
        <v>56.496019648698478</v>
      </c>
      <c r="H102" s="429">
        <f t="shared" si="43"/>
        <v>60.572204757537989</v>
      </c>
      <c r="I102" s="429">
        <f t="shared" si="43"/>
        <v>63.879758875852403</v>
      </c>
      <c r="J102" s="429">
        <f t="shared" si="43"/>
        <v>66.700378811609113</v>
      </c>
      <c r="K102" s="429">
        <f t="shared" si="43"/>
        <v>69.099570399011753</v>
      </c>
      <c r="L102" s="429">
        <f t="shared" si="43"/>
        <v>71.200957943309646</v>
      </c>
      <c r="M102" s="429">
        <f t="shared" si="43"/>
        <v>73.033795790102801</v>
      </c>
    </row>
    <row r="103" spans="1:15" ht="13.15">
      <c r="B103" s="323" t="str">
        <f t="shared" si="31"/>
        <v>Total</v>
      </c>
      <c r="C103" s="429">
        <f>SUM(C93:C102)</f>
        <v>6428.8470000000007</v>
      </c>
      <c r="D103" s="429">
        <f t="shared" ref="D103:M103" si="44">SUM(D93:D102)</f>
        <v>6491.6944018716977</v>
      </c>
      <c r="E103" s="429">
        <f t="shared" si="44"/>
        <v>6559.2094876760984</v>
      </c>
      <c r="F103" s="429">
        <f t="shared" si="44"/>
        <v>6622.7854697891626</v>
      </c>
      <c r="G103" s="429">
        <f t="shared" si="44"/>
        <v>6693.8581821046801</v>
      </c>
      <c r="H103" s="429">
        <f t="shared" si="44"/>
        <v>6737.7313662454762</v>
      </c>
      <c r="I103" s="429">
        <f t="shared" si="44"/>
        <v>6754.6832849295542</v>
      </c>
      <c r="J103" s="429">
        <f t="shared" si="44"/>
        <v>6758.1732126905245</v>
      </c>
      <c r="K103" s="429">
        <f t="shared" si="44"/>
        <v>6744.5845998958084</v>
      </c>
      <c r="L103" s="429">
        <f t="shared" si="44"/>
        <v>6725.0507835680419</v>
      </c>
      <c r="M103" s="429">
        <f t="shared" si="44"/>
        <v>6701.0633273205494</v>
      </c>
    </row>
    <row r="104" spans="1:15">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5" ht="15">
      <c r="B106" s="325" t="s">
        <v>163</v>
      </c>
      <c r="H106" s="310"/>
    </row>
    <row r="107" spans="1:15">
      <c r="H107" s="310"/>
    </row>
    <row r="108" spans="1:15" ht="13.15">
      <c r="B108" s="326" t="s">
        <v>46</v>
      </c>
      <c r="H108" s="310"/>
    </row>
    <row r="109" spans="1:15">
      <c r="H109" s="310"/>
    </row>
    <row r="110" spans="1:15"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5" ht="13.15">
      <c r="B111" s="323" t="str">
        <f t="shared" si="46"/>
        <v>20-24</v>
      </c>
      <c r="C111" s="429">
        <f>C77*Group_2_rates!E74</f>
        <v>26.276909616251508</v>
      </c>
      <c r="D111" s="429">
        <f>D77*Group_2_rates!F74</f>
        <v>35.248991190969953</v>
      </c>
      <c r="E111" s="429">
        <f>E77*Group_2_rates!G74</f>
        <v>41.375216589080047</v>
      </c>
      <c r="F111" s="429">
        <f>F77*Group_2_rates!H74</f>
        <v>47.504793195365373</v>
      </c>
      <c r="G111" s="429">
        <f>G77*Group_2_rates!I74</f>
        <v>50.705856323175013</v>
      </c>
      <c r="H111" s="429">
        <f>H77*Group_2_rates!J74</f>
        <v>52.536127141768375</v>
      </c>
      <c r="I111" s="429">
        <f>I77*Group_2_rates!K74</f>
        <v>53.371838529306736</v>
      </c>
      <c r="J111" s="429">
        <f>J77*Group_2_rates!L74</f>
        <v>53.763649355843732</v>
      </c>
      <c r="K111" s="429">
        <f>K77*Group_2_rates!M74</f>
        <v>53.730768783739492</v>
      </c>
      <c r="L111" s="429">
        <f>L77*Group_2_rates!N74</f>
        <v>53.609501113309769</v>
      </c>
      <c r="M111" s="429">
        <f>M77*Group_2_rates!O74</f>
        <v>53.437987960131579</v>
      </c>
      <c r="N111" s="312"/>
      <c r="O111" s="312"/>
    </row>
    <row r="112" spans="1:15" ht="13.15">
      <c r="B112" s="323" t="str">
        <f t="shared" si="46"/>
        <v>25-29</v>
      </c>
      <c r="C112" s="429">
        <f>C78*Group_2_rates!E75</f>
        <v>73.921289693780565</v>
      </c>
      <c r="D112" s="429">
        <f>D78*Group_2_rates!F75</f>
        <v>77.12986812898842</v>
      </c>
      <c r="E112" s="429">
        <f>E78*Group_2_rates!G75</f>
        <v>79.625469670145065</v>
      </c>
      <c r="F112" s="429">
        <f>F78*Group_2_rates!H75</f>
        <v>85.560850167630406</v>
      </c>
      <c r="G112" s="429">
        <f>G78*Group_2_rates!I75</f>
        <v>88.103467132408213</v>
      </c>
      <c r="H112" s="429">
        <f>H78*Group_2_rates!J75</f>
        <v>89.946011506774624</v>
      </c>
      <c r="I112" s="429">
        <f>I78*Group_2_rates!K75</f>
        <v>91.015300988751363</v>
      </c>
      <c r="J112" s="429">
        <f>J78*Group_2_rates!L75</f>
        <v>91.671894691834282</v>
      </c>
      <c r="K112" s="429">
        <f>K78*Group_2_rates!M75</f>
        <v>91.828647695287245</v>
      </c>
      <c r="L112" s="429">
        <f>L78*Group_2_rates!N75</f>
        <v>91.813202397707926</v>
      </c>
      <c r="M112" s="429">
        <f>M78*Group_2_rates!O75</f>
        <v>91.677346253373202</v>
      </c>
      <c r="N112" s="312"/>
      <c r="O112" s="312"/>
    </row>
    <row r="113" spans="1:15" ht="13.15">
      <c r="B113" s="323" t="str">
        <f t="shared" si="46"/>
        <v>30-34</v>
      </c>
      <c r="C113" s="429">
        <f>C79*Group_2_rates!E76</f>
        <v>62.652413395849145</v>
      </c>
      <c r="D113" s="429">
        <f>D79*Group_2_rates!F76</f>
        <v>64.487393407360585</v>
      </c>
      <c r="E113" s="429">
        <f>E79*Group_2_rates!G76</f>
        <v>64.811032815400324</v>
      </c>
      <c r="F113" s="429">
        <f>F79*Group_2_rates!H76</f>
        <v>67.767829832558263</v>
      </c>
      <c r="G113" s="429">
        <f>G79*Group_2_rates!I76</f>
        <v>68.164588748083716</v>
      </c>
      <c r="H113" s="429">
        <f>H79*Group_2_rates!J76</f>
        <v>68.586405085189952</v>
      </c>
      <c r="I113" s="429">
        <f>I79*Group_2_rates!K76</f>
        <v>68.908562934648742</v>
      </c>
      <c r="J113" s="429">
        <f>J79*Group_2_rates!L76</f>
        <v>69.180591062472516</v>
      </c>
      <c r="K113" s="429">
        <f>K79*Group_2_rates!M76</f>
        <v>69.305895955607909</v>
      </c>
      <c r="L113" s="429">
        <f>L79*Group_2_rates!N76</f>
        <v>69.365224808936503</v>
      </c>
      <c r="M113" s="429">
        <f>M79*Group_2_rates!O76</f>
        <v>69.361554092227948</v>
      </c>
      <c r="N113" s="312"/>
      <c r="O113" s="312"/>
    </row>
    <row r="114" spans="1:15" ht="13.15">
      <c r="B114" s="323" t="str">
        <f t="shared" si="46"/>
        <v>35-39</v>
      </c>
      <c r="C114" s="429">
        <f>C80*Group_2_rates!E77</f>
        <v>65.725965388475259</v>
      </c>
      <c r="D114" s="429">
        <f>D80*Group_2_rates!F77</f>
        <v>65.603168352793062</v>
      </c>
      <c r="E114" s="429">
        <f>E80*Group_2_rates!G77</f>
        <v>64.201162888227017</v>
      </c>
      <c r="F114" s="429">
        <f>F80*Group_2_rates!H77</f>
        <v>65.498817217192482</v>
      </c>
      <c r="G114" s="429">
        <f>G80*Group_2_rates!I77</f>
        <v>64.386223603915383</v>
      </c>
      <c r="H114" s="429">
        <f>H80*Group_2_rates!J77</f>
        <v>63.541505301410908</v>
      </c>
      <c r="I114" s="429">
        <f>I80*Group_2_rates!K77</f>
        <v>62.874270459536284</v>
      </c>
      <c r="J114" s="429">
        <f>J80*Group_2_rates!L77</f>
        <v>62.387619566447903</v>
      </c>
      <c r="K114" s="429">
        <f>K80*Group_2_rates!M77</f>
        <v>61.987013416793417</v>
      </c>
      <c r="L114" s="429">
        <f>L80*Group_2_rates!N77</f>
        <v>61.684565276165159</v>
      </c>
      <c r="M114" s="429">
        <f>M80*Group_2_rates!O77</f>
        <v>61.446006176137679</v>
      </c>
      <c r="N114" s="312"/>
      <c r="O114" s="312"/>
    </row>
    <row r="115" spans="1:15" ht="13.15">
      <c r="B115" s="323" t="str">
        <f t="shared" si="46"/>
        <v>40-44</v>
      </c>
      <c r="C115" s="429">
        <f>C81*Group_2_rates!E78</f>
        <v>57.985906014533128</v>
      </c>
      <c r="D115" s="429">
        <f>D81*Group_2_rates!F78</f>
        <v>59.857712547878194</v>
      </c>
      <c r="E115" s="429">
        <f>E81*Group_2_rates!G78</f>
        <v>59.720355545635122</v>
      </c>
      <c r="F115" s="429">
        <f>F81*Group_2_rates!H78</f>
        <v>61.499924802334156</v>
      </c>
      <c r="G115" s="429">
        <f>G81*Group_2_rates!I78</f>
        <v>60.590769271148091</v>
      </c>
      <c r="H115" s="429">
        <f>H81*Group_2_rates!J78</f>
        <v>59.661756482384249</v>
      </c>
      <c r="I115" s="429">
        <f>I81*Group_2_rates!K78</f>
        <v>58.747025758029345</v>
      </c>
      <c r="J115" s="429">
        <f>J81*Group_2_rates!L78</f>
        <v>57.922892986620013</v>
      </c>
      <c r="K115" s="429">
        <f>K81*Group_2_rates!M78</f>
        <v>57.16781318765976</v>
      </c>
      <c r="L115" s="429">
        <f>L81*Group_2_rates!N78</f>
        <v>56.522061936741984</v>
      </c>
      <c r="M115" s="429">
        <f>M81*Group_2_rates!O78</f>
        <v>55.975459228132124</v>
      </c>
      <c r="N115" s="312"/>
      <c r="O115" s="312"/>
    </row>
    <row r="116" spans="1:15" ht="13.15">
      <c r="B116" s="323" t="str">
        <f t="shared" si="46"/>
        <v>45-49</v>
      </c>
      <c r="C116" s="429">
        <f>C82*Group_2_rates!E79</f>
        <v>66.530036506102491</v>
      </c>
      <c r="D116" s="429">
        <f>D82*Group_2_rates!F79</f>
        <v>67.413205699755466</v>
      </c>
      <c r="E116" s="429">
        <f>E82*Group_2_rates!G79</f>
        <v>66.732064414334289</v>
      </c>
      <c r="F116" s="429">
        <f>F82*Group_2_rates!H79</f>
        <v>68.558741508488311</v>
      </c>
      <c r="G116" s="429">
        <f>G82*Group_2_rates!I79</f>
        <v>67.498363320836432</v>
      </c>
      <c r="H116" s="429">
        <f>H82*Group_2_rates!J79</f>
        <v>66.457508676242043</v>
      </c>
      <c r="I116" s="429">
        <f>I82*Group_2_rates!K79</f>
        <v>65.408775594504348</v>
      </c>
      <c r="J116" s="429">
        <f>J82*Group_2_rates!L79</f>
        <v>64.410017136753922</v>
      </c>
      <c r="K116" s="429">
        <f>K82*Group_2_rates!M79</f>
        <v>63.437531940351967</v>
      </c>
      <c r="L116" s="429">
        <f>L82*Group_2_rates!N79</f>
        <v>62.545463220219119</v>
      </c>
      <c r="M116" s="429">
        <f>M82*Group_2_rates!O79</f>
        <v>61.737721172701768</v>
      </c>
      <c r="N116" s="312"/>
      <c r="O116" s="312"/>
    </row>
    <row r="117" spans="1:15" ht="13.15">
      <c r="B117" s="323" t="str">
        <f t="shared" si="46"/>
        <v>50-54</v>
      </c>
      <c r="C117" s="429">
        <f>C83*Group_2_rates!E80</f>
        <v>38.680420200679414</v>
      </c>
      <c r="D117" s="429">
        <f>D83*Group_2_rates!F80</f>
        <v>43.153204454646072</v>
      </c>
      <c r="E117" s="429">
        <f>E83*Group_2_rates!G80</f>
        <v>45.397440187632036</v>
      </c>
      <c r="F117" s="429">
        <f>F83*Group_2_rates!H80</f>
        <v>48.548268086333422</v>
      </c>
      <c r="G117" s="429">
        <f>G83*Group_2_rates!I80</f>
        <v>49.117671458391392</v>
      </c>
      <c r="H117" s="429">
        <f>H83*Group_2_rates!J80</f>
        <v>49.283230059107403</v>
      </c>
      <c r="I117" s="429">
        <f>I83*Group_2_rates!K80</f>
        <v>49.155046052850373</v>
      </c>
      <c r="J117" s="429">
        <f>J83*Group_2_rates!L80</f>
        <v>48.856618815133771</v>
      </c>
      <c r="K117" s="429">
        <f>K83*Group_2_rates!M80</f>
        <v>48.42531566078965</v>
      </c>
      <c r="L117" s="429">
        <f>L83*Group_2_rates!N80</f>
        <v>47.938331131470669</v>
      </c>
      <c r="M117" s="429">
        <f>M83*Group_2_rates!O80</f>
        <v>47.427438005400411</v>
      </c>
      <c r="N117" s="312"/>
      <c r="O117" s="312"/>
    </row>
    <row r="118" spans="1:15" ht="13.15">
      <c r="B118" s="323" t="str">
        <f t="shared" si="46"/>
        <v>55-59</v>
      </c>
      <c r="C118" s="429">
        <f>C84*Group_2_rates!E81</f>
        <v>12.958932586961554</v>
      </c>
      <c r="D118" s="429">
        <f>D84*Group_2_rates!F81</f>
        <v>13.193372490859977</v>
      </c>
      <c r="E118" s="429">
        <f>E84*Group_2_rates!G81</f>
        <v>13.467788684061176</v>
      </c>
      <c r="F118" s="429">
        <f>F84*Group_2_rates!H81</f>
        <v>14.36058676306938</v>
      </c>
      <c r="G118" s="429">
        <f>G84*Group_2_rates!I81</f>
        <v>14.660056497296663</v>
      </c>
      <c r="H118" s="429">
        <f>H84*Group_2_rates!J81</f>
        <v>14.878887451186808</v>
      </c>
      <c r="I118" s="429">
        <f>I84*Group_2_rates!K81</f>
        <v>15.004329611582586</v>
      </c>
      <c r="J118" s="429">
        <f>J84*Group_2_rates!L81</f>
        <v>15.057628457636094</v>
      </c>
      <c r="K118" s="429">
        <f>K84*Group_2_rates!M81</f>
        <v>15.042586318064105</v>
      </c>
      <c r="L118" s="429">
        <f>L84*Group_2_rates!N81</f>
        <v>14.984860054572447</v>
      </c>
      <c r="M118" s="429">
        <f>M84*Group_2_rates!O81</f>
        <v>14.896256820100716</v>
      </c>
      <c r="N118" s="312"/>
      <c r="O118" s="312"/>
    </row>
    <row r="119" spans="1:15" ht="13.15">
      <c r="B119" s="323" t="str">
        <f t="shared" si="46"/>
        <v>60-64</v>
      </c>
      <c r="C119" s="429">
        <f>C85*Group_2_rates!E82</f>
        <v>2.382440533558237</v>
      </c>
      <c r="D119" s="429">
        <f>D85*Group_2_rates!F82</f>
        <v>2.4349441067130719</v>
      </c>
      <c r="E119" s="429">
        <f>E85*Group_2_rates!G82</f>
        <v>2.4252853162372809</v>
      </c>
      <c r="F119" s="429">
        <f>F85*Group_2_rates!H82</f>
        <v>2.5282050007837569</v>
      </c>
      <c r="G119" s="429">
        <f>G85*Group_2_rates!I82</f>
        <v>2.5512921339835906</v>
      </c>
      <c r="H119" s="429">
        <f>H85*Group_2_rates!J82</f>
        <v>2.5789996843689993</v>
      </c>
      <c r="I119" s="429">
        <f>I85*Group_2_rates!K82</f>
        <v>2.6028020173228708</v>
      </c>
      <c r="J119" s="429">
        <f>J85*Group_2_rates!L82</f>
        <v>2.6214221298902718</v>
      </c>
      <c r="K119" s="429">
        <f>K85*Group_2_rates!M82</f>
        <v>2.6307767186004156</v>
      </c>
      <c r="L119" s="429">
        <f>L85*Group_2_rates!N82</f>
        <v>2.6333892072918883</v>
      </c>
      <c r="M119" s="429">
        <f>M85*Group_2_rates!O82</f>
        <v>2.6297218957369335</v>
      </c>
      <c r="N119" s="312"/>
      <c r="O119" s="312"/>
    </row>
    <row r="120" spans="1:15" ht="13.15">
      <c r="B120" s="323" t="str">
        <f t="shared" si="46"/>
        <v>65 plus</v>
      </c>
      <c r="C120" s="429">
        <f>C86*Group_2_rates!E83</f>
        <v>0.59058222449888886</v>
      </c>
      <c r="D120" s="429">
        <f>D86*Group_2_rates!F83</f>
        <v>0.81078871370916339</v>
      </c>
      <c r="E120" s="429">
        <f>E86*Group_2_rates!G83</f>
        <v>0.9370777908627469</v>
      </c>
      <c r="F120" s="429">
        <f>F86*Group_2_rates!H83</f>
        <v>1.050696496446994</v>
      </c>
      <c r="G120" s="429">
        <f>G86*Group_2_rates!I83</f>
        <v>1.0969056097971173</v>
      </c>
      <c r="H120" s="429">
        <f>H86*Group_2_rates!J83</f>
        <v>1.1262699372916527</v>
      </c>
      <c r="I120" s="429">
        <f>I86*Group_2_rates!K83</f>
        <v>1.1455839035650148</v>
      </c>
      <c r="J120" s="429">
        <f>J86*Group_2_rates!L83</f>
        <v>1.1595811145462933</v>
      </c>
      <c r="K120" s="429">
        <f>K86*Group_2_rates!M83</f>
        <v>1.168882991754002</v>
      </c>
      <c r="L120" s="429">
        <f>L86*Group_2_rates!N83</f>
        <v>1.1752292434916756</v>
      </c>
      <c r="M120" s="429">
        <f>M86*Group_2_rates!O83</f>
        <v>1.17890908490741</v>
      </c>
      <c r="N120" s="312"/>
      <c r="O120" s="312"/>
    </row>
    <row r="121" spans="1:15" ht="13.15">
      <c r="B121" s="323" t="str">
        <f t="shared" si="46"/>
        <v>Total</v>
      </c>
      <c r="C121" s="429">
        <f>SUM(C111:C120)</f>
        <v>407.70489616069023</v>
      </c>
      <c r="D121" s="429">
        <f t="shared" ref="D121:M121" si="48">SUM(D111:D120)</f>
        <v>429.33264909367398</v>
      </c>
      <c r="E121" s="429">
        <f t="shared" si="48"/>
        <v>438.69289390161515</v>
      </c>
      <c r="F121" s="429">
        <f t="shared" si="48"/>
        <v>462.87871307020254</v>
      </c>
      <c r="G121" s="429">
        <f t="shared" si="48"/>
        <v>466.87519409903547</v>
      </c>
      <c r="H121" s="429">
        <f t="shared" si="48"/>
        <v>468.59670132572501</v>
      </c>
      <c r="I121" s="429">
        <f t="shared" si="48"/>
        <v>468.23353585009761</v>
      </c>
      <c r="J121" s="429">
        <f t="shared" si="48"/>
        <v>467.0319153171788</v>
      </c>
      <c r="K121" s="429">
        <f t="shared" si="48"/>
        <v>464.72523266864795</v>
      </c>
      <c r="L121" s="429">
        <f t="shared" si="48"/>
        <v>462.27182838990706</v>
      </c>
      <c r="M121" s="429">
        <f t="shared" si="48"/>
        <v>459.76840068884968</v>
      </c>
      <c r="N121" s="312"/>
      <c r="O121" s="312"/>
    </row>
    <row r="122" spans="1:15">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5" ht="13.15">
      <c r="B124" s="326" t="s">
        <v>47</v>
      </c>
      <c r="C124" s="314"/>
      <c r="D124" s="314"/>
      <c r="E124" s="314"/>
      <c r="F124" s="314"/>
      <c r="G124" s="314"/>
      <c r="H124" s="324"/>
      <c r="I124" s="314"/>
      <c r="J124" s="314"/>
      <c r="K124" s="314"/>
      <c r="L124" s="314"/>
    </row>
    <row r="125" spans="1:15">
      <c r="C125" s="314"/>
      <c r="D125" s="314"/>
      <c r="E125" s="314"/>
      <c r="F125" s="314"/>
      <c r="G125" s="314"/>
      <c r="H125" s="324"/>
      <c r="I125" s="314"/>
      <c r="J125" s="314"/>
      <c r="K125" s="314"/>
      <c r="L125" s="314"/>
    </row>
    <row r="126" spans="1:15"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5" ht="13.15">
      <c r="B127" s="323" t="str">
        <f t="shared" si="50"/>
        <v>20-24</v>
      </c>
      <c r="C127" s="429">
        <f>C93*Group_2_rates!E89</f>
        <v>53.85745181055718</v>
      </c>
      <c r="D127" s="429">
        <f>D93*Group_2_rates!F89</f>
        <v>58.183778405377417</v>
      </c>
      <c r="E127" s="429">
        <f>E93*Group_2_rates!G89</f>
        <v>61.659597361087663</v>
      </c>
      <c r="F127" s="429">
        <f>F93*Group_2_rates!H89</f>
        <v>64.387529260408002</v>
      </c>
      <c r="G127" s="429">
        <f>G93*Group_2_rates!I89</f>
        <v>66.67549315023048</v>
      </c>
      <c r="H127" s="429">
        <f>H93*Group_2_rates!J89</f>
        <v>67.869879167771629</v>
      </c>
      <c r="I127" s="429">
        <f>I93*Group_2_rates!K89</f>
        <v>68.223596987210215</v>
      </c>
      <c r="J127" s="429">
        <f>J93*Group_2_rates!L89</f>
        <v>68.265564311406564</v>
      </c>
      <c r="K127" s="429">
        <f>K93*Group_2_rates!M89</f>
        <v>67.942228171351942</v>
      </c>
      <c r="L127" s="429">
        <f>L93*Group_2_rates!N89</f>
        <v>67.601881849887789</v>
      </c>
      <c r="M127" s="429">
        <f>M93*Group_2_rates!O89</f>
        <v>67.260631124236568</v>
      </c>
    </row>
    <row r="128" spans="1:15" ht="13.15">
      <c r="B128" s="323" t="str">
        <f t="shared" si="50"/>
        <v>25-29</v>
      </c>
      <c r="C128" s="429">
        <f>C94*Group_2_rates!E90</f>
        <v>131.21253502282721</v>
      </c>
      <c r="D128" s="429">
        <f>D94*Group_2_rates!F90</f>
        <v>125.37204585737155</v>
      </c>
      <c r="E128" s="429">
        <f>E94*Group_2_rates!G90</f>
        <v>122.16182167289948</v>
      </c>
      <c r="F128" s="429">
        <f>F94*Group_2_rates!H90</f>
        <v>120.72630871128773</v>
      </c>
      <c r="G128" s="429">
        <f>G94*Group_2_rates!I90</f>
        <v>120.41280082093371</v>
      </c>
      <c r="H128" s="429">
        <f>H94*Group_2_rates!J90</f>
        <v>120.09544103028911</v>
      </c>
      <c r="I128" s="429">
        <f>I94*Group_2_rates!K90</f>
        <v>119.50863705686128</v>
      </c>
      <c r="J128" s="429">
        <f>J94*Group_2_rates!L90</f>
        <v>118.91594725575536</v>
      </c>
      <c r="K128" s="429">
        <f>K94*Group_2_rates!M90</f>
        <v>118.0972060739219</v>
      </c>
      <c r="L128" s="429">
        <f>L94*Group_2_rates!N90</f>
        <v>117.33692705794275</v>
      </c>
      <c r="M128" s="429">
        <f>M94*Group_2_rates!O90</f>
        <v>116.62767737360957</v>
      </c>
    </row>
    <row r="129" spans="1:13" ht="13.15">
      <c r="B129" s="323" t="str">
        <f t="shared" si="50"/>
        <v>30-34</v>
      </c>
      <c r="C129" s="429">
        <f>C95*Group_2_rates!E91</f>
        <v>115.30802849997072</v>
      </c>
      <c r="D129" s="429">
        <f>D95*Group_2_rates!F91</f>
        <v>114.50192612011479</v>
      </c>
      <c r="E129" s="429">
        <f>E95*Group_2_rates!G91</f>
        <v>112.97438584965643</v>
      </c>
      <c r="F129" s="429">
        <f>F95*Group_2_rates!H91</f>
        <v>111.49904247788697</v>
      </c>
      <c r="G129" s="429">
        <f>G95*Group_2_rates!I91</f>
        <v>110.16304413219089</v>
      </c>
      <c r="H129" s="429">
        <f>H95*Group_2_rates!J91</f>
        <v>108.93821903882564</v>
      </c>
      <c r="I129" s="429">
        <f>I95*Group_2_rates!K91</f>
        <v>107.74220174077318</v>
      </c>
      <c r="J129" s="429">
        <f>J95*Group_2_rates!L91</f>
        <v>106.68163361638926</v>
      </c>
      <c r="K129" s="429">
        <f>K95*Group_2_rates!M91</f>
        <v>105.63168440429781</v>
      </c>
      <c r="L129" s="429">
        <f>L95*Group_2_rates!N91</f>
        <v>104.69180570833454</v>
      </c>
      <c r="M129" s="429">
        <f>M95*Group_2_rates!O91</f>
        <v>103.84573468590092</v>
      </c>
    </row>
    <row r="130" spans="1:13" ht="13.15">
      <c r="B130" s="323" t="str">
        <f t="shared" si="50"/>
        <v>35-39</v>
      </c>
      <c r="C130" s="429">
        <f>C96*Group_2_rates!E92</f>
        <v>103.94006722090576</v>
      </c>
      <c r="D130" s="429">
        <f>D96*Group_2_rates!F92</f>
        <v>103.67398199780779</v>
      </c>
      <c r="E130" s="429">
        <f>E96*Group_2_rates!G92</f>
        <v>103.11706176955006</v>
      </c>
      <c r="F130" s="429">
        <f>F96*Group_2_rates!H92</f>
        <v>102.46229677417871</v>
      </c>
      <c r="G130" s="429">
        <f>G96*Group_2_rates!I92</f>
        <v>101.56414980544457</v>
      </c>
      <c r="H130" s="429">
        <f>H96*Group_2_rates!J92</f>
        <v>100.54679714652943</v>
      </c>
      <c r="I130" s="429">
        <f>I96*Group_2_rates!K92</f>
        <v>99.429196440774334</v>
      </c>
      <c r="J130" s="429">
        <f>J96*Group_2_rates!L92</f>
        <v>98.34066242929562</v>
      </c>
      <c r="K130" s="429">
        <f>K96*Group_2_rates!M92</f>
        <v>97.24115002770867</v>
      </c>
      <c r="L130" s="429">
        <f>L96*Group_2_rates!N92</f>
        <v>96.220830311637826</v>
      </c>
      <c r="M130" s="429">
        <f>M96*Group_2_rates!O92</f>
        <v>95.280677603229279</v>
      </c>
    </row>
    <row r="131" spans="1:13" ht="13.15">
      <c r="B131" s="323" t="str">
        <f t="shared" si="50"/>
        <v>40-44</v>
      </c>
      <c r="C131" s="429">
        <f>C97*Group_2_rates!E93</f>
        <v>85.966123220887326</v>
      </c>
      <c r="D131" s="429">
        <f>D97*Group_2_rates!F93</f>
        <v>87.271974128909463</v>
      </c>
      <c r="E131" s="429">
        <f>E97*Group_2_rates!G93</f>
        <v>87.975667722048115</v>
      </c>
      <c r="F131" s="429">
        <f>F97*Group_2_rates!H93</f>
        <v>88.393168221092353</v>
      </c>
      <c r="G131" s="429">
        <f>G97*Group_2_rates!I93</f>
        <v>88.41294596715926</v>
      </c>
      <c r="H131" s="429">
        <f>H97*Group_2_rates!J93</f>
        <v>88.167658764527403</v>
      </c>
      <c r="I131" s="429">
        <f>I97*Group_2_rates!K93</f>
        <v>87.683602803355299</v>
      </c>
      <c r="J131" s="429">
        <f>J97*Group_2_rates!L93</f>
        <v>87.081772404900548</v>
      </c>
      <c r="K131" s="429">
        <f>K97*Group_2_rates!M93</f>
        <v>86.357064500667221</v>
      </c>
      <c r="L131" s="429">
        <f>L97*Group_2_rates!N93</f>
        <v>85.60570406543971</v>
      </c>
      <c r="M131" s="429">
        <f>M97*Group_2_rates!O93</f>
        <v>84.851531094634993</v>
      </c>
    </row>
    <row r="132" spans="1:13" ht="13.15">
      <c r="B132" s="323" t="str">
        <f t="shared" si="50"/>
        <v>45-49</v>
      </c>
      <c r="C132" s="429">
        <f>C98*Group_2_rates!E94</f>
        <v>66.493363260276809</v>
      </c>
      <c r="D132" s="429">
        <f>D98*Group_2_rates!F94</f>
        <v>70.644708300392665</v>
      </c>
      <c r="E132" s="429">
        <f>E98*Group_2_rates!G94</f>
        <v>73.77836663220954</v>
      </c>
      <c r="F132" s="429">
        <f>F98*Group_2_rates!H94</f>
        <v>76.203838133980739</v>
      </c>
      <c r="G132" s="429">
        <f>G98*Group_2_rates!I94</f>
        <v>77.905319898058778</v>
      </c>
      <c r="H132" s="429">
        <f>H98*Group_2_rates!J94</f>
        <v>79.047632907617114</v>
      </c>
      <c r="I132" s="429">
        <f>I98*Group_2_rates!K94</f>
        <v>79.710809357559512</v>
      </c>
      <c r="J132" s="429">
        <f>J98*Group_2_rates!L94</f>
        <v>80.048360574172619</v>
      </c>
      <c r="K132" s="429">
        <f>K98*Group_2_rates!M94</f>
        <v>80.088636899284793</v>
      </c>
      <c r="L132" s="429">
        <f>L98*Group_2_rates!N94</f>
        <v>79.949279511030596</v>
      </c>
      <c r="M132" s="429">
        <f>M98*Group_2_rates!O94</f>
        <v>79.677211960614599</v>
      </c>
    </row>
    <row r="133" spans="1:13" ht="13.15">
      <c r="B133" s="323" t="str">
        <f t="shared" si="50"/>
        <v>50-54</v>
      </c>
      <c r="C133" s="429">
        <f>C99*Group_2_rates!E95</f>
        <v>38.330061722733511</v>
      </c>
      <c r="D133" s="429">
        <f>D99*Group_2_rates!F95</f>
        <v>43.54822380071915</v>
      </c>
      <c r="E133" s="429">
        <f>E99*Group_2_rates!G95</f>
        <v>47.949318985609892</v>
      </c>
      <c r="F133" s="429">
        <f>F99*Group_2_rates!H95</f>
        <v>51.657675293602061</v>
      </c>
      <c r="G133" s="429">
        <f>G99*Group_2_rates!I95</f>
        <v>54.637271656403499</v>
      </c>
      <c r="H133" s="429">
        <f>H99*Group_2_rates!J95</f>
        <v>56.977636255543963</v>
      </c>
      <c r="I133" s="429">
        <f>I99*Group_2_rates!K95</f>
        <v>58.74782846794583</v>
      </c>
      <c r="J133" s="429">
        <f>J99*Group_2_rates!L95</f>
        <v>60.079867922269415</v>
      </c>
      <c r="K133" s="429">
        <f>K99*Group_2_rates!M95</f>
        <v>61.014107050622684</v>
      </c>
      <c r="L133" s="429">
        <f>L99*Group_2_rates!N95</f>
        <v>61.658731704209295</v>
      </c>
      <c r="M133" s="429">
        <f>M99*Group_2_rates!O95</f>
        <v>62.068270458706536</v>
      </c>
    </row>
    <row r="134" spans="1:13" ht="13.15">
      <c r="B134" s="323" t="str">
        <f t="shared" si="50"/>
        <v>55-59</v>
      </c>
      <c r="C134" s="429">
        <f>C100*Group_2_rates!E96</f>
        <v>14.671272075817274</v>
      </c>
      <c r="D134" s="429">
        <f>D100*Group_2_rates!F96</f>
        <v>15.108674655032843</v>
      </c>
      <c r="E134" s="429">
        <f>E100*Group_2_rates!G96</f>
        <v>15.958742057119274</v>
      </c>
      <c r="F134" s="429">
        <f>F100*Group_2_rates!H96</f>
        <v>16.993456269029551</v>
      </c>
      <c r="G134" s="429">
        <f>G100*Group_2_rates!I96</f>
        <v>18.032321302519289</v>
      </c>
      <c r="H134" s="429">
        <f>H100*Group_2_rates!J96</f>
        <v>18.97712730984157</v>
      </c>
      <c r="I134" s="429">
        <f>I100*Group_2_rates!K96</f>
        <v>19.785164923275651</v>
      </c>
      <c r="J134" s="429">
        <f>J100*Group_2_rates!L96</f>
        <v>20.465822673884695</v>
      </c>
      <c r="K134" s="429">
        <f>K100*Group_2_rates!M96</f>
        <v>21.006927604448457</v>
      </c>
      <c r="L134" s="429">
        <f>L100*Group_2_rates!N96</f>
        <v>21.435800769036302</v>
      </c>
      <c r="M134" s="429">
        <f>M100*Group_2_rates!O96</f>
        <v>21.763868815857645</v>
      </c>
    </row>
    <row r="135" spans="1:13" ht="13.15">
      <c r="B135" s="323" t="str">
        <f t="shared" si="50"/>
        <v>60-64</v>
      </c>
      <c r="C135" s="429">
        <f>C101*Group_2_rates!E97</f>
        <v>2.9223730997105006</v>
      </c>
      <c r="D135" s="429">
        <f>D101*Group_2_rates!F97</f>
        <v>3.1841700816062444</v>
      </c>
      <c r="E135" s="429">
        <f>E101*Group_2_rates!G97</f>
        <v>3.3607072697788474</v>
      </c>
      <c r="F135" s="429">
        <f>F101*Group_2_rates!H97</f>
        <v>3.5276470501503976</v>
      </c>
      <c r="G135" s="429">
        <f>G101*Group_2_rates!I97</f>
        <v>3.6991591354284941</v>
      </c>
      <c r="H135" s="429">
        <f>H101*Group_2_rates!J97</f>
        <v>3.8649272309080067</v>
      </c>
      <c r="I135" s="429">
        <f>I101*Group_2_rates!K97</f>
        <v>4.0182650594594396</v>
      </c>
      <c r="J135" s="429">
        <f>J101*Group_2_rates!L97</f>
        <v>4.1597304143713059</v>
      </c>
      <c r="K135" s="429">
        <f>K101*Group_2_rates!M97</f>
        <v>4.2815496548773275</v>
      </c>
      <c r="L135" s="429">
        <f>L101*Group_2_rates!N97</f>
        <v>4.3867742608347466</v>
      </c>
      <c r="M135" s="429">
        <f>M101*Group_2_rates!O97</f>
        <v>4.4744800815978047</v>
      </c>
    </row>
    <row r="136" spans="1:13" ht="13.15">
      <c r="B136" s="323" t="str">
        <f t="shared" si="50"/>
        <v>65 plus</v>
      </c>
      <c r="C136" s="429">
        <f>C102*Group_2_rates!E98</f>
        <v>0.57192884651809039</v>
      </c>
      <c r="D136" s="429">
        <f>D102*Group_2_rates!F98</f>
        <v>0.82554157142069851</v>
      </c>
      <c r="E136" s="429">
        <f>E102*Group_2_rates!G98</f>
        <v>1.0234132014335107</v>
      </c>
      <c r="F136" s="429">
        <f>F102*Group_2_rates!H98</f>
        <v>1.1752224883870599</v>
      </c>
      <c r="G136" s="429">
        <f>G102*Group_2_rates!I98</f>
        <v>1.2932060967924166</v>
      </c>
      <c r="H136" s="429">
        <f>H102*Group_2_rates!J98</f>
        <v>1.3865108546706497</v>
      </c>
      <c r="I136" s="429">
        <f>I102*Group_2_rates!K98</f>
        <v>1.4622214830984988</v>
      </c>
      <c r="J136" s="429">
        <f>J102*Group_2_rates!L98</f>
        <v>1.5267860828762612</v>
      </c>
      <c r="K136" s="429">
        <f>K102*Group_2_rates!M98</f>
        <v>1.5817040967026326</v>
      </c>
      <c r="L136" s="429">
        <f>L102*Group_2_rates!N98</f>
        <v>1.6298053116361395</v>
      </c>
      <c r="M136" s="429">
        <f>M102*Group_2_rates!O98</f>
        <v>1.671759365968521</v>
      </c>
    </row>
    <row r="137" spans="1:13" ht="13.15">
      <c r="B137" s="323" t="str">
        <f t="shared" si="50"/>
        <v>Total</v>
      </c>
      <c r="C137" s="429">
        <f>SUM(C127:C136)</f>
        <v>613.27320478020431</v>
      </c>
      <c r="D137" s="429">
        <f t="shared" ref="D137:M137" si="52">SUM(D127:D136)</f>
        <v>622.31502491875256</v>
      </c>
      <c r="E137" s="429">
        <f t="shared" si="52"/>
        <v>629.9590825213927</v>
      </c>
      <c r="F137" s="429">
        <f t="shared" si="52"/>
        <v>637.02618468000367</v>
      </c>
      <c r="G137" s="429">
        <f t="shared" si="52"/>
        <v>642.79571196516156</v>
      </c>
      <c r="H137" s="429">
        <f t="shared" si="52"/>
        <v>645.87182970652452</v>
      </c>
      <c r="I137" s="429">
        <f t="shared" si="52"/>
        <v>646.31152432031308</v>
      </c>
      <c r="J137" s="429">
        <f t="shared" si="52"/>
        <v>645.56614768532154</v>
      </c>
      <c r="K137" s="429">
        <f t="shared" si="52"/>
        <v>643.24225848388357</v>
      </c>
      <c r="L137" s="429">
        <f t="shared" si="52"/>
        <v>640.51754054998969</v>
      </c>
      <c r="M137" s="429">
        <f t="shared" si="52"/>
        <v>637.52184256435658</v>
      </c>
    </row>
    <row r="138" spans="1:13">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4.7530751759467138E-2</v>
      </c>
      <c r="D146" s="429">
        <f>D78*Calc_SEC_retirement_rates!$G125</f>
        <v>4.7911867986286508E-2</v>
      </c>
      <c r="E146" s="429">
        <f>E78*Calc_SEC_retirement_rates!$G125</f>
        <v>4.9088248680509802E-2</v>
      </c>
      <c r="F146" s="429">
        <f>F78*Calc_SEC_retirement_rates!$G125</f>
        <v>5.0585004421657122E-2</v>
      </c>
      <c r="G146" s="429">
        <f>G78*Calc_SEC_retirement_rates!$G125</f>
        <v>5.2088242060762825E-2</v>
      </c>
      <c r="H146" s="429">
        <f>H78*Calc_SEC_retirement_rates!$G125</f>
        <v>5.3177585085543634E-2</v>
      </c>
      <c r="I146" s="429">
        <f>I78*Calc_SEC_retirement_rates!$G125</f>
        <v>5.3809766896124669E-2</v>
      </c>
      <c r="J146" s="429">
        <f>J78*Calc_SEC_retirement_rates!$G125</f>
        <v>5.4197956065687725E-2</v>
      </c>
      <c r="K146" s="429">
        <f>K78*Calc_SEC_retirement_rates!$G125</f>
        <v>5.4290631060819737E-2</v>
      </c>
      <c r="L146" s="429">
        <f>L78*Calc_SEC_retirement_rates!$G125</f>
        <v>5.4281499542785348E-2</v>
      </c>
      <c r="M146" s="429">
        <f>M78*Calc_SEC_retirement_rates!$G125</f>
        <v>5.4201179119970272E-2</v>
      </c>
    </row>
    <row r="147" spans="1:13" ht="13.15">
      <c r="B147" s="323" t="str">
        <f t="shared" si="54"/>
        <v>30-34</v>
      </c>
      <c r="C147" s="429">
        <f>C79*Calc_SEC_retirement_rates!$G126</f>
        <v>0.12851048932193768</v>
      </c>
      <c r="D147" s="429">
        <f>D79*Calc_SEC_retirement_rates!$G126</f>
        <v>0.12778826158580911</v>
      </c>
      <c r="E147" s="429">
        <f>E79*Calc_SEC_retirement_rates!$G126</f>
        <v>0.12745887996541183</v>
      </c>
      <c r="F147" s="429">
        <f>F79*Calc_SEC_retirement_rates!$G126</f>
        <v>0.12781031455950126</v>
      </c>
      <c r="G147" s="429">
        <f>G79*Calc_SEC_retirement_rates!$G126</f>
        <v>0.12855860297190713</v>
      </c>
      <c r="H147" s="429">
        <f>H79*Calc_SEC_retirement_rates!$G126</f>
        <v>0.12935414975074147</v>
      </c>
      <c r="I147" s="429">
        <f>I79*Calc_SEC_retirement_rates!$G126</f>
        <v>0.12996174034614455</v>
      </c>
      <c r="J147" s="429">
        <f>J79*Calc_SEC_retirement_rates!$G126</f>
        <v>0.1304747861478486</v>
      </c>
      <c r="K147" s="429">
        <f>K79*Calc_SEC_retirement_rates!$G126</f>
        <v>0.13071111152298678</v>
      </c>
      <c r="L147" s="429">
        <f>L79*Calc_SEC_retirement_rates!$G126</f>
        <v>0.13082300590451143</v>
      </c>
      <c r="M147" s="429">
        <f>M79*Calc_SEC_retirement_rates!$G126</f>
        <v>0.13081608292264321</v>
      </c>
    </row>
    <row r="148" spans="1:13" ht="13.15">
      <c r="B148" s="323" t="str">
        <f t="shared" si="54"/>
        <v>35-39</v>
      </c>
      <c r="C148" s="429">
        <f>C80*Calc_SEC_retirement_rates!$G127</f>
        <v>0.18326602255829638</v>
      </c>
      <c r="D148" s="429">
        <f>D80*Calc_SEC_retirement_rates!$G127</f>
        <v>0.17671977982421405</v>
      </c>
      <c r="E148" s="429">
        <f>E80*Calc_SEC_retirement_rates!$G127</f>
        <v>0.17163595007175914</v>
      </c>
      <c r="F148" s="429">
        <f>F80*Calc_SEC_retirement_rates!$G127</f>
        <v>0.16792679192575669</v>
      </c>
      <c r="G148" s="429">
        <f>G80*Calc_SEC_retirement_rates!$G127</f>
        <v>0.16507430871869094</v>
      </c>
      <c r="H148" s="429">
        <f>H80*Calc_SEC_retirement_rates!$G127</f>
        <v>0.16290860801374277</v>
      </c>
      <c r="I148" s="429">
        <f>I80*Calc_SEC_retirement_rates!$G127</f>
        <v>0.16119794190987172</v>
      </c>
      <c r="J148" s="429">
        <f>J80*Calc_SEC_retirement_rates!$G127</f>
        <v>0.15995025948236852</v>
      </c>
      <c r="K148" s="429">
        <f>K80*Calc_SEC_retirement_rates!$G127</f>
        <v>0.15892317978237738</v>
      </c>
      <c r="L148" s="429">
        <f>L80*Calc_SEC_retirement_rates!$G127</f>
        <v>0.158147758971171</v>
      </c>
      <c r="M148" s="429">
        <f>M80*Calc_SEC_retirement_rates!$G127</f>
        <v>0.15753613778388345</v>
      </c>
    </row>
    <row r="149" spans="1:13" ht="13.15">
      <c r="B149" s="323" t="str">
        <f t="shared" si="54"/>
        <v>40-44</v>
      </c>
      <c r="C149" s="429">
        <f>C81*Calc_SEC_retirement_rates!$G128</f>
        <v>0.29820655252982453</v>
      </c>
      <c r="D149" s="429">
        <f>D81*Calc_SEC_retirement_rates!$G128</f>
        <v>0.29739264105965924</v>
      </c>
      <c r="E149" s="429">
        <f>E81*Calc_SEC_retirement_rates!$G128</f>
        <v>0.29446759034759018</v>
      </c>
      <c r="F149" s="429">
        <f>F81*Calc_SEC_retirement_rates!$G128</f>
        <v>0.29081102867159758</v>
      </c>
      <c r="G149" s="429">
        <f>G81*Calc_SEC_retirement_rates!$G128</f>
        <v>0.2865119591020579</v>
      </c>
      <c r="H149" s="429">
        <f>H81*Calc_SEC_retirement_rates!$G128</f>
        <v>0.28211899170221438</v>
      </c>
      <c r="I149" s="429">
        <f>I81*Calc_SEC_retirement_rates!$G128</f>
        <v>0.27779355904905007</v>
      </c>
      <c r="J149" s="429">
        <f>J81*Calc_SEC_retirement_rates!$G128</f>
        <v>0.27389653153583227</v>
      </c>
      <c r="K149" s="429">
        <f>K81*Calc_SEC_retirement_rates!$G128</f>
        <v>0.27032603069748912</v>
      </c>
      <c r="L149" s="429">
        <f>L81*Calc_SEC_retirement_rates!$G128</f>
        <v>0.26727250524767848</v>
      </c>
      <c r="M149" s="429">
        <f>M81*Calc_SEC_retirement_rates!$G128</f>
        <v>0.26468781760006882</v>
      </c>
    </row>
    <row r="150" spans="1:13" ht="13.15">
      <c r="B150" s="323" t="str">
        <f t="shared" si="54"/>
        <v>45-49</v>
      </c>
      <c r="C150" s="429">
        <f>C82*Calc_SEC_retirement_rates!$G129</f>
        <v>0.93535302339799686</v>
      </c>
      <c r="D150" s="429">
        <f>D82*Calc_SEC_retirement_rates!$G129</f>
        <v>0.91562604764627542</v>
      </c>
      <c r="E150" s="429">
        <f>E82*Calc_SEC_retirement_rates!$G129</f>
        <v>0.89952396049652916</v>
      </c>
      <c r="F150" s="429">
        <f>F82*Calc_SEC_retirement_rates!$G129</f>
        <v>0.88626211034401381</v>
      </c>
      <c r="G150" s="429">
        <f>G82*Calc_SEC_retirement_rates!$G129</f>
        <v>0.87255455110833602</v>
      </c>
      <c r="H150" s="429">
        <f>H82*Calc_SEC_retirement_rates!$G129</f>
        <v>0.85909937364179256</v>
      </c>
      <c r="I150" s="429">
        <f>I82*Calc_SEC_retirement_rates!$G129</f>
        <v>0.84554235124380484</v>
      </c>
      <c r="J150" s="429">
        <f>J82*Calc_SEC_retirement_rates!$G129</f>
        <v>0.8326313531855889</v>
      </c>
      <c r="K150" s="429">
        <f>K82*Calc_SEC_retirement_rates!$G129</f>
        <v>0.82005999082569481</v>
      </c>
      <c r="L150" s="429">
        <f>L82*Calc_SEC_retirement_rates!$G129</f>
        <v>0.80852817607703964</v>
      </c>
      <c r="M150" s="429">
        <f>M82*Calc_SEC_retirement_rates!$G129</f>
        <v>0.79808645623366004</v>
      </c>
    </row>
    <row r="151" spans="1:13" ht="13.15">
      <c r="B151" s="323" t="str">
        <f t="shared" si="54"/>
        <v>50-54</v>
      </c>
      <c r="C151" s="429">
        <f>C83*Calc_SEC_retirement_rates!$G130</f>
        <v>13.061200540201838</v>
      </c>
      <c r="D151" s="429">
        <f>D83*Calc_SEC_retirement_rates!$G130</f>
        <v>14.077331310922302</v>
      </c>
      <c r="E151" s="429">
        <f>E83*Calc_SEC_retirement_rates!$G130</f>
        <v>14.697506552862283</v>
      </c>
      <c r="F151" s="429">
        <f>F83*Calc_SEC_retirement_rates!$G130</f>
        <v>15.073260640897406</v>
      </c>
      <c r="G151" s="429">
        <f>G83*Calc_SEC_retirement_rates!$G130</f>
        <v>15.250048933768593</v>
      </c>
      <c r="H151" s="429">
        <f>H83*Calc_SEC_retirement_rates!$G130</f>
        <v>15.301451548904048</v>
      </c>
      <c r="I151" s="429">
        <f>I83*Calc_SEC_retirement_rates!$G130</f>
        <v>15.261652993518494</v>
      </c>
      <c r="J151" s="429">
        <f>J83*Calc_SEC_retirement_rates!$G130</f>
        <v>15.168997339387925</v>
      </c>
      <c r="K151" s="429">
        <f>K83*Calc_SEC_retirement_rates!$G130</f>
        <v>15.035086386084521</v>
      </c>
      <c r="L151" s="429">
        <f>L83*Calc_SEC_retirement_rates!$G130</f>
        <v>14.883887485941344</v>
      </c>
      <c r="M151" s="429">
        <f>M83*Calc_SEC_retirement_rates!$G130</f>
        <v>14.72526544745368</v>
      </c>
    </row>
    <row r="152" spans="1:13" ht="13.15">
      <c r="B152" s="323" t="str">
        <f t="shared" si="54"/>
        <v>55-59</v>
      </c>
      <c r="C152" s="429">
        <f>C84*Calc_SEC_retirement_rates!$G131</f>
        <v>52.298124937382489</v>
      </c>
      <c r="D152" s="429">
        <f>D84*Calc_SEC_retirement_rates!$G131</f>
        <v>51.438474271992746</v>
      </c>
      <c r="E152" s="429">
        <f>E84*Calc_SEC_retirement_rates!$G131</f>
        <v>52.111498790712901</v>
      </c>
      <c r="F152" s="429">
        <f>F84*Calc_SEC_retirement_rates!$G131</f>
        <v>53.288147889008137</v>
      </c>
      <c r="G152" s="429">
        <f>G84*Calc_SEC_retirement_rates!$G131</f>
        <v>54.399396875492769</v>
      </c>
      <c r="H152" s="429">
        <f>H84*Calc_SEC_retirement_rates!$G131</f>
        <v>55.211417750822122</v>
      </c>
      <c r="I152" s="429">
        <f>I84*Calc_SEC_retirement_rates!$G131</f>
        <v>55.676898758316703</v>
      </c>
      <c r="J152" s="429">
        <f>J84*Calc_SEC_retirement_rates!$G131</f>
        <v>55.87467596879371</v>
      </c>
      <c r="K152" s="429">
        <f>K84*Calc_SEC_retirement_rates!$G131</f>
        <v>55.818858767776504</v>
      </c>
      <c r="L152" s="429">
        <f>L84*Calc_SEC_retirement_rates!$G131</f>
        <v>55.604652641190221</v>
      </c>
      <c r="M152" s="429">
        <f>M84*Calc_SEC_retirement_rates!$G131</f>
        <v>55.275870653387585</v>
      </c>
    </row>
    <row r="153" spans="1:13" ht="13.15">
      <c r="B153" s="323" t="str">
        <f t="shared" si="54"/>
        <v>60-64</v>
      </c>
      <c r="C153" s="429">
        <f>C85*Calc_SEC_retirement_rates!$G132</f>
        <v>36.650296899722747</v>
      </c>
      <c r="D153" s="429">
        <f>D85*Calc_SEC_retirement_rates!$G132</f>
        <v>36.187600826541797</v>
      </c>
      <c r="E153" s="429">
        <f>E85*Calc_SEC_retirement_rates!$G132</f>
        <v>35.771623269707568</v>
      </c>
      <c r="F153" s="429">
        <f>F85*Calc_SEC_retirement_rates!$G132</f>
        <v>35.760968078291604</v>
      </c>
      <c r="G153" s="429">
        <f>G85*Calc_SEC_retirement_rates!$G132</f>
        <v>36.087531087668836</v>
      </c>
      <c r="H153" s="429">
        <f>H85*Calc_SEC_retirement_rates!$G132</f>
        <v>36.479448999607584</v>
      </c>
      <c r="I153" s="429">
        <f>I85*Calc_SEC_retirement_rates!$G132</f>
        <v>36.816128370421417</v>
      </c>
      <c r="J153" s="429">
        <f>J85*Calc_SEC_retirement_rates!$G132</f>
        <v>37.079506241650449</v>
      </c>
      <c r="K153" s="429">
        <f>K85*Calc_SEC_retirement_rates!$G132</f>
        <v>37.21182507977683</v>
      </c>
      <c r="L153" s="429">
        <f>L85*Calc_SEC_retirement_rates!$G132</f>
        <v>37.248778224269337</v>
      </c>
      <c r="M153" s="429">
        <f>M85*Calc_SEC_retirement_rates!$G132</f>
        <v>37.196904815503345</v>
      </c>
    </row>
    <row r="154" spans="1:13" ht="13.15">
      <c r="B154" s="323" t="str">
        <f t="shared" si="54"/>
        <v>65 plus</v>
      </c>
      <c r="C154" s="429">
        <f>C86*Calc_SEC_retirement_rates!$G133</f>
        <v>10.384369033679176</v>
      </c>
      <c r="D154" s="429">
        <f>D86*Calc_SEC_retirement_rates!$G133</f>
        <v>13.772817837157039</v>
      </c>
      <c r="E154" s="429">
        <f>E86*Calc_SEC_retirement_rates!$G133</f>
        <v>15.797769404923219</v>
      </c>
      <c r="F154" s="429">
        <f>F86*Calc_SEC_retirement_rates!$G133</f>
        <v>16.987074025776913</v>
      </c>
      <c r="G154" s="429">
        <f>G86*Calc_SEC_retirement_rates!$G133</f>
        <v>17.73415715758372</v>
      </c>
      <c r="H154" s="429">
        <f>H86*Calc_SEC_retirement_rates!$G133</f>
        <v>18.208903201330514</v>
      </c>
      <c r="I154" s="429">
        <f>I86*Calc_SEC_retirement_rates!$G133</f>
        <v>18.521160619078088</v>
      </c>
      <c r="J154" s="429">
        <f>J86*Calc_SEC_retirement_rates!$G133</f>
        <v>18.74745970725192</v>
      </c>
      <c r="K154" s="429">
        <f>K86*Calc_SEC_retirement_rates!$G133</f>
        <v>18.897847261831537</v>
      </c>
      <c r="L154" s="429">
        <f>L86*Calc_SEC_retirement_rates!$G133</f>
        <v>19.000449914851345</v>
      </c>
      <c r="M154" s="429">
        <f>M86*Calc_SEC_retirement_rates!$G133</f>
        <v>19.059943535267497</v>
      </c>
    </row>
    <row r="155" spans="1:13" ht="13.15">
      <c r="B155" s="323" t="str">
        <f t="shared" si="54"/>
        <v>Total</v>
      </c>
      <c r="C155" s="429">
        <f>SUM(C145:C154)</f>
        <v>113.98685825055378</v>
      </c>
      <c r="D155" s="429">
        <f t="shared" ref="D155:M155" si="56">SUM(D145:D154)</f>
        <v>117.04166284471613</v>
      </c>
      <c r="E155" s="429">
        <f t="shared" si="56"/>
        <v>119.92057264776777</v>
      </c>
      <c r="F155" s="429">
        <f t="shared" si="56"/>
        <v>122.63284588389658</v>
      </c>
      <c r="G155" s="429">
        <f t="shared" si="56"/>
        <v>124.97592171847567</v>
      </c>
      <c r="H155" s="429">
        <f t="shared" si="56"/>
        <v>126.6878802088583</v>
      </c>
      <c r="I155" s="429">
        <f t="shared" si="56"/>
        <v>127.7441461007797</v>
      </c>
      <c r="J155" s="429">
        <f t="shared" si="56"/>
        <v>128.32179014350135</v>
      </c>
      <c r="K155" s="429">
        <f t="shared" si="56"/>
        <v>128.39792843935876</v>
      </c>
      <c r="L155" s="429">
        <f t="shared" si="56"/>
        <v>128.15682121199544</v>
      </c>
      <c r="M155" s="429">
        <f t="shared" si="56"/>
        <v>127.66331212527233</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3.2984221445194091E-2</v>
      </c>
      <c r="D162" s="429">
        <f>D94*Calc_SEC_retirement_rates!$G141</f>
        <v>3.1240945922066627E-2</v>
      </c>
      <c r="E162" s="429">
        <f>E94*Calc_SEC_retirement_rates!$G141</f>
        <v>3.0299002920456029E-2</v>
      </c>
      <c r="F162" s="429">
        <f>F94*Calc_SEC_retirement_rates!$G141</f>
        <v>2.9830673912649396E-2</v>
      </c>
      <c r="G162" s="429">
        <f>G94*Calc_SEC_retirement_rates!$G141</f>
        <v>2.9753208182552747E-2</v>
      </c>
      <c r="H162" s="429">
        <f>H94*Calc_SEC_retirement_rates!$G141</f>
        <v>2.9674790673322463E-2</v>
      </c>
      <c r="I162" s="429">
        <f>I94*Calc_SEC_retirement_rates!$G141</f>
        <v>2.9529795285251459E-2</v>
      </c>
      <c r="J162" s="429">
        <f>J94*Calc_SEC_retirement_rates!$G141</f>
        <v>2.9383345548016259E-2</v>
      </c>
      <c r="K162" s="429">
        <f>K94*Calc_SEC_retirement_rates!$G141</f>
        <v>2.9181040006872456E-2</v>
      </c>
      <c r="L162" s="429">
        <f>L94*Calc_SEC_retirement_rates!$G141</f>
        <v>2.8993180080975591E-2</v>
      </c>
      <c r="M162" s="429">
        <f>M94*Calc_SEC_retirement_rates!$G141</f>
        <v>2.8817929166060359E-2</v>
      </c>
    </row>
    <row r="163" spans="1:13" ht="13.15">
      <c r="B163" s="323" t="str">
        <f t="shared" si="58"/>
        <v>30-34</v>
      </c>
      <c r="C163" s="429">
        <f>C95*Calc_SEC_retirement_rates!$G142</f>
        <v>9.8836025162151092E-2</v>
      </c>
      <c r="D163" s="429">
        <f>D95*Calc_SEC_retirement_rates!$G142</f>
        <v>9.7288401480821712E-2</v>
      </c>
      <c r="E163" s="429">
        <f>E95*Calc_SEC_retirement_rates!$G142</f>
        <v>9.55427283370094E-2</v>
      </c>
      <c r="F163" s="429">
        <f>F95*Calc_SEC_retirement_rates!$G142</f>
        <v>9.3941414174916346E-2</v>
      </c>
      <c r="G163" s="429">
        <f>G95*Calc_SEC_retirement_rates!$G142</f>
        <v>9.2815793979972264E-2</v>
      </c>
      <c r="H163" s="429">
        <f>H95*Calc_SEC_retirement_rates!$G142</f>
        <v>9.1783840710862569E-2</v>
      </c>
      <c r="I163" s="429">
        <f>I95*Calc_SEC_retirement_rates!$G142</f>
        <v>9.077615890607045E-2</v>
      </c>
      <c r="J163" s="429">
        <f>J95*Calc_SEC_retirement_rates!$G142</f>
        <v>8.9882597246532234E-2</v>
      </c>
      <c r="K163" s="429">
        <f>K95*Calc_SEC_retirement_rates!$G142</f>
        <v>8.899798235115973E-2</v>
      </c>
      <c r="L163" s="429">
        <f>L95*Calc_SEC_retirement_rates!$G142</f>
        <v>8.820610529204348E-2</v>
      </c>
      <c r="M163" s="429">
        <f>M95*Calc_SEC_retirement_rates!$G142</f>
        <v>8.7493264118043312E-2</v>
      </c>
    </row>
    <row r="164" spans="1:13" ht="13.15">
      <c r="B164" s="323" t="str">
        <f t="shared" si="58"/>
        <v>35-39</v>
      </c>
      <c r="C164" s="429">
        <f>C96*Calc_SEC_retirement_rates!$G143</f>
        <v>0.34288093031048561</v>
      </c>
      <c r="D164" s="429">
        <f>D96*Calc_SEC_retirement_rates!$G143</f>
        <v>0.33901793103622113</v>
      </c>
      <c r="E164" s="429">
        <f>E96*Calc_SEC_retirement_rates!$G143</f>
        <v>0.33562383355042841</v>
      </c>
      <c r="F164" s="429">
        <f>F96*Calc_SEC_retirement_rates!$G143</f>
        <v>0.3322420951020717</v>
      </c>
      <c r="G164" s="429">
        <f>G96*Calc_SEC_retirement_rates!$G143</f>
        <v>0.32932978257349871</v>
      </c>
      <c r="H164" s="429">
        <f>H96*Calc_SEC_retirement_rates!$G143</f>
        <v>0.32603093617343626</v>
      </c>
      <c r="I164" s="429">
        <f>I96*Calc_SEC_retirement_rates!$G143</f>
        <v>0.32240702755868028</v>
      </c>
      <c r="J164" s="429">
        <f>J96*Calc_SEC_retirement_rates!$G143</f>
        <v>0.31887736999731775</v>
      </c>
      <c r="K164" s="429">
        <f>K96*Calc_SEC_retirement_rates!$G143</f>
        <v>0.31531211413838395</v>
      </c>
      <c r="L164" s="429">
        <f>L96*Calc_SEC_retirement_rates!$G143</f>
        <v>0.31200364682100135</v>
      </c>
      <c r="M164" s="429">
        <f>M96*Calc_SEC_retirement_rates!$G143</f>
        <v>0.3089551273617317</v>
      </c>
    </row>
    <row r="165" spans="1:13" ht="13.15">
      <c r="B165" s="323" t="str">
        <f t="shared" si="58"/>
        <v>40-44</v>
      </c>
      <c r="C165" s="429">
        <f>C97*Calc_SEC_retirement_rates!$G144</f>
        <v>0.68522996541277015</v>
      </c>
      <c r="D165" s="429">
        <f>D97*Calc_SEC_retirement_rates!$G144</f>
        <v>0.68956681868343173</v>
      </c>
      <c r="E165" s="429">
        <f>E97*Calc_SEC_retirement_rates!$G144</f>
        <v>0.69188434114771658</v>
      </c>
      <c r="F165" s="429">
        <f>F97*Calc_SEC_retirement_rates!$G144</f>
        <v>0.69256084805251816</v>
      </c>
      <c r="G165" s="429">
        <f>G97*Calc_SEC_retirement_rates!$G144</f>
        <v>0.69271580677686673</v>
      </c>
      <c r="H165" s="429">
        <f>H97*Calc_SEC_retirement_rates!$G144</f>
        <v>0.6907939805035257</v>
      </c>
      <c r="I165" s="429">
        <f>I97*Calc_SEC_retirement_rates!$G144</f>
        <v>0.68700139999395837</v>
      </c>
      <c r="J165" s="429">
        <f>J97*Calc_SEC_retirement_rates!$G144</f>
        <v>0.6822860562685803</v>
      </c>
      <c r="K165" s="429">
        <f>K97*Calc_SEC_retirement_rates!$G144</f>
        <v>0.67660796676407453</v>
      </c>
      <c r="L165" s="429">
        <f>L97*Calc_SEC_retirement_rates!$G144</f>
        <v>0.67072105456614628</v>
      </c>
      <c r="M165" s="429">
        <f>M97*Calc_SEC_retirement_rates!$G144</f>
        <v>0.66481210614003738</v>
      </c>
    </row>
    <row r="166" spans="1:13" ht="13.15">
      <c r="B166" s="323" t="str">
        <f t="shared" si="58"/>
        <v>45-49</v>
      </c>
      <c r="C166" s="429">
        <f>C98*Calc_SEC_retirement_rates!$G145</f>
        <v>1.2034836715349277</v>
      </c>
      <c r="D166" s="429">
        <f>D98*Calc_SEC_retirement_rates!$G145</f>
        <v>1.2674594945878919</v>
      </c>
      <c r="E166" s="429">
        <f>E98*Calc_SEC_retirement_rates!$G145</f>
        <v>1.3175067943257406</v>
      </c>
      <c r="F166" s="429">
        <f>F98*Calc_SEC_retirement_rates!$G145</f>
        <v>1.3557168042895211</v>
      </c>
      <c r="G166" s="429">
        <f>G98*Calc_SEC_retirement_rates!$G145</f>
        <v>1.3859872929714314</v>
      </c>
      <c r="H166" s="429">
        <f>H98*Calc_SEC_retirement_rates!$G145</f>
        <v>1.4063097987761122</v>
      </c>
      <c r="I166" s="429">
        <f>I98*Calc_SEC_retirement_rates!$G145</f>
        <v>1.4181081475130251</v>
      </c>
      <c r="J166" s="429">
        <f>J98*Calc_SEC_retirement_rates!$G145</f>
        <v>1.4241134074563127</v>
      </c>
      <c r="K166" s="429">
        <f>K98*Calc_SEC_retirement_rates!$G145</f>
        <v>1.4248299499836536</v>
      </c>
      <c r="L166" s="429">
        <f>L98*Calc_SEC_retirement_rates!$G145</f>
        <v>1.4223506896513074</v>
      </c>
      <c r="M166" s="429">
        <f>M98*Calc_SEC_retirement_rates!$G145</f>
        <v>1.417510427545974</v>
      </c>
    </row>
    <row r="167" spans="1:13" ht="13.15">
      <c r="B167" s="323" t="str">
        <f t="shared" si="58"/>
        <v>50-54</v>
      </c>
      <c r="C167" s="429">
        <f>C99*Calc_SEC_retirement_rates!$G146</f>
        <v>11.062155883761465</v>
      </c>
      <c r="D167" s="429">
        <f>D99*Calc_SEC_retirement_rates!$G146</f>
        <v>12.458428167564831</v>
      </c>
      <c r="E167" s="429">
        <f>E99*Calc_SEC_retirement_rates!$G146</f>
        <v>13.653519790417375</v>
      </c>
      <c r="F167" s="429">
        <f>F99*Calc_SEC_retirement_rates!$G146</f>
        <v>14.654309004760368</v>
      </c>
      <c r="G167" s="429">
        <f>G99*Calc_SEC_retirement_rates!$G146</f>
        <v>15.49956434313523</v>
      </c>
      <c r="H167" s="429">
        <f>H99*Calc_SEC_retirement_rates!$G146</f>
        <v>16.16348167632297</v>
      </c>
      <c r="I167" s="429">
        <f>I99*Calc_SEC_retirement_rates!$G146</f>
        <v>16.665651848149697</v>
      </c>
      <c r="J167" s="429">
        <f>J99*Calc_SEC_retirement_rates!$G146</f>
        <v>17.043526339389295</v>
      </c>
      <c r="K167" s="429">
        <f>K99*Calc_SEC_retirement_rates!$G146</f>
        <v>17.308552374599252</v>
      </c>
      <c r="L167" s="429">
        <f>L99*Calc_SEC_retirement_rates!$G146</f>
        <v>17.491420241030607</v>
      </c>
      <c r="M167" s="429">
        <f>M99*Calc_SEC_retirement_rates!$G146</f>
        <v>17.60759866802557</v>
      </c>
    </row>
    <row r="168" spans="1:13" ht="13.15">
      <c r="B168" s="323" t="str">
        <f t="shared" si="58"/>
        <v>55-59</v>
      </c>
      <c r="C168" s="429">
        <f>C100*Calc_SEC_retirement_rates!$G147</f>
        <v>44.831719493697648</v>
      </c>
      <c r="D168" s="429">
        <f>D100*Calc_SEC_retirement_rates!$G147</f>
        <v>45.765324429718824</v>
      </c>
      <c r="E168" s="429">
        <f>E100*Calc_SEC_retirement_rates!$G147</f>
        <v>48.114746918429063</v>
      </c>
      <c r="F168" s="429">
        <f>F100*Calc_SEC_retirement_rates!$G147</f>
        <v>51.042222321401567</v>
      </c>
      <c r="G168" s="429">
        <f>G100*Calc_SEC_retirement_rates!$G147</f>
        <v>54.162598727580516</v>
      </c>
      <c r="H168" s="429">
        <f>H100*Calc_SEC_retirement_rates!$G147</f>
        <v>57.000455695160994</v>
      </c>
      <c r="I168" s="429">
        <f>I100*Calc_SEC_retirement_rates!$G147</f>
        <v>59.427509665583948</v>
      </c>
      <c r="J168" s="429">
        <f>J100*Calc_SEC_retirement_rates!$G147</f>
        <v>61.471960404818766</v>
      </c>
      <c r="K168" s="429">
        <f>K100*Calc_SEC_retirement_rates!$G147</f>
        <v>63.097244733550518</v>
      </c>
      <c r="L168" s="429">
        <f>L100*Calc_SEC_retirement_rates!$G147</f>
        <v>64.385425258337065</v>
      </c>
      <c r="M168" s="429">
        <f>M100*Calc_SEC_retirement_rates!$G147</f>
        <v>65.370823515013157</v>
      </c>
    </row>
    <row r="169" spans="1:13" ht="13.15">
      <c r="B169" s="323" t="str">
        <f t="shared" si="58"/>
        <v>60-64</v>
      </c>
      <c r="C169" s="429">
        <f>C101*Calc_SEC_retirement_rates!$G148</f>
        <v>30.653467778916905</v>
      </c>
      <c r="D169" s="429">
        <f>D101*Calc_SEC_retirement_rates!$G148</f>
        <v>33.10798573330478</v>
      </c>
      <c r="E169" s="429">
        <f>E101*Calc_SEC_retirement_rates!$G148</f>
        <v>34.780559327159324</v>
      </c>
      <c r="F169" s="429">
        <f>F101*Calc_SEC_retirement_rates!$G148</f>
        <v>36.371340600552379</v>
      </c>
      <c r="G169" s="429">
        <f>G101*Calc_SEC_retirement_rates!$G148</f>
        <v>38.139693381337146</v>
      </c>
      <c r="H169" s="429">
        <f>H101*Calc_SEC_retirement_rates!$G148</f>
        <v>39.848823511329371</v>
      </c>
      <c r="I169" s="429">
        <f>I101*Calc_SEC_retirement_rates!$G148</f>
        <v>41.429793010235308</v>
      </c>
      <c r="J169" s="429">
        <f>J101*Calc_SEC_retirement_rates!$G148</f>
        <v>42.888352932339231</v>
      </c>
      <c r="K169" s="429">
        <f>K101*Calc_SEC_retirement_rates!$G148</f>
        <v>44.1443541776895</v>
      </c>
      <c r="L169" s="429">
        <f>L101*Calc_SEC_retirement_rates!$G148</f>
        <v>45.229258627717478</v>
      </c>
      <c r="M169" s="429">
        <f>M101*Calc_SEC_retirement_rates!$G148</f>
        <v>46.133537948827048</v>
      </c>
    </row>
    <row r="170" spans="1:13" ht="13.15">
      <c r="B170" s="323" t="str">
        <f t="shared" si="58"/>
        <v>65 plus</v>
      </c>
      <c r="C170" s="429">
        <f>C102*Calc_SEC_retirement_rates!$G149</f>
        <v>7.9434339378834418</v>
      </c>
      <c r="D170" s="429">
        <f>D102*Calc_SEC_retirement_rates!$G149</f>
        <v>11.365741776923816</v>
      </c>
      <c r="E170" s="429">
        <f>E102*Calc_SEC_retirement_rates!$G149</f>
        <v>14.024236484563433</v>
      </c>
      <c r="F170" s="429">
        <f>F102*Calc_SEC_retirement_rates!$G149</f>
        <v>16.044146207368556</v>
      </c>
      <c r="G170" s="429">
        <f>G102*Calc_SEC_retirement_rates!$G149</f>
        <v>17.654859312362358</v>
      </c>
      <c r="H170" s="429">
        <f>H102*Calc_SEC_retirement_rates!$G149</f>
        <v>18.928656565251941</v>
      </c>
      <c r="I170" s="429">
        <f>I102*Calc_SEC_retirement_rates!$G149</f>
        <v>19.962258631202278</v>
      </c>
      <c r="J170" s="429">
        <f>J102*Calc_SEC_retirement_rates!$G149</f>
        <v>20.843695030599601</v>
      </c>
      <c r="K170" s="429">
        <f>K102*Calc_SEC_retirement_rates!$G149</f>
        <v>21.593436166389029</v>
      </c>
      <c r="L170" s="429">
        <f>L102*Calc_SEC_retirement_rates!$G149</f>
        <v>22.250114312672995</v>
      </c>
      <c r="M170" s="429">
        <f>M102*Calc_SEC_retirement_rates!$G149</f>
        <v>22.822871376422206</v>
      </c>
    </row>
    <row r="171" spans="1:13" ht="13.15">
      <c r="B171" s="323" t="str">
        <f t="shared" si="58"/>
        <v>Total</v>
      </c>
      <c r="C171" s="429">
        <f>SUM(C161:C170)</f>
        <v>96.854191908124989</v>
      </c>
      <c r="D171" s="429">
        <f t="shared" ref="D171:M171" si="60">SUM(D161:D170)</f>
        <v>105.12205369922268</v>
      </c>
      <c r="E171" s="429">
        <f t="shared" si="60"/>
        <v>113.04391922085054</v>
      </c>
      <c r="F171" s="429">
        <f t="shared" si="60"/>
        <v>120.61630996961455</v>
      </c>
      <c r="G171" s="429">
        <f t="shared" si="60"/>
        <v>127.98731764889956</v>
      </c>
      <c r="H171" s="429">
        <f t="shared" si="60"/>
        <v>134.48601079490254</v>
      </c>
      <c r="I171" s="429">
        <f t="shared" si="60"/>
        <v>140.0330356844282</v>
      </c>
      <c r="J171" s="429">
        <f t="shared" si="60"/>
        <v>144.79207748366366</v>
      </c>
      <c r="K171" s="429">
        <f t="shared" si="60"/>
        <v>148.67851650547246</v>
      </c>
      <c r="L171" s="429">
        <f t="shared" si="60"/>
        <v>151.87849311616961</v>
      </c>
      <c r="M171" s="429">
        <f t="shared" si="60"/>
        <v>154.44242036261983</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5.6187623068281171E-2</v>
      </c>
      <c r="D179" s="429">
        <f>D77*Calc_SEC_death_rates!$G124</f>
        <v>7.2816270580620263E-2</v>
      </c>
      <c r="E179" s="429">
        <f>E77*Calc_SEC_death_rates!$G124</f>
        <v>8.4825618783973489E-2</v>
      </c>
      <c r="F179" s="429">
        <f>F77*Calc_SEC_death_rates!$G124</f>
        <v>9.3399673488190726E-2</v>
      </c>
      <c r="G179" s="429">
        <f>G77*Calc_SEC_death_rates!$G124</f>
        <v>9.9693317367934547E-2</v>
      </c>
      <c r="H179" s="429">
        <f>H77*Calc_SEC_death_rates!$G124</f>
        <v>0.10329183207251516</v>
      </c>
      <c r="I179" s="429">
        <f>I77*Calc_SEC_death_rates!$G124</f>
        <v>0.10493493302035933</v>
      </c>
      <c r="J179" s="429">
        <f>J77*Calc_SEC_death_rates!$G124</f>
        <v>0.10570527640691393</v>
      </c>
      <c r="K179" s="429">
        <f>K77*Calc_SEC_death_rates!$G124</f>
        <v>0.10564062956830943</v>
      </c>
      <c r="L179" s="429">
        <f>L77*Calc_SEC_death_rates!$G124</f>
        <v>0.1054022039261594</v>
      </c>
      <c r="M179" s="429">
        <f>M77*Calc_SEC_death_rates!$G124</f>
        <v>0.10506499011196821</v>
      </c>
    </row>
    <row r="180" spans="1:13" ht="13.15">
      <c r="B180" s="323" t="str">
        <f t="shared" si="62"/>
        <v>25-29</v>
      </c>
      <c r="C180" s="429">
        <f>C78*Calc_SEC_death_rates!$G125</f>
        <v>9.9526262630421691E-2</v>
      </c>
      <c r="D180" s="429">
        <f>D78*Calc_SEC_death_rates!$G125</f>
        <v>0.10032429489961646</v>
      </c>
      <c r="E180" s="429">
        <f>E78*Calc_SEC_death_rates!$G125</f>
        <v>0.10278755856771749</v>
      </c>
      <c r="F180" s="429">
        <f>F78*Calc_SEC_death_rates!$G125</f>
        <v>0.1059216664762327</v>
      </c>
      <c r="G180" s="429">
        <f>G78*Calc_SEC_death_rates!$G125</f>
        <v>0.10906934705201426</v>
      </c>
      <c r="H180" s="429">
        <f>H78*Calc_SEC_death_rates!$G125</f>
        <v>0.11135035957476187</v>
      </c>
      <c r="I180" s="429">
        <f>I78*Calc_SEC_death_rates!$G125</f>
        <v>0.11267410663494869</v>
      </c>
      <c r="J180" s="429">
        <f>J78*Calc_SEC_death_rates!$G125</f>
        <v>0.11348694918024932</v>
      </c>
      <c r="K180" s="429">
        <f>K78*Calc_SEC_death_rates!$G125</f>
        <v>0.11368100451418257</v>
      </c>
      <c r="L180" s="429">
        <f>L78*Calc_SEC_death_rates!$G125</f>
        <v>0.11366188371704676</v>
      </c>
      <c r="M180" s="429">
        <f>M78*Calc_SEC_death_rates!$G125</f>
        <v>0.11349369804356671</v>
      </c>
    </row>
    <row r="181" spans="1:13" ht="13.15">
      <c r="B181" s="323" t="str">
        <f t="shared" si="62"/>
        <v>30-34</v>
      </c>
      <c r="C181" s="429">
        <f>C79*Calc_SEC_death_rates!$G126</f>
        <v>0.26572092186212942</v>
      </c>
      <c r="D181" s="429">
        <f>D79*Calc_SEC_death_rates!$G126</f>
        <v>0.26422757279116205</v>
      </c>
      <c r="E181" s="429">
        <f>E79*Calc_SEC_death_rates!$G126</f>
        <v>0.26354651097061954</v>
      </c>
      <c r="F181" s="429">
        <f>F79*Calc_SEC_death_rates!$G126</f>
        <v>0.2642731716876428</v>
      </c>
      <c r="G181" s="429">
        <f>G79*Calc_SEC_death_rates!$G126</f>
        <v>0.26582040637496174</v>
      </c>
      <c r="H181" s="429">
        <f>H79*Calc_SEC_death_rates!$G126</f>
        <v>0.26746535710677893</v>
      </c>
      <c r="I181" s="429">
        <f>I79*Calc_SEC_death_rates!$G126</f>
        <v>0.26872167115536072</v>
      </c>
      <c r="J181" s="429">
        <f>J79*Calc_SEC_death_rates!$G126</f>
        <v>0.2697824950935902</v>
      </c>
      <c r="K181" s="429">
        <f>K79*Calc_SEC_death_rates!$G126</f>
        <v>0.27027114467287716</v>
      </c>
      <c r="L181" s="429">
        <f>L79*Calc_SEC_death_rates!$G126</f>
        <v>0.27050250849669266</v>
      </c>
      <c r="M181" s="429">
        <f>M79*Calc_SEC_death_rates!$G126</f>
        <v>0.27048819385876888</v>
      </c>
    </row>
    <row r="182" spans="1:13" ht="13.15">
      <c r="B182" s="323" t="str">
        <f t="shared" si="62"/>
        <v>35-39</v>
      </c>
      <c r="C182" s="429">
        <f>C80*Calc_SEC_death_rates!$G127</f>
        <v>0.32892125463283678</v>
      </c>
      <c r="D182" s="429">
        <f>D80*Calc_SEC_death_rates!$G127</f>
        <v>0.31717222258004296</v>
      </c>
      <c r="E182" s="429">
        <f>E80*Calc_SEC_death_rates!$G127</f>
        <v>0.30804789261874149</v>
      </c>
      <c r="F182" s="429">
        <f>F80*Calc_SEC_death_rates!$G127</f>
        <v>0.30139078873235881</v>
      </c>
      <c r="G182" s="429">
        <f>G80*Calc_SEC_death_rates!$G127</f>
        <v>0.29627122351132223</v>
      </c>
      <c r="H182" s="429">
        <f>H80*Calc_SEC_death_rates!$G127</f>
        <v>0.29238427827681113</v>
      </c>
      <c r="I182" s="429">
        <f>I80*Calc_SEC_death_rates!$G127</f>
        <v>0.28931401771629645</v>
      </c>
      <c r="J182" s="429">
        <f>J80*Calc_SEC_death_rates!$G127</f>
        <v>0.28707470863047202</v>
      </c>
      <c r="K182" s="429">
        <f>K80*Calc_SEC_death_rates!$G127</f>
        <v>0.28523133177963467</v>
      </c>
      <c r="L182" s="429">
        <f>L80*Calc_SEC_death_rates!$G127</f>
        <v>0.28383962598207318</v>
      </c>
      <c r="M182" s="429">
        <f>M80*Calc_SEC_death_rates!$G127</f>
        <v>0.28274190363575746</v>
      </c>
    </row>
    <row r="183" spans="1:13" ht="13.15">
      <c r="B183" s="323" t="str">
        <f t="shared" si="62"/>
        <v>40-44</v>
      </c>
      <c r="C183" s="429">
        <f>C81*Calc_SEC_death_rates!$G128</f>
        <v>0.4021114979879622</v>
      </c>
      <c r="D183" s="429">
        <f>D81*Calc_SEC_death_rates!$G128</f>
        <v>0.40101399306152358</v>
      </c>
      <c r="E183" s="429">
        <f>E81*Calc_SEC_death_rates!$G128</f>
        <v>0.3970697587261523</v>
      </c>
      <c r="F183" s="429">
        <f>F81*Calc_SEC_death_rates!$G128</f>
        <v>0.39213913101007714</v>
      </c>
      <c r="G183" s="429">
        <f>G81*Calc_SEC_death_rates!$G128</f>
        <v>0.38634212457310707</v>
      </c>
      <c r="H183" s="429">
        <f>H81*Calc_SEC_death_rates!$G128</f>
        <v>0.38041850322147125</v>
      </c>
      <c r="I183" s="429">
        <f>I81*Calc_SEC_death_rates!$G128</f>
        <v>0.37458594793771044</v>
      </c>
      <c r="J183" s="429">
        <f>J81*Calc_SEC_death_rates!$G128</f>
        <v>0.36933106819832712</v>
      </c>
      <c r="K183" s="429">
        <f>K81*Calc_SEC_death_rates!$G128</f>
        <v>0.3645164877389328</v>
      </c>
      <c r="L183" s="429">
        <f>L81*Calc_SEC_death_rates!$G128</f>
        <v>0.36039901385262402</v>
      </c>
      <c r="M183" s="429">
        <f>M81*Calc_SEC_death_rates!$G128</f>
        <v>0.35691373623885542</v>
      </c>
    </row>
    <row r="184" spans="1:13" ht="13.15">
      <c r="B184" s="323" t="str">
        <f t="shared" si="62"/>
        <v>45-49</v>
      </c>
      <c r="C184" s="429">
        <f>C82*Calc_SEC_death_rates!$G129</f>
        <v>0.6223459985016182</v>
      </c>
      <c r="D184" s="429">
        <f>D82*Calc_SEC_death_rates!$G129</f>
        <v>0.60922046823175091</v>
      </c>
      <c r="E184" s="429">
        <f>E82*Calc_SEC_death_rates!$G129</f>
        <v>0.59850679194644429</v>
      </c>
      <c r="F184" s="429">
        <f>F82*Calc_SEC_death_rates!$G129</f>
        <v>0.58968289426430243</v>
      </c>
      <c r="G184" s="429">
        <f>G82*Calc_SEC_death_rates!$G129</f>
        <v>0.58056243981967282</v>
      </c>
      <c r="H184" s="429">
        <f>H82*Calc_SEC_death_rates!$G129</f>
        <v>0.57160990997697048</v>
      </c>
      <c r="I184" s="429">
        <f>I82*Calc_SEC_death_rates!$G129</f>
        <v>0.56258961664394258</v>
      </c>
      <c r="J184" s="429">
        <f>J82*Calc_SEC_death_rates!$G129</f>
        <v>0.55399916172778418</v>
      </c>
      <c r="K184" s="429">
        <f>K82*Calc_SEC_death_rates!$G129</f>
        <v>0.54563468664224757</v>
      </c>
      <c r="L184" s="429">
        <f>L82*Calc_SEC_death_rates!$G129</f>
        <v>0.53796188441168946</v>
      </c>
      <c r="M184" s="429">
        <f>M82*Calc_SEC_death_rates!$G129</f>
        <v>0.53101438715723603</v>
      </c>
    </row>
    <row r="185" spans="1:13" ht="13.15">
      <c r="B185" s="323" t="str">
        <f t="shared" si="62"/>
        <v>50-54</v>
      </c>
      <c r="C185" s="429">
        <f>C83*Calc_SEC_death_rates!$G130</f>
        <v>0.39959183806397519</v>
      </c>
      <c r="D185" s="429">
        <f>D83*Calc_SEC_death_rates!$G130</f>
        <v>0.43067914593707507</v>
      </c>
      <c r="E185" s="429">
        <f>E83*Calc_SEC_death_rates!$G130</f>
        <v>0.44965266709891599</v>
      </c>
      <c r="F185" s="429">
        <f>F83*Calc_SEC_death_rates!$G130</f>
        <v>0.46114841484705427</v>
      </c>
      <c r="G185" s="429">
        <f>G83*Calc_SEC_death_rates!$G130</f>
        <v>0.46655704161755313</v>
      </c>
      <c r="H185" s="429">
        <f>H83*Calc_SEC_death_rates!$G130</f>
        <v>0.46812964326317141</v>
      </c>
      <c r="I185" s="429">
        <f>I83*Calc_SEC_death_rates!$G130</f>
        <v>0.46691205397267282</v>
      </c>
      <c r="J185" s="429">
        <f>J83*Calc_SEC_death_rates!$G130</f>
        <v>0.46407736484688422</v>
      </c>
      <c r="K185" s="429">
        <f>K83*Calc_SEC_death_rates!$G130</f>
        <v>0.45998051909348614</v>
      </c>
      <c r="L185" s="429">
        <f>L83*Calc_SEC_death_rates!$G130</f>
        <v>0.45535476924487922</v>
      </c>
      <c r="M185" s="429">
        <f>M83*Calc_SEC_death_rates!$G130</f>
        <v>0.4505019173403666</v>
      </c>
    </row>
    <row r="186" spans="1:13" ht="13.15">
      <c r="B186" s="323" t="str">
        <f t="shared" si="62"/>
        <v>55-59</v>
      </c>
      <c r="C186" s="429">
        <f>C84*Calc_SEC_death_rates!$G131</f>
        <v>0.25745174727572567</v>
      </c>
      <c r="D186" s="429">
        <f>D84*Calc_SEC_death_rates!$G131</f>
        <v>0.25321988301450565</v>
      </c>
      <c r="E186" s="429">
        <f>E84*Calc_SEC_death_rates!$G131</f>
        <v>0.25653302929864807</v>
      </c>
      <c r="F186" s="429">
        <f>F84*Calc_SEC_death_rates!$G131</f>
        <v>0.26232540458264192</v>
      </c>
      <c r="G186" s="429">
        <f>G84*Calc_SEC_death_rates!$G131</f>
        <v>0.26779583002468965</v>
      </c>
      <c r="H186" s="429">
        <f>H84*Calc_SEC_death_rates!$G131</f>
        <v>0.27179322368704778</v>
      </c>
      <c r="I186" s="429">
        <f>I84*Calc_SEC_death_rates!$G131</f>
        <v>0.27408468057669022</v>
      </c>
      <c r="J186" s="429">
        <f>J84*Calc_SEC_death_rates!$G131</f>
        <v>0.27505829269891424</v>
      </c>
      <c r="K186" s="429">
        <f>K84*Calc_SEC_death_rates!$G131</f>
        <v>0.27478351734230011</v>
      </c>
      <c r="L186" s="429">
        <f>L84*Calc_SEC_death_rates!$G131</f>
        <v>0.27372902941117772</v>
      </c>
      <c r="M186" s="429">
        <f>M84*Calc_SEC_death_rates!$G131</f>
        <v>0.27211051063380426</v>
      </c>
    </row>
    <row r="187" spans="1:13" ht="13.15">
      <c r="B187" s="323" t="str">
        <f t="shared" si="62"/>
        <v>60-64</v>
      </c>
      <c r="C187" s="429">
        <f>C85*Calc_SEC_death_rates!$G132</f>
        <v>6.8874607572419963E-2</v>
      </c>
      <c r="D187" s="429">
        <f>D85*Calc_SEC_death_rates!$G132</f>
        <v>6.8005091820533145E-2</v>
      </c>
      <c r="E187" s="429">
        <f>E85*Calc_SEC_death_rates!$G132</f>
        <v>6.7223371250457534E-2</v>
      </c>
      <c r="F187" s="429">
        <f>F85*Calc_SEC_death_rates!$G132</f>
        <v>6.7203347616559245E-2</v>
      </c>
      <c r="G187" s="429">
        <f>G85*Calc_SEC_death_rates!$G132</f>
        <v>6.7817037027590885E-2</v>
      </c>
      <c r="H187" s="429">
        <f>H85*Calc_SEC_death_rates!$G132</f>
        <v>6.8553543813858892E-2</v>
      </c>
      <c r="I187" s="429">
        <f>I85*Calc_SEC_death_rates!$G132</f>
        <v>6.9186244269355282E-2</v>
      </c>
      <c r="J187" s="429">
        <f>J85*Calc_SEC_death_rates!$G132</f>
        <v>6.9681193807521136E-2</v>
      </c>
      <c r="K187" s="429">
        <f>K85*Calc_SEC_death_rates!$G132</f>
        <v>6.9929852312944088E-2</v>
      </c>
      <c r="L187" s="429">
        <f>L85*Calc_SEC_death_rates!$G132</f>
        <v>6.9999296043030429E-2</v>
      </c>
      <c r="M187" s="429">
        <f>M85*Calc_SEC_death_rates!$G132</f>
        <v>6.9901813594744219E-2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2.5007317515953709</v>
      </c>
      <c r="D189" s="429">
        <f t="shared" ref="D189:M189" si="64">SUM(D179:D188)</f>
        <v>2.5166789429168301</v>
      </c>
      <c r="E189" s="429">
        <f t="shared" si="64"/>
        <v>2.5281931992616706</v>
      </c>
      <c r="F189" s="429">
        <f t="shared" si="64"/>
        <v>2.5374844927050599</v>
      </c>
      <c r="G189" s="429">
        <f t="shared" si="64"/>
        <v>2.5399287673688469</v>
      </c>
      <c r="H189" s="429">
        <f t="shared" si="64"/>
        <v>2.5349966509933868</v>
      </c>
      <c r="I189" s="429">
        <f t="shared" si="64"/>
        <v>2.5230032719273368</v>
      </c>
      <c r="J189" s="429">
        <f t="shared" si="64"/>
        <v>2.5081965105906567</v>
      </c>
      <c r="K189" s="429">
        <f t="shared" si="64"/>
        <v>2.4896691736649146</v>
      </c>
      <c r="L189" s="429">
        <f t="shared" si="64"/>
        <v>2.4708502150853726</v>
      </c>
      <c r="M189" s="429">
        <f t="shared" si="64"/>
        <v>2.4522311506150674</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0.12206096257554978</v>
      </c>
      <c r="D195" s="429">
        <f>D93*Calc_SEC_death_rates!$G140</f>
        <v>0.13071500996590704</v>
      </c>
      <c r="E195" s="429">
        <f>E93*Calc_SEC_death_rates!$G140</f>
        <v>0.13787756303569884</v>
      </c>
      <c r="F195" s="429">
        <f>F93*Calc_SEC_death_rates!$G140</f>
        <v>0.14343759028408631</v>
      </c>
      <c r="G195" s="429">
        <f>G93*Calc_SEC_death_rates!$G140</f>
        <v>0.14853454043550235</v>
      </c>
      <c r="H195" s="429">
        <f>H93*Calc_SEC_death_rates!$G140</f>
        <v>0.15119530183127242</v>
      </c>
      <c r="I195" s="429">
        <f>I93*Calc_SEC_death_rates!$G140</f>
        <v>0.15198328721048479</v>
      </c>
      <c r="J195" s="429">
        <f>J93*Calc_SEC_death_rates!$G140</f>
        <v>0.15207677879064854</v>
      </c>
      <c r="K195" s="429">
        <f>K93*Calc_SEC_death_rates!$G140</f>
        <v>0.15135647538230343</v>
      </c>
      <c r="L195" s="429">
        <f>L93*Calc_SEC_death_rates!$G140</f>
        <v>0.15059827799884071</v>
      </c>
      <c r="M195" s="429">
        <f>M93*Calc_SEC_death_rates!$G140</f>
        <v>0.14983806585322254</v>
      </c>
    </row>
    <row r="196" spans="1:13" ht="13.15">
      <c r="B196" s="323" t="str">
        <f t="shared" si="66"/>
        <v>25-29</v>
      </c>
      <c r="C196" s="429">
        <f>C94*Calc_SEC_death_rates!$G141</f>
        <v>0.13467501517299746</v>
      </c>
      <c r="D196" s="429">
        <f>D94*Calc_SEC_death_rates!$G141</f>
        <v>0.12755719800947868</v>
      </c>
      <c r="E196" s="429">
        <f>E94*Calc_SEC_death_rates!$G141</f>
        <v>0.12371123219686164</v>
      </c>
      <c r="F196" s="429">
        <f>F94*Calc_SEC_death_rates!$G141</f>
        <v>0.12179903862463765</v>
      </c>
      <c r="G196" s="429">
        <f>G94*Calc_SEC_death_rates!$G141</f>
        <v>0.12148274501760228</v>
      </c>
      <c r="H196" s="429">
        <f>H94*Calc_SEC_death_rates!$G141</f>
        <v>0.12116256528369633</v>
      </c>
      <c r="I196" s="429">
        <f>I94*Calc_SEC_death_rates!$G141</f>
        <v>0.12057054718434775</v>
      </c>
      <c r="J196" s="429">
        <f>J94*Calc_SEC_death_rates!$G141</f>
        <v>0.11997259095800468</v>
      </c>
      <c r="K196" s="429">
        <f>K94*Calc_SEC_death_rates!$G141</f>
        <v>0.1191465747408751</v>
      </c>
      <c r="L196" s="429">
        <f>L94*Calc_SEC_death_rates!$G141</f>
        <v>0.11837954016306655</v>
      </c>
      <c r="M196" s="429">
        <f>M94*Calc_SEC_death_rates!$G141</f>
        <v>0.11766398834491899</v>
      </c>
    </row>
    <row r="197" spans="1:13" ht="13.15">
      <c r="B197" s="323" t="str">
        <f t="shared" si="66"/>
        <v>30-34</v>
      </c>
      <c r="C197" s="429">
        <f>C95*Calc_SEC_death_rates!$G142</f>
        <v>0.20512286886228348</v>
      </c>
      <c r="D197" s="429">
        <f>D95*Calc_SEC_death_rates!$G142</f>
        <v>0.20191095287403249</v>
      </c>
      <c r="E197" s="429">
        <f>E95*Calc_SEC_death_rates!$G142</f>
        <v>0.19828800787227671</v>
      </c>
      <c r="F197" s="429">
        <f>F95*Calc_SEC_death_rates!$G142</f>
        <v>0.1949646634304151</v>
      </c>
      <c r="G197" s="429">
        <f>G95*Calc_SEC_death_rates!$G142</f>
        <v>0.192628567424354</v>
      </c>
      <c r="H197" s="429">
        <f>H95*Calc_SEC_death_rates!$G142</f>
        <v>0.19048686641255885</v>
      </c>
      <c r="I197" s="429">
        <f>I95*Calc_SEC_death_rates!$G142</f>
        <v>0.1883955380496449</v>
      </c>
      <c r="J197" s="429">
        <f>J95*Calc_SEC_death_rates!$G142</f>
        <v>0.18654105299918769</v>
      </c>
      <c r="K197" s="429">
        <f>K95*Calc_SEC_death_rates!$G142</f>
        <v>0.18470513593474258</v>
      </c>
      <c r="L197" s="429">
        <f>L95*Calc_SEC_death_rates!$G142</f>
        <v>0.18306168564538033</v>
      </c>
      <c r="M197" s="429">
        <f>M95*Calc_SEC_death_rates!$G142</f>
        <v>0.18158226529825303</v>
      </c>
    </row>
    <row r="198" spans="1:13" ht="13.15">
      <c r="B198" s="323" t="str">
        <f t="shared" si="66"/>
        <v>35-39</v>
      </c>
      <c r="C198" s="429">
        <f>C96*Calc_SEC_death_rates!$G143</f>
        <v>0.26606913287494965</v>
      </c>
      <c r="D198" s="429">
        <f>D96*Calc_SEC_death_rates!$G143</f>
        <v>0.26307151832033038</v>
      </c>
      <c r="E198" s="429">
        <f>E96*Calc_SEC_death_rates!$G143</f>
        <v>0.26043776270691621</v>
      </c>
      <c r="F198" s="429">
        <f>F96*Calc_SEC_death_rates!$G143</f>
        <v>0.25781359747337762</v>
      </c>
      <c r="G198" s="429">
        <f>G96*Calc_SEC_death_rates!$G143</f>
        <v>0.25555369789705357</v>
      </c>
      <c r="H198" s="429">
        <f>H96*Calc_SEC_death_rates!$G143</f>
        <v>0.25299385532908841</v>
      </c>
      <c r="I198" s="429">
        <f>I96*Calc_SEC_death_rates!$G143</f>
        <v>0.25018177061538599</v>
      </c>
      <c r="J198" s="429">
        <f>J96*Calc_SEC_death_rates!$G143</f>
        <v>0.24744282294090661</v>
      </c>
      <c r="K198" s="429">
        <f>K96*Calc_SEC_death_rates!$G143</f>
        <v>0.24467625165913576</v>
      </c>
      <c r="L198" s="429">
        <f>L96*Calc_SEC_death_rates!$G143</f>
        <v>0.24210894344084558</v>
      </c>
      <c r="M198" s="429">
        <f>M96*Calc_SEC_death_rates!$G143</f>
        <v>0.23974334985608189</v>
      </c>
    </row>
    <row r="199" spans="1:13" ht="13.15">
      <c r="B199" s="323" t="str">
        <f t="shared" si="66"/>
        <v>40-44</v>
      </c>
      <c r="C199" s="429">
        <f>C97*Calc_SEC_death_rates!$G144</f>
        <v>0.36166844176289781</v>
      </c>
      <c r="D199" s="429">
        <f>D97*Calc_SEC_death_rates!$G144</f>
        <v>0.36395745865317591</v>
      </c>
      <c r="E199" s="429">
        <f>E97*Calc_SEC_death_rates!$G144</f>
        <v>0.36518066076154182</v>
      </c>
      <c r="F199" s="429">
        <f>F97*Calc_SEC_death_rates!$G144</f>
        <v>0.36553772512015326</v>
      </c>
      <c r="G199" s="429">
        <f>G97*Calc_SEC_death_rates!$G144</f>
        <v>0.3656195132543586</v>
      </c>
      <c r="H199" s="429">
        <f>H97*Calc_SEC_death_rates!$G144</f>
        <v>0.36460516194355513</v>
      </c>
      <c r="I199" s="429">
        <f>I97*Calc_SEC_death_rates!$G144</f>
        <v>0.36260341544618863</v>
      </c>
      <c r="J199" s="429">
        <f>J97*Calc_SEC_death_rates!$G144</f>
        <v>0.36011462904802427</v>
      </c>
      <c r="K199" s="429">
        <f>K97*Calc_SEC_death_rates!$G144</f>
        <v>0.35711769971489477</v>
      </c>
      <c r="L199" s="429">
        <f>L97*Calc_SEC_death_rates!$G144</f>
        <v>0.35401055252506458</v>
      </c>
      <c r="M199" s="429">
        <f>M97*Calc_SEC_death_rates!$G144</f>
        <v>0.3508917744832421</v>
      </c>
    </row>
    <row r="200" spans="1:13" ht="13.15">
      <c r="B200" s="323" t="str">
        <f t="shared" si="66"/>
        <v>45-49</v>
      </c>
      <c r="C200" s="429">
        <f>C98*Calc_SEC_death_rates!$G145</f>
        <v>0.53741670870609992</v>
      </c>
      <c r="D200" s="429">
        <f>D98*Calc_SEC_death_rates!$G145</f>
        <v>0.56598516964586265</v>
      </c>
      <c r="E200" s="429">
        <f>E98*Calc_SEC_death_rates!$G145</f>
        <v>0.58833383605563516</v>
      </c>
      <c r="F200" s="429">
        <f>F98*Calc_SEC_death_rates!$G145</f>
        <v>0.60539655014146243</v>
      </c>
      <c r="G200" s="429">
        <f>G98*Calc_SEC_death_rates!$G145</f>
        <v>0.61891386390576919</v>
      </c>
      <c r="H200" s="429">
        <f>H98*Calc_SEC_death_rates!$G145</f>
        <v>0.62798889702880489</v>
      </c>
      <c r="I200" s="429">
        <f>I98*Calc_SEC_death_rates!$G145</f>
        <v>0.63325746019781892</v>
      </c>
      <c r="J200" s="429">
        <f>J98*Calc_SEC_death_rates!$G145</f>
        <v>0.63593911439054251</v>
      </c>
      <c r="K200" s="429">
        <f>K98*Calc_SEC_death_rates!$G145</f>
        <v>0.63625908709627976</v>
      </c>
      <c r="L200" s="429">
        <f>L98*Calc_SEC_death_rates!$G145</f>
        <v>0.63515197117992028</v>
      </c>
      <c r="M200" s="429">
        <f>M98*Calc_SEC_death_rates!$G145</f>
        <v>0.63299054781253417</v>
      </c>
    </row>
    <row r="201" spans="1:13" ht="13.15">
      <c r="B201" s="323" t="str">
        <f t="shared" si="66"/>
        <v>50-54</v>
      </c>
      <c r="C201" s="429">
        <f>C99*Calc_SEC_death_rates!$G146</f>
        <v>0.31504812658474091</v>
      </c>
      <c r="D201" s="429">
        <f>D99*Calc_SEC_death_rates!$G146</f>
        <v>0.35481369957401532</v>
      </c>
      <c r="E201" s="429">
        <f>E99*Calc_SEC_death_rates!$G146</f>
        <v>0.38884968503951634</v>
      </c>
      <c r="F201" s="429">
        <f>F99*Calc_SEC_death_rates!$G146</f>
        <v>0.41735197432182608</v>
      </c>
      <c r="G201" s="429">
        <f>G99*Calc_SEC_death_rates!$G146</f>
        <v>0.44142468796272294</v>
      </c>
      <c r="H201" s="429">
        <f>H99*Calc_SEC_death_rates!$G146</f>
        <v>0.46033292919759622</v>
      </c>
      <c r="I201" s="429">
        <f>I99*Calc_SEC_death_rates!$G146</f>
        <v>0.47463464158740137</v>
      </c>
      <c r="J201" s="429">
        <f>J99*Calc_SEC_death_rates!$G146</f>
        <v>0.48539643628638524</v>
      </c>
      <c r="K201" s="429">
        <f>K99*Calc_SEC_death_rates!$G146</f>
        <v>0.49294432810480066</v>
      </c>
      <c r="L201" s="429">
        <f>L99*Calc_SEC_death_rates!$G146</f>
        <v>0.49815237067237272</v>
      </c>
      <c r="M201" s="429">
        <f>M99*Calc_SEC_death_rates!$G146</f>
        <v>0.50146111050201614</v>
      </c>
    </row>
    <row r="202" spans="1:13" ht="13.15">
      <c r="B202" s="323" t="str">
        <f t="shared" si="66"/>
        <v>55-59</v>
      </c>
      <c r="C202" s="429">
        <f>C100*Calc_SEC_death_rates!$G147</f>
        <v>8.9607867512644476E-2</v>
      </c>
      <c r="D202" s="429">
        <f>D100*Calc_SEC_death_rates!$G147</f>
        <v>9.1473920128090039E-2</v>
      </c>
      <c r="E202" s="429">
        <f>E100*Calc_SEC_death_rates!$G147</f>
        <v>9.6169852862259875E-2</v>
      </c>
      <c r="F202" s="429">
        <f>F100*Calc_SEC_death_rates!$G147</f>
        <v>0.10202117489537892</v>
      </c>
      <c r="G202" s="429">
        <f>G100*Calc_SEC_death_rates!$G147</f>
        <v>0.10825805982310899</v>
      </c>
      <c r="H202" s="429">
        <f>H100*Calc_SEC_death_rates!$G147</f>
        <v>0.11393025607260895</v>
      </c>
      <c r="I202" s="429">
        <f>I100*Calc_SEC_death_rates!$G147</f>
        <v>0.11878135554155239</v>
      </c>
      <c r="J202" s="429">
        <f>J100*Calc_SEC_death_rates!$G147</f>
        <v>0.12286772280665886</v>
      </c>
      <c r="K202" s="429">
        <f>K100*Calc_SEC_death_rates!$G147</f>
        <v>0.12611627683144583</v>
      </c>
      <c r="L202" s="429">
        <f>L100*Calc_SEC_death_rates!$G147</f>
        <v>0.1286910411077451</v>
      </c>
      <c r="M202" s="429">
        <f>M100*Calc_SEC_death_rates!$G147</f>
        <v>0.13066061616372382</v>
      </c>
    </row>
    <row r="203" spans="1:13" ht="13.15">
      <c r="B203" s="323" t="str">
        <f t="shared" si="66"/>
        <v>60-64</v>
      </c>
      <c r="C203" s="429">
        <f>C101*Calc_SEC_death_rates!$G148</f>
        <v>7.3008345028609922E-2</v>
      </c>
      <c r="D203" s="429">
        <f>D101*Calc_SEC_death_rates!$G148</f>
        <v>7.8854348977830946E-2</v>
      </c>
      <c r="E203" s="429">
        <f>E101*Calc_SEC_death_rates!$G148</f>
        <v>8.28379710236819E-2</v>
      </c>
      <c r="F203" s="429">
        <f>F101*Calc_SEC_death_rates!$G148</f>
        <v>8.6626785682779331E-2</v>
      </c>
      <c r="G203" s="429">
        <f>G101*Calc_SEC_death_rates!$G148</f>
        <v>9.083852808279036E-2</v>
      </c>
      <c r="H203" s="429">
        <f>H101*Calc_SEC_death_rates!$G148</f>
        <v>9.4909218000460552E-2</v>
      </c>
      <c r="I203" s="429">
        <f>I101*Calc_SEC_death_rates!$G148</f>
        <v>9.8674663642314503E-2</v>
      </c>
      <c r="J203" s="429">
        <f>J101*Calc_SEC_death_rates!$G148</f>
        <v>0.10214856247835767</v>
      </c>
      <c r="K203" s="429">
        <f>K101*Calc_SEC_death_rates!$G148</f>
        <v>0.10514002083270299</v>
      </c>
      <c r="L203" s="429">
        <f>L101*Calc_SEC_death_rates!$G148</f>
        <v>0.10772397247504194</v>
      </c>
      <c r="M203" s="429">
        <f>M101*Calc_SEC_death_rates!$G148</f>
        <v>0.10987772346837042</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2.1046774690807735</v>
      </c>
      <c r="D205" s="429">
        <f t="shared" ref="D205:M205" si="68">SUM(D195:D204)</f>
        <v>2.1783392761487232</v>
      </c>
      <c r="E205" s="429">
        <f t="shared" si="68"/>
        <v>2.2416865715543888</v>
      </c>
      <c r="F205" s="429">
        <f t="shared" si="68"/>
        <v>2.2949490999741164</v>
      </c>
      <c r="G205" s="429">
        <f t="shared" si="68"/>
        <v>2.3432542038032622</v>
      </c>
      <c r="H205" s="429">
        <f t="shared" si="68"/>
        <v>2.3776050510996418</v>
      </c>
      <c r="I205" s="429">
        <f t="shared" si="68"/>
        <v>2.3990826794751392</v>
      </c>
      <c r="J205" s="429">
        <f t="shared" si="68"/>
        <v>2.4124997106987163</v>
      </c>
      <c r="K205" s="429">
        <f t="shared" si="68"/>
        <v>2.417461850297181</v>
      </c>
      <c r="L205" s="429">
        <f t="shared" si="68"/>
        <v>2.4178783552082774</v>
      </c>
      <c r="M205" s="429">
        <f t="shared" si="68"/>
        <v>2.4147094417823634</v>
      </c>
    </row>
    <row r="206" spans="1:13">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26.333097239319791</v>
      </c>
      <c r="D213" s="429">
        <f t="shared" ref="D213:M213" si="73">D111+D145+D179</f>
        <v>35.32180746155057</v>
      </c>
      <c r="E213" s="429">
        <f t="shared" si="73"/>
        <v>41.460042207864021</v>
      </c>
      <c r="F213" s="429">
        <f t="shared" si="73"/>
        <v>47.598192868853566</v>
      </c>
      <c r="G213" s="429">
        <f t="shared" si="73"/>
        <v>50.805549640542949</v>
      </c>
      <c r="H213" s="429">
        <f t="shared" si="73"/>
        <v>52.63941897384089</v>
      </c>
      <c r="I213" s="429">
        <f t="shared" si="73"/>
        <v>53.476773462327095</v>
      </c>
      <c r="J213" s="429">
        <f t="shared" si="73"/>
        <v>53.869354632250648</v>
      </c>
      <c r="K213" s="429">
        <f t="shared" si="73"/>
        <v>53.836409413307798</v>
      </c>
      <c r="L213" s="429">
        <f t="shared" si="73"/>
        <v>53.71490331723593</v>
      </c>
      <c r="M213" s="429">
        <f t="shared" si="73"/>
        <v>53.543052950243549</v>
      </c>
    </row>
    <row r="214" spans="1:13" ht="13.15">
      <c r="B214" s="323" t="str">
        <f t="shared" si="70"/>
        <v>25-29</v>
      </c>
      <c r="C214" s="429">
        <f t="shared" si="72"/>
        <v>74.068346708170452</v>
      </c>
      <c r="D214" s="429">
        <f t="shared" ref="D214:M214" si="74">D112+D146+D180</f>
        <v>77.278104291874328</v>
      </c>
      <c r="E214" s="429">
        <f t="shared" si="74"/>
        <v>79.777345477393283</v>
      </c>
      <c r="F214" s="429">
        <f t="shared" si="74"/>
        <v>85.717356838528303</v>
      </c>
      <c r="G214" s="429">
        <f t="shared" si="74"/>
        <v>88.264624721520988</v>
      </c>
      <c r="H214" s="429">
        <f t="shared" si="74"/>
        <v>90.110539451434931</v>
      </c>
      <c r="I214" s="429">
        <f t="shared" si="74"/>
        <v>91.181784862282441</v>
      </c>
      <c r="J214" s="429">
        <f t="shared" si="74"/>
        <v>91.839579597080231</v>
      </c>
      <c r="K214" s="429">
        <f t="shared" si="74"/>
        <v>91.996619330862245</v>
      </c>
      <c r="L214" s="429">
        <f t="shared" si="74"/>
        <v>91.981145780967751</v>
      </c>
      <c r="M214" s="429">
        <f t="shared" si="74"/>
        <v>91.845041130536742</v>
      </c>
    </row>
    <row r="215" spans="1:13" ht="13.15">
      <c r="B215" s="323" t="str">
        <f t="shared" si="70"/>
        <v>30-34</v>
      </c>
      <c r="C215" s="429">
        <f t="shared" si="72"/>
        <v>63.046644807033211</v>
      </c>
      <c r="D215" s="429">
        <f t="shared" ref="D215:M215" si="75">D113+D147+D181</f>
        <v>64.879409241737548</v>
      </c>
      <c r="E215" s="429">
        <f t="shared" si="75"/>
        <v>65.202038206336354</v>
      </c>
      <c r="F215" s="429">
        <f t="shared" si="75"/>
        <v>68.159913318805408</v>
      </c>
      <c r="G215" s="429">
        <f t="shared" si="75"/>
        <v>68.55896775743058</v>
      </c>
      <c r="H215" s="429">
        <f t="shared" si="75"/>
        <v>68.983224592047463</v>
      </c>
      <c r="I215" s="429">
        <f t="shared" si="75"/>
        <v>69.307246346150251</v>
      </c>
      <c r="J215" s="429">
        <f t="shared" si="75"/>
        <v>69.580848343713953</v>
      </c>
      <c r="K215" s="429">
        <f t="shared" si="75"/>
        <v>69.706878211803769</v>
      </c>
      <c r="L215" s="429">
        <f t="shared" si="75"/>
        <v>69.766550323337711</v>
      </c>
      <c r="M215" s="429">
        <f t="shared" si="75"/>
        <v>69.762858369009365</v>
      </c>
    </row>
    <row r="216" spans="1:13" ht="13.15">
      <c r="B216" s="323" t="str">
        <f t="shared" si="70"/>
        <v>35-39</v>
      </c>
      <c r="C216" s="429">
        <f t="shared" si="72"/>
        <v>66.238152665666391</v>
      </c>
      <c r="D216" s="429">
        <f t="shared" ref="D216:M216" si="76">D114+D148+D182</f>
        <v>66.097060355197314</v>
      </c>
      <c r="E216" s="429">
        <f t="shared" si="76"/>
        <v>64.680846730917523</v>
      </c>
      <c r="F216" s="429">
        <f t="shared" si="76"/>
        <v>65.968134797850595</v>
      </c>
      <c r="G216" s="429">
        <f t="shared" si="76"/>
        <v>64.847569136145395</v>
      </c>
      <c r="H216" s="429">
        <f t="shared" si="76"/>
        <v>63.996798187701465</v>
      </c>
      <c r="I216" s="429">
        <f t="shared" si="76"/>
        <v>63.324782419162446</v>
      </c>
      <c r="J216" s="429">
        <f t="shared" si="76"/>
        <v>62.834644534560745</v>
      </c>
      <c r="K216" s="429">
        <f t="shared" si="76"/>
        <v>62.431167928355428</v>
      </c>
      <c r="L216" s="429">
        <f t="shared" si="76"/>
        <v>62.126552661118403</v>
      </c>
      <c r="M216" s="429">
        <f t="shared" si="76"/>
        <v>61.886284217557325</v>
      </c>
    </row>
    <row r="217" spans="1:13" ht="13.15">
      <c r="B217" s="323" t="str">
        <f t="shared" si="70"/>
        <v>40-44</v>
      </c>
      <c r="C217" s="429">
        <f t="shared" si="72"/>
        <v>58.686224065050915</v>
      </c>
      <c r="D217" s="429">
        <f t="shared" ref="D217:M217" si="77">D115+D149+D183</f>
        <v>60.556119181999378</v>
      </c>
      <c r="E217" s="429">
        <f t="shared" si="77"/>
        <v>60.411892894708863</v>
      </c>
      <c r="F217" s="429">
        <f t="shared" si="77"/>
        <v>62.182874962015831</v>
      </c>
      <c r="G217" s="429">
        <f t="shared" si="77"/>
        <v>61.263623354823252</v>
      </c>
      <c r="H217" s="429">
        <f t="shared" si="77"/>
        <v>60.324293977307931</v>
      </c>
      <c r="I217" s="429">
        <f t="shared" si="77"/>
        <v>59.399405265016107</v>
      </c>
      <c r="J217" s="429">
        <f t="shared" si="77"/>
        <v>58.566120586354174</v>
      </c>
      <c r="K217" s="429">
        <f t="shared" si="77"/>
        <v>57.802655706096182</v>
      </c>
      <c r="L217" s="429">
        <f t="shared" si="77"/>
        <v>57.149733455842281</v>
      </c>
      <c r="M217" s="429">
        <f t="shared" si="77"/>
        <v>56.597060781971052</v>
      </c>
    </row>
    <row r="218" spans="1:13" ht="13.15">
      <c r="B218" s="323" t="str">
        <f t="shared" si="70"/>
        <v>45-49</v>
      </c>
      <c r="C218" s="429">
        <f t="shared" si="72"/>
        <v>68.087735528002099</v>
      </c>
      <c r="D218" s="429">
        <f t="shared" ref="D218:M218" si="78">D116+D150+D184</f>
        <v>68.938052215633491</v>
      </c>
      <c r="E218" s="429">
        <f t="shared" si="78"/>
        <v>68.230095166777261</v>
      </c>
      <c r="F218" s="429">
        <f t="shared" si="78"/>
        <v>70.034686513096631</v>
      </c>
      <c r="G218" s="429">
        <f t="shared" si="78"/>
        <v>68.951480311764442</v>
      </c>
      <c r="H218" s="429">
        <f t="shared" si="78"/>
        <v>67.88821795986081</v>
      </c>
      <c r="I218" s="429">
        <f t="shared" si="78"/>
        <v>66.816907562392103</v>
      </c>
      <c r="J218" s="429">
        <f t="shared" si="78"/>
        <v>65.7966476516673</v>
      </c>
      <c r="K218" s="429">
        <f t="shared" si="78"/>
        <v>64.803226617819902</v>
      </c>
      <c r="L218" s="429">
        <f t="shared" si="78"/>
        <v>63.891953280707845</v>
      </c>
      <c r="M218" s="429">
        <f t="shared" si="78"/>
        <v>63.066822016092665</v>
      </c>
    </row>
    <row r="219" spans="1:13" ht="13.15">
      <c r="B219" s="323" t="str">
        <f t="shared" si="70"/>
        <v>50-54</v>
      </c>
      <c r="C219" s="429">
        <f t="shared" si="72"/>
        <v>52.141212578945229</v>
      </c>
      <c r="D219" s="429">
        <f t="shared" ref="D219:M219" si="79">D117+D151+D185</f>
        <v>57.661214911505454</v>
      </c>
      <c r="E219" s="429">
        <f t="shared" si="79"/>
        <v>60.544599407593239</v>
      </c>
      <c r="F219" s="429">
        <f t="shared" si="79"/>
        <v>64.082677142077884</v>
      </c>
      <c r="G219" s="429">
        <f t="shared" si="79"/>
        <v>64.83427743377753</v>
      </c>
      <c r="H219" s="429">
        <f t="shared" si="79"/>
        <v>65.052811251274619</v>
      </c>
      <c r="I219" s="429">
        <f t="shared" si="79"/>
        <v>64.88361110034154</v>
      </c>
      <c r="J219" s="429">
        <f t="shared" si="79"/>
        <v>64.489693519368586</v>
      </c>
      <c r="K219" s="429">
        <f t="shared" si="79"/>
        <v>63.920382565967657</v>
      </c>
      <c r="L219" s="429">
        <f t="shared" si="79"/>
        <v>63.27757338665689</v>
      </c>
      <c r="M219" s="429">
        <f t="shared" si="79"/>
        <v>62.603205370194459</v>
      </c>
    </row>
    <row r="220" spans="1:13" ht="13.15">
      <c r="B220" s="323" t="str">
        <f t="shared" si="70"/>
        <v>55-59</v>
      </c>
      <c r="C220" s="429">
        <f t="shared" si="72"/>
        <v>65.514509271619772</v>
      </c>
      <c r="D220" s="429">
        <f t="shared" ref="D220:M220" si="80">D118+D152+D186</f>
        <v>64.885066645867226</v>
      </c>
      <c r="E220" s="429">
        <f t="shared" si="80"/>
        <v>65.835820504072728</v>
      </c>
      <c r="F220" s="429">
        <f t="shared" si="80"/>
        <v>67.911060056660162</v>
      </c>
      <c r="G220" s="429">
        <f t="shared" si="80"/>
        <v>69.32724920281413</v>
      </c>
      <c r="H220" s="429">
        <f t="shared" si="80"/>
        <v>70.362098425695976</v>
      </c>
      <c r="I220" s="429">
        <f t="shared" si="80"/>
        <v>70.955313050475979</v>
      </c>
      <c r="J220" s="429">
        <f t="shared" si="80"/>
        <v>71.207362719128724</v>
      </c>
      <c r="K220" s="429">
        <f t="shared" si="80"/>
        <v>71.136228603182914</v>
      </c>
      <c r="L220" s="429">
        <f t="shared" si="80"/>
        <v>70.863241725173836</v>
      </c>
      <c r="M220" s="429">
        <f t="shared" si="80"/>
        <v>70.444237984122111</v>
      </c>
    </row>
    <row r="221" spans="1:13" ht="13.15">
      <c r="B221" s="323" t="str">
        <f t="shared" si="70"/>
        <v>60-64</v>
      </c>
      <c r="C221" s="429">
        <f t="shared" si="72"/>
        <v>39.101612040853404</v>
      </c>
      <c r="D221" s="429">
        <f t="shared" ref="D221:M221" si="81">D119+D153+D187</f>
        <v>38.690550025075403</v>
      </c>
      <c r="E221" s="429">
        <f t="shared" si="81"/>
        <v>38.264131957195303</v>
      </c>
      <c r="F221" s="429">
        <f t="shared" si="81"/>
        <v>38.356376426691924</v>
      </c>
      <c r="G221" s="429">
        <f t="shared" si="81"/>
        <v>38.706640258680018</v>
      </c>
      <c r="H221" s="429">
        <f t="shared" si="81"/>
        <v>39.127002227790442</v>
      </c>
      <c r="I221" s="429">
        <f t="shared" si="81"/>
        <v>39.488116632013643</v>
      </c>
      <c r="J221" s="429">
        <f t="shared" si="81"/>
        <v>39.770609565348238</v>
      </c>
      <c r="K221" s="429">
        <f t="shared" si="81"/>
        <v>39.912531650690191</v>
      </c>
      <c r="L221" s="429">
        <f t="shared" si="81"/>
        <v>39.952166727604258</v>
      </c>
      <c r="M221" s="429">
        <f t="shared" si="81"/>
        <v>39.896528524835027</v>
      </c>
    </row>
    <row r="222" spans="1:13" ht="13.15">
      <c r="B222" s="323" t="str">
        <f t="shared" si="70"/>
        <v>65 plus</v>
      </c>
      <c r="C222" s="429">
        <f t="shared" si="72"/>
        <v>10.974951258178065</v>
      </c>
      <c r="D222" s="429">
        <f t="shared" ref="D222:M222" si="82">D120+D154+D188</f>
        <v>14.583606550866202</v>
      </c>
      <c r="E222" s="429">
        <f t="shared" si="82"/>
        <v>16.734847195785967</v>
      </c>
      <c r="F222" s="429">
        <f t="shared" si="82"/>
        <v>18.037770522223909</v>
      </c>
      <c r="G222" s="429">
        <f t="shared" si="82"/>
        <v>18.831062767380836</v>
      </c>
      <c r="H222" s="429">
        <f t="shared" si="82"/>
        <v>19.335173138622167</v>
      </c>
      <c r="I222" s="429">
        <f t="shared" si="82"/>
        <v>19.666744522643103</v>
      </c>
      <c r="J222" s="429">
        <f t="shared" si="82"/>
        <v>19.907040821798212</v>
      </c>
      <c r="K222" s="429">
        <f t="shared" si="82"/>
        <v>20.06673025358554</v>
      </c>
      <c r="L222" s="429">
        <f t="shared" si="82"/>
        <v>20.175679158343019</v>
      </c>
      <c r="M222" s="429">
        <f t="shared" si="82"/>
        <v>20.238852620174907</v>
      </c>
    </row>
    <row r="223" spans="1:13" ht="13.15">
      <c r="B223" s="323" t="str">
        <f t="shared" si="70"/>
        <v>Total</v>
      </c>
      <c r="C223" s="429">
        <f>SUM(C213:C222)</f>
        <v>524.19248616283926</v>
      </c>
      <c r="D223" s="429">
        <f t="shared" ref="D223:M223" si="83">SUM(D213:D222)</f>
        <v>548.89099088130683</v>
      </c>
      <c r="E223" s="429">
        <f t="shared" si="83"/>
        <v>561.14165974864454</v>
      </c>
      <c r="F223" s="429">
        <f t="shared" si="83"/>
        <v>588.04904344680426</v>
      </c>
      <c r="G223" s="429">
        <f t="shared" si="83"/>
        <v>594.39104458488009</v>
      </c>
      <c r="H223" s="429">
        <f t="shared" si="83"/>
        <v>597.81957818557669</v>
      </c>
      <c r="I223" s="429">
        <f t="shared" si="83"/>
        <v>598.50068522280469</v>
      </c>
      <c r="J223" s="429">
        <f t="shared" si="83"/>
        <v>597.86190197127075</v>
      </c>
      <c r="K223" s="429">
        <f t="shared" si="83"/>
        <v>595.61283028167168</v>
      </c>
      <c r="L223" s="429">
        <f t="shared" si="83"/>
        <v>592.89949981698783</v>
      </c>
      <c r="M223" s="429">
        <f t="shared" si="83"/>
        <v>589.88394396473723</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53.979512773132733</v>
      </c>
      <c r="D229" s="429">
        <f t="shared" ref="D229:M229" si="88">D195+D161+D127</f>
        <v>58.314493415343321</v>
      </c>
      <c r="E229" s="429">
        <f t="shared" si="88"/>
        <v>61.797474924123364</v>
      </c>
      <c r="F229" s="429">
        <f t="shared" si="88"/>
        <v>64.530966850692081</v>
      </c>
      <c r="G229" s="429">
        <f t="shared" si="88"/>
        <v>66.824027690665986</v>
      </c>
      <c r="H229" s="429">
        <f t="shared" si="88"/>
        <v>68.021074469602908</v>
      </c>
      <c r="I229" s="429">
        <f t="shared" si="88"/>
        <v>68.375580274420699</v>
      </c>
      <c r="J229" s="429">
        <f t="shared" si="88"/>
        <v>68.417641090197208</v>
      </c>
      <c r="K229" s="429">
        <f t="shared" si="88"/>
        <v>68.093584646734243</v>
      </c>
      <c r="L229" s="429">
        <f t="shared" si="88"/>
        <v>67.752480127886628</v>
      </c>
      <c r="M229" s="429">
        <f t="shared" si="88"/>
        <v>67.410469190089785</v>
      </c>
    </row>
    <row r="230" spans="1:13" ht="13.15">
      <c r="B230" s="323" t="str">
        <f t="shared" si="85"/>
        <v>25-29</v>
      </c>
      <c r="C230" s="429">
        <f t="shared" si="87"/>
        <v>131.3801942594454</v>
      </c>
      <c r="D230" s="429">
        <f t="shared" ref="D230:M230" si="89">D196+D162+D128</f>
        <v>125.53084400130309</v>
      </c>
      <c r="E230" s="429">
        <f t="shared" si="89"/>
        <v>122.31583190801679</v>
      </c>
      <c r="F230" s="429">
        <f t="shared" si="89"/>
        <v>120.87793842382501</v>
      </c>
      <c r="G230" s="429">
        <f t="shared" si="89"/>
        <v>120.56403677413387</v>
      </c>
      <c r="H230" s="429">
        <f t="shared" si="89"/>
        <v>120.24627838624613</v>
      </c>
      <c r="I230" s="429">
        <f t="shared" si="89"/>
        <v>119.65873739933087</v>
      </c>
      <c r="J230" s="429">
        <f t="shared" si="89"/>
        <v>119.06530319226138</v>
      </c>
      <c r="K230" s="429">
        <f t="shared" si="89"/>
        <v>118.24553368866964</v>
      </c>
      <c r="L230" s="429">
        <f t="shared" si="89"/>
        <v>117.48429977818678</v>
      </c>
      <c r="M230" s="429">
        <f t="shared" si="89"/>
        <v>116.77415929112055</v>
      </c>
    </row>
    <row r="231" spans="1:13" ht="13.15">
      <c r="B231" s="323" t="str">
        <f t="shared" si="85"/>
        <v>30-34</v>
      </c>
      <c r="C231" s="429">
        <f t="shared" si="87"/>
        <v>115.61198739399515</v>
      </c>
      <c r="D231" s="429">
        <f t="shared" ref="D231:M231" si="90">D197+D163+D129</f>
        <v>114.80112547446964</v>
      </c>
      <c r="E231" s="429">
        <f t="shared" si="90"/>
        <v>113.26821658586572</v>
      </c>
      <c r="F231" s="429">
        <f t="shared" si="90"/>
        <v>111.78794855549231</v>
      </c>
      <c r="G231" s="429">
        <f t="shared" si="90"/>
        <v>110.44848849359522</v>
      </c>
      <c r="H231" s="429">
        <f t="shared" si="90"/>
        <v>109.22048974594905</v>
      </c>
      <c r="I231" s="429">
        <f t="shared" si="90"/>
        <v>108.0213734377289</v>
      </c>
      <c r="J231" s="429">
        <f t="shared" si="90"/>
        <v>106.95805726663498</v>
      </c>
      <c r="K231" s="429">
        <f t="shared" si="90"/>
        <v>105.90538752258372</v>
      </c>
      <c r="L231" s="429">
        <f t="shared" si="90"/>
        <v>104.96307349927197</v>
      </c>
      <c r="M231" s="429">
        <f t="shared" si="90"/>
        <v>104.11481021531722</v>
      </c>
    </row>
    <row r="232" spans="1:13" ht="13.15">
      <c r="B232" s="323" t="str">
        <f t="shared" si="85"/>
        <v>35-39</v>
      </c>
      <c r="C232" s="429">
        <f t="shared" si="87"/>
        <v>104.54901728409119</v>
      </c>
      <c r="D232" s="429">
        <f t="shared" ref="D232:M232" si="91">D198+D164+D130</f>
        <v>104.27607144716434</v>
      </c>
      <c r="E232" s="429">
        <f t="shared" si="91"/>
        <v>103.71312336580741</v>
      </c>
      <c r="F232" s="429">
        <f t="shared" si="91"/>
        <v>103.05235246675416</v>
      </c>
      <c r="G232" s="429">
        <f t="shared" si="91"/>
        <v>102.14903328591512</v>
      </c>
      <c r="H232" s="429">
        <f t="shared" si="91"/>
        <v>101.12582193803195</v>
      </c>
      <c r="I232" s="429">
        <f t="shared" si="91"/>
        <v>100.0017852389484</v>
      </c>
      <c r="J232" s="429">
        <f t="shared" si="91"/>
        <v>98.906982622233841</v>
      </c>
      <c r="K232" s="429">
        <f t="shared" si="91"/>
        <v>97.801138393506193</v>
      </c>
      <c r="L232" s="429">
        <f t="shared" si="91"/>
        <v>96.774942901899678</v>
      </c>
      <c r="M232" s="429">
        <f t="shared" si="91"/>
        <v>95.829376080447091</v>
      </c>
    </row>
    <row r="233" spans="1:13" ht="13.15">
      <c r="B233" s="323" t="str">
        <f t="shared" si="85"/>
        <v>40-44</v>
      </c>
      <c r="C233" s="429">
        <f t="shared" si="87"/>
        <v>87.013021628063001</v>
      </c>
      <c r="D233" s="429">
        <f t="shared" ref="D233:M233" si="92">D199+D165+D131</f>
        <v>88.325498406246069</v>
      </c>
      <c r="E233" s="429">
        <f t="shared" si="92"/>
        <v>89.03273272395738</v>
      </c>
      <c r="F233" s="429">
        <f t="shared" si="92"/>
        <v>89.451266794265024</v>
      </c>
      <c r="G233" s="429">
        <f t="shared" si="92"/>
        <v>89.471281287190479</v>
      </c>
      <c r="H233" s="429">
        <f t="shared" si="92"/>
        <v>89.223057906974489</v>
      </c>
      <c r="I233" s="429">
        <f t="shared" si="92"/>
        <v>88.733207618795447</v>
      </c>
      <c r="J233" s="429">
        <f t="shared" si="92"/>
        <v>88.124173090217155</v>
      </c>
      <c r="K233" s="429">
        <f t="shared" si="92"/>
        <v>87.390790167146193</v>
      </c>
      <c r="L233" s="429">
        <f t="shared" si="92"/>
        <v>86.630435672530922</v>
      </c>
      <c r="M233" s="429">
        <f t="shared" si="92"/>
        <v>85.86723497525827</v>
      </c>
    </row>
    <row r="234" spans="1:13" ht="13.15">
      <c r="B234" s="323" t="str">
        <f t="shared" si="85"/>
        <v>45-49</v>
      </c>
      <c r="C234" s="429">
        <f t="shared" si="87"/>
        <v>68.234263640517838</v>
      </c>
      <c r="D234" s="429">
        <f t="shared" ref="D234:M234" si="93">D200+D166+D132</f>
        <v>72.478152964626418</v>
      </c>
      <c r="E234" s="429">
        <f t="shared" si="93"/>
        <v>75.684207262590917</v>
      </c>
      <c r="F234" s="429">
        <f t="shared" si="93"/>
        <v>78.164951488411717</v>
      </c>
      <c r="G234" s="429">
        <f t="shared" si="93"/>
        <v>79.910221054935974</v>
      </c>
      <c r="H234" s="429">
        <f t="shared" si="93"/>
        <v>81.081931603422035</v>
      </c>
      <c r="I234" s="429">
        <f t="shared" si="93"/>
        <v>81.762174965270361</v>
      </c>
      <c r="J234" s="429">
        <f t="shared" si="93"/>
        <v>82.108413096019476</v>
      </c>
      <c r="K234" s="429">
        <f t="shared" si="93"/>
        <v>82.149725936364732</v>
      </c>
      <c r="L234" s="429">
        <f t="shared" si="93"/>
        <v>82.006782171861829</v>
      </c>
      <c r="M234" s="429">
        <f t="shared" si="93"/>
        <v>81.727712935973102</v>
      </c>
    </row>
    <row r="235" spans="1:13" ht="13.15">
      <c r="B235" s="323" t="str">
        <f t="shared" si="85"/>
        <v>50-54</v>
      </c>
      <c r="C235" s="429">
        <f t="shared" si="87"/>
        <v>49.707265733079716</v>
      </c>
      <c r="D235" s="429">
        <f t="shared" ref="D235:M235" si="94">D201+D167+D133</f>
        <v>56.361465667857999</v>
      </c>
      <c r="E235" s="429">
        <f t="shared" si="94"/>
        <v>61.991688461066786</v>
      </c>
      <c r="F235" s="429">
        <f t="shared" si="94"/>
        <v>66.72933627268425</v>
      </c>
      <c r="G235" s="429">
        <f t="shared" si="94"/>
        <v>70.578260687501455</v>
      </c>
      <c r="H235" s="429">
        <f t="shared" si="94"/>
        <v>73.601450861064535</v>
      </c>
      <c r="I235" s="429">
        <f t="shared" si="94"/>
        <v>75.88811495768293</v>
      </c>
      <c r="J235" s="429">
        <f t="shared" si="94"/>
        <v>77.608790697945096</v>
      </c>
      <c r="K235" s="429">
        <f t="shared" si="94"/>
        <v>78.815603753326741</v>
      </c>
      <c r="L235" s="429">
        <f t="shared" si="94"/>
        <v>79.64830431591227</v>
      </c>
      <c r="M235" s="429">
        <f t="shared" si="94"/>
        <v>80.177330237234116</v>
      </c>
    </row>
    <row r="236" spans="1:13" ht="13.15">
      <c r="B236" s="323" t="str">
        <f t="shared" si="85"/>
        <v>55-59</v>
      </c>
      <c r="C236" s="429">
        <f t="shared" si="87"/>
        <v>59.592599437027573</v>
      </c>
      <c r="D236" s="429">
        <f t="shared" ref="D236:M236" si="95">D202+D168+D134</f>
        <v>60.965473004879755</v>
      </c>
      <c r="E236" s="429">
        <f t="shared" si="95"/>
        <v>64.169658828410604</v>
      </c>
      <c r="F236" s="429">
        <f t="shared" si="95"/>
        <v>68.137699765326488</v>
      </c>
      <c r="G236" s="429">
        <f t="shared" si="95"/>
        <v>72.303178089922909</v>
      </c>
      <c r="H236" s="429">
        <f t="shared" si="95"/>
        <v>76.091513261075164</v>
      </c>
      <c r="I236" s="429">
        <f t="shared" si="95"/>
        <v>79.331455944401142</v>
      </c>
      <c r="J236" s="429">
        <f t="shared" si="95"/>
        <v>82.060650801510121</v>
      </c>
      <c r="K236" s="429">
        <f t="shared" si="95"/>
        <v>84.230288614830414</v>
      </c>
      <c r="L236" s="429">
        <f t="shared" si="95"/>
        <v>85.949917068481113</v>
      </c>
      <c r="M236" s="429">
        <f t="shared" si="95"/>
        <v>87.265352947034529</v>
      </c>
    </row>
    <row r="237" spans="1:13" ht="13.15">
      <c r="B237" s="323" t="str">
        <f t="shared" si="85"/>
        <v>60-64</v>
      </c>
      <c r="C237" s="429">
        <f t="shared" si="87"/>
        <v>33.648849223656015</v>
      </c>
      <c r="D237" s="429">
        <f t="shared" ref="D237:M237" si="96">D203+D169+D135</f>
        <v>36.371010163888855</v>
      </c>
      <c r="E237" s="429">
        <f t="shared" si="96"/>
        <v>38.224104567961852</v>
      </c>
      <c r="F237" s="429">
        <f t="shared" si="96"/>
        <v>39.985614436385561</v>
      </c>
      <c r="G237" s="429">
        <f t="shared" si="96"/>
        <v>41.929691044848433</v>
      </c>
      <c r="H237" s="429">
        <f t="shared" si="96"/>
        <v>43.80865996023784</v>
      </c>
      <c r="I237" s="429">
        <f t="shared" si="96"/>
        <v>45.546732733337059</v>
      </c>
      <c r="J237" s="429">
        <f t="shared" si="96"/>
        <v>47.150231909188889</v>
      </c>
      <c r="K237" s="429">
        <f t="shared" si="96"/>
        <v>48.531043853399524</v>
      </c>
      <c r="L237" s="429">
        <f t="shared" si="96"/>
        <v>49.723756861027269</v>
      </c>
      <c r="M237" s="429">
        <f t="shared" si="96"/>
        <v>50.717895753893224</v>
      </c>
    </row>
    <row r="238" spans="1:13" ht="13.15">
      <c r="B238" s="323" t="str">
        <f t="shared" si="85"/>
        <v>65 plus</v>
      </c>
      <c r="C238" s="429">
        <f t="shared" si="87"/>
        <v>8.5153627844015318</v>
      </c>
      <c r="D238" s="429">
        <f t="shared" ref="D238:M238" si="97">D204+D170+D136</f>
        <v>12.191283348344514</v>
      </c>
      <c r="E238" s="429">
        <f t="shared" si="97"/>
        <v>15.047649685996944</v>
      </c>
      <c r="F238" s="429">
        <f t="shared" si="97"/>
        <v>17.219368695755616</v>
      </c>
      <c r="G238" s="429">
        <f t="shared" si="97"/>
        <v>18.948065409154776</v>
      </c>
      <c r="H238" s="429">
        <f t="shared" si="97"/>
        <v>20.315167419922592</v>
      </c>
      <c r="I238" s="429">
        <f t="shared" si="97"/>
        <v>21.424480114300778</v>
      </c>
      <c r="J238" s="429">
        <f t="shared" si="97"/>
        <v>22.370481113475861</v>
      </c>
      <c r="K238" s="429">
        <f t="shared" si="97"/>
        <v>23.175140263091663</v>
      </c>
      <c r="L238" s="429">
        <f t="shared" si="97"/>
        <v>23.879919624309135</v>
      </c>
      <c r="M238" s="429">
        <f t="shared" si="97"/>
        <v>24.494630742390726</v>
      </c>
    </row>
    <row r="239" spans="1:13" ht="13.15">
      <c r="B239" s="323" t="str">
        <f t="shared" si="85"/>
        <v>Total</v>
      </c>
      <c r="C239" s="429">
        <f>SUM(C229:C238)</f>
        <v>712.23207415741024</v>
      </c>
      <c r="D239" s="429">
        <f t="shared" ref="D239:M239" si="98">SUM(D229:D238)</f>
        <v>729.61541789412399</v>
      </c>
      <c r="E239" s="429">
        <f t="shared" si="98"/>
        <v>745.24468831379772</v>
      </c>
      <c r="F239" s="429">
        <f t="shared" si="98"/>
        <v>759.93744374959226</v>
      </c>
      <c r="G239" s="429">
        <f t="shared" si="98"/>
        <v>773.12628381786431</v>
      </c>
      <c r="H239" s="429">
        <f t="shared" si="98"/>
        <v>782.7354455525267</v>
      </c>
      <c r="I239" s="429">
        <f t="shared" si="98"/>
        <v>788.74364268421652</v>
      </c>
      <c r="J239" s="429">
        <f t="shared" si="98"/>
        <v>792.77072487968394</v>
      </c>
      <c r="K239" s="429">
        <f t="shared" si="98"/>
        <v>794.33823683965306</v>
      </c>
      <c r="L239" s="429">
        <f t="shared" si="98"/>
        <v>794.81391202136751</v>
      </c>
      <c r="M239" s="429">
        <f t="shared" si="98"/>
        <v>794.37897236875881</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151.1853027606802</v>
      </c>
      <c r="D247" s="429">
        <f t="shared" ref="D247:M247" si="103">D77-D213</f>
        <v>194.73291173755797</v>
      </c>
      <c r="E247" s="429">
        <f t="shared" si="103"/>
        <v>226.5368457765552</v>
      </c>
      <c r="F247" s="429">
        <f t="shared" si="103"/>
        <v>247.48744508378314</v>
      </c>
      <c r="G247" s="429">
        <f t="shared" si="103"/>
        <v>264.16413982899473</v>
      </c>
      <c r="H247" s="429">
        <f t="shared" si="103"/>
        <v>273.69936813410959</v>
      </c>
      <c r="I247" s="429">
        <f t="shared" si="103"/>
        <v>278.05320407817322</v>
      </c>
      <c r="J247" s="429">
        <f t="shared" si="103"/>
        <v>280.09443516020366</v>
      </c>
      <c r="K247" s="429">
        <f t="shared" si="103"/>
        <v>279.92313605045894</v>
      </c>
      <c r="L247" s="429">
        <f t="shared" si="103"/>
        <v>279.29136346695378</v>
      </c>
      <c r="M247" s="429">
        <f t="shared" si="103"/>
        <v>278.39782516853904</v>
      </c>
    </row>
    <row r="248" spans="2:13" ht="13.15">
      <c r="B248" s="323" t="str">
        <f t="shared" si="100"/>
        <v>25-29</v>
      </c>
      <c r="C248" s="429">
        <f t="shared" si="102"/>
        <v>487.03365329182952</v>
      </c>
      <c r="D248" s="429">
        <f t="shared" ref="D248:M248" si="104">D78-D214</f>
        <v>488.32298459657795</v>
      </c>
      <c r="E248" s="429">
        <f t="shared" si="104"/>
        <v>499.71095402431433</v>
      </c>
      <c r="F248" s="429">
        <f t="shared" si="104"/>
        <v>511.44019065065652</v>
      </c>
      <c r="G248" s="429">
        <f t="shared" si="104"/>
        <v>526.6386897617549</v>
      </c>
      <c r="H248" s="429">
        <f t="shared" si="104"/>
        <v>537.6525032554498</v>
      </c>
      <c r="I248" s="429">
        <f t="shared" si="104"/>
        <v>544.04418374309671</v>
      </c>
      <c r="J248" s="429">
        <f t="shared" si="104"/>
        <v>547.96897420540313</v>
      </c>
      <c r="K248" s="429">
        <f t="shared" si="104"/>
        <v>548.90596566603006</v>
      </c>
      <c r="L248" s="429">
        <f t="shared" si="104"/>
        <v>548.8136413620623</v>
      </c>
      <c r="M248" s="429">
        <f t="shared" si="104"/>
        <v>548.00156092780423</v>
      </c>
    </row>
    <row r="249" spans="2:13" ht="13.15">
      <c r="B249" s="323" t="str">
        <f t="shared" si="100"/>
        <v>30-34</v>
      </c>
      <c r="C249" s="429">
        <f t="shared" si="102"/>
        <v>644.34515519296679</v>
      </c>
      <c r="D249" s="429">
        <f t="shared" ref="D249:M249" si="105">D79-D215</f>
        <v>638.53685552401373</v>
      </c>
      <c r="E249" s="429">
        <f t="shared" si="105"/>
        <v>636.40113053457571</v>
      </c>
      <c r="F249" s="429">
        <f t="shared" si="105"/>
        <v>635.37774303791844</v>
      </c>
      <c r="G249" s="429">
        <f t="shared" si="105"/>
        <v>639.09767600463158</v>
      </c>
      <c r="H249" s="429">
        <f t="shared" si="105"/>
        <v>643.05254239048588</v>
      </c>
      <c r="I249" s="429">
        <f t="shared" si="105"/>
        <v>646.07303054536453</v>
      </c>
      <c r="J249" s="429">
        <f t="shared" si="105"/>
        <v>648.62351236434199</v>
      </c>
      <c r="K249" s="429">
        <f t="shared" si="105"/>
        <v>649.79834621085422</v>
      </c>
      <c r="L249" s="429">
        <f t="shared" si="105"/>
        <v>650.35460178253311</v>
      </c>
      <c r="M249" s="429">
        <f t="shared" si="105"/>
        <v>650.32018587009543</v>
      </c>
    </row>
    <row r="250" spans="2:13" ht="13.15">
      <c r="B250" s="323" t="str">
        <f t="shared" si="100"/>
        <v>35-39</v>
      </c>
      <c r="C250" s="429">
        <f t="shared" si="102"/>
        <v>769.48664733433372</v>
      </c>
      <c r="D250" s="429">
        <f t="shared" ref="D250:M250" si="106">D80-D216</f>
        <v>739.77573913034757</v>
      </c>
      <c r="E250" s="429">
        <f t="shared" si="106"/>
        <v>718.0088086900862</v>
      </c>
      <c r="F250" s="429">
        <f t="shared" si="106"/>
        <v>699.80711714309609</v>
      </c>
      <c r="G250" s="429">
        <f t="shared" si="106"/>
        <v>687.91986540116852</v>
      </c>
      <c r="H250" s="429">
        <f t="shared" si="106"/>
        <v>678.89466608934799</v>
      </c>
      <c r="I250" s="429">
        <f t="shared" si="106"/>
        <v>671.76574817925245</v>
      </c>
      <c r="J250" s="429">
        <f t="shared" si="106"/>
        <v>666.56623812675798</v>
      </c>
      <c r="K250" s="429">
        <f t="shared" si="106"/>
        <v>662.28605343624861</v>
      </c>
      <c r="L250" s="429">
        <f t="shared" si="106"/>
        <v>659.05461552071336</v>
      </c>
      <c r="M250" s="429">
        <f t="shared" si="106"/>
        <v>656.50578543260815</v>
      </c>
    </row>
    <row r="251" spans="2:13" ht="13.15">
      <c r="B251" s="323" t="str">
        <f t="shared" si="100"/>
        <v>40-44</v>
      </c>
      <c r="C251" s="429">
        <f t="shared" si="102"/>
        <v>733.05237593494905</v>
      </c>
      <c r="D251" s="429">
        <f t="shared" ref="D251:M251" si="107">D81-D217</f>
        <v>729.02154531056181</v>
      </c>
      <c r="E251" s="429">
        <f t="shared" si="107"/>
        <v>721.39975996579426</v>
      </c>
      <c r="F251" s="429">
        <f t="shared" si="107"/>
        <v>709.92060415916444</v>
      </c>
      <c r="G251" s="429">
        <f t="shared" si="107"/>
        <v>699.42582313221658</v>
      </c>
      <c r="H251" s="429">
        <f t="shared" si="107"/>
        <v>688.70182107220455</v>
      </c>
      <c r="I251" s="429">
        <f t="shared" si="107"/>
        <v>678.14268314538333</v>
      </c>
      <c r="J251" s="429">
        <f t="shared" si="107"/>
        <v>668.6293571231688</v>
      </c>
      <c r="K251" s="429">
        <f t="shared" si="107"/>
        <v>659.9131398466576</v>
      </c>
      <c r="L251" s="429">
        <f t="shared" si="107"/>
        <v>652.45894994867774</v>
      </c>
      <c r="M251" s="429">
        <f t="shared" si="107"/>
        <v>646.14927515836598</v>
      </c>
    </row>
    <row r="252" spans="2:13" ht="13.15">
      <c r="B252" s="323" t="str">
        <f t="shared" si="100"/>
        <v>45-49</v>
      </c>
      <c r="C252" s="429">
        <f t="shared" si="102"/>
        <v>688.04786447199797</v>
      </c>
      <c r="D252" s="429">
        <f t="shared" ref="D252:M252" si="108">D82-D218</f>
        <v>671.25034039519846</v>
      </c>
      <c r="E252" s="429">
        <f t="shared" si="108"/>
        <v>658.94143533567717</v>
      </c>
      <c r="F252" s="429">
        <f t="shared" si="108"/>
        <v>646.41601797892486</v>
      </c>
      <c r="G252" s="429">
        <f t="shared" si="108"/>
        <v>636.41808875018046</v>
      </c>
      <c r="H252" s="429">
        <f t="shared" si="108"/>
        <v>626.60424007312645</v>
      </c>
      <c r="I252" s="429">
        <f t="shared" si="108"/>
        <v>616.71610841108725</v>
      </c>
      <c r="J252" s="429">
        <f t="shared" si="108"/>
        <v>607.29916972498449</v>
      </c>
      <c r="K252" s="429">
        <f t="shared" si="108"/>
        <v>598.12995228647924</v>
      </c>
      <c r="L252" s="429">
        <f t="shared" si="108"/>
        <v>589.71895323451383</v>
      </c>
      <c r="M252" s="429">
        <f t="shared" si="108"/>
        <v>582.10304042132918</v>
      </c>
    </row>
    <row r="253" spans="2:13" ht="13.15">
      <c r="B253" s="323" t="str">
        <f t="shared" si="100"/>
        <v>50-54</v>
      </c>
      <c r="C253" s="429">
        <f t="shared" si="102"/>
        <v>411.41258742105487</v>
      </c>
      <c r="D253" s="429">
        <f t="shared" ref="D253:M253" si="109">D83-D219</f>
        <v>441.95598359574399</v>
      </c>
      <c r="E253" s="429">
        <f t="shared" si="109"/>
        <v>461.08317838617216</v>
      </c>
      <c r="F253" s="429">
        <f t="shared" si="109"/>
        <v>470.8809525006879</v>
      </c>
      <c r="G253" s="429">
        <f t="shared" si="109"/>
        <v>476.40372834338041</v>
      </c>
      <c r="H253" s="429">
        <f t="shared" si="109"/>
        <v>478.00951974795123</v>
      </c>
      <c r="I253" s="429">
        <f t="shared" si="109"/>
        <v>476.76623323453066</v>
      </c>
      <c r="J253" s="429">
        <f t="shared" si="109"/>
        <v>473.87171799253991</v>
      </c>
      <c r="K253" s="429">
        <f t="shared" si="109"/>
        <v>469.68840830633337</v>
      </c>
      <c r="L253" s="429">
        <f t="shared" si="109"/>
        <v>464.96503200357762</v>
      </c>
      <c r="M253" s="429">
        <f t="shared" si="109"/>
        <v>460.00976065584985</v>
      </c>
    </row>
    <row r="254" spans="2:13" ht="13.15">
      <c r="B254" s="323" t="str">
        <f t="shared" si="100"/>
        <v>55-59</v>
      </c>
      <c r="C254" s="429">
        <f t="shared" si="102"/>
        <v>211.56889072838021</v>
      </c>
      <c r="D254" s="429">
        <f t="shared" ref="D254:M254" si="110">D84-D220</f>
        <v>207.64377371239325</v>
      </c>
      <c r="E254" s="429">
        <f t="shared" si="110"/>
        <v>210.25880585805737</v>
      </c>
      <c r="F254" s="429">
        <f t="shared" si="110"/>
        <v>214.41763173617016</v>
      </c>
      <c r="G254" s="429">
        <f t="shared" si="110"/>
        <v>218.88900830657644</v>
      </c>
      <c r="H254" s="429">
        <f t="shared" si="110"/>
        <v>222.1563688718395</v>
      </c>
      <c r="I254" s="429">
        <f t="shared" si="110"/>
        <v>224.029343242295</v>
      </c>
      <c r="J254" s="429">
        <f t="shared" si="110"/>
        <v>224.82514723927747</v>
      </c>
      <c r="K254" s="429">
        <f t="shared" si="110"/>
        <v>224.60055335627783</v>
      </c>
      <c r="L254" s="429">
        <f t="shared" si="110"/>
        <v>223.73864367869487</v>
      </c>
      <c r="M254" s="429">
        <f t="shared" si="110"/>
        <v>222.41571056927276</v>
      </c>
    </row>
    <row r="255" spans="2:13" ht="13.15">
      <c r="B255" s="323" t="str">
        <f t="shared" si="100"/>
        <v>60-64</v>
      </c>
      <c r="C255" s="429">
        <f t="shared" si="102"/>
        <v>77.908387959146609</v>
      </c>
      <c r="D255" s="429">
        <f t="shared" ref="D255:M255" si="111">D85-D221</f>
        <v>76.842243182547662</v>
      </c>
      <c r="E255" s="429">
        <f t="shared" si="111"/>
        <v>75.940608327463806</v>
      </c>
      <c r="F255" s="429">
        <f t="shared" si="111"/>
        <v>75.814346017648091</v>
      </c>
      <c r="G255" s="429">
        <f t="shared" si="111"/>
        <v>76.506669584932041</v>
      </c>
      <c r="H255" s="429">
        <f t="shared" si="111"/>
        <v>77.337547544420929</v>
      </c>
      <c r="I255" s="429">
        <f t="shared" si="111"/>
        <v>78.051318107343107</v>
      </c>
      <c r="J255" s="429">
        <f t="shared" si="111"/>
        <v>78.609687249337085</v>
      </c>
      <c r="K255" s="429">
        <f t="shared" si="111"/>
        <v>78.890207232923757</v>
      </c>
      <c r="L255" s="429">
        <f t="shared" si="111"/>
        <v>78.96854902940035</v>
      </c>
      <c r="M255" s="429">
        <f t="shared" si="111"/>
        <v>78.858575816351703</v>
      </c>
    </row>
    <row r="256" spans="2:13" ht="13.15">
      <c r="B256" s="323" t="str">
        <f t="shared" si="100"/>
        <v>65 plus</v>
      </c>
      <c r="C256" s="429">
        <f t="shared" si="102"/>
        <v>17.142648741821937</v>
      </c>
      <c r="D256" s="429">
        <f t="shared" ref="D256:M256" si="112">D86-D222</f>
        <v>22.708845360469745</v>
      </c>
      <c r="E256" s="429">
        <f t="shared" si="112"/>
        <v>26.040535649260228</v>
      </c>
      <c r="F256" s="429">
        <f t="shared" si="112"/>
        <v>27.957874574564308</v>
      </c>
      <c r="G256" s="429">
        <f t="shared" si="112"/>
        <v>29.18744809994795</v>
      </c>
      <c r="H256" s="429">
        <f t="shared" si="112"/>
        <v>29.968800457964562</v>
      </c>
      <c r="I256" s="429">
        <f t="shared" si="112"/>
        <v>30.482723792090066</v>
      </c>
      <c r="J256" s="429">
        <f t="shared" si="112"/>
        <v>30.855174133679299</v>
      </c>
      <c r="K256" s="429">
        <f t="shared" si="112"/>
        <v>31.102686823747774</v>
      </c>
      <c r="L256" s="429">
        <f t="shared" si="112"/>
        <v>31.271553580894558</v>
      </c>
      <c r="M256" s="429">
        <f t="shared" si="112"/>
        <v>31.369470101129739</v>
      </c>
    </row>
    <row r="257" spans="1:13" ht="13.15">
      <c r="B257" s="323" t="str">
        <f t="shared" si="100"/>
        <v>Total</v>
      </c>
      <c r="C257" s="429">
        <f>SUM(C247:C256)</f>
        <v>4191.1835138371607</v>
      </c>
      <c r="D257" s="429">
        <f t="shared" ref="D257:M257" si="113">SUM(D247:D256)</f>
        <v>4210.791222545412</v>
      </c>
      <c r="E257" s="429">
        <f t="shared" si="113"/>
        <v>4234.3220625479562</v>
      </c>
      <c r="F257" s="429">
        <f t="shared" si="113"/>
        <v>4239.5199228826132</v>
      </c>
      <c r="G257" s="429">
        <f t="shared" si="113"/>
        <v>4254.6511372137829</v>
      </c>
      <c r="H257" s="429">
        <f t="shared" si="113"/>
        <v>4256.0773776369006</v>
      </c>
      <c r="I257" s="429">
        <f t="shared" si="113"/>
        <v>4244.1245764786163</v>
      </c>
      <c r="J257" s="429">
        <f t="shared" si="113"/>
        <v>4227.3434133196943</v>
      </c>
      <c r="K257" s="429">
        <f t="shared" si="113"/>
        <v>4203.2384492160108</v>
      </c>
      <c r="L257" s="429">
        <f t="shared" si="113"/>
        <v>4178.6359036080221</v>
      </c>
      <c r="M257" s="429">
        <f t="shared" si="113"/>
        <v>4154.1311901213467</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335.72208722686725</v>
      </c>
      <c r="D263" s="429">
        <f t="shared" ref="D263:M263" si="118">D93-D229</f>
        <v>359.01671103260321</v>
      </c>
      <c r="E263" s="429">
        <f t="shared" si="118"/>
        <v>378.40146981101879</v>
      </c>
      <c r="F263" s="429">
        <f t="shared" si="118"/>
        <v>393.41936595333476</v>
      </c>
      <c r="G263" s="429">
        <f t="shared" si="118"/>
        <v>407.39923617350757</v>
      </c>
      <c r="H263" s="429">
        <f t="shared" si="118"/>
        <v>414.69714921850317</v>
      </c>
      <c r="I263" s="429">
        <f t="shared" si="118"/>
        <v>416.85842861295089</v>
      </c>
      <c r="J263" s="429">
        <f t="shared" si="118"/>
        <v>417.11485649993057</v>
      </c>
      <c r="K263" s="429">
        <f t="shared" si="118"/>
        <v>415.13921462220583</v>
      </c>
      <c r="L263" s="429">
        <f t="shared" si="118"/>
        <v>413.05963748152328</v>
      </c>
      <c r="M263" s="429">
        <f t="shared" si="118"/>
        <v>410.97453426885238</v>
      </c>
    </row>
    <row r="264" spans="1:13" ht="13.15">
      <c r="B264" s="323" t="str">
        <f t="shared" si="115"/>
        <v>25-29</v>
      </c>
      <c r="C264" s="429">
        <f t="shared" si="117"/>
        <v>960.95560574055469</v>
      </c>
      <c r="D264" s="429">
        <f t="shared" ref="D264:M264" si="119">D94-D230</f>
        <v>909.07304116966554</v>
      </c>
      <c r="E264" s="429">
        <f t="shared" si="119"/>
        <v>881.09380288695479</v>
      </c>
      <c r="F264" s="429">
        <f t="shared" si="119"/>
        <v>867.02208241055382</v>
      </c>
      <c r="G264" s="429">
        <f t="shared" si="119"/>
        <v>864.7705577275874</v>
      </c>
      <c r="H264" s="429">
        <f t="shared" si="119"/>
        <v>862.49136979005118</v>
      </c>
      <c r="I264" s="429">
        <f t="shared" si="119"/>
        <v>858.27711021035259</v>
      </c>
      <c r="J264" s="429">
        <f t="shared" si="119"/>
        <v>854.02058028689351</v>
      </c>
      <c r="K264" s="429">
        <f t="shared" si="119"/>
        <v>848.14061350909583</v>
      </c>
      <c r="L264" s="429">
        <f t="shared" si="119"/>
        <v>842.68050541266007</v>
      </c>
      <c r="M264" s="429">
        <f t="shared" si="119"/>
        <v>837.58687549202568</v>
      </c>
    </row>
    <row r="265" spans="1:13" ht="13.15">
      <c r="B265" s="323" t="str">
        <f t="shared" si="115"/>
        <v>30-34</v>
      </c>
      <c r="C265" s="429">
        <f t="shared" si="117"/>
        <v>1094.8204126060048</v>
      </c>
      <c r="D265" s="429">
        <f t="shared" ref="D265:M265" si="120">D95-D231</f>
        <v>1076.6777214681808</v>
      </c>
      <c r="E265" s="429">
        <f t="shared" si="120"/>
        <v>1056.8315903800794</v>
      </c>
      <c r="F265" s="429">
        <f t="shared" si="120"/>
        <v>1038.7007647713035</v>
      </c>
      <c r="G265" s="429">
        <f t="shared" si="120"/>
        <v>1026.2548955282296</v>
      </c>
      <c r="H265" s="429">
        <f t="shared" si="120"/>
        <v>1014.8446920599632</v>
      </c>
      <c r="I265" s="429">
        <f t="shared" si="120"/>
        <v>1003.7028557306228</v>
      </c>
      <c r="J265" s="429">
        <f t="shared" si="120"/>
        <v>993.82283436534408</v>
      </c>
      <c r="K265" s="429">
        <f t="shared" si="120"/>
        <v>984.04173647128175</v>
      </c>
      <c r="L265" s="429">
        <f t="shared" si="120"/>
        <v>975.28603150204026</v>
      </c>
      <c r="M265" s="429">
        <f t="shared" si="120"/>
        <v>967.40421836246173</v>
      </c>
    </row>
    <row r="266" spans="1:13" ht="13.15">
      <c r="B266" s="323" t="str">
        <f t="shared" si="115"/>
        <v>35-39</v>
      </c>
      <c r="C266" s="429">
        <f t="shared" si="117"/>
        <v>1056.113182715909</v>
      </c>
      <c r="D266" s="429">
        <f t="shared" ref="D266:M266" si="121">D96-D232</f>
        <v>1043.3097605197515</v>
      </c>
      <c r="E266" s="429">
        <f t="shared" si="121"/>
        <v>1032.3835871404679</v>
      </c>
      <c r="F266" s="429">
        <f t="shared" si="121"/>
        <v>1021.5970722900918</v>
      </c>
      <c r="G266" s="429">
        <f t="shared" si="121"/>
        <v>1012.6421264941056</v>
      </c>
      <c r="H266" s="429">
        <f t="shared" si="121"/>
        <v>1002.4986441542078</v>
      </c>
      <c r="I266" s="429">
        <f t="shared" si="121"/>
        <v>991.355641850589</v>
      </c>
      <c r="J266" s="429">
        <f t="shared" si="121"/>
        <v>980.5024480981034</v>
      </c>
      <c r="K266" s="429">
        <f t="shared" si="121"/>
        <v>969.53979465609166</v>
      </c>
      <c r="L266" s="429">
        <f t="shared" si="121"/>
        <v>959.36672936715797</v>
      </c>
      <c r="M266" s="429">
        <f t="shared" si="121"/>
        <v>949.99296667928286</v>
      </c>
    </row>
    <row r="267" spans="1:13" ht="13.15">
      <c r="B267" s="323" t="str">
        <f t="shared" si="115"/>
        <v>40-44</v>
      </c>
      <c r="C267" s="429">
        <f t="shared" si="117"/>
        <v>924.68597837193693</v>
      </c>
      <c r="D267" s="429">
        <f t="shared" ref="D267:M267" si="122">D97-D233</f>
        <v>929.77659302077882</v>
      </c>
      <c r="E267" s="429">
        <f t="shared" si="122"/>
        <v>932.49103504231243</v>
      </c>
      <c r="F267" s="429">
        <f t="shared" si="122"/>
        <v>933.07132092096685</v>
      </c>
      <c r="G267" s="429">
        <f t="shared" si="122"/>
        <v>933.28009325053586</v>
      </c>
      <c r="H267" s="429">
        <f t="shared" si="122"/>
        <v>930.69086086107939</v>
      </c>
      <c r="I267" s="429">
        <f t="shared" si="122"/>
        <v>925.58120426453331</v>
      </c>
      <c r="J267" s="429">
        <f t="shared" si="122"/>
        <v>919.22832998524507</v>
      </c>
      <c r="K267" s="429">
        <f t="shared" si="122"/>
        <v>911.578370434146</v>
      </c>
      <c r="L267" s="429">
        <f t="shared" si="122"/>
        <v>903.64706886531951</v>
      </c>
      <c r="M267" s="429">
        <f t="shared" si="122"/>
        <v>895.68607839248648</v>
      </c>
    </row>
    <row r="268" spans="1:13" ht="13.15">
      <c r="B268" s="323" t="str">
        <f t="shared" si="115"/>
        <v>45-49</v>
      </c>
      <c r="C268" s="429">
        <f t="shared" si="117"/>
        <v>678.98613635948209</v>
      </c>
      <c r="D268" s="429">
        <f t="shared" ref="D268:M268" si="123">D98-D234</f>
        <v>714.46363355904418</v>
      </c>
      <c r="E268" s="429">
        <f t="shared" si="123"/>
        <v>742.33100735449102</v>
      </c>
      <c r="F268" s="429">
        <f t="shared" si="123"/>
        <v>763.5741404063117</v>
      </c>
      <c r="G268" s="429">
        <f t="shared" si="123"/>
        <v>780.62324852523159</v>
      </c>
      <c r="H268" s="429">
        <f t="shared" si="123"/>
        <v>792.06940000141958</v>
      </c>
      <c r="I268" s="429">
        <f t="shared" si="123"/>
        <v>798.71452969701522</v>
      </c>
      <c r="J268" s="429">
        <f t="shared" si="123"/>
        <v>802.09684463521148</v>
      </c>
      <c r="K268" s="429">
        <f t="shared" si="123"/>
        <v>802.50041958733118</v>
      </c>
      <c r="L268" s="429">
        <f t="shared" si="123"/>
        <v>801.10403719306942</v>
      </c>
      <c r="M268" s="429">
        <f t="shared" si="123"/>
        <v>798.3778786290336</v>
      </c>
    </row>
    <row r="269" spans="1:13" ht="13.15">
      <c r="B269" s="323" t="str">
        <f t="shared" si="115"/>
        <v>50-54</v>
      </c>
      <c r="C269" s="429">
        <f t="shared" si="117"/>
        <v>382.07413426692028</v>
      </c>
      <c r="D269" s="429">
        <f t="shared" ref="D269:M269" si="124">D99-D235</f>
        <v>429.9196546232663</v>
      </c>
      <c r="E269" s="429">
        <f t="shared" si="124"/>
        <v>470.93660797417829</v>
      </c>
      <c r="F269" s="429">
        <f t="shared" si="124"/>
        <v>505.26206618046149</v>
      </c>
      <c r="G269" s="429">
        <f t="shared" si="124"/>
        <v>534.40540269524456</v>
      </c>
      <c r="H269" s="429">
        <f t="shared" si="124"/>
        <v>557.29643381997994</v>
      </c>
      <c r="I269" s="429">
        <f t="shared" si="124"/>
        <v>574.61062710667454</v>
      </c>
      <c r="J269" s="429">
        <f t="shared" si="124"/>
        <v>587.63926231141795</v>
      </c>
      <c r="K269" s="429">
        <f t="shared" si="124"/>
        <v>596.77702527917711</v>
      </c>
      <c r="L269" s="429">
        <f t="shared" si="124"/>
        <v>603.0820783527206</v>
      </c>
      <c r="M269" s="429">
        <f t="shared" si="124"/>
        <v>607.08776378285597</v>
      </c>
    </row>
    <row r="270" spans="1:13" ht="13.15">
      <c r="B270" s="323" t="str">
        <f t="shared" si="115"/>
        <v>55-59</v>
      </c>
      <c r="C270" s="429">
        <f t="shared" si="117"/>
        <v>200.15980056297241</v>
      </c>
      <c r="D270" s="429">
        <f t="shared" ref="D270:M270" si="125">D100-D236</f>
        <v>204.19618020963139</v>
      </c>
      <c r="E270" s="429">
        <f t="shared" si="125"/>
        <v>214.60441293592322</v>
      </c>
      <c r="F270" s="429">
        <f t="shared" si="125"/>
        <v>227.59799583255165</v>
      </c>
      <c r="G270" s="429">
        <f t="shared" si="125"/>
        <v>241.51179864108909</v>
      </c>
      <c r="H270" s="429">
        <f t="shared" si="125"/>
        <v>254.16584325172008</v>
      </c>
      <c r="I270" s="429">
        <f t="shared" si="125"/>
        <v>264.988111450926</v>
      </c>
      <c r="J270" s="429">
        <f t="shared" si="125"/>
        <v>274.10434639654119</v>
      </c>
      <c r="K270" s="429">
        <f t="shared" si="125"/>
        <v>281.35151235158423</v>
      </c>
      <c r="L270" s="429">
        <f t="shared" si="125"/>
        <v>287.09552764672185</v>
      </c>
      <c r="M270" s="429">
        <f t="shared" si="125"/>
        <v>291.48943249875117</v>
      </c>
    </row>
    <row r="271" spans="1:13" ht="13.15">
      <c r="B271" s="323" t="str">
        <f t="shared" si="115"/>
        <v>60-64</v>
      </c>
      <c r="C271" s="429">
        <f t="shared" si="117"/>
        <v>66.19375077634399</v>
      </c>
      <c r="D271" s="429">
        <f t="shared" ref="D271:M271" si="126">D101-D237</f>
        <v>71.466295560117999</v>
      </c>
      <c r="E271" s="429">
        <f t="shared" si="126"/>
        <v>75.061005544970897</v>
      </c>
      <c r="F271" s="429">
        <f t="shared" si="126"/>
        <v>78.480891122974072</v>
      </c>
      <c r="G271" s="429">
        <f t="shared" si="126"/>
        <v>82.296585011740717</v>
      </c>
      <c r="H271" s="429">
        <f t="shared" si="126"/>
        <v>85.984490198410612</v>
      </c>
      <c r="I271" s="429">
        <f t="shared" si="126"/>
        <v>89.395854560121705</v>
      </c>
      <c r="J271" s="429">
        <f t="shared" si="126"/>
        <v>92.543087534020756</v>
      </c>
      <c r="K271" s="429">
        <f t="shared" si="126"/>
        <v>95.25324600932197</v>
      </c>
      <c r="L271" s="429">
        <f t="shared" si="126"/>
        <v>97.594217406460459</v>
      </c>
      <c r="M271" s="429">
        <f t="shared" si="126"/>
        <v>99.545441798329023</v>
      </c>
    </row>
    <row r="272" spans="1:13" ht="13.15">
      <c r="B272" s="323" t="str">
        <f t="shared" si="115"/>
        <v>65 plus</v>
      </c>
      <c r="C272" s="429">
        <f t="shared" si="117"/>
        <v>16.903837215598468</v>
      </c>
      <c r="D272" s="429">
        <f t="shared" ref="D272:M272" si="127">D102-D238</f>
        <v>24.179392814534552</v>
      </c>
      <c r="E272" s="429">
        <f t="shared" si="127"/>
        <v>29.830280291903975</v>
      </c>
      <c r="F272" s="429">
        <f t="shared" si="127"/>
        <v>34.122326151021255</v>
      </c>
      <c r="G272" s="429">
        <f t="shared" si="127"/>
        <v>37.547954239543699</v>
      </c>
      <c r="H272" s="429">
        <f t="shared" si="127"/>
        <v>40.257037337615401</v>
      </c>
      <c r="I272" s="429">
        <f t="shared" si="127"/>
        <v>42.455278761551625</v>
      </c>
      <c r="J272" s="429">
        <f t="shared" si="127"/>
        <v>44.329897698133252</v>
      </c>
      <c r="K272" s="429">
        <f t="shared" si="127"/>
        <v>45.92443013592009</v>
      </c>
      <c r="L272" s="429">
        <f t="shared" si="127"/>
        <v>47.321038319000507</v>
      </c>
      <c r="M272" s="429">
        <f t="shared" si="127"/>
        <v>48.539165047712075</v>
      </c>
    </row>
    <row r="273" spans="1:14" ht="13.15">
      <c r="B273" s="323" t="str">
        <f t="shared" si="115"/>
        <v>Total</v>
      </c>
      <c r="C273" s="429">
        <f>SUM(C263:C272)</f>
        <v>5716.6149258425894</v>
      </c>
      <c r="D273" s="429">
        <f t="shared" ref="D273:M273" si="128">SUM(D263:D272)</f>
        <v>5762.0789839775734</v>
      </c>
      <c r="E273" s="429">
        <f t="shared" si="128"/>
        <v>5813.9647993623012</v>
      </c>
      <c r="F273" s="429">
        <f t="shared" si="128"/>
        <v>5862.8480260395709</v>
      </c>
      <c r="G273" s="429">
        <f t="shared" si="128"/>
        <v>5920.7318982868146</v>
      </c>
      <c r="H273" s="429">
        <f t="shared" si="128"/>
        <v>5954.9959206929498</v>
      </c>
      <c r="I273" s="429">
        <f t="shared" si="128"/>
        <v>5965.9396422453383</v>
      </c>
      <c r="J273" s="429">
        <f t="shared" si="128"/>
        <v>5965.4024878108412</v>
      </c>
      <c r="K273" s="429">
        <f t="shared" si="128"/>
        <v>5950.2463630561551</v>
      </c>
      <c r="L273" s="429">
        <f t="shared" si="128"/>
        <v>5930.2368715466737</v>
      </c>
      <c r="M273" s="429">
        <f t="shared" si="128"/>
        <v>5906.6843549517907</v>
      </c>
    </row>
    <row r="274" spans="1:14">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4" ht="15">
      <c r="B275" s="325"/>
      <c r="H275" s="312"/>
    </row>
    <row r="276" spans="1:14" ht="15">
      <c r="B276" s="325" t="s">
        <v>506</v>
      </c>
      <c r="H276" s="312"/>
    </row>
    <row r="277" spans="1:14" ht="15">
      <c r="B277" s="325"/>
      <c r="H277" s="312"/>
    </row>
    <row r="278" spans="1:14"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4" ht="13.15">
      <c r="B279" s="311" t="s">
        <v>215</v>
      </c>
      <c r="C279" s="429">
        <f>C223+C239</f>
        <v>1236.4245603202494</v>
      </c>
      <c r="D279" s="429">
        <f t="shared" ref="D279:M279" si="131">D223+D239</f>
        <v>1278.5064087754308</v>
      </c>
      <c r="E279" s="429">
        <f t="shared" si="131"/>
        <v>1306.3863480624423</v>
      </c>
      <c r="F279" s="429">
        <f t="shared" si="131"/>
        <v>1347.9864871963964</v>
      </c>
      <c r="G279" s="429">
        <f t="shared" si="131"/>
        <v>1367.5173284027444</v>
      </c>
      <c r="H279" s="429">
        <f t="shared" si="131"/>
        <v>1380.5550237381035</v>
      </c>
      <c r="I279" s="429">
        <f t="shared" si="131"/>
        <v>1387.2443279070212</v>
      </c>
      <c r="J279" s="429">
        <f t="shared" si="131"/>
        <v>1390.6326268509547</v>
      </c>
      <c r="K279" s="429">
        <f t="shared" si="131"/>
        <v>1389.9510671213247</v>
      </c>
      <c r="L279" s="429">
        <f t="shared" si="131"/>
        <v>1387.7134118383553</v>
      </c>
      <c r="M279" s="429">
        <f t="shared" si="131"/>
        <v>1384.2629163334959</v>
      </c>
      <c r="N279" s="312"/>
    </row>
    <row r="280" spans="1:14" ht="13.15">
      <c r="B280" s="311" t="s">
        <v>216</v>
      </c>
      <c r="C280" s="429">
        <f>C155+C171</f>
        <v>210.84105015867877</v>
      </c>
      <c r="D280" s="429">
        <f t="shared" ref="D280:M280" si="132">D155+D171</f>
        <v>222.16371654393879</v>
      </c>
      <c r="E280" s="429">
        <f t="shared" si="132"/>
        <v>232.96449186861832</v>
      </c>
      <c r="F280" s="429">
        <f t="shared" si="132"/>
        <v>243.24915585351113</v>
      </c>
      <c r="G280" s="429">
        <f t="shared" si="132"/>
        <v>252.96323936737525</v>
      </c>
      <c r="H280" s="429">
        <f t="shared" si="132"/>
        <v>261.17389100376084</v>
      </c>
      <c r="I280" s="429">
        <f t="shared" si="132"/>
        <v>267.77718178520792</v>
      </c>
      <c r="J280" s="429">
        <f t="shared" si="132"/>
        <v>273.11386762716501</v>
      </c>
      <c r="K280" s="429">
        <f t="shared" si="132"/>
        <v>277.07644494483122</v>
      </c>
      <c r="L280" s="429">
        <f t="shared" si="132"/>
        <v>280.03531432816504</v>
      </c>
      <c r="M280" s="429">
        <f t="shared" si="132"/>
        <v>282.10573248789217</v>
      </c>
      <c r="N280" s="312"/>
    </row>
    <row r="281" spans="1:14" ht="13.15">
      <c r="B281" s="311" t="s">
        <v>515</v>
      </c>
      <c r="C281" s="429">
        <f>C189+C205</f>
        <v>4.6054092206761439</v>
      </c>
      <c r="D281" s="429">
        <f t="shared" ref="D281:M281" si="133">D189+D205</f>
        <v>4.6950182190655534</v>
      </c>
      <c r="E281" s="429">
        <f t="shared" si="133"/>
        <v>4.7698797708160594</v>
      </c>
      <c r="F281" s="429">
        <f t="shared" si="133"/>
        <v>4.8324335926791768</v>
      </c>
      <c r="G281" s="429">
        <f t="shared" si="133"/>
        <v>4.8831829711721095</v>
      </c>
      <c r="H281" s="429">
        <f t="shared" si="133"/>
        <v>4.9126017020930286</v>
      </c>
      <c r="I281" s="429">
        <f t="shared" si="133"/>
        <v>4.922085951402476</v>
      </c>
      <c r="J281" s="429">
        <f t="shared" si="133"/>
        <v>4.920696221289373</v>
      </c>
      <c r="K281" s="429">
        <f t="shared" si="133"/>
        <v>4.907131023962096</v>
      </c>
      <c r="L281" s="429">
        <f t="shared" si="133"/>
        <v>4.88872857029365</v>
      </c>
      <c r="M281" s="429">
        <f t="shared" si="133"/>
        <v>4.8669405923974303</v>
      </c>
      <c r="N281" s="312"/>
    </row>
    <row r="282" spans="1:14" ht="13.15">
      <c r="B282" s="311" t="s">
        <v>217</v>
      </c>
      <c r="C282" s="429">
        <f>C121+C137</f>
        <v>1020.9781009408946</v>
      </c>
      <c r="D282" s="429">
        <f t="shared" ref="D282:M282" si="134">D121+D137</f>
        <v>1051.6476740124265</v>
      </c>
      <c r="E282" s="429">
        <f t="shared" si="134"/>
        <v>1068.6519764230079</v>
      </c>
      <c r="F282" s="429">
        <f t="shared" si="134"/>
        <v>1099.9048977502061</v>
      </c>
      <c r="G282" s="429">
        <f t="shared" si="134"/>
        <v>1109.670906064197</v>
      </c>
      <c r="H282" s="429">
        <f t="shared" si="134"/>
        <v>1114.4685310322495</v>
      </c>
      <c r="I282" s="429">
        <f t="shared" si="134"/>
        <v>1114.5450601704106</v>
      </c>
      <c r="J282" s="429">
        <f t="shared" si="134"/>
        <v>1112.5980630025003</v>
      </c>
      <c r="K282" s="429">
        <f t="shared" si="134"/>
        <v>1107.9674911525315</v>
      </c>
      <c r="L282" s="429">
        <f t="shared" si="134"/>
        <v>1102.7893689398968</v>
      </c>
      <c r="M282" s="429">
        <f t="shared" si="134"/>
        <v>1097.2902432532062</v>
      </c>
      <c r="N282" s="312"/>
    </row>
    <row r="283" spans="1:14">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4" ht="15">
      <c r="B284" s="325"/>
      <c r="H284" s="312"/>
    </row>
    <row r="285" spans="1:14" ht="15">
      <c r="B285" s="325" t="s">
        <v>265</v>
      </c>
      <c r="F285" s="349"/>
      <c r="G285" s="349" t="s">
        <v>266</v>
      </c>
      <c r="H285" s="312"/>
    </row>
    <row r="286" spans="1:14" ht="15">
      <c r="B286" s="325"/>
      <c r="H286" s="312"/>
    </row>
    <row r="287" spans="1:14" ht="15">
      <c r="B287" s="325" t="s">
        <v>211</v>
      </c>
      <c r="H287" s="312"/>
    </row>
    <row r="288" spans="1:14" ht="15">
      <c r="B288" s="325"/>
      <c r="H288" s="312"/>
    </row>
    <row r="289" spans="2:17"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7"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c r="N290" s="312"/>
      <c r="O290" s="312"/>
      <c r="P290" s="312"/>
      <c r="Q290" s="312"/>
    </row>
    <row r="291" spans="2:17" ht="15">
      <c r="B291" s="325"/>
      <c r="H291" s="312"/>
    </row>
    <row r="292" spans="2:17" ht="15">
      <c r="B292" s="325" t="s">
        <v>263</v>
      </c>
      <c r="H292" s="312"/>
    </row>
    <row r="293" spans="2:17"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7" ht="13.15">
      <c r="B294" s="348" t="s">
        <v>267</v>
      </c>
      <c r="C294" s="429">
        <f>C36-C15+C279-C290</f>
        <v>1343.5781756186666</v>
      </c>
      <c r="D294" s="429">
        <f>D36-D15+D279-D290</f>
        <v>1381.8030034497133</v>
      </c>
      <c r="E294" s="429">
        <f>E36-E15+E279-E290</f>
        <v>1402.067574208324</v>
      </c>
      <c r="F294" s="429">
        <f t="shared" ref="F294:M294" si="139">F36-F15+F279-F290</f>
        <v>1440.5324149811586</v>
      </c>
      <c r="G294" s="429">
        <f t="shared" si="139"/>
        <v>1416.2452865673552</v>
      </c>
      <c r="H294" s="429">
        <f t="shared" si="139"/>
        <v>1386.2352483011241</v>
      </c>
      <c r="I294" s="429">
        <f t="shared" si="139"/>
        <v>1373.3143092575356</v>
      </c>
      <c r="J294" s="429">
        <f t="shared" si="139"/>
        <v>1350.6899782629571</v>
      </c>
      <c r="K294" s="429">
        <f t="shared" si="139"/>
        <v>1343.1013747208835</v>
      </c>
      <c r="L294" s="429">
        <f t="shared" si="139"/>
        <v>1336.2056862519373</v>
      </c>
      <c r="M294" s="429">
        <f t="shared" si="139"/>
        <v>1363.8674410558388</v>
      </c>
    </row>
    <row r="295" spans="2:17" ht="12.75" customHeight="1">
      <c r="B295" s="1469" t="s">
        <v>264</v>
      </c>
      <c r="C295" s="1469"/>
      <c r="D295" s="1469"/>
      <c r="E295" s="1469"/>
      <c r="F295" s="1469"/>
      <c r="G295" s="1469"/>
      <c r="H295" s="1469"/>
      <c r="I295" s="1469"/>
      <c r="J295" s="1469"/>
      <c r="K295" s="1469"/>
      <c r="L295" s="1469"/>
      <c r="M295" s="1469"/>
    </row>
    <row r="296" spans="2:17" ht="13.15">
      <c r="B296" s="311" t="s">
        <v>4</v>
      </c>
      <c r="C296" s="271">
        <f>IF(C294&lt;0,0,C294)</f>
        <v>1343.5781756186666</v>
      </c>
      <c r="D296" s="271">
        <f t="shared" ref="D296:M296" si="140">IF(D294&lt;0,0,D294)</f>
        <v>1381.8030034497133</v>
      </c>
      <c r="E296" s="271">
        <f t="shared" si="140"/>
        <v>1402.067574208324</v>
      </c>
      <c r="F296" s="271">
        <f t="shared" si="140"/>
        <v>1440.5324149811586</v>
      </c>
      <c r="G296" s="271">
        <f t="shared" si="140"/>
        <v>1416.2452865673552</v>
      </c>
      <c r="H296" s="271">
        <f t="shared" si="140"/>
        <v>1386.2352483011241</v>
      </c>
      <c r="I296" s="271">
        <f t="shared" si="140"/>
        <v>1373.3143092575356</v>
      </c>
      <c r="J296" s="271">
        <f t="shared" si="140"/>
        <v>1350.6899782629571</v>
      </c>
      <c r="K296" s="271">
        <f t="shared" si="140"/>
        <v>1343.1013747208835</v>
      </c>
      <c r="L296" s="271">
        <f t="shared" si="140"/>
        <v>1336.2056862519373</v>
      </c>
      <c r="M296" s="271">
        <f t="shared" si="140"/>
        <v>1363.8674410558388</v>
      </c>
    </row>
    <row r="297" spans="2:17" ht="15">
      <c r="B297" s="325"/>
      <c r="H297" s="312"/>
    </row>
    <row r="298" spans="2:17" ht="15">
      <c r="B298" s="325" t="s">
        <v>174</v>
      </c>
      <c r="H298" s="312"/>
    </row>
    <row r="299" spans="2:17" ht="15">
      <c r="B299" s="325"/>
      <c r="H299" s="312"/>
    </row>
    <row r="300" spans="2:17" ht="13.15">
      <c r="B300" s="326" t="s">
        <v>46</v>
      </c>
      <c r="H300" s="310"/>
    </row>
    <row r="301" spans="2:17">
      <c r="H301" s="310"/>
    </row>
    <row r="302" spans="2:17"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7" ht="13.15">
      <c r="B303" s="323" t="str">
        <f t="shared" si="141"/>
        <v>20-24</v>
      </c>
      <c r="C303" s="429">
        <f>C$296*Entrant_age_breakdowns!$K76*$G$31</f>
        <v>136.3830962382055</v>
      </c>
      <c r="D303" s="429">
        <f>D$296*Entrant_age_breakdowns!$K76*$G$31</f>
        <v>140.26319824296604</v>
      </c>
      <c r="E303" s="429">
        <f>E$296*Entrant_age_breakdowns!$K76*$G$31</f>
        <v>142.3202016642407</v>
      </c>
      <c r="F303" s="429">
        <f>F$296*Entrant_age_breakdowns!$K76*$G$31</f>
        <v>146.22466675313896</v>
      </c>
      <c r="G303" s="429">
        <f>G$296*Entrant_age_breakdowns!$K76*$G$31</f>
        <v>143.75934405594333</v>
      </c>
      <c r="H303" s="429">
        <f>H$296*Entrant_age_breakdowns!$K76*$G$31</f>
        <v>140.71310379151583</v>
      </c>
      <c r="I303" s="429">
        <f>I$296*Entrant_age_breakdowns!$K76*$G$31</f>
        <v>139.40153316239463</v>
      </c>
      <c r="J303" s="429">
        <f>J$296*Entrant_age_breakdowns!$K76*$G$31</f>
        <v>137.10499666950477</v>
      </c>
      <c r="K303" s="429">
        <f>K$296*Entrant_age_breakdowns!$K76*$G$31</f>
        <v>136.33469742977826</v>
      </c>
      <c r="L303" s="429">
        <f>L$296*Entrant_age_breakdowns!$K76*$G$31</f>
        <v>135.63473418152444</v>
      </c>
      <c r="M303" s="429">
        <f>M$296*Entrant_age_breakdowns!$K76*$G$31</f>
        <v>138.44260635152378</v>
      </c>
      <c r="N303" s="312"/>
      <c r="O303" s="312"/>
    </row>
    <row r="304" spans="2:17" ht="13.15">
      <c r="B304" s="323" t="str">
        <f t="shared" si="141"/>
        <v>25-29</v>
      </c>
      <c r="C304" s="429">
        <f>C$296*Entrant_age_breakdowns!$K77*$G$31</f>
        <v>148.07560806901435</v>
      </c>
      <c r="D304" s="429">
        <f>D$296*Entrant_age_breakdowns!$K77*$G$31</f>
        <v>152.28836228542559</v>
      </c>
      <c r="E304" s="429">
        <f>E$296*Entrant_age_breakdowns!$K77*$G$31</f>
        <v>154.52171847696775</v>
      </c>
      <c r="F304" s="429">
        <f>F$296*Entrant_age_breakdowns!$K77*$G$31</f>
        <v>158.76092449420796</v>
      </c>
      <c r="G304" s="429">
        <f>G$296*Entrant_age_breakdowns!$K77*$G$31</f>
        <v>156.08424265061655</v>
      </c>
      <c r="H304" s="429">
        <f>H$296*Entrant_age_breakdowns!$K77*$G$31</f>
        <v>152.77683951986802</v>
      </c>
      <c r="I304" s="429">
        <f>I$296*Entrant_age_breakdowns!$K77*$G$31</f>
        <v>151.35282419986549</v>
      </c>
      <c r="J304" s="429">
        <f>J$296*Entrant_age_breakdowns!$K77*$G$31</f>
        <v>148.85939908328507</v>
      </c>
      <c r="K304" s="429">
        <f>K$296*Entrant_age_breakdowns!$K77*$G$31</f>
        <v>148.02305989269811</v>
      </c>
      <c r="L304" s="429">
        <f>L$296*Entrant_age_breakdowns!$K77*$G$31</f>
        <v>147.26308679874433</v>
      </c>
      <c r="M304" s="429">
        <f>M$296*Entrant_age_breakdowns!$K77*$G$31</f>
        <v>150.31168585845862</v>
      </c>
      <c r="N304" s="312"/>
      <c r="O304" s="312"/>
    </row>
    <row r="305" spans="1:15" ht="13.15">
      <c r="B305" s="323" t="str">
        <f t="shared" si="141"/>
        <v>30-34</v>
      </c>
      <c r="C305" s="429">
        <f>C$296*Entrant_age_breakdowns!$K78*$G$31</f>
        <v>76.147860424011469</v>
      </c>
      <c r="D305" s="429">
        <f>D$296*Entrant_age_breakdowns!$K78*$G$31</f>
        <v>78.314268681625592</v>
      </c>
      <c r="E305" s="429">
        <f>E$296*Entrant_age_breakdowns!$K78*$G$31</f>
        <v>79.462771786008531</v>
      </c>
      <c r="F305" s="429">
        <f>F$296*Entrant_age_breakdowns!$K78*$G$31</f>
        <v>81.642782878443043</v>
      </c>
      <c r="G305" s="429">
        <f>G$296*Entrant_age_breakdowns!$K78*$G$31</f>
        <v>80.266299620442254</v>
      </c>
      <c r="H305" s="429">
        <f>H$296*Entrant_age_breakdowns!$K78*$G$31</f>
        <v>78.565468030077994</v>
      </c>
      <c r="I305" s="429">
        <f>I$296*Entrant_age_breakdowns!$K78*$G$31</f>
        <v>77.83316835396478</v>
      </c>
      <c r="J305" s="429">
        <f>J$296*Entrant_age_breakdowns!$K78*$G$31</f>
        <v>76.550924841808495</v>
      </c>
      <c r="K305" s="429">
        <f>K$296*Entrant_age_breakdowns!$K78*$G$31</f>
        <v>76.120837531802223</v>
      </c>
      <c r="L305" s="429">
        <f>L$296*Entrant_age_breakdowns!$K78*$G$31</f>
        <v>75.730021476146206</v>
      </c>
      <c r="M305" s="429">
        <f>M$296*Entrant_age_breakdowns!$K78*$G$31</f>
        <v>77.29776310972909</v>
      </c>
      <c r="N305" s="312"/>
      <c r="O305" s="312"/>
    </row>
    <row r="306" spans="1:15" ht="13.15">
      <c r="B306" s="323" t="str">
        <f t="shared" si="141"/>
        <v>35-39</v>
      </c>
      <c r="C306" s="429">
        <f>C$296*Entrant_age_breakdowns!$K79*$G$31</f>
        <v>57.731098118352897</v>
      </c>
      <c r="D306" s="429">
        <f>D$296*Entrant_age_breakdowns!$K79*$G$31</f>
        <v>59.373549094497378</v>
      </c>
      <c r="E306" s="429">
        <f>E$296*Entrant_age_breakdowns!$K79*$G$31</f>
        <v>60.244280655951151</v>
      </c>
      <c r="F306" s="429">
        <f>F$296*Entrant_age_breakdowns!$K79*$G$31</f>
        <v>61.897044549455771</v>
      </c>
      <c r="G306" s="429">
        <f>G$296*Entrant_age_breakdowns!$K79*$G$31</f>
        <v>60.853471038874815</v>
      </c>
      <c r="H306" s="429">
        <f>H$296*Entrant_age_breakdowns!$K79*$G$31</f>
        <v>59.563994553529589</v>
      </c>
      <c r="I306" s="429">
        <f>I$296*Entrant_age_breakdowns!$K79*$G$31</f>
        <v>59.008805422563547</v>
      </c>
      <c r="J306" s="429">
        <f>J$296*Entrant_age_breakdowns!$K79*$G$31</f>
        <v>58.036679277459498</v>
      </c>
      <c r="K306" s="429">
        <f>K$296*Entrant_age_breakdowns!$K79*$G$31</f>
        <v>57.710610855376807</v>
      </c>
      <c r="L306" s="429">
        <f>L$296*Entrant_age_breakdowns!$K79*$G$31</f>
        <v>57.414315727323675</v>
      </c>
      <c r="M306" s="429">
        <f>M$296*Entrant_age_breakdowns!$K79*$G$31</f>
        <v>58.602890765002087</v>
      </c>
      <c r="N306" s="312"/>
      <c r="O306" s="312"/>
    </row>
    <row r="307" spans="1:15" ht="13.15">
      <c r="B307" s="323" t="str">
        <f t="shared" si="141"/>
        <v>40-44</v>
      </c>
      <c r="C307" s="429">
        <f>C$296*Entrant_age_breakdowns!$K80*$G$31</f>
        <v>47.115268317580821</v>
      </c>
      <c r="D307" s="429">
        <f>D$296*Entrant_age_breakdowns!$K80*$G$31</f>
        <v>48.455698708855827</v>
      </c>
      <c r="E307" s="429">
        <f>E$296*Entrant_age_breakdowns!$K80*$G$31</f>
        <v>49.166316599171672</v>
      </c>
      <c r="F307" s="429">
        <f>F$296*Entrant_age_breakdowns!$K80*$G$31</f>
        <v>50.515163526497389</v>
      </c>
      <c r="G307" s="429">
        <f>G$296*Entrant_age_breakdowns!$K80*$G$31</f>
        <v>49.663486569663085</v>
      </c>
      <c r="H307" s="429">
        <f>H$296*Entrant_age_breakdowns!$K80*$G$31</f>
        <v>48.611124280075224</v>
      </c>
      <c r="I307" s="429">
        <f>I$296*Entrant_age_breakdowns!$K80*$G$31</f>
        <v>48.158025591066327</v>
      </c>
      <c r="J307" s="429">
        <f>J$296*Entrant_age_breakdowns!$K80*$G$31</f>
        <v>47.364657966719129</v>
      </c>
      <c r="K307" s="429">
        <f>K$296*Entrant_age_breakdowns!$K80*$G$31</f>
        <v>47.098548336086061</v>
      </c>
      <c r="L307" s="429">
        <f>L$296*Entrant_age_breakdowns!$K80*$G$31</f>
        <v>46.856737164734419</v>
      </c>
      <c r="M307" s="429">
        <f>M$296*Entrant_age_breakdowns!$K80*$G$31</f>
        <v>47.826752176418296</v>
      </c>
      <c r="N307" s="312"/>
      <c r="O307" s="312"/>
    </row>
    <row r="308" spans="1:15" ht="13.15">
      <c r="B308" s="323" t="str">
        <f t="shared" si="141"/>
        <v>45-49</v>
      </c>
      <c r="C308" s="429">
        <f>C$296*Entrant_age_breakdowns!$K81*$G$31</f>
        <v>42.145715228409422</v>
      </c>
      <c r="D308" s="429">
        <f>D$296*Entrant_age_breakdowns!$K81*$G$31</f>
        <v>43.3447617280152</v>
      </c>
      <c r="E308" s="429">
        <f>E$296*Entrant_age_breakdowns!$K81*$G$31</f>
        <v>43.980426138108122</v>
      </c>
      <c r="F308" s="429">
        <f>F$296*Entrant_age_breakdowns!$K81*$G$31</f>
        <v>45.187001427090863</v>
      </c>
      <c r="G308" s="429">
        <f>G$296*Entrant_age_breakdowns!$K81*$G$31</f>
        <v>44.425156365583632</v>
      </c>
      <c r="H308" s="429">
        <f>H$296*Entrant_age_breakdowns!$K81*$G$31</f>
        <v>43.483793555652717</v>
      </c>
      <c r="I308" s="429">
        <f>I$296*Entrant_age_breakdowns!$K81*$G$31</f>
        <v>43.078486125615036</v>
      </c>
      <c r="J308" s="429">
        <f>J$296*Entrant_age_breakdowns!$K81*$G$31</f>
        <v>42.368800132917421</v>
      </c>
      <c r="K308" s="429">
        <f>K$296*Entrant_age_breakdowns!$K81*$G$31</f>
        <v>42.130758811861973</v>
      </c>
      <c r="L308" s="429">
        <f>L$296*Entrant_age_breakdowns!$K81*$G$31</f>
        <v>41.914453033910341</v>
      </c>
      <c r="M308" s="429">
        <f>M$296*Entrant_age_breakdowns!$K81*$G$31</f>
        <v>42.78215426770457</v>
      </c>
      <c r="N308" s="312"/>
      <c r="O308" s="312"/>
    </row>
    <row r="309" spans="1:15" ht="13.15">
      <c r="B309" s="323" t="str">
        <f t="shared" si="141"/>
        <v>50-54</v>
      </c>
      <c r="C309" s="429">
        <f>C$296*Entrant_age_breakdowns!$K82*$G$31</f>
        <v>30.560515787905079</v>
      </c>
      <c r="D309" s="429">
        <f>D$296*Entrant_age_breakdowns!$K82*$G$31</f>
        <v>31.429963115659387</v>
      </c>
      <c r="E309" s="429">
        <f>E$296*Entrant_age_breakdowns!$K82*$G$31</f>
        <v>31.890893298838698</v>
      </c>
      <c r="F309" s="429">
        <f>F$296*Entrant_age_breakdowns!$K82*$G$31</f>
        <v>32.765799869255559</v>
      </c>
      <c r="G309" s="429">
        <f>G$296*Entrant_age_breakdowns!$K82*$G$31</f>
        <v>32.213374126710917</v>
      </c>
      <c r="H309" s="429">
        <f>H$296*Entrant_age_breakdowns!$K82*$G$31</f>
        <v>31.5307772634443</v>
      </c>
      <c r="I309" s="429">
        <f>I$296*Entrant_age_breakdowns!$K82*$G$31</f>
        <v>31.236882521179432</v>
      </c>
      <c r="J309" s="429">
        <f>J$296*Entrant_age_breakdowns!$K82*$G$31</f>
        <v>30.722278133360884</v>
      </c>
      <c r="K309" s="429">
        <f>K$296*Entrant_age_breakdowns!$K82*$G$31</f>
        <v>30.549670656874522</v>
      </c>
      <c r="L309" s="429">
        <f>L$296*Entrant_age_breakdowns!$K82*$G$31</f>
        <v>30.392823961871695</v>
      </c>
      <c r="M309" s="429">
        <f>M$296*Entrant_age_breakdowns!$K82*$G$31</f>
        <v>31.022007666806871</v>
      </c>
      <c r="N309" s="312"/>
      <c r="O309" s="312"/>
    </row>
    <row r="310" spans="1:15" ht="13.15">
      <c r="B310" s="323" t="str">
        <f t="shared" si="141"/>
        <v>55-59</v>
      </c>
      <c r="C310" s="429">
        <f>C$296*Entrant_age_breakdowns!$K83*$G$31</f>
        <v>18.598883917205438</v>
      </c>
      <c r="D310" s="429">
        <f>D$296*Entrant_age_breakdowns!$K83*$G$31</f>
        <v>19.128022562418575</v>
      </c>
      <c r="E310" s="429">
        <f>E$296*Entrant_age_breakdowns!$K83*$G$31</f>
        <v>19.40854096172783</v>
      </c>
      <c r="F310" s="429">
        <f>F$296*Entrant_age_breakdowns!$K83*$G$31</f>
        <v>19.941002058082216</v>
      </c>
      <c r="G310" s="429">
        <f>G$296*Entrant_age_breakdowns!$K83*$G$31</f>
        <v>19.604800197820087</v>
      </c>
      <c r="H310" s="429">
        <f>H$296*Entrant_age_breakdowns!$K83*$G$31</f>
        <v>19.189377241275324</v>
      </c>
      <c r="I310" s="429">
        <f>I$296*Entrant_age_breakdowns!$K83*$G$31</f>
        <v>19.010515266785205</v>
      </c>
      <c r="J310" s="429">
        <f>J$296*Entrant_age_breakdowns!$K83*$G$31</f>
        <v>18.697331178573258</v>
      </c>
      <c r="K310" s="429">
        <f>K$296*Entrant_age_breakdowns!$K83*$G$31</f>
        <v>18.592283657756148</v>
      </c>
      <c r="L310" s="429">
        <f>L$296*Entrant_age_breakdowns!$K83*$G$31</f>
        <v>18.496828021686376</v>
      </c>
      <c r="M310" s="429">
        <f>M$296*Entrant_age_breakdowns!$K83*$G$31</f>
        <v>18.879744160010123</v>
      </c>
      <c r="N310" s="312"/>
      <c r="O310" s="312"/>
    </row>
    <row r="311" spans="1:15" ht="13.15">
      <c r="B311" s="323" t="str">
        <f t="shared" si="141"/>
        <v>60-64</v>
      </c>
      <c r="C311" s="429">
        <f>C$296*Entrant_age_breakdowns!$K84*$G$31</f>
        <v>8.9656598889857992</v>
      </c>
      <c r="D311" s="429">
        <f>D$296*Entrant_age_breakdowns!$K84*$G$31</f>
        <v>9.2207331045732737</v>
      </c>
      <c r="E311" s="429">
        <f>E$296*Entrant_age_breakdowns!$K84*$G$31</f>
        <v>9.3559580230149049</v>
      </c>
      <c r="F311" s="429">
        <f>F$296*Entrant_age_breakdowns!$K84*$G$31</f>
        <v>9.6126328383038864</v>
      </c>
      <c r="G311" s="429">
        <f>G$296*Entrant_age_breakdowns!$K84*$G$31</f>
        <v>9.4505655042330421</v>
      </c>
      <c r="H311" s="429">
        <f>H$296*Entrant_age_breakdowns!$K84*$G$31</f>
        <v>9.2503093514962771</v>
      </c>
      <c r="I311" s="429">
        <f>I$296*Entrant_age_breakdowns!$K84*$G$31</f>
        <v>9.1640882837435278</v>
      </c>
      <c r="J311" s="429">
        <f>J$296*Entrant_age_breakdowns!$K84*$G$31</f>
        <v>9.013116750717673</v>
      </c>
      <c r="K311" s="429">
        <f>K$296*Entrant_age_breakdowns!$K84*$G$31</f>
        <v>8.9624782098234999</v>
      </c>
      <c r="L311" s="429">
        <f>L$296*Entrant_age_breakdowns!$K84*$G$31</f>
        <v>8.9164634719877185</v>
      </c>
      <c r="M311" s="429">
        <f>M$296*Entrant_age_breakdowns!$K84*$G$31</f>
        <v>9.1010495943323306</v>
      </c>
      <c r="N311" s="312"/>
      <c r="O311" s="312"/>
    </row>
    <row r="312" spans="1:15" ht="13.15">
      <c r="B312" s="323" t="str">
        <f t="shared" si="141"/>
        <v>65 plus</v>
      </c>
      <c r="C312" s="429">
        <f>C$296*Entrant_age_breakdowns!$K85*$G$31</f>
        <v>2.7749935998875221</v>
      </c>
      <c r="D312" s="429">
        <f>D$296*Entrant_age_breakdowns!$K85*$G$31</f>
        <v>2.8539422271522614</v>
      </c>
      <c r="E312" s="429">
        <f>E$296*Entrant_age_breakdowns!$K85*$G$31</f>
        <v>2.8957961774322438</v>
      </c>
      <c r="F312" s="429">
        <f>F$296*Entrant_age_breakdowns!$K85*$G$31</f>
        <v>2.9752405215740789</v>
      </c>
      <c r="G312" s="429">
        <f>G$296*Entrant_age_breakdowns!$K85*$G$31</f>
        <v>2.9250784788057693</v>
      </c>
      <c r="H312" s="429">
        <f>H$296*Entrant_age_breakdowns!$K85*$G$31</f>
        <v>2.8630964775851671</v>
      </c>
      <c r="I312" s="429">
        <f>I$296*Entrant_age_breakdowns!$K85*$G$31</f>
        <v>2.8364098851701147</v>
      </c>
      <c r="J312" s="429">
        <f>J$296*Entrant_age_breakdowns!$K85*$G$31</f>
        <v>2.7896821436430663</v>
      </c>
      <c r="K312" s="429">
        <f>K$296*Entrant_age_breakdowns!$K85*$G$31</f>
        <v>2.7740088269403436</v>
      </c>
      <c r="L312" s="429">
        <f>L$296*Entrant_age_breakdowns!$K85*$G$31</f>
        <v>2.7597666401324692</v>
      </c>
      <c r="M312" s="429">
        <f>M$296*Entrant_age_breakdowns!$K85*$G$31</f>
        <v>2.8168985539544087</v>
      </c>
      <c r="N312" s="312"/>
      <c r="O312" s="312"/>
    </row>
    <row r="313" spans="1:15" ht="13.15">
      <c r="B313" s="323" t="str">
        <f t="shared" si="141"/>
        <v>Total</v>
      </c>
      <c r="C313" s="429">
        <f>C$296*Entrant_age_breakdowns!$K86*$G$31</f>
        <v>568.49869958955821</v>
      </c>
      <c r="D313" s="429">
        <f>D$296*Entrant_age_breakdowns!$K86*$G$31</f>
        <v>584.67249975118909</v>
      </c>
      <c r="E313" s="429">
        <f>E$296*Entrant_age_breakdowns!$K86*$G$31</f>
        <v>593.24690378146147</v>
      </c>
      <c r="F313" s="429">
        <f>F$296*Entrant_age_breakdowns!$K86*$G$31</f>
        <v>609.52225891604962</v>
      </c>
      <c r="G313" s="429">
        <f>G$296*Entrant_age_breakdowns!$K86*$G$31</f>
        <v>599.24581860869341</v>
      </c>
      <c r="H313" s="429">
        <f>H$296*Entrant_age_breakdowns!$K86*$G$31</f>
        <v>586.54788406452042</v>
      </c>
      <c r="I313" s="429">
        <f>I$296*Entrant_age_breakdowns!$K86*$G$31</f>
        <v>581.08073881234805</v>
      </c>
      <c r="J313" s="429">
        <f>J$296*Entrant_age_breakdowns!$K86*$G$31</f>
        <v>571.50786617798917</v>
      </c>
      <c r="K313" s="429">
        <f>K$296*Entrant_age_breakdowns!$K86*$G$31</f>
        <v>568.29695420899793</v>
      </c>
      <c r="L313" s="429">
        <f>L$296*Entrant_age_breakdowns!$K86*$G$31</f>
        <v>565.37923047806157</v>
      </c>
      <c r="M313" s="429">
        <f>M$296*Entrant_age_breakdowns!$K86*$G$31</f>
        <v>577.08355250394004</v>
      </c>
      <c r="N313" s="312"/>
      <c r="O313" s="312"/>
    </row>
    <row r="314" spans="1:15">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5" ht="13.15">
      <c r="B316" s="326" t="s">
        <v>47</v>
      </c>
      <c r="H316" s="310"/>
    </row>
    <row r="317" spans="1:15">
      <c r="H317" s="310"/>
    </row>
    <row r="318" spans="1:15"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5" ht="13.15">
      <c r="B319" s="323" t="str">
        <f t="shared" si="144"/>
        <v>20-24</v>
      </c>
      <c r="C319" s="429">
        <f>C$296*Entrant_age_breakdowns!$K76*$H$31</f>
        <v>185.94191833306587</v>
      </c>
      <c r="D319" s="429">
        <f>D$296*Entrant_age_breakdowns!$K76*$H$31</f>
        <v>191.23196988632452</v>
      </c>
      <c r="E319" s="429">
        <f>E$296*Entrant_age_breakdowns!$K76*$H$31</f>
        <v>194.03644619401479</v>
      </c>
      <c r="F319" s="429">
        <f>F$296*Entrant_age_breakdowns!$K76*$H$31</f>
        <v>199.35971387688218</v>
      </c>
      <c r="G319" s="429">
        <f>G$296*Entrant_age_breakdowns!$K76*$H$31</f>
        <v>195.998543436625</v>
      </c>
      <c r="H319" s="429">
        <f>H$296*Entrant_age_breakdowns!$K76*$H$31</f>
        <v>191.84536189071139</v>
      </c>
      <c r="I319" s="429">
        <f>I$296*Entrant_age_breakdowns!$K76*$H$31</f>
        <v>190.05719337470885</v>
      </c>
      <c r="J319" s="429">
        <f>J$296*Entrant_age_breakdowns!$K76*$H$31</f>
        <v>186.92614258624462</v>
      </c>
      <c r="K319" s="429">
        <f>K$296*Entrant_age_breakdowns!$K76*$H$31</f>
        <v>185.87593238955657</v>
      </c>
      <c r="L319" s="429">
        <f>L$296*Entrant_age_breakdowns!$K76*$H$31</f>
        <v>184.92161684215444</v>
      </c>
      <c r="M319" s="429">
        <f>M$296*Entrant_age_breakdowns!$K76*$H$31</f>
        <v>188.74981221331544</v>
      </c>
    </row>
    <row r="320" spans="1:15" ht="13.15">
      <c r="B320" s="323" t="str">
        <f t="shared" si="144"/>
        <v>25-29</v>
      </c>
      <c r="C320" s="429">
        <f>C$296*Entrant_age_breakdowns!$K77*$H$31</f>
        <v>201.88324933317276</v>
      </c>
      <c r="D320" s="429">
        <f>D$296*Entrant_age_breakdowns!$K77*$H$31</f>
        <v>207.62683209431685</v>
      </c>
      <c r="E320" s="429">
        <f>E$296*Entrant_age_breakdowns!$K77*$H$31</f>
        <v>210.67174415476063</v>
      </c>
      <c r="F320" s="429">
        <f>F$296*Entrant_age_breakdowns!$K77*$H$31</f>
        <v>216.45139075904345</v>
      </c>
      <c r="G320" s="429">
        <f>G$296*Entrant_age_breakdowns!$K77*$H$31</f>
        <v>212.80205759025114</v>
      </c>
      <c r="H320" s="429">
        <f>H$296*Entrant_age_breakdowns!$K77*$H$31</f>
        <v>208.29281194474947</v>
      </c>
      <c r="I320" s="429">
        <f>I$296*Entrant_age_breakdowns!$K77*$H$31</f>
        <v>206.35133864167619</v>
      </c>
      <c r="J320" s="429">
        <f>J$296*Entrant_age_breakdowns!$K77*$H$31</f>
        <v>202.95185393876969</v>
      </c>
      <c r="K320" s="429">
        <f>K$296*Entrant_age_breakdowns!$K77*$H$31</f>
        <v>201.81160622652206</v>
      </c>
      <c r="L320" s="429">
        <f>L$296*Entrant_age_breakdowns!$K77*$H$31</f>
        <v>200.77547448535324</v>
      </c>
      <c r="M320" s="429">
        <f>M$296*Entrant_age_breakdowns!$K77*$H$31</f>
        <v>204.93187196441895</v>
      </c>
    </row>
    <row r="321" spans="1:13" ht="13.15">
      <c r="B321" s="323" t="str">
        <f t="shared" si="144"/>
        <v>30-34</v>
      </c>
      <c r="C321" s="429">
        <f>C$296*Entrant_age_breakdowns!$K78*$H$31</f>
        <v>103.81843230387668</v>
      </c>
      <c r="D321" s="429">
        <f>D$296*Entrant_age_breakdowns!$K78*$H$31</f>
        <v>106.77206892325505</v>
      </c>
      <c r="E321" s="429">
        <f>E$296*Entrant_age_breakdowns!$K78*$H$31</f>
        <v>108.33791451798659</v>
      </c>
      <c r="F321" s="429">
        <f>F$296*Entrant_age_breakdowns!$K78*$H$31</f>
        <v>111.31009696357829</v>
      </c>
      <c r="G321" s="429">
        <f>G$296*Entrant_age_breakdowns!$K78*$H$31</f>
        <v>109.43342789970117</v>
      </c>
      <c r="H321" s="429">
        <f>H$296*Entrant_age_breakdowns!$K78*$H$31</f>
        <v>107.11454896677651</v>
      </c>
      <c r="I321" s="429">
        <f>I$296*Entrant_age_breakdowns!$K78*$H$31</f>
        <v>106.11614659634382</v>
      </c>
      <c r="J321" s="429">
        <f>J$296*Entrant_age_breakdowns!$K78*$H$31</f>
        <v>104.3679620705721</v>
      </c>
      <c r="K321" s="429">
        <f>K$296*Entrant_age_breakdowns!$K78*$H$31</f>
        <v>103.78158984645425</v>
      </c>
      <c r="L321" s="429">
        <f>L$296*Entrant_age_breakdowns!$K78*$H$31</f>
        <v>103.24875924568012</v>
      </c>
      <c r="M321" s="429">
        <f>M$296*Entrant_age_breakdowns!$K78*$H$31</f>
        <v>105.38618605911651</v>
      </c>
    </row>
    <row r="322" spans="1:13" ht="13.15">
      <c r="B322" s="323" t="str">
        <f t="shared" si="144"/>
        <v>35-39</v>
      </c>
      <c r="C322" s="429">
        <f>C$296*Entrant_age_breakdowns!$K79*$H$31</f>
        <v>78.709396015265511</v>
      </c>
      <c r="D322" s="429">
        <f>D$296*Entrant_age_breakdowns!$K79*$H$31</f>
        <v>80.948680015233606</v>
      </c>
      <c r="E322" s="429">
        <f>E$296*Entrant_age_breakdowns!$K79*$H$31</f>
        <v>82.135817581072985</v>
      </c>
      <c r="F322" s="429">
        <f>F$296*Entrant_age_breakdowns!$K79*$H$31</f>
        <v>84.389162001213705</v>
      </c>
      <c r="G322" s="429">
        <f>G$296*Entrant_age_breakdowns!$K79*$H$31</f>
        <v>82.966375264211635</v>
      </c>
      <c r="H322" s="429">
        <f>H$296*Entrant_age_breakdowns!$K79*$H$31</f>
        <v>81.208329451028945</v>
      </c>
      <c r="I322" s="429">
        <f>I$296*Entrant_age_breakdowns!$K79*$H$31</f>
        <v>80.451395968090637</v>
      </c>
      <c r="J322" s="429">
        <f>J$296*Entrant_age_breakdowns!$K79*$H$31</f>
        <v>79.126019104914988</v>
      </c>
      <c r="K322" s="429">
        <f>K$296*Entrant_age_breakdowns!$K79*$H$31</f>
        <v>78.681464100796333</v>
      </c>
      <c r="L322" s="429">
        <f>L$296*Entrant_age_breakdowns!$K79*$H$31</f>
        <v>78.277501395574319</v>
      </c>
      <c r="M322" s="429">
        <f>M$296*Entrant_age_breakdowns!$K79*$H$31</f>
        <v>79.897980242914116</v>
      </c>
    </row>
    <row r="323" spans="1:13" ht="13.15">
      <c r="B323" s="323" t="str">
        <f t="shared" si="144"/>
        <v>40-44</v>
      </c>
      <c r="C323" s="429">
        <f>C$296*Entrant_age_breakdowns!$K80*$H$31</f>
        <v>64.235991229050342</v>
      </c>
      <c r="D323" s="429">
        <f>D$296*Entrant_age_breakdowns!$K80*$H$31</f>
        <v>66.063506553312322</v>
      </c>
      <c r="E323" s="429">
        <f>E$296*Entrant_age_breakdowns!$K80*$H$31</f>
        <v>67.03234842134222</v>
      </c>
      <c r="F323" s="429">
        <f>F$296*Entrant_age_breakdowns!$K80*$H$31</f>
        <v>68.871338678364594</v>
      </c>
      <c r="G323" s="429">
        <f>G$296*Entrant_age_breakdowns!$K80*$H$31</f>
        <v>67.710179769952347</v>
      </c>
      <c r="H323" s="429">
        <f>H$296*Entrant_age_breakdowns!$K80*$H$31</f>
        <v>66.275410591772271</v>
      </c>
      <c r="I323" s="429">
        <f>I$296*Entrant_age_breakdowns!$K80*$H$31</f>
        <v>65.657665125124694</v>
      </c>
      <c r="J323" s="429">
        <f>J$296*Entrant_age_breakdowns!$K80*$H$31</f>
        <v>64.576003965615541</v>
      </c>
      <c r="K323" s="429">
        <f>K$296*Entrant_age_breakdowns!$K80*$H$31</f>
        <v>64.213195548944952</v>
      </c>
      <c r="L323" s="429">
        <f>L$296*Entrant_age_breakdowns!$K80*$H$31</f>
        <v>63.883515153678381</v>
      </c>
      <c r="M323" s="429">
        <f>M$296*Entrant_age_breakdowns!$K80*$H$31</f>
        <v>65.206013740815209</v>
      </c>
    </row>
    <row r="324" spans="1:13" ht="13.15">
      <c r="B324" s="323" t="str">
        <f t="shared" si="144"/>
        <v>45-49</v>
      </c>
      <c r="C324" s="429">
        <f>C$296*Entrant_age_breakdowns!$K81*$H$31</f>
        <v>57.460604394859338</v>
      </c>
      <c r="D324" s="429">
        <f>D$296*Entrant_age_breakdowns!$K81*$H$31</f>
        <v>59.095359818785468</v>
      </c>
      <c r="E324" s="429">
        <f>E$296*Entrant_age_breakdowns!$K81*$H$31</f>
        <v>59.962011647999638</v>
      </c>
      <c r="F324" s="429">
        <f>F$296*Entrant_age_breakdowns!$K81*$H$31</f>
        <v>61.607031669064952</v>
      </c>
      <c r="G324" s="429">
        <f>G$296*Entrant_age_breakdowns!$K81*$H$31</f>
        <v>60.568347725698487</v>
      </c>
      <c r="H324" s="429">
        <f>H$296*Entrant_age_breakdowns!$K81*$H$31</f>
        <v>59.284912963224421</v>
      </c>
      <c r="I324" s="429">
        <f>I$296*Entrant_age_breakdowns!$K81*$H$31</f>
        <v>58.732325119609094</v>
      </c>
      <c r="J324" s="429">
        <f>J$296*Entrant_age_breakdowns!$K81*$H$31</f>
        <v>57.76475378169328</v>
      </c>
      <c r="K324" s="429">
        <f>K$296*Entrant_age_breakdowns!$K81*$H$31</f>
        <v>57.440213123060055</v>
      </c>
      <c r="L324" s="429">
        <f>L$296*Entrant_age_breakdowns!$K81*$H$31</f>
        <v>57.145306258439497</v>
      </c>
      <c r="M324" s="429">
        <f>M$296*Entrant_age_breakdowns!$K81*$H$31</f>
        <v>58.328312337652335</v>
      </c>
    </row>
    <row r="325" spans="1:13" ht="13.15">
      <c r="B325" s="323" t="str">
        <f t="shared" si="144"/>
        <v>50-54</v>
      </c>
      <c r="C325" s="429">
        <f>C$296*Entrant_age_breakdowns!$K82*$H$31</f>
        <v>41.665580908399711</v>
      </c>
      <c r="D325" s="429">
        <f>D$296*Entrant_age_breakdowns!$K82*$H$31</f>
        <v>42.850967576332728</v>
      </c>
      <c r="E325" s="429">
        <f>E$296*Entrant_age_breakdowns!$K82*$H$31</f>
        <v>43.479390341631138</v>
      </c>
      <c r="F325" s="429">
        <f>F$296*Entrant_age_breakdowns!$K82*$H$31</f>
        <v>44.672220029126834</v>
      </c>
      <c r="G325" s="429">
        <f>G$296*Entrant_age_breakdowns!$K82*$H$31</f>
        <v>43.919054093328526</v>
      </c>
      <c r="H325" s="429">
        <f>H$296*Entrant_age_breakdowns!$K82*$H$31</f>
        <v>42.988415519305796</v>
      </c>
      <c r="I325" s="429">
        <f>I$296*Entrant_age_breakdowns!$K82*$H$31</f>
        <v>42.587725450873229</v>
      </c>
      <c r="J325" s="429">
        <f>J$296*Entrant_age_breakdowns!$K82*$H$31</f>
        <v>41.886124374985734</v>
      </c>
      <c r="K325" s="429">
        <f>K$296*Entrant_age_breakdowns!$K82*$H$31</f>
        <v>41.650794879016182</v>
      </c>
      <c r="L325" s="429">
        <f>L$296*Entrant_age_breakdowns!$K82*$H$31</f>
        <v>41.436953309514863</v>
      </c>
      <c r="M325" s="429">
        <f>M$296*Entrant_age_breakdowns!$K82*$H$31</f>
        <v>42.294769478134583</v>
      </c>
    </row>
    <row r="326" spans="1:13" ht="13.15">
      <c r="B326" s="323" t="str">
        <f t="shared" si="144"/>
        <v>55-59</v>
      </c>
      <c r="C326" s="429">
        <f>C$296*Entrant_age_breakdowns!$K83*$H$31</f>
        <v>25.357337161336535</v>
      </c>
      <c r="D326" s="429">
        <f>D$296*Entrant_age_breakdowns!$K83*$H$31</f>
        <v>26.078753945886174</v>
      </c>
      <c r="E326" s="429">
        <f>E$296*Entrant_age_breakdowns!$K83*$H$31</f>
        <v>26.461206982472035</v>
      </c>
      <c r="F326" s="429">
        <f>F$296*Entrant_age_breakdowns!$K83*$H$31</f>
        <v>27.1871535288163</v>
      </c>
      <c r="G326" s="429">
        <f>G$296*Entrant_age_breakdowns!$K83*$H$31</f>
        <v>26.728782802761661</v>
      </c>
      <c r="H326" s="429">
        <f>H$296*Entrant_age_breakdowns!$K83*$H$31</f>
        <v>26.162403657617368</v>
      </c>
      <c r="I326" s="429">
        <f>I$296*Entrant_age_breakdowns!$K83*$H$31</f>
        <v>25.918546907251141</v>
      </c>
      <c r="J326" s="429">
        <f>J$296*Entrant_age_breakdowns!$K83*$H$31</f>
        <v>25.491558139876261</v>
      </c>
      <c r="K326" s="429">
        <f>K$296*Entrant_age_breakdowns!$K83*$H$31</f>
        <v>25.348338502871165</v>
      </c>
      <c r="L326" s="429">
        <f>L$296*Entrant_age_breakdowns!$K83*$H$31</f>
        <v>25.218196244951493</v>
      </c>
      <c r="M326" s="429">
        <f>M$296*Entrant_age_breakdowns!$K83*$H$31</f>
        <v>25.740256260338217</v>
      </c>
    </row>
    <row r="327" spans="1:13" ht="13.15">
      <c r="B327" s="323" t="str">
        <f t="shared" si="144"/>
        <v>60-64</v>
      </c>
      <c r="C327" s="429">
        <f>C$296*Entrant_age_breakdowns!$K84*$H$31</f>
        <v>12.223596947587358</v>
      </c>
      <c r="D327" s="429">
        <f>D$296*Entrant_age_breakdowns!$K84*$H$31</f>
        <v>12.57135854216855</v>
      </c>
      <c r="E327" s="429">
        <f>E$296*Entrant_age_breakdowns!$K84*$H$31</f>
        <v>12.755721424629828</v>
      </c>
      <c r="F327" s="429">
        <f>F$296*Entrant_age_breakdowns!$K84*$H$31</f>
        <v>13.105666607420366</v>
      </c>
      <c r="G327" s="429">
        <f>G$296*Entrant_age_breakdowns!$K84*$H$31</f>
        <v>12.884707325607136</v>
      </c>
      <c r="H327" s="429">
        <f>H$296*Entrant_age_breakdowns!$K84*$H$31</f>
        <v>12.611682191078462</v>
      </c>
      <c r="I327" s="429">
        <f>I$296*Entrant_age_breakdowns!$K84*$H$31</f>
        <v>12.494130154346063</v>
      </c>
      <c r="J327" s="429">
        <f>J$296*Entrant_age_breakdowns!$K84*$H$31</f>
        <v>12.288298660276732</v>
      </c>
      <c r="K327" s="429">
        <f>K$296*Entrant_age_breakdowns!$K84*$H$31</f>
        <v>12.219259111423815</v>
      </c>
      <c r="L327" s="429">
        <f>L$296*Entrant_age_breakdowns!$K84*$H$31</f>
        <v>12.156523560899029</v>
      </c>
      <c r="M327" s="429">
        <f>M$296*Entrant_age_breakdowns!$K84*$H$31</f>
        <v>12.408184497137579</v>
      </c>
    </row>
    <row r="328" spans="1:13" ht="13.15">
      <c r="B328" s="323" t="str">
        <f t="shared" si="144"/>
        <v>65 plus</v>
      </c>
      <c r="C328" s="429">
        <f>C$296*Entrant_age_breakdowns!$K85*$H$31</f>
        <v>3.7833694024943281</v>
      </c>
      <c r="D328" s="429">
        <f>D$296*Entrant_age_breakdowns!$K85*$H$31</f>
        <v>3.8910063429090567</v>
      </c>
      <c r="E328" s="429">
        <f>E$296*Entrant_age_breakdowns!$K85*$H$31</f>
        <v>3.9480691609527527</v>
      </c>
      <c r="F328" s="429">
        <f>F$296*Entrant_age_breakdowns!$K85*$H$31</f>
        <v>4.0563819515983353</v>
      </c>
      <c r="G328" s="429">
        <f>G$296*Entrant_age_breakdowns!$K85*$H$31</f>
        <v>3.9879920505247162</v>
      </c>
      <c r="H328" s="429">
        <f>H$296*Entrant_age_breakdowns!$K85*$H$31</f>
        <v>3.9034870603391902</v>
      </c>
      <c r="I328" s="429">
        <f>I$296*Entrant_age_breakdowns!$K85*$H$31</f>
        <v>3.867103107163933</v>
      </c>
      <c r="J328" s="429">
        <f>J$296*Entrant_age_breakdowns!$K85*$H$31</f>
        <v>3.8033954620189983</v>
      </c>
      <c r="K328" s="429">
        <f>K$296*Entrant_age_breakdowns!$K85*$H$31</f>
        <v>3.7820267832403922</v>
      </c>
      <c r="L328" s="429">
        <f>L$296*Entrant_age_breakdowns!$K85*$H$31</f>
        <v>3.7626092776303959</v>
      </c>
      <c r="M328" s="429">
        <f>M$296*Entrant_age_breakdowns!$K85*$H$31</f>
        <v>3.8405017580558027</v>
      </c>
    </row>
    <row r="329" spans="1:13" ht="13.15">
      <c r="B329" s="323" t="str">
        <f t="shared" si="144"/>
        <v>Total</v>
      </c>
      <c r="C329" s="429">
        <f>C$296*Entrant_age_breakdowns!$K86*$H$31</f>
        <v>775.07947602910838</v>
      </c>
      <c r="D329" s="429">
        <f>D$296*Entrant_age_breakdowns!$K86*$H$31</f>
        <v>797.13050369852419</v>
      </c>
      <c r="E329" s="429">
        <f>E$296*Entrant_age_breakdowns!$K86*$H$31</f>
        <v>808.82067042686253</v>
      </c>
      <c r="F329" s="429">
        <f>F$296*Entrant_age_breakdowns!$K86*$H$31</f>
        <v>831.01015606510896</v>
      </c>
      <c r="G329" s="429">
        <f>G$296*Entrant_age_breakdowns!$K86*$H$31</f>
        <v>816.99946795866174</v>
      </c>
      <c r="H329" s="429">
        <f>H$296*Entrant_age_breakdowns!$K86*$H$31</f>
        <v>799.68736423660368</v>
      </c>
      <c r="I329" s="429">
        <f>I$296*Entrant_age_breakdowns!$K86*$H$31</f>
        <v>792.23357044518752</v>
      </c>
      <c r="J329" s="429">
        <f>J$296*Entrant_age_breakdowns!$K86*$H$31</f>
        <v>779.18211208496791</v>
      </c>
      <c r="K329" s="429">
        <f>K$296*Entrant_age_breakdowns!$K86*$H$31</f>
        <v>774.80442051188561</v>
      </c>
      <c r="L329" s="429">
        <f>L$296*Entrant_age_breakdowns!$K86*$H$31</f>
        <v>770.82645577387575</v>
      </c>
      <c r="M329" s="429">
        <f>M$296*Entrant_age_breakdowns!$K86*$H$31</f>
        <v>786.78388855189871</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1343.5781756186666</v>
      </c>
      <c r="D331" s="1085">
        <f t="shared" ref="D331:M331" si="147">D296</f>
        <v>1381.8030034497133</v>
      </c>
      <c r="E331" s="1085">
        <f t="shared" si="147"/>
        <v>1402.067574208324</v>
      </c>
      <c r="F331" s="1085">
        <f t="shared" si="147"/>
        <v>1440.5324149811586</v>
      </c>
      <c r="G331" s="1085">
        <f t="shared" si="147"/>
        <v>1416.2452865673552</v>
      </c>
      <c r="H331" s="1085">
        <f t="shared" si="147"/>
        <v>1386.2352483011241</v>
      </c>
      <c r="I331" s="1085">
        <f t="shared" si="147"/>
        <v>1373.3143092575356</v>
      </c>
      <c r="J331" s="1085">
        <f t="shared" si="147"/>
        <v>1350.6899782629571</v>
      </c>
      <c r="K331" s="1085">
        <f t="shared" si="147"/>
        <v>1343.1013747208835</v>
      </c>
      <c r="L331" s="1085">
        <f t="shared" si="147"/>
        <v>1336.2056862519373</v>
      </c>
      <c r="M331" s="1085">
        <f t="shared" si="147"/>
        <v>1363.8674410558388</v>
      </c>
    </row>
    <row r="332" spans="1:13">
      <c r="C332" s="1085">
        <f>C313+C329</f>
        <v>1343.5781756186666</v>
      </c>
      <c r="D332" s="1085">
        <f t="shared" ref="D332:M332" si="148">D313+D329</f>
        <v>1381.8030034497133</v>
      </c>
      <c r="E332" s="1085">
        <f t="shared" si="148"/>
        <v>1402.067574208324</v>
      </c>
      <c r="F332" s="1085">
        <f t="shared" si="148"/>
        <v>1440.5324149811586</v>
      </c>
      <c r="G332" s="1085">
        <f t="shared" si="148"/>
        <v>1416.2452865673552</v>
      </c>
      <c r="H332" s="1085">
        <f t="shared" si="148"/>
        <v>1386.2352483011241</v>
      </c>
      <c r="I332" s="1085">
        <f t="shared" si="148"/>
        <v>1373.3143092575356</v>
      </c>
      <c r="J332" s="1085">
        <f t="shared" si="148"/>
        <v>1350.6899782629571</v>
      </c>
      <c r="K332" s="1085">
        <f t="shared" si="148"/>
        <v>1343.1013747208835</v>
      </c>
      <c r="L332" s="1085">
        <f t="shared" si="148"/>
        <v>1336.2056862519373</v>
      </c>
      <c r="M332" s="1085">
        <f t="shared" si="148"/>
        <v>1363.8674410558388</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287.5683989988857</v>
      </c>
      <c r="D340" s="429">
        <f t="shared" si="152"/>
        <v>334.99610998052401</v>
      </c>
      <c r="E340" s="429">
        <f t="shared" si="152"/>
        <v>368.8570474407959</v>
      </c>
      <c r="F340" s="429">
        <f t="shared" si="152"/>
        <v>393.71211183692208</v>
      </c>
      <c r="G340" s="429">
        <f t="shared" si="152"/>
        <v>407.92348388493804</v>
      </c>
      <c r="H340" s="429">
        <f t="shared" si="152"/>
        <v>414.41247192562543</v>
      </c>
      <c r="I340" s="429">
        <f t="shared" si="152"/>
        <v>417.45473724056785</v>
      </c>
      <c r="J340" s="429">
        <f t="shared" si="152"/>
        <v>417.19943182970843</v>
      </c>
      <c r="K340" s="429">
        <f t="shared" si="152"/>
        <v>416.2578334802372</v>
      </c>
      <c r="L340" s="429">
        <f t="shared" si="152"/>
        <v>414.92609764847822</v>
      </c>
      <c r="M340" s="429">
        <f t="shared" si="152"/>
        <v>416.84043152006279</v>
      </c>
    </row>
    <row r="341" spans="1:13" ht="13.15">
      <c r="B341" s="323" t="str">
        <f t="shared" si="151"/>
        <v>25-29</v>
      </c>
      <c r="C341" s="429">
        <f t="shared" ref="C341:M341" si="153">C304+C248</f>
        <v>635.1092613608439</v>
      </c>
      <c r="D341" s="429">
        <f t="shared" si="153"/>
        <v>640.61134688200355</v>
      </c>
      <c r="E341" s="429">
        <f t="shared" si="153"/>
        <v>654.23267250128208</v>
      </c>
      <c r="F341" s="429">
        <f t="shared" si="153"/>
        <v>670.2011151448645</v>
      </c>
      <c r="G341" s="429">
        <f t="shared" si="153"/>
        <v>682.72293241237139</v>
      </c>
      <c r="H341" s="429">
        <f t="shared" si="153"/>
        <v>690.42934277531776</v>
      </c>
      <c r="I341" s="429">
        <f t="shared" si="153"/>
        <v>695.3970079429622</v>
      </c>
      <c r="J341" s="429">
        <f t="shared" si="153"/>
        <v>696.82837328868823</v>
      </c>
      <c r="K341" s="429">
        <f t="shared" si="153"/>
        <v>696.9290255587282</v>
      </c>
      <c r="L341" s="429">
        <f t="shared" si="153"/>
        <v>696.07672816080662</v>
      </c>
      <c r="M341" s="429">
        <f t="shared" si="153"/>
        <v>698.31324678626288</v>
      </c>
    </row>
    <row r="342" spans="1:13" ht="13.15">
      <c r="B342" s="323" t="str">
        <f t="shared" si="151"/>
        <v>30-34</v>
      </c>
      <c r="C342" s="429">
        <f t="shared" ref="C342:M342" si="154">C305+C249</f>
        <v>720.49301561697825</v>
      </c>
      <c r="D342" s="429">
        <f t="shared" si="154"/>
        <v>716.85112420563928</v>
      </c>
      <c r="E342" s="429">
        <f t="shared" si="154"/>
        <v>715.8639023205842</v>
      </c>
      <c r="F342" s="429">
        <f t="shared" si="154"/>
        <v>717.02052591636152</v>
      </c>
      <c r="G342" s="429">
        <f t="shared" si="154"/>
        <v>719.36397562507386</v>
      </c>
      <c r="H342" s="429">
        <f t="shared" si="154"/>
        <v>721.61801042056391</v>
      </c>
      <c r="I342" s="429">
        <f t="shared" si="154"/>
        <v>723.9061988993293</v>
      </c>
      <c r="J342" s="429">
        <f t="shared" si="154"/>
        <v>725.17443720615051</v>
      </c>
      <c r="K342" s="429">
        <f t="shared" si="154"/>
        <v>725.9191837426564</v>
      </c>
      <c r="L342" s="429">
        <f t="shared" si="154"/>
        <v>726.08462325867936</v>
      </c>
      <c r="M342" s="429">
        <f t="shared" si="154"/>
        <v>727.61794897982452</v>
      </c>
    </row>
    <row r="343" spans="1:13" ht="13.15">
      <c r="B343" s="323" t="str">
        <f t="shared" si="151"/>
        <v>35-39</v>
      </c>
      <c r="C343" s="429">
        <f t="shared" ref="C343:M343" si="155">C306+C250</f>
        <v>827.21774545268659</v>
      </c>
      <c r="D343" s="429">
        <f t="shared" si="155"/>
        <v>799.1492882248449</v>
      </c>
      <c r="E343" s="429">
        <f t="shared" si="155"/>
        <v>778.25308934603731</v>
      </c>
      <c r="F343" s="429">
        <f t="shared" si="155"/>
        <v>761.70416169255191</v>
      </c>
      <c r="G343" s="429">
        <f t="shared" si="155"/>
        <v>748.77333644004329</v>
      </c>
      <c r="H343" s="429">
        <f t="shared" si="155"/>
        <v>738.45866064287759</v>
      </c>
      <c r="I343" s="429">
        <f t="shared" si="155"/>
        <v>730.77455360181602</v>
      </c>
      <c r="J343" s="429">
        <f t="shared" si="155"/>
        <v>724.60291740421746</v>
      </c>
      <c r="K343" s="429">
        <f t="shared" si="155"/>
        <v>719.99666429162539</v>
      </c>
      <c r="L343" s="429">
        <f t="shared" si="155"/>
        <v>716.46893124803705</v>
      </c>
      <c r="M343" s="429">
        <f t="shared" si="155"/>
        <v>715.10867619761029</v>
      </c>
    </row>
    <row r="344" spans="1:13" ht="13.15">
      <c r="B344" s="323" t="str">
        <f t="shared" si="151"/>
        <v>40-44</v>
      </c>
      <c r="C344" s="429">
        <f t="shared" ref="C344:M344" si="156">C307+C251</f>
        <v>780.16764425252984</v>
      </c>
      <c r="D344" s="429">
        <f t="shared" si="156"/>
        <v>777.47724401941764</v>
      </c>
      <c r="E344" s="429">
        <f t="shared" si="156"/>
        <v>770.5660765649659</v>
      </c>
      <c r="F344" s="429">
        <f t="shared" si="156"/>
        <v>760.43576768566186</v>
      </c>
      <c r="G344" s="429">
        <f t="shared" si="156"/>
        <v>749.08930970187964</v>
      </c>
      <c r="H344" s="429">
        <f t="shared" si="156"/>
        <v>737.31294535227983</v>
      </c>
      <c r="I344" s="429">
        <f t="shared" si="156"/>
        <v>726.30070873644968</v>
      </c>
      <c r="J344" s="429">
        <f t="shared" si="156"/>
        <v>715.99401508988797</v>
      </c>
      <c r="K344" s="429">
        <f t="shared" si="156"/>
        <v>707.01168818274368</v>
      </c>
      <c r="L344" s="429">
        <f t="shared" si="156"/>
        <v>699.3156871134122</v>
      </c>
      <c r="M344" s="429">
        <f t="shared" si="156"/>
        <v>693.97602733478425</v>
      </c>
    </row>
    <row r="345" spans="1:13" ht="13.15">
      <c r="B345" s="323" t="str">
        <f t="shared" si="151"/>
        <v>45-49</v>
      </c>
      <c r="C345" s="429">
        <f t="shared" ref="C345:M345" si="157">C308+C252</f>
        <v>730.19357970040744</v>
      </c>
      <c r="D345" s="429">
        <f t="shared" si="157"/>
        <v>714.59510212321368</v>
      </c>
      <c r="E345" s="429">
        <f t="shared" si="157"/>
        <v>702.92186147378527</v>
      </c>
      <c r="F345" s="429">
        <f t="shared" si="157"/>
        <v>691.60301940601573</v>
      </c>
      <c r="G345" s="429">
        <f t="shared" si="157"/>
        <v>680.84324511576415</v>
      </c>
      <c r="H345" s="429">
        <f t="shared" si="157"/>
        <v>670.08803362877916</v>
      </c>
      <c r="I345" s="429">
        <f t="shared" si="157"/>
        <v>659.79459453670233</v>
      </c>
      <c r="J345" s="429">
        <f t="shared" si="157"/>
        <v>649.66796985790188</v>
      </c>
      <c r="K345" s="429">
        <f t="shared" si="157"/>
        <v>640.26071109834118</v>
      </c>
      <c r="L345" s="429">
        <f t="shared" si="157"/>
        <v>631.63340626842421</v>
      </c>
      <c r="M345" s="429">
        <f t="shared" si="157"/>
        <v>624.88519468903371</v>
      </c>
    </row>
    <row r="346" spans="1:13" ht="13.15">
      <c r="B346" s="323" t="str">
        <f t="shared" si="151"/>
        <v>50-54</v>
      </c>
      <c r="C346" s="429">
        <f t="shared" ref="C346:M346" si="158">C309+C253</f>
        <v>441.97310320895997</v>
      </c>
      <c r="D346" s="429">
        <f t="shared" si="158"/>
        <v>473.38594671140339</v>
      </c>
      <c r="E346" s="429">
        <f t="shared" si="158"/>
        <v>492.97407168501087</v>
      </c>
      <c r="F346" s="429">
        <f t="shared" si="158"/>
        <v>503.64675236994344</v>
      </c>
      <c r="G346" s="429">
        <f t="shared" si="158"/>
        <v>508.61710247009131</v>
      </c>
      <c r="H346" s="429">
        <f t="shared" si="158"/>
        <v>509.54029701139552</v>
      </c>
      <c r="I346" s="429">
        <f t="shared" si="158"/>
        <v>508.0031157557101</v>
      </c>
      <c r="J346" s="429">
        <f t="shared" si="158"/>
        <v>504.59399612590079</v>
      </c>
      <c r="K346" s="429">
        <f t="shared" si="158"/>
        <v>500.2380789632079</v>
      </c>
      <c r="L346" s="429">
        <f t="shared" si="158"/>
        <v>495.35785596544929</v>
      </c>
      <c r="M346" s="429">
        <f t="shared" si="158"/>
        <v>491.03176832265672</v>
      </c>
    </row>
    <row r="347" spans="1:13" ht="13.15">
      <c r="B347" s="323" t="str">
        <f t="shared" si="151"/>
        <v>55-59</v>
      </c>
      <c r="C347" s="429">
        <f t="shared" ref="C347:M347" si="159">C310+C254</f>
        <v>230.16777464558564</v>
      </c>
      <c r="D347" s="429">
        <f t="shared" si="159"/>
        <v>226.77179627481183</v>
      </c>
      <c r="E347" s="429">
        <f t="shared" si="159"/>
        <v>229.66734681978519</v>
      </c>
      <c r="F347" s="429">
        <f t="shared" si="159"/>
        <v>234.35863379425237</v>
      </c>
      <c r="G347" s="429">
        <f t="shared" si="159"/>
        <v>238.49380850439653</v>
      </c>
      <c r="H347" s="429">
        <f t="shared" si="159"/>
        <v>241.34574611311484</v>
      </c>
      <c r="I347" s="429">
        <f t="shared" si="159"/>
        <v>243.0398585090802</v>
      </c>
      <c r="J347" s="429">
        <f t="shared" si="159"/>
        <v>243.52247841785072</v>
      </c>
      <c r="K347" s="429">
        <f t="shared" si="159"/>
        <v>243.19283701403398</v>
      </c>
      <c r="L347" s="429">
        <f t="shared" si="159"/>
        <v>242.23547170038125</v>
      </c>
      <c r="M347" s="429">
        <f t="shared" si="159"/>
        <v>241.29545472928288</v>
      </c>
    </row>
    <row r="348" spans="1:13" ht="13.15">
      <c r="B348" s="323" t="str">
        <f t="shared" si="151"/>
        <v>60-64</v>
      </c>
      <c r="C348" s="429">
        <f t="shared" ref="C348:M348" si="160">C311+C255</f>
        <v>86.874047848132406</v>
      </c>
      <c r="D348" s="429">
        <f t="shared" si="160"/>
        <v>86.062976287120932</v>
      </c>
      <c r="E348" s="429">
        <f t="shared" si="160"/>
        <v>85.296566350478713</v>
      </c>
      <c r="F348" s="429">
        <f t="shared" si="160"/>
        <v>85.426978855951972</v>
      </c>
      <c r="G348" s="429">
        <f t="shared" si="160"/>
        <v>85.957235089165081</v>
      </c>
      <c r="H348" s="429">
        <f t="shared" si="160"/>
        <v>86.587856895917213</v>
      </c>
      <c r="I348" s="429">
        <f t="shared" si="160"/>
        <v>87.215406391086631</v>
      </c>
      <c r="J348" s="429">
        <f t="shared" si="160"/>
        <v>87.622804000054757</v>
      </c>
      <c r="K348" s="429">
        <f t="shared" si="160"/>
        <v>87.852685442747259</v>
      </c>
      <c r="L348" s="429">
        <f t="shared" si="160"/>
        <v>87.885012501388076</v>
      </c>
      <c r="M348" s="429">
        <f t="shared" si="160"/>
        <v>87.959625410684026</v>
      </c>
    </row>
    <row r="349" spans="1:13" ht="13.15">
      <c r="B349" s="323" t="str">
        <f t="shared" si="151"/>
        <v>65 plus</v>
      </c>
      <c r="C349" s="429">
        <f t="shared" ref="C349:M349" si="161">C312+C256</f>
        <v>19.91764234170946</v>
      </c>
      <c r="D349" s="429">
        <f t="shared" si="161"/>
        <v>25.562787587622005</v>
      </c>
      <c r="E349" s="429">
        <f t="shared" si="161"/>
        <v>28.936331826692474</v>
      </c>
      <c r="F349" s="429">
        <f t="shared" si="161"/>
        <v>30.933115096138387</v>
      </c>
      <c r="G349" s="429">
        <f t="shared" si="161"/>
        <v>32.112526578753716</v>
      </c>
      <c r="H349" s="429">
        <f t="shared" si="161"/>
        <v>32.831896935549729</v>
      </c>
      <c r="I349" s="429">
        <f t="shared" si="161"/>
        <v>33.319133677260183</v>
      </c>
      <c r="J349" s="429">
        <f t="shared" si="161"/>
        <v>33.644856277322361</v>
      </c>
      <c r="K349" s="429">
        <f t="shared" si="161"/>
        <v>33.87669565068812</v>
      </c>
      <c r="L349" s="429">
        <f t="shared" si="161"/>
        <v>34.03132022102703</v>
      </c>
      <c r="M349" s="429">
        <f t="shared" si="161"/>
        <v>34.186368655084145</v>
      </c>
    </row>
    <row r="350" spans="1:13" ht="13.15">
      <c r="B350" s="323" t="str">
        <f t="shared" si="151"/>
        <v>Total</v>
      </c>
      <c r="C350" s="429">
        <f t="shared" ref="C350:M350" si="162">SUM(C340:C349)</f>
        <v>4759.6822134267186</v>
      </c>
      <c r="D350" s="429">
        <f t="shared" si="162"/>
        <v>4795.4637222966012</v>
      </c>
      <c r="E350" s="429">
        <f t="shared" si="162"/>
        <v>4827.568966329417</v>
      </c>
      <c r="F350" s="429">
        <f t="shared" si="162"/>
        <v>4849.0421817986635</v>
      </c>
      <c r="G350" s="429">
        <f t="shared" si="162"/>
        <v>4853.896955822478</v>
      </c>
      <c r="H350" s="429">
        <f t="shared" si="162"/>
        <v>4842.6252617014206</v>
      </c>
      <c r="I350" s="429">
        <f t="shared" si="162"/>
        <v>4825.2053152909639</v>
      </c>
      <c r="J350" s="429">
        <f t="shared" si="162"/>
        <v>4798.8512794976832</v>
      </c>
      <c r="K350" s="429">
        <f t="shared" si="162"/>
        <v>4771.5354034250086</v>
      </c>
      <c r="L350" s="429">
        <f t="shared" si="162"/>
        <v>4744.015134086083</v>
      </c>
      <c r="M350" s="429">
        <f t="shared" si="162"/>
        <v>4731.2147426252859</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20" ht="13.15">
      <c r="B353" s="326" t="s">
        <v>47</v>
      </c>
      <c r="C353" s="314"/>
      <c r="D353" s="314"/>
      <c r="E353" s="314"/>
      <c r="F353" s="314"/>
      <c r="G353" s="314"/>
      <c r="H353" s="324"/>
      <c r="I353" s="314"/>
      <c r="J353" s="314"/>
      <c r="K353" s="314"/>
      <c r="L353" s="314"/>
    </row>
    <row r="354" spans="1:20">
      <c r="C354" s="314"/>
      <c r="D354" s="314"/>
      <c r="E354" s="314"/>
      <c r="F354" s="314"/>
      <c r="G354" s="314"/>
      <c r="H354" s="324"/>
      <c r="I354" s="314"/>
      <c r="J354" s="314"/>
      <c r="K354" s="314"/>
      <c r="L354" s="314"/>
    </row>
    <row r="355" spans="1:20"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20" ht="13.15">
      <c r="B356" s="323" t="str">
        <f t="shared" si="164"/>
        <v>20-24</v>
      </c>
      <c r="C356" s="429">
        <f t="shared" ref="C356:M356" si="166">C319+C263</f>
        <v>521.66400555993312</v>
      </c>
      <c r="D356" s="429">
        <f t="shared" si="166"/>
        <v>550.24868091892768</v>
      </c>
      <c r="E356" s="429">
        <f t="shared" si="166"/>
        <v>572.43791600503357</v>
      </c>
      <c r="F356" s="429">
        <f t="shared" si="166"/>
        <v>592.77907983021692</v>
      </c>
      <c r="G356" s="429">
        <f t="shared" si="166"/>
        <v>603.3977796101326</v>
      </c>
      <c r="H356" s="429">
        <f t="shared" si="166"/>
        <v>606.5425111092145</v>
      </c>
      <c r="I356" s="429">
        <f t="shared" si="166"/>
        <v>606.91562198765973</v>
      </c>
      <c r="J356" s="429">
        <f t="shared" si="166"/>
        <v>604.04099908617513</v>
      </c>
      <c r="K356" s="429">
        <f t="shared" si="166"/>
        <v>601.01514701176234</v>
      </c>
      <c r="L356" s="429">
        <f t="shared" si="166"/>
        <v>597.98125432367772</v>
      </c>
      <c r="M356" s="429">
        <f t="shared" si="166"/>
        <v>599.72434648216779</v>
      </c>
      <c r="N356" s="312"/>
      <c r="O356" s="312"/>
      <c r="P356" s="312"/>
      <c r="Q356" s="312"/>
      <c r="R356" s="312"/>
      <c r="S356" s="312"/>
      <c r="T356" s="312"/>
    </row>
    <row r="357" spans="1:20" ht="13.15">
      <c r="B357" s="323" t="str">
        <f t="shared" si="164"/>
        <v>25-29</v>
      </c>
      <c r="C357" s="429">
        <f t="shared" ref="C357:M357" si="167">C320+C264</f>
        <v>1162.8388550737275</v>
      </c>
      <c r="D357" s="429">
        <f t="shared" si="167"/>
        <v>1116.6998732639825</v>
      </c>
      <c r="E357" s="429">
        <f t="shared" si="167"/>
        <v>1091.7655470417153</v>
      </c>
      <c r="F357" s="429">
        <f t="shared" si="167"/>
        <v>1083.4734731695974</v>
      </c>
      <c r="G357" s="429">
        <f t="shared" si="167"/>
        <v>1077.5726153178384</v>
      </c>
      <c r="H357" s="429">
        <f t="shared" si="167"/>
        <v>1070.7841817348008</v>
      </c>
      <c r="I357" s="429">
        <f t="shared" si="167"/>
        <v>1064.6284488520287</v>
      </c>
      <c r="J357" s="429">
        <f t="shared" si="167"/>
        <v>1056.9724342256632</v>
      </c>
      <c r="K357" s="429">
        <f t="shared" si="167"/>
        <v>1049.952219735618</v>
      </c>
      <c r="L357" s="429">
        <f t="shared" si="167"/>
        <v>1043.4559798980133</v>
      </c>
      <c r="M357" s="429">
        <f t="shared" si="167"/>
        <v>1042.5187474564445</v>
      </c>
      <c r="N357" s="312"/>
      <c r="O357" s="312"/>
      <c r="P357" s="312"/>
      <c r="Q357" s="312"/>
      <c r="R357" s="312"/>
      <c r="S357" s="312"/>
      <c r="T357" s="312"/>
    </row>
    <row r="358" spans="1:20" ht="13.15">
      <c r="B358" s="323" t="str">
        <f t="shared" si="164"/>
        <v>30-34</v>
      </c>
      <c r="C358" s="429">
        <f t="shared" ref="C358:M358" si="168">C321+C265</f>
        <v>1198.6388449098815</v>
      </c>
      <c r="D358" s="429">
        <f t="shared" si="168"/>
        <v>1183.449790391436</v>
      </c>
      <c r="E358" s="429">
        <f t="shared" si="168"/>
        <v>1165.169504898066</v>
      </c>
      <c r="F358" s="429">
        <f t="shared" si="168"/>
        <v>1150.0108617348817</v>
      </c>
      <c r="G358" s="429">
        <f t="shared" si="168"/>
        <v>1135.6883234279308</v>
      </c>
      <c r="H358" s="429">
        <f t="shared" si="168"/>
        <v>1121.9592410267396</v>
      </c>
      <c r="I358" s="429">
        <f t="shared" si="168"/>
        <v>1109.8190023269667</v>
      </c>
      <c r="J358" s="429">
        <f t="shared" si="168"/>
        <v>1098.1907964359161</v>
      </c>
      <c r="K358" s="429">
        <f t="shared" si="168"/>
        <v>1087.823326317736</v>
      </c>
      <c r="L358" s="429">
        <f t="shared" si="168"/>
        <v>1078.5347907477203</v>
      </c>
      <c r="M358" s="429">
        <f t="shared" si="168"/>
        <v>1072.7904044215782</v>
      </c>
      <c r="N358" s="312"/>
      <c r="O358" s="312"/>
      <c r="P358" s="312"/>
      <c r="Q358" s="312"/>
      <c r="R358" s="312"/>
      <c r="S358" s="312"/>
      <c r="T358" s="312"/>
    </row>
    <row r="359" spans="1:20" ht="13.15">
      <c r="B359" s="323" t="str">
        <f t="shared" si="164"/>
        <v>35-39</v>
      </c>
      <c r="C359" s="429">
        <f t="shared" ref="C359:M359" si="169">C322+C266</f>
        <v>1134.8225787311746</v>
      </c>
      <c r="D359" s="429">
        <f t="shared" si="169"/>
        <v>1124.2584405349851</v>
      </c>
      <c r="E359" s="429">
        <f t="shared" si="169"/>
        <v>1114.5194047215409</v>
      </c>
      <c r="F359" s="429">
        <f t="shared" si="169"/>
        <v>1105.9862342913054</v>
      </c>
      <c r="G359" s="429">
        <f t="shared" si="169"/>
        <v>1095.6085017583173</v>
      </c>
      <c r="H359" s="429">
        <f t="shared" si="169"/>
        <v>1083.7069736052367</v>
      </c>
      <c r="I359" s="429">
        <f t="shared" si="169"/>
        <v>1071.8070378186796</v>
      </c>
      <c r="J359" s="429">
        <f t="shared" si="169"/>
        <v>1059.6284672030183</v>
      </c>
      <c r="K359" s="429">
        <f t="shared" si="169"/>
        <v>1048.2212587568879</v>
      </c>
      <c r="L359" s="429">
        <f t="shared" si="169"/>
        <v>1037.6442307627324</v>
      </c>
      <c r="M359" s="429">
        <f t="shared" si="169"/>
        <v>1029.8909469221969</v>
      </c>
      <c r="N359" s="312"/>
      <c r="O359" s="312"/>
      <c r="P359" s="312"/>
      <c r="Q359" s="312"/>
      <c r="R359" s="312"/>
      <c r="S359" s="312"/>
      <c r="T359" s="312"/>
    </row>
    <row r="360" spans="1:20" ht="13.15">
      <c r="B360" s="323" t="str">
        <f t="shared" si="164"/>
        <v>40-44</v>
      </c>
      <c r="C360" s="429">
        <f t="shared" ref="C360:M360" si="170">C323+C267</f>
        <v>988.92196960098727</v>
      </c>
      <c r="D360" s="429">
        <f t="shared" si="170"/>
        <v>995.84009957409114</v>
      </c>
      <c r="E360" s="429">
        <f t="shared" si="170"/>
        <v>999.52338346365468</v>
      </c>
      <c r="F360" s="429">
        <f t="shared" si="170"/>
        <v>1001.9426595993315</v>
      </c>
      <c r="G360" s="429">
        <f t="shared" si="170"/>
        <v>1000.9902730204882</v>
      </c>
      <c r="H360" s="429">
        <f t="shared" si="170"/>
        <v>996.96627145285163</v>
      </c>
      <c r="I360" s="429">
        <f t="shared" si="170"/>
        <v>991.23886938965802</v>
      </c>
      <c r="J360" s="429">
        <f t="shared" si="170"/>
        <v>983.80433395086061</v>
      </c>
      <c r="K360" s="429">
        <f t="shared" si="170"/>
        <v>975.791565983091</v>
      </c>
      <c r="L360" s="429">
        <f t="shared" si="170"/>
        <v>967.53058401899784</v>
      </c>
      <c r="M360" s="429">
        <f t="shared" si="170"/>
        <v>960.89209213330173</v>
      </c>
      <c r="N360" s="312"/>
      <c r="O360" s="312"/>
      <c r="P360" s="312"/>
      <c r="Q360" s="312"/>
      <c r="R360" s="312"/>
      <c r="S360" s="312"/>
      <c r="T360" s="312"/>
    </row>
    <row r="361" spans="1:20" ht="13.15">
      <c r="B361" s="323" t="str">
        <f t="shared" si="164"/>
        <v>45-49</v>
      </c>
      <c r="C361" s="429">
        <f t="shared" ref="C361:M361" si="171">C324+C268</f>
        <v>736.44674075434148</v>
      </c>
      <c r="D361" s="429">
        <f t="shared" si="171"/>
        <v>773.55899337782967</v>
      </c>
      <c r="E361" s="429">
        <f t="shared" si="171"/>
        <v>802.29301900249061</v>
      </c>
      <c r="F361" s="429">
        <f t="shared" si="171"/>
        <v>825.18117207537671</v>
      </c>
      <c r="G361" s="429">
        <f t="shared" si="171"/>
        <v>841.19159625093005</v>
      </c>
      <c r="H361" s="429">
        <f t="shared" si="171"/>
        <v>851.35431296464401</v>
      </c>
      <c r="I361" s="429">
        <f t="shared" si="171"/>
        <v>857.4468548166243</v>
      </c>
      <c r="J361" s="429">
        <f t="shared" si="171"/>
        <v>859.86159841690471</v>
      </c>
      <c r="K361" s="429">
        <f t="shared" si="171"/>
        <v>859.94063271039124</v>
      </c>
      <c r="L361" s="429">
        <f t="shared" si="171"/>
        <v>858.24934345150893</v>
      </c>
      <c r="M361" s="429">
        <f t="shared" si="171"/>
        <v>856.70619096668588</v>
      </c>
      <c r="N361" s="312"/>
      <c r="O361" s="312"/>
      <c r="P361" s="312"/>
      <c r="Q361" s="312"/>
      <c r="R361" s="312"/>
      <c r="S361" s="312"/>
      <c r="T361" s="312"/>
    </row>
    <row r="362" spans="1:20" ht="13.15">
      <c r="B362" s="323" t="str">
        <f t="shared" si="164"/>
        <v>50-54</v>
      </c>
      <c r="C362" s="429">
        <f t="shared" ref="C362:M362" si="172">C325+C269</f>
        <v>423.73971517531999</v>
      </c>
      <c r="D362" s="429">
        <f t="shared" si="172"/>
        <v>472.77062219959902</v>
      </c>
      <c r="E362" s="429">
        <f t="shared" si="172"/>
        <v>514.41599831580947</v>
      </c>
      <c r="F362" s="429">
        <f t="shared" si="172"/>
        <v>549.93428620958832</v>
      </c>
      <c r="G362" s="429">
        <f t="shared" si="172"/>
        <v>578.32445678857312</v>
      </c>
      <c r="H362" s="429">
        <f t="shared" si="172"/>
        <v>600.28484933928576</v>
      </c>
      <c r="I362" s="429">
        <f t="shared" si="172"/>
        <v>617.19835255754776</v>
      </c>
      <c r="J362" s="429">
        <f t="shared" si="172"/>
        <v>629.52538668640364</v>
      </c>
      <c r="K362" s="429">
        <f t="shared" si="172"/>
        <v>638.4278201581933</v>
      </c>
      <c r="L362" s="429">
        <f t="shared" si="172"/>
        <v>644.51903166223542</v>
      </c>
      <c r="M362" s="429">
        <f t="shared" si="172"/>
        <v>649.38253326099061</v>
      </c>
      <c r="N362" s="312"/>
      <c r="O362" s="312"/>
      <c r="P362" s="312"/>
      <c r="Q362" s="312"/>
      <c r="R362" s="312"/>
      <c r="S362" s="312"/>
      <c r="T362" s="312"/>
    </row>
    <row r="363" spans="1:20" ht="13.15">
      <c r="B363" s="323" t="str">
        <f t="shared" si="164"/>
        <v>55-59</v>
      </c>
      <c r="C363" s="429">
        <f t="shared" ref="C363:M363" si="173">C326+C270</f>
        <v>225.51713772430895</v>
      </c>
      <c r="D363" s="429">
        <f t="shared" si="173"/>
        <v>230.27493415551757</v>
      </c>
      <c r="E363" s="429">
        <f t="shared" si="173"/>
        <v>241.06561991839527</v>
      </c>
      <c r="F363" s="429">
        <f t="shared" si="173"/>
        <v>254.78514936136796</v>
      </c>
      <c r="G363" s="429">
        <f t="shared" si="173"/>
        <v>268.24058144385077</v>
      </c>
      <c r="H363" s="429">
        <f t="shared" si="173"/>
        <v>280.32824690933745</v>
      </c>
      <c r="I363" s="429">
        <f t="shared" si="173"/>
        <v>290.90665835817714</v>
      </c>
      <c r="J363" s="429">
        <f t="shared" si="173"/>
        <v>299.59590453641744</v>
      </c>
      <c r="K363" s="429">
        <f t="shared" si="173"/>
        <v>306.69985085445541</v>
      </c>
      <c r="L363" s="429">
        <f t="shared" si="173"/>
        <v>312.31372389167336</v>
      </c>
      <c r="M363" s="429">
        <f t="shared" si="173"/>
        <v>317.22968875908941</v>
      </c>
      <c r="N363" s="312"/>
      <c r="O363" s="312"/>
      <c r="P363" s="312"/>
      <c r="Q363" s="312"/>
      <c r="R363" s="312"/>
      <c r="S363" s="312"/>
      <c r="T363" s="312"/>
    </row>
    <row r="364" spans="1:20" ht="13.15">
      <c r="B364" s="323" t="str">
        <f t="shared" si="164"/>
        <v>60-64</v>
      </c>
      <c r="C364" s="429">
        <f t="shared" ref="C364:M364" si="174">C327+C271</f>
        <v>78.417347723931343</v>
      </c>
      <c r="D364" s="429">
        <f t="shared" si="174"/>
        <v>84.037654102286552</v>
      </c>
      <c r="E364" s="429">
        <f t="shared" si="174"/>
        <v>87.816726969600722</v>
      </c>
      <c r="F364" s="429">
        <f t="shared" si="174"/>
        <v>91.586557730394432</v>
      </c>
      <c r="G364" s="429">
        <f t="shared" si="174"/>
        <v>95.181292337347855</v>
      </c>
      <c r="H364" s="429">
        <f t="shared" si="174"/>
        <v>98.59617238948907</v>
      </c>
      <c r="I364" s="429">
        <f t="shared" si="174"/>
        <v>101.88998471446777</v>
      </c>
      <c r="J364" s="429">
        <f t="shared" si="174"/>
        <v>104.83138619429749</v>
      </c>
      <c r="K364" s="429">
        <f t="shared" si="174"/>
        <v>107.47250512074578</v>
      </c>
      <c r="L364" s="429">
        <f t="shared" si="174"/>
        <v>109.75074096735949</v>
      </c>
      <c r="M364" s="429">
        <f t="shared" si="174"/>
        <v>111.95362629546661</v>
      </c>
      <c r="N364" s="312"/>
      <c r="O364" s="312"/>
      <c r="P364" s="312"/>
      <c r="Q364" s="312"/>
      <c r="R364" s="312"/>
      <c r="S364" s="312"/>
      <c r="T364" s="312"/>
    </row>
    <row r="365" spans="1:20" ht="13.15">
      <c r="B365" s="323" t="str">
        <f t="shared" si="164"/>
        <v>65 plus</v>
      </c>
      <c r="C365" s="429">
        <f t="shared" ref="C365:M365" si="175">C328+C272</f>
        <v>20.687206618092794</v>
      </c>
      <c r="D365" s="429">
        <f t="shared" si="175"/>
        <v>28.07039915744361</v>
      </c>
      <c r="E365" s="429">
        <f t="shared" si="175"/>
        <v>33.77834945285673</v>
      </c>
      <c r="F365" s="429">
        <f t="shared" si="175"/>
        <v>38.178708102619588</v>
      </c>
      <c r="G365" s="429">
        <f t="shared" si="175"/>
        <v>41.535946290068416</v>
      </c>
      <c r="H365" s="429">
        <f t="shared" si="175"/>
        <v>44.160524397954589</v>
      </c>
      <c r="I365" s="429">
        <f t="shared" si="175"/>
        <v>46.32238186871556</v>
      </c>
      <c r="J365" s="429">
        <f t="shared" si="175"/>
        <v>48.133293160152249</v>
      </c>
      <c r="K365" s="429">
        <f t="shared" si="175"/>
        <v>49.70645691916048</v>
      </c>
      <c r="L365" s="429">
        <f t="shared" si="175"/>
        <v>51.083647596630904</v>
      </c>
      <c r="M365" s="429">
        <f t="shared" si="175"/>
        <v>52.379666805767876</v>
      </c>
      <c r="N365" s="312"/>
      <c r="O365" s="312"/>
      <c r="P365" s="312"/>
      <c r="Q365" s="312"/>
      <c r="R365" s="312"/>
      <c r="S365" s="312"/>
      <c r="T365" s="312"/>
    </row>
    <row r="366" spans="1:20" ht="13.15">
      <c r="B366" s="323" t="str">
        <f t="shared" si="164"/>
        <v>Total</v>
      </c>
      <c r="C366" s="429">
        <f t="shared" ref="C366:M366" si="176">SUM(C356:C365)</f>
        <v>6491.6944018716986</v>
      </c>
      <c r="D366" s="429">
        <f t="shared" si="176"/>
        <v>6559.2094876760984</v>
      </c>
      <c r="E366" s="429">
        <f t="shared" si="176"/>
        <v>6622.7854697891635</v>
      </c>
      <c r="F366" s="429">
        <f t="shared" si="176"/>
        <v>6693.858182104681</v>
      </c>
      <c r="G366" s="429">
        <f t="shared" si="176"/>
        <v>6737.7313662454781</v>
      </c>
      <c r="H366" s="429">
        <f t="shared" si="176"/>
        <v>6754.6832849295542</v>
      </c>
      <c r="I366" s="429">
        <f t="shared" si="176"/>
        <v>6758.1732126905254</v>
      </c>
      <c r="J366" s="429">
        <f t="shared" si="176"/>
        <v>6744.5845998958084</v>
      </c>
      <c r="K366" s="429">
        <f t="shared" si="176"/>
        <v>6725.0507835680428</v>
      </c>
      <c r="L366" s="429">
        <f t="shared" si="176"/>
        <v>6701.0633273205503</v>
      </c>
      <c r="M366" s="429">
        <f t="shared" si="176"/>
        <v>6693.4682435036884</v>
      </c>
      <c r="N366" s="312"/>
      <c r="O366" s="312"/>
      <c r="P366" s="312"/>
      <c r="Q366" s="312"/>
      <c r="R366" s="312"/>
      <c r="S366" s="312"/>
      <c r="T366" s="312"/>
    </row>
    <row r="367" spans="1:20">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20">
      <c r="C368" s="1085">
        <f>C350+C366</f>
        <v>11251.376615298417</v>
      </c>
      <c r="D368" s="1085">
        <f t="shared" ref="D368:M368" si="178">D350+D366</f>
        <v>11354.6732099727</v>
      </c>
      <c r="E368" s="1085">
        <f t="shared" si="178"/>
        <v>11450.354436118581</v>
      </c>
      <c r="F368" s="1085">
        <f t="shared" si="178"/>
        <v>11542.900363903344</v>
      </c>
      <c r="G368" s="1085">
        <f t="shared" si="178"/>
        <v>11591.628322067956</v>
      </c>
      <c r="H368" s="1085">
        <f t="shared" si="178"/>
        <v>11597.308546630975</v>
      </c>
      <c r="I368" s="1085">
        <f t="shared" si="178"/>
        <v>11583.378527981489</v>
      </c>
      <c r="J368" s="1085">
        <f t="shared" si="178"/>
        <v>11543.435879393492</v>
      </c>
      <c r="K368" s="1085">
        <f t="shared" si="178"/>
        <v>11496.586186993052</v>
      </c>
      <c r="L368" s="1085">
        <f t="shared" si="178"/>
        <v>11445.078461406632</v>
      </c>
      <c r="M368" s="1085">
        <f t="shared" si="178"/>
        <v>11424.682986128973</v>
      </c>
    </row>
    <row r="369" spans="1:13">
      <c r="C369" s="1085">
        <f t="shared" ref="C369:M369" si="179">C36</f>
        <v>11251.376615298417</v>
      </c>
      <c r="D369" s="1085">
        <f t="shared" si="179"/>
        <v>11354.6732099727</v>
      </c>
      <c r="E369" s="1085">
        <f t="shared" si="179"/>
        <v>11450.354436118581</v>
      </c>
      <c r="F369" s="1085">
        <f t="shared" si="179"/>
        <v>11542.900363903344</v>
      </c>
      <c r="G369" s="1085">
        <f t="shared" si="179"/>
        <v>11591.628322067954</v>
      </c>
      <c r="H369" s="1085">
        <f t="shared" si="179"/>
        <v>11597.308546630975</v>
      </c>
      <c r="I369" s="1085">
        <f t="shared" si="179"/>
        <v>11583.378527981489</v>
      </c>
      <c r="J369" s="1085">
        <f t="shared" si="179"/>
        <v>11543.435879393492</v>
      </c>
      <c r="K369" s="1085">
        <f t="shared" si="179"/>
        <v>11496.58618699305</v>
      </c>
      <c r="L369" s="1085">
        <f t="shared" si="179"/>
        <v>11445.078461406632</v>
      </c>
      <c r="M369" s="1085">
        <f t="shared" si="179"/>
        <v>11424.682986128975</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371"/>
  <sheetViews>
    <sheetView showGridLines="0" zoomScale="90" zoomScaleNormal="90" workbookViewId="0"/>
  </sheetViews>
  <sheetFormatPr defaultColWidth="9" defaultRowHeight="12.75"/>
  <cols>
    <col min="1" max="1" width="9" style="295"/>
    <col min="2" max="2" width="28.73046875" style="295" customWidth="1"/>
    <col min="3" max="14" width="10.73046875" style="295" customWidth="1"/>
    <col min="15"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276</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Forecast_stock_figures!B27</f>
        <v>History</v>
      </c>
      <c r="C15" s="293">
        <f>Forecast_stock_figures!C51</f>
        <v>12008.062000000002</v>
      </c>
      <c r="D15" s="293">
        <f>Forecast_stock_figures!D51</f>
        <v>12122.821610782717</v>
      </c>
      <c r="E15" s="293">
        <f>Forecast_stock_figures!E51</f>
        <v>12221.671682217364</v>
      </c>
      <c r="F15" s="293">
        <f>Forecast_stock_figures!F51</f>
        <v>12318.85364135694</v>
      </c>
      <c r="G15" s="293">
        <f>Forecast_stock_figures!G51</f>
        <v>12418.682331964865</v>
      </c>
      <c r="H15" s="293">
        <f>Forecast_stock_figures!H51</f>
        <v>12477.372398141646</v>
      </c>
      <c r="I15" s="293">
        <f>Forecast_stock_figures!I51</f>
        <v>12488.119576698027</v>
      </c>
      <c r="J15" s="293">
        <f>Forecast_stock_figures!J51</f>
        <v>12481.844584366174</v>
      </c>
      <c r="K15" s="293">
        <f>Forecast_stock_figures!K51</f>
        <v>12449.113862886865</v>
      </c>
      <c r="L15" s="293">
        <f>Forecast_stock_figures!L51</f>
        <v>12407.585637656768</v>
      </c>
      <c r="M15" s="293">
        <f>Forecast_stock_figures!M51</f>
        <v>12356.799654051314</v>
      </c>
    </row>
    <row r="17" spans="1:9" ht="15">
      <c r="B17" s="325" t="s">
        <v>161</v>
      </c>
    </row>
    <row r="19" spans="1:9" ht="13.15">
      <c r="B19" s="1469" t="str">
        <f>Stock_ages_breakdowns!B73</f>
        <v>Age group</v>
      </c>
      <c r="C19" s="1470" t="str">
        <f>Stock_ages_breakdowns!Y73</f>
        <v>History</v>
      </c>
      <c r="D19" s="1471"/>
      <c r="H19" s="310" t="s">
        <v>132</v>
      </c>
    </row>
    <row r="20" spans="1:9" ht="13.15">
      <c r="B20" s="1469"/>
      <c r="C20" s="348" t="str">
        <f>Stock_ages_breakdowns!Y74</f>
        <v>Male</v>
      </c>
      <c r="D20" s="348" t="str">
        <f>Stock_ages_breakdowns!Z74</f>
        <v>Female</v>
      </c>
    </row>
    <row r="21" spans="1:9" ht="13.15">
      <c r="B21" s="348" t="str">
        <f>Stock_ages_breakdowns!B75</f>
        <v>20-24</v>
      </c>
      <c r="C21" s="316">
        <f>Stock_ages_breakdowns!Y20</f>
        <v>266.93900000000002</v>
      </c>
      <c r="D21" s="316">
        <f>Stock_ages_breakdowns!Z20</f>
        <v>529.19899999999996</v>
      </c>
    </row>
    <row r="22" spans="1:9" ht="13.15">
      <c r="B22" s="348" t="str">
        <f>Stock_ages_breakdowns!B76</f>
        <v>25-29</v>
      </c>
      <c r="C22" s="316">
        <f>Stock_ages_breakdowns!Y21</f>
        <v>903.32100000000003</v>
      </c>
      <c r="D22" s="316">
        <f>Stock_ages_breakdowns!Z21</f>
        <v>1331.2739999999999</v>
      </c>
    </row>
    <row r="23" spans="1:9" ht="13.15">
      <c r="B23" s="348" t="str">
        <f>Stock_ages_breakdowns!B77</f>
        <v>30-34</v>
      </c>
      <c r="C23" s="316">
        <f>Stock_ages_breakdowns!Y22</f>
        <v>1000.8339999999999</v>
      </c>
      <c r="D23" s="316">
        <f>Stock_ages_breakdowns!Z22</f>
        <v>1233.0039999999999</v>
      </c>
    </row>
    <row r="24" spans="1:9" ht="13.15">
      <c r="B24" s="348" t="str">
        <f>Stock_ages_breakdowns!B78</f>
        <v>35-39</v>
      </c>
      <c r="C24" s="316">
        <f>Stock_ages_breakdowns!Y23</f>
        <v>867.904</v>
      </c>
      <c r="D24" s="316">
        <f>Stock_ages_breakdowns!Z23</f>
        <v>1121.644</v>
      </c>
    </row>
    <row r="25" spans="1:9" ht="13.15">
      <c r="B25" s="348" t="str">
        <f>Stock_ages_breakdowns!B79</f>
        <v>40-44</v>
      </c>
      <c r="C25" s="316">
        <f>Stock_ages_breakdowns!Y24</f>
        <v>751.23500000000001</v>
      </c>
      <c r="D25" s="316">
        <f>Stock_ages_breakdowns!Z24</f>
        <v>965.32799999999997</v>
      </c>
    </row>
    <row r="26" spans="1:9" ht="13.15">
      <c r="B26" s="348" t="str">
        <f>Stock_ages_breakdowns!B80</f>
        <v>45-49</v>
      </c>
      <c r="C26" s="316">
        <f>Stock_ages_breakdowns!Y25</f>
        <v>704.70299999999997</v>
      </c>
      <c r="D26" s="316">
        <f>Stock_ages_breakdowns!Z25</f>
        <v>732.91700000000003</v>
      </c>
    </row>
    <row r="27" spans="1:9" ht="13.15">
      <c r="B27" s="348" t="str">
        <f>Stock_ages_breakdowns!B81</f>
        <v>50-54</v>
      </c>
      <c r="C27" s="316">
        <f>Stock_ages_breakdowns!Y26</f>
        <v>482.32</v>
      </c>
      <c r="D27" s="316">
        <f>Stock_ages_breakdowns!Z26</f>
        <v>410.34300000000002</v>
      </c>
    </row>
    <row r="28" spans="1:9" ht="13.15">
      <c r="B28" s="348" t="str">
        <f>Stock_ages_breakdowns!B82</f>
        <v>55-59</v>
      </c>
      <c r="C28" s="316">
        <f>Stock_ages_breakdowns!Y27</f>
        <v>238.98699999999999</v>
      </c>
      <c r="D28" s="316">
        <f>Stock_ages_breakdowns!Z27</f>
        <v>274.25</v>
      </c>
    </row>
    <row r="29" spans="1:9" ht="13.15">
      <c r="B29" s="348" t="str">
        <f>Stock_ages_breakdowns!B83</f>
        <v>60-64</v>
      </c>
      <c r="C29" s="316">
        <f>Stock_ages_breakdowns!Y28</f>
        <v>73.881</v>
      </c>
      <c r="D29" s="316">
        <f>Stock_ages_breakdowns!Z28</f>
        <v>94.046000000000006</v>
      </c>
      <c r="F29" s="310"/>
    </row>
    <row r="30" spans="1:9" ht="13.15">
      <c r="B30" s="348" t="str">
        <f>Stock_ages_breakdowns!B84</f>
        <v>65 plus</v>
      </c>
      <c r="C30" s="316">
        <f>Stock_ages_breakdowns!Y29</f>
        <v>11.311</v>
      </c>
      <c r="D30" s="316">
        <f>Stock_ages_breakdowns!Z29</f>
        <v>14.622</v>
      </c>
      <c r="G30" s="311" t="s">
        <v>46</v>
      </c>
      <c r="H30" s="311" t="s">
        <v>47</v>
      </c>
    </row>
    <row r="31" spans="1:9" ht="13.15">
      <c r="A31" s="1080">
        <f>I31</f>
        <v>0</v>
      </c>
      <c r="B31" s="348" t="str">
        <f>Stock_ages_breakdowns!B85</f>
        <v>Total</v>
      </c>
      <c r="C31" s="316">
        <f>Stock_ages_breakdowns!Y30</f>
        <v>5301.4349999999995</v>
      </c>
      <c r="D31" s="316">
        <f>Stock_ages_breakdowns!Z30</f>
        <v>6706.6270000000013</v>
      </c>
      <c r="E31" s="312">
        <f>SUM(C31:D31)</f>
        <v>12008.062000000002</v>
      </c>
      <c r="G31" s="351">
        <f>C31/$E$31</f>
        <v>0.44148964254181888</v>
      </c>
      <c r="H31" s="351">
        <f>D31/$E$31</f>
        <v>0.55851035745818101</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11" t="str">
        <f>B15</f>
        <v>History</v>
      </c>
      <c r="C36" s="293">
        <f>Teacher_need_by_subject!C640</f>
        <v>12122.821610782717</v>
      </c>
      <c r="D36" s="293">
        <f>Teacher_need_by_subject!D640</f>
        <v>12221.671682217364</v>
      </c>
      <c r="E36" s="293">
        <f>Teacher_need_by_subject!E640</f>
        <v>12318.85364135694</v>
      </c>
      <c r="F36" s="293">
        <f>Teacher_need_by_subject!F640</f>
        <v>12418.682331964865</v>
      </c>
      <c r="G36" s="293">
        <f>Teacher_need_by_subject!G640</f>
        <v>12477.372398141646</v>
      </c>
      <c r="H36" s="293">
        <f>Teacher_need_by_subject!H640</f>
        <v>12488.119576698027</v>
      </c>
      <c r="I36" s="293">
        <f>Teacher_need_by_subject!I640</f>
        <v>12481.844584366174</v>
      </c>
      <c r="J36" s="293">
        <f>Teacher_need_by_subject!J640</f>
        <v>12449.113862886865</v>
      </c>
      <c r="K36" s="293">
        <f>Teacher_need_by_subject!K640</f>
        <v>12407.585637656768</v>
      </c>
      <c r="L36" s="293">
        <f>Teacher_need_by_subject!L640</f>
        <v>12356.799654051314</v>
      </c>
      <c r="M36" s="293">
        <f>Teacher_need_by_subject!M640</f>
        <v>12340.124602093476</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266.93900000000002</v>
      </c>
      <c r="D43" s="293">
        <f>C340</f>
        <v>336.50983677958277</v>
      </c>
      <c r="E43" s="293">
        <f t="shared" ref="E43:L43" si="2">D340</f>
        <v>385.38228360272024</v>
      </c>
      <c r="F43" s="293">
        <f t="shared" si="2"/>
        <v>420.63567564112032</v>
      </c>
      <c r="G43" s="293">
        <f t="shared" si="2"/>
        <v>446.99609287913944</v>
      </c>
      <c r="H43" s="293">
        <f t="shared" si="2"/>
        <v>462.26801097765963</v>
      </c>
      <c r="I43" s="293">
        <f t="shared" si="2"/>
        <v>468.76208970968582</v>
      </c>
      <c r="J43" s="293">
        <f t="shared" si="2"/>
        <v>471.94293714728258</v>
      </c>
      <c r="K43" s="293">
        <f t="shared" si="2"/>
        <v>471.62985890462278</v>
      </c>
      <c r="L43" s="293">
        <f t="shared" si="2"/>
        <v>470.4456584135836</v>
      </c>
      <c r="M43" s="293">
        <f>L340</f>
        <v>468.47371796300649</v>
      </c>
    </row>
    <row r="44" spans="2:13" ht="13.15">
      <c r="B44" s="348" t="str">
        <f t="shared" ref="B44:C53" si="3">B22</f>
        <v>25-29</v>
      </c>
      <c r="C44" s="293">
        <f t="shared" si="3"/>
        <v>903.32100000000003</v>
      </c>
      <c r="D44" s="293">
        <f t="shared" ref="D44:K53" si="4">C341</f>
        <v>841.497026606232</v>
      </c>
      <c r="E44" s="293">
        <f t="shared" si="4"/>
        <v>810.33633602642738</v>
      </c>
      <c r="F44" s="293">
        <f t="shared" si="4"/>
        <v>799.23351225287058</v>
      </c>
      <c r="G44" s="293">
        <f t="shared" si="4"/>
        <v>798.55246306454251</v>
      </c>
      <c r="H44" s="293">
        <f t="shared" si="4"/>
        <v>799.97931507202122</v>
      </c>
      <c r="I44" s="293">
        <f t="shared" si="4"/>
        <v>799.49843287342173</v>
      </c>
      <c r="J44" s="293">
        <f t="shared" si="4"/>
        <v>799.00406880047672</v>
      </c>
      <c r="K44" s="293">
        <f t="shared" si="4"/>
        <v>796.55309414417309</v>
      </c>
      <c r="L44" s="293">
        <f t="shared" ref="L44:L53" si="5">K341</f>
        <v>793.76248764783281</v>
      </c>
      <c r="M44" s="293">
        <f t="shared" ref="M44:M53" si="6">L341</f>
        <v>790.36928164287838</v>
      </c>
    </row>
    <row r="45" spans="2:13" ht="13.15">
      <c r="B45" s="348" t="str">
        <f t="shared" si="3"/>
        <v>30-34</v>
      </c>
      <c r="C45" s="293">
        <f t="shared" si="3"/>
        <v>1000.8339999999999</v>
      </c>
      <c r="D45" s="293">
        <f t="shared" si="4"/>
        <v>980.20937290643064</v>
      </c>
      <c r="E45" s="293">
        <f t="shared" si="4"/>
        <v>952.55888300011918</v>
      </c>
      <c r="F45" s="293">
        <f t="shared" si="4"/>
        <v>927.58220938716727</v>
      </c>
      <c r="G45" s="293">
        <f t="shared" si="4"/>
        <v>906.52955578409899</v>
      </c>
      <c r="H45" s="293">
        <f t="shared" si="4"/>
        <v>889.84783545283244</v>
      </c>
      <c r="I45" s="293">
        <f t="shared" si="4"/>
        <v>875.95781275554577</v>
      </c>
      <c r="J45" s="293">
        <f t="shared" si="4"/>
        <v>865.17865583560126</v>
      </c>
      <c r="K45" s="293">
        <f t="shared" si="4"/>
        <v>855.93506268847932</v>
      </c>
      <c r="L45" s="293">
        <f t="shared" si="5"/>
        <v>848.27001367714161</v>
      </c>
      <c r="M45" s="293">
        <f t="shared" si="6"/>
        <v>841.57062447277042</v>
      </c>
    </row>
    <row r="46" spans="2:13" ht="13.15">
      <c r="B46" s="348" t="str">
        <f t="shared" si="3"/>
        <v>35-39</v>
      </c>
      <c r="C46" s="293">
        <f t="shared" si="3"/>
        <v>867.904</v>
      </c>
      <c r="D46" s="293">
        <f t="shared" si="4"/>
        <v>889.05214273688205</v>
      </c>
      <c r="E46" s="293">
        <f t="shared" si="4"/>
        <v>899.54204146746417</v>
      </c>
      <c r="F46" s="293">
        <f t="shared" si="4"/>
        <v>902.67080889206704</v>
      </c>
      <c r="G46" s="293">
        <f t="shared" si="4"/>
        <v>899.2090034775764</v>
      </c>
      <c r="H46" s="293">
        <f t="shared" si="4"/>
        <v>891.80813310592873</v>
      </c>
      <c r="I46" s="293">
        <f t="shared" si="4"/>
        <v>881.76001091608612</v>
      </c>
      <c r="J46" s="293">
        <f t="shared" si="4"/>
        <v>871.37732920211317</v>
      </c>
      <c r="K46" s="293">
        <f t="shared" si="4"/>
        <v>860.78066412846033</v>
      </c>
      <c r="L46" s="293">
        <f t="shared" si="5"/>
        <v>850.93180313846074</v>
      </c>
      <c r="M46" s="293">
        <f t="shared" si="6"/>
        <v>841.83212377648817</v>
      </c>
    </row>
    <row r="47" spans="2:13" ht="13.15">
      <c r="B47" s="348" t="str">
        <f t="shared" si="3"/>
        <v>40-44</v>
      </c>
      <c r="C47" s="293">
        <f t="shared" si="3"/>
        <v>751.23500000000001</v>
      </c>
      <c r="D47" s="293">
        <f t="shared" si="4"/>
        <v>770.57651344674866</v>
      </c>
      <c r="E47" s="293">
        <f t="shared" si="4"/>
        <v>787.76853581735566</v>
      </c>
      <c r="F47" s="293">
        <f t="shared" si="4"/>
        <v>802.80660833529441</v>
      </c>
      <c r="G47" s="293">
        <f t="shared" si="4"/>
        <v>813.43626416088284</v>
      </c>
      <c r="H47" s="293">
        <f t="shared" si="4"/>
        <v>819.7842993417712</v>
      </c>
      <c r="I47" s="293">
        <f t="shared" si="4"/>
        <v>821.79633245908713</v>
      </c>
      <c r="J47" s="293">
        <f t="shared" si="4"/>
        <v>821.02214542289653</v>
      </c>
      <c r="K47" s="293">
        <f t="shared" si="4"/>
        <v>817.69792989640155</v>
      </c>
      <c r="L47" s="293">
        <f t="shared" si="5"/>
        <v>812.9675585158252</v>
      </c>
      <c r="M47" s="293">
        <f t="shared" si="6"/>
        <v>807.27015950116368</v>
      </c>
    </row>
    <row r="48" spans="2:13" ht="13.15">
      <c r="B48" s="348" t="str">
        <f t="shared" si="3"/>
        <v>45-49</v>
      </c>
      <c r="C48" s="293">
        <f t="shared" si="3"/>
        <v>704.70299999999997</v>
      </c>
      <c r="D48" s="293">
        <f t="shared" si="4"/>
        <v>697.50157188495677</v>
      </c>
      <c r="E48" s="293">
        <f t="shared" si="4"/>
        <v>694.46672398331873</v>
      </c>
      <c r="F48" s="293">
        <f t="shared" si="4"/>
        <v>695.66666992980174</v>
      </c>
      <c r="G48" s="293">
        <f t="shared" si="4"/>
        <v>697.91417782661495</v>
      </c>
      <c r="H48" s="293">
        <f t="shared" si="4"/>
        <v>700.70830775914328</v>
      </c>
      <c r="I48" s="293">
        <f t="shared" si="4"/>
        <v>702.71091996987377</v>
      </c>
      <c r="J48" s="293">
        <f t="shared" si="4"/>
        <v>704.15593460113587</v>
      </c>
      <c r="K48" s="293">
        <f t="shared" si="4"/>
        <v>704.30296868152732</v>
      </c>
      <c r="L48" s="293">
        <f t="shared" si="5"/>
        <v>703.50821186609221</v>
      </c>
      <c r="M48" s="293">
        <f t="shared" si="6"/>
        <v>701.71712149644827</v>
      </c>
    </row>
    <row r="49" spans="1:18" ht="13.15">
      <c r="B49" s="348" t="str">
        <f t="shared" si="3"/>
        <v>50-54</v>
      </c>
      <c r="C49" s="293">
        <f t="shared" si="3"/>
        <v>482.32</v>
      </c>
      <c r="D49" s="293">
        <f t="shared" si="4"/>
        <v>502.19253185470012</v>
      </c>
      <c r="E49" s="293">
        <f t="shared" si="4"/>
        <v>514.08182564439232</v>
      </c>
      <c r="F49" s="293">
        <f t="shared" si="4"/>
        <v>522.16099165001674</v>
      </c>
      <c r="G49" s="293">
        <f t="shared" si="4"/>
        <v>527.07707770778779</v>
      </c>
      <c r="H49" s="293">
        <f t="shared" si="4"/>
        <v>530.3933833021465</v>
      </c>
      <c r="I49" s="293">
        <f t="shared" si="4"/>
        <v>532.37960126753114</v>
      </c>
      <c r="J49" s="293">
        <f t="shared" si="4"/>
        <v>533.86717170667509</v>
      </c>
      <c r="K49" s="293">
        <f t="shared" si="4"/>
        <v>534.62067071277716</v>
      </c>
      <c r="L49" s="293">
        <f t="shared" si="5"/>
        <v>534.95886208991465</v>
      </c>
      <c r="M49" s="293">
        <f t="shared" si="6"/>
        <v>534.79326695945451</v>
      </c>
    </row>
    <row r="50" spans="1:18" ht="13.15">
      <c r="B50" s="348" t="str">
        <f t="shared" si="3"/>
        <v>55-59</v>
      </c>
      <c r="C50" s="293">
        <f t="shared" si="3"/>
        <v>238.98699999999999</v>
      </c>
      <c r="D50" s="293">
        <f t="shared" si="4"/>
        <v>240.72802828098798</v>
      </c>
      <c r="E50" s="293">
        <f t="shared" si="4"/>
        <v>244.73669116313565</v>
      </c>
      <c r="F50" s="293">
        <f t="shared" si="4"/>
        <v>249.22513976237207</v>
      </c>
      <c r="G50" s="293">
        <f t="shared" si="4"/>
        <v>253.20331800641276</v>
      </c>
      <c r="H50" s="293">
        <f t="shared" si="4"/>
        <v>256.03773754338243</v>
      </c>
      <c r="I50" s="293">
        <f t="shared" si="4"/>
        <v>257.75179462008145</v>
      </c>
      <c r="J50" s="293">
        <f t="shared" si="4"/>
        <v>258.9344642421006</v>
      </c>
      <c r="K50" s="293">
        <f t="shared" si="4"/>
        <v>259.54522477764317</v>
      </c>
      <c r="L50" s="293">
        <f t="shared" si="5"/>
        <v>259.89790891974286</v>
      </c>
      <c r="M50" s="293">
        <f t="shared" si="6"/>
        <v>260.00299370014295</v>
      </c>
    </row>
    <row r="51" spans="1:18" ht="13.15">
      <c r="B51" s="348" t="str">
        <f t="shared" si="3"/>
        <v>60-64</v>
      </c>
      <c r="C51" s="293">
        <f t="shared" si="3"/>
        <v>73.881</v>
      </c>
      <c r="D51" s="293">
        <f t="shared" si="4"/>
        <v>81.343983488675931</v>
      </c>
      <c r="E51" s="293">
        <f t="shared" si="4"/>
        <v>85.658867065054551</v>
      </c>
      <c r="F51" s="293">
        <f t="shared" si="4"/>
        <v>88.634698667420139</v>
      </c>
      <c r="G51" s="293">
        <f t="shared" si="4"/>
        <v>91.016732855512032</v>
      </c>
      <c r="H51" s="293">
        <f t="shared" si="4"/>
        <v>92.651743127082597</v>
      </c>
      <c r="I51" s="293">
        <f t="shared" si="4"/>
        <v>93.650053381082358</v>
      </c>
      <c r="J51" s="293">
        <f t="shared" si="4"/>
        <v>94.330697033678007</v>
      </c>
      <c r="K51" s="293">
        <f t="shared" si="4"/>
        <v>94.688465557955254</v>
      </c>
      <c r="L51" s="293">
        <f t="shared" si="5"/>
        <v>94.895600360591288</v>
      </c>
      <c r="M51" s="293">
        <f t="shared" si="6"/>
        <v>94.975076805348976</v>
      </c>
    </row>
    <row r="52" spans="1:18" ht="13.15">
      <c r="B52" s="348" t="str">
        <f t="shared" si="3"/>
        <v>65 plus</v>
      </c>
      <c r="C52" s="293">
        <f t="shared" si="3"/>
        <v>11.311</v>
      </c>
      <c r="D52" s="293">
        <f t="shared" si="4"/>
        <v>19.051164432932367</v>
      </c>
      <c r="E52" s="293">
        <f t="shared" si="4"/>
        <v>24.71253406525534</v>
      </c>
      <c r="F52" s="293">
        <f t="shared" si="4"/>
        <v>28.729774613061902</v>
      </c>
      <c r="G52" s="293">
        <f t="shared" si="4"/>
        <v>31.590659804021939</v>
      </c>
      <c r="H52" s="293">
        <f t="shared" si="4"/>
        <v>33.570056655682905</v>
      </c>
      <c r="I52" s="293">
        <f t="shared" si="4"/>
        <v>34.895615229020805</v>
      </c>
      <c r="J52" s="293">
        <f t="shared" si="4"/>
        <v>35.798765055720317</v>
      </c>
      <c r="K52" s="293">
        <f t="shared" si="4"/>
        <v>36.380682287599605</v>
      </c>
      <c r="L52" s="293">
        <f t="shared" si="5"/>
        <v>36.758065541165841</v>
      </c>
      <c r="M52" s="293">
        <f t="shared" si="6"/>
        <v>36.988677608646192</v>
      </c>
    </row>
    <row r="53" spans="1:18" ht="13.15">
      <c r="B53" s="348" t="str">
        <f t="shared" si="3"/>
        <v>Total</v>
      </c>
      <c r="C53" s="293">
        <f t="shared" si="3"/>
        <v>5301.4349999999995</v>
      </c>
      <c r="D53" s="293">
        <f t="shared" si="4"/>
        <v>5358.6621724181296</v>
      </c>
      <c r="E53" s="293">
        <f t="shared" si="4"/>
        <v>5399.2447218352436</v>
      </c>
      <c r="F53" s="293">
        <f t="shared" si="4"/>
        <v>5437.3460891311915</v>
      </c>
      <c r="G53" s="293">
        <f t="shared" si="4"/>
        <v>5465.5253455665897</v>
      </c>
      <c r="H53" s="293">
        <f t="shared" si="4"/>
        <v>5477.0488223376506</v>
      </c>
      <c r="I53" s="293">
        <f t="shared" si="4"/>
        <v>5469.1626631814161</v>
      </c>
      <c r="J53" s="293">
        <f t="shared" si="4"/>
        <v>5455.6121690476812</v>
      </c>
      <c r="K53" s="293">
        <f t="shared" si="4"/>
        <v>5432.134621779639</v>
      </c>
      <c r="L53" s="293">
        <f t="shared" si="5"/>
        <v>5406.396170170352</v>
      </c>
      <c r="M53" s="293">
        <f t="shared" si="6"/>
        <v>5377.993043926348</v>
      </c>
    </row>
    <row r="54" spans="1:18">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8" ht="13.15">
      <c r="B56" s="326" t="s">
        <v>47</v>
      </c>
      <c r="H56" s="310"/>
    </row>
    <row r="57" spans="1:18">
      <c r="H57" s="310"/>
    </row>
    <row r="58" spans="1:18"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8" ht="13.15">
      <c r="B59" s="323" t="str">
        <f t="shared" si="8"/>
        <v>20-24</v>
      </c>
      <c r="C59" s="293">
        <f t="shared" ref="C59:C69" si="10">D21</f>
        <v>529.19899999999996</v>
      </c>
      <c r="D59" s="293">
        <f>C356</f>
        <v>560.34230442658736</v>
      </c>
      <c r="E59" s="293">
        <f t="shared" ref="E59:L59" si="11">D356</f>
        <v>584.89212839098059</v>
      </c>
      <c r="F59" s="293">
        <f t="shared" si="11"/>
        <v>604.66755759288833</v>
      </c>
      <c r="G59" s="293">
        <f t="shared" si="11"/>
        <v>624.01025711978264</v>
      </c>
      <c r="H59" s="293">
        <f t="shared" si="11"/>
        <v>634.24904304231495</v>
      </c>
      <c r="I59" s="293">
        <f t="shared" si="11"/>
        <v>636.53842731302734</v>
      </c>
      <c r="J59" s="293">
        <f t="shared" si="11"/>
        <v>636.62363186286029</v>
      </c>
      <c r="K59" s="293">
        <f t="shared" si="11"/>
        <v>633.58622203678908</v>
      </c>
      <c r="L59" s="293">
        <f t="shared" si="11"/>
        <v>630.26635942283008</v>
      </c>
      <c r="M59" s="293">
        <f>L356</f>
        <v>626.49524742623896</v>
      </c>
      <c r="N59" s="312"/>
      <c r="O59" s="312"/>
      <c r="P59" s="312"/>
      <c r="Q59" s="312"/>
      <c r="R59" s="312"/>
    </row>
    <row r="60" spans="1:18" ht="13.15">
      <c r="B60" s="323" t="str">
        <f t="shared" si="8"/>
        <v>25-29</v>
      </c>
      <c r="C60" s="293">
        <f t="shared" si="10"/>
        <v>1331.2739999999999</v>
      </c>
      <c r="D60" s="293">
        <f t="shared" ref="D60:K69" si="12">C357</f>
        <v>1242.4306260946166</v>
      </c>
      <c r="E60" s="293">
        <f t="shared" si="12"/>
        <v>1188.1571688536519</v>
      </c>
      <c r="F60" s="293">
        <f t="shared" si="12"/>
        <v>1157.173205344518</v>
      </c>
      <c r="G60" s="293">
        <f t="shared" si="12"/>
        <v>1144.9134984999873</v>
      </c>
      <c r="H60" s="293">
        <f t="shared" si="12"/>
        <v>1136.3842149916882</v>
      </c>
      <c r="I60" s="293">
        <f t="shared" si="12"/>
        <v>1127.0384532890685</v>
      </c>
      <c r="J60" s="293">
        <f t="shared" si="12"/>
        <v>1119.2627123794873</v>
      </c>
      <c r="K60" s="293">
        <f t="shared" si="12"/>
        <v>1110.4568231438661</v>
      </c>
      <c r="L60" s="293">
        <f t="shared" ref="L60:L69" si="13">K357</f>
        <v>1102.4029460991824</v>
      </c>
      <c r="M60" s="293">
        <f t="shared" ref="M60:M69" si="14">L357</f>
        <v>1094.5483158987458</v>
      </c>
      <c r="N60" s="312"/>
      <c r="O60" s="312"/>
      <c r="P60" s="312"/>
      <c r="Q60" s="312"/>
      <c r="R60" s="312"/>
    </row>
    <row r="61" spans="1:18" ht="13.15">
      <c r="B61" s="323" t="str">
        <f t="shared" si="8"/>
        <v>30-34</v>
      </c>
      <c r="C61" s="293">
        <f t="shared" si="10"/>
        <v>1233.0039999999999</v>
      </c>
      <c r="D61" s="293">
        <f t="shared" si="12"/>
        <v>1242.2376168717392</v>
      </c>
      <c r="E61" s="293">
        <f t="shared" si="12"/>
        <v>1233.8331177097834</v>
      </c>
      <c r="F61" s="293">
        <f t="shared" si="12"/>
        <v>1219.1755903785861</v>
      </c>
      <c r="G61" s="293">
        <f t="shared" si="12"/>
        <v>1205.8982661148098</v>
      </c>
      <c r="H61" s="293">
        <f t="shared" si="12"/>
        <v>1192.3891394934992</v>
      </c>
      <c r="I61" s="293">
        <f t="shared" si="12"/>
        <v>1178.4411624039506</v>
      </c>
      <c r="J61" s="293">
        <f t="shared" si="12"/>
        <v>1165.8485268461754</v>
      </c>
      <c r="K61" s="293">
        <f t="shared" si="12"/>
        <v>1153.6206374735846</v>
      </c>
      <c r="L61" s="293">
        <f t="shared" si="13"/>
        <v>1142.5107149977771</v>
      </c>
      <c r="M61" s="293">
        <f t="shared" si="14"/>
        <v>1132.2004878083926</v>
      </c>
      <c r="N61" s="312"/>
      <c r="O61" s="312"/>
      <c r="P61" s="312"/>
      <c r="Q61" s="312"/>
      <c r="R61" s="312"/>
    </row>
    <row r="62" spans="1:18" ht="13.15">
      <c r="B62" s="323" t="str">
        <f t="shared" si="8"/>
        <v>35-39</v>
      </c>
      <c r="C62" s="293">
        <f t="shared" si="10"/>
        <v>1121.644</v>
      </c>
      <c r="D62" s="293">
        <f t="shared" si="12"/>
        <v>1123.6835575402988</v>
      </c>
      <c r="E62" s="293">
        <f t="shared" si="12"/>
        <v>1127.4811468281994</v>
      </c>
      <c r="F62" s="293">
        <f t="shared" si="12"/>
        <v>1129.5770995283503</v>
      </c>
      <c r="G62" s="293">
        <f t="shared" si="12"/>
        <v>1130.5839627471239</v>
      </c>
      <c r="H62" s="293">
        <f t="shared" si="12"/>
        <v>1127.6103734256567</v>
      </c>
      <c r="I62" s="293">
        <f t="shared" si="12"/>
        <v>1120.9856343485071</v>
      </c>
      <c r="J62" s="293">
        <f t="shared" si="12"/>
        <v>1113.0075182315056</v>
      </c>
      <c r="K62" s="293">
        <f t="shared" si="12"/>
        <v>1103.6115779997162</v>
      </c>
      <c r="L62" s="293">
        <f t="shared" si="13"/>
        <v>1094.0404510212079</v>
      </c>
      <c r="M62" s="293">
        <f t="shared" si="14"/>
        <v>1084.4362794329145</v>
      </c>
      <c r="N62" s="312"/>
      <c r="O62" s="312"/>
      <c r="P62" s="312"/>
      <c r="Q62" s="312"/>
      <c r="R62" s="312"/>
    </row>
    <row r="63" spans="1:18" ht="13.15">
      <c r="B63" s="323" t="str">
        <f t="shared" si="8"/>
        <v>40-44</v>
      </c>
      <c r="C63" s="293">
        <f t="shared" si="10"/>
        <v>965.32799999999997</v>
      </c>
      <c r="D63" s="293">
        <f t="shared" si="12"/>
        <v>978.45858289709747</v>
      </c>
      <c r="E63" s="293">
        <f t="shared" si="12"/>
        <v>988.93321985245063</v>
      </c>
      <c r="F63" s="293">
        <f t="shared" si="12"/>
        <v>997.97166102947483</v>
      </c>
      <c r="G63" s="293">
        <f t="shared" si="12"/>
        <v>1006.6950128307255</v>
      </c>
      <c r="H63" s="293">
        <f t="shared" si="12"/>
        <v>1012.1916053512251</v>
      </c>
      <c r="I63" s="293">
        <f t="shared" si="12"/>
        <v>1014.0214519593966</v>
      </c>
      <c r="J63" s="293">
        <f t="shared" si="12"/>
        <v>1013.6341031501717</v>
      </c>
      <c r="K63" s="293">
        <f t="shared" si="12"/>
        <v>1010.8257545774089</v>
      </c>
      <c r="L63" s="293">
        <f t="shared" si="13"/>
        <v>1006.6350942906736</v>
      </c>
      <c r="M63" s="293">
        <f t="shared" si="14"/>
        <v>1001.3145250083534</v>
      </c>
      <c r="N63" s="312"/>
      <c r="O63" s="312"/>
      <c r="P63" s="312"/>
      <c r="Q63" s="312"/>
      <c r="R63" s="312"/>
    </row>
    <row r="64" spans="1:18" ht="13.15">
      <c r="B64" s="323" t="str">
        <f t="shared" si="8"/>
        <v>45-49</v>
      </c>
      <c r="C64" s="293">
        <f t="shared" si="10"/>
        <v>732.91700000000003</v>
      </c>
      <c r="D64" s="293">
        <f t="shared" si="12"/>
        <v>768.67927104044043</v>
      </c>
      <c r="E64" s="293">
        <f t="shared" si="12"/>
        <v>797.54992016306664</v>
      </c>
      <c r="F64" s="293">
        <f t="shared" si="12"/>
        <v>821.05399075897969</v>
      </c>
      <c r="G64" s="293">
        <f t="shared" si="12"/>
        <v>841.32085286243739</v>
      </c>
      <c r="H64" s="293">
        <f t="shared" si="12"/>
        <v>856.66736601087564</v>
      </c>
      <c r="I64" s="293">
        <f t="shared" si="12"/>
        <v>867.33466305180684</v>
      </c>
      <c r="J64" s="293">
        <f t="shared" si="12"/>
        <v>874.9481261928496</v>
      </c>
      <c r="K64" s="293">
        <f t="shared" si="12"/>
        <v>879.4462942617829</v>
      </c>
      <c r="L64" s="293">
        <f t="shared" si="13"/>
        <v>881.82032802109825</v>
      </c>
      <c r="M64" s="293">
        <f t="shared" si="14"/>
        <v>882.3226055899861</v>
      </c>
      <c r="N64" s="312"/>
      <c r="O64" s="312"/>
      <c r="P64" s="312"/>
      <c r="Q64" s="312"/>
      <c r="R64" s="312"/>
    </row>
    <row r="65" spans="1:18" ht="13.15">
      <c r="B65" s="323" t="str">
        <f t="shared" si="8"/>
        <v>50-54</v>
      </c>
      <c r="C65" s="293">
        <f t="shared" si="10"/>
        <v>410.34300000000002</v>
      </c>
      <c r="D65" s="293">
        <f t="shared" si="12"/>
        <v>464.02680380945219</v>
      </c>
      <c r="E65" s="293">
        <f t="shared" si="12"/>
        <v>508.76222611889978</v>
      </c>
      <c r="F65" s="293">
        <f t="shared" si="12"/>
        <v>545.98353512282642</v>
      </c>
      <c r="G65" s="293">
        <f t="shared" si="12"/>
        <v>577.5913948642127</v>
      </c>
      <c r="H65" s="293">
        <f t="shared" si="12"/>
        <v>602.82371773563489</v>
      </c>
      <c r="I65" s="293">
        <f t="shared" si="12"/>
        <v>622.3021024506661</v>
      </c>
      <c r="J65" s="293">
        <f t="shared" si="12"/>
        <v>637.61799803632277</v>
      </c>
      <c r="K65" s="293">
        <f t="shared" si="12"/>
        <v>649.09260832042082</v>
      </c>
      <c r="L65" s="293">
        <f t="shared" si="13"/>
        <v>657.71992068687041</v>
      </c>
      <c r="M65" s="293">
        <f t="shared" si="14"/>
        <v>663.90224778393463</v>
      </c>
      <c r="N65" s="312"/>
      <c r="O65" s="312"/>
      <c r="P65" s="312"/>
      <c r="Q65" s="312"/>
      <c r="R65" s="312"/>
    </row>
    <row r="66" spans="1:18" ht="13.15">
      <c r="B66" s="323" t="str">
        <f t="shared" si="8"/>
        <v>55-59</v>
      </c>
      <c r="C66" s="293">
        <f t="shared" si="10"/>
        <v>274.25</v>
      </c>
      <c r="D66" s="293">
        <f t="shared" si="12"/>
        <v>258.98323802013306</v>
      </c>
      <c r="E66" s="293">
        <f t="shared" si="12"/>
        <v>258.1914325743582</v>
      </c>
      <c r="F66" s="293">
        <f t="shared" si="12"/>
        <v>264.94571684371732</v>
      </c>
      <c r="G66" s="293">
        <f t="shared" si="12"/>
        <v>275.58486421851501</v>
      </c>
      <c r="H66" s="293">
        <f t="shared" si="12"/>
        <v>286.58364665215828</v>
      </c>
      <c r="I66" s="293">
        <f t="shared" si="12"/>
        <v>296.59170942540197</v>
      </c>
      <c r="J66" s="293">
        <f t="shared" si="12"/>
        <v>305.54862649917311</v>
      </c>
      <c r="K66" s="293">
        <f t="shared" si="12"/>
        <v>312.9984325971019</v>
      </c>
      <c r="L66" s="293">
        <f t="shared" si="13"/>
        <v>319.18323836939123</v>
      </c>
      <c r="M66" s="293">
        <f t="shared" si="14"/>
        <v>324.11588853019447</v>
      </c>
      <c r="N66" s="312"/>
      <c r="O66" s="312"/>
      <c r="P66" s="312"/>
      <c r="Q66" s="312"/>
      <c r="R66" s="312"/>
    </row>
    <row r="67" spans="1:18" ht="13.15">
      <c r="B67" s="323" t="str">
        <f t="shared" si="8"/>
        <v>60-64</v>
      </c>
      <c r="C67" s="293">
        <f t="shared" si="10"/>
        <v>94.046000000000006</v>
      </c>
      <c r="D67" s="293">
        <f t="shared" si="12"/>
        <v>99.105213207070577</v>
      </c>
      <c r="E67" s="293">
        <f t="shared" si="12"/>
        <v>99.969191280750636</v>
      </c>
      <c r="F67" s="293">
        <f t="shared" si="12"/>
        <v>100.51351005783053</v>
      </c>
      <c r="G67" s="293">
        <f t="shared" si="12"/>
        <v>102.07652130998156</v>
      </c>
      <c r="H67" s="293">
        <f t="shared" si="12"/>
        <v>104.11369048907974</v>
      </c>
      <c r="I67" s="293">
        <f t="shared" si="12"/>
        <v>106.33853638553715</v>
      </c>
      <c r="J67" s="293">
        <f t="shared" si="12"/>
        <v>108.74583806748346</v>
      </c>
      <c r="K67" s="293">
        <f t="shared" si="12"/>
        <v>111.00487482369057</v>
      </c>
      <c r="L67" s="293">
        <f t="shared" si="13"/>
        <v>113.10816273215458</v>
      </c>
      <c r="M67" s="293">
        <f t="shared" si="14"/>
        <v>114.94439801955993</v>
      </c>
      <c r="N67" s="312"/>
      <c r="O67" s="312"/>
      <c r="P67" s="312"/>
      <c r="Q67" s="312"/>
      <c r="R67" s="312"/>
    </row>
    <row r="68" spans="1:18" ht="13.15">
      <c r="B68" s="323" t="str">
        <f t="shared" si="8"/>
        <v>65 plus</v>
      </c>
      <c r="C68" s="293">
        <f t="shared" si="10"/>
        <v>14.622</v>
      </c>
      <c r="D68" s="293">
        <f t="shared" si="12"/>
        <v>26.212224457150427</v>
      </c>
      <c r="E68" s="293">
        <f t="shared" si="12"/>
        <v>34.657408609977857</v>
      </c>
      <c r="F68" s="293">
        <f t="shared" si="12"/>
        <v>40.44568556857444</v>
      </c>
      <c r="G68" s="293">
        <f t="shared" si="12"/>
        <v>44.482355830697763</v>
      </c>
      <c r="H68" s="293">
        <f t="shared" si="12"/>
        <v>47.310778611861053</v>
      </c>
      <c r="I68" s="293">
        <f t="shared" si="12"/>
        <v>49.364772889248201</v>
      </c>
      <c r="J68" s="293">
        <f t="shared" si="12"/>
        <v>50.995334052463093</v>
      </c>
      <c r="K68" s="293">
        <f t="shared" si="12"/>
        <v>52.336015872862795</v>
      </c>
      <c r="L68" s="293">
        <f t="shared" si="13"/>
        <v>53.502251845230703</v>
      </c>
      <c r="M68" s="293">
        <f t="shared" si="14"/>
        <v>54.526614626644509</v>
      </c>
      <c r="N68" s="312"/>
      <c r="O68" s="312"/>
      <c r="P68" s="312"/>
      <c r="Q68" s="312"/>
      <c r="R68" s="312"/>
    </row>
    <row r="69" spans="1:18" ht="13.15">
      <c r="B69" s="323" t="str">
        <f t="shared" si="8"/>
        <v>Total</v>
      </c>
      <c r="C69" s="293">
        <f t="shared" si="10"/>
        <v>6706.6270000000013</v>
      </c>
      <c r="D69" s="293">
        <f t="shared" si="12"/>
        <v>6764.1594383645861</v>
      </c>
      <c r="E69" s="293">
        <f t="shared" si="12"/>
        <v>6822.4269603821194</v>
      </c>
      <c r="F69" s="293">
        <f t="shared" si="12"/>
        <v>6881.5075522257475</v>
      </c>
      <c r="G69" s="293">
        <f t="shared" si="12"/>
        <v>6953.1569863982731</v>
      </c>
      <c r="H69" s="293">
        <f t="shared" si="12"/>
        <v>7000.3235758039937</v>
      </c>
      <c r="I69" s="293">
        <f t="shared" si="12"/>
        <v>7018.9569135166103</v>
      </c>
      <c r="J69" s="293">
        <f t="shared" si="12"/>
        <v>7026.2324153184927</v>
      </c>
      <c r="K69" s="293">
        <f t="shared" si="12"/>
        <v>7016.979241107224</v>
      </c>
      <c r="L69" s="293">
        <f t="shared" si="13"/>
        <v>7001.1894674864152</v>
      </c>
      <c r="M69" s="293">
        <f t="shared" si="14"/>
        <v>6978.8066101249651</v>
      </c>
      <c r="N69" s="312"/>
      <c r="O69" s="312"/>
      <c r="P69" s="312"/>
      <c r="Q69" s="312"/>
      <c r="R69" s="312"/>
    </row>
    <row r="70" spans="1:18">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8" ht="15">
      <c r="B72" s="325" t="s">
        <v>162</v>
      </c>
      <c r="H72" s="310"/>
    </row>
    <row r="73" spans="1:18">
      <c r="H73" s="310"/>
    </row>
    <row r="74" spans="1:18" ht="13.15">
      <c r="B74" s="326" t="s">
        <v>46</v>
      </c>
      <c r="C74" s="251" t="s">
        <v>440</v>
      </c>
      <c r="H74" s="310"/>
    </row>
    <row r="75" spans="1:18">
      <c r="H75" s="310"/>
    </row>
    <row r="76" spans="1:18"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8" ht="13.15">
      <c r="B77" s="323" t="str">
        <f t="shared" si="16"/>
        <v>20-24</v>
      </c>
      <c r="C77" s="429">
        <f>C43-(0.2*C43)</f>
        <v>213.55120000000002</v>
      </c>
      <c r="D77" s="429">
        <f>D43-(0.2*D43)</f>
        <v>269.20786942366624</v>
      </c>
      <c r="E77" s="429">
        <f t="shared" ref="E77:M77" si="18">E43-(0.2*E43)</f>
        <v>308.30582688217618</v>
      </c>
      <c r="F77" s="429">
        <f t="shared" si="18"/>
        <v>336.50854051289627</v>
      </c>
      <c r="G77" s="429">
        <f t="shared" si="18"/>
        <v>357.59687430331155</v>
      </c>
      <c r="H77" s="429">
        <f t="shared" si="18"/>
        <v>369.81440878212771</v>
      </c>
      <c r="I77" s="429">
        <f t="shared" si="18"/>
        <v>375.00967176774867</v>
      </c>
      <c r="J77" s="429">
        <f t="shared" si="18"/>
        <v>377.55434971782608</v>
      </c>
      <c r="K77" s="429">
        <f t="shared" si="18"/>
        <v>377.30388712369825</v>
      </c>
      <c r="L77" s="429">
        <f t="shared" si="18"/>
        <v>376.3565267308669</v>
      </c>
      <c r="M77" s="429">
        <f t="shared" si="18"/>
        <v>374.77897437040519</v>
      </c>
    </row>
    <row r="78" spans="1:18" ht="13.15">
      <c r="B78" s="323" t="str">
        <f t="shared" si="16"/>
        <v>25-29</v>
      </c>
      <c r="C78" s="429">
        <f t="shared" ref="C78:C85" si="19">C44+(0.2*C43)-(0.2*C44)</f>
        <v>776.04459999999995</v>
      </c>
      <c r="D78" s="429">
        <f t="shared" ref="D78:M78" si="20">D44+(0.2*D43)-(0.2*D44)</f>
        <v>740.49958864090218</v>
      </c>
      <c r="E78" s="429">
        <f t="shared" si="20"/>
        <v>725.34552554168602</v>
      </c>
      <c r="F78" s="429">
        <f t="shared" si="20"/>
        <v>723.51394493052044</v>
      </c>
      <c r="G78" s="429">
        <f t="shared" si="20"/>
        <v>728.24118902746193</v>
      </c>
      <c r="H78" s="429">
        <f t="shared" si="20"/>
        <v>732.43705425314897</v>
      </c>
      <c r="I78" s="429">
        <f t="shared" si="20"/>
        <v>733.35116424067462</v>
      </c>
      <c r="J78" s="429">
        <f t="shared" si="20"/>
        <v>733.59184246983784</v>
      </c>
      <c r="K78" s="429">
        <f t="shared" si="20"/>
        <v>731.56844709626296</v>
      </c>
      <c r="L78" s="429">
        <f t="shared" si="20"/>
        <v>729.09912180098297</v>
      </c>
      <c r="M78" s="429">
        <f t="shared" si="20"/>
        <v>725.99016890690405</v>
      </c>
    </row>
    <row r="79" spans="1:18" ht="13.15">
      <c r="B79" s="323" t="str">
        <f t="shared" si="16"/>
        <v>30-34</v>
      </c>
      <c r="C79" s="429">
        <f t="shared" si="19"/>
        <v>981.33140000000003</v>
      </c>
      <c r="D79" s="429">
        <f t="shared" ref="D79:M79" si="21">D45+(0.2*D44)-(0.2*D45)</f>
        <v>952.46690364639096</v>
      </c>
      <c r="E79" s="429">
        <f t="shared" si="21"/>
        <v>924.11437360538082</v>
      </c>
      <c r="F79" s="429">
        <f t="shared" si="21"/>
        <v>901.91246996030804</v>
      </c>
      <c r="G79" s="429">
        <f t="shared" si="21"/>
        <v>884.93413724018774</v>
      </c>
      <c r="H79" s="429">
        <f t="shared" si="21"/>
        <v>871.87413137667022</v>
      </c>
      <c r="I79" s="429">
        <f t="shared" si="21"/>
        <v>860.66593677912101</v>
      </c>
      <c r="J79" s="429">
        <f t="shared" si="21"/>
        <v>851.94373842857635</v>
      </c>
      <c r="K79" s="429">
        <f t="shared" si="21"/>
        <v>844.05866897961812</v>
      </c>
      <c r="L79" s="429">
        <f t="shared" si="21"/>
        <v>837.36850847127982</v>
      </c>
      <c r="M79" s="429">
        <f t="shared" si="21"/>
        <v>831.33035590679208</v>
      </c>
    </row>
    <row r="80" spans="1:18" ht="13.15">
      <c r="B80" s="323" t="str">
        <f t="shared" si="16"/>
        <v>35-39</v>
      </c>
      <c r="C80" s="429">
        <f t="shared" si="19"/>
        <v>894.49</v>
      </c>
      <c r="D80" s="429">
        <f t="shared" ref="D80:M80" si="22">D46+(0.2*D45)-(0.2*D46)</f>
        <v>907.28358877079177</v>
      </c>
      <c r="E80" s="429">
        <f t="shared" si="22"/>
        <v>910.1454097739952</v>
      </c>
      <c r="F80" s="429">
        <f t="shared" si="22"/>
        <v>907.65308899108709</v>
      </c>
      <c r="G80" s="429">
        <f t="shared" si="22"/>
        <v>900.67311393888099</v>
      </c>
      <c r="H80" s="429">
        <f t="shared" si="22"/>
        <v>891.4160735753095</v>
      </c>
      <c r="I80" s="429">
        <f t="shared" si="22"/>
        <v>880.59957128397798</v>
      </c>
      <c r="J80" s="429">
        <f t="shared" si="22"/>
        <v>870.13759452881072</v>
      </c>
      <c r="K80" s="429">
        <f t="shared" si="22"/>
        <v>859.81154384046408</v>
      </c>
      <c r="L80" s="429">
        <f t="shared" si="22"/>
        <v>850.39944524619693</v>
      </c>
      <c r="M80" s="429">
        <f t="shared" si="22"/>
        <v>841.7798239157446</v>
      </c>
    </row>
    <row r="81" spans="1:13" ht="13.15">
      <c r="B81" s="323" t="str">
        <f t="shared" si="16"/>
        <v>40-44</v>
      </c>
      <c r="C81" s="429">
        <f t="shared" si="19"/>
        <v>774.56880000000001</v>
      </c>
      <c r="D81" s="429">
        <f t="shared" ref="D81:M81" si="23">D47+(0.2*D46)-(0.2*D47)</f>
        <v>794.27163930477536</v>
      </c>
      <c r="E81" s="429">
        <f t="shared" si="23"/>
        <v>810.12323694737734</v>
      </c>
      <c r="F81" s="429">
        <f t="shared" si="23"/>
        <v>822.77944844664887</v>
      </c>
      <c r="G81" s="429">
        <f t="shared" si="23"/>
        <v>830.59081202422158</v>
      </c>
      <c r="H81" s="429">
        <f t="shared" si="23"/>
        <v>834.18906609460271</v>
      </c>
      <c r="I81" s="429">
        <f t="shared" si="23"/>
        <v>833.78906815048686</v>
      </c>
      <c r="J81" s="429">
        <f t="shared" si="23"/>
        <v>831.09318217873988</v>
      </c>
      <c r="K81" s="429">
        <f t="shared" si="23"/>
        <v>826.31447674281333</v>
      </c>
      <c r="L81" s="429">
        <f t="shared" si="23"/>
        <v>820.56040744035226</v>
      </c>
      <c r="M81" s="429">
        <f t="shared" si="23"/>
        <v>814.1825523562286</v>
      </c>
    </row>
    <row r="82" spans="1:13" ht="13.15">
      <c r="B82" s="323" t="str">
        <f t="shared" si="16"/>
        <v>45-49</v>
      </c>
      <c r="C82" s="429">
        <f t="shared" si="19"/>
        <v>714.00940000000003</v>
      </c>
      <c r="D82" s="429">
        <f t="shared" ref="D82:M82" si="24">D48+(0.2*D47)-(0.2*D48)</f>
        <v>712.11656019731515</v>
      </c>
      <c r="E82" s="429">
        <f t="shared" si="24"/>
        <v>713.12708635012609</v>
      </c>
      <c r="F82" s="429">
        <f t="shared" si="24"/>
        <v>717.0946576109003</v>
      </c>
      <c r="G82" s="429">
        <f t="shared" si="24"/>
        <v>721.01859509346855</v>
      </c>
      <c r="H82" s="429">
        <f t="shared" si="24"/>
        <v>724.52350607566893</v>
      </c>
      <c r="I82" s="429">
        <f t="shared" si="24"/>
        <v>726.52800246771653</v>
      </c>
      <c r="J82" s="429">
        <f t="shared" si="24"/>
        <v>727.52917676548793</v>
      </c>
      <c r="K82" s="429">
        <f t="shared" si="24"/>
        <v>726.98196092450212</v>
      </c>
      <c r="L82" s="429">
        <f t="shared" si="24"/>
        <v>725.40008119603885</v>
      </c>
      <c r="M82" s="429">
        <f t="shared" si="24"/>
        <v>722.82772909739128</v>
      </c>
    </row>
    <row r="83" spans="1:13" ht="13.15">
      <c r="B83" s="323" t="str">
        <f t="shared" si="16"/>
        <v>50-54</v>
      </c>
      <c r="C83" s="429">
        <f t="shared" si="19"/>
        <v>526.7965999999999</v>
      </c>
      <c r="D83" s="429">
        <f t="shared" ref="D83:M83" si="25">D49+(0.2*D48)-(0.2*D49)</f>
        <v>541.25433986075143</v>
      </c>
      <c r="E83" s="429">
        <f t="shared" si="25"/>
        <v>550.15880531217761</v>
      </c>
      <c r="F83" s="429">
        <f t="shared" si="25"/>
        <v>556.86212730597367</v>
      </c>
      <c r="G83" s="429">
        <f t="shared" si="25"/>
        <v>561.24449773155322</v>
      </c>
      <c r="H83" s="429">
        <f t="shared" si="25"/>
        <v>564.45636819354581</v>
      </c>
      <c r="I83" s="429">
        <f t="shared" si="25"/>
        <v>566.4458650079996</v>
      </c>
      <c r="J83" s="429">
        <f t="shared" si="25"/>
        <v>567.92492428556727</v>
      </c>
      <c r="K83" s="429">
        <f t="shared" si="25"/>
        <v>568.55713030652714</v>
      </c>
      <c r="L83" s="429">
        <f t="shared" si="25"/>
        <v>568.66873204515014</v>
      </c>
      <c r="M83" s="429">
        <f t="shared" si="25"/>
        <v>568.17803786685317</v>
      </c>
    </row>
    <row r="84" spans="1:13" ht="13.15">
      <c r="B84" s="323" t="str">
        <f t="shared" si="16"/>
        <v>55-59</v>
      </c>
      <c r="C84" s="429">
        <f t="shared" si="19"/>
        <v>287.65360000000004</v>
      </c>
      <c r="D84" s="429">
        <f t="shared" ref="D84:M84" si="26">D50+(0.2*D49)-(0.2*D50)</f>
        <v>293.0209289957304</v>
      </c>
      <c r="E84" s="429">
        <f t="shared" si="26"/>
        <v>298.60571805938696</v>
      </c>
      <c r="F84" s="429">
        <f t="shared" si="26"/>
        <v>303.812310139901</v>
      </c>
      <c r="G84" s="429">
        <f t="shared" si="26"/>
        <v>307.97806994668781</v>
      </c>
      <c r="H84" s="429">
        <f t="shared" si="26"/>
        <v>310.90886669513526</v>
      </c>
      <c r="I84" s="429">
        <f t="shared" si="26"/>
        <v>312.67735594957139</v>
      </c>
      <c r="J84" s="429">
        <f t="shared" si="26"/>
        <v>313.92100573501551</v>
      </c>
      <c r="K84" s="429">
        <f t="shared" si="26"/>
        <v>314.56031396466994</v>
      </c>
      <c r="L84" s="429">
        <f t="shared" si="26"/>
        <v>314.91009955377723</v>
      </c>
      <c r="M84" s="429">
        <f t="shared" si="26"/>
        <v>314.96104835200526</v>
      </c>
    </row>
    <row r="85" spans="1:13" ht="13.15">
      <c r="B85" s="323" t="str">
        <f t="shared" si="16"/>
        <v>60-64</v>
      </c>
      <c r="C85" s="429">
        <f t="shared" si="19"/>
        <v>106.90220000000001</v>
      </c>
      <c r="D85" s="429">
        <f t="shared" ref="D85:M85" si="27">D51+(0.2*D50)-(0.2*D51)</f>
        <v>113.22079244713836</v>
      </c>
      <c r="E85" s="429">
        <f t="shared" si="27"/>
        <v>117.47443188467079</v>
      </c>
      <c r="F85" s="429">
        <f t="shared" si="27"/>
        <v>120.75278688641053</v>
      </c>
      <c r="G85" s="429">
        <f t="shared" si="27"/>
        <v>123.45404988569217</v>
      </c>
      <c r="H85" s="429">
        <f t="shared" si="27"/>
        <v>125.32894201034257</v>
      </c>
      <c r="I85" s="429">
        <f t="shared" si="27"/>
        <v>126.4704016288822</v>
      </c>
      <c r="J85" s="429">
        <f t="shared" si="27"/>
        <v>127.25145047536252</v>
      </c>
      <c r="K85" s="429">
        <f t="shared" si="27"/>
        <v>127.65981740189284</v>
      </c>
      <c r="L85" s="429">
        <f t="shared" si="27"/>
        <v>127.89606207242159</v>
      </c>
      <c r="M85" s="429">
        <f t="shared" si="27"/>
        <v>127.98066018430777</v>
      </c>
    </row>
    <row r="86" spans="1:13" ht="13.15">
      <c r="B86" s="323" t="str">
        <f t="shared" si="16"/>
        <v>65 plus</v>
      </c>
      <c r="C86" s="429">
        <f>C52+(0.2*C51)</f>
        <v>26.087200000000003</v>
      </c>
      <c r="D86" s="429">
        <f t="shared" ref="D86:M86" si="28">D52+(0.2*D51)</f>
        <v>35.319961130667551</v>
      </c>
      <c r="E86" s="429">
        <f t="shared" si="28"/>
        <v>41.844307478266252</v>
      </c>
      <c r="F86" s="429">
        <f t="shared" si="28"/>
        <v>46.45671434654593</v>
      </c>
      <c r="G86" s="429">
        <f t="shared" si="28"/>
        <v>49.794006375124347</v>
      </c>
      <c r="H86" s="429">
        <f t="shared" si="28"/>
        <v>52.100405281099427</v>
      </c>
      <c r="I86" s="429">
        <f t="shared" si="28"/>
        <v>53.625625905237278</v>
      </c>
      <c r="J86" s="429">
        <f t="shared" si="28"/>
        <v>54.664904462455922</v>
      </c>
      <c r="K86" s="429">
        <f t="shared" si="28"/>
        <v>55.318375399190657</v>
      </c>
      <c r="L86" s="429">
        <f t="shared" si="28"/>
        <v>55.737185613284097</v>
      </c>
      <c r="M86" s="429">
        <f t="shared" si="28"/>
        <v>55.983692969715989</v>
      </c>
    </row>
    <row r="87" spans="1:13" ht="13.15">
      <c r="B87" s="323" t="str">
        <f t="shared" si="16"/>
        <v>Total</v>
      </c>
      <c r="C87" s="429">
        <f>SUM(C77:C86)</f>
        <v>5301.4349999999995</v>
      </c>
      <c r="D87" s="429">
        <f t="shared" ref="D87:M87" si="29">SUM(D77:D86)</f>
        <v>5358.6621724181286</v>
      </c>
      <c r="E87" s="429">
        <f t="shared" si="29"/>
        <v>5399.2447218352436</v>
      </c>
      <c r="F87" s="429">
        <f t="shared" si="29"/>
        <v>5437.3460891311925</v>
      </c>
      <c r="G87" s="429">
        <f t="shared" si="29"/>
        <v>5465.5253455665897</v>
      </c>
      <c r="H87" s="429">
        <f t="shared" si="29"/>
        <v>5477.0488223376524</v>
      </c>
      <c r="I87" s="429">
        <f t="shared" si="29"/>
        <v>5469.1626631814161</v>
      </c>
      <c r="J87" s="429">
        <f t="shared" si="29"/>
        <v>5455.6121690476803</v>
      </c>
      <c r="K87" s="429">
        <f t="shared" si="29"/>
        <v>5432.134621779639</v>
      </c>
      <c r="L87" s="429">
        <f t="shared" si="29"/>
        <v>5406.3961701703511</v>
      </c>
      <c r="M87" s="429">
        <f t="shared" si="29"/>
        <v>5377.993043926348</v>
      </c>
    </row>
    <row r="88" spans="1:13">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423.35919999999999</v>
      </c>
      <c r="D93" s="429">
        <f t="shared" ref="D93:M93" si="33">D59-(0.2*D59)</f>
        <v>448.27384354126991</v>
      </c>
      <c r="E93" s="429">
        <f t="shared" si="33"/>
        <v>467.91370271278447</v>
      </c>
      <c r="F93" s="429">
        <f t="shared" si="33"/>
        <v>483.73404607431064</v>
      </c>
      <c r="G93" s="429">
        <f t="shared" si="33"/>
        <v>499.20820569582611</v>
      </c>
      <c r="H93" s="429">
        <f t="shared" si="33"/>
        <v>507.39923443385197</v>
      </c>
      <c r="I93" s="429">
        <f t="shared" si="33"/>
        <v>509.23074185042185</v>
      </c>
      <c r="J93" s="429">
        <f t="shared" si="33"/>
        <v>509.29890549028823</v>
      </c>
      <c r="K93" s="429">
        <f t="shared" si="33"/>
        <v>506.86897762943124</v>
      </c>
      <c r="L93" s="429">
        <f t="shared" si="33"/>
        <v>504.21308753826406</v>
      </c>
      <c r="M93" s="429">
        <f t="shared" si="33"/>
        <v>501.19619794099117</v>
      </c>
    </row>
    <row r="94" spans="1:13" ht="13.15">
      <c r="B94" s="323" t="str">
        <f t="shared" si="31"/>
        <v>25-29</v>
      </c>
      <c r="C94" s="429">
        <f t="shared" ref="C94:C101" si="34">C60+(0.2*C59)-(0.2*C60)</f>
        <v>1170.8589999999999</v>
      </c>
      <c r="D94" s="429">
        <f t="shared" ref="D94:M94" si="35">D60+(0.2*D59)-(0.2*D60)</f>
        <v>1106.012961761011</v>
      </c>
      <c r="E94" s="429">
        <f t="shared" si="35"/>
        <v>1067.5041607611176</v>
      </c>
      <c r="F94" s="429">
        <f t="shared" si="35"/>
        <v>1046.6720757941921</v>
      </c>
      <c r="G94" s="429">
        <f t="shared" si="35"/>
        <v>1040.7328502239463</v>
      </c>
      <c r="H94" s="429">
        <f t="shared" si="35"/>
        <v>1035.9571806018134</v>
      </c>
      <c r="I94" s="429">
        <f t="shared" si="35"/>
        <v>1028.9384480938602</v>
      </c>
      <c r="J94" s="429">
        <f t="shared" si="35"/>
        <v>1022.7348962761619</v>
      </c>
      <c r="K94" s="429">
        <f t="shared" si="35"/>
        <v>1015.0827029224507</v>
      </c>
      <c r="L94" s="429">
        <f t="shared" si="35"/>
        <v>1007.975628763912</v>
      </c>
      <c r="M94" s="429">
        <f t="shared" si="35"/>
        <v>1000.9377022042446</v>
      </c>
    </row>
    <row r="95" spans="1:13" ht="13.15">
      <c r="B95" s="323" t="str">
        <f t="shared" si="31"/>
        <v>30-34</v>
      </c>
      <c r="C95" s="429">
        <f t="shared" si="34"/>
        <v>1252.6579999999999</v>
      </c>
      <c r="D95" s="429">
        <f t="shared" ref="D95:M95" si="36">D61+(0.2*D60)-(0.2*D61)</f>
        <v>1242.2762187163148</v>
      </c>
      <c r="E95" s="429">
        <f t="shared" si="36"/>
        <v>1224.6979279385571</v>
      </c>
      <c r="F95" s="429">
        <f t="shared" si="36"/>
        <v>1206.7751133717725</v>
      </c>
      <c r="G95" s="429">
        <f t="shared" si="36"/>
        <v>1193.7013125918452</v>
      </c>
      <c r="H95" s="429">
        <f t="shared" si="36"/>
        <v>1181.1881545931371</v>
      </c>
      <c r="I95" s="429">
        <f t="shared" si="36"/>
        <v>1168.160620580974</v>
      </c>
      <c r="J95" s="429">
        <f t="shared" si="36"/>
        <v>1156.5313639528379</v>
      </c>
      <c r="K95" s="429">
        <f t="shared" si="36"/>
        <v>1144.9878746076411</v>
      </c>
      <c r="L95" s="429">
        <f t="shared" si="36"/>
        <v>1134.4891612180581</v>
      </c>
      <c r="M95" s="429">
        <f t="shared" si="36"/>
        <v>1124.6700534264633</v>
      </c>
    </row>
    <row r="96" spans="1:13" ht="13.15">
      <c r="B96" s="323" t="str">
        <f t="shared" si="31"/>
        <v>35-39</v>
      </c>
      <c r="C96" s="429">
        <f t="shared" si="34"/>
        <v>1143.9159999999999</v>
      </c>
      <c r="D96" s="429">
        <f t="shared" ref="D96:M96" si="37">D62+(0.2*D61)-(0.2*D62)</f>
        <v>1147.394369406587</v>
      </c>
      <c r="E96" s="429">
        <f t="shared" si="37"/>
        <v>1148.7515410045162</v>
      </c>
      <c r="F96" s="429">
        <f t="shared" si="37"/>
        <v>1147.4967976983976</v>
      </c>
      <c r="G96" s="429">
        <f t="shared" si="37"/>
        <v>1145.6468234206611</v>
      </c>
      <c r="H96" s="429">
        <f t="shared" si="37"/>
        <v>1140.5661266392251</v>
      </c>
      <c r="I96" s="429">
        <f t="shared" si="37"/>
        <v>1132.476739959596</v>
      </c>
      <c r="J96" s="429">
        <f t="shared" si="37"/>
        <v>1123.5757199544396</v>
      </c>
      <c r="K96" s="429">
        <f t="shared" si="37"/>
        <v>1113.61338989449</v>
      </c>
      <c r="L96" s="429">
        <f t="shared" si="37"/>
        <v>1103.7345038165217</v>
      </c>
      <c r="M96" s="429">
        <f t="shared" si="37"/>
        <v>1093.9891211080103</v>
      </c>
    </row>
    <row r="97" spans="1:13" ht="13.15">
      <c r="B97" s="323" t="str">
        <f t="shared" si="31"/>
        <v>40-44</v>
      </c>
      <c r="C97" s="429">
        <f t="shared" si="34"/>
        <v>996.59119999999996</v>
      </c>
      <c r="D97" s="429">
        <f t="shared" ref="D97:M97" si="38">D63+(0.2*D62)-(0.2*D63)</f>
        <v>1007.5035778257377</v>
      </c>
      <c r="E97" s="429">
        <f t="shared" si="38"/>
        <v>1016.6428052476003</v>
      </c>
      <c r="F97" s="429">
        <f t="shared" si="38"/>
        <v>1024.29274872925</v>
      </c>
      <c r="G97" s="429">
        <f t="shared" si="38"/>
        <v>1031.4728028140053</v>
      </c>
      <c r="H97" s="429">
        <f t="shared" si="38"/>
        <v>1035.2753589661115</v>
      </c>
      <c r="I97" s="429">
        <f t="shared" si="38"/>
        <v>1035.4142884372188</v>
      </c>
      <c r="J97" s="429">
        <f t="shared" si="38"/>
        <v>1033.5087861664385</v>
      </c>
      <c r="K97" s="429">
        <f t="shared" si="38"/>
        <v>1029.3829192618705</v>
      </c>
      <c r="L97" s="429">
        <f t="shared" si="38"/>
        <v>1024.1161656367804</v>
      </c>
      <c r="M97" s="429">
        <f t="shared" si="38"/>
        <v>1017.9388758932656</v>
      </c>
    </row>
    <row r="98" spans="1:13" ht="13.15">
      <c r="B98" s="323" t="str">
        <f t="shared" si="31"/>
        <v>45-49</v>
      </c>
      <c r="C98" s="429">
        <f t="shared" si="34"/>
        <v>779.39920000000006</v>
      </c>
      <c r="D98" s="429">
        <f t="shared" ref="D98:M98" si="39">D64+(0.2*D63)-(0.2*D64)</f>
        <v>810.6351334117719</v>
      </c>
      <c r="E98" s="429">
        <f t="shared" si="39"/>
        <v>835.82658010094337</v>
      </c>
      <c r="F98" s="429">
        <f t="shared" si="39"/>
        <v>856.43752481307865</v>
      </c>
      <c r="G98" s="429">
        <f t="shared" si="39"/>
        <v>874.39568485609493</v>
      </c>
      <c r="H98" s="429">
        <f t="shared" si="39"/>
        <v>887.77221387894565</v>
      </c>
      <c r="I98" s="429">
        <f t="shared" si="39"/>
        <v>896.67202083332484</v>
      </c>
      <c r="J98" s="429">
        <f t="shared" si="39"/>
        <v>902.68532158431412</v>
      </c>
      <c r="K98" s="429">
        <f t="shared" si="39"/>
        <v>905.72218632490808</v>
      </c>
      <c r="L98" s="429">
        <f t="shared" si="39"/>
        <v>906.78328127501345</v>
      </c>
      <c r="M98" s="429">
        <f t="shared" si="39"/>
        <v>906.12098947365939</v>
      </c>
    </row>
    <row r="99" spans="1:13" ht="13.15">
      <c r="B99" s="323" t="str">
        <f t="shared" si="31"/>
        <v>50-54</v>
      </c>
      <c r="C99" s="429">
        <f t="shared" si="34"/>
        <v>474.85780000000005</v>
      </c>
      <c r="D99" s="429">
        <f t="shared" ref="D99:M99" si="40">D65+(0.2*D64)-(0.2*D65)</f>
        <v>524.95729725564979</v>
      </c>
      <c r="E99" s="429">
        <f t="shared" si="40"/>
        <v>566.51976492773315</v>
      </c>
      <c r="F99" s="429">
        <f t="shared" si="40"/>
        <v>600.99762625005712</v>
      </c>
      <c r="G99" s="429">
        <f t="shared" si="40"/>
        <v>630.33728646385771</v>
      </c>
      <c r="H99" s="429">
        <f t="shared" si="40"/>
        <v>653.59244739068299</v>
      </c>
      <c r="I99" s="429">
        <f t="shared" si="40"/>
        <v>671.30861457089418</v>
      </c>
      <c r="J99" s="429">
        <f t="shared" si="40"/>
        <v>685.08402366762812</v>
      </c>
      <c r="K99" s="429">
        <f t="shared" si="40"/>
        <v>695.16334550869317</v>
      </c>
      <c r="L99" s="429">
        <f t="shared" si="40"/>
        <v>702.54000215371593</v>
      </c>
      <c r="M99" s="429">
        <f t="shared" si="40"/>
        <v>707.58631934514494</v>
      </c>
    </row>
    <row r="100" spans="1:13" ht="13.15">
      <c r="B100" s="323" t="str">
        <f t="shared" si="31"/>
        <v>55-59</v>
      </c>
      <c r="C100" s="429">
        <f t="shared" si="34"/>
        <v>301.46859999999998</v>
      </c>
      <c r="D100" s="429">
        <f t="shared" ref="D100:M100" si="41">D66+(0.2*D65)-(0.2*D66)</f>
        <v>299.99195117799684</v>
      </c>
      <c r="E100" s="429">
        <f t="shared" si="41"/>
        <v>308.30559128326649</v>
      </c>
      <c r="F100" s="429">
        <f t="shared" si="41"/>
        <v>321.15328049953916</v>
      </c>
      <c r="G100" s="429">
        <f t="shared" si="41"/>
        <v>335.98617034765454</v>
      </c>
      <c r="H100" s="429">
        <f t="shared" si="41"/>
        <v>349.83166086885359</v>
      </c>
      <c r="I100" s="429">
        <f t="shared" si="41"/>
        <v>361.73378803045478</v>
      </c>
      <c r="J100" s="429">
        <f t="shared" si="41"/>
        <v>371.96250080660303</v>
      </c>
      <c r="K100" s="429">
        <f t="shared" si="41"/>
        <v>380.21726774176568</v>
      </c>
      <c r="L100" s="429">
        <f t="shared" si="41"/>
        <v>386.89057483288707</v>
      </c>
      <c r="M100" s="429">
        <f t="shared" si="41"/>
        <v>392.07316038094245</v>
      </c>
    </row>
    <row r="101" spans="1:13" ht="13.15">
      <c r="B101" s="323" t="str">
        <f t="shared" si="31"/>
        <v>60-64</v>
      </c>
      <c r="C101" s="429">
        <f t="shared" si="34"/>
        <v>130.08680000000001</v>
      </c>
      <c r="D101" s="429">
        <f t="shared" ref="D101:M101" si="42">D67+(0.2*D66)-(0.2*D67)</f>
        <v>131.08081816968308</v>
      </c>
      <c r="E101" s="429">
        <f t="shared" si="42"/>
        <v>131.61363953947216</v>
      </c>
      <c r="F101" s="429">
        <f t="shared" si="42"/>
        <v>133.39995141500788</v>
      </c>
      <c r="G101" s="429">
        <f t="shared" si="42"/>
        <v>136.77818989168824</v>
      </c>
      <c r="H101" s="429">
        <f t="shared" si="42"/>
        <v>140.60768172169546</v>
      </c>
      <c r="I101" s="429">
        <f t="shared" si="42"/>
        <v>144.38917099351011</v>
      </c>
      <c r="J101" s="429">
        <f t="shared" si="42"/>
        <v>148.1063957538214</v>
      </c>
      <c r="K101" s="429">
        <f t="shared" si="42"/>
        <v>151.40358637837284</v>
      </c>
      <c r="L101" s="429">
        <f t="shared" si="42"/>
        <v>154.32317785960191</v>
      </c>
      <c r="M101" s="429">
        <f t="shared" si="42"/>
        <v>156.77869612168683</v>
      </c>
    </row>
    <row r="102" spans="1:13" ht="13.15">
      <c r="B102" s="323" t="str">
        <f t="shared" si="31"/>
        <v>65 plus</v>
      </c>
      <c r="C102" s="429">
        <f>C68+(0.2*C67)</f>
        <v>33.431200000000004</v>
      </c>
      <c r="D102" s="429">
        <f t="shared" ref="D102:M102" si="43">D68+(0.2*D67)</f>
        <v>46.033267098564544</v>
      </c>
      <c r="E102" s="429">
        <f t="shared" si="43"/>
        <v>54.651246866127984</v>
      </c>
      <c r="F102" s="429">
        <f t="shared" si="43"/>
        <v>60.548387580140549</v>
      </c>
      <c r="G102" s="429">
        <f t="shared" si="43"/>
        <v>64.897660092694082</v>
      </c>
      <c r="H102" s="429">
        <f t="shared" si="43"/>
        <v>68.133516709676996</v>
      </c>
      <c r="I102" s="429">
        <f t="shared" si="43"/>
        <v>70.632480166355634</v>
      </c>
      <c r="J102" s="429">
        <f t="shared" si="43"/>
        <v>72.744501665959788</v>
      </c>
      <c r="K102" s="429">
        <f t="shared" si="43"/>
        <v>74.536990837600911</v>
      </c>
      <c r="L102" s="429">
        <f t="shared" si="43"/>
        <v>76.123884391661619</v>
      </c>
      <c r="M102" s="429">
        <f t="shared" si="43"/>
        <v>77.515494230556499</v>
      </c>
    </row>
    <row r="103" spans="1:13" ht="13.15">
      <c r="B103" s="323" t="str">
        <f t="shared" si="31"/>
        <v>Total</v>
      </c>
      <c r="C103" s="429">
        <f>SUM(C93:C102)</f>
        <v>6706.6269999999995</v>
      </c>
      <c r="D103" s="429">
        <f t="shared" ref="D103:M103" si="44">SUM(D93:D102)</f>
        <v>6764.1594383645861</v>
      </c>
      <c r="E103" s="429">
        <f t="shared" si="44"/>
        <v>6822.4269603821203</v>
      </c>
      <c r="F103" s="429">
        <f t="shared" si="44"/>
        <v>6881.5075522257466</v>
      </c>
      <c r="G103" s="429">
        <f t="shared" si="44"/>
        <v>6953.1569863982741</v>
      </c>
      <c r="H103" s="429">
        <f t="shared" si="44"/>
        <v>7000.3235758039937</v>
      </c>
      <c r="I103" s="429">
        <f t="shared" si="44"/>
        <v>7018.9569135166093</v>
      </c>
      <c r="J103" s="429">
        <f t="shared" si="44"/>
        <v>7026.2324153184927</v>
      </c>
      <c r="K103" s="429">
        <f t="shared" si="44"/>
        <v>7016.9792411072231</v>
      </c>
      <c r="L103" s="429">
        <f t="shared" si="44"/>
        <v>7001.189467486417</v>
      </c>
      <c r="M103" s="429">
        <f t="shared" si="44"/>
        <v>6978.8066101249651</v>
      </c>
    </row>
    <row r="104" spans="1:13">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3" ht="15">
      <c r="B106" s="325" t="s">
        <v>163</v>
      </c>
      <c r="H106" s="310"/>
    </row>
    <row r="107" spans="1:13">
      <c r="H107" s="310"/>
    </row>
    <row r="108" spans="1:13" ht="13.15">
      <c r="B108" s="326" t="s">
        <v>46</v>
      </c>
      <c r="H108" s="310"/>
    </row>
    <row r="109" spans="1:13">
      <c r="H109" s="310"/>
    </row>
    <row r="110" spans="1:13"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3" ht="13.15">
      <c r="B111" s="323" t="str">
        <f t="shared" si="46"/>
        <v>20-24</v>
      </c>
      <c r="C111" s="429">
        <f>C77*Group_2_rates!E74</f>
        <v>31.610613777738251</v>
      </c>
      <c r="D111" s="429">
        <f>D77*Group_2_rates!F74</f>
        <v>41.248038079330875</v>
      </c>
      <c r="E111" s="429">
        <f>E77*Group_2_rates!G74</f>
        <v>47.598389887523908</v>
      </c>
      <c r="F111" s="429">
        <f>F77*Group_2_rates!H74</f>
        <v>54.173319774055535</v>
      </c>
      <c r="G111" s="429">
        <f>G77*Group_2_rates!I74</f>
        <v>57.568256045773744</v>
      </c>
      <c r="H111" s="429">
        <f>H77*Group_2_rates!J74</f>
        <v>59.535113710552956</v>
      </c>
      <c r="I111" s="429">
        <f>I77*Group_2_rates!K74</f>
        <v>60.371480724006432</v>
      </c>
      <c r="J111" s="429">
        <f>J77*Group_2_rates!L74</f>
        <v>60.781139427174615</v>
      </c>
      <c r="K111" s="429">
        <f>K77*Group_2_rates!M74</f>
        <v>60.740818339981864</v>
      </c>
      <c r="L111" s="429">
        <f>L77*Group_2_rates!N74</f>
        <v>60.588306140963368</v>
      </c>
      <c r="M111" s="429">
        <f>M77*Group_2_rates!O74</f>
        <v>60.334341565938459</v>
      </c>
    </row>
    <row r="112" spans="1:13" ht="13.15">
      <c r="B112" s="323" t="str">
        <f t="shared" si="46"/>
        <v>25-29</v>
      </c>
      <c r="C112" s="429">
        <f>C78*Group_2_rates!E75</f>
        <v>102.23848371934881</v>
      </c>
      <c r="D112" s="429">
        <f>D78*Group_2_rates!F75</f>
        <v>100.98042019983998</v>
      </c>
      <c r="E112" s="429">
        <f>E78*Group_2_rates!G75</f>
        <v>99.6672032792696</v>
      </c>
      <c r="F112" s="429">
        <f>F78*Group_2_rates!H75</f>
        <v>103.66521949973782</v>
      </c>
      <c r="G112" s="429">
        <f>G78*Group_2_rates!I75</f>
        <v>104.34253995827486</v>
      </c>
      <c r="H112" s="429">
        <f>H78*Group_2_rates!J75</f>
        <v>104.94372434823701</v>
      </c>
      <c r="I112" s="429">
        <f>I78*Group_2_rates!K75</f>
        <v>105.07469820598739</v>
      </c>
      <c r="J112" s="429">
        <f>J78*Group_2_rates!L75</f>
        <v>105.10918262972218</v>
      </c>
      <c r="K112" s="429">
        <f>K78*Group_2_rates!M75</f>
        <v>104.81927014495793</v>
      </c>
      <c r="L112" s="429">
        <f>L78*Group_2_rates!N75</f>
        <v>104.46546473381822</v>
      </c>
      <c r="M112" s="429">
        <f>M78*Group_2_rates!O75</f>
        <v>104.02001335525497</v>
      </c>
    </row>
    <row r="113" spans="1:13" ht="13.15">
      <c r="B113" s="323" t="str">
        <f t="shared" si="46"/>
        <v>30-34</v>
      </c>
      <c r="C113" s="429">
        <f>C79*Group_2_rates!E76</f>
        <v>86.914748730657323</v>
      </c>
      <c r="D113" s="429">
        <f>D79*Group_2_rates!F76</f>
        <v>87.31971522351698</v>
      </c>
      <c r="E113" s="429">
        <f>E79*Group_2_rates!G76</f>
        <v>85.365644942003755</v>
      </c>
      <c r="F113" s="429">
        <f>F79*Group_2_rates!H76</f>
        <v>86.876161120708616</v>
      </c>
      <c r="G113" s="429">
        <f>G79*Group_2_rates!I76</f>
        <v>85.240733717183431</v>
      </c>
      <c r="H113" s="429">
        <f>H79*Group_2_rates!J76</f>
        <v>83.982736725871987</v>
      </c>
      <c r="I113" s="429">
        <f>I79*Group_2_rates!K76</f>
        <v>82.903114309994095</v>
      </c>
      <c r="J113" s="429">
        <f>J79*Group_2_rates!L76</f>
        <v>82.062953945804821</v>
      </c>
      <c r="K113" s="429">
        <f>K79*Group_2_rates!M76</f>
        <v>81.303429505560842</v>
      </c>
      <c r="L113" s="429">
        <f>L79*Group_2_rates!N76</f>
        <v>80.659003930348007</v>
      </c>
      <c r="M113" s="429">
        <f>M79*Group_2_rates!O76</f>
        <v>80.077382617265442</v>
      </c>
    </row>
    <row r="114" spans="1:13" ht="13.15">
      <c r="B114" s="323" t="str">
        <f t="shared" si="46"/>
        <v>35-39</v>
      </c>
      <c r="C114" s="429">
        <f>C80*Group_2_rates!E77</f>
        <v>70.347581859886446</v>
      </c>
      <c r="D114" s="429">
        <f>D80*Group_2_rates!F77</f>
        <v>73.858651211274875</v>
      </c>
      <c r="E114" s="429">
        <f>E80*Group_2_rates!G77</f>
        <v>74.655891131513656</v>
      </c>
      <c r="F114" s="429">
        <f>F80*Group_2_rates!H77</f>
        <v>77.634010268370361</v>
      </c>
      <c r="G114" s="429">
        <f>G80*Group_2_rates!I77</f>
        <v>77.036994226174912</v>
      </c>
      <c r="H114" s="429">
        <f>H80*Group_2_rates!J77</f>
        <v>76.245214662642468</v>
      </c>
      <c r="I114" s="429">
        <f>I80*Group_2_rates!K77</f>
        <v>75.320050125510235</v>
      </c>
      <c r="J114" s="429">
        <f>J80*Group_2_rates!L77</f>
        <v>74.425209111152071</v>
      </c>
      <c r="K114" s="429">
        <f>K80*Group_2_rates!M77</f>
        <v>73.541994218927215</v>
      </c>
      <c r="L114" s="429">
        <f>L80*Group_2_rates!N77</f>
        <v>72.73695210782013</v>
      </c>
      <c r="M114" s="429">
        <f>M80*Group_2_rates!O77</f>
        <v>71.999692708833649</v>
      </c>
    </row>
    <row r="115" spans="1:13" ht="13.15">
      <c r="B115" s="323" t="str">
        <f t="shared" si="46"/>
        <v>40-44</v>
      </c>
      <c r="C115" s="429">
        <f>C81*Group_2_rates!E78</f>
        <v>56.728412178703557</v>
      </c>
      <c r="D115" s="429">
        <f>D81*Group_2_rates!F78</f>
        <v>60.213561766583062</v>
      </c>
      <c r="E115" s="429">
        <f>E81*Group_2_rates!G78</f>
        <v>61.882996459903964</v>
      </c>
      <c r="F115" s="429">
        <f>F81*Group_2_rates!H78</f>
        <v>65.536389326945596</v>
      </c>
      <c r="G115" s="429">
        <f>G81*Group_2_rates!I78</f>
        <v>66.158583483059502</v>
      </c>
      <c r="H115" s="429">
        <f>H81*Group_2_rates!J78</f>
        <v>66.445193193716435</v>
      </c>
      <c r="I115" s="429">
        <f>I81*Group_2_rates!K78</f>
        <v>66.413332382116138</v>
      </c>
      <c r="J115" s="429">
        <f>J81*Group_2_rates!L78</f>
        <v>66.198598490841846</v>
      </c>
      <c r="K115" s="429">
        <f>K81*Group_2_rates!M78</f>
        <v>65.817962950517</v>
      </c>
      <c r="L115" s="429">
        <f>L81*Group_2_rates!N78</f>
        <v>65.359637299903994</v>
      </c>
      <c r="M115" s="429">
        <f>M81*Group_2_rates!O78</f>
        <v>64.851625590747801</v>
      </c>
    </row>
    <row r="116" spans="1:13" ht="13.15">
      <c r="B116" s="323" t="str">
        <f t="shared" si="46"/>
        <v>45-49</v>
      </c>
      <c r="C116" s="429">
        <f>C82*Group_2_rates!E79</f>
        <v>62.823482253315852</v>
      </c>
      <c r="D116" s="429">
        <f>D82*Group_2_rates!F79</f>
        <v>64.856542785620249</v>
      </c>
      <c r="E116" s="429">
        <f>E82*Group_2_rates!G79</f>
        <v>65.443214792857631</v>
      </c>
      <c r="F116" s="429">
        <f>F82*Group_2_rates!H79</f>
        <v>68.620362796797465</v>
      </c>
      <c r="G116" s="429">
        <f>G82*Group_2_rates!I79</f>
        <v>68.995852992949352</v>
      </c>
      <c r="H116" s="429">
        <f>H82*Group_2_rates!J79</f>
        <v>69.331245622940983</v>
      </c>
      <c r="I116" s="429">
        <f>I82*Group_2_rates!K79</f>
        <v>69.523060285325229</v>
      </c>
      <c r="J116" s="429">
        <f>J82*Group_2_rates!L79</f>
        <v>69.618864852834889</v>
      </c>
      <c r="K116" s="429">
        <f>K82*Group_2_rates!M79</f>
        <v>69.566500567118823</v>
      </c>
      <c r="L116" s="429">
        <f>L82*Group_2_rates!N79</f>
        <v>69.415127021498364</v>
      </c>
      <c r="M116" s="429">
        <f>M82*Group_2_rates!O79</f>
        <v>69.168972999324524</v>
      </c>
    </row>
    <row r="117" spans="1:13" ht="13.15">
      <c r="B117" s="323" t="str">
        <f t="shared" si="46"/>
        <v>50-54</v>
      </c>
      <c r="C117" s="429">
        <f>C83*Group_2_rates!E80</f>
        <v>43.957602867863933</v>
      </c>
      <c r="D117" s="429">
        <f>D83*Group_2_rates!F80</f>
        <v>46.749509944335095</v>
      </c>
      <c r="E117" s="429">
        <f>E83*Group_2_rates!G80</f>
        <v>47.880505067223041</v>
      </c>
      <c r="F117" s="429">
        <f>F83*Group_2_rates!H80</f>
        <v>50.535569794958541</v>
      </c>
      <c r="G117" s="429">
        <f>G83*Group_2_rates!I80</f>
        <v>50.933272521808831</v>
      </c>
      <c r="H117" s="429">
        <f>H83*Group_2_rates!J80</f>
        <v>51.224751679656471</v>
      </c>
      <c r="I117" s="429">
        <f>I83*Group_2_rates!K80</f>
        <v>51.405299700779899</v>
      </c>
      <c r="J117" s="429">
        <f>J83*Group_2_rates!L80</f>
        <v>51.539525211345705</v>
      </c>
      <c r="K117" s="429">
        <f>K83*Group_2_rates!M80</f>
        <v>51.596898284374703</v>
      </c>
      <c r="L117" s="429">
        <f>L83*Group_2_rates!N80</f>
        <v>51.607026208639738</v>
      </c>
      <c r="M117" s="429">
        <f>M83*Group_2_rates!O80</f>
        <v>51.562495419635873</v>
      </c>
    </row>
    <row r="118" spans="1:13" ht="13.15">
      <c r="B118" s="323" t="str">
        <f t="shared" si="46"/>
        <v>55-59</v>
      </c>
      <c r="C118" s="429">
        <f>C84*Group_2_rates!E81</f>
        <v>13.453290997572589</v>
      </c>
      <c r="D118" s="429">
        <f>D84*Group_2_rates!F81</f>
        <v>14.185413399831118</v>
      </c>
      <c r="E118" s="429">
        <f>E84*Group_2_rates!G81</f>
        <v>14.56587099743634</v>
      </c>
      <c r="F118" s="429">
        <f>F84*Group_2_rates!H81</f>
        <v>15.453346281411795</v>
      </c>
      <c r="G118" s="429">
        <f>G84*Group_2_rates!I81</f>
        <v>15.665236737034938</v>
      </c>
      <c r="H118" s="429">
        <f>H84*Group_2_rates!J81</f>
        <v>15.814311068530388</v>
      </c>
      <c r="I118" s="429">
        <f>I84*Group_2_rates!K81</f>
        <v>15.904264885185063</v>
      </c>
      <c r="J118" s="429">
        <f>J84*Group_2_rates!L81</f>
        <v>15.967522857774854</v>
      </c>
      <c r="K118" s="429">
        <f>K84*Group_2_rates!M81</f>
        <v>16.000041130154461</v>
      </c>
      <c r="L118" s="429">
        <f>L84*Group_2_rates!N81</f>
        <v>16.017832897151106</v>
      </c>
      <c r="M118" s="429">
        <f>M84*Group_2_rates!O81</f>
        <v>16.020424396558347</v>
      </c>
    </row>
    <row r="119" spans="1:13" ht="13.15">
      <c r="B119" s="323" t="str">
        <f t="shared" si="46"/>
        <v>60-64</v>
      </c>
      <c r="C119" s="429">
        <f>C85*Group_2_rates!E82</f>
        <v>2.1766356243615874</v>
      </c>
      <c r="D119" s="429">
        <f>D85*Group_2_rates!F82</f>
        <v>2.3862168798352328</v>
      </c>
      <c r="E119" s="429">
        <f>E85*Group_2_rates!G82</f>
        <v>2.4947214447759656</v>
      </c>
      <c r="F119" s="429">
        <f>F85*Group_2_rates!H82</f>
        <v>2.6739587271476788</v>
      </c>
      <c r="G119" s="429">
        <f>G85*Group_2_rates!I82</f>
        <v>2.7337756966561741</v>
      </c>
      <c r="H119" s="429">
        <f>H85*Group_2_rates!J82</f>
        <v>2.7752934478272953</v>
      </c>
      <c r="I119" s="429">
        <f>I85*Group_2_rates!K82</f>
        <v>2.8005700148315156</v>
      </c>
      <c r="J119" s="429">
        <f>J85*Group_2_rates!L82</f>
        <v>2.817865618794174</v>
      </c>
      <c r="K119" s="429">
        <f>K85*Group_2_rates!M82</f>
        <v>2.8269085265003242</v>
      </c>
      <c r="L119" s="429">
        <f>L85*Group_2_rates!N82</f>
        <v>2.8321399461204502</v>
      </c>
      <c r="M119" s="429">
        <f>M85*Group_2_rates!O82</f>
        <v>2.8340132930254045</v>
      </c>
    </row>
    <row r="120" spans="1:13" ht="13.15">
      <c r="B120" s="323" t="str">
        <f t="shared" si="46"/>
        <v>65 plus</v>
      </c>
      <c r="C120" s="429">
        <f>C86*Group_2_rates!E83</f>
        <v>0.54793569177125412</v>
      </c>
      <c r="D120" s="429">
        <f>D86*Group_2_rates!F83</f>
        <v>0.76790407671442684</v>
      </c>
      <c r="E120" s="429">
        <f>E86*Group_2_rates!G83</f>
        <v>0.91668077767903178</v>
      </c>
      <c r="F120" s="429">
        <f>F86*Group_2_rates!H83</f>
        <v>1.0612288815091115</v>
      </c>
      <c r="G120" s="429">
        <f>G86*Group_2_rates!I83</f>
        <v>1.1374639475608905</v>
      </c>
      <c r="H120" s="429">
        <f>H86*Group_2_rates!J83</f>
        <v>1.1901499191309775</v>
      </c>
      <c r="I120" s="429">
        <f>I86*Group_2_rates!K83</f>
        <v>1.2249911299177405</v>
      </c>
      <c r="J120" s="429">
        <f>J86*Group_2_rates!L83</f>
        <v>1.248731776159451</v>
      </c>
      <c r="K120" s="429">
        <f>K86*Group_2_rates!M83</f>
        <v>1.2636592681494494</v>
      </c>
      <c r="L120" s="429">
        <f>L86*Group_2_rates!N83</f>
        <v>1.2732263135446866</v>
      </c>
      <c r="M120" s="429">
        <f>M86*Group_2_rates!O83</f>
        <v>1.2788573774248948</v>
      </c>
    </row>
    <row r="121" spans="1:13" ht="13.15">
      <c r="B121" s="323" t="str">
        <f t="shared" si="46"/>
        <v>Total</v>
      </c>
      <c r="C121" s="429">
        <f>SUM(C111:C120)</f>
        <v>470.79878770121962</v>
      </c>
      <c r="D121" s="429">
        <f t="shared" ref="D121:M121" si="48">SUM(D111:D120)</f>
        <v>492.56597356688195</v>
      </c>
      <c r="E121" s="429">
        <f t="shared" si="48"/>
        <v>500.47111878018688</v>
      </c>
      <c r="F121" s="429">
        <f t="shared" si="48"/>
        <v>526.22956647164256</v>
      </c>
      <c r="G121" s="429">
        <f t="shared" si="48"/>
        <v>529.81270932647658</v>
      </c>
      <c r="H121" s="429">
        <f t="shared" si="48"/>
        <v>531.48773437910688</v>
      </c>
      <c r="I121" s="429">
        <f t="shared" si="48"/>
        <v>530.94086176365374</v>
      </c>
      <c r="J121" s="429">
        <f t="shared" si="48"/>
        <v>529.76959392160461</v>
      </c>
      <c r="K121" s="429">
        <f t="shared" si="48"/>
        <v>527.47748293624272</v>
      </c>
      <c r="L121" s="429">
        <f t="shared" si="48"/>
        <v>524.95471659980819</v>
      </c>
      <c r="M121" s="429">
        <f t="shared" si="48"/>
        <v>522.14781932400922</v>
      </c>
    </row>
    <row r="122" spans="1:13">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3" ht="13.15">
      <c r="B127" s="323" t="str">
        <f t="shared" si="50"/>
        <v>20-24</v>
      </c>
      <c r="C127" s="429">
        <f>C93*Group_2_rates!E89</f>
        <v>58.508991783857283</v>
      </c>
      <c r="D127" s="429">
        <f>D93*Group_2_rates!F89</f>
        <v>62.497761249447386</v>
      </c>
      <c r="E127" s="429">
        <f>E93*Group_2_rates!G89</f>
        <v>65.541662137252928</v>
      </c>
      <c r="F127" s="429">
        <f>F93*Group_2_rates!H89</f>
        <v>68.012703157470781</v>
      </c>
      <c r="G127" s="429">
        <f>G93*Group_2_rates!I89</f>
        <v>70.188360284543819</v>
      </c>
      <c r="H127" s="429">
        <f>H93*Group_2_rates!J89</f>
        <v>71.340013782234749</v>
      </c>
      <c r="I127" s="429">
        <f>I93*Group_2_rates!K89</f>
        <v>71.59752257506166</v>
      </c>
      <c r="J127" s="429">
        <f>J93*Group_2_rates!L89</f>
        <v>71.607106340029191</v>
      </c>
      <c r="K127" s="429">
        <f>K93*Group_2_rates!M89</f>
        <v>71.265460008463876</v>
      </c>
      <c r="L127" s="429">
        <f>L93*Group_2_rates!N89</f>
        <v>70.892043529191142</v>
      </c>
      <c r="M127" s="429">
        <f>M93*Group_2_rates!O89</f>
        <v>70.467870746019571</v>
      </c>
    </row>
    <row r="128" spans="1:13" ht="13.15">
      <c r="B128" s="323" t="str">
        <f t="shared" si="50"/>
        <v>25-29</v>
      </c>
      <c r="C128" s="429">
        <f>C94*Group_2_rates!E90</f>
        <v>140.64482510258514</v>
      </c>
      <c r="D128" s="429">
        <f>D94*Group_2_rates!F90</f>
        <v>134.02531127923868</v>
      </c>
      <c r="E128" s="429">
        <f>E94*Group_2_rates!G90</f>
        <v>129.96511932898113</v>
      </c>
      <c r="F128" s="429">
        <f>F94*Group_2_rates!H90</f>
        <v>127.90854689434038</v>
      </c>
      <c r="G128" s="429">
        <f>G94*Group_2_rates!I90</f>
        <v>127.18274391369678</v>
      </c>
      <c r="H128" s="429">
        <f>H94*Group_2_rates!J90</f>
        <v>126.59913327198652</v>
      </c>
      <c r="I128" s="429">
        <f>I94*Group_2_rates!K90</f>
        <v>125.74140916059167</v>
      </c>
      <c r="J128" s="429">
        <f>J94*Group_2_rates!L90</f>
        <v>124.98330419444603</v>
      </c>
      <c r="K128" s="429">
        <f>K94*Group_2_rates!M90</f>
        <v>124.04816800894588</v>
      </c>
      <c r="L128" s="429">
        <f>L94*Group_2_rates!N90</f>
        <v>123.17964810733368</v>
      </c>
      <c r="M128" s="429">
        <f>M94*Group_2_rates!O90</f>
        <v>122.31957838710819</v>
      </c>
    </row>
    <row r="129" spans="1:13" ht="13.15">
      <c r="B129" s="323" t="str">
        <f t="shared" si="50"/>
        <v>30-34</v>
      </c>
      <c r="C129" s="429">
        <f>C95*Group_2_rates!E91</f>
        <v>119.33051723063289</v>
      </c>
      <c r="D129" s="429">
        <f>D95*Group_2_rates!F91</f>
        <v>119.38358803534649</v>
      </c>
      <c r="E129" s="429">
        <f>E95*Group_2_rates!G91</f>
        <v>118.24589273197968</v>
      </c>
      <c r="F129" s="429">
        <f>F95*Group_2_rates!H91</f>
        <v>116.95401099417482</v>
      </c>
      <c r="G129" s="429">
        <f>G95*Group_2_rates!I91</f>
        <v>115.68697008223631</v>
      </c>
      <c r="H129" s="429">
        <f>H95*Group_2_rates!J91</f>
        <v>114.47426358710172</v>
      </c>
      <c r="I129" s="429">
        <f>I95*Group_2_rates!K91</f>
        <v>113.21170659599136</v>
      </c>
      <c r="J129" s="429">
        <f>J95*Group_2_rates!L91</f>
        <v>112.08466296336211</v>
      </c>
      <c r="K129" s="429">
        <f>K95*Group_2_rates!M91</f>
        <v>110.9659314243787</v>
      </c>
      <c r="L129" s="429">
        <f>L95*Group_2_rates!N91</f>
        <v>109.9484538284418</v>
      </c>
      <c r="M129" s="429">
        <f>M95*Group_2_rates!O91</f>
        <v>108.99683987163543</v>
      </c>
    </row>
    <row r="130" spans="1:13" ht="13.15">
      <c r="B130" s="323" t="str">
        <f t="shared" si="50"/>
        <v>35-39</v>
      </c>
      <c r="C130" s="429">
        <f>C96*Group_2_rates!E92</f>
        <v>102.44040508519154</v>
      </c>
      <c r="D130" s="429">
        <f>D96*Group_2_rates!F92</f>
        <v>103.65668509026511</v>
      </c>
      <c r="E130" s="429">
        <f>E96*Group_2_rates!G92</f>
        <v>104.265669036962</v>
      </c>
      <c r="F130" s="429">
        <f>F96*Group_2_rates!H92</f>
        <v>104.54382925471479</v>
      </c>
      <c r="G130" s="429">
        <f>G96*Group_2_rates!I92</f>
        <v>104.37528552073208</v>
      </c>
      <c r="H130" s="429">
        <f>H96*Group_2_rates!J92</f>
        <v>103.9124036217335</v>
      </c>
      <c r="I130" s="429">
        <f>I96*Group_2_rates!K92</f>
        <v>103.17541205756812</v>
      </c>
      <c r="J130" s="429">
        <f>J96*Group_2_rates!L92</f>
        <v>102.364475837547</v>
      </c>
      <c r="K130" s="429">
        <f>K96*Group_2_rates!M92</f>
        <v>101.45684791661904</v>
      </c>
      <c r="L130" s="429">
        <f>L96*Group_2_rates!N92</f>
        <v>100.55682224209569</v>
      </c>
      <c r="M130" s="429">
        <f>M96*Group_2_rates!O92</f>
        <v>99.668959523921686</v>
      </c>
    </row>
    <row r="131" spans="1:13" ht="13.15">
      <c r="B131" s="323" t="str">
        <f t="shared" si="50"/>
        <v>40-44</v>
      </c>
      <c r="C131" s="429">
        <f>C97*Group_2_rates!E93</f>
        <v>84.682382704788637</v>
      </c>
      <c r="D131" s="429">
        <f>D97*Group_2_rates!F93</f>
        <v>86.363466806701751</v>
      </c>
      <c r="E131" s="429">
        <f>E97*Group_2_rates!G93</f>
        <v>87.555309478553497</v>
      </c>
      <c r="F131" s="429">
        <f>F97*Group_2_rates!H93</f>
        <v>88.546191872765561</v>
      </c>
      <c r="G131" s="429">
        <f>G97*Group_2_rates!I93</f>
        <v>89.166880096356238</v>
      </c>
      <c r="H131" s="429">
        <f>H97*Group_2_rates!J93</f>
        <v>89.495596537109222</v>
      </c>
      <c r="I131" s="429">
        <f>I97*Group_2_rates!K93</f>
        <v>89.507606458707031</v>
      </c>
      <c r="J131" s="429">
        <f>J97*Group_2_rates!L93</f>
        <v>89.342883072847059</v>
      </c>
      <c r="K131" s="429">
        <f>K97*Group_2_rates!M93</f>
        <v>88.986217653681877</v>
      </c>
      <c r="L131" s="429">
        <f>L97*Group_2_rates!N93</f>
        <v>88.530926939564864</v>
      </c>
      <c r="M131" s="429">
        <f>M97*Group_2_rates!O93</f>
        <v>87.996923859330721</v>
      </c>
    </row>
    <row r="132" spans="1:13" ht="13.15">
      <c r="B132" s="323" t="str">
        <f t="shared" si="50"/>
        <v>45-49</v>
      </c>
      <c r="C132" s="429">
        <f>C98*Group_2_rates!E94</f>
        <v>69.35687801131921</v>
      </c>
      <c r="D132" s="429">
        <f>D98*Group_2_rates!F94</f>
        <v>72.771688476352082</v>
      </c>
      <c r="E132" s="429">
        <f>E98*Group_2_rates!G94</f>
        <v>75.384807966560203</v>
      </c>
      <c r="F132" s="429">
        <f>F98*Group_2_rates!H94</f>
        <v>77.534508188061579</v>
      </c>
      <c r="G132" s="429">
        <f>G98*Group_2_rates!I94</f>
        <v>79.160285978685195</v>
      </c>
      <c r="H132" s="429">
        <f>H98*Group_2_rates!J94</f>
        <v>80.371282191487083</v>
      </c>
      <c r="I132" s="429">
        <f>I98*Group_2_rates!K94</f>
        <v>81.176994383193176</v>
      </c>
      <c r="J132" s="429">
        <f>J98*Group_2_rates!L94</f>
        <v>81.721387059607736</v>
      </c>
      <c r="K132" s="429">
        <f>K98*Group_2_rates!M94</f>
        <v>81.996318747295064</v>
      </c>
      <c r="L132" s="429">
        <f>L98*Group_2_rates!N94</f>
        <v>82.092381183507456</v>
      </c>
      <c r="M132" s="429">
        <f>M98*Group_2_rates!O94</f>
        <v>82.032422964014245</v>
      </c>
    </row>
    <row r="133" spans="1:13" ht="13.15">
      <c r="B133" s="323" t="str">
        <f t="shared" si="50"/>
        <v>50-54</v>
      </c>
      <c r="C133" s="429">
        <f>C99*Group_2_rates!E95</f>
        <v>42.154036240378694</v>
      </c>
      <c r="D133" s="429">
        <f>D99*Group_2_rates!F95</f>
        <v>47.01181459198623</v>
      </c>
      <c r="E133" s="429">
        <f>E99*Group_2_rates!G95</f>
        <v>50.971654351765636</v>
      </c>
      <c r="F133" s="429">
        <f>F99*Group_2_rates!H95</f>
        <v>54.277284756206072</v>
      </c>
      <c r="G133" s="429">
        <f>G99*Group_2_rates!I95</f>
        <v>56.927007521354241</v>
      </c>
      <c r="H133" s="429">
        <f>H99*Group_2_rates!J95</f>
        <v>59.027227117149309</v>
      </c>
      <c r="I133" s="429">
        <f>I99*Group_2_rates!K95</f>
        <v>60.627209228274637</v>
      </c>
      <c r="J133" s="429">
        <f>J99*Group_2_rates!L95</f>
        <v>61.871293679725639</v>
      </c>
      <c r="K133" s="429">
        <f>K99*Group_2_rates!M95</f>
        <v>62.781577178065639</v>
      </c>
      <c r="L133" s="429">
        <f>L99*Group_2_rates!N95</f>
        <v>63.447777635077216</v>
      </c>
      <c r="M133" s="429">
        <f>M99*Group_2_rates!O95</f>
        <v>63.903520525241923</v>
      </c>
    </row>
    <row r="134" spans="1:13" ht="13.15">
      <c r="B134" s="323" t="str">
        <f t="shared" si="50"/>
        <v>55-59</v>
      </c>
      <c r="C134" s="429">
        <f>C100*Group_2_rates!E96</f>
        <v>17.027476369480041</v>
      </c>
      <c r="D134" s="429">
        <f>D100*Group_2_rates!F96</f>
        <v>17.093273987887507</v>
      </c>
      <c r="E134" s="429">
        <f>E100*Group_2_rates!G96</f>
        <v>17.649307824497519</v>
      </c>
      <c r="F134" s="429">
        <f>F100*Group_2_rates!H96</f>
        <v>18.453992227049429</v>
      </c>
      <c r="G134" s="429">
        <f>G100*Group_2_rates!I96</f>
        <v>19.30631431305158</v>
      </c>
      <c r="H134" s="429">
        <f>H100*Group_2_rates!J96</f>
        <v>20.101898820425966</v>
      </c>
      <c r="I134" s="429">
        <f>I100*Group_2_rates!K96</f>
        <v>20.785814493913403</v>
      </c>
      <c r="J134" s="429">
        <f>J100*Group_2_rates!L96</f>
        <v>21.373573042635538</v>
      </c>
      <c r="K134" s="429">
        <f>K100*Group_2_rates!M96</f>
        <v>21.847905438121732</v>
      </c>
      <c r="L134" s="429">
        <f>L100*Group_2_rates!N96</f>
        <v>22.231364567035858</v>
      </c>
      <c r="M134" s="429">
        <f>M100*Group_2_rates!O96</f>
        <v>22.529164400408479</v>
      </c>
    </row>
    <row r="135" spans="1:13" ht="13.15">
      <c r="B135" s="323" t="str">
        <f t="shared" si="50"/>
        <v>60-64</v>
      </c>
      <c r="C135" s="429">
        <f>C101*Group_2_rates!E97</f>
        <v>3.8076148352248436</v>
      </c>
      <c r="D135" s="429">
        <f>D101*Group_2_rates!F97</f>
        <v>3.8704937654562959</v>
      </c>
      <c r="E135" s="429">
        <f>E101*Group_2_rates!G97</f>
        <v>3.904439998879091</v>
      </c>
      <c r="F135" s="429">
        <f>F101*Group_2_rates!H97</f>
        <v>3.9723290805059062</v>
      </c>
      <c r="G135" s="429">
        <f>G101*Group_2_rates!I97</f>
        <v>4.0729248813248535</v>
      </c>
      <c r="H135" s="429">
        <f>H101*Group_2_rates!J97</f>
        <v>4.1869579195571749</v>
      </c>
      <c r="I135" s="429">
        <f>I101*Group_2_rates!K97</f>
        <v>4.299561557285041</v>
      </c>
      <c r="J135" s="429">
        <f>J101*Group_2_rates!L97</f>
        <v>4.4102515527275727</v>
      </c>
      <c r="K135" s="429">
        <f>K101*Group_2_rates!M97</f>
        <v>4.5084339438225332</v>
      </c>
      <c r="L135" s="429">
        <f>L101*Group_2_rates!N97</f>
        <v>4.5953723423831407</v>
      </c>
      <c r="M135" s="429">
        <f>M101*Group_2_rates!O97</f>
        <v>4.6684917588201689</v>
      </c>
    </row>
    <row r="136" spans="1:13" ht="13.15">
      <c r="B136" s="323" t="str">
        <f t="shared" si="50"/>
        <v>65 plus</v>
      </c>
      <c r="C136" s="429">
        <f>C102*Group_2_rates!E98</f>
        <v>0.75219785255694849</v>
      </c>
      <c r="D136" s="429">
        <f>D102*Group_2_rates!F98</f>
        <v>1.0448630508817431</v>
      </c>
      <c r="E136" s="429">
        <f>E102*Group_2_rates!G98</f>
        <v>1.2462875971583129</v>
      </c>
      <c r="F136" s="429">
        <f>F102*Group_2_rates!H98</f>
        <v>1.3859656743338706</v>
      </c>
      <c r="G136" s="429">
        <f>G102*Group_2_rates!I98</f>
        <v>1.4855214618888171</v>
      </c>
      <c r="H136" s="429">
        <f>H102*Group_2_rates!J98</f>
        <v>1.5595909190195867</v>
      </c>
      <c r="I136" s="429">
        <f>I102*Group_2_rates!K98</f>
        <v>1.6167927324912852</v>
      </c>
      <c r="J136" s="429">
        <f>J102*Group_2_rates!L98</f>
        <v>1.6651373609594198</v>
      </c>
      <c r="K136" s="429">
        <f>K102*Group_2_rates!M98</f>
        <v>1.7061678253994768</v>
      </c>
      <c r="L136" s="429">
        <f>L102*Group_2_rates!N98</f>
        <v>1.742492161730296</v>
      </c>
      <c r="M136" s="429">
        <f>M102*Group_2_rates!O98</f>
        <v>1.7743464116262289</v>
      </c>
    </row>
    <row r="137" spans="1:13" ht="13.15">
      <c r="B137" s="323" t="str">
        <f t="shared" si="50"/>
        <v>Total</v>
      </c>
      <c r="C137" s="429">
        <f>SUM(C127:C136)</f>
        <v>638.70532521601524</v>
      </c>
      <c r="D137" s="429">
        <f t="shared" ref="D137:M137" si="52">SUM(D127:D136)</f>
        <v>647.71894633356328</v>
      </c>
      <c r="E137" s="429">
        <f t="shared" si="52"/>
        <v>654.73015045259012</v>
      </c>
      <c r="F137" s="429">
        <f t="shared" si="52"/>
        <v>661.58936209962326</v>
      </c>
      <c r="G137" s="429">
        <f t="shared" si="52"/>
        <v>667.55229405386979</v>
      </c>
      <c r="H137" s="429">
        <f t="shared" si="52"/>
        <v>671.06836776780483</v>
      </c>
      <c r="I137" s="429">
        <f t="shared" si="52"/>
        <v>671.7400292430774</v>
      </c>
      <c r="J137" s="429">
        <f t="shared" si="52"/>
        <v>671.42407510388728</v>
      </c>
      <c r="K137" s="429">
        <f t="shared" si="52"/>
        <v>669.56302814479386</v>
      </c>
      <c r="L137" s="429">
        <f t="shared" si="52"/>
        <v>667.21728253636115</v>
      </c>
      <c r="M137" s="429">
        <f t="shared" si="52"/>
        <v>664.35811844812667</v>
      </c>
    </row>
    <row r="138" spans="1:13">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6.5738463304131814E-2</v>
      </c>
      <c r="D146" s="429">
        <f>D78*Calc_SEC_retirement_rates!$G125</f>
        <v>6.2727457976764031E-2</v>
      </c>
      <c r="E146" s="429">
        <f>E78*Calc_SEC_retirement_rates!$G125</f>
        <v>6.1443762656989476E-2</v>
      </c>
      <c r="F146" s="429">
        <f>F78*Calc_SEC_retirement_rates!$G125</f>
        <v>6.1288610111896492E-2</v>
      </c>
      <c r="G146" s="429">
        <f>G78*Calc_SEC_retirement_rates!$G125</f>
        <v>6.1689053285647666E-2</v>
      </c>
      <c r="H146" s="429">
        <f>H78*Calc_SEC_retirement_rates!$G125</f>
        <v>6.2044483543351812E-2</v>
      </c>
      <c r="I146" s="429">
        <f>I78*Calc_SEC_retirement_rates!$G125</f>
        <v>6.212191747675061E-2</v>
      </c>
      <c r="J146" s="429">
        <f>J78*Calc_SEC_retirement_rates!$G125</f>
        <v>6.2142305244329885E-2</v>
      </c>
      <c r="K146" s="429">
        <f>K78*Calc_SEC_retirement_rates!$G125</f>
        <v>6.1970904138626028E-2</v>
      </c>
      <c r="L146" s="429">
        <f>L78*Calc_SEC_retirement_rates!$G125</f>
        <v>6.1761728467137914E-2</v>
      </c>
      <c r="M146" s="429">
        <f>M78*Calc_SEC_retirement_rates!$G125</f>
        <v>6.1498370168218387E-2</v>
      </c>
    </row>
    <row r="147" spans="1:13" ht="13.15">
      <c r="B147" s="323" t="str">
        <f t="shared" si="54"/>
        <v>30-34</v>
      </c>
      <c r="C147" s="429">
        <f>C79*Calc_SEC_retirement_rates!$G126</f>
        <v>0.17827656243821621</v>
      </c>
      <c r="D147" s="429">
        <f>D79*Calc_SEC_retirement_rates!$G126</f>
        <v>0.17303280565388029</v>
      </c>
      <c r="E147" s="429">
        <f>E79*Calc_SEC_retirement_rates!$G126</f>
        <v>0.16788205679153109</v>
      </c>
      <c r="F147" s="429">
        <f>F79*Calc_SEC_retirement_rates!$G126</f>
        <v>0.16384868023654869</v>
      </c>
      <c r="G147" s="429">
        <f>G79*Calc_SEC_retirement_rates!$G126</f>
        <v>0.16076425962871393</v>
      </c>
      <c r="H147" s="429">
        <f>H79*Calc_SEC_retirement_rates!$G126</f>
        <v>0.15839167382256236</v>
      </c>
      <c r="I147" s="429">
        <f>I79*Calc_SEC_retirement_rates!$G126</f>
        <v>0.15635550295919279</v>
      </c>
      <c r="J147" s="429">
        <f>J79*Calc_SEC_retirement_rates!$G126</f>
        <v>0.15477095818783485</v>
      </c>
      <c r="K147" s="429">
        <f>K79*Calc_SEC_retirement_rates!$G126</f>
        <v>0.15333849299213553</v>
      </c>
      <c r="L147" s="429">
        <f>L79*Calc_SEC_retirement_rates!$G126</f>
        <v>0.15212310457433248</v>
      </c>
      <c r="M147" s="429">
        <f>M79*Calc_SEC_retirement_rates!$G126</f>
        <v>0.15102616516866954</v>
      </c>
    </row>
    <row r="148" spans="1:13" ht="13.15">
      <c r="B148" s="323" t="str">
        <f t="shared" si="54"/>
        <v>35-39</v>
      </c>
      <c r="C148" s="429">
        <f>C80*Calc_SEC_retirement_rates!$G127</f>
        <v>0.1961526384261548</v>
      </c>
      <c r="D148" s="429">
        <f>D80*Calc_SEC_retirement_rates!$G127</f>
        <v>0.19895814345396956</v>
      </c>
      <c r="E148" s="429">
        <f>E80*Calc_SEC_retirement_rates!$G127</f>
        <v>0.19958571194605079</v>
      </c>
      <c r="F148" s="429">
        <f>F80*Calc_SEC_retirement_rates!$G127</f>
        <v>0.19903917112684458</v>
      </c>
      <c r="G148" s="429">
        <f>G80*Calc_SEC_retirement_rates!$G127</f>
        <v>0.1975085329725455</v>
      </c>
      <c r="H148" s="429">
        <f>H80*Calc_SEC_retirement_rates!$G127</f>
        <v>0.19547855735366554</v>
      </c>
      <c r="I148" s="429">
        <f>I80*Calc_SEC_retirement_rates!$G127</f>
        <v>0.19310660745709068</v>
      </c>
      <c r="J148" s="429">
        <f>J80*Calc_SEC_retirement_rates!$G127</f>
        <v>0.19081240143614114</v>
      </c>
      <c r="K148" s="429">
        <f>K80*Calc_SEC_retirement_rates!$G127</f>
        <v>0.18854800263118926</v>
      </c>
      <c r="L148" s="429">
        <f>L80*Calc_SEC_retirement_rates!$G127</f>
        <v>0.18648402430567126</v>
      </c>
      <c r="M148" s="429">
        <f>M80*Calc_SEC_retirement_rates!$G127</f>
        <v>0.18459382825406354</v>
      </c>
    </row>
    <row r="149" spans="1:13" ht="13.15">
      <c r="B149" s="323" t="str">
        <f t="shared" si="54"/>
        <v>40-44</v>
      </c>
      <c r="C149" s="429">
        <f>C81*Calc_SEC_retirement_rates!$G128</f>
        <v>0.29173958620327867</v>
      </c>
      <c r="D149" s="429">
        <f>D81*Calc_SEC_retirement_rates!$G128</f>
        <v>0.29916061605344152</v>
      </c>
      <c r="E149" s="429">
        <f>E81*Calc_SEC_retirement_rates!$G128</f>
        <v>0.30513108444425918</v>
      </c>
      <c r="F149" s="429">
        <f>F81*Calc_SEC_retirement_rates!$G128</f>
        <v>0.30989801787315363</v>
      </c>
      <c r="G149" s="429">
        <f>G81*Calc_SEC_retirement_rates!$G128</f>
        <v>0.31284015029290052</v>
      </c>
      <c r="H149" s="429">
        <f>H81*Calc_SEC_retirement_rates!$G128</f>
        <v>0.31419542454813421</v>
      </c>
      <c r="I149" s="429">
        <f>I81*Calc_SEC_retirement_rates!$G128</f>
        <v>0.31404476622740335</v>
      </c>
      <c r="J149" s="429">
        <f>J81*Calc_SEC_retirement_rates!$G128</f>
        <v>0.31302936687508154</v>
      </c>
      <c r="K149" s="429">
        <f>K81*Calc_SEC_retirement_rates!$G128</f>
        <v>0.31122947828356506</v>
      </c>
      <c r="L149" s="429">
        <f>L81*Calc_SEC_retirement_rates!$G128</f>
        <v>0.30906222109829634</v>
      </c>
      <c r="M149" s="429">
        <f>M81*Calc_SEC_retirement_rates!$G128</f>
        <v>0.30666001640956281</v>
      </c>
    </row>
    <row r="150" spans="1:13" ht="13.15">
      <c r="B150" s="323" t="str">
        <f t="shared" si="54"/>
        <v>45-49</v>
      </c>
      <c r="C150" s="429">
        <f>C82*Calc_SEC_retirement_rates!$G129</f>
        <v>0.88324217379077197</v>
      </c>
      <c r="D150" s="429">
        <f>D82*Calc_SEC_retirement_rates!$G129</f>
        <v>0.88090069769541379</v>
      </c>
      <c r="E150" s="429">
        <f>E82*Calc_SEC_retirement_rates!$G129</f>
        <v>0.88215073630258223</v>
      </c>
      <c r="F150" s="429">
        <f>F82*Calc_SEC_retirement_rates!$G129</f>
        <v>0.88705869166708584</v>
      </c>
      <c r="G150" s="429">
        <f>G82*Calc_SEC_retirement_rates!$G129</f>
        <v>0.89191267128125151</v>
      </c>
      <c r="H150" s="429">
        <f>H82*Calc_SEC_retirement_rates!$G129</f>
        <v>0.89624830775167019</v>
      </c>
      <c r="I150" s="429">
        <f>I82*Calc_SEC_retirement_rates!$G129</f>
        <v>0.89872790501000865</v>
      </c>
      <c r="J150" s="429">
        <f>J82*Calc_SEC_retirement_rates!$G129</f>
        <v>0.89996637520817002</v>
      </c>
      <c r="K150" s="429">
        <f>K82*Calc_SEC_retirement_rates!$G129</f>
        <v>0.89928945959764017</v>
      </c>
      <c r="L150" s="429">
        <f>L82*Calc_SEC_retirement_rates!$G129</f>
        <v>0.8973326465780308</v>
      </c>
      <c r="M150" s="429">
        <f>M82*Calc_SEC_retirement_rates!$G129</f>
        <v>0.89415060183273098</v>
      </c>
    </row>
    <row r="151" spans="1:13" ht="13.15">
      <c r="B151" s="323" t="str">
        <f t="shared" si="54"/>
        <v>50-54</v>
      </c>
      <c r="C151" s="429">
        <f>C83*Calc_SEC_retirement_rates!$G130</f>
        <v>14.843144499077537</v>
      </c>
      <c r="D151" s="429">
        <f>D83*Calc_SEC_retirement_rates!$G130</f>
        <v>15.250509166737139</v>
      </c>
      <c r="E151" s="429">
        <f>E83*Calc_SEC_retirement_rates!$G130</f>
        <v>15.501403472779666</v>
      </c>
      <c r="F151" s="429">
        <f>F83*Calc_SEC_retirement_rates!$G130</f>
        <v>15.690277844743646</v>
      </c>
      <c r="G151" s="429">
        <f>G83*Calc_SEC_retirement_rates!$G130</f>
        <v>15.813756541218455</v>
      </c>
      <c r="H151" s="429">
        <f>H83*Calc_SEC_retirement_rates!$G130</f>
        <v>15.904254956317708</v>
      </c>
      <c r="I151" s="429">
        <f>I83*Calc_SEC_retirement_rates!$G130</f>
        <v>15.960311484961574</v>
      </c>
      <c r="J151" s="429">
        <f>J83*Calc_SEC_retirement_rates!$G130</f>
        <v>16.001985805903733</v>
      </c>
      <c r="K151" s="429">
        <f>K83*Calc_SEC_retirement_rates!$G130</f>
        <v>16.019798990959018</v>
      </c>
      <c r="L151" s="429">
        <f>L83*Calc_SEC_retirement_rates!$G130</f>
        <v>16.022943507709371</v>
      </c>
      <c r="M151" s="429">
        <f>M83*Calc_SEC_retirement_rates!$G130</f>
        <v>16.009117593507728</v>
      </c>
    </row>
    <row r="152" spans="1:13" ht="13.15">
      <c r="B152" s="323" t="str">
        <f t="shared" si="54"/>
        <v>55-59</v>
      </c>
      <c r="C152" s="429">
        <f>C84*Calc_SEC_retirement_rates!$G131</f>
        <v>54.293198046103988</v>
      </c>
      <c r="D152" s="429">
        <f>D84*Calc_SEC_retirement_rates!$G131</f>
        <v>55.306254917785019</v>
      </c>
      <c r="E152" s="429">
        <f>E84*Calc_SEC_retirement_rates!$G131</f>
        <v>56.360356304587825</v>
      </c>
      <c r="F152" s="429">
        <f>F84*Calc_SEC_retirement_rates!$G131</f>
        <v>57.343074876413894</v>
      </c>
      <c r="G152" s="429">
        <f>G84*Calc_SEC_retirement_rates!$G131</f>
        <v>58.129341490850059</v>
      </c>
      <c r="H152" s="429">
        <f>H84*Calc_SEC_retirement_rates!$G131</f>
        <v>58.682514919920074</v>
      </c>
      <c r="I152" s="429">
        <f>I84*Calc_SEC_retirement_rates!$G131</f>
        <v>59.016308542991396</v>
      </c>
      <c r="J152" s="429">
        <f>J84*Calc_SEC_retirement_rates!$G131</f>
        <v>59.251041305248194</v>
      </c>
      <c r="K152" s="429">
        <f>K84*Calc_SEC_retirement_rates!$G131</f>
        <v>59.371707579979791</v>
      </c>
      <c r="L152" s="429">
        <f>L84*Calc_SEC_retirement_rates!$G131</f>
        <v>59.437727884481717</v>
      </c>
      <c r="M152" s="429">
        <f>M84*Calc_SEC_retirement_rates!$G131</f>
        <v>59.447344218824149</v>
      </c>
    </row>
    <row r="153" spans="1:13" ht="13.15">
      <c r="B153" s="323" t="str">
        <f t="shared" si="54"/>
        <v>60-64</v>
      </c>
      <c r="C153" s="429">
        <f>C85*Calc_SEC_retirement_rates!$G132</f>
        <v>33.484295096432277</v>
      </c>
      <c r="D153" s="429">
        <f>D85*Calc_SEC_retirement_rates!$G132</f>
        <v>35.463427556700339</v>
      </c>
      <c r="E153" s="429">
        <f>E85*Calc_SEC_retirement_rates!$G132</f>
        <v>36.795767940342195</v>
      </c>
      <c r="F153" s="429">
        <f>F85*Calc_SEC_retirement_rates!$G132</f>
        <v>37.822626193110786</v>
      </c>
      <c r="G153" s="429">
        <f>G85*Calc_SEC_retirement_rates!$G132</f>
        <v>38.668725594255193</v>
      </c>
      <c r="H153" s="429">
        <f>H85*Calc_SEC_retirement_rates!$G132</f>
        <v>39.255986110650284</v>
      </c>
      <c r="I153" s="429">
        <f>I85*Calc_SEC_retirement_rates!$G132</f>
        <v>39.613518235413309</v>
      </c>
      <c r="J153" s="429">
        <f>J85*Calc_SEC_retirement_rates!$G132</f>
        <v>39.858161190004282</v>
      </c>
      <c r="K153" s="429">
        <f>K85*Calc_SEC_retirement_rates!$G132</f>
        <v>39.986071360941494</v>
      </c>
      <c r="L153" s="429">
        <f>L85*Calc_SEC_retirement_rates!$G132</f>
        <v>40.060068774118619</v>
      </c>
      <c r="M153" s="429">
        <f>M85*Calc_SEC_retirement_rates!$G132</f>
        <v>40.086566901781083</v>
      </c>
    </row>
    <row r="154" spans="1:13" ht="13.15">
      <c r="B154" s="323" t="str">
        <f t="shared" si="54"/>
        <v>65 plus</v>
      </c>
      <c r="C154" s="429">
        <f>C86*Calc_SEC_retirement_rates!$G133</f>
        <v>9.6345033664109092</v>
      </c>
      <c r="D154" s="429">
        <f>D86*Calc_SEC_retirement_rates!$G133</f>
        <v>13.044339155406442</v>
      </c>
      <c r="E154" s="429">
        <f>E86*Calc_SEC_retirement_rates!$G133</f>
        <v>15.45390541202158</v>
      </c>
      <c r="F154" s="429">
        <f>F86*Calc_SEC_retirement_rates!$G133</f>
        <v>17.157355743973547</v>
      </c>
      <c r="G154" s="429">
        <f>G86*Calc_SEC_retirement_rates!$G133</f>
        <v>18.389881706285909</v>
      </c>
      <c r="H154" s="429">
        <f>H86*Calc_SEC_retirement_rates!$G133</f>
        <v>19.241679063760202</v>
      </c>
      <c r="I154" s="429">
        <f>I86*Calc_SEC_retirement_rates!$G133</f>
        <v>19.804972297138082</v>
      </c>
      <c r="J154" s="429">
        <f>J86*Calc_SEC_retirement_rates!$G133</f>
        <v>20.188797803829551</v>
      </c>
      <c r="K154" s="429">
        <f>K86*Calc_SEC_retirement_rates!$G133</f>
        <v>20.430137155688797</v>
      </c>
      <c r="L154" s="429">
        <f>L86*Calc_SEC_retirement_rates!$G133</f>
        <v>20.584811801398974</v>
      </c>
      <c r="M154" s="429">
        <f>M86*Calc_SEC_retirement_rates!$G133</f>
        <v>20.675851696649829</v>
      </c>
    </row>
    <row r="155" spans="1:13" ht="13.15">
      <c r="B155" s="323" t="str">
        <f t="shared" si="54"/>
        <v>Total</v>
      </c>
      <c r="C155" s="429">
        <f>SUM(C145:C154)</f>
        <v>113.87029043218726</v>
      </c>
      <c r="D155" s="429">
        <f t="shared" ref="D155:M155" si="56">SUM(D145:D154)</f>
        <v>120.67931051746241</v>
      </c>
      <c r="E155" s="429">
        <f t="shared" si="56"/>
        <v>125.72762648187268</v>
      </c>
      <c r="F155" s="429">
        <f t="shared" si="56"/>
        <v>129.6344678292574</v>
      </c>
      <c r="G155" s="429">
        <f t="shared" si="56"/>
        <v>132.62642000007068</v>
      </c>
      <c r="H155" s="429">
        <f t="shared" si="56"/>
        <v>134.71079349766765</v>
      </c>
      <c r="I155" s="429">
        <f t="shared" si="56"/>
        <v>136.01946725963481</v>
      </c>
      <c r="J155" s="429">
        <f t="shared" si="56"/>
        <v>136.92070751193731</v>
      </c>
      <c r="K155" s="429">
        <f t="shared" si="56"/>
        <v>137.42209142521227</v>
      </c>
      <c r="L155" s="429">
        <f t="shared" si="56"/>
        <v>137.71231569273215</v>
      </c>
      <c r="M155" s="429">
        <f t="shared" si="56"/>
        <v>137.81680939259604</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3.5355311559960322E-2</v>
      </c>
      <c r="D162" s="429">
        <f>D94*Calc_SEC_retirement_rates!$G141</f>
        <v>3.3397217643127843E-2</v>
      </c>
      <c r="E162" s="429">
        <f>E94*Calc_SEC_retirement_rates!$G141</f>
        <v>3.2234404138554072E-2</v>
      </c>
      <c r="F162" s="429">
        <f>F94*Calc_SEC_retirement_rates!$G141</f>
        <v>3.1605357554422925E-2</v>
      </c>
      <c r="G162" s="429">
        <f>G94*Calc_SEC_retirement_rates!$G141</f>
        <v>3.1426016429265305E-2</v>
      </c>
      <c r="H162" s="429">
        <f>H94*Calc_SEC_retirement_rates!$G141</f>
        <v>3.1281810092381061E-2</v>
      </c>
      <c r="I162" s="429">
        <f>I94*Calc_SEC_retirement_rates!$G141</f>
        <v>3.1069872126686895E-2</v>
      </c>
      <c r="J162" s="429">
        <f>J94*Calc_SEC_retirement_rates!$G141</f>
        <v>3.0882549394151991E-2</v>
      </c>
      <c r="K162" s="429">
        <f>K94*Calc_SEC_retirement_rates!$G141</f>
        <v>3.0651483415979116E-2</v>
      </c>
      <c r="L162" s="429">
        <f>L94*Calc_SEC_retirement_rates!$G141</f>
        <v>3.0436877881790218E-2</v>
      </c>
      <c r="M162" s="429">
        <f>M94*Calc_SEC_retirement_rates!$G141</f>
        <v>3.0224360331638441E-2</v>
      </c>
    </row>
    <row r="163" spans="1:13" ht="13.15">
      <c r="B163" s="323" t="str">
        <f t="shared" si="58"/>
        <v>30-34</v>
      </c>
      <c r="C163" s="429">
        <f>C95*Calc_SEC_retirement_rates!$G142</f>
        <v>0.10228389260529532</v>
      </c>
      <c r="D163" s="429">
        <f>D95*Calc_SEC_retirement_rates!$G142</f>
        <v>0.10143618397143665</v>
      </c>
      <c r="E163" s="429">
        <f>E95*Calc_SEC_retirement_rates!$G142</f>
        <v>0.10000085524955341</v>
      </c>
      <c r="F163" s="429">
        <f>F95*Calc_SEC_retirement_rates!$G142</f>
        <v>9.853739495924782E-2</v>
      </c>
      <c r="G163" s="429">
        <f>G95*Calc_SEC_retirement_rates!$G142</f>
        <v>9.7469873548841221E-2</v>
      </c>
      <c r="H163" s="429">
        <f>H95*Calc_SEC_retirement_rates!$G142</f>
        <v>9.644813057598435E-2</v>
      </c>
      <c r="I163" s="429">
        <f>I95*Calc_SEC_retirement_rates!$G142</f>
        <v>9.5384387008456792E-2</v>
      </c>
      <c r="J163" s="429">
        <f>J95*Calc_SEC_retirement_rates!$G142</f>
        <v>9.4434817663885742E-2</v>
      </c>
      <c r="K163" s="429">
        <f>K95*Calc_SEC_retirement_rates!$G142</f>
        <v>9.3492251516960972E-2</v>
      </c>
      <c r="L163" s="429">
        <f>L95*Calc_SEC_retirement_rates!$G142</f>
        <v>9.263499496901742E-2</v>
      </c>
      <c r="M163" s="429">
        <f>M95*Calc_SEC_retirement_rates!$G142</f>
        <v>9.1833230587330394E-2</v>
      </c>
    </row>
    <row r="164" spans="1:13" ht="13.15">
      <c r="B164" s="323" t="str">
        <f t="shared" si="58"/>
        <v>35-39</v>
      </c>
      <c r="C164" s="429">
        <f>C96*Calc_SEC_retirement_rates!$G143</f>
        <v>0.33793379527398187</v>
      </c>
      <c r="D164" s="429">
        <f>D96*Calc_SEC_retirement_rates!$G143</f>
        <v>0.33896136947954664</v>
      </c>
      <c r="E164" s="429">
        <f>E96*Calc_SEC_retirement_rates!$G143</f>
        <v>0.33936230289504765</v>
      </c>
      <c r="F164" s="429">
        <f>F96*Calc_SEC_retirement_rates!$G143</f>
        <v>0.33899162867811977</v>
      </c>
      <c r="G164" s="429">
        <f>G96*Calc_SEC_retirement_rates!$G143</f>
        <v>0.33844511230031343</v>
      </c>
      <c r="H164" s="429">
        <f>H96*Calc_SEC_retirement_rates!$G143</f>
        <v>0.33694418116027608</v>
      </c>
      <c r="I164" s="429">
        <f>I96*Calc_SEC_retirement_rates!$G143</f>
        <v>0.33455442776746941</v>
      </c>
      <c r="J164" s="429">
        <f>J96*Calc_SEC_retirement_rates!$G143</f>
        <v>0.33192490298404809</v>
      </c>
      <c r="K164" s="429">
        <f>K96*Calc_SEC_retirement_rates!$G143</f>
        <v>0.32898184771868694</v>
      </c>
      <c r="L164" s="429">
        <f>L96*Calc_SEC_retirement_rates!$G143</f>
        <v>0.32606344333811432</v>
      </c>
      <c r="M164" s="429">
        <f>M96*Calc_SEC_retirement_rates!$G143</f>
        <v>0.3231844783047686</v>
      </c>
    </row>
    <row r="165" spans="1:13" ht="13.15">
      <c r="B165" s="323" t="str">
        <f t="shared" si="58"/>
        <v>40-44</v>
      </c>
      <c r="C165" s="429">
        <f>C97*Calc_SEC_retirement_rates!$G144</f>
        <v>0.67499735939906147</v>
      </c>
      <c r="D165" s="429">
        <f>D97*Calc_SEC_retirement_rates!$G144</f>
        <v>0.6823883801276589</v>
      </c>
      <c r="E165" s="429">
        <f>E97*Calc_SEC_retirement_rates!$G144</f>
        <v>0.68857843516397155</v>
      </c>
      <c r="F165" s="429">
        <f>F97*Calc_SEC_retirement_rates!$G144</f>
        <v>0.69375978901263646</v>
      </c>
      <c r="G165" s="429">
        <f>G97*Calc_SEC_retirement_rates!$G144</f>
        <v>0.69862288387796556</v>
      </c>
      <c r="H165" s="429">
        <f>H97*Calc_SEC_retirement_rates!$G144</f>
        <v>0.70119837858596457</v>
      </c>
      <c r="I165" s="429">
        <f>I97*Calc_SEC_retirement_rates!$G144</f>
        <v>0.70129247637264003</v>
      </c>
      <c r="J165" s="429">
        <f>J97*Calc_SEC_retirement_rates!$G144</f>
        <v>0.70000186794552799</v>
      </c>
      <c r="K165" s="429">
        <f>K97*Calc_SEC_retirement_rates!$G144</f>
        <v>0.69720739287308564</v>
      </c>
      <c r="L165" s="429">
        <f>L97*Calc_SEC_retirement_rates!$G144</f>
        <v>0.69364018819624196</v>
      </c>
      <c r="M165" s="429">
        <f>M97*Calc_SEC_retirement_rates!$G144</f>
        <v>0.68945627179690461</v>
      </c>
    </row>
    <row r="166" spans="1:13" ht="13.15">
      <c r="B166" s="323" t="str">
        <f t="shared" si="58"/>
        <v>45-49</v>
      </c>
      <c r="C166" s="429">
        <f>C98*Calc_SEC_retirement_rates!$G145</f>
        <v>1.2553112987913413</v>
      </c>
      <c r="D166" s="429">
        <f>D98*Calc_SEC_retirement_rates!$G145</f>
        <v>1.3056203318774557</v>
      </c>
      <c r="E166" s="429">
        <f>E98*Calc_SEC_retirement_rates!$G145</f>
        <v>1.3461940297486066</v>
      </c>
      <c r="F166" s="429">
        <f>F98*Calc_SEC_retirement_rates!$G145</f>
        <v>1.3793903067988103</v>
      </c>
      <c r="G166" s="429">
        <f>G98*Calc_SEC_retirement_rates!$G145</f>
        <v>1.4083139716004953</v>
      </c>
      <c r="H166" s="429">
        <f>H98*Calc_SEC_retirement_rates!$G145</f>
        <v>1.4298583971285108</v>
      </c>
      <c r="I166" s="429">
        <f>I98*Calc_SEC_retirement_rates!$G145</f>
        <v>1.4441925512139833</v>
      </c>
      <c r="J166" s="429">
        <f>J98*Calc_SEC_retirement_rates!$G145</f>
        <v>1.4538776578650388</v>
      </c>
      <c r="K166" s="429">
        <f>K98*Calc_SEC_retirement_rates!$G145</f>
        <v>1.4587688748713796</v>
      </c>
      <c r="L166" s="429">
        <f>L98*Calc_SEC_retirement_rates!$G145</f>
        <v>1.4604778893019279</v>
      </c>
      <c r="M166" s="429">
        <f>M98*Calc_SEC_retirement_rates!$G145</f>
        <v>1.4594111928242608</v>
      </c>
    </row>
    <row r="167" spans="1:13" ht="13.15">
      <c r="B167" s="323" t="str">
        <f t="shared" si="58"/>
        <v>50-54</v>
      </c>
      <c r="C167" s="429">
        <f>C99*Calc_SEC_retirement_rates!$G146</f>
        <v>12.16576491303244</v>
      </c>
      <c r="D167" s="429">
        <f>D99*Calc_SEC_retirement_rates!$G146</f>
        <v>13.449304334462074</v>
      </c>
      <c r="E167" s="429">
        <f>E99*Calc_SEC_retirement_rates!$G146</f>
        <v>14.514126710558827</v>
      </c>
      <c r="F167" s="429">
        <f>F99*Calc_SEC_retirement_rates!$G146</f>
        <v>15.397442843412762</v>
      </c>
      <c r="G167" s="429">
        <f>G99*Calc_SEC_retirement_rates!$G146</f>
        <v>16.149119258519242</v>
      </c>
      <c r="H167" s="429">
        <f>H99*Calc_SEC_retirement_rates!$G146</f>
        <v>16.744911979730716</v>
      </c>
      <c r="I167" s="429">
        <f>I99*Calc_SEC_retirement_rates!$G146</f>
        <v>17.198796753392283</v>
      </c>
      <c r="J167" s="429">
        <f>J99*Calc_SEC_retirement_rates!$G146</f>
        <v>17.551720067807068</v>
      </c>
      <c r="K167" s="429">
        <f>K99*Calc_SEC_retirement_rates!$G146</f>
        <v>17.809950342220148</v>
      </c>
      <c r="L167" s="429">
        <f>L99*Calc_SEC_retirement_rates!$G146</f>
        <v>17.998938857492522</v>
      </c>
      <c r="M167" s="429">
        <f>M99*Calc_SEC_retirement_rates!$G146</f>
        <v>18.128224527070905</v>
      </c>
    </row>
    <row r="168" spans="1:13" ht="13.15">
      <c r="B168" s="323" t="str">
        <f t="shared" si="58"/>
        <v>55-59</v>
      </c>
      <c r="C168" s="429">
        <f>C100*Calc_SEC_retirement_rates!$G147</f>
        <v>52.031687527652252</v>
      </c>
      <c r="D168" s="429">
        <f>D100*Calc_SEC_retirement_rates!$G147</f>
        <v>51.776826722598116</v>
      </c>
      <c r="E168" s="429">
        <f>E100*Calc_SEC_retirement_rates!$G147</f>
        <v>53.211711563589013</v>
      </c>
      <c r="F168" s="429">
        <f>F100*Calc_SEC_retirement_rates!$G147</f>
        <v>55.429146317170272</v>
      </c>
      <c r="G168" s="429">
        <f>G100*Calc_SEC_retirement_rates!$G147</f>
        <v>57.989214893828752</v>
      </c>
      <c r="H168" s="429">
        <f>H100*Calc_SEC_retirement_rates!$G147</f>
        <v>60.378864218720629</v>
      </c>
      <c r="I168" s="429">
        <f>I100*Calc_SEC_retirement_rates!$G147</f>
        <v>62.433100584918691</v>
      </c>
      <c r="J168" s="429">
        <f>J100*Calc_SEC_retirement_rates!$G147</f>
        <v>64.198515579975052</v>
      </c>
      <c r="K168" s="429">
        <f>K100*Calc_SEC_retirement_rates!$G147</f>
        <v>65.623239261923956</v>
      </c>
      <c r="L168" s="429">
        <f>L100*Calc_SEC_retirement_rates!$G147</f>
        <v>66.775012379725595</v>
      </c>
      <c r="M168" s="429">
        <f>M100*Calc_SEC_retirement_rates!$G147</f>
        <v>67.669495824508047</v>
      </c>
    </row>
    <row r="169" spans="1:13" ht="13.15">
      <c r="B169" s="323" t="str">
        <f t="shared" si="58"/>
        <v>60-64</v>
      </c>
      <c r="C169" s="429">
        <f>C101*Calc_SEC_retirement_rates!$G148</f>
        <v>39.93897927600451</v>
      </c>
      <c r="D169" s="429">
        <f>D101*Calc_SEC_retirement_rates!$G148</f>
        <v>40.244160670880426</v>
      </c>
      <c r="E169" s="429">
        <f>E101*Calc_SEC_retirement_rates!$G148</f>
        <v>40.407746381696725</v>
      </c>
      <c r="F169" s="429">
        <f>F101*Calc_SEC_retirement_rates!$G148</f>
        <v>40.956176145343015</v>
      </c>
      <c r="G169" s="429">
        <f>G101*Calc_SEC_retirement_rates!$G148</f>
        <v>41.993355909235568</v>
      </c>
      <c r="H169" s="429">
        <f>H101*Calc_SEC_retirement_rates!$G148</f>
        <v>43.169078540865272</v>
      </c>
      <c r="I169" s="429">
        <f>I101*Calc_SEC_retirement_rates!$G148</f>
        <v>44.330063526731927</v>
      </c>
      <c r="J169" s="429">
        <f>J101*Calc_SEC_retirement_rates!$G148</f>
        <v>45.471318155689858</v>
      </c>
      <c r="K169" s="429">
        <f>K101*Calc_SEC_retirement_rates!$G148</f>
        <v>46.483614776277001</v>
      </c>
      <c r="L169" s="429">
        <f>L101*Calc_SEC_retirement_rates!$G148</f>
        <v>47.379981691776557</v>
      </c>
      <c r="M169" s="429">
        <f>M101*Calc_SEC_retirement_rates!$G148</f>
        <v>48.133869810949754</v>
      </c>
    </row>
    <row r="170" spans="1:13" ht="13.15">
      <c r="B170" s="323" t="str">
        <f t="shared" si="58"/>
        <v>65 plus</v>
      </c>
      <c r="C170" s="429">
        <f>C102*Calc_SEC_retirement_rates!$G149</f>
        <v>10.447163115446942</v>
      </c>
      <c r="D170" s="429">
        <f>D102*Calc_SEC_retirement_rates!$G149</f>
        <v>14.385276332158007</v>
      </c>
      <c r="E170" s="429">
        <f>E102*Calc_SEC_retirement_rates!$G149</f>
        <v>17.078372612200507</v>
      </c>
      <c r="F170" s="429">
        <f>F102*Calc_SEC_retirement_rates!$G149</f>
        <v>18.921213759213849</v>
      </c>
      <c r="G170" s="429">
        <f>G102*Calc_SEC_retirement_rates!$G149</f>
        <v>20.280350116035518</v>
      </c>
      <c r="H170" s="429">
        <f>H102*Calc_SEC_retirement_rates!$G149</f>
        <v>21.291546899154845</v>
      </c>
      <c r="I170" s="429">
        <f>I102*Calc_SEC_retirement_rates!$G149</f>
        <v>22.072466484795289</v>
      </c>
      <c r="J170" s="429">
        <f>J102*Calc_SEC_retirement_rates!$G149</f>
        <v>22.73246771447581</v>
      </c>
      <c r="K170" s="429">
        <f>K102*Calc_SEC_retirement_rates!$G149</f>
        <v>23.292615922102435</v>
      </c>
      <c r="L170" s="429">
        <f>L102*Calc_SEC_retirement_rates!$G149</f>
        <v>23.788516033558903</v>
      </c>
      <c r="M170" s="429">
        <f>M102*Calc_SEC_retirement_rates!$G149</f>
        <v>24.223390491550113</v>
      </c>
    </row>
    <row r="171" spans="1:13" ht="13.15">
      <c r="B171" s="323" t="str">
        <f t="shared" si="58"/>
        <v>Total</v>
      </c>
      <c r="C171" s="429">
        <f>SUM(C161:C170)</f>
        <v>116.98947648976578</v>
      </c>
      <c r="D171" s="429">
        <f t="shared" ref="D171:M171" si="60">SUM(D161:D170)</f>
        <v>122.31737154319785</v>
      </c>
      <c r="E171" s="429">
        <f t="shared" si="60"/>
        <v>127.71832729524081</v>
      </c>
      <c r="F171" s="429">
        <f t="shared" si="60"/>
        <v>133.24626354214314</v>
      </c>
      <c r="G171" s="429">
        <f t="shared" si="60"/>
        <v>138.98631803537597</v>
      </c>
      <c r="H171" s="429">
        <f t="shared" si="60"/>
        <v>144.18013253601458</v>
      </c>
      <c r="I171" s="429">
        <f t="shared" si="60"/>
        <v>148.64092106432742</v>
      </c>
      <c r="J171" s="429">
        <f t="shared" si="60"/>
        <v>152.56514331380043</v>
      </c>
      <c r="K171" s="429">
        <f t="shared" si="60"/>
        <v>155.81852215291963</v>
      </c>
      <c r="L171" s="429">
        <f t="shared" si="60"/>
        <v>158.54570235624067</v>
      </c>
      <c r="M171" s="429">
        <f t="shared" si="60"/>
        <v>160.74909018792371</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6">
      <c r="H177" s="310"/>
    </row>
    <row r="178" spans="1:16"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6" ht="13.15">
      <c r="B179" s="323" t="str">
        <f t="shared" si="62"/>
        <v>20-24</v>
      </c>
      <c r="C179" s="429">
        <f>C77*Calc_SEC_death_rates!$G124</f>
        <v>6.759262325133128E-2</v>
      </c>
      <c r="D179" s="429">
        <f>D77*Calc_SEC_death_rates!$G124</f>
        <v>8.5208915212124578E-2</v>
      </c>
      <c r="E179" s="429">
        <f>E77*Calc_SEC_death_rates!$G124</f>
        <v>9.7584090385055652E-2</v>
      </c>
      <c r="F179" s="429">
        <f>F77*Calc_SEC_death_rates!$G124</f>
        <v>0.10651073372448175</v>
      </c>
      <c r="G179" s="429">
        <f>G77*Calc_SEC_death_rates!$G124</f>
        <v>0.11318555363134183</v>
      </c>
      <c r="H179" s="429">
        <f>H77*Calc_SEC_death_rates!$G124</f>
        <v>0.11705261317063156</v>
      </c>
      <c r="I179" s="429">
        <f>I77*Calc_SEC_death_rates!$G124</f>
        <v>0.11869700315148236</v>
      </c>
      <c r="J179" s="429">
        <f>J77*Calc_SEC_death_rates!$G124</f>
        <v>0.11950243743597971</v>
      </c>
      <c r="K179" s="429">
        <f>K77*Calc_SEC_death_rates!$G124</f>
        <v>0.1194231617224111</v>
      </c>
      <c r="L179" s="429">
        <f>L77*Calc_SEC_death_rates!$G124</f>
        <v>0.11912330588401787</v>
      </c>
      <c r="M179" s="429">
        <f>M77*Calc_SEC_death_rates!$G124</f>
        <v>0.11862398346222891</v>
      </c>
      <c r="N179" s="312"/>
      <c r="O179" s="312"/>
      <c r="P179" s="312"/>
    </row>
    <row r="180" spans="1:16" ht="13.15">
      <c r="B180" s="323" t="str">
        <f t="shared" si="62"/>
        <v>25-29</v>
      </c>
      <c r="C180" s="429">
        <f>C78*Calc_SEC_death_rates!$G125</f>
        <v>0.13765201099358146</v>
      </c>
      <c r="D180" s="429">
        <f>D78*Calc_SEC_death_rates!$G125</f>
        <v>0.1313471642175463</v>
      </c>
      <c r="E180" s="429">
        <f>E78*Calc_SEC_death_rates!$G125</f>
        <v>0.12865919079394317</v>
      </c>
      <c r="F180" s="429">
        <f>F78*Calc_SEC_death_rates!$G125</f>
        <v>0.1283343115867123</v>
      </c>
      <c r="G180" s="429">
        <f>G78*Calc_SEC_death_rates!$G125</f>
        <v>0.12917281320943028</v>
      </c>
      <c r="H180" s="429">
        <f>H78*Calc_SEC_death_rates!$G125</f>
        <v>0.12991706075161261</v>
      </c>
      <c r="I180" s="429">
        <f>I78*Calc_SEC_death_rates!$G125</f>
        <v>0.13007920230643075</v>
      </c>
      <c r="J180" s="429">
        <f>J78*Calc_SEC_death_rates!$G125</f>
        <v>0.13012189294849782</v>
      </c>
      <c r="K180" s="429">
        <f>K78*Calc_SEC_death_rates!$G125</f>
        <v>0.1297629903258809</v>
      </c>
      <c r="L180" s="429">
        <f>L78*Calc_SEC_death_rates!$G125</f>
        <v>0.12932499025128133</v>
      </c>
      <c r="M180" s="429">
        <f>M78*Calc_SEC_death_rates!$G125</f>
        <v>0.12877353532465174</v>
      </c>
      <c r="N180" s="312"/>
      <c r="O180" s="312"/>
      <c r="P180" s="312"/>
    </row>
    <row r="181" spans="1:16" ht="13.15">
      <c r="B181" s="323" t="str">
        <f t="shared" si="62"/>
        <v>30-34</v>
      </c>
      <c r="C181" s="429">
        <f>C79*Calc_SEC_death_rates!$G126</f>
        <v>0.36862214724605813</v>
      </c>
      <c r="D181" s="429">
        <f>D79*Calc_SEC_death_rates!$G126</f>
        <v>0.35777964019386005</v>
      </c>
      <c r="E181" s="429">
        <f>E79*Calc_SEC_death_rates!$G126</f>
        <v>0.34712944546496877</v>
      </c>
      <c r="F181" s="429">
        <f>F79*Calc_SEC_death_rates!$G126</f>
        <v>0.33878963957004193</v>
      </c>
      <c r="G181" s="429">
        <f>G79*Calc_SEC_death_rates!$G126</f>
        <v>0.3324119882853192</v>
      </c>
      <c r="H181" s="429">
        <f>H79*Calc_SEC_death_rates!$G126</f>
        <v>0.32750619661855307</v>
      </c>
      <c r="I181" s="429">
        <f>I79*Calc_SEC_death_rates!$G126</f>
        <v>0.32329600956115301</v>
      </c>
      <c r="J181" s="429">
        <f>J79*Calc_SEC_death_rates!$G126</f>
        <v>0.32001964901191982</v>
      </c>
      <c r="K181" s="429">
        <f>K79*Calc_SEC_death_rates!$G126</f>
        <v>0.31705774314458562</v>
      </c>
      <c r="L181" s="429">
        <f>L79*Calc_SEC_death_rates!$G126</f>
        <v>0.3145446865645104</v>
      </c>
      <c r="M181" s="429">
        <f>M79*Calc_SEC_death_rates!$G126</f>
        <v>0.31227654680691092</v>
      </c>
      <c r="N181" s="312"/>
      <c r="O181" s="312"/>
      <c r="P181" s="312"/>
    </row>
    <row r="182" spans="1:16" ht="13.15">
      <c r="B182" s="323" t="str">
        <f t="shared" si="62"/>
        <v>35-39</v>
      </c>
      <c r="C182" s="429">
        <f>C80*Calc_SEC_death_rates!$G127</f>
        <v>0.3520498291501295</v>
      </c>
      <c r="D182" s="429">
        <f>D80*Calc_SEC_death_rates!$G127</f>
        <v>0.35708507911488513</v>
      </c>
      <c r="E182" s="429">
        <f>E80*Calc_SEC_death_rates!$G127</f>
        <v>0.35821142328333422</v>
      </c>
      <c r="F182" s="429">
        <f>F80*Calc_SEC_death_rates!$G127</f>
        <v>0.35723050554718272</v>
      </c>
      <c r="G182" s="429">
        <f>G80*Calc_SEC_death_rates!$G127</f>
        <v>0.35448335462922803</v>
      </c>
      <c r="H182" s="429">
        <f>H80*Calc_SEC_death_rates!$G127</f>
        <v>0.35084000537050941</v>
      </c>
      <c r="I182" s="429">
        <f>I80*Calc_SEC_death_rates!$G127</f>
        <v>0.34658288926673492</v>
      </c>
      <c r="J182" s="429">
        <f>J80*Calc_SEC_death_rates!$G127</f>
        <v>0.34246530591842556</v>
      </c>
      <c r="K182" s="429">
        <f>K80*Calc_SEC_death_rates!$G127</f>
        <v>0.33840121981279214</v>
      </c>
      <c r="L182" s="429">
        <f>L80*Calc_SEC_death_rates!$G127</f>
        <v>0.33469684335016436</v>
      </c>
      <c r="M182" s="429">
        <f>M80*Calc_SEC_death_rates!$G127</f>
        <v>0.33130436694827664</v>
      </c>
      <c r="N182" s="312"/>
      <c r="O182" s="312"/>
      <c r="P182" s="312"/>
    </row>
    <row r="183" spans="1:16" ht="13.15">
      <c r="B183" s="323" t="str">
        <f t="shared" si="62"/>
        <v>40-44</v>
      </c>
      <c r="C183" s="429">
        <f>C81*Calc_SEC_death_rates!$G128</f>
        <v>0.3933912284467857</v>
      </c>
      <c r="D183" s="429">
        <f>D81*Calc_SEC_death_rates!$G128</f>
        <v>0.40339798854091186</v>
      </c>
      <c r="E183" s="429">
        <f>E81*Calc_SEC_death_rates!$G128</f>
        <v>0.41144876397811947</v>
      </c>
      <c r="F183" s="429">
        <f>F81*Calc_SEC_death_rates!$G128</f>
        <v>0.4178766533911461</v>
      </c>
      <c r="G183" s="429">
        <f>G81*Calc_SEC_death_rates!$G128</f>
        <v>0.42184392126150932</v>
      </c>
      <c r="H183" s="429">
        <f>H81*Calc_SEC_death_rates!$G128</f>
        <v>0.42367141752654208</v>
      </c>
      <c r="I183" s="429">
        <f>I81*Calc_SEC_death_rates!$G128</f>
        <v>0.42346826490457756</v>
      </c>
      <c r="J183" s="429">
        <f>J81*Calc_SEC_death_rates!$G128</f>
        <v>0.42209906710810291</v>
      </c>
      <c r="K183" s="429">
        <f>K81*Calc_SEC_death_rates!$G128</f>
        <v>0.41967203828661603</v>
      </c>
      <c r="L183" s="429">
        <f>L81*Calc_SEC_death_rates!$G128</f>
        <v>0.41674963760192141</v>
      </c>
      <c r="M183" s="429">
        <f>M81*Calc_SEC_death_rates!$G128</f>
        <v>0.41351042599618804</v>
      </c>
      <c r="N183" s="312"/>
      <c r="O183" s="312"/>
      <c r="P183" s="312"/>
    </row>
    <row r="184" spans="1:16" ht="13.15">
      <c r="B184" s="323" t="str">
        <f t="shared" si="62"/>
        <v>45-49</v>
      </c>
      <c r="C184" s="429">
        <f>C82*Calc_SEC_death_rates!$G129</f>
        <v>0.58767355085852491</v>
      </c>
      <c r="D184" s="429">
        <f>D82*Calc_SEC_death_rates!$G129</f>
        <v>0.58611562754820135</v>
      </c>
      <c r="E184" s="429">
        <f>E82*Calc_SEC_death_rates!$G129</f>
        <v>0.58694735258215436</v>
      </c>
      <c r="F184" s="429">
        <f>F82*Calc_SEC_death_rates!$G129</f>
        <v>0.59021290719684627</v>
      </c>
      <c r="G184" s="429">
        <f>G82*Calc_SEC_death_rates!$G129</f>
        <v>0.59344254853452028</v>
      </c>
      <c r="H184" s="429">
        <f>H82*Calc_SEC_death_rates!$G129</f>
        <v>0.59632730534914025</v>
      </c>
      <c r="I184" s="429">
        <f>I82*Calc_SEC_death_rates!$G129</f>
        <v>0.59797712888423338</v>
      </c>
      <c r="J184" s="429">
        <f>J82*Calc_SEC_death_rates!$G129</f>
        <v>0.59880115676761925</v>
      </c>
      <c r="K184" s="429">
        <f>K82*Calc_SEC_death_rates!$G129</f>
        <v>0.59835076455099268</v>
      </c>
      <c r="L184" s="429">
        <f>L82*Calc_SEC_death_rates!$G129</f>
        <v>0.59704878046358834</v>
      </c>
      <c r="M184" s="429">
        <f>M82*Calc_SEC_death_rates!$G129</f>
        <v>0.59493157683591813</v>
      </c>
      <c r="N184" s="312"/>
      <c r="O184" s="312"/>
      <c r="P184" s="312"/>
    </row>
    <row r="185" spans="1:16" ht="13.15">
      <c r="B185" s="323" t="str">
        <f t="shared" si="62"/>
        <v>50-54</v>
      </c>
      <c r="C185" s="429">
        <f>C83*Calc_SEC_death_rates!$G130</f>
        <v>0.45410828620076593</v>
      </c>
      <c r="D185" s="429">
        <f>D83*Calc_SEC_death_rates!$G130</f>
        <v>0.46657112189579963</v>
      </c>
      <c r="E185" s="429">
        <f>E83*Calc_SEC_death_rates!$G130</f>
        <v>0.47424693367150411</v>
      </c>
      <c r="F185" s="429">
        <f>F83*Calc_SEC_death_rates!$G130</f>
        <v>0.4800253196034836</v>
      </c>
      <c r="G185" s="429">
        <f>G83*Calc_SEC_death_rates!$G130</f>
        <v>0.4838030029132408</v>
      </c>
      <c r="H185" s="429">
        <f>H83*Calc_SEC_death_rates!$G130</f>
        <v>0.4865716938861786</v>
      </c>
      <c r="I185" s="429">
        <f>I83*Calc_SEC_death_rates!$G130</f>
        <v>0.488286676459744</v>
      </c>
      <c r="J185" s="429">
        <f>J83*Calc_SEC_death_rates!$G130</f>
        <v>0.4895616525581577</v>
      </c>
      <c r="K185" s="429">
        <f>K83*Calc_SEC_death_rates!$G130</f>
        <v>0.49010662568954061</v>
      </c>
      <c r="L185" s="429">
        <f>L83*Calc_SEC_death_rates!$G130</f>
        <v>0.49020282842559304</v>
      </c>
      <c r="M185" s="429">
        <f>M83*Calc_SEC_death_rates!$G130</f>
        <v>0.48977984108597256</v>
      </c>
      <c r="N185" s="312"/>
      <c r="O185" s="312"/>
      <c r="P185" s="312"/>
    </row>
    <row r="186" spans="1:16" ht="13.15">
      <c r="B186" s="323" t="str">
        <f t="shared" si="62"/>
        <v>55-59</v>
      </c>
      <c r="C186" s="429">
        <f>C84*Calc_SEC_death_rates!$G131</f>
        <v>0.26727303739651204</v>
      </c>
      <c r="D186" s="429">
        <f>D84*Calc_SEC_death_rates!$G131</f>
        <v>0.27226008544108793</v>
      </c>
      <c r="E186" s="429">
        <f>E84*Calc_SEC_death_rates!$G131</f>
        <v>0.27744918627717102</v>
      </c>
      <c r="F186" s="429">
        <f>F84*Calc_SEC_death_rates!$G131</f>
        <v>0.28228688578742783</v>
      </c>
      <c r="G186" s="429">
        <f>G84*Calc_SEC_death_rates!$G131</f>
        <v>0.28615749709430605</v>
      </c>
      <c r="H186" s="429">
        <f>H84*Calc_SEC_death_rates!$G131</f>
        <v>0.28888064378515005</v>
      </c>
      <c r="I186" s="429">
        <f>I84*Calc_SEC_death_rates!$G131</f>
        <v>0.29052383370050744</v>
      </c>
      <c r="J186" s="429">
        <f>J84*Calc_SEC_death_rates!$G131</f>
        <v>0.2916793695798191</v>
      </c>
      <c r="K186" s="429">
        <f>K84*Calc_SEC_death_rates!$G131</f>
        <v>0.29227338214344539</v>
      </c>
      <c r="L186" s="429">
        <f>L84*Calc_SEC_death_rates!$G131</f>
        <v>0.2925983850526328</v>
      </c>
      <c r="M186" s="429">
        <f>M84*Calc_SEC_death_rates!$G131</f>
        <v>0.29264572407447753</v>
      </c>
      <c r="N186" s="312"/>
      <c r="O186" s="312"/>
      <c r="P186" s="312"/>
    </row>
    <row r="187" spans="1:16" ht="13.15">
      <c r="B187" s="323" t="str">
        <f t="shared" si="62"/>
        <v>60-64</v>
      </c>
      <c r="C187" s="429">
        <f>C85*Calc_SEC_death_rates!$G132</f>
        <v>6.292493866873218E-2</v>
      </c>
      <c r="D187" s="429">
        <f>D85*Calc_SEC_death_rates!$G132</f>
        <v>6.6644198349158731E-2</v>
      </c>
      <c r="E187" s="429">
        <f>E85*Calc_SEC_death_rates!$G132</f>
        <v>6.9147982188271756E-2</v>
      </c>
      <c r="F187" s="429">
        <f>F85*Calc_SEC_death_rates!$G132</f>
        <v>7.1077692591039937E-2</v>
      </c>
      <c r="G187" s="429">
        <f>G85*Calc_SEC_death_rates!$G132</f>
        <v>7.2667714204794495E-2</v>
      </c>
      <c r="H187" s="429">
        <f>H85*Calc_SEC_death_rates!$G132</f>
        <v>7.377131611339989E-2</v>
      </c>
      <c r="I187" s="429">
        <f>I85*Calc_SEC_death_rates!$G132</f>
        <v>7.4443203843394604E-2</v>
      </c>
      <c r="J187" s="429">
        <f>J85*Calc_SEC_death_rates!$G132</f>
        <v>7.4902946026081746E-2</v>
      </c>
      <c r="K187" s="429">
        <f>K85*Calc_SEC_death_rates!$G132</f>
        <v>7.5143319599368916E-2</v>
      </c>
      <c r="L187" s="429">
        <f>L85*Calc_SEC_death_rates!$G132</f>
        <v>7.5282378303528755E-2</v>
      </c>
      <c r="M187" s="429">
        <f>M85*Calc_SEC_death_rates!$G132</f>
        <v>7.5332174575279284E-2</v>
      </c>
      <c r="N187" s="312"/>
      <c r="O187" s="312"/>
      <c r="P187" s="312"/>
    </row>
    <row r="188" spans="1:16"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c r="O188" s="312"/>
      <c r="P188" s="312"/>
    </row>
    <row r="189" spans="1:16" ht="13.15">
      <c r="B189" s="323" t="str">
        <f t="shared" si="62"/>
        <v>Total</v>
      </c>
      <c r="C189" s="429">
        <f>SUM(C179:C188)</f>
        <v>2.6912876522124214</v>
      </c>
      <c r="D189" s="429">
        <f t="shared" ref="D189:M189" si="64">SUM(D179:D188)</f>
        <v>2.7264098205135756</v>
      </c>
      <c r="E189" s="429">
        <f t="shared" si="64"/>
        <v>2.7508243686245222</v>
      </c>
      <c r="F189" s="429">
        <f t="shared" si="64"/>
        <v>2.7723446489983625</v>
      </c>
      <c r="G189" s="429">
        <f t="shared" si="64"/>
        <v>2.78716839376369</v>
      </c>
      <c r="H189" s="429">
        <f t="shared" si="64"/>
        <v>2.7945382525717175</v>
      </c>
      <c r="I189" s="429">
        <f t="shared" si="64"/>
        <v>2.793354212078258</v>
      </c>
      <c r="J189" s="429">
        <f t="shared" si="64"/>
        <v>2.7891534773546036</v>
      </c>
      <c r="K189" s="429">
        <f t="shared" si="64"/>
        <v>2.7801912452756334</v>
      </c>
      <c r="L189" s="429">
        <f t="shared" si="64"/>
        <v>2.7695718358972381</v>
      </c>
      <c r="M189" s="429">
        <f t="shared" si="64"/>
        <v>2.7571781751099032</v>
      </c>
      <c r="N189" s="312"/>
      <c r="O189" s="312"/>
      <c r="P189" s="312"/>
    </row>
    <row r="190" spans="1:16">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6"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0.13260307750138747</v>
      </c>
      <c r="D195" s="429">
        <f>D93*Calc_SEC_death_rates!$G140</f>
        <v>0.14040675439897812</v>
      </c>
      <c r="E195" s="429">
        <f>E93*Calc_SEC_death_rates!$G140</f>
        <v>0.14655828191470632</v>
      </c>
      <c r="F195" s="429">
        <f>F93*Calc_SEC_death_rates!$G140</f>
        <v>0.15151347414122937</v>
      </c>
      <c r="G195" s="429">
        <f>G93*Calc_SEC_death_rates!$G140</f>
        <v>0.15636023591600751</v>
      </c>
      <c r="H195" s="429">
        <f>H93*Calc_SEC_death_rates!$G140</f>
        <v>0.15892580108753215</v>
      </c>
      <c r="I195" s="429">
        <f>I93*Calc_SEC_death_rates!$G140</f>
        <v>0.15949945938975821</v>
      </c>
      <c r="J195" s="429">
        <f>J93*Calc_SEC_death_rates!$G140</f>
        <v>0.15952080936495652</v>
      </c>
      <c r="K195" s="429">
        <f>K93*Calc_SEC_death_rates!$G140</f>
        <v>0.15875971591888047</v>
      </c>
      <c r="L195" s="429">
        <f>L93*Calc_SEC_death_rates!$G140</f>
        <v>0.15792784737889312</v>
      </c>
      <c r="M195" s="429">
        <f>M93*Calc_SEC_death_rates!$G140</f>
        <v>0.15698290784508753</v>
      </c>
    </row>
    <row r="196" spans="1:13" ht="13.15">
      <c r="B196" s="323" t="str">
        <f t="shared" si="66"/>
        <v>25-29</v>
      </c>
      <c r="C196" s="429">
        <f>C94*Calc_SEC_death_rates!$G141</f>
        <v>0.14435620767024263</v>
      </c>
      <c r="D196" s="429">
        <f>D94*Calc_SEC_death_rates!$G141</f>
        <v>0.13636128414604373</v>
      </c>
      <c r="E196" s="429">
        <f>E94*Calc_SEC_death_rates!$G141</f>
        <v>0.13161350113009335</v>
      </c>
      <c r="F196" s="429">
        <f>F94*Calc_SEC_death_rates!$G141</f>
        <v>0.12904509555462298</v>
      </c>
      <c r="G196" s="429">
        <f>G94*Calc_SEC_death_rates!$G141</f>
        <v>0.12831284335361604</v>
      </c>
      <c r="H196" s="429">
        <f>H94*Calc_SEC_death_rates!$G141</f>
        <v>0.12772404696076506</v>
      </c>
      <c r="I196" s="429">
        <f>I94*Calc_SEC_death_rates!$G141</f>
        <v>0.12685870142599104</v>
      </c>
      <c r="J196" s="429">
        <f>J94*Calc_SEC_death_rates!$G141</f>
        <v>0.1260938602158293</v>
      </c>
      <c r="K196" s="429">
        <f>K94*Calc_SEC_death_rates!$G141</f>
        <v>0.12515041475151534</v>
      </c>
      <c r="L196" s="429">
        <f>L94*Calc_SEC_death_rates!$G141</f>
        <v>0.12427417749907262</v>
      </c>
      <c r="M196" s="429">
        <f>M94*Calc_SEC_death_rates!$G141</f>
        <v>0.12340646551324404</v>
      </c>
    </row>
    <row r="197" spans="1:13" ht="13.15">
      <c r="B197" s="323" t="str">
        <f t="shared" si="66"/>
        <v>30-34</v>
      </c>
      <c r="C197" s="429">
        <f>C95*Calc_SEC_death_rates!$G142</f>
        <v>0.21227852349564527</v>
      </c>
      <c r="D197" s="429">
        <f>D95*Calc_SEC_death_rates!$G142</f>
        <v>0.21051920115694198</v>
      </c>
      <c r="E197" s="429">
        <f>E95*Calc_SEC_death_rates!$G142</f>
        <v>0.20754034051670375</v>
      </c>
      <c r="F197" s="429">
        <f>F95*Calc_SEC_death_rates!$G142</f>
        <v>0.20450309602289676</v>
      </c>
      <c r="G197" s="429">
        <f>G95*Calc_SEC_death_rates!$G142</f>
        <v>0.20228757740086331</v>
      </c>
      <c r="H197" s="429">
        <f>H95*Calc_SEC_death_rates!$G142</f>
        <v>0.20016706669144901</v>
      </c>
      <c r="I197" s="429">
        <f>I95*Calc_SEC_death_rates!$G142</f>
        <v>0.19795938855033524</v>
      </c>
      <c r="J197" s="429">
        <f>J95*Calc_SEC_death_rates!$G142</f>
        <v>0.19598866595376646</v>
      </c>
      <c r="K197" s="429">
        <f>K95*Calc_SEC_death_rates!$G142</f>
        <v>0.19403247769313497</v>
      </c>
      <c r="L197" s="429">
        <f>L95*Calc_SEC_death_rates!$G142</f>
        <v>0.19225333975050052</v>
      </c>
      <c r="M197" s="429">
        <f>M95*Calc_SEC_death_rates!$G142</f>
        <v>0.19058936945370414</v>
      </c>
    </row>
    <row r="198" spans="1:13" ht="13.15">
      <c r="B198" s="323" t="str">
        <f t="shared" si="66"/>
        <v>35-39</v>
      </c>
      <c r="C198" s="429">
        <f>C96*Calc_SEC_death_rates!$G143</f>
        <v>0.26223024942294221</v>
      </c>
      <c r="D198" s="429">
        <f>D96*Calc_SEC_death_rates!$G143</f>
        <v>0.26302762761948328</v>
      </c>
      <c r="E198" s="429">
        <f>E96*Calc_SEC_death_rates!$G143</f>
        <v>0.26333874438560484</v>
      </c>
      <c r="F198" s="429">
        <f>F96*Calc_SEC_death_rates!$G143</f>
        <v>0.26305110818668354</v>
      </c>
      <c r="G198" s="429">
        <f>G96*Calc_SEC_death_rates!$G143</f>
        <v>0.26262702178848923</v>
      </c>
      <c r="H198" s="429">
        <f>H96*Calc_SEC_death_rates!$G143</f>
        <v>0.26146232754150056</v>
      </c>
      <c r="I198" s="429">
        <f>I96*Calc_SEC_death_rates!$G143</f>
        <v>0.25960792399554283</v>
      </c>
      <c r="J198" s="429">
        <f>J96*Calc_SEC_death_rates!$G143</f>
        <v>0.25756746237417311</v>
      </c>
      <c r="K198" s="429">
        <f>K96*Calc_SEC_death_rates!$G143</f>
        <v>0.25528370701411673</v>
      </c>
      <c r="L198" s="429">
        <f>L96*Calc_SEC_death_rates!$G143</f>
        <v>0.25301908027557435</v>
      </c>
      <c r="M198" s="429">
        <f>M96*Calc_SEC_death_rates!$G143</f>
        <v>0.25078505772638804</v>
      </c>
    </row>
    <row r="199" spans="1:13" ht="13.15">
      <c r="B199" s="323" t="str">
        <f t="shared" si="66"/>
        <v>40-44</v>
      </c>
      <c r="C199" s="429">
        <f>C97*Calc_SEC_death_rates!$G144</f>
        <v>0.35626761159061776</v>
      </c>
      <c r="D199" s="429">
        <f>D97*Calc_SEC_death_rates!$G144</f>
        <v>0.36016863618801537</v>
      </c>
      <c r="E199" s="429">
        <f>E97*Calc_SEC_death_rates!$G144</f>
        <v>0.36343578396673398</v>
      </c>
      <c r="F199" s="429">
        <f>F97*Calc_SEC_death_rates!$G144</f>
        <v>0.36617053327318033</v>
      </c>
      <c r="G199" s="429">
        <f>G97*Calc_SEC_death_rates!$G144</f>
        <v>0.36873730359973672</v>
      </c>
      <c r="H199" s="429">
        <f>H97*Calc_SEC_death_rates!$G144</f>
        <v>0.37009666498909083</v>
      </c>
      <c r="I199" s="429">
        <f>I97*Calc_SEC_death_rates!$G144</f>
        <v>0.37014633035925559</v>
      </c>
      <c r="J199" s="429">
        <f>J97*Calc_SEC_death_rates!$G144</f>
        <v>0.36946513957321275</v>
      </c>
      <c r="K199" s="429">
        <f>K97*Calc_SEC_death_rates!$G144</f>
        <v>0.36799019904811958</v>
      </c>
      <c r="L199" s="429">
        <f>L97*Calc_SEC_death_rates!$G144</f>
        <v>0.36610740725259994</v>
      </c>
      <c r="M199" s="429">
        <f>M97*Calc_SEC_death_rates!$G144</f>
        <v>0.36389911135050362</v>
      </c>
    </row>
    <row r="200" spans="1:13" ht="13.15">
      <c r="B200" s="323" t="str">
        <f t="shared" si="66"/>
        <v>45-49</v>
      </c>
      <c r="C200" s="429">
        <f>C98*Calc_SEC_death_rates!$G145</f>
        <v>0.56056038195981717</v>
      </c>
      <c r="D200" s="429">
        <f>D98*Calc_SEC_death_rates!$G145</f>
        <v>0.58302592563008815</v>
      </c>
      <c r="E200" s="429">
        <f>E98*Calc_SEC_death_rates!$G145</f>
        <v>0.60114414666265048</v>
      </c>
      <c r="F200" s="429">
        <f>F98*Calc_SEC_death_rates!$G145</f>
        <v>0.61596797383669333</v>
      </c>
      <c r="G200" s="429">
        <f>G98*Calc_SEC_death_rates!$G145</f>
        <v>0.62888386219404435</v>
      </c>
      <c r="H200" s="429">
        <f>H98*Calc_SEC_death_rates!$G145</f>
        <v>0.638504544661188</v>
      </c>
      <c r="I200" s="429">
        <f>I98*Calc_SEC_death_rates!$G145</f>
        <v>0.64490547397406828</v>
      </c>
      <c r="J200" s="429">
        <f>J98*Calc_SEC_death_rates!$G145</f>
        <v>0.64923036700168979</v>
      </c>
      <c r="K200" s="429">
        <f>K98*Calc_SEC_death_rates!$G145</f>
        <v>0.6514145443256435</v>
      </c>
      <c r="L200" s="429">
        <f>L98*Calc_SEC_death_rates!$G145</f>
        <v>0.6521777062464239</v>
      </c>
      <c r="M200" s="429">
        <f>M98*Calc_SEC_death_rates!$G145</f>
        <v>0.65170137198134404</v>
      </c>
    </row>
    <row r="201" spans="1:13" ht="13.15">
      <c r="B201" s="323" t="str">
        <f t="shared" si="66"/>
        <v>50-54</v>
      </c>
      <c r="C201" s="429">
        <f>C99*Calc_SEC_death_rates!$G146</f>
        <v>0.34647870492835398</v>
      </c>
      <c r="D201" s="429">
        <f>D99*Calc_SEC_death_rates!$G146</f>
        <v>0.38303366712271858</v>
      </c>
      <c r="E201" s="429">
        <f>E99*Calc_SEC_death_rates!$G146</f>
        <v>0.41335960885232698</v>
      </c>
      <c r="F201" s="429">
        <f>F99*Calc_SEC_death_rates!$G146</f>
        <v>0.4385162867876124</v>
      </c>
      <c r="G201" s="429">
        <f>G99*Calc_SEC_death_rates!$G146</f>
        <v>0.45992389022998104</v>
      </c>
      <c r="H201" s="429">
        <f>H99*Calc_SEC_death_rates!$G146</f>
        <v>0.47689195528193318</v>
      </c>
      <c r="I201" s="429">
        <f>I99*Calc_SEC_death_rates!$G146</f>
        <v>0.48981850858040227</v>
      </c>
      <c r="J201" s="429">
        <f>J99*Calc_SEC_death_rates!$G146</f>
        <v>0.49986969843912343</v>
      </c>
      <c r="K201" s="429">
        <f>K99*Calc_SEC_death_rates!$G146</f>
        <v>0.5072240482635304</v>
      </c>
      <c r="L201" s="429">
        <f>L99*Calc_SEC_death_rates!$G146</f>
        <v>0.51260640576312</v>
      </c>
      <c r="M201" s="429">
        <f>M99*Calc_SEC_death_rates!$G146</f>
        <v>0.51628843740531694</v>
      </c>
    </row>
    <row r="202" spans="1:13" ht="13.15">
      <c r="B202" s="323" t="str">
        <f t="shared" si="66"/>
        <v>55-59</v>
      </c>
      <c r="C202" s="429">
        <f>C100*Calc_SEC_death_rates!$G147</f>
        <v>0.10399887880929075</v>
      </c>
      <c r="D202" s="429">
        <f>D100*Calc_SEC_death_rates!$G147</f>
        <v>0.10348947311369464</v>
      </c>
      <c r="E202" s="429">
        <f>E100*Calc_SEC_death_rates!$G147</f>
        <v>0.10635746417403059</v>
      </c>
      <c r="F202" s="429">
        <f>F100*Calc_SEC_death_rates!$G147</f>
        <v>0.11078958504427237</v>
      </c>
      <c r="G202" s="429">
        <f>G100*Calc_SEC_death_rates!$G147</f>
        <v>0.11590654884649161</v>
      </c>
      <c r="H202" s="429">
        <f>H100*Calc_SEC_death_rates!$G147</f>
        <v>0.12068288538956563</v>
      </c>
      <c r="I202" s="429">
        <f>I100*Calc_SEC_death_rates!$G147</f>
        <v>0.12478881177875552</v>
      </c>
      <c r="J202" s="429">
        <f>J100*Calc_SEC_death_rates!$G147</f>
        <v>0.12831745343623391</v>
      </c>
      <c r="K202" s="429">
        <f>K100*Calc_SEC_death_rates!$G147</f>
        <v>0.13116513477382236</v>
      </c>
      <c r="L202" s="429">
        <f>L100*Calc_SEC_death_rates!$G147</f>
        <v>0.13346725332091719</v>
      </c>
      <c r="M202" s="429">
        <f>M100*Calc_SEC_death_rates!$G147</f>
        <v>0.13525511144720628</v>
      </c>
    </row>
    <row r="203" spans="1:13" ht="13.15">
      <c r="B203" s="323" t="str">
        <f t="shared" si="66"/>
        <v>60-64</v>
      </c>
      <c r="C203" s="429">
        <f>C101*Calc_SEC_death_rates!$G148</f>
        <v>9.5123944869902971E-2</v>
      </c>
      <c r="D203" s="429">
        <f>D101*Calc_SEC_death_rates!$G148</f>
        <v>9.5850805162973562E-2</v>
      </c>
      <c r="E203" s="429">
        <f>E101*Calc_SEC_death_rates!$G148</f>
        <v>9.6240422484679691E-2</v>
      </c>
      <c r="F203" s="429">
        <f>F101*Calc_SEC_death_rates!$G148</f>
        <v>9.754663520087313E-2</v>
      </c>
      <c r="G203" s="429">
        <f>G101*Calc_SEC_death_rates!$G148</f>
        <v>0.10001691943119571</v>
      </c>
      <c r="H203" s="429">
        <f>H101*Calc_SEC_death_rates!$G148</f>
        <v>0.10281717564256651</v>
      </c>
      <c r="I203" s="429">
        <f>I101*Calc_SEC_death_rates!$G148</f>
        <v>0.10558233073146274</v>
      </c>
      <c r="J203" s="429">
        <f>J101*Calc_SEC_death_rates!$G148</f>
        <v>0.10830049339799686</v>
      </c>
      <c r="K203" s="429">
        <f>K101*Calc_SEC_death_rates!$G148</f>
        <v>0.11071151264972257</v>
      </c>
      <c r="L203" s="429">
        <f>L101*Calc_SEC_death_rates!$G148</f>
        <v>0.11284641841343628</v>
      </c>
      <c r="M203" s="429">
        <f>M101*Calc_SEC_death_rates!$G148</f>
        <v>0.11464197786904289</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2.2138975802482004</v>
      </c>
      <c r="D205" s="429">
        <f t="shared" ref="D205:M205" si="68">SUM(D195:D204)</f>
        <v>2.2758833745389375</v>
      </c>
      <c r="E205" s="429">
        <f t="shared" si="68"/>
        <v>2.3295882940875301</v>
      </c>
      <c r="F205" s="429">
        <f t="shared" si="68"/>
        <v>2.3771037880480637</v>
      </c>
      <c r="G205" s="429">
        <f t="shared" si="68"/>
        <v>2.4230562027604257</v>
      </c>
      <c r="H205" s="429">
        <f t="shared" si="68"/>
        <v>2.4572724682455913</v>
      </c>
      <c r="I205" s="429">
        <f t="shared" si="68"/>
        <v>2.4791669287855718</v>
      </c>
      <c r="J205" s="429">
        <f t="shared" si="68"/>
        <v>2.4943539497569822</v>
      </c>
      <c r="K205" s="429">
        <f t="shared" si="68"/>
        <v>2.5017317544384858</v>
      </c>
      <c r="L205" s="429">
        <f t="shared" si="68"/>
        <v>2.5046796359005379</v>
      </c>
      <c r="M205" s="429">
        <f t="shared" si="68"/>
        <v>2.5035498105918377</v>
      </c>
    </row>
    <row r="206" spans="1:13">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31.678206400989584</v>
      </c>
      <c r="D213" s="429">
        <f t="shared" ref="D213:M213" si="73">D111+D145+D179</f>
        <v>41.333246994543003</v>
      </c>
      <c r="E213" s="429">
        <f t="shared" si="73"/>
        <v>47.695973977908963</v>
      </c>
      <c r="F213" s="429">
        <f t="shared" si="73"/>
        <v>54.279830507780019</v>
      </c>
      <c r="G213" s="429">
        <f t="shared" si="73"/>
        <v>57.681441599405083</v>
      </c>
      <c r="H213" s="429">
        <f t="shared" si="73"/>
        <v>59.652166323723584</v>
      </c>
      <c r="I213" s="429">
        <f t="shared" si="73"/>
        <v>60.490177727157914</v>
      </c>
      <c r="J213" s="429">
        <f t="shared" si="73"/>
        <v>60.900641864610598</v>
      </c>
      <c r="K213" s="429">
        <f t="shared" si="73"/>
        <v>60.860241501704273</v>
      </c>
      <c r="L213" s="429">
        <f t="shared" si="73"/>
        <v>60.707429446847385</v>
      </c>
      <c r="M213" s="429">
        <f t="shared" si="73"/>
        <v>60.452965549400687</v>
      </c>
    </row>
    <row r="214" spans="1:13" ht="13.15">
      <c r="B214" s="323" t="str">
        <f t="shared" si="70"/>
        <v>25-29</v>
      </c>
      <c r="C214" s="429">
        <f t="shared" si="72"/>
        <v>102.44187419364651</v>
      </c>
      <c r="D214" s="429">
        <f t="shared" ref="D214:M214" si="74">D112+D146+D180</f>
        <v>101.17449482203429</v>
      </c>
      <c r="E214" s="429">
        <f t="shared" si="74"/>
        <v>99.857306232720532</v>
      </c>
      <c r="F214" s="429">
        <f t="shared" si="74"/>
        <v>103.85484242143643</v>
      </c>
      <c r="G214" s="429">
        <f t="shared" si="74"/>
        <v>104.53340182476994</v>
      </c>
      <c r="H214" s="429">
        <f t="shared" si="74"/>
        <v>105.13568589253197</v>
      </c>
      <c r="I214" s="429">
        <f t="shared" si="74"/>
        <v>105.26689932577057</v>
      </c>
      <c r="J214" s="429">
        <f t="shared" si="74"/>
        <v>105.30144682791502</v>
      </c>
      <c r="K214" s="429">
        <f t="shared" si="74"/>
        <v>105.01100403942245</v>
      </c>
      <c r="L214" s="429">
        <f t="shared" si="74"/>
        <v>104.65655145253663</v>
      </c>
      <c r="M214" s="429">
        <f t="shared" si="74"/>
        <v>104.21028526074785</v>
      </c>
    </row>
    <row r="215" spans="1:13" ht="13.15">
      <c r="B215" s="323" t="str">
        <f t="shared" si="70"/>
        <v>30-34</v>
      </c>
      <c r="C215" s="429">
        <f t="shared" si="72"/>
        <v>87.461647440341594</v>
      </c>
      <c r="D215" s="429">
        <f t="shared" ref="D215:M215" si="75">D113+D147+D181</f>
        <v>87.850527669364709</v>
      </c>
      <c r="E215" s="429">
        <f t="shared" si="75"/>
        <v>85.880656444260254</v>
      </c>
      <c r="F215" s="429">
        <f t="shared" si="75"/>
        <v>87.378799440515209</v>
      </c>
      <c r="G215" s="429">
        <f t="shared" si="75"/>
        <v>85.733909965097467</v>
      </c>
      <c r="H215" s="429">
        <f t="shared" si="75"/>
        <v>84.468634596313109</v>
      </c>
      <c r="I215" s="429">
        <f t="shared" si="75"/>
        <v>83.382765822514429</v>
      </c>
      <c r="J215" s="429">
        <f t="shared" si="75"/>
        <v>82.537744553004586</v>
      </c>
      <c r="K215" s="429">
        <f t="shared" si="75"/>
        <v>81.773825741697564</v>
      </c>
      <c r="L215" s="429">
        <f t="shared" si="75"/>
        <v>81.125671721486853</v>
      </c>
      <c r="M215" s="429">
        <f t="shared" si="75"/>
        <v>80.540685329241029</v>
      </c>
    </row>
    <row r="216" spans="1:13" ht="13.15">
      <c r="B216" s="323" t="str">
        <f t="shared" si="70"/>
        <v>35-39</v>
      </c>
      <c r="C216" s="429">
        <f t="shared" si="72"/>
        <v>70.895784327462735</v>
      </c>
      <c r="D216" s="429">
        <f t="shared" ref="D216:M216" si="76">D114+D148+D182</f>
        <v>74.414694433843721</v>
      </c>
      <c r="E216" s="429">
        <f t="shared" si="76"/>
        <v>75.213688266743048</v>
      </c>
      <c r="F216" s="429">
        <f t="shared" si="76"/>
        <v>78.190279945044381</v>
      </c>
      <c r="G216" s="429">
        <f t="shared" si="76"/>
        <v>77.588986113776684</v>
      </c>
      <c r="H216" s="429">
        <f t="shared" si="76"/>
        <v>76.791533225366649</v>
      </c>
      <c r="I216" s="429">
        <f t="shared" si="76"/>
        <v>75.859739622234073</v>
      </c>
      <c r="J216" s="429">
        <f t="shared" si="76"/>
        <v>74.958486818506643</v>
      </c>
      <c r="K216" s="429">
        <f t="shared" si="76"/>
        <v>74.068943441371204</v>
      </c>
      <c r="L216" s="429">
        <f t="shared" si="76"/>
        <v>73.258132975475959</v>
      </c>
      <c r="M216" s="429">
        <f t="shared" si="76"/>
        <v>72.515590904035989</v>
      </c>
    </row>
    <row r="217" spans="1:13" ht="13.15">
      <c r="B217" s="323" t="str">
        <f t="shared" si="70"/>
        <v>40-44</v>
      </c>
      <c r="C217" s="429">
        <f t="shared" si="72"/>
        <v>57.413542993353623</v>
      </c>
      <c r="D217" s="429">
        <f t="shared" ref="D217:M217" si="77">D115+D149+D183</f>
        <v>60.916120371177414</v>
      </c>
      <c r="E217" s="429">
        <f t="shared" si="77"/>
        <v>62.599576308326348</v>
      </c>
      <c r="F217" s="429">
        <f t="shared" si="77"/>
        <v>66.264163998209895</v>
      </c>
      <c r="G217" s="429">
        <f t="shared" si="77"/>
        <v>66.893267554613914</v>
      </c>
      <c r="H217" s="429">
        <f t="shared" si="77"/>
        <v>67.183060035791115</v>
      </c>
      <c r="I217" s="429">
        <f t="shared" si="77"/>
        <v>67.150845413248106</v>
      </c>
      <c r="J217" s="429">
        <f t="shared" si="77"/>
        <v>66.933726924825038</v>
      </c>
      <c r="K217" s="429">
        <f t="shared" si="77"/>
        <v>66.548864467087185</v>
      </c>
      <c r="L217" s="429">
        <f t="shared" si="77"/>
        <v>66.08544915860422</v>
      </c>
      <c r="M217" s="429">
        <f t="shared" si="77"/>
        <v>65.571796033153561</v>
      </c>
    </row>
    <row r="218" spans="1:13" ht="13.15">
      <c r="B218" s="323" t="str">
        <f t="shared" si="70"/>
        <v>45-49</v>
      </c>
      <c r="C218" s="429">
        <f t="shared" si="72"/>
        <v>64.294397977965147</v>
      </c>
      <c r="D218" s="429">
        <f t="shared" ref="D218:M218" si="78">D116+D150+D184</f>
        <v>66.323559110863854</v>
      </c>
      <c r="E218" s="429">
        <f t="shared" si="78"/>
        <v>66.912312881742366</v>
      </c>
      <c r="F218" s="429">
        <f t="shared" si="78"/>
        <v>70.097634395661387</v>
      </c>
      <c r="G218" s="429">
        <f t="shared" si="78"/>
        <v>70.481208212765125</v>
      </c>
      <c r="H218" s="429">
        <f t="shared" si="78"/>
        <v>70.823821236041795</v>
      </c>
      <c r="I218" s="429">
        <f t="shared" si="78"/>
        <v>71.019765319219474</v>
      </c>
      <c r="J218" s="429">
        <f t="shared" si="78"/>
        <v>71.117632384810676</v>
      </c>
      <c r="K218" s="429">
        <f t="shared" si="78"/>
        <v>71.064140791267448</v>
      </c>
      <c r="L218" s="429">
        <f t="shared" si="78"/>
        <v>70.909508448539995</v>
      </c>
      <c r="M218" s="429">
        <f t="shared" si="78"/>
        <v>70.658055177993177</v>
      </c>
    </row>
    <row r="219" spans="1:13" ht="13.15">
      <c r="B219" s="323" t="str">
        <f t="shared" si="70"/>
        <v>50-54</v>
      </c>
      <c r="C219" s="429">
        <f t="shared" si="72"/>
        <v>59.254855653142236</v>
      </c>
      <c r="D219" s="429">
        <f t="shared" ref="D219:M219" si="79">D117+D151+D185</f>
        <v>62.466590232968031</v>
      </c>
      <c r="E219" s="429">
        <f t="shared" si="79"/>
        <v>63.856155473674207</v>
      </c>
      <c r="F219" s="429">
        <f t="shared" si="79"/>
        <v>66.705872959305665</v>
      </c>
      <c r="G219" s="429">
        <f t="shared" si="79"/>
        <v>67.230832065940518</v>
      </c>
      <c r="H219" s="429">
        <f t="shared" si="79"/>
        <v>67.615578329860355</v>
      </c>
      <c r="I219" s="429">
        <f t="shared" si="79"/>
        <v>67.853897862201222</v>
      </c>
      <c r="J219" s="429">
        <f t="shared" si="79"/>
        <v>68.031072669807585</v>
      </c>
      <c r="K219" s="429">
        <f t="shared" si="79"/>
        <v>68.106803901023255</v>
      </c>
      <c r="L219" s="429">
        <f t="shared" si="79"/>
        <v>68.120172544774704</v>
      </c>
      <c r="M219" s="429">
        <f t="shared" si="79"/>
        <v>68.061392854229581</v>
      </c>
    </row>
    <row r="220" spans="1:13" ht="13.15">
      <c r="B220" s="323" t="str">
        <f t="shared" si="70"/>
        <v>55-59</v>
      </c>
      <c r="C220" s="429">
        <f t="shared" si="72"/>
        <v>68.013762081073082</v>
      </c>
      <c r="D220" s="429">
        <f t="shared" ref="D220:M220" si="80">D118+D152+D186</f>
        <v>69.763928403057221</v>
      </c>
      <c r="E220" s="429">
        <f t="shared" si="80"/>
        <v>71.203676488301326</v>
      </c>
      <c r="F220" s="429">
        <f t="shared" si="80"/>
        <v>73.078708043613119</v>
      </c>
      <c r="G220" s="429">
        <f t="shared" si="80"/>
        <v>74.080735724979306</v>
      </c>
      <c r="H220" s="429">
        <f t="shared" si="80"/>
        <v>74.785706632235616</v>
      </c>
      <c r="I220" s="429">
        <f t="shared" si="80"/>
        <v>75.211097261876958</v>
      </c>
      <c r="J220" s="429">
        <f t="shared" si="80"/>
        <v>75.510243532602871</v>
      </c>
      <c r="K220" s="429">
        <f t="shared" si="80"/>
        <v>75.664022092277705</v>
      </c>
      <c r="L220" s="429">
        <f t="shared" si="80"/>
        <v>75.748159166685454</v>
      </c>
      <c r="M220" s="429">
        <f t="shared" si="80"/>
        <v>75.760414339456972</v>
      </c>
    </row>
    <row r="221" spans="1:13" ht="13.15">
      <c r="B221" s="323" t="str">
        <f t="shared" si="70"/>
        <v>60-64</v>
      </c>
      <c r="C221" s="429">
        <f t="shared" si="72"/>
        <v>35.723855659462593</v>
      </c>
      <c r="D221" s="429">
        <f t="shared" ref="D221:M221" si="81">D119+D153+D187</f>
        <v>37.916288634884729</v>
      </c>
      <c r="E221" s="429">
        <f t="shared" si="81"/>
        <v>39.359637367306433</v>
      </c>
      <c r="F221" s="429">
        <f t="shared" si="81"/>
        <v>40.567662612849503</v>
      </c>
      <c r="G221" s="429">
        <f t="shared" si="81"/>
        <v>41.475169005116165</v>
      </c>
      <c r="H221" s="429">
        <f t="shared" si="81"/>
        <v>42.10505087459098</v>
      </c>
      <c r="I221" s="429">
        <f t="shared" si="81"/>
        <v>42.488531454088218</v>
      </c>
      <c r="J221" s="429">
        <f t="shared" si="81"/>
        <v>42.750929754824533</v>
      </c>
      <c r="K221" s="429">
        <f t="shared" si="81"/>
        <v>42.88812320704119</v>
      </c>
      <c r="L221" s="429">
        <f t="shared" si="81"/>
        <v>42.967491098542595</v>
      </c>
      <c r="M221" s="429">
        <f t="shared" si="81"/>
        <v>42.99591236938177</v>
      </c>
    </row>
    <row r="222" spans="1:13" ht="13.15">
      <c r="B222" s="323" t="str">
        <f t="shared" si="70"/>
        <v>65 plus</v>
      </c>
      <c r="C222" s="429">
        <f t="shared" si="72"/>
        <v>10.182439058182164</v>
      </c>
      <c r="D222" s="429">
        <f t="shared" ref="D222:M222" si="82">D120+D154+D188</f>
        <v>13.812243232120869</v>
      </c>
      <c r="E222" s="429">
        <f t="shared" si="82"/>
        <v>16.37058618970061</v>
      </c>
      <c r="F222" s="429">
        <f t="shared" si="82"/>
        <v>18.218584625482659</v>
      </c>
      <c r="G222" s="429">
        <f t="shared" si="82"/>
        <v>19.527345653846801</v>
      </c>
      <c r="H222" s="429">
        <f t="shared" si="82"/>
        <v>20.431828982891179</v>
      </c>
      <c r="I222" s="429">
        <f t="shared" si="82"/>
        <v>21.029963427055822</v>
      </c>
      <c r="J222" s="429">
        <f t="shared" si="82"/>
        <v>21.437529579989004</v>
      </c>
      <c r="K222" s="429">
        <f t="shared" si="82"/>
        <v>21.693796423838247</v>
      </c>
      <c r="L222" s="429">
        <f t="shared" si="82"/>
        <v>21.85803811494366</v>
      </c>
      <c r="M222" s="429">
        <f t="shared" si="82"/>
        <v>21.954709074074724</v>
      </c>
    </row>
    <row r="223" spans="1:13" ht="13.15">
      <c r="B223" s="323" t="str">
        <f t="shared" si="70"/>
        <v>Total</v>
      </c>
      <c r="C223" s="429">
        <f>SUM(C213:C222)</f>
        <v>587.36036578561925</v>
      </c>
      <c r="D223" s="429">
        <f t="shared" ref="D223:M223" si="83">SUM(D213:D222)</f>
        <v>615.97169390485783</v>
      </c>
      <c r="E223" s="429">
        <f t="shared" si="83"/>
        <v>628.94956963068398</v>
      </c>
      <c r="F223" s="429">
        <f t="shared" si="83"/>
        <v>658.63637894989824</v>
      </c>
      <c r="G223" s="429">
        <f t="shared" si="83"/>
        <v>665.22629772031109</v>
      </c>
      <c r="H223" s="429">
        <f t="shared" si="83"/>
        <v>668.9930661293464</v>
      </c>
      <c r="I223" s="429">
        <f t="shared" si="83"/>
        <v>669.75368323536679</v>
      </c>
      <c r="J223" s="429">
        <f t="shared" si="83"/>
        <v>669.47945491089661</v>
      </c>
      <c r="K223" s="429">
        <f t="shared" si="83"/>
        <v>667.67976560673048</v>
      </c>
      <c r="L223" s="429">
        <f t="shared" si="83"/>
        <v>665.43660412843747</v>
      </c>
      <c r="M223" s="429">
        <f t="shared" si="83"/>
        <v>662.72180689171535</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58.641594861358669</v>
      </c>
      <c r="D229" s="429">
        <f t="shared" ref="D229:M229" si="88">D195+D161+D127</f>
        <v>62.638168003846367</v>
      </c>
      <c r="E229" s="429">
        <f t="shared" si="88"/>
        <v>65.688220419167635</v>
      </c>
      <c r="F229" s="429">
        <f t="shared" si="88"/>
        <v>68.164216631612007</v>
      </c>
      <c r="G229" s="429">
        <f t="shared" si="88"/>
        <v>70.34472052045983</v>
      </c>
      <c r="H229" s="429">
        <f t="shared" si="88"/>
        <v>71.498939583322283</v>
      </c>
      <c r="I229" s="429">
        <f t="shared" si="88"/>
        <v>71.757022034451424</v>
      </c>
      <c r="J229" s="429">
        <f t="shared" si="88"/>
        <v>71.766627149394154</v>
      </c>
      <c r="K229" s="429">
        <f t="shared" si="88"/>
        <v>71.424219724382752</v>
      </c>
      <c r="L229" s="429">
        <f t="shared" si="88"/>
        <v>71.049971376570028</v>
      </c>
      <c r="M229" s="429">
        <f t="shared" si="88"/>
        <v>70.624853653864662</v>
      </c>
    </row>
    <row r="230" spans="1:13" ht="13.15">
      <c r="B230" s="323" t="str">
        <f t="shared" si="85"/>
        <v>25-29</v>
      </c>
      <c r="C230" s="429">
        <f t="shared" si="87"/>
        <v>140.82453662181535</v>
      </c>
      <c r="D230" s="429">
        <f t="shared" ref="D230:M230" si="89">D196+D162+D128</f>
        <v>134.19506978102785</v>
      </c>
      <c r="E230" s="429">
        <f t="shared" si="89"/>
        <v>130.12896723424979</v>
      </c>
      <c r="F230" s="429">
        <f t="shared" si="89"/>
        <v>128.06919734744943</v>
      </c>
      <c r="G230" s="429">
        <f t="shared" si="89"/>
        <v>127.34248277347966</v>
      </c>
      <c r="H230" s="429">
        <f t="shared" si="89"/>
        <v>126.75813912903966</v>
      </c>
      <c r="I230" s="429">
        <f t="shared" si="89"/>
        <v>125.89933773414435</v>
      </c>
      <c r="J230" s="429">
        <f t="shared" si="89"/>
        <v>125.14028060405602</v>
      </c>
      <c r="K230" s="429">
        <f t="shared" si="89"/>
        <v>124.20396990711338</v>
      </c>
      <c r="L230" s="429">
        <f t="shared" si="89"/>
        <v>123.33435916271453</v>
      </c>
      <c r="M230" s="429">
        <f t="shared" si="89"/>
        <v>122.47320921295308</v>
      </c>
    </row>
    <row r="231" spans="1:13" ht="13.15">
      <c r="B231" s="323" t="str">
        <f t="shared" si="85"/>
        <v>30-34</v>
      </c>
      <c r="C231" s="429">
        <f t="shared" si="87"/>
        <v>119.64507964673383</v>
      </c>
      <c r="D231" s="429">
        <f t="shared" ref="D231:M231" si="90">D197+D163+D129</f>
        <v>119.69554342047488</v>
      </c>
      <c r="E231" s="429">
        <f t="shared" si="90"/>
        <v>118.55343392774594</v>
      </c>
      <c r="F231" s="429">
        <f t="shared" si="90"/>
        <v>117.25705148515696</v>
      </c>
      <c r="G231" s="429">
        <f t="shared" si="90"/>
        <v>115.98672753318601</v>
      </c>
      <c r="H231" s="429">
        <f t="shared" si="90"/>
        <v>114.77087878436915</v>
      </c>
      <c r="I231" s="429">
        <f t="shared" si="90"/>
        <v>113.50505037155015</v>
      </c>
      <c r="J231" s="429">
        <f t="shared" si="90"/>
        <v>112.37508644697976</v>
      </c>
      <c r="K231" s="429">
        <f t="shared" si="90"/>
        <v>111.25345615358879</v>
      </c>
      <c r="L231" s="429">
        <f t="shared" si="90"/>
        <v>110.23334216316131</v>
      </c>
      <c r="M231" s="429">
        <f t="shared" si="90"/>
        <v>109.27926247167646</v>
      </c>
    </row>
    <row r="232" spans="1:13" ht="13.15">
      <c r="B232" s="323" t="str">
        <f t="shared" si="85"/>
        <v>35-39</v>
      </c>
      <c r="C232" s="429">
        <f t="shared" si="87"/>
        <v>103.04056912988847</v>
      </c>
      <c r="D232" s="429">
        <f t="shared" ref="D232:M232" si="91">D198+D164+D130</f>
        <v>104.25867408736414</v>
      </c>
      <c r="E232" s="429">
        <f t="shared" si="91"/>
        <v>104.86837008424264</v>
      </c>
      <c r="F232" s="429">
        <f t="shared" si="91"/>
        <v>105.1458719915796</v>
      </c>
      <c r="G232" s="429">
        <f t="shared" si="91"/>
        <v>104.97635765482089</v>
      </c>
      <c r="H232" s="429">
        <f t="shared" si="91"/>
        <v>104.51081013043527</v>
      </c>
      <c r="I232" s="429">
        <f t="shared" si="91"/>
        <v>103.76957440933114</v>
      </c>
      <c r="J232" s="429">
        <f t="shared" si="91"/>
        <v>102.95396820290523</v>
      </c>
      <c r="K232" s="429">
        <f t="shared" si="91"/>
        <v>102.04111347135185</v>
      </c>
      <c r="L232" s="429">
        <f t="shared" si="91"/>
        <v>101.13590476570938</v>
      </c>
      <c r="M232" s="429">
        <f t="shared" si="91"/>
        <v>100.24292905995284</v>
      </c>
    </row>
    <row r="233" spans="1:13" ht="13.15">
      <c r="B233" s="323" t="str">
        <f t="shared" si="85"/>
        <v>40-44</v>
      </c>
      <c r="C233" s="429">
        <f t="shared" si="87"/>
        <v>85.713647675778319</v>
      </c>
      <c r="D233" s="429">
        <f t="shared" ref="D233:M233" si="92">D199+D165+D131</f>
        <v>87.406023823017421</v>
      </c>
      <c r="E233" s="429">
        <f t="shared" si="92"/>
        <v>88.607323697684208</v>
      </c>
      <c r="F233" s="429">
        <f t="shared" si="92"/>
        <v>89.606122195051384</v>
      </c>
      <c r="G233" s="429">
        <f t="shared" si="92"/>
        <v>90.234240283833941</v>
      </c>
      <c r="H233" s="429">
        <f t="shared" si="92"/>
        <v>90.56689158068427</v>
      </c>
      <c r="I233" s="429">
        <f t="shared" si="92"/>
        <v>90.579045265438921</v>
      </c>
      <c r="J233" s="429">
        <f t="shared" si="92"/>
        <v>90.412350080365798</v>
      </c>
      <c r="K233" s="429">
        <f t="shared" si="92"/>
        <v>90.051415245603081</v>
      </c>
      <c r="L233" s="429">
        <f t="shared" si="92"/>
        <v>89.590674535013704</v>
      </c>
      <c r="M233" s="429">
        <f t="shared" si="92"/>
        <v>89.050279242478126</v>
      </c>
    </row>
    <row r="234" spans="1:13" ht="13.15">
      <c r="B234" s="323" t="str">
        <f t="shared" si="85"/>
        <v>45-49</v>
      </c>
      <c r="C234" s="429">
        <f t="shared" si="87"/>
        <v>71.172749692070369</v>
      </c>
      <c r="D234" s="429">
        <f t="shared" ref="D234:M234" si="93">D200+D166+D132</f>
        <v>74.660334733859628</v>
      </c>
      <c r="E234" s="429">
        <f t="shared" si="93"/>
        <v>77.332146142971453</v>
      </c>
      <c r="F234" s="429">
        <f t="shared" si="93"/>
        <v>79.52986646869708</v>
      </c>
      <c r="G234" s="429">
        <f t="shared" si="93"/>
        <v>81.197483812479732</v>
      </c>
      <c r="H234" s="429">
        <f t="shared" si="93"/>
        <v>82.439645133276784</v>
      </c>
      <c r="I234" s="429">
        <f t="shared" si="93"/>
        <v>83.266092408381226</v>
      </c>
      <c r="J234" s="429">
        <f t="shared" si="93"/>
        <v>83.824495084474464</v>
      </c>
      <c r="K234" s="429">
        <f t="shared" si="93"/>
        <v>84.106502166492092</v>
      </c>
      <c r="L234" s="429">
        <f t="shared" si="93"/>
        <v>84.205036779055803</v>
      </c>
      <c r="M234" s="429">
        <f t="shared" si="93"/>
        <v>84.143535528819854</v>
      </c>
    </row>
    <row r="235" spans="1:13" ht="13.15">
      <c r="B235" s="323" t="str">
        <f t="shared" si="85"/>
        <v>50-54</v>
      </c>
      <c r="C235" s="429">
        <f t="shared" si="87"/>
        <v>54.666279858339486</v>
      </c>
      <c r="D235" s="429">
        <f t="shared" ref="D235:M235" si="94">D201+D167+D133</f>
        <v>60.844152593571025</v>
      </c>
      <c r="E235" s="429">
        <f t="shared" si="94"/>
        <v>65.899140671176795</v>
      </c>
      <c r="F235" s="429">
        <f t="shared" si="94"/>
        <v>70.113243886406451</v>
      </c>
      <c r="G235" s="429">
        <f t="shared" si="94"/>
        <v>73.536050670103464</v>
      </c>
      <c r="H235" s="429">
        <f t="shared" si="94"/>
        <v>76.249031052161953</v>
      </c>
      <c r="I235" s="429">
        <f t="shared" si="94"/>
        <v>78.315824490247323</v>
      </c>
      <c r="J235" s="429">
        <f t="shared" si="94"/>
        <v>79.922883445971834</v>
      </c>
      <c r="K235" s="429">
        <f t="shared" si="94"/>
        <v>81.098751568549318</v>
      </c>
      <c r="L235" s="429">
        <f t="shared" si="94"/>
        <v>81.959322898332857</v>
      </c>
      <c r="M235" s="429">
        <f t="shared" si="94"/>
        <v>82.548033489718151</v>
      </c>
    </row>
    <row r="236" spans="1:13" ht="13.15">
      <c r="B236" s="323" t="str">
        <f t="shared" si="85"/>
        <v>55-59</v>
      </c>
      <c r="C236" s="429">
        <f t="shared" si="87"/>
        <v>69.163162775941586</v>
      </c>
      <c r="D236" s="429">
        <f t="shared" ref="D236:M236" si="95">D202+D168+D134</f>
        <v>68.973590183599327</v>
      </c>
      <c r="E236" s="429">
        <f t="shared" si="95"/>
        <v>70.967376852260571</v>
      </c>
      <c r="F236" s="429">
        <f t="shared" si="95"/>
        <v>73.993928129263978</v>
      </c>
      <c r="G236" s="429">
        <f t="shared" si="95"/>
        <v>77.411435755726814</v>
      </c>
      <c r="H236" s="429">
        <f t="shared" si="95"/>
        <v>80.601445924536165</v>
      </c>
      <c r="I236" s="429">
        <f t="shared" si="95"/>
        <v>83.343703890610854</v>
      </c>
      <c r="J236" s="429">
        <f t="shared" si="95"/>
        <v>85.700406076046832</v>
      </c>
      <c r="K236" s="429">
        <f t="shared" si="95"/>
        <v>87.602309834819508</v>
      </c>
      <c r="L236" s="429">
        <f t="shared" si="95"/>
        <v>89.139844200082365</v>
      </c>
      <c r="M236" s="429">
        <f t="shared" si="95"/>
        <v>90.333915336363731</v>
      </c>
    </row>
    <row r="237" spans="1:13" ht="13.15">
      <c r="B237" s="323" t="str">
        <f t="shared" si="85"/>
        <v>60-64</v>
      </c>
      <c r="C237" s="429">
        <f t="shared" si="87"/>
        <v>43.841718056099261</v>
      </c>
      <c r="D237" s="429">
        <f t="shared" ref="D237:M237" si="96">D203+D169+D135</f>
        <v>44.210505241499696</v>
      </c>
      <c r="E237" s="429">
        <f t="shared" si="96"/>
        <v>44.408426803060493</v>
      </c>
      <c r="F237" s="429">
        <f t="shared" si="96"/>
        <v>45.026051861049794</v>
      </c>
      <c r="G237" s="429">
        <f t="shared" si="96"/>
        <v>46.166297709991618</v>
      </c>
      <c r="H237" s="429">
        <f t="shared" si="96"/>
        <v>47.458853636065008</v>
      </c>
      <c r="I237" s="429">
        <f t="shared" si="96"/>
        <v>48.73520741474843</v>
      </c>
      <c r="J237" s="429">
        <f t="shared" si="96"/>
        <v>49.989870201815428</v>
      </c>
      <c r="K237" s="429">
        <f t="shared" si="96"/>
        <v>51.102760232749254</v>
      </c>
      <c r="L237" s="429">
        <f t="shared" si="96"/>
        <v>52.088200452573133</v>
      </c>
      <c r="M237" s="429">
        <f t="shared" si="96"/>
        <v>52.917003547638963</v>
      </c>
    </row>
    <row r="238" spans="1:13" ht="13.15">
      <c r="B238" s="323" t="str">
        <f t="shared" si="85"/>
        <v>65 plus</v>
      </c>
      <c r="C238" s="429">
        <f t="shared" si="87"/>
        <v>11.199360968003891</v>
      </c>
      <c r="D238" s="429">
        <f t="shared" ref="D238:M238" si="97">D204+D170+D136</f>
        <v>15.43013938303975</v>
      </c>
      <c r="E238" s="429">
        <f t="shared" si="97"/>
        <v>18.324660209358822</v>
      </c>
      <c r="F238" s="429">
        <f t="shared" si="97"/>
        <v>20.30717943354772</v>
      </c>
      <c r="G238" s="429">
        <f t="shared" si="97"/>
        <v>21.765871577924333</v>
      </c>
      <c r="H238" s="429">
        <f t="shared" si="97"/>
        <v>22.851137818174433</v>
      </c>
      <c r="I238" s="429">
        <f t="shared" si="97"/>
        <v>23.689259217286573</v>
      </c>
      <c r="J238" s="429">
        <f t="shared" si="97"/>
        <v>24.39760507543523</v>
      </c>
      <c r="K238" s="429">
        <f t="shared" si="97"/>
        <v>24.998783747501911</v>
      </c>
      <c r="L238" s="429">
        <f t="shared" si="97"/>
        <v>25.5310081952892</v>
      </c>
      <c r="M238" s="429">
        <f t="shared" si="97"/>
        <v>25.997736903176342</v>
      </c>
    </row>
    <row r="239" spans="1:13" ht="13.15">
      <c r="B239" s="323" t="str">
        <f t="shared" si="85"/>
        <v>Total</v>
      </c>
      <c r="C239" s="429">
        <f>SUM(C229:C238)</f>
        <v>757.90869928602933</v>
      </c>
      <c r="D239" s="429">
        <f t="shared" ref="D239:M239" si="98">SUM(D229:D238)</f>
        <v>772.31220125130017</v>
      </c>
      <c r="E239" s="429">
        <f t="shared" si="98"/>
        <v>784.77806604191846</v>
      </c>
      <c r="F239" s="429">
        <f t="shared" si="98"/>
        <v>797.21272942981454</v>
      </c>
      <c r="G239" s="429">
        <f t="shared" si="98"/>
        <v>808.96166829200638</v>
      </c>
      <c r="H239" s="429">
        <f t="shared" si="98"/>
        <v>817.70577277206496</v>
      </c>
      <c r="I239" s="429">
        <f t="shared" si="98"/>
        <v>822.86011723619049</v>
      </c>
      <c r="J239" s="429">
        <f t="shared" si="98"/>
        <v>826.48357236744471</v>
      </c>
      <c r="K239" s="429">
        <f t="shared" si="98"/>
        <v>827.88328205215191</v>
      </c>
      <c r="L239" s="429">
        <f t="shared" si="98"/>
        <v>828.26766452850234</v>
      </c>
      <c r="M239" s="429">
        <f t="shared" si="98"/>
        <v>827.61075844664219</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181.87299359901044</v>
      </c>
      <c r="D247" s="429">
        <f t="shared" ref="D247:M247" si="103">D77-D213</f>
        <v>227.87462242912324</v>
      </c>
      <c r="E247" s="429">
        <f t="shared" si="103"/>
        <v>260.6098529042672</v>
      </c>
      <c r="F247" s="429">
        <f t="shared" si="103"/>
        <v>282.22871000511623</v>
      </c>
      <c r="G247" s="429">
        <f t="shared" si="103"/>
        <v>299.91543270390645</v>
      </c>
      <c r="H247" s="429">
        <f t="shared" si="103"/>
        <v>310.16224245840414</v>
      </c>
      <c r="I247" s="429">
        <f t="shared" si="103"/>
        <v>314.51949404059076</v>
      </c>
      <c r="J247" s="429">
        <f t="shared" si="103"/>
        <v>316.65370785321551</v>
      </c>
      <c r="K247" s="429">
        <f t="shared" si="103"/>
        <v>316.44364562199399</v>
      </c>
      <c r="L247" s="429">
        <f t="shared" si="103"/>
        <v>315.64909728401949</v>
      </c>
      <c r="M247" s="429">
        <f t="shared" si="103"/>
        <v>314.32600882100451</v>
      </c>
    </row>
    <row r="248" spans="2:13" ht="13.15">
      <c r="B248" s="323" t="str">
        <f t="shared" si="100"/>
        <v>25-29</v>
      </c>
      <c r="C248" s="429">
        <f t="shared" si="102"/>
        <v>673.60272580635342</v>
      </c>
      <c r="D248" s="429">
        <f t="shared" ref="D248:M248" si="104">D78-D214</f>
        <v>639.32509381886791</v>
      </c>
      <c r="E248" s="429">
        <f t="shared" si="104"/>
        <v>625.48821930896543</v>
      </c>
      <c r="F248" s="429">
        <f t="shared" si="104"/>
        <v>619.65910250908405</v>
      </c>
      <c r="G248" s="429">
        <f t="shared" si="104"/>
        <v>623.70778720269197</v>
      </c>
      <c r="H248" s="429">
        <f t="shared" si="104"/>
        <v>627.30136836061706</v>
      </c>
      <c r="I248" s="429">
        <f t="shared" si="104"/>
        <v>628.084264914904</v>
      </c>
      <c r="J248" s="429">
        <f t="shared" si="104"/>
        <v>628.29039564192283</v>
      </c>
      <c r="K248" s="429">
        <f t="shared" si="104"/>
        <v>626.5574430568405</v>
      </c>
      <c r="L248" s="429">
        <f t="shared" si="104"/>
        <v>624.44257034844634</v>
      </c>
      <c r="M248" s="429">
        <f t="shared" si="104"/>
        <v>621.77988364615624</v>
      </c>
    </row>
    <row r="249" spans="2:13" ht="13.15">
      <c r="B249" s="323" t="str">
        <f t="shared" si="100"/>
        <v>30-34</v>
      </c>
      <c r="C249" s="429">
        <f t="shared" si="102"/>
        <v>893.86975255965842</v>
      </c>
      <c r="D249" s="429">
        <f t="shared" ref="D249:M249" si="105">D79-D215</f>
        <v>864.61637597702622</v>
      </c>
      <c r="E249" s="429">
        <f t="shared" si="105"/>
        <v>838.23371716112058</v>
      </c>
      <c r="F249" s="429">
        <f t="shared" si="105"/>
        <v>814.53367051979285</v>
      </c>
      <c r="G249" s="429">
        <f t="shared" si="105"/>
        <v>799.20022727509024</v>
      </c>
      <c r="H249" s="429">
        <f t="shared" si="105"/>
        <v>787.40549678035711</v>
      </c>
      <c r="I249" s="429">
        <f t="shared" si="105"/>
        <v>777.28317095660657</v>
      </c>
      <c r="J249" s="429">
        <f t="shared" si="105"/>
        <v>769.40599387557177</v>
      </c>
      <c r="K249" s="429">
        <f t="shared" si="105"/>
        <v>762.28484323792054</v>
      </c>
      <c r="L249" s="429">
        <f t="shared" si="105"/>
        <v>756.24283674979301</v>
      </c>
      <c r="M249" s="429">
        <f t="shared" si="105"/>
        <v>750.78967057755108</v>
      </c>
    </row>
    <row r="250" spans="2:13" ht="13.15">
      <c r="B250" s="323" t="str">
        <f t="shared" si="100"/>
        <v>35-39</v>
      </c>
      <c r="C250" s="429">
        <f t="shared" si="102"/>
        <v>823.5942156725373</v>
      </c>
      <c r="D250" s="429">
        <f t="shared" ref="D250:M250" si="106">D80-D216</f>
        <v>832.86889433694807</v>
      </c>
      <c r="E250" s="429">
        <f t="shared" si="106"/>
        <v>834.93172150725218</v>
      </c>
      <c r="F250" s="429">
        <f t="shared" si="106"/>
        <v>829.46280904604271</v>
      </c>
      <c r="G250" s="429">
        <f t="shared" si="106"/>
        <v>823.08412782510436</v>
      </c>
      <c r="H250" s="429">
        <f t="shared" si="106"/>
        <v>814.62454034994289</v>
      </c>
      <c r="I250" s="429">
        <f t="shared" si="106"/>
        <v>804.73983166174389</v>
      </c>
      <c r="J250" s="429">
        <f t="shared" si="106"/>
        <v>795.17910771030404</v>
      </c>
      <c r="K250" s="429">
        <f t="shared" si="106"/>
        <v>785.74260039909291</v>
      </c>
      <c r="L250" s="429">
        <f t="shared" si="106"/>
        <v>777.14131227072096</v>
      </c>
      <c r="M250" s="429">
        <f t="shared" si="106"/>
        <v>769.2642330117086</v>
      </c>
    </row>
    <row r="251" spans="2:13" ht="13.15">
      <c r="B251" s="323" t="str">
        <f t="shared" si="100"/>
        <v>40-44</v>
      </c>
      <c r="C251" s="429">
        <f t="shared" si="102"/>
        <v>717.15525700664637</v>
      </c>
      <c r="D251" s="429">
        <f t="shared" ref="D251:M251" si="107">D81-D217</f>
        <v>733.35551893359798</v>
      </c>
      <c r="E251" s="429">
        <f t="shared" si="107"/>
        <v>747.52366063905095</v>
      </c>
      <c r="F251" s="429">
        <f t="shared" si="107"/>
        <v>756.51528444843893</v>
      </c>
      <c r="G251" s="429">
        <f t="shared" si="107"/>
        <v>763.69754446960769</v>
      </c>
      <c r="H251" s="429">
        <f t="shared" si="107"/>
        <v>767.00600605881164</v>
      </c>
      <c r="I251" s="429">
        <f t="shared" si="107"/>
        <v>766.63822273723872</v>
      </c>
      <c r="J251" s="429">
        <f t="shared" si="107"/>
        <v>764.15945525391487</v>
      </c>
      <c r="K251" s="429">
        <f t="shared" si="107"/>
        <v>759.7656122757262</v>
      </c>
      <c r="L251" s="429">
        <f t="shared" si="107"/>
        <v>754.47495828174806</v>
      </c>
      <c r="M251" s="429">
        <f t="shared" si="107"/>
        <v>748.61075632307507</v>
      </c>
    </row>
    <row r="252" spans="2:13" ht="13.15">
      <c r="B252" s="323" t="str">
        <f t="shared" si="100"/>
        <v>45-49</v>
      </c>
      <c r="C252" s="429">
        <f t="shared" si="102"/>
        <v>649.71500202203492</v>
      </c>
      <c r="D252" s="429">
        <f t="shared" ref="D252:M252" si="108">D82-D218</f>
        <v>645.79300108645134</v>
      </c>
      <c r="E252" s="429">
        <f t="shared" si="108"/>
        <v>646.21477346838378</v>
      </c>
      <c r="F252" s="429">
        <f t="shared" si="108"/>
        <v>646.99702321523887</v>
      </c>
      <c r="G252" s="429">
        <f t="shared" si="108"/>
        <v>650.53738688070348</v>
      </c>
      <c r="H252" s="429">
        <f t="shared" si="108"/>
        <v>653.69968483962714</v>
      </c>
      <c r="I252" s="429">
        <f t="shared" si="108"/>
        <v>655.50823714849707</v>
      </c>
      <c r="J252" s="429">
        <f t="shared" si="108"/>
        <v>656.41154438067724</v>
      </c>
      <c r="K252" s="429">
        <f t="shared" si="108"/>
        <v>655.91782013323473</v>
      </c>
      <c r="L252" s="429">
        <f t="shared" si="108"/>
        <v>654.49057274749885</v>
      </c>
      <c r="M252" s="429">
        <f t="shared" si="108"/>
        <v>652.16967391939806</v>
      </c>
    </row>
    <row r="253" spans="2:13" ht="13.15">
      <c r="B253" s="323" t="str">
        <f t="shared" si="100"/>
        <v>50-54</v>
      </c>
      <c r="C253" s="429">
        <f t="shared" si="102"/>
        <v>467.54174434685768</v>
      </c>
      <c r="D253" s="429">
        <f t="shared" ref="D253:M253" si="109">D83-D219</f>
        <v>478.7877496277834</v>
      </c>
      <c r="E253" s="429">
        <f t="shared" si="109"/>
        <v>486.30264983850338</v>
      </c>
      <c r="F253" s="429">
        <f t="shared" si="109"/>
        <v>490.15625434666799</v>
      </c>
      <c r="G253" s="429">
        <f t="shared" si="109"/>
        <v>494.01366566561273</v>
      </c>
      <c r="H253" s="429">
        <f t="shared" si="109"/>
        <v>496.84078986368547</v>
      </c>
      <c r="I253" s="429">
        <f t="shared" si="109"/>
        <v>498.59196714579838</v>
      </c>
      <c r="J253" s="429">
        <f t="shared" si="109"/>
        <v>499.89385161575967</v>
      </c>
      <c r="K253" s="429">
        <f t="shared" si="109"/>
        <v>500.45032640550392</v>
      </c>
      <c r="L253" s="429">
        <f t="shared" si="109"/>
        <v>500.5485595003754</v>
      </c>
      <c r="M253" s="429">
        <f t="shared" si="109"/>
        <v>500.11664501262362</v>
      </c>
    </row>
    <row r="254" spans="2:13" ht="13.15">
      <c r="B254" s="323" t="str">
        <f t="shared" si="100"/>
        <v>55-59</v>
      </c>
      <c r="C254" s="429">
        <f t="shared" si="102"/>
        <v>219.63983791892696</v>
      </c>
      <c r="D254" s="429">
        <f t="shared" ref="D254:M254" si="110">D84-D220</f>
        <v>223.25700059267319</v>
      </c>
      <c r="E254" s="429">
        <f t="shared" si="110"/>
        <v>227.40204157108565</v>
      </c>
      <c r="F254" s="429">
        <f t="shared" si="110"/>
        <v>230.73360209628788</v>
      </c>
      <c r="G254" s="429">
        <f t="shared" si="110"/>
        <v>233.89733422170849</v>
      </c>
      <c r="H254" s="429">
        <f t="shared" si="110"/>
        <v>236.12316006289964</v>
      </c>
      <c r="I254" s="429">
        <f t="shared" si="110"/>
        <v>237.46625868769445</v>
      </c>
      <c r="J254" s="429">
        <f t="shared" si="110"/>
        <v>238.41076220241263</v>
      </c>
      <c r="K254" s="429">
        <f t="shared" si="110"/>
        <v>238.89629187239223</v>
      </c>
      <c r="L254" s="429">
        <f t="shared" si="110"/>
        <v>239.16194038709176</v>
      </c>
      <c r="M254" s="429">
        <f t="shared" si="110"/>
        <v>239.20063401254828</v>
      </c>
    </row>
    <row r="255" spans="2:13" ht="13.15">
      <c r="B255" s="323" t="str">
        <f t="shared" si="100"/>
        <v>60-64</v>
      </c>
      <c r="C255" s="429">
        <f t="shared" si="102"/>
        <v>71.178344340537421</v>
      </c>
      <c r="D255" s="429">
        <f t="shared" ref="D255:M255" si="111">D85-D221</f>
        <v>75.304503812253643</v>
      </c>
      <c r="E255" s="429">
        <f t="shared" si="111"/>
        <v>78.114794517364359</v>
      </c>
      <c r="F255" s="429">
        <f t="shared" si="111"/>
        <v>80.18512427356103</v>
      </c>
      <c r="G255" s="429">
        <f t="shared" si="111"/>
        <v>81.978880880576014</v>
      </c>
      <c r="H255" s="429">
        <f t="shared" si="111"/>
        <v>83.223891135751586</v>
      </c>
      <c r="I255" s="429">
        <f t="shared" si="111"/>
        <v>83.981870174793983</v>
      </c>
      <c r="J255" s="429">
        <f t="shared" si="111"/>
        <v>84.500520720537992</v>
      </c>
      <c r="K255" s="429">
        <f t="shared" si="111"/>
        <v>84.771694194851648</v>
      </c>
      <c r="L255" s="429">
        <f t="shared" si="111"/>
        <v>84.92857097387899</v>
      </c>
      <c r="M255" s="429">
        <f t="shared" si="111"/>
        <v>84.984747814925996</v>
      </c>
    </row>
    <row r="256" spans="2:13" ht="13.15">
      <c r="B256" s="323" t="str">
        <f t="shared" si="100"/>
        <v>65 plus</v>
      </c>
      <c r="C256" s="429">
        <f t="shared" si="102"/>
        <v>15.904760941817839</v>
      </c>
      <c r="D256" s="429">
        <f t="shared" ref="D256:M256" si="112">D86-D222</f>
        <v>21.50771789854668</v>
      </c>
      <c r="E256" s="429">
        <f t="shared" si="112"/>
        <v>25.473721288565642</v>
      </c>
      <c r="F256" s="429">
        <f t="shared" si="112"/>
        <v>28.23812972106327</v>
      </c>
      <c r="G256" s="429">
        <f t="shared" si="112"/>
        <v>30.266660721277546</v>
      </c>
      <c r="H256" s="429">
        <f t="shared" si="112"/>
        <v>31.668576298208247</v>
      </c>
      <c r="I256" s="429">
        <f t="shared" si="112"/>
        <v>32.595662478181453</v>
      </c>
      <c r="J256" s="429">
        <f t="shared" si="112"/>
        <v>33.227374882466918</v>
      </c>
      <c r="K256" s="429">
        <f t="shared" si="112"/>
        <v>33.624578975352406</v>
      </c>
      <c r="L256" s="429">
        <f t="shared" si="112"/>
        <v>33.879147498340437</v>
      </c>
      <c r="M256" s="429">
        <f t="shared" si="112"/>
        <v>34.028983895641261</v>
      </c>
    </row>
    <row r="257" spans="1:13" ht="13.15">
      <c r="B257" s="323" t="str">
        <f t="shared" si="100"/>
        <v>Total</v>
      </c>
      <c r="C257" s="429">
        <f>SUM(C247:C256)</f>
        <v>4714.0746342143802</v>
      </c>
      <c r="D257" s="429">
        <f t="shared" ref="D257:M257" si="113">SUM(D247:D256)</f>
        <v>4742.690478513271</v>
      </c>
      <c r="E257" s="429">
        <f t="shared" si="113"/>
        <v>4770.2951522045596</v>
      </c>
      <c r="F257" s="429">
        <f t="shared" si="113"/>
        <v>4778.7097101812933</v>
      </c>
      <c r="G257" s="429">
        <f t="shared" si="113"/>
        <v>4800.2990478462789</v>
      </c>
      <c r="H257" s="429">
        <f t="shared" si="113"/>
        <v>4808.055756208305</v>
      </c>
      <c r="I257" s="429">
        <f t="shared" si="113"/>
        <v>4799.4089799460489</v>
      </c>
      <c r="J257" s="429">
        <f t="shared" si="113"/>
        <v>4786.1327141367838</v>
      </c>
      <c r="K257" s="429">
        <f t="shared" si="113"/>
        <v>4764.4548561729089</v>
      </c>
      <c r="L257" s="429">
        <f t="shared" si="113"/>
        <v>4740.9595660419127</v>
      </c>
      <c r="M257" s="429">
        <f t="shared" si="113"/>
        <v>4715.2712370346326</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364.71760513864132</v>
      </c>
      <c r="D263" s="429">
        <f t="shared" ref="D263:M263" si="118">D93-D229</f>
        <v>385.63567553742354</v>
      </c>
      <c r="E263" s="429">
        <f t="shared" si="118"/>
        <v>402.22548229361684</v>
      </c>
      <c r="F263" s="429">
        <f t="shared" si="118"/>
        <v>415.56982944269862</v>
      </c>
      <c r="G263" s="429">
        <f t="shared" si="118"/>
        <v>428.86348517536629</v>
      </c>
      <c r="H263" s="429">
        <f t="shared" si="118"/>
        <v>435.90029485052969</v>
      </c>
      <c r="I263" s="429">
        <f t="shared" si="118"/>
        <v>437.47371981597041</v>
      </c>
      <c r="J263" s="429">
        <f t="shared" si="118"/>
        <v>437.53227834089409</v>
      </c>
      <c r="K263" s="429">
        <f t="shared" si="118"/>
        <v>435.4447579050485</v>
      </c>
      <c r="L263" s="429">
        <f t="shared" si="118"/>
        <v>433.16311616169401</v>
      </c>
      <c r="M263" s="429">
        <f t="shared" si="118"/>
        <v>430.57134428712652</v>
      </c>
    </row>
    <row r="264" spans="1:13" ht="13.15">
      <c r="B264" s="323" t="str">
        <f t="shared" si="115"/>
        <v>25-29</v>
      </c>
      <c r="C264" s="429">
        <f t="shared" si="117"/>
        <v>1030.0344633781847</v>
      </c>
      <c r="D264" s="429">
        <f t="shared" ref="D264:M264" si="119">D94-D230</f>
        <v>971.81789197998307</v>
      </c>
      <c r="E264" s="429">
        <f t="shared" si="119"/>
        <v>937.37519352686786</v>
      </c>
      <c r="F264" s="429">
        <f t="shared" si="119"/>
        <v>918.60287844674269</v>
      </c>
      <c r="G264" s="429">
        <f t="shared" si="119"/>
        <v>913.39036745046667</v>
      </c>
      <c r="H264" s="429">
        <f t="shared" si="119"/>
        <v>909.19904147277373</v>
      </c>
      <c r="I264" s="429">
        <f t="shared" si="119"/>
        <v>903.03911035971578</v>
      </c>
      <c r="J264" s="429">
        <f t="shared" si="119"/>
        <v>897.59461567210587</v>
      </c>
      <c r="K264" s="429">
        <f t="shared" si="119"/>
        <v>890.87873301533739</v>
      </c>
      <c r="L264" s="429">
        <f t="shared" si="119"/>
        <v>884.64126960119745</v>
      </c>
      <c r="M264" s="429">
        <f t="shared" si="119"/>
        <v>878.46449299129154</v>
      </c>
    </row>
    <row r="265" spans="1:13" ht="13.15">
      <c r="B265" s="323" t="str">
        <f t="shared" si="115"/>
        <v>30-34</v>
      </c>
      <c r="C265" s="429">
        <f t="shared" si="117"/>
        <v>1133.0129203532661</v>
      </c>
      <c r="D265" s="429">
        <f t="shared" ref="D265:M265" si="120">D95-D231</f>
        <v>1122.5806752958399</v>
      </c>
      <c r="E265" s="429">
        <f t="shared" si="120"/>
        <v>1106.1444940108111</v>
      </c>
      <c r="F265" s="429">
        <f t="shared" si="120"/>
        <v>1089.5180618866154</v>
      </c>
      <c r="G265" s="429">
        <f t="shared" si="120"/>
        <v>1077.7145850586592</v>
      </c>
      <c r="H265" s="429">
        <f t="shared" si="120"/>
        <v>1066.417275808768</v>
      </c>
      <c r="I265" s="429">
        <f t="shared" si="120"/>
        <v>1054.6555702094238</v>
      </c>
      <c r="J265" s="429">
        <f t="shared" si="120"/>
        <v>1044.156277505858</v>
      </c>
      <c r="K265" s="429">
        <f t="shared" si="120"/>
        <v>1033.7344184540523</v>
      </c>
      <c r="L265" s="429">
        <f t="shared" si="120"/>
        <v>1024.2558190548968</v>
      </c>
      <c r="M265" s="429">
        <f t="shared" si="120"/>
        <v>1015.3907909547868</v>
      </c>
    </row>
    <row r="266" spans="1:13" ht="13.15">
      <c r="B266" s="323" t="str">
        <f t="shared" si="115"/>
        <v>35-39</v>
      </c>
      <c r="C266" s="429">
        <f t="shared" si="117"/>
        <v>1040.8754308701114</v>
      </c>
      <c r="D266" s="429">
        <f t="shared" ref="D266:M266" si="121">D96-D232</f>
        <v>1043.1356953192228</v>
      </c>
      <c r="E266" s="429">
        <f t="shared" si="121"/>
        <v>1043.8831709202736</v>
      </c>
      <c r="F266" s="429">
        <f t="shared" si="121"/>
        <v>1042.3509257068181</v>
      </c>
      <c r="G266" s="429">
        <f t="shared" si="121"/>
        <v>1040.6704657658402</v>
      </c>
      <c r="H266" s="429">
        <f t="shared" si="121"/>
        <v>1036.0553165087899</v>
      </c>
      <c r="I266" s="429">
        <f t="shared" si="121"/>
        <v>1028.7071655502648</v>
      </c>
      <c r="J266" s="429">
        <f t="shared" si="121"/>
        <v>1020.6217517515344</v>
      </c>
      <c r="K266" s="429">
        <f t="shared" si="121"/>
        <v>1011.5722764231381</v>
      </c>
      <c r="L266" s="429">
        <f t="shared" si="121"/>
        <v>1002.5985990508124</v>
      </c>
      <c r="M266" s="429">
        <f t="shared" si="121"/>
        <v>993.74619204805742</v>
      </c>
    </row>
    <row r="267" spans="1:13" ht="13.15">
      <c r="B267" s="323" t="str">
        <f t="shared" si="115"/>
        <v>40-44</v>
      </c>
      <c r="C267" s="429">
        <f t="shared" si="117"/>
        <v>910.8775523242216</v>
      </c>
      <c r="D267" s="429">
        <f t="shared" ref="D267:M267" si="122">D97-D233</f>
        <v>920.09755400272024</v>
      </c>
      <c r="E267" s="429">
        <f t="shared" si="122"/>
        <v>928.03548154991608</v>
      </c>
      <c r="F267" s="429">
        <f t="shared" si="122"/>
        <v>934.68662653419858</v>
      </c>
      <c r="G267" s="429">
        <f t="shared" si="122"/>
        <v>941.23856253017129</v>
      </c>
      <c r="H267" s="429">
        <f t="shared" si="122"/>
        <v>944.7084673854273</v>
      </c>
      <c r="I267" s="429">
        <f t="shared" si="122"/>
        <v>944.83524317177989</v>
      </c>
      <c r="J267" s="429">
        <f t="shared" si="122"/>
        <v>943.0964360860728</v>
      </c>
      <c r="K267" s="429">
        <f t="shared" si="122"/>
        <v>939.33150401626744</v>
      </c>
      <c r="L267" s="429">
        <f t="shared" si="122"/>
        <v>934.52549110176665</v>
      </c>
      <c r="M267" s="429">
        <f t="shared" si="122"/>
        <v>928.88859665078746</v>
      </c>
    </row>
    <row r="268" spans="1:13" ht="13.15">
      <c r="B268" s="323" t="str">
        <f t="shared" si="115"/>
        <v>45-49</v>
      </c>
      <c r="C268" s="429">
        <f t="shared" si="117"/>
        <v>708.22645030792967</v>
      </c>
      <c r="D268" s="429">
        <f t="shared" ref="D268:M268" si="123">D98-D234</f>
        <v>735.9747986779123</v>
      </c>
      <c r="E268" s="429">
        <f t="shared" si="123"/>
        <v>758.49443395797198</v>
      </c>
      <c r="F268" s="429">
        <f t="shared" si="123"/>
        <v>776.90765834438162</v>
      </c>
      <c r="G268" s="429">
        <f t="shared" si="123"/>
        <v>793.1982010436152</v>
      </c>
      <c r="H268" s="429">
        <f t="shared" si="123"/>
        <v>805.33256874566882</v>
      </c>
      <c r="I268" s="429">
        <f t="shared" si="123"/>
        <v>813.40592842494357</v>
      </c>
      <c r="J268" s="429">
        <f t="shared" si="123"/>
        <v>818.86082649983962</v>
      </c>
      <c r="K268" s="429">
        <f t="shared" si="123"/>
        <v>821.615684158416</v>
      </c>
      <c r="L268" s="429">
        <f t="shared" si="123"/>
        <v>822.57824449595762</v>
      </c>
      <c r="M268" s="429">
        <f t="shared" si="123"/>
        <v>821.97745394483957</v>
      </c>
    </row>
    <row r="269" spans="1:13" ht="13.15">
      <c r="B269" s="323" t="str">
        <f t="shared" si="115"/>
        <v>50-54</v>
      </c>
      <c r="C269" s="429">
        <f t="shared" si="117"/>
        <v>420.19152014166059</v>
      </c>
      <c r="D269" s="429">
        <f t="shared" ref="D269:M269" si="124">D99-D235</f>
        <v>464.11314466207875</v>
      </c>
      <c r="E269" s="429">
        <f t="shared" si="124"/>
        <v>500.62062425655637</v>
      </c>
      <c r="F269" s="429">
        <f t="shared" si="124"/>
        <v>530.88438236365073</v>
      </c>
      <c r="G269" s="429">
        <f t="shared" si="124"/>
        <v>556.80123579375424</v>
      </c>
      <c r="H269" s="429">
        <f t="shared" si="124"/>
        <v>577.34341633852102</v>
      </c>
      <c r="I269" s="429">
        <f t="shared" si="124"/>
        <v>592.99279008064684</v>
      </c>
      <c r="J269" s="429">
        <f t="shared" si="124"/>
        <v>605.1611402216563</v>
      </c>
      <c r="K269" s="429">
        <f t="shared" si="124"/>
        <v>614.06459394014382</v>
      </c>
      <c r="L269" s="429">
        <f t="shared" si="124"/>
        <v>620.58067925538307</v>
      </c>
      <c r="M269" s="429">
        <f t="shared" si="124"/>
        <v>625.03828585542681</v>
      </c>
    </row>
    <row r="270" spans="1:13" ht="13.15">
      <c r="B270" s="323" t="str">
        <f t="shared" si="115"/>
        <v>55-59</v>
      </c>
      <c r="C270" s="429">
        <f t="shared" si="117"/>
        <v>232.30543722405838</v>
      </c>
      <c r="D270" s="429">
        <f t="shared" ref="D270:M270" si="125">D100-D236</f>
        <v>231.01836099439751</v>
      </c>
      <c r="E270" s="429">
        <f t="shared" si="125"/>
        <v>237.33821443100592</v>
      </c>
      <c r="F270" s="429">
        <f t="shared" si="125"/>
        <v>247.1593523702752</v>
      </c>
      <c r="G270" s="429">
        <f t="shared" si="125"/>
        <v>258.57473459192772</v>
      </c>
      <c r="H270" s="429">
        <f t="shared" si="125"/>
        <v>269.23021494431742</v>
      </c>
      <c r="I270" s="429">
        <f t="shared" si="125"/>
        <v>278.39008413984391</v>
      </c>
      <c r="J270" s="429">
        <f t="shared" si="125"/>
        <v>286.26209473055621</v>
      </c>
      <c r="K270" s="429">
        <f t="shared" si="125"/>
        <v>292.61495790694619</v>
      </c>
      <c r="L270" s="429">
        <f t="shared" si="125"/>
        <v>297.75073063280468</v>
      </c>
      <c r="M270" s="429">
        <f t="shared" si="125"/>
        <v>301.73924504457875</v>
      </c>
    </row>
    <row r="271" spans="1:13" ht="13.15">
      <c r="B271" s="323" t="str">
        <f t="shared" si="115"/>
        <v>60-64</v>
      </c>
      <c r="C271" s="429">
        <f t="shared" si="117"/>
        <v>86.245081943900743</v>
      </c>
      <c r="D271" s="429">
        <f t="shared" ref="D271:M271" si="126">D101-D237</f>
        <v>86.870312928183381</v>
      </c>
      <c r="E271" s="429">
        <f t="shared" si="126"/>
        <v>87.205212736411667</v>
      </c>
      <c r="F271" s="429">
        <f t="shared" si="126"/>
        <v>88.373899553958083</v>
      </c>
      <c r="G271" s="429">
        <f t="shared" si="126"/>
        <v>90.611892181696618</v>
      </c>
      <c r="H271" s="429">
        <f t="shared" si="126"/>
        <v>93.148828085630441</v>
      </c>
      <c r="I271" s="429">
        <f t="shared" si="126"/>
        <v>95.653963578761676</v>
      </c>
      <c r="J271" s="429">
        <f t="shared" si="126"/>
        <v>98.116525552005982</v>
      </c>
      <c r="K271" s="429">
        <f t="shared" si="126"/>
        <v>100.30082614562357</v>
      </c>
      <c r="L271" s="429">
        <f t="shared" si="126"/>
        <v>102.23497740702878</v>
      </c>
      <c r="M271" s="429">
        <f t="shared" si="126"/>
        <v>103.86169257404788</v>
      </c>
    </row>
    <row r="272" spans="1:13" ht="13.15">
      <c r="B272" s="323" t="str">
        <f t="shared" si="115"/>
        <v>65 plus</v>
      </c>
      <c r="C272" s="429">
        <f t="shared" si="117"/>
        <v>22.231839031996113</v>
      </c>
      <c r="D272" s="429">
        <f t="shared" ref="D272:M272" si="127">D102-D238</f>
        <v>30.603127715524792</v>
      </c>
      <c r="E272" s="429">
        <f t="shared" si="127"/>
        <v>36.326586656769166</v>
      </c>
      <c r="F272" s="429">
        <f t="shared" si="127"/>
        <v>40.241208146592825</v>
      </c>
      <c r="G272" s="429">
        <f t="shared" si="127"/>
        <v>43.131788514769752</v>
      </c>
      <c r="H272" s="429">
        <f t="shared" si="127"/>
        <v>45.28237889150256</v>
      </c>
      <c r="I272" s="429">
        <f t="shared" si="127"/>
        <v>46.943220949069058</v>
      </c>
      <c r="J272" s="429">
        <f t="shared" si="127"/>
        <v>48.346896590524558</v>
      </c>
      <c r="K272" s="429">
        <f t="shared" si="127"/>
        <v>49.538207090099</v>
      </c>
      <c r="L272" s="429">
        <f t="shared" si="127"/>
        <v>50.592876196372416</v>
      </c>
      <c r="M272" s="429">
        <f t="shared" si="127"/>
        <v>51.517757327380153</v>
      </c>
    </row>
    <row r="273" spans="1:13" ht="13.15">
      <c r="B273" s="323" t="str">
        <f t="shared" si="115"/>
        <v>Total</v>
      </c>
      <c r="C273" s="429">
        <f>SUM(C263:C272)</f>
        <v>5948.7183007139702</v>
      </c>
      <c r="D273" s="429">
        <f t="shared" ref="D273:M273" si="128">SUM(D263:D272)</f>
        <v>5991.8472371132848</v>
      </c>
      <c r="E273" s="429">
        <f t="shared" si="128"/>
        <v>6037.648894340201</v>
      </c>
      <c r="F273" s="429">
        <f t="shared" si="128"/>
        <v>6084.2948227959323</v>
      </c>
      <c r="G273" s="429">
        <f t="shared" si="128"/>
        <v>6144.1953181062681</v>
      </c>
      <c r="H273" s="429">
        <f t="shared" si="128"/>
        <v>6182.6178030319288</v>
      </c>
      <c r="I273" s="429">
        <f t="shared" si="128"/>
        <v>6196.0967962804189</v>
      </c>
      <c r="J273" s="429">
        <f t="shared" si="128"/>
        <v>6199.7488429510477</v>
      </c>
      <c r="K273" s="429">
        <f t="shared" si="128"/>
        <v>6189.0959590550719</v>
      </c>
      <c r="L273" s="429">
        <f t="shared" si="128"/>
        <v>6172.9218029579133</v>
      </c>
      <c r="M273" s="429">
        <f t="shared" si="128"/>
        <v>6151.1958516783234</v>
      </c>
    </row>
    <row r="274" spans="1:13">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218</v>
      </c>
      <c r="C279" s="429">
        <f>C223+C239</f>
        <v>1345.2690650716486</v>
      </c>
      <c r="D279" s="429">
        <f t="shared" ref="D279:M279" si="131">D223+D239</f>
        <v>1388.283895156158</v>
      </c>
      <c r="E279" s="429">
        <f t="shared" si="131"/>
        <v>1413.7276356726024</v>
      </c>
      <c r="F279" s="429">
        <f t="shared" si="131"/>
        <v>1455.8491083797128</v>
      </c>
      <c r="G279" s="429">
        <f t="shared" si="131"/>
        <v>1474.1879660123175</v>
      </c>
      <c r="H279" s="429">
        <f t="shared" si="131"/>
        <v>1486.6988389014114</v>
      </c>
      <c r="I279" s="429">
        <f t="shared" si="131"/>
        <v>1492.6138004715572</v>
      </c>
      <c r="J279" s="429">
        <f t="shared" si="131"/>
        <v>1495.9630272783413</v>
      </c>
      <c r="K279" s="429">
        <f t="shared" si="131"/>
        <v>1495.5630476588824</v>
      </c>
      <c r="L279" s="429">
        <f t="shared" si="131"/>
        <v>1493.7042686569398</v>
      </c>
      <c r="M279" s="429">
        <f t="shared" si="131"/>
        <v>1490.3325653383577</v>
      </c>
    </row>
    <row r="280" spans="1:13" ht="13.15">
      <c r="B280" s="311" t="s">
        <v>219</v>
      </c>
      <c r="C280" s="429">
        <f>C155+C171</f>
        <v>230.85976692195305</v>
      </c>
      <c r="D280" s="429">
        <f t="shared" ref="D280:M280" si="132">D155+D171</f>
        <v>242.99668206066025</v>
      </c>
      <c r="E280" s="429">
        <f t="shared" si="132"/>
        <v>253.44595377711349</v>
      </c>
      <c r="F280" s="429">
        <f t="shared" si="132"/>
        <v>262.88073137140054</v>
      </c>
      <c r="G280" s="429">
        <f t="shared" si="132"/>
        <v>271.61273803544668</v>
      </c>
      <c r="H280" s="429">
        <f t="shared" si="132"/>
        <v>278.89092603368226</v>
      </c>
      <c r="I280" s="429">
        <f t="shared" si="132"/>
        <v>284.66038832396225</v>
      </c>
      <c r="J280" s="429">
        <f t="shared" si="132"/>
        <v>289.48585082573777</v>
      </c>
      <c r="K280" s="429">
        <f t="shared" si="132"/>
        <v>293.2406135781319</v>
      </c>
      <c r="L280" s="429">
        <f t="shared" si="132"/>
        <v>296.25801804897281</v>
      </c>
      <c r="M280" s="429">
        <f t="shared" si="132"/>
        <v>298.56589958051973</v>
      </c>
    </row>
    <row r="281" spans="1:13" ht="13.15">
      <c r="B281" s="311" t="s">
        <v>516</v>
      </c>
      <c r="C281" s="429">
        <f>C189+C205</f>
        <v>4.9051852324606218</v>
      </c>
      <c r="D281" s="429">
        <f t="shared" ref="D281:M281" si="133">D189+D205</f>
        <v>5.0022931950525127</v>
      </c>
      <c r="E281" s="429">
        <f t="shared" si="133"/>
        <v>5.0804126627120523</v>
      </c>
      <c r="F281" s="429">
        <f t="shared" si="133"/>
        <v>5.1494484370464262</v>
      </c>
      <c r="G281" s="429">
        <f t="shared" si="133"/>
        <v>5.2102245965241156</v>
      </c>
      <c r="H281" s="429">
        <f t="shared" si="133"/>
        <v>5.2518107208173088</v>
      </c>
      <c r="I281" s="429">
        <f t="shared" si="133"/>
        <v>5.2725211408638302</v>
      </c>
      <c r="J281" s="429">
        <f t="shared" si="133"/>
        <v>5.2835074271115854</v>
      </c>
      <c r="K281" s="429">
        <f t="shared" si="133"/>
        <v>5.2819229997141193</v>
      </c>
      <c r="L281" s="429">
        <f t="shared" si="133"/>
        <v>5.2742514717977755</v>
      </c>
      <c r="M281" s="429">
        <f t="shared" si="133"/>
        <v>5.2607279857017408</v>
      </c>
    </row>
    <row r="282" spans="1:13" ht="13.15">
      <c r="B282" s="311" t="s">
        <v>220</v>
      </c>
      <c r="C282" s="429">
        <f>C121+C137</f>
        <v>1109.5041129172348</v>
      </c>
      <c r="D282" s="429">
        <f t="shared" ref="D282:M282" si="134">D121+D137</f>
        <v>1140.2849199004452</v>
      </c>
      <c r="E282" s="429">
        <f t="shared" si="134"/>
        <v>1155.2012692327771</v>
      </c>
      <c r="F282" s="429">
        <f t="shared" si="134"/>
        <v>1187.8189285712658</v>
      </c>
      <c r="G282" s="429">
        <f t="shared" si="134"/>
        <v>1197.3650033803465</v>
      </c>
      <c r="H282" s="429">
        <f t="shared" si="134"/>
        <v>1202.5561021469116</v>
      </c>
      <c r="I282" s="429">
        <f t="shared" si="134"/>
        <v>1202.6808910067311</v>
      </c>
      <c r="J282" s="429">
        <f t="shared" si="134"/>
        <v>1201.193669025492</v>
      </c>
      <c r="K282" s="429">
        <f t="shared" si="134"/>
        <v>1197.0405110810366</v>
      </c>
      <c r="L282" s="429">
        <f t="shared" si="134"/>
        <v>1192.1719991361692</v>
      </c>
      <c r="M282" s="429">
        <f t="shared" si="134"/>
        <v>1186.5059377721359</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4"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4"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4" ht="15">
      <c r="B291" s="325"/>
      <c r="H291" s="312"/>
    </row>
    <row r="292" spans="2:14" ht="15">
      <c r="B292" s="325" t="s">
        <v>263</v>
      </c>
      <c r="H292" s="312"/>
    </row>
    <row r="293" spans="2:14"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4" ht="13.15">
      <c r="B294" s="348" t="s">
        <v>267</v>
      </c>
      <c r="C294" s="429">
        <f>C36-C15+C279-C290</f>
        <v>1460.0286758543643</v>
      </c>
      <c r="D294" s="429">
        <f>D36-D15+D279-D290</f>
        <v>1487.1339665908044</v>
      </c>
      <c r="E294" s="429">
        <f>E36-E15+E279-E290</f>
        <v>1510.9095948121785</v>
      </c>
      <c r="F294" s="429">
        <f t="shared" ref="F294:M294" si="139">F36-F15+F279-F290</f>
        <v>1555.6777989876375</v>
      </c>
      <c r="G294" s="429">
        <f t="shared" si="139"/>
        <v>1532.8780321890988</v>
      </c>
      <c r="H294" s="429">
        <f t="shared" si="139"/>
        <v>1497.4460174577925</v>
      </c>
      <c r="I294" s="429">
        <f t="shared" si="139"/>
        <v>1486.3388081397038</v>
      </c>
      <c r="J294" s="429">
        <f t="shared" si="139"/>
        <v>1463.2323057990322</v>
      </c>
      <c r="K294" s="429">
        <f t="shared" si="139"/>
        <v>1454.0348224287857</v>
      </c>
      <c r="L294" s="429">
        <f t="shared" si="139"/>
        <v>1442.9182850514858</v>
      </c>
      <c r="M294" s="429">
        <f t="shared" si="139"/>
        <v>1473.6575133805195</v>
      </c>
    </row>
    <row r="295" spans="2:14" ht="12.75" customHeight="1">
      <c r="B295" s="1469" t="s">
        <v>264</v>
      </c>
      <c r="C295" s="1469"/>
      <c r="D295" s="1469"/>
      <c r="E295" s="1469"/>
      <c r="F295" s="1469"/>
      <c r="G295" s="1469"/>
      <c r="H295" s="1469"/>
      <c r="I295" s="1469"/>
      <c r="J295" s="1469"/>
      <c r="K295" s="1469"/>
      <c r="L295" s="1469"/>
      <c r="M295" s="1469"/>
    </row>
    <row r="296" spans="2:14" ht="13.15">
      <c r="B296" s="311" t="s">
        <v>0</v>
      </c>
      <c r="C296" s="271">
        <f>IF(C294&lt;0,0,C294)</f>
        <v>1460.0286758543643</v>
      </c>
      <c r="D296" s="271">
        <f t="shared" ref="D296:M296" si="140">IF(D294&lt;0,0,D294)</f>
        <v>1487.1339665908044</v>
      </c>
      <c r="E296" s="271">
        <f t="shared" si="140"/>
        <v>1510.9095948121785</v>
      </c>
      <c r="F296" s="271">
        <f t="shared" si="140"/>
        <v>1555.6777989876375</v>
      </c>
      <c r="G296" s="271">
        <f t="shared" si="140"/>
        <v>1532.8780321890988</v>
      </c>
      <c r="H296" s="271">
        <f t="shared" si="140"/>
        <v>1497.4460174577925</v>
      </c>
      <c r="I296" s="271">
        <f t="shared" si="140"/>
        <v>1486.3388081397038</v>
      </c>
      <c r="J296" s="271">
        <f t="shared" si="140"/>
        <v>1463.2323057990322</v>
      </c>
      <c r="K296" s="271">
        <f t="shared" si="140"/>
        <v>1454.0348224287857</v>
      </c>
      <c r="L296" s="271">
        <f t="shared" si="140"/>
        <v>1442.9182850514858</v>
      </c>
      <c r="M296" s="271">
        <f t="shared" si="140"/>
        <v>1473.6575133805195</v>
      </c>
    </row>
    <row r="297" spans="2:14" ht="15">
      <c r="B297" s="325"/>
      <c r="H297" s="312"/>
    </row>
    <row r="298" spans="2:14" ht="15">
      <c r="B298" s="325" t="s">
        <v>174</v>
      </c>
      <c r="H298" s="312"/>
    </row>
    <row r="299" spans="2:14" ht="15">
      <c r="B299" s="325"/>
      <c r="H299" s="312"/>
    </row>
    <row r="300" spans="2:14" ht="13.15">
      <c r="B300" s="326" t="s">
        <v>46</v>
      </c>
      <c r="H300" s="310"/>
    </row>
    <row r="301" spans="2:14">
      <c r="H301" s="310"/>
    </row>
    <row r="302" spans="2:14"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4" ht="13.15">
      <c r="B303" s="323" t="str">
        <f t="shared" si="141"/>
        <v>20-24</v>
      </c>
      <c r="C303" s="429">
        <f>C$296*Entrant_age_breakdowns!$K76*$G$31</f>
        <v>154.6368431805723</v>
      </c>
      <c r="D303" s="429">
        <f>D$296*Entrant_age_breakdowns!$K76*$G$31</f>
        <v>157.50766117359697</v>
      </c>
      <c r="E303" s="429">
        <f>E$296*Entrant_age_breakdowns!$K76*$G$31</f>
        <v>160.02582273685312</v>
      </c>
      <c r="F303" s="429">
        <f>F$296*Entrant_age_breakdowns!$K76*$G$31</f>
        <v>164.76738287402321</v>
      </c>
      <c r="G303" s="429">
        <f>G$296*Entrant_age_breakdowns!$K76*$G$31</f>
        <v>162.35257827375321</v>
      </c>
      <c r="H303" s="429">
        <f>H$296*Entrant_age_breakdowns!$K76*$G$31</f>
        <v>158.59984725128166</v>
      </c>
      <c r="I303" s="429">
        <f>I$296*Entrant_age_breakdowns!$K76*$G$31</f>
        <v>157.42344310669182</v>
      </c>
      <c r="J303" s="429">
        <f>J$296*Entrant_age_breakdowns!$K76*$G$31</f>
        <v>154.9761510514073</v>
      </c>
      <c r="K303" s="429">
        <f>K$296*Entrant_age_breakdowns!$K76*$G$31</f>
        <v>154.00201279158958</v>
      </c>
      <c r="L303" s="429">
        <f>L$296*Entrant_age_breakdowns!$K76*$G$31</f>
        <v>152.82462067898703</v>
      </c>
      <c r="M303" s="429">
        <f>M$296*Entrant_age_breakdowns!$K76*$G$31</f>
        <v>156.08032196021497</v>
      </c>
      <c r="N303" s="312"/>
    </row>
    <row r="304" spans="2:14" ht="13.15">
      <c r="B304" s="323" t="str">
        <f t="shared" si="141"/>
        <v>25-29</v>
      </c>
      <c r="C304" s="429">
        <f>C$296*Entrant_age_breakdowns!$K77*$G$31</f>
        <v>167.89430079987855</v>
      </c>
      <c r="D304" s="429">
        <f>D$296*Entrant_age_breakdowns!$K77*$G$31</f>
        <v>171.01124220755946</v>
      </c>
      <c r="E304" s="429">
        <f>E$296*Entrant_age_breakdowns!$K77*$G$31</f>
        <v>173.74529294390518</v>
      </c>
      <c r="F304" s="429">
        <f>F$296*Entrant_age_breakdowns!$K77*$G$31</f>
        <v>178.89336055545846</v>
      </c>
      <c r="G304" s="429">
        <f>G$296*Entrant_age_breakdowns!$K77*$G$31</f>
        <v>176.27152786932925</v>
      </c>
      <c r="H304" s="429">
        <f>H$296*Entrant_age_breakdowns!$K77*$G$31</f>
        <v>172.1970645128047</v>
      </c>
      <c r="I304" s="429">
        <f>I$296*Entrant_age_breakdowns!$K77*$G$31</f>
        <v>170.91980388557272</v>
      </c>
      <c r="J304" s="429">
        <f>J$296*Entrant_age_breakdowns!$K77*$G$31</f>
        <v>168.26269850225026</v>
      </c>
      <c r="K304" s="429">
        <f>K$296*Entrant_age_breakdowns!$K77*$G$31</f>
        <v>167.20504459099237</v>
      </c>
      <c r="L304" s="429">
        <f>L$296*Entrant_age_breakdowns!$K77*$G$31</f>
        <v>165.92671129443207</v>
      </c>
      <c r="M304" s="429">
        <f>M$296*Entrant_age_breakdowns!$K77*$G$31</f>
        <v>169.46153313237366</v>
      </c>
      <c r="N304" s="312"/>
    </row>
    <row r="305" spans="1:14" ht="13.15">
      <c r="B305" s="323" t="str">
        <f t="shared" si="141"/>
        <v>30-34</v>
      </c>
      <c r="C305" s="429">
        <f>C$296*Entrant_age_breakdowns!$K78*$G$31</f>
        <v>86.33962034677225</v>
      </c>
      <c r="D305" s="429">
        <f>D$296*Entrant_age_breakdowns!$K78*$G$31</f>
        <v>87.942507023092958</v>
      </c>
      <c r="E305" s="429">
        <f>E$296*Entrant_age_breakdowns!$K78*$G$31</f>
        <v>89.348492226046744</v>
      </c>
      <c r="F305" s="429">
        <f>F$296*Entrant_age_breakdowns!$K78*$G$31</f>
        <v>91.995885264306125</v>
      </c>
      <c r="G305" s="429">
        <f>G$296*Entrant_age_breakdowns!$K78*$G$31</f>
        <v>90.647608177742157</v>
      </c>
      <c r="H305" s="429">
        <f>H$296*Entrant_age_breakdowns!$K78*$G$31</f>
        <v>88.55231597518862</v>
      </c>
      <c r="I305" s="429">
        <f>I$296*Entrant_age_breakdowns!$K78*$G$31</f>
        <v>87.895484878994736</v>
      </c>
      <c r="J305" s="429">
        <f>J$296*Entrant_age_breakdowns!$K78*$G$31</f>
        <v>86.529068812907568</v>
      </c>
      <c r="K305" s="429">
        <f>K$296*Entrant_age_breakdowns!$K78*$G$31</f>
        <v>85.985170439221079</v>
      </c>
      <c r="L305" s="429">
        <f>L$296*Entrant_age_breakdowns!$K78*$G$31</f>
        <v>85.327787722977405</v>
      </c>
      <c r="M305" s="429">
        <f>M$296*Entrant_age_breakdowns!$K78*$G$31</f>
        <v>87.145569351224168</v>
      </c>
      <c r="N305" s="312"/>
    </row>
    <row r="306" spans="1:14" ht="13.15">
      <c r="B306" s="323" t="str">
        <f t="shared" si="141"/>
        <v>35-39</v>
      </c>
      <c r="C306" s="429">
        <f>C$296*Entrant_age_breakdowns!$K79*$G$31</f>
        <v>65.457927064344759</v>
      </c>
      <c r="D306" s="429">
        <f>D$296*Entrant_age_breakdowns!$K79*$G$31</f>
        <v>66.673147130516071</v>
      </c>
      <c r="E306" s="429">
        <f>E$296*Entrant_age_breakdowns!$K79*$G$31</f>
        <v>67.739087384814823</v>
      </c>
      <c r="F306" s="429">
        <f>F$296*Entrant_age_breakdowns!$K79*$G$31</f>
        <v>69.746194431533681</v>
      </c>
      <c r="G306" s="429">
        <f>G$296*Entrant_age_breakdowns!$K79*$G$31</f>
        <v>68.724005280824372</v>
      </c>
      <c r="H306" s="429">
        <f>H$296*Entrant_age_breakdowns!$K79*$G$31</f>
        <v>67.135470566143212</v>
      </c>
      <c r="I306" s="429">
        <f>I$296*Entrant_age_breakdowns!$K79*$G$31</f>
        <v>66.637497540369296</v>
      </c>
      <c r="J306" s="429">
        <f>J$296*Entrant_age_breakdowns!$K79*$G$31</f>
        <v>65.601556418156264</v>
      </c>
      <c r="K306" s="429">
        <f>K$296*Entrant_age_breakdowns!$K79*$G$31</f>
        <v>65.189202739367843</v>
      </c>
      <c r="L306" s="429">
        <f>L$296*Entrant_age_breakdowns!$K79*$G$31</f>
        <v>64.690811505767201</v>
      </c>
      <c r="M306" s="429">
        <f>M$296*Entrant_age_breakdowns!$K79*$G$31</f>
        <v>66.068953044527532</v>
      </c>
      <c r="N306" s="312"/>
    </row>
    <row r="307" spans="1:14" ht="13.15">
      <c r="B307" s="323" t="str">
        <f t="shared" si="141"/>
        <v>40-44</v>
      </c>
      <c r="C307" s="429">
        <f>C$296*Entrant_age_breakdowns!$K80*$G$31</f>
        <v>53.421256440102326</v>
      </c>
      <c r="D307" s="429">
        <f>D$296*Entrant_age_breakdowns!$K80*$G$31</f>
        <v>54.413016883757706</v>
      </c>
      <c r="E307" s="429">
        <f>E$296*Entrant_age_breakdowns!$K80*$G$31</f>
        <v>55.282947696243504</v>
      </c>
      <c r="F307" s="429">
        <f>F$296*Entrant_age_breakdowns!$K80*$G$31</f>
        <v>56.920979712443859</v>
      </c>
      <c r="G307" s="429">
        <f>G$296*Entrant_age_breakdowns!$K80*$G$31</f>
        <v>56.086754872163553</v>
      </c>
      <c r="H307" s="429">
        <f>H$296*Entrant_age_breakdowns!$K80*$G$31</f>
        <v>54.790326400275518</v>
      </c>
      <c r="I307" s="429">
        <f>I$296*Entrant_age_breakdowns!$K80*$G$31</f>
        <v>54.383922685657858</v>
      </c>
      <c r="J307" s="429">
        <f>J$296*Entrant_age_breakdowns!$K80*$G$31</f>
        <v>53.538474642486705</v>
      </c>
      <c r="K307" s="429">
        <f>K$296*Entrant_age_breakdowns!$K80*$G$31</f>
        <v>53.201946240098991</v>
      </c>
      <c r="L307" s="429">
        <f>L$296*Entrant_age_breakdowns!$K80*$G$31</f>
        <v>52.79520121941561</v>
      </c>
      <c r="M307" s="429">
        <f>M$296*Entrant_age_breakdowns!$K80*$G$31</f>
        <v>53.919924470741641</v>
      </c>
      <c r="N307" s="312"/>
    </row>
    <row r="308" spans="1:14" ht="13.15">
      <c r="B308" s="323" t="str">
        <f t="shared" si="141"/>
        <v>45-49</v>
      </c>
      <c r="C308" s="429">
        <f>C$296*Entrant_age_breakdowns!$K81*$G$31</f>
        <v>47.78656986292188</v>
      </c>
      <c r="D308" s="429">
        <f>D$296*Entrant_age_breakdowns!$K81*$G$31</f>
        <v>48.673722896867432</v>
      </c>
      <c r="E308" s="429">
        <f>E$296*Entrant_age_breakdowns!$K81*$G$31</f>
        <v>49.451896461417938</v>
      </c>
      <c r="F308" s="429">
        <f>F$296*Entrant_age_breakdowns!$K81*$G$31</f>
        <v>50.917154611376027</v>
      </c>
      <c r="G308" s="429">
        <f>G$296*Entrant_age_breakdowns!$K81*$G$31</f>
        <v>50.17092087843983</v>
      </c>
      <c r="H308" s="429">
        <f>H$296*Entrant_age_breakdowns!$K81*$G$31</f>
        <v>49.011235130246668</v>
      </c>
      <c r="I308" s="429">
        <f>I$296*Entrant_age_breakdowns!$K81*$G$31</f>
        <v>48.647697452638823</v>
      </c>
      <c r="J308" s="429">
        <f>J$296*Entrant_age_breakdowns!$K81*$G$31</f>
        <v>47.891424300850119</v>
      </c>
      <c r="K308" s="429">
        <f>K$296*Entrant_age_breakdowns!$K81*$G$31</f>
        <v>47.590391732857469</v>
      </c>
      <c r="L308" s="429">
        <f>L$296*Entrant_age_breakdowns!$K81*$G$31</f>
        <v>47.226548748949448</v>
      </c>
      <c r="M308" s="429">
        <f>M$296*Entrant_age_breakdowns!$K81*$G$31</f>
        <v>48.232640140420315</v>
      </c>
      <c r="N308" s="312"/>
    </row>
    <row r="309" spans="1:14" ht="13.15">
      <c r="B309" s="323" t="str">
        <f t="shared" si="141"/>
        <v>50-54</v>
      </c>
      <c r="C309" s="429">
        <f>C$296*Entrant_age_breakdowns!$K82*$G$31</f>
        <v>34.650787507842416</v>
      </c>
      <c r="D309" s="429">
        <f>D$296*Entrant_age_breakdowns!$K82*$G$31</f>
        <v>35.294076016608912</v>
      </c>
      <c r="E309" s="429">
        <f>E$296*Entrant_age_breakdowns!$K82*$G$31</f>
        <v>35.858341811513384</v>
      </c>
      <c r="F309" s="429">
        <f>F$296*Entrant_age_breakdowns!$K82*$G$31</f>
        <v>36.920823361119794</v>
      </c>
      <c r="G309" s="429">
        <f>G$296*Entrant_age_breakdowns!$K82*$G$31</f>
        <v>36.379717636533783</v>
      </c>
      <c r="H309" s="429">
        <f>H$296*Entrant_age_breakdowns!$K82*$G$31</f>
        <v>35.538811403845727</v>
      </c>
      <c r="I309" s="429">
        <f>I$296*Entrant_age_breakdowns!$K82*$G$31</f>
        <v>35.275204560876695</v>
      </c>
      <c r="J309" s="429">
        <f>J$296*Entrant_age_breakdowns!$K82*$G$31</f>
        <v>34.726819097017533</v>
      </c>
      <c r="K309" s="429">
        <f>K$296*Entrant_age_breakdowns!$K82*$G$31</f>
        <v>34.508535684410695</v>
      </c>
      <c r="L309" s="429">
        <f>L$296*Entrant_age_breakdowns!$K82*$G$31</f>
        <v>34.244707459079159</v>
      </c>
      <c r="M309" s="429">
        <f>M$296*Entrant_age_breakdowns!$K82*$G$31</f>
        <v>34.974240026897469</v>
      </c>
      <c r="N309" s="312"/>
    </row>
    <row r="310" spans="1:14" ht="13.15">
      <c r="B310" s="323" t="str">
        <f t="shared" si="141"/>
        <v>55-59</v>
      </c>
      <c r="C310" s="429">
        <f>C$296*Entrant_age_breakdowns!$K83*$G$31</f>
        <v>21.088190362061013</v>
      </c>
      <c r="D310" s="429">
        <f>D$296*Entrant_age_breakdowns!$K83*$G$31</f>
        <v>21.479690570462452</v>
      </c>
      <c r="E310" s="429">
        <f>E$296*Entrant_age_breakdowns!$K83*$G$31</f>
        <v>21.82309819128643</v>
      </c>
      <c r="F310" s="429">
        <f>F$296*Entrant_age_breakdowns!$K83*$G$31</f>
        <v>22.46971591012489</v>
      </c>
      <c r="G310" s="429">
        <f>G$296*Entrant_age_breakdowns!$K83*$G$31</f>
        <v>22.140403321673965</v>
      </c>
      <c r="H310" s="429">
        <f>H$296*Entrant_age_breakdowns!$K83*$G$31</f>
        <v>21.628634557181787</v>
      </c>
      <c r="I310" s="429">
        <f>I$296*Entrant_age_breakdowns!$K83*$G$31</f>
        <v>21.468205554406175</v>
      </c>
      <c r="J310" s="429">
        <f>J$296*Entrant_age_breakdowns!$K83*$G$31</f>
        <v>21.13446257523054</v>
      </c>
      <c r="K310" s="429">
        <f>K$296*Entrant_age_breakdowns!$K83*$G$31</f>
        <v>21.001617047350653</v>
      </c>
      <c r="L310" s="429">
        <f>L$296*Entrant_age_breakdowns!$K83*$G$31</f>
        <v>20.841053313051198</v>
      </c>
      <c r="M310" s="429">
        <f>M$296*Entrant_age_breakdowns!$K83*$G$31</f>
        <v>21.2850409615857</v>
      </c>
      <c r="N310" s="312"/>
    </row>
    <row r="311" spans="1:14" ht="13.15">
      <c r="B311" s="323" t="str">
        <f t="shared" si="141"/>
        <v>60-64</v>
      </c>
      <c r="C311" s="429">
        <f>C$296*Entrant_age_breakdowns!$K84*$G$31</f>
        <v>10.165639148138512</v>
      </c>
      <c r="D311" s="429">
        <f>D$296*Entrant_age_breakdowns!$K84*$G$31</f>
        <v>10.354363252800905</v>
      </c>
      <c r="E311" s="429">
        <f>E$296*Entrant_age_breakdowns!$K84*$G$31</f>
        <v>10.519904150055785</v>
      </c>
      <c r="F311" s="429">
        <f>F$296*Entrant_age_breakdowns!$K84*$G$31</f>
        <v>10.831608581950997</v>
      </c>
      <c r="G311" s="429">
        <f>G$296*Entrant_age_breakdowns!$K84*$G$31</f>
        <v>10.672862246506575</v>
      </c>
      <c r="H311" s="429">
        <f>H$296*Entrant_age_breakdowns!$K84*$G$31</f>
        <v>10.426162245330765</v>
      </c>
      <c r="I311" s="429">
        <f>I$296*Entrant_age_breakdowns!$K84*$G$31</f>
        <v>10.348826858884017</v>
      </c>
      <c r="J311" s="429">
        <f>J$296*Entrant_age_breakdowns!$K84*$G$31</f>
        <v>10.187944837417257</v>
      </c>
      <c r="K311" s="429">
        <f>K$296*Entrant_age_breakdowns!$K84*$G$31</f>
        <v>10.123906165739648</v>
      </c>
      <c r="L311" s="429">
        <f>L$296*Entrant_age_breakdowns!$K84*$G$31</f>
        <v>10.046505831469984</v>
      </c>
      <c r="M311" s="429">
        <f>M$296*Entrant_age_breakdowns!$K84*$G$31</f>
        <v>10.26053169825807</v>
      </c>
      <c r="N311" s="312"/>
    </row>
    <row r="312" spans="1:14" ht="13.15">
      <c r="B312" s="323" t="str">
        <f t="shared" si="141"/>
        <v>65 plus</v>
      </c>
      <c r="C312" s="429">
        <f>C$296*Entrant_age_breakdowns!$K85*$G$31</f>
        <v>3.1464034911145284</v>
      </c>
      <c r="D312" s="429">
        <f>D$296*Entrant_age_breakdowns!$K85*$G$31</f>
        <v>3.204816166708659</v>
      </c>
      <c r="E312" s="429">
        <f>E$296*Entrant_age_breakdowns!$K85*$G$31</f>
        <v>3.2560533244962602</v>
      </c>
      <c r="F312" s="429">
        <f>F$296*Entrant_age_breakdowns!$K85*$G$31</f>
        <v>3.3525300829586691</v>
      </c>
      <c r="G312" s="429">
        <f>G$296*Entrant_age_breakdowns!$K85*$G$31</f>
        <v>3.3033959344053607</v>
      </c>
      <c r="H312" s="429">
        <f>H$296*Entrant_age_breakdowns!$K85*$G$31</f>
        <v>3.2270389308125598</v>
      </c>
      <c r="I312" s="429">
        <f>I$296*Entrant_age_breakdowns!$K85*$G$31</f>
        <v>3.2031025775388655</v>
      </c>
      <c r="J312" s="429">
        <f>J$296*Entrant_age_breakdowns!$K85*$G$31</f>
        <v>3.1533074051326855</v>
      </c>
      <c r="K312" s="429">
        <f>K$296*Entrant_age_breakdowns!$K85*$G$31</f>
        <v>3.1334865658134317</v>
      </c>
      <c r="L312" s="429">
        <f>L$296*Entrant_age_breakdowns!$K85*$G$31</f>
        <v>3.1095301103057524</v>
      </c>
      <c r="M312" s="429">
        <f>M$296*Entrant_age_breakdowns!$K85*$G$31</f>
        <v>3.1757740251877951</v>
      </c>
      <c r="N312" s="312"/>
    </row>
    <row r="313" spans="1:14" ht="13.15">
      <c r="B313" s="323" t="str">
        <f t="shared" si="141"/>
        <v>Total</v>
      </c>
      <c r="C313" s="429">
        <f>C$296*Entrant_age_breakdowns!$K86*$G$31</f>
        <v>644.58753820374841</v>
      </c>
      <c r="D313" s="429">
        <f>D$296*Entrant_age_breakdowns!$K86*$G$31</f>
        <v>656.55424332197151</v>
      </c>
      <c r="E313" s="429">
        <f>E$296*Entrant_age_breakdowns!$K86*$G$31</f>
        <v>667.05093692663309</v>
      </c>
      <c r="F313" s="429">
        <f>F$296*Entrant_age_breakdowns!$K86*$G$31</f>
        <v>686.81563538529565</v>
      </c>
      <c r="G313" s="429">
        <f>G$296*Entrant_age_breakdowns!$K86*$G$31</f>
        <v>676.74977449137202</v>
      </c>
      <c r="H313" s="429">
        <f>H$296*Entrant_age_breakdowns!$K86*$G$31</f>
        <v>661.10690697311111</v>
      </c>
      <c r="I313" s="429">
        <f>I$296*Entrant_age_breakdowns!$K86*$G$31</f>
        <v>656.20318910163098</v>
      </c>
      <c r="J313" s="429">
        <f>J$296*Entrant_age_breakdowns!$K86*$G$31</f>
        <v>646.00190764285617</v>
      </c>
      <c r="K313" s="429">
        <f>K$296*Entrant_age_breakdowns!$K86*$G$31</f>
        <v>641.94131399744163</v>
      </c>
      <c r="L313" s="429">
        <f>L$296*Entrant_age_breakdowns!$K86*$G$31</f>
        <v>637.03347788443477</v>
      </c>
      <c r="M313" s="429">
        <f>M$296*Entrant_age_breakdowns!$K86*$G$31</f>
        <v>650.60452881143124</v>
      </c>
      <c r="N313" s="312"/>
    </row>
    <row r="314" spans="1:14">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4" ht="13.15">
      <c r="B316" s="326" t="s">
        <v>47</v>
      </c>
      <c r="H316" s="310"/>
    </row>
    <row r="317" spans="1:14">
      <c r="H317" s="310"/>
    </row>
    <row r="318" spans="1:14"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4" ht="13.15">
      <c r="B319" s="323" t="str">
        <f t="shared" si="144"/>
        <v>20-24</v>
      </c>
      <c r="C319" s="429">
        <f>C$296*Entrant_age_breakdowns!$K76*$H$31</f>
        <v>195.62469928794604</v>
      </c>
      <c r="D319" s="429">
        <f>D$296*Entrant_age_breakdowns!$K76*$H$31</f>
        <v>199.25645285355708</v>
      </c>
      <c r="E319" s="429">
        <f>E$296*Entrant_age_breakdowns!$K76*$H$31</f>
        <v>202.44207529927147</v>
      </c>
      <c r="F319" s="429">
        <f>F$296*Entrant_age_breakdowns!$K76*$H$31</f>
        <v>208.44042767708402</v>
      </c>
      <c r="G319" s="429">
        <f>G$296*Entrant_age_breakdowns!$K76*$H$31</f>
        <v>205.38555786694866</v>
      </c>
      <c r="H319" s="429">
        <f>H$296*Entrant_age_breakdowns!$K76*$H$31</f>
        <v>200.63813246249771</v>
      </c>
      <c r="I319" s="429">
        <f>I$296*Entrant_age_breakdowns!$K76*$H$31</f>
        <v>199.14991204688985</v>
      </c>
      <c r="J319" s="429">
        <f>J$296*Entrant_age_breakdowns!$K76*$H$31</f>
        <v>196.05394369589496</v>
      </c>
      <c r="K319" s="429">
        <f>K$296*Entrant_age_breakdowns!$K76*$H$31</f>
        <v>194.82160151778157</v>
      </c>
      <c r="L319" s="429">
        <f>L$296*Entrant_age_breakdowns!$K76*$H$31</f>
        <v>193.33213126454496</v>
      </c>
      <c r="M319" s="429">
        <f>M$296*Entrant_age_breakdowns!$K76*$H$31</f>
        <v>197.45078482091563</v>
      </c>
    </row>
    <row r="320" spans="1:14" ht="13.15">
      <c r="B320" s="323" t="str">
        <f t="shared" si="144"/>
        <v>25-29</v>
      </c>
      <c r="C320" s="429">
        <f>C$296*Entrant_age_breakdowns!$K77*$H$31</f>
        <v>212.39616271643195</v>
      </c>
      <c r="D320" s="429">
        <f>D$296*Entrant_age_breakdowns!$K77*$H$31</f>
        <v>216.33927687366878</v>
      </c>
      <c r="E320" s="429">
        <f>E$296*Entrant_age_breakdowns!$K77*$H$31</f>
        <v>219.79801181765018</v>
      </c>
      <c r="F320" s="429">
        <f>F$296*Entrant_age_breakdowns!$K77*$H$31</f>
        <v>226.31062005324463</v>
      </c>
      <c r="G320" s="429">
        <f>G$296*Entrant_age_breakdowns!$K77*$H$31</f>
        <v>222.99384754122161</v>
      </c>
      <c r="H320" s="429">
        <f>H$296*Entrant_age_breakdowns!$K77*$H$31</f>
        <v>217.83941181629467</v>
      </c>
      <c r="I320" s="429">
        <f>I$296*Entrant_age_breakdowns!$K77*$H$31</f>
        <v>216.22360201977148</v>
      </c>
      <c r="J320" s="429">
        <f>J$296*Entrant_age_breakdowns!$K77*$H$31</f>
        <v>212.86220747176026</v>
      </c>
      <c r="K320" s="429">
        <f>K$296*Entrant_age_breakdowns!$K77*$H$31</f>
        <v>211.52421308384496</v>
      </c>
      <c r="L320" s="429">
        <f>L$296*Entrant_age_breakdowns!$K77*$H$31</f>
        <v>209.90704629754836</v>
      </c>
      <c r="M320" s="429">
        <f>M$296*Entrant_age_breakdowns!$K77*$H$31</f>
        <v>214.37880377048327</v>
      </c>
    </row>
    <row r="321" spans="1:13" ht="13.15">
      <c r="B321" s="323" t="str">
        <f t="shared" si="144"/>
        <v>30-34</v>
      </c>
      <c r="C321" s="429">
        <f>C$296*Entrant_age_breakdowns!$K78*$H$31</f>
        <v>109.22469651847325</v>
      </c>
      <c r="D321" s="429">
        <f>D$296*Entrant_age_breakdowns!$K78*$H$31</f>
        <v>111.25244241394358</v>
      </c>
      <c r="E321" s="429">
        <f>E$296*Entrant_age_breakdowns!$K78*$H$31</f>
        <v>113.03109636777501</v>
      </c>
      <c r="F321" s="429">
        <f>F$296*Entrant_age_breakdowns!$K78*$H$31</f>
        <v>116.38020422819439</v>
      </c>
      <c r="G321" s="429">
        <f>G$296*Entrant_age_breakdowns!$K78*$H$31</f>
        <v>114.67455443484009</v>
      </c>
      <c r="H321" s="429">
        <f>H$296*Entrant_age_breakdowns!$K78*$H$31</f>
        <v>112.02388659518252</v>
      </c>
      <c r="I321" s="429">
        <f>I$296*Entrant_age_breakdowns!$K78*$H$31</f>
        <v>111.19295663675175</v>
      </c>
      <c r="J321" s="429">
        <f>J$296*Entrant_age_breakdowns!$K78*$H$31</f>
        <v>109.46435996772647</v>
      </c>
      <c r="K321" s="429">
        <f>K$296*Entrant_age_breakdowns!$K78*$H$31</f>
        <v>108.77629654372487</v>
      </c>
      <c r="L321" s="429">
        <f>L$296*Entrant_age_breakdowns!$K78*$H$31</f>
        <v>107.94466875349579</v>
      </c>
      <c r="M321" s="429">
        <f>M$296*Entrant_age_breakdowns!$K78*$H$31</f>
        <v>110.24426939900096</v>
      </c>
    </row>
    <row r="322" spans="1:13" ht="13.15">
      <c r="B322" s="323" t="str">
        <f t="shared" si="144"/>
        <v>35-39</v>
      </c>
      <c r="C322" s="429">
        <f>C$296*Entrant_age_breakdowns!$K79*$H$31</f>
        <v>82.808126670187477</v>
      </c>
      <c r="D322" s="429">
        <f>D$296*Entrant_age_breakdowns!$K79*$H$31</f>
        <v>84.345451508976666</v>
      </c>
      <c r="E322" s="429">
        <f>E$296*Entrant_age_breakdowns!$K79*$H$31</f>
        <v>85.693928608076604</v>
      </c>
      <c r="F322" s="429">
        <f>F$296*Entrant_age_breakdowns!$K79*$H$31</f>
        <v>88.233037040305788</v>
      </c>
      <c r="G322" s="429">
        <f>G$296*Entrant_age_breakdowns!$K79*$H$31</f>
        <v>86.939907659816512</v>
      </c>
      <c r="H322" s="429">
        <f>H$296*Entrant_age_breakdowns!$K79*$H$31</f>
        <v>84.930317839717247</v>
      </c>
      <c r="I322" s="429">
        <f>I$296*Entrant_age_breakdowns!$K79*$H$31</f>
        <v>84.300352681240923</v>
      </c>
      <c r="J322" s="429">
        <f>J$296*Entrant_age_breakdowns!$K79*$H$31</f>
        <v>82.989826248181899</v>
      </c>
      <c r="K322" s="429">
        <f>K$296*Entrant_age_breakdowns!$K79*$H$31</f>
        <v>82.468174598069851</v>
      </c>
      <c r="L322" s="429">
        <f>L$296*Entrant_age_breakdowns!$K79*$H$31</f>
        <v>81.837680382102036</v>
      </c>
      <c r="M322" s="429">
        <f>M$296*Entrant_age_breakdowns!$K79*$H$31</f>
        <v>83.58111046351803</v>
      </c>
    </row>
    <row r="323" spans="1:13" ht="13.15">
      <c r="B323" s="323" t="str">
        <f t="shared" si="144"/>
        <v>40-44</v>
      </c>
      <c r="C323" s="429">
        <f>C$296*Entrant_age_breakdowns!$K80*$H$31</f>
        <v>67.581030572875875</v>
      </c>
      <c r="D323" s="429">
        <f>D$296*Entrant_age_breakdowns!$K80*$H$31</f>
        <v>68.835665849730375</v>
      </c>
      <c r="E323" s="429">
        <f>E$296*Entrant_age_breakdowns!$K80*$H$31</f>
        <v>69.93617947955876</v>
      </c>
      <c r="F323" s="429">
        <f>F$296*Entrant_age_breakdowns!$K80*$H$31</f>
        <v>72.008386296526936</v>
      </c>
      <c r="G323" s="429">
        <f>G$296*Entrant_age_breakdowns!$K80*$H$31</f>
        <v>70.95304282105387</v>
      </c>
      <c r="H323" s="429">
        <f>H$296*Entrant_age_breakdowns!$K80*$H$31</f>
        <v>69.312984573969246</v>
      </c>
      <c r="I323" s="429">
        <f>I$296*Entrant_age_breakdowns!$K80*$H$31</f>
        <v>68.798859978391803</v>
      </c>
      <c r="J323" s="429">
        <f>J$296*Entrant_age_breakdowns!$K80*$H$31</f>
        <v>67.729318491336173</v>
      </c>
      <c r="K323" s="429">
        <f>K$296*Entrant_age_breakdowns!$K80*$H$31</f>
        <v>67.303590274406162</v>
      </c>
      <c r="L323" s="429">
        <f>L$296*Entrant_age_breakdowns!$K80*$H$31</f>
        <v>66.789033906586752</v>
      </c>
      <c r="M323" s="429">
        <f>M$296*Entrant_age_breakdowns!$K80*$H$31</f>
        <v>68.211874953373325</v>
      </c>
    </row>
    <row r="324" spans="1:13" ht="13.15">
      <c r="B324" s="323" t="str">
        <f t="shared" si="144"/>
        <v>45-49</v>
      </c>
      <c r="C324" s="429">
        <f>C$296*Entrant_age_breakdowns!$K81*$H$31</f>
        <v>60.452820732510773</v>
      </c>
      <c r="D324" s="429">
        <f>D$296*Entrant_age_breakdowns!$K81*$H$31</f>
        <v>61.575121485154384</v>
      </c>
      <c r="E324" s="429">
        <f>E$296*Entrant_age_breakdowns!$K81*$H$31</f>
        <v>62.559556801007666</v>
      </c>
      <c r="F324" s="429">
        <f>F$296*Entrant_age_breakdowns!$K81*$H$31</f>
        <v>64.413194518055789</v>
      </c>
      <c r="G324" s="429">
        <f>G$296*Entrant_age_breakdowns!$K81*$H$31</f>
        <v>63.46916496726044</v>
      </c>
      <c r="H324" s="429">
        <f>H$296*Entrant_age_breakdowns!$K81*$H$31</f>
        <v>62.002094306138034</v>
      </c>
      <c r="I324" s="429">
        <f>I$296*Entrant_age_breakdowns!$K81*$H$31</f>
        <v>61.542197767906018</v>
      </c>
      <c r="J324" s="429">
        <f>J$296*Entrant_age_breakdowns!$K81*$H$31</f>
        <v>60.585467761943249</v>
      </c>
      <c r="K324" s="429">
        <f>K$296*Entrant_age_breakdowns!$K81*$H$31</f>
        <v>60.204643862682232</v>
      </c>
      <c r="L324" s="429">
        <f>L$296*Entrant_age_breakdowns!$K81*$H$31</f>
        <v>59.744361094028442</v>
      </c>
      <c r="M324" s="429">
        <f>M$296*Entrant_age_breakdowns!$K81*$H$31</f>
        <v>61.017125862530946</v>
      </c>
    </row>
    <row r="325" spans="1:13" ht="13.15">
      <c r="B325" s="323" t="str">
        <f t="shared" si="144"/>
        <v>50-54</v>
      </c>
      <c r="C325" s="429">
        <f>C$296*Entrant_age_breakdowns!$K82*$H$31</f>
        <v>43.835283667791586</v>
      </c>
      <c r="D325" s="429">
        <f>D$296*Entrant_age_breakdowns!$K82*$H$31</f>
        <v>44.649081456821001</v>
      </c>
      <c r="E325" s="429">
        <f>E$296*Entrant_age_breakdowns!$K82*$H$31</f>
        <v>45.362910866270099</v>
      </c>
      <c r="F325" s="429">
        <f>F$296*Entrant_age_breakdowns!$K82*$H$31</f>
        <v>46.707012500561987</v>
      </c>
      <c r="G325" s="429">
        <f>G$296*Entrant_age_breakdowns!$K82*$H$31</f>
        <v>46.022481941880592</v>
      </c>
      <c r="H325" s="429">
        <f>H$296*Entrant_age_breakdowns!$K82*$H$31</f>
        <v>44.958686112145053</v>
      </c>
      <c r="I325" s="429">
        <f>I$296*Entrant_age_breakdowns!$K82*$H$31</f>
        <v>44.625207955675933</v>
      </c>
      <c r="J325" s="429">
        <f>J$296*Entrant_age_breakdowns!$K82*$H$31</f>
        <v>43.931468098764476</v>
      </c>
      <c r="K325" s="429">
        <f>K$296*Entrant_age_breakdowns!$K82*$H$31</f>
        <v>43.655326746726558</v>
      </c>
      <c r="L325" s="429">
        <f>L$296*Entrant_age_breakdowns!$K82*$H$31</f>
        <v>43.321568528551559</v>
      </c>
      <c r="M325" s="429">
        <f>M$296*Entrant_age_breakdowns!$K82*$H$31</f>
        <v>44.244470123442305</v>
      </c>
    </row>
    <row r="326" spans="1:13" ht="13.15">
      <c r="B326" s="323" t="str">
        <f t="shared" si="144"/>
        <v>55-59</v>
      </c>
      <c r="C326" s="429">
        <f>C$296*Entrant_age_breakdowns!$K83*$H$31</f>
        <v>26.677800796074685</v>
      </c>
      <c r="D326" s="429">
        <f>D$296*Entrant_age_breakdowns!$K83*$H$31</f>
        <v>27.173071579960691</v>
      </c>
      <c r="E326" s="429">
        <f>E$296*Entrant_age_breakdowns!$K83*$H$31</f>
        <v>27.607502412711419</v>
      </c>
      <c r="F326" s="429">
        <f>F$296*Entrant_age_breakdowns!$K83*$H$31</f>
        <v>28.425511848239807</v>
      </c>
      <c r="G326" s="429">
        <f>G$296*Entrant_age_breakdowns!$K83*$H$31</f>
        <v>28.008912060230546</v>
      </c>
      <c r="H326" s="429">
        <f>H$296*Entrant_age_breakdowns!$K83*$H$31</f>
        <v>27.361494481084545</v>
      </c>
      <c r="I326" s="429">
        <f>I$296*Entrant_age_breakdowns!$K83*$H$31</f>
        <v>27.158542359329211</v>
      </c>
      <c r="J326" s="429">
        <f>J$296*Entrant_age_breakdowns!$K83*$H$31</f>
        <v>26.7363378665457</v>
      </c>
      <c r="K326" s="429">
        <f>K$296*Entrant_age_breakdowns!$K83*$H$31</f>
        <v>26.568280462445017</v>
      </c>
      <c r="L326" s="429">
        <f>L$296*Entrant_age_breakdowns!$K83*$H$31</f>
        <v>26.365157897389789</v>
      </c>
      <c r="M326" s="429">
        <f>M$296*Entrant_age_breakdowns!$K83*$H$31</f>
        <v>26.926828379311761</v>
      </c>
    </row>
    <row r="327" spans="1:13" ht="13.15">
      <c r="B327" s="323" t="str">
        <f t="shared" si="144"/>
        <v>60-64</v>
      </c>
      <c r="C327" s="429">
        <f>C$296*Entrant_age_breakdowns!$K84*$H$31</f>
        <v>12.860131263169832</v>
      </c>
      <c r="D327" s="429">
        <f>D$296*Entrant_age_breakdowns!$K84*$H$31</f>
        <v>13.098878352567256</v>
      </c>
      <c r="E327" s="429">
        <f>E$296*Entrant_age_breakdowns!$K84*$H$31</f>
        <v>13.308297321418861</v>
      </c>
      <c r="F327" s="429">
        <f>F$296*Entrant_age_breakdowns!$K84*$H$31</f>
        <v>13.70262175602347</v>
      </c>
      <c r="G327" s="429">
        <f>G$296*Entrant_age_breakdowns!$K84*$H$31</f>
        <v>13.501798307383128</v>
      </c>
      <c r="H327" s="429">
        <f>H$296*Entrant_age_breakdowns!$K84*$H$31</f>
        <v>13.189708299906714</v>
      </c>
      <c r="I327" s="429">
        <f>I$296*Entrant_age_breakdowns!$K84*$H$31</f>
        <v>13.09187448872178</v>
      </c>
      <c r="J327" s="429">
        <f>J$296*Entrant_age_breakdowns!$K84*$H$31</f>
        <v>12.888349271684591</v>
      </c>
      <c r="K327" s="429">
        <f>K$296*Entrant_age_breakdowns!$K84*$H$31</f>
        <v>12.807336586531008</v>
      </c>
      <c r="L327" s="429">
        <f>L$296*Entrant_age_breakdowns!$K84*$H$31</f>
        <v>12.709420612531147</v>
      </c>
      <c r="M327" s="429">
        <f>M$296*Entrant_age_breakdowns!$K84*$H$31</f>
        <v>12.980175918764154</v>
      </c>
    </row>
    <row r="328" spans="1:13" ht="13.15">
      <c r="B328" s="323" t="str">
        <f t="shared" si="144"/>
        <v>65 plus</v>
      </c>
      <c r="C328" s="429">
        <f>C$296*Entrant_age_breakdowns!$K85*$H$31</f>
        <v>3.980385425154314</v>
      </c>
      <c r="D328" s="429">
        <f>D$296*Entrant_age_breakdowns!$K85*$H$31</f>
        <v>4.0542808944530675</v>
      </c>
      <c r="E328" s="429">
        <f>E$296*Entrant_age_breakdowns!$K85*$H$31</f>
        <v>4.1190989118052723</v>
      </c>
      <c r="F328" s="429">
        <f>F$296*Entrant_age_breakdowns!$K85*$H$31</f>
        <v>4.2411476841049369</v>
      </c>
      <c r="G328" s="429">
        <f>G$296*Entrant_age_breakdowns!$K85*$H$31</f>
        <v>4.1789900970913019</v>
      </c>
      <c r="H328" s="429">
        <f>H$296*Entrant_age_breakdowns!$K85*$H$31</f>
        <v>4.0823939977456387</v>
      </c>
      <c r="I328" s="429">
        <f>I$296*Entrant_age_breakdowns!$K85*$H$31</f>
        <v>4.052113103394035</v>
      </c>
      <c r="J328" s="429">
        <f>J$296*Entrant_age_breakdowns!$K85*$H$31</f>
        <v>3.9891192823382369</v>
      </c>
      <c r="K328" s="429">
        <f>K$296*Entrant_age_breakdowns!$K85*$H$31</f>
        <v>3.9640447551317037</v>
      </c>
      <c r="L328" s="429">
        <f>L$296*Entrant_age_breakdowns!$K85*$H$31</f>
        <v>3.9337384302720944</v>
      </c>
      <c r="M328" s="429">
        <f>M$296*Entrant_age_breakdowns!$K85*$H$31</f>
        <v>4.0175408777478463</v>
      </c>
    </row>
    <row r="329" spans="1:13" ht="13.15">
      <c r="B329" s="323" t="str">
        <f t="shared" si="144"/>
        <v>Total</v>
      </c>
      <c r="C329" s="429">
        <f>C$296*Entrant_age_breakdowns!$K86*$H$31</f>
        <v>815.4411376506157</v>
      </c>
      <c r="D329" s="429">
        <f>D$296*Entrant_age_breakdowns!$K86*$H$31</f>
        <v>830.57972326883282</v>
      </c>
      <c r="E329" s="429">
        <f>E$296*Entrant_age_breakdowns!$K86*$H$31</f>
        <v>843.8586578855452</v>
      </c>
      <c r="F329" s="429">
        <f>F$296*Entrant_age_breakdowns!$K86*$H$31</f>
        <v>868.86216360234164</v>
      </c>
      <c r="G329" s="429">
        <f>G$296*Entrant_age_breakdowns!$K86*$H$31</f>
        <v>856.12825769772667</v>
      </c>
      <c r="H329" s="429">
        <f>H$296*Entrant_age_breakdowns!$K86*$H$31</f>
        <v>836.33911048468133</v>
      </c>
      <c r="I329" s="429">
        <f>I$296*Entrant_age_breakdowns!$K86*$H$31</f>
        <v>830.13561903807272</v>
      </c>
      <c r="J329" s="429">
        <f>J$296*Entrant_age_breakdowns!$K86*$H$31</f>
        <v>817.23039815617597</v>
      </c>
      <c r="K329" s="429">
        <f>K$296*Entrant_age_breakdowns!$K86*$H$31</f>
        <v>812.09350843134382</v>
      </c>
      <c r="L329" s="429">
        <f>L$296*Entrant_age_breakdowns!$K86*$H$31</f>
        <v>805.88480716705089</v>
      </c>
      <c r="M329" s="429">
        <f>M$296*Entrant_age_breakdowns!$K86*$H$31</f>
        <v>823.05298456908815</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1460.0286758543643</v>
      </c>
      <c r="D331" s="1085">
        <f t="shared" ref="D331:M331" si="147">D296</f>
        <v>1487.1339665908044</v>
      </c>
      <c r="E331" s="1085">
        <f t="shared" si="147"/>
        <v>1510.9095948121785</v>
      </c>
      <c r="F331" s="1085">
        <f t="shared" si="147"/>
        <v>1555.6777989876375</v>
      </c>
      <c r="G331" s="1085">
        <f t="shared" si="147"/>
        <v>1532.8780321890988</v>
      </c>
      <c r="H331" s="1085">
        <f t="shared" si="147"/>
        <v>1497.4460174577925</v>
      </c>
      <c r="I331" s="1085">
        <f t="shared" si="147"/>
        <v>1486.3388081397038</v>
      </c>
      <c r="J331" s="1085">
        <f t="shared" si="147"/>
        <v>1463.2323057990322</v>
      </c>
      <c r="K331" s="1085">
        <f t="shared" si="147"/>
        <v>1454.0348224287857</v>
      </c>
      <c r="L331" s="1085">
        <f t="shared" si="147"/>
        <v>1442.9182850514858</v>
      </c>
      <c r="M331" s="1085">
        <f t="shared" si="147"/>
        <v>1473.6575133805195</v>
      </c>
    </row>
    <row r="332" spans="1:13">
      <c r="C332" s="1085">
        <f>C313+C329</f>
        <v>1460.0286758543641</v>
      </c>
      <c r="D332" s="1085">
        <f t="shared" ref="D332:M332" si="148">D313+D329</f>
        <v>1487.1339665908044</v>
      </c>
      <c r="E332" s="1085">
        <f t="shared" si="148"/>
        <v>1510.9095948121783</v>
      </c>
      <c r="F332" s="1085">
        <f t="shared" si="148"/>
        <v>1555.6777989876373</v>
      </c>
      <c r="G332" s="1085">
        <f t="shared" si="148"/>
        <v>1532.8780321890986</v>
      </c>
      <c r="H332" s="1085">
        <f t="shared" si="148"/>
        <v>1497.4460174577925</v>
      </c>
      <c r="I332" s="1085">
        <f t="shared" si="148"/>
        <v>1486.3388081397038</v>
      </c>
      <c r="J332" s="1085">
        <f t="shared" si="148"/>
        <v>1463.232305799032</v>
      </c>
      <c r="K332" s="1085">
        <f t="shared" si="148"/>
        <v>1454.0348224287854</v>
      </c>
      <c r="L332" s="1085">
        <f t="shared" si="148"/>
        <v>1442.9182850514858</v>
      </c>
      <c r="M332" s="1085">
        <f t="shared" si="148"/>
        <v>1473.6575133805195</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336.50983677958277</v>
      </c>
      <c r="D340" s="429">
        <f t="shared" si="152"/>
        <v>385.38228360272024</v>
      </c>
      <c r="E340" s="429">
        <f t="shared" si="152"/>
        <v>420.63567564112032</v>
      </c>
      <c r="F340" s="429">
        <f t="shared" si="152"/>
        <v>446.99609287913944</v>
      </c>
      <c r="G340" s="429">
        <f t="shared" si="152"/>
        <v>462.26801097765963</v>
      </c>
      <c r="H340" s="429">
        <f t="shared" si="152"/>
        <v>468.76208970968582</v>
      </c>
      <c r="I340" s="429">
        <f t="shared" si="152"/>
        <v>471.94293714728258</v>
      </c>
      <c r="J340" s="429">
        <f t="shared" si="152"/>
        <v>471.62985890462278</v>
      </c>
      <c r="K340" s="429">
        <f t="shared" si="152"/>
        <v>470.4456584135836</v>
      </c>
      <c r="L340" s="429">
        <f t="shared" si="152"/>
        <v>468.47371796300649</v>
      </c>
      <c r="M340" s="429">
        <f t="shared" si="152"/>
        <v>470.40633078121948</v>
      </c>
    </row>
    <row r="341" spans="1:13" ht="13.15">
      <c r="B341" s="323" t="str">
        <f t="shared" si="151"/>
        <v>25-29</v>
      </c>
      <c r="C341" s="429">
        <f t="shared" ref="C341:M341" si="153">C304+C248</f>
        <v>841.497026606232</v>
      </c>
      <c r="D341" s="429">
        <f t="shared" si="153"/>
        <v>810.33633602642738</v>
      </c>
      <c r="E341" s="429">
        <f t="shared" si="153"/>
        <v>799.23351225287058</v>
      </c>
      <c r="F341" s="429">
        <f t="shared" si="153"/>
        <v>798.55246306454251</v>
      </c>
      <c r="G341" s="429">
        <f t="shared" si="153"/>
        <v>799.97931507202122</v>
      </c>
      <c r="H341" s="429">
        <f t="shared" si="153"/>
        <v>799.49843287342173</v>
      </c>
      <c r="I341" s="429">
        <f t="shared" si="153"/>
        <v>799.00406880047672</v>
      </c>
      <c r="J341" s="429">
        <f t="shared" si="153"/>
        <v>796.55309414417309</v>
      </c>
      <c r="K341" s="429">
        <f t="shared" si="153"/>
        <v>793.76248764783281</v>
      </c>
      <c r="L341" s="429">
        <f t="shared" si="153"/>
        <v>790.36928164287838</v>
      </c>
      <c r="M341" s="429">
        <f t="shared" si="153"/>
        <v>791.24141677852992</v>
      </c>
    </row>
    <row r="342" spans="1:13" ht="13.15">
      <c r="B342" s="323" t="str">
        <f t="shared" si="151"/>
        <v>30-34</v>
      </c>
      <c r="C342" s="429">
        <f t="shared" ref="C342:M342" si="154">C305+C249</f>
        <v>980.20937290643064</v>
      </c>
      <c r="D342" s="429">
        <f t="shared" si="154"/>
        <v>952.55888300011918</v>
      </c>
      <c r="E342" s="429">
        <f t="shared" si="154"/>
        <v>927.58220938716727</v>
      </c>
      <c r="F342" s="429">
        <f t="shared" si="154"/>
        <v>906.52955578409899</v>
      </c>
      <c r="G342" s="429">
        <f t="shared" si="154"/>
        <v>889.84783545283244</v>
      </c>
      <c r="H342" s="429">
        <f t="shared" si="154"/>
        <v>875.95781275554577</v>
      </c>
      <c r="I342" s="429">
        <f t="shared" si="154"/>
        <v>865.17865583560126</v>
      </c>
      <c r="J342" s="429">
        <f t="shared" si="154"/>
        <v>855.93506268847932</v>
      </c>
      <c r="K342" s="429">
        <f t="shared" si="154"/>
        <v>848.27001367714161</v>
      </c>
      <c r="L342" s="429">
        <f t="shared" si="154"/>
        <v>841.57062447277042</v>
      </c>
      <c r="M342" s="429">
        <f t="shared" si="154"/>
        <v>837.93523992877522</v>
      </c>
    </row>
    <row r="343" spans="1:13" ht="13.15">
      <c r="B343" s="323" t="str">
        <f t="shared" si="151"/>
        <v>35-39</v>
      </c>
      <c r="C343" s="429">
        <f t="shared" ref="C343:M343" si="155">C306+C250</f>
        <v>889.05214273688205</v>
      </c>
      <c r="D343" s="429">
        <f t="shared" si="155"/>
        <v>899.54204146746417</v>
      </c>
      <c r="E343" s="429">
        <f t="shared" si="155"/>
        <v>902.67080889206704</v>
      </c>
      <c r="F343" s="429">
        <f t="shared" si="155"/>
        <v>899.2090034775764</v>
      </c>
      <c r="G343" s="429">
        <f t="shared" si="155"/>
        <v>891.80813310592873</v>
      </c>
      <c r="H343" s="429">
        <f t="shared" si="155"/>
        <v>881.76001091608612</v>
      </c>
      <c r="I343" s="429">
        <f t="shared" si="155"/>
        <v>871.37732920211317</v>
      </c>
      <c r="J343" s="429">
        <f t="shared" si="155"/>
        <v>860.78066412846033</v>
      </c>
      <c r="K343" s="429">
        <f t="shared" si="155"/>
        <v>850.93180313846074</v>
      </c>
      <c r="L343" s="429">
        <f t="shared" si="155"/>
        <v>841.83212377648817</v>
      </c>
      <c r="M343" s="429">
        <f t="shared" si="155"/>
        <v>835.33318605623617</v>
      </c>
    </row>
    <row r="344" spans="1:13" ht="13.15">
      <c r="B344" s="323" t="str">
        <f t="shared" si="151"/>
        <v>40-44</v>
      </c>
      <c r="C344" s="429">
        <f t="shared" ref="C344:M344" si="156">C307+C251</f>
        <v>770.57651344674866</v>
      </c>
      <c r="D344" s="429">
        <f t="shared" si="156"/>
        <v>787.76853581735566</v>
      </c>
      <c r="E344" s="429">
        <f t="shared" si="156"/>
        <v>802.80660833529441</v>
      </c>
      <c r="F344" s="429">
        <f t="shared" si="156"/>
        <v>813.43626416088284</v>
      </c>
      <c r="G344" s="429">
        <f t="shared" si="156"/>
        <v>819.7842993417712</v>
      </c>
      <c r="H344" s="429">
        <f t="shared" si="156"/>
        <v>821.79633245908713</v>
      </c>
      <c r="I344" s="429">
        <f t="shared" si="156"/>
        <v>821.02214542289653</v>
      </c>
      <c r="J344" s="429">
        <f t="shared" si="156"/>
        <v>817.69792989640155</v>
      </c>
      <c r="K344" s="429">
        <f t="shared" si="156"/>
        <v>812.9675585158252</v>
      </c>
      <c r="L344" s="429">
        <f t="shared" si="156"/>
        <v>807.27015950116368</v>
      </c>
      <c r="M344" s="429">
        <f t="shared" si="156"/>
        <v>802.53068079381671</v>
      </c>
    </row>
    <row r="345" spans="1:13" ht="13.15">
      <c r="B345" s="323" t="str">
        <f t="shared" si="151"/>
        <v>45-49</v>
      </c>
      <c r="C345" s="429">
        <f t="shared" ref="C345:M345" si="157">C308+C252</f>
        <v>697.50157188495677</v>
      </c>
      <c r="D345" s="429">
        <f t="shared" si="157"/>
        <v>694.46672398331873</v>
      </c>
      <c r="E345" s="429">
        <f t="shared" si="157"/>
        <v>695.66666992980174</v>
      </c>
      <c r="F345" s="429">
        <f t="shared" si="157"/>
        <v>697.91417782661495</v>
      </c>
      <c r="G345" s="429">
        <f t="shared" si="157"/>
        <v>700.70830775914328</v>
      </c>
      <c r="H345" s="429">
        <f t="shared" si="157"/>
        <v>702.71091996987377</v>
      </c>
      <c r="I345" s="429">
        <f t="shared" si="157"/>
        <v>704.15593460113587</v>
      </c>
      <c r="J345" s="429">
        <f t="shared" si="157"/>
        <v>704.30296868152732</v>
      </c>
      <c r="K345" s="429">
        <f t="shared" si="157"/>
        <v>703.50821186609221</v>
      </c>
      <c r="L345" s="429">
        <f t="shared" si="157"/>
        <v>701.71712149644827</v>
      </c>
      <c r="M345" s="429">
        <f t="shared" si="157"/>
        <v>700.40231405981842</v>
      </c>
    </row>
    <row r="346" spans="1:13" ht="13.15">
      <c r="B346" s="323" t="str">
        <f t="shared" si="151"/>
        <v>50-54</v>
      </c>
      <c r="C346" s="429">
        <f t="shared" ref="C346:M346" si="158">C309+C253</f>
        <v>502.19253185470012</v>
      </c>
      <c r="D346" s="429">
        <f t="shared" si="158"/>
        <v>514.08182564439232</v>
      </c>
      <c r="E346" s="429">
        <f t="shared" si="158"/>
        <v>522.16099165001674</v>
      </c>
      <c r="F346" s="429">
        <f t="shared" si="158"/>
        <v>527.07707770778779</v>
      </c>
      <c r="G346" s="429">
        <f t="shared" si="158"/>
        <v>530.3933833021465</v>
      </c>
      <c r="H346" s="429">
        <f t="shared" si="158"/>
        <v>532.37960126753114</v>
      </c>
      <c r="I346" s="429">
        <f t="shared" si="158"/>
        <v>533.86717170667509</v>
      </c>
      <c r="J346" s="429">
        <f t="shared" si="158"/>
        <v>534.62067071277716</v>
      </c>
      <c r="K346" s="429">
        <f t="shared" si="158"/>
        <v>534.95886208991465</v>
      </c>
      <c r="L346" s="429">
        <f t="shared" si="158"/>
        <v>534.79326695945451</v>
      </c>
      <c r="M346" s="429">
        <f t="shared" si="158"/>
        <v>535.09088503952114</v>
      </c>
    </row>
    <row r="347" spans="1:13" ht="13.15">
      <c r="B347" s="323" t="str">
        <f t="shared" si="151"/>
        <v>55-59</v>
      </c>
      <c r="C347" s="429">
        <f t="shared" ref="C347:M347" si="159">C310+C254</f>
        <v>240.72802828098798</v>
      </c>
      <c r="D347" s="429">
        <f t="shared" si="159"/>
        <v>244.73669116313565</v>
      </c>
      <c r="E347" s="429">
        <f t="shared" si="159"/>
        <v>249.22513976237207</v>
      </c>
      <c r="F347" s="429">
        <f t="shared" si="159"/>
        <v>253.20331800641276</v>
      </c>
      <c r="G347" s="429">
        <f t="shared" si="159"/>
        <v>256.03773754338243</v>
      </c>
      <c r="H347" s="429">
        <f t="shared" si="159"/>
        <v>257.75179462008145</v>
      </c>
      <c r="I347" s="429">
        <f t="shared" si="159"/>
        <v>258.9344642421006</v>
      </c>
      <c r="J347" s="429">
        <f t="shared" si="159"/>
        <v>259.54522477764317</v>
      </c>
      <c r="K347" s="429">
        <f t="shared" si="159"/>
        <v>259.89790891974286</v>
      </c>
      <c r="L347" s="429">
        <f t="shared" si="159"/>
        <v>260.00299370014295</v>
      </c>
      <c r="M347" s="429">
        <f t="shared" si="159"/>
        <v>260.48567497413399</v>
      </c>
    </row>
    <row r="348" spans="1:13" ht="13.15">
      <c r="B348" s="323" t="str">
        <f t="shared" si="151"/>
        <v>60-64</v>
      </c>
      <c r="C348" s="429">
        <f t="shared" ref="C348:M348" si="160">C311+C255</f>
        <v>81.343983488675931</v>
      </c>
      <c r="D348" s="429">
        <f t="shared" si="160"/>
        <v>85.658867065054551</v>
      </c>
      <c r="E348" s="429">
        <f t="shared" si="160"/>
        <v>88.634698667420139</v>
      </c>
      <c r="F348" s="429">
        <f t="shared" si="160"/>
        <v>91.016732855512032</v>
      </c>
      <c r="G348" s="429">
        <f t="shared" si="160"/>
        <v>92.651743127082597</v>
      </c>
      <c r="H348" s="429">
        <f t="shared" si="160"/>
        <v>93.650053381082358</v>
      </c>
      <c r="I348" s="429">
        <f t="shared" si="160"/>
        <v>94.330697033678007</v>
      </c>
      <c r="J348" s="429">
        <f t="shared" si="160"/>
        <v>94.688465557955254</v>
      </c>
      <c r="K348" s="429">
        <f t="shared" si="160"/>
        <v>94.895600360591288</v>
      </c>
      <c r="L348" s="429">
        <f t="shared" si="160"/>
        <v>94.975076805348976</v>
      </c>
      <c r="M348" s="429">
        <f t="shared" si="160"/>
        <v>95.245279513184073</v>
      </c>
    </row>
    <row r="349" spans="1:13" ht="13.15">
      <c r="B349" s="323" t="str">
        <f t="shared" si="151"/>
        <v>65 plus</v>
      </c>
      <c r="C349" s="429">
        <f t="shared" ref="C349:M349" si="161">C312+C256</f>
        <v>19.051164432932367</v>
      </c>
      <c r="D349" s="429">
        <f t="shared" si="161"/>
        <v>24.71253406525534</v>
      </c>
      <c r="E349" s="429">
        <f t="shared" si="161"/>
        <v>28.729774613061902</v>
      </c>
      <c r="F349" s="429">
        <f t="shared" si="161"/>
        <v>31.590659804021939</v>
      </c>
      <c r="G349" s="429">
        <f t="shared" si="161"/>
        <v>33.570056655682905</v>
      </c>
      <c r="H349" s="429">
        <f t="shared" si="161"/>
        <v>34.895615229020805</v>
      </c>
      <c r="I349" s="429">
        <f t="shared" si="161"/>
        <v>35.798765055720317</v>
      </c>
      <c r="J349" s="429">
        <f t="shared" si="161"/>
        <v>36.380682287599605</v>
      </c>
      <c r="K349" s="429">
        <f t="shared" si="161"/>
        <v>36.758065541165841</v>
      </c>
      <c r="L349" s="429">
        <f t="shared" si="161"/>
        <v>36.988677608646192</v>
      </c>
      <c r="M349" s="429">
        <f t="shared" si="161"/>
        <v>37.204757920829053</v>
      </c>
    </row>
    <row r="350" spans="1:13" ht="13.15">
      <c r="B350" s="323" t="str">
        <f t="shared" si="151"/>
        <v>Total</v>
      </c>
      <c r="C350" s="429">
        <f t="shared" ref="C350:M350" si="162">SUM(C340:C349)</f>
        <v>5358.6621724181296</v>
      </c>
      <c r="D350" s="429">
        <f t="shared" si="162"/>
        <v>5399.2447218352436</v>
      </c>
      <c r="E350" s="429">
        <f t="shared" si="162"/>
        <v>5437.3460891311915</v>
      </c>
      <c r="F350" s="429">
        <f t="shared" si="162"/>
        <v>5465.5253455665897</v>
      </c>
      <c r="G350" s="429">
        <f t="shared" si="162"/>
        <v>5477.0488223376506</v>
      </c>
      <c r="H350" s="429">
        <f t="shared" si="162"/>
        <v>5469.1626631814161</v>
      </c>
      <c r="I350" s="429">
        <f t="shared" si="162"/>
        <v>5455.6121690476812</v>
      </c>
      <c r="J350" s="429">
        <f t="shared" si="162"/>
        <v>5432.134621779639</v>
      </c>
      <c r="K350" s="429">
        <f t="shared" si="162"/>
        <v>5406.396170170352</v>
      </c>
      <c r="L350" s="429">
        <f t="shared" si="162"/>
        <v>5377.993043926348</v>
      </c>
      <c r="M350" s="429">
        <f t="shared" si="162"/>
        <v>5365.8757658460645</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560.34230442658736</v>
      </c>
      <c r="D356" s="429">
        <f t="shared" si="166"/>
        <v>584.89212839098059</v>
      </c>
      <c r="E356" s="429">
        <f t="shared" si="166"/>
        <v>604.66755759288833</v>
      </c>
      <c r="F356" s="429">
        <f t="shared" si="166"/>
        <v>624.01025711978264</v>
      </c>
      <c r="G356" s="429">
        <f t="shared" si="166"/>
        <v>634.24904304231495</v>
      </c>
      <c r="H356" s="429">
        <f t="shared" si="166"/>
        <v>636.53842731302734</v>
      </c>
      <c r="I356" s="429">
        <f t="shared" si="166"/>
        <v>636.62363186286029</v>
      </c>
      <c r="J356" s="429">
        <f t="shared" si="166"/>
        <v>633.58622203678908</v>
      </c>
      <c r="K356" s="429">
        <f t="shared" si="166"/>
        <v>630.26635942283008</v>
      </c>
      <c r="L356" s="429">
        <f t="shared" si="166"/>
        <v>626.49524742623896</v>
      </c>
      <c r="M356" s="429">
        <f t="shared" si="166"/>
        <v>628.02212910804212</v>
      </c>
    </row>
    <row r="357" spans="1:13" ht="13.15">
      <c r="B357" s="323" t="str">
        <f t="shared" si="164"/>
        <v>25-29</v>
      </c>
      <c r="C357" s="429">
        <f t="shared" ref="C357:M357" si="167">C320+C264</f>
        <v>1242.4306260946166</v>
      </c>
      <c r="D357" s="429">
        <f t="shared" si="167"/>
        <v>1188.1571688536519</v>
      </c>
      <c r="E357" s="429">
        <f t="shared" si="167"/>
        <v>1157.173205344518</v>
      </c>
      <c r="F357" s="429">
        <f t="shared" si="167"/>
        <v>1144.9134984999873</v>
      </c>
      <c r="G357" s="429">
        <f t="shared" si="167"/>
        <v>1136.3842149916882</v>
      </c>
      <c r="H357" s="429">
        <f t="shared" si="167"/>
        <v>1127.0384532890685</v>
      </c>
      <c r="I357" s="429">
        <f t="shared" si="167"/>
        <v>1119.2627123794873</v>
      </c>
      <c r="J357" s="429">
        <f t="shared" si="167"/>
        <v>1110.4568231438661</v>
      </c>
      <c r="K357" s="429">
        <f t="shared" si="167"/>
        <v>1102.4029460991824</v>
      </c>
      <c r="L357" s="429">
        <f t="shared" si="167"/>
        <v>1094.5483158987458</v>
      </c>
      <c r="M357" s="429">
        <f t="shared" si="167"/>
        <v>1092.8432967617748</v>
      </c>
    </row>
    <row r="358" spans="1:13" ht="13.15">
      <c r="B358" s="323" t="str">
        <f t="shared" si="164"/>
        <v>30-34</v>
      </c>
      <c r="C358" s="429">
        <f t="shared" ref="C358:M358" si="168">C321+C265</f>
        <v>1242.2376168717392</v>
      </c>
      <c r="D358" s="429">
        <f t="shared" si="168"/>
        <v>1233.8331177097834</v>
      </c>
      <c r="E358" s="429">
        <f t="shared" si="168"/>
        <v>1219.1755903785861</v>
      </c>
      <c r="F358" s="429">
        <f t="shared" si="168"/>
        <v>1205.8982661148098</v>
      </c>
      <c r="G358" s="429">
        <f t="shared" si="168"/>
        <v>1192.3891394934992</v>
      </c>
      <c r="H358" s="429">
        <f t="shared" si="168"/>
        <v>1178.4411624039506</v>
      </c>
      <c r="I358" s="429">
        <f t="shared" si="168"/>
        <v>1165.8485268461754</v>
      </c>
      <c r="J358" s="429">
        <f t="shared" si="168"/>
        <v>1153.6206374735846</v>
      </c>
      <c r="K358" s="429">
        <f t="shared" si="168"/>
        <v>1142.5107149977771</v>
      </c>
      <c r="L358" s="429">
        <f t="shared" si="168"/>
        <v>1132.2004878083926</v>
      </c>
      <c r="M358" s="429">
        <f t="shared" si="168"/>
        <v>1125.6350603537878</v>
      </c>
    </row>
    <row r="359" spans="1:13" ht="13.15">
      <c r="B359" s="323" t="str">
        <f t="shared" si="164"/>
        <v>35-39</v>
      </c>
      <c r="C359" s="429">
        <f t="shared" ref="C359:M359" si="169">C322+C266</f>
        <v>1123.6835575402988</v>
      </c>
      <c r="D359" s="429">
        <f t="shared" si="169"/>
        <v>1127.4811468281994</v>
      </c>
      <c r="E359" s="429">
        <f t="shared" si="169"/>
        <v>1129.5770995283503</v>
      </c>
      <c r="F359" s="429">
        <f t="shared" si="169"/>
        <v>1130.5839627471239</v>
      </c>
      <c r="G359" s="429">
        <f t="shared" si="169"/>
        <v>1127.6103734256567</v>
      </c>
      <c r="H359" s="429">
        <f t="shared" si="169"/>
        <v>1120.9856343485071</v>
      </c>
      <c r="I359" s="429">
        <f t="shared" si="169"/>
        <v>1113.0075182315056</v>
      </c>
      <c r="J359" s="429">
        <f t="shared" si="169"/>
        <v>1103.6115779997162</v>
      </c>
      <c r="K359" s="429">
        <f t="shared" si="169"/>
        <v>1094.0404510212079</v>
      </c>
      <c r="L359" s="429">
        <f t="shared" si="169"/>
        <v>1084.4362794329145</v>
      </c>
      <c r="M359" s="429">
        <f t="shared" si="169"/>
        <v>1077.3273025115755</v>
      </c>
    </row>
    <row r="360" spans="1:13" ht="13.15">
      <c r="B360" s="323" t="str">
        <f t="shared" si="164"/>
        <v>40-44</v>
      </c>
      <c r="C360" s="429">
        <f t="shared" ref="C360:M360" si="170">C323+C267</f>
        <v>978.45858289709747</v>
      </c>
      <c r="D360" s="429">
        <f t="shared" si="170"/>
        <v>988.93321985245063</v>
      </c>
      <c r="E360" s="429">
        <f t="shared" si="170"/>
        <v>997.97166102947483</v>
      </c>
      <c r="F360" s="429">
        <f t="shared" si="170"/>
        <v>1006.6950128307255</v>
      </c>
      <c r="G360" s="429">
        <f t="shared" si="170"/>
        <v>1012.1916053512251</v>
      </c>
      <c r="H360" s="429">
        <f t="shared" si="170"/>
        <v>1014.0214519593966</v>
      </c>
      <c r="I360" s="429">
        <f t="shared" si="170"/>
        <v>1013.6341031501717</v>
      </c>
      <c r="J360" s="429">
        <f t="shared" si="170"/>
        <v>1010.8257545774089</v>
      </c>
      <c r="K360" s="429">
        <f t="shared" si="170"/>
        <v>1006.6350942906736</v>
      </c>
      <c r="L360" s="429">
        <f t="shared" si="170"/>
        <v>1001.3145250083534</v>
      </c>
      <c r="M360" s="429">
        <f t="shared" si="170"/>
        <v>997.10047160416082</v>
      </c>
    </row>
    <row r="361" spans="1:13" ht="13.15">
      <c r="B361" s="323" t="str">
        <f t="shared" si="164"/>
        <v>45-49</v>
      </c>
      <c r="C361" s="429">
        <f t="shared" ref="C361:M361" si="171">C324+C268</f>
        <v>768.67927104044043</v>
      </c>
      <c r="D361" s="429">
        <f t="shared" si="171"/>
        <v>797.54992016306664</v>
      </c>
      <c r="E361" s="429">
        <f t="shared" si="171"/>
        <v>821.05399075897969</v>
      </c>
      <c r="F361" s="429">
        <f t="shared" si="171"/>
        <v>841.32085286243739</v>
      </c>
      <c r="G361" s="429">
        <f t="shared" si="171"/>
        <v>856.66736601087564</v>
      </c>
      <c r="H361" s="429">
        <f t="shared" si="171"/>
        <v>867.33466305180684</v>
      </c>
      <c r="I361" s="429">
        <f t="shared" si="171"/>
        <v>874.9481261928496</v>
      </c>
      <c r="J361" s="429">
        <f t="shared" si="171"/>
        <v>879.4462942617829</v>
      </c>
      <c r="K361" s="429">
        <f t="shared" si="171"/>
        <v>881.82032802109825</v>
      </c>
      <c r="L361" s="429">
        <f t="shared" si="171"/>
        <v>882.3226055899861</v>
      </c>
      <c r="M361" s="429">
        <f t="shared" si="171"/>
        <v>882.99457980737054</v>
      </c>
    </row>
    <row r="362" spans="1:13" ht="13.15">
      <c r="B362" s="323" t="str">
        <f t="shared" si="164"/>
        <v>50-54</v>
      </c>
      <c r="C362" s="429">
        <f t="shared" ref="C362:M362" si="172">C325+C269</f>
        <v>464.02680380945219</v>
      </c>
      <c r="D362" s="429">
        <f t="shared" si="172"/>
        <v>508.76222611889978</v>
      </c>
      <c r="E362" s="429">
        <f t="shared" si="172"/>
        <v>545.98353512282642</v>
      </c>
      <c r="F362" s="429">
        <f t="shared" si="172"/>
        <v>577.5913948642127</v>
      </c>
      <c r="G362" s="429">
        <f t="shared" si="172"/>
        <v>602.82371773563489</v>
      </c>
      <c r="H362" s="429">
        <f t="shared" si="172"/>
        <v>622.3021024506661</v>
      </c>
      <c r="I362" s="429">
        <f t="shared" si="172"/>
        <v>637.61799803632277</v>
      </c>
      <c r="J362" s="429">
        <f t="shared" si="172"/>
        <v>649.09260832042082</v>
      </c>
      <c r="K362" s="429">
        <f t="shared" si="172"/>
        <v>657.71992068687041</v>
      </c>
      <c r="L362" s="429">
        <f t="shared" si="172"/>
        <v>663.90224778393463</v>
      </c>
      <c r="M362" s="429">
        <f t="shared" si="172"/>
        <v>669.28275597886909</v>
      </c>
    </row>
    <row r="363" spans="1:13" ht="13.15">
      <c r="B363" s="323" t="str">
        <f t="shared" si="164"/>
        <v>55-59</v>
      </c>
      <c r="C363" s="429">
        <f t="shared" ref="C363:M363" si="173">C326+C270</f>
        <v>258.98323802013306</v>
      </c>
      <c r="D363" s="429">
        <f t="shared" si="173"/>
        <v>258.1914325743582</v>
      </c>
      <c r="E363" s="429">
        <f t="shared" si="173"/>
        <v>264.94571684371732</v>
      </c>
      <c r="F363" s="429">
        <f t="shared" si="173"/>
        <v>275.58486421851501</v>
      </c>
      <c r="G363" s="429">
        <f t="shared" si="173"/>
        <v>286.58364665215828</v>
      </c>
      <c r="H363" s="429">
        <f t="shared" si="173"/>
        <v>296.59170942540197</v>
      </c>
      <c r="I363" s="429">
        <f t="shared" si="173"/>
        <v>305.54862649917311</v>
      </c>
      <c r="J363" s="429">
        <f t="shared" si="173"/>
        <v>312.9984325971019</v>
      </c>
      <c r="K363" s="429">
        <f t="shared" si="173"/>
        <v>319.18323836939123</v>
      </c>
      <c r="L363" s="429">
        <f t="shared" si="173"/>
        <v>324.11588853019447</v>
      </c>
      <c r="M363" s="429">
        <f t="shared" si="173"/>
        <v>328.66607342389051</v>
      </c>
    </row>
    <row r="364" spans="1:13" ht="13.15">
      <c r="B364" s="323" t="str">
        <f t="shared" si="164"/>
        <v>60-64</v>
      </c>
      <c r="C364" s="429">
        <f t="shared" ref="C364:M364" si="174">C327+C271</f>
        <v>99.105213207070577</v>
      </c>
      <c r="D364" s="429">
        <f t="shared" si="174"/>
        <v>99.969191280750636</v>
      </c>
      <c r="E364" s="429">
        <f t="shared" si="174"/>
        <v>100.51351005783053</v>
      </c>
      <c r="F364" s="429">
        <f t="shared" si="174"/>
        <v>102.07652130998156</v>
      </c>
      <c r="G364" s="429">
        <f t="shared" si="174"/>
        <v>104.11369048907974</v>
      </c>
      <c r="H364" s="429">
        <f t="shared" si="174"/>
        <v>106.33853638553715</v>
      </c>
      <c r="I364" s="429">
        <f t="shared" si="174"/>
        <v>108.74583806748346</v>
      </c>
      <c r="J364" s="429">
        <f t="shared" si="174"/>
        <v>111.00487482369057</v>
      </c>
      <c r="K364" s="429">
        <f t="shared" si="174"/>
        <v>113.10816273215458</v>
      </c>
      <c r="L364" s="429">
        <f t="shared" si="174"/>
        <v>114.94439801955993</v>
      </c>
      <c r="M364" s="429">
        <f t="shared" si="174"/>
        <v>116.84186849281204</v>
      </c>
    </row>
    <row r="365" spans="1:13" ht="13.15">
      <c r="B365" s="323" t="str">
        <f t="shared" si="164"/>
        <v>65 plus</v>
      </c>
      <c r="C365" s="429">
        <f t="shared" ref="C365:M365" si="175">C328+C272</f>
        <v>26.212224457150427</v>
      </c>
      <c r="D365" s="429">
        <f t="shared" si="175"/>
        <v>34.657408609977857</v>
      </c>
      <c r="E365" s="429">
        <f t="shared" si="175"/>
        <v>40.44568556857444</v>
      </c>
      <c r="F365" s="429">
        <f t="shared" si="175"/>
        <v>44.482355830697763</v>
      </c>
      <c r="G365" s="429">
        <f t="shared" si="175"/>
        <v>47.310778611861053</v>
      </c>
      <c r="H365" s="429">
        <f t="shared" si="175"/>
        <v>49.364772889248201</v>
      </c>
      <c r="I365" s="429">
        <f t="shared" si="175"/>
        <v>50.995334052463093</v>
      </c>
      <c r="J365" s="429">
        <f t="shared" si="175"/>
        <v>52.336015872862795</v>
      </c>
      <c r="K365" s="429">
        <f t="shared" si="175"/>
        <v>53.502251845230703</v>
      </c>
      <c r="L365" s="429">
        <f t="shared" si="175"/>
        <v>54.526614626644509</v>
      </c>
      <c r="M365" s="429">
        <f t="shared" si="175"/>
        <v>55.535298205128001</v>
      </c>
    </row>
    <row r="366" spans="1:13" ht="13.15">
      <c r="B366" s="323" t="str">
        <f t="shared" si="164"/>
        <v>Total</v>
      </c>
      <c r="C366" s="429">
        <f t="shared" ref="C366:M366" si="176">SUM(C356:C365)</f>
        <v>6764.1594383645861</v>
      </c>
      <c r="D366" s="429">
        <f t="shared" si="176"/>
        <v>6822.4269603821194</v>
      </c>
      <c r="E366" s="429">
        <f t="shared" si="176"/>
        <v>6881.5075522257475</v>
      </c>
      <c r="F366" s="429">
        <f t="shared" si="176"/>
        <v>6953.1569863982731</v>
      </c>
      <c r="G366" s="429">
        <f t="shared" si="176"/>
        <v>7000.3235758039937</v>
      </c>
      <c r="H366" s="429">
        <f t="shared" si="176"/>
        <v>7018.9569135166103</v>
      </c>
      <c r="I366" s="429">
        <f t="shared" si="176"/>
        <v>7026.2324153184927</v>
      </c>
      <c r="J366" s="429">
        <f t="shared" si="176"/>
        <v>7016.979241107224</v>
      </c>
      <c r="K366" s="429">
        <f t="shared" si="176"/>
        <v>7001.1894674864152</v>
      </c>
      <c r="L366" s="429">
        <f t="shared" si="176"/>
        <v>6978.8066101249651</v>
      </c>
      <c r="M366" s="429">
        <f t="shared" si="176"/>
        <v>6974.2488362474114</v>
      </c>
    </row>
    <row r="367" spans="1:13">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12122.821610782716</v>
      </c>
      <c r="D368" s="1085">
        <f t="shared" ref="D368:M368" si="178">D350+D366</f>
        <v>12221.671682217362</v>
      </c>
      <c r="E368" s="1085">
        <f t="shared" si="178"/>
        <v>12318.853641356938</v>
      </c>
      <c r="F368" s="1085">
        <f t="shared" si="178"/>
        <v>12418.682331964863</v>
      </c>
      <c r="G368" s="1085">
        <f t="shared" si="178"/>
        <v>12477.372398141644</v>
      </c>
      <c r="H368" s="1085">
        <f t="shared" si="178"/>
        <v>12488.119576698027</v>
      </c>
      <c r="I368" s="1085">
        <f t="shared" si="178"/>
        <v>12481.844584366174</v>
      </c>
      <c r="J368" s="1085">
        <f t="shared" si="178"/>
        <v>12449.113862886863</v>
      </c>
      <c r="K368" s="1085">
        <f t="shared" si="178"/>
        <v>12407.585637656768</v>
      </c>
      <c r="L368" s="1085">
        <f t="shared" si="178"/>
        <v>12356.799654051312</v>
      </c>
      <c r="M368" s="1085">
        <f t="shared" si="178"/>
        <v>12340.124602093476</v>
      </c>
    </row>
    <row r="369" spans="1:13">
      <c r="C369" s="1085">
        <f t="shared" ref="C369:M369" si="179">C36</f>
        <v>12122.821610782717</v>
      </c>
      <c r="D369" s="1085">
        <f t="shared" si="179"/>
        <v>12221.671682217364</v>
      </c>
      <c r="E369" s="1085">
        <f t="shared" si="179"/>
        <v>12318.85364135694</v>
      </c>
      <c r="F369" s="1085">
        <f t="shared" si="179"/>
        <v>12418.682331964865</v>
      </c>
      <c r="G369" s="1085">
        <f t="shared" si="179"/>
        <v>12477.372398141646</v>
      </c>
      <c r="H369" s="1085">
        <f t="shared" si="179"/>
        <v>12488.119576698027</v>
      </c>
      <c r="I369" s="1085">
        <f t="shared" si="179"/>
        <v>12481.844584366174</v>
      </c>
      <c r="J369" s="1085">
        <f t="shared" si="179"/>
        <v>12449.113862886865</v>
      </c>
      <c r="K369" s="1085">
        <f t="shared" si="179"/>
        <v>12407.585637656768</v>
      </c>
      <c r="L369" s="1085">
        <f t="shared" si="179"/>
        <v>12356.799654051314</v>
      </c>
      <c r="M369" s="1085">
        <f t="shared" si="179"/>
        <v>12340.124602093476</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573</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11" t="str">
        <f>Forecast_stock_figures!B28</f>
        <v>Mathematics</v>
      </c>
      <c r="C15" s="293">
        <f>Forecast_stock_figures!C52</f>
        <v>31626.900999999998</v>
      </c>
      <c r="D15" s="293">
        <f>Forecast_stock_figures!D52</f>
        <v>32167.409709804062</v>
      </c>
      <c r="E15" s="293">
        <f>Forecast_stock_figures!E52</f>
        <v>32527.048494648512</v>
      </c>
      <c r="F15" s="293">
        <f>Forecast_stock_figures!F52</f>
        <v>32875.768902220916</v>
      </c>
      <c r="G15" s="293">
        <f>Forecast_stock_figures!G52</f>
        <v>33166.835592737254</v>
      </c>
      <c r="H15" s="293">
        <f>Forecast_stock_figures!H52</f>
        <v>33373.130484969159</v>
      </c>
      <c r="I15" s="293">
        <f>Forecast_stock_figures!I52</f>
        <v>33403.928646911787</v>
      </c>
      <c r="J15" s="293">
        <f>Forecast_stock_figures!J52</f>
        <v>33390.55901674147</v>
      </c>
      <c r="K15" s="293">
        <f>Forecast_stock_figures!K52</f>
        <v>33353.95889929741</v>
      </c>
      <c r="L15" s="293">
        <f>Forecast_stock_figures!L52</f>
        <v>33275.825793307878</v>
      </c>
      <c r="M15" s="293">
        <f>Forecast_stock_figures!M52</f>
        <v>33104.110116680124</v>
      </c>
    </row>
    <row r="17" spans="1:9" ht="15">
      <c r="B17" s="325" t="s">
        <v>161</v>
      </c>
    </row>
    <row r="19" spans="1:9" ht="13.15">
      <c r="B19" s="1469" t="str">
        <f>Stock_ages_breakdowns!B73</f>
        <v>Age group</v>
      </c>
      <c r="C19" s="1470" t="str">
        <f>Stock_ages_breakdowns!AA73</f>
        <v>Mathematics</v>
      </c>
      <c r="D19" s="1471"/>
      <c r="H19" s="310" t="s">
        <v>132</v>
      </c>
    </row>
    <row r="20" spans="1:9" ht="13.15">
      <c r="B20" s="1469"/>
      <c r="C20" s="348" t="str">
        <f>Stock_ages_breakdowns!AA74</f>
        <v>Male</v>
      </c>
      <c r="D20" s="348" t="str">
        <f>Stock_ages_breakdowns!AB74</f>
        <v>Female</v>
      </c>
    </row>
    <row r="21" spans="1:9" ht="13.15">
      <c r="B21" s="348" t="str">
        <f>Stock_ages_breakdowns!B75</f>
        <v>20-24</v>
      </c>
      <c r="C21" s="316">
        <f>Stock_ages_breakdowns!AA20</f>
        <v>670.45500000000004</v>
      </c>
      <c r="D21" s="316">
        <f>Stock_ages_breakdowns!AB20</f>
        <v>1000.314</v>
      </c>
    </row>
    <row r="22" spans="1:9" ht="13.15">
      <c r="B22" s="348" t="str">
        <f>Stock_ages_breakdowns!B76</f>
        <v>25-29</v>
      </c>
      <c r="C22" s="316">
        <f>Stock_ages_breakdowns!AA21</f>
        <v>2243.3530000000001</v>
      </c>
      <c r="D22" s="316">
        <f>Stock_ages_breakdowns!AB21</f>
        <v>3115.0129999999999</v>
      </c>
    </row>
    <row r="23" spans="1:9" ht="13.15">
      <c r="B23" s="348" t="str">
        <f>Stock_ages_breakdowns!B77</f>
        <v>30-34</v>
      </c>
      <c r="C23" s="316">
        <f>Stock_ages_breakdowns!AA22</f>
        <v>2390.7649999999999</v>
      </c>
      <c r="D23" s="316">
        <f>Stock_ages_breakdowns!AB22</f>
        <v>2616.5259999999998</v>
      </c>
    </row>
    <row r="24" spans="1:9" ht="13.15">
      <c r="B24" s="348" t="str">
        <f>Stock_ages_breakdowns!B78</f>
        <v>35-39</v>
      </c>
      <c r="C24" s="316">
        <f>Stock_ages_breakdowns!AA23</f>
        <v>2265.6460000000002</v>
      </c>
      <c r="D24" s="316">
        <f>Stock_ages_breakdowns!AB23</f>
        <v>2323.6709999999998</v>
      </c>
    </row>
    <row r="25" spans="1:9" ht="13.15">
      <c r="B25" s="348" t="str">
        <f>Stock_ages_breakdowns!B79</f>
        <v>40-44</v>
      </c>
      <c r="C25" s="316">
        <f>Stock_ages_breakdowns!AA24</f>
        <v>1836.34</v>
      </c>
      <c r="D25" s="316">
        <f>Stock_ages_breakdowns!AB24</f>
        <v>2239.9540000000002</v>
      </c>
    </row>
    <row r="26" spans="1:9" ht="13.15">
      <c r="B26" s="348" t="str">
        <f>Stock_ages_breakdowns!B80</f>
        <v>45-49</v>
      </c>
      <c r="C26" s="316">
        <f>Stock_ages_breakdowns!AA25</f>
        <v>2086.85</v>
      </c>
      <c r="D26" s="316">
        <f>Stock_ages_breakdowns!AB25</f>
        <v>2330.5859999999998</v>
      </c>
    </row>
    <row r="27" spans="1:9" ht="13.15">
      <c r="B27" s="348" t="str">
        <f>Stock_ages_breakdowns!B81</f>
        <v>50-54</v>
      </c>
      <c r="C27" s="316">
        <f>Stock_ages_breakdowns!AA26</f>
        <v>1613.6310000000001</v>
      </c>
      <c r="D27" s="316">
        <f>Stock_ages_breakdowns!AB26</f>
        <v>1882.011</v>
      </c>
    </row>
    <row r="28" spans="1:9" ht="13.15">
      <c r="B28" s="348" t="str">
        <f>Stock_ages_breakdowns!B82</f>
        <v>55-59</v>
      </c>
      <c r="C28" s="316">
        <f>Stock_ages_breakdowns!AA27</f>
        <v>1077.355</v>
      </c>
      <c r="D28" s="316">
        <f>Stock_ages_breakdowns!AB27</f>
        <v>1053.933</v>
      </c>
    </row>
    <row r="29" spans="1:9" ht="13.15">
      <c r="B29" s="348" t="str">
        <f>Stock_ages_breakdowns!B83</f>
        <v>60-64</v>
      </c>
      <c r="C29" s="316">
        <f>Stock_ages_breakdowns!AA28</f>
        <v>367.99099999999999</v>
      </c>
      <c r="D29" s="316">
        <f>Stock_ages_breakdowns!AB28</f>
        <v>370.339</v>
      </c>
      <c r="F29" s="310"/>
    </row>
    <row r="30" spans="1:9" ht="13.15">
      <c r="B30" s="348" t="str">
        <f>Stock_ages_breakdowns!B84</f>
        <v>65 plus</v>
      </c>
      <c r="C30" s="316">
        <f>Stock_ages_breakdowns!AA29</f>
        <v>84.995000000000005</v>
      </c>
      <c r="D30" s="316">
        <f>Stock_ages_breakdowns!AB29</f>
        <v>57.173000000000002</v>
      </c>
      <c r="G30" s="311" t="s">
        <v>46</v>
      </c>
      <c r="H30" s="311" t="s">
        <v>47</v>
      </c>
    </row>
    <row r="31" spans="1:9" ht="13.15">
      <c r="A31" s="1080">
        <f>I31</f>
        <v>0</v>
      </c>
      <c r="B31" s="348" t="str">
        <f>Stock_ages_breakdowns!B85</f>
        <v>Total</v>
      </c>
      <c r="C31" s="316">
        <f>Stock_ages_breakdowns!AA30</f>
        <v>14637.381000000001</v>
      </c>
      <c r="D31" s="316">
        <f>Stock_ages_breakdowns!AB30</f>
        <v>16989.519999999997</v>
      </c>
      <c r="E31" s="312">
        <f>SUM(C31:D31)</f>
        <v>31626.900999999998</v>
      </c>
      <c r="G31" s="351">
        <f>C31/$E$31</f>
        <v>0.46281426687995775</v>
      </c>
      <c r="H31" s="351">
        <f>D31/$E$31</f>
        <v>0.53718573312004225</v>
      </c>
      <c r="I31" s="1080">
        <f>(G31+H31)-1</f>
        <v>0</v>
      </c>
    </row>
    <row r="33" spans="2:14" ht="15">
      <c r="B33" s="325" t="s">
        <v>262</v>
      </c>
      <c r="H33" s="310"/>
    </row>
    <row r="34" spans="2:14">
      <c r="H34" s="310"/>
    </row>
    <row r="35" spans="2:14"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4" ht="13.15">
      <c r="B36" s="311" t="str">
        <f>B15</f>
        <v>Mathematics</v>
      </c>
      <c r="C36" s="293">
        <f>Teacher_need_by_subject!C641</f>
        <v>32167.409709804062</v>
      </c>
      <c r="D36" s="293">
        <f>Teacher_need_by_subject!D641</f>
        <v>32527.048494648512</v>
      </c>
      <c r="E36" s="293">
        <f>Teacher_need_by_subject!E641</f>
        <v>32875.768902220916</v>
      </c>
      <c r="F36" s="293">
        <f>Teacher_need_by_subject!F641</f>
        <v>33166.835592737254</v>
      </c>
      <c r="G36" s="293">
        <f>Teacher_need_by_subject!G641</f>
        <v>33373.130484969159</v>
      </c>
      <c r="H36" s="293">
        <f>Teacher_need_by_subject!H641</f>
        <v>33403.928646911787</v>
      </c>
      <c r="I36" s="293">
        <f>Teacher_need_by_subject!I641</f>
        <v>33390.55901674147</v>
      </c>
      <c r="J36" s="293">
        <f>Teacher_need_by_subject!J641</f>
        <v>33353.95889929741</v>
      </c>
      <c r="K36" s="293">
        <f>Teacher_need_by_subject!K641</f>
        <v>33275.825793307878</v>
      </c>
      <c r="L36" s="293">
        <f>Teacher_need_by_subject!L641</f>
        <v>33104.110116680124</v>
      </c>
      <c r="M36" s="293">
        <f>Teacher_need_by_subject!M641</f>
        <v>33020.925913593746</v>
      </c>
    </row>
    <row r="37" spans="2:14">
      <c r="H37" s="310"/>
    </row>
    <row r="38" spans="2:14" ht="15">
      <c r="B38" s="325" t="s">
        <v>169</v>
      </c>
      <c r="H38" s="310"/>
    </row>
    <row r="39" spans="2:14">
      <c r="H39" s="310"/>
    </row>
    <row r="40" spans="2:14" ht="13.15">
      <c r="B40" s="326" t="s">
        <v>46</v>
      </c>
      <c r="H40" s="310"/>
    </row>
    <row r="41" spans="2:14">
      <c r="H41" s="310"/>
    </row>
    <row r="42" spans="2:14"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4" ht="13.15">
      <c r="B43" s="348" t="str">
        <f>B21</f>
        <v>20-24</v>
      </c>
      <c r="C43" s="293">
        <f>C21</f>
        <v>670.45500000000004</v>
      </c>
      <c r="D43" s="293">
        <f>C340</f>
        <v>939.05765107446769</v>
      </c>
      <c r="E43" s="293">
        <f t="shared" ref="E43:L43" si="2">D340</f>
        <v>1100.733543529401</v>
      </c>
      <c r="F43" s="293">
        <f t="shared" si="2"/>
        <v>1207.2505574357119</v>
      </c>
      <c r="G43" s="293">
        <f t="shared" si="2"/>
        <v>1271.7914862723483</v>
      </c>
      <c r="H43" s="293">
        <f t="shared" si="2"/>
        <v>1305.637415372262</v>
      </c>
      <c r="I43" s="293">
        <f t="shared" si="2"/>
        <v>1308.8781178612271</v>
      </c>
      <c r="J43" s="293">
        <f t="shared" si="2"/>
        <v>1304.9539056035476</v>
      </c>
      <c r="K43" s="293">
        <f t="shared" si="2"/>
        <v>1298.4146412689736</v>
      </c>
      <c r="L43" s="293">
        <f t="shared" si="2"/>
        <v>1288.0826191077788</v>
      </c>
      <c r="M43" s="293">
        <f>L340</f>
        <v>1269.1772087561917</v>
      </c>
      <c r="N43" s="312"/>
    </row>
    <row r="44" spans="2:14" ht="13.15">
      <c r="B44" s="348" t="str">
        <f t="shared" ref="B44:C53" si="3">B22</f>
        <v>25-29</v>
      </c>
      <c r="C44" s="293">
        <f t="shared" si="3"/>
        <v>2243.3530000000001</v>
      </c>
      <c r="D44" s="293">
        <f t="shared" ref="D44:K53" si="4">C341</f>
        <v>2224.8751078745754</v>
      </c>
      <c r="E44" s="293">
        <f t="shared" si="4"/>
        <v>2243.881773209891</v>
      </c>
      <c r="F44" s="293">
        <f t="shared" si="4"/>
        <v>2288.4497230796037</v>
      </c>
      <c r="G44" s="293">
        <f t="shared" si="4"/>
        <v>2331.2914212104997</v>
      </c>
      <c r="H44" s="293">
        <f t="shared" si="4"/>
        <v>2364.4748506366959</v>
      </c>
      <c r="I44" s="293">
        <f t="shared" si="4"/>
        <v>2373.4543343426167</v>
      </c>
      <c r="J44" s="293">
        <f t="shared" si="4"/>
        <v>2373.685152539244</v>
      </c>
      <c r="K44" s="293">
        <f t="shared" si="4"/>
        <v>2368.7415082515745</v>
      </c>
      <c r="L44" s="293">
        <f t="shared" ref="L44:L53" si="5">K341</f>
        <v>2357.4724201473946</v>
      </c>
      <c r="M44" s="293">
        <f t="shared" ref="M44:M53" si="6">L341</f>
        <v>2334.4998928214818</v>
      </c>
      <c r="N44" s="312"/>
    </row>
    <row r="45" spans="2:14" ht="13.15">
      <c r="B45" s="348" t="str">
        <f t="shared" si="3"/>
        <v>30-34</v>
      </c>
      <c r="C45" s="293">
        <f t="shared" si="3"/>
        <v>2390.7649999999999</v>
      </c>
      <c r="D45" s="293">
        <f t="shared" si="4"/>
        <v>2420.3931789829167</v>
      </c>
      <c r="E45" s="293">
        <f t="shared" si="4"/>
        <v>2427.7043247398165</v>
      </c>
      <c r="F45" s="293">
        <f t="shared" si="4"/>
        <v>2437.5456662036686</v>
      </c>
      <c r="G45" s="293">
        <f t="shared" si="4"/>
        <v>2445.6108499047441</v>
      </c>
      <c r="H45" s="293">
        <f t="shared" si="4"/>
        <v>2455.3926748218028</v>
      </c>
      <c r="I45" s="293">
        <f t="shared" si="4"/>
        <v>2458.3235187713499</v>
      </c>
      <c r="J45" s="293">
        <f t="shared" si="4"/>
        <v>2458.7096738791042</v>
      </c>
      <c r="K45" s="293">
        <f t="shared" si="4"/>
        <v>2456.7495233766886</v>
      </c>
      <c r="L45" s="293">
        <f t="shared" si="5"/>
        <v>2450.9767970910557</v>
      </c>
      <c r="M45" s="293">
        <f t="shared" si="6"/>
        <v>2437.876687991667</v>
      </c>
      <c r="N45" s="312"/>
    </row>
    <row r="46" spans="2:14" ht="13.15">
      <c r="B46" s="348" t="str">
        <f t="shared" si="3"/>
        <v>35-39</v>
      </c>
      <c r="C46" s="293">
        <f t="shared" si="3"/>
        <v>2265.6460000000002</v>
      </c>
      <c r="D46" s="293">
        <f t="shared" si="4"/>
        <v>2295.662110882241</v>
      </c>
      <c r="E46" s="293">
        <f t="shared" si="4"/>
        <v>2313.2399824562003</v>
      </c>
      <c r="F46" s="293">
        <f t="shared" si="4"/>
        <v>2327.8275708535039</v>
      </c>
      <c r="G46" s="293">
        <f t="shared" si="4"/>
        <v>2332.963353784477</v>
      </c>
      <c r="H46" s="293">
        <f t="shared" si="4"/>
        <v>2335.323079635099</v>
      </c>
      <c r="I46" s="293">
        <f t="shared" si="4"/>
        <v>2331.1783809397562</v>
      </c>
      <c r="J46" s="293">
        <f t="shared" si="4"/>
        <v>2326.2011773574491</v>
      </c>
      <c r="K46" s="293">
        <f t="shared" si="4"/>
        <v>2320.9597686049269</v>
      </c>
      <c r="L46" s="293">
        <f t="shared" si="5"/>
        <v>2314.193854068988</v>
      </c>
      <c r="M46" s="293">
        <f t="shared" si="6"/>
        <v>2303.0207849699655</v>
      </c>
      <c r="N46" s="312"/>
    </row>
    <row r="47" spans="2:14" ht="13.15">
      <c r="B47" s="348" t="str">
        <f t="shared" si="3"/>
        <v>40-44</v>
      </c>
      <c r="C47" s="293">
        <f t="shared" si="3"/>
        <v>1836.34</v>
      </c>
      <c r="D47" s="293">
        <f t="shared" si="4"/>
        <v>1929.6767384140353</v>
      </c>
      <c r="E47" s="293">
        <f t="shared" si="4"/>
        <v>1995.4053617344548</v>
      </c>
      <c r="F47" s="293">
        <f t="shared" si="4"/>
        <v>2046.8185790286554</v>
      </c>
      <c r="G47" s="293">
        <f t="shared" si="4"/>
        <v>2080.6405850452675</v>
      </c>
      <c r="H47" s="293">
        <f t="shared" si="4"/>
        <v>2103.7718341507957</v>
      </c>
      <c r="I47" s="293">
        <f t="shared" si="4"/>
        <v>2114.7340051314845</v>
      </c>
      <c r="J47" s="293">
        <f t="shared" si="4"/>
        <v>2119.8608785004403</v>
      </c>
      <c r="K47" s="293">
        <f t="shared" si="4"/>
        <v>2121.2611849756299</v>
      </c>
      <c r="L47" s="293">
        <f t="shared" si="5"/>
        <v>2119.1723225552341</v>
      </c>
      <c r="M47" s="293">
        <f t="shared" si="6"/>
        <v>2112.1414460010365</v>
      </c>
      <c r="N47" s="312"/>
    </row>
    <row r="48" spans="2:14" ht="13.15">
      <c r="B48" s="348" t="str">
        <f t="shared" si="3"/>
        <v>45-49</v>
      </c>
      <c r="C48" s="293">
        <f t="shared" si="3"/>
        <v>2086.85</v>
      </c>
      <c r="D48" s="293">
        <f t="shared" si="4"/>
        <v>2006.0629074876404</v>
      </c>
      <c r="E48" s="293">
        <f t="shared" si="4"/>
        <v>1956.4562450105884</v>
      </c>
      <c r="F48" s="293">
        <f t="shared" si="4"/>
        <v>1932.6778095554309</v>
      </c>
      <c r="G48" s="293">
        <f t="shared" si="4"/>
        <v>1918.6409185061275</v>
      </c>
      <c r="H48" s="293">
        <f t="shared" si="4"/>
        <v>1912.5870558695485</v>
      </c>
      <c r="I48" s="293">
        <f t="shared" si="4"/>
        <v>1906.8404769338315</v>
      </c>
      <c r="J48" s="293">
        <f t="shared" si="4"/>
        <v>1902.8367457270142</v>
      </c>
      <c r="K48" s="293">
        <f t="shared" si="4"/>
        <v>1899.6165338329852</v>
      </c>
      <c r="L48" s="293">
        <f t="shared" si="5"/>
        <v>1895.6239575654931</v>
      </c>
      <c r="M48" s="293">
        <f t="shared" si="6"/>
        <v>1888.532559840643</v>
      </c>
      <c r="N48" s="312"/>
    </row>
    <row r="49" spans="1:14" ht="13.15">
      <c r="B49" s="348" t="str">
        <f t="shared" si="3"/>
        <v>50-54</v>
      </c>
      <c r="C49" s="293">
        <f t="shared" si="3"/>
        <v>1613.6310000000001</v>
      </c>
      <c r="D49" s="293">
        <f t="shared" si="4"/>
        <v>1602.1956076387855</v>
      </c>
      <c r="E49" s="293">
        <f t="shared" si="4"/>
        <v>1573.1060439501534</v>
      </c>
      <c r="F49" s="293">
        <f t="shared" si="4"/>
        <v>1544.1876768967932</v>
      </c>
      <c r="G49" s="293">
        <f t="shared" si="4"/>
        <v>1514.0486748565831</v>
      </c>
      <c r="H49" s="293">
        <f t="shared" si="4"/>
        <v>1489.3599713011101</v>
      </c>
      <c r="I49" s="293">
        <f t="shared" si="4"/>
        <v>1467.2591716188881</v>
      </c>
      <c r="J49" s="293">
        <f t="shared" si="4"/>
        <v>1449.6877840962925</v>
      </c>
      <c r="K49" s="293">
        <f t="shared" si="4"/>
        <v>1435.9614505638676</v>
      </c>
      <c r="L49" s="293">
        <f t="shared" si="5"/>
        <v>1424.5399713360423</v>
      </c>
      <c r="M49" s="293">
        <f t="shared" si="6"/>
        <v>1413.1866277599979</v>
      </c>
      <c r="N49" s="312"/>
    </row>
    <row r="50" spans="1:14" ht="13.15">
      <c r="B50" s="348" t="str">
        <f t="shared" si="3"/>
        <v>55-59</v>
      </c>
      <c r="C50" s="293">
        <f t="shared" si="3"/>
        <v>1077.355</v>
      </c>
      <c r="D50" s="293">
        <f t="shared" si="4"/>
        <v>947.1168172382412</v>
      </c>
      <c r="E50" s="293">
        <f t="shared" si="4"/>
        <v>864.9072607071347</v>
      </c>
      <c r="F50" s="293">
        <f t="shared" si="4"/>
        <v>812.21317666912296</v>
      </c>
      <c r="G50" s="293">
        <f t="shared" si="4"/>
        <v>774.63818824100508</v>
      </c>
      <c r="H50" s="293">
        <f t="shared" si="4"/>
        <v>747.22348506767889</v>
      </c>
      <c r="I50" s="293">
        <f t="shared" si="4"/>
        <v>725.03091951201827</v>
      </c>
      <c r="J50" s="293">
        <f t="shared" si="4"/>
        <v>707.92610439771659</v>
      </c>
      <c r="K50" s="293">
        <f t="shared" si="4"/>
        <v>694.73307974306783</v>
      </c>
      <c r="L50" s="293">
        <f t="shared" si="5"/>
        <v>684.11068783301573</v>
      </c>
      <c r="M50" s="293">
        <f t="shared" si="6"/>
        <v>674.49292480489225</v>
      </c>
      <c r="N50" s="312"/>
    </row>
    <row r="51" spans="1:14" ht="13.15">
      <c r="B51" s="348" t="str">
        <f t="shared" si="3"/>
        <v>60-64</v>
      </c>
      <c r="C51" s="293">
        <f t="shared" si="3"/>
        <v>367.99099999999999</v>
      </c>
      <c r="D51" s="293">
        <f t="shared" si="4"/>
        <v>363.42756350489714</v>
      </c>
      <c r="E51" s="293">
        <f t="shared" si="4"/>
        <v>343.21544007305897</v>
      </c>
      <c r="F51" s="293">
        <f t="shared" si="4"/>
        <v>322.36525996544532</v>
      </c>
      <c r="G51" s="293">
        <f t="shared" si="4"/>
        <v>304.43484857090743</v>
      </c>
      <c r="H51" s="293">
        <f t="shared" si="4"/>
        <v>289.93167868348985</v>
      </c>
      <c r="I51" s="293">
        <f t="shared" si="4"/>
        <v>277.7535142563591</v>
      </c>
      <c r="J51" s="293">
        <f t="shared" si="4"/>
        <v>268.23433032758203</v>
      </c>
      <c r="K51" s="293">
        <f t="shared" si="4"/>
        <v>260.86246863365147</v>
      </c>
      <c r="L51" s="293">
        <f t="shared" si="5"/>
        <v>254.95826430242997</v>
      </c>
      <c r="M51" s="293">
        <f t="shared" si="6"/>
        <v>249.733324094902</v>
      </c>
      <c r="N51" s="312"/>
    </row>
    <row r="52" spans="1:14" ht="13.15">
      <c r="B52" s="348" t="str">
        <f t="shared" si="3"/>
        <v>65 plus</v>
      </c>
      <c r="C52" s="293">
        <f t="shared" si="3"/>
        <v>84.995000000000005</v>
      </c>
      <c r="D52" s="293">
        <f t="shared" si="4"/>
        <v>103.85715309726166</v>
      </c>
      <c r="E52" s="293">
        <f t="shared" si="4"/>
        <v>114.07873231606197</v>
      </c>
      <c r="F52" s="293">
        <f t="shared" si="4"/>
        <v>117.75983325568879</v>
      </c>
      <c r="G52" s="293">
        <f t="shared" si="4"/>
        <v>117.25211654182615</v>
      </c>
      <c r="H52" s="293">
        <f t="shared" si="4"/>
        <v>114.71958515460081</v>
      </c>
      <c r="I52" s="293">
        <f t="shared" si="4"/>
        <v>111.17092960034827</v>
      </c>
      <c r="J52" s="293">
        <f t="shared" si="4"/>
        <v>107.54375491907544</v>
      </c>
      <c r="K52" s="293">
        <f t="shared" si="4"/>
        <v>104.22027073546869</v>
      </c>
      <c r="L52" s="293">
        <f t="shared" si="5"/>
        <v>101.28248519087411</v>
      </c>
      <c r="M52" s="293">
        <f t="shared" si="6"/>
        <v>98.61654688335426</v>
      </c>
      <c r="N52" s="312"/>
    </row>
    <row r="53" spans="1:14" ht="13.15">
      <c r="B53" s="348" t="str">
        <f t="shared" si="3"/>
        <v>Total</v>
      </c>
      <c r="C53" s="293">
        <f t="shared" si="3"/>
        <v>14637.381000000001</v>
      </c>
      <c r="D53" s="293">
        <f t="shared" si="4"/>
        <v>14832.324836195061</v>
      </c>
      <c r="E53" s="293">
        <f t="shared" si="4"/>
        <v>14932.728707726761</v>
      </c>
      <c r="F53" s="293">
        <f t="shared" si="4"/>
        <v>15037.095852943625</v>
      </c>
      <c r="G53" s="293">
        <f t="shared" si="4"/>
        <v>15091.312442933786</v>
      </c>
      <c r="H53" s="293">
        <f t="shared" si="4"/>
        <v>15118.421630693081</v>
      </c>
      <c r="I53" s="293">
        <f t="shared" si="4"/>
        <v>15074.623368967879</v>
      </c>
      <c r="J53" s="293">
        <f t="shared" si="4"/>
        <v>15019.639507347463</v>
      </c>
      <c r="K53" s="293">
        <f t="shared" si="4"/>
        <v>14961.520429986833</v>
      </c>
      <c r="L53" s="293">
        <f t="shared" si="5"/>
        <v>14890.413379198304</v>
      </c>
      <c r="M53" s="293">
        <f t="shared" si="6"/>
        <v>14781.278003924135</v>
      </c>
      <c r="N53" s="312"/>
    </row>
    <row r="54" spans="1:14">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4" ht="13.15">
      <c r="B56" s="326" t="s">
        <v>47</v>
      </c>
      <c r="H56" s="310"/>
    </row>
    <row r="57" spans="1:14">
      <c r="H57" s="310"/>
    </row>
    <row r="58" spans="1:14"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4" ht="13.15">
      <c r="B59" s="323" t="str">
        <f t="shared" si="8"/>
        <v>20-24</v>
      </c>
      <c r="C59" s="293">
        <f t="shared" ref="C59:C69" si="10">D21</f>
        <v>1000.314</v>
      </c>
      <c r="D59" s="293">
        <f>C356</f>
        <v>1274.080519474443</v>
      </c>
      <c r="E59" s="293">
        <f t="shared" ref="E59:L59" si="11">D356</f>
        <v>1453.632722771514</v>
      </c>
      <c r="F59" s="293">
        <f t="shared" si="11"/>
        <v>1581.2503602987399</v>
      </c>
      <c r="G59" s="293">
        <f t="shared" si="11"/>
        <v>1673.9404424718418</v>
      </c>
      <c r="H59" s="293">
        <f t="shared" si="11"/>
        <v>1729.3462259582016</v>
      </c>
      <c r="I59" s="293">
        <f t="shared" si="11"/>
        <v>1746.1863679344192</v>
      </c>
      <c r="J59" s="293">
        <f t="shared" si="11"/>
        <v>1750.7309410170594</v>
      </c>
      <c r="K59" s="293">
        <f t="shared" si="11"/>
        <v>1749.0861366076704</v>
      </c>
      <c r="L59" s="293">
        <f t="shared" si="11"/>
        <v>1740.7302561012784</v>
      </c>
      <c r="M59" s="293">
        <f>L356</f>
        <v>1720.6159786942071</v>
      </c>
    </row>
    <row r="60" spans="1:14" ht="13.15">
      <c r="B60" s="323" t="str">
        <f t="shared" si="8"/>
        <v>25-29</v>
      </c>
      <c r="C60" s="293">
        <f t="shared" si="10"/>
        <v>3115.0129999999999</v>
      </c>
      <c r="D60" s="293">
        <f t="shared" ref="D60:K69" si="12">C357</f>
        <v>3002.2568588558961</v>
      </c>
      <c r="E60" s="293">
        <f t="shared" si="12"/>
        <v>2961.8620482947126</v>
      </c>
      <c r="F60" s="293">
        <f t="shared" si="12"/>
        <v>2970.0812873206087</v>
      </c>
      <c r="G60" s="293">
        <f t="shared" si="12"/>
        <v>3003.9866132278594</v>
      </c>
      <c r="H60" s="293">
        <f t="shared" si="12"/>
        <v>3035.6133184412242</v>
      </c>
      <c r="I60" s="293">
        <f t="shared" si="12"/>
        <v>3044.7911253180782</v>
      </c>
      <c r="J60" s="293">
        <f t="shared" si="12"/>
        <v>3046.6533534991099</v>
      </c>
      <c r="K60" s="293">
        <f t="shared" si="12"/>
        <v>3043.6085784971524</v>
      </c>
      <c r="L60" s="293">
        <f t="shared" ref="L60:L69" si="13">K357</f>
        <v>3033.333359362347</v>
      </c>
      <c r="M60" s="293">
        <f t="shared" ref="M60:M69" si="14">L357</f>
        <v>3009.016242204249</v>
      </c>
    </row>
    <row r="61" spans="1:14" ht="13.15">
      <c r="B61" s="323" t="str">
        <f t="shared" si="8"/>
        <v>30-34</v>
      </c>
      <c r="C61" s="293">
        <f t="shared" si="10"/>
        <v>2616.5259999999998</v>
      </c>
      <c r="D61" s="293">
        <f t="shared" si="12"/>
        <v>2784.1041315535781</v>
      </c>
      <c r="E61" s="293">
        <f t="shared" si="12"/>
        <v>2879.1347376015724</v>
      </c>
      <c r="F61" s="293">
        <f t="shared" si="12"/>
        <v>2942.5446320075703</v>
      </c>
      <c r="G61" s="293">
        <f t="shared" si="12"/>
        <v>2992.34839293086</v>
      </c>
      <c r="H61" s="293">
        <f t="shared" si="12"/>
        <v>3030.1193598688269</v>
      </c>
      <c r="I61" s="293">
        <f t="shared" si="12"/>
        <v>3051.4281055636634</v>
      </c>
      <c r="J61" s="293">
        <f t="shared" si="12"/>
        <v>3064.5960066709172</v>
      </c>
      <c r="K61" s="293">
        <f t="shared" si="12"/>
        <v>3071.7863772365049</v>
      </c>
      <c r="L61" s="293">
        <f t="shared" si="13"/>
        <v>3072.3835794562269</v>
      </c>
      <c r="M61" s="293">
        <f t="shared" si="14"/>
        <v>3062.904530129354</v>
      </c>
    </row>
    <row r="62" spans="1:14" ht="13.15">
      <c r="B62" s="323" t="str">
        <f t="shared" si="8"/>
        <v>35-39</v>
      </c>
      <c r="C62" s="293">
        <f t="shared" si="10"/>
        <v>2323.6709999999998</v>
      </c>
      <c r="D62" s="293">
        <f t="shared" si="12"/>
        <v>2400.6658223899999</v>
      </c>
      <c r="E62" s="293">
        <f t="shared" si="12"/>
        <v>2481.894118318171</v>
      </c>
      <c r="F62" s="293">
        <f t="shared" si="12"/>
        <v>2559.0412293827944</v>
      </c>
      <c r="G62" s="293">
        <f t="shared" si="12"/>
        <v>2627.8867660277579</v>
      </c>
      <c r="H62" s="293">
        <f t="shared" si="12"/>
        <v>2683.2434013740171</v>
      </c>
      <c r="I62" s="293">
        <f t="shared" si="12"/>
        <v>2721.1213485480762</v>
      </c>
      <c r="J62" s="293">
        <f t="shared" si="12"/>
        <v>2749.3359534015431</v>
      </c>
      <c r="K62" s="293">
        <f t="shared" si="12"/>
        <v>2770.0394970567104</v>
      </c>
      <c r="L62" s="293">
        <f t="shared" si="13"/>
        <v>2783.1938501499967</v>
      </c>
      <c r="M62" s="293">
        <f t="shared" si="14"/>
        <v>2786.6742944872321</v>
      </c>
    </row>
    <row r="63" spans="1:14" ht="13.15">
      <c r="B63" s="323" t="str">
        <f t="shared" si="8"/>
        <v>40-44</v>
      </c>
      <c r="C63" s="293">
        <f t="shared" si="10"/>
        <v>2239.9540000000002</v>
      </c>
      <c r="D63" s="293">
        <f t="shared" si="12"/>
        <v>2252.315758953695</v>
      </c>
      <c r="E63" s="293">
        <f t="shared" si="12"/>
        <v>2271.3798647087278</v>
      </c>
      <c r="F63" s="293">
        <f t="shared" si="12"/>
        <v>2301.0444803315431</v>
      </c>
      <c r="G63" s="293">
        <f t="shared" si="12"/>
        <v>2337.9681815403073</v>
      </c>
      <c r="H63" s="293">
        <f t="shared" si="12"/>
        <v>2374.559011862998</v>
      </c>
      <c r="I63" s="293">
        <f t="shared" si="12"/>
        <v>2403.9038943751757</v>
      </c>
      <c r="J63" s="293">
        <f t="shared" si="12"/>
        <v>2429.6462761502457</v>
      </c>
      <c r="K63" s="293">
        <f t="shared" si="12"/>
        <v>2451.7783777645723</v>
      </c>
      <c r="L63" s="293">
        <f t="shared" si="13"/>
        <v>2469.0692646223924</v>
      </c>
      <c r="M63" s="293">
        <f t="shared" si="14"/>
        <v>2478.9988744827069</v>
      </c>
    </row>
    <row r="64" spans="1:14" ht="13.15">
      <c r="B64" s="323" t="str">
        <f t="shared" si="8"/>
        <v>45-49</v>
      </c>
      <c r="C64" s="293">
        <f t="shared" si="10"/>
        <v>2330.5859999999998</v>
      </c>
      <c r="D64" s="293">
        <f t="shared" si="12"/>
        <v>2273.2420130676187</v>
      </c>
      <c r="E64" s="293">
        <f t="shared" si="12"/>
        <v>2230.3031981859094</v>
      </c>
      <c r="F64" s="293">
        <f t="shared" si="12"/>
        <v>2203.6153071409203</v>
      </c>
      <c r="G64" s="293">
        <f t="shared" si="12"/>
        <v>2190.9196872326734</v>
      </c>
      <c r="H64" s="293">
        <f t="shared" si="12"/>
        <v>2186.05466807227</v>
      </c>
      <c r="I64" s="293">
        <f t="shared" si="12"/>
        <v>2182.7027249726693</v>
      </c>
      <c r="J64" s="293">
        <f t="shared" si="12"/>
        <v>2183.443132215506</v>
      </c>
      <c r="K64" s="293">
        <f t="shared" si="12"/>
        <v>2187.1597662492609</v>
      </c>
      <c r="L64" s="293">
        <f t="shared" si="13"/>
        <v>2191.6006208050435</v>
      </c>
      <c r="M64" s="293">
        <f t="shared" si="14"/>
        <v>2193.4677692220448</v>
      </c>
    </row>
    <row r="65" spans="1:13" ht="13.15">
      <c r="B65" s="323" t="str">
        <f t="shared" si="8"/>
        <v>50-54</v>
      </c>
      <c r="C65" s="293">
        <f t="shared" si="10"/>
        <v>1882.011</v>
      </c>
      <c r="D65" s="293">
        <f t="shared" si="12"/>
        <v>1865.2647564411359</v>
      </c>
      <c r="E65" s="293">
        <f t="shared" si="12"/>
        <v>1840.4588891580975</v>
      </c>
      <c r="F65" s="293">
        <f t="shared" si="12"/>
        <v>1816.0028677994928</v>
      </c>
      <c r="G65" s="293">
        <f t="shared" si="12"/>
        <v>1794.9280036855214</v>
      </c>
      <c r="H65" s="293">
        <f t="shared" si="12"/>
        <v>1776.1983928185628</v>
      </c>
      <c r="I65" s="293">
        <f t="shared" si="12"/>
        <v>1757.5299083064169</v>
      </c>
      <c r="J65" s="293">
        <f t="shared" si="12"/>
        <v>1742.2933820933088</v>
      </c>
      <c r="K65" s="293">
        <f t="shared" si="12"/>
        <v>1730.6703756658358</v>
      </c>
      <c r="L65" s="293">
        <f t="shared" si="13"/>
        <v>1721.5447874117849</v>
      </c>
      <c r="M65" s="293">
        <f t="shared" si="14"/>
        <v>1712.6869094925853</v>
      </c>
    </row>
    <row r="66" spans="1:13" ht="13.15">
      <c r="B66" s="323" t="str">
        <f t="shared" si="8"/>
        <v>55-59</v>
      </c>
      <c r="C66" s="293">
        <f t="shared" si="10"/>
        <v>1053.933</v>
      </c>
      <c r="D66" s="293">
        <f t="shared" si="12"/>
        <v>1007.9359335684317</v>
      </c>
      <c r="E66" s="293">
        <f t="shared" si="12"/>
        <v>975.90971047039818</v>
      </c>
      <c r="F66" s="293">
        <f t="shared" si="12"/>
        <v>953.14426843647789</v>
      </c>
      <c r="G66" s="293">
        <f t="shared" si="12"/>
        <v>936.20201871497704</v>
      </c>
      <c r="H66" s="293">
        <f t="shared" si="12"/>
        <v>921.66919170848462</v>
      </c>
      <c r="I66" s="293">
        <f t="shared" si="12"/>
        <v>907.15543340309318</v>
      </c>
      <c r="J66" s="293">
        <f t="shared" si="12"/>
        <v>894.56355456133701</v>
      </c>
      <c r="K66" s="293">
        <f t="shared" si="12"/>
        <v>883.95662456401965</v>
      </c>
      <c r="L66" s="293">
        <f t="shared" si="13"/>
        <v>874.76288967900291</v>
      </c>
      <c r="M66" s="293">
        <f t="shared" si="14"/>
        <v>865.8257200214739</v>
      </c>
    </row>
    <row r="67" spans="1:13" ht="13.15">
      <c r="B67" s="323" t="str">
        <f t="shared" si="8"/>
        <v>60-64</v>
      </c>
      <c r="C67" s="293">
        <f t="shared" si="10"/>
        <v>370.339</v>
      </c>
      <c r="D67" s="293">
        <f t="shared" si="12"/>
        <v>377.1618562516984</v>
      </c>
      <c r="E67" s="293">
        <f t="shared" si="12"/>
        <v>374.16512151440651</v>
      </c>
      <c r="F67" s="293">
        <f t="shared" si="12"/>
        <v>368.63674297440673</v>
      </c>
      <c r="G67" s="293">
        <f t="shared" si="12"/>
        <v>363.03420860867618</v>
      </c>
      <c r="H67" s="293">
        <f t="shared" si="12"/>
        <v>357.28412596534872</v>
      </c>
      <c r="I67" s="293">
        <f t="shared" si="12"/>
        <v>350.90874449659196</v>
      </c>
      <c r="J67" s="293">
        <f t="shared" si="12"/>
        <v>345.11879065814605</v>
      </c>
      <c r="K67" s="293">
        <f t="shared" si="12"/>
        <v>340.04032623536654</v>
      </c>
      <c r="L67" s="293">
        <f t="shared" si="13"/>
        <v>335.44162684627577</v>
      </c>
      <c r="M67" s="293">
        <f t="shared" si="14"/>
        <v>330.81438966863425</v>
      </c>
    </row>
    <row r="68" spans="1:13" ht="13.15">
      <c r="B68" s="323" t="str">
        <f t="shared" si="8"/>
        <v>65 plus</v>
      </c>
      <c r="C68" s="293">
        <f t="shared" si="10"/>
        <v>57.173000000000002</v>
      </c>
      <c r="D68" s="293">
        <f t="shared" si="12"/>
        <v>98.057223052504312</v>
      </c>
      <c r="E68" s="293">
        <f t="shared" si="12"/>
        <v>125.57937589824408</v>
      </c>
      <c r="F68" s="293">
        <f t="shared" si="12"/>
        <v>143.3118735847392</v>
      </c>
      <c r="G68" s="293">
        <f t="shared" si="12"/>
        <v>154.30883536299675</v>
      </c>
      <c r="H68" s="293">
        <f t="shared" si="12"/>
        <v>160.62115820614332</v>
      </c>
      <c r="I68" s="293">
        <f t="shared" si="12"/>
        <v>163.5776250257255</v>
      </c>
      <c r="J68" s="293">
        <f t="shared" si="12"/>
        <v>164.53811912683355</v>
      </c>
      <c r="K68" s="293">
        <f t="shared" si="12"/>
        <v>164.3124094334859</v>
      </c>
      <c r="L68" s="293">
        <f t="shared" si="13"/>
        <v>163.35217967522721</v>
      </c>
      <c r="M68" s="293">
        <f t="shared" si="14"/>
        <v>161.82740435350865</v>
      </c>
    </row>
    <row r="69" spans="1:13" ht="13.15">
      <c r="B69" s="323" t="str">
        <f t="shared" si="8"/>
        <v>Total</v>
      </c>
      <c r="C69" s="293">
        <f t="shared" si="10"/>
        <v>16989.519999999997</v>
      </c>
      <c r="D69" s="293">
        <f t="shared" si="12"/>
        <v>17335.084873609001</v>
      </c>
      <c r="E69" s="293">
        <f t="shared" si="12"/>
        <v>17594.319786921751</v>
      </c>
      <c r="F69" s="293">
        <f t="shared" si="12"/>
        <v>17838.673049277291</v>
      </c>
      <c r="G69" s="293">
        <f t="shared" si="12"/>
        <v>18075.52314980347</v>
      </c>
      <c r="H69" s="293">
        <f t="shared" si="12"/>
        <v>18254.708854276076</v>
      </c>
      <c r="I69" s="293">
        <f t="shared" si="12"/>
        <v>18329.305277943909</v>
      </c>
      <c r="J69" s="293">
        <f t="shared" si="12"/>
        <v>18370.919509394011</v>
      </c>
      <c r="K69" s="293">
        <f t="shared" si="12"/>
        <v>18392.438469310579</v>
      </c>
      <c r="L69" s="293">
        <f t="shared" si="13"/>
        <v>18385.412414109582</v>
      </c>
      <c r="M69" s="293">
        <f t="shared" si="14"/>
        <v>18322.832112755998</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536.36400000000003</v>
      </c>
      <c r="D77" s="429">
        <f>D43-(0.2*D43)</f>
        <v>751.24612085957415</v>
      </c>
      <c r="E77" s="429">
        <f t="shared" ref="E77:M77" si="18">E43-(0.2*E43)</f>
        <v>880.5868348235208</v>
      </c>
      <c r="F77" s="429">
        <f t="shared" si="18"/>
        <v>965.80044594856952</v>
      </c>
      <c r="G77" s="429">
        <f t="shared" si="18"/>
        <v>1017.4331890178786</v>
      </c>
      <c r="H77" s="429">
        <f t="shared" si="18"/>
        <v>1044.5099322978097</v>
      </c>
      <c r="I77" s="429">
        <f t="shared" si="18"/>
        <v>1047.1024942889817</v>
      </c>
      <c r="J77" s="429">
        <f t="shared" si="18"/>
        <v>1043.9631244828381</v>
      </c>
      <c r="K77" s="429">
        <f t="shared" si="18"/>
        <v>1038.7317130151789</v>
      </c>
      <c r="L77" s="429">
        <f t="shared" si="18"/>
        <v>1030.466095286223</v>
      </c>
      <c r="M77" s="429">
        <f t="shared" si="18"/>
        <v>1015.3417670049533</v>
      </c>
    </row>
    <row r="78" spans="1:13" ht="13.15">
      <c r="B78" s="323" t="str">
        <f t="shared" si="16"/>
        <v>25-29</v>
      </c>
      <c r="C78" s="429">
        <f t="shared" ref="C78:C85" si="19">C44+(0.2*C43)-(0.2*C44)</f>
        <v>1928.7734</v>
      </c>
      <c r="D78" s="429">
        <f t="shared" ref="D78:M78" si="20">D44+(0.2*D43)-(0.2*D44)</f>
        <v>1967.711616514554</v>
      </c>
      <c r="E78" s="429">
        <f t="shared" si="20"/>
        <v>2015.2521272737931</v>
      </c>
      <c r="F78" s="429">
        <f t="shared" si="20"/>
        <v>2072.2098899508251</v>
      </c>
      <c r="G78" s="429">
        <f t="shared" si="20"/>
        <v>2119.3914342228691</v>
      </c>
      <c r="H78" s="429">
        <f t="shared" si="20"/>
        <v>2152.7073635838092</v>
      </c>
      <c r="I78" s="429">
        <f t="shared" si="20"/>
        <v>2160.5390910463389</v>
      </c>
      <c r="J78" s="429">
        <f t="shared" si="20"/>
        <v>2159.9389031521046</v>
      </c>
      <c r="K78" s="429">
        <f t="shared" si="20"/>
        <v>2154.6761348550544</v>
      </c>
      <c r="L78" s="429">
        <f t="shared" si="20"/>
        <v>2143.5944599394716</v>
      </c>
      <c r="M78" s="429">
        <f t="shared" si="20"/>
        <v>2121.4353560084237</v>
      </c>
    </row>
    <row r="79" spans="1:13" ht="13.15">
      <c r="B79" s="323" t="str">
        <f t="shared" si="16"/>
        <v>30-34</v>
      </c>
      <c r="C79" s="429">
        <f t="shared" si="19"/>
        <v>2361.2825999999995</v>
      </c>
      <c r="D79" s="429">
        <f t="shared" ref="D79:M79" si="21">D45+(0.2*D44)-(0.2*D45)</f>
        <v>2381.2895647612481</v>
      </c>
      <c r="E79" s="429">
        <f t="shared" si="21"/>
        <v>2390.9398144338315</v>
      </c>
      <c r="F79" s="429">
        <f t="shared" si="21"/>
        <v>2407.7264775788558</v>
      </c>
      <c r="G79" s="429">
        <f t="shared" si="21"/>
        <v>2422.746964165895</v>
      </c>
      <c r="H79" s="429">
        <f t="shared" si="21"/>
        <v>2437.2091099847812</v>
      </c>
      <c r="I79" s="429">
        <f t="shared" si="21"/>
        <v>2441.3496818856029</v>
      </c>
      <c r="J79" s="429">
        <f t="shared" si="21"/>
        <v>2441.7047696111322</v>
      </c>
      <c r="K79" s="429">
        <f t="shared" si="21"/>
        <v>2439.1479203516656</v>
      </c>
      <c r="L79" s="429">
        <f t="shared" si="21"/>
        <v>2432.2759217023231</v>
      </c>
      <c r="M79" s="429">
        <f t="shared" si="21"/>
        <v>2417.2013289576298</v>
      </c>
    </row>
    <row r="80" spans="1:13" ht="13.15">
      <c r="B80" s="323" t="str">
        <f t="shared" si="16"/>
        <v>35-39</v>
      </c>
      <c r="C80" s="429">
        <f t="shared" si="19"/>
        <v>2290.6697999999997</v>
      </c>
      <c r="D80" s="429">
        <f t="shared" ref="D80:M80" si="22">D46+(0.2*D45)-(0.2*D46)</f>
        <v>2320.6083245023765</v>
      </c>
      <c r="E80" s="429">
        <f t="shared" si="22"/>
        <v>2336.1328509129235</v>
      </c>
      <c r="F80" s="429">
        <f t="shared" si="22"/>
        <v>2349.7711899235369</v>
      </c>
      <c r="G80" s="429">
        <f t="shared" si="22"/>
        <v>2355.4928530085303</v>
      </c>
      <c r="H80" s="429">
        <f t="shared" si="22"/>
        <v>2359.3369986724397</v>
      </c>
      <c r="I80" s="429">
        <f t="shared" si="22"/>
        <v>2356.607408506075</v>
      </c>
      <c r="J80" s="429">
        <f t="shared" si="22"/>
        <v>2352.70287666178</v>
      </c>
      <c r="K80" s="429">
        <f t="shared" si="22"/>
        <v>2348.1177195592791</v>
      </c>
      <c r="L80" s="429">
        <f t="shared" si="22"/>
        <v>2341.5504426734019</v>
      </c>
      <c r="M80" s="429">
        <f t="shared" si="22"/>
        <v>2329.9919655743061</v>
      </c>
    </row>
    <row r="81" spans="1:14" ht="13.15">
      <c r="B81" s="323" t="str">
        <f t="shared" si="16"/>
        <v>40-44</v>
      </c>
      <c r="C81" s="429">
        <f t="shared" si="19"/>
        <v>1922.2012</v>
      </c>
      <c r="D81" s="429">
        <f t="shared" ref="D81:M81" si="23">D47+(0.2*D46)-(0.2*D47)</f>
        <v>2002.8738129076767</v>
      </c>
      <c r="E81" s="429">
        <f t="shared" si="23"/>
        <v>2058.9722858788036</v>
      </c>
      <c r="F81" s="429">
        <f t="shared" si="23"/>
        <v>2103.0203773936255</v>
      </c>
      <c r="G81" s="429">
        <f t="shared" si="23"/>
        <v>2131.1051387931093</v>
      </c>
      <c r="H81" s="429">
        <f t="shared" si="23"/>
        <v>2150.0820832476566</v>
      </c>
      <c r="I81" s="429">
        <f t="shared" si="23"/>
        <v>2158.0228802931388</v>
      </c>
      <c r="J81" s="429">
        <f t="shared" si="23"/>
        <v>2161.1289382718423</v>
      </c>
      <c r="K81" s="429">
        <f t="shared" si="23"/>
        <v>2161.2009017014893</v>
      </c>
      <c r="L81" s="429">
        <f t="shared" si="23"/>
        <v>2158.1766288579847</v>
      </c>
      <c r="M81" s="429">
        <f t="shared" si="23"/>
        <v>2150.317313794822</v>
      </c>
    </row>
    <row r="82" spans="1:14" ht="13.15">
      <c r="B82" s="323" t="str">
        <f t="shared" si="16"/>
        <v>45-49</v>
      </c>
      <c r="C82" s="429">
        <f t="shared" si="19"/>
        <v>2036.748</v>
      </c>
      <c r="D82" s="429">
        <f t="shared" ref="D82:M82" si="24">D48+(0.2*D47)-(0.2*D48)</f>
        <v>1990.7856736729193</v>
      </c>
      <c r="E82" s="429">
        <f t="shared" si="24"/>
        <v>1964.2460683553618</v>
      </c>
      <c r="F82" s="429">
        <f t="shared" si="24"/>
        <v>1955.5059634500756</v>
      </c>
      <c r="G82" s="429">
        <f t="shared" si="24"/>
        <v>1951.0408518139552</v>
      </c>
      <c r="H82" s="429">
        <f t="shared" si="24"/>
        <v>1950.8240115257977</v>
      </c>
      <c r="I82" s="429">
        <f t="shared" si="24"/>
        <v>1948.4191825733621</v>
      </c>
      <c r="J82" s="429">
        <f t="shared" si="24"/>
        <v>1946.2415722816993</v>
      </c>
      <c r="K82" s="429">
        <f t="shared" si="24"/>
        <v>1943.9454640615143</v>
      </c>
      <c r="L82" s="429">
        <f t="shared" si="24"/>
        <v>1940.3336305634414</v>
      </c>
      <c r="M82" s="429">
        <f t="shared" si="24"/>
        <v>1933.2543370727219</v>
      </c>
    </row>
    <row r="83" spans="1:14" ht="13.15">
      <c r="B83" s="323" t="str">
        <f t="shared" si="16"/>
        <v>50-54</v>
      </c>
      <c r="C83" s="429">
        <f t="shared" si="19"/>
        <v>1708.2748000000001</v>
      </c>
      <c r="D83" s="429">
        <f t="shared" ref="D83:M83" si="25">D49+(0.2*D48)-(0.2*D49)</f>
        <v>1682.9690676085565</v>
      </c>
      <c r="E83" s="429">
        <f t="shared" si="25"/>
        <v>1649.7760841622403</v>
      </c>
      <c r="F83" s="429">
        <f t="shared" si="25"/>
        <v>1621.8857034285206</v>
      </c>
      <c r="G83" s="429">
        <f t="shared" si="25"/>
        <v>1594.9671235864921</v>
      </c>
      <c r="H83" s="429">
        <f t="shared" si="25"/>
        <v>1574.0053882147979</v>
      </c>
      <c r="I83" s="429">
        <f t="shared" si="25"/>
        <v>1555.1754326818768</v>
      </c>
      <c r="J83" s="429">
        <f t="shared" si="25"/>
        <v>1540.3175764224368</v>
      </c>
      <c r="K83" s="429">
        <f t="shared" si="25"/>
        <v>1528.692467217691</v>
      </c>
      <c r="L83" s="429">
        <f t="shared" si="25"/>
        <v>1518.7567685819324</v>
      </c>
      <c r="M83" s="429">
        <f t="shared" si="25"/>
        <v>1508.2558141761269</v>
      </c>
    </row>
    <row r="84" spans="1:14" ht="13.15">
      <c r="B84" s="323" t="str">
        <f t="shared" si="16"/>
        <v>55-59</v>
      </c>
      <c r="C84" s="429">
        <f t="shared" si="19"/>
        <v>1184.6102000000001</v>
      </c>
      <c r="D84" s="429">
        <f t="shared" ref="D84:M84" si="26">D50+(0.2*D49)-(0.2*D50)</f>
        <v>1078.1325753183501</v>
      </c>
      <c r="E84" s="429">
        <f t="shared" si="26"/>
        <v>1006.5470173557384</v>
      </c>
      <c r="F84" s="429">
        <f t="shared" si="26"/>
        <v>958.60807671465716</v>
      </c>
      <c r="G84" s="429">
        <f t="shared" si="26"/>
        <v>922.52028556412074</v>
      </c>
      <c r="H84" s="429">
        <f t="shared" si="26"/>
        <v>895.65078231436507</v>
      </c>
      <c r="I84" s="429">
        <f t="shared" si="26"/>
        <v>873.47656993339217</v>
      </c>
      <c r="J84" s="429">
        <f t="shared" si="26"/>
        <v>856.27844033743168</v>
      </c>
      <c r="K84" s="429">
        <f t="shared" si="26"/>
        <v>842.97875390722777</v>
      </c>
      <c r="L84" s="429">
        <f t="shared" si="26"/>
        <v>832.19654453362102</v>
      </c>
      <c r="M84" s="429">
        <f t="shared" si="26"/>
        <v>822.2316653959133</v>
      </c>
    </row>
    <row r="85" spans="1:14" ht="13.15">
      <c r="B85" s="323" t="str">
        <f t="shared" si="16"/>
        <v>60-64</v>
      </c>
      <c r="C85" s="429">
        <f t="shared" si="19"/>
        <v>509.86379999999997</v>
      </c>
      <c r="D85" s="429">
        <f t="shared" ref="D85:M85" si="27">D51+(0.2*D50)-(0.2*D51)</f>
        <v>480.16541425156595</v>
      </c>
      <c r="E85" s="429">
        <f t="shared" si="27"/>
        <v>447.55380419987415</v>
      </c>
      <c r="F85" s="429">
        <f t="shared" si="27"/>
        <v>420.33484330618086</v>
      </c>
      <c r="G85" s="429">
        <f t="shared" si="27"/>
        <v>398.47551650492699</v>
      </c>
      <c r="H85" s="429">
        <f t="shared" si="27"/>
        <v>381.39003996032767</v>
      </c>
      <c r="I85" s="429">
        <f t="shared" si="27"/>
        <v>367.20899530749091</v>
      </c>
      <c r="J85" s="429">
        <f t="shared" si="27"/>
        <v>356.17268514160895</v>
      </c>
      <c r="K85" s="429">
        <f t="shared" si="27"/>
        <v>347.63659085553479</v>
      </c>
      <c r="L85" s="429">
        <f t="shared" si="27"/>
        <v>340.78874900854709</v>
      </c>
      <c r="M85" s="429">
        <f t="shared" si="27"/>
        <v>334.68524423690002</v>
      </c>
    </row>
    <row r="86" spans="1:14" ht="13.15">
      <c r="B86" s="323" t="str">
        <f t="shared" si="16"/>
        <v>65 plus</v>
      </c>
      <c r="C86" s="429">
        <f>C52+(0.2*C51)</f>
        <v>158.59320000000002</v>
      </c>
      <c r="D86" s="429">
        <f t="shared" ref="D86:M86" si="28">D52+(0.2*D51)</f>
        <v>176.5426657982411</v>
      </c>
      <c r="E86" s="429">
        <f t="shared" si="28"/>
        <v>182.72182033067378</v>
      </c>
      <c r="F86" s="429">
        <f t="shared" si="28"/>
        <v>182.23288524877785</v>
      </c>
      <c r="G86" s="429">
        <f t="shared" si="28"/>
        <v>178.13908625600766</v>
      </c>
      <c r="H86" s="429">
        <f t="shared" si="28"/>
        <v>172.70592089129877</v>
      </c>
      <c r="I86" s="429">
        <f t="shared" si="28"/>
        <v>166.72163245162011</v>
      </c>
      <c r="J86" s="429">
        <f t="shared" si="28"/>
        <v>161.19062098459185</v>
      </c>
      <c r="K86" s="429">
        <f t="shared" si="28"/>
        <v>156.39276446219898</v>
      </c>
      <c r="L86" s="429">
        <f t="shared" si="28"/>
        <v>152.27413805136013</v>
      </c>
      <c r="M86" s="429">
        <f t="shared" si="28"/>
        <v>148.56321170233466</v>
      </c>
    </row>
    <row r="87" spans="1:14" ht="13.15">
      <c r="B87" s="323" t="str">
        <f t="shared" si="16"/>
        <v>Total</v>
      </c>
      <c r="C87" s="429">
        <f>SUM(C77:C86)</f>
        <v>14637.380999999998</v>
      </c>
      <c r="D87" s="429">
        <f t="shared" ref="D87:M87" si="29">SUM(D77:D86)</f>
        <v>14832.324836195061</v>
      </c>
      <c r="E87" s="429">
        <f t="shared" si="29"/>
        <v>14932.728707726759</v>
      </c>
      <c r="F87" s="429">
        <f t="shared" si="29"/>
        <v>15037.095852943623</v>
      </c>
      <c r="G87" s="429">
        <f t="shared" si="29"/>
        <v>15091.312442933784</v>
      </c>
      <c r="H87" s="429">
        <f t="shared" si="29"/>
        <v>15118.421630693087</v>
      </c>
      <c r="I87" s="429">
        <f t="shared" si="29"/>
        <v>15074.623368967879</v>
      </c>
      <c r="J87" s="429">
        <f t="shared" si="29"/>
        <v>15019.639507347465</v>
      </c>
      <c r="K87" s="429">
        <f t="shared" si="29"/>
        <v>14961.520429986835</v>
      </c>
      <c r="L87" s="429">
        <f t="shared" si="29"/>
        <v>14890.413379198308</v>
      </c>
      <c r="M87" s="429">
        <f t="shared" si="29"/>
        <v>14781.278003924132</v>
      </c>
    </row>
    <row r="88" spans="1:14">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4" ht="13.15">
      <c r="B90" s="326" t="s">
        <v>47</v>
      </c>
      <c r="H90" s="310"/>
    </row>
    <row r="91" spans="1:14">
      <c r="H91" s="310"/>
    </row>
    <row r="92" spans="1:14"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4" ht="13.15">
      <c r="B93" s="323" t="str">
        <f t="shared" si="31"/>
        <v>20-24</v>
      </c>
      <c r="C93" s="429">
        <f>C59-(0.2*C59)</f>
        <v>800.25119999999993</v>
      </c>
      <c r="D93" s="429">
        <f t="shared" ref="D93:M93" si="33">D59-(0.2*D59)</f>
        <v>1019.2644155795545</v>
      </c>
      <c r="E93" s="429">
        <f t="shared" si="33"/>
        <v>1162.9061782172112</v>
      </c>
      <c r="F93" s="429">
        <f t="shared" si="33"/>
        <v>1265.000288238992</v>
      </c>
      <c r="G93" s="429">
        <f t="shared" si="33"/>
        <v>1339.1523539774735</v>
      </c>
      <c r="H93" s="429">
        <f t="shared" si="33"/>
        <v>1383.4769807665612</v>
      </c>
      <c r="I93" s="429">
        <f t="shared" si="33"/>
        <v>1396.9490943475353</v>
      </c>
      <c r="J93" s="429">
        <f t="shared" si="33"/>
        <v>1400.5847528136476</v>
      </c>
      <c r="K93" s="429">
        <f t="shared" si="33"/>
        <v>1399.2689092861362</v>
      </c>
      <c r="L93" s="429">
        <f t="shared" si="33"/>
        <v>1392.5842048810227</v>
      </c>
      <c r="M93" s="429">
        <f t="shared" si="33"/>
        <v>1376.4927829553658</v>
      </c>
      <c r="N93" s="312"/>
    </row>
    <row r="94" spans="1:14" ht="13.15">
      <c r="B94" s="323" t="str">
        <f t="shared" si="31"/>
        <v>25-29</v>
      </c>
      <c r="C94" s="429">
        <f t="shared" ref="C94:C101" si="34">C60+(0.2*C59)-(0.2*C60)</f>
        <v>2692.0731999999998</v>
      </c>
      <c r="D94" s="429">
        <f t="shared" ref="D94:M94" si="35">D60+(0.2*D59)-(0.2*D60)</f>
        <v>2656.6215909796056</v>
      </c>
      <c r="E94" s="429">
        <f t="shared" si="35"/>
        <v>2660.2161831900726</v>
      </c>
      <c r="F94" s="429">
        <f t="shared" si="35"/>
        <v>2692.3151019162351</v>
      </c>
      <c r="G94" s="429">
        <f t="shared" si="35"/>
        <v>2737.9773790766558</v>
      </c>
      <c r="H94" s="429">
        <f t="shared" si="35"/>
        <v>2774.3598999446199</v>
      </c>
      <c r="I94" s="429">
        <f t="shared" si="35"/>
        <v>2785.0701738413463</v>
      </c>
      <c r="J94" s="429">
        <f t="shared" si="35"/>
        <v>2787.4688710026999</v>
      </c>
      <c r="K94" s="429">
        <f t="shared" si="35"/>
        <v>2784.7040901192559</v>
      </c>
      <c r="L94" s="429">
        <f t="shared" si="35"/>
        <v>2774.8127387101331</v>
      </c>
      <c r="M94" s="429">
        <f t="shared" si="35"/>
        <v>2751.3361895022404</v>
      </c>
      <c r="N94" s="312"/>
    </row>
    <row r="95" spans="1:14" ht="13.15">
      <c r="B95" s="323" t="str">
        <f t="shared" si="31"/>
        <v>30-34</v>
      </c>
      <c r="C95" s="429">
        <f t="shared" si="34"/>
        <v>2716.2233999999999</v>
      </c>
      <c r="D95" s="429">
        <f t="shared" ref="D95:M95" si="36">D61+(0.2*D60)-(0.2*D61)</f>
        <v>2827.7346770140416</v>
      </c>
      <c r="E95" s="429">
        <f t="shared" si="36"/>
        <v>2895.6801997402004</v>
      </c>
      <c r="F95" s="429">
        <f t="shared" si="36"/>
        <v>2948.0519630701779</v>
      </c>
      <c r="G95" s="429">
        <f t="shared" si="36"/>
        <v>2994.6760369902599</v>
      </c>
      <c r="H95" s="429">
        <f t="shared" si="36"/>
        <v>3031.2181515833063</v>
      </c>
      <c r="I95" s="429">
        <f t="shared" si="36"/>
        <v>3050.1007095145465</v>
      </c>
      <c r="J95" s="429">
        <f t="shared" si="36"/>
        <v>3061.0074760365555</v>
      </c>
      <c r="K95" s="429">
        <f t="shared" si="36"/>
        <v>3066.1508174886344</v>
      </c>
      <c r="L95" s="429">
        <f t="shared" si="36"/>
        <v>3064.573535437451</v>
      </c>
      <c r="M95" s="429">
        <f t="shared" si="36"/>
        <v>3052.1268725443333</v>
      </c>
      <c r="N95" s="312"/>
    </row>
    <row r="96" spans="1:14" ht="13.15">
      <c r="B96" s="323" t="str">
        <f t="shared" si="31"/>
        <v>35-39</v>
      </c>
      <c r="C96" s="429">
        <f t="shared" si="34"/>
        <v>2382.2420000000002</v>
      </c>
      <c r="D96" s="429">
        <f t="shared" ref="D96:M96" si="37">D62+(0.2*D61)-(0.2*D62)</f>
        <v>2477.3534842227155</v>
      </c>
      <c r="E96" s="429">
        <f t="shared" si="37"/>
        <v>2561.3422421748514</v>
      </c>
      <c r="F96" s="429">
        <f t="shared" si="37"/>
        <v>2635.7419099077497</v>
      </c>
      <c r="G96" s="429">
        <f t="shared" si="37"/>
        <v>2700.779091408378</v>
      </c>
      <c r="H96" s="429">
        <f t="shared" si="37"/>
        <v>2752.6185930729789</v>
      </c>
      <c r="I96" s="429">
        <f t="shared" si="37"/>
        <v>2787.1826999511936</v>
      </c>
      <c r="J96" s="429">
        <f t="shared" si="37"/>
        <v>2812.3879640554178</v>
      </c>
      <c r="K96" s="429">
        <f t="shared" si="37"/>
        <v>2830.3888730926692</v>
      </c>
      <c r="L96" s="429">
        <f t="shared" si="37"/>
        <v>2841.0317960112429</v>
      </c>
      <c r="M96" s="429">
        <f t="shared" si="37"/>
        <v>2841.9203416156565</v>
      </c>
      <c r="N96" s="312"/>
    </row>
    <row r="97" spans="1:14" ht="13.15">
      <c r="B97" s="323" t="str">
        <f t="shared" si="31"/>
        <v>40-44</v>
      </c>
      <c r="C97" s="429">
        <f t="shared" si="34"/>
        <v>2256.6974</v>
      </c>
      <c r="D97" s="429">
        <f t="shared" ref="D97:M97" si="38">D63+(0.2*D62)-(0.2*D63)</f>
        <v>2281.985771640956</v>
      </c>
      <c r="E97" s="429">
        <f t="shared" si="38"/>
        <v>2313.4827154306163</v>
      </c>
      <c r="F97" s="429">
        <f t="shared" si="38"/>
        <v>2352.6438301417934</v>
      </c>
      <c r="G97" s="429">
        <f t="shared" si="38"/>
        <v>2395.9518984377978</v>
      </c>
      <c r="H97" s="429">
        <f t="shared" si="38"/>
        <v>2436.295889765202</v>
      </c>
      <c r="I97" s="429">
        <f t="shared" si="38"/>
        <v>2467.3473852097559</v>
      </c>
      <c r="J97" s="429">
        <f t="shared" si="38"/>
        <v>2493.5842116005051</v>
      </c>
      <c r="K97" s="429">
        <f t="shared" si="38"/>
        <v>2515.4306016230003</v>
      </c>
      <c r="L97" s="429">
        <f t="shared" si="38"/>
        <v>2531.8941817279133</v>
      </c>
      <c r="M97" s="429">
        <f t="shared" si="38"/>
        <v>2540.533958483612</v>
      </c>
      <c r="N97" s="312"/>
    </row>
    <row r="98" spans="1:14" ht="13.15">
      <c r="B98" s="323" t="str">
        <f t="shared" si="31"/>
        <v>45-49</v>
      </c>
      <c r="C98" s="429">
        <f t="shared" si="34"/>
        <v>2312.4595999999997</v>
      </c>
      <c r="D98" s="429">
        <f t="shared" ref="D98:M98" si="39">D64+(0.2*D63)-(0.2*D64)</f>
        <v>2269.0567622448343</v>
      </c>
      <c r="E98" s="429">
        <f t="shared" si="39"/>
        <v>2238.5185314904734</v>
      </c>
      <c r="F98" s="429">
        <f t="shared" si="39"/>
        <v>2223.1011417790451</v>
      </c>
      <c r="G98" s="429">
        <f t="shared" si="39"/>
        <v>2220.3293860941999</v>
      </c>
      <c r="H98" s="429">
        <f t="shared" si="39"/>
        <v>2223.7555368304156</v>
      </c>
      <c r="I98" s="429">
        <f t="shared" si="39"/>
        <v>2226.9429588531707</v>
      </c>
      <c r="J98" s="429">
        <f t="shared" si="39"/>
        <v>2232.683761002454</v>
      </c>
      <c r="K98" s="429">
        <f t="shared" si="39"/>
        <v>2240.0834885523232</v>
      </c>
      <c r="L98" s="429">
        <f t="shared" si="39"/>
        <v>2247.0943495685133</v>
      </c>
      <c r="M98" s="429">
        <f t="shared" si="39"/>
        <v>2250.573990274177</v>
      </c>
      <c r="N98" s="312"/>
    </row>
    <row r="99" spans="1:14" ht="13.15">
      <c r="B99" s="323" t="str">
        <f t="shared" si="31"/>
        <v>50-54</v>
      </c>
      <c r="C99" s="429">
        <f t="shared" si="34"/>
        <v>1971.7260000000001</v>
      </c>
      <c r="D99" s="429">
        <f t="shared" ref="D99:M99" si="40">D65+(0.2*D64)-(0.2*D65)</f>
        <v>1946.8602077664323</v>
      </c>
      <c r="E99" s="429">
        <f t="shared" si="40"/>
        <v>1918.4277509636597</v>
      </c>
      <c r="F99" s="429">
        <f t="shared" si="40"/>
        <v>1893.5253556677781</v>
      </c>
      <c r="G99" s="429">
        <f t="shared" si="40"/>
        <v>1874.1263403949517</v>
      </c>
      <c r="H99" s="429">
        <f t="shared" si="40"/>
        <v>1858.1696478693043</v>
      </c>
      <c r="I99" s="429">
        <f t="shared" si="40"/>
        <v>1842.5644716396673</v>
      </c>
      <c r="J99" s="429">
        <f t="shared" si="40"/>
        <v>1830.5233321177482</v>
      </c>
      <c r="K99" s="429">
        <f t="shared" si="40"/>
        <v>1821.9682537825206</v>
      </c>
      <c r="L99" s="429">
        <f t="shared" si="40"/>
        <v>1815.5559540904364</v>
      </c>
      <c r="M99" s="429">
        <f t="shared" si="40"/>
        <v>1808.8430814384769</v>
      </c>
      <c r="N99" s="312"/>
    </row>
    <row r="100" spans="1:14" ht="13.15">
      <c r="B100" s="323" t="str">
        <f t="shared" si="31"/>
        <v>55-59</v>
      </c>
      <c r="C100" s="429">
        <f t="shared" si="34"/>
        <v>1219.5486000000001</v>
      </c>
      <c r="D100" s="429">
        <f t="shared" ref="D100:M100" si="41">D66+(0.2*D65)-(0.2*D66)</f>
        <v>1179.4016981429725</v>
      </c>
      <c r="E100" s="429">
        <f t="shared" si="41"/>
        <v>1148.8195462079379</v>
      </c>
      <c r="F100" s="429">
        <f t="shared" si="41"/>
        <v>1125.715988309081</v>
      </c>
      <c r="G100" s="429">
        <f t="shared" si="41"/>
        <v>1107.9472157090861</v>
      </c>
      <c r="H100" s="429">
        <f t="shared" si="41"/>
        <v>1092.5750319305002</v>
      </c>
      <c r="I100" s="429">
        <f t="shared" si="41"/>
        <v>1077.230328383758</v>
      </c>
      <c r="J100" s="429">
        <f t="shared" si="41"/>
        <v>1064.1095200677314</v>
      </c>
      <c r="K100" s="429">
        <f t="shared" si="41"/>
        <v>1053.299374784383</v>
      </c>
      <c r="L100" s="429">
        <f t="shared" si="41"/>
        <v>1044.1192692255595</v>
      </c>
      <c r="M100" s="429">
        <f t="shared" si="41"/>
        <v>1035.1979579156964</v>
      </c>
      <c r="N100" s="312"/>
    </row>
    <row r="101" spans="1:14" ht="13.15">
      <c r="B101" s="323" t="str">
        <f t="shared" si="31"/>
        <v>60-64</v>
      </c>
      <c r="C101" s="429">
        <f t="shared" si="34"/>
        <v>507.05780000000004</v>
      </c>
      <c r="D101" s="429">
        <f t="shared" ref="D101:M101" si="42">D67+(0.2*D66)-(0.2*D67)</f>
        <v>503.31667171504512</v>
      </c>
      <c r="E101" s="429">
        <f t="shared" si="42"/>
        <v>494.51403930560491</v>
      </c>
      <c r="F101" s="429">
        <f t="shared" si="42"/>
        <v>485.53824806682104</v>
      </c>
      <c r="G101" s="429">
        <f t="shared" si="42"/>
        <v>477.6677706299364</v>
      </c>
      <c r="H101" s="429">
        <f t="shared" si="42"/>
        <v>470.16113911397593</v>
      </c>
      <c r="I101" s="429">
        <f t="shared" si="42"/>
        <v>462.15808227789222</v>
      </c>
      <c r="J101" s="429">
        <f t="shared" si="42"/>
        <v>455.00774343878419</v>
      </c>
      <c r="K101" s="429">
        <f t="shared" si="42"/>
        <v>448.8235859010972</v>
      </c>
      <c r="L101" s="429">
        <f t="shared" si="42"/>
        <v>443.30587941282124</v>
      </c>
      <c r="M101" s="429">
        <f t="shared" si="42"/>
        <v>437.81665573920219</v>
      </c>
      <c r="N101" s="312"/>
    </row>
    <row r="102" spans="1:14" ht="13.15">
      <c r="B102" s="323" t="str">
        <f t="shared" si="31"/>
        <v>65 plus</v>
      </c>
      <c r="C102" s="429">
        <f>C68+(0.2*C67)</f>
        <v>131.24080000000001</v>
      </c>
      <c r="D102" s="429">
        <f t="shared" ref="D102:M102" si="43">D68+(0.2*D67)</f>
        <v>173.48959430284401</v>
      </c>
      <c r="E102" s="429">
        <f t="shared" si="43"/>
        <v>200.41240020112537</v>
      </c>
      <c r="F102" s="429">
        <f t="shared" si="43"/>
        <v>217.03922217962054</v>
      </c>
      <c r="G102" s="429">
        <f t="shared" si="43"/>
        <v>226.91567708473198</v>
      </c>
      <c r="H102" s="429">
        <f t="shared" si="43"/>
        <v>232.07798339921305</v>
      </c>
      <c r="I102" s="429">
        <f t="shared" si="43"/>
        <v>233.75937392504389</v>
      </c>
      <c r="J102" s="429">
        <f t="shared" si="43"/>
        <v>233.56187725846274</v>
      </c>
      <c r="K102" s="429">
        <f t="shared" si="43"/>
        <v>232.32047468055919</v>
      </c>
      <c r="L102" s="429">
        <f t="shared" si="43"/>
        <v>230.44050504448236</v>
      </c>
      <c r="M102" s="429">
        <f t="shared" si="43"/>
        <v>227.99028228723552</v>
      </c>
      <c r="N102" s="312"/>
    </row>
    <row r="103" spans="1:14" ht="13.15">
      <c r="B103" s="323" t="str">
        <f t="shared" si="31"/>
        <v>Total</v>
      </c>
      <c r="C103" s="429">
        <f>SUM(C93:C102)</f>
        <v>16989.52</v>
      </c>
      <c r="D103" s="429">
        <f t="shared" ref="D103:M103" si="44">SUM(D93:D102)</f>
        <v>17335.084873609001</v>
      </c>
      <c r="E103" s="429">
        <f t="shared" si="44"/>
        <v>17594.319786921755</v>
      </c>
      <c r="F103" s="429">
        <f t="shared" si="44"/>
        <v>17838.673049277295</v>
      </c>
      <c r="G103" s="429">
        <f t="shared" si="44"/>
        <v>18075.523149803474</v>
      </c>
      <c r="H103" s="429">
        <f t="shared" si="44"/>
        <v>18254.708854276079</v>
      </c>
      <c r="I103" s="429">
        <f t="shared" si="44"/>
        <v>18329.305277943913</v>
      </c>
      <c r="J103" s="429">
        <f t="shared" si="44"/>
        <v>18370.919509394007</v>
      </c>
      <c r="K103" s="429">
        <f t="shared" si="44"/>
        <v>18392.438469310579</v>
      </c>
      <c r="L103" s="429">
        <f t="shared" si="44"/>
        <v>18385.412414109582</v>
      </c>
      <c r="M103" s="429">
        <f t="shared" si="44"/>
        <v>18322.832112755998</v>
      </c>
      <c r="N103" s="312"/>
    </row>
    <row r="104" spans="1:14">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4" ht="15">
      <c r="B106" s="325" t="s">
        <v>163</v>
      </c>
      <c r="H106" s="310"/>
    </row>
    <row r="107" spans="1:14">
      <c r="D107" s="310"/>
      <c r="H107" s="310"/>
    </row>
    <row r="108" spans="1:14" ht="13.15">
      <c r="B108" s="326" t="s">
        <v>46</v>
      </c>
      <c r="H108" s="310"/>
    </row>
    <row r="109" spans="1:14">
      <c r="H109" s="310"/>
    </row>
    <row r="110" spans="1:14"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4" ht="13.15">
      <c r="B111" s="323" t="str">
        <f t="shared" si="46"/>
        <v>20-24</v>
      </c>
      <c r="C111" s="429">
        <f>C77*Group_1_rates!E74</f>
        <v>106.78693524208595</v>
      </c>
      <c r="D111" s="429">
        <f>D77*Group_1_rates!F74</f>
        <v>154.819399075804</v>
      </c>
      <c r="E111" s="429">
        <f>E77*Group_1_rates!G74</f>
        <v>182.85645956682762</v>
      </c>
      <c r="F111" s="429">
        <f>F77*Group_1_rates!H74</f>
        <v>209.12422769323334</v>
      </c>
      <c r="G111" s="429">
        <f>G77*Group_1_rates!I74</f>
        <v>220.30423652771611</v>
      </c>
      <c r="H111" s="429">
        <f>H77*Group_1_rates!J74</f>
        <v>226.16714853051826</v>
      </c>
      <c r="I111" s="429">
        <f>I77*Group_1_rates!K74</f>
        <v>226.72851452121026</v>
      </c>
      <c r="J111" s="429">
        <f>J77*Group_1_rates!L74</f>
        <v>226.04874854169839</v>
      </c>
      <c r="K111" s="429">
        <f>K77*Group_1_rates!M74</f>
        <v>224.91599395713692</v>
      </c>
      <c r="L111" s="429">
        <f>L77*Group_1_rates!N74</f>
        <v>223.12624439631773</v>
      </c>
      <c r="M111" s="429">
        <f>M77*Group_1_rates!O74</f>
        <v>219.8513820948275</v>
      </c>
    </row>
    <row r="112" spans="1:14" ht="13.15">
      <c r="B112" s="323" t="str">
        <f t="shared" si="46"/>
        <v>25-29</v>
      </c>
      <c r="C112" s="429">
        <f>C78*Group_1_rates!E75</f>
        <v>256.73692076452835</v>
      </c>
      <c r="D112" s="429">
        <f>D78*Group_1_rates!F75</f>
        <v>271.11478552244859</v>
      </c>
      <c r="E112" s="429">
        <f>E78*Group_1_rates!G75</f>
        <v>279.77965173663642</v>
      </c>
      <c r="F112" s="429">
        <f>F78*Group_1_rates!H75</f>
        <v>299.9848408736139</v>
      </c>
      <c r="G112" s="429">
        <f>G78*Group_1_rates!I75</f>
        <v>306.81510846342661</v>
      </c>
      <c r="H112" s="429">
        <f>H78*Group_1_rates!J75</f>
        <v>311.63811110247656</v>
      </c>
      <c r="I112" s="429">
        <f>I78*Group_1_rates!K75</f>
        <v>312.77187632964097</v>
      </c>
      <c r="J112" s="429">
        <f>J78*Group_1_rates!L75</f>
        <v>312.68498973054727</v>
      </c>
      <c r="K112" s="429">
        <f>K78*Group_1_rates!M75</f>
        <v>311.92312158301968</v>
      </c>
      <c r="L112" s="429">
        <f>L78*Group_1_rates!N75</f>
        <v>310.3188755545234</v>
      </c>
      <c r="M112" s="429">
        <f>M78*Group_1_rates!O75</f>
        <v>307.1109981580812</v>
      </c>
    </row>
    <row r="113" spans="1:15" ht="13.15">
      <c r="B113" s="323" t="str">
        <f t="shared" si="46"/>
        <v>30-34</v>
      </c>
      <c r="C113" s="429">
        <f>C79*Group_1_rates!E76</f>
        <v>224.13061364042287</v>
      </c>
      <c r="D113" s="429">
        <f>D79*Group_1_rates!F76</f>
        <v>233.96454825833908</v>
      </c>
      <c r="E113" s="429">
        <f>E79*Group_1_rates!G76</f>
        <v>236.70175296281539</v>
      </c>
      <c r="F113" s="429">
        <f>F79*Group_1_rates!H76</f>
        <v>248.55288524653588</v>
      </c>
      <c r="G113" s="429">
        <f>G79*Group_1_rates!I76</f>
        <v>250.10347054506599</v>
      </c>
      <c r="H113" s="429">
        <f>H79*Group_1_rates!J76</f>
        <v>251.59641756525866</v>
      </c>
      <c r="I113" s="429">
        <f>I79*Group_1_rates!K76</f>
        <v>252.02385444486418</v>
      </c>
      <c r="J113" s="429">
        <f>J79*Group_1_rates!L76</f>
        <v>252.06051063464233</v>
      </c>
      <c r="K113" s="429">
        <f>K79*Group_1_rates!M76</f>
        <v>251.79656360141453</v>
      </c>
      <c r="L113" s="429">
        <f>L79*Group_1_rates!N76</f>
        <v>251.08715781649252</v>
      </c>
      <c r="M113" s="429">
        <f>M79*Group_1_rates!O76</f>
        <v>249.53098706557827</v>
      </c>
    </row>
    <row r="114" spans="1:15" ht="13.15">
      <c r="B114" s="323" t="str">
        <f t="shared" si="46"/>
        <v>35-39</v>
      </c>
      <c r="C114" s="429">
        <f>C80*Group_1_rates!E77</f>
        <v>209.33930954887413</v>
      </c>
      <c r="D114" s="429">
        <f>D80*Group_1_rates!F77</f>
        <v>219.52034491142228</v>
      </c>
      <c r="E114" s="429">
        <f>E80*Group_1_rates!G77</f>
        <v>222.6719183764329</v>
      </c>
      <c r="F114" s="429">
        <f>F80*Group_1_rates!H77</f>
        <v>233.54593838637606</v>
      </c>
      <c r="G114" s="429">
        <f>G80*Group_1_rates!I77</f>
        <v>234.11461978822734</v>
      </c>
      <c r="H114" s="429">
        <f>H80*Group_1_rates!J77</f>
        <v>234.4966929918744</v>
      </c>
      <c r="I114" s="429">
        <f>I80*Group_1_rates!K77</f>
        <v>234.22539649307163</v>
      </c>
      <c r="J114" s="429">
        <f>J80*Group_1_rates!L77</f>
        <v>233.83732145093742</v>
      </c>
      <c r="K114" s="429">
        <f>K80*Group_1_rates!M77</f>
        <v>233.38159843299226</v>
      </c>
      <c r="L114" s="429">
        <f>L80*Group_1_rates!N77</f>
        <v>232.72887069101785</v>
      </c>
      <c r="M114" s="429">
        <f>M80*Group_1_rates!O77</f>
        <v>231.58006292964868</v>
      </c>
    </row>
    <row r="115" spans="1:15" ht="13.15">
      <c r="B115" s="323" t="str">
        <f t="shared" si="46"/>
        <v>40-44</v>
      </c>
      <c r="C115" s="429">
        <f>C81*Group_1_rates!E78</f>
        <v>166.88938467358949</v>
      </c>
      <c r="D115" s="429">
        <f>D81*Group_1_rates!F78</f>
        <v>179.99817050530368</v>
      </c>
      <c r="E115" s="429">
        <f>E81*Group_1_rates!G78</f>
        <v>186.44896944196347</v>
      </c>
      <c r="F115" s="429">
        <f>F81*Group_1_rates!H78</f>
        <v>198.57830395124864</v>
      </c>
      <c r="G115" s="429">
        <f>G81*Group_1_rates!I78</f>
        <v>201.23021562340128</v>
      </c>
      <c r="H115" s="429">
        <f>H81*Group_1_rates!J78</f>
        <v>203.0221190611756</v>
      </c>
      <c r="I115" s="429">
        <f>I81*Group_1_rates!K78</f>
        <v>203.77193110592012</v>
      </c>
      <c r="J115" s="429">
        <f>J81*Group_1_rates!L78</f>
        <v>204.06522152384258</v>
      </c>
      <c r="K115" s="429">
        <f>K81*Group_1_rates!M78</f>
        <v>204.07201669138323</v>
      </c>
      <c r="L115" s="429">
        <f>L81*Group_1_rates!N78</f>
        <v>203.78644885837286</v>
      </c>
      <c r="M115" s="429">
        <f>M81*Group_1_rates!O78</f>
        <v>203.04433077324256</v>
      </c>
    </row>
    <row r="116" spans="1:15" ht="13.15">
      <c r="B116" s="323" t="str">
        <f t="shared" si="46"/>
        <v>45-49</v>
      </c>
      <c r="C116" s="429">
        <f>C82*Group_1_rates!E79</f>
        <v>183.98366608945116</v>
      </c>
      <c r="D116" s="429">
        <f>D82*Group_1_rates!F79</f>
        <v>186.14488631450055</v>
      </c>
      <c r="E116" s="429">
        <f>E82*Group_1_rates!G79</f>
        <v>185.06209714104554</v>
      </c>
      <c r="F116" s="429">
        <f>F82*Group_1_rates!H79</f>
        <v>192.11424195174695</v>
      </c>
      <c r="G116" s="429">
        <f>G82*Group_1_rates!I79</f>
        <v>191.67557720040568</v>
      </c>
      <c r="H116" s="429">
        <f>H82*Group_1_rates!J79</f>
        <v>191.65427421879244</v>
      </c>
      <c r="I116" s="429">
        <f>I82*Group_1_rates!K79</f>
        <v>191.41801726030909</v>
      </c>
      <c r="J116" s="429">
        <f>J82*Group_1_rates!L79</f>
        <v>191.20408288308477</v>
      </c>
      <c r="K116" s="429">
        <f>K82*Group_1_rates!M79</f>
        <v>190.97850694601027</v>
      </c>
      <c r="L116" s="429">
        <f>L82*Group_1_rates!N79</f>
        <v>190.62367056734027</v>
      </c>
      <c r="M116" s="429">
        <f>M82*Group_1_rates!O79</f>
        <v>189.92818145713372</v>
      </c>
    </row>
    <row r="117" spans="1:15" ht="13.15">
      <c r="B117" s="323" t="str">
        <f t="shared" si="46"/>
        <v>50-54</v>
      </c>
      <c r="C117" s="429">
        <f>C83*Group_1_rates!E80</f>
        <v>170.67554971526567</v>
      </c>
      <c r="D117" s="429">
        <f>D83*Group_1_rates!F80</f>
        <v>174.0501264522884</v>
      </c>
      <c r="E117" s="429">
        <f>E83*Group_1_rates!G80</f>
        <v>171.91675158853715</v>
      </c>
      <c r="F117" s="429">
        <f>F83*Group_1_rates!H80</f>
        <v>176.23504285119157</v>
      </c>
      <c r="G117" s="429">
        <f>G83*Group_1_rates!I80</f>
        <v>173.31005432584433</v>
      </c>
      <c r="H117" s="429">
        <f>H83*Group_1_rates!J80</f>
        <v>171.03233998157415</v>
      </c>
      <c r="I117" s="429">
        <f>I83*Group_1_rates!K80</f>
        <v>168.98626607315055</v>
      </c>
      <c r="J117" s="429">
        <f>J83*Group_1_rates!L80</f>
        <v>167.37180277957563</v>
      </c>
      <c r="K117" s="429">
        <f>K83*Group_1_rates!M80</f>
        <v>166.10861165919195</v>
      </c>
      <c r="L117" s="429">
        <f>L83*Group_1_rates!N80</f>
        <v>165.02899287278305</v>
      </c>
      <c r="M117" s="429">
        <f>M83*Group_1_rates!O80</f>
        <v>163.88795306598689</v>
      </c>
    </row>
    <row r="118" spans="1:15" ht="13.15">
      <c r="B118" s="323" t="str">
        <f t="shared" si="46"/>
        <v>55-59</v>
      </c>
      <c r="C118" s="429">
        <f>C84*Group_1_rates!E81</f>
        <v>82.30559044470624</v>
      </c>
      <c r="D118" s="429">
        <f>D84*Group_1_rates!F81</f>
        <v>77.537299044344167</v>
      </c>
      <c r="E118" s="429">
        <f>E84*Group_1_rates!G81</f>
        <v>72.940300832670658</v>
      </c>
      <c r="F118" s="429">
        <f>F84*Group_1_rates!H81</f>
        <v>72.435822810492837</v>
      </c>
      <c r="G118" s="429">
        <f>G84*Group_1_rates!I81</f>
        <v>69.708901445130252</v>
      </c>
      <c r="H118" s="429">
        <f>H84*Group_1_rates!J81</f>
        <v>67.678546575728703</v>
      </c>
      <c r="I118" s="429">
        <f>I84*Group_1_rates!K81</f>
        <v>66.002984520696586</v>
      </c>
      <c r="J118" s="429">
        <f>J84*Group_1_rates!L81</f>
        <v>64.703432912124342</v>
      </c>
      <c r="K118" s="429">
        <f>K84*Group_1_rates!M81</f>
        <v>63.698461482095247</v>
      </c>
      <c r="L118" s="429">
        <f>L84*Group_1_rates!N81</f>
        <v>62.883719538371054</v>
      </c>
      <c r="M118" s="429">
        <f>M84*Group_1_rates!O81</f>
        <v>62.130737963230587</v>
      </c>
    </row>
    <row r="119" spans="1:15" ht="13.15">
      <c r="B119" s="323" t="str">
        <f t="shared" si="46"/>
        <v>60-64</v>
      </c>
      <c r="C119" s="429">
        <f>C85*Group_1_rates!E82</f>
        <v>19.938527899332549</v>
      </c>
      <c r="D119" s="429">
        <f>D85*Group_1_rates!F82</f>
        <v>19.436336991530677</v>
      </c>
      <c r="E119" s="429">
        <f>E85*Group_1_rates!G82</f>
        <v>18.254241075834511</v>
      </c>
      <c r="F119" s="429">
        <f>F85*Group_1_rates!H82</f>
        <v>17.876922227010162</v>
      </c>
      <c r="G119" s="429">
        <f>G85*Group_1_rates!I82</f>
        <v>16.947240828039952</v>
      </c>
      <c r="H119" s="429">
        <f>H85*Group_1_rates!J82</f>
        <v>16.22059220429804</v>
      </c>
      <c r="I119" s="429">
        <f>I85*Group_1_rates!K82</f>
        <v>15.617469630964626</v>
      </c>
      <c r="J119" s="429">
        <f>J85*Group_1_rates!L82</f>
        <v>15.148093223915449</v>
      </c>
      <c r="K119" s="429">
        <f>K85*Group_1_rates!M82</f>
        <v>14.785051482064377</v>
      </c>
      <c r="L119" s="429">
        <f>L85*Group_1_rates!N82</f>
        <v>14.493811443150229</v>
      </c>
      <c r="M119" s="429">
        <f>M85*Group_1_rates!O82</f>
        <v>14.234228204090885</v>
      </c>
    </row>
    <row r="120" spans="1:15" ht="13.15">
      <c r="B120" s="323" t="str">
        <f t="shared" si="46"/>
        <v>65 plus</v>
      </c>
      <c r="C120" s="429">
        <f>C86*Group_1_rates!E83</f>
        <v>6.5344169546632509</v>
      </c>
      <c r="D120" s="429">
        <f>D86*Group_1_rates!F83</f>
        <v>7.5293345453555878</v>
      </c>
      <c r="E120" s="429">
        <f>E86*Group_1_rates!G83</f>
        <v>7.8522173216472817</v>
      </c>
      <c r="F120" s="429">
        <f>F86*Group_1_rates!H83</f>
        <v>8.1659643381294664</v>
      </c>
      <c r="G120" s="429">
        <f>G86*Group_1_rates!I83</f>
        <v>7.9825187622291862</v>
      </c>
      <c r="H120" s="429">
        <f>H86*Group_1_rates!J83</f>
        <v>7.7390553799159187</v>
      </c>
      <c r="I120" s="429">
        <f>I86*Group_1_rates!K83</f>
        <v>7.4708958437225244</v>
      </c>
      <c r="J120" s="429">
        <f>J86*Group_1_rates!L83</f>
        <v>7.2230479191732373</v>
      </c>
      <c r="K120" s="429">
        <f>K86*Group_1_rates!M83</f>
        <v>7.0080531052139676</v>
      </c>
      <c r="L120" s="429">
        <f>L86*Group_1_rates!N83</f>
        <v>6.8234949978939063</v>
      </c>
      <c r="M120" s="429">
        <f>M86*Group_1_rates!O83</f>
        <v>6.6572061736446608</v>
      </c>
    </row>
    <row r="121" spans="1:15" ht="13.15">
      <c r="B121" s="323" t="str">
        <f t="shared" si="46"/>
        <v>Total</v>
      </c>
      <c r="C121" s="429">
        <f>SUM(C111:C120)</f>
        <v>1427.3209149729196</v>
      </c>
      <c r="D121" s="429">
        <f t="shared" ref="D121:M121" si="48">SUM(D111:D120)</f>
        <v>1524.115231621337</v>
      </c>
      <c r="E121" s="429">
        <f t="shared" si="48"/>
        <v>1564.4843600444108</v>
      </c>
      <c r="F121" s="429">
        <f t="shared" si="48"/>
        <v>1656.6141903295788</v>
      </c>
      <c r="G121" s="429">
        <f t="shared" si="48"/>
        <v>1672.1919435094867</v>
      </c>
      <c r="H121" s="429">
        <f t="shared" si="48"/>
        <v>1681.2452976116126</v>
      </c>
      <c r="I121" s="429">
        <f t="shared" si="48"/>
        <v>1679.0172062235508</v>
      </c>
      <c r="J121" s="429">
        <f t="shared" si="48"/>
        <v>1674.3472515995413</v>
      </c>
      <c r="K121" s="429">
        <f t="shared" si="48"/>
        <v>1668.6679789405225</v>
      </c>
      <c r="L121" s="429">
        <f t="shared" si="48"/>
        <v>1660.9012867362628</v>
      </c>
      <c r="M121" s="429">
        <f t="shared" si="48"/>
        <v>1647.9560678854648</v>
      </c>
    </row>
    <row r="122" spans="1:15">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5" ht="13.15">
      <c r="B124" s="326" t="s">
        <v>47</v>
      </c>
      <c r="C124" s="314"/>
      <c r="D124" s="314"/>
      <c r="E124" s="314"/>
      <c r="F124" s="314"/>
      <c r="G124" s="314"/>
      <c r="H124" s="324"/>
      <c r="I124" s="314"/>
      <c r="J124" s="314"/>
      <c r="K124" s="314"/>
      <c r="L124" s="314"/>
    </row>
    <row r="125" spans="1:15">
      <c r="C125" s="314"/>
      <c r="D125" s="314"/>
      <c r="E125" s="314"/>
      <c r="F125" s="314"/>
      <c r="G125" s="314"/>
      <c r="H125" s="324"/>
      <c r="I125" s="314"/>
      <c r="J125" s="314"/>
      <c r="K125" s="314"/>
      <c r="L125" s="314"/>
    </row>
    <row r="126" spans="1:15"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5" ht="13.15">
      <c r="B127" s="323" t="str">
        <f t="shared" si="50"/>
        <v>20-24</v>
      </c>
      <c r="C127" s="429">
        <f>C93*Group_1_rates!E89</f>
        <v>117.46812697409585</v>
      </c>
      <c r="D127" s="429">
        <f>D93*Group_1_rates!F89</f>
        <v>150.93432662460242</v>
      </c>
      <c r="E127" s="429">
        <f>E93*Group_1_rates!G89</f>
        <v>173.01209397281599</v>
      </c>
      <c r="F127" s="429">
        <f>F93*Group_1_rates!H89</f>
        <v>188.90963245092996</v>
      </c>
      <c r="G127" s="429">
        <f>G93*Group_1_rates!I89</f>
        <v>199.98317892706109</v>
      </c>
      <c r="H127" s="429">
        <f>H93*Group_1_rates!J89</f>
        <v>206.60242560478932</v>
      </c>
      <c r="I127" s="429">
        <f>I93*Group_1_rates!K89</f>
        <v>208.61429235974626</v>
      </c>
      <c r="J127" s="429">
        <f>J93*Group_1_rates!L89</f>
        <v>209.15722575741884</v>
      </c>
      <c r="K127" s="429">
        <f>K93*Group_1_rates!M89</f>
        <v>208.96072341709834</v>
      </c>
      <c r="L127" s="429">
        <f>L93*Group_1_rates!N89</f>
        <v>207.96245878115025</v>
      </c>
      <c r="M127" s="429">
        <f>M93*Group_1_rates!O89</f>
        <v>205.55943592823024</v>
      </c>
      <c r="N127" s="312"/>
      <c r="O127" s="312"/>
    </row>
    <row r="128" spans="1:15" ht="13.15">
      <c r="B128" s="323" t="str">
        <f t="shared" si="50"/>
        <v>25-29</v>
      </c>
      <c r="C128" s="429">
        <f>C94*Group_1_rates!E90</f>
        <v>331.66634715753116</v>
      </c>
      <c r="D128" s="429">
        <f>D94*Group_1_rates!F90</f>
        <v>330.18070473583481</v>
      </c>
      <c r="E128" s="429">
        <f>E94*Group_1_rates!G90</f>
        <v>332.17699262143503</v>
      </c>
      <c r="F128" s="429">
        <f>F94*Group_1_rates!H90</f>
        <v>337.45059557797271</v>
      </c>
      <c r="G128" s="429">
        <f>G94*Group_1_rates!I90</f>
        <v>343.17383451544453</v>
      </c>
      <c r="H128" s="429">
        <f>H94*Group_1_rates!J90</f>
        <v>347.73396320423888</v>
      </c>
      <c r="I128" s="429">
        <f>I94*Group_1_rates!K90</f>
        <v>349.07637230883483</v>
      </c>
      <c r="J128" s="429">
        <f>J94*Group_1_rates!L90</f>
        <v>349.3770212875275</v>
      </c>
      <c r="K128" s="429">
        <f>K94*Group_1_rates!M90</f>
        <v>349.0304879433819</v>
      </c>
      <c r="L128" s="429">
        <f>L94*Group_1_rates!N90</f>
        <v>347.79072131216412</v>
      </c>
      <c r="M128" s="429">
        <f>M94*Group_1_rates!O90</f>
        <v>344.84820707722912</v>
      </c>
      <c r="N128" s="312"/>
      <c r="O128" s="312"/>
    </row>
    <row r="129" spans="1:15" ht="13.15">
      <c r="B129" s="323" t="str">
        <f t="shared" si="50"/>
        <v>30-34</v>
      </c>
      <c r="C129" s="429">
        <f>C95*Group_1_rates!E91</f>
        <v>261.72094285375687</v>
      </c>
      <c r="D129" s="429">
        <f>D95*Group_1_rates!F91</f>
        <v>274.86478124619742</v>
      </c>
      <c r="E129" s="429">
        <f>E95*Group_1_rates!G91</f>
        <v>282.78844581446685</v>
      </c>
      <c r="F129" s="429">
        <f>F95*Group_1_rates!H91</f>
        <v>288.98672463096545</v>
      </c>
      <c r="G129" s="429">
        <f>G95*Group_1_rates!I91</f>
        <v>293.55711164581464</v>
      </c>
      <c r="H129" s="429">
        <f>H95*Group_1_rates!J91</f>
        <v>297.13920115428323</v>
      </c>
      <c r="I129" s="429">
        <f>I95*Group_1_rates!K91</f>
        <v>298.99018907361443</v>
      </c>
      <c r="J129" s="429">
        <f>J95*Group_1_rates!L91</f>
        <v>300.05933940508538</v>
      </c>
      <c r="K129" s="429">
        <f>K95*Group_1_rates!M91</f>
        <v>300.56352230908919</v>
      </c>
      <c r="L129" s="429">
        <f>L95*Group_1_rates!N91</f>
        <v>300.40890713286416</v>
      </c>
      <c r="M129" s="429">
        <f>M95*Group_1_rates!O91</f>
        <v>299.18880640630778</v>
      </c>
      <c r="N129" s="312"/>
      <c r="O129" s="312"/>
    </row>
    <row r="130" spans="1:15" ht="13.15">
      <c r="B130" s="323" t="str">
        <f t="shared" si="50"/>
        <v>35-39</v>
      </c>
      <c r="C130" s="429">
        <f>C96*Group_1_rates!E92</f>
        <v>230.72920558562276</v>
      </c>
      <c r="D130" s="429">
        <f>D96*Group_1_rates!F92</f>
        <v>242.05392071011173</v>
      </c>
      <c r="E130" s="429">
        <f>E96*Group_1_rates!G92</f>
        <v>251.43305967497292</v>
      </c>
      <c r="F130" s="429">
        <f>F96*Group_1_rates!H92</f>
        <v>259.71040195957278</v>
      </c>
      <c r="G130" s="429">
        <f>G96*Group_1_rates!I92</f>
        <v>266.11878074899568</v>
      </c>
      <c r="H130" s="429">
        <f>H96*Group_1_rates!J92</f>
        <v>271.22673830891046</v>
      </c>
      <c r="I130" s="429">
        <f>I96*Group_1_rates!K92</f>
        <v>274.63248075166308</v>
      </c>
      <c r="J130" s="429">
        <f>J96*Group_1_rates!L92</f>
        <v>277.11605823980739</v>
      </c>
      <c r="K130" s="429">
        <f>K96*Group_1_rates!M92</f>
        <v>278.88976123558587</v>
      </c>
      <c r="L130" s="429">
        <f>L96*Group_1_rates!N92</f>
        <v>279.93845184479056</v>
      </c>
      <c r="M130" s="429">
        <f>M96*Group_1_rates!O92</f>
        <v>280.02600386770075</v>
      </c>
      <c r="N130" s="312"/>
      <c r="O130" s="312"/>
    </row>
    <row r="131" spans="1:15" ht="13.15">
      <c r="B131" s="323" t="str">
        <f t="shared" si="50"/>
        <v>40-44</v>
      </c>
      <c r="C131" s="429">
        <f>C97*Group_1_rates!E93</f>
        <v>206.40421217661859</v>
      </c>
      <c r="D131" s="429">
        <f>D97*Group_1_rates!F93</f>
        <v>210.55502411898081</v>
      </c>
      <c r="E131" s="429">
        <f>E97*Group_1_rates!G93</f>
        <v>214.46160958768311</v>
      </c>
      <c r="F131" s="429">
        <f>F97*Group_1_rates!H93</f>
        <v>218.91281202742954</v>
      </c>
      <c r="G131" s="429">
        <f>G97*Group_1_rates!I93</f>
        <v>222.94261496346633</v>
      </c>
      <c r="H131" s="429">
        <f>H97*Group_1_rates!J93</f>
        <v>226.69661141492239</v>
      </c>
      <c r="I131" s="429">
        <f>I97*Group_1_rates!K93</f>
        <v>229.58594387499755</v>
      </c>
      <c r="J131" s="429">
        <f>J97*Group_1_rates!L93</f>
        <v>232.02727280472689</v>
      </c>
      <c r="K131" s="429">
        <f>K97*Group_1_rates!M93</f>
        <v>234.06007292993078</v>
      </c>
      <c r="L131" s="429">
        <f>L97*Group_1_rates!N93</f>
        <v>235.59200418558035</v>
      </c>
      <c r="M131" s="429">
        <f>M97*Group_1_rates!O93</f>
        <v>236.39593285538041</v>
      </c>
      <c r="N131" s="312"/>
      <c r="O131" s="312"/>
    </row>
    <row r="132" spans="1:15" ht="13.15">
      <c r="B132" s="323" t="str">
        <f t="shared" si="50"/>
        <v>45-49</v>
      </c>
      <c r="C132" s="429">
        <f>C98*Group_1_rates!E94</f>
        <v>216.63277993761045</v>
      </c>
      <c r="D132" s="429">
        <f>D98*Group_1_rates!F94</f>
        <v>214.43853330436633</v>
      </c>
      <c r="E132" s="429">
        <f>E98*Group_1_rates!G94</f>
        <v>212.54396958687397</v>
      </c>
      <c r="F132" s="429">
        <f>F98*Group_1_rates!H94</f>
        <v>211.87465534645253</v>
      </c>
      <c r="G132" s="429">
        <f>G98*Group_1_rates!I94</f>
        <v>211.6104906760313</v>
      </c>
      <c r="H132" s="429">
        <f>H98*Group_1_rates!J94</f>
        <v>211.93702305584907</v>
      </c>
      <c r="I132" s="429">
        <f>I98*Group_1_rates!K94</f>
        <v>212.24080318074903</v>
      </c>
      <c r="J132" s="429">
        <f>J98*Group_1_rates!L94</f>
        <v>212.78793549692347</v>
      </c>
      <c r="K132" s="429">
        <f>K98*Group_1_rates!M94</f>
        <v>213.49317319161131</v>
      </c>
      <c r="L132" s="429">
        <f>L98*Group_1_rates!N94</f>
        <v>214.16134961128535</v>
      </c>
      <c r="M132" s="429">
        <f>M98*Group_1_rates!O94</f>
        <v>214.49297990078804</v>
      </c>
      <c r="N132" s="312"/>
      <c r="O132" s="312"/>
    </row>
    <row r="133" spans="1:15" ht="13.15">
      <c r="B133" s="323" t="str">
        <f t="shared" si="50"/>
        <v>50-54</v>
      </c>
      <c r="C133" s="429">
        <f>C99*Group_1_rates!E95</f>
        <v>187.06053448209448</v>
      </c>
      <c r="D133" s="429">
        <f>D99*Group_1_rates!F95</f>
        <v>186.32787257723183</v>
      </c>
      <c r="E133" s="429">
        <f>E99*Group_1_rates!G95</f>
        <v>184.46718924607833</v>
      </c>
      <c r="F133" s="429">
        <f>F99*Group_1_rates!H95</f>
        <v>182.7580439970379</v>
      </c>
      <c r="G133" s="429">
        <f>G99*Group_1_rates!I95</f>
        <v>180.88570250653797</v>
      </c>
      <c r="H133" s="429">
        <f>H99*Group_1_rates!J95</f>
        <v>179.34560487546028</v>
      </c>
      <c r="I133" s="429">
        <f>I99*Group_1_rates!K95</f>
        <v>177.83943466473622</v>
      </c>
      <c r="J133" s="429">
        <f>J99*Group_1_rates!L95</f>
        <v>176.67725582201069</v>
      </c>
      <c r="K133" s="429">
        <f>K99*Group_1_rates!M95</f>
        <v>175.85154235685553</v>
      </c>
      <c r="L133" s="429">
        <f>L99*Group_1_rates!N95</f>
        <v>175.23264420176068</v>
      </c>
      <c r="M133" s="429">
        <f>M99*Group_1_rates!O95</f>
        <v>174.58473554196843</v>
      </c>
      <c r="N133" s="312"/>
      <c r="O133" s="312"/>
    </row>
    <row r="134" spans="1:15" ht="13.15">
      <c r="B134" s="323" t="str">
        <f t="shared" si="50"/>
        <v>55-59</v>
      </c>
      <c r="C134" s="429">
        <f>C100*Group_1_rates!E96</f>
        <v>81.375924793444554</v>
      </c>
      <c r="D134" s="429">
        <f>D100*Group_1_rates!F96</f>
        <v>79.390040418949923</v>
      </c>
      <c r="E134" s="429">
        <f>E100*Group_1_rates!G96</f>
        <v>77.693863090248556</v>
      </c>
      <c r="F134" s="429">
        <f>F100*Group_1_rates!H96</f>
        <v>76.417957926946656</v>
      </c>
      <c r="G134" s="429">
        <f>G100*Group_1_rates!I96</f>
        <v>75.211744875820415</v>
      </c>
      <c r="H134" s="429">
        <f>H100*Group_1_rates!J96</f>
        <v>74.168221548944885</v>
      </c>
      <c r="I134" s="429">
        <f>I100*Group_1_rates!K96</f>
        <v>73.126563686558313</v>
      </c>
      <c r="J134" s="429">
        <f>J100*Group_1_rates!L96</f>
        <v>72.235872439143648</v>
      </c>
      <c r="K134" s="429">
        <f>K100*Group_1_rates!M96</f>
        <v>71.502037940898703</v>
      </c>
      <c r="L134" s="429">
        <f>L100*Group_1_rates!N96</f>
        <v>70.878856847581517</v>
      </c>
      <c r="M134" s="429">
        <f>M100*Group_1_rates!O96</f>
        <v>70.273243709444998</v>
      </c>
      <c r="N134" s="312"/>
      <c r="O134" s="312"/>
    </row>
    <row r="135" spans="1:15" ht="13.15">
      <c r="B135" s="323" t="str">
        <f t="shared" si="50"/>
        <v>60-64</v>
      </c>
      <c r="C135" s="429">
        <f>C101*Group_1_rates!E97</f>
        <v>12.736989459678549</v>
      </c>
      <c r="D135" s="429">
        <f>D101*Group_1_rates!F97</f>
        <v>12.754342842864252</v>
      </c>
      <c r="E135" s="429">
        <f>E101*Group_1_rates!G97</f>
        <v>12.590008464213602</v>
      </c>
      <c r="F135" s="429">
        <f>F101*Group_1_rates!H97</f>
        <v>12.408021496509356</v>
      </c>
      <c r="G135" s="429">
        <f>G101*Group_1_rates!I97</f>
        <v>12.206889961324476</v>
      </c>
      <c r="H135" s="429">
        <f>H101*Group_1_rates!J97</f>
        <v>12.015056577266146</v>
      </c>
      <c r="I135" s="429">
        <f>I101*Group_1_rates!K97</f>
        <v>11.81053695053172</v>
      </c>
      <c r="J135" s="429">
        <f>J101*Group_1_rates!L97</f>
        <v>11.627808693023223</v>
      </c>
      <c r="K135" s="429">
        <f>K101*Group_1_rates!M97</f>
        <v>11.469771380883685</v>
      </c>
      <c r="L135" s="429">
        <f>L101*Group_1_rates!N97</f>
        <v>11.328765350997168</v>
      </c>
      <c r="M135" s="429">
        <f>M101*Group_1_rates!O97</f>
        <v>11.188487204810754</v>
      </c>
      <c r="N135" s="312"/>
      <c r="O135" s="312"/>
    </row>
    <row r="136" spans="1:15" ht="13.15">
      <c r="B136" s="323" t="str">
        <f t="shared" si="50"/>
        <v>65 plus</v>
      </c>
      <c r="C136" s="429">
        <f>C102*Group_1_rates!E98</f>
        <v>4.2074264235948888</v>
      </c>
      <c r="D136" s="429">
        <f>D102*Group_1_rates!F98</f>
        <v>5.6108484908442717</v>
      </c>
      <c r="E136" s="429">
        <f>E102*Group_1_rates!G98</f>
        <v>6.5119390205066106</v>
      </c>
      <c r="F136" s="429">
        <f>F102*Group_1_rates!H98</f>
        <v>7.078734994677883</v>
      </c>
      <c r="G136" s="429">
        <f>G102*Group_1_rates!I98</f>
        <v>7.4008556061418842</v>
      </c>
      <c r="H136" s="429">
        <f>H102*Group_1_rates!J98</f>
        <v>7.5692242447436264</v>
      </c>
      <c r="I136" s="429">
        <f>I102*Group_1_rates!K98</f>
        <v>7.6240628026567601</v>
      </c>
      <c r="J136" s="429">
        <f>J102*Group_1_rates!L98</f>
        <v>7.6176214481816542</v>
      </c>
      <c r="K136" s="429">
        <f>K102*Group_1_rates!M98</f>
        <v>7.57713309873753</v>
      </c>
      <c r="L136" s="429">
        <f>L102*Group_1_rates!N98</f>
        <v>7.5158178824453552</v>
      </c>
      <c r="M136" s="429">
        <f>M102*Group_1_rates!O98</f>
        <v>7.4359038586007378</v>
      </c>
      <c r="N136" s="312"/>
      <c r="O136" s="312"/>
    </row>
    <row r="137" spans="1:15" ht="13.15">
      <c r="B137" s="323" t="str">
        <f t="shared" si="50"/>
        <v>Total</v>
      </c>
      <c r="C137" s="429">
        <f>SUM(C127:C136)</f>
        <v>1650.0024898440481</v>
      </c>
      <c r="D137" s="429">
        <f t="shared" ref="D137:M137" si="52">SUM(D127:D136)</f>
        <v>1707.1103950699835</v>
      </c>
      <c r="E137" s="429">
        <f t="shared" si="52"/>
        <v>1747.6791710792952</v>
      </c>
      <c r="F137" s="429">
        <f t="shared" si="52"/>
        <v>1784.5075804084947</v>
      </c>
      <c r="G137" s="429">
        <f t="shared" si="52"/>
        <v>1813.0912044266381</v>
      </c>
      <c r="H137" s="429">
        <f t="shared" si="52"/>
        <v>1834.4340699894087</v>
      </c>
      <c r="I137" s="429">
        <f t="shared" si="52"/>
        <v>1843.5406796540881</v>
      </c>
      <c r="J137" s="429">
        <f t="shared" si="52"/>
        <v>1848.6834113938487</v>
      </c>
      <c r="K137" s="429">
        <f t="shared" si="52"/>
        <v>1851.3982258040728</v>
      </c>
      <c r="L137" s="429">
        <f t="shared" si="52"/>
        <v>1850.8099771506197</v>
      </c>
      <c r="M137" s="429">
        <f t="shared" si="52"/>
        <v>1843.9937363504614</v>
      </c>
      <c r="N137" s="312"/>
      <c r="O137" s="312"/>
    </row>
    <row r="138" spans="1:15">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5" ht="15">
      <c r="B140" s="325" t="s">
        <v>164</v>
      </c>
      <c r="H140" s="310"/>
    </row>
    <row r="141" spans="1:15">
      <c r="H141" s="310"/>
    </row>
    <row r="142" spans="1:15" ht="13.15">
      <c r="B142" s="326" t="s">
        <v>46</v>
      </c>
      <c r="H142" s="310"/>
    </row>
    <row r="143" spans="1:15">
      <c r="H143" s="310"/>
    </row>
    <row r="144" spans="1:15"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4"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row>
    <row r="146" spans="1:14" ht="13.15">
      <c r="B146" s="323" t="str">
        <f t="shared" si="54"/>
        <v>25-29</v>
      </c>
      <c r="C146" s="429">
        <f>C78*Calc_SEC_retirement_rates!$G125</f>
        <v>0.16338571182363174</v>
      </c>
      <c r="D146" s="429">
        <f>D78*Calc_SEC_retirement_rates!$G125</f>
        <v>0.16668415435833961</v>
      </c>
      <c r="E146" s="429">
        <f>E78*Calc_SEC_retirement_rates!$G125</f>
        <v>0.17071129419283612</v>
      </c>
      <c r="F146" s="429">
        <f>F78*Calc_SEC_retirement_rates!$G125</f>
        <v>0.17553616610307107</v>
      </c>
      <c r="G146" s="429">
        <f>G78*Calc_SEC_retirement_rates!$G125</f>
        <v>0.17953289801353089</v>
      </c>
      <c r="H146" s="429">
        <f>H78*Calc_SEC_retirement_rates!$G125</f>
        <v>0.18235507859405065</v>
      </c>
      <c r="I146" s="429">
        <f>I78*Calc_SEC_retirement_rates!$G125</f>
        <v>0.18301850145454535</v>
      </c>
      <c r="J146" s="429">
        <f>J78*Calc_SEC_retirement_rates!$G125</f>
        <v>0.18296765975052381</v>
      </c>
      <c r="K146" s="429">
        <f>K78*Calc_SEC_retirement_rates!$G125</f>
        <v>0.18252185251138606</v>
      </c>
      <c r="L146" s="429">
        <f>L78*Calc_SEC_retirement_rates!$G125</f>
        <v>0.18158312775280083</v>
      </c>
      <c r="M146" s="429">
        <f>M78*Calc_SEC_retirement_rates!$G125</f>
        <v>0.1797060379043261</v>
      </c>
      <c r="N146" s="312"/>
    </row>
    <row r="147" spans="1:14" ht="13.15">
      <c r="B147" s="323" t="str">
        <f t="shared" si="54"/>
        <v>30-34</v>
      </c>
      <c r="C147" s="429">
        <f>C79*Calc_SEC_retirement_rates!$G126</f>
        <v>0.42896960687610058</v>
      </c>
      <c r="D147" s="429">
        <f>D79*Calc_SEC_retirement_rates!$G126</f>
        <v>0.4326042331628554</v>
      </c>
      <c r="E147" s="429">
        <f>E79*Calc_SEC_retirement_rates!$G126</f>
        <v>0.43435737520875212</v>
      </c>
      <c r="F147" s="429">
        <f>F79*Calc_SEC_retirement_rates!$G126</f>
        <v>0.43740697557851838</v>
      </c>
      <c r="G147" s="429">
        <f>G79*Calc_SEC_retirement_rates!$G126</f>
        <v>0.4401357180959663</v>
      </c>
      <c r="H147" s="429">
        <f>H79*Calc_SEC_retirement_rates!$G126</f>
        <v>0.44276302793448896</v>
      </c>
      <c r="I147" s="429">
        <f>I79*Calc_SEC_retirement_rates!$G126</f>
        <v>0.44351523756011263</v>
      </c>
      <c r="J147" s="429">
        <f>J79*Calc_SEC_retirement_rates!$G126</f>
        <v>0.4435797456550043</v>
      </c>
      <c r="K147" s="429">
        <f>K79*Calc_SEC_retirement_rates!$G126</f>
        <v>0.44311524783433903</v>
      </c>
      <c r="L147" s="429">
        <f>L79*Calc_SEC_retirement_rates!$G126</f>
        <v>0.44186682523593362</v>
      </c>
      <c r="M147" s="429">
        <f>M79*Calc_SEC_retirement_rates!$G126</f>
        <v>0.4391282533582988</v>
      </c>
      <c r="N147" s="312"/>
    </row>
    <row r="148" spans="1:14" ht="13.15">
      <c r="B148" s="323" t="str">
        <f t="shared" si="54"/>
        <v>35-39</v>
      </c>
      <c r="C148" s="429">
        <f>C80*Calc_SEC_retirement_rates!$G127</f>
        <v>0.50232079177309108</v>
      </c>
      <c r="D148" s="429">
        <f>D80*Calc_SEC_retirement_rates!$G127</f>
        <v>0.50888600834535824</v>
      </c>
      <c r="E148" s="429">
        <f>E80*Calc_SEC_retirement_rates!$G127</f>
        <v>0.51229038046326381</v>
      </c>
      <c r="F148" s="429">
        <f>F80*Calc_SEC_retirement_rates!$G127</f>
        <v>0.51528113070159198</v>
      </c>
      <c r="G148" s="429">
        <f>G80*Calc_SEC_retirement_rates!$G127</f>
        <v>0.51653583372824075</v>
      </c>
      <c r="H148" s="429">
        <f>H80*Calc_SEC_retirement_rates!$G127</f>
        <v>0.51737881611425984</v>
      </c>
      <c r="I148" s="429">
        <f>I80*Calc_SEC_retirement_rates!$G127</f>
        <v>0.51678024451149795</v>
      </c>
      <c r="J148" s="429">
        <f>J80*Calc_SEC_retirement_rates!$G127</f>
        <v>0.51592402004495563</v>
      </c>
      <c r="K148" s="429">
        <f>K80*Calc_SEC_retirement_rates!$G127</f>
        <v>0.51491854132160042</v>
      </c>
      <c r="L148" s="429">
        <f>L80*Calc_SEC_retirement_rates!$G127</f>
        <v>0.51347840371420417</v>
      </c>
      <c r="M148" s="429">
        <f>M80*Calc_SEC_retirement_rates!$G127</f>
        <v>0.51094374622314676</v>
      </c>
      <c r="N148" s="312"/>
    </row>
    <row r="149" spans="1:14" ht="13.15">
      <c r="B149" s="323" t="str">
        <f t="shared" si="54"/>
        <v>40-44</v>
      </c>
      <c r="C149" s="429">
        <f>C81*Calc_SEC_retirement_rates!$G128</f>
        <v>0.72399273336009096</v>
      </c>
      <c r="D149" s="429">
        <f>D81*Calc_SEC_retirement_rates!$G128</f>
        <v>0.75437789050510229</v>
      </c>
      <c r="E149" s="429">
        <f>E81*Calc_SEC_retirement_rates!$G128</f>
        <v>0.77550725343739757</v>
      </c>
      <c r="F149" s="429">
        <f>F81*Calc_SEC_retirement_rates!$G128</f>
        <v>0.79209786745590471</v>
      </c>
      <c r="G149" s="429">
        <f>G81*Calc_SEC_retirement_rates!$G128</f>
        <v>0.80267592930051201</v>
      </c>
      <c r="H149" s="429">
        <f>H81*Calc_SEC_retirement_rates!$G128</f>
        <v>0.80982355249753746</v>
      </c>
      <c r="I149" s="429">
        <f>I81*Calc_SEC_retirement_rates!$G128</f>
        <v>0.81281443574015355</v>
      </c>
      <c r="J149" s="429">
        <f>J81*Calc_SEC_retirement_rates!$G128</f>
        <v>0.81398432545095822</v>
      </c>
      <c r="K149" s="429">
        <f>K81*Calc_SEC_retirement_rates!$G128</f>
        <v>0.81401143031393097</v>
      </c>
      <c r="L149" s="429">
        <f>L81*Calc_SEC_retirement_rates!$G128</f>
        <v>0.81287234478927539</v>
      </c>
      <c r="M149" s="429">
        <f>M81*Calc_SEC_retirement_rates!$G128</f>
        <v>0.8099121515509623</v>
      </c>
      <c r="N149" s="312"/>
    </row>
    <row r="150" spans="1:14" ht="13.15">
      <c r="B150" s="323" t="str">
        <f t="shared" si="54"/>
        <v>45-49</v>
      </c>
      <c r="C150" s="429">
        <f>C82*Calc_SEC_retirement_rates!$G129</f>
        <v>2.5194930640745166</v>
      </c>
      <c r="D150" s="429">
        <f>D82*Calc_SEC_retirement_rates!$G129</f>
        <v>2.4626368587954102</v>
      </c>
      <c r="E150" s="429">
        <f>E82*Calc_SEC_retirement_rates!$G129</f>
        <v>2.4298069006852949</v>
      </c>
      <c r="F150" s="429">
        <f>F82*Calc_SEC_retirement_rates!$G129</f>
        <v>2.4189952373434616</v>
      </c>
      <c r="G150" s="429">
        <f>G82*Calc_SEC_retirement_rates!$G129</f>
        <v>2.4134718157922812</v>
      </c>
      <c r="H150" s="429">
        <f>H82*Calc_SEC_retirement_rates!$G129</f>
        <v>2.4132035805456895</v>
      </c>
      <c r="I150" s="429">
        <f>I82*Calc_SEC_retirement_rates!$G129</f>
        <v>2.4102287648758343</v>
      </c>
      <c r="J150" s="429">
        <f>J82*Calc_SEC_retirement_rates!$G129</f>
        <v>2.4075350226818553</v>
      </c>
      <c r="K150" s="429">
        <f>K82*Calc_SEC_retirement_rates!$G129</f>
        <v>2.4046946964681459</v>
      </c>
      <c r="L150" s="429">
        <f>L82*Calc_SEC_retirement_rates!$G129</f>
        <v>2.4002267949668377</v>
      </c>
      <c r="M150" s="429">
        <f>M82*Calc_SEC_retirement_rates!$G129</f>
        <v>2.3914695845272469</v>
      </c>
      <c r="N150" s="312"/>
    </row>
    <row r="151" spans="1:14" ht="13.15">
      <c r="B151" s="323" t="str">
        <f t="shared" si="54"/>
        <v>50-54</v>
      </c>
      <c r="C151" s="429">
        <f>C83*Calc_SEC_retirement_rates!$G130</f>
        <v>48.13275123744684</v>
      </c>
      <c r="D151" s="429">
        <f>D83*Calc_SEC_retirement_rates!$G130</f>
        <v>47.419730989136234</v>
      </c>
      <c r="E151" s="429">
        <f>E83*Calc_SEC_retirement_rates!$G130</f>
        <v>46.48447770608702</v>
      </c>
      <c r="F151" s="429">
        <f>F83*Calc_SEC_retirement_rates!$G130</f>
        <v>45.69863180016263</v>
      </c>
      <c r="G151" s="429">
        <f>G83*Calc_SEC_retirement_rates!$G130</f>
        <v>44.940167583982827</v>
      </c>
      <c r="H151" s="429">
        <f>H83*Calc_SEC_retirement_rates!$G130</f>
        <v>44.349544814068437</v>
      </c>
      <c r="I151" s="429">
        <f>I83*Calc_SEC_retirement_rates!$G130</f>
        <v>43.818987572646698</v>
      </c>
      <c r="J151" s="429">
        <f>J83*Calc_SEC_retirement_rates!$G130</f>
        <v>43.400349131537943</v>
      </c>
      <c r="K151" s="429">
        <f>K83*Calc_SEC_retirement_rates!$G130</f>
        <v>43.072797329298531</v>
      </c>
      <c r="L151" s="429">
        <f>L83*Calc_SEC_retirement_rates!$G130</f>
        <v>42.792846755301177</v>
      </c>
      <c r="M151" s="429">
        <f>M83*Calc_SEC_retirement_rates!$G130</f>
        <v>42.496969402213487</v>
      </c>
      <c r="N151" s="312"/>
    </row>
    <row r="152" spans="1:14" ht="13.15">
      <c r="B152" s="323" t="str">
        <f t="shared" si="54"/>
        <v>55-59</v>
      </c>
      <c r="C152" s="429">
        <f>C84*Calc_SEC_retirement_rates!$G131</f>
        <v>223.58933173801702</v>
      </c>
      <c r="D152" s="429">
        <f>D84*Calc_SEC_retirement_rates!$G131</f>
        <v>203.49220531818582</v>
      </c>
      <c r="E152" s="429">
        <f>E84*Calc_SEC_retirement_rates!$G131</f>
        <v>189.98078437401921</v>
      </c>
      <c r="F152" s="429">
        <f>F84*Calc_SEC_retirement_rates!$G131</f>
        <v>180.93254580392431</v>
      </c>
      <c r="G152" s="429">
        <f>G84*Calc_SEC_retirement_rates!$G131</f>
        <v>174.12115324015139</v>
      </c>
      <c r="H152" s="429">
        <f>H84*Calc_SEC_retirement_rates!$G131</f>
        <v>169.04966704516053</v>
      </c>
      <c r="I152" s="429">
        <f>I84*Calc_SEC_retirement_rates!$G131</f>
        <v>164.86439384045693</v>
      </c>
      <c r="J152" s="429">
        <f>J84*Calc_SEC_retirement_rates!$G131</f>
        <v>161.61833171512268</v>
      </c>
      <c r="K152" s="429">
        <f>K84*Calc_SEC_retirement_rates!$G131</f>
        <v>159.10808150686475</v>
      </c>
      <c r="L152" s="429">
        <f>L84*Calc_SEC_retirement_rates!$G131</f>
        <v>157.07299267468679</v>
      </c>
      <c r="M152" s="429">
        <f>M84*Calc_SEC_retirement_rates!$G131</f>
        <v>155.19217089276208</v>
      </c>
      <c r="N152" s="312"/>
    </row>
    <row r="153" spans="1:14" ht="13.15">
      <c r="B153" s="323" t="str">
        <f t="shared" si="54"/>
        <v>60-64</v>
      </c>
      <c r="C153" s="429">
        <f>C85*Calc_SEC_retirement_rates!$G132</f>
        <v>159.70139003863648</v>
      </c>
      <c r="D153" s="429">
        <f>D85*Calc_SEC_retirement_rates!$G132</f>
        <v>150.3991538611935</v>
      </c>
      <c r="E153" s="429">
        <f>E85*Calc_SEC_retirement_rates!$G132</f>
        <v>140.18442699363956</v>
      </c>
      <c r="F153" s="429">
        <f>F85*Calc_SEC_retirement_rates!$G132</f>
        <v>131.65880526852374</v>
      </c>
      <c r="G153" s="429">
        <f>G85*Calc_SEC_retirement_rates!$G132</f>
        <v>124.8119475871801</v>
      </c>
      <c r="H153" s="429">
        <f>H85*Calc_SEC_retirement_rates!$G132</f>
        <v>119.46037261040192</v>
      </c>
      <c r="I153" s="429">
        <f>I85*Calc_SEC_retirement_rates!$G132</f>
        <v>115.01853433269324</v>
      </c>
      <c r="J153" s="429">
        <f>J85*Calc_SEC_retirement_rates!$G132</f>
        <v>111.56170120512293</v>
      </c>
      <c r="K153" s="429">
        <f>K85*Calc_SEC_retirement_rates!$G132</f>
        <v>108.88799477021442</v>
      </c>
      <c r="L153" s="429">
        <f>L85*Calc_SEC_retirement_rates!$G132</f>
        <v>106.74308889196089</v>
      </c>
      <c r="M153" s="429">
        <f>M85*Calc_SEC_retirement_rates!$G132</f>
        <v>104.83132697409285</v>
      </c>
      <c r="N153" s="312"/>
    </row>
    <row r="154" spans="1:14" ht="13.15">
      <c r="B154" s="323" t="str">
        <f t="shared" si="54"/>
        <v>65 plus</v>
      </c>
      <c r="C154" s="429">
        <f>C86*Calc_SEC_retirement_rates!$G133</f>
        <v>58.571510905343573</v>
      </c>
      <c r="D154" s="429">
        <f>D86*Calc_SEC_retirement_rates!$G133</f>
        <v>65.200592932484511</v>
      </c>
      <c r="E154" s="429">
        <f>E86*Calc_SEC_retirement_rates!$G133</f>
        <v>67.4826732302664</v>
      </c>
      <c r="F154" s="429">
        <f>F86*Calc_SEC_retirement_rates!$G133</f>
        <v>67.302100125736871</v>
      </c>
      <c r="G154" s="429">
        <f>G86*Calc_SEC_retirement_rates!$G133</f>
        <v>65.790181630181436</v>
      </c>
      <c r="H154" s="429">
        <f>H86*Calc_SEC_retirement_rates!$G133</f>
        <v>63.783609441653923</v>
      </c>
      <c r="I154" s="429">
        <f>I86*Calc_SEC_retirement_rates!$G133</f>
        <v>61.573496929860475</v>
      </c>
      <c r="J154" s="429">
        <f>J86*Calc_SEC_retirement_rates!$G133</f>
        <v>59.530788298855953</v>
      </c>
      <c r="K154" s="429">
        <f>K86*Calc_SEC_retirement_rates!$G133</f>
        <v>57.758847852332345</v>
      </c>
      <c r="L154" s="429">
        <f>L86*Calc_SEC_retirement_rates!$G133</f>
        <v>56.237760115042953</v>
      </c>
      <c r="M154" s="429">
        <f>M86*Calc_SEC_retirement_rates!$G133</f>
        <v>54.867243831111033</v>
      </c>
      <c r="N154" s="312"/>
    </row>
    <row r="155" spans="1:14" ht="13.15">
      <c r="B155" s="323" t="str">
        <f t="shared" si="54"/>
        <v>Total</v>
      </c>
      <c r="C155" s="429">
        <f>SUM(C145:C154)</f>
        <v>494.33314582735136</v>
      </c>
      <c r="D155" s="429">
        <f t="shared" ref="D155:M155" si="56">SUM(D145:D154)</f>
        <v>470.8368722461671</v>
      </c>
      <c r="E155" s="429">
        <f t="shared" si="56"/>
        <v>448.45503550799975</v>
      </c>
      <c r="F155" s="429">
        <f t="shared" si="56"/>
        <v>429.93140037553007</v>
      </c>
      <c r="G155" s="429">
        <f t="shared" si="56"/>
        <v>414.01580223642628</v>
      </c>
      <c r="H155" s="429">
        <f t="shared" si="56"/>
        <v>401.00871796697083</v>
      </c>
      <c r="I155" s="429">
        <f t="shared" si="56"/>
        <v>389.64176985979947</v>
      </c>
      <c r="J155" s="429">
        <f t="shared" si="56"/>
        <v>380.47516112422278</v>
      </c>
      <c r="K155" s="429">
        <f t="shared" si="56"/>
        <v>373.18698322715943</v>
      </c>
      <c r="L155" s="429">
        <f t="shared" si="56"/>
        <v>367.19671593345083</v>
      </c>
      <c r="M155" s="429">
        <f t="shared" si="56"/>
        <v>361.71887087374341</v>
      </c>
      <c r="N155" s="312"/>
    </row>
    <row r="156" spans="1:14">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4" ht="13.15">
      <c r="B158" s="326" t="s">
        <v>47</v>
      </c>
      <c r="C158" s="314"/>
      <c r="D158" s="314"/>
      <c r="E158" s="314"/>
      <c r="F158" s="314"/>
      <c r="G158" s="314"/>
      <c r="H158" s="324"/>
      <c r="I158" s="314"/>
      <c r="J158" s="314"/>
      <c r="K158" s="314"/>
      <c r="L158" s="314"/>
    </row>
    <row r="159" spans="1:14">
      <c r="C159" s="314"/>
      <c r="D159" s="314"/>
      <c r="E159" s="314"/>
      <c r="F159" s="314"/>
      <c r="G159" s="314"/>
      <c r="H159" s="324"/>
      <c r="I159" s="314"/>
      <c r="J159" s="314"/>
      <c r="K159" s="314"/>
      <c r="L159" s="314"/>
    </row>
    <row r="160" spans="1:14"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8.1289964656905203E-2</v>
      </c>
      <c r="D162" s="429">
        <f>D94*Calc_SEC_retirement_rates!$G141</f>
        <v>8.0219466260242636E-2</v>
      </c>
      <c r="E162" s="429">
        <f>E94*Calc_SEC_retirement_rates!$G141</f>
        <v>8.0328008729944E-2</v>
      </c>
      <c r="F162" s="429">
        <f>F94*Calc_SEC_retirement_rates!$G141</f>
        <v>8.129726913815824E-2</v>
      </c>
      <c r="G162" s="429">
        <f>G94*Calc_SEC_retirement_rates!$G141</f>
        <v>8.2676089333881153E-2</v>
      </c>
      <c r="H162" s="429">
        <f>H94*Calc_SEC_retirement_rates!$G141</f>
        <v>8.3774697586987315E-2</v>
      </c>
      <c r="I162" s="429">
        <f>I94*Calc_SEC_retirement_rates!$G141</f>
        <v>8.4098105504175708E-2</v>
      </c>
      <c r="J162" s="429">
        <f>J94*Calc_SEC_retirement_rates!$G141</f>
        <v>8.41705366726406E-2</v>
      </c>
      <c r="K162" s="429">
        <f>K94*Calc_SEC_retirement_rates!$G141</f>
        <v>8.4087051223471071E-2</v>
      </c>
      <c r="L162" s="429">
        <f>L94*Calc_SEC_retirement_rates!$G141</f>
        <v>8.3788371526924699E-2</v>
      </c>
      <c r="M162" s="429">
        <f>M94*Calc_SEC_retirement_rates!$G141</f>
        <v>8.3079472580426625E-2</v>
      </c>
    </row>
    <row r="163" spans="1:13" ht="13.15">
      <c r="B163" s="323" t="str">
        <f t="shared" si="58"/>
        <v>30-34</v>
      </c>
      <c r="C163" s="429">
        <f>C95*Calc_SEC_retirement_rates!$G142</f>
        <v>0.22178910966727558</v>
      </c>
      <c r="D163" s="429">
        <f>D95*Calc_SEC_retirement_rates!$G142</f>
        <v>0.23089439417620267</v>
      </c>
      <c r="E163" s="429">
        <f>E95*Calc_SEC_retirement_rates!$G142</f>
        <v>0.23644238297245276</v>
      </c>
      <c r="F163" s="429">
        <f>F95*Calc_SEC_retirement_rates!$G142</f>
        <v>0.24071872002214501</v>
      </c>
      <c r="G163" s="429">
        <f>G95*Calc_SEC_retirement_rates!$G142</f>
        <v>0.24452573819443388</v>
      </c>
      <c r="H163" s="429">
        <f>H95*Calc_SEC_retirement_rates!$G142</f>
        <v>0.24750952924083722</v>
      </c>
      <c r="I163" s="429">
        <f>I95*Calc_SEC_retirement_rates!$G142</f>
        <v>0.24905135592262287</v>
      </c>
      <c r="J163" s="429">
        <f>J95*Calc_SEC_retirement_rates!$G142</f>
        <v>0.24994193143134769</v>
      </c>
      <c r="K163" s="429">
        <f>K95*Calc_SEC_retirement_rates!$G142</f>
        <v>0.25036190319117102</v>
      </c>
      <c r="L163" s="429">
        <f>L95*Calc_SEC_retirement_rates!$G142</f>
        <v>0.25023311261311104</v>
      </c>
      <c r="M163" s="429">
        <f>M95*Calc_SEC_retirement_rates!$G142</f>
        <v>0.24921679919743495</v>
      </c>
    </row>
    <row r="164" spans="1:13" ht="13.15">
      <c r="B164" s="323" t="str">
        <f t="shared" si="58"/>
        <v>35-39</v>
      </c>
      <c r="C164" s="429">
        <f>C96*Calc_SEC_retirement_rates!$G143</f>
        <v>0.70375803845831442</v>
      </c>
      <c r="D164" s="429">
        <f>D96*Calc_SEC_retirement_rates!$G143</f>
        <v>0.73185571769133817</v>
      </c>
      <c r="E164" s="429">
        <f>E96*Calc_SEC_retirement_rates!$G143</f>
        <v>0.75666753930683539</v>
      </c>
      <c r="F164" s="429">
        <f>F96*Calc_SEC_retirement_rates!$G143</f>
        <v>0.77864656756074702</v>
      </c>
      <c r="G164" s="429">
        <f>G96*Calc_SEC_retirement_rates!$G143</f>
        <v>0.7978597454325751</v>
      </c>
      <c r="H164" s="429">
        <f>H96*Calc_SEC_retirement_rates!$G143</f>
        <v>0.8131740862955672</v>
      </c>
      <c r="I164" s="429">
        <f>I96*Calc_SEC_retirement_rates!$G143</f>
        <v>0.82338495826309854</v>
      </c>
      <c r="J164" s="429">
        <f>J96*Calc_SEC_retirement_rates!$G143</f>
        <v>0.8308310561930371</v>
      </c>
      <c r="K164" s="429">
        <f>K96*Calc_SEC_retirement_rates!$G143</f>
        <v>0.83614885532281591</v>
      </c>
      <c r="L164" s="429">
        <f>L96*Calc_SEC_retirement_rates!$G143</f>
        <v>0.83929297021821214</v>
      </c>
      <c r="M164" s="429">
        <f>M96*Calc_SEC_retirement_rates!$G143</f>
        <v>0.83955546290856131</v>
      </c>
    </row>
    <row r="165" spans="1:13" ht="13.15">
      <c r="B165" s="323" t="str">
        <f t="shared" si="58"/>
        <v>40-44</v>
      </c>
      <c r="C165" s="429">
        <f>C97*Calc_SEC_retirement_rates!$G144</f>
        <v>1.5284750517190275</v>
      </c>
      <c r="D165" s="429">
        <f>D97*Calc_SEC_retirement_rates!$G144</f>
        <v>1.5456030216239869</v>
      </c>
      <c r="E165" s="429">
        <f>E97*Calc_SEC_retirement_rates!$G144</f>
        <v>1.5669360956940381</v>
      </c>
      <c r="F165" s="429">
        <f>F97*Calc_SEC_retirement_rates!$G144</f>
        <v>1.5934601599454266</v>
      </c>
      <c r="G165" s="429">
        <f>G97*Calc_SEC_retirement_rates!$G144</f>
        <v>1.6227929814077044</v>
      </c>
      <c r="H165" s="429">
        <f>H97*Calc_SEC_retirement_rates!$G144</f>
        <v>1.6501182152785399</v>
      </c>
      <c r="I165" s="429">
        <f>I97*Calc_SEC_retirement_rates!$G144</f>
        <v>1.671149584440204</v>
      </c>
      <c r="J165" s="429">
        <f>J97*Calc_SEC_retirement_rates!$G144</f>
        <v>1.6889199485902862</v>
      </c>
      <c r="K165" s="429">
        <f>K97*Calc_SEC_retirement_rates!$G144</f>
        <v>1.7037166431402542</v>
      </c>
      <c r="L165" s="429">
        <f>L97*Calc_SEC_retirement_rates!$G144</f>
        <v>1.7148675273714928</v>
      </c>
      <c r="M165" s="429">
        <f>M97*Calc_SEC_retirement_rates!$G144</f>
        <v>1.7207193013946771</v>
      </c>
    </row>
    <row r="166" spans="1:13" ht="13.15">
      <c r="B166" s="323" t="str">
        <f t="shared" si="58"/>
        <v>45-49</v>
      </c>
      <c r="C166" s="429">
        <f>C98*Calc_SEC_retirement_rates!$G145</f>
        <v>3.7244799120636829</v>
      </c>
      <c r="D166" s="429">
        <f>D98*Calc_SEC_retirement_rates!$G145</f>
        <v>3.6545746919484117</v>
      </c>
      <c r="E166" s="429">
        <f>E98*Calc_SEC_retirement_rates!$G145</f>
        <v>3.6053893885621027</v>
      </c>
      <c r="F166" s="429">
        <f>F98*Calc_SEC_retirement_rates!$G145</f>
        <v>3.5805579241435797</v>
      </c>
      <c r="G166" s="429">
        <f>G98*Calc_SEC_retirement_rates!$G145</f>
        <v>3.5760936955060916</v>
      </c>
      <c r="H166" s="429">
        <f>H98*Calc_SEC_retirement_rates!$G145</f>
        <v>3.5816119020048074</v>
      </c>
      <c r="I166" s="429">
        <f>I98*Calc_SEC_retirement_rates!$G145</f>
        <v>3.5867456086844918</v>
      </c>
      <c r="J166" s="429">
        <f>J98*Calc_SEC_retirement_rates!$G145</f>
        <v>3.5959918252601839</v>
      </c>
      <c r="K166" s="429">
        <f>K98*Calc_SEC_retirement_rates!$G145</f>
        <v>3.6079099303869637</v>
      </c>
      <c r="L166" s="429">
        <f>L98*Calc_SEC_retirement_rates!$G145</f>
        <v>3.619201721612666</v>
      </c>
      <c r="M166" s="429">
        <f>M98*Calc_SEC_retirement_rates!$G145</f>
        <v>3.6248060798074828</v>
      </c>
    </row>
    <row r="167" spans="1:13" ht="13.15">
      <c r="B167" s="323" t="str">
        <f t="shared" si="58"/>
        <v>50-54</v>
      </c>
      <c r="C167" s="429">
        <f>C99*Calc_SEC_retirement_rates!$G146</f>
        <v>50.515238433303196</v>
      </c>
      <c r="D167" s="429">
        <f>D99*Calc_SEC_retirement_rates!$G146</f>
        <v>49.878181649798968</v>
      </c>
      <c r="E167" s="429">
        <f>E99*Calc_SEC_retirement_rates!$G146</f>
        <v>49.149747610466598</v>
      </c>
      <c r="F167" s="429">
        <f>F99*Calc_SEC_retirement_rates!$G146</f>
        <v>48.511753063591513</v>
      </c>
      <c r="G167" s="429">
        <f>G99*Calc_SEC_retirement_rates!$G146</f>
        <v>48.01475404756286</v>
      </c>
      <c r="H167" s="429">
        <f>H99*Calc_SEC_retirement_rates!$G146</f>
        <v>47.605946673952133</v>
      </c>
      <c r="I167" s="429">
        <f>I99*Calc_SEC_retirement_rates!$G146</f>
        <v>47.206145079798667</v>
      </c>
      <c r="J167" s="429">
        <f>J99*Calc_SEC_retirement_rates!$G146</f>
        <v>46.897653416170755</v>
      </c>
      <c r="K167" s="429">
        <f>K99*Calc_SEC_retirement_rates!$G146</f>
        <v>46.67847396531419</v>
      </c>
      <c r="L167" s="429">
        <f>L99*Calc_SEC_retirement_rates!$G146</f>
        <v>46.514192088495896</v>
      </c>
      <c r="M167" s="429">
        <f>M99*Calc_SEC_retirement_rates!$G146</f>
        <v>46.342209590630503</v>
      </c>
    </row>
    <row r="168" spans="1:13" ht="13.15">
      <c r="B168" s="323" t="str">
        <f t="shared" si="58"/>
        <v>55-59</v>
      </c>
      <c r="C168" s="429">
        <f>C100*Calc_SEC_retirement_rates!$G147</f>
        <v>210.4868357102059</v>
      </c>
      <c r="D168" s="429">
        <f>D100*Calc_SEC_retirement_rates!$G147</f>
        <v>203.55771920311963</v>
      </c>
      <c r="E168" s="429">
        <f>E100*Calc_SEC_retirement_rates!$G147</f>
        <v>198.27942165104653</v>
      </c>
      <c r="F168" s="429">
        <f>F100*Calc_SEC_retirement_rates!$G147</f>
        <v>194.2918849544541</v>
      </c>
      <c r="G168" s="429">
        <f>G100*Calc_SEC_retirement_rates!$G147</f>
        <v>191.22510047450214</v>
      </c>
      <c r="H168" s="429">
        <f>H100*Calc_SEC_retirement_rates!$G147</f>
        <v>188.57195297262294</v>
      </c>
      <c r="I168" s="429">
        <f>I100*Calc_SEC_retirement_rates!$G147</f>
        <v>185.9235483953351</v>
      </c>
      <c r="J168" s="429">
        <f>J100*Calc_SEC_retirement_rates!$G147</f>
        <v>183.65897490937434</v>
      </c>
      <c r="K168" s="429">
        <f>K100*Calc_SEC_retirement_rates!$G147</f>
        <v>181.7932081213516</v>
      </c>
      <c r="L168" s="429">
        <f>L100*Calc_SEC_retirement_rates!$G147</f>
        <v>180.20877649594328</v>
      </c>
      <c r="M168" s="429">
        <f>M100*Calc_SEC_retirement_rates!$G147</f>
        <v>178.66901121885738</v>
      </c>
    </row>
    <row r="169" spans="1:13" ht="13.15">
      <c r="B169" s="323" t="str">
        <f t="shared" si="58"/>
        <v>60-64</v>
      </c>
      <c r="C169" s="429">
        <f>C101*Calc_SEC_retirement_rates!$G148</f>
        <v>155.67583310479188</v>
      </c>
      <c r="D169" s="429">
        <f>D101*Calc_SEC_retirement_rates!$G148</f>
        <v>154.52723966532153</v>
      </c>
      <c r="E169" s="429">
        <f>E101*Calc_SEC_retirement_rates!$G148</f>
        <v>151.82467373722648</v>
      </c>
      <c r="F169" s="429">
        <f>F101*Calc_SEC_retirement_rates!$G148</f>
        <v>149.06894494482378</v>
      </c>
      <c r="G169" s="429">
        <f>G101*Calc_SEC_retirement_rates!$G148</f>
        <v>146.65256730125043</v>
      </c>
      <c r="H169" s="429">
        <f>H101*Calc_SEC_retirement_rates!$G148</f>
        <v>144.34789687697565</v>
      </c>
      <c r="I169" s="429">
        <f>I101*Calc_SEC_retirement_rates!$G148</f>
        <v>141.89081498149486</v>
      </c>
      <c r="J169" s="429">
        <f>J101*Calc_SEC_retirement_rates!$G148</f>
        <v>139.69553279520426</v>
      </c>
      <c r="K169" s="429">
        <f>K101*Calc_SEC_retirement_rates!$G148</f>
        <v>137.79688558628507</v>
      </c>
      <c r="L169" s="429">
        <f>L101*Calc_SEC_retirement_rates!$G148</f>
        <v>136.10285079500471</v>
      </c>
      <c r="M169" s="429">
        <f>M101*Calc_SEC_retirement_rates!$G148</f>
        <v>134.41756073835006</v>
      </c>
    </row>
    <row r="170" spans="1:13" ht="13.15">
      <c r="B170" s="323" t="str">
        <f t="shared" si="58"/>
        <v>65 plus</v>
      </c>
      <c r="C170" s="429">
        <f>C102*Calc_SEC_retirement_rates!$G149</f>
        <v>41.012408917470779</v>
      </c>
      <c r="D170" s="429">
        <f>D102*Calc_SEC_retirement_rates!$G149</f>
        <v>54.215047336455939</v>
      </c>
      <c r="E170" s="429">
        <f>E102*Calc_SEC_retirement_rates!$G149</f>
        <v>62.628354209821609</v>
      </c>
      <c r="F170" s="429">
        <f>F102*Calc_SEC_retirement_rates!$G149</f>
        <v>67.824192866550575</v>
      </c>
      <c r="G170" s="429">
        <f>G102*Calc_SEC_retirement_rates!$G149</f>
        <v>70.910559356417977</v>
      </c>
      <c r="H170" s="429">
        <f>H102*Calc_SEC_retirement_rates!$G149</f>
        <v>72.523766663343409</v>
      </c>
      <c r="I170" s="429">
        <f>I102*Calc_SEC_retirement_rates!$G149</f>
        <v>73.04919683288928</v>
      </c>
      <c r="J170" s="429">
        <f>J102*Calc_SEC_retirement_rates!$G149</f>
        <v>72.987479637857987</v>
      </c>
      <c r="K170" s="429">
        <f>K102*Calc_SEC_retirement_rates!$G149</f>
        <v>72.599544558551983</v>
      </c>
      <c r="L170" s="429">
        <f>L102*Calc_SEC_retirement_rates!$G149</f>
        <v>72.012058933142725</v>
      </c>
      <c r="M170" s="429">
        <f>M102*Calc_SEC_retirement_rates!$G149</f>
        <v>71.246370689402212</v>
      </c>
    </row>
    <row r="171" spans="1:13" ht="13.15">
      <c r="B171" s="323" t="str">
        <f t="shared" si="58"/>
        <v>Total</v>
      </c>
      <c r="C171" s="429">
        <f>SUM(C161:C170)</f>
        <v>463.95010824233697</v>
      </c>
      <c r="D171" s="429">
        <f t="shared" ref="D171:M171" si="60">SUM(D161:D170)</f>
        <v>468.42133514639625</v>
      </c>
      <c r="E171" s="429">
        <f t="shared" si="60"/>
        <v>468.1279606238266</v>
      </c>
      <c r="F171" s="429">
        <f t="shared" si="60"/>
        <v>465.97145647023001</v>
      </c>
      <c r="G171" s="429">
        <f t="shared" si="60"/>
        <v>463.12692942960808</v>
      </c>
      <c r="H171" s="429">
        <f t="shared" si="60"/>
        <v>459.42575161730088</v>
      </c>
      <c r="I171" s="429">
        <f t="shared" si="60"/>
        <v>454.48413490233247</v>
      </c>
      <c r="J171" s="429">
        <f t="shared" si="60"/>
        <v>449.68949605675482</v>
      </c>
      <c r="K171" s="429">
        <f t="shared" si="60"/>
        <v>445.35033661476757</v>
      </c>
      <c r="L171" s="429">
        <f t="shared" si="60"/>
        <v>441.34526201592905</v>
      </c>
      <c r="M171" s="429">
        <f t="shared" si="60"/>
        <v>437.19252935312875</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0.16976841983363733</v>
      </c>
      <c r="D179" s="429">
        <f>D77*Calc_SEC_death_rates!$G124</f>
        <v>0.23778230240001125</v>
      </c>
      <c r="E179" s="429">
        <f>E77*Calc_SEC_death_rates!$G124</f>
        <v>0.27872086022606535</v>
      </c>
      <c r="F179" s="429">
        <f>F77*Calc_SEC_death_rates!$G124</f>
        <v>0.30569243197401558</v>
      </c>
      <c r="G179" s="429">
        <f>G77*Calc_SEC_death_rates!$G124</f>
        <v>0.32203508211935122</v>
      </c>
      <c r="H179" s="429">
        <f>H77*Calc_SEC_death_rates!$G124</f>
        <v>0.33060533650047103</v>
      </c>
      <c r="I179" s="429">
        <f>I77*Calc_SEC_death_rates!$G124</f>
        <v>0.33142592690654232</v>
      </c>
      <c r="J179" s="429">
        <f>J77*Calc_SEC_death_rates!$G124</f>
        <v>0.3304322624337917</v>
      </c>
      <c r="K179" s="429">
        <f>K77*Calc_SEC_death_rates!$G124</f>
        <v>0.32877643083740549</v>
      </c>
      <c r="L179" s="429">
        <f>L77*Calc_SEC_death_rates!$G124</f>
        <v>0.32616022083674601</v>
      </c>
      <c r="M179" s="429">
        <f>M77*Calc_SEC_death_rates!$G124</f>
        <v>0.32137311112513905</v>
      </c>
    </row>
    <row r="180" spans="1:13" ht="13.15">
      <c r="B180" s="323" t="str">
        <f t="shared" si="62"/>
        <v>25-29</v>
      </c>
      <c r="C180" s="429">
        <f>C78*Calc_SEC_death_rates!$G125</f>
        <v>0.34211891592432642</v>
      </c>
      <c r="D180" s="429">
        <f>D78*Calc_SEC_death_rates!$G125</f>
        <v>0.3490256372747898</v>
      </c>
      <c r="E180" s="429">
        <f>E78*Calc_SEC_death_rates!$G125</f>
        <v>0.35745820276093748</v>
      </c>
      <c r="F180" s="429">
        <f>F78*Calc_SEC_death_rates!$G125</f>
        <v>0.367561166655266</v>
      </c>
      <c r="G180" s="429">
        <f>G78*Calc_SEC_death_rates!$G125</f>
        <v>0.37593005995190071</v>
      </c>
      <c r="H180" s="429">
        <f>H78*Calc_SEC_death_rates!$G125</f>
        <v>0.38183952014871608</v>
      </c>
      <c r="I180" s="429">
        <f>I78*Calc_SEC_death_rates!$G125</f>
        <v>0.38322868390911191</v>
      </c>
      <c r="J180" s="429">
        <f>J78*Calc_SEC_death_rates!$G125</f>
        <v>0.3831222247305861</v>
      </c>
      <c r="K180" s="429">
        <f>K78*Calc_SEC_death_rates!$G125</f>
        <v>0.38218873374375079</v>
      </c>
      <c r="L180" s="429">
        <f>L78*Calc_SEC_death_rates!$G125</f>
        <v>0.38022310594696296</v>
      </c>
      <c r="M180" s="429">
        <f>M78*Calc_SEC_death_rates!$G125</f>
        <v>0.37629260347593935</v>
      </c>
    </row>
    <row r="181" spans="1:13" ht="13.15">
      <c r="B181" s="323" t="str">
        <f t="shared" si="62"/>
        <v>30-34</v>
      </c>
      <c r="C181" s="429">
        <f>C79*Calc_SEC_death_rates!$G126</f>
        <v>0.88697973209331193</v>
      </c>
      <c r="D181" s="429">
        <f>D79*Calc_SEC_death_rates!$G126</f>
        <v>0.89449504273166269</v>
      </c>
      <c r="E181" s="429">
        <f>E79*Calc_SEC_death_rates!$G126</f>
        <v>0.89812001158088972</v>
      </c>
      <c r="F181" s="429">
        <f>F79*Calc_SEC_death_rates!$G126</f>
        <v>0.90442566511813016</v>
      </c>
      <c r="G181" s="429">
        <f>G79*Calc_SEC_death_rates!$G126</f>
        <v>0.91006788141569783</v>
      </c>
      <c r="H181" s="429">
        <f>H79*Calc_SEC_death_rates!$G126</f>
        <v>0.91550036553425707</v>
      </c>
      <c r="I181" s="429">
        <f>I79*Calc_SEC_death_rates!$G126</f>
        <v>0.91705570810752801</v>
      </c>
      <c r="J181" s="429">
        <f>J79*Calc_SEC_death_rates!$G126</f>
        <v>0.91718909138645432</v>
      </c>
      <c r="K181" s="429">
        <f>K79*Calc_SEC_death_rates!$G126</f>
        <v>0.91622865002667608</v>
      </c>
      <c r="L181" s="429">
        <f>L79*Calc_SEC_death_rates!$G126</f>
        <v>0.91364728872712664</v>
      </c>
      <c r="M181" s="429">
        <f>M79*Calc_SEC_death_rates!$G126</f>
        <v>0.90798474827809106</v>
      </c>
    </row>
    <row r="182" spans="1:13" ht="13.15">
      <c r="B182" s="323" t="str">
        <f t="shared" si="62"/>
        <v>35-39</v>
      </c>
      <c r="C182" s="429">
        <f>C80*Calc_SEC_death_rates!$G127</f>
        <v>0.90155274148325992</v>
      </c>
      <c r="D182" s="429">
        <f>D80*Calc_SEC_death_rates!$G127</f>
        <v>0.9133358273043074</v>
      </c>
      <c r="E182" s="429">
        <f>E80*Calc_SEC_death_rates!$G127</f>
        <v>0.91944590888204414</v>
      </c>
      <c r="F182" s="429">
        <f>F80*Calc_SEC_death_rates!$G127</f>
        <v>0.92481363229826785</v>
      </c>
      <c r="G182" s="429">
        <f>G80*Calc_SEC_death_rates!$G127</f>
        <v>0.92706554177911904</v>
      </c>
      <c r="H182" s="429">
        <f>H80*Calc_SEC_death_rates!$G127</f>
        <v>0.92857850539437181</v>
      </c>
      <c r="I182" s="429">
        <f>I80*Calc_SEC_death_rates!$G127</f>
        <v>0.92750420411462742</v>
      </c>
      <c r="J182" s="429">
        <f>J80*Calc_SEC_death_rates!$G127</f>
        <v>0.92596747394582146</v>
      </c>
      <c r="K182" s="429">
        <f>K80*Calc_SEC_death_rates!$G127</f>
        <v>0.92416286598535013</v>
      </c>
      <c r="L182" s="429">
        <f>L80*Calc_SEC_death_rates!$G127</f>
        <v>0.92157814317609055</v>
      </c>
      <c r="M182" s="429">
        <f>M80*Calc_SEC_death_rates!$G127</f>
        <v>0.91702900356807659</v>
      </c>
    </row>
    <row r="183" spans="1:13" ht="13.15">
      <c r="B183" s="323" t="str">
        <f t="shared" si="62"/>
        <v>40-44</v>
      </c>
      <c r="C183" s="429">
        <f>C81*Calc_SEC_death_rates!$G128</f>
        <v>0.97625555197922453</v>
      </c>
      <c r="D183" s="429">
        <f>D81*Calc_SEC_death_rates!$G128</f>
        <v>1.0172278946475104</v>
      </c>
      <c r="E183" s="429">
        <f>E81*Calc_SEC_death_rates!$G128</f>
        <v>1.0457194207664302</v>
      </c>
      <c r="F183" s="429">
        <f>F81*Calc_SEC_death_rates!$G128</f>
        <v>1.0680907489580025</v>
      </c>
      <c r="G183" s="429">
        <f>G81*Calc_SEC_death_rates!$G128</f>
        <v>1.0823545545587157</v>
      </c>
      <c r="H183" s="429">
        <f>H81*Calc_SEC_death_rates!$G128</f>
        <v>1.0919926441527463</v>
      </c>
      <c r="I183" s="429">
        <f>I81*Calc_SEC_death_rates!$G128</f>
        <v>1.0960256492319191</v>
      </c>
      <c r="J183" s="429">
        <f>J81*Calc_SEC_death_rates!$G128</f>
        <v>1.097603166895772</v>
      </c>
      <c r="K183" s="429">
        <f>K81*Calc_SEC_death_rates!$G128</f>
        <v>1.0976397159821694</v>
      </c>
      <c r="L183" s="429">
        <f>L81*Calc_SEC_death_rates!$G128</f>
        <v>1.0961037356934404</v>
      </c>
      <c r="M183" s="429">
        <f>M81*Calc_SEC_death_rates!$G128</f>
        <v>1.0921121140228438</v>
      </c>
    </row>
    <row r="184" spans="1:13" ht="13.15">
      <c r="B184" s="323" t="str">
        <f t="shared" si="62"/>
        <v>45-49</v>
      </c>
      <c r="C184" s="429">
        <f>C82*Calc_SEC_death_rates!$G129</f>
        <v>1.6763685875340002</v>
      </c>
      <c r="D184" s="429">
        <f>D82*Calc_SEC_death_rates!$G129</f>
        <v>1.6385387725226659</v>
      </c>
      <c r="E184" s="429">
        <f>E82*Calc_SEC_death_rates!$G129</f>
        <v>1.6166950487630727</v>
      </c>
      <c r="F184" s="429">
        <f>F82*Calc_SEC_death_rates!$G129</f>
        <v>1.6095014060959516</v>
      </c>
      <c r="G184" s="429">
        <f>G82*Calc_SEC_death_rates!$G129</f>
        <v>1.6058263452211528</v>
      </c>
      <c r="H184" s="429">
        <f>H82*Calc_SEC_death_rates!$G129</f>
        <v>1.6056478723577554</v>
      </c>
      <c r="I184" s="429">
        <f>I82*Calc_SEC_death_rates!$G129</f>
        <v>1.6036685505593515</v>
      </c>
      <c r="J184" s="429">
        <f>J82*Calc_SEC_death_rates!$G129</f>
        <v>1.6018762436618688</v>
      </c>
      <c r="K184" s="429">
        <f>K82*Calc_SEC_death_rates!$G129</f>
        <v>1.5999864056976745</v>
      </c>
      <c r="L184" s="429">
        <f>L82*Calc_SEC_death_rates!$G129</f>
        <v>1.5970136450912702</v>
      </c>
      <c r="M184" s="429">
        <f>M82*Calc_SEC_death_rates!$G129</f>
        <v>1.5911869521328013</v>
      </c>
    </row>
    <row r="185" spans="1:13" ht="13.15">
      <c r="B185" s="323" t="str">
        <f t="shared" si="62"/>
        <v>50-54</v>
      </c>
      <c r="C185" s="429">
        <f>C83*Calc_SEC_death_rates!$G130</f>
        <v>1.4725640632228008</v>
      </c>
      <c r="D185" s="429">
        <f>D83*Calc_SEC_death_rates!$G130</f>
        <v>1.4507500599294354</v>
      </c>
      <c r="E185" s="429">
        <f>E83*Calc_SEC_death_rates!$G130</f>
        <v>1.4221371022400784</v>
      </c>
      <c r="F185" s="429">
        <f>F83*Calc_SEC_death_rates!$G130</f>
        <v>1.3980950848913023</v>
      </c>
      <c r="G185" s="429">
        <f>G83*Calc_SEC_death_rates!$G130</f>
        <v>1.3748907776519959</v>
      </c>
      <c r="H185" s="429">
        <f>H83*Calc_SEC_death_rates!$G130</f>
        <v>1.3568213790920316</v>
      </c>
      <c r="I185" s="429">
        <f>I83*Calc_SEC_death_rates!$G130</f>
        <v>1.3405896136700615</v>
      </c>
      <c r="J185" s="429">
        <f>J83*Calc_SEC_death_rates!$G130</f>
        <v>1.3277818703349837</v>
      </c>
      <c r="K185" s="429">
        <f>K83*Calc_SEC_death_rates!$G130</f>
        <v>1.3177608139768677</v>
      </c>
      <c r="L185" s="429">
        <f>L83*Calc_SEC_death_rates!$G130</f>
        <v>1.3091960603704633</v>
      </c>
      <c r="M185" s="429">
        <f>M83*Calc_SEC_death_rates!$G130</f>
        <v>1.3001440459711815</v>
      </c>
    </row>
    <row r="186" spans="1:13" ht="13.15">
      <c r="B186" s="323" t="str">
        <f t="shared" si="62"/>
        <v>55-59</v>
      </c>
      <c r="C186" s="429">
        <f>C84*Calc_SEC_death_rates!$G131</f>
        <v>1.1006793111050568</v>
      </c>
      <c r="D186" s="429">
        <f>D84*Calc_SEC_death_rates!$G131</f>
        <v>1.0017457390467532</v>
      </c>
      <c r="E186" s="429">
        <f>E84*Calc_SEC_death_rates!$G131</f>
        <v>0.93523209377900318</v>
      </c>
      <c r="F186" s="429">
        <f>F84*Calc_SEC_death_rates!$G131</f>
        <v>0.89068967791939679</v>
      </c>
      <c r="G186" s="429">
        <f>G84*Calc_SEC_death_rates!$G131</f>
        <v>0.85715874504132805</v>
      </c>
      <c r="H186" s="429">
        <f>H84*Calc_SEC_death_rates!$G131</f>
        <v>0.83219297459069697</v>
      </c>
      <c r="I186" s="429">
        <f>I84*Calc_SEC_death_rates!$G131</f>
        <v>0.81158982867165419</v>
      </c>
      <c r="J186" s="429">
        <f>J84*Calc_SEC_death_rates!$G131</f>
        <v>0.79561020479539746</v>
      </c>
      <c r="K186" s="429">
        <f>K84*Calc_SEC_death_rates!$G131</f>
        <v>0.78325281525248269</v>
      </c>
      <c r="L186" s="429">
        <f>L84*Calc_SEC_death_rates!$G131</f>
        <v>0.77323453684703591</v>
      </c>
      <c r="M186" s="429">
        <f>M84*Calc_SEC_death_rates!$G131</f>
        <v>0.76397567996353344</v>
      </c>
    </row>
    <row r="187" spans="1:13" ht="13.15">
      <c r="B187" s="323" t="str">
        <f t="shared" si="62"/>
        <v>60-64</v>
      </c>
      <c r="C187" s="429">
        <f>C85*Calc_SEC_death_rates!$G132</f>
        <v>0.30011682027504327</v>
      </c>
      <c r="D187" s="429">
        <f>D85*Calc_SEC_death_rates!$G132</f>
        <v>0.28263571042154573</v>
      </c>
      <c r="E187" s="429">
        <f>E85*Calc_SEC_death_rates!$G132</f>
        <v>0.26343981396299471</v>
      </c>
      <c r="F187" s="429">
        <f>F85*Calc_SEC_death_rates!$G132</f>
        <v>0.24741814701074982</v>
      </c>
      <c r="G187" s="429">
        <f>G85*Calc_SEC_death_rates!$G132</f>
        <v>0.23455127618574648</v>
      </c>
      <c r="H187" s="429">
        <f>H85*Calc_SEC_death_rates!$G132</f>
        <v>0.22449439649856537</v>
      </c>
      <c r="I187" s="429">
        <f>I85*Calc_SEC_death_rates!$G132</f>
        <v>0.21614712801355471</v>
      </c>
      <c r="J187" s="429">
        <f>J85*Calc_SEC_death_rates!$G132</f>
        <v>0.20965091801677982</v>
      </c>
      <c r="K187" s="429">
        <f>K85*Calc_SEC_death_rates!$G132</f>
        <v>0.20462638896665988</v>
      </c>
      <c r="L187" s="429">
        <f>L85*Calc_SEC_death_rates!$G132</f>
        <v>0.20059560168412613</v>
      </c>
      <c r="M187" s="429">
        <f>M85*Calc_SEC_death_rates!$G132</f>
        <v>0.1970029472446459</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7.8264041434506613</v>
      </c>
      <c r="D189" s="429">
        <f t="shared" ref="D189:M189" si="64">SUM(D179:D188)</f>
        <v>7.7855369862786805</v>
      </c>
      <c r="E189" s="429">
        <f t="shared" si="64"/>
        <v>7.7369684629615172</v>
      </c>
      <c r="F189" s="429">
        <f t="shared" si="64"/>
        <v>7.7162879609210835</v>
      </c>
      <c r="G189" s="429">
        <f t="shared" si="64"/>
        <v>7.6898802639250077</v>
      </c>
      <c r="H189" s="429">
        <f t="shared" si="64"/>
        <v>7.667672994269612</v>
      </c>
      <c r="I189" s="429">
        <f t="shared" si="64"/>
        <v>7.6272352931843512</v>
      </c>
      <c r="J189" s="429">
        <f t="shared" si="64"/>
        <v>7.5892334562014545</v>
      </c>
      <c r="K189" s="429">
        <f t="shared" si="64"/>
        <v>7.5546228204690369</v>
      </c>
      <c r="L189" s="429">
        <f t="shared" si="64"/>
        <v>7.5177523383732616</v>
      </c>
      <c r="M189" s="429">
        <f t="shared" si="64"/>
        <v>7.467101205782253</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0.250651862281907</v>
      </c>
      <c r="D195" s="429">
        <f>D93*Calc_SEC_death_rates!$G140</f>
        <v>0.31925041027454243</v>
      </c>
      <c r="E195" s="429">
        <f>E93*Calc_SEC_death_rates!$G140</f>
        <v>0.36424137724414435</v>
      </c>
      <c r="F195" s="429">
        <f>F93*Calc_SEC_death_rates!$G140</f>
        <v>0.39621893479728926</v>
      </c>
      <c r="G195" s="429">
        <f>G93*Calc_SEC_death_rates!$G140</f>
        <v>0.4194445836552988</v>
      </c>
      <c r="H195" s="429">
        <f>H93*Calc_SEC_death_rates!$G140</f>
        <v>0.43332778714144832</v>
      </c>
      <c r="I195" s="429">
        <f>I93*Calc_SEC_death_rates!$G140</f>
        <v>0.43754747510685782</v>
      </c>
      <c r="J195" s="429">
        <f>J93*Calc_SEC_death_rates!$G140</f>
        <v>0.43868622324638207</v>
      </c>
      <c r="K195" s="429">
        <f>K93*Calc_SEC_death_rates!$G140</f>
        <v>0.43827407937125601</v>
      </c>
      <c r="L195" s="429">
        <f>L93*Calc_SEC_death_rates!$G140</f>
        <v>0.43618031980182859</v>
      </c>
      <c r="M195" s="429">
        <f>M93*Calc_SEC_death_rates!$G140</f>
        <v>0.43114022130222018</v>
      </c>
    </row>
    <row r="196" spans="1:13" ht="13.15">
      <c r="B196" s="323" t="str">
        <f t="shared" si="66"/>
        <v>25-29</v>
      </c>
      <c r="C196" s="429">
        <f>C94*Calc_SEC_death_rates!$G141</f>
        <v>0.33190800764455375</v>
      </c>
      <c r="D196" s="429">
        <f>D94*Calc_SEC_death_rates!$G141</f>
        <v>0.32753714844289733</v>
      </c>
      <c r="E196" s="429">
        <f>E94*Calc_SEC_death_rates!$G141</f>
        <v>0.32798032879136285</v>
      </c>
      <c r="F196" s="429">
        <f>F94*Calc_SEC_death_rates!$G141</f>
        <v>0.33193783193873083</v>
      </c>
      <c r="G196" s="429">
        <f>G94*Calc_SEC_death_rates!$G141</f>
        <v>0.3375675731496417</v>
      </c>
      <c r="H196" s="429">
        <f>H94*Calc_SEC_death_rates!$G141</f>
        <v>0.34205320526929295</v>
      </c>
      <c r="I196" s="429">
        <f>I94*Calc_SEC_death_rates!$G141</f>
        <v>0.34337368409965685</v>
      </c>
      <c r="J196" s="429">
        <f>J94*Calc_SEC_death_rates!$G141</f>
        <v>0.34366942152454094</v>
      </c>
      <c r="K196" s="429">
        <f>K94*Calc_SEC_death_rates!$G141</f>
        <v>0.34332854932440998</v>
      </c>
      <c r="L196" s="429">
        <f>L94*Calc_SEC_death_rates!$G141</f>
        <v>0.34210903614805427</v>
      </c>
      <c r="M196" s="429">
        <f>M94*Calc_SEC_death_rates!$G141</f>
        <v>0.33921459231422352</v>
      </c>
    </row>
    <row r="197" spans="1:13" ht="13.15">
      <c r="B197" s="323" t="str">
        <f t="shared" si="66"/>
        <v>30-34</v>
      </c>
      <c r="C197" s="429">
        <f>C95*Calc_SEC_death_rates!$G142</f>
        <v>0.46029793673638092</v>
      </c>
      <c r="D197" s="429">
        <f>D95*Calc_SEC_death_rates!$G142</f>
        <v>0.47919491359491267</v>
      </c>
      <c r="E197" s="429">
        <f>E95*Calc_SEC_death_rates!$G142</f>
        <v>0.49070912995919469</v>
      </c>
      <c r="F197" s="429">
        <f>F95*Calc_SEC_death_rates!$G142</f>
        <v>0.49958417852995468</v>
      </c>
      <c r="G197" s="429">
        <f>G95*Calc_SEC_death_rates!$G142</f>
        <v>0.50748520943472419</v>
      </c>
      <c r="H197" s="429">
        <f>H95*Calc_SEC_death_rates!$G142</f>
        <v>0.51367772657126154</v>
      </c>
      <c r="I197" s="429">
        <f>I95*Calc_SEC_death_rates!$G142</f>
        <v>0.51687761154981482</v>
      </c>
      <c r="J197" s="429">
        <f>J95*Calc_SEC_death_rates!$G142</f>
        <v>0.51872589918570899</v>
      </c>
      <c r="K197" s="429">
        <f>K95*Calc_SEC_death_rates!$G142</f>
        <v>0.51959750255173642</v>
      </c>
      <c r="L197" s="429">
        <f>L95*Calc_SEC_death_rates!$G142</f>
        <v>0.51933021243347477</v>
      </c>
      <c r="M197" s="429">
        <f>M95*Calc_SEC_death_rates!$G142</f>
        <v>0.51722097014914892</v>
      </c>
    </row>
    <row r="198" spans="1:13" ht="13.15">
      <c r="B198" s="323" t="str">
        <f t="shared" si="66"/>
        <v>35-39</v>
      </c>
      <c r="C198" s="429">
        <f>C96*Calc_SEC_death_rates!$G143</f>
        <v>0.54610296022243665</v>
      </c>
      <c r="D198" s="429">
        <f>D96*Calc_SEC_death_rates!$G143</f>
        <v>0.5679062291956033</v>
      </c>
      <c r="E198" s="429">
        <f>E96*Calc_SEC_death_rates!$G143</f>
        <v>0.58715973465099658</v>
      </c>
      <c r="F198" s="429">
        <f>F96*Calc_SEC_death_rates!$G143</f>
        <v>0.60421504590338049</v>
      </c>
      <c r="G198" s="429">
        <f>G96*Calc_SEC_death_rates!$G143</f>
        <v>0.61912410944185259</v>
      </c>
      <c r="H198" s="429">
        <f>H96*Calc_SEC_death_rates!$G143</f>
        <v>0.63100774901981926</v>
      </c>
      <c r="I198" s="429">
        <f>I96*Calc_SEC_death_rates!$G143</f>
        <v>0.63893119302073853</v>
      </c>
      <c r="J198" s="429">
        <f>J96*Calc_SEC_death_rates!$G143</f>
        <v>0.64470922453076351</v>
      </c>
      <c r="K198" s="429">
        <f>K96*Calc_SEC_death_rates!$G143</f>
        <v>0.64883573632592872</v>
      </c>
      <c r="L198" s="429">
        <f>L96*Calc_SEC_death_rates!$G143</f>
        <v>0.65127551016555218</v>
      </c>
      <c r="M198" s="429">
        <f>M96*Calc_SEC_death_rates!$G143</f>
        <v>0.6514791995408814</v>
      </c>
    </row>
    <row r="199" spans="1:13" ht="13.15">
      <c r="B199" s="323" t="str">
        <f t="shared" si="66"/>
        <v>40-44</v>
      </c>
      <c r="C199" s="429">
        <f>C97*Calc_SEC_death_rates!$G144</f>
        <v>0.80673820196361057</v>
      </c>
      <c r="D199" s="429">
        <f>D97*Calc_SEC_death_rates!$G144</f>
        <v>0.81577844611340777</v>
      </c>
      <c r="E199" s="429">
        <f>E97*Calc_SEC_death_rates!$G144</f>
        <v>0.82703816919379036</v>
      </c>
      <c r="F199" s="429">
        <f>F97*Calc_SEC_death_rates!$G144</f>
        <v>0.84103772769418372</v>
      </c>
      <c r="G199" s="429">
        <f>G97*Calc_SEC_death_rates!$G144</f>
        <v>0.85651976491709003</v>
      </c>
      <c r="H199" s="429">
        <f>H97*Calc_SEC_death_rates!$G144</f>
        <v>0.8709421854966084</v>
      </c>
      <c r="I199" s="429">
        <f>I97*Calc_SEC_death_rates!$G144</f>
        <v>0.88204266693608746</v>
      </c>
      <c r="J199" s="429">
        <f>J97*Calc_SEC_death_rates!$G144</f>
        <v>0.89142197058029982</v>
      </c>
      <c r="K199" s="429">
        <f>K97*Calc_SEC_death_rates!$G144</f>
        <v>0.89923175376440923</v>
      </c>
      <c r="L199" s="429">
        <f>L97*Calc_SEC_death_rates!$G144</f>
        <v>0.90511725662878151</v>
      </c>
      <c r="M199" s="429">
        <f>M97*Calc_SEC_death_rates!$G144</f>
        <v>0.90820585768147877</v>
      </c>
    </row>
    <row r="200" spans="1:13" ht="13.15">
      <c r="B200" s="323" t="str">
        <f t="shared" si="66"/>
        <v>45-49</v>
      </c>
      <c r="C200" s="429">
        <f>C98*Calc_SEC_death_rates!$G145</f>
        <v>1.6631698321510282</v>
      </c>
      <c r="D200" s="429">
        <f>D98*Calc_SEC_death_rates!$G145</f>
        <v>1.6319535936558187</v>
      </c>
      <c r="E200" s="429">
        <f>E98*Calc_SEC_death_rates!$G145</f>
        <v>1.6099898524869267</v>
      </c>
      <c r="F200" s="429">
        <f>F98*Calc_SEC_death_rates!$G145</f>
        <v>1.5989013398666139</v>
      </c>
      <c r="G200" s="429">
        <f>G98*Calc_SEC_death_rates!$G145</f>
        <v>1.5969078345802394</v>
      </c>
      <c r="H200" s="429">
        <f>H98*Calc_SEC_death_rates!$G145</f>
        <v>1.5993719946221601</v>
      </c>
      <c r="I200" s="429">
        <f>I98*Calc_SEC_death_rates!$G145</f>
        <v>1.6016644559263835</v>
      </c>
      <c r="J200" s="429">
        <f>J98*Calc_SEC_death_rates!$G145</f>
        <v>1.6057933621987508</v>
      </c>
      <c r="K200" s="429">
        <f>K98*Calc_SEC_death_rates!$G145</f>
        <v>1.6111154026906493</v>
      </c>
      <c r="L200" s="429">
        <f>L98*Calc_SEC_death_rates!$G145</f>
        <v>1.6161577621504777</v>
      </c>
      <c r="M200" s="429">
        <f>M98*Calc_SEC_death_rates!$G145</f>
        <v>1.6186603933092598</v>
      </c>
    </row>
    <row r="201" spans="1:13" ht="13.15">
      <c r="B201" s="323" t="str">
        <f t="shared" si="66"/>
        <v>50-54</v>
      </c>
      <c r="C201" s="429">
        <f>C99*Calc_SEC_death_rates!$G146</f>
        <v>1.4386645243135181</v>
      </c>
      <c r="D201" s="429">
        <f>D99*Calc_SEC_death_rates!$G146</f>
        <v>1.4205212665001177</v>
      </c>
      <c r="E201" s="429">
        <f>E99*Calc_SEC_death_rates!$G146</f>
        <v>1.3997756015643075</v>
      </c>
      <c r="F201" s="429">
        <f>F99*Calc_SEC_death_rates!$G146</f>
        <v>1.3816056364258364</v>
      </c>
      <c r="G201" s="429">
        <f>G99*Calc_SEC_death_rates!$G146</f>
        <v>1.3674511975841153</v>
      </c>
      <c r="H201" s="429">
        <f>H99*Calc_SEC_death_rates!$G146</f>
        <v>1.3558084401918471</v>
      </c>
      <c r="I201" s="429">
        <f>I99*Calc_SEC_death_rates!$G146</f>
        <v>1.3444221657108901</v>
      </c>
      <c r="J201" s="429">
        <f>J99*Calc_SEC_death_rates!$G146</f>
        <v>1.3356363809403415</v>
      </c>
      <c r="K201" s="429">
        <f>K99*Calc_SEC_death_rates!$G146</f>
        <v>1.329394191252923</v>
      </c>
      <c r="L201" s="429">
        <f>L99*Calc_SEC_death_rates!$G146</f>
        <v>1.3247154741866227</v>
      </c>
      <c r="M201" s="429">
        <f>M99*Calc_SEC_death_rates!$G146</f>
        <v>1.3198174448759536</v>
      </c>
    </row>
    <row r="202" spans="1:13" ht="13.15">
      <c r="B202" s="323" t="str">
        <f t="shared" si="66"/>
        <v>55-59</v>
      </c>
      <c r="C202" s="429">
        <f>C100*Calc_SEC_death_rates!$G147</f>
        <v>0.42071276097557159</v>
      </c>
      <c r="D202" s="429">
        <f>D100*Calc_SEC_death_rates!$G147</f>
        <v>0.40686311699673766</v>
      </c>
      <c r="E202" s="429">
        <f>E100*Calc_SEC_death_rates!$G147</f>
        <v>0.39631306464362703</v>
      </c>
      <c r="F202" s="429">
        <f>F100*Calc_SEC_death_rates!$G147</f>
        <v>0.38834293402973669</v>
      </c>
      <c r="G202" s="429">
        <f>G100*Calc_SEC_death_rates!$G147</f>
        <v>0.38221316652420967</v>
      </c>
      <c r="H202" s="429">
        <f>H100*Calc_SEC_death_rates!$G147</f>
        <v>0.37691016024818857</v>
      </c>
      <c r="I202" s="429">
        <f>I100*Calc_SEC_death_rates!$G147</f>
        <v>0.37161663394222455</v>
      </c>
      <c r="J202" s="429">
        <f>J100*Calc_SEC_death_rates!$G147</f>
        <v>0.36709029403837262</v>
      </c>
      <c r="K202" s="429">
        <f>K100*Calc_SEC_death_rates!$G147</f>
        <v>0.36336107318673572</v>
      </c>
      <c r="L202" s="429">
        <f>L100*Calc_SEC_death_rates!$G147</f>
        <v>0.3601941739293385</v>
      </c>
      <c r="M202" s="429">
        <f>M100*Calc_SEC_death_rates!$G147</f>
        <v>0.3571165520020983</v>
      </c>
    </row>
    <row r="203" spans="1:13" ht="13.15">
      <c r="B203" s="323" t="str">
        <f t="shared" si="66"/>
        <v>60-64</v>
      </c>
      <c r="C203" s="429">
        <f>C101*Calc_SEC_death_rates!$G148</f>
        <v>0.37077811286813334</v>
      </c>
      <c r="D203" s="429">
        <f>D101*Calc_SEC_death_rates!$G148</f>
        <v>0.36804247112178179</v>
      </c>
      <c r="E203" s="429">
        <f>E101*Calc_SEC_death_rates!$G148</f>
        <v>0.36160568337678678</v>
      </c>
      <c r="F203" s="429">
        <f>F101*Calc_SEC_death_rates!$G148</f>
        <v>0.3550422759368172</v>
      </c>
      <c r="G203" s="429">
        <f>G101*Calc_SEC_death_rates!$G148</f>
        <v>0.34928711198623935</v>
      </c>
      <c r="H203" s="429">
        <f>H101*Calc_SEC_death_rates!$G148</f>
        <v>0.34379800469416288</v>
      </c>
      <c r="I203" s="429">
        <f>I101*Calc_SEC_death_rates!$G148</f>
        <v>0.33794589412440229</v>
      </c>
      <c r="J203" s="429">
        <f>J101*Calc_SEC_death_rates!$G148</f>
        <v>0.33271732029883017</v>
      </c>
      <c r="K203" s="429">
        <f>K101*Calc_SEC_death_rates!$G148</f>
        <v>0.32819525149029821</v>
      </c>
      <c r="L203" s="429">
        <f>L101*Calc_SEC_death_rates!$G148</f>
        <v>0.32416051462384393</v>
      </c>
      <c r="M203" s="429">
        <f>M101*Calc_SEC_death_rates!$G148</f>
        <v>0.32014660537165301</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6.2890241991571392</v>
      </c>
      <c r="D205" s="429">
        <f t="shared" ref="D205:M205" si="68">SUM(D195:D204)</f>
        <v>6.3370475958958199</v>
      </c>
      <c r="E205" s="429">
        <f t="shared" si="68"/>
        <v>6.3648129419111381</v>
      </c>
      <c r="F205" s="429">
        <f t="shared" si="68"/>
        <v>6.3968859051225433</v>
      </c>
      <c r="G205" s="429">
        <f t="shared" si="68"/>
        <v>6.4360005512734109</v>
      </c>
      <c r="H205" s="429">
        <f t="shared" si="68"/>
        <v>6.466897253254789</v>
      </c>
      <c r="I205" s="429">
        <f t="shared" si="68"/>
        <v>6.4744217804170558</v>
      </c>
      <c r="J205" s="429">
        <f t="shared" si="68"/>
        <v>6.4784500965439902</v>
      </c>
      <c r="K205" s="429">
        <f t="shared" si="68"/>
        <v>6.4813335399583476</v>
      </c>
      <c r="L205" s="429">
        <f t="shared" si="68"/>
        <v>6.4792402600679742</v>
      </c>
      <c r="M205" s="429">
        <f t="shared" si="68"/>
        <v>6.4630018365469173</v>
      </c>
    </row>
    <row r="206" spans="1:13">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106.95670366191958</v>
      </c>
      <c r="D213" s="429">
        <f t="shared" ref="D213:M213" si="73">D111+D145+D179</f>
        <v>155.05718137820401</v>
      </c>
      <c r="E213" s="429">
        <f t="shared" si="73"/>
        <v>183.13518042705368</v>
      </c>
      <c r="F213" s="429">
        <f t="shared" si="73"/>
        <v>209.42992012520736</v>
      </c>
      <c r="G213" s="429">
        <f t="shared" si="73"/>
        <v>220.62627160983547</v>
      </c>
      <c r="H213" s="429">
        <f t="shared" si="73"/>
        <v>226.49775386701873</v>
      </c>
      <c r="I213" s="429">
        <f t="shared" si="73"/>
        <v>227.05994044811681</v>
      </c>
      <c r="J213" s="429">
        <f t="shared" si="73"/>
        <v>226.37918080413218</v>
      </c>
      <c r="K213" s="429">
        <f t="shared" si="73"/>
        <v>225.24477038797431</v>
      </c>
      <c r="L213" s="429">
        <f t="shared" si="73"/>
        <v>223.45240461715449</v>
      </c>
      <c r="M213" s="429">
        <f t="shared" si="73"/>
        <v>220.17275520595263</v>
      </c>
    </row>
    <row r="214" spans="1:13" ht="13.15">
      <c r="B214" s="323" t="str">
        <f t="shared" si="70"/>
        <v>25-29</v>
      </c>
      <c r="C214" s="429">
        <f t="shared" si="72"/>
        <v>257.24242539227635</v>
      </c>
      <c r="D214" s="429">
        <f t="shared" ref="D214:M214" si="74">D112+D146+D180</f>
        <v>271.63049531408171</v>
      </c>
      <c r="E214" s="429">
        <f t="shared" si="74"/>
        <v>280.30782123359018</v>
      </c>
      <c r="F214" s="429">
        <f t="shared" si="74"/>
        <v>300.52793820637226</v>
      </c>
      <c r="G214" s="429">
        <f t="shared" si="74"/>
        <v>307.37057142139201</v>
      </c>
      <c r="H214" s="429">
        <f t="shared" si="74"/>
        <v>312.20230570121936</v>
      </c>
      <c r="I214" s="429">
        <f t="shared" si="74"/>
        <v>313.33812351500467</v>
      </c>
      <c r="J214" s="429">
        <f t="shared" si="74"/>
        <v>313.2510796150284</v>
      </c>
      <c r="K214" s="429">
        <f t="shared" si="74"/>
        <v>312.48783216927484</v>
      </c>
      <c r="L214" s="429">
        <f t="shared" si="74"/>
        <v>310.88068178822317</v>
      </c>
      <c r="M214" s="429">
        <f t="shared" si="74"/>
        <v>307.66699679946146</v>
      </c>
    </row>
    <row r="215" spans="1:13" ht="13.15">
      <c r="B215" s="323" t="str">
        <f t="shared" si="70"/>
        <v>30-34</v>
      </c>
      <c r="C215" s="429">
        <f t="shared" si="72"/>
        <v>225.4465629793923</v>
      </c>
      <c r="D215" s="429">
        <f t="shared" ref="D215:M215" si="75">D113+D147+D181</f>
        <v>235.29164753423362</v>
      </c>
      <c r="E215" s="429">
        <f t="shared" si="75"/>
        <v>238.03423034960502</v>
      </c>
      <c r="F215" s="429">
        <f t="shared" si="75"/>
        <v>249.89471788723253</v>
      </c>
      <c r="G215" s="429">
        <f t="shared" si="75"/>
        <v>251.45367414457766</v>
      </c>
      <c r="H215" s="429">
        <f t="shared" si="75"/>
        <v>252.95468095872741</v>
      </c>
      <c r="I215" s="429">
        <f t="shared" si="75"/>
        <v>253.38442539053185</v>
      </c>
      <c r="J215" s="429">
        <f t="shared" si="75"/>
        <v>253.42127947168379</v>
      </c>
      <c r="K215" s="429">
        <f t="shared" si="75"/>
        <v>253.15590749927554</v>
      </c>
      <c r="L215" s="429">
        <f t="shared" si="75"/>
        <v>252.44267193045559</v>
      </c>
      <c r="M215" s="429">
        <f t="shared" si="75"/>
        <v>250.87810006721466</v>
      </c>
    </row>
    <row r="216" spans="1:13" ht="13.15">
      <c r="B216" s="323" t="str">
        <f t="shared" si="70"/>
        <v>35-39</v>
      </c>
      <c r="C216" s="429">
        <f t="shared" si="72"/>
        <v>210.74318308213049</v>
      </c>
      <c r="D216" s="429">
        <f t="shared" ref="D216:M216" si="76">D114+D148+D182</f>
        <v>220.94256674707196</v>
      </c>
      <c r="E216" s="429">
        <f t="shared" si="76"/>
        <v>224.10365466577821</v>
      </c>
      <c r="F216" s="429">
        <f t="shared" si="76"/>
        <v>234.98603314937594</v>
      </c>
      <c r="G216" s="429">
        <f t="shared" si="76"/>
        <v>235.55822116373469</v>
      </c>
      <c r="H216" s="429">
        <f t="shared" si="76"/>
        <v>235.94265031338304</v>
      </c>
      <c r="I216" s="429">
        <f t="shared" si="76"/>
        <v>235.66968094169775</v>
      </c>
      <c r="J216" s="429">
        <f t="shared" si="76"/>
        <v>235.27921294492822</v>
      </c>
      <c r="K216" s="429">
        <f t="shared" si="76"/>
        <v>234.82067984029922</v>
      </c>
      <c r="L216" s="429">
        <f t="shared" si="76"/>
        <v>234.16392723790813</v>
      </c>
      <c r="M216" s="429">
        <f t="shared" si="76"/>
        <v>233.0080356794399</v>
      </c>
    </row>
    <row r="217" spans="1:13" ht="13.15">
      <c r="B217" s="323" t="str">
        <f t="shared" si="70"/>
        <v>40-44</v>
      </c>
      <c r="C217" s="429">
        <f t="shared" si="72"/>
        <v>168.5896329589288</v>
      </c>
      <c r="D217" s="429">
        <f t="shared" ref="D217:M217" si="77">D115+D149+D183</f>
        <v>181.76977629045629</v>
      </c>
      <c r="E217" s="429">
        <f t="shared" si="77"/>
        <v>188.27019611616731</v>
      </c>
      <c r="F217" s="429">
        <f t="shared" si="77"/>
        <v>200.43849256766256</v>
      </c>
      <c r="G217" s="429">
        <f t="shared" si="77"/>
        <v>203.1152461072605</v>
      </c>
      <c r="H217" s="429">
        <f t="shared" si="77"/>
        <v>204.92393525782589</v>
      </c>
      <c r="I217" s="429">
        <f t="shared" si="77"/>
        <v>205.68077119089222</v>
      </c>
      <c r="J217" s="429">
        <f t="shared" si="77"/>
        <v>205.97680901618929</v>
      </c>
      <c r="K217" s="429">
        <f t="shared" si="77"/>
        <v>205.98366783767935</v>
      </c>
      <c r="L217" s="429">
        <f t="shared" si="77"/>
        <v>205.69542493885558</v>
      </c>
      <c r="M217" s="429">
        <f t="shared" si="77"/>
        <v>204.94635503881639</v>
      </c>
    </row>
    <row r="218" spans="1:13" ht="13.15">
      <c r="B218" s="323" t="str">
        <f t="shared" si="70"/>
        <v>45-49</v>
      </c>
      <c r="C218" s="429">
        <f t="shared" si="72"/>
        <v>188.17952774105967</v>
      </c>
      <c r="D218" s="429">
        <f t="shared" ref="D218:M218" si="78">D116+D150+D184</f>
        <v>190.24606194581864</v>
      </c>
      <c r="E218" s="429">
        <f t="shared" si="78"/>
        <v>189.1085990904939</v>
      </c>
      <c r="F218" s="429">
        <f t="shared" si="78"/>
        <v>196.14273859518636</v>
      </c>
      <c r="G218" s="429">
        <f t="shared" si="78"/>
        <v>195.69487536141912</v>
      </c>
      <c r="H218" s="429">
        <f t="shared" si="78"/>
        <v>195.67312567169589</v>
      </c>
      <c r="I218" s="429">
        <f t="shared" si="78"/>
        <v>195.43191457574426</v>
      </c>
      <c r="J218" s="429">
        <f t="shared" si="78"/>
        <v>195.2134941494285</v>
      </c>
      <c r="K218" s="429">
        <f t="shared" si="78"/>
        <v>194.98318804817609</v>
      </c>
      <c r="L218" s="429">
        <f t="shared" si="78"/>
        <v>194.62091100739838</v>
      </c>
      <c r="M218" s="429">
        <f t="shared" si="78"/>
        <v>193.91083799379376</v>
      </c>
    </row>
    <row r="219" spans="1:13" ht="13.15">
      <c r="B219" s="323" t="str">
        <f t="shared" si="70"/>
        <v>50-54</v>
      </c>
      <c r="C219" s="429">
        <f t="shared" si="72"/>
        <v>220.28086501593529</v>
      </c>
      <c r="D219" s="429">
        <f t="shared" ref="D219:M219" si="79">D117+D151+D185</f>
        <v>222.92060750135408</v>
      </c>
      <c r="E219" s="429">
        <f t="shared" si="79"/>
        <v>219.82336639686423</v>
      </c>
      <c r="F219" s="429">
        <f t="shared" si="79"/>
        <v>223.33176973624549</v>
      </c>
      <c r="G219" s="429">
        <f t="shared" si="79"/>
        <v>219.62511268747915</v>
      </c>
      <c r="H219" s="429">
        <f t="shared" si="79"/>
        <v>216.7387061747346</v>
      </c>
      <c r="I219" s="429">
        <f t="shared" si="79"/>
        <v>214.14584325946731</v>
      </c>
      <c r="J219" s="429">
        <f t="shared" si="79"/>
        <v>212.09993378144856</v>
      </c>
      <c r="K219" s="429">
        <f t="shared" si="79"/>
        <v>210.49916980246735</v>
      </c>
      <c r="L219" s="429">
        <f t="shared" si="79"/>
        <v>209.13103568845469</v>
      </c>
      <c r="M219" s="429">
        <f t="shared" si="79"/>
        <v>207.68506651417158</v>
      </c>
    </row>
    <row r="220" spans="1:13" ht="13.15">
      <c r="B220" s="323" t="str">
        <f t="shared" si="70"/>
        <v>55-59</v>
      </c>
      <c r="C220" s="429">
        <f t="shared" si="72"/>
        <v>306.9956014938283</v>
      </c>
      <c r="D220" s="429">
        <f t="shared" ref="D220:M220" si="80">D118+D152+D186</f>
        <v>282.03125010157675</v>
      </c>
      <c r="E220" s="429">
        <f t="shared" si="80"/>
        <v>263.8563173004689</v>
      </c>
      <c r="F220" s="429">
        <f t="shared" si="80"/>
        <v>254.25905829233653</v>
      </c>
      <c r="G220" s="429">
        <f t="shared" si="80"/>
        <v>244.68721343032297</v>
      </c>
      <c r="H220" s="429">
        <f t="shared" si="80"/>
        <v>237.56040659547992</v>
      </c>
      <c r="I220" s="429">
        <f t="shared" si="80"/>
        <v>231.67896818982516</v>
      </c>
      <c r="J220" s="429">
        <f t="shared" si="80"/>
        <v>227.11737483204243</v>
      </c>
      <c r="K220" s="429">
        <f t="shared" si="80"/>
        <v>223.58979580421249</v>
      </c>
      <c r="L220" s="429">
        <f t="shared" si="80"/>
        <v>220.72994674990488</v>
      </c>
      <c r="M220" s="429">
        <f t="shared" si="80"/>
        <v>218.08688453595619</v>
      </c>
    </row>
    <row r="221" spans="1:13" ht="13.15">
      <c r="B221" s="323" t="str">
        <f t="shared" si="70"/>
        <v>60-64</v>
      </c>
      <c r="C221" s="429">
        <f t="shared" si="72"/>
        <v>179.94003475824405</v>
      </c>
      <c r="D221" s="429">
        <f t="shared" ref="D221:M221" si="81">D119+D153+D187</f>
        <v>170.11812656314572</v>
      </c>
      <c r="E221" s="429">
        <f t="shared" si="81"/>
        <v>158.70210788343707</v>
      </c>
      <c r="F221" s="429">
        <f t="shared" si="81"/>
        <v>149.78314564254467</v>
      </c>
      <c r="G221" s="429">
        <f t="shared" si="81"/>
        <v>141.99373969140581</v>
      </c>
      <c r="H221" s="429">
        <f t="shared" si="81"/>
        <v>135.90545921119852</v>
      </c>
      <c r="I221" s="429">
        <f t="shared" si="81"/>
        <v>130.8521510916714</v>
      </c>
      <c r="J221" s="429">
        <f t="shared" si="81"/>
        <v>126.91944534705516</v>
      </c>
      <c r="K221" s="429">
        <f t="shared" si="81"/>
        <v>123.87767264124545</v>
      </c>
      <c r="L221" s="429">
        <f t="shared" si="81"/>
        <v>121.43749593679526</v>
      </c>
      <c r="M221" s="429">
        <f t="shared" si="81"/>
        <v>119.26255812542837</v>
      </c>
    </row>
    <row r="222" spans="1:13" ht="13.15">
      <c r="B222" s="323" t="str">
        <f t="shared" si="70"/>
        <v>65 plus</v>
      </c>
      <c r="C222" s="429">
        <f t="shared" si="72"/>
        <v>65.10592786000683</v>
      </c>
      <c r="D222" s="429">
        <f t="shared" ref="D222:M222" si="82">D120+D154+D188</f>
        <v>72.729927477840093</v>
      </c>
      <c r="E222" s="429">
        <f t="shared" si="82"/>
        <v>75.334890551913688</v>
      </c>
      <c r="F222" s="429">
        <f t="shared" si="82"/>
        <v>75.468064463866341</v>
      </c>
      <c r="G222" s="429">
        <f t="shared" si="82"/>
        <v>73.772700392410627</v>
      </c>
      <c r="H222" s="429">
        <f t="shared" si="82"/>
        <v>71.522664821569848</v>
      </c>
      <c r="I222" s="429">
        <f t="shared" si="82"/>
        <v>69.044392773582999</v>
      </c>
      <c r="J222" s="429">
        <f t="shared" si="82"/>
        <v>66.753836218029193</v>
      </c>
      <c r="K222" s="429">
        <f t="shared" si="82"/>
        <v>64.766900957546312</v>
      </c>
      <c r="L222" s="429">
        <f t="shared" si="82"/>
        <v>63.061255112936863</v>
      </c>
      <c r="M222" s="429">
        <f t="shared" si="82"/>
        <v>61.524450004755693</v>
      </c>
    </row>
    <row r="223" spans="1:13" ht="13.15">
      <c r="B223" s="323" t="str">
        <f t="shared" si="70"/>
        <v>Total</v>
      </c>
      <c r="C223" s="429">
        <f>SUM(C213:C222)</f>
        <v>1929.4804649437215</v>
      </c>
      <c r="D223" s="429">
        <f t="shared" ref="D223:M223" si="83">SUM(D213:D222)</f>
        <v>2002.7376408537828</v>
      </c>
      <c r="E223" s="429">
        <f t="shared" si="83"/>
        <v>2020.6763640153722</v>
      </c>
      <c r="F223" s="429">
        <f t="shared" si="83"/>
        <v>2094.26187866603</v>
      </c>
      <c r="G223" s="429">
        <f t="shared" si="83"/>
        <v>2093.8976260098379</v>
      </c>
      <c r="H223" s="429">
        <f t="shared" si="83"/>
        <v>2089.9216885728533</v>
      </c>
      <c r="I223" s="429">
        <f t="shared" si="83"/>
        <v>2076.2862113765345</v>
      </c>
      <c r="J223" s="429">
        <f t="shared" si="83"/>
        <v>2062.4116461799658</v>
      </c>
      <c r="K223" s="429">
        <f t="shared" si="83"/>
        <v>2049.409584988151</v>
      </c>
      <c r="L223" s="429">
        <f t="shared" si="83"/>
        <v>2035.6157550080868</v>
      </c>
      <c r="M223" s="429">
        <f t="shared" si="83"/>
        <v>2017.1420399649908</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4" ht="13.15">
      <c r="B226" s="326" t="s">
        <v>47</v>
      </c>
      <c r="C226" s="314"/>
      <c r="D226" s="314"/>
      <c r="E226" s="314"/>
      <c r="F226" s="314"/>
      <c r="G226" s="314"/>
      <c r="H226" s="324"/>
      <c r="I226" s="314"/>
      <c r="J226" s="314"/>
      <c r="K226" s="314"/>
      <c r="L226" s="314"/>
    </row>
    <row r="227" spans="1:14">
      <c r="C227" s="314"/>
      <c r="D227" s="314"/>
      <c r="E227" s="314"/>
      <c r="F227" s="314"/>
      <c r="G227" s="314"/>
      <c r="H227" s="324"/>
      <c r="I227" s="314"/>
      <c r="J227" s="314"/>
      <c r="K227" s="314"/>
      <c r="L227" s="314"/>
    </row>
    <row r="228" spans="1:14"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4" ht="13.15">
      <c r="B229" s="323" t="str">
        <f t="shared" si="85"/>
        <v>20-24</v>
      </c>
      <c r="C229" s="429">
        <f t="shared" ref="C229:C238" si="87">C195+C161+C127</f>
        <v>117.71877883637777</v>
      </c>
      <c r="D229" s="429">
        <f t="shared" ref="D229:M229" si="88">D195+D161+D127</f>
        <v>151.25357703487697</v>
      </c>
      <c r="E229" s="429">
        <f t="shared" si="88"/>
        <v>173.37633535006015</v>
      </c>
      <c r="F229" s="429">
        <f t="shared" si="88"/>
        <v>189.30585138572724</v>
      </c>
      <c r="G229" s="429">
        <f t="shared" si="88"/>
        <v>200.40262351071638</v>
      </c>
      <c r="H229" s="429">
        <f t="shared" si="88"/>
        <v>207.03575339193077</v>
      </c>
      <c r="I229" s="429">
        <f t="shared" si="88"/>
        <v>209.05183983485313</v>
      </c>
      <c r="J229" s="429">
        <f t="shared" si="88"/>
        <v>209.59591198066522</v>
      </c>
      <c r="K229" s="429">
        <f t="shared" si="88"/>
        <v>209.3989974964696</v>
      </c>
      <c r="L229" s="429">
        <f t="shared" si="88"/>
        <v>208.39863910095207</v>
      </c>
      <c r="M229" s="429">
        <f t="shared" si="88"/>
        <v>205.99057614953247</v>
      </c>
      <c r="N229" s="312"/>
    </row>
    <row r="230" spans="1:14" ht="13.15">
      <c r="B230" s="323" t="str">
        <f t="shared" si="85"/>
        <v>25-29</v>
      </c>
      <c r="C230" s="429">
        <f t="shared" si="87"/>
        <v>332.07954512983264</v>
      </c>
      <c r="D230" s="429">
        <f t="shared" ref="D230:M230" si="89">D196+D162+D128</f>
        <v>330.58846135053795</v>
      </c>
      <c r="E230" s="429">
        <f t="shared" si="89"/>
        <v>332.58530095895634</v>
      </c>
      <c r="F230" s="429">
        <f t="shared" si="89"/>
        <v>337.86383067904961</v>
      </c>
      <c r="G230" s="429">
        <f t="shared" si="89"/>
        <v>343.59407817792805</v>
      </c>
      <c r="H230" s="429">
        <f t="shared" si="89"/>
        <v>348.15979110709515</v>
      </c>
      <c r="I230" s="429">
        <f t="shared" si="89"/>
        <v>349.50384409843866</v>
      </c>
      <c r="J230" s="429">
        <f t="shared" si="89"/>
        <v>349.80486124572468</v>
      </c>
      <c r="K230" s="429">
        <f t="shared" si="89"/>
        <v>349.45790354392977</v>
      </c>
      <c r="L230" s="429">
        <f t="shared" si="89"/>
        <v>348.21661871983912</v>
      </c>
      <c r="M230" s="429">
        <f t="shared" si="89"/>
        <v>345.27050114212375</v>
      </c>
      <c r="N230" s="312"/>
    </row>
    <row r="231" spans="1:14" ht="13.15">
      <c r="B231" s="323" t="str">
        <f t="shared" si="85"/>
        <v>30-34</v>
      </c>
      <c r="C231" s="429">
        <f t="shared" si="87"/>
        <v>262.4030299001605</v>
      </c>
      <c r="D231" s="429">
        <f t="shared" ref="D231:M231" si="90">D197+D163+D129</f>
        <v>275.57487055396854</v>
      </c>
      <c r="E231" s="429">
        <f t="shared" si="90"/>
        <v>283.5155973273985</v>
      </c>
      <c r="F231" s="429">
        <f t="shared" si="90"/>
        <v>289.72702752951756</v>
      </c>
      <c r="G231" s="429">
        <f t="shared" si="90"/>
        <v>294.30912259344382</v>
      </c>
      <c r="H231" s="429">
        <f t="shared" si="90"/>
        <v>297.90038841009533</v>
      </c>
      <c r="I231" s="429">
        <f t="shared" si="90"/>
        <v>299.75611804108689</v>
      </c>
      <c r="J231" s="429">
        <f t="shared" si="90"/>
        <v>300.82800723570244</v>
      </c>
      <c r="K231" s="429">
        <f t="shared" si="90"/>
        <v>301.33348171483209</v>
      </c>
      <c r="L231" s="429">
        <f t="shared" si="90"/>
        <v>301.17847045791075</v>
      </c>
      <c r="M231" s="429">
        <f t="shared" si="90"/>
        <v>299.95524417565434</v>
      </c>
      <c r="N231" s="312"/>
    </row>
    <row r="232" spans="1:14" ht="13.15">
      <c r="B232" s="323" t="str">
        <f t="shared" si="85"/>
        <v>35-39</v>
      </c>
      <c r="C232" s="429">
        <f t="shared" si="87"/>
        <v>231.97906658430352</v>
      </c>
      <c r="D232" s="429">
        <f t="shared" ref="D232:M232" si="91">D198+D164+D130</f>
        <v>243.35368265699867</v>
      </c>
      <c r="E232" s="429">
        <f t="shared" si="91"/>
        <v>252.77688694893075</v>
      </c>
      <c r="F232" s="429">
        <f t="shared" si="91"/>
        <v>261.09326357303689</v>
      </c>
      <c r="G232" s="429">
        <f t="shared" si="91"/>
        <v>267.53576460387012</v>
      </c>
      <c r="H232" s="429">
        <f t="shared" si="91"/>
        <v>272.67092014422582</v>
      </c>
      <c r="I232" s="429">
        <f t="shared" si="91"/>
        <v>276.09479690294694</v>
      </c>
      <c r="J232" s="429">
        <f t="shared" si="91"/>
        <v>278.59159852053119</v>
      </c>
      <c r="K232" s="429">
        <f t="shared" si="91"/>
        <v>280.37474582723462</v>
      </c>
      <c r="L232" s="429">
        <f t="shared" si="91"/>
        <v>281.42902032517435</v>
      </c>
      <c r="M232" s="429">
        <f t="shared" si="91"/>
        <v>281.51703853015022</v>
      </c>
      <c r="N232" s="312"/>
    </row>
    <row r="233" spans="1:14" ht="13.15">
      <c r="B233" s="323" t="str">
        <f t="shared" si="85"/>
        <v>40-44</v>
      </c>
      <c r="C233" s="429">
        <f t="shared" si="87"/>
        <v>208.73942543030122</v>
      </c>
      <c r="D233" s="429">
        <f t="shared" ref="D233:M233" si="92">D199+D165+D131</f>
        <v>212.91640558671821</v>
      </c>
      <c r="E233" s="429">
        <f t="shared" si="92"/>
        <v>216.85558385257093</v>
      </c>
      <c r="F233" s="429">
        <f t="shared" si="92"/>
        <v>221.34730991506916</v>
      </c>
      <c r="G233" s="429">
        <f t="shared" si="92"/>
        <v>225.42192770979113</v>
      </c>
      <c r="H233" s="429">
        <f t="shared" si="92"/>
        <v>229.21767181569754</v>
      </c>
      <c r="I233" s="429">
        <f t="shared" si="92"/>
        <v>232.13913612637384</v>
      </c>
      <c r="J233" s="429">
        <f t="shared" si="92"/>
        <v>234.60761472389748</v>
      </c>
      <c r="K233" s="429">
        <f t="shared" si="92"/>
        <v>236.66302132683543</v>
      </c>
      <c r="L233" s="429">
        <f t="shared" si="92"/>
        <v>238.21198896958063</v>
      </c>
      <c r="M233" s="429">
        <f t="shared" si="92"/>
        <v>239.02485801445656</v>
      </c>
      <c r="N233" s="312"/>
    </row>
    <row r="234" spans="1:14" ht="13.15">
      <c r="B234" s="323" t="str">
        <f t="shared" si="85"/>
        <v>45-49</v>
      </c>
      <c r="C234" s="429">
        <f t="shared" si="87"/>
        <v>222.02042968182516</v>
      </c>
      <c r="D234" s="429">
        <f t="shared" ref="D234:M234" si="93">D200+D166+D132</f>
        <v>219.72506158997055</v>
      </c>
      <c r="E234" s="429">
        <f t="shared" si="93"/>
        <v>217.75934882792299</v>
      </c>
      <c r="F234" s="429">
        <f t="shared" si="93"/>
        <v>217.05411461046273</v>
      </c>
      <c r="G234" s="429">
        <f t="shared" si="93"/>
        <v>216.78349220611764</v>
      </c>
      <c r="H234" s="429">
        <f t="shared" si="93"/>
        <v>217.11800695247604</v>
      </c>
      <c r="I234" s="429">
        <f t="shared" si="93"/>
        <v>217.4292132453599</v>
      </c>
      <c r="J234" s="429">
        <f t="shared" si="93"/>
        <v>217.98972068438241</v>
      </c>
      <c r="K234" s="429">
        <f t="shared" si="93"/>
        <v>218.71219852468892</v>
      </c>
      <c r="L234" s="429">
        <f t="shared" si="93"/>
        <v>219.39670909504849</v>
      </c>
      <c r="M234" s="429">
        <f t="shared" si="93"/>
        <v>219.73644637390478</v>
      </c>
      <c r="N234" s="312"/>
    </row>
    <row r="235" spans="1:14" ht="13.15">
      <c r="B235" s="323" t="str">
        <f t="shared" si="85"/>
        <v>50-54</v>
      </c>
      <c r="C235" s="429">
        <f t="shared" si="87"/>
        <v>239.0144374397112</v>
      </c>
      <c r="D235" s="429">
        <f t="shared" ref="D235:M235" si="94">D201+D167+D133</f>
        <v>237.62657549353091</v>
      </c>
      <c r="E235" s="429">
        <f t="shared" si="94"/>
        <v>235.01671245810923</v>
      </c>
      <c r="F235" s="429">
        <f t="shared" si="94"/>
        <v>232.65140269705526</v>
      </c>
      <c r="G235" s="429">
        <f t="shared" si="94"/>
        <v>230.26790775168496</v>
      </c>
      <c r="H235" s="429">
        <f t="shared" si="94"/>
        <v>228.30735998960427</v>
      </c>
      <c r="I235" s="429">
        <f t="shared" si="94"/>
        <v>226.39000191024576</v>
      </c>
      <c r="J235" s="429">
        <f t="shared" si="94"/>
        <v>224.91054561912179</v>
      </c>
      <c r="K235" s="429">
        <f t="shared" si="94"/>
        <v>223.85941051342263</v>
      </c>
      <c r="L235" s="429">
        <f t="shared" si="94"/>
        <v>223.0715517644432</v>
      </c>
      <c r="M235" s="429">
        <f t="shared" si="94"/>
        <v>222.2467625774749</v>
      </c>
      <c r="N235" s="312"/>
    </row>
    <row r="236" spans="1:14" ht="13.15">
      <c r="B236" s="323" t="str">
        <f t="shared" si="85"/>
        <v>55-59</v>
      </c>
      <c r="C236" s="429">
        <f t="shared" si="87"/>
        <v>292.28347326462602</v>
      </c>
      <c r="D236" s="429">
        <f t="shared" ref="D236:M236" si="95">D202+D168+D134</f>
        <v>283.35462273906626</v>
      </c>
      <c r="E236" s="429">
        <f t="shared" si="95"/>
        <v>276.36959780593872</v>
      </c>
      <c r="F236" s="429">
        <f t="shared" si="95"/>
        <v>271.0981858154305</v>
      </c>
      <c r="G236" s="429">
        <f t="shared" si="95"/>
        <v>266.81905851684678</v>
      </c>
      <c r="H236" s="429">
        <f t="shared" si="95"/>
        <v>263.11708468181604</v>
      </c>
      <c r="I236" s="429">
        <f t="shared" si="95"/>
        <v>259.42172871583568</v>
      </c>
      <c r="J236" s="429">
        <f t="shared" si="95"/>
        <v>256.26193764255635</v>
      </c>
      <c r="K236" s="429">
        <f t="shared" si="95"/>
        <v>253.65860713543702</v>
      </c>
      <c r="L236" s="429">
        <f t="shared" si="95"/>
        <v>251.44782751745413</v>
      </c>
      <c r="M236" s="429">
        <f t="shared" si="95"/>
        <v>249.2993714803045</v>
      </c>
      <c r="N236" s="312"/>
    </row>
    <row r="237" spans="1:14" ht="13.15">
      <c r="B237" s="323" t="str">
        <f t="shared" si="85"/>
        <v>60-64</v>
      </c>
      <c r="C237" s="429">
        <f t="shared" si="87"/>
        <v>168.78360067733854</v>
      </c>
      <c r="D237" s="429">
        <f t="shared" ref="D237:M237" si="96">D203+D169+D135</f>
        <v>167.64962497930756</v>
      </c>
      <c r="E237" s="429">
        <f t="shared" si="96"/>
        <v>164.77628788481687</v>
      </c>
      <c r="F237" s="429">
        <f t="shared" si="96"/>
        <v>161.83200871726996</v>
      </c>
      <c r="G237" s="429">
        <f t="shared" si="96"/>
        <v>159.20874437456112</v>
      </c>
      <c r="H237" s="429">
        <f t="shared" si="96"/>
        <v>156.70675145893594</v>
      </c>
      <c r="I237" s="429">
        <f t="shared" si="96"/>
        <v>154.03929782615097</v>
      </c>
      <c r="J237" s="429">
        <f t="shared" si="96"/>
        <v>151.6560588085263</v>
      </c>
      <c r="K237" s="429">
        <f t="shared" si="96"/>
        <v>149.59485221865904</v>
      </c>
      <c r="L237" s="429">
        <f t="shared" si="96"/>
        <v>147.75577666062574</v>
      </c>
      <c r="M237" s="429">
        <f t="shared" si="96"/>
        <v>145.92619454853246</v>
      </c>
      <c r="N237" s="312"/>
    </row>
    <row r="238" spans="1:14" ht="13.15">
      <c r="B238" s="323" t="str">
        <f t="shared" si="85"/>
        <v>65 plus</v>
      </c>
      <c r="C238" s="429">
        <f t="shared" si="87"/>
        <v>45.219835341065668</v>
      </c>
      <c r="D238" s="429">
        <f t="shared" ref="D238:M238" si="97">D204+D170+D136</f>
        <v>59.825895827300208</v>
      </c>
      <c r="E238" s="429">
        <f t="shared" si="97"/>
        <v>69.140293230328226</v>
      </c>
      <c r="F238" s="429">
        <f t="shared" si="97"/>
        <v>74.902927861228463</v>
      </c>
      <c r="G238" s="429">
        <f t="shared" si="97"/>
        <v>78.311414962559866</v>
      </c>
      <c r="H238" s="429">
        <f t="shared" si="97"/>
        <v>80.092990908087032</v>
      </c>
      <c r="I238" s="429">
        <f t="shared" si="97"/>
        <v>80.673259635546046</v>
      </c>
      <c r="J238" s="429">
        <f t="shared" si="97"/>
        <v>80.605101086039639</v>
      </c>
      <c r="K238" s="429">
        <f t="shared" si="97"/>
        <v>80.176677657289517</v>
      </c>
      <c r="L238" s="429">
        <f t="shared" si="97"/>
        <v>79.527876815588087</v>
      </c>
      <c r="M238" s="429">
        <f t="shared" si="97"/>
        <v>78.682274548002951</v>
      </c>
      <c r="N238" s="312"/>
    </row>
    <row r="239" spans="1:14" ht="13.15">
      <c r="B239" s="323" t="str">
        <f t="shared" si="85"/>
        <v>Total</v>
      </c>
      <c r="C239" s="429">
        <f>SUM(C229:C238)</f>
        <v>2120.2416222855422</v>
      </c>
      <c r="D239" s="429">
        <f t="shared" ref="D239:M239" si="98">SUM(D229:D238)</f>
        <v>2181.8687778122762</v>
      </c>
      <c r="E239" s="429">
        <f t="shared" si="98"/>
        <v>2222.1719446450329</v>
      </c>
      <c r="F239" s="429">
        <f t="shared" si="98"/>
        <v>2256.8759227838473</v>
      </c>
      <c r="G239" s="429">
        <f t="shared" si="98"/>
        <v>2282.6541344075199</v>
      </c>
      <c r="H239" s="429">
        <f t="shared" si="98"/>
        <v>2300.3267188599634</v>
      </c>
      <c r="I239" s="429">
        <f t="shared" si="98"/>
        <v>2304.4992363368378</v>
      </c>
      <c r="J239" s="429">
        <f t="shared" si="98"/>
        <v>2304.8513575471475</v>
      </c>
      <c r="K239" s="429">
        <f t="shared" si="98"/>
        <v>2303.2298959587988</v>
      </c>
      <c r="L239" s="429">
        <f t="shared" si="98"/>
        <v>2298.6344794266165</v>
      </c>
      <c r="M239" s="429">
        <f t="shared" si="98"/>
        <v>2287.6492675401373</v>
      </c>
      <c r="N239" s="312"/>
    </row>
    <row r="240" spans="1:14">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429.40729633808047</v>
      </c>
      <c r="D247" s="429">
        <f t="shared" ref="D247:M247" si="103">D77-D213</f>
        <v>596.1889394813702</v>
      </c>
      <c r="E247" s="429">
        <f t="shared" si="103"/>
        <v>697.45165439646712</v>
      </c>
      <c r="F247" s="429">
        <f t="shared" si="103"/>
        <v>756.37052582336219</v>
      </c>
      <c r="G247" s="429">
        <f t="shared" si="103"/>
        <v>796.80691740804309</v>
      </c>
      <c r="H247" s="429">
        <f t="shared" si="103"/>
        <v>818.01217843079098</v>
      </c>
      <c r="I247" s="429">
        <f t="shared" si="103"/>
        <v>820.04255384086491</v>
      </c>
      <c r="J247" s="429">
        <f t="shared" si="103"/>
        <v>817.58394367870596</v>
      </c>
      <c r="K247" s="429">
        <f t="shared" si="103"/>
        <v>813.4869426272046</v>
      </c>
      <c r="L247" s="429">
        <f t="shared" si="103"/>
        <v>807.01369066906852</v>
      </c>
      <c r="M247" s="429">
        <f t="shared" si="103"/>
        <v>795.16901179900071</v>
      </c>
    </row>
    <row r="248" spans="2:13" ht="13.15">
      <c r="B248" s="323" t="str">
        <f t="shared" si="100"/>
        <v>25-29</v>
      </c>
      <c r="C248" s="429">
        <f t="shared" si="102"/>
        <v>1671.5309746077237</v>
      </c>
      <c r="D248" s="429">
        <f t="shared" ref="D248:M248" si="104">D78-D214</f>
        <v>1696.0811212004724</v>
      </c>
      <c r="E248" s="429">
        <f t="shared" si="104"/>
        <v>1734.9443060402029</v>
      </c>
      <c r="F248" s="429">
        <f t="shared" si="104"/>
        <v>1771.6819517444528</v>
      </c>
      <c r="G248" s="429">
        <f t="shared" si="104"/>
        <v>1812.0208628014771</v>
      </c>
      <c r="H248" s="429">
        <f t="shared" si="104"/>
        <v>1840.5050578825899</v>
      </c>
      <c r="I248" s="429">
        <f t="shared" si="104"/>
        <v>1847.2009675313343</v>
      </c>
      <c r="J248" s="429">
        <f t="shared" si="104"/>
        <v>1846.6878235370762</v>
      </c>
      <c r="K248" s="429">
        <f t="shared" si="104"/>
        <v>1842.1883026857795</v>
      </c>
      <c r="L248" s="429">
        <f t="shared" si="104"/>
        <v>1832.7137781512483</v>
      </c>
      <c r="M248" s="429">
        <f t="shared" si="104"/>
        <v>1813.7683592089622</v>
      </c>
    </row>
    <row r="249" spans="2:13" ht="13.15">
      <c r="B249" s="323" t="str">
        <f t="shared" si="100"/>
        <v>30-34</v>
      </c>
      <c r="C249" s="429">
        <f t="shared" si="102"/>
        <v>2135.8360370206074</v>
      </c>
      <c r="D249" s="429">
        <f t="shared" ref="D249:M249" si="105">D79-D215</f>
        <v>2145.9979172270146</v>
      </c>
      <c r="E249" s="429">
        <f t="shared" si="105"/>
        <v>2152.9055840842266</v>
      </c>
      <c r="F249" s="429">
        <f t="shared" si="105"/>
        <v>2157.8317596916231</v>
      </c>
      <c r="G249" s="429">
        <f t="shared" si="105"/>
        <v>2171.2932900213173</v>
      </c>
      <c r="H249" s="429">
        <f t="shared" si="105"/>
        <v>2184.2544290260539</v>
      </c>
      <c r="I249" s="429">
        <f t="shared" si="105"/>
        <v>2187.9652564950711</v>
      </c>
      <c r="J249" s="429">
        <f t="shared" si="105"/>
        <v>2188.2834901394485</v>
      </c>
      <c r="K249" s="429">
        <f t="shared" si="105"/>
        <v>2185.99201285239</v>
      </c>
      <c r="L249" s="429">
        <f t="shared" si="105"/>
        <v>2179.8332497718675</v>
      </c>
      <c r="M249" s="429">
        <f t="shared" si="105"/>
        <v>2166.3232288904151</v>
      </c>
    </row>
    <row r="250" spans="2:13" ht="13.15">
      <c r="B250" s="323" t="str">
        <f t="shared" si="100"/>
        <v>35-39</v>
      </c>
      <c r="C250" s="429">
        <f t="shared" si="102"/>
        <v>2079.9266169178691</v>
      </c>
      <c r="D250" s="429">
        <f t="shared" ref="D250:M250" si="106">D80-D216</f>
        <v>2099.6657577553046</v>
      </c>
      <c r="E250" s="429">
        <f t="shared" si="106"/>
        <v>2112.0291962471451</v>
      </c>
      <c r="F250" s="429">
        <f t="shared" si="106"/>
        <v>2114.7851567741609</v>
      </c>
      <c r="G250" s="429">
        <f t="shared" si="106"/>
        <v>2119.9346318447956</v>
      </c>
      <c r="H250" s="429">
        <f t="shared" si="106"/>
        <v>2123.3943483590565</v>
      </c>
      <c r="I250" s="429">
        <f t="shared" si="106"/>
        <v>2120.9377275643774</v>
      </c>
      <c r="J250" s="429">
        <f t="shared" si="106"/>
        <v>2117.4236637168519</v>
      </c>
      <c r="K250" s="429">
        <f t="shared" si="106"/>
        <v>2113.2970397189797</v>
      </c>
      <c r="L250" s="429">
        <f t="shared" si="106"/>
        <v>2107.3865154354939</v>
      </c>
      <c r="M250" s="429">
        <f t="shared" si="106"/>
        <v>2096.9839298948664</v>
      </c>
    </row>
    <row r="251" spans="2:13" ht="13.15">
      <c r="B251" s="323" t="str">
        <f t="shared" si="100"/>
        <v>40-44</v>
      </c>
      <c r="C251" s="429">
        <f t="shared" si="102"/>
        <v>1753.6115670410711</v>
      </c>
      <c r="D251" s="429">
        <f t="shared" ref="D251:M251" si="107">D81-D217</f>
        <v>1821.1040366172203</v>
      </c>
      <c r="E251" s="429">
        <f t="shared" si="107"/>
        <v>1870.7020897626362</v>
      </c>
      <c r="F251" s="429">
        <f t="shared" si="107"/>
        <v>1902.581884825963</v>
      </c>
      <c r="G251" s="429">
        <f t="shared" si="107"/>
        <v>1927.9898926858489</v>
      </c>
      <c r="H251" s="429">
        <f t="shared" si="107"/>
        <v>1945.1581479898307</v>
      </c>
      <c r="I251" s="429">
        <f t="shared" si="107"/>
        <v>1952.3421091022465</v>
      </c>
      <c r="J251" s="429">
        <f t="shared" si="107"/>
        <v>1955.1521292556531</v>
      </c>
      <c r="K251" s="429">
        <f t="shared" si="107"/>
        <v>1955.21723386381</v>
      </c>
      <c r="L251" s="429">
        <f t="shared" si="107"/>
        <v>1952.4812039191293</v>
      </c>
      <c r="M251" s="429">
        <f t="shared" si="107"/>
        <v>1945.3709587560056</v>
      </c>
    </row>
    <row r="252" spans="2:13" ht="13.15">
      <c r="B252" s="323" t="str">
        <f t="shared" si="100"/>
        <v>45-49</v>
      </c>
      <c r="C252" s="429">
        <f t="shared" si="102"/>
        <v>1848.5684722589403</v>
      </c>
      <c r="D252" s="429">
        <f t="shared" ref="D252:M252" si="108">D82-D218</f>
        <v>1800.5396117271007</v>
      </c>
      <c r="E252" s="429">
        <f t="shared" si="108"/>
        <v>1775.1374692648678</v>
      </c>
      <c r="F252" s="429">
        <f t="shared" si="108"/>
        <v>1759.3632248548893</v>
      </c>
      <c r="G252" s="429">
        <f t="shared" si="108"/>
        <v>1755.345976452536</v>
      </c>
      <c r="H252" s="429">
        <f t="shared" si="108"/>
        <v>1755.1508858541017</v>
      </c>
      <c r="I252" s="429">
        <f t="shared" si="108"/>
        <v>1752.9872679976179</v>
      </c>
      <c r="J252" s="429">
        <f t="shared" si="108"/>
        <v>1751.0280781322708</v>
      </c>
      <c r="K252" s="429">
        <f t="shared" si="108"/>
        <v>1748.9622760133382</v>
      </c>
      <c r="L252" s="429">
        <f t="shared" si="108"/>
        <v>1745.7127195560429</v>
      </c>
      <c r="M252" s="429">
        <f t="shared" si="108"/>
        <v>1739.3434990789281</v>
      </c>
    </row>
    <row r="253" spans="2:13" ht="13.15">
      <c r="B253" s="323" t="str">
        <f t="shared" si="100"/>
        <v>50-54</v>
      </c>
      <c r="C253" s="429">
        <f t="shared" si="102"/>
        <v>1487.9939349840649</v>
      </c>
      <c r="D253" s="429">
        <f t="shared" ref="D253:M253" si="109">D83-D219</f>
        <v>1460.0484601072026</v>
      </c>
      <c r="E253" s="429">
        <f t="shared" si="109"/>
        <v>1429.9527177653761</v>
      </c>
      <c r="F253" s="429">
        <f t="shared" si="109"/>
        <v>1398.5539336922752</v>
      </c>
      <c r="G253" s="429">
        <f t="shared" si="109"/>
        <v>1375.3420108990131</v>
      </c>
      <c r="H253" s="429">
        <f t="shared" si="109"/>
        <v>1357.2666820400632</v>
      </c>
      <c r="I253" s="429">
        <f t="shared" si="109"/>
        <v>1341.0295894224096</v>
      </c>
      <c r="J253" s="429">
        <f t="shared" si="109"/>
        <v>1328.2176426409883</v>
      </c>
      <c r="K253" s="429">
        <f t="shared" si="109"/>
        <v>1318.1932974152237</v>
      </c>
      <c r="L253" s="429">
        <f t="shared" si="109"/>
        <v>1309.6257328934778</v>
      </c>
      <c r="M253" s="429">
        <f t="shared" si="109"/>
        <v>1300.5707476619555</v>
      </c>
    </row>
    <row r="254" spans="2:13" ht="13.15">
      <c r="B254" s="323" t="str">
        <f t="shared" si="100"/>
        <v>55-59</v>
      </c>
      <c r="C254" s="429">
        <f t="shared" si="102"/>
        <v>877.61459850617177</v>
      </c>
      <c r="D254" s="429">
        <f t="shared" ref="D254:M254" si="110">D84-D220</f>
        <v>796.10132521677338</v>
      </c>
      <c r="E254" s="429">
        <f t="shared" si="110"/>
        <v>742.69070005526942</v>
      </c>
      <c r="F254" s="429">
        <f t="shared" si="110"/>
        <v>704.34901842232057</v>
      </c>
      <c r="G254" s="429">
        <f t="shared" si="110"/>
        <v>677.83307213379771</v>
      </c>
      <c r="H254" s="429">
        <f t="shared" si="110"/>
        <v>658.09037571888518</v>
      </c>
      <c r="I254" s="429">
        <f t="shared" si="110"/>
        <v>641.79760174356704</v>
      </c>
      <c r="J254" s="429">
        <f t="shared" si="110"/>
        <v>629.16106550538927</v>
      </c>
      <c r="K254" s="429">
        <f t="shared" si="110"/>
        <v>619.38895810301528</v>
      </c>
      <c r="L254" s="429">
        <f t="shared" si="110"/>
        <v>611.46659778371611</v>
      </c>
      <c r="M254" s="429">
        <f t="shared" si="110"/>
        <v>604.14478085995711</v>
      </c>
    </row>
    <row r="255" spans="2:13" ht="13.15">
      <c r="B255" s="323" t="str">
        <f t="shared" si="100"/>
        <v>60-64</v>
      </c>
      <c r="C255" s="429">
        <f t="shared" si="102"/>
        <v>329.92376524175592</v>
      </c>
      <c r="D255" s="429">
        <f t="shared" ref="D255:M255" si="111">D85-D221</f>
        <v>310.04728768842023</v>
      </c>
      <c r="E255" s="429">
        <f t="shared" si="111"/>
        <v>288.85169631643708</v>
      </c>
      <c r="F255" s="429">
        <f t="shared" si="111"/>
        <v>270.55169766363622</v>
      </c>
      <c r="G255" s="429">
        <f t="shared" si="111"/>
        <v>256.48177681352115</v>
      </c>
      <c r="H255" s="429">
        <f t="shared" si="111"/>
        <v>245.48458074912915</v>
      </c>
      <c r="I255" s="429">
        <f t="shared" si="111"/>
        <v>236.35684421581951</v>
      </c>
      <c r="J255" s="429">
        <f t="shared" si="111"/>
        <v>229.25323979455379</v>
      </c>
      <c r="K255" s="429">
        <f t="shared" si="111"/>
        <v>223.75891821428934</v>
      </c>
      <c r="L255" s="429">
        <f t="shared" si="111"/>
        <v>219.35125307175184</v>
      </c>
      <c r="M255" s="429">
        <f t="shared" si="111"/>
        <v>215.42268611147165</v>
      </c>
    </row>
    <row r="256" spans="2:13" ht="13.15">
      <c r="B256" s="323" t="str">
        <f t="shared" si="100"/>
        <v>65 plus</v>
      </c>
      <c r="C256" s="429">
        <f t="shared" si="102"/>
        <v>93.487272139993195</v>
      </c>
      <c r="D256" s="429">
        <f t="shared" ref="D256:M256" si="112">D86-D222</f>
        <v>103.81273832040101</v>
      </c>
      <c r="E256" s="429">
        <f t="shared" si="112"/>
        <v>107.38692977876009</v>
      </c>
      <c r="F256" s="429">
        <f t="shared" si="112"/>
        <v>106.76482078491151</v>
      </c>
      <c r="G256" s="429">
        <f t="shared" si="112"/>
        <v>104.36638586359703</v>
      </c>
      <c r="H256" s="429">
        <f t="shared" si="112"/>
        <v>101.18325606972893</v>
      </c>
      <c r="I256" s="429">
        <f t="shared" si="112"/>
        <v>97.677239678037111</v>
      </c>
      <c r="J256" s="429">
        <f t="shared" si="112"/>
        <v>94.436784766562653</v>
      </c>
      <c r="K256" s="429">
        <f t="shared" si="112"/>
        <v>91.625863504652671</v>
      </c>
      <c r="L256" s="429">
        <f t="shared" si="112"/>
        <v>89.212882938423263</v>
      </c>
      <c r="M256" s="429">
        <f t="shared" si="112"/>
        <v>87.038761697578963</v>
      </c>
    </row>
    <row r="257" spans="1:14" ht="13.15">
      <c r="B257" s="323" t="str">
        <f t="shared" si="100"/>
        <v>Total</v>
      </c>
      <c r="C257" s="429">
        <f>SUM(C247:C256)</f>
        <v>12707.900535056278</v>
      </c>
      <c r="D257" s="429">
        <f t="shared" ref="D257:M257" si="113">SUM(D247:D256)</f>
        <v>12829.587195341281</v>
      </c>
      <c r="E257" s="429">
        <f t="shared" si="113"/>
        <v>12912.05234371139</v>
      </c>
      <c r="F257" s="429">
        <f t="shared" si="113"/>
        <v>12942.833974277593</v>
      </c>
      <c r="G257" s="429">
        <f t="shared" si="113"/>
        <v>12997.414816923949</v>
      </c>
      <c r="H257" s="429">
        <f t="shared" si="113"/>
        <v>13028.49994212023</v>
      </c>
      <c r="I257" s="429">
        <f t="shared" si="113"/>
        <v>12998.337157591344</v>
      </c>
      <c r="J257" s="429">
        <f t="shared" si="113"/>
        <v>12957.227861167503</v>
      </c>
      <c r="K257" s="429">
        <f t="shared" si="113"/>
        <v>12912.110844998682</v>
      </c>
      <c r="L257" s="429">
        <f t="shared" si="113"/>
        <v>12854.79762419022</v>
      </c>
      <c r="M257" s="429">
        <f t="shared" si="113"/>
        <v>12764.135963959141</v>
      </c>
    </row>
    <row r="258" spans="1:14">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4" ht="13.15">
      <c r="B263" s="323" t="str">
        <f t="shared" si="115"/>
        <v>20-24</v>
      </c>
      <c r="C263" s="429">
        <f t="shared" ref="C263:C272" si="117">C93-C229</f>
        <v>682.53242116362219</v>
      </c>
      <c r="D263" s="429">
        <f t="shared" ref="D263:M263" si="118">D93-D229</f>
        <v>868.01083854467743</v>
      </c>
      <c r="E263" s="429">
        <f t="shared" si="118"/>
        <v>989.52984286715105</v>
      </c>
      <c r="F263" s="429">
        <f t="shared" si="118"/>
        <v>1075.6944368532647</v>
      </c>
      <c r="G263" s="429">
        <f t="shared" si="118"/>
        <v>1138.749730466757</v>
      </c>
      <c r="H263" s="429">
        <f t="shared" si="118"/>
        <v>1176.4412273746304</v>
      </c>
      <c r="I263" s="429">
        <f t="shared" si="118"/>
        <v>1187.8972545126821</v>
      </c>
      <c r="J263" s="429">
        <f t="shared" si="118"/>
        <v>1190.9888408329823</v>
      </c>
      <c r="K263" s="429">
        <f t="shared" si="118"/>
        <v>1189.8699117896667</v>
      </c>
      <c r="L263" s="429">
        <f t="shared" si="118"/>
        <v>1184.1855657800706</v>
      </c>
      <c r="M263" s="429">
        <f t="shared" si="118"/>
        <v>1170.5022068058333</v>
      </c>
      <c r="N263" s="312"/>
    </row>
    <row r="264" spans="1:14" ht="13.15">
      <c r="B264" s="323" t="str">
        <f t="shared" si="115"/>
        <v>25-29</v>
      </c>
      <c r="C264" s="429">
        <f t="shared" si="117"/>
        <v>2359.9936548701671</v>
      </c>
      <c r="D264" s="429">
        <f t="shared" ref="D264:M264" si="119">D94-D230</f>
        <v>2326.0331296290678</v>
      </c>
      <c r="E264" s="429">
        <f t="shared" si="119"/>
        <v>2327.6308822311162</v>
      </c>
      <c r="F264" s="429">
        <f t="shared" si="119"/>
        <v>2354.4512712371857</v>
      </c>
      <c r="G264" s="429">
        <f t="shared" si="119"/>
        <v>2394.3833008987276</v>
      </c>
      <c r="H264" s="429">
        <f t="shared" si="119"/>
        <v>2426.2001088375246</v>
      </c>
      <c r="I264" s="429">
        <f t="shared" si="119"/>
        <v>2435.5663297429078</v>
      </c>
      <c r="J264" s="429">
        <f t="shared" si="119"/>
        <v>2437.6640097569752</v>
      </c>
      <c r="K264" s="429">
        <f t="shared" si="119"/>
        <v>2435.2461865753262</v>
      </c>
      <c r="L264" s="429">
        <f t="shared" si="119"/>
        <v>2426.596119990294</v>
      </c>
      <c r="M264" s="429">
        <f t="shared" si="119"/>
        <v>2406.0656883601168</v>
      </c>
      <c r="N264" s="312"/>
    </row>
    <row r="265" spans="1:14" ht="13.15">
      <c r="B265" s="323" t="str">
        <f t="shared" si="115"/>
        <v>30-34</v>
      </c>
      <c r="C265" s="429">
        <f t="shared" si="117"/>
        <v>2453.8203700998392</v>
      </c>
      <c r="D265" s="429">
        <f t="shared" ref="D265:M265" si="120">D95-D231</f>
        <v>2552.159806460073</v>
      </c>
      <c r="E265" s="429">
        <f t="shared" si="120"/>
        <v>2612.1646024128017</v>
      </c>
      <c r="F265" s="429">
        <f t="shared" si="120"/>
        <v>2658.3249355406601</v>
      </c>
      <c r="G265" s="429">
        <f t="shared" si="120"/>
        <v>2700.3669143968164</v>
      </c>
      <c r="H265" s="429">
        <f t="shared" si="120"/>
        <v>2733.317763173211</v>
      </c>
      <c r="I265" s="429">
        <f t="shared" si="120"/>
        <v>2750.3445914734593</v>
      </c>
      <c r="J265" s="429">
        <f t="shared" si="120"/>
        <v>2760.1794688008531</v>
      </c>
      <c r="K265" s="429">
        <f t="shared" si="120"/>
        <v>2764.8173357738024</v>
      </c>
      <c r="L265" s="429">
        <f t="shared" si="120"/>
        <v>2763.3950649795402</v>
      </c>
      <c r="M265" s="429">
        <f t="shared" si="120"/>
        <v>2752.1716283686792</v>
      </c>
      <c r="N265" s="312"/>
    </row>
    <row r="266" spans="1:14" ht="13.15">
      <c r="B266" s="323" t="str">
        <f t="shared" si="115"/>
        <v>35-39</v>
      </c>
      <c r="C266" s="429">
        <f t="shared" si="117"/>
        <v>2150.2629334156968</v>
      </c>
      <c r="D266" s="429">
        <f t="shared" ref="D266:M266" si="121">D96-D232</f>
        <v>2233.9998015657166</v>
      </c>
      <c r="E266" s="429">
        <f t="shared" si="121"/>
        <v>2308.5653552259205</v>
      </c>
      <c r="F266" s="429">
        <f t="shared" si="121"/>
        <v>2374.6486463347128</v>
      </c>
      <c r="G266" s="429">
        <f t="shared" si="121"/>
        <v>2433.2433268045079</v>
      </c>
      <c r="H266" s="429">
        <f t="shared" si="121"/>
        <v>2479.947672928753</v>
      </c>
      <c r="I266" s="429">
        <f t="shared" si="121"/>
        <v>2511.0879030482465</v>
      </c>
      <c r="J266" s="429">
        <f t="shared" si="121"/>
        <v>2533.7963655348867</v>
      </c>
      <c r="K266" s="429">
        <f t="shared" si="121"/>
        <v>2550.0141272654346</v>
      </c>
      <c r="L266" s="429">
        <f t="shared" si="121"/>
        <v>2559.6027756860685</v>
      </c>
      <c r="M266" s="429">
        <f t="shared" si="121"/>
        <v>2560.4033030855062</v>
      </c>
      <c r="N266" s="312"/>
    </row>
    <row r="267" spans="1:14" ht="13.15">
      <c r="B267" s="323" t="str">
        <f t="shared" si="115"/>
        <v>40-44</v>
      </c>
      <c r="C267" s="429">
        <f t="shared" si="117"/>
        <v>2047.9579745696988</v>
      </c>
      <c r="D267" s="429">
        <f t="shared" ref="D267:M267" si="122">D97-D233</f>
        <v>2069.0693660542379</v>
      </c>
      <c r="E267" s="429">
        <f t="shared" si="122"/>
        <v>2096.6271315780455</v>
      </c>
      <c r="F267" s="429">
        <f t="shared" si="122"/>
        <v>2131.2965202267242</v>
      </c>
      <c r="G267" s="429">
        <f t="shared" si="122"/>
        <v>2170.5299707280064</v>
      </c>
      <c r="H267" s="429">
        <f t="shared" si="122"/>
        <v>2207.0782179495045</v>
      </c>
      <c r="I267" s="429">
        <f t="shared" si="122"/>
        <v>2235.2082490833818</v>
      </c>
      <c r="J267" s="429">
        <f t="shared" si="122"/>
        <v>2258.9765968766078</v>
      </c>
      <c r="K267" s="429">
        <f t="shared" si="122"/>
        <v>2278.7675802961649</v>
      </c>
      <c r="L267" s="429">
        <f t="shared" si="122"/>
        <v>2293.6821927583328</v>
      </c>
      <c r="M267" s="429">
        <f t="shared" si="122"/>
        <v>2301.5091004691553</v>
      </c>
      <c r="N267" s="312"/>
    </row>
    <row r="268" spans="1:14" ht="13.15">
      <c r="B268" s="323" t="str">
        <f t="shared" si="115"/>
        <v>45-49</v>
      </c>
      <c r="C268" s="429">
        <f t="shared" si="117"/>
        <v>2090.4391703181745</v>
      </c>
      <c r="D268" s="429">
        <f t="shared" ref="D268:M268" si="123">D98-D234</f>
        <v>2049.3317006548637</v>
      </c>
      <c r="E268" s="429">
        <f t="shared" si="123"/>
        <v>2020.7591826625503</v>
      </c>
      <c r="F268" s="429">
        <f t="shared" si="123"/>
        <v>2006.0470271685824</v>
      </c>
      <c r="G268" s="429">
        <f t="shared" si="123"/>
        <v>2003.5458938880822</v>
      </c>
      <c r="H268" s="429">
        <f t="shared" si="123"/>
        <v>2006.6375298779396</v>
      </c>
      <c r="I268" s="429">
        <f t="shared" si="123"/>
        <v>2009.5137456078107</v>
      </c>
      <c r="J268" s="429">
        <f t="shared" si="123"/>
        <v>2014.6940403180715</v>
      </c>
      <c r="K268" s="429">
        <f t="shared" si="123"/>
        <v>2021.3712900276341</v>
      </c>
      <c r="L268" s="429">
        <f t="shared" si="123"/>
        <v>2027.6976404734648</v>
      </c>
      <c r="M268" s="429">
        <f t="shared" si="123"/>
        <v>2030.8375439002723</v>
      </c>
      <c r="N268" s="312"/>
    </row>
    <row r="269" spans="1:14" ht="13.15">
      <c r="B269" s="323" t="str">
        <f t="shared" si="115"/>
        <v>50-54</v>
      </c>
      <c r="C269" s="429">
        <f t="shared" si="117"/>
        <v>1732.7115625602889</v>
      </c>
      <c r="D269" s="429">
        <f t="shared" ref="D269:M269" si="124">D99-D235</f>
        <v>1709.2336322729013</v>
      </c>
      <c r="E269" s="429">
        <f t="shared" si="124"/>
        <v>1683.4110385055506</v>
      </c>
      <c r="F269" s="429">
        <f t="shared" si="124"/>
        <v>1660.8739529707227</v>
      </c>
      <c r="G269" s="429">
        <f t="shared" si="124"/>
        <v>1643.8584326432667</v>
      </c>
      <c r="H269" s="429">
        <f t="shared" si="124"/>
        <v>1629.8622878797</v>
      </c>
      <c r="I269" s="429">
        <f t="shared" si="124"/>
        <v>1616.1744697294216</v>
      </c>
      <c r="J269" s="429">
        <f t="shared" si="124"/>
        <v>1605.6127864986263</v>
      </c>
      <c r="K269" s="429">
        <f t="shared" si="124"/>
        <v>1598.1088432690981</v>
      </c>
      <c r="L269" s="429">
        <f t="shared" si="124"/>
        <v>1592.4844023259932</v>
      </c>
      <c r="M269" s="429">
        <f t="shared" si="124"/>
        <v>1586.5963188610021</v>
      </c>
      <c r="N269" s="312"/>
    </row>
    <row r="270" spans="1:14" ht="13.15">
      <c r="B270" s="323" t="str">
        <f t="shared" si="115"/>
        <v>55-59</v>
      </c>
      <c r="C270" s="429">
        <f t="shared" si="117"/>
        <v>927.265126735374</v>
      </c>
      <c r="D270" s="429">
        <f t="shared" ref="D270:M270" si="125">D100-D236</f>
        <v>896.04707540390621</v>
      </c>
      <c r="E270" s="429">
        <f t="shared" si="125"/>
        <v>872.44994840199922</v>
      </c>
      <c r="F270" s="429">
        <f t="shared" si="125"/>
        <v>854.61780249365052</v>
      </c>
      <c r="G270" s="429">
        <f t="shared" si="125"/>
        <v>841.12815719223931</v>
      </c>
      <c r="H270" s="429">
        <f t="shared" si="125"/>
        <v>829.45794724868415</v>
      </c>
      <c r="I270" s="429">
        <f t="shared" si="125"/>
        <v>817.80859966792229</v>
      </c>
      <c r="J270" s="429">
        <f t="shared" si="125"/>
        <v>807.84758242517501</v>
      </c>
      <c r="K270" s="429">
        <f t="shared" si="125"/>
        <v>799.64076764894594</v>
      </c>
      <c r="L270" s="429">
        <f t="shared" si="125"/>
        <v>792.67144170810536</v>
      </c>
      <c r="M270" s="429">
        <f t="shared" si="125"/>
        <v>785.89858643539196</v>
      </c>
      <c r="N270" s="312"/>
    </row>
    <row r="271" spans="1:14" ht="13.15">
      <c r="B271" s="323" t="str">
        <f t="shared" si="115"/>
        <v>60-64</v>
      </c>
      <c r="C271" s="429">
        <f t="shared" si="117"/>
        <v>338.2741993226615</v>
      </c>
      <c r="D271" s="429">
        <f t="shared" ref="D271:M271" si="126">D101-D237</f>
        <v>335.66704673573759</v>
      </c>
      <c r="E271" s="429">
        <f t="shared" si="126"/>
        <v>329.73775142078807</v>
      </c>
      <c r="F271" s="429">
        <f t="shared" si="126"/>
        <v>323.70623934955108</v>
      </c>
      <c r="G271" s="429">
        <f t="shared" si="126"/>
        <v>318.45902625537531</v>
      </c>
      <c r="H271" s="429">
        <f t="shared" si="126"/>
        <v>313.45438765504002</v>
      </c>
      <c r="I271" s="429">
        <f t="shared" si="126"/>
        <v>308.11878445174125</v>
      </c>
      <c r="J271" s="429">
        <f t="shared" si="126"/>
        <v>303.35168463025786</v>
      </c>
      <c r="K271" s="429">
        <f t="shared" si="126"/>
        <v>299.22873368243813</v>
      </c>
      <c r="L271" s="429">
        <f t="shared" si="126"/>
        <v>295.55010275219547</v>
      </c>
      <c r="M271" s="429">
        <f t="shared" si="126"/>
        <v>291.89046119066973</v>
      </c>
      <c r="N271" s="312"/>
    </row>
    <row r="272" spans="1:14" ht="13.15">
      <c r="B272" s="323" t="str">
        <f t="shared" si="115"/>
        <v>65 plus</v>
      </c>
      <c r="C272" s="429">
        <f t="shared" si="117"/>
        <v>86.020964658934332</v>
      </c>
      <c r="D272" s="429">
        <f t="shared" ref="D272:M272" si="127">D102-D238</f>
        <v>113.66369847554381</v>
      </c>
      <c r="E272" s="429">
        <f t="shared" si="127"/>
        <v>131.27210697079715</v>
      </c>
      <c r="F272" s="429">
        <f t="shared" si="127"/>
        <v>142.13629431839206</v>
      </c>
      <c r="G272" s="429">
        <f t="shared" si="127"/>
        <v>148.60426212217212</v>
      </c>
      <c r="H272" s="429">
        <f t="shared" si="127"/>
        <v>151.98499249112604</v>
      </c>
      <c r="I272" s="429">
        <f t="shared" si="127"/>
        <v>153.08611428949786</v>
      </c>
      <c r="J272" s="429">
        <f t="shared" si="127"/>
        <v>152.9567761724231</v>
      </c>
      <c r="K272" s="429">
        <f t="shared" si="127"/>
        <v>152.14379702326966</v>
      </c>
      <c r="L272" s="429">
        <f t="shared" si="127"/>
        <v>150.91262822889428</v>
      </c>
      <c r="M272" s="429">
        <f t="shared" si="127"/>
        <v>149.30800773923255</v>
      </c>
      <c r="N272" s="312"/>
    </row>
    <row r="273" spans="1:14" ht="13.15">
      <c r="B273" s="323" t="str">
        <f t="shared" si="115"/>
        <v>Total</v>
      </c>
      <c r="C273" s="429">
        <f>SUM(C263:C272)</f>
        <v>14869.278377714456</v>
      </c>
      <c r="D273" s="429">
        <f t="shared" ref="D273:M273" si="128">SUM(D263:D272)</f>
        <v>15153.216095796726</v>
      </c>
      <c r="E273" s="429">
        <f t="shared" si="128"/>
        <v>15372.14784227672</v>
      </c>
      <c r="F273" s="429">
        <f t="shared" si="128"/>
        <v>15581.797126493448</v>
      </c>
      <c r="G273" s="429">
        <f t="shared" si="128"/>
        <v>15792.869015395949</v>
      </c>
      <c r="H273" s="429">
        <f t="shared" si="128"/>
        <v>15954.382135416114</v>
      </c>
      <c r="I273" s="429">
        <f t="shared" si="128"/>
        <v>16024.806041607069</v>
      </c>
      <c r="J273" s="429">
        <f t="shared" si="128"/>
        <v>16066.068151846857</v>
      </c>
      <c r="K273" s="429">
        <f t="shared" si="128"/>
        <v>16089.208573351778</v>
      </c>
      <c r="L273" s="429">
        <f t="shared" si="128"/>
        <v>16086.777934682961</v>
      </c>
      <c r="M273" s="429">
        <f t="shared" si="128"/>
        <v>16035.182845215861</v>
      </c>
      <c r="N273" s="312"/>
    </row>
    <row r="274" spans="1:14">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4" ht="15">
      <c r="B275" s="325"/>
      <c r="H275" s="312"/>
    </row>
    <row r="276" spans="1:14" ht="15">
      <c r="B276" s="325" t="s">
        <v>506</v>
      </c>
      <c r="H276" s="312"/>
    </row>
    <row r="277" spans="1:14" ht="15">
      <c r="B277" s="325"/>
      <c r="H277" s="312"/>
    </row>
    <row r="278" spans="1:14"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4" ht="13.15">
      <c r="B279" s="311" t="s">
        <v>574</v>
      </c>
      <c r="C279" s="429">
        <f>C223+C239</f>
        <v>4049.7220872292637</v>
      </c>
      <c r="D279" s="429">
        <f t="shared" ref="D279:M279" si="131">D223+D239</f>
        <v>4184.6064186660587</v>
      </c>
      <c r="E279" s="429">
        <f t="shared" si="131"/>
        <v>4242.8483086604047</v>
      </c>
      <c r="F279" s="429">
        <f t="shared" si="131"/>
        <v>4351.1378014498769</v>
      </c>
      <c r="G279" s="429">
        <f t="shared" si="131"/>
        <v>4376.5517604173583</v>
      </c>
      <c r="H279" s="429">
        <f t="shared" si="131"/>
        <v>4390.2484074328167</v>
      </c>
      <c r="I279" s="429">
        <f t="shared" si="131"/>
        <v>4380.7854477133724</v>
      </c>
      <c r="J279" s="429">
        <f t="shared" si="131"/>
        <v>4367.2630037271138</v>
      </c>
      <c r="K279" s="429">
        <f t="shared" si="131"/>
        <v>4352.6394809469493</v>
      </c>
      <c r="L279" s="429">
        <f t="shared" si="131"/>
        <v>4334.2502344347031</v>
      </c>
      <c r="M279" s="429">
        <f t="shared" si="131"/>
        <v>4304.7913075051283</v>
      </c>
    </row>
    <row r="280" spans="1:14" ht="13.15">
      <c r="B280" s="311" t="s">
        <v>575</v>
      </c>
      <c r="C280" s="429">
        <f>C155+C171</f>
        <v>958.28325406968838</v>
      </c>
      <c r="D280" s="429">
        <f t="shared" ref="D280:M280" si="132">D155+D171</f>
        <v>939.25820739256335</v>
      </c>
      <c r="E280" s="429">
        <f t="shared" si="132"/>
        <v>916.58299613182635</v>
      </c>
      <c r="F280" s="429">
        <f t="shared" si="132"/>
        <v>895.90285684576008</v>
      </c>
      <c r="G280" s="429">
        <f t="shared" si="132"/>
        <v>877.14273166603436</v>
      </c>
      <c r="H280" s="429">
        <f t="shared" si="132"/>
        <v>860.43446958427171</v>
      </c>
      <c r="I280" s="429">
        <f t="shared" si="132"/>
        <v>844.125904762132</v>
      </c>
      <c r="J280" s="429">
        <f t="shared" si="132"/>
        <v>830.16465718097766</v>
      </c>
      <c r="K280" s="429">
        <f t="shared" si="132"/>
        <v>818.537319841927</v>
      </c>
      <c r="L280" s="429">
        <f t="shared" si="132"/>
        <v>808.54197794937988</v>
      </c>
      <c r="M280" s="429">
        <f t="shared" si="132"/>
        <v>798.91140022687216</v>
      </c>
    </row>
    <row r="281" spans="1:14" ht="13.15">
      <c r="B281" s="311" t="s">
        <v>576</v>
      </c>
      <c r="C281" s="429">
        <f>C189+C205</f>
        <v>14.1154283426078</v>
      </c>
      <c r="D281" s="429">
        <f t="shared" ref="D281:M281" si="133">D189+D205</f>
        <v>14.1225845821745</v>
      </c>
      <c r="E281" s="429">
        <f t="shared" si="133"/>
        <v>14.101781404872655</v>
      </c>
      <c r="F281" s="429">
        <f t="shared" si="133"/>
        <v>14.113173866043628</v>
      </c>
      <c r="G281" s="429">
        <f t="shared" si="133"/>
        <v>14.125880815198418</v>
      </c>
      <c r="H281" s="429">
        <f t="shared" si="133"/>
        <v>14.134570247524401</v>
      </c>
      <c r="I281" s="429">
        <f t="shared" si="133"/>
        <v>14.101657073601407</v>
      </c>
      <c r="J281" s="429">
        <f t="shared" si="133"/>
        <v>14.067683552745445</v>
      </c>
      <c r="K281" s="429">
        <f t="shared" si="133"/>
        <v>14.035956360427384</v>
      </c>
      <c r="L281" s="429">
        <f t="shared" si="133"/>
        <v>13.996992598441235</v>
      </c>
      <c r="M281" s="429">
        <f t="shared" si="133"/>
        <v>13.93010304232917</v>
      </c>
    </row>
    <row r="282" spans="1:14" ht="13.15">
      <c r="B282" s="311" t="s">
        <v>577</v>
      </c>
      <c r="C282" s="429">
        <f>C121+C137</f>
        <v>3077.3234048169679</v>
      </c>
      <c r="D282" s="429">
        <f t="shared" ref="D282:M282" si="134">D121+D137</f>
        <v>3231.2256266913205</v>
      </c>
      <c r="E282" s="429">
        <f t="shared" si="134"/>
        <v>3312.163531123706</v>
      </c>
      <c r="F282" s="429">
        <f t="shared" si="134"/>
        <v>3441.1217707380738</v>
      </c>
      <c r="G282" s="429">
        <f t="shared" si="134"/>
        <v>3485.2831479361248</v>
      </c>
      <c r="H282" s="429">
        <f t="shared" si="134"/>
        <v>3515.6793676010211</v>
      </c>
      <c r="I282" s="429">
        <f t="shared" si="134"/>
        <v>3522.5578858776389</v>
      </c>
      <c r="J282" s="429">
        <f t="shared" si="134"/>
        <v>3523.0306629933903</v>
      </c>
      <c r="K282" s="429">
        <f t="shared" si="134"/>
        <v>3520.0662047445953</v>
      </c>
      <c r="L282" s="429">
        <f t="shared" si="134"/>
        <v>3511.7112638868825</v>
      </c>
      <c r="M282" s="429">
        <f t="shared" si="134"/>
        <v>3491.9498042359264</v>
      </c>
    </row>
    <row r="283" spans="1:14">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4" ht="15">
      <c r="B284" s="325"/>
      <c r="H284" s="312"/>
    </row>
    <row r="285" spans="1:14" ht="15">
      <c r="B285" s="325" t="s">
        <v>265</v>
      </c>
      <c r="F285" s="349"/>
      <c r="G285" s="349" t="s">
        <v>266</v>
      </c>
      <c r="H285" s="312"/>
    </row>
    <row r="286" spans="1:14" ht="15">
      <c r="B286" s="325"/>
      <c r="H286" s="312"/>
    </row>
    <row r="287" spans="1:14" ht="15">
      <c r="B287" s="325" t="s">
        <v>211</v>
      </c>
      <c r="H287" s="312"/>
    </row>
    <row r="288" spans="1:14" ht="15">
      <c r="B288" s="325"/>
      <c r="H288" s="312"/>
    </row>
    <row r="289" spans="2:15"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5"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5" ht="15">
      <c r="B291" s="325"/>
      <c r="H291" s="312"/>
    </row>
    <row r="292" spans="2:15" ht="15">
      <c r="B292" s="325" t="s">
        <v>263</v>
      </c>
      <c r="H292" s="312"/>
    </row>
    <row r="293" spans="2:15"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5" ht="13.15">
      <c r="B294" s="348" t="s">
        <v>267</v>
      </c>
      <c r="C294" s="429">
        <f>C36-C15+C279-C290</f>
        <v>4590.2307970333277</v>
      </c>
      <c r="D294" s="429">
        <f>D36-D15+D279-D290</f>
        <v>4544.2452035105089</v>
      </c>
      <c r="E294" s="429">
        <f>E36-E15+E279-E290</f>
        <v>4591.5687162328086</v>
      </c>
      <c r="F294" s="429">
        <f t="shared" ref="F294:M294" si="139">F36-F15+F279-F290</f>
        <v>4642.2044919662148</v>
      </c>
      <c r="G294" s="429">
        <f t="shared" si="139"/>
        <v>4582.846652649263</v>
      </c>
      <c r="H294" s="429">
        <f t="shared" si="139"/>
        <v>4421.046569375445</v>
      </c>
      <c r="I294" s="429">
        <f t="shared" si="139"/>
        <v>4367.4158175430557</v>
      </c>
      <c r="J294" s="429">
        <f t="shared" si="139"/>
        <v>4330.662886283053</v>
      </c>
      <c r="K294" s="429">
        <f t="shared" si="139"/>
        <v>4274.5063749574183</v>
      </c>
      <c r="L294" s="429">
        <f t="shared" si="139"/>
        <v>4162.5345578069482</v>
      </c>
      <c r="M294" s="429">
        <f t="shared" si="139"/>
        <v>4221.6071044187511</v>
      </c>
    </row>
    <row r="295" spans="2:15" ht="12.75" customHeight="1">
      <c r="B295" s="1469" t="s">
        <v>264</v>
      </c>
      <c r="C295" s="1469"/>
      <c r="D295" s="1469"/>
      <c r="E295" s="1469"/>
      <c r="F295" s="1469"/>
      <c r="G295" s="1469"/>
      <c r="H295" s="1469"/>
      <c r="I295" s="1469"/>
      <c r="J295" s="1469"/>
      <c r="K295" s="1469"/>
      <c r="L295" s="1469"/>
      <c r="M295" s="1469"/>
    </row>
    <row r="296" spans="2:15" ht="13.15">
      <c r="B296" s="502" t="s">
        <v>550</v>
      </c>
      <c r="C296" s="503">
        <f>IF(C294&lt;0,0,C294)</f>
        <v>4590.2307970333277</v>
      </c>
      <c r="D296" s="503">
        <f t="shared" ref="D296:M296" si="140">IF(D294&lt;0,0,D294)</f>
        <v>4544.2452035105089</v>
      </c>
      <c r="E296" s="503">
        <f t="shared" si="140"/>
        <v>4591.5687162328086</v>
      </c>
      <c r="F296" s="503">
        <f t="shared" si="140"/>
        <v>4642.2044919662148</v>
      </c>
      <c r="G296" s="503">
        <f t="shared" si="140"/>
        <v>4582.846652649263</v>
      </c>
      <c r="H296" s="503">
        <f t="shared" si="140"/>
        <v>4421.046569375445</v>
      </c>
      <c r="I296" s="503">
        <f t="shared" si="140"/>
        <v>4367.4158175430557</v>
      </c>
      <c r="J296" s="503">
        <f t="shared" si="140"/>
        <v>4330.662886283053</v>
      </c>
      <c r="K296" s="503">
        <f t="shared" si="140"/>
        <v>4274.5063749574183</v>
      </c>
      <c r="L296" s="503">
        <f t="shared" si="140"/>
        <v>4162.5345578069482</v>
      </c>
      <c r="M296" s="503">
        <f t="shared" si="140"/>
        <v>4221.6071044187511</v>
      </c>
    </row>
    <row r="297" spans="2:15" ht="15">
      <c r="B297" s="325"/>
      <c r="H297" s="312"/>
    </row>
    <row r="298" spans="2:15" ht="15">
      <c r="B298" s="325" t="s">
        <v>174</v>
      </c>
      <c r="H298" s="312"/>
    </row>
    <row r="299" spans="2:15" ht="15">
      <c r="B299" s="325"/>
      <c r="H299" s="312"/>
    </row>
    <row r="300" spans="2:15" ht="13.15">
      <c r="B300" s="326" t="s">
        <v>46</v>
      </c>
      <c r="H300" s="310"/>
    </row>
    <row r="301" spans="2:15">
      <c r="H301" s="310"/>
    </row>
    <row r="302" spans="2:15"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5" ht="13.15">
      <c r="B303" s="323" t="str">
        <f t="shared" si="141"/>
        <v>20-24</v>
      </c>
      <c r="C303" s="429">
        <f>C$296*Entrant_age_breakdowns!$K76*$G$31</f>
        <v>509.65035473638721</v>
      </c>
      <c r="D303" s="429">
        <f>D$296*Entrant_age_breakdowns!$K76*$G$31</f>
        <v>504.54460404803081</v>
      </c>
      <c r="E303" s="429">
        <f>E$296*Entrant_age_breakdowns!$K76*$G$31</f>
        <v>509.79890303924492</v>
      </c>
      <c r="F303" s="429">
        <f>F$296*Entrant_age_breakdowns!$K76*$G$31</f>
        <v>515.42096044898597</v>
      </c>
      <c r="G303" s="429">
        <f>G$296*Entrant_age_breakdowns!$K76*$G$31</f>
        <v>508.83049796421898</v>
      </c>
      <c r="H303" s="429">
        <f>H$296*Entrant_age_breakdowns!$K76*$G$31</f>
        <v>490.86593943043607</v>
      </c>
      <c r="I303" s="429">
        <f>I$296*Entrant_age_breakdowns!$K76*$G$31</f>
        <v>484.91135176268261</v>
      </c>
      <c r="J303" s="429">
        <f>J$296*Entrant_age_breakdowns!$K76*$G$31</f>
        <v>480.83069759026756</v>
      </c>
      <c r="K303" s="429">
        <f>K$296*Entrant_age_breakdowns!$K76*$G$31</f>
        <v>474.59567648057413</v>
      </c>
      <c r="L303" s="429">
        <f>L$296*Entrant_age_breakdowns!$K76*$G$31</f>
        <v>462.16351808712312</v>
      </c>
      <c r="M303" s="429">
        <f>M$296*Entrant_age_breakdowns!$K76*$G$31</f>
        <v>468.72230470747019</v>
      </c>
      <c r="N303" s="312"/>
      <c r="O303" s="312"/>
    </row>
    <row r="304" spans="2:15" ht="13.15">
      <c r="B304" s="323" t="str">
        <f t="shared" si="141"/>
        <v>25-29</v>
      </c>
      <c r="C304" s="429">
        <f>C$296*Entrant_age_breakdowns!$K77*$G$31</f>
        <v>553.34413326685149</v>
      </c>
      <c r="D304" s="429">
        <f>D$296*Entrant_age_breakdowns!$K77*$G$31</f>
        <v>547.80065200941851</v>
      </c>
      <c r="E304" s="429">
        <f>E$296*Entrant_age_breakdowns!$K77*$G$31</f>
        <v>553.50541703940087</v>
      </c>
      <c r="F304" s="429">
        <f>F$296*Entrant_age_breakdowns!$K77*$G$31</f>
        <v>559.60946946604679</v>
      </c>
      <c r="G304" s="429">
        <f>G$296*Entrant_age_breakdowns!$K77*$G$31</f>
        <v>552.4539878352191</v>
      </c>
      <c r="H304" s="429">
        <f>H$296*Entrant_age_breakdowns!$K77*$G$31</f>
        <v>532.94927646002657</v>
      </c>
      <c r="I304" s="429">
        <f>I$296*Entrant_age_breakdowns!$K77*$G$31</f>
        <v>526.48418500790979</v>
      </c>
      <c r="J304" s="429">
        <f>J$296*Entrant_age_breakdowns!$K77*$G$31</f>
        <v>522.05368471449844</v>
      </c>
      <c r="K304" s="429">
        <f>K$296*Entrant_age_breakdowns!$K77*$G$31</f>
        <v>515.28411746161498</v>
      </c>
      <c r="L304" s="429">
        <f>L$296*Entrant_age_breakdowns!$K77*$G$31</f>
        <v>501.78611467023347</v>
      </c>
      <c r="M304" s="429">
        <f>M$296*Entrant_age_breakdowns!$K77*$G$31</f>
        <v>508.90720477443909</v>
      </c>
      <c r="N304" s="312"/>
      <c r="O304" s="312"/>
    </row>
    <row r="305" spans="1:15" ht="13.15">
      <c r="B305" s="323" t="str">
        <f t="shared" si="141"/>
        <v>30-34</v>
      </c>
      <c r="C305" s="429">
        <f>C$296*Entrant_age_breakdowns!$K78*$G$31</f>
        <v>284.55714196230934</v>
      </c>
      <c r="D305" s="429">
        <f>D$296*Entrant_age_breakdowns!$K78*$G$31</f>
        <v>281.70640751280172</v>
      </c>
      <c r="E305" s="429">
        <f>E$296*Entrant_age_breakdowns!$K78*$G$31</f>
        <v>284.64008211944196</v>
      </c>
      <c r="F305" s="429">
        <f>F$296*Entrant_age_breakdowns!$K78*$G$31</f>
        <v>287.77909021312098</v>
      </c>
      <c r="G305" s="429">
        <f>G$296*Entrant_age_breakdowns!$K78*$G$31</f>
        <v>284.0993848004855</v>
      </c>
      <c r="H305" s="429">
        <f>H$296*Entrant_age_breakdowns!$K78*$G$31</f>
        <v>274.06908974529614</v>
      </c>
      <c r="I305" s="429">
        <f>I$296*Entrant_age_breakdowns!$K78*$G$31</f>
        <v>270.74441738403317</v>
      </c>
      <c r="J305" s="429">
        <f>J$296*Entrant_age_breakdowns!$K78*$G$31</f>
        <v>268.4660332372398</v>
      </c>
      <c r="K305" s="429">
        <f>K$296*Entrant_age_breakdowns!$K78*$G$31</f>
        <v>264.98478423866561</v>
      </c>
      <c r="L305" s="429">
        <f>L$296*Entrant_age_breakdowns!$K78*$G$31</f>
        <v>258.04343821979944</v>
      </c>
      <c r="M305" s="429">
        <f>M$296*Entrant_age_breakdowns!$K78*$G$31</f>
        <v>261.70545779475287</v>
      </c>
      <c r="N305" s="312"/>
      <c r="O305" s="312"/>
    </row>
    <row r="306" spans="1:15" ht="13.15">
      <c r="B306" s="323" t="str">
        <f t="shared" si="141"/>
        <v>35-39</v>
      </c>
      <c r="C306" s="429">
        <f>C$296*Entrant_age_breakdowns!$K79*$G$31</f>
        <v>215.73549396437187</v>
      </c>
      <c r="D306" s="429">
        <f>D$296*Entrant_age_breakdowns!$K79*$G$31</f>
        <v>213.57422470089563</v>
      </c>
      <c r="E306" s="429">
        <f>E$296*Entrant_age_breakdowns!$K79*$G$31</f>
        <v>215.79837460635852</v>
      </c>
      <c r="F306" s="429">
        <f>F$296*Entrant_age_breakdowns!$K79*$G$31</f>
        <v>218.17819701031601</v>
      </c>
      <c r="G306" s="429">
        <f>G$296*Entrant_age_breakdowns!$K79*$G$31</f>
        <v>215.38844779030364</v>
      </c>
      <c r="H306" s="429">
        <f>H$296*Entrant_age_breakdowns!$K79*$G$31</f>
        <v>207.78403258069949</v>
      </c>
      <c r="I306" s="429">
        <f>I$296*Entrant_age_breakdowns!$K79*$G$31</f>
        <v>205.26344979307171</v>
      </c>
      <c r="J306" s="429">
        <f>J$296*Entrant_age_breakdowns!$K79*$G$31</f>
        <v>203.53610488807485</v>
      </c>
      <c r="K306" s="429">
        <f>K$296*Entrant_age_breakdowns!$K79*$G$31</f>
        <v>200.89681435000833</v>
      </c>
      <c r="L306" s="429">
        <f>L$296*Entrant_age_breakdowns!$K79*$G$31</f>
        <v>195.63426953447154</v>
      </c>
      <c r="M306" s="429">
        <f>M$296*Entrant_age_breakdowns!$K79*$G$31</f>
        <v>198.41061033007318</v>
      </c>
      <c r="N306" s="312"/>
      <c r="O306" s="312"/>
    </row>
    <row r="307" spans="1:15" ht="13.15">
      <c r="B307" s="323" t="str">
        <f t="shared" si="141"/>
        <v>40-44</v>
      </c>
      <c r="C307" s="429">
        <f>C$296*Entrant_age_breakdowns!$K80*$G$31</f>
        <v>176.06517137296427</v>
      </c>
      <c r="D307" s="429">
        <f>D$296*Entrant_age_breakdowns!$K80*$G$31</f>
        <v>174.30132511723451</v>
      </c>
      <c r="E307" s="429">
        <f>E$296*Entrant_age_breakdowns!$K80*$G$31</f>
        <v>176.11648926601924</v>
      </c>
      <c r="F307" s="429">
        <f>F$296*Entrant_age_breakdowns!$K80*$G$31</f>
        <v>178.05870021930443</v>
      </c>
      <c r="G307" s="429">
        <f>G$296*Entrant_age_breakdowns!$K80*$G$31</f>
        <v>175.78194146494673</v>
      </c>
      <c r="H307" s="429">
        <f>H$296*Entrant_age_breakdowns!$K80*$G$31</f>
        <v>169.57585714165387</v>
      </c>
      <c r="I307" s="429">
        <f>I$296*Entrant_age_breakdowns!$K80*$G$31</f>
        <v>167.51876939819371</v>
      </c>
      <c r="J307" s="429">
        <f>J$296*Entrant_age_breakdowns!$K80*$G$31</f>
        <v>166.10905571997665</v>
      </c>
      <c r="K307" s="429">
        <f>K$296*Entrant_age_breakdowns!$K80*$G$31</f>
        <v>163.95508869142424</v>
      </c>
      <c r="L307" s="429">
        <f>L$296*Entrant_age_breakdowns!$K80*$G$31</f>
        <v>159.66024208190709</v>
      </c>
      <c r="M307" s="429">
        <f>M$296*Entrant_age_breakdowns!$K80*$G$31</f>
        <v>161.92605800762621</v>
      </c>
      <c r="N307" s="312"/>
      <c r="O307" s="312"/>
    </row>
    <row r="308" spans="1:15" ht="13.15">
      <c r="B308" s="323" t="str">
        <f t="shared" si="141"/>
        <v>45-49</v>
      </c>
      <c r="C308" s="429">
        <f>C$296*Entrant_age_breakdowns!$K81*$G$31</f>
        <v>157.49443522870004</v>
      </c>
      <c r="D308" s="429">
        <f>D$296*Entrant_age_breakdowns!$K81*$G$31</f>
        <v>155.91663328348767</v>
      </c>
      <c r="E308" s="429">
        <f>E$296*Entrant_age_breakdowns!$K81*$G$31</f>
        <v>157.54034029056317</v>
      </c>
      <c r="F308" s="429">
        <f>F$296*Entrant_age_breakdowns!$K81*$G$31</f>
        <v>159.27769365123822</v>
      </c>
      <c r="G308" s="429">
        <f>G$296*Entrant_age_breakdowns!$K81*$G$31</f>
        <v>157.24107941701251</v>
      </c>
      <c r="H308" s="429">
        <f>H$296*Entrant_age_breakdowns!$K81*$G$31</f>
        <v>151.68959107972978</v>
      </c>
      <c r="I308" s="429">
        <f>I$296*Entrant_age_breakdowns!$K81*$G$31</f>
        <v>149.84947772939634</v>
      </c>
      <c r="J308" s="429">
        <f>J$296*Entrant_age_breakdowns!$K81*$G$31</f>
        <v>148.58845570071438</v>
      </c>
      <c r="K308" s="429">
        <f>K$296*Entrant_age_breakdowns!$K81*$G$31</f>
        <v>146.66168155215502</v>
      </c>
      <c r="L308" s="429">
        <f>L$296*Entrant_age_breakdowns!$K81*$G$31</f>
        <v>142.81984028459999</v>
      </c>
      <c r="M308" s="429">
        <f>M$296*Entrant_age_breakdowns!$K81*$G$31</f>
        <v>144.84666590133367</v>
      </c>
      <c r="N308" s="312"/>
      <c r="O308" s="312"/>
    </row>
    <row r="309" spans="1:15" ht="13.15">
      <c r="B309" s="323" t="str">
        <f t="shared" si="141"/>
        <v>50-54</v>
      </c>
      <c r="C309" s="429">
        <f>C$296*Entrant_age_breakdowns!$K82*$G$31</f>
        <v>114.20167265472048</v>
      </c>
      <c r="D309" s="429">
        <f>D$296*Entrant_age_breakdowns!$K82*$G$31</f>
        <v>113.05758384295092</v>
      </c>
      <c r="E309" s="429">
        <f>E$296*Entrant_age_breakdowns!$K82*$G$31</f>
        <v>114.23495913141711</v>
      </c>
      <c r="F309" s="429">
        <f>F$296*Entrant_age_breakdowns!$K82*$G$31</f>
        <v>115.49474116430785</v>
      </c>
      <c r="G309" s="429">
        <f>G$296*Entrant_age_breakdowns!$K82*$G$31</f>
        <v>114.01796040209712</v>
      </c>
      <c r="H309" s="429">
        <f>H$296*Entrant_age_breakdowns!$K82*$G$31</f>
        <v>109.99248957882494</v>
      </c>
      <c r="I309" s="429">
        <f>I$296*Entrant_age_breakdowns!$K82*$G$31</f>
        <v>108.65819467388302</v>
      </c>
      <c r="J309" s="429">
        <f>J$296*Entrant_age_breakdowns!$K82*$G$31</f>
        <v>107.74380792287936</v>
      </c>
      <c r="K309" s="429">
        <f>K$296*Entrant_age_breakdowns!$K82*$G$31</f>
        <v>106.34667392081869</v>
      </c>
      <c r="L309" s="429">
        <f>L$296*Entrant_age_breakdowns!$K82*$G$31</f>
        <v>103.56089486652002</v>
      </c>
      <c r="M309" s="429">
        <f>M$296*Entrant_age_breakdowns!$K82*$G$31</f>
        <v>105.03057774943777</v>
      </c>
      <c r="N309" s="312"/>
      <c r="O309" s="312"/>
    </row>
    <row r="310" spans="1:15" ht="13.15">
      <c r="B310" s="323" t="str">
        <f t="shared" si="141"/>
        <v>55-59</v>
      </c>
      <c r="C310" s="429">
        <f>C$296*Entrant_age_breakdowns!$K83*$G$31</f>
        <v>69.502218732069466</v>
      </c>
      <c r="D310" s="429">
        <f>D$296*Entrant_age_breakdowns!$K83*$G$31</f>
        <v>68.805935490361307</v>
      </c>
      <c r="E310" s="429">
        <f>E$296*Entrant_age_breakdowns!$K83*$G$31</f>
        <v>69.522476613853584</v>
      </c>
      <c r="F310" s="429">
        <f>F$296*Entrant_age_breakdowns!$K83*$G$31</f>
        <v>70.289169818684528</v>
      </c>
      <c r="G310" s="429">
        <f>G$296*Entrant_age_breakdowns!$K83*$G$31</f>
        <v>69.390412933881237</v>
      </c>
      <c r="H310" s="429">
        <f>H$296*Entrant_age_breakdowns!$K83*$G$31</f>
        <v>66.940543793133045</v>
      </c>
      <c r="I310" s="429">
        <f>I$296*Entrant_age_breakdowns!$K83*$G$31</f>
        <v>66.128502654149543</v>
      </c>
      <c r="J310" s="429">
        <f>J$296*Entrant_age_breakdowns!$K83*$G$31</f>
        <v>65.572014237678559</v>
      </c>
      <c r="K310" s="429">
        <f>K$296*Entrant_age_breakdowns!$K83*$G$31</f>
        <v>64.72172973000049</v>
      </c>
      <c r="L310" s="429">
        <f>L$296*Entrant_age_breakdowns!$K83*$G$31</f>
        <v>63.026327021176144</v>
      </c>
      <c r="M310" s="429">
        <f>M$296*Entrant_age_breakdowns!$K83*$G$31</f>
        <v>63.920764193774829</v>
      </c>
      <c r="N310" s="312"/>
      <c r="O310" s="312"/>
    </row>
    <row r="311" spans="1:15" ht="13.15">
      <c r="B311" s="323" t="str">
        <f t="shared" si="141"/>
        <v>60-64</v>
      </c>
      <c r="C311" s="429">
        <f>C$296*Entrant_age_breakdowns!$K84*$G$31</f>
        <v>33.503798263141221</v>
      </c>
      <c r="D311" s="429">
        <f>D$296*Entrant_age_breakdowns!$K84*$G$31</f>
        <v>33.168152384638752</v>
      </c>
      <c r="E311" s="429">
        <f>E$296*Entrant_age_breakdowns!$K84*$G$31</f>
        <v>33.513563649008255</v>
      </c>
      <c r="F311" s="429">
        <f>F$296*Entrant_age_breakdowns!$K84*$G$31</f>
        <v>33.883150907271208</v>
      </c>
      <c r="G311" s="429">
        <f>G$296*Entrant_age_breakdowns!$K84*$G$31</f>
        <v>33.449901869968677</v>
      </c>
      <c r="H311" s="429">
        <f>H$296*Entrant_age_breakdowns!$K84*$G$31</f>
        <v>32.268933507229924</v>
      </c>
      <c r="I311" s="429">
        <f>I$296*Entrant_age_breakdowns!$K84*$G$31</f>
        <v>31.877486111762519</v>
      </c>
      <c r="J311" s="429">
        <f>J$296*Entrant_age_breakdowns!$K84*$G$31</f>
        <v>31.609228839097696</v>
      </c>
      <c r="K311" s="429">
        <f>K$296*Entrant_age_breakdowns!$K84*$G$31</f>
        <v>31.199346088140633</v>
      </c>
      <c r="L311" s="429">
        <f>L$296*Entrant_age_breakdowns!$K84*$G$31</f>
        <v>30.382071023150161</v>
      </c>
      <c r="M311" s="429">
        <f>M$296*Entrant_age_breakdowns!$K84*$G$31</f>
        <v>30.813237727415004</v>
      </c>
      <c r="N311" s="312"/>
      <c r="O311" s="312"/>
    </row>
    <row r="312" spans="1:15" ht="13.15">
      <c r="B312" s="323" t="str">
        <f t="shared" si="141"/>
        <v>65 plus</v>
      </c>
      <c r="C312" s="429">
        <f>C$296*Entrant_age_breakdowns!$K85*$G$31</f>
        <v>10.369880957268467</v>
      </c>
      <c r="D312" s="429">
        <f>D$296*Entrant_age_breakdowns!$K85*$G$31</f>
        <v>10.265993995660965</v>
      </c>
      <c r="E312" s="429">
        <f>E$296*Entrant_age_breakdowns!$K85*$G$31</f>
        <v>10.372903476928704</v>
      </c>
      <c r="F312" s="429">
        <f>F$296*Entrant_age_breakdowns!$K85*$G$31</f>
        <v>10.487295756914653</v>
      </c>
      <c r="G312" s="429">
        <f>G$296*Entrant_age_breakdowns!$K85*$G$31</f>
        <v>10.35319929100377</v>
      </c>
      <c r="H312" s="429">
        <f>H$296*Entrant_age_breakdowns!$K85*$G$31</f>
        <v>9.9876735306193467</v>
      </c>
      <c r="I312" s="429">
        <f>I$296*Entrant_age_breakdowns!$K85*$G$31</f>
        <v>9.8665152410383232</v>
      </c>
      <c r="J312" s="429">
        <f>J$296*Entrant_age_breakdowns!$K85*$G$31</f>
        <v>9.7834859689060352</v>
      </c>
      <c r="K312" s="429">
        <f>K$296*Entrant_age_breakdowns!$K85*$G$31</f>
        <v>9.6566216862214471</v>
      </c>
      <c r="L312" s="429">
        <f>L$296*Entrant_age_breakdowns!$K85*$G$31</f>
        <v>9.4036639449309991</v>
      </c>
      <c r="M312" s="429">
        <f>M$296*Entrant_age_breakdowns!$K85*$G$31</f>
        <v>9.5371159004629522</v>
      </c>
      <c r="N312" s="312"/>
      <c r="O312" s="312"/>
    </row>
    <row r="313" spans="1:15" ht="13.15">
      <c r="B313" s="323" t="str">
        <f t="shared" si="141"/>
        <v>Total</v>
      </c>
      <c r="C313" s="429">
        <f>C$296*Entrant_age_breakdowns!$K86*$G$31</f>
        <v>2124.4243011387839</v>
      </c>
      <c r="D313" s="429">
        <f>D$296*Entrant_age_breakdowns!$K86*$G$31</f>
        <v>2103.1415123854804</v>
      </c>
      <c r="E313" s="429">
        <f>E$296*Entrant_age_breakdowns!$K86*$G$31</f>
        <v>2125.0435092322359</v>
      </c>
      <c r="F313" s="429">
        <f>F$296*Entrant_age_breakdowns!$K86*$G$31</f>
        <v>2148.4784686561902</v>
      </c>
      <c r="G313" s="429">
        <f>G$296*Entrant_age_breakdowns!$K86*$G$31</f>
        <v>2121.0068137691369</v>
      </c>
      <c r="H313" s="429">
        <f>H$296*Entrant_age_breakdowns!$K86*$G$31</f>
        <v>2046.1234268476487</v>
      </c>
      <c r="I313" s="429">
        <f>I$296*Entrant_age_breakdowns!$K86*$G$31</f>
        <v>2021.3023497561207</v>
      </c>
      <c r="J313" s="429">
        <f>J$296*Entrant_age_breakdowns!$K86*$G$31</f>
        <v>2004.2925688193329</v>
      </c>
      <c r="K313" s="429">
        <f>K$296*Entrant_age_breakdowns!$K86*$G$31</f>
        <v>1978.3025341996233</v>
      </c>
      <c r="L313" s="429">
        <f>L$296*Entrant_age_breakdowns!$K86*$G$31</f>
        <v>1926.4803797339118</v>
      </c>
      <c r="M313" s="429">
        <f>M$296*Entrant_age_breakdowns!$K86*$G$31</f>
        <v>1953.8199970867854</v>
      </c>
      <c r="N313" s="312"/>
      <c r="O313" s="312"/>
    </row>
    <row r="314" spans="1:15">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5" ht="13.15">
      <c r="B316" s="326" t="s">
        <v>47</v>
      </c>
      <c r="H316" s="310"/>
    </row>
    <row r="317" spans="1:15">
      <c r="H317" s="310"/>
    </row>
    <row r="318" spans="1:15"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5" ht="13.15">
      <c r="B319" s="323" t="str">
        <f t="shared" si="144"/>
        <v>20-24</v>
      </c>
      <c r="C319" s="429">
        <f>C$296*Entrant_age_breakdowns!$K76*$H$31</f>
        <v>591.54809831082093</v>
      </c>
      <c r="D319" s="429">
        <f>D$296*Entrant_age_breakdowns!$K76*$H$31</f>
        <v>585.62188422683653</v>
      </c>
      <c r="E319" s="429">
        <f>E$296*Entrant_age_breakdowns!$K76*$H$31</f>
        <v>591.72051743158897</v>
      </c>
      <c r="F319" s="429">
        <f>F$296*Entrant_age_breakdowns!$K76*$H$31</f>
        <v>598.24600561857699</v>
      </c>
      <c r="G319" s="429">
        <f>G$296*Entrant_age_breakdowns!$K76*$H$31</f>
        <v>590.59649549144444</v>
      </c>
      <c r="H319" s="429">
        <f>H$296*Entrant_age_breakdowns!$K76*$H$31</f>
        <v>569.74514055978864</v>
      </c>
      <c r="I319" s="429">
        <f>I$296*Entrant_age_breakdowns!$K76*$H$31</f>
        <v>562.83368650437728</v>
      </c>
      <c r="J319" s="429">
        <f>J$296*Entrant_age_breakdowns!$K76*$H$31</f>
        <v>558.09729577468806</v>
      </c>
      <c r="K319" s="429">
        <f>K$296*Entrant_age_breakdowns!$K76*$H$31</f>
        <v>550.86034431161158</v>
      </c>
      <c r="L319" s="429">
        <f>L$296*Entrant_age_breakdowns!$K76*$H$31</f>
        <v>536.43041291413658</v>
      </c>
      <c r="M319" s="429">
        <f>M$296*Entrant_age_breakdowns!$K76*$H$31</f>
        <v>544.04315705614658</v>
      </c>
      <c r="N319" s="312"/>
    </row>
    <row r="320" spans="1:15" ht="13.15">
      <c r="B320" s="323" t="str">
        <f t="shared" si="144"/>
        <v>25-29</v>
      </c>
      <c r="C320" s="429">
        <f>C$296*Entrant_age_breakdowns!$K77*$H$31</f>
        <v>642.26320398572921</v>
      </c>
      <c r="D320" s="429">
        <f>D$296*Entrant_age_breakdowns!$K77*$H$31</f>
        <v>635.82891866564466</v>
      </c>
      <c r="E320" s="429">
        <f>E$296*Entrant_age_breakdowns!$K77*$H$31</f>
        <v>642.45040508949239</v>
      </c>
      <c r="F320" s="429">
        <f>F$296*Entrant_age_breakdowns!$K77*$H$31</f>
        <v>649.5353419906736</v>
      </c>
      <c r="G320" s="429">
        <f>G$296*Entrant_age_breakdowns!$K77*$H$31</f>
        <v>641.23001754249663</v>
      </c>
      <c r="H320" s="429">
        <f>H$296*Entrant_age_breakdowns!$K77*$H$31</f>
        <v>618.59101648055389</v>
      </c>
      <c r="I320" s="429">
        <f>I$296*Entrant_age_breakdowns!$K77*$H$31</f>
        <v>611.08702375620203</v>
      </c>
      <c r="J320" s="429">
        <f>J$296*Entrant_age_breakdowns!$K77*$H$31</f>
        <v>605.94456874017703</v>
      </c>
      <c r="K320" s="429">
        <f>K$296*Entrant_age_breakdowns!$K77*$H$31</f>
        <v>598.08717278702068</v>
      </c>
      <c r="L320" s="429">
        <f>L$296*Entrant_age_breakdowns!$K77*$H$31</f>
        <v>582.42012221395498</v>
      </c>
      <c r="M320" s="429">
        <f>M$296*Entrant_age_breakdowns!$K77*$H$31</f>
        <v>590.68552862424133</v>
      </c>
      <c r="N320" s="312"/>
    </row>
    <row r="321" spans="1:14" ht="13.15">
      <c r="B321" s="323" t="str">
        <f t="shared" si="144"/>
        <v>30-34</v>
      </c>
      <c r="C321" s="429">
        <f>C$296*Entrant_age_breakdowns!$K78*$H$31</f>
        <v>330.28376145373903</v>
      </c>
      <c r="D321" s="429">
        <f>D$296*Entrant_age_breakdowns!$K78*$H$31</f>
        <v>326.97493114149955</v>
      </c>
      <c r="E321" s="429">
        <f>E$296*Entrant_age_breakdowns!$K78*$H$31</f>
        <v>330.38002959476836</v>
      </c>
      <c r="F321" s="429">
        <f>F$296*Entrant_age_breakdowns!$K78*$H$31</f>
        <v>334.02345739019995</v>
      </c>
      <c r="G321" s="429">
        <f>G$296*Entrant_age_breakdowns!$K78*$H$31</f>
        <v>329.75244547201055</v>
      </c>
      <c r="H321" s="429">
        <f>H$296*Entrant_age_breakdowns!$K78*$H$31</f>
        <v>318.11034239045233</v>
      </c>
      <c r="I321" s="429">
        <f>I$296*Entrant_age_breakdowns!$K78*$H$31</f>
        <v>314.25141519745767</v>
      </c>
      <c r="J321" s="429">
        <f>J$296*Entrant_age_breakdowns!$K78*$H$31</f>
        <v>311.6069084356518</v>
      </c>
      <c r="K321" s="429">
        <f>K$296*Entrant_age_breakdowns!$K78*$H$31</f>
        <v>307.56624368242467</v>
      </c>
      <c r="L321" s="429">
        <f>L$296*Entrant_age_breakdowns!$K78*$H$31</f>
        <v>299.50946514981376</v>
      </c>
      <c r="M321" s="429">
        <f>M$296*Entrant_age_breakdowns!$K78*$H$31</f>
        <v>303.75994922268592</v>
      </c>
      <c r="N321" s="312"/>
    </row>
    <row r="322" spans="1:14" ht="13.15">
      <c r="B322" s="323" t="str">
        <f t="shared" si="144"/>
        <v>35-39</v>
      </c>
      <c r="C322" s="429">
        <f>C$296*Entrant_age_breakdowns!$K79*$H$31</f>
        <v>250.4028889743031</v>
      </c>
      <c r="D322" s="429">
        <f>D$296*Entrant_age_breakdowns!$K79*$H$31</f>
        <v>247.89431675245447</v>
      </c>
      <c r="E322" s="429">
        <f>E$296*Entrant_age_breakdowns!$K79*$H$31</f>
        <v>250.47587415687403</v>
      </c>
      <c r="F322" s="429">
        <f>F$296*Entrant_age_breakdowns!$K79*$H$31</f>
        <v>253.23811969304501</v>
      </c>
      <c r="G322" s="429">
        <f>G$296*Entrant_age_breakdowns!$K79*$H$31</f>
        <v>250.00007456950931</v>
      </c>
      <c r="H322" s="429">
        <f>H$296*Entrant_age_breakdowns!$K79*$H$31</f>
        <v>241.17367561932321</v>
      </c>
      <c r="I322" s="429">
        <f>I$296*Entrant_age_breakdowns!$K79*$H$31</f>
        <v>238.24805035329658</v>
      </c>
      <c r="J322" s="429">
        <f>J$296*Entrant_age_breakdowns!$K79*$H$31</f>
        <v>236.24313152182376</v>
      </c>
      <c r="K322" s="429">
        <f>K$296*Entrant_age_breakdowns!$K79*$H$31</f>
        <v>233.17972288456193</v>
      </c>
      <c r="L322" s="429">
        <f>L$296*Entrant_age_breakdowns!$K79*$H$31</f>
        <v>227.07151880116353</v>
      </c>
      <c r="M322" s="429">
        <f>M$296*Entrant_age_breakdowns!$K79*$H$31</f>
        <v>230.29400084721331</v>
      </c>
      <c r="N322" s="312"/>
    </row>
    <row r="323" spans="1:14" ht="13.15">
      <c r="B323" s="323" t="str">
        <f t="shared" si="144"/>
        <v>40-44</v>
      </c>
      <c r="C323" s="429">
        <f>C$296*Entrant_age_breakdowns!$K80*$H$31</f>
        <v>204.35778438399623</v>
      </c>
      <c r="D323" s="429">
        <f>D$296*Entrant_age_breakdowns!$K80*$H$31</f>
        <v>202.31049865449</v>
      </c>
      <c r="E323" s="429">
        <f>E$296*Entrant_age_breakdowns!$K80*$H$31</f>
        <v>204.41734875349755</v>
      </c>
      <c r="F323" s="429">
        <f>F$296*Entrant_age_breakdowns!$K80*$H$31</f>
        <v>206.67166131358309</v>
      </c>
      <c r="G323" s="429">
        <f>G$296*Entrant_age_breakdowns!$K80*$H$31</f>
        <v>204.02904113499136</v>
      </c>
      <c r="H323" s="429">
        <f>H$296*Entrant_age_breakdowns!$K80*$H$31</f>
        <v>196.82567642567139</v>
      </c>
      <c r="I323" s="429">
        <f>I$296*Entrant_age_breakdowns!$K80*$H$31</f>
        <v>194.4380270668639</v>
      </c>
      <c r="J323" s="429">
        <f>J$296*Entrant_age_breakdowns!$K80*$H$31</f>
        <v>192.80178088796464</v>
      </c>
      <c r="K323" s="429">
        <f>K$296*Entrant_age_breakdowns!$K80*$H$31</f>
        <v>190.30168432622781</v>
      </c>
      <c r="L323" s="429">
        <f>L$296*Entrant_age_breakdowns!$K80*$H$31</f>
        <v>185.31668172437412</v>
      </c>
      <c r="M323" s="429">
        <f>M$296*Entrant_age_breakdowns!$K80*$H$31</f>
        <v>187.94660062764811</v>
      </c>
      <c r="N323" s="312"/>
    </row>
    <row r="324" spans="1:14" ht="13.15">
      <c r="B324" s="323" t="str">
        <f t="shared" si="144"/>
        <v>45-49</v>
      </c>
      <c r="C324" s="429">
        <f>C$296*Entrant_age_breakdowns!$K81*$H$31</f>
        <v>182.80284274944424</v>
      </c>
      <c r="D324" s="429">
        <f>D$296*Entrant_age_breakdowns!$K81*$H$31</f>
        <v>180.97149753104594</v>
      </c>
      <c r="E324" s="429">
        <f>E$296*Entrant_age_breakdowns!$K81*$H$31</f>
        <v>182.85612447837002</v>
      </c>
      <c r="F324" s="429">
        <f>F$296*Entrant_age_breakdowns!$K81*$H$31</f>
        <v>184.87266006409095</v>
      </c>
      <c r="G324" s="429">
        <f>G$296*Entrant_age_breakdowns!$K81*$H$31</f>
        <v>182.50877418418784</v>
      </c>
      <c r="H324" s="429">
        <f>H$296*Entrant_age_breakdowns!$K81*$H$31</f>
        <v>176.06519509472969</v>
      </c>
      <c r="I324" s="429">
        <f>I$296*Entrant_age_breakdowns!$K81*$H$31</f>
        <v>173.92938660769525</v>
      </c>
      <c r="J324" s="429">
        <f>J$296*Entrant_age_breakdowns!$K81*$H$31</f>
        <v>172.4657259311895</v>
      </c>
      <c r="K324" s="429">
        <f>K$296*Entrant_age_breakdowns!$K81*$H$31</f>
        <v>170.22933077740942</v>
      </c>
      <c r="L324" s="429">
        <f>L$296*Entrant_age_breakdowns!$K81*$H$31</f>
        <v>165.77012874857985</v>
      </c>
      <c r="M324" s="429">
        <f>M$296*Entrant_age_breakdowns!$K81*$H$31</f>
        <v>168.1226530390939</v>
      </c>
      <c r="N324" s="312"/>
    </row>
    <row r="325" spans="1:14" ht="13.15">
      <c r="B325" s="323" t="str">
        <f t="shared" si="144"/>
        <v>50-54</v>
      </c>
      <c r="C325" s="429">
        <f>C$296*Entrant_age_breakdowns!$K82*$H$31</f>
        <v>132.553193880847</v>
      </c>
      <c r="D325" s="429">
        <f>D$296*Entrant_age_breakdowns!$K82*$H$31</f>
        <v>131.22525688519625</v>
      </c>
      <c r="E325" s="429">
        <f>E$296*Entrant_age_breakdowns!$K82*$H$31</f>
        <v>132.5918292939422</v>
      </c>
      <c r="F325" s="429">
        <f>F$296*Entrant_age_breakdowns!$K82*$H$31</f>
        <v>134.05405071479871</v>
      </c>
      <c r="G325" s="429">
        <f>G$296*Entrant_age_breakdowns!$K82*$H$31</f>
        <v>132.33996017529614</v>
      </c>
      <c r="H325" s="429">
        <f>H$296*Entrant_age_breakdowns!$K82*$H$31</f>
        <v>127.66762042671687</v>
      </c>
      <c r="I325" s="429">
        <f>I$296*Entrant_age_breakdowns!$K82*$H$31</f>
        <v>126.11891236388725</v>
      </c>
      <c r="J325" s="429">
        <f>J$296*Entrant_age_breakdowns!$K82*$H$31</f>
        <v>125.0575891672094</v>
      </c>
      <c r="K325" s="429">
        <f>K$296*Entrant_age_breakdowns!$K82*$H$31</f>
        <v>123.43594414268694</v>
      </c>
      <c r="L325" s="429">
        <f>L$296*Entrant_age_breakdowns!$K82*$H$31</f>
        <v>120.20250716659206</v>
      </c>
      <c r="M325" s="429">
        <f>M$296*Entrant_age_breakdowns!$K82*$H$31</f>
        <v>121.90835924033318</v>
      </c>
      <c r="N325" s="312"/>
    </row>
    <row r="326" spans="1:14" ht="13.15">
      <c r="B326" s="323" t="str">
        <f t="shared" si="144"/>
        <v>55-59</v>
      </c>
      <c r="C326" s="429">
        <f>C$296*Entrant_age_breakdowns!$K83*$H$31</f>
        <v>80.670806833057654</v>
      </c>
      <c r="D326" s="429">
        <f>D$296*Entrant_age_breakdowns!$K83*$H$31</f>
        <v>79.862635066491933</v>
      </c>
      <c r="E326" s="429">
        <f>E$296*Entrant_age_breakdowns!$K83*$H$31</f>
        <v>80.694320034478679</v>
      </c>
      <c r="F326" s="429">
        <f>F$296*Entrant_age_breakdowns!$K83*$H$31</f>
        <v>81.584216221326542</v>
      </c>
      <c r="G326" s="429">
        <f>G$296*Entrant_age_breakdowns!$K83*$H$31</f>
        <v>80.541034516245332</v>
      </c>
      <c r="H326" s="429">
        <f>H$296*Entrant_age_breakdowns!$K83*$H$31</f>
        <v>77.697486154408992</v>
      </c>
      <c r="I326" s="429">
        <f>I$296*Entrant_age_breakdowns!$K83*$H$31</f>
        <v>76.754954893414777</v>
      </c>
      <c r="J326" s="429">
        <f>J$296*Entrant_age_breakdowns!$K83*$H$31</f>
        <v>76.109042138844671</v>
      </c>
      <c r="K326" s="429">
        <f>K$296*Entrant_age_breakdowns!$K83*$H$31</f>
        <v>75.122122030056985</v>
      </c>
      <c r="L326" s="429">
        <f>L$296*Entrant_age_breakdowns!$K83*$H$31</f>
        <v>73.154278313368508</v>
      </c>
      <c r="M326" s="429">
        <f>M$296*Entrant_age_breakdowns!$K83*$H$31</f>
        <v>74.19244615450134</v>
      </c>
      <c r="N326" s="312"/>
    </row>
    <row r="327" spans="1:14" ht="13.15">
      <c r="B327" s="323" t="str">
        <f t="shared" si="144"/>
        <v>60-64</v>
      </c>
      <c r="C327" s="429">
        <f>C$296*Entrant_age_breakdowns!$K84*$H$31</f>
        <v>38.887656929036879</v>
      </c>
      <c r="D327" s="429">
        <f>D$296*Entrant_age_breakdowns!$K84*$H$31</f>
        <v>38.498074778668915</v>
      </c>
      <c r="E327" s="429">
        <f>E$296*Entrant_age_breakdowns!$K84*$H$31</f>
        <v>38.898991553618679</v>
      </c>
      <c r="F327" s="429">
        <f>F$296*Entrant_age_breakdowns!$K84*$H$31</f>
        <v>39.327969259125119</v>
      </c>
      <c r="G327" s="429">
        <f>G$296*Entrant_age_breakdowns!$K84*$H$31</f>
        <v>38.825099709973394</v>
      </c>
      <c r="H327" s="429">
        <f>H$296*Entrant_age_breakdowns!$K84*$H$31</f>
        <v>37.454356841551963</v>
      </c>
      <c r="I327" s="429">
        <f>I$296*Entrant_age_breakdowns!$K84*$H$31</f>
        <v>37.000006206404777</v>
      </c>
      <c r="J327" s="429">
        <f>J$296*Entrant_age_breakdowns!$K84*$H$31</f>
        <v>36.688641605108657</v>
      </c>
      <c r="K327" s="429">
        <f>K$296*Entrant_age_breakdowns!$K84*$H$31</f>
        <v>36.212893163837634</v>
      </c>
      <c r="L327" s="429">
        <f>L$296*Entrant_age_breakdowns!$K84*$H$31</f>
        <v>35.264286916438806</v>
      </c>
      <c r="M327" s="429">
        <f>M$296*Entrant_age_breakdowns!$K84*$H$31</f>
        <v>35.764739514170714</v>
      </c>
      <c r="N327" s="312"/>
    </row>
    <row r="328" spans="1:14" ht="13.15">
      <c r="B328" s="323" t="str">
        <f t="shared" si="144"/>
        <v>65 plus</v>
      </c>
      <c r="C328" s="429">
        <f>C$296*Entrant_age_breakdowns!$K85*$H$31</f>
        <v>12.036258393569977</v>
      </c>
      <c r="D328" s="429">
        <f>D$296*Entrant_age_breakdowns!$K85*$H$31</f>
        <v>11.915677422700265</v>
      </c>
      <c r="E328" s="429">
        <f>E$296*Entrant_age_breakdowns!$K85*$H$31</f>
        <v>12.039766613942051</v>
      </c>
      <c r="F328" s="429">
        <f>F$296*Entrant_age_breakdowns!$K85*$H$31</f>
        <v>12.172541044604673</v>
      </c>
      <c r="G328" s="429">
        <f>G$296*Entrant_age_breakdowns!$K85*$H$31</f>
        <v>12.016896083971192</v>
      </c>
      <c r="H328" s="429">
        <f>H$296*Entrant_age_breakdowns!$K85*$H$31</f>
        <v>11.592632534599456</v>
      </c>
      <c r="I328" s="429">
        <f>I$296*Entrant_age_breakdowns!$K85*$H$31</f>
        <v>11.45200483733568</v>
      </c>
      <c r="J328" s="429">
        <f>J$296*Entrant_age_breakdowns!$K85*$H$31</f>
        <v>11.355633261062781</v>
      </c>
      <c r="K328" s="429">
        <f>K$296*Entrant_age_breakdowns!$K85*$H$31</f>
        <v>11.208382651957544</v>
      </c>
      <c r="L328" s="429">
        <f>L$296*Entrant_age_breakdowns!$K85*$H$31</f>
        <v>10.914776124614372</v>
      </c>
      <c r="M328" s="429">
        <f>M$296*Entrant_age_breakdowns!$K85*$H$31</f>
        <v>11.069673005931408</v>
      </c>
      <c r="N328" s="312"/>
    </row>
    <row r="329" spans="1:14" ht="13.15">
      <c r="B329" s="323" t="str">
        <f t="shared" si="144"/>
        <v>Total</v>
      </c>
      <c r="C329" s="429">
        <f>C$296*Entrant_age_breakdowns!$K86*$H$31</f>
        <v>2465.8064958945438</v>
      </c>
      <c r="D329" s="429">
        <f>D$296*Entrant_age_breakdowns!$K86*$H$31</f>
        <v>2441.1036911250285</v>
      </c>
      <c r="E329" s="429">
        <f>E$296*Entrant_age_breakdowns!$K86*$H$31</f>
        <v>2466.5252070005727</v>
      </c>
      <c r="F329" s="429">
        <f>F$296*Entrant_age_breakdowns!$K86*$H$31</f>
        <v>2493.7260233100246</v>
      </c>
      <c r="G329" s="429">
        <f>G$296*Entrant_age_breakdowns!$K86*$H$31</f>
        <v>2461.8398388801261</v>
      </c>
      <c r="H329" s="429">
        <f>H$296*Entrant_age_breakdowns!$K86*$H$31</f>
        <v>2374.9231425277962</v>
      </c>
      <c r="I329" s="429">
        <f>I$296*Entrant_age_breakdowns!$K86*$H$31</f>
        <v>2346.113467786935</v>
      </c>
      <c r="J329" s="429">
        <f>J$296*Entrant_age_breakdowns!$K86*$H$31</f>
        <v>2326.3703174637199</v>
      </c>
      <c r="K329" s="429">
        <f>K$296*Entrant_age_breakdowns!$K86*$H$31</f>
        <v>2296.2038407577948</v>
      </c>
      <c r="L329" s="429">
        <f>L$296*Entrant_age_breakdowns!$K86*$H$31</f>
        <v>2236.0541780730364</v>
      </c>
      <c r="M329" s="429">
        <f>M$296*Entrant_age_breakdowns!$K86*$H$31</f>
        <v>2267.7871073319657</v>
      </c>
      <c r="N329" s="312"/>
    </row>
    <row r="330" spans="1:14">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4">
      <c r="A331" s="1080"/>
      <c r="B331" s="1080"/>
      <c r="C331" s="1085">
        <f>C296</f>
        <v>4590.2307970333277</v>
      </c>
      <c r="D331" s="1085">
        <f t="shared" ref="D331:M331" si="147">D296</f>
        <v>4544.2452035105089</v>
      </c>
      <c r="E331" s="1085">
        <f t="shared" si="147"/>
        <v>4591.5687162328086</v>
      </c>
      <c r="F331" s="1085">
        <f t="shared" si="147"/>
        <v>4642.2044919662148</v>
      </c>
      <c r="G331" s="1085">
        <f t="shared" si="147"/>
        <v>4582.846652649263</v>
      </c>
      <c r="H331" s="1085">
        <f t="shared" si="147"/>
        <v>4421.046569375445</v>
      </c>
      <c r="I331" s="1085">
        <f t="shared" si="147"/>
        <v>4367.4158175430557</v>
      </c>
      <c r="J331" s="1085">
        <f t="shared" si="147"/>
        <v>4330.662886283053</v>
      </c>
      <c r="K331" s="1085">
        <f t="shared" si="147"/>
        <v>4274.5063749574183</v>
      </c>
      <c r="L331" s="1085">
        <f t="shared" si="147"/>
        <v>4162.5345578069482</v>
      </c>
      <c r="M331" s="1085">
        <f t="shared" si="147"/>
        <v>4221.6071044187511</v>
      </c>
    </row>
    <row r="332" spans="1:14">
      <c r="C332" s="1085">
        <f>C313+C329</f>
        <v>4590.2307970333277</v>
      </c>
      <c r="D332" s="1085">
        <f t="shared" ref="D332:M332" si="148">D313+D329</f>
        <v>4544.2452035105089</v>
      </c>
      <c r="E332" s="1085">
        <f t="shared" si="148"/>
        <v>4591.5687162328086</v>
      </c>
      <c r="F332" s="1085">
        <f t="shared" si="148"/>
        <v>4642.2044919662148</v>
      </c>
      <c r="G332" s="1085">
        <f t="shared" si="148"/>
        <v>4582.846652649263</v>
      </c>
      <c r="H332" s="1085">
        <f t="shared" si="148"/>
        <v>4421.046569375445</v>
      </c>
      <c r="I332" s="1085">
        <f t="shared" si="148"/>
        <v>4367.4158175430557</v>
      </c>
      <c r="J332" s="1085">
        <f t="shared" si="148"/>
        <v>4330.662886283053</v>
      </c>
      <c r="K332" s="1085">
        <f t="shared" si="148"/>
        <v>4274.5063749574183</v>
      </c>
      <c r="L332" s="1085">
        <f t="shared" si="148"/>
        <v>4162.5345578069482</v>
      </c>
      <c r="M332" s="1085">
        <f t="shared" si="148"/>
        <v>4221.6071044187511</v>
      </c>
    </row>
    <row r="333" spans="1:14">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4" ht="13.15">
      <c r="C334" s="314"/>
      <c r="D334" s="314"/>
      <c r="E334" s="314"/>
      <c r="F334" s="314"/>
      <c r="G334" s="314"/>
      <c r="H334" s="327"/>
      <c r="I334" s="314"/>
      <c r="J334" s="314"/>
      <c r="K334" s="314"/>
      <c r="L334" s="314"/>
    </row>
    <row r="335" spans="1:14" ht="15">
      <c r="B335" s="325" t="s">
        <v>175</v>
      </c>
      <c r="C335" s="314"/>
      <c r="D335" s="314"/>
      <c r="E335" s="314"/>
      <c r="F335" s="314"/>
      <c r="G335" s="314"/>
      <c r="H335" s="327"/>
      <c r="I335" s="314"/>
      <c r="J335" s="314"/>
      <c r="K335" s="314"/>
      <c r="L335" s="314"/>
    </row>
    <row r="336" spans="1:14"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939.05765107446769</v>
      </c>
      <c r="D340" s="429">
        <f t="shared" si="152"/>
        <v>1100.733543529401</v>
      </c>
      <c r="E340" s="429">
        <f t="shared" si="152"/>
        <v>1207.2505574357119</v>
      </c>
      <c r="F340" s="429">
        <f t="shared" si="152"/>
        <v>1271.7914862723483</v>
      </c>
      <c r="G340" s="429">
        <f t="shared" si="152"/>
        <v>1305.637415372262</v>
      </c>
      <c r="H340" s="429">
        <f t="shared" si="152"/>
        <v>1308.8781178612271</v>
      </c>
      <c r="I340" s="429">
        <f t="shared" si="152"/>
        <v>1304.9539056035476</v>
      </c>
      <c r="J340" s="429">
        <f t="shared" si="152"/>
        <v>1298.4146412689736</v>
      </c>
      <c r="K340" s="429">
        <f t="shared" si="152"/>
        <v>1288.0826191077788</v>
      </c>
      <c r="L340" s="429">
        <f t="shared" si="152"/>
        <v>1269.1772087561917</v>
      </c>
      <c r="M340" s="429">
        <f t="shared" si="152"/>
        <v>1263.891316506471</v>
      </c>
    </row>
    <row r="341" spans="1:13" ht="13.15">
      <c r="B341" s="323" t="str">
        <f t="shared" si="151"/>
        <v>25-29</v>
      </c>
      <c r="C341" s="429">
        <f t="shared" ref="C341:M341" si="153">C304+C248</f>
        <v>2224.8751078745754</v>
      </c>
      <c r="D341" s="429">
        <f t="shared" si="153"/>
        <v>2243.881773209891</v>
      </c>
      <c r="E341" s="429">
        <f t="shared" si="153"/>
        <v>2288.4497230796037</v>
      </c>
      <c r="F341" s="429">
        <f t="shared" si="153"/>
        <v>2331.2914212104997</v>
      </c>
      <c r="G341" s="429">
        <f t="shared" si="153"/>
        <v>2364.4748506366959</v>
      </c>
      <c r="H341" s="429">
        <f t="shared" si="153"/>
        <v>2373.4543343426167</v>
      </c>
      <c r="I341" s="429">
        <f t="shared" si="153"/>
        <v>2373.685152539244</v>
      </c>
      <c r="J341" s="429">
        <f t="shared" si="153"/>
        <v>2368.7415082515745</v>
      </c>
      <c r="K341" s="429">
        <f t="shared" si="153"/>
        <v>2357.4724201473946</v>
      </c>
      <c r="L341" s="429">
        <f t="shared" si="153"/>
        <v>2334.4998928214818</v>
      </c>
      <c r="M341" s="429">
        <f t="shared" si="153"/>
        <v>2322.6755639834014</v>
      </c>
    </row>
    <row r="342" spans="1:13" ht="13.15">
      <c r="B342" s="323" t="str">
        <f t="shared" si="151"/>
        <v>30-34</v>
      </c>
      <c r="C342" s="429">
        <f t="shared" ref="C342:M342" si="154">C305+C249</f>
        <v>2420.3931789829167</v>
      </c>
      <c r="D342" s="429">
        <f t="shared" si="154"/>
        <v>2427.7043247398165</v>
      </c>
      <c r="E342" s="429">
        <f t="shared" si="154"/>
        <v>2437.5456662036686</v>
      </c>
      <c r="F342" s="429">
        <f t="shared" si="154"/>
        <v>2445.6108499047441</v>
      </c>
      <c r="G342" s="429">
        <f t="shared" si="154"/>
        <v>2455.3926748218028</v>
      </c>
      <c r="H342" s="429">
        <f t="shared" si="154"/>
        <v>2458.3235187713499</v>
      </c>
      <c r="I342" s="429">
        <f t="shared" si="154"/>
        <v>2458.7096738791042</v>
      </c>
      <c r="J342" s="429">
        <f t="shared" si="154"/>
        <v>2456.7495233766886</v>
      </c>
      <c r="K342" s="429">
        <f t="shared" si="154"/>
        <v>2450.9767970910557</v>
      </c>
      <c r="L342" s="429">
        <f t="shared" si="154"/>
        <v>2437.876687991667</v>
      </c>
      <c r="M342" s="429">
        <f t="shared" si="154"/>
        <v>2428.0286866851679</v>
      </c>
    </row>
    <row r="343" spans="1:13" ht="13.15">
      <c r="B343" s="323" t="str">
        <f t="shared" si="151"/>
        <v>35-39</v>
      </c>
      <c r="C343" s="429">
        <f t="shared" ref="C343:M343" si="155">C306+C250</f>
        <v>2295.662110882241</v>
      </c>
      <c r="D343" s="429">
        <f t="shared" si="155"/>
        <v>2313.2399824562003</v>
      </c>
      <c r="E343" s="429">
        <f t="shared" si="155"/>
        <v>2327.8275708535039</v>
      </c>
      <c r="F343" s="429">
        <f t="shared" si="155"/>
        <v>2332.963353784477</v>
      </c>
      <c r="G343" s="429">
        <f t="shared" si="155"/>
        <v>2335.323079635099</v>
      </c>
      <c r="H343" s="429">
        <f t="shared" si="155"/>
        <v>2331.1783809397562</v>
      </c>
      <c r="I343" s="429">
        <f t="shared" si="155"/>
        <v>2326.2011773574491</v>
      </c>
      <c r="J343" s="429">
        <f t="shared" si="155"/>
        <v>2320.9597686049269</v>
      </c>
      <c r="K343" s="429">
        <f t="shared" si="155"/>
        <v>2314.193854068988</v>
      </c>
      <c r="L343" s="429">
        <f t="shared" si="155"/>
        <v>2303.0207849699655</v>
      </c>
      <c r="M343" s="429">
        <f t="shared" si="155"/>
        <v>2295.3945402249396</v>
      </c>
    </row>
    <row r="344" spans="1:13" ht="13.15">
      <c r="B344" s="323" t="str">
        <f t="shared" si="151"/>
        <v>40-44</v>
      </c>
      <c r="C344" s="429">
        <f t="shared" ref="C344:M344" si="156">C307+C251</f>
        <v>1929.6767384140353</v>
      </c>
      <c r="D344" s="429">
        <f t="shared" si="156"/>
        <v>1995.4053617344548</v>
      </c>
      <c r="E344" s="429">
        <f t="shared" si="156"/>
        <v>2046.8185790286554</v>
      </c>
      <c r="F344" s="429">
        <f t="shared" si="156"/>
        <v>2080.6405850452675</v>
      </c>
      <c r="G344" s="429">
        <f t="shared" si="156"/>
        <v>2103.7718341507957</v>
      </c>
      <c r="H344" s="429">
        <f t="shared" si="156"/>
        <v>2114.7340051314845</v>
      </c>
      <c r="I344" s="429">
        <f t="shared" si="156"/>
        <v>2119.8608785004403</v>
      </c>
      <c r="J344" s="429">
        <f t="shared" si="156"/>
        <v>2121.2611849756299</v>
      </c>
      <c r="K344" s="429">
        <f t="shared" si="156"/>
        <v>2119.1723225552341</v>
      </c>
      <c r="L344" s="429">
        <f t="shared" si="156"/>
        <v>2112.1414460010365</v>
      </c>
      <c r="M344" s="429">
        <f t="shared" si="156"/>
        <v>2107.2970167636317</v>
      </c>
    </row>
    <row r="345" spans="1:13" ht="13.15">
      <c r="B345" s="323" t="str">
        <f t="shared" si="151"/>
        <v>45-49</v>
      </c>
      <c r="C345" s="429">
        <f t="shared" ref="C345:M345" si="157">C308+C252</f>
        <v>2006.0629074876404</v>
      </c>
      <c r="D345" s="429">
        <f t="shared" si="157"/>
        <v>1956.4562450105884</v>
      </c>
      <c r="E345" s="429">
        <f t="shared" si="157"/>
        <v>1932.6778095554309</v>
      </c>
      <c r="F345" s="429">
        <f t="shared" si="157"/>
        <v>1918.6409185061275</v>
      </c>
      <c r="G345" s="429">
        <f t="shared" si="157"/>
        <v>1912.5870558695485</v>
      </c>
      <c r="H345" s="429">
        <f t="shared" si="157"/>
        <v>1906.8404769338315</v>
      </c>
      <c r="I345" s="429">
        <f t="shared" si="157"/>
        <v>1902.8367457270142</v>
      </c>
      <c r="J345" s="429">
        <f t="shared" si="157"/>
        <v>1899.6165338329852</v>
      </c>
      <c r="K345" s="429">
        <f t="shared" si="157"/>
        <v>1895.6239575654931</v>
      </c>
      <c r="L345" s="429">
        <f t="shared" si="157"/>
        <v>1888.532559840643</v>
      </c>
      <c r="M345" s="429">
        <f t="shared" si="157"/>
        <v>1884.1901649802617</v>
      </c>
    </row>
    <row r="346" spans="1:13" ht="13.15">
      <c r="B346" s="323" t="str">
        <f t="shared" si="151"/>
        <v>50-54</v>
      </c>
      <c r="C346" s="429">
        <f t="shared" ref="C346:M346" si="158">C309+C253</f>
        <v>1602.1956076387855</v>
      </c>
      <c r="D346" s="429">
        <f t="shared" si="158"/>
        <v>1573.1060439501534</v>
      </c>
      <c r="E346" s="429">
        <f t="shared" si="158"/>
        <v>1544.1876768967932</v>
      </c>
      <c r="F346" s="429">
        <f t="shared" si="158"/>
        <v>1514.0486748565831</v>
      </c>
      <c r="G346" s="429">
        <f t="shared" si="158"/>
        <v>1489.3599713011101</v>
      </c>
      <c r="H346" s="429">
        <f t="shared" si="158"/>
        <v>1467.2591716188881</v>
      </c>
      <c r="I346" s="429">
        <f t="shared" si="158"/>
        <v>1449.6877840962925</v>
      </c>
      <c r="J346" s="429">
        <f t="shared" si="158"/>
        <v>1435.9614505638676</v>
      </c>
      <c r="K346" s="429">
        <f t="shared" si="158"/>
        <v>1424.5399713360423</v>
      </c>
      <c r="L346" s="429">
        <f t="shared" si="158"/>
        <v>1413.1866277599979</v>
      </c>
      <c r="M346" s="429">
        <f t="shared" si="158"/>
        <v>1405.6013254113932</v>
      </c>
    </row>
    <row r="347" spans="1:13" ht="13.15">
      <c r="B347" s="323" t="str">
        <f t="shared" si="151"/>
        <v>55-59</v>
      </c>
      <c r="C347" s="429">
        <f t="shared" ref="C347:M347" si="159">C310+C254</f>
        <v>947.1168172382412</v>
      </c>
      <c r="D347" s="429">
        <f t="shared" si="159"/>
        <v>864.9072607071347</v>
      </c>
      <c r="E347" s="429">
        <f t="shared" si="159"/>
        <v>812.21317666912296</v>
      </c>
      <c r="F347" s="429">
        <f t="shared" si="159"/>
        <v>774.63818824100508</v>
      </c>
      <c r="G347" s="429">
        <f t="shared" si="159"/>
        <v>747.22348506767889</v>
      </c>
      <c r="H347" s="429">
        <f t="shared" si="159"/>
        <v>725.03091951201827</v>
      </c>
      <c r="I347" s="429">
        <f t="shared" si="159"/>
        <v>707.92610439771659</v>
      </c>
      <c r="J347" s="429">
        <f t="shared" si="159"/>
        <v>694.73307974306783</v>
      </c>
      <c r="K347" s="429">
        <f t="shared" si="159"/>
        <v>684.11068783301573</v>
      </c>
      <c r="L347" s="429">
        <f t="shared" si="159"/>
        <v>674.49292480489225</v>
      </c>
      <c r="M347" s="429">
        <f t="shared" si="159"/>
        <v>668.06554505373197</v>
      </c>
    </row>
    <row r="348" spans="1:13" ht="13.15">
      <c r="B348" s="323" t="str">
        <f t="shared" si="151"/>
        <v>60-64</v>
      </c>
      <c r="C348" s="429">
        <f t="shared" ref="C348:M348" si="160">C311+C255</f>
        <v>363.42756350489714</v>
      </c>
      <c r="D348" s="429">
        <f t="shared" si="160"/>
        <v>343.21544007305897</v>
      </c>
      <c r="E348" s="429">
        <f t="shared" si="160"/>
        <v>322.36525996544532</v>
      </c>
      <c r="F348" s="429">
        <f t="shared" si="160"/>
        <v>304.43484857090743</v>
      </c>
      <c r="G348" s="429">
        <f t="shared" si="160"/>
        <v>289.93167868348985</v>
      </c>
      <c r="H348" s="429">
        <f t="shared" si="160"/>
        <v>277.7535142563591</v>
      </c>
      <c r="I348" s="429">
        <f t="shared" si="160"/>
        <v>268.23433032758203</v>
      </c>
      <c r="J348" s="429">
        <f t="shared" si="160"/>
        <v>260.86246863365147</v>
      </c>
      <c r="K348" s="429">
        <f t="shared" si="160"/>
        <v>254.95826430242997</v>
      </c>
      <c r="L348" s="429">
        <f t="shared" si="160"/>
        <v>249.733324094902</v>
      </c>
      <c r="M348" s="429">
        <f t="shared" si="160"/>
        <v>246.23592383888666</v>
      </c>
    </row>
    <row r="349" spans="1:13" ht="13.15">
      <c r="B349" s="323" t="str">
        <f t="shared" si="151"/>
        <v>65 plus</v>
      </c>
      <c r="C349" s="429">
        <f t="shared" ref="C349:M349" si="161">C312+C256</f>
        <v>103.85715309726166</v>
      </c>
      <c r="D349" s="429">
        <f t="shared" si="161"/>
        <v>114.07873231606197</v>
      </c>
      <c r="E349" s="429">
        <f t="shared" si="161"/>
        <v>117.75983325568879</v>
      </c>
      <c r="F349" s="429">
        <f t="shared" si="161"/>
        <v>117.25211654182615</v>
      </c>
      <c r="G349" s="429">
        <f t="shared" si="161"/>
        <v>114.71958515460081</v>
      </c>
      <c r="H349" s="429">
        <f t="shared" si="161"/>
        <v>111.17092960034827</v>
      </c>
      <c r="I349" s="429">
        <f t="shared" si="161"/>
        <v>107.54375491907544</v>
      </c>
      <c r="J349" s="429">
        <f t="shared" si="161"/>
        <v>104.22027073546869</v>
      </c>
      <c r="K349" s="429">
        <f t="shared" si="161"/>
        <v>101.28248519087411</v>
      </c>
      <c r="L349" s="429">
        <f t="shared" si="161"/>
        <v>98.61654688335426</v>
      </c>
      <c r="M349" s="429">
        <f t="shared" si="161"/>
        <v>96.575877598041913</v>
      </c>
    </row>
    <row r="350" spans="1:13" ht="13.15">
      <c r="B350" s="323" t="str">
        <f t="shared" si="151"/>
        <v>Total</v>
      </c>
      <c r="C350" s="429">
        <f t="shared" ref="C350:M350" si="162">SUM(C340:C349)</f>
        <v>14832.324836195061</v>
      </c>
      <c r="D350" s="429">
        <f t="shared" si="162"/>
        <v>14932.728707726761</v>
      </c>
      <c r="E350" s="429">
        <f t="shared" si="162"/>
        <v>15037.095852943625</v>
      </c>
      <c r="F350" s="429">
        <f t="shared" si="162"/>
        <v>15091.312442933786</v>
      </c>
      <c r="G350" s="429">
        <f t="shared" si="162"/>
        <v>15118.421630693081</v>
      </c>
      <c r="H350" s="429">
        <f t="shared" si="162"/>
        <v>15074.623368967879</v>
      </c>
      <c r="I350" s="429">
        <f t="shared" si="162"/>
        <v>15019.639507347463</v>
      </c>
      <c r="J350" s="429">
        <f t="shared" si="162"/>
        <v>14961.520429986833</v>
      </c>
      <c r="K350" s="429">
        <f t="shared" si="162"/>
        <v>14890.413379198304</v>
      </c>
      <c r="L350" s="429">
        <f t="shared" si="162"/>
        <v>14781.278003924135</v>
      </c>
      <c r="M350" s="429">
        <f t="shared" si="162"/>
        <v>14717.955961045927</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1274.080519474443</v>
      </c>
      <c r="D356" s="429">
        <f t="shared" si="166"/>
        <v>1453.632722771514</v>
      </c>
      <c r="E356" s="429">
        <f t="shared" si="166"/>
        <v>1581.2503602987399</v>
      </c>
      <c r="F356" s="429">
        <f t="shared" si="166"/>
        <v>1673.9404424718418</v>
      </c>
      <c r="G356" s="429">
        <f t="shared" si="166"/>
        <v>1729.3462259582016</v>
      </c>
      <c r="H356" s="429">
        <f t="shared" si="166"/>
        <v>1746.1863679344192</v>
      </c>
      <c r="I356" s="429">
        <f t="shared" si="166"/>
        <v>1750.7309410170594</v>
      </c>
      <c r="J356" s="429">
        <f t="shared" si="166"/>
        <v>1749.0861366076704</v>
      </c>
      <c r="K356" s="429">
        <f t="shared" si="166"/>
        <v>1740.7302561012784</v>
      </c>
      <c r="L356" s="429">
        <f t="shared" si="166"/>
        <v>1720.6159786942071</v>
      </c>
      <c r="M356" s="429">
        <f t="shared" si="166"/>
        <v>1714.5453638619799</v>
      </c>
    </row>
    <row r="357" spans="1:13" ht="13.15">
      <c r="B357" s="323" t="str">
        <f t="shared" si="164"/>
        <v>25-29</v>
      </c>
      <c r="C357" s="429">
        <f t="shared" ref="C357:M357" si="167">C320+C264</f>
        <v>3002.2568588558961</v>
      </c>
      <c r="D357" s="429">
        <f t="shared" si="167"/>
        <v>2961.8620482947126</v>
      </c>
      <c r="E357" s="429">
        <f t="shared" si="167"/>
        <v>2970.0812873206087</v>
      </c>
      <c r="F357" s="429">
        <f t="shared" si="167"/>
        <v>3003.9866132278594</v>
      </c>
      <c r="G357" s="429">
        <f t="shared" si="167"/>
        <v>3035.6133184412242</v>
      </c>
      <c r="H357" s="429">
        <f t="shared" si="167"/>
        <v>3044.7911253180782</v>
      </c>
      <c r="I357" s="429">
        <f t="shared" si="167"/>
        <v>3046.6533534991099</v>
      </c>
      <c r="J357" s="429">
        <f t="shared" si="167"/>
        <v>3043.6085784971524</v>
      </c>
      <c r="K357" s="429">
        <f t="shared" si="167"/>
        <v>3033.333359362347</v>
      </c>
      <c r="L357" s="429">
        <f t="shared" si="167"/>
        <v>3009.016242204249</v>
      </c>
      <c r="M357" s="429">
        <f t="shared" si="167"/>
        <v>2996.7512169843581</v>
      </c>
    </row>
    <row r="358" spans="1:13" ht="13.15">
      <c r="B358" s="323" t="str">
        <f t="shared" si="164"/>
        <v>30-34</v>
      </c>
      <c r="C358" s="429">
        <f t="shared" ref="C358:M358" si="168">C321+C265</f>
        <v>2784.1041315535781</v>
      </c>
      <c r="D358" s="429">
        <f t="shared" si="168"/>
        <v>2879.1347376015724</v>
      </c>
      <c r="E358" s="429">
        <f t="shared" si="168"/>
        <v>2942.5446320075703</v>
      </c>
      <c r="F358" s="429">
        <f t="shared" si="168"/>
        <v>2992.34839293086</v>
      </c>
      <c r="G358" s="429">
        <f t="shared" si="168"/>
        <v>3030.1193598688269</v>
      </c>
      <c r="H358" s="429">
        <f t="shared" si="168"/>
        <v>3051.4281055636634</v>
      </c>
      <c r="I358" s="429">
        <f t="shared" si="168"/>
        <v>3064.5960066709172</v>
      </c>
      <c r="J358" s="429">
        <f t="shared" si="168"/>
        <v>3071.7863772365049</v>
      </c>
      <c r="K358" s="429">
        <f t="shared" si="168"/>
        <v>3072.3835794562269</v>
      </c>
      <c r="L358" s="429">
        <f t="shared" si="168"/>
        <v>3062.904530129354</v>
      </c>
      <c r="M358" s="429">
        <f t="shared" si="168"/>
        <v>3055.9315775913651</v>
      </c>
    </row>
    <row r="359" spans="1:13" ht="13.15">
      <c r="B359" s="323" t="str">
        <f t="shared" si="164"/>
        <v>35-39</v>
      </c>
      <c r="C359" s="429">
        <f t="shared" ref="C359:M359" si="169">C322+C266</f>
        <v>2400.6658223899999</v>
      </c>
      <c r="D359" s="429">
        <f t="shared" si="169"/>
        <v>2481.894118318171</v>
      </c>
      <c r="E359" s="429">
        <f t="shared" si="169"/>
        <v>2559.0412293827944</v>
      </c>
      <c r="F359" s="429">
        <f t="shared" si="169"/>
        <v>2627.8867660277579</v>
      </c>
      <c r="G359" s="429">
        <f t="shared" si="169"/>
        <v>2683.2434013740171</v>
      </c>
      <c r="H359" s="429">
        <f t="shared" si="169"/>
        <v>2721.1213485480762</v>
      </c>
      <c r="I359" s="429">
        <f t="shared" si="169"/>
        <v>2749.3359534015431</v>
      </c>
      <c r="J359" s="429">
        <f t="shared" si="169"/>
        <v>2770.0394970567104</v>
      </c>
      <c r="K359" s="429">
        <f t="shared" si="169"/>
        <v>2783.1938501499967</v>
      </c>
      <c r="L359" s="429">
        <f t="shared" si="169"/>
        <v>2786.6742944872321</v>
      </c>
      <c r="M359" s="429">
        <f t="shared" si="169"/>
        <v>2790.6973039327195</v>
      </c>
    </row>
    <row r="360" spans="1:13" ht="13.15">
      <c r="B360" s="323" t="str">
        <f t="shared" si="164"/>
        <v>40-44</v>
      </c>
      <c r="C360" s="429">
        <f t="shared" ref="C360:M360" si="170">C323+C267</f>
        <v>2252.315758953695</v>
      </c>
      <c r="D360" s="429">
        <f t="shared" si="170"/>
        <v>2271.3798647087278</v>
      </c>
      <c r="E360" s="429">
        <f t="shared" si="170"/>
        <v>2301.0444803315431</v>
      </c>
      <c r="F360" s="429">
        <f t="shared" si="170"/>
        <v>2337.9681815403073</v>
      </c>
      <c r="G360" s="429">
        <f t="shared" si="170"/>
        <v>2374.559011862998</v>
      </c>
      <c r="H360" s="429">
        <f t="shared" si="170"/>
        <v>2403.9038943751757</v>
      </c>
      <c r="I360" s="429">
        <f t="shared" si="170"/>
        <v>2429.6462761502457</v>
      </c>
      <c r="J360" s="429">
        <f t="shared" si="170"/>
        <v>2451.7783777645723</v>
      </c>
      <c r="K360" s="429">
        <f t="shared" si="170"/>
        <v>2469.0692646223924</v>
      </c>
      <c r="L360" s="429">
        <f t="shared" si="170"/>
        <v>2478.9988744827069</v>
      </c>
      <c r="M360" s="429">
        <f t="shared" si="170"/>
        <v>2489.4557010968033</v>
      </c>
    </row>
    <row r="361" spans="1:13" ht="13.15">
      <c r="B361" s="323" t="str">
        <f t="shared" si="164"/>
        <v>45-49</v>
      </c>
      <c r="C361" s="429">
        <f t="shared" ref="C361:M361" si="171">C324+C268</f>
        <v>2273.2420130676187</v>
      </c>
      <c r="D361" s="429">
        <f t="shared" si="171"/>
        <v>2230.3031981859094</v>
      </c>
      <c r="E361" s="429">
        <f t="shared" si="171"/>
        <v>2203.6153071409203</v>
      </c>
      <c r="F361" s="429">
        <f t="shared" si="171"/>
        <v>2190.9196872326734</v>
      </c>
      <c r="G361" s="429">
        <f t="shared" si="171"/>
        <v>2186.05466807227</v>
      </c>
      <c r="H361" s="429">
        <f t="shared" si="171"/>
        <v>2182.7027249726693</v>
      </c>
      <c r="I361" s="429">
        <f t="shared" si="171"/>
        <v>2183.443132215506</v>
      </c>
      <c r="J361" s="429">
        <f t="shared" si="171"/>
        <v>2187.1597662492609</v>
      </c>
      <c r="K361" s="429">
        <f t="shared" si="171"/>
        <v>2191.6006208050435</v>
      </c>
      <c r="L361" s="429">
        <f t="shared" si="171"/>
        <v>2193.4677692220448</v>
      </c>
      <c r="M361" s="429">
        <f t="shared" si="171"/>
        <v>2198.9601969393661</v>
      </c>
    </row>
    <row r="362" spans="1:13" ht="13.15">
      <c r="B362" s="323" t="str">
        <f t="shared" si="164"/>
        <v>50-54</v>
      </c>
      <c r="C362" s="429">
        <f t="shared" ref="C362:M362" si="172">C325+C269</f>
        <v>1865.2647564411359</v>
      </c>
      <c r="D362" s="429">
        <f t="shared" si="172"/>
        <v>1840.4588891580975</v>
      </c>
      <c r="E362" s="429">
        <f t="shared" si="172"/>
        <v>1816.0028677994928</v>
      </c>
      <c r="F362" s="429">
        <f t="shared" si="172"/>
        <v>1794.9280036855214</v>
      </c>
      <c r="G362" s="429">
        <f t="shared" si="172"/>
        <v>1776.1983928185628</v>
      </c>
      <c r="H362" s="429">
        <f t="shared" si="172"/>
        <v>1757.5299083064169</v>
      </c>
      <c r="I362" s="429">
        <f t="shared" si="172"/>
        <v>1742.2933820933088</v>
      </c>
      <c r="J362" s="429">
        <f t="shared" si="172"/>
        <v>1730.6703756658358</v>
      </c>
      <c r="K362" s="429">
        <f t="shared" si="172"/>
        <v>1721.5447874117849</v>
      </c>
      <c r="L362" s="429">
        <f t="shared" si="172"/>
        <v>1712.6869094925853</v>
      </c>
      <c r="M362" s="429">
        <f t="shared" si="172"/>
        <v>1708.5046781013352</v>
      </c>
    </row>
    <row r="363" spans="1:13" ht="13.15">
      <c r="B363" s="323" t="str">
        <f t="shared" si="164"/>
        <v>55-59</v>
      </c>
      <c r="C363" s="429">
        <f t="shared" ref="C363:M363" si="173">C326+C270</f>
        <v>1007.9359335684317</v>
      </c>
      <c r="D363" s="429">
        <f t="shared" si="173"/>
        <v>975.90971047039818</v>
      </c>
      <c r="E363" s="429">
        <f t="shared" si="173"/>
        <v>953.14426843647789</v>
      </c>
      <c r="F363" s="429">
        <f t="shared" si="173"/>
        <v>936.20201871497704</v>
      </c>
      <c r="G363" s="429">
        <f t="shared" si="173"/>
        <v>921.66919170848462</v>
      </c>
      <c r="H363" s="429">
        <f t="shared" si="173"/>
        <v>907.15543340309318</v>
      </c>
      <c r="I363" s="429">
        <f t="shared" si="173"/>
        <v>894.56355456133701</v>
      </c>
      <c r="J363" s="429">
        <f t="shared" si="173"/>
        <v>883.95662456401965</v>
      </c>
      <c r="K363" s="429">
        <f t="shared" si="173"/>
        <v>874.76288967900291</v>
      </c>
      <c r="L363" s="429">
        <f t="shared" si="173"/>
        <v>865.8257200214739</v>
      </c>
      <c r="M363" s="429">
        <f t="shared" si="173"/>
        <v>860.0910325898933</v>
      </c>
    </row>
    <row r="364" spans="1:13" ht="13.15">
      <c r="B364" s="323" t="str">
        <f t="shared" si="164"/>
        <v>60-64</v>
      </c>
      <c r="C364" s="429">
        <f t="shared" ref="C364:M364" si="174">C327+C271</f>
        <v>377.1618562516984</v>
      </c>
      <c r="D364" s="429">
        <f t="shared" si="174"/>
        <v>374.16512151440651</v>
      </c>
      <c r="E364" s="429">
        <f t="shared" si="174"/>
        <v>368.63674297440673</v>
      </c>
      <c r="F364" s="429">
        <f t="shared" si="174"/>
        <v>363.03420860867618</v>
      </c>
      <c r="G364" s="429">
        <f t="shared" si="174"/>
        <v>357.28412596534872</v>
      </c>
      <c r="H364" s="429">
        <f t="shared" si="174"/>
        <v>350.90874449659196</v>
      </c>
      <c r="I364" s="429">
        <f t="shared" si="174"/>
        <v>345.11879065814605</v>
      </c>
      <c r="J364" s="429">
        <f t="shared" si="174"/>
        <v>340.04032623536654</v>
      </c>
      <c r="K364" s="429">
        <f t="shared" si="174"/>
        <v>335.44162684627577</v>
      </c>
      <c r="L364" s="429">
        <f t="shared" si="174"/>
        <v>330.81438966863425</v>
      </c>
      <c r="M364" s="429">
        <f t="shared" si="174"/>
        <v>327.65520070484047</v>
      </c>
    </row>
    <row r="365" spans="1:13" ht="13.15">
      <c r="B365" s="323" t="str">
        <f t="shared" si="164"/>
        <v>65 plus</v>
      </c>
      <c r="C365" s="429">
        <f t="shared" ref="C365:M365" si="175">C328+C272</f>
        <v>98.057223052504312</v>
      </c>
      <c r="D365" s="429">
        <f t="shared" si="175"/>
        <v>125.57937589824408</v>
      </c>
      <c r="E365" s="429">
        <f t="shared" si="175"/>
        <v>143.3118735847392</v>
      </c>
      <c r="F365" s="429">
        <f t="shared" si="175"/>
        <v>154.30883536299675</v>
      </c>
      <c r="G365" s="429">
        <f t="shared" si="175"/>
        <v>160.62115820614332</v>
      </c>
      <c r="H365" s="429">
        <f t="shared" si="175"/>
        <v>163.5776250257255</v>
      </c>
      <c r="I365" s="429">
        <f t="shared" si="175"/>
        <v>164.53811912683355</v>
      </c>
      <c r="J365" s="429">
        <f t="shared" si="175"/>
        <v>164.3124094334859</v>
      </c>
      <c r="K365" s="429">
        <f t="shared" si="175"/>
        <v>163.35217967522721</v>
      </c>
      <c r="L365" s="429">
        <f t="shared" si="175"/>
        <v>161.82740435350865</v>
      </c>
      <c r="M365" s="429">
        <f t="shared" si="175"/>
        <v>160.37768074516396</v>
      </c>
    </row>
    <row r="366" spans="1:13" ht="13.15">
      <c r="B366" s="323" t="str">
        <f t="shared" si="164"/>
        <v>Total</v>
      </c>
      <c r="C366" s="429">
        <f t="shared" ref="C366:M366" si="176">SUM(C356:C365)</f>
        <v>17335.084873609001</v>
      </c>
      <c r="D366" s="429">
        <f t="shared" si="176"/>
        <v>17594.319786921751</v>
      </c>
      <c r="E366" s="429">
        <f t="shared" si="176"/>
        <v>17838.673049277291</v>
      </c>
      <c r="F366" s="429">
        <f t="shared" si="176"/>
        <v>18075.52314980347</v>
      </c>
      <c r="G366" s="429">
        <f t="shared" si="176"/>
        <v>18254.708854276076</v>
      </c>
      <c r="H366" s="429">
        <f t="shared" si="176"/>
        <v>18329.305277943909</v>
      </c>
      <c r="I366" s="429">
        <f t="shared" si="176"/>
        <v>18370.919509394011</v>
      </c>
      <c r="J366" s="429">
        <f t="shared" si="176"/>
        <v>18392.438469310579</v>
      </c>
      <c r="K366" s="429">
        <f t="shared" si="176"/>
        <v>18385.412414109582</v>
      </c>
      <c r="L366" s="429">
        <f t="shared" si="176"/>
        <v>18322.832112755998</v>
      </c>
      <c r="M366" s="429">
        <f t="shared" si="176"/>
        <v>18302.969952547828</v>
      </c>
    </row>
    <row r="367" spans="1:13">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32167.409709804062</v>
      </c>
      <c r="D368" s="1085">
        <f t="shared" ref="D368:M368" si="178">D350+D366</f>
        <v>32527.048494648512</v>
      </c>
      <c r="E368" s="1085">
        <f t="shared" si="178"/>
        <v>32875.768902220916</v>
      </c>
      <c r="F368" s="1085">
        <f t="shared" si="178"/>
        <v>33166.835592737254</v>
      </c>
      <c r="G368" s="1085">
        <f t="shared" si="178"/>
        <v>33373.130484969159</v>
      </c>
      <c r="H368" s="1085">
        <f t="shared" si="178"/>
        <v>33403.928646911787</v>
      </c>
      <c r="I368" s="1085">
        <f t="shared" si="178"/>
        <v>33390.559016741478</v>
      </c>
      <c r="J368" s="1085">
        <f t="shared" si="178"/>
        <v>33353.95889929741</v>
      </c>
      <c r="K368" s="1085">
        <f t="shared" si="178"/>
        <v>33275.825793307886</v>
      </c>
      <c r="L368" s="1085">
        <f t="shared" si="178"/>
        <v>33104.110116680131</v>
      </c>
      <c r="M368" s="1085">
        <f t="shared" si="178"/>
        <v>33020.925913593754</v>
      </c>
    </row>
    <row r="369" spans="1:13">
      <c r="C369" s="1085">
        <f t="shared" ref="C369:M369" si="179">C36</f>
        <v>32167.409709804062</v>
      </c>
      <c r="D369" s="1085">
        <f t="shared" si="179"/>
        <v>32527.048494648512</v>
      </c>
      <c r="E369" s="1085">
        <f t="shared" si="179"/>
        <v>32875.768902220916</v>
      </c>
      <c r="F369" s="1085">
        <f t="shared" si="179"/>
        <v>33166.835592737254</v>
      </c>
      <c r="G369" s="1085">
        <f t="shared" si="179"/>
        <v>33373.130484969159</v>
      </c>
      <c r="H369" s="1085">
        <f t="shared" si="179"/>
        <v>33403.928646911787</v>
      </c>
      <c r="I369" s="1085">
        <f t="shared" si="179"/>
        <v>33390.55901674147</v>
      </c>
      <c r="J369" s="1085">
        <f t="shared" si="179"/>
        <v>33353.95889929741</v>
      </c>
      <c r="K369" s="1085">
        <f t="shared" si="179"/>
        <v>33275.825793307878</v>
      </c>
      <c r="L369" s="1085">
        <f t="shared" si="179"/>
        <v>33104.110116680124</v>
      </c>
      <c r="M369" s="1085">
        <f t="shared" si="179"/>
        <v>33020.925913593746</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578</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Forecast_stock_figures!B29</f>
        <v>Modern Foreign Languages</v>
      </c>
      <c r="C15" s="293">
        <f>Forecast_stock_figures!C53</f>
        <v>14568.036</v>
      </c>
      <c r="D15" s="293">
        <f>Forecast_stock_figures!D53</f>
        <v>14546.562695004863</v>
      </c>
      <c r="E15" s="293">
        <f>Forecast_stock_figures!E53</f>
        <v>14960.500125482384</v>
      </c>
      <c r="F15" s="293">
        <f>Forecast_stock_figures!F53</f>
        <v>15793.75541878182</v>
      </c>
      <c r="G15" s="293">
        <f>Forecast_stock_figures!G53</f>
        <v>17001.294040427078</v>
      </c>
      <c r="H15" s="293">
        <f>Forecast_stock_figures!H53</f>
        <v>17909.640799178444</v>
      </c>
      <c r="I15" s="293">
        <f>Forecast_stock_figures!I53</f>
        <v>17926.689173475632</v>
      </c>
      <c r="J15" s="293">
        <f>Forecast_stock_figures!J53</f>
        <v>17908.002142384055</v>
      </c>
      <c r="K15" s="293">
        <f>Forecast_stock_figures!K53</f>
        <v>17816.329111724175</v>
      </c>
      <c r="L15" s="293">
        <f>Forecast_stock_figures!L53</f>
        <v>17695.761746935637</v>
      </c>
      <c r="M15" s="293">
        <f>Forecast_stock_figures!M53</f>
        <v>17554.106613121581</v>
      </c>
    </row>
    <row r="17" spans="1:9" ht="15">
      <c r="B17" s="325" t="s">
        <v>161</v>
      </c>
    </row>
    <row r="19" spans="1:9" ht="26.25" customHeight="1">
      <c r="B19" s="1469" t="str">
        <f>Stock_ages_breakdowns!B73</f>
        <v>Age group</v>
      </c>
      <c r="C19" s="1467" t="str">
        <f>Stock_ages_breakdowns!AC73</f>
        <v>Modern Foreign Languages</v>
      </c>
      <c r="D19" s="1474"/>
      <c r="H19" s="310" t="s">
        <v>132</v>
      </c>
    </row>
    <row r="20" spans="1:9" ht="13.15">
      <c r="B20" s="1469"/>
      <c r="C20" s="348" t="str">
        <f>Stock_ages_breakdowns!AC74</f>
        <v>Male</v>
      </c>
      <c r="D20" s="348" t="str">
        <f>Stock_ages_breakdowns!AD74</f>
        <v>Female</v>
      </c>
    </row>
    <row r="21" spans="1:9" ht="13.15">
      <c r="B21" s="348" t="str">
        <f>Stock_ages_breakdowns!B75</f>
        <v>20-24</v>
      </c>
      <c r="C21" s="316">
        <f>Stock_ages_breakdowns!AC20</f>
        <v>78.265000000000001</v>
      </c>
      <c r="D21" s="316">
        <f>Stock_ages_breakdowns!AD20</f>
        <v>301.16300000000001</v>
      </c>
    </row>
    <row r="22" spans="1:9" ht="13.15">
      <c r="B22" s="348" t="str">
        <f>Stock_ages_breakdowns!B76</f>
        <v>25-29</v>
      </c>
      <c r="C22" s="316">
        <f>Stock_ages_breakdowns!AC21</f>
        <v>415.03100000000001</v>
      </c>
      <c r="D22" s="316">
        <f>Stock_ages_breakdowns!AD21</f>
        <v>1551.7429999999999</v>
      </c>
    </row>
    <row r="23" spans="1:9" ht="13.15">
      <c r="B23" s="348" t="str">
        <f>Stock_ages_breakdowns!B77</f>
        <v>30-34</v>
      </c>
      <c r="C23" s="316">
        <f>Stock_ages_breakdowns!AC22</f>
        <v>384.69400000000002</v>
      </c>
      <c r="D23" s="316">
        <f>Stock_ages_breakdowns!AD22</f>
        <v>1589.4659999999999</v>
      </c>
    </row>
    <row r="24" spans="1:9" ht="13.15">
      <c r="B24" s="348" t="str">
        <f>Stock_ages_breakdowns!B78</f>
        <v>35-39</v>
      </c>
      <c r="C24" s="316">
        <f>Stock_ages_breakdowns!AC23</f>
        <v>431.49700000000001</v>
      </c>
      <c r="D24" s="316">
        <f>Stock_ages_breakdowns!AD23</f>
        <v>1815.239</v>
      </c>
    </row>
    <row r="25" spans="1:9" ht="13.15">
      <c r="B25" s="348" t="str">
        <f>Stock_ages_breakdowns!B79</f>
        <v>40-44</v>
      </c>
      <c r="C25" s="316">
        <f>Stock_ages_breakdowns!AC24</f>
        <v>425.77800000000002</v>
      </c>
      <c r="D25" s="316">
        <f>Stock_ages_breakdowns!AD24</f>
        <v>2034.011</v>
      </c>
    </row>
    <row r="26" spans="1:9" ht="13.15">
      <c r="B26" s="348" t="str">
        <f>Stock_ages_breakdowns!B80</f>
        <v>45-49</v>
      </c>
      <c r="C26" s="316">
        <f>Stock_ages_breakdowns!AC25</f>
        <v>399.899</v>
      </c>
      <c r="D26" s="316">
        <f>Stock_ages_breakdowns!AD25</f>
        <v>2100.9560000000001</v>
      </c>
    </row>
    <row r="27" spans="1:9" ht="13.15">
      <c r="B27" s="348" t="str">
        <f>Stock_ages_breakdowns!B81</f>
        <v>50-54</v>
      </c>
      <c r="C27" s="316">
        <f>Stock_ages_breakdowns!AC26</f>
        <v>326.30399999999997</v>
      </c>
      <c r="D27" s="316">
        <f>Stock_ages_breakdowns!AD26</f>
        <v>1380.126</v>
      </c>
    </row>
    <row r="28" spans="1:9" ht="13.15">
      <c r="B28" s="348" t="str">
        <f>Stock_ages_breakdowns!B82</f>
        <v>55-59</v>
      </c>
      <c r="C28" s="316">
        <f>Stock_ages_breakdowns!AC27</f>
        <v>200.482</v>
      </c>
      <c r="D28" s="316">
        <f>Stock_ages_breakdowns!AD27</f>
        <v>811.96</v>
      </c>
    </row>
    <row r="29" spans="1:9" ht="13.15">
      <c r="B29" s="348" t="str">
        <f>Stock_ages_breakdowns!B83</f>
        <v>60-64</v>
      </c>
      <c r="C29" s="316">
        <f>Stock_ages_breakdowns!AC28</f>
        <v>48.094000000000001</v>
      </c>
      <c r="D29" s="316">
        <f>Stock_ages_breakdowns!AD28</f>
        <v>229.43799999999999</v>
      </c>
      <c r="F29" s="310"/>
    </row>
    <row r="30" spans="1:9" ht="13.15">
      <c r="B30" s="348" t="str">
        <f>Stock_ages_breakdowns!B84</f>
        <v>65 plus</v>
      </c>
      <c r="C30" s="316">
        <f>Stock_ages_breakdowns!AC29</f>
        <v>5.6980000000000004</v>
      </c>
      <c r="D30" s="316">
        <f>Stock_ages_breakdowns!AD29</f>
        <v>38.192</v>
      </c>
      <c r="G30" s="311" t="s">
        <v>46</v>
      </c>
      <c r="H30" s="311" t="s">
        <v>47</v>
      </c>
    </row>
    <row r="31" spans="1:9" ht="13.15">
      <c r="A31" s="1080">
        <f>I31</f>
        <v>0</v>
      </c>
      <c r="B31" s="348" t="str">
        <f>Stock_ages_breakdowns!B85</f>
        <v>Total</v>
      </c>
      <c r="C31" s="316">
        <f>Stock_ages_breakdowns!AC30</f>
        <v>2715.7420000000002</v>
      </c>
      <c r="D31" s="316">
        <f>Stock_ages_breakdowns!AD30</f>
        <v>11852.294</v>
      </c>
      <c r="E31" s="312">
        <f>SUM(C31:D31)</f>
        <v>14568.036</v>
      </c>
      <c r="G31" s="351">
        <f>C31/$E$31</f>
        <v>0.18641785344297612</v>
      </c>
      <c r="H31" s="351">
        <f>D31/$E$31</f>
        <v>0.81358214655702388</v>
      </c>
      <c r="I31" s="1080">
        <f>(G31+H31)-1</f>
        <v>0</v>
      </c>
    </row>
    <row r="33" spans="2:14" ht="15">
      <c r="B33" s="325" t="s">
        <v>262</v>
      </c>
      <c r="H33" s="310"/>
    </row>
    <row r="34" spans="2:14">
      <c r="H34" s="310"/>
    </row>
    <row r="35" spans="2:14"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4" ht="13.15">
      <c r="B36" s="307" t="str">
        <f>B15</f>
        <v>Modern Foreign Languages</v>
      </c>
      <c r="C36" s="293">
        <f>Teacher_need_by_subject!C642</f>
        <v>14546.562695004863</v>
      </c>
      <c r="D36" s="293">
        <f>Teacher_need_by_subject!D642</f>
        <v>14960.500125482384</v>
      </c>
      <c r="E36" s="293">
        <f>Teacher_need_by_subject!E642</f>
        <v>15793.75541878182</v>
      </c>
      <c r="F36" s="293">
        <f>Teacher_need_by_subject!F642</f>
        <v>17001.294040427078</v>
      </c>
      <c r="G36" s="293">
        <f>Teacher_need_by_subject!G642</f>
        <v>17909.640799178444</v>
      </c>
      <c r="H36" s="293">
        <f>Teacher_need_by_subject!H642</f>
        <v>17926.689173475632</v>
      </c>
      <c r="I36" s="293">
        <f>Teacher_need_by_subject!I642</f>
        <v>17908.002142384055</v>
      </c>
      <c r="J36" s="293">
        <f>Teacher_need_by_subject!J642</f>
        <v>17816.329111724175</v>
      </c>
      <c r="K36" s="293">
        <f>Teacher_need_by_subject!K642</f>
        <v>17695.761746935637</v>
      </c>
      <c r="L36" s="293">
        <f>Teacher_need_by_subject!L642</f>
        <v>17554.106613121581</v>
      </c>
      <c r="M36" s="293">
        <f>Teacher_need_by_subject!M642</f>
        <v>17502.830342584544</v>
      </c>
    </row>
    <row r="37" spans="2:14">
      <c r="H37" s="310"/>
    </row>
    <row r="38" spans="2:14" ht="15">
      <c r="B38" s="325" t="s">
        <v>169</v>
      </c>
      <c r="H38" s="310"/>
    </row>
    <row r="39" spans="2:14">
      <c r="H39" s="310"/>
    </row>
    <row r="40" spans="2:14" ht="13.15">
      <c r="B40" s="326" t="s">
        <v>46</v>
      </c>
      <c r="H40" s="310"/>
    </row>
    <row r="41" spans="2:14">
      <c r="H41" s="310"/>
    </row>
    <row r="42" spans="2:14"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4" ht="13.15">
      <c r="B43" s="348" t="str">
        <f>B21</f>
        <v>20-24</v>
      </c>
      <c r="C43" s="293">
        <f>C21</f>
        <v>78.265000000000001</v>
      </c>
      <c r="D43" s="293">
        <f>C340</f>
        <v>128.85536651192339</v>
      </c>
      <c r="E43" s="293">
        <f t="shared" ref="E43:L43" si="2">D340</f>
        <v>183.68819233385346</v>
      </c>
      <c r="F43" s="293">
        <f t="shared" si="2"/>
        <v>242.52566812653987</v>
      </c>
      <c r="G43" s="293">
        <f t="shared" si="2"/>
        <v>303.40271449149611</v>
      </c>
      <c r="H43" s="293">
        <f t="shared" si="2"/>
        <v>337.70022314645951</v>
      </c>
      <c r="I43" s="293">
        <f t="shared" si="2"/>
        <v>325.81203752863672</v>
      </c>
      <c r="J43" s="293">
        <f t="shared" si="2"/>
        <v>316.10532983688154</v>
      </c>
      <c r="K43" s="293">
        <f t="shared" si="2"/>
        <v>305.99290659690058</v>
      </c>
      <c r="L43" s="293">
        <f t="shared" si="2"/>
        <v>297.18037037838582</v>
      </c>
      <c r="M43" s="293">
        <f>L340</f>
        <v>289.44751139267601</v>
      </c>
      <c r="N43" s="312"/>
    </row>
    <row r="44" spans="2:14" ht="13.15">
      <c r="B44" s="348" t="str">
        <f t="shared" ref="B44:C53" si="3">B22</f>
        <v>25-29</v>
      </c>
      <c r="C44" s="293">
        <f t="shared" si="3"/>
        <v>415.03100000000001</v>
      </c>
      <c r="D44" s="293">
        <f t="shared" ref="D44:K53" si="4">C341</f>
        <v>383.78928940632613</v>
      </c>
      <c r="E44" s="293">
        <f t="shared" si="4"/>
        <v>392.03010179805307</v>
      </c>
      <c r="F44" s="293">
        <f t="shared" si="4"/>
        <v>430.57973926335922</v>
      </c>
      <c r="G44" s="293">
        <f t="shared" si="4"/>
        <v>489.30028876779755</v>
      </c>
      <c r="H44" s="293">
        <f t="shared" si="4"/>
        <v>532.85152327115702</v>
      </c>
      <c r="I44" s="293">
        <f t="shared" si="4"/>
        <v>530.67376154636247</v>
      </c>
      <c r="J44" s="293">
        <f t="shared" si="4"/>
        <v>525.26670986952695</v>
      </c>
      <c r="K44" s="293">
        <f t="shared" si="4"/>
        <v>515.9910633484152</v>
      </c>
      <c r="L44" s="293">
        <f t="shared" ref="L44:L53" si="5">K341</f>
        <v>505.70217685411848</v>
      </c>
      <c r="M44" s="293">
        <f t="shared" ref="M44:M53" si="6">L341</f>
        <v>495.16701065841164</v>
      </c>
      <c r="N44" s="312"/>
    </row>
    <row r="45" spans="2:14" ht="13.15">
      <c r="B45" s="348" t="str">
        <f t="shared" si="3"/>
        <v>30-34</v>
      </c>
      <c r="C45" s="293">
        <f t="shared" si="3"/>
        <v>384.69400000000002</v>
      </c>
      <c r="D45" s="293">
        <f t="shared" si="4"/>
        <v>398.10655362700027</v>
      </c>
      <c r="E45" s="293">
        <f t="shared" si="4"/>
        <v>412.62910741537405</v>
      </c>
      <c r="F45" s="293">
        <f t="shared" si="4"/>
        <v>436.60167401128058</v>
      </c>
      <c r="G45" s="293">
        <f t="shared" si="4"/>
        <v>471.76128368487787</v>
      </c>
      <c r="H45" s="293">
        <f t="shared" si="4"/>
        <v>504.11400892076085</v>
      </c>
      <c r="I45" s="293">
        <f t="shared" si="4"/>
        <v>515.86886727783019</v>
      </c>
      <c r="J45" s="293">
        <f t="shared" si="4"/>
        <v>523.00227614911694</v>
      </c>
      <c r="K45" s="293">
        <f t="shared" si="4"/>
        <v>525.16967222536186</v>
      </c>
      <c r="L45" s="293">
        <f t="shared" si="5"/>
        <v>523.92815672536199</v>
      </c>
      <c r="M45" s="293">
        <f t="shared" si="6"/>
        <v>520.1565653962283</v>
      </c>
      <c r="N45" s="312"/>
    </row>
    <row r="46" spans="2:14" ht="13.15">
      <c r="B46" s="348" t="str">
        <f t="shared" si="3"/>
        <v>35-39</v>
      </c>
      <c r="C46" s="293">
        <f t="shared" si="3"/>
        <v>431.49700000000001</v>
      </c>
      <c r="D46" s="293">
        <f t="shared" si="4"/>
        <v>420.65102004975881</v>
      </c>
      <c r="E46" s="293">
        <f t="shared" si="4"/>
        <v>422.8298545343078</v>
      </c>
      <c r="F46" s="293">
        <f t="shared" si="4"/>
        <v>436.09624169636436</v>
      </c>
      <c r="G46" s="293">
        <f t="shared" si="4"/>
        <v>458.17011639900136</v>
      </c>
      <c r="H46" s="293">
        <f t="shared" si="4"/>
        <v>477.96216827133696</v>
      </c>
      <c r="I46" s="293">
        <f t="shared" si="4"/>
        <v>483.57159161566625</v>
      </c>
      <c r="J46" s="293">
        <f t="shared" si="4"/>
        <v>489.08858281863724</v>
      </c>
      <c r="K46" s="293">
        <f t="shared" si="4"/>
        <v>492.90201533458577</v>
      </c>
      <c r="L46" s="293">
        <f t="shared" si="5"/>
        <v>495.22783510415371</v>
      </c>
      <c r="M46" s="293">
        <f t="shared" si="6"/>
        <v>495.93087425672843</v>
      </c>
      <c r="N46" s="312"/>
    </row>
    <row r="47" spans="2:14" ht="13.15">
      <c r="B47" s="348" t="str">
        <f t="shared" si="3"/>
        <v>40-44</v>
      </c>
      <c r="C47" s="293">
        <f t="shared" si="3"/>
        <v>425.77800000000002</v>
      </c>
      <c r="D47" s="293">
        <f t="shared" si="4"/>
        <v>421.37019891664528</v>
      </c>
      <c r="E47" s="293">
        <f t="shared" si="4"/>
        <v>422.23404225123329</v>
      </c>
      <c r="F47" s="293">
        <f t="shared" si="4"/>
        <v>430.58856516963982</v>
      </c>
      <c r="G47" s="293">
        <f t="shared" si="4"/>
        <v>445.52217834119426</v>
      </c>
      <c r="H47" s="293">
        <f t="shared" si="4"/>
        <v>458.30389392948064</v>
      </c>
      <c r="I47" s="293">
        <f t="shared" si="4"/>
        <v>459.28858630565912</v>
      </c>
      <c r="J47" s="293">
        <f t="shared" si="4"/>
        <v>460.446695384149</v>
      </c>
      <c r="K47" s="293">
        <f t="shared" si="4"/>
        <v>461.06956096528091</v>
      </c>
      <c r="L47" s="293">
        <f t="shared" si="5"/>
        <v>461.52854898744556</v>
      </c>
      <c r="M47" s="293">
        <f t="shared" si="6"/>
        <v>461.66511885394959</v>
      </c>
      <c r="N47" s="312"/>
    </row>
    <row r="48" spans="2:14" ht="13.15">
      <c r="B48" s="348" t="str">
        <f t="shared" si="3"/>
        <v>45-49</v>
      </c>
      <c r="C48" s="293">
        <f t="shared" si="3"/>
        <v>399.899</v>
      </c>
      <c r="D48" s="293">
        <f t="shared" si="4"/>
        <v>391.94003425450978</v>
      </c>
      <c r="E48" s="293">
        <f t="shared" si="4"/>
        <v>390.57378273653359</v>
      </c>
      <c r="F48" s="293">
        <f t="shared" si="4"/>
        <v>396.22472102961683</v>
      </c>
      <c r="G48" s="293">
        <f t="shared" si="4"/>
        <v>407.16682225497817</v>
      </c>
      <c r="H48" s="293">
        <f t="shared" si="4"/>
        <v>415.73595595570811</v>
      </c>
      <c r="I48" s="293">
        <f t="shared" si="4"/>
        <v>413.44253018934467</v>
      </c>
      <c r="J48" s="293">
        <f t="shared" si="4"/>
        <v>411.4301407273183</v>
      </c>
      <c r="K48" s="293">
        <f t="shared" si="4"/>
        <v>409.07420697688877</v>
      </c>
      <c r="L48" s="293">
        <f t="shared" si="5"/>
        <v>406.85953805422866</v>
      </c>
      <c r="M48" s="293">
        <f t="shared" si="6"/>
        <v>404.78138728980656</v>
      </c>
      <c r="N48" s="312"/>
    </row>
    <row r="49" spans="1:14" ht="13.15">
      <c r="B49" s="348" t="str">
        <f t="shared" si="3"/>
        <v>50-54</v>
      </c>
      <c r="C49" s="293">
        <f t="shared" si="3"/>
        <v>326.30399999999997</v>
      </c>
      <c r="D49" s="293">
        <f t="shared" si="4"/>
        <v>319.58915598582462</v>
      </c>
      <c r="E49" s="293">
        <f t="shared" si="4"/>
        <v>317.1134155078305</v>
      </c>
      <c r="F49" s="293">
        <f t="shared" si="4"/>
        <v>319.80376560829257</v>
      </c>
      <c r="G49" s="293">
        <f t="shared" si="4"/>
        <v>326.47112810434362</v>
      </c>
      <c r="H49" s="293">
        <f t="shared" si="4"/>
        <v>331.62499193294713</v>
      </c>
      <c r="I49" s="293">
        <f t="shared" si="4"/>
        <v>328.94229268319708</v>
      </c>
      <c r="J49" s="293">
        <f t="shared" si="4"/>
        <v>326.2617701451544</v>
      </c>
      <c r="K49" s="293">
        <f t="shared" si="4"/>
        <v>323.21336351297333</v>
      </c>
      <c r="L49" s="293">
        <f t="shared" si="5"/>
        <v>320.19770090894781</v>
      </c>
      <c r="M49" s="293">
        <f t="shared" si="6"/>
        <v>317.27646231330471</v>
      </c>
      <c r="N49" s="312"/>
    </row>
    <row r="50" spans="1:14" ht="13.15">
      <c r="B50" s="348" t="str">
        <f t="shared" si="3"/>
        <v>55-59</v>
      </c>
      <c r="C50" s="293">
        <f t="shared" si="3"/>
        <v>200.482</v>
      </c>
      <c r="D50" s="293">
        <f t="shared" si="4"/>
        <v>182.59419656329288</v>
      </c>
      <c r="E50" s="293">
        <f t="shared" si="4"/>
        <v>173.14746804052851</v>
      </c>
      <c r="F50" s="293">
        <f t="shared" si="4"/>
        <v>169.92119407135073</v>
      </c>
      <c r="G50" s="293">
        <f t="shared" si="4"/>
        <v>170.99914124697619</v>
      </c>
      <c r="H50" s="293">
        <f t="shared" si="4"/>
        <v>171.77376670278568</v>
      </c>
      <c r="I50" s="293">
        <f t="shared" si="4"/>
        <v>168.26779239129107</v>
      </c>
      <c r="J50" s="293">
        <f t="shared" si="4"/>
        <v>165.49423391368222</v>
      </c>
      <c r="K50" s="293">
        <f t="shared" si="4"/>
        <v>162.91106530656535</v>
      </c>
      <c r="L50" s="293">
        <f t="shared" si="5"/>
        <v>160.60208457484617</v>
      </c>
      <c r="M50" s="293">
        <f t="shared" si="6"/>
        <v>158.4929637780069</v>
      </c>
      <c r="N50" s="312"/>
    </row>
    <row r="51" spans="1:14" ht="13.15">
      <c r="B51" s="348" t="str">
        <f t="shared" si="3"/>
        <v>60-64</v>
      </c>
      <c r="C51" s="293">
        <f t="shared" si="3"/>
        <v>48.094000000000001</v>
      </c>
      <c r="D51" s="293">
        <f t="shared" si="4"/>
        <v>57.280405241614531</v>
      </c>
      <c r="E51" s="293">
        <f t="shared" si="4"/>
        <v>61.106687656068068</v>
      </c>
      <c r="F51" s="293">
        <f t="shared" si="4"/>
        <v>63.310799128724653</v>
      </c>
      <c r="G51" s="293">
        <f t="shared" si="4"/>
        <v>65.447946793226009</v>
      </c>
      <c r="H51" s="293">
        <f t="shared" si="4"/>
        <v>66.295950596973341</v>
      </c>
      <c r="I51" s="293">
        <f t="shared" si="4"/>
        <v>64.555009377203348</v>
      </c>
      <c r="J51" s="293">
        <f t="shared" si="4"/>
        <v>63.050792739866466</v>
      </c>
      <c r="K51" s="293">
        <f t="shared" si="4"/>
        <v>61.646711939105124</v>
      </c>
      <c r="L51" s="293">
        <f t="shared" si="5"/>
        <v>60.424460510867604</v>
      </c>
      <c r="M51" s="293">
        <f t="shared" si="6"/>
        <v>59.34885907719773</v>
      </c>
      <c r="N51" s="312"/>
    </row>
    <row r="52" spans="1:14" ht="13.15">
      <c r="B52" s="348" t="str">
        <f t="shared" si="3"/>
        <v>65 plus</v>
      </c>
      <c r="C52" s="293">
        <f t="shared" si="3"/>
        <v>5.6980000000000004</v>
      </c>
      <c r="D52" s="293">
        <f t="shared" si="4"/>
        <v>10.87513561058115</v>
      </c>
      <c r="E52" s="293">
        <f t="shared" si="4"/>
        <v>15.560447385644027</v>
      </c>
      <c r="F52" s="293">
        <f t="shared" si="4"/>
        <v>19.32006136403994</v>
      </c>
      <c r="G52" s="293">
        <f t="shared" si="4"/>
        <v>22.302378763794867</v>
      </c>
      <c r="H52" s="293">
        <f t="shared" si="4"/>
        <v>24.241709760335453</v>
      </c>
      <c r="I52" s="293">
        <f t="shared" si="4"/>
        <v>24.813478058726659</v>
      </c>
      <c r="J52" s="293">
        <f t="shared" si="4"/>
        <v>24.914173125023822</v>
      </c>
      <c r="K52" s="293">
        <f t="shared" si="4"/>
        <v>24.719273594256364</v>
      </c>
      <c r="L52" s="293">
        <f t="shared" si="5"/>
        <v>24.388861563279519</v>
      </c>
      <c r="M52" s="293">
        <f t="shared" si="6"/>
        <v>24.002406680729777</v>
      </c>
      <c r="N52" s="312"/>
    </row>
    <row r="53" spans="1:14" ht="13.15">
      <c r="B53" s="348" t="str">
        <f t="shared" si="3"/>
        <v>Total</v>
      </c>
      <c r="C53" s="293">
        <f t="shared" si="3"/>
        <v>2715.7420000000002</v>
      </c>
      <c r="D53" s="293">
        <f t="shared" si="4"/>
        <v>2715.0513561674766</v>
      </c>
      <c r="E53" s="293">
        <f t="shared" si="4"/>
        <v>2790.9130996594267</v>
      </c>
      <c r="F53" s="293">
        <f t="shared" si="4"/>
        <v>2944.9724294692087</v>
      </c>
      <c r="G53" s="293">
        <f t="shared" si="4"/>
        <v>3160.5439988476865</v>
      </c>
      <c r="H53" s="293">
        <f t="shared" si="4"/>
        <v>3320.6041924879451</v>
      </c>
      <c r="I53" s="293">
        <f t="shared" si="4"/>
        <v>3315.2359469739181</v>
      </c>
      <c r="J53" s="293">
        <f t="shared" si="4"/>
        <v>3305.0607047093572</v>
      </c>
      <c r="K53" s="293">
        <f t="shared" si="4"/>
        <v>3282.6898398003332</v>
      </c>
      <c r="L53" s="293">
        <f t="shared" si="5"/>
        <v>3256.0397336616352</v>
      </c>
      <c r="M53" s="293">
        <f t="shared" si="6"/>
        <v>3226.2691596970394</v>
      </c>
      <c r="N53" s="312"/>
    </row>
    <row r="54" spans="1:14">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4" ht="13.15">
      <c r="B56" s="326" t="s">
        <v>47</v>
      </c>
      <c r="H56" s="310"/>
    </row>
    <row r="57" spans="1:14">
      <c r="H57" s="310"/>
    </row>
    <row r="58" spans="1:14"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4" ht="13.15">
      <c r="B59" s="323" t="str">
        <f t="shared" si="8"/>
        <v>20-24</v>
      </c>
      <c r="C59" s="293">
        <f t="shared" ref="C59:C69" si="10">D21</f>
        <v>301.16300000000001</v>
      </c>
      <c r="D59" s="293">
        <f>C356</f>
        <v>537.19838221296357</v>
      </c>
      <c r="E59" s="293">
        <f t="shared" ref="E59:L59" si="11">D356</f>
        <v>790.56130018210183</v>
      </c>
      <c r="F59" s="293">
        <f t="shared" si="11"/>
        <v>1059.9970597676956</v>
      </c>
      <c r="G59" s="293">
        <f t="shared" si="11"/>
        <v>1342.4653054848022</v>
      </c>
      <c r="H59" s="293">
        <f t="shared" si="11"/>
        <v>1508.018059673092</v>
      </c>
      <c r="I59" s="293">
        <f t="shared" si="11"/>
        <v>1469.4820888097663</v>
      </c>
      <c r="J59" s="293">
        <f t="shared" si="11"/>
        <v>1435.4462046991189</v>
      </c>
      <c r="K59" s="293">
        <f t="shared" si="11"/>
        <v>1396.3445082186031</v>
      </c>
      <c r="L59" s="293">
        <f t="shared" si="11"/>
        <v>1360.6223580103128</v>
      </c>
      <c r="M59" s="293">
        <f>L356</f>
        <v>1328.1284946505048</v>
      </c>
    </row>
    <row r="60" spans="1:14" ht="13.15">
      <c r="B60" s="323" t="str">
        <f t="shared" si="8"/>
        <v>25-29</v>
      </c>
      <c r="C60" s="293">
        <f t="shared" si="10"/>
        <v>1551.7429999999999</v>
      </c>
      <c r="D60" s="293">
        <f t="shared" ref="D60:K69" si="12">C357</f>
        <v>1502.9758715140479</v>
      </c>
      <c r="E60" s="293">
        <f t="shared" si="12"/>
        <v>1607.8314733281059</v>
      </c>
      <c r="F60" s="293">
        <f t="shared" si="12"/>
        <v>1828.9089696265535</v>
      </c>
      <c r="G60" s="293">
        <f t="shared" si="12"/>
        <v>2136.7585019189282</v>
      </c>
      <c r="H60" s="293">
        <f t="shared" si="12"/>
        <v>2371.4555498017239</v>
      </c>
      <c r="I60" s="293">
        <f t="shared" si="12"/>
        <v>2399.9248102832939</v>
      </c>
      <c r="J60" s="293">
        <f t="shared" si="12"/>
        <v>2404.950638733384</v>
      </c>
      <c r="K60" s="293">
        <f t="shared" si="12"/>
        <v>2385.4483706248207</v>
      </c>
      <c r="L60" s="293">
        <f t="shared" ref="L60:L69" si="13">K357</f>
        <v>2355.2847589179783</v>
      </c>
      <c r="M60" s="293">
        <f t="shared" ref="M60:M69" si="14">L357</f>
        <v>2319.2121511932155</v>
      </c>
    </row>
    <row r="61" spans="1:14" ht="13.15">
      <c r="B61" s="323" t="str">
        <f t="shared" si="8"/>
        <v>30-34</v>
      </c>
      <c r="C61" s="293">
        <f t="shared" si="10"/>
        <v>1589.4659999999999</v>
      </c>
      <c r="D61" s="293">
        <f t="shared" si="12"/>
        <v>1614.8781769947896</v>
      </c>
      <c r="E61" s="293">
        <f t="shared" si="12"/>
        <v>1674.0362488827354</v>
      </c>
      <c r="F61" s="293">
        <f t="shared" si="12"/>
        <v>1788.3158856304763</v>
      </c>
      <c r="G61" s="293">
        <f t="shared" si="12"/>
        <v>1964.680678915395</v>
      </c>
      <c r="H61" s="293">
        <f t="shared" si="12"/>
        <v>2131.6938268388103</v>
      </c>
      <c r="I61" s="293">
        <f t="shared" si="12"/>
        <v>2209.6570383943344</v>
      </c>
      <c r="J61" s="293">
        <f t="shared" si="12"/>
        <v>2266.8917772620512</v>
      </c>
      <c r="K61" s="293">
        <f t="shared" si="12"/>
        <v>2300.3666579234</v>
      </c>
      <c r="L61" s="293">
        <f t="shared" si="13"/>
        <v>2316.0824308855704</v>
      </c>
      <c r="M61" s="293">
        <f t="shared" si="14"/>
        <v>2317.5519374983633</v>
      </c>
    </row>
    <row r="62" spans="1:14" ht="13.15">
      <c r="B62" s="323" t="str">
        <f t="shared" si="8"/>
        <v>35-39</v>
      </c>
      <c r="C62" s="293">
        <f t="shared" si="10"/>
        <v>1815.239</v>
      </c>
      <c r="D62" s="293">
        <f t="shared" si="12"/>
        <v>1750.1775606010624</v>
      </c>
      <c r="E62" s="293">
        <f t="shared" si="12"/>
        <v>1744.6933108018948</v>
      </c>
      <c r="F62" s="293">
        <f t="shared" si="12"/>
        <v>1791.1455837872938</v>
      </c>
      <c r="G62" s="293">
        <f t="shared" si="12"/>
        <v>1886.3980534276191</v>
      </c>
      <c r="H62" s="293">
        <f t="shared" si="12"/>
        <v>1975.5608740274415</v>
      </c>
      <c r="I62" s="293">
        <f t="shared" si="12"/>
        <v>2006.2217600583717</v>
      </c>
      <c r="J62" s="293">
        <f t="shared" si="12"/>
        <v>2039.4703058576029</v>
      </c>
      <c r="K62" s="293">
        <f t="shared" si="12"/>
        <v>2067.379932728184</v>
      </c>
      <c r="L62" s="293">
        <f t="shared" si="13"/>
        <v>2089.9975675926607</v>
      </c>
      <c r="M62" s="293">
        <f t="shared" si="14"/>
        <v>2105.9265224339042</v>
      </c>
    </row>
    <row r="63" spans="1:14" ht="13.15">
      <c r="B63" s="323" t="str">
        <f t="shared" si="8"/>
        <v>40-44</v>
      </c>
      <c r="C63" s="293">
        <f t="shared" si="10"/>
        <v>2034.011</v>
      </c>
      <c r="D63" s="293">
        <f t="shared" si="12"/>
        <v>1932.9594141536977</v>
      </c>
      <c r="E63" s="293">
        <f t="shared" si="12"/>
        <v>1877.2697113631275</v>
      </c>
      <c r="F63" s="293">
        <f t="shared" si="12"/>
        <v>1867.8229399770173</v>
      </c>
      <c r="G63" s="293">
        <f t="shared" si="12"/>
        <v>1902.53074468472</v>
      </c>
      <c r="H63" s="293">
        <f t="shared" si="12"/>
        <v>1935.3788700525702</v>
      </c>
      <c r="I63" s="293">
        <f t="shared" si="12"/>
        <v>1923.0117711512069</v>
      </c>
      <c r="J63" s="293">
        <f t="shared" si="12"/>
        <v>1916.9706471357031</v>
      </c>
      <c r="K63" s="293">
        <f t="shared" si="12"/>
        <v>1913.2013517349124</v>
      </c>
      <c r="L63" s="293">
        <f t="shared" si="13"/>
        <v>1912.4864159496835</v>
      </c>
      <c r="M63" s="293">
        <f t="shared" si="14"/>
        <v>1913.3482605877305</v>
      </c>
    </row>
    <row r="64" spans="1:14" ht="13.15">
      <c r="B64" s="323" t="str">
        <f t="shared" si="8"/>
        <v>45-49</v>
      </c>
      <c r="C64" s="293">
        <f t="shared" si="10"/>
        <v>2100.9560000000001</v>
      </c>
      <c r="D64" s="293">
        <f t="shared" si="12"/>
        <v>1998.8026683627193</v>
      </c>
      <c r="E64" s="293">
        <f t="shared" si="12"/>
        <v>1932.8091359239252</v>
      </c>
      <c r="F64" s="293">
        <f t="shared" si="12"/>
        <v>1903.4620962339409</v>
      </c>
      <c r="G64" s="293">
        <f t="shared" si="12"/>
        <v>1909.9673186418622</v>
      </c>
      <c r="H64" s="293">
        <f t="shared" si="12"/>
        <v>1912.153523628876</v>
      </c>
      <c r="I64" s="293">
        <f t="shared" si="12"/>
        <v>1872.6304507937659</v>
      </c>
      <c r="J64" s="293">
        <f t="shared" si="12"/>
        <v>1839.3708601278015</v>
      </c>
      <c r="K64" s="293">
        <f t="shared" si="12"/>
        <v>1809.283251712136</v>
      </c>
      <c r="L64" s="293">
        <f t="shared" si="13"/>
        <v>1784.0300145626861</v>
      </c>
      <c r="M64" s="293">
        <f t="shared" si="14"/>
        <v>1763.119140075406</v>
      </c>
    </row>
    <row r="65" spans="1:13" ht="13.15">
      <c r="B65" s="323" t="str">
        <f t="shared" si="8"/>
        <v>50-54</v>
      </c>
      <c r="C65" s="293">
        <f t="shared" si="10"/>
        <v>1380.126</v>
      </c>
      <c r="D65" s="293">
        <f t="shared" si="12"/>
        <v>1422.6787478685244</v>
      </c>
      <c r="E65" s="293">
        <f t="shared" si="12"/>
        <v>1453.960052906484</v>
      </c>
      <c r="F65" s="293">
        <f t="shared" si="12"/>
        <v>1485.1604846758032</v>
      </c>
      <c r="G65" s="293">
        <f t="shared" si="12"/>
        <v>1523.3754123854101</v>
      </c>
      <c r="H65" s="293">
        <f t="shared" si="12"/>
        <v>1545.1260724474466</v>
      </c>
      <c r="I65" s="293">
        <f t="shared" si="12"/>
        <v>1526.7522596292331</v>
      </c>
      <c r="J65" s="293">
        <f t="shared" si="12"/>
        <v>1505.0934936460028</v>
      </c>
      <c r="K65" s="293">
        <f t="shared" si="12"/>
        <v>1480.3917384433673</v>
      </c>
      <c r="L65" s="293">
        <f t="shared" si="13"/>
        <v>1455.6374091053915</v>
      </c>
      <c r="M65" s="293">
        <f t="shared" si="14"/>
        <v>1431.9029358384707</v>
      </c>
    </row>
    <row r="66" spans="1:13" ht="13.15">
      <c r="B66" s="323" t="str">
        <f t="shared" si="8"/>
        <v>55-59</v>
      </c>
      <c r="C66" s="293">
        <f t="shared" si="10"/>
        <v>811.96</v>
      </c>
      <c r="D66" s="293">
        <f t="shared" si="12"/>
        <v>758.19672649781103</v>
      </c>
      <c r="E66" s="293">
        <f t="shared" si="12"/>
        <v>743.60745640782989</v>
      </c>
      <c r="F66" s="293">
        <f t="shared" si="12"/>
        <v>752.22179817137089</v>
      </c>
      <c r="G66" s="293">
        <f t="shared" si="12"/>
        <v>775.45055879327754</v>
      </c>
      <c r="H66" s="293">
        <f t="shared" si="12"/>
        <v>791.73665681534203</v>
      </c>
      <c r="I66" s="293">
        <f t="shared" si="12"/>
        <v>784.33992199552449</v>
      </c>
      <c r="J66" s="293">
        <f t="shared" si="12"/>
        <v>775.92802488595316</v>
      </c>
      <c r="K66" s="293">
        <f t="shared" si="12"/>
        <v>765.27288796564812</v>
      </c>
      <c r="L66" s="293">
        <f t="shared" si="13"/>
        <v>753.70392585871434</v>
      </c>
      <c r="M66" s="293">
        <f t="shared" si="14"/>
        <v>741.68775053375384</v>
      </c>
    </row>
    <row r="67" spans="1:13" ht="13.15">
      <c r="B67" s="323" t="str">
        <f t="shared" si="8"/>
        <v>60-64</v>
      </c>
      <c r="C67" s="293">
        <f t="shared" si="10"/>
        <v>229.43799999999999</v>
      </c>
      <c r="D67" s="293">
        <f t="shared" si="12"/>
        <v>251.02341707839685</v>
      </c>
      <c r="E67" s="293">
        <f t="shared" si="12"/>
        <v>261.24859003696787</v>
      </c>
      <c r="F67" s="293">
        <f t="shared" si="12"/>
        <v>270.96332974262447</v>
      </c>
      <c r="G67" s="293">
        <f t="shared" si="12"/>
        <v>283.63119777393541</v>
      </c>
      <c r="H67" s="293">
        <f t="shared" si="12"/>
        <v>291.54382271639889</v>
      </c>
      <c r="I67" s="293">
        <f t="shared" si="12"/>
        <v>287.88213516436031</v>
      </c>
      <c r="J67" s="293">
        <f t="shared" si="12"/>
        <v>284.46507995289198</v>
      </c>
      <c r="K67" s="293">
        <f t="shared" si="12"/>
        <v>280.50683544857128</v>
      </c>
      <c r="L67" s="293">
        <f t="shared" si="13"/>
        <v>276.41559710657623</v>
      </c>
      <c r="M67" s="293">
        <f t="shared" si="14"/>
        <v>272.19233270767756</v>
      </c>
    </row>
    <row r="68" spans="1:13" ht="13.15">
      <c r="B68" s="323" t="str">
        <f t="shared" si="8"/>
        <v>65 plus</v>
      </c>
      <c r="C68" s="293">
        <f t="shared" si="10"/>
        <v>38.192</v>
      </c>
      <c r="D68" s="293">
        <f t="shared" si="12"/>
        <v>62.620373553372538</v>
      </c>
      <c r="E68" s="293">
        <f t="shared" si="12"/>
        <v>83.569745989785645</v>
      </c>
      <c r="F68" s="293">
        <f t="shared" si="12"/>
        <v>100.78484169983714</v>
      </c>
      <c r="G68" s="293">
        <f t="shared" si="12"/>
        <v>115.49226955344402</v>
      </c>
      <c r="H68" s="293">
        <f t="shared" si="12"/>
        <v>126.36935068880021</v>
      </c>
      <c r="I68" s="293">
        <f t="shared" si="12"/>
        <v>131.55099022186081</v>
      </c>
      <c r="J68" s="293">
        <f t="shared" si="12"/>
        <v>134.35440537419308</v>
      </c>
      <c r="K68" s="293">
        <f t="shared" si="12"/>
        <v>135.44373712420381</v>
      </c>
      <c r="L68" s="293">
        <f t="shared" si="13"/>
        <v>135.46153528443298</v>
      </c>
      <c r="M68" s="293">
        <f t="shared" si="14"/>
        <v>134.76792790552028</v>
      </c>
    </row>
    <row r="69" spans="1:13" ht="13.15">
      <c r="B69" s="323" t="str">
        <f t="shared" si="8"/>
        <v>Total</v>
      </c>
      <c r="C69" s="293">
        <f t="shared" si="10"/>
        <v>11852.294</v>
      </c>
      <c r="D69" s="293">
        <f t="shared" si="12"/>
        <v>11831.511338837385</v>
      </c>
      <c r="E69" s="293">
        <f t="shared" si="12"/>
        <v>12169.587025822959</v>
      </c>
      <c r="F69" s="293">
        <f t="shared" si="12"/>
        <v>12848.782989312615</v>
      </c>
      <c r="G69" s="293">
        <f t="shared" si="12"/>
        <v>13840.750041579395</v>
      </c>
      <c r="H69" s="293">
        <f t="shared" si="12"/>
        <v>14589.036606690504</v>
      </c>
      <c r="I69" s="293">
        <f t="shared" si="12"/>
        <v>14611.453226501717</v>
      </c>
      <c r="J69" s="293">
        <f t="shared" si="12"/>
        <v>14602.941437674703</v>
      </c>
      <c r="K69" s="293">
        <f t="shared" si="12"/>
        <v>14533.639271923847</v>
      </c>
      <c r="L69" s="293">
        <f t="shared" si="13"/>
        <v>14439.722013274004</v>
      </c>
      <c r="M69" s="293">
        <f t="shared" si="14"/>
        <v>14327.837453424547</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62.612000000000002</v>
      </c>
      <c r="D77" s="429">
        <f>D43-(0.2*D43)</f>
        <v>103.08429320953871</v>
      </c>
      <c r="E77" s="429">
        <f t="shared" ref="E77:M77" si="18">E43-(0.2*E43)</f>
        <v>146.95055386708276</v>
      </c>
      <c r="F77" s="429">
        <f t="shared" si="18"/>
        <v>194.02053450123191</v>
      </c>
      <c r="G77" s="429">
        <f t="shared" si="18"/>
        <v>242.72217159319689</v>
      </c>
      <c r="H77" s="429">
        <f t="shared" si="18"/>
        <v>270.16017851716759</v>
      </c>
      <c r="I77" s="429">
        <f t="shared" si="18"/>
        <v>260.64963002290938</v>
      </c>
      <c r="J77" s="429">
        <f t="shared" si="18"/>
        <v>252.88426386950522</v>
      </c>
      <c r="K77" s="429">
        <f t="shared" si="18"/>
        <v>244.79432527752047</v>
      </c>
      <c r="L77" s="429">
        <f t="shared" si="18"/>
        <v>237.74429630270865</v>
      </c>
      <c r="M77" s="429">
        <f t="shared" si="18"/>
        <v>231.55800911414082</v>
      </c>
    </row>
    <row r="78" spans="1:13" ht="13.15">
      <c r="B78" s="323" t="str">
        <f t="shared" si="16"/>
        <v>25-29</v>
      </c>
      <c r="C78" s="429">
        <f t="shared" ref="C78:C85" si="19">C44+(0.2*C43)-(0.2*C44)</f>
        <v>347.67780000000005</v>
      </c>
      <c r="D78" s="429">
        <f t="shared" ref="D78:M78" si="20">D44+(0.2*D43)-(0.2*D44)</f>
        <v>332.8025048274456</v>
      </c>
      <c r="E78" s="429">
        <f t="shared" si="20"/>
        <v>350.36171990521314</v>
      </c>
      <c r="F78" s="429">
        <f t="shared" si="20"/>
        <v>392.96892503599531</v>
      </c>
      <c r="G78" s="429">
        <f t="shared" si="20"/>
        <v>452.12077391253717</v>
      </c>
      <c r="H78" s="429">
        <f t="shared" si="20"/>
        <v>493.82126324621748</v>
      </c>
      <c r="I78" s="429">
        <f t="shared" si="20"/>
        <v>489.7014167428174</v>
      </c>
      <c r="J78" s="429">
        <f t="shared" si="20"/>
        <v>483.43443386299782</v>
      </c>
      <c r="K78" s="429">
        <f t="shared" si="20"/>
        <v>473.99143199811226</v>
      </c>
      <c r="L78" s="429">
        <f t="shared" si="20"/>
        <v>463.99781555897192</v>
      </c>
      <c r="M78" s="429">
        <f t="shared" si="20"/>
        <v>454.02311080526454</v>
      </c>
    </row>
    <row r="79" spans="1:13" ht="13.15">
      <c r="B79" s="323" t="str">
        <f t="shared" si="16"/>
        <v>30-34</v>
      </c>
      <c r="C79" s="429">
        <f t="shared" si="19"/>
        <v>390.76139999999998</v>
      </c>
      <c r="D79" s="429">
        <f t="shared" ref="D79:M79" si="21">D45+(0.2*D44)-(0.2*D45)</f>
        <v>395.24310078286544</v>
      </c>
      <c r="E79" s="429">
        <f t="shared" si="21"/>
        <v>408.50930629190987</v>
      </c>
      <c r="F79" s="429">
        <f t="shared" si="21"/>
        <v>435.39728706169632</v>
      </c>
      <c r="G79" s="429">
        <f t="shared" si="21"/>
        <v>475.26908470146185</v>
      </c>
      <c r="H79" s="429">
        <f t="shared" si="21"/>
        <v>509.86151179084015</v>
      </c>
      <c r="I79" s="429">
        <f t="shared" si="21"/>
        <v>518.82984613153667</v>
      </c>
      <c r="J79" s="429">
        <f t="shared" si="21"/>
        <v>523.45516289319892</v>
      </c>
      <c r="K79" s="429">
        <f t="shared" si="21"/>
        <v>523.33395044997246</v>
      </c>
      <c r="L79" s="429">
        <f t="shared" si="21"/>
        <v>520.28296075111336</v>
      </c>
      <c r="M79" s="429">
        <f t="shared" si="21"/>
        <v>515.15865444866495</v>
      </c>
    </row>
    <row r="80" spans="1:13" ht="13.15">
      <c r="B80" s="323" t="str">
        <f t="shared" si="16"/>
        <v>35-39</v>
      </c>
      <c r="C80" s="429">
        <f t="shared" si="19"/>
        <v>422.13640000000004</v>
      </c>
      <c r="D80" s="429">
        <f t="shared" ref="D80:M80" si="22">D46+(0.2*D45)-(0.2*D46)</f>
        <v>416.14212676520708</v>
      </c>
      <c r="E80" s="429">
        <f t="shared" si="22"/>
        <v>420.78970511052103</v>
      </c>
      <c r="F80" s="429">
        <f t="shared" si="22"/>
        <v>436.19732815934765</v>
      </c>
      <c r="G80" s="429">
        <f t="shared" si="22"/>
        <v>460.88834985617672</v>
      </c>
      <c r="H80" s="429">
        <f t="shared" si="22"/>
        <v>483.19253640122173</v>
      </c>
      <c r="I80" s="429">
        <f t="shared" si="22"/>
        <v>490.03104674809902</v>
      </c>
      <c r="J80" s="429">
        <f t="shared" si="22"/>
        <v>495.87132148473313</v>
      </c>
      <c r="K80" s="429">
        <f t="shared" si="22"/>
        <v>499.35554671274099</v>
      </c>
      <c r="L80" s="429">
        <f t="shared" si="22"/>
        <v>500.96789942839541</v>
      </c>
      <c r="M80" s="429">
        <f t="shared" si="22"/>
        <v>500.77601248462844</v>
      </c>
    </row>
    <row r="81" spans="1:16" ht="13.15">
      <c r="B81" s="323" t="str">
        <f t="shared" si="16"/>
        <v>40-44</v>
      </c>
      <c r="C81" s="429">
        <f t="shared" si="19"/>
        <v>426.92180000000002</v>
      </c>
      <c r="D81" s="429">
        <f t="shared" ref="D81:M81" si="23">D47+(0.2*D46)-(0.2*D47)</f>
        <v>421.22636314326803</v>
      </c>
      <c r="E81" s="429">
        <f t="shared" si="23"/>
        <v>422.35320470784825</v>
      </c>
      <c r="F81" s="429">
        <f t="shared" si="23"/>
        <v>431.69010047498466</v>
      </c>
      <c r="G81" s="429">
        <f t="shared" si="23"/>
        <v>448.05176595275572</v>
      </c>
      <c r="H81" s="429">
        <f t="shared" si="23"/>
        <v>462.23554879785195</v>
      </c>
      <c r="I81" s="429">
        <f t="shared" si="23"/>
        <v>464.14518736766058</v>
      </c>
      <c r="J81" s="429">
        <f t="shared" si="23"/>
        <v>466.17507287104661</v>
      </c>
      <c r="K81" s="429">
        <f t="shared" si="23"/>
        <v>467.4360518391419</v>
      </c>
      <c r="L81" s="429">
        <f t="shared" si="23"/>
        <v>468.26840621078719</v>
      </c>
      <c r="M81" s="429">
        <f t="shared" si="23"/>
        <v>468.51826993450544</v>
      </c>
    </row>
    <row r="82" spans="1:16" ht="13.15">
      <c r="B82" s="323" t="str">
        <f t="shared" si="16"/>
        <v>45-49</v>
      </c>
      <c r="C82" s="429">
        <f t="shared" si="19"/>
        <v>405.07479999999998</v>
      </c>
      <c r="D82" s="429">
        <f t="shared" ref="D82:M82" si="24">D48+(0.2*D47)-(0.2*D48)</f>
        <v>397.82606718693688</v>
      </c>
      <c r="E82" s="429">
        <f t="shared" si="24"/>
        <v>396.90583463947354</v>
      </c>
      <c r="F82" s="429">
        <f t="shared" si="24"/>
        <v>403.09748985762144</v>
      </c>
      <c r="G82" s="429">
        <f t="shared" si="24"/>
        <v>414.83789347222137</v>
      </c>
      <c r="H82" s="429">
        <f t="shared" si="24"/>
        <v>424.24954355046259</v>
      </c>
      <c r="I82" s="429">
        <f t="shared" si="24"/>
        <v>422.61174141260756</v>
      </c>
      <c r="J82" s="429">
        <f t="shared" si="24"/>
        <v>421.23345165868443</v>
      </c>
      <c r="K82" s="429">
        <f t="shared" si="24"/>
        <v>419.47327777456718</v>
      </c>
      <c r="L82" s="429">
        <f t="shared" si="24"/>
        <v>417.793340240872</v>
      </c>
      <c r="M82" s="429">
        <f t="shared" si="24"/>
        <v>416.15813360263513</v>
      </c>
    </row>
    <row r="83" spans="1:16" ht="13.15">
      <c r="B83" s="323" t="str">
        <f t="shared" si="16"/>
        <v>50-54</v>
      </c>
      <c r="C83" s="429">
        <f t="shared" si="19"/>
        <v>341.02299999999997</v>
      </c>
      <c r="D83" s="429">
        <f t="shared" ref="D83:M83" si="25">D49+(0.2*D48)-(0.2*D49)</f>
        <v>334.05933163956161</v>
      </c>
      <c r="E83" s="429">
        <f t="shared" si="25"/>
        <v>331.80548895357111</v>
      </c>
      <c r="F83" s="429">
        <f t="shared" si="25"/>
        <v>335.08795669255744</v>
      </c>
      <c r="G83" s="429">
        <f t="shared" si="25"/>
        <v>342.61026693447059</v>
      </c>
      <c r="H83" s="429">
        <f t="shared" si="25"/>
        <v>348.44718473749936</v>
      </c>
      <c r="I83" s="429">
        <f t="shared" si="25"/>
        <v>345.84234018442658</v>
      </c>
      <c r="J83" s="429">
        <f t="shared" si="25"/>
        <v>343.29544426158719</v>
      </c>
      <c r="K83" s="429">
        <f t="shared" si="25"/>
        <v>340.38553220575642</v>
      </c>
      <c r="L83" s="429">
        <f t="shared" si="25"/>
        <v>337.53006833800396</v>
      </c>
      <c r="M83" s="429">
        <f t="shared" si="25"/>
        <v>334.77744730860508</v>
      </c>
    </row>
    <row r="84" spans="1:16" ht="13.15">
      <c r="B84" s="323" t="str">
        <f t="shared" si="16"/>
        <v>55-59</v>
      </c>
      <c r="C84" s="429">
        <f t="shared" si="19"/>
        <v>225.64639999999997</v>
      </c>
      <c r="D84" s="429">
        <f t="shared" ref="D84:M84" si="26">D50+(0.2*D49)-(0.2*D50)</f>
        <v>209.99318844779924</v>
      </c>
      <c r="E84" s="429">
        <f t="shared" si="26"/>
        <v>201.94065753398888</v>
      </c>
      <c r="F84" s="429">
        <f t="shared" si="26"/>
        <v>199.89770837873908</v>
      </c>
      <c r="G84" s="429">
        <f t="shared" si="26"/>
        <v>202.09353861844968</v>
      </c>
      <c r="H84" s="429">
        <f t="shared" si="26"/>
        <v>203.74401174881797</v>
      </c>
      <c r="I84" s="429">
        <f t="shared" si="26"/>
        <v>200.40269244967226</v>
      </c>
      <c r="J84" s="429">
        <f t="shared" si="26"/>
        <v>197.64774115997668</v>
      </c>
      <c r="K84" s="429">
        <f t="shared" si="26"/>
        <v>194.97152494784694</v>
      </c>
      <c r="L84" s="429">
        <f t="shared" si="26"/>
        <v>192.5212078416665</v>
      </c>
      <c r="M84" s="429">
        <f t="shared" si="26"/>
        <v>190.24966348506643</v>
      </c>
    </row>
    <row r="85" spans="1:16" ht="13.15">
      <c r="B85" s="323" t="str">
        <f t="shared" si="16"/>
        <v>60-64</v>
      </c>
      <c r="C85" s="429">
        <f t="shared" si="19"/>
        <v>78.571600000000018</v>
      </c>
      <c r="D85" s="429">
        <f t="shared" ref="D85:M85" si="27">D51+(0.2*D50)-(0.2*D51)</f>
        <v>82.343163505950201</v>
      </c>
      <c r="E85" s="429">
        <f t="shared" si="27"/>
        <v>83.514843732960173</v>
      </c>
      <c r="F85" s="429">
        <f t="shared" si="27"/>
        <v>84.632878117249874</v>
      </c>
      <c r="G85" s="429">
        <f t="shared" si="27"/>
        <v>86.558185683976049</v>
      </c>
      <c r="H85" s="429">
        <f t="shared" si="27"/>
        <v>87.391513818135806</v>
      </c>
      <c r="I85" s="429">
        <f t="shared" si="27"/>
        <v>85.297565980020877</v>
      </c>
      <c r="J85" s="429">
        <f t="shared" si="27"/>
        <v>83.539480974629612</v>
      </c>
      <c r="K85" s="429">
        <f t="shared" si="27"/>
        <v>81.899582612597172</v>
      </c>
      <c r="L85" s="429">
        <f t="shared" si="27"/>
        <v>80.459985323663304</v>
      </c>
      <c r="M85" s="429">
        <f t="shared" si="27"/>
        <v>79.177680017359563</v>
      </c>
    </row>
    <row r="86" spans="1:16" ht="13.15">
      <c r="B86" s="323" t="str">
        <f t="shared" si="16"/>
        <v>65 plus</v>
      </c>
      <c r="C86" s="429">
        <f>C52+(0.2*C51)</f>
        <v>15.316800000000001</v>
      </c>
      <c r="D86" s="429">
        <f t="shared" ref="D86:M86" si="28">D52+(0.2*D51)</f>
        <v>22.331216658904058</v>
      </c>
      <c r="E86" s="429">
        <f t="shared" si="28"/>
        <v>27.781784916857639</v>
      </c>
      <c r="F86" s="429">
        <f t="shared" si="28"/>
        <v>31.982221189784873</v>
      </c>
      <c r="G86" s="429">
        <f t="shared" si="28"/>
        <v>35.391968122440069</v>
      </c>
      <c r="H86" s="429">
        <f t="shared" si="28"/>
        <v>37.50089987973012</v>
      </c>
      <c r="I86" s="429">
        <f t="shared" si="28"/>
        <v>37.724479934167327</v>
      </c>
      <c r="J86" s="429">
        <f t="shared" si="28"/>
        <v>37.524331672997114</v>
      </c>
      <c r="K86" s="429">
        <f t="shared" si="28"/>
        <v>37.048615982077393</v>
      </c>
      <c r="L86" s="429">
        <f t="shared" si="28"/>
        <v>36.473753665453039</v>
      </c>
      <c r="M86" s="429">
        <f t="shared" si="28"/>
        <v>35.872178496169326</v>
      </c>
    </row>
    <row r="87" spans="1:16" ht="13.15">
      <c r="B87" s="323" t="str">
        <f t="shared" si="16"/>
        <v>Total</v>
      </c>
      <c r="C87" s="429">
        <f>SUM(C77:C86)</f>
        <v>2715.7420000000006</v>
      </c>
      <c r="D87" s="429">
        <f t="shared" ref="D87:M87" si="29">SUM(D77:D86)</f>
        <v>2715.0513561674766</v>
      </c>
      <c r="E87" s="429">
        <f t="shared" si="29"/>
        <v>2790.9130996594267</v>
      </c>
      <c r="F87" s="429">
        <f t="shared" si="29"/>
        <v>2944.9724294692082</v>
      </c>
      <c r="G87" s="429">
        <f t="shared" si="29"/>
        <v>3160.5439988476865</v>
      </c>
      <c r="H87" s="429">
        <f t="shared" si="29"/>
        <v>3320.6041924879451</v>
      </c>
      <c r="I87" s="429">
        <f t="shared" si="29"/>
        <v>3315.2359469739176</v>
      </c>
      <c r="J87" s="429">
        <f t="shared" si="29"/>
        <v>3305.0607047093567</v>
      </c>
      <c r="K87" s="429">
        <f t="shared" si="29"/>
        <v>3282.6898398003332</v>
      </c>
      <c r="L87" s="429">
        <f t="shared" si="29"/>
        <v>3256.0397336616356</v>
      </c>
      <c r="M87" s="429">
        <f t="shared" si="29"/>
        <v>3226.2691596970399</v>
      </c>
    </row>
    <row r="88" spans="1:16">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6" ht="13.15">
      <c r="B90" s="326" t="s">
        <v>47</v>
      </c>
      <c r="H90" s="310"/>
    </row>
    <row r="91" spans="1:16">
      <c r="H91" s="310"/>
    </row>
    <row r="92" spans="1:16"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6" ht="13.15">
      <c r="B93" s="323" t="str">
        <f t="shared" si="31"/>
        <v>20-24</v>
      </c>
      <c r="C93" s="429">
        <f>C59-(0.2*C59)</f>
        <v>240.93040000000002</v>
      </c>
      <c r="D93" s="429">
        <f t="shared" ref="D93:M93" si="33">D59-(0.2*D59)</f>
        <v>429.75870577037085</v>
      </c>
      <c r="E93" s="429">
        <f t="shared" si="33"/>
        <v>632.44904014568147</v>
      </c>
      <c r="F93" s="429">
        <f t="shared" si="33"/>
        <v>847.99764781415649</v>
      </c>
      <c r="G93" s="429">
        <f t="shared" si="33"/>
        <v>1073.9722443878418</v>
      </c>
      <c r="H93" s="429">
        <f t="shared" si="33"/>
        <v>1206.4144477384737</v>
      </c>
      <c r="I93" s="429">
        <f t="shared" si="33"/>
        <v>1175.5856710478131</v>
      </c>
      <c r="J93" s="429">
        <f t="shared" si="33"/>
        <v>1148.356963759295</v>
      </c>
      <c r="K93" s="429">
        <f t="shared" si="33"/>
        <v>1117.0756065748824</v>
      </c>
      <c r="L93" s="429">
        <f t="shared" si="33"/>
        <v>1088.4978864082502</v>
      </c>
      <c r="M93" s="429">
        <f t="shared" si="33"/>
        <v>1062.5027957204038</v>
      </c>
      <c r="N93" s="312"/>
      <c r="O93" s="312"/>
      <c r="P93" s="312"/>
    </row>
    <row r="94" spans="1:16" ht="13.15">
      <c r="B94" s="323" t="str">
        <f t="shared" si="31"/>
        <v>25-29</v>
      </c>
      <c r="C94" s="429">
        <f t="shared" ref="C94:C101" si="34">C60+(0.2*C59)-(0.2*C60)</f>
        <v>1301.627</v>
      </c>
      <c r="D94" s="429">
        <f t="shared" ref="D94:M94" si="35">D60+(0.2*D59)-(0.2*D60)</f>
        <v>1309.8203736538312</v>
      </c>
      <c r="E94" s="429">
        <f t="shared" si="35"/>
        <v>1444.3774386989051</v>
      </c>
      <c r="F94" s="429">
        <f t="shared" si="35"/>
        <v>1675.126587654782</v>
      </c>
      <c r="G94" s="429">
        <f t="shared" si="35"/>
        <v>1977.8998626321031</v>
      </c>
      <c r="H94" s="429">
        <f t="shared" si="35"/>
        <v>2198.7680517759977</v>
      </c>
      <c r="I94" s="429">
        <f t="shared" si="35"/>
        <v>2213.8362659885884</v>
      </c>
      <c r="J94" s="429">
        <f t="shared" si="35"/>
        <v>2211.0497519265309</v>
      </c>
      <c r="K94" s="429">
        <f t="shared" si="35"/>
        <v>2187.6275981435774</v>
      </c>
      <c r="L94" s="429">
        <f t="shared" si="35"/>
        <v>2156.352278736445</v>
      </c>
      <c r="M94" s="429">
        <f t="shared" si="35"/>
        <v>2120.9954198846735</v>
      </c>
      <c r="N94" s="312"/>
      <c r="O94" s="312"/>
      <c r="P94" s="312"/>
    </row>
    <row r="95" spans="1:16" ht="13.15">
      <c r="B95" s="323" t="str">
        <f t="shared" si="31"/>
        <v>30-34</v>
      </c>
      <c r="C95" s="429">
        <f t="shared" si="34"/>
        <v>1581.9213999999999</v>
      </c>
      <c r="D95" s="429">
        <f t="shared" ref="D95:M95" si="36">D61+(0.2*D60)-(0.2*D61)</f>
        <v>1592.4977158986412</v>
      </c>
      <c r="E95" s="429">
        <f t="shared" si="36"/>
        <v>1660.7952937718096</v>
      </c>
      <c r="F95" s="429">
        <f t="shared" si="36"/>
        <v>1796.434502429692</v>
      </c>
      <c r="G95" s="429">
        <f t="shared" si="36"/>
        <v>1999.0962435161018</v>
      </c>
      <c r="H95" s="429">
        <f t="shared" si="36"/>
        <v>2179.6461714313928</v>
      </c>
      <c r="I95" s="429">
        <f t="shared" si="36"/>
        <v>2247.7105927721263</v>
      </c>
      <c r="J95" s="429">
        <f t="shared" si="36"/>
        <v>2294.5035495563179</v>
      </c>
      <c r="K95" s="429">
        <f t="shared" si="36"/>
        <v>2317.3830004636839</v>
      </c>
      <c r="L95" s="429">
        <f t="shared" si="36"/>
        <v>2323.9228964920521</v>
      </c>
      <c r="M95" s="429">
        <f t="shared" si="36"/>
        <v>2317.8839802373336</v>
      </c>
      <c r="N95" s="312"/>
      <c r="O95" s="312"/>
      <c r="P95" s="312"/>
    </row>
    <row r="96" spans="1:16" ht="13.15">
      <c r="B96" s="323" t="str">
        <f t="shared" si="31"/>
        <v>35-39</v>
      </c>
      <c r="C96" s="429">
        <f t="shared" si="34"/>
        <v>1770.0844</v>
      </c>
      <c r="D96" s="429">
        <f t="shared" ref="D96:M96" si="37">D62+(0.2*D61)-(0.2*D62)</f>
        <v>1723.1176838798078</v>
      </c>
      <c r="E96" s="429">
        <f t="shared" si="37"/>
        <v>1730.5618984180628</v>
      </c>
      <c r="F96" s="429">
        <f t="shared" si="37"/>
        <v>1790.5796441559303</v>
      </c>
      <c r="G96" s="429">
        <f t="shared" si="37"/>
        <v>1902.0545785251743</v>
      </c>
      <c r="H96" s="429">
        <f t="shared" si="37"/>
        <v>2006.7874645897155</v>
      </c>
      <c r="I96" s="429">
        <f t="shared" si="37"/>
        <v>2046.9088157255642</v>
      </c>
      <c r="J96" s="429">
        <f t="shared" si="37"/>
        <v>2084.9546001384924</v>
      </c>
      <c r="K96" s="429">
        <f t="shared" si="37"/>
        <v>2113.9772777672274</v>
      </c>
      <c r="L96" s="429">
        <f t="shared" si="37"/>
        <v>2135.2145402512429</v>
      </c>
      <c r="M96" s="429">
        <f t="shared" si="37"/>
        <v>2148.251605446796</v>
      </c>
      <c r="N96" s="312"/>
      <c r="O96" s="312"/>
      <c r="P96" s="312"/>
    </row>
    <row r="97" spans="1:16" ht="13.15">
      <c r="B97" s="323" t="str">
        <f t="shared" si="31"/>
        <v>40-44</v>
      </c>
      <c r="C97" s="429">
        <f t="shared" si="34"/>
        <v>1990.2565999999997</v>
      </c>
      <c r="D97" s="429">
        <f t="shared" ref="D97:M97" si="38">D63+(0.2*D62)-(0.2*D63)</f>
        <v>1896.4030434431706</v>
      </c>
      <c r="E97" s="429">
        <f t="shared" si="38"/>
        <v>1850.754431250881</v>
      </c>
      <c r="F97" s="429">
        <f t="shared" si="38"/>
        <v>1852.4874687390725</v>
      </c>
      <c r="G97" s="429">
        <f t="shared" si="38"/>
        <v>1899.3042064332999</v>
      </c>
      <c r="H97" s="429">
        <f t="shared" si="38"/>
        <v>1943.4152708475444</v>
      </c>
      <c r="I97" s="429">
        <f t="shared" si="38"/>
        <v>1939.6537689326397</v>
      </c>
      <c r="J97" s="429">
        <f t="shared" si="38"/>
        <v>1941.4705788800832</v>
      </c>
      <c r="K97" s="429">
        <f t="shared" si="38"/>
        <v>1944.0370679335665</v>
      </c>
      <c r="L97" s="429">
        <f t="shared" si="38"/>
        <v>1947.9886462782788</v>
      </c>
      <c r="M97" s="429">
        <f t="shared" si="38"/>
        <v>1951.8639129569654</v>
      </c>
      <c r="N97" s="312"/>
      <c r="O97" s="312"/>
      <c r="P97" s="312"/>
    </row>
    <row r="98" spans="1:16" ht="13.15">
      <c r="B98" s="323" t="str">
        <f t="shared" si="31"/>
        <v>45-49</v>
      </c>
      <c r="C98" s="429">
        <f t="shared" si="34"/>
        <v>2087.567</v>
      </c>
      <c r="D98" s="429">
        <f t="shared" ref="D98:M98" si="39">D64+(0.2*D63)-(0.2*D64)</f>
        <v>1985.634017520915</v>
      </c>
      <c r="E98" s="429">
        <f t="shared" si="39"/>
        <v>1921.7012510117659</v>
      </c>
      <c r="F98" s="429">
        <f t="shared" si="39"/>
        <v>1896.3342649825563</v>
      </c>
      <c r="G98" s="429">
        <f t="shared" si="39"/>
        <v>1908.4800038504338</v>
      </c>
      <c r="H98" s="429">
        <f t="shared" si="39"/>
        <v>1916.7985929136148</v>
      </c>
      <c r="I98" s="429">
        <f t="shared" si="39"/>
        <v>1882.7067148652543</v>
      </c>
      <c r="J98" s="429">
        <f t="shared" si="39"/>
        <v>1854.8908175293818</v>
      </c>
      <c r="K98" s="429">
        <f t="shared" si="39"/>
        <v>1830.0668717166914</v>
      </c>
      <c r="L98" s="429">
        <f t="shared" si="39"/>
        <v>1809.7212948400856</v>
      </c>
      <c r="M98" s="429">
        <f t="shared" si="39"/>
        <v>1793.1649641778711</v>
      </c>
      <c r="N98" s="312"/>
      <c r="O98" s="312"/>
      <c r="P98" s="312"/>
    </row>
    <row r="99" spans="1:16" ht="13.15">
      <c r="B99" s="323" t="str">
        <f t="shared" si="31"/>
        <v>50-54</v>
      </c>
      <c r="C99" s="429">
        <f t="shared" si="34"/>
        <v>1524.2919999999999</v>
      </c>
      <c r="D99" s="429">
        <f t="shared" ref="D99:M99" si="40">D65+(0.2*D64)-(0.2*D65)</f>
        <v>1537.9035319673635</v>
      </c>
      <c r="E99" s="429">
        <f t="shared" si="40"/>
        <v>1549.7298695099721</v>
      </c>
      <c r="F99" s="429">
        <f t="shared" si="40"/>
        <v>1568.8208069874308</v>
      </c>
      <c r="G99" s="429">
        <f t="shared" si="40"/>
        <v>1600.6937936367005</v>
      </c>
      <c r="H99" s="429">
        <f t="shared" si="40"/>
        <v>1618.5315626837325</v>
      </c>
      <c r="I99" s="429">
        <f t="shared" si="40"/>
        <v>1595.9278978621396</v>
      </c>
      <c r="J99" s="429">
        <f t="shared" si="40"/>
        <v>1571.9489669423624</v>
      </c>
      <c r="K99" s="429">
        <f t="shared" si="40"/>
        <v>1546.1700410971212</v>
      </c>
      <c r="L99" s="429">
        <f t="shared" si="40"/>
        <v>1521.3159301968503</v>
      </c>
      <c r="M99" s="429">
        <f t="shared" si="40"/>
        <v>1498.1461766858579</v>
      </c>
      <c r="N99" s="312"/>
      <c r="O99" s="312"/>
      <c r="P99" s="312"/>
    </row>
    <row r="100" spans="1:16" ht="13.15">
      <c r="B100" s="323" t="str">
        <f t="shared" si="31"/>
        <v>55-59</v>
      </c>
      <c r="C100" s="429">
        <f t="shared" si="34"/>
        <v>925.59320000000002</v>
      </c>
      <c r="D100" s="429">
        <f t="shared" ref="D100:M100" si="41">D66+(0.2*D65)-(0.2*D66)</f>
        <v>891.09313077195372</v>
      </c>
      <c r="E100" s="429">
        <f t="shared" si="41"/>
        <v>885.67797570756079</v>
      </c>
      <c r="F100" s="429">
        <f t="shared" si="41"/>
        <v>898.80953547225749</v>
      </c>
      <c r="G100" s="429">
        <f t="shared" si="41"/>
        <v>925.03552951170411</v>
      </c>
      <c r="H100" s="429">
        <f t="shared" si="41"/>
        <v>942.414539941763</v>
      </c>
      <c r="I100" s="429">
        <f t="shared" si="41"/>
        <v>932.82238952226635</v>
      </c>
      <c r="J100" s="429">
        <f t="shared" si="41"/>
        <v>921.76111863796314</v>
      </c>
      <c r="K100" s="429">
        <f t="shared" si="41"/>
        <v>908.29665806119192</v>
      </c>
      <c r="L100" s="429">
        <f t="shared" si="41"/>
        <v>894.09062250804971</v>
      </c>
      <c r="M100" s="429">
        <f t="shared" si="41"/>
        <v>879.73078759469718</v>
      </c>
      <c r="N100" s="312"/>
      <c r="O100" s="312"/>
      <c r="P100" s="312"/>
    </row>
    <row r="101" spans="1:16" ht="13.15">
      <c r="B101" s="323" t="str">
        <f t="shared" si="31"/>
        <v>60-64</v>
      </c>
      <c r="C101" s="429">
        <f t="shared" si="34"/>
        <v>345.94240000000002</v>
      </c>
      <c r="D101" s="429">
        <f t="shared" ref="D101:M101" si="42">D67+(0.2*D66)-(0.2*D67)</f>
        <v>352.45807896227973</v>
      </c>
      <c r="E101" s="429">
        <f t="shared" si="42"/>
        <v>357.72036331114026</v>
      </c>
      <c r="F101" s="429">
        <f t="shared" si="42"/>
        <v>367.21502342837374</v>
      </c>
      <c r="G101" s="429">
        <f t="shared" si="42"/>
        <v>381.99506997780384</v>
      </c>
      <c r="H101" s="429">
        <f t="shared" si="42"/>
        <v>391.58238953618752</v>
      </c>
      <c r="I101" s="429">
        <f t="shared" si="42"/>
        <v>387.17369253059314</v>
      </c>
      <c r="J101" s="429">
        <f t="shared" si="42"/>
        <v>382.75766893950424</v>
      </c>
      <c r="K101" s="429">
        <f t="shared" si="42"/>
        <v>377.46004595198667</v>
      </c>
      <c r="L101" s="429">
        <f t="shared" si="42"/>
        <v>371.87326285700391</v>
      </c>
      <c r="M101" s="429">
        <f t="shared" si="42"/>
        <v>366.09141627289284</v>
      </c>
      <c r="N101" s="312"/>
      <c r="O101" s="312"/>
      <c r="P101" s="312"/>
    </row>
    <row r="102" spans="1:16" ht="13.15">
      <c r="B102" s="323" t="str">
        <f t="shared" si="31"/>
        <v>65 plus</v>
      </c>
      <c r="C102" s="429">
        <f>C68+(0.2*C67)</f>
        <v>84.079599999999999</v>
      </c>
      <c r="D102" s="429">
        <f t="shared" ref="D102:M102" si="43">D68+(0.2*D67)</f>
        <v>112.8250569690519</v>
      </c>
      <c r="E102" s="429">
        <f t="shared" si="43"/>
        <v>135.81946399717921</v>
      </c>
      <c r="F102" s="429">
        <f t="shared" si="43"/>
        <v>154.97750764836204</v>
      </c>
      <c r="G102" s="429">
        <f t="shared" si="43"/>
        <v>172.2185091082311</v>
      </c>
      <c r="H102" s="429">
        <f t="shared" si="43"/>
        <v>184.67811523207999</v>
      </c>
      <c r="I102" s="429">
        <f t="shared" si="43"/>
        <v>189.12741725473288</v>
      </c>
      <c r="J102" s="429">
        <f t="shared" si="43"/>
        <v>191.24742136477147</v>
      </c>
      <c r="K102" s="429">
        <f t="shared" si="43"/>
        <v>191.54510421391808</v>
      </c>
      <c r="L102" s="429">
        <f t="shared" si="43"/>
        <v>190.74465470574825</v>
      </c>
      <c r="M102" s="429">
        <f t="shared" si="43"/>
        <v>189.2063944470558</v>
      </c>
      <c r="N102" s="312"/>
      <c r="O102" s="312"/>
      <c r="P102" s="312"/>
    </row>
    <row r="103" spans="1:16" ht="13.15">
      <c r="B103" s="323" t="str">
        <f t="shared" si="31"/>
        <v>Total</v>
      </c>
      <c r="C103" s="429">
        <f>SUM(C93:C102)</f>
        <v>11852.293999999998</v>
      </c>
      <c r="D103" s="429">
        <f t="shared" ref="D103:M103" si="44">SUM(D93:D102)</f>
        <v>11831.511338837385</v>
      </c>
      <c r="E103" s="429">
        <f t="shared" si="44"/>
        <v>12169.587025822959</v>
      </c>
      <c r="F103" s="429">
        <f t="shared" si="44"/>
        <v>12848.782989312615</v>
      </c>
      <c r="G103" s="429">
        <f t="shared" si="44"/>
        <v>13840.750041579397</v>
      </c>
      <c r="H103" s="429">
        <f t="shared" si="44"/>
        <v>14589.036606690504</v>
      </c>
      <c r="I103" s="429">
        <f t="shared" si="44"/>
        <v>14611.453226501717</v>
      </c>
      <c r="J103" s="429">
        <f t="shared" si="44"/>
        <v>14602.941437674703</v>
      </c>
      <c r="K103" s="429">
        <f t="shared" si="44"/>
        <v>14533.639271923847</v>
      </c>
      <c r="L103" s="429">
        <f t="shared" si="44"/>
        <v>14439.722013274004</v>
      </c>
      <c r="M103" s="429">
        <f t="shared" si="44"/>
        <v>14327.837453424547</v>
      </c>
      <c r="N103" s="312"/>
      <c r="O103" s="312"/>
      <c r="P103" s="312"/>
    </row>
    <row r="104" spans="1:16">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6" ht="15">
      <c r="B106" s="325" t="s">
        <v>163</v>
      </c>
      <c r="H106" s="310"/>
    </row>
    <row r="107" spans="1:16">
      <c r="H107" s="310"/>
    </row>
    <row r="108" spans="1:16" ht="13.15">
      <c r="B108" s="326" t="s">
        <v>46</v>
      </c>
      <c r="H108" s="310"/>
    </row>
    <row r="109" spans="1:16">
      <c r="H109" s="310"/>
    </row>
    <row r="110" spans="1:16"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6" ht="13.15">
      <c r="B111" s="323" t="str">
        <f t="shared" si="46"/>
        <v>20-24</v>
      </c>
      <c r="C111" s="429">
        <f>C77*Group_2_rates!E74</f>
        <v>9.268052578734034</v>
      </c>
      <c r="D111" s="429">
        <f>D77*Group_2_rates!F74</f>
        <v>15.794578593823838</v>
      </c>
      <c r="E111" s="429">
        <f>E77*Group_2_rates!G74</f>
        <v>22.687244765653059</v>
      </c>
      <c r="F111" s="429">
        <f>F77*Group_2_rates!H74</f>
        <v>31.234679637694367</v>
      </c>
      <c r="G111" s="429">
        <f>G77*Group_2_rates!I74</f>
        <v>39.074983945221774</v>
      </c>
      <c r="H111" s="429">
        <f>H77*Group_2_rates!J74</f>
        <v>43.492131637192614</v>
      </c>
      <c r="I111" s="429">
        <f>I77*Group_2_rates!K74</f>
        <v>41.961062072001688</v>
      </c>
      <c r="J111" s="429">
        <f>J77*Group_2_rates!L74</f>
        <v>40.710943239505461</v>
      </c>
      <c r="K111" s="429">
        <f>K77*Group_2_rates!M74</f>
        <v>39.408572638069671</v>
      </c>
      <c r="L111" s="429">
        <f>L77*Group_2_rates!N74</f>
        <v>38.273613407951103</v>
      </c>
      <c r="M111" s="429">
        <f>M77*Group_2_rates!O74</f>
        <v>37.277704913118761</v>
      </c>
      <c r="N111" s="312"/>
      <c r="O111" s="312"/>
    </row>
    <row r="112" spans="1:16" ht="13.15">
      <c r="B112" s="323" t="str">
        <f t="shared" si="46"/>
        <v>25-29</v>
      </c>
      <c r="C112" s="429">
        <f>C78*Group_2_rates!E75</f>
        <v>45.804134317639758</v>
      </c>
      <c r="D112" s="429">
        <f>D78*Group_2_rates!F75</f>
        <v>45.383599527334624</v>
      </c>
      <c r="E112" s="429">
        <f>E78*Group_2_rates!G75</f>
        <v>48.141984101976163</v>
      </c>
      <c r="F112" s="429">
        <f>F78*Group_2_rates!H75</f>
        <v>56.304664417137801</v>
      </c>
      <c r="G112" s="429">
        <f>G78*Group_2_rates!I75</f>
        <v>64.779952890245099</v>
      </c>
      <c r="H112" s="429">
        <f>H78*Group_2_rates!J75</f>
        <v>70.754807155752829</v>
      </c>
      <c r="I112" s="429">
        <f>I78*Group_2_rates!K75</f>
        <v>70.164514743184043</v>
      </c>
      <c r="J112" s="429">
        <f>J78*Group_2_rates!L75</f>
        <v>69.266580210768112</v>
      </c>
      <c r="K112" s="429">
        <f>K78*Group_2_rates!M75</f>
        <v>67.913585057158741</v>
      </c>
      <c r="L112" s="429">
        <f>L78*Group_2_rates!N75</f>
        <v>66.481697739687391</v>
      </c>
      <c r="M112" s="429">
        <f>M78*Group_2_rates!O75</f>
        <v>65.052520092202727</v>
      </c>
      <c r="N112" s="312"/>
      <c r="O112" s="312"/>
    </row>
    <row r="113" spans="1:15" ht="13.15">
      <c r="B113" s="323" t="str">
        <f t="shared" si="46"/>
        <v>30-34</v>
      </c>
      <c r="C113" s="429">
        <f>C79*Group_2_rates!E76</f>
        <v>34.609031051732245</v>
      </c>
      <c r="D113" s="429">
        <f>D79*Group_2_rates!F76</f>
        <v>36.234870600010488</v>
      </c>
      <c r="E113" s="429">
        <f>E79*Group_2_rates!G76</f>
        <v>37.736303419203068</v>
      </c>
      <c r="F113" s="429">
        <f>F79*Group_2_rates!H76</f>
        <v>41.939374520407739</v>
      </c>
      <c r="G113" s="429">
        <f>G79*Group_2_rates!I76</f>
        <v>45.780000779934895</v>
      </c>
      <c r="H113" s="429">
        <f>H79*Group_2_rates!J76</f>
        <v>49.112094934820519</v>
      </c>
      <c r="I113" s="429">
        <f>I79*Group_2_rates!K76</f>
        <v>49.975964196103739</v>
      </c>
      <c r="J113" s="429">
        <f>J79*Group_2_rates!L76</f>
        <v>50.421494973872193</v>
      </c>
      <c r="K113" s="429">
        <f>K79*Group_2_rates!M76</f>
        <v>50.409819260210043</v>
      </c>
      <c r="L113" s="429">
        <f>L79*Group_2_rates!N76</f>
        <v>50.115934563541671</v>
      </c>
      <c r="M113" s="429">
        <f>M79*Group_2_rates!O76</f>
        <v>49.622338926724545</v>
      </c>
      <c r="N113" s="312"/>
      <c r="O113" s="312"/>
    </row>
    <row r="114" spans="1:15" ht="13.15">
      <c r="B114" s="323" t="str">
        <f t="shared" si="46"/>
        <v>35-39</v>
      </c>
      <c r="C114" s="429">
        <f>C80*Group_2_rates!E77</f>
        <v>33.199113411036201</v>
      </c>
      <c r="D114" s="429">
        <f>D80*Group_2_rates!F77</f>
        <v>33.876614297312464</v>
      </c>
      <c r="E114" s="429">
        <f>E80*Group_2_rates!G77</f>
        <v>34.515836784578788</v>
      </c>
      <c r="F114" s="429">
        <f>F80*Group_2_rates!H77</f>
        <v>37.309130838743883</v>
      </c>
      <c r="G114" s="429">
        <f>G80*Group_2_rates!I77</f>
        <v>39.421020342782143</v>
      </c>
      <c r="H114" s="429">
        <f>H80*Group_2_rates!J77</f>
        <v>41.328757415753948</v>
      </c>
      <c r="I114" s="429">
        <f>I80*Group_2_rates!K77</f>
        <v>41.913673601165662</v>
      </c>
      <c r="J114" s="429">
        <f>J80*Group_2_rates!L77</f>
        <v>42.41320800960132</v>
      </c>
      <c r="K114" s="429">
        <f>K80*Group_2_rates!M77</f>
        <v>42.711223165842505</v>
      </c>
      <c r="L114" s="429">
        <f>L80*Group_2_rates!N77</f>
        <v>42.849132030805976</v>
      </c>
      <c r="M114" s="429">
        <f>M80*Group_2_rates!O77</f>
        <v>42.832719424333909</v>
      </c>
      <c r="N114" s="312"/>
      <c r="O114" s="312"/>
    </row>
    <row r="115" spans="1:15" ht="13.15">
      <c r="B115" s="323" t="str">
        <f t="shared" si="46"/>
        <v>40-44</v>
      </c>
      <c r="C115" s="429">
        <f>C81*Group_2_rates!E78</f>
        <v>31.267197747280871</v>
      </c>
      <c r="D115" s="429">
        <f>D81*Group_2_rates!F78</f>
        <v>31.933079792501442</v>
      </c>
      <c r="E115" s="429">
        <f>E81*Group_2_rates!G78</f>
        <v>32.262353034397158</v>
      </c>
      <c r="F115" s="429">
        <f>F81*Group_2_rates!H78</f>
        <v>34.385169132176422</v>
      </c>
      <c r="G115" s="429">
        <f>G81*Group_2_rates!I78</f>
        <v>35.688415683622075</v>
      </c>
      <c r="H115" s="429">
        <f>H81*Group_2_rates!J78</f>
        <v>36.818188572845322</v>
      </c>
      <c r="I115" s="429">
        <f>I81*Group_2_rates!K78</f>
        <v>36.97029594137647</v>
      </c>
      <c r="J115" s="429">
        <f>J81*Group_2_rates!L78</f>
        <v>37.131981271376127</v>
      </c>
      <c r="K115" s="429">
        <f>K81*Group_2_rates!M78</f>
        <v>37.232421320944937</v>
      </c>
      <c r="L115" s="429">
        <f>L81*Group_2_rates!N78</f>
        <v>37.298720376252064</v>
      </c>
      <c r="M115" s="429">
        <f>M81*Group_2_rates!O78</f>
        <v>37.31862263111173</v>
      </c>
      <c r="N115" s="312"/>
      <c r="O115" s="312"/>
    </row>
    <row r="116" spans="1:15" ht="13.15">
      <c r="B116" s="323" t="str">
        <f t="shared" si="46"/>
        <v>45-49</v>
      </c>
      <c r="C116" s="429">
        <f>C82*Group_2_rates!E79</f>
        <v>35.641280785750816</v>
      </c>
      <c r="D116" s="429">
        <f>D82*Group_2_rates!F79</f>
        <v>36.232303515867436</v>
      </c>
      <c r="E116" s="429">
        <f>E82*Group_2_rates!G79</f>
        <v>36.423793579054404</v>
      </c>
      <c r="F116" s="429">
        <f>F82*Group_2_rates!H79</f>
        <v>38.573284158417515</v>
      </c>
      <c r="G116" s="429">
        <f>G82*Group_2_rates!I79</f>
        <v>39.696749166647734</v>
      </c>
      <c r="H116" s="429">
        <f>H82*Group_2_rates!J79</f>
        <v>40.597370634163745</v>
      </c>
      <c r="I116" s="429">
        <f>I82*Group_2_rates!K79</f>
        <v>40.440645750361917</v>
      </c>
      <c r="J116" s="429">
        <f>J82*Group_2_rates!L79</f>
        <v>40.308754176565486</v>
      </c>
      <c r="K116" s="429">
        <f>K82*Group_2_rates!M79</f>
        <v>40.14031927158937</v>
      </c>
      <c r="L116" s="429">
        <f>L82*Group_2_rates!N79</f>
        <v>39.979562359214391</v>
      </c>
      <c r="M116" s="429">
        <f>M82*Group_2_rates!O79</f>
        <v>39.823085844471713</v>
      </c>
      <c r="N116" s="312"/>
      <c r="O116" s="312"/>
    </row>
    <row r="117" spans="1:15" ht="13.15">
      <c r="B117" s="323" t="str">
        <f t="shared" si="46"/>
        <v>50-54</v>
      </c>
      <c r="C117" s="429">
        <f>C83*Group_2_rates!E80</f>
        <v>28.456056099844918</v>
      </c>
      <c r="D117" s="429">
        <f>D83*Group_2_rates!F80</f>
        <v>28.85355164172806</v>
      </c>
      <c r="E117" s="429">
        <f>E83*Group_2_rates!G80</f>
        <v>28.877142820897109</v>
      </c>
      <c r="F117" s="429">
        <f>F83*Group_2_rates!H80</f>
        <v>30.409431693282126</v>
      </c>
      <c r="G117" s="429">
        <f>G83*Group_2_rates!I80</f>
        <v>31.092085829034939</v>
      </c>
      <c r="H117" s="429">
        <f>H83*Group_2_rates!J80</f>
        <v>31.621789596912695</v>
      </c>
      <c r="I117" s="429">
        <f>I83*Group_2_rates!K80</f>
        <v>31.385398401925759</v>
      </c>
      <c r="J117" s="429">
        <f>J83*Group_2_rates!L80</f>
        <v>31.154266079654494</v>
      </c>
      <c r="K117" s="429">
        <f>K83*Group_2_rates!M80</f>
        <v>30.890189827053057</v>
      </c>
      <c r="L117" s="429">
        <f>L83*Group_2_rates!N80</f>
        <v>30.631054779956383</v>
      </c>
      <c r="M117" s="429">
        <f>M83*Group_2_rates!O80</f>
        <v>30.381252781707317</v>
      </c>
      <c r="N117" s="312"/>
      <c r="O117" s="312"/>
    </row>
    <row r="118" spans="1:15" ht="13.15">
      <c r="B118" s="323" t="str">
        <f t="shared" si="46"/>
        <v>55-59</v>
      </c>
      <c r="C118" s="429">
        <f>C84*Group_2_rates!E81</f>
        <v>10.553271997133574</v>
      </c>
      <c r="D118" s="429">
        <f>D84*Group_2_rates!F81</f>
        <v>10.165963910803372</v>
      </c>
      <c r="E118" s="429">
        <f>E84*Group_2_rates!G81</f>
        <v>9.8505868738674209</v>
      </c>
      <c r="F118" s="429">
        <f>F84*Group_2_rates!H81</f>
        <v>10.167752936063874</v>
      </c>
      <c r="G118" s="429">
        <f>G84*Group_2_rates!I81</f>
        <v>10.279443357870081</v>
      </c>
      <c r="H118" s="429">
        <f>H84*Group_2_rates!J81</f>
        <v>10.363394310351243</v>
      </c>
      <c r="I118" s="429">
        <f>I84*Group_2_rates!K81</f>
        <v>10.193438839676977</v>
      </c>
      <c r="J118" s="429">
        <f>J84*Group_2_rates!L81</f>
        <v>10.053308848734597</v>
      </c>
      <c r="K118" s="429">
        <f>K84*Group_2_rates!M81</f>
        <v>9.9171837001817789</v>
      </c>
      <c r="L118" s="429">
        <f>L84*Group_2_rates!N81</f>
        <v>9.7925488599291342</v>
      </c>
      <c r="M118" s="429">
        <f>M84*Group_2_rates!O81</f>
        <v>9.6770072562332103</v>
      </c>
      <c r="N118" s="312"/>
      <c r="O118" s="312"/>
    </row>
    <row r="119" spans="1:15" ht="13.15">
      <c r="B119" s="323" t="str">
        <f t="shared" si="46"/>
        <v>60-64</v>
      </c>
      <c r="C119" s="429">
        <f>C85*Group_2_rates!E82</f>
        <v>1.5997962962697581</v>
      </c>
      <c r="D119" s="429">
        <f>D85*Group_2_rates!F82</f>
        <v>1.7354466653169685</v>
      </c>
      <c r="E119" s="429">
        <f>E85*Group_2_rates!G82</f>
        <v>1.7735456837303203</v>
      </c>
      <c r="F119" s="429">
        <f>F85*Group_2_rates!H82</f>
        <v>1.8741167709704791</v>
      </c>
      <c r="G119" s="429">
        <f>G85*Group_2_rates!I82</f>
        <v>1.916750925454497</v>
      </c>
      <c r="H119" s="429">
        <f>H85*Group_2_rates!J82</f>
        <v>1.9352042058662382</v>
      </c>
      <c r="I119" s="429">
        <f>I85*Group_2_rates!K82</f>
        <v>1.8888356686233967</v>
      </c>
      <c r="J119" s="429">
        <f>J85*Group_2_rates!L82</f>
        <v>1.8499045030209365</v>
      </c>
      <c r="K119" s="429">
        <f>K85*Group_2_rates!M82</f>
        <v>1.8135904712717834</v>
      </c>
      <c r="L119" s="429">
        <f>L85*Group_2_rates!N82</f>
        <v>1.7817119214380315</v>
      </c>
      <c r="M119" s="429">
        <f>M85*Group_2_rates!O82</f>
        <v>1.7533164570096693</v>
      </c>
      <c r="N119" s="312"/>
      <c r="O119" s="312"/>
    </row>
    <row r="120" spans="1:15" ht="13.15">
      <c r="B120" s="323" t="str">
        <f t="shared" si="46"/>
        <v>65 plus</v>
      </c>
      <c r="C120" s="429">
        <f>C86*Group_2_rates!E83</f>
        <v>0.32171415114393054</v>
      </c>
      <c r="D120" s="429">
        <f>D86*Group_2_rates!F83</f>
        <v>0.48551107536401311</v>
      </c>
      <c r="E120" s="429">
        <f>E86*Group_2_rates!G83</f>
        <v>0.60861392475246767</v>
      </c>
      <c r="F120" s="429">
        <f>F86*Group_2_rates!H83</f>
        <v>0.7305823775704855</v>
      </c>
      <c r="G120" s="429">
        <f>G86*Group_2_rates!I83</f>
        <v>0.80847255931210149</v>
      </c>
      <c r="H120" s="429">
        <f>H86*Group_2_rates!J83</f>
        <v>0.85664771163288467</v>
      </c>
      <c r="I120" s="429">
        <f>I86*Group_2_rates!K83</f>
        <v>0.86175503819343779</v>
      </c>
      <c r="J120" s="429">
        <f>J86*Group_2_rates!L83</f>
        <v>0.85718297324383275</v>
      </c>
      <c r="K120" s="429">
        <f>K86*Group_2_rates!M83</f>
        <v>0.84631601380229393</v>
      </c>
      <c r="L120" s="429">
        <f>L86*Group_2_rates!N83</f>
        <v>0.83318420924241421</v>
      </c>
      <c r="M120" s="429">
        <f>M86*Group_2_rates!O83</f>
        <v>0.81944219254961992</v>
      </c>
      <c r="N120" s="312"/>
      <c r="O120" s="312"/>
    </row>
    <row r="121" spans="1:15" ht="13.15">
      <c r="B121" s="323" t="str">
        <f t="shared" si="46"/>
        <v>Total</v>
      </c>
      <c r="C121" s="429">
        <f>SUM(C111:C120)</f>
        <v>230.7196484365661</v>
      </c>
      <c r="D121" s="429">
        <f t="shared" ref="D121:M121" si="48">SUM(D111:D120)</f>
        <v>240.6955196200627</v>
      </c>
      <c r="E121" s="429">
        <f t="shared" si="48"/>
        <v>252.87740498810999</v>
      </c>
      <c r="F121" s="429">
        <f t="shared" si="48"/>
        <v>282.92818648246475</v>
      </c>
      <c r="G121" s="429">
        <f t="shared" si="48"/>
        <v>308.53787548012536</v>
      </c>
      <c r="H121" s="429">
        <f t="shared" si="48"/>
        <v>326.88038617529202</v>
      </c>
      <c r="I121" s="429">
        <f t="shared" si="48"/>
        <v>325.75558425261312</v>
      </c>
      <c r="J121" s="429">
        <f t="shared" si="48"/>
        <v>324.16762428634257</v>
      </c>
      <c r="K121" s="429">
        <f t="shared" si="48"/>
        <v>321.28322072612417</v>
      </c>
      <c r="L121" s="429">
        <f t="shared" si="48"/>
        <v>318.03716024801861</v>
      </c>
      <c r="M121" s="429">
        <f t="shared" si="48"/>
        <v>314.55801051946315</v>
      </c>
      <c r="N121" s="312"/>
      <c r="O121" s="312"/>
    </row>
    <row r="122" spans="1:15">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5" ht="13.15">
      <c r="B124" s="326" t="s">
        <v>47</v>
      </c>
      <c r="C124" s="314"/>
      <c r="D124" s="314"/>
      <c r="E124" s="314"/>
      <c r="F124" s="314"/>
      <c r="G124" s="314"/>
      <c r="H124" s="324"/>
      <c r="I124" s="314"/>
      <c r="J124" s="314"/>
      <c r="K124" s="314"/>
      <c r="L124" s="314"/>
    </row>
    <row r="125" spans="1:15">
      <c r="C125" s="314"/>
      <c r="D125" s="314"/>
      <c r="E125" s="314"/>
      <c r="F125" s="314"/>
      <c r="G125" s="314"/>
      <c r="H125" s="324"/>
      <c r="I125" s="314"/>
      <c r="J125" s="314"/>
      <c r="K125" s="314"/>
      <c r="L125" s="314"/>
    </row>
    <row r="126" spans="1:15"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5" ht="13.15">
      <c r="B127" s="323" t="str">
        <f t="shared" si="50"/>
        <v>20-24</v>
      </c>
      <c r="C127" s="429">
        <f>C93*Group_2_rates!E89</f>
        <v>33.297008294803682</v>
      </c>
      <c r="D127" s="429">
        <f>D93*Group_2_rates!F89</f>
        <v>59.916404615375242</v>
      </c>
      <c r="E127" s="429">
        <f>E93*Group_2_rates!G89</f>
        <v>88.588474900257737</v>
      </c>
      <c r="F127" s="429">
        <f>F93*Group_2_rates!H89</f>
        <v>119.22793685304873</v>
      </c>
      <c r="G127" s="429">
        <f>G93*Group_2_rates!I89</f>
        <v>150.99982324934817</v>
      </c>
      <c r="H127" s="429">
        <f>H93*Group_2_rates!J89</f>
        <v>169.62111388437646</v>
      </c>
      <c r="I127" s="429">
        <f>I93*Group_2_rates!K89</f>
        <v>165.28660723803685</v>
      </c>
      <c r="J127" s="429">
        <f>J93*Group_2_rates!L89</f>
        <v>161.45826808927418</v>
      </c>
      <c r="K127" s="429">
        <f>K93*Group_2_rates!M89</f>
        <v>157.06012890967332</v>
      </c>
      <c r="L127" s="429">
        <f>L93*Group_2_rates!N89</f>
        <v>153.04211939724831</v>
      </c>
      <c r="M127" s="429">
        <f>M93*Group_2_rates!O89</f>
        <v>149.38722596799312</v>
      </c>
    </row>
    <row r="128" spans="1:15" ht="13.15">
      <c r="B128" s="323" t="str">
        <f t="shared" si="50"/>
        <v>25-29</v>
      </c>
      <c r="C128" s="429">
        <f>C94*Group_2_rates!E90</f>
        <v>156.35281597852739</v>
      </c>
      <c r="D128" s="429">
        <f>D94*Group_2_rates!F90</f>
        <v>158.72244663329397</v>
      </c>
      <c r="E128" s="429">
        <f>E94*Group_2_rates!G90</f>
        <v>175.8482009501023</v>
      </c>
      <c r="F128" s="429">
        <f>F94*Group_2_rates!H90</f>
        <v>204.70882203331922</v>
      </c>
      <c r="G128" s="429">
        <f>G94*Group_2_rates!I90</f>
        <v>241.70922601505748</v>
      </c>
      <c r="H128" s="429">
        <f>H94*Group_2_rates!J90</f>
        <v>268.70042008808525</v>
      </c>
      <c r="I128" s="429">
        <f>I94*Group_2_rates!K90</f>
        <v>270.54183100254255</v>
      </c>
      <c r="J128" s="429">
        <f>J94*Group_2_rates!L90</f>
        <v>270.20130508920153</v>
      </c>
      <c r="K128" s="429">
        <f>K94*Group_2_rates!M90</f>
        <v>267.33900110231036</v>
      </c>
      <c r="L128" s="429">
        <f>L94*Group_2_rates!N90</f>
        <v>263.51700111631925</v>
      </c>
      <c r="M128" s="429">
        <f>M94*Group_2_rates!O90</f>
        <v>259.1962166575891</v>
      </c>
    </row>
    <row r="129" spans="1:13" ht="13.15">
      <c r="B129" s="323" t="str">
        <f t="shared" si="50"/>
        <v>30-34</v>
      </c>
      <c r="C129" s="429">
        <f>C95*Group_2_rates!E91</f>
        <v>150.69675751897717</v>
      </c>
      <c r="D129" s="429">
        <f>D95*Group_2_rates!F91</f>
        <v>153.04011168991784</v>
      </c>
      <c r="E129" s="429">
        <f>E95*Group_2_rates!G91</f>
        <v>160.35155908826729</v>
      </c>
      <c r="F129" s="429">
        <f>F95*Group_2_rates!H91</f>
        <v>174.1005579411144</v>
      </c>
      <c r="G129" s="429">
        <f>G95*Group_2_rates!I91</f>
        <v>193.74141996460614</v>
      </c>
      <c r="H129" s="429">
        <f>H95*Group_2_rates!J91</f>
        <v>211.23932659229874</v>
      </c>
      <c r="I129" s="429">
        <f>I95*Group_2_rates!K91</f>
        <v>217.83575619512229</v>
      </c>
      <c r="J129" s="429">
        <f>J95*Group_2_rates!L91</f>
        <v>222.37067237092705</v>
      </c>
      <c r="K129" s="429">
        <f>K95*Group_2_rates!M91</f>
        <v>224.58802299683146</v>
      </c>
      <c r="L129" s="429">
        <f>L95*Group_2_rates!N91</f>
        <v>225.22183377360949</v>
      </c>
      <c r="M129" s="429">
        <f>M95*Group_2_rates!O91</f>
        <v>224.6365752028772</v>
      </c>
    </row>
    <row r="130" spans="1:13" ht="13.15">
      <c r="B130" s="323" t="str">
        <f t="shared" si="50"/>
        <v>35-39</v>
      </c>
      <c r="C130" s="429">
        <f>C96*Group_2_rates!E92</f>
        <v>158.51527819435887</v>
      </c>
      <c r="D130" s="429">
        <f>D96*Group_2_rates!F92</f>
        <v>155.66807010197522</v>
      </c>
      <c r="E130" s="429">
        <f>E96*Group_2_rates!G92</f>
        <v>157.07329888815792</v>
      </c>
      <c r="F130" s="429">
        <f>F96*Group_2_rates!H92</f>
        <v>163.13252722018203</v>
      </c>
      <c r="G130" s="429">
        <f>G96*Group_2_rates!I92</f>
        <v>173.28856123112999</v>
      </c>
      <c r="H130" s="429">
        <f>H96*Group_2_rates!J92</f>
        <v>182.83035427146464</v>
      </c>
      <c r="I130" s="429">
        <f>I96*Group_2_rates!K92</f>
        <v>186.48564959867397</v>
      </c>
      <c r="J130" s="429">
        <f>J96*Group_2_rates!L92</f>
        <v>189.95184836934129</v>
      </c>
      <c r="K130" s="429">
        <f>K96*Group_2_rates!M92</f>
        <v>192.59598808338569</v>
      </c>
      <c r="L130" s="429">
        <f>L96*Group_2_rates!N92</f>
        <v>194.53082986021653</v>
      </c>
      <c r="M130" s="429">
        <f>M96*Group_2_rates!O92</f>
        <v>195.71858456290522</v>
      </c>
    </row>
    <row r="131" spans="1:13" ht="13.15">
      <c r="B131" s="323" t="str">
        <f t="shared" si="50"/>
        <v>40-44</v>
      </c>
      <c r="C131" s="429">
        <f>C97*Group_2_rates!E93</f>
        <v>169.1161542284654</v>
      </c>
      <c r="D131" s="429">
        <f>D97*Group_2_rates!F93</f>
        <v>162.56015849390914</v>
      </c>
      <c r="E131" s="429">
        <f>E97*Group_2_rates!G93</f>
        <v>159.39066913232122</v>
      </c>
      <c r="F131" s="429">
        <f>F97*Group_2_rates!H93</f>
        <v>160.14045891895864</v>
      </c>
      <c r="G131" s="429">
        <f>G97*Group_2_rates!I93</f>
        <v>164.18758689469888</v>
      </c>
      <c r="H131" s="429">
        <f>H97*Group_2_rates!J93</f>
        <v>168.00081976018708</v>
      </c>
      <c r="I131" s="429">
        <f>I97*Group_2_rates!K93</f>
        <v>167.67565230127443</v>
      </c>
      <c r="J131" s="429">
        <f>J97*Group_2_rates!L93</f>
        <v>167.83270857488591</v>
      </c>
      <c r="K131" s="429">
        <f>K97*Group_2_rates!M93</f>
        <v>168.05457174091049</v>
      </c>
      <c r="L131" s="429">
        <f>L97*Group_2_rates!N93</f>
        <v>168.39617058044661</v>
      </c>
      <c r="M131" s="429">
        <f>M97*Group_2_rates!O93</f>
        <v>168.73117256822286</v>
      </c>
    </row>
    <row r="132" spans="1:13" ht="13.15">
      <c r="B132" s="323" t="str">
        <f t="shared" si="50"/>
        <v>45-49</v>
      </c>
      <c r="C132" s="429">
        <f>C98*Group_2_rates!E94</f>
        <v>185.76761402815862</v>
      </c>
      <c r="D132" s="429">
        <f>D98*Group_2_rates!F94</f>
        <v>178.25274799393625</v>
      </c>
      <c r="E132" s="429">
        <f>E98*Group_2_rates!G94</f>
        <v>173.32193450838184</v>
      </c>
      <c r="F132" s="429">
        <f>F98*Group_2_rates!H94</f>
        <v>171.67784028108997</v>
      </c>
      <c r="G132" s="429">
        <f>G98*Group_2_rates!I94</f>
        <v>172.77741130923596</v>
      </c>
      <c r="H132" s="429">
        <f>H98*Group_2_rates!J94</f>
        <v>173.53050501793712</v>
      </c>
      <c r="I132" s="429">
        <f>I98*Group_2_rates!K94</f>
        <v>170.44411877130003</v>
      </c>
      <c r="J132" s="429">
        <f>J98*Group_2_rates!L94</f>
        <v>167.92590599189478</v>
      </c>
      <c r="K132" s="429">
        <f>K98*Group_2_rates!M94</f>
        <v>165.67855884267439</v>
      </c>
      <c r="L132" s="429">
        <f>L98*Group_2_rates!N94</f>
        <v>163.836644807819</v>
      </c>
      <c r="M132" s="429">
        <f>M98*Group_2_rates!O94</f>
        <v>162.33777662642549</v>
      </c>
    </row>
    <row r="133" spans="1:13" ht="13.15">
      <c r="B133" s="323" t="str">
        <f t="shared" si="50"/>
        <v>50-54</v>
      </c>
      <c r="C133" s="429">
        <f>C99*Group_2_rates!E95</f>
        <v>135.31431980041037</v>
      </c>
      <c r="D133" s="429">
        <f>D99*Group_2_rates!F95</f>
        <v>137.72479415597331</v>
      </c>
      <c r="E133" s="429">
        <f>E99*Group_2_rates!G95</f>
        <v>139.43431480690816</v>
      </c>
      <c r="F133" s="429">
        <f>F99*Group_2_rates!H95</f>
        <v>141.68331113655492</v>
      </c>
      <c r="G133" s="429">
        <f>G99*Group_2_rates!I95</f>
        <v>144.5618236245117</v>
      </c>
      <c r="H133" s="429">
        <f>H99*Group_2_rates!J95</f>
        <v>146.17278784083018</v>
      </c>
      <c r="I133" s="429">
        <f>I99*Group_2_rates!K95</f>
        <v>144.13140614734414</v>
      </c>
      <c r="J133" s="429">
        <f>J99*Group_2_rates!L95</f>
        <v>141.9658214514395</v>
      </c>
      <c r="K133" s="429">
        <f>K99*Group_2_rates!M95</f>
        <v>139.63767565235923</v>
      </c>
      <c r="L133" s="429">
        <f>L99*Group_2_rates!N95</f>
        <v>137.39305172079142</v>
      </c>
      <c r="M133" s="429">
        <f>M99*Group_2_rates!O95</f>
        <v>135.30054543770672</v>
      </c>
    </row>
    <row r="134" spans="1:13" ht="13.15">
      <c r="B134" s="323" t="str">
        <f t="shared" si="50"/>
        <v>55-59</v>
      </c>
      <c r="C134" s="429">
        <f>C100*Group_2_rates!E96</f>
        <v>52.279130698027643</v>
      </c>
      <c r="D134" s="429">
        <f>D100*Group_2_rates!F96</f>
        <v>50.773692338071825</v>
      </c>
      <c r="E134" s="429">
        <f>E100*Group_2_rates!G96</f>
        <v>50.701653387396718</v>
      </c>
      <c r="F134" s="429">
        <f>F100*Group_2_rates!H96</f>
        <v>51.647064465302101</v>
      </c>
      <c r="G134" s="429">
        <f>G100*Group_2_rates!I96</f>
        <v>53.154052933231789</v>
      </c>
      <c r="H134" s="429">
        <f>H100*Group_2_rates!J96</f>
        <v>54.152679267956643</v>
      </c>
      <c r="I134" s="429">
        <f>I100*Group_2_rates!K96</f>
        <v>53.601498632321395</v>
      </c>
      <c r="J134" s="429">
        <f>J100*Group_2_rates!L96</f>
        <v>52.965899934395239</v>
      </c>
      <c r="K134" s="429">
        <f>K100*Group_2_rates!M96</f>
        <v>52.192210030189187</v>
      </c>
      <c r="L134" s="429">
        <f>L100*Group_2_rates!N96</f>
        <v>51.375908016187957</v>
      </c>
      <c r="M134" s="429">
        <f>M100*Group_2_rates!O96</f>
        <v>50.550768439657617</v>
      </c>
    </row>
    <row r="135" spans="1:13" ht="13.15">
      <c r="B135" s="323" t="str">
        <f t="shared" si="50"/>
        <v>60-64</v>
      </c>
      <c r="C135" s="429">
        <f>C101*Group_2_rates!E97</f>
        <v>10.125665435488358</v>
      </c>
      <c r="D135" s="429">
        <f>D101*Group_2_rates!F97</f>
        <v>10.407219120667049</v>
      </c>
      <c r="E135" s="429">
        <f>E101*Group_2_rates!G97</f>
        <v>10.612104488658971</v>
      </c>
      <c r="F135" s="429">
        <f>F101*Group_2_rates!H97</f>
        <v>10.934778467985851</v>
      </c>
      <c r="G135" s="429">
        <f>G101*Group_2_rates!I97</f>
        <v>11.374892636670076</v>
      </c>
      <c r="H135" s="429">
        <f>H101*Group_2_rates!J97</f>
        <v>11.660379909205814</v>
      </c>
      <c r="I135" s="429">
        <f>I101*Group_2_rates!K97</f>
        <v>11.529099536636714</v>
      </c>
      <c r="J135" s="429">
        <f>J101*Group_2_rates!L97</f>
        <v>11.397600996007494</v>
      </c>
      <c r="K135" s="429">
        <f>K101*Group_2_rates!M97</f>
        <v>11.239850549866738</v>
      </c>
      <c r="L135" s="429">
        <f>L101*Group_2_rates!N97</f>
        <v>11.073489612555466</v>
      </c>
      <c r="M135" s="429">
        <f>M101*Group_2_rates!O97</f>
        <v>10.901320154609889</v>
      </c>
    </row>
    <row r="136" spans="1:13" ht="13.15">
      <c r="B136" s="323" t="str">
        <f t="shared" si="50"/>
        <v>65 plus</v>
      </c>
      <c r="C136" s="429">
        <f>C102*Group_2_rates!E98</f>
        <v>1.8917805691643494</v>
      </c>
      <c r="D136" s="429">
        <f>D102*Group_2_rates!F98</f>
        <v>2.560903031022669</v>
      </c>
      <c r="E136" s="429">
        <f>E102*Group_2_rates!G98</f>
        <v>3.097278161777596</v>
      </c>
      <c r="F136" s="429">
        <f>F102*Group_2_rates!H98</f>
        <v>3.547468635893047</v>
      </c>
      <c r="G136" s="429">
        <f>G102*Group_2_rates!I98</f>
        <v>3.9421188845539414</v>
      </c>
      <c r="H136" s="429">
        <f>H102*Group_2_rates!J98</f>
        <v>4.2273219608624277</v>
      </c>
      <c r="I136" s="429">
        <f>I102*Group_2_rates!K98</f>
        <v>4.3291674455168163</v>
      </c>
      <c r="J136" s="429">
        <f>J102*Group_2_rates!L98</f>
        <v>4.3776947976625893</v>
      </c>
      <c r="K136" s="429">
        <f>K102*Group_2_rates!M98</f>
        <v>4.3845088223995656</v>
      </c>
      <c r="L136" s="429">
        <f>L102*Group_2_rates!N98</f>
        <v>4.366186360205301</v>
      </c>
      <c r="M136" s="429">
        <f>M102*Group_2_rates!O98</f>
        <v>4.3309752505136041</v>
      </c>
    </row>
    <row r="137" spans="1:13" ht="13.15">
      <c r="B137" s="323" t="str">
        <f t="shared" si="50"/>
        <v>Total</v>
      </c>
      <c r="C137" s="429">
        <f>SUM(C127:C136)</f>
        <v>1053.3565247463821</v>
      </c>
      <c r="D137" s="429">
        <f t="shared" ref="D137:M137" si="52">SUM(D127:D136)</f>
        <v>1069.6265481741427</v>
      </c>
      <c r="E137" s="429">
        <f t="shared" si="52"/>
        <v>1118.4194883122298</v>
      </c>
      <c r="F137" s="429">
        <f t="shared" si="52"/>
        <v>1200.8007659534487</v>
      </c>
      <c r="G137" s="429">
        <f t="shared" si="52"/>
        <v>1309.7369167430438</v>
      </c>
      <c r="H137" s="429">
        <f t="shared" si="52"/>
        <v>1390.1357085932043</v>
      </c>
      <c r="I137" s="429">
        <f t="shared" si="52"/>
        <v>1391.8607868687693</v>
      </c>
      <c r="J137" s="429">
        <f t="shared" si="52"/>
        <v>1390.4477256650298</v>
      </c>
      <c r="K137" s="429">
        <f t="shared" si="52"/>
        <v>1382.7705167306003</v>
      </c>
      <c r="L137" s="429">
        <f t="shared" si="52"/>
        <v>1372.7532352453993</v>
      </c>
      <c r="M137" s="429">
        <f t="shared" si="52"/>
        <v>1361.0911608685008</v>
      </c>
    </row>
    <row r="138" spans="1:13">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3" ht="15">
      <c r="B140" s="325" t="s">
        <v>164</v>
      </c>
      <c r="H140" s="310"/>
    </row>
    <row r="141" spans="1:13">
      <c r="H141" s="310"/>
    </row>
    <row r="142" spans="1:13" ht="13.15">
      <c r="B142" s="326" t="s">
        <v>46</v>
      </c>
      <c r="H142" s="310"/>
    </row>
    <row r="143" spans="1:13">
      <c r="H143" s="310"/>
    </row>
    <row r="144" spans="1:13"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2.9451663341206531E-2</v>
      </c>
      <c r="D146" s="429">
        <f>D78*Calc_SEC_retirement_rates!$G125</f>
        <v>2.8191582353800523E-2</v>
      </c>
      <c r="E146" s="429">
        <f>E78*Calc_SEC_retirement_rates!$G125</f>
        <v>2.9679017246123953E-2</v>
      </c>
      <c r="F146" s="429">
        <f>F78*Calc_SEC_retirement_rates!$G125</f>
        <v>3.3288258507491585E-2</v>
      </c>
      <c r="G146" s="429">
        <f>G78*Calc_SEC_retirement_rates!$G125</f>
        <v>3.8298990682861529E-2</v>
      </c>
      <c r="H146" s="429">
        <f>H78*Calc_SEC_retirement_rates!$G125</f>
        <v>4.1831424370083227E-2</v>
      </c>
      <c r="I146" s="429">
        <f>I78*Calc_SEC_retirement_rates!$G125</f>
        <v>4.1482433631429255E-2</v>
      </c>
      <c r="J146" s="429">
        <f>J78*Calc_SEC_retirement_rates!$G125</f>
        <v>4.0951559730531495E-2</v>
      </c>
      <c r="K146" s="429">
        <f>K78*Calc_SEC_retirement_rates!$G125</f>
        <v>4.0151646385891734E-2</v>
      </c>
      <c r="L146" s="429">
        <f>L78*Calc_SEC_retirement_rates!$G125</f>
        <v>3.930509067561426E-2</v>
      </c>
      <c r="M146" s="429">
        <f>M78*Calc_SEC_retirement_rates!$G125</f>
        <v>3.8460136967514054E-2</v>
      </c>
    </row>
    <row r="147" spans="1:13" ht="13.15">
      <c r="B147" s="323" t="str">
        <f t="shared" si="54"/>
        <v>30-34</v>
      </c>
      <c r="C147" s="429">
        <f>C79*Calc_SEC_retirement_rates!$G126</f>
        <v>7.0988861790771976E-2</v>
      </c>
      <c r="D147" s="429">
        <f>D79*Calc_SEC_retirement_rates!$G126</f>
        <v>7.1803043635402561E-2</v>
      </c>
      <c r="E147" s="429">
        <f>E79*Calc_SEC_retirement_rates!$G126</f>
        <v>7.421308932919303E-2</v>
      </c>
      <c r="F147" s="429">
        <f>F79*Calc_SEC_retirement_rates!$G126</f>
        <v>7.9097776380419954E-2</v>
      </c>
      <c r="G147" s="429">
        <f>G79*Calc_SEC_retirement_rates!$G126</f>
        <v>8.634120813186455E-2</v>
      </c>
      <c r="H147" s="429">
        <f>H79*Calc_SEC_retirement_rates!$G126</f>
        <v>9.2625546926984118E-2</v>
      </c>
      <c r="I147" s="429">
        <f>I79*Calc_SEC_retirement_rates!$G126</f>
        <v>9.4254806743857375E-2</v>
      </c>
      <c r="J147" s="429">
        <f>J79*Calc_SEC_retirement_rates!$G126</f>
        <v>9.5095079023392107E-2</v>
      </c>
      <c r="K147" s="429">
        <f>K79*Calc_SEC_retirement_rates!$G126</f>
        <v>9.5073058595121746E-2</v>
      </c>
      <c r="L147" s="429">
        <f>L79*Calc_SEC_retirement_rates!$G126</f>
        <v>9.451879124410556E-2</v>
      </c>
      <c r="M147" s="429">
        <f>M79*Calc_SEC_retirement_rates!$G126</f>
        <v>9.3587868507422525E-2</v>
      </c>
    </row>
    <row r="148" spans="1:13" ht="13.15">
      <c r="B148" s="323" t="str">
        <f t="shared" si="54"/>
        <v>35-39</v>
      </c>
      <c r="C148" s="429">
        <f>C80*Calc_SEC_retirement_rates!$G127</f>
        <v>9.2570256387124114E-2</v>
      </c>
      <c r="D148" s="429">
        <f>D80*Calc_SEC_retirement_rates!$G127</f>
        <v>9.1255772703179167E-2</v>
      </c>
      <c r="E148" s="429">
        <f>E80*Calc_SEC_retirement_rates!$G127</f>
        <v>9.227493977572955E-2</v>
      </c>
      <c r="F148" s="429">
        <f>F80*Calc_SEC_retirement_rates!$G127</f>
        <v>9.565367616507206E-2</v>
      </c>
      <c r="G148" s="429">
        <f>G80*Calc_SEC_retirement_rates!$G127</f>
        <v>0.10106816827931643</v>
      </c>
      <c r="H148" s="429">
        <f>H80*Calc_SEC_retirement_rates!$G127</f>
        <v>0.10595925150971557</v>
      </c>
      <c r="I148" s="429">
        <f>I80*Calc_SEC_retirement_rates!$G127</f>
        <v>0.10745886788043468</v>
      </c>
      <c r="J148" s="429">
        <f>J80*Calc_SEC_retirement_rates!$G127</f>
        <v>0.10873958124640233</v>
      </c>
      <c r="K148" s="429">
        <f>K80*Calc_SEC_retirement_rates!$G127</f>
        <v>0.10950363670967717</v>
      </c>
      <c r="L148" s="429">
        <f>L80*Calc_SEC_retirement_rates!$G127</f>
        <v>0.10985720940389308</v>
      </c>
      <c r="M148" s="429">
        <f>M80*Calc_SEC_retirement_rates!$G127</f>
        <v>0.109815130531799</v>
      </c>
    </row>
    <row r="149" spans="1:13" ht="13.15">
      <c r="B149" s="323" t="str">
        <f t="shared" si="54"/>
        <v>40-44</v>
      </c>
      <c r="C149" s="429">
        <f>C81*Calc_SEC_retirement_rates!$G128</f>
        <v>0.16079913013945163</v>
      </c>
      <c r="D149" s="429">
        <f>D81*Calc_SEC_retirement_rates!$G128</f>
        <v>0.15865395673222185</v>
      </c>
      <c r="E149" s="429">
        <f>E81*Calc_SEC_retirement_rates!$G128</f>
        <v>0.15907837905825317</v>
      </c>
      <c r="F149" s="429">
        <f>F81*Calc_SEC_retirement_rates!$G128</f>
        <v>0.16259509972596856</v>
      </c>
      <c r="G149" s="429">
        <f>G81*Calc_SEC_retirement_rates!$G128</f>
        <v>0.16875768401296981</v>
      </c>
      <c r="H149" s="429">
        <f>H81*Calc_SEC_retirement_rates!$G128</f>
        <v>0.17409997373342528</v>
      </c>
      <c r="I149" s="429">
        <f>I81*Calc_SEC_retirement_rates!$G128</f>
        <v>0.1748192347805444</v>
      </c>
      <c r="J149" s="429">
        <f>J81*Calc_SEC_retirement_rates!$G128</f>
        <v>0.17558378656315926</v>
      </c>
      <c r="K149" s="429">
        <f>K81*Calc_SEC_retirement_rates!$G128</f>
        <v>0.1760587314387638</v>
      </c>
      <c r="L149" s="429">
        <f>L81*Calc_SEC_retirement_rates!$G128</f>
        <v>0.17637223582979827</v>
      </c>
      <c r="M149" s="429">
        <f>M81*Calc_SEC_retirement_rates!$G128</f>
        <v>0.1764663464360669</v>
      </c>
    </row>
    <row r="150" spans="1:13" ht="13.15">
      <c r="B150" s="323" t="str">
        <f t="shared" si="54"/>
        <v>45-49</v>
      </c>
      <c r="C150" s="429">
        <f>C82*Calc_SEC_retirement_rates!$G129</f>
        <v>0.50108464524397323</v>
      </c>
      <c r="D150" s="429">
        <f>D82*Calc_SEC_retirement_rates!$G129</f>
        <v>0.49211783538539383</v>
      </c>
      <c r="E150" s="429">
        <f>E82*Calc_SEC_retirement_rates!$G129</f>
        <v>0.49097949155460602</v>
      </c>
      <c r="F150" s="429">
        <f>F82*Calc_SEC_retirement_rates!$G129</f>
        <v>0.49863867785416999</v>
      </c>
      <c r="G150" s="429">
        <f>G82*Calc_SEC_retirement_rates!$G129</f>
        <v>0.51316176341822595</v>
      </c>
      <c r="H150" s="429">
        <f>H82*Calc_SEC_retirement_rates!$G129</f>
        <v>0.52480413993884867</v>
      </c>
      <c r="I150" s="429">
        <f>I82*Calc_SEC_retirement_rates!$G129</f>
        <v>0.52277814991619875</v>
      </c>
      <c r="J150" s="429">
        <f>J82*Calc_SEC_retirement_rates!$G129</f>
        <v>0.52107318127241253</v>
      </c>
      <c r="K150" s="429">
        <f>K82*Calc_SEC_retirement_rates!$G129</f>
        <v>0.51889581524941975</v>
      </c>
      <c r="L150" s="429">
        <f>L82*Calc_SEC_retirement_rates!$G129</f>
        <v>0.51681770300174679</v>
      </c>
      <c r="M150" s="429">
        <f>M82*Calc_SEC_retirement_rates!$G129</f>
        <v>0.5147949236577305</v>
      </c>
    </row>
    <row r="151" spans="1:13" ht="13.15">
      <c r="B151" s="323" t="str">
        <f t="shared" si="54"/>
        <v>50-54</v>
      </c>
      <c r="C151" s="429">
        <f>C83*Calc_SEC_retirement_rates!$G130</f>
        <v>9.6087439943783224</v>
      </c>
      <c r="D151" s="429">
        <f>D83*Calc_SEC_retirement_rates!$G130</f>
        <v>9.4125340421545598</v>
      </c>
      <c r="E151" s="429">
        <f>E83*Calc_SEC_retirement_rates!$G130</f>
        <v>9.3490292422633949</v>
      </c>
      <c r="F151" s="429">
        <f>F83*Calc_SEC_retirement_rates!$G130</f>
        <v>9.4415168227894171</v>
      </c>
      <c r="G151" s="429">
        <f>G83*Calc_SEC_retirement_rates!$G130</f>
        <v>9.6534671996286132</v>
      </c>
      <c r="H151" s="429">
        <f>H83*Calc_SEC_retirement_rates!$G130</f>
        <v>9.8179295640014939</v>
      </c>
      <c r="I151" s="429">
        <f>I83*Calc_SEC_retirement_rates!$G130</f>
        <v>9.744534853217683</v>
      </c>
      <c r="J151" s="429">
        <f>J83*Calc_SEC_retirement_rates!$G130</f>
        <v>9.6727729166242877</v>
      </c>
      <c r="K151" s="429">
        <f>K83*Calc_SEC_retirement_rates!$G130</f>
        <v>9.5907825523654751</v>
      </c>
      <c r="L151" s="429">
        <f>L83*Calc_SEC_retirement_rates!$G130</f>
        <v>9.5103263330183037</v>
      </c>
      <c r="M151" s="429">
        <f>M83*Calc_SEC_retirement_rates!$G130</f>
        <v>9.4327678375941346</v>
      </c>
    </row>
    <row r="152" spans="1:13" ht="13.15">
      <c r="B152" s="323" t="str">
        <f t="shared" si="54"/>
        <v>55-59</v>
      </c>
      <c r="C152" s="429">
        <f>C84*Calc_SEC_retirement_rates!$G131</f>
        <v>42.589644918716111</v>
      </c>
      <c r="D152" s="429">
        <f>D84*Calc_SEC_retirement_rates!$G131</f>
        <v>39.635178453282698</v>
      </c>
      <c r="E152" s="429">
        <f>E84*Calc_SEC_retirement_rates!$G131</f>
        <v>38.115302965279483</v>
      </c>
      <c r="F152" s="429">
        <f>F84*Calc_SEC_retirement_rates!$G131</f>
        <v>37.72970638980086</v>
      </c>
      <c r="G152" s="429">
        <f>G84*Calc_SEC_retirement_rates!$G131</f>
        <v>38.14415851583103</v>
      </c>
      <c r="H152" s="429">
        <f>H84*Calc_SEC_retirement_rates!$G131</f>
        <v>38.455677177641128</v>
      </c>
      <c r="I152" s="429">
        <f>I84*Calc_SEC_retirement_rates!$G131</f>
        <v>37.825019642175604</v>
      </c>
      <c r="J152" s="429">
        <f>J84*Calc_SEC_retirement_rates!$G131</f>
        <v>37.305036176024608</v>
      </c>
      <c r="K152" s="429">
        <f>K84*Calc_SEC_retirement_rates!$G131</f>
        <v>36.799913567375334</v>
      </c>
      <c r="L152" s="429">
        <f>L84*Calc_SEC_retirement_rates!$G131</f>
        <v>36.337428300646145</v>
      </c>
      <c r="M152" s="429">
        <f>M84*Calc_SEC_retirement_rates!$G131</f>
        <v>35.908685508539961</v>
      </c>
    </row>
    <row r="153" spans="1:13" ht="13.15">
      <c r="B153" s="323" t="str">
        <f t="shared" si="54"/>
        <v>60-64</v>
      </c>
      <c r="C153" s="429">
        <f>C85*Calc_SEC_retirement_rates!$G132</f>
        <v>24.61048173563162</v>
      </c>
      <c r="D153" s="429">
        <f>D85*Calc_SEC_retirement_rates!$G132</f>
        <v>25.791824546239546</v>
      </c>
      <c r="E153" s="429">
        <f>E85*Calc_SEC_retirement_rates!$G132</f>
        <v>26.158822479676431</v>
      </c>
      <c r="F153" s="429">
        <f>F85*Calc_SEC_retirement_rates!$G132</f>
        <v>26.50901726754342</v>
      </c>
      <c r="G153" s="429">
        <f>G85*Calc_SEC_retirement_rates!$G132</f>
        <v>27.112069091693467</v>
      </c>
      <c r="H153" s="429">
        <f>H85*Calc_SEC_retirement_rates!$G132</f>
        <v>27.373087154524399</v>
      </c>
      <c r="I153" s="429">
        <f>I85*Calc_SEC_retirement_rates!$G132</f>
        <v>26.71721321247291</v>
      </c>
      <c r="J153" s="429">
        <f>J85*Calc_SEC_retirement_rates!$G132</f>
        <v>26.166539445935513</v>
      </c>
      <c r="K153" s="429">
        <f>K85*Calc_SEC_retirement_rates!$G132</f>
        <v>25.65288452880144</v>
      </c>
      <c r="L153" s="429">
        <f>L85*Calc_SEC_retirement_rates!$G132</f>
        <v>25.201968640796466</v>
      </c>
      <c r="M153" s="429">
        <f>M85*Calc_SEC_retirement_rates!$G132</f>
        <v>24.800320318498184</v>
      </c>
    </row>
    <row r="154" spans="1:13" ht="13.15">
      <c r="B154" s="323" t="str">
        <f t="shared" si="54"/>
        <v>65 plus</v>
      </c>
      <c r="C154" s="429">
        <f>C86*Calc_SEC_retirement_rates!$G133</f>
        <v>5.6567880478795196</v>
      </c>
      <c r="D154" s="429">
        <f>D86*Calc_SEC_retirement_rates!$G133</f>
        <v>8.2473466710211341</v>
      </c>
      <c r="E154" s="429">
        <f>E86*Calc_SEC_retirement_rates!$G133</f>
        <v>10.26034608184737</v>
      </c>
      <c r="F154" s="429">
        <f>F86*Calc_SEC_retirement_rates!$G133</f>
        <v>11.811647770488234</v>
      </c>
      <c r="G154" s="429">
        <f>G86*Calc_SEC_retirement_rates!$G133</f>
        <v>13.070932718710955</v>
      </c>
      <c r="H154" s="429">
        <f>H86*Calc_SEC_retirement_rates!$G133</f>
        <v>13.849801670347844</v>
      </c>
      <c r="I154" s="429">
        <f>I86*Calc_SEC_retirement_rates!$G133</f>
        <v>13.932374073179027</v>
      </c>
      <c r="J154" s="429">
        <f>J86*Calc_SEC_retirement_rates!$G133</f>
        <v>13.858455481071568</v>
      </c>
      <c r="K154" s="429">
        <f>K86*Calc_SEC_retirement_rates!$G133</f>
        <v>13.682764551204791</v>
      </c>
      <c r="L154" s="429">
        <f>L86*Calc_SEC_retirement_rates!$G133</f>
        <v>13.470456870628105</v>
      </c>
      <c r="M154" s="429">
        <f>M86*Calc_SEC_retirement_rates!$G133</f>
        <v>13.248283621156597</v>
      </c>
    </row>
    <row r="155" spans="1:13" ht="13.15">
      <c r="B155" s="323" t="str">
        <f t="shared" si="54"/>
        <v>Total</v>
      </c>
      <c r="C155" s="429">
        <f>SUM(C145:C154)</f>
        <v>83.320553253508095</v>
      </c>
      <c r="D155" s="429">
        <f t="shared" ref="D155:M155" si="56">SUM(D145:D154)</f>
        <v>83.928905903507925</v>
      </c>
      <c r="E155" s="429">
        <f t="shared" si="56"/>
        <v>84.729725686030591</v>
      </c>
      <c r="F155" s="429">
        <f t="shared" si="56"/>
        <v>86.361161739255067</v>
      </c>
      <c r="G155" s="429">
        <f t="shared" si="56"/>
        <v>88.888255340389293</v>
      </c>
      <c r="H155" s="429">
        <f t="shared" si="56"/>
        <v>90.435815902993923</v>
      </c>
      <c r="I155" s="429">
        <f t="shared" si="56"/>
        <v>89.159935273997689</v>
      </c>
      <c r="J155" s="429">
        <f t="shared" si="56"/>
        <v>87.94424720749187</v>
      </c>
      <c r="K155" s="429">
        <f t="shared" si="56"/>
        <v>86.666028088125927</v>
      </c>
      <c r="L155" s="429">
        <f t="shared" si="56"/>
        <v>85.457051175244175</v>
      </c>
      <c r="M155" s="429">
        <f t="shared" si="56"/>
        <v>84.323181691889417</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5"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c r="O161" s="312"/>
    </row>
    <row r="162" spans="1:15" ht="13.15">
      <c r="B162" s="323" t="str">
        <f t="shared" si="58"/>
        <v>25-29</v>
      </c>
      <c r="C162" s="429">
        <f>C94*Calc_SEC_retirement_rates!$G141</f>
        <v>3.9303988029178984E-2</v>
      </c>
      <c r="D162" s="429">
        <f>D94*Calc_SEC_retirement_rates!$G141</f>
        <v>3.955139551228188E-2</v>
      </c>
      <c r="E162" s="429">
        <f>E94*Calc_SEC_retirement_rates!$G141</f>
        <v>4.3614486761751226E-2</v>
      </c>
      <c r="F162" s="429">
        <f>F94*Calc_SEC_retirement_rates!$G141</f>
        <v>5.0582198547312704E-2</v>
      </c>
      <c r="G162" s="429">
        <f>G94*Calc_SEC_retirement_rates!$G141</f>
        <v>5.9724754114509712E-2</v>
      </c>
      <c r="H162" s="429">
        <f>H94*Calc_SEC_retirement_rates!$G141</f>
        <v>6.639409998866419E-2</v>
      </c>
      <c r="I162" s="429">
        <f>I94*Calc_SEC_retirement_rates!$G141</f>
        <v>6.6849100469625916E-2</v>
      </c>
      <c r="J162" s="429">
        <f>J94*Calc_SEC_retirement_rates!$G141</f>
        <v>6.6764958764407564E-2</v>
      </c>
      <c r="K162" s="429">
        <f>K94*Calc_SEC_retirement_rates!$G141</f>
        <v>6.6057702344632319E-2</v>
      </c>
      <c r="L162" s="429">
        <f>L94*Calc_SEC_retirement_rates!$G141</f>
        <v>6.5113311378874328E-2</v>
      </c>
      <c r="M162" s="429">
        <f>M94*Calc_SEC_retirement_rates!$G141</f>
        <v>6.4045674062608304E-2</v>
      </c>
      <c r="N162" s="312"/>
      <c r="O162" s="312"/>
    </row>
    <row r="163" spans="1:15" ht="13.15">
      <c r="B163" s="323" t="str">
        <f t="shared" si="58"/>
        <v>30-34</v>
      </c>
      <c r="C163" s="429">
        <f>C95*Calc_SEC_retirement_rates!$G142</f>
        <v>0.12916939706417746</v>
      </c>
      <c r="D163" s="429">
        <f>D95*Calc_SEC_retirement_rates!$G142</f>
        <v>0.13003299012751662</v>
      </c>
      <c r="E163" s="429">
        <f>E95*Calc_SEC_retirement_rates!$G142</f>
        <v>0.13560972545382352</v>
      </c>
      <c r="F163" s="429">
        <f>F95*Calc_SEC_retirement_rates!$G142</f>
        <v>0.146685139694127</v>
      </c>
      <c r="G163" s="429">
        <f>G95*Calc_SEC_retirement_rates!$G142</f>
        <v>0.16323317735523205</v>
      </c>
      <c r="H163" s="429">
        <f>H95*Calc_SEC_retirement_rates!$G142</f>
        <v>0.17797570838667193</v>
      </c>
      <c r="I163" s="429">
        <f>I95*Calc_SEC_retirement_rates!$G142</f>
        <v>0.18353340566929588</v>
      </c>
      <c r="J163" s="429">
        <f>J95*Calc_SEC_retirement_rates!$G142</f>
        <v>0.18735421371618377</v>
      </c>
      <c r="K163" s="429">
        <f>K95*Calc_SEC_retirement_rates!$G142</f>
        <v>0.18922240064308413</v>
      </c>
      <c r="L163" s="429">
        <f>L95*Calc_SEC_retirement_rates!$G142</f>
        <v>0.18975640595260629</v>
      </c>
      <c r="M163" s="429">
        <f>M95*Calc_SEC_retirement_rates!$G142</f>
        <v>0.1892633073880739</v>
      </c>
      <c r="N163" s="312"/>
      <c r="O163" s="312"/>
    </row>
    <row r="164" spans="1:15" ht="13.15">
      <c r="B164" s="323" t="str">
        <f t="shared" si="58"/>
        <v>35-39</v>
      </c>
      <c r="C164" s="429">
        <f>C96*Calc_SEC_retirement_rates!$G143</f>
        <v>0.52291544068556517</v>
      </c>
      <c r="D164" s="429">
        <f>D96*Calc_SEC_retirement_rates!$G143</f>
        <v>0.509040610164747</v>
      </c>
      <c r="E164" s="429">
        <f>E96*Calc_SEC_retirement_rates!$G143</f>
        <v>0.51123976785792224</v>
      </c>
      <c r="F164" s="429">
        <f>F96*Calc_SEC_retirement_rates!$G143</f>
        <v>0.52897011221973422</v>
      </c>
      <c r="G164" s="429">
        <f>G96*Calc_SEC_retirement_rates!$G143</f>
        <v>0.56190185515305857</v>
      </c>
      <c r="H164" s="429">
        <f>H96*Calc_SEC_retirement_rates!$G143</f>
        <v>0.59284187319440762</v>
      </c>
      <c r="I164" s="429">
        <f>I96*Calc_SEC_retirement_rates!$G143</f>
        <v>0.6046944571785966</v>
      </c>
      <c r="J164" s="429">
        <f>J96*Calc_SEC_retirement_rates!$G143</f>
        <v>0.61593388063349763</v>
      </c>
      <c r="K164" s="429">
        <f>K96*Calc_SEC_retirement_rates!$G143</f>
        <v>0.62450771262823468</v>
      </c>
      <c r="L164" s="429">
        <f>L96*Calc_SEC_retirement_rates!$G143</f>
        <v>0.63078159000424228</v>
      </c>
      <c r="M164" s="429">
        <f>M96*Calc_SEC_retirement_rates!$G143</f>
        <v>0.634632978498474</v>
      </c>
      <c r="N164" s="312"/>
      <c r="O164" s="312"/>
    </row>
    <row r="165" spans="1:15" ht="13.15">
      <c r="B165" s="323" t="str">
        <f t="shared" si="58"/>
        <v>40-44</v>
      </c>
      <c r="C165" s="429">
        <f>C97*Calc_SEC_retirement_rates!$G144</f>
        <v>1.3480130564333239</v>
      </c>
      <c r="D165" s="429">
        <f>D97*Calc_SEC_retirement_rates!$G144</f>
        <v>1.2844454643794605</v>
      </c>
      <c r="E165" s="429">
        <f>E97*Calc_SEC_retirement_rates!$G144</f>
        <v>1.2535273781169818</v>
      </c>
      <c r="F165" s="429">
        <f>F97*Calc_SEC_retirement_rates!$G144</f>
        <v>1.2547011750843529</v>
      </c>
      <c r="G165" s="429">
        <f>G97*Calc_SEC_retirement_rates!$G144</f>
        <v>1.2864104399456944</v>
      </c>
      <c r="H165" s="429">
        <f>H97*Calc_SEC_retirement_rates!$G144</f>
        <v>1.3162871356258257</v>
      </c>
      <c r="I165" s="429">
        <f>I97*Calc_SEC_retirement_rates!$G144</f>
        <v>1.3137394472056036</v>
      </c>
      <c r="J165" s="429">
        <f>J97*Calc_SEC_retirement_rates!$G144</f>
        <v>1.3149699837757181</v>
      </c>
      <c r="K165" s="429">
        <f>K97*Calc_SEC_retirement_rates!$G144</f>
        <v>1.316708282622856</v>
      </c>
      <c r="L165" s="429">
        <f>L97*Calc_SEC_retirement_rates!$G144</f>
        <v>1.3193847109799792</v>
      </c>
      <c r="M165" s="429">
        <f>M97*Calc_SEC_retirement_rates!$G144</f>
        <v>1.3220094529755744</v>
      </c>
      <c r="N165" s="312"/>
      <c r="O165" s="312"/>
    </row>
    <row r="166" spans="1:15" ht="13.15">
      <c r="B166" s="323" t="str">
        <f t="shared" si="58"/>
        <v>45-49</v>
      </c>
      <c r="C166" s="429">
        <f>C98*Calc_SEC_retirement_rates!$G145</f>
        <v>3.3622647317112255</v>
      </c>
      <c r="D166" s="429">
        <f>D98*Calc_SEC_retirement_rates!$G145</f>
        <v>3.1980900384019493</v>
      </c>
      <c r="E166" s="429">
        <f>E98*Calc_SEC_retirement_rates!$G145</f>
        <v>3.0951190266766053</v>
      </c>
      <c r="F166" s="429">
        <f>F98*Calc_SEC_retirement_rates!$G145</f>
        <v>3.054262602678802</v>
      </c>
      <c r="G166" s="429">
        <f>G98*Calc_SEC_retirement_rates!$G145</f>
        <v>3.0738247002958072</v>
      </c>
      <c r="H166" s="429">
        <f>H98*Calc_SEC_retirement_rates!$G145</f>
        <v>3.0872227366820559</v>
      </c>
      <c r="I166" s="429">
        <f>I98*Calc_SEC_retirement_rates!$G145</f>
        <v>3.0323138790502755</v>
      </c>
      <c r="J166" s="429">
        <f>J98*Calc_SEC_retirement_rates!$G145</f>
        <v>2.987513204105086</v>
      </c>
      <c r="K166" s="429">
        <f>K98*Calc_SEC_retirement_rates!$G145</f>
        <v>2.9475314083074329</v>
      </c>
      <c r="L166" s="429">
        <f>L98*Calc_SEC_retirement_rates!$G145</f>
        <v>2.9147625364204321</v>
      </c>
      <c r="M166" s="429">
        <f>M98*Calc_SEC_retirement_rates!$G145</f>
        <v>2.8880966777092563</v>
      </c>
      <c r="N166" s="312"/>
      <c r="O166" s="312"/>
    </row>
    <row r="167" spans="1:15" ht="13.15">
      <c r="B167" s="323" t="str">
        <f t="shared" si="58"/>
        <v>50-54</v>
      </c>
      <c r="C167" s="429">
        <f>C99*Calc_SEC_retirement_rates!$G146</f>
        <v>39.052065967571856</v>
      </c>
      <c r="D167" s="429">
        <f>D99*Calc_SEC_retirement_rates!$G146</f>
        <v>39.400790781655509</v>
      </c>
      <c r="E167" s="429">
        <f>E99*Calc_SEC_retirement_rates!$G146</f>
        <v>39.703779260154853</v>
      </c>
      <c r="F167" s="429">
        <f>F99*Calc_SEC_retirement_rates!$G146</f>
        <v>40.192885382703878</v>
      </c>
      <c r="G167" s="429">
        <f>G99*Calc_SEC_retirement_rates!$G146</f>
        <v>41.009465130685776</v>
      </c>
      <c r="H167" s="429">
        <f>H99*Calc_SEC_retirement_rates!$G146</f>
        <v>41.466465320635606</v>
      </c>
      <c r="I167" s="429">
        <f>I99*Calc_SEC_retirement_rates!$G146</f>
        <v>40.887363803523577</v>
      </c>
      <c r="J167" s="429">
        <f>J99*Calc_SEC_retirement_rates!$G146</f>
        <v>40.273028235200059</v>
      </c>
      <c r="K167" s="429">
        <f>K99*Calc_SEC_retirement_rates!$G146</f>
        <v>39.612577145329155</v>
      </c>
      <c r="L167" s="429">
        <f>L99*Calc_SEC_retirement_rates!$G146</f>
        <v>38.975819635322722</v>
      </c>
      <c r="M167" s="429">
        <f>M99*Calc_SEC_retirement_rates!$G146</f>
        <v>38.382215035571718</v>
      </c>
      <c r="N167" s="312"/>
      <c r="O167" s="312"/>
    </row>
    <row r="168" spans="1:15" ht="13.15">
      <c r="B168" s="323" t="str">
        <f t="shared" si="58"/>
        <v>55-59</v>
      </c>
      <c r="C168" s="429">
        <f>C100*Calc_SEC_retirement_rates!$G147</f>
        <v>159.75188182158851</v>
      </c>
      <c r="D168" s="429">
        <f>D100*Calc_SEC_retirement_rates!$G147</f>
        <v>153.79737504457734</v>
      </c>
      <c r="E168" s="429">
        <f>E100*Calc_SEC_retirement_rates!$G147</f>
        <v>152.86275148436482</v>
      </c>
      <c r="F168" s="429">
        <f>F100*Calc_SEC_retirement_rates!$G147</f>
        <v>155.12918060642727</v>
      </c>
      <c r="G168" s="429">
        <f>G100*Calc_SEC_retirement_rates!$G147</f>
        <v>159.65563121177243</v>
      </c>
      <c r="H168" s="429">
        <f>H100*Calc_SEC_retirement_rates!$G147</f>
        <v>162.65514505910721</v>
      </c>
      <c r="I168" s="429">
        <f>I100*Calc_SEC_retirement_rates!$G147</f>
        <v>160.99959694117555</v>
      </c>
      <c r="J168" s="429">
        <f>J100*Calc_SEC_retirement_rates!$G147</f>
        <v>159.09048736787082</v>
      </c>
      <c r="K168" s="429">
        <f>K100*Calc_SEC_retirement_rates!$G147</f>
        <v>156.76660154540389</v>
      </c>
      <c r="L168" s="429">
        <f>L100*Calc_SEC_retirement_rates!$G147</f>
        <v>154.31472429215822</v>
      </c>
      <c r="M168" s="429">
        <f>M100*Calc_SEC_retirement_rates!$G147</f>
        <v>151.83630218398434</v>
      </c>
      <c r="N168" s="312"/>
      <c r="O168" s="312"/>
    </row>
    <row r="169" spans="1:15" ht="13.15">
      <c r="B169" s="323" t="str">
        <f t="shared" si="58"/>
        <v>60-64</v>
      </c>
      <c r="C169" s="429">
        <f>C101*Calc_SEC_retirement_rates!$G148</f>
        <v>106.21051747211294</v>
      </c>
      <c r="D169" s="429">
        <f>D101*Calc_SEC_retirement_rates!$G148</f>
        <v>108.21094770057262</v>
      </c>
      <c r="E169" s="429">
        <f>E101*Calc_SEC_retirement_rates!$G148</f>
        <v>109.82656331686562</v>
      </c>
      <c r="F169" s="429">
        <f>F101*Calc_SEC_retirement_rates!$G148</f>
        <v>112.74159415515892</v>
      </c>
      <c r="G169" s="429">
        <f>G101*Calc_SEC_retirement_rates!$G148</f>
        <v>117.2793333634112</v>
      </c>
      <c r="H169" s="429">
        <f>H101*Calc_SEC_retirement_rates!$G148</f>
        <v>120.22281231096558</v>
      </c>
      <c r="I169" s="429">
        <f>I101*Calc_SEC_retirement_rates!$G148</f>
        <v>118.86926330875616</v>
      </c>
      <c r="J169" s="429">
        <f>J101*Calc_SEC_retirement_rates!$G148</f>
        <v>117.51346491347819</v>
      </c>
      <c r="K169" s="429">
        <f>K101*Calc_SEC_retirement_rates!$G148</f>
        <v>115.88699970170767</v>
      </c>
      <c r="L169" s="429">
        <f>L101*Calc_SEC_retirement_rates!$G148</f>
        <v>114.17175715403911</v>
      </c>
      <c r="M169" s="429">
        <f>M101*Calc_SEC_retirement_rates!$G148</f>
        <v>112.3966266188899</v>
      </c>
      <c r="N169" s="312"/>
      <c r="O169" s="312"/>
    </row>
    <row r="170" spans="1:15" ht="13.15">
      <c r="B170" s="323" t="str">
        <f t="shared" si="58"/>
        <v>65 plus</v>
      </c>
      <c r="C170" s="429">
        <f>C102*Calc_SEC_retirement_rates!$G149</f>
        <v>26.274656485006002</v>
      </c>
      <c r="D170" s="429">
        <f>D102*Calc_SEC_retirement_rates!$G149</f>
        <v>35.257537081088294</v>
      </c>
      <c r="E170" s="429">
        <f>E102*Calc_SEC_retirement_rates!$G149</f>
        <v>42.443229517071018</v>
      </c>
      <c r="F170" s="429">
        <f>F102*Calc_SEC_retirement_rates!$G149</f>
        <v>48.430068368107165</v>
      </c>
      <c r="G170" s="429">
        <f>G102*Calc_SEC_retirement_rates!$G149</f>
        <v>53.817836516570601</v>
      </c>
      <c r="H170" s="429">
        <f>H102*Calc_SEC_retirement_rates!$G149</f>
        <v>57.711431048925739</v>
      </c>
      <c r="I170" s="429">
        <f>I102*Calc_SEC_retirement_rates!$G149</f>
        <v>59.101826367686137</v>
      </c>
      <c r="J170" s="429">
        <f>J102*Calc_SEC_retirement_rates!$G149</f>
        <v>59.764322142381367</v>
      </c>
      <c r="K170" s="429">
        <f>K102*Calc_SEC_retirement_rates!$G149</f>
        <v>59.857347259089877</v>
      </c>
      <c r="L170" s="429">
        <f>L102*Calc_SEC_retirement_rates!$G149</f>
        <v>59.607208868080001</v>
      </c>
      <c r="M170" s="429">
        <f>M102*Calc_SEC_retirement_rates!$G149</f>
        <v>59.126506535032739</v>
      </c>
      <c r="N170" s="312"/>
      <c r="O170" s="312"/>
    </row>
    <row r="171" spans="1:15" ht="13.15">
      <c r="B171" s="323" t="str">
        <f t="shared" si="58"/>
        <v>Total</v>
      </c>
      <c r="C171" s="429">
        <f>SUM(C161:C170)</f>
        <v>336.69078836020282</v>
      </c>
      <c r="D171" s="429">
        <f t="shared" ref="D171:M171" si="60">SUM(D161:D170)</f>
        <v>341.82781110647971</v>
      </c>
      <c r="E171" s="429">
        <f t="shared" si="60"/>
        <v>349.87543396332342</v>
      </c>
      <c r="F171" s="429">
        <f t="shared" si="60"/>
        <v>361.52892974062161</v>
      </c>
      <c r="G171" s="429">
        <f t="shared" si="60"/>
        <v>376.90736114930428</v>
      </c>
      <c r="H171" s="429">
        <f t="shared" si="60"/>
        <v>387.29657529351181</v>
      </c>
      <c r="I171" s="429">
        <f t="shared" si="60"/>
        <v>385.05918071071483</v>
      </c>
      <c r="J171" s="429">
        <f t="shared" si="60"/>
        <v>381.81383889992537</v>
      </c>
      <c r="K171" s="429">
        <f t="shared" si="60"/>
        <v>377.26755315807679</v>
      </c>
      <c r="L171" s="429">
        <f t="shared" si="60"/>
        <v>372.18930850433622</v>
      </c>
      <c r="M171" s="429">
        <f t="shared" si="60"/>
        <v>366.83969846411264</v>
      </c>
      <c r="N171" s="312"/>
      <c r="O171" s="312"/>
    </row>
    <row r="172" spans="1:15">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5" ht="15">
      <c r="B174" s="325" t="s">
        <v>505</v>
      </c>
      <c r="H174" s="310"/>
    </row>
    <row r="175" spans="1:15">
      <c r="H175" s="310"/>
    </row>
    <row r="176" spans="1:15"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1.9817773569112955E-2</v>
      </c>
      <c r="D179" s="429">
        <f>D77*Calc_SEC_death_rates!$G124</f>
        <v>3.2627949616027059E-2</v>
      </c>
      <c r="E179" s="429">
        <f>E77*Calc_SEC_death_rates!$G124</f>
        <v>4.6512374662901389E-2</v>
      </c>
      <c r="F179" s="429">
        <f>F77*Calc_SEC_death_rates!$G124</f>
        <v>6.1410832116905407E-2</v>
      </c>
      <c r="G179" s="429">
        <f>G77*Calc_SEC_death_rates!$G124</f>
        <v>7.6825736868928574E-2</v>
      </c>
      <c r="H179" s="429">
        <f>H77*Calc_SEC_death_rates!$G124</f>
        <v>8.5510337399290245E-2</v>
      </c>
      <c r="I179" s="429">
        <f>I77*Calc_SEC_death_rates!$G124</f>
        <v>8.2500085425590675E-2</v>
      </c>
      <c r="J179" s="429">
        <f>J77*Calc_SEC_death_rates!$G124</f>
        <v>8.004221364207606E-2</v>
      </c>
      <c r="K179" s="429">
        <f>K77*Calc_SEC_death_rates!$G124</f>
        <v>7.7481609106140742E-2</v>
      </c>
      <c r="L179" s="429">
        <f>L77*Calc_SEC_death_rates!$G124</f>
        <v>7.5250153827943173E-2</v>
      </c>
      <c r="M179" s="429">
        <f>M77*Calc_SEC_death_rates!$G124</f>
        <v>7.3292087662726574E-2</v>
      </c>
    </row>
    <row r="180" spans="1:13" ht="13.15">
      <c r="B180" s="323" t="str">
        <f t="shared" si="62"/>
        <v>25-29</v>
      </c>
      <c r="C180" s="429">
        <f>C78*Calc_SEC_death_rates!$G125</f>
        <v>6.1669842619643547E-2</v>
      </c>
      <c r="D180" s="429">
        <f>D78*Calc_SEC_death_rates!$G125</f>
        <v>5.9031316052194673E-2</v>
      </c>
      <c r="E180" s="429">
        <f>E78*Calc_SEC_death_rates!$G125</f>
        <v>6.2145906717374896E-2</v>
      </c>
      <c r="F180" s="429">
        <f>F78*Calc_SEC_death_rates!$G125</f>
        <v>6.970342012455305E-2</v>
      </c>
      <c r="G180" s="429">
        <f>G78*Calc_SEC_death_rates!$G125</f>
        <v>8.0195563168708517E-2</v>
      </c>
      <c r="H180" s="429">
        <f>H78*Calc_SEC_death_rates!$G125</f>
        <v>8.7592246576076449E-2</v>
      </c>
      <c r="I180" s="429">
        <f>I78*Calc_SEC_death_rates!$G125</f>
        <v>8.6861482962518805E-2</v>
      </c>
      <c r="J180" s="429">
        <f>J78*Calc_SEC_death_rates!$G125</f>
        <v>8.5749867990557782E-2</v>
      </c>
      <c r="K180" s="429">
        <f>K78*Calc_SEC_death_rates!$G125</f>
        <v>8.4074902149009964E-2</v>
      </c>
      <c r="L180" s="429">
        <f>L78*Calc_SEC_death_rates!$G125</f>
        <v>8.2302270266839547E-2</v>
      </c>
      <c r="M180" s="429">
        <f>M78*Calc_SEC_death_rates!$G125</f>
        <v>8.0532992871680739E-2</v>
      </c>
    </row>
    <row r="181" spans="1:13" ht="13.15">
      <c r="B181" s="323" t="str">
        <f t="shared" si="62"/>
        <v>30-34</v>
      </c>
      <c r="C181" s="429">
        <f>C79*Calc_SEC_death_rates!$G126</f>
        <v>0.14678354970489663</v>
      </c>
      <c r="D181" s="429">
        <f>D79*Calc_SEC_death_rates!$G126</f>
        <v>0.1484670321308072</v>
      </c>
      <c r="E181" s="429">
        <f>E79*Calc_SEC_death_rates!$G126</f>
        <v>0.15345027954401688</v>
      </c>
      <c r="F181" s="429">
        <f>F79*Calc_SEC_death_rates!$G126</f>
        <v>0.16355033871512809</v>
      </c>
      <c r="G181" s="429">
        <f>G79*Calc_SEC_death_rates!$G126</f>
        <v>0.17852757032162786</v>
      </c>
      <c r="H181" s="429">
        <f>H79*Calc_SEC_death_rates!$G126</f>
        <v>0.19152168704115741</v>
      </c>
      <c r="I181" s="429">
        <f>I79*Calc_SEC_death_rates!$G126</f>
        <v>0.19489050481452949</v>
      </c>
      <c r="J181" s="429">
        <f>J79*Calc_SEC_death_rates!$G126</f>
        <v>0.19662793438865414</v>
      </c>
      <c r="K181" s="429">
        <f>K79*Calc_SEC_death_rates!$G126</f>
        <v>0.19658240278628711</v>
      </c>
      <c r="L181" s="429">
        <f>L79*Calc_SEC_death_rates!$G126</f>
        <v>0.19543634512012148</v>
      </c>
      <c r="M181" s="429">
        <f>M79*Calc_SEC_death_rates!$G126</f>
        <v>0.19351147774875738</v>
      </c>
    </row>
    <row r="182" spans="1:13" ht="13.15">
      <c r="B182" s="323" t="str">
        <f t="shared" si="62"/>
        <v>35-39</v>
      </c>
      <c r="C182" s="429">
        <f>C80*Calc_SEC_death_rates!$G127</f>
        <v>0.16614277129766766</v>
      </c>
      <c r="D182" s="429">
        <f>D80*Calc_SEC_death_rates!$G127</f>
        <v>0.16378356899446911</v>
      </c>
      <c r="E182" s="429">
        <f>E80*Calc_SEC_death_rates!$G127</f>
        <v>0.16561274446029839</v>
      </c>
      <c r="F182" s="429">
        <f>F80*Calc_SEC_death_rates!$G127</f>
        <v>0.17167681567624155</v>
      </c>
      <c r="G182" s="429">
        <f>G80*Calc_SEC_death_rates!$G127</f>
        <v>0.18139461014002631</v>
      </c>
      <c r="H182" s="429">
        <f>H80*Calc_SEC_death_rates!$G127</f>
        <v>0.19017300348429589</v>
      </c>
      <c r="I182" s="429">
        <f>I80*Calc_SEC_death_rates!$G127</f>
        <v>0.19286447728418135</v>
      </c>
      <c r="J182" s="429">
        <f>J80*Calc_SEC_death_rates!$G127</f>
        <v>0.1951630694688026</v>
      </c>
      <c r="K182" s="429">
        <f>K80*Calc_SEC_death_rates!$G127</f>
        <v>0.19653437702533283</v>
      </c>
      <c r="L182" s="429">
        <f>L80*Calc_SEC_death_rates!$G127</f>
        <v>0.19716896041707102</v>
      </c>
      <c r="M182" s="429">
        <f>M80*Calc_SEC_death_rates!$G127</f>
        <v>0.19709343831423107</v>
      </c>
    </row>
    <row r="183" spans="1:13" ht="13.15">
      <c r="B183" s="323" t="str">
        <f t="shared" si="62"/>
        <v>40-44</v>
      </c>
      <c r="C183" s="429">
        <f>C81*Calc_SEC_death_rates!$G128</f>
        <v>0.2168268220366131</v>
      </c>
      <c r="D183" s="429">
        <f>D81*Calc_SEC_death_rates!$G128</f>
        <v>0.21393419984267642</v>
      </c>
      <c r="E183" s="429">
        <f>E81*Calc_SEC_death_rates!$G128</f>
        <v>0.21450650483011602</v>
      </c>
      <c r="F183" s="429">
        <f>F81*Calc_SEC_death_rates!$G128</f>
        <v>0.21924856634319709</v>
      </c>
      <c r="G183" s="429">
        <f>G81*Calc_SEC_death_rates!$G128</f>
        <v>0.22755839715711024</v>
      </c>
      <c r="H183" s="429">
        <f>H81*Calc_SEC_death_rates!$G128</f>
        <v>0.23476211586803022</v>
      </c>
      <c r="I183" s="429">
        <f>I81*Calc_SEC_death_rates!$G128</f>
        <v>0.23573199105906087</v>
      </c>
      <c r="J183" s="429">
        <f>J81*Calc_SEC_death_rates!$G128</f>
        <v>0.23676293776358001</v>
      </c>
      <c r="K183" s="429">
        <f>K81*Calc_SEC_death_rates!$G128</f>
        <v>0.23740336901423789</v>
      </c>
      <c r="L183" s="429">
        <f>L81*Calc_SEC_death_rates!$G128</f>
        <v>0.23782610861950548</v>
      </c>
      <c r="M183" s="429">
        <f>M81*Calc_SEC_death_rates!$G128</f>
        <v>0.23795301044826209</v>
      </c>
    </row>
    <row r="184" spans="1:13" ht="13.15">
      <c r="B184" s="323" t="str">
        <f t="shared" si="62"/>
        <v>45-49</v>
      </c>
      <c r="C184" s="429">
        <f>C82*Calc_SEC_death_rates!$G129</f>
        <v>0.33340141751538116</v>
      </c>
      <c r="D184" s="429">
        <f>D82*Calc_SEC_death_rates!$G129</f>
        <v>0.32743526559710462</v>
      </c>
      <c r="E184" s="429">
        <f>E82*Calc_SEC_death_rates!$G129</f>
        <v>0.32667785774115288</v>
      </c>
      <c r="F184" s="429">
        <f>F82*Calc_SEC_death_rates!$G129</f>
        <v>0.33177396993202979</v>
      </c>
      <c r="G184" s="429">
        <f>G82*Calc_SEC_death_rates!$G129</f>
        <v>0.34143704254802643</v>
      </c>
      <c r="H184" s="429">
        <f>H82*Calc_SEC_death_rates!$G129</f>
        <v>0.34918340810136217</v>
      </c>
      <c r="I184" s="429">
        <f>I82*Calc_SEC_death_rates!$G129</f>
        <v>0.34783539643939115</v>
      </c>
      <c r="J184" s="429">
        <f>J82*Calc_SEC_death_rates!$G129</f>
        <v>0.34670097939418149</v>
      </c>
      <c r="K184" s="429">
        <f>K82*Calc_SEC_death_rates!$G129</f>
        <v>0.34525224827578493</v>
      </c>
      <c r="L184" s="429">
        <f>L82*Calc_SEC_death_rates!$G129</f>
        <v>0.34386955659743007</v>
      </c>
      <c r="M184" s="429">
        <f>M82*Calc_SEC_death_rates!$G129</f>
        <v>0.3425236811909157</v>
      </c>
    </row>
    <row r="185" spans="1:13" ht="13.15">
      <c r="B185" s="323" t="str">
        <f t="shared" si="62"/>
        <v>50-54</v>
      </c>
      <c r="C185" s="429">
        <f>C83*Calc_SEC_death_rates!$G130</f>
        <v>0.29396805158773581</v>
      </c>
      <c r="D185" s="429">
        <f>D83*Calc_SEC_death_rates!$G130</f>
        <v>0.28796524233492521</v>
      </c>
      <c r="E185" s="429">
        <f>E83*Calc_SEC_death_rates!$G130</f>
        <v>0.28602238879429631</v>
      </c>
      <c r="F185" s="429">
        <f>F83*Calc_SEC_death_rates!$G130</f>
        <v>0.28885193590880004</v>
      </c>
      <c r="G185" s="429">
        <f>G83*Calc_SEC_death_rates!$G130</f>
        <v>0.29533630466179817</v>
      </c>
      <c r="H185" s="429">
        <f>H83*Calc_SEC_death_rates!$G130</f>
        <v>0.30036783436458692</v>
      </c>
      <c r="I185" s="429">
        <f>I83*Calc_SEC_death_rates!$G130</f>
        <v>0.29812241080677487</v>
      </c>
      <c r="J185" s="429">
        <f>J83*Calc_SEC_death_rates!$G130</f>
        <v>0.29592694002611247</v>
      </c>
      <c r="K185" s="429">
        <f>K83*Calc_SEC_death_rates!$G130</f>
        <v>0.29341854271172535</v>
      </c>
      <c r="L185" s="429">
        <f>L83*Calc_SEC_death_rates!$G130</f>
        <v>0.29095708072944743</v>
      </c>
      <c r="M185" s="429">
        <f>M83*Calc_SEC_death_rates!$G130</f>
        <v>0.28858427115129048</v>
      </c>
    </row>
    <row r="186" spans="1:13" ht="13.15">
      <c r="B186" s="323" t="str">
        <f t="shared" si="62"/>
        <v>55-59</v>
      </c>
      <c r="C186" s="429">
        <f>C84*Calc_SEC_death_rates!$G131</f>
        <v>0.20965911327231188</v>
      </c>
      <c r="D186" s="429">
        <f>D84*Calc_SEC_death_rates!$G131</f>
        <v>0.19511494835809959</v>
      </c>
      <c r="E186" s="429">
        <f>E84*Calc_SEC_death_rates!$G131</f>
        <v>0.18763294779887346</v>
      </c>
      <c r="F186" s="429">
        <f>F84*Calc_SEC_death_rates!$G131</f>
        <v>0.18573474375772728</v>
      </c>
      <c r="G186" s="429">
        <f>G84*Calc_SEC_death_rates!$G131</f>
        <v>0.18777499709637682</v>
      </c>
      <c r="H186" s="429">
        <f>H84*Calc_SEC_death_rates!$G131</f>
        <v>0.18930853245520723</v>
      </c>
      <c r="I186" s="429">
        <f>I84*Calc_SEC_death_rates!$G131</f>
        <v>0.18620394917172231</v>
      </c>
      <c r="J186" s="429">
        <f>J84*Calc_SEC_death_rates!$G131</f>
        <v>0.18364418910240152</v>
      </c>
      <c r="K186" s="429">
        <f>K84*Calc_SEC_death_rates!$G131</f>
        <v>0.18115758564690609</v>
      </c>
      <c r="L186" s="429">
        <f>L84*Calc_SEC_death_rates!$G131</f>
        <v>0.17888087610614775</v>
      </c>
      <c r="M186" s="429">
        <f>M84*Calc_SEC_death_rates!$G131</f>
        <v>0.17677027307608173</v>
      </c>
    </row>
    <row r="187" spans="1:13" ht="13.15">
      <c r="B187" s="323" t="str">
        <f t="shared" si="62"/>
        <v>60-64</v>
      </c>
      <c r="C187" s="429">
        <f>C85*Calc_SEC_death_rates!$G132</f>
        <v>4.624893698262672E-2</v>
      </c>
      <c r="D187" s="429">
        <f>D85*Calc_SEC_death_rates!$G132</f>
        <v>4.8468960539645604E-2</v>
      </c>
      <c r="E187" s="429">
        <f>E85*Calc_SEC_death_rates!$G132</f>
        <v>4.9158636771041861E-2</v>
      </c>
      <c r="F187" s="429">
        <f>F85*Calc_SEC_death_rates!$G132</f>
        <v>4.9816735903341874E-2</v>
      </c>
      <c r="G187" s="429">
        <f>G85*Calc_SEC_death_rates!$G132</f>
        <v>5.0950013427608833E-2</v>
      </c>
      <c r="H187" s="429">
        <f>H85*Calc_SEC_death_rates!$G132</f>
        <v>5.1440528325645836E-2</v>
      </c>
      <c r="I187" s="429">
        <f>I85*Calc_SEC_death_rates!$G132</f>
        <v>5.020798550343164E-2</v>
      </c>
      <c r="J187" s="429">
        <f>J85*Calc_SEC_death_rates!$G132</f>
        <v>4.9173138782422507E-2</v>
      </c>
      <c r="K187" s="429">
        <f>K85*Calc_SEC_death_rates!$G132</f>
        <v>4.8207859266623528E-2</v>
      </c>
      <c r="L187" s="429">
        <f>L85*Calc_SEC_death_rates!$G132</f>
        <v>4.7360481278950338E-2</v>
      </c>
      <c r="M187" s="429">
        <f>M85*Calc_SEC_death_rates!$G132</f>
        <v>4.6605688741904766E-2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1.4945182785859894</v>
      </c>
      <c r="D189" s="429">
        <f t="shared" ref="D189:M189" si="64">SUM(D179:D188)</f>
        <v>1.4768284834659495</v>
      </c>
      <c r="E189" s="429">
        <f t="shared" si="64"/>
        <v>1.491719641320072</v>
      </c>
      <c r="F189" s="429">
        <f t="shared" si="64"/>
        <v>1.5417673584779241</v>
      </c>
      <c r="G189" s="429">
        <f t="shared" si="64"/>
        <v>1.6200002353902119</v>
      </c>
      <c r="H189" s="429">
        <f t="shared" si="64"/>
        <v>1.6798596936156522</v>
      </c>
      <c r="I189" s="429">
        <f t="shared" si="64"/>
        <v>1.6752182834672009</v>
      </c>
      <c r="J189" s="429">
        <f t="shared" si="64"/>
        <v>1.6697912705587885</v>
      </c>
      <c r="K189" s="429">
        <f t="shared" si="64"/>
        <v>1.6601128959820484</v>
      </c>
      <c r="L189" s="429">
        <f t="shared" si="64"/>
        <v>1.6490518329634563</v>
      </c>
      <c r="M189" s="429">
        <f t="shared" si="64"/>
        <v>1.6368669212058506</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3" ht="13.15">
      <c r="B195" s="323" t="str">
        <f t="shared" si="66"/>
        <v>20-24</v>
      </c>
      <c r="C195" s="429">
        <f>C93*Calc_SEC_death_rates!$G140</f>
        <v>7.5463371301817198E-2</v>
      </c>
      <c r="D195" s="429">
        <f>D93*Calc_SEC_death_rates!$G140</f>
        <v>0.13460750815894507</v>
      </c>
      <c r="E195" s="429">
        <f>E93*Calc_SEC_death_rates!$G140</f>
        <v>0.19809346079196086</v>
      </c>
      <c r="F195" s="429">
        <f>F93*Calc_SEC_death_rates!$G140</f>
        <v>0.26560683649745859</v>
      </c>
      <c r="G195" s="429">
        <f>G93*Calc_SEC_death_rates!$G140</f>
        <v>0.33638580372624483</v>
      </c>
      <c r="H195" s="429">
        <f>H93*Calc_SEC_death_rates!$G140</f>
        <v>0.37786888418217529</v>
      </c>
      <c r="I195" s="429">
        <f>I93*Calc_SEC_death_rates!$G140</f>
        <v>0.36821280332982903</v>
      </c>
      <c r="J195" s="429">
        <f>J93*Calc_SEC_death_rates!$G140</f>
        <v>0.35968432353573937</v>
      </c>
      <c r="K195" s="429">
        <f>K93*Calc_SEC_death_rates!$G140</f>
        <v>0.34988648701518366</v>
      </c>
      <c r="L195" s="429">
        <f>L93*Calc_SEC_death_rates!$G140</f>
        <v>0.3409354741587986</v>
      </c>
      <c r="M195" s="429">
        <f>M93*Calc_SEC_death_rates!$G140</f>
        <v>0.33279338341142362</v>
      </c>
    </row>
    <row r="196" spans="1:13" ht="13.15">
      <c r="B196" s="323" t="str">
        <f t="shared" si="66"/>
        <v>25-29</v>
      </c>
      <c r="C196" s="429">
        <f>C94*Calc_SEC_death_rates!$G141</f>
        <v>0.16047870625002233</v>
      </c>
      <c r="D196" s="429">
        <f>D94*Calc_SEC_death_rates!$G141</f>
        <v>0.16148887429646716</v>
      </c>
      <c r="E196" s="429">
        <f>E94*Calc_SEC_death_rates!$G141</f>
        <v>0.17807852994684439</v>
      </c>
      <c r="F196" s="429">
        <f>F94*Calc_SEC_death_rates!$G141</f>
        <v>0.20652778990590548</v>
      </c>
      <c r="G196" s="429">
        <f>G94*Calc_SEC_death_rates!$G141</f>
        <v>0.24385696597204637</v>
      </c>
      <c r="H196" s="429">
        <f>H94*Calc_SEC_death_rates!$G141</f>
        <v>0.27108799394365224</v>
      </c>
      <c r="I196" s="429">
        <f>I94*Calc_SEC_death_rates!$G141</f>
        <v>0.27294576696336892</v>
      </c>
      <c r="J196" s="429">
        <f>J94*Calc_SEC_death_rates!$G141</f>
        <v>0.27260221526105599</v>
      </c>
      <c r="K196" s="429">
        <f>K94*Calc_SEC_death_rates!$G141</f>
        <v>0.26971447788569619</v>
      </c>
      <c r="L196" s="429">
        <f>L94*Calc_SEC_death_rates!$G141</f>
        <v>0.26585851700288349</v>
      </c>
      <c r="M196" s="429">
        <f>M94*Calc_SEC_death_rates!$G141</f>
        <v>0.26149933963056643</v>
      </c>
    </row>
    <row r="197" spans="1:13" ht="13.15">
      <c r="B197" s="323" t="str">
        <f t="shared" si="66"/>
        <v>30-34</v>
      </c>
      <c r="C197" s="429">
        <f>C95*Calc_SEC_death_rates!$G142</f>
        <v>0.26807631378889057</v>
      </c>
      <c r="D197" s="429">
        <f>D95*Calc_SEC_death_rates!$G142</f>
        <v>0.26986860244468253</v>
      </c>
      <c r="E197" s="429">
        <f>E95*Calc_SEC_death_rates!$G142</f>
        <v>0.28144247894508811</v>
      </c>
      <c r="F197" s="429">
        <f>F95*Calc_SEC_death_rates!$G142</f>
        <v>0.30442823478747527</v>
      </c>
      <c r="G197" s="429">
        <f>G95*Calc_SEC_death_rates!$G142</f>
        <v>0.33877179477502162</v>
      </c>
      <c r="H197" s="429">
        <f>H95*Calc_SEC_death_rates!$G142</f>
        <v>0.36936823220255821</v>
      </c>
      <c r="I197" s="429">
        <f>I95*Calc_SEC_death_rates!$G142</f>
        <v>0.38090259742019655</v>
      </c>
      <c r="J197" s="429">
        <f>J95*Calc_SEC_death_rates!$G142</f>
        <v>0.38883224763289925</v>
      </c>
      <c r="K197" s="429">
        <f>K95*Calc_SEC_death_rates!$G142</f>
        <v>0.39270945598266971</v>
      </c>
      <c r="L197" s="429">
        <f>L95*Calc_SEC_death_rates!$G142</f>
        <v>0.39381772294198109</v>
      </c>
      <c r="M197" s="429">
        <f>M95*Calc_SEC_death_rates!$G142</f>
        <v>0.39279435325443229</v>
      </c>
    </row>
    <row r="198" spans="1:13" ht="13.15">
      <c r="B198" s="323" t="str">
        <f t="shared" si="66"/>
        <v>35-39</v>
      </c>
      <c r="C198" s="429">
        <f>C96*Calc_SEC_death_rates!$G143</f>
        <v>0.4057725162613855</v>
      </c>
      <c r="D198" s="429">
        <f>D96*Calc_SEC_death_rates!$G143</f>
        <v>0.39500590955007586</v>
      </c>
      <c r="E198" s="429">
        <f>E96*Calc_SEC_death_rates!$G143</f>
        <v>0.39671241442903943</v>
      </c>
      <c r="F198" s="429">
        <f>F96*Calc_SEC_death_rates!$G143</f>
        <v>0.41047082713997596</v>
      </c>
      <c r="G198" s="429">
        <f>G96*Calc_SEC_death_rates!$G143</f>
        <v>0.43602523834154411</v>
      </c>
      <c r="H198" s="429">
        <f>H96*Calc_SEC_death_rates!$G143</f>
        <v>0.46003410860429872</v>
      </c>
      <c r="I198" s="429">
        <f>I96*Calc_SEC_death_rates!$G143</f>
        <v>0.46923149015638738</v>
      </c>
      <c r="J198" s="429">
        <f>J96*Calc_SEC_death_rates!$G143</f>
        <v>0.47795307070609006</v>
      </c>
      <c r="K198" s="429">
        <f>K96*Calc_SEC_death_rates!$G143</f>
        <v>0.48460620257373138</v>
      </c>
      <c r="L198" s="429">
        <f>L96*Calc_SEC_death_rates!$G143</f>
        <v>0.4894746130498886</v>
      </c>
      <c r="M198" s="429">
        <f>M96*Calc_SEC_death_rates!$G143</f>
        <v>0.49246321785826008</v>
      </c>
    </row>
    <row r="199" spans="1:13" ht="13.15">
      <c r="B199" s="323" t="str">
        <f t="shared" si="66"/>
        <v>40-44</v>
      </c>
      <c r="C199" s="429">
        <f>C97*Calc_SEC_death_rates!$G144</f>
        <v>0.71148929002630512</v>
      </c>
      <c r="D199" s="429">
        <f>D97*Calc_SEC_death_rates!$G144</f>
        <v>0.67793793774285482</v>
      </c>
      <c r="E199" s="429">
        <f>E97*Calc_SEC_death_rates!$G144</f>
        <v>0.66161918835175704</v>
      </c>
      <c r="F199" s="429">
        <f>F97*Calc_SEC_death_rates!$G144</f>
        <v>0.66223872535621287</v>
      </c>
      <c r="G199" s="429">
        <f>G97*Calc_SEC_death_rates!$G144</f>
        <v>0.6789750635064864</v>
      </c>
      <c r="H199" s="429">
        <f>H97*Calc_SEC_death_rates!$G144</f>
        <v>0.69474416076881695</v>
      </c>
      <c r="I199" s="429">
        <f>I97*Calc_SEC_death_rates!$G144</f>
        <v>0.69339947570314842</v>
      </c>
      <c r="J199" s="429">
        <f>J97*Calc_SEC_death_rates!$G144</f>
        <v>0.69404896020661366</v>
      </c>
      <c r="K199" s="429">
        <f>K97*Calc_SEC_death_rates!$G144</f>
        <v>0.69496644465285196</v>
      </c>
      <c r="L199" s="429">
        <f>L97*Calc_SEC_death_rates!$G144</f>
        <v>0.69637907942113397</v>
      </c>
      <c r="M199" s="429">
        <f>M97*Calc_SEC_death_rates!$G144</f>
        <v>0.69776443382110498</v>
      </c>
    </row>
    <row r="200" spans="1:13" ht="13.15">
      <c r="B200" s="323" t="str">
        <f t="shared" si="66"/>
        <v>45-49</v>
      </c>
      <c r="C200" s="429">
        <f>C98*Calc_SEC_death_rates!$G145</f>
        <v>1.5014223197646464</v>
      </c>
      <c r="D200" s="429">
        <f>D98*Calc_SEC_death_rates!$G145</f>
        <v>1.4281099637951005</v>
      </c>
      <c r="E200" s="429">
        <f>E98*Calc_SEC_death_rates!$G145</f>
        <v>1.3821281665157135</v>
      </c>
      <c r="F200" s="429">
        <f>F98*Calc_SEC_death_rates!$G145</f>
        <v>1.3638836938787091</v>
      </c>
      <c r="G200" s="429">
        <f>G98*Calc_SEC_death_rates!$G145</f>
        <v>1.3726191660461962</v>
      </c>
      <c r="H200" s="429">
        <f>H98*Calc_SEC_death_rates!$G145</f>
        <v>1.3786020711641684</v>
      </c>
      <c r="I200" s="429">
        <f>I98*Calc_SEC_death_rates!$G145</f>
        <v>1.3540824717335858</v>
      </c>
      <c r="J200" s="429">
        <f>J98*Calc_SEC_death_rates!$G145</f>
        <v>1.3340766903122658</v>
      </c>
      <c r="K200" s="429">
        <f>K98*Calc_SEC_death_rates!$G145</f>
        <v>1.316222783679424</v>
      </c>
      <c r="L200" s="429">
        <f>L98*Calc_SEC_death_rates!$G145</f>
        <v>1.3015898146628495</v>
      </c>
      <c r="M200" s="429">
        <f>M98*Calc_SEC_death_rates!$G145</f>
        <v>1.2896821516323203</v>
      </c>
    </row>
    <row r="201" spans="1:13" ht="13.15">
      <c r="B201" s="323" t="str">
        <f t="shared" si="66"/>
        <v>50-54</v>
      </c>
      <c r="C201" s="429">
        <f>C99*Calc_SEC_death_rates!$G146</f>
        <v>1.1121955206224905</v>
      </c>
      <c r="D201" s="429">
        <f>D99*Calc_SEC_death_rates!$G146</f>
        <v>1.122127137978556</v>
      </c>
      <c r="E201" s="429">
        <f>E99*Calc_SEC_death_rates!$G146</f>
        <v>1.1307561930679082</v>
      </c>
      <c r="F201" s="429">
        <f>F99*Calc_SEC_death_rates!$G146</f>
        <v>1.1446858437824128</v>
      </c>
      <c r="G201" s="429">
        <f>G99*Calc_SEC_death_rates!$G146</f>
        <v>1.1679418819825595</v>
      </c>
      <c r="H201" s="429">
        <f>H99*Calc_SEC_death_rates!$G146</f>
        <v>1.1809571617531072</v>
      </c>
      <c r="I201" s="429">
        <f>I99*Calc_SEC_death_rates!$G146</f>
        <v>1.1644644590660709</v>
      </c>
      <c r="J201" s="429">
        <f>J99*Calc_SEC_death_rates!$G146</f>
        <v>1.1469682972031914</v>
      </c>
      <c r="K201" s="429">
        <f>K99*Calc_SEC_death_rates!$G146</f>
        <v>1.1281587739284273</v>
      </c>
      <c r="L201" s="429">
        <f>L99*Calc_SEC_death_rates!$G146</f>
        <v>1.1100240393681622</v>
      </c>
      <c r="M201" s="429">
        <f>M99*Calc_SEC_death_rates!$G146</f>
        <v>1.0931182916053628</v>
      </c>
    </row>
    <row r="202" spans="1:13" ht="13.15">
      <c r="B202" s="323" t="str">
        <f t="shared" si="66"/>
        <v>55-59</v>
      </c>
      <c r="C202" s="429">
        <f>C100*Calc_SEC_death_rates!$G147</f>
        <v>0.31930574206900358</v>
      </c>
      <c r="D202" s="429">
        <f>D100*Calc_SEC_death_rates!$G147</f>
        <v>0.30740410946594071</v>
      </c>
      <c r="E202" s="429">
        <f>E100*Calc_SEC_death_rates!$G147</f>
        <v>0.30553602086475529</v>
      </c>
      <c r="F202" s="429">
        <f>F100*Calc_SEC_death_rates!$G147</f>
        <v>0.31006606974064371</v>
      </c>
      <c r="G202" s="429">
        <f>G100*Calc_SEC_death_rates!$G147</f>
        <v>0.31911336015749503</v>
      </c>
      <c r="H202" s="429">
        <f>H100*Calc_SEC_death_rates!$G147</f>
        <v>0.32510866978357583</v>
      </c>
      <c r="I202" s="429">
        <f>I100*Calc_SEC_death_rates!$G147</f>
        <v>0.32179962569408288</v>
      </c>
      <c r="J202" s="429">
        <f>J100*Calc_SEC_death_rates!$G147</f>
        <v>0.31798377299773772</v>
      </c>
      <c r="K202" s="429">
        <f>K100*Calc_SEC_death_rates!$G147</f>
        <v>0.31333888194189941</v>
      </c>
      <c r="L202" s="429">
        <f>L100*Calc_SEC_death_rates!$G147</f>
        <v>0.30843816667718621</v>
      </c>
      <c r="M202" s="429">
        <f>M100*Calc_SEC_death_rates!$G147</f>
        <v>0.30348439460647914</v>
      </c>
    </row>
    <row r="203" spans="1:13" ht="13.15">
      <c r="B203" s="323" t="str">
        <f t="shared" si="66"/>
        <v>60-64</v>
      </c>
      <c r="C203" s="429">
        <f>C101*Calc_SEC_death_rates!$G148</f>
        <v>0.252964987883182</v>
      </c>
      <c r="D203" s="429">
        <f>D101*Calc_SEC_death_rates!$G148</f>
        <v>0.25772947656610667</v>
      </c>
      <c r="E203" s="429">
        <f>E101*Calc_SEC_death_rates!$G148</f>
        <v>0.26157743997431382</v>
      </c>
      <c r="F203" s="429">
        <f>F101*Calc_SEC_death_rates!$G148</f>
        <v>0.26852026219417152</v>
      </c>
      <c r="G203" s="429">
        <f>G101*Calc_SEC_death_rates!$G148</f>
        <v>0.27932794086058954</v>
      </c>
      <c r="H203" s="429">
        <f>H101*Calc_SEC_death_rates!$G148</f>
        <v>0.28633851885252898</v>
      </c>
      <c r="I203" s="429">
        <f>I101*Calc_SEC_death_rates!$G148</f>
        <v>0.28311472788443487</v>
      </c>
      <c r="J203" s="429">
        <f>J101*Calc_SEC_death_rates!$G148</f>
        <v>0.27988557946489551</v>
      </c>
      <c r="K203" s="429">
        <f>K101*Calc_SEC_death_rates!$G148</f>
        <v>0.27601177522798487</v>
      </c>
      <c r="L203" s="429">
        <f>L101*Calc_SEC_death_rates!$G148</f>
        <v>0.27192652716955584</v>
      </c>
      <c r="M203" s="429">
        <f>M101*Calc_SEC_death_rates!$G148</f>
        <v>0.26769864197510707</v>
      </c>
    </row>
    <row r="204" spans="1:13"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6"/>
        <v>Total</v>
      </c>
      <c r="C205" s="429">
        <f>SUM(C195:C204)</f>
        <v>4.8071687679677435</v>
      </c>
      <c r="D205" s="429">
        <f t="shared" ref="D205:M205" si="68">SUM(D195:D204)</f>
        <v>4.7542795199987289</v>
      </c>
      <c r="E205" s="429">
        <f t="shared" si="68"/>
        <v>4.7959438928873803</v>
      </c>
      <c r="F205" s="429">
        <f t="shared" si="68"/>
        <v>4.9364282832829653</v>
      </c>
      <c r="G205" s="429">
        <f t="shared" si="68"/>
        <v>5.1730172153681835</v>
      </c>
      <c r="H205" s="429">
        <f t="shared" si="68"/>
        <v>5.3441098012548816</v>
      </c>
      <c r="I205" s="429">
        <f t="shared" si="68"/>
        <v>5.3081534179511047</v>
      </c>
      <c r="J205" s="429">
        <f t="shared" si="68"/>
        <v>5.2720351573204889</v>
      </c>
      <c r="K205" s="429">
        <f t="shared" si="68"/>
        <v>5.2256152828878681</v>
      </c>
      <c r="L205" s="429">
        <f t="shared" si="68"/>
        <v>5.1784439544524394</v>
      </c>
      <c r="M205" s="429">
        <f t="shared" si="68"/>
        <v>5.1312982077950569</v>
      </c>
    </row>
    <row r="206" spans="1:13">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3" ht="15">
      <c r="B208" s="325" t="s">
        <v>165</v>
      </c>
      <c r="C208" s="314"/>
      <c r="D208" s="314"/>
      <c r="E208" s="314"/>
      <c r="F208" s="314"/>
      <c r="G208" s="314"/>
      <c r="H208" s="324"/>
      <c r="I208" s="314"/>
      <c r="J208" s="314"/>
      <c r="K208" s="314"/>
      <c r="L208" s="314"/>
    </row>
    <row r="209" spans="1:14">
      <c r="C209" s="314"/>
      <c r="D209" s="314"/>
      <c r="E209" s="314"/>
      <c r="F209" s="314"/>
      <c r="G209" s="314"/>
      <c r="H209" s="324"/>
      <c r="I209" s="314"/>
      <c r="J209" s="314"/>
      <c r="K209" s="314"/>
      <c r="L209" s="314"/>
    </row>
    <row r="210" spans="1:14" ht="13.15">
      <c r="B210" s="326" t="s">
        <v>46</v>
      </c>
      <c r="C210" s="314"/>
      <c r="D210" s="314"/>
      <c r="E210" s="314"/>
      <c r="F210" s="314"/>
      <c r="G210" s="314"/>
      <c r="H210" s="324"/>
      <c r="I210" s="314"/>
      <c r="J210" s="314"/>
      <c r="K210" s="314"/>
      <c r="L210" s="314"/>
    </row>
    <row r="211" spans="1:14">
      <c r="C211" s="314"/>
      <c r="D211" s="314"/>
      <c r="E211" s="314"/>
      <c r="F211" s="314"/>
      <c r="G211" s="314"/>
      <c r="H211" s="324"/>
      <c r="I211" s="314"/>
      <c r="J211" s="314"/>
      <c r="K211" s="314"/>
      <c r="L211" s="314"/>
    </row>
    <row r="212" spans="1:14"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4" ht="13.15">
      <c r="B213" s="323" t="str">
        <f t="shared" si="70"/>
        <v>20-24</v>
      </c>
      <c r="C213" s="429">
        <f t="shared" ref="C213:C222" si="72">C111+C145+C179</f>
        <v>9.2878703523031465</v>
      </c>
      <c r="D213" s="429">
        <f t="shared" ref="D213:M213" si="73">D111+D145+D179</f>
        <v>15.827206543439864</v>
      </c>
      <c r="E213" s="429">
        <f t="shared" si="73"/>
        <v>22.733757140315959</v>
      </c>
      <c r="F213" s="429">
        <f t="shared" si="73"/>
        <v>31.296090469811272</v>
      </c>
      <c r="G213" s="429">
        <f t="shared" si="73"/>
        <v>39.1518096820907</v>
      </c>
      <c r="H213" s="429">
        <f t="shared" si="73"/>
        <v>43.577641974591906</v>
      </c>
      <c r="I213" s="429">
        <f t="shared" si="73"/>
        <v>42.043562157427282</v>
      </c>
      <c r="J213" s="429">
        <f t="shared" si="73"/>
        <v>40.790985453147535</v>
      </c>
      <c r="K213" s="429">
        <f t="shared" si="73"/>
        <v>39.486054247175815</v>
      </c>
      <c r="L213" s="429">
        <f t="shared" si="73"/>
        <v>38.348863561779048</v>
      </c>
      <c r="M213" s="429">
        <f t="shared" si="73"/>
        <v>37.35099700078149</v>
      </c>
      <c r="N213" s="312"/>
    </row>
    <row r="214" spans="1:14" ht="13.15">
      <c r="B214" s="323" t="str">
        <f t="shared" si="70"/>
        <v>25-29</v>
      </c>
      <c r="C214" s="429">
        <f t="shared" si="72"/>
        <v>45.895255823600607</v>
      </c>
      <c r="D214" s="429">
        <f t="shared" ref="D214:M214" si="74">D112+D146+D180</f>
        <v>45.470822425740614</v>
      </c>
      <c r="E214" s="429">
        <f t="shared" si="74"/>
        <v>48.233809025939664</v>
      </c>
      <c r="F214" s="429">
        <f t="shared" si="74"/>
        <v>56.407656095769845</v>
      </c>
      <c r="G214" s="429">
        <f t="shared" si="74"/>
        <v>64.898447444096675</v>
      </c>
      <c r="H214" s="429">
        <f t="shared" si="74"/>
        <v>70.884230826698996</v>
      </c>
      <c r="I214" s="429">
        <f t="shared" si="74"/>
        <v>70.292858659777991</v>
      </c>
      <c r="J214" s="429">
        <f t="shared" si="74"/>
        <v>69.393281638489199</v>
      </c>
      <c r="K214" s="429">
        <f t="shared" si="74"/>
        <v>68.037811605693648</v>
      </c>
      <c r="L214" s="429">
        <f t="shared" si="74"/>
        <v>66.603305100629839</v>
      </c>
      <c r="M214" s="429">
        <f t="shared" si="74"/>
        <v>65.171513222041924</v>
      </c>
      <c r="N214" s="312"/>
    </row>
    <row r="215" spans="1:14" ht="13.15">
      <c r="B215" s="323" t="str">
        <f t="shared" si="70"/>
        <v>30-34</v>
      </c>
      <c r="C215" s="429">
        <f t="shared" si="72"/>
        <v>34.826803463227918</v>
      </c>
      <c r="D215" s="429">
        <f t="shared" ref="D215:M215" si="75">D113+D147+D181</f>
        <v>36.455140675776704</v>
      </c>
      <c r="E215" s="429">
        <f t="shared" si="75"/>
        <v>37.963966788076277</v>
      </c>
      <c r="F215" s="429">
        <f t="shared" si="75"/>
        <v>42.182022635503287</v>
      </c>
      <c r="G215" s="429">
        <f t="shared" si="75"/>
        <v>46.044869558388385</v>
      </c>
      <c r="H215" s="429">
        <f t="shared" si="75"/>
        <v>49.39624216878866</v>
      </c>
      <c r="I215" s="429">
        <f t="shared" si="75"/>
        <v>50.265109507662125</v>
      </c>
      <c r="J215" s="429">
        <f t="shared" si="75"/>
        <v>50.713217987284239</v>
      </c>
      <c r="K215" s="429">
        <f t="shared" si="75"/>
        <v>50.701474721591445</v>
      </c>
      <c r="L215" s="429">
        <f t="shared" si="75"/>
        <v>50.405889699905899</v>
      </c>
      <c r="M215" s="429">
        <f t="shared" si="75"/>
        <v>49.909438272980722</v>
      </c>
      <c r="N215" s="312"/>
    </row>
    <row r="216" spans="1:14" ht="13.15">
      <c r="B216" s="323" t="str">
        <f t="shared" si="70"/>
        <v>35-39</v>
      </c>
      <c r="C216" s="429">
        <f t="shared" si="72"/>
        <v>33.457826438720993</v>
      </c>
      <c r="D216" s="429">
        <f t="shared" ref="D216:M216" si="76">D114+D148+D182</f>
        <v>34.131653639010111</v>
      </c>
      <c r="E216" s="429">
        <f t="shared" si="76"/>
        <v>34.773724468814812</v>
      </c>
      <c r="F216" s="429">
        <f t="shared" si="76"/>
        <v>37.576461330585197</v>
      </c>
      <c r="G216" s="429">
        <f t="shared" si="76"/>
        <v>39.703483121201486</v>
      </c>
      <c r="H216" s="429">
        <f t="shared" si="76"/>
        <v>41.624889670747962</v>
      </c>
      <c r="I216" s="429">
        <f t="shared" si="76"/>
        <v>42.213996946330276</v>
      </c>
      <c r="J216" s="429">
        <f t="shared" si="76"/>
        <v>42.717110660316528</v>
      </c>
      <c r="K216" s="429">
        <f t="shared" si="76"/>
        <v>43.01726117957751</v>
      </c>
      <c r="L216" s="429">
        <f t="shared" si="76"/>
        <v>43.15615820062694</v>
      </c>
      <c r="M216" s="429">
        <f t="shared" si="76"/>
        <v>43.139627993179943</v>
      </c>
      <c r="N216" s="312"/>
    </row>
    <row r="217" spans="1:14" ht="13.15">
      <c r="B217" s="323" t="str">
        <f t="shared" si="70"/>
        <v>40-44</v>
      </c>
      <c r="C217" s="429">
        <f t="shared" si="72"/>
        <v>31.644823699456936</v>
      </c>
      <c r="D217" s="429">
        <f t="shared" ref="D217:M217" si="77">D115+D149+D183</f>
        <v>32.305667949076337</v>
      </c>
      <c r="E217" s="429">
        <f t="shared" si="77"/>
        <v>32.635937918285528</v>
      </c>
      <c r="F217" s="429">
        <f t="shared" si="77"/>
        <v>34.767012798245588</v>
      </c>
      <c r="G217" s="429">
        <f t="shared" si="77"/>
        <v>36.084731764792153</v>
      </c>
      <c r="H217" s="429">
        <f t="shared" si="77"/>
        <v>37.227050662446779</v>
      </c>
      <c r="I217" s="429">
        <f t="shared" si="77"/>
        <v>37.380847167216075</v>
      </c>
      <c r="J217" s="429">
        <f t="shared" si="77"/>
        <v>37.544327995702865</v>
      </c>
      <c r="K217" s="429">
        <f t="shared" si="77"/>
        <v>37.64588342139794</v>
      </c>
      <c r="L217" s="429">
        <f t="shared" si="77"/>
        <v>37.712918720701367</v>
      </c>
      <c r="M217" s="429">
        <f t="shared" si="77"/>
        <v>37.73304198799606</v>
      </c>
      <c r="N217" s="312"/>
    </row>
    <row r="218" spans="1:14" ht="13.15">
      <c r="B218" s="323" t="str">
        <f t="shared" si="70"/>
        <v>45-49</v>
      </c>
      <c r="C218" s="429">
        <f t="shared" si="72"/>
        <v>36.475766848510169</v>
      </c>
      <c r="D218" s="429">
        <f t="shared" ref="D218:M218" si="78">D116+D150+D184</f>
        <v>37.051856616849932</v>
      </c>
      <c r="E218" s="429">
        <f t="shared" si="78"/>
        <v>37.241450928350162</v>
      </c>
      <c r="F218" s="429">
        <f t="shared" si="78"/>
        <v>39.403696806203712</v>
      </c>
      <c r="G218" s="429">
        <f t="shared" si="78"/>
        <v>40.551347972613982</v>
      </c>
      <c r="H218" s="429">
        <f t="shared" si="78"/>
        <v>41.471358182203957</v>
      </c>
      <c r="I218" s="429">
        <f t="shared" si="78"/>
        <v>41.311259296717509</v>
      </c>
      <c r="J218" s="429">
        <f t="shared" si="78"/>
        <v>41.176528337232078</v>
      </c>
      <c r="K218" s="429">
        <f t="shared" si="78"/>
        <v>41.004467335114576</v>
      </c>
      <c r="L218" s="429">
        <f t="shared" si="78"/>
        <v>40.840249618813573</v>
      </c>
      <c r="M218" s="429">
        <f t="shared" si="78"/>
        <v>40.680404449320363</v>
      </c>
      <c r="N218" s="312"/>
    </row>
    <row r="219" spans="1:14" ht="13.15">
      <c r="B219" s="323" t="str">
        <f t="shared" si="70"/>
        <v>50-54</v>
      </c>
      <c r="C219" s="429">
        <f t="shared" si="72"/>
        <v>38.358768145810977</v>
      </c>
      <c r="D219" s="429">
        <f t="shared" ref="D219:M219" si="79">D117+D151+D185</f>
        <v>38.554050926217549</v>
      </c>
      <c r="E219" s="429">
        <f t="shared" si="79"/>
        <v>38.512194451954798</v>
      </c>
      <c r="F219" s="429">
        <f t="shared" si="79"/>
        <v>40.139800451980342</v>
      </c>
      <c r="G219" s="429">
        <f t="shared" si="79"/>
        <v>41.040889333325346</v>
      </c>
      <c r="H219" s="429">
        <f t="shared" si="79"/>
        <v>41.740086995278773</v>
      </c>
      <c r="I219" s="429">
        <f t="shared" si="79"/>
        <v>41.428055665950218</v>
      </c>
      <c r="J219" s="429">
        <f t="shared" si="79"/>
        <v>41.122965936304894</v>
      </c>
      <c r="K219" s="429">
        <f t="shared" si="79"/>
        <v>40.774390922130259</v>
      </c>
      <c r="L219" s="429">
        <f t="shared" si="79"/>
        <v>40.432338193704133</v>
      </c>
      <c r="M219" s="429">
        <f t="shared" si="79"/>
        <v>40.102604890452746</v>
      </c>
      <c r="N219" s="312"/>
    </row>
    <row r="220" spans="1:14" ht="13.15">
      <c r="B220" s="323" t="str">
        <f t="shared" si="70"/>
        <v>55-59</v>
      </c>
      <c r="C220" s="429">
        <f t="shared" si="72"/>
        <v>53.352576029121991</v>
      </c>
      <c r="D220" s="429">
        <f t="shared" ref="D220:M220" si="80">D118+D152+D186</f>
        <v>49.996257312444165</v>
      </c>
      <c r="E220" s="429">
        <f t="shared" si="80"/>
        <v>48.153522786945778</v>
      </c>
      <c r="F220" s="429">
        <f t="shared" si="80"/>
        <v>48.083194069622458</v>
      </c>
      <c r="G220" s="429">
        <f t="shared" si="80"/>
        <v>48.611376870797486</v>
      </c>
      <c r="H220" s="429">
        <f t="shared" si="80"/>
        <v>49.008380020447582</v>
      </c>
      <c r="I220" s="429">
        <f t="shared" si="80"/>
        <v>48.204662431024303</v>
      </c>
      <c r="J220" s="429">
        <f t="shared" si="80"/>
        <v>47.541989213861605</v>
      </c>
      <c r="K220" s="429">
        <f t="shared" si="80"/>
        <v>46.898254853204023</v>
      </c>
      <c r="L220" s="429">
        <f t="shared" si="80"/>
        <v>46.308858036681428</v>
      </c>
      <c r="M220" s="429">
        <f t="shared" si="80"/>
        <v>45.762463037849251</v>
      </c>
      <c r="N220" s="312"/>
    </row>
    <row r="221" spans="1:14" ht="13.15">
      <c r="B221" s="323" t="str">
        <f t="shared" si="70"/>
        <v>60-64</v>
      </c>
      <c r="C221" s="429">
        <f t="shared" si="72"/>
        <v>26.256526968884003</v>
      </c>
      <c r="D221" s="429">
        <f t="shared" ref="D221:M221" si="81">D119+D153+D187</f>
        <v>27.575740172096157</v>
      </c>
      <c r="E221" s="429">
        <f t="shared" si="81"/>
        <v>27.981526800177793</v>
      </c>
      <c r="F221" s="429">
        <f t="shared" si="81"/>
        <v>28.43295077441724</v>
      </c>
      <c r="G221" s="429">
        <f t="shared" si="81"/>
        <v>29.079770030575574</v>
      </c>
      <c r="H221" s="429">
        <f t="shared" si="81"/>
        <v>29.359731888716283</v>
      </c>
      <c r="I221" s="429">
        <f t="shared" si="81"/>
        <v>28.656256866599737</v>
      </c>
      <c r="J221" s="429">
        <f t="shared" si="81"/>
        <v>28.065617087738872</v>
      </c>
      <c r="K221" s="429">
        <f t="shared" si="81"/>
        <v>27.514682859339846</v>
      </c>
      <c r="L221" s="429">
        <f t="shared" si="81"/>
        <v>27.031041043513447</v>
      </c>
      <c r="M221" s="429">
        <f t="shared" si="81"/>
        <v>26.60024246424976</v>
      </c>
      <c r="N221" s="312"/>
    </row>
    <row r="222" spans="1:14" ht="13.15">
      <c r="B222" s="323" t="str">
        <f t="shared" si="70"/>
        <v>65 plus</v>
      </c>
      <c r="C222" s="429">
        <f t="shared" si="72"/>
        <v>5.9785021990234499</v>
      </c>
      <c r="D222" s="429">
        <f t="shared" ref="D222:M222" si="82">D120+D154+D188</f>
        <v>8.7328577463851467</v>
      </c>
      <c r="E222" s="429">
        <f t="shared" si="82"/>
        <v>10.868960006599838</v>
      </c>
      <c r="F222" s="429">
        <f t="shared" si="82"/>
        <v>12.542230148058719</v>
      </c>
      <c r="G222" s="429">
        <f t="shared" si="82"/>
        <v>13.879405278023055</v>
      </c>
      <c r="H222" s="429">
        <f t="shared" si="82"/>
        <v>14.706449381980729</v>
      </c>
      <c r="I222" s="429">
        <f t="shared" si="82"/>
        <v>14.794129111372465</v>
      </c>
      <c r="J222" s="429">
        <f t="shared" si="82"/>
        <v>14.7156384543154</v>
      </c>
      <c r="K222" s="429">
        <f t="shared" si="82"/>
        <v>14.529080565007085</v>
      </c>
      <c r="L222" s="429">
        <f t="shared" si="82"/>
        <v>14.30364107987052</v>
      </c>
      <c r="M222" s="429">
        <f t="shared" si="82"/>
        <v>14.067725813706216</v>
      </c>
      <c r="N222" s="312"/>
    </row>
    <row r="223" spans="1:14" ht="13.15">
      <c r="B223" s="323" t="str">
        <f t="shared" si="70"/>
        <v>Total</v>
      </c>
      <c r="C223" s="429">
        <f>SUM(C213:C222)</f>
        <v>315.53471996866023</v>
      </c>
      <c r="D223" s="429">
        <f t="shared" ref="D223:M223" si="83">SUM(D213:D222)</f>
        <v>326.10125400703663</v>
      </c>
      <c r="E223" s="429">
        <f t="shared" si="83"/>
        <v>339.0988503154606</v>
      </c>
      <c r="F223" s="429">
        <f t="shared" si="83"/>
        <v>370.83111558019766</v>
      </c>
      <c r="G223" s="429">
        <f t="shared" si="83"/>
        <v>399.04613105590482</v>
      </c>
      <c r="H223" s="429">
        <f t="shared" si="83"/>
        <v>418.99606177190162</v>
      </c>
      <c r="I223" s="429">
        <f t="shared" si="83"/>
        <v>416.59073781007794</v>
      </c>
      <c r="J223" s="429">
        <f t="shared" si="83"/>
        <v>413.78166276439322</v>
      </c>
      <c r="K223" s="429">
        <f t="shared" si="83"/>
        <v>409.60936171023212</v>
      </c>
      <c r="L223" s="429">
        <f t="shared" si="83"/>
        <v>405.14326325622625</v>
      </c>
      <c r="M223" s="429">
        <f t="shared" si="83"/>
        <v>400.51805913255845</v>
      </c>
      <c r="N223" s="312"/>
    </row>
    <row r="224" spans="1:14">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33.372471666105497</v>
      </c>
      <c r="D229" s="429">
        <f t="shared" ref="D229:M229" si="88">D195+D161+D127</f>
        <v>60.051012123534186</v>
      </c>
      <c r="E229" s="429">
        <f t="shared" si="88"/>
        <v>88.786568361049703</v>
      </c>
      <c r="F229" s="429">
        <f t="shared" si="88"/>
        <v>119.49354368954619</v>
      </c>
      <c r="G229" s="429">
        <f t="shared" si="88"/>
        <v>151.33620905307441</v>
      </c>
      <c r="H229" s="429">
        <f t="shared" si="88"/>
        <v>169.99898276855862</v>
      </c>
      <c r="I229" s="429">
        <f t="shared" si="88"/>
        <v>165.65482004136669</v>
      </c>
      <c r="J229" s="429">
        <f t="shared" si="88"/>
        <v>161.81795241280992</v>
      </c>
      <c r="K229" s="429">
        <f t="shared" si="88"/>
        <v>157.41001539668852</v>
      </c>
      <c r="L229" s="429">
        <f t="shared" si="88"/>
        <v>153.38305487140713</v>
      </c>
      <c r="M229" s="429">
        <f t="shared" si="88"/>
        <v>149.72001935140455</v>
      </c>
    </row>
    <row r="230" spans="1:13" ht="13.15">
      <c r="B230" s="323" t="str">
        <f t="shared" si="85"/>
        <v>25-29</v>
      </c>
      <c r="C230" s="429">
        <f t="shared" si="87"/>
        <v>156.5525986728066</v>
      </c>
      <c r="D230" s="429">
        <f t="shared" ref="D230:M230" si="89">D196+D162+D128</f>
        <v>158.92348690310271</v>
      </c>
      <c r="E230" s="429">
        <f t="shared" si="89"/>
        <v>176.06989396681089</v>
      </c>
      <c r="F230" s="429">
        <f t="shared" si="89"/>
        <v>204.96593202177243</v>
      </c>
      <c r="G230" s="429">
        <f t="shared" si="89"/>
        <v>242.01280773514404</v>
      </c>
      <c r="H230" s="429">
        <f t="shared" si="89"/>
        <v>269.03790218201755</v>
      </c>
      <c r="I230" s="429">
        <f t="shared" si="89"/>
        <v>270.88162586997555</v>
      </c>
      <c r="J230" s="429">
        <f t="shared" si="89"/>
        <v>270.54067226322701</v>
      </c>
      <c r="K230" s="429">
        <f t="shared" si="89"/>
        <v>267.67477328254068</v>
      </c>
      <c r="L230" s="429">
        <f t="shared" si="89"/>
        <v>263.84797294470098</v>
      </c>
      <c r="M230" s="429">
        <f t="shared" si="89"/>
        <v>259.52176167128226</v>
      </c>
    </row>
    <row r="231" spans="1:13" ht="13.15">
      <c r="B231" s="323" t="str">
        <f t="shared" si="85"/>
        <v>30-34</v>
      </c>
      <c r="C231" s="429">
        <f t="shared" si="87"/>
        <v>151.09400322983024</v>
      </c>
      <c r="D231" s="429">
        <f t="shared" ref="D231:M231" si="90">D197+D163+D129</f>
        <v>153.44001328249004</v>
      </c>
      <c r="E231" s="429">
        <f t="shared" si="90"/>
        <v>160.76861129266621</v>
      </c>
      <c r="F231" s="429">
        <f t="shared" si="90"/>
        <v>174.551671315596</v>
      </c>
      <c r="G231" s="429">
        <f t="shared" si="90"/>
        <v>194.2434249367364</v>
      </c>
      <c r="H231" s="429">
        <f t="shared" si="90"/>
        <v>211.78667053288797</v>
      </c>
      <c r="I231" s="429">
        <f t="shared" si="90"/>
        <v>218.40019219821178</v>
      </c>
      <c r="J231" s="429">
        <f t="shared" si="90"/>
        <v>222.94685883227615</v>
      </c>
      <c r="K231" s="429">
        <f t="shared" si="90"/>
        <v>225.1699548534572</v>
      </c>
      <c r="L231" s="429">
        <f t="shared" si="90"/>
        <v>225.80540790250407</v>
      </c>
      <c r="M231" s="429">
        <f t="shared" si="90"/>
        <v>225.2186328635197</v>
      </c>
    </row>
    <row r="232" spans="1:13" ht="13.15">
      <c r="B232" s="323" t="str">
        <f t="shared" si="85"/>
        <v>35-39</v>
      </c>
      <c r="C232" s="429">
        <f t="shared" si="87"/>
        <v>159.44396615130583</v>
      </c>
      <c r="D232" s="429">
        <f t="shared" ref="D232:M232" si="91">D198+D164+D130</f>
        <v>156.57211662169004</v>
      </c>
      <c r="E232" s="429">
        <f t="shared" si="91"/>
        <v>157.98125107044487</v>
      </c>
      <c r="F232" s="429">
        <f t="shared" si="91"/>
        <v>164.07196815954174</v>
      </c>
      <c r="G232" s="429">
        <f t="shared" si="91"/>
        <v>174.2864883246246</v>
      </c>
      <c r="H232" s="429">
        <f t="shared" si="91"/>
        <v>183.88323025326335</v>
      </c>
      <c r="I232" s="429">
        <f t="shared" si="91"/>
        <v>187.55957554600894</v>
      </c>
      <c r="J232" s="429">
        <f t="shared" si="91"/>
        <v>191.04573532068088</v>
      </c>
      <c r="K232" s="429">
        <f t="shared" si="91"/>
        <v>193.70510199858765</v>
      </c>
      <c r="L232" s="429">
        <f t="shared" si="91"/>
        <v>195.65108606327067</v>
      </c>
      <c r="M232" s="429">
        <f t="shared" si="91"/>
        <v>196.84568075926197</v>
      </c>
    </row>
    <row r="233" spans="1:13" ht="13.15">
      <c r="B233" s="323" t="str">
        <f t="shared" si="85"/>
        <v>40-44</v>
      </c>
      <c r="C233" s="429">
        <f t="shared" si="87"/>
        <v>171.17565657492503</v>
      </c>
      <c r="D233" s="429">
        <f t="shared" ref="D233:M233" si="92">D199+D165+D131</f>
        <v>164.52254189603147</v>
      </c>
      <c r="E233" s="429">
        <f t="shared" si="92"/>
        <v>161.30581569878996</v>
      </c>
      <c r="F233" s="429">
        <f t="shared" si="92"/>
        <v>162.0573988193992</v>
      </c>
      <c r="G233" s="429">
        <f t="shared" si="92"/>
        <v>166.15297239815106</v>
      </c>
      <c r="H233" s="429">
        <f t="shared" si="92"/>
        <v>170.01185105658172</v>
      </c>
      <c r="I233" s="429">
        <f t="shared" si="92"/>
        <v>169.68279122418318</v>
      </c>
      <c r="J233" s="429">
        <f t="shared" si="92"/>
        <v>169.84172751886825</v>
      </c>
      <c r="K233" s="429">
        <f t="shared" si="92"/>
        <v>170.06624646818619</v>
      </c>
      <c r="L233" s="429">
        <f t="shared" si="92"/>
        <v>170.41193437084772</v>
      </c>
      <c r="M233" s="429">
        <f t="shared" si="92"/>
        <v>170.75094645501954</v>
      </c>
    </row>
    <row r="234" spans="1:13" ht="13.15">
      <c r="B234" s="323" t="str">
        <f t="shared" si="85"/>
        <v>45-49</v>
      </c>
      <c r="C234" s="429">
        <f t="shared" si="87"/>
        <v>190.63130107963448</v>
      </c>
      <c r="D234" s="429">
        <f t="shared" ref="D234:M234" si="93">D200+D166+D132</f>
        <v>182.87894799613329</v>
      </c>
      <c r="E234" s="429">
        <f t="shared" si="93"/>
        <v>177.79918170157416</v>
      </c>
      <c r="F234" s="429">
        <f t="shared" si="93"/>
        <v>176.09598657764749</v>
      </c>
      <c r="G234" s="429">
        <f t="shared" si="93"/>
        <v>177.22385517557797</v>
      </c>
      <c r="H234" s="429">
        <f t="shared" si="93"/>
        <v>177.99632982578333</v>
      </c>
      <c r="I234" s="429">
        <f t="shared" si="93"/>
        <v>174.83051512208388</v>
      </c>
      <c r="J234" s="429">
        <f t="shared" si="93"/>
        <v>172.24749588631212</v>
      </c>
      <c r="K234" s="429">
        <f t="shared" si="93"/>
        <v>169.94231303466125</v>
      </c>
      <c r="L234" s="429">
        <f t="shared" si="93"/>
        <v>168.05299715890229</v>
      </c>
      <c r="M234" s="429">
        <f t="shared" si="93"/>
        <v>166.51555545576707</v>
      </c>
    </row>
    <row r="235" spans="1:13" ht="13.15">
      <c r="B235" s="323" t="str">
        <f t="shared" si="85"/>
        <v>50-54</v>
      </c>
      <c r="C235" s="429">
        <f t="shared" si="87"/>
        <v>175.47858128860472</v>
      </c>
      <c r="D235" s="429">
        <f t="shared" ref="D235:M235" si="94">D201+D167+D133</f>
        <v>178.24771207560738</v>
      </c>
      <c r="E235" s="429">
        <f t="shared" si="94"/>
        <v>180.26885026013093</v>
      </c>
      <c r="F235" s="429">
        <f t="shared" si="94"/>
        <v>183.02088236304121</v>
      </c>
      <c r="G235" s="429">
        <f t="shared" si="94"/>
        <v>186.73923063718004</v>
      </c>
      <c r="H235" s="429">
        <f t="shared" si="94"/>
        <v>188.8202103232189</v>
      </c>
      <c r="I235" s="429">
        <f t="shared" si="94"/>
        <v>186.18323440993379</v>
      </c>
      <c r="J235" s="429">
        <f t="shared" si="94"/>
        <v>183.38581798384274</v>
      </c>
      <c r="K235" s="429">
        <f t="shared" si="94"/>
        <v>180.37841157161682</v>
      </c>
      <c r="L235" s="429">
        <f t="shared" si="94"/>
        <v>177.47889539548231</v>
      </c>
      <c r="M235" s="429">
        <f t="shared" si="94"/>
        <v>174.7758787648838</v>
      </c>
    </row>
    <row r="236" spans="1:13" ht="13.15">
      <c r="B236" s="323" t="str">
        <f t="shared" si="85"/>
        <v>55-59</v>
      </c>
      <c r="C236" s="429">
        <f t="shared" si="87"/>
        <v>212.35031826168515</v>
      </c>
      <c r="D236" s="429">
        <f t="shared" ref="D236:M236" si="95">D202+D168+D134</f>
        <v>204.87847149211512</v>
      </c>
      <c r="E236" s="429">
        <f t="shared" si="95"/>
        <v>203.86994089262629</v>
      </c>
      <c r="F236" s="429">
        <f t="shared" si="95"/>
        <v>207.08631114147002</v>
      </c>
      <c r="G236" s="429">
        <f t="shared" si="95"/>
        <v>213.12879750516171</v>
      </c>
      <c r="H236" s="429">
        <f t="shared" si="95"/>
        <v>217.13293299684744</v>
      </c>
      <c r="I236" s="429">
        <f t="shared" si="95"/>
        <v>214.92289519919103</v>
      </c>
      <c r="J236" s="429">
        <f t="shared" si="95"/>
        <v>212.37437107526381</v>
      </c>
      <c r="K236" s="429">
        <f t="shared" si="95"/>
        <v>209.27215045753496</v>
      </c>
      <c r="L236" s="429">
        <f t="shared" si="95"/>
        <v>205.99907047502336</v>
      </c>
      <c r="M236" s="429">
        <f t="shared" si="95"/>
        <v>202.69055501824843</v>
      </c>
    </row>
    <row r="237" spans="1:13" ht="13.15">
      <c r="B237" s="323" t="str">
        <f t="shared" si="85"/>
        <v>60-64</v>
      </c>
      <c r="C237" s="429">
        <f t="shared" si="87"/>
        <v>116.58914789548449</v>
      </c>
      <c r="D237" s="429">
        <f t="shared" ref="D237:M237" si="96">D203+D169+D135</f>
        <v>118.87589629780578</v>
      </c>
      <c r="E237" s="429">
        <f t="shared" si="96"/>
        <v>120.70024524549891</v>
      </c>
      <c r="F237" s="429">
        <f t="shared" si="96"/>
        <v>123.94489288533894</v>
      </c>
      <c r="G237" s="429">
        <f t="shared" si="96"/>
        <v>128.93355394094186</v>
      </c>
      <c r="H237" s="429">
        <f t="shared" si="96"/>
        <v>132.16953073902391</v>
      </c>
      <c r="I237" s="429">
        <f t="shared" si="96"/>
        <v>130.68147757327731</v>
      </c>
      <c r="J237" s="429">
        <f t="shared" si="96"/>
        <v>129.19095148895056</v>
      </c>
      <c r="K237" s="429">
        <f t="shared" si="96"/>
        <v>127.40286202680238</v>
      </c>
      <c r="L237" s="429">
        <f t="shared" si="96"/>
        <v>125.51717329376413</v>
      </c>
      <c r="M237" s="429">
        <f t="shared" si="96"/>
        <v>123.56564541547489</v>
      </c>
    </row>
    <row r="238" spans="1:13" ht="13.15">
      <c r="B238" s="323" t="str">
        <f t="shared" si="85"/>
        <v>65 plus</v>
      </c>
      <c r="C238" s="429">
        <f t="shared" si="87"/>
        <v>28.166437054170352</v>
      </c>
      <c r="D238" s="429">
        <f t="shared" ref="D238:M238" si="97">D204+D170+D136</f>
        <v>37.818440112110963</v>
      </c>
      <c r="E238" s="429">
        <f t="shared" si="97"/>
        <v>45.540507678848613</v>
      </c>
      <c r="F238" s="429">
        <f t="shared" si="97"/>
        <v>51.977537004000212</v>
      </c>
      <c r="G238" s="429">
        <f t="shared" si="97"/>
        <v>57.759955401124543</v>
      </c>
      <c r="H238" s="429">
        <f t="shared" si="97"/>
        <v>61.938753009788165</v>
      </c>
      <c r="I238" s="429">
        <f t="shared" si="97"/>
        <v>63.430993813202953</v>
      </c>
      <c r="J238" s="429">
        <f t="shared" si="97"/>
        <v>64.142016940043959</v>
      </c>
      <c r="K238" s="429">
        <f t="shared" si="97"/>
        <v>64.241856081489445</v>
      </c>
      <c r="L238" s="429">
        <f t="shared" si="97"/>
        <v>63.973395228285298</v>
      </c>
      <c r="M238" s="429">
        <f t="shared" si="97"/>
        <v>63.457481785546342</v>
      </c>
    </row>
    <row r="239" spans="1:13" ht="13.15">
      <c r="B239" s="323" t="str">
        <f t="shared" si="85"/>
        <v>Total</v>
      </c>
      <c r="C239" s="429">
        <f>SUM(C229:C238)</f>
        <v>1394.8544818745522</v>
      </c>
      <c r="D239" s="429">
        <f t="shared" ref="D239:M239" si="98">SUM(D229:D238)</f>
        <v>1416.208638800621</v>
      </c>
      <c r="E239" s="429">
        <f t="shared" si="98"/>
        <v>1473.0908661684407</v>
      </c>
      <c r="F239" s="429">
        <f t="shared" si="98"/>
        <v>1567.2661239773533</v>
      </c>
      <c r="G239" s="429">
        <f t="shared" si="98"/>
        <v>1691.8172951077165</v>
      </c>
      <c r="H239" s="429">
        <f t="shared" si="98"/>
        <v>1782.776393687971</v>
      </c>
      <c r="I239" s="429">
        <f t="shared" si="98"/>
        <v>1782.2281209974353</v>
      </c>
      <c r="J239" s="429">
        <f t="shared" si="98"/>
        <v>1777.5335997222755</v>
      </c>
      <c r="K239" s="429">
        <f t="shared" si="98"/>
        <v>1765.2636851715652</v>
      </c>
      <c r="L239" s="429">
        <f t="shared" si="98"/>
        <v>1750.1209877041881</v>
      </c>
      <c r="M239" s="429">
        <f t="shared" si="98"/>
        <v>1733.0621575404086</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4" ht="15">
      <c r="B242" s="325" t="s">
        <v>166</v>
      </c>
      <c r="C242" s="314"/>
      <c r="D242" s="314"/>
      <c r="E242" s="314"/>
      <c r="F242" s="314"/>
      <c r="G242" s="314"/>
      <c r="H242" s="324"/>
      <c r="I242" s="314"/>
      <c r="J242" s="314"/>
      <c r="K242" s="314"/>
      <c r="L242" s="314"/>
    </row>
    <row r="243" spans="2:14">
      <c r="C243" s="314"/>
      <c r="D243" s="314"/>
      <c r="E243" s="314"/>
      <c r="F243" s="314"/>
      <c r="G243" s="314"/>
      <c r="H243" s="324"/>
      <c r="I243" s="314"/>
      <c r="J243" s="314"/>
      <c r="K243" s="314"/>
      <c r="L243" s="314"/>
    </row>
    <row r="244" spans="2:14" ht="13.15">
      <c r="B244" s="326" t="s">
        <v>46</v>
      </c>
      <c r="C244" s="314"/>
      <c r="D244" s="314"/>
      <c r="E244" s="314"/>
      <c r="F244" s="314"/>
      <c r="G244" s="314"/>
      <c r="H244" s="324"/>
      <c r="I244" s="314"/>
      <c r="J244" s="314"/>
      <c r="K244" s="314"/>
      <c r="L244" s="314"/>
    </row>
    <row r="245" spans="2:14">
      <c r="C245" s="314"/>
      <c r="D245" s="314"/>
      <c r="E245" s="314"/>
      <c r="F245" s="314"/>
      <c r="G245" s="314"/>
      <c r="H245" s="324"/>
      <c r="I245" s="314"/>
      <c r="J245" s="314"/>
      <c r="K245" s="314"/>
      <c r="L245" s="314"/>
    </row>
    <row r="246" spans="2:14"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4" ht="13.15">
      <c r="B247" s="323" t="str">
        <f t="shared" si="100"/>
        <v>20-24</v>
      </c>
      <c r="C247" s="429">
        <f t="shared" ref="C247:C256" si="102">C77-C213</f>
        <v>53.324129647696857</v>
      </c>
      <c r="D247" s="429">
        <f t="shared" ref="D247:M247" si="103">D77-D213</f>
        <v>87.257086666098843</v>
      </c>
      <c r="E247" s="429">
        <f t="shared" si="103"/>
        <v>124.2167967267668</v>
      </c>
      <c r="F247" s="429">
        <f t="shared" si="103"/>
        <v>162.72444403142063</v>
      </c>
      <c r="G247" s="429">
        <f t="shared" si="103"/>
        <v>203.5703619111062</v>
      </c>
      <c r="H247" s="429">
        <f t="shared" si="103"/>
        <v>226.5825365425757</v>
      </c>
      <c r="I247" s="429">
        <f t="shared" si="103"/>
        <v>218.60606786548209</v>
      </c>
      <c r="J247" s="429">
        <f t="shared" si="103"/>
        <v>212.09327841635769</v>
      </c>
      <c r="K247" s="429">
        <f t="shared" si="103"/>
        <v>205.30827103034466</v>
      </c>
      <c r="L247" s="429">
        <f t="shared" si="103"/>
        <v>199.39543274092961</v>
      </c>
      <c r="M247" s="429">
        <f t="shared" si="103"/>
        <v>194.20701211335933</v>
      </c>
      <c r="N247" s="312"/>
    </row>
    <row r="248" spans="2:14" ht="13.15">
      <c r="B248" s="323" t="str">
        <f t="shared" si="100"/>
        <v>25-29</v>
      </c>
      <c r="C248" s="429">
        <f t="shared" si="102"/>
        <v>301.78254417639943</v>
      </c>
      <c r="D248" s="429">
        <f t="shared" ref="D248:M248" si="104">D78-D214</f>
        <v>287.331682401705</v>
      </c>
      <c r="E248" s="429">
        <f t="shared" si="104"/>
        <v>302.12791087927349</v>
      </c>
      <c r="F248" s="429">
        <f t="shared" si="104"/>
        <v>336.56126894022549</v>
      </c>
      <c r="G248" s="429">
        <f t="shared" si="104"/>
        <v>387.22232646844049</v>
      </c>
      <c r="H248" s="429">
        <f t="shared" si="104"/>
        <v>422.93703241951846</v>
      </c>
      <c r="I248" s="429">
        <f t="shared" si="104"/>
        <v>419.4085580830394</v>
      </c>
      <c r="J248" s="429">
        <f t="shared" si="104"/>
        <v>414.04115222450861</v>
      </c>
      <c r="K248" s="429">
        <f t="shared" si="104"/>
        <v>405.9536203924186</v>
      </c>
      <c r="L248" s="429">
        <f t="shared" si="104"/>
        <v>397.3945104583421</v>
      </c>
      <c r="M248" s="429">
        <f t="shared" si="104"/>
        <v>388.8515975832226</v>
      </c>
      <c r="N248" s="312"/>
    </row>
    <row r="249" spans="2:14" ht="13.15">
      <c r="B249" s="323" t="str">
        <f t="shared" si="100"/>
        <v>30-34</v>
      </c>
      <c r="C249" s="429">
        <f t="shared" si="102"/>
        <v>355.93459653677206</v>
      </c>
      <c r="D249" s="429">
        <f t="shared" ref="D249:M249" si="105">D79-D215</f>
        <v>358.78796010708874</v>
      </c>
      <c r="E249" s="429">
        <f t="shared" si="105"/>
        <v>370.54533950383359</v>
      </c>
      <c r="F249" s="429">
        <f t="shared" si="105"/>
        <v>393.21526442619302</v>
      </c>
      <c r="G249" s="429">
        <f t="shared" si="105"/>
        <v>429.22421514307348</v>
      </c>
      <c r="H249" s="429">
        <f t="shared" si="105"/>
        <v>460.46526962205149</v>
      </c>
      <c r="I249" s="429">
        <f t="shared" si="105"/>
        <v>468.56473662387452</v>
      </c>
      <c r="J249" s="429">
        <f t="shared" si="105"/>
        <v>472.74194490591469</v>
      </c>
      <c r="K249" s="429">
        <f t="shared" si="105"/>
        <v>472.632475728381</v>
      </c>
      <c r="L249" s="429">
        <f t="shared" si="105"/>
        <v>469.87707105120745</v>
      </c>
      <c r="M249" s="429">
        <f t="shared" si="105"/>
        <v>465.24921617568424</v>
      </c>
      <c r="N249" s="312"/>
    </row>
    <row r="250" spans="2:14" ht="13.15">
      <c r="B250" s="323" t="str">
        <f t="shared" si="100"/>
        <v>35-39</v>
      </c>
      <c r="C250" s="429">
        <f t="shared" si="102"/>
        <v>388.67857356127905</v>
      </c>
      <c r="D250" s="429">
        <f t="shared" ref="D250:M250" si="106">D80-D216</f>
        <v>382.01047312619698</v>
      </c>
      <c r="E250" s="429">
        <f t="shared" si="106"/>
        <v>386.01598064170622</v>
      </c>
      <c r="F250" s="429">
        <f t="shared" si="106"/>
        <v>398.62086682876247</v>
      </c>
      <c r="G250" s="429">
        <f t="shared" si="106"/>
        <v>421.18486673497523</v>
      </c>
      <c r="H250" s="429">
        <f t="shared" si="106"/>
        <v>441.56764673047377</v>
      </c>
      <c r="I250" s="429">
        <f t="shared" si="106"/>
        <v>447.81704980176875</v>
      </c>
      <c r="J250" s="429">
        <f t="shared" si="106"/>
        <v>453.15421082441662</v>
      </c>
      <c r="K250" s="429">
        <f t="shared" si="106"/>
        <v>456.33828553316346</v>
      </c>
      <c r="L250" s="429">
        <f t="shared" si="106"/>
        <v>457.81174122776849</v>
      </c>
      <c r="M250" s="429">
        <f t="shared" si="106"/>
        <v>457.6363844914485</v>
      </c>
      <c r="N250" s="312"/>
    </row>
    <row r="251" spans="2:14" ht="13.15">
      <c r="B251" s="323" t="str">
        <f t="shared" si="100"/>
        <v>40-44</v>
      </c>
      <c r="C251" s="429">
        <f t="shared" si="102"/>
        <v>395.27697630054308</v>
      </c>
      <c r="D251" s="429">
        <f t="shared" ref="D251:M251" si="107">D81-D217</f>
        <v>388.92069519419169</v>
      </c>
      <c r="E251" s="429">
        <f t="shared" si="107"/>
        <v>389.7172667895627</v>
      </c>
      <c r="F251" s="429">
        <f t="shared" si="107"/>
        <v>396.9230876767391</v>
      </c>
      <c r="G251" s="429">
        <f t="shared" si="107"/>
        <v>411.96703418796358</v>
      </c>
      <c r="H251" s="429">
        <f t="shared" si="107"/>
        <v>425.00849813540515</v>
      </c>
      <c r="I251" s="429">
        <f t="shared" si="107"/>
        <v>426.76434020044451</v>
      </c>
      <c r="J251" s="429">
        <f t="shared" si="107"/>
        <v>428.63074487534374</v>
      </c>
      <c r="K251" s="429">
        <f t="shared" si="107"/>
        <v>429.79016841774398</v>
      </c>
      <c r="L251" s="429">
        <f t="shared" si="107"/>
        <v>430.55548749008585</v>
      </c>
      <c r="M251" s="429">
        <f t="shared" si="107"/>
        <v>430.78522794650939</v>
      </c>
      <c r="N251" s="312"/>
    </row>
    <row r="252" spans="2:14" ht="13.15">
      <c r="B252" s="323" t="str">
        <f t="shared" si="100"/>
        <v>45-49</v>
      </c>
      <c r="C252" s="429">
        <f t="shared" si="102"/>
        <v>368.59903315148983</v>
      </c>
      <c r="D252" s="429">
        <f t="shared" ref="D252:M252" si="108">D82-D218</f>
        <v>360.77421057008695</v>
      </c>
      <c r="E252" s="429">
        <f t="shared" si="108"/>
        <v>359.66438371112338</v>
      </c>
      <c r="F252" s="429">
        <f t="shared" si="108"/>
        <v>363.69379305141774</v>
      </c>
      <c r="G252" s="429">
        <f t="shared" si="108"/>
        <v>374.28654549960737</v>
      </c>
      <c r="H252" s="429">
        <f t="shared" si="108"/>
        <v>382.77818536825862</v>
      </c>
      <c r="I252" s="429">
        <f t="shared" si="108"/>
        <v>381.30048211589008</v>
      </c>
      <c r="J252" s="429">
        <f t="shared" si="108"/>
        <v>380.05692332145236</v>
      </c>
      <c r="K252" s="429">
        <f t="shared" si="108"/>
        <v>378.46881043945262</v>
      </c>
      <c r="L252" s="429">
        <f t="shared" si="108"/>
        <v>376.95309062205843</v>
      </c>
      <c r="M252" s="429">
        <f t="shared" si="108"/>
        <v>375.47772915331478</v>
      </c>
      <c r="N252" s="312"/>
    </row>
    <row r="253" spans="2:14" ht="13.15">
      <c r="B253" s="323" t="str">
        <f t="shared" si="100"/>
        <v>50-54</v>
      </c>
      <c r="C253" s="429">
        <f t="shared" si="102"/>
        <v>302.66423185418898</v>
      </c>
      <c r="D253" s="429">
        <f t="shared" ref="D253:M253" si="109">D83-D219</f>
        <v>295.50528071334406</v>
      </c>
      <c r="E253" s="429">
        <f t="shared" si="109"/>
        <v>293.29329450161629</v>
      </c>
      <c r="F253" s="429">
        <f t="shared" si="109"/>
        <v>294.94815624057708</v>
      </c>
      <c r="G253" s="429">
        <f t="shared" si="109"/>
        <v>301.56937760114522</v>
      </c>
      <c r="H253" s="429">
        <f t="shared" si="109"/>
        <v>306.70709774222058</v>
      </c>
      <c r="I253" s="429">
        <f t="shared" si="109"/>
        <v>304.41428451847634</v>
      </c>
      <c r="J253" s="429">
        <f t="shared" si="109"/>
        <v>302.17247832528233</v>
      </c>
      <c r="K253" s="429">
        <f t="shared" si="109"/>
        <v>299.61114128362618</v>
      </c>
      <c r="L253" s="429">
        <f t="shared" si="109"/>
        <v>297.09773014429982</v>
      </c>
      <c r="M253" s="429">
        <f t="shared" si="109"/>
        <v>294.67484241815231</v>
      </c>
      <c r="N253" s="312"/>
    </row>
    <row r="254" spans="2:14" ht="13.15">
      <c r="B254" s="323" t="str">
        <f t="shared" si="100"/>
        <v>55-59</v>
      </c>
      <c r="C254" s="429">
        <f t="shared" si="102"/>
        <v>172.29382397087798</v>
      </c>
      <c r="D254" s="429">
        <f t="shared" ref="D254:M254" si="110">D84-D220</f>
        <v>159.99693113535508</v>
      </c>
      <c r="E254" s="429">
        <f t="shared" si="110"/>
        <v>153.7871347470431</v>
      </c>
      <c r="F254" s="429">
        <f t="shared" si="110"/>
        <v>151.81451430911662</v>
      </c>
      <c r="G254" s="429">
        <f t="shared" si="110"/>
        <v>153.48216174765219</v>
      </c>
      <c r="H254" s="429">
        <f t="shared" si="110"/>
        <v>154.73563172837038</v>
      </c>
      <c r="I254" s="429">
        <f t="shared" si="110"/>
        <v>152.19803001864796</v>
      </c>
      <c r="J254" s="429">
        <f t="shared" si="110"/>
        <v>150.10575194611508</v>
      </c>
      <c r="K254" s="429">
        <f t="shared" si="110"/>
        <v>148.07327009464291</v>
      </c>
      <c r="L254" s="429">
        <f t="shared" si="110"/>
        <v>146.21234980498508</v>
      </c>
      <c r="M254" s="429">
        <f t="shared" si="110"/>
        <v>144.48720044721719</v>
      </c>
      <c r="N254" s="312"/>
    </row>
    <row r="255" spans="2:14" ht="13.15">
      <c r="B255" s="323" t="str">
        <f t="shared" si="100"/>
        <v>60-64</v>
      </c>
      <c r="C255" s="429">
        <f t="shared" si="102"/>
        <v>52.315073031116015</v>
      </c>
      <c r="D255" s="429">
        <f t="shared" ref="D255:M255" si="111">D85-D221</f>
        <v>54.76742333385404</v>
      </c>
      <c r="E255" s="429">
        <f t="shared" si="111"/>
        <v>55.533316932782384</v>
      </c>
      <c r="F255" s="429">
        <f t="shared" si="111"/>
        <v>56.199927342832638</v>
      </c>
      <c r="G255" s="429">
        <f t="shared" si="111"/>
        <v>57.478415653400475</v>
      </c>
      <c r="H255" s="429">
        <f t="shared" si="111"/>
        <v>58.031781929419523</v>
      </c>
      <c r="I255" s="429">
        <f t="shared" si="111"/>
        <v>56.641309113421144</v>
      </c>
      <c r="J255" s="429">
        <f t="shared" si="111"/>
        <v>55.47386388689074</v>
      </c>
      <c r="K255" s="429">
        <f t="shared" si="111"/>
        <v>54.384899753257329</v>
      </c>
      <c r="L255" s="429">
        <f t="shared" si="111"/>
        <v>53.428944280149857</v>
      </c>
      <c r="M255" s="429">
        <f t="shared" si="111"/>
        <v>52.577437553109803</v>
      </c>
      <c r="N255" s="312"/>
    </row>
    <row r="256" spans="2:14" ht="13.15">
      <c r="B256" s="323" t="str">
        <f t="shared" si="100"/>
        <v>65 plus</v>
      </c>
      <c r="C256" s="429">
        <f t="shared" si="102"/>
        <v>9.3382978009765516</v>
      </c>
      <c r="D256" s="429">
        <f t="shared" ref="D256:M256" si="112">D86-D222</f>
        <v>13.598358912518911</v>
      </c>
      <c r="E256" s="429">
        <f t="shared" si="112"/>
        <v>16.9128249102578</v>
      </c>
      <c r="F256" s="429">
        <f t="shared" si="112"/>
        <v>19.439991041726152</v>
      </c>
      <c r="G256" s="429">
        <f t="shared" si="112"/>
        <v>21.512562844417012</v>
      </c>
      <c r="H256" s="429">
        <f t="shared" si="112"/>
        <v>22.794450497749391</v>
      </c>
      <c r="I256" s="429">
        <f t="shared" si="112"/>
        <v>22.930350822794864</v>
      </c>
      <c r="J256" s="429">
        <f t="shared" si="112"/>
        <v>22.808693218681714</v>
      </c>
      <c r="K256" s="429">
        <f t="shared" si="112"/>
        <v>22.519535417070308</v>
      </c>
      <c r="L256" s="429">
        <f t="shared" si="112"/>
        <v>22.170112585582519</v>
      </c>
      <c r="M256" s="429">
        <f t="shared" si="112"/>
        <v>21.804452682463108</v>
      </c>
      <c r="N256" s="312"/>
    </row>
    <row r="257" spans="1:14" ht="13.15">
      <c r="B257" s="323" t="str">
        <f t="shared" si="100"/>
        <v>Total</v>
      </c>
      <c r="C257" s="429">
        <f>SUM(C247:C256)</f>
        <v>2400.2072800313399</v>
      </c>
      <c r="D257" s="429">
        <f t="shared" ref="D257:M257" si="113">SUM(D247:D256)</f>
        <v>2388.9501021604401</v>
      </c>
      <c r="E257" s="429">
        <f t="shared" si="113"/>
        <v>2451.8142493439659</v>
      </c>
      <c r="F257" s="429">
        <f t="shared" si="113"/>
        <v>2574.1413138890111</v>
      </c>
      <c r="G257" s="429">
        <f t="shared" si="113"/>
        <v>2761.4978677917816</v>
      </c>
      <c r="H257" s="429">
        <f t="shared" si="113"/>
        <v>2901.608130716043</v>
      </c>
      <c r="I257" s="429">
        <f t="shared" si="113"/>
        <v>2898.6452091638398</v>
      </c>
      <c r="J257" s="429">
        <f t="shared" si="113"/>
        <v>2891.279041944963</v>
      </c>
      <c r="K257" s="429">
        <f t="shared" si="113"/>
        <v>2873.0804780901012</v>
      </c>
      <c r="L257" s="429">
        <f t="shared" si="113"/>
        <v>2850.8964704054092</v>
      </c>
      <c r="M257" s="429">
        <f t="shared" si="113"/>
        <v>2825.7511005644819</v>
      </c>
      <c r="N257" s="312"/>
    </row>
    <row r="258" spans="1:14">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4" ht="13.15">
      <c r="B263" s="323" t="str">
        <f t="shared" si="115"/>
        <v>20-24</v>
      </c>
      <c r="C263" s="429">
        <f t="shared" ref="C263:C272" si="117">C93-C229</f>
        <v>207.55792833389452</v>
      </c>
      <c r="D263" s="429">
        <f t="shared" ref="D263:M263" si="118">D93-D229</f>
        <v>369.70769364683667</v>
      </c>
      <c r="E263" s="429">
        <f t="shared" si="118"/>
        <v>543.66247178463175</v>
      </c>
      <c r="F263" s="429">
        <f t="shared" si="118"/>
        <v>728.50410412461031</v>
      </c>
      <c r="G263" s="429">
        <f t="shared" si="118"/>
        <v>922.63603533476737</v>
      </c>
      <c r="H263" s="429">
        <f t="shared" si="118"/>
        <v>1036.4154649699151</v>
      </c>
      <c r="I263" s="429">
        <f t="shared" si="118"/>
        <v>1009.9308510064463</v>
      </c>
      <c r="J263" s="429">
        <f t="shared" si="118"/>
        <v>986.53901134648504</v>
      </c>
      <c r="K263" s="429">
        <f t="shared" si="118"/>
        <v>959.66559117819384</v>
      </c>
      <c r="L263" s="429">
        <f t="shared" si="118"/>
        <v>935.1148315368431</v>
      </c>
      <c r="M263" s="429">
        <f t="shared" si="118"/>
        <v>912.78277636899929</v>
      </c>
    </row>
    <row r="264" spans="1:14" ht="13.15">
      <c r="B264" s="323" t="str">
        <f t="shared" si="115"/>
        <v>25-29</v>
      </c>
      <c r="C264" s="429">
        <f t="shared" si="117"/>
        <v>1145.0744013271933</v>
      </c>
      <c r="D264" s="429">
        <f t="shared" ref="D264:M264" si="119">D94-D230</f>
        <v>1150.8968867507285</v>
      </c>
      <c r="E264" s="429">
        <f t="shared" si="119"/>
        <v>1268.3075447320941</v>
      </c>
      <c r="F264" s="429">
        <f t="shared" si="119"/>
        <v>1470.1606556330096</v>
      </c>
      <c r="G264" s="429">
        <f t="shared" si="119"/>
        <v>1735.8870548969592</v>
      </c>
      <c r="H264" s="429">
        <f t="shared" si="119"/>
        <v>1929.7301495939801</v>
      </c>
      <c r="I264" s="429">
        <f t="shared" si="119"/>
        <v>1942.9546401186128</v>
      </c>
      <c r="J264" s="429">
        <f t="shared" si="119"/>
        <v>1940.509079663304</v>
      </c>
      <c r="K264" s="429">
        <f t="shared" si="119"/>
        <v>1919.9528248610368</v>
      </c>
      <c r="L264" s="429">
        <f t="shared" si="119"/>
        <v>1892.5043057917439</v>
      </c>
      <c r="M264" s="429">
        <f t="shared" si="119"/>
        <v>1861.4736582133912</v>
      </c>
    </row>
    <row r="265" spans="1:14" ht="13.15">
      <c r="B265" s="323" t="str">
        <f t="shared" si="115"/>
        <v>30-34</v>
      </c>
      <c r="C265" s="429">
        <f t="shared" si="117"/>
        <v>1430.8273967701698</v>
      </c>
      <c r="D265" s="429">
        <f t="shared" ref="D265:M265" si="120">D95-D231</f>
        <v>1439.0577026161511</v>
      </c>
      <c r="E265" s="429">
        <f t="shared" si="120"/>
        <v>1500.0266824791433</v>
      </c>
      <c r="F265" s="429">
        <f t="shared" si="120"/>
        <v>1621.882831114096</v>
      </c>
      <c r="G265" s="429">
        <f t="shared" si="120"/>
        <v>1804.8528185793655</v>
      </c>
      <c r="H265" s="429">
        <f t="shared" si="120"/>
        <v>1967.8595008985048</v>
      </c>
      <c r="I265" s="429">
        <f t="shared" si="120"/>
        <v>2029.3104005739146</v>
      </c>
      <c r="J265" s="429">
        <f t="shared" si="120"/>
        <v>2071.5566907240418</v>
      </c>
      <c r="K265" s="429">
        <f t="shared" si="120"/>
        <v>2092.2130456102268</v>
      </c>
      <c r="L265" s="429">
        <f t="shared" si="120"/>
        <v>2098.117488589548</v>
      </c>
      <c r="M265" s="429">
        <f t="shared" si="120"/>
        <v>2092.6653473738138</v>
      </c>
    </row>
    <row r="266" spans="1:14" ht="13.15">
      <c r="B266" s="323" t="str">
        <f t="shared" si="115"/>
        <v>35-39</v>
      </c>
      <c r="C266" s="429">
        <f t="shared" si="117"/>
        <v>1610.6404338486941</v>
      </c>
      <c r="D266" s="429">
        <f t="shared" ref="D266:M266" si="121">D96-D232</f>
        <v>1566.5455672581179</v>
      </c>
      <c r="E266" s="429">
        <f t="shared" si="121"/>
        <v>1572.580647347618</v>
      </c>
      <c r="F266" s="429">
        <f t="shared" si="121"/>
        <v>1626.5076759963886</v>
      </c>
      <c r="G266" s="429">
        <f t="shared" si="121"/>
        <v>1727.7680902005498</v>
      </c>
      <c r="H266" s="429">
        <f t="shared" si="121"/>
        <v>1822.9042343364522</v>
      </c>
      <c r="I266" s="429">
        <f t="shared" si="121"/>
        <v>1859.3492401795552</v>
      </c>
      <c r="J266" s="429">
        <f t="shared" si="121"/>
        <v>1893.9088648178115</v>
      </c>
      <c r="K266" s="429">
        <f t="shared" si="121"/>
        <v>1920.2721757686397</v>
      </c>
      <c r="L266" s="429">
        <f t="shared" si="121"/>
        <v>1939.5634541879722</v>
      </c>
      <c r="M266" s="429">
        <f t="shared" si="121"/>
        <v>1951.405924687534</v>
      </c>
    </row>
    <row r="267" spans="1:14" ht="13.15">
      <c r="B267" s="323" t="str">
        <f t="shared" si="115"/>
        <v>40-44</v>
      </c>
      <c r="C267" s="429">
        <f t="shared" si="117"/>
        <v>1819.0809434250746</v>
      </c>
      <c r="D267" s="429">
        <f t="shared" ref="D267:M267" si="122">D97-D233</f>
        <v>1731.8805015471391</v>
      </c>
      <c r="E267" s="429">
        <f t="shared" si="122"/>
        <v>1689.448615552091</v>
      </c>
      <c r="F267" s="429">
        <f t="shared" si="122"/>
        <v>1690.4300699196733</v>
      </c>
      <c r="G267" s="429">
        <f t="shared" si="122"/>
        <v>1733.1512340351487</v>
      </c>
      <c r="H267" s="429">
        <f t="shared" si="122"/>
        <v>1773.4034197909627</v>
      </c>
      <c r="I267" s="429">
        <f t="shared" si="122"/>
        <v>1769.9709777084565</v>
      </c>
      <c r="J267" s="429">
        <f t="shared" si="122"/>
        <v>1771.6288513612149</v>
      </c>
      <c r="K267" s="429">
        <f t="shared" si="122"/>
        <v>1773.9708214653804</v>
      </c>
      <c r="L267" s="429">
        <f t="shared" si="122"/>
        <v>1777.576711907431</v>
      </c>
      <c r="M267" s="429">
        <f t="shared" si="122"/>
        <v>1781.1129665019457</v>
      </c>
    </row>
    <row r="268" spans="1:14" ht="13.15">
      <c r="B268" s="323" t="str">
        <f t="shared" si="115"/>
        <v>45-49</v>
      </c>
      <c r="C268" s="429">
        <f t="shared" si="117"/>
        <v>1896.9356989203654</v>
      </c>
      <c r="D268" s="429">
        <f t="shared" ref="D268:M268" si="123">D98-D234</f>
        <v>1802.7550695247817</v>
      </c>
      <c r="E268" s="429">
        <f t="shared" si="123"/>
        <v>1743.9020693101918</v>
      </c>
      <c r="F268" s="429">
        <f t="shared" si="123"/>
        <v>1720.2382784049089</v>
      </c>
      <c r="G268" s="429">
        <f t="shared" si="123"/>
        <v>1731.2561486748559</v>
      </c>
      <c r="H268" s="429">
        <f t="shared" si="123"/>
        <v>1738.8022630878315</v>
      </c>
      <c r="I268" s="429">
        <f t="shared" si="123"/>
        <v>1707.8761997431704</v>
      </c>
      <c r="J268" s="429">
        <f t="shared" si="123"/>
        <v>1682.6433216430696</v>
      </c>
      <c r="K268" s="429">
        <f t="shared" si="123"/>
        <v>1660.1245586820301</v>
      </c>
      <c r="L268" s="429">
        <f t="shared" si="123"/>
        <v>1641.6682976811833</v>
      </c>
      <c r="M268" s="429">
        <f t="shared" si="123"/>
        <v>1626.649408722104</v>
      </c>
    </row>
    <row r="269" spans="1:14" ht="13.15">
      <c r="B269" s="323" t="str">
        <f t="shared" si="115"/>
        <v>50-54</v>
      </c>
      <c r="C269" s="429">
        <f t="shared" si="117"/>
        <v>1348.8134187113951</v>
      </c>
      <c r="D269" s="429">
        <f t="shared" ref="D269:M269" si="124">D99-D235</f>
        <v>1359.6558198917562</v>
      </c>
      <c r="E269" s="429">
        <f t="shared" si="124"/>
        <v>1369.4610192498412</v>
      </c>
      <c r="F269" s="429">
        <f t="shared" si="124"/>
        <v>1385.7999246243896</v>
      </c>
      <c r="G269" s="429">
        <f t="shared" si="124"/>
        <v>1413.9545629995205</v>
      </c>
      <c r="H269" s="429">
        <f t="shared" si="124"/>
        <v>1429.7113523605137</v>
      </c>
      <c r="I269" s="429">
        <f t="shared" si="124"/>
        <v>1409.7446634522057</v>
      </c>
      <c r="J269" s="429">
        <f t="shared" si="124"/>
        <v>1388.5631489585196</v>
      </c>
      <c r="K269" s="429">
        <f t="shared" si="124"/>
        <v>1365.7916295255043</v>
      </c>
      <c r="L269" s="429">
        <f t="shared" si="124"/>
        <v>1343.837034801368</v>
      </c>
      <c r="M269" s="429">
        <f t="shared" si="124"/>
        <v>1323.3702979209741</v>
      </c>
    </row>
    <row r="270" spans="1:14" ht="13.15">
      <c r="B270" s="323" t="str">
        <f t="shared" si="115"/>
        <v>55-59</v>
      </c>
      <c r="C270" s="429">
        <f t="shared" si="117"/>
        <v>713.24288173831485</v>
      </c>
      <c r="D270" s="429">
        <f t="shared" ref="D270:M270" si="125">D100-D236</f>
        <v>686.21465927983854</v>
      </c>
      <c r="E270" s="429">
        <f t="shared" si="125"/>
        <v>681.80803481493444</v>
      </c>
      <c r="F270" s="429">
        <f t="shared" si="125"/>
        <v>691.7232243307875</v>
      </c>
      <c r="G270" s="429">
        <f t="shared" si="125"/>
        <v>711.90673200654237</v>
      </c>
      <c r="H270" s="429">
        <f t="shared" si="125"/>
        <v>725.28160694491555</v>
      </c>
      <c r="I270" s="429">
        <f t="shared" si="125"/>
        <v>717.89949432307526</v>
      </c>
      <c r="J270" s="429">
        <f t="shared" si="125"/>
        <v>709.38674756269938</v>
      </c>
      <c r="K270" s="429">
        <f t="shared" si="125"/>
        <v>699.02450760365696</v>
      </c>
      <c r="L270" s="429">
        <f t="shared" si="125"/>
        <v>688.09155203302635</v>
      </c>
      <c r="M270" s="429">
        <f t="shared" si="125"/>
        <v>677.04023257644872</v>
      </c>
    </row>
    <row r="271" spans="1:14" ht="13.15">
      <c r="B271" s="323" t="str">
        <f t="shared" si="115"/>
        <v>60-64</v>
      </c>
      <c r="C271" s="429">
        <f t="shared" si="117"/>
        <v>229.35325210451555</v>
      </c>
      <c r="D271" s="429">
        <f t="shared" ref="D271:M271" si="126">D101-D237</f>
        <v>233.58218266447395</v>
      </c>
      <c r="E271" s="429">
        <f t="shared" si="126"/>
        <v>237.02011806564136</v>
      </c>
      <c r="F271" s="429">
        <f t="shared" si="126"/>
        <v>243.27013054303478</v>
      </c>
      <c r="G271" s="429">
        <f t="shared" si="126"/>
        <v>253.06151603686197</v>
      </c>
      <c r="H271" s="429">
        <f t="shared" si="126"/>
        <v>259.41285879716361</v>
      </c>
      <c r="I271" s="429">
        <f t="shared" si="126"/>
        <v>256.49221495731581</v>
      </c>
      <c r="J271" s="429">
        <f t="shared" si="126"/>
        <v>253.56671745055368</v>
      </c>
      <c r="K271" s="429">
        <f t="shared" si="126"/>
        <v>250.05718392518429</v>
      </c>
      <c r="L271" s="429">
        <f t="shared" si="126"/>
        <v>246.35608956323978</v>
      </c>
      <c r="M271" s="429">
        <f t="shared" si="126"/>
        <v>242.52577085741797</v>
      </c>
    </row>
    <row r="272" spans="1:14" ht="13.15">
      <c r="B272" s="323" t="str">
        <f t="shared" si="115"/>
        <v>65 plus</v>
      </c>
      <c r="C272" s="429">
        <f t="shared" si="117"/>
        <v>55.913162945829647</v>
      </c>
      <c r="D272" s="429">
        <f t="shared" ref="D272:M272" si="127">D102-D238</f>
        <v>75.006616856940937</v>
      </c>
      <c r="E272" s="429">
        <f t="shared" si="127"/>
        <v>90.2789563183306</v>
      </c>
      <c r="F272" s="429">
        <f t="shared" si="127"/>
        <v>102.99997064436182</v>
      </c>
      <c r="G272" s="429">
        <f t="shared" si="127"/>
        <v>114.45855370710656</v>
      </c>
      <c r="H272" s="429">
        <f t="shared" si="127"/>
        <v>122.73936222229182</v>
      </c>
      <c r="I272" s="429">
        <f t="shared" si="127"/>
        <v>125.69642344152993</v>
      </c>
      <c r="J272" s="429">
        <f t="shared" si="127"/>
        <v>127.10540442472751</v>
      </c>
      <c r="K272" s="429">
        <f t="shared" si="127"/>
        <v>127.30324813242864</v>
      </c>
      <c r="L272" s="429">
        <f t="shared" si="127"/>
        <v>126.77125947746295</v>
      </c>
      <c r="M272" s="429">
        <f t="shared" si="127"/>
        <v>125.74891266150945</v>
      </c>
    </row>
    <row r="273" spans="1:13" ht="13.15">
      <c r="B273" s="323" t="str">
        <f t="shared" si="115"/>
        <v>Total</v>
      </c>
      <c r="C273" s="429">
        <f>SUM(C263:C272)</f>
        <v>10457.439518125448</v>
      </c>
      <c r="D273" s="429">
        <f t="shared" ref="D273:M273" si="128">SUM(D263:D272)</f>
        <v>10415.302700036764</v>
      </c>
      <c r="E273" s="429">
        <f t="shared" si="128"/>
        <v>10696.496159654518</v>
      </c>
      <c r="F273" s="429">
        <f t="shared" si="128"/>
        <v>11281.516865335261</v>
      </c>
      <c r="G273" s="429">
        <f t="shared" si="128"/>
        <v>12148.932746471679</v>
      </c>
      <c r="H273" s="429">
        <f t="shared" si="128"/>
        <v>12806.26021300253</v>
      </c>
      <c r="I273" s="429">
        <f t="shared" si="128"/>
        <v>12829.225105504283</v>
      </c>
      <c r="J273" s="429">
        <f t="shared" si="128"/>
        <v>12825.407837952427</v>
      </c>
      <c r="K273" s="429">
        <f t="shared" si="128"/>
        <v>12768.37558675228</v>
      </c>
      <c r="L273" s="429">
        <f t="shared" si="128"/>
        <v>12689.601025569818</v>
      </c>
      <c r="M273" s="429">
        <f t="shared" si="128"/>
        <v>12594.775295884136</v>
      </c>
    </row>
    <row r="274" spans="1:13">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26.25">
      <c r="B279" s="323" t="s">
        <v>579</v>
      </c>
      <c r="C279" s="432">
        <f>C223+C239</f>
        <v>1710.3892018432125</v>
      </c>
      <c r="D279" s="432">
        <f t="shared" ref="D279:M279" si="131">D223+D239</f>
        <v>1742.3098928076577</v>
      </c>
      <c r="E279" s="432">
        <f t="shared" si="131"/>
        <v>1812.1897164839013</v>
      </c>
      <c r="F279" s="432">
        <f t="shared" si="131"/>
        <v>1938.0972395575509</v>
      </c>
      <c r="G279" s="432">
        <f t="shared" si="131"/>
        <v>2090.8634261636212</v>
      </c>
      <c r="H279" s="432">
        <f t="shared" si="131"/>
        <v>2201.7724554598726</v>
      </c>
      <c r="I279" s="432">
        <f t="shared" si="131"/>
        <v>2198.8188588075132</v>
      </c>
      <c r="J279" s="432">
        <f t="shared" si="131"/>
        <v>2191.3152624866689</v>
      </c>
      <c r="K279" s="432">
        <f t="shared" si="131"/>
        <v>2174.8730468817971</v>
      </c>
      <c r="L279" s="432">
        <f t="shared" si="131"/>
        <v>2155.2642509604143</v>
      </c>
      <c r="M279" s="432">
        <f t="shared" si="131"/>
        <v>2133.5802166729673</v>
      </c>
    </row>
    <row r="280" spans="1:13" ht="26.25">
      <c r="B280" s="323" t="s">
        <v>580</v>
      </c>
      <c r="C280" s="432">
        <f>C155+C171</f>
        <v>420.0113416137109</v>
      </c>
      <c r="D280" s="432">
        <f t="shared" ref="D280:M280" si="132">D155+D171</f>
        <v>425.75671700998765</v>
      </c>
      <c r="E280" s="432">
        <f t="shared" si="132"/>
        <v>434.60515964935399</v>
      </c>
      <c r="F280" s="432">
        <f t="shared" si="132"/>
        <v>447.89009147987667</v>
      </c>
      <c r="G280" s="432">
        <f t="shared" si="132"/>
        <v>465.79561648969354</v>
      </c>
      <c r="H280" s="432">
        <f t="shared" si="132"/>
        <v>477.73239119650572</v>
      </c>
      <c r="I280" s="432">
        <f t="shared" si="132"/>
        <v>474.21911598471252</v>
      </c>
      <c r="J280" s="432">
        <f t="shared" si="132"/>
        <v>469.75808610741723</v>
      </c>
      <c r="K280" s="432">
        <f t="shared" si="132"/>
        <v>463.93358124620272</v>
      </c>
      <c r="L280" s="432">
        <f t="shared" si="132"/>
        <v>457.64635967958043</v>
      </c>
      <c r="M280" s="432">
        <f t="shared" si="132"/>
        <v>451.16288015600207</v>
      </c>
    </row>
    <row r="281" spans="1:13" ht="26.25">
      <c r="B281" s="323" t="s">
        <v>581</v>
      </c>
      <c r="C281" s="432">
        <f>C189+C205</f>
        <v>6.3016870465537327</v>
      </c>
      <c r="D281" s="432">
        <f t="shared" ref="D281:M281" si="133">D189+D205</f>
        <v>6.2311080034646782</v>
      </c>
      <c r="E281" s="432">
        <f t="shared" si="133"/>
        <v>6.2876635342074518</v>
      </c>
      <c r="F281" s="432">
        <f t="shared" si="133"/>
        <v>6.4781956417608892</v>
      </c>
      <c r="G281" s="432">
        <f t="shared" si="133"/>
        <v>6.7930174507583949</v>
      </c>
      <c r="H281" s="432">
        <f t="shared" si="133"/>
        <v>7.023969494870534</v>
      </c>
      <c r="I281" s="432">
        <f t="shared" si="133"/>
        <v>6.9833717014183057</v>
      </c>
      <c r="J281" s="432">
        <f t="shared" si="133"/>
        <v>6.9418264278792776</v>
      </c>
      <c r="K281" s="432">
        <f t="shared" si="133"/>
        <v>6.8857281788699165</v>
      </c>
      <c r="L281" s="432">
        <f t="shared" si="133"/>
        <v>6.8274957874158959</v>
      </c>
      <c r="M281" s="432">
        <f t="shared" si="133"/>
        <v>6.7681651290009075</v>
      </c>
    </row>
    <row r="282" spans="1:13" ht="26.25">
      <c r="B282" s="323" t="s">
        <v>582</v>
      </c>
      <c r="C282" s="432">
        <f>C121+C137</f>
        <v>1284.0761731829482</v>
      </c>
      <c r="D282" s="432">
        <f t="shared" ref="D282:M282" si="134">D121+D137</f>
        <v>1310.3220677942054</v>
      </c>
      <c r="E282" s="432">
        <f t="shared" si="134"/>
        <v>1371.2968933003397</v>
      </c>
      <c r="F282" s="432">
        <f t="shared" si="134"/>
        <v>1483.7289524359135</v>
      </c>
      <c r="G282" s="432">
        <f t="shared" si="134"/>
        <v>1618.2747922231692</v>
      </c>
      <c r="H282" s="432">
        <f t="shared" si="134"/>
        <v>1717.0160947684963</v>
      </c>
      <c r="I282" s="432">
        <f t="shared" si="134"/>
        <v>1717.6163711213824</v>
      </c>
      <c r="J282" s="432">
        <f t="shared" si="134"/>
        <v>1714.6153499513723</v>
      </c>
      <c r="K282" s="432">
        <f t="shared" si="134"/>
        <v>1704.0537374567245</v>
      </c>
      <c r="L282" s="432">
        <f t="shared" si="134"/>
        <v>1690.7903954934179</v>
      </c>
      <c r="M282" s="432">
        <f t="shared" si="134"/>
        <v>1675.6491713879639</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5"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5"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c r="N290" s="312"/>
      <c r="O290" s="312"/>
    </row>
    <row r="291" spans="2:15" ht="15">
      <c r="B291" s="325"/>
      <c r="H291" s="312"/>
    </row>
    <row r="292" spans="2:15" ht="15">
      <c r="B292" s="325" t="s">
        <v>263</v>
      </c>
      <c r="H292" s="312"/>
    </row>
    <row r="293" spans="2:15"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5" ht="13.15">
      <c r="B294" s="348" t="s">
        <v>267</v>
      </c>
      <c r="C294" s="429">
        <f>C36-C15+C279-C290</f>
        <v>1688.9158968480751</v>
      </c>
      <c r="D294" s="429">
        <f>D36-D15+D279-D290</f>
        <v>2156.2473232851789</v>
      </c>
      <c r="E294" s="429">
        <f>E36-E15+E279-E290</f>
        <v>2645.4450097833378</v>
      </c>
      <c r="F294" s="429">
        <f t="shared" ref="F294:M294" si="139">F36-F15+F279-F290</f>
        <v>3145.635861202808</v>
      </c>
      <c r="G294" s="429">
        <f t="shared" si="139"/>
        <v>2999.2101849149872</v>
      </c>
      <c r="H294" s="429">
        <f t="shared" si="139"/>
        <v>2218.8208297570609</v>
      </c>
      <c r="I294" s="429">
        <f t="shared" si="139"/>
        <v>2180.1318277159367</v>
      </c>
      <c r="J294" s="429">
        <f t="shared" si="139"/>
        <v>2099.6422318267887</v>
      </c>
      <c r="K294" s="429">
        <f t="shared" si="139"/>
        <v>2054.3056820932593</v>
      </c>
      <c r="L294" s="429">
        <f t="shared" si="139"/>
        <v>2013.6091171463581</v>
      </c>
      <c r="M294" s="429">
        <f t="shared" si="139"/>
        <v>2082.3039461359303</v>
      </c>
    </row>
    <row r="295" spans="2:15" ht="12.75" customHeight="1">
      <c r="B295" s="1469" t="s">
        <v>264</v>
      </c>
      <c r="C295" s="1469"/>
      <c r="D295" s="1469"/>
      <c r="E295" s="1469"/>
      <c r="F295" s="1469"/>
      <c r="G295" s="1469"/>
      <c r="H295" s="1469"/>
      <c r="I295" s="1469"/>
      <c r="J295" s="1469"/>
      <c r="K295" s="1469"/>
      <c r="L295" s="1469"/>
      <c r="M295" s="1469"/>
    </row>
    <row r="296" spans="2:15" ht="13.15">
      <c r="B296" s="502" t="s">
        <v>551</v>
      </c>
      <c r="C296" s="503">
        <f>IF(C294&lt;0,0,C294)</f>
        <v>1688.9158968480751</v>
      </c>
      <c r="D296" s="503">
        <f t="shared" ref="D296:M296" si="140">IF(D294&lt;0,0,D294)</f>
        <v>2156.2473232851789</v>
      </c>
      <c r="E296" s="503">
        <f t="shared" si="140"/>
        <v>2645.4450097833378</v>
      </c>
      <c r="F296" s="503">
        <f t="shared" si="140"/>
        <v>3145.635861202808</v>
      </c>
      <c r="G296" s="503">
        <f t="shared" si="140"/>
        <v>2999.2101849149872</v>
      </c>
      <c r="H296" s="503">
        <f t="shared" si="140"/>
        <v>2218.8208297570609</v>
      </c>
      <c r="I296" s="503">
        <f t="shared" si="140"/>
        <v>2180.1318277159367</v>
      </c>
      <c r="J296" s="503">
        <f t="shared" si="140"/>
        <v>2099.6422318267887</v>
      </c>
      <c r="K296" s="503">
        <f t="shared" si="140"/>
        <v>2054.3056820932593</v>
      </c>
      <c r="L296" s="503">
        <f t="shared" si="140"/>
        <v>2013.6091171463581</v>
      </c>
      <c r="M296" s="503">
        <f t="shared" si="140"/>
        <v>2082.3039461359303</v>
      </c>
    </row>
    <row r="297" spans="2:15" ht="15">
      <c r="B297" s="325"/>
      <c r="H297" s="312"/>
    </row>
    <row r="298" spans="2:15" ht="15">
      <c r="B298" s="325" t="s">
        <v>174</v>
      </c>
      <c r="H298" s="312"/>
    </row>
    <row r="299" spans="2:15" ht="15">
      <c r="B299" s="325"/>
      <c r="H299" s="312"/>
    </row>
    <row r="300" spans="2:15" ht="13.15">
      <c r="B300" s="326" t="s">
        <v>46</v>
      </c>
      <c r="H300" s="310"/>
    </row>
    <row r="301" spans="2:15">
      <c r="H301" s="310"/>
    </row>
    <row r="302" spans="2:15"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5" ht="13.15">
      <c r="B303" s="323" t="str">
        <f t="shared" si="141"/>
        <v>20-24</v>
      </c>
      <c r="C303" s="429">
        <f>C$296*Entrant_age_breakdowns!$K76*$G$31</f>
        <v>75.531236864226528</v>
      </c>
      <c r="D303" s="429">
        <f>D$296*Entrant_age_breakdowns!$K76*$G$31</f>
        <v>96.431105667754608</v>
      </c>
      <c r="E303" s="429">
        <f>E$296*Entrant_age_breakdowns!$K76*$G$31</f>
        <v>118.30887139977308</v>
      </c>
      <c r="F303" s="429">
        <f>F$296*Entrant_age_breakdowns!$K76*$G$31</f>
        <v>140.67827046007551</v>
      </c>
      <c r="G303" s="429">
        <f>G$296*Entrant_age_breakdowns!$K76*$G$31</f>
        <v>134.12986123535327</v>
      </c>
      <c r="H303" s="429">
        <f>H$296*Entrant_age_breakdowns!$K76*$G$31</f>
        <v>99.229500986061026</v>
      </c>
      <c r="I303" s="429">
        <f>I$296*Entrant_age_breakdowns!$K76*$G$31</f>
        <v>97.499261971399449</v>
      </c>
      <c r="J303" s="429">
        <f>J$296*Entrant_age_breakdowns!$K76*$G$31</f>
        <v>93.899628180542905</v>
      </c>
      <c r="K303" s="429">
        <f>K$296*Entrant_age_breakdowns!$K76*$G$31</f>
        <v>91.872099348041161</v>
      </c>
      <c r="L303" s="429">
        <f>L$296*Entrant_age_breakdowns!$K76*$G$31</f>
        <v>90.052078651746385</v>
      </c>
      <c r="M303" s="429">
        <f>M$296*Entrant_age_breakdowns!$K76*$G$31</f>
        <v>93.124230088915098</v>
      </c>
    </row>
    <row r="304" spans="2:15" ht="13.15">
      <c r="B304" s="323" t="str">
        <f t="shared" si="141"/>
        <v>25-29</v>
      </c>
      <c r="C304" s="429">
        <f>C$296*Entrant_age_breakdowns!$K77*$G$31</f>
        <v>82.006745229926722</v>
      </c>
      <c r="D304" s="429">
        <f>D$296*Entrant_age_breakdowns!$K77*$G$31</f>
        <v>104.69841939634807</v>
      </c>
      <c r="E304" s="429">
        <f>E$296*Entrant_age_breakdowns!$K77*$G$31</f>
        <v>128.45182838408573</v>
      </c>
      <c r="F304" s="429">
        <f>F$296*Entrant_age_breakdowns!$K77*$G$31</f>
        <v>152.73901982757206</v>
      </c>
      <c r="G304" s="429">
        <f>G$296*Entrant_age_breakdowns!$K77*$G$31</f>
        <v>145.62919680271651</v>
      </c>
      <c r="H304" s="429">
        <f>H$296*Entrant_age_breakdowns!$K77*$G$31</f>
        <v>107.73672912684403</v>
      </c>
      <c r="I304" s="429">
        <f>I$296*Entrant_age_breakdowns!$K77*$G$31</f>
        <v>105.85815178648757</v>
      </c>
      <c r="J304" s="429">
        <f>J$296*Entrant_age_breakdowns!$K77*$G$31</f>
        <v>101.94991112390656</v>
      </c>
      <c r="K304" s="429">
        <f>K$296*Entrant_age_breakdowns!$K77*$G$31</f>
        <v>99.748556461699891</v>
      </c>
      <c r="L304" s="429">
        <f>L$296*Entrant_age_breakdowns!$K77*$G$31</f>
        <v>97.77250020006953</v>
      </c>
      <c r="M304" s="429">
        <f>M$296*Entrant_age_breakdowns!$K77*$G$31</f>
        <v>101.10803594230194</v>
      </c>
    </row>
    <row r="305" spans="1:14" ht="13.15">
      <c r="B305" s="323" t="str">
        <f t="shared" si="141"/>
        <v>30-34</v>
      </c>
      <c r="C305" s="429">
        <f>C$296*Entrant_age_breakdowns!$K78*$G$31</f>
        <v>42.171957090228233</v>
      </c>
      <c r="D305" s="429">
        <f>D$296*Entrant_age_breakdowns!$K78*$G$31</f>
        <v>53.841147308285329</v>
      </c>
      <c r="E305" s="429">
        <f>E$296*Entrant_age_breakdowns!$K78*$G$31</f>
        <v>66.056334507447019</v>
      </c>
      <c r="F305" s="429">
        <f>F$296*Entrant_age_breakdowns!$K78*$G$31</f>
        <v>78.546019258684865</v>
      </c>
      <c r="G305" s="429">
        <f>G$296*Entrant_age_breakdowns!$K78*$G$31</f>
        <v>74.889793777687402</v>
      </c>
      <c r="H305" s="429">
        <f>H$296*Entrant_age_breakdowns!$K78*$G$31</f>
        <v>55.40359765577869</v>
      </c>
      <c r="I305" s="429">
        <f>I$296*Entrant_age_breakdowns!$K78*$G$31</f>
        <v>54.437539525242421</v>
      </c>
      <c r="J305" s="429">
        <f>J$296*Entrant_age_breakdowns!$K78*$G$31</f>
        <v>52.427727319447129</v>
      </c>
      <c r="K305" s="429">
        <f>K$296*Entrant_age_breakdowns!$K78*$G$31</f>
        <v>51.295680996981027</v>
      </c>
      <c r="L305" s="429">
        <f>L$296*Entrant_age_breakdowns!$K78*$G$31</f>
        <v>50.279494345020822</v>
      </c>
      <c r="M305" s="429">
        <f>M$296*Entrant_age_breakdowns!$K78*$G$31</f>
        <v>51.994793126846076</v>
      </c>
    </row>
    <row r="306" spans="1:14" ht="13.15">
      <c r="B306" s="323" t="str">
        <f t="shared" si="141"/>
        <v>35-39</v>
      </c>
      <c r="C306" s="429">
        <f>C$296*Entrant_age_breakdowns!$K79*$G$31</f>
        <v>31.972446488479786</v>
      </c>
      <c r="D306" s="429">
        <f>D$296*Entrant_age_breakdowns!$K79*$G$31</f>
        <v>40.819381408110836</v>
      </c>
      <c r="E306" s="429">
        <f>E$296*Entrant_age_breakdowns!$K79*$G$31</f>
        <v>50.080261054658123</v>
      </c>
      <c r="F306" s="429">
        <f>F$296*Entrant_age_breakdowns!$K79*$G$31</f>
        <v>59.549249570238857</v>
      </c>
      <c r="G306" s="429">
        <f>G$296*Entrant_age_breakdowns!$K79*$G$31</f>
        <v>56.77730153636174</v>
      </c>
      <c r="H306" s="429">
        <f>H$296*Entrant_age_breakdowns!$K79*$G$31</f>
        <v>42.00394488519246</v>
      </c>
      <c r="I306" s="429">
        <f>I$296*Entrant_age_breakdowns!$K79*$G$31</f>
        <v>41.271533016868503</v>
      </c>
      <c r="J306" s="429">
        <f>J$296*Entrant_age_breakdowns!$K79*$G$31</f>
        <v>39.747804510169132</v>
      </c>
      <c r="K306" s="429">
        <f>K$296*Entrant_age_breakdowns!$K79*$G$31</f>
        <v>38.889549570990262</v>
      </c>
      <c r="L306" s="429">
        <f>L$296*Entrant_age_breakdowns!$K79*$G$31</f>
        <v>38.119133028959936</v>
      </c>
      <c r="M306" s="429">
        <f>M$296*Entrant_age_breakdowns!$K79*$G$31</f>
        <v>39.419577739086279</v>
      </c>
    </row>
    <row r="307" spans="1:14" ht="13.15">
      <c r="B307" s="323" t="str">
        <f t="shared" si="141"/>
        <v>40-44</v>
      </c>
      <c r="C307" s="429">
        <f>C$296*Entrant_age_breakdowns!$K80*$G$31</f>
        <v>26.093222616102182</v>
      </c>
      <c r="D307" s="429">
        <f>D$296*Entrant_age_breakdowns!$K80*$G$31</f>
        <v>33.313347057041611</v>
      </c>
      <c r="E307" s="429">
        <f>E$296*Entrant_age_breakdowns!$K80*$G$31</f>
        <v>40.871298380077128</v>
      </c>
      <c r="F307" s="429">
        <f>F$296*Entrant_age_breakdowns!$K80*$G$31</f>
        <v>48.59909066445514</v>
      </c>
      <c r="G307" s="429">
        <f>G$296*Entrant_age_breakdowns!$K80*$G$31</f>
        <v>46.33685974151706</v>
      </c>
      <c r="H307" s="429">
        <f>H$296*Entrant_age_breakdowns!$K80*$G$31</f>
        <v>34.280088170253954</v>
      </c>
      <c r="I307" s="429">
        <f>I$296*Entrant_age_breakdowns!$K80*$G$31</f>
        <v>33.68235518370448</v>
      </c>
      <c r="J307" s="429">
        <f>J$296*Entrant_age_breakdowns!$K80*$G$31</f>
        <v>32.438816089937184</v>
      </c>
      <c r="K307" s="429">
        <f>K$296*Entrant_age_breakdowns!$K80*$G$31</f>
        <v>31.738380569701572</v>
      </c>
      <c r="L307" s="429">
        <f>L$296*Entrant_age_breakdowns!$K80*$G$31</f>
        <v>31.10963136386372</v>
      </c>
      <c r="M307" s="429">
        <f>M$296*Entrant_age_breakdowns!$K80*$G$31</f>
        <v>32.170944996321772</v>
      </c>
    </row>
    <row r="308" spans="1:14" ht="13.15">
      <c r="B308" s="323" t="str">
        <f t="shared" si="141"/>
        <v>45-49</v>
      </c>
      <c r="C308" s="429">
        <f>C$296*Entrant_age_breakdowns!$K81*$G$31</f>
        <v>23.341001103019952</v>
      </c>
      <c r="D308" s="429">
        <f>D$296*Entrant_age_breakdowns!$K81*$G$31</f>
        <v>29.799572166446652</v>
      </c>
      <c r="E308" s="429">
        <f>E$296*Entrant_age_breakdowns!$K81*$G$31</f>
        <v>36.560337318493453</v>
      </c>
      <c r="F308" s="429">
        <f>F$296*Entrant_age_breakdowns!$K81*$G$31</f>
        <v>43.473029203560451</v>
      </c>
      <c r="G308" s="429">
        <f>G$296*Entrant_age_breakdowns!$K81*$G$31</f>
        <v>41.449410456100757</v>
      </c>
      <c r="H308" s="429">
        <f>H$296*Entrant_age_breakdowns!$K81*$G$31</f>
        <v>30.664344821086068</v>
      </c>
      <c r="I308" s="429">
        <f>I$296*Entrant_age_breakdowns!$K81*$G$31</f>
        <v>30.129658611428198</v>
      </c>
      <c r="J308" s="429">
        <f>J$296*Entrant_age_breakdowns!$K81*$G$31</f>
        <v>29.017283655436394</v>
      </c>
      <c r="K308" s="429">
        <f>K$296*Entrant_age_breakdowns!$K81*$G$31</f>
        <v>28.390727614776061</v>
      </c>
      <c r="L308" s="429">
        <f>L$296*Entrant_age_breakdowns!$K81*$G$31</f>
        <v>27.828296667748155</v>
      </c>
      <c r="M308" s="429">
        <f>M$296*Entrant_age_breakdowns!$K81*$G$31</f>
        <v>28.777666664329818</v>
      </c>
    </row>
    <row r="309" spans="1:14" ht="13.15">
      <c r="B309" s="323" t="str">
        <f t="shared" si="141"/>
        <v>50-54</v>
      </c>
      <c r="C309" s="429">
        <f>C$296*Entrant_age_breakdowns!$K82*$G$31</f>
        <v>16.92492413163566</v>
      </c>
      <c r="D309" s="429">
        <f>D$296*Entrant_age_breakdowns!$K82*$G$31</f>
        <v>21.608134794486414</v>
      </c>
      <c r="E309" s="429">
        <f>E$296*Entrant_age_breakdowns!$K82*$G$31</f>
        <v>26.510471106676274</v>
      </c>
      <c r="F309" s="429">
        <f>F$296*Entrant_age_breakdowns!$K82*$G$31</f>
        <v>31.52297186376655</v>
      </c>
      <c r="G309" s="429">
        <f>G$296*Entrant_age_breakdowns!$K82*$G$31</f>
        <v>30.055614331801927</v>
      </c>
      <c r="H309" s="429">
        <f>H$296*Entrant_age_breakdowns!$K82*$G$31</f>
        <v>22.235194940976516</v>
      </c>
      <c r="I309" s="429">
        <f>I$296*Entrant_age_breakdowns!$K82*$G$31</f>
        <v>21.847485626678061</v>
      </c>
      <c r="J309" s="429">
        <f>J$296*Entrant_age_breakdowns!$K82*$G$31</f>
        <v>21.040885187691025</v>
      </c>
      <c r="K309" s="429">
        <f>K$296*Entrant_age_breakdowns!$K82*$G$31</f>
        <v>20.58655962532163</v>
      </c>
      <c r="L309" s="429">
        <f>L$296*Entrant_age_breakdowns!$K82*$G$31</f>
        <v>20.178732169004871</v>
      </c>
      <c r="M309" s="429">
        <f>M$296*Entrant_age_breakdowns!$K82*$G$31</f>
        <v>20.867135168262557</v>
      </c>
    </row>
    <row r="310" spans="1:14" ht="13.15">
      <c r="B310" s="323" t="str">
        <f t="shared" si="141"/>
        <v>55-59</v>
      </c>
      <c r="C310" s="429">
        <f>C$296*Entrant_age_breakdowns!$K83*$G$31</f>
        <v>10.300372592414911</v>
      </c>
      <c r="D310" s="429">
        <f>D$296*Entrant_age_breakdowns!$K83*$G$31</f>
        <v>13.150536905173416</v>
      </c>
      <c r="E310" s="429">
        <f>E$296*Entrant_age_breakdowns!$K83*$G$31</f>
        <v>16.134059324307639</v>
      </c>
      <c r="F310" s="429">
        <f>F$296*Entrant_age_breakdowns!$K83*$G$31</f>
        <v>19.184626937859591</v>
      </c>
      <c r="G310" s="429">
        <f>G$296*Entrant_age_breakdowns!$K83*$G$31</f>
        <v>18.291604955133501</v>
      </c>
      <c r="H310" s="429">
        <f>H$296*Entrant_age_breakdowns!$K83*$G$31</f>
        <v>13.532160662920688</v>
      </c>
      <c r="I310" s="429">
        <f>I$296*Entrant_age_breakdowns!$K83*$G$31</f>
        <v>13.29620389503426</v>
      </c>
      <c r="J310" s="429">
        <f>J$296*Entrant_age_breakdowns!$K83*$G$31</f>
        <v>12.805313360450283</v>
      </c>
      <c r="K310" s="429">
        <f>K$296*Entrant_age_breakdowns!$K83*$G$31</f>
        <v>12.528814480203254</v>
      </c>
      <c r="L310" s="429">
        <f>L$296*Entrant_age_breakdowns!$K83*$G$31</f>
        <v>12.28061397302181</v>
      </c>
      <c r="M310" s="429">
        <f>M$296*Entrant_age_breakdowns!$K83*$G$31</f>
        <v>12.699570497195296</v>
      </c>
    </row>
    <row r="311" spans="1:14" ht="13.15">
      <c r="B311" s="323" t="str">
        <f t="shared" si="141"/>
        <v>60-64</v>
      </c>
      <c r="C311" s="429">
        <f>C$296*Entrant_age_breakdowns!$K84*$G$31</f>
        <v>4.96533221049852</v>
      </c>
      <c r="D311" s="429">
        <f>D$296*Entrant_age_breakdowns!$K84*$G$31</f>
        <v>6.3392643222140306</v>
      </c>
      <c r="E311" s="429">
        <f>E$296*Entrant_age_breakdowns!$K84*$G$31</f>
        <v>7.7774821959422713</v>
      </c>
      <c r="F311" s="429">
        <f>F$296*Entrant_age_breakdowns!$K84*$G$31</f>
        <v>9.2480194503933646</v>
      </c>
      <c r="G311" s="429">
        <f>G$296*Entrant_age_breakdowns!$K84*$G$31</f>
        <v>8.8175349435728663</v>
      </c>
      <c r="H311" s="429">
        <f>H$296*Entrant_age_breakdowns!$K84*$G$31</f>
        <v>6.5232274477838184</v>
      </c>
      <c r="I311" s="429">
        <f>I$296*Entrant_age_breakdowns!$K84*$G$31</f>
        <v>6.4094836264453194</v>
      </c>
      <c r="J311" s="429">
        <f>J$296*Entrant_age_breakdowns!$K84*$G$31</f>
        <v>6.1728480522143858</v>
      </c>
      <c r="K311" s="429">
        <f>K$296*Entrant_age_breakdowns!$K84*$G$31</f>
        <v>6.0395607576102721</v>
      </c>
      <c r="L311" s="429">
        <f>L$296*Entrant_age_breakdowns!$K84*$G$31</f>
        <v>5.9199147970478734</v>
      </c>
      <c r="M311" s="429">
        <f>M$296*Entrant_age_breakdowns!$K84*$G$31</f>
        <v>6.1218743189596339</v>
      </c>
    </row>
    <row r="312" spans="1:14" ht="13.15">
      <c r="B312" s="323" t="str">
        <f t="shared" si="141"/>
        <v>65 plus</v>
      </c>
      <c r="C312" s="429">
        <f>C$296*Entrant_age_breakdowns!$K85*$G$31</f>
        <v>1.5368378096045996</v>
      </c>
      <c r="D312" s="429">
        <f>D$296*Entrant_age_breakdowns!$K85*$G$31</f>
        <v>1.9620884731251158</v>
      </c>
      <c r="E312" s="429">
        <f>E$296*Entrant_age_breakdowns!$K85*$G$31</f>
        <v>2.40723645378214</v>
      </c>
      <c r="F312" s="429">
        <f>F$296*Entrant_age_breakdowns!$K85*$G$31</f>
        <v>2.8623877220687146</v>
      </c>
      <c r="G312" s="429">
        <f>G$296*Entrant_age_breakdowns!$K85*$G$31</f>
        <v>2.7291469159184429</v>
      </c>
      <c r="H312" s="429">
        <f>H$296*Entrant_age_breakdowns!$K85*$G$31</f>
        <v>2.0190275609772663</v>
      </c>
      <c r="I312" s="429">
        <f>I$296*Entrant_age_breakdowns!$K85*$G$31</f>
        <v>1.9838223022289574</v>
      </c>
      <c r="J312" s="429">
        <f>J$296*Entrant_age_breakdowns!$K85*$G$31</f>
        <v>1.9105803755746518</v>
      </c>
      <c r="K312" s="429">
        <f>K$296*Entrant_age_breakdowns!$K85*$G$31</f>
        <v>1.8693261462092121</v>
      </c>
      <c r="L312" s="429">
        <f>L$296*Entrant_age_breakdowns!$K85*$G$31</f>
        <v>1.8322940951472564</v>
      </c>
      <c r="M312" s="429">
        <f>M$296*Entrant_age_breakdowns!$K85*$G$31</f>
        <v>1.894803312280283</v>
      </c>
    </row>
    <row r="313" spans="1:14" ht="13.15">
      <c r="B313" s="323" t="str">
        <f t="shared" si="141"/>
        <v>Total</v>
      </c>
      <c r="C313" s="429">
        <f>C$296*Entrant_age_breakdowns!$K86*$G$31</f>
        <v>314.84407613613706</v>
      </c>
      <c r="D313" s="429">
        <f>D$296*Entrant_age_breakdowns!$K86*$G$31</f>
        <v>401.96299749898606</v>
      </c>
      <c r="E313" s="429">
        <f>E$296*Entrant_age_breakdowns!$K86*$G$31</f>
        <v>493.15818012524278</v>
      </c>
      <c r="F313" s="429">
        <f>F$296*Entrant_age_breakdowns!$K86*$G$31</f>
        <v>586.40268495867508</v>
      </c>
      <c r="G313" s="429">
        <f>G$296*Entrant_age_breakdowns!$K86*$G$31</f>
        <v>559.10632469616337</v>
      </c>
      <c r="H313" s="429">
        <f>H$296*Entrant_age_breakdowns!$K86*$G$31</f>
        <v>413.62781625787443</v>
      </c>
      <c r="I313" s="429">
        <f>I$296*Entrant_age_breakdowns!$K86*$G$31</f>
        <v>406.41549554551716</v>
      </c>
      <c r="J313" s="429">
        <f>J$296*Entrant_age_breakdowns!$K86*$G$31</f>
        <v>391.41079785536959</v>
      </c>
      <c r="K313" s="429">
        <f>K$296*Entrant_age_breakdowns!$K86*$G$31</f>
        <v>382.9592555715343</v>
      </c>
      <c r="L313" s="429">
        <f>L$296*Entrant_age_breakdowns!$K86*$G$31</f>
        <v>375.37268929163031</v>
      </c>
      <c r="M313" s="429">
        <f>M$296*Entrant_age_breakdowns!$K86*$G$31</f>
        <v>388.17863185449869</v>
      </c>
    </row>
    <row r="314" spans="1:14">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4" ht="13.15">
      <c r="B316" s="326" t="s">
        <v>47</v>
      </c>
      <c r="H316" s="310"/>
    </row>
    <row r="317" spans="1:14">
      <c r="H317" s="310"/>
    </row>
    <row r="318" spans="1:14"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4" ht="13.15">
      <c r="B319" s="323" t="str">
        <f t="shared" si="144"/>
        <v>20-24</v>
      </c>
      <c r="C319" s="429">
        <f>C$296*Entrant_age_breakdowns!$K76*$H$31</f>
        <v>329.64045387906907</v>
      </c>
      <c r="D319" s="429">
        <f>D$296*Entrant_age_breakdowns!$K76*$H$31</f>
        <v>420.8536065352651</v>
      </c>
      <c r="E319" s="429">
        <f>E$296*Entrant_age_breakdowns!$K76*$H$31</f>
        <v>516.3345879830639</v>
      </c>
      <c r="F319" s="429">
        <f>F$296*Entrant_age_breakdowns!$K76*$H$31</f>
        <v>613.96120136019181</v>
      </c>
      <c r="G319" s="429">
        <f>G$296*Entrant_age_breakdowns!$K76*$H$31</f>
        <v>585.38202433832453</v>
      </c>
      <c r="H319" s="429">
        <f>H$296*Entrant_age_breakdowns!$K76*$H$31</f>
        <v>433.06662383985116</v>
      </c>
      <c r="I319" s="429">
        <f>I$296*Entrant_age_breakdowns!$K76*$H$31</f>
        <v>425.51535369267248</v>
      </c>
      <c r="J319" s="429">
        <f>J$296*Entrant_age_breakdowns!$K76*$H$31</f>
        <v>409.805496872118</v>
      </c>
      <c r="K319" s="429">
        <f>K$296*Entrant_age_breakdowns!$K76*$H$31</f>
        <v>400.95676683211889</v>
      </c>
      <c r="L319" s="429">
        <f>L$296*Entrant_age_breakdowns!$K76*$H$31</f>
        <v>393.01366311366161</v>
      </c>
      <c r="M319" s="429">
        <f>M$296*Entrant_age_breakdowns!$K76*$H$31</f>
        <v>406.42143235162536</v>
      </c>
      <c r="N319" s="312"/>
    </row>
    <row r="320" spans="1:14" ht="13.15">
      <c r="B320" s="323" t="str">
        <f t="shared" si="144"/>
        <v>25-29</v>
      </c>
      <c r="C320" s="429">
        <f>C$296*Entrant_age_breakdowns!$K77*$H$31</f>
        <v>357.90147018685468</v>
      </c>
      <c r="D320" s="429">
        <f>D$296*Entrant_age_breakdowns!$K77*$H$31</f>
        <v>456.93458657737733</v>
      </c>
      <c r="E320" s="429">
        <f>E$296*Entrant_age_breakdowns!$K77*$H$31</f>
        <v>560.60142489445934</v>
      </c>
      <c r="F320" s="429">
        <f>F$296*Entrant_age_breakdowns!$K77*$H$31</f>
        <v>666.59784628591865</v>
      </c>
      <c r="G320" s="429">
        <f>G$296*Entrant_age_breakdowns!$K77*$H$31</f>
        <v>635.56849490476486</v>
      </c>
      <c r="H320" s="429">
        <f>H$296*Entrant_age_breakdowns!$K77*$H$31</f>
        <v>470.19466068931388</v>
      </c>
      <c r="I320" s="429">
        <f>I$296*Entrant_age_breakdowns!$K77*$H$31</f>
        <v>461.99599861477117</v>
      </c>
      <c r="J320" s="429">
        <f>J$296*Entrant_age_breakdowns!$K77*$H$31</f>
        <v>444.93929096151658</v>
      </c>
      <c r="K320" s="429">
        <f>K$296*Entrant_age_breakdowns!$K77*$H$31</f>
        <v>435.33193405694169</v>
      </c>
      <c r="L320" s="429">
        <f>L$296*Entrant_age_breakdowns!$K77*$H$31</f>
        <v>426.70784540147145</v>
      </c>
      <c r="M320" s="429">
        <f>M$296*Entrant_age_breakdowns!$K77*$H$31</f>
        <v>441.26510093769201</v>
      </c>
      <c r="N320" s="312"/>
    </row>
    <row r="321" spans="1:14" ht="13.15">
      <c r="B321" s="323" t="str">
        <f t="shared" si="144"/>
        <v>30-34</v>
      </c>
      <c r="C321" s="429">
        <f>C$296*Entrant_age_breakdowns!$K78*$H$31</f>
        <v>184.05078022461984</v>
      </c>
      <c r="D321" s="429">
        <f>D$296*Entrant_age_breakdowns!$K78*$H$31</f>
        <v>234.97854626658435</v>
      </c>
      <c r="E321" s="429">
        <f>E$296*Entrant_age_breakdowns!$K78*$H$31</f>
        <v>288.28920315133297</v>
      </c>
      <c r="F321" s="429">
        <f>F$296*Entrant_age_breakdowns!$K78*$H$31</f>
        <v>342.79784780129893</v>
      </c>
      <c r="G321" s="429">
        <f>G$296*Entrant_age_breakdowns!$K78*$H$31</f>
        <v>326.841008259445</v>
      </c>
      <c r="H321" s="429">
        <f>H$296*Entrant_age_breakdowns!$K78*$H$31</f>
        <v>241.79753749582977</v>
      </c>
      <c r="I321" s="429">
        <f>I$296*Entrant_age_breakdowns!$K78*$H$31</f>
        <v>237.58137668813663</v>
      </c>
      <c r="J321" s="429">
        <f>J$296*Entrant_age_breakdowns!$K78*$H$31</f>
        <v>228.80996719935814</v>
      </c>
      <c r="K321" s="429">
        <f>K$296*Entrant_age_breakdowns!$K78*$H$31</f>
        <v>223.8693852753436</v>
      </c>
      <c r="L321" s="429">
        <f>L$296*Entrant_age_breakdowns!$K78*$H$31</f>
        <v>219.43444890881543</v>
      </c>
      <c r="M321" s="429">
        <f>M$296*Entrant_age_breakdowns!$K78*$H$31</f>
        <v>226.92051550131012</v>
      </c>
      <c r="N321" s="312"/>
    </row>
    <row r="322" spans="1:14" ht="13.15">
      <c r="B322" s="323" t="str">
        <f t="shared" si="144"/>
        <v>35-39</v>
      </c>
      <c r="C322" s="429">
        <f>C$296*Entrant_age_breakdowns!$K79*$H$31</f>
        <v>139.53712675236824</v>
      </c>
      <c r="D322" s="429">
        <f>D$296*Entrant_age_breakdowns!$K79*$H$31</f>
        <v>178.14774354377681</v>
      </c>
      <c r="E322" s="429">
        <f>E$296*Entrant_age_breakdowns!$K79*$H$31</f>
        <v>218.56493643967582</v>
      </c>
      <c r="F322" s="429">
        <f>F$296*Entrant_age_breakdowns!$K79*$H$31</f>
        <v>259.89037743123043</v>
      </c>
      <c r="G322" s="429">
        <f>G$296*Entrant_age_breakdowns!$K79*$H$31</f>
        <v>247.79278382689188</v>
      </c>
      <c r="H322" s="429">
        <f>H$296*Entrant_age_breakdowns!$K79*$H$31</f>
        <v>183.31752572191957</v>
      </c>
      <c r="I322" s="429">
        <f>I$296*Entrant_age_breakdowns!$K79*$H$31</f>
        <v>180.12106567804764</v>
      </c>
      <c r="J322" s="429">
        <f>J$296*Entrant_age_breakdowns!$K79*$H$31</f>
        <v>173.4710679103724</v>
      </c>
      <c r="K322" s="429">
        <f>K$296*Entrant_age_breakdowns!$K79*$H$31</f>
        <v>169.72539182402102</v>
      </c>
      <c r="L322" s="429">
        <f>L$296*Entrant_age_breakdowns!$K79*$H$31</f>
        <v>166.36306824593194</v>
      </c>
      <c r="M322" s="429">
        <f>M$296*Entrant_age_breakdowns!$K79*$H$31</f>
        <v>172.03859008679979</v>
      </c>
      <c r="N322" s="312"/>
    </row>
    <row r="323" spans="1:14" ht="13.15">
      <c r="B323" s="323" t="str">
        <f t="shared" si="144"/>
        <v>40-44</v>
      </c>
      <c r="C323" s="429">
        <f>C$296*Entrant_age_breakdowns!$K80*$H$31</f>
        <v>113.87847072862304</v>
      </c>
      <c r="D323" s="429">
        <f>D$296*Entrant_age_breakdowns!$K80*$H$31</f>
        <v>145.38920981598838</v>
      </c>
      <c r="E323" s="429">
        <f>E$296*Entrant_age_breakdowns!$K80*$H$31</f>
        <v>178.37432442492619</v>
      </c>
      <c r="F323" s="429">
        <f>F$296*Entrant_age_breakdowns!$K80*$H$31</f>
        <v>212.10067476504676</v>
      </c>
      <c r="G323" s="429">
        <f>G$296*Entrant_age_breakdowns!$K80*$H$31</f>
        <v>202.22763601742145</v>
      </c>
      <c r="H323" s="429">
        <f>H$296*Entrant_age_breakdowns!$K80*$H$31</f>
        <v>149.60835136024406</v>
      </c>
      <c r="I323" s="429">
        <f>I$296*Entrant_age_breakdowns!$K80*$H$31</f>
        <v>146.99966942724657</v>
      </c>
      <c r="J323" s="429">
        <f>J$296*Entrant_age_breakdowns!$K80*$H$31</f>
        <v>141.57250037369747</v>
      </c>
      <c r="K323" s="429">
        <f>K$296*Entrant_age_breakdowns!$K80*$H$31</f>
        <v>138.51559448430319</v>
      </c>
      <c r="L323" s="429">
        <f>L$296*Entrant_age_breakdowns!$K80*$H$31</f>
        <v>135.77154868029945</v>
      </c>
      <c r="M323" s="429">
        <f>M$296*Entrant_age_breakdowns!$K80*$H$31</f>
        <v>140.40343241524215</v>
      </c>
      <c r="N323" s="312"/>
    </row>
    <row r="324" spans="1:14" ht="13.15">
      <c r="B324" s="323" t="str">
        <f t="shared" si="144"/>
        <v>45-49</v>
      </c>
      <c r="C324" s="429">
        <f>C$296*Entrant_age_breakdowns!$K81*$H$31</f>
        <v>101.86696944235379</v>
      </c>
      <c r="D324" s="429">
        <f>D$296*Entrant_age_breakdowns!$K81*$H$31</f>
        <v>130.05406639914344</v>
      </c>
      <c r="E324" s="429">
        <f>E$296*Entrant_age_breakdowns!$K81*$H$31</f>
        <v>159.56002692374901</v>
      </c>
      <c r="F324" s="429">
        <f>F$296*Entrant_age_breakdowns!$K81*$H$31</f>
        <v>189.72904023695338</v>
      </c>
      <c r="G324" s="429">
        <f>G$296*Entrant_age_breakdowns!$K81*$H$31</f>
        <v>180.89737495402002</v>
      </c>
      <c r="H324" s="429">
        <f>H$296*Entrant_age_breakdowns!$K81*$H$31</f>
        <v>133.82818770593431</v>
      </c>
      <c r="I324" s="429">
        <f>I$296*Entrant_age_breakdowns!$K81*$H$31</f>
        <v>131.49466038463106</v>
      </c>
      <c r="J324" s="429">
        <f>J$296*Entrant_age_breakdowns!$K81*$H$31</f>
        <v>126.63993006906651</v>
      </c>
      <c r="K324" s="429">
        <f>K$296*Entrant_age_breakdowns!$K81*$H$31</f>
        <v>123.90545588065605</v>
      </c>
      <c r="L324" s="429">
        <f>L$296*Entrant_age_breakdowns!$K81*$H$31</f>
        <v>121.4508423942228</v>
      </c>
      <c r="M324" s="429">
        <f>M$296*Entrant_age_breakdowns!$K81*$H$31</f>
        <v>125.59417129448832</v>
      </c>
      <c r="N324" s="312"/>
    </row>
    <row r="325" spans="1:14" ht="13.15">
      <c r="B325" s="323" t="str">
        <f t="shared" si="144"/>
        <v>50-54</v>
      </c>
      <c r="C325" s="429">
        <f>C$296*Entrant_age_breakdowns!$K82*$H$31</f>
        <v>73.865329157129253</v>
      </c>
      <c r="D325" s="429">
        <f>D$296*Entrant_age_breakdowns!$K82*$H$31</f>
        <v>94.304233014727657</v>
      </c>
      <c r="E325" s="429">
        <f>E$296*Entrant_age_breakdowns!$K82*$H$31</f>
        <v>115.69946542596188</v>
      </c>
      <c r="F325" s="429">
        <f>F$296*Entrant_age_breakdowns!$K82*$H$31</f>
        <v>137.57548776102041</v>
      </c>
      <c r="G325" s="429">
        <f>G$296*Entrant_age_breakdowns!$K82*$H$31</f>
        <v>131.17150944792618</v>
      </c>
      <c r="H325" s="429">
        <f>H$296*Entrant_age_breakdowns!$K82*$H$31</f>
        <v>97.040907268719309</v>
      </c>
      <c r="I325" s="429">
        <f>I$296*Entrant_age_breakdowns!$K82*$H$31</f>
        <v>95.348830193796985</v>
      </c>
      <c r="J325" s="429">
        <f>J$296*Entrant_age_breakdowns!$K82*$H$31</f>
        <v>91.828589484847669</v>
      </c>
      <c r="K325" s="429">
        <f>K$296*Entrant_age_breakdowns!$K82*$H$31</f>
        <v>89.845779579887122</v>
      </c>
      <c r="L325" s="429">
        <f>L$296*Entrant_age_breakdowns!$K82*$H$31</f>
        <v>88.065901037102719</v>
      </c>
      <c r="M325" s="429">
        <f>M$296*Entrant_age_breakdowns!$K82*$H$31</f>
        <v>91.070293478536357</v>
      </c>
      <c r="N325" s="312"/>
    </row>
    <row r="326" spans="1:14" ht="13.15">
      <c r="B326" s="323" t="str">
        <f t="shared" si="144"/>
        <v>55-59</v>
      </c>
      <c r="C326" s="429">
        <f>C$296*Entrant_age_breakdowns!$K83*$H$31</f>
        <v>44.953844759496185</v>
      </c>
      <c r="D326" s="429">
        <f>D$296*Entrant_age_breakdowns!$K83*$H$31</f>
        <v>57.392797127991336</v>
      </c>
      <c r="E326" s="429">
        <f>E$296*Entrant_age_breakdowns!$K83*$H$31</f>
        <v>70.413763356436462</v>
      </c>
      <c r="F326" s="429">
        <f>F$296*Entrant_age_breakdowns!$K83*$H$31</f>
        <v>83.727334462490035</v>
      </c>
      <c r="G326" s="429">
        <f>G$296*Entrant_age_breakdowns!$K83*$H$31</f>
        <v>79.829924808799603</v>
      </c>
      <c r="H326" s="429">
        <f>H$296*Entrant_age_breakdowns!$K83*$H$31</f>
        <v>59.058315050608968</v>
      </c>
      <c r="I326" s="429">
        <f>I$296*Entrant_age_breakdowns!$K83*$H$31</f>
        <v>58.028530562877911</v>
      </c>
      <c r="J326" s="429">
        <f>J$296*Entrant_age_breakdowns!$K83*$H$31</f>
        <v>55.886140402948698</v>
      </c>
      <c r="K326" s="429">
        <f>K$296*Entrant_age_breakdowns!$K83*$H$31</f>
        <v>54.679418255057413</v>
      </c>
      <c r="L326" s="429">
        <f>L$296*Entrant_age_breakdowns!$K83*$H$31</f>
        <v>53.596198500727446</v>
      </c>
      <c r="M326" s="429">
        <f>M$296*Entrant_age_breakdowns!$K83*$H$31</f>
        <v>55.424647557273417</v>
      </c>
      <c r="N326" s="312"/>
    </row>
    <row r="327" spans="1:14" ht="13.15">
      <c r="B327" s="323" t="str">
        <f t="shared" si="144"/>
        <v>60-64</v>
      </c>
      <c r="C327" s="429">
        <f>C$296*Entrant_age_breakdowns!$K84*$H$31</f>
        <v>21.670164973881295</v>
      </c>
      <c r="D327" s="429">
        <f>D$296*Entrant_age_breakdowns!$K84*$H$31</f>
        <v>27.666407372493932</v>
      </c>
      <c r="E327" s="429">
        <f>E$296*Entrant_age_breakdowns!$K84*$H$31</f>
        <v>33.94321167698309</v>
      </c>
      <c r="F327" s="429">
        <f>F$296*Entrant_age_breakdowns!$K84*$H$31</f>
        <v>40.361067230900645</v>
      </c>
      <c r="G327" s="429">
        <f>G$296*Entrant_age_breakdowns!$K84*$H$31</f>
        <v>38.48230667953694</v>
      </c>
      <c r="H327" s="429">
        <f>H$296*Entrant_age_breakdowns!$K84*$H$31</f>
        <v>28.469276367196684</v>
      </c>
      <c r="I327" s="429">
        <f>I$296*Entrant_age_breakdowns!$K84*$H$31</f>
        <v>27.972864995576199</v>
      </c>
      <c r="J327" s="429">
        <f>J$296*Entrant_age_breakdowns!$K84*$H$31</f>
        <v>26.940117998017577</v>
      </c>
      <c r="K327" s="429">
        <f>K$296*Entrant_age_breakdowns!$K84*$H$31</f>
        <v>26.358413181391928</v>
      </c>
      <c r="L327" s="429">
        <f>L$296*Entrant_age_breakdowns!$K84*$H$31</f>
        <v>25.83624314443777</v>
      </c>
      <c r="M327" s="429">
        <f>M$296*Entrant_age_breakdowns!$K84*$H$31</f>
        <v>26.717653687043672</v>
      </c>
      <c r="N327" s="312"/>
    </row>
    <row r="328" spans="1:14" ht="13.15">
      <c r="B328" s="323" t="str">
        <f t="shared" si="144"/>
        <v>65 plus</v>
      </c>
      <c r="C328" s="429">
        <f>C$296*Entrant_age_breakdowns!$K85*$H$31</f>
        <v>6.7072106075428879</v>
      </c>
      <c r="D328" s="429">
        <f>D$296*Entrant_age_breakdowns!$K85*$H$31</f>
        <v>8.5631291328447148</v>
      </c>
      <c r="E328" s="429">
        <f>E$296*Entrant_age_breakdowns!$K85*$H$31</f>
        <v>10.505885381506541</v>
      </c>
      <c r="F328" s="429">
        <f>F$296*Entrant_age_breakdowns!$K85*$H$31</f>
        <v>12.492298909082193</v>
      </c>
      <c r="G328" s="429">
        <f>G$296*Entrant_age_breakdowns!$K85*$H$31</f>
        <v>11.910796981693645</v>
      </c>
      <c r="H328" s="429">
        <f>H$296*Entrant_age_breakdowns!$K85*$H$31</f>
        <v>8.8116279995689908</v>
      </c>
      <c r="I328" s="429">
        <f>I$296*Entrant_age_breakdowns!$K85*$H$31</f>
        <v>8.6579819326631391</v>
      </c>
      <c r="J328" s="429">
        <f>J$296*Entrant_age_breakdowns!$K85*$H$31</f>
        <v>8.3383326994763092</v>
      </c>
      <c r="K328" s="429">
        <f>K$296*Entrant_age_breakdowns!$K85*$H$31</f>
        <v>8.1582871520043376</v>
      </c>
      <c r="L328" s="429">
        <f>L$296*Entrant_age_breakdowns!$K85*$H$31</f>
        <v>7.9966684280573244</v>
      </c>
      <c r="M328" s="429">
        <f>M$296*Entrant_age_breakdowns!$K85*$H$31</f>
        <v>8.2694769714206</v>
      </c>
      <c r="N328" s="312"/>
    </row>
    <row r="329" spans="1:14" ht="13.15">
      <c r="B329" s="323" t="str">
        <f t="shared" si="144"/>
        <v>Total</v>
      </c>
      <c r="C329" s="429">
        <f>C$296*Entrant_age_breakdowns!$K86*$H$31</f>
        <v>1374.071820711938</v>
      </c>
      <c r="D329" s="429">
        <f>D$296*Entrant_age_breakdowns!$K86*$H$31</f>
        <v>1754.284325786193</v>
      </c>
      <c r="E329" s="429">
        <f>E$296*Entrant_age_breakdowns!$K86*$H$31</f>
        <v>2152.286829658095</v>
      </c>
      <c r="F329" s="429">
        <f>F$296*Entrant_age_breakdowns!$K86*$H$31</f>
        <v>2559.2331762441331</v>
      </c>
      <c r="G329" s="429">
        <f>G$296*Entrant_age_breakdowns!$K86*$H$31</f>
        <v>2440.1038602188237</v>
      </c>
      <c r="H329" s="429">
        <f>H$296*Entrant_age_breakdowns!$K86*$H$31</f>
        <v>1805.1930134991865</v>
      </c>
      <c r="I329" s="429">
        <f>I$296*Entrant_age_breakdowns!$K86*$H$31</f>
        <v>1773.7163321704195</v>
      </c>
      <c r="J329" s="429">
        <f>J$296*Entrant_age_breakdowns!$K86*$H$31</f>
        <v>1708.2314339714192</v>
      </c>
      <c r="K329" s="429">
        <f>K$296*Entrant_age_breakdowns!$K86*$H$31</f>
        <v>1671.3464265217249</v>
      </c>
      <c r="L329" s="429">
        <f>L$296*Entrant_age_breakdowns!$K86*$H$31</f>
        <v>1638.2364278547277</v>
      </c>
      <c r="M329" s="429">
        <f>M$296*Entrant_age_breakdowns!$K86*$H$31</f>
        <v>1694.1253142814317</v>
      </c>
      <c r="N329" s="312"/>
    </row>
    <row r="330" spans="1:14">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4">
      <c r="A331" s="1080"/>
      <c r="B331" s="1080"/>
      <c r="C331" s="1085">
        <f>C296</f>
        <v>1688.9158968480751</v>
      </c>
      <c r="D331" s="1085">
        <f t="shared" ref="D331:M331" si="147">D296</f>
        <v>2156.2473232851789</v>
      </c>
      <c r="E331" s="1085">
        <f t="shared" si="147"/>
        <v>2645.4450097833378</v>
      </c>
      <c r="F331" s="1085">
        <f t="shared" si="147"/>
        <v>3145.635861202808</v>
      </c>
      <c r="G331" s="1085">
        <f t="shared" si="147"/>
        <v>2999.2101849149872</v>
      </c>
      <c r="H331" s="1085">
        <f t="shared" si="147"/>
        <v>2218.8208297570609</v>
      </c>
      <c r="I331" s="1085">
        <f t="shared" si="147"/>
        <v>2180.1318277159367</v>
      </c>
      <c r="J331" s="1085">
        <f t="shared" si="147"/>
        <v>2099.6422318267887</v>
      </c>
      <c r="K331" s="1085">
        <f t="shared" si="147"/>
        <v>2054.3056820932593</v>
      </c>
      <c r="L331" s="1085">
        <f t="shared" si="147"/>
        <v>2013.6091171463581</v>
      </c>
      <c r="M331" s="1085">
        <f t="shared" si="147"/>
        <v>2082.3039461359303</v>
      </c>
    </row>
    <row r="332" spans="1:14">
      <c r="C332" s="1085">
        <f>C313+C329</f>
        <v>1688.9158968480751</v>
      </c>
      <c r="D332" s="1085">
        <f t="shared" ref="D332:M332" si="148">D313+D329</f>
        <v>2156.2473232851789</v>
      </c>
      <c r="E332" s="1085">
        <f t="shared" si="148"/>
        <v>2645.4450097833378</v>
      </c>
      <c r="F332" s="1085">
        <f t="shared" si="148"/>
        <v>3145.635861202808</v>
      </c>
      <c r="G332" s="1085">
        <f t="shared" si="148"/>
        <v>2999.2101849149872</v>
      </c>
      <c r="H332" s="1085">
        <f t="shared" si="148"/>
        <v>2218.8208297570609</v>
      </c>
      <c r="I332" s="1085">
        <f t="shared" si="148"/>
        <v>2180.1318277159367</v>
      </c>
      <c r="J332" s="1085">
        <f t="shared" si="148"/>
        <v>2099.6422318267887</v>
      </c>
      <c r="K332" s="1085">
        <f t="shared" si="148"/>
        <v>2054.3056820932593</v>
      </c>
      <c r="L332" s="1085">
        <f t="shared" si="148"/>
        <v>2013.6091171463581</v>
      </c>
      <c r="M332" s="1085">
        <f t="shared" si="148"/>
        <v>2082.3039461359303</v>
      </c>
    </row>
    <row r="333" spans="1:14">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4" ht="13.15">
      <c r="C334" s="314"/>
      <c r="D334" s="314"/>
      <c r="E334" s="314"/>
      <c r="F334" s="314"/>
      <c r="G334" s="314"/>
      <c r="H334" s="327"/>
      <c r="I334" s="314"/>
      <c r="J334" s="314"/>
      <c r="K334" s="314"/>
      <c r="L334" s="314"/>
    </row>
    <row r="335" spans="1:14" ht="15">
      <c r="B335" s="325" t="s">
        <v>175</v>
      </c>
      <c r="C335" s="314"/>
      <c r="D335" s="314"/>
      <c r="E335" s="314"/>
      <c r="F335" s="314"/>
      <c r="G335" s="314"/>
      <c r="H335" s="327"/>
      <c r="I335" s="314"/>
      <c r="J335" s="314"/>
      <c r="K335" s="314"/>
      <c r="L335" s="314"/>
    </row>
    <row r="336" spans="1:14"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128.85536651192339</v>
      </c>
      <c r="D340" s="429">
        <f t="shared" si="152"/>
        <v>183.68819233385346</v>
      </c>
      <c r="E340" s="429">
        <f t="shared" si="152"/>
        <v>242.52566812653987</v>
      </c>
      <c r="F340" s="429">
        <f t="shared" si="152"/>
        <v>303.40271449149611</v>
      </c>
      <c r="G340" s="429">
        <f t="shared" si="152"/>
        <v>337.70022314645951</v>
      </c>
      <c r="H340" s="429">
        <f t="shared" si="152"/>
        <v>325.81203752863672</v>
      </c>
      <c r="I340" s="429">
        <f t="shared" si="152"/>
        <v>316.10532983688154</v>
      </c>
      <c r="J340" s="429">
        <f t="shared" si="152"/>
        <v>305.99290659690058</v>
      </c>
      <c r="K340" s="429">
        <f t="shared" si="152"/>
        <v>297.18037037838582</v>
      </c>
      <c r="L340" s="429">
        <f t="shared" si="152"/>
        <v>289.44751139267601</v>
      </c>
      <c r="M340" s="429">
        <f t="shared" si="152"/>
        <v>287.33124220227444</v>
      </c>
    </row>
    <row r="341" spans="1:13" ht="13.15">
      <c r="B341" s="323" t="str">
        <f t="shared" si="151"/>
        <v>25-29</v>
      </c>
      <c r="C341" s="429">
        <f t="shared" ref="C341:M341" si="153">C304+C248</f>
        <v>383.78928940632613</v>
      </c>
      <c r="D341" s="429">
        <f t="shared" si="153"/>
        <v>392.03010179805307</v>
      </c>
      <c r="E341" s="429">
        <f t="shared" si="153"/>
        <v>430.57973926335922</v>
      </c>
      <c r="F341" s="429">
        <f t="shared" si="153"/>
        <v>489.30028876779755</v>
      </c>
      <c r="G341" s="429">
        <f t="shared" si="153"/>
        <v>532.85152327115702</v>
      </c>
      <c r="H341" s="429">
        <f t="shared" si="153"/>
        <v>530.67376154636247</v>
      </c>
      <c r="I341" s="429">
        <f t="shared" si="153"/>
        <v>525.26670986952695</v>
      </c>
      <c r="J341" s="429">
        <f t="shared" si="153"/>
        <v>515.9910633484152</v>
      </c>
      <c r="K341" s="429">
        <f t="shared" si="153"/>
        <v>505.70217685411848</v>
      </c>
      <c r="L341" s="429">
        <f t="shared" si="153"/>
        <v>495.16701065841164</v>
      </c>
      <c r="M341" s="429">
        <f t="shared" si="153"/>
        <v>489.95963352552451</v>
      </c>
    </row>
    <row r="342" spans="1:13" ht="13.15">
      <c r="B342" s="323" t="str">
        <f t="shared" si="151"/>
        <v>30-34</v>
      </c>
      <c r="C342" s="429">
        <f t="shared" ref="C342:M342" si="154">C305+C249</f>
        <v>398.10655362700027</v>
      </c>
      <c r="D342" s="429">
        <f t="shared" si="154"/>
        <v>412.62910741537405</v>
      </c>
      <c r="E342" s="429">
        <f t="shared" si="154"/>
        <v>436.60167401128058</v>
      </c>
      <c r="F342" s="429">
        <f t="shared" si="154"/>
        <v>471.76128368487787</v>
      </c>
      <c r="G342" s="429">
        <f t="shared" si="154"/>
        <v>504.11400892076085</v>
      </c>
      <c r="H342" s="429">
        <f t="shared" si="154"/>
        <v>515.86886727783019</v>
      </c>
      <c r="I342" s="429">
        <f t="shared" si="154"/>
        <v>523.00227614911694</v>
      </c>
      <c r="J342" s="429">
        <f t="shared" si="154"/>
        <v>525.16967222536186</v>
      </c>
      <c r="K342" s="429">
        <f t="shared" si="154"/>
        <v>523.92815672536199</v>
      </c>
      <c r="L342" s="429">
        <f t="shared" si="154"/>
        <v>520.1565653962283</v>
      </c>
      <c r="M342" s="429">
        <f t="shared" si="154"/>
        <v>517.24400930253034</v>
      </c>
    </row>
    <row r="343" spans="1:13" ht="13.15">
      <c r="B343" s="323" t="str">
        <f t="shared" si="151"/>
        <v>35-39</v>
      </c>
      <c r="C343" s="429">
        <f t="shared" ref="C343:M343" si="155">C306+C250</f>
        <v>420.65102004975881</v>
      </c>
      <c r="D343" s="429">
        <f t="shared" si="155"/>
        <v>422.8298545343078</v>
      </c>
      <c r="E343" s="429">
        <f t="shared" si="155"/>
        <v>436.09624169636436</v>
      </c>
      <c r="F343" s="429">
        <f t="shared" si="155"/>
        <v>458.17011639900136</v>
      </c>
      <c r="G343" s="429">
        <f t="shared" si="155"/>
        <v>477.96216827133696</v>
      </c>
      <c r="H343" s="429">
        <f t="shared" si="155"/>
        <v>483.57159161566625</v>
      </c>
      <c r="I343" s="429">
        <f t="shared" si="155"/>
        <v>489.08858281863724</v>
      </c>
      <c r="J343" s="429">
        <f t="shared" si="155"/>
        <v>492.90201533458577</v>
      </c>
      <c r="K343" s="429">
        <f t="shared" si="155"/>
        <v>495.22783510415371</v>
      </c>
      <c r="L343" s="429">
        <f t="shared" si="155"/>
        <v>495.93087425672843</v>
      </c>
      <c r="M343" s="429">
        <f t="shared" si="155"/>
        <v>497.05596223053476</v>
      </c>
    </row>
    <row r="344" spans="1:13" ht="13.15">
      <c r="B344" s="323" t="str">
        <f t="shared" si="151"/>
        <v>40-44</v>
      </c>
      <c r="C344" s="429">
        <f t="shared" ref="C344:M344" si="156">C307+C251</f>
        <v>421.37019891664528</v>
      </c>
      <c r="D344" s="429">
        <f t="shared" si="156"/>
        <v>422.23404225123329</v>
      </c>
      <c r="E344" s="429">
        <f t="shared" si="156"/>
        <v>430.58856516963982</v>
      </c>
      <c r="F344" s="429">
        <f t="shared" si="156"/>
        <v>445.52217834119426</v>
      </c>
      <c r="G344" s="429">
        <f t="shared" si="156"/>
        <v>458.30389392948064</v>
      </c>
      <c r="H344" s="429">
        <f t="shared" si="156"/>
        <v>459.28858630565912</v>
      </c>
      <c r="I344" s="429">
        <f t="shared" si="156"/>
        <v>460.446695384149</v>
      </c>
      <c r="J344" s="429">
        <f t="shared" si="156"/>
        <v>461.06956096528091</v>
      </c>
      <c r="K344" s="429">
        <f t="shared" si="156"/>
        <v>461.52854898744556</v>
      </c>
      <c r="L344" s="429">
        <f t="shared" si="156"/>
        <v>461.66511885394959</v>
      </c>
      <c r="M344" s="429">
        <f t="shared" si="156"/>
        <v>462.95617294283119</v>
      </c>
    </row>
    <row r="345" spans="1:13" ht="13.15">
      <c r="B345" s="323" t="str">
        <f t="shared" si="151"/>
        <v>45-49</v>
      </c>
      <c r="C345" s="429">
        <f t="shared" ref="C345:M345" si="157">C308+C252</f>
        <v>391.94003425450978</v>
      </c>
      <c r="D345" s="429">
        <f t="shared" si="157"/>
        <v>390.57378273653359</v>
      </c>
      <c r="E345" s="429">
        <f t="shared" si="157"/>
        <v>396.22472102961683</v>
      </c>
      <c r="F345" s="429">
        <f t="shared" si="157"/>
        <v>407.16682225497817</v>
      </c>
      <c r="G345" s="429">
        <f t="shared" si="157"/>
        <v>415.73595595570811</v>
      </c>
      <c r="H345" s="429">
        <f t="shared" si="157"/>
        <v>413.44253018934467</v>
      </c>
      <c r="I345" s="429">
        <f t="shared" si="157"/>
        <v>411.4301407273183</v>
      </c>
      <c r="J345" s="429">
        <f t="shared" si="157"/>
        <v>409.07420697688877</v>
      </c>
      <c r="K345" s="429">
        <f t="shared" si="157"/>
        <v>406.85953805422866</v>
      </c>
      <c r="L345" s="429">
        <f t="shared" si="157"/>
        <v>404.78138728980656</v>
      </c>
      <c r="M345" s="429">
        <f t="shared" si="157"/>
        <v>404.25539581764463</v>
      </c>
    </row>
    <row r="346" spans="1:13" ht="13.15">
      <c r="B346" s="323" t="str">
        <f t="shared" si="151"/>
        <v>50-54</v>
      </c>
      <c r="C346" s="429">
        <f t="shared" ref="C346:M346" si="158">C309+C253</f>
        <v>319.58915598582462</v>
      </c>
      <c r="D346" s="429">
        <f t="shared" si="158"/>
        <v>317.1134155078305</v>
      </c>
      <c r="E346" s="429">
        <f t="shared" si="158"/>
        <v>319.80376560829257</v>
      </c>
      <c r="F346" s="429">
        <f t="shared" si="158"/>
        <v>326.47112810434362</v>
      </c>
      <c r="G346" s="429">
        <f t="shared" si="158"/>
        <v>331.62499193294713</v>
      </c>
      <c r="H346" s="429">
        <f t="shared" si="158"/>
        <v>328.94229268319708</v>
      </c>
      <c r="I346" s="429">
        <f t="shared" si="158"/>
        <v>326.2617701451544</v>
      </c>
      <c r="J346" s="429">
        <f t="shared" si="158"/>
        <v>323.21336351297333</v>
      </c>
      <c r="K346" s="429">
        <f t="shared" si="158"/>
        <v>320.19770090894781</v>
      </c>
      <c r="L346" s="429">
        <f t="shared" si="158"/>
        <v>317.27646231330471</v>
      </c>
      <c r="M346" s="429">
        <f t="shared" si="158"/>
        <v>315.54197758641487</v>
      </c>
    </row>
    <row r="347" spans="1:13" ht="13.15">
      <c r="B347" s="323" t="str">
        <f t="shared" si="151"/>
        <v>55-59</v>
      </c>
      <c r="C347" s="429">
        <f t="shared" ref="C347:M347" si="159">C310+C254</f>
        <v>182.59419656329288</v>
      </c>
      <c r="D347" s="429">
        <f t="shared" si="159"/>
        <v>173.14746804052851</v>
      </c>
      <c r="E347" s="429">
        <f t="shared" si="159"/>
        <v>169.92119407135073</v>
      </c>
      <c r="F347" s="429">
        <f t="shared" si="159"/>
        <v>170.99914124697619</v>
      </c>
      <c r="G347" s="429">
        <f t="shared" si="159"/>
        <v>171.77376670278568</v>
      </c>
      <c r="H347" s="429">
        <f t="shared" si="159"/>
        <v>168.26779239129107</v>
      </c>
      <c r="I347" s="429">
        <f t="shared" si="159"/>
        <v>165.49423391368222</v>
      </c>
      <c r="J347" s="429">
        <f t="shared" si="159"/>
        <v>162.91106530656535</v>
      </c>
      <c r="K347" s="429">
        <f t="shared" si="159"/>
        <v>160.60208457484617</v>
      </c>
      <c r="L347" s="429">
        <f t="shared" si="159"/>
        <v>158.4929637780069</v>
      </c>
      <c r="M347" s="429">
        <f t="shared" si="159"/>
        <v>157.1867709444125</v>
      </c>
    </row>
    <row r="348" spans="1:13" ht="13.15">
      <c r="B348" s="323" t="str">
        <f t="shared" si="151"/>
        <v>60-64</v>
      </c>
      <c r="C348" s="429">
        <f t="shared" ref="C348:M348" si="160">C311+C255</f>
        <v>57.280405241614531</v>
      </c>
      <c r="D348" s="429">
        <f t="shared" si="160"/>
        <v>61.106687656068068</v>
      </c>
      <c r="E348" s="429">
        <f t="shared" si="160"/>
        <v>63.310799128724653</v>
      </c>
      <c r="F348" s="429">
        <f t="shared" si="160"/>
        <v>65.447946793226009</v>
      </c>
      <c r="G348" s="429">
        <f t="shared" si="160"/>
        <v>66.295950596973341</v>
      </c>
      <c r="H348" s="429">
        <f t="shared" si="160"/>
        <v>64.555009377203348</v>
      </c>
      <c r="I348" s="429">
        <f t="shared" si="160"/>
        <v>63.050792739866466</v>
      </c>
      <c r="J348" s="429">
        <f t="shared" si="160"/>
        <v>61.646711939105124</v>
      </c>
      <c r="K348" s="429">
        <f t="shared" si="160"/>
        <v>60.424460510867604</v>
      </c>
      <c r="L348" s="429">
        <f t="shared" si="160"/>
        <v>59.34885907719773</v>
      </c>
      <c r="M348" s="429">
        <f t="shared" si="160"/>
        <v>58.699311872069437</v>
      </c>
    </row>
    <row r="349" spans="1:13" ht="13.15">
      <c r="B349" s="323" t="str">
        <f t="shared" si="151"/>
        <v>65 plus</v>
      </c>
      <c r="C349" s="429">
        <f t="shared" ref="C349:M349" si="161">C312+C256</f>
        <v>10.87513561058115</v>
      </c>
      <c r="D349" s="429">
        <f t="shared" si="161"/>
        <v>15.560447385644027</v>
      </c>
      <c r="E349" s="429">
        <f t="shared" si="161"/>
        <v>19.32006136403994</v>
      </c>
      <c r="F349" s="429">
        <f t="shared" si="161"/>
        <v>22.302378763794867</v>
      </c>
      <c r="G349" s="429">
        <f t="shared" si="161"/>
        <v>24.241709760335453</v>
      </c>
      <c r="H349" s="429">
        <f t="shared" si="161"/>
        <v>24.813478058726659</v>
      </c>
      <c r="I349" s="429">
        <f t="shared" si="161"/>
        <v>24.914173125023822</v>
      </c>
      <c r="J349" s="429">
        <f t="shared" si="161"/>
        <v>24.719273594256364</v>
      </c>
      <c r="K349" s="429">
        <f t="shared" si="161"/>
        <v>24.388861563279519</v>
      </c>
      <c r="L349" s="429">
        <f t="shared" si="161"/>
        <v>24.002406680729777</v>
      </c>
      <c r="M349" s="429">
        <f t="shared" si="161"/>
        <v>23.699255994743389</v>
      </c>
    </row>
    <row r="350" spans="1:13" ht="13.15">
      <c r="B350" s="323" t="str">
        <f t="shared" si="151"/>
        <v>Total</v>
      </c>
      <c r="C350" s="429">
        <f t="shared" ref="C350:M350" si="162">SUM(C340:C349)</f>
        <v>2715.0513561674766</v>
      </c>
      <c r="D350" s="429">
        <f t="shared" si="162"/>
        <v>2790.9130996594267</v>
      </c>
      <c r="E350" s="429">
        <f t="shared" si="162"/>
        <v>2944.9724294692087</v>
      </c>
      <c r="F350" s="429">
        <f t="shared" si="162"/>
        <v>3160.5439988476865</v>
      </c>
      <c r="G350" s="429">
        <f t="shared" si="162"/>
        <v>3320.6041924879451</v>
      </c>
      <c r="H350" s="429">
        <f t="shared" si="162"/>
        <v>3315.2359469739181</v>
      </c>
      <c r="I350" s="429">
        <f t="shared" si="162"/>
        <v>3305.0607047093572</v>
      </c>
      <c r="J350" s="429">
        <f t="shared" si="162"/>
        <v>3282.6898398003332</v>
      </c>
      <c r="K350" s="429">
        <f t="shared" si="162"/>
        <v>3256.0397336616352</v>
      </c>
      <c r="L350" s="429">
        <f t="shared" si="162"/>
        <v>3226.2691596970394</v>
      </c>
      <c r="M350" s="429">
        <f t="shared" si="162"/>
        <v>3213.9297324189797</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537.19838221296357</v>
      </c>
      <c r="D356" s="429">
        <f t="shared" si="166"/>
        <v>790.56130018210183</v>
      </c>
      <c r="E356" s="429">
        <f t="shared" si="166"/>
        <v>1059.9970597676956</v>
      </c>
      <c r="F356" s="429">
        <f t="shared" si="166"/>
        <v>1342.4653054848022</v>
      </c>
      <c r="G356" s="429">
        <f t="shared" si="166"/>
        <v>1508.018059673092</v>
      </c>
      <c r="H356" s="429">
        <f t="shared" si="166"/>
        <v>1469.4820888097663</v>
      </c>
      <c r="I356" s="429">
        <f t="shared" si="166"/>
        <v>1435.4462046991189</v>
      </c>
      <c r="J356" s="429">
        <f t="shared" si="166"/>
        <v>1396.3445082186031</v>
      </c>
      <c r="K356" s="429">
        <f t="shared" si="166"/>
        <v>1360.6223580103128</v>
      </c>
      <c r="L356" s="429">
        <f t="shared" si="166"/>
        <v>1328.1284946505048</v>
      </c>
      <c r="M356" s="429">
        <f t="shared" si="166"/>
        <v>1319.2042087206246</v>
      </c>
    </row>
    <row r="357" spans="1:13" ht="13.15">
      <c r="B357" s="323" t="str">
        <f t="shared" si="164"/>
        <v>25-29</v>
      </c>
      <c r="C357" s="429">
        <f t="shared" ref="C357:M357" si="167">C320+C264</f>
        <v>1502.9758715140479</v>
      </c>
      <c r="D357" s="429">
        <f t="shared" si="167"/>
        <v>1607.8314733281059</v>
      </c>
      <c r="E357" s="429">
        <f t="shared" si="167"/>
        <v>1828.9089696265535</v>
      </c>
      <c r="F357" s="429">
        <f t="shared" si="167"/>
        <v>2136.7585019189282</v>
      </c>
      <c r="G357" s="429">
        <f t="shared" si="167"/>
        <v>2371.4555498017239</v>
      </c>
      <c r="H357" s="429">
        <f t="shared" si="167"/>
        <v>2399.9248102832939</v>
      </c>
      <c r="I357" s="429">
        <f t="shared" si="167"/>
        <v>2404.950638733384</v>
      </c>
      <c r="J357" s="429">
        <f t="shared" si="167"/>
        <v>2385.4483706248207</v>
      </c>
      <c r="K357" s="429">
        <f t="shared" si="167"/>
        <v>2355.2847589179783</v>
      </c>
      <c r="L357" s="429">
        <f t="shared" si="167"/>
        <v>2319.2121511932155</v>
      </c>
      <c r="M357" s="429">
        <f t="shared" si="167"/>
        <v>2302.7387591510833</v>
      </c>
    </row>
    <row r="358" spans="1:13" ht="13.15">
      <c r="B358" s="323" t="str">
        <f t="shared" si="164"/>
        <v>30-34</v>
      </c>
      <c r="C358" s="429">
        <f t="shared" ref="C358:M358" si="168">C321+C265</f>
        <v>1614.8781769947896</v>
      </c>
      <c r="D358" s="429">
        <f t="shared" si="168"/>
        <v>1674.0362488827354</v>
      </c>
      <c r="E358" s="429">
        <f t="shared" si="168"/>
        <v>1788.3158856304763</v>
      </c>
      <c r="F358" s="429">
        <f t="shared" si="168"/>
        <v>1964.680678915395</v>
      </c>
      <c r="G358" s="429">
        <f t="shared" si="168"/>
        <v>2131.6938268388103</v>
      </c>
      <c r="H358" s="429">
        <f t="shared" si="168"/>
        <v>2209.6570383943344</v>
      </c>
      <c r="I358" s="429">
        <f t="shared" si="168"/>
        <v>2266.8917772620512</v>
      </c>
      <c r="J358" s="429">
        <f t="shared" si="168"/>
        <v>2300.3666579234</v>
      </c>
      <c r="K358" s="429">
        <f t="shared" si="168"/>
        <v>2316.0824308855704</v>
      </c>
      <c r="L358" s="429">
        <f t="shared" si="168"/>
        <v>2317.5519374983633</v>
      </c>
      <c r="M358" s="429">
        <f t="shared" si="168"/>
        <v>2319.5858628751239</v>
      </c>
    </row>
    <row r="359" spans="1:13" ht="13.15">
      <c r="B359" s="323" t="str">
        <f t="shared" si="164"/>
        <v>35-39</v>
      </c>
      <c r="C359" s="429">
        <f t="shared" ref="C359:M359" si="169">C322+C266</f>
        <v>1750.1775606010624</v>
      </c>
      <c r="D359" s="429">
        <f t="shared" si="169"/>
        <v>1744.6933108018948</v>
      </c>
      <c r="E359" s="429">
        <f t="shared" si="169"/>
        <v>1791.1455837872938</v>
      </c>
      <c r="F359" s="429">
        <f t="shared" si="169"/>
        <v>1886.3980534276191</v>
      </c>
      <c r="G359" s="429">
        <f t="shared" si="169"/>
        <v>1975.5608740274415</v>
      </c>
      <c r="H359" s="429">
        <f t="shared" si="169"/>
        <v>2006.2217600583717</v>
      </c>
      <c r="I359" s="429">
        <f t="shared" si="169"/>
        <v>2039.4703058576029</v>
      </c>
      <c r="J359" s="429">
        <f t="shared" si="169"/>
        <v>2067.379932728184</v>
      </c>
      <c r="K359" s="429">
        <f t="shared" si="169"/>
        <v>2089.9975675926607</v>
      </c>
      <c r="L359" s="429">
        <f t="shared" si="169"/>
        <v>2105.9265224339042</v>
      </c>
      <c r="M359" s="429">
        <f t="shared" si="169"/>
        <v>2123.4445147743336</v>
      </c>
    </row>
    <row r="360" spans="1:13" ht="13.15">
      <c r="B360" s="323" t="str">
        <f t="shared" si="164"/>
        <v>40-44</v>
      </c>
      <c r="C360" s="429">
        <f t="shared" ref="C360:M360" si="170">C323+C267</f>
        <v>1932.9594141536977</v>
      </c>
      <c r="D360" s="429">
        <f t="shared" si="170"/>
        <v>1877.2697113631275</v>
      </c>
      <c r="E360" s="429">
        <f t="shared" si="170"/>
        <v>1867.8229399770173</v>
      </c>
      <c r="F360" s="429">
        <f t="shared" si="170"/>
        <v>1902.53074468472</v>
      </c>
      <c r="G360" s="429">
        <f t="shared" si="170"/>
        <v>1935.3788700525702</v>
      </c>
      <c r="H360" s="429">
        <f t="shared" si="170"/>
        <v>1923.0117711512069</v>
      </c>
      <c r="I360" s="429">
        <f t="shared" si="170"/>
        <v>1916.9706471357031</v>
      </c>
      <c r="J360" s="429">
        <f t="shared" si="170"/>
        <v>1913.2013517349124</v>
      </c>
      <c r="K360" s="429">
        <f t="shared" si="170"/>
        <v>1912.4864159496835</v>
      </c>
      <c r="L360" s="429">
        <f t="shared" si="170"/>
        <v>1913.3482605877305</v>
      </c>
      <c r="M360" s="429">
        <f t="shared" si="170"/>
        <v>1921.5163989171879</v>
      </c>
    </row>
    <row r="361" spans="1:13" ht="13.15">
      <c r="B361" s="323" t="str">
        <f t="shared" si="164"/>
        <v>45-49</v>
      </c>
      <c r="C361" s="429">
        <f t="shared" ref="C361:M361" si="171">C324+C268</f>
        <v>1998.8026683627193</v>
      </c>
      <c r="D361" s="429">
        <f t="shared" si="171"/>
        <v>1932.8091359239252</v>
      </c>
      <c r="E361" s="429">
        <f t="shared" si="171"/>
        <v>1903.4620962339409</v>
      </c>
      <c r="F361" s="429">
        <f t="shared" si="171"/>
        <v>1909.9673186418622</v>
      </c>
      <c r="G361" s="429">
        <f t="shared" si="171"/>
        <v>1912.153523628876</v>
      </c>
      <c r="H361" s="429">
        <f t="shared" si="171"/>
        <v>1872.6304507937659</v>
      </c>
      <c r="I361" s="429">
        <f t="shared" si="171"/>
        <v>1839.3708601278015</v>
      </c>
      <c r="J361" s="429">
        <f t="shared" si="171"/>
        <v>1809.283251712136</v>
      </c>
      <c r="K361" s="429">
        <f t="shared" si="171"/>
        <v>1784.0300145626861</v>
      </c>
      <c r="L361" s="429">
        <f t="shared" si="171"/>
        <v>1763.119140075406</v>
      </c>
      <c r="M361" s="429">
        <f t="shared" si="171"/>
        <v>1752.2435800165922</v>
      </c>
    </row>
    <row r="362" spans="1:13" ht="13.15">
      <c r="B362" s="323" t="str">
        <f t="shared" si="164"/>
        <v>50-54</v>
      </c>
      <c r="C362" s="429">
        <f t="shared" ref="C362:M362" si="172">C325+C269</f>
        <v>1422.6787478685244</v>
      </c>
      <c r="D362" s="429">
        <f t="shared" si="172"/>
        <v>1453.960052906484</v>
      </c>
      <c r="E362" s="429">
        <f t="shared" si="172"/>
        <v>1485.1604846758032</v>
      </c>
      <c r="F362" s="429">
        <f t="shared" si="172"/>
        <v>1523.3754123854101</v>
      </c>
      <c r="G362" s="429">
        <f t="shared" si="172"/>
        <v>1545.1260724474466</v>
      </c>
      <c r="H362" s="429">
        <f t="shared" si="172"/>
        <v>1526.7522596292331</v>
      </c>
      <c r="I362" s="429">
        <f t="shared" si="172"/>
        <v>1505.0934936460028</v>
      </c>
      <c r="J362" s="429">
        <f t="shared" si="172"/>
        <v>1480.3917384433673</v>
      </c>
      <c r="K362" s="429">
        <f t="shared" si="172"/>
        <v>1455.6374091053915</v>
      </c>
      <c r="L362" s="429">
        <f t="shared" si="172"/>
        <v>1431.9029358384707</v>
      </c>
      <c r="M362" s="429">
        <f t="shared" si="172"/>
        <v>1414.4405913995104</v>
      </c>
    </row>
    <row r="363" spans="1:13" ht="13.15">
      <c r="B363" s="323" t="str">
        <f t="shared" si="164"/>
        <v>55-59</v>
      </c>
      <c r="C363" s="429">
        <f t="shared" ref="C363:M363" si="173">C326+C270</f>
        <v>758.19672649781103</v>
      </c>
      <c r="D363" s="429">
        <f t="shared" si="173"/>
        <v>743.60745640782989</v>
      </c>
      <c r="E363" s="429">
        <f t="shared" si="173"/>
        <v>752.22179817137089</v>
      </c>
      <c r="F363" s="429">
        <f t="shared" si="173"/>
        <v>775.45055879327754</v>
      </c>
      <c r="G363" s="429">
        <f t="shared" si="173"/>
        <v>791.73665681534203</v>
      </c>
      <c r="H363" s="429">
        <f t="shared" si="173"/>
        <v>784.33992199552449</v>
      </c>
      <c r="I363" s="429">
        <f t="shared" si="173"/>
        <v>775.92802488595316</v>
      </c>
      <c r="J363" s="429">
        <f t="shared" si="173"/>
        <v>765.27288796564812</v>
      </c>
      <c r="K363" s="429">
        <f t="shared" si="173"/>
        <v>753.70392585871434</v>
      </c>
      <c r="L363" s="429">
        <f t="shared" si="173"/>
        <v>741.68775053375384</v>
      </c>
      <c r="M363" s="429">
        <f t="shared" si="173"/>
        <v>732.46488013372209</v>
      </c>
    </row>
    <row r="364" spans="1:13" ht="13.15">
      <c r="B364" s="323" t="str">
        <f t="shared" si="164"/>
        <v>60-64</v>
      </c>
      <c r="C364" s="429">
        <f t="shared" ref="C364:M364" si="174">C327+C271</f>
        <v>251.02341707839685</v>
      </c>
      <c r="D364" s="429">
        <f t="shared" si="174"/>
        <v>261.24859003696787</v>
      </c>
      <c r="E364" s="429">
        <f t="shared" si="174"/>
        <v>270.96332974262447</v>
      </c>
      <c r="F364" s="429">
        <f t="shared" si="174"/>
        <v>283.63119777393541</v>
      </c>
      <c r="G364" s="429">
        <f t="shared" si="174"/>
        <v>291.54382271639889</v>
      </c>
      <c r="H364" s="429">
        <f t="shared" si="174"/>
        <v>287.88213516436031</v>
      </c>
      <c r="I364" s="429">
        <f t="shared" si="174"/>
        <v>284.46507995289198</v>
      </c>
      <c r="J364" s="429">
        <f t="shared" si="174"/>
        <v>280.50683544857128</v>
      </c>
      <c r="K364" s="429">
        <f t="shared" si="174"/>
        <v>276.41559710657623</v>
      </c>
      <c r="L364" s="429">
        <f t="shared" si="174"/>
        <v>272.19233270767756</v>
      </c>
      <c r="M364" s="429">
        <f t="shared" si="174"/>
        <v>269.24342454446162</v>
      </c>
    </row>
    <row r="365" spans="1:13" ht="13.15">
      <c r="B365" s="323" t="str">
        <f t="shared" si="164"/>
        <v>65 plus</v>
      </c>
      <c r="C365" s="429">
        <f t="shared" ref="C365:M365" si="175">C328+C272</f>
        <v>62.620373553372538</v>
      </c>
      <c r="D365" s="429">
        <f t="shared" si="175"/>
        <v>83.569745989785645</v>
      </c>
      <c r="E365" s="429">
        <f t="shared" si="175"/>
        <v>100.78484169983714</v>
      </c>
      <c r="F365" s="429">
        <f t="shared" si="175"/>
        <v>115.49226955344402</v>
      </c>
      <c r="G365" s="429">
        <f t="shared" si="175"/>
        <v>126.36935068880021</v>
      </c>
      <c r="H365" s="429">
        <f t="shared" si="175"/>
        <v>131.55099022186081</v>
      </c>
      <c r="I365" s="429">
        <f t="shared" si="175"/>
        <v>134.35440537419308</v>
      </c>
      <c r="J365" s="429">
        <f t="shared" si="175"/>
        <v>135.44373712420381</v>
      </c>
      <c r="K365" s="429">
        <f t="shared" si="175"/>
        <v>135.46153528443298</v>
      </c>
      <c r="L365" s="429">
        <f t="shared" si="175"/>
        <v>134.76792790552028</v>
      </c>
      <c r="M365" s="429">
        <f t="shared" si="175"/>
        <v>134.01838963293005</v>
      </c>
    </row>
    <row r="366" spans="1:13" ht="13.15">
      <c r="B366" s="323" t="str">
        <f t="shared" si="164"/>
        <v>Total</v>
      </c>
      <c r="C366" s="429">
        <f t="shared" ref="C366:M366" si="176">SUM(C356:C365)</f>
        <v>11831.511338837385</v>
      </c>
      <c r="D366" s="429">
        <f t="shared" si="176"/>
        <v>12169.587025822959</v>
      </c>
      <c r="E366" s="429">
        <f t="shared" si="176"/>
        <v>12848.782989312615</v>
      </c>
      <c r="F366" s="429">
        <f t="shared" si="176"/>
        <v>13840.750041579395</v>
      </c>
      <c r="G366" s="429">
        <f t="shared" si="176"/>
        <v>14589.036606690504</v>
      </c>
      <c r="H366" s="429">
        <f t="shared" si="176"/>
        <v>14611.453226501717</v>
      </c>
      <c r="I366" s="429">
        <f t="shared" si="176"/>
        <v>14602.941437674703</v>
      </c>
      <c r="J366" s="429">
        <f t="shared" si="176"/>
        <v>14533.639271923847</v>
      </c>
      <c r="K366" s="429">
        <f t="shared" si="176"/>
        <v>14439.722013274004</v>
      </c>
      <c r="L366" s="429">
        <f t="shared" si="176"/>
        <v>14327.837453424547</v>
      </c>
      <c r="M366" s="429">
        <f t="shared" si="176"/>
        <v>14288.90061016557</v>
      </c>
    </row>
    <row r="367" spans="1:13">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14546.562695004861</v>
      </c>
      <c r="D368" s="1085">
        <f t="shared" ref="D368:M368" si="178">D350+D366</f>
        <v>14960.500125482386</v>
      </c>
      <c r="E368" s="1085">
        <f t="shared" si="178"/>
        <v>15793.755418781824</v>
      </c>
      <c r="F368" s="1085">
        <f t="shared" si="178"/>
        <v>17001.294040427081</v>
      </c>
      <c r="G368" s="1085">
        <f t="shared" si="178"/>
        <v>17909.640799178451</v>
      </c>
      <c r="H368" s="1085">
        <f t="shared" si="178"/>
        <v>17926.689173475635</v>
      </c>
      <c r="I368" s="1085">
        <f t="shared" si="178"/>
        <v>17908.002142384059</v>
      </c>
      <c r="J368" s="1085">
        <f t="shared" si="178"/>
        <v>17816.329111724179</v>
      </c>
      <c r="K368" s="1085">
        <f t="shared" si="178"/>
        <v>17695.761746935641</v>
      </c>
      <c r="L368" s="1085">
        <f t="shared" si="178"/>
        <v>17554.106613121585</v>
      </c>
      <c r="M368" s="1085">
        <f t="shared" si="178"/>
        <v>17502.830342584552</v>
      </c>
    </row>
    <row r="369" spans="1:13">
      <c r="C369" s="1085">
        <f t="shared" ref="C369:M369" si="179">C36</f>
        <v>14546.562695004863</v>
      </c>
      <c r="D369" s="1085">
        <f t="shared" si="179"/>
        <v>14960.500125482384</v>
      </c>
      <c r="E369" s="1085">
        <f t="shared" si="179"/>
        <v>15793.75541878182</v>
      </c>
      <c r="F369" s="1085">
        <f t="shared" si="179"/>
        <v>17001.294040427078</v>
      </c>
      <c r="G369" s="1085">
        <f t="shared" si="179"/>
        <v>17909.640799178444</v>
      </c>
      <c r="H369" s="1085">
        <f t="shared" si="179"/>
        <v>17926.689173475632</v>
      </c>
      <c r="I369" s="1085">
        <f t="shared" si="179"/>
        <v>17908.002142384055</v>
      </c>
      <c r="J369" s="1085">
        <f t="shared" si="179"/>
        <v>17816.329111724175</v>
      </c>
      <c r="K369" s="1085">
        <f t="shared" si="179"/>
        <v>17695.761746935637</v>
      </c>
      <c r="L369" s="1085">
        <f t="shared" si="179"/>
        <v>17554.106613121581</v>
      </c>
      <c r="M369" s="1085">
        <f t="shared" si="179"/>
        <v>17502.830342584544</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sheetPr>
  <dimension ref="A1:T64"/>
  <sheetViews>
    <sheetView showGridLines="0" zoomScale="90" zoomScaleNormal="90" workbookViewId="0"/>
  </sheetViews>
  <sheetFormatPr defaultRowHeight="12.75"/>
  <cols>
    <col min="1" max="1" width="15.265625" bestFit="1" customWidth="1"/>
    <col min="2" max="2" width="30.73046875" customWidth="1"/>
    <col min="3" max="11" width="16.73046875" customWidth="1"/>
    <col min="12" max="12" width="30.73046875" customWidth="1"/>
    <col min="13" max="18" width="16.73046875" customWidth="1"/>
    <col min="19" max="19" width="30.73046875" customWidth="1"/>
    <col min="20" max="21" width="16.73046875" customWidth="1"/>
  </cols>
  <sheetData>
    <row r="1" spans="1:18" s="64" customFormat="1" ht="13.9">
      <c r="A1" s="63" t="str">
        <f>ModelBanner</f>
        <v>TSM_202021</v>
      </c>
      <c r="D1" s="673"/>
      <c r="E1" s="673"/>
      <c r="G1" s="673"/>
      <c r="I1" s="673"/>
      <c r="J1" s="673"/>
      <c r="K1" s="673"/>
      <c r="R1" s="673"/>
    </row>
    <row r="2" spans="1:18" s="64" customFormat="1" ht="13.9">
      <c r="A2" s="865" t="s">
        <v>13</v>
      </c>
      <c r="B2" s="865" t="s">
        <v>30</v>
      </c>
      <c r="D2" s="673"/>
      <c r="E2" s="673"/>
      <c r="G2" s="673"/>
      <c r="I2" s="673"/>
      <c r="J2" s="673"/>
      <c r="K2" s="673"/>
      <c r="R2" s="673"/>
    </row>
    <row r="3" spans="1:18" s="64" customFormat="1" ht="13.9">
      <c r="A3" s="65"/>
      <c r="D3" s="673"/>
      <c r="E3" s="673"/>
      <c r="G3" s="673"/>
      <c r="I3" s="673"/>
      <c r="J3" s="673"/>
      <c r="K3" s="673"/>
      <c r="R3" s="673"/>
    </row>
    <row r="4" spans="1:18" s="538" customFormat="1" ht="13.15">
      <c r="A4" s="539" t="s">
        <v>26</v>
      </c>
      <c r="B4" s="539"/>
      <c r="C4" s="539"/>
      <c r="D4" s="539"/>
      <c r="E4" s="539"/>
      <c r="F4" s="280"/>
      <c r="G4" s="280"/>
      <c r="H4" s="539"/>
      <c r="I4" s="539"/>
      <c r="J4" s="539"/>
      <c r="L4" s="539"/>
    </row>
    <row r="5" spans="1:18" s="537" customFormat="1" ht="13.15">
      <c r="A5" s="1305" t="s">
        <v>1587</v>
      </c>
      <c r="B5" s="1306"/>
      <c r="C5" s="1306"/>
      <c r="D5" s="1306"/>
      <c r="E5" s="1306"/>
      <c r="F5" s="1306"/>
      <c r="G5" s="1306"/>
      <c r="H5" s="1306"/>
      <c r="I5" s="1306"/>
      <c r="J5" s="1306"/>
      <c r="K5" s="1306"/>
      <c r="L5" s="1306"/>
      <c r="M5" s="57"/>
    </row>
    <row r="6" spans="1:18" s="534" customFormat="1" ht="13.15">
      <c r="A6" s="536" t="s">
        <v>1287</v>
      </c>
      <c r="B6" s="59"/>
      <c r="C6" s="59"/>
      <c r="D6" s="59"/>
      <c r="E6" s="59"/>
      <c r="F6" s="280"/>
      <c r="G6" s="280"/>
      <c r="H6" s="59"/>
      <c r="I6" s="59"/>
      <c r="J6" s="59"/>
      <c r="L6" s="59"/>
      <c r="M6" s="43"/>
    </row>
    <row r="7" spans="1:18" s="534" customFormat="1" ht="13.15">
      <c r="A7" s="535" t="s">
        <v>768</v>
      </c>
      <c r="B7" s="536"/>
      <c r="C7" s="59"/>
      <c r="D7" s="59"/>
      <c r="E7" s="59"/>
      <c r="F7" s="280"/>
      <c r="G7" s="280"/>
      <c r="H7" s="59"/>
      <c r="I7" s="59"/>
      <c r="J7" s="59"/>
      <c r="L7" s="59"/>
      <c r="M7" s="43"/>
    </row>
    <row r="8" spans="1:18" s="534" customFormat="1" ht="13.15">
      <c r="A8" s="536" t="s">
        <v>24</v>
      </c>
      <c r="B8" s="59"/>
      <c r="C8" s="59"/>
      <c r="D8" s="59"/>
      <c r="E8" s="59"/>
      <c r="F8" s="280"/>
      <c r="G8" s="280"/>
      <c r="H8" s="59"/>
      <c r="I8" s="59"/>
      <c r="J8" s="59"/>
      <c r="L8" s="59"/>
      <c r="M8" s="43"/>
    </row>
    <row r="9" spans="1:18" s="532" customFormat="1" ht="13.15">
      <c r="A9" s="533"/>
      <c r="B9" s="71"/>
      <c r="C9" s="46"/>
      <c r="D9" s="672"/>
      <c r="E9" s="672"/>
      <c r="F9" s="46"/>
      <c r="G9" s="672"/>
      <c r="H9" s="70"/>
      <c r="I9" s="70"/>
      <c r="J9" s="70"/>
      <c r="L9" s="46"/>
      <c r="M9" s="47"/>
    </row>
    <row r="10" spans="1:18" ht="13.15">
      <c r="A10" s="229">
        <f>SUM(A11:A60)</f>
        <v>0</v>
      </c>
    </row>
    <row r="11" spans="1:18" ht="20.65">
      <c r="B11" s="814" t="s">
        <v>1764</v>
      </c>
    </row>
    <row r="12" spans="1:18" ht="15">
      <c r="B12" s="76"/>
    </row>
    <row r="13" spans="1:18" ht="13.15">
      <c r="A13" s="5"/>
      <c r="B13" s="966" t="s">
        <v>1588</v>
      </c>
    </row>
    <row r="14" spans="1:18" ht="13.15">
      <c r="B14" s="766"/>
    </row>
    <row r="15" spans="1:18">
      <c r="B15" s="769" t="s">
        <v>1196</v>
      </c>
    </row>
    <row r="16" spans="1:18" ht="13.15">
      <c r="B16" s="766"/>
    </row>
    <row r="17" spans="2:15" ht="13.15" customHeight="1">
      <c r="B17" s="966" t="s">
        <v>1589</v>
      </c>
      <c r="C17" s="725"/>
      <c r="D17" s="725"/>
      <c r="E17" s="725"/>
      <c r="F17" s="725"/>
      <c r="G17" s="725"/>
      <c r="H17" s="725"/>
      <c r="I17" s="725"/>
      <c r="J17" s="725"/>
      <c r="K17" s="725"/>
      <c r="L17" s="725"/>
      <c r="M17" s="725"/>
      <c r="N17" s="725"/>
      <c r="O17" s="725"/>
    </row>
    <row r="18" spans="2:15" ht="13.15" customHeight="1">
      <c r="B18" s="725"/>
      <c r="C18" s="725"/>
      <c r="D18" s="725"/>
      <c r="E18" s="725"/>
      <c r="F18" s="725"/>
      <c r="G18" s="725"/>
      <c r="H18" s="725"/>
      <c r="I18" s="725"/>
      <c r="J18" s="725"/>
      <c r="K18" s="725"/>
      <c r="L18" s="725"/>
      <c r="M18" s="725"/>
      <c r="N18" s="725"/>
      <c r="O18" s="725"/>
    </row>
    <row r="19" spans="2:15" ht="12.75" customHeight="1">
      <c r="B19" s="770" t="s">
        <v>1157</v>
      </c>
      <c r="C19" s="726"/>
      <c r="D19" s="726"/>
      <c r="E19" s="726"/>
      <c r="F19" s="726"/>
      <c r="G19" s="726"/>
      <c r="H19" s="726"/>
      <c r="I19" s="726"/>
      <c r="J19" s="726"/>
      <c r="K19" s="726"/>
      <c r="L19" s="726"/>
      <c r="M19" s="726"/>
      <c r="N19" s="726"/>
      <c r="O19" s="726"/>
    </row>
    <row r="20" spans="2:15" ht="13.15">
      <c r="B20" s="763"/>
      <c r="C20" s="763"/>
      <c r="D20" s="763"/>
      <c r="E20" s="763"/>
      <c r="F20" s="763"/>
      <c r="G20" s="783"/>
      <c r="H20" s="763"/>
      <c r="I20" s="763"/>
      <c r="J20" s="763"/>
      <c r="K20" s="763"/>
      <c r="L20" s="763"/>
      <c r="M20" s="763"/>
      <c r="N20" s="763"/>
      <c r="O20" s="763"/>
    </row>
    <row r="21" spans="2:15" ht="27.75" customHeight="1">
      <c r="B21" s="767" t="s">
        <v>1175</v>
      </c>
    </row>
    <row r="22" spans="2:15" ht="13.15">
      <c r="B22" s="526"/>
      <c r="C22" s="526"/>
      <c r="D22" s="658"/>
      <c r="E22" s="658"/>
      <c r="F22" s="526"/>
      <c r="G22" s="783"/>
      <c r="H22" s="526"/>
      <c r="I22" s="763"/>
      <c r="J22" s="763"/>
      <c r="L22" s="526"/>
    </row>
    <row r="23" spans="2:15" s="2" customFormat="1" ht="13.15" customHeight="1">
      <c r="B23" s="1307" t="s">
        <v>1590</v>
      </c>
      <c r="C23" s="1308"/>
      <c r="D23" s="1308"/>
      <c r="E23" s="1308"/>
      <c r="F23" s="1308"/>
      <c r="G23" s="1308"/>
      <c r="H23" s="1308"/>
      <c r="I23" s="1308"/>
      <c r="J23" s="1308"/>
      <c r="K23" s="1308"/>
      <c r="L23" s="1308"/>
      <c r="M23" s="771"/>
      <c r="N23" s="771"/>
      <c r="O23" s="771"/>
    </row>
    <row r="24" spans="2:15" s="2" customFormat="1" ht="24.75" customHeight="1">
      <c r="B24" s="1308"/>
      <c r="C24" s="1308"/>
      <c r="D24" s="1308"/>
      <c r="E24" s="1308"/>
      <c r="F24" s="1308"/>
      <c r="G24" s="1308"/>
      <c r="H24" s="1308"/>
      <c r="I24" s="1308"/>
      <c r="J24" s="1308"/>
      <c r="K24" s="1308"/>
      <c r="L24" s="1308"/>
      <c r="M24" s="771"/>
      <c r="N24" s="771"/>
      <c r="O24" s="771"/>
    </row>
    <row r="25" spans="2:15" s="2" customFormat="1" ht="13.15" customHeight="1">
      <c r="B25" s="851"/>
      <c r="C25" s="851"/>
      <c r="D25" s="851"/>
      <c r="E25" s="851"/>
      <c r="F25" s="851"/>
      <c r="G25" s="851"/>
      <c r="H25" s="851"/>
      <c r="I25" s="851"/>
      <c r="J25" s="851"/>
      <c r="K25" s="851"/>
      <c r="L25" s="851"/>
      <c r="M25" s="771"/>
      <c r="N25" s="771"/>
      <c r="O25" s="771"/>
    </row>
    <row r="26" spans="2:15" s="2" customFormat="1" ht="15">
      <c r="B26" s="1109" t="s">
        <v>1176</v>
      </c>
      <c r="C26" s="1110">
        <v>0</v>
      </c>
      <c r="D26" s="1111" t="s">
        <v>1177</v>
      </c>
      <c r="E26" s="1112"/>
      <c r="F26" s="771"/>
      <c r="G26" s="771"/>
      <c r="H26" s="771"/>
      <c r="I26" s="771"/>
      <c r="J26" s="771"/>
      <c r="K26" s="771"/>
      <c r="L26" s="771"/>
      <c r="M26" s="771"/>
      <c r="N26" s="771"/>
      <c r="O26" s="771"/>
    </row>
    <row r="27" spans="2:15" s="2" customFormat="1" ht="15">
      <c r="B27" s="817"/>
      <c r="C27" s="816"/>
      <c r="D27" s="818"/>
      <c r="E27" s="771"/>
      <c r="F27" s="771"/>
      <c r="G27" s="771"/>
      <c r="H27" s="771"/>
      <c r="I27" s="771"/>
      <c r="J27" s="771"/>
      <c r="K27" s="771"/>
      <c r="L27" s="771"/>
      <c r="M27" s="771"/>
      <c r="N27" s="771"/>
      <c r="O27" s="771"/>
    </row>
    <row r="28" spans="2:15">
      <c r="B28" s="1315" t="s">
        <v>1655</v>
      </c>
      <c r="C28" s="1291"/>
      <c r="D28" s="1291"/>
      <c r="E28" s="1291"/>
      <c r="F28" s="1291"/>
      <c r="G28" s="1291"/>
      <c r="H28" s="1291"/>
      <c r="I28" s="1291"/>
      <c r="J28" s="1291"/>
      <c r="K28" s="1291"/>
      <c r="L28" s="1291"/>
    </row>
    <row r="29" spans="2:15">
      <c r="B29" s="1291"/>
      <c r="C29" s="1291"/>
      <c r="D29" s="1291"/>
      <c r="E29" s="1291"/>
      <c r="F29" s="1291"/>
      <c r="G29" s="1291"/>
      <c r="H29" s="1291"/>
      <c r="I29" s="1291"/>
      <c r="J29" s="1291"/>
      <c r="K29" s="1291"/>
      <c r="L29" s="1291"/>
    </row>
    <row r="30" spans="2:15" ht="12.75" customHeight="1">
      <c r="B30" s="813"/>
      <c r="C30" s="808"/>
      <c r="D30" s="808"/>
      <c r="E30" s="808"/>
      <c r="F30" s="808"/>
      <c r="G30" s="808"/>
      <c r="H30" s="808"/>
      <c r="I30" s="808"/>
      <c r="J30" s="808"/>
      <c r="L30" s="808"/>
    </row>
    <row r="31" spans="2:15" s="457" customFormat="1" ht="55.9" customHeight="1">
      <c r="B31" s="1302" t="s">
        <v>1596</v>
      </c>
      <c r="C31" s="1311" t="s">
        <v>1591</v>
      </c>
      <c r="D31" s="1312"/>
      <c r="E31" s="1309" t="s">
        <v>1592</v>
      </c>
      <c r="F31" s="1309" t="s">
        <v>1593</v>
      </c>
      <c r="G31" s="1316" t="s">
        <v>1544</v>
      </c>
      <c r="H31" s="1312"/>
      <c r="I31" s="1311" t="s">
        <v>1594</v>
      </c>
      <c r="J31" s="1317"/>
      <c r="K31" s="1300" t="s">
        <v>1595</v>
      </c>
      <c r="L31" s="1302" t="s">
        <v>1135</v>
      </c>
    </row>
    <row r="32" spans="2:15" s="457" customFormat="1" ht="39" customHeight="1">
      <c r="B32" s="1302"/>
      <c r="C32" s="1303" t="s">
        <v>1222</v>
      </c>
      <c r="D32" s="1303" t="s">
        <v>1224</v>
      </c>
      <c r="E32" s="1309"/>
      <c r="F32" s="1309"/>
      <c r="G32" s="1313" t="s">
        <v>1223</v>
      </c>
      <c r="H32" s="1303" t="s">
        <v>1224</v>
      </c>
      <c r="I32" s="1310" t="s">
        <v>1223</v>
      </c>
      <c r="J32" s="1303" t="s">
        <v>1224</v>
      </c>
      <c r="K32" s="1301"/>
      <c r="L32" s="1302"/>
    </row>
    <row r="33" spans="1:20" s="457" customFormat="1" ht="13.15" customHeight="1">
      <c r="A33" s="204"/>
      <c r="B33" s="1302"/>
      <c r="C33" s="1304"/>
      <c r="D33" s="1304"/>
      <c r="E33" s="1309"/>
      <c r="F33" s="1309"/>
      <c r="G33" s="1314"/>
      <c r="H33" s="1304"/>
      <c r="I33" s="1310"/>
      <c r="J33" s="1304"/>
      <c r="K33" s="1301"/>
      <c r="L33" s="1302"/>
      <c r="M33" s="1063"/>
      <c r="N33" s="1064"/>
      <c r="O33" s="1064"/>
      <c r="P33" s="1064"/>
      <c r="Q33" s="1064"/>
      <c r="R33" s="1064"/>
      <c r="S33" s="1064"/>
    </row>
    <row r="34" spans="1:20" s="457" customFormat="1" ht="15" customHeight="1">
      <c r="A34" s="1057"/>
      <c r="B34" s="796" t="str">
        <f>Conversion_rates_table!B22</f>
        <v>Primary</v>
      </c>
      <c r="C34" s="271">
        <f>Conversion_rates_table!C257</f>
        <v>11467</v>
      </c>
      <c r="D34" s="511">
        <v>11467</v>
      </c>
      <c r="E34" s="396">
        <v>13003</v>
      </c>
      <c r="F34" s="790">
        <f>E34*$C$26</f>
        <v>0</v>
      </c>
      <c r="G34" s="271">
        <f>C34</f>
        <v>11467</v>
      </c>
      <c r="H34" s="271">
        <f>D34</f>
        <v>11467</v>
      </c>
      <c r="I34" s="376" t="b">
        <f t="shared" ref="I34:I53" si="0">IF(G34=$F34, TRUE, FALSE)</f>
        <v>0</v>
      </c>
      <c r="J34" s="376" t="b">
        <f t="shared" ref="J34:J53" si="1">IF(H34=$F34, TRUE, FALSE)</f>
        <v>0</v>
      </c>
      <c r="K34" s="794">
        <f>H34</f>
        <v>11467</v>
      </c>
      <c r="L34" s="797" t="str">
        <f t="shared" ref="L34:L54" si="2">B34</f>
        <v>Primary</v>
      </c>
      <c r="M34" s="1065"/>
      <c r="N34" s="1066"/>
      <c r="O34" s="1067"/>
      <c r="P34" s="1068"/>
      <c r="Q34" s="1067"/>
      <c r="R34" s="1069"/>
      <c r="S34" s="1066"/>
    </row>
    <row r="35" spans="1:20" s="457" customFormat="1" ht="15" customHeight="1">
      <c r="A35" s="1057"/>
      <c r="B35" s="796" t="str">
        <f>Conversion_rates_table!B23</f>
        <v>Art &amp; Design</v>
      </c>
      <c r="C35" s="271">
        <f>Conversion_rates_table!C258</f>
        <v>681</v>
      </c>
      <c r="D35" s="511">
        <v>681</v>
      </c>
      <c r="E35" s="396">
        <v>668</v>
      </c>
      <c r="F35" s="815">
        <f t="shared" ref="F35:F53" si="3">E35*$C$26</f>
        <v>0</v>
      </c>
      <c r="G35" s="271">
        <f>C35</f>
        <v>681</v>
      </c>
      <c r="H35" s="271">
        <f>D35</f>
        <v>681</v>
      </c>
      <c r="I35" s="376" t="b">
        <f t="shared" si="0"/>
        <v>0</v>
      </c>
      <c r="J35" s="376" t="b">
        <f t="shared" si="1"/>
        <v>0</v>
      </c>
      <c r="K35" s="794">
        <f t="shared" ref="K35:K53" si="4">H35</f>
        <v>681</v>
      </c>
      <c r="L35" s="797" t="str">
        <f t="shared" si="2"/>
        <v>Art &amp; Design</v>
      </c>
      <c r="M35" s="1065"/>
      <c r="N35" s="1066"/>
      <c r="O35" s="1067"/>
      <c r="P35" s="1068"/>
      <c r="Q35" s="1067"/>
      <c r="R35" s="1069"/>
      <c r="S35" s="1066"/>
      <c r="T35" s="795"/>
    </row>
    <row r="36" spans="1:20" s="457" customFormat="1" ht="15" customHeight="1">
      <c r="A36" s="1057"/>
      <c r="B36" s="799" t="str">
        <f>Conversion_rates_table!B24</f>
        <v>Biology</v>
      </c>
      <c r="C36" s="271">
        <f>Conversion_rates_table!C259</f>
        <v>1116</v>
      </c>
      <c r="D36" s="511">
        <v>1116</v>
      </c>
      <c r="E36" s="396">
        <v>1192</v>
      </c>
      <c r="F36" s="815">
        <f t="shared" si="3"/>
        <v>0</v>
      </c>
      <c r="G36" s="798">
        <f>IF(C36&lt;$F36,$F36,C36)</f>
        <v>1116</v>
      </c>
      <c r="H36" s="798">
        <f>IF(D36&lt;$F36,$F36,D36)</f>
        <v>1116</v>
      </c>
      <c r="I36" s="376" t="b">
        <f t="shared" si="0"/>
        <v>0</v>
      </c>
      <c r="J36" s="376" t="b">
        <f t="shared" si="1"/>
        <v>0</v>
      </c>
      <c r="K36" s="794">
        <f t="shared" si="4"/>
        <v>1116</v>
      </c>
      <c r="L36" s="799" t="str">
        <f t="shared" si="2"/>
        <v>Biology</v>
      </c>
      <c r="M36" s="1065"/>
      <c r="N36" s="1066"/>
      <c r="O36" s="1067"/>
      <c r="P36" s="1068"/>
      <c r="Q36" s="1067"/>
      <c r="R36" s="1070"/>
      <c r="S36" s="1066"/>
      <c r="T36" s="795"/>
    </row>
    <row r="37" spans="1:20" s="457" customFormat="1" ht="15" customHeight="1">
      <c r="A37" s="1057"/>
      <c r="B37" s="796" t="str">
        <f>Conversion_rates_table!B25</f>
        <v>Business Studies</v>
      </c>
      <c r="C37" s="271">
        <f>Conversion_rates_table!C260</f>
        <v>397</v>
      </c>
      <c r="D37" s="511">
        <v>397</v>
      </c>
      <c r="E37" s="396">
        <v>348</v>
      </c>
      <c r="F37" s="815">
        <f t="shared" si="3"/>
        <v>0</v>
      </c>
      <c r="G37" s="271">
        <f>C37</f>
        <v>397</v>
      </c>
      <c r="H37" s="271">
        <f>D37</f>
        <v>397</v>
      </c>
      <c r="I37" s="376" t="b">
        <f t="shared" si="0"/>
        <v>0</v>
      </c>
      <c r="J37" s="376" t="b">
        <f t="shared" si="1"/>
        <v>0</v>
      </c>
      <c r="K37" s="794">
        <f t="shared" si="4"/>
        <v>397</v>
      </c>
      <c r="L37" s="797" t="str">
        <f t="shared" si="2"/>
        <v>Business Studies</v>
      </c>
      <c r="M37" s="1065"/>
      <c r="N37" s="1066"/>
      <c r="O37" s="1067"/>
      <c r="P37" s="1068"/>
      <c r="Q37" s="1067"/>
      <c r="R37" s="1070"/>
      <c r="S37" s="1066"/>
      <c r="T37" s="795"/>
    </row>
    <row r="38" spans="1:20" s="457" customFormat="1" ht="15" customHeight="1">
      <c r="A38" s="1057"/>
      <c r="B38" s="799" t="str">
        <f>Conversion_rates_table!B26</f>
        <v>Chemistry</v>
      </c>
      <c r="C38" s="271">
        <f>Conversion_rates_table!C261</f>
        <v>1144</v>
      </c>
      <c r="D38" s="511">
        <v>1144</v>
      </c>
      <c r="E38" s="396">
        <v>1152</v>
      </c>
      <c r="F38" s="815">
        <f t="shared" si="3"/>
        <v>0</v>
      </c>
      <c r="G38" s="798">
        <f t="shared" ref="G38:H40" si="5">IF(C38&lt;$F38,$F38,C38)</f>
        <v>1144</v>
      </c>
      <c r="H38" s="798">
        <f t="shared" si="5"/>
        <v>1144</v>
      </c>
      <c r="I38" s="376" t="b">
        <f t="shared" si="0"/>
        <v>0</v>
      </c>
      <c r="J38" s="376" t="b">
        <f t="shared" si="1"/>
        <v>0</v>
      </c>
      <c r="K38" s="794">
        <f t="shared" si="4"/>
        <v>1144</v>
      </c>
      <c r="L38" s="799" t="str">
        <f t="shared" si="2"/>
        <v>Chemistry</v>
      </c>
      <c r="M38" s="1065"/>
      <c r="N38" s="1066"/>
      <c r="O38" s="1067"/>
      <c r="P38" s="1068"/>
      <c r="Q38" s="1067"/>
      <c r="R38" s="1070"/>
      <c r="S38" s="1066"/>
      <c r="T38" s="795"/>
    </row>
    <row r="39" spans="1:20" s="457" customFormat="1" ht="15" customHeight="1">
      <c r="A39" s="1057"/>
      <c r="B39" s="799" t="str">
        <f>Conversion_rates_table!B27</f>
        <v>Classics</v>
      </c>
      <c r="C39" s="271">
        <f>Conversion_rates_table!C262</f>
        <v>27</v>
      </c>
      <c r="D39" s="511">
        <v>27</v>
      </c>
      <c r="E39" s="396">
        <v>28</v>
      </c>
      <c r="F39" s="815">
        <f t="shared" si="3"/>
        <v>0</v>
      </c>
      <c r="G39" s="798">
        <f t="shared" si="5"/>
        <v>27</v>
      </c>
      <c r="H39" s="798">
        <f t="shared" si="5"/>
        <v>27</v>
      </c>
      <c r="I39" s="376" t="b">
        <f t="shared" si="0"/>
        <v>0</v>
      </c>
      <c r="J39" s="376" t="b">
        <f t="shared" si="1"/>
        <v>0</v>
      </c>
      <c r="K39" s="794">
        <f t="shared" si="4"/>
        <v>27</v>
      </c>
      <c r="L39" s="799" t="str">
        <f t="shared" si="2"/>
        <v>Classics</v>
      </c>
      <c r="M39" s="1065"/>
      <c r="N39" s="1066"/>
      <c r="O39" s="1067"/>
      <c r="P39" s="1068"/>
      <c r="Q39" s="1067"/>
      <c r="R39" s="1069"/>
      <c r="S39" s="1066"/>
      <c r="T39" s="795"/>
    </row>
    <row r="40" spans="1:20" s="457" customFormat="1" ht="15" customHeight="1">
      <c r="A40" s="1057"/>
      <c r="B40" s="799" t="str">
        <f>Conversion_rates_table!B28</f>
        <v>Computing</v>
      </c>
      <c r="C40" s="271">
        <f>Conversion_rates_table!C263</f>
        <v>621</v>
      </c>
      <c r="D40" s="511">
        <v>621</v>
      </c>
      <c r="E40" s="396">
        <v>631</v>
      </c>
      <c r="F40" s="833">
        <f t="shared" si="3"/>
        <v>0</v>
      </c>
      <c r="G40" s="798">
        <f t="shared" si="5"/>
        <v>621</v>
      </c>
      <c r="H40" s="798">
        <f t="shared" si="5"/>
        <v>621</v>
      </c>
      <c r="I40" s="376" t="b">
        <f t="shared" si="0"/>
        <v>0</v>
      </c>
      <c r="J40" s="376" t="b">
        <f t="shared" si="1"/>
        <v>0</v>
      </c>
      <c r="K40" s="794">
        <f t="shared" si="4"/>
        <v>621</v>
      </c>
      <c r="L40" s="799" t="str">
        <f t="shared" si="2"/>
        <v>Computing</v>
      </c>
      <c r="M40" s="1065"/>
      <c r="N40" s="1066"/>
      <c r="O40" s="1067"/>
      <c r="P40" s="1068"/>
      <c r="Q40" s="1067"/>
      <c r="R40" s="1070"/>
      <c r="S40" s="1066"/>
      <c r="T40" s="795"/>
    </row>
    <row r="41" spans="1:20" s="457" customFormat="1" ht="15" customHeight="1">
      <c r="A41" s="1057"/>
      <c r="B41" s="796" t="str">
        <f>Conversion_rates_table!B29</f>
        <v>Design &amp; Technology</v>
      </c>
      <c r="C41" s="271">
        <f>Conversion_rates_table!C264</f>
        <v>759</v>
      </c>
      <c r="D41" s="511">
        <v>759</v>
      </c>
      <c r="E41" s="396">
        <v>849</v>
      </c>
      <c r="F41" s="815">
        <f t="shared" si="3"/>
        <v>0</v>
      </c>
      <c r="G41" s="271">
        <f>C41</f>
        <v>759</v>
      </c>
      <c r="H41" s="271">
        <f>D41</f>
        <v>759</v>
      </c>
      <c r="I41" s="376" t="b">
        <f t="shared" si="0"/>
        <v>0</v>
      </c>
      <c r="J41" s="376" t="b">
        <f t="shared" si="1"/>
        <v>0</v>
      </c>
      <c r="K41" s="794">
        <f t="shared" si="4"/>
        <v>759</v>
      </c>
      <c r="L41" s="797" t="str">
        <f t="shared" si="2"/>
        <v>Design &amp; Technology</v>
      </c>
      <c r="M41" s="1065"/>
      <c r="N41" s="1066"/>
      <c r="O41" s="1067"/>
      <c r="P41" s="1068"/>
      <c r="Q41" s="1067"/>
      <c r="R41" s="1070"/>
      <c r="S41" s="1066"/>
      <c r="T41" s="795"/>
    </row>
    <row r="42" spans="1:20" s="457" customFormat="1" ht="15" customHeight="1">
      <c r="A42" s="1057"/>
      <c r="B42" s="796" t="str">
        <f>Conversion_rates_table!B30</f>
        <v>Drama</v>
      </c>
      <c r="C42" s="271">
        <f>Conversion_rates_table!C265</f>
        <v>340</v>
      </c>
      <c r="D42" s="511">
        <v>340</v>
      </c>
      <c r="E42" s="396">
        <v>347</v>
      </c>
      <c r="F42" s="815">
        <f t="shared" si="3"/>
        <v>0</v>
      </c>
      <c r="G42" s="271">
        <f>C42</f>
        <v>340</v>
      </c>
      <c r="H42" s="271">
        <f>D42</f>
        <v>340</v>
      </c>
      <c r="I42" s="376" t="b">
        <f t="shared" si="0"/>
        <v>0</v>
      </c>
      <c r="J42" s="376" t="b">
        <f t="shared" si="1"/>
        <v>0</v>
      </c>
      <c r="K42" s="794">
        <f t="shared" si="4"/>
        <v>340</v>
      </c>
      <c r="L42" s="797" t="str">
        <f t="shared" si="2"/>
        <v>Drama</v>
      </c>
      <c r="M42" s="1065"/>
      <c r="N42" s="1066"/>
      <c r="O42" s="1067"/>
      <c r="P42" s="1068"/>
      <c r="Q42" s="1067"/>
      <c r="R42" s="1070"/>
      <c r="S42" s="1066"/>
      <c r="T42" s="795"/>
    </row>
    <row r="43" spans="1:20" s="457" customFormat="1" ht="15" customHeight="1">
      <c r="A43" s="1057"/>
      <c r="B43" s="799" t="str">
        <f>Conversion_rates_table!B31</f>
        <v>English</v>
      </c>
      <c r="C43" s="271">
        <f>Conversion_rates_table!C266</f>
        <v>2544</v>
      </c>
      <c r="D43" s="511">
        <v>2544</v>
      </c>
      <c r="E43" s="396">
        <v>2654</v>
      </c>
      <c r="F43" s="815">
        <f t="shared" si="3"/>
        <v>0</v>
      </c>
      <c r="G43" s="798">
        <f>IF(C43&lt;$F43,$F43,C43)</f>
        <v>2544</v>
      </c>
      <c r="H43" s="798">
        <f>IF(D43&lt;$F43,$F43,D43)</f>
        <v>2544</v>
      </c>
      <c r="I43" s="376" t="b">
        <f t="shared" si="0"/>
        <v>0</v>
      </c>
      <c r="J43" s="376" t="b">
        <f t="shared" si="1"/>
        <v>0</v>
      </c>
      <c r="K43" s="794">
        <f t="shared" si="4"/>
        <v>2544</v>
      </c>
      <c r="L43" s="799" t="str">
        <f t="shared" si="2"/>
        <v>English</v>
      </c>
      <c r="M43" s="1065"/>
      <c r="N43" s="1066"/>
      <c r="O43" s="1067"/>
      <c r="P43" s="1068"/>
      <c r="Q43" s="1071"/>
      <c r="R43" s="1069"/>
      <c r="S43" s="1066"/>
      <c r="T43" s="795"/>
    </row>
    <row r="44" spans="1:20" s="457" customFormat="1" ht="15" customHeight="1">
      <c r="A44" s="1057"/>
      <c r="B44" s="796" t="str">
        <f>Conversion_rates_table!B32</f>
        <v>Food</v>
      </c>
      <c r="C44" s="271">
        <f>Conversion_rates_table!C267</f>
        <v>160</v>
      </c>
      <c r="D44" s="511">
        <v>160</v>
      </c>
      <c r="E44" s="396">
        <v>173</v>
      </c>
      <c r="F44" s="815">
        <f t="shared" si="3"/>
        <v>0</v>
      </c>
      <c r="G44" s="271">
        <f>C44</f>
        <v>160</v>
      </c>
      <c r="H44" s="271">
        <f>D44</f>
        <v>160</v>
      </c>
      <c r="I44" s="376" t="b">
        <f t="shared" si="0"/>
        <v>0</v>
      </c>
      <c r="J44" s="376" t="b">
        <f t="shared" si="1"/>
        <v>0</v>
      </c>
      <c r="K44" s="794">
        <f t="shared" si="4"/>
        <v>160</v>
      </c>
      <c r="L44" s="797" t="str">
        <f t="shared" si="2"/>
        <v>Food</v>
      </c>
      <c r="M44" s="1065"/>
      <c r="N44" s="1066"/>
      <c r="O44" s="1067"/>
      <c r="P44" s="1068"/>
      <c r="Q44" s="1067"/>
      <c r="R44" s="1070"/>
      <c r="S44" s="1066"/>
      <c r="T44" s="795"/>
    </row>
    <row r="45" spans="1:20" s="457" customFormat="1" ht="15" customHeight="1">
      <c r="A45" s="1057"/>
      <c r="B45" s="799" t="str">
        <f>Conversion_rates_table!B33</f>
        <v>Geography</v>
      </c>
      <c r="C45" s="271">
        <f>Conversion_rates_table!C268</f>
        <v>929</v>
      </c>
      <c r="D45" s="511">
        <v>929</v>
      </c>
      <c r="E45" s="396">
        <v>1116</v>
      </c>
      <c r="F45" s="1035">
        <f t="shared" si="3"/>
        <v>0</v>
      </c>
      <c r="G45" s="798">
        <f t="shared" ref="G45:H47" si="6">IF(C45&lt;$F45,$F45,C45)</f>
        <v>929</v>
      </c>
      <c r="H45" s="798">
        <f t="shared" si="6"/>
        <v>929</v>
      </c>
      <c r="I45" s="376" t="b">
        <f t="shared" si="0"/>
        <v>0</v>
      </c>
      <c r="J45" s="376" t="b">
        <f t="shared" si="1"/>
        <v>0</v>
      </c>
      <c r="K45" s="794">
        <f t="shared" si="4"/>
        <v>929</v>
      </c>
      <c r="L45" s="799" t="str">
        <f t="shared" si="2"/>
        <v>Geography</v>
      </c>
      <c r="M45" s="1065"/>
      <c r="N45" s="1066"/>
      <c r="O45" s="1067"/>
      <c r="P45" s="1068"/>
      <c r="Q45" s="1067"/>
      <c r="R45" s="1070"/>
      <c r="S45" s="1066"/>
      <c r="T45" s="795"/>
    </row>
    <row r="46" spans="1:20" s="457" customFormat="1" ht="15" customHeight="1">
      <c r="A46" s="1057"/>
      <c r="B46" s="799" t="str">
        <f>Conversion_rates_table!B34</f>
        <v>History</v>
      </c>
      <c r="C46" s="271">
        <f>Conversion_rates_table!C269</f>
        <v>982</v>
      </c>
      <c r="D46" s="511">
        <v>982</v>
      </c>
      <c r="E46" s="396">
        <v>1273</v>
      </c>
      <c r="F46" s="815">
        <f t="shared" si="3"/>
        <v>0</v>
      </c>
      <c r="G46" s="798">
        <f t="shared" si="6"/>
        <v>982</v>
      </c>
      <c r="H46" s="798">
        <f t="shared" si="6"/>
        <v>982</v>
      </c>
      <c r="I46" s="376" t="b">
        <f t="shared" si="0"/>
        <v>0</v>
      </c>
      <c r="J46" s="376" t="b">
        <f t="shared" si="1"/>
        <v>0</v>
      </c>
      <c r="K46" s="794">
        <f t="shared" si="4"/>
        <v>982</v>
      </c>
      <c r="L46" s="799" t="str">
        <f t="shared" si="2"/>
        <v>History</v>
      </c>
      <c r="M46" s="1065"/>
      <c r="N46" s="1066"/>
      <c r="O46" s="1067"/>
      <c r="P46" s="1068"/>
      <c r="Q46" s="1067"/>
      <c r="R46" s="1069"/>
      <c r="S46" s="1066"/>
      <c r="T46" s="795"/>
    </row>
    <row r="47" spans="1:20" s="457" customFormat="1" ht="15" customHeight="1">
      <c r="A47" s="1057"/>
      <c r="B47" s="799" t="str">
        <f>Conversion_rates_table!B35</f>
        <v>Mathematics</v>
      </c>
      <c r="C47" s="271">
        <f>Conversion_rates_table!C270</f>
        <v>3307</v>
      </c>
      <c r="D47" s="511">
        <v>3307</v>
      </c>
      <c r="E47" s="396">
        <v>3343</v>
      </c>
      <c r="F47" s="815">
        <f t="shared" si="3"/>
        <v>0</v>
      </c>
      <c r="G47" s="798">
        <f t="shared" si="6"/>
        <v>3307</v>
      </c>
      <c r="H47" s="798">
        <f t="shared" si="6"/>
        <v>3307</v>
      </c>
      <c r="I47" s="376" t="b">
        <f t="shared" si="0"/>
        <v>0</v>
      </c>
      <c r="J47" s="376" t="b">
        <f t="shared" si="1"/>
        <v>0</v>
      </c>
      <c r="K47" s="794">
        <f t="shared" si="4"/>
        <v>3307</v>
      </c>
      <c r="L47" s="799" t="str">
        <f t="shared" si="2"/>
        <v>Mathematics</v>
      </c>
      <c r="M47" s="1065"/>
      <c r="N47" s="1066"/>
      <c r="O47" s="1067"/>
      <c r="P47" s="1068"/>
      <c r="Q47" s="1067"/>
      <c r="R47" s="1069"/>
      <c r="S47" s="1066"/>
      <c r="T47" s="795"/>
    </row>
    <row r="48" spans="1:20" s="457" customFormat="1" ht="15" customHeight="1">
      <c r="A48" s="1057"/>
      <c r="B48" s="799" t="str">
        <f>Conversion_rates_table!B36</f>
        <v>Modern Foreign Languages</v>
      </c>
      <c r="C48" s="271">
        <f>Conversion_rates_table!C271</f>
        <v>2334</v>
      </c>
      <c r="D48" s="511">
        <v>2334</v>
      </c>
      <c r="E48" s="396">
        <v>2241</v>
      </c>
      <c r="F48" s="815">
        <f t="shared" si="3"/>
        <v>0</v>
      </c>
      <c r="G48" s="798">
        <f>IF(C48&lt;$F48,$F48,C48)</f>
        <v>2334</v>
      </c>
      <c r="H48" s="798">
        <f>IF(D48&lt;$F48,$F48,D48)</f>
        <v>2334</v>
      </c>
      <c r="I48" s="376" t="b">
        <f t="shared" si="0"/>
        <v>0</v>
      </c>
      <c r="J48" s="376" t="b">
        <f t="shared" si="1"/>
        <v>0</v>
      </c>
      <c r="K48" s="794">
        <f t="shared" si="4"/>
        <v>2334</v>
      </c>
      <c r="L48" s="812" t="str">
        <f t="shared" si="2"/>
        <v>Modern Foreign Languages</v>
      </c>
      <c r="M48" s="1065"/>
      <c r="N48" s="1066"/>
      <c r="O48" s="1067"/>
      <c r="P48" s="1068"/>
      <c r="Q48" s="1067"/>
      <c r="R48" s="1069"/>
      <c r="S48" s="1066"/>
      <c r="T48" s="795"/>
    </row>
    <row r="49" spans="1:20" s="457" customFormat="1" ht="15" customHeight="1">
      <c r="A49" s="1057"/>
      <c r="B49" s="796" t="str">
        <f>Conversion_rates_table!B37</f>
        <v>Music</v>
      </c>
      <c r="C49" s="271">
        <f>Conversion_rates_table!C272</f>
        <v>385</v>
      </c>
      <c r="D49" s="511">
        <v>385</v>
      </c>
      <c r="E49" s="396">
        <v>392</v>
      </c>
      <c r="F49" s="815">
        <f t="shared" si="3"/>
        <v>0</v>
      </c>
      <c r="G49" s="271">
        <f t="shared" ref="G49:H51" si="7">C49</f>
        <v>385</v>
      </c>
      <c r="H49" s="271">
        <f t="shared" si="7"/>
        <v>385</v>
      </c>
      <c r="I49" s="376" t="b">
        <f t="shared" si="0"/>
        <v>0</v>
      </c>
      <c r="J49" s="376" t="b">
        <f t="shared" si="1"/>
        <v>0</v>
      </c>
      <c r="K49" s="794">
        <f t="shared" si="4"/>
        <v>385</v>
      </c>
      <c r="L49" s="797" t="str">
        <f t="shared" si="2"/>
        <v>Music</v>
      </c>
      <c r="M49" s="1065"/>
      <c r="N49" s="1066"/>
      <c r="O49" s="1067"/>
      <c r="P49" s="1068"/>
      <c r="Q49" s="1067"/>
      <c r="R49" s="1069"/>
      <c r="S49" s="1066"/>
      <c r="T49" s="795"/>
    </row>
    <row r="50" spans="1:20" s="457" customFormat="1" ht="15" customHeight="1">
      <c r="A50" s="1057"/>
      <c r="B50" s="796" t="str">
        <f>Conversion_rates_table!B38</f>
        <v>Others</v>
      </c>
      <c r="C50" s="271">
        <f>Conversion_rates_table!C273</f>
        <v>713</v>
      </c>
      <c r="D50" s="511">
        <v>713</v>
      </c>
      <c r="E50" s="396">
        <v>668</v>
      </c>
      <c r="F50" s="815">
        <f t="shared" si="3"/>
        <v>0</v>
      </c>
      <c r="G50" s="271">
        <f t="shared" si="7"/>
        <v>713</v>
      </c>
      <c r="H50" s="271">
        <f t="shared" si="7"/>
        <v>713</v>
      </c>
      <c r="I50" s="376" t="b">
        <f t="shared" si="0"/>
        <v>0</v>
      </c>
      <c r="J50" s="376" t="b">
        <f t="shared" si="1"/>
        <v>0</v>
      </c>
      <c r="K50" s="794">
        <f t="shared" si="4"/>
        <v>713</v>
      </c>
      <c r="L50" s="797" t="str">
        <f t="shared" si="2"/>
        <v>Others</v>
      </c>
      <c r="M50" s="1065"/>
      <c r="N50" s="1066"/>
      <c r="O50" s="1067"/>
      <c r="P50" s="1068"/>
      <c r="Q50" s="1067"/>
      <c r="R50" s="1069"/>
      <c r="S50" s="1066"/>
      <c r="T50" s="795"/>
    </row>
    <row r="51" spans="1:20" s="457" customFormat="1" ht="15" customHeight="1">
      <c r="A51" s="1057"/>
      <c r="B51" s="796" t="str">
        <f>Conversion_rates_table!B39</f>
        <v>Physical Education</v>
      </c>
      <c r="C51" s="271">
        <f>Conversion_rates_table!C274</f>
        <v>1200</v>
      </c>
      <c r="D51" s="511">
        <v>1200</v>
      </c>
      <c r="E51" s="396">
        <v>1222</v>
      </c>
      <c r="F51" s="815">
        <f t="shared" si="3"/>
        <v>0</v>
      </c>
      <c r="G51" s="271">
        <f t="shared" si="7"/>
        <v>1200</v>
      </c>
      <c r="H51" s="271">
        <f t="shared" si="7"/>
        <v>1200</v>
      </c>
      <c r="I51" s="376" t="b">
        <f t="shared" si="0"/>
        <v>0</v>
      </c>
      <c r="J51" s="376" t="b">
        <f t="shared" si="1"/>
        <v>0</v>
      </c>
      <c r="K51" s="794">
        <f t="shared" si="4"/>
        <v>1200</v>
      </c>
      <c r="L51" s="797" t="str">
        <f t="shared" si="2"/>
        <v>Physical Education</v>
      </c>
      <c r="M51" s="1065"/>
      <c r="N51" s="1066"/>
      <c r="O51" s="1067"/>
      <c r="P51" s="1068"/>
      <c r="Q51" s="1067"/>
      <c r="R51" s="1070"/>
      <c r="S51" s="1066"/>
      <c r="T51" s="795"/>
    </row>
    <row r="52" spans="1:20" s="457" customFormat="1" ht="15" customHeight="1">
      <c r="A52" s="1057"/>
      <c r="B52" s="799" t="str">
        <f>Conversion_rates_table!B40</f>
        <v>Physics</v>
      </c>
      <c r="C52" s="271">
        <f>Conversion_rates_table!C275</f>
        <v>1336</v>
      </c>
      <c r="D52" s="511">
        <v>1336</v>
      </c>
      <c r="E52" s="396">
        <v>1265</v>
      </c>
      <c r="F52" s="815">
        <f t="shared" si="3"/>
        <v>0</v>
      </c>
      <c r="G52" s="798">
        <f t="shared" ref="G52:H53" si="8">IF(C52&lt;$F52,$F52,C52)</f>
        <v>1336</v>
      </c>
      <c r="H52" s="798">
        <f t="shared" si="8"/>
        <v>1336</v>
      </c>
      <c r="I52" s="376" t="b">
        <f t="shared" si="0"/>
        <v>0</v>
      </c>
      <c r="J52" s="376" t="b">
        <f t="shared" si="1"/>
        <v>0</v>
      </c>
      <c r="K52" s="794">
        <f t="shared" si="4"/>
        <v>1336</v>
      </c>
      <c r="L52" s="799" t="str">
        <f t="shared" si="2"/>
        <v>Physics</v>
      </c>
      <c r="M52" s="1065"/>
      <c r="N52" s="1066"/>
      <c r="O52" s="1067"/>
      <c r="P52" s="1068"/>
      <c r="Q52" s="1067"/>
      <c r="R52" s="1072"/>
      <c r="S52" s="1066"/>
    </row>
    <row r="53" spans="1:20" s="457" customFormat="1" ht="15" customHeight="1">
      <c r="A53" s="1057"/>
      <c r="B53" s="796" t="str">
        <f>Conversion_rates_table!B41</f>
        <v>Religious Education</v>
      </c>
      <c r="C53" s="271">
        <f>Conversion_rates_table!C276</f>
        <v>510</v>
      </c>
      <c r="D53" s="511">
        <v>510</v>
      </c>
      <c r="E53" s="396">
        <v>525</v>
      </c>
      <c r="F53" s="815">
        <f t="shared" si="3"/>
        <v>0</v>
      </c>
      <c r="G53" s="798">
        <f t="shared" si="8"/>
        <v>510</v>
      </c>
      <c r="H53" s="798">
        <f t="shared" ref="H53" si="9">IF(D53&lt;$F53,$F53,D53)</f>
        <v>510</v>
      </c>
      <c r="I53" s="376" t="b">
        <f t="shared" si="0"/>
        <v>0</v>
      </c>
      <c r="J53" s="376" t="b">
        <f t="shared" si="1"/>
        <v>0</v>
      </c>
      <c r="K53" s="794">
        <f t="shared" si="4"/>
        <v>510</v>
      </c>
      <c r="L53" s="797" t="str">
        <f t="shared" si="2"/>
        <v>Religious Education</v>
      </c>
      <c r="M53" s="1065"/>
      <c r="N53" s="1066"/>
      <c r="O53" s="1067"/>
      <c r="P53" s="1068"/>
      <c r="Q53" s="1067"/>
      <c r="R53" s="1070"/>
      <c r="S53" s="1066"/>
    </row>
    <row r="54" spans="1:20" s="457" customFormat="1" ht="15" customHeight="1">
      <c r="A54" s="1057"/>
      <c r="B54" s="796" t="s">
        <v>8</v>
      </c>
      <c r="C54" s="934">
        <f>SUM(C34:C53)</f>
        <v>30952</v>
      </c>
      <c r="D54" s="1031">
        <f>SUM(D34:D53)</f>
        <v>30952</v>
      </c>
      <c r="E54" s="1013">
        <f t="shared" ref="E54:H54" si="10">SUM(E34:E53)</f>
        <v>33090</v>
      </c>
      <c r="F54" s="790">
        <f t="shared" si="10"/>
        <v>0</v>
      </c>
      <c r="G54" s="271">
        <f t="shared" si="10"/>
        <v>30952</v>
      </c>
      <c r="H54" s="271">
        <f t="shared" si="10"/>
        <v>30952</v>
      </c>
      <c r="I54" s="978"/>
      <c r="K54" s="800">
        <f>SUM(K34:K53)</f>
        <v>30952</v>
      </c>
      <c r="L54" s="797" t="str">
        <f t="shared" si="2"/>
        <v>Total</v>
      </c>
      <c r="M54" s="1068"/>
      <c r="N54" s="1067"/>
      <c r="O54" s="1067"/>
      <c r="P54" s="1064"/>
      <c r="Q54" s="1064"/>
      <c r="R54" s="1064"/>
      <c r="S54" s="1064"/>
    </row>
    <row r="55" spans="1:20" s="457" customFormat="1" ht="15" customHeight="1">
      <c r="A55" s="890"/>
      <c r="B55" s="801"/>
      <c r="C55" s="802"/>
      <c r="D55" s="802"/>
      <c r="E55" s="802"/>
      <c r="F55" s="802"/>
      <c r="G55" s="802"/>
      <c r="H55" s="802"/>
      <c r="I55" s="795"/>
      <c r="K55" s="803"/>
      <c r="L55" s="804"/>
      <c r="M55" s="1068"/>
      <c r="N55" s="1066"/>
      <c r="O55" s="1067"/>
      <c r="P55" s="1064"/>
      <c r="Q55" s="1064"/>
      <c r="R55" s="1064"/>
      <c r="S55" s="1064"/>
    </row>
    <row r="56" spans="1:20" s="457" customFormat="1" ht="15" customHeight="1">
      <c r="A56" s="910" t="s">
        <v>248</v>
      </c>
      <c r="B56" s="796" t="s">
        <v>42</v>
      </c>
      <c r="C56" s="909">
        <f>SUM(C34:C53)-C34</f>
        <v>19485</v>
      </c>
      <c r="D56" s="1031">
        <f>SUM(D34:D53)-D34</f>
        <v>19485</v>
      </c>
      <c r="E56" s="790">
        <f>SUM(E34:E53)-E34</f>
        <v>20087</v>
      </c>
      <c r="F56" s="790">
        <f>SUM(F34:F53)-F34</f>
        <v>0</v>
      </c>
      <c r="G56" s="271">
        <f>SUM(G35:G53)</f>
        <v>19485</v>
      </c>
      <c r="H56" s="271">
        <f>SUM(H35:H53)</f>
        <v>19485</v>
      </c>
      <c r="K56" s="800">
        <f>SUM(K35:K53)</f>
        <v>19485</v>
      </c>
      <c r="L56" s="797" t="str">
        <f>B56</f>
        <v>Secondary total</v>
      </c>
      <c r="M56" s="1068"/>
      <c r="N56" s="1067"/>
      <c r="O56" s="1067"/>
      <c r="P56" s="1064"/>
      <c r="Q56" s="1064"/>
      <c r="R56" s="1064"/>
      <c r="S56" s="1064"/>
    </row>
    <row r="57" spans="1:20" s="457" customFormat="1" ht="15" customHeight="1">
      <c r="A57" s="795"/>
      <c r="B57" s="796" t="s">
        <v>40</v>
      </c>
      <c r="C57" s="909">
        <f t="shared" ref="C57:H57" si="11">C34</f>
        <v>11467</v>
      </c>
      <c r="D57" s="1031">
        <f t="shared" si="11"/>
        <v>11467</v>
      </c>
      <c r="E57" s="790">
        <f t="shared" si="11"/>
        <v>13003</v>
      </c>
      <c r="F57" s="790">
        <f t="shared" si="11"/>
        <v>0</v>
      </c>
      <c r="G57" s="271">
        <f t="shared" si="11"/>
        <v>11467</v>
      </c>
      <c r="H57" s="271">
        <f t="shared" si="11"/>
        <v>11467</v>
      </c>
      <c r="K57" s="800">
        <f>K34</f>
        <v>11467</v>
      </c>
      <c r="L57" s="797" t="str">
        <f>B57</f>
        <v>Primary</v>
      </c>
      <c r="M57" s="1068"/>
      <c r="N57" s="1066"/>
      <c r="O57" s="1067"/>
      <c r="P57" s="1064"/>
      <c r="Q57" s="1064"/>
      <c r="R57" s="1064"/>
      <c r="S57" s="1064"/>
    </row>
    <row r="58" spans="1:20" s="457" customFormat="1">
      <c r="A58" s="795"/>
      <c r="B58" s="978"/>
      <c r="C58" s="795"/>
      <c r="D58" s="795"/>
      <c r="F58" s="795"/>
      <c r="G58" s="795"/>
    </row>
    <row r="59" spans="1:20" s="457" customFormat="1">
      <c r="B59" s="805" t="s">
        <v>37</v>
      </c>
      <c r="C59" s="806"/>
      <c r="D59" s="853"/>
      <c r="E59" s="806"/>
      <c r="F59" s="806"/>
      <c r="G59" s="806"/>
      <c r="H59" s="1032"/>
      <c r="I59" s="806"/>
      <c r="J59" s="806"/>
      <c r="L59" s="806"/>
      <c r="N59" s="795"/>
    </row>
    <row r="60" spans="1:20">
      <c r="B60" s="907"/>
      <c r="C60" s="831"/>
      <c r="D60" s="907"/>
      <c r="E60" s="657"/>
      <c r="F60" s="635"/>
      <c r="G60" s="782"/>
      <c r="H60" s="635"/>
      <c r="I60" s="762"/>
      <c r="J60" s="762"/>
      <c r="L60" s="635"/>
      <c r="N60" s="295"/>
    </row>
    <row r="61" spans="1:20">
      <c r="B61" s="852" t="s">
        <v>1597</v>
      </c>
      <c r="C61" s="852"/>
      <c r="D61" s="852"/>
      <c r="E61" s="852"/>
      <c r="F61" s="852"/>
      <c r="G61" s="852"/>
      <c r="H61" s="852"/>
      <c r="I61" s="852"/>
      <c r="J61" s="852"/>
      <c r="K61" s="852"/>
      <c r="L61" s="852"/>
    </row>
    <row r="62" spans="1:20" ht="13.15">
      <c r="B62" s="935" t="s">
        <v>1598</v>
      </c>
      <c r="C62" s="908"/>
      <c r="D62" s="908"/>
      <c r="E62" s="729"/>
      <c r="F62" s="729"/>
      <c r="G62" s="783"/>
      <c r="H62" s="729"/>
      <c r="I62" s="763"/>
      <c r="J62" s="763"/>
      <c r="L62" s="729"/>
    </row>
    <row r="63" spans="1:20" ht="13.15">
      <c r="B63" s="772"/>
      <c r="C63" s="908"/>
      <c r="D63" s="908"/>
      <c r="E63" s="658"/>
      <c r="F63" s="526"/>
      <c r="G63" s="783"/>
      <c r="H63" s="526"/>
      <c r="I63" s="763"/>
      <c r="J63" s="763"/>
      <c r="L63" s="526"/>
    </row>
    <row r="64" spans="1:20" ht="13.15" customHeight="1">
      <c r="C64" s="772"/>
      <c r="D64" s="772"/>
      <c r="E64" s="772"/>
      <c r="F64" s="772"/>
      <c r="G64" s="772"/>
      <c r="H64" s="772"/>
      <c r="I64" s="772"/>
      <c r="J64" s="772"/>
      <c r="K64" s="772"/>
      <c r="L64" s="772"/>
    </row>
  </sheetData>
  <sortState ref="P44:R63">
    <sortCondition ref="Q44:Q63"/>
  </sortState>
  <mergeCells count="17">
    <mergeCell ref="I31:J31"/>
    <mergeCell ref="K31:K33"/>
    <mergeCell ref="L31:L33"/>
    <mergeCell ref="D32:D33"/>
    <mergeCell ref="J32:J33"/>
    <mergeCell ref="A5:L5"/>
    <mergeCell ref="B31:B33"/>
    <mergeCell ref="B23:L24"/>
    <mergeCell ref="E31:E33"/>
    <mergeCell ref="C32:C33"/>
    <mergeCell ref="I32:I33"/>
    <mergeCell ref="C31:D31"/>
    <mergeCell ref="F31:F33"/>
    <mergeCell ref="G32:G33"/>
    <mergeCell ref="B28:L29"/>
    <mergeCell ref="H32:H33"/>
    <mergeCell ref="G31:H31"/>
  </mergeCells>
  <conditionalFormatting sqref="I34:J53">
    <cfRule type="cellIs" dxfId="17" priority="3" stopIfTrue="1" operator="equal">
      <formula>FALSE</formula>
    </cfRule>
    <cfRule type="cellIs" dxfId="16" priority="4" stopIfTrue="1" operator="equal">
      <formula>TRUE</formula>
    </cfRule>
    <cfRule type="cellIs" dxfId="15" priority="5" stopIfTrue="1" operator="equal">
      <formula>TRUE</formula>
    </cfRule>
    <cfRule type="cellIs" dxfId="14" priority="6" stopIfTrue="1" operator="equal">
      <formula>TRUE</formula>
    </cfRule>
  </conditionalFormatting>
  <hyperlinks>
    <hyperlink ref="A2" location="'Title_&amp;_Contents'!A1" display="Contents"/>
    <hyperlink ref="B2" location="Map_of_sheets!A1" display="Map of sheets"/>
    <hyperlink ref="B62" r:id="rId1"/>
  </hyperlinks>
  <pageMargins left="0.7" right="0.7" top="0.75" bottom="0.75" header="0.3" footer="0.3"/>
  <pageSetup orientation="portrait" r:id="rId2"/>
  <ignoredErrors>
    <ignoredError sqref="E56" formulaRange="1"/>
    <ignoredError sqref="G36:H36 G43:H43 G37:H42 G44:H46"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ustomHeight="1">
      <c r="A5" s="648" t="s">
        <v>277</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Forecast_stock_figures!B30</f>
        <v>Music</v>
      </c>
      <c r="C15" s="293">
        <f>Forecast_stock_figures!C54</f>
        <v>4740.83</v>
      </c>
      <c r="D15" s="293">
        <f>Forecast_stock_figures!D54</f>
        <v>4777.0196808925748</v>
      </c>
      <c r="E15" s="293">
        <f>Forecast_stock_figures!E54</f>
        <v>4802.0103000815589</v>
      </c>
      <c r="F15" s="293">
        <f>Forecast_stock_figures!F54</f>
        <v>4799.2150922672672</v>
      </c>
      <c r="G15" s="293">
        <f>Forecast_stock_figures!G54</f>
        <v>4763.1609071916009</v>
      </c>
      <c r="H15" s="293">
        <f>Forecast_stock_figures!H54</f>
        <v>4703.5868510672381</v>
      </c>
      <c r="I15" s="293">
        <f>Forecast_stock_figures!I54</f>
        <v>4701.9423598489129</v>
      </c>
      <c r="J15" s="293">
        <f>Forecast_stock_figures!J54</f>
        <v>4690.0921577187437</v>
      </c>
      <c r="K15" s="293">
        <f>Forecast_stock_figures!K54</f>
        <v>4657.0993159194222</v>
      </c>
      <c r="L15" s="293">
        <f>Forecast_stock_figures!L54</f>
        <v>4627.9991483585309</v>
      </c>
      <c r="M15" s="293">
        <f>Forecast_stock_figures!M54</f>
        <v>4617.9613438509623</v>
      </c>
    </row>
    <row r="17" spans="1:9" ht="15">
      <c r="B17" s="325" t="s">
        <v>161</v>
      </c>
    </row>
    <row r="19" spans="1:9" ht="13.15">
      <c r="B19" s="1469" t="str">
        <f>Stock_ages_breakdowns!B73</f>
        <v>Age group</v>
      </c>
      <c r="C19" s="1467" t="str">
        <f>Stock_ages_breakdowns!AE73</f>
        <v>Music</v>
      </c>
      <c r="D19" s="1474"/>
      <c r="H19" s="310" t="s">
        <v>132</v>
      </c>
    </row>
    <row r="20" spans="1:9" ht="13.15">
      <c r="B20" s="1469"/>
      <c r="C20" s="348" t="str">
        <f>Stock_ages_breakdowns!AE74</f>
        <v>Male</v>
      </c>
      <c r="D20" s="348" t="str">
        <f>Stock_ages_breakdowns!AF74</f>
        <v>Female</v>
      </c>
    </row>
    <row r="21" spans="1:9" ht="13.15">
      <c r="B21" s="348" t="str">
        <f>Stock_ages_breakdowns!B75</f>
        <v>20-24</v>
      </c>
      <c r="C21" s="316">
        <f>Stock_ages_breakdowns!AE20</f>
        <v>68.313000000000002</v>
      </c>
      <c r="D21" s="316">
        <f>Stock_ages_breakdowns!AF20</f>
        <v>118.20399999999999</v>
      </c>
    </row>
    <row r="22" spans="1:9" ht="13.15">
      <c r="B22" s="348" t="str">
        <f>Stock_ages_breakdowns!B76</f>
        <v>25-29</v>
      </c>
      <c r="C22" s="316">
        <f>Stock_ages_breakdowns!AE21</f>
        <v>339.19900000000001</v>
      </c>
      <c r="D22" s="316">
        <f>Stock_ages_breakdowns!AF21</f>
        <v>390.73700000000002</v>
      </c>
    </row>
    <row r="23" spans="1:9" ht="13.15">
      <c r="B23" s="348" t="str">
        <f>Stock_ages_breakdowns!B77</f>
        <v>30-34</v>
      </c>
      <c r="C23" s="316">
        <f>Stock_ages_breakdowns!AE22</f>
        <v>427.108</v>
      </c>
      <c r="D23" s="316">
        <f>Stock_ages_breakdowns!AF22</f>
        <v>518.43700000000001</v>
      </c>
    </row>
    <row r="24" spans="1:9" ht="13.15">
      <c r="B24" s="348" t="str">
        <f>Stock_ages_breakdowns!B78</f>
        <v>35-39</v>
      </c>
      <c r="C24" s="316">
        <f>Stock_ages_breakdowns!AE23</f>
        <v>370.89499999999998</v>
      </c>
      <c r="D24" s="316">
        <f>Stock_ages_breakdowns!AF23</f>
        <v>528.20000000000005</v>
      </c>
    </row>
    <row r="25" spans="1:9" ht="13.15">
      <c r="B25" s="348" t="str">
        <f>Stock_ages_breakdowns!B79</f>
        <v>40-44</v>
      </c>
      <c r="C25" s="316">
        <f>Stock_ages_breakdowns!AE24</f>
        <v>294.57</v>
      </c>
      <c r="D25" s="316">
        <f>Stock_ages_breakdowns!AF24</f>
        <v>457.65800000000002</v>
      </c>
    </row>
    <row r="26" spans="1:9" ht="13.15">
      <c r="B26" s="348" t="str">
        <f>Stock_ages_breakdowns!B80</f>
        <v>45-49</v>
      </c>
      <c r="C26" s="316">
        <f>Stock_ages_breakdowns!AE25</f>
        <v>244.55199999999999</v>
      </c>
      <c r="D26" s="316">
        <f>Stock_ages_breakdowns!AF25</f>
        <v>315.517</v>
      </c>
    </row>
    <row r="27" spans="1:9" ht="13.15">
      <c r="B27" s="348" t="str">
        <f>Stock_ages_breakdowns!B81</f>
        <v>50-54</v>
      </c>
      <c r="C27" s="316">
        <f>Stock_ages_breakdowns!AE26</f>
        <v>192.85</v>
      </c>
      <c r="D27" s="316">
        <f>Stock_ages_breakdowns!AF26</f>
        <v>164.6</v>
      </c>
    </row>
    <row r="28" spans="1:9" ht="13.15">
      <c r="B28" s="348" t="str">
        <f>Stock_ages_breakdowns!B82</f>
        <v>55-59</v>
      </c>
      <c r="C28" s="316">
        <f>Stock_ages_breakdowns!AE27</f>
        <v>114.53400000000001</v>
      </c>
      <c r="D28" s="316">
        <f>Stock_ages_breakdowns!AF27</f>
        <v>119.54900000000001</v>
      </c>
    </row>
    <row r="29" spans="1:9" ht="13.15">
      <c r="B29" s="348" t="str">
        <f>Stock_ages_breakdowns!B83</f>
        <v>60-64</v>
      </c>
      <c r="C29" s="316">
        <f>Stock_ages_breakdowns!AE28</f>
        <v>34.222999999999999</v>
      </c>
      <c r="D29" s="316">
        <f>Stock_ages_breakdowns!AF28</f>
        <v>30.303000000000001</v>
      </c>
      <c r="F29" s="310"/>
    </row>
    <row r="30" spans="1:9" ht="13.15">
      <c r="B30" s="348" t="str">
        <f>Stock_ages_breakdowns!B84</f>
        <v>65 plus</v>
      </c>
      <c r="C30" s="316">
        <f>Stock_ages_breakdowns!AE29</f>
        <v>6.7080000000000002</v>
      </c>
      <c r="D30" s="316">
        <f>Stock_ages_breakdowns!AF29</f>
        <v>4.673</v>
      </c>
      <c r="G30" s="311" t="s">
        <v>46</v>
      </c>
      <c r="H30" s="311" t="s">
        <v>47</v>
      </c>
    </row>
    <row r="31" spans="1:9" ht="13.15">
      <c r="A31" s="1080">
        <f>I31</f>
        <v>0</v>
      </c>
      <c r="B31" s="348" t="str">
        <f>Stock_ages_breakdowns!B85</f>
        <v>Total</v>
      </c>
      <c r="C31" s="316">
        <f>Stock_ages_breakdowns!AE30</f>
        <v>2092.9519999999998</v>
      </c>
      <c r="D31" s="316">
        <f>Stock_ages_breakdowns!AF30</f>
        <v>2647.8779999999997</v>
      </c>
      <c r="E31" s="312">
        <f>SUM(C31:D31)</f>
        <v>4740.83</v>
      </c>
      <c r="G31" s="351">
        <f>C31/$E$31</f>
        <v>0.44147375037704362</v>
      </c>
      <c r="H31" s="351">
        <f>D31/$E$31</f>
        <v>0.55852624962295627</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07" t="str">
        <f>B15</f>
        <v>Music</v>
      </c>
      <c r="C36" s="293">
        <f>Teacher_need_by_subject!C643</f>
        <v>4777.0196808925748</v>
      </c>
      <c r="D36" s="293">
        <f>Teacher_need_by_subject!D643</f>
        <v>4802.0103000815589</v>
      </c>
      <c r="E36" s="293">
        <f>Teacher_need_by_subject!E643</f>
        <v>4799.2150922672672</v>
      </c>
      <c r="F36" s="293">
        <f>Teacher_need_by_subject!F643</f>
        <v>4763.1609071916009</v>
      </c>
      <c r="G36" s="293">
        <f>Teacher_need_by_subject!G643</f>
        <v>4703.5868510672381</v>
      </c>
      <c r="H36" s="293">
        <f>Teacher_need_by_subject!H643</f>
        <v>4701.9423598489129</v>
      </c>
      <c r="I36" s="293">
        <f>Teacher_need_by_subject!I643</f>
        <v>4690.0921577187437</v>
      </c>
      <c r="J36" s="293">
        <f>Teacher_need_by_subject!J643</f>
        <v>4657.0993159194222</v>
      </c>
      <c r="K36" s="293">
        <f>Teacher_need_by_subject!K643</f>
        <v>4627.9991483585309</v>
      </c>
      <c r="L36" s="293">
        <f>Teacher_need_by_subject!L643</f>
        <v>4617.9613438509623</v>
      </c>
      <c r="M36" s="293">
        <f>Teacher_need_by_subject!M643</f>
        <v>4617.882629301801</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68.313000000000002</v>
      </c>
      <c r="D43" s="293">
        <f>C340</f>
        <v>103.86045080880552</v>
      </c>
      <c r="E43" s="293">
        <f t="shared" ref="E43:L43" si="2">D340</f>
        <v>129.09573290362661</v>
      </c>
      <c r="F43" s="293">
        <f t="shared" si="2"/>
        <v>144.6905397007439</v>
      </c>
      <c r="G43" s="293">
        <f t="shared" si="2"/>
        <v>152.68242065761041</v>
      </c>
      <c r="H43" s="293">
        <f t="shared" si="2"/>
        <v>155.62555370210242</v>
      </c>
      <c r="I43" s="293">
        <f t="shared" si="2"/>
        <v>163.3687124036062</v>
      </c>
      <c r="J43" s="293">
        <f t="shared" si="2"/>
        <v>167.92853555431941</v>
      </c>
      <c r="K43" s="293">
        <f t="shared" si="2"/>
        <v>168.95177114271803</v>
      </c>
      <c r="L43" s="293">
        <f t="shared" si="2"/>
        <v>169.87126889479509</v>
      </c>
      <c r="M43" s="293">
        <f>L340</f>
        <v>172.3445762624691</v>
      </c>
    </row>
    <row r="44" spans="2:13" ht="13.15">
      <c r="B44" s="348" t="str">
        <f t="shared" ref="B44:C53" si="3">B22</f>
        <v>25-29</v>
      </c>
      <c r="C44" s="293">
        <f t="shared" si="3"/>
        <v>339.19900000000001</v>
      </c>
      <c r="D44" s="293">
        <f t="shared" ref="D44:L53" si="4">C341</f>
        <v>314.7889808323996</v>
      </c>
      <c r="E44" s="293">
        <f t="shared" si="4"/>
        <v>303.12915644549332</v>
      </c>
      <c r="F44" s="293">
        <f t="shared" si="4"/>
        <v>296.82994345855303</v>
      </c>
      <c r="G44" s="293">
        <f t="shared" si="4"/>
        <v>291.26275442696112</v>
      </c>
      <c r="H44" s="293">
        <f t="shared" si="4"/>
        <v>285.86479488010252</v>
      </c>
      <c r="I44" s="293">
        <f t="shared" si="4"/>
        <v>288.74067356474012</v>
      </c>
      <c r="J44" s="293">
        <f t="shared" si="4"/>
        <v>291.21121993939528</v>
      </c>
      <c r="K44" s="293">
        <f t="shared" si="4"/>
        <v>291.41086547964102</v>
      </c>
      <c r="L44" s="293">
        <f t="shared" si="4"/>
        <v>291.95392619450206</v>
      </c>
      <c r="M44" s="293">
        <f t="shared" ref="M44:M53" si="5">L341</f>
        <v>294.48722642306569</v>
      </c>
    </row>
    <row r="45" spans="2:13" ht="13.15">
      <c r="B45" s="348" t="str">
        <f t="shared" si="3"/>
        <v>30-34</v>
      </c>
      <c r="C45" s="293">
        <f t="shared" si="3"/>
        <v>427.108</v>
      </c>
      <c r="D45" s="293">
        <f t="shared" si="4"/>
        <v>411.33534587119249</v>
      </c>
      <c r="E45" s="293">
        <f t="shared" si="4"/>
        <v>394.34135846444167</v>
      </c>
      <c r="F45" s="293">
        <f t="shared" si="4"/>
        <v>378.21356099215171</v>
      </c>
      <c r="G45" s="293">
        <f t="shared" si="4"/>
        <v>362.62941559455203</v>
      </c>
      <c r="H45" s="293">
        <f t="shared" si="4"/>
        <v>348.62228727206161</v>
      </c>
      <c r="I45" s="293">
        <f t="shared" si="4"/>
        <v>340.4623874374646</v>
      </c>
      <c r="J45" s="293">
        <f t="shared" si="4"/>
        <v>334.49215920043594</v>
      </c>
      <c r="K45" s="293">
        <f t="shared" si="4"/>
        <v>329.33200879790934</v>
      </c>
      <c r="L45" s="293">
        <f t="shared" si="4"/>
        <v>325.6742244805863</v>
      </c>
      <c r="M45" s="293">
        <f t="shared" si="5"/>
        <v>324.09665964001783</v>
      </c>
    </row>
    <row r="46" spans="2:13" ht="13.15">
      <c r="B46" s="348" t="str">
        <f t="shared" si="3"/>
        <v>35-39</v>
      </c>
      <c r="C46" s="293">
        <f t="shared" si="3"/>
        <v>370.89499999999998</v>
      </c>
      <c r="D46" s="293">
        <f t="shared" si="4"/>
        <v>377.92516731884223</v>
      </c>
      <c r="E46" s="293">
        <f t="shared" si="4"/>
        <v>379.42069793462514</v>
      </c>
      <c r="F46" s="293">
        <f t="shared" si="4"/>
        <v>376.28304794213608</v>
      </c>
      <c r="G46" s="293">
        <f t="shared" si="4"/>
        <v>368.76256599747654</v>
      </c>
      <c r="H46" s="293">
        <f t="shared" si="4"/>
        <v>359.22835216583138</v>
      </c>
      <c r="I46" s="293">
        <f t="shared" si="4"/>
        <v>352.0276569376241</v>
      </c>
      <c r="J46" s="293">
        <f t="shared" si="4"/>
        <v>344.85492538643206</v>
      </c>
      <c r="K46" s="293">
        <f t="shared" si="4"/>
        <v>337.55188525840902</v>
      </c>
      <c r="L46" s="293">
        <f t="shared" si="4"/>
        <v>331.30546776834939</v>
      </c>
      <c r="M46" s="293">
        <f t="shared" si="5"/>
        <v>326.80296268865044</v>
      </c>
    </row>
    <row r="47" spans="2:13" ht="13.15">
      <c r="B47" s="348" t="str">
        <f t="shared" si="3"/>
        <v>40-44</v>
      </c>
      <c r="C47" s="293">
        <f t="shared" si="3"/>
        <v>294.57</v>
      </c>
      <c r="D47" s="293">
        <f t="shared" si="4"/>
        <v>304.94098302952102</v>
      </c>
      <c r="E47" s="293">
        <f t="shared" si="4"/>
        <v>313.17184050588764</v>
      </c>
      <c r="F47" s="293">
        <f t="shared" si="4"/>
        <v>318.58328665748638</v>
      </c>
      <c r="G47" s="293">
        <f t="shared" si="4"/>
        <v>320.02951821568678</v>
      </c>
      <c r="H47" s="293">
        <f t="shared" si="4"/>
        <v>318.79695020589531</v>
      </c>
      <c r="I47" s="293">
        <f t="shared" si="4"/>
        <v>318.11195076568663</v>
      </c>
      <c r="J47" s="293">
        <f t="shared" si="4"/>
        <v>315.99551641821563</v>
      </c>
      <c r="K47" s="293">
        <f t="shared" si="4"/>
        <v>312.38333339588098</v>
      </c>
      <c r="L47" s="293">
        <f t="shared" si="4"/>
        <v>308.47060891413258</v>
      </c>
      <c r="M47" s="293">
        <f t="shared" si="5"/>
        <v>305.09308819491918</v>
      </c>
    </row>
    <row r="48" spans="2:13" ht="13.15">
      <c r="B48" s="348" t="str">
        <f t="shared" si="3"/>
        <v>45-49</v>
      </c>
      <c r="C48" s="293">
        <f t="shared" si="3"/>
        <v>244.55199999999999</v>
      </c>
      <c r="D48" s="293">
        <f t="shared" si="4"/>
        <v>249.76297345819046</v>
      </c>
      <c r="E48" s="293">
        <f t="shared" si="4"/>
        <v>254.82551175783294</v>
      </c>
      <c r="F48" s="293">
        <f t="shared" si="4"/>
        <v>259.19171866927746</v>
      </c>
      <c r="G48" s="293">
        <f t="shared" si="4"/>
        <v>261.60075749832413</v>
      </c>
      <c r="H48" s="293">
        <f t="shared" si="4"/>
        <v>262.79150605006322</v>
      </c>
      <c r="I48" s="293">
        <f t="shared" si="4"/>
        <v>265.18805018424354</v>
      </c>
      <c r="J48" s="293">
        <f t="shared" si="4"/>
        <v>266.53675564665701</v>
      </c>
      <c r="K48" s="293">
        <f t="shared" si="4"/>
        <v>266.46147477102789</v>
      </c>
      <c r="L48" s="293">
        <f t="shared" si="4"/>
        <v>265.81499990257868</v>
      </c>
      <c r="M48" s="293">
        <f t="shared" si="5"/>
        <v>265.2024489796807</v>
      </c>
    </row>
    <row r="49" spans="1:15" ht="13.15">
      <c r="B49" s="348" t="str">
        <f t="shared" si="3"/>
        <v>50-54</v>
      </c>
      <c r="C49" s="293">
        <f t="shared" si="3"/>
        <v>192.85</v>
      </c>
      <c r="D49" s="293">
        <f t="shared" si="4"/>
        <v>191.65408596710742</v>
      </c>
      <c r="E49" s="293">
        <f t="shared" si="4"/>
        <v>191.18774555390868</v>
      </c>
      <c r="F49" s="293">
        <f t="shared" si="4"/>
        <v>191.13888239514785</v>
      </c>
      <c r="G49" s="293">
        <f t="shared" si="4"/>
        <v>190.52417821065063</v>
      </c>
      <c r="H49" s="293">
        <f t="shared" si="4"/>
        <v>189.92213045929176</v>
      </c>
      <c r="I49" s="293">
        <f t="shared" si="4"/>
        <v>190.98296950519429</v>
      </c>
      <c r="J49" s="293">
        <f t="shared" si="4"/>
        <v>191.9518116198316</v>
      </c>
      <c r="K49" s="293">
        <f t="shared" si="4"/>
        <v>192.37966693150332</v>
      </c>
      <c r="L49" s="293">
        <f t="shared" si="4"/>
        <v>192.71136566708225</v>
      </c>
      <c r="M49" s="293">
        <f t="shared" si="5"/>
        <v>193.24038490675659</v>
      </c>
    </row>
    <row r="50" spans="1:15" ht="13.15">
      <c r="B50" s="348" t="str">
        <f t="shared" si="3"/>
        <v>55-59</v>
      </c>
      <c r="C50" s="293">
        <f t="shared" si="3"/>
        <v>114.53400000000001</v>
      </c>
      <c r="D50" s="293">
        <f t="shared" si="4"/>
        <v>106.65475489104745</v>
      </c>
      <c r="E50" s="293">
        <f t="shared" si="4"/>
        <v>101.51835048844836</v>
      </c>
      <c r="F50" s="293">
        <f t="shared" si="4"/>
        <v>97.996343718254366</v>
      </c>
      <c r="G50" s="293">
        <f t="shared" si="4"/>
        <v>95.268617418141929</v>
      </c>
      <c r="H50" s="293">
        <f t="shared" si="4"/>
        <v>93.163204174378023</v>
      </c>
      <c r="I50" s="293">
        <f t="shared" si="4"/>
        <v>92.572702138330328</v>
      </c>
      <c r="J50" s="293">
        <f t="shared" si="4"/>
        <v>92.258877162619513</v>
      </c>
      <c r="K50" s="293">
        <f t="shared" si="4"/>
        <v>91.920034468145573</v>
      </c>
      <c r="L50" s="293">
        <f t="shared" si="4"/>
        <v>91.80743455968954</v>
      </c>
      <c r="M50" s="293">
        <f t="shared" si="5"/>
        <v>92.039036050192124</v>
      </c>
    </row>
    <row r="51" spans="1:15" ht="13.15">
      <c r="B51" s="348" t="str">
        <f t="shared" si="3"/>
        <v>60-64</v>
      </c>
      <c r="C51" s="293">
        <f t="shared" si="3"/>
        <v>34.222999999999999</v>
      </c>
      <c r="D51" s="293">
        <f t="shared" si="4"/>
        <v>37.17371244694985</v>
      </c>
      <c r="E51" s="293">
        <f t="shared" si="4"/>
        <v>37.689211948203379</v>
      </c>
      <c r="F51" s="293">
        <f t="shared" si="4"/>
        <v>37.134693774694867</v>
      </c>
      <c r="G51" s="293">
        <f t="shared" si="4"/>
        <v>36.170419293794161</v>
      </c>
      <c r="H51" s="293">
        <f t="shared" si="4"/>
        <v>35.120606777450334</v>
      </c>
      <c r="I51" s="293">
        <f t="shared" si="4"/>
        <v>34.655795766955535</v>
      </c>
      <c r="J51" s="293">
        <f t="shared" si="4"/>
        <v>34.273641026075282</v>
      </c>
      <c r="K51" s="293">
        <f t="shared" si="4"/>
        <v>33.886165593986028</v>
      </c>
      <c r="L51" s="293">
        <f t="shared" si="4"/>
        <v>33.648361979986639</v>
      </c>
      <c r="M51" s="293">
        <f t="shared" si="5"/>
        <v>33.627185446031561</v>
      </c>
    </row>
    <row r="52" spans="1:15" ht="13.15">
      <c r="B52" s="348" t="str">
        <f t="shared" si="3"/>
        <v>65 plus</v>
      </c>
      <c r="C52" s="293">
        <f t="shared" si="3"/>
        <v>6.7080000000000002</v>
      </c>
      <c r="D52" s="293">
        <f t="shared" si="4"/>
        <v>9.4500499000461549</v>
      </c>
      <c r="E52" s="293">
        <f t="shared" si="4"/>
        <v>11.494330645059639</v>
      </c>
      <c r="F52" s="293">
        <f t="shared" si="4"/>
        <v>12.766427072286117</v>
      </c>
      <c r="G52" s="293">
        <f t="shared" si="4"/>
        <v>13.414821088496723</v>
      </c>
      <c r="H52" s="293">
        <f t="shared" si="4"/>
        <v>13.6399469379921</v>
      </c>
      <c r="I52" s="293">
        <f t="shared" si="4"/>
        <v>13.764889960668048</v>
      </c>
      <c r="J52" s="293">
        <f t="shared" si="4"/>
        <v>13.767034962504997</v>
      </c>
      <c r="K52" s="293">
        <f t="shared" si="4"/>
        <v>13.677449459751045</v>
      </c>
      <c r="L52" s="293">
        <f t="shared" si="4"/>
        <v>13.579261490319684</v>
      </c>
      <c r="M52" s="293">
        <f t="shared" si="5"/>
        <v>13.527230753267036</v>
      </c>
    </row>
    <row r="53" spans="1:15" ht="13.15">
      <c r="B53" s="348" t="str">
        <f t="shared" si="3"/>
        <v>Total</v>
      </c>
      <c r="C53" s="293">
        <f t="shared" si="3"/>
        <v>2092.9519999999998</v>
      </c>
      <c r="D53" s="293">
        <f t="shared" si="4"/>
        <v>2107.5465045241021</v>
      </c>
      <c r="E53" s="293">
        <f t="shared" si="4"/>
        <v>2115.8739366475274</v>
      </c>
      <c r="F53" s="293">
        <f t="shared" si="4"/>
        <v>2112.828444380732</v>
      </c>
      <c r="G53" s="293">
        <f t="shared" si="4"/>
        <v>2092.3454684016947</v>
      </c>
      <c r="H53" s="293">
        <f t="shared" si="4"/>
        <v>2062.7753326251686</v>
      </c>
      <c r="I53" s="293">
        <f t="shared" si="4"/>
        <v>2059.8757886645135</v>
      </c>
      <c r="J53" s="293">
        <f t="shared" si="4"/>
        <v>2053.2704769164866</v>
      </c>
      <c r="K53" s="293">
        <f t="shared" si="4"/>
        <v>2037.9546552989725</v>
      </c>
      <c r="L53" s="293">
        <f t="shared" si="4"/>
        <v>2024.836919852022</v>
      </c>
      <c r="M53" s="293">
        <f t="shared" si="5"/>
        <v>2020.4607993450502</v>
      </c>
    </row>
    <row r="54" spans="1:15">
      <c r="A54" s="1080">
        <f>SUM(C54:M54)</f>
        <v>0</v>
      </c>
      <c r="B54" s="1080"/>
      <c r="C54" s="1080">
        <f>SUM(C43:C52)-C53</f>
        <v>0</v>
      </c>
      <c r="D54" s="1080">
        <f t="shared" ref="D54:M54" si="6">SUM(D43:D52)-D53</f>
        <v>0</v>
      </c>
      <c r="E54" s="1080">
        <f t="shared" si="6"/>
        <v>0</v>
      </c>
      <c r="F54" s="1080">
        <f t="shared" si="6"/>
        <v>0</v>
      </c>
      <c r="G54" s="1080">
        <f t="shared" si="6"/>
        <v>0</v>
      </c>
      <c r="H54" s="1080">
        <f t="shared" si="6"/>
        <v>0</v>
      </c>
      <c r="I54" s="1080">
        <f t="shared" si="6"/>
        <v>0</v>
      </c>
      <c r="J54" s="1080">
        <f t="shared" si="6"/>
        <v>0</v>
      </c>
      <c r="K54" s="1080">
        <f t="shared" si="6"/>
        <v>0</v>
      </c>
      <c r="L54" s="1080">
        <f t="shared" si="6"/>
        <v>0</v>
      </c>
      <c r="M54" s="1080">
        <f t="shared" si="6"/>
        <v>0</v>
      </c>
    </row>
    <row r="56" spans="1:15" ht="13.15">
      <c r="B56" s="326" t="s">
        <v>47</v>
      </c>
      <c r="H56" s="310"/>
    </row>
    <row r="57" spans="1:15">
      <c r="H57" s="310"/>
    </row>
    <row r="58" spans="1:15" ht="13.15">
      <c r="B58" s="323" t="str">
        <f t="shared" ref="B58:B69" si="7">B42</f>
        <v>Age group</v>
      </c>
      <c r="C58" s="323" t="str">
        <f t="shared" ref="C58:M58" si="8">C42</f>
        <v>2019/20</v>
      </c>
      <c r="D58" s="323" t="str">
        <f t="shared" si="8"/>
        <v>2020/21</v>
      </c>
      <c r="E58" s="323" t="str">
        <f t="shared" si="8"/>
        <v>2021/22</v>
      </c>
      <c r="F58" s="323" t="str">
        <f t="shared" si="8"/>
        <v>2022/23</v>
      </c>
      <c r="G58" s="323" t="str">
        <f t="shared" si="8"/>
        <v>2023/24</v>
      </c>
      <c r="H58" s="323" t="str">
        <f t="shared" si="8"/>
        <v>2024/25</v>
      </c>
      <c r="I58" s="323" t="str">
        <f t="shared" si="8"/>
        <v>2025/26</v>
      </c>
      <c r="J58" s="323" t="str">
        <f t="shared" si="8"/>
        <v>2026/27</v>
      </c>
      <c r="K58" s="323" t="str">
        <f t="shared" si="8"/>
        <v>2027/28</v>
      </c>
      <c r="L58" s="323" t="str">
        <f t="shared" si="8"/>
        <v>2028/29</v>
      </c>
      <c r="M58" s="323" t="str">
        <f t="shared" si="8"/>
        <v>2029/30</v>
      </c>
    </row>
    <row r="59" spans="1:15" ht="13.15">
      <c r="B59" s="323" t="str">
        <f t="shared" si="7"/>
        <v>20-24</v>
      </c>
      <c r="C59" s="293">
        <f t="shared" ref="C59:C69" si="9">D21</f>
        <v>118.20399999999999</v>
      </c>
      <c r="D59" s="293">
        <f>C356</f>
        <v>153.83474811691127</v>
      </c>
      <c r="E59" s="293">
        <f t="shared" ref="E59:L59" si="10">D356</f>
        <v>179.43405429265192</v>
      </c>
      <c r="F59" s="293">
        <f t="shared" si="10"/>
        <v>194.79767371986665</v>
      </c>
      <c r="G59" s="293">
        <f t="shared" si="10"/>
        <v>202.55386090569573</v>
      </c>
      <c r="H59" s="293">
        <f t="shared" si="10"/>
        <v>204.67674616459186</v>
      </c>
      <c r="I59" s="293">
        <f t="shared" si="10"/>
        <v>213.36595222587968</v>
      </c>
      <c r="J59" s="293">
        <f t="shared" si="10"/>
        <v>218.41267044502075</v>
      </c>
      <c r="K59" s="293">
        <f t="shared" si="10"/>
        <v>219.23242865121398</v>
      </c>
      <c r="L59" s="293">
        <f t="shared" si="10"/>
        <v>220.06850804399841</v>
      </c>
      <c r="M59" s="293">
        <f>L356</f>
        <v>222.97370779333886</v>
      </c>
      <c r="N59" s="312"/>
      <c r="O59" s="312"/>
    </row>
    <row r="60" spans="1:15" ht="13.15">
      <c r="B60" s="323" t="str">
        <f t="shared" si="7"/>
        <v>25-29</v>
      </c>
      <c r="C60" s="293">
        <f t="shared" si="9"/>
        <v>390.73700000000002</v>
      </c>
      <c r="D60" s="293">
        <f t="shared" ref="D60:K69" si="11">C357</f>
        <v>378.6476815933222</v>
      </c>
      <c r="E60" s="293">
        <f t="shared" si="11"/>
        <v>376.63417336105539</v>
      </c>
      <c r="F60" s="293">
        <f t="shared" si="11"/>
        <v>376.75884635304482</v>
      </c>
      <c r="G60" s="293">
        <f t="shared" si="11"/>
        <v>376.19685794479176</v>
      </c>
      <c r="H60" s="293">
        <f t="shared" si="11"/>
        <v>373.54848835582231</v>
      </c>
      <c r="I60" s="293">
        <f t="shared" si="11"/>
        <v>379.83563430273978</v>
      </c>
      <c r="J60" s="293">
        <f t="shared" si="11"/>
        <v>384.73270858960251</v>
      </c>
      <c r="K60" s="293">
        <f t="shared" si="11"/>
        <v>386.17889470737151</v>
      </c>
      <c r="L60" s="293">
        <f t="shared" ref="L60:L69" si="12">K357</f>
        <v>387.64427220132586</v>
      </c>
      <c r="M60" s="293">
        <f t="shared" ref="M60:M69" si="13">L357</f>
        <v>391.36036878340019</v>
      </c>
      <c r="N60" s="312"/>
      <c r="O60" s="312"/>
    </row>
    <row r="61" spans="1:15" ht="13.15">
      <c r="B61" s="323" t="str">
        <f t="shared" si="7"/>
        <v>30-34</v>
      </c>
      <c r="C61" s="293">
        <f t="shared" si="9"/>
        <v>518.43700000000001</v>
      </c>
      <c r="D61" s="293">
        <f t="shared" si="11"/>
        <v>490.91619545544393</v>
      </c>
      <c r="E61" s="293">
        <f t="shared" si="11"/>
        <v>468.47382296436325</v>
      </c>
      <c r="F61" s="293">
        <f t="shared" si="11"/>
        <v>450.01285349020225</v>
      </c>
      <c r="G61" s="293">
        <f t="shared" si="11"/>
        <v>434.69265636164823</v>
      </c>
      <c r="H61" s="293">
        <f t="shared" si="11"/>
        <v>421.50534114127601</v>
      </c>
      <c r="I61" s="293">
        <f t="shared" si="11"/>
        <v>415.38304231426457</v>
      </c>
      <c r="J61" s="293">
        <f t="shared" si="11"/>
        <v>411.44663799051887</v>
      </c>
      <c r="K61" s="293">
        <f t="shared" si="11"/>
        <v>407.93085084363554</v>
      </c>
      <c r="L61" s="293">
        <f t="shared" si="12"/>
        <v>405.76587060456819</v>
      </c>
      <c r="M61" s="293">
        <f t="shared" si="13"/>
        <v>405.74200087741633</v>
      </c>
      <c r="N61" s="312"/>
      <c r="O61" s="312"/>
    </row>
    <row r="62" spans="1:15" ht="13.15">
      <c r="B62" s="323" t="str">
        <f t="shared" si="7"/>
        <v>35-39</v>
      </c>
      <c r="C62" s="293">
        <f t="shared" si="9"/>
        <v>528.20000000000005</v>
      </c>
      <c r="D62" s="293">
        <f t="shared" si="11"/>
        <v>513.15960620605006</v>
      </c>
      <c r="E62" s="293">
        <f t="shared" si="11"/>
        <v>496.91048477774046</v>
      </c>
      <c r="F62" s="293">
        <f t="shared" si="11"/>
        <v>479.55224543551969</v>
      </c>
      <c r="G62" s="293">
        <f t="shared" si="11"/>
        <v>461.9980459290403</v>
      </c>
      <c r="H62" s="293">
        <f t="shared" si="11"/>
        <v>444.88857662104618</v>
      </c>
      <c r="I62" s="293">
        <f t="shared" si="11"/>
        <v>432.9588410034325</v>
      </c>
      <c r="J62" s="293">
        <f t="shared" si="11"/>
        <v>422.62280677211174</v>
      </c>
      <c r="K62" s="293">
        <f t="shared" si="11"/>
        <v>413.15588868416887</v>
      </c>
      <c r="L62" s="293">
        <f t="shared" si="12"/>
        <v>405.67332510747332</v>
      </c>
      <c r="M62" s="293">
        <f t="shared" si="13"/>
        <v>400.76563379984702</v>
      </c>
      <c r="N62" s="312"/>
      <c r="O62" s="312"/>
    </row>
    <row r="63" spans="1:15" ht="13.15">
      <c r="B63" s="323" t="str">
        <f t="shared" si="7"/>
        <v>40-44</v>
      </c>
      <c r="C63" s="293">
        <f t="shared" si="9"/>
        <v>457.65800000000002</v>
      </c>
      <c r="D63" s="293">
        <f t="shared" si="11"/>
        <v>456.33091278423444</v>
      </c>
      <c r="E63" s="293">
        <f t="shared" si="11"/>
        <v>452.44299010248727</v>
      </c>
      <c r="F63" s="293">
        <f t="shared" si="11"/>
        <v>445.52890666165689</v>
      </c>
      <c r="G63" s="293">
        <f t="shared" si="11"/>
        <v>436.10655588261693</v>
      </c>
      <c r="H63" s="293">
        <f t="shared" si="11"/>
        <v>424.84624050429244</v>
      </c>
      <c r="I63" s="293">
        <f t="shared" si="11"/>
        <v>415.96435660404978</v>
      </c>
      <c r="J63" s="293">
        <f t="shared" si="11"/>
        <v>406.91065317545934</v>
      </c>
      <c r="K63" s="293">
        <f t="shared" si="11"/>
        <v>397.45036807460747</v>
      </c>
      <c r="L63" s="293">
        <f t="shared" si="12"/>
        <v>388.88762256566491</v>
      </c>
      <c r="M63" s="293">
        <f t="shared" si="13"/>
        <v>382.05517570721827</v>
      </c>
      <c r="N63" s="312"/>
      <c r="O63" s="312"/>
    </row>
    <row r="64" spans="1:15" ht="13.15">
      <c r="B64" s="323" t="str">
        <f t="shared" si="7"/>
        <v>45-49</v>
      </c>
      <c r="C64" s="293">
        <f t="shared" si="9"/>
        <v>315.517</v>
      </c>
      <c r="D64" s="293">
        <f t="shared" si="11"/>
        <v>334.39757970639477</v>
      </c>
      <c r="E64" s="293">
        <f t="shared" si="11"/>
        <v>347.77103807887141</v>
      </c>
      <c r="F64" s="293">
        <f t="shared" si="11"/>
        <v>355.81239047370877</v>
      </c>
      <c r="G64" s="293">
        <f t="shared" si="11"/>
        <v>359.33780778194114</v>
      </c>
      <c r="H64" s="293">
        <f t="shared" si="11"/>
        <v>359.15196199389436</v>
      </c>
      <c r="I64" s="293">
        <f t="shared" si="11"/>
        <v>359.19533247979496</v>
      </c>
      <c r="J64" s="293">
        <f t="shared" si="11"/>
        <v>357.27944222532136</v>
      </c>
      <c r="K64" s="293">
        <f t="shared" si="11"/>
        <v>353.39780673672715</v>
      </c>
      <c r="L64" s="293">
        <f t="shared" si="12"/>
        <v>348.94182730694359</v>
      </c>
      <c r="M64" s="293">
        <f t="shared" si="13"/>
        <v>344.86760018555668</v>
      </c>
      <c r="N64" s="312"/>
      <c r="O64" s="312"/>
    </row>
    <row r="65" spans="1:15" ht="13.15">
      <c r="B65" s="323" t="str">
        <f t="shared" si="7"/>
        <v>50-54</v>
      </c>
      <c r="C65" s="293">
        <f t="shared" si="9"/>
        <v>164.6</v>
      </c>
      <c r="D65" s="293">
        <f t="shared" si="11"/>
        <v>187.86095416782325</v>
      </c>
      <c r="E65" s="293">
        <f t="shared" si="11"/>
        <v>207.58728324374232</v>
      </c>
      <c r="F65" s="293">
        <f t="shared" si="11"/>
        <v>223.18911417057296</v>
      </c>
      <c r="G65" s="293">
        <f t="shared" si="11"/>
        <v>234.85973176530598</v>
      </c>
      <c r="H65" s="293">
        <f t="shared" si="11"/>
        <v>242.9667180806604</v>
      </c>
      <c r="I65" s="293">
        <f t="shared" si="11"/>
        <v>250.26626056770542</v>
      </c>
      <c r="J65" s="293">
        <f t="shared" si="11"/>
        <v>255.18201966512999</v>
      </c>
      <c r="K65" s="293">
        <f t="shared" si="11"/>
        <v>257.69869879565471</v>
      </c>
      <c r="L65" s="293">
        <f t="shared" si="12"/>
        <v>258.84760034573509</v>
      </c>
      <c r="M65" s="293">
        <f t="shared" si="13"/>
        <v>259.39103061431189</v>
      </c>
      <c r="N65" s="312"/>
      <c r="O65" s="312"/>
    </row>
    <row r="66" spans="1:15" ht="13.15">
      <c r="B66" s="323" t="str">
        <f t="shared" si="7"/>
        <v>55-59</v>
      </c>
      <c r="C66" s="293">
        <f t="shared" si="9"/>
        <v>119.54900000000001</v>
      </c>
      <c r="D66" s="293">
        <f t="shared" si="11"/>
        <v>109.35495256457276</v>
      </c>
      <c r="E66" s="293">
        <f t="shared" si="11"/>
        <v>106.65179783704151</v>
      </c>
      <c r="F66" s="293">
        <f t="shared" si="11"/>
        <v>107.64383886093449</v>
      </c>
      <c r="G66" s="293">
        <f t="shared" si="11"/>
        <v>110.24140768428883</v>
      </c>
      <c r="H66" s="293">
        <f t="shared" si="11"/>
        <v>113.20500598507348</v>
      </c>
      <c r="I66" s="293">
        <f t="shared" si="11"/>
        <v>117.28062149849333</v>
      </c>
      <c r="J66" s="293">
        <f t="shared" si="11"/>
        <v>120.79211133894135</v>
      </c>
      <c r="K66" s="293">
        <f t="shared" si="11"/>
        <v>123.35820828427408</v>
      </c>
      <c r="L66" s="293">
        <f t="shared" si="12"/>
        <v>125.37499327970114</v>
      </c>
      <c r="M66" s="293">
        <f t="shared" si="13"/>
        <v>127.11963673041245</v>
      </c>
      <c r="N66" s="312"/>
      <c r="O66" s="312"/>
    </row>
    <row r="67" spans="1:15" ht="13.15">
      <c r="B67" s="323" t="str">
        <f t="shared" si="7"/>
        <v>60-64</v>
      </c>
      <c r="C67" s="293">
        <f t="shared" si="9"/>
        <v>30.303000000000001</v>
      </c>
      <c r="D67" s="293">
        <f t="shared" si="11"/>
        <v>36.510031257133718</v>
      </c>
      <c r="E67" s="293">
        <f t="shared" si="11"/>
        <v>38.469657979910778</v>
      </c>
      <c r="F67" s="293">
        <f t="shared" si="11"/>
        <v>38.968633237909479</v>
      </c>
      <c r="G67" s="293">
        <f t="shared" si="11"/>
        <v>39.159559903708747</v>
      </c>
      <c r="H67" s="293">
        <f t="shared" si="11"/>
        <v>39.384240365651522</v>
      </c>
      <c r="I67" s="293">
        <f t="shared" si="11"/>
        <v>40.368210496760454</v>
      </c>
      <c r="J67" s="293">
        <f t="shared" si="11"/>
        <v>41.357334206227684</v>
      </c>
      <c r="K67" s="293">
        <f t="shared" si="11"/>
        <v>42.165604037925242</v>
      </c>
      <c r="L67" s="293">
        <f t="shared" si="12"/>
        <v>42.950132925682503</v>
      </c>
      <c r="M67" s="293">
        <f t="shared" si="13"/>
        <v>43.784648462930754</v>
      </c>
      <c r="N67" s="312"/>
      <c r="O67" s="312"/>
    </row>
    <row r="68" spans="1:15" ht="13.15">
      <c r="B68" s="323" t="str">
        <f t="shared" si="7"/>
        <v>65 plus</v>
      </c>
      <c r="C68" s="293">
        <f t="shared" si="9"/>
        <v>4.673</v>
      </c>
      <c r="D68" s="293">
        <f t="shared" si="11"/>
        <v>8.4605145165863185</v>
      </c>
      <c r="E68" s="293">
        <f t="shared" si="11"/>
        <v>11.761060796167266</v>
      </c>
      <c r="F68" s="293">
        <f t="shared" si="11"/>
        <v>14.12214548311942</v>
      </c>
      <c r="G68" s="293">
        <f t="shared" si="11"/>
        <v>15.668954630869047</v>
      </c>
      <c r="H68" s="293">
        <f t="shared" si="11"/>
        <v>16.638199229760975</v>
      </c>
      <c r="I68" s="293">
        <f t="shared" si="11"/>
        <v>17.448319691279131</v>
      </c>
      <c r="J68" s="293">
        <f t="shared" si="11"/>
        <v>18.08529639392339</v>
      </c>
      <c r="K68" s="293">
        <f t="shared" si="11"/>
        <v>18.575911804871414</v>
      </c>
      <c r="L68" s="293">
        <f t="shared" si="12"/>
        <v>19.008076125415556</v>
      </c>
      <c r="M68" s="293">
        <f t="shared" si="13"/>
        <v>19.440741551479434</v>
      </c>
      <c r="N68" s="312"/>
      <c r="O68" s="312"/>
    </row>
    <row r="69" spans="1:15" ht="13.15">
      <c r="B69" s="323" t="str">
        <f t="shared" si="7"/>
        <v>Total</v>
      </c>
      <c r="C69" s="293">
        <f t="shared" si="9"/>
        <v>2647.8779999999997</v>
      </c>
      <c r="D69" s="293">
        <f t="shared" si="11"/>
        <v>2669.4731763684727</v>
      </c>
      <c r="E69" s="293">
        <f t="shared" si="11"/>
        <v>2686.1363634340314</v>
      </c>
      <c r="F69" s="293">
        <f t="shared" si="11"/>
        <v>2686.3866478865352</v>
      </c>
      <c r="G69" s="293">
        <f t="shared" si="11"/>
        <v>2670.8154387899067</v>
      </c>
      <c r="H69" s="293">
        <f t="shared" si="11"/>
        <v>2640.8115184420694</v>
      </c>
      <c r="I69" s="293">
        <f t="shared" si="11"/>
        <v>2642.0665711844003</v>
      </c>
      <c r="J69" s="293">
        <f t="shared" si="11"/>
        <v>2636.8216808022567</v>
      </c>
      <c r="K69" s="293">
        <f t="shared" si="11"/>
        <v>2619.1446606204499</v>
      </c>
      <c r="L69" s="293">
        <f t="shared" si="12"/>
        <v>2603.1622285065087</v>
      </c>
      <c r="M69" s="293">
        <f t="shared" si="13"/>
        <v>2597.5005445059119</v>
      </c>
      <c r="N69" s="312"/>
      <c r="O69" s="312"/>
    </row>
    <row r="70" spans="1:15">
      <c r="A70" s="1080">
        <f>SUM(C70:M70)</f>
        <v>0</v>
      </c>
      <c r="B70" s="1080"/>
      <c r="C70" s="1080">
        <f>SUM(C59:C68)-C69</f>
        <v>0</v>
      </c>
      <c r="D70" s="1080">
        <f t="shared" ref="D70:M70" si="14">SUM(D59:D68)-D69</f>
        <v>0</v>
      </c>
      <c r="E70" s="1080">
        <f t="shared" si="14"/>
        <v>0</v>
      </c>
      <c r="F70" s="1080">
        <f t="shared" si="14"/>
        <v>0</v>
      </c>
      <c r="G70" s="1080">
        <f t="shared" si="14"/>
        <v>0</v>
      </c>
      <c r="H70" s="1080">
        <f t="shared" si="14"/>
        <v>0</v>
      </c>
      <c r="I70" s="1080">
        <f t="shared" si="14"/>
        <v>0</v>
      </c>
      <c r="J70" s="1080">
        <f t="shared" si="14"/>
        <v>0</v>
      </c>
      <c r="K70" s="1080">
        <f t="shared" si="14"/>
        <v>0</v>
      </c>
      <c r="L70" s="1080">
        <f t="shared" si="14"/>
        <v>0</v>
      </c>
      <c r="M70" s="1080">
        <f t="shared" si="14"/>
        <v>0</v>
      </c>
    </row>
    <row r="72" spans="1:15" ht="15">
      <c r="B72" s="325" t="s">
        <v>162</v>
      </c>
      <c r="H72" s="310"/>
    </row>
    <row r="73" spans="1:15">
      <c r="H73" s="310"/>
    </row>
    <row r="74" spans="1:15" ht="13.15">
      <c r="B74" s="326" t="s">
        <v>46</v>
      </c>
      <c r="C74" s="251" t="s">
        <v>440</v>
      </c>
      <c r="H74" s="310"/>
    </row>
    <row r="75" spans="1:15">
      <c r="H75" s="310"/>
    </row>
    <row r="76" spans="1:15" ht="13.15">
      <c r="B76" s="323" t="str">
        <f t="shared" ref="B76:B87" si="15">B42</f>
        <v>Age group</v>
      </c>
      <c r="C76" s="323" t="str">
        <f t="shared" ref="C76:M76" si="16">C42</f>
        <v>2019/20</v>
      </c>
      <c r="D76" s="323" t="str">
        <f t="shared" si="16"/>
        <v>2020/21</v>
      </c>
      <c r="E76" s="323" t="str">
        <f t="shared" si="16"/>
        <v>2021/22</v>
      </c>
      <c r="F76" s="323" t="str">
        <f t="shared" si="16"/>
        <v>2022/23</v>
      </c>
      <c r="G76" s="323" t="str">
        <f t="shared" si="16"/>
        <v>2023/24</v>
      </c>
      <c r="H76" s="323" t="str">
        <f t="shared" si="16"/>
        <v>2024/25</v>
      </c>
      <c r="I76" s="323" t="str">
        <f t="shared" si="16"/>
        <v>2025/26</v>
      </c>
      <c r="J76" s="323" t="str">
        <f t="shared" si="16"/>
        <v>2026/27</v>
      </c>
      <c r="K76" s="323" t="str">
        <f t="shared" si="16"/>
        <v>2027/28</v>
      </c>
      <c r="L76" s="323" t="str">
        <f t="shared" si="16"/>
        <v>2028/29</v>
      </c>
      <c r="M76" s="323" t="str">
        <f t="shared" si="16"/>
        <v>2029/30</v>
      </c>
    </row>
    <row r="77" spans="1:15" ht="13.15">
      <c r="B77" s="323" t="str">
        <f t="shared" si="15"/>
        <v>20-24</v>
      </c>
      <c r="C77" s="429">
        <f>C43-(0.2*C43)</f>
        <v>54.650400000000005</v>
      </c>
      <c r="D77" s="429">
        <f>D43-(0.2*D43)</f>
        <v>83.088360647044425</v>
      </c>
      <c r="E77" s="429">
        <f t="shared" ref="E77:M77" si="17">E43-(0.2*E43)</f>
        <v>103.2765863229013</v>
      </c>
      <c r="F77" s="429">
        <f t="shared" si="17"/>
        <v>115.75243176059512</v>
      </c>
      <c r="G77" s="429">
        <f t="shared" si="17"/>
        <v>122.14593652608832</v>
      </c>
      <c r="H77" s="429">
        <f t="shared" si="17"/>
        <v>124.50044296168194</v>
      </c>
      <c r="I77" s="429">
        <f t="shared" si="17"/>
        <v>130.69496992288495</v>
      </c>
      <c r="J77" s="429">
        <f t="shared" si="17"/>
        <v>134.34282844345552</v>
      </c>
      <c r="K77" s="429">
        <f t="shared" si="17"/>
        <v>135.16141691417442</v>
      </c>
      <c r="L77" s="429">
        <f t="shared" si="17"/>
        <v>135.89701511583607</v>
      </c>
      <c r="M77" s="429">
        <f t="shared" si="17"/>
        <v>137.87566100997529</v>
      </c>
    </row>
    <row r="78" spans="1:15" ht="13.15">
      <c r="B78" s="323" t="str">
        <f t="shared" si="15"/>
        <v>25-29</v>
      </c>
      <c r="C78" s="429">
        <f t="shared" ref="C78:C85" si="18">C44+(0.2*C43)-(0.2*C44)</f>
        <v>285.02179999999998</v>
      </c>
      <c r="D78" s="429">
        <f t="shared" ref="D78:M78" si="19">D44+(0.2*D43)-(0.2*D44)</f>
        <v>272.60327482768082</v>
      </c>
      <c r="E78" s="429">
        <f t="shared" si="19"/>
        <v>268.32247173711994</v>
      </c>
      <c r="F78" s="429">
        <f t="shared" si="19"/>
        <v>266.40206270699116</v>
      </c>
      <c r="G78" s="429">
        <f t="shared" si="19"/>
        <v>263.54668767309096</v>
      </c>
      <c r="H78" s="429">
        <f t="shared" si="19"/>
        <v>259.81694664450254</v>
      </c>
      <c r="I78" s="429">
        <f t="shared" si="19"/>
        <v>263.66628133251334</v>
      </c>
      <c r="J78" s="429">
        <f t="shared" si="19"/>
        <v>266.55468306238009</v>
      </c>
      <c r="K78" s="429">
        <f t="shared" si="19"/>
        <v>266.91904661225641</v>
      </c>
      <c r="L78" s="429">
        <f t="shared" si="19"/>
        <v>267.53739473456062</v>
      </c>
      <c r="M78" s="429">
        <f t="shared" si="19"/>
        <v>270.05869639094641</v>
      </c>
    </row>
    <row r="79" spans="1:15" ht="13.15">
      <c r="B79" s="323" t="str">
        <f t="shared" si="15"/>
        <v>30-34</v>
      </c>
      <c r="C79" s="429">
        <f t="shared" si="18"/>
        <v>409.52620000000002</v>
      </c>
      <c r="D79" s="429">
        <f t="shared" ref="D79:M79" si="20">D45+(0.2*D44)-(0.2*D45)</f>
        <v>392.02607286343391</v>
      </c>
      <c r="E79" s="429">
        <f t="shared" si="20"/>
        <v>376.09891806065195</v>
      </c>
      <c r="F79" s="429">
        <f t="shared" si="20"/>
        <v>361.93683748543197</v>
      </c>
      <c r="G79" s="429">
        <f t="shared" si="20"/>
        <v>348.35608336103382</v>
      </c>
      <c r="H79" s="429">
        <f t="shared" si="20"/>
        <v>336.07078879366975</v>
      </c>
      <c r="I79" s="429">
        <f t="shared" si="20"/>
        <v>330.11804466291971</v>
      </c>
      <c r="J79" s="429">
        <f t="shared" si="20"/>
        <v>325.83597134822782</v>
      </c>
      <c r="K79" s="429">
        <f t="shared" si="20"/>
        <v>321.74778013425566</v>
      </c>
      <c r="L79" s="429">
        <f t="shared" si="20"/>
        <v>318.93016482336947</v>
      </c>
      <c r="M79" s="429">
        <f t="shared" si="20"/>
        <v>318.17477299662738</v>
      </c>
    </row>
    <row r="80" spans="1:15" ht="13.15">
      <c r="B80" s="323" t="str">
        <f t="shared" si="15"/>
        <v>35-39</v>
      </c>
      <c r="C80" s="429">
        <f t="shared" si="18"/>
        <v>382.13760000000002</v>
      </c>
      <c r="D80" s="429">
        <f t="shared" ref="D80:M80" si="21">D46+(0.2*D45)-(0.2*D46)</f>
        <v>384.60720302931225</v>
      </c>
      <c r="E80" s="429">
        <f t="shared" si="21"/>
        <v>382.40483004058848</v>
      </c>
      <c r="F80" s="429">
        <f t="shared" si="21"/>
        <v>376.66915055213917</v>
      </c>
      <c r="G80" s="429">
        <f t="shared" si="21"/>
        <v>367.53593591689167</v>
      </c>
      <c r="H80" s="429">
        <f t="shared" si="21"/>
        <v>357.10713918707745</v>
      </c>
      <c r="I80" s="429">
        <f t="shared" si="21"/>
        <v>349.71460303759221</v>
      </c>
      <c r="J80" s="429">
        <f t="shared" si="21"/>
        <v>342.78237214923286</v>
      </c>
      <c r="K80" s="429">
        <f t="shared" si="21"/>
        <v>335.90790996630909</v>
      </c>
      <c r="L80" s="429">
        <f t="shared" si="21"/>
        <v>330.17921911079679</v>
      </c>
      <c r="M80" s="429">
        <f t="shared" si="21"/>
        <v>326.26170207892392</v>
      </c>
    </row>
    <row r="81" spans="1:13" ht="13.15">
      <c r="B81" s="323" t="str">
        <f t="shared" si="15"/>
        <v>40-44</v>
      </c>
      <c r="C81" s="429">
        <f t="shared" si="18"/>
        <v>309.83500000000004</v>
      </c>
      <c r="D81" s="429">
        <f t="shared" ref="D81:M81" si="22">D47+(0.2*D46)-(0.2*D47)</f>
        <v>319.5378198873853</v>
      </c>
      <c r="E81" s="429">
        <f t="shared" si="22"/>
        <v>326.42161199163513</v>
      </c>
      <c r="F81" s="429">
        <f t="shared" si="22"/>
        <v>330.12323891441633</v>
      </c>
      <c r="G81" s="429">
        <f t="shared" si="22"/>
        <v>329.77612777204473</v>
      </c>
      <c r="H81" s="429">
        <f t="shared" si="22"/>
        <v>326.88323059788252</v>
      </c>
      <c r="I81" s="429">
        <f t="shared" si="22"/>
        <v>324.8950920000741</v>
      </c>
      <c r="J81" s="429">
        <f t="shared" si="22"/>
        <v>321.7673982118589</v>
      </c>
      <c r="K81" s="429">
        <f t="shared" si="22"/>
        <v>317.41704376838658</v>
      </c>
      <c r="L81" s="429">
        <f t="shared" si="22"/>
        <v>313.03758068497592</v>
      </c>
      <c r="M81" s="429">
        <f t="shared" si="22"/>
        <v>309.43506309366546</v>
      </c>
    </row>
    <row r="82" spans="1:13" ht="13.15">
      <c r="B82" s="323" t="str">
        <f t="shared" si="15"/>
        <v>45-49</v>
      </c>
      <c r="C82" s="429">
        <f t="shared" si="18"/>
        <v>254.5556</v>
      </c>
      <c r="D82" s="429">
        <f t="shared" ref="D82:M82" si="23">D48+(0.2*D47)-(0.2*D48)</f>
        <v>260.79857537245653</v>
      </c>
      <c r="E82" s="429">
        <f t="shared" si="23"/>
        <v>266.49477750744387</v>
      </c>
      <c r="F82" s="429">
        <f t="shared" si="23"/>
        <v>271.07003226691927</v>
      </c>
      <c r="G82" s="429">
        <f t="shared" si="23"/>
        <v>273.28650964179667</v>
      </c>
      <c r="H82" s="429">
        <f t="shared" si="23"/>
        <v>273.99259488122965</v>
      </c>
      <c r="I82" s="429">
        <f t="shared" si="23"/>
        <v>275.77283030053218</v>
      </c>
      <c r="J82" s="429">
        <f t="shared" si="23"/>
        <v>276.42850780096876</v>
      </c>
      <c r="K82" s="429">
        <f t="shared" si="23"/>
        <v>275.64584649599851</v>
      </c>
      <c r="L82" s="429">
        <f t="shared" si="23"/>
        <v>274.34612170488947</v>
      </c>
      <c r="M82" s="429">
        <f t="shared" si="23"/>
        <v>273.18057682272837</v>
      </c>
    </row>
    <row r="83" spans="1:13" ht="13.15">
      <c r="B83" s="323" t="str">
        <f t="shared" si="15"/>
        <v>50-54</v>
      </c>
      <c r="C83" s="429">
        <f t="shared" si="18"/>
        <v>203.19040000000001</v>
      </c>
      <c r="D83" s="429">
        <f t="shared" ref="D83:M83" si="24">D49+(0.2*D48)-(0.2*D49)</f>
        <v>203.27586346532402</v>
      </c>
      <c r="E83" s="429">
        <f t="shared" si="24"/>
        <v>203.91529879469354</v>
      </c>
      <c r="F83" s="429">
        <f t="shared" si="24"/>
        <v>204.74944964997377</v>
      </c>
      <c r="G83" s="429">
        <f t="shared" si="24"/>
        <v>204.73949406818534</v>
      </c>
      <c r="H83" s="429">
        <f t="shared" si="24"/>
        <v>204.49600557744606</v>
      </c>
      <c r="I83" s="429">
        <f t="shared" si="24"/>
        <v>205.82398564100416</v>
      </c>
      <c r="J83" s="429">
        <f t="shared" si="24"/>
        <v>206.8688004251967</v>
      </c>
      <c r="K83" s="429">
        <f t="shared" si="24"/>
        <v>207.19602849940821</v>
      </c>
      <c r="L83" s="429">
        <f t="shared" si="24"/>
        <v>207.33209251418154</v>
      </c>
      <c r="M83" s="429">
        <f t="shared" si="24"/>
        <v>207.6327977213414</v>
      </c>
    </row>
    <row r="84" spans="1:13" ht="13.15">
      <c r="B84" s="323" t="str">
        <f t="shared" si="15"/>
        <v>55-59</v>
      </c>
      <c r="C84" s="429">
        <f t="shared" si="18"/>
        <v>130.19720000000001</v>
      </c>
      <c r="D84" s="429">
        <f t="shared" ref="D84:M84" si="25">D50+(0.2*D49)-(0.2*D50)</f>
        <v>123.65462110625946</v>
      </c>
      <c r="E84" s="429">
        <f t="shared" si="25"/>
        <v>119.45222950154043</v>
      </c>
      <c r="F84" s="429">
        <f t="shared" si="25"/>
        <v>116.62485145363306</v>
      </c>
      <c r="G84" s="429">
        <f t="shared" si="25"/>
        <v>114.31972957664367</v>
      </c>
      <c r="H84" s="429">
        <f t="shared" si="25"/>
        <v>112.51498943136077</v>
      </c>
      <c r="I84" s="429">
        <f t="shared" si="25"/>
        <v>112.25475561170312</v>
      </c>
      <c r="J84" s="429">
        <f t="shared" si="25"/>
        <v>112.19746405406192</v>
      </c>
      <c r="K84" s="429">
        <f t="shared" si="25"/>
        <v>112.01196096081712</v>
      </c>
      <c r="L84" s="429">
        <f t="shared" si="25"/>
        <v>111.98822078116808</v>
      </c>
      <c r="M84" s="429">
        <f t="shared" si="25"/>
        <v>112.27930582150502</v>
      </c>
    </row>
    <row r="85" spans="1:13" ht="13.15">
      <c r="B85" s="323" t="str">
        <f t="shared" si="15"/>
        <v>60-64</v>
      </c>
      <c r="C85" s="429">
        <f t="shared" si="18"/>
        <v>50.285200000000003</v>
      </c>
      <c r="D85" s="429">
        <f t="shared" ref="D85:M85" si="26">D51+(0.2*D50)-(0.2*D51)</f>
        <v>51.069920935769368</v>
      </c>
      <c r="E85" s="429">
        <f t="shared" si="26"/>
        <v>50.455039656252382</v>
      </c>
      <c r="F85" s="429">
        <f t="shared" si="26"/>
        <v>49.307023763406768</v>
      </c>
      <c r="G85" s="429">
        <f t="shared" si="26"/>
        <v>47.990058918663706</v>
      </c>
      <c r="H85" s="429">
        <f t="shared" si="26"/>
        <v>46.729126256835869</v>
      </c>
      <c r="I85" s="429">
        <f t="shared" si="26"/>
        <v>46.239177041230491</v>
      </c>
      <c r="J85" s="429">
        <f t="shared" si="26"/>
        <v>45.870688253384131</v>
      </c>
      <c r="K85" s="429">
        <f t="shared" si="26"/>
        <v>45.492939368817936</v>
      </c>
      <c r="L85" s="429">
        <f t="shared" si="26"/>
        <v>45.280176495927222</v>
      </c>
      <c r="M85" s="429">
        <f t="shared" si="26"/>
        <v>45.309555566863679</v>
      </c>
    </row>
    <row r="86" spans="1:13" ht="13.15">
      <c r="B86" s="323" t="str">
        <f t="shared" si="15"/>
        <v>65 plus</v>
      </c>
      <c r="C86" s="429">
        <f>C52+(0.2*C51)</f>
        <v>13.5526</v>
      </c>
      <c r="D86" s="429">
        <f t="shared" ref="D86:M86" si="27">D52+(0.2*D51)</f>
        <v>16.884792389436125</v>
      </c>
      <c r="E86" s="429">
        <f t="shared" si="27"/>
        <v>19.032173034700314</v>
      </c>
      <c r="F86" s="429">
        <f t="shared" si="27"/>
        <v>20.19336582722509</v>
      </c>
      <c r="G86" s="429">
        <f t="shared" si="27"/>
        <v>20.648904947255556</v>
      </c>
      <c r="H86" s="429">
        <f t="shared" si="27"/>
        <v>20.664068293482167</v>
      </c>
      <c r="I86" s="429">
        <f t="shared" si="27"/>
        <v>20.696049114059157</v>
      </c>
      <c r="J86" s="429">
        <f t="shared" si="27"/>
        <v>20.621763167720054</v>
      </c>
      <c r="K86" s="429">
        <f t="shared" si="27"/>
        <v>20.454682578548251</v>
      </c>
      <c r="L86" s="429">
        <f t="shared" si="27"/>
        <v>20.308933886317014</v>
      </c>
      <c r="M86" s="429">
        <f t="shared" si="27"/>
        <v>20.25266784247335</v>
      </c>
    </row>
    <row r="87" spans="1:13" ht="13.15">
      <c r="B87" s="323" t="str">
        <f t="shared" si="15"/>
        <v>Total</v>
      </c>
      <c r="C87" s="429">
        <f>SUM(C77:C86)</f>
        <v>2092.9519999999998</v>
      </c>
      <c r="D87" s="429">
        <f t="shared" ref="D87:M87" si="28">SUM(D77:D86)</f>
        <v>2107.5465045241017</v>
      </c>
      <c r="E87" s="429">
        <f t="shared" si="28"/>
        <v>2115.8739366475274</v>
      </c>
      <c r="F87" s="429">
        <f t="shared" si="28"/>
        <v>2112.8284443807315</v>
      </c>
      <c r="G87" s="429">
        <f t="shared" si="28"/>
        <v>2092.3454684016947</v>
      </c>
      <c r="H87" s="429">
        <f t="shared" si="28"/>
        <v>2062.7753326251691</v>
      </c>
      <c r="I87" s="429">
        <f t="shared" si="28"/>
        <v>2059.8757886645135</v>
      </c>
      <c r="J87" s="429">
        <f t="shared" si="28"/>
        <v>2053.270476916487</v>
      </c>
      <c r="K87" s="429">
        <f t="shared" si="28"/>
        <v>2037.9546552989721</v>
      </c>
      <c r="L87" s="429">
        <f t="shared" si="28"/>
        <v>2024.836919852022</v>
      </c>
      <c r="M87" s="429">
        <f t="shared" si="28"/>
        <v>2020.4607993450504</v>
      </c>
    </row>
    <row r="88" spans="1:13">
      <c r="A88" s="1080">
        <f>SUM(C88:M88)</f>
        <v>0</v>
      </c>
      <c r="B88" s="1080"/>
      <c r="C88" s="1080">
        <f>SUM(C77:C86)-C87</f>
        <v>0</v>
      </c>
      <c r="D88" s="1080">
        <f t="shared" ref="D88:M88" si="29">SUM(D77:D86)-D87</f>
        <v>0</v>
      </c>
      <c r="E88" s="1080">
        <f t="shared" si="29"/>
        <v>0</v>
      </c>
      <c r="F88" s="1080">
        <f t="shared" si="29"/>
        <v>0</v>
      </c>
      <c r="G88" s="1080">
        <f t="shared" si="29"/>
        <v>0</v>
      </c>
      <c r="H88" s="1080">
        <f t="shared" si="29"/>
        <v>0</v>
      </c>
      <c r="I88" s="1080">
        <f t="shared" si="29"/>
        <v>0</v>
      </c>
      <c r="J88" s="1080">
        <f t="shared" si="29"/>
        <v>0</v>
      </c>
      <c r="K88" s="1080">
        <f t="shared" si="29"/>
        <v>0</v>
      </c>
      <c r="L88" s="1080">
        <f t="shared" si="29"/>
        <v>0</v>
      </c>
      <c r="M88" s="1080">
        <f t="shared" si="29"/>
        <v>0</v>
      </c>
    </row>
    <row r="90" spans="1:13" ht="13.15">
      <c r="B90" s="326" t="s">
        <v>47</v>
      </c>
      <c r="H90" s="310"/>
    </row>
    <row r="91" spans="1:13">
      <c r="H91" s="310"/>
    </row>
    <row r="92" spans="1:13" ht="13.15">
      <c r="B92" s="323" t="str">
        <f t="shared" ref="B92:B103" si="30">B76</f>
        <v>Age group</v>
      </c>
      <c r="C92" s="323" t="str">
        <f t="shared" ref="C92:M92" si="31">C76</f>
        <v>2019/20</v>
      </c>
      <c r="D92" s="323" t="str">
        <f t="shared" si="31"/>
        <v>2020/21</v>
      </c>
      <c r="E92" s="323" t="str">
        <f t="shared" si="31"/>
        <v>2021/22</v>
      </c>
      <c r="F92" s="323" t="str">
        <f t="shared" si="31"/>
        <v>2022/23</v>
      </c>
      <c r="G92" s="323" t="str">
        <f t="shared" si="31"/>
        <v>2023/24</v>
      </c>
      <c r="H92" s="323" t="str">
        <f t="shared" si="31"/>
        <v>2024/25</v>
      </c>
      <c r="I92" s="323" t="str">
        <f t="shared" si="31"/>
        <v>2025/26</v>
      </c>
      <c r="J92" s="323" t="str">
        <f t="shared" si="31"/>
        <v>2026/27</v>
      </c>
      <c r="K92" s="323" t="str">
        <f t="shared" si="31"/>
        <v>2027/28</v>
      </c>
      <c r="L92" s="323" t="str">
        <f t="shared" si="31"/>
        <v>2028/29</v>
      </c>
      <c r="M92" s="323" t="str">
        <f t="shared" si="31"/>
        <v>2029/30</v>
      </c>
    </row>
    <row r="93" spans="1:13" ht="13.15">
      <c r="B93" s="323" t="str">
        <f t="shared" si="30"/>
        <v>20-24</v>
      </c>
      <c r="C93" s="429">
        <f>C59-(0.2*C59)</f>
        <v>94.563199999999995</v>
      </c>
      <c r="D93" s="429">
        <f t="shared" ref="D93:M93" si="32">D59-(0.2*D59)</f>
        <v>123.06779849352901</v>
      </c>
      <c r="E93" s="429">
        <f t="shared" si="32"/>
        <v>143.54724343412153</v>
      </c>
      <c r="F93" s="429">
        <f t="shared" si="32"/>
        <v>155.83813897589332</v>
      </c>
      <c r="G93" s="429">
        <f t="shared" si="32"/>
        <v>162.04308872455658</v>
      </c>
      <c r="H93" s="429">
        <f t="shared" si="32"/>
        <v>163.74139693167348</v>
      </c>
      <c r="I93" s="429">
        <f t="shared" si="32"/>
        <v>170.69276178070373</v>
      </c>
      <c r="J93" s="429">
        <f t="shared" si="32"/>
        <v>174.7301363560166</v>
      </c>
      <c r="K93" s="429">
        <f t="shared" si="32"/>
        <v>175.38594292097119</v>
      </c>
      <c r="L93" s="429">
        <f t="shared" si="32"/>
        <v>176.05480643519871</v>
      </c>
      <c r="M93" s="429">
        <f t="shared" si="32"/>
        <v>178.37896623467108</v>
      </c>
    </row>
    <row r="94" spans="1:13" ht="13.15">
      <c r="B94" s="323" t="str">
        <f t="shared" si="30"/>
        <v>25-29</v>
      </c>
      <c r="C94" s="429">
        <f t="shared" ref="C94:C101" si="33">C60+(0.2*C59)-(0.2*C60)</f>
        <v>336.23040000000003</v>
      </c>
      <c r="D94" s="429">
        <f t="shared" ref="D94:M94" si="34">D60+(0.2*D59)-(0.2*D60)</f>
        <v>333.68509489804001</v>
      </c>
      <c r="E94" s="429">
        <f t="shared" si="34"/>
        <v>337.19414954737471</v>
      </c>
      <c r="F94" s="429">
        <f t="shared" si="34"/>
        <v>340.36661182640921</v>
      </c>
      <c r="G94" s="429">
        <f t="shared" si="34"/>
        <v>341.46825853697254</v>
      </c>
      <c r="H94" s="429">
        <f t="shared" si="34"/>
        <v>339.77413991757624</v>
      </c>
      <c r="I94" s="429">
        <f t="shared" si="34"/>
        <v>346.54169788736772</v>
      </c>
      <c r="J94" s="429">
        <f t="shared" si="34"/>
        <v>351.46870096068614</v>
      </c>
      <c r="K94" s="429">
        <f t="shared" si="34"/>
        <v>352.78960149613999</v>
      </c>
      <c r="L94" s="429">
        <f t="shared" si="34"/>
        <v>354.1291193698604</v>
      </c>
      <c r="M94" s="429">
        <f t="shared" si="34"/>
        <v>357.68303658538798</v>
      </c>
    </row>
    <row r="95" spans="1:13" ht="13.15">
      <c r="B95" s="323" t="str">
        <f t="shared" si="30"/>
        <v>30-34</v>
      </c>
      <c r="C95" s="429">
        <f t="shared" si="33"/>
        <v>492.89699999999993</v>
      </c>
      <c r="D95" s="429">
        <f t="shared" ref="D95:M95" si="35">D61+(0.2*D60)-(0.2*D61)</f>
        <v>468.4624926830196</v>
      </c>
      <c r="E95" s="429">
        <f t="shared" si="35"/>
        <v>450.10589304370166</v>
      </c>
      <c r="F95" s="429">
        <f t="shared" si="35"/>
        <v>435.36205206277077</v>
      </c>
      <c r="G95" s="429">
        <f t="shared" si="35"/>
        <v>422.99349667827693</v>
      </c>
      <c r="H95" s="429">
        <f t="shared" si="35"/>
        <v>411.91397058418528</v>
      </c>
      <c r="I95" s="429">
        <f t="shared" si="35"/>
        <v>408.27356071195965</v>
      </c>
      <c r="J95" s="429">
        <f t="shared" si="35"/>
        <v>406.10385211033559</v>
      </c>
      <c r="K95" s="429">
        <f t="shared" si="35"/>
        <v>403.58045961638277</v>
      </c>
      <c r="L95" s="429">
        <f t="shared" si="35"/>
        <v>402.14155092391974</v>
      </c>
      <c r="M95" s="429">
        <f t="shared" si="35"/>
        <v>402.86567445861306</v>
      </c>
    </row>
    <row r="96" spans="1:13" ht="13.15">
      <c r="B96" s="323" t="str">
        <f t="shared" si="30"/>
        <v>35-39</v>
      </c>
      <c r="C96" s="429">
        <f t="shared" si="33"/>
        <v>526.24740000000008</v>
      </c>
      <c r="D96" s="429">
        <f t="shared" ref="D96:M96" si="36">D62+(0.2*D61)-(0.2*D62)</f>
        <v>508.71092405592884</v>
      </c>
      <c r="E96" s="429">
        <f t="shared" si="36"/>
        <v>491.22315241506504</v>
      </c>
      <c r="F96" s="429">
        <f t="shared" si="36"/>
        <v>473.64436704645624</v>
      </c>
      <c r="G96" s="429">
        <f t="shared" si="36"/>
        <v>456.53696801556185</v>
      </c>
      <c r="H96" s="429">
        <f t="shared" si="36"/>
        <v>440.21192952509216</v>
      </c>
      <c r="I96" s="429">
        <f t="shared" si="36"/>
        <v>429.44368126559891</v>
      </c>
      <c r="J96" s="429">
        <f t="shared" si="36"/>
        <v>420.38757301579318</v>
      </c>
      <c r="K96" s="429">
        <f t="shared" si="36"/>
        <v>412.11088111606222</v>
      </c>
      <c r="L96" s="429">
        <f t="shared" si="36"/>
        <v>405.69183420689228</v>
      </c>
      <c r="M96" s="429">
        <f t="shared" si="36"/>
        <v>401.76090721536093</v>
      </c>
    </row>
    <row r="97" spans="1:13" ht="13.15">
      <c r="B97" s="323" t="str">
        <f t="shared" si="30"/>
        <v>40-44</v>
      </c>
      <c r="C97" s="429">
        <f t="shared" si="33"/>
        <v>471.76639999999998</v>
      </c>
      <c r="D97" s="429">
        <f t="shared" ref="D97:M97" si="37">D63+(0.2*D62)-(0.2*D63)</f>
        <v>467.69665146859751</v>
      </c>
      <c r="E97" s="429">
        <f t="shared" si="37"/>
        <v>461.33648903753789</v>
      </c>
      <c r="F97" s="429">
        <f t="shared" si="37"/>
        <v>452.33357441642943</v>
      </c>
      <c r="G97" s="429">
        <f t="shared" si="37"/>
        <v>441.28485389190155</v>
      </c>
      <c r="H97" s="429">
        <f t="shared" si="37"/>
        <v>428.85470772764313</v>
      </c>
      <c r="I97" s="429">
        <f t="shared" si="37"/>
        <v>419.36325348392631</v>
      </c>
      <c r="J97" s="429">
        <f t="shared" si="37"/>
        <v>410.05308389478984</v>
      </c>
      <c r="K97" s="429">
        <f t="shared" si="37"/>
        <v>400.5914721965197</v>
      </c>
      <c r="L97" s="429">
        <f t="shared" si="37"/>
        <v>392.24476307402654</v>
      </c>
      <c r="M97" s="429">
        <f t="shared" si="37"/>
        <v>385.79726732574397</v>
      </c>
    </row>
    <row r="98" spans="1:13" ht="13.15">
      <c r="B98" s="323" t="str">
        <f t="shared" si="30"/>
        <v>45-49</v>
      </c>
      <c r="C98" s="429">
        <f t="shared" si="33"/>
        <v>343.9452</v>
      </c>
      <c r="D98" s="429">
        <f t="shared" ref="D98:M98" si="38">D64+(0.2*D63)-(0.2*D64)</f>
        <v>358.78424632196271</v>
      </c>
      <c r="E98" s="429">
        <f t="shared" si="38"/>
        <v>368.70542848359457</v>
      </c>
      <c r="F98" s="429">
        <f t="shared" si="38"/>
        <v>373.75569371129842</v>
      </c>
      <c r="G98" s="429">
        <f t="shared" si="38"/>
        <v>374.69155740207628</v>
      </c>
      <c r="H98" s="429">
        <f t="shared" si="38"/>
        <v>372.290817695974</v>
      </c>
      <c r="I98" s="429">
        <f t="shared" si="38"/>
        <v>370.54913730464591</v>
      </c>
      <c r="J98" s="429">
        <f t="shared" si="38"/>
        <v>367.20568441534897</v>
      </c>
      <c r="K98" s="429">
        <f t="shared" si="38"/>
        <v>362.20831900430318</v>
      </c>
      <c r="L98" s="429">
        <f t="shared" si="38"/>
        <v>356.93098635868785</v>
      </c>
      <c r="M98" s="429">
        <f t="shared" si="38"/>
        <v>352.30511528988905</v>
      </c>
    </row>
    <row r="99" spans="1:13" ht="13.15">
      <c r="B99" s="323" t="str">
        <f t="shared" si="30"/>
        <v>50-54</v>
      </c>
      <c r="C99" s="429">
        <f t="shared" si="33"/>
        <v>194.78339999999997</v>
      </c>
      <c r="D99" s="429">
        <f t="shared" ref="D99:M99" si="39">D65+(0.2*D64)-(0.2*D65)</f>
        <v>217.16827927553754</v>
      </c>
      <c r="E99" s="429">
        <f t="shared" si="39"/>
        <v>235.62403421076812</v>
      </c>
      <c r="F99" s="429">
        <f t="shared" si="39"/>
        <v>249.71376943120012</v>
      </c>
      <c r="G99" s="429">
        <f t="shared" si="39"/>
        <v>259.75534696863303</v>
      </c>
      <c r="H99" s="429">
        <f t="shared" si="39"/>
        <v>266.20376686330718</v>
      </c>
      <c r="I99" s="429">
        <f t="shared" si="39"/>
        <v>272.05207495012331</v>
      </c>
      <c r="J99" s="429">
        <f t="shared" si="39"/>
        <v>275.60150417716824</v>
      </c>
      <c r="K99" s="429">
        <f t="shared" si="39"/>
        <v>276.8385203838692</v>
      </c>
      <c r="L99" s="429">
        <f t="shared" si="39"/>
        <v>276.86644573797679</v>
      </c>
      <c r="M99" s="429">
        <f t="shared" si="39"/>
        <v>276.48634452856083</v>
      </c>
    </row>
    <row r="100" spans="1:13" ht="13.15">
      <c r="B100" s="323" t="str">
        <f t="shared" si="30"/>
        <v>55-59</v>
      </c>
      <c r="C100" s="429">
        <f t="shared" si="33"/>
        <v>128.55919999999998</v>
      </c>
      <c r="D100" s="429">
        <f t="shared" ref="D100:M100" si="40">D66+(0.2*D65)-(0.2*D66)</f>
        <v>125.05615288522287</v>
      </c>
      <c r="E100" s="429">
        <f t="shared" si="40"/>
        <v>126.83889491838165</v>
      </c>
      <c r="F100" s="429">
        <f t="shared" si="40"/>
        <v>130.75289392286217</v>
      </c>
      <c r="G100" s="429">
        <f t="shared" si="40"/>
        <v>135.16507250049227</v>
      </c>
      <c r="H100" s="429">
        <f t="shared" si="40"/>
        <v>139.15734840419086</v>
      </c>
      <c r="I100" s="429">
        <f t="shared" si="40"/>
        <v>143.87774931233574</v>
      </c>
      <c r="J100" s="429">
        <f t="shared" si="40"/>
        <v>147.67009300417908</v>
      </c>
      <c r="K100" s="429">
        <f t="shared" si="40"/>
        <v>150.22630638655022</v>
      </c>
      <c r="L100" s="429">
        <f t="shared" si="40"/>
        <v>152.06951469290794</v>
      </c>
      <c r="M100" s="429">
        <f t="shared" si="40"/>
        <v>153.57391550719234</v>
      </c>
    </row>
    <row r="101" spans="1:13" ht="13.15">
      <c r="B101" s="323" t="str">
        <f t="shared" si="30"/>
        <v>60-64</v>
      </c>
      <c r="C101" s="429">
        <f t="shared" si="33"/>
        <v>48.152200000000001</v>
      </c>
      <c r="D101" s="429">
        <f t="shared" ref="D101:M101" si="41">D67+(0.2*D66)-(0.2*D67)</f>
        <v>51.079015518621524</v>
      </c>
      <c r="E101" s="429">
        <f t="shared" si="41"/>
        <v>52.106085951336929</v>
      </c>
      <c r="F101" s="429">
        <f t="shared" si="41"/>
        <v>52.703674362514484</v>
      </c>
      <c r="G101" s="429">
        <f t="shared" si="41"/>
        <v>53.375929459824761</v>
      </c>
      <c r="H101" s="429">
        <f t="shared" si="41"/>
        <v>54.14839348953592</v>
      </c>
      <c r="I101" s="429">
        <f t="shared" si="41"/>
        <v>55.750692697107034</v>
      </c>
      <c r="J101" s="429">
        <f t="shared" si="41"/>
        <v>57.244289632770418</v>
      </c>
      <c r="K101" s="429">
        <f t="shared" si="41"/>
        <v>58.404124887195003</v>
      </c>
      <c r="L101" s="429">
        <f t="shared" si="41"/>
        <v>59.435104996486231</v>
      </c>
      <c r="M101" s="429">
        <f t="shared" si="41"/>
        <v>60.451646116427085</v>
      </c>
    </row>
    <row r="102" spans="1:13" ht="13.15">
      <c r="B102" s="323" t="str">
        <f t="shared" si="30"/>
        <v>65 plus</v>
      </c>
      <c r="C102" s="429">
        <f>C68+(0.2*C67)</f>
        <v>10.733600000000001</v>
      </c>
      <c r="D102" s="429">
        <f t="shared" ref="D102:M102" si="42">D68+(0.2*D67)</f>
        <v>15.762520768013061</v>
      </c>
      <c r="E102" s="429">
        <f t="shared" si="42"/>
        <v>19.454992392149421</v>
      </c>
      <c r="F102" s="429">
        <f t="shared" si="42"/>
        <v>21.915872130701317</v>
      </c>
      <c r="G102" s="429">
        <f t="shared" si="42"/>
        <v>23.500866611610796</v>
      </c>
      <c r="H102" s="429">
        <f t="shared" si="42"/>
        <v>24.515047302891279</v>
      </c>
      <c r="I102" s="429">
        <f t="shared" si="42"/>
        <v>25.521961790631224</v>
      </c>
      <c r="J102" s="429">
        <f t="shared" si="42"/>
        <v>26.356763235168927</v>
      </c>
      <c r="K102" s="429">
        <f t="shared" si="42"/>
        <v>27.009032612456462</v>
      </c>
      <c r="L102" s="429">
        <f t="shared" si="42"/>
        <v>27.598102710552055</v>
      </c>
      <c r="M102" s="429">
        <f t="shared" si="42"/>
        <v>28.197671244065585</v>
      </c>
    </row>
    <row r="103" spans="1:13" ht="13.15">
      <c r="B103" s="323" t="str">
        <f t="shared" si="30"/>
        <v>Total</v>
      </c>
      <c r="C103" s="429">
        <f>SUM(C93:C102)</f>
        <v>2647.8780000000002</v>
      </c>
      <c r="D103" s="429">
        <f t="shared" ref="D103:M103" si="43">SUM(D93:D102)</f>
        <v>2669.4731763684727</v>
      </c>
      <c r="E103" s="429">
        <f t="shared" si="43"/>
        <v>2686.1363634340314</v>
      </c>
      <c r="F103" s="429">
        <f t="shared" si="43"/>
        <v>2686.3866478865357</v>
      </c>
      <c r="G103" s="429">
        <f t="shared" si="43"/>
        <v>2670.8154387899071</v>
      </c>
      <c r="H103" s="429">
        <f t="shared" si="43"/>
        <v>2640.8115184420694</v>
      </c>
      <c r="I103" s="429">
        <f t="shared" si="43"/>
        <v>2642.066571184399</v>
      </c>
      <c r="J103" s="429">
        <f t="shared" si="43"/>
        <v>2636.8216808022571</v>
      </c>
      <c r="K103" s="429">
        <f t="shared" si="43"/>
        <v>2619.1446606204499</v>
      </c>
      <c r="L103" s="429">
        <f t="shared" si="43"/>
        <v>2603.1622285065087</v>
      </c>
      <c r="M103" s="429">
        <f t="shared" si="43"/>
        <v>2597.5005445059119</v>
      </c>
    </row>
    <row r="104" spans="1:13">
      <c r="A104" s="1080">
        <f>SUM(C104:M104)</f>
        <v>0</v>
      </c>
      <c r="B104" s="1080"/>
      <c r="C104" s="1080">
        <f>SUM(C93:C102)-C103</f>
        <v>0</v>
      </c>
      <c r="D104" s="1080">
        <f t="shared" ref="D104:M104" si="44">SUM(D93:D102)-D103</f>
        <v>0</v>
      </c>
      <c r="E104" s="1080">
        <f t="shared" si="44"/>
        <v>0</v>
      </c>
      <c r="F104" s="1080">
        <f t="shared" si="44"/>
        <v>0</v>
      </c>
      <c r="G104" s="1080">
        <f t="shared" si="44"/>
        <v>0</v>
      </c>
      <c r="H104" s="1080">
        <f t="shared" si="44"/>
        <v>0</v>
      </c>
      <c r="I104" s="1080">
        <f t="shared" si="44"/>
        <v>0</v>
      </c>
      <c r="J104" s="1080">
        <f t="shared" si="44"/>
        <v>0</v>
      </c>
      <c r="K104" s="1080">
        <f t="shared" si="44"/>
        <v>0</v>
      </c>
      <c r="L104" s="1080">
        <f t="shared" si="44"/>
        <v>0</v>
      </c>
      <c r="M104" s="1080">
        <f t="shared" si="44"/>
        <v>0</v>
      </c>
    </row>
    <row r="106" spans="1:13" ht="15">
      <c r="B106" s="325" t="s">
        <v>163</v>
      </c>
      <c r="H106" s="310"/>
    </row>
    <row r="107" spans="1:13">
      <c r="H107" s="310"/>
    </row>
    <row r="108" spans="1:13" ht="13.15">
      <c r="B108" s="326" t="s">
        <v>46</v>
      </c>
      <c r="H108" s="310"/>
    </row>
    <row r="109" spans="1:13">
      <c r="H109" s="310"/>
    </row>
    <row r="110" spans="1:13" ht="13.15">
      <c r="B110" s="323" t="str">
        <f t="shared" ref="B110:B121" si="45">B76</f>
        <v>Age group</v>
      </c>
      <c r="C110" s="323" t="str">
        <f t="shared" ref="C110:M110" si="46">C76</f>
        <v>2019/20</v>
      </c>
      <c r="D110" s="323" t="str">
        <f t="shared" si="46"/>
        <v>2020/21</v>
      </c>
      <c r="E110" s="323" t="str">
        <f t="shared" si="46"/>
        <v>2021/22</v>
      </c>
      <c r="F110" s="323" t="str">
        <f t="shared" si="46"/>
        <v>2022/23</v>
      </c>
      <c r="G110" s="323" t="str">
        <f t="shared" si="46"/>
        <v>2023/24</v>
      </c>
      <c r="H110" s="323" t="str">
        <f t="shared" si="46"/>
        <v>2024/25</v>
      </c>
      <c r="I110" s="323" t="str">
        <f t="shared" si="46"/>
        <v>2025/26</v>
      </c>
      <c r="J110" s="323" t="str">
        <f t="shared" si="46"/>
        <v>2026/27</v>
      </c>
      <c r="K110" s="323" t="str">
        <f t="shared" si="46"/>
        <v>2027/28</v>
      </c>
      <c r="L110" s="323" t="str">
        <f t="shared" si="46"/>
        <v>2028/29</v>
      </c>
      <c r="M110" s="323" t="str">
        <f t="shared" si="46"/>
        <v>2029/30</v>
      </c>
    </row>
    <row r="111" spans="1:13" ht="13.15">
      <c r="B111" s="323" t="str">
        <f t="shared" si="45"/>
        <v>20-24</v>
      </c>
      <c r="C111" s="429">
        <f>C77*Group_3_rates!E74</f>
        <v>6.2908861932460791</v>
      </c>
      <c r="D111" s="429">
        <f>D77*Group_3_rates!F74</f>
        <v>9.9001849327353302</v>
      </c>
      <c r="E111" s="429">
        <f>E77*Group_3_rates!G74</f>
        <v>12.399380141938671</v>
      </c>
      <c r="F111" s="429">
        <f>F77*Group_3_rates!H74</f>
        <v>14.491290211595398</v>
      </c>
      <c r="G111" s="429">
        <f>G77*Group_3_rates!I74</f>
        <v>15.291706510560104</v>
      </c>
      <c r="H111" s="429">
        <f>H77*Group_3_rates!J74</f>
        <v>15.586472119751145</v>
      </c>
      <c r="I111" s="429">
        <f>I77*Group_3_rates!K74</f>
        <v>16.361977969200641</v>
      </c>
      <c r="J111" s="429">
        <f>J77*Group_3_rates!L74</f>
        <v>16.81866104417708</v>
      </c>
      <c r="K111" s="429">
        <f>K77*Group_3_rates!M74</f>
        <v>16.921141855272161</v>
      </c>
      <c r="L111" s="429">
        <f>L77*Group_3_rates!N74</f>
        <v>17.013232940161448</v>
      </c>
      <c r="M111" s="429">
        <f>M77*Group_3_rates!O74</f>
        <v>17.260943778213267</v>
      </c>
    </row>
    <row r="112" spans="1:13" ht="13.15">
      <c r="B112" s="323" t="str">
        <f t="shared" si="45"/>
        <v>25-29</v>
      </c>
      <c r="C112" s="429">
        <f>C78*Group_3_rates!E75</f>
        <v>30.436090335718131</v>
      </c>
      <c r="D112" s="429">
        <f>D78*Group_3_rates!F75</f>
        <v>30.131897961659057</v>
      </c>
      <c r="E112" s="429">
        <f>E78*Group_3_rates!G75</f>
        <v>29.884600105335096</v>
      </c>
      <c r="F112" s="429">
        <f>F78*Group_3_rates!H75</f>
        <v>30.939038723755385</v>
      </c>
      <c r="G112" s="429">
        <f>G78*Group_3_rates!I75</f>
        <v>30.607425079900651</v>
      </c>
      <c r="H112" s="429">
        <f>H78*Group_3_rates!J75</f>
        <v>30.174265512964428</v>
      </c>
      <c r="I112" s="429">
        <f>I78*Group_3_rates!K75</f>
        <v>30.621314284895487</v>
      </c>
      <c r="J112" s="429">
        <f>J78*Group_3_rates!L75</f>
        <v>30.95676353803584</v>
      </c>
      <c r="K112" s="429">
        <f>K78*Group_3_rates!M75</f>
        <v>30.999079494093383</v>
      </c>
      <c r="L112" s="429">
        <f>L78*Group_3_rates!N75</f>
        <v>31.070892363356986</v>
      </c>
      <c r="M112" s="429">
        <f>M78*Group_3_rates!O75</f>
        <v>31.363707849800821</v>
      </c>
    </row>
    <row r="113" spans="1:13" ht="13.15">
      <c r="B113" s="323" t="str">
        <f t="shared" si="45"/>
        <v>30-34</v>
      </c>
      <c r="C113" s="429">
        <f>C79*Group_3_rates!E76</f>
        <v>28.960562280722218</v>
      </c>
      <c r="D113" s="429">
        <f>D79*Group_3_rates!F76</f>
        <v>28.696232565756656</v>
      </c>
      <c r="E113" s="429">
        <f>E79*Group_3_rates!G76</f>
        <v>27.740034635789076</v>
      </c>
      <c r="F113" s="429">
        <f>F79*Group_3_rates!H76</f>
        <v>27.836622008442067</v>
      </c>
      <c r="G113" s="429">
        <f>G79*Group_3_rates!I76</f>
        <v>26.792123963487807</v>
      </c>
      <c r="H113" s="429">
        <f>H79*Group_3_rates!J76</f>
        <v>25.847259927237708</v>
      </c>
      <c r="I113" s="429">
        <f>I79*Group_3_rates!K76</f>
        <v>25.38943339200052</v>
      </c>
      <c r="J113" s="429">
        <f>J79*Group_3_rates!L76</f>
        <v>25.060098425431079</v>
      </c>
      <c r="K113" s="429">
        <f>K79*Group_3_rates!M76</f>
        <v>24.745674963281669</v>
      </c>
      <c r="L113" s="429">
        <f>L79*Group_3_rates!N76</f>
        <v>24.528971703897373</v>
      </c>
      <c r="M113" s="429">
        <f>M79*Group_3_rates!O76</f>
        <v>24.470874393617006</v>
      </c>
    </row>
    <row r="114" spans="1:13" ht="13.15">
      <c r="B114" s="323" t="str">
        <f t="shared" si="45"/>
        <v>35-39</v>
      </c>
      <c r="C114" s="429">
        <f>C80*Group_3_rates!E77</f>
        <v>27.479156680605026</v>
      </c>
      <c r="D114" s="429">
        <f>D80*Group_3_rates!F77</f>
        <v>28.627648457488629</v>
      </c>
      <c r="E114" s="429">
        <f>E80*Group_3_rates!G77</f>
        <v>28.680493151192291</v>
      </c>
      <c r="F114" s="429">
        <f>F80*Group_3_rates!H77</f>
        <v>29.45792337580377</v>
      </c>
      <c r="G114" s="429">
        <f>G80*Group_3_rates!I77</f>
        <v>28.743647899552233</v>
      </c>
      <c r="H114" s="429">
        <f>H80*Group_3_rates!J77</f>
        <v>27.928049662960845</v>
      </c>
      <c r="I114" s="429">
        <f>I80*Group_3_rates!K77</f>
        <v>27.34990631587447</v>
      </c>
      <c r="J114" s="429">
        <f>J80*Group_3_rates!L77</f>
        <v>26.807761767977912</v>
      </c>
      <c r="K114" s="429">
        <f>K80*Group_3_rates!M77</f>
        <v>26.270135100284037</v>
      </c>
      <c r="L114" s="429">
        <f>L80*Group_3_rates!N77</f>
        <v>25.82211503806769</v>
      </c>
      <c r="M114" s="429">
        <f>M80*Group_3_rates!O77</f>
        <v>25.515740288823807</v>
      </c>
    </row>
    <row r="115" spans="1:13" ht="13.15">
      <c r="B115" s="323" t="str">
        <f t="shared" si="45"/>
        <v>40-44</v>
      </c>
      <c r="C115" s="429">
        <f>C81*Group_3_rates!E78</f>
        <v>23.79943555093249</v>
      </c>
      <c r="D115" s="429">
        <f>D81*Group_3_rates!F78</f>
        <v>25.406397148110074</v>
      </c>
      <c r="E115" s="429">
        <f>E81*Group_3_rates!G78</f>
        <v>26.15138554933246</v>
      </c>
      <c r="F115" s="429">
        <f>F81*Group_3_rates!H78</f>
        <v>27.578505377238432</v>
      </c>
      <c r="G115" s="429">
        <f>G81*Group_3_rates!I78</f>
        <v>27.549507701891873</v>
      </c>
      <c r="H115" s="429">
        <f>H81*Group_3_rates!J78</f>
        <v>27.30783498434619</v>
      </c>
      <c r="I115" s="429">
        <f>I81*Group_3_rates!K78</f>
        <v>27.141745825671208</v>
      </c>
      <c r="J115" s="429">
        <f>J81*Group_3_rates!L78</f>
        <v>26.880458191876336</v>
      </c>
      <c r="K115" s="429">
        <f>K81*Group_3_rates!M78</f>
        <v>26.517029449910979</v>
      </c>
      <c r="L115" s="429">
        <f>L81*Group_3_rates!N78</f>
        <v>26.151168971283575</v>
      </c>
      <c r="M115" s="429">
        <f>M81*Group_3_rates!O78</f>
        <v>25.850214542597296</v>
      </c>
    </row>
    <row r="116" spans="1:13" ht="13.15">
      <c r="B116" s="323" t="str">
        <f t="shared" si="45"/>
        <v>45-49</v>
      </c>
      <c r="C116" s="429">
        <f>C82*Group_3_rates!E79</f>
        <v>21.424715481464858</v>
      </c>
      <c r="D116" s="429">
        <f>D82*Group_3_rates!F79</f>
        <v>22.72072868482979</v>
      </c>
      <c r="E116" s="429">
        <f>E82*Group_3_rates!G79</f>
        <v>23.393797546197881</v>
      </c>
      <c r="F116" s="429">
        <f>F82*Group_3_rates!H79</f>
        <v>24.812605004919899</v>
      </c>
      <c r="G116" s="429">
        <f>G82*Group_3_rates!I79</f>
        <v>25.015491975291528</v>
      </c>
      <c r="H116" s="429">
        <f>H82*Group_3_rates!J79</f>
        <v>25.080124033654229</v>
      </c>
      <c r="I116" s="429">
        <f>I82*Group_3_rates!K79</f>
        <v>25.243079259303908</v>
      </c>
      <c r="J116" s="429">
        <f>J82*Group_3_rates!L79</f>
        <v>25.303097206300446</v>
      </c>
      <c r="K116" s="429">
        <f>K82*Group_3_rates!M79</f>
        <v>25.231455698567348</v>
      </c>
      <c r="L116" s="429">
        <f>L82*Group_3_rates!N79</f>
        <v>25.112484384817936</v>
      </c>
      <c r="M116" s="429">
        <f>M82*Group_3_rates!O79</f>
        <v>25.005795332786938</v>
      </c>
    </row>
    <row r="117" spans="1:13" ht="13.15">
      <c r="B117" s="323" t="str">
        <f t="shared" si="45"/>
        <v>50-54</v>
      </c>
      <c r="C117" s="429">
        <f>C83*Group_3_rates!E80</f>
        <v>18.076461064936794</v>
      </c>
      <c r="D117" s="429">
        <f>D83*Group_3_rates!F80</f>
        <v>18.718915017352707</v>
      </c>
      <c r="E117" s="429">
        <f>E83*Group_3_rates!G80</f>
        <v>18.920806824840692</v>
      </c>
      <c r="F117" s="429">
        <f>F83*Group_3_rates!H80</f>
        <v>19.810316529740405</v>
      </c>
      <c r="G117" s="429">
        <f>G83*Group_3_rates!I80</f>
        <v>19.809353287949993</v>
      </c>
      <c r="H117" s="429">
        <f>H83*Group_3_rates!J80</f>
        <v>19.78579481645647</v>
      </c>
      <c r="I117" s="429">
        <f>I83*Group_3_rates!K80</f>
        <v>19.914282123500492</v>
      </c>
      <c r="J117" s="429">
        <f>J83*Group_3_rates!L80</f>
        <v>20.015372073315696</v>
      </c>
      <c r="K117" s="429">
        <f>K83*Group_3_rates!M80</f>
        <v>20.047032679674491</v>
      </c>
      <c r="L117" s="429">
        <f>L83*Group_3_rates!N80</f>
        <v>20.060197409570343</v>
      </c>
      <c r="M117" s="429">
        <f>M83*Group_3_rates!O80</f>
        <v>20.089291823968829</v>
      </c>
    </row>
    <row r="118" spans="1:13" ht="13.15">
      <c r="B118" s="323" t="str">
        <f t="shared" si="45"/>
        <v>55-59</v>
      </c>
      <c r="C118" s="429">
        <f>C84*Group_3_rates!E81</f>
        <v>6.4185456465227633</v>
      </c>
      <c r="D118" s="429">
        <f>D84*Group_3_rates!F81</f>
        <v>6.310008932062166</v>
      </c>
      <c r="E118" s="429">
        <f>E84*Group_3_rates!G81</f>
        <v>6.1419866271102146</v>
      </c>
      <c r="F118" s="429">
        <f>F84*Group_3_rates!H81</f>
        <v>6.2529440123171351</v>
      </c>
      <c r="G118" s="429">
        <f>G84*Group_3_rates!I81</f>
        <v>6.1293528749332422</v>
      </c>
      <c r="H118" s="429">
        <f>H84*Group_3_rates!J81</f>
        <v>6.0325901443095589</v>
      </c>
      <c r="I118" s="429">
        <f>I84*Group_3_rates!K81</f>
        <v>6.0186374791258634</v>
      </c>
      <c r="J118" s="429">
        <f>J84*Group_3_rates!L81</f>
        <v>6.0155657418602324</v>
      </c>
      <c r="K118" s="429">
        <f>K84*Group_3_rates!M81</f>
        <v>6.0056198303181061</v>
      </c>
      <c r="L118" s="429">
        <f>L84*Group_3_rates!N81</f>
        <v>6.004346979700613</v>
      </c>
      <c r="M118" s="429">
        <f>M84*Group_3_rates!O81</f>
        <v>6.0199537602226325</v>
      </c>
    </row>
    <row r="119" spans="1:13" ht="13.15">
      <c r="B119" s="323" t="str">
        <f t="shared" si="45"/>
        <v>60-64</v>
      </c>
      <c r="C119" s="429">
        <f>C85*Group_3_rates!E82</f>
        <v>0.98107738711998338</v>
      </c>
      <c r="D119" s="429">
        <f>D85*Group_3_rates!F82</f>
        <v>1.0313662194856525</v>
      </c>
      <c r="E119" s="429">
        <f>E85*Group_3_rates!G82</f>
        <v>1.0267087250541616</v>
      </c>
      <c r="F119" s="429">
        <f>F85*Group_3_rates!H82</f>
        <v>1.0462375899020717</v>
      </c>
      <c r="G119" s="429">
        <f>G85*Group_3_rates!I82</f>
        <v>1.018293130472494</v>
      </c>
      <c r="H119" s="429">
        <f>H85*Group_3_rates!J82</f>
        <v>0.9915376086736174</v>
      </c>
      <c r="I119" s="429">
        <f>I85*Group_3_rates!K82</f>
        <v>0.98114145722531587</v>
      </c>
      <c r="J119" s="429">
        <f>J85*Group_3_rates!L82</f>
        <v>0.97332255452390337</v>
      </c>
      <c r="K119" s="429">
        <f>K85*Group_3_rates!M82</f>
        <v>0.9653071633603012</v>
      </c>
      <c r="L119" s="429">
        <f>L85*Group_3_rates!N82</f>
        <v>0.96079258311668436</v>
      </c>
      <c r="M119" s="429">
        <f>M85*Group_3_rates!O82</f>
        <v>0.96141597276838209</v>
      </c>
    </row>
    <row r="120" spans="1:13" ht="13.15">
      <c r="B120" s="323" t="str">
        <f t="shared" si="45"/>
        <v>65 plus</v>
      </c>
      <c r="C120" s="429">
        <f>C86*Group_3_rates!E83</f>
        <v>0.22694722038489218</v>
      </c>
      <c r="D120" s="429">
        <f>D86*Group_3_rates!F83</f>
        <v>0.29267296398838755</v>
      </c>
      <c r="E120" s="429">
        <f>E86*Group_3_rates!G83</f>
        <v>0.33240706204292098</v>
      </c>
      <c r="F120" s="429">
        <f>F86*Group_3_rates!H83</f>
        <v>0.36776416349219998</v>
      </c>
      <c r="G120" s="429">
        <f>G86*Group_3_rates!I83</f>
        <v>0.37606050026187848</v>
      </c>
      <c r="H120" s="429">
        <f>H86*Group_3_rates!J83</f>
        <v>0.37633665706448804</v>
      </c>
      <c r="I120" s="429">
        <f>I86*Group_3_rates!K83</f>
        <v>0.37691909586284994</v>
      </c>
      <c r="J120" s="429">
        <f>J86*Group_3_rates!L83</f>
        <v>0.37556619069843233</v>
      </c>
      <c r="K120" s="429">
        <f>K86*Group_3_rates!M83</f>
        <v>0.37252329761967135</v>
      </c>
      <c r="L120" s="429">
        <f>L86*Group_3_rates!N83</f>
        <v>0.36986890377878739</v>
      </c>
      <c r="M120" s="429">
        <f>M86*Group_3_rates!O83</f>
        <v>0.36884417938542835</v>
      </c>
    </row>
    <row r="121" spans="1:13" ht="13.15">
      <c r="B121" s="323" t="str">
        <f t="shared" si="45"/>
        <v>Total</v>
      </c>
      <c r="C121" s="429">
        <f>SUM(C111:C120)</f>
        <v>164.09387784165327</v>
      </c>
      <c r="D121" s="429">
        <f t="shared" ref="D121:M121" si="47">SUM(D111:D120)</f>
        <v>171.83605288346845</v>
      </c>
      <c r="E121" s="429">
        <f t="shared" si="47"/>
        <v>174.67160036883348</v>
      </c>
      <c r="F121" s="429">
        <f t="shared" si="47"/>
        <v>182.59324699720676</v>
      </c>
      <c r="G121" s="429">
        <f t="shared" si="47"/>
        <v>181.3329629243018</v>
      </c>
      <c r="H121" s="429">
        <f t="shared" si="47"/>
        <v>179.11026546741866</v>
      </c>
      <c r="I121" s="429">
        <f t="shared" si="47"/>
        <v>179.39843720266077</v>
      </c>
      <c r="J121" s="429">
        <f t="shared" si="47"/>
        <v>179.20666673419692</v>
      </c>
      <c r="K121" s="429">
        <f t="shared" si="47"/>
        <v>178.07499953238215</v>
      </c>
      <c r="L121" s="429">
        <f t="shared" si="47"/>
        <v>177.09407127775142</v>
      </c>
      <c r="M121" s="429">
        <f t="shared" si="47"/>
        <v>176.90678192218442</v>
      </c>
    </row>
    <row r="122" spans="1:13">
      <c r="A122" s="1080">
        <f>SUM(C122:M122)</f>
        <v>0</v>
      </c>
      <c r="B122" s="1080"/>
      <c r="C122" s="1080">
        <f>SUM(C111:C120)-C121</f>
        <v>0</v>
      </c>
      <c r="D122" s="1080">
        <f t="shared" ref="D122:M122" si="48">SUM(D111:D120)-D121</f>
        <v>0</v>
      </c>
      <c r="E122" s="1080">
        <f t="shared" si="48"/>
        <v>0</v>
      </c>
      <c r="F122" s="1080">
        <f t="shared" si="48"/>
        <v>0</v>
      </c>
      <c r="G122" s="1080">
        <f t="shared" si="48"/>
        <v>0</v>
      </c>
      <c r="H122" s="1080">
        <f t="shared" si="48"/>
        <v>0</v>
      </c>
      <c r="I122" s="1080">
        <f t="shared" si="48"/>
        <v>0</v>
      </c>
      <c r="J122" s="1080">
        <f t="shared" si="48"/>
        <v>0</v>
      </c>
      <c r="K122" s="1080">
        <f t="shared" si="48"/>
        <v>0</v>
      </c>
      <c r="L122" s="1080">
        <f t="shared" si="48"/>
        <v>0</v>
      </c>
      <c r="M122" s="1080">
        <f t="shared" si="48"/>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49">B110</f>
        <v>Age group</v>
      </c>
      <c r="C126" s="323" t="str">
        <f t="shared" ref="C126:M126" si="50">C110</f>
        <v>2019/20</v>
      </c>
      <c r="D126" s="323" t="str">
        <f t="shared" si="50"/>
        <v>2020/21</v>
      </c>
      <c r="E126" s="323" t="str">
        <f t="shared" si="50"/>
        <v>2021/22</v>
      </c>
      <c r="F126" s="323" t="str">
        <f t="shared" si="50"/>
        <v>2022/23</v>
      </c>
      <c r="G126" s="323" t="str">
        <f t="shared" si="50"/>
        <v>2023/24</v>
      </c>
      <c r="H126" s="323" t="str">
        <f t="shared" si="50"/>
        <v>2024/25</v>
      </c>
      <c r="I126" s="323" t="str">
        <f t="shared" si="50"/>
        <v>2025/26</v>
      </c>
      <c r="J126" s="323" t="str">
        <f t="shared" si="50"/>
        <v>2026/27</v>
      </c>
      <c r="K126" s="323" t="str">
        <f t="shared" si="50"/>
        <v>2027/28</v>
      </c>
      <c r="L126" s="323" t="str">
        <f t="shared" si="50"/>
        <v>2028/29</v>
      </c>
      <c r="M126" s="323" t="str">
        <f t="shared" si="50"/>
        <v>2029/30</v>
      </c>
    </row>
    <row r="127" spans="1:13" ht="13.15">
      <c r="B127" s="323" t="str">
        <f t="shared" si="49"/>
        <v>20-24</v>
      </c>
      <c r="C127" s="429">
        <f>C93*Group_3_rates!E89</f>
        <v>10.937191442626753</v>
      </c>
      <c r="D127" s="429">
        <f>D93*Group_3_rates!F89</f>
        <v>14.359374910057609</v>
      </c>
      <c r="E127" s="429">
        <f>E93*Group_3_rates!G89</f>
        <v>16.827383229228403</v>
      </c>
      <c r="F127" s="429">
        <f>F93*Group_3_rates!H89</f>
        <v>18.33695315939725</v>
      </c>
      <c r="G127" s="429">
        <f>G93*Group_3_rates!I89</f>
        <v>19.067068865638149</v>
      </c>
      <c r="H127" s="429">
        <f>H93*Group_3_rates!J89</f>
        <v>19.266903118336327</v>
      </c>
      <c r="I127" s="429">
        <f>I93*Group_3_rates!K89</f>
        <v>20.084846995670915</v>
      </c>
      <c r="J127" s="429">
        <f>J93*Group_3_rates!L89</f>
        <v>20.559911373113881</v>
      </c>
      <c r="K127" s="429">
        <f>K93*Group_3_rates!M89</f>
        <v>20.637077940567934</v>
      </c>
      <c r="L127" s="429">
        <f>L93*Group_3_rates!N89</f>
        <v>20.715780875619778</v>
      </c>
      <c r="M127" s="429">
        <f>M93*Group_3_rates!O89</f>
        <v>20.989256994225581</v>
      </c>
    </row>
    <row r="128" spans="1:13" ht="13.15">
      <c r="B128" s="323" t="str">
        <f t="shared" si="49"/>
        <v>25-29</v>
      </c>
      <c r="C128" s="429">
        <f>C94*Group_3_rates!E90</f>
        <v>33.791204547721058</v>
      </c>
      <c r="D128" s="429">
        <f>D94*Group_3_rates!F90</f>
        <v>33.830697593465565</v>
      </c>
      <c r="E128" s="429">
        <f>E94*Group_3_rates!G90</f>
        <v>34.346682975507946</v>
      </c>
      <c r="F128" s="429">
        <f>F94*Group_3_rates!H90</f>
        <v>34.800334317828273</v>
      </c>
      <c r="G128" s="429">
        <f>G94*Group_3_rates!I90</f>
        <v>34.912970729555084</v>
      </c>
      <c r="H128" s="429">
        <f>H94*Group_3_rates!J90</f>
        <v>34.739757810659512</v>
      </c>
      <c r="I128" s="429">
        <f>I94*Group_3_rates!K90</f>
        <v>35.431697829688581</v>
      </c>
      <c r="J128" s="429">
        <f>J94*Group_3_rates!L90</f>
        <v>35.935452746236905</v>
      </c>
      <c r="K128" s="429">
        <f>K94*Group_3_rates!M90</f>
        <v>36.070506475472357</v>
      </c>
      <c r="L128" s="429">
        <f>L94*Group_3_rates!N90</f>
        <v>36.207463709849833</v>
      </c>
      <c r="M128" s="429">
        <f>M94*Group_3_rates!O90</f>
        <v>36.570829277860724</v>
      </c>
    </row>
    <row r="129" spans="1:13" ht="13.15">
      <c r="B129" s="323" t="str">
        <f t="shared" si="49"/>
        <v>30-34</v>
      </c>
      <c r="C129" s="429">
        <f>C95*Group_3_rates!E91</f>
        <v>41.073772291254514</v>
      </c>
      <c r="D129" s="429">
        <f>D95*Group_3_rates!F91</f>
        <v>39.381358215508051</v>
      </c>
      <c r="E129" s="429">
        <f>E95*Group_3_rates!G91</f>
        <v>38.015542280051946</v>
      </c>
      <c r="F129" s="429">
        <f>F95*Group_3_rates!H91</f>
        <v>36.908700648556916</v>
      </c>
      <c r="G129" s="429">
        <f>G95*Group_3_rates!I91</f>
        <v>35.86013128892067</v>
      </c>
      <c r="H129" s="429">
        <f>H95*Group_3_rates!J91</f>
        <v>34.92084200085074</v>
      </c>
      <c r="I129" s="429">
        <f>I95*Group_3_rates!K91</f>
        <v>34.612218873099003</v>
      </c>
      <c r="J129" s="429">
        <f>J95*Group_3_rates!L91</f>
        <v>34.42827742737007</v>
      </c>
      <c r="K129" s="429">
        <f>K95*Group_3_rates!M91</f>
        <v>34.214351712584318</v>
      </c>
      <c r="L129" s="429">
        <f>L95*Group_3_rates!N91</f>
        <v>34.092365310831809</v>
      </c>
      <c r="M129" s="429">
        <f>M95*Group_3_rates!O91</f>
        <v>34.153754351626567</v>
      </c>
    </row>
    <row r="130" spans="1:13" ht="13.15">
      <c r="B130" s="323" t="str">
        <f t="shared" si="49"/>
        <v>35-39</v>
      </c>
      <c r="C130" s="429">
        <f>C96*Group_3_rates!E92</f>
        <v>42.54365999523354</v>
      </c>
      <c r="D130" s="429">
        <f>D96*Group_3_rates!F92</f>
        <v>41.488085929329266</v>
      </c>
      <c r="E130" s="429">
        <f>E96*Group_3_rates!G92</f>
        <v>40.249620374444</v>
      </c>
      <c r="F130" s="429">
        <f>F96*Group_3_rates!H92</f>
        <v>38.955342882963144</v>
      </c>
      <c r="G130" s="429">
        <f>G96*Group_3_rates!I92</f>
        <v>37.548328165908991</v>
      </c>
      <c r="H130" s="429">
        <f>H96*Group_3_rates!J92</f>
        <v>36.205659454488547</v>
      </c>
      <c r="I130" s="429">
        <f>I96*Group_3_rates!K92</f>
        <v>35.320014374798859</v>
      </c>
      <c r="J130" s="429">
        <f>J96*Group_3_rates!L92</f>
        <v>34.575185919947181</v>
      </c>
      <c r="K130" s="429">
        <f>K96*Group_3_rates!M92</f>
        <v>33.894461322922595</v>
      </c>
      <c r="L130" s="429">
        <f>L96*Group_3_rates!N92</f>
        <v>33.366520549789719</v>
      </c>
      <c r="M130" s="429">
        <f>M96*Group_3_rates!O92</f>
        <v>33.043217625788131</v>
      </c>
    </row>
    <row r="131" spans="1:13" ht="13.15">
      <c r="B131" s="323" t="str">
        <f t="shared" si="49"/>
        <v>40-44</v>
      </c>
      <c r="C131" s="429">
        <f>C97*Group_3_rates!E93</f>
        <v>39.212037613272031</v>
      </c>
      <c r="D131" s="429">
        <f>D97*Group_3_rates!F93</f>
        <v>39.216074032733218</v>
      </c>
      <c r="E131" s="429">
        <f>E97*Group_3_rates!G93</f>
        <v>38.864070467523348</v>
      </c>
      <c r="F131" s="429">
        <f>F97*Group_3_rates!H93</f>
        <v>38.249080312157645</v>
      </c>
      <c r="G131" s="429">
        <f>G97*Group_3_rates!I93</f>
        <v>37.314806531498171</v>
      </c>
      <c r="H131" s="429">
        <f>H97*Group_3_rates!J93</f>
        <v>36.263720152287959</v>
      </c>
      <c r="I131" s="429">
        <f>I97*Group_3_rates!K93</f>
        <v>35.461127958870826</v>
      </c>
      <c r="J131" s="429">
        <f>J97*Group_3_rates!L93</f>
        <v>34.673865096957222</v>
      </c>
      <c r="K131" s="429">
        <f>K97*Group_3_rates!M93</f>
        <v>33.873796372904444</v>
      </c>
      <c r="L131" s="429">
        <f>L97*Group_3_rates!N93</f>
        <v>33.168003202498419</v>
      </c>
      <c r="M131" s="429">
        <f>M97*Group_3_rates!O93</f>
        <v>32.62280647902611</v>
      </c>
    </row>
    <row r="132" spans="1:13" ht="13.15">
      <c r="B132" s="323" t="str">
        <f t="shared" si="49"/>
        <v>45-49</v>
      </c>
      <c r="C132" s="429">
        <f>C98*Group_3_rates!E94</f>
        <v>30.451656731506965</v>
      </c>
      <c r="D132" s="429">
        <f>D98*Group_3_rates!F94</f>
        <v>32.045163171355178</v>
      </c>
      <c r="E132" s="429">
        <f>E98*Group_3_rates!G94</f>
        <v>33.085620127929076</v>
      </c>
      <c r="F132" s="429">
        <f>F98*Group_3_rates!H94</f>
        <v>33.665049591469185</v>
      </c>
      <c r="G132" s="429">
        <f>G98*Group_3_rates!I94</f>
        <v>33.749345023193712</v>
      </c>
      <c r="H132" s="429">
        <f>H98*Group_3_rates!J94</f>
        <v>33.533104782250192</v>
      </c>
      <c r="I132" s="429">
        <f>I98*Group_3_rates!K94</f>
        <v>33.376227555406281</v>
      </c>
      <c r="J132" s="429">
        <f>J98*Group_3_rates!L94</f>
        <v>33.075074932934491</v>
      </c>
      <c r="K132" s="429">
        <f>K98*Group_3_rates!M94</f>
        <v>32.624950540931245</v>
      </c>
      <c r="L132" s="429">
        <f>L98*Group_3_rates!N94</f>
        <v>32.149608845233757</v>
      </c>
      <c r="M132" s="429">
        <f>M98*Group_3_rates!O94</f>
        <v>31.732945817606023</v>
      </c>
    </row>
    <row r="133" spans="1:13" ht="13.15">
      <c r="B133" s="323" t="str">
        <f t="shared" si="49"/>
        <v>50-54</v>
      </c>
      <c r="C133" s="429">
        <f>C99*Group_3_rates!E95</f>
        <v>17.528913645298424</v>
      </c>
      <c r="D133" s="429">
        <f>D99*Group_3_rates!F95</f>
        <v>19.715459280879653</v>
      </c>
      <c r="E133" s="429">
        <f>E99*Group_3_rates!G95</f>
        <v>21.491202749726561</v>
      </c>
      <c r="F133" s="429">
        <f>F99*Group_3_rates!H95</f>
        <v>22.86205779135916</v>
      </c>
      <c r="G133" s="429">
        <f>G99*Group_3_rates!I95</f>
        <v>23.781394864761737</v>
      </c>
      <c r="H133" s="429">
        <f>H99*Group_3_rates!J95</f>
        <v>24.3717673885949</v>
      </c>
      <c r="I133" s="429">
        <f>I99*Group_3_rates!K95</f>
        <v>24.907197844700768</v>
      </c>
      <c r="J133" s="429">
        <f>J99*Group_3_rates!L95</f>
        <v>25.232158924339583</v>
      </c>
      <c r="K133" s="429">
        <f>K99*Group_3_rates!M95</f>
        <v>25.345411533800661</v>
      </c>
      <c r="L133" s="429">
        <f>L99*Group_3_rates!N95</f>
        <v>25.347968185205612</v>
      </c>
      <c r="M133" s="429">
        <f>M99*Group_3_rates!O95</f>
        <v>25.313168759302798</v>
      </c>
    </row>
    <row r="134" spans="1:13" ht="13.15">
      <c r="B134" s="323" t="str">
        <f t="shared" si="49"/>
        <v>55-59</v>
      </c>
      <c r="C134" s="429">
        <f>C100*Group_3_rates!E96</f>
        <v>6.5499147369632809</v>
      </c>
      <c r="D134" s="429">
        <f>D100*Group_3_rates!F96</f>
        <v>6.4275431202319515</v>
      </c>
      <c r="E134" s="429">
        <f>E100*Group_3_rates!G96</f>
        <v>6.5497241525393646</v>
      </c>
      <c r="F134" s="429">
        <f>F100*Group_3_rates!H96</f>
        <v>6.7772508985101156</v>
      </c>
      <c r="G134" s="429">
        <f>G100*Group_3_rates!I96</f>
        <v>7.00594519607015</v>
      </c>
      <c r="H134" s="429">
        <f>H100*Group_3_rates!J96</f>
        <v>7.2128748833886087</v>
      </c>
      <c r="I134" s="429">
        <f>I100*Group_3_rates!K96</f>
        <v>7.4575451184881567</v>
      </c>
      <c r="J134" s="429">
        <f>J100*Group_3_rates!L96</f>
        <v>7.6541118171049165</v>
      </c>
      <c r="K134" s="429">
        <f>K100*Group_3_rates!M96</f>
        <v>7.7866067770457557</v>
      </c>
      <c r="L134" s="429">
        <f>L100*Group_3_rates!N96</f>
        <v>7.8821448930722644</v>
      </c>
      <c r="M134" s="429">
        <f>M100*Group_3_rates!O96</f>
        <v>7.96012176581623</v>
      </c>
    </row>
    <row r="135" spans="1:13" ht="13.15">
      <c r="B135" s="323" t="str">
        <f t="shared" si="49"/>
        <v>60-64</v>
      </c>
      <c r="C135" s="429">
        <f>C101*Group_3_rates!E97</f>
        <v>1.4407544894661752</v>
      </c>
      <c r="D135" s="429">
        <f>D101*Group_3_rates!F97</f>
        <v>1.5417849951427269</v>
      </c>
      <c r="E135" s="429">
        <f>E101*Group_3_rates!G97</f>
        <v>1.5801574883014431</v>
      </c>
      <c r="F135" s="429">
        <f>F101*Group_3_rates!H97</f>
        <v>1.6042960350385815</v>
      </c>
      <c r="G135" s="429">
        <f>G101*Group_3_rates!I97</f>
        <v>1.6247594315701226</v>
      </c>
      <c r="H135" s="429">
        <f>H101*Group_3_rates!J97</f>
        <v>1.6482731807548847</v>
      </c>
      <c r="I135" s="429">
        <f>I101*Group_3_rates!K97</f>
        <v>1.697047052723859</v>
      </c>
      <c r="J135" s="429">
        <f>J101*Group_3_rates!L97</f>
        <v>1.7425120353994279</v>
      </c>
      <c r="K135" s="429">
        <f>K101*Group_3_rates!M97</f>
        <v>1.7778173366422338</v>
      </c>
      <c r="L135" s="429">
        <f>L101*Group_3_rates!N97</f>
        <v>1.8092002965884948</v>
      </c>
      <c r="M135" s="429">
        <f>M101*Group_3_rates!O97</f>
        <v>1.8401437347434391</v>
      </c>
    </row>
    <row r="136" spans="1:13" ht="13.15">
      <c r="B136" s="323" t="str">
        <f t="shared" si="49"/>
        <v>65 plus</v>
      </c>
      <c r="C136" s="429">
        <f>C102*Group_3_rates!E98</f>
        <v>0.34800672713502356</v>
      </c>
      <c r="D136" s="429">
        <f>D102*Group_3_rates!F98</f>
        <v>0.51555541571982433</v>
      </c>
      <c r="E136" s="429">
        <f>E102*Group_3_rates!G98</f>
        <v>0.63930981557071032</v>
      </c>
      <c r="F136" s="429">
        <f>F102*Group_3_rates!H98</f>
        <v>0.72288757286479344</v>
      </c>
      <c r="G136" s="429">
        <f>G102*Group_3_rates!I98</f>
        <v>0.7751680756198569</v>
      </c>
      <c r="H136" s="429">
        <f>H102*Group_3_rates!J98</f>
        <v>0.80862048006873366</v>
      </c>
      <c r="I136" s="429">
        <f>I102*Group_3_rates!K98</f>
        <v>0.84183321127029276</v>
      </c>
      <c r="J136" s="429">
        <f>J102*Group_3_rates!L98</f>
        <v>0.8693688524013844</v>
      </c>
      <c r="K136" s="429">
        <f>K102*Group_3_rates!M98</f>
        <v>0.89088373550479882</v>
      </c>
      <c r="L136" s="429">
        <f>L102*Group_3_rates!N98</f>
        <v>0.91031401192364203</v>
      </c>
      <c r="M136" s="429">
        <f>M102*Group_3_rates!O98</f>
        <v>0.93009057565666975</v>
      </c>
    </row>
    <row r="137" spans="1:13" ht="13.15">
      <c r="B137" s="323" t="str">
        <f t="shared" si="49"/>
        <v>Total</v>
      </c>
      <c r="C137" s="429">
        <f>SUM(C127:C136)</f>
        <v>223.87711222047773</v>
      </c>
      <c r="D137" s="429">
        <f t="shared" ref="D137:M137" si="51">SUM(D127:D136)</f>
        <v>228.52109666442306</v>
      </c>
      <c r="E137" s="429">
        <f t="shared" si="51"/>
        <v>231.64931366082277</v>
      </c>
      <c r="F137" s="429">
        <f t="shared" si="51"/>
        <v>232.88195321014504</v>
      </c>
      <c r="G137" s="429">
        <f t="shared" si="51"/>
        <v>231.6399181727366</v>
      </c>
      <c r="H137" s="429">
        <f t="shared" si="51"/>
        <v>228.9715232516804</v>
      </c>
      <c r="I137" s="429">
        <f t="shared" si="51"/>
        <v>229.18975681471753</v>
      </c>
      <c r="J137" s="429">
        <f t="shared" si="51"/>
        <v>228.74591912580505</v>
      </c>
      <c r="K137" s="429">
        <f t="shared" si="51"/>
        <v>227.11586374837637</v>
      </c>
      <c r="L137" s="429">
        <f t="shared" si="51"/>
        <v>225.64936988061334</v>
      </c>
      <c r="M137" s="429">
        <f t="shared" si="51"/>
        <v>225.15633538165233</v>
      </c>
    </row>
    <row r="138" spans="1:13">
      <c r="A138" s="1080">
        <f>SUM(C138:M138)</f>
        <v>0</v>
      </c>
      <c r="B138" s="1080"/>
      <c r="C138" s="1080">
        <f>SUM(C127:C136)-C137</f>
        <v>0</v>
      </c>
      <c r="D138" s="1080">
        <f t="shared" ref="D138:M138" si="52">SUM(D127:D136)-D137</f>
        <v>0</v>
      </c>
      <c r="E138" s="1080">
        <f t="shared" si="52"/>
        <v>0</v>
      </c>
      <c r="F138" s="1080">
        <f t="shared" si="52"/>
        <v>0</v>
      </c>
      <c r="G138" s="1080">
        <f t="shared" si="52"/>
        <v>0</v>
      </c>
      <c r="H138" s="1080">
        <f t="shared" si="52"/>
        <v>0</v>
      </c>
      <c r="I138" s="1080">
        <f t="shared" si="52"/>
        <v>0</v>
      </c>
      <c r="J138" s="1080">
        <f t="shared" si="52"/>
        <v>0</v>
      </c>
      <c r="K138" s="1080">
        <f t="shared" si="52"/>
        <v>0</v>
      </c>
      <c r="L138" s="1080">
        <f t="shared" si="52"/>
        <v>0</v>
      </c>
      <c r="M138" s="1080">
        <f t="shared" si="52"/>
        <v>0</v>
      </c>
    </row>
    <row r="140" spans="1:13" ht="15">
      <c r="B140" s="325" t="s">
        <v>164</v>
      </c>
      <c r="H140" s="310"/>
    </row>
    <row r="141" spans="1:13">
      <c r="H141" s="310"/>
    </row>
    <row r="142" spans="1:13" ht="13.15">
      <c r="B142" s="326" t="s">
        <v>46</v>
      </c>
      <c r="H142" s="310"/>
    </row>
    <row r="143" spans="1:13">
      <c r="H143" s="310"/>
    </row>
    <row r="144" spans="1:13" ht="13.15">
      <c r="B144" s="323" t="str">
        <f t="shared" ref="B144:B155" si="53">B110</f>
        <v>Age group</v>
      </c>
      <c r="C144" s="323" t="str">
        <f t="shared" ref="C144:M144" si="54">C110</f>
        <v>2019/20</v>
      </c>
      <c r="D144" s="323" t="str">
        <f t="shared" si="54"/>
        <v>2020/21</v>
      </c>
      <c r="E144" s="323" t="str">
        <f t="shared" si="54"/>
        <v>2021/22</v>
      </c>
      <c r="F144" s="323" t="str">
        <f t="shared" si="54"/>
        <v>2022/23</v>
      </c>
      <c r="G144" s="323" t="str">
        <f t="shared" si="54"/>
        <v>2023/24</v>
      </c>
      <c r="H144" s="323" t="str">
        <f t="shared" si="54"/>
        <v>2024/25</v>
      </c>
      <c r="I144" s="323" t="str">
        <f t="shared" si="54"/>
        <v>2025/26</v>
      </c>
      <c r="J144" s="323" t="str">
        <f t="shared" si="54"/>
        <v>2026/27</v>
      </c>
      <c r="K144" s="323" t="str">
        <f t="shared" si="54"/>
        <v>2027/28</v>
      </c>
      <c r="L144" s="323" t="str">
        <f t="shared" si="54"/>
        <v>2028/29</v>
      </c>
      <c r="M144" s="323" t="str">
        <f t="shared" si="54"/>
        <v>2029/30</v>
      </c>
    </row>
    <row r="145" spans="1:13" ht="13.15">
      <c r="B145" s="323" t="str">
        <f t="shared" si="53"/>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3"/>
        <v>25-29</v>
      </c>
      <c r="C146" s="429">
        <f>C78*Calc_SEC_retirement_rates!$G125</f>
        <v>2.4144095764827945E-2</v>
      </c>
      <c r="D146" s="429">
        <f>D78*Calc_SEC_retirement_rates!$G125</f>
        <v>2.3092126894312077E-2</v>
      </c>
      <c r="E146" s="429">
        <f>E78*Calc_SEC_retirement_rates!$G125</f>
        <v>2.2729501580147079E-2</v>
      </c>
      <c r="F146" s="429">
        <f>F78*Calc_SEC_retirement_rates!$G125</f>
        <v>2.2566824411133796E-2</v>
      </c>
      <c r="G146" s="429">
        <f>G78*Calc_SEC_retirement_rates!$G125</f>
        <v>2.23249466029697E-2</v>
      </c>
      <c r="H146" s="429">
        <f>H78*Calc_SEC_retirement_rates!$G125</f>
        <v>2.2009001560968539E-2</v>
      </c>
      <c r="I146" s="429">
        <f>I78*Calc_SEC_retirement_rates!$G125</f>
        <v>2.2335077339516729E-2</v>
      </c>
      <c r="J146" s="429">
        <f>J78*Calc_SEC_retirement_rates!$G125</f>
        <v>2.2579752827402912E-2</v>
      </c>
      <c r="K146" s="429">
        <f>K78*Calc_SEC_retirement_rates!$G125</f>
        <v>2.261061793470848E-2</v>
      </c>
      <c r="L146" s="429">
        <f>L78*Calc_SEC_retirement_rates!$G125</f>
        <v>2.2662997985220104E-2</v>
      </c>
      <c r="M146" s="429">
        <f>M78*Calc_SEC_retirement_rates!$G125</f>
        <v>2.2876576555855045E-2</v>
      </c>
    </row>
    <row r="147" spans="1:13" ht="13.15">
      <c r="B147" s="323" t="str">
        <f t="shared" si="53"/>
        <v>30-34</v>
      </c>
      <c r="C147" s="429">
        <f>C79*Calc_SEC_retirement_rates!$G126</f>
        <v>7.4397826426817096E-2</v>
      </c>
      <c r="D147" s="429">
        <f>D79*Calc_SEC_retirement_rates!$G126</f>
        <v>7.1218612444528595E-2</v>
      </c>
      <c r="E147" s="429">
        <f>E79*Calc_SEC_retirement_rates!$G126</f>
        <v>6.8325157279778656E-2</v>
      </c>
      <c r="F147" s="429">
        <f>F79*Calc_SEC_retirement_rates!$G126</f>
        <v>6.5752359709127947E-2</v>
      </c>
      <c r="G147" s="429">
        <f>G79*Calc_SEC_retirement_rates!$G126</f>
        <v>6.3285170581564798E-2</v>
      </c>
      <c r="H147" s="429">
        <f>H79*Calc_SEC_retirement_rates!$G126</f>
        <v>6.1053325066369256E-2</v>
      </c>
      <c r="I147" s="429">
        <f>I79*Calc_SEC_retirement_rates!$G126</f>
        <v>5.9971901644368913E-2</v>
      </c>
      <c r="J147" s="429">
        <f>J79*Calc_SEC_retirement_rates!$G126</f>
        <v>5.9193985732729187E-2</v>
      </c>
      <c r="K147" s="429">
        <f>K79*Calc_SEC_retirement_rates!$G126</f>
        <v>5.8451292004374961E-2</v>
      </c>
      <c r="L147" s="429">
        <f>L79*Calc_SEC_retirement_rates!$G126</f>
        <v>5.7939421323483599E-2</v>
      </c>
      <c r="M147" s="429">
        <f>M79*Calc_SEC_retirement_rates!$G126</f>
        <v>5.7802190762874302E-2</v>
      </c>
    </row>
    <row r="148" spans="1:13" ht="13.15">
      <c r="B148" s="323" t="str">
        <f t="shared" si="53"/>
        <v>35-39</v>
      </c>
      <c r="C148" s="429">
        <f>C80*Calc_SEC_retirement_rates!$G127</f>
        <v>8.3798922829588451E-2</v>
      </c>
      <c r="D148" s="429">
        <f>D80*Calc_SEC_retirement_rates!$G127</f>
        <v>8.4340481874479747E-2</v>
      </c>
      <c r="E148" s="429">
        <f>E80*Calc_SEC_retirement_rates!$G127</f>
        <v>8.3857523683178933E-2</v>
      </c>
      <c r="F148" s="429">
        <f>F80*Calc_SEC_retirement_rates!$G127</f>
        <v>8.259974700057085E-2</v>
      </c>
      <c r="G148" s="429">
        <f>G80*Calc_SEC_retirement_rates!$G127</f>
        <v>8.0596925115456242E-2</v>
      </c>
      <c r="H148" s="429">
        <f>H80*Calc_SEC_retirement_rates!$G127</f>
        <v>7.8309995139533517E-2</v>
      </c>
      <c r="I148" s="429">
        <f>I80*Calc_SEC_retirement_rates!$G127</f>
        <v>7.6688886496192335E-2</v>
      </c>
      <c r="J148" s="429">
        <f>J80*Calc_SEC_retirement_rates!$G127</f>
        <v>7.5168718155650821E-2</v>
      </c>
      <c r="K148" s="429">
        <f>K80*Calc_SEC_retirement_rates!$G127</f>
        <v>7.3661217909766222E-2</v>
      </c>
      <c r="L148" s="429">
        <f>L80*Calc_SEC_retirement_rates!$G127</f>
        <v>7.2404973763899275E-2</v>
      </c>
      <c r="M148" s="429">
        <f>M80*Calc_SEC_retirement_rates!$G127</f>
        <v>7.1545901776642551E-2</v>
      </c>
    </row>
    <row r="149" spans="1:13" ht="13.15">
      <c r="B149" s="323" t="str">
        <f t="shared" si="53"/>
        <v>40-44</v>
      </c>
      <c r="C149" s="429">
        <f>C81*Calc_SEC_retirement_rates!$G128</f>
        <v>0.11669865180638937</v>
      </c>
      <c r="D149" s="429">
        <f>D81*Calc_SEC_retirement_rates!$G128</f>
        <v>0.12035319696616177</v>
      </c>
      <c r="E149" s="429">
        <f>E81*Calc_SEC_retirement_rates!$G128</f>
        <v>0.12294596168893816</v>
      </c>
      <c r="F149" s="429">
        <f>F81*Calc_SEC_retirement_rates!$G128</f>
        <v>0.12434017109516664</v>
      </c>
      <c r="G149" s="429">
        <f>G81*Calc_SEC_retirement_rates!$G128</f>
        <v>0.12420943246866628</v>
      </c>
      <c r="H149" s="429">
        <f>H81*Calc_SEC_retirement_rates!$G128</f>
        <v>0.12311982929265568</v>
      </c>
      <c r="I149" s="429">
        <f>I81*Calc_SEC_retirement_rates!$G128</f>
        <v>0.12237100138758204</v>
      </c>
      <c r="J149" s="429">
        <f>J81*Calc_SEC_retirement_rates!$G128</f>
        <v>0.12119296259807172</v>
      </c>
      <c r="K149" s="429">
        <f>K81*Calc_SEC_retirement_rates!$G128</f>
        <v>0.11955441143879934</v>
      </c>
      <c r="L149" s="429">
        <f>L81*Calc_SEC_retirement_rates!$G128</f>
        <v>0.11790489657614704</v>
      </c>
      <c r="M149" s="429">
        <f>M81*Calc_SEC_retirement_rates!$G128</f>
        <v>0.11654801647540074</v>
      </c>
    </row>
    <row r="150" spans="1:13" ht="13.15">
      <c r="B150" s="323" t="str">
        <f t="shared" si="53"/>
        <v>45-49</v>
      </c>
      <c r="C150" s="429">
        <f>C82*Calc_SEC_retirement_rates!$G129</f>
        <v>0.31488975004336672</v>
      </c>
      <c r="D150" s="429">
        <f>D82*Calc_SEC_retirement_rates!$G129</f>
        <v>0.32261242027556636</v>
      </c>
      <c r="E150" s="429">
        <f>E82*Calc_SEC_retirement_rates!$G129</f>
        <v>0.32965872240556338</v>
      </c>
      <c r="F150" s="429">
        <f>F82*Calc_SEC_retirement_rates!$G129</f>
        <v>0.33531839293567911</v>
      </c>
      <c r="G150" s="429">
        <f>G82*Calc_SEC_retirement_rates!$G129</f>
        <v>0.33806021439453493</v>
      </c>
      <c r="H150" s="429">
        <f>H82*Calc_SEC_retirement_rates!$G129</f>
        <v>0.33893365424246741</v>
      </c>
      <c r="I150" s="429">
        <f>I82*Calc_SEC_retirement_rates!$G129</f>
        <v>0.34113583673698933</v>
      </c>
      <c r="J150" s="429">
        <f>J82*Calc_SEC_retirement_rates!$G129</f>
        <v>0.34194692132605958</v>
      </c>
      <c r="K150" s="429">
        <f>K82*Calc_SEC_retirement_rates!$G129</f>
        <v>0.34097875553952534</v>
      </c>
      <c r="L150" s="429">
        <f>L82*Calc_SEC_retirement_rates!$G129</f>
        <v>0.33937097313521958</v>
      </c>
      <c r="M150" s="429">
        <f>M82*Calc_SEC_retirement_rates!$G129</f>
        <v>0.33792917363598235</v>
      </c>
    </row>
    <row r="151" spans="1:13" ht="13.15">
      <c r="B151" s="323" t="str">
        <f t="shared" si="53"/>
        <v>50-54</v>
      </c>
      <c r="C151" s="429">
        <f>C83*Calc_SEC_retirement_rates!$G130</f>
        <v>5.725140344537845</v>
      </c>
      <c r="D151" s="429">
        <f>D83*Calc_SEC_retirement_rates!$G130</f>
        <v>5.7275483831721035</v>
      </c>
      <c r="E151" s="429">
        <f>E83*Calc_SEC_retirement_rates!$G130</f>
        <v>5.7455652629159122</v>
      </c>
      <c r="F151" s="429">
        <f>F83*Calc_SEC_retirement_rates!$G130</f>
        <v>5.7690684929651441</v>
      </c>
      <c r="G151" s="429">
        <f>G83*Calc_SEC_retirement_rates!$G130</f>
        <v>5.7687879821587762</v>
      </c>
      <c r="H151" s="429">
        <f>H83*Calc_SEC_retirement_rates!$G130</f>
        <v>5.7619273933624449</v>
      </c>
      <c r="I151" s="429">
        <f>I83*Calc_SEC_retirement_rates!$G130</f>
        <v>5.7993448709530124</v>
      </c>
      <c r="J151" s="429">
        <f>J83*Calc_SEC_retirement_rates!$G130</f>
        <v>5.8287838172494428</v>
      </c>
      <c r="K151" s="429">
        <f>K83*Calc_SEC_retirement_rates!$G130</f>
        <v>5.8380038721808463</v>
      </c>
      <c r="L151" s="429">
        <f>L83*Calc_SEC_retirement_rates!$G130</f>
        <v>5.8418376437587289</v>
      </c>
      <c r="M151" s="429">
        <f>M83*Calc_SEC_retirement_rates!$G130</f>
        <v>5.8503103841703012</v>
      </c>
    </row>
    <row r="152" spans="1:13" ht="13.15">
      <c r="B152" s="323" t="str">
        <f t="shared" si="53"/>
        <v>55-59</v>
      </c>
      <c r="C152" s="429">
        <f>C84*Calc_SEC_retirement_rates!$G131</f>
        <v>24.574079255911311</v>
      </c>
      <c r="D152" s="429">
        <f>D84*Calc_SEC_retirement_rates!$G131</f>
        <v>23.339199763319822</v>
      </c>
      <c r="E152" s="429">
        <f>E84*Calc_SEC_retirement_rates!$G131</f>
        <v>22.546019077723344</v>
      </c>
      <c r="F152" s="429">
        <f>F84*Calc_SEC_retirement_rates!$G131</f>
        <v>22.012365418230669</v>
      </c>
      <c r="G152" s="429">
        <f>G84*Calc_SEC_retirement_rates!$G131</f>
        <v>21.577285034784079</v>
      </c>
      <c r="H152" s="429">
        <f>H84*Calc_SEC_retirement_rates!$G131</f>
        <v>21.236649234885874</v>
      </c>
      <c r="I152" s="429">
        <f>I84*Calc_SEC_retirement_rates!$G131</f>
        <v>21.187531385121549</v>
      </c>
      <c r="J152" s="429">
        <f>J84*Calc_SEC_retirement_rates!$G131</f>
        <v>21.176717886227799</v>
      </c>
      <c r="K152" s="429">
        <f>K84*Calc_SEC_retirement_rates!$G131</f>
        <v>21.141705092437959</v>
      </c>
      <c r="L152" s="429">
        <f>L84*Calc_SEC_retirement_rates!$G131</f>
        <v>21.137224250636098</v>
      </c>
      <c r="M152" s="429">
        <f>M84*Calc_SEC_retirement_rates!$G131</f>
        <v>21.192165116119</v>
      </c>
    </row>
    <row r="153" spans="1:13" ht="13.15">
      <c r="B153" s="323" t="str">
        <f t="shared" si="53"/>
        <v>60-64</v>
      </c>
      <c r="C153" s="429">
        <f>C85*Calc_SEC_retirement_rates!$G132</f>
        <v>15.750512859259363</v>
      </c>
      <c r="D153" s="429">
        <f>D85*Calc_SEC_retirement_rates!$G132</f>
        <v>15.996305998985672</v>
      </c>
      <c r="E153" s="429">
        <f>E85*Calc_SEC_retirement_rates!$G132</f>
        <v>15.803710652841078</v>
      </c>
      <c r="F153" s="429">
        <f>F85*Calc_SEC_retirement_rates!$G132</f>
        <v>15.444124948043266</v>
      </c>
      <c r="G153" s="429">
        <f>G85*Calc_SEC_retirement_rates!$G132</f>
        <v>15.031620439314691</v>
      </c>
      <c r="H153" s="429">
        <f>H85*Calc_SEC_retirement_rates!$G132</f>
        <v>14.636666534293344</v>
      </c>
      <c r="I153" s="429">
        <f>I85*Calc_SEC_retirement_rates!$G132</f>
        <v>14.483202862660805</v>
      </c>
      <c r="J153" s="429">
        <f>J85*Calc_SEC_retirement_rates!$G132</f>
        <v>14.367783467063949</v>
      </c>
      <c r="K153" s="429">
        <f>K85*Calc_SEC_retirement_rates!$G132</f>
        <v>14.249463590362042</v>
      </c>
      <c r="L153" s="429">
        <f>L85*Calc_SEC_retirement_rates!$G132</f>
        <v>14.182821231070678</v>
      </c>
      <c r="M153" s="429">
        <f>M85*Calc_SEC_retirement_rates!$G132</f>
        <v>14.192023450303727</v>
      </c>
    </row>
    <row r="154" spans="1:13" ht="13.15">
      <c r="B154" s="323" t="str">
        <f t="shared" si="53"/>
        <v>65 plus</v>
      </c>
      <c r="C154" s="429">
        <f>C86*Calc_SEC_retirement_rates!$G133</f>
        <v>5.0052351468774141</v>
      </c>
      <c r="D154" s="429">
        <f>D86*Calc_SEC_retirement_rates!$G133</f>
        <v>6.2358777146329096</v>
      </c>
      <c r="E154" s="429">
        <f>E86*Calc_SEC_retirement_rates!$G133</f>
        <v>7.0289465781277825</v>
      </c>
      <c r="F154" s="429">
        <f>F86*Calc_SEC_retirement_rates!$G133</f>
        <v>7.4577973504848023</v>
      </c>
      <c r="G154" s="429">
        <f>G86*Calc_SEC_retirement_rates!$G133</f>
        <v>7.6260366856938466</v>
      </c>
      <c r="H154" s="429">
        <f>H86*Calc_SEC_retirement_rates!$G133</f>
        <v>7.6316368003196535</v>
      </c>
      <c r="I154" s="429">
        <f>I86*Calc_SEC_retirement_rates!$G133</f>
        <v>7.6434479308169694</v>
      </c>
      <c r="J154" s="429">
        <f>J86*Calc_SEC_retirement_rates!$G133</f>
        <v>7.6160127058759599</v>
      </c>
      <c r="K154" s="429">
        <f>K86*Calc_SEC_retirement_rates!$G133</f>
        <v>7.5543066393438041</v>
      </c>
      <c r="L154" s="429">
        <f>L86*Calc_SEC_retirement_rates!$G133</f>
        <v>7.5004788515416703</v>
      </c>
      <c r="M154" s="429">
        <f>M86*Calc_SEC_retirement_rates!$G133</f>
        <v>7.4796987222511975</v>
      </c>
    </row>
    <row r="155" spans="1:13" ht="13.15">
      <c r="B155" s="323" t="str">
        <f t="shared" si="53"/>
        <v>Total</v>
      </c>
      <c r="C155" s="429">
        <f>SUM(C145:C154)</f>
        <v>51.668896853456914</v>
      </c>
      <c r="D155" s="429">
        <f t="shared" ref="D155:M155" si="55">SUM(D145:D154)</f>
        <v>51.920548698565554</v>
      </c>
      <c r="E155" s="429">
        <f t="shared" si="55"/>
        <v>51.751758438245716</v>
      </c>
      <c r="F155" s="429">
        <f t="shared" si="55"/>
        <v>51.313933704875559</v>
      </c>
      <c r="G155" s="429">
        <f t="shared" si="55"/>
        <v>50.632206831114587</v>
      </c>
      <c r="H155" s="429">
        <f t="shared" si="55"/>
        <v>49.890305768163316</v>
      </c>
      <c r="I155" s="429">
        <f t="shared" si="55"/>
        <v>49.736029753156984</v>
      </c>
      <c r="J155" s="429">
        <f t="shared" si="55"/>
        <v>49.609380217057065</v>
      </c>
      <c r="K155" s="429">
        <f t="shared" si="55"/>
        <v>49.398735489151832</v>
      </c>
      <c r="L155" s="429">
        <f t="shared" si="55"/>
        <v>49.272645239791146</v>
      </c>
      <c r="M155" s="429">
        <f t="shared" si="55"/>
        <v>49.320899532050987</v>
      </c>
    </row>
    <row r="156" spans="1:13">
      <c r="A156" s="1080">
        <f>SUM(C156:M156)</f>
        <v>0</v>
      </c>
      <c r="B156" s="1080"/>
      <c r="C156" s="1080">
        <f>SUM(C145:C154)-C155</f>
        <v>0</v>
      </c>
      <c r="D156" s="1080">
        <f t="shared" ref="D156:M156" si="56">SUM(D145:D154)-D155</f>
        <v>0</v>
      </c>
      <c r="E156" s="1080">
        <f t="shared" si="56"/>
        <v>0</v>
      </c>
      <c r="F156" s="1080">
        <f t="shared" si="56"/>
        <v>0</v>
      </c>
      <c r="G156" s="1080">
        <f t="shared" si="56"/>
        <v>0</v>
      </c>
      <c r="H156" s="1080">
        <f t="shared" si="56"/>
        <v>0</v>
      </c>
      <c r="I156" s="1080">
        <f t="shared" si="56"/>
        <v>0</v>
      </c>
      <c r="J156" s="1080">
        <f t="shared" si="56"/>
        <v>0</v>
      </c>
      <c r="K156" s="1080">
        <f t="shared" si="56"/>
        <v>0</v>
      </c>
      <c r="L156" s="1080">
        <f t="shared" si="56"/>
        <v>0</v>
      </c>
      <c r="M156" s="1080">
        <f t="shared" si="56"/>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7">B144</f>
        <v>Age group</v>
      </c>
      <c r="C160" s="323" t="str">
        <f t="shared" ref="C160:M160" si="58">C144</f>
        <v>2019/20</v>
      </c>
      <c r="D160" s="323" t="str">
        <f t="shared" si="58"/>
        <v>2020/21</v>
      </c>
      <c r="E160" s="323" t="str">
        <f t="shared" si="58"/>
        <v>2021/22</v>
      </c>
      <c r="F160" s="323" t="str">
        <f t="shared" si="58"/>
        <v>2022/23</v>
      </c>
      <c r="G160" s="323" t="str">
        <f t="shared" si="58"/>
        <v>2023/24</v>
      </c>
      <c r="H160" s="323" t="str">
        <f t="shared" si="58"/>
        <v>2024/25</v>
      </c>
      <c r="I160" s="323" t="str">
        <f t="shared" si="58"/>
        <v>2025/26</v>
      </c>
      <c r="J160" s="323" t="str">
        <f t="shared" si="58"/>
        <v>2026/27</v>
      </c>
      <c r="K160" s="323" t="str">
        <f t="shared" si="58"/>
        <v>2027/28</v>
      </c>
      <c r="L160" s="323" t="str">
        <f t="shared" si="58"/>
        <v>2028/29</v>
      </c>
      <c r="M160" s="323" t="str">
        <f t="shared" si="58"/>
        <v>2029/30</v>
      </c>
    </row>
    <row r="161" spans="1:13" ht="13.15">
      <c r="B161" s="323" t="str">
        <f t="shared" si="57"/>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7"/>
        <v>25-29</v>
      </c>
      <c r="C162" s="429">
        <f>C94*Calc_SEC_retirement_rates!$G141</f>
        <v>1.0152828434448627E-2</v>
      </c>
      <c r="D162" s="429">
        <f>D94*Calc_SEC_retirement_rates!$G141</f>
        <v>1.0075970285948293E-2</v>
      </c>
      <c r="E162" s="429">
        <f>E94*Calc_SEC_retirement_rates!$G141</f>
        <v>1.0181929859567451E-2</v>
      </c>
      <c r="F162" s="429">
        <f>F94*Calc_SEC_retirement_rates!$G141</f>
        <v>1.0277725674680533E-2</v>
      </c>
      <c r="G162" s="429">
        <f>G94*Calc_SEC_retirement_rates!$G141</f>
        <v>1.0310991048804122E-2</v>
      </c>
      <c r="H162" s="429">
        <f>H94*Calc_SEC_retirement_rates!$G141</f>
        <v>1.0259835366003472E-2</v>
      </c>
      <c r="I162" s="429">
        <f>I94*Calc_SEC_retirement_rates!$G141</f>
        <v>1.0464188853931626E-2</v>
      </c>
      <c r="J162" s="429">
        <f>J94*Calc_SEC_retirement_rates!$G141</f>
        <v>1.0612964862583441E-2</v>
      </c>
      <c r="K162" s="429">
        <f>K94*Calc_SEC_retirement_rates!$G141</f>
        <v>1.0652850835164844E-2</v>
      </c>
      <c r="L162" s="429">
        <f>L94*Calc_SEC_retirement_rates!$G141</f>
        <v>1.0693298977738391E-2</v>
      </c>
      <c r="M162" s="429">
        <f>M94*Calc_SEC_retirement_rates!$G141</f>
        <v>1.0800613223444564E-2</v>
      </c>
    </row>
    <row r="163" spans="1:13" ht="13.15">
      <c r="B163" s="323" t="str">
        <f t="shared" si="57"/>
        <v>30-34</v>
      </c>
      <c r="C163" s="429">
        <f>C95*Calc_SEC_retirement_rates!$G142</f>
        <v>4.0246758343835461E-2</v>
      </c>
      <c r="D163" s="429">
        <f>D95*Calc_SEC_retirement_rates!$G142</f>
        <v>3.8251595639990262E-2</v>
      </c>
      <c r="E163" s="429">
        <f>E95*Calc_SEC_retirement_rates!$G142</f>
        <v>3.6752715286289254E-2</v>
      </c>
      <c r="F163" s="429">
        <f>F95*Calc_SEC_retirement_rates!$G142</f>
        <v>3.5548829271524578E-2</v>
      </c>
      <c r="G163" s="429">
        <f>G95*Calc_SEC_retirement_rates!$G142</f>
        <v>3.4538893606219111E-2</v>
      </c>
      <c r="H163" s="429">
        <f>H95*Calc_SEC_retirement_rates!$G142</f>
        <v>3.3634211676174648E-2</v>
      </c>
      <c r="I163" s="429">
        <f>I95*Calc_SEC_retirement_rates!$G142</f>
        <v>3.3336959519233184E-2</v>
      </c>
      <c r="J163" s="429">
        <f>J95*Calc_SEC_retirement_rates!$G142</f>
        <v>3.3159795248064755E-2</v>
      </c>
      <c r="K163" s="429">
        <f>K95*Calc_SEC_retirement_rates!$G142</f>
        <v>3.2953751454106242E-2</v>
      </c>
      <c r="L163" s="429">
        <f>L95*Calc_SEC_retirement_rates!$G142</f>
        <v>3.2836259543170689E-2</v>
      </c>
      <c r="M163" s="429">
        <f>M95*Calc_SEC_retirement_rates!$G142</f>
        <v>3.2895386754153683E-2</v>
      </c>
    </row>
    <row r="164" spans="1:13" ht="13.15">
      <c r="B164" s="323" t="str">
        <f t="shared" si="57"/>
        <v>35-39</v>
      </c>
      <c r="C164" s="429">
        <f>C96*Calc_SEC_retirement_rates!$G143</f>
        <v>0.15546314688759075</v>
      </c>
      <c r="D164" s="429">
        <f>D96*Calc_SEC_retirement_rates!$G143</f>
        <v>0.15028254982319891</v>
      </c>
      <c r="E164" s="429">
        <f>E96*Calc_SEC_retirement_rates!$G143</f>
        <v>0.14511634090446551</v>
      </c>
      <c r="F164" s="429">
        <f>F96*Calc_SEC_retirement_rates!$G143</f>
        <v>0.139923244859021</v>
      </c>
      <c r="G164" s="429">
        <f>G96*Calc_SEC_retirement_rates!$G143</f>
        <v>0.13486940499510042</v>
      </c>
      <c r="H164" s="429">
        <f>H96*Calc_SEC_retirement_rates!$G143</f>
        <v>0.13004668880345849</v>
      </c>
      <c r="I164" s="429">
        <f>I96*Calc_SEC_retirement_rates!$G143</f>
        <v>0.1268655505006609</v>
      </c>
      <c r="J164" s="429">
        <f>J96*Calc_SEC_retirement_rates!$G143</f>
        <v>0.12419020980145846</v>
      </c>
      <c r="K164" s="429">
        <f>K96*Calc_SEC_retirement_rates!$G143</f>
        <v>0.12174512300663305</v>
      </c>
      <c r="L164" s="429">
        <f>L96*Calc_SEC_retirement_rates!$G143</f>
        <v>0.11984881865906075</v>
      </c>
      <c r="M164" s="429">
        <f>M96*Calc_SEC_retirement_rates!$G143</f>
        <v>0.11868755063134444</v>
      </c>
    </row>
    <row r="165" spans="1:13" ht="13.15">
      <c r="B165" s="323" t="str">
        <f t="shared" si="57"/>
        <v>40-44</v>
      </c>
      <c r="C165" s="429">
        <f>C97*Calc_SEC_retirement_rates!$G144</f>
        <v>0.31953028910269465</v>
      </c>
      <c r="D165" s="429">
        <f>D97*Calc_SEC_retirement_rates!$G144</f>
        <v>0.31677382335012239</v>
      </c>
      <c r="E165" s="429">
        <f>E97*Calc_SEC_retirement_rates!$G144</f>
        <v>0.31246604615289814</v>
      </c>
      <c r="F165" s="429">
        <f>F97*Calc_SEC_retirement_rates!$G144</f>
        <v>0.30636831661631042</v>
      </c>
      <c r="G165" s="429">
        <f>G97*Calc_SEC_retirement_rates!$G144</f>
        <v>0.29888495013786415</v>
      </c>
      <c r="H165" s="429">
        <f>H97*Calc_SEC_retirement_rates!$G144</f>
        <v>0.29046593556316314</v>
      </c>
      <c r="I165" s="429">
        <f>I97*Calc_SEC_retirement_rates!$G144</f>
        <v>0.28403731513046626</v>
      </c>
      <c r="J165" s="429">
        <f>J97*Calc_SEC_retirement_rates!$G144</f>
        <v>0.27773147991114611</v>
      </c>
      <c r="K165" s="429">
        <f>K97*Calc_SEC_retirement_rates!$G144</f>
        <v>0.27132307201832945</v>
      </c>
      <c r="L165" s="429">
        <f>L97*Calc_SEC_retirement_rates!$G144</f>
        <v>0.26566979450859934</v>
      </c>
      <c r="M165" s="429">
        <f>M97*Calc_SEC_retirement_rates!$G144</f>
        <v>0.26130286591759089</v>
      </c>
    </row>
    <row r="166" spans="1:13" ht="13.15">
      <c r="B166" s="323" t="str">
        <f t="shared" si="57"/>
        <v>45-49</v>
      </c>
      <c r="C166" s="429">
        <f>C98*Calc_SEC_retirement_rates!$G145</f>
        <v>0.55396297009933759</v>
      </c>
      <c r="D166" s="429">
        <f>D98*Calc_SEC_retirement_rates!$G145</f>
        <v>0.57786294653150205</v>
      </c>
      <c r="E166" s="429">
        <f>E98*Calc_SEC_retirement_rates!$G145</f>
        <v>0.5938421418717893</v>
      </c>
      <c r="F166" s="429">
        <f>F98*Calc_SEC_retirement_rates!$G145</f>
        <v>0.60197616998245407</v>
      </c>
      <c r="G166" s="429">
        <f>G98*Calc_SEC_retirement_rates!$G145</f>
        <v>0.60348348518775841</v>
      </c>
      <c r="H166" s="429">
        <f>H98*Calc_SEC_retirement_rates!$G145</f>
        <v>0.59961682009684325</v>
      </c>
      <c r="I166" s="429">
        <f>I98*Calc_SEC_retirement_rates!$G145</f>
        <v>0.59681164519530694</v>
      </c>
      <c r="J166" s="429">
        <f>J98*Calc_SEC_retirement_rates!$G145</f>
        <v>0.59142663301039444</v>
      </c>
      <c r="K166" s="429">
        <f>K98*Calc_SEC_retirement_rates!$G145</f>
        <v>0.58337780608745848</v>
      </c>
      <c r="L166" s="429">
        <f>L98*Calc_SEC_retirement_rates!$G145</f>
        <v>0.57487806000416597</v>
      </c>
      <c r="M166" s="429">
        <f>M98*Calc_SEC_retirement_rates!$G145</f>
        <v>0.56742756708678144</v>
      </c>
    </row>
    <row r="167" spans="1:13" ht="13.15">
      <c r="B167" s="323" t="str">
        <f t="shared" si="57"/>
        <v>50-54</v>
      </c>
      <c r="C167" s="429">
        <f>C99*Calc_SEC_retirement_rates!$G146</f>
        <v>4.9903130018316277</v>
      </c>
      <c r="D167" s="429">
        <f>D99*Calc_SEC_retirement_rates!$G146</f>
        <v>5.5638092756062223</v>
      </c>
      <c r="E167" s="429">
        <f>E99*Calc_SEC_retirement_rates!$G146</f>
        <v>6.0366421443819984</v>
      </c>
      <c r="F167" s="429">
        <f>F99*Calc_SEC_retirement_rates!$G146</f>
        <v>6.397618433238681</v>
      </c>
      <c r="G167" s="429">
        <f>G99*Calc_SEC_retirement_rates!$G146</f>
        <v>6.6548817058992462</v>
      </c>
      <c r="H167" s="429">
        <f>H99*Calc_SEC_retirement_rates!$G146</f>
        <v>6.8200889753157474</v>
      </c>
      <c r="I167" s="429">
        <f>I99*Calc_SEC_retirement_rates!$G146</f>
        <v>6.969921496384563</v>
      </c>
      <c r="J167" s="429">
        <f>J99*Calc_SEC_retirement_rates!$G146</f>
        <v>7.060857186082985</v>
      </c>
      <c r="K167" s="429">
        <f>K99*Calc_SEC_retirement_rates!$G146</f>
        <v>7.0925493018370798</v>
      </c>
      <c r="L167" s="429">
        <f>L99*Calc_SEC_retirement_rates!$G146</f>
        <v>7.0932647440035268</v>
      </c>
      <c r="M167" s="429">
        <f>M99*Calc_SEC_retirement_rates!$G146</f>
        <v>7.083526624598278</v>
      </c>
    </row>
    <row r="168" spans="1:13" ht="13.15">
      <c r="B168" s="323" t="str">
        <f t="shared" si="57"/>
        <v>55-59</v>
      </c>
      <c r="C168" s="429">
        <f>C100*Calc_SEC_retirement_rates!$G147</f>
        <v>22.188553379041632</v>
      </c>
      <c r="D168" s="429">
        <f>D100*Calc_SEC_retirement_rates!$G147</f>
        <v>21.583948279635838</v>
      </c>
      <c r="E168" s="429">
        <f>E100*Calc_SEC_retirement_rates!$G147</f>
        <v>21.891638952600548</v>
      </c>
      <c r="F168" s="429">
        <f>F100*Calc_SEC_retirement_rates!$G147</f>
        <v>22.567171904240197</v>
      </c>
      <c r="G168" s="429">
        <f>G100*Calc_SEC_retirement_rates!$G147</f>
        <v>23.328687687533883</v>
      </c>
      <c r="H168" s="429">
        <f>H100*Calc_SEC_retirement_rates!$G147</f>
        <v>24.017730766466215</v>
      </c>
      <c r="I168" s="429">
        <f>I100*Calc_SEC_retirement_rates!$G147</f>
        <v>24.832443891010001</v>
      </c>
      <c r="J168" s="429">
        <f>J100*Calc_SEC_retirement_rates!$G147</f>
        <v>25.486979859172045</v>
      </c>
      <c r="K168" s="429">
        <f>K100*Calc_SEC_retirement_rates!$G147</f>
        <v>25.928167087180327</v>
      </c>
      <c r="L168" s="429">
        <f>L100*Calc_SEC_retirement_rates!$G147</f>
        <v>26.246293879306535</v>
      </c>
      <c r="M168" s="429">
        <f>M100*Calc_SEC_retirement_rates!$G147</f>
        <v>26.505944513187448</v>
      </c>
    </row>
    <row r="169" spans="1:13" ht="13.15">
      <c r="B169" s="323" t="str">
        <f t="shared" si="57"/>
        <v>60-64</v>
      </c>
      <c r="C169" s="429">
        <f>C101*Calc_SEC_retirement_rates!$G148</f>
        <v>14.783588480107316</v>
      </c>
      <c r="D169" s="429">
        <f>D101*Calc_SEC_retirement_rates!$G148</f>
        <v>15.682173304570007</v>
      </c>
      <c r="E169" s="429">
        <f>E101*Calc_SEC_retirement_rates!$G148</f>
        <v>15.997502336625661</v>
      </c>
      <c r="F169" s="429">
        <f>F101*Calc_SEC_retirement_rates!$G148</f>
        <v>16.180972690032778</v>
      </c>
      <c r="G169" s="429">
        <f>G101*Calc_SEC_retirement_rates!$G148</f>
        <v>16.387367054408436</v>
      </c>
      <c r="H169" s="429">
        <f>H101*Calc_SEC_retirement_rates!$G148</f>
        <v>16.624527357176227</v>
      </c>
      <c r="I169" s="429">
        <f>I101*Calc_SEC_retirement_rates!$G148</f>
        <v>17.116461933514035</v>
      </c>
      <c r="J169" s="429">
        <f>J101*Calc_SEC_retirement_rates!$G148</f>
        <v>17.575022963996481</v>
      </c>
      <c r="K169" s="429">
        <f>K101*Calc_SEC_retirement_rates!$G148</f>
        <v>17.931113175993723</v>
      </c>
      <c r="L169" s="429">
        <f>L101*Calc_SEC_retirement_rates!$G148</f>
        <v>18.247642548835206</v>
      </c>
      <c r="M169" s="429">
        <f>M101*Calc_SEC_retirement_rates!$G148</f>
        <v>18.559738893141652</v>
      </c>
    </row>
    <row r="170" spans="1:13" ht="13.15">
      <c r="B170" s="323" t="str">
        <f t="shared" si="57"/>
        <v>65 plus</v>
      </c>
      <c r="C170" s="429">
        <f>C102*Calc_SEC_retirement_rates!$G149</f>
        <v>3.3542221043803782</v>
      </c>
      <c r="D170" s="429">
        <f>D102*Calc_SEC_retirement_rates!$G149</f>
        <v>4.9257467746910804</v>
      </c>
      <c r="E170" s="429">
        <f>E102*Calc_SEC_retirement_rates!$G149</f>
        <v>6.0796345608462845</v>
      </c>
      <c r="F170" s="429">
        <f>F102*Calc_SEC_retirement_rates!$G149</f>
        <v>6.8486530835481343</v>
      </c>
      <c r="G170" s="429">
        <f>G102*Calc_SEC_retirement_rates!$G149</f>
        <v>7.3439597395803577</v>
      </c>
      <c r="H170" s="429">
        <f>H102*Calc_SEC_retirement_rates!$G149</f>
        <v>7.6608885698450191</v>
      </c>
      <c r="I170" s="429">
        <f>I102*Calc_SEC_retirement_rates!$G149</f>
        <v>7.9755467303874434</v>
      </c>
      <c r="J170" s="429">
        <f>J102*Calc_SEC_retirement_rates!$G149</f>
        <v>8.2364200122348237</v>
      </c>
      <c r="K170" s="429">
        <f>K102*Calc_SEC_retirement_rates!$G149</f>
        <v>8.4402524974502473</v>
      </c>
      <c r="L170" s="429">
        <f>L102*Calc_SEC_retirement_rates!$G149</f>
        <v>8.624335372167188</v>
      </c>
      <c r="M170" s="429">
        <f>M102*Calc_SEC_retirement_rates!$G149</f>
        <v>8.811698980667785</v>
      </c>
    </row>
    <row r="171" spans="1:13" ht="13.15">
      <c r="B171" s="323" t="str">
        <f t="shared" si="57"/>
        <v>Total</v>
      </c>
      <c r="C171" s="429">
        <f>SUM(C161:C170)</f>
        <v>46.396032958228865</v>
      </c>
      <c r="D171" s="429">
        <f t="shared" ref="D171:M171" si="59">SUM(D161:D170)</f>
        <v>48.848924520133906</v>
      </c>
      <c r="E171" s="429">
        <f t="shared" si="59"/>
        <v>51.103777168529504</v>
      </c>
      <c r="F171" s="429">
        <f t="shared" si="59"/>
        <v>53.088510397463786</v>
      </c>
      <c r="G171" s="429">
        <f t="shared" si="59"/>
        <v>54.796983912397664</v>
      </c>
      <c r="H171" s="429">
        <f t="shared" si="59"/>
        <v>56.187259160308855</v>
      </c>
      <c r="I171" s="429">
        <f t="shared" si="59"/>
        <v>57.945889710495642</v>
      </c>
      <c r="J171" s="429">
        <f t="shared" si="59"/>
        <v>59.396401104319985</v>
      </c>
      <c r="K171" s="429">
        <f t="shared" si="59"/>
        <v>60.412134665863071</v>
      </c>
      <c r="L171" s="429">
        <f t="shared" si="59"/>
        <v>61.215462776005189</v>
      </c>
      <c r="M171" s="429">
        <f t="shared" si="59"/>
        <v>61.95202299520848</v>
      </c>
    </row>
    <row r="172" spans="1:13">
      <c r="A172" s="1080">
        <f>SUM(C172:M172)</f>
        <v>0</v>
      </c>
      <c r="B172" s="1080"/>
      <c r="C172" s="1080">
        <f>SUM(C161:C170)-C171</f>
        <v>0</v>
      </c>
      <c r="D172" s="1080">
        <f t="shared" ref="D172:M172" si="60">SUM(D161:D170)-D171</f>
        <v>0</v>
      </c>
      <c r="E172" s="1080">
        <f t="shared" si="60"/>
        <v>0</v>
      </c>
      <c r="F172" s="1080">
        <f t="shared" si="60"/>
        <v>0</v>
      </c>
      <c r="G172" s="1080">
        <f t="shared" si="60"/>
        <v>0</v>
      </c>
      <c r="H172" s="1080">
        <f t="shared" si="60"/>
        <v>0</v>
      </c>
      <c r="I172" s="1080">
        <f t="shared" si="60"/>
        <v>0</v>
      </c>
      <c r="J172" s="1080">
        <f t="shared" si="60"/>
        <v>0</v>
      </c>
      <c r="K172" s="1080">
        <f t="shared" si="60"/>
        <v>0</v>
      </c>
      <c r="L172" s="1080">
        <f t="shared" si="60"/>
        <v>0</v>
      </c>
      <c r="M172" s="1080">
        <f t="shared" si="60"/>
        <v>0</v>
      </c>
    </row>
    <row r="174" spans="1:13" ht="15">
      <c r="B174" s="325" t="s">
        <v>505</v>
      </c>
      <c r="H174" s="310"/>
    </row>
    <row r="175" spans="1:13">
      <c r="H175" s="310"/>
    </row>
    <row r="176" spans="1:13" ht="13.15">
      <c r="B176" s="326" t="s">
        <v>46</v>
      </c>
      <c r="H176" s="310"/>
    </row>
    <row r="177" spans="1:13">
      <c r="H177" s="310"/>
    </row>
    <row r="178" spans="1:13" ht="13.15">
      <c r="B178" s="323" t="str">
        <f t="shared" ref="B178:B189" si="61">B144</f>
        <v>Age group</v>
      </c>
      <c r="C178" s="323" t="str">
        <f t="shared" ref="C178:M178" si="62">C144</f>
        <v>2019/20</v>
      </c>
      <c r="D178" s="323" t="str">
        <f t="shared" si="62"/>
        <v>2020/21</v>
      </c>
      <c r="E178" s="323" t="str">
        <f t="shared" si="62"/>
        <v>2021/22</v>
      </c>
      <c r="F178" s="323" t="str">
        <f t="shared" si="62"/>
        <v>2022/23</v>
      </c>
      <c r="G178" s="323" t="str">
        <f t="shared" si="62"/>
        <v>2023/24</v>
      </c>
      <c r="H178" s="323" t="str">
        <f t="shared" si="62"/>
        <v>2024/25</v>
      </c>
      <c r="I178" s="323" t="str">
        <f t="shared" si="62"/>
        <v>2025/26</v>
      </c>
      <c r="J178" s="323" t="str">
        <f t="shared" si="62"/>
        <v>2026/27</v>
      </c>
      <c r="K178" s="323" t="str">
        <f t="shared" si="62"/>
        <v>2027/28</v>
      </c>
      <c r="L178" s="323" t="str">
        <f t="shared" si="62"/>
        <v>2028/29</v>
      </c>
      <c r="M178" s="323" t="str">
        <f t="shared" si="62"/>
        <v>2029/30</v>
      </c>
    </row>
    <row r="179" spans="1:13" ht="13.15">
      <c r="B179" s="323" t="str">
        <f t="shared" si="61"/>
        <v>20-24</v>
      </c>
      <c r="C179" s="429">
        <f>C77*Calc_SEC_death_rates!$G124</f>
        <v>1.7297790402182499E-2</v>
      </c>
      <c r="D179" s="429">
        <f>D77*Calc_SEC_death_rates!$G124</f>
        <v>2.6298893463424292E-2</v>
      </c>
      <c r="E179" s="429">
        <f>E77*Calc_SEC_death_rates!$G124</f>
        <v>3.268881368967938E-2</v>
      </c>
      <c r="F179" s="429">
        <f>F77*Calc_SEC_death_rates!$G124</f>
        <v>3.6637633084802793E-2</v>
      </c>
      <c r="G179" s="429">
        <f>G77*Calc_SEC_death_rates!$G124</f>
        <v>3.8661287172766588E-2</v>
      </c>
      <c r="H179" s="429">
        <f>H77*Calc_SEC_death_rates!$G124</f>
        <v>3.9406528906102266E-2</v>
      </c>
      <c r="I179" s="429">
        <f>I77*Calc_SEC_death_rates!$G124</f>
        <v>4.1367203100903367E-2</v>
      </c>
      <c r="J179" s="429">
        <f>J77*Calc_SEC_death_rates!$G124</f>
        <v>4.2521812986753157E-2</v>
      </c>
      <c r="K179" s="429">
        <f>K77*Calc_SEC_death_rates!$G124</f>
        <v>4.2780910299712233E-2</v>
      </c>
      <c r="L179" s="429">
        <f>L77*Calc_SEC_death_rates!$G124</f>
        <v>4.3013739766881103E-2</v>
      </c>
      <c r="M179" s="429">
        <f>M77*Calc_SEC_death_rates!$G124</f>
        <v>4.3640015182192959E-2</v>
      </c>
    </row>
    <row r="180" spans="1:13" ht="13.15">
      <c r="B180" s="323" t="str">
        <f t="shared" si="61"/>
        <v>25-29</v>
      </c>
      <c r="C180" s="429">
        <f>C78*Calc_SEC_death_rates!$G125</f>
        <v>5.0556145802715953E-2</v>
      </c>
      <c r="D180" s="429">
        <f>D78*Calc_SEC_death_rates!$G125</f>
        <v>4.8353392296610571E-2</v>
      </c>
      <c r="E180" s="429">
        <f>E78*Calc_SEC_death_rates!$G125</f>
        <v>4.7594078780244062E-2</v>
      </c>
      <c r="F180" s="429">
        <f>F78*Calc_SEC_death_rates!$G125</f>
        <v>4.7253443506282411E-2</v>
      </c>
      <c r="G180" s="429">
        <f>G78*Calc_SEC_death_rates!$G125</f>
        <v>4.6746967312056936E-2</v>
      </c>
      <c r="H180" s="429">
        <f>H78*Calc_SEC_death_rates!$G125</f>
        <v>4.6085399210081271E-2</v>
      </c>
      <c r="I180" s="429">
        <f>I78*Calc_SEC_death_rates!$G125</f>
        <v>4.6768180406924903E-2</v>
      </c>
      <c r="J180" s="429">
        <f>J78*Calc_SEC_death_rates!$G125</f>
        <v>4.7280514758163861E-2</v>
      </c>
      <c r="K180" s="429">
        <f>K78*Calc_SEC_death_rates!$G125</f>
        <v>4.7345144259320411E-2</v>
      </c>
      <c r="L180" s="429">
        <f>L78*Calc_SEC_death_rates!$G125</f>
        <v>4.745482463404279E-2</v>
      </c>
      <c r="M180" s="429">
        <f>M78*Calc_SEC_death_rates!$G125</f>
        <v>4.7902044089371716E-2</v>
      </c>
    </row>
    <row r="181" spans="1:13" ht="13.15">
      <c r="B181" s="323" t="str">
        <f t="shared" si="61"/>
        <v>30-34</v>
      </c>
      <c r="C181" s="429">
        <f>C79*Calc_SEC_death_rates!$G126</f>
        <v>0.1538322601289622</v>
      </c>
      <c r="D181" s="429">
        <f>D79*Calc_SEC_death_rates!$G126</f>
        <v>0.14725860474388025</v>
      </c>
      <c r="E181" s="429">
        <f>E79*Calc_SEC_death_rates!$G126</f>
        <v>0.14127581238349937</v>
      </c>
      <c r="F181" s="429">
        <f>F79*Calc_SEC_death_rates!$G126</f>
        <v>0.13595604318920959</v>
      </c>
      <c r="G181" s="429">
        <f>G79*Calc_SEC_death_rates!$G126</f>
        <v>0.13085464039443873</v>
      </c>
      <c r="H181" s="429">
        <f>H79*Calc_SEC_death_rates!$G126</f>
        <v>0.12623985718973124</v>
      </c>
      <c r="I181" s="429">
        <f>I79*Calc_SEC_death_rates!$G126</f>
        <v>0.12400379980536196</v>
      </c>
      <c r="J181" s="429">
        <f>J79*Calc_SEC_death_rates!$G126</f>
        <v>0.12239530438788446</v>
      </c>
      <c r="K181" s="429">
        <f>K79*Calc_SEC_death_rates!$G126</f>
        <v>0.12085963781933598</v>
      </c>
      <c r="L181" s="429">
        <f>L79*Calc_SEC_death_rates!$G126</f>
        <v>0.11980124367642743</v>
      </c>
      <c r="M181" s="429">
        <f>M79*Calc_SEC_death_rates!$G126</f>
        <v>0.11951749227788278</v>
      </c>
    </row>
    <row r="182" spans="1:13" ht="13.15">
      <c r="B182" s="323" t="str">
        <f t="shared" si="61"/>
        <v>35-39</v>
      </c>
      <c r="C182" s="429">
        <f>C80*Calc_SEC_death_rates!$G127</f>
        <v>0.1504002021172294</v>
      </c>
      <c r="D182" s="429">
        <f>D80*Calc_SEC_death_rates!$G127</f>
        <v>0.15137217868995578</v>
      </c>
      <c r="E182" s="429">
        <f>E80*Calc_SEC_death_rates!$G127</f>
        <v>0.15050537745751599</v>
      </c>
      <c r="F182" s="429">
        <f>F80*Calc_SEC_death_rates!$G127</f>
        <v>0.14824795145614261</v>
      </c>
      <c r="G182" s="429">
        <f>G80*Calc_SEC_death_rates!$G127</f>
        <v>0.14465333703683067</v>
      </c>
      <c r="H182" s="429">
        <f>H80*Calc_SEC_death_rates!$G127</f>
        <v>0.14054881255140039</v>
      </c>
      <c r="I182" s="429">
        <f>I80*Calc_SEC_death_rates!$G127</f>
        <v>0.13763928747184395</v>
      </c>
      <c r="J182" s="429">
        <f>J80*Calc_SEC_death_rates!$G127</f>
        <v>0.13491092751267597</v>
      </c>
      <c r="K182" s="429">
        <f>K80*Calc_SEC_death_rates!$G127</f>
        <v>0.13220530393164395</v>
      </c>
      <c r="L182" s="429">
        <f>L80*Calc_SEC_death_rates!$G127</f>
        <v>0.12995062848872452</v>
      </c>
      <c r="M182" s="429">
        <f>M80*Calc_SEC_death_rates!$G127</f>
        <v>0.12840878766125458</v>
      </c>
    </row>
    <row r="183" spans="1:13" ht="13.15">
      <c r="B183" s="323" t="str">
        <f t="shared" si="61"/>
        <v>40-44</v>
      </c>
      <c r="C183" s="429">
        <f>C81*Calc_SEC_death_rates!$G128</f>
        <v>0.15736029035227064</v>
      </c>
      <c r="D183" s="429">
        <f>D81*Calc_SEC_death_rates!$G128</f>
        <v>0.16228819893172336</v>
      </c>
      <c r="E183" s="429">
        <f>E81*Calc_SEC_death_rates!$G128</f>
        <v>0.16578436793861226</v>
      </c>
      <c r="F183" s="429">
        <f>F81*Calc_SEC_death_rates!$G128</f>
        <v>0.16766436563849973</v>
      </c>
      <c r="G183" s="429">
        <f>G81*Calc_SEC_death_rates!$G128</f>
        <v>0.16748807338569385</v>
      </c>
      <c r="H183" s="429">
        <f>H81*Calc_SEC_death_rates!$G128</f>
        <v>0.16601881671912802</v>
      </c>
      <c r="I183" s="429">
        <f>I81*Calc_SEC_death_rates!$G128</f>
        <v>0.16500907260690154</v>
      </c>
      <c r="J183" s="429">
        <f>J81*Calc_SEC_death_rates!$G128</f>
        <v>0.16342056645799474</v>
      </c>
      <c r="K183" s="429">
        <f>K81*Calc_SEC_death_rates!$G128</f>
        <v>0.16121109032276118</v>
      </c>
      <c r="L183" s="429">
        <f>L81*Calc_SEC_death_rates!$G128</f>
        <v>0.15898683037022981</v>
      </c>
      <c r="M183" s="429">
        <f>M81*Calc_SEC_death_rates!$G128</f>
        <v>0.1571571687304287</v>
      </c>
    </row>
    <row r="184" spans="1:13" ht="13.15">
      <c r="B184" s="323" t="str">
        <f t="shared" si="61"/>
        <v>45-49</v>
      </c>
      <c r="C184" s="429">
        <f>C82*Calc_SEC_death_rates!$G129</f>
        <v>0.20951487941604455</v>
      </c>
      <c r="D184" s="429">
        <f>D82*Calc_SEC_death_rates!$G129</f>
        <v>0.21465323124314073</v>
      </c>
      <c r="E184" s="429">
        <f>E82*Calc_SEC_death_rates!$G129</f>
        <v>0.21934155514346462</v>
      </c>
      <c r="F184" s="429">
        <f>F82*Calc_SEC_death_rates!$G129</f>
        <v>0.22310727056763591</v>
      </c>
      <c r="G184" s="429">
        <f>G82*Calc_SEC_death_rates!$G129</f>
        <v>0.22493156745965412</v>
      </c>
      <c r="H184" s="429">
        <f>H82*Calc_SEC_death_rates!$G129</f>
        <v>0.22551271894010572</v>
      </c>
      <c r="I184" s="429">
        <f>I82*Calc_SEC_death_rates!$G129</f>
        <v>0.226977961933021</v>
      </c>
      <c r="J184" s="429">
        <f>J82*Calc_SEC_death_rates!$G129</f>
        <v>0.22751762475104495</v>
      </c>
      <c r="K184" s="429">
        <f>K82*Calc_SEC_death_rates!$G129</f>
        <v>0.22687344646962257</v>
      </c>
      <c r="L184" s="429">
        <f>L82*Calc_SEC_death_rates!$G129</f>
        <v>0.22580369320988972</v>
      </c>
      <c r="M184" s="429">
        <f>M82*Calc_SEC_death_rates!$G129</f>
        <v>0.22484437824907183</v>
      </c>
    </row>
    <row r="185" spans="1:13" ht="13.15">
      <c r="B185" s="323" t="str">
        <f t="shared" si="61"/>
        <v>50-54</v>
      </c>
      <c r="C185" s="429">
        <f>C83*Calc_SEC_death_rates!$G130</f>
        <v>0.17515383416758601</v>
      </c>
      <c r="D185" s="429">
        <f>D83*Calc_SEC_death_rates!$G130</f>
        <v>0.1752275052348842</v>
      </c>
      <c r="E185" s="429">
        <f>E83*Calc_SEC_death_rates!$G130</f>
        <v>0.17577871016209182</v>
      </c>
      <c r="F185" s="429">
        <f>F83*Calc_SEC_death_rates!$G130</f>
        <v>0.17649776342728793</v>
      </c>
      <c r="G185" s="429">
        <f>G83*Calc_SEC_death_rates!$G130</f>
        <v>0.17648918153404095</v>
      </c>
      <c r="H185" s="429">
        <f>H83*Calc_SEC_death_rates!$G130</f>
        <v>0.17627929000998929</v>
      </c>
      <c r="I185" s="429">
        <f>I83*Calc_SEC_death_rates!$G130</f>
        <v>0.17742403306788138</v>
      </c>
      <c r="J185" s="429">
        <f>J83*Calc_SEC_death_rates!$G130</f>
        <v>0.1783246824856014</v>
      </c>
      <c r="K185" s="429">
        <f>K83*Calc_SEC_death_rates!$G130</f>
        <v>0.17860675905932449</v>
      </c>
      <c r="L185" s="429">
        <f>L83*Calc_SEC_death_rates!$G130</f>
        <v>0.17872404872399261</v>
      </c>
      <c r="M185" s="429">
        <f>M83*Calc_SEC_death_rates!$G130</f>
        <v>0.1789832621021257</v>
      </c>
    </row>
    <row r="186" spans="1:13" ht="13.15">
      <c r="B186" s="323" t="str">
        <f t="shared" si="61"/>
        <v>55-59</v>
      </c>
      <c r="C186" s="429">
        <f>C84*Calc_SEC_death_rates!$G131</f>
        <v>0.1209725903118235</v>
      </c>
      <c r="D186" s="429">
        <f>D84*Calc_SEC_death_rates!$G131</f>
        <v>0.11489356007081018</v>
      </c>
      <c r="E186" s="429">
        <f>E84*Calc_SEC_death_rates!$G131</f>
        <v>0.11098891236772962</v>
      </c>
      <c r="F186" s="429">
        <f>F84*Calc_SEC_death_rates!$G131</f>
        <v>0.1083618570528216</v>
      </c>
      <c r="G186" s="429">
        <f>G84*Calc_SEC_death_rates!$G131</f>
        <v>0.10622005550529325</v>
      </c>
      <c r="H186" s="429">
        <f>H84*Calc_SEC_death_rates!$G131</f>
        <v>0.10454318311314803</v>
      </c>
      <c r="I186" s="429">
        <f>I84*Calc_SEC_death_rates!$G131</f>
        <v>0.10430138713557918</v>
      </c>
      <c r="J186" s="429">
        <f>J84*Calc_SEC_death_rates!$G131</f>
        <v>0.10424815474555195</v>
      </c>
      <c r="K186" s="429">
        <f>K84*Calc_SEC_death_rates!$G131</f>
        <v>0.10407579474318109</v>
      </c>
      <c r="L186" s="429">
        <f>L84*Calc_SEC_death_rates!$G131</f>
        <v>0.10405373658043555</v>
      </c>
      <c r="M186" s="429">
        <f>M84*Calc_SEC_death_rates!$G131</f>
        <v>0.10432419793698225</v>
      </c>
    </row>
    <row r="187" spans="1:13" ht="13.15">
      <c r="B187" s="323" t="str">
        <f t="shared" si="61"/>
        <v>60-64</v>
      </c>
      <c r="C187" s="429">
        <f>C85*Calc_SEC_death_rates!$G132</f>
        <v>2.959895236903386E-2</v>
      </c>
      <c r="D187" s="429">
        <f>D85*Calc_SEC_death_rates!$G132</f>
        <v>3.0060856022610282E-2</v>
      </c>
      <c r="E187" s="429">
        <f>E85*Calc_SEC_death_rates!$G132</f>
        <v>2.9698923650758647E-2</v>
      </c>
      <c r="F187" s="429">
        <f>F85*Calc_SEC_death_rates!$G132</f>
        <v>2.9023176756419335E-2</v>
      </c>
      <c r="G187" s="429">
        <f>G85*Calc_SEC_death_rates!$G132</f>
        <v>2.8247982868133278E-2</v>
      </c>
      <c r="H187" s="429">
        <f>H85*Calc_SEC_death_rates!$G132</f>
        <v>2.750577073020798E-2</v>
      </c>
      <c r="I187" s="429">
        <f>I85*Calc_SEC_death_rates!$G132</f>
        <v>2.7217376063468083E-2</v>
      </c>
      <c r="J187" s="429">
        <f>J85*Calc_SEC_death_rates!$G132</f>
        <v>2.7000475621986545E-2</v>
      </c>
      <c r="K187" s="429">
        <f>K85*Calc_SEC_death_rates!$G132</f>
        <v>2.677812448802008E-2</v>
      </c>
      <c r="L187" s="429">
        <f>L85*Calc_SEC_death_rates!$G132</f>
        <v>2.6652887675984113E-2</v>
      </c>
      <c r="M187" s="429">
        <f>M85*Calc_SEC_death_rates!$G132</f>
        <v>2.6670180830258027E-2</v>
      </c>
    </row>
    <row r="188" spans="1:13" ht="13.15">
      <c r="B188" s="323" t="str">
        <f t="shared" si="61"/>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1"/>
        <v>Total</v>
      </c>
      <c r="C189" s="429">
        <f>SUM(C179:C188)</f>
        <v>1.0646869450678484</v>
      </c>
      <c r="D189" s="429">
        <f t="shared" ref="D189:M189" si="63">SUM(D179:D188)</f>
        <v>1.0704064206970396</v>
      </c>
      <c r="E189" s="429">
        <f t="shared" si="63"/>
        <v>1.0736565515735956</v>
      </c>
      <c r="F189" s="429">
        <f t="shared" si="63"/>
        <v>1.072749504679102</v>
      </c>
      <c r="G189" s="429">
        <f t="shared" si="63"/>
        <v>1.0642930926689083</v>
      </c>
      <c r="H189" s="429">
        <f t="shared" si="63"/>
        <v>1.0521403773698943</v>
      </c>
      <c r="I189" s="429">
        <f t="shared" si="63"/>
        <v>1.0507083015918854</v>
      </c>
      <c r="J189" s="429">
        <f t="shared" si="63"/>
        <v>1.0476200637076571</v>
      </c>
      <c r="K189" s="429">
        <f t="shared" si="63"/>
        <v>1.0407362113929222</v>
      </c>
      <c r="L189" s="429">
        <f t="shared" si="63"/>
        <v>1.0344416331266078</v>
      </c>
      <c r="M189" s="429">
        <f t="shared" si="63"/>
        <v>1.0314475270595684</v>
      </c>
    </row>
    <row r="190" spans="1:13">
      <c r="A190" s="1080">
        <f>SUM(C190:M190)</f>
        <v>0</v>
      </c>
      <c r="B190" s="1080"/>
      <c r="C190" s="1080">
        <f>SUM(C179:C188)-C189</f>
        <v>0</v>
      </c>
      <c r="D190" s="1080">
        <f t="shared" ref="D190:M190" si="64">SUM(D179:D188)-D189</f>
        <v>0</v>
      </c>
      <c r="E190" s="1080">
        <f t="shared" si="64"/>
        <v>0</v>
      </c>
      <c r="F190" s="1080">
        <f t="shared" si="64"/>
        <v>0</v>
      </c>
      <c r="G190" s="1080">
        <f t="shared" si="64"/>
        <v>0</v>
      </c>
      <c r="H190" s="1080">
        <f t="shared" si="64"/>
        <v>0</v>
      </c>
      <c r="I190" s="1080">
        <f t="shared" si="64"/>
        <v>0</v>
      </c>
      <c r="J190" s="1080">
        <f t="shared" si="64"/>
        <v>0</v>
      </c>
      <c r="K190" s="1080">
        <f t="shared" si="64"/>
        <v>0</v>
      </c>
      <c r="L190" s="1080">
        <f t="shared" si="64"/>
        <v>0</v>
      </c>
      <c r="M190" s="1080">
        <f t="shared" si="64"/>
        <v>0</v>
      </c>
    </row>
    <row r="192" spans="1:13" ht="13.15">
      <c r="B192" s="326" t="s">
        <v>47</v>
      </c>
      <c r="C192" s="314"/>
      <c r="D192" s="314"/>
      <c r="E192" s="314"/>
      <c r="F192" s="314"/>
      <c r="G192" s="314"/>
      <c r="H192" s="324"/>
      <c r="I192" s="314"/>
      <c r="J192" s="314"/>
      <c r="K192" s="314"/>
      <c r="L192" s="314"/>
    </row>
    <row r="193" spans="1:14">
      <c r="C193" s="314"/>
      <c r="D193" s="314"/>
      <c r="E193" s="314"/>
      <c r="F193" s="314"/>
      <c r="G193" s="314"/>
      <c r="H193" s="324"/>
      <c r="I193" s="314"/>
      <c r="J193" s="314"/>
      <c r="K193" s="314"/>
      <c r="L193" s="314"/>
    </row>
    <row r="194" spans="1:14" ht="13.15">
      <c r="B194" s="323" t="str">
        <f t="shared" ref="B194:B205" si="65">B178</f>
        <v>Age group</v>
      </c>
      <c r="C194" s="323" t="str">
        <f t="shared" ref="C194:M194" si="66">C178</f>
        <v>2019/20</v>
      </c>
      <c r="D194" s="323" t="str">
        <f t="shared" si="66"/>
        <v>2020/21</v>
      </c>
      <c r="E194" s="323" t="str">
        <f t="shared" si="66"/>
        <v>2021/22</v>
      </c>
      <c r="F194" s="323" t="str">
        <f t="shared" si="66"/>
        <v>2022/23</v>
      </c>
      <c r="G194" s="323" t="str">
        <f t="shared" si="66"/>
        <v>2023/24</v>
      </c>
      <c r="H194" s="323" t="str">
        <f t="shared" si="66"/>
        <v>2024/25</v>
      </c>
      <c r="I194" s="323" t="str">
        <f t="shared" si="66"/>
        <v>2025/26</v>
      </c>
      <c r="J194" s="323" t="str">
        <f t="shared" si="66"/>
        <v>2026/27</v>
      </c>
      <c r="K194" s="323" t="str">
        <f t="shared" si="66"/>
        <v>2027/28</v>
      </c>
      <c r="L194" s="323" t="str">
        <f t="shared" si="66"/>
        <v>2028/29</v>
      </c>
      <c r="M194" s="323" t="str">
        <f t="shared" si="66"/>
        <v>2029/30</v>
      </c>
    </row>
    <row r="195" spans="1:14" ht="13.15">
      <c r="B195" s="323" t="str">
        <f t="shared" si="65"/>
        <v>20-24</v>
      </c>
      <c r="C195" s="429">
        <f>C93*Calc_SEC_death_rates!$G140</f>
        <v>2.9618752440904089E-2</v>
      </c>
      <c r="D195" s="429">
        <f>D93*Calc_SEC_death_rates!$G140</f>
        <v>3.85468623843832E-2</v>
      </c>
      <c r="E195" s="429">
        <f>E93*Calc_SEC_death_rates!$G140</f>
        <v>4.4961361997578768E-2</v>
      </c>
      <c r="F195" s="429">
        <f>F93*Calc_SEC_death_rates!$G140</f>
        <v>4.8811073009142995E-2</v>
      </c>
      <c r="G195" s="429">
        <f>G93*Calc_SEC_death_rates!$G140</f>
        <v>5.0754565514831339E-2</v>
      </c>
      <c r="H195" s="429">
        <f>H93*Calc_SEC_death_rates!$G140</f>
        <v>5.1286503629816349E-2</v>
      </c>
      <c r="I195" s="429">
        <f>I93*Calc_SEC_death_rates!$G140</f>
        <v>5.3463785644276833E-2</v>
      </c>
      <c r="J195" s="429">
        <f>J93*Calc_SEC_death_rates!$G140</f>
        <v>5.4728357888631854E-2</v>
      </c>
      <c r="K195" s="429">
        <f>K93*Calc_SEC_death_rates!$G140</f>
        <v>5.4933767311076416E-2</v>
      </c>
      <c r="L195" s="429">
        <f>L93*Calc_SEC_death_rates!$G140</f>
        <v>5.5143266385184082E-2</v>
      </c>
      <c r="M195" s="429">
        <f>M93*Calc_SEC_death_rates!$G140</f>
        <v>5.5871231531601222E-2</v>
      </c>
      <c r="N195" s="312"/>
    </row>
    <row r="196" spans="1:14" ht="13.15">
      <c r="B196" s="323" t="str">
        <f t="shared" si="65"/>
        <v>25-29</v>
      </c>
      <c r="C196" s="429">
        <f>C94*Calc_SEC_death_rates!$G141</f>
        <v>4.1454133629624704E-2</v>
      </c>
      <c r="D196" s="429">
        <f>D94*Calc_SEC_death_rates!$G141</f>
        <v>4.114032078633386E-2</v>
      </c>
      <c r="E196" s="429">
        <f>E94*Calc_SEC_death_rates!$G141</f>
        <v>4.1572955135718022E-2</v>
      </c>
      <c r="F196" s="429">
        <f>F94*Calc_SEC_death_rates!$G141</f>
        <v>4.1964090723844619E-2</v>
      </c>
      <c r="G196" s="429">
        <f>G94*Calc_SEC_death_rates!$G141</f>
        <v>4.2099913689145584E-2</v>
      </c>
      <c r="H196" s="429">
        <f>H94*Calc_SEC_death_rates!$G141</f>
        <v>4.1891044355400357E-2</v>
      </c>
      <c r="I196" s="429">
        <f>I94*Calc_SEC_death_rates!$G141</f>
        <v>4.2725422366508121E-2</v>
      </c>
      <c r="J196" s="429">
        <f>J94*Calc_SEC_death_rates!$G141</f>
        <v>4.3332876790007344E-2</v>
      </c>
      <c r="K196" s="429">
        <f>K94*Calc_SEC_death_rates!$G141</f>
        <v>4.349573174693018E-2</v>
      </c>
      <c r="L196" s="429">
        <f>L94*Calc_SEC_death_rates!$G141</f>
        <v>4.3660882051413288E-2</v>
      </c>
      <c r="M196" s="429">
        <f>M94*Calc_SEC_death_rates!$G141</f>
        <v>4.4099047544959094E-2</v>
      </c>
      <c r="N196" s="312"/>
    </row>
    <row r="197" spans="1:14" ht="13.15">
      <c r="B197" s="323" t="str">
        <f t="shared" si="65"/>
        <v>30-34</v>
      </c>
      <c r="C197" s="429">
        <f>C95*Calc_SEC_death_rates!$G142</f>
        <v>8.3527544944775878E-2</v>
      </c>
      <c r="D197" s="429">
        <f>D95*Calc_SEC_death_rates!$G142</f>
        <v>7.9386812888945696E-2</v>
      </c>
      <c r="E197" s="429">
        <f>E95*Calc_SEC_death_rates!$G142</f>
        <v>7.6276058103653052E-2</v>
      </c>
      <c r="F197" s="429">
        <f>F95*Calc_SEC_death_rates!$G142</f>
        <v>7.3777530337825026E-2</v>
      </c>
      <c r="G197" s="429">
        <f>G95*Calc_SEC_death_rates!$G142</f>
        <v>7.1681524345132322E-2</v>
      </c>
      <c r="H197" s="429">
        <f>H95*Calc_SEC_death_rates!$G142</f>
        <v>6.9803960444781821E-2</v>
      </c>
      <c r="I197" s="429">
        <f>I95*Calc_SEC_death_rates!$G142</f>
        <v>6.9187047582216762E-2</v>
      </c>
      <c r="J197" s="429">
        <f>J95*Calc_SEC_death_rates!$G142</f>
        <v>6.8819363395177233E-2</v>
      </c>
      <c r="K197" s="429">
        <f>K95*Calc_SEC_death_rates!$G142</f>
        <v>6.8391743060803215E-2</v>
      </c>
      <c r="L197" s="429">
        <f>L95*Calc_SEC_death_rates!$G142</f>
        <v>6.8147902034217264E-2</v>
      </c>
      <c r="M197" s="429">
        <f>M95*Calc_SEC_death_rates!$G142</f>
        <v>6.8270613799737576E-2</v>
      </c>
      <c r="N197" s="312"/>
    </row>
    <row r="198" spans="1:14" ht="13.15">
      <c r="B198" s="323" t="str">
        <f t="shared" si="65"/>
        <v>35-39</v>
      </c>
      <c r="C198" s="429">
        <f>C96*Calc_SEC_death_rates!$G143</f>
        <v>0.12063646890171557</v>
      </c>
      <c r="D198" s="429">
        <f>D96*Calc_SEC_death_rates!$G143</f>
        <v>0.11661642332073478</v>
      </c>
      <c r="E198" s="429">
        <f>E96*Calc_SEC_death_rates!$G143</f>
        <v>0.11260754266932754</v>
      </c>
      <c r="F198" s="429">
        <f>F96*Calc_SEC_death_rates!$G143</f>
        <v>0.10857779811486493</v>
      </c>
      <c r="G198" s="429">
        <f>G96*Calc_SEC_death_rates!$G143</f>
        <v>0.10465611372995447</v>
      </c>
      <c r="H198" s="429">
        <f>H96*Calc_SEC_death_rates!$G143</f>
        <v>0.10091377695418159</v>
      </c>
      <c r="I198" s="429">
        <f>I96*Calc_SEC_death_rates!$G143</f>
        <v>9.8445273648925719E-2</v>
      </c>
      <c r="J198" s="429">
        <f>J96*Calc_SEC_death_rates!$G143</f>
        <v>9.6369259741306876E-2</v>
      </c>
      <c r="K198" s="429">
        <f>K96*Calc_SEC_death_rates!$G143</f>
        <v>9.4471918519343639E-2</v>
      </c>
      <c r="L198" s="429">
        <f>L96*Calc_SEC_death_rates!$G143</f>
        <v>9.3000422122712062E-2</v>
      </c>
      <c r="M198" s="429">
        <f>M96*Calc_SEC_death_rates!$G143</f>
        <v>9.2099300042548279E-2</v>
      </c>
      <c r="N198" s="312"/>
    </row>
    <row r="199" spans="1:14" ht="13.15">
      <c r="B199" s="323" t="str">
        <f t="shared" si="65"/>
        <v>40-44</v>
      </c>
      <c r="C199" s="429">
        <f>C97*Calc_SEC_death_rates!$G144</f>
        <v>0.1686499826174504</v>
      </c>
      <c r="D199" s="429">
        <f>D97*Calc_SEC_death_rates!$G144</f>
        <v>0.16719510363692439</v>
      </c>
      <c r="E199" s="429">
        <f>E97*Calc_SEC_death_rates!$G144</f>
        <v>0.16492143327073813</v>
      </c>
      <c r="F199" s="429">
        <f>F97*Calc_SEC_death_rates!$G144</f>
        <v>0.16170301543861546</v>
      </c>
      <c r="G199" s="429">
        <f>G97*Calc_SEC_death_rates!$G144</f>
        <v>0.15775325020648637</v>
      </c>
      <c r="H199" s="429">
        <f>H97*Calc_SEC_death_rates!$G144</f>
        <v>0.15330964435720471</v>
      </c>
      <c r="I199" s="429">
        <f>I97*Calc_SEC_death_rates!$G144</f>
        <v>0.14991658034667499</v>
      </c>
      <c r="J199" s="429">
        <f>J97*Calc_SEC_death_rates!$G144</f>
        <v>0.14658832310034847</v>
      </c>
      <c r="K199" s="429">
        <f>K97*Calc_SEC_death_rates!$G144</f>
        <v>0.1432059273883047</v>
      </c>
      <c r="L199" s="429">
        <f>L97*Calc_SEC_death_rates!$G144</f>
        <v>0.1402220939732472</v>
      </c>
      <c r="M199" s="429">
        <f>M97*Calc_SEC_death_rates!$G144</f>
        <v>0.13791720315042907</v>
      </c>
      <c r="N199" s="312"/>
    </row>
    <row r="200" spans="1:14" ht="13.15">
      <c r="B200" s="323" t="str">
        <f t="shared" si="65"/>
        <v>45-49</v>
      </c>
      <c r="C200" s="429">
        <f>C98*Calc_SEC_death_rates!$G145</f>
        <v>0.2473726592037119</v>
      </c>
      <c r="D200" s="429">
        <f>D98*Calc_SEC_death_rates!$G145</f>
        <v>0.25804521503153266</v>
      </c>
      <c r="E200" s="429">
        <f>E98*Calc_SEC_death_rates!$G145</f>
        <v>0.26518073898641648</v>
      </c>
      <c r="F200" s="429">
        <f>F98*Calc_SEC_death_rates!$G145</f>
        <v>0.26881299650610607</v>
      </c>
      <c r="G200" s="429">
        <f>G98*Calc_SEC_death_rates!$G145</f>
        <v>0.2694860894576574</v>
      </c>
      <c r="H200" s="429">
        <f>H98*Calc_SEC_death_rates!$G145</f>
        <v>0.2677594267068632</v>
      </c>
      <c r="I200" s="429">
        <f>I98*Calc_SEC_death_rates!$G145</f>
        <v>0.26650677334846257</v>
      </c>
      <c r="J200" s="429">
        <f>J98*Calc_SEC_death_rates!$G145</f>
        <v>0.26410209134636536</v>
      </c>
      <c r="K200" s="429">
        <f>K98*Calc_SEC_death_rates!$G145</f>
        <v>0.26050788049317408</v>
      </c>
      <c r="L200" s="429">
        <f>L98*Calc_SEC_death_rates!$G145</f>
        <v>0.25671231128607819</v>
      </c>
      <c r="M200" s="429">
        <f>M98*Calc_SEC_death_rates!$G145</f>
        <v>0.25338528701761254</v>
      </c>
      <c r="N200" s="312"/>
    </row>
    <row r="201" spans="1:14" ht="13.15">
      <c r="B201" s="323" t="str">
        <f t="shared" si="65"/>
        <v>50-54</v>
      </c>
      <c r="C201" s="429">
        <f>C99*Calc_SEC_death_rates!$G146</f>
        <v>0.1421231791360309</v>
      </c>
      <c r="D201" s="429">
        <f>D99*Calc_SEC_death_rates!$G146</f>
        <v>0.15845624554320753</v>
      </c>
      <c r="E201" s="429">
        <f>E99*Calc_SEC_death_rates!$G146</f>
        <v>0.17192243703976454</v>
      </c>
      <c r="F201" s="429">
        <f>F99*Calc_SEC_death_rates!$G146</f>
        <v>0.18220297410150954</v>
      </c>
      <c r="G201" s="429">
        <f>G99*Calc_SEC_death_rates!$G146</f>
        <v>0.18952978389721556</v>
      </c>
      <c r="H201" s="429">
        <f>H99*Calc_SEC_death_rates!$G146</f>
        <v>0.1942348559712995</v>
      </c>
      <c r="I201" s="429">
        <f>I99*Calc_SEC_death_rates!$G146</f>
        <v>0.19850205809358129</v>
      </c>
      <c r="J201" s="429">
        <f>J99*Calc_SEC_death_rates!$G146</f>
        <v>0.20109188949536383</v>
      </c>
      <c r="K201" s="429">
        <f>K99*Calc_SEC_death_rates!$G146</f>
        <v>0.20199447501311912</v>
      </c>
      <c r="L201" s="429">
        <f>L99*Calc_SEC_death_rates!$G146</f>
        <v>0.20201485067194974</v>
      </c>
      <c r="M201" s="429">
        <f>M99*Calc_SEC_death_rates!$G146</f>
        <v>0.20173751085615618</v>
      </c>
      <c r="N201" s="312"/>
    </row>
    <row r="202" spans="1:14" ht="13.15">
      <c r="B202" s="323" t="str">
        <f t="shared" si="65"/>
        <v>55-59</v>
      </c>
      <c r="C202" s="429">
        <f>C100*Calc_SEC_death_rates!$G147</f>
        <v>4.434960277992258E-2</v>
      </c>
      <c r="D202" s="429">
        <f>D100*Calc_SEC_death_rates!$G147</f>
        <v>4.314114202363506E-2</v>
      </c>
      <c r="E202" s="429">
        <f>E100*Calc_SEC_death_rates!$G147</f>
        <v>4.3756141969416178E-2</v>
      </c>
      <c r="F202" s="429">
        <f>F100*Calc_SEC_death_rates!$G147</f>
        <v>4.5106370511050875E-2</v>
      </c>
      <c r="G202" s="429">
        <f>G100*Calc_SEC_death_rates!$G147</f>
        <v>4.6628458135366979E-2</v>
      </c>
      <c r="H202" s="429">
        <f>H100*Calc_SEC_death_rates!$G147</f>
        <v>4.8005690185013279E-2</v>
      </c>
      <c r="I202" s="429">
        <f>I100*Calc_SEC_death_rates!$G147</f>
        <v>4.9634106550689255E-2</v>
      </c>
      <c r="J202" s="429">
        <f>J100*Calc_SEC_death_rates!$G147</f>
        <v>5.0942367152328014E-2</v>
      </c>
      <c r="K202" s="429">
        <f>K100*Calc_SEC_death_rates!$G147</f>
        <v>5.1824194731597974E-2</v>
      </c>
      <c r="L202" s="429">
        <f>L100*Calc_SEC_death_rates!$G147</f>
        <v>5.2460053979536812E-2</v>
      </c>
      <c r="M202" s="429">
        <f>M100*Calc_SEC_death_rates!$G147</f>
        <v>5.2979033395520306E-2</v>
      </c>
      <c r="N202" s="312"/>
    </row>
    <row r="203" spans="1:14" ht="13.15">
      <c r="B203" s="323" t="str">
        <f t="shared" si="65"/>
        <v>60-64</v>
      </c>
      <c r="C203" s="429">
        <f>C101*Calc_SEC_death_rates!$G148</f>
        <v>3.521054571381986E-2</v>
      </c>
      <c r="D203" s="429">
        <f>D101*Calc_SEC_death_rates!$G148</f>
        <v>3.7350733942277559E-2</v>
      </c>
      <c r="E203" s="429">
        <f>E101*Calc_SEC_death_rates!$G148</f>
        <v>3.8101763187513259E-2</v>
      </c>
      <c r="F203" s="429">
        <f>F101*Calc_SEC_death_rates!$G148</f>
        <v>3.8538740398727206E-2</v>
      </c>
      <c r="G203" s="429">
        <f>G101*Calc_SEC_death_rates!$G148</f>
        <v>3.9030316460364929E-2</v>
      </c>
      <c r="H203" s="429">
        <f>H101*Calc_SEC_death_rates!$G148</f>
        <v>3.9595168741889473E-2</v>
      </c>
      <c r="I203" s="429">
        <f>I101*Calc_SEC_death_rates!$G148</f>
        <v>4.0766825062792778E-2</v>
      </c>
      <c r="J203" s="429">
        <f>J101*Calc_SEC_death_rates!$G148</f>
        <v>4.1858994541678407E-2</v>
      </c>
      <c r="K203" s="429">
        <f>K101*Calc_SEC_death_rates!$G148</f>
        <v>4.2707105993417205E-2</v>
      </c>
      <c r="L203" s="429">
        <f>L101*Calc_SEC_death_rates!$G148</f>
        <v>4.3460994128709837E-2</v>
      </c>
      <c r="M203" s="429">
        <f>M101*Calc_SEC_death_rates!$G148</f>
        <v>4.4204323978096885E-2</v>
      </c>
      <c r="N203" s="312"/>
    </row>
    <row r="204" spans="1:14" ht="13.15">
      <c r="B204" s="323" t="str">
        <f t="shared" si="65"/>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row>
    <row r="205" spans="1:14" ht="13.15">
      <c r="B205" s="323" t="str">
        <f t="shared" si="65"/>
        <v>Total</v>
      </c>
      <c r="C205" s="429">
        <f>SUM(C195:C204)</f>
        <v>0.91294286936795599</v>
      </c>
      <c r="D205" s="429">
        <f t="shared" ref="D205:M205" si="67">SUM(D195:D204)</f>
        <v>0.93987885955797479</v>
      </c>
      <c r="E205" s="429">
        <f t="shared" si="67"/>
        <v>0.95930043236012585</v>
      </c>
      <c r="F205" s="429">
        <f t="shared" si="67"/>
        <v>0.96949458914168662</v>
      </c>
      <c r="G205" s="429">
        <f t="shared" si="67"/>
        <v>0.97162001543615495</v>
      </c>
      <c r="H205" s="429">
        <f t="shared" si="67"/>
        <v>0.9668000713464503</v>
      </c>
      <c r="I205" s="429">
        <f t="shared" si="67"/>
        <v>0.96914787264412827</v>
      </c>
      <c r="J205" s="429">
        <f t="shared" si="67"/>
        <v>0.96783352345120743</v>
      </c>
      <c r="K205" s="429">
        <f t="shared" si="67"/>
        <v>0.96153274425776647</v>
      </c>
      <c r="L205" s="429">
        <f t="shared" si="67"/>
        <v>0.95482277663304838</v>
      </c>
      <c r="M205" s="429">
        <f t="shared" si="67"/>
        <v>0.95056355131666126</v>
      </c>
      <c r="N205" s="312"/>
    </row>
    <row r="206" spans="1:14">
      <c r="A206" s="1080">
        <f>SUM(C206:M206)</f>
        <v>0</v>
      </c>
      <c r="B206" s="1080"/>
      <c r="C206" s="1080">
        <f>SUM(C195:C204)-C205</f>
        <v>0</v>
      </c>
      <c r="D206" s="1080">
        <f t="shared" ref="D206:M206" si="68">SUM(D195:D204)-D205</f>
        <v>0</v>
      </c>
      <c r="E206" s="1080">
        <f t="shared" si="68"/>
        <v>0</v>
      </c>
      <c r="F206" s="1080">
        <f t="shared" si="68"/>
        <v>0</v>
      </c>
      <c r="G206" s="1080">
        <f t="shared" si="68"/>
        <v>0</v>
      </c>
      <c r="H206" s="1080">
        <f t="shared" si="68"/>
        <v>0</v>
      </c>
      <c r="I206" s="1080">
        <f t="shared" si="68"/>
        <v>0</v>
      </c>
      <c r="J206" s="1080">
        <f t="shared" si="68"/>
        <v>0</v>
      </c>
      <c r="K206" s="1080">
        <f t="shared" si="68"/>
        <v>0</v>
      </c>
      <c r="L206" s="1080">
        <f t="shared" si="68"/>
        <v>0</v>
      </c>
      <c r="M206" s="1080">
        <f t="shared" si="68"/>
        <v>0</v>
      </c>
    </row>
    <row r="208" spans="1:14"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69">B178</f>
        <v>Age group</v>
      </c>
      <c r="C212" s="323" t="str">
        <f t="shared" ref="C212:M212" si="70">C178</f>
        <v>2019/20</v>
      </c>
      <c r="D212" s="323" t="str">
        <f t="shared" si="70"/>
        <v>2020/21</v>
      </c>
      <c r="E212" s="323" t="str">
        <f t="shared" si="70"/>
        <v>2021/22</v>
      </c>
      <c r="F212" s="323" t="str">
        <f t="shared" si="70"/>
        <v>2022/23</v>
      </c>
      <c r="G212" s="323" t="str">
        <f t="shared" si="70"/>
        <v>2023/24</v>
      </c>
      <c r="H212" s="323" t="str">
        <f t="shared" si="70"/>
        <v>2024/25</v>
      </c>
      <c r="I212" s="323" t="str">
        <f t="shared" si="70"/>
        <v>2025/26</v>
      </c>
      <c r="J212" s="323" t="str">
        <f t="shared" si="70"/>
        <v>2026/27</v>
      </c>
      <c r="K212" s="323" t="str">
        <f t="shared" si="70"/>
        <v>2027/28</v>
      </c>
      <c r="L212" s="323" t="str">
        <f t="shared" si="70"/>
        <v>2028/29</v>
      </c>
      <c r="M212" s="323" t="str">
        <f t="shared" si="70"/>
        <v>2029/30</v>
      </c>
    </row>
    <row r="213" spans="1:13" ht="13.15">
      <c r="B213" s="323" t="str">
        <f t="shared" si="69"/>
        <v>20-24</v>
      </c>
      <c r="C213" s="429">
        <f t="shared" ref="C213:C222" si="71">C111+C145+C179</f>
        <v>6.308183983648262</v>
      </c>
      <c r="D213" s="429">
        <f t="shared" ref="D213:M213" si="72">D111+D145+D179</f>
        <v>9.9264838261987549</v>
      </c>
      <c r="E213" s="429">
        <f t="shared" si="72"/>
        <v>12.432068955628351</v>
      </c>
      <c r="F213" s="429">
        <f t="shared" si="72"/>
        <v>14.527927844680201</v>
      </c>
      <c r="G213" s="429">
        <f t="shared" si="72"/>
        <v>15.330367797732871</v>
      </c>
      <c r="H213" s="429">
        <f t="shared" si="72"/>
        <v>15.625878648657247</v>
      </c>
      <c r="I213" s="429">
        <f t="shared" si="72"/>
        <v>16.403345172301545</v>
      </c>
      <c r="J213" s="429">
        <f t="shared" si="72"/>
        <v>16.861182857163833</v>
      </c>
      <c r="K213" s="429">
        <f t="shared" si="72"/>
        <v>16.963922765571873</v>
      </c>
      <c r="L213" s="429">
        <f t="shared" si="72"/>
        <v>17.056246679928329</v>
      </c>
      <c r="M213" s="429">
        <f t="shared" si="72"/>
        <v>17.304583793395459</v>
      </c>
    </row>
    <row r="214" spans="1:13" ht="13.15">
      <c r="B214" s="323" t="str">
        <f t="shared" si="69"/>
        <v>25-29</v>
      </c>
      <c r="C214" s="429">
        <f t="shared" si="71"/>
        <v>30.510790577285675</v>
      </c>
      <c r="D214" s="429">
        <f t="shared" ref="D214:M214" si="73">D112+D146+D180</f>
        <v>30.203343480849981</v>
      </c>
      <c r="E214" s="429">
        <f t="shared" si="73"/>
        <v>29.954923685695487</v>
      </c>
      <c r="F214" s="429">
        <f t="shared" si="73"/>
        <v>31.008858991672799</v>
      </c>
      <c r="G214" s="429">
        <f t="shared" si="73"/>
        <v>30.676496993815679</v>
      </c>
      <c r="H214" s="429">
        <f t="shared" si="73"/>
        <v>30.242359913735477</v>
      </c>
      <c r="I214" s="429">
        <f t="shared" si="73"/>
        <v>30.690417542641928</v>
      </c>
      <c r="J214" s="429">
        <f t="shared" si="73"/>
        <v>31.026623805621409</v>
      </c>
      <c r="K214" s="429">
        <f t="shared" si="73"/>
        <v>31.069035256287414</v>
      </c>
      <c r="L214" s="429">
        <f t="shared" si="73"/>
        <v>31.141010185976246</v>
      </c>
      <c r="M214" s="429">
        <f t="shared" si="73"/>
        <v>31.43448647044605</v>
      </c>
    </row>
    <row r="215" spans="1:13" ht="13.15">
      <c r="B215" s="323" t="str">
        <f t="shared" si="69"/>
        <v>30-34</v>
      </c>
      <c r="C215" s="429">
        <f t="shared" si="71"/>
        <v>29.188792367277998</v>
      </c>
      <c r="D215" s="429">
        <f t="shared" ref="D215:M215" si="74">D113+D147+D181</f>
        <v>28.914709782945064</v>
      </c>
      <c r="E215" s="429">
        <f t="shared" si="74"/>
        <v>27.949635605452354</v>
      </c>
      <c r="F215" s="429">
        <f t="shared" si="74"/>
        <v>28.038330411340404</v>
      </c>
      <c r="G215" s="429">
        <f t="shared" si="74"/>
        <v>26.986263774463811</v>
      </c>
      <c r="H215" s="429">
        <f t="shared" si="74"/>
        <v>26.034553109493807</v>
      </c>
      <c r="I215" s="429">
        <f t="shared" si="74"/>
        <v>25.573409093450248</v>
      </c>
      <c r="J215" s="429">
        <f t="shared" si="74"/>
        <v>25.241687715551691</v>
      </c>
      <c r="K215" s="429">
        <f t="shared" si="74"/>
        <v>24.924985893105379</v>
      </c>
      <c r="L215" s="429">
        <f t="shared" si="74"/>
        <v>24.706712368897282</v>
      </c>
      <c r="M215" s="429">
        <f t="shared" si="74"/>
        <v>24.648194076657763</v>
      </c>
    </row>
    <row r="216" spans="1:13" ht="13.15">
      <c r="B216" s="323" t="str">
        <f t="shared" si="69"/>
        <v>35-39</v>
      </c>
      <c r="C216" s="429">
        <f t="shared" si="71"/>
        <v>27.713355805551842</v>
      </c>
      <c r="D216" s="429">
        <f t="shared" ref="D216:M216" si="75">D114+D148+D182</f>
        <v>28.863361118053067</v>
      </c>
      <c r="E216" s="429">
        <f t="shared" si="75"/>
        <v>28.914856052332986</v>
      </c>
      <c r="F216" s="429">
        <f t="shared" si="75"/>
        <v>29.688771074260483</v>
      </c>
      <c r="G216" s="429">
        <f t="shared" si="75"/>
        <v>28.968898161704523</v>
      </c>
      <c r="H216" s="429">
        <f t="shared" si="75"/>
        <v>28.14690847065178</v>
      </c>
      <c r="I216" s="429">
        <f t="shared" si="75"/>
        <v>27.564234489842509</v>
      </c>
      <c r="J216" s="429">
        <f t="shared" si="75"/>
        <v>27.017841413646238</v>
      </c>
      <c r="K216" s="429">
        <f t="shared" si="75"/>
        <v>26.476001622125448</v>
      </c>
      <c r="L216" s="429">
        <f t="shared" si="75"/>
        <v>26.024470640320313</v>
      </c>
      <c r="M216" s="429">
        <f t="shared" si="75"/>
        <v>25.715694978261702</v>
      </c>
    </row>
    <row r="217" spans="1:13" ht="13.15">
      <c r="B217" s="323" t="str">
        <f t="shared" si="69"/>
        <v>40-44</v>
      </c>
      <c r="C217" s="429">
        <f t="shared" si="71"/>
        <v>24.073494493091147</v>
      </c>
      <c r="D217" s="429">
        <f t="shared" ref="D217:M217" si="76">D115+D149+D183</f>
        <v>25.689038544007957</v>
      </c>
      <c r="E217" s="429">
        <f t="shared" si="76"/>
        <v>26.440115878960011</v>
      </c>
      <c r="F217" s="429">
        <f t="shared" si="76"/>
        <v>27.8705099139721</v>
      </c>
      <c r="G217" s="429">
        <f t="shared" si="76"/>
        <v>27.841205207746235</v>
      </c>
      <c r="H217" s="429">
        <f t="shared" si="76"/>
        <v>27.596973630357972</v>
      </c>
      <c r="I217" s="429">
        <f t="shared" si="76"/>
        <v>27.429125899665692</v>
      </c>
      <c r="J217" s="429">
        <f t="shared" si="76"/>
        <v>27.165071720932403</v>
      </c>
      <c r="K217" s="429">
        <f t="shared" si="76"/>
        <v>26.79779495167254</v>
      </c>
      <c r="L217" s="429">
        <f t="shared" si="76"/>
        <v>26.428060698229949</v>
      </c>
      <c r="M217" s="429">
        <f t="shared" si="76"/>
        <v>26.123919727803127</v>
      </c>
    </row>
    <row r="218" spans="1:13" ht="13.15">
      <c r="B218" s="323" t="str">
        <f t="shared" si="69"/>
        <v>45-49</v>
      </c>
      <c r="C218" s="429">
        <f t="shared" si="71"/>
        <v>21.94912011092427</v>
      </c>
      <c r="D218" s="429">
        <f t="shared" ref="D218:M218" si="77">D116+D150+D184</f>
        <v>23.257994336348496</v>
      </c>
      <c r="E218" s="429">
        <f t="shared" si="77"/>
        <v>23.942797823746911</v>
      </c>
      <c r="F218" s="429">
        <f t="shared" si="77"/>
        <v>25.371030668423213</v>
      </c>
      <c r="G218" s="429">
        <f t="shared" si="77"/>
        <v>25.578483757145715</v>
      </c>
      <c r="H218" s="429">
        <f t="shared" si="77"/>
        <v>25.644570406836802</v>
      </c>
      <c r="I218" s="429">
        <f t="shared" si="77"/>
        <v>25.811193057973917</v>
      </c>
      <c r="J218" s="429">
        <f t="shared" si="77"/>
        <v>25.87256175237755</v>
      </c>
      <c r="K218" s="429">
        <f t="shared" si="77"/>
        <v>25.799307900576494</v>
      </c>
      <c r="L218" s="429">
        <f t="shared" si="77"/>
        <v>25.677659051163047</v>
      </c>
      <c r="M218" s="429">
        <f t="shared" si="77"/>
        <v>25.56856888467199</v>
      </c>
    </row>
    <row r="219" spans="1:13" ht="13.15">
      <c r="B219" s="323" t="str">
        <f t="shared" si="69"/>
        <v>50-54</v>
      </c>
      <c r="C219" s="429">
        <f t="shared" si="71"/>
        <v>23.976755243642224</v>
      </c>
      <c r="D219" s="429">
        <f t="shared" ref="D219:M219" si="78">D117+D151+D185</f>
        <v>24.621690905759692</v>
      </c>
      <c r="E219" s="429">
        <f t="shared" si="78"/>
        <v>24.842150797918698</v>
      </c>
      <c r="F219" s="429">
        <f t="shared" si="78"/>
        <v>25.755882786132837</v>
      </c>
      <c r="G219" s="429">
        <f t="shared" si="78"/>
        <v>25.754630451642811</v>
      </c>
      <c r="H219" s="429">
        <f t="shared" si="78"/>
        <v>25.724001499828905</v>
      </c>
      <c r="I219" s="429">
        <f t="shared" si="78"/>
        <v>25.891051027521389</v>
      </c>
      <c r="J219" s="429">
        <f t="shared" si="78"/>
        <v>26.022480573050743</v>
      </c>
      <c r="K219" s="429">
        <f t="shared" si="78"/>
        <v>26.06364331091466</v>
      </c>
      <c r="L219" s="429">
        <f t="shared" si="78"/>
        <v>26.080759102053065</v>
      </c>
      <c r="M219" s="429">
        <f t="shared" si="78"/>
        <v>26.118585470241253</v>
      </c>
    </row>
    <row r="220" spans="1:13" ht="13.15">
      <c r="B220" s="323" t="str">
        <f t="shared" si="69"/>
        <v>55-59</v>
      </c>
      <c r="C220" s="429">
        <f t="shared" si="71"/>
        <v>31.113597492745896</v>
      </c>
      <c r="D220" s="429">
        <f t="shared" ref="D220:M220" si="79">D118+D152+D186</f>
        <v>29.764102255452798</v>
      </c>
      <c r="E220" s="429">
        <f t="shared" si="79"/>
        <v>28.798994617201288</v>
      </c>
      <c r="F220" s="429">
        <f t="shared" si="79"/>
        <v>28.373671287600622</v>
      </c>
      <c r="G220" s="429">
        <f t="shared" si="79"/>
        <v>27.812857965222616</v>
      </c>
      <c r="H220" s="429">
        <f t="shared" si="79"/>
        <v>27.37378256230858</v>
      </c>
      <c r="I220" s="429">
        <f t="shared" si="79"/>
        <v>27.310470251382991</v>
      </c>
      <c r="J220" s="429">
        <f t="shared" si="79"/>
        <v>27.296531782833583</v>
      </c>
      <c r="K220" s="429">
        <f t="shared" si="79"/>
        <v>27.251400717499248</v>
      </c>
      <c r="L220" s="429">
        <f t="shared" si="79"/>
        <v>27.245624966917148</v>
      </c>
      <c r="M220" s="429">
        <f t="shared" si="79"/>
        <v>27.316443074278617</v>
      </c>
    </row>
    <row r="221" spans="1:13" ht="13.15">
      <c r="B221" s="323" t="str">
        <f t="shared" si="69"/>
        <v>60-64</v>
      </c>
      <c r="C221" s="429">
        <f t="shared" si="71"/>
        <v>16.761189198748383</v>
      </c>
      <c r="D221" s="429">
        <f t="shared" ref="D221:M221" si="80">D119+D153+D187</f>
        <v>17.057733074493935</v>
      </c>
      <c r="E221" s="429">
        <f t="shared" si="80"/>
        <v>16.860118301545999</v>
      </c>
      <c r="F221" s="429">
        <f t="shared" si="80"/>
        <v>16.519385714701755</v>
      </c>
      <c r="G221" s="429">
        <f t="shared" si="80"/>
        <v>16.07816155265532</v>
      </c>
      <c r="H221" s="429">
        <f t="shared" si="80"/>
        <v>15.655709913697169</v>
      </c>
      <c r="I221" s="429">
        <f t="shared" si="80"/>
        <v>15.49156169594959</v>
      </c>
      <c r="J221" s="429">
        <f t="shared" si="80"/>
        <v>15.36810649720984</v>
      </c>
      <c r="K221" s="429">
        <f t="shared" si="80"/>
        <v>15.241548878210363</v>
      </c>
      <c r="L221" s="429">
        <f t="shared" si="80"/>
        <v>15.170266701863346</v>
      </c>
      <c r="M221" s="429">
        <f t="shared" si="80"/>
        <v>15.180109603902368</v>
      </c>
    </row>
    <row r="222" spans="1:13" ht="13.15">
      <c r="B222" s="323" t="str">
        <f t="shared" si="69"/>
        <v>65 plus</v>
      </c>
      <c r="C222" s="429">
        <f t="shared" si="71"/>
        <v>5.2321823672623067</v>
      </c>
      <c r="D222" s="429">
        <f t="shared" ref="D222:M222" si="81">D120+D154+D188</f>
        <v>6.528550678621297</v>
      </c>
      <c r="E222" s="429">
        <f t="shared" si="81"/>
        <v>7.3613536401707034</v>
      </c>
      <c r="F222" s="429">
        <f t="shared" si="81"/>
        <v>7.8255615139770018</v>
      </c>
      <c r="G222" s="429">
        <f t="shared" si="81"/>
        <v>8.0020971859557246</v>
      </c>
      <c r="H222" s="429">
        <f t="shared" si="81"/>
        <v>8.007973457384141</v>
      </c>
      <c r="I222" s="429">
        <f t="shared" si="81"/>
        <v>8.0203670266798195</v>
      </c>
      <c r="J222" s="429">
        <f t="shared" si="81"/>
        <v>7.9915788965743921</v>
      </c>
      <c r="K222" s="429">
        <f t="shared" si="81"/>
        <v>7.9268299369634754</v>
      </c>
      <c r="L222" s="429">
        <f t="shared" si="81"/>
        <v>7.8703477553204575</v>
      </c>
      <c r="M222" s="429">
        <f t="shared" si="81"/>
        <v>7.8485429016366259</v>
      </c>
    </row>
    <row r="223" spans="1:13" ht="13.15">
      <c r="B223" s="323" t="str">
        <f t="shared" si="69"/>
        <v>Total</v>
      </c>
      <c r="C223" s="429">
        <f>SUM(C213:C222)</f>
        <v>216.827461640178</v>
      </c>
      <c r="D223" s="429">
        <f t="shared" ref="D223:M223" si="82">SUM(D213:D222)</f>
        <v>224.82700800273102</v>
      </c>
      <c r="E223" s="429">
        <f t="shared" si="82"/>
        <v>227.49701535865279</v>
      </c>
      <c r="F223" s="429">
        <f t="shared" si="82"/>
        <v>234.97993020676142</v>
      </c>
      <c r="G223" s="429">
        <f t="shared" si="82"/>
        <v>233.0294628480853</v>
      </c>
      <c r="H223" s="429">
        <f t="shared" si="82"/>
        <v>230.0527116129519</v>
      </c>
      <c r="I223" s="429">
        <f t="shared" si="82"/>
        <v>230.18517525740964</v>
      </c>
      <c r="J223" s="429">
        <f t="shared" si="82"/>
        <v>229.86366701496169</v>
      </c>
      <c r="K223" s="429">
        <f t="shared" si="82"/>
        <v>228.51447123292692</v>
      </c>
      <c r="L223" s="429">
        <f t="shared" si="82"/>
        <v>227.40115815066918</v>
      </c>
      <c r="M223" s="429">
        <f t="shared" si="82"/>
        <v>227.25912898129494</v>
      </c>
    </row>
    <row r="224" spans="1:13">
      <c r="A224" s="1080">
        <f>SUM(C224:M224)</f>
        <v>0</v>
      </c>
      <c r="B224" s="1080"/>
      <c r="C224" s="1080">
        <f>SUM(C213:C222)-C223</f>
        <v>0</v>
      </c>
      <c r="D224" s="1080">
        <f t="shared" ref="D224:M224" si="83">SUM(D213:D222)-D223</f>
        <v>0</v>
      </c>
      <c r="E224" s="1080">
        <f t="shared" si="83"/>
        <v>0</v>
      </c>
      <c r="F224" s="1080">
        <f t="shared" si="83"/>
        <v>0</v>
      </c>
      <c r="G224" s="1080">
        <f t="shared" si="83"/>
        <v>0</v>
      </c>
      <c r="H224" s="1080">
        <f t="shared" si="83"/>
        <v>0</v>
      </c>
      <c r="I224" s="1080">
        <f t="shared" si="83"/>
        <v>0</v>
      </c>
      <c r="J224" s="1080">
        <f t="shared" si="83"/>
        <v>0</v>
      </c>
      <c r="K224" s="1080">
        <f t="shared" si="83"/>
        <v>0</v>
      </c>
      <c r="L224" s="1080">
        <f t="shared" si="83"/>
        <v>0</v>
      </c>
      <c r="M224" s="1080">
        <f t="shared" si="83"/>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4">B212</f>
        <v>Age group</v>
      </c>
      <c r="C228" s="323" t="str">
        <f t="shared" ref="C228:M228" si="85">C212</f>
        <v>2019/20</v>
      </c>
      <c r="D228" s="323" t="str">
        <f t="shared" si="85"/>
        <v>2020/21</v>
      </c>
      <c r="E228" s="323" t="str">
        <f t="shared" si="85"/>
        <v>2021/22</v>
      </c>
      <c r="F228" s="323" t="str">
        <f t="shared" si="85"/>
        <v>2022/23</v>
      </c>
      <c r="G228" s="323" t="str">
        <f t="shared" si="85"/>
        <v>2023/24</v>
      </c>
      <c r="H228" s="323" t="str">
        <f t="shared" si="85"/>
        <v>2024/25</v>
      </c>
      <c r="I228" s="323" t="str">
        <f t="shared" si="85"/>
        <v>2025/26</v>
      </c>
      <c r="J228" s="323" t="str">
        <f t="shared" si="85"/>
        <v>2026/27</v>
      </c>
      <c r="K228" s="323" t="str">
        <f t="shared" si="85"/>
        <v>2027/28</v>
      </c>
      <c r="L228" s="323" t="str">
        <f t="shared" si="85"/>
        <v>2028/29</v>
      </c>
      <c r="M228" s="323" t="str">
        <f t="shared" si="85"/>
        <v>2029/30</v>
      </c>
    </row>
    <row r="229" spans="1:13" ht="13.15">
      <c r="B229" s="323" t="str">
        <f t="shared" si="84"/>
        <v>20-24</v>
      </c>
      <c r="C229" s="429">
        <f t="shared" ref="C229:C238" si="86">C195+C161+C127</f>
        <v>10.966810195067657</v>
      </c>
      <c r="D229" s="429">
        <f t="shared" ref="D229:M229" si="87">D195+D161+D127</f>
        <v>14.397921772441991</v>
      </c>
      <c r="E229" s="429">
        <f t="shared" si="87"/>
        <v>16.872344591225982</v>
      </c>
      <c r="F229" s="429">
        <f t="shared" si="87"/>
        <v>18.385764232406395</v>
      </c>
      <c r="G229" s="429">
        <f t="shared" si="87"/>
        <v>19.117823431152981</v>
      </c>
      <c r="H229" s="429">
        <f t="shared" si="87"/>
        <v>19.318189621966145</v>
      </c>
      <c r="I229" s="429">
        <f t="shared" si="87"/>
        <v>20.138310781315191</v>
      </c>
      <c r="J229" s="429">
        <f t="shared" si="87"/>
        <v>20.614639731002512</v>
      </c>
      <c r="K229" s="429">
        <f t="shared" si="87"/>
        <v>20.692011707879011</v>
      </c>
      <c r="L229" s="429">
        <f t="shared" si="87"/>
        <v>20.770924142004962</v>
      </c>
      <c r="M229" s="429">
        <f t="shared" si="87"/>
        <v>21.045128225757182</v>
      </c>
    </row>
    <row r="230" spans="1:13" ht="13.15">
      <c r="B230" s="323" t="str">
        <f t="shared" si="84"/>
        <v>25-29</v>
      </c>
      <c r="C230" s="429">
        <f t="shared" si="86"/>
        <v>33.842811509785129</v>
      </c>
      <c r="D230" s="429">
        <f t="shared" ref="D230:M230" si="88">D196+D162+D128</f>
        <v>33.881913884537845</v>
      </c>
      <c r="E230" s="429">
        <f t="shared" si="88"/>
        <v>34.398437860503229</v>
      </c>
      <c r="F230" s="429">
        <f t="shared" si="88"/>
        <v>34.852576134226801</v>
      </c>
      <c r="G230" s="429">
        <f t="shared" si="88"/>
        <v>34.965381634293031</v>
      </c>
      <c r="H230" s="429">
        <f t="shared" si="88"/>
        <v>34.791908690380914</v>
      </c>
      <c r="I230" s="429">
        <f t="shared" si="88"/>
        <v>35.48488744090902</v>
      </c>
      <c r="J230" s="429">
        <f t="shared" si="88"/>
        <v>35.989398587889497</v>
      </c>
      <c r="K230" s="429">
        <f t="shared" si="88"/>
        <v>36.124655058054451</v>
      </c>
      <c r="L230" s="429">
        <f t="shared" si="88"/>
        <v>36.261817890878987</v>
      </c>
      <c r="M230" s="429">
        <f t="shared" si="88"/>
        <v>36.62572893862913</v>
      </c>
    </row>
    <row r="231" spans="1:13" ht="13.15">
      <c r="B231" s="323" t="str">
        <f t="shared" si="84"/>
        <v>30-34</v>
      </c>
      <c r="C231" s="429">
        <f t="shared" si="86"/>
        <v>41.197546594543127</v>
      </c>
      <c r="D231" s="429">
        <f t="shared" ref="D231:M231" si="89">D197+D163+D129</f>
        <v>39.498996624036984</v>
      </c>
      <c r="E231" s="429">
        <f t="shared" si="89"/>
        <v>38.128571053441888</v>
      </c>
      <c r="F231" s="429">
        <f t="shared" si="89"/>
        <v>37.018027008166264</v>
      </c>
      <c r="G231" s="429">
        <f t="shared" si="89"/>
        <v>35.966351706872018</v>
      </c>
      <c r="H231" s="429">
        <f t="shared" si="89"/>
        <v>35.0242801729717</v>
      </c>
      <c r="I231" s="429">
        <f t="shared" si="89"/>
        <v>34.714742880200454</v>
      </c>
      <c r="J231" s="429">
        <f t="shared" si="89"/>
        <v>34.530256586013309</v>
      </c>
      <c r="K231" s="429">
        <f t="shared" si="89"/>
        <v>34.315697207099227</v>
      </c>
      <c r="L231" s="429">
        <f t="shared" si="89"/>
        <v>34.193349472409196</v>
      </c>
      <c r="M231" s="429">
        <f t="shared" si="89"/>
        <v>34.254920352180456</v>
      </c>
    </row>
    <row r="232" spans="1:13" ht="13.15">
      <c r="B232" s="323" t="str">
        <f t="shared" si="84"/>
        <v>35-39</v>
      </c>
      <c r="C232" s="429">
        <f t="shared" si="86"/>
        <v>42.819759611022846</v>
      </c>
      <c r="D232" s="429">
        <f t="shared" ref="D232:M232" si="90">D198+D164+D130</f>
        <v>41.754984902473197</v>
      </c>
      <c r="E232" s="429">
        <f t="shared" si="90"/>
        <v>40.507344258017795</v>
      </c>
      <c r="F232" s="429">
        <f t="shared" si="90"/>
        <v>39.203843925937029</v>
      </c>
      <c r="G232" s="429">
        <f t="shared" si="90"/>
        <v>37.787853684634044</v>
      </c>
      <c r="H232" s="429">
        <f t="shared" si="90"/>
        <v>36.436619920246187</v>
      </c>
      <c r="I232" s="429">
        <f t="shared" si="90"/>
        <v>35.545325198948447</v>
      </c>
      <c r="J232" s="429">
        <f t="shared" si="90"/>
        <v>34.795745389489944</v>
      </c>
      <c r="K232" s="429">
        <f t="shared" si="90"/>
        <v>34.110678364448574</v>
      </c>
      <c r="L232" s="429">
        <f t="shared" si="90"/>
        <v>33.579369790571491</v>
      </c>
      <c r="M232" s="429">
        <f t="shared" si="90"/>
        <v>33.254004476462022</v>
      </c>
    </row>
    <row r="233" spans="1:13" ht="13.15">
      <c r="B233" s="323" t="str">
        <f t="shared" si="84"/>
        <v>40-44</v>
      </c>
      <c r="C233" s="429">
        <f t="shared" si="86"/>
        <v>39.700217884992178</v>
      </c>
      <c r="D233" s="429">
        <f t="shared" ref="D233:M233" si="91">D199+D165+D131</f>
        <v>39.700042959720264</v>
      </c>
      <c r="E233" s="429">
        <f t="shared" si="91"/>
        <v>39.341457946946981</v>
      </c>
      <c r="F233" s="429">
        <f t="shared" si="91"/>
        <v>38.717151644212571</v>
      </c>
      <c r="G233" s="429">
        <f t="shared" si="91"/>
        <v>37.771444731842521</v>
      </c>
      <c r="H233" s="429">
        <f t="shared" si="91"/>
        <v>36.707495732208329</v>
      </c>
      <c r="I233" s="429">
        <f t="shared" si="91"/>
        <v>35.895081854347964</v>
      </c>
      <c r="J233" s="429">
        <f t="shared" si="91"/>
        <v>35.098184899968714</v>
      </c>
      <c r="K233" s="429">
        <f t="shared" si="91"/>
        <v>34.288325372311078</v>
      </c>
      <c r="L233" s="429">
        <f t="shared" si="91"/>
        <v>33.573895090980265</v>
      </c>
      <c r="M233" s="429">
        <f t="shared" si="91"/>
        <v>33.022026548094132</v>
      </c>
    </row>
    <row r="234" spans="1:13" ht="13.15">
      <c r="B234" s="323" t="str">
        <f t="shared" si="84"/>
        <v>45-49</v>
      </c>
      <c r="C234" s="429">
        <f t="shared" si="86"/>
        <v>31.252992360810016</v>
      </c>
      <c r="D234" s="429">
        <f t="shared" ref="D234:M234" si="92">D200+D166+D132</f>
        <v>32.881071332918211</v>
      </c>
      <c r="E234" s="429">
        <f t="shared" si="92"/>
        <v>33.944643008787281</v>
      </c>
      <c r="F234" s="429">
        <f t="shared" si="92"/>
        <v>34.535838757957748</v>
      </c>
      <c r="G234" s="429">
        <f t="shared" si="92"/>
        <v>34.622314597839129</v>
      </c>
      <c r="H234" s="429">
        <f t="shared" si="92"/>
        <v>34.4004810290539</v>
      </c>
      <c r="I234" s="429">
        <f t="shared" si="92"/>
        <v>34.239545973950051</v>
      </c>
      <c r="J234" s="429">
        <f t="shared" si="92"/>
        <v>33.93060365729125</v>
      </c>
      <c r="K234" s="429">
        <f t="shared" si="92"/>
        <v>33.468836227511879</v>
      </c>
      <c r="L234" s="429">
        <f t="shared" si="92"/>
        <v>32.981199216524004</v>
      </c>
      <c r="M234" s="429">
        <f t="shared" si="92"/>
        <v>32.553758671710419</v>
      </c>
    </row>
    <row r="235" spans="1:13" ht="13.15">
      <c r="B235" s="323" t="str">
        <f t="shared" si="84"/>
        <v>50-54</v>
      </c>
      <c r="C235" s="429">
        <f t="shared" si="86"/>
        <v>22.661349826266083</v>
      </c>
      <c r="D235" s="429">
        <f t="shared" ref="D235:M235" si="93">D201+D167+D133</f>
        <v>25.437724802029081</v>
      </c>
      <c r="E235" s="429">
        <f t="shared" si="93"/>
        <v>27.699767331148323</v>
      </c>
      <c r="F235" s="429">
        <f t="shared" si="93"/>
        <v>29.44187919869935</v>
      </c>
      <c r="G235" s="429">
        <f t="shared" si="93"/>
        <v>30.6258063545582</v>
      </c>
      <c r="H235" s="429">
        <f t="shared" si="93"/>
        <v>31.386091219881948</v>
      </c>
      <c r="I235" s="429">
        <f t="shared" si="93"/>
        <v>32.075621399178914</v>
      </c>
      <c r="J235" s="429">
        <f t="shared" si="93"/>
        <v>32.494107999917929</v>
      </c>
      <c r="K235" s="429">
        <f t="shared" si="93"/>
        <v>32.639955310650862</v>
      </c>
      <c r="L235" s="429">
        <f t="shared" si="93"/>
        <v>32.643247779881087</v>
      </c>
      <c r="M235" s="429">
        <f t="shared" si="93"/>
        <v>32.598432894757231</v>
      </c>
    </row>
    <row r="236" spans="1:13" ht="13.15">
      <c r="B236" s="323" t="str">
        <f t="shared" si="84"/>
        <v>55-59</v>
      </c>
      <c r="C236" s="429">
        <f t="shared" si="86"/>
        <v>28.782817718784838</v>
      </c>
      <c r="D236" s="429">
        <f t="shared" ref="D236:M236" si="94">D202+D168+D134</f>
        <v>28.054632541891426</v>
      </c>
      <c r="E236" s="429">
        <f t="shared" si="94"/>
        <v>28.485119247109331</v>
      </c>
      <c r="F236" s="429">
        <f t="shared" si="94"/>
        <v>29.389529173261362</v>
      </c>
      <c r="G236" s="429">
        <f t="shared" si="94"/>
        <v>30.3812613417394</v>
      </c>
      <c r="H236" s="429">
        <f t="shared" si="94"/>
        <v>31.278611340039838</v>
      </c>
      <c r="I236" s="429">
        <f t="shared" si="94"/>
        <v>32.339623116048848</v>
      </c>
      <c r="J236" s="429">
        <f t="shared" si="94"/>
        <v>33.192034043429288</v>
      </c>
      <c r="K236" s="429">
        <f t="shared" si="94"/>
        <v>33.766598058957683</v>
      </c>
      <c r="L236" s="429">
        <f t="shared" si="94"/>
        <v>34.180898826358337</v>
      </c>
      <c r="M236" s="429">
        <f t="shared" si="94"/>
        <v>34.5190453123992</v>
      </c>
    </row>
    <row r="237" spans="1:13" ht="13.15">
      <c r="B237" s="323" t="str">
        <f t="shared" si="84"/>
        <v>60-64</v>
      </c>
      <c r="C237" s="429">
        <f t="shared" si="86"/>
        <v>16.259553515287312</v>
      </c>
      <c r="D237" s="429">
        <f t="shared" ref="D237:M237" si="95">D203+D169+D135</f>
        <v>17.26130903365501</v>
      </c>
      <c r="E237" s="429">
        <f t="shared" si="95"/>
        <v>17.615761588114616</v>
      </c>
      <c r="F237" s="429">
        <f t="shared" si="95"/>
        <v>17.82380746547009</v>
      </c>
      <c r="G237" s="429">
        <f t="shared" si="95"/>
        <v>18.051156802438925</v>
      </c>
      <c r="H237" s="429">
        <f t="shared" si="95"/>
        <v>18.312395706673001</v>
      </c>
      <c r="I237" s="429">
        <f t="shared" si="95"/>
        <v>18.854275811300688</v>
      </c>
      <c r="J237" s="429">
        <f t="shared" si="95"/>
        <v>19.359393993937587</v>
      </c>
      <c r="K237" s="429">
        <f t="shared" si="95"/>
        <v>19.751637618629374</v>
      </c>
      <c r="L237" s="429">
        <f t="shared" si="95"/>
        <v>20.10030383955241</v>
      </c>
      <c r="M237" s="429">
        <f t="shared" si="95"/>
        <v>20.444086951863188</v>
      </c>
    </row>
    <row r="238" spans="1:13" ht="13.15">
      <c r="B238" s="323" t="str">
        <f t="shared" si="84"/>
        <v>65 plus</v>
      </c>
      <c r="C238" s="429">
        <f t="shared" si="86"/>
        <v>3.7022288315154017</v>
      </c>
      <c r="D238" s="429">
        <f t="shared" ref="D238:M238" si="96">D204+D170+D136</f>
        <v>5.4413021904109051</v>
      </c>
      <c r="E238" s="429">
        <f t="shared" si="96"/>
        <v>6.7189443764169949</v>
      </c>
      <c r="F238" s="429">
        <f t="shared" si="96"/>
        <v>7.5715406564129282</v>
      </c>
      <c r="G238" s="429">
        <f t="shared" si="96"/>
        <v>8.1191278152002155</v>
      </c>
      <c r="H238" s="429">
        <f t="shared" si="96"/>
        <v>8.4695090499137535</v>
      </c>
      <c r="I238" s="429">
        <f t="shared" si="96"/>
        <v>8.8173799416577356</v>
      </c>
      <c r="J238" s="429">
        <f t="shared" si="96"/>
        <v>9.1057888646362084</v>
      </c>
      <c r="K238" s="429">
        <f t="shared" si="96"/>
        <v>9.3311362329550462</v>
      </c>
      <c r="L238" s="429">
        <f t="shared" si="96"/>
        <v>9.5346493840908302</v>
      </c>
      <c r="M238" s="429">
        <f t="shared" si="96"/>
        <v>9.7417895563244556</v>
      </c>
    </row>
    <row r="239" spans="1:13" ht="13.15">
      <c r="B239" s="323" t="str">
        <f t="shared" si="84"/>
        <v>Total</v>
      </c>
      <c r="C239" s="429">
        <f>SUM(C229:C238)</f>
        <v>271.18608804807462</v>
      </c>
      <c r="D239" s="429">
        <f t="shared" ref="D239:M239" si="97">SUM(D229:D238)</f>
        <v>278.30990004411495</v>
      </c>
      <c r="E239" s="429">
        <f t="shared" si="97"/>
        <v>283.71239126171236</v>
      </c>
      <c r="F239" s="429">
        <f t="shared" si="97"/>
        <v>286.93995819675058</v>
      </c>
      <c r="G239" s="429">
        <f t="shared" si="97"/>
        <v>287.40852210057045</v>
      </c>
      <c r="H239" s="429">
        <f t="shared" si="97"/>
        <v>286.12558248333573</v>
      </c>
      <c r="I239" s="429">
        <f t="shared" si="97"/>
        <v>288.10479439785729</v>
      </c>
      <c r="J239" s="429">
        <f t="shared" si="97"/>
        <v>289.11015375357624</v>
      </c>
      <c r="K239" s="429">
        <f t="shared" si="97"/>
        <v>288.48953115849719</v>
      </c>
      <c r="L239" s="429">
        <f t="shared" si="97"/>
        <v>287.81965543325151</v>
      </c>
      <c r="M239" s="429">
        <f t="shared" si="97"/>
        <v>288.05892192817748</v>
      </c>
    </row>
    <row r="240" spans="1:13">
      <c r="A240" s="1080">
        <f>SUM(C240:M240)</f>
        <v>0</v>
      </c>
      <c r="B240" s="1080"/>
      <c r="C240" s="1080">
        <f>SUM(C229:C238)-C239</f>
        <v>0</v>
      </c>
      <c r="D240" s="1080">
        <f t="shared" ref="D240:M240" si="98">SUM(D229:D238)-D239</f>
        <v>0</v>
      </c>
      <c r="E240" s="1080">
        <f t="shared" si="98"/>
        <v>0</v>
      </c>
      <c r="F240" s="1080">
        <f t="shared" si="98"/>
        <v>0</v>
      </c>
      <c r="G240" s="1080">
        <f t="shared" si="98"/>
        <v>0</v>
      </c>
      <c r="H240" s="1080">
        <f t="shared" si="98"/>
        <v>0</v>
      </c>
      <c r="I240" s="1080">
        <f t="shared" si="98"/>
        <v>0</v>
      </c>
      <c r="J240" s="1080">
        <f t="shared" si="98"/>
        <v>0</v>
      </c>
      <c r="K240" s="1080">
        <f t="shared" si="98"/>
        <v>0</v>
      </c>
      <c r="L240" s="1080">
        <f t="shared" si="98"/>
        <v>0</v>
      </c>
      <c r="M240" s="1080">
        <f t="shared" si="98"/>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99">B212</f>
        <v>Age group</v>
      </c>
      <c r="C246" s="323" t="str">
        <f t="shared" ref="C246:M246" si="100">C212</f>
        <v>2019/20</v>
      </c>
      <c r="D246" s="323" t="str">
        <f t="shared" si="100"/>
        <v>2020/21</v>
      </c>
      <c r="E246" s="323" t="str">
        <f t="shared" si="100"/>
        <v>2021/22</v>
      </c>
      <c r="F246" s="323" t="str">
        <f t="shared" si="100"/>
        <v>2022/23</v>
      </c>
      <c r="G246" s="323" t="str">
        <f t="shared" si="100"/>
        <v>2023/24</v>
      </c>
      <c r="H246" s="323" t="str">
        <f t="shared" si="100"/>
        <v>2024/25</v>
      </c>
      <c r="I246" s="323" t="str">
        <f t="shared" si="100"/>
        <v>2025/26</v>
      </c>
      <c r="J246" s="323" t="str">
        <f t="shared" si="100"/>
        <v>2026/27</v>
      </c>
      <c r="K246" s="323" t="str">
        <f t="shared" si="100"/>
        <v>2027/28</v>
      </c>
      <c r="L246" s="323" t="str">
        <f t="shared" si="100"/>
        <v>2028/29</v>
      </c>
      <c r="M246" s="323" t="str">
        <f t="shared" si="100"/>
        <v>2029/30</v>
      </c>
    </row>
    <row r="247" spans="2:13" ht="13.15">
      <c r="B247" s="323" t="str">
        <f t="shared" si="99"/>
        <v>20-24</v>
      </c>
      <c r="C247" s="429">
        <f t="shared" ref="C247:C256" si="101">C77-C213</f>
        <v>48.342216016351742</v>
      </c>
      <c r="D247" s="429">
        <f t="shared" ref="D247:M247" si="102">D77-D213</f>
        <v>73.161876820845663</v>
      </c>
      <c r="E247" s="429">
        <f t="shared" si="102"/>
        <v>90.844517367272942</v>
      </c>
      <c r="F247" s="429">
        <f t="shared" si="102"/>
        <v>101.22450391591491</v>
      </c>
      <c r="G247" s="429">
        <f t="shared" si="102"/>
        <v>106.81556872835544</v>
      </c>
      <c r="H247" s="429">
        <f t="shared" si="102"/>
        <v>108.87456431302469</v>
      </c>
      <c r="I247" s="429">
        <f t="shared" si="102"/>
        <v>114.29162475058341</v>
      </c>
      <c r="J247" s="429">
        <f t="shared" si="102"/>
        <v>117.48164558629168</v>
      </c>
      <c r="K247" s="429">
        <f t="shared" si="102"/>
        <v>118.19749414860254</v>
      </c>
      <c r="L247" s="429">
        <f t="shared" si="102"/>
        <v>118.84076843590773</v>
      </c>
      <c r="M247" s="429">
        <f t="shared" si="102"/>
        <v>120.57107721657982</v>
      </c>
    </row>
    <row r="248" spans="2:13" ht="13.15">
      <c r="B248" s="323" t="str">
        <f t="shared" si="99"/>
        <v>25-29</v>
      </c>
      <c r="C248" s="429">
        <f t="shared" si="101"/>
        <v>254.51100942271432</v>
      </c>
      <c r="D248" s="429">
        <f t="shared" ref="D248:M248" si="103">D78-D214</f>
        <v>242.39993134683084</v>
      </c>
      <c r="E248" s="429">
        <f t="shared" si="103"/>
        <v>238.36754805142445</v>
      </c>
      <c r="F248" s="429">
        <f t="shared" si="103"/>
        <v>235.39320371531835</v>
      </c>
      <c r="G248" s="429">
        <f t="shared" si="103"/>
        <v>232.87019067927528</v>
      </c>
      <c r="H248" s="429">
        <f t="shared" si="103"/>
        <v>229.57458673076707</v>
      </c>
      <c r="I248" s="429">
        <f t="shared" si="103"/>
        <v>232.9758637898714</v>
      </c>
      <c r="J248" s="429">
        <f t="shared" si="103"/>
        <v>235.5280592567587</v>
      </c>
      <c r="K248" s="429">
        <f t="shared" si="103"/>
        <v>235.850011355969</v>
      </c>
      <c r="L248" s="429">
        <f t="shared" si="103"/>
        <v>236.39638454858436</v>
      </c>
      <c r="M248" s="429">
        <f t="shared" si="103"/>
        <v>238.62420992050036</v>
      </c>
    </row>
    <row r="249" spans="2:13" ht="13.15">
      <c r="B249" s="323" t="str">
        <f t="shared" si="99"/>
        <v>30-34</v>
      </c>
      <c r="C249" s="429">
        <f t="shared" si="101"/>
        <v>380.33740763272203</v>
      </c>
      <c r="D249" s="429">
        <f t="shared" ref="D249:M249" si="104">D79-D215</f>
        <v>363.11136308048884</v>
      </c>
      <c r="E249" s="429">
        <f t="shared" si="104"/>
        <v>348.14928245519963</v>
      </c>
      <c r="F249" s="429">
        <f t="shared" si="104"/>
        <v>333.89850707409158</v>
      </c>
      <c r="G249" s="429">
        <f t="shared" si="104"/>
        <v>321.36981958657003</v>
      </c>
      <c r="H249" s="429">
        <f t="shared" si="104"/>
        <v>310.03623568417595</v>
      </c>
      <c r="I249" s="429">
        <f t="shared" si="104"/>
        <v>304.54463556946945</v>
      </c>
      <c r="J249" s="429">
        <f t="shared" si="104"/>
        <v>300.59428363267614</v>
      </c>
      <c r="K249" s="429">
        <f t="shared" si="104"/>
        <v>296.82279424115029</v>
      </c>
      <c r="L249" s="429">
        <f t="shared" si="104"/>
        <v>294.22345245447218</v>
      </c>
      <c r="M249" s="429">
        <f t="shared" si="104"/>
        <v>293.52657891996961</v>
      </c>
    </row>
    <row r="250" spans="2:13" ht="13.15">
      <c r="B250" s="323" t="str">
        <f t="shared" si="99"/>
        <v>35-39</v>
      </c>
      <c r="C250" s="429">
        <f t="shared" si="101"/>
        <v>354.42424419444819</v>
      </c>
      <c r="D250" s="429">
        <f t="shared" ref="D250:M250" si="105">D80-D216</f>
        <v>355.74384191125915</v>
      </c>
      <c r="E250" s="429">
        <f t="shared" si="105"/>
        <v>353.48997398825549</v>
      </c>
      <c r="F250" s="429">
        <f t="shared" si="105"/>
        <v>346.98037947787867</v>
      </c>
      <c r="G250" s="429">
        <f t="shared" si="105"/>
        <v>338.56703775518713</v>
      </c>
      <c r="H250" s="429">
        <f t="shared" si="105"/>
        <v>328.96023071642566</v>
      </c>
      <c r="I250" s="429">
        <f t="shared" si="105"/>
        <v>322.15036854774968</v>
      </c>
      <c r="J250" s="429">
        <f t="shared" si="105"/>
        <v>315.76453073558662</v>
      </c>
      <c r="K250" s="429">
        <f t="shared" si="105"/>
        <v>309.43190834418363</v>
      </c>
      <c r="L250" s="429">
        <f t="shared" si="105"/>
        <v>304.15474847047648</v>
      </c>
      <c r="M250" s="429">
        <f t="shared" si="105"/>
        <v>300.54600710066222</v>
      </c>
    </row>
    <row r="251" spans="2:13" ht="13.15">
      <c r="B251" s="323" t="str">
        <f t="shared" si="99"/>
        <v>40-44</v>
      </c>
      <c r="C251" s="429">
        <f t="shared" si="101"/>
        <v>285.76150550690886</v>
      </c>
      <c r="D251" s="429">
        <f t="shared" ref="D251:M251" si="106">D81-D217</f>
        <v>293.84878134337737</v>
      </c>
      <c r="E251" s="429">
        <f t="shared" si="106"/>
        <v>299.98149611267513</v>
      </c>
      <c r="F251" s="429">
        <f t="shared" si="106"/>
        <v>302.25272900044422</v>
      </c>
      <c r="G251" s="429">
        <f t="shared" si="106"/>
        <v>301.93492256429852</v>
      </c>
      <c r="H251" s="429">
        <f t="shared" si="106"/>
        <v>299.28625696752454</v>
      </c>
      <c r="I251" s="429">
        <f t="shared" si="106"/>
        <v>297.46596610040842</v>
      </c>
      <c r="J251" s="429">
        <f t="shared" si="106"/>
        <v>294.60232649092649</v>
      </c>
      <c r="K251" s="429">
        <f t="shared" si="106"/>
        <v>290.61924881671405</v>
      </c>
      <c r="L251" s="429">
        <f t="shared" si="106"/>
        <v>286.60951998674597</v>
      </c>
      <c r="M251" s="429">
        <f t="shared" si="106"/>
        <v>283.31114336586234</v>
      </c>
    </row>
    <row r="252" spans="2:13" ht="13.15">
      <c r="B252" s="323" t="str">
        <f t="shared" si="99"/>
        <v>45-49</v>
      </c>
      <c r="C252" s="429">
        <f t="shared" si="101"/>
        <v>232.60647988907573</v>
      </c>
      <c r="D252" s="429">
        <f t="shared" ref="D252:M252" si="107">D82-D218</f>
        <v>237.54058103610802</v>
      </c>
      <c r="E252" s="429">
        <f t="shared" si="107"/>
        <v>242.55197968369697</v>
      </c>
      <c r="F252" s="429">
        <f t="shared" si="107"/>
        <v>245.69900159849607</v>
      </c>
      <c r="G252" s="429">
        <f t="shared" si="107"/>
        <v>247.70802588465097</v>
      </c>
      <c r="H252" s="429">
        <f t="shared" si="107"/>
        <v>248.34802447439284</v>
      </c>
      <c r="I252" s="429">
        <f t="shared" si="107"/>
        <v>249.96163724255825</v>
      </c>
      <c r="J252" s="429">
        <f t="shared" si="107"/>
        <v>250.55594604859121</v>
      </c>
      <c r="K252" s="429">
        <f t="shared" si="107"/>
        <v>249.84653859542203</v>
      </c>
      <c r="L252" s="429">
        <f t="shared" si="107"/>
        <v>248.66846265372641</v>
      </c>
      <c r="M252" s="429">
        <f t="shared" si="107"/>
        <v>247.61200793805637</v>
      </c>
    </row>
    <row r="253" spans="2:13" ht="13.15">
      <c r="B253" s="323" t="str">
        <f t="shared" si="99"/>
        <v>50-54</v>
      </c>
      <c r="C253" s="429">
        <f t="shared" si="101"/>
        <v>179.21364475635778</v>
      </c>
      <c r="D253" s="429">
        <f t="shared" ref="D253:M253" si="108">D83-D219</f>
        <v>178.65417255956433</v>
      </c>
      <c r="E253" s="429">
        <f t="shared" si="108"/>
        <v>179.07314799677485</v>
      </c>
      <c r="F253" s="429">
        <f t="shared" si="108"/>
        <v>178.99356686384093</v>
      </c>
      <c r="G253" s="429">
        <f t="shared" si="108"/>
        <v>178.98486361654253</v>
      </c>
      <c r="H253" s="429">
        <f t="shared" si="108"/>
        <v>178.77200407761714</v>
      </c>
      <c r="I253" s="429">
        <f t="shared" si="108"/>
        <v>179.93293461348276</v>
      </c>
      <c r="J253" s="429">
        <f t="shared" si="108"/>
        <v>180.84631985214594</v>
      </c>
      <c r="K253" s="429">
        <f t="shared" si="108"/>
        <v>181.13238518849354</v>
      </c>
      <c r="L253" s="429">
        <f t="shared" si="108"/>
        <v>181.25133341212847</v>
      </c>
      <c r="M253" s="429">
        <f t="shared" si="108"/>
        <v>181.51421225110016</v>
      </c>
    </row>
    <row r="254" spans="2:13" ht="13.15">
      <c r="B254" s="323" t="str">
        <f t="shared" si="99"/>
        <v>55-59</v>
      </c>
      <c r="C254" s="429">
        <f t="shared" si="101"/>
        <v>99.083602507254113</v>
      </c>
      <c r="D254" s="429">
        <f t="shared" ref="D254:M254" si="109">D84-D220</f>
        <v>93.890518850806657</v>
      </c>
      <c r="E254" s="429">
        <f t="shared" si="109"/>
        <v>90.653234884339142</v>
      </c>
      <c r="F254" s="429">
        <f t="shared" si="109"/>
        <v>88.251180166032441</v>
      </c>
      <c r="G254" s="429">
        <f t="shared" si="109"/>
        <v>86.506871611421047</v>
      </c>
      <c r="H254" s="429">
        <f t="shared" si="109"/>
        <v>85.141206869052198</v>
      </c>
      <c r="I254" s="429">
        <f t="shared" si="109"/>
        <v>84.944285360320123</v>
      </c>
      <c r="J254" s="429">
        <f t="shared" si="109"/>
        <v>84.900932271228342</v>
      </c>
      <c r="K254" s="429">
        <f t="shared" si="109"/>
        <v>84.760560243317869</v>
      </c>
      <c r="L254" s="429">
        <f t="shared" si="109"/>
        <v>84.742595814250933</v>
      </c>
      <c r="M254" s="429">
        <f t="shared" si="109"/>
        <v>84.96286274722641</v>
      </c>
    </row>
    <row r="255" spans="2:13" ht="13.15">
      <c r="B255" s="323" t="str">
        <f t="shared" si="99"/>
        <v>60-64</v>
      </c>
      <c r="C255" s="429">
        <f t="shared" si="101"/>
        <v>33.52401080125162</v>
      </c>
      <c r="D255" s="429">
        <f t="shared" ref="D255:M255" si="110">D85-D221</f>
        <v>34.012187861275436</v>
      </c>
      <c r="E255" s="429">
        <f t="shared" si="110"/>
        <v>33.594921354706386</v>
      </c>
      <c r="F255" s="429">
        <f t="shared" si="110"/>
        <v>32.787638048705013</v>
      </c>
      <c r="G255" s="429">
        <f t="shared" si="110"/>
        <v>31.911897366008386</v>
      </c>
      <c r="H255" s="429">
        <f t="shared" si="110"/>
        <v>31.0734163431387</v>
      </c>
      <c r="I255" s="429">
        <f t="shared" si="110"/>
        <v>30.747615345280899</v>
      </c>
      <c r="J255" s="429">
        <f t="shared" si="110"/>
        <v>30.50258175617429</v>
      </c>
      <c r="K255" s="429">
        <f t="shared" si="110"/>
        <v>30.251390490607573</v>
      </c>
      <c r="L255" s="429">
        <f t="shared" si="110"/>
        <v>30.109909794063874</v>
      </c>
      <c r="M255" s="429">
        <f t="shared" si="110"/>
        <v>30.129445962961313</v>
      </c>
    </row>
    <row r="256" spans="2:13" ht="13.15">
      <c r="B256" s="323" t="str">
        <f t="shared" si="99"/>
        <v>65 plus</v>
      </c>
      <c r="C256" s="429">
        <f t="shared" si="101"/>
        <v>8.3204176327376942</v>
      </c>
      <c r="D256" s="429">
        <f t="shared" ref="D256:M256" si="111">D86-D222</f>
        <v>10.356241710814828</v>
      </c>
      <c r="E256" s="429">
        <f t="shared" si="111"/>
        <v>11.670819394529611</v>
      </c>
      <c r="F256" s="429">
        <f t="shared" si="111"/>
        <v>12.367804313248088</v>
      </c>
      <c r="G256" s="429">
        <f t="shared" si="111"/>
        <v>12.646807761299831</v>
      </c>
      <c r="H256" s="429">
        <f t="shared" si="111"/>
        <v>12.656094836098026</v>
      </c>
      <c r="I256" s="429">
        <f t="shared" si="111"/>
        <v>12.675682087379338</v>
      </c>
      <c r="J256" s="429">
        <f t="shared" si="111"/>
        <v>12.630184271145662</v>
      </c>
      <c r="K256" s="429">
        <f t="shared" si="111"/>
        <v>12.527852641584776</v>
      </c>
      <c r="L256" s="429">
        <f t="shared" si="111"/>
        <v>12.438586130996557</v>
      </c>
      <c r="M256" s="429">
        <f t="shared" si="111"/>
        <v>12.404124940836724</v>
      </c>
    </row>
    <row r="257" spans="1:14" ht="13.15">
      <c r="B257" s="323" t="str">
        <f t="shared" si="99"/>
        <v>Total</v>
      </c>
      <c r="C257" s="429">
        <f>SUM(C247:C256)</f>
        <v>1876.1245383598221</v>
      </c>
      <c r="D257" s="429">
        <f t="shared" ref="D257:M257" si="112">SUM(D247:D256)</f>
        <v>1882.7194965213712</v>
      </c>
      <c r="E257" s="429">
        <f t="shared" si="112"/>
        <v>1888.3769212888749</v>
      </c>
      <c r="F257" s="429">
        <f t="shared" si="112"/>
        <v>1877.8485141739707</v>
      </c>
      <c r="G257" s="429">
        <f t="shared" si="112"/>
        <v>1859.3160055536091</v>
      </c>
      <c r="H257" s="429">
        <f t="shared" si="112"/>
        <v>1832.7226210122167</v>
      </c>
      <c r="I257" s="429">
        <f t="shared" si="112"/>
        <v>1829.6906134071037</v>
      </c>
      <c r="J257" s="429">
        <f t="shared" si="112"/>
        <v>1823.4068099015251</v>
      </c>
      <c r="K257" s="429">
        <f t="shared" si="112"/>
        <v>1809.4401840660453</v>
      </c>
      <c r="L257" s="429">
        <f t="shared" si="112"/>
        <v>1797.4357617013529</v>
      </c>
      <c r="M257" s="429">
        <f t="shared" si="112"/>
        <v>1793.2016703637553</v>
      </c>
    </row>
    <row r="258" spans="1:14">
      <c r="A258" s="1080">
        <f>SUM(C258:M258)</f>
        <v>0</v>
      </c>
      <c r="B258" s="1080"/>
      <c r="C258" s="1080">
        <f>SUM(C247:C256)-C257</f>
        <v>0</v>
      </c>
      <c r="D258" s="1080">
        <f t="shared" ref="D258:M258" si="113">SUM(D247:D256)-D257</f>
        <v>0</v>
      </c>
      <c r="E258" s="1080">
        <f t="shared" si="113"/>
        <v>0</v>
      </c>
      <c r="F258" s="1080">
        <f t="shared" si="113"/>
        <v>0</v>
      </c>
      <c r="G258" s="1080">
        <f t="shared" si="113"/>
        <v>0</v>
      </c>
      <c r="H258" s="1080">
        <f t="shared" si="113"/>
        <v>0</v>
      </c>
      <c r="I258" s="1080">
        <f t="shared" si="113"/>
        <v>0</v>
      </c>
      <c r="J258" s="1080">
        <f t="shared" si="113"/>
        <v>0</v>
      </c>
      <c r="K258" s="1080">
        <f t="shared" si="113"/>
        <v>0</v>
      </c>
      <c r="L258" s="1080">
        <f t="shared" si="113"/>
        <v>0</v>
      </c>
      <c r="M258" s="1080">
        <f t="shared" si="113"/>
        <v>0</v>
      </c>
    </row>
    <row r="260" spans="1:14" ht="13.15">
      <c r="B260" s="326" t="s">
        <v>47</v>
      </c>
      <c r="C260" s="314"/>
      <c r="D260" s="314"/>
      <c r="E260" s="314"/>
      <c r="F260" s="314"/>
      <c r="G260" s="314"/>
      <c r="H260" s="324"/>
      <c r="I260" s="314"/>
      <c r="J260" s="314"/>
      <c r="K260" s="314"/>
      <c r="L260" s="314"/>
    </row>
    <row r="261" spans="1:14">
      <c r="C261" s="314"/>
      <c r="D261" s="314"/>
      <c r="E261" s="314"/>
      <c r="F261" s="314"/>
      <c r="G261" s="314"/>
      <c r="H261" s="324"/>
      <c r="I261" s="314"/>
      <c r="J261" s="314"/>
      <c r="K261" s="314"/>
      <c r="L261" s="314"/>
    </row>
    <row r="262" spans="1:14" ht="13.15">
      <c r="B262" s="323" t="str">
        <f t="shared" ref="B262:B273" si="114">B246</f>
        <v>Age group</v>
      </c>
      <c r="C262" s="323" t="str">
        <f t="shared" ref="C262:M262" si="115">C246</f>
        <v>2019/20</v>
      </c>
      <c r="D262" s="323" t="str">
        <f t="shared" si="115"/>
        <v>2020/21</v>
      </c>
      <c r="E262" s="323" t="str">
        <f t="shared" si="115"/>
        <v>2021/22</v>
      </c>
      <c r="F262" s="323" t="str">
        <f t="shared" si="115"/>
        <v>2022/23</v>
      </c>
      <c r="G262" s="323" t="str">
        <f t="shared" si="115"/>
        <v>2023/24</v>
      </c>
      <c r="H262" s="323" t="str">
        <f t="shared" si="115"/>
        <v>2024/25</v>
      </c>
      <c r="I262" s="323" t="str">
        <f t="shared" si="115"/>
        <v>2025/26</v>
      </c>
      <c r="J262" s="323" t="str">
        <f t="shared" si="115"/>
        <v>2026/27</v>
      </c>
      <c r="K262" s="323" t="str">
        <f t="shared" si="115"/>
        <v>2027/28</v>
      </c>
      <c r="L262" s="323" t="str">
        <f t="shared" si="115"/>
        <v>2028/29</v>
      </c>
      <c r="M262" s="323" t="str">
        <f t="shared" si="115"/>
        <v>2029/30</v>
      </c>
    </row>
    <row r="263" spans="1:14" ht="13.15">
      <c r="B263" s="323" t="str">
        <f t="shared" si="114"/>
        <v>20-24</v>
      </c>
      <c r="C263" s="429">
        <f t="shared" ref="C263:C272" si="116">C93-C229</f>
        <v>83.596389804932343</v>
      </c>
      <c r="D263" s="429">
        <f t="shared" ref="D263:M263" si="117">D93-D229</f>
        <v>108.66987672108702</v>
      </c>
      <c r="E263" s="429">
        <f t="shared" si="117"/>
        <v>126.67489884289554</v>
      </c>
      <c r="F263" s="429">
        <f t="shared" si="117"/>
        <v>137.45237474348693</v>
      </c>
      <c r="G263" s="429">
        <f t="shared" si="117"/>
        <v>142.92526529340361</v>
      </c>
      <c r="H263" s="429">
        <f t="shared" si="117"/>
        <v>144.42320730970732</v>
      </c>
      <c r="I263" s="429">
        <f t="shared" si="117"/>
        <v>150.55445099938854</v>
      </c>
      <c r="J263" s="429">
        <f t="shared" si="117"/>
        <v>154.11549662501409</v>
      </c>
      <c r="K263" s="429">
        <f t="shared" si="117"/>
        <v>154.69393121309218</v>
      </c>
      <c r="L263" s="429">
        <f t="shared" si="117"/>
        <v>155.28388229319376</v>
      </c>
      <c r="M263" s="429">
        <f t="shared" si="117"/>
        <v>157.33383800891392</v>
      </c>
      <c r="N263" s="312"/>
    </row>
    <row r="264" spans="1:14" ht="13.15">
      <c r="B264" s="323" t="str">
        <f t="shared" si="114"/>
        <v>25-29</v>
      </c>
      <c r="C264" s="429">
        <f t="shared" si="116"/>
        <v>302.38758849021491</v>
      </c>
      <c r="D264" s="429">
        <f t="shared" ref="D264:M264" si="118">D94-D230</f>
        <v>299.80318101350218</v>
      </c>
      <c r="E264" s="429">
        <f t="shared" si="118"/>
        <v>302.79571168687147</v>
      </c>
      <c r="F264" s="429">
        <f t="shared" si="118"/>
        <v>305.5140356921824</v>
      </c>
      <c r="G264" s="429">
        <f t="shared" si="118"/>
        <v>306.50287690267953</v>
      </c>
      <c r="H264" s="429">
        <f t="shared" si="118"/>
        <v>304.98223122719531</v>
      </c>
      <c r="I264" s="429">
        <f t="shared" si="118"/>
        <v>311.05681044645871</v>
      </c>
      <c r="J264" s="429">
        <f t="shared" si="118"/>
        <v>315.47930237279661</v>
      </c>
      <c r="K264" s="429">
        <f t="shared" si="118"/>
        <v>316.66494643808556</v>
      </c>
      <c r="L264" s="429">
        <f t="shared" si="118"/>
        <v>317.8673014789814</v>
      </c>
      <c r="M264" s="429">
        <f t="shared" si="118"/>
        <v>321.05730764675883</v>
      </c>
      <c r="N264" s="312"/>
    </row>
    <row r="265" spans="1:14" ht="13.15">
      <c r="B265" s="323" t="str">
        <f t="shared" si="114"/>
        <v>30-34</v>
      </c>
      <c r="C265" s="429">
        <f t="shared" si="116"/>
        <v>451.69945340545678</v>
      </c>
      <c r="D265" s="429">
        <f t="shared" ref="D265:M265" si="119">D95-D231</f>
        <v>428.96349605898263</v>
      </c>
      <c r="E265" s="429">
        <f t="shared" si="119"/>
        <v>411.97732199025978</v>
      </c>
      <c r="F265" s="429">
        <f t="shared" si="119"/>
        <v>398.34402505460451</v>
      </c>
      <c r="G265" s="429">
        <f t="shared" si="119"/>
        <v>387.02714497140494</v>
      </c>
      <c r="H265" s="429">
        <f t="shared" si="119"/>
        <v>376.88969041121356</v>
      </c>
      <c r="I265" s="429">
        <f t="shared" si="119"/>
        <v>373.5588178317592</v>
      </c>
      <c r="J265" s="429">
        <f t="shared" si="119"/>
        <v>371.57359552432229</v>
      </c>
      <c r="K265" s="429">
        <f t="shared" si="119"/>
        <v>369.26476240928355</v>
      </c>
      <c r="L265" s="429">
        <f t="shared" si="119"/>
        <v>367.94820145151056</v>
      </c>
      <c r="M265" s="429">
        <f t="shared" si="119"/>
        <v>368.61075410643258</v>
      </c>
      <c r="N265" s="312"/>
    </row>
    <row r="266" spans="1:14" ht="13.15">
      <c r="B266" s="323" t="str">
        <f t="shared" si="114"/>
        <v>35-39</v>
      </c>
      <c r="C266" s="429">
        <f t="shared" si="116"/>
        <v>483.42764038897724</v>
      </c>
      <c r="D266" s="429">
        <f t="shared" ref="D266:M266" si="120">D96-D232</f>
        <v>466.95593915345563</v>
      </c>
      <c r="E266" s="429">
        <f t="shared" si="120"/>
        <v>450.71580815704726</v>
      </c>
      <c r="F266" s="429">
        <f t="shared" si="120"/>
        <v>434.44052312051923</v>
      </c>
      <c r="G266" s="429">
        <f t="shared" si="120"/>
        <v>418.7491143309278</v>
      </c>
      <c r="H266" s="429">
        <f t="shared" si="120"/>
        <v>403.77530960484597</v>
      </c>
      <c r="I266" s="429">
        <f t="shared" si="120"/>
        <v>393.89835606665048</v>
      </c>
      <c r="J266" s="429">
        <f t="shared" si="120"/>
        <v>385.59182762630326</v>
      </c>
      <c r="K266" s="429">
        <f t="shared" si="120"/>
        <v>378.00020275161364</v>
      </c>
      <c r="L266" s="429">
        <f t="shared" si="120"/>
        <v>372.11246441632079</v>
      </c>
      <c r="M266" s="429">
        <f t="shared" si="120"/>
        <v>368.50690273889893</v>
      </c>
      <c r="N266" s="312"/>
    </row>
    <row r="267" spans="1:14" ht="13.15">
      <c r="B267" s="323" t="str">
        <f t="shared" si="114"/>
        <v>40-44</v>
      </c>
      <c r="C267" s="429">
        <f t="shared" si="116"/>
        <v>432.06618211500779</v>
      </c>
      <c r="D267" s="429">
        <f t="shared" ref="D267:M267" si="121">D97-D233</f>
        <v>427.99660850887722</v>
      </c>
      <c r="E267" s="429">
        <f t="shared" si="121"/>
        <v>421.99503109059089</v>
      </c>
      <c r="F267" s="429">
        <f t="shared" si="121"/>
        <v>413.61642277221688</v>
      </c>
      <c r="G267" s="429">
        <f t="shared" si="121"/>
        <v>403.51340916005904</v>
      </c>
      <c r="H267" s="429">
        <f t="shared" si="121"/>
        <v>392.14721199543482</v>
      </c>
      <c r="I267" s="429">
        <f t="shared" si="121"/>
        <v>383.46817162957836</v>
      </c>
      <c r="J267" s="429">
        <f t="shared" si="121"/>
        <v>374.95489899482112</v>
      </c>
      <c r="K267" s="429">
        <f t="shared" si="121"/>
        <v>366.30314682420862</v>
      </c>
      <c r="L267" s="429">
        <f t="shared" si="121"/>
        <v>358.67086798304626</v>
      </c>
      <c r="M267" s="429">
        <f t="shared" si="121"/>
        <v>352.77524077764986</v>
      </c>
      <c r="N267" s="312"/>
    </row>
    <row r="268" spans="1:14" ht="13.15">
      <c r="B268" s="323" t="str">
        <f t="shared" si="114"/>
        <v>45-49</v>
      </c>
      <c r="C268" s="429">
        <f t="shared" si="116"/>
        <v>312.69220763918997</v>
      </c>
      <c r="D268" s="429">
        <f t="shared" ref="D268:M268" si="122">D98-D234</f>
        <v>325.90317498904449</v>
      </c>
      <c r="E268" s="429">
        <f t="shared" si="122"/>
        <v>334.76078547480728</v>
      </c>
      <c r="F268" s="429">
        <f t="shared" si="122"/>
        <v>339.2198549533407</v>
      </c>
      <c r="G268" s="429">
        <f t="shared" si="122"/>
        <v>340.06924280423715</v>
      </c>
      <c r="H268" s="429">
        <f t="shared" si="122"/>
        <v>337.89033666692012</v>
      </c>
      <c r="I268" s="429">
        <f t="shared" si="122"/>
        <v>336.30959133069587</v>
      </c>
      <c r="J268" s="429">
        <f t="shared" si="122"/>
        <v>333.2750807580577</v>
      </c>
      <c r="K268" s="429">
        <f t="shared" si="122"/>
        <v>328.73948277679131</v>
      </c>
      <c r="L268" s="429">
        <f t="shared" si="122"/>
        <v>323.94978714216381</v>
      </c>
      <c r="M268" s="429">
        <f t="shared" si="122"/>
        <v>319.75135661817865</v>
      </c>
      <c r="N268" s="312"/>
    </row>
    <row r="269" spans="1:14" ht="13.15">
      <c r="B269" s="323" t="str">
        <f t="shared" si="114"/>
        <v>50-54</v>
      </c>
      <c r="C269" s="429">
        <f t="shared" si="116"/>
        <v>172.1220501737339</v>
      </c>
      <c r="D269" s="429">
        <f t="shared" ref="D269:M269" si="123">D99-D235</f>
        <v>191.73055447350845</v>
      </c>
      <c r="E269" s="429">
        <f t="shared" si="123"/>
        <v>207.92426687961978</v>
      </c>
      <c r="F269" s="429">
        <f t="shared" si="123"/>
        <v>220.27189023250077</v>
      </c>
      <c r="G269" s="429">
        <f t="shared" si="123"/>
        <v>229.12954061407484</v>
      </c>
      <c r="H269" s="429">
        <f t="shared" si="123"/>
        <v>234.81767564342522</v>
      </c>
      <c r="I269" s="429">
        <f t="shared" si="123"/>
        <v>239.9764535509444</v>
      </c>
      <c r="J269" s="429">
        <f t="shared" si="123"/>
        <v>243.10739617725031</v>
      </c>
      <c r="K269" s="429">
        <f t="shared" si="123"/>
        <v>244.19856507321833</v>
      </c>
      <c r="L269" s="429">
        <f t="shared" si="123"/>
        <v>244.22319795809571</v>
      </c>
      <c r="M269" s="429">
        <f t="shared" si="123"/>
        <v>243.88791163380361</v>
      </c>
      <c r="N269" s="312"/>
    </row>
    <row r="270" spans="1:14" ht="13.15">
      <c r="B270" s="323" t="str">
        <f t="shared" si="114"/>
        <v>55-59</v>
      </c>
      <c r="C270" s="429">
        <f t="shared" si="116"/>
        <v>99.776382281215135</v>
      </c>
      <c r="D270" s="429">
        <f t="shared" ref="D270:M270" si="124">D100-D236</f>
        <v>97.00152034333145</v>
      </c>
      <c r="E270" s="429">
        <f t="shared" si="124"/>
        <v>98.353775671272331</v>
      </c>
      <c r="F270" s="429">
        <f t="shared" si="124"/>
        <v>101.36336474960081</v>
      </c>
      <c r="G270" s="429">
        <f t="shared" si="124"/>
        <v>104.78381115875287</v>
      </c>
      <c r="H270" s="429">
        <f t="shared" si="124"/>
        <v>107.87873706415101</v>
      </c>
      <c r="I270" s="429">
        <f t="shared" si="124"/>
        <v>111.5381261962869</v>
      </c>
      <c r="J270" s="429">
        <f t="shared" si="124"/>
        <v>114.47805896074979</v>
      </c>
      <c r="K270" s="429">
        <f t="shared" si="124"/>
        <v>116.45970832759254</v>
      </c>
      <c r="L270" s="429">
        <f t="shared" si="124"/>
        <v>117.8886158665496</v>
      </c>
      <c r="M270" s="429">
        <f t="shared" si="124"/>
        <v>119.05487019479314</v>
      </c>
      <c r="N270" s="312"/>
    </row>
    <row r="271" spans="1:14" ht="13.15">
      <c r="B271" s="323" t="str">
        <f t="shared" si="114"/>
        <v>60-64</v>
      </c>
      <c r="C271" s="429">
        <f t="shared" si="116"/>
        <v>31.892646484712689</v>
      </c>
      <c r="D271" s="429">
        <f t="shared" ref="D271:M271" si="125">D101-D237</f>
        <v>33.817706484966514</v>
      </c>
      <c r="E271" s="429">
        <f t="shared" si="125"/>
        <v>34.490324363222314</v>
      </c>
      <c r="F271" s="429">
        <f t="shared" si="125"/>
        <v>34.879866897044394</v>
      </c>
      <c r="G271" s="429">
        <f t="shared" si="125"/>
        <v>35.324772657385836</v>
      </c>
      <c r="H271" s="429">
        <f t="shared" si="125"/>
        <v>35.835997782862918</v>
      </c>
      <c r="I271" s="429">
        <f t="shared" si="125"/>
        <v>36.896416885806346</v>
      </c>
      <c r="J271" s="429">
        <f t="shared" si="125"/>
        <v>37.88489563883283</v>
      </c>
      <c r="K271" s="429">
        <f t="shared" si="125"/>
        <v>38.652487268565629</v>
      </c>
      <c r="L271" s="429">
        <f t="shared" si="125"/>
        <v>39.334801156933821</v>
      </c>
      <c r="M271" s="429">
        <f t="shared" si="125"/>
        <v>40.007559164563901</v>
      </c>
      <c r="N271" s="312"/>
    </row>
    <row r="272" spans="1:14" ht="13.15">
      <c r="B272" s="323" t="str">
        <f t="shared" si="114"/>
        <v>65 plus</v>
      </c>
      <c r="C272" s="429">
        <f t="shared" si="116"/>
        <v>7.0313711684845988</v>
      </c>
      <c r="D272" s="429">
        <f t="shared" ref="D272:M272" si="126">D102-D238</f>
        <v>10.321218577602156</v>
      </c>
      <c r="E272" s="429">
        <f t="shared" si="126"/>
        <v>12.736048015732425</v>
      </c>
      <c r="F272" s="429">
        <f t="shared" si="126"/>
        <v>14.344331474288389</v>
      </c>
      <c r="G272" s="429">
        <f t="shared" si="126"/>
        <v>15.381738796410581</v>
      </c>
      <c r="H272" s="429">
        <f t="shared" si="126"/>
        <v>16.045538252977526</v>
      </c>
      <c r="I272" s="429">
        <f t="shared" si="126"/>
        <v>16.70458184897349</v>
      </c>
      <c r="J272" s="429">
        <f t="shared" si="126"/>
        <v>17.250974370532717</v>
      </c>
      <c r="K272" s="429">
        <f t="shared" si="126"/>
        <v>17.677896379501416</v>
      </c>
      <c r="L272" s="429">
        <f t="shared" si="126"/>
        <v>18.063453326461225</v>
      </c>
      <c r="M272" s="429">
        <f t="shared" si="126"/>
        <v>18.45588168774113</v>
      </c>
      <c r="N272" s="312"/>
    </row>
    <row r="273" spans="1:14" ht="13.15">
      <c r="B273" s="323" t="str">
        <f t="shared" si="114"/>
        <v>Total</v>
      </c>
      <c r="C273" s="429">
        <f>SUM(C263:C272)</f>
        <v>2376.6919119519257</v>
      </c>
      <c r="D273" s="429">
        <f t="shared" ref="D273:K273" si="127">SUM(D263:D272)</f>
        <v>2391.1632763243574</v>
      </c>
      <c r="E273" s="429">
        <f t="shared" si="127"/>
        <v>2402.4239721723193</v>
      </c>
      <c r="F273" s="429">
        <f t="shared" si="127"/>
        <v>2399.4466896897852</v>
      </c>
      <c r="G273" s="429">
        <f t="shared" si="127"/>
        <v>2383.406916689336</v>
      </c>
      <c r="H273" s="429">
        <f t="shared" si="127"/>
        <v>2354.6859359587338</v>
      </c>
      <c r="I273" s="429">
        <f t="shared" si="127"/>
        <v>2353.9617767865429</v>
      </c>
      <c r="J273" s="429">
        <f t="shared" si="127"/>
        <v>2347.7115270486811</v>
      </c>
      <c r="K273" s="429">
        <f t="shared" si="127"/>
        <v>2330.655129461953</v>
      </c>
      <c r="L273" s="429">
        <f>SUM(L263:L272)</f>
        <v>2315.3425730732565</v>
      </c>
      <c r="M273" s="429">
        <f>SUM(M263:M272)</f>
        <v>2309.4416225777345</v>
      </c>
      <c r="N273" s="312"/>
    </row>
    <row r="274" spans="1:14">
      <c r="A274" s="1080">
        <f>SUM(C274:M274)</f>
        <v>0</v>
      </c>
      <c r="B274" s="1080"/>
      <c r="C274" s="1080">
        <f>SUM(C263:C272)-C273</f>
        <v>0</v>
      </c>
      <c r="D274" s="1080">
        <f t="shared" ref="D274:M274" si="128">SUM(D263:D272)-D273</f>
        <v>0</v>
      </c>
      <c r="E274" s="1080">
        <f t="shared" si="128"/>
        <v>0</v>
      </c>
      <c r="F274" s="1080">
        <f t="shared" si="128"/>
        <v>0</v>
      </c>
      <c r="G274" s="1080">
        <f t="shared" si="128"/>
        <v>0</v>
      </c>
      <c r="H274" s="1080">
        <f t="shared" si="128"/>
        <v>0</v>
      </c>
      <c r="I274" s="1080">
        <f t="shared" si="128"/>
        <v>0</v>
      </c>
      <c r="J274" s="1080">
        <f t="shared" si="128"/>
        <v>0</v>
      </c>
      <c r="K274" s="1080">
        <f t="shared" si="128"/>
        <v>0</v>
      </c>
      <c r="L274" s="1080">
        <f t="shared" si="128"/>
        <v>0</v>
      </c>
      <c r="M274" s="1080">
        <f t="shared" si="128"/>
        <v>0</v>
      </c>
    </row>
    <row r="275" spans="1:14" ht="15">
      <c r="B275" s="325"/>
      <c r="H275" s="312"/>
    </row>
    <row r="276" spans="1:14" ht="15">
      <c r="B276" s="325" t="s">
        <v>506</v>
      </c>
      <c r="H276" s="312"/>
    </row>
    <row r="277" spans="1:14" ht="15">
      <c r="B277" s="325"/>
      <c r="H277" s="312"/>
    </row>
    <row r="278" spans="1:14" ht="15">
      <c r="B278" s="325"/>
      <c r="C278" s="311" t="str">
        <f>C262</f>
        <v>2019/20</v>
      </c>
      <c r="D278" s="311" t="str">
        <f t="shared" ref="D278:M278" si="129">D262</f>
        <v>2020/21</v>
      </c>
      <c r="E278" s="311" t="str">
        <f t="shared" si="129"/>
        <v>2021/22</v>
      </c>
      <c r="F278" s="311" t="str">
        <f t="shared" si="129"/>
        <v>2022/23</v>
      </c>
      <c r="G278" s="311" t="str">
        <f t="shared" si="129"/>
        <v>2023/24</v>
      </c>
      <c r="H278" s="311" t="str">
        <f t="shared" si="129"/>
        <v>2024/25</v>
      </c>
      <c r="I278" s="311" t="str">
        <f t="shared" si="129"/>
        <v>2025/26</v>
      </c>
      <c r="J278" s="311" t="str">
        <f t="shared" si="129"/>
        <v>2026/27</v>
      </c>
      <c r="K278" s="311" t="str">
        <f t="shared" si="129"/>
        <v>2027/28</v>
      </c>
      <c r="L278" s="311" t="str">
        <f t="shared" si="129"/>
        <v>2028/29</v>
      </c>
      <c r="M278" s="311" t="str">
        <f t="shared" si="129"/>
        <v>2029/30</v>
      </c>
    </row>
    <row r="279" spans="1:14" ht="13.15">
      <c r="B279" s="311" t="s">
        <v>221</v>
      </c>
      <c r="C279" s="429">
        <f>C223+C239</f>
        <v>488.01354968825262</v>
      </c>
      <c r="D279" s="429">
        <f t="shared" ref="D279:M279" si="130">D223+D239</f>
        <v>503.13690804684597</v>
      </c>
      <c r="E279" s="429">
        <f t="shared" si="130"/>
        <v>511.20940662036514</v>
      </c>
      <c r="F279" s="429">
        <f t="shared" si="130"/>
        <v>521.919888403512</v>
      </c>
      <c r="G279" s="429">
        <f t="shared" si="130"/>
        <v>520.43798494865575</v>
      </c>
      <c r="H279" s="429">
        <f t="shared" si="130"/>
        <v>516.17829409628757</v>
      </c>
      <c r="I279" s="429">
        <f t="shared" si="130"/>
        <v>518.28996965526699</v>
      </c>
      <c r="J279" s="429">
        <f t="shared" si="130"/>
        <v>518.97382076853796</v>
      </c>
      <c r="K279" s="429">
        <f t="shared" si="130"/>
        <v>517.00400239142414</v>
      </c>
      <c r="L279" s="429">
        <f t="shared" si="130"/>
        <v>515.22081358392074</v>
      </c>
      <c r="M279" s="429">
        <f t="shared" si="130"/>
        <v>515.31805090947239</v>
      </c>
      <c r="N279" s="312"/>
    </row>
    <row r="280" spans="1:14" ht="13.15">
      <c r="B280" s="311" t="s">
        <v>222</v>
      </c>
      <c r="C280" s="429">
        <f>C155+C171</f>
        <v>98.064929811685772</v>
      </c>
      <c r="D280" s="429">
        <f t="shared" ref="D280:M280" si="131">D155+D171</f>
        <v>100.76947321869946</v>
      </c>
      <c r="E280" s="429">
        <f t="shared" si="131"/>
        <v>102.85553560677522</v>
      </c>
      <c r="F280" s="429">
        <f t="shared" si="131"/>
        <v>104.40244410233935</v>
      </c>
      <c r="G280" s="429">
        <f t="shared" si="131"/>
        <v>105.42919074351225</v>
      </c>
      <c r="H280" s="429">
        <f t="shared" si="131"/>
        <v>106.07756492847217</v>
      </c>
      <c r="I280" s="429">
        <f t="shared" si="131"/>
        <v>107.68191946365263</v>
      </c>
      <c r="J280" s="429">
        <f t="shared" si="131"/>
        <v>109.00578132137704</v>
      </c>
      <c r="K280" s="429">
        <f t="shared" si="131"/>
        <v>109.8108701550149</v>
      </c>
      <c r="L280" s="429">
        <f t="shared" si="131"/>
        <v>110.48810801579634</v>
      </c>
      <c r="M280" s="429">
        <f t="shared" si="131"/>
        <v>111.27292252725947</v>
      </c>
      <c r="N280" s="312"/>
    </row>
    <row r="281" spans="1:14" ht="13.15">
      <c r="B281" s="311" t="s">
        <v>529</v>
      </c>
      <c r="C281" s="429">
        <f>C189+C205</f>
        <v>1.9776298144358044</v>
      </c>
      <c r="D281" s="429">
        <f t="shared" ref="D281:M281" si="132">D189+D205</f>
        <v>2.0102852802550144</v>
      </c>
      <c r="E281" s="429">
        <f t="shared" si="132"/>
        <v>2.0329569839337216</v>
      </c>
      <c r="F281" s="429">
        <f t="shared" si="132"/>
        <v>2.0422440938207886</v>
      </c>
      <c r="G281" s="429">
        <f t="shared" si="132"/>
        <v>2.0359131081050634</v>
      </c>
      <c r="H281" s="429">
        <f t="shared" si="132"/>
        <v>2.0189404487163447</v>
      </c>
      <c r="I281" s="429">
        <f t="shared" si="132"/>
        <v>2.0198561742360139</v>
      </c>
      <c r="J281" s="429">
        <f t="shared" si="132"/>
        <v>2.0154535871588646</v>
      </c>
      <c r="K281" s="429">
        <f t="shared" si="132"/>
        <v>2.0022689556506887</v>
      </c>
      <c r="L281" s="429">
        <f t="shared" si="132"/>
        <v>1.9892644097596561</v>
      </c>
      <c r="M281" s="429">
        <f t="shared" si="132"/>
        <v>1.9820110783762297</v>
      </c>
      <c r="N281" s="312"/>
    </row>
    <row r="282" spans="1:14" ht="13.15">
      <c r="B282" s="311" t="s">
        <v>223</v>
      </c>
      <c r="C282" s="429">
        <f>C121+C137</f>
        <v>387.97099006213102</v>
      </c>
      <c r="D282" s="429">
        <f t="shared" ref="D282:M282" si="133">D121+D137</f>
        <v>400.35714954789148</v>
      </c>
      <c r="E282" s="429">
        <f t="shared" si="133"/>
        <v>406.32091402965625</v>
      </c>
      <c r="F282" s="429">
        <f t="shared" si="133"/>
        <v>415.4752002073518</v>
      </c>
      <c r="G282" s="429">
        <f t="shared" si="133"/>
        <v>412.9728810970384</v>
      </c>
      <c r="H282" s="429">
        <f t="shared" si="133"/>
        <v>408.08178871909905</v>
      </c>
      <c r="I282" s="429">
        <f t="shared" si="133"/>
        <v>408.58819401737833</v>
      </c>
      <c r="J282" s="429">
        <f t="shared" si="133"/>
        <v>407.95258586000193</v>
      </c>
      <c r="K282" s="429">
        <f t="shared" si="133"/>
        <v>405.19086328075855</v>
      </c>
      <c r="L282" s="429">
        <f t="shared" si="133"/>
        <v>402.74344115836476</v>
      </c>
      <c r="M282" s="429">
        <f t="shared" si="133"/>
        <v>402.06311730383675</v>
      </c>
      <c r="N282" s="312"/>
    </row>
    <row r="283" spans="1:14">
      <c r="A283" s="1080">
        <f>SUM(C283:M283)</f>
        <v>0</v>
      </c>
      <c r="B283" s="1080"/>
      <c r="C283" s="1080">
        <f>C279-C280-C281-C282</f>
        <v>0</v>
      </c>
      <c r="D283" s="1080">
        <f t="shared" ref="D283:M283" si="134">D279-D280-D281-D282</f>
        <v>0</v>
      </c>
      <c r="E283" s="1080">
        <f t="shared" si="134"/>
        <v>0</v>
      </c>
      <c r="F283" s="1080">
        <f t="shared" si="134"/>
        <v>0</v>
      </c>
      <c r="G283" s="1080">
        <f t="shared" si="134"/>
        <v>0</v>
      </c>
      <c r="H283" s="1080">
        <f t="shared" si="134"/>
        <v>0</v>
      </c>
      <c r="I283" s="1080">
        <f t="shared" si="134"/>
        <v>0</v>
      </c>
      <c r="J283" s="1080">
        <f t="shared" si="134"/>
        <v>0</v>
      </c>
      <c r="K283" s="1080">
        <f t="shared" si="134"/>
        <v>0</v>
      </c>
      <c r="L283" s="1080">
        <f t="shared" si="134"/>
        <v>0</v>
      </c>
      <c r="M283" s="1080">
        <f t="shared" si="134"/>
        <v>0</v>
      </c>
    </row>
    <row r="284" spans="1:14" ht="15">
      <c r="B284" s="325"/>
      <c r="H284" s="312"/>
    </row>
    <row r="285" spans="1:14" ht="15">
      <c r="B285" s="325" t="s">
        <v>265</v>
      </c>
      <c r="F285" s="349"/>
      <c r="G285" s="349" t="s">
        <v>266</v>
      </c>
      <c r="H285" s="312"/>
    </row>
    <row r="286" spans="1:14" ht="15">
      <c r="B286" s="325"/>
      <c r="H286" s="312"/>
    </row>
    <row r="287" spans="1:14" ht="15">
      <c r="B287" s="325" t="s">
        <v>211</v>
      </c>
      <c r="H287" s="312"/>
    </row>
    <row r="288" spans="1:14" ht="15">
      <c r="B288" s="325"/>
      <c r="H288" s="312"/>
    </row>
    <row r="289" spans="2:13" ht="15">
      <c r="B289" s="325"/>
      <c r="C289" s="311" t="str">
        <f>C278</f>
        <v>2019/20</v>
      </c>
      <c r="D289" s="311" t="str">
        <f t="shared" ref="D289:M289" si="135">D278</f>
        <v>2020/21</v>
      </c>
      <c r="E289" s="311" t="str">
        <f t="shared" si="135"/>
        <v>2021/22</v>
      </c>
      <c r="F289" s="311" t="str">
        <f t="shared" si="135"/>
        <v>2022/23</v>
      </c>
      <c r="G289" s="311" t="str">
        <f t="shared" si="135"/>
        <v>2023/24</v>
      </c>
      <c r="H289" s="311" t="str">
        <f t="shared" si="135"/>
        <v>2024/25</v>
      </c>
      <c r="I289" s="311" t="str">
        <f t="shared" si="135"/>
        <v>2025/26</v>
      </c>
      <c r="J289" s="311" t="str">
        <f t="shared" si="135"/>
        <v>2026/27</v>
      </c>
      <c r="K289" s="311" t="str">
        <f t="shared" si="135"/>
        <v>2027/28</v>
      </c>
      <c r="L289" s="311" t="str">
        <f t="shared" si="135"/>
        <v>2028/29</v>
      </c>
      <c r="M289" s="311" t="str">
        <f t="shared" si="135"/>
        <v>2029/30</v>
      </c>
    </row>
    <row r="290" spans="2:13" ht="15">
      <c r="B290" s="325"/>
      <c r="C290" s="429">
        <f>C53+C69-C15</f>
        <v>0</v>
      </c>
      <c r="D290" s="429">
        <f>D53+D69-D15</f>
        <v>0</v>
      </c>
      <c r="E290" s="429">
        <f>E53+E69-E15</f>
        <v>0</v>
      </c>
      <c r="F290" s="429">
        <f t="shared" ref="F290:M290" si="136">F53+F69-F15</f>
        <v>0</v>
      </c>
      <c r="G290" s="429">
        <f t="shared" si="136"/>
        <v>0</v>
      </c>
      <c r="H290" s="429">
        <f t="shared" si="136"/>
        <v>0</v>
      </c>
      <c r="I290" s="429">
        <f t="shared" si="136"/>
        <v>0</v>
      </c>
      <c r="J290" s="429">
        <f t="shared" si="136"/>
        <v>0</v>
      </c>
      <c r="K290" s="429">
        <f t="shared" si="136"/>
        <v>0</v>
      </c>
      <c r="L290" s="429">
        <f t="shared" si="136"/>
        <v>0</v>
      </c>
      <c r="M290" s="429">
        <f t="shared" si="136"/>
        <v>0</v>
      </c>
    </row>
    <row r="291" spans="2:13" ht="15">
      <c r="B291" s="325"/>
      <c r="H291" s="312"/>
    </row>
    <row r="292" spans="2:13" ht="15">
      <c r="B292" s="325" t="s">
        <v>263</v>
      </c>
      <c r="H292" s="312"/>
    </row>
    <row r="293" spans="2:13" ht="15">
      <c r="B293" s="325"/>
      <c r="C293" s="350" t="str">
        <f t="shared" ref="C293:M293" si="137">C262</f>
        <v>2019/20</v>
      </c>
      <c r="D293" s="350" t="str">
        <f t="shared" si="137"/>
        <v>2020/21</v>
      </c>
      <c r="E293" s="350" t="str">
        <f t="shared" si="137"/>
        <v>2021/22</v>
      </c>
      <c r="F293" s="350" t="str">
        <f t="shared" si="137"/>
        <v>2022/23</v>
      </c>
      <c r="G293" s="350" t="str">
        <f t="shared" si="137"/>
        <v>2023/24</v>
      </c>
      <c r="H293" s="350" t="str">
        <f t="shared" si="137"/>
        <v>2024/25</v>
      </c>
      <c r="I293" s="350" t="str">
        <f t="shared" si="137"/>
        <v>2025/26</v>
      </c>
      <c r="J293" s="350" t="str">
        <f t="shared" si="137"/>
        <v>2026/27</v>
      </c>
      <c r="K293" s="350" t="str">
        <f t="shared" si="137"/>
        <v>2027/28</v>
      </c>
      <c r="L293" s="350" t="str">
        <f t="shared" si="137"/>
        <v>2028/29</v>
      </c>
      <c r="M293" s="350" t="str">
        <f t="shared" si="137"/>
        <v>2029/30</v>
      </c>
    </row>
    <row r="294" spans="2:13" ht="13.15">
      <c r="B294" s="348" t="s">
        <v>267</v>
      </c>
      <c r="C294" s="429">
        <f>C36-C15+C279-C290</f>
        <v>524.20323058082749</v>
      </c>
      <c r="D294" s="429">
        <f>D36-D15+D279-D290</f>
        <v>528.12752723583003</v>
      </c>
      <c r="E294" s="429">
        <f>E36-E15+E279-E290</f>
        <v>508.4141988060735</v>
      </c>
      <c r="F294" s="429">
        <f t="shared" ref="F294:M294" si="138">F36-F15+F279-F290</f>
        <v>485.86570332784572</v>
      </c>
      <c r="G294" s="429">
        <f t="shared" si="138"/>
        <v>460.86392882429288</v>
      </c>
      <c r="H294" s="429">
        <f t="shared" si="138"/>
        <v>514.53380287796244</v>
      </c>
      <c r="I294" s="429">
        <f t="shared" si="138"/>
        <v>506.43976752509775</v>
      </c>
      <c r="J294" s="429">
        <f t="shared" si="138"/>
        <v>485.98097896921649</v>
      </c>
      <c r="K294" s="429">
        <f t="shared" si="138"/>
        <v>487.90383483053279</v>
      </c>
      <c r="L294" s="429">
        <f t="shared" si="138"/>
        <v>505.18300907635216</v>
      </c>
      <c r="M294" s="429">
        <f t="shared" si="138"/>
        <v>515.23933636031109</v>
      </c>
    </row>
    <row r="295" spans="2:13" ht="12.75" customHeight="1">
      <c r="B295" s="1469" t="s">
        <v>264</v>
      </c>
      <c r="C295" s="1469"/>
      <c r="D295" s="1469"/>
      <c r="E295" s="1469"/>
      <c r="F295" s="1469"/>
      <c r="G295" s="1469"/>
      <c r="H295" s="1469"/>
      <c r="I295" s="1469"/>
      <c r="J295" s="1469"/>
      <c r="K295" s="1469"/>
      <c r="L295" s="1469"/>
      <c r="M295" s="1469"/>
    </row>
    <row r="296" spans="2:13" ht="13.15">
      <c r="B296" s="311" t="s">
        <v>5</v>
      </c>
      <c r="C296" s="271">
        <f>IF(C294&lt;0,0,C294)</f>
        <v>524.20323058082749</v>
      </c>
      <c r="D296" s="271">
        <f t="shared" ref="D296:M296" si="139">IF(D294&lt;0,0,D294)</f>
        <v>528.12752723583003</v>
      </c>
      <c r="E296" s="271">
        <f t="shared" si="139"/>
        <v>508.4141988060735</v>
      </c>
      <c r="F296" s="271">
        <f t="shared" si="139"/>
        <v>485.86570332784572</v>
      </c>
      <c r="G296" s="271">
        <f t="shared" si="139"/>
        <v>460.86392882429288</v>
      </c>
      <c r="H296" s="271">
        <f t="shared" si="139"/>
        <v>514.53380287796244</v>
      </c>
      <c r="I296" s="271">
        <f t="shared" si="139"/>
        <v>506.43976752509775</v>
      </c>
      <c r="J296" s="271">
        <f t="shared" si="139"/>
        <v>485.98097896921649</v>
      </c>
      <c r="K296" s="271">
        <f t="shared" si="139"/>
        <v>487.90383483053279</v>
      </c>
      <c r="L296" s="271">
        <f t="shared" si="139"/>
        <v>505.18300907635216</v>
      </c>
      <c r="M296" s="271">
        <f t="shared" si="139"/>
        <v>515.23933636031109</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0">B262</f>
        <v>Age group</v>
      </c>
      <c r="C302" s="323" t="str">
        <f>C293</f>
        <v>2019/20</v>
      </c>
      <c r="D302" s="323" t="str">
        <f t="shared" ref="D302:M302" si="141">D293</f>
        <v>2020/21</v>
      </c>
      <c r="E302" s="323" t="str">
        <f t="shared" si="141"/>
        <v>2021/22</v>
      </c>
      <c r="F302" s="323" t="str">
        <f t="shared" si="141"/>
        <v>2022/23</v>
      </c>
      <c r="G302" s="323" t="str">
        <f t="shared" si="141"/>
        <v>2023/24</v>
      </c>
      <c r="H302" s="323" t="str">
        <f t="shared" si="141"/>
        <v>2024/25</v>
      </c>
      <c r="I302" s="323" t="str">
        <f t="shared" si="141"/>
        <v>2025/26</v>
      </c>
      <c r="J302" s="323" t="str">
        <f t="shared" si="141"/>
        <v>2026/27</v>
      </c>
      <c r="K302" s="323" t="str">
        <f t="shared" si="141"/>
        <v>2027/28</v>
      </c>
      <c r="L302" s="323" t="str">
        <f t="shared" si="141"/>
        <v>2028/29</v>
      </c>
      <c r="M302" s="323" t="str">
        <f t="shared" si="141"/>
        <v>2029/30</v>
      </c>
    </row>
    <row r="303" spans="2:13" ht="13.15">
      <c r="B303" s="323" t="str">
        <f t="shared" si="140"/>
        <v>20-24</v>
      </c>
      <c r="C303" s="429">
        <f>C$296*Entrant_age_breakdowns!$K76*$G$31</f>
        <v>55.518234792453789</v>
      </c>
      <c r="D303" s="429">
        <f>D$296*Entrant_age_breakdowns!$K76*$G$31</f>
        <v>55.933856082780956</v>
      </c>
      <c r="E303" s="429">
        <f>E$296*Entrant_age_breakdowns!$K76*$G$31</f>
        <v>53.846022333470962</v>
      </c>
      <c r="F303" s="429">
        <f>F$296*Entrant_age_breakdowns!$K76*$G$31</f>
        <v>51.457916741695513</v>
      </c>
      <c r="G303" s="429">
        <f>G$296*Entrant_age_breakdowns!$K76*$G$31</f>
        <v>48.809984973746964</v>
      </c>
      <c r="H303" s="429">
        <f>H$296*Entrant_age_breakdowns!$K76*$G$31</f>
        <v>54.494148090581504</v>
      </c>
      <c r="I303" s="429">
        <f>I$296*Entrant_age_breakdowns!$K76*$G$31</f>
        <v>53.636910803735987</v>
      </c>
      <c r="J303" s="429">
        <f>J$296*Entrant_age_breakdowns!$K76*$G$31</f>
        <v>51.47012555642636</v>
      </c>
      <c r="K303" s="429">
        <f>K$296*Entrant_age_breakdowns!$K76*$G$31</f>
        <v>51.673774746192549</v>
      </c>
      <c r="L303" s="429">
        <f>L$296*Entrant_age_breakdowns!$K76*$G$31</f>
        <v>53.503807826561378</v>
      </c>
      <c r="M303" s="429">
        <f>M$296*Entrant_age_breakdowns!$K76*$G$31</f>
        <v>54.568870967591565</v>
      </c>
    </row>
    <row r="304" spans="2:13" ht="13.15">
      <c r="B304" s="323" t="str">
        <f t="shared" si="140"/>
        <v>25-29</v>
      </c>
      <c r="C304" s="429">
        <f>C$296*Entrant_age_breakdowns!$K77*$G$31</f>
        <v>60.27797140968525</v>
      </c>
      <c r="D304" s="429">
        <f>D$296*Entrant_age_breakdowns!$K77*$G$31</f>
        <v>60.729225098662468</v>
      </c>
      <c r="E304" s="429">
        <f>E$296*Entrant_age_breakdowns!$K77*$G$31</f>
        <v>58.462395407128575</v>
      </c>
      <c r="F304" s="429">
        <f>F$296*Entrant_age_breakdowns!$K77*$G$31</f>
        <v>55.869550711642759</v>
      </c>
      <c r="G304" s="429">
        <f>G$296*Entrant_age_breakdowns!$K77*$G$31</f>
        <v>52.994604200827268</v>
      </c>
      <c r="H304" s="429">
        <f>H$296*Entrant_age_breakdowns!$K77*$G$31</f>
        <v>59.166086833973075</v>
      </c>
      <c r="I304" s="429">
        <f>I$296*Entrant_age_breakdowns!$K77*$G$31</f>
        <v>58.235356149523909</v>
      </c>
      <c r="J304" s="429">
        <f>J$296*Entrant_age_breakdowns!$K77*$G$31</f>
        <v>55.882806222882323</v>
      </c>
      <c r="K304" s="429">
        <f>K$296*Entrant_age_breakdowns!$K77*$G$31</f>
        <v>56.103914838533058</v>
      </c>
      <c r="L304" s="429">
        <f>L$296*Entrant_age_breakdowns!$K77*$G$31</f>
        <v>58.090841874481328</v>
      </c>
      <c r="M304" s="429">
        <f>M$296*Entrant_age_breakdowns!$K77*$G$31</f>
        <v>59.24721591635295</v>
      </c>
    </row>
    <row r="305" spans="1:13" ht="13.15">
      <c r="B305" s="323" t="str">
        <f t="shared" si="140"/>
        <v>30-34</v>
      </c>
      <c r="C305" s="429">
        <f>C$296*Entrant_age_breakdowns!$K78*$G$31</f>
        <v>30.997938238470461</v>
      </c>
      <c r="D305" s="429">
        <f>D$296*Entrant_age_breakdowns!$K78*$G$31</f>
        <v>31.229995383952797</v>
      </c>
      <c r="E305" s="429">
        <f>E$296*Entrant_age_breakdowns!$K78*$G$31</f>
        <v>30.064278536952074</v>
      </c>
      <c r="F305" s="429">
        <f>F$296*Entrant_age_breakdowns!$K78*$G$31</f>
        <v>28.730908520460421</v>
      </c>
      <c r="G305" s="429">
        <f>G$296*Entrant_age_breakdowns!$K78*$G$31</f>
        <v>27.252467685491553</v>
      </c>
      <c r="H305" s="429">
        <f>H$296*Entrant_age_breakdowns!$K78*$G$31</f>
        <v>30.426151753288647</v>
      </c>
      <c r="I305" s="429">
        <f>I$296*Entrant_age_breakdowns!$K78*$G$31</f>
        <v>29.947523630966511</v>
      </c>
      <c r="J305" s="429">
        <f>J$296*Entrant_age_breakdowns!$K78*$G$31</f>
        <v>28.737725165233201</v>
      </c>
      <c r="K305" s="429">
        <f>K$296*Entrant_age_breakdowns!$K78*$G$31</f>
        <v>28.851430239436041</v>
      </c>
      <c r="L305" s="429">
        <f>L$296*Entrant_age_breakdowns!$K78*$G$31</f>
        <v>29.873207185545667</v>
      </c>
      <c r="M305" s="429">
        <f>M$296*Entrant_age_breakdowns!$K78*$G$31</f>
        <v>30.46787237238285</v>
      </c>
    </row>
    <row r="306" spans="1:13" ht="13.15">
      <c r="B306" s="323" t="str">
        <f t="shared" si="140"/>
        <v>35-39</v>
      </c>
      <c r="C306" s="429">
        <f>C$296*Entrant_age_breakdowns!$K79*$G$31</f>
        <v>23.500923124394049</v>
      </c>
      <c r="D306" s="429">
        <f>D$296*Entrant_age_breakdowns!$K79*$G$31</f>
        <v>23.676856023365971</v>
      </c>
      <c r="E306" s="429">
        <f>E$296*Entrant_age_breakdowns!$K79*$G$31</f>
        <v>22.793073953880601</v>
      </c>
      <c r="F306" s="429">
        <f>F$296*Entrant_age_breakdowns!$K79*$G$31</f>
        <v>21.782186519597861</v>
      </c>
      <c r="G306" s="429">
        <f>G$296*Entrant_age_breakdowns!$K79*$G$31</f>
        <v>20.661314410644245</v>
      </c>
      <c r="H306" s="429">
        <f>H$296*Entrant_age_breakdowns!$K79*$G$31</f>
        <v>23.067426221198449</v>
      </c>
      <c r="I306" s="429">
        <f>I$296*Entrant_age_breakdowns!$K79*$G$31</f>
        <v>22.704556838682368</v>
      </c>
      <c r="J306" s="429">
        <f>J$296*Entrant_age_breakdowns!$K79*$G$31</f>
        <v>21.787354522822426</v>
      </c>
      <c r="K306" s="429">
        <f>K$296*Entrant_age_breakdowns!$K79*$G$31</f>
        <v>21.873559424165773</v>
      </c>
      <c r="L306" s="429">
        <f>L$296*Entrant_age_breakdowns!$K79*$G$31</f>
        <v>22.648214218173948</v>
      </c>
      <c r="M306" s="429">
        <f>M$296*Entrant_age_breakdowns!$K79*$G$31</f>
        <v>23.099056488169506</v>
      </c>
    </row>
    <row r="307" spans="1:13" ht="13.15">
      <c r="B307" s="323" t="str">
        <f t="shared" si="140"/>
        <v>40-44</v>
      </c>
      <c r="C307" s="429">
        <f>C$296*Entrant_age_breakdowns!$K80*$G$31</f>
        <v>19.179477522612142</v>
      </c>
      <c r="D307" s="429">
        <f>D$296*Entrant_age_breakdowns!$K80*$G$31</f>
        <v>19.323059162510255</v>
      </c>
      <c r="E307" s="429">
        <f>E$296*Entrant_age_breakdowns!$K80*$G$31</f>
        <v>18.601790544811248</v>
      </c>
      <c r="F307" s="429">
        <f>F$296*Entrant_age_breakdowns!$K80*$G$31</f>
        <v>17.776789215242548</v>
      </c>
      <c r="G307" s="429">
        <f>G$296*Entrant_age_breakdowns!$K80*$G$31</f>
        <v>16.862027641596786</v>
      </c>
      <c r="H307" s="429">
        <f>H$296*Entrant_age_breakdowns!$K80*$G$31</f>
        <v>18.825693798162114</v>
      </c>
      <c r="I307" s="429">
        <f>I$296*Entrant_age_breakdowns!$K80*$G$31</f>
        <v>18.529550317807196</v>
      </c>
      <c r="J307" s="429">
        <f>J$296*Entrant_age_breakdowns!$K80*$G$31</f>
        <v>17.781006904954467</v>
      </c>
      <c r="K307" s="429">
        <f>K$296*Entrant_age_breakdowns!$K80*$G$31</f>
        <v>17.851360097418535</v>
      </c>
      <c r="L307" s="429">
        <f>L$296*Entrant_age_breakdowns!$K80*$G$31</f>
        <v>18.483568208173189</v>
      </c>
      <c r="M307" s="429">
        <f>M$296*Entrant_age_breakdowns!$K80*$G$31</f>
        <v>18.851507762626166</v>
      </c>
    </row>
    <row r="308" spans="1:13" ht="13.15">
      <c r="B308" s="323" t="str">
        <f t="shared" si="140"/>
        <v>45-49</v>
      </c>
      <c r="C308" s="429">
        <f>C$296*Entrant_age_breakdowns!$K81*$G$31</f>
        <v>17.156493569114744</v>
      </c>
      <c r="D308" s="429">
        <f>D$296*Entrant_age_breakdowns!$K81*$G$31</f>
        <v>17.284930721724905</v>
      </c>
      <c r="E308" s="429">
        <f>E$296*Entrant_age_breakdowns!$K81*$G$31</f>
        <v>16.639738985580472</v>
      </c>
      <c r="F308" s="429">
        <f>F$296*Entrant_age_breakdowns!$K81*$G$31</f>
        <v>15.90175589982805</v>
      </c>
      <c r="G308" s="429">
        <f>G$296*Entrant_age_breakdowns!$K81*$G$31</f>
        <v>15.083480165412249</v>
      </c>
      <c r="H308" s="429">
        <f>H$296*Entrant_age_breakdowns!$K81*$G$31</f>
        <v>16.840025709850671</v>
      </c>
      <c r="I308" s="429">
        <f>I$296*Entrant_age_breakdowns!$K81*$G$31</f>
        <v>16.57511840409877</v>
      </c>
      <c r="J308" s="429">
        <f>J$296*Entrant_age_breakdowns!$K81*$G$31</f>
        <v>15.905528722436678</v>
      </c>
      <c r="K308" s="429">
        <f>K$296*Entrant_age_breakdowns!$K81*$G$31</f>
        <v>15.968461307156645</v>
      </c>
      <c r="L308" s="429">
        <f>L$296*Entrant_age_breakdowns!$K81*$G$31</f>
        <v>16.533986325954299</v>
      </c>
      <c r="M308" s="429">
        <f>M$296*Entrant_age_breakdowns!$K81*$G$31</f>
        <v>16.863116907971097</v>
      </c>
    </row>
    <row r="309" spans="1:13" ht="13.15">
      <c r="B309" s="323" t="str">
        <f t="shared" si="140"/>
        <v>50-54</v>
      </c>
      <c r="C309" s="429">
        <f>C$296*Entrant_age_breakdowns!$K82*$G$31</f>
        <v>12.440441210749633</v>
      </c>
      <c r="D309" s="429">
        <f>D$296*Entrant_age_breakdowns!$K82*$G$31</f>
        <v>12.533572994344341</v>
      </c>
      <c r="E309" s="429">
        <f>E$296*Entrant_age_breakdowns!$K82*$G$31</f>
        <v>12.065734398372982</v>
      </c>
      <c r="F309" s="429">
        <f>F$296*Entrant_age_breakdowns!$K82*$G$31</f>
        <v>11.530611346809694</v>
      </c>
      <c r="G309" s="429">
        <f>G$296*Entrant_age_breakdowns!$K82*$G$31</f>
        <v>10.93726684274924</v>
      </c>
      <c r="H309" s="429">
        <f>H$296*Entrant_age_breakdowns!$K82*$G$31</f>
        <v>12.21096542757714</v>
      </c>
      <c r="I309" s="429">
        <f>I$296*Entrant_age_breakdowns!$K82*$G$31</f>
        <v>12.018877006348847</v>
      </c>
      <c r="J309" s="429">
        <f>J$296*Entrant_age_breakdowns!$K82*$G$31</f>
        <v>11.533347079357384</v>
      </c>
      <c r="K309" s="429">
        <f>K$296*Entrant_age_breakdowns!$K82*$G$31</f>
        <v>11.578980478588718</v>
      </c>
      <c r="L309" s="429">
        <f>L$296*Entrant_age_breakdowns!$K82*$G$31</f>
        <v>11.989051494628116</v>
      </c>
      <c r="M309" s="429">
        <f>M$296*Entrant_age_breakdowns!$K82*$G$31</f>
        <v>12.22770921566797</v>
      </c>
    </row>
    <row r="310" spans="1:13" ht="13.15">
      <c r="B310" s="323" t="str">
        <f t="shared" si="140"/>
        <v>55-59</v>
      </c>
      <c r="C310" s="429">
        <f>C$296*Entrant_age_breakdowns!$K83*$G$31</f>
        <v>7.5711523837933257</v>
      </c>
      <c r="D310" s="429">
        <f>D$296*Entrant_age_breakdowns!$K83*$G$31</f>
        <v>7.6278316376417106</v>
      </c>
      <c r="E310" s="429">
        <f>E$296*Entrant_age_breakdowns!$K83*$G$31</f>
        <v>7.3431088339152302</v>
      </c>
      <c r="F310" s="429">
        <f>F$296*Entrant_age_breakdowns!$K83*$G$31</f>
        <v>7.0174372521094908</v>
      </c>
      <c r="G310" s="429">
        <f>G$296*Entrant_age_breakdowns!$K83*$G$31</f>
        <v>6.656332562956969</v>
      </c>
      <c r="H310" s="429">
        <f>H$296*Entrant_age_breakdowns!$K83*$G$31</f>
        <v>7.431495269278126</v>
      </c>
      <c r="I310" s="429">
        <f>I$296*Entrant_age_breakdowns!$K83*$G$31</f>
        <v>7.3145918022993959</v>
      </c>
      <c r="J310" s="429">
        <f>J$296*Entrant_age_breakdowns!$K83*$G$31</f>
        <v>7.0191021969172338</v>
      </c>
      <c r="K310" s="429">
        <f>K$296*Entrant_age_breakdowns!$K83*$G$31</f>
        <v>7.0468743163716772</v>
      </c>
      <c r="L310" s="429">
        <f>L$296*Entrant_age_breakdowns!$K83*$G$31</f>
        <v>7.2964402359411933</v>
      </c>
      <c r="M310" s="429">
        <f>M$296*Entrant_age_breakdowns!$K83*$G$31</f>
        <v>7.4416854039341276</v>
      </c>
    </row>
    <row r="311" spans="1:13" ht="13.15">
      <c r="B311" s="323" t="str">
        <f t="shared" si="140"/>
        <v>60-64</v>
      </c>
      <c r="C311" s="429">
        <f>C$296*Entrant_age_breakdowns!$K84*$G$31</f>
        <v>3.6497016456982303</v>
      </c>
      <c r="D311" s="429">
        <f>D$296*Entrant_age_breakdowns!$K84*$G$31</f>
        <v>3.6770240869279447</v>
      </c>
      <c r="E311" s="429">
        <f>E$296*Entrant_age_breakdowns!$K84*$G$31</f>
        <v>3.5397724199884779</v>
      </c>
      <c r="F311" s="429">
        <f>F$296*Entrant_age_breakdowns!$K84*$G$31</f>
        <v>3.3827812450891508</v>
      </c>
      <c r="G311" s="429">
        <f>G$296*Entrant_age_breakdowns!$K84*$G$31</f>
        <v>3.2087094114419465</v>
      </c>
      <c r="H311" s="429">
        <f>H$296*Entrant_age_breakdowns!$K84*$G$31</f>
        <v>3.5823794238168354</v>
      </c>
      <c r="I311" s="429">
        <f>I$296*Entrant_age_breakdowns!$K84*$G$31</f>
        <v>3.5260256807943855</v>
      </c>
      <c r="J311" s="429">
        <f>J$296*Entrant_age_breakdowns!$K84*$G$31</f>
        <v>3.3835838378117362</v>
      </c>
      <c r="K311" s="429">
        <f>K$296*Entrant_age_breakdowns!$K84*$G$31</f>
        <v>3.396971489379069</v>
      </c>
      <c r="L311" s="429">
        <f>L$296*Entrant_age_breakdowns!$K84*$G$31</f>
        <v>3.5172756519676849</v>
      </c>
      <c r="M311" s="429">
        <f>M$296*Entrant_age_breakdowns!$K84*$G$31</f>
        <v>3.5872916154276537</v>
      </c>
    </row>
    <row r="312" spans="1:13" ht="13.15">
      <c r="B312" s="323" t="str">
        <f t="shared" si="140"/>
        <v>65 plus</v>
      </c>
      <c r="C312" s="429">
        <f>C$296*Entrant_age_breakdowns!$K85*$G$31</f>
        <v>1.1296322673084602</v>
      </c>
      <c r="D312" s="429">
        <f>D$296*Entrant_age_breakdowns!$K85*$G$31</f>
        <v>1.1380889342448115</v>
      </c>
      <c r="E312" s="429">
        <f>E$296*Entrant_age_breakdowns!$K85*$G$31</f>
        <v>1.0956076777565067</v>
      </c>
      <c r="F312" s="429">
        <f>F$296*Entrant_age_breakdowns!$K85*$G$31</f>
        <v>1.0470167752486339</v>
      </c>
      <c r="G312" s="429">
        <f>G$296*Entrant_age_breakdowns!$K85*$G$31</f>
        <v>0.99313917669226925</v>
      </c>
      <c r="H312" s="429">
        <f>H$296*Entrant_age_breakdowns!$K85*$G$31</f>
        <v>1.1087951245700227</v>
      </c>
      <c r="I312" s="429">
        <f>I$296*Entrant_age_breakdowns!$K85*$G$31</f>
        <v>1.0913528751256605</v>
      </c>
      <c r="J312" s="429">
        <f>J$296*Entrant_age_breakdowns!$K85*$G$31</f>
        <v>1.0472651886053825</v>
      </c>
      <c r="K312" s="429">
        <f>K$296*Entrant_age_breakdowns!$K85*$G$31</f>
        <v>1.0514088487349078</v>
      </c>
      <c r="L312" s="429">
        <f>L$296*Entrant_age_breakdowns!$K85*$G$31</f>
        <v>1.0886446222704798</v>
      </c>
      <c r="M312" s="429">
        <f>M$296*Entrant_age_breakdowns!$K85*$G$31</f>
        <v>1.1103155146417216</v>
      </c>
    </row>
    <row r="313" spans="1:13" ht="13.15">
      <c r="B313" s="323" t="str">
        <f t="shared" si="140"/>
        <v>Total</v>
      </c>
      <c r="C313" s="429">
        <f>C$296*Entrant_age_breakdowns!$K86*$G$31</f>
        <v>231.42196616428006</v>
      </c>
      <c r="D313" s="429">
        <f>D$296*Entrant_age_breakdowns!$K86*$G$31</f>
        <v>233.15444012615612</v>
      </c>
      <c r="E313" s="429">
        <f>E$296*Entrant_age_breakdowns!$K86*$G$31</f>
        <v>224.45152309185713</v>
      </c>
      <c r="F313" s="429">
        <f>F$296*Entrant_age_breakdowns!$K86*$G$31</f>
        <v>214.4969542277241</v>
      </c>
      <c r="G313" s="429">
        <f>G$296*Entrant_age_breakdowns!$K86*$G$31</f>
        <v>203.45932707155947</v>
      </c>
      <c r="H313" s="429">
        <f>H$296*Entrant_age_breakdowns!$K86*$G$31</f>
        <v>227.15316765229656</v>
      </c>
      <c r="I313" s="429">
        <f>I$296*Entrant_age_breakdowns!$K86*$G$31</f>
        <v>223.57986350938302</v>
      </c>
      <c r="J313" s="429">
        <f>J$296*Entrant_age_breakdowns!$K86*$G$31</f>
        <v>214.54784539744716</v>
      </c>
      <c r="K313" s="429">
        <f>K$296*Entrant_age_breakdowns!$K86*$G$31</f>
        <v>215.39673578597694</v>
      </c>
      <c r="L313" s="429">
        <f>L$296*Entrant_age_breakdowns!$K86*$G$31</f>
        <v>223.02503764369726</v>
      </c>
      <c r="M313" s="429">
        <f>M$296*Entrant_age_breakdowns!$K86*$G$31</f>
        <v>227.46464216476559</v>
      </c>
    </row>
    <row r="314" spans="1:13">
      <c r="A314" s="1080">
        <f>SUM(C314:M314)</f>
        <v>0</v>
      </c>
      <c r="B314" s="1080"/>
      <c r="C314" s="1080">
        <f>SUM(C303:C312)-C313</f>
        <v>0</v>
      </c>
      <c r="D314" s="1080">
        <f t="shared" ref="D314:M314" si="142">SUM(D303:D312)-D313</f>
        <v>0</v>
      </c>
      <c r="E314" s="1080">
        <f t="shared" si="142"/>
        <v>0</v>
      </c>
      <c r="F314" s="1080">
        <f t="shared" si="142"/>
        <v>0</v>
      </c>
      <c r="G314" s="1080">
        <f t="shared" si="142"/>
        <v>0</v>
      </c>
      <c r="H314" s="1080">
        <f t="shared" si="142"/>
        <v>0</v>
      </c>
      <c r="I314" s="1080">
        <f t="shared" si="142"/>
        <v>0</v>
      </c>
      <c r="J314" s="1080">
        <f t="shared" si="142"/>
        <v>0</v>
      </c>
      <c r="K314" s="1080">
        <f t="shared" si="142"/>
        <v>0</v>
      </c>
      <c r="L314" s="1080">
        <f t="shared" si="142"/>
        <v>0</v>
      </c>
      <c r="M314" s="1080">
        <f t="shared" si="142"/>
        <v>0</v>
      </c>
    </row>
    <row r="316" spans="1:13" ht="13.15">
      <c r="B316" s="326" t="s">
        <v>47</v>
      </c>
      <c r="H316" s="310"/>
    </row>
    <row r="317" spans="1:13">
      <c r="H317" s="310"/>
    </row>
    <row r="318" spans="1:13" ht="13.15">
      <c r="B318" s="323" t="str">
        <f t="shared" ref="B318:B329" si="143">B302</f>
        <v>Age group</v>
      </c>
      <c r="C318" s="323" t="str">
        <f>C293</f>
        <v>2019/20</v>
      </c>
      <c r="D318" s="323" t="str">
        <f t="shared" ref="D318:M318" si="144">D302</f>
        <v>2020/21</v>
      </c>
      <c r="E318" s="323" t="str">
        <f t="shared" si="144"/>
        <v>2021/22</v>
      </c>
      <c r="F318" s="323" t="str">
        <f t="shared" si="144"/>
        <v>2022/23</v>
      </c>
      <c r="G318" s="323" t="str">
        <f t="shared" si="144"/>
        <v>2023/24</v>
      </c>
      <c r="H318" s="323" t="str">
        <f t="shared" si="144"/>
        <v>2024/25</v>
      </c>
      <c r="I318" s="323" t="str">
        <f t="shared" si="144"/>
        <v>2025/26</v>
      </c>
      <c r="J318" s="323" t="str">
        <f t="shared" si="144"/>
        <v>2026/27</v>
      </c>
      <c r="K318" s="323" t="str">
        <f t="shared" si="144"/>
        <v>2027/28</v>
      </c>
      <c r="L318" s="323" t="str">
        <f t="shared" si="144"/>
        <v>2028/29</v>
      </c>
      <c r="M318" s="323" t="str">
        <f t="shared" si="144"/>
        <v>2029/30</v>
      </c>
    </row>
    <row r="319" spans="1:13" ht="13.15">
      <c r="B319" s="323" t="str">
        <f t="shared" si="143"/>
        <v>20-24</v>
      </c>
      <c r="C319" s="429">
        <f>C$296*Entrant_age_breakdowns!$K76*$H$31</f>
        <v>70.238358311978942</v>
      </c>
      <c r="D319" s="429">
        <f>D$296*Entrant_age_breakdowns!$K76*$H$31</f>
        <v>70.764177571564886</v>
      </c>
      <c r="E319" s="429">
        <f>E$296*Entrant_age_breakdowns!$K76*$H$31</f>
        <v>68.122774876971107</v>
      </c>
      <c r="F319" s="429">
        <f>F$296*Entrant_age_breakdowns!$K76*$H$31</f>
        <v>65.101486162208801</v>
      </c>
      <c r="G319" s="429">
        <f>G$296*Entrant_age_breakdowns!$K76*$H$31</f>
        <v>61.751480871188242</v>
      </c>
      <c r="H319" s="429">
        <f>H$296*Entrant_age_breakdowns!$K76*$H$31</f>
        <v>68.942744916172359</v>
      </c>
      <c r="I319" s="429">
        <f>I$296*Entrant_age_breakdowns!$K76*$H$31</f>
        <v>67.858219445632216</v>
      </c>
      <c r="J319" s="429">
        <f>J$296*Entrant_age_breakdowns!$K76*$H$31</f>
        <v>65.116932026199905</v>
      </c>
      <c r="K319" s="429">
        <f>K$296*Entrant_age_breakdowns!$K76*$H$31</f>
        <v>65.374576830906221</v>
      </c>
      <c r="L319" s="429">
        <f>L$296*Entrant_age_breakdowns!$K76*$H$31</f>
        <v>67.689825500145105</v>
      </c>
      <c r="M319" s="429">
        <f>M$296*Entrant_age_breakdowns!$K76*$H$31</f>
        <v>69.03727984202429</v>
      </c>
    </row>
    <row r="320" spans="1:13" ht="13.15">
      <c r="B320" s="323" t="str">
        <f t="shared" si="143"/>
        <v>25-29</v>
      </c>
      <c r="C320" s="429">
        <f>C$296*Entrant_age_breakdowns!$K77*$H$31</f>
        <v>76.26009310310728</v>
      </c>
      <c r="D320" s="429">
        <f>D$296*Entrant_age_breakdowns!$K77*$H$31</f>
        <v>76.830992347553206</v>
      </c>
      <c r="E320" s="429">
        <f>E$296*Entrant_age_breakdowns!$K77*$H$31</f>
        <v>73.963134666173332</v>
      </c>
      <c r="F320" s="429">
        <f>F$296*Entrant_age_breakdowns!$K77*$H$31</f>
        <v>70.682822252609341</v>
      </c>
      <c r="G320" s="429">
        <f>G$296*Entrant_age_breakdowns!$K77*$H$31</f>
        <v>67.045611453142797</v>
      </c>
      <c r="H320" s="429">
        <f>H$296*Entrant_age_breakdowns!$K77*$H$31</f>
        <v>74.853403075544477</v>
      </c>
      <c r="I320" s="429">
        <f>I$296*Entrant_age_breakdowns!$K77*$H$31</f>
        <v>73.675898143143783</v>
      </c>
      <c r="J320" s="429">
        <f>J$296*Entrant_age_breakdowns!$K77*$H$31</f>
        <v>70.699592334574902</v>
      </c>
      <c r="K320" s="429">
        <f>K$296*Entrant_age_breakdowns!$K77*$H$31</f>
        <v>70.979325763240269</v>
      </c>
      <c r="L320" s="429">
        <f>L$296*Entrant_age_breakdowns!$K77*$H$31</f>
        <v>73.493067304418773</v>
      </c>
      <c r="M320" s="429">
        <f>M$296*Entrant_age_breakdowns!$K77*$H$31</f>
        <v>74.95604275022113</v>
      </c>
    </row>
    <row r="321" spans="1:13" ht="13.15">
      <c r="B321" s="323" t="str">
        <f t="shared" si="143"/>
        <v>30-34</v>
      </c>
      <c r="C321" s="429">
        <f>C$296*Entrant_age_breakdowns!$K78*$H$31</f>
        <v>39.216742049987147</v>
      </c>
      <c r="D321" s="429">
        <f>D$296*Entrant_age_breakdowns!$K78*$H$31</f>
        <v>39.510326905380616</v>
      </c>
      <c r="E321" s="429">
        <f>E$296*Entrant_age_breakdowns!$K78*$H$31</f>
        <v>38.035531499942472</v>
      </c>
      <c r="F321" s="429">
        <f>F$296*Entrant_age_breakdowns!$K78*$H$31</f>
        <v>36.348631307043689</v>
      </c>
      <c r="G321" s="429">
        <f>G$296*Entrant_age_breakdowns!$K78*$H$31</f>
        <v>34.478196169871076</v>
      </c>
      <c r="H321" s="429">
        <f>H$296*Entrant_age_breakdowns!$K78*$H$31</f>
        <v>38.493351903051021</v>
      </c>
      <c r="I321" s="429">
        <f>I$296*Entrant_age_breakdowns!$K78*$H$31</f>
        <v>37.887820158759659</v>
      </c>
      <c r="J321" s="429">
        <f>J$296*Entrant_age_breakdowns!$K78*$H$31</f>
        <v>36.357255319313275</v>
      </c>
      <c r="K321" s="429">
        <f>K$296*Entrant_age_breakdowns!$K78*$H$31</f>
        <v>36.501108195284665</v>
      </c>
      <c r="L321" s="429">
        <f>L$296*Entrant_age_breakdowns!$K78*$H$31</f>
        <v>37.793799425905753</v>
      </c>
      <c r="M321" s="429">
        <f>M$296*Entrant_age_breakdowns!$K78*$H$31</f>
        <v>38.546134341179524</v>
      </c>
    </row>
    <row r="322" spans="1:13" ht="13.15">
      <c r="B322" s="323" t="str">
        <f t="shared" si="143"/>
        <v>35-39</v>
      </c>
      <c r="C322" s="429">
        <f>C$296*Entrant_age_breakdowns!$K79*$H$31</f>
        <v>29.731965817072854</v>
      </c>
      <c r="D322" s="429">
        <f>D$296*Entrant_age_breakdowns!$K79*$H$31</f>
        <v>29.954545624284858</v>
      </c>
      <c r="E322" s="429">
        <f>E$296*Entrant_age_breakdowns!$K79*$H$31</f>
        <v>28.836437278472445</v>
      </c>
      <c r="F322" s="429">
        <f>F$296*Entrant_age_breakdowns!$K79*$H$31</f>
        <v>27.55752280852105</v>
      </c>
      <c r="G322" s="429">
        <f>G$296*Entrant_age_breakdowns!$K79*$H$31</f>
        <v>26.139462290118392</v>
      </c>
      <c r="H322" s="429">
        <f>H$296*Entrant_age_breakdowns!$K79*$H$31</f>
        <v>29.183531398586549</v>
      </c>
      <c r="I322" s="429">
        <f>I$296*Entrant_age_breakdowns!$K79*$H$31</f>
        <v>28.72445070546128</v>
      </c>
      <c r="J322" s="429">
        <f>J$296*Entrant_age_breakdowns!$K79*$H$31</f>
        <v>27.564061057865636</v>
      </c>
      <c r="K322" s="429">
        <f>K$296*Entrant_age_breakdowns!$K79*$H$31</f>
        <v>27.673122355859679</v>
      </c>
      <c r="L322" s="429">
        <f>L$296*Entrant_age_breakdowns!$K79*$H$31</f>
        <v>28.653169383526233</v>
      </c>
      <c r="M322" s="429">
        <f>M$296*Entrant_age_breakdowns!$K79*$H$31</f>
        <v>29.223548125222795</v>
      </c>
    </row>
    <row r="323" spans="1:13" ht="13.15">
      <c r="B323" s="323" t="str">
        <f t="shared" si="143"/>
        <v>40-44</v>
      </c>
      <c r="C323" s="429">
        <f>C$296*Entrant_age_breakdowns!$K80*$H$31</f>
        <v>24.264730669226623</v>
      </c>
      <c r="D323" s="429">
        <f>D$296*Entrant_age_breakdowns!$K80*$H$31</f>
        <v>24.446381593610045</v>
      </c>
      <c r="E323" s="429">
        <f>E$296*Entrant_age_breakdowns!$K80*$H$31</f>
        <v>23.533875571065998</v>
      </c>
      <c r="F323" s="429">
        <f>F$296*Entrant_age_breakdowns!$K80*$H$31</f>
        <v>22.490133110400052</v>
      </c>
      <c r="G323" s="429">
        <f>G$296*Entrant_age_breakdowns!$K80*$H$31</f>
        <v>21.332831344233419</v>
      </c>
      <c r="H323" s="429">
        <f>H$296*Entrant_age_breakdowns!$K80*$H$31</f>
        <v>23.817144608614964</v>
      </c>
      <c r="I323" s="429">
        <f>I$296*Entrant_age_breakdowns!$K80*$H$31</f>
        <v>23.44248154588098</v>
      </c>
      <c r="J323" s="429">
        <f>J$296*Entrant_age_breakdowns!$K80*$H$31</f>
        <v>22.495469079786364</v>
      </c>
      <c r="K323" s="429">
        <f>K$296*Entrant_age_breakdowns!$K80*$H$31</f>
        <v>22.584475741456277</v>
      </c>
      <c r="L323" s="429">
        <f>L$296*Entrant_age_breakdowns!$K80*$H$31</f>
        <v>23.384307724171986</v>
      </c>
      <c r="M323" s="429">
        <f>M$296*Entrant_age_breakdowns!$K80*$H$31</f>
        <v>23.849802896333529</v>
      </c>
    </row>
    <row r="324" spans="1:13" ht="13.15">
      <c r="B324" s="323" t="str">
        <f t="shared" si="143"/>
        <v>45-49</v>
      </c>
      <c r="C324" s="429">
        <f>C$296*Entrant_age_breakdowns!$K81*$H$31</f>
        <v>21.705372067204795</v>
      </c>
      <c r="D324" s="429">
        <f>D$296*Entrant_age_breakdowns!$K81*$H$31</f>
        <v>21.867863089826951</v>
      </c>
      <c r="E324" s="429">
        <f>E$296*Entrant_age_breakdowns!$K81*$H$31</f>
        <v>21.051604998901478</v>
      </c>
      <c r="F324" s="429">
        <f>F$296*Entrant_age_breakdowns!$K81*$H$31</f>
        <v>20.117952828600416</v>
      </c>
      <c r="G324" s="429">
        <f>G$296*Entrant_age_breakdowns!$K81*$H$31</f>
        <v>19.082719189657219</v>
      </c>
      <c r="H324" s="429">
        <f>H$296*Entrant_age_breakdowns!$K81*$H$31</f>
        <v>21.304995812874818</v>
      </c>
      <c r="I324" s="429">
        <f>I$296*Entrant_age_breakdowns!$K81*$H$31</f>
        <v>20.969850894625509</v>
      </c>
      <c r="J324" s="429">
        <f>J$296*Entrant_age_breakdowns!$K81*$H$31</f>
        <v>20.122725978669454</v>
      </c>
      <c r="K324" s="429">
        <f>K$296*Entrant_age_breakdowns!$K81*$H$31</f>
        <v>20.202344530152306</v>
      </c>
      <c r="L324" s="429">
        <f>L$296*Entrant_age_breakdowns!$K81*$H$31</f>
        <v>20.917813043392883</v>
      </c>
      <c r="M324" s="429">
        <f>M$296*Entrant_age_breakdowns!$K81*$H$31</f>
        <v>21.334209419062024</v>
      </c>
    </row>
    <row r="325" spans="1:13" ht="13.15">
      <c r="B325" s="323" t="str">
        <f t="shared" si="143"/>
        <v>50-54</v>
      </c>
      <c r="C325" s="429">
        <f>C$296*Entrant_age_breakdowns!$K82*$H$31</f>
        <v>15.738903994089362</v>
      </c>
      <c r="D325" s="429">
        <f>D$296*Entrant_age_breakdowns!$K82*$H$31</f>
        <v>15.856728770233866</v>
      </c>
      <c r="E325" s="429">
        <f>E$296*Entrant_age_breakdowns!$K82*$H$31</f>
        <v>15.264847290953188</v>
      </c>
      <c r="F325" s="429">
        <f>F$296*Entrant_age_breakdowns!$K82*$H$31</f>
        <v>14.587841532805225</v>
      </c>
      <c r="G325" s="429">
        <f>G$296*Entrant_age_breakdowns!$K82*$H$31</f>
        <v>13.837177466585556</v>
      </c>
      <c r="H325" s="429">
        <f>H$296*Entrant_age_breakdowns!$K82*$H$31</f>
        <v>15.448584924280205</v>
      </c>
      <c r="I325" s="429">
        <f>I$296*Entrant_age_breakdowns!$K82*$H$31</f>
        <v>15.205566114185597</v>
      </c>
      <c r="J325" s="429">
        <f>J$296*Entrant_age_breakdowns!$K82*$H$31</f>
        <v>14.591302618404374</v>
      </c>
      <c r="K325" s="429">
        <f>K$296*Entrant_age_breakdowns!$K82*$H$31</f>
        <v>14.64903527251678</v>
      </c>
      <c r="L325" s="429">
        <f>L$296*Entrant_age_breakdowns!$K82*$H$31</f>
        <v>15.167832656216154</v>
      </c>
      <c r="M325" s="429">
        <f>M$296*Entrant_age_breakdowns!$K82*$H$31</f>
        <v>15.469768165999257</v>
      </c>
    </row>
    <row r="326" spans="1:13" ht="13.15">
      <c r="B326" s="323" t="str">
        <f t="shared" si="143"/>
        <v>55-59</v>
      </c>
      <c r="C326" s="429">
        <f>C$296*Entrant_age_breakdowns!$K83*$H$31</f>
        <v>9.5785702833576227</v>
      </c>
      <c r="D326" s="429">
        <f>D$296*Entrant_age_breakdowns!$K83*$H$31</f>
        <v>9.6502774937100604</v>
      </c>
      <c r="E326" s="429">
        <f>E$296*Entrant_age_breakdowns!$K83*$H$31</f>
        <v>9.2900631896621579</v>
      </c>
      <c r="F326" s="429">
        <f>F$296*Entrant_age_breakdowns!$K83*$H$31</f>
        <v>8.8780429346880272</v>
      </c>
      <c r="G326" s="429">
        <f>G$296*Entrant_age_breakdowns!$K83*$H$31</f>
        <v>8.42119482632061</v>
      </c>
      <c r="H326" s="429">
        <f>H$296*Entrant_age_breakdowns!$K83*$H$31</f>
        <v>9.4018844343423194</v>
      </c>
      <c r="I326" s="429">
        <f>I$296*Entrant_age_breakdowns!$K83*$H$31</f>
        <v>9.2539851426544519</v>
      </c>
      <c r="J326" s="429">
        <f>J$296*Entrant_age_breakdowns!$K83*$H$31</f>
        <v>8.8801493235242912</v>
      </c>
      <c r="K326" s="429">
        <f>K$296*Entrant_age_breakdowns!$K83*$H$31</f>
        <v>8.9152849521086033</v>
      </c>
      <c r="L326" s="429">
        <f>L$296*Entrant_age_breakdowns!$K83*$H$31</f>
        <v>9.2310208638628577</v>
      </c>
      <c r="M326" s="429">
        <f>M$296*Entrant_age_breakdowns!$K83*$H$31</f>
        <v>9.4147763847418826</v>
      </c>
    </row>
    <row r="327" spans="1:13" ht="13.15">
      <c r="B327" s="323" t="str">
        <f t="shared" si="143"/>
        <v>60-64</v>
      </c>
      <c r="C327" s="429">
        <f>C$296*Entrant_age_breakdowns!$K84*$H$31</f>
        <v>4.6173847724210297</v>
      </c>
      <c r="D327" s="429">
        <f>D$296*Entrant_age_breakdowns!$K84*$H$31</f>
        <v>4.6519514949442664</v>
      </c>
      <c r="E327" s="429">
        <f>E$296*Entrant_age_breakdowns!$K84*$H$31</f>
        <v>4.4783088746871655</v>
      </c>
      <c r="F327" s="429">
        <f>F$296*Entrant_age_breakdowns!$K84*$H$31</f>
        <v>4.2796930066643535</v>
      </c>
      <c r="G327" s="429">
        <f>G$296*Entrant_age_breakdowns!$K84*$H$31</f>
        <v>4.059467708265684</v>
      </c>
      <c r="H327" s="429">
        <f>H$296*Entrant_age_breakdowns!$K84*$H$31</f>
        <v>4.5322127138975352</v>
      </c>
      <c r="I327" s="429">
        <f>I$296*Entrant_age_breakdowns!$K84*$H$31</f>
        <v>4.4609173204213359</v>
      </c>
      <c r="J327" s="429">
        <f>J$296*Entrant_age_breakdowns!$K84*$H$31</f>
        <v>4.2807083990924131</v>
      </c>
      <c r="K327" s="429">
        <f>K$296*Entrant_age_breakdowns!$K84*$H$31</f>
        <v>4.2976456571168722</v>
      </c>
      <c r="L327" s="429">
        <f>L$296*Entrant_age_breakdowns!$K84*$H$31</f>
        <v>4.4498473059969319</v>
      </c>
      <c r="M327" s="429">
        <f>M$296*Entrant_age_breakdowns!$K84*$H$31</f>
        <v>4.538427325650729</v>
      </c>
    </row>
    <row r="328" spans="1:13" ht="13.15">
      <c r="B328" s="323" t="str">
        <f t="shared" si="143"/>
        <v>65 plus</v>
      </c>
      <c r="C328" s="429">
        <f>C$296*Entrant_age_breakdowns!$K85*$H$31</f>
        <v>1.4291433481017199</v>
      </c>
      <c r="D328" s="429">
        <f>D$296*Entrant_age_breakdowns!$K85*$H$31</f>
        <v>1.4398422185651096</v>
      </c>
      <c r="E328" s="429">
        <f>E$296*Entrant_age_breakdowns!$K85*$H$31</f>
        <v>1.3860974673869939</v>
      </c>
      <c r="F328" s="429">
        <f>F$296*Entrant_age_breakdowns!$K85*$H$31</f>
        <v>1.3246231565806583</v>
      </c>
      <c r="G328" s="429">
        <f>G$296*Entrant_age_breakdowns!$K85*$H$31</f>
        <v>1.2564604333503935</v>
      </c>
      <c r="H328" s="429">
        <f>H$296*Entrant_age_breakdowns!$K85*$H$31</f>
        <v>1.402781438301606</v>
      </c>
      <c r="I328" s="429">
        <f>I$296*Entrant_age_breakdowns!$K85*$H$31</f>
        <v>1.3807145449499003</v>
      </c>
      <c r="J328" s="429">
        <f>J$296*Entrant_age_breakdowns!$K85*$H$31</f>
        <v>1.3249374343386964</v>
      </c>
      <c r="K328" s="429">
        <f>K$296*Entrant_age_breakdowns!$K85*$H$31</f>
        <v>1.3301797459141396</v>
      </c>
      <c r="L328" s="429">
        <f>L$296*Entrant_age_breakdowns!$K85*$H$31</f>
        <v>1.3772882250182104</v>
      </c>
      <c r="M328" s="429">
        <f>M$296*Entrant_age_breakdowns!$K85*$H$31</f>
        <v>1.4047049451103002</v>
      </c>
    </row>
    <row r="329" spans="1:13" ht="13.15">
      <c r="B329" s="323" t="str">
        <f t="shared" si="143"/>
        <v>Total</v>
      </c>
      <c r="C329" s="429">
        <f>C$296*Entrant_age_breakdowns!$K86*$H$31</f>
        <v>292.78126441654734</v>
      </c>
      <c r="D329" s="429">
        <f>D$296*Entrant_age_breakdowns!$K86*$H$31</f>
        <v>294.97308710967383</v>
      </c>
      <c r="E329" s="429">
        <f>E$296*Entrant_age_breakdowns!$K86*$H$31</f>
        <v>283.96267571421635</v>
      </c>
      <c r="F329" s="429">
        <f>F$296*Entrant_age_breakdowns!$K86*$H$31</f>
        <v>271.36874910012159</v>
      </c>
      <c r="G329" s="429">
        <f>G$296*Entrant_age_breakdowns!$K86*$H$31</f>
        <v>257.40460175273336</v>
      </c>
      <c r="H329" s="429">
        <f>H$296*Entrant_age_breakdowns!$K86*$H$31</f>
        <v>287.38063522566586</v>
      </c>
      <c r="I329" s="429">
        <f>I$296*Entrant_age_breakdowns!$K86*$H$31</f>
        <v>282.85990401571468</v>
      </c>
      <c r="J329" s="429">
        <f>J$296*Entrant_age_breakdowns!$K86*$H$31</f>
        <v>271.43313357176925</v>
      </c>
      <c r="K329" s="429">
        <f>K$296*Entrant_age_breakdowns!$K86*$H$31</f>
        <v>272.50709904455579</v>
      </c>
      <c r="L329" s="429">
        <f>L$296*Entrant_age_breakdowns!$K86*$H$31</f>
        <v>282.15797143265485</v>
      </c>
      <c r="M329" s="429">
        <f>M$296*Entrant_age_breakdowns!$K86*$H$31</f>
        <v>287.77469419554546</v>
      </c>
    </row>
    <row r="330" spans="1:13">
      <c r="A330" s="1080">
        <f>SUM(C330:M330)</f>
        <v>0</v>
      </c>
      <c r="B330" s="1080"/>
      <c r="C330" s="1080">
        <f>SUM(C319:C328)-C329</f>
        <v>0</v>
      </c>
      <c r="D330" s="1080">
        <f t="shared" ref="D330:M330" si="145">SUM(D319:D328)-D329</f>
        <v>0</v>
      </c>
      <c r="E330" s="1080">
        <f t="shared" si="145"/>
        <v>0</v>
      </c>
      <c r="F330" s="1080">
        <f t="shared" si="145"/>
        <v>0</v>
      </c>
      <c r="G330" s="1080">
        <f t="shared" si="145"/>
        <v>0</v>
      </c>
      <c r="H330" s="1080">
        <f t="shared" si="145"/>
        <v>0</v>
      </c>
      <c r="I330" s="1080">
        <f t="shared" si="145"/>
        <v>0</v>
      </c>
      <c r="J330" s="1080">
        <f t="shared" si="145"/>
        <v>0</v>
      </c>
      <c r="K330" s="1080">
        <f t="shared" si="145"/>
        <v>0</v>
      </c>
      <c r="L330" s="1080">
        <f t="shared" si="145"/>
        <v>0</v>
      </c>
      <c r="M330" s="1080">
        <f t="shared" si="145"/>
        <v>0</v>
      </c>
    </row>
    <row r="331" spans="1:13">
      <c r="A331" s="1080"/>
      <c r="B331" s="1080"/>
      <c r="C331" s="1085">
        <f>C296</f>
        <v>524.20323058082749</v>
      </c>
      <c r="D331" s="1085">
        <f t="shared" ref="D331:M331" si="146">D296</f>
        <v>528.12752723583003</v>
      </c>
      <c r="E331" s="1085">
        <f t="shared" si="146"/>
        <v>508.4141988060735</v>
      </c>
      <c r="F331" s="1085">
        <f t="shared" si="146"/>
        <v>485.86570332784572</v>
      </c>
      <c r="G331" s="1085">
        <f t="shared" si="146"/>
        <v>460.86392882429288</v>
      </c>
      <c r="H331" s="1085">
        <f t="shared" si="146"/>
        <v>514.53380287796244</v>
      </c>
      <c r="I331" s="1085">
        <f t="shared" si="146"/>
        <v>506.43976752509775</v>
      </c>
      <c r="J331" s="1085">
        <f t="shared" si="146"/>
        <v>485.98097896921649</v>
      </c>
      <c r="K331" s="1085">
        <f t="shared" si="146"/>
        <v>487.90383483053279</v>
      </c>
      <c r="L331" s="1085">
        <f t="shared" si="146"/>
        <v>505.18300907635216</v>
      </c>
      <c r="M331" s="1085">
        <f t="shared" si="146"/>
        <v>515.23933636031109</v>
      </c>
    </row>
    <row r="332" spans="1:13">
      <c r="C332" s="1085">
        <f>C313+C329</f>
        <v>524.20323058082738</v>
      </c>
      <c r="D332" s="1085">
        <f t="shared" ref="D332:M332" si="147">D313+D329</f>
        <v>528.12752723582992</v>
      </c>
      <c r="E332" s="1085">
        <f t="shared" si="147"/>
        <v>508.4141988060735</v>
      </c>
      <c r="F332" s="1085">
        <f t="shared" si="147"/>
        <v>485.86570332784572</v>
      </c>
      <c r="G332" s="1085">
        <f t="shared" si="147"/>
        <v>460.86392882429283</v>
      </c>
      <c r="H332" s="1085">
        <f t="shared" si="147"/>
        <v>514.53380287796244</v>
      </c>
      <c r="I332" s="1085">
        <f t="shared" si="147"/>
        <v>506.43976752509769</v>
      </c>
      <c r="J332" s="1085">
        <f t="shared" si="147"/>
        <v>485.98097896921638</v>
      </c>
      <c r="K332" s="1085">
        <f t="shared" si="147"/>
        <v>487.90383483053273</v>
      </c>
      <c r="L332" s="1085">
        <f t="shared" si="147"/>
        <v>505.18300907635211</v>
      </c>
      <c r="M332" s="1085">
        <f t="shared" si="147"/>
        <v>515.23933636031109</v>
      </c>
    </row>
    <row r="333" spans="1:13">
      <c r="A333" s="1080">
        <f>SUM(C333:L333)</f>
        <v>0</v>
      </c>
      <c r="B333" s="1080"/>
      <c r="C333" s="1080">
        <f>C331-C332</f>
        <v>0</v>
      </c>
      <c r="D333" s="1080">
        <f t="shared" ref="D333:K333" si="148">D331-D332</f>
        <v>0</v>
      </c>
      <c r="E333" s="1080">
        <f t="shared" si="148"/>
        <v>0</v>
      </c>
      <c r="F333" s="1080">
        <f t="shared" si="148"/>
        <v>0</v>
      </c>
      <c r="G333" s="1080">
        <f t="shared" si="148"/>
        <v>0</v>
      </c>
      <c r="H333" s="1080">
        <f t="shared" si="148"/>
        <v>0</v>
      </c>
      <c r="I333" s="1080">
        <f t="shared" si="148"/>
        <v>0</v>
      </c>
      <c r="J333" s="1080">
        <f t="shared" si="148"/>
        <v>0</v>
      </c>
      <c r="K333" s="1080">
        <f t="shared" si="148"/>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49">C318</f>
        <v>2019/20</v>
      </c>
      <c r="D339" s="323" t="str">
        <f t="shared" si="149"/>
        <v>2020/21</v>
      </c>
      <c r="E339" s="323" t="str">
        <f t="shared" si="149"/>
        <v>2021/22</v>
      </c>
      <c r="F339" s="323" t="str">
        <f t="shared" si="149"/>
        <v>2022/23</v>
      </c>
      <c r="G339" s="323" t="str">
        <f t="shared" si="149"/>
        <v>2023/24</v>
      </c>
      <c r="H339" s="323" t="str">
        <f t="shared" si="149"/>
        <v>2024/25</v>
      </c>
      <c r="I339" s="323" t="str">
        <f t="shared" si="149"/>
        <v>2025/26</v>
      </c>
      <c r="J339" s="323" t="str">
        <f t="shared" si="149"/>
        <v>2026/27</v>
      </c>
      <c r="K339" s="323" t="str">
        <f t="shared" si="149"/>
        <v>2027/28</v>
      </c>
      <c r="L339" s="323" t="str">
        <f t="shared" si="149"/>
        <v>2028/29</v>
      </c>
      <c r="M339" s="323" t="str">
        <f t="shared" si="149"/>
        <v>2029/30</v>
      </c>
    </row>
    <row r="340" spans="1:13" ht="13.15">
      <c r="B340" s="323" t="str">
        <f t="shared" ref="B340:B350" si="150">B319</f>
        <v>20-24</v>
      </c>
      <c r="C340" s="429">
        <f t="shared" ref="C340:M340" si="151">C303+C247</f>
        <v>103.86045080880552</v>
      </c>
      <c r="D340" s="429">
        <f t="shared" si="151"/>
        <v>129.09573290362661</v>
      </c>
      <c r="E340" s="429">
        <f t="shared" si="151"/>
        <v>144.6905397007439</v>
      </c>
      <c r="F340" s="429">
        <f t="shared" si="151"/>
        <v>152.68242065761041</v>
      </c>
      <c r="G340" s="429">
        <f t="shared" si="151"/>
        <v>155.62555370210242</v>
      </c>
      <c r="H340" s="429">
        <f t="shared" si="151"/>
        <v>163.3687124036062</v>
      </c>
      <c r="I340" s="429">
        <f t="shared" si="151"/>
        <v>167.92853555431941</v>
      </c>
      <c r="J340" s="429">
        <f t="shared" si="151"/>
        <v>168.95177114271803</v>
      </c>
      <c r="K340" s="429">
        <f t="shared" si="151"/>
        <v>169.87126889479509</v>
      </c>
      <c r="L340" s="429">
        <f t="shared" si="151"/>
        <v>172.3445762624691</v>
      </c>
      <c r="M340" s="429">
        <f t="shared" si="151"/>
        <v>175.13994818417137</v>
      </c>
    </row>
    <row r="341" spans="1:13" ht="13.15">
      <c r="B341" s="323" t="str">
        <f t="shared" si="150"/>
        <v>25-29</v>
      </c>
      <c r="C341" s="429">
        <f t="shared" ref="C341:M341" si="152">C304+C248</f>
        <v>314.7889808323996</v>
      </c>
      <c r="D341" s="429">
        <f t="shared" si="152"/>
        <v>303.12915644549332</v>
      </c>
      <c r="E341" s="429">
        <f t="shared" si="152"/>
        <v>296.82994345855303</v>
      </c>
      <c r="F341" s="429">
        <f t="shared" si="152"/>
        <v>291.26275442696112</v>
      </c>
      <c r="G341" s="429">
        <f t="shared" si="152"/>
        <v>285.86479488010252</v>
      </c>
      <c r="H341" s="429">
        <f t="shared" si="152"/>
        <v>288.74067356474012</v>
      </c>
      <c r="I341" s="429">
        <f t="shared" si="152"/>
        <v>291.21121993939528</v>
      </c>
      <c r="J341" s="429">
        <f t="shared" si="152"/>
        <v>291.41086547964102</v>
      </c>
      <c r="K341" s="429">
        <f t="shared" si="152"/>
        <v>291.95392619450206</v>
      </c>
      <c r="L341" s="429">
        <f t="shared" si="152"/>
        <v>294.48722642306569</v>
      </c>
      <c r="M341" s="429">
        <f t="shared" si="152"/>
        <v>297.87142583685329</v>
      </c>
    </row>
    <row r="342" spans="1:13" ht="13.15">
      <c r="B342" s="323" t="str">
        <f t="shared" si="150"/>
        <v>30-34</v>
      </c>
      <c r="C342" s="429">
        <f t="shared" ref="C342:M342" si="153">C305+C249</f>
        <v>411.33534587119249</v>
      </c>
      <c r="D342" s="429">
        <f t="shared" si="153"/>
        <v>394.34135846444167</v>
      </c>
      <c r="E342" s="429">
        <f t="shared" si="153"/>
        <v>378.21356099215171</v>
      </c>
      <c r="F342" s="429">
        <f t="shared" si="153"/>
        <v>362.62941559455203</v>
      </c>
      <c r="G342" s="429">
        <f t="shared" si="153"/>
        <v>348.62228727206161</v>
      </c>
      <c r="H342" s="429">
        <f t="shared" si="153"/>
        <v>340.4623874374646</v>
      </c>
      <c r="I342" s="429">
        <f t="shared" si="153"/>
        <v>334.49215920043594</v>
      </c>
      <c r="J342" s="429">
        <f t="shared" si="153"/>
        <v>329.33200879790934</v>
      </c>
      <c r="K342" s="429">
        <f t="shared" si="153"/>
        <v>325.6742244805863</v>
      </c>
      <c r="L342" s="429">
        <f t="shared" si="153"/>
        <v>324.09665964001783</v>
      </c>
      <c r="M342" s="429">
        <f t="shared" si="153"/>
        <v>323.99445129235244</v>
      </c>
    </row>
    <row r="343" spans="1:13" ht="13.15">
      <c r="B343" s="323" t="str">
        <f t="shared" si="150"/>
        <v>35-39</v>
      </c>
      <c r="C343" s="429">
        <f t="shared" ref="C343:M343" si="154">C306+C250</f>
        <v>377.92516731884223</v>
      </c>
      <c r="D343" s="429">
        <f t="shared" si="154"/>
        <v>379.42069793462514</v>
      </c>
      <c r="E343" s="429">
        <f t="shared" si="154"/>
        <v>376.28304794213608</v>
      </c>
      <c r="F343" s="429">
        <f t="shared" si="154"/>
        <v>368.76256599747654</v>
      </c>
      <c r="G343" s="429">
        <f t="shared" si="154"/>
        <v>359.22835216583138</v>
      </c>
      <c r="H343" s="429">
        <f t="shared" si="154"/>
        <v>352.0276569376241</v>
      </c>
      <c r="I343" s="429">
        <f t="shared" si="154"/>
        <v>344.85492538643206</v>
      </c>
      <c r="J343" s="429">
        <f t="shared" si="154"/>
        <v>337.55188525840902</v>
      </c>
      <c r="K343" s="429">
        <f t="shared" si="154"/>
        <v>331.30546776834939</v>
      </c>
      <c r="L343" s="429">
        <f t="shared" si="154"/>
        <v>326.80296268865044</v>
      </c>
      <c r="M343" s="429">
        <f t="shared" si="154"/>
        <v>323.6450635888317</v>
      </c>
    </row>
    <row r="344" spans="1:13" ht="13.15">
      <c r="B344" s="323" t="str">
        <f t="shared" si="150"/>
        <v>40-44</v>
      </c>
      <c r="C344" s="429">
        <f t="shared" ref="C344:M344" si="155">C307+C251</f>
        <v>304.94098302952102</v>
      </c>
      <c r="D344" s="429">
        <f t="shared" si="155"/>
        <v>313.17184050588764</v>
      </c>
      <c r="E344" s="429">
        <f t="shared" si="155"/>
        <v>318.58328665748638</v>
      </c>
      <c r="F344" s="429">
        <f t="shared" si="155"/>
        <v>320.02951821568678</v>
      </c>
      <c r="G344" s="429">
        <f t="shared" si="155"/>
        <v>318.79695020589531</v>
      </c>
      <c r="H344" s="429">
        <f t="shared" si="155"/>
        <v>318.11195076568663</v>
      </c>
      <c r="I344" s="429">
        <f t="shared" si="155"/>
        <v>315.99551641821563</v>
      </c>
      <c r="J344" s="429">
        <f t="shared" si="155"/>
        <v>312.38333339588098</v>
      </c>
      <c r="K344" s="429">
        <f t="shared" si="155"/>
        <v>308.47060891413258</v>
      </c>
      <c r="L344" s="429">
        <f t="shared" si="155"/>
        <v>305.09308819491918</v>
      </c>
      <c r="M344" s="429">
        <f t="shared" si="155"/>
        <v>302.16265112848851</v>
      </c>
    </row>
    <row r="345" spans="1:13" ht="13.15">
      <c r="B345" s="323" t="str">
        <f t="shared" si="150"/>
        <v>45-49</v>
      </c>
      <c r="C345" s="429">
        <f t="shared" ref="C345:M345" si="156">C308+C252</f>
        <v>249.76297345819046</v>
      </c>
      <c r="D345" s="429">
        <f t="shared" si="156"/>
        <v>254.82551175783294</v>
      </c>
      <c r="E345" s="429">
        <f t="shared" si="156"/>
        <v>259.19171866927746</v>
      </c>
      <c r="F345" s="429">
        <f t="shared" si="156"/>
        <v>261.60075749832413</v>
      </c>
      <c r="G345" s="429">
        <f t="shared" si="156"/>
        <v>262.79150605006322</v>
      </c>
      <c r="H345" s="429">
        <f t="shared" si="156"/>
        <v>265.18805018424354</v>
      </c>
      <c r="I345" s="429">
        <f t="shared" si="156"/>
        <v>266.53675564665701</v>
      </c>
      <c r="J345" s="429">
        <f t="shared" si="156"/>
        <v>266.46147477102789</v>
      </c>
      <c r="K345" s="429">
        <f t="shared" si="156"/>
        <v>265.81499990257868</v>
      </c>
      <c r="L345" s="429">
        <f t="shared" si="156"/>
        <v>265.2024489796807</v>
      </c>
      <c r="M345" s="429">
        <f t="shared" si="156"/>
        <v>264.47512484602748</v>
      </c>
    </row>
    <row r="346" spans="1:13" ht="13.15">
      <c r="B346" s="323" t="str">
        <f t="shared" si="150"/>
        <v>50-54</v>
      </c>
      <c r="C346" s="429">
        <f t="shared" ref="C346:M346" si="157">C309+C253</f>
        <v>191.65408596710742</v>
      </c>
      <c r="D346" s="429">
        <f t="shared" si="157"/>
        <v>191.18774555390868</v>
      </c>
      <c r="E346" s="429">
        <f t="shared" si="157"/>
        <v>191.13888239514785</v>
      </c>
      <c r="F346" s="429">
        <f t="shared" si="157"/>
        <v>190.52417821065063</v>
      </c>
      <c r="G346" s="429">
        <f t="shared" si="157"/>
        <v>189.92213045929176</v>
      </c>
      <c r="H346" s="429">
        <f t="shared" si="157"/>
        <v>190.98296950519429</v>
      </c>
      <c r="I346" s="429">
        <f t="shared" si="157"/>
        <v>191.9518116198316</v>
      </c>
      <c r="J346" s="429">
        <f t="shared" si="157"/>
        <v>192.37966693150332</v>
      </c>
      <c r="K346" s="429">
        <f t="shared" si="157"/>
        <v>192.71136566708225</v>
      </c>
      <c r="L346" s="429">
        <f t="shared" si="157"/>
        <v>193.24038490675659</v>
      </c>
      <c r="M346" s="429">
        <f t="shared" si="157"/>
        <v>193.74192146676813</v>
      </c>
    </row>
    <row r="347" spans="1:13" ht="13.15">
      <c r="B347" s="323" t="str">
        <f t="shared" si="150"/>
        <v>55-59</v>
      </c>
      <c r="C347" s="429">
        <f t="shared" ref="C347:M347" si="158">C310+C254</f>
        <v>106.65475489104745</v>
      </c>
      <c r="D347" s="429">
        <f t="shared" si="158"/>
        <v>101.51835048844836</v>
      </c>
      <c r="E347" s="429">
        <f t="shared" si="158"/>
        <v>97.996343718254366</v>
      </c>
      <c r="F347" s="429">
        <f t="shared" si="158"/>
        <v>95.268617418141929</v>
      </c>
      <c r="G347" s="429">
        <f t="shared" si="158"/>
        <v>93.163204174378023</v>
      </c>
      <c r="H347" s="429">
        <f t="shared" si="158"/>
        <v>92.572702138330328</v>
      </c>
      <c r="I347" s="429">
        <f t="shared" si="158"/>
        <v>92.258877162619513</v>
      </c>
      <c r="J347" s="429">
        <f t="shared" si="158"/>
        <v>91.920034468145573</v>
      </c>
      <c r="K347" s="429">
        <f t="shared" si="158"/>
        <v>91.80743455968954</v>
      </c>
      <c r="L347" s="429">
        <f t="shared" si="158"/>
        <v>92.039036050192124</v>
      </c>
      <c r="M347" s="429">
        <f t="shared" si="158"/>
        <v>92.40454815116054</v>
      </c>
    </row>
    <row r="348" spans="1:13" ht="13.15">
      <c r="B348" s="323" t="str">
        <f t="shared" si="150"/>
        <v>60-64</v>
      </c>
      <c r="C348" s="429">
        <f t="shared" ref="C348:M348" si="159">C311+C255</f>
        <v>37.17371244694985</v>
      </c>
      <c r="D348" s="429">
        <f t="shared" si="159"/>
        <v>37.689211948203379</v>
      </c>
      <c r="E348" s="429">
        <f t="shared" si="159"/>
        <v>37.134693774694867</v>
      </c>
      <c r="F348" s="429">
        <f t="shared" si="159"/>
        <v>36.170419293794161</v>
      </c>
      <c r="G348" s="429">
        <f t="shared" si="159"/>
        <v>35.120606777450334</v>
      </c>
      <c r="H348" s="429">
        <f t="shared" si="159"/>
        <v>34.655795766955535</v>
      </c>
      <c r="I348" s="429">
        <f t="shared" si="159"/>
        <v>34.273641026075282</v>
      </c>
      <c r="J348" s="429">
        <f t="shared" si="159"/>
        <v>33.886165593986028</v>
      </c>
      <c r="K348" s="429">
        <f t="shared" si="159"/>
        <v>33.648361979986639</v>
      </c>
      <c r="L348" s="429">
        <f t="shared" si="159"/>
        <v>33.627185446031561</v>
      </c>
      <c r="M348" s="429">
        <f t="shared" si="159"/>
        <v>33.716737578388965</v>
      </c>
    </row>
    <row r="349" spans="1:13" ht="13.15">
      <c r="B349" s="323" t="str">
        <f t="shared" si="150"/>
        <v>65 plus</v>
      </c>
      <c r="C349" s="429">
        <f t="shared" ref="C349:M349" si="160">C312+C256</f>
        <v>9.4500499000461549</v>
      </c>
      <c r="D349" s="429">
        <f t="shared" si="160"/>
        <v>11.494330645059639</v>
      </c>
      <c r="E349" s="429">
        <f t="shared" si="160"/>
        <v>12.766427072286117</v>
      </c>
      <c r="F349" s="429">
        <f t="shared" si="160"/>
        <v>13.414821088496723</v>
      </c>
      <c r="G349" s="429">
        <f t="shared" si="160"/>
        <v>13.6399469379921</v>
      </c>
      <c r="H349" s="429">
        <f t="shared" si="160"/>
        <v>13.764889960668048</v>
      </c>
      <c r="I349" s="429">
        <f t="shared" si="160"/>
        <v>13.767034962504997</v>
      </c>
      <c r="J349" s="429">
        <f t="shared" si="160"/>
        <v>13.677449459751045</v>
      </c>
      <c r="K349" s="429">
        <f t="shared" si="160"/>
        <v>13.579261490319684</v>
      </c>
      <c r="L349" s="429">
        <f t="shared" si="160"/>
        <v>13.527230753267036</v>
      </c>
      <c r="M349" s="429">
        <f t="shared" si="160"/>
        <v>13.514440455478445</v>
      </c>
    </row>
    <row r="350" spans="1:13" ht="13.15">
      <c r="B350" s="323" t="str">
        <f t="shared" si="150"/>
        <v>Total</v>
      </c>
      <c r="C350" s="429">
        <f t="shared" ref="C350:M350" si="161">SUM(C340:C349)</f>
        <v>2107.5465045241021</v>
      </c>
      <c r="D350" s="429">
        <f t="shared" si="161"/>
        <v>2115.8739366475274</v>
      </c>
      <c r="E350" s="429">
        <f t="shared" si="161"/>
        <v>2112.828444380732</v>
      </c>
      <c r="F350" s="429">
        <f t="shared" si="161"/>
        <v>2092.3454684016947</v>
      </c>
      <c r="G350" s="429">
        <f t="shared" si="161"/>
        <v>2062.7753326251686</v>
      </c>
      <c r="H350" s="429">
        <f t="shared" si="161"/>
        <v>2059.8757886645135</v>
      </c>
      <c r="I350" s="429">
        <f t="shared" si="161"/>
        <v>2053.2704769164866</v>
      </c>
      <c r="J350" s="429">
        <f t="shared" si="161"/>
        <v>2037.9546552989725</v>
      </c>
      <c r="K350" s="429">
        <f t="shared" si="161"/>
        <v>2024.836919852022</v>
      </c>
      <c r="L350" s="429">
        <f t="shared" si="161"/>
        <v>2020.4607993450502</v>
      </c>
      <c r="M350" s="429">
        <f t="shared" si="161"/>
        <v>2020.6663125285211</v>
      </c>
    </row>
    <row r="351" spans="1:13">
      <c r="A351" s="1080">
        <f>SUM(C351:M351)</f>
        <v>0</v>
      </c>
      <c r="B351" s="1080"/>
      <c r="C351" s="1080">
        <f>SUM(C340:C349)-C350</f>
        <v>0</v>
      </c>
      <c r="D351" s="1080">
        <f t="shared" ref="D351:M351" si="162">SUM(D340:D349)-D350</f>
        <v>0</v>
      </c>
      <c r="E351" s="1080">
        <f t="shared" si="162"/>
        <v>0</v>
      </c>
      <c r="F351" s="1080">
        <f t="shared" si="162"/>
        <v>0</v>
      </c>
      <c r="G351" s="1080">
        <f t="shared" si="162"/>
        <v>0</v>
      </c>
      <c r="H351" s="1080">
        <f t="shared" si="162"/>
        <v>0</v>
      </c>
      <c r="I351" s="1080">
        <f t="shared" si="162"/>
        <v>0</v>
      </c>
      <c r="J351" s="1080">
        <f t="shared" si="162"/>
        <v>0</v>
      </c>
      <c r="K351" s="1080">
        <f t="shared" si="162"/>
        <v>0</v>
      </c>
      <c r="L351" s="1080">
        <f t="shared" si="162"/>
        <v>0</v>
      </c>
      <c r="M351" s="1080">
        <f t="shared" si="162"/>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3">B339</f>
        <v>Age group</v>
      </c>
      <c r="C355" s="323" t="str">
        <f t="shared" ref="C355:M355" si="164">C339</f>
        <v>2019/20</v>
      </c>
      <c r="D355" s="323" t="str">
        <f t="shared" si="164"/>
        <v>2020/21</v>
      </c>
      <c r="E355" s="323" t="str">
        <f t="shared" si="164"/>
        <v>2021/22</v>
      </c>
      <c r="F355" s="323" t="str">
        <f t="shared" si="164"/>
        <v>2022/23</v>
      </c>
      <c r="G355" s="323" t="str">
        <f t="shared" si="164"/>
        <v>2023/24</v>
      </c>
      <c r="H355" s="323" t="str">
        <f t="shared" si="164"/>
        <v>2024/25</v>
      </c>
      <c r="I355" s="323" t="str">
        <f t="shared" si="164"/>
        <v>2025/26</v>
      </c>
      <c r="J355" s="323" t="str">
        <f t="shared" si="164"/>
        <v>2026/27</v>
      </c>
      <c r="K355" s="323" t="str">
        <f t="shared" si="164"/>
        <v>2027/28</v>
      </c>
      <c r="L355" s="323" t="str">
        <f t="shared" si="164"/>
        <v>2028/29</v>
      </c>
      <c r="M355" s="323" t="str">
        <f t="shared" si="164"/>
        <v>2029/30</v>
      </c>
    </row>
    <row r="356" spans="1:13" ht="13.15">
      <c r="B356" s="323" t="str">
        <f t="shared" si="163"/>
        <v>20-24</v>
      </c>
      <c r="C356" s="429">
        <f t="shared" ref="C356:M356" si="165">C319+C263</f>
        <v>153.83474811691127</v>
      </c>
      <c r="D356" s="429">
        <f t="shared" si="165"/>
        <v>179.43405429265192</v>
      </c>
      <c r="E356" s="429">
        <f t="shared" si="165"/>
        <v>194.79767371986665</v>
      </c>
      <c r="F356" s="429">
        <f t="shared" si="165"/>
        <v>202.55386090569573</v>
      </c>
      <c r="G356" s="429">
        <f t="shared" si="165"/>
        <v>204.67674616459186</v>
      </c>
      <c r="H356" s="429">
        <f t="shared" si="165"/>
        <v>213.36595222587968</v>
      </c>
      <c r="I356" s="429">
        <f t="shared" si="165"/>
        <v>218.41267044502075</v>
      </c>
      <c r="J356" s="429">
        <f t="shared" si="165"/>
        <v>219.23242865121398</v>
      </c>
      <c r="K356" s="429">
        <f t="shared" si="165"/>
        <v>220.06850804399841</v>
      </c>
      <c r="L356" s="429">
        <f t="shared" si="165"/>
        <v>222.97370779333886</v>
      </c>
      <c r="M356" s="429">
        <f t="shared" si="165"/>
        <v>226.37111785093822</v>
      </c>
    </row>
    <row r="357" spans="1:13" ht="13.15">
      <c r="B357" s="323" t="str">
        <f t="shared" si="163"/>
        <v>25-29</v>
      </c>
      <c r="C357" s="429">
        <f t="shared" ref="C357:M357" si="166">C320+C264</f>
        <v>378.6476815933222</v>
      </c>
      <c r="D357" s="429">
        <f t="shared" si="166"/>
        <v>376.63417336105539</v>
      </c>
      <c r="E357" s="429">
        <f t="shared" si="166"/>
        <v>376.75884635304482</v>
      </c>
      <c r="F357" s="429">
        <f t="shared" si="166"/>
        <v>376.19685794479176</v>
      </c>
      <c r="G357" s="429">
        <f t="shared" si="166"/>
        <v>373.54848835582231</v>
      </c>
      <c r="H357" s="429">
        <f t="shared" si="166"/>
        <v>379.83563430273978</v>
      </c>
      <c r="I357" s="429">
        <f t="shared" si="166"/>
        <v>384.73270858960251</v>
      </c>
      <c r="J357" s="429">
        <f t="shared" si="166"/>
        <v>386.17889470737151</v>
      </c>
      <c r="K357" s="429">
        <f t="shared" si="166"/>
        <v>387.64427220132586</v>
      </c>
      <c r="L357" s="429">
        <f t="shared" si="166"/>
        <v>391.36036878340019</v>
      </c>
      <c r="M357" s="429">
        <f t="shared" si="166"/>
        <v>396.01335039697994</v>
      </c>
    </row>
    <row r="358" spans="1:13" ht="13.15">
      <c r="B358" s="323" t="str">
        <f t="shared" si="163"/>
        <v>30-34</v>
      </c>
      <c r="C358" s="429">
        <f t="shared" ref="C358:M358" si="167">C321+C265</f>
        <v>490.91619545544393</v>
      </c>
      <c r="D358" s="429">
        <f t="shared" si="167"/>
        <v>468.47382296436325</v>
      </c>
      <c r="E358" s="429">
        <f t="shared" si="167"/>
        <v>450.01285349020225</v>
      </c>
      <c r="F358" s="429">
        <f t="shared" si="167"/>
        <v>434.69265636164823</v>
      </c>
      <c r="G358" s="429">
        <f t="shared" si="167"/>
        <v>421.50534114127601</v>
      </c>
      <c r="H358" s="429">
        <f t="shared" si="167"/>
        <v>415.38304231426457</v>
      </c>
      <c r="I358" s="429">
        <f t="shared" si="167"/>
        <v>411.44663799051887</v>
      </c>
      <c r="J358" s="429">
        <f t="shared" si="167"/>
        <v>407.93085084363554</v>
      </c>
      <c r="K358" s="429">
        <f t="shared" si="167"/>
        <v>405.76587060456819</v>
      </c>
      <c r="L358" s="429">
        <f t="shared" si="167"/>
        <v>405.74200087741633</v>
      </c>
      <c r="M358" s="429">
        <f t="shared" si="167"/>
        <v>407.15688844761212</v>
      </c>
    </row>
    <row r="359" spans="1:13" ht="13.15">
      <c r="B359" s="323" t="str">
        <f t="shared" si="163"/>
        <v>35-39</v>
      </c>
      <c r="C359" s="429">
        <f t="shared" ref="C359:M359" si="168">C322+C266</f>
        <v>513.15960620605006</v>
      </c>
      <c r="D359" s="429">
        <f t="shared" si="168"/>
        <v>496.91048477774046</v>
      </c>
      <c r="E359" s="429">
        <f t="shared" si="168"/>
        <v>479.55224543551969</v>
      </c>
      <c r="F359" s="429">
        <f t="shared" si="168"/>
        <v>461.9980459290403</v>
      </c>
      <c r="G359" s="429">
        <f t="shared" si="168"/>
        <v>444.88857662104618</v>
      </c>
      <c r="H359" s="429">
        <f t="shared" si="168"/>
        <v>432.9588410034325</v>
      </c>
      <c r="I359" s="429">
        <f t="shared" si="168"/>
        <v>422.62280677211174</v>
      </c>
      <c r="J359" s="429">
        <f t="shared" si="168"/>
        <v>413.15588868416887</v>
      </c>
      <c r="K359" s="429">
        <f t="shared" si="168"/>
        <v>405.67332510747332</v>
      </c>
      <c r="L359" s="429">
        <f t="shared" si="168"/>
        <v>400.76563379984702</v>
      </c>
      <c r="M359" s="429">
        <f t="shared" si="168"/>
        <v>397.73045086412174</v>
      </c>
    </row>
    <row r="360" spans="1:13" ht="13.15">
      <c r="B360" s="323" t="str">
        <f t="shared" si="163"/>
        <v>40-44</v>
      </c>
      <c r="C360" s="429">
        <f t="shared" ref="C360:M360" si="169">C323+C267</f>
        <v>456.33091278423444</v>
      </c>
      <c r="D360" s="429">
        <f t="shared" si="169"/>
        <v>452.44299010248727</v>
      </c>
      <c r="E360" s="429">
        <f t="shared" si="169"/>
        <v>445.52890666165689</v>
      </c>
      <c r="F360" s="429">
        <f t="shared" si="169"/>
        <v>436.10655588261693</v>
      </c>
      <c r="G360" s="429">
        <f t="shared" si="169"/>
        <v>424.84624050429244</v>
      </c>
      <c r="H360" s="429">
        <f t="shared" si="169"/>
        <v>415.96435660404978</v>
      </c>
      <c r="I360" s="429">
        <f t="shared" si="169"/>
        <v>406.91065317545934</v>
      </c>
      <c r="J360" s="429">
        <f t="shared" si="169"/>
        <v>397.45036807460747</v>
      </c>
      <c r="K360" s="429">
        <f t="shared" si="169"/>
        <v>388.88762256566491</v>
      </c>
      <c r="L360" s="429">
        <f t="shared" si="169"/>
        <v>382.05517570721827</v>
      </c>
      <c r="M360" s="429">
        <f t="shared" si="169"/>
        <v>376.62504367398338</v>
      </c>
    </row>
    <row r="361" spans="1:13" ht="13.15">
      <c r="B361" s="323" t="str">
        <f t="shared" si="163"/>
        <v>45-49</v>
      </c>
      <c r="C361" s="429">
        <f t="shared" ref="C361:M361" si="170">C324+C268</f>
        <v>334.39757970639477</v>
      </c>
      <c r="D361" s="429">
        <f t="shared" si="170"/>
        <v>347.77103807887141</v>
      </c>
      <c r="E361" s="429">
        <f t="shared" si="170"/>
        <v>355.81239047370877</v>
      </c>
      <c r="F361" s="429">
        <f t="shared" si="170"/>
        <v>359.33780778194114</v>
      </c>
      <c r="G361" s="429">
        <f t="shared" si="170"/>
        <v>359.15196199389436</v>
      </c>
      <c r="H361" s="429">
        <f t="shared" si="170"/>
        <v>359.19533247979496</v>
      </c>
      <c r="I361" s="429">
        <f t="shared" si="170"/>
        <v>357.27944222532136</v>
      </c>
      <c r="J361" s="429">
        <f t="shared" si="170"/>
        <v>353.39780673672715</v>
      </c>
      <c r="K361" s="429">
        <f t="shared" si="170"/>
        <v>348.94182730694359</v>
      </c>
      <c r="L361" s="429">
        <f t="shared" si="170"/>
        <v>344.86760018555668</v>
      </c>
      <c r="M361" s="429">
        <f t="shared" si="170"/>
        <v>341.08556603724065</v>
      </c>
    </row>
    <row r="362" spans="1:13" ht="13.15">
      <c r="B362" s="323" t="str">
        <f t="shared" si="163"/>
        <v>50-54</v>
      </c>
      <c r="C362" s="429">
        <f t="shared" ref="C362:M362" si="171">C325+C269</f>
        <v>187.86095416782325</v>
      </c>
      <c r="D362" s="429">
        <f t="shared" si="171"/>
        <v>207.58728324374232</v>
      </c>
      <c r="E362" s="429">
        <f t="shared" si="171"/>
        <v>223.18911417057296</v>
      </c>
      <c r="F362" s="429">
        <f t="shared" si="171"/>
        <v>234.85973176530598</v>
      </c>
      <c r="G362" s="429">
        <f t="shared" si="171"/>
        <v>242.9667180806604</v>
      </c>
      <c r="H362" s="429">
        <f t="shared" si="171"/>
        <v>250.26626056770542</v>
      </c>
      <c r="I362" s="429">
        <f t="shared" si="171"/>
        <v>255.18201966512999</v>
      </c>
      <c r="J362" s="429">
        <f t="shared" si="171"/>
        <v>257.69869879565471</v>
      </c>
      <c r="K362" s="429">
        <f t="shared" si="171"/>
        <v>258.84760034573509</v>
      </c>
      <c r="L362" s="429">
        <f t="shared" si="171"/>
        <v>259.39103061431189</v>
      </c>
      <c r="M362" s="429">
        <f t="shared" si="171"/>
        <v>259.3576797998029</v>
      </c>
    </row>
    <row r="363" spans="1:13" ht="13.15">
      <c r="B363" s="323" t="str">
        <f t="shared" si="163"/>
        <v>55-59</v>
      </c>
      <c r="C363" s="429">
        <f t="shared" ref="C363:M363" si="172">C326+C270</f>
        <v>109.35495256457276</v>
      </c>
      <c r="D363" s="429">
        <f t="shared" si="172"/>
        <v>106.65179783704151</v>
      </c>
      <c r="E363" s="429">
        <f t="shared" si="172"/>
        <v>107.64383886093449</v>
      </c>
      <c r="F363" s="429">
        <f t="shared" si="172"/>
        <v>110.24140768428883</v>
      </c>
      <c r="G363" s="429">
        <f t="shared" si="172"/>
        <v>113.20500598507348</v>
      </c>
      <c r="H363" s="429">
        <f t="shared" si="172"/>
        <v>117.28062149849333</v>
      </c>
      <c r="I363" s="429">
        <f t="shared" si="172"/>
        <v>120.79211133894135</v>
      </c>
      <c r="J363" s="429">
        <f t="shared" si="172"/>
        <v>123.35820828427408</v>
      </c>
      <c r="K363" s="429">
        <f t="shared" si="172"/>
        <v>125.37499327970114</v>
      </c>
      <c r="L363" s="429">
        <f t="shared" si="172"/>
        <v>127.11963673041245</v>
      </c>
      <c r="M363" s="429">
        <f t="shared" si="172"/>
        <v>128.46964657953501</v>
      </c>
    </row>
    <row r="364" spans="1:13" ht="13.15">
      <c r="B364" s="323" t="str">
        <f t="shared" si="163"/>
        <v>60-64</v>
      </c>
      <c r="C364" s="429">
        <f t="shared" ref="C364:M364" si="173">C327+C271</f>
        <v>36.510031257133718</v>
      </c>
      <c r="D364" s="429">
        <f t="shared" si="173"/>
        <v>38.469657979910778</v>
      </c>
      <c r="E364" s="429">
        <f t="shared" si="173"/>
        <v>38.968633237909479</v>
      </c>
      <c r="F364" s="429">
        <f t="shared" si="173"/>
        <v>39.159559903708747</v>
      </c>
      <c r="G364" s="429">
        <f t="shared" si="173"/>
        <v>39.384240365651522</v>
      </c>
      <c r="H364" s="429">
        <f t="shared" si="173"/>
        <v>40.368210496760454</v>
      </c>
      <c r="I364" s="429">
        <f t="shared" si="173"/>
        <v>41.357334206227684</v>
      </c>
      <c r="J364" s="429">
        <f t="shared" si="173"/>
        <v>42.165604037925242</v>
      </c>
      <c r="K364" s="429">
        <f t="shared" si="173"/>
        <v>42.950132925682503</v>
      </c>
      <c r="L364" s="429">
        <f t="shared" si="173"/>
        <v>43.784648462930754</v>
      </c>
      <c r="M364" s="429">
        <f t="shared" si="173"/>
        <v>44.545986490214631</v>
      </c>
    </row>
    <row r="365" spans="1:13" ht="13.15">
      <c r="B365" s="323" t="str">
        <f t="shared" si="163"/>
        <v>65 plus</v>
      </c>
      <c r="C365" s="429">
        <f t="shared" ref="C365:M365" si="174">C328+C272</f>
        <v>8.4605145165863185</v>
      </c>
      <c r="D365" s="429">
        <f t="shared" si="174"/>
        <v>11.761060796167266</v>
      </c>
      <c r="E365" s="429">
        <f t="shared" si="174"/>
        <v>14.12214548311942</v>
      </c>
      <c r="F365" s="429">
        <f t="shared" si="174"/>
        <v>15.668954630869047</v>
      </c>
      <c r="G365" s="429">
        <f t="shared" si="174"/>
        <v>16.638199229760975</v>
      </c>
      <c r="H365" s="429">
        <f t="shared" si="174"/>
        <v>17.448319691279131</v>
      </c>
      <c r="I365" s="429">
        <f t="shared" si="174"/>
        <v>18.08529639392339</v>
      </c>
      <c r="J365" s="429">
        <f t="shared" si="174"/>
        <v>18.575911804871414</v>
      </c>
      <c r="K365" s="429">
        <f t="shared" si="174"/>
        <v>19.008076125415556</v>
      </c>
      <c r="L365" s="429">
        <f t="shared" si="174"/>
        <v>19.440741551479434</v>
      </c>
      <c r="M365" s="429">
        <f t="shared" si="174"/>
        <v>19.86058663285143</v>
      </c>
    </row>
    <row r="366" spans="1:13" ht="13.15">
      <c r="B366" s="323" t="str">
        <f t="shared" si="163"/>
        <v>Total</v>
      </c>
      <c r="C366" s="429">
        <f t="shared" ref="C366:M366" si="175">SUM(C356:C365)</f>
        <v>2669.4731763684727</v>
      </c>
      <c r="D366" s="429">
        <f t="shared" si="175"/>
        <v>2686.1363634340314</v>
      </c>
      <c r="E366" s="429">
        <f t="shared" si="175"/>
        <v>2686.3866478865352</v>
      </c>
      <c r="F366" s="429">
        <f t="shared" si="175"/>
        <v>2670.8154387899067</v>
      </c>
      <c r="G366" s="429">
        <f t="shared" si="175"/>
        <v>2640.8115184420694</v>
      </c>
      <c r="H366" s="429">
        <f t="shared" si="175"/>
        <v>2642.0665711844003</v>
      </c>
      <c r="I366" s="429">
        <f t="shared" si="175"/>
        <v>2636.8216808022567</v>
      </c>
      <c r="J366" s="429">
        <f t="shared" si="175"/>
        <v>2619.1446606204499</v>
      </c>
      <c r="K366" s="429">
        <f t="shared" si="175"/>
        <v>2603.1622285065087</v>
      </c>
      <c r="L366" s="429">
        <f t="shared" si="175"/>
        <v>2597.5005445059119</v>
      </c>
      <c r="M366" s="429">
        <f t="shared" si="175"/>
        <v>2597.2163167732801</v>
      </c>
    </row>
    <row r="367" spans="1:13">
      <c r="A367" s="1080">
        <f>SUM(C367:M367)</f>
        <v>0</v>
      </c>
      <c r="B367" s="1080"/>
      <c r="C367" s="1080">
        <f>SUM(C356:C365)-C366</f>
        <v>0</v>
      </c>
      <c r="D367" s="1080">
        <f t="shared" ref="D367:M367" si="176">SUM(D356:D365)-D366</f>
        <v>0</v>
      </c>
      <c r="E367" s="1080">
        <f t="shared" si="176"/>
        <v>0</v>
      </c>
      <c r="F367" s="1080">
        <f t="shared" si="176"/>
        <v>0</v>
      </c>
      <c r="G367" s="1080">
        <f t="shared" si="176"/>
        <v>0</v>
      </c>
      <c r="H367" s="1080">
        <f t="shared" si="176"/>
        <v>0</v>
      </c>
      <c r="I367" s="1080">
        <f t="shared" si="176"/>
        <v>0</v>
      </c>
      <c r="J367" s="1080">
        <f t="shared" si="176"/>
        <v>0</v>
      </c>
      <c r="K367" s="1080">
        <f t="shared" si="176"/>
        <v>0</v>
      </c>
      <c r="L367" s="1080">
        <f t="shared" si="176"/>
        <v>0</v>
      </c>
      <c r="M367" s="1080">
        <f t="shared" si="176"/>
        <v>0</v>
      </c>
    </row>
    <row r="368" spans="1:13">
      <c r="C368" s="1085">
        <f>C350+C366</f>
        <v>4777.0196808925748</v>
      </c>
      <c r="D368" s="1085">
        <f t="shared" ref="D368:M368" si="177">D350+D366</f>
        <v>4802.0103000815589</v>
      </c>
      <c r="E368" s="1085">
        <f t="shared" si="177"/>
        <v>4799.2150922672672</v>
      </c>
      <c r="F368" s="1085">
        <f t="shared" si="177"/>
        <v>4763.1609071916009</v>
      </c>
      <c r="G368" s="1085">
        <f t="shared" si="177"/>
        <v>4703.5868510672381</v>
      </c>
      <c r="H368" s="1085">
        <f t="shared" si="177"/>
        <v>4701.9423598489138</v>
      </c>
      <c r="I368" s="1085">
        <f t="shared" si="177"/>
        <v>4690.0921577187437</v>
      </c>
      <c r="J368" s="1085">
        <f t="shared" si="177"/>
        <v>4657.0993159194222</v>
      </c>
      <c r="K368" s="1085">
        <f t="shared" si="177"/>
        <v>4627.9991483585309</v>
      </c>
      <c r="L368" s="1085">
        <f t="shared" si="177"/>
        <v>4617.9613438509623</v>
      </c>
      <c r="M368" s="1085">
        <f t="shared" si="177"/>
        <v>4617.882629301801</v>
      </c>
    </row>
    <row r="369" spans="1:13">
      <c r="C369" s="1085">
        <f t="shared" ref="C369:M369" si="178">C36</f>
        <v>4777.0196808925748</v>
      </c>
      <c r="D369" s="1085">
        <f t="shared" si="178"/>
        <v>4802.0103000815589</v>
      </c>
      <c r="E369" s="1085">
        <f t="shared" si="178"/>
        <v>4799.2150922672672</v>
      </c>
      <c r="F369" s="1085">
        <f t="shared" si="178"/>
        <v>4763.1609071916009</v>
      </c>
      <c r="G369" s="1085">
        <f t="shared" si="178"/>
        <v>4703.5868510672381</v>
      </c>
      <c r="H369" s="1085">
        <f t="shared" si="178"/>
        <v>4701.9423598489129</v>
      </c>
      <c r="I369" s="1085">
        <f t="shared" si="178"/>
        <v>4690.0921577187437</v>
      </c>
      <c r="J369" s="1085">
        <f t="shared" si="178"/>
        <v>4657.0993159194222</v>
      </c>
      <c r="K369" s="1085">
        <f t="shared" si="178"/>
        <v>4627.9991483585309</v>
      </c>
      <c r="L369" s="1085">
        <f t="shared" si="178"/>
        <v>4617.9613438509623</v>
      </c>
      <c r="M369" s="1085">
        <f t="shared" si="178"/>
        <v>4617.882629301801</v>
      </c>
    </row>
    <row r="370" spans="1:13">
      <c r="A370" s="1080">
        <f>SUM(C370:L370)</f>
        <v>0</v>
      </c>
      <c r="B370" s="1080"/>
      <c r="C370" s="1080">
        <f>C368-C369</f>
        <v>0</v>
      </c>
      <c r="D370" s="1080">
        <f t="shared" ref="D370:M370" si="179">D368-D369</f>
        <v>0</v>
      </c>
      <c r="E370" s="1080">
        <f t="shared" si="179"/>
        <v>0</v>
      </c>
      <c r="F370" s="1080">
        <f t="shared" si="179"/>
        <v>0</v>
      </c>
      <c r="G370" s="1080">
        <f t="shared" si="179"/>
        <v>0</v>
      </c>
      <c r="H370" s="1080">
        <f t="shared" si="179"/>
        <v>0</v>
      </c>
      <c r="I370" s="1080">
        <f t="shared" si="179"/>
        <v>0</v>
      </c>
      <c r="J370" s="1080">
        <f t="shared" si="179"/>
        <v>0</v>
      </c>
      <c r="K370" s="1080">
        <f t="shared" si="179"/>
        <v>0</v>
      </c>
      <c r="L370" s="1080">
        <f t="shared" si="179"/>
        <v>0</v>
      </c>
      <c r="M370" s="1080">
        <f t="shared" si="179"/>
        <v>0</v>
      </c>
    </row>
    <row r="371" spans="1:13">
      <c r="A371" s="1080">
        <f>SUM(C371:L371)</f>
        <v>0</v>
      </c>
      <c r="B371" s="1080"/>
      <c r="C371" s="1080">
        <f>IF(C294&gt;0,0,C294)</f>
        <v>0</v>
      </c>
      <c r="D371" s="1080">
        <f t="shared" ref="D371:M371" si="180">IF(D294&gt;0,0,D294)</f>
        <v>0</v>
      </c>
      <c r="E371" s="1080">
        <f t="shared" si="180"/>
        <v>0</v>
      </c>
      <c r="F371" s="1080">
        <f t="shared" si="180"/>
        <v>0</v>
      </c>
      <c r="G371" s="1080">
        <f t="shared" si="180"/>
        <v>0</v>
      </c>
      <c r="H371" s="1080">
        <f t="shared" si="180"/>
        <v>0</v>
      </c>
      <c r="I371" s="1080">
        <f t="shared" si="180"/>
        <v>0</v>
      </c>
      <c r="J371" s="1080">
        <f t="shared" si="180"/>
        <v>0</v>
      </c>
      <c r="K371" s="1080">
        <f t="shared" si="180"/>
        <v>0</v>
      </c>
      <c r="L371" s="1080">
        <f t="shared" si="180"/>
        <v>0</v>
      </c>
      <c r="M371" s="1080">
        <f t="shared" si="180"/>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278</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Forecast_stock_figures!B31</f>
        <v>Others</v>
      </c>
      <c r="C15" s="293">
        <f>Forecast_stock_figures!C55</f>
        <v>9962.3119999999999</v>
      </c>
      <c r="D15" s="293">
        <f>Forecast_stock_figures!D55</f>
        <v>10011.689566672601</v>
      </c>
      <c r="E15" s="293">
        <f>Forecast_stock_figures!E55</f>
        <v>9871.4360585769045</v>
      </c>
      <c r="F15" s="293">
        <f>Forecast_stock_figures!F55</f>
        <v>9802.8664659286533</v>
      </c>
      <c r="G15" s="293">
        <f>Forecast_stock_figures!G55</f>
        <v>9779.9996811459259</v>
      </c>
      <c r="H15" s="293">
        <f>Forecast_stock_figures!H55</f>
        <v>9828.8187789126205</v>
      </c>
      <c r="I15" s="293">
        <f>Forecast_stock_figures!I55</f>
        <v>9902.6432983327304</v>
      </c>
      <c r="J15" s="293">
        <f>Forecast_stock_figures!J55</f>
        <v>10021.704264626595</v>
      </c>
      <c r="K15" s="293">
        <f>Forecast_stock_figures!K55</f>
        <v>10117.637378112931</v>
      </c>
      <c r="L15" s="293">
        <f>Forecast_stock_figures!L55</f>
        <v>10198.551220587957</v>
      </c>
      <c r="M15" s="293">
        <f>Forecast_stock_figures!M55</f>
        <v>10251.062165467029</v>
      </c>
    </row>
    <row r="17" spans="1:9" ht="15">
      <c r="B17" s="325" t="s">
        <v>161</v>
      </c>
    </row>
    <row r="19" spans="1:9" ht="13.15">
      <c r="B19" s="1469" t="str">
        <f>Stock_ages_breakdowns!B73</f>
        <v>Age group</v>
      </c>
      <c r="C19" s="1467" t="str">
        <f>Stock_ages_breakdowns!AG73</f>
        <v>Others</v>
      </c>
      <c r="D19" s="1474"/>
      <c r="H19" s="310" t="s">
        <v>132</v>
      </c>
    </row>
    <row r="20" spans="1:9" ht="13.15">
      <c r="B20" s="1469"/>
      <c r="C20" s="348" t="str">
        <f>Stock_ages_breakdowns!AG74</f>
        <v>Male</v>
      </c>
      <c r="D20" s="348" t="str">
        <f>Stock_ages_breakdowns!AH74</f>
        <v>Female</v>
      </c>
    </row>
    <row r="21" spans="1:9" ht="13.15">
      <c r="B21" s="348" t="str">
        <f>Stock_ages_breakdowns!B75</f>
        <v>20-24</v>
      </c>
      <c r="C21" s="316">
        <f>Stock_ages_breakdowns!AG20</f>
        <v>81.213999999999999</v>
      </c>
      <c r="D21" s="316">
        <f>Stock_ages_breakdowns!AH20</f>
        <v>269.15699999999998</v>
      </c>
    </row>
    <row r="22" spans="1:9" ht="13.15">
      <c r="B22" s="348" t="str">
        <f>Stock_ages_breakdowns!B76</f>
        <v>25-29</v>
      </c>
      <c r="C22" s="316">
        <f>Stock_ages_breakdowns!AG21</f>
        <v>366.80799999999999</v>
      </c>
      <c r="D22" s="316">
        <f>Stock_ages_breakdowns!AH21</f>
        <v>935.86199999999997</v>
      </c>
    </row>
    <row r="23" spans="1:9" ht="13.15">
      <c r="B23" s="348" t="str">
        <f>Stock_ages_breakdowns!B77</f>
        <v>30-34</v>
      </c>
      <c r="C23" s="316">
        <f>Stock_ages_breakdowns!AG22</f>
        <v>558.846</v>
      </c>
      <c r="D23" s="316">
        <f>Stock_ages_breakdowns!AH22</f>
        <v>1249.357</v>
      </c>
    </row>
    <row r="24" spans="1:9" ht="13.15">
      <c r="B24" s="348" t="str">
        <f>Stock_ages_breakdowns!B78</f>
        <v>35-39</v>
      </c>
      <c r="C24" s="316">
        <f>Stock_ages_breakdowns!AG23</f>
        <v>597.25699999999995</v>
      </c>
      <c r="D24" s="316">
        <f>Stock_ages_breakdowns!AH23</f>
        <v>1176.6469999999999</v>
      </c>
    </row>
    <row r="25" spans="1:9" ht="13.15">
      <c r="B25" s="348" t="str">
        <f>Stock_ages_breakdowns!B79</f>
        <v>40-44</v>
      </c>
      <c r="C25" s="316">
        <f>Stock_ages_breakdowns!AG24</f>
        <v>495.41500000000002</v>
      </c>
      <c r="D25" s="316">
        <f>Stock_ages_breakdowns!AH24</f>
        <v>962.39800000000002</v>
      </c>
    </row>
    <row r="26" spans="1:9" ht="13.15">
      <c r="B26" s="348" t="str">
        <f>Stock_ages_breakdowns!B80</f>
        <v>45-49</v>
      </c>
      <c r="C26" s="316">
        <f>Stock_ages_breakdowns!AG25</f>
        <v>469.27199999999999</v>
      </c>
      <c r="D26" s="316">
        <f>Stock_ages_breakdowns!AH25</f>
        <v>849.34699999999998</v>
      </c>
    </row>
    <row r="27" spans="1:9" ht="13.15">
      <c r="B27" s="348" t="str">
        <f>Stock_ages_breakdowns!B81</f>
        <v>50-54</v>
      </c>
      <c r="C27" s="316">
        <f>Stock_ages_breakdowns!AG26</f>
        <v>363.91699999999997</v>
      </c>
      <c r="D27" s="316">
        <f>Stock_ages_breakdowns!AH26</f>
        <v>635.62800000000004</v>
      </c>
    </row>
    <row r="28" spans="1:9" ht="13.15">
      <c r="B28" s="348" t="str">
        <f>Stock_ages_breakdowns!B82</f>
        <v>55-59</v>
      </c>
      <c r="C28" s="316">
        <f>Stock_ages_breakdowns!AG27</f>
        <v>226.38900000000001</v>
      </c>
      <c r="D28" s="316">
        <f>Stock_ages_breakdowns!AH27</f>
        <v>414.69200000000001</v>
      </c>
    </row>
    <row r="29" spans="1:9" ht="13.15">
      <c r="B29" s="348" t="str">
        <f>Stock_ages_breakdowns!B83</f>
        <v>60-64</v>
      </c>
      <c r="C29" s="316">
        <f>Stock_ages_breakdowns!AG28</f>
        <v>86.778999999999996</v>
      </c>
      <c r="D29" s="316">
        <f>Stock_ages_breakdowns!AH28</f>
        <v>162.02600000000001</v>
      </c>
      <c r="F29" s="310"/>
    </row>
    <row r="30" spans="1:9" ht="13.15">
      <c r="B30" s="348" t="str">
        <f>Stock_ages_breakdowns!B84</f>
        <v>65 plus</v>
      </c>
      <c r="C30" s="316">
        <f>Stock_ages_breakdowns!AG29</f>
        <v>30.991</v>
      </c>
      <c r="D30" s="316">
        <f>Stock_ages_breakdowns!AH29</f>
        <v>30.31</v>
      </c>
      <c r="G30" s="311" t="s">
        <v>46</v>
      </c>
      <c r="H30" s="311" t="s">
        <v>47</v>
      </c>
    </row>
    <row r="31" spans="1:9" ht="13.15">
      <c r="A31" s="1080">
        <f>I31</f>
        <v>0</v>
      </c>
      <c r="B31" s="348" t="str">
        <f>Stock_ages_breakdowns!B85</f>
        <v>Total</v>
      </c>
      <c r="C31" s="316">
        <f>Stock_ages_breakdowns!AG30</f>
        <v>3276.8879999999999</v>
      </c>
      <c r="D31" s="316">
        <f>Stock_ages_breakdowns!AH30</f>
        <v>6685.424</v>
      </c>
      <c r="E31" s="312">
        <f>SUM(C31:D31)</f>
        <v>9962.3119999999999</v>
      </c>
      <c r="G31" s="351">
        <f>C31/$E$31</f>
        <v>0.32892846560115763</v>
      </c>
      <c r="H31" s="351">
        <f>D31/$E$31</f>
        <v>0.67107153439884237</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07" t="str">
        <f>B15</f>
        <v>Others</v>
      </c>
      <c r="C36" s="293">
        <f>Teacher_need_by_subject!C644</f>
        <v>10011.689566672601</v>
      </c>
      <c r="D36" s="293">
        <f>Teacher_need_by_subject!D644</f>
        <v>9871.4360585769045</v>
      </c>
      <c r="E36" s="293">
        <f>Teacher_need_by_subject!E644</f>
        <v>9802.8664659286533</v>
      </c>
      <c r="F36" s="293">
        <f>Teacher_need_by_subject!F644</f>
        <v>9779.9996811459259</v>
      </c>
      <c r="G36" s="293">
        <f>Teacher_need_by_subject!G644</f>
        <v>9828.8187789126205</v>
      </c>
      <c r="H36" s="293">
        <f>Teacher_need_by_subject!H644</f>
        <v>9902.6432983327304</v>
      </c>
      <c r="I36" s="293">
        <f>Teacher_need_by_subject!I644</f>
        <v>10021.704264626595</v>
      </c>
      <c r="J36" s="293">
        <f>Teacher_need_by_subject!J644</f>
        <v>10117.637378112931</v>
      </c>
      <c r="K36" s="293">
        <f>Teacher_need_by_subject!K644</f>
        <v>10198.551220587957</v>
      </c>
      <c r="L36" s="293">
        <f>Teacher_need_by_subject!L644</f>
        <v>10251.062165467029</v>
      </c>
      <c r="M36" s="293">
        <f>Teacher_need_by_subject!M644</f>
        <v>10337.705737324144</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81.213999999999999</v>
      </c>
      <c r="D43" s="293">
        <f>C340</f>
        <v>148.58274619182518</v>
      </c>
      <c r="E43" s="293">
        <f t="shared" ref="E43:L43" si="2">D340</f>
        <v>182.00342890222754</v>
      </c>
      <c r="F43" s="293">
        <f t="shared" si="2"/>
        <v>209.93691186722435</v>
      </c>
      <c r="G43" s="293">
        <f t="shared" si="2"/>
        <v>232.58274881406328</v>
      </c>
      <c r="H43" s="293">
        <f t="shared" si="2"/>
        <v>253.72748942335323</v>
      </c>
      <c r="I43" s="293">
        <f t="shared" si="2"/>
        <v>270.80551039831153</v>
      </c>
      <c r="J43" s="293">
        <f t="shared" si="2"/>
        <v>286.87359639903696</v>
      </c>
      <c r="K43" s="293">
        <f t="shared" si="2"/>
        <v>297.24863454973297</v>
      </c>
      <c r="L43" s="293">
        <f t="shared" si="2"/>
        <v>304.07575398968788</v>
      </c>
      <c r="M43" s="293">
        <f>L340</f>
        <v>307.23211360305544</v>
      </c>
    </row>
    <row r="44" spans="2:13" ht="13.15">
      <c r="B44" s="348" t="str">
        <f t="shared" ref="B44:C53" si="3">B22</f>
        <v>25-29</v>
      </c>
      <c r="C44" s="293">
        <f t="shared" si="3"/>
        <v>366.80799999999999</v>
      </c>
      <c r="D44" s="293">
        <f t="shared" ref="D44:L53" si="4">C341</f>
        <v>375.46008116180604</v>
      </c>
      <c r="E44" s="293">
        <f t="shared" si="4"/>
        <v>377.48104072527798</v>
      </c>
      <c r="F44" s="293">
        <f t="shared" si="4"/>
        <v>389.48842591297955</v>
      </c>
      <c r="G44" s="293">
        <f t="shared" si="4"/>
        <v>405.48277787602797</v>
      </c>
      <c r="H44" s="293">
        <f t="shared" si="4"/>
        <v>426.54727347762361</v>
      </c>
      <c r="I44" s="293">
        <f t="shared" si="4"/>
        <v>447.65530174331093</v>
      </c>
      <c r="J44" s="293">
        <f t="shared" si="4"/>
        <v>470.06787429026525</v>
      </c>
      <c r="K44" s="293">
        <f t="shared" si="4"/>
        <v>487.81011692552551</v>
      </c>
      <c r="L44" s="293">
        <f t="shared" si="4"/>
        <v>501.71709847834069</v>
      </c>
      <c r="M44" s="293">
        <f t="shared" ref="M44:M53" si="5">L341</f>
        <v>510.99545004264456</v>
      </c>
    </row>
    <row r="45" spans="2:13" ht="13.15">
      <c r="B45" s="348" t="str">
        <f t="shared" si="3"/>
        <v>30-34</v>
      </c>
      <c r="C45" s="293">
        <f t="shared" si="3"/>
        <v>558.846</v>
      </c>
      <c r="D45" s="293">
        <f t="shared" si="4"/>
        <v>534.21514349468612</v>
      </c>
      <c r="E45" s="293">
        <f t="shared" si="4"/>
        <v>508.58460344767377</v>
      </c>
      <c r="F45" s="293">
        <f t="shared" si="4"/>
        <v>492.22349515734123</v>
      </c>
      <c r="G45" s="293">
        <f t="shared" si="4"/>
        <v>482.99334802416763</v>
      </c>
      <c r="H45" s="293">
        <f t="shared" si="4"/>
        <v>482.09255609833184</v>
      </c>
      <c r="I45" s="293">
        <f t="shared" si="4"/>
        <v>486.59025794134402</v>
      </c>
      <c r="J45" s="293">
        <f t="shared" si="4"/>
        <v>496.104834583713</v>
      </c>
      <c r="K45" s="293">
        <f t="shared" si="4"/>
        <v>506.77853763568504</v>
      </c>
      <c r="L45" s="293">
        <f t="shared" si="4"/>
        <v>517.68882012707775</v>
      </c>
      <c r="M45" s="293">
        <f t="shared" si="5"/>
        <v>527.40239957198889</v>
      </c>
    </row>
    <row r="46" spans="2:13" ht="13.15">
      <c r="B46" s="348" t="str">
        <f t="shared" si="3"/>
        <v>35-39</v>
      </c>
      <c r="C46" s="293">
        <f t="shared" si="3"/>
        <v>597.25699999999995</v>
      </c>
      <c r="D46" s="293">
        <f t="shared" si="4"/>
        <v>585.3850903450998</v>
      </c>
      <c r="E46" s="293">
        <f t="shared" si="4"/>
        <v>564.72539437355033</v>
      </c>
      <c r="F46" s="293">
        <f t="shared" si="4"/>
        <v>546.29750714696331</v>
      </c>
      <c r="G46" s="293">
        <f t="shared" si="4"/>
        <v>529.55848655077523</v>
      </c>
      <c r="H46" s="293">
        <f t="shared" si="4"/>
        <v>517.76651501539948</v>
      </c>
      <c r="I46" s="293">
        <f t="shared" si="4"/>
        <v>509.87789897444878</v>
      </c>
      <c r="J46" s="293">
        <f t="shared" si="4"/>
        <v>506.63724306352611</v>
      </c>
      <c r="K46" s="293">
        <f t="shared" si="4"/>
        <v>505.63537392772298</v>
      </c>
      <c r="L46" s="293">
        <f t="shared" si="4"/>
        <v>506.68101253174353</v>
      </c>
      <c r="M46" s="293">
        <f t="shared" si="5"/>
        <v>508.7759763391602</v>
      </c>
    </row>
    <row r="47" spans="2:13" ht="13.15">
      <c r="B47" s="348" t="str">
        <f t="shared" si="3"/>
        <v>40-44</v>
      </c>
      <c r="C47" s="293">
        <f t="shared" si="3"/>
        <v>495.41500000000002</v>
      </c>
      <c r="D47" s="293">
        <f t="shared" si="4"/>
        <v>507.18363279394089</v>
      </c>
      <c r="E47" s="293">
        <f t="shared" si="4"/>
        <v>507.50924145794301</v>
      </c>
      <c r="F47" s="293">
        <f t="shared" si="4"/>
        <v>505.19740361810381</v>
      </c>
      <c r="G47" s="293">
        <f t="shared" si="4"/>
        <v>499.6827942417886</v>
      </c>
      <c r="H47" s="293">
        <f t="shared" si="4"/>
        <v>494.40999219374027</v>
      </c>
      <c r="I47" s="293">
        <f t="shared" si="4"/>
        <v>489.17807384990851</v>
      </c>
      <c r="J47" s="293">
        <f t="shared" si="4"/>
        <v>485.32482787465148</v>
      </c>
      <c r="K47" s="293">
        <f t="shared" si="4"/>
        <v>481.60986528935098</v>
      </c>
      <c r="L47" s="293">
        <f t="shared" si="4"/>
        <v>478.55638657150536</v>
      </c>
      <c r="M47" s="293">
        <f t="shared" si="5"/>
        <v>475.95171033850789</v>
      </c>
    </row>
    <row r="48" spans="2:13" ht="13.15">
      <c r="B48" s="348" t="str">
        <f t="shared" si="3"/>
        <v>45-49</v>
      </c>
      <c r="C48" s="293">
        <f t="shared" si="3"/>
        <v>469.27199999999999</v>
      </c>
      <c r="D48" s="293">
        <f t="shared" si="4"/>
        <v>461.74220874278762</v>
      </c>
      <c r="E48" s="293">
        <f t="shared" si="4"/>
        <v>452.74122412254695</v>
      </c>
      <c r="F48" s="293">
        <f t="shared" si="4"/>
        <v>447.33205482971266</v>
      </c>
      <c r="G48" s="293">
        <f t="shared" si="4"/>
        <v>442.44071735699225</v>
      </c>
      <c r="H48" s="293">
        <f t="shared" si="4"/>
        <v>439.53260890997802</v>
      </c>
      <c r="I48" s="293">
        <f t="shared" si="4"/>
        <v>437.17422930333305</v>
      </c>
      <c r="J48" s="293">
        <f t="shared" si="4"/>
        <v>435.78897748951607</v>
      </c>
      <c r="K48" s="293">
        <f t="shared" si="4"/>
        <v>433.81833830664175</v>
      </c>
      <c r="L48" s="293">
        <f t="shared" si="4"/>
        <v>431.58268344373562</v>
      </c>
      <c r="M48" s="293">
        <f t="shared" si="5"/>
        <v>428.90744872761996</v>
      </c>
    </row>
    <row r="49" spans="1:13" ht="13.15">
      <c r="B49" s="348" t="str">
        <f t="shared" si="3"/>
        <v>50-54</v>
      </c>
      <c r="C49" s="293">
        <f t="shared" si="3"/>
        <v>363.91699999999997</v>
      </c>
      <c r="D49" s="293">
        <f t="shared" si="4"/>
        <v>359.97489263085816</v>
      </c>
      <c r="E49" s="293">
        <f t="shared" si="4"/>
        <v>351.59106113213022</v>
      </c>
      <c r="F49" s="293">
        <f t="shared" si="4"/>
        <v>344.86703718056708</v>
      </c>
      <c r="G49" s="293">
        <f t="shared" si="4"/>
        <v>338.60688761736679</v>
      </c>
      <c r="H49" s="293">
        <f t="shared" si="4"/>
        <v>334.56157600820393</v>
      </c>
      <c r="I49" s="293">
        <f t="shared" si="4"/>
        <v>331.7360513334977</v>
      </c>
      <c r="J49" s="293">
        <f t="shared" si="4"/>
        <v>330.27092946375211</v>
      </c>
      <c r="K49" s="293">
        <f t="shared" si="4"/>
        <v>328.81000231125938</v>
      </c>
      <c r="L49" s="293">
        <f t="shared" si="4"/>
        <v>327.3471101099737</v>
      </c>
      <c r="M49" s="293">
        <f t="shared" si="5"/>
        <v>325.5701546677704</v>
      </c>
    </row>
    <row r="50" spans="1:13" ht="13.15">
      <c r="B50" s="348" t="str">
        <f t="shared" si="3"/>
        <v>55-59</v>
      </c>
      <c r="C50" s="293">
        <f t="shared" si="3"/>
        <v>226.38900000000001</v>
      </c>
      <c r="D50" s="293">
        <f t="shared" si="4"/>
        <v>205.64570771463065</v>
      </c>
      <c r="E50" s="293">
        <f t="shared" si="4"/>
        <v>190.12915704531488</v>
      </c>
      <c r="F50" s="293">
        <f t="shared" si="4"/>
        <v>179.96107109734294</v>
      </c>
      <c r="G50" s="293">
        <f t="shared" si="4"/>
        <v>172.82431303634678</v>
      </c>
      <c r="H50" s="293">
        <f t="shared" si="4"/>
        <v>168.2795535830229</v>
      </c>
      <c r="I50" s="293">
        <f t="shared" si="4"/>
        <v>165.22772911094864</v>
      </c>
      <c r="J50" s="293">
        <f t="shared" si="4"/>
        <v>163.51454338117981</v>
      </c>
      <c r="K50" s="293">
        <f t="shared" si="4"/>
        <v>162.13759133039369</v>
      </c>
      <c r="L50" s="293">
        <f t="shared" si="4"/>
        <v>161.02412730694974</v>
      </c>
      <c r="M50" s="293">
        <f t="shared" si="5"/>
        <v>159.90777267735348</v>
      </c>
    </row>
    <row r="51" spans="1:13" ht="13.15">
      <c r="B51" s="348" t="str">
        <f t="shared" si="3"/>
        <v>60-64</v>
      </c>
      <c r="C51" s="293">
        <f t="shared" si="3"/>
        <v>86.778999999999996</v>
      </c>
      <c r="D51" s="293">
        <f t="shared" si="4"/>
        <v>82.458104081347656</v>
      </c>
      <c r="E51" s="293">
        <f t="shared" si="4"/>
        <v>76.409000801396374</v>
      </c>
      <c r="F51" s="293">
        <f t="shared" si="4"/>
        <v>71.401396111268298</v>
      </c>
      <c r="G51" s="293">
        <f t="shared" si="4"/>
        <v>67.55209582538879</v>
      </c>
      <c r="H51" s="293">
        <f t="shared" si="4"/>
        <v>64.903757823109302</v>
      </c>
      <c r="I51" s="293">
        <f t="shared" si="4"/>
        <v>63.040716384805805</v>
      </c>
      <c r="J51" s="293">
        <f t="shared" si="4"/>
        <v>61.914622438690294</v>
      </c>
      <c r="K51" s="293">
        <f t="shared" si="4"/>
        <v>61.030790096185093</v>
      </c>
      <c r="L51" s="293">
        <f t="shared" si="4"/>
        <v>60.349141580199614</v>
      </c>
      <c r="M51" s="293">
        <f t="shared" si="5"/>
        <v>59.731951006125598</v>
      </c>
    </row>
    <row r="52" spans="1:13" ht="13.15">
      <c r="B52" s="348" t="str">
        <f t="shared" si="3"/>
        <v>65 plus</v>
      </c>
      <c r="C52" s="293">
        <f t="shared" si="3"/>
        <v>30.991</v>
      </c>
      <c r="D52" s="293">
        <f t="shared" si="4"/>
        <v>31.53564114823196</v>
      </c>
      <c r="E52" s="293">
        <f t="shared" si="4"/>
        <v>31.030992427579569</v>
      </c>
      <c r="F52" s="293">
        <f t="shared" si="4"/>
        <v>30.065348389920299</v>
      </c>
      <c r="G52" s="293">
        <f t="shared" si="4"/>
        <v>28.904301519303321</v>
      </c>
      <c r="H52" s="293">
        <f t="shared" si="4"/>
        <v>27.82955887809085</v>
      </c>
      <c r="I52" s="293">
        <f t="shared" si="4"/>
        <v>26.893407078305454</v>
      </c>
      <c r="J52" s="293">
        <f t="shared" si="4"/>
        <v>26.175670897252079</v>
      </c>
      <c r="K52" s="293">
        <f t="shared" si="4"/>
        <v>25.580518247511687</v>
      </c>
      <c r="L52" s="293">
        <f t="shared" si="4"/>
        <v>25.098968599422768</v>
      </c>
      <c r="M52" s="293">
        <f t="shared" si="5"/>
        <v>24.687577754504442</v>
      </c>
    </row>
    <row r="53" spans="1:13" ht="13.15">
      <c r="B53" s="348" t="str">
        <f t="shared" si="3"/>
        <v>Total</v>
      </c>
      <c r="C53" s="293">
        <f t="shared" si="3"/>
        <v>3276.8879999999999</v>
      </c>
      <c r="D53" s="293">
        <f t="shared" si="4"/>
        <v>3292.183248305214</v>
      </c>
      <c r="E53" s="293">
        <f t="shared" si="4"/>
        <v>3242.2051444356407</v>
      </c>
      <c r="F53" s="293">
        <f t="shared" si="4"/>
        <v>3216.7706513114235</v>
      </c>
      <c r="G53" s="293">
        <f t="shared" si="4"/>
        <v>3200.6284708622202</v>
      </c>
      <c r="H53" s="293">
        <f t="shared" si="4"/>
        <v>3209.6508814108533</v>
      </c>
      <c r="I53" s="293">
        <f t="shared" si="4"/>
        <v>3228.1791761182139</v>
      </c>
      <c r="J53" s="293">
        <f t="shared" si="4"/>
        <v>3262.6731198815833</v>
      </c>
      <c r="K53" s="293">
        <f t="shared" si="4"/>
        <v>3290.4597686200091</v>
      </c>
      <c r="L53" s="293">
        <f t="shared" si="4"/>
        <v>3314.1211027386366</v>
      </c>
      <c r="M53" s="293">
        <f t="shared" si="5"/>
        <v>3329.1625547287308</v>
      </c>
    </row>
    <row r="54" spans="1:13">
      <c r="A54" s="1080">
        <f>SUM(C54:M54)</f>
        <v>0</v>
      </c>
      <c r="B54" s="1080"/>
      <c r="C54" s="1080">
        <f>SUM(C43:C52)-C53</f>
        <v>0</v>
      </c>
      <c r="D54" s="1080">
        <f t="shared" ref="D54:M54" si="6">SUM(D43:D52)-D53</f>
        <v>0</v>
      </c>
      <c r="E54" s="1080">
        <f t="shared" si="6"/>
        <v>0</v>
      </c>
      <c r="F54" s="1080">
        <f t="shared" si="6"/>
        <v>0</v>
      </c>
      <c r="G54" s="1080">
        <f t="shared" si="6"/>
        <v>0</v>
      </c>
      <c r="H54" s="1080">
        <f t="shared" si="6"/>
        <v>0</v>
      </c>
      <c r="I54" s="1080">
        <f t="shared" si="6"/>
        <v>0</v>
      </c>
      <c r="J54" s="1080">
        <f t="shared" si="6"/>
        <v>0</v>
      </c>
      <c r="K54" s="1080">
        <f t="shared" si="6"/>
        <v>0</v>
      </c>
      <c r="L54" s="1080">
        <f t="shared" si="6"/>
        <v>0</v>
      </c>
      <c r="M54" s="1080">
        <f t="shared" si="6"/>
        <v>0</v>
      </c>
    </row>
    <row r="56" spans="1:13" ht="13.15">
      <c r="B56" s="326" t="s">
        <v>47</v>
      </c>
      <c r="H56" s="310"/>
    </row>
    <row r="57" spans="1:13">
      <c r="H57" s="310"/>
    </row>
    <row r="58" spans="1:13" ht="13.15">
      <c r="B58" s="323" t="str">
        <f t="shared" ref="B58:B69" si="7">B42</f>
        <v>Age group</v>
      </c>
      <c r="C58" s="323" t="str">
        <f t="shared" ref="C58:M58" si="8">C42</f>
        <v>2019/20</v>
      </c>
      <c r="D58" s="323" t="str">
        <f t="shared" si="8"/>
        <v>2020/21</v>
      </c>
      <c r="E58" s="323" t="str">
        <f t="shared" si="8"/>
        <v>2021/22</v>
      </c>
      <c r="F58" s="323" t="str">
        <f t="shared" si="8"/>
        <v>2022/23</v>
      </c>
      <c r="G58" s="323" t="str">
        <f t="shared" si="8"/>
        <v>2023/24</v>
      </c>
      <c r="H58" s="323" t="str">
        <f t="shared" si="8"/>
        <v>2024/25</v>
      </c>
      <c r="I58" s="323" t="str">
        <f t="shared" si="8"/>
        <v>2025/26</v>
      </c>
      <c r="J58" s="323" t="str">
        <f t="shared" si="8"/>
        <v>2026/27</v>
      </c>
      <c r="K58" s="323" t="str">
        <f t="shared" si="8"/>
        <v>2027/28</v>
      </c>
      <c r="L58" s="323" t="str">
        <f t="shared" si="8"/>
        <v>2028/29</v>
      </c>
      <c r="M58" s="323" t="str">
        <f t="shared" si="8"/>
        <v>2029/30</v>
      </c>
    </row>
    <row r="59" spans="1:13" ht="13.15">
      <c r="B59" s="323" t="str">
        <f t="shared" si="7"/>
        <v>20-24</v>
      </c>
      <c r="C59" s="293">
        <f t="shared" ref="C59:C69" si="9">D21</f>
        <v>269.15699999999998</v>
      </c>
      <c r="D59" s="293">
        <f>C356</f>
        <v>376.23600779340677</v>
      </c>
      <c r="E59" s="293">
        <f t="shared" ref="E59:L59" si="10">D356</f>
        <v>423.5587377468961</v>
      </c>
      <c r="F59" s="293">
        <f t="shared" si="10"/>
        <v>466.03075757581553</v>
      </c>
      <c r="G59" s="293">
        <f t="shared" si="10"/>
        <v>503.70693854107867</v>
      </c>
      <c r="H59" s="293">
        <f t="shared" si="10"/>
        <v>541.10859787417996</v>
      </c>
      <c r="I59" s="293">
        <f t="shared" si="10"/>
        <v>572.1622348302069</v>
      </c>
      <c r="J59" s="293">
        <f t="shared" si="10"/>
        <v>602.48055823949926</v>
      </c>
      <c r="K59" s="293">
        <f t="shared" si="10"/>
        <v>622.10669263439922</v>
      </c>
      <c r="L59" s="293">
        <f t="shared" si="10"/>
        <v>635.07551485262479</v>
      </c>
      <c r="M59" s="293">
        <f>L356</f>
        <v>640.92175562295142</v>
      </c>
    </row>
    <row r="60" spans="1:13" ht="13.15">
      <c r="B60" s="323" t="str">
        <f t="shared" si="7"/>
        <v>25-29</v>
      </c>
      <c r="C60" s="293">
        <f t="shared" si="9"/>
        <v>935.86199999999997</v>
      </c>
      <c r="D60" s="293">
        <f t="shared" ref="D60:K69" si="11">C357</f>
        <v>923.56301367099445</v>
      </c>
      <c r="E60" s="293">
        <f t="shared" si="11"/>
        <v>902.74563873905799</v>
      </c>
      <c r="F60" s="293">
        <f t="shared" si="11"/>
        <v>905.92226125653247</v>
      </c>
      <c r="G60" s="293">
        <f t="shared" si="11"/>
        <v>924.04889466775546</v>
      </c>
      <c r="H60" s="293">
        <f t="shared" si="11"/>
        <v>955.57304746519685</v>
      </c>
      <c r="I60" s="293">
        <f t="shared" si="11"/>
        <v>989.98649657502722</v>
      </c>
      <c r="J60" s="293">
        <f t="shared" si="11"/>
        <v>1029.4000305904726</v>
      </c>
      <c r="K60" s="293">
        <f t="shared" si="11"/>
        <v>1061.2265036233619</v>
      </c>
      <c r="L60" s="293">
        <f t="shared" ref="L60:L69" si="12">K357</f>
        <v>1086.6487114585179</v>
      </c>
      <c r="M60" s="293">
        <f t="shared" ref="M60:M69" si="13">L357</f>
        <v>1103.6440221844621</v>
      </c>
    </row>
    <row r="61" spans="1:13" ht="13.15">
      <c r="B61" s="323" t="str">
        <f t="shared" si="7"/>
        <v>30-34</v>
      </c>
      <c r="C61" s="293">
        <f t="shared" si="9"/>
        <v>1249.357</v>
      </c>
      <c r="D61" s="293">
        <f t="shared" si="11"/>
        <v>1191.2594199976929</v>
      </c>
      <c r="E61" s="293">
        <f t="shared" si="11"/>
        <v>1129.8881757957054</v>
      </c>
      <c r="F61" s="293">
        <f t="shared" si="11"/>
        <v>1085.8436377399664</v>
      </c>
      <c r="G61" s="293">
        <f t="shared" si="11"/>
        <v>1058.2272875697486</v>
      </c>
      <c r="H61" s="293">
        <f t="shared" si="11"/>
        <v>1047.3692092109995</v>
      </c>
      <c r="I61" s="293">
        <f t="shared" si="11"/>
        <v>1047.7932911580556</v>
      </c>
      <c r="J61" s="293">
        <f t="shared" si="11"/>
        <v>1059.0947766313529</v>
      </c>
      <c r="K61" s="293">
        <f t="shared" si="11"/>
        <v>1073.5931020589603</v>
      </c>
      <c r="L61" s="293">
        <f t="shared" si="12"/>
        <v>1089.5384486090722</v>
      </c>
      <c r="M61" s="293">
        <f t="shared" si="13"/>
        <v>1104.0170262312665</v>
      </c>
    </row>
    <row r="62" spans="1:13" ht="13.15">
      <c r="B62" s="323" t="str">
        <f t="shared" si="7"/>
        <v>35-39</v>
      </c>
      <c r="C62" s="293">
        <f t="shared" si="9"/>
        <v>1176.6469999999999</v>
      </c>
      <c r="D62" s="293">
        <f t="shared" si="11"/>
        <v>1172.9484124691196</v>
      </c>
      <c r="E62" s="293">
        <f t="shared" si="11"/>
        <v>1146.824194543784</v>
      </c>
      <c r="F62" s="293">
        <f t="shared" si="11"/>
        <v>1119.8427335282183</v>
      </c>
      <c r="G62" s="293">
        <f t="shared" si="11"/>
        <v>1094.9375000279422</v>
      </c>
      <c r="H62" s="293">
        <f t="shared" si="11"/>
        <v>1076.1750817010691</v>
      </c>
      <c r="I62" s="293">
        <f t="shared" si="11"/>
        <v>1062.3892677926056</v>
      </c>
      <c r="J62" s="293">
        <f t="shared" si="11"/>
        <v>1055.909688885811</v>
      </c>
      <c r="K62" s="293">
        <f t="shared" si="11"/>
        <v>1052.4803346639555</v>
      </c>
      <c r="L62" s="293">
        <f t="shared" si="12"/>
        <v>1052.2512137041688</v>
      </c>
      <c r="M62" s="293">
        <f t="shared" si="13"/>
        <v>1053.6092846077427</v>
      </c>
    </row>
    <row r="63" spans="1:13" ht="13.15">
      <c r="B63" s="323" t="str">
        <f t="shared" si="7"/>
        <v>40-44</v>
      </c>
      <c r="C63" s="293">
        <f t="shared" si="9"/>
        <v>962.39800000000002</v>
      </c>
      <c r="D63" s="293">
        <f t="shared" si="11"/>
        <v>984.86934893308216</v>
      </c>
      <c r="E63" s="293">
        <f t="shared" si="11"/>
        <v>990.20054343081858</v>
      </c>
      <c r="F63" s="293">
        <f t="shared" si="11"/>
        <v>992.10871133916294</v>
      </c>
      <c r="G63" s="293">
        <f t="shared" si="11"/>
        <v>990.96047014244721</v>
      </c>
      <c r="H63" s="293">
        <f t="shared" si="11"/>
        <v>989.30258537718646</v>
      </c>
      <c r="I63" s="293">
        <f t="shared" si="11"/>
        <v>986.269202658881</v>
      </c>
      <c r="J63" s="293">
        <f t="shared" si="11"/>
        <v>984.43313256632769</v>
      </c>
      <c r="K63" s="293">
        <f t="shared" si="11"/>
        <v>981.29458962133936</v>
      </c>
      <c r="L63" s="293">
        <f t="shared" si="12"/>
        <v>978.06760249518015</v>
      </c>
      <c r="M63" s="293">
        <f t="shared" si="13"/>
        <v>974.52340580630903</v>
      </c>
    </row>
    <row r="64" spans="1:13" ht="13.15">
      <c r="B64" s="323" t="str">
        <f t="shared" si="7"/>
        <v>45-49</v>
      </c>
      <c r="C64" s="293">
        <f t="shared" si="9"/>
        <v>849.34699999999998</v>
      </c>
      <c r="D64" s="293">
        <f t="shared" si="11"/>
        <v>850.1679883203592</v>
      </c>
      <c r="E64" s="293">
        <f t="shared" si="11"/>
        <v>845.48382292455528</v>
      </c>
      <c r="F64" s="293">
        <f t="shared" si="11"/>
        <v>845.53415990324947</v>
      </c>
      <c r="G64" s="293">
        <f t="shared" si="11"/>
        <v>848.04964759527707</v>
      </c>
      <c r="H64" s="293">
        <f t="shared" si="11"/>
        <v>853.0102975578543</v>
      </c>
      <c r="I64" s="293">
        <f t="shared" si="11"/>
        <v>857.75198227201827</v>
      </c>
      <c r="J64" s="293">
        <f t="shared" si="11"/>
        <v>863.24197448874111</v>
      </c>
      <c r="K64" s="293">
        <f t="shared" si="11"/>
        <v>866.34882111086483</v>
      </c>
      <c r="L64" s="293">
        <f t="shared" si="12"/>
        <v>867.76308091485316</v>
      </c>
      <c r="M64" s="293">
        <f t="shared" si="13"/>
        <v>867.18292840199706</v>
      </c>
    </row>
    <row r="65" spans="1:13" ht="13.15">
      <c r="B65" s="323" t="str">
        <f t="shared" si="7"/>
        <v>50-54</v>
      </c>
      <c r="C65" s="293">
        <f t="shared" si="9"/>
        <v>635.62800000000004</v>
      </c>
      <c r="D65" s="293">
        <f t="shared" si="11"/>
        <v>641.10140975719139</v>
      </c>
      <c r="E65" s="293">
        <f t="shared" si="11"/>
        <v>638.27820175114414</v>
      </c>
      <c r="F65" s="293">
        <f t="shared" si="11"/>
        <v>637.235735568358</v>
      </c>
      <c r="G65" s="293">
        <f t="shared" si="11"/>
        <v>638.03613308589172</v>
      </c>
      <c r="H65" s="293">
        <f t="shared" si="11"/>
        <v>641.4685355303501</v>
      </c>
      <c r="I65" s="293">
        <f t="shared" si="11"/>
        <v>645.81061062628373</v>
      </c>
      <c r="J65" s="293">
        <f t="shared" si="11"/>
        <v>651.59493127714632</v>
      </c>
      <c r="K65" s="293">
        <f t="shared" si="11"/>
        <v>656.24940244777645</v>
      </c>
      <c r="L65" s="293">
        <f t="shared" si="12"/>
        <v>659.88494812769386</v>
      </c>
      <c r="M65" s="293">
        <f t="shared" si="13"/>
        <v>661.95944813760752</v>
      </c>
    </row>
    <row r="66" spans="1:13" ht="13.15">
      <c r="B66" s="323" t="str">
        <f t="shared" si="7"/>
        <v>55-59</v>
      </c>
      <c r="C66" s="293">
        <f t="shared" si="9"/>
        <v>414.69200000000001</v>
      </c>
      <c r="D66" s="293">
        <f t="shared" si="11"/>
        <v>381.49103787505396</v>
      </c>
      <c r="E66" s="293">
        <f t="shared" si="11"/>
        <v>357.70008515679729</v>
      </c>
      <c r="F66" s="293">
        <f t="shared" si="11"/>
        <v>343.65788473876205</v>
      </c>
      <c r="G66" s="293">
        <f t="shared" si="11"/>
        <v>335.77853325808502</v>
      </c>
      <c r="H66" s="293">
        <f t="shared" si="11"/>
        <v>332.4910976539237</v>
      </c>
      <c r="I66" s="293">
        <f t="shared" si="11"/>
        <v>331.62029168582177</v>
      </c>
      <c r="J66" s="293">
        <f t="shared" si="11"/>
        <v>332.89985032093267</v>
      </c>
      <c r="K66" s="293">
        <f t="shared" si="11"/>
        <v>334.34927967220955</v>
      </c>
      <c r="L66" s="293">
        <f t="shared" si="12"/>
        <v>335.8498805183936</v>
      </c>
      <c r="M66" s="293">
        <f t="shared" si="13"/>
        <v>336.89352387672892</v>
      </c>
    </row>
    <row r="67" spans="1:13" ht="13.15">
      <c r="B67" s="323" t="str">
        <f t="shared" si="7"/>
        <v>60-64</v>
      </c>
      <c r="C67" s="293">
        <f t="shared" si="9"/>
        <v>162.02600000000001</v>
      </c>
      <c r="D67" s="293">
        <f t="shared" si="11"/>
        <v>153.00402102414685</v>
      </c>
      <c r="E67" s="293">
        <f t="shared" si="11"/>
        <v>141.92603582228207</v>
      </c>
      <c r="F67" s="293">
        <f t="shared" si="11"/>
        <v>133.48877679426104</v>
      </c>
      <c r="G67" s="293">
        <f t="shared" si="11"/>
        <v>127.65839094137368</v>
      </c>
      <c r="H67" s="293">
        <f t="shared" si="11"/>
        <v>124.23965176639257</v>
      </c>
      <c r="I67" s="293">
        <f t="shared" si="11"/>
        <v>122.30097461224749</v>
      </c>
      <c r="J67" s="293">
        <f t="shared" si="11"/>
        <v>121.71190775123193</v>
      </c>
      <c r="K67" s="293">
        <f t="shared" si="11"/>
        <v>121.45323422998806</v>
      </c>
      <c r="L67" s="293">
        <f t="shared" si="12"/>
        <v>121.45029946282148</v>
      </c>
      <c r="M67" s="293">
        <f t="shared" si="13"/>
        <v>121.43011693957591</v>
      </c>
    </row>
    <row r="68" spans="1:13" ht="13.15">
      <c r="B68" s="323" t="str">
        <f t="shared" si="7"/>
        <v>65 plus</v>
      </c>
      <c r="C68" s="293">
        <f t="shared" si="9"/>
        <v>30.31</v>
      </c>
      <c r="D68" s="293">
        <f t="shared" si="11"/>
        <v>44.865658526339729</v>
      </c>
      <c r="E68" s="293">
        <f t="shared" si="11"/>
        <v>52.625478230223429</v>
      </c>
      <c r="F68" s="293">
        <f t="shared" si="11"/>
        <v>56.431156172903883</v>
      </c>
      <c r="G68" s="293">
        <f t="shared" si="11"/>
        <v>57.967414454106347</v>
      </c>
      <c r="H68" s="293">
        <f t="shared" si="11"/>
        <v>58.429793364615051</v>
      </c>
      <c r="I68" s="293">
        <f t="shared" si="11"/>
        <v>58.379770003369288</v>
      </c>
      <c r="J68" s="293">
        <f t="shared" si="11"/>
        <v>58.264293993497212</v>
      </c>
      <c r="K68" s="293">
        <f t="shared" si="11"/>
        <v>58.075649430068751</v>
      </c>
      <c r="L68" s="293">
        <f t="shared" si="12"/>
        <v>57.90041770599624</v>
      </c>
      <c r="M68" s="293">
        <f t="shared" si="13"/>
        <v>57.718098929658787</v>
      </c>
    </row>
    <row r="69" spans="1:13" ht="13.15">
      <c r="B69" s="323" t="str">
        <f t="shared" si="7"/>
        <v>Total</v>
      </c>
      <c r="C69" s="293">
        <f t="shared" si="9"/>
        <v>6685.424</v>
      </c>
      <c r="D69" s="293">
        <f t="shared" si="11"/>
        <v>6719.5063183673874</v>
      </c>
      <c r="E69" s="293">
        <f t="shared" si="11"/>
        <v>6629.2309141412634</v>
      </c>
      <c r="F69" s="293">
        <f t="shared" si="11"/>
        <v>6586.0958146172297</v>
      </c>
      <c r="G69" s="293">
        <f t="shared" si="11"/>
        <v>6579.3712102837053</v>
      </c>
      <c r="H69" s="293">
        <f t="shared" si="11"/>
        <v>6619.1678975017676</v>
      </c>
      <c r="I69" s="293">
        <f t="shared" si="11"/>
        <v>6674.4641222145165</v>
      </c>
      <c r="J69" s="293">
        <f t="shared" si="11"/>
        <v>6759.0311447450131</v>
      </c>
      <c r="K69" s="293">
        <f t="shared" si="11"/>
        <v>6827.1776094929237</v>
      </c>
      <c r="L69" s="293">
        <f t="shared" si="12"/>
        <v>6884.4301178493224</v>
      </c>
      <c r="M69" s="293">
        <f t="shared" si="13"/>
        <v>6921.8996107383</v>
      </c>
    </row>
    <row r="70" spans="1:13">
      <c r="A70" s="1080">
        <f>SUM(C70:M70)</f>
        <v>0</v>
      </c>
      <c r="B70" s="1080"/>
      <c r="C70" s="1080">
        <f>SUM(C59:C68)-C69</f>
        <v>0</v>
      </c>
      <c r="D70" s="1080">
        <f t="shared" ref="D70:M70" si="14">SUM(D59:D68)-D69</f>
        <v>0</v>
      </c>
      <c r="E70" s="1080">
        <f t="shared" si="14"/>
        <v>0</v>
      </c>
      <c r="F70" s="1080">
        <f t="shared" si="14"/>
        <v>0</v>
      </c>
      <c r="G70" s="1080">
        <f t="shared" si="14"/>
        <v>0</v>
      </c>
      <c r="H70" s="1080">
        <f t="shared" si="14"/>
        <v>0</v>
      </c>
      <c r="I70" s="1080">
        <f t="shared" si="14"/>
        <v>0</v>
      </c>
      <c r="J70" s="1080">
        <f t="shared" si="14"/>
        <v>0</v>
      </c>
      <c r="K70" s="1080">
        <f t="shared" si="14"/>
        <v>0</v>
      </c>
      <c r="L70" s="1080">
        <f t="shared" si="14"/>
        <v>0</v>
      </c>
      <c r="M70" s="1080">
        <f t="shared" si="14"/>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5">B42</f>
        <v>Age group</v>
      </c>
      <c r="C76" s="323" t="str">
        <f t="shared" ref="C76:M76" si="16">C42</f>
        <v>2019/20</v>
      </c>
      <c r="D76" s="323" t="str">
        <f t="shared" si="16"/>
        <v>2020/21</v>
      </c>
      <c r="E76" s="323" t="str">
        <f t="shared" si="16"/>
        <v>2021/22</v>
      </c>
      <c r="F76" s="323" t="str">
        <f t="shared" si="16"/>
        <v>2022/23</v>
      </c>
      <c r="G76" s="323" t="str">
        <f t="shared" si="16"/>
        <v>2023/24</v>
      </c>
      <c r="H76" s="323" t="str">
        <f t="shared" si="16"/>
        <v>2024/25</v>
      </c>
      <c r="I76" s="323" t="str">
        <f t="shared" si="16"/>
        <v>2025/26</v>
      </c>
      <c r="J76" s="323" t="str">
        <f t="shared" si="16"/>
        <v>2026/27</v>
      </c>
      <c r="K76" s="323" t="str">
        <f t="shared" si="16"/>
        <v>2027/28</v>
      </c>
      <c r="L76" s="323" t="str">
        <f t="shared" si="16"/>
        <v>2028/29</v>
      </c>
      <c r="M76" s="323" t="str">
        <f t="shared" si="16"/>
        <v>2029/30</v>
      </c>
    </row>
    <row r="77" spans="1:13" ht="13.15">
      <c r="B77" s="323" t="str">
        <f t="shared" si="15"/>
        <v>20-24</v>
      </c>
      <c r="C77" s="429">
        <f>C43-(0.2*C43)</f>
        <v>64.971199999999996</v>
      </c>
      <c r="D77" s="429">
        <f>D43-(0.2*D43)</f>
        <v>118.86619695346015</v>
      </c>
      <c r="E77" s="429">
        <f t="shared" ref="E77:M77" si="17">E43-(0.2*E43)</f>
        <v>145.60274312178203</v>
      </c>
      <c r="F77" s="429">
        <f t="shared" si="17"/>
        <v>167.94952949377949</v>
      </c>
      <c r="G77" s="429">
        <f t="shared" si="17"/>
        <v>186.06619905125063</v>
      </c>
      <c r="H77" s="429">
        <f t="shared" si="17"/>
        <v>202.98199153868259</v>
      </c>
      <c r="I77" s="429">
        <f t="shared" si="17"/>
        <v>216.64440831864923</v>
      </c>
      <c r="J77" s="429">
        <f t="shared" si="17"/>
        <v>229.49887711922958</v>
      </c>
      <c r="K77" s="429">
        <f t="shared" si="17"/>
        <v>237.79890763978636</v>
      </c>
      <c r="L77" s="429">
        <f t="shared" si="17"/>
        <v>243.26060319175031</v>
      </c>
      <c r="M77" s="429">
        <f t="shared" si="17"/>
        <v>245.78569088244436</v>
      </c>
    </row>
    <row r="78" spans="1:13" ht="13.15">
      <c r="B78" s="323" t="str">
        <f t="shared" si="15"/>
        <v>25-29</v>
      </c>
      <c r="C78" s="429">
        <f t="shared" ref="C78:C85" si="18">C44+(0.2*C43)-(0.2*C44)</f>
        <v>309.68919999999997</v>
      </c>
      <c r="D78" s="429">
        <f t="shared" ref="D78:M78" si="19">D44+(0.2*D43)-(0.2*D44)</f>
        <v>330.08461416780983</v>
      </c>
      <c r="E78" s="429">
        <f t="shared" si="19"/>
        <v>338.38551836066785</v>
      </c>
      <c r="F78" s="429">
        <f t="shared" si="19"/>
        <v>353.57812310382849</v>
      </c>
      <c r="G78" s="429">
        <f t="shared" si="19"/>
        <v>370.90277206363498</v>
      </c>
      <c r="H78" s="429">
        <f t="shared" si="19"/>
        <v>391.98331666676955</v>
      </c>
      <c r="I78" s="429">
        <f t="shared" si="19"/>
        <v>412.28534347431105</v>
      </c>
      <c r="J78" s="429">
        <f t="shared" si="19"/>
        <v>433.42901871201957</v>
      </c>
      <c r="K78" s="429">
        <f t="shared" si="19"/>
        <v>449.69782045036698</v>
      </c>
      <c r="L78" s="429">
        <f t="shared" si="19"/>
        <v>462.18882958061005</v>
      </c>
      <c r="M78" s="429">
        <f t="shared" si="19"/>
        <v>470.24278275472676</v>
      </c>
    </row>
    <row r="79" spans="1:13" ht="13.15">
      <c r="B79" s="323" t="str">
        <f t="shared" si="15"/>
        <v>30-34</v>
      </c>
      <c r="C79" s="429">
        <f t="shared" si="18"/>
        <v>520.4384</v>
      </c>
      <c r="D79" s="429">
        <f t="shared" ref="D79:M79" si="20">D45+(0.2*D44)-(0.2*D45)</f>
        <v>502.46413102811005</v>
      </c>
      <c r="E79" s="429">
        <f t="shared" si="20"/>
        <v>482.3638909031946</v>
      </c>
      <c r="F79" s="429">
        <f t="shared" si="20"/>
        <v>471.67648130846891</v>
      </c>
      <c r="G79" s="429">
        <f t="shared" si="20"/>
        <v>467.4912339945397</v>
      </c>
      <c r="H79" s="429">
        <f t="shared" si="20"/>
        <v>470.9834995741902</v>
      </c>
      <c r="I79" s="429">
        <f t="shared" si="20"/>
        <v>478.80326670173741</v>
      </c>
      <c r="J79" s="429">
        <f t="shared" si="20"/>
        <v>490.89744252502345</v>
      </c>
      <c r="K79" s="429">
        <f t="shared" si="20"/>
        <v>502.98485349365308</v>
      </c>
      <c r="L79" s="429">
        <f t="shared" si="20"/>
        <v>514.49447579733032</v>
      </c>
      <c r="M79" s="429">
        <f t="shared" si="20"/>
        <v>524.12100966612002</v>
      </c>
    </row>
    <row r="80" spans="1:13" ht="13.15">
      <c r="B80" s="323" t="str">
        <f t="shared" si="15"/>
        <v>35-39</v>
      </c>
      <c r="C80" s="429">
        <f t="shared" si="18"/>
        <v>589.57479999999998</v>
      </c>
      <c r="D80" s="429">
        <f t="shared" ref="D80:M80" si="21">D46+(0.2*D45)-(0.2*D46)</f>
        <v>575.15110097501702</v>
      </c>
      <c r="E80" s="429">
        <f t="shared" si="21"/>
        <v>553.49723618837493</v>
      </c>
      <c r="F80" s="429">
        <f t="shared" si="21"/>
        <v>535.48270474903893</v>
      </c>
      <c r="G80" s="429">
        <f t="shared" si="21"/>
        <v>520.24545884545364</v>
      </c>
      <c r="H80" s="429">
        <f t="shared" si="21"/>
        <v>510.63172323198592</v>
      </c>
      <c r="I80" s="429">
        <f t="shared" si="21"/>
        <v>505.22037076782783</v>
      </c>
      <c r="J80" s="429">
        <f t="shared" si="21"/>
        <v>504.53076136756351</v>
      </c>
      <c r="K80" s="429">
        <f t="shared" si="21"/>
        <v>505.86400666931542</v>
      </c>
      <c r="L80" s="429">
        <f t="shared" si="21"/>
        <v>508.88257405081038</v>
      </c>
      <c r="M80" s="429">
        <f t="shared" si="21"/>
        <v>512.50126098572593</v>
      </c>
    </row>
    <row r="81" spans="1:14" ht="13.15">
      <c r="B81" s="323" t="str">
        <f t="shared" si="15"/>
        <v>40-44</v>
      </c>
      <c r="C81" s="429">
        <f t="shared" si="18"/>
        <v>515.78340000000003</v>
      </c>
      <c r="D81" s="429">
        <f t="shared" ref="D81:M81" si="22">D47+(0.2*D46)-(0.2*D47)</f>
        <v>522.82392430417258</v>
      </c>
      <c r="E81" s="429">
        <f t="shared" si="22"/>
        <v>518.95247204106454</v>
      </c>
      <c r="F81" s="429">
        <f t="shared" si="22"/>
        <v>513.41742432387571</v>
      </c>
      <c r="G81" s="429">
        <f t="shared" si="22"/>
        <v>505.65793270358591</v>
      </c>
      <c r="H81" s="429">
        <f t="shared" si="22"/>
        <v>499.08129675807209</v>
      </c>
      <c r="I81" s="429">
        <f t="shared" si="22"/>
        <v>493.31803887481658</v>
      </c>
      <c r="J81" s="429">
        <f t="shared" si="22"/>
        <v>489.58731091242646</v>
      </c>
      <c r="K81" s="429">
        <f t="shared" si="22"/>
        <v>486.41496701702533</v>
      </c>
      <c r="L81" s="429">
        <f t="shared" si="22"/>
        <v>484.18131176355297</v>
      </c>
      <c r="M81" s="429">
        <f t="shared" si="22"/>
        <v>482.51656353863831</v>
      </c>
    </row>
    <row r="82" spans="1:14" ht="13.15">
      <c r="B82" s="323" t="str">
        <f t="shared" si="15"/>
        <v>45-49</v>
      </c>
      <c r="C82" s="429">
        <f t="shared" si="18"/>
        <v>474.50060000000002</v>
      </c>
      <c r="D82" s="429">
        <f t="shared" ref="D82:M82" si="23">D48+(0.2*D47)-(0.2*D48)</f>
        <v>470.8304935530183</v>
      </c>
      <c r="E82" s="429">
        <f t="shared" si="23"/>
        <v>463.69482758962613</v>
      </c>
      <c r="F82" s="429">
        <f t="shared" si="23"/>
        <v>458.90512458739084</v>
      </c>
      <c r="G82" s="429">
        <f t="shared" si="23"/>
        <v>453.8891327339515</v>
      </c>
      <c r="H82" s="429">
        <f t="shared" si="23"/>
        <v>450.50808556673053</v>
      </c>
      <c r="I82" s="429">
        <f t="shared" si="23"/>
        <v>447.57499821264815</v>
      </c>
      <c r="J82" s="429">
        <f t="shared" si="23"/>
        <v>445.69614756654317</v>
      </c>
      <c r="K82" s="429">
        <f t="shared" si="23"/>
        <v>443.37664370318362</v>
      </c>
      <c r="L82" s="429">
        <f t="shared" si="23"/>
        <v>440.97742406928961</v>
      </c>
      <c r="M82" s="429">
        <f t="shared" si="23"/>
        <v>438.31630104979752</v>
      </c>
    </row>
    <row r="83" spans="1:14" ht="13.15">
      <c r="B83" s="323" t="str">
        <f t="shared" si="15"/>
        <v>50-54</v>
      </c>
      <c r="C83" s="429">
        <f t="shared" si="18"/>
        <v>384.98799999999994</v>
      </c>
      <c r="D83" s="429">
        <f t="shared" ref="D83:M83" si="24">D49+(0.2*D48)-(0.2*D49)</f>
        <v>380.32835585324409</v>
      </c>
      <c r="E83" s="429">
        <f t="shared" si="24"/>
        <v>371.82109373021359</v>
      </c>
      <c r="F83" s="429">
        <f t="shared" si="24"/>
        <v>365.36004071039622</v>
      </c>
      <c r="G83" s="429">
        <f t="shared" si="24"/>
        <v>359.37365356529187</v>
      </c>
      <c r="H83" s="429">
        <f t="shared" si="24"/>
        <v>355.55578258855871</v>
      </c>
      <c r="I83" s="429">
        <f t="shared" si="24"/>
        <v>352.82368692746473</v>
      </c>
      <c r="J83" s="429">
        <f t="shared" si="24"/>
        <v>351.37453906890494</v>
      </c>
      <c r="K83" s="429">
        <f t="shared" si="24"/>
        <v>349.81166951033583</v>
      </c>
      <c r="L83" s="429">
        <f t="shared" si="24"/>
        <v>348.19422477672606</v>
      </c>
      <c r="M83" s="429">
        <f t="shared" si="24"/>
        <v>346.23761347974028</v>
      </c>
    </row>
    <row r="84" spans="1:14" ht="13.15">
      <c r="B84" s="323" t="str">
        <f t="shared" si="15"/>
        <v>55-59</v>
      </c>
      <c r="C84" s="429">
        <f t="shared" si="18"/>
        <v>253.89460000000003</v>
      </c>
      <c r="D84" s="429">
        <f t="shared" ref="D84:M84" si="25">D50+(0.2*D49)-(0.2*D50)</f>
        <v>236.51154469787613</v>
      </c>
      <c r="E84" s="429">
        <f t="shared" si="25"/>
        <v>222.42153786267792</v>
      </c>
      <c r="F84" s="429">
        <f t="shared" si="25"/>
        <v>212.94226431398775</v>
      </c>
      <c r="G84" s="429">
        <f t="shared" si="25"/>
        <v>205.98082795255078</v>
      </c>
      <c r="H84" s="429">
        <f t="shared" si="25"/>
        <v>201.53595806805913</v>
      </c>
      <c r="I84" s="429">
        <f t="shared" si="25"/>
        <v>198.52939355545848</v>
      </c>
      <c r="J84" s="429">
        <f t="shared" si="25"/>
        <v>196.86582059769427</v>
      </c>
      <c r="K84" s="429">
        <f t="shared" si="25"/>
        <v>195.47207352656682</v>
      </c>
      <c r="L84" s="429">
        <f t="shared" si="25"/>
        <v>194.28872386755452</v>
      </c>
      <c r="M84" s="429">
        <f t="shared" si="25"/>
        <v>193.04024907543686</v>
      </c>
    </row>
    <row r="85" spans="1:14" ht="13.15">
      <c r="B85" s="323" t="str">
        <f t="shared" si="15"/>
        <v>60-64</v>
      </c>
      <c r="C85" s="429">
        <f t="shared" si="18"/>
        <v>114.70100000000001</v>
      </c>
      <c r="D85" s="429">
        <f t="shared" ref="D85:M85" si="26">D51+(0.2*D50)-(0.2*D51)</f>
        <v>107.09562480800426</v>
      </c>
      <c r="E85" s="429">
        <f t="shared" si="26"/>
        <v>99.153032050180073</v>
      </c>
      <c r="F85" s="429">
        <f t="shared" si="26"/>
        <v>93.113331108483237</v>
      </c>
      <c r="G85" s="429">
        <f t="shared" si="26"/>
        <v>88.606539267580388</v>
      </c>
      <c r="H85" s="429">
        <f t="shared" si="26"/>
        <v>85.578916975092028</v>
      </c>
      <c r="I85" s="429">
        <f t="shared" si="26"/>
        <v>83.478118930034384</v>
      </c>
      <c r="J85" s="429">
        <f t="shared" si="26"/>
        <v>82.234606627188214</v>
      </c>
      <c r="K85" s="429">
        <f t="shared" si="26"/>
        <v>81.252150343026813</v>
      </c>
      <c r="L85" s="429">
        <f t="shared" si="26"/>
        <v>80.484138725549656</v>
      </c>
      <c r="M85" s="429">
        <f t="shared" si="26"/>
        <v>79.767115340371163</v>
      </c>
    </row>
    <row r="86" spans="1:14" ht="13.15">
      <c r="B86" s="323" t="str">
        <f t="shared" si="15"/>
        <v>65 plus</v>
      </c>
      <c r="C86" s="429">
        <f>C52+(0.2*C51)</f>
        <v>48.346800000000002</v>
      </c>
      <c r="D86" s="429">
        <f t="shared" ref="D86:M86" si="27">D52+(0.2*D51)</f>
        <v>48.027261964501491</v>
      </c>
      <c r="E86" s="429">
        <f t="shared" si="27"/>
        <v>46.312792587858844</v>
      </c>
      <c r="F86" s="429">
        <f t="shared" si="27"/>
        <v>44.345627612173956</v>
      </c>
      <c r="G86" s="429">
        <f t="shared" si="27"/>
        <v>42.414720684381081</v>
      </c>
      <c r="H86" s="429">
        <f t="shared" si="27"/>
        <v>40.810310442712712</v>
      </c>
      <c r="I86" s="429">
        <f t="shared" si="27"/>
        <v>39.501550355266616</v>
      </c>
      <c r="J86" s="429">
        <f t="shared" si="27"/>
        <v>38.558595384990141</v>
      </c>
      <c r="K86" s="429">
        <f t="shared" si="27"/>
        <v>37.786676266748707</v>
      </c>
      <c r="L86" s="429">
        <f t="shared" si="27"/>
        <v>37.168796915462693</v>
      </c>
      <c r="M86" s="429">
        <f t="shared" si="27"/>
        <v>36.63396795572956</v>
      </c>
    </row>
    <row r="87" spans="1:14" ht="13.15">
      <c r="B87" s="323" t="str">
        <f t="shared" si="15"/>
        <v>Total</v>
      </c>
      <c r="C87" s="429">
        <f>SUM(C77:C86)</f>
        <v>3276.8879999999999</v>
      </c>
      <c r="D87" s="429">
        <f t="shared" ref="D87:M87" si="28">SUM(D77:D86)</f>
        <v>3292.1832483052135</v>
      </c>
      <c r="E87" s="429">
        <f t="shared" si="28"/>
        <v>3242.2051444356407</v>
      </c>
      <c r="F87" s="429">
        <f t="shared" si="28"/>
        <v>3216.7706513114235</v>
      </c>
      <c r="G87" s="429">
        <f t="shared" si="28"/>
        <v>3200.6284708622206</v>
      </c>
      <c r="H87" s="429">
        <f t="shared" si="28"/>
        <v>3209.6508814108538</v>
      </c>
      <c r="I87" s="429">
        <f t="shared" si="28"/>
        <v>3228.1791761182144</v>
      </c>
      <c r="J87" s="429">
        <f t="shared" si="28"/>
        <v>3262.6731198815828</v>
      </c>
      <c r="K87" s="429">
        <f t="shared" si="28"/>
        <v>3290.4597686200086</v>
      </c>
      <c r="L87" s="429">
        <f t="shared" si="28"/>
        <v>3314.1211027386362</v>
      </c>
      <c r="M87" s="429">
        <f t="shared" si="28"/>
        <v>3329.1625547287308</v>
      </c>
    </row>
    <row r="88" spans="1:14">
      <c r="A88" s="1080">
        <f>SUM(C88:M88)</f>
        <v>0</v>
      </c>
      <c r="B88" s="1080"/>
      <c r="C88" s="1080">
        <f>SUM(C77:C86)-C87</f>
        <v>0</v>
      </c>
      <c r="D88" s="1080">
        <f t="shared" ref="D88:M88" si="29">SUM(D77:D86)-D87</f>
        <v>0</v>
      </c>
      <c r="E88" s="1080">
        <f t="shared" si="29"/>
        <v>0</v>
      </c>
      <c r="F88" s="1080">
        <f t="shared" si="29"/>
        <v>0</v>
      </c>
      <c r="G88" s="1080">
        <f t="shared" si="29"/>
        <v>0</v>
      </c>
      <c r="H88" s="1080">
        <f t="shared" si="29"/>
        <v>0</v>
      </c>
      <c r="I88" s="1080">
        <f t="shared" si="29"/>
        <v>0</v>
      </c>
      <c r="J88" s="1080">
        <f t="shared" si="29"/>
        <v>0</v>
      </c>
      <c r="K88" s="1080">
        <f t="shared" si="29"/>
        <v>0</v>
      </c>
      <c r="L88" s="1080">
        <f t="shared" si="29"/>
        <v>0</v>
      </c>
      <c r="M88" s="1080">
        <f t="shared" si="29"/>
        <v>0</v>
      </c>
    </row>
    <row r="90" spans="1:14" ht="13.15">
      <c r="B90" s="326" t="s">
        <v>47</v>
      </c>
      <c r="H90" s="310"/>
    </row>
    <row r="91" spans="1:14">
      <c r="H91" s="310"/>
    </row>
    <row r="92" spans="1:14" ht="13.15">
      <c r="B92" s="323" t="str">
        <f t="shared" ref="B92:B103" si="30">B76</f>
        <v>Age group</v>
      </c>
      <c r="C92" s="323" t="str">
        <f t="shared" ref="C92:M92" si="31">C76</f>
        <v>2019/20</v>
      </c>
      <c r="D92" s="323" t="str">
        <f t="shared" si="31"/>
        <v>2020/21</v>
      </c>
      <c r="E92" s="323" t="str">
        <f t="shared" si="31"/>
        <v>2021/22</v>
      </c>
      <c r="F92" s="323" t="str">
        <f t="shared" si="31"/>
        <v>2022/23</v>
      </c>
      <c r="G92" s="323" t="str">
        <f t="shared" si="31"/>
        <v>2023/24</v>
      </c>
      <c r="H92" s="323" t="str">
        <f t="shared" si="31"/>
        <v>2024/25</v>
      </c>
      <c r="I92" s="323" t="str">
        <f t="shared" si="31"/>
        <v>2025/26</v>
      </c>
      <c r="J92" s="323" t="str">
        <f t="shared" si="31"/>
        <v>2026/27</v>
      </c>
      <c r="K92" s="323" t="str">
        <f t="shared" si="31"/>
        <v>2027/28</v>
      </c>
      <c r="L92" s="323" t="str">
        <f t="shared" si="31"/>
        <v>2028/29</v>
      </c>
      <c r="M92" s="323" t="str">
        <f t="shared" si="31"/>
        <v>2029/30</v>
      </c>
    </row>
    <row r="93" spans="1:14" ht="13.15">
      <c r="B93" s="323" t="str">
        <f t="shared" si="30"/>
        <v>20-24</v>
      </c>
      <c r="C93" s="429">
        <f>C59-(0.2*C59)</f>
        <v>215.32559999999998</v>
      </c>
      <c r="D93" s="429">
        <f t="shared" ref="D93:M93" si="32">D59-(0.2*D59)</f>
        <v>300.98880623472542</v>
      </c>
      <c r="E93" s="429">
        <f t="shared" si="32"/>
        <v>338.8469901975169</v>
      </c>
      <c r="F93" s="429">
        <f t="shared" si="32"/>
        <v>372.8246060606524</v>
      </c>
      <c r="G93" s="429">
        <f t="shared" si="32"/>
        <v>402.96555083286296</v>
      </c>
      <c r="H93" s="429">
        <f t="shared" si="32"/>
        <v>432.88687829934395</v>
      </c>
      <c r="I93" s="429">
        <f t="shared" si="32"/>
        <v>457.72978786416553</v>
      </c>
      <c r="J93" s="429">
        <f t="shared" si="32"/>
        <v>481.98444659159941</v>
      </c>
      <c r="K93" s="429">
        <f t="shared" si="32"/>
        <v>497.6853541075194</v>
      </c>
      <c r="L93" s="429">
        <f t="shared" si="32"/>
        <v>508.06041188209986</v>
      </c>
      <c r="M93" s="429">
        <f t="shared" si="32"/>
        <v>512.73740449836112</v>
      </c>
      <c r="N93" s="312"/>
    </row>
    <row r="94" spans="1:14" ht="13.15">
      <c r="B94" s="323" t="str">
        <f t="shared" si="30"/>
        <v>25-29</v>
      </c>
      <c r="C94" s="429">
        <f t="shared" ref="C94:C101" si="33">C60+(0.2*C59)-(0.2*C60)</f>
        <v>802.52099999999996</v>
      </c>
      <c r="D94" s="429">
        <f t="shared" ref="D94:M94" si="34">D60+(0.2*D59)-(0.2*D60)</f>
        <v>814.09761249547694</v>
      </c>
      <c r="E94" s="429">
        <f t="shared" si="34"/>
        <v>806.90825854062564</v>
      </c>
      <c r="F94" s="429">
        <f t="shared" si="34"/>
        <v>817.94396052038906</v>
      </c>
      <c r="G94" s="429">
        <f t="shared" si="34"/>
        <v>839.98050344242006</v>
      </c>
      <c r="H94" s="429">
        <f t="shared" si="34"/>
        <v>872.68015754699354</v>
      </c>
      <c r="I94" s="429">
        <f t="shared" si="34"/>
        <v>906.42164422606311</v>
      </c>
      <c r="J94" s="429">
        <f t="shared" si="34"/>
        <v>944.01613612027791</v>
      </c>
      <c r="K94" s="429">
        <f t="shared" si="34"/>
        <v>973.40254142556944</v>
      </c>
      <c r="L94" s="429">
        <f t="shared" si="34"/>
        <v>996.33407213733938</v>
      </c>
      <c r="M94" s="429">
        <f t="shared" si="34"/>
        <v>1011.0995688721598</v>
      </c>
      <c r="N94" s="312"/>
    </row>
    <row r="95" spans="1:14" ht="13.15">
      <c r="B95" s="323" t="str">
        <f t="shared" si="30"/>
        <v>30-34</v>
      </c>
      <c r="C95" s="429">
        <f t="shared" si="33"/>
        <v>1186.6579999999999</v>
      </c>
      <c r="D95" s="429">
        <f t="shared" ref="D95:M95" si="35">D61+(0.2*D60)-(0.2*D61)</f>
        <v>1137.7201387323532</v>
      </c>
      <c r="E95" s="429">
        <f t="shared" si="35"/>
        <v>1084.4596683843758</v>
      </c>
      <c r="F95" s="429">
        <f t="shared" si="35"/>
        <v>1049.8593624432797</v>
      </c>
      <c r="G95" s="429">
        <f t="shared" si="35"/>
        <v>1031.3916089893501</v>
      </c>
      <c r="H95" s="429">
        <f t="shared" si="35"/>
        <v>1029.0099768618388</v>
      </c>
      <c r="I95" s="429">
        <f t="shared" si="35"/>
        <v>1036.2319322414498</v>
      </c>
      <c r="J95" s="429">
        <f t="shared" si="35"/>
        <v>1053.155827423177</v>
      </c>
      <c r="K95" s="429">
        <f t="shared" si="35"/>
        <v>1071.1197823718408</v>
      </c>
      <c r="L95" s="429">
        <f t="shared" si="35"/>
        <v>1088.9605011789615</v>
      </c>
      <c r="M95" s="429">
        <f t="shared" si="35"/>
        <v>1103.9424254219057</v>
      </c>
      <c r="N95" s="312"/>
    </row>
    <row r="96" spans="1:14" ht="13.15">
      <c r="B96" s="323" t="str">
        <f t="shared" si="30"/>
        <v>35-39</v>
      </c>
      <c r="C96" s="429">
        <f t="shared" si="33"/>
        <v>1191.1889999999999</v>
      </c>
      <c r="D96" s="429">
        <f t="shared" ref="D96:M96" si="36">D62+(0.2*D61)-(0.2*D62)</f>
        <v>1176.6106139748345</v>
      </c>
      <c r="E96" s="429">
        <f t="shared" si="36"/>
        <v>1143.4369907941682</v>
      </c>
      <c r="F96" s="429">
        <f t="shared" si="36"/>
        <v>1113.0429143705678</v>
      </c>
      <c r="G96" s="429">
        <f t="shared" si="36"/>
        <v>1087.5954575363035</v>
      </c>
      <c r="H96" s="429">
        <f t="shared" si="36"/>
        <v>1070.4139072030553</v>
      </c>
      <c r="I96" s="429">
        <f t="shared" si="36"/>
        <v>1059.4700724656955</v>
      </c>
      <c r="J96" s="429">
        <f t="shared" si="36"/>
        <v>1056.5467064349195</v>
      </c>
      <c r="K96" s="429">
        <f t="shared" si="36"/>
        <v>1056.7028881429565</v>
      </c>
      <c r="L96" s="429">
        <f t="shared" si="36"/>
        <v>1059.7086606851494</v>
      </c>
      <c r="M96" s="429">
        <f t="shared" si="36"/>
        <v>1063.6908329324474</v>
      </c>
      <c r="N96" s="312"/>
    </row>
    <row r="97" spans="1:14" ht="13.15">
      <c r="B97" s="323" t="str">
        <f t="shared" si="30"/>
        <v>40-44</v>
      </c>
      <c r="C97" s="429">
        <f t="shared" si="33"/>
        <v>1005.2478</v>
      </c>
      <c r="D97" s="429">
        <f t="shared" ref="D97:M97" si="37">D63+(0.2*D62)-(0.2*D63)</f>
        <v>1022.4851616402898</v>
      </c>
      <c r="E97" s="429">
        <f t="shared" si="37"/>
        <v>1021.5252736534115</v>
      </c>
      <c r="F97" s="429">
        <f t="shared" si="37"/>
        <v>1017.655515776974</v>
      </c>
      <c r="G97" s="429">
        <f t="shared" si="37"/>
        <v>1011.7558761195462</v>
      </c>
      <c r="H97" s="429">
        <f t="shared" si="37"/>
        <v>1006.677084641963</v>
      </c>
      <c r="I97" s="429">
        <f t="shared" si="37"/>
        <v>1001.493215685626</v>
      </c>
      <c r="J97" s="429">
        <f t="shared" si="37"/>
        <v>998.72844383022425</v>
      </c>
      <c r="K97" s="429">
        <f t="shared" si="37"/>
        <v>995.53173862986262</v>
      </c>
      <c r="L97" s="429">
        <f t="shared" si="37"/>
        <v>992.90432473697797</v>
      </c>
      <c r="M97" s="429">
        <f t="shared" si="37"/>
        <v>990.3405815665958</v>
      </c>
      <c r="N97" s="312"/>
    </row>
    <row r="98" spans="1:14" ht="13.15">
      <c r="B98" s="323" t="str">
        <f t="shared" si="30"/>
        <v>45-49</v>
      </c>
      <c r="C98" s="429">
        <f t="shared" si="33"/>
        <v>871.95719999999983</v>
      </c>
      <c r="D98" s="429">
        <f t="shared" ref="D98:M98" si="38">D64+(0.2*D63)-(0.2*D64)</f>
        <v>877.10826044290377</v>
      </c>
      <c r="E98" s="429">
        <f t="shared" si="38"/>
        <v>874.42716702580799</v>
      </c>
      <c r="F98" s="429">
        <f t="shared" si="38"/>
        <v>874.84907019043214</v>
      </c>
      <c r="G98" s="429">
        <f t="shared" si="38"/>
        <v>876.63181210471112</v>
      </c>
      <c r="H98" s="429">
        <f t="shared" si="38"/>
        <v>880.26875512172069</v>
      </c>
      <c r="I98" s="429">
        <f t="shared" si="38"/>
        <v>883.45542634939079</v>
      </c>
      <c r="J98" s="429">
        <f t="shared" si="38"/>
        <v>887.48020610425851</v>
      </c>
      <c r="K98" s="429">
        <f t="shared" si="38"/>
        <v>889.33797481295971</v>
      </c>
      <c r="L98" s="429">
        <f t="shared" si="38"/>
        <v>889.82398523091854</v>
      </c>
      <c r="M98" s="429">
        <f t="shared" si="38"/>
        <v>888.65102388285948</v>
      </c>
      <c r="N98" s="312"/>
    </row>
    <row r="99" spans="1:14" ht="13.15">
      <c r="B99" s="323" t="str">
        <f t="shared" si="30"/>
        <v>50-54</v>
      </c>
      <c r="C99" s="429">
        <f t="shared" si="33"/>
        <v>678.37180000000012</v>
      </c>
      <c r="D99" s="429">
        <f t="shared" ref="D99:M99" si="39">D65+(0.2*D64)-(0.2*D65)</f>
        <v>682.91472546982493</v>
      </c>
      <c r="E99" s="429">
        <f t="shared" si="39"/>
        <v>679.71932598582634</v>
      </c>
      <c r="F99" s="429">
        <f t="shared" si="39"/>
        <v>678.89542043533629</v>
      </c>
      <c r="G99" s="429">
        <f t="shared" si="39"/>
        <v>680.03883598776883</v>
      </c>
      <c r="H99" s="429">
        <f t="shared" si="39"/>
        <v>683.77688793585094</v>
      </c>
      <c r="I99" s="429">
        <f t="shared" si="39"/>
        <v>688.19888495543069</v>
      </c>
      <c r="J99" s="429">
        <f t="shared" si="39"/>
        <v>693.92433991946518</v>
      </c>
      <c r="K99" s="429">
        <f t="shared" si="39"/>
        <v>698.26928618039415</v>
      </c>
      <c r="L99" s="429">
        <f t="shared" si="39"/>
        <v>701.46057468512572</v>
      </c>
      <c r="M99" s="429">
        <f t="shared" si="39"/>
        <v>703.00414419048536</v>
      </c>
      <c r="N99" s="312"/>
    </row>
    <row r="100" spans="1:14" ht="13.15">
      <c r="B100" s="323" t="str">
        <f t="shared" si="30"/>
        <v>55-59</v>
      </c>
      <c r="C100" s="429">
        <f t="shared" si="33"/>
        <v>458.87920000000008</v>
      </c>
      <c r="D100" s="429">
        <f t="shared" ref="D100:M100" si="40">D66+(0.2*D65)-(0.2*D66)</f>
        <v>433.41311225148149</v>
      </c>
      <c r="E100" s="429">
        <f t="shared" si="40"/>
        <v>413.81570847566667</v>
      </c>
      <c r="F100" s="429">
        <f t="shared" si="40"/>
        <v>402.37345490468124</v>
      </c>
      <c r="G100" s="429">
        <f t="shared" si="40"/>
        <v>396.23005322364634</v>
      </c>
      <c r="H100" s="429">
        <f t="shared" si="40"/>
        <v>394.28658522920898</v>
      </c>
      <c r="I100" s="429">
        <f t="shared" si="40"/>
        <v>394.45835547391414</v>
      </c>
      <c r="J100" s="429">
        <f t="shared" si="40"/>
        <v>396.63886651217535</v>
      </c>
      <c r="K100" s="429">
        <f t="shared" si="40"/>
        <v>398.72930422732293</v>
      </c>
      <c r="L100" s="429">
        <f t="shared" si="40"/>
        <v>400.65689404025369</v>
      </c>
      <c r="M100" s="429">
        <f t="shared" si="40"/>
        <v>401.90670872890462</v>
      </c>
      <c r="N100" s="312"/>
    </row>
    <row r="101" spans="1:14" ht="13.15">
      <c r="B101" s="323" t="str">
        <f t="shared" si="30"/>
        <v>60-64</v>
      </c>
      <c r="C101" s="429">
        <f t="shared" si="33"/>
        <v>212.5592</v>
      </c>
      <c r="D101" s="429">
        <f t="shared" ref="D101:M101" si="41">D67+(0.2*D66)-(0.2*D67)</f>
        <v>198.70142439432828</v>
      </c>
      <c r="E101" s="429">
        <f t="shared" si="41"/>
        <v>185.08084568918514</v>
      </c>
      <c r="F101" s="429">
        <f t="shared" si="41"/>
        <v>175.52259838316124</v>
      </c>
      <c r="G101" s="429">
        <f t="shared" si="41"/>
        <v>169.28241940471594</v>
      </c>
      <c r="H101" s="429">
        <f t="shared" si="41"/>
        <v>165.88994094389881</v>
      </c>
      <c r="I101" s="429">
        <f t="shared" si="41"/>
        <v>164.16483802696234</v>
      </c>
      <c r="J101" s="429">
        <f t="shared" si="41"/>
        <v>163.94949626517209</v>
      </c>
      <c r="K101" s="429">
        <f t="shared" si="41"/>
        <v>164.03244331843234</v>
      </c>
      <c r="L101" s="429">
        <f t="shared" si="41"/>
        <v>164.3302156739359</v>
      </c>
      <c r="M101" s="429">
        <f t="shared" si="41"/>
        <v>164.52279832700651</v>
      </c>
      <c r="N101" s="312"/>
    </row>
    <row r="102" spans="1:14" ht="13.15">
      <c r="B102" s="323" t="str">
        <f t="shared" si="30"/>
        <v>65 plus</v>
      </c>
      <c r="C102" s="429">
        <f>C68+(0.2*C67)</f>
        <v>62.715199999999996</v>
      </c>
      <c r="D102" s="429">
        <f t="shared" ref="D102:M102" si="42">D68+(0.2*D67)</f>
        <v>75.466462731169102</v>
      </c>
      <c r="E102" s="429">
        <f t="shared" si="42"/>
        <v>81.010685394679854</v>
      </c>
      <c r="F102" s="429">
        <f t="shared" si="42"/>
        <v>83.128911531756088</v>
      </c>
      <c r="G102" s="429">
        <f t="shared" si="42"/>
        <v>83.499092642381086</v>
      </c>
      <c r="H102" s="429">
        <f t="shared" si="42"/>
        <v>83.277723717893565</v>
      </c>
      <c r="I102" s="429">
        <f t="shared" si="42"/>
        <v>82.839964925818791</v>
      </c>
      <c r="J102" s="429">
        <f t="shared" si="42"/>
        <v>82.606675543743592</v>
      </c>
      <c r="K102" s="429">
        <f t="shared" si="42"/>
        <v>82.366296276066365</v>
      </c>
      <c r="L102" s="429">
        <f t="shared" si="42"/>
        <v>82.190477598560534</v>
      </c>
      <c r="M102" s="429">
        <f t="shared" si="42"/>
        <v>82.004122317573973</v>
      </c>
      <c r="N102" s="312"/>
    </row>
    <row r="103" spans="1:14" ht="13.15">
      <c r="B103" s="323" t="str">
        <f t="shared" si="30"/>
        <v>Total</v>
      </c>
      <c r="C103" s="429">
        <f>SUM(C93:C102)</f>
        <v>6685.4239999999991</v>
      </c>
      <c r="D103" s="429">
        <f t="shared" ref="D103:M103" si="43">SUM(D93:D102)</f>
        <v>6719.5063183673883</v>
      </c>
      <c r="E103" s="429">
        <f t="shared" si="43"/>
        <v>6629.2309141412643</v>
      </c>
      <c r="F103" s="429">
        <f t="shared" si="43"/>
        <v>6586.0958146172288</v>
      </c>
      <c r="G103" s="429">
        <f t="shared" si="43"/>
        <v>6579.3712102837053</v>
      </c>
      <c r="H103" s="429">
        <f t="shared" si="43"/>
        <v>6619.1678975017676</v>
      </c>
      <c r="I103" s="429">
        <f t="shared" si="43"/>
        <v>6674.4641222145174</v>
      </c>
      <c r="J103" s="429">
        <f t="shared" si="43"/>
        <v>6759.0311447450131</v>
      </c>
      <c r="K103" s="429">
        <f t="shared" si="43"/>
        <v>6827.1776094929246</v>
      </c>
      <c r="L103" s="429">
        <f t="shared" si="43"/>
        <v>6884.4301178493224</v>
      </c>
      <c r="M103" s="429">
        <f t="shared" si="43"/>
        <v>6921.8996107382991</v>
      </c>
      <c r="N103" s="312"/>
    </row>
    <row r="104" spans="1:14">
      <c r="A104" s="1080">
        <f>SUM(C104:M104)</f>
        <v>0</v>
      </c>
      <c r="B104" s="1080"/>
      <c r="C104" s="1080">
        <f>SUM(C93:C102)-C103</f>
        <v>0</v>
      </c>
      <c r="D104" s="1080">
        <f t="shared" ref="D104:M104" si="44">SUM(D93:D102)-D103</f>
        <v>0</v>
      </c>
      <c r="E104" s="1080">
        <f t="shared" si="44"/>
        <v>0</v>
      </c>
      <c r="F104" s="1080">
        <f t="shared" si="44"/>
        <v>0</v>
      </c>
      <c r="G104" s="1080">
        <f t="shared" si="44"/>
        <v>0</v>
      </c>
      <c r="H104" s="1080">
        <f t="shared" si="44"/>
        <v>0</v>
      </c>
      <c r="I104" s="1080">
        <f t="shared" si="44"/>
        <v>0</v>
      </c>
      <c r="J104" s="1080">
        <f t="shared" si="44"/>
        <v>0</v>
      </c>
      <c r="K104" s="1080">
        <f t="shared" si="44"/>
        <v>0</v>
      </c>
      <c r="L104" s="1080">
        <f t="shared" si="44"/>
        <v>0</v>
      </c>
      <c r="M104" s="1080">
        <f t="shared" si="44"/>
        <v>0</v>
      </c>
    </row>
    <row r="106" spans="1:14" ht="15">
      <c r="B106" s="325" t="s">
        <v>163</v>
      </c>
      <c r="H106" s="310"/>
    </row>
    <row r="107" spans="1:14">
      <c r="H107" s="310"/>
    </row>
    <row r="108" spans="1:14" ht="13.15">
      <c r="B108" s="326" t="s">
        <v>46</v>
      </c>
      <c r="H108" s="310"/>
    </row>
    <row r="109" spans="1:14">
      <c r="H109" s="310"/>
    </row>
    <row r="110" spans="1:14" ht="13.15">
      <c r="B110" s="323" t="str">
        <f t="shared" ref="B110:B121" si="45">B76</f>
        <v>Age group</v>
      </c>
      <c r="C110" s="323" t="str">
        <f t="shared" ref="C110:M110" si="46">C76</f>
        <v>2019/20</v>
      </c>
      <c r="D110" s="323" t="str">
        <f t="shared" si="46"/>
        <v>2020/21</v>
      </c>
      <c r="E110" s="323" t="str">
        <f t="shared" si="46"/>
        <v>2021/22</v>
      </c>
      <c r="F110" s="323" t="str">
        <f t="shared" si="46"/>
        <v>2022/23</v>
      </c>
      <c r="G110" s="323" t="str">
        <f t="shared" si="46"/>
        <v>2023/24</v>
      </c>
      <c r="H110" s="323" t="str">
        <f t="shared" si="46"/>
        <v>2024/25</v>
      </c>
      <c r="I110" s="323" t="str">
        <f t="shared" si="46"/>
        <v>2025/26</v>
      </c>
      <c r="J110" s="323" t="str">
        <f t="shared" si="46"/>
        <v>2026/27</v>
      </c>
      <c r="K110" s="323" t="str">
        <f t="shared" si="46"/>
        <v>2027/28</v>
      </c>
      <c r="L110" s="323" t="str">
        <f t="shared" si="46"/>
        <v>2028/29</v>
      </c>
      <c r="M110" s="323" t="str">
        <f t="shared" si="46"/>
        <v>2029/30</v>
      </c>
    </row>
    <row r="111" spans="1:14" ht="13.15">
      <c r="B111" s="323" t="str">
        <f t="shared" si="45"/>
        <v>20-24</v>
      </c>
      <c r="C111" s="429">
        <f>C77*Group_3_rates!E74</f>
        <v>7.4789283342597601</v>
      </c>
      <c r="D111" s="429">
        <f>D77*Group_3_rates!F74</f>
        <v>14.163203160177607</v>
      </c>
      <c r="E111" s="429">
        <f>E77*Group_3_rates!G74</f>
        <v>17.481055735434225</v>
      </c>
      <c r="F111" s="429">
        <f>F77*Group_3_rates!H74</f>
        <v>21.025954580625793</v>
      </c>
      <c r="G111" s="429">
        <f>G77*Group_3_rates!I74</f>
        <v>23.294018518737051</v>
      </c>
      <c r="H111" s="429">
        <f>H77*Group_3_rates!J74</f>
        <v>25.411742132539782</v>
      </c>
      <c r="I111" s="429">
        <f>I77*Group_3_rates!K74</f>
        <v>27.122168803832114</v>
      </c>
      <c r="J111" s="429">
        <f>J77*Group_3_rates!L74</f>
        <v>28.731446769502654</v>
      </c>
      <c r="K111" s="429">
        <f>K77*Group_3_rates!M74</f>
        <v>29.770545034731782</v>
      </c>
      <c r="L111" s="429">
        <f>L77*Group_3_rates!N74</f>
        <v>30.454306179850402</v>
      </c>
      <c r="M111" s="429">
        <f>M77*Group_3_rates!O74</f>
        <v>30.77042721488192</v>
      </c>
    </row>
    <row r="112" spans="1:14" ht="13.15">
      <c r="B112" s="323" t="str">
        <f t="shared" si="45"/>
        <v>25-29</v>
      </c>
      <c r="C112" s="429">
        <f>C78*Group_3_rates!E75</f>
        <v>33.070201883491997</v>
      </c>
      <c r="D112" s="429">
        <f>D78*Group_3_rates!F75</f>
        <v>36.485533488565764</v>
      </c>
      <c r="E112" s="429">
        <f>E78*Group_3_rates!G75</f>
        <v>37.687920181178441</v>
      </c>
      <c r="F112" s="429">
        <f>F78*Group_3_rates!H75</f>
        <v>41.06337290118519</v>
      </c>
      <c r="G112" s="429">
        <f>G78*Group_3_rates!I75</f>
        <v>43.075399308174624</v>
      </c>
      <c r="H112" s="429">
        <f>H78*Group_3_rates!J75</f>
        <v>45.523622791006979</v>
      </c>
      <c r="I112" s="429">
        <f>I78*Group_3_rates!K75</f>
        <v>47.881431837929057</v>
      </c>
      <c r="J112" s="429">
        <f>J78*Group_3_rates!L75</f>
        <v>50.336987100132376</v>
      </c>
      <c r="K112" s="429">
        <f>K78*Group_3_rates!M75</f>
        <v>52.226390965317314</v>
      </c>
      <c r="L112" s="429">
        <f>L78*Group_3_rates!N75</f>
        <v>53.677054714886062</v>
      </c>
      <c r="M112" s="429">
        <f>M78*Group_3_rates!O75</f>
        <v>54.612413723000721</v>
      </c>
    </row>
    <row r="113" spans="1:13" ht="13.15">
      <c r="B113" s="323" t="str">
        <f t="shared" si="45"/>
        <v>30-34</v>
      </c>
      <c r="C113" s="429">
        <f>C79*Group_3_rates!E76</f>
        <v>36.803966868247798</v>
      </c>
      <c r="D113" s="429">
        <f>D79*Group_3_rates!F76</f>
        <v>36.780277022432664</v>
      </c>
      <c r="E113" s="429">
        <f>E79*Group_3_rates!G76</f>
        <v>35.577850395599214</v>
      </c>
      <c r="F113" s="429">
        <f>F79*Group_3_rates!H76</f>
        <v>36.276716157648139</v>
      </c>
      <c r="G113" s="429">
        <f>G79*Group_3_rates!I76</f>
        <v>35.954828094805173</v>
      </c>
      <c r="H113" s="429">
        <f>H79*Group_3_rates!J76</f>
        <v>36.223418817897119</v>
      </c>
      <c r="I113" s="429">
        <f>I79*Group_3_rates!K76</f>
        <v>36.824838400484744</v>
      </c>
      <c r="J113" s="429">
        <f>J79*Group_3_rates!L76</f>
        <v>37.755003462530972</v>
      </c>
      <c r="K113" s="429">
        <f>K79*Group_3_rates!M76</f>
        <v>38.684648238487171</v>
      </c>
      <c r="L113" s="429">
        <f>L79*Group_3_rates!N76</f>
        <v>39.569855192698604</v>
      </c>
      <c r="M113" s="429">
        <f>M79*Group_3_rates!O76</f>
        <v>40.310233504060044</v>
      </c>
    </row>
    <row r="114" spans="1:13" ht="13.15">
      <c r="B114" s="323" t="str">
        <f t="shared" si="45"/>
        <v>35-39</v>
      </c>
      <c r="C114" s="429">
        <f>C80*Group_3_rates!E77</f>
        <v>42.395771324612838</v>
      </c>
      <c r="D114" s="429">
        <f>D80*Group_3_rates!F77</f>
        <v>42.810491844572816</v>
      </c>
      <c r="E114" s="429">
        <f>E80*Group_3_rates!G77</f>
        <v>41.512482177643051</v>
      </c>
      <c r="F114" s="429">
        <f>F80*Group_3_rates!H77</f>
        <v>41.878153446977997</v>
      </c>
      <c r="G114" s="429">
        <f>G80*Group_3_rates!I77</f>
        <v>40.686503900875962</v>
      </c>
      <c r="H114" s="429">
        <f>H80*Group_3_rates!J77</f>
        <v>39.934648627775843</v>
      </c>
      <c r="I114" s="429">
        <f>I80*Group_3_rates!K77</f>
        <v>39.511446446192963</v>
      </c>
      <c r="J114" s="429">
        <f>J80*Group_3_rates!L77</f>
        <v>39.457514604834458</v>
      </c>
      <c r="K114" s="429">
        <f>K80*Group_3_rates!M77</f>
        <v>39.56178286753287</v>
      </c>
      <c r="L114" s="429">
        <f>L80*Group_3_rates!N77</f>
        <v>39.797854036351545</v>
      </c>
      <c r="M114" s="429">
        <f>M80*Group_3_rates!O77</f>
        <v>40.080858371305723</v>
      </c>
    </row>
    <row r="115" spans="1:13" ht="13.15">
      <c r="B115" s="323" t="str">
        <f t="shared" si="45"/>
        <v>40-44</v>
      </c>
      <c r="C115" s="429">
        <f>C81*Group_3_rates!E78</f>
        <v>39.619002974295455</v>
      </c>
      <c r="D115" s="429">
        <f>D81*Group_3_rates!F78</f>
        <v>41.569640376486888</v>
      </c>
      <c r="E115" s="429">
        <f>E81*Group_3_rates!G78</f>
        <v>41.576065062973932</v>
      </c>
      <c r="F115" s="429">
        <f>F81*Group_3_rates!H78</f>
        <v>42.890907177712123</v>
      </c>
      <c r="G115" s="429">
        <f>G81*Group_3_rates!I78</f>
        <v>42.242679012744077</v>
      </c>
      <c r="H115" s="429">
        <f>H81*Group_3_rates!J78</f>
        <v>41.69326664667156</v>
      </c>
      <c r="I115" s="429">
        <f>I81*Group_3_rates!K78</f>
        <v>41.2118039085546</v>
      </c>
      <c r="J115" s="429">
        <f>J81*Group_3_rates!L78</f>
        <v>40.900138781585262</v>
      </c>
      <c r="K115" s="429">
        <f>K81*Group_3_rates!M78</f>
        <v>40.635121076483777</v>
      </c>
      <c r="L115" s="429">
        <f>L81*Group_3_rates!N78</f>
        <v>40.448521448958751</v>
      </c>
      <c r="M115" s="429">
        <f>M81*Group_3_rates!O78</f>
        <v>40.309448331829728</v>
      </c>
    </row>
    <row r="116" spans="1:13" ht="13.15">
      <c r="B116" s="323" t="str">
        <f t="shared" si="45"/>
        <v>45-49</v>
      </c>
      <c r="C116" s="429">
        <f>C82*Group_3_rates!E79</f>
        <v>39.936423912042649</v>
      </c>
      <c r="D116" s="429">
        <f>D82*Group_3_rates!F79</f>
        <v>41.018674604663609</v>
      </c>
      <c r="E116" s="429">
        <f>E82*Group_3_rates!G79</f>
        <v>40.70467354486091</v>
      </c>
      <c r="F116" s="429">
        <f>F82*Group_3_rates!H79</f>
        <v>42.006235421509857</v>
      </c>
      <c r="G116" s="429">
        <f>G82*Group_3_rates!I79</f>
        <v>41.547092728654995</v>
      </c>
      <c r="H116" s="429">
        <f>H82*Group_3_rates!J79</f>
        <v>41.237605961852793</v>
      </c>
      <c r="I116" s="429">
        <f>I82*Group_3_rates!K79</f>
        <v>40.969123542925317</v>
      </c>
      <c r="J116" s="429">
        <f>J82*Group_3_rates!L79</f>
        <v>40.797141496237337</v>
      </c>
      <c r="K116" s="429">
        <f>K82*Group_3_rates!M79</f>
        <v>40.584823916578607</v>
      </c>
      <c r="L116" s="429">
        <f>L82*Group_3_rates!N79</f>
        <v>40.365209492224828</v>
      </c>
      <c r="M116" s="429">
        <f>M82*Group_3_rates!O79</f>
        <v>40.121621538956951</v>
      </c>
    </row>
    <row r="117" spans="1:13" ht="13.15">
      <c r="B117" s="323" t="str">
        <f t="shared" si="45"/>
        <v>50-54</v>
      </c>
      <c r="C117" s="429">
        <f>C83*Group_3_rates!E80</f>
        <v>34.249750935417644</v>
      </c>
      <c r="D117" s="429">
        <f>D83*Group_3_rates!F80</f>
        <v>35.023017738260954</v>
      </c>
      <c r="E117" s="429">
        <f>E83*Group_3_rates!G80</f>
        <v>34.500378978202647</v>
      </c>
      <c r="F117" s="429">
        <f>F83*Group_3_rates!H80</f>
        <v>35.350024462411135</v>
      </c>
      <c r="G117" s="429">
        <f>G83*Group_3_rates!I80</f>
        <v>34.770817903288147</v>
      </c>
      <c r="H117" s="429">
        <f>H83*Group_3_rates!J80</f>
        <v>34.401423833374452</v>
      </c>
      <c r="I117" s="429">
        <f>I83*Group_3_rates!K80</f>
        <v>34.137082806190605</v>
      </c>
      <c r="J117" s="429">
        <f>J83*Group_3_rates!L80</f>
        <v>33.996872037245716</v>
      </c>
      <c r="K117" s="429">
        <f>K83*Group_3_rates!M80</f>
        <v>33.845658245448583</v>
      </c>
      <c r="L117" s="429">
        <f>L83*Group_3_rates!N80</f>
        <v>33.689164090289928</v>
      </c>
      <c r="M117" s="429">
        <f>M83*Group_3_rates!O80</f>
        <v>33.499854232875329</v>
      </c>
    </row>
    <row r="118" spans="1:13" ht="13.15">
      <c r="B118" s="323" t="str">
        <f t="shared" si="45"/>
        <v>55-59</v>
      </c>
      <c r="C118" s="429">
        <f>C84*Group_3_rates!E81</f>
        <v>12.516659955096102</v>
      </c>
      <c r="D118" s="429">
        <f>D84*Group_3_rates!F81</f>
        <v>12.069018903037771</v>
      </c>
      <c r="E118" s="429">
        <f>E84*Group_3_rates!G81</f>
        <v>11.436455534019471</v>
      </c>
      <c r="F118" s="429">
        <f>F84*Group_3_rates!H81</f>
        <v>11.417086838826782</v>
      </c>
      <c r="G118" s="429">
        <f>G84*Group_3_rates!I81</f>
        <v>11.043843303929933</v>
      </c>
      <c r="H118" s="429">
        <f>H84*Group_3_rates!J81</f>
        <v>10.805527694663661</v>
      </c>
      <c r="I118" s="429">
        <f>I84*Group_3_rates!K81</f>
        <v>10.644328093271794</v>
      </c>
      <c r="J118" s="429">
        <f>J84*Group_3_rates!L81</f>
        <v>10.555134165599869</v>
      </c>
      <c r="K118" s="429">
        <f>K84*Group_3_rates!M81</f>
        <v>10.480407190221419</v>
      </c>
      <c r="L118" s="429">
        <f>L84*Group_3_rates!N81</f>
        <v>10.416960857192302</v>
      </c>
      <c r="M118" s="429">
        <f>M84*Group_3_rates!O81</f>
        <v>10.350022782857394</v>
      </c>
    </row>
    <row r="119" spans="1:13" ht="13.15">
      <c r="B119" s="323" t="str">
        <f t="shared" si="45"/>
        <v>60-64</v>
      </c>
      <c r="C119" s="429">
        <f>C85*Group_3_rates!E82</f>
        <v>2.2378464713285262</v>
      </c>
      <c r="D119" s="429">
        <f>D85*Group_3_rates!F82</f>
        <v>2.1628153648525168</v>
      </c>
      <c r="E119" s="429">
        <f>E85*Group_3_rates!G82</f>
        <v>2.0176633259048407</v>
      </c>
      <c r="F119" s="429">
        <f>F85*Group_3_rates!H82</f>
        <v>1.9757563870442412</v>
      </c>
      <c r="G119" s="429">
        <f>G85*Group_3_rates!I82</f>
        <v>1.8801275156598789</v>
      </c>
      <c r="H119" s="429">
        <f>H85*Group_3_rates!J82</f>
        <v>1.8158848985101159</v>
      </c>
      <c r="I119" s="429">
        <f>I85*Group_3_rates!K82</f>
        <v>1.7713084119211344</v>
      </c>
      <c r="J119" s="429">
        <f>J85*Group_3_rates!L82</f>
        <v>1.7449225298410058</v>
      </c>
      <c r="K119" s="429">
        <f>K85*Group_3_rates!M82</f>
        <v>1.7240759522852942</v>
      </c>
      <c r="L119" s="429">
        <f>L85*Group_3_rates!N82</f>
        <v>1.7077796406778103</v>
      </c>
      <c r="M119" s="429">
        <f>M85*Group_3_rates!O82</f>
        <v>1.6925652399463407</v>
      </c>
    </row>
    <row r="120" spans="1:13" ht="13.15">
      <c r="B120" s="323" t="str">
        <f t="shared" si="45"/>
        <v>65 plus</v>
      </c>
      <c r="C120" s="429">
        <f>C86*Group_3_rates!E83</f>
        <v>0.8095990344660291</v>
      </c>
      <c r="D120" s="429">
        <f>D86*Group_3_rates!F83</f>
        <v>0.8324817259933639</v>
      </c>
      <c r="E120" s="429">
        <f>E86*Group_3_rates!G83</f>
        <v>0.80887764581926702</v>
      </c>
      <c r="F120" s="429">
        <f>F86*Group_3_rates!H83</f>
        <v>0.80762824696316893</v>
      </c>
      <c r="G120" s="429">
        <f>G86*Group_3_rates!I83</f>
        <v>0.77246232280981919</v>
      </c>
      <c r="H120" s="429">
        <f>H86*Group_3_rates!J83</f>
        <v>0.74324259810052995</v>
      </c>
      <c r="I120" s="429">
        <f>I86*Group_3_rates!K83</f>
        <v>0.71940729184748953</v>
      </c>
      <c r="J120" s="429">
        <f>J86*Group_3_rates!L83</f>
        <v>0.70223407521675829</v>
      </c>
      <c r="K120" s="429">
        <f>K86*Group_3_rates!M83</f>
        <v>0.68817578541838509</v>
      </c>
      <c r="L120" s="429">
        <f>L86*Group_3_rates!N83</f>
        <v>0.67692288757515173</v>
      </c>
      <c r="M120" s="429">
        <f>M86*Group_3_rates!O83</f>
        <v>0.66718251409454665</v>
      </c>
    </row>
    <row r="121" spans="1:13" ht="13.15">
      <c r="B121" s="323" t="str">
        <f t="shared" si="45"/>
        <v>Total</v>
      </c>
      <c r="C121" s="429">
        <f>SUM(C111:C120)</f>
        <v>249.1181516932588</v>
      </c>
      <c r="D121" s="429">
        <f t="shared" ref="D121:M121" si="47">SUM(D111:D120)</f>
        <v>262.91515422904394</v>
      </c>
      <c r="E121" s="429">
        <f t="shared" si="47"/>
        <v>263.30342258163597</v>
      </c>
      <c r="F121" s="429">
        <f t="shared" si="47"/>
        <v>274.69183562090438</v>
      </c>
      <c r="G121" s="429">
        <f t="shared" si="47"/>
        <v>275.26777260967964</v>
      </c>
      <c r="H121" s="429">
        <f t="shared" si="47"/>
        <v>277.79038400239284</v>
      </c>
      <c r="I121" s="429">
        <f t="shared" si="47"/>
        <v>280.79293954314988</v>
      </c>
      <c r="J121" s="429">
        <f t="shared" si="47"/>
        <v>284.97739502272645</v>
      </c>
      <c r="K121" s="429">
        <f t="shared" si="47"/>
        <v>288.20162927250516</v>
      </c>
      <c r="L121" s="429">
        <f t="shared" si="47"/>
        <v>290.80362854070535</v>
      </c>
      <c r="M121" s="429">
        <f t="shared" si="47"/>
        <v>292.41462745380875</v>
      </c>
    </row>
    <row r="122" spans="1:13">
      <c r="A122" s="1080">
        <f>SUM(C122:M122)</f>
        <v>0</v>
      </c>
      <c r="B122" s="1080"/>
      <c r="C122" s="1080">
        <f>SUM(C111:C120)-C121</f>
        <v>0</v>
      </c>
      <c r="D122" s="1080">
        <f t="shared" ref="D122:M122" si="48">SUM(D111:D120)-D121</f>
        <v>0</v>
      </c>
      <c r="E122" s="1080">
        <f t="shared" si="48"/>
        <v>0</v>
      </c>
      <c r="F122" s="1080">
        <f t="shared" si="48"/>
        <v>0</v>
      </c>
      <c r="G122" s="1080">
        <f t="shared" si="48"/>
        <v>0</v>
      </c>
      <c r="H122" s="1080">
        <f t="shared" si="48"/>
        <v>0</v>
      </c>
      <c r="I122" s="1080">
        <f t="shared" si="48"/>
        <v>0</v>
      </c>
      <c r="J122" s="1080">
        <f t="shared" si="48"/>
        <v>0</v>
      </c>
      <c r="K122" s="1080">
        <f t="shared" si="48"/>
        <v>0</v>
      </c>
      <c r="L122" s="1080">
        <f t="shared" si="48"/>
        <v>0</v>
      </c>
      <c r="M122" s="1080">
        <f t="shared" si="48"/>
        <v>0</v>
      </c>
    </row>
    <row r="124" spans="1:13" ht="13.15">
      <c r="B124" s="326" t="s">
        <v>47</v>
      </c>
      <c r="C124" s="314"/>
      <c r="D124" s="314"/>
      <c r="E124" s="314"/>
      <c r="F124" s="314"/>
      <c r="G124" s="314"/>
      <c r="H124" s="324"/>
      <c r="I124" s="314"/>
      <c r="J124" s="314"/>
      <c r="K124" s="314"/>
      <c r="L124" s="314"/>
    </row>
    <row r="125" spans="1:13">
      <c r="C125" s="314"/>
      <c r="D125" s="314"/>
      <c r="E125" s="314"/>
      <c r="F125" s="314"/>
      <c r="G125" s="314"/>
      <c r="H125" s="324"/>
      <c r="I125" s="314"/>
      <c r="J125" s="314"/>
      <c r="K125" s="314"/>
      <c r="L125" s="314"/>
    </row>
    <row r="126" spans="1:13" ht="13.15">
      <c r="B126" s="323" t="str">
        <f t="shared" ref="B126:B137" si="49">B110</f>
        <v>Age group</v>
      </c>
      <c r="C126" s="323" t="str">
        <f t="shared" ref="C126:M126" si="50">C110</f>
        <v>2019/20</v>
      </c>
      <c r="D126" s="323" t="str">
        <f t="shared" si="50"/>
        <v>2020/21</v>
      </c>
      <c r="E126" s="323" t="str">
        <f t="shared" si="50"/>
        <v>2021/22</v>
      </c>
      <c r="F126" s="323" t="str">
        <f t="shared" si="50"/>
        <v>2022/23</v>
      </c>
      <c r="G126" s="323" t="str">
        <f t="shared" si="50"/>
        <v>2023/24</v>
      </c>
      <c r="H126" s="323" t="str">
        <f t="shared" si="50"/>
        <v>2024/25</v>
      </c>
      <c r="I126" s="323" t="str">
        <f t="shared" si="50"/>
        <v>2025/26</v>
      </c>
      <c r="J126" s="323" t="str">
        <f t="shared" si="50"/>
        <v>2026/27</v>
      </c>
      <c r="K126" s="323" t="str">
        <f t="shared" si="50"/>
        <v>2027/28</v>
      </c>
      <c r="L126" s="323" t="str">
        <f t="shared" si="50"/>
        <v>2028/29</v>
      </c>
      <c r="M126" s="323" t="str">
        <f t="shared" si="50"/>
        <v>2029/30</v>
      </c>
    </row>
    <row r="127" spans="1:13" ht="13.15">
      <c r="B127" s="323" t="str">
        <f t="shared" si="49"/>
        <v>20-24</v>
      </c>
      <c r="C127" s="429">
        <f>C93*Group_3_rates!E89</f>
        <v>24.904585607281387</v>
      </c>
      <c r="D127" s="429">
        <f>D93*Group_3_rates!F89</f>
        <v>35.118943910273664</v>
      </c>
      <c r="E127" s="429">
        <f>E93*Group_3_rates!G89</f>
        <v>39.72147443389261</v>
      </c>
      <c r="F127" s="429">
        <f>F93*Group_3_rates!H89</f>
        <v>43.869025791320901</v>
      </c>
      <c r="G127" s="429">
        <f>G93*Group_3_rates!I89</f>
        <v>47.415610062026936</v>
      </c>
      <c r="H127" s="429">
        <f>H93*Group_3_rates!J89</f>
        <v>50.936352698107321</v>
      </c>
      <c r="I127" s="429">
        <f>I93*Group_3_rates!K89</f>
        <v>53.859534866650435</v>
      </c>
      <c r="J127" s="429">
        <f>J93*Group_3_rates!L89</f>
        <v>56.713499524499184</v>
      </c>
      <c r="K127" s="429">
        <f>K93*Group_3_rates!M89</f>
        <v>58.560972855299092</v>
      </c>
      <c r="L127" s="429">
        <f>L93*Group_3_rates!N89</f>
        <v>59.781771240654244</v>
      </c>
      <c r="M127" s="429">
        <f>M93*Group_3_rates!O89</f>
        <v>60.332097336017178</v>
      </c>
    </row>
    <row r="128" spans="1:13" ht="13.15">
      <c r="B128" s="323" t="str">
        <f t="shared" si="49"/>
        <v>25-29</v>
      </c>
      <c r="C128" s="429">
        <f>C94*Group_3_rates!E90</f>
        <v>80.653478284062501</v>
      </c>
      <c r="D128" s="429">
        <f>D94*Group_3_rates!F90</f>
        <v>82.537369996440205</v>
      </c>
      <c r="E128" s="429">
        <f>E94*Group_3_rates!G90</f>
        <v>82.191883173584714</v>
      </c>
      <c r="F128" s="429">
        <f>F94*Group_3_rates!H90</f>
        <v>83.629599056782325</v>
      </c>
      <c r="G128" s="429">
        <f>G94*Group_3_rates!I90</f>
        <v>85.882696259180562</v>
      </c>
      <c r="H128" s="429">
        <f>H94*Group_3_rates!J90</f>
        <v>89.226029169568605</v>
      </c>
      <c r="I128" s="429">
        <f>I94*Group_3_rates!K90</f>
        <v>92.675882874405644</v>
      </c>
      <c r="J128" s="429">
        <f>J94*Group_3_rates!L90</f>
        <v>96.519682004429626</v>
      </c>
      <c r="K128" s="429">
        <f>K94*Group_3_rates!M90</f>
        <v>99.524256170901964</v>
      </c>
      <c r="L128" s="429">
        <f>L94*Group_3_rates!N90</f>
        <v>101.86886021683624</v>
      </c>
      <c r="M128" s="429">
        <f>M94*Group_3_rates!O90</f>
        <v>103.37853891294354</v>
      </c>
    </row>
    <row r="129" spans="1:13" ht="13.15">
      <c r="B129" s="323" t="str">
        <f t="shared" si="49"/>
        <v>30-34</v>
      </c>
      <c r="C129" s="429">
        <f>C95*Group_3_rates!E91</f>
        <v>98.885812816055903</v>
      </c>
      <c r="D129" s="429">
        <f>D95*Group_3_rates!F91</f>
        <v>95.642586188288817</v>
      </c>
      <c r="E129" s="429">
        <f>E95*Group_3_rates!G91</f>
        <v>91.592496369459013</v>
      </c>
      <c r="F129" s="429">
        <f>F95*Group_3_rates!H91</f>
        <v>89.00395601295304</v>
      </c>
      <c r="G129" s="429">
        <f>G95*Group_3_rates!I91</f>
        <v>87.438314771019165</v>
      </c>
      <c r="H129" s="429">
        <f>H95*Group_3_rates!J91</f>
        <v>87.236407078713853</v>
      </c>
      <c r="I129" s="429">
        <f>I95*Group_3_rates!K91</f>
        <v>87.84866298834207</v>
      </c>
      <c r="J129" s="429">
        <f>J95*Group_3_rates!L91</f>
        <v>89.283420515118564</v>
      </c>
      <c r="K129" s="429">
        <f>K95*Group_3_rates!M91</f>
        <v>90.806351217330516</v>
      </c>
      <c r="L129" s="429">
        <f>L95*Group_3_rates!N91</f>
        <v>92.31883432578519</v>
      </c>
      <c r="M129" s="429">
        <f>M95*Group_3_rates!O91</f>
        <v>93.588957328932125</v>
      </c>
    </row>
    <row r="130" spans="1:13" ht="13.15">
      <c r="B130" s="323" t="str">
        <f t="shared" si="49"/>
        <v>35-39</v>
      </c>
      <c r="C130" s="429">
        <f>C96*Group_3_rates!E92</f>
        <v>96.299838832576143</v>
      </c>
      <c r="D130" s="429">
        <f>D96*Group_3_rates!F92</f>
        <v>95.958863766373398</v>
      </c>
      <c r="E130" s="429">
        <f>E96*Group_3_rates!G92</f>
        <v>93.690422723956345</v>
      </c>
      <c r="F130" s="429">
        <f>F96*Group_3_rates!H92</f>
        <v>91.543299972372097</v>
      </c>
      <c r="G130" s="429">
        <f>G96*Group_3_rates!I92</f>
        <v>89.45034906775183</v>
      </c>
      <c r="H130" s="429">
        <f>H96*Group_3_rates!J92</f>
        <v>88.03723570452054</v>
      </c>
      <c r="I130" s="429">
        <f>I96*Group_3_rates!K92</f>
        <v>87.137149343720395</v>
      </c>
      <c r="J130" s="429">
        <f>J96*Group_3_rates!L92</f>
        <v>86.896714253546264</v>
      </c>
      <c r="K130" s="429">
        <f>K96*Group_3_rates!M92</f>
        <v>86.90955957043785</v>
      </c>
      <c r="L130" s="429">
        <f>L96*Group_3_rates!N92</f>
        <v>87.1567722645093</v>
      </c>
      <c r="M130" s="429">
        <f>M96*Group_3_rates!O92</f>
        <v>87.484289904547651</v>
      </c>
    </row>
    <row r="131" spans="1:13" ht="13.15">
      <c r="B131" s="323" t="str">
        <f t="shared" si="49"/>
        <v>40-44</v>
      </c>
      <c r="C131" s="429">
        <f>C97*Group_3_rates!E93</f>
        <v>83.55367093599493</v>
      </c>
      <c r="D131" s="429">
        <f>D97*Group_3_rates!F93</f>
        <v>85.734746379617988</v>
      </c>
      <c r="E131" s="429">
        <f>E97*Group_3_rates!G93</f>
        <v>86.055690722508416</v>
      </c>
      <c r="F131" s="429">
        <f>F97*Group_3_rates!H93</f>
        <v>86.052395299821228</v>
      </c>
      <c r="G131" s="429">
        <f>G97*Group_3_rates!I93</f>
        <v>85.553524988545149</v>
      </c>
      <c r="H131" s="429">
        <f>H97*Group_3_rates!J93</f>
        <v>85.124065151597605</v>
      </c>
      <c r="I131" s="429">
        <f>I97*Group_3_rates!K93</f>
        <v>84.685720020364656</v>
      </c>
      <c r="J131" s="429">
        <f>J97*Group_3_rates!L93</f>
        <v>84.451932420409292</v>
      </c>
      <c r="K131" s="429">
        <f>K97*Group_3_rates!M93</f>
        <v>84.181620772416608</v>
      </c>
      <c r="L131" s="429">
        <f>L97*Group_3_rates!N93</f>
        <v>83.959448086845171</v>
      </c>
      <c r="M131" s="429">
        <f>M97*Group_3_rates!O93</f>
        <v>83.74265936283723</v>
      </c>
    </row>
    <row r="132" spans="1:13" ht="13.15">
      <c r="B132" s="323" t="str">
        <f t="shared" si="49"/>
        <v>45-49</v>
      </c>
      <c r="C132" s="429">
        <f>C98*Group_3_rates!E94</f>
        <v>77.199918297932228</v>
      </c>
      <c r="D132" s="429">
        <f>D98*Group_3_rates!F94</f>
        <v>78.339775541911223</v>
      </c>
      <c r="E132" s="429">
        <f>E98*Group_3_rates!G94</f>
        <v>78.466338824312558</v>
      </c>
      <c r="F132" s="429">
        <f>F98*Group_3_rates!H94</f>
        <v>78.799702127778701</v>
      </c>
      <c r="G132" s="429">
        <f>G98*Group_3_rates!I94</f>
        <v>78.96027786204256</v>
      </c>
      <c r="H132" s="429">
        <f>H98*Group_3_rates!J94</f>
        <v>79.287865826825652</v>
      </c>
      <c r="I132" s="429">
        <f>I98*Group_3_rates!K94</f>
        <v>79.574896758303822</v>
      </c>
      <c r="J132" s="429">
        <f>J98*Group_3_rates!L94</f>
        <v>79.937418085261911</v>
      </c>
      <c r="K132" s="429">
        <f>K98*Group_3_rates!M94</f>
        <v>80.104751658395955</v>
      </c>
      <c r="L132" s="429">
        <f>L98*Group_3_rates!N94</f>
        <v>80.148527753577511</v>
      </c>
      <c r="M132" s="429">
        <f>M98*Group_3_rates!O94</f>
        <v>80.042876381262133</v>
      </c>
    </row>
    <row r="133" spans="1:13" ht="13.15">
      <c r="B133" s="323" t="str">
        <f t="shared" si="49"/>
        <v>50-54</v>
      </c>
      <c r="C133" s="429">
        <f>C99*Group_3_rates!E95</f>
        <v>61.047916309119039</v>
      </c>
      <c r="D133" s="429">
        <f>D99*Group_3_rates!F95</f>
        <v>61.997900923784044</v>
      </c>
      <c r="E133" s="429">
        <f>E99*Group_3_rates!G95</f>
        <v>61.997011029027213</v>
      </c>
      <c r="F133" s="429">
        <f>F99*Group_3_rates!H95</f>
        <v>62.154947929525306</v>
      </c>
      <c r="G133" s="429">
        <f>G99*Group_3_rates!I95</f>
        <v>62.259631113391364</v>
      </c>
      <c r="H133" s="429">
        <f>H99*Group_3_rates!J95</f>
        <v>62.6018611788732</v>
      </c>
      <c r="I133" s="429">
        <f>I99*Group_3_rates!K95</f>
        <v>63.006708503252334</v>
      </c>
      <c r="J133" s="429">
        <f>J99*Group_3_rates!L95</f>
        <v>63.530891380983654</v>
      </c>
      <c r="K133" s="429">
        <f>K99*Group_3_rates!M95</f>
        <v>63.92868447322671</v>
      </c>
      <c r="L133" s="429">
        <f>L99*Group_3_rates!N95</f>
        <v>64.220856676586834</v>
      </c>
      <c r="M133" s="429">
        <f>M99*Group_3_rates!O95</f>
        <v>64.36217517623102</v>
      </c>
    </row>
    <row r="134" spans="1:13" ht="13.15">
      <c r="B134" s="323" t="str">
        <f t="shared" si="49"/>
        <v>55-59</v>
      </c>
      <c r="C134" s="429">
        <f>C100*Group_3_rates!E96</f>
        <v>23.379265230072384</v>
      </c>
      <c r="D134" s="429">
        <f>D100*Group_3_rates!F96</f>
        <v>22.276244739650132</v>
      </c>
      <c r="E134" s="429">
        <f>E100*Group_3_rates!G96</f>
        <v>21.368671985413766</v>
      </c>
      <c r="F134" s="429">
        <f>F100*Group_3_rates!H96</f>
        <v>20.85602679202006</v>
      </c>
      <c r="G134" s="429">
        <f>G100*Group_3_rates!I96</f>
        <v>20.537598852771044</v>
      </c>
      <c r="H134" s="429">
        <f>H100*Group_3_rates!J96</f>
        <v>20.436864025293367</v>
      </c>
      <c r="I134" s="429">
        <f>I100*Group_3_rates!K96</f>
        <v>20.445767308504461</v>
      </c>
      <c r="J134" s="429">
        <f>J100*Group_3_rates!L96</f>
        <v>20.558788672314471</v>
      </c>
      <c r="K134" s="429">
        <f>K100*Group_3_rates!M96</f>
        <v>20.667141309554157</v>
      </c>
      <c r="L134" s="429">
        <f>L100*Group_3_rates!N96</f>
        <v>20.767053131003792</v>
      </c>
      <c r="M134" s="429">
        <f>M100*Group_3_rates!O96</f>
        <v>20.831834165423018</v>
      </c>
    </row>
    <row r="135" spans="1:13" ht="13.15">
      <c r="B135" s="323" t="str">
        <f t="shared" si="49"/>
        <v>60-64</v>
      </c>
      <c r="C135" s="429">
        <f>C101*Group_3_rates!E97</f>
        <v>6.359950774364175</v>
      </c>
      <c r="D135" s="429">
        <f>D101*Group_3_rates!F97</f>
        <v>5.9976659991220203</v>
      </c>
      <c r="E135" s="429">
        <f>E101*Group_3_rates!G97</f>
        <v>5.6127202593966077</v>
      </c>
      <c r="F135" s="429">
        <f>F101*Group_3_rates!H97</f>
        <v>5.3428951975700594</v>
      </c>
      <c r="G135" s="429">
        <f>G101*Group_3_rates!I97</f>
        <v>5.1529446008774826</v>
      </c>
      <c r="H135" s="429">
        <f>H101*Group_3_rates!J97</f>
        <v>5.0496778019403346</v>
      </c>
      <c r="I135" s="429">
        <f>I101*Group_3_rates!K97</f>
        <v>4.9971657939418357</v>
      </c>
      <c r="J135" s="429">
        <f>J101*Group_3_rates!L97</f>
        <v>4.9906108062906505</v>
      </c>
      <c r="K135" s="429">
        <f>K101*Group_3_rates!M97</f>
        <v>4.993135708591546</v>
      </c>
      <c r="L135" s="429">
        <f>L101*Group_3_rates!N97</f>
        <v>5.0021998775523775</v>
      </c>
      <c r="M135" s="429">
        <f>M101*Group_3_rates!O97</f>
        <v>5.008062079580518</v>
      </c>
    </row>
    <row r="136" spans="1:13" ht="13.15">
      <c r="B136" s="323" t="str">
        <f t="shared" si="49"/>
        <v>65 plus</v>
      </c>
      <c r="C136" s="429">
        <f>C102*Group_3_rates!E98</f>
        <v>2.0333635959620655</v>
      </c>
      <c r="D136" s="429">
        <f>D102*Group_3_rates!F98</f>
        <v>2.4683325807396823</v>
      </c>
      <c r="E136" s="429">
        <f>E102*Group_3_rates!G98</f>
        <v>2.6620892619741428</v>
      </c>
      <c r="F136" s="429">
        <f>F102*Group_3_rates!H98</f>
        <v>2.741978814883709</v>
      </c>
      <c r="G136" s="429">
        <f>G102*Group_3_rates!I98</f>
        <v>2.7541891126525679</v>
      </c>
      <c r="H136" s="429">
        <f>H102*Group_3_rates!J98</f>
        <v>2.746887334125292</v>
      </c>
      <c r="I136" s="429">
        <f>I102*Group_3_rates!K98</f>
        <v>2.7324480095656343</v>
      </c>
      <c r="J136" s="429">
        <f>J102*Group_3_rates!L98</f>
        <v>2.7247530388075587</v>
      </c>
      <c r="K136" s="429">
        <f>K102*Group_3_rates!M98</f>
        <v>2.7168242105892748</v>
      </c>
      <c r="L136" s="429">
        <f>L102*Group_3_rates!N98</f>
        <v>2.7110248914342572</v>
      </c>
      <c r="M136" s="429">
        <f>M102*Group_3_rates!O98</f>
        <v>2.7048780260045127</v>
      </c>
    </row>
    <row r="137" spans="1:13" ht="13.15">
      <c r="B137" s="323" t="str">
        <f t="shared" si="49"/>
        <v>Total</v>
      </c>
      <c r="C137" s="429">
        <f>SUM(C127:C136)</f>
        <v>554.31780068342084</v>
      </c>
      <c r="D137" s="429">
        <f t="shared" ref="D137:M137" si="51">SUM(D127:D136)</f>
        <v>566.07243002620112</v>
      </c>
      <c r="E137" s="429">
        <f t="shared" si="51"/>
        <v>563.35879878352546</v>
      </c>
      <c r="F137" s="429">
        <f t="shared" si="51"/>
        <v>563.99382699502746</v>
      </c>
      <c r="G137" s="429">
        <f t="shared" si="51"/>
        <v>565.40513669025859</v>
      </c>
      <c r="H137" s="429">
        <f t="shared" si="51"/>
        <v>570.68324596956575</v>
      </c>
      <c r="I137" s="429">
        <f t="shared" si="51"/>
        <v>576.96393646705121</v>
      </c>
      <c r="J137" s="429">
        <f t="shared" si="51"/>
        <v>585.60771070166118</v>
      </c>
      <c r="K137" s="429">
        <f t="shared" si="51"/>
        <v>592.3932979467437</v>
      </c>
      <c r="L137" s="429">
        <f t="shared" si="51"/>
        <v>597.93534846478485</v>
      </c>
      <c r="M137" s="429">
        <f t="shared" si="51"/>
        <v>601.47636867377901</v>
      </c>
    </row>
    <row r="138" spans="1:13">
      <c r="A138" s="1080">
        <f>SUM(C138:M138)</f>
        <v>0</v>
      </c>
      <c r="B138" s="1080"/>
      <c r="C138" s="1080">
        <f>SUM(C127:C136)-C137</f>
        <v>0</v>
      </c>
      <c r="D138" s="1080">
        <f t="shared" ref="D138:M138" si="52">SUM(D127:D136)-D137</f>
        <v>0</v>
      </c>
      <c r="E138" s="1080">
        <f t="shared" si="52"/>
        <v>0</v>
      </c>
      <c r="F138" s="1080">
        <f t="shared" si="52"/>
        <v>0</v>
      </c>
      <c r="G138" s="1080">
        <f t="shared" si="52"/>
        <v>0</v>
      </c>
      <c r="H138" s="1080">
        <f t="shared" si="52"/>
        <v>0</v>
      </c>
      <c r="I138" s="1080">
        <f t="shared" si="52"/>
        <v>0</v>
      </c>
      <c r="J138" s="1080">
        <f t="shared" si="52"/>
        <v>0</v>
      </c>
      <c r="K138" s="1080">
        <f t="shared" si="52"/>
        <v>0</v>
      </c>
      <c r="L138" s="1080">
        <f t="shared" si="52"/>
        <v>0</v>
      </c>
      <c r="M138" s="1080">
        <f t="shared" si="52"/>
        <v>0</v>
      </c>
    </row>
    <row r="140" spans="1:13" ht="15">
      <c r="B140" s="325" t="s">
        <v>164</v>
      </c>
      <c r="H140" s="310"/>
    </row>
    <row r="141" spans="1:13">
      <c r="H141" s="310"/>
    </row>
    <row r="142" spans="1:13" ht="13.15">
      <c r="B142" s="326" t="s">
        <v>46</v>
      </c>
      <c r="H142" s="310"/>
    </row>
    <row r="143" spans="1:13">
      <c r="H143" s="310"/>
    </row>
    <row r="144" spans="1:13" ht="13.15">
      <c r="B144" s="323" t="str">
        <f t="shared" ref="B144:B155" si="53">B110</f>
        <v>Age group</v>
      </c>
      <c r="C144" s="323" t="str">
        <f t="shared" ref="C144:M144" si="54">C110</f>
        <v>2019/20</v>
      </c>
      <c r="D144" s="323" t="str">
        <f t="shared" si="54"/>
        <v>2020/21</v>
      </c>
      <c r="E144" s="323" t="str">
        <f t="shared" si="54"/>
        <v>2021/22</v>
      </c>
      <c r="F144" s="323" t="str">
        <f t="shared" si="54"/>
        <v>2022/23</v>
      </c>
      <c r="G144" s="323" t="str">
        <f t="shared" si="54"/>
        <v>2023/24</v>
      </c>
      <c r="H144" s="323" t="str">
        <f t="shared" si="54"/>
        <v>2024/25</v>
      </c>
      <c r="I144" s="323" t="str">
        <f t="shared" si="54"/>
        <v>2025/26</v>
      </c>
      <c r="J144" s="323" t="str">
        <f t="shared" si="54"/>
        <v>2026/27</v>
      </c>
      <c r="K144" s="323" t="str">
        <f t="shared" si="54"/>
        <v>2027/28</v>
      </c>
      <c r="L144" s="323" t="str">
        <f t="shared" si="54"/>
        <v>2028/29</v>
      </c>
      <c r="M144" s="323" t="str">
        <f t="shared" si="54"/>
        <v>2029/30</v>
      </c>
    </row>
    <row r="145" spans="1:13" ht="13.15">
      <c r="B145" s="323" t="str">
        <f t="shared" si="53"/>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3"/>
        <v>25-29</v>
      </c>
      <c r="C146" s="429">
        <f>C78*Calc_SEC_retirement_rates!$G125</f>
        <v>2.6233662485230794E-2</v>
      </c>
      <c r="D146" s="429">
        <f>D78*Calc_SEC_retirement_rates!$G125</f>
        <v>2.7961350798303444E-2</v>
      </c>
      <c r="E146" s="429">
        <f>E78*Calc_SEC_retirement_rates!$G125</f>
        <v>2.8664517453510258E-2</v>
      </c>
      <c r="F146" s="429">
        <f>F78*Calc_SEC_retirement_rates!$G125</f>
        <v>2.9951477622297523E-2</v>
      </c>
      <c r="G146" s="429">
        <f>G78*Calc_SEC_retirement_rates!$G125</f>
        <v>3.1419042501817596E-2</v>
      </c>
      <c r="H146" s="429">
        <f>H78*Calc_SEC_retirement_rates!$G125</f>
        <v>3.3204767971493278E-2</v>
      </c>
      <c r="I146" s="429">
        <f>I78*Calc_SEC_retirement_rates!$G125</f>
        <v>3.4924545474341782E-2</v>
      </c>
      <c r="J146" s="429">
        <f>J78*Calc_SEC_retirement_rates!$G125</f>
        <v>3.6715618717720555E-2</v>
      </c>
      <c r="K146" s="429">
        <f>K78*Calc_SEC_retirement_rates!$G125</f>
        <v>3.8093743152938002E-2</v>
      </c>
      <c r="L146" s="429">
        <f>L78*Calc_SEC_retirement_rates!$G125</f>
        <v>3.9151852113866355E-2</v>
      </c>
      <c r="M146" s="429">
        <f>M78*Calc_SEC_retirement_rates!$G125</f>
        <v>3.9834099635709642E-2</v>
      </c>
    </row>
    <row r="147" spans="1:13" ht="13.15">
      <c r="B147" s="323" t="str">
        <f t="shared" si="53"/>
        <v>30-34</v>
      </c>
      <c r="C147" s="429">
        <f>C79*Calc_SEC_retirement_rates!$G126</f>
        <v>9.4547029589438739E-2</v>
      </c>
      <c r="D147" s="429">
        <f>D79*Calc_SEC_retirement_rates!$G126</f>
        <v>9.1281679184215356E-2</v>
      </c>
      <c r="E147" s="429">
        <f>E79*Calc_SEC_retirement_rates!$G126</f>
        <v>8.7630107743973423E-2</v>
      </c>
      <c r="F147" s="429">
        <f>F79*Calc_SEC_retirement_rates!$G126</f>
        <v>8.5688546876852581E-2</v>
      </c>
      <c r="G147" s="429">
        <f>G79*Calc_SEC_retirement_rates!$G126</f>
        <v>8.4928221156019557E-2</v>
      </c>
      <c r="H147" s="429">
        <f>H79*Calc_SEC_retirement_rates!$G126</f>
        <v>8.5562654236079366E-2</v>
      </c>
      <c r="I147" s="429">
        <f>I79*Calc_SEC_retirement_rates!$G126</f>
        <v>8.6983256086347771E-2</v>
      </c>
      <c r="J147" s="429">
        <f>J79*Calc_SEC_retirement_rates!$G126</f>
        <v>8.9180381431872041E-2</v>
      </c>
      <c r="K147" s="429">
        <f>K79*Calc_SEC_retirement_rates!$G126</f>
        <v>9.1376277819438231E-2</v>
      </c>
      <c r="L147" s="429">
        <f>L79*Calc_SEC_retirement_rates!$G126</f>
        <v>9.3467208466579257E-2</v>
      </c>
      <c r="M147" s="429">
        <f>M79*Calc_SEC_retirement_rates!$G126</f>
        <v>9.5216042108632173E-2</v>
      </c>
    </row>
    <row r="148" spans="1:13" ht="13.15">
      <c r="B148" s="323" t="str">
        <f t="shared" si="53"/>
        <v>35-39</v>
      </c>
      <c r="C148" s="429">
        <f>C80*Calc_SEC_retirement_rates!$G127</f>
        <v>0.12928780933221448</v>
      </c>
      <c r="D148" s="429">
        <f>D80*Calc_SEC_retirement_rates!$G127</f>
        <v>0.12612483756102064</v>
      </c>
      <c r="E148" s="429">
        <f>E80*Calc_SEC_retirement_rates!$G127</f>
        <v>0.12137636333545854</v>
      </c>
      <c r="F148" s="429">
        <f>F80*Calc_SEC_retirement_rates!$G127</f>
        <v>0.11742595821987684</v>
      </c>
      <c r="G148" s="429">
        <f>G80*Calc_SEC_retirement_rates!$G127</f>
        <v>0.11408458382068135</v>
      </c>
      <c r="H148" s="429">
        <f>H80*Calc_SEC_retirement_rates!$G127</f>
        <v>0.1119763885298305</v>
      </c>
      <c r="I148" s="429">
        <f>I80*Calc_SEC_retirement_rates!$G127</f>
        <v>0.11078973349366633</v>
      </c>
      <c r="J148" s="429">
        <f>J80*Calc_SEC_retirement_rates!$G127</f>
        <v>0.11063850910508141</v>
      </c>
      <c r="K148" s="429">
        <f>K80*Calc_SEC_retirement_rates!$G127</f>
        <v>0.11093087635749106</v>
      </c>
      <c r="L148" s="429">
        <f>L80*Calc_SEC_retirement_rates!$G127</f>
        <v>0.11159281774995757</v>
      </c>
      <c r="M148" s="429">
        <f>M80*Calc_SEC_retirement_rates!$G127</f>
        <v>0.11238635930986539</v>
      </c>
    </row>
    <row r="149" spans="1:13" ht="13.15">
      <c r="B149" s="323" t="str">
        <f t="shared" si="53"/>
        <v>40-44</v>
      </c>
      <c r="C149" s="429">
        <f>C81*Calc_SEC_retirement_rates!$G128</f>
        <v>0.19426865074673827</v>
      </c>
      <c r="D149" s="429">
        <f>D81*Calc_SEC_retirement_rates!$G128</f>
        <v>0.19692044829803831</v>
      </c>
      <c r="E149" s="429">
        <f>E81*Calc_SEC_retirement_rates!$G128</f>
        <v>0.19546227456157372</v>
      </c>
      <c r="F149" s="429">
        <f>F81*Calc_SEC_retirement_rates!$G128</f>
        <v>0.1933775113609025</v>
      </c>
      <c r="G149" s="429">
        <f>G81*Calc_SEC_retirement_rates!$G128</f>
        <v>0.19045491639651568</v>
      </c>
      <c r="H149" s="429">
        <f>H81*Calc_SEC_retirement_rates!$G128</f>
        <v>0.18797784134604398</v>
      </c>
      <c r="I149" s="429">
        <f>I81*Calc_SEC_retirement_rates!$G128</f>
        <v>0.18580712330260646</v>
      </c>
      <c r="J149" s="429">
        <f>J81*Calc_SEC_retirement_rates!$G128</f>
        <v>0.18440195305564491</v>
      </c>
      <c r="K149" s="429">
        <f>K81*Calc_SEC_retirement_rates!$G128</f>
        <v>0.1832070969042755</v>
      </c>
      <c r="L149" s="429">
        <f>L81*Calc_SEC_retirement_rates!$G128</f>
        <v>0.18236579570628147</v>
      </c>
      <c r="M149" s="429">
        <f>M81*Calc_SEC_retirement_rates!$G128</f>
        <v>0.18173877205354819</v>
      </c>
    </row>
    <row r="150" spans="1:13" ht="13.15">
      <c r="B150" s="323" t="str">
        <f t="shared" si="53"/>
        <v>45-49</v>
      </c>
      <c r="C150" s="429">
        <f>C82*Calc_SEC_retirement_rates!$G129</f>
        <v>0.58696557973750152</v>
      </c>
      <c r="D150" s="429">
        <f>D82*Calc_SEC_retirement_rates!$G129</f>
        <v>0.58242559357446821</v>
      </c>
      <c r="E150" s="429">
        <f>E82*Calc_SEC_retirement_rates!$G129</f>
        <v>0.57359864939565031</v>
      </c>
      <c r="F150" s="429">
        <f>F82*Calc_SEC_retirement_rates!$G129</f>
        <v>0.56767370262113093</v>
      </c>
      <c r="G150" s="429">
        <f>G82*Calc_SEC_retirement_rates!$G129</f>
        <v>0.56146883256150903</v>
      </c>
      <c r="H150" s="429">
        <f>H82*Calc_SEC_retirement_rates!$G129</f>
        <v>0.55728641780665378</v>
      </c>
      <c r="I150" s="429">
        <f>I82*Calc_SEC_retirement_rates!$G129</f>
        <v>0.55365813721183532</v>
      </c>
      <c r="J150" s="429">
        <f>J82*Calc_SEC_retirement_rates!$G129</f>
        <v>0.55133396594897244</v>
      </c>
      <c r="K150" s="429">
        <f>K82*Calc_SEC_retirement_rates!$G129</f>
        <v>0.54846469891356686</v>
      </c>
      <c r="L150" s="429">
        <f>L82*Calc_SEC_retirement_rates!$G129</f>
        <v>0.54549682206930949</v>
      </c>
      <c r="M150" s="429">
        <f>M82*Calc_SEC_retirement_rates!$G129</f>
        <v>0.54220496613511471</v>
      </c>
    </row>
    <row r="151" spans="1:13" ht="13.15">
      <c r="B151" s="323" t="str">
        <f t="shared" si="53"/>
        <v>50-54</v>
      </c>
      <c r="C151" s="429">
        <f>C83*Calc_SEC_retirement_rates!$G130</f>
        <v>10.847512141139225</v>
      </c>
      <c r="D151" s="429">
        <f>D83*Calc_SEC_retirement_rates!$G130</f>
        <v>10.716220915294985</v>
      </c>
      <c r="E151" s="429">
        <f>E83*Calc_SEC_retirement_rates!$G130</f>
        <v>10.476518303350126</v>
      </c>
      <c r="F151" s="429">
        <f>F83*Calc_SEC_retirement_rates!$G130</f>
        <v>10.294470158792338</v>
      </c>
      <c r="G151" s="429">
        <f>G83*Calc_SEC_retirement_rates!$G130</f>
        <v>10.125796311196883</v>
      </c>
      <c r="H151" s="429">
        <f>H83*Calc_SEC_retirement_rates!$G130</f>
        <v>10.018223083528966</v>
      </c>
      <c r="I151" s="429">
        <f>I83*Calc_SEC_retirement_rates!$G130</f>
        <v>9.941242915693941</v>
      </c>
      <c r="J151" s="429">
        <f>J83*Calc_SEC_retirement_rates!$G130</f>
        <v>9.9004113859059135</v>
      </c>
      <c r="K151" s="429">
        <f>K83*Calc_SEC_retirement_rates!$G130</f>
        <v>9.856375606838526</v>
      </c>
      <c r="L151" s="429">
        <f>L83*Calc_SEC_retirement_rates!$G130</f>
        <v>9.8108021048450773</v>
      </c>
      <c r="M151" s="429">
        <f>M83*Calc_SEC_retirement_rates!$G130</f>
        <v>9.7556721662507737</v>
      </c>
    </row>
    <row r="152" spans="1:13" ht="13.15">
      <c r="B152" s="323" t="str">
        <f t="shared" si="53"/>
        <v>55-59</v>
      </c>
      <c r="C152" s="429">
        <f>C84*Calc_SEC_retirement_rates!$G131</f>
        <v>47.921353324402524</v>
      </c>
      <c r="D152" s="429">
        <f>D84*Calc_SEC_retirement_rates!$G131</f>
        <v>44.64038738424189</v>
      </c>
      <c r="E152" s="429">
        <f>E84*Calc_SEC_retirement_rates!$G131</f>
        <v>41.980968098078343</v>
      </c>
      <c r="F152" s="429">
        <f>F84*Calc_SEC_retirement_rates!$G131</f>
        <v>40.191801975658073</v>
      </c>
      <c r="G152" s="429">
        <f>G84*Calc_SEC_retirement_rates!$G131</f>
        <v>38.877865202202621</v>
      </c>
      <c r="H152" s="429">
        <f>H84*Calc_SEC_retirement_rates!$G131</f>
        <v>38.038917937409586</v>
      </c>
      <c r="I152" s="429">
        <f>I84*Calc_SEC_retirement_rates!$G131</f>
        <v>37.471443716607155</v>
      </c>
      <c r="J152" s="429">
        <f>J84*Calc_SEC_retirement_rates!$G131</f>
        <v>37.157452526995634</v>
      </c>
      <c r="K152" s="429">
        <f>K84*Calc_SEC_retirement_rates!$G131</f>
        <v>36.894389642474465</v>
      </c>
      <c r="L152" s="429">
        <f>L84*Calc_SEC_retirement_rates!$G131</f>
        <v>36.671038231629808</v>
      </c>
      <c r="M152" s="429">
        <f>M84*Calc_SEC_retirement_rates!$G131</f>
        <v>36.43539477316444</v>
      </c>
    </row>
    <row r="153" spans="1:13" ht="13.15">
      <c r="B153" s="323" t="str">
        <f t="shared" si="53"/>
        <v>60-64</v>
      </c>
      <c r="C153" s="429">
        <f>C85*Calc_SEC_retirement_rates!$G132</f>
        <v>35.927063538971865</v>
      </c>
      <c r="D153" s="429">
        <f>D85*Calc_SEC_retirement_rates!$G132</f>
        <v>33.544880316850424</v>
      </c>
      <c r="E153" s="429">
        <f>E85*Calc_SEC_retirement_rates!$G132</f>
        <v>31.057072584794668</v>
      </c>
      <c r="F153" s="429">
        <f>F85*Calc_SEC_retirement_rates!$G132</f>
        <v>29.165295534126145</v>
      </c>
      <c r="G153" s="429">
        <f>G85*Calc_SEC_retirement_rates!$G132</f>
        <v>27.753661835858153</v>
      </c>
      <c r="H153" s="429">
        <f>H85*Calc_SEC_retirement_rates!$G132</f>
        <v>26.805338992341213</v>
      </c>
      <c r="I153" s="429">
        <f>I85*Calc_SEC_retirement_rates!$G132</f>
        <v>26.1473194036076</v>
      </c>
      <c r="J153" s="429">
        <f>J85*Calc_SEC_retirement_rates!$G132</f>
        <v>25.75782196665546</v>
      </c>
      <c r="K153" s="429">
        <f>K85*Calc_SEC_retirement_rates!$G132</f>
        <v>25.450093443405191</v>
      </c>
      <c r="L153" s="429">
        <f>L85*Calc_SEC_retirement_rates!$G132</f>
        <v>25.209534057002543</v>
      </c>
      <c r="M153" s="429">
        <f>M85*Calc_SEC_retirement_rates!$G132</f>
        <v>24.984945389787466</v>
      </c>
    </row>
    <row r="154" spans="1:13" ht="13.15">
      <c r="B154" s="323" t="str">
        <f t="shared" si="53"/>
        <v>65 plus</v>
      </c>
      <c r="C154" s="429">
        <f>C86*Calc_SEC_retirement_rates!$G133</f>
        <v>17.855400631543244</v>
      </c>
      <c r="D154" s="429">
        <f>D86*Calc_SEC_retirement_rates!$G133</f>
        <v>17.737389105633728</v>
      </c>
      <c r="E154" s="429">
        <f>E86*Calc_SEC_retirement_rates!$G133</f>
        <v>17.104202677773628</v>
      </c>
      <c r="F154" s="429">
        <f>F86*Calc_SEC_retirement_rates!$G133</f>
        <v>16.377690917963388</v>
      </c>
      <c r="G154" s="429">
        <f>G86*Calc_SEC_retirement_rates!$G133</f>
        <v>15.664569950743964</v>
      </c>
      <c r="H154" s="429">
        <f>H86*Calc_SEC_retirement_rates!$G133</f>
        <v>15.072030472591535</v>
      </c>
      <c r="I154" s="429">
        <f>I86*Calc_SEC_retirement_rates!$G133</f>
        <v>14.588680267574375</v>
      </c>
      <c r="J154" s="429">
        <f>J86*Calc_SEC_retirement_rates!$G133</f>
        <v>14.24042890922612</v>
      </c>
      <c r="K154" s="429">
        <f>K86*Calc_SEC_retirement_rates!$G133</f>
        <v>13.955344371855531</v>
      </c>
      <c r="L154" s="429">
        <f>L86*Calc_SEC_retirement_rates!$G133</f>
        <v>13.727149675222666</v>
      </c>
      <c r="M154" s="429">
        <f>M86*Calc_SEC_retirement_rates!$G133</f>
        <v>13.52962708126843</v>
      </c>
    </row>
    <row r="155" spans="1:13" ht="13.15">
      <c r="B155" s="323" t="str">
        <f t="shared" si="53"/>
        <v>Total</v>
      </c>
      <c r="C155" s="429">
        <f>SUM(C145:C154)</f>
        <v>113.58263236794799</v>
      </c>
      <c r="D155" s="429">
        <f t="shared" ref="D155:M155" si="55">SUM(D145:D154)</f>
        <v>107.66359163143707</v>
      </c>
      <c r="E155" s="429">
        <f t="shared" si="55"/>
        <v>101.62549357648693</v>
      </c>
      <c r="F155" s="429">
        <f t="shared" si="55"/>
        <v>97.023375783241008</v>
      </c>
      <c r="G155" s="429">
        <f t="shared" si="55"/>
        <v>93.404248896438176</v>
      </c>
      <c r="H155" s="429">
        <f t="shared" si="55"/>
        <v>90.910518555761399</v>
      </c>
      <c r="I155" s="429">
        <f t="shared" si="55"/>
        <v>89.120849099051867</v>
      </c>
      <c r="J155" s="429">
        <f t="shared" si="55"/>
        <v>88.028385217042427</v>
      </c>
      <c r="K155" s="429">
        <f t="shared" si="55"/>
        <v>87.128275757721426</v>
      </c>
      <c r="L155" s="429">
        <f t="shared" si="55"/>
        <v>86.390598564806083</v>
      </c>
      <c r="M155" s="429">
        <f t="shared" si="55"/>
        <v>85.677019649713984</v>
      </c>
    </row>
    <row r="156" spans="1:13">
      <c r="A156" s="1080">
        <f>SUM(C156:M156)</f>
        <v>0</v>
      </c>
      <c r="B156" s="1080"/>
      <c r="C156" s="1080">
        <f>SUM(C145:C154)-C155</f>
        <v>0</v>
      </c>
      <c r="D156" s="1080">
        <f t="shared" ref="D156:M156" si="56">SUM(D145:D154)-D155</f>
        <v>0</v>
      </c>
      <c r="E156" s="1080">
        <f t="shared" si="56"/>
        <v>0</v>
      </c>
      <c r="F156" s="1080">
        <f t="shared" si="56"/>
        <v>0</v>
      </c>
      <c r="G156" s="1080">
        <f t="shared" si="56"/>
        <v>0</v>
      </c>
      <c r="H156" s="1080">
        <f t="shared" si="56"/>
        <v>0</v>
      </c>
      <c r="I156" s="1080">
        <f t="shared" si="56"/>
        <v>0</v>
      </c>
      <c r="J156" s="1080">
        <f t="shared" si="56"/>
        <v>0</v>
      </c>
      <c r="K156" s="1080">
        <f t="shared" si="56"/>
        <v>0</v>
      </c>
      <c r="L156" s="1080">
        <f t="shared" si="56"/>
        <v>0</v>
      </c>
      <c r="M156" s="1080">
        <f t="shared" si="56"/>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7">B144</f>
        <v>Age group</v>
      </c>
      <c r="C160" s="323" t="str">
        <f t="shared" ref="C160:M160" si="58">C144</f>
        <v>2019/20</v>
      </c>
      <c r="D160" s="323" t="str">
        <f t="shared" si="58"/>
        <v>2020/21</v>
      </c>
      <c r="E160" s="323" t="str">
        <f t="shared" si="58"/>
        <v>2021/22</v>
      </c>
      <c r="F160" s="323" t="str">
        <f t="shared" si="58"/>
        <v>2022/23</v>
      </c>
      <c r="G160" s="323" t="str">
        <f t="shared" si="58"/>
        <v>2023/24</v>
      </c>
      <c r="H160" s="323" t="str">
        <f t="shared" si="58"/>
        <v>2024/25</v>
      </c>
      <c r="I160" s="323" t="str">
        <f t="shared" si="58"/>
        <v>2025/26</v>
      </c>
      <c r="J160" s="323" t="str">
        <f t="shared" si="58"/>
        <v>2026/27</v>
      </c>
      <c r="K160" s="323" t="str">
        <f t="shared" si="58"/>
        <v>2027/28</v>
      </c>
      <c r="L160" s="323" t="str">
        <f t="shared" si="58"/>
        <v>2028/29</v>
      </c>
      <c r="M160" s="323" t="str">
        <f t="shared" si="58"/>
        <v>2029/30</v>
      </c>
    </row>
    <row r="161" spans="1:15" ht="13.15">
      <c r="B161" s="323" t="str">
        <f t="shared" si="57"/>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c r="O161" s="312"/>
    </row>
    <row r="162" spans="1:15" ht="13.15">
      <c r="B162" s="323" t="str">
        <f t="shared" si="57"/>
        <v>25-29</v>
      </c>
      <c r="C162" s="429">
        <f>C94*Calc_SEC_retirement_rates!$G141</f>
        <v>2.4232960577158239E-2</v>
      </c>
      <c r="D162" s="429">
        <f>D94*Calc_SEC_retirement_rates!$G141</f>
        <v>2.4582528494035093E-2</v>
      </c>
      <c r="E162" s="429">
        <f>E94*Calc_SEC_retirement_rates!$G141</f>
        <v>2.43654384353785E-2</v>
      </c>
      <c r="F162" s="429">
        <f>F94*Calc_SEC_retirement_rates!$G141</f>
        <v>2.4698672993747534E-2</v>
      </c>
      <c r="G162" s="429">
        <f>G94*Calc_SEC_retirement_rates!$G141</f>
        <v>2.5364089445013522E-2</v>
      </c>
      <c r="H162" s="429">
        <f>H94*Calc_SEC_retirement_rates!$G141</f>
        <v>2.6351489686007638E-2</v>
      </c>
      <c r="I162" s="429">
        <f>I94*Calc_SEC_retirement_rates!$G141</f>
        <v>2.7370349150755105E-2</v>
      </c>
      <c r="J162" s="429">
        <f>J94*Calc_SEC_retirement_rates!$G141</f>
        <v>2.8505554136033749E-2</v>
      </c>
      <c r="K162" s="429">
        <f>K94*Calc_SEC_retirement_rates!$G141</f>
        <v>2.9392907365753E-2</v>
      </c>
      <c r="L162" s="429">
        <f>L94*Calc_SEC_retirement_rates!$G141</f>
        <v>3.0085348908980174E-2</v>
      </c>
      <c r="M162" s="429">
        <f>M94*Calc_SEC_retirement_rates!$G141</f>
        <v>3.0531208519229702E-2</v>
      </c>
      <c r="N162" s="312"/>
      <c r="O162" s="312"/>
    </row>
    <row r="163" spans="1:15" ht="13.15">
      <c r="B163" s="323" t="str">
        <f t="shared" si="57"/>
        <v>30-34</v>
      </c>
      <c r="C163" s="429">
        <f>C95*Calc_SEC_retirement_rates!$G142</f>
        <v>9.6894762521944955E-2</v>
      </c>
      <c r="D163" s="429">
        <f>D95*Calc_SEC_retirement_rates!$G142</f>
        <v>9.2898815546607061E-2</v>
      </c>
      <c r="E163" s="429">
        <f>E95*Calc_SEC_retirement_rates!$G142</f>
        <v>8.8549912470763506E-2</v>
      </c>
      <c r="F163" s="429">
        <f>F95*Calc_SEC_retirement_rates!$G142</f>
        <v>8.5724676870153088E-2</v>
      </c>
      <c r="G163" s="429">
        <f>G95*Calc_SEC_retirement_rates!$G142</f>
        <v>8.4216720419994465E-2</v>
      </c>
      <c r="H163" s="429">
        <f>H95*Calc_SEC_retirement_rates!$G142</f>
        <v>8.4022251854148328E-2</v>
      </c>
      <c r="I163" s="429">
        <f>I95*Calc_SEC_retirement_rates!$G142</f>
        <v>8.4611949687434324E-2</v>
      </c>
      <c r="J163" s="429">
        <f>J95*Calc_SEC_retirement_rates!$G142</f>
        <v>8.5993844727605753E-2</v>
      </c>
      <c r="K163" s="429">
        <f>K95*Calc_SEC_retirement_rates!$G142</f>
        <v>8.7460664273511721E-2</v>
      </c>
      <c r="L163" s="429">
        <f>L95*Calc_SEC_retirement_rates!$G142</f>
        <v>8.8917421158845808E-2</v>
      </c>
      <c r="M163" s="429">
        <f>M95*Calc_SEC_retirement_rates!$G142</f>
        <v>9.0140747501938623E-2</v>
      </c>
      <c r="N163" s="312"/>
      <c r="O163" s="312"/>
    </row>
    <row r="164" spans="1:15" ht="13.15">
      <c r="B164" s="323" t="str">
        <f t="shared" si="57"/>
        <v>35-39</v>
      </c>
      <c r="C164" s="429">
        <f>C96*Calc_SEC_retirement_rates!$G143</f>
        <v>0.35189910767802807</v>
      </c>
      <c r="D164" s="429">
        <f>D96*Calc_SEC_retirement_rates!$G143</f>
        <v>0.34759238470321757</v>
      </c>
      <c r="E164" s="429">
        <f>E96*Calc_SEC_retirement_rates!$G143</f>
        <v>0.33779228715721638</v>
      </c>
      <c r="F164" s="429">
        <f>F96*Calc_SEC_retirement_rates!$G143</f>
        <v>0.32881331877171016</v>
      </c>
      <c r="G164" s="429">
        <f>G96*Calc_SEC_retirement_rates!$G143</f>
        <v>0.32129567266126691</v>
      </c>
      <c r="H164" s="429">
        <f>H96*Calc_SEC_retirement_rates!$G143</f>
        <v>0.31621992714078684</v>
      </c>
      <c r="I164" s="429">
        <f>I96*Calc_SEC_retirement_rates!$G143</f>
        <v>0.31298691736765033</v>
      </c>
      <c r="J164" s="429">
        <f>J96*Calc_SEC_retirement_rates!$G143</f>
        <v>0.31212330135235272</v>
      </c>
      <c r="K164" s="429">
        <f>K96*Calc_SEC_retirement_rates!$G143</f>
        <v>0.31216944029730087</v>
      </c>
      <c r="L164" s="429">
        <f>L96*Calc_SEC_retirement_rates!$G143</f>
        <v>0.31305740070952831</v>
      </c>
      <c r="M164" s="429">
        <f>M96*Calc_SEC_retirement_rates!$G143</f>
        <v>0.31423380752695557</v>
      </c>
      <c r="N164" s="312"/>
      <c r="O164" s="312"/>
    </row>
    <row r="165" spans="1:15" ht="13.15">
      <c r="B165" s="323" t="str">
        <f t="shared" si="57"/>
        <v>40-44</v>
      </c>
      <c r="C165" s="429">
        <f>C97*Calc_SEC_retirement_rates!$G144</f>
        <v>0.68086052790925289</v>
      </c>
      <c r="D165" s="429">
        <f>D97*Calc_SEC_retirement_rates!$G144</f>
        <v>0.69253549914139134</v>
      </c>
      <c r="E165" s="429">
        <f>E97*Calc_SEC_retirement_rates!$G144</f>
        <v>0.69188536109435494</v>
      </c>
      <c r="F165" s="429">
        <f>F97*Calc_SEC_retirement_rates!$G144</f>
        <v>0.68926435024446076</v>
      </c>
      <c r="G165" s="429">
        <f>G97*Calc_SEC_retirement_rates!$G144</f>
        <v>0.68526848795893203</v>
      </c>
      <c r="H165" s="429">
        <f>H97*Calc_SEC_retirement_rates!$G144</f>
        <v>0.6818285912025619</v>
      </c>
      <c r="I165" s="429">
        <f>I97*Calc_SEC_retirement_rates!$G144</f>
        <v>0.67831752482248719</v>
      </c>
      <c r="J165" s="429">
        <f>J97*Calc_SEC_retirement_rates!$G144</f>
        <v>0.676444927812061</v>
      </c>
      <c r="K165" s="429">
        <f>K97*Calc_SEC_retirement_rates!$G144</f>
        <v>0.67427977968610797</v>
      </c>
      <c r="L165" s="429">
        <f>L97*Calc_SEC_retirement_rates!$G144</f>
        <v>0.67250021606990751</v>
      </c>
      <c r="M165" s="429">
        <f>M97*Calc_SEC_retirement_rates!$G144</f>
        <v>0.67076377702631029</v>
      </c>
      <c r="N165" s="312"/>
      <c r="O165" s="312"/>
    </row>
    <row r="166" spans="1:15" ht="13.15">
      <c r="B166" s="323" t="str">
        <f t="shared" si="57"/>
        <v>45-49</v>
      </c>
      <c r="C166" s="429">
        <f>C98*Calc_SEC_retirement_rates!$G145</f>
        <v>1.4043865136408415</v>
      </c>
      <c r="D166" s="429">
        <f>D98*Calc_SEC_retirement_rates!$G145</f>
        <v>1.4126828839408554</v>
      </c>
      <c r="E166" s="429">
        <f>E98*Calc_SEC_retirement_rates!$G145</f>
        <v>1.408364677225227</v>
      </c>
      <c r="F166" s="429">
        <f>F98*Calc_SEC_retirement_rates!$G145</f>
        <v>1.4090442003881305</v>
      </c>
      <c r="G166" s="429">
        <f>G98*Calc_SEC_retirement_rates!$G145</f>
        <v>1.4119155095552727</v>
      </c>
      <c r="H166" s="429">
        <f>H98*Calc_SEC_retirement_rates!$G145</f>
        <v>1.4177732210621774</v>
      </c>
      <c r="I166" s="429">
        <f>I98*Calc_SEC_retirement_rates!$G145</f>
        <v>1.4229057185007525</v>
      </c>
      <c r="J166" s="429">
        <f>J98*Calc_SEC_retirement_rates!$G145</f>
        <v>1.4293880853051222</v>
      </c>
      <c r="K166" s="429">
        <f>K98*Calc_SEC_retirement_rates!$G145</f>
        <v>1.4323802336811706</v>
      </c>
      <c r="L166" s="429">
        <f>L98*Calc_SEC_retirement_rates!$G145</f>
        <v>1.4331630088867315</v>
      </c>
      <c r="M166" s="429">
        <f>M98*Calc_SEC_retirement_rates!$G145</f>
        <v>1.4312738208643883</v>
      </c>
      <c r="N166" s="312"/>
      <c r="O166" s="312"/>
    </row>
    <row r="167" spans="1:15" ht="13.15">
      <c r="B167" s="323" t="str">
        <f t="shared" si="57"/>
        <v>50-54</v>
      </c>
      <c r="C167" s="429">
        <f>C99*Calc_SEC_retirement_rates!$G146</f>
        <v>17.379754196794622</v>
      </c>
      <c r="D167" s="429">
        <f>D99*Calc_SEC_retirement_rates!$G146</f>
        <v>17.496143067912072</v>
      </c>
      <c r="E167" s="429">
        <f>E99*Calc_SEC_retirement_rates!$G146</f>
        <v>17.414277551697424</v>
      </c>
      <c r="F167" s="429">
        <f>F99*Calc_SEC_retirement_rates!$G146</f>
        <v>17.393169250985498</v>
      </c>
      <c r="G167" s="429">
        <f>G99*Calc_SEC_retirement_rates!$G146</f>
        <v>17.422463336096449</v>
      </c>
      <c r="H167" s="429">
        <f>H99*Calc_SEC_retirement_rates!$G146</f>
        <v>17.518231503394258</v>
      </c>
      <c r="I167" s="429">
        <f>I99*Calc_SEC_retirement_rates!$G146</f>
        <v>17.631522211025757</v>
      </c>
      <c r="J167" s="429">
        <f>J99*Calc_SEC_retirement_rates!$G146</f>
        <v>17.778207258870815</v>
      </c>
      <c r="K167" s="429">
        <f>K99*Calc_SEC_retirement_rates!$G146</f>
        <v>17.889523940981167</v>
      </c>
      <c r="L167" s="429">
        <f>L99*Calc_SEC_retirement_rates!$G146</f>
        <v>17.971284134702795</v>
      </c>
      <c r="M167" s="429">
        <f>M99*Calc_SEC_retirement_rates!$G146</f>
        <v>18.010830086625944</v>
      </c>
      <c r="N167" s="312"/>
      <c r="O167" s="312"/>
    </row>
    <row r="168" spans="1:15" ht="13.15">
      <c r="B168" s="323" t="str">
        <f t="shared" si="57"/>
        <v>55-59</v>
      </c>
      <c r="C168" s="429">
        <f>C100*Calc_SEC_retirement_rates!$G147</f>
        <v>79.199820967553663</v>
      </c>
      <c r="D168" s="429">
        <f>D100*Calc_SEC_retirement_rates!$G147</f>
        <v>74.804525668863548</v>
      </c>
      <c r="E168" s="429">
        <f>E100*Calc_SEC_retirement_rates!$G147</f>
        <v>71.422130322826078</v>
      </c>
      <c r="F168" s="429">
        <f>F100*Calc_SEC_retirement_rates!$G147</f>
        <v>69.447265403502229</v>
      </c>
      <c r="G168" s="429">
        <f>G100*Calc_SEC_retirement_rates!$G147</f>
        <v>68.386950808136532</v>
      </c>
      <c r="H168" s="429">
        <f>H100*Calc_SEC_retirement_rates!$G147</f>
        <v>68.051519790091675</v>
      </c>
      <c r="I168" s="429">
        <f>I100*Calc_SEC_retirement_rates!$G147</f>
        <v>68.08116631281095</v>
      </c>
      <c r="J168" s="429">
        <f>J100*Calc_SEC_retirement_rates!$G147</f>
        <v>68.457509550525927</v>
      </c>
      <c r="K168" s="429">
        <f>K100*Calc_SEC_retirement_rates!$G147</f>
        <v>68.818306668337129</v>
      </c>
      <c r="L168" s="429">
        <f>L100*Calc_SEC_retirement_rates!$G147</f>
        <v>69.150997206681424</v>
      </c>
      <c r="M168" s="429">
        <f>M100*Calc_SEC_retirement_rates!$G147</f>
        <v>69.366707789300492</v>
      </c>
      <c r="N168" s="312"/>
      <c r="O168" s="312"/>
    </row>
    <row r="169" spans="1:15" ht="13.15">
      <c r="B169" s="323" t="str">
        <f t="shared" si="57"/>
        <v>60-64</v>
      </c>
      <c r="C169" s="429">
        <f>C101*Calc_SEC_retirement_rates!$G148</f>
        <v>65.25948431142973</v>
      </c>
      <c r="D169" s="429">
        <f>D101*Calc_SEC_retirement_rates!$G148</f>
        <v>61.004898813697118</v>
      </c>
      <c r="E169" s="429">
        <f>E101*Calc_SEC_retirement_rates!$G148</f>
        <v>56.823137015944383</v>
      </c>
      <c r="F169" s="429">
        <f>F101*Calc_SEC_retirement_rates!$G148</f>
        <v>53.888583770955535</v>
      </c>
      <c r="G169" s="429">
        <f>G101*Calc_SEC_retirement_rates!$G148</f>
        <v>51.972736975595161</v>
      </c>
      <c r="H169" s="429">
        <f>H101*Calc_SEC_retirement_rates!$G148</f>
        <v>50.931185281335125</v>
      </c>
      <c r="I169" s="429">
        <f>I101*Calc_SEC_retirement_rates!$G148</f>
        <v>50.401547765088274</v>
      </c>
      <c r="J169" s="429">
        <f>J101*Calc_SEC_retirement_rates!$G148</f>
        <v>50.335433984432598</v>
      </c>
      <c r="K169" s="429">
        <f>K101*Calc_SEC_retirement_rates!$G148</f>
        <v>50.360900216526609</v>
      </c>
      <c r="L169" s="429">
        <f>L101*Calc_SEC_retirement_rates!$G148</f>
        <v>50.45232166693836</v>
      </c>
      <c r="M169" s="429">
        <f>M101*Calc_SEC_retirement_rates!$G148</f>
        <v>50.511447993282808</v>
      </c>
      <c r="N169" s="312"/>
      <c r="O169" s="312"/>
    </row>
    <row r="170" spans="1:15" ht="13.15">
      <c r="B170" s="323" t="str">
        <f t="shared" si="57"/>
        <v>65 plus</v>
      </c>
      <c r="C170" s="429">
        <f>C102*Calc_SEC_retirement_rates!$G149</f>
        <v>19.598337009077689</v>
      </c>
      <c r="D170" s="429">
        <f>D102*Calc_SEC_retirement_rates!$G149</f>
        <v>23.583073473232226</v>
      </c>
      <c r="E170" s="429">
        <f>E102*Calc_SEC_retirement_rates!$G149</f>
        <v>25.315628646664663</v>
      </c>
      <c r="F170" s="429">
        <f>F102*Calc_SEC_retirement_rates!$G149</f>
        <v>25.97756880942994</v>
      </c>
      <c r="G170" s="429">
        <f>G102*Calc_SEC_retirement_rates!$G149</f>
        <v>26.093249444434264</v>
      </c>
      <c r="H170" s="429">
        <f>H102*Calc_SEC_retirement_rates!$G149</f>
        <v>26.024072230848986</v>
      </c>
      <c r="I170" s="429">
        <f>I102*Calc_SEC_retirement_rates!$G149</f>
        <v>25.887273746019659</v>
      </c>
      <c r="J170" s="429">
        <f>J102*Calc_SEC_retirement_rates!$G149</f>
        <v>25.814371420418382</v>
      </c>
      <c r="K170" s="429">
        <f>K102*Calc_SEC_retirement_rates!$G149</f>
        <v>25.739253523992417</v>
      </c>
      <c r="L170" s="429">
        <f>L102*Calc_SEC_retirement_rates!$G149</f>
        <v>25.684310644208097</v>
      </c>
      <c r="M170" s="429">
        <f>M102*Calc_SEC_retirement_rates!$G149</f>
        <v>25.626075103219694</v>
      </c>
      <c r="N170" s="312"/>
      <c r="O170" s="312"/>
    </row>
    <row r="171" spans="1:15" ht="13.15">
      <c r="B171" s="323" t="str">
        <f t="shared" si="57"/>
        <v>Total</v>
      </c>
      <c r="C171" s="429">
        <f>SUM(C161:C170)</f>
        <v>183.99567035718292</v>
      </c>
      <c r="D171" s="429">
        <f t="shared" ref="D171:M171" si="59">SUM(D161:D170)</f>
        <v>179.45893313553105</v>
      </c>
      <c r="E171" s="429">
        <f t="shared" si="59"/>
        <v>173.5261312135155</v>
      </c>
      <c r="F171" s="429">
        <f t="shared" si="59"/>
        <v>169.24413245414144</v>
      </c>
      <c r="G171" s="429">
        <f t="shared" si="59"/>
        <v>166.40346104430287</v>
      </c>
      <c r="H171" s="429">
        <f t="shared" si="59"/>
        <v>165.05120428661573</v>
      </c>
      <c r="I171" s="429">
        <f t="shared" si="59"/>
        <v>164.52770249447371</v>
      </c>
      <c r="J171" s="429">
        <f t="shared" si="59"/>
        <v>164.91797792758089</v>
      </c>
      <c r="K171" s="429">
        <f t="shared" si="59"/>
        <v>165.34366737514114</v>
      </c>
      <c r="L171" s="429">
        <f t="shared" si="59"/>
        <v>165.79663704826467</v>
      </c>
      <c r="M171" s="429">
        <f t="shared" si="59"/>
        <v>166.05200433386779</v>
      </c>
      <c r="N171" s="312"/>
      <c r="O171" s="312"/>
    </row>
    <row r="172" spans="1:15">
      <c r="A172" s="1080">
        <f>SUM(C172:M172)</f>
        <v>0</v>
      </c>
      <c r="B172" s="1080"/>
      <c r="C172" s="1080">
        <f>SUM(C161:C170)-C171</f>
        <v>0</v>
      </c>
      <c r="D172" s="1080">
        <f t="shared" ref="D172:M172" si="60">SUM(D161:D170)-D171</f>
        <v>0</v>
      </c>
      <c r="E172" s="1080">
        <f t="shared" si="60"/>
        <v>0</v>
      </c>
      <c r="F172" s="1080">
        <f t="shared" si="60"/>
        <v>0</v>
      </c>
      <c r="G172" s="1080">
        <f t="shared" si="60"/>
        <v>0</v>
      </c>
      <c r="H172" s="1080">
        <f t="shared" si="60"/>
        <v>0</v>
      </c>
      <c r="I172" s="1080">
        <f t="shared" si="60"/>
        <v>0</v>
      </c>
      <c r="J172" s="1080">
        <f t="shared" si="60"/>
        <v>0</v>
      </c>
      <c r="K172" s="1080">
        <f t="shared" si="60"/>
        <v>0</v>
      </c>
      <c r="L172" s="1080">
        <f t="shared" si="60"/>
        <v>0</v>
      </c>
      <c r="M172" s="1080">
        <f t="shared" si="60"/>
        <v>0</v>
      </c>
    </row>
    <row r="174" spans="1:15" ht="15">
      <c r="B174" s="325" t="s">
        <v>505</v>
      </c>
      <c r="H174" s="310"/>
    </row>
    <row r="175" spans="1:15">
      <c r="H175" s="310"/>
    </row>
    <row r="176" spans="1:15" ht="13.15">
      <c r="B176" s="326" t="s">
        <v>46</v>
      </c>
      <c r="H176" s="310"/>
    </row>
    <row r="177" spans="1:13">
      <c r="H177" s="310"/>
    </row>
    <row r="178" spans="1:13" ht="13.15">
      <c r="B178" s="323" t="str">
        <f t="shared" ref="B178:B189" si="61">B144</f>
        <v>Age group</v>
      </c>
      <c r="C178" s="323" t="str">
        <f t="shared" ref="C178:M178" si="62">C144</f>
        <v>2019/20</v>
      </c>
      <c r="D178" s="323" t="str">
        <f t="shared" si="62"/>
        <v>2020/21</v>
      </c>
      <c r="E178" s="323" t="str">
        <f t="shared" si="62"/>
        <v>2021/22</v>
      </c>
      <c r="F178" s="323" t="str">
        <f t="shared" si="62"/>
        <v>2022/23</v>
      </c>
      <c r="G178" s="323" t="str">
        <f t="shared" si="62"/>
        <v>2023/24</v>
      </c>
      <c r="H178" s="323" t="str">
        <f t="shared" si="62"/>
        <v>2024/25</v>
      </c>
      <c r="I178" s="323" t="str">
        <f t="shared" si="62"/>
        <v>2025/26</v>
      </c>
      <c r="J178" s="323" t="str">
        <f t="shared" si="62"/>
        <v>2026/27</v>
      </c>
      <c r="K178" s="323" t="str">
        <f t="shared" si="62"/>
        <v>2027/28</v>
      </c>
      <c r="L178" s="323" t="str">
        <f t="shared" si="62"/>
        <v>2028/29</v>
      </c>
      <c r="M178" s="323" t="str">
        <f t="shared" si="62"/>
        <v>2029/30</v>
      </c>
    </row>
    <row r="179" spans="1:13" ht="13.15">
      <c r="B179" s="323" t="str">
        <f t="shared" si="61"/>
        <v>20-24</v>
      </c>
      <c r="C179" s="429">
        <f>C77*Calc_SEC_death_rates!$G124</f>
        <v>2.0564500896210813E-2</v>
      </c>
      <c r="D179" s="429">
        <f>D77*Calc_SEC_death_rates!$G124</f>
        <v>3.7623193257606484E-2</v>
      </c>
      <c r="E179" s="429">
        <f>E77*Calc_SEC_death_rates!$G124</f>
        <v>4.6085769408886389E-2</v>
      </c>
      <c r="F179" s="429">
        <f>F77*Calc_SEC_death_rates!$G124</f>
        <v>5.3158911175921225E-2</v>
      </c>
      <c r="G179" s="429">
        <f>G77*Calc_SEC_death_rates!$G124</f>
        <v>5.889314830484866E-2</v>
      </c>
      <c r="H179" s="429">
        <f>H77*Calc_SEC_death_rates!$G124</f>
        <v>6.4247287212055401E-2</v>
      </c>
      <c r="I179" s="429">
        <f>I77*Calc_SEC_death_rates!$G124</f>
        <v>6.8571676820313052E-2</v>
      </c>
      <c r="J179" s="429">
        <f>J77*Calc_SEC_death_rates!$G124</f>
        <v>7.2640337013904197E-2</v>
      </c>
      <c r="K179" s="429">
        <f>K77*Calc_SEC_death_rates!$G124</f>
        <v>7.5267439254259411E-2</v>
      </c>
      <c r="L179" s="429">
        <f>L77*Calc_SEC_death_rates!$G124</f>
        <v>7.6996159719222246E-2</v>
      </c>
      <c r="M179" s="429">
        <f>M77*Calc_SEC_death_rates!$G124</f>
        <v>7.7795393350096984E-2</v>
      </c>
    </row>
    <row r="180" spans="1:13" ht="13.15">
      <c r="B180" s="323" t="str">
        <f t="shared" si="61"/>
        <v>25-29</v>
      </c>
      <c r="C180" s="429">
        <f>C78*Calc_SEC_death_rates!$G125</f>
        <v>5.4931560844561571E-2</v>
      </c>
      <c r="D180" s="429">
        <f>D78*Calc_SEC_death_rates!$G125</f>
        <v>5.8549226343742947E-2</v>
      </c>
      <c r="E180" s="429">
        <f>E78*Calc_SEC_death_rates!$G125</f>
        <v>6.0021610991754105E-2</v>
      </c>
      <c r="F180" s="429">
        <f>F78*Calc_SEC_death_rates!$G125</f>
        <v>6.2716420794085945E-2</v>
      </c>
      <c r="G180" s="429">
        <f>G78*Calc_SEC_death_rates!$G125</f>
        <v>6.578940496158768E-2</v>
      </c>
      <c r="H180" s="429">
        <f>H78*Calc_SEC_death_rates!$G125</f>
        <v>6.9528596442929552E-2</v>
      </c>
      <c r="I180" s="429">
        <f>I78*Calc_SEC_death_rates!$G125</f>
        <v>7.3129697226703691E-2</v>
      </c>
      <c r="J180" s="429">
        <f>J78*Calc_SEC_death_rates!$G125</f>
        <v>7.6880086593842864E-2</v>
      </c>
      <c r="K180" s="429">
        <f>K78*Calc_SEC_death_rates!$G125</f>
        <v>7.9765788363740361E-2</v>
      </c>
      <c r="L180" s="429">
        <f>L78*Calc_SEC_death_rates!$G125</f>
        <v>8.1981398814630874E-2</v>
      </c>
      <c r="M180" s="429">
        <f>M78*Calc_SEC_death_rates!$G125</f>
        <v>8.3409980175631657E-2</v>
      </c>
    </row>
    <row r="181" spans="1:13" ht="13.15">
      <c r="B181" s="323" t="str">
        <f t="shared" si="61"/>
        <v>30-34</v>
      </c>
      <c r="C181" s="429">
        <f>C79*Calc_SEC_death_rates!$G126</f>
        <v>0.19549473349910426</v>
      </c>
      <c r="D181" s="429">
        <f>D79*Calc_SEC_death_rates!$G126</f>
        <v>0.18874297397770684</v>
      </c>
      <c r="E181" s="429">
        <f>E79*Calc_SEC_death_rates!$G126</f>
        <v>0.18119262587409199</v>
      </c>
      <c r="F181" s="429">
        <f>F79*Calc_SEC_death_rates!$G126</f>
        <v>0.17717806374624617</v>
      </c>
      <c r="G181" s="429">
        <f>G79*Calc_SEC_death_rates!$G126</f>
        <v>0.17560593953660977</v>
      </c>
      <c r="H181" s="429">
        <f>H79*Calc_SEC_death_rates!$G126</f>
        <v>0.17691775574540963</v>
      </c>
      <c r="I181" s="429">
        <f>I79*Calc_SEC_death_rates!$G126</f>
        <v>0.17985513179342011</v>
      </c>
      <c r="J181" s="429">
        <f>J79*Calc_SEC_death_rates!$G126</f>
        <v>0.18439812416190141</v>
      </c>
      <c r="K181" s="429">
        <f>K79*Calc_SEC_death_rates!$G126</f>
        <v>0.18893857541608711</v>
      </c>
      <c r="L181" s="429">
        <f>L79*Calc_SEC_death_rates!$G126</f>
        <v>0.19326198918596407</v>
      </c>
      <c r="M181" s="429">
        <f>M79*Calc_SEC_death_rates!$G126</f>
        <v>0.19687804955583521</v>
      </c>
    </row>
    <row r="182" spans="1:13" ht="13.15">
      <c r="B182" s="323" t="str">
        <f t="shared" si="61"/>
        <v>35-39</v>
      </c>
      <c r="C182" s="429">
        <f>C80*Calc_SEC_death_rates!$G127</f>
        <v>0.23204251317647123</v>
      </c>
      <c r="D182" s="429">
        <f>D80*Calc_SEC_death_rates!$G127</f>
        <v>0.22636569087833694</v>
      </c>
      <c r="E182" s="429">
        <f>E80*Calc_SEC_death_rates!$G127</f>
        <v>0.21784324859437923</v>
      </c>
      <c r="F182" s="429">
        <f>F80*Calc_SEC_death_rates!$G127</f>
        <v>0.2107531607058194</v>
      </c>
      <c r="G182" s="429">
        <f>G80*Calc_SEC_death_rates!$G127</f>
        <v>0.20475614585146026</v>
      </c>
      <c r="H182" s="429">
        <f>H80*Calc_SEC_death_rates!$G127</f>
        <v>0.20097240988994494</v>
      </c>
      <c r="I182" s="429">
        <f>I80*Calc_SEC_death_rates!$G127</f>
        <v>0.19884263123341667</v>
      </c>
      <c r="J182" s="429">
        <f>J80*Calc_SEC_death_rates!$G127</f>
        <v>0.19857121749872608</v>
      </c>
      <c r="K182" s="429">
        <f>K80*Calc_SEC_death_rates!$G127</f>
        <v>0.19909595090066123</v>
      </c>
      <c r="L182" s="429">
        <f>L80*Calc_SEC_death_rates!$G127</f>
        <v>0.20028398668745981</v>
      </c>
      <c r="M182" s="429">
        <f>M80*Calc_SEC_death_rates!$G127</f>
        <v>0.20170821514969506</v>
      </c>
    </row>
    <row r="183" spans="1:13" ht="13.15">
      <c r="B183" s="323" t="str">
        <f t="shared" si="61"/>
        <v>40-44</v>
      </c>
      <c r="C183" s="429">
        <f>C81*Calc_SEC_death_rates!$G128</f>
        <v>0.26195822157884469</v>
      </c>
      <c r="D183" s="429">
        <f>D81*Calc_SEC_death_rates!$G128</f>
        <v>0.26553399238826525</v>
      </c>
      <c r="E183" s="429">
        <f>E81*Calc_SEC_death_rates!$G128</f>
        <v>0.26356774308716097</v>
      </c>
      <c r="F183" s="429">
        <f>F81*Calc_SEC_death_rates!$G128</f>
        <v>0.26075657999748258</v>
      </c>
      <c r="G183" s="429">
        <f>G81*Calc_SEC_death_rates!$G128</f>
        <v>0.25681565707284587</v>
      </c>
      <c r="H183" s="429">
        <f>H81*Calc_SEC_death_rates!$G128</f>
        <v>0.25347548781524998</v>
      </c>
      <c r="I183" s="429">
        <f>I81*Calc_SEC_death_rates!$G128</f>
        <v>0.25054842039586833</v>
      </c>
      <c r="J183" s="429">
        <f>J81*Calc_SEC_death_rates!$G128</f>
        <v>0.24865364273877008</v>
      </c>
      <c r="K183" s="429">
        <f>K81*Calc_SEC_death_rates!$G128</f>
        <v>0.24704245950744511</v>
      </c>
      <c r="L183" s="429">
        <f>L81*Calc_SEC_death_rates!$G128</f>
        <v>0.24590802137349224</v>
      </c>
      <c r="M183" s="429">
        <f>M81*Calc_SEC_death_rates!$G128</f>
        <v>0.24506252211086535</v>
      </c>
    </row>
    <row r="184" spans="1:13" ht="13.15">
      <c r="B184" s="323" t="str">
        <f t="shared" si="61"/>
        <v>45-49</v>
      </c>
      <c r="C184" s="429">
        <f>C82*Calc_SEC_death_rates!$G129</f>
        <v>0.39054311117822904</v>
      </c>
      <c r="D184" s="429">
        <f>D82*Calc_SEC_death_rates!$G129</f>
        <v>0.38752238835899649</v>
      </c>
      <c r="E184" s="429">
        <f>E82*Calc_SEC_death_rates!$G129</f>
        <v>0.38164929739626269</v>
      </c>
      <c r="F184" s="429">
        <f>F82*Calc_SEC_death_rates!$G129</f>
        <v>0.37770707790884228</v>
      </c>
      <c r="G184" s="429">
        <f>G82*Calc_SEC_death_rates!$G129</f>
        <v>0.37357860881083305</v>
      </c>
      <c r="H184" s="429">
        <f>H82*Calc_SEC_death_rates!$G129</f>
        <v>0.37079579951675246</v>
      </c>
      <c r="I184" s="429">
        <f>I82*Calc_SEC_death_rates!$G129</f>
        <v>0.3683816886376074</v>
      </c>
      <c r="J184" s="429">
        <f>J82*Calc_SEC_death_rates!$G129</f>
        <v>0.36683527926158332</v>
      </c>
      <c r="K184" s="429">
        <f>K82*Calc_SEC_death_rates!$G129</f>
        <v>0.36492618524740006</v>
      </c>
      <c r="L184" s="429">
        <f>L82*Calc_SEC_death_rates!$G129</f>
        <v>0.36295148026236768</v>
      </c>
      <c r="M184" s="429">
        <f>M82*Calc_SEC_death_rates!$G129</f>
        <v>0.36076121271948058</v>
      </c>
    </row>
    <row r="185" spans="1:13" ht="13.15">
      <c r="B185" s="323" t="str">
        <f t="shared" si="61"/>
        <v>50-54</v>
      </c>
      <c r="C185" s="429">
        <f>C83*Calc_SEC_death_rates!$G130</f>
        <v>0.33186668419625431</v>
      </c>
      <c r="D185" s="429">
        <f>D83*Calc_SEC_death_rates!$G130</f>
        <v>0.32784998587703823</v>
      </c>
      <c r="E185" s="429">
        <f>E83*Calc_SEC_death_rates!$G130</f>
        <v>0.32051657062160555</v>
      </c>
      <c r="F185" s="429">
        <f>F83*Calc_SEC_death_rates!$G130</f>
        <v>0.314947024967967</v>
      </c>
      <c r="G185" s="429">
        <f>G83*Calc_SEC_death_rates!$G130</f>
        <v>0.30978664996365296</v>
      </c>
      <c r="H185" s="429">
        <f>H83*Calc_SEC_death_rates!$G130</f>
        <v>0.30649557548409112</v>
      </c>
      <c r="I185" s="429">
        <f>I83*Calc_SEC_death_rates!$G130</f>
        <v>0.30414045914811644</v>
      </c>
      <c r="J185" s="429">
        <f>J83*Calc_SEC_death_rates!$G130</f>
        <v>0.30289126723893917</v>
      </c>
      <c r="K185" s="429">
        <f>K83*Calc_SEC_death_rates!$G130</f>
        <v>0.30154404514829325</v>
      </c>
      <c r="L185" s="429">
        <f>L83*Calc_SEC_death_rates!$G130</f>
        <v>0.30014977826045836</v>
      </c>
      <c r="M185" s="429">
        <f>M83*Calc_SEC_death_rates!$G130</f>
        <v>0.29846314360329607</v>
      </c>
    </row>
    <row r="186" spans="1:13" ht="13.15">
      <c r="B186" s="323" t="str">
        <f t="shared" si="61"/>
        <v>55-59</v>
      </c>
      <c r="C186" s="429">
        <f>C84*Calc_SEC_death_rates!$G131</f>
        <v>0.23590589834638767</v>
      </c>
      <c r="D186" s="429">
        <f>D84*Calc_SEC_death_rates!$G131</f>
        <v>0.21975445094635446</v>
      </c>
      <c r="E186" s="429">
        <f>E84*Calc_SEC_death_rates!$G131</f>
        <v>0.20666273603723792</v>
      </c>
      <c r="F186" s="429">
        <f>F84*Calc_SEC_death_rates!$G131</f>
        <v>0.19785507907180855</v>
      </c>
      <c r="G186" s="429">
        <f>G84*Calc_SEC_death_rates!$G131</f>
        <v>0.1913868678588643</v>
      </c>
      <c r="H186" s="429">
        <f>H84*Calc_SEC_death_rates!$G131</f>
        <v>0.18725692171927011</v>
      </c>
      <c r="I186" s="429">
        <f>I84*Calc_SEC_death_rates!$G131</f>
        <v>0.1844633754907114</v>
      </c>
      <c r="J186" s="429">
        <f>J84*Calc_SEC_death_rates!$G131</f>
        <v>0.18291766844114782</v>
      </c>
      <c r="K186" s="429">
        <f>K84*Calc_SEC_death_rates!$G131</f>
        <v>0.18162266982801478</v>
      </c>
      <c r="L186" s="429">
        <f>L84*Calc_SEC_death_rates!$G131</f>
        <v>0.18052316174723171</v>
      </c>
      <c r="M186" s="429">
        <f>M84*Calc_SEC_death_rates!$G131</f>
        <v>0.17936314271808601</v>
      </c>
    </row>
    <row r="187" spans="1:13" ht="13.15">
      <c r="B187" s="323" t="str">
        <f t="shared" si="61"/>
        <v>60-64</v>
      </c>
      <c r="C187" s="429">
        <f>C85*Calc_SEC_death_rates!$G132</f>
        <v>6.7515480413333398E-2</v>
      </c>
      <c r="D187" s="429">
        <f>D85*Calc_SEC_death_rates!$G132</f>
        <v>6.3038792679039543E-2</v>
      </c>
      <c r="E187" s="429">
        <f>E85*Calc_SEC_death_rates!$G132</f>
        <v>5.836361141844057E-2</v>
      </c>
      <c r="F187" s="429">
        <f>F85*Calc_SEC_death_rates!$G132</f>
        <v>5.4808513288245327E-2</v>
      </c>
      <c r="G187" s="429">
        <f>G85*Calc_SEC_death_rates!$G132</f>
        <v>5.2155718489059207E-2</v>
      </c>
      <c r="H187" s="429">
        <f>H85*Calc_SEC_death_rates!$G132</f>
        <v>5.0373594762261102E-2</v>
      </c>
      <c r="I187" s="429">
        <f>I85*Calc_SEC_death_rates!$G132</f>
        <v>4.9137019760618066E-2</v>
      </c>
      <c r="J187" s="429">
        <f>J85*Calc_SEC_death_rates!$G132</f>
        <v>4.840506162139914E-2</v>
      </c>
      <c r="K187" s="429">
        <f>K85*Calc_SEC_death_rates!$G132</f>
        <v>4.7826766680550713E-2</v>
      </c>
      <c r="L187" s="429">
        <f>L85*Calc_SEC_death_rates!$G132</f>
        <v>4.7374698491807879E-2</v>
      </c>
      <c r="M187" s="429">
        <f>M85*Calc_SEC_death_rates!$G132</f>
        <v>4.6952643075395463E-2</v>
      </c>
    </row>
    <row r="188" spans="1:13" ht="13.15">
      <c r="B188" s="323" t="str">
        <f t="shared" si="61"/>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1"/>
        <v>Total</v>
      </c>
      <c r="C189" s="429">
        <f>SUM(C179:C188)</f>
        <v>1.7908227041293971</v>
      </c>
      <c r="D189" s="429">
        <f t="shared" ref="D189:M189" si="63">SUM(D179:D188)</f>
        <v>1.7749806947070872</v>
      </c>
      <c r="E189" s="429">
        <f t="shared" si="63"/>
        <v>1.7359032134298193</v>
      </c>
      <c r="F189" s="429">
        <f t="shared" si="63"/>
        <v>1.7098808316564185</v>
      </c>
      <c r="G189" s="429">
        <f t="shared" si="63"/>
        <v>1.6887681408497621</v>
      </c>
      <c r="H189" s="429">
        <f t="shared" si="63"/>
        <v>1.6800634285879643</v>
      </c>
      <c r="I189" s="429">
        <f t="shared" si="63"/>
        <v>1.6770701005067752</v>
      </c>
      <c r="J189" s="429">
        <f t="shared" si="63"/>
        <v>1.682192684570214</v>
      </c>
      <c r="K189" s="429">
        <f t="shared" si="63"/>
        <v>1.6860298803464522</v>
      </c>
      <c r="L189" s="429">
        <f t="shared" si="63"/>
        <v>1.6894306745426348</v>
      </c>
      <c r="M189" s="429">
        <f t="shared" si="63"/>
        <v>1.6903943024583823</v>
      </c>
    </row>
    <row r="190" spans="1:13">
      <c r="A190" s="1080">
        <f>SUM(C190:M190)</f>
        <v>0</v>
      </c>
      <c r="B190" s="1080"/>
      <c r="C190" s="1080">
        <f>SUM(C179:C188)-C189</f>
        <v>0</v>
      </c>
      <c r="D190" s="1080">
        <f t="shared" ref="D190:M190" si="64">SUM(D179:D188)-D189</f>
        <v>0</v>
      </c>
      <c r="E190" s="1080">
        <f t="shared" si="64"/>
        <v>0</v>
      </c>
      <c r="F190" s="1080">
        <f t="shared" si="64"/>
        <v>0</v>
      </c>
      <c r="G190" s="1080">
        <f t="shared" si="64"/>
        <v>0</v>
      </c>
      <c r="H190" s="1080">
        <f t="shared" si="64"/>
        <v>0</v>
      </c>
      <c r="I190" s="1080">
        <f t="shared" si="64"/>
        <v>0</v>
      </c>
      <c r="J190" s="1080">
        <f t="shared" si="64"/>
        <v>0</v>
      </c>
      <c r="K190" s="1080">
        <f t="shared" si="64"/>
        <v>0</v>
      </c>
      <c r="L190" s="1080">
        <f t="shared" si="64"/>
        <v>0</v>
      </c>
      <c r="M190" s="1080">
        <f t="shared" si="64"/>
        <v>0</v>
      </c>
    </row>
    <row r="192" spans="1:13" ht="13.15">
      <c r="B192" s="326" t="s">
        <v>47</v>
      </c>
      <c r="C192" s="314"/>
      <c r="D192" s="314"/>
      <c r="E192" s="314"/>
      <c r="F192" s="314"/>
      <c r="G192" s="314"/>
      <c r="H192" s="324"/>
      <c r="I192" s="314"/>
      <c r="J192" s="314"/>
      <c r="K192" s="314"/>
      <c r="L192" s="314"/>
    </row>
    <row r="193" spans="1:13">
      <c r="C193" s="314"/>
      <c r="D193" s="314"/>
      <c r="E193" s="314"/>
      <c r="F193" s="314"/>
      <c r="G193" s="314"/>
      <c r="H193" s="324"/>
      <c r="I193" s="314"/>
      <c r="J193" s="314"/>
      <c r="K193" s="314"/>
      <c r="L193" s="314"/>
    </row>
    <row r="194" spans="1:13" ht="13.15">
      <c r="B194" s="323" t="str">
        <f t="shared" ref="B194:B205" si="65">B178</f>
        <v>Age group</v>
      </c>
      <c r="C194" s="323" t="str">
        <f t="shared" ref="C194:M194" si="66">C178</f>
        <v>2019/20</v>
      </c>
      <c r="D194" s="323" t="str">
        <f t="shared" si="66"/>
        <v>2020/21</v>
      </c>
      <c r="E194" s="323" t="str">
        <f t="shared" si="66"/>
        <v>2021/22</v>
      </c>
      <c r="F194" s="323" t="str">
        <f t="shared" si="66"/>
        <v>2022/23</v>
      </c>
      <c r="G194" s="323" t="str">
        <f t="shared" si="66"/>
        <v>2023/24</v>
      </c>
      <c r="H194" s="323" t="str">
        <f t="shared" si="66"/>
        <v>2024/25</v>
      </c>
      <c r="I194" s="323" t="str">
        <f t="shared" si="66"/>
        <v>2025/26</v>
      </c>
      <c r="J194" s="323" t="str">
        <f t="shared" si="66"/>
        <v>2026/27</v>
      </c>
      <c r="K194" s="323" t="str">
        <f t="shared" si="66"/>
        <v>2027/28</v>
      </c>
      <c r="L194" s="323" t="str">
        <f t="shared" si="66"/>
        <v>2028/29</v>
      </c>
      <c r="M194" s="323" t="str">
        <f t="shared" si="66"/>
        <v>2029/30</v>
      </c>
    </row>
    <row r="195" spans="1:13" ht="13.15">
      <c r="B195" s="323" t="str">
        <f t="shared" si="65"/>
        <v>20-24</v>
      </c>
      <c r="C195" s="429">
        <f>C93*Calc_SEC_death_rates!$G140</f>
        <v>6.7443526029038123E-2</v>
      </c>
      <c r="D195" s="429">
        <f>D93*Calc_SEC_death_rates!$G140</f>
        <v>9.4274653769643821E-2</v>
      </c>
      <c r="E195" s="429">
        <f>E93*Calc_SEC_death_rates!$G140</f>
        <v>0.10613246080933925</v>
      </c>
      <c r="F195" s="429">
        <f>F93*Calc_SEC_death_rates!$G140</f>
        <v>0.11677480997669341</v>
      </c>
      <c r="G195" s="429">
        <f>G93*Calc_SEC_death_rates!$G140</f>
        <v>0.12621545053817046</v>
      </c>
      <c r="H195" s="429">
        <f>H93*Calc_SEC_death_rates!$G140</f>
        <v>0.13558730334066577</v>
      </c>
      <c r="I195" s="429">
        <f>I93*Calc_SEC_death_rates!$G140</f>
        <v>0.14336851197480907</v>
      </c>
      <c r="J195" s="429">
        <f>J93*Calc_SEC_death_rates!$G140</f>
        <v>0.15096547075355679</v>
      </c>
      <c r="K195" s="429">
        <f>K93*Calc_SEC_death_rates!$G140</f>
        <v>0.15588325370518666</v>
      </c>
      <c r="L195" s="429">
        <f>L93*Calc_SEC_death_rates!$G140</f>
        <v>0.15913289275912493</v>
      </c>
      <c r="M195" s="429">
        <f>M93*Calc_SEC_death_rates!$G140</f>
        <v>0.16059780391345324</v>
      </c>
    </row>
    <row r="196" spans="1:13" ht="13.15">
      <c r="B196" s="323" t="str">
        <f t="shared" si="65"/>
        <v>25-29</v>
      </c>
      <c r="C196" s="429">
        <f>C94*Calc_SEC_death_rates!$G141</f>
        <v>9.8943500571572474E-2</v>
      </c>
      <c r="D196" s="429">
        <f>D94*Calc_SEC_death_rates!$G141</f>
        <v>0.10037079102884786</v>
      </c>
      <c r="E196" s="429">
        <f>E94*Calc_SEC_death_rates!$G141</f>
        <v>9.9484409429935097E-2</v>
      </c>
      <c r="F196" s="429">
        <f>F94*Calc_SEC_death_rates!$G141</f>
        <v>0.10084501056702987</v>
      </c>
      <c r="G196" s="429">
        <f>G94*Calc_SEC_death_rates!$G141</f>
        <v>0.10356191479408616</v>
      </c>
      <c r="H196" s="429">
        <f>H94*Calc_SEC_death_rates!$G141</f>
        <v>0.10759348312013133</v>
      </c>
      <c r="I196" s="429">
        <f>I94*Calc_SEC_death_rates!$G141</f>
        <v>0.11175349987547634</v>
      </c>
      <c r="J196" s="429">
        <f>J94*Calc_SEC_death_rates!$G141</f>
        <v>0.11638855693968178</v>
      </c>
      <c r="K196" s="429">
        <f>K94*Calc_SEC_death_rates!$G141</f>
        <v>0.12001163198708935</v>
      </c>
      <c r="L196" s="429">
        <f>L94*Calc_SEC_death_rates!$G141</f>
        <v>0.12283888002432082</v>
      </c>
      <c r="M196" s="429">
        <f>M94*Calc_SEC_death_rates!$G141</f>
        <v>0.12465933074725674</v>
      </c>
    </row>
    <row r="197" spans="1:13" ht="13.15">
      <c r="B197" s="323" t="str">
        <f t="shared" si="65"/>
        <v>30-34</v>
      </c>
      <c r="C197" s="429">
        <f>C95*Calc_SEC_death_rates!$G142</f>
        <v>0.20109400022535714</v>
      </c>
      <c r="D197" s="429">
        <f>D95*Calc_SEC_death_rates!$G142</f>
        <v>0.19280086919284006</v>
      </c>
      <c r="E197" s="429">
        <f>E95*Calc_SEC_death_rates!$G142</f>
        <v>0.18377521813233333</v>
      </c>
      <c r="F197" s="429">
        <f>F95*Calc_SEC_death_rates!$G142</f>
        <v>0.17791176469358669</v>
      </c>
      <c r="G197" s="429">
        <f>G95*Calc_SEC_death_rates!$G142</f>
        <v>0.17478217350789851</v>
      </c>
      <c r="H197" s="429">
        <f>H95*Calc_SEC_death_rates!$G142</f>
        <v>0.17437857623590738</v>
      </c>
      <c r="I197" s="429">
        <f>I95*Calc_SEC_death_rates!$G142</f>
        <v>0.17560242666015347</v>
      </c>
      <c r="J197" s="429">
        <f>J95*Calc_SEC_death_rates!$G142</f>
        <v>0.1784703918038496</v>
      </c>
      <c r="K197" s="429">
        <f>K95*Calc_SEC_death_rates!$G142</f>
        <v>0.18151460804854258</v>
      </c>
      <c r="L197" s="429">
        <f>L95*Calc_SEC_death_rates!$G142</f>
        <v>0.18453794039182908</v>
      </c>
      <c r="M197" s="429">
        <f>M95*Calc_SEC_death_rates!$G142</f>
        <v>0.1870768143362064</v>
      </c>
    </row>
    <row r="198" spans="1:13" ht="13.15">
      <c r="B198" s="323" t="str">
        <f t="shared" si="65"/>
        <v>35-39</v>
      </c>
      <c r="C198" s="429">
        <f>C96*Calc_SEC_death_rates!$G143</f>
        <v>0.2730670683685385</v>
      </c>
      <c r="D198" s="429">
        <f>D96*Calc_SEC_death_rates!$G143</f>
        <v>0.26972513259391601</v>
      </c>
      <c r="E198" s="429">
        <f>E96*Calc_SEC_death_rates!$G143</f>
        <v>0.2621204417941293</v>
      </c>
      <c r="F198" s="429">
        <f>F96*Calc_SEC_death_rates!$G143</f>
        <v>0.25515293173085485</v>
      </c>
      <c r="G198" s="429">
        <f>G96*Calc_SEC_death_rates!$G143</f>
        <v>0.24931938018263916</v>
      </c>
      <c r="H198" s="429">
        <f>H96*Calc_SEC_death_rates!$G143</f>
        <v>0.24538069742152688</v>
      </c>
      <c r="I198" s="429">
        <f>I96*Calc_SEC_death_rates!$G143</f>
        <v>0.24287194283393362</v>
      </c>
      <c r="J198" s="429">
        <f>J96*Calc_SEC_death_rates!$G143</f>
        <v>0.24220179309968309</v>
      </c>
      <c r="K198" s="429">
        <f>K96*Calc_SEC_death_rates!$G143</f>
        <v>0.24223759605047129</v>
      </c>
      <c r="L198" s="429">
        <f>L96*Calc_SEC_death_rates!$G143</f>
        <v>0.24292663657743996</v>
      </c>
      <c r="M198" s="429">
        <f>M96*Calc_SEC_death_rates!$G143</f>
        <v>0.24383950607279981</v>
      </c>
    </row>
    <row r="199" spans="1:13" ht="13.15">
      <c r="B199" s="323" t="str">
        <f t="shared" si="65"/>
        <v>40-44</v>
      </c>
      <c r="C199" s="429">
        <f>C97*Calc_SEC_death_rates!$G144</f>
        <v>0.35936222672117013</v>
      </c>
      <c r="D199" s="429">
        <f>D97*Calc_SEC_death_rates!$G144</f>
        <v>0.3655243458144451</v>
      </c>
      <c r="E199" s="429">
        <f>E97*Calc_SEC_death_rates!$G144</f>
        <v>0.36518119909542968</v>
      </c>
      <c r="F199" s="429">
        <f>F97*Calc_SEC_death_rates!$G144</f>
        <v>0.36379781401629951</v>
      </c>
      <c r="G199" s="429">
        <f>G97*Calc_SEC_death_rates!$G144</f>
        <v>0.36168877419134715</v>
      </c>
      <c r="H199" s="429">
        <f>H97*Calc_SEC_death_rates!$G144</f>
        <v>0.3598731762716732</v>
      </c>
      <c r="I199" s="429">
        <f>I97*Calc_SEC_death_rates!$G144</f>
        <v>0.35802001460230171</v>
      </c>
      <c r="J199" s="429">
        <f>J97*Calc_SEC_death_rates!$G144</f>
        <v>0.3570316467885814</v>
      </c>
      <c r="K199" s="429">
        <f>K97*Calc_SEC_death_rates!$G144</f>
        <v>0.35588886876014592</v>
      </c>
      <c r="L199" s="429">
        <f>L97*Calc_SEC_death_rates!$G144</f>
        <v>0.35494960452393953</v>
      </c>
      <c r="M199" s="429">
        <f>M97*Calc_SEC_death_rates!$G144</f>
        <v>0.35403310169304575</v>
      </c>
    </row>
    <row r="200" spans="1:13" ht="13.15">
      <c r="B200" s="323" t="str">
        <f t="shared" si="65"/>
        <v>45-49</v>
      </c>
      <c r="C200" s="429">
        <f>C98*Calc_SEC_death_rates!$G145</f>
        <v>0.62713005233340313</v>
      </c>
      <c r="D200" s="429">
        <f>D98*Calc_SEC_death_rates!$G145</f>
        <v>0.63083480390278168</v>
      </c>
      <c r="E200" s="429">
        <f>E98*Calc_SEC_death_rates!$G145</f>
        <v>0.62890650483606825</v>
      </c>
      <c r="F200" s="429">
        <f>F98*Calc_SEC_death_rates!$G145</f>
        <v>0.62920994651154316</v>
      </c>
      <c r="G200" s="429">
        <f>G98*Calc_SEC_death_rates!$G145</f>
        <v>0.63049213218533384</v>
      </c>
      <c r="H200" s="429">
        <f>H98*Calc_SEC_death_rates!$G145</f>
        <v>0.63310789849197235</v>
      </c>
      <c r="I200" s="429">
        <f>I98*Calc_SEC_death_rates!$G145</f>
        <v>0.63539981980849813</v>
      </c>
      <c r="J200" s="429">
        <f>J98*Calc_SEC_death_rates!$G145</f>
        <v>0.63829452649628116</v>
      </c>
      <c r="K200" s="429">
        <f>K98*Calc_SEC_death_rates!$G145</f>
        <v>0.63963067302676591</v>
      </c>
      <c r="L200" s="429">
        <f>L98*Calc_SEC_death_rates!$G145</f>
        <v>0.63998022199413385</v>
      </c>
      <c r="M200" s="429">
        <f>M98*Calc_SEC_death_rates!$G145</f>
        <v>0.63913660339497169</v>
      </c>
    </row>
    <row r="201" spans="1:13" ht="13.15">
      <c r="B201" s="323" t="str">
        <f t="shared" si="65"/>
        <v>50-54</v>
      </c>
      <c r="C201" s="429">
        <f>C99*Calc_SEC_death_rates!$G146</f>
        <v>0.49497214265811024</v>
      </c>
      <c r="D201" s="429">
        <f>D99*Calc_SEC_death_rates!$G146</f>
        <v>0.49828687589692605</v>
      </c>
      <c r="E201" s="429">
        <f>E99*Calc_SEC_death_rates!$G146</f>
        <v>0.49595536133626267</v>
      </c>
      <c r="F201" s="429">
        <f>F99*Calc_SEC_death_rates!$G146</f>
        <v>0.49535420088756188</v>
      </c>
      <c r="G201" s="429">
        <f>G99*Calc_SEC_death_rates!$G146</f>
        <v>0.4961884909419777</v>
      </c>
      <c r="H201" s="429">
        <f>H99*Calc_SEC_death_rates!$G146</f>
        <v>0.49891595040021214</v>
      </c>
      <c r="I201" s="429">
        <f>I99*Calc_SEC_death_rates!$G146</f>
        <v>0.50214244852352619</v>
      </c>
      <c r="J201" s="429">
        <f>J99*Calc_SEC_death_rates!$G146</f>
        <v>0.50632001119821379</v>
      </c>
      <c r="K201" s="429">
        <f>K99*Calc_SEC_death_rates!$G146</f>
        <v>0.50949028944460661</v>
      </c>
      <c r="L201" s="429">
        <f>L99*Calc_SEC_death_rates!$G146</f>
        <v>0.51181880444040573</v>
      </c>
      <c r="M201" s="429">
        <f>M99*Calc_SEC_death_rates!$G146</f>
        <v>0.51294506574049148</v>
      </c>
    </row>
    <row r="202" spans="1:13" ht="13.15">
      <c r="B202" s="323" t="str">
        <f t="shared" si="65"/>
        <v>55-59</v>
      </c>
      <c r="C202" s="429">
        <f>C100*Calc_SEC_death_rates!$G147</f>
        <v>0.15830146923727478</v>
      </c>
      <c r="D202" s="429">
        <f>D100*Calc_SEC_death_rates!$G147</f>
        <v>0.14951632685924621</v>
      </c>
      <c r="E202" s="429">
        <f>E100*Calc_SEC_death_rates!$G147</f>
        <v>0.14275572883922785</v>
      </c>
      <c r="F202" s="429">
        <f>F100*Calc_SEC_death_rates!$G147</f>
        <v>0.13880844695834843</v>
      </c>
      <c r="G202" s="429">
        <f>G100*Calc_SEC_death_rates!$G147</f>
        <v>0.1366891320880676</v>
      </c>
      <c r="H202" s="429">
        <f>H100*Calc_SEC_death_rates!$G147</f>
        <v>0.136018685837867</v>
      </c>
      <c r="I202" s="429">
        <f>I100*Calc_SEC_death_rates!$G147</f>
        <v>0.13607794213474877</v>
      </c>
      <c r="J202" s="429">
        <f>J100*Calc_SEC_death_rates!$G147</f>
        <v>0.13683016211125859</v>
      </c>
      <c r="K202" s="429">
        <f>K100*Calc_SEC_death_rates!$G147</f>
        <v>0.13755130911826366</v>
      </c>
      <c r="L202" s="429">
        <f>L100*Calc_SEC_death_rates!$G147</f>
        <v>0.13821627780604412</v>
      </c>
      <c r="M202" s="429">
        <f>M100*Calc_SEC_death_rates!$G147</f>
        <v>0.138647431585705</v>
      </c>
    </row>
    <row r="203" spans="1:13" ht="13.15">
      <c r="B203" s="323" t="str">
        <f t="shared" si="65"/>
        <v>60-64</v>
      </c>
      <c r="C203" s="429">
        <f>C101*Calc_SEC_death_rates!$G148</f>
        <v>0.1554306018934333</v>
      </c>
      <c r="D203" s="429">
        <f>D101*Calc_SEC_death_rates!$G148</f>
        <v>0.14529731947943431</v>
      </c>
      <c r="E203" s="429">
        <f>E101*Calc_SEC_death_rates!$G148</f>
        <v>0.13533748360181866</v>
      </c>
      <c r="F203" s="429">
        <f>F101*Calc_SEC_death_rates!$G148</f>
        <v>0.12834816424127543</v>
      </c>
      <c r="G203" s="429">
        <f>G101*Calc_SEC_death_rates!$G148</f>
        <v>0.12378513062738103</v>
      </c>
      <c r="H203" s="429">
        <f>H101*Calc_SEC_death_rates!$G148</f>
        <v>0.12130443363061347</v>
      </c>
      <c r="I203" s="429">
        <f>I101*Calc_SEC_death_rates!$G148</f>
        <v>0.12004297901134715</v>
      </c>
      <c r="J203" s="429">
        <f>J101*Calc_SEC_death_rates!$G148</f>
        <v>0.11988551370451569</v>
      </c>
      <c r="K203" s="429">
        <f>K101*Calc_SEC_death_rates!$G148</f>
        <v>0.11994616744433748</v>
      </c>
      <c r="L203" s="429">
        <f>L101*Calc_SEC_death_rates!$G148</f>
        <v>0.12016390883799695</v>
      </c>
      <c r="M203" s="429">
        <f>M101*Calc_SEC_death_rates!$G148</f>
        <v>0.12030473190131767</v>
      </c>
    </row>
    <row r="204" spans="1:13" ht="13.15">
      <c r="B204" s="323" t="str">
        <f t="shared" si="65"/>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row>
    <row r="205" spans="1:13" ht="13.15">
      <c r="B205" s="323" t="str">
        <f t="shared" si="65"/>
        <v>Total</v>
      </c>
      <c r="C205" s="429">
        <f>SUM(C195:C204)</f>
        <v>2.4357445880378976</v>
      </c>
      <c r="D205" s="429">
        <f t="shared" ref="D205:M205" si="67">SUM(D195:D204)</f>
        <v>2.4466311185380807</v>
      </c>
      <c r="E205" s="429">
        <f t="shared" si="67"/>
        <v>2.4196488078745442</v>
      </c>
      <c r="F205" s="429">
        <f t="shared" si="67"/>
        <v>2.4062030895831938</v>
      </c>
      <c r="G205" s="429">
        <f t="shared" si="67"/>
        <v>2.4027225790569018</v>
      </c>
      <c r="H205" s="429">
        <f t="shared" si="67"/>
        <v>2.4121602047505695</v>
      </c>
      <c r="I205" s="429">
        <f t="shared" si="67"/>
        <v>2.4252795854247942</v>
      </c>
      <c r="J205" s="429">
        <f t="shared" si="67"/>
        <v>2.4463880728956222</v>
      </c>
      <c r="K205" s="429">
        <f t="shared" si="67"/>
        <v>2.4621543975854094</v>
      </c>
      <c r="L205" s="429">
        <f t="shared" si="67"/>
        <v>2.4745651673552351</v>
      </c>
      <c r="M205" s="429">
        <f t="shared" si="67"/>
        <v>2.4812403893852482</v>
      </c>
    </row>
    <row r="206" spans="1:13">
      <c r="A206" s="1080">
        <f>SUM(C206:M206)</f>
        <v>0</v>
      </c>
      <c r="B206" s="1080"/>
      <c r="C206" s="1080">
        <f>SUM(C195:C204)-C205</f>
        <v>0</v>
      </c>
      <c r="D206" s="1080">
        <f t="shared" ref="D206:M206" si="68">SUM(D195:D204)-D205</f>
        <v>0</v>
      </c>
      <c r="E206" s="1080">
        <f t="shared" si="68"/>
        <v>0</v>
      </c>
      <c r="F206" s="1080">
        <f t="shared" si="68"/>
        <v>0</v>
      </c>
      <c r="G206" s="1080">
        <f t="shared" si="68"/>
        <v>0</v>
      </c>
      <c r="H206" s="1080">
        <f t="shared" si="68"/>
        <v>0</v>
      </c>
      <c r="I206" s="1080">
        <f t="shared" si="68"/>
        <v>0</v>
      </c>
      <c r="J206" s="1080">
        <f t="shared" si="68"/>
        <v>0</v>
      </c>
      <c r="K206" s="1080">
        <f t="shared" si="68"/>
        <v>0</v>
      </c>
      <c r="L206" s="1080">
        <f t="shared" si="68"/>
        <v>0</v>
      </c>
      <c r="M206" s="1080">
        <f t="shared" si="68"/>
        <v>0</v>
      </c>
    </row>
    <row r="208" spans="1:13"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69">B178</f>
        <v>Age group</v>
      </c>
      <c r="C212" s="323" t="str">
        <f t="shared" ref="C212:M212" si="70">C178</f>
        <v>2019/20</v>
      </c>
      <c r="D212" s="323" t="str">
        <f t="shared" si="70"/>
        <v>2020/21</v>
      </c>
      <c r="E212" s="323" t="str">
        <f t="shared" si="70"/>
        <v>2021/22</v>
      </c>
      <c r="F212" s="323" t="str">
        <f t="shared" si="70"/>
        <v>2022/23</v>
      </c>
      <c r="G212" s="323" t="str">
        <f t="shared" si="70"/>
        <v>2023/24</v>
      </c>
      <c r="H212" s="323" t="str">
        <f t="shared" si="70"/>
        <v>2024/25</v>
      </c>
      <c r="I212" s="323" t="str">
        <f t="shared" si="70"/>
        <v>2025/26</v>
      </c>
      <c r="J212" s="323" t="str">
        <f t="shared" si="70"/>
        <v>2026/27</v>
      </c>
      <c r="K212" s="323" t="str">
        <f t="shared" si="70"/>
        <v>2027/28</v>
      </c>
      <c r="L212" s="323" t="str">
        <f t="shared" si="70"/>
        <v>2028/29</v>
      </c>
      <c r="M212" s="323" t="str">
        <f t="shared" si="70"/>
        <v>2029/30</v>
      </c>
    </row>
    <row r="213" spans="1:13" ht="13.15">
      <c r="B213" s="323" t="str">
        <f t="shared" si="69"/>
        <v>20-24</v>
      </c>
      <c r="C213" s="429">
        <f t="shared" ref="C213:C222" si="71">C111+C145+C179</f>
        <v>7.4994928351559711</v>
      </c>
      <c r="D213" s="429">
        <f t="shared" ref="D213:M213" si="72">D111+D145+D179</f>
        <v>14.200826353435215</v>
      </c>
      <c r="E213" s="429">
        <f t="shared" si="72"/>
        <v>17.527141504843112</v>
      </c>
      <c r="F213" s="429">
        <f t="shared" si="72"/>
        <v>21.079113491801714</v>
      </c>
      <c r="G213" s="429">
        <f t="shared" si="72"/>
        <v>23.352911667041898</v>
      </c>
      <c r="H213" s="429">
        <f t="shared" si="72"/>
        <v>25.475989419751837</v>
      </c>
      <c r="I213" s="429">
        <f t="shared" si="72"/>
        <v>27.190740480652426</v>
      </c>
      <c r="J213" s="429">
        <f t="shared" si="72"/>
        <v>28.804087106516558</v>
      </c>
      <c r="K213" s="429">
        <f t="shared" si="72"/>
        <v>29.84581247398604</v>
      </c>
      <c r="L213" s="429">
        <f t="shared" si="72"/>
        <v>30.531302339569624</v>
      </c>
      <c r="M213" s="429">
        <f t="shared" si="72"/>
        <v>30.848222608232017</v>
      </c>
    </row>
    <row r="214" spans="1:13" ht="13.15">
      <c r="B214" s="323" t="str">
        <f t="shared" si="69"/>
        <v>25-29</v>
      </c>
      <c r="C214" s="429">
        <f t="shared" si="71"/>
        <v>33.151367106821787</v>
      </c>
      <c r="D214" s="429">
        <f t="shared" ref="D214:M214" si="73">D112+D146+D180</f>
        <v>36.572044065707807</v>
      </c>
      <c r="E214" s="429">
        <f t="shared" si="73"/>
        <v>37.776606309623702</v>
      </c>
      <c r="F214" s="429">
        <f t="shared" si="73"/>
        <v>41.156040799601577</v>
      </c>
      <c r="G214" s="429">
        <f t="shared" si="73"/>
        <v>43.172607755638026</v>
      </c>
      <c r="H214" s="429">
        <f t="shared" si="73"/>
        <v>45.626356155421398</v>
      </c>
      <c r="I214" s="429">
        <f t="shared" si="73"/>
        <v>47.989486080630101</v>
      </c>
      <c r="J214" s="429">
        <f t="shared" si="73"/>
        <v>50.450582805443943</v>
      </c>
      <c r="K214" s="429">
        <f t="shared" si="73"/>
        <v>52.344250496833986</v>
      </c>
      <c r="L214" s="429">
        <f t="shared" si="73"/>
        <v>53.798187965814563</v>
      </c>
      <c r="M214" s="429">
        <f t="shared" si="73"/>
        <v>54.735657802812064</v>
      </c>
    </row>
    <row r="215" spans="1:13" ht="13.15">
      <c r="B215" s="323" t="str">
        <f t="shared" si="69"/>
        <v>30-34</v>
      </c>
      <c r="C215" s="429">
        <f t="shared" si="71"/>
        <v>37.094008631336337</v>
      </c>
      <c r="D215" s="429">
        <f t="shared" ref="D215:M215" si="74">D113+D147+D181</f>
        <v>37.06030167559458</v>
      </c>
      <c r="E215" s="429">
        <f t="shared" si="74"/>
        <v>35.84667312921728</v>
      </c>
      <c r="F215" s="429">
        <f t="shared" si="74"/>
        <v>36.539582768271238</v>
      </c>
      <c r="G215" s="429">
        <f t="shared" si="74"/>
        <v>36.215362255497801</v>
      </c>
      <c r="H215" s="429">
        <f t="shared" si="74"/>
        <v>36.485899227878605</v>
      </c>
      <c r="I215" s="429">
        <f t="shared" si="74"/>
        <v>37.091676788364509</v>
      </c>
      <c r="J215" s="429">
        <f t="shared" si="74"/>
        <v>38.028581968124747</v>
      </c>
      <c r="K215" s="429">
        <f t="shared" si="74"/>
        <v>38.964963091722694</v>
      </c>
      <c r="L215" s="429">
        <f t="shared" si="74"/>
        <v>39.856584390351145</v>
      </c>
      <c r="M215" s="429">
        <f t="shared" si="74"/>
        <v>40.60232759572451</v>
      </c>
    </row>
    <row r="216" spans="1:13" ht="13.15">
      <c r="B216" s="323" t="str">
        <f t="shared" si="69"/>
        <v>35-39</v>
      </c>
      <c r="C216" s="429">
        <f t="shared" si="71"/>
        <v>42.757101647121523</v>
      </c>
      <c r="D216" s="429">
        <f t="shared" ref="D216:M216" si="75">D114+D148+D182</f>
        <v>43.162982373012177</v>
      </c>
      <c r="E216" s="429">
        <f t="shared" si="75"/>
        <v>41.851701789572886</v>
      </c>
      <c r="F216" s="429">
        <f t="shared" si="75"/>
        <v>42.206332565903693</v>
      </c>
      <c r="G216" s="429">
        <f t="shared" si="75"/>
        <v>41.005344630548109</v>
      </c>
      <c r="H216" s="429">
        <f t="shared" si="75"/>
        <v>40.247597426195618</v>
      </c>
      <c r="I216" s="429">
        <f t="shared" si="75"/>
        <v>39.821078810920049</v>
      </c>
      <c r="J216" s="429">
        <f t="shared" si="75"/>
        <v>39.766724331438262</v>
      </c>
      <c r="K216" s="429">
        <f t="shared" si="75"/>
        <v>39.871809694791025</v>
      </c>
      <c r="L216" s="429">
        <f t="shared" si="75"/>
        <v>40.109730840788963</v>
      </c>
      <c r="M216" s="429">
        <f t="shared" si="75"/>
        <v>40.394952945765283</v>
      </c>
    </row>
    <row r="217" spans="1:13" ht="13.15">
      <c r="B217" s="323" t="str">
        <f t="shared" si="69"/>
        <v>40-44</v>
      </c>
      <c r="C217" s="429">
        <f t="shared" si="71"/>
        <v>40.075229846621035</v>
      </c>
      <c r="D217" s="429">
        <f t="shared" ref="D217:M217" si="76">D115+D149+D183</f>
        <v>42.032094817173189</v>
      </c>
      <c r="E217" s="429">
        <f t="shared" si="76"/>
        <v>42.035095080622661</v>
      </c>
      <c r="F217" s="429">
        <f t="shared" si="76"/>
        <v>43.345041269070506</v>
      </c>
      <c r="G217" s="429">
        <f t="shared" si="76"/>
        <v>42.689949586213444</v>
      </c>
      <c r="H217" s="429">
        <f t="shared" si="76"/>
        <v>42.134719975832859</v>
      </c>
      <c r="I217" s="429">
        <f t="shared" si="76"/>
        <v>41.648159452253076</v>
      </c>
      <c r="J217" s="429">
        <f t="shared" si="76"/>
        <v>41.333194377379684</v>
      </c>
      <c r="K217" s="429">
        <f t="shared" si="76"/>
        <v>41.065370632895501</v>
      </c>
      <c r="L217" s="429">
        <f t="shared" si="76"/>
        <v>40.876795266038528</v>
      </c>
      <c r="M217" s="429">
        <f t="shared" si="76"/>
        <v>40.736249625994141</v>
      </c>
    </row>
    <row r="218" spans="1:13" ht="13.15">
      <c r="B218" s="323" t="str">
        <f t="shared" si="69"/>
        <v>45-49</v>
      </c>
      <c r="C218" s="429">
        <f t="shared" si="71"/>
        <v>40.913932602958383</v>
      </c>
      <c r="D218" s="429">
        <f t="shared" ref="D218:M218" si="77">D116+D150+D184</f>
        <v>41.988622586597074</v>
      </c>
      <c r="E218" s="429">
        <f t="shared" si="77"/>
        <v>41.659921491652824</v>
      </c>
      <c r="F218" s="429">
        <f t="shared" si="77"/>
        <v>42.95161620203983</v>
      </c>
      <c r="G218" s="429">
        <f t="shared" si="77"/>
        <v>42.482140170027336</v>
      </c>
      <c r="H218" s="429">
        <f t="shared" si="77"/>
        <v>42.165688179176193</v>
      </c>
      <c r="I218" s="429">
        <f t="shared" si="77"/>
        <v>41.891163368774755</v>
      </c>
      <c r="J218" s="429">
        <f t="shared" si="77"/>
        <v>41.715310741447894</v>
      </c>
      <c r="K218" s="429">
        <f t="shared" si="77"/>
        <v>41.498214800739575</v>
      </c>
      <c r="L218" s="429">
        <f t="shared" si="77"/>
        <v>41.273657794556506</v>
      </c>
      <c r="M218" s="429">
        <f t="shared" si="77"/>
        <v>41.024587717811549</v>
      </c>
    </row>
    <row r="219" spans="1:13" ht="13.15">
      <c r="B219" s="323" t="str">
        <f t="shared" si="69"/>
        <v>50-54</v>
      </c>
      <c r="C219" s="429">
        <f t="shared" si="71"/>
        <v>45.429129760753128</v>
      </c>
      <c r="D219" s="429">
        <f t="shared" ref="D219:M219" si="78">D117+D151+D185</f>
        <v>46.067088639432974</v>
      </c>
      <c r="E219" s="429">
        <f t="shared" si="78"/>
        <v>45.29741385217438</v>
      </c>
      <c r="F219" s="429">
        <f t="shared" si="78"/>
        <v>45.959441646171435</v>
      </c>
      <c r="G219" s="429">
        <f t="shared" si="78"/>
        <v>45.206400864448682</v>
      </c>
      <c r="H219" s="429">
        <f t="shared" si="78"/>
        <v>44.72614249238751</v>
      </c>
      <c r="I219" s="429">
        <f t="shared" si="78"/>
        <v>44.382466181032662</v>
      </c>
      <c r="J219" s="429">
        <f t="shared" si="78"/>
        <v>44.200174690390568</v>
      </c>
      <c r="K219" s="429">
        <f t="shared" si="78"/>
        <v>44.003577897435399</v>
      </c>
      <c r="L219" s="429">
        <f t="shared" si="78"/>
        <v>43.800115973395464</v>
      </c>
      <c r="M219" s="429">
        <f t="shared" si="78"/>
        <v>43.553989542729397</v>
      </c>
    </row>
    <row r="220" spans="1:13" ht="13.15">
      <c r="B220" s="323" t="str">
        <f t="shared" si="69"/>
        <v>55-59</v>
      </c>
      <c r="C220" s="429">
        <f t="shared" si="71"/>
        <v>60.673919177845015</v>
      </c>
      <c r="D220" s="429">
        <f t="shared" ref="D220:M220" si="79">D118+D152+D186</f>
        <v>56.929160738226017</v>
      </c>
      <c r="E220" s="429">
        <f t="shared" si="79"/>
        <v>53.624086368135053</v>
      </c>
      <c r="F220" s="429">
        <f t="shared" si="79"/>
        <v>51.806743893556664</v>
      </c>
      <c r="G220" s="429">
        <f t="shared" si="79"/>
        <v>50.11309537399142</v>
      </c>
      <c r="H220" s="429">
        <f t="shared" si="79"/>
        <v>49.031702553792513</v>
      </c>
      <c r="I220" s="429">
        <f t="shared" si="79"/>
        <v>48.300235185369658</v>
      </c>
      <c r="J220" s="429">
        <f t="shared" si="79"/>
        <v>47.89550436103665</v>
      </c>
      <c r="K220" s="429">
        <f t="shared" si="79"/>
        <v>47.556419502523902</v>
      </c>
      <c r="L220" s="429">
        <f t="shared" si="79"/>
        <v>47.26852225056934</v>
      </c>
      <c r="M220" s="429">
        <f t="shared" si="79"/>
        <v>46.964780698739922</v>
      </c>
    </row>
    <row r="221" spans="1:13" ht="13.15">
      <c r="B221" s="323" t="str">
        <f t="shared" si="69"/>
        <v>60-64</v>
      </c>
      <c r="C221" s="429">
        <f t="shared" si="71"/>
        <v>38.232425490713723</v>
      </c>
      <c r="D221" s="429">
        <f t="shared" ref="D221:M221" si="80">D119+D153+D187</f>
        <v>35.770734474381982</v>
      </c>
      <c r="E221" s="429">
        <f t="shared" si="80"/>
        <v>33.133099522117952</v>
      </c>
      <c r="F221" s="429">
        <f t="shared" si="80"/>
        <v>31.195860434458634</v>
      </c>
      <c r="G221" s="429">
        <f t="shared" si="80"/>
        <v>29.68594507000709</v>
      </c>
      <c r="H221" s="429">
        <f t="shared" si="80"/>
        <v>28.671597485613589</v>
      </c>
      <c r="I221" s="429">
        <f t="shared" si="80"/>
        <v>27.967764835289351</v>
      </c>
      <c r="J221" s="429">
        <f t="shared" si="80"/>
        <v>27.551149558117864</v>
      </c>
      <c r="K221" s="429">
        <f t="shared" si="80"/>
        <v>27.221996162371035</v>
      </c>
      <c r="L221" s="429">
        <f t="shared" si="80"/>
        <v>26.964688396172161</v>
      </c>
      <c r="M221" s="429">
        <f t="shared" si="80"/>
        <v>26.724463272809203</v>
      </c>
    </row>
    <row r="222" spans="1:13" ht="13.15">
      <c r="B222" s="323" t="str">
        <f t="shared" si="69"/>
        <v>65 plus</v>
      </c>
      <c r="C222" s="429">
        <f t="shared" si="71"/>
        <v>18.664999666009273</v>
      </c>
      <c r="D222" s="429">
        <f t="shared" ref="D222:M222" si="81">D120+D154+D188</f>
        <v>18.569870831627092</v>
      </c>
      <c r="E222" s="429">
        <f t="shared" si="81"/>
        <v>17.913080323592894</v>
      </c>
      <c r="F222" s="429">
        <f t="shared" si="81"/>
        <v>17.185319164926558</v>
      </c>
      <c r="G222" s="429">
        <f t="shared" si="81"/>
        <v>16.437032273553783</v>
      </c>
      <c r="H222" s="429">
        <f t="shared" si="81"/>
        <v>15.815273070692065</v>
      </c>
      <c r="I222" s="429">
        <f t="shared" si="81"/>
        <v>15.308087559421864</v>
      </c>
      <c r="J222" s="429">
        <f t="shared" si="81"/>
        <v>14.942662984442878</v>
      </c>
      <c r="K222" s="429">
        <f t="shared" si="81"/>
        <v>14.643520157273917</v>
      </c>
      <c r="L222" s="429">
        <f t="shared" si="81"/>
        <v>14.404072562797818</v>
      </c>
      <c r="M222" s="429">
        <f t="shared" si="81"/>
        <v>14.196809595362977</v>
      </c>
    </row>
    <row r="223" spans="1:13" ht="13.15">
      <c r="B223" s="323" t="str">
        <f t="shared" si="69"/>
        <v>Total</v>
      </c>
      <c r="C223" s="429">
        <f>SUM(C213:C222)</f>
        <v>364.4916067653362</v>
      </c>
      <c r="D223" s="429">
        <f t="shared" ref="D223:M223" si="82">SUM(D213:D222)</f>
        <v>372.35372655518808</v>
      </c>
      <c r="E223" s="429">
        <f t="shared" si="82"/>
        <v>366.66481937155277</v>
      </c>
      <c r="F223" s="429">
        <f t="shared" si="82"/>
        <v>373.4250922358018</v>
      </c>
      <c r="G223" s="429">
        <f t="shared" si="82"/>
        <v>370.36078964696759</v>
      </c>
      <c r="H223" s="429">
        <f t="shared" si="82"/>
        <v>370.38096598674213</v>
      </c>
      <c r="I223" s="429">
        <f t="shared" si="82"/>
        <v>371.59085874270852</v>
      </c>
      <c r="J223" s="429">
        <f t="shared" si="82"/>
        <v>374.68797292433914</v>
      </c>
      <c r="K223" s="429">
        <f t="shared" si="82"/>
        <v>377.01593491057309</v>
      </c>
      <c r="L223" s="429">
        <f t="shared" si="82"/>
        <v>378.88365778005408</v>
      </c>
      <c r="M223" s="429">
        <f t="shared" si="82"/>
        <v>379.78204140598109</v>
      </c>
    </row>
    <row r="224" spans="1:13">
      <c r="A224" s="1080">
        <f>SUM(C224:M224)</f>
        <v>0</v>
      </c>
      <c r="B224" s="1080"/>
      <c r="C224" s="1080">
        <f>SUM(C213:C222)-C223</f>
        <v>0</v>
      </c>
      <c r="D224" s="1080">
        <f t="shared" ref="D224:M224" si="83">SUM(D213:D222)-D223</f>
        <v>0</v>
      </c>
      <c r="E224" s="1080">
        <f t="shared" si="83"/>
        <v>0</v>
      </c>
      <c r="F224" s="1080">
        <f t="shared" si="83"/>
        <v>0</v>
      </c>
      <c r="G224" s="1080">
        <f t="shared" si="83"/>
        <v>0</v>
      </c>
      <c r="H224" s="1080">
        <f t="shared" si="83"/>
        <v>0</v>
      </c>
      <c r="I224" s="1080">
        <f t="shared" si="83"/>
        <v>0</v>
      </c>
      <c r="J224" s="1080">
        <f t="shared" si="83"/>
        <v>0</v>
      </c>
      <c r="K224" s="1080">
        <f t="shared" si="83"/>
        <v>0</v>
      </c>
      <c r="L224" s="1080">
        <f t="shared" si="83"/>
        <v>0</v>
      </c>
      <c r="M224" s="1080">
        <f t="shared" si="83"/>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4">B212</f>
        <v>Age group</v>
      </c>
      <c r="C228" s="323" t="str">
        <f t="shared" ref="C228:M228" si="85">C212</f>
        <v>2019/20</v>
      </c>
      <c r="D228" s="323" t="str">
        <f t="shared" si="85"/>
        <v>2020/21</v>
      </c>
      <c r="E228" s="323" t="str">
        <f t="shared" si="85"/>
        <v>2021/22</v>
      </c>
      <c r="F228" s="323" t="str">
        <f t="shared" si="85"/>
        <v>2022/23</v>
      </c>
      <c r="G228" s="323" t="str">
        <f t="shared" si="85"/>
        <v>2023/24</v>
      </c>
      <c r="H228" s="323" t="str">
        <f t="shared" si="85"/>
        <v>2024/25</v>
      </c>
      <c r="I228" s="323" t="str">
        <f t="shared" si="85"/>
        <v>2025/26</v>
      </c>
      <c r="J228" s="323" t="str">
        <f t="shared" si="85"/>
        <v>2026/27</v>
      </c>
      <c r="K228" s="323" t="str">
        <f t="shared" si="85"/>
        <v>2027/28</v>
      </c>
      <c r="L228" s="323" t="str">
        <f t="shared" si="85"/>
        <v>2028/29</v>
      </c>
      <c r="M228" s="323" t="str">
        <f t="shared" si="85"/>
        <v>2029/30</v>
      </c>
    </row>
    <row r="229" spans="1:13" ht="13.15">
      <c r="B229" s="323" t="str">
        <f t="shared" si="84"/>
        <v>20-24</v>
      </c>
      <c r="C229" s="429">
        <f t="shared" ref="C229:C238" si="86">C195+C161+C127</f>
        <v>24.972029133310425</v>
      </c>
      <c r="D229" s="429">
        <f t="shared" ref="D229:M229" si="87">D195+D161+D127</f>
        <v>35.213218564043309</v>
      </c>
      <c r="E229" s="429">
        <f t="shared" si="87"/>
        <v>39.827606894701951</v>
      </c>
      <c r="F229" s="429">
        <f t="shared" si="87"/>
        <v>43.985800601297598</v>
      </c>
      <c r="G229" s="429">
        <f t="shared" si="87"/>
        <v>47.541825512565104</v>
      </c>
      <c r="H229" s="429">
        <f t="shared" si="87"/>
        <v>51.071940001447985</v>
      </c>
      <c r="I229" s="429">
        <f t="shared" si="87"/>
        <v>54.002903378625241</v>
      </c>
      <c r="J229" s="429">
        <f t="shared" si="87"/>
        <v>56.864464995252739</v>
      </c>
      <c r="K229" s="429">
        <f t="shared" si="87"/>
        <v>58.716856109004276</v>
      </c>
      <c r="L229" s="429">
        <f t="shared" si="87"/>
        <v>59.940904133413369</v>
      </c>
      <c r="M229" s="429">
        <f t="shared" si="87"/>
        <v>60.492695139930632</v>
      </c>
    </row>
    <row r="230" spans="1:13" ht="13.15">
      <c r="B230" s="323" t="str">
        <f t="shared" si="84"/>
        <v>25-29</v>
      </c>
      <c r="C230" s="429">
        <f t="shared" si="86"/>
        <v>80.776654745211232</v>
      </c>
      <c r="D230" s="429">
        <f t="shared" ref="D230:M230" si="88">D196+D162+D128</f>
        <v>82.662323315963093</v>
      </c>
      <c r="E230" s="429">
        <f t="shared" si="88"/>
        <v>82.315733021450029</v>
      </c>
      <c r="F230" s="429">
        <f t="shared" si="88"/>
        <v>83.755142740343103</v>
      </c>
      <c r="G230" s="429">
        <f t="shared" si="88"/>
        <v>86.011622263419667</v>
      </c>
      <c r="H230" s="429">
        <f t="shared" si="88"/>
        <v>89.359974142374739</v>
      </c>
      <c r="I230" s="429">
        <f t="shared" si="88"/>
        <v>92.815006723431878</v>
      </c>
      <c r="J230" s="429">
        <f t="shared" si="88"/>
        <v>96.664576115505341</v>
      </c>
      <c r="K230" s="429">
        <f t="shared" si="88"/>
        <v>99.673660710254808</v>
      </c>
      <c r="L230" s="429">
        <f t="shared" si="88"/>
        <v>102.02178444576954</v>
      </c>
      <c r="M230" s="429">
        <f t="shared" si="88"/>
        <v>103.53372945221003</v>
      </c>
    </row>
    <row r="231" spans="1:13" ht="13.15">
      <c r="B231" s="323" t="str">
        <f t="shared" si="84"/>
        <v>30-34</v>
      </c>
      <c r="C231" s="429">
        <f t="shared" si="86"/>
        <v>99.183801578803212</v>
      </c>
      <c r="D231" s="429">
        <f t="shared" ref="D231:M231" si="89">D197+D163+D129</f>
        <v>95.928285873028258</v>
      </c>
      <c r="E231" s="429">
        <f t="shared" si="89"/>
        <v>91.864821500062106</v>
      </c>
      <c r="F231" s="429">
        <f t="shared" si="89"/>
        <v>89.267592454516773</v>
      </c>
      <c r="G231" s="429">
        <f t="shared" si="89"/>
        <v>87.69731366494706</v>
      </c>
      <c r="H231" s="429">
        <f t="shared" si="89"/>
        <v>87.494807906803914</v>
      </c>
      <c r="I231" s="429">
        <f t="shared" si="89"/>
        <v>88.108877364689661</v>
      </c>
      <c r="J231" s="429">
        <f t="shared" si="89"/>
        <v>89.547884751650017</v>
      </c>
      <c r="K231" s="429">
        <f t="shared" si="89"/>
        <v>91.075326489652568</v>
      </c>
      <c r="L231" s="429">
        <f t="shared" si="89"/>
        <v>92.592289687335864</v>
      </c>
      <c r="M231" s="429">
        <f t="shared" si="89"/>
        <v>93.866174890770267</v>
      </c>
    </row>
    <row r="232" spans="1:13" ht="13.15">
      <c r="B232" s="323" t="str">
        <f t="shared" si="84"/>
        <v>35-39</v>
      </c>
      <c r="C232" s="429">
        <f t="shared" si="86"/>
        <v>96.924805008622712</v>
      </c>
      <c r="D232" s="429">
        <f t="shared" ref="D232:M232" si="90">D198+D164+D130</f>
        <v>96.576181283670536</v>
      </c>
      <c r="E232" s="429">
        <f t="shared" si="90"/>
        <v>94.290335452907698</v>
      </c>
      <c r="F232" s="429">
        <f t="shared" si="90"/>
        <v>92.127266222874667</v>
      </c>
      <c r="G232" s="429">
        <f t="shared" si="90"/>
        <v>90.020964120595735</v>
      </c>
      <c r="H232" s="429">
        <f t="shared" si="90"/>
        <v>88.598836329082857</v>
      </c>
      <c r="I232" s="429">
        <f t="shared" si="90"/>
        <v>87.693008203921977</v>
      </c>
      <c r="J232" s="429">
        <f t="shared" si="90"/>
        <v>87.451039347998304</v>
      </c>
      <c r="K232" s="429">
        <f t="shared" si="90"/>
        <v>87.463966606785618</v>
      </c>
      <c r="L232" s="429">
        <f t="shared" si="90"/>
        <v>87.712756301796261</v>
      </c>
      <c r="M232" s="429">
        <f t="shared" si="90"/>
        <v>88.042363218147401</v>
      </c>
    </row>
    <row r="233" spans="1:13" ht="13.15">
      <c r="B233" s="323" t="str">
        <f t="shared" si="84"/>
        <v>40-44</v>
      </c>
      <c r="C233" s="429">
        <f t="shared" si="86"/>
        <v>84.59389369062535</v>
      </c>
      <c r="D233" s="429">
        <f t="shared" ref="D233:M233" si="91">D199+D165+D131</f>
        <v>86.792806224573823</v>
      </c>
      <c r="E233" s="429">
        <f t="shared" si="91"/>
        <v>87.112757282698198</v>
      </c>
      <c r="F233" s="429">
        <f t="shared" si="91"/>
        <v>87.105457464081994</v>
      </c>
      <c r="G233" s="429">
        <f t="shared" si="91"/>
        <v>86.600482250695421</v>
      </c>
      <c r="H233" s="429">
        <f t="shared" si="91"/>
        <v>86.165766919071842</v>
      </c>
      <c r="I233" s="429">
        <f t="shared" si="91"/>
        <v>85.722057559789448</v>
      </c>
      <c r="J233" s="429">
        <f t="shared" si="91"/>
        <v>85.485408995009934</v>
      </c>
      <c r="K233" s="429">
        <f t="shared" si="91"/>
        <v>85.211789420862857</v>
      </c>
      <c r="L233" s="429">
        <f t="shared" si="91"/>
        <v>84.986897907439015</v>
      </c>
      <c r="M233" s="429">
        <f t="shared" si="91"/>
        <v>84.767456241556587</v>
      </c>
    </row>
    <row r="234" spans="1:13" ht="13.15">
      <c r="B234" s="323" t="str">
        <f t="shared" si="84"/>
        <v>45-49</v>
      </c>
      <c r="C234" s="429">
        <f t="shared" si="86"/>
        <v>79.231434863906472</v>
      </c>
      <c r="D234" s="429">
        <f t="shared" ref="D234:M234" si="92">D200+D166+D132</f>
        <v>80.383293229754855</v>
      </c>
      <c r="E234" s="429">
        <f t="shared" si="92"/>
        <v>80.503610006373847</v>
      </c>
      <c r="F234" s="429">
        <f t="shared" si="92"/>
        <v>80.837956274678376</v>
      </c>
      <c r="G234" s="429">
        <f t="shared" si="92"/>
        <v>81.002685503783169</v>
      </c>
      <c r="H234" s="429">
        <f t="shared" si="92"/>
        <v>81.3387469463798</v>
      </c>
      <c r="I234" s="429">
        <f t="shared" si="92"/>
        <v>81.633202296613078</v>
      </c>
      <c r="J234" s="429">
        <f t="shared" si="92"/>
        <v>82.005100697063313</v>
      </c>
      <c r="K234" s="429">
        <f t="shared" si="92"/>
        <v>82.176762565103886</v>
      </c>
      <c r="L234" s="429">
        <f t="shared" si="92"/>
        <v>82.22167098445837</v>
      </c>
      <c r="M234" s="429">
        <f t="shared" si="92"/>
        <v>82.113286805521497</v>
      </c>
    </row>
    <row r="235" spans="1:13" ht="13.15">
      <c r="B235" s="323" t="str">
        <f t="shared" si="84"/>
        <v>50-54</v>
      </c>
      <c r="C235" s="429">
        <f t="shared" si="86"/>
        <v>78.922642648571767</v>
      </c>
      <c r="D235" s="429">
        <f t="shared" ref="D235:M235" si="93">D201+D167+D133</f>
        <v>79.99233086759304</v>
      </c>
      <c r="E235" s="429">
        <f t="shared" si="93"/>
        <v>79.907243942060902</v>
      </c>
      <c r="F235" s="429">
        <f t="shared" si="93"/>
        <v>80.043471381398362</v>
      </c>
      <c r="G235" s="429">
        <f t="shared" si="93"/>
        <v>80.178282940429796</v>
      </c>
      <c r="H235" s="429">
        <f t="shared" si="93"/>
        <v>80.619008632667672</v>
      </c>
      <c r="I235" s="429">
        <f t="shared" si="93"/>
        <v>81.140373162801609</v>
      </c>
      <c r="J235" s="429">
        <f t="shared" si="93"/>
        <v>81.815418651052681</v>
      </c>
      <c r="K235" s="429">
        <f t="shared" si="93"/>
        <v>82.327698703652487</v>
      </c>
      <c r="L235" s="429">
        <f t="shared" si="93"/>
        <v>82.703959615730042</v>
      </c>
      <c r="M235" s="429">
        <f t="shared" si="93"/>
        <v>82.88595032859746</v>
      </c>
    </row>
    <row r="236" spans="1:13" ht="13.15">
      <c r="B236" s="323" t="str">
        <f t="shared" si="84"/>
        <v>55-59</v>
      </c>
      <c r="C236" s="429">
        <f t="shared" si="86"/>
        <v>102.73738766686333</v>
      </c>
      <c r="D236" s="429">
        <f t="shared" ref="D236:M236" si="94">D202+D168+D134</f>
        <v>97.230286735372914</v>
      </c>
      <c r="E236" s="429">
        <f t="shared" si="94"/>
        <v>92.933558037079081</v>
      </c>
      <c r="F236" s="429">
        <f t="shared" si="94"/>
        <v>90.442100642480639</v>
      </c>
      <c r="G236" s="429">
        <f t="shared" si="94"/>
        <v>89.061238792995638</v>
      </c>
      <c r="H236" s="429">
        <f t="shared" si="94"/>
        <v>88.624402501222903</v>
      </c>
      <c r="I236" s="429">
        <f t="shared" si="94"/>
        <v>88.663011563450155</v>
      </c>
      <c r="J236" s="429">
        <f t="shared" si="94"/>
        <v>89.153128384951657</v>
      </c>
      <c r="K236" s="429">
        <f t="shared" si="94"/>
        <v>89.622999287009549</v>
      </c>
      <c r="L236" s="429">
        <f t="shared" si="94"/>
        <v>90.056266615491253</v>
      </c>
      <c r="M236" s="429">
        <f t="shared" si="94"/>
        <v>90.33718938630922</v>
      </c>
    </row>
    <row r="237" spans="1:13" ht="13.15">
      <c r="B237" s="323" t="str">
        <f t="shared" si="84"/>
        <v>60-64</v>
      </c>
      <c r="C237" s="429">
        <f t="shared" si="86"/>
        <v>71.774865687687338</v>
      </c>
      <c r="D237" s="429">
        <f t="shared" ref="D237:M237" si="95">D203+D169+D135</f>
        <v>67.14786213229857</v>
      </c>
      <c r="E237" s="429">
        <f t="shared" si="95"/>
        <v>62.571194758942809</v>
      </c>
      <c r="F237" s="429">
        <f t="shared" si="95"/>
        <v>59.359827132766867</v>
      </c>
      <c r="G237" s="429">
        <f t="shared" si="95"/>
        <v>57.249466707100026</v>
      </c>
      <c r="H237" s="429">
        <f t="shared" si="95"/>
        <v>56.102167516906071</v>
      </c>
      <c r="I237" s="429">
        <f t="shared" si="95"/>
        <v>55.518756538041458</v>
      </c>
      <c r="J237" s="429">
        <f t="shared" si="95"/>
        <v>55.445930304427762</v>
      </c>
      <c r="K237" s="429">
        <f t="shared" si="95"/>
        <v>55.473982092562494</v>
      </c>
      <c r="L237" s="429">
        <f t="shared" si="95"/>
        <v>55.574685453328733</v>
      </c>
      <c r="M237" s="429">
        <f t="shared" si="95"/>
        <v>55.639814804764647</v>
      </c>
    </row>
    <row r="238" spans="1:13" ht="13.15">
      <c r="B238" s="323" t="str">
        <f t="shared" si="84"/>
        <v>65 plus</v>
      </c>
      <c r="C238" s="429">
        <f t="shared" si="86"/>
        <v>21.631700605039754</v>
      </c>
      <c r="D238" s="429">
        <f t="shared" ref="D238:M238" si="96">D204+D170+D136</f>
        <v>26.05140605397191</v>
      </c>
      <c r="E238" s="429">
        <f t="shared" si="96"/>
        <v>27.977717908638805</v>
      </c>
      <c r="F238" s="429">
        <f t="shared" si="96"/>
        <v>28.719547624313648</v>
      </c>
      <c r="G238" s="429">
        <f t="shared" si="96"/>
        <v>28.847438557086832</v>
      </c>
      <c r="H238" s="429">
        <f t="shared" si="96"/>
        <v>28.770959564974277</v>
      </c>
      <c r="I238" s="429">
        <f t="shared" si="96"/>
        <v>28.619721755585292</v>
      </c>
      <c r="J238" s="429">
        <f t="shared" si="96"/>
        <v>28.539124459225942</v>
      </c>
      <c r="K238" s="429">
        <f t="shared" si="96"/>
        <v>28.45607773458169</v>
      </c>
      <c r="L238" s="429">
        <f t="shared" si="96"/>
        <v>28.395335535642353</v>
      </c>
      <c r="M238" s="429">
        <f t="shared" si="96"/>
        <v>28.330953129224206</v>
      </c>
    </row>
    <row r="239" spans="1:13" ht="13.15">
      <c r="B239" s="323" t="str">
        <f t="shared" si="84"/>
        <v>Total</v>
      </c>
      <c r="C239" s="429">
        <f>SUM(C229:C238)</f>
        <v>740.74921562864165</v>
      </c>
      <c r="D239" s="429">
        <f t="shared" ref="D239:M239" si="97">SUM(D229:D238)</f>
        <v>747.97799428027042</v>
      </c>
      <c r="E239" s="429">
        <f t="shared" si="97"/>
        <v>739.30457880491542</v>
      </c>
      <c r="F239" s="429">
        <f t="shared" si="97"/>
        <v>735.6441625387522</v>
      </c>
      <c r="G239" s="429">
        <f t="shared" si="97"/>
        <v>734.21132031361844</v>
      </c>
      <c r="H239" s="429">
        <f t="shared" si="97"/>
        <v>738.14661046093204</v>
      </c>
      <c r="I239" s="429">
        <f t="shared" si="97"/>
        <v>743.91691854694977</v>
      </c>
      <c r="J239" s="429">
        <f t="shared" si="97"/>
        <v>752.97207670213766</v>
      </c>
      <c r="K239" s="429">
        <f t="shared" si="97"/>
        <v>760.19911971947022</v>
      </c>
      <c r="L239" s="429">
        <f t="shared" si="97"/>
        <v>766.2065506804048</v>
      </c>
      <c r="M239" s="429">
        <f t="shared" si="97"/>
        <v>770.0096133970319</v>
      </c>
    </row>
    <row r="240" spans="1:13">
      <c r="A240" s="1080">
        <f>SUM(C240:M240)</f>
        <v>0</v>
      </c>
      <c r="B240" s="1080"/>
      <c r="C240" s="1080">
        <f>SUM(C229:C238)-C239</f>
        <v>0</v>
      </c>
      <c r="D240" s="1080">
        <f t="shared" ref="D240:M240" si="98">SUM(D229:D238)-D239</f>
        <v>0</v>
      </c>
      <c r="E240" s="1080">
        <f t="shared" si="98"/>
        <v>0</v>
      </c>
      <c r="F240" s="1080">
        <f t="shared" si="98"/>
        <v>0</v>
      </c>
      <c r="G240" s="1080">
        <f t="shared" si="98"/>
        <v>0</v>
      </c>
      <c r="H240" s="1080">
        <f t="shared" si="98"/>
        <v>0</v>
      </c>
      <c r="I240" s="1080">
        <f t="shared" si="98"/>
        <v>0</v>
      </c>
      <c r="J240" s="1080">
        <f t="shared" si="98"/>
        <v>0</v>
      </c>
      <c r="K240" s="1080">
        <f t="shared" si="98"/>
        <v>0</v>
      </c>
      <c r="L240" s="1080">
        <f t="shared" si="98"/>
        <v>0</v>
      </c>
      <c r="M240" s="1080">
        <f t="shared" si="98"/>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99">B212</f>
        <v>Age group</v>
      </c>
      <c r="C246" s="323" t="str">
        <f t="shared" ref="C246:M246" si="100">C212</f>
        <v>2019/20</v>
      </c>
      <c r="D246" s="323" t="str">
        <f t="shared" si="100"/>
        <v>2020/21</v>
      </c>
      <c r="E246" s="323" t="str">
        <f t="shared" si="100"/>
        <v>2021/22</v>
      </c>
      <c r="F246" s="323" t="str">
        <f t="shared" si="100"/>
        <v>2022/23</v>
      </c>
      <c r="G246" s="323" t="str">
        <f t="shared" si="100"/>
        <v>2023/24</v>
      </c>
      <c r="H246" s="323" t="str">
        <f t="shared" si="100"/>
        <v>2024/25</v>
      </c>
      <c r="I246" s="323" t="str">
        <f t="shared" si="100"/>
        <v>2025/26</v>
      </c>
      <c r="J246" s="323" t="str">
        <f t="shared" si="100"/>
        <v>2026/27</v>
      </c>
      <c r="K246" s="323" t="str">
        <f t="shared" si="100"/>
        <v>2027/28</v>
      </c>
      <c r="L246" s="323" t="str">
        <f t="shared" si="100"/>
        <v>2028/29</v>
      </c>
      <c r="M246" s="323" t="str">
        <f t="shared" si="100"/>
        <v>2029/30</v>
      </c>
    </row>
    <row r="247" spans="2:13" ht="13.15">
      <c r="B247" s="323" t="str">
        <f t="shared" si="99"/>
        <v>20-24</v>
      </c>
      <c r="C247" s="429">
        <f t="shared" ref="C247:C256" si="101">C77-C213</f>
        <v>57.471707164844027</v>
      </c>
      <c r="D247" s="429">
        <f t="shared" ref="D247:M247" si="102">D77-D213</f>
        <v>104.66537060002493</v>
      </c>
      <c r="E247" s="429">
        <f t="shared" si="102"/>
        <v>128.07560161693891</v>
      </c>
      <c r="F247" s="429">
        <f t="shared" si="102"/>
        <v>146.87041600197779</v>
      </c>
      <c r="G247" s="429">
        <f t="shared" si="102"/>
        <v>162.71328738420874</v>
      </c>
      <c r="H247" s="429">
        <f t="shared" si="102"/>
        <v>177.50600211893075</v>
      </c>
      <c r="I247" s="429">
        <f t="shared" si="102"/>
        <v>189.45366783799679</v>
      </c>
      <c r="J247" s="429">
        <f t="shared" si="102"/>
        <v>200.69479001271301</v>
      </c>
      <c r="K247" s="429">
        <f t="shared" si="102"/>
        <v>207.95309516580033</v>
      </c>
      <c r="L247" s="429">
        <f t="shared" si="102"/>
        <v>212.72930085218067</v>
      </c>
      <c r="M247" s="429">
        <f t="shared" si="102"/>
        <v>214.93746827421234</v>
      </c>
    </row>
    <row r="248" spans="2:13" ht="13.15">
      <c r="B248" s="323" t="str">
        <f t="shared" si="99"/>
        <v>25-29</v>
      </c>
      <c r="C248" s="429">
        <f t="shared" si="101"/>
        <v>276.53783289317818</v>
      </c>
      <c r="D248" s="429">
        <f t="shared" ref="D248:M248" si="103">D78-D214</f>
        <v>293.51257010210202</v>
      </c>
      <c r="E248" s="429">
        <f t="shared" si="103"/>
        <v>300.60891205104417</v>
      </c>
      <c r="F248" s="429">
        <f t="shared" si="103"/>
        <v>312.42208230422693</v>
      </c>
      <c r="G248" s="429">
        <f t="shared" si="103"/>
        <v>327.73016430799697</v>
      </c>
      <c r="H248" s="429">
        <f t="shared" si="103"/>
        <v>346.35696051134818</v>
      </c>
      <c r="I248" s="429">
        <f t="shared" si="103"/>
        <v>364.29585739368093</v>
      </c>
      <c r="J248" s="429">
        <f t="shared" si="103"/>
        <v>382.97843590657561</v>
      </c>
      <c r="K248" s="429">
        <f t="shared" si="103"/>
        <v>397.353569953533</v>
      </c>
      <c r="L248" s="429">
        <f t="shared" si="103"/>
        <v>408.39064161479547</v>
      </c>
      <c r="M248" s="429">
        <f t="shared" si="103"/>
        <v>415.5071249519147</v>
      </c>
    </row>
    <row r="249" spans="2:13" ht="13.15">
      <c r="B249" s="323" t="str">
        <f t="shared" si="99"/>
        <v>30-34</v>
      </c>
      <c r="C249" s="429">
        <f t="shared" si="101"/>
        <v>483.34439136866365</v>
      </c>
      <c r="D249" s="429">
        <f t="shared" ref="D249:M249" si="104">D79-D215</f>
        <v>465.40382935251546</v>
      </c>
      <c r="E249" s="429">
        <f t="shared" si="104"/>
        <v>446.51721777397734</v>
      </c>
      <c r="F249" s="429">
        <f t="shared" si="104"/>
        <v>435.13689854019765</v>
      </c>
      <c r="G249" s="429">
        <f t="shared" si="104"/>
        <v>431.27587173904192</v>
      </c>
      <c r="H249" s="429">
        <f t="shared" si="104"/>
        <v>434.49760034631163</v>
      </c>
      <c r="I249" s="429">
        <f t="shared" si="104"/>
        <v>441.7115899133729</v>
      </c>
      <c r="J249" s="429">
        <f t="shared" si="104"/>
        <v>452.86886055689871</v>
      </c>
      <c r="K249" s="429">
        <f t="shared" si="104"/>
        <v>464.01989040193041</v>
      </c>
      <c r="L249" s="429">
        <f t="shared" si="104"/>
        <v>474.63789140697918</v>
      </c>
      <c r="M249" s="429">
        <f t="shared" si="104"/>
        <v>483.51868207039553</v>
      </c>
    </row>
    <row r="250" spans="2:13" ht="13.15">
      <c r="B250" s="323" t="str">
        <f t="shared" si="99"/>
        <v>35-39</v>
      </c>
      <c r="C250" s="429">
        <f t="shared" si="101"/>
        <v>546.81769835287844</v>
      </c>
      <c r="D250" s="429">
        <f t="shared" ref="D250:M250" si="105">D80-D216</f>
        <v>531.98811860200487</v>
      </c>
      <c r="E250" s="429">
        <f t="shared" si="105"/>
        <v>511.64553439880206</v>
      </c>
      <c r="F250" s="429">
        <f t="shared" si="105"/>
        <v>493.27637218313521</v>
      </c>
      <c r="G250" s="429">
        <f t="shared" si="105"/>
        <v>479.24011421490553</v>
      </c>
      <c r="H250" s="429">
        <f t="shared" si="105"/>
        <v>470.38412580579029</v>
      </c>
      <c r="I250" s="429">
        <f t="shared" si="105"/>
        <v>465.3992919569078</v>
      </c>
      <c r="J250" s="429">
        <f t="shared" si="105"/>
        <v>464.76403703612527</v>
      </c>
      <c r="K250" s="429">
        <f t="shared" si="105"/>
        <v>465.9921969745244</v>
      </c>
      <c r="L250" s="429">
        <f t="shared" si="105"/>
        <v>468.77284321002139</v>
      </c>
      <c r="M250" s="429">
        <f t="shared" si="105"/>
        <v>472.10630803996065</v>
      </c>
    </row>
    <row r="251" spans="2:13" ht="13.15">
      <c r="B251" s="323" t="str">
        <f t="shared" si="99"/>
        <v>40-44</v>
      </c>
      <c r="C251" s="429">
        <f t="shared" si="101"/>
        <v>475.708170153379</v>
      </c>
      <c r="D251" s="429">
        <f t="shared" ref="D251:M251" si="106">D81-D217</f>
        <v>480.7918294869994</v>
      </c>
      <c r="E251" s="429">
        <f t="shared" si="106"/>
        <v>476.91737696044186</v>
      </c>
      <c r="F251" s="429">
        <f t="shared" si="106"/>
        <v>470.07238305480519</v>
      </c>
      <c r="G251" s="429">
        <f t="shared" si="106"/>
        <v>462.96798311737246</v>
      </c>
      <c r="H251" s="429">
        <f t="shared" si="106"/>
        <v>456.94657678223922</v>
      </c>
      <c r="I251" s="429">
        <f t="shared" si="106"/>
        <v>451.6698794225635</v>
      </c>
      <c r="J251" s="429">
        <f t="shared" si="106"/>
        <v>448.25411653504676</v>
      </c>
      <c r="K251" s="429">
        <f t="shared" si="106"/>
        <v>445.34959638412982</v>
      </c>
      <c r="L251" s="429">
        <f t="shared" si="106"/>
        <v>443.30451649751444</v>
      </c>
      <c r="M251" s="429">
        <f t="shared" si="106"/>
        <v>441.78031391264415</v>
      </c>
    </row>
    <row r="252" spans="2:13" ht="13.15">
      <c r="B252" s="323" t="str">
        <f t="shared" si="99"/>
        <v>45-49</v>
      </c>
      <c r="C252" s="429">
        <f t="shared" si="101"/>
        <v>433.58666739704165</v>
      </c>
      <c r="D252" s="429">
        <f t="shared" ref="D252:M252" si="107">D82-D218</f>
        <v>428.8418709664212</v>
      </c>
      <c r="E252" s="429">
        <f t="shared" si="107"/>
        <v>422.03490609797331</v>
      </c>
      <c r="F252" s="429">
        <f t="shared" si="107"/>
        <v>415.95350838535103</v>
      </c>
      <c r="G252" s="429">
        <f t="shared" si="107"/>
        <v>411.40699256392418</v>
      </c>
      <c r="H252" s="429">
        <f t="shared" si="107"/>
        <v>408.34239738755434</v>
      </c>
      <c r="I252" s="429">
        <f t="shared" si="107"/>
        <v>405.6838348438734</v>
      </c>
      <c r="J252" s="429">
        <f t="shared" si="107"/>
        <v>403.98083682509525</v>
      </c>
      <c r="K252" s="429">
        <f t="shared" si="107"/>
        <v>401.87842890244406</v>
      </c>
      <c r="L252" s="429">
        <f t="shared" si="107"/>
        <v>399.70376627473308</v>
      </c>
      <c r="M252" s="429">
        <f t="shared" si="107"/>
        <v>397.29171333198599</v>
      </c>
    </row>
    <row r="253" spans="2:13" ht="13.15">
      <c r="B253" s="323" t="str">
        <f t="shared" si="99"/>
        <v>50-54</v>
      </c>
      <c r="C253" s="429">
        <f t="shared" si="101"/>
        <v>339.5588702392468</v>
      </c>
      <c r="D253" s="429">
        <f t="shared" ref="D253:M253" si="108">D83-D219</f>
        <v>334.2612672138111</v>
      </c>
      <c r="E253" s="429">
        <f t="shared" si="108"/>
        <v>326.52367987803922</v>
      </c>
      <c r="F253" s="429">
        <f t="shared" si="108"/>
        <v>319.40059906422476</v>
      </c>
      <c r="G253" s="429">
        <f t="shared" si="108"/>
        <v>314.16725270084316</v>
      </c>
      <c r="H253" s="429">
        <f t="shared" si="108"/>
        <v>310.8296400961712</v>
      </c>
      <c r="I253" s="429">
        <f t="shared" si="108"/>
        <v>308.44122074643207</v>
      </c>
      <c r="J253" s="429">
        <f t="shared" si="108"/>
        <v>307.17436437851438</v>
      </c>
      <c r="K253" s="429">
        <f t="shared" si="108"/>
        <v>305.80809161290045</v>
      </c>
      <c r="L253" s="429">
        <f t="shared" si="108"/>
        <v>304.3941088033306</v>
      </c>
      <c r="M253" s="429">
        <f t="shared" si="108"/>
        <v>302.68362393701091</v>
      </c>
    </row>
    <row r="254" spans="2:13" ht="13.15">
      <c r="B254" s="323" t="str">
        <f t="shared" si="99"/>
        <v>55-59</v>
      </c>
      <c r="C254" s="429">
        <f t="shared" si="101"/>
        <v>193.220680822155</v>
      </c>
      <c r="D254" s="429">
        <f t="shared" ref="D254:M254" si="109">D84-D220</f>
        <v>179.58238395965012</v>
      </c>
      <c r="E254" s="429">
        <f t="shared" si="109"/>
        <v>168.79745149454288</v>
      </c>
      <c r="F254" s="429">
        <f t="shared" si="109"/>
        <v>161.13552042043108</v>
      </c>
      <c r="G254" s="429">
        <f t="shared" si="109"/>
        <v>155.86773257855936</v>
      </c>
      <c r="H254" s="429">
        <f t="shared" si="109"/>
        <v>152.50425551426662</v>
      </c>
      <c r="I254" s="429">
        <f t="shared" si="109"/>
        <v>150.22915837008884</v>
      </c>
      <c r="J254" s="429">
        <f t="shared" si="109"/>
        <v>148.97031623665762</v>
      </c>
      <c r="K254" s="429">
        <f t="shared" si="109"/>
        <v>147.91565402404291</v>
      </c>
      <c r="L254" s="429">
        <f t="shared" si="109"/>
        <v>147.02020161698519</v>
      </c>
      <c r="M254" s="429">
        <f t="shared" si="109"/>
        <v>146.07546837669693</v>
      </c>
    </row>
    <row r="255" spans="2:13" ht="13.15">
      <c r="B255" s="323" t="str">
        <f t="shared" si="99"/>
        <v>60-64</v>
      </c>
      <c r="C255" s="429">
        <f t="shared" si="101"/>
        <v>76.468574509286285</v>
      </c>
      <c r="D255" s="429">
        <f t="shared" ref="D255:M255" si="110">D85-D221</f>
        <v>71.324890333622278</v>
      </c>
      <c r="E255" s="429">
        <f t="shared" si="110"/>
        <v>66.019932528062128</v>
      </c>
      <c r="F255" s="429">
        <f t="shared" si="110"/>
        <v>61.917470674024599</v>
      </c>
      <c r="G255" s="429">
        <f t="shared" si="110"/>
        <v>58.920594197573294</v>
      </c>
      <c r="H255" s="429">
        <f t="shared" si="110"/>
        <v>56.907319489478439</v>
      </c>
      <c r="I255" s="429">
        <f t="shared" si="110"/>
        <v>55.510354094745033</v>
      </c>
      <c r="J255" s="429">
        <f t="shared" si="110"/>
        <v>54.68345706907035</v>
      </c>
      <c r="K255" s="429">
        <f t="shared" si="110"/>
        <v>54.030154180655778</v>
      </c>
      <c r="L255" s="429">
        <f t="shared" si="110"/>
        <v>53.519450329377491</v>
      </c>
      <c r="M255" s="429">
        <f t="shared" si="110"/>
        <v>53.04265206756196</v>
      </c>
    </row>
    <row r="256" spans="2:13" ht="13.15">
      <c r="B256" s="323" t="str">
        <f t="shared" si="99"/>
        <v>65 plus</v>
      </c>
      <c r="C256" s="429">
        <f t="shared" si="101"/>
        <v>29.681800333990729</v>
      </c>
      <c r="D256" s="429">
        <f t="shared" ref="D256:M256" si="111">D86-D222</f>
        <v>29.457391132874399</v>
      </c>
      <c r="E256" s="429">
        <f t="shared" si="111"/>
        <v>28.399712264265951</v>
      </c>
      <c r="F256" s="429">
        <f t="shared" si="111"/>
        <v>27.160308447247399</v>
      </c>
      <c r="G256" s="429">
        <f t="shared" si="111"/>
        <v>25.977688410827298</v>
      </c>
      <c r="H256" s="429">
        <f t="shared" si="111"/>
        <v>24.995037372020647</v>
      </c>
      <c r="I256" s="429">
        <f t="shared" si="111"/>
        <v>24.193462795844752</v>
      </c>
      <c r="J256" s="429">
        <f t="shared" si="111"/>
        <v>23.615932400547266</v>
      </c>
      <c r="K256" s="429">
        <f t="shared" si="111"/>
        <v>23.143156109474788</v>
      </c>
      <c r="L256" s="429">
        <f t="shared" si="111"/>
        <v>22.764724352664874</v>
      </c>
      <c r="M256" s="429">
        <f t="shared" si="111"/>
        <v>22.437158360366581</v>
      </c>
    </row>
    <row r="257" spans="1:13" ht="13.15">
      <c r="B257" s="323" t="str">
        <f t="shared" si="99"/>
        <v>Total</v>
      </c>
      <c r="C257" s="429">
        <f>SUM(C247:C256)</f>
        <v>2912.3963932346637</v>
      </c>
      <c r="D257" s="429">
        <f t="shared" ref="D257:M257" si="112">SUM(D247:D256)</f>
        <v>2919.8295217500258</v>
      </c>
      <c r="E257" s="429">
        <f t="shared" si="112"/>
        <v>2875.5403250640879</v>
      </c>
      <c r="F257" s="429">
        <f t="shared" si="112"/>
        <v>2843.3455590756216</v>
      </c>
      <c r="G257" s="429">
        <f t="shared" si="112"/>
        <v>2830.2676812152531</v>
      </c>
      <c r="H257" s="429">
        <f t="shared" si="112"/>
        <v>2839.2699154241118</v>
      </c>
      <c r="I257" s="429">
        <f t="shared" si="112"/>
        <v>2856.5883173755064</v>
      </c>
      <c r="J257" s="429">
        <f t="shared" si="112"/>
        <v>2887.9851469572441</v>
      </c>
      <c r="K257" s="429">
        <f t="shared" si="112"/>
        <v>2913.4438337094361</v>
      </c>
      <c r="L257" s="429">
        <f t="shared" si="112"/>
        <v>2935.2374449585823</v>
      </c>
      <c r="M257" s="429">
        <f t="shared" si="112"/>
        <v>2949.3805133227497</v>
      </c>
    </row>
    <row r="258" spans="1:13">
      <c r="A258" s="1080">
        <f>SUM(C258:M258)</f>
        <v>0</v>
      </c>
      <c r="B258" s="1080"/>
      <c r="C258" s="1080">
        <f>SUM(C247:C256)-C257</f>
        <v>0</v>
      </c>
      <c r="D258" s="1080">
        <f t="shared" ref="D258:M258" si="113">SUM(D247:D256)-D257</f>
        <v>0</v>
      </c>
      <c r="E258" s="1080">
        <f t="shared" si="113"/>
        <v>0</v>
      </c>
      <c r="F258" s="1080">
        <f t="shared" si="113"/>
        <v>0</v>
      </c>
      <c r="G258" s="1080">
        <f t="shared" si="113"/>
        <v>0</v>
      </c>
      <c r="H258" s="1080">
        <f t="shared" si="113"/>
        <v>0</v>
      </c>
      <c r="I258" s="1080">
        <f t="shared" si="113"/>
        <v>0</v>
      </c>
      <c r="J258" s="1080">
        <f t="shared" si="113"/>
        <v>0</v>
      </c>
      <c r="K258" s="1080">
        <f t="shared" si="113"/>
        <v>0</v>
      </c>
      <c r="L258" s="1080">
        <f t="shared" si="113"/>
        <v>0</v>
      </c>
      <c r="M258" s="1080">
        <f t="shared" si="113"/>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4">B246</f>
        <v>Age group</v>
      </c>
      <c r="C262" s="323" t="str">
        <f t="shared" ref="C262:M262" si="115">C246</f>
        <v>2019/20</v>
      </c>
      <c r="D262" s="323" t="str">
        <f t="shared" si="115"/>
        <v>2020/21</v>
      </c>
      <c r="E262" s="323" t="str">
        <f t="shared" si="115"/>
        <v>2021/22</v>
      </c>
      <c r="F262" s="323" t="str">
        <f t="shared" si="115"/>
        <v>2022/23</v>
      </c>
      <c r="G262" s="323" t="str">
        <f t="shared" si="115"/>
        <v>2023/24</v>
      </c>
      <c r="H262" s="323" t="str">
        <f t="shared" si="115"/>
        <v>2024/25</v>
      </c>
      <c r="I262" s="323" t="str">
        <f t="shared" si="115"/>
        <v>2025/26</v>
      </c>
      <c r="J262" s="323" t="str">
        <f t="shared" si="115"/>
        <v>2026/27</v>
      </c>
      <c r="K262" s="323" t="str">
        <f t="shared" si="115"/>
        <v>2027/28</v>
      </c>
      <c r="L262" s="323" t="str">
        <f t="shared" si="115"/>
        <v>2028/29</v>
      </c>
      <c r="M262" s="323" t="str">
        <f t="shared" si="115"/>
        <v>2029/30</v>
      </c>
    </row>
    <row r="263" spans="1:13" ht="13.15">
      <c r="B263" s="323" t="str">
        <f t="shared" si="114"/>
        <v>20-24</v>
      </c>
      <c r="C263" s="429">
        <f t="shared" ref="C263:C272" si="116">C93-C229</f>
        <v>190.35357086668955</v>
      </c>
      <c r="D263" s="429">
        <f t="shared" ref="D263:M263" si="117">D93-D229</f>
        <v>265.77558767068211</v>
      </c>
      <c r="E263" s="429">
        <f t="shared" si="117"/>
        <v>299.01938330281496</v>
      </c>
      <c r="F263" s="429">
        <f t="shared" si="117"/>
        <v>328.83880545935483</v>
      </c>
      <c r="G263" s="429">
        <f t="shared" si="117"/>
        <v>355.42372532029788</v>
      </c>
      <c r="H263" s="429">
        <f t="shared" si="117"/>
        <v>381.81493829789599</v>
      </c>
      <c r="I263" s="429">
        <f t="shared" si="117"/>
        <v>403.72688448554027</v>
      </c>
      <c r="J263" s="429">
        <f t="shared" si="117"/>
        <v>425.11998159634669</v>
      </c>
      <c r="K263" s="429">
        <f t="shared" si="117"/>
        <v>438.96849799851515</v>
      </c>
      <c r="L263" s="429">
        <f t="shared" si="117"/>
        <v>448.11950774868649</v>
      </c>
      <c r="M263" s="429">
        <f t="shared" si="117"/>
        <v>452.2447093584305</v>
      </c>
    </row>
    <row r="264" spans="1:13" ht="13.15">
      <c r="B264" s="323" t="str">
        <f t="shared" si="114"/>
        <v>25-29</v>
      </c>
      <c r="C264" s="429">
        <f t="shared" si="116"/>
        <v>721.74434525478875</v>
      </c>
      <c r="D264" s="429">
        <f t="shared" ref="D264:M264" si="118">D94-D230</f>
        <v>731.4352891795138</v>
      </c>
      <c r="E264" s="429">
        <f t="shared" si="118"/>
        <v>724.59252551917564</v>
      </c>
      <c r="F264" s="429">
        <f t="shared" si="118"/>
        <v>734.18881778004595</v>
      </c>
      <c r="G264" s="429">
        <f t="shared" si="118"/>
        <v>753.96888117900039</v>
      </c>
      <c r="H264" s="429">
        <f t="shared" si="118"/>
        <v>783.32018340461877</v>
      </c>
      <c r="I264" s="429">
        <f t="shared" si="118"/>
        <v>813.6066375026312</v>
      </c>
      <c r="J264" s="429">
        <f t="shared" si="118"/>
        <v>847.35156000477252</v>
      </c>
      <c r="K264" s="429">
        <f t="shared" si="118"/>
        <v>873.72888071531463</v>
      </c>
      <c r="L264" s="429">
        <f t="shared" si="118"/>
        <v>894.31228769156985</v>
      </c>
      <c r="M264" s="429">
        <f t="shared" si="118"/>
        <v>907.56583941994973</v>
      </c>
    </row>
    <row r="265" spans="1:13" ht="13.15">
      <c r="B265" s="323" t="str">
        <f t="shared" si="114"/>
        <v>30-34</v>
      </c>
      <c r="C265" s="429">
        <f t="shared" si="116"/>
        <v>1087.4741984211967</v>
      </c>
      <c r="D265" s="429">
        <f t="shared" ref="D265:M265" si="119">D95-D231</f>
        <v>1041.791852859325</v>
      </c>
      <c r="E265" s="429">
        <f t="shared" si="119"/>
        <v>992.59484688431371</v>
      </c>
      <c r="F265" s="429">
        <f t="shared" si="119"/>
        <v>960.59176998876296</v>
      </c>
      <c r="G265" s="429">
        <f t="shared" si="119"/>
        <v>943.69429532440302</v>
      </c>
      <c r="H265" s="429">
        <f t="shared" si="119"/>
        <v>941.51516895503494</v>
      </c>
      <c r="I265" s="429">
        <f t="shared" si="119"/>
        <v>948.12305487676019</v>
      </c>
      <c r="J265" s="429">
        <f t="shared" si="119"/>
        <v>963.60794267152698</v>
      </c>
      <c r="K265" s="429">
        <f t="shared" si="119"/>
        <v>980.04445588218823</v>
      </c>
      <c r="L265" s="429">
        <f t="shared" si="119"/>
        <v>996.36821149162563</v>
      </c>
      <c r="M265" s="429">
        <f t="shared" si="119"/>
        <v>1010.0762505311354</v>
      </c>
    </row>
    <row r="266" spans="1:13" ht="13.15">
      <c r="B266" s="323" t="str">
        <f t="shared" si="114"/>
        <v>35-39</v>
      </c>
      <c r="C266" s="429">
        <f t="shared" si="116"/>
        <v>1094.2641949913771</v>
      </c>
      <c r="D266" s="429">
        <f t="shared" ref="D266:M266" si="120">D96-D232</f>
        <v>1080.0344326911638</v>
      </c>
      <c r="E266" s="429">
        <f t="shared" si="120"/>
        <v>1049.1466553412606</v>
      </c>
      <c r="F266" s="429">
        <f t="shared" si="120"/>
        <v>1020.9156481476931</v>
      </c>
      <c r="G266" s="429">
        <f t="shared" si="120"/>
        <v>997.57449341570771</v>
      </c>
      <c r="H266" s="429">
        <f t="shared" si="120"/>
        <v>981.81507087397245</v>
      </c>
      <c r="I266" s="429">
        <f t="shared" si="120"/>
        <v>971.77706426177349</v>
      </c>
      <c r="J266" s="429">
        <f t="shared" si="120"/>
        <v>969.09566708692125</v>
      </c>
      <c r="K266" s="429">
        <f t="shared" si="120"/>
        <v>969.23892153617089</v>
      </c>
      <c r="L266" s="429">
        <f t="shared" si="120"/>
        <v>971.99590438335315</v>
      </c>
      <c r="M266" s="429">
        <f t="shared" si="120"/>
        <v>975.64846971429995</v>
      </c>
    </row>
    <row r="267" spans="1:13" ht="13.15">
      <c r="B267" s="323" t="str">
        <f t="shared" si="114"/>
        <v>40-44</v>
      </c>
      <c r="C267" s="429">
        <f t="shared" si="116"/>
        <v>920.65390630937463</v>
      </c>
      <c r="D267" s="429">
        <f t="shared" ref="D267:M267" si="121">D97-D233</f>
        <v>935.69235541571595</v>
      </c>
      <c r="E267" s="429">
        <f t="shared" si="121"/>
        <v>934.41251637071332</v>
      </c>
      <c r="F267" s="429">
        <f t="shared" si="121"/>
        <v>930.55005831289202</v>
      </c>
      <c r="G267" s="429">
        <f t="shared" si="121"/>
        <v>925.15539386885075</v>
      </c>
      <c r="H267" s="429">
        <f t="shared" si="121"/>
        <v>920.51131772289114</v>
      </c>
      <c r="I267" s="429">
        <f t="shared" si="121"/>
        <v>915.77115812583656</v>
      </c>
      <c r="J267" s="429">
        <f t="shared" si="121"/>
        <v>913.2430348352143</v>
      </c>
      <c r="K267" s="429">
        <f t="shared" si="121"/>
        <v>910.31994920899979</v>
      </c>
      <c r="L267" s="429">
        <f t="shared" si="121"/>
        <v>907.91742682953895</v>
      </c>
      <c r="M267" s="429">
        <f t="shared" si="121"/>
        <v>905.5731253250392</v>
      </c>
    </row>
    <row r="268" spans="1:13" ht="13.15">
      <c r="B268" s="323" t="str">
        <f t="shared" si="114"/>
        <v>45-49</v>
      </c>
      <c r="C268" s="429">
        <f t="shared" si="116"/>
        <v>792.7257651360934</v>
      </c>
      <c r="D268" s="429">
        <f t="shared" ref="D268:M268" si="122">D98-D234</f>
        <v>796.72496721314894</v>
      </c>
      <c r="E268" s="429">
        <f t="shared" si="122"/>
        <v>793.92355701943416</v>
      </c>
      <c r="F268" s="429">
        <f t="shared" si="122"/>
        <v>794.01111391575375</v>
      </c>
      <c r="G268" s="429">
        <f t="shared" si="122"/>
        <v>795.62912660092798</v>
      </c>
      <c r="H268" s="429">
        <f t="shared" si="122"/>
        <v>798.93000817534084</v>
      </c>
      <c r="I268" s="429">
        <f t="shared" si="122"/>
        <v>801.82222405277776</v>
      </c>
      <c r="J268" s="429">
        <f t="shared" si="122"/>
        <v>805.4751054071952</v>
      </c>
      <c r="K268" s="429">
        <f t="shared" si="122"/>
        <v>807.16121224785581</v>
      </c>
      <c r="L268" s="429">
        <f t="shared" si="122"/>
        <v>807.6023142464602</v>
      </c>
      <c r="M268" s="429">
        <f t="shared" si="122"/>
        <v>806.53773707733797</v>
      </c>
    </row>
    <row r="269" spans="1:13" ht="13.15">
      <c r="B269" s="323" t="str">
        <f t="shared" si="114"/>
        <v>50-54</v>
      </c>
      <c r="C269" s="429">
        <f t="shared" si="116"/>
        <v>599.44915735142831</v>
      </c>
      <c r="D269" s="429">
        <f t="shared" ref="D269:M269" si="123">D99-D235</f>
        <v>602.92239460223186</v>
      </c>
      <c r="E269" s="429">
        <f t="shared" si="123"/>
        <v>599.81208204376549</v>
      </c>
      <c r="F269" s="429">
        <f t="shared" si="123"/>
        <v>598.85194905393791</v>
      </c>
      <c r="G269" s="429">
        <f t="shared" si="123"/>
        <v>599.86055304733907</v>
      </c>
      <c r="H269" s="429">
        <f t="shared" si="123"/>
        <v>603.15787930318322</v>
      </c>
      <c r="I269" s="429">
        <f t="shared" si="123"/>
        <v>607.05851179262913</v>
      </c>
      <c r="J269" s="429">
        <f t="shared" si="123"/>
        <v>612.10892126841247</v>
      </c>
      <c r="K269" s="429">
        <f t="shared" si="123"/>
        <v>615.94158747674169</v>
      </c>
      <c r="L269" s="429">
        <f t="shared" si="123"/>
        <v>618.75661506939571</v>
      </c>
      <c r="M269" s="429">
        <f t="shared" si="123"/>
        <v>620.1181938618879</v>
      </c>
    </row>
    <row r="270" spans="1:13" ht="13.15">
      <c r="B270" s="323" t="str">
        <f t="shared" si="114"/>
        <v>55-59</v>
      </c>
      <c r="C270" s="429">
        <f t="shared" si="116"/>
        <v>356.14181233313673</v>
      </c>
      <c r="D270" s="429">
        <f t="shared" ref="D270:M270" si="124">D100-D236</f>
        <v>336.18282551610855</v>
      </c>
      <c r="E270" s="429">
        <f t="shared" si="124"/>
        <v>320.88215043858759</v>
      </c>
      <c r="F270" s="429">
        <f t="shared" si="124"/>
        <v>311.93135426220061</v>
      </c>
      <c r="G270" s="429">
        <f t="shared" si="124"/>
        <v>307.16881443065068</v>
      </c>
      <c r="H270" s="429">
        <f t="shared" si="124"/>
        <v>305.66218272798608</v>
      </c>
      <c r="I270" s="429">
        <f t="shared" si="124"/>
        <v>305.795343910464</v>
      </c>
      <c r="J270" s="429">
        <f t="shared" si="124"/>
        <v>307.48573812722373</v>
      </c>
      <c r="K270" s="429">
        <f t="shared" si="124"/>
        <v>309.10630494031341</v>
      </c>
      <c r="L270" s="429">
        <f t="shared" si="124"/>
        <v>310.60062742476242</v>
      </c>
      <c r="M270" s="429">
        <f t="shared" si="124"/>
        <v>311.56951934259541</v>
      </c>
    </row>
    <row r="271" spans="1:13" ht="13.15">
      <c r="B271" s="323" t="str">
        <f t="shared" si="114"/>
        <v>60-64</v>
      </c>
      <c r="C271" s="429">
        <f t="shared" si="116"/>
        <v>140.78433431231267</v>
      </c>
      <c r="D271" s="429">
        <f t="shared" ref="D271:M271" si="125">D101-D237</f>
        <v>131.55356226202971</v>
      </c>
      <c r="E271" s="429">
        <f t="shared" si="125"/>
        <v>122.50965093024233</v>
      </c>
      <c r="F271" s="429">
        <f t="shared" si="125"/>
        <v>116.16277125039437</v>
      </c>
      <c r="G271" s="429">
        <f t="shared" si="125"/>
        <v>112.03295269761591</v>
      </c>
      <c r="H271" s="429">
        <f t="shared" si="125"/>
        <v>109.78777342699274</v>
      </c>
      <c r="I271" s="429">
        <f t="shared" si="125"/>
        <v>108.64608148892088</v>
      </c>
      <c r="J271" s="429">
        <f t="shared" si="125"/>
        <v>108.50356596074433</v>
      </c>
      <c r="K271" s="429">
        <f t="shared" si="125"/>
        <v>108.55846122586985</v>
      </c>
      <c r="L271" s="429">
        <f t="shared" si="125"/>
        <v>108.75553022060717</v>
      </c>
      <c r="M271" s="429">
        <f t="shared" si="125"/>
        <v>108.88298352224186</v>
      </c>
    </row>
    <row r="272" spans="1:13" ht="13.15">
      <c r="B272" s="323" t="str">
        <f t="shared" si="114"/>
        <v>65 plus</v>
      </c>
      <c r="C272" s="429">
        <f t="shared" si="116"/>
        <v>41.083499394960242</v>
      </c>
      <c r="D272" s="429">
        <f t="shared" ref="D272:M272" si="126">D102-D238</f>
        <v>49.415056677197192</v>
      </c>
      <c r="E272" s="429">
        <f t="shared" si="126"/>
        <v>53.032967486041045</v>
      </c>
      <c r="F272" s="429">
        <f t="shared" si="126"/>
        <v>54.40936390744244</v>
      </c>
      <c r="G272" s="429">
        <f t="shared" si="126"/>
        <v>54.651654085294254</v>
      </c>
      <c r="H272" s="429">
        <f t="shared" si="126"/>
        <v>54.506764152919288</v>
      </c>
      <c r="I272" s="429">
        <f t="shared" si="126"/>
        <v>54.220243170233502</v>
      </c>
      <c r="J272" s="429">
        <f t="shared" si="126"/>
        <v>54.067551084517646</v>
      </c>
      <c r="K272" s="429">
        <f t="shared" si="126"/>
        <v>53.910218541484674</v>
      </c>
      <c r="L272" s="429">
        <f t="shared" si="126"/>
        <v>53.795142062918181</v>
      </c>
      <c r="M272" s="429">
        <f t="shared" si="126"/>
        <v>53.673169188349767</v>
      </c>
    </row>
    <row r="273" spans="1:13" ht="13.15">
      <c r="B273" s="323" t="str">
        <f t="shared" si="114"/>
        <v>Total</v>
      </c>
      <c r="C273" s="429">
        <f>SUM(C263:C272)</f>
        <v>5944.6747843713583</v>
      </c>
      <c r="D273" s="429">
        <f t="shared" ref="D273:M273" si="127">SUM(D263:D272)</f>
        <v>5971.5283240871177</v>
      </c>
      <c r="E273" s="429">
        <f t="shared" si="127"/>
        <v>5889.9263353363485</v>
      </c>
      <c r="F273" s="429">
        <f t="shared" si="127"/>
        <v>5850.4516520784773</v>
      </c>
      <c r="G273" s="429">
        <f t="shared" si="127"/>
        <v>5845.1598899700875</v>
      </c>
      <c r="H273" s="429">
        <f t="shared" si="127"/>
        <v>5881.021287040835</v>
      </c>
      <c r="I273" s="429">
        <f t="shared" si="127"/>
        <v>5930.5472036675665</v>
      </c>
      <c r="J273" s="429">
        <f t="shared" si="127"/>
        <v>6006.0590680428759</v>
      </c>
      <c r="K273" s="429">
        <f t="shared" si="127"/>
        <v>6066.9784897734544</v>
      </c>
      <c r="L273" s="429">
        <f t="shared" si="127"/>
        <v>6118.2235671689168</v>
      </c>
      <c r="M273" s="429">
        <f t="shared" si="127"/>
        <v>6151.8899973412681</v>
      </c>
    </row>
    <row r="274" spans="1:13">
      <c r="A274" s="1080">
        <f>SUM(C274:M274)</f>
        <v>0</v>
      </c>
      <c r="B274" s="1080"/>
      <c r="C274" s="1080">
        <f>SUM(C263:C272)-C273</f>
        <v>0</v>
      </c>
      <c r="D274" s="1080">
        <f t="shared" ref="D274:M274" si="128">SUM(D263:D272)-D273</f>
        <v>0</v>
      </c>
      <c r="E274" s="1080">
        <f t="shared" si="128"/>
        <v>0</v>
      </c>
      <c r="F274" s="1080">
        <f t="shared" si="128"/>
        <v>0</v>
      </c>
      <c r="G274" s="1080">
        <f t="shared" si="128"/>
        <v>0</v>
      </c>
      <c r="H274" s="1080">
        <f t="shared" si="128"/>
        <v>0</v>
      </c>
      <c r="I274" s="1080">
        <f t="shared" si="128"/>
        <v>0</v>
      </c>
      <c r="J274" s="1080">
        <f t="shared" si="128"/>
        <v>0</v>
      </c>
      <c r="K274" s="1080">
        <f t="shared" si="128"/>
        <v>0</v>
      </c>
      <c r="L274" s="1080">
        <f t="shared" si="128"/>
        <v>0</v>
      </c>
      <c r="M274" s="1080">
        <f t="shared" si="128"/>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29">D262</f>
        <v>2020/21</v>
      </c>
      <c r="E278" s="311" t="str">
        <f t="shared" si="129"/>
        <v>2021/22</v>
      </c>
      <c r="F278" s="311" t="str">
        <f t="shared" si="129"/>
        <v>2022/23</v>
      </c>
      <c r="G278" s="311" t="str">
        <f t="shared" si="129"/>
        <v>2023/24</v>
      </c>
      <c r="H278" s="311" t="str">
        <f t="shared" si="129"/>
        <v>2024/25</v>
      </c>
      <c r="I278" s="311" t="str">
        <f t="shared" si="129"/>
        <v>2025/26</v>
      </c>
      <c r="J278" s="311" t="str">
        <f t="shared" si="129"/>
        <v>2026/27</v>
      </c>
      <c r="K278" s="311" t="str">
        <f t="shared" si="129"/>
        <v>2027/28</v>
      </c>
      <c r="L278" s="311" t="str">
        <f t="shared" si="129"/>
        <v>2028/29</v>
      </c>
      <c r="M278" s="311" t="str">
        <f t="shared" si="129"/>
        <v>2029/30</v>
      </c>
    </row>
    <row r="279" spans="1:13" ht="13.15">
      <c r="B279" s="311" t="s">
        <v>224</v>
      </c>
      <c r="C279" s="429">
        <f>C223+C239</f>
        <v>1105.2408223939779</v>
      </c>
      <c r="D279" s="429">
        <f t="shared" ref="D279:M279" si="130">D223+D239</f>
        <v>1120.3317208354586</v>
      </c>
      <c r="E279" s="429">
        <f t="shared" si="130"/>
        <v>1105.9693981764681</v>
      </c>
      <c r="F279" s="429">
        <f t="shared" si="130"/>
        <v>1109.0692547745539</v>
      </c>
      <c r="G279" s="429">
        <f t="shared" si="130"/>
        <v>1104.572109960586</v>
      </c>
      <c r="H279" s="429">
        <f t="shared" si="130"/>
        <v>1108.5275764476742</v>
      </c>
      <c r="I279" s="429">
        <f t="shared" si="130"/>
        <v>1115.5077772896584</v>
      </c>
      <c r="J279" s="429">
        <f t="shared" si="130"/>
        <v>1127.6600496264768</v>
      </c>
      <c r="K279" s="429">
        <f t="shared" si="130"/>
        <v>1137.2150546300434</v>
      </c>
      <c r="L279" s="429">
        <f t="shared" si="130"/>
        <v>1145.0902084604588</v>
      </c>
      <c r="M279" s="429">
        <f t="shared" si="130"/>
        <v>1149.791654803013</v>
      </c>
    </row>
    <row r="280" spans="1:13" ht="13.15">
      <c r="B280" s="311" t="s">
        <v>225</v>
      </c>
      <c r="C280" s="429">
        <f>C155+C171</f>
        <v>297.57830272513092</v>
      </c>
      <c r="D280" s="429">
        <f t="shared" ref="D280:M280" si="131">D155+D171</f>
        <v>287.12252476696813</v>
      </c>
      <c r="E280" s="429">
        <f t="shared" si="131"/>
        <v>275.15162479000242</v>
      </c>
      <c r="F280" s="429">
        <f t="shared" si="131"/>
        <v>266.26750823738246</v>
      </c>
      <c r="G280" s="429">
        <f t="shared" si="131"/>
        <v>259.80770994074106</v>
      </c>
      <c r="H280" s="429">
        <f t="shared" si="131"/>
        <v>255.96172284237713</v>
      </c>
      <c r="I280" s="429">
        <f t="shared" si="131"/>
        <v>253.64855159352558</v>
      </c>
      <c r="J280" s="429">
        <f t="shared" si="131"/>
        <v>252.94636314462332</v>
      </c>
      <c r="K280" s="429">
        <f t="shared" si="131"/>
        <v>252.47194313286258</v>
      </c>
      <c r="L280" s="429">
        <f t="shared" si="131"/>
        <v>252.18723561307075</v>
      </c>
      <c r="M280" s="429">
        <f t="shared" si="131"/>
        <v>251.72902398358178</v>
      </c>
    </row>
    <row r="281" spans="1:13" ht="13.15">
      <c r="B281" s="311" t="s">
        <v>530</v>
      </c>
      <c r="C281" s="429">
        <f>C189+C205</f>
        <v>4.226567292167295</v>
      </c>
      <c r="D281" s="429">
        <f t="shared" ref="D281:M281" si="132">D189+D205</f>
        <v>4.2216118132451683</v>
      </c>
      <c r="E281" s="429">
        <f t="shared" si="132"/>
        <v>4.1555520213043637</v>
      </c>
      <c r="F281" s="429">
        <f t="shared" si="132"/>
        <v>4.1160839212396123</v>
      </c>
      <c r="G281" s="429">
        <f t="shared" si="132"/>
        <v>4.0914907199066644</v>
      </c>
      <c r="H281" s="429">
        <f t="shared" si="132"/>
        <v>4.0922236333385342</v>
      </c>
      <c r="I281" s="429">
        <f t="shared" si="132"/>
        <v>4.1023496859315696</v>
      </c>
      <c r="J281" s="429">
        <f t="shared" si="132"/>
        <v>4.1285807574658362</v>
      </c>
      <c r="K281" s="429">
        <f t="shared" si="132"/>
        <v>4.1481842779318612</v>
      </c>
      <c r="L281" s="429">
        <f t="shared" si="132"/>
        <v>4.1639958418978704</v>
      </c>
      <c r="M281" s="429">
        <f t="shared" si="132"/>
        <v>4.1716346918436304</v>
      </c>
    </row>
    <row r="282" spans="1:13" ht="13.15">
      <c r="B282" s="311" t="s">
        <v>226</v>
      </c>
      <c r="C282" s="429">
        <f>C121+C137</f>
        <v>803.43595237667967</v>
      </c>
      <c r="D282" s="429">
        <f t="shared" ref="D282:M282" si="133">D121+D137</f>
        <v>828.98758425524511</v>
      </c>
      <c r="E282" s="429">
        <f t="shared" si="133"/>
        <v>826.66222136516149</v>
      </c>
      <c r="F282" s="429">
        <f t="shared" si="133"/>
        <v>838.68566261593185</v>
      </c>
      <c r="G282" s="429">
        <f t="shared" si="133"/>
        <v>840.67290929993828</v>
      </c>
      <c r="H282" s="429">
        <f t="shared" si="133"/>
        <v>848.47362997195864</v>
      </c>
      <c r="I282" s="429">
        <f t="shared" si="133"/>
        <v>857.75687601020104</v>
      </c>
      <c r="J282" s="429">
        <f t="shared" si="133"/>
        <v>870.58510572438763</v>
      </c>
      <c r="K282" s="429">
        <f t="shared" si="133"/>
        <v>880.5949272192488</v>
      </c>
      <c r="L282" s="429">
        <f t="shared" si="133"/>
        <v>888.73897700549014</v>
      </c>
      <c r="M282" s="429">
        <f t="shared" si="133"/>
        <v>893.89099612758775</v>
      </c>
    </row>
    <row r="283" spans="1:13">
      <c r="A283" s="1080">
        <f>SUM(C283:M283)</f>
        <v>0</v>
      </c>
      <c r="B283" s="1080"/>
      <c r="C283" s="1080">
        <f>C279-C280-C281-C282</f>
        <v>0</v>
      </c>
      <c r="D283" s="1080">
        <f t="shared" ref="D283:M283" si="134">D279-D280-D281-D282</f>
        <v>0</v>
      </c>
      <c r="E283" s="1080">
        <f t="shared" si="134"/>
        <v>0</v>
      </c>
      <c r="F283" s="1080">
        <f t="shared" si="134"/>
        <v>0</v>
      </c>
      <c r="G283" s="1080">
        <f t="shared" si="134"/>
        <v>0</v>
      </c>
      <c r="H283" s="1080">
        <f t="shared" si="134"/>
        <v>0</v>
      </c>
      <c r="I283" s="1080">
        <f t="shared" si="134"/>
        <v>0</v>
      </c>
      <c r="J283" s="1080">
        <f t="shared" si="134"/>
        <v>0</v>
      </c>
      <c r="K283" s="1080">
        <f t="shared" si="134"/>
        <v>0</v>
      </c>
      <c r="L283" s="1080">
        <f t="shared" si="134"/>
        <v>0</v>
      </c>
      <c r="M283" s="1080">
        <f t="shared" si="134"/>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5">D278</f>
        <v>2020/21</v>
      </c>
      <c r="E289" s="311" t="str">
        <f t="shared" si="135"/>
        <v>2021/22</v>
      </c>
      <c r="F289" s="311" t="str">
        <f t="shared" si="135"/>
        <v>2022/23</v>
      </c>
      <c r="G289" s="311" t="str">
        <f t="shared" si="135"/>
        <v>2023/24</v>
      </c>
      <c r="H289" s="311" t="str">
        <f t="shared" si="135"/>
        <v>2024/25</v>
      </c>
      <c r="I289" s="311" t="str">
        <f t="shared" si="135"/>
        <v>2025/26</v>
      </c>
      <c r="J289" s="311" t="str">
        <f t="shared" si="135"/>
        <v>2026/27</v>
      </c>
      <c r="K289" s="311" t="str">
        <f t="shared" si="135"/>
        <v>2027/28</v>
      </c>
      <c r="L289" s="311" t="str">
        <f t="shared" si="135"/>
        <v>2028/29</v>
      </c>
      <c r="M289" s="311" t="str">
        <f t="shared" si="135"/>
        <v>2029/30</v>
      </c>
    </row>
    <row r="290" spans="2:13" ht="15">
      <c r="B290" s="325"/>
      <c r="C290" s="429">
        <f>C53+C69-C15</f>
        <v>0</v>
      </c>
      <c r="D290" s="429">
        <f>D53+D69-D15</f>
        <v>0</v>
      </c>
      <c r="E290" s="429">
        <f>E53+E69-E15</f>
        <v>0</v>
      </c>
      <c r="F290" s="429">
        <f t="shared" ref="F290:M290" si="136">F53+F69-F15</f>
        <v>0</v>
      </c>
      <c r="G290" s="429">
        <f t="shared" si="136"/>
        <v>0</v>
      </c>
      <c r="H290" s="429">
        <f t="shared" si="136"/>
        <v>0</v>
      </c>
      <c r="I290" s="429">
        <f t="shared" si="136"/>
        <v>0</v>
      </c>
      <c r="J290" s="429">
        <f t="shared" si="136"/>
        <v>0</v>
      </c>
      <c r="K290" s="429">
        <f t="shared" si="136"/>
        <v>0</v>
      </c>
      <c r="L290" s="429">
        <f t="shared" si="136"/>
        <v>0</v>
      </c>
      <c r="M290" s="429">
        <f t="shared" si="136"/>
        <v>0</v>
      </c>
    </row>
    <row r="291" spans="2:13" ht="15">
      <c r="B291" s="325"/>
      <c r="H291" s="312"/>
    </row>
    <row r="292" spans="2:13" ht="15">
      <c r="B292" s="325" t="s">
        <v>263</v>
      </c>
      <c r="H292" s="312"/>
    </row>
    <row r="293" spans="2:13" ht="15">
      <c r="B293" s="325"/>
      <c r="C293" s="350" t="str">
        <f t="shared" ref="C293:M293" si="137">C262</f>
        <v>2019/20</v>
      </c>
      <c r="D293" s="350" t="str">
        <f t="shared" si="137"/>
        <v>2020/21</v>
      </c>
      <c r="E293" s="350" t="str">
        <f t="shared" si="137"/>
        <v>2021/22</v>
      </c>
      <c r="F293" s="350" t="str">
        <f t="shared" si="137"/>
        <v>2022/23</v>
      </c>
      <c r="G293" s="350" t="str">
        <f t="shared" si="137"/>
        <v>2023/24</v>
      </c>
      <c r="H293" s="350" t="str">
        <f t="shared" si="137"/>
        <v>2024/25</v>
      </c>
      <c r="I293" s="350" t="str">
        <f t="shared" si="137"/>
        <v>2025/26</v>
      </c>
      <c r="J293" s="350" t="str">
        <f t="shared" si="137"/>
        <v>2026/27</v>
      </c>
      <c r="K293" s="350" t="str">
        <f t="shared" si="137"/>
        <v>2027/28</v>
      </c>
      <c r="L293" s="350" t="str">
        <f t="shared" si="137"/>
        <v>2028/29</v>
      </c>
      <c r="M293" s="350" t="str">
        <f t="shared" si="137"/>
        <v>2029/30</v>
      </c>
    </row>
    <row r="294" spans="2:13" ht="13.15">
      <c r="B294" s="348" t="s">
        <v>267</v>
      </c>
      <c r="C294" s="429">
        <f>C36-C15+C279-C290</f>
        <v>1154.6183890665793</v>
      </c>
      <c r="D294" s="429">
        <f>D36-D15+D279-D290</f>
        <v>980.07821273976174</v>
      </c>
      <c r="E294" s="429">
        <f>E36-E15+E279-E290</f>
        <v>1037.3998055282168</v>
      </c>
      <c r="F294" s="429">
        <f t="shared" ref="F294:M294" si="138">F36-F15+F279-F290</f>
        <v>1086.2024699918265</v>
      </c>
      <c r="G294" s="429">
        <f t="shared" si="138"/>
        <v>1153.3912077272805</v>
      </c>
      <c r="H294" s="429">
        <f t="shared" si="138"/>
        <v>1182.3520958677841</v>
      </c>
      <c r="I294" s="429">
        <f t="shared" si="138"/>
        <v>1234.5687435835225</v>
      </c>
      <c r="J294" s="429">
        <f t="shared" si="138"/>
        <v>1223.5931631128137</v>
      </c>
      <c r="K294" s="429">
        <f t="shared" si="138"/>
        <v>1218.1288971050687</v>
      </c>
      <c r="L294" s="429">
        <f t="shared" si="138"/>
        <v>1197.6011533395306</v>
      </c>
      <c r="M294" s="429">
        <f t="shared" si="138"/>
        <v>1236.4352266601286</v>
      </c>
    </row>
    <row r="295" spans="2:13" ht="12.75" customHeight="1">
      <c r="B295" s="1469" t="s">
        <v>264</v>
      </c>
      <c r="C295" s="1469"/>
      <c r="D295" s="1469"/>
      <c r="E295" s="1469"/>
      <c r="F295" s="1469"/>
      <c r="G295" s="1469"/>
      <c r="H295" s="1469"/>
      <c r="I295" s="1469"/>
      <c r="J295" s="1469"/>
      <c r="K295" s="1469"/>
      <c r="L295" s="1469"/>
      <c r="M295" s="1469"/>
    </row>
    <row r="296" spans="2:13" ht="13.15">
      <c r="B296" s="502" t="s">
        <v>41</v>
      </c>
      <c r="C296" s="503">
        <f>IF(C294&lt;0,0,C294)</f>
        <v>1154.6183890665793</v>
      </c>
      <c r="D296" s="503">
        <f t="shared" ref="D296:M296" si="139">IF(D294&lt;0,0,D294)</f>
        <v>980.07821273976174</v>
      </c>
      <c r="E296" s="503">
        <f t="shared" si="139"/>
        <v>1037.3998055282168</v>
      </c>
      <c r="F296" s="503">
        <f t="shared" si="139"/>
        <v>1086.2024699918265</v>
      </c>
      <c r="G296" s="503">
        <f t="shared" si="139"/>
        <v>1153.3912077272805</v>
      </c>
      <c r="H296" s="503">
        <f t="shared" si="139"/>
        <v>1182.3520958677841</v>
      </c>
      <c r="I296" s="503">
        <f t="shared" si="139"/>
        <v>1234.5687435835225</v>
      </c>
      <c r="J296" s="503">
        <f t="shared" si="139"/>
        <v>1223.5931631128137</v>
      </c>
      <c r="K296" s="503">
        <f t="shared" si="139"/>
        <v>1218.1288971050687</v>
      </c>
      <c r="L296" s="503">
        <f t="shared" si="139"/>
        <v>1197.6011533395306</v>
      </c>
      <c r="M296" s="503">
        <f t="shared" si="139"/>
        <v>1236.4352266601286</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0">B262</f>
        <v>Age group</v>
      </c>
      <c r="C302" s="323" t="str">
        <f>C293</f>
        <v>2019/20</v>
      </c>
      <c r="D302" s="323" t="str">
        <f t="shared" ref="D302:M302" si="141">D293</f>
        <v>2020/21</v>
      </c>
      <c r="E302" s="323" t="str">
        <f t="shared" si="141"/>
        <v>2021/22</v>
      </c>
      <c r="F302" s="323" t="str">
        <f t="shared" si="141"/>
        <v>2022/23</v>
      </c>
      <c r="G302" s="323" t="str">
        <f t="shared" si="141"/>
        <v>2023/24</v>
      </c>
      <c r="H302" s="323" t="str">
        <f t="shared" si="141"/>
        <v>2024/25</v>
      </c>
      <c r="I302" s="323" t="str">
        <f t="shared" si="141"/>
        <v>2025/26</v>
      </c>
      <c r="J302" s="323" t="str">
        <f t="shared" si="141"/>
        <v>2026/27</v>
      </c>
      <c r="K302" s="323" t="str">
        <f t="shared" si="141"/>
        <v>2027/28</v>
      </c>
      <c r="L302" s="323" t="str">
        <f t="shared" si="141"/>
        <v>2028/29</v>
      </c>
      <c r="M302" s="323" t="str">
        <f t="shared" si="141"/>
        <v>2029/30</v>
      </c>
    </row>
    <row r="303" spans="2:13" ht="13.15">
      <c r="B303" s="323" t="str">
        <f t="shared" si="140"/>
        <v>20-24</v>
      </c>
      <c r="C303" s="429">
        <f>C$296*Entrant_age_breakdowns!$K76*$G$31</f>
        <v>91.111039026981146</v>
      </c>
      <c r="D303" s="429">
        <f>D$296*Entrant_age_breakdowns!$K76*$G$31</f>
        <v>77.338058302202612</v>
      </c>
      <c r="E303" s="429">
        <f>E$296*Entrant_age_breakdowns!$K76*$G$31</f>
        <v>81.861310250285442</v>
      </c>
      <c r="F303" s="429">
        <f>F$296*Entrant_age_breakdowns!$K76*$G$31</f>
        <v>85.712332812085478</v>
      </c>
      <c r="G303" s="429">
        <f>G$296*Entrant_age_breakdowns!$K76*$G$31</f>
        <v>91.014202039144493</v>
      </c>
      <c r="H303" s="429">
        <f>H$296*Entrant_age_breakdowns!$K76*$G$31</f>
        <v>93.299508279380802</v>
      </c>
      <c r="I303" s="429">
        <f>I$296*Entrant_age_breakdowns!$K76*$G$31</f>
        <v>97.419928561040152</v>
      </c>
      <c r="J303" s="429">
        <f>J$296*Entrant_age_breakdowns!$K76*$G$31</f>
        <v>96.553844537019941</v>
      </c>
      <c r="K303" s="429">
        <f>K$296*Entrant_age_breakdowns!$K76*$G$31</f>
        <v>96.122658823887534</v>
      </c>
      <c r="L303" s="429">
        <f>L$296*Entrant_age_breakdowns!$K76*$G$31</f>
        <v>94.502812750874767</v>
      </c>
      <c r="M303" s="429">
        <f>M$296*Entrant_age_breakdowns!$K76*$G$31</f>
        <v>97.567212905414181</v>
      </c>
    </row>
    <row r="304" spans="2:13" ht="13.15">
      <c r="B304" s="323" t="str">
        <f t="shared" si="140"/>
        <v>25-29</v>
      </c>
      <c r="C304" s="429">
        <f>C$296*Entrant_age_breakdowns!$K77*$G$31</f>
        <v>98.922248268627868</v>
      </c>
      <c r="D304" s="429">
        <f>D$296*Entrant_age_breakdowns!$K77*$G$31</f>
        <v>83.968470623175946</v>
      </c>
      <c r="E304" s="429">
        <f>E$296*Entrant_age_breakdowns!$K77*$G$31</f>
        <v>88.879513861935379</v>
      </c>
      <c r="F304" s="429">
        <f>F$296*Entrant_age_breakdowns!$K77*$G$31</f>
        <v>93.060695571801062</v>
      </c>
      <c r="G304" s="429">
        <f>G$296*Entrant_age_breakdowns!$K77*$G$31</f>
        <v>98.817109169626619</v>
      </c>
      <c r="H304" s="429">
        <f>H$296*Entrant_age_breakdowns!$K77*$G$31</f>
        <v>101.29834123196274</v>
      </c>
      <c r="I304" s="429">
        <f>I$296*Entrant_age_breakdowns!$K77*$G$31</f>
        <v>105.77201689658433</v>
      </c>
      <c r="J304" s="429">
        <f>J$296*Entrant_age_breakdowns!$K77*$G$31</f>
        <v>104.83168101894991</v>
      </c>
      <c r="K304" s="429">
        <f>K$296*Entrant_age_breakdowns!$K77*$G$31</f>
        <v>104.36352852480771</v>
      </c>
      <c r="L304" s="429">
        <f>L$296*Entrant_age_breakdowns!$K77*$G$31</f>
        <v>102.60480842784911</v>
      </c>
      <c r="M304" s="429">
        <f>M$296*Entrant_age_breakdowns!$K77*$G$31</f>
        <v>105.93192834788425</v>
      </c>
    </row>
    <row r="305" spans="1:13" ht="13.15">
      <c r="B305" s="323" t="str">
        <f t="shared" si="140"/>
        <v>30-34</v>
      </c>
      <c r="C305" s="429">
        <f>C$296*Entrant_age_breakdowns!$K78*$G$31</f>
        <v>50.870752126022481</v>
      </c>
      <c r="D305" s="429">
        <f>D$296*Entrant_age_breakdowns!$K78*$G$31</f>
        <v>43.180774095158299</v>
      </c>
      <c r="E305" s="429">
        <f>E$296*Entrant_age_breakdowns!$K78*$G$31</f>
        <v>45.706277383363897</v>
      </c>
      <c r="F305" s="429">
        <f>F$296*Entrant_age_breakdowns!$K78*$G$31</f>
        <v>47.85644948397001</v>
      </c>
      <c r="G305" s="429">
        <f>G$296*Entrant_age_breakdowns!$K78*$G$31</f>
        <v>50.816684359289944</v>
      </c>
      <c r="H305" s="429">
        <f>H$296*Entrant_age_breakdowns!$K78*$G$31</f>
        <v>52.092657595032399</v>
      </c>
      <c r="I305" s="429">
        <f>I$296*Entrant_age_breakdowns!$K78*$G$31</f>
        <v>54.393244670340103</v>
      </c>
      <c r="J305" s="429">
        <f>J$296*Entrant_age_breakdowns!$K78*$G$31</f>
        <v>53.909677078786309</v>
      </c>
      <c r="K305" s="429">
        <f>K$296*Entrant_age_breakdowns!$K78*$G$31</f>
        <v>53.668929725147365</v>
      </c>
      <c r="L305" s="429">
        <f>L$296*Entrant_age_breakdowns!$K78*$G$31</f>
        <v>52.76450816500973</v>
      </c>
      <c r="M305" s="429">
        <f>M$296*Entrant_age_breakdowns!$K78*$G$31</f>
        <v>54.475479111465013</v>
      </c>
    </row>
    <row r="306" spans="1:13" ht="13.15">
      <c r="B306" s="323" t="str">
        <f t="shared" si="140"/>
        <v>35-39</v>
      </c>
      <c r="C306" s="429">
        <f>C$296*Entrant_age_breakdowns!$K79*$G$31</f>
        <v>38.567391992221403</v>
      </c>
      <c r="D306" s="429">
        <f>D$296*Entrant_age_breakdowns!$K79*$G$31</f>
        <v>32.737275771545441</v>
      </c>
      <c r="E306" s="429">
        <f>E$296*Entrant_age_breakdowns!$K79*$G$31</f>
        <v>34.651972748161292</v>
      </c>
      <c r="F306" s="429">
        <f>F$296*Entrant_age_breakdowns!$K79*$G$31</f>
        <v>36.282114367639998</v>
      </c>
      <c r="G306" s="429">
        <f>G$296*Entrant_age_breakdowns!$K79*$G$31</f>
        <v>38.526400800493946</v>
      </c>
      <c r="H306" s="429">
        <f>H$296*Entrant_age_breakdowns!$K79*$G$31</f>
        <v>39.493773168658507</v>
      </c>
      <c r="I306" s="429">
        <f>I$296*Entrant_age_breakdowns!$K79*$G$31</f>
        <v>41.237951106618304</v>
      </c>
      <c r="J306" s="429">
        <f>J$296*Entrant_age_breakdowns!$K79*$G$31</f>
        <v>40.871336891597707</v>
      </c>
      <c r="K306" s="429">
        <f>K$296*Entrant_age_breakdowns!$K79*$G$31</f>
        <v>40.688815557219129</v>
      </c>
      <c r="L306" s="429">
        <f>L$296*Entrant_age_breakdowns!$K79*$G$31</f>
        <v>40.003133129138789</v>
      </c>
      <c r="M306" s="429">
        <f>M$296*Entrant_age_breakdowns!$K79*$G$31</f>
        <v>41.300296713741808</v>
      </c>
    </row>
    <row r="307" spans="1:13" ht="13.15">
      <c r="B307" s="323" t="str">
        <f t="shared" si="140"/>
        <v>40-44</v>
      </c>
      <c r="C307" s="429">
        <f>C$296*Entrant_age_breakdowns!$K80*$G$31</f>
        <v>31.475462640561894</v>
      </c>
      <c r="D307" s="429">
        <f>D$296*Entrant_age_breakdowns!$K80*$G$31</f>
        <v>26.717411970943601</v>
      </c>
      <c r="E307" s="429">
        <f>E$296*Entrant_age_breakdowns!$K80*$G$31</f>
        <v>28.280026657661953</v>
      </c>
      <c r="F307" s="429">
        <f>F$296*Entrant_age_breakdowns!$K80*$G$31</f>
        <v>29.610411186983399</v>
      </c>
      <c r="G307" s="429">
        <f>G$296*Entrant_age_breakdowns!$K80*$G$31</f>
        <v>31.442009076367821</v>
      </c>
      <c r="H307" s="429">
        <f>H$296*Entrant_age_breakdowns!$K80*$G$31</f>
        <v>32.231497067669288</v>
      </c>
      <c r="I307" s="429">
        <f>I$296*Entrant_age_breakdowns!$K80*$G$31</f>
        <v>33.654948452087986</v>
      </c>
      <c r="J307" s="429">
        <f>J$296*Entrant_age_breakdowns!$K80*$G$31</f>
        <v>33.355748754304244</v>
      </c>
      <c r="K307" s="429">
        <f>K$296*Entrant_age_breakdowns!$K80*$G$31</f>
        <v>33.206790187375553</v>
      </c>
      <c r="L307" s="429">
        <f>L$296*Entrant_age_breakdowns!$K80*$G$31</f>
        <v>32.647193840993467</v>
      </c>
      <c r="M307" s="429">
        <f>M$296*Entrant_age_breakdowns!$K80*$G$31</f>
        <v>33.705829694672779</v>
      </c>
    </row>
    <row r="308" spans="1:13" ht="13.15">
      <c r="B308" s="323" t="str">
        <f t="shared" si="140"/>
        <v>45-49</v>
      </c>
      <c r="C308" s="429">
        <f>C$296*Entrant_age_breakdowns!$K81*$G$31</f>
        <v>28.155541345745959</v>
      </c>
      <c r="D308" s="429">
        <f>D$296*Entrant_age_breakdowns!$K81*$G$31</f>
        <v>23.899353156125734</v>
      </c>
      <c r="E308" s="429">
        <f>E$296*Entrant_age_breakdowns!$K81*$G$31</f>
        <v>25.29714873173933</v>
      </c>
      <c r="F308" s="429">
        <f>F$296*Entrant_age_breakdowns!$K81*$G$31</f>
        <v>26.487208971641241</v>
      </c>
      <c r="G308" s="429">
        <f>G$296*Entrant_age_breakdowns!$K81*$G$31</f>
        <v>28.125616346053821</v>
      </c>
      <c r="H308" s="429">
        <f>H$296*Entrant_age_breakdowns!$K81*$G$31</f>
        <v>28.831831915778697</v>
      </c>
      <c r="I308" s="429">
        <f>I$296*Entrant_age_breakdowns!$K81*$G$31</f>
        <v>30.105142645642662</v>
      </c>
      <c r="J308" s="429">
        <f>J$296*Entrant_age_breakdowns!$K81*$G$31</f>
        <v>29.837501481546511</v>
      </c>
      <c r="K308" s="429">
        <f>K$296*Entrant_age_breakdowns!$K81*$G$31</f>
        <v>29.704254541291562</v>
      </c>
      <c r="L308" s="429">
        <f>L$296*Entrant_age_breakdowns!$K81*$G$31</f>
        <v>29.203682452886898</v>
      </c>
      <c r="M308" s="429">
        <f>M$296*Entrant_age_breakdowns!$K81*$G$31</f>
        <v>30.150657113394214</v>
      </c>
    </row>
    <row r="309" spans="1:13" ht="13.15">
      <c r="B309" s="323" t="str">
        <f t="shared" si="140"/>
        <v>50-54</v>
      </c>
      <c r="C309" s="429">
        <f>C$296*Entrant_age_breakdowns!$K82*$G$31</f>
        <v>20.416022391611381</v>
      </c>
      <c r="D309" s="429">
        <f>D$296*Entrant_age_breakdowns!$K82*$G$31</f>
        <v>17.32979391831913</v>
      </c>
      <c r="E309" s="429">
        <f>E$296*Entrant_age_breakdowns!$K82*$G$31</f>
        <v>18.343357302527838</v>
      </c>
      <c r="F309" s="429">
        <f>F$296*Entrant_age_breakdowns!$K82*$G$31</f>
        <v>19.20628855314202</v>
      </c>
      <c r="G309" s="429">
        <f>G$296*Entrant_age_breakdowns!$K82*$G$31</f>
        <v>20.39432330736074</v>
      </c>
      <c r="H309" s="429">
        <f>H$296*Entrant_age_breakdowns!$K82*$G$31</f>
        <v>20.906411237326473</v>
      </c>
      <c r="I309" s="429">
        <f>I$296*Entrant_age_breakdowns!$K82*$G$31</f>
        <v>21.829708717320038</v>
      </c>
      <c r="J309" s="429">
        <f>J$296*Entrant_age_breakdowns!$K82*$G$31</f>
        <v>21.635637932744991</v>
      </c>
      <c r="K309" s="429">
        <f>K$296*Entrant_age_breakdowns!$K82*$G$31</f>
        <v>21.53901849707324</v>
      </c>
      <c r="L309" s="429">
        <f>L$296*Entrant_age_breakdowns!$K82*$G$31</f>
        <v>21.176045864439793</v>
      </c>
      <c r="M309" s="429">
        <f>M$296*Entrant_age_breakdowns!$K82*$G$31</f>
        <v>21.862711968131208</v>
      </c>
    </row>
    <row r="310" spans="1:13" ht="13.15">
      <c r="B310" s="323" t="str">
        <f t="shared" si="140"/>
        <v>55-59</v>
      </c>
      <c r="C310" s="429">
        <f>C$296*Entrant_age_breakdowns!$K83*$G$31</f>
        <v>12.425026892475641</v>
      </c>
      <c r="D310" s="429">
        <f>D$296*Entrant_age_breakdowns!$K83*$G$31</f>
        <v>10.546773085664761</v>
      </c>
      <c r="E310" s="429">
        <f>E$296*Entrant_age_breakdowns!$K83*$G$31</f>
        <v>11.163619602800061</v>
      </c>
      <c r="F310" s="429">
        <f>F$296*Entrant_age_breakdowns!$K83*$G$31</f>
        <v>11.688792615915697</v>
      </c>
      <c r="G310" s="429">
        <f>G$296*Entrant_age_breakdowns!$K83*$G$31</f>
        <v>12.411821004463535</v>
      </c>
      <c r="H310" s="429">
        <f>H$296*Entrant_age_breakdowns!$K83*$G$31</f>
        <v>12.723473596682023</v>
      </c>
      <c r="I310" s="429">
        <f>I$296*Entrant_age_breakdowns!$K83*$G$31</f>
        <v>13.285385011090966</v>
      </c>
      <c r="J310" s="429">
        <f>J$296*Entrant_age_breakdowns!$K83*$G$31</f>
        <v>13.167275093736079</v>
      </c>
      <c r="K310" s="429">
        <f>K$296*Entrant_age_breakdowns!$K83*$G$31</f>
        <v>13.108473282906823</v>
      </c>
      <c r="L310" s="429">
        <f>L$296*Entrant_age_breakdowns!$K83*$G$31</f>
        <v>12.887571060368296</v>
      </c>
      <c r="M310" s="429">
        <f>M$296*Entrant_age_breakdowns!$K83*$G$31</f>
        <v>13.305470523880979</v>
      </c>
    </row>
    <row r="311" spans="1:13" ht="13.15">
      <c r="B311" s="323" t="str">
        <f t="shared" si="140"/>
        <v>60-64</v>
      </c>
      <c r="C311" s="429">
        <f>C$296*Entrant_age_breakdowns!$K84*$G$31</f>
        <v>5.9895295720613779</v>
      </c>
      <c r="D311" s="429">
        <f>D$296*Entrant_age_breakdowns!$K84*$G$31</f>
        <v>5.0841104677741003</v>
      </c>
      <c r="E311" s="429">
        <f>E$296*Entrant_age_breakdowns!$K84*$G$31</f>
        <v>5.3814635832061768</v>
      </c>
      <c r="F311" s="429">
        <f>F$296*Entrant_age_breakdowns!$K84*$G$31</f>
        <v>5.6346251513641947</v>
      </c>
      <c r="G311" s="429">
        <f>G$296*Entrant_age_breakdowns!$K84*$G$31</f>
        <v>5.9831636255360028</v>
      </c>
      <c r="H311" s="429">
        <f>H$296*Entrant_age_breakdowns!$K84*$G$31</f>
        <v>6.1333968953273654</v>
      </c>
      <c r="I311" s="429">
        <f>I$296*Entrant_age_breakdowns!$K84*$G$31</f>
        <v>6.4042683439452626</v>
      </c>
      <c r="J311" s="429">
        <f>J$296*Entrant_age_breakdowns!$K84*$G$31</f>
        <v>6.3473330271147423</v>
      </c>
      <c r="K311" s="429">
        <f>K$296*Entrant_age_breakdowns!$K84*$G$31</f>
        <v>6.3189873995438388</v>
      </c>
      <c r="L311" s="429">
        <f>L$296*Entrant_age_breakdowns!$K84*$G$31</f>
        <v>6.2125006767481059</v>
      </c>
      <c r="M311" s="429">
        <f>M$296*Entrant_age_breakdowns!$K84*$G$31</f>
        <v>6.4139506387094407</v>
      </c>
    </row>
    <row r="312" spans="1:13" ht="13.15">
      <c r="B312" s="323" t="str">
        <f t="shared" si="140"/>
        <v>65 plus</v>
      </c>
      <c r="C312" s="429">
        <f>C$296*Entrant_age_breakdowns!$K85*$G$31</f>
        <v>1.8538408142412302</v>
      </c>
      <c r="D312" s="429">
        <f>D$296*Entrant_age_breakdowns!$K85*$G$31</f>
        <v>1.5736012947051723</v>
      </c>
      <c r="E312" s="429">
        <f>E$296*Entrant_age_breakdowns!$K85*$G$31</f>
        <v>1.6656361256543493</v>
      </c>
      <c r="F312" s="429">
        <f>F$296*Entrant_age_breakdowns!$K85*$G$31</f>
        <v>1.7439930720559216</v>
      </c>
      <c r="G312" s="429">
        <f>G$296*Entrant_age_breakdowns!$K85*$G$31</f>
        <v>1.8518704672635535</v>
      </c>
      <c r="H312" s="429">
        <f>H$296*Entrant_age_breakdowns!$K85*$G$31</f>
        <v>1.8983697062848059</v>
      </c>
      <c r="I312" s="429">
        <f>I$296*Entrant_age_breakdowns!$K85*$G$31</f>
        <v>1.9822081014073263</v>
      </c>
      <c r="J312" s="429">
        <f>J$296*Entrant_age_breakdowns!$K85*$G$31</f>
        <v>1.9645858469644208</v>
      </c>
      <c r="K312" s="429">
        <f>K$296*Entrant_age_breakdowns!$K85*$G$31</f>
        <v>1.9558124899479801</v>
      </c>
      <c r="L312" s="429">
        <f>L$296*Entrant_age_breakdowns!$K85*$G$31</f>
        <v>1.9228534018395662</v>
      </c>
      <c r="M312" s="429">
        <f>M$296*Entrant_age_breakdowns!$K85*$G$31</f>
        <v>1.9852049032418271</v>
      </c>
    </row>
    <row r="313" spans="1:13" ht="13.15">
      <c r="B313" s="323" t="str">
        <f t="shared" si="140"/>
        <v>Total</v>
      </c>
      <c r="C313" s="429">
        <f>C$296*Entrant_age_breakdowns!$K86*$G$31</f>
        <v>379.78685507055036</v>
      </c>
      <c r="D313" s="429">
        <f>D$296*Entrant_age_breakdowns!$K86*$G$31</f>
        <v>322.37562268561476</v>
      </c>
      <c r="E313" s="429">
        <f>E$296*Entrant_age_breakdowns!$K86*$G$31</f>
        <v>341.23032624733565</v>
      </c>
      <c r="F313" s="429">
        <f>F$296*Entrant_age_breakdowns!$K86*$G$31</f>
        <v>357.28291178659896</v>
      </c>
      <c r="G313" s="429">
        <f>G$296*Entrant_age_breakdowns!$K86*$G$31</f>
        <v>379.38320019560047</v>
      </c>
      <c r="H313" s="429">
        <f>H$296*Entrant_age_breakdowns!$K86*$G$31</f>
        <v>388.90926069410307</v>
      </c>
      <c r="I313" s="429">
        <f>I$296*Entrant_age_breakdowns!$K86*$G$31</f>
        <v>406.0848025060771</v>
      </c>
      <c r="J313" s="429">
        <f>J$296*Entrant_age_breakdowns!$K86*$G$31</f>
        <v>402.47462166276478</v>
      </c>
      <c r="K313" s="429">
        <f>K$296*Entrant_age_breakdowns!$K86*$G$31</f>
        <v>400.67726902920066</v>
      </c>
      <c r="L313" s="429">
        <f>L$296*Entrant_age_breakdowns!$K86*$G$31</f>
        <v>393.92510977014848</v>
      </c>
      <c r="M313" s="429">
        <f>M$296*Entrant_age_breakdowns!$K86*$G$31</f>
        <v>406.69874192053567</v>
      </c>
    </row>
    <row r="314" spans="1:13">
      <c r="A314" s="1080">
        <f>SUM(C314:M314)</f>
        <v>0</v>
      </c>
      <c r="B314" s="1080"/>
      <c r="C314" s="1080">
        <f>SUM(C303:C312)-C313</f>
        <v>0</v>
      </c>
      <c r="D314" s="1080">
        <f t="shared" ref="D314:M314" si="142">SUM(D303:D312)-D313</f>
        <v>0</v>
      </c>
      <c r="E314" s="1080">
        <f t="shared" si="142"/>
        <v>0</v>
      </c>
      <c r="F314" s="1080">
        <f t="shared" si="142"/>
        <v>0</v>
      </c>
      <c r="G314" s="1080">
        <f t="shared" si="142"/>
        <v>0</v>
      </c>
      <c r="H314" s="1080">
        <f t="shared" si="142"/>
        <v>0</v>
      </c>
      <c r="I314" s="1080">
        <f t="shared" si="142"/>
        <v>0</v>
      </c>
      <c r="J314" s="1080">
        <f t="shared" si="142"/>
        <v>0</v>
      </c>
      <c r="K314" s="1080">
        <f t="shared" si="142"/>
        <v>0</v>
      </c>
      <c r="L314" s="1080">
        <f t="shared" si="142"/>
        <v>0</v>
      </c>
      <c r="M314" s="1080">
        <f t="shared" si="142"/>
        <v>0</v>
      </c>
    </row>
    <row r="316" spans="1:13" ht="13.15">
      <c r="B316" s="326" t="s">
        <v>47</v>
      </c>
      <c r="H316" s="310"/>
    </row>
    <row r="317" spans="1:13">
      <c r="H317" s="310"/>
    </row>
    <row r="318" spans="1:13" ht="13.15">
      <c r="B318" s="323" t="str">
        <f t="shared" ref="B318:B329" si="143">B302</f>
        <v>Age group</v>
      </c>
      <c r="C318" s="323" t="str">
        <f>C293</f>
        <v>2019/20</v>
      </c>
      <c r="D318" s="323" t="str">
        <f t="shared" ref="D318:M318" si="144">D302</f>
        <v>2020/21</v>
      </c>
      <c r="E318" s="323" t="str">
        <f t="shared" si="144"/>
        <v>2021/22</v>
      </c>
      <c r="F318" s="323" t="str">
        <f t="shared" si="144"/>
        <v>2022/23</v>
      </c>
      <c r="G318" s="323" t="str">
        <f t="shared" si="144"/>
        <v>2023/24</v>
      </c>
      <c r="H318" s="323" t="str">
        <f t="shared" si="144"/>
        <v>2024/25</v>
      </c>
      <c r="I318" s="323" t="str">
        <f t="shared" si="144"/>
        <v>2025/26</v>
      </c>
      <c r="J318" s="323" t="str">
        <f t="shared" si="144"/>
        <v>2026/27</v>
      </c>
      <c r="K318" s="323" t="str">
        <f t="shared" si="144"/>
        <v>2027/28</v>
      </c>
      <c r="L318" s="323" t="str">
        <f t="shared" si="144"/>
        <v>2028/29</v>
      </c>
      <c r="M318" s="323" t="str">
        <f t="shared" si="144"/>
        <v>2029/30</v>
      </c>
    </row>
    <row r="319" spans="1:13" ht="13.15">
      <c r="B319" s="323" t="str">
        <f t="shared" si="143"/>
        <v>20-24</v>
      </c>
      <c r="C319" s="429">
        <f>C$296*Entrant_age_breakdowns!$K76*$H$31</f>
        <v>185.88243692671719</v>
      </c>
      <c r="D319" s="429">
        <f>D$296*Entrant_age_breakdowns!$K76*$H$31</f>
        <v>157.78315007621396</v>
      </c>
      <c r="E319" s="429">
        <f>E$296*Entrant_age_breakdowns!$K76*$H$31</f>
        <v>167.01137427300057</v>
      </c>
      <c r="F319" s="429">
        <f>F$296*Entrant_age_breakdowns!$K76*$H$31</f>
        <v>174.86813308172381</v>
      </c>
      <c r="G319" s="429">
        <f>G$296*Entrant_age_breakdowns!$K76*$H$31</f>
        <v>185.68487255388209</v>
      </c>
      <c r="H319" s="429">
        <f>H$296*Entrant_age_breakdowns!$K76*$H$31</f>
        <v>190.34729653231091</v>
      </c>
      <c r="I319" s="429">
        <f>I$296*Entrant_age_breakdowns!$K76*$H$31</f>
        <v>198.75367375395905</v>
      </c>
      <c r="J319" s="429">
        <f>J$296*Entrant_age_breakdowns!$K76*$H$31</f>
        <v>196.98671103805259</v>
      </c>
      <c r="K319" s="429">
        <f>K$296*Entrant_age_breakdowns!$K76*$H$31</f>
        <v>196.10701685410962</v>
      </c>
      <c r="L319" s="429">
        <f>L$296*Entrant_age_breakdowns!$K76*$H$31</f>
        <v>192.80224787426491</v>
      </c>
      <c r="M319" s="429">
        <f>M$296*Entrant_age_breakdowns!$K76*$H$31</f>
        <v>199.05415954740158</v>
      </c>
    </row>
    <row r="320" spans="1:13" ht="13.15">
      <c r="B320" s="323" t="str">
        <f t="shared" si="143"/>
        <v>25-29</v>
      </c>
      <c r="C320" s="429">
        <f>C$296*Entrant_age_breakdowns!$K77*$H$31</f>
        <v>201.81866841620564</v>
      </c>
      <c r="D320" s="429">
        <f>D$296*Entrant_age_breakdowns!$K77*$H$31</f>
        <v>171.31034955954414</v>
      </c>
      <c r="E320" s="429">
        <f>E$296*Entrant_age_breakdowns!$K77*$H$31</f>
        <v>181.32973573735677</v>
      </c>
      <c r="F320" s="429">
        <f>F$296*Entrant_age_breakdowns!$K77*$H$31</f>
        <v>189.86007688770948</v>
      </c>
      <c r="G320" s="429">
        <f>G$296*Entrant_age_breakdowns!$K77*$H$31</f>
        <v>201.60416628619652</v>
      </c>
      <c r="H320" s="429">
        <f>H$296*Entrant_age_breakdowns!$K77*$H$31</f>
        <v>206.66631317040842</v>
      </c>
      <c r="I320" s="429">
        <f>I$296*Entrant_age_breakdowns!$K77*$H$31</f>
        <v>215.79339308784142</v>
      </c>
      <c r="J320" s="429">
        <f>J$296*Entrant_age_breakdowns!$K77*$H$31</f>
        <v>213.87494361858941</v>
      </c>
      <c r="K320" s="429">
        <f>K$296*Entrant_age_breakdowns!$K77*$H$31</f>
        <v>212.91983074320333</v>
      </c>
      <c r="L320" s="429">
        <f>L$296*Entrant_age_breakdowns!$K77*$H$31</f>
        <v>209.33173449289225</v>
      </c>
      <c r="M320" s="429">
        <f>M$296*Entrant_age_breakdowns!$K77*$H$31</f>
        <v>216.11964038539793</v>
      </c>
    </row>
    <row r="321" spans="1:13" ht="13.15">
      <c r="B321" s="323" t="str">
        <f t="shared" si="143"/>
        <v>30-34</v>
      </c>
      <c r="C321" s="429">
        <f>C$296*Entrant_age_breakdowns!$K78*$H$31</f>
        <v>103.78522157649628</v>
      </c>
      <c r="D321" s="429">
        <f>D$296*Entrant_age_breakdowns!$K78*$H$31</f>
        <v>88.096322936380361</v>
      </c>
      <c r="E321" s="429">
        <f>E$296*Entrant_age_breakdowns!$K78*$H$31</f>
        <v>93.248790855652743</v>
      </c>
      <c r="F321" s="429">
        <f>F$296*Entrant_age_breakdowns!$K78*$H$31</f>
        <v>97.635517580985606</v>
      </c>
      <c r="G321" s="429">
        <f>G$296*Entrant_age_breakdowns!$K78*$H$31</f>
        <v>103.67491388659656</v>
      </c>
      <c r="H321" s="429">
        <f>H$296*Entrant_age_breakdowns!$K78*$H$31</f>
        <v>106.27812220302064</v>
      </c>
      <c r="I321" s="429">
        <f>I$296*Entrant_age_breakdowns!$K78*$H$31</f>
        <v>110.97172175459272</v>
      </c>
      <c r="J321" s="429">
        <f>J$296*Entrant_age_breakdowns!$K78*$H$31</f>
        <v>109.98515938743341</v>
      </c>
      <c r="K321" s="429">
        <f>K$296*Entrant_age_breakdowns!$K78*$H$31</f>
        <v>109.49399272688404</v>
      </c>
      <c r="L321" s="429">
        <f>L$296*Entrant_age_breakdowns!$K78*$H$31</f>
        <v>107.6488147396408</v>
      </c>
      <c r="M321" s="429">
        <f>M$296*Entrant_age_breakdowns!$K78*$H$31</f>
        <v>111.1394943810368</v>
      </c>
    </row>
    <row r="322" spans="1:13" ht="13.15">
      <c r="B322" s="323" t="str">
        <f t="shared" si="143"/>
        <v>35-39</v>
      </c>
      <c r="C322" s="429">
        <f>C$296*Entrant_age_breakdowns!$K79*$H$31</f>
        <v>78.68421747774255</v>
      </c>
      <c r="D322" s="429">
        <f>D$296*Entrant_age_breakdowns!$K79*$H$31</f>
        <v>66.78976185262006</v>
      </c>
      <c r="E322" s="429">
        <f>E$296*Entrant_age_breakdowns!$K79*$H$31</f>
        <v>70.696078186957706</v>
      </c>
      <c r="F322" s="429">
        <f>F$296*Entrant_age_breakdowns!$K79*$H$31</f>
        <v>74.021851880248974</v>
      </c>
      <c r="G322" s="429">
        <f>G$296*Entrant_age_breakdowns!$K79*$H$31</f>
        <v>78.600588285361439</v>
      </c>
      <c r="H322" s="429">
        <f>H$296*Entrant_age_breakdowns!$K79*$H$31</f>
        <v>80.574196918633049</v>
      </c>
      <c r="I322" s="429">
        <f>I$296*Entrant_age_breakdowns!$K79*$H$31</f>
        <v>84.132624624037376</v>
      </c>
      <c r="J322" s="429">
        <f>J$296*Entrant_age_breakdowns!$K79*$H$31</f>
        <v>83.384667577034278</v>
      </c>
      <c r="K322" s="429">
        <f>K$296*Entrant_age_breakdowns!$K79*$H$31</f>
        <v>83.012292167997856</v>
      </c>
      <c r="L322" s="429">
        <f>L$296*Entrant_age_breakdowns!$K79*$H$31</f>
        <v>81.613380224389587</v>
      </c>
      <c r="M322" s="429">
        <f>M$296*Entrant_age_breakdowns!$K79*$H$31</f>
        <v>84.259820554492748</v>
      </c>
    </row>
    <row r="323" spans="1:13" ht="13.15">
      <c r="B323" s="323" t="str">
        <f t="shared" si="143"/>
        <v>40-44</v>
      </c>
      <c r="C323" s="429">
        <f>C$296*Entrant_age_breakdowns!$K80*$H$31</f>
        <v>64.215442623707574</v>
      </c>
      <c r="D323" s="429">
        <f>D$296*Entrant_age_breakdowns!$K80*$H$31</f>
        <v>54.508188015102647</v>
      </c>
      <c r="E323" s="429">
        <f>E$296*Entrant_age_breakdowns!$K80*$H$31</f>
        <v>57.696194968449646</v>
      </c>
      <c r="F323" s="429">
        <f>F$296*Entrant_age_breakdowns!$K80*$H$31</f>
        <v>60.410411829555144</v>
      </c>
      <c r="G323" s="429">
        <f>G$296*Entrant_age_breakdowns!$K80*$H$31</f>
        <v>64.147191508335737</v>
      </c>
      <c r="H323" s="429">
        <f>H$296*Entrant_age_breakdowns!$K80*$H$31</f>
        <v>65.75788493598985</v>
      </c>
      <c r="I323" s="429">
        <f>I$296*Entrant_age_breakdowns!$K80*$H$31</f>
        <v>68.661974440491065</v>
      </c>
      <c r="J323" s="429">
        <f>J$296*Entrant_age_breakdowns!$K80*$H$31</f>
        <v>68.051554786125038</v>
      </c>
      <c r="K323" s="429">
        <f>K$296*Entrant_age_breakdowns!$K80*$H$31</f>
        <v>67.74765328618038</v>
      </c>
      <c r="L323" s="429">
        <f>L$296*Entrant_age_breakdowns!$K80*$H$31</f>
        <v>66.605978976770018</v>
      </c>
      <c r="M323" s="429">
        <f>M$296*Entrant_age_breakdowns!$K80*$H$31</f>
        <v>68.765781064436169</v>
      </c>
    </row>
    <row r="324" spans="1:13" ht="13.15">
      <c r="B324" s="323" t="str">
        <f t="shared" si="143"/>
        <v>45-49</v>
      </c>
      <c r="C324" s="429">
        <f>C$296*Entrant_age_breakdowns!$K81*$H$31</f>
        <v>57.442223184265785</v>
      </c>
      <c r="D324" s="429">
        <f>D$296*Entrant_age_breakdowns!$K81*$H$31</f>
        <v>48.758855711406291</v>
      </c>
      <c r="E324" s="429">
        <f>E$296*Entrant_age_breakdowns!$K81*$H$31</f>
        <v>51.610602883815282</v>
      </c>
      <c r="F324" s="429">
        <f>F$296*Entrant_age_breakdowns!$K81*$H$31</f>
        <v>54.038533679523283</v>
      </c>
      <c r="G324" s="429">
        <f>G$296*Entrant_age_breakdowns!$K81*$H$31</f>
        <v>57.381170956926368</v>
      </c>
      <c r="H324" s="429">
        <f>H$296*Entrant_age_breakdowns!$K81*$H$31</f>
        <v>58.821974096677366</v>
      </c>
      <c r="I324" s="429">
        <f>I$296*Entrant_age_breakdowns!$K81*$H$31</f>
        <v>61.419750435963316</v>
      </c>
      <c r="J324" s="429">
        <f>J$296*Entrant_age_breakdowns!$K81*$H$31</f>
        <v>60.873715703669646</v>
      </c>
      <c r="K324" s="429">
        <f>K$296*Entrant_age_breakdowns!$K81*$H$31</f>
        <v>60.601868666997348</v>
      </c>
      <c r="L324" s="429">
        <f>L$296*Entrant_age_breakdowns!$K81*$H$31</f>
        <v>59.580614155536885</v>
      </c>
      <c r="M324" s="429">
        <f>M$296*Entrant_age_breakdowns!$K81*$H$31</f>
        <v>61.512607901660481</v>
      </c>
    </row>
    <row r="325" spans="1:13" ht="13.15">
      <c r="B325" s="323" t="str">
        <f t="shared" si="143"/>
        <v>50-54</v>
      </c>
      <c r="C325" s="429">
        <f>C$296*Entrant_age_breakdowns!$K82*$H$31</f>
        <v>41.652252405763072</v>
      </c>
      <c r="D325" s="429">
        <f>D$296*Entrant_age_breakdowns!$K82*$H$31</f>
        <v>35.355807148912248</v>
      </c>
      <c r="E325" s="429">
        <f>E$296*Entrant_age_breakdowns!$K82*$H$31</f>
        <v>37.423653524592503</v>
      </c>
      <c r="F325" s="429">
        <f>F$296*Entrant_age_breakdowns!$K82*$H$31</f>
        <v>39.184184031953777</v>
      </c>
      <c r="G325" s="429">
        <f>G$296*Entrant_age_breakdowns!$K82*$H$31</f>
        <v>41.607982483010979</v>
      </c>
      <c r="H325" s="429">
        <f>H$296*Entrant_age_breakdowns!$K82*$H$31</f>
        <v>42.65273132310049</v>
      </c>
      <c r="I325" s="429">
        <f>I$296*Entrant_age_breakdowns!$K82*$H$31</f>
        <v>44.536419484517204</v>
      </c>
      <c r="J325" s="429">
        <f>J$296*Entrant_age_breakdowns!$K82*$H$31</f>
        <v>44.140481179364009</v>
      </c>
      <c r="K325" s="429">
        <f>K$296*Entrant_age_breakdowns!$K82*$H$31</f>
        <v>43.943360650952179</v>
      </c>
      <c r="L325" s="429">
        <f>L$296*Entrant_age_breakdowns!$K82*$H$31</f>
        <v>43.202833068211838</v>
      </c>
      <c r="M325" s="429">
        <f>M$296*Entrant_age_breakdowns!$K82*$H$31</f>
        <v>44.60375188191712</v>
      </c>
    </row>
    <row r="326" spans="1:13" ht="13.15">
      <c r="B326" s="323" t="str">
        <f t="shared" si="143"/>
        <v>55-59</v>
      </c>
      <c r="C326" s="429">
        <f>C$296*Entrant_age_breakdowns!$K83*$H$31</f>
        <v>25.349225541917232</v>
      </c>
      <c r="D326" s="429">
        <f>D$296*Entrant_age_breakdowns!$K83*$H$31</f>
        <v>21.517259640688742</v>
      </c>
      <c r="E326" s="429">
        <f>E$296*Entrant_age_breakdowns!$K83*$H$31</f>
        <v>22.775734300174435</v>
      </c>
      <c r="F326" s="429">
        <f>F$296*Entrant_age_breakdowns!$K83*$H$31</f>
        <v>23.847178995884384</v>
      </c>
      <c r="G326" s="429">
        <f>G$296*Entrant_age_breakdowns!$K83*$H$31</f>
        <v>25.322283223273004</v>
      </c>
      <c r="H326" s="429">
        <f>H$296*Entrant_age_breakdowns!$K83*$H$31</f>
        <v>25.958108957835702</v>
      </c>
      <c r="I326" s="429">
        <f>I$296*Entrant_age_breakdowns!$K83*$H$31</f>
        <v>27.104506410468659</v>
      </c>
      <c r="J326" s="429">
        <f>J$296*Entrant_age_breakdowns!$K83*$H$31</f>
        <v>26.863541544985804</v>
      </c>
      <c r="K326" s="429">
        <f>K$296*Entrant_age_breakdowns!$K83*$H$31</f>
        <v>26.7435755780802</v>
      </c>
      <c r="L326" s="429">
        <f>L$296*Entrant_age_breakdowns!$K83*$H$31</f>
        <v>26.29289645196652</v>
      </c>
      <c r="M326" s="429">
        <f>M$296*Entrant_age_breakdowns!$K83*$H$31</f>
        <v>27.145484365546359</v>
      </c>
    </row>
    <row r="327" spans="1:13" ht="13.15">
      <c r="B327" s="323" t="str">
        <f t="shared" si="143"/>
        <v>60-64</v>
      </c>
      <c r="C327" s="429">
        <f>C$296*Entrant_age_breakdowns!$K84*$H$31</f>
        <v>12.219686711834175</v>
      </c>
      <c r="D327" s="429">
        <f>D$296*Entrant_age_breakdowns!$K84*$H$31</f>
        <v>10.372473560252349</v>
      </c>
      <c r="E327" s="429">
        <f>E$296*Entrant_age_breakdowns!$K84*$H$31</f>
        <v>10.979125864018719</v>
      </c>
      <c r="F327" s="429">
        <f>F$296*Entrant_age_breakdowns!$K84*$H$31</f>
        <v>11.495619690979314</v>
      </c>
      <c r="G327" s="429">
        <f>G$296*Entrant_age_breakdowns!$K84*$H$31</f>
        <v>12.206699068776659</v>
      </c>
      <c r="H327" s="429">
        <f>H$296*Entrant_age_breakdowns!$K84*$H$31</f>
        <v>12.513201185254747</v>
      </c>
      <c r="I327" s="429">
        <f>I$296*Entrant_age_breakdowns!$K84*$H$31</f>
        <v>13.065826262311045</v>
      </c>
      <c r="J327" s="429">
        <f>J$296*Entrant_age_breakdowns!$K84*$H$31</f>
        <v>12.949668269243732</v>
      </c>
      <c r="K327" s="429">
        <f>K$296*Entrant_age_breakdowns!$K84*$H$31</f>
        <v>12.891838236951635</v>
      </c>
      <c r="L327" s="429">
        <f>L$296*Entrant_age_breakdowns!$K84*$H$31</f>
        <v>12.674586718968738</v>
      </c>
      <c r="M327" s="429">
        <f>M$296*Entrant_age_breakdowns!$K84*$H$31</f>
        <v>13.085579835149517</v>
      </c>
    </row>
    <row r="328" spans="1:13" ht="13.15">
      <c r="B328" s="323" t="str">
        <f t="shared" si="143"/>
        <v>65 plus</v>
      </c>
      <c r="C328" s="429">
        <f>C$296*Entrant_age_breakdowns!$K85*$H$31</f>
        <v>3.7821591313794864</v>
      </c>
      <c r="D328" s="429">
        <f>D$296*Entrant_age_breakdowns!$K85*$H$31</f>
        <v>3.2104215530262348</v>
      </c>
      <c r="E328" s="429">
        <f>E$296*Entrant_age_breakdowns!$K85*$H$31</f>
        <v>3.3981886868628415</v>
      </c>
      <c r="F328" s="429">
        <f>F$296*Entrant_age_breakdowns!$K85*$H$31</f>
        <v>3.5580505466639045</v>
      </c>
      <c r="G328" s="429">
        <f>G$296*Entrant_age_breakdowns!$K85*$H$31</f>
        <v>3.7781392793207993</v>
      </c>
      <c r="H328" s="429">
        <f>H$296*Entrant_age_breakdowns!$K85*$H$31</f>
        <v>3.873005850449998</v>
      </c>
      <c r="I328" s="429">
        <f>I$296*Entrant_age_breakdowns!$K85*$H$31</f>
        <v>4.0440508232637109</v>
      </c>
      <c r="J328" s="429">
        <f>J$296*Entrant_age_breakdowns!$K85*$H$31</f>
        <v>4.0080983455511046</v>
      </c>
      <c r="K328" s="429">
        <f>K$296*Entrant_age_breakdowns!$K85*$H$31</f>
        <v>3.9901991645115689</v>
      </c>
      <c r="L328" s="429">
        <f>L$296*Entrant_age_breakdowns!$K85*$H$31</f>
        <v>3.922956866740603</v>
      </c>
      <c r="M328" s="429">
        <f>M$296*Entrant_age_breakdowns!$K85*$H$31</f>
        <v>4.0501648225543834</v>
      </c>
    </row>
    <row r="329" spans="1:13" ht="13.15">
      <c r="B329" s="323" t="str">
        <f t="shared" si="143"/>
        <v>Total</v>
      </c>
      <c r="C329" s="429">
        <f>C$296*Entrant_age_breakdowns!$K86*$H$31</f>
        <v>774.83153399602895</v>
      </c>
      <c r="D329" s="429">
        <f>D$296*Entrant_age_breakdowns!$K86*$H$31</f>
        <v>657.70259005414698</v>
      </c>
      <c r="E329" s="429">
        <f>E$296*Entrant_age_breakdowns!$K86*$H$31</f>
        <v>696.16947928088109</v>
      </c>
      <c r="F329" s="429">
        <f>F$296*Entrant_age_breakdowns!$K86*$H$31</f>
        <v>728.91955820522753</v>
      </c>
      <c r="G329" s="429">
        <f>G$296*Entrant_age_breakdowns!$K86*$H$31</f>
        <v>774.00800753168005</v>
      </c>
      <c r="H329" s="429">
        <f>H$296*Entrant_age_breakdowns!$K86*$H$31</f>
        <v>793.44283517368103</v>
      </c>
      <c r="I329" s="429">
        <f>I$296*Entrant_age_breakdowns!$K86*$H$31</f>
        <v>828.48394107744548</v>
      </c>
      <c r="J329" s="429">
        <f>J$296*Entrant_age_breakdowns!$K86*$H$31</f>
        <v>821.11854145004895</v>
      </c>
      <c r="K329" s="429">
        <f>K$296*Entrant_age_breakdowns!$K86*$H$31</f>
        <v>817.45162807586803</v>
      </c>
      <c r="L329" s="429">
        <f>L$296*Entrant_age_breakdowns!$K86*$H$31</f>
        <v>803.67604356938205</v>
      </c>
      <c r="M329" s="429">
        <f>M$296*Entrant_age_breakdowns!$K86*$H$31</f>
        <v>829.73648473959292</v>
      </c>
    </row>
    <row r="330" spans="1:13">
      <c r="A330" s="1080">
        <f>SUM(C330:M330)</f>
        <v>0</v>
      </c>
      <c r="B330" s="1080"/>
      <c r="C330" s="1080">
        <f>SUM(C319:C328)-C329</f>
        <v>0</v>
      </c>
      <c r="D330" s="1080">
        <f t="shared" ref="D330:M330" si="145">SUM(D319:D328)-D329</f>
        <v>0</v>
      </c>
      <c r="E330" s="1080">
        <f t="shared" si="145"/>
        <v>0</v>
      </c>
      <c r="F330" s="1080">
        <f t="shared" si="145"/>
        <v>0</v>
      </c>
      <c r="G330" s="1080">
        <f t="shared" si="145"/>
        <v>0</v>
      </c>
      <c r="H330" s="1080">
        <f t="shared" si="145"/>
        <v>0</v>
      </c>
      <c r="I330" s="1080">
        <f t="shared" si="145"/>
        <v>0</v>
      </c>
      <c r="J330" s="1080">
        <f t="shared" si="145"/>
        <v>0</v>
      </c>
      <c r="K330" s="1080">
        <f t="shared" si="145"/>
        <v>0</v>
      </c>
      <c r="L330" s="1080">
        <f t="shared" si="145"/>
        <v>0</v>
      </c>
      <c r="M330" s="1080">
        <f t="shared" si="145"/>
        <v>0</v>
      </c>
    </row>
    <row r="331" spans="1:13">
      <c r="A331" s="1080"/>
      <c r="B331" s="1080"/>
      <c r="C331" s="1085">
        <f>C296</f>
        <v>1154.6183890665793</v>
      </c>
      <c r="D331" s="1085">
        <f t="shared" ref="D331:M331" si="146">D296</f>
        <v>980.07821273976174</v>
      </c>
      <c r="E331" s="1085">
        <f t="shared" si="146"/>
        <v>1037.3998055282168</v>
      </c>
      <c r="F331" s="1085">
        <f t="shared" si="146"/>
        <v>1086.2024699918265</v>
      </c>
      <c r="G331" s="1085">
        <f t="shared" si="146"/>
        <v>1153.3912077272805</v>
      </c>
      <c r="H331" s="1085">
        <f t="shared" si="146"/>
        <v>1182.3520958677841</v>
      </c>
      <c r="I331" s="1085">
        <f t="shared" si="146"/>
        <v>1234.5687435835225</v>
      </c>
      <c r="J331" s="1085">
        <f t="shared" si="146"/>
        <v>1223.5931631128137</v>
      </c>
      <c r="K331" s="1085">
        <f t="shared" si="146"/>
        <v>1218.1288971050687</v>
      </c>
      <c r="L331" s="1085">
        <f t="shared" si="146"/>
        <v>1197.6011533395306</v>
      </c>
      <c r="M331" s="1085">
        <f t="shared" si="146"/>
        <v>1236.4352266601286</v>
      </c>
    </row>
    <row r="332" spans="1:13">
      <c r="C332" s="1085">
        <f>C313+C329</f>
        <v>1154.6183890665793</v>
      </c>
      <c r="D332" s="1085">
        <f t="shared" ref="D332:M332" si="147">D313+D329</f>
        <v>980.07821273976174</v>
      </c>
      <c r="E332" s="1085">
        <f t="shared" si="147"/>
        <v>1037.3998055282168</v>
      </c>
      <c r="F332" s="1085">
        <f t="shared" si="147"/>
        <v>1086.2024699918265</v>
      </c>
      <c r="G332" s="1085">
        <f t="shared" si="147"/>
        <v>1153.3912077272805</v>
      </c>
      <c r="H332" s="1085">
        <f t="shared" si="147"/>
        <v>1182.3520958677841</v>
      </c>
      <c r="I332" s="1085">
        <f t="shared" si="147"/>
        <v>1234.5687435835225</v>
      </c>
      <c r="J332" s="1085">
        <f t="shared" si="147"/>
        <v>1223.5931631128137</v>
      </c>
      <c r="K332" s="1085">
        <f t="shared" si="147"/>
        <v>1218.1288971050687</v>
      </c>
      <c r="L332" s="1085">
        <f t="shared" si="147"/>
        <v>1197.6011533395306</v>
      </c>
      <c r="M332" s="1085">
        <f t="shared" si="147"/>
        <v>1236.4352266601286</v>
      </c>
    </row>
    <row r="333" spans="1:13">
      <c r="A333" s="1080">
        <f>SUM(C333:L333)</f>
        <v>0</v>
      </c>
      <c r="B333" s="1080"/>
      <c r="C333" s="1080">
        <f>C331-C332</f>
        <v>0</v>
      </c>
      <c r="D333" s="1080">
        <f t="shared" ref="D333:K333" si="148">D331-D332</f>
        <v>0</v>
      </c>
      <c r="E333" s="1080">
        <f t="shared" si="148"/>
        <v>0</v>
      </c>
      <c r="F333" s="1080">
        <f t="shared" si="148"/>
        <v>0</v>
      </c>
      <c r="G333" s="1080">
        <f t="shared" si="148"/>
        <v>0</v>
      </c>
      <c r="H333" s="1080">
        <f t="shared" si="148"/>
        <v>0</v>
      </c>
      <c r="I333" s="1080">
        <f t="shared" si="148"/>
        <v>0</v>
      </c>
      <c r="J333" s="1080">
        <f t="shared" si="148"/>
        <v>0</v>
      </c>
      <c r="K333" s="1080">
        <f t="shared" si="148"/>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4" ht="13.15">
      <c r="B337" s="326" t="s">
        <v>46</v>
      </c>
      <c r="C337" s="314"/>
      <c r="D337" s="314"/>
      <c r="E337" s="314"/>
      <c r="F337" s="314"/>
      <c r="G337" s="314"/>
      <c r="H337" s="324"/>
      <c r="I337" s="314"/>
      <c r="J337" s="314"/>
      <c r="K337" s="314"/>
      <c r="L337" s="314"/>
    </row>
    <row r="338" spans="1:14">
      <c r="C338" s="314"/>
      <c r="D338" s="314"/>
      <c r="E338" s="314"/>
      <c r="F338" s="314"/>
      <c r="G338" s="314"/>
      <c r="H338" s="324"/>
      <c r="I338" s="314"/>
      <c r="J338" s="314"/>
      <c r="K338" s="314"/>
      <c r="L338" s="314"/>
    </row>
    <row r="339" spans="1:14" ht="13.15">
      <c r="B339" s="323" t="str">
        <f>B318</f>
        <v>Age group</v>
      </c>
      <c r="C339" s="323" t="str">
        <f t="shared" ref="C339:M339" si="149">C318</f>
        <v>2019/20</v>
      </c>
      <c r="D339" s="323" t="str">
        <f t="shared" si="149"/>
        <v>2020/21</v>
      </c>
      <c r="E339" s="323" t="str">
        <f t="shared" si="149"/>
        <v>2021/22</v>
      </c>
      <c r="F339" s="323" t="str">
        <f t="shared" si="149"/>
        <v>2022/23</v>
      </c>
      <c r="G339" s="323" t="str">
        <f t="shared" si="149"/>
        <v>2023/24</v>
      </c>
      <c r="H339" s="323" t="str">
        <f t="shared" si="149"/>
        <v>2024/25</v>
      </c>
      <c r="I339" s="323" t="str">
        <f t="shared" si="149"/>
        <v>2025/26</v>
      </c>
      <c r="J339" s="323" t="str">
        <f t="shared" si="149"/>
        <v>2026/27</v>
      </c>
      <c r="K339" s="323" t="str">
        <f t="shared" si="149"/>
        <v>2027/28</v>
      </c>
      <c r="L339" s="323" t="str">
        <f t="shared" si="149"/>
        <v>2028/29</v>
      </c>
      <c r="M339" s="323" t="str">
        <f t="shared" si="149"/>
        <v>2029/30</v>
      </c>
    </row>
    <row r="340" spans="1:14" ht="13.15">
      <c r="B340" s="323" t="str">
        <f t="shared" ref="B340:B350" si="150">B319</f>
        <v>20-24</v>
      </c>
      <c r="C340" s="429">
        <f t="shared" ref="C340:M340" si="151">C303+C247</f>
        <v>148.58274619182518</v>
      </c>
      <c r="D340" s="429">
        <f t="shared" si="151"/>
        <v>182.00342890222754</v>
      </c>
      <c r="E340" s="429">
        <f t="shared" si="151"/>
        <v>209.93691186722435</v>
      </c>
      <c r="F340" s="429">
        <f t="shared" si="151"/>
        <v>232.58274881406328</v>
      </c>
      <c r="G340" s="429">
        <f t="shared" si="151"/>
        <v>253.72748942335323</v>
      </c>
      <c r="H340" s="429">
        <f t="shared" si="151"/>
        <v>270.80551039831153</v>
      </c>
      <c r="I340" s="429">
        <f t="shared" si="151"/>
        <v>286.87359639903696</v>
      </c>
      <c r="J340" s="429">
        <f t="shared" si="151"/>
        <v>297.24863454973297</v>
      </c>
      <c r="K340" s="429">
        <f t="shared" si="151"/>
        <v>304.07575398968788</v>
      </c>
      <c r="L340" s="429">
        <f t="shared" si="151"/>
        <v>307.23211360305544</v>
      </c>
      <c r="M340" s="429">
        <f t="shared" si="151"/>
        <v>312.50468117962652</v>
      </c>
      <c r="N340" s="312"/>
    </row>
    <row r="341" spans="1:14" ht="13.15">
      <c r="B341" s="323" t="str">
        <f t="shared" si="150"/>
        <v>25-29</v>
      </c>
      <c r="C341" s="429">
        <f t="shared" ref="C341:M341" si="152">C304+C248</f>
        <v>375.46008116180604</v>
      </c>
      <c r="D341" s="429">
        <f t="shared" si="152"/>
        <v>377.48104072527798</v>
      </c>
      <c r="E341" s="429">
        <f t="shared" si="152"/>
        <v>389.48842591297955</v>
      </c>
      <c r="F341" s="429">
        <f t="shared" si="152"/>
        <v>405.48277787602797</v>
      </c>
      <c r="G341" s="429">
        <f t="shared" si="152"/>
        <v>426.54727347762361</v>
      </c>
      <c r="H341" s="429">
        <f t="shared" si="152"/>
        <v>447.65530174331093</v>
      </c>
      <c r="I341" s="429">
        <f t="shared" si="152"/>
        <v>470.06787429026525</v>
      </c>
      <c r="J341" s="429">
        <f t="shared" si="152"/>
        <v>487.81011692552551</v>
      </c>
      <c r="K341" s="429">
        <f t="shared" si="152"/>
        <v>501.71709847834069</v>
      </c>
      <c r="L341" s="429">
        <f t="shared" si="152"/>
        <v>510.99545004264456</v>
      </c>
      <c r="M341" s="429">
        <f t="shared" si="152"/>
        <v>521.43905329979896</v>
      </c>
      <c r="N341" s="312"/>
    </row>
    <row r="342" spans="1:14" ht="13.15">
      <c r="B342" s="323" t="str">
        <f t="shared" si="150"/>
        <v>30-34</v>
      </c>
      <c r="C342" s="429">
        <f t="shared" ref="C342:M342" si="153">C305+C249</f>
        <v>534.21514349468612</v>
      </c>
      <c r="D342" s="429">
        <f t="shared" si="153"/>
        <v>508.58460344767377</v>
      </c>
      <c r="E342" s="429">
        <f t="shared" si="153"/>
        <v>492.22349515734123</v>
      </c>
      <c r="F342" s="429">
        <f t="shared" si="153"/>
        <v>482.99334802416763</v>
      </c>
      <c r="G342" s="429">
        <f t="shared" si="153"/>
        <v>482.09255609833184</v>
      </c>
      <c r="H342" s="429">
        <f t="shared" si="153"/>
        <v>486.59025794134402</v>
      </c>
      <c r="I342" s="429">
        <f t="shared" si="153"/>
        <v>496.104834583713</v>
      </c>
      <c r="J342" s="429">
        <f t="shared" si="153"/>
        <v>506.77853763568504</v>
      </c>
      <c r="K342" s="429">
        <f t="shared" si="153"/>
        <v>517.68882012707775</v>
      </c>
      <c r="L342" s="429">
        <f t="shared" si="153"/>
        <v>527.40239957198889</v>
      </c>
      <c r="M342" s="429">
        <f t="shared" si="153"/>
        <v>537.99416118186059</v>
      </c>
      <c r="N342" s="312"/>
    </row>
    <row r="343" spans="1:14" ht="13.15">
      <c r="B343" s="323" t="str">
        <f t="shared" si="150"/>
        <v>35-39</v>
      </c>
      <c r="C343" s="429">
        <f t="shared" ref="C343:M343" si="154">C306+C250</f>
        <v>585.3850903450998</v>
      </c>
      <c r="D343" s="429">
        <f t="shared" si="154"/>
        <v>564.72539437355033</v>
      </c>
      <c r="E343" s="429">
        <f t="shared" si="154"/>
        <v>546.29750714696331</v>
      </c>
      <c r="F343" s="429">
        <f t="shared" si="154"/>
        <v>529.55848655077523</v>
      </c>
      <c r="G343" s="429">
        <f t="shared" si="154"/>
        <v>517.76651501539948</v>
      </c>
      <c r="H343" s="429">
        <f t="shared" si="154"/>
        <v>509.87789897444878</v>
      </c>
      <c r="I343" s="429">
        <f t="shared" si="154"/>
        <v>506.63724306352611</v>
      </c>
      <c r="J343" s="429">
        <f t="shared" si="154"/>
        <v>505.63537392772298</v>
      </c>
      <c r="K343" s="429">
        <f t="shared" si="154"/>
        <v>506.68101253174353</v>
      </c>
      <c r="L343" s="429">
        <f t="shared" si="154"/>
        <v>508.7759763391602</v>
      </c>
      <c r="M343" s="429">
        <f t="shared" si="154"/>
        <v>513.40660475370248</v>
      </c>
      <c r="N343" s="312"/>
    </row>
    <row r="344" spans="1:14" ht="13.15">
      <c r="B344" s="323" t="str">
        <f t="shared" si="150"/>
        <v>40-44</v>
      </c>
      <c r="C344" s="429">
        <f t="shared" ref="C344:M344" si="155">C307+C251</f>
        <v>507.18363279394089</v>
      </c>
      <c r="D344" s="429">
        <f t="shared" si="155"/>
        <v>507.50924145794301</v>
      </c>
      <c r="E344" s="429">
        <f t="shared" si="155"/>
        <v>505.19740361810381</v>
      </c>
      <c r="F344" s="429">
        <f t="shared" si="155"/>
        <v>499.6827942417886</v>
      </c>
      <c r="G344" s="429">
        <f t="shared" si="155"/>
        <v>494.40999219374027</v>
      </c>
      <c r="H344" s="429">
        <f t="shared" si="155"/>
        <v>489.17807384990851</v>
      </c>
      <c r="I344" s="429">
        <f t="shared" si="155"/>
        <v>485.32482787465148</v>
      </c>
      <c r="J344" s="429">
        <f t="shared" si="155"/>
        <v>481.60986528935098</v>
      </c>
      <c r="K344" s="429">
        <f t="shared" si="155"/>
        <v>478.55638657150536</v>
      </c>
      <c r="L344" s="429">
        <f t="shared" si="155"/>
        <v>475.95171033850789</v>
      </c>
      <c r="M344" s="429">
        <f t="shared" si="155"/>
        <v>475.48614360731693</v>
      </c>
      <c r="N344" s="312"/>
    </row>
    <row r="345" spans="1:14" ht="13.15">
      <c r="B345" s="323" t="str">
        <f t="shared" si="150"/>
        <v>45-49</v>
      </c>
      <c r="C345" s="429">
        <f t="shared" ref="C345:M345" si="156">C308+C252</f>
        <v>461.74220874278762</v>
      </c>
      <c r="D345" s="429">
        <f t="shared" si="156"/>
        <v>452.74122412254695</v>
      </c>
      <c r="E345" s="429">
        <f t="shared" si="156"/>
        <v>447.33205482971266</v>
      </c>
      <c r="F345" s="429">
        <f t="shared" si="156"/>
        <v>442.44071735699225</v>
      </c>
      <c r="G345" s="429">
        <f t="shared" si="156"/>
        <v>439.53260890997802</v>
      </c>
      <c r="H345" s="429">
        <f t="shared" si="156"/>
        <v>437.17422930333305</v>
      </c>
      <c r="I345" s="429">
        <f t="shared" si="156"/>
        <v>435.78897748951607</v>
      </c>
      <c r="J345" s="429">
        <f t="shared" si="156"/>
        <v>433.81833830664175</v>
      </c>
      <c r="K345" s="429">
        <f t="shared" si="156"/>
        <v>431.58268344373562</v>
      </c>
      <c r="L345" s="429">
        <f t="shared" si="156"/>
        <v>428.90744872761996</v>
      </c>
      <c r="M345" s="429">
        <f t="shared" si="156"/>
        <v>427.44237044538022</v>
      </c>
      <c r="N345" s="312"/>
    </row>
    <row r="346" spans="1:14" ht="13.15">
      <c r="B346" s="323" t="str">
        <f t="shared" si="150"/>
        <v>50-54</v>
      </c>
      <c r="C346" s="429">
        <f t="shared" ref="C346:M346" si="157">C309+C253</f>
        <v>359.97489263085816</v>
      </c>
      <c r="D346" s="429">
        <f t="shared" si="157"/>
        <v>351.59106113213022</v>
      </c>
      <c r="E346" s="429">
        <f t="shared" si="157"/>
        <v>344.86703718056708</v>
      </c>
      <c r="F346" s="429">
        <f t="shared" si="157"/>
        <v>338.60688761736679</v>
      </c>
      <c r="G346" s="429">
        <f t="shared" si="157"/>
        <v>334.56157600820393</v>
      </c>
      <c r="H346" s="429">
        <f t="shared" si="157"/>
        <v>331.7360513334977</v>
      </c>
      <c r="I346" s="429">
        <f t="shared" si="157"/>
        <v>330.27092946375211</v>
      </c>
      <c r="J346" s="429">
        <f t="shared" si="157"/>
        <v>328.81000231125938</v>
      </c>
      <c r="K346" s="429">
        <f t="shared" si="157"/>
        <v>327.3471101099737</v>
      </c>
      <c r="L346" s="429">
        <f t="shared" si="157"/>
        <v>325.5701546677704</v>
      </c>
      <c r="M346" s="429">
        <f t="shared" si="157"/>
        <v>324.54633590514209</v>
      </c>
      <c r="N346" s="312"/>
    </row>
    <row r="347" spans="1:14" ht="13.15">
      <c r="B347" s="323" t="str">
        <f t="shared" si="150"/>
        <v>55-59</v>
      </c>
      <c r="C347" s="429">
        <f t="shared" ref="C347:M347" si="158">C310+C254</f>
        <v>205.64570771463065</v>
      </c>
      <c r="D347" s="429">
        <f t="shared" si="158"/>
        <v>190.12915704531488</v>
      </c>
      <c r="E347" s="429">
        <f t="shared" si="158"/>
        <v>179.96107109734294</v>
      </c>
      <c r="F347" s="429">
        <f t="shared" si="158"/>
        <v>172.82431303634678</v>
      </c>
      <c r="G347" s="429">
        <f t="shared" si="158"/>
        <v>168.2795535830229</v>
      </c>
      <c r="H347" s="429">
        <f t="shared" si="158"/>
        <v>165.22772911094864</v>
      </c>
      <c r="I347" s="429">
        <f t="shared" si="158"/>
        <v>163.51454338117981</v>
      </c>
      <c r="J347" s="429">
        <f t="shared" si="158"/>
        <v>162.13759133039369</v>
      </c>
      <c r="K347" s="429">
        <f t="shared" si="158"/>
        <v>161.02412730694974</v>
      </c>
      <c r="L347" s="429">
        <f t="shared" si="158"/>
        <v>159.90777267735348</v>
      </c>
      <c r="M347" s="429">
        <f t="shared" si="158"/>
        <v>159.38093890057792</v>
      </c>
      <c r="N347" s="312"/>
    </row>
    <row r="348" spans="1:14" ht="13.15">
      <c r="B348" s="323" t="str">
        <f t="shared" si="150"/>
        <v>60-64</v>
      </c>
      <c r="C348" s="429">
        <f t="shared" ref="C348:M348" si="159">C311+C255</f>
        <v>82.458104081347656</v>
      </c>
      <c r="D348" s="429">
        <f t="shared" si="159"/>
        <v>76.409000801396374</v>
      </c>
      <c r="E348" s="429">
        <f t="shared" si="159"/>
        <v>71.401396111268298</v>
      </c>
      <c r="F348" s="429">
        <f t="shared" si="159"/>
        <v>67.55209582538879</v>
      </c>
      <c r="G348" s="429">
        <f t="shared" si="159"/>
        <v>64.903757823109302</v>
      </c>
      <c r="H348" s="429">
        <f t="shared" si="159"/>
        <v>63.040716384805805</v>
      </c>
      <c r="I348" s="429">
        <f t="shared" si="159"/>
        <v>61.914622438690294</v>
      </c>
      <c r="J348" s="429">
        <f t="shared" si="159"/>
        <v>61.030790096185093</v>
      </c>
      <c r="K348" s="429">
        <f t="shared" si="159"/>
        <v>60.349141580199614</v>
      </c>
      <c r="L348" s="429">
        <f t="shared" si="159"/>
        <v>59.731951006125598</v>
      </c>
      <c r="M348" s="429">
        <f t="shared" si="159"/>
        <v>59.456602706271397</v>
      </c>
      <c r="N348" s="312"/>
    </row>
    <row r="349" spans="1:14" ht="13.15">
      <c r="B349" s="323" t="str">
        <f t="shared" si="150"/>
        <v>65 plus</v>
      </c>
      <c r="C349" s="429">
        <f t="shared" ref="C349:M349" si="160">C312+C256</f>
        <v>31.53564114823196</v>
      </c>
      <c r="D349" s="429">
        <f t="shared" si="160"/>
        <v>31.030992427579569</v>
      </c>
      <c r="E349" s="429">
        <f t="shared" si="160"/>
        <v>30.065348389920299</v>
      </c>
      <c r="F349" s="429">
        <f t="shared" si="160"/>
        <v>28.904301519303321</v>
      </c>
      <c r="G349" s="429">
        <f t="shared" si="160"/>
        <v>27.82955887809085</v>
      </c>
      <c r="H349" s="429">
        <f t="shared" si="160"/>
        <v>26.893407078305454</v>
      </c>
      <c r="I349" s="429">
        <f t="shared" si="160"/>
        <v>26.175670897252079</v>
      </c>
      <c r="J349" s="429">
        <f t="shared" si="160"/>
        <v>25.580518247511687</v>
      </c>
      <c r="K349" s="429">
        <f t="shared" si="160"/>
        <v>25.098968599422768</v>
      </c>
      <c r="L349" s="429">
        <f t="shared" si="160"/>
        <v>24.687577754504442</v>
      </c>
      <c r="M349" s="429">
        <f t="shared" si="160"/>
        <v>24.422363263608407</v>
      </c>
      <c r="N349" s="312"/>
    </row>
    <row r="350" spans="1:14" ht="13.15">
      <c r="B350" s="323" t="str">
        <f t="shared" si="150"/>
        <v>Total</v>
      </c>
      <c r="C350" s="429">
        <f t="shared" ref="C350:M350" si="161">SUM(C340:C349)</f>
        <v>3292.183248305214</v>
      </c>
      <c r="D350" s="429">
        <f t="shared" si="161"/>
        <v>3242.2051444356407</v>
      </c>
      <c r="E350" s="429">
        <f t="shared" si="161"/>
        <v>3216.7706513114235</v>
      </c>
      <c r="F350" s="429">
        <f t="shared" si="161"/>
        <v>3200.6284708622202</v>
      </c>
      <c r="G350" s="429">
        <f t="shared" si="161"/>
        <v>3209.6508814108533</v>
      </c>
      <c r="H350" s="429">
        <f t="shared" si="161"/>
        <v>3228.1791761182139</v>
      </c>
      <c r="I350" s="429">
        <f t="shared" si="161"/>
        <v>3262.6731198815833</v>
      </c>
      <c r="J350" s="429">
        <f t="shared" si="161"/>
        <v>3290.4597686200091</v>
      </c>
      <c r="K350" s="429">
        <f t="shared" si="161"/>
        <v>3314.1211027386366</v>
      </c>
      <c r="L350" s="429">
        <f t="shared" si="161"/>
        <v>3329.1625547287308</v>
      </c>
      <c r="M350" s="429">
        <f t="shared" si="161"/>
        <v>3356.0792552432858</v>
      </c>
      <c r="N350" s="312"/>
    </row>
    <row r="351" spans="1:14">
      <c r="A351" s="1080">
        <f>SUM(C351:M351)</f>
        <v>0</v>
      </c>
      <c r="B351" s="1080"/>
      <c r="C351" s="1080">
        <f>SUM(C340:C349)-C350</f>
        <v>0</v>
      </c>
      <c r="D351" s="1080">
        <f t="shared" ref="D351:M351" si="162">SUM(D340:D349)-D350</f>
        <v>0</v>
      </c>
      <c r="E351" s="1080">
        <f t="shared" si="162"/>
        <v>0</v>
      </c>
      <c r="F351" s="1080">
        <f t="shared" si="162"/>
        <v>0</v>
      </c>
      <c r="G351" s="1080">
        <f t="shared" si="162"/>
        <v>0</v>
      </c>
      <c r="H351" s="1080">
        <f t="shared" si="162"/>
        <v>0</v>
      </c>
      <c r="I351" s="1080">
        <f t="shared" si="162"/>
        <v>0</v>
      </c>
      <c r="J351" s="1080">
        <f t="shared" si="162"/>
        <v>0</v>
      </c>
      <c r="K351" s="1080">
        <f t="shared" si="162"/>
        <v>0</v>
      </c>
      <c r="L351" s="1080">
        <f t="shared" si="162"/>
        <v>0</v>
      </c>
      <c r="M351" s="1080">
        <f t="shared" si="162"/>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3">B339</f>
        <v>Age group</v>
      </c>
      <c r="C355" s="323" t="str">
        <f t="shared" ref="C355:M355" si="164">C339</f>
        <v>2019/20</v>
      </c>
      <c r="D355" s="323" t="str">
        <f t="shared" si="164"/>
        <v>2020/21</v>
      </c>
      <c r="E355" s="323" t="str">
        <f t="shared" si="164"/>
        <v>2021/22</v>
      </c>
      <c r="F355" s="323" t="str">
        <f t="shared" si="164"/>
        <v>2022/23</v>
      </c>
      <c r="G355" s="323" t="str">
        <f t="shared" si="164"/>
        <v>2023/24</v>
      </c>
      <c r="H355" s="323" t="str">
        <f t="shared" si="164"/>
        <v>2024/25</v>
      </c>
      <c r="I355" s="323" t="str">
        <f t="shared" si="164"/>
        <v>2025/26</v>
      </c>
      <c r="J355" s="323" t="str">
        <f t="shared" si="164"/>
        <v>2026/27</v>
      </c>
      <c r="K355" s="323" t="str">
        <f t="shared" si="164"/>
        <v>2027/28</v>
      </c>
      <c r="L355" s="323" t="str">
        <f t="shared" si="164"/>
        <v>2028/29</v>
      </c>
      <c r="M355" s="323" t="str">
        <f t="shared" si="164"/>
        <v>2029/30</v>
      </c>
    </row>
    <row r="356" spans="1:13" ht="13.15">
      <c r="B356" s="323" t="str">
        <f t="shared" si="163"/>
        <v>20-24</v>
      </c>
      <c r="C356" s="429">
        <f t="shared" ref="C356:M356" si="165">C319+C263</f>
        <v>376.23600779340677</v>
      </c>
      <c r="D356" s="429">
        <f t="shared" si="165"/>
        <v>423.5587377468961</v>
      </c>
      <c r="E356" s="429">
        <f t="shared" si="165"/>
        <v>466.03075757581553</v>
      </c>
      <c r="F356" s="429">
        <f t="shared" si="165"/>
        <v>503.70693854107867</v>
      </c>
      <c r="G356" s="429">
        <f t="shared" si="165"/>
        <v>541.10859787417996</v>
      </c>
      <c r="H356" s="429">
        <f t="shared" si="165"/>
        <v>572.1622348302069</v>
      </c>
      <c r="I356" s="429">
        <f t="shared" si="165"/>
        <v>602.48055823949926</v>
      </c>
      <c r="J356" s="429">
        <f t="shared" si="165"/>
        <v>622.10669263439922</v>
      </c>
      <c r="K356" s="429">
        <f t="shared" si="165"/>
        <v>635.07551485262479</v>
      </c>
      <c r="L356" s="429">
        <f t="shared" si="165"/>
        <v>640.92175562295142</v>
      </c>
      <c r="M356" s="429">
        <f t="shared" si="165"/>
        <v>651.29886890583202</v>
      </c>
    </row>
    <row r="357" spans="1:13" ht="13.15">
      <c r="B357" s="323" t="str">
        <f t="shared" si="163"/>
        <v>25-29</v>
      </c>
      <c r="C357" s="429">
        <f t="shared" ref="C357:M357" si="166">C320+C264</f>
        <v>923.56301367099445</v>
      </c>
      <c r="D357" s="429">
        <f t="shared" si="166"/>
        <v>902.74563873905799</v>
      </c>
      <c r="E357" s="429">
        <f t="shared" si="166"/>
        <v>905.92226125653247</v>
      </c>
      <c r="F357" s="429">
        <f t="shared" si="166"/>
        <v>924.04889466775546</v>
      </c>
      <c r="G357" s="429">
        <f t="shared" si="166"/>
        <v>955.57304746519685</v>
      </c>
      <c r="H357" s="429">
        <f t="shared" si="166"/>
        <v>989.98649657502722</v>
      </c>
      <c r="I357" s="429">
        <f t="shared" si="166"/>
        <v>1029.4000305904726</v>
      </c>
      <c r="J357" s="429">
        <f t="shared" si="166"/>
        <v>1061.2265036233619</v>
      </c>
      <c r="K357" s="429">
        <f t="shared" si="166"/>
        <v>1086.6487114585179</v>
      </c>
      <c r="L357" s="429">
        <f t="shared" si="166"/>
        <v>1103.6440221844621</v>
      </c>
      <c r="M357" s="429">
        <f t="shared" si="166"/>
        <v>1123.6854798053478</v>
      </c>
    </row>
    <row r="358" spans="1:13" ht="13.15">
      <c r="B358" s="323" t="str">
        <f t="shared" si="163"/>
        <v>30-34</v>
      </c>
      <c r="C358" s="429">
        <f t="shared" ref="C358:M358" si="167">C321+C265</f>
        <v>1191.2594199976929</v>
      </c>
      <c r="D358" s="429">
        <f t="shared" si="167"/>
        <v>1129.8881757957054</v>
      </c>
      <c r="E358" s="429">
        <f t="shared" si="167"/>
        <v>1085.8436377399664</v>
      </c>
      <c r="F358" s="429">
        <f t="shared" si="167"/>
        <v>1058.2272875697486</v>
      </c>
      <c r="G358" s="429">
        <f t="shared" si="167"/>
        <v>1047.3692092109995</v>
      </c>
      <c r="H358" s="429">
        <f t="shared" si="167"/>
        <v>1047.7932911580556</v>
      </c>
      <c r="I358" s="429">
        <f t="shared" si="167"/>
        <v>1059.0947766313529</v>
      </c>
      <c r="J358" s="429">
        <f t="shared" si="167"/>
        <v>1073.5931020589603</v>
      </c>
      <c r="K358" s="429">
        <f t="shared" si="167"/>
        <v>1089.5384486090722</v>
      </c>
      <c r="L358" s="429">
        <f t="shared" si="167"/>
        <v>1104.0170262312665</v>
      </c>
      <c r="M358" s="429">
        <f t="shared" si="167"/>
        <v>1121.2157449121723</v>
      </c>
    </row>
    <row r="359" spans="1:13" ht="13.15">
      <c r="B359" s="323" t="str">
        <f t="shared" si="163"/>
        <v>35-39</v>
      </c>
      <c r="C359" s="429">
        <f t="shared" ref="C359:M359" si="168">C322+C266</f>
        <v>1172.9484124691196</v>
      </c>
      <c r="D359" s="429">
        <f t="shared" si="168"/>
        <v>1146.824194543784</v>
      </c>
      <c r="E359" s="429">
        <f t="shared" si="168"/>
        <v>1119.8427335282183</v>
      </c>
      <c r="F359" s="429">
        <f t="shared" si="168"/>
        <v>1094.9375000279422</v>
      </c>
      <c r="G359" s="429">
        <f t="shared" si="168"/>
        <v>1076.1750817010691</v>
      </c>
      <c r="H359" s="429">
        <f t="shared" si="168"/>
        <v>1062.3892677926056</v>
      </c>
      <c r="I359" s="429">
        <f t="shared" si="168"/>
        <v>1055.909688885811</v>
      </c>
      <c r="J359" s="429">
        <f t="shared" si="168"/>
        <v>1052.4803346639555</v>
      </c>
      <c r="K359" s="429">
        <f t="shared" si="168"/>
        <v>1052.2512137041688</v>
      </c>
      <c r="L359" s="429">
        <f t="shared" si="168"/>
        <v>1053.6092846077427</v>
      </c>
      <c r="M359" s="429">
        <f t="shared" si="168"/>
        <v>1059.9082902687926</v>
      </c>
    </row>
    <row r="360" spans="1:13" ht="13.15">
      <c r="B360" s="323" t="str">
        <f t="shared" si="163"/>
        <v>40-44</v>
      </c>
      <c r="C360" s="429">
        <f t="shared" ref="C360:M360" si="169">C323+C267</f>
        <v>984.86934893308216</v>
      </c>
      <c r="D360" s="429">
        <f t="shared" si="169"/>
        <v>990.20054343081858</v>
      </c>
      <c r="E360" s="429">
        <f t="shared" si="169"/>
        <v>992.10871133916294</v>
      </c>
      <c r="F360" s="429">
        <f t="shared" si="169"/>
        <v>990.96047014244721</v>
      </c>
      <c r="G360" s="429">
        <f t="shared" si="169"/>
        <v>989.30258537718646</v>
      </c>
      <c r="H360" s="429">
        <f t="shared" si="169"/>
        <v>986.269202658881</v>
      </c>
      <c r="I360" s="429">
        <f t="shared" si="169"/>
        <v>984.43313256632769</v>
      </c>
      <c r="J360" s="429">
        <f t="shared" si="169"/>
        <v>981.29458962133936</v>
      </c>
      <c r="K360" s="429">
        <f t="shared" si="169"/>
        <v>978.06760249518015</v>
      </c>
      <c r="L360" s="429">
        <f t="shared" si="169"/>
        <v>974.52340580630903</v>
      </c>
      <c r="M360" s="429">
        <f t="shared" si="169"/>
        <v>974.33890638947537</v>
      </c>
    </row>
    <row r="361" spans="1:13" ht="13.15">
      <c r="B361" s="323" t="str">
        <f t="shared" si="163"/>
        <v>45-49</v>
      </c>
      <c r="C361" s="429">
        <f t="shared" ref="C361:M361" si="170">C324+C268</f>
        <v>850.1679883203592</v>
      </c>
      <c r="D361" s="429">
        <f t="shared" si="170"/>
        <v>845.48382292455528</v>
      </c>
      <c r="E361" s="429">
        <f t="shared" si="170"/>
        <v>845.53415990324947</v>
      </c>
      <c r="F361" s="429">
        <f t="shared" si="170"/>
        <v>848.04964759527707</v>
      </c>
      <c r="G361" s="429">
        <f t="shared" si="170"/>
        <v>853.0102975578543</v>
      </c>
      <c r="H361" s="429">
        <f t="shared" si="170"/>
        <v>857.75198227201827</v>
      </c>
      <c r="I361" s="429">
        <f t="shared" si="170"/>
        <v>863.24197448874111</v>
      </c>
      <c r="J361" s="429">
        <f t="shared" si="170"/>
        <v>866.34882111086483</v>
      </c>
      <c r="K361" s="429">
        <f t="shared" si="170"/>
        <v>867.76308091485316</v>
      </c>
      <c r="L361" s="429">
        <f t="shared" si="170"/>
        <v>867.18292840199706</v>
      </c>
      <c r="M361" s="429">
        <f t="shared" si="170"/>
        <v>868.0503449789984</v>
      </c>
    </row>
    <row r="362" spans="1:13" ht="13.15">
      <c r="B362" s="323" t="str">
        <f t="shared" si="163"/>
        <v>50-54</v>
      </c>
      <c r="C362" s="429">
        <f t="shared" ref="C362:M362" si="171">C325+C269</f>
        <v>641.10140975719139</v>
      </c>
      <c r="D362" s="429">
        <f t="shared" si="171"/>
        <v>638.27820175114414</v>
      </c>
      <c r="E362" s="429">
        <f t="shared" si="171"/>
        <v>637.235735568358</v>
      </c>
      <c r="F362" s="429">
        <f t="shared" si="171"/>
        <v>638.03613308589172</v>
      </c>
      <c r="G362" s="429">
        <f t="shared" si="171"/>
        <v>641.4685355303501</v>
      </c>
      <c r="H362" s="429">
        <f t="shared" si="171"/>
        <v>645.81061062628373</v>
      </c>
      <c r="I362" s="429">
        <f t="shared" si="171"/>
        <v>651.59493127714632</v>
      </c>
      <c r="J362" s="429">
        <f t="shared" si="171"/>
        <v>656.24940244777645</v>
      </c>
      <c r="K362" s="429">
        <f t="shared" si="171"/>
        <v>659.88494812769386</v>
      </c>
      <c r="L362" s="429">
        <f t="shared" si="171"/>
        <v>661.95944813760752</v>
      </c>
      <c r="M362" s="429">
        <f t="shared" si="171"/>
        <v>664.72194574380501</v>
      </c>
    </row>
    <row r="363" spans="1:13" ht="13.15">
      <c r="B363" s="323" t="str">
        <f t="shared" si="163"/>
        <v>55-59</v>
      </c>
      <c r="C363" s="429">
        <f t="shared" ref="C363:M363" si="172">C326+C270</f>
        <v>381.49103787505396</v>
      </c>
      <c r="D363" s="429">
        <f t="shared" si="172"/>
        <v>357.70008515679729</v>
      </c>
      <c r="E363" s="429">
        <f t="shared" si="172"/>
        <v>343.65788473876205</v>
      </c>
      <c r="F363" s="429">
        <f t="shared" si="172"/>
        <v>335.77853325808502</v>
      </c>
      <c r="G363" s="429">
        <f t="shared" si="172"/>
        <v>332.4910976539237</v>
      </c>
      <c r="H363" s="429">
        <f t="shared" si="172"/>
        <v>331.62029168582177</v>
      </c>
      <c r="I363" s="429">
        <f t="shared" si="172"/>
        <v>332.89985032093267</v>
      </c>
      <c r="J363" s="429">
        <f t="shared" si="172"/>
        <v>334.34927967220955</v>
      </c>
      <c r="K363" s="429">
        <f t="shared" si="172"/>
        <v>335.8498805183936</v>
      </c>
      <c r="L363" s="429">
        <f t="shared" si="172"/>
        <v>336.89352387672892</v>
      </c>
      <c r="M363" s="429">
        <f t="shared" si="172"/>
        <v>338.71500370814175</v>
      </c>
    </row>
    <row r="364" spans="1:13" ht="13.15">
      <c r="B364" s="323" t="str">
        <f t="shared" si="163"/>
        <v>60-64</v>
      </c>
      <c r="C364" s="429">
        <f t="shared" ref="C364:M364" si="173">C327+C271</f>
        <v>153.00402102414685</v>
      </c>
      <c r="D364" s="429">
        <f t="shared" si="173"/>
        <v>141.92603582228207</v>
      </c>
      <c r="E364" s="429">
        <f t="shared" si="173"/>
        <v>133.48877679426104</v>
      </c>
      <c r="F364" s="429">
        <f t="shared" si="173"/>
        <v>127.65839094137368</v>
      </c>
      <c r="G364" s="429">
        <f t="shared" si="173"/>
        <v>124.23965176639257</v>
      </c>
      <c r="H364" s="429">
        <f t="shared" si="173"/>
        <v>122.30097461224749</v>
      </c>
      <c r="I364" s="429">
        <f t="shared" si="173"/>
        <v>121.71190775123193</v>
      </c>
      <c r="J364" s="429">
        <f t="shared" si="173"/>
        <v>121.45323422998806</v>
      </c>
      <c r="K364" s="429">
        <f t="shared" si="173"/>
        <v>121.45029946282148</v>
      </c>
      <c r="L364" s="429">
        <f t="shared" si="173"/>
        <v>121.43011693957591</v>
      </c>
      <c r="M364" s="429">
        <f t="shared" si="173"/>
        <v>121.96856335739137</v>
      </c>
    </row>
    <row r="365" spans="1:13" ht="13.15">
      <c r="B365" s="323" t="str">
        <f t="shared" si="163"/>
        <v>65 plus</v>
      </c>
      <c r="C365" s="429">
        <f t="shared" ref="C365:M365" si="174">C328+C272</f>
        <v>44.865658526339729</v>
      </c>
      <c r="D365" s="429">
        <f t="shared" si="174"/>
        <v>52.625478230223429</v>
      </c>
      <c r="E365" s="429">
        <f t="shared" si="174"/>
        <v>56.431156172903883</v>
      </c>
      <c r="F365" s="429">
        <f t="shared" si="174"/>
        <v>57.967414454106347</v>
      </c>
      <c r="G365" s="429">
        <f t="shared" si="174"/>
        <v>58.429793364615051</v>
      </c>
      <c r="H365" s="429">
        <f t="shared" si="174"/>
        <v>58.379770003369288</v>
      </c>
      <c r="I365" s="429">
        <f t="shared" si="174"/>
        <v>58.264293993497212</v>
      </c>
      <c r="J365" s="429">
        <f t="shared" si="174"/>
        <v>58.075649430068751</v>
      </c>
      <c r="K365" s="429">
        <f t="shared" si="174"/>
        <v>57.90041770599624</v>
      </c>
      <c r="L365" s="429">
        <f t="shared" si="174"/>
        <v>57.718098929658787</v>
      </c>
      <c r="M365" s="429">
        <f t="shared" si="174"/>
        <v>57.723334010904154</v>
      </c>
    </row>
    <row r="366" spans="1:13" ht="13.15">
      <c r="B366" s="323" t="str">
        <f t="shared" si="163"/>
        <v>Total</v>
      </c>
      <c r="C366" s="429">
        <f t="shared" ref="C366:M366" si="175">SUM(C356:C365)</f>
        <v>6719.5063183673874</v>
      </c>
      <c r="D366" s="429">
        <f t="shared" si="175"/>
        <v>6629.2309141412634</v>
      </c>
      <c r="E366" s="429">
        <f t="shared" si="175"/>
        <v>6586.0958146172297</v>
      </c>
      <c r="F366" s="429">
        <f t="shared" si="175"/>
        <v>6579.3712102837053</v>
      </c>
      <c r="G366" s="429">
        <f t="shared" si="175"/>
        <v>6619.1678975017676</v>
      </c>
      <c r="H366" s="429">
        <f t="shared" si="175"/>
        <v>6674.4641222145165</v>
      </c>
      <c r="I366" s="429">
        <f t="shared" si="175"/>
        <v>6759.0311447450131</v>
      </c>
      <c r="J366" s="429">
        <f t="shared" si="175"/>
        <v>6827.1776094929237</v>
      </c>
      <c r="K366" s="429">
        <f t="shared" si="175"/>
        <v>6884.4301178493224</v>
      </c>
      <c r="L366" s="429">
        <f t="shared" si="175"/>
        <v>6921.8996107383</v>
      </c>
      <c r="M366" s="429">
        <f t="shared" si="175"/>
        <v>6981.6264820808619</v>
      </c>
    </row>
    <row r="367" spans="1:13">
      <c r="A367" s="1080">
        <f>SUM(C367:M367)</f>
        <v>0</v>
      </c>
      <c r="B367" s="1080"/>
      <c r="C367" s="1080">
        <f>SUM(C356:C365)-C366</f>
        <v>0</v>
      </c>
      <c r="D367" s="1080">
        <f t="shared" ref="D367:M367" si="176">SUM(D356:D365)-D366</f>
        <v>0</v>
      </c>
      <c r="E367" s="1080">
        <f t="shared" si="176"/>
        <v>0</v>
      </c>
      <c r="F367" s="1080">
        <f t="shared" si="176"/>
        <v>0</v>
      </c>
      <c r="G367" s="1080">
        <f t="shared" si="176"/>
        <v>0</v>
      </c>
      <c r="H367" s="1080">
        <f t="shared" si="176"/>
        <v>0</v>
      </c>
      <c r="I367" s="1080">
        <f t="shared" si="176"/>
        <v>0</v>
      </c>
      <c r="J367" s="1080">
        <f t="shared" si="176"/>
        <v>0</v>
      </c>
      <c r="K367" s="1080">
        <f t="shared" si="176"/>
        <v>0</v>
      </c>
      <c r="L367" s="1080">
        <f t="shared" si="176"/>
        <v>0</v>
      </c>
      <c r="M367" s="1080">
        <f t="shared" si="176"/>
        <v>0</v>
      </c>
    </row>
    <row r="368" spans="1:13">
      <c r="C368" s="1085">
        <f>C350+C366</f>
        <v>10011.689566672601</v>
      </c>
      <c r="D368" s="1085">
        <f t="shared" ref="D368:M368" si="177">D350+D366</f>
        <v>9871.4360585769045</v>
      </c>
      <c r="E368" s="1085">
        <f t="shared" si="177"/>
        <v>9802.8664659286533</v>
      </c>
      <c r="F368" s="1085">
        <f t="shared" si="177"/>
        <v>9779.9996811459259</v>
      </c>
      <c r="G368" s="1085">
        <f t="shared" si="177"/>
        <v>9828.8187789126205</v>
      </c>
      <c r="H368" s="1085">
        <f t="shared" si="177"/>
        <v>9902.6432983327304</v>
      </c>
      <c r="I368" s="1085">
        <f t="shared" si="177"/>
        <v>10021.704264626596</v>
      </c>
      <c r="J368" s="1085">
        <f t="shared" si="177"/>
        <v>10117.637378112933</v>
      </c>
      <c r="K368" s="1085">
        <f t="shared" si="177"/>
        <v>10198.551220587959</v>
      </c>
      <c r="L368" s="1085">
        <f t="shared" si="177"/>
        <v>10251.06216546703</v>
      </c>
      <c r="M368" s="1085">
        <f t="shared" si="177"/>
        <v>10337.705737324148</v>
      </c>
    </row>
    <row r="369" spans="1:13">
      <c r="C369" s="1085">
        <f t="shared" ref="C369:M369" si="178">C36</f>
        <v>10011.689566672601</v>
      </c>
      <c r="D369" s="1085">
        <f t="shared" si="178"/>
        <v>9871.4360585769045</v>
      </c>
      <c r="E369" s="1085">
        <f t="shared" si="178"/>
        <v>9802.8664659286533</v>
      </c>
      <c r="F369" s="1085">
        <f t="shared" si="178"/>
        <v>9779.9996811459259</v>
      </c>
      <c r="G369" s="1085">
        <f t="shared" si="178"/>
        <v>9828.8187789126205</v>
      </c>
      <c r="H369" s="1085">
        <f t="shared" si="178"/>
        <v>9902.6432983327304</v>
      </c>
      <c r="I369" s="1085">
        <f t="shared" si="178"/>
        <v>10021.704264626595</v>
      </c>
      <c r="J369" s="1085">
        <f t="shared" si="178"/>
        <v>10117.637378112931</v>
      </c>
      <c r="K369" s="1085">
        <f t="shared" si="178"/>
        <v>10198.551220587957</v>
      </c>
      <c r="L369" s="1085">
        <f t="shared" si="178"/>
        <v>10251.062165467029</v>
      </c>
      <c r="M369" s="1085">
        <f t="shared" si="178"/>
        <v>10337.705737324144</v>
      </c>
    </row>
    <row r="370" spans="1:13">
      <c r="A370" s="1080">
        <f>SUM(C370:L370)</f>
        <v>0</v>
      </c>
      <c r="B370" s="1080"/>
      <c r="C370" s="1080">
        <f>C368-C369</f>
        <v>0</v>
      </c>
      <c r="D370" s="1080">
        <f t="shared" ref="D370:M370" si="179">D368-D369</f>
        <v>0</v>
      </c>
      <c r="E370" s="1080">
        <f t="shared" si="179"/>
        <v>0</v>
      </c>
      <c r="F370" s="1080">
        <f t="shared" si="179"/>
        <v>0</v>
      </c>
      <c r="G370" s="1080">
        <f t="shared" si="179"/>
        <v>0</v>
      </c>
      <c r="H370" s="1080">
        <f t="shared" si="179"/>
        <v>0</v>
      </c>
      <c r="I370" s="1080">
        <f t="shared" si="179"/>
        <v>0</v>
      </c>
      <c r="J370" s="1080">
        <f t="shared" si="179"/>
        <v>0</v>
      </c>
      <c r="K370" s="1080">
        <f t="shared" si="179"/>
        <v>0</v>
      </c>
      <c r="L370" s="1080">
        <f t="shared" si="179"/>
        <v>0</v>
      </c>
      <c r="M370" s="1080">
        <f t="shared" si="179"/>
        <v>0</v>
      </c>
    </row>
    <row r="371" spans="1:13">
      <c r="A371" s="1080">
        <f>SUM(C371:L371)</f>
        <v>0</v>
      </c>
      <c r="B371" s="1080"/>
      <c r="C371" s="1080">
        <f>IF(C294&gt;0,0,C294)</f>
        <v>0</v>
      </c>
      <c r="D371" s="1080">
        <f t="shared" ref="D371:M371" si="180">IF(D294&gt;0,0,D294)</f>
        <v>0</v>
      </c>
      <c r="E371" s="1080">
        <f t="shared" si="180"/>
        <v>0</v>
      </c>
      <c r="F371" s="1080">
        <f t="shared" si="180"/>
        <v>0</v>
      </c>
      <c r="G371" s="1080">
        <f t="shared" si="180"/>
        <v>0</v>
      </c>
      <c r="H371" s="1080">
        <f t="shared" si="180"/>
        <v>0</v>
      </c>
      <c r="I371" s="1080">
        <f t="shared" si="180"/>
        <v>0</v>
      </c>
      <c r="J371" s="1080">
        <f t="shared" si="180"/>
        <v>0</v>
      </c>
      <c r="K371" s="1080">
        <f t="shared" si="180"/>
        <v>0</v>
      </c>
      <c r="L371" s="1080">
        <f t="shared" si="180"/>
        <v>0</v>
      </c>
      <c r="M371" s="1080">
        <f t="shared" si="180"/>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R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583</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Forecast_stock_figures!B32</f>
        <v>Physical Education</v>
      </c>
      <c r="C15" s="293">
        <f>Forecast_stock_figures!C56</f>
        <v>17303.454000000002</v>
      </c>
      <c r="D15" s="293">
        <f>Forecast_stock_figures!D56</f>
        <v>17403.248831846169</v>
      </c>
      <c r="E15" s="293">
        <f>Forecast_stock_figures!E56</f>
        <v>17467.840481613293</v>
      </c>
      <c r="F15" s="293">
        <f>Forecast_stock_figures!F56</f>
        <v>17440.48320384034</v>
      </c>
      <c r="G15" s="293">
        <f>Forecast_stock_figures!G56</f>
        <v>17313.172579452279</v>
      </c>
      <c r="H15" s="293">
        <f>Forecast_stock_figures!H56</f>
        <v>17187.881292930902</v>
      </c>
      <c r="I15" s="293">
        <f>Forecast_stock_figures!I56</f>
        <v>17191.342405713534</v>
      </c>
      <c r="J15" s="293">
        <f>Forecast_stock_figures!J56</f>
        <v>17164.352183301642</v>
      </c>
      <c r="K15" s="293">
        <f>Forecast_stock_figures!K56</f>
        <v>17122.806777393394</v>
      </c>
      <c r="L15" s="293">
        <f>Forecast_stock_figures!L56</f>
        <v>17070.296157932542</v>
      </c>
      <c r="M15" s="293">
        <f>Forecast_stock_figures!M56</f>
        <v>16993.233424837621</v>
      </c>
    </row>
    <row r="17" spans="1:9" ht="15">
      <c r="B17" s="325" t="s">
        <v>161</v>
      </c>
    </row>
    <row r="19" spans="1:9" ht="13.15">
      <c r="B19" s="1469" t="str">
        <f>Stock_ages_breakdowns!B73</f>
        <v>Age group</v>
      </c>
      <c r="C19" s="1467" t="str">
        <f>Stock_ages_breakdowns!AI73</f>
        <v>Physical Education</v>
      </c>
      <c r="D19" s="1474"/>
      <c r="H19" s="310" t="s">
        <v>132</v>
      </c>
    </row>
    <row r="20" spans="1:9" ht="13.15">
      <c r="B20" s="1469"/>
      <c r="C20" s="348" t="str">
        <f>Stock_ages_breakdowns!AI74</f>
        <v>Male</v>
      </c>
      <c r="D20" s="348" t="str">
        <f>Stock_ages_breakdowns!AJ74</f>
        <v>Female</v>
      </c>
    </row>
    <row r="21" spans="1:9" ht="13.15">
      <c r="B21" s="348" t="str">
        <f>Stock_ages_breakdowns!B75</f>
        <v>20-24</v>
      </c>
      <c r="C21" s="316">
        <f>Stock_ages_breakdowns!AI20</f>
        <v>390.995</v>
      </c>
      <c r="D21" s="316">
        <f>Stock_ages_breakdowns!AJ20</f>
        <v>598.05700000000002</v>
      </c>
    </row>
    <row r="22" spans="1:9" ht="13.15">
      <c r="B22" s="348" t="str">
        <f>Stock_ages_breakdowns!B76</f>
        <v>25-29</v>
      </c>
      <c r="C22" s="316">
        <f>Stock_ages_breakdowns!AI21</f>
        <v>1514.231</v>
      </c>
      <c r="D22" s="316">
        <f>Stock_ages_breakdowns!AJ21</f>
        <v>1758.354</v>
      </c>
    </row>
    <row r="23" spans="1:9" ht="13.15">
      <c r="B23" s="348" t="str">
        <f>Stock_ages_breakdowns!B77</f>
        <v>30-34</v>
      </c>
      <c r="C23" s="316">
        <f>Stock_ages_breakdowns!AI22</f>
        <v>1987.7539999999999</v>
      </c>
      <c r="D23" s="316">
        <f>Stock_ages_breakdowns!AJ22</f>
        <v>1881.807</v>
      </c>
    </row>
    <row r="24" spans="1:9" ht="13.15">
      <c r="B24" s="348" t="str">
        <f>Stock_ages_breakdowns!B78</f>
        <v>35-39</v>
      </c>
      <c r="C24" s="316">
        <f>Stock_ages_breakdowns!AI23</f>
        <v>2084.2339999999999</v>
      </c>
      <c r="D24" s="316">
        <f>Stock_ages_breakdowns!AJ23</f>
        <v>1937.9760000000001</v>
      </c>
    </row>
    <row r="25" spans="1:9" ht="13.15">
      <c r="B25" s="348" t="str">
        <f>Stock_ages_breakdowns!B79</f>
        <v>40-44</v>
      </c>
      <c r="C25" s="316">
        <f>Stock_ages_breakdowns!AI24</f>
        <v>1331.6</v>
      </c>
      <c r="D25" s="316">
        <f>Stock_ages_breakdowns!AJ24</f>
        <v>1117.8710000000001</v>
      </c>
    </row>
    <row r="26" spans="1:9" ht="13.15">
      <c r="B26" s="348" t="str">
        <f>Stock_ages_breakdowns!B80</f>
        <v>45-49</v>
      </c>
      <c r="C26" s="316">
        <f>Stock_ages_breakdowns!AI25</f>
        <v>782.94</v>
      </c>
      <c r="D26" s="316">
        <f>Stock_ages_breakdowns!AJ25</f>
        <v>627.66600000000005</v>
      </c>
    </row>
    <row r="27" spans="1:9" ht="13.15">
      <c r="B27" s="348" t="str">
        <f>Stock_ages_breakdowns!B81</f>
        <v>50-54</v>
      </c>
      <c r="C27" s="316">
        <f>Stock_ages_breakdowns!AI26</f>
        <v>346.59100000000001</v>
      </c>
      <c r="D27" s="316">
        <f>Stock_ages_breakdowns!AJ26</f>
        <v>356.90600000000001</v>
      </c>
    </row>
    <row r="28" spans="1:9" ht="13.15">
      <c r="B28" s="348" t="str">
        <f>Stock_ages_breakdowns!B82</f>
        <v>55-59</v>
      </c>
      <c r="C28" s="316">
        <f>Stock_ages_breakdowns!AI27</f>
        <v>220.339</v>
      </c>
      <c r="D28" s="316">
        <f>Stock_ages_breakdowns!AJ27</f>
        <v>225.965</v>
      </c>
    </row>
    <row r="29" spans="1:9" ht="13.15">
      <c r="B29" s="348" t="str">
        <f>Stock_ages_breakdowns!B83</f>
        <v>60-64</v>
      </c>
      <c r="C29" s="316">
        <f>Stock_ages_breakdowns!AI28</f>
        <v>52.131999999999998</v>
      </c>
      <c r="D29" s="316">
        <f>Stock_ages_breakdowns!AJ28</f>
        <v>68.495000000000005</v>
      </c>
      <c r="F29" s="310"/>
    </row>
    <row r="30" spans="1:9" ht="13.15">
      <c r="B30" s="348" t="str">
        <f>Stock_ages_breakdowns!B84</f>
        <v>65 plus</v>
      </c>
      <c r="C30" s="316">
        <f>Stock_ages_breakdowns!AI29</f>
        <v>15.83</v>
      </c>
      <c r="D30" s="316">
        <f>Stock_ages_breakdowns!AJ29</f>
        <v>3.7109999999999999</v>
      </c>
      <c r="G30" s="311" t="s">
        <v>46</v>
      </c>
      <c r="H30" s="311" t="s">
        <v>47</v>
      </c>
    </row>
    <row r="31" spans="1:9" ht="13.15">
      <c r="A31" s="1080">
        <f>I31</f>
        <v>0</v>
      </c>
      <c r="B31" s="348" t="str">
        <f>Stock_ages_breakdowns!B85</f>
        <v>Total</v>
      </c>
      <c r="C31" s="316">
        <f>Stock_ages_breakdowns!AI30</f>
        <v>8726.6460000000006</v>
      </c>
      <c r="D31" s="316">
        <f>Stock_ages_breakdowns!AJ30</f>
        <v>8576.8080000000009</v>
      </c>
      <c r="E31" s="312">
        <f>SUM(C31:D31)</f>
        <v>17303.454000000002</v>
      </c>
      <c r="G31" s="351">
        <f>C31/$E$31</f>
        <v>0.50432971359359813</v>
      </c>
      <c r="H31" s="351">
        <f>D31/$E$31</f>
        <v>0.49567028640640187</v>
      </c>
      <c r="I31" s="1080">
        <f>(G31+H31)-1</f>
        <v>0</v>
      </c>
    </row>
    <row r="33" spans="2:16" ht="15">
      <c r="B33" s="325" t="s">
        <v>262</v>
      </c>
      <c r="H33" s="310"/>
    </row>
    <row r="34" spans="2:16">
      <c r="H34" s="310"/>
    </row>
    <row r="35" spans="2:16"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6" ht="13.15">
      <c r="B36" s="307" t="str">
        <f>B15</f>
        <v>Physical Education</v>
      </c>
      <c r="C36" s="293">
        <f>Teacher_need_by_subject!C645</f>
        <v>17403.248831846169</v>
      </c>
      <c r="D36" s="293">
        <f>Teacher_need_by_subject!D645</f>
        <v>17467.840481613293</v>
      </c>
      <c r="E36" s="293">
        <f>Teacher_need_by_subject!E645</f>
        <v>17440.48320384034</v>
      </c>
      <c r="F36" s="293">
        <f>Teacher_need_by_subject!F645</f>
        <v>17313.172579452279</v>
      </c>
      <c r="G36" s="293">
        <f>Teacher_need_by_subject!G645</f>
        <v>17187.881292930902</v>
      </c>
      <c r="H36" s="293">
        <f>Teacher_need_by_subject!H645</f>
        <v>17191.342405713534</v>
      </c>
      <c r="I36" s="293">
        <f>Teacher_need_by_subject!I645</f>
        <v>17164.352183301642</v>
      </c>
      <c r="J36" s="293">
        <f>Teacher_need_by_subject!J645</f>
        <v>17122.806777393394</v>
      </c>
      <c r="K36" s="293">
        <f>Teacher_need_by_subject!K645</f>
        <v>17070.296157932542</v>
      </c>
      <c r="L36" s="293">
        <f>Teacher_need_by_subject!L645</f>
        <v>16993.233424837621</v>
      </c>
      <c r="M36" s="293">
        <f>Teacher_need_by_subject!M645</f>
        <v>16950.106456856509</v>
      </c>
    </row>
    <row r="37" spans="2:16">
      <c r="H37" s="310"/>
    </row>
    <row r="38" spans="2:16" ht="15">
      <c r="B38" s="325" t="s">
        <v>169</v>
      </c>
      <c r="H38" s="310"/>
    </row>
    <row r="39" spans="2:16">
      <c r="H39" s="310"/>
    </row>
    <row r="40" spans="2:16" ht="13.15">
      <c r="B40" s="326" t="s">
        <v>46</v>
      </c>
      <c r="H40" s="310"/>
    </row>
    <row r="41" spans="2:16">
      <c r="H41" s="310"/>
    </row>
    <row r="42" spans="2:16"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6" ht="13.15">
      <c r="B43" s="348" t="str">
        <f>B21</f>
        <v>20-24</v>
      </c>
      <c r="C43" s="293">
        <f>C21</f>
        <v>390.995</v>
      </c>
      <c r="D43" s="293">
        <f>C340</f>
        <v>487.01057465831752</v>
      </c>
      <c r="E43" s="293">
        <f t="shared" ref="E43:L43" si="2">D340</f>
        <v>556.63932054914255</v>
      </c>
      <c r="F43" s="293">
        <f t="shared" si="2"/>
        <v>598.65717784058506</v>
      </c>
      <c r="G43" s="293">
        <f t="shared" si="2"/>
        <v>620.06524749507582</v>
      </c>
      <c r="H43" s="293">
        <f t="shared" si="2"/>
        <v>636.17826978779044</v>
      </c>
      <c r="I43" s="293">
        <f t="shared" si="2"/>
        <v>663.88268792393615</v>
      </c>
      <c r="J43" s="293">
        <f t="shared" si="2"/>
        <v>682.06258623520284</v>
      </c>
      <c r="K43" s="293">
        <f t="shared" si="2"/>
        <v>694.88384304284364</v>
      </c>
      <c r="L43" s="293">
        <f t="shared" si="2"/>
        <v>703.96418599501328</v>
      </c>
      <c r="M43" s="293">
        <f>L340</f>
        <v>708.39034342692344</v>
      </c>
      <c r="N43" s="312"/>
      <c r="O43" s="312"/>
      <c r="P43" s="312"/>
    </row>
    <row r="44" spans="2:16" ht="13.15">
      <c r="B44" s="348" t="str">
        <f t="shared" ref="B44:C53" si="3">B22</f>
        <v>25-29</v>
      </c>
      <c r="C44" s="293">
        <f t="shared" si="3"/>
        <v>1514.231</v>
      </c>
      <c r="D44" s="293">
        <f t="shared" ref="D44:K53" si="4">C341</f>
        <v>1379.8887518956903</v>
      </c>
      <c r="E44" s="293">
        <f t="shared" si="4"/>
        <v>1300.1000289990984</v>
      </c>
      <c r="F44" s="293">
        <f t="shared" si="4"/>
        <v>1247.560483752347</v>
      </c>
      <c r="G44" s="293">
        <f t="shared" si="4"/>
        <v>1206.1741309428071</v>
      </c>
      <c r="H44" s="293">
        <f t="shared" si="4"/>
        <v>1181.9356271541137</v>
      </c>
      <c r="I44" s="293">
        <f t="shared" si="4"/>
        <v>1185.4899951600194</v>
      </c>
      <c r="J44" s="293">
        <f t="shared" si="4"/>
        <v>1191.5934765669872</v>
      </c>
      <c r="K44" s="293">
        <f t="shared" si="4"/>
        <v>1199.2322002759115</v>
      </c>
      <c r="L44" s="293">
        <f t="shared" ref="L44:L53" si="5">K341</f>
        <v>1207.0178139160562</v>
      </c>
      <c r="M44" s="293">
        <f t="shared" ref="M44:M53" si="6">L341</f>
        <v>1212.0344543775773</v>
      </c>
      <c r="N44" s="312"/>
      <c r="O44" s="312"/>
      <c r="P44" s="312"/>
    </row>
    <row r="45" spans="2:16" ht="13.15">
      <c r="B45" s="348" t="str">
        <f t="shared" si="3"/>
        <v>30-34</v>
      </c>
      <c r="C45" s="293">
        <f t="shared" si="3"/>
        <v>1987.7539999999999</v>
      </c>
      <c r="D45" s="293">
        <f t="shared" si="4"/>
        <v>1875.5527992673965</v>
      </c>
      <c r="E45" s="293">
        <f t="shared" si="4"/>
        <v>1764.6445323792439</v>
      </c>
      <c r="F45" s="293">
        <f t="shared" si="4"/>
        <v>1663.0497411892179</v>
      </c>
      <c r="G45" s="293">
        <f t="shared" si="4"/>
        <v>1569.9218701999825</v>
      </c>
      <c r="H45" s="293">
        <f t="shared" si="4"/>
        <v>1494.1893453771199</v>
      </c>
      <c r="I45" s="293">
        <f t="shared" si="4"/>
        <v>1442.9991400533108</v>
      </c>
      <c r="J45" s="293">
        <f t="shared" si="4"/>
        <v>1405.204161840137</v>
      </c>
      <c r="K45" s="293">
        <f t="shared" si="4"/>
        <v>1378.4939717518423</v>
      </c>
      <c r="L45" s="293">
        <f t="shared" si="5"/>
        <v>1360.2523474430538</v>
      </c>
      <c r="M45" s="293">
        <f t="shared" si="6"/>
        <v>1347.1504748351749</v>
      </c>
      <c r="N45" s="312"/>
      <c r="O45" s="312"/>
      <c r="P45" s="312"/>
    </row>
    <row r="46" spans="2:16" ht="13.15">
      <c r="B46" s="348" t="str">
        <f t="shared" si="3"/>
        <v>35-39</v>
      </c>
      <c r="C46" s="293">
        <f t="shared" si="3"/>
        <v>2084.2339999999999</v>
      </c>
      <c r="D46" s="293">
        <f t="shared" si="4"/>
        <v>2004.213365856773</v>
      </c>
      <c r="E46" s="293">
        <f t="shared" si="4"/>
        <v>1920.410836550132</v>
      </c>
      <c r="F46" s="293">
        <f t="shared" si="4"/>
        <v>1834.0071975320352</v>
      </c>
      <c r="G46" s="293">
        <f t="shared" si="4"/>
        <v>1743.1444443439871</v>
      </c>
      <c r="H46" s="293">
        <f t="shared" si="4"/>
        <v>1659.5070121089971</v>
      </c>
      <c r="I46" s="293">
        <f t="shared" si="4"/>
        <v>1590.8738092597516</v>
      </c>
      <c r="J46" s="293">
        <f t="shared" si="4"/>
        <v>1530.3550785725852</v>
      </c>
      <c r="K46" s="293">
        <f t="shared" si="4"/>
        <v>1478.8364079210678</v>
      </c>
      <c r="L46" s="293">
        <f t="shared" si="5"/>
        <v>1435.9958690931908</v>
      </c>
      <c r="M46" s="293">
        <f t="shared" si="6"/>
        <v>1400.2485559393663</v>
      </c>
      <c r="N46" s="312"/>
      <c r="O46" s="312"/>
      <c r="P46" s="312"/>
    </row>
    <row r="47" spans="2:16" ht="13.15">
      <c r="B47" s="348" t="str">
        <f t="shared" si="3"/>
        <v>40-44</v>
      </c>
      <c r="C47" s="293">
        <f t="shared" si="3"/>
        <v>1331.6</v>
      </c>
      <c r="D47" s="293">
        <f t="shared" si="4"/>
        <v>1439.6265250950562</v>
      </c>
      <c r="E47" s="293">
        <f t="shared" si="4"/>
        <v>1501.5109994150444</v>
      </c>
      <c r="F47" s="293">
        <f t="shared" si="4"/>
        <v>1528.376319832249</v>
      </c>
      <c r="G47" s="293">
        <f t="shared" si="4"/>
        <v>1524.8333952417333</v>
      </c>
      <c r="H47" s="293">
        <f t="shared" si="4"/>
        <v>1505.9924771880717</v>
      </c>
      <c r="I47" s="293">
        <f t="shared" si="4"/>
        <v>1482.5535698223916</v>
      </c>
      <c r="J47" s="293">
        <f t="shared" si="4"/>
        <v>1452.4025055345796</v>
      </c>
      <c r="K47" s="293">
        <f t="shared" si="4"/>
        <v>1419.2716415138459</v>
      </c>
      <c r="L47" s="293">
        <f t="shared" si="5"/>
        <v>1385.6089872022224</v>
      </c>
      <c r="M47" s="293">
        <f t="shared" si="6"/>
        <v>1352.4421835167004</v>
      </c>
      <c r="N47" s="312"/>
      <c r="O47" s="312"/>
      <c r="P47" s="312"/>
    </row>
    <row r="48" spans="2:16" ht="13.15">
      <c r="B48" s="348" t="str">
        <f t="shared" si="3"/>
        <v>45-49</v>
      </c>
      <c r="C48" s="293">
        <f t="shared" si="3"/>
        <v>782.94</v>
      </c>
      <c r="D48" s="293">
        <f t="shared" si="4"/>
        <v>880.69515559418551</v>
      </c>
      <c r="E48" s="293">
        <f t="shared" si="4"/>
        <v>969.97254157116981</v>
      </c>
      <c r="F48" s="293">
        <f t="shared" si="4"/>
        <v>1043.5363966573304</v>
      </c>
      <c r="G48" s="293">
        <f t="shared" si="4"/>
        <v>1095.9487115734528</v>
      </c>
      <c r="H48" s="293">
        <f t="shared" si="4"/>
        <v>1133.6629168557822</v>
      </c>
      <c r="I48" s="293">
        <f t="shared" si="4"/>
        <v>1162.6727158949063</v>
      </c>
      <c r="J48" s="293">
        <f t="shared" si="4"/>
        <v>1179.0879498715806</v>
      </c>
      <c r="K48" s="293">
        <f t="shared" si="4"/>
        <v>1185.5569534892227</v>
      </c>
      <c r="L48" s="293">
        <f t="shared" si="5"/>
        <v>1184.2759912026484</v>
      </c>
      <c r="M48" s="293">
        <f t="shared" si="6"/>
        <v>1176.6494406670429</v>
      </c>
      <c r="N48" s="312"/>
      <c r="O48" s="312"/>
      <c r="P48" s="312"/>
    </row>
    <row r="49" spans="1:16" ht="13.15">
      <c r="B49" s="348" t="str">
        <f t="shared" si="3"/>
        <v>50-54</v>
      </c>
      <c r="C49" s="293">
        <f t="shared" si="3"/>
        <v>346.59100000000001</v>
      </c>
      <c r="D49" s="293">
        <f t="shared" si="4"/>
        <v>429.79278975009458</v>
      </c>
      <c r="E49" s="293">
        <f t="shared" si="4"/>
        <v>504.84975917472252</v>
      </c>
      <c r="F49" s="293">
        <f t="shared" si="4"/>
        <v>571.41098438071208</v>
      </c>
      <c r="G49" s="293">
        <f t="shared" si="4"/>
        <v>627.17461281578062</v>
      </c>
      <c r="H49" s="293">
        <f t="shared" si="4"/>
        <v>675.59223516798329</v>
      </c>
      <c r="I49" s="293">
        <f t="shared" si="4"/>
        <v>719.72992217746923</v>
      </c>
      <c r="J49" s="293">
        <f t="shared" si="4"/>
        <v>755.4011243369705</v>
      </c>
      <c r="K49" s="293">
        <f t="shared" si="4"/>
        <v>783.2414426575757</v>
      </c>
      <c r="L49" s="293">
        <f t="shared" si="5"/>
        <v>803.86787321977795</v>
      </c>
      <c r="M49" s="293">
        <f t="shared" si="6"/>
        <v>817.63767498237019</v>
      </c>
      <c r="N49" s="312"/>
      <c r="O49" s="312"/>
      <c r="P49" s="312"/>
    </row>
    <row r="50" spans="1:16" ht="13.15">
      <c r="B50" s="348" t="str">
        <f t="shared" si="3"/>
        <v>55-59</v>
      </c>
      <c r="C50" s="293">
        <f t="shared" si="3"/>
        <v>220.339</v>
      </c>
      <c r="D50" s="293">
        <f t="shared" si="4"/>
        <v>215.58202874188564</v>
      </c>
      <c r="E50" s="293">
        <f t="shared" si="4"/>
        <v>225.34656935918443</v>
      </c>
      <c r="F50" s="293">
        <f t="shared" si="4"/>
        <v>241.66307277878531</v>
      </c>
      <c r="G50" s="293">
        <f t="shared" si="4"/>
        <v>260.21831727614085</v>
      </c>
      <c r="H50" s="293">
        <f t="shared" si="4"/>
        <v>280.04537559075385</v>
      </c>
      <c r="I50" s="293">
        <f t="shared" si="4"/>
        <v>301.61651085760786</v>
      </c>
      <c r="J50" s="293">
        <f t="shared" si="4"/>
        <v>321.19096032217971</v>
      </c>
      <c r="K50" s="293">
        <f t="shared" si="4"/>
        <v>338.45326342952279</v>
      </c>
      <c r="L50" s="293">
        <f t="shared" si="5"/>
        <v>353.13181064003061</v>
      </c>
      <c r="M50" s="293">
        <f t="shared" si="6"/>
        <v>364.87667108964314</v>
      </c>
      <c r="N50" s="312"/>
      <c r="O50" s="312"/>
      <c r="P50" s="312"/>
    </row>
    <row r="51" spans="1:16" ht="13.15">
      <c r="B51" s="348" t="str">
        <f t="shared" si="3"/>
        <v>60-64</v>
      </c>
      <c r="C51" s="293">
        <f t="shared" si="3"/>
        <v>52.131999999999998</v>
      </c>
      <c r="D51" s="293">
        <f t="shared" si="4"/>
        <v>71.009375919268805</v>
      </c>
      <c r="E51" s="293">
        <f t="shared" si="4"/>
        <v>80.588872774758727</v>
      </c>
      <c r="F51" s="293">
        <f t="shared" si="4"/>
        <v>86.540943947748104</v>
      </c>
      <c r="G51" s="293">
        <f t="shared" si="4"/>
        <v>91.407169978368486</v>
      </c>
      <c r="H51" s="293">
        <f t="shared" si="4"/>
        <v>96.538298180026914</v>
      </c>
      <c r="I51" s="293">
        <f t="shared" si="4"/>
        <v>102.98501680371309</v>
      </c>
      <c r="J51" s="293">
        <f t="shared" si="4"/>
        <v>109.20432479603048</v>
      </c>
      <c r="K51" s="293">
        <f t="shared" si="4"/>
        <v>115.1228750996504</v>
      </c>
      <c r="L51" s="293">
        <f t="shared" si="5"/>
        <v>120.57445164028094</v>
      </c>
      <c r="M51" s="293">
        <f t="shared" si="6"/>
        <v>125.30007189475356</v>
      </c>
      <c r="N51" s="312"/>
      <c r="O51" s="312"/>
      <c r="P51" s="312"/>
    </row>
    <row r="52" spans="1:16" ht="13.15">
      <c r="B52" s="348" t="str">
        <f t="shared" si="3"/>
        <v>65 plus</v>
      </c>
      <c r="C52" s="293">
        <f t="shared" si="3"/>
        <v>15.83</v>
      </c>
      <c r="D52" s="293">
        <f t="shared" si="4"/>
        <v>20.399118083642662</v>
      </c>
      <c r="E52" s="293">
        <f t="shared" si="4"/>
        <v>25.568087263319054</v>
      </c>
      <c r="F52" s="293">
        <f t="shared" si="4"/>
        <v>29.773244415479638</v>
      </c>
      <c r="G52" s="293">
        <f t="shared" si="4"/>
        <v>32.930723273465709</v>
      </c>
      <c r="H52" s="293">
        <f t="shared" si="4"/>
        <v>35.48377839432829</v>
      </c>
      <c r="I52" s="293">
        <f t="shared" si="4"/>
        <v>38.010315636977666</v>
      </c>
      <c r="J52" s="293">
        <f t="shared" si="4"/>
        <v>40.322967695931681</v>
      </c>
      <c r="K52" s="293">
        <f t="shared" si="4"/>
        <v>42.503311113158162</v>
      </c>
      <c r="L52" s="293">
        <f t="shared" si="5"/>
        <v>44.565940552950657</v>
      </c>
      <c r="M52" s="293">
        <f t="shared" si="6"/>
        <v>46.457824182538261</v>
      </c>
      <c r="N52" s="312"/>
      <c r="O52" s="312"/>
      <c r="P52" s="312"/>
    </row>
    <row r="53" spans="1:16" ht="13.15">
      <c r="B53" s="348" t="str">
        <f t="shared" si="3"/>
        <v>Total</v>
      </c>
      <c r="C53" s="293">
        <f t="shared" si="3"/>
        <v>8726.6460000000006</v>
      </c>
      <c r="D53" s="293">
        <f t="shared" si="4"/>
        <v>8803.7704848623107</v>
      </c>
      <c r="E53" s="293">
        <f t="shared" si="4"/>
        <v>8849.6315480358153</v>
      </c>
      <c r="F53" s="293">
        <f t="shared" si="4"/>
        <v>8844.5755623264886</v>
      </c>
      <c r="G53" s="293">
        <f t="shared" si="4"/>
        <v>8771.8186231407963</v>
      </c>
      <c r="H53" s="293">
        <f t="shared" si="4"/>
        <v>8699.1253358049671</v>
      </c>
      <c r="I53" s="293">
        <f t="shared" si="4"/>
        <v>8690.8136835900841</v>
      </c>
      <c r="J53" s="293">
        <f t="shared" si="4"/>
        <v>8666.8251357721838</v>
      </c>
      <c r="K53" s="293">
        <f t="shared" si="4"/>
        <v>8635.5959102946399</v>
      </c>
      <c r="L53" s="293">
        <f t="shared" si="5"/>
        <v>8599.2552709052252</v>
      </c>
      <c r="M53" s="293">
        <f t="shared" si="6"/>
        <v>8551.1876949120906</v>
      </c>
      <c r="N53" s="312"/>
      <c r="O53" s="312"/>
      <c r="P53" s="312"/>
    </row>
    <row r="54" spans="1:16">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6" ht="13.15">
      <c r="B56" s="326" t="s">
        <v>47</v>
      </c>
      <c r="H56" s="310"/>
    </row>
    <row r="57" spans="1:16">
      <c r="H57" s="310"/>
    </row>
    <row r="58" spans="1:16"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6" ht="13.15">
      <c r="B59" s="323" t="str">
        <f t="shared" si="8"/>
        <v>20-24</v>
      </c>
      <c r="C59" s="293">
        <f t="shared" ref="C59:C69" si="10">D21</f>
        <v>598.05700000000002</v>
      </c>
      <c r="D59" s="293">
        <f>C356</f>
        <v>629.6674133045417</v>
      </c>
      <c r="E59" s="293">
        <f t="shared" ref="E59:L59" si="11">D356</f>
        <v>654.7110401447801</v>
      </c>
      <c r="F59" s="293">
        <f t="shared" si="11"/>
        <v>665.60312232595379</v>
      </c>
      <c r="G59" s="293">
        <f t="shared" si="11"/>
        <v>667.45361630511297</v>
      </c>
      <c r="H59" s="293">
        <f t="shared" si="11"/>
        <v>669.87593226026092</v>
      </c>
      <c r="I59" s="293">
        <f t="shared" si="11"/>
        <v>687.73487841947383</v>
      </c>
      <c r="J59" s="293">
        <f t="shared" si="11"/>
        <v>699.15515395871557</v>
      </c>
      <c r="K59" s="293">
        <f t="shared" si="11"/>
        <v>707.3144457319197</v>
      </c>
      <c r="L59" s="293">
        <f t="shared" si="11"/>
        <v>713.18055306608903</v>
      </c>
      <c r="M59" s="293">
        <f>L356</f>
        <v>715.42646136429528</v>
      </c>
    </row>
    <row r="60" spans="1:16" ht="13.15">
      <c r="B60" s="323" t="str">
        <f t="shared" si="8"/>
        <v>25-29</v>
      </c>
      <c r="C60" s="293">
        <f t="shared" si="10"/>
        <v>1758.354</v>
      </c>
      <c r="D60" s="293">
        <f t="shared" ref="D60:K69" si="12">C357</f>
        <v>1597.0979807802621</v>
      </c>
      <c r="E60" s="293">
        <f t="shared" si="12"/>
        <v>1488.997110187654</v>
      </c>
      <c r="F60" s="293">
        <f t="shared" si="12"/>
        <v>1408.0986446261081</v>
      </c>
      <c r="G60" s="293">
        <f t="shared" si="12"/>
        <v>1345.370842320506</v>
      </c>
      <c r="H60" s="293">
        <f t="shared" si="12"/>
        <v>1301.8716265004323</v>
      </c>
      <c r="I60" s="293">
        <f t="shared" si="12"/>
        <v>1288.6047491523871</v>
      </c>
      <c r="J60" s="293">
        <f t="shared" si="12"/>
        <v>1281.0015286449936</v>
      </c>
      <c r="K60" s="293">
        <f t="shared" si="12"/>
        <v>1277.7015823665768</v>
      </c>
      <c r="L60" s="293">
        <f t="shared" ref="L60:L69" si="13">K357</f>
        <v>1276.9148158355106</v>
      </c>
      <c r="M60" s="293">
        <f t="shared" ref="M60:M69" si="14">L357</f>
        <v>1275.3473091831827</v>
      </c>
    </row>
    <row r="61" spans="1:16" ht="13.15">
      <c r="B61" s="323" t="str">
        <f t="shared" si="8"/>
        <v>30-34</v>
      </c>
      <c r="C61" s="293">
        <f t="shared" si="10"/>
        <v>1881.807</v>
      </c>
      <c r="D61" s="293">
        <f t="shared" si="12"/>
        <v>1817.3073738102742</v>
      </c>
      <c r="E61" s="293">
        <f t="shared" si="12"/>
        <v>1740.9510480213455</v>
      </c>
      <c r="F61" s="293">
        <f t="shared" si="12"/>
        <v>1660.916987182864</v>
      </c>
      <c r="G61" s="293">
        <f t="shared" si="12"/>
        <v>1583.863495133342</v>
      </c>
      <c r="H61" s="293">
        <f t="shared" si="12"/>
        <v>1516.6066667174496</v>
      </c>
      <c r="I61" s="293">
        <f t="shared" si="12"/>
        <v>1468.4330733082777</v>
      </c>
      <c r="J61" s="293">
        <f t="shared" si="12"/>
        <v>1430.0837677453744</v>
      </c>
      <c r="K61" s="293">
        <f t="shared" si="12"/>
        <v>1400.6779635747982</v>
      </c>
      <c r="L61" s="293">
        <f t="shared" si="13"/>
        <v>1378.6104412265627</v>
      </c>
      <c r="M61" s="293">
        <f t="shared" si="14"/>
        <v>1361.2564301872656</v>
      </c>
    </row>
    <row r="62" spans="1:16" ht="13.15">
      <c r="B62" s="323" t="str">
        <f t="shared" si="8"/>
        <v>35-39</v>
      </c>
      <c r="C62" s="293">
        <f t="shared" si="10"/>
        <v>1937.9760000000001</v>
      </c>
      <c r="D62" s="293">
        <f t="shared" si="12"/>
        <v>1857.4668319700543</v>
      </c>
      <c r="E62" s="293">
        <f t="shared" si="12"/>
        <v>1786.4883904242836</v>
      </c>
      <c r="F62" s="293">
        <f t="shared" si="12"/>
        <v>1716.9124714924847</v>
      </c>
      <c r="G62" s="293">
        <f t="shared" si="12"/>
        <v>1648.256512679041</v>
      </c>
      <c r="H62" s="293">
        <f t="shared" si="12"/>
        <v>1584.2154065900752</v>
      </c>
      <c r="I62" s="293">
        <f t="shared" si="12"/>
        <v>1531.721305093603</v>
      </c>
      <c r="J62" s="293">
        <f t="shared" si="12"/>
        <v>1483.8647141302545</v>
      </c>
      <c r="K62" s="293">
        <f t="shared" si="12"/>
        <v>1441.7560528512604</v>
      </c>
      <c r="L62" s="293">
        <f t="shared" si="13"/>
        <v>1405.5090853778418</v>
      </c>
      <c r="M62" s="293">
        <f t="shared" si="14"/>
        <v>1374.0620224291581</v>
      </c>
    </row>
    <row r="63" spans="1:16" ht="13.15">
      <c r="B63" s="323" t="str">
        <f t="shared" si="8"/>
        <v>40-44</v>
      </c>
      <c r="C63" s="293">
        <f t="shared" si="10"/>
        <v>1117.8710000000001</v>
      </c>
      <c r="D63" s="293">
        <f t="shared" si="12"/>
        <v>1245.4280218529389</v>
      </c>
      <c r="E63" s="293">
        <f t="shared" si="12"/>
        <v>1324.2441903814106</v>
      </c>
      <c r="F63" s="293">
        <f t="shared" si="12"/>
        <v>1366.1476885260247</v>
      </c>
      <c r="G63" s="293">
        <f t="shared" si="12"/>
        <v>1381.6917871222331</v>
      </c>
      <c r="H63" s="293">
        <f t="shared" si="12"/>
        <v>1380.8925328047696</v>
      </c>
      <c r="I63" s="293">
        <f t="shared" si="12"/>
        <v>1374.1750731537368</v>
      </c>
      <c r="J63" s="293">
        <f t="shared" si="12"/>
        <v>1359.2528148120273</v>
      </c>
      <c r="K63" s="293">
        <f t="shared" si="12"/>
        <v>1339.6196257160786</v>
      </c>
      <c r="L63" s="293">
        <f t="shared" si="13"/>
        <v>1317.5941637657488</v>
      </c>
      <c r="M63" s="293">
        <f t="shared" si="14"/>
        <v>1294.1990409146426</v>
      </c>
    </row>
    <row r="64" spans="1:16" ht="13.15">
      <c r="B64" s="323" t="str">
        <f t="shared" si="8"/>
        <v>45-49</v>
      </c>
      <c r="C64" s="293">
        <f t="shared" si="10"/>
        <v>627.66600000000005</v>
      </c>
      <c r="D64" s="293">
        <f t="shared" si="12"/>
        <v>723.64282769220233</v>
      </c>
      <c r="E64" s="293">
        <f t="shared" si="12"/>
        <v>816.98443133615046</v>
      </c>
      <c r="F64" s="293">
        <f t="shared" si="12"/>
        <v>896.73585274252071</v>
      </c>
      <c r="G64" s="293">
        <f t="shared" si="12"/>
        <v>960.20592541945007</v>
      </c>
      <c r="H64" s="293">
        <f t="shared" si="12"/>
        <v>1009.4567732180329</v>
      </c>
      <c r="I64" s="293">
        <f t="shared" si="12"/>
        <v>1050.062321943808</v>
      </c>
      <c r="J64" s="293">
        <f t="shared" si="12"/>
        <v>1077.9607319830709</v>
      </c>
      <c r="K64" s="293">
        <f t="shared" si="12"/>
        <v>1095.5396787436166</v>
      </c>
      <c r="L64" s="293">
        <f t="shared" si="13"/>
        <v>1104.7731774722711</v>
      </c>
      <c r="M64" s="293">
        <f t="shared" si="14"/>
        <v>1106.8942882999086</v>
      </c>
    </row>
    <row r="65" spans="1:16" ht="13.15">
      <c r="B65" s="323" t="str">
        <f t="shared" si="8"/>
        <v>50-54</v>
      </c>
      <c r="C65" s="293">
        <f t="shared" si="10"/>
        <v>356.90600000000001</v>
      </c>
      <c r="D65" s="293">
        <f t="shared" si="12"/>
        <v>409.55396697809232</v>
      </c>
      <c r="E65" s="293">
        <f t="shared" si="12"/>
        <v>464.0773647206824</v>
      </c>
      <c r="F65" s="293">
        <f t="shared" si="12"/>
        <v>517.38170104303856</v>
      </c>
      <c r="G65" s="293">
        <f t="shared" si="12"/>
        <v>567.62779998808855</v>
      </c>
      <c r="H65" s="293">
        <f t="shared" si="12"/>
        <v>614.53292577350112</v>
      </c>
      <c r="I65" s="293">
        <f t="shared" si="12"/>
        <v>659.94045559367089</v>
      </c>
      <c r="J65" s="293">
        <f t="shared" si="12"/>
        <v>698.88246035731675</v>
      </c>
      <c r="K65" s="293">
        <f t="shared" si="12"/>
        <v>731.3074230209852</v>
      </c>
      <c r="L65" s="293">
        <f t="shared" si="13"/>
        <v>757.31464983323667</v>
      </c>
      <c r="M65" s="293">
        <f t="shared" si="14"/>
        <v>776.87209638582658</v>
      </c>
    </row>
    <row r="66" spans="1:16" ht="13.15">
      <c r="B66" s="323" t="str">
        <f t="shared" si="8"/>
        <v>55-59</v>
      </c>
      <c r="C66" s="293">
        <f t="shared" si="10"/>
        <v>225.965</v>
      </c>
      <c r="D66" s="293">
        <f t="shared" si="12"/>
        <v>223.8885701294972</v>
      </c>
      <c r="E66" s="293">
        <f t="shared" si="12"/>
        <v>231.09092221725916</v>
      </c>
      <c r="F66" s="293">
        <f t="shared" si="12"/>
        <v>243.06355613633431</v>
      </c>
      <c r="G66" s="293">
        <f t="shared" si="12"/>
        <v>257.93517631932104</v>
      </c>
      <c r="H66" s="293">
        <f t="shared" si="12"/>
        <v>275.10101041357854</v>
      </c>
      <c r="I66" s="293">
        <f t="shared" si="12"/>
        <v>295.22177810678477</v>
      </c>
      <c r="J66" s="293">
        <f t="shared" si="12"/>
        <v>314.5794788878178</v>
      </c>
      <c r="K66" s="293">
        <f t="shared" si="12"/>
        <v>332.63634980021914</v>
      </c>
      <c r="L66" s="293">
        <f t="shared" si="13"/>
        <v>348.87709532633852</v>
      </c>
      <c r="M66" s="293">
        <f t="shared" si="14"/>
        <v>362.72343899679771</v>
      </c>
    </row>
    <row r="67" spans="1:16" ht="13.15">
      <c r="B67" s="323" t="str">
        <f t="shared" si="8"/>
        <v>60-64</v>
      </c>
      <c r="C67" s="293">
        <f t="shared" si="10"/>
        <v>68.495000000000005</v>
      </c>
      <c r="D67" s="293">
        <f t="shared" si="12"/>
        <v>79.814497290595199</v>
      </c>
      <c r="E67" s="293">
        <f t="shared" si="12"/>
        <v>85.719050718275625</v>
      </c>
      <c r="F67" s="293">
        <f t="shared" si="12"/>
        <v>89.355741631490389</v>
      </c>
      <c r="G67" s="293">
        <f t="shared" si="12"/>
        <v>92.484401773282499</v>
      </c>
      <c r="H67" s="293">
        <f t="shared" si="12"/>
        <v>96.182709486950856</v>
      </c>
      <c r="I67" s="293">
        <f t="shared" si="12"/>
        <v>101.47454422187795</v>
      </c>
      <c r="J67" s="293">
        <f t="shared" si="12"/>
        <v>106.8618719308039</v>
      </c>
      <c r="K67" s="293">
        <f t="shared" si="12"/>
        <v>112.28305036596339</v>
      </c>
      <c r="L67" s="293">
        <f t="shared" si="13"/>
        <v>117.55048430379929</v>
      </c>
      <c r="M67" s="293">
        <f t="shared" si="14"/>
        <v>122.36451703842732</v>
      </c>
    </row>
    <row r="68" spans="1:16" ht="13.15">
      <c r="B68" s="323" t="str">
        <f t="shared" si="8"/>
        <v>65 plus</v>
      </c>
      <c r="C68" s="293">
        <f t="shared" si="10"/>
        <v>3.7109999999999999</v>
      </c>
      <c r="D68" s="293">
        <f t="shared" si="12"/>
        <v>15.610863175399396</v>
      </c>
      <c r="E68" s="293">
        <f t="shared" si="12"/>
        <v>24.945385425635131</v>
      </c>
      <c r="F68" s="293">
        <f t="shared" si="12"/>
        <v>31.69187580703047</v>
      </c>
      <c r="G68" s="293">
        <f t="shared" si="12"/>
        <v>36.464399251106379</v>
      </c>
      <c r="H68" s="293">
        <f t="shared" si="12"/>
        <v>40.020373360881813</v>
      </c>
      <c r="I68" s="293">
        <f t="shared" si="12"/>
        <v>43.160543129828824</v>
      </c>
      <c r="J68" s="293">
        <f t="shared" si="12"/>
        <v>45.884525079080639</v>
      </c>
      <c r="K68" s="293">
        <f t="shared" si="12"/>
        <v>48.374694927333074</v>
      </c>
      <c r="L68" s="293">
        <f t="shared" si="13"/>
        <v>50.716420819916088</v>
      </c>
      <c r="M68" s="293">
        <f t="shared" si="14"/>
        <v>52.900125126023525</v>
      </c>
    </row>
    <row r="69" spans="1:16" ht="13.15">
      <c r="B69" s="323" t="str">
        <f t="shared" si="8"/>
        <v>Total</v>
      </c>
      <c r="C69" s="293">
        <f t="shared" si="10"/>
        <v>8576.8080000000009</v>
      </c>
      <c r="D69" s="293">
        <f t="shared" si="12"/>
        <v>8599.4783469838585</v>
      </c>
      <c r="E69" s="293">
        <f t="shared" si="12"/>
        <v>8618.2089335774763</v>
      </c>
      <c r="F69" s="293">
        <f t="shared" si="12"/>
        <v>8595.9076415138479</v>
      </c>
      <c r="G69" s="293">
        <f t="shared" si="12"/>
        <v>8541.3539563114846</v>
      </c>
      <c r="H69" s="293">
        <f t="shared" si="12"/>
        <v>8488.7559571259335</v>
      </c>
      <c r="I69" s="293">
        <f t="shared" si="12"/>
        <v>8500.5287221234485</v>
      </c>
      <c r="J69" s="293">
        <f t="shared" si="12"/>
        <v>8497.5270475294546</v>
      </c>
      <c r="K69" s="293">
        <f t="shared" si="12"/>
        <v>8487.2108670987509</v>
      </c>
      <c r="L69" s="293">
        <f t="shared" si="13"/>
        <v>8471.040887027315</v>
      </c>
      <c r="M69" s="293">
        <f t="shared" si="14"/>
        <v>8442.0457299255286</v>
      </c>
    </row>
    <row r="70" spans="1:16">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6" ht="15">
      <c r="B72" s="325" t="s">
        <v>162</v>
      </c>
      <c r="H72" s="310"/>
    </row>
    <row r="73" spans="1:16">
      <c r="H73" s="310"/>
    </row>
    <row r="74" spans="1:16" ht="13.15">
      <c r="B74" s="326" t="s">
        <v>46</v>
      </c>
      <c r="C74" s="251" t="s">
        <v>440</v>
      </c>
      <c r="H74" s="310"/>
    </row>
    <row r="75" spans="1:16">
      <c r="H75" s="310"/>
    </row>
    <row r="76" spans="1:16"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6" ht="13.15">
      <c r="B77" s="323" t="str">
        <f t="shared" si="16"/>
        <v>20-24</v>
      </c>
      <c r="C77" s="429">
        <f>C43-(0.2*C43)</f>
        <v>312.79599999999999</v>
      </c>
      <c r="D77" s="429">
        <f>D43-(0.2*D43)</f>
        <v>389.60845972665402</v>
      </c>
      <c r="E77" s="429">
        <f t="shared" ref="E77:M77" si="18">E43-(0.2*E43)</f>
        <v>445.31145643931404</v>
      </c>
      <c r="F77" s="429">
        <f t="shared" si="18"/>
        <v>478.92574227246803</v>
      </c>
      <c r="G77" s="429">
        <f t="shared" si="18"/>
        <v>496.05219799606067</v>
      </c>
      <c r="H77" s="429">
        <f t="shared" si="18"/>
        <v>508.94261583023234</v>
      </c>
      <c r="I77" s="429">
        <f t="shared" si="18"/>
        <v>531.10615033914894</v>
      </c>
      <c r="J77" s="429">
        <f t="shared" si="18"/>
        <v>545.65006898816227</v>
      </c>
      <c r="K77" s="429">
        <f t="shared" si="18"/>
        <v>555.90707443427493</v>
      </c>
      <c r="L77" s="429">
        <f t="shared" si="18"/>
        <v>563.17134879601065</v>
      </c>
      <c r="M77" s="429">
        <f t="shared" si="18"/>
        <v>566.71227474153875</v>
      </c>
      <c r="N77" s="312"/>
      <c r="O77" s="312"/>
      <c r="P77" s="312"/>
    </row>
    <row r="78" spans="1:16" ht="13.15">
      <c r="B78" s="323" t="str">
        <f t="shared" si="16"/>
        <v>25-29</v>
      </c>
      <c r="C78" s="429">
        <f t="shared" ref="C78:C85" si="19">C44+(0.2*C43)-(0.2*C44)</f>
        <v>1289.5838000000001</v>
      </c>
      <c r="D78" s="429">
        <f t="shared" ref="D78:M78" si="20">D44+(0.2*D43)-(0.2*D44)</f>
        <v>1201.3131164482159</v>
      </c>
      <c r="E78" s="429">
        <f t="shared" si="20"/>
        <v>1151.4078873091073</v>
      </c>
      <c r="F78" s="429">
        <f t="shared" si="20"/>
        <v>1117.7798225699944</v>
      </c>
      <c r="G78" s="429">
        <f t="shared" si="20"/>
        <v>1088.9523542532606</v>
      </c>
      <c r="H78" s="429">
        <f t="shared" si="20"/>
        <v>1072.7841556808489</v>
      </c>
      <c r="I78" s="429">
        <f t="shared" si="20"/>
        <v>1081.1685337128029</v>
      </c>
      <c r="J78" s="429">
        <f t="shared" si="20"/>
        <v>1089.6872985006303</v>
      </c>
      <c r="K78" s="429">
        <f t="shared" si="20"/>
        <v>1098.3625288292981</v>
      </c>
      <c r="L78" s="429">
        <f t="shared" si="20"/>
        <v>1106.4070883318475</v>
      </c>
      <c r="M78" s="429">
        <f t="shared" si="20"/>
        <v>1111.3056321874465</v>
      </c>
      <c r="N78" s="312"/>
      <c r="O78" s="312"/>
      <c r="P78" s="312"/>
    </row>
    <row r="79" spans="1:16" ht="13.15">
      <c r="B79" s="323" t="str">
        <f t="shared" si="16"/>
        <v>30-34</v>
      </c>
      <c r="C79" s="429">
        <f t="shared" si="19"/>
        <v>1893.0493999999999</v>
      </c>
      <c r="D79" s="429">
        <f t="shared" ref="D79:M79" si="21">D45+(0.2*D44)-(0.2*D45)</f>
        <v>1776.419989793055</v>
      </c>
      <c r="E79" s="429">
        <f t="shared" si="21"/>
        <v>1671.7356317032147</v>
      </c>
      <c r="F79" s="429">
        <f t="shared" si="21"/>
        <v>1579.9518897018438</v>
      </c>
      <c r="G79" s="429">
        <f t="shared" si="21"/>
        <v>1497.1723223485474</v>
      </c>
      <c r="H79" s="429">
        <f t="shared" si="21"/>
        <v>1431.7386017325189</v>
      </c>
      <c r="I79" s="429">
        <f t="shared" si="21"/>
        <v>1391.4973110746525</v>
      </c>
      <c r="J79" s="429">
        <f t="shared" si="21"/>
        <v>1362.4820247855071</v>
      </c>
      <c r="K79" s="429">
        <f t="shared" si="21"/>
        <v>1342.6416174566561</v>
      </c>
      <c r="L79" s="429">
        <f t="shared" si="21"/>
        <v>1329.6054407376544</v>
      </c>
      <c r="M79" s="429">
        <f t="shared" si="21"/>
        <v>1320.1272707436553</v>
      </c>
      <c r="N79" s="312"/>
      <c r="O79" s="312"/>
      <c r="P79" s="312"/>
    </row>
    <row r="80" spans="1:16" ht="13.15">
      <c r="B80" s="323" t="str">
        <f t="shared" si="16"/>
        <v>35-39</v>
      </c>
      <c r="C80" s="429">
        <f t="shared" si="19"/>
        <v>2064.9380000000001</v>
      </c>
      <c r="D80" s="429">
        <f t="shared" ref="D80:M80" si="22">D46+(0.2*D45)-(0.2*D46)</f>
        <v>1978.4812525388977</v>
      </c>
      <c r="E80" s="429">
        <f t="shared" si="22"/>
        <v>1889.2575757159543</v>
      </c>
      <c r="F80" s="429">
        <f t="shared" si="22"/>
        <v>1799.8157062634718</v>
      </c>
      <c r="G80" s="429">
        <f t="shared" si="22"/>
        <v>1708.4999295151858</v>
      </c>
      <c r="H80" s="429">
        <f t="shared" si="22"/>
        <v>1626.4434787626215</v>
      </c>
      <c r="I80" s="429">
        <f t="shared" si="22"/>
        <v>1561.2988754184635</v>
      </c>
      <c r="J80" s="429">
        <f t="shared" si="22"/>
        <v>1505.3248952260956</v>
      </c>
      <c r="K80" s="429">
        <f t="shared" si="22"/>
        <v>1458.7679206872226</v>
      </c>
      <c r="L80" s="429">
        <f t="shared" si="22"/>
        <v>1420.8471647631634</v>
      </c>
      <c r="M80" s="429">
        <f t="shared" si="22"/>
        <v>1389.628939718528</v>
      </c>
      <c r="N80" s="312"/>
      <c r="O80" s="312"/>
      <c r="P80" s="312"/>
    </row>
    <row r="81" spans="1:16" ht="13.15">
      <c r="B81" s="323" t="str">
        <f t="shared" si="16"/>
        <v>40-44</v>
      </c>
      <c r="C81" s="429">
        <f t="shared" si="19"/>
        <v>1482.1268</v>
      </c>
      <c r="D81" s="429">
        <f t="shared" ref="D81:M81" si="23">D47+(0.2*D46)-(0.2*D47)</f>
        <v>1552.5438932473994</v>
      </c>
      <c r="E81" s="429">
        <f t="shared" si="23"/>
        <v>1585.2909668420618</v>
      </c>
      <c r="F81" s="429">
        <f t="shared" si="23"/>
        <v>1589.5024953722061</v>
      </c>
      <c r="G81" s="429">
        <f t="shared" si="23"/>
        <v>1568.495605062184</v>
      </c>
      <c r="H81" s="429">
        <f t="shared" si="23"/>
        <v>1536.6953841722568</v>
      </c>
      <c r="I81" s="429">
        <f t="shared" si="23"/>
        <v>1504.2176177098636</v>
      </c>
      <c r="J81" s="429">
        <f t="shared" si="23"/>
        <v>1467.9930201421807</v>
      </c>
      <c r="K81" s="429">
        <f t="shared" si="23"/>
        <v>1431.1845947952902</v>
      </c>
      <c r="L81" s="429">
        <f t="shared" si="23"/>
        <v>1395.6863635804161</v>
      </c>
      <c r="M81" s="429">
        <f t="shared" si="23"/>
        <v>1362.0034580012336</v>
      </c>
      <c r="N81" s="312"/>
      <c r="O81" s="312"/>
      <c r="P81" s="312"/>
    </row>
    <row r="82" spans="1:16" ht="13.15">
      <c r="B82" s="323" t="str">
        <f t="shared" si="16"/>
        <v>45-49</v>
      </c>
      <c r="C82" s="429">
        <f t="shared" si="19"/>
        <v>892.67200000000003</v>
      </c>
      <c r="D82" s="429">
        <f t="shared" ref="D82:M82" si="24">D48+(0.2*D47)-(0.2*D48)</f>
        <v>992.48142949435976</v>
      </c>
      <c r="E82" s="429">
        <f t="shared" si="24"/>
        <v>1076.2802331399446</v>
      </c>
      <c r="F82" s="429">
        <f t="shared" si="24"/>
        <v>1140.5043812923141</v>
      </c>
      <c r="G82" s="429">
        <f t="shared" si="24"/>
        <v>1181.7256483071087</v>
      </c>
      <c r="H82" s="429">
        <f t="shared" si="24"/>
        <v>1208.1288289222402</v>
      </c>
      <c r="I82" s="429">
        <f t="shared" si="24"/>
        <v>1226.6488866804034</v>
      </c>
      <c r="J82" s="429">
        <f t="shared" si="24"/>
        <v>1233.7508610041803</v>
      </c>
      <c r="K82" s="429">
        <f t="shared" si="24"/>
        <v>1232.2998910941471</v>
      </c>
      <c r="L82" s="429">
        <f t="shared" si="24"/>
        <v>1224.5425904025631</v>
      </c>
      <c r="M82" s="429">
        <f t="shared" si="24"/>
        <v>1211.8079892369744</v>
      </c>
      <c r="N82" s="312"/>
      <c r="O82" s="312"/>
      <c r="P82" s="312"/>
    </row>
    <row r="83" spans="1:16" ht="13.15">
      <c r="B83" s="323" t="str">
        <f t="shared" si="16"/>
        <v>50-54</v>
      </c>
      <c r="C83" s="429">
        <f t="shared" si="19"/>
        <v>433.86080000000004</v>
      </c>
      <c r="D83" s="429">
        <f t="shared" ref="D83:M83" si="25">D49+(0.2*D48)-(0.2*D49)</f>
        <v>519.97326291891272</v>
      </c>
      <c r="E83" s="429">
        <f t="shared" si="25"/>
        <v>597.87431565401198</v>
      </c>
      <c r="F83" s="429">
        <f t="shared" si="25"/>
        <v>665.8360668360358</v>
      </c>
      <c r="G83" s="429">
        <f t="shared" si="25"/>
        <v>720.92943256731496</v>
      </c>
      <c r="H83" s="429">
        <f t="shared" si="25"/>
        <v>767.20637150554307</v>
      </c>
      <c r="I83" s="429">
        <f t="shared" si="25"/>
        <v>808.31848092095663</v>
      </c>
      <c r="J83" s="429">
        <f t="shared" si="25"/>
        <v>840.13848944389247</v>
      </c>
      <c r="K83" s="429">
        <f t="shared" si="25"/>
        <v>863.70454482390505</v>
      </c>
      <c r="L83" s="429">
        <f t="shared" si="25"/>
        <v>879.94949681635205</v>
      </c>
      <c r="M83" s="429">
        <f t="shared" si="25"/>
        <v>889.44002811930477</v>
      </c>
      <c r="N83" s="312"/>
      <c r="O83" s="312"/>
      <c r="P83" s="312"/>
    </row>
    <row r="84" spans="1:16" ht="13.15">
      <c r="B84" s="323" t="str">
        <f t="shared" si="16"/>
        <v>55-59</v>
      </c>
      <c r="C84" s="429">
        <f t="shared" si="19"/>
        <v>245.58939999999998</v>
      </c>
      <c r="D84" s="429">
        <f t="shared" ref="D84:M84" si="26">D50+(0.2*D49)-(0.2*D50)</f>
        <v>258.4241809435274</v>
      </c>
      <c r="E84" s="429">
        <f t="shared" si="26"/>
        <v>281.24720732229207</v>
      </c>
      <c r="F84" s="429">
        <f t="shared" si="26"/>
        <v>307.61265509917069</v>
      </c>
      <c r="G84" s="429">
        <f t="shared" si="26"/>
        <v>333.60957638406882</v>
      </c>
      <c r="H84" s="429">
        <f t="shared" si="26"/>
        <v>359.15474750619967</v>
      </c>
      <c r="I84" s="429">
        <f t="shared" si="26"/>
        <v>385.23919312158017</v>
      </c>
      <c r="J84" s="429">
        <f t="shared" si="26"/>
        <v>408.03299312513781</v>
      </c>
      <c r="K84" s="429">
        <f t="shared" si="26"/>
        <v>427.41089927513337</v>
      </c>
      <c r="L84" s="429">
        <f t="shared" si="26"/>
        <v>443.2790231559801</v>
      </c>
      <c r="M84" s="429">
        <f t="shared" si="26"/>
        <v>455.42887186818859</v>
      </c>
      <c r="N84" s="312"/>
      <c r="O84" s="312"/>
      <c r="P84" s="312"/>
    </row>
    <row r="85" spans="1:16" ht="13.15">
      <c r="B85" s="323" t="str">
        <f t="shared" si="16"/>
        <v>60-64</v>
      </c>
      <c r="C85" s="429">
        <f t="shared" si="19"/>
        <v>85.773400000000009</v>
      </c>
      <c r="D85" s="429">
        <f t="shared" ref="D85:M85" si="27">D51+(0.2*D50)-(0.2*D51)</f>
        <v>99.92390648379218</v>
      </c>
      <c r="E85" s="429">
        <f t="shared" si="27"/>
        <v>109.54041209164387</v>
      </c>
      <c r="F85" s="429">
        <f t="shared" si="27"/>
        <v>117.56536971395555</v>
      </c>
      <c r="G85" s="429">
        <f t="shared" si="27"/>
        <v>125.16939943792295</v>
      </c>
      <c r="H85" s="429">
        <f t="shared" si="27"/>
        <v>133.23971366217231</v>
      </c>
      <c r="I85" s="429">
        <f t="shared" si="27"/>
        <v>142.71131561449204</v>
      </c>
      <c r="J85" s="429">
        <f t="shared" si="27"/>
        <v>151.60165190126031</v>
      </c>
      <c r="K85" s="429">
        <f t="shared" si="27"/>
        <v>159.78895276562491</v>
      </c>
      <c r="L85" s="429">
        <f t="shared" si="27"/>
        <v>167.08592344023086</v>
      </c>
      <c r="M85" s="429">
        <f t="shared" si="27"/>
        <v>173.21539173373148</v>
      </c>
      <c r="N85" s="312"/>
      <c r="O85" s="312"/>
      <c r="P85" s="312"/>
    </row>
    <row r="86" spans="1:16" ht="13.15">
      <c r="B86" s="323" t="str">
        <f t="shared" si="16"/>
        <v>65 plus</v>
      </c>
      <c r="C86" s="429">
        <f>C52+(0.2*C51)</f>
        <v>26.256399999999999</v>
      </c>
      <c r="D86" s="429">
        <f t="shared" ref="D86:M86" si="28">D52+(0.2*D51)</f>
        <v>34.60099326749642</v>
      </c>
      <c r="E86" s="429">
        <f t="shared" si="28"/>
        <v>41.685861818270801</v>
      </c>
      <c r="F86" s="429">
        <f t="shared" si="28"/>
        <v>47.081433205029256</v>
      </c>
      <c r="G86" s="429">
        <f t="shared" si="28"/>
        <v>51.212157269139411</v>
      </c>
      <c r="H86" s="429">
        <f t="shared" si="28"/>
        <v>54.791438030333673</v>
      </c>
      <c r="I86" s="429">
        <f t="shared" si="28"/>
        <v>58.607318997720284</v>
      </c>
      <c r="J86" s="429">
        <f t="shared" si="28"/>
        <v>62.163832655137782</v>
      </c>
      <c r="K86" s="429">
        <f t="shared" si="28"/>
        <v>65.527886133088245</v>
      </c>
      <c r="L86" s="429">
        <f t="shared" si="28"/>
        <v>68.680830881006841</v>
      </c>
      <c r="M86" s="429">
        <f t="shared" si="28"/>
        <v>71.517838561488972</v>
      </c>
      <c r="N86" s="312"/>
      <c r="O86" s="312"/>
      <c r="P86" s="312"/>
    </row>
    <row r="87" spans="1:16" ht="13.15">
      <c r="B87" s="323" t="str">
        <f t="shared" si="16"/>
        <v>Total</v>
      </c>
      <c r="C87" s="429">
        <f>SUM(C77:C86)</f>
        <v>8726.6460000000025</v>
      </c>
      <c r="D87" s="429">
        <f t="shared" ref="D87:M87" si="29">SUM(D77:D86)</f>
        <v>8803.7704848623125</v>
      </c>
      <c r="E87" s="429">
        <f t="shared" si="29"/>
        <v>8849.6315480358153</v>
      </c>
      <c r="F87" s="429">
        <f t="shared" si="29"/>
        <v>8844.5755623264886</v>
      </c>
      <c r="G87" s="429">
        <f t="shared" si="29"/>
        <v>8771.8186231407926</v>
      </c>
      <c r="H87" s="429">
        <f t="shared" si="29"/>
        <v>8699.1253358049671</v>
      </c>
      <c r="I87" s="429">
        <f t="shared" si="29"/>
        <v>8690.8136835900823</v>
      </c>
      <c r="J87" s="429">
        <f t="shared" si="29"/>
        <v>8666.8251357721856</v>
      </c>
      <c r="K87" s="429">
        <f t="shared" si="29"/>
        <v>8635.5959102946399</v>
      </c>
      <c r="L87" s="429">
        <f t="shared" si="29"/>
        <v>8599.2552709052252</v>
      </c>
      <c r="M87" s="429">
        <f t="shared" si="29"/>
        <v>8551.1876949120906</v>
      </c>
      <c r="N87" s="312"/>
      <c r="O87" s="312"/>
      <c r="P87" s="312"/>
    </row>
    <row r="88" spans="1:16">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6" ht="13.15">
      <c r="B90" s="326" t="s">
        <v>47</v>
      </c>
      <c r="H90" s="310"/>
    </row>
    <row r="91" spans="1:16">
      <c r="H91" s="310"/>
    </row>
    <row r="92" spans="1:16"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6" ht="13.15">
      <c r="B93" s="323" t="str">
        <f t="shared" si="31"/>
        <v>20-24</v>
      </c>
      <c r="C93" s="429">
        <f>C59-(0.2*C59)</f>
        <v>478.44560000000001</v>
      </c>
      <c r="D93" s="429">
        <f t="shared" ref="D93:M93" si="33">D59-(0.2*D59)</f>
        <v>503.73393064363336</v>
      </c>
      <c r="E93" s="429">
        <f t="shared" si="33"/>
        <v>523.76883211582413</v>
      </c>
      <c r="F93" s="429">
        <f t="shared" si="33"/>
        <v>532.48249786076303</v>
      </c>
      <c r="G93" s="429">
        <f t="shared" si="33"/>
        <v>533.96289304409038</v>
      </c>
      <c r="H93" s="429">
        <f t="shared" si="33"/>
        <v>535.90074580820874</v>
      </c>
      <c r="I93" s="429">
        <f t="shared" si="33"/>
        <v>550.18790273557909</v>
      </c>
      <c r="J93" s="429">
        <f t="shared" si="33"/>
        <v>559.32412316697241</v>
      </c>
      <c r="K93" s="429">
        <f t="shared" si="33"/>
        <v>565.85155658553572</v>
      </c>
      <c r="L93" s="429">
        <f t="shared" si="33"/>
        <v>570.54444245287118</v>
      </c>
      <c r="M93" s="429">
        <f t="shared" si="33"/>
        <v>572.3411690914362</v>
      </c>
      <c r="N93" s="312"/>
    </row>
    <row r="94" spans="1:16" ht="13.15">
      <c r="B94" s="323" t="str">
        <f t="shared" si="31"/>
        <v>25-29</v>
      </c>
      <c r="C94" s="429">
        <f t="shared" ref="C94:C101" si="34">C60+(0.2*C59)-(0.2*C60)</f>
        <v>1526.2945999999999</v>
      </c>
      <c r="D94" s="429">
        <f t="shared" ref="D94:M94" si="35">D60+(0.2*D59)-(0.2*D60)</f>
        <v>1403.611867285118</v>
      </c>
      <c r="E94" s="429">
        <f t="shared" si="35"/>
        <v>1322.1398961790792</v>
      </c>
      <c r="F94" s="429">
        <f t="shared" si="35"/>
        <v>1259.5995401660773</v>
      </c>
      <c r="G94" s="429">
        <f t="shared" si="35"/>
        <v>1209.7873971174274</v>
      </c>
      <c r="H94" s="429">
        <f t="shared" si="35"/>
        <v>1175.4724876523981</v>
      </c>
      <c r="I94" s="429">
        <f t="shared" si="35"/>
        <v>1168.4307750058044</v>
      </c>
      <c r="J94" s="429">
        <f t="shared" si="35"/>
        <v>1164.6322537077381</v>
      </c>
      <c r="K94" s="429">
        <f t="shared" si="35"/>
        <v>1163.6241550396453</v>
      </c>
      <c r="L94" s="429">
        <f t="shared" si="35"/>
        <v>1164.1679632816263</v>
      </c>
      <c r="M94" s="429">
        <f t="shared" si="35"/>
        <v>1163.3631396194053</v>
      </c>
      <c r="N94" s="312"/>
    </row>
    <row r="95" spans="1:16" ht="13.15">
      <c r="B95" s="323" t="str">
        <f t="shared" si="31"/>
        <v>30-34</v>
      </c>
      <c r="C95" s="429">
        <f t="shared" si="34"/>
        <v>1857.1164000000001</v>
      </c>
      <c r="D95" s="429">
        <f t="shared" ref="D95:M95" si="36">D61+(0.2*D60)-(0.2*D61)</f>
        <v>1773.2654952042717</v>
      </c>
      <c r="E95" s="429">
        <f t="shared" si="36"/>
        <v>1690.5602604546073</v>
      </c>
      <c r="F95" s="429">
        <f t="shared" si="36"/>
        <v>1610.3533186715126</v>
      </c>
      <c r="G95" s="429">
        <f t="shared" si="36"/>
        <v>1536.1649645707748</v>
      </c>
      <c r="H95" s="429">
        <f t="shared" si="36"/>
        <v>1473.6596586740461</v>
      </c>
      <c r="I95" s="429">
        <f t="shared" si="36"/>
        <v>1432.4674084770995</v>
      </c>
      <c r="J95" s="429">
        <f t="shared" si="36"/>
        <v>1400.2673199252981</v>
      </c>
      <c r="K95" s="429">
        <f t="shared" si="36"/>
        <v>1376.0826873331539</v>
      </c>
      <c r="L95" s="429">
        <f t="shared" si="36"/>
        <v>1358.2713161483523</v>
      </c>
      <c r="M95" s="429">
        <f t="shared" si="36"/>
        <v>1344.0746059864489</v>
      </c>
      <c r="N95" s="312"/>
    </row>
    <row r="96" spans="1:16" ht="13.15">
      <c r="B96" s="323" t="str">
        <f t="shared" si="31"/>
        <v>35-39</v>
      </c>
      <c r="C96" s="429">
        <f t="shared" si="34"/>
        <v>1926.7422000000004</v>
      </c>
      <c r="D96" s="429">
        <f t="shared" ref="D96:M96" si="37">D62+(0.2*D61)-(0.2*D62)</f>
        <v>1849.4349403380984</v>
      </c>
      <c r="E96" s="429">
        <f t="shared" si="37"/>
        <v>1777.3809219436962</v>
      </c>
      <c r="F96" s="429">
        <f t="shared" si="37"/>
        <v>1705.7133746305603</v>
      </c>
      <c r="G96" s="429">
        <f t="shared" si="37"/>
        <v>1635.3779091699012</v>
      </c>
      <c r="H96" s="429">
        <f t="shared" si="37"/>
        <v>1570.69365861555</v>
      </c>
      <c r="I96" s="429">
        <f t="shared" si="37"/>
        <v>1519.0636587365379</v>
      </c>
      <c r="J96" s="429">
        <f t="shared" si="37"/>
        <v>1473.1085248532786</v>
      </c>
      <c r="K96" s="429">
        <f t="shared" si="37"/>
        <v>1433.5404349959681</v>
      </c>
      <c r="L96" s="429">
        <f t="shared" si="37"/>
        <v>1400.129356547586</v>
      </c>
      <c r="M96" s="429">
        <f t="shared" si="37"/>
        <v>1371.5009039807796</v>
      </c>
      <c r="N96" s="312"/>
    </row>
    <row r="97" spans="1:14" ht="13.15">
      <c r="B97" s="323" t="str">
        <f t="shared" si="31"/>
        <v>40-44</v>
      </c>
      <c r="C97" s="429">
        <f t="shared" si="34"/>
        <v>1281.8920000000001</v>
      </c>
      <c r="D97" s="429">
        <f t="shared" ref="D97:M97" si="38">D63+(0.2*D62)-(0.2*D63)</f>
        <v>1367.835783876362</v>
      </c>
      <c r="E97" s="429">
        <f t="shared" si="38"/>
        <v>1416.6930303899851</v>
      </c>
      <c r="F97" s="429">
        <f t="shared" si="38"/>
        <v>1436.3006451193169</v>
      </c>
      <c r="G97" s="429">
        <f t="shared" si="38"/>
        <v>1435.0047322335945</v>
      </c>
      <c r="H97" s="429">
        <f t="shared" si="38"/>
        <v>1421.5571075618307</v>
      </c>
      <c r="I97" s="429">
        <f t="shared" si="38"/>
        <v>1405.68431954171</v>
      </c>
      <c r="J97" s="429">
        <f t="shared" si="38"/>
        <v>1384.1751946756726</v>
      </c>
      <c r="K97" s="429">
        <f t="shared" si="38"/>
        <v>1360.046911143115</v>
      </c>
      <c r="L97" s="429">
        <f t="shared" si="38"/>
        <v>1335.1771480881673</v>
      </c>
      <c r="M97" s="429">
        <f t="shared" si="38"/>
        <v>1310.1716372175456</v>
      </c>
      <c r="N97" s="312"/>
    </row>
    <row r="98" spans="1:14" ht="13.15">
      <c r="B98" s="323" t="str">
        <f t="shared" si="31"/>
        <v>45-49</v>
      </c>
      <c r="C98" s="429">
        <f t="shared" si="34"/>
        <v>725.70700000000011</v>
      </c>
      <c r="D98" s="429">
        <f t="shared" ref="D98:M98" si="39">D64+(0.2*D63)-(0.2*D64)</f>
        <v>827.99986652434973</v>
      </c>
      <c r="E98" s="429">
        <f t="shared" si="39"/>
        <v>918.43638314520251</v>
      </c>
      <c r="F98" s="429">
        <f t="shared" si="39"/>
        <v>990.61821989922146</v>
      </c>
      <c r="G98" s="429">
        <f t="shared" si="39"/>
        <v>1044.5030977600068</v>
      </c>
      <c r="H98" s="429">
        <f t="shared" si="39"/>
        <v>1083.7439251353803</v>
      </c>
      <c r="I98" s="429">
        <f t="shared" si="39"/>
        <v>1114.8848721857937</v>
      </c>
      <c r="J98" s="429">
        <f t="shared" si="39"/>
        <v>1134.2191485488622</v>
      </c>
      <c r="K98" s="429">
        <f t="shared" si="39"/>
        <v>1144.355668138109</v>
      </c>
      <c r="L98" s="429">
        <f t="shared" si="39"/>
        <v>1147.3373747309665</v>
      </c>
      <c r="M98" s="429">
        <f t="shared" si="39"/>
        <v>1144.3552388228554</v>
      </c>
      <c r="N98" s="312"/>
    </row>
    <row r="99" spans="1:14" ht="13.15">
      <c r="B99" s="323" t="str">
        <f t="shared" si="31"/>
        <v>50-54</v>
      </c>
      <c r="C99" s="429">
        <f t="shared" si="34"/>
        <v>411.05799999999999</v>
      </c>
      <c r="D99" s="429">
        <f t="shared" ref="D99:M99" si="40">D65+(0.2*D64)-(0.2*D65)</f>
        <v>472.3717391209143</v>
      </c>
      <c r="E99" s="429">
        <f t="shared" si="40"/>
        <v>534.65877804377601</v>
      </c>
      <c r="F99" s="429">
        <f t="shared" si="40"/>
        <v>593.25253138293488</v>
      </c>
      <c r="G99" s="429">
        <f t="shared" si="40"/>
        <v>646.14342507436083</v>
      </c>
      <c r="H99" s="429">
        <f t="shared" si="40"/>
        <v>693.51769526240753</v>
      </c>
      <c r="I99" s="429">
        <f t="shared" si="40"/>
        <v>737.96482886369836</v>
      </c>
      <c r="J99" s="429">
        <f t="shared" si="40"/>
        <v>774.69811468246758</v>
      </c>
      <c r="K99" s="429">
        <f t="shared" si="40"/>
        <v>804.15387416551152</v>
      </c>
      <c r="L99" s="429">
        <f t="shared" si="40"/>
        <v>826.80635536104353</v>
      </c>
      <c r="M99" s="429">
        <f t="shared" si="40"/>
        <v>842.87653476864295</v>
      </c>
      <c r="N99" s="312"/>
    </row>
    <row r="100" spans="1:14" ht="13.15">
      <c r="B100" s="323" t="str">
        <f t="shared" si="31"/>
        <v>55-59</v>
      </c>
      <c r="C100" s="429">
        <f t="shared" si="34"/>
        <v>252.1532</v>
      </c>
      <c r="D100" s="429">
        <f t="shared" ref="D100:M100" si="41">D66+(0.2*D65)-(0.2*D66)</f>
        <v>261.02164949921621</v>
      </c>
      <c r="E100" s="429">
        <f t="shared" si="41"/>
        <v>277.68821071794383</v>
      </c>
      <c r="F100" s="429">
        <f t="shared" si="41"/>
        <v>297.92718511767515</v>
      </c>
      <c r="G100" s="429">
        <f t="shared" si="41"/>
        <v>319.87370105307457</v>
      </c>
      <c r="H100" s="429">
        <f t="shared" si="41"/>
        <v>342.98739348556308</v>
      </c>
      <c r="I100" s="429">
        <f t="shared" si="41"/>
        <v>368.16551360416202</v>
      </c>
      <c r="J100" s="429">
        <f t="shared" si="41"/>
        <v>391.44007518171765</v>
      </c>
      <c r="K100" s="429">
        <f t="shared" si="41"/>
        <v>412.37056444437235</v>
      </c>
      <c r="L100" s="429">
        <f t="shared" si="41"/>
        <v>430.56460622771812</v>
      </c>
      <c r="M100" s="429">
        <f t="shared" si="41"/>
        <v>445.55317047460352</v>
      </c>
      <c r="N100" s="312"/>
    </row>
    <row r="101" spans="1:14" ht="13.15">
      <c r="B101" s="323" t="str">
        <f t="shared" si="31"/>
        <v>60-64</v>
      </c>
      <c r="C101" s="429">
        <f t="shared" si="34"/>
        <v>99.989000000000019</v>
      </c>
      <c r="D101" s="429">
        <f t="shared" ref="D101:M101" si="42">D67+(0.2*D66)-(0.2*D67)</f>
        <v>108.6293118583756</v>
      </c>
      <c r="E101" s="429">
        <f t="shared" si="42"/>
        <v>114.79342501807234</v>
      </c>
      <c r="F101" s="429">
        <f t="shared" si="42"/>
        <v>120.09730453245916</v>
      </c>
      <c r="G101" s="429">
        <f t="shared" si="42"/>
        <v>125.57455668249023</v>
      </c>
      <c r="H101" s="429">
        <f t="shared" si="42"/>
        <v>131.96636967227641</v>
      </c>
      <c r="I101" s="429">
        <f t="shared" si="42"/>
        <v>140.22399099885934</v>
      </c>
      <c r="J101" s="429">
        <f t="shared" si="42"/>
        <v>148.40539332220669</v>
      </c>
      <c r="K101" s="429">
        <f t="shared" si="42"/>
        <v>156.35371025281455</v>
      </c>
      <c r="L101" s="429">
        <f t="shared" si="42"/>
        <v>163.81580650830716</v>
      </c>
      <c r="M101" s="429">
        <f t="shared" si="42"/>
        <v>170.43630143010142</v>
      </c>
      <c r="N101" s="312"/>
    </row>
    <row r="102" spans="1:14" ht="13.15">
      <c r="B102" s="323" t="str">
        <f t="shared" si="31"/>
        <v>65 plus</v>
      </c>
      <c r="C102" s="429">
        <f>C68+(0.2*C67)</f>
        <v>17.41</v>
      </c>
      <c r="D102" s="429">
        <f t="shared" ref="D102:M102" si="43">D68+(0.2*D67)</f>
        <v>31.573762633518434</v>
      </c>
      <c r="E102" s="429">
        <f t="shared" si="43"/>
        <v>42.089195569290254</v>
      </c>
      <c r="F102" s="429">
        <f t="shared" si="43"/>
        <v>49.563024133328554</v>
      </c>
      <c r="G102" s="429">
        <f t="shared" si="43"/>
        <v>54.961279605762883</v>
      </c>
      <c r="H102" s="429">
        <f t="shared" si="43"/>
        <v>59.256915258271988</v>
      </c>
      <c r="I102" s="429">
        <f t="shared" si="43"/>
        <v>63.455451974204415</v>
      </c>
      <c r="J102" s="429">
        <f t="shared" si="43"/>
        <v>67.256899465241418</v>
      </c>
      <c r="K102" s="429">
        <f t="shared" si="43"/>
        <v>70.831305000525759</v>
      </c>
      <c r="L102" s="429">
        <f t="shared" si="43"/>
        <v>74.226517680675954</v>
      </c>
      <c r="M102" s="429">
        <f t="shared" si="43"/>
        <v>77.37302853370899</v>
      </c>
      <c r="N102" s="312"/>
    </row>
    <row r="103" spans="1:14" ht="13.15">
      <c r="B103" s="323" t="str">
        <f t="shared" si="31"/>
        <v>Total</v>
      </c>
      <c r="C103" s="429">
        <f>SUM(C93:C102)</f>
        <v>8576.8080000000009</v>
      </c>
      <c r="D103" s="429">
        <f t="shared" ref="D103:M103" si="44">SUM(D93:D102)</f>
        <v>8599.4783469838567</v>
      </c>
      <c r="E103" s="429">
        <f t="shared" si="44"/>
        <v>8618.2089335774763</v>
      </c>
      <c r="F103" s="429">
        <f t="shared" si="44"/>
        <v>8595.9076415138497</v>
      </c>
      <c r="G103" s="429">
        <f t="shared" si="44"/>
        <v>8541.3539563114828</v>
      </c>
      <c r="H103" s="429">
        <f t="shared" si="44"/>
        <v>8488.7559571259335</v>
      </c>
      <c r="I103" s="429">
        <f t="shared" si="44"/>
        <v>8500.5287221234503</v>
      </c>
      <c r="J103" s="429">
        <f t="shared" si="44"/>
        <v>8497.5270475294546</v>
      </c>
      <c r="K103" s="429">
        <f t="shared" si="44"/>
        <v>8487.2108670987509</v>
      </c>
      <c r="L103" s="429">
        <f t="shared" si="44"/>
        <v>8471.040887027315</v>
      </c>
      <c r="M103" s="429">
        <f t="shared" si="44"/>
        <v>8442.0457299255268</v>
      </c>
      <c r="N103" s="312"/>
    </row>
    <row r="104" spans="1:14">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4" ht="15">
      <c r="B106" s="325" t="s">
        <v>163</v>
      </c>
      <c r="H106" s="310"/>
    </row>
    <row r="107" spans="1:14">
      <c r="H107" s="310"/>
    </row>
    <row r="108" spans="1:14" ht="13.15">
      <c r="B108" s="326" t="s">
        <v>46</v>
      </c>
      <c r="H108" s="310"/>
    </row>
    <row r="109" spans="1:14">
      <c r="H109" s="310"/>
    </row>
    <row r="110" spans="1:14"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4" ht="13.15">
      <c r="B111" s="323" t="str">
        <f t="shared" si="46"/>
        <v>20-24</v>
      </c>
      <c r="C111" s="429">
        <f>C77*Group_3_rates!E74</f>
        <v>36.006397715343354</v>
      </c>
      <c r="D111" s="429">
        <f>D77*Group_3_rates!F74</f>
        <v>46.422817499519965</v>
      </c>
      <c r="E111" s="429">
        <f>E77*Group_3_rates!G74</f>
        <v>53.464064087941509</v>
      </c>
      <c r="F111" s="429">
        <f>F77*Group_3_rates!H74</f>
        <v>59.957720244083056</v>
      </c>
      <c r="G111" s="429">
        <f>G77*Group_3_rates!I74</f>
        <v>62.101817231176405</v>
      </c>
      <c r="H111" s="429">
        <f>H77*Group_3_rates!J74</f>
        <v>63.715595731917134</v>
      </c>
      <c r="I111" s="429">
        <f>I77*Group_3_rates!K74</f>
        <v>66.490295198686837</v>
      </c>
      <c r="J111" s="429">
        <f>J77*Group_3_rates!L74</f>
        <v>68.311078941637405</v>
      </c>
      <c r="K111" s="429">
        <f>K77*Group_3_rates!M74</f>
        <v>69.595175010815041</v>
      </c>
      <c r="L111" s="429">
        <f>L77*Group_3_rates!N74</f>
        <v>70.504604785649377</v>
      </c>
      <c r="M111" s="429">
        <f>M77*Group_3_rates!O74</f>
        <v>70.947900746813659</v>
      </c>
    </row>
    <row r="112" spans="1:14" ht="13.15">
      <c r="B112" s="323" t="str">
        <f t="shared" si="46"/>
        <v>25-29</v>
      </c>
      <c r="C112" s="429">
        <f>C78*Group_3_rates!E75</f>
        <v>137.70837540243824</v>
      </c>
      <c r="D112" s="429">
        <f>D78*Group_3_rates!F75</f>
        <v>132.78580115261573</v>
      </c>
      <c r="E112" s="429">
        <f>E78*Group_3_rates!G75</f>
        <v>128.23884651775586</v>
      </c>
      <c r="F112" s="429">
        <f>F78*Group_3_rates!H75</f>
        <v>129.81518560223191</v>
      </c>
      <c r="G112" s="429">
        <f>G78*Group_3_rates!I75</f>
        <v>126.46726047921877</v>
      </c>
      <c r="H112" s="429">
        <f>H78*Group_3_rates!J75</f>
        <v>124.58954032704636</v>
      </c>
      <c r="I112" s="429">
        <f>I78*Group_3_rates!K75</f>
        <v>125.5632737657793</v>
      </c>
      <c r="J112" s="429">
        <f>J78*Group_3_rates!L75</f>
        <v>126.55261442992816</v>
      </c>
      <c r="K112" s="429">
        <f>K78*Group_3_rates!M75</f>
        <v>127.56012647525101</v>
      </c>
      <c r="L112" s="429">
        <f>L78*Group_3_rates!N75</f>
        <v>128.49439453397352</v>
      </c>
      <c r="M112" s="429">
        <f>M78*Group_3_rates!O75</f>
        <v>129.06329492647941</v>
      </c>
    </row>
    <row r="113" spans="1:18" ht="13.15">
      <c r="B113" s="323" t="str">
        <f t="shared" si="46"/>
        <v>30-34</v>
      </c>
      <c r="C113" s="429">
        <f>C79*Group_3_rates!E76</f>
        <v>133.87122740665635</v>
      </c>
      <c r="D113" s="429">
        <f>D79*Group_3_rates!F76</f>
        <v>130.03359901349916</v>
      </c>
      <c r="E113" s="429">
        <f>E79*Group_3_rates!G76</f>
        <v>123.30267942395771</v>
      </c>
      <c r="F113" s="429">
        <f>F79*Group_3_rates!H76</f>
        <v>121.51436104351828</v>
      </c>
      <c r="G113" s="429">
        <f>G79*Group_3_rates!I76</f>
        <v>115.14777083279171</v>
      </c>
      <c r="H113" s="429">
        <f>H79*Group_3_rates!J76</f>
        <v>110.11525256234154</v>
      </c>
      <c r="I113" s="429">
        <f>I79*Group_3_rates!K76</f>
        <v>107.02028824492811</v>
      </c>
      <c r="J113" s="429">
        <f>J79*Group_3_rates!L76</f>
        <v>104.7887177794593</v>
      </c>
      <c r="K113" s="429">
        <f>K79*Group_3_rates!M76</f>
        <v>103.26278877166943</v>
      </c>
      <c r="L113" s="429">
        <f>L79*Group_3_rates!N76</f>
        <v>102.26017426499682</v>
      </c>
      <c r="M113" s="429">
        <f>M79*Group_3_rates!O76</f>
        <v>101.53120664377387</v>
      </c>
    </row>
    <row r="114" spans="1:18" ht="13.15">
      <c r="B114" s="323" t="str">
        <f t="shared" si="46"/>
        <v>35-39</v>
      </c>
      <c r="C114" s="429">
        <f>C80*Group_3_rates!E77</f>
        <v>148.48775634152508</v>
      </c>
      <c r="D114" s="429">
        <f>D80*Group_3_rates!F77</f>
        <v>147.26522366534741</v>
      </c>
      <c r="E114" s="429">
        <f>E80*Group_3_rates!G77</f>
        <v>141.69496487638088</v>
      </c>
      <c r="F114" s="429">
        <f>F80*Group_3_rates!H77</f>
        <v>140.75703595040906</v>
      </c>
      <c r="G114" s="429">
        <f>G80*Group_3_rates!I77</f>
        <v>133.6155613950601</v>
      </c>
      <c r="H114" s="429">
        <f>H80*Group_3_rates!J77</f>
        <v>127.19822502648253</v>
      </c>
      <c r="I114" s="429">
        <f>I80*Group_3_rates!K77</f>
        <v>122.1035026929802</v>
      </c>
      <c r="J114" s="429">
        <f>J80*Group_3_rates!L77</f>
        <v>117.72598141965976</v>
      </c>
      <c r="K114" s="429">
        <f>K80*Group_3_rates!M77</f>
        <v>114.08492988526943</v>
      </c>
      <c r="L114" s="429">
        <f>L80*Group_3_rates!N77</f>
        <v>111.11928557719152</v>
      </c>
      <c r="M114" s="429">
        <f>M80*Group_3_rates!O77</f>
        <v>108.67782181530542</v>
      </c>
    </row>
    <row r="115" spans="1:18" ht="13.15">
      <c r="B115" s="323" t="str">
        <f t="shared" si="46"/>
        <v>40-44</v>
      </c>
      <c r="C115" s="429">
        <f>C81*Group_3_rates!E78</f>
        <v>113.84698712188683</v>
      </c>
      <c r="D115" s="429">
        <f>D81*Group_3_rates!F78</f>
        <v>123.44249815442153</v>
      </c>
      <c r="E115" s="429">
        <f>E81*Group_3_rates!G78</f>
        <v>127.00615939248279</v>
      </c>
      <c r="F115" s="429">
        <f>F81*Group_3_rates!H78</f>
        <v>132.78708660410513</v>
      </c>
      <c r="G115" s="429">
        <f>G81*Group_3_rates!I78</f>
        <v>131.03217035137749</v>
      </c>
      <c r="H115" s="429">
        <f>H81*Group_3_rates!J78</f>
        <v>128.3755789351107</v>
      </c>
      <c r="I115" s="429">
        <f>I81*Group_3_rates!K78</f>
        <v>125.66238534119952</v>
      </c>
      <c r="J115" s="429">
        <f>J81*Group_3_rates!L78</f>
        <v>122.63618136327347</v>
      </c>
      <c r="K115" s="429">
        <f>K81*Group_3_rates!M78</f>
        <v>119.56120439499021</v>
      </c>
      <c r="L115" s="429">
        <f>L81*Group_3_rates!N78</f>
        <v>116.59568108417702</v>
      </c>
      <c r="M115" s="429">
        <f>M81*Group_3_rates!O78</f>
        <v>113.78181013194963</v>
      </c>
    </row>
    <row r="116" spans="1:18" ht="13.15">
      <c r="B116" s="323" t="str">
        <f t="shared" si="46"/>
        <v>45-49</v>
      </c>
      <c r="C116" s="429">
        <f>C82*Group_3_rates!E79</f>
        <v>75.131891100687625</v>
      </c>
      <c r="D116" s="429">
        <f>D82*Group_3_rates!F79</f>
        <v>86.464817731726455</v>
      </c>
      <c r="E116" s="429">
        <f>E82*Group_3_rates!G79</f>
        <v>94.479457018054418</v>
      </c>
      <c r="F116" s="429">
        <f>F82*Group_3_rates!H79</f>
        <v>104.39695042173156</v>
      </c>
      <c r="G116" s="429">
        <f>G82*Group_3_rates!I79</f>
        <v>108.17017097173795</v>
      </c>
      <c r="H116" s="429">
        <f>H82*Group_3_rates!J79</f>
        <v>110.5870065252591</v>
      </c>
      <c r="I116" s="429">
        <f>I82*Group_3_rates!K79</f>
        <v>112.2822543325457</v>
      </c>
      <c r="J116" s="429">
        <f>J82*Group_3_rates!L79</f>
        <v>112.93233904378164</v>
      </c>
      <c r="K116" s="429">
        <f>K82*Group_3_rates!M79</f>
        <v>112.7995233911232</v>
      </c>
      <c r="L116" s="429">
        <f>L82*Group_3_rates!N79</f>
        <v>112.08945287408746</v>
      </c>
      <c r="M116" s="429">
        <f>M82*Group_3_rates!O79</f>
        <v>110.92378130953102</v>
      </c>
    </row>
    <row r="117" spans="1:18" ht="13.15">
      <c r="B117" s="323" t="str">
        <f t="shared" si="46"/>
        <v>50-54</v>
      </c>
      <c r="C117" s="429">
        <f>C83*Group_3_rates!E80</f>
        <v>38.597629901817847</v>
      </c>
      <c r="D117" s="429">
        <f>D83*Group_3_rates!F80</f>
        <v>47.882395646717256</v>
      </c>
      <c r="E117" s="429">
        <f>E83*Group_3_rates!G80</f>
        <v>55.475310086531707</v>
      </c>
      <c r="F117" s="429">
        <f>F83*Group_3_rates!H80</f>
        <v>64.42226469223111</v>
      </c>
      <c r="G117" s="429">
        <f>G83*Group_3_rates!I80</f>
        <v>69.752765046157378</v>
      </c>
      <c r="H117" s="429">
        <f>H83*Group_3_rates!J80</f>
        <v>74.230241346880049</v>
      </c>
      <c r="I117" s="429">
        <f>I83*Group_3_rates!K80</f>
        <v>78.208000027633446</v>
      </c>
      <c r="J117" s="429">
        <f>J83*Group_3_rates!L80</f>
        <v>81.286711310599173</v>
      </c>
      <c r="K117" s="429">
        <f>K83*Group_3_rates!M80</f>
        <v>83.566820083704727</v>
      </c>
      <c r="L117" s="429">
        <f>L83*Group_3_rates!N80</f>
        <v>85.138583238775325</v>
      </c>
      <c r="M117" s="429">
        <f>M83*Group_3_rates!O80</f>
        <v>86.056829561138173</v>
      </c>
    </row>
    <row r="118" spans="1:18" ht="13.15">
      <c r="B118" s="323" t="str">
        <f t="shared" si="46"/>
        <v>55-59</v>
      </c>
      <c r="C118" s="429">
        <f>C84*Group_3_rates!E81</f>
        <v>12.107224842025307</v>
      </c>
      <c r="D118" s="429">
        <f>D84*Group_3_rates!F81</f>
        <v>13.187205422862782</v>
      </c>
      <c r="E118" s="429">
        <f>E84*Group_3_rates!G81</f>
        <v>14.46114981272355</v>
      </c>
      <c r="F118" s="429">
        <f>F84*Group_3_rates!H81</f>
        <v>16.492923127795468</v>
      </c>
      <c r="G118" s="429">
        <f>G84*Group_3_rates!I81</f>
        <v>17.886770933481309</v>
      </c>
      <c r="H118" s="429">
        <f>H84*Group_3_rates!J81</f>
        <v>19.256397756759622</v>
      </c>
      <c r="I118" s="429">
        <f>I84*Group_3_rates!K81</f>
        <v>20.654938256424494</v>
      </c>
      <c r="J118" s="429">
        <f>J84*Group_3_rates!L81</f>
        <v>21.877047896640118</v>
      </c>
      <c r="K118" s="429">
        <f>K84*Group_3_rates!M81</f>
        <v>22.916011382737519</v>
      </c>
      <c r="L118" s="429">
        <f>L84*Group_3_rates!N81</f>
        <v>23.766794804715943</v>
      </c>
      <c r="M118" s="429">
        <f>M84*Group_3_rates!O81</f>
        <v>24.418219632345991</v>
      </c>
    </row>
    <row r="119" spans="1:18" ht="13.15">
      <c r="B119" s="323" t="str">
        <f t="shared" si="46"/>
        <v>60-64</v>
      </c>
      <c r="C119" s="429">
        <f>C85*Group_3_rates!E82</f>
        <v>1.6734614390794347</v>
      </c>
      <c r="D119" s="429">
        <f>D85*Group_3_rates!F82</f>
        <v>2.0179812260928078</v>
      </c>
      <c r="E119" s="429">
        <f>E85*Group_3_rates!G82</f>
        <v>2.2290359418354431</v>
      </c>
      <c r="F119" s="429">
        <f>F85*Group_3_rates!H82</f>
        <v>2.4946001538377245</v>
      </c>
      <c r="G119" s="429">
        <f>G85*Group_3_rates!I82</f>
        <v>2.6559488040852299</v>
      </c>
      <c r="H119" s="429">
        <f>H85*Group_3_rates!J82</f>
        <v>2.8271914680968711</v>
      </c>
      <c r="I119" s="429">
        <f>I85*Group_3_rates!K82</f>
        <v>3.0281678248661703</v>
      </c>
      <c r="J119" s="429">
        <f>J85*Group_3_rates!L82</f>
        <v>3.2168104015245977</v>
      </c>
      <c r="K119" s="429">
        <f>K85*Group_3_rates!M82</f>
        <v>3.3905353857223486</v>
      </c>
      <c r="L119" s="429">
        <f>L85*Group_3_rates!N82</f>
        <v>3.5453686007389011</v>
      </c>
      <c r="M119" s="429">
        <f>M85*Group_3_rates!O82</f>
        <v>3.6754287756451092</v>
      </c>
    </row>
    <row r="120" spans="1:18" ht="13.15">
      <c r="B120" s="323" t="str">
        <f t="shared" si="46"/>
        <v>65 plus</v>
      </c>
      <c r="C120" s="429">
        <f>C86*Group_3_rates!E83</f>
        <v>0.43968072527145219</v>
      </c>
      <c r="D120" s="429">
        <f>D86*Group_3_rates!F83</f>
        <v>0.5997571674541986</v>
      </c>
      <c r="E120" s="429">
        <f>E86*Group_3_rates!G83</f>
        <v>0.72806582992254532</v>
      </c>
      <c r="F120" s="429">
        <f>F86*Group_3_rates!H83</f>
        <v>0.85745308864346104</v>
      </c>
      <c r="G120" s="429">
        <f>G86*Group_3_rates!I83</f>
        <v>0.93268236409225458</v>
      </c>
      <c r="H120" s="429">
        <f>H86*Group_3_rates!J83</f>
        <v>0.99786868351551927</v>
      </c>
      <c r="I120" s="429">
        <f>I86*Group_3_rates!K83</f>
        <v>1.067363996182253</v>
      </c>
      <c r="J120" s="429">
        <f>J86*Group_3_rates!L83</f>
        <v>1.1321356781970122</v>
      </c>
      <c r="K120" s="429">
        <f>K86*Group_3_rates!M83</f>
        <v>1.1934022507855944</v>
      </c>
      <c r="L120" s="429">
        <f>L86*Group_3_rates!N83</f>
        <v>1.2508240841578246</v>
      </c>
      <c r="M120" s="429">
        <f>M86*Group_3_rates!O83</f>
        <v>1.302492031213327</v>
      </c>
    </row>
    <row r="121" spans="1:18" ht="13.15">
      <c r="B121" s="323" t="str">
        <f t="shared" si="46"/>
        <v>Total</v>
      </c>
      <c r="C121" s="429">
        <f>SUM(C111:C120)</f>
        <v>697.87063199673162</v>
      </c>
      <c r="D121" s="429">
        <f t="shared" ref="D121:M121" si="48">SUM(D111:D120)</f>
        <v>730.10209668025732</v>
      </c>
      <c r="E121" s="429">
        <f t="shared" si="48"/>
        <v>741.07973298758645</v>
      </c>
      <c r="F121" s="429">
        <f t="shared" si="48"/>
        <v>773.49558092858683</v>
      </c>
      <c r="G121" s="429">
        <f t="shared" si="48"/>
        <v>767.7629184091785</v>
      </c>
      <c r="H121" s="429">
        <f t="shared" si="48"/>
        <v>761.89289836340936</v>
      </c>
      <c r="I121" s="429">
        <f t="shared" si="48"/>
        <v>762.08046968122619</v>
      </c>
      <c r="J121" s="429">
        <f t="shared" si="48"/>
        <v>760.45961826470057</v>
      </c>
      <c r="K121" s="429">
        <f t="shared" si="48"/>
        <v>757.93051703206845</v>
      </c>
      <c r="L121" s="429">
        <f t="shared" si="48"/>
        <v>754.76516384846366</v>
      </c>
      <c r="M121" s="429">
        <f t="shared" si="48"/>
        <v>750.3787855741956</v>
      </c>
    </row>
    <row r="122" spans="1:18">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8" ht="13.15">
      <c r="B124" s="326" t="s">
        <v>47</v>
      </c>
      <c r="C124" s="314"/>
      <c r="D124" s="314"/>
      <c r="E124" s="314"/>
      <c r="F124" s="314"/>
      <c r="G124" s="314"/>
      <c r="H124" s="324"/>
      <c r="I124" s="314"/>
      <c r="J124" s="314"/>
      <c r="K124" s="314"/>
      <c r="L124" s="314"/>
    </row>
    <row r="125" spans="1:18">
      <c r="C125" s="314"/>
      <c r="D125" s="314"/>
      <c r="E125" s="314"/>
      <c r="F125" s="314"/>
      <c r="G125" s="314"/>
      <c r="H125" s="324"/>
      <c r="I125" s="314"/>
      <c r="J125" s="314"/>
      <c r="K125" s="314"/>
      <c r="L125" s="314"/>
    </row>
    <row r="126" spans="1:18"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8" ht="13.15">
      <c r="B127" s="323" t="str">
        <f t="shared" si="50"/>
        <v>20-24</v>
      </c>
      <c r="C127" s="429">
        <f>C93*Group_3_rates!E89</f>
        <v>55.337077447489328</v>
      </c>
      <c r="D127" s="429">
        <f>D93*Group_3_rates!F89</f>
        <v>58.774955378837141</v>
      </c>
      <c r="E127" s="429">
        <f>E93*Group_3_rates!G89</f>
        <v>61.399011577559406</v>
      </c>
      <c r="F127" s="429">
        <f>F93*Group_3_rates!H89</f>
        <v>62.65543650378212</v>
      </c>
      <c r="G127" s="429">
        <f>G93*Group_3_rates!I89</f>
        <v>62.82962965901654</v>
      </c>
      <c r="H127" s="429">
        <f>H93*Group_3_rates!J89</f>
        <v>63.057650319420752</v>
      </c>
      <c r="I127" s="429">
        <f>I93*Group_3_rates!K89</f>
        <v>64.738772341794714</v>
      </c>
      <c r="J127" s="429">
        <f>J93*Group_3_rates!L89</f>
        <v>65.813800875922055</v>
      </c>
      <c r="K127" s="429">
        <f>K93*Group_3_rates!M89</f>
        <v>66.581862158184904</v>
      </c>
      <c r="L127" s="429">
        <f>L93*Group_3_rates!N89</f>
        <v>67.134058359302514</v>
      </c>
      <c r="M127" s="429">
        <f>M93*Group_3_rates!O89</f>
        <v>67.345473180014054</v>
      </c>
      <c r="N127" s="312"/>
      <c r="O127" s="312"/>
      <c r="P127" s="312"/>
      <c r="Q127" s="312"/>
      <c r="R127" s="312"/>
    </row>
    <row r="128" spans="1:18" ht="13.15">
      <c r="B128" s="323" t="str">
        <f t="shared" si="50"/>
        <v>25-29</v>
      </c>
      <c r="C128" s="429">
        <f>C94*Group_3_rates!E90</f>
        <v>153.39283131055993</v>
      </c>
      <c r="D128" s="429">
        <f>D94*Group_3_rates!F90</f>
        <v>142.30533322212608</v>
      </c>
      <c r="E128" s="429">
        <f>E94*Group_3_rates!G90</f>
        <v>134.67351057036566</v>
      </c>
      <c r="F128" s="429">
        <f>F94*Group_3_rates!H90</f>
        <v>128.7860900020309</v>
      </c>
      <c r="G128" s="429">
        <f>G94*Group_3_rates!I90</f>
        <v>123.69311327943568</v>
      </c>
      <c r="H128" s="429">
        <f>H94*Group_3_rates!J90</f>
        <v>120.18463071981826</v>
      </c>
      <c r="I128" s="429">
        <f>I94*Group_3_rates!K90</f>
        <v>119.46466011824668</v>
      </c>
      <c r="J128" s="429">
        <f>J94*Group_3_rates!L90</f>
        <v>119.07628532914275</v>
      </c>
      <c r="K128" s="429">
        <f>K94*Group_3_rates!M90</f>
        <v>118.97321361336331</v>
      </c>
      <c r="L128" s="429">
        <f>L94*Group_3_rates!N90</f>
        <v>119.02881456824011</v>
      </c>
      <c r="M128" s="429">
        <f>M94*Group_3_rates!O90</f>
        <v>118.94652643674007</v>
      </c>
      <c r="N128" s="312"/>
      <c r="O128" s="312"/>
      <c r="P128" s="312"/>
      <c r="Q128" s="312"/>
      <c r="R128" s="312"/>
    </row>
    <row r="129" spans="1:18" ht="13.15">
      <c r="B129" s="323" t="str">
        <f t="shared" si="50"/>
        <v>30-34</v>
      </c>
      <c r="C129" s="429">
        <f>C95*Group_3_rates!E91</f>
        <v>154.75601623047891</v>
      </c>
      <c r="D129" s="429">
        <f>D95*Group_3_rates!F91</f>
        <v>149.06978630857412</v>
      </c>
      <c r="E129" s="429">
        <f>E95*Group_3_rates!G91</f>
        <v>142.78321179866865</v>
      </c>
      <c r="F129" s="429">
        <f>F95*Group_3_rates!H91</f>
        <v>136.52096753873144</v>
      </c>
      <c r="G129" s="429">
        <f>G95*Group_3_rates!I91</f>
        <v>130.23149940493443</v>
      </c>
      <c r="H129" s="429">
        <f>H95*Group_3_rates!J91</f>
        <v>124.93248536970056</v>
      </c>
      <c r="I129" s="429">
        <f>I95*Group_3_rates!K91</f>
        <v>121.44032884306706</v>
      </c>
      <c r="J129" s="429">
        <f>J95*Group_3_rates!L91</f>
        <v>118.71050105126837</v>
      </c>
      <c r="K129" s="429">
        <f>K95*Group_3_rates!M91</f>
        <v>116.66019978957253</v>
      </c>
      <c r="L129" s="429">
        <f>L95*Group_3_rates!N91</f>
        <v>115.1502046853015</v>
      </c>
      <c r="M129" s="429">
        <f>M95*Group_3_rates!O91</f>
        <v>113.94664979787537</v>
      </c>
      <c r="N129" s="312"/>
      <c r="O129" s="312"/>
      <c r="P129" s="312"/>
      <c r="Q129" s="312"/>
      <c r="R129" s="312"/>
    </row>
    <row r="130" spans="1:18" ht="13.15">
      <c r="B130" s="323" t="str">
        <f t="shared" si="50"/>
        <v>35-39</v>
      </c>
      <c r="C130" s="429">
        <f>C96*Group_3_rates!E92</f>
        <v>155.76450364461328</v>
      </c>
      <c r="D130" s="429">
        <f>D96*Group_3_rates!F92</f>
        <v>150.83127194063391</v>
      </c>
      <c r="E130" s="429">
        <f>E96*Group_3_rates!G92</f>
        <v>145.63423368238426</v>
      </c>
      <c r="F130" s="429">
        <f>F96*Group_3_rates!H92</f>
        <v>140.28805997026117</v>
      </c>
      <c r="G130" s="429">
        <f>G96*Group_3_rates!I92</f>
        <v>134.50325101974315</v>
      </c>
      <c r="H130" s="429">
        <f>H96*Group_3_rates!J92</f>
        <v>129.18323175046487</v>
      </c>
      <c r="I130" s="429">
        <f>I96*Group_3_rates!K92</f>
        <v>124.93687205896033</v>
      </c>
      <c r="J130" s="429">
        <f>J96*Group_3_rates!L92</f>
        <v>121.15724725561233</v>
      </c>
      <c r="K130" s="429">
        <f>K96*Group_3_rates!M92</f>
        <v>117.90293111705633</v>
      </c>
      <c r="L130" s="429">
        <f>L96*Group_3_rates!N92</f>
        <v>115.15500438636928</v>
      </c>
      <c r="M130" s="429">
        <f>M96*Group_3_rates!O92</f>
        <v>112.80042938550328</v>
      </c>
      <c r="N130" s="312"/>
      <c r="O130" s="312"/>
      <c r="P130" s="312"/>
      <c r="Q130" s="312"/>
      <c r="R130" s="312"/>
    </row>
    <row r="131" spans="1:18" ht="13.15">
      <c r="B131" s="323" t="str">
        <f t="shared" si="50"/>
        <v>40-44</v>
      </c>
      <c r="C131" s="429">
        <f>C97*Group_3_rates!E93</f>
        <v>106.54764162973987</v>
      </c>
      <c r="D131" s="429">
        <f>D97*Group_3_rates!F93</f>
        <v>114.69218177355009</v>
      </c>
      <c r="E131" s="429">
        <f>E97*Group_3_rates!G93</f>
        <v>119.34555161416161</v>
      </c>
      <c r="F131" s="429">
        <f>F97*Group_3_rates!H93</f>
        <v>121.45279907300463</v>
      </c>
      <c r="G131" s="429">
        <f>G97*Group_3_rates!I93</f>
        <v>121.34321738628702</v>
      </c>
      <c r="H131" s="429">
        <f>H97*Group_3_rates!J93</f>
        <v>120.20609357949988</v>
      </c>
      <c r="I131" s="429">
        <f>I97*Group_3_rates!K93</f>
        <v>118.86389928286223</v>
      </c>
      <c r="J131" s="429">
        <f>J97*Group_3_rates!L93</f>
        <v>117.04509941706256</v>
      </c>
      <c r="K131" s="429">
        <f>K97*Group_3_rates!M93</f>
        <v>115.00482492312973</v>
      </c>
      <c r="L131" s="429">
        <f>L97*Group_3_rates!N93</f>
        <v>112.90185132524843</v>
      </c>
      <c r="M131" s="429">
        <f>M97*Group_3_rates!O93</f>
        <v>110.78739896612193</v>
      </c>
      <c r="N131" s="312"/>
      <c r="O131" s="312"/>
      <c r="P131" s="312"/>
      <c r="Q131" s="312"/>
      <c r="R131" s="312"/>
    </row>
    <row r="132" spans="1:18" ht="13.15">
      <c r="B132" s="323" t="str">
        <f t="shared" si="50"/>
        <v>45-49</v>
      </c>
      <c r="C132" s="429">
        <f>C98*Group_3_rates!E94</f>
        <v>64.251457649799235</v>
      </c>
      <c r="D132" s="429">
        <f>D98*Group_3_rates!F94</f>
        <v>73.953611677873923</v>
      </c>
      <c r="E132" s="429">
        <f>E98*Group_3_rates!G94</f>
        <v>82.415486556264142</v>
      </c>
      <c r="F132" s="429">
        <f>F98*Group_3_rates!H94</f>
        <v>89.227300239819982</v>
      </c>
      <c r="G132" s="429">
        <f>G98*Group_3_rates!I94</f>
        <v>94.080837231860613</v>
      </c>
      <c r="H132" s="429">
        <f>H98*Group_3_rates!J94</f>
        <v>97.615350342509444</v>
      </c>
      <c r="I132" s="429">
        <f>I98*Group_3_rates!K94</f>
        <v>100.42028828570844</v>
      </c>
      <c r="J132" s="429">
        <f>J98*Group_3_rates!L94</f>
        <v>102.16177178289534</v>
      </c>
      <c r="K132" s="429">
        <f>K98*Group_3_rates!M94</f>
        <v>103.07479181282025</v>
      </c>
      <c r="L132" s="429">
        <f>L98*Group_3_rates!N94</f>
        <v>103.34336110020426</v>
      </c>
      <c r="M132" s="429">
        <f>M98*Group_3_rates!O94</f>
        <v>103.07475314339115</v>
      </c>
      <c r="N132" s="312"/>
      <c r="O132" s="312"/>
      <c r="P132" s="312"/>
      <c r="Q132" s="312"/>
      <c r="R132" s="312"/>
    </row>
    <row r="133" spans="1:18" ht="13.15">
      <c r="B133" s="323" t="str">
        <f t="shared" si="50"/>
        <v>50-54</v>
      </c>
      <c r="C133" s="429">
        <f>C99*Group_3_rates!E95</f>
        <v>36.991859599991997</v>
      </c>
      <c r="D133" s="429">
        <f>D99*Group_3_rates!F95</f>
        <v>42.883913889931243</v>
      </c>
      <c r="E133" s="429">
        <f>E99*Group_3_rates!G95</f>
        <v>48.766078720906322</v>
      </c>
      <c r="F133" s="429">
        <f>F99*Group_3_rates!H95</f>
        <v>54.314080029469793</v>
      </c>
      <c r="G133" s="429">
        <f>G99*Group_3_rates!I95</f>
        <v>59.15640278549693</v>
      </c>
      <c r="H133" s="429">
        <f>H99*Group_3_rates!J95</f>
        <v>63.493661821430827</v>
      </c>
      <c r="I133" s="429">
        <f>I99*Group_3_rates!K95</f>
        <v>67.562932568364701</v>
      </c>
      <c r="J133" s="429">
        <f>J99*Group_3_rates!L95</f>
        <v>70.925977005874557</v>
      </c>
      <c r="K133" s="429">
        <f>K99*Group_3_rates!M95</f>
        <v>73.622741694196094</v>
      </c>
      <c r="L133" s="429">
        <f>L99*Group_3_rates!N95</f>
        <v>75.696645489687882</v>
      </c>
      <c r="M133" s="429">
        <f>M99*Group_3_rates!O95</f>
        <v>77.167919465371753</v>
      </c>
      <c r="N133" s="312"/>
      <c r="O133" s="312"/>
      <c r="P133" s="312"/>
      <c r="Q133" s="312"/>
      <c r="R133" s="312"/>
    </row>
    <row r="134" spans="1:18" ht="13.15">
      <c r="B134" s="323" t="str">
        <f t="shared" si="50"/>
        <v>55-59</v>
      </c>
      <c r="C134" s="429">
        <f>C100*Group_3_rates!E96</f>
        <v>12.846859350808419</v>
      </c>
      <c r="D134" s="429">
        <f>D100*Group_3_rates!F96</f>
        <v>13.415796574280593</v>
      </c>
      <c r="E134" s="429">
        <f>E100*Group_3_rates!G96</f>
        <v>14.339301692789954</v>
      </c>
      <c r="F134" s="429">
        <f>F100*Group_3_rates!H96</f>
        <v>15.442314295701479</v>
      </c>
      <c r="G134" s="429">
        <f>G100*Group_3_rates!I96</f>
        <v>16.579857338764828</v>
      </c>
      <c r="H134" s="429">
        <f>H100*Group_3_rates!J96</f>
        <v>17.777898071219926</v>
      </c>
      <c r="I134" s="429">
        <f>I100*Group_3_rates!K96</f>
        <v>19.082943275781428</v>
      </c>
      <c r="J134" s="429">
        <f>J100*Group_3_rates!L96</f>
        <v>20.289322260073551</v>
      </c>
      <c r="K134" s="429">
        <f>K100*Group_3_rates!M96</f>
        <v>21.374202088777519</v>
      </c>
      <c r="L134" s="429">
        <f>L100*Group_3_rates!N96</f>
        <v>22.317244971610041</v>
      </c>
      <c r="M134" s="429">
        <f>M100*Group_3_rates!O96</f>
        <v>23.094139902666086</v>
      </c>
      <c r="N134" s="312"/>
      <c r="O134" s="312"/>
      <c r="P134" s="312"/>
      <c r="Q134" s="312"/>
      <c r="R134" s="312"/>
    </row>
    <row r="135" spans="1:18" ht="13.15">
      <c r="B135" s="323" t="str">
        <f t="shared" si="50"/>
        <v>60-64</v>
      </c>
      <c r="C135" s="429">
        <f>C101*Group_3_rates!E97</f>
        <v>2.9917553226484648</v>
      </c>
      <c r="D135" s="429">
        <f>D101*Group_3_rates!F97</f>
        <v>3.2789011564810848</v>
      </c>
      <c r="E135" s="429">
        <f>E101*Group_3_rates!G97</f>
        <v>3.4811996878729885</v>
      </c>
      <c r="F135" s="429">
        <f>F101*Group_3_rates!H97</f>
        <v>3.6557532621915847</v>
      </c>
      <c r="G135" s="429">
        <f>G101*Group_3_rates!I97</f>
        <v>3.8224804214169619</v>
      </c>
      <c r="H135" s="429">
        <f>H101*Group_3_rates!J97</f>
        <v>4.0170467464456303</v>
      </c>
      <c r="I135" s="429">
        <f>I101*Group_3_rates!K97</f>
        <v>4.2684081422747875</v>
      </c>
      <c r="J135" s="429">
        <f>J101*Group_3_rates!L97</f>
        <v>4.5174494371590965</v>
      </c>
      <c r="K135" s="429">
        <f>K101*Group_3_rates!M97</f>
        <v>4.759395629549692</v>
      </c>
      <c r="L135" s="429">
        <f>L101*Group_3_rates!N97</f>
        <v>4.9865412997627301</v>
      </c>
      <c r="M135" s="429">
        <f>M101*Group_3_rates!O97</f>
        <v>5.1880686862589922</v>
      </c>
      <c r="N135" s="312"/>
      <c r="O135" s="312"/>
      <c r="P135" s="312"/>
      <c r="Q135" s="312"/>
      <c r="R135" s="312"/>
    </row>
    <row r="136" spans="1:18" ht="13.15">
      <c r="B136" s="323" t="str">
        <f t="shared" si="50"/>
        <v>65 plus</v>
      </c>
      <c r="C136" s="429">
        <f>C102*Group_3_rates!E98</f>
        <v>0.56447017956890144</v>
      </c>
      <c r="D136" s="429">
        <f>D102*Group_3_rates!F98</f>
        <v>1.0327043852906894</v>
      </c>
      <c r="E136" s="429">
        <f>E102*Group_3_rates!G98</f>
        <v>1.3830915640851436</v>
      </c>
      <c r="F136" s="429">
        <f>F102*Group_3_rates!H98</f>
        <v>1.6348194589705582</v>
      </c>
      <c r="G136" s="429">
        <f>G102*Group_3_rates!I98</f>
        <v>1.8128790758956579</v>
      </c>
      <c r="H136" s="429">
        <f>H102*Group_3_rates!J98</f>
        <v>1.9545691538553529</v>
      </c>
      <c r="I136" s="429">
        <f>I102*Group_3_rates!K98</f>
        <v>2.0930564564853209</v>
      </c>
      <c r="J136" s="429">
        <f>J102*Group_3_rates!L98</f>
        <v>2.218445906368042</v>
      </c>
      <c r="K136" s="429">
        <f>K102*Group_3_rates!M98</f>
        <v>2.3363464547206889</v>
      </c>
      <c r="L136" s="429">
        <f>L102*Group_3_rates!N98</f>
        <v>2.4483363878192357</v>
      </c>
      <c r="M136" s="429">
        <f>M102*Group_3_rates!O98</f>
        <v>2.5521229759128667</v>
      </c>
      <c r="N136" s="312"/>
      <c r="O136" s="312"/>
      <c r="P136" s="312"/>
      <c r="Q136" s="312"/>
      <c r="R136" s="312"/>
    </row>
    <row r="137" spans="1:18" ht="13.15">
      <c r="B137" s="323" t="str">
        <f t="shared" si="50"/>
        <v>Total</v>
      </c>
      <c r="C137" s="429">
        <f>SUM(C127:C136)</f>
        <v>743.44447236569852</v>
      </c>
      <c r="D137" s="429">
        <f t="shared" ref="D137:M137" si="52">SUM(D127:D136)</f>
        <v>750.23845630757887</v>
      </c>
      <c r="E137" s="429">
        <f t="shared" si="52"/>
        <v>754.22067746505809</v>
      </c>
      <c r="F137" s="429">
        <f t="shared" si="52"/>
        <v>753.97762037396376</v>
      </c>
      <c r="G137" s="429">
        <f t="shared" si="52"/>
        <v>748.05316760285177</v>
      </c>
      <c r="H137" s="429">
        <f t="shared" si="52"/>
        <v>742.42261787436553</v>
      </c>
      <c r="I137" s="429">
        <f t="shared" si="52"/>
        <v>742.87216137354574</v>
      </c>
      <c r="J137" s="429">
        <f t="shared" si="52"/>
        <v>741.91590032137867</v>
      </c>
      <c r="K137" s="429">
        <f t="shared" si="52"/>
        <v>740.29050928137099</v>
      </c>
      <c r="L137" s="429">
        <f t="shared" si="52"/>
        <v>738.162062573546</v>
      </c>
      <c r="M137" s="429">
        <f t="shared" si="52"/>
        <v>734.90348193985562</v>
      </c>
      <c r="N137" s="312"/>
      <c r="O137" s="312"/>
      <c r="P137" s="312"/>
      <c r="Q137" s="312"/>
      <c r="R137" s="312"/>
    </row>
    <row r="138" spans="1:18">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8" ht="15">
      <c r="B140" s="325" t="s">
        <v>164</v>
      </c>
      <c r="H140" s="310"/>
    </row>
    <row r="141" spans="1:18">
      <c r="H141" s="310"/>
    </row>
    <row r="142" spans="1:18" ht="13.15">
      <c r="B142" s="326" t="s">
        <v>46</v>
      </c>
      <c r="H142" s="310"/>
    </row>
    <row r="143" spans="1:18">
      <c r="H143" s="310"/>
    </row>
    <row r="144" spans="1:18"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0.10924018711540918</v>
      </c>
      <c r="D146" s="429">
        <f>D78*Calc_SEC_retirement_rates!$G125</f>
        <v>0.10176280876434586</v>
      </c>
      <c r="E146" s="429">
        <f>E78*Calc_SEC_retirement_rates!$G125</f>
        <v>9.753535447312911E-2</v>
      </c>
      <c r="F146" s="429">
        <f>F78*Calc_SEC_retirement_rates!$G125</f>
        <v>9.4686733015237209E-2</v>
      </c>
      <c r="G146" s="429">
        <f>G78*Calc_SEC_retirement_rates!$G125</f>
        <v>9.2244768380613601E-2</v>
      </c>
      <c r="H146" s="429">
        <f>H78*Calc_SEC_retirement_rates!$G125</f>
        <v>9.0875166003963587E-2</v>
      </c>
      <c r="I146" s="429">
        <f>I78*Calc_SEC_retirement_rates!$G125</f>
        <v>9.1585403698525955E-2</v>
      </c>
      <c r="J146" s="429">
        <f>J78*Calc_SEC_retirement_rates!$G125</f>
        <v>9.2307025247598165E-2</v>
      </c>
      <c r="K146" s="429">
        <f>K78*Calc_SEC_retirement_rates!$G125</f>
        <v>9.3041900937237673E-2</v>
      </c>
      <c r="L146" s="429">
        <f>L78*Calc_SEC_retirement_rates!$G125</f>
        <v>9.3723352724488368E-2</v>
      </c>
      <c r="M146" s="429">
        <f>M78*Calc_SEC_retirement_rates!$G125</f>
        <v>9.4138306640146024E-2</v>
      </c>
    </row>
    <row r="147" spans="1:13" ht="13.15">
      <c r="B147" s="323" t="str">
        <f t="shared" si="54"/>
        <v>30-34</v>
      </c>
      <c r="C147" s="429">
        <f>C79*Calc_SEC_retirement_rates!$G126</f>
        <v>0.34390659420225184</v>
      </c>
      <c r="D147" s="429">
        <f>D79*Calc_SEC_retirement_rates!$G126</f>
        <v>0.32271875660641958</v>
      </c>
      <c r="E147" s="429">
        <f>E79*Calc_SEC_retirement_rates!$G126</f>
        <v>0.30370095334311015</v>
      </c>
      <c r="F147" s="429">
        <f>F79*Calc_SEC_retirement_rates!$G126</f>
        <v>0.28702677985623248</v>
      </c>
      <c r="G147" s="429">
        <f>G79*Calc_SEC_retirement_rates!$G126</f>
        <v>0.27198837722500263</v>
      </c>
      <c r="H147" s="429">
        <f>H79*Calc_SEC_retirement_rates!$G126</f>
        <v>0.26010116075667378</v>
      </c>
      <c r="I147" s="429">
        <f>I79*Calc_SEC_retirement_rates!$G126</f>
        <v>0.25279060392891761</v>
      </c>
      <c r="J147" s="429">
        <f>J79*Calc_SEC_retirement_rates!$G126</f>
        <v>0.24751945343094156</v>
      </c>
      <c r="K147" s="429">
        <f>K79*Calc_SEC_retirement_rates!$G126</f>
        <v>0.24391508530824466</v>
      </c>
      <c r="L147" s="429">
        <f>L79*Calc_SEC_retirement_rates!$G126</f>
        <v>0.24154682849632489</v>
      </c>
      <c r="M147" s="429">
        <f>M79*Calc_SEC_retirement_rates!$G126</f>
        <v>0.23982494783018582</v>
      </c>
    </row>
    <row r="148" spans="1:13" ht="13.15">
      <c r="B148" s="323" t="str">
        <f t="shared" si="54"/>
        <v>35-39</v>
      </c>
      <c r="C148" s="429">
        <f>C80*Calc_SEC_retirement_rates!$G127</f>
        <v>0.45282008394328305</v>
      </c>
      <c r="D148" s="429">
        <f>D80*Calc_SEC_retirement_rates!$G127</f>
        <v>0.4338609909134683</v>
      </c>
      <c r="E148" s="429">
        <f>E80*Calc_SEC_retirement_rates!$G127</f>
        <v>0.41429513817179103</v>
      </c>
      <c r="F148" s="429">
        <f>F80*Calc_SEC_retirement_rates!$G127</f>
        <v>0.39468143798635336</v>
      </c>
      <c r="G148" s="429">
        <f>G80*Calc_SEC_retirement_rates!$G127</f>
        <v>0.37465680882436159</v>
      </c>
      <c r="H148" s="429">
        <f>H80*Calc_SEC_retirement_rates!$G127</f>
        <v>0.35666265649733575</v>
      </c>
      <c r="I148" s="429">
        <f>I80*Calc_SEC_retirement_rates!$G127</f>
        <v>0.34237710179557063</v>
      </c>
      <c r="J148" s="429">
        <f>J80*Calc_SEC_retirement_rates!$G127</f>
        <v>0.33010257228943157</v>
      </c>
      <c r="K148" s="429">
        <f>K80*Calc_SEC_retirement_rates!$G127</f>
        <v>0.31989309717742448</v>
      </c>
      <c r="L148" s="429">
        <f>L80*Calc_SEC_retirement_rates!$G127</f>
        <v>0.31157745773414569</v>
      </c>
      <c r="M148" s="429">
        <f>M80*Calc_SEC_retirement_rates!$G127</f>
        <v>0.30473161573536794</v>
      </c>
    </row>
    <row r="149" spans="1:13" ht="13.15">
      <c r="B149" s="323" t="str">
        <f t="shared" si="54"/>
        <v>40-44</v>
      </c>
      <c r="C149" s="429">
        <f>C81*Calc_SEC_retirement_rates!$G128</f>
        <v>0.55823970618593144</v>
      </c>
      <c r="D149" s="429">
        <f>D81*Calc_SEC_retirement_rates!$G128</f>
        <v>0.58476214505209023</v>
      </c>
      <c r="E149" s="429">
        <f>E81*Calc_SEC_retirement_rates!$G128</f>
        <v>0.59709625623740414</v>
      </c>
      <c r="F149" s="429">
        <f>F81*Calc_SEC_retirement_rates!$G128</f>
        <v>0.59868251893048907</v>
      </c>
      <c r="G149" s="429">
        <f>G81*Calc_SEC_retirement_rates!$G128</f>
        <v>0.59077032121937101</v>
      </c>
      <c r="H149" s="429">
        <f>H81*Calc_SEC_retirement_rates!$G128</f>
        <v>0.57879283996321884</v>
      </c>
      <c r="I149" s="429">
        <f>I81*Calc_SEC_retirement_rates!$G128</f>
        <v>0.5665601627000173</v>
      </c>
      <c r="J149" s="429">
        <f>J81*Calc_SEC_retirement_rates!$G128</f>
        <v>0.55291624997751143</v>
      </c>
      <c r="K149" s="429">
        <f>K81*Calc_SEC_retirement_rates!$G128</f>
        <v>0.53905243984276796</v>
      </c>
      <c r="L149" s="429">
        <f>L81*Calc_SEC_retirement_rates!$G128</f>
        <v>0.52568211136377985</v>
      </c>
      <c r="M149" s="429">
        <f>M81*Calc_SEC_retirement_rates!$G128</f>
        <v>0.51299552117864089</v>
      </c>
    </row>
    <row r="150" spans="1:13" ht="13.15">
      <c r="B150" s="323" t="str">
        <f t="shared" si="54"/>
        <v>45-49</v>
      </c>
      <c r="C150" s="429">
        <f>C82*Calc_SEC_retirement_rates!$G129</f>
        <v>1.1042509493042474</v>
      </c>
      <c r="D150" s="429">
        <f>D82*Calc_SEC_retirement_rates!$G129</f>
        <v>1.2277169673586525</v>
      </c>
      <c r="E150" s="429">
        <f>E82*Calc_SEC_retirement_rates!$G129</f>
        <v>1.3313775599124655</v>
      </c>
      <c r="F150" s="429">
        <f>F82*Calc_SEC_retirement_rates!$G129</f>
        <v>1.4108239596712913</v>
      </c>
      <c r="G150" s="429">
        <f>G82*Calc_SEC_retirement_rates!$G129</f>
        <v>1.4618153912750729</v>
      </c>
      <c r="H150" s="429">
        <f>H82*Calc_SEC_retirement_rates!$G129</f>
        <v>1.4944765896311436</v>
      </c>
      <c r="I150" s="429">
        <f>I82*Calc_SEC_retirement_rates!$G129</f>
        <v>1.5173862264973399</v>
      </c>
      <c r="J150" s="429">
        <f>J82*Calc_SEC_retirement_rates!$G129</f>
        <v>1.5261714935259518</v>
      </c>
      <c r="K150" s="429">
        <f>K82*Calc_SEC_retirement_rates!$G129</f>
        <v>1.5243766182519811</v>
      </c>
      <c r="L150" s="429">
        <f>L82*Calc_SEC_retirement_rates!$G129</f>
        <v>1.5147807009915313</v>
      </c>
      <c r="M150" s="429">
        <f>M82*Calc_SEC_retirement_rates!$G129</f>
        <v>1.499027775587674</v>
      </c>
    </row>
    <row r="151" spans="1:13" ht="13.15">
      <c r="B151" s="323" t="str">
        <f t="shared" si="54"/>
        <v>50-54</v>
      </c>
      <c r="C151" s="429">
        <f>C83*Calc_SEC_retirement_rates!$G130</f>
        <v>12.224563611240812</v>
      </c>
      <c r="D151" s="429">
        <f>D83*Calc_SEC_retirement_rates!$G130</f>
        <v>14.650888553878783</v>
      </c>
      <c r="E151" s="429">
        <f>E83*Calc_SEC_retirement_rates!$G130</f>
        <v>16.845846878168153</v>
      </c>
      <c r="F151" s="429">
        <f>F83*Calc_SEC_retirement_rates!$G130</f>
        <v>18.76075311181722</v>
      </c>
      <c r="G151" s="429">
        <f>G83*Calc_SEC_retirement_rates!$G130</f>
        <v>20.313076700257053</v>
      </c>
      <c r="H151" s="429">
        <f>H83*Calc_SEC_retirement_rates!$G130</f>
        <v>21.61698658053173</v>
      </c>
      <c r="I151" s="429">
        <f>I83*Calc_SEC_retirement_rates!$G130</f>
        <v>22.775371013375203</v>
      </c>
      <c r="J151" s="429">
        <f>J83*Calc_SEC_retirement_rates!$G130</f>
        <v>23.671939033115301</v>
      </c>
      <c r="K151" s="429">
        <f>K83*Calc_SEC_retirement_rates!$G130</f>
        <v>24.335941734117526</v>
      </c>
      <c r="L151" s="429">
        <f>L83*Calc_SEC_retirement_rates!$G130</f>
        <v>24.793663309777788</v>
      </c>
      <c r="M151" s="429">
        <f>M83*Calc_SEC_retirement_rates!$G130</f>
        <v>25.061070744644958</v>
      </c>
    </row>
    <row r="152" spans="1:13" ht="13.15">
      <c r="B152" s="323" t="str">
        <f t="shared" si="54"/>
        <v>55-59</v>
      </c>
      <c r="C152" s="429">
        <f>C84*Calc_SEC_retirement_rates!$G131</f>
        <v>46.353787792761324</v>
      </c>
      <c r="D152" s="429">
        <f>D84*Calc_SEC_retirement_rates!$G131</f>
        <v>48.776289383721064</v>
      </c>
      <c r="E152" s="429">
        <f>E84*Calc_SEC_retirement_rates!$G131</f>
        <v>53.084023030001603</v>
      </c>
      <c r="F152" s="429">
        <f>F84*Calc_SEC_retirement_rates!$G131</f>
        <v>58.060371240920169</v>
      </c>
      <c r="G152" s="429">
        <f>G84*Calc_SEC_retirement_rates!$G131</f>
        <v>62.967161894365667</v>
      </c>
      <c r="H152" s="429">
        <f>H84*Calc_SEC_retirement_rates!$G131</f>
        <v>67.788686933007511</v>
      </c>
      <c r="I152" s="429">
        <f>I84*Calc_SEC_retirement_rates!$G131</f>
        <v>72.7119973720866</v>
      </c>
      <c r="J152" s="429">
        <f>J84*Calc_SEC_retirement_rates!$G131</f>
        <v>77.014214684216341</v>
      </c>
      <c r="K152" s="429">
        <f>K84*Calc_SEC_retirement_rates!$G131</f>
        <v>80.671698881600008</v>
      </c>
      <c r="L152" s="429">
        <f>L84*Calc_SEC_retirement_rates!$G131</f>
        <v>83.666728988933713</v>
      </c>
      <c r="M152" s="429">
        <f>M84*Calc_SEC_retirement_rates!$G131</f>
        <v>85.959952999904331</v>
      </c>
    </row>
    <row r="153" spans="1:13" ht="13.15">
      <c r="B153" s="323" t="str">
        <f t="shared" si="54"/>
        <v>60-64</v>
      </c>
      <c r="C153" s="429">
        <f>C85*Calc_SEC_retirement_rates!$G132</f>
        <v>26.866255671298852</v>
      </c>
      <c r="D153" s="429">
        <f>D85*Calc_SEC_retirement_rates!$G132</f>
        <v>31.298528672857991</v>
      </c>
      <c r="E153" s="429">
        <f>E85*Calc_SEC_retirement_rates!$G132</f>
        <v>34.310645463436686</v>
      </c>
      <c r="F153" s="429">
        <f>F85*Calc_SEC_retirement_rates!$G132</f>
        <v>36.824251817298887</v>
      </c>
      <c r="G153" s="429">
        <f>G85*Calc_SEC_retirement_rates!$G132</f>
        <v>39.20601360704098</v>
      </c>
      <c r="H153" s="429">
        <f>H85*Calc_SEC_retirement_rates!$G132</f>
        <v>41.733826720388507</v>
      </c>
      <c r="I153" s="429">
        <f>I85*Calc_SEC_retirement_rates!$G132</f>
        <v>44.700556262038894</v>
      </c>
      <c r="J153" s="429">
        <f>J85*Calc_SEC_retirement_rates!$G132</f>
        <v>47.485219662162265</v>
      </c>
      <c r="K153" s="429">
        <f>K85*Calc_SEC_retirement_rates!$G132</f>
        <v>50.049675755541628</v>
      </c>
      <c r="L153" s="429">
        <f>L85*Calc_SEC_retirement_rates!$G132</f>
        <v>52.335259395340607</v>
      </c>
      <c r="M153" s="429">
        <f>M85*Calc_SEC_retirement_rates!$G132</f>
        <v>54.255153701760861</v>
      </c>
    </row>
    <row r="154" spans="1:13" ht="13.15">
      <c r="B154" s="323" t="str">
        <f t="shared" si="54"/>
        <v>65 plus</v>
      </c>
      <c r="C154" s="429">
        <f>C86*Calc_SEC_retirement_rates!$G133</f>
        <v>9.6969921720165964</v>
      </c>
      <c r="D154" s="429">
        <f>D86*Calc_SEC_retirement_rates!$G133</f>
        <v>12.778810532247824</v>
      </c>
      <c r="E154" s="429">
        <f>E86*Calc_SEC_retirement_rates!$G133</f>
        <v>15.395388390470039</v>
      </c>
      <c r="F154" s="429">
        <f>F86*Calc_SEC_retirement_rates!$G133</f>
        <v>17.388076401810263</v>
      </c>
      <c r="G154" s="429">
        <f>G86*Calc_SEC_retirement_rates!$G133</f>
        <v>18.913632034510737</v>
      </c>
      <c r="H154" s="429">
        <f>H86*Calc_SEC_retirement_rates!$G133</f>
        <v>20.235529077622147</v>
      </c>
      <c r="I154" s="429">
        <f>I86*Calc_SEC_retirement_rates!$G133</f>
        <v>21.644807115361331</v>
      </c>
      <c r="J154" s="429">
        <f>J86*Calc_SEC_retirement_rates!$G133</f>
        <v>22.958295830327874</v>
      </c>
      <c r="K154" s="429">
        <f>K86*Calc_SEC_retirement_rates!$G133</f>
        <v>24.200705309233239</v>
      </c>
      <c r="L154" s="429">
        <f>L86*Calc_SEC_retirement_rates!$G133</f>
        <v>25.365148284636092</v>
      </c>
      <c r="M154" s="429">
        <f>M86*Calc_SEC_retirement_rates!$G133</f>
        <v>26.412909640708754</v>
      </c>
    </row>
    <row r="155" spans="1:13" ht="13.15">
      <c r="B155" s="323" t="str">
        <f t="shared" si="54"/>
        <v>Total</v>
      </c>
      <c r="C155" s="429">
        <f>SUM(C145:C154)</f>
        <v>97.710056768068711</v>
      </c>
      <c r="D155" s="429">
        <f t="shared" ref="D155:M155" si="56">SUM(D145:D154)</f>
        <v>110.17533881140065</v>
      </c>
      <c r="E155" s="429">
        <f t="shared" si="56"/>
        <v>122.37990902421438</v>
      </c>
      <c r="F155" s="429">
        <f t="shared" si="56"/>
        <v>133.81935400130612</v>
      </c>
      <c r="G155" s="429">
        <f t="shared" si="56"/>
        <v>144.19135990309886</v>
      </c>
      <c r="H155" s="429">
        <f t="shared" si="56"/>
        <v>154.15593772440221</v>
      </c>
      <c r="I155" s="429">
        <f t="shared" si="56"/>
        <v>164.6034312614824</v>
      </c>
      <c r="J155" s="429">
        <f t="shared" si="56"/>
        <v>173.87868600429323</v>
      </c>
      <c r="K155" s="429">
        <f t="shared" si="56"/>
        <v>181.97830082201006</v>
      </c>
      <c r="L155" s="429">
        <f t="shared" si="56"/>
        <v>188.84811042999848</v>
      </c>
      <c r="M155" s="429">
        <f t="shared" si="56"/>
        <v>194.33980525399093</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4.6088061086164103E-2</v>
      </c>
      <c r="D162" s="429">
        <f>D94*Calc_SEC_retirement_rates!$G141</f>
        <v>4.2383527715227048E-2</v>
      </c>
      <c r="E162" s="429">
        <f>E94*Calc_SEC_retirement_rates!$G141</f>
        <v>3.9923396374170535E-2</v>
      </c>
      <c r="F162" s="429">
        <f>F94*Calc_SEC_retirement_rates!$G141</f>
        <v>3.8034924942588665E-2</v>
      </c>
      <c r="G162" s="429">
        <f>G94*Calc_SEC_retirement_rates!$G141</f>
        <v>3.6530795207962777E-2</v>
      </c>
      <c r="H162" s="429">
        <f>H94*Calc_SEC_retirement_rates!$G141</f>
        <v>3.5494620642717994E-2</v>
      </c>
      <c r="I162" s="429">
        <f>I94*Calc_SEC_retirement_rates!$G141</f>
        <v>3.5281988767713379E-2</v>
      </c>
      <c r="J162" s="429">
        <f>J94*Calc_SEC_retirement_rates!$G141</f>
        <v>3.51672884460177E-2</v>
      </c>
      <c r="K162" s="429">
        <f>K94*Calc_SEC_retirement_rates!$G141</f>
        <v>3.5136847852834746E-2</v>
      </c>
      <c r="L162" s="429">
        <f>L94*Calc_SEC_retirement_rates!$G141</f>
        <v>3.5153268711216594E-2</v>
      </c>
      <c r="M162" s="429">
        <f>M94*Calc_SEC_retirement_rates!$G141</f>
        <v>3.5128966219346393E-2</v>
      </c>
    </row>
    <row r="163" spans="1:13" ht="13.15">
      <c r="B163" s="323" t="str">
        <f t="shared" si="58"/>
        <v>30-34</v>
      </c>
      <c r="C163" s="429">
        <f>C95*Calc_SEC_retirement_rates!$G142</f>
        <v>0.15164002817459568</v>
      </c>
      <c r="D163" s="429">
        <f>D95*Calc_SEC_retirement_rates!$G142</f>
        <v>0.14479330948443195</v>
      </c>
      <c r="E163" s="429">
        <f>E95*Calc_SEC_retirement_rates!$G142</f>
        <v>0.13804013874746271</v>
      </c>
      <c r="F163" s="429">
        <f>F95*Calc_SEC_retirement_rates!$G142</f>
        <v>0.13149096234054139</v>
      </c>
      <c r="G163" s="429">
        <f>G95*Calc_SEC_retirement_rates!$G142</f>
        <v>0.12543322459935147</v>
      </c>
      <c r="H163" s="429">
        <f>H95*Calc_SEC_retirement_rates!$G142</f>
        <v>0.12032944847242606</v>
      </c>
      <c r="I163" s="429">
        <f>I95*Calc_SEC_retirement_rates!$G142</f>
        <v>0.11696595764307365</v>
      </c>
      <c r="J163" s="429">
        <f>J95*Calc_SEC_retirement_rates!$G142</f>
        <v>0.11433670815972427</v>
      </c>
      <c r="K163" s="429">
        <f>K95*Calc_SEC_retirement_rates!$G142</f>
        <v>0.11236194859825306</v>
      </c>
      <c r="L163" s="429">
        <f>L95*Calc_SEC_retirement_rates!$G142</f>
        <v>0.11090758804859042</v>
      </c>
      <c r="M163" s="429">
        <f>M95*Calc_SEC_retirement_rates!$G142</f>
        <v>0.10974837717255832</v>
      </c>
    </row>
    <row r="164" spans="1:13" ht="13.15">
      <c r="B164" s="323" t="str">
        <f t="shared" si="58"/>
        <v>35-39</v>
      </c>
      <c r="C164" s="429">
        <f>C96*Calc_SEC_retirement_rates!$G143</f>
        <v>0.56919503194337828</v>
      </c>
      <c r="D164" s="429">
        <f>D96*Calc_SEC_retirement_rates!$G143</f>
        <v>0.54635704763353587</v>
      </c>
      <c r="E164" s="429">
        <f>E96*Calc_SEC_retirement_rates!$G143</f>
        <v>0.52507096727382274</v>
      </c>
      <c r="F164" s="429">
        <f>F96*Calc_SEC_retirement_rates!$G143</f>
        <v>0.5038990575693465</v>
      </c>
      <c r="G164" s="429">
        <f>G96*Calc_SEC_retirement_rates!$G143</f>
        <v>0.48312066930877257</v>
      </c>
      <c r="H164" s="429">
        <f>H96*Calc_SEC_retirement_rates!$G143</f>
        <v>0.46401175372031589</v>
      </c>
      <c r="I164" s="429">
        <f>I96*Calc_SEC_retirement_rates!$G143</f>
        <v>0.44875930353244387</v>
      </c>
      <c r="J164" s="429">
        <f>J96*Calc_SEC_retirement_rates!$G143</f>
        <v>0.43518331298288099</v>
      </c>
      <c r="K164" s="429">
        <f>K96*Calc_SEC_retirement_rates!$G143</f>
        <v>0.42349417254142996</v>
      </c>
      <c r="L164" s="429">
        <f>L96*Calc_SEC_retirement_rates!$G143</f>
        <v>0.4136239263483017</v>
      </c>
      <c r="M164" s="429">
        <f>M96*Calc_SEC_retirement_rates!$G143</f>
        <v>0.40516655567709681</v>
      </c>
    </row>
    <row r="165" spans="1:13" ht="13.15">
      <c r="B165" s="323" t="str">
        <f t="shared" si="58"/>
        <v>40-44</v>
      </c>
      <c r="C165" s="429">
        <f>C97*Calc_SEC_retirement_rates!$G144</f>
        <v>0.86823334887442494</v>
      </c>
      <c r="D165" s="429">
        <f>D97*Calc_SEC_retirement_rates!$G144</f>
        <v>0.92644360316255026</v>
      </c>
      <c r="E165" s="429">
        <f>E97*Calc_SEC_retirement_rates!$G144</f>
        <v>0.95953491721810735</v>
      </c>
      <c r="F165" s="429">
        <f>F97*Calc_SEC_retirement_rates!$G144</f>
        <v>0.97281527546972857</v>
      </c>
      <c r="G165" s="429">
        <f>G97*Calc_SEC_retirement_rates!$G144</f>
        <v>0.97193754568857682</v>
      </c>
      <c r="H165" s="429">
        <f>H97*Calc_SEC_retirement_rates!$G144</f>
        <v>0.96282938665242412</v>
      </c>
      <c r="I165" s="429">
        <f>I97*Calc_SEC_retirement_rates!$G144</f>
        <v>0.95207864953987231</v>
      </c>
      <c r="J165" s="429">
        <f>J97*Calc_SEC_retirement_rates!$G144</f>
        <v>0.93751038675814202</v>
      </c>
      <c r="K165" s="429">
        <f>K97*Calc_SEC_retirement_rates!$G144</f>
        <v>0.92116815167588539</v>
      </c>
      <c r="L165" s="429">
        <f>L97*Calc_SEC_retirement_rates!$G144</f>
        <v>0.90432370794512595</v>
      </c>
      <c r="M165" s="429">
        <f>M97*Calc_SEC_retirement_rates!$G144</f>
        <v>0.88738732138251719</v>
      </c>
    </row>
    <row r="166" spans="1:13" ht="13.15">
      <c r="B166" s="323" t="str">
        <f t="shared" si="58"/>
        <v>45-49</v>
      </c>
      <c r="C166" s="429">
        <f>C98*Calc_SEC_retirement_rates!$G145</f>
        <v>1.1688338873223991</v>
      </c>
      <c r="D166" s="429">
        <f>D98*Calc_SEC_retirement_rates!$G145</f>
        <v>1.3335882149298313</v>
      </c>
      <c r="E166" s="429">
        <f>E98*Calc_SEC_retirement_rates!$G145</f>
        <v>1.4792465388509841</v>
      </c>
      <c r="F166" s="429">
        <f>F98*Calc_SEC_retirement_rates!$G145</f>
        <v>1.5955036189773586</v>
      </c>
      <c r="G166" s="429">
        <f>G98*Calc_SEC_retirement_rates!$G145</f>
        <v>1.682291360115193</v>
      </c>
      <c r="H166" s="429">
        <f>H98*Calc_SEC_retirement_rates!$G145</f>
        <v>1.7454931878540807</v>
      </c>
      <c r="I166" s="429">
        <f>I98*Calc_SEC_retirement_rates!$G145</f>
        <v>1.7956492345724335</v>
      </c>
      <c r="J166" s="429">
        <f>J98*Calc_SEC_retirement_rates!$G145</f>
        <v>1.8267892916478248</v>
      </c>
      <c r="K166" s="429">
        <f>K98*Calc_SEC_retirement_rates!$G145</f>
        <v>1.8431153124736113</v>
      </c>
      <c r="L166" s="429">
        <f>L98*Calc_SEC_retirement_rates!$G145</f>
        <v>1.8479176909924686</v>
      </c>
      <c r="M166" s="429">
        <f>M98*Calc_SEC_retirement_rates!$G145</f>
        <v>1.8431146210124338</v>
      </c>
    </row>
    <row r="167" spans="1:13" ht="13.15">
      <c r="B167" s="323" t="str">
        <f t="shared" si="58"/>
        <v>50-54</v>
      </c>
      <c r="C167" s="429">
        <f>C99*Calc_SEC_retirement_rates!$G146</f>
        <v>10.531226387397004</v>
      </c>
      <c r="D167" s="429">
        <f>D99*Calc_SEC_retirement_rates!$G146</f>
        <v>12.1020725145619</v>
      </c>
      <c r="E167" s="429">
        <f>E99*Calc_SEC_retirement_rates!$G146</f>
        <v>13.697854394241327</v>
      </c>
      <c r="F167" s="429">
        <f>F99*Calc_SEC_retirement_rates!$G146</f>
        <v>15.199015012212467</v>
      </c>
      <c r="G167" s="429">
        <f>G99*Calc_SEC_retirement_rates!$G146</f>
        <v>16.554069469968198</v>
      </c>
      <c r="H167" s="429">
        <f>H99*Calc_SEC_retirement_rates!$G146</f>
        <v>17.767789101475266</v>
      </c>
      <c r="I167" s="429">
        <f>I99*Calc_SEC_retirement_rates!$G146</f>
        <v>18.906516060264718</v>
      </c>
      <c r="J167" s="429">
        <f>J99*Calc_SEC_retirement_rates!$G146</f>
        <v>19.84761573211253</v>
      </c>
      <c r="K167" s="429">
        <f>K99*Calc_SEC_retirement_rates!$G146</f>
        <v>20.602266588022527</v>
      </c>
      <c r="L167" s="429">
        <f>L99*Calc_SEC_retirement_rates!$G146</f>
        <v>21.182618771185002</v>
      </c>
      <c r="M167" s="429">
        <f>M99*Calc_SEC_retirement_rates!$G146</f>
        <v>21.594333656742553</v>
      </c>
    </row>
    <row r="168" spans="1:13" ht="13.15">
      <c r="B168" s="323" t="str">
        <f t="shared" si="58"/>
        <v>55-59</v>
      </c>
      <c r="C168" s="429">
        <f>C100*Calc_SEC_retirement_rates!$G147</f>
        <v>43.520142766104343</v>
      </c>
      <c r="D168" s="429">
        <f>D100*Calc_SEC_retirement_rates!$G147</f>
        <v>45.050784409041562</v>
      </c>
      <c r="E168" s="429">
        <f>E100*Calc_SEC_retirement_rates!$G147</f>
        <v>47.927333759432692</v>
      </c>
      <c r="F168" s="429">
        <f>F100*Calc_SEC_retirement_rates!$G147</f>
        <v>51.420460379740653</v>
      </c>
      <c r="G168" s="429">
        <f>G100*Calc_SEC_retirement_rates!$G147</f>
        <v>55.208298514363442</v>
      </c>
      <c r="H168" s="429">
        <f>H100*Calc_SEC_retirement_rates!$G147</f>
        <v>59.197584371190658</v>
      </c>
      <c r="I168" s="429">
        <f>I100*Calc_SEC_retirement_rates!$G147</f>
        <v>63.543178169498795</v>
      </c>
      <c r="J168" s="429">
        <f>J100*Calc_SEC_retirement_rates!$G147</f>
        <v>67.560229084076553</v>
      </c>
      <c r="K168" s="429">
        <f>K100*Calc_SEC_retirement_rates!$G147</f>
        <v>71.172707057289443</v>
      </c>
      <c r="L168" s="429">
        <f>L100*Calc_SEC_retirement_rates!$G147</f>
        <v>74.312890469213926</v>
      </c>
      <c r="M168" s="429">
        <f>M100*Calc_SEC_retirement_rates!$G147</f>
        <v>76.899827521305198</v>
      </c>
    </row>
    <row r="169" spans="1:13" ht="13.15">
      <c r="B169" s="323" t="str">
        <f t="shared" si="58"/>
        <v>60-64</v>
      </c>
      <c r="C169" s="429">
        <f>C101*Calc_SEC_retirement_rates!$G148</f>
        <v>30.698415202990738</v>
      </c>
      <c r="D169" s="429">
        <f>D101*Calc_SEC_retirement_rates!$G148</f>
        <v>33.35114581247516</v>
      </c>
      <c r="E169" s="429">
        <f>E101*Calc_SEC_retirement_rates!$G148</f>
        <v>35.243639038075877</v>
      </c>
      <c r="F169" s="429">
        <f>F101*Calc_SEC_retirement_rates!$G148</f>
        <v>36.872025115737252</v>
      </c>
      <c r="G169" s="429">
        <f>G101*Calc_SEC_retirement_rates!$G148</f>
        <v>38.5536397000728</v>
      </c>
      <c r="H169" s="429">
        <f>H101*Calc_SEC_retirement_rates!$G148</f>
        <v>40.51604085480308</v>
      </c>
      <c r="I169" s="429">
        <f>I101*Calc_SEC_retirement_rates!$G148</f>
        <v>43.051278611681475</v>
      </c>
      <c r="J169" s="429">
        <f>J101*Calc_SEC_retirement_rates!$G148</f>
        <v>45.563115768417013</v>
      </c>
      <c r="K169" s="429">
        <f>K101*Calc_SEC_retirement_rates!$G148</f>
        <v>48.003391531758595</v>
      </c>
      <c r="L169" s="429">
        <f>L101*Calc_SEC_retirement_rates!$G148</f>
        <v>50.294388832819656</v>
      </c>
      <c r="M169" s="429">
        <f>M101*Calc_SEC_retirement_rates!$G148</f>
        <v>52.326999439571715</v>
      </c>
    </row>
    <row r="170" spans="1:13" ht="13.15">
      <c r="B170" s="323" t="str">
        <f t="shared" si="58"/>
        <v>65 plus</v>
      </c>
      <c r="C170" s="429">
        <f>C102*Calc_SEC_retirement_rates!$G149</f>
        <v>5.4405797530430036</v>
      </c>
      <c r="D170" s="429">
        <f>D102*Calc_SEC_retirement_rates!$G149</f>
        <v>9.8667187657269455</v>
      </c>
      <c r="E170" s="429">
        <f>E102*Calc_SEC_retirement_rates!$G149</f>
        <v>13.152764229531755</v>
      </c>
      <c r="F170" s="429">
        <f>F102*Calc_SEC_retirement_rates!$G149</f>
        <v>15.488316232014308</v>
      </c>
      <c r="G170" s="429">
        <f>G102*Calc_SEC_retirement_rates!$G149</f>
        <v>17.175257037590402</v>
      </c>
      <c r="H170" s="429">
        <f>H102*Calc_SEC_retirement_rates!$G149</f>
        <v>18.517632015045354</v>
      </c>
      <c r="I170" s="429">
        <f>I102*Calc_SEC_retirement_rates!$G149</f>
        <v>19.829663827171121</v>
      </c>
      <c r="J170" s="429">
        <f>J102*Calc_SEC_retirement_rates!$G149</f>
        <v>21.01760628851472</v>
      </c>
      <c r="K170" s="429">
        <f>K102*Calc_SEC_retirement_rates!$G149</f>
        <v>22.134598728746358</v>
      </c>
      <c r="L170" s="429">
        <f>L102*Calc_SEC_retirement_rates!$G149</f>
        <v>23.195593867453997</v>
      </c>
      <c r="M170" s="429">
        <f>M102*Calc_SEC_retirement_rates!$G149</f>
        <v>24.178870331540249</v>
      </c>
    </row>
    <row r="171" spans="1:13" ht="13.15">
      <c r="B171" s="323" t="str">
        <f t="shared" si="58"/>
        <v>Total</v>
      </c>
      <c r="C171" s="429">
        <f>SUM(C161:C170)</f>
        <v>92.994354466936045</v>
      </c>
      <c r="D171" s="429">
        <f t="shared" ref="D171:M171" si="60">SUM(D161:D170)</f>
        <v>103.36428720473114</v>
      </c>
      <c r="E171" s="429">
        <f t="shared" si="60"/>
        <v>113.16340737974619</v>
      </c>
      <c r="F171" s="429">
        <f t="shared" si="60"/>
        <v>122.22156057900423</v>
      </c>
      <c r="G171" s="429">
        <f t="shared" si="60"/>
        <v>130.79057831691469</v>
      </c>
      <c r="H171" s="429">
        <f t="shared" si="60"/>
        <v>139.32720473985631</v>
      </c>
      <c r="I171" s="429">
        <f t="shared" si="60"/>
        <v>148.67937180267165</v>
      </c>
      <c r="J171" s="429">
        <f t="shared" si="60"/>
        <v>157.3375538611154</v>
      </c>
      <c r="K171" s="429">
        <f t="shared" si="60"/>
        <v>165.24824033895896</v>
      </c>
      <c r="L171" s="429">
        <f t="shared" si="60"/>
        <v>172.29741812271828</v>
      </c>
      <c r="M171" s="429">
        <f t="shared" si="60"/>
        <v>178.28057679062368</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9.9005307310487692E-2</v>
      </c>
      <c r="D179" s="429">
        <f>D77*Calc_SEC_death_rates!$G124</f>
        <v>0.12331777032315998</v>
      </c>
      <c r="E179" s="429">
        <f>E77*Calc_SEC_death_rates!$G124</f>
        <v>0.14094872566674491</v>
      </c>
      <c r="F179" s="429">
        <f>F77*Calc_SEC_death_rates!$G124</f>
        <v>0.15158822456997251</v>
      </c>
      <c r="G179" s="429">
        <f>G77*Calc_SEC_death_rates!$G124</f>
        <v>0.15700904201026505</v>
      </c>
      <c r="H179" s="429">
        <f>H77*Calc_SEC_death_rates!$G124</f>
        <v>0.16108908069053193</v>
      </c>
      <c r="I179" s="429">
        <f>I77*Calc_SEC_death_rates!$G124</f>
        <v>0.16810422009494211</v>
      </c>
      <c r="J179" s="429">
        <f>J77*Calc_SEC_death_rates!$G124</f>
        <v>0.17270762018747624</v>
      </c>
      <c r="K179" s="429">
        <f>K77*Calc_SEC_death_rates!$G124</f>
        <v>0.1759541386093158</v>
      </c>
      <c r="L179" s="429">
        <f>L77*Calc_SEC_death_rates!$G124</f>
        <v>0.17825340623285107</v>
      </c>
      <c r="M179" s="429">
        <f>M77*Calc_SEC_death_rates!$G124</f>
        <v>0.1793741701217777</v>
      </c>
    </row>
    <row r="180" spans="1:13" ht="13.15">
      <c r="B180" s="323" t="str">
        <f t="shared" si="62"/>
        <v>25-29</v>
      </c>
      <c r="C180" s="429">
        <f>C78*Calc_SEC_death_rates!$G125</f>
        <v>0.22874175455217985</v>
      </c>
      <c r="D180" s="429">
        <f>D78*Calc_SEC_death_rates!$G125</f>
        <v>0.21308461693060352</v>
      </c>
      <c r="E180" s="429">
        <f>E78*Calc_SEC_death_rates!$G125</f>
        <v>0.20423260616976094</v>
      </c>
      <c r="F180" s="429">
        <f>F78*Calc_SEC_death_rates!$G125</f>
        <v>0.19826778051778007</v>
      </c>
      <c r="G180" s="429">
        <f>G78*Calc_SEC_death_rates!$G125</f>
        <v>0.193154467461221</v>
      </c>
      <c r="H180" s="429">
        <f>H78*Calc_SEC_death_rates!$G125</f>
        <v>0.19028661032048963</v>
      </c>
      <c r="I180" s="429">
        <f>I78*Calc_SEC_death_rates!$G125</f>
        <v>0.19177380125903731</v>
      </c>
      <c r="J180" s="429">
        <f>J78*Calc_SEC_death_rates!$G125</f>
        <v>0.19328482923890566</v>
      </c>
      <c r="K180" s="429">
        <f>K78*Calc_SEC_death_rates!$G125</f>
        <v>0.19482361051587563</v>
      </c>
      <c r="L180" s="429">
        <f>L78*Calc_SEC_death_rates!$G125</f>
        <v>0.19625052566106632</v>
      </c>
      <c r="M180" s="429">
        <f>M78*Calc_SEC_death_rates!$G125</f>
        <v>0.19711941182129919</v>
      </c>
    </row>
    <row r="181" spans="1:13" ht="13.15">
      <c r="B181" s="323" t="str">
        <f t="shared" si="62"/>
        <v>30-34</v>
      </c>
      <c r="C181" s="429">
        <f>C79*Calc_SEC_death_rates!$G126</f>
        <v>0.71109508436279723</v>
      </c>
      <c r="D181" s="429">
        <f>D79*Calc_SEC_death_rates!$G126</f>
        <v>0.66728502832818415</v>
      </c>
      <c r="E181" s="429">
        <f>E79*Calc_SEC_death_rates!$G126</f>
        <v>0.62796194862019539</v>
      </c>
      <c r="F181" s="429">
        <f>F79*Calc_SEC_death_rates!$G126</f>
        <v>0.59348478824519502</v>
      </c>
      <c r="G181" s="429">
        <f>G79*Calc_SEC_death_rates!$G126</f>
        <v>0.56238990850745119</v>
      </c>
      <c r="H181" s="429">
        <f>H79*Calc_SEC_death_rates!$G126</f>
        <v>0.53781073107994903</v>
      </c>
      <c r="I181" s="429">
        <f>I79*Calc_SEC_death_rates!$G126</f>
        <v>0.52269470506645821</v>
      </c>
      <c r="J181" s="429">
        <f>J79*Calc_SEC_death_rates!$G126</f>
        <v>0.51179555607880334</v>
      </c>
      <c r="K181" s="429">
        <f>K79*Calc_SEC_death_rates!$G126</f>
        <v>0.50434281019520333</v>
      </c>
      <c r="L181" s="429">
        <f>L79*Calc_SEC_death_rates!$G126</f>
        <v>0.49944596958250354</v>
      </c>
      <c r="M181" s="429">
        <f>M79*Calc_SEC_death_rates!$G126</f>
        <v>0.49588563983543638</v>
      </c>
    </row>
    <row r="182" spans="1:13" ht="13.15">
      <c r="B182" s="323" t="str">
        <f t="shared" si="62"/>
        <v>35-39</v>
      </c>
      <c r="C182" s="429">
        <f>C80*Calc_SEC_death_rates!$G127</f>
        <v>0.81271011426132223</v>
      </c>
      <c r="D182" s="429">
        <f>D80*Calc_SEC_death_rates!$G127</f>
        <v>0.77868281024164965</v>
      </c>
      <c r="E182" s="429">
        <f>E80*Calc_SEC_death_rates!$G127</f>
        <v>0.74356650912965994</v>
      </c>
      <c r="F182" s="429">
        <f>F80*Calc_SEC_death_rates!$G127</f>
        <v>0.70836433262727916</v>
      </c>
      <c r="G182" s="429">
        <f>G80*Calc_SEC_death_rates!$G127</f>
        <v>0.67242463111810025</v>
      </c>
      <c r="H182" s="429">
        <f>H80*Calc_SEC_death_rates!$G127</f>
        <v>0.64012917843768313</v>
      </c>
      <c r="I182" s="429">
        <f>I80*Calc_SEC_death_rates!$G127</f>
        <v>0.61448982363509863</v>
      </c>
      <c r="J182" s="429">
        <f>J80*Calc_SEC_death_rates!$G127</f>
        <v>0.59245980634750928</v>
      </c>
      <c r="K182" s="429">
        <f>K80*Calc_SEC_death_rates!$G127</f>
        <v>0.57413609682347078</v>
      </c>
      <c r="L182" s="429">
        <f>L80*Calc_SEC_death_rates!$G127</f>
        <v>0.55921139599472047</v>
      </c>
      <c r="M182" s="429">
        <f>M80*Calc_SEC_death_rates!$G127</f>
        <v>0.54692465070597029</v>
      </c>
    </row>
    <row r="183" spans="1:13" ht="13.15">
      <c r="B183" s="323" t="str">
        <f t="shared" si="62"/>
        <v>40-44</v>
      </c>
      <c r="C183" s="429">
        <f>C81*Calc_SEC_death_rates!$G128</f>
        <v>0.75274873267023334</v>
      </c>
      <c r="D183" s="429">
        <f>D81*Calc_SEC_death_rates!$G128</f>
        <v>0.78851245929625591</v>
      </c>
      <c r="E183" s="429">
        <f>E81*Calc_SEC_death_rates!$G128</f>
        <v>0.80514417943453354</v>
      </c>
      <c r="F183" s="429">
        <f>F81*Calc_SEC_death_rates!$G128</f>
        <v>0.80728314808665602</v>
      </c>
      <c r="G183" s="429">
        <f>G81*Calc_SEC_death_rates!$G128</f>
        <v>0.796614081136236</v>
      </c>
      <c r="H183" s="429">
        <f>H81*Calc_SEC_death_rates!$G128</f>
        <v>0.7804632524935543</v>
      </c>
      <c r="I183" s="429">
        <f>I81*Calc_SEC_death_rates!$G128</f>
        <v>0.76396830918335557</v>
      </c>
      <c r="J183" s="429">
        <f>J81*Calc_SEC_death_rates!$G128</f>
        <v>0.74557040968476851</v>
      </c>
      <c r="K183" s="429">
        <f>K81*Calc_SEC_death_rates!$G128</f>
        <v>0.72687599330186603</v>
      </c>
      <c r="L183" s="429">
        <f>L81*Calc_SEC_death_rates!$G128</f>
        <v>0.70884700377206911</v>
      </c>
      <c r="M183" s="429">
        <f>M81*Calc_SEC_death_rates!$G128</f>
        <v>0.69173998938748293</v>
      </c>
    </row>
    <row r="184" spans="1:13" ht="13.15">
      <c r="B184" s="323" t="str">
        <f t="shared" si="62"/>
        <v>45-49</v>
      </c>
      <c r="C184" s="429">
        <f>C82*Calc_SEC_death_rates!$G129</f>
        <v>0.73472383415677889</v>
      </c>
      <c r="D184" s="429">
        <f>D82*Calc_SEC_death_rates!$G129</f>
        <v>0.81687311936242735</v>
      </c>
      <c r="E184" s="429">
        <f>E82*Calc_SEC_death_rates!$G129</f>
        <v>0.88584467701432534</v>
      </c>
      <c r="F184" s="429">
        <f>F82*Calc_SEC_death_rates!$G129</f>
        <v>0.93870509201105645</v>
      </c>
      <c r="G184" s="429">
        <f>G82*Calc_SEC_death_rates!$G129</f>
        <v>0.9726327242767826</v>
      </c>
      <c r="H184" s="429">
        <f>H82*Calc_SEC_death_rates!$G129</f>
        <v>0.99436416213467815</v>
      </c>
      <c r="I184" s="429">
        <f>I82*Calc_SEC_death_rates!$G129</f>
        <v>1.0096073061392876</v>
      </c>
      <c r="J184" s="429">
        <f>J82*Calc_SEC_death_rates!$G129</f>
        <v>1.0154526668151553</v>
      </c>
      <c r="K184" s="429">
        <f>K82*Calc_SEC_death_rates!$G129</f>
        <v>1.0142584295415031</v>
      </c>
      <c r="L184" s="429">
        <f>L82*Calc_SEC_death_rates!$G129</f>
        <v>1.0078736950513123</v>
      </c>
      <c r="M184" s="429">
        <f>M82*Calc_SEC_death_rates!$G129</f>
        <v>0.99739233684265483</v>
      </c>
    </row>
    <row r="185" spans="1:13" ht="13.15">
      <c r="B185" s="323" t="str">
        <f t="shared" si="62"/>
        <v>50-54</v>
      </c>
      <c r="C185" s="429">
        <f>C83*Calc_SEC_death_rates!$G130</f>
        <v>0.37399592999972536</v>
      </c>
      <c r="D185" s="429">
        <f>D83*Calc_SEC_death_rates!$G130</f>
        <v>0.44822644507259118</v>
      </c>
      <c r="E185" s="429">
        <f>E83*Calc_SEC_death_rates!$G130</f>
        <v>0.51537857466259118</v>
      </c>
      <c r="F185" s="429">
        <f>F83*Calc_SEC_death_rates!$G130</f>
        <v>0.57396284486568616</v>
      </c>
      <c r="G185" s="429">
        <f>G83*Calc_SEC_death_rates!$G130</f>
        <v>0.62145433188983024</v>
      </c>
      <c r="H185" s="429">
        <f>H83*Calc_SEC_death_rates!$G130</f>
        <v>0.6613458980689898</v>
      </c>
      <c r="I185" s="429">
        <f>I83*Calc_SEC_death_rates!$G130</f>
        <v>0.69678528691229635</v>
      </c>
      <c r="J185" s="429">
        <f>J83*Calc_SEC_death_rates!$G130</f>
        <v>0.72421471515318503</v>
      </c>
      <c r="K185" s="429">
        <f>K83*Calc_SEC_death_rates!$G130</f>
        <v>0.74452908510380711</v>
      </c>
      <c r="L185" s="429">
        <f>L83*Calc_SEC_death_rates!$G130</f>
        <v>0.75853253028303536</v>
      </c>
      <c r="M185" s="429">
        <f>M83*Calc_SEC_death_rates!$G130</f>
        <v>0.76671354152175364</v>
      </c>
    </row>
    <row r="186" spans="1:13" ht="13.15">
      <c r="B186" s="323" t="str">
        <f t="shared" si="62"/>
        <v>55-59</v>
      </c>
      <c r="C186" s="429">
        <f>C84*Calc_SEC_death_rates!$G131</f>
        <v>0.22818913057367241</v>
      </c>
      <c r="D186" s="429">
        <f>D84*Calc_SEC_death_rates!$G131</f>
        <v>0.24011455367665269</v>
      </c>
      <c r="E186" s="429">
        <f>E84*Calc_SEC_death_rates!$G131</f>
        <v>0.26132054443370611</v>
      </c>
      <c r="F186" s="429">
        <f>F84*Calc_SEC_death_rates!$G131</f>
        <v>0.28581797227624128</v>
      </c>
      <c r="G186" s="429">
        <f>G84*Calc_SEC_death_rates!$G131</f>
        <v>0.3099729841195582</v>
      </c>
      <c r="H186" s="429">
        <f>H84*Calc_SEC_death_rates!$G131</f>
        <v>0.33370825277820032</v>
      </c>
      <c r="I186" s="429">
        <f>I84*Calc_SEC_death_rates!$G131</f>
        <v>0.35794458776036941</v>
      </c>
      <c r="J186" s="429">
        <f>J84*Calc_SEC_death_rates!$G131</f>
        <v>0.37912342286189249</v>
      </c>
      <c r="K186" s="429">
        <f>K84*Calc_SEC_death_rates!$G131</f>
        <v>0.39712838381177756</v>
      </c>
      <c r="L186" s="429">
        <f>L84*Calc_SEC_death_rates!$G131</f>
        <v>0.4118722342882466</v>
      </c>
      <c r="M186" s="429">
        <f>M84*Calc_SEC_death_rates!$G131</f>
        <v>0.42316125333483617</v>
      </c>
    </row>
    <row r="187" spans="1:13" ht="13.15">
      <c r="B187" s="323" t="str">
        <f t="shared" si="62"/>
        <v>60-64</v>
      </c>
      <c r="C187" s="429">
        <f>C85*Calc_SEC_death_rates!$G132</f>
        <v>5.0488071661842632E-2</v>
      </c>
      <c r="D187" s="429">
        <f>D85*Calc_SEC_death_rates!$G132</f>
        <v>5.8817364722454288E-2</v>
      </c>
      <c r="E187" s="429">
        <f>E85*Calc_SEC_death_rates!$G132</f>
        <v>6.4477847159500362E-2</v>
      </c>
      <c r="F187" s="429">
        <f>F85*Calc_SEC_death_rates!$G132</f>
        <v>6.9201510154304369E-2</v>
      </c>
      <c r="G187" s="429">
        <f>G85*Calc_SEC_death_rates!$G132</f>
        <v>7.3677405917121838E-2</v>
      </c>
      <c r="H187" s="429">
        <f>H85*Calc_SEC_death_rates!$G132</f>
        <v>7.8427766785263808E-2</v>
      </c>
      <c r="I187" s="429">
        <f>I85*Calc_SEC_death_rates!$G132</f>
        <v>8.4002955807981436E-2</v>
      </c>
      <c r="J187" s="429">
        <f>J85*Calc_SEC_death_rates!$G132</f>
        <v>8.9235999333645982E-2</v>
      </c>
      <c r="K187" s="429">
        <f>K85*Calc_SEC_death_rates!$G132</f>
        <v>9.4055221059228811E-2</v>
      </c>
      <c r="L187" s="429">
        <f>L85*Calc_SEC_death_rates!$G132</f>
        <v>9.8350375248451458E-2</v>
      </c>
      <c r="M187" s="429">
        <f>M85*Calc_SEC_death_rates!$G132</f>
        <v>0.10195831237641013</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3.9916979595490401</v>
      </c>
      <c r="D189" s="429">
        <f t="shared" ref="D189:M189" si="64">SUM(D179:D188)</f>
        <v>4.1349141679539789</v>
      </c>
      <c r="E189" s="429">
        <f t="shared" si="64"/>
        <v>4.2488756122910178</v>
      </c>
      <c r="F189" s="429">
        <f t="shared" si="64"/>
        <v>4.3266756933541703</v>
      </c>
      <c r="G189" s="429">
        <f t="shared" si="64"/>
        <v>4.3593295764365667</v>
      </c>
      <c r="H189" s="429">
        <f t="shared" si="64"/>
        <v>4.3776249327893408</v>
      </c>
      <c r="I189" s="429">
        <f t="shared" si="64"/>
        <v>4.4093709958588265</v>
      </c>
      <c r="J189" s="429">
        <f t="shared" si="64"/>
        <v>4.4238450257013415</v>
      </c>
      <c r="K189" s="429">
        <f t="shared" si="64"/>
        <v>4.4261037689620482</v>
      </c>
      <c r="L189" s="429">
        <f t="shared" si="64"/>
        <v>4.4186371361142571</v>
      </c>
      <c r="M189" s="429">
        <f t="shared" si="64"/>
        <v>4.4002693059476208</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5">
      <c r="C193" s="314"/>
      <c r="D193" s="314"/>
      <c r="E193" s="314"/>
      <c r="F193" s="314"/>
      <c r="G193" s="314"/>
      <c r="H193" s="324"/>
      <c r="I193" s="314"/>
      <c r="J193" s="314"/>
      <c r="K193" s="314"/>
      <c r="L193" s="314"/>
    </row>
    <row r="194" spans="1:15"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5" ht="13.15">
      <c r="B195" s="323" t="str">
        <f t="shared" si="66"/>
        <v>20-24</v>
      </c>
      <c r="C195" s="429">
        <f>C93*Calc_SEC_death_rates!$G140</f>
        <v>0.14985704568838432</v>
      </c>
      <c r="D195" s="429">
        <f>D93*Calc_SEC_death_rates!$G140</f>
        <v>0.15777776754400577</v>
      </c>
      <c r="E195" s="429">
        <f>E93*Calc_SEC_death_rates!$G140</f>
        <v>0.16405302881776473</v>
      </c>
      <c r="F195" s="429">
        <f>F93*Calc_SEC_death_rates!$G140</f>
        <v>0.16678229251180357</v>
      </c>
      <c r="G195" s="429">
        <f>G93*Calc_SEC_death_rates!$G140</f>
        <v>0.1672459766769934</v>
      </c>
      <c r="H195" s="429">
        <f>H93*Calc_SEC_death_rates!$G140</f>
        <v>0.16785294409441734</v>
      </c>
      <c r="I195" s="429">
        <f>I93*Calc_SEC_death_rates!$G140</f>
        <v>0.17232791706610326</v>
      </c>
      <c r="J195" s="429">
        <f>J93*Calc_SEC_death_rates!$G140</f>
        <v>0.17518953185074432</v>
      </c>
      <c r="K195" s="429">
        <f>K93*Calc_SEC_death_rates!$G140</f>
        <v>0.17723403155569201</v>
      </c>
      <c r="L195" s="429">
        <f>L93*Calc_SEC_death_rates!$G140</f>
        <v>0.17870392073814381</v>
      </c>
      <c r="M195" s="429">
        <f>M93*Calc_SEC_death_rates!$G140</f>
        <v>0.17926668512758534</v>
      </c>
      <c r="N195" s="312"/>
      <c r="O195" s="312"/>
    </row>
    <row r="196" spans="1:15" ht="13.15">
      <c r="B196" s="323" t="str">
        <f t="shared" si="66"/>
        <v>25-29</v>
      </c>
      <c r="C196" s="429">
        <f>C94*Calc_SEC_death_rates!$G141</f>
        <v>0.18817816683611766</v>
      </c>
      <c r="D196" s="429">
        <f>D94*Calc_SEC_death_rates!$G141</f>
        <v>0.17305250777610928</v>
      </c>
      <c r="E196" s="429">
        <f>E94*Calc_SEC_death_rates!$G141</f>
        <v>0.16300775876680298</v>
      </c>
      <c r="F196" s="429">
        <f>F94*Calc_SEC_death_rates!$G141</f>
        <v>0.15529710477654129</v>
      </c>
      <c r="G196" s="429">
        <f>G94*Calc_SEC_death_rates!$G141</f>
        <v>0.14915572305044897</v>
      </c>
      <c r="H196" s="429">
        <f>H94*Calc_SEC_death_rates!$G141</f>
        <v>0.14492500850931347</v>
      </c>
      <c r="I196" s="429">
        <f>I94*Calc_SEC_death_rates!$G141</f>
        <v>0.14405682973358913</v>
      </c>
      <c r="J196" s="429">
        <f>J94*Calc_SEC_death_rates!$G141</f>
        <v>0.14358850679347124</v>
      </c>
      <c r="K196" s="429">
        <f>K94*Calc_SEC_death_rates!$G141</f>
        <v>0.14346421744634805</v>
      </c>
      <c r="L196" s="429">
        <f>L94*Calc_SEC_death_rates!$G141</f>
        <v>0.14353126402967892</v>
      </c>
      <c r="M196" s="429">
        <f>M94*Calc_SEC_death_rates!$G141</f>
        <v>0.1434320366319124</v>
      </c>
      <c r="N196" s="312"/>
      <c r="O196" s="312"/>
    </row>
    <row r="197" spans="1:15" ht="13.15">
      <c r="B197" s="323" t="str">
        <f t="shared" si="66"/>
        <v>30-34</v>
      </c>
      <c r="C197" s="429">
        <f>C95*Calc_SEC_death_rates!$G142</f>
        <v>0.3147115392641473</v>
      </c>
      <c r="D197" s="429">
        <f>D95*Calc_SEC_death_rates!$G142</f>
        <v>0.30050195750774517</v>
      </c>
      <c r="E197" s="429">
        <f>E95*Calc_SEC_death_rates!$G142</f>
        <v>0.28648652383149875</v>
      </c>
      <c r="F197" s="429">
        <f>F95*Calc_SEC_death_rates!$G142</f>
        <v>0.27289445706162502</v>
      </c>
      <c r="G197" s="429">
        <f>G95*Calc_SEC_death_rates!$G142</f>
        <v>0.26032231504913894</v>
      </c>
      <c r="H197" s="429">
        <f>H95*Calc_SEC_death_rates!$G142</f>
        <v>0.24973001128673836</v>
      </c>
      <c r="I197" s="429">
        <f>I95*Calc_SEC_death_rates!$G142</f>
        <v>0.24274947066729471</v>
      </c>
      <c r="J197" s="429">
        <f>J95*Calc_SEC_death_rates!$G142</f>
        <v>0.23729276400497712</v>
      </c>
      <c r="K197" s="429">
        <f>K95*Calc_SEC_death_rates!$G142</f>
        <v>0.23319437633815582</v>
      </c>
      <c r="L197" s="429">
        <f>L95*Calc_SEC_death_rates!$G142</f>
        <v>0.23017601731554746</v>
      </c>
      <c r="M197" s="429">
        <f>M95*Calc_SEC_death_rates!$G142</f>
        <v>0.22777020769179981</v>
      </c>
      <c r="N197" s="312"/>
      <c r="O197" s="312"/>
    </row>
    <row r="198" spans="1:15" ht="13.15">
      <c r="B198" s="323" t="str">
        <f t="shared" si="66"/>
        <v>35-39</v>
      </c>
      <c r="C198" s="429">
        <f>C96*Calc_SEC_death_rates!$G143</f>
        <v>0.44168460593234865</v>
      </c>
      <c r="D198" s="429">
        <f>D96*Calc_SEC_death_rates!$G143</f>
        <v>0.42396276098626462</v>
      </c>
      <c r="E198" s="429">
        <f>E96*Calc_SEC_death_rates!$G143</f>
        <v>0.40744516422610971</v>
      </c>
      <c r="F198" s="429">
        <f>F96*Calc_SEC_death_rates!$G143</f>
        <v>0.39101616174039033</v>
      </c>
      <c r="G198" s="429">
        <f>G96*Calc_SEC_death_rates!$G143</f>
        <v>0.37489252447067178</v>
      </c>
      <c r="H198" s="429">
        <f>H96*Calc_SEC_death_rates!$G143</f>
        <v>0.36006436649700624</v>
      </c>
      <c r="I198" s="429">
        <f>I96*Calc_SEC_death_rates!$G143</f>
        <v>0.3482287529152574</v>
      </c>
      <c r="J198" s="429">
        <f>J96*Calc_SEC_death_rates!$G143</f>
        <v>0.3376940403835052</v>
      </c>
      <c r="K198" s="429">
        <f>K96*Calc_SEC_death_rates!$G143</f>
        <v>0.32862348793693402</v>
      </c>
      <c r="L198" s="429">
        <f>L96*Calc_SEC_death_rates!$G143</f>
        <v>0.32096436311045312</v>
      </c>
      <c r="M198" s="429">
        <f>M96*Calc_SEC_death_rates!$G143</f>
        <v>0.31440160303262704</v>
      </c>
      <c r="N198" s="312"/>
      <c r="O198" s="312"/>
    </row>
    <row r="199" spans="1:15" ht="13.15">
      <c r="B199" s="323" t="str">
        <f t="shared" si="66"/>
        <v>40-44</v>
      </c>
      <c r="C199" s="429">
        <f>C97*Calc_SEC_death_rates!$G144</f>
        <v>0.45825871345956121</v>
      </c>
      <c r="D199" s="429">
        <f>D97*Calc_SEC_death_rates!$G144</f>
        <v>0.48898243108088046</v>
      </c>
      <c r="E199" s="429">
        <f>E97*Calc_SEC_death_rates!$G144</f>
        <v>0.50644822299666559</v>
      </c>
      <c r="F199" s="429">
        <f>F97*Calc_SEC_death_rates!$G144</f>
        <v>0.51345767488487004</v>
      </c>
      <c r="G199" s="429">
        <f>G97*Calc_SEC_death_rates!$G144</f>
        <v>0.51299440389810458</v>
      </c>
      <c r="H199" s="429">
        <f>H97*Calc_SEC_death_rates!$G144</f>
        <v>0.50818706351282283</v>
      </c>
      <c r="I199" s="429">
        <f>I97*Calc_SEC_death_rates!$G144</f>
        <v>0.50251276067208683</v>
      </c>
      <c r="J199" s="429">
        <f>J97*Calc_SEC_death_rates!$G144</f>
        <v>0.49482354513072191</v>
      </c>
      <c r="K199" s="429">
        <f>K97*Calc_SEC_death_rates!$G144</f>
        <v>0.48619801648274114</v>
      </c>
      <c r="L199" s="429">
        <f>L97*Calc_SEC_death_rates!$G144</f>
        <v>0.47730741913007457</v>
      </c>
      <c r="M199" s="429">
        <f>M97*Calc_SEC_death_rates!$G144</f>
        <v>0.46836829380518746</v>
      </c>
      <c r="N199" s="312"/>
      <c r="O199" s="312"/>
    </row>
    <row r="200" spans="1:15" ht="13.15">
      <c r="B200" s="323" t="str">
        <f t="shared" si="66"/>
        <v>45-49</v>
      </c>
      <c r="C200" s="429">
        <f>C98*Calc_SEC_death_rates!$G145</f>
        <v>0.52194381661016975</v>
      </c>
      <c r="D200" s="429">
        <f>D98*Calc_SEC_death_rates!$G145</f>
        <v>0.59551500879339758</v>
      </c>
      <c r="E200" s="429">
        <f>E98*Calc_SEC_death_rates!$G145</f>
        <v>0.66055886347030845</v>
      </c>
      <c r="F200" s="429">
        <f>F98*Calc_SEC_death_rates!$G145</f>
        <v>0.71247356646383742</v>
      </c>
      <c r="G200" s="429">
        <f>G98*Calc_SEC_death_rates!$G145</f>
        <v>0.75122870980437439</v>
      </c>
      <c r="H200" s="429">
        <f>H98*Calc_SEC_death_rates!$G145</f>
        <v>0.77945154244515547</v>
      </c>
      <c r="I200" s="429">
        <f>I98*Calc_SEC_death_rates!$G145</f>
        <v>0.80184876991622578</v>
      </c>
      <c r="J200" s="429">
        <f>J98*Calc_SEC_death_rates!$G145</f>
        <v>0.81575439022350649</v>
      </c>
      <c r="K200" s="429">
        <f>K98*Calc_SEC_death_rates!$G145</f>
        <v>0.82304478940879089</v>
      </c>
      <c r="L200" s="429">
        <f>L98*Calc_SEC_death_rates!$G145</f>
        <v>0.82518929582679124</v>
      </c>
      <c r="M200" s="429">
        <f>M98*Calc_SEC_death_rates!$G145</f>
        <v>0.82304448063618429</v>
      </c>
      <c r="N200" s="312"/>
      <c r="O200" s="312"/>
    </row>
    <row r="201" spans="1:15" ht="13.15">
      <c r="B201" s="323" t="str">
        <f t="shared" si="66"/>
        <v>50-54</v>
      </c>
      <c r="C201" s="429">
        <f>C99*Calc_SEC_death_rates!$G146</f>
        <v>0.29992735402143406</v>
      </c>
      <c r="D201" s="429">
        <f>D99*Calc_SEC_death_rates!$G146</f>
        <v>0.34466475735550445</v>
      </c>
      <c r="E201" s="429">
        <f>E99*Calc_SEC_death_rates!$G146</f>
        <v>0.39011232624837111</v>
      </c>
      <c r="F201" s="429">
        <f>F99*Calc_SEC_death_rates!$G146</f>
        <v>0.43286509933926942</v>
      </c>
      <c r="G201" s="429">
        <f>G99*Calc_SEC_death_rates!$G146</f>
        <v>0.47145679636669219</v>
      </c>
      <c r="H201" s="429">
        <f>H99*Calc_SEC_death_rates!$G146</f>
        <v>0.50602330402789175</v>
      </c>
      <c r="I201" s="429">
        <f>I99*Calc_SEC_death_rates!$G146</f>
        <v>0.53845403442329176</v>
      </c>
      <c r="J201" s="429">
        <f>J99*Calc_SEC_death_rates!$G146</f>
        <v>0.56525637672081785</v>
      </c>
      <c r="K201" s="429">
        <f>K99*Calc_SEC_death_rates!$G146</f>
        <v>0.58674869167987753</v>
      </c>
      <c r="L201" s="429">
        <f>L99*Calc_SEC_death_rates!$G146</f>
        <v>0.60327701310166282</v>
      </c>
      <c r="M201" s="429">
        <f>M99*Calc_SEC_death_rates!$G146</f>
        <v>0.61500257588932539</v>
      </c>
      <c r="N201" s="312"/>
      <c r="O201" s="312"/>
    </row>
    <row r="202" spans="1:15" ht="13.15">
      <c r="B202" s="323" t="str">
        <f t="shared" si="66"/>
        <v>55-59</v>
      </c>
      <c r="C202" s="429">
        <f>C100*Calc_SEC_death_rates!$G147</f>
        <v>8.698633983166025E-2</v>
      </c>
      <c r="D202" s="429">
        <f>D100*Calc_SEC_death_rates!$G147</f>
        <v>9.004572579986822E-2</v>
      </c>
      <c r="E202" s="429">
        <f>E100*Calc_SEC_death_rates!$G147</f>
        <v>9.5795258853572915E-2</v>
      </c>
      <c r="F202" s="429">
        <f>F100*Calc_SEC_death_rates!$G147</f>
        <v>0.10277718216439864</v>
      </c>
      <c r="G202" s="429">
        <f>G100*Calc_SEC_death_rates!$G147</f>
        <v>0.11034816319211355</v>
      </c>
      <c r="H202" s="429">
        <f>H100*Calc_SEC_death_rates!$G147</f>
        <v>0.1183217899582895</v>
      </c>
      <c r="I202" s="429">
        <f>I100*Calc_SEC_death_rates!$G147</f>
        <v>0.12700759094340017</v>
      </c>
      <c r="J202" s="429">
        <f>J100*Calc_SEC_death_rates!$G147</f>
        <v>0.13503671340870363</v>
      </c>
      <c r="K202" s="429">
        <f>K100*Calc_SEC_death_rates!$G147</f>
        <v>0.14225719148252622</v>
      </c>
      <c r="L202" s="429">
        <f>L100*Calc_SEC_death_rates!$G147</f>
        <v>0.14853366586983338</v>
      </c>
      <c r="M202" s="429">
        <f>M100*Calc_SEC_death_rates!$G147</f>
        <v>0.15370433331790956</v>
      </c>
      <c r="N202" s="312"/>
      <c r="O202" s="312"/>
    </row>
    <row r="203" spans="1:15" ht="13.15">
      <c r="B203" s="323" t="str">
        <f t="shared" si="66"/>
        <v>60-64</v>
      </c>
      <c r="C203" s="429">
        <f>C101*Calc_SEC_death_rates!$G148</f>
        <v>7.3115397746710109E-2</v>
      </c>
      <c r="D203" s="429">
        <f>D101*Calc_SEC_death_rates!$G148</f>
        <v>7.9433491118788516E-2</v>
      </c>
      <c r="E203" s="429">
        <f>E101*Calc_SEC_death_rates!$G148</f>
        <v>8.3940902788341737E-2</v>
      </c>
      <c r="F203" s="429">
        <f>F101*Calc_SEC_death_rates!$G148</f>
        <v>8.781928201300665E-2</v>
      </c>
      <c r="G203" s="429">
        <f>G101*Calc_SEC_death_rates!$G148</f>
        <v>9.1824437275170923E-2</v>
      </c>
      <c r="H203" s="429">
        <f>H101*Calc_SEC_death_rates!$G148</f>
        <v>9.6498350896377316E-2</v>
      </c>
      <c r="I203" s="429">
        <f>I101*Calc_SEC_death_rates!$G148</f>
        <v>0.10253660778198299</v>
      </c>
      <c r="J203" s="429">
        <f>J101*Calc_SEC_death_rates!$G148</f>
        <v>0.10851913070947902</v>
      </c>
      <c r="K203" s="429">
        <f>K101*Calc_SEC_death_rates!$G148</f>
        <v>0.11433121357657744</v>
      </c>
      <c r="L203" s="429">
        <f>L101*Calc_SEC_death_rates!$G148</f>
        <v>0.11978775515359669</v>
      </c>
      <c r="M203" s="429">
        <f>M101*Calc_SEC_death_rates!$G148</f>
        <v>0.12462888887317645</v>
      </c>
      <c r="N203" s="312"/>
      <c r="O203" s="312"/>
    </row>
    <row r="204" spans="1:15"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c r="O204" s="312"/>
    </row>
    <row r="205" spans="1:15" ht="13.15">
      <c r="B205" s="323" t="str">
        <f t="shared" si="66"/>
        <v>Total</v>
      </c>
      <c r="C205" s="429">
        <f>SUM(C195:C204)</f>
        <v>2.5346629793905335</v>
      </c>
      <c r="D205" s="429">
        <f t="shared" ref="D205:M205" si="68">SUM(D195:D204)</f>
        <v>2.6539364079625636</v>
      </c>
      <c r="E205" s="429">
        <f t="shared" si="68"/>
        <v>2.7578480499994362</v>
      </c>
      <c r="F205" s="429">
        <f t="shared" si="68"/>
        <v>2.8353828209557426</v>
      </c>
      <c r="G205" s="429">
        <f t="shared" si="68"/>
        <v>2.8894690497837092</v>
      </c>
      <c r="H205" s="429">
        <f t="shared" si="68"/>
        <v>2.9310543812280119</v>
      </c>
      <c r="I205" s="429">
        <f t="shared" si="68"/>
        <v>2.9797227341192318</v>
      </c>
      <c r="J205" s="429">
        <f t="shared" si="68"/>
        <v>3.0131549992259266</v>
      </c>
      <c r="K205" s="429">
        <f t="shared" si="68"/>
        <v>3.035096015907643</v>
      </c>
      <c r="L205" s="429">
        <f t="shared" si="68"/>
        <v>3.0474707142757822</v>
      </c>
      <c r="M205" s="429">
        <f t="shared" si="68"/>
        <v>3.0496191050057071</v>
      </c>
      <c r="N205" s="312"/>
      <c r="O205" s="312"/>
    </row>
    <row r="206" spans="1:15">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5"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36.105403022653839</v>
      </c>
      <c r="D213" s="429">
        <f t="shared" ref="D213:M213" si="73">D111+D145+D179</f>
        <v>46.546135269843127</v>
      </c>
      <c r="E213" s="429">
        <f t="shared" si="73"/>
        <v>53.605012813608255</v>
      </c>
      <c r="F213" s="429">
        <f t="shared" si="73"/>
        <v>60.109308468653026</v>
      </c>
      <c r="G213" s="429">
        <f t="shared" si="73"/>
        <v>62.258826273186671</v>
      </c>
      <c r="H213" s="429">
        <f t="shared" si="73"/>
        <v>63.876684812607664</v>
      </c>
      <c r="I213" s="429">
        <f t="shared" si="73"/>
        <v>66.658399418781784</v>
      </c>
      <c r="J213" s="429">
        <f t="shared" si="73"/>
        <v>68.483786561824886</v>
      </c>
      <c r="K213" s="429">
        <f t="shared" si="73"/>
        <v>69.771129149424354</v>
      </c>
      <c r="L213" s="429">
        <f t="shared" si="73"/>
        <v>70.682858191882232</v>
      </c>
      <c r="M213" s="429">
        <f t="shared" si="73"/>
        <v>71.127274916935434</v>
      </c>
    </row>
    <row r="214" spans="1:13" ht="13.15">
      <c r="B214" s="323" t="str">
        <f t="shared" si="70"/>
        <v>25-29</v>
      </c>
      <c r="C214" s="429">
        <f t="shared" si="72"/>
        <v>138.04635734410581</v>
      </c>
      <c r="D214" s="429">
        <f t="shared" ref="D214:M214" si="74">D112+D146+D180</f>
        <v>133.10064857831068</v>
      </c>
      <c r="E214" s="429">
        <f t="shared" si="74"/>
        <v>128.54061447839877</v>
      </c>
      <c r="F214" s="429">
        <f t="shared" si="74"/>
        <v>130.10814011576491</v>
      </c>
      <c r="G214" s="429">
        <f t="shared" si="74"/>
        <v>126.7526597150606</v>
      </c>
      <c r="H214" s="429">
        <f t="shared" si="74"/>
        <v>124.87070210337082</v>
      </c>
      <c r="I214" s="429">
        <f t="shared" si="74"/>
        <v>125.84663297073686</v>
      </c>
      <c r="J214" s="429">
        <f t="shared" si="74"/>
        <v>126.83820628441465</v>
      </c>
      <c r="K214" s="429">
        <f t="shared" si="74"/>
        <v>127.84799198670413</v>
      </c>
      <c r="L214" s="429">
        <f t="shared" si="74"/>
        <v>128.78436841235907</v>
      </c>
      <c r="M214" s="429">
        <f t="shared" si="74"/>
        <v>129.35455264494084</v>
      </c>
    </row>
    <row r="215" spans="1:13" ht="13.15">
      <c r="B215" s="323" t="str">
        <f t="shared" si="70"/>
        <v>30-34</v>
      </c>
      <c r="C215" s="429">
        <f t="shared" si="72"/>
        <v>134.92622908522139</v>
      </c>
      <c r="D215" s="429">
        <f t="shared" ref="D215:M215" si="75">D113+D147+D181</f>
        <v>131.02360279843376</v>
      </c>
      <c r="E215" s="429">
        <f t="shared" si="75"/>
        <v>124.23434232592102</v>
      </c>
      <c r="F215" s="429">
        <f t="shared" si="75"/>
        <v>122.3948726116197</v>
      </c>
      <c r="G215" s="429">
        <f t="shared" si="75"/>
        <v>115.98214911852416</v>
      </c>
      <c r="H215" s="429">
        <f t="shared" si="75"/>
        <v>110.91316445417816</v>
      </c>
      <c r="I215" s="429">
        <f t="shared" si="75"/>
        <v>107.79577355392348</v>
      </c>
      <c r="J215" s="429">
        <f t="shared" si="75"/>
        <v>105.54803278896905</v>
      </c>
      <c r="K215" s="429">
        <f t="shared" si="75"/>
        <v>104.01104666717288</v>
      </c>
      <c r="L215" s="429">
        <f t="shared" si="75"/>
        <v>103.00116706307566</v>
      </c>
      <c r="M215" s="429">
        <f t="shared" si="75"/>
        <v>102.26691723143949</v>
      </c>
    </row>
    <row r="216" spans="1:13" ht="13.15">
      <c r="B216" s="323" t="str">
        <f t="shared" si="70"/>
        <v>35-39</v>
      </c>
      <c r="C216" s="429">
        <f t="shared" si="72"/>
        <v>149.75328653972971</v>
      </c>
      <c r="D216" s="429">
        <f t="shared" ref="D216:M216" si="76">D114+D148+D182</f>
        <v>148.47776746650254</v>
      </c>
      <c r="E216" s="429">
        <f t="shared" si="76"/>
        <v>142.85282652368232</v>
      </c>
      <c r="F216" s="429">
        <f t="shared" si="76"/>
        <v>141.86008172102268</v>
      </c>
      <c r="G216" s="429">
        <f t="shared" si="76"/>
        <v>134.66264283500257</v>
      </c>
      <c r="H216" s="429">
        <f t="shared" si="76"/>
        <v>128.19501686141754</v>
      </c>
      <c r="I216" s="429">
        <f t="shared" si="76"/>
        <v>123.06036961841087</v>
      </c>
      <c r="J216" s="429">
        <f t="shared" si="76"/>
        <v>118.6485437982967</v>
      </c>
      <c r="K216" s="429">
        <f t="shared" si="76"/>
        <v>114.97895907927033</v>
      </c>
      <c r="L216" s="429">
        <f t="shared" si="76"/>
        <v>111.99007443092039</v>
      </c>
      <c r="M216" s="429">
        <f t="shared" si="76"/>
        <v>109.52947808174676</v>
      </c>
    </row>
    <row r="217" spans="1:13" ht="13.15">
      <c r="B217" s="323" t="str">
        <f t="shared" si="70"/>
        <v>40-44</v>
      </c>
      <c r="C217" s="429">
        <f t="shared" si="72"/>
        <v>115.15797556074298</v>
      </c>
      <c r="D217" s="429">
        <f t="shared" ref="D217:M217" si="77">D115+D149+D183</f>
        <v>124.81577275876988</v>
      </c>
      <c r="E217" s="429">
        <f t="shared" si="77"/>
        <v>128.40839982815473</v>
      </c>
      <c r="F217" s="429">
        <f t="shared" si="77"/>
        <v>134.1930522711223</v>
      </c>
      <c r="G217" s="429">
        <f t="shared" si="77"/>
        <v>132.41955475373308</v>
      </c>
      <c r="H217" s="429">
        <f t="shared" si="77"/>
        <v>129.73483502756747</v>
      </c>
      <c r="I217" s="429">
        <f t="shared" si="77"/>
        <v>126.99291381308289</v>
      </c>
      <c r="J217" s="429">
        <f t="shared" si="77"/>
        <v>123.93466802293575</v>
      </c>
      <c r="K217" s="429">
        <f t="shared" si="77"/>
        <v>120.82713282813484</v>
      </c>
      <c r="L217" s="429">
        <f t="shared" si="77"/>
        <v>117.83021019931286</v>
      </c>
      <c r="M217" s="429">
        <f t="shared" si="77"/>
        <v>114.98654564251575</v>
      </c>
    </row>
    <row r="218" spans="1:13" ht="13.15">
      <c r="B218" s="323" t="str">
        <f t="shared" si="70"/>
        <v>45-49</v>
      </c>
      <c r="C218" s="429">
        <f t="shared" si="72"/>
        <v>76.970865884148651</v>
      </c>
      <c r="D218" s="429">
        <f t="shared" ref="D218:M218" si="78">D116+D150+D184</f>
        <v>88.509407818447528</v>
      </c>
      <c r="E218" s="429">
        <f t="shared" si="78"/>
        <v>96.696679254981206</v>
      </c>
      <c r="F218" s="429">
        <f t="shared" si="78"/>
        <v>106.74647947341391</v>
      </c>
      <c r="G218" s="429">
        <f t="shared" si="78"/>
        <v>110.60461908728979</v>
      </c>
      <c r="H218" s="429">
        <f t="shared" si="78"/>
        <v>113.07584727702492</v>
      </c>
      <c r="I218" s="429">
        <f t="shared" si="78"/>
        <v>114.80924786518233</v>
      </c>
      <c r="J218" s="429">
        <f t="shared" si="78"/>
        <v>115.47396320412274</v>
      </c>
      <c r="K218" s="429">
        <f t="shared" si="78"/>
        <v>115.33815843891668</v>
      </c>
      <c r="L218" s="429">
        <f t="shared" si="78"/>
        <v>114.61210727013031</v>
      </c>
      <c r="M218" s="429">
        <f t="shared" si="78"/>
        <v>113.42020142196135</v>
      </c>
    </row>
    <row r="219" spans="1:13" ht="13.15">
      <c r="B219" s="323" t="str">
        <f t="shared" si="70"/>
        <v>50-54</v>
      </c>
      <c r="C219" s="429">
        <f t="shared" si="72"/>
        <v>51.19618944305838</v>
      </c>
      <c r="D219" s="429">
        <f t="shared" ref="D219:M219" si="79">D117+D151+D185</f>
        <v>62.981510645668635</v>
      </c>
      <c r="E219" s="429">
        <f t="shared" si="79"/>
        <v>72.836535539362458</v>
      </c>
      <c r="F219" s="429">
        <f t="shared" si="79"/>
        <v>83.756980648914023</v>
      </c>
      <c r="G219" s="429">
        <f t="shared" si="79"/>
        <v>90.687296078304271</v>
      </c>
      <c r="H219" s="429">
        <f t="shared" si="79"/>
        <v>96.508573825480767</v>
      </c>
      <c r="I219" s="429">
        <f t="shared" si="79"/>
        <v>101.68015632792095</v>
      </c>
      <c r="J219" s="429">
        <f t="shared" si="79"/>
        <v>105.68286505886766</v>
      </c>
      <c r="K219" s="429">
        <f t="shared" si="79"/>
        <v>108.64729090292606</v>
      </c>
      <c r="L219" s="429">
        <f t="shared" si="79"/>
        <v>110.69077907883614</v>
      </c>
      <c r="M219" s="429">
        <f t="shared" si="79"/>
        <v>111.88461384730489</v>
      </c>
    </row>
    <row r="220" spans="1:13" ht="13.15">
      <c r="B220" s="323" t="str">
        <f t="shared" si="70"/>
        <v>55-59</v>
      </c>
      <c r="C220" s="429">
        <f t="shared" si="72"/>
        <v>58.689201765360302</v>
      </c>
      <c r="D220" s="429">
        <f t="shared" ref="D220:M220" si="80">D118+D152+D186</f>
        <v>62.203609360260501</v>
      </c>
      <c r="E220" s="429">
        <f t="shared" si="80"/>
        <v>67.806493387158852</v>
      </c>
      <c r="F220" s="429">
        <f t="shared" si="80"/>
        <v>74.839112340991875</v>
      </c>
      <c r="G220" s="429">
        <f t="shared" si="80"/>
        <v>81.163905811966529</v>
      </c>
      <c r="H220" s="429">
        <f t="shared" si="80"/>
        <v>87.378792942545331</v>
      </c>
      <c r="I220" s="429">
        <f t="shared" si="80"/>
        <v>93.724880216271472</v>
      </c>
      <c r="J220" s="429">
        <f t="shared" si="80"/>
        <v>99.270386003718357</v>
      </c>
      <c r="K220" s="429">
        <f t="shared" si="80"/>
        <v>103.98483864814931</v>
      </c>
      <c r="L220" s="429">
        <f t="shared" si="80"/>
        <v>107.84539602793791</v>
      </c>
      <c r="M220" s="429">
        <f t="shared" si="80"/>
        <v>110.80133388558517</v>
      </c>
    </row>
    <row r="221" spans="1:13" ht="13.15">
      <c r="B221" s="323" t="str">
        <f t="shared" si="70"/>
        <v>60-64</v>
      </c>
      <c r="C221" s="429">
        <f t="shared" si="72"/>
        <v>28.59020518204013</v>
      </c>
      <c r="D221" s="429">
        <f t="shared" ref="D221:M221" si="81">D119+D153+D187</f>
        <v>33.375327263673249</v>
      </c>
      <c r="E221" s="429">
        <f t="shared" si="81"/>
        <v>36.604159252431629</v>
      </c>
      <c r="F221" s="429">
        <f t="shared" si="81"/>
        <v>39.388053481290918</v>
      </c>
      <c r="G221" s="429">
        <f t="shared" si="81"/>
        <v>41.935639817043331</v>
      </c>
      <c r="H221" s="429">
        <f t="shared" si="81"/>
        <v>44.639445955270638</v>
      </c>
      <c r="I221" s="429">
        <f t="shared" si="81"/>
        <v>47.81272704271305</v>
      </c>
      <c r="J221" s="429">
        <f t="shared" si="81"/>
        <v>50.791266063020508</v>
      </c>
      <c r="K221" s="429">
        <f t="shared" si="81"/>
        <v>53.534266362323208</v>
      </c>
      <c r="L221" s="429">
        <f t="shared" si="81"/>
        <v>55.978978371327962</v>
      </c>
      <c r="M221" s="429">
        <f t="shared" si="81"/>
        <v>58.032540789782381</v>
      </c>
    </row>
    <row r="222" spans="1:13" ht="13.15">
      <c r="B222" s="323" t="str">
        <f t="shared" si="70"/>
        <v>65 plus</v>
      </c>
      <c r="C222" s="429">
        <f t="shared" si="72"/>
        <v>10.136672897288049</v>
      </c>
      <c r="D222" s="429">
        <f t="shared" ref="D222:M222" si="82">D120+D154+D188</f>
        <v>13.378567699702023</v>
      </c>
      <c r="E222" s="429">
        <f t="shared" si="82"/>
        <v>16.123454220392585</v>
      </c>
      <c r="F222" s="429">
        <f t="shared" si="82"/>
        <v>18.245529490453723</v>
      </c>
      <c r="G222" s="429">
        <f t="shared" si="82"/>
        <v>19.846314398602992</v>
      </c>
      <c r="H222" s="429">
        <f t="shared" si="82"/>
        <v>21.233397761137667</v>
      </c>
      <c r="I222" s="429">
        <f t="shared" si="82"/>
        <v>22.712171111543583</v>
      </c>
      <c r="J222" s="429">
        <f t="shared" si="82"/>
        <v>24.090431508524887</v>
      </c>
      <c r="K222" s="429">
        <f t="shared" si="82"/>
        <v>25.394107560018835</v>
      </c>
      <c r="L222" s="429">
        <f t="shared" si="82"/>
        <v>26.615972368793916</v>
      </c>
      <c r="M222" s="429">
        <f t="shared" si="82"/>
        <v>27.715401671922081</v>
      </c>
    </row>
    <row r="223" spans="1:13" ht="13.15">
      <c r="B223" s="323" t="str">
        <f t="shared" si="70"/>
        <v>Total</v>
      </c>
      <c r="C223" s="429">
        <f>SUM(C213:C222)</f>
        <v>799.57238672434926</v>
      </c>
      <c r="D223" s="429">
        <f t="shared" ref="D223:M223" si="83">SUM(D213:D222)</f>
        <v>844.41234965961189</v>
      </c>
      <c r="E223" s="429">
        <f t="shared" si="83"/>
        <v>867.70851762409177</v>
      </c>
      <c r="F223" s="429">
        <f t="shared" si="83"/>
        <v>911.64161062324706</v>
      </c>
      <c r="G223" s="429">
        <f t="shared" si="83"/>
        <v>916.31360788871393</v>
      </c>
      <c r="H223" s="429">
        <f t="shared" si="83"/>
        <v>920.42646102060098</v>
      </c>
      <c r="I223" s="429">
        <f t="shared" si="83"/>
        <v>931.09327193856723</v>
      </c>
      <c r="J223" s="429">
        <f t="shared" si="83"/>
        <v>938.76214929469529</v>
      </c>
      <c r="K223" s="429">
        <f t="shared" si="83"/>
        <v>944.33492162304071</v>
      </c>
      <c r="L223" s="429">
        <f t="shared" si="83"/>
        <v>948.03191141457637</v>
      </c>
      <c r="M223" s="429">
        <f t="shared" si="83"/>
        <v>949.11886013413414</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55.486934493177714</v>
      </c>
      <c r="D229" s="429">
        <f t="shared" ref="D229:M229" si="88">D195+D161+D127</f>
        <v>58.932733146381146</v>
      </c>
      <c r="E229" s="429">
        <f t="shared" si="88"/>
        <v>61.563064606377168</v>
      </c>
      <c r="F229" s="429">
        <f t="shared" si="88"/>
        <v>62.822218796293924</v>
      </c>
      <c r="G229" s="429">
        <f t="shared" si="88"/>
        <v>62.996875635693534</v>
      </c>
      <c r="H229" s="429">
        <f t="shared" si="88"/>
        <v>63.225503263515172</v>
      </c>
      <c r="I229" s="429">
        <f t="shared" si="88"/>
        <v>64.911100258860813</v>
      </c>
      <c r="J229" s="429">
        <f t="shared" si="88"/>
        <v>65.988990407772803</v>
      </c>
      <c r="K229" s="429">
        <f t="shared" si="88"/>
        <v>66.759096189740603</v>
      </c>
      <c r="L229" s="429">
        <f t="shared" si="88"/>
        <v>67.312762280040658</v>
      </c>
      <c r="M229" s="429">
        <f t="shared" si="88"/>
        <v>67.52473986514164</v>
      </c>
    </row>
    <row r="230" spans="1:13" ht="13.15">
      <c r="B230" s="323" t="str">
        <f t="shared" si="85"/>
        <v>25-29</v>
      </c>
      <c r="C230" s="429">
        <f t="shared" si="87"/>
        <v>153.62709753848222</v>
      </c>
      <c r="D230" s="429">
        <f t="shared" ref="D230:M230" si="89">D196+D162+D128</f>
        <v>142.52076925761742</v>
      </c>
      <c r="E230" s="429">
        <f t="shared" si="89"/>
        <v>134.87644172550665</v>
      </c>
      <c r="F230" s="429">
        <f t="shared" si="89"/>
        <v>128.97942203175003</v>
      </c>
      <c r="G230" s="429">
        <f t="shared" si="89"/>
        <v>123.87879979769409</v>
      </c>
      <c r="H230" s="429">
        <f t="shared" si="89"/>
        <v>120.36505034897029</v>
      </c>
      <c r="I230" s="429">
        <f t="shared" si="89"/>
        <v>119.64399893674799</v>
      </c>
      <c r="J230" s="429">
        <f t="shared" si="89"/>
        <v>119.25504112438223</v>
      </c>
      <c r="K230" s="429">
        <f t="shared" si="89"/>
        <v>119.15181467866249</v>
      </c>
      <c r="L230" s="429">
        <f t="shared" si="89"/>
        <v>119.20749910098101</v>
      </c>
      <c r="M230" s="429">
        <f t="shared" si="89"/>
        <v>119.12508743959133</v>
      </c>
    </row>
    <row r="231" spans="1:13" ht="13.15">
      <c r="B231" s="323" t="str">
        <f t="shared" si="85"/>
        <v>30-34</v>
      </c>
      <c r="C231" s="429">
        <f t="shared" si="87"/>
        <v>155.22236779791766</v>
      </c>
      <c r="D231" s="429">
        <f t="shared" ref="D231:M231" si="90">D197+D163+D129</f>
        <v>149.51508157556631</v>
      </c>
      <c r="E231" s="429">
        <f t="shared" si="90"/>
        <v>143.2077384612476</v>
      </c>
      <c r="F231" s="429">
        <f t="shared" si="90"/>
        <v>136.9253529581336</v>
      </c>
      <c r="G231" s="429">
        <f t="shared" si="90"/>
        <v>130.61725494458292</v>
      </c>
      <c r="H231" s="429">
        <f t="shared" si="90"/>
        <v>125.30254482945972</v>
      </c>
      <c r="I231" s="429">
        <f t="shared" si="90"/>
        <v>121.80004427137743</v>
      </c>
      <c r="J231" s="429">
        <f t="shared" si="90"/>
        <v>119.06213052343307</v>
      </c>
      <c r="K231" s="429">
        <f t="shared" si="90"/>
        <v>117.00575611450894</v>
      </c>
      <c r="L231" s="429">
        <f t="shared" si="90"/>
        <v>115.49128829066564</v>
      </c>
      <c r="M231" s="429">
        <f t="shared" si="90"/>
        <v>114.28416838273972</v>
      </c>
    </row>
    <row r="232" spans="1:13" ht="13.15">
      <c r="B232" s="323" t="str">
        <f t="shared" si="85"/>
        <v>35-39</v>
      </c>
      <c r="C232" s="429">
        <f t="shared" si="87"/>
        <v>156.775383282489</v>
      </c>
      <c r="D232" s="429">
        <f t="shared" ref="D232:M232" si="91">D198+D164+D130</f>
        <v>151.8015917492537</v>
      </c>
      <c r="E232" s="429">
        <f t="shared" si="91"/>
        <v>146.5667498138842</v>
      </c>
      <c r="F232" s="429">
        <f t="shared" si="91"/>
        <v>141.1829751895709</v>
      </c>
      <c r="G232" s="429">
        <f t="shared" si="91"/>
        <v>135.36126421352259</v>
      </c>
      <c r="H232" s="429">
        <f t="shared" si="91"/>
        <v>130.00730787068218</v>
      </c>
      <c r="I232" s="429">
        <f t="shared" si="91"/>
        <v>125.73386011540804</v>
      </c>
      <c r="J232" s="429">
        <f t="shared" si="91"/>
        <v>121.93012460897872</v>
      </c>
      <c r="K232" s="429">
        <f t="shared" si="91"/>
        <v>118.65504877753469</v>
      </c>
      <c r="L232" s="429">
        <f t="shared" si="91"/>
        <v>115.88959267582804</v>
      </c>
      <c r="M232" s="429">
        <f t="shared" si="91"/>
        <v>113.519997544213</v>
      </c>
    </row>
    <row r="233" spans="1:13" ht="13.15">
      <c r="B233" s="323" t="str">
        <f t="shared" si="85"/>
        <v>40-44</v>
      </c>
      <c r="C233" s="429">
        <f t="shared" si="87"/>
        <v>107.87413369207385</v>
      </c>
      <c r="D233" s="429">
        <f t="shared" ref="D233:M233" si="92">D199+D165+D131</f>
        <v>116.10760780779351</v>
      </c>
      <c r="E233" s="429">
        <f t="shared" si="92"/>
        <v>120.81153475437638</v>
      </c>
      <c r="F233" s="429">
        <f t="shared" si="92"/>
        <v>122.93907202335923</v>
      </c>
      <c r="G233" s="429">
        <f t="shared" si="92"/>
        <v>122.8281493358737</v>
      </c>
      <c r="H233" s="429">
        <f t="shared" si="92"/>
        <v>121.67711002966513</v>
      </c>
      <c r="I233" s="429">
        <f t="shared" si="92"/>
        <v>120.3184906930742</v>
      </c>
      <c r="J233" s="429">
        <f t="shared" si="92"/>
        <v>118.47743334895142</v>
      </c>
      <c r="K233" s="429">
        <f t="shared" si="92"/>
        <v>116.41219109128836</v>
      </c>
      <c r="L233" s="429">
        <f t="shared" si="92"/>
        <v>114.28348245232363</v>
      </c>
      <c r="M233" s="429">
        <f t="shared" si="92"/>
        <v>112.14315458130963</v>
      </c>
    </row>
    <row r="234" spans="1:13" ht="13.15">
      <c r="B234" s="323" t="str">
        <f t="shared" si="85"/>
        <v>45-49</v>
      </c>
      <c r="C234" s="429">
        <f t="shared" si="87"/>
        <v>65.942235353731803</v>
      </c>
      <c r="D234" s="429">
        <f t="shared" ref="D234:M234" si="93">D200+D166+D132</f>
        <v>75.882714901597154</v>
      </c>
      <c r="E234" s="429">
        <f t="shared" si="93"/>
        <v>84.555291958585428</v>
      </c>
      <c r="F234" s="429">
        <f t="shared" si="93"/>
        <v>91.535277425261171</v>
      </c>
      <c r="G234" s="429">
        <f t="shared" si="93"/>
        <v>96.51435730178018</v>
      </c>
      <c r="H234" s="429">
        <f t="shared" si="93"/>
        <v>100.14029507280868</v>
      </c>
      <c r="I234" s="429">
        <f t="shared" si="93"/>
        <v>103.01778629019709</v>
      </c>
      <c r="J234" s="429">
        <f t="shared" si="93"/>
        <v>104.80431546476667</v>
      </c>
      <c r="K234" s="429">
        <f t="shared" si="93"/>
        <v>105.74095191470265</v>
      </c>
      <c r="L234" s="429">
        <f t="shared" si="93"/>
        <v>106.01646808702353</v>
      </c>
      <c r="M234" s="429">
        <f t="shared" si="93"/>
        <v>105.74091224503977</v>
      </c>
    </row>
    <row r="235" spans="1:13" ht="13.15">
      <c r="B235" s="323" t="str">
        <f t="shared" si="85"/>
        <v>50-54</v>
      </c>
      <c r="C235" s="429">
        <f t="shared" si="87"/>
        <v>47.823013341410437</v>
      </c>
      <c r="D235" s="429">
        <f t="shared" ref="D235:M235" si="94">D201+D167+D133</f>
        <v>55.33065116184865</v>
      </c>
      <c r="E235" s="429">
        <f t="shared" si="94"/>
        <v>62.854045441396018</v>
      </c>
      <c r="F235" s="429">
        <f t="shared" si="94"/>
        <v>69.94596014102153</v>
      </c>
      <c r="G235" s="429">
        <f t="shared" si="94"/>
        <v>76.181929051831816</v>
      </c>
      <c r="H235" s="429">
        <f t="shared" si="94"/>
        <v>81.767474226933984</v>
      </c>
      <c r="I235" s="429">
        <f t="shared" si="94"/>
        <v>87.007902663052704</v>
      </c>
      <c r="J235" s="429">
        <f t="shared" si="94"/>
        <v>91.338849114707898</v>
      </c>
      <c r="K235" s="429">
        <f t="shared" si="94"/>
        <v>94.811756973898497</v>
      </c>
      <c r="L235" s="429">
        <f t="shared" si="94"/>
        <v>97.482541273974547</v>
      </c>
      <c r="M235" s="429">
        <f t="shared" si="94"/>
        <v>99.377255698003637</v>
      </c>
    </row>
    <row r="236" spans="1:13" ht="13.15">
      <c r="B236" s="323" t="str">
        <f t="shared" si="85"/>
        <v>55-59</v>
      </c>
      <c r="C236" s="429">
        <f t="shared" si="87"/>
        <v>56.453988456744426</v>
      </c>
      <c r="D236" s="429">
        <f t="shared" ref="D236:M236" si="95">D202+D168+D134</f>
        <v>58.556626709122021</v>
      </c>
      <c r="E236" s="429">
        <f t="shared" si="95"/>
        <v>62.362430711076215</v>
      </c>
      <c r="F236" s="429">
        <f t="shared" si="95"/>
        <v>66.965551857606528</v>
      </c>
      <c r="G236" s="429">
        <f t="shared" si="95"/>
        <v>71.898504016320388</v>
      </c>
      <c r="H236" s="429">
        <f t="shared" si="95"/>
        <v>77.093804232368868</v>
      </c>
      <c r="I236" s="429">
        <f t="shared" si="95"/>
        <v>82.753129036223626</v>
      </c>
      <c r="J236" s="429">
        <f t="shared" si="95"/>
        <v>87.98458805755881</v>
      </c>
      <c r="K236" s="429">
        <f t="shared" si="95"/>
        <v>92.689166337549494</v>
      </c>
      <c r="L236" s="429">
        <f t="shared" si="95"/>
        <v>96.778669106693798</v>
      </c>
      <c r="M236" s="429">
        <f t="shared" si="95"/>
        <v>100.14767175728919</v>
      </c>
    </row>
    <row r="237" spans="1:13" ht="13.15">
      <c r="B237" s="323" t="str">
        <f t="shared" si="85"/>
        <v>60-64</v>
      </c>
      <c r="C237" s="429">
        <f t="shared" si="87"/>
        <v>33.763285923385915</v>
      </c>
      <c r="D237" s="429">
        <f t="shared" ref="D237:M237" si="96">D203+D169+D135</f>
        <v>36.709480460075035</v>
      </c>
      <c r="E237" s="429">
        <f t="shared" si="96"/>
        <v>38.808779628737206</v>
      </c>
      <c r="F237" s="429">
        <f t="shared" si="96"/>
        <v>40.615597659941841</v>
      </c>
      <c r="G237" s="429">
        <f t="shared" si="96"/>
        <v>42.467944558764934</v>
      </c>
      <c r="H237" s="429">
        <f t="shared" si="96"/>
        <v>44.629585952145085</v>
      </c>
      <c r="I237" s="429">
        <f t="shared" si="96"/>
        <v>47.422223361738247</v>
      </c>
      <c r="J237" s="429">
        <f t="shared" si="96"/>
        <v>50.189084336285589</v>
      </c>
      <c r="K237" s="429">
        <f t="shared" si="96"/>
        <v>52.877118374884866</v>
      </c>
      <c r="L237" s="429">
        <f t="shared" si="96"/>
        <v>55.400717887735979</v>
      </c>
      <c r="M237" s="429">
        <f t="shared" si="96"/>
        <v>57.639697014703884</v>
      </c>
    </row>
    <row r="238" spans="1:13" ht="13.15">
      <c r="B238" s="323" t="str">
        <f t="shared" si="85"/>
        <v>65 plus</v>
      </c>
      <c r="C238" s="429">
        <f t="shared" si="87"/>
        <v>6.0050499326119047</v>
      </c>
      <c r="D238" s="429">
        <f t="shared" ref="D238:M238" si="97">D204+D170+D136</f>
        <v>10.899423151017634</v>
      </c>
      <c r="E238" s="429">
        <f t="shared" si="97"/>
        <v>14.535855793616898</v>
      </c>
      <c r="F238" s="429">
        <f t="shared" si="97"/>
        <v>17.123135690984867</v>
      </c>
      <c r="G238" s="429">
        <f t="shared" si="97"/>
        <v>18.98813611348606</v>
      </c>
      <c r="H238" s="429">
        <f t="shared" si="97"/>
        <v>20.472201168900707</v>
      </c>
      <c r="I238" s="429">
        <f t="shared" si="97"/>
        <v>21.922720283656442</v>
      </c>
      <c r="J238" s="429">
        <f t="shared" si="97"/>
        <v>23.236052194882763</v>
      </c>
      <c r="K238" s="429">
        <f t="shared" si="97"/>
        <v>24.470945183467048</v>
      </c>
      <c r="L238" s="429">
        <f t="shared" si="97"/>
        <v>25.643930255273233</v>
      </c>
      <c r="M238" s="429">
        <f t="shared" si="97"/>
        <v>26.730993307453115</v>
      </c>
    </row>
    <row r="239" spans="1:13" ht="13.15">
      <c r="B239" s="323" t="str">
        <f t="shared" si="85"/>
        <v>Total</v>
      </c>
      <c r="C239" s="429">
        <f>SUM(C229:C238)</f>
        <v>838.97348981202481</v>
      </c>
      <c r="D239" s="429">
        <f t="shared" ref="D239:M239" si="98">SUM(D229:D238)</f>
        <v>856.25667992027275</v>
      </c>
      <c r="E239" s="429">
        <f t="shared" si="98"/>
        <v>870.14193289480374</v>
      </c>
      <c r="F239" s="429">
        <f t="shared" si="98"/>
        <v>879.03456377392365</v>
      </c>
      <c r="G239" s="429">
        <f t="shared" si="98"/>
        <v>881.73321496955009</v>
      </c>
      <c r="H239" s="429">
        <f t="shared" si="98"/>
        <v>884.68087699544992</v>
      </c>
      <c r="I239" s="429">
        <f t="shared" si="98"/>
        <v>894.53125591033665</v>
      </c>
      <c r="J239" s="429">
        <f t="shared" si="98"/>
        <v>902.2666091817199</v>
      </c>
      <c r="K239" s="429">
        <f t="shared" si="98"/>
        <v>908.57384563623771</v>
      </c>
      <c r="L239" s="429">
        <f t="shared" si="98"/>
        <v>913.50695141054007</v>
      </c>
      <c r="M239" s="429">
        <f t="shared" si="98"/>
        <v>916.23367783548497</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276.69059697734616</v>
      </c>
      <c r="D247" s="429">
        <f t="shared" ref="D247:M247" si="103">D77-D213</f>
        <v>343.06232445681087</v>
      </c>
      <c r="E247" s="429">
        <f t="shared" si="103"/>
        <v>391.70644362570579</v>
      </c>
      <c r="F247" s="429">
        <f t="shared" si="103"/>
        <v>418.81643380381502</v>
      </c>
      <c r="G247" s="429">
        <f t="shared" si="103"/>
        <v>433.79337172287399</v>
      </c>
      <c r="H247" s="429">
        <f t="shared" si="103"/>
        <v>445.06593101762468</v>
      </c>
      <c r="I247" s="429">
        <f t="shared" si="103"/>
        <v>464.44775092036718</v>
      </c>
      <c r="J247" s="429">
        <f t="shared" si="103"/>
        <v>477.16628242633738</v>
      </c>
      <c r="K247" s="429">
        <f t="shared" si="103"/>
        <v>486.13594528485055</v>
      </c>
      <c r="L247" s="429">
        <f t="shared" si="103"/>
        <v>492.4884906041284</v>
      </c>
      <c r="M247" s="429">
        <f t="shared" si="103"/>
        <v>495.5849998246033</v>
      </c>
    </row>
    <row r="248" spans="2:13" ht="13.15">
      <c r="B248" s="323" t="str">
        <f t="shared" si="100"/>
        <v>25-29</v>
      </c>
      <c r="C248" s="429">
        <f t="shared" si="102"/>
        <v>1151.5374426558942</v>
      </c>
      <c r="D248" s="429">
        <f t="shared" ref="D248:M248" si="104">D78-D214</f>
        <v>1068.2124678699051</v>
      </c>
      <c r="E248" s="429">
        <f t="shared" si="104"/>
        <v>1022.8672728307085</v>
      </c>
      <c r="F248" s="429">
        <f t="shared" si="104"/>
        <v>987.67168245422954</v>
      </c>
      <c r="G248" s="429">
        <f t="shared" si="104"/>
        <v>962.19969453819999</v>
      </c>
      <c r="H248" s="429">
        <f t="shared" si="104"/>
        <v>947.91345357747809</v>
      </c>
      <c r="I248" s="429">
        <f t="shared" si="104"/>
        <v>955.32190074206596</v>
      </c>
      <c r="J248" s="429">
        <f t="shared" si="104"/>
        <v>962.84909221621558</v>
      </c>
      <c r="K248" s="429">
        <f t="shared" si="104"/>
        <v>970.514536842594</v>
      </c>
      <c r="L248" s="429">
        <f t="shared" si="104"/>
        <v>977.62271991948842</v>
      </c>
      <c r="M248" s="429">
        <f t="shared" si="104"/>
        <v>981.95107954250557</v>
      </c>
    </row>
    <row r="249" spans="2:13" ht="13.15">
      <c r="B249" s="323" t="str">
        <f t="shared" si="100"/>
        <v>30-34</v>
      </c>
      <c r="C249" s="429">
        <f t="shared" si="102"/>
        <v>1758.1231709147785</v>
      </c>
      <c r="D249" s="429">
        <f t="shared" ref="D249:M249" si="105">D79-D215</f>
        <v>1645.3963869946213</v>
      </c>
      <c r="E249" s="429">
        <f t="shared" si="105"/>
        <v>1547.5012893772937</v>
      </c>
      <c r="F249" s="429">
        <f t="shared" si="105"/>
        <v>1457.557017090224</v>
      </c>
      <c r="G249" s="429">
        <f t="shared" si="105"/>
        <v>1381.1901732300232</v>
      </c>
      <c r="H249" s="429">
        <f t="shared" si="105"/>
        <v>1320.8254372783408</v>
      </c>
      <c r="I249" s="429">
        <f t="shared" si="105"/>
        <v>1283.7015375207291</v>
      </c>
      <c r="J249" s="429">
        <f t="shared" si="105"/>
        <v>1256.933991996538</v>
      </c>
      <c r="K249" s="429">
        <f t="shared" si="105"/>
        <v>1238.6305707894833</v>
      </c>
      <c r="L249" s="429">
        <f t="shared" si="105"/>
        <v>1226.6042736745787</v>
      </c>
      <c r="M249" s="429">
        <f t="shared" si="105"/>
        <v>1217.8603535122159</v>
      </c>
    </row>
    <row r="250" spans="2:13" ht="13.15">
      <c r="B250" s="323" t="str">
        <f t="shared" si="100"/>
        <v>35-39</v>
      </c>
      <c r="C250" s="429">
        <f t="shared" si="102"/>
        <v>1915.1847134602704</v>
      </c>
      <c r="D250" s="429">
        <f t="shared" ref="D250:M250" si="106">D80-D216</f>
        <v>1830.0034850723951</v>
      </c>
      <c r="E250" s="429">
        <f t="shared" si="106"/>
        <v>1746.404749192272</v>
      </c>
      <c r="F250" s="429">
        <f t="shared" si="106"/>
        <v>1657.9556245424492</v>
      </c>
      <c r="G250" s="429">
        <f t="shared" si="106"/>
        <v>1573.8372866801833</v>
      </c>
      <c r="H250" s="429">
        <f t="shared" si="106"/>
        <v>1498.2484619012039</v>
      </c>
      <c r="I250" s="429">
        <f t="shared" si="106"/>
        <v>1438.2385058000525</v>
      </c>
      <c r="J250" s="429">
        <f t="shared" si="106"/>
        <v>1386.6763514277989</v>
      </c>
      <c r="K250" s="429">
        <f t="shared" si="106"/>
        <v>1343.7889616079524</v>
      </c>
      <c r="L250" s="429">
        <f t="shared" si="106"/>
        <v>1308.8570903322429</v>
      </c>
      <c r="M250" s="429">
        <f t="shared" si="106"/>
        <v>1280.0994616367814</v>
      </c>
    </row>
    <row r="251" spans="2:13" ht="13.15">
      <c r="B251" s="323" t="str">
        <f t="shared" si="100"/>
        <v>40-44</v>
      </c>
      <c r="C251" s="429">
        <f t="shared" si="102"/>
        <v>1366.9688244392571</v>
      </c>
      <c r="D251" s="429">
        <f t="shared" ref="D251:M251" si="107">D81-D217</f>
        <v>1427.7281204886294</v>
      </c>
      <c r="E251" s="429">
        <f t="shared" si="107"/>
        <v>1456.8825670139072</v>
      </c>
      <c r="F251" s="429">
        <f t="shared" si="107"/>
        <v>1455.3094431010838</v>
      </c>
      <c r="G251" s="429">
        <f t="shared" si="107"/>
        <v>1436.0760503084509</v>
      </c>
      <c r="H251" s="429">
        <f t="shared" si="107"/>
        <v>1406.9605491446894</v>
      </c>
      <c r="I251" s="429">
        <f t="shared" si="107"/>
        <v>1377.2247038967807</v>
      </c>
      <c r="J251" s="429">
        <f t="shared" si="107"/>
        <v>1344.058352119245</v>
      </c>
      <c r="K251" s="429">
        <f t="shared" si="107"/>
        <v>1310.3574619671554</v>
      </c>
      <c r="L251" s="429">
        <f t="shared" si="107"/>
        <v>1277.8561533811032</v>
      </c>
      <c r="M251" s="429">
        <f t="shared" si="107"/>
        <v>1247.0169123587179</v>
      </c>
    </row>
    <row r="252" spans="2:13" ht="13.15">
      <c r="B252" s="323" t="str">
        <f t="shared" si="100"/>
        <v>45-49</v>
      </c>
      <c r="C252" s="429">
        <f t="shared" si="102"/>
        <v>815.70113411585135</v>
      </c>
      <c r="D252" s="429">
        <f t="shared" ref="D252:M252" si="108">D82-D218</f>
        <v>903.97202167591217</v>
      </c>
      <c r="E252" s="429">
        <f t="shared" si="108"/>
        <v>979.58355388496341</v>
      </c>
      <c r="F252" s="429">
        <f t="shared" si="108"/>
        <v>1033.7579018189001</v>
      </c>
      <c r="G252" s="429">
        <f t="shared" si="108"/>
        <v>1071.1210292198189</v>
      </c>
      <c r="H252" s="429">
        <f t="shared" si="108"/>
        <v>1095.0529816452154</v>
      </c>
      <c r="I252" s="429">
        <f t="shared" si="108"/>
        <v>1111.839638815221</v>
      </c>
      <c r="J252" s="429">
        <f t="shared" si="108"/>
        <v>1118.2768978000574</v>
      </c>
      <c r="K252" s="429">
        <f t="shared" si="108"/>
        <v>1116.9617326552304</v>
      </c>
      <c r="L252" s="429">
        <f t="shared" si="108"/>
        <v>1109.9304831324328</v>
      </c>
      <c r="M252" s="429">
        <f t="shared" si="108"/>
        <v>1098.3877878150131</v>
      </c>
    </row>
    <row r="253" spans="2:13" ht="13.15">
      <c r="B253" s="323" t="str">
        <f t="shared" si="100"/>
        <v>50-54</v>
      </c>
      <c r="C253" s="429">
        <f t="shared" si="102"/>
        <v>382.66461055694168</v>
      </c>
      <c r="D253" s="429">
        <f t="shared" ref="D253:M253" si="109">D83-D219</f>
        <v>456.99175227324406</v>
      </c>
      <c r="E253" s="429">
        <f t="shared" si="109"/>
        <v>525.03778011464954</v>
      </c>
      <c r="F253" s="429">
        <f t="shared" si="109"/>
        <v>582.07908618712179</v>
      </c>
      <c r="G253" s="429">
        <f t="shared" si="109"/>
        <v>630.2421364890107</v>
      </c>
      <c r="H253" s="429">
        <f t="shared" si="109"/>
        <v>670.69779768006231</v>
      </c>
      <c r="I253" s="429">
        <f t="shared" si="109"/>
        <v>706.63832459303569</v>
      </c>
      <c r="J253" s="429">
        <f t="shared" si="109"/>
        <v>734.45562438502475</v>
      </c>
      <c r="K253" s="429">
        <f t="shared" si="109"/>
        <v>755.05725392097895</v>
      </c>
      <c r="L253" s="429">
        <f t="shared" si="109"/>
        <v>769.25871773751589</v>
      </c>
      <c r="M253" s="429">
        <f t="shared" si="109"/>
        <v>777.55541427199989</v>
      </c>
    </row>
    <row r="254" spans="2:13" ht="13.15">
      <c r="B254" s="323" t="str">
        <f t="shared" si="100"/>
        <v>55-59</v>
      </c>
      <c r="C254" s="429">
        <f t="shared" si="102"/>
        <v>186.90019823463967</v>
      </c>
      <c r="D254" s="429">
        <f t="shared" ref="D254:M254" si="110">D84-D220</f>
        <v>196.22057158326692</v>
      </c>
      <c r="E254" s="429">
        <f t="shared" si="110"/>
        <v>213.4407139351332</v>
      </c>
      <c r="F254" s="429">
        <f t="shared" si="110"/>
        <v>232.77354275817882</v>
      </c>
      <c r="G254" s="429">
        <f t="shared" si="110"/>
        <v>252.4456705721023</v>
      </c>
      <c r="H254" s="429">
        <f t="shared" si="110"/>
        <v>271.77595456365435</v>
      </c>
      <c r="I254" s="429">
        <f t="shared" si="110"/>
        <v>291.51431290530871</v>
      </c>
      <c r="J254" s="429">
        <f t="shared" si="110"/>
        <v>308.76260712141948</v>
      </c>
      <c r="K254" s="429">
        <f t="shared" si="110"/>
        <v>323.42606062698405</v>
      </c>
      <c r="L254" s="429">
        <f t="shared" si="110"/>
        <v>335.43362712804219</v>
      </c>
      <c r="M254" s="429">
        <f t="shared" si="110"/>
        <v>344.62753798260343</v>
      </c>
    </row>
    <row r="255" spans="2:13" ht="13.15">
      <c r="B255" s="323" t="str">
        <f t="shared" si="100"/>
        <v>60-64</v>
      </c>
      <c r="C255" s="429">
        <f t="shared" si="102"/>
        <v>57.18319481795988</v>
      </c>
      <c r="D255" s="429">
        <f t="shared" ref="D255:M255" si="111">D85-D221</f>
        <v>66.548579220118938</v>
      </c>
      <c r="E255" s="429">
        <f t="shared" si="111"/>
        <v>72.936252839212244</v>
      </c>
      <c r="F255" s="429">
        <f t="shared" si="111"/>
        <v>78.177316232664623</v>
      </c>
      <c r="G255" s="429">
        <f t="shared" si="111"/>
        <v>83.233759620879624</v>
      </c>
      <c r="H255" s="429">
        <f t="shared" si="111"/>
        <v>88.600267706901661</v>
      </c>
      <c r="I255" s="429">
        <f t="shared" si="111"/>
        <v>94.898588571778987</v>
      </c>
      <c r="J255" s="429">
        <f t="shared" si="111"/>
        <v>100.8103858382398</v>
      </c>
      <c r="K255" s="429">
        <f t="shared" si="111"/>
        <v>106.2546864033017</v>
      </c>
      <c r="L255" s="429">
        <f t="shared" si="111"/>
        <v>111.10694506890289</v>
      </c>
      <c r="M255" s="429">
        <f t="shared" si="111"/>
        <v>115.18285094394909</v>
      </c>
    </row>
    <row r="256" spans="2:13" ht="13.15">
      <c r="B256" s="323" t="str">
        <f t="shared" si="100"/>
        <v>65 plus</v>
      </c>
      <c r="C256" s="429">
        <f t="shared" si="102"/>
        <v>16.119727102711948</v>
      </c>
      <c r="D256" s="429">
        <f t="shared" ref="D256:M256" si="112">D86-D222</f>
        <v>21.222425567794396</v>
      </c>
      <c r="E256" s="429">
        <f t="shared" si="112"/>
        <v>25.562407597878217</v>
      </c>
      <c r="F256" s="429">
        <f t="shared" si="112"/>
        <v>28.835903714575533</v>
      </c>
      <c r="G256" s="429">
        <f t="shared" si="112"/>
        <v>31.365842870536419</v>
      </c>
      <c r="H256" s="429">
        <f t="shared" si="112"/>
        <v>33.558040269196006</v>
      </c>
      <c r="I256" s="429">
        <f t="shared" si="112"/>
        <v>35.895147886176701</v>
      </c>
      <c r="J256" s="429">
        <f t="shared" si="112"/>
        <v>38.073401146612895</v>
      </c>
      <c r="K256" s="429">
        <f t="shared" si="112"/>
        <v>40.133778573069407</v>
      </c>
      <c r="L256" s="429">
        <f t="shared" si="112"/>
        <v>42.064858512212922</v>
      </c>
      <c r="M256" s="429">
        <f t="shared" si="112"/>
        <v>43.802436889566891</v>
      </c>
    </row>
    <row r="257" spans="1:13" ht="13.15">
      <c r="B257" s="323" t="str">
        <f t="shared" si="100"/>
        <v>Total</v>
      </c>
      <c r="C257" s="429">
        <f>SUM(C247:C256)</f>
        <v>7927.073613275651</v>
      </c>
      <c r="D257" s="429">
        <f t="shared" ref="D257:M257" si="113">SUM(D247:D256)</f>
        <v>7959.3581352026986</v>
      </c>
      <c r="E257" s="429">
        <f t="shared" si="113"/>
        <v>7981.9230304117245</v>
      </c>
      <c r="F257" s="429">
        <f t="shared" si="113"/>
        <v>7932.9339517032431</v>
      </c>
      <c r="G257" s="429">
        <f t="shared" si="113"/>
        <v>7855.5050152520798</v>
      </c>
      <c r="H257" s="429">
        <f t="shared" si="113"/>
        <v>7778.698874784367</v>
      </c>
      <c r="I257" s="429">
        <f t="shared" si="113"/>
        <v>7759.7204116515168</v>
      </c>
      <c r="J257" s="429">
        <f t="shared" si="113"/>
        <v>7728.0629864774901</v>
      </c>
      <c r="K257" s="429">
        <f t="shared" si="113"/>
        <v>7691.2609886716</v>
      </c>
      <c r="L257" s="429">
        <f t="shared" si="113"/>
        <v>7651.2233594906484</v>
      </c>
      <c r="M257" s="429">
        <f t="shared" si="113"/>
        <v>7602.0688347779569</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422.95866550682229</v>
      </c>
      <c r="D263" s="429">
        <f t="shared" ref="D263:M263" si="118">D93-D229</f>
        <v>444.80119749725219</v>
      </c>
      <c r="E263" s="429">
        <f t="shared" si="118"/>
        <v>462.20576750944696</v>
      </c>
      <c r="F263" s="429">
        <f t="shared" si="118"/>
        <v>469.66027906446914</v>
      </c>
      <c r="G263" s="429">
        <f t="shared" si="118"/>
        <v>470.96601740839685</v>
      </c>
      <c r="H263" s="429">
        <f t="shared" si="118"/>
        <v>472.67524254469356</v>
      </c>
      <c r="I263" s="429">
        <f t="shared" si="118"/>
        <v>485.27680247671827</v>
      </c>
      <c r="J263" s="429">
        <f t="shared" si="118"/>
        <v>493.33513275919961</v>
      </c>
      <c r="K263" s="429">
        <f t="shared" si="118"/>
        <v>499.09246039579511</v>
      </c>
      <c r="L263" s="429">
        <f t="shared" si="118"/>
        <v>503.23168017283052</v>
      </c>
      <c r="M263" s="429">
        <f t="shared" si="118"/>
        <v>504.81642922629453</v>
      </c>
    </row>
    <row r="264" spans="1:13" ht="13.15">
      <c r="B264" s="323" t="str">
        <f t="shared" si="115"/>
        <v>25-29</v>
      </c>
      <c r="C264" s="429">
        <f t="shared" si="117"/>
        <v>1372.6675024615176</v>
      </c>
      <c r="D264" s="429">
        <f t="shared" ref="D264:M264" si="119">D94-D230</f>
        <v>1261.0910980275007</v>
      </c>
      <c r="E264" s="429">
        <f t="shared" si="119"/>
        <v>1187.2634544535726</v>
      </c>
      <c r="F264" s="429">
        <f t="shared" si="119"/>
        <v>1130.6201181343272</v>
      </c>
      <c r="G264" s="429">
        <f t="shared" si="119"/>
        <v>1085.9085973197334</v>
      </c>
      <c r="H264" s="429">
        <f t="shared" si="119"/>
        <v>1055.1074373034278</v>
      </c>
      <c r="I264" s="429">
        <f t="shared" si="119"/>
        <v>1048.7867760690565</v>
      </c>
      <c r="J264" s="429">
        <f t="shared" si="119"/>
        <v>1045.3772125833559</v>
      </c>
      <c r="K264" s="429">
        <f t="shared" si="119"/>
        <v>1044.4723403609828</v>
      </c>
      <c r="L264" s="429">
        <f t="shared" si="119"/>
        <v>1044.9604641806452</v>
      </c>
      <c r="M264" s="429">
        <f t="shared" si="119"/>
        <v>1044.2380521798138</v>
      </c>
    </row>
    <row r="265" spans="1:13" ht="13.15">
      <c r="B265" s="323" t="str">
        <f t="shared" si="115"/>
        <v>30-34</v>
      </c>
      <c r="C265" s="429">
        <f t="shared" si="117"/>
        <v>1701.8940322020824</v>
      </c>
      <c r="D265" s="429">
        <f t="shared" ref="D265:M265" si="120">D95-D231</f>
        <v>1623.7504136287055</v>
      </c>
      <c r="E265" s="429">
        <f t="shared" si="120"/>
        <v>1547.3525219933597</v>
      </c>
      <c r="F265" s="429">
        <f t="shared" si="120"/>
        <v>1473.4279657133791</v>
      </c>
      <c r="G265" s="429">
        <f t="shared" si="120"/>
        <v>1405.5477096261918</v>
      </c>
      <c r="H265" s="429">
        <f t="shared" si="120"/>
        <v>1348.3571138445864</v>
      </c>
      <c r="I265" s="429">
        <f t="shared" si="120"/>
        <v>1310.6673642057222</v>
      </c>
      <c r="J265" s="429">
        <f t="shared" si="120"/>
        <v>1281.205189401865</v>
      </c>
      <c r="K265" s="429">
        <f t="shared" si="120"/>
        <v>1259.0769312186449</v>
      </c>
      <c r="L265" s="429">
        <f t="shared" si="120"/>
        <v>1242.7800278576867</v>
      </c>
      <c r="M265" s="429">
        <f t="shared" si="120"/>
        <v>1229.7904376037091</v>
      </c>
    </row>
    <row r="266" spans="1:13" ht="13.15">
      <c r="B266" s="323" t="str">
        <f t="shared" si="115"/>
        <v>35-39</v>
      </c>
      <c r="C266" s="429">
        <f t="shared" si="117"/>
        <v>1769.9668167175114</v>
      </c>
      <c r="D266" s="429">
        <f t="shared" ref="D266:M266" si="121">D96-D232</f>
        <v>1697.6333485888447</v>
      </c>
      <c r="E266" s="429">
        <f t="shared" si="121"/>
        <v>1630.8141721298121</v>
      </c>
      <c r="F266" s="429">
        <f t="shared" si="121"/>
        <v>1564.5303994409894</v>
      </c>
      <c r="G266" s="429">
        <f t="shared" si="121"/>
        <v>1500.0166449563785</v>
      </c>
      <c r="H266" s="429">
        <f t="shared" si="121"/>
        <v>1440.6863507448679</v>
      </c>
      <c r="I266" s="429">
        <f t="shared" si="121"/>
        <v>1393.3297986211298</v>
      </c>
      <c r="J266" s="429">
        <f t="shared" si="121"/>
        <v>1351.1784002442998</v>
      </c>
      <c r="K266" s="429">
        <f t="shared" si="121"/>
        <v>1314.8853862184335</v>
      </c>
      <c r="L266" s="429">
        <f t="shared" si="121"/>
        <v>1284.239763871758</v>
      </c>
      <c r="M266" s="429">
        <f t="shared" si="121"/>
        <v>1257.9809064365666</v>
      </c>
    </row>
    <row r="267" spans="1:13" ht="13.15">
      <c r="B267" s="323" t="str">
        <f t="shared" si="115"/>
        <v>40-44</v>
      </c>
      <c r="C267" s="429">
        <f t="shared" si="117"/>
        <v>1174.0178663079262</v>
      </c>
      <c r="D267" s="429">
        <f t="shared" ref="D267:M267" si="122">D97-D233</f>
        <v>1251.7281760685685</v>
      </c>
      <c r="E267" s="429">
        <f t="shared" si="122"/>
        <v>1295.8814956356086</v>
      </c>
      <c r="F267" s="429">
        <f t="shared" si="122"/>
        <v>1313.3615730959577</v>
      </c>
      <c r="G267" s="429">
        <f t="shared" si="122"/>
        <v>1312.1765828977209</v>
      </c>
      <c r="H267" s="429">
        <f t="shared" si="122"/>
        <v>1299.8799975321656</v>
      </c>
      <c r="I267" s="429">
        <f t="shared" si="122"/>
        <v>1285.3658288486358</v>
      </c>
      <c r="J267" s="429">
        <f t="shared" si="122"/>
        <v>1265.6977613267213</v>
      </c>
      <c r="K267" s="429">
        <f t="shared" si="122"/>
        <v>1243.6347200518267</v>
      </c>
      <c r="L267" s="429">
        <f t="shared" si="122"/>
        <v>1220.8936656358437</v>
      </c>
      <c r="M267" s="429">
        <f t="shared" si="122"/>
        <v>1198.028482636236</v>
      </c>
    </row>
    <row r="268" spans="1:13" ht="13.15">
      <c r="B268" s="323" t="str">
        <f t="shared" si="115"/>
        <v>45-49</v>
      </c>
      <c r="C268" s="429">
        <f t="shared" si="117"/>
        <v>659.7647646462683</v>
      </c>
      <c r="D268" s="429">
        <f t="shared" ref="D268:M268" si="123">D98-D234</f>
        <v>752.11715162275254</v>
      </c>
      <c r="E268" s="429">
        <f t="shared" si="123"/>
        <v>833.88109118661714</v>
      </c>
      <c r="F268" s="429">
        <f t="shared" si="123"/>
        <v>899.08294247396032</v>
      </c>
      <c r="G268" s="429">
        <f t="shared" si="123"/>
        <v>947.98874045822663</v>
      </c>
      <c r="H268" s="429">
        <f t="shared" si="123"/>
        <v>983.6036300625716</v>
      </c>
      <c r="I268" s="429">
        <f t="shared" si="123"/>
        <v>1011.8670858955966</v>
      </c>
      <c r="J268" s="429">
        <f t="shared" si="123"/>
        <v>1029.4148330840956</v>
      </c>
      <c r="K268" s="429">
        <f t="shared" si="123"/>
        <v>1038.6147162234063</v>
      </c>
      <c r="L268" s="429">
        <f t="shared" si="123"/>
        <v>1041.3209066439431</v>
      </c>
      <c r="M268" s="429">
        <f t="shared" si="123"/>
        <v>1038.6143265778157</v>
      </c>
    </row>
    <row r="269" spans="1:13" ht="13.15">
      <c r="B269" s="323" t="str">
        <f t="shared" si="115"/>
        <v>50-54</v>
      </c>
      <c r="C269" s="429">
        <f t="shared" si="117"/>
        <v>363.23498665858955</v>
      </c>
      <c r="D269" s="429">
        <f t="shared" ref="D269:M269" si="124">D99-D235</f>
        <v>417.04108795906564</v>
      </c>
      <c r="E269" s="429">
        <f t="shared" si="124"/>
        <v>471.80473260238</v>
      </c>
      <c r="F269" s="429">
        <f t="shared" si="124"/>
        <v>523.30657124191339</v>
      </c>
      <c r="G269" s="429">
        <f t="shared" si="124"/>
        <v>569.96149602252899</v>
      </c>
      <c r="H269" s="429">
        <f t="shared" si="124"/>
        <v>611.75022103547349</v>
      </c>
      <c r="I269" s="429">
        <f t="shared" si="124"/>
        <v>650.95692620064563</v>
      </c>
      <c r="J269" s="429">
        <f t="shared" si="124"/>
        <v>683.35926556775962</v>
      </c>
      <c r="K269" s="429">
        <f t="shared" si="124"/>
        <v>709.34211719161306</v>
      </c>
      <c r="L269" s="429">
        <f t="shared" si="124"/>
        <v>729.32381408706897</v>
      </c>
      <c r="M269" s="429">
        <f t="shared" si="124"/>
        <v>743.49927907063932</v>
      </c>
    </row>
    <row r="270" spans="1:13" ht="13.15">
      <c r="B270" s="323" t="str">
        <f t="shared" si="115"/>
        <v>55-59</v>
      </c>
      <c r="C270" s="429">
        <f t="shared" si="117"/>
        <v>195.69921154325556</v>
      </c>
      <c r="D270" s="429">
        <f t="shared" ref="D270:M270" si="125">D100-D236</f>
        <v>202.4650227900942</v>
      </c>
      <c r="E270" s="429">
        <f t="shared" si="125"/>
        <v>215.3257800068676</v>
      </c>
      <c r="F270" s="429">
        <f t="shared" si="125"/>
        <v>230.96163326006862</v>
      </c>
      <c r="G270" s="429">
        <f t="shared" si="125"/>
        <v>247.9751970367542</v>
      </c>
      <c r="H270" s="429">
        <f t="shared" si="125"/>
        <v>265.89358925319419</v>
      </c>
      <c r="I270" s="429">
        <f t="shared" si="125"/>
        <v>285.41238456793837</v>
      </c>
      <c r="J270" s="429">
        <f t="shared" si="125"/>
        <v>303.45548712415882</v>
      </c>
      <c r="K270" s="429">
        <f t="shared" si="125"/>
        <v>319.68139810682283</v>
      </c>
      <c r="L270" s="429">
        <f t="shared" si="125"/>
        <v>333.78593712102429</v>
      </c>
      <c r="M270" s="429">
        <f t="shared" si="125"/>
        <v>345.40549871731434</v>
      </c>
    </row>
    <row r="271" spans="1:13" ht="13.15">
      <c r="B271" s="323" t="str">
        <f t="shared" si="115"/>
        <v>60-64</v>
      </c>
      <c r="C271" s="429">
        <f t="shared" si="117"/>
        <v>66.225714076614111</v>
      </c>
      <c r="D271" s="429">
        <f t="shared" ref="D271:M271" si="126">D101-D237</f>
        <v>71.919831398300573</v>
      </c>
      <c r="E271" s="429">
        <f t="shared" si="126"/>
        <v>75.984645389335128</v>
      </c>
      <c r="F271" s="429">
        <f t="shared" si="126"/>
        <v>79.481706872517321</v>
      </c>
      <c r="G271" s="429">
        <f t="shared" si="126"/>
        <v>83.106612123725284</v>
      </c>
      <c r="H271" s="429">
        <f t="shared" si="126"/>
        <v>87.336783720131336</v>
      </c>
      <c r="I271" s="429">
        <f t="shared" si="126"/>
        <v>92.801767637121088</v>
      </c>
      <c r="J271" s="429">
        <f t="shared" si="126"/>
        <v>98.216308985921103</v>
      </c>
      <c r="K271" s="429">
        <f t="shared" si="126"/>
        <v>103.47659187792968</v>
      </c>
      <c r="L271" s="429">
        <f t="shared" si="126"/>
        <v>108.41508862057118</v>
      </c>
      <c r="M271" s="429">
        <f t="shared" si="126"/>
        <v>112.79660441539754</v>
      </c>
    </row>
    <row r="272" spans="1:13" ht="13.15">
      <c r="B272" s="323" t="str">
        <f t="shared" si="115"/>
        <v>65 plus</v>
      </c>
      <c r="C272" s="429">
        <f t="shared" si="117"/>
        <v>11.404950067388096</v>
      </c>
      <c r="D272" s="429">
        <f t="shared" ref="D272:M272" si="127">D102-D238</f>
        <v>20.674339482500798</v>
      </c>
      <c r="E272" s="429">
        <f t="shared" si="127"/>
        <v>27.553339775673358</v>
      </c>
      <c r="F272" s="429">
        <f t="shared" si="127"/>
        <v>32.439888442343687</v>
      </c>
      <c r="G272" s="429">
        <f t="shared" si="127"/>
        <v>35.973143492276819</v>
      </c>
      <c r="H272" s="429">
        <f t="shared" si="127"/>
        <v>38.784714089371278</v>
      </c>
      <c r="I272" s="429">
        <f t="shared" si="127"/>
        <v>41.532731690547976</v>
      </c>
      <c r="J272" s="429">
        <f t="shared" si="127"/>
        <v>44.020847270358658</v>
      </c>
      <c r="K272" s="429">
        <f t="shared" si="127"/>
        <v>46.360359817058708</v>
      </c>
      <c r="L272" s="429">
        <f t="shared" si="127"/>
        <v>48.582587425402721</v>
      </c>
      <c r="M272" s="429">
        <f t="shared" si="127"/>
        <v>50.642035226255871</v>
      </c>
    </row>
    <row r="273" spans="1:13" ht="13.15">
      <c r="B273" s="323" t="str">
        <f t="shared" si="115"/>
        <v>Total</v>
      </c>
      <c r="C273" s="429">
        <f>SUM(C263:C272)</f>
        <v>7737.834510187975</v>
      </c>
      <c r="D273" s="429">
        <f t="shared" ref="D273:M273" si="128">SUM(D263:D272)</f>
        <v>7743.2216670635844</v>
      </c>
      <c r="E273" s="429">
        <f t="shared" si="128"/>
        <v>7748.067000682674</v>
      </c>
      <c r="F273" s="429">
        <f t="shared" si="128"/>
        <v>7716.873077739926</v>
      </c>
      <c r="G273" s="429">
        <f t="shared" si="128"/>
        <v>7659.6207413419334</v>
      </c>
      <c r="H273" s="429">
        <f t="shared" si="128"/>
        <v>7604.075080130483</v>
      </c>
      <c r="I273" s="429">
        <f t="shared" si="128"/>
        <v>7605.9974662131117</v>
      </c>
      <c r="J273" s="429">
        <f t="shared" si="128"/>
        <v>7595.2604383477365</v>
      </c>
      <c r="K273" s="429">
        <f t="shared" si="128"/>
        <v>7578.6370214625131</v>
      </c>
      <c r="L273" s="429">
        <f t="shared" si="128"/>
        <v>7557.5339356167742</v>
      </c>
      <c r="M273" s="429">
        <f t="shared" si="128"/>
        <v>7525.8120520900411</v>
      </c>
    </row>
    <row r="274" spans="1:13">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3" ht="15">
      <c r="B275" s="325"/>
      <c r="H275" s="312"/>
    </row>
    <row r="276" spans="1:13" ht="15">
      <c r="B276" s="325" t="s">
        <v>506</v>
      </c>
      <c r="H276" s="312"/>
    </row>
    <row r="277" spans="1:13" ht="15">
      <c r="B277" s="325"/>
      <c r="H277" s="312"/>
    </row>
    <row r="278" spans="1:13"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3" ht="13.15">
      <c r="B279" s="311" t="s">
        <v>584</v>
      </c>
      <c r="C279" s="429">
        <f>C223+C239</f>
        <v>1638.5458765363742</v>
      </c>
      <c r="D279" s="429">
        <f t="shared" ref="D279:M279" si="131">D223+D239</f>
        <v>1700.6690295798846</v>
      </c>
      <c r="E279" s="429">
        <f t="shared" si="131"/>
        <v>1737.8504505188955</v>
      </c>
      <c r="F279" s="429">
        <f t="shared" si="131"/>
        <v>1790.6761743971706</v>
      </c>
      <c r="G279" s="429">
        <f t="shared" si="131"/>
        <v>1798.046822858264</v>
      </c>
      <c r="H279" s="429">
        <f t="shared" si="131"/>
        <v>1805.107338016051</v>
      </c>
      <c r="I279" s="429">
        <f t="shared" si="131"/>
        <v>1825.6245278489039</v>
      </c>
      <c r="J279" s="429">
        <f t="shared" si="131"/>
        <v>1841.0287584764151</v>
      </c>
      <c r="K279" s="429">
        <f t="shared" si="131"/>
        <v>1852.9087672592784</v>
      </c>
      <c r="L279" s="429">
        <f t="shared" si="131"/>
        <v>1861.5388628251164</v>
      </c>
      <c r="M279" s="429">
        <f t="shared" si="131"/>
        <v>1865.3525379696191</v>
      </c>
    </row>
    <row r="280" spans="1:13" ht="13.15">
      <c r="B280" s="311" t="s">
        <v>585</v>
      </c>
      <c r="C280" s="429">
        <f>C155+C171</f>
        <v>190.70441123500476</v>
      </c>
      <c r="D280" s="429">
        <f t="shared" ref="D280:M280" si="132">D155+D171</f>
        <v>213.53962601613179</v>
      </c>
      <c r="E280" s="429">
        <f t="shared" si="132"/>
        <v>235.54331640396057</v>
      </c>
      <c r="F280" s="429">
        <f t="shared" si="132"/>
        <v>256.04091458031036</v>
      </c>
      <c r="G280" s="429">
        <f t="shared" si="132"/>
        <v>274.98193822001355</v>
      </c>
      <c r="H280" s="429">
        <f t="shared" si="132"/>
        <v>293.48314246425855</v>
      </c>
      <c r="I280" s="429">
        <f t="shared" si="132"/>
        <v>313.28280306415405</v>
      </c>
      <c r="J280" s="429">
        <f t="shared" si="132"/>
        <v>331.21623986540862</v>
      </c>
      <c r="K280" s="429">
        <f t="shared" si="132"/>
        <v>347.22654116096902</v>
      </c>
      <c r="L280" s="429">
        <f t="shared" si="132"/>
        <v>361.14552855271677</v>
      </c>
      <c r="M280" s="429">
        <f t="shared" si="132"/>
        <v>372.62038204461464</v>
      </c>
    </row>
    <row r="281" spans="1:13" ht="13.15">
      <c r="B281" s="311" t="s">
        <v>586</v>
      </c>
      <c r="C281" s="429">
        <f>C189+C205</f>
        <v>6.5263609389395736</v>
      </c>
      <c r="D281" s="429">
        <f t="shared" ref="D281:M281" si="133">D189+D205</f>
        <v>6.788850575916543</v>
      </c>
      <c r="E281" s="429">
        <f t="shared" si="133"/>
        <v>7.0067236622904545</v>
      </c>
      <c r="F281" s="429">
        <f t="shared" si="133"/>
        <v>7.1620585143099129</v>
      </c>
      <c r="G281" s="429">
        <f t="shared" si="133"/>
        <v>7.2487986262202764</v>
      </c>
      <c r="H281" s="429">
        <f t="shared" si="133"/>
        <v>7.3086793140173523</v>
      </c>
      <c r="I281" s="429">
        <f t="shared" si="133"/>
        <v>7.3890937299780584</v>
      </c>
      <c r="J281" s="429">
        <f t="shared" si="133"/>
        <v>7.4370000249272685</v>
      </c>
      <c r="K281" s="429">
        <f t="shared" si="133"/>
        <v>7.4611997848696916</v>
      </c>
      <c r="L281" s="429">
        <f t="shared" si="133"/>
        <v>7.4661078503900393</v>
      </c>
      <c r="M281" s="429">
        <f t="shared" si="133"/>
        <v>7.4498884109533279</v>
      </c>
    </row>
    <row r="282" spans="1:13" ht="13.15">
      <c r="B282" s="311" t="s">
        <v>587</v>
      </c>
      <c r="C282" s="429">
        <f>C121+C137</f>
        <v>1441.3151043624302</v>
      </c>
      <c r="D282" s="429">
        <f t="shared" ref="D282:M282" si="134">D121+D137</f>
        <v>1480.3405529878362</v>
      </c>
      <c r="E282" s="429">
        <f t="shared" si="134"/>
        <v>1495.3004104526444</v>
      </c>
      <c r="F282" s="429">
        <f t="shared" si="134"/>
        <v>1527.4732013025505</v>
      </c>
      <c r="G282" s="429">
        <f t="shared" si="134"/>
        <v>1515.8160860120302</v>
      </c>
      <c r="H282" s="429">
        <f t="shared" si="134"/>
        <v>1504.3155162377748</v>
      </c>
      <c r="I282" s="429">
        <f t="shared" si="134"/>
        <v>1504.9526310547719</v>
      </c>
      <c r="J282" s="429">
        <f t="shared" si="134"/>
        <v>1502.3755185860791</v>
      </c>
      <c r="K282" s="429">
        <f t="shared" si="134"/>
        <v>1498.2210263134393</v>
      </c>
      <c r="L282" s="429">
        <f t="shared" si="134"/>
        <v>1492.9272264220097</v>
      </c>
      <c r="M282" s="429">
        <f t="shared" si="134"/>
        <v>1485.2822675140512</v>
      </c>
    </row>
    <row r="283" spans="1:13">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3" ht="15">
      <c r="B284" s="325"/>
      <c r="H284" s="312"/>
    </row>
    <row r="285" spans="1:13" ht="15">
      <c r="B285" s="325" t="s">
        <v>265</v>
      </c>
      <c r="F285" s="349"/>
      <c r="G285" s="349" t="s">
        <v>266</v>
      </c>
      <c r="H285" s="312"/>
    </row>
    <row r="286" spans="1:13" ht="15">
      <c r="B286" s="325"/>
      <c r="H286" s="312"/>
    </row>
    <row r="287" spans="1:13" ht="15">
      <c r="B287" s="325" t="s">
        <v>211</v>
      </c>
      <c r="H287" s="312"/>
    </row>
    <row r="288" spans="1:13"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H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1738.3407083825418</v>
      </c>
      <c r="D294" s="429">
        <f>D36-D15+D279-D290</f>
        <v>1765.2606793470088</v>
      </c>
      <c r="E294" s="429">
        <f>E36-E15+E279-E290</f>
        <v>1710.4931727459423</v>
      </c>
      <c r="F294" s="429">
        <f t="shared" ref="F294:M294" si="139">F36-F15+F279-F290</f>
        <v>1663.3655500091095</v>
      </c>
      <c r="G294" s="429">
        <f t="shared" si="139"/>
        <v>1672.7555363368874</v>
      </c>
      <c r="H294" s="429">
        <f t="shared" si="139"/>
        <v>1808.568450798683</v>
      </c>
      <c r="I294" s="429">
        <f t="shared" si="139"/>
        <v>1798.6343054370116</v>
      </c>
      <c r="J294" s="429">
        <f t="shared" si="139"/>
        <v>1799.4833525681674</v>
      </c>
      <c r="K294" s="429">
        <f t="shared" si="139"/>
        <v>1800.398147798426</v>
      </c>
      <c r="L294" s="429">
        <f t="shared" si="139"/>
        <v>1784.4761297301955</v>
      </c>
      <c r="M294" s="429">
        <f t="shared" si="139"/>
        <v>1822.225569988507</v>
      </c>
    </row>
    <row r="295" spans="2:13" ht="12.75" customHeight="1">
      <c r="B295" s="1469" t="s">
        <v>264</v>
      </c>
      <c r="C295" s="1469"/>
      <c r="D295" s="1469"/>
      <c r="E295" s="1469"/>
      <c r="F295" s="1469"/>
      <c r="G295" s="1469"/>
      <c r="H295" s="1469"/>
      <c r="I295" s="1469"/>
      <c r="J295" s="1469"/>
      <c r="K295" s="1469"/>
      <c r="L295" s="1469"/>
      <c r="M295" s="1469"/>
    </row>
    <row r="296" spans="2:13" ht="13.15">
      <c r="B296" s="311" t="s">
        <v>552</v>
      </c>
      <c r="C296" s="271">
        <f>IF(C294&lt;0,0,C294)</f>
        <v>1738.3407083825418</v>
      </c>
      <c r="D296" s="271">
        <f t="shared" ref="D296:M296" si="140">IF(D294&lt;0,0,D294)</f>
        <v>1765.2606793470088</v>
      </c>
      <c r="E296" s="271">
        <f t="shared" si="140"/>
        <v>1710.4931727459423</v>
      </c>
      <c r="F296" s="271">
        <f t="shared" si="140"/>
        <v>1663.3655500091095</v>
      </c>
      <c r="G296" s="271">
        <f t="shared" si="140"/>
        <v>1672.7555363368874</v>
      </c>
      <c r="H296" s="271">
        <f t="shared" si="140"/>
        <v>1808.568450798683</v>
      </c>
      <c r="I296" s="271">
        <f t="shared" si="140"/>
        <v>1798.6343054370116</v>
      </c>
      <c r="J296" s="271">
        <f t="shared" si="140"/>
        <v>1799.4833525681674</v>
      </c>
      <c r="K296" s="271">
        <f t="shared" si="140"/>
        <v>1800.398147798426</v>
      </c>
      <c r="L296" s="271">
        <f t="shared" si="140"/>
        <v>1784.4761297301955</v>
      </c>
      <c r="M296" s="271">
        <f t="shared" si="140"/>
        <v>1822.225569988507</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210.31997768097133</v>
      </c>
      <c r="D303" s="429">
        <f>D$296*Entrant_age_breakdowns!$K76*$G$31</f>
        <v>213.57699609233165</v>
      </c>
      <c r="E303" s="429">
        <f>E$296*Entrant_age_breakdowns!$K76*$G$31</f>
        <v>206.95073421487933</v>
      </c>
      <c r="F303" s="429">
        <f>F$296*Entrant_age_breakdowns!$K76*$G$31</f>
        <v>201.24881369126084</v>
      </c>
      <c r="G303" s="429">
        <f>G$296*Entrant_age_breakdowns!$K76*$G$31</f>
        <v>202.38489806491646</v>
      </c>
      <c r="H303" s="429">
        <f>H$296*Entrant_age_breakdowns!$K76*$G$31</f>
        <v>218.81675690631144</v>
      </c>
      <c r="I303" s="429">
        <f>I$296*Entrant_age_breakdowns!$K76*$G$31</f>
        <v>217.61483531483572</v>
      </c>
      <c r="J303" s="429">
        <f>J$296*Entrant_age_breakdowns!$K76*$G$31</f>
        <v>217.71756061650623</v>
      </c>
      <c r="K303" s="429">
        <f>K$296*Entrant_age_breakdowns!$K76*$G$31</f>
        <v>217.82824071016273</v>
      </c>
      <c r="L303" s="429">
        <f>L$296*Entrant_age_breakdowns!$K76*$G$31</f>
        <v>215.90185282279504</v>
      </c>
      <c r="M303" s="429">
        <f>M$296*Entrant_age_breakdowns!$K76*$G$31</f>
        <v>220.46911710781808</v>
      </c>
    </row>
    <row r="304" spans="2:13" ht="13.15">
      <c r="B304" s="323" t="str">
        <f t="shared" si="141"/>
        <v>25-29</v>
      </c>
      <c r="C304" s="429">
        <f>C$296*Entrant_age_breakdowns!$K77*$G$31</f>
        <v>228.35130923979625</v>
      </c>
      <c r="D304" s="429">
        <f>D$296*Entrant_age_breakdowns!$K77*$G$31</f>
        <v>231.88756112919319</v>
      </c>
      <c r="E304" s="429">
        <f>E$296*Entrant_age_breakdowns!$K77*$G$31</f>
        <v>224.6932109216385</v>
      </c>
      <c r="F304" s="429">
        <f>F$296*Entrant_age_breakdowns!$K77*$G$31</f>
        <v>218.50244848857767</v>
      </c>
      <c r="G304" s="429">
        <f>G$296*Entrant_age_breakdowns!$K77*$G$31</f>
        <v>219.73593261591367</v>
      </c>
      <c r="H304" s="429">
        <f>H$296*Entrant_age_breakdowns!$K77*$G$31</f>
        <v>237.57654158254135</v>
      </c>
      <c r="I304" s="429">
        <f>I$296*Entrant_age_breakdowns!$K77*$G$31</f>
        <v>236.27157582492134</v>
      </c>
      <c r="J304" s="429">
        <f>J$296*Entrant_age_breakdowns!$K77*$G$31</f>
        <v>236.38310805969604</v>
      </c>
      <c r="K304" s="429">
        <f>K$296*Entrant_age_breakdowns!$K77*$G$31</f>
        <v>236.50327707346219</v>
      </c>
      <c r="L304" s="429">
        <f>L$296*Entrant_age_breakdowns!$K77*$G$31</f>
        <v>234.41173445808897</v>
      </c>
      <c r="M304" s="429">
        <f>M$296*Entrant_age_breakdowns!$K77*$G$31</f>
        <v>239.370563336966</v>
      </c>
    </row>
    <row r="305" spans="1:13" ht="13.15">
      <c r="B305" s="323" t="str">
        <f t="shared" si="141"/>
        <v>30-34</v>
      </c>
      <c r="C305" s="429">
        <f>C$296*Entrant_age_breakdowns!$K78*$G$31</f>
        <v>117.42962835261802</v>
      </c>
      <c r="D305" s="429">
        <f>D$296*Entrant_age_breakdowns!$K78*$G$31</f>
        <v>119.24814538462265</v>
      </c>
      <c r="E305" s="429">
        <f>E$296*Entrant_age_breakdowns!$K78*$G$31</f>
        <v>115.54845181192429</v>
      </c>
      <c r="F305" s="429">
        <f>F$296*Entrant_age_breakdowns!$K78*$G$31</f>
        <v>112.36485310975847</v>
      </c>
      <c r="G305" s="429">
        <f>G$296*Entrant_age_breakdowns!$K78*$G$31</f>
        <v>112.99917214709673</v>
      </c>
      <c r="H305" s="429">
        <f>H$296*Entrant_age_breakdowns!$K78*$G$31</f>
        <v>122.17370277497001</v>
      </c>
      <c r="I305" s="429">
        <f>I$296*Entrant_age_breakdowns!$K78*$G$31</f>
        <v>121.50262431940799</v>
      </c>
      <c r="J305" s="429">
        <f>J$296*Entrant_age_breakdowns!$K78*$G$31</f>
        <v>121.55997975530424</v>
      </c>
      <c r="K305" s="429">
        <f>K$296*Entrant_age_breakdowns!$K78*$G$31</f>
        <v>121.62177665357049</v>
      </c>
      <c r="L305" s="429">
        <f>L$296*Entrant_age_breakdowns!$K78*$G$31</f>
        <v>120.54620116059613</v>
      </c>
      <c r="M305" s="429">
        <f>M$296*Entrant_age_breakdowns!$K78*$G$31</f>
        <v>123.09627820744704</v>
      </c>
    </row>
    <row r="306" spans="1:13" ht="13.15">
      <c r="B306" s="323" t="str">
        <f t="shared" si="141"/>
        <v>35-39</v>
      </c>
      <c r="C306" s="429">
        <f>C$296*Entrant_age_breakdowns!$K79*$G$31</f>
        <v>89.028652396502508</v>
      </c>
      <c r="D306" s="429">
        <f>D$296*Entrant_age_breakdowns!$K79*$G$31</f>
        <v>90.407351477736967</v>
      </c>
      <c r="E306" s="429">
        <f>E$296*Entrant_age_breakdowns!$K79*$G$31</f>
        <v>87.602448339763313</v>
      </c>
      <c r="F306" s="429">
        <f>F$296*Entrant_age_breakdowns!$K79*$G$31</f>
        <v>85.18881980153796</v>
      </c>
      <c r="G306" s="429">
        <f>G$296*Entrant_age_breakdowns!$K79*$G$31</f>
        <v>85.669725428813706</v>
      </c>
      <c r="H306" s="429">
        <f>H$296*Entrant_age_breakdowns!$K79*$G$31</f>
        <v>92.625347358547799</v>
      </c>
      <c r="I306" s="429">
        <f>I$296*Entrant_age_breakdowns!$K79*$G$31</f>
        <v>92.116572772532663</v>
      </c>
      <c r="J306" s="429">
        <f>J$296*Entrant_age_breakdowns!$K79*$G$31</f>
        <v>92.160056493269025</v>
      </c>
      <c r="K306" s="429">
        <f>K$296*Entrant_age_breakdowns!$K79*$G$31</f>
        <v>92.206907485238503</v>
      </c>
      <c r="L306" s="429">
        <f>L$296*Entrant_age_breakdowns!$K79*$G$31</f>
        <v>91.39146560712345</v>
      </c>
      <c r="M306" s="429">
        <f>M$296*Entrant_age_breakdowns!$K79*$G$31</f>
        <v>93.324793049041801</v>
      </c>
    </row>
    <row r="307" spans="1:13" ht="13.15">
      <c r="B307" s="323" t="str">
        <f t="shared" si="141"/>
        <v>40-44</v>
      </c>
      <c r="C307" s="429">
        <f>C$296*Entrant_age_breakdowns!$K80*$G$31</f>
        <v>72.657700655799076</v>
      </c>
      <c r="D307" s="429">
        <f>D$296*Entrant_age_breakdowns!$K80*$G$31</f>
        <v>73.782878926414966</v>
      </c>
      <c r="E307" s="429">
        <f>E$296*Entrant_age_breakdowns!$K80*$G$31</f>
        <v>71.493752818341846</v>
      </c>
      <c r="F307" s="429">
        <f>F$296*Entrant_age_breakdowns!$K80*$G$31</f>
        <v>69.523952140649428</v>
      </c>
      <c r="G307" s="429">
        <f>G$296*Entrant_age_breakdowns!$K80*$G$31</f>
        <v>69.916426879620801</v>
      </c>
      <c r="H307" s="429">
        <f>H$296*Entrant_age_breakdowns!$K80*$G$31</f>
        <v>75.593020677702228</v>
      </c>
      <c r="I307" s="429">
        <f>I$296*Entrant_age_breakdowns!$K80*$G$31</f>
        <v>75.177801637798865</v>
      </c>
      <c r="J307" s="429">
        <f>J$296*Entrant_age_breakdowns!$K80*$G$31</f>
        <v>75.213289394600906</v>
      </c>
      <c r="K307" s="429">
        <f>K$296*Entrant_age_breakdowns!$K80*$G$31</f>
        <v>75.251525235067035</v>
      </c>
      <c r="L307" s="429">
        <f>L$296*Entrant_age_breakdowns!$K80*$G$31</f>
        <v>74.586030135597085</v>
      </c>
      <c r="M307" s="429">
        <f>M$296*Entrant_age_breakdowns!$K80*$G$31</f>
        <v>76.1638494416665</v>
      </c>
    </row>
    <row r="308" spans="1:13" ht="13.15">
      <c r="B308" s="323" t="str">
        <f t="shared" si="141"/>
        <v>45-49</v>
      </c>
      <c r="C308" s="429">
        <f>C$296*Entrant_age_breakdowns!$K81*$G$31</f>
        <v>64.994021478334162</v>
      </c>
      <c r="D308" s="429">
        <f>D$296*Entrant_age_breakdowns!$K81*$G$31</f>
        <v>66.000519895257668</v>
      </c>
      <c r="E308" s="429">
        <f>E$296*Entrant_age_breakdowns!$K81*$G$31</f>
        <v>63.952842772366978</v>
      </c>
      <c r="F308" s="429">
        <f>F$296*Entrant_age_breakdowns!$K81*$G$31</f>
        <v>62.190809754552788</v>
      </c>
      <c r="G308" s="429">
        <f>G$296*Entrant_age_breakdowns!$K81*$G$31</f>
        <v>62.541887635963455</v>
      </c>
      <c r="H308" s="429">
        <f>H$296*Entrant_age_breakdowns!$K81*$G$31</f>
        <v>67.619734249691049</v>
      </c>
      <c r="I308" s="429">
        <f>I$296*Entrant_age_breakdowns!$K81*$G$31</f>
        <v>67.248311056359668</v>
      </c>
      <c r="J308" s="429">
        <f>J$296*Entrant_age_breakdowns!$K81*$G$31</f>
        <v>67.280055689165167</v>
      </c>
      <c r="K308" s="429">
        <f>K$296*Entrant_age_breakdowns!$K81*$G$31</f>
        <v>67.314258547417865</v>
      </c>
      <c r="L308" s="429">
        <f>L$296*Entrant_age_breakdowns!$K81*$G$31</f>
        <v>66.718957534610155</v>
      </c>
      <c r="M308" s="429">
        <f>M$296*Entrant_age_breakdowns!$K81*$G$31</f>
        <v>68.130353999706259</v>
      </c>
    </row>
    <row r="309" spans="1:13" ht="13.15">
      <c r="B309" s="323" t="str">
        <f t="shared" si="141"/>
        <v>50-54</v>
      </c>
      <c r="C309" s="429">
        <f>C$296*Entrant_age_breakdowns!$K82*$G$31</f>
        <v>47.128179193152917</v>
      </c>
      <c r="D309" s="429">
        <f>D$296*Entrant_age_breakdowns!$K82*$G$31</f>
        <v>47.858006901478475</v>
      </c>
      <c r="E309" s="429">
        <f>E$296*Entrant_age_breakdowns!$K82*$G$31</f>
        <v>46.373204266062515</v>
      </c>
      <c r="F309" s="429">
        <f>F$296*Entrant_age_breakdowns!$K82*$G$31</f>
        <v>45.095526628658881</v>
      </c>
      <c r="G309" s="429">
        <f>G$296*Entrant_age_breakdowns!$K82*$G$31</f>
        <v>45.350098678972621</v>
      </c>
      <c r="H309" s="429">
        <f>H$296*Entrant_age_breakdowns!$K82*$G$31</f>
        <v>49.032124497406897</v>
      </c>
      <c r="I309" s="429">
        <f>I$296*Entrant_age_breakdowns!$K82*$G$31</f>
        <v>48.762799743934778</v>
      </c>
      <c r="J309" s="429">
        <f>J$296*Entrant_age_breakdowns!$K82*$G$31</f>
        <v>48.785818272550948</v>
      </c>
      <c r="K309" s="429">
        <f>K$296*Entrant_age_breakdowns!$K82*$G$31</f>
        <v>48.810619298799004</v>
      </c>
      <c r="L309" s="429">
        <f>L$296*Entrant_age_breakdowns!$K82*$G$31</f>
        <v>48.378957244854249</v>
      </c>
      <c r="M309" s="429">
        <f>M$296*Entrant_age_breakdowns!$K82*$G$31</f>
        <v>49.402382846266001</v>
      </c>
    </row>
    <row r="310" spans="1:13" ht="13.15">
      <c r="B310" s="323" t="str">
        <f t="shared" si="141"/>
        <v>55-59</v>
      </c>
      <c r="C310" s="429">
        <f>C$296*Entrant_age_breakdowns!$K83*$G$31</f>
        <v>28.681830507245959</v>
      </c>
      <c r="D310" s="429">
        <f>D$296*Entrant_age_breakdowns!$K83*$G$31</f>
        <v>29.125997775917501</v>
      </c>
      <c r="E310" s="429">
        <f>E$296*Entrant_age_breakdowns!$K83*$G$31</f>
        <v>28.22235884365211</v>
      </c>
      <c r="F310" s="429">
        <f>F$296*Entrant_age_breakdowns!$K83*$G$31</f>
        <v>27.444774517962017</v>
      </c>
      <c r="G310" s="429">
        <f>G$296*Entrant_age_breakdowns!$K83*$G$31</f>
        <v>27.599705018651541</v>
      </c>
      <c r="H310" s="429">
        <f>H$296*Entrant_age_breakdowns!$K83*$G$31</f>
        <v>29.84055629395349</v>
      </c>
      <c r="I310" s="429">
        <f>I$296*Entrant_age_breakdowns!$K83*$G$31</f>
        <v>29.676647416870978</v>
      </c>
      <c r="J310" s="429">
        <f>J$296*Entrant_age_breakdowns!$K83*$G$31</f>
        <v>29.690656308103314</v>
      </c>
      <c r="K310" s="429">
        <f>K$296*Entrant_age_breakdowns!$K83*$G$31</f>
        <v>29.705750013046533</v>
      </c>
      <c r="L310" s="429">
        <f>L$296*Entrant_age_breakdowns!$K83*$G$31</f>
        <v>29.443043961600949</v>
      </c>
      <c r="M310" s="429">
        <f>M$296*Entrant_age_breakdowns!$K83*$G$31</f>
        <v>30.065892544741896</v>
      </c>
    </row>
    <row r="311" spans="1:13" ht="13.15">
      <c r="B311" s="323" t="str">
        <f t="shared" si="141"/>
        <v>60-64</v>
      </c>
      <c r="C311" s="429">
        <f>C$296*Entrant_age_breakdowns!$K84*$G$31</f>
        <v>13.826181101308924</v>
      </c>
      <c r="D311" s="429">
        <f>D$296*Entrant_age_breakdowns!$K84*$G$31</f>
        <v>14.040293554639788</v>
      </c>
      <c r="E311" s="429">
        <f>E$296*Entrant_age_breakdowns!$K84*$G$31</f>
        <v>13.604691108535857</v>
      </c>
      <c r="F311" s="429">
        <f>F$296*Entrant_age_breakdowns!$K84*$G$31</f>
        <v>13.229853745703862</v>
      </c>
      <c r="G311" s="429">
        <f>G$296*Entrant_age_breakdowns!$K84*$G$31</f>
        <v>13.304538559147293</v>
      </c>
      <c r="H311" s="429">
        <f>H$296*Entrant_age_breakdowns!$K84*$G$31</f>
        <v>14.384749096811431</v>
      </c>
      <c r="I311" s="429">
        <f>I$296*Entrant_age_breakdowns!$K84*$G$31</f>
        <v>14.305736224251485</v>
      </c>
      <c r="J311" s="429">
        <f>J$296*Entrant_age_breakdowns!$K84*$G$31</f>
        <v>14.312489261410597</v>
      </c>
      <c r="K311" s="429">
        <f>K$296*Entrant_age_breakdowns!$K84*$G$31</f>
        <v>14.31976523697924</v>
      </c>
      <c r="L311" s="429">
        <f>L$296*Entrant_age_breakdowns!$K84*$G$31</f>
        <v>14.193126825850676</v>
      </c>
      <c r="M311" s="429">
        <f>M$296*Entrant_age_breakdowns!$K84*$G$31</f>
        <v>14.493373259111792</v>
      </c>
    </row>
    <row r="312" spans="1:13" ht="13.15">
      <c r="B312" s="323" t="str">
        <f t="shared" si="141"/>
        <v>65 plus</v>
      </c>
      <c r="C312" s="429">
        <f>C$296*Entrant_age_breakdowns!$K85*$G$31</f>
        <v>4.279390980930712</v>
      </c>
      <c r="D312" s="429">
        <f>D$296*Entrant_age_breakdowns!$K85*$G$31</f>
        <v>4.3456616955246572</v>
      </c>
      <c r="E312" s="429">
        <f>E$296*Entrant_age_breakdowns!$K85*$G$31</f>
        <v>4.2108368176014208</v>
      </c>
      <c r="F312" s="429">
        <f>F$296*Entrant_age_breakdowns!$K85*$G$31</f>
        <v>4.0948195588901752</v>
      </c>
      <c r="G312" s="429">
        <f>G$296*Entrant_age_breakdowns!$K85*$G$31</f>
        <v>4.1179355237918696</v>
      </c>
      <c r="H312" s="429">
        <f>H$296*Entrant_age_breakdowns!$K85*$G$31</f>
        <v>4.4522753677816604</v>
      </c>
      <c r="I312" s="429">
        <f>I$296*Entrant_age_breakdowns!$K85*$G$31</f>
        <v>4.4278198097549799</v>
      </c>
      <c r="J312" s="429">
        <f>J$296*Entrant_age_breakdowns!$K85*$G$31</f>
        <v>4.4299099665452637</v>
      </c>
      <c r="K312" s="429">
        <f>K$296*Entrant_age_breakdowns!$K85*$G$31</f>
        <v>4.4321619798812506</v>
      </c>
      <c r="L312" s="429">
        <f>L$296*Entrant_age_breakdowns!$K85*$G$31</f>
        <v>4.3929656703253404</v>
      </c>
      <c r="M312" s="429">
        <f>M$296*Entrant_age_breakdowns!$K85*$G$31</f>
        <v>4.4858960224695492</v>
      </c>
    </row>
    <row r="313" spans="1:13" ht="13.15">
      <c r="B313" s="323" t="str">
        <f t="shared" si="141"/>
        <v>Total</v>
      </c>
      <c r="C313" s="429">
        <f>C$296*Entrant_age_breakdowns!$K86*$G$31</f>
        <v>876.69687158665977</v>
      </c>
      <c r="D313" s="429">
        <f>D$296*Entrant_age_breakdowns!$K86*$G$31</f>
        <v>890.27341283311739</v>
      </c>
      <c r="E313" s="429">
        <f>E$296*Entrant_age_breakdowns!$K86*$G$31</f>
        <v>862.65253191476609</v>
      </c>
      <c r="F313" s="429">
        <f>F$296*Entrant_age_breakdowns!$K86*$G$31</f>
        <v>838.88467143755202</v>
      </c>
      <c r="G313" s="429">
        <f>G$296*Entrant_age_breakdowns!$K86*$G$31</f>
        <v>843.62032055288807</v>
      </c>
      <c r="H313" s="429">
        <f>H$296*Entrant_age_breakdowns!$K86*$G$31</f>
        <v>912.1148088057173</v>
      </c>
      <c r="I313" s="429">
        <f>I$296*Entrant_age_breakdowns!$K86*$G$31</f>
        <v>907.10472412066838</v>
      </c>
      <c r="J313" s="429">
        <f>J$296*Entrant_age_breakdowns!$K86*$G$31</f>
        <v>907.53292381715164</v>
      </c>
      <c r="K313" s="429">
        <f>K$296*Entrant_age_breakdowns!$K86*$G$31</f>
        <v>907.99428223362474</v>
      </c>
      <c r="L313" s="429">
        <f>L$296*Entrant_age_breakdowns!$K86*$G$31</f>
        <v>899.96433542144189</v>
      </c>
      <c r="M313" s="429">
        <f>M$296*Entrant_age_breakdowns!$K86*$G$31</f>
        <v>919.00249981523484</v>
      </c>
    </row>
    <row r="314" spans="1:13">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206.70874779771938</v>
      </c>
      <c r="D319" s="429">
        <f>D$296*Entrant_age_breakdowns!$K76*$H$31</f>
        <v>209.90984264752794</v>
      </c>
      <c r="E319" s="429">
        <f>E$296*Entrant_age_breakdowns!$K76*$H$31</f>
        <v>203.39735481650689</v>
      </c>
      <c r="F319" s="429">
        <f>F$296*Entrant_age_breakdowns!$K76*$H$31</f>
        <v>197.79333724064381</v>
      </c>
      <c r="G319" s="429">
        <f>G$296*Entrant_age_breakdowns!$K76*$H$31</f>
        <v>198.90991485186407</v>
      </c>
      <c r="H319" s="429">
        <f>H$296*Entrant_age_breakdowns!$K76*$H$31</f>
        <v>215.05963587478024</v>
      </c>
      <c r="I319" s="429">
        <f>I$296*Entrant_age_breakdowns!$K76*$H$31</f>
        <v>213.87835148199724</v>
      </c>
      <c r="J319" s="429">
        <f>J$296*Entrant_age_breakdowns!$K76*$H$31</f>
        <v>213.97931297272007</v>
      </c>
      <c r="K319" s="429">
        <f>K$296*Entrant_age_breakdowns!$K76*$H$31</f>
        <v>214.08809267029386</v>
      </c>
      <c r="L319" s="429">
        <f>L$296*Entrant_age_breakdowns!$K76*$H$31</f>
        <v>212.19478119146476</v>
      </c>
      <c r="M319" s="429">
        <f>M$296*Entrant_age_breakdowns!$K76*$H$31</f>
        <v>216.68362476984527</v>
      </c>
    </row>
    <row r="320" spans="1:13" ht="13.15">
      <c r="B320" s="323" t="str">
        <f t="shared" si="144"/>
        <v>25-29</v>
      </c>
      <c r="C320" s="429">
        <f>C$296*Entrant_age_breakdowns!$K77*$H$31</f>
        <v>224.43047831874452</v>
      </c>
      <c r="D320" s="429">
        <f>D$296*Entrant_age_breakdowns!$K77*$H$31</f>
        <v>227.90601216015332</v>
      </c>
      <c r="E320" s="429">
        <f>E$296*Entrant_age_breakdowns!$K77*$H$31</f>
        <v>220.8351901725355</v>
      </c>
      <c r="F320" s="429">
        <f>F$296*Entrant_age_breakdowns!$K77*$H$31</f>
        <v>214.75072418617884</v>
      </c>
      <c r="G320" s="429">
        <f>G$296*Entrant_age_breakdowns!$K77*$H$31</f>
        <v>215.96302918069892</v>
      </c>
      <c r="H320" s="429">
        <f>H$296*Entrant_age_breakdowns!$K77*$H$31</f>
        <v>233.4973118489593</v>
      </c>
      <c r="I320" s="429">
        <f>I$296*Entrant_age_breakdowns!$K77*$H$31</f>
        <v>232.21475257593721</v>
      </c>
      <c r="J320" s="429">
        <f>J$296*Entrant_age_breakdowns!$K77*$H$31</f>
        <v>232.3243697832209</v>
      </c>
      <c r="K320" s="429">
        <f>K$296*Entrant_age_breakdowns!$K77*$H$31</f>
        <v>232.4424754745279</v>
      </c>
      <c r="L320" s="429">
        <f>L$296*Entrant_age_breakdowns!$K77*$H$31</f>
        <v>230.38684500253743</v>
      </c>
      <c r="M320" s="429">
        <f>M$296*Entrant_age_breakdowns!$K77*$H$31</f>
        <v>235.26052994392083</v>
      </c>
    </row>
    <row r="321" spans="1:13" ht="13.15">
      <c r="B321" s="323" t="str">
        <f t="shared" si="144"/>
        <v>30-34</v>
      </c>
      <c r="C321" s="429">
        <f>C$296*Entrant_age_breakdowns!$K78*$H$31</f>
        <v>115.41334160819186</v>
      </c>
      <c r="D321" s="429">
        <f>D$296*Entrant_age_breakdowns!$K78*$H$31</f>
        <v>117.20063439264003</v>
      </c>
      <c r="E321" s="429">
        <f>E$296*Entrant_age_breakdowns!$K78*$H$31</f>
        <v>113.56446518950428</v>
      </c>
      <c r="F321" s="429">
        <f>F$296*Entrant_age_breakdowns!$K78*$H$31</f>
        <v>110.43552941996289</v>
      </c>
      <c r="G321" s="429">
        <f>G$296*Entrant_age_breakdowns!$K78*$H$31</f>
        <v>111.0589570912578</v>
      </c>
      <c r="H321" s="429">
        <f>H$296*Entrant_age_breakdowns!$K78*$H$31</f>
        <v>120.07595946369143</v>
      </c>
      <c r="I321" s="429">
        <f>I$296*Entrant_age_breakdowns!$K78*$H$31</f>
        <v>119.41640353965234</v>
      </c>
      <c r="J321" s="429">
        <f>J$296*Entrant_age_breakdowns!$K78*$H$31</f>
        <v>119.47277417293328</v>
      </c>
      <c r="K321" s="429">
        <f>K$296*Entrant_age_breakdowns!$K78*$H$31</f>
        <v>119.5335100079179</v>
      </c>
      <c r="L321" s="429">
        <f>L$296*Entrant_age_breakdowns!$K78*$H$31</f>
        <v>118.47640232957886</v>
      </c>
      <c r="M321" s="429">
        <f>M$296*Entrant_age_breakdowns!$K78*$H$31</f>
        <v>120.98269411866339</v>
      </c>
    </row>
    <row r="322" spans="1:13" ht="13.15">
      <c r="B322" s="323" t="str">
        <f t="shared" si="144"/>
        <v>35-39</v>
      </c>
      <c r="C322" s="429">
        <f>C$296*Entrant_age_breakdowns!$K79*$H$31</f>
        <v>87.500015252542823</v>
      </c>
      <c r="D322" s="429">
        <f>D$296*Entrant_age_breakdowns!$K79*$H$31</f>
        <v>88.855041835438982</v>
      </c>
      <c r="E322" s="429">
        <f>E$296*Entrant_age_breakdowns!$K79*$H$31</f>
        <v>86.098299362672535</v>
      </c>
      <c r="F322" s="429">
        <f>F$296*Entrant_age_breakdowns!$K79*$H$31</f>
        <v>83.726113238051511</v>
      </c>
      <c r="G322" s="429">
        <f>G$296*Entrant_age_breakdowns!$K79*$H$31</f>
        <v>84.198761633696705</v>
      </c>
      <c r="H322" s="429">
        <f>H$296*Entrant_age_breakdowns!$K79*$H$31</f>
        <v>91.034954348735084</v>
      </c>
      <c r="I322" s="429">
        <f>I$296*Entrant_age_breakdowns!$K79*$H$31</f>
        <v>90.53491550912463</v>
      </c>
      <c r="J322" s="429">
        <f>J$296*Entrant_age_breakdowns!$K79*$H$31</f>
        <v>90.577652606960527</v>
      </c>
      <c r="K322" s="429">
        <f>K$296*Entrant_age_breakdowns!$K79*$H$31</f>
        <v>90.623699159408261</v>
      </c>
      <c r="L322" s="429">
        <f>L$296*Entrant_age_breakdowns!$K79*$H$31</f>
        <v>89.82225855740009</v>
      </c>
      <c r="M322" s="429">
        <f>M$296*Entrant_age_breakdowns!$K79*$H$31</f>
        <v>91.72239043744483</v>
      </c>
    </row>
    <row r="323" spans="1:13" ht="13.15">
      <c r="B323" s="323" t="str">
        <f t="shared" si="144"/>
        <v>40-44</v>
      </c>
      <c r="C323" s="429">
        <f>C$296*Entrant_age_breakdowns!$K80*$H$31</f>
        <v>71.410155545012699</v>
      </c>
      <c r="D323" s="429">
        <f>D$296*Entrant_age_breakdowns!$K80*$H$31</f>
        <v>72.516014312842216</v>
      </c>
      <c r="E323" s="429">
        <f>E$296*Entrant_age_breakdowns!$K80*$H$31</f>
        <v>70.266192890415965</v>
      </c>
      <c r="F323" s="429">
        <f>F$296*Entrant_age_breakdowns!$K80*$H$31</f>
        <v>68.3302140262753</v>
      </c>
      <c r="G323" s="429">
        <f>G$296*Entrant_age_breakdowns!$K80*$H$31</f>
        <v>68.715949907048682</v>
      </c>
      <c r="H323" s="429">
        <f>H$296*Entrant_age_breakdowns!$K80*$H$31</f>
        <v>74.2950756215712</v>
      </c>
      <c r="I323" s="429">
        <f>I$296*Entrant_age_breakdowns!$K80*$H$31</f>
        <v>73.886985963391481</v>
      </c>
      <c r="J323" s="429">
        <f>J$296*Entrant_age_breakdowns!$K80*$H$31</f>
        <v>73.92186438935741</v>
      </c>
      <c r="K323" s="429">
        <f>K$296*Entrant_age_breakdowns!$K80*$H$31</f>
        <v>73.959443713922255</v>
      </c>
      <c r="L323" s="429">
        <f>L$296*Entrant_age_breakdowns!$K80*$H$31</f>
        <v>73.305375278798991</v>
      </c>
      <c r="M323" s="429">
        <f>M$296*Entrant_age_breakdowns!$K80*$H$31</f>
        <v>74.856103158313132</v>
      </c>
    </row>
    <row r="324" spans="1:13" ht="13.15">
      <c r="B324" s="323" t="str">
        <f t="shared" si="144"/>
        <v>45-49</v>
      </c>
      <c r="C324" s="429">
        <f>C$296*Entrant_age_breakdowns!$K81*$H$31</f>
        <v>63.878063045934056</v>
      </c>
      <c r="D324" s="429">
        <f>D$296*Entrant_age_breakdowns!$K81*$H$31</f>
        <v>64.86727971339792</v>
      </c>
      <c r="E324" s="429">
        <f>E$296*Entrant_age_breakdowns!$K81*$H$31</f>
        <v>62.854761555903522</v>
      </c>
      <c r="F324" s="429">
        <f>F$296*Entrant_age_breakdowns!$K81*$H$31</f>
        <v>61.122982945489753</v>
      </c>
      <c r="G324" s="429">
        <f>G$296*Entrant_age_breakdowns!$K81*$H$31</f>
        <v>61.468032759806285</v>
      </c>
      <c r="H324" s="429">
        <f>H$296*Entrant_age_breakdowns!$K81*$H$31</f>
        <v>66.458691881236405</v>
      </c>
      <c r="I324" s="429">
        <f>I$296*Entrant_age_breakdowns!$K81*$H$31</f>
        <v>66.093646087474397</v>
      </c>
      <c r="J324" s="429">
        <f>J$296*Entrant_age_breakdowns!$K81*$H$31</f>
        <v>66.124845659521114</v>
      </c>
      <c r="K324" s="429">
        <f>K$296*Entrant_age_breakdowns!$K81*$H$31</f>
        <v>66.15846124886491</v>
      </c>
      <c r="L324" s="429">
        <f>L$296*Entrant_age_breakdowns!$K81*$H$31</f>
        <v>65.573381655965505</v>
      </c>
      <c r="M324" s="429">
        <f>M$296*Entrant_age_breakdowns!$K81*$H$31</f>
        <v>66.960544203066419</v>
      </c>
    </row>
    <row r="325" spans="1:13" ht="13.15">
      <c r="B325" s="323" t="str">
        <f t="shared" si="144"/>
        <v>50-54</v>
      </c>
      <c r="C325" s="429">
        <f>C$296*Entrant_age_breakdowns!$K82*$H$31</f>
        <v>46.318980319502757</v>
      </c>
      <c r="D325" s="429">
        <f>D$296*Entrant_age_breakdowns!$K82*$H$31</f>
        <v>47.036276761616762</v>
      </c>
      <c r="E325" s="429">
        <f>E$296*Entrant_age_breakdowns!$K82*$H$31</f>
        <v>45.576968440658547</v>
      </c>
      <c r="F325" s="429">
        <f>F$296*Entrant_age_breakdowns!$K82*$H$31</f>
        <v>44.321228746175173</v>
      </c>
      <c r="G325" s="429">
        <f>G$296*Entrant_age_breakdowns!$K82*$H$31</f>
        <v>44.571429750972122</v>
      </c>
      <c r="H325" s="429">
        <f>H$296*Entrant_age_breakdowns!$K82*$H$31</f>
        <v>48.190234558197446</v>
      </c>
      <c r="I325" s="429">
        <f>I$296*Entrant_age_breakdowns!$K82*$H$31</f>
        <v>47.925534156671162</v>
      </c>
      <c r="J325" s="429">
        <f>J$296*Entrant_age_breakdowns!$K82*$H$31</f>
        <v>47.948157453225569</v>
      </c>
      <c r="K325" s="429">
        <f>K$296*Entrant_age_breakdowns!$K82*$H$31</f>
        <v>47.972532641623566</v>
      </c>
      <c r="L325" s="429">
        <f>L$296*Entrant_age_breakdowns!$K82*$H$31</f>
        <v>47.548282298757613</v>
      </c>
      <c r="M325" s="429">
        <f>M$296*Entrant_age_breakdowns!$K82*$H$31</f>
        <v>48.554135508065407</v>
      </c>
    </row>
    <row r="326" spans="1:13" ht="13.15">
      <c r="B326" s="323" t="str">
        <f t="shared" si="144"/>
        <v>55-59</v>
      </c>
      <c r="C326" s="429">
        <f>C$296*Entrant_age_breakdowns!$K83*$H$31</f>
        <v>28.189358586241635</v>
      </c>
      <c r="D326" s="429">
        <f>D$296*Entrant_age_breakdowns!$K83*$H$31</f>
        <v>28.625899427164963</v>
      </c>
      <c r="E326" s="429">
        <f>E$296*Entrant_age_breakdowns!$K83*$H$31</f>
        <v>27.73777612946671</v>
      </c>
      <c r="F326" s="429">
        <f>F$296*Entrant_age_breakdowns!$K83*$H$31</f>
        <v>26.973543059252407</v>
      </c>
      <c r="G326" s="429">
        <f>G$296*Entrant_age_breakdowns!$K83*$H$31</f>
        <v>27.125813376824347</v>
      </c>
      <c r="H326" s="429">
        <f>H$296*Entrant_age_breakdowns!$K83*$H$31</f>
        <v>29.328188853590561</v>
      </c>
      <c r="I326" s="429">
        <f>I$296*Entrant_age_breakdowns!$K83*$H$31</f>
        <v>29.167094319879403</v>
      </c>
      <c r="J326" s="429">
        <f>J$296*Entrant_age_breakdowns!$K83*$H$31</f>
        <v>29.180862676060308</v>
      </c>
      <c r="K326" s="429">
        <f>K$296*Entrant_age_breakdowns!$K83*$H$31</f>
        <v>29.195697219515679</v>
      </c>
      <c r="L326" s="429">
        <f>L$296*Entrant_age_breakdowns!$K83*$H$31</f>
        <v>28.937501875773435</v>
      </c>
      <c r="M326" s="429">
        <f>M$296*Entrant_age_breakdowns!$K83*$H$31</f>
        <v>29.549656042525694</v>
      </c>
    </row>
    <row r="327" spans="1:13" ht="13.15">
      <c r="B327" s="323" t="str">
        <f t="shared" si="144"/>
        <v>60-64</v>
      </c>
      <c r="C327" s="429">
        <f>C$296*Entrant_age_breakdowns!$K84*$H$31</f>
        <v>13.588783213981086</v>
      </c>
      <c r="D327" s="429">
        <f>D$296*Entrant_age_breakdowns!$K84*$H$31</f>
        <v>13.799219319975048</v>
      </c>
      <c r="E327" s="429">
        <f>E$296*Entrant_age_breakdowns!$K84*$H$31</f>
        <v>13.371096242155257</v>
      </c>
      <c r="F327" s="429">
        <f>F$296*Entrant_age_breakdowns!$K84*$H$31</f>
        <v>13.00269490076518</v>
      </c>
      <c r="G327" s="429">
        <f>G$296*Entrant_age_breakdowns!$K84*$H$31</f>
        <v>13.076097363225571</v>
      </c>
      <c r="H327" s="429">
        <f>H$296*Entrant_age_breakdowns!$K84*$H$31</f>
        <v>14.137760501746611</v>
      </c>
      <c r="I327" s="429">
        <f>I$296*Entrant_age_breakdowns!$K84*$H$31</f>
        <v>14.06010429368281</v>
      </c>
      <c r="J327" s="429">
        <f>J$296*Entrant_age_breakdowns!$K84*$H$31</f>
        <v>14.066741380042288</v>
      </c>
      <c r="K327" s="429">
        <f>K$296*Entrant_age_breakdowns!$K84*$H$31</f>
        <v>14.073892425869623</v>
      </c>
      <c r="L327" s="429">
        <f>L$296*Entrant_age_breakdowns!$K84*$H$31</f>
        <v>13.949428417856147</v>
      </c>
      <c r="M327" s="429">
        <f>M$296*Entrant_age_breakdowns!$K84*$H$31</f>
        <v>14.244519568656283</v>
      </c>
    </row>
    <row r="328" spans="1:13" ht="13.15">
      <c r="B328" s="323" t="str">
        <f t="shared" si="144"/>
        <v>65 plus</v>
      </c>
      <c r="C328" s="429">
        <f>C$296*Entrant_age_breakdowns!$K85*$H$31</f>
        <v>4.2059131080113001</v>
      </c>
      <c r="D328" s="429">
        <f>D$296*Entrant_age_breakdowns!$K85*$H$31</f>
        <v>4.2710459431343315</v>
      </c>
      <c r="E328" s="429">
        <f>E$296*Entrant_age_breakdowns!$K85*$H$31</f>
        <v>4.1385360313571118</v>
      </c>
      <c r="F328" s="429">
        <f>F$296*Entrant_age_breakdowns!$K85*$H$31</f>
        <v>4.0245108087626944</v>
      </c>
      <c r="G328" s="429">
        <f>G$296*Entrant_age_breakdowns!$K85*$H$31</f>
        <v>4.0472298686049939</v>
      </c>
      <c r="H328" s="429">
        <f>H$296*Entrant_age_breakdowns!$K85*$H$31</f>
        <v>4.3758290404575471</v>
      </c>
      <c r="I328" s="429">
        <f>I$296*Entrant_age_breakdowns!$K85*$H$31</f>
        <v>4.3517933885326601</v>
      </c>
      <c r="J328" s="429">
        <f>J$296*Entrant_age_breakdowns!$K85*$H$31</f>
        <v>4.3538476569744144</v>
      </c>
      <c r="K328" s="429">
        <f>K$296*Entrant_age_breakdowns!$K85*$H$31</f>
        <v>4.3560610028573805</v>
      </c>
      <c r="L328" s="429">
        <f>L$296*Entrant_age_breakdowns!$K85*$H$31</f>
        <v>4.3175377006208056</v>
      </c>
      <c r="M328" s="429">
        <f>M$296*Entrant_age_breakdowns!$K85*$H$31</f>
        <v>4.4088724227710179</v>
      </c>
    </row>
    <row r="329" spans="1:13" ht="13.15">
      <c r="B329" s="323" t="str">
        <f t="shared" si="144"/>
        <v>Total</v>
      </c>
      <c r="C329" s="429">
        <f>C$296*Entrant_age_breakdowns!$K86*$H$31</f>
        <v>861.64383679588207</v>
      </c>
      <c r="D329" s="429">
        <f>D$296*Entrant_age_breakdowns!$K86*$H$31</f>
        <v>874.98726651389143</v>
      </c>
      <c r="E329" s="429">
        <f>E$296*Entrant_age_breakdowns!$K86*$H$31</f>
        <v>847.84064083117619</v>
      </c>
      <c r="F329" s="429">
        <f>F$296*Entrant_age_breakdowns!$K86*$H$31</f>
        <v>824.48087857155747</v>
      </c>
      <c r="G329" s="429">
        <f>G$296*Entrant_age_breakdowns!$K86*$H$31</f>
        <v>829.13521578399934</v>
      </c>
      <c r="H329" s="429">
        <f>H$296*Entrant_age_breakdowns!$K86*$H$31</f>
        <v>896.45364199296569</v>
      </c>
      <c r="I329" s="429">
        <f>I$296*Entrant_age_breakdowns!$K86*$H$31</f>
        <v>891.52958131634318</v>
      </c>
      <c r="J329" s="429">
        <f>J$296*Entrant_age_breakdowns!$K86*$H$31</f>
        <v>891.95042875101581</v>
      </c>
      <c r="K329" s="429">
        <f>K$296*Entrant_age_breakdowns!$K86*$H$31</f>
        <v>892.40386556480121</v>
      </c>
      <c r="L329" s="429">
        <f>L$296*Entrant_age_breakdowns!$K86*$H$31</f>
        <v>884.51179430875357</v>
      </c>
      <c r="M329" s="429">
        <f>M$296*Entrant_age_breakdowns!$K86*$H$31</f>
        <v>903.22307017327216</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1738.3407083825418</v>
      </c>
      <c r="D331" s="1085">
        <f t="shared" ref="D331:M331" si="147">D296</f>
        <v>1765.2606793470088</v>
      </c>
      <c r="E331" s="1085">
        <f t="shared" si="147"/>
        <v>1710.4931727459423</v>
      </c>
      <c r="F331" s="1085">
        <f t="shared" si="147"/>
        <v>1663.3655500091095</v>
      </c>
      <c r="G331" s="1085">
        <f t="shared" si="147"/>
        <v>1672.7555363368874</v>
      </c>
      <c r="H331" s="1085">
        <f t="shared" si="147"/>
        <v>1808.568450798683</v>
      </c>
      <c r="I331" s="1085">
        <f t="shared" si="147"/>
        <v>1798.6343054370116</v>
      </c>
      <c r="J331" s="1085">
        <f t="shared" si="147"/>
        <v>1799.4833525681674</v>
      </c>
      <c r="K331" s="1085">
        <f t="shared" si="147"/>
        <v>1800.398147798426</v>
      </c>
      <c r="L331" s="1085">
        <f t="shared" si="147"/>
        <v>1784.4761297301955</v>
      </c>
      <c r="M331" s="1085">
        <f t="shared" si="147"/>
        <v>1822.225569988507</v>
      </c>
    </row>
    <row r="332" spans="1:13">
      <c r="C332" s="1085">
        <f>C313+C329</f>
        <v>1738.3407083825418</v>
      </c>
      <c r="D332" s="1085">
        <f t="shared" ref="D332:M332" si="148">D313+D329</f>
        <v>1765.2606793470088</v>
      </c>
      <c r="E332" s="1085">
        <f t="shared" si="148"/>
        <v>1710.4931727459423</v>
      </c>
      <c r="F332" s="1085">
        <f t="shared" si="148"/>
        <v>1663.3655500091095</v>
      </c>
      <c r="G332" s="1085">
        <f t="shared" si="148"/>
        <v>1672.7555363368874</v>
      </c>
      <c r="H332" s="1085">
        <f t="shared" si="148"/>
        <v>1808.568450798683</v>
      </c>
      <c r="I332" s="1085">
        <f t="shared" si="148"/>
        <v>1798.6343054370116</v>
      </c>
      <c r="J332" s="1085">
        <f t="shared" si="148"/>
        <v>1799.4833525681674</v>
      </c>
      <c r="K332" s="1085">
        <f t="shared" si="148"/>
        <v>1800.398147798426</v>
      </c>
      <c r="L332" s="1085">
        <f t="shared" si="148"/>
        <v>1784.4761297301955</v>
      </c>
      <c r="M332" s="1085">
        <f t="shared" si="148"/>
        <v>1822.225569988507</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487.01057465831752</v>
      </c>
      <c r="D340" s="429">
        <f t="shared" si="152"/>
        <v>556.63932054914255</v>
      </c>
      <c r="E340" s="429">
        <f t="shared" si="152"/>
        <v>598.65717784058506</v>
      </c>
      <c r="F340" s="429">
        <f t="shared" si="152"/>
        <v>620.06524749507582</v>
      </c>
      <c r="G340" s="429">
        <f t="shared" si="152"/>
        <v>636.17826978779044</v>
      </c>
      <c r="H340" s="429">
        <f t="shared" si="152"/>
        <v>663.88268792393615</v>
      </c>
      <c r="I340" s="429">
        <f t="shared" si="152"/>
        <v>682.06258623520284</v>
      </c>
      <c r="J340" s="429">
        <f t="shared" si="152"/>
        <v>694.88384304284364</v>
      </c>
      <c r="K340" s="429">
        <f t="shared" si="152"/>
        <v>703.96418599501328</v>
      </c>
      <c r="L340" s="429">
        <f t="shared" si="152"/>
        <v>708.39034342692344</v>
      </c>
      <c r="M340" s="429">
        <f t="shared" si="152"/>
        <v>716.05411693242138</v>
      </c>
    </row>
    <row r="341" spans="1:13" ht="13.15">
      <c r="B341" s="323" t="str">
        <f t="shared" si="151"/>
        <v>25-29</v>
      </c>
      <c r="C341" s="429">
        <f t="shared" ref="C341:M341" si="153">C304+C248</f>
        <v>1379.8887518956903</v>
      </c>
      <c r="D341" s="429">
        <f t="shared" si="153"/>
        <v>1300.1000289990984</v>
      </c>
      <c r="E341" s="429">
        <f t="shared" si="153"/>
        <v>1247.560483752347</v>
      </c>
      <c r="F341" s="429">
        <f t="shared" si="153"/>
        <v>1206.1741309428071</v>
      </c>
      <c r="G341" s="429">
        <f t="shared" si="153"/>
        <v>1181.9356271541137</v>
      </c>
      <c r="H341" s="429">
        <f t="shared" si="153"/>
        <v>1185.4899951600194</v>
      </c>
      <c r="I341" s="429">
        <f t="shared" si="153"/>
        <v>1191.5934765669872</v>
      </c>
      <c r="J341" s="429">
        <f t="shared" si="153"/>
        <v>1199.2322002759115</v>
      </c>
      <c r="K341" s="429">
        <f t="shared" si="153"/>
        <v>1207.0178139160562</v>
      </c>
      <c r="L341" s="429">
        <f t="shared" si="153"/>
        <v>1212.0344543775773</v>
      </c>
      <c r="M341" s="429">
        <f t="shared" si="153"/>
        <v>1221.3216428794715</v>
      </c>
    </row>
    <row r="342" spans="1:13" ht="13.15">
      <c r="B342" s="323" t="str">
        <f t="shared" si="151"/>
        <v>30-34</v>
      </c>
      <c r="C342" s="429">
        <f t="shared" ref="C342:M342" si="154">C305+C249</f>
        <v>1875.5527992673965</v>
      </c>
      <c r="D342" s="429">
        <f t="shared" si="154"/>
        <v>1764.6445323792439</v>
      </c>
      <c r="E342" s="429">
        <f t="shared" si="154"/>
        <v>1663.0497411892179</v>
      </c>
      <c r="F342" s="429">
        <f t="shared" si="154"/>
        <v>1569.9218701999825</v>
      </c>
      <c r="G342" s="429">
        <f t="shared" si="154"/>
        <v>1494.1893453771199</v>
      </c>
      <c r="H342" s="429">
        <f t="shared" si="154"/>
        <v>1442.9991400533108</v>
      </c>
      <c r="I342" s="429">
        <f t="shared" si="154"/>
        <v>1405.204161840137</v>
      </c>
      <c r="J342" s="429">
        <f t="shared" si="154"/>
        <v>1378.4939717518423</v>
      </c>
      <c r="K342" s="429">
        <f t="shared" si="154"/>
        <v>1360.2523474430538</v>
      </c>
      <c r="L342" s="429">
        <f t="shared" si="154"/>
        <v>1347.1504748351749</v>
      </c>
      <c r="M342" s="429">
        <f t="shared" si="154"/>
        <v>1340.9566317196629</v>
      </c>
    </row>
    <row r="343" spans="1:13" ht="13.15">
      <c r="B343" s="323" t="str">
        <f t="shared" si="151"/>
        <v>35-39</v>
      </c>
      <c r="C343" s="429">
        <f t="shared" ref="C343:M343" si="155">C306+C250</f>
        <v>2004.213365856773</v>
      </c>
      <c r="D343" s="429">
        <f t="shared" si="155"/>
        <v>1920.410836550132</v>
      </c>
      <c r="E343" s="429">
        <f t="shared" si="155"/>
        <v>1834.0071975320352</v>
      </c>
      <c r="F343" s="429">
        <f t="shared" si="155"/>
        <v>1743.1444443439871</v>
      </c>
      <c r="G343" s="429">
        <f t="shared" si="155"/>
        <v>1659.5070121089971</v>
      </c>
      <c r="H343" s="429">
        <f t="shared" si="155"/>
        <v>1590.8738092597516</v>
      </c>
      <c r="I343" s="429">
        <f t="shared" si="155"/>
        <v>1530.3550785725852</v>
      </c>
      <c r="J343" s="429">
        <f t="shared" si="155"/>
        <v>1478.8364079210678</v>
      </c>
      <c r="K343" s="429">
        <f t="shared" si="155"/>
        <v>1435.9958690931908</v>
      </c>
      <c r="L343" s="429">
        <f t="shared" si="155"/>
        <v>1400.2485559393663</v>
      </c>
      <c r="M343" s="429">
        <f t="shared" si="155"/>
        <v>1373.4242546858231</v>
      </c>
    </row>
    <row r="344" spans="1:13" ht="13.15">
      <c r="B344" s="323" t="str">
        <f t="shared" si="151"/>
        <v>40-44</v>
      </c>
      <c r="C344" s="429">
        <f t="shared" ref="C344:M344" si="156">C307+C251</f>
        <v>1439.6265250950562</v>
      </c>
      <c r="D344" s="429">
        <f t="shared" si="156"/>
        <v>1501.5109994150444</v>
      </c>
      <c r="E344" s="429">
        <f t="shared" si="156"/>
        <v>1528.376319832249</v>
      </c>
      <c r="F344" s="429">
        <f t="shared" si="156"/>
        <v>1524.8333952417333</v>
      </c>
      <c r="G344" s="429">
        <f t="shared" si="156"/>
        <v>1505.9924771880717</v>
      </c>
      <c r="H344" s="429">
        <f t="shared" si="156"/>
        <v>1482.5535698223916</v>
      </c>
      <c r="I344" s="429">
        <f t="shared" si="156"/>
        <v>1452.4025055345796</v>
      </c>
      <c r="J344" s="429">
        <f t="shared" si="156"/>
        <v>1419.2716415138459</v>
      </c>
      <c r="K344" s="429">
        <f t="shared" si="156"/>
        <v>1385.6089872022224</v>
      </c>
      <c r="L344" s="429">
        <f t="shared" si="156"/>
        <v>1352.4421835167004</v>
      </c>
      <c r="M344" s="429">
        <f t="shared" si="156"/>
        <v>1323.1807618003845</v>
      </c>
    </row>
    <row r="345" spans="1:13" ht="13.15">
      <c r="B345" s="323" t="str">
        <f t="shared" si="151"/>
        <v>45-49</v>
      </c>
      <c r="C345" s="429">
        <f t="shared" ref="C345:M345" si="157">C308+C252</f>
        <v>880.69515559418551</v>
      </c>
      <c r="D345" s="429">
        <f t="shared" si="157"/>
        <v>969.97254157116981</v>
      </c>
      <c r="E345" s="429">
        <f t="shared" si="157"/>
        <v>1043.5363966573304</v>
      </c>
      <c r="F345" s="429">
        <f t="shared" si="157"/>
        <v>1095.9487115734528</v>
      </c>
      <c r="G345" s="429">
        <f t="shared" si="157"/>
        <v>1133.6629168557822</v>
      </c>
      <c r="H345" s="429">
        <f t="shared" si="157"/>
        <v>1162.6727158949063</v>
      </c>
      <c r="I345" s="429">
        <f t="shared" si="157"/>
        <v>1179.0879498715806</v>
      </c>
      <c r="J345" s="429">
        <f t="shared" si="157"/>
        <v>1185.5569534892227</v>
      </c>
      <c r="K345" s="429">
        <f t="shared" si="157"/>
        <v>1184.2759912026484</v>
      </c>
      <c r="L345" s="429">
        <f t="shared" si="157"/>
        <v>1176.6494406670429</v>
      </c>
      <c r="M345" s="429">
        <f t="shared" si="157"/>
        <v>1166.5181418147195</v>
      </c>
    </row>
    <row r="346" spans="1:13" ht="13.15">
      <c r="B346" s="323" t="str">
        <f t="shared" si="151"/>
        <v>50-54</v>
      </c>
      <c r="C346" s="429">
        <f t="shared" ref="C346:M346" si="158">C309+C253</f>
        <v>429.79278975009458</v>
      </c>
      <c r="D346" s="429">
        <f t="shared" si="158"/>
        <v>504.84975917472252</v>
      </c>
      <c r="E346" s="429">
        <f t="shared" si="158"/>
        <v>571.41098438071208</v>
      </c>
      <c r="F346" s="429">
        <f t="shared" si="158"/>
        <v>627.17461281578062</v>
      </c>
      <c r="G346" s="429">
        <f t="shared" si="158"/>
        <v>675.59223516798329</v>
      </c>
      <c r="H346" s="429">
        <f t="shared" si="158"/>
        <v>719.72992217746923</v>
      </c>
      <c r="I346" s="429">
        <f t="shared" si="158"/>
        <v>755.4011243369705</v>
      </c>
      <c r="J346" s="429">
        <f t="shared" si="158"/>
        <v>783.2414426575757</v>
      </c>
      <c r="K346" s="429">
        <f t="shared" si="158"/>
        <v>803.86787321977795</v>
      </c>
      <c r="L346" s="429">
        <f t="shared" si="158"/>
        <v>817.63767498237019</v>
      </c>
      <c r="M346" s="429">
        <f t="shared" si="158"/>
        <v>826.95779711826594</v>
      </c>
    </row>
    <row r="347" spans="1:13" ht="13.15">
      <c r="B347" s="323" t="str">
        <f t="shared" si="151"/>
        <v>55-59</v>
      </c>
      <c r="C347" s="429">
        <f t="shared" ref="C347:M347" si="159">C310+C254</f>
        <v>215.58202874188564</v>
      </c>
      <c r="D347" s="429">
        <f t="shared" si="159"/>
        <v>225.34656935918443</v>
      </c>
      <c r="E347" s="429">
        <f t="shared" si="159"/>
        <v>241.66307277878531</v>
      </c>
      <c r="F347" s="429">
        <f t="shared" si="159"/>
        <v>260.21831727614085</v>
      </c>
      <c r="G347" s="429">
        <f t="shared" si="159"/>
        <v>280.04537559075385</v>
      </c>
      <c r="H347" s="429">
        <f t="shared" si="159"/>
        <v>301.61651085760786</v>
      </c>
      <c r="I347" s="429">
        <f t="shared" si="159"/>
        <v>321.19096032217971</v>
      </c>
      <c r="J347" s="429">
        <f t="shared" si="159"/>
        <v>338.45326342952279</v>
      </c>
      <c r="K347" s="429">
        <f t="shared" si="159"/>
        <v>353.13181064003061</v>
      </c>
      <c r="L347" s="429">
        <f t="shared" si="159"/>
        <v>364.87667108964314</v>
      </c>
      <c r="M347" s="429">
        <f t="shared" si="159"/>
        <v>374.6934305273453</v>
      </c>
    </row>
    <row r="348" spans="1:13" ht="13.15">
      <c r="B348" s="323" t="str">
        <f t="shared" si="151"/>
        <v>60-64</v>
      </c>
      <c r="C348" s="429">
        <f t="shared" ref="C348:M348" si="160">C311+C255</f>
        <v>71.009375919268805</v>
      </c>
      <c r="D348" s="429">
        <f t="shared" si="160"/>
        <v>80.588872774758727</v>
      </c>
      <c r="E348" s="429">
        <f t="shared" si="160"/>
        <v>86.540943947748104</v>
      </c>
      <c r="F348" s="429">
        <f t="shared" si="160"/>
        <v>91.407169978368486</v>
      </c>
      <c r="G348" s="429">
        <f t="shared" si="160"/>
        <v>96.538298180026914</v>
      </c>
      <c r="H348" s="429">
        <f t="shared" si="160"/>
        <v>102.98501680371309</v>
      </c>
      <c r="I348" s="429">
        <f t="shared" si="160"/>
        <v>109.20432479603048</v>
      </c>
      <c r="J348" s="429">
        <f t="shared" si="160"/>
        <v>115.1228750996504</v>
      </c>
      <c r="K348" s="429">
        <f t="shared" si="160"/>
        <v>120.57445164028094</v>
      </c>
      <c r="L348" s="429">
        <f t="shared" si="160"/>
        <v>125.30007189475356</v>
      </c>
      <c r="M348" s="429">
        <f t="shared" si="160"/>
        <v>129.67622420306088</v>
      </c>
    </row>
    <row r="349" spans="1:13" ht="13.15">
      <c r="B349" s="323" t="str">
        <f t="shared" si="151"/>
        <v>65 plus</v>
      </c>
      <c r="C349" s="429">
        <f t="shared" ref="C349:M349" si="161">C312+C256</f>
        <v>20.399118083642662</v>
      </c>
      <c r="D349" s="429">
        <f t="shared" si="161"/>
        <v>25.568087263319054</v>
      </c>
      <c r="E349" s="429">
        <f t="shared" si="161"/>
        <v>29.773244415479638</v>
      </c>
      <c r="F349" s="429">
        <f t="shared" si="161"/>
        <v>32.930723273465709</v>
      </c>
      <c r="G349" s="429">
        <f t="shared" si="161"/>
        <v>35.48377839432829</v>
      </c>
      <c r="H349" s="429">
        <f t="shared" si="161"/>
        <v>38.010315636977666</v>
      </c>
      <c r="I349" s="429">
        <f t="shared" si="161"/>
        <v>40.322967695931681</v>
      </c>
      <c r="J349" s="429">
        <f t="shared" si="161"/>
        <v>42.503311113158162</v>
      </c>
      <c r="K349" s="429">
        <f t="shared" si="161"/>
        <v>44.565940552950657</v>
      </c>
      <c r="L349" s="429">
        <f t="shared" si="161"/>
        <v>46.457824182538261</v>
      </c>
      <c r="M349" s="429">
        <f t="shared" si="161"/>
        <v>48.288332912036438</v>
      </c>
    </row>
    <row r="350" spans="1:13" ht="13.15">
      <c r="B350" s="323" t="str">
        <f t="shared" si="151"/>
        <v>Total</v>
      </c>
      <c r="C350" s="429">
        <f t="shared" ref="C350:M350" si="162">SUM(C340:C349)</f>
        <v>8803.7704848623107</v>
      </c>
      <c r="D350" s="429">
        <f t="shared" si="162"/>
        <v>8849.6315480358153</v>
      </c>
      <c r="E350" s="429">
        <f t="shared" si="162"/>
        <v>8844.5755623264886</v>
      </c>
      <c r="F350" s="429">
        <f t="shared" si="162"/>
        <v>8771.8186231407963</v>
      </c>
      <c r="G350" s="429">
        <f t="shared" si="162"/>
        <v>8699.1253358049671</v>
      </c>
      <c r="H350" s="429">
        <f t="shared" si="162"/>
        <v>8690.8136835900841</v>
      </c>
      <c r="I350" s="429">
        <f t="shared" si="162"/>
        <v>8666.8251357721838</v>
      </c>
      <c r="J350" s="429">
        <f t="shared" si="162"/>
        <v>8635.5959102946399</v>
      </c>
      <c r="K350" s="429">
        <f t="shared" si="162"/>
        <v>8599.2552709052252</v>
      </c>
      <c r="L350" s="429">
        <f t="shared" si="162"/>
        <v>8551.1876949120906</v>
      </c>
      <c r="M350" s="429">
        <f t="shared" si="162"/>
        <v>8521.0713345931927</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4" ht="13.15">
      <c r="B353" s="326" t="s">
        <v>47</v>
      </c>
      <c r="C353" s="314"/>
      <c r="D353" s="314"/>
      <c r="E353" s="314"/>
      <c r="F353" s="314"/>
      <c r="G353" s="314"/>
      <c r="H353" s="324"/>
      <c r="I353" s="314"/>
      <c r="J353" s="314"/>
      <c r="K353" s="314"/>
      <c r="L353" s="314"/>
    </row>
    <row r="354" spans="1:14">
      <c r="C354" s="314"/>
      <c r="D354" s="314"/>
      <c r="E354" s="314"/>
      <c r="F354" s="314"/>
      <c r="G354" s="314"/>
      <c r="H354" s="324"/>
      <c r="I354" s="314"/>
      <c r="J354" s="314"/>
      <c r="K354" s="314"/>
      <c r="L354" s="314"/>
    </row>
    <row r="355" spans="1:14" ht="13.15">
      <c r="B355" s="323" t="str">
        <f t="shared" ref="B355:B366" si="164">B339</f>
        <v>Age group</v>
      </c>
      <c r="C355" s="323" t="str">
        <f t="shared" ref="C355:K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L339</f>
        <v>2028/29</v>
      </c>
      <c r="M355" s="323" t="str">
        <f>M339</f>
        <v>2029/30</v>
      </c>
    </row>
    <row r="356" spans="1:14" ht="13.15">
      <c r="B356" s="323" t="str">
        <f t="shared" si="164"/>
        <v>20-24</v>
      </c>
      <c r="C356" s="429">
        <f t="shared" ref="C356:M356" si="166">C319+C263</f>
        <v>629.6674133045417</v>
      </c>
      <c r="D356" s="429">
        <f t="shared" si="166"/>
        <v>654.7110401447801</v>
      </c>
      <c r="E356" s="429">
        <f t="shared" si="166"/>
        <v>665.60312232595379</v>
      </c>
      <c r="F356" s="429">
        <f t="shared" si="166"/>
        <v>667.45361630511297</v>
      </c>
      <c r="G356" s="429">
        <f t="shared" si="166"/>
        <v>669.87593226026092</v>
      </c>
      <c r="H356" s="429">
        <f t="shared" si="166"/>
        <v>687.73487841947383</v>
      </c>
      <c r="I356" s="429">
        <f t="shared" si="166"/>
        <v>699.15515395871557</v>
      </c>
      <c r="J356" s="429">
        <f t="shared" si="166"/>
        <v>707.3144457319197</v>
      </c>
      <c r="K356" s="429">
        <f t="shared" si="166"/>
        <v>713.18055306608903</v>
      </c>
      <c r="L356" s="429">
        <f t="shared" si="166"/>
        <v>715.42646136429528</v>
      </c>
      <c r="M356" s="429">
        <f t="shared" si="166"/>
        <v>721.50005399613974</v>
      </c>
      <c r="N356" s="312"/>
    </row>
    <row r="357" spans="1:14" ht="13.15">
      <c r="B357" s="323" t="str">
        <f t="shared" si="164"/>
        <v>25-29</v>
      </c>
      <c r="C357" s="429">
        <f t="shared" ref="C357:M357" si="167">C320+C264</f>
        <v>1597.0979807802621</v>
      </c>
      <c r="D357" s="429">
        <f t="shared" si="167"/>
        <v>1488.997110187654</v>
      </c>
      <c r="E357" s="429">
        <f t="shared" si="167"/>
        <v>1408.0986446261081</v>
      </c>
      <c r="F357" s="429">
        <f t="shared" si="167"/>
        <v>1345.370842320506</v>
      </c>
      <c r="G357" s="429">
        <f t="shared" si="167"/>
        <v>1301.8716265004323</v>
      </c>
      <c r="H357" s="429">
        <f t="shared" si="167"/>
        <v>1288.6047491523871</v>
      </c>
      <c r="I357" s="429">
        <f t="shared" si="167"/>
        <v>1281.0015286449936</v>
      </c>
      <c r="J357" s="429">
        <f t="shared" si="167"/>
        <v>1277.7015823665768</v>
      </c>
      <c r="K357" s="429">
        <f t="shared" si="167"/>
        <v>1276.9148158355106</v>
      </c>
      <c r="L357" s="429">
        <f t="shared" si="167"/>
        <v>1275.3473091831827</v>
      </c>
      <c r="M357" s="429">
        <f t="shared" si="167"/>
        <v>1279.4985821237346</v>
      </c>
      <c r="N357" s="312"/>
    </row>
    <row r="358" spans="1:14" ht="13.15">
      <c r="B358" s="323" t="str">
        <f t="shared" si="164"/>
        <v>30-34</v>
      </c>
      <c r="C358" s="429">
        <f t="shared" ref="C358:M358" si="168">C321+C265</f>
        <v>1817.3073738102742</v>
      </c>
      <c r="D358" s="429">
        <f t="shared" si="168"/>
        <v>1740.9510480213455</v>
      </c>
      <c r="E358" s="429">
        <f t="shared" si="168"/>
        <v>1660.916987182864</v>
      </c>
      <c r="F358" s="429">
        <f t="shared" si="168"/>
        <v>1583.863495133342</v>
      </c>
      <c r="G358" s="429">
        <f t="shared" si="168"/>
        <v>1516.6066667174496</v>
      </c>
      <c r="H358" s="429">
        <f t="shared" si="168"/>
        <v>1468.4330733082777</v>
      </c>
      <c r="I358" s="429">
        <f t="shared" si="168"/>
        <v>1430.0837677453744</v>
      </c>
      <c r="J358" s="429">
        <f t="shared" si="168"/>
        <v>1400.6779635747982</v>
      </c>
      <c r="K358" s="429">
        <f t="shared" si="168"/>
        <v>1378.6104412265627</v>
      </c>
      <c r="L358" s="429">
        <f t="shared" si="168"/>
        <v>1361.2564301872656</v>
      </c>
      <c r="M358" s="429">
        <f t="shared" si="168"/>
        <v>1350.7731317223725</v>
      </c>
      <c r="N358" s="312"/>
    </row>
    <row r="359" spans="1:14" ht="13.15">
      <c r="B359" s="323" t="str">
        <f t="shared" si="164"/>
        <v>35-39</v>
      </c>
      <c r="C359" s="429">
        <f t="shared" ref="C359:M359" si="169">C322+C266</f>
        <v>1857.4668319700543</v>
      </c>
      <c r="D359" s="429">
        <f t="shared" si="169"/>
        <v>1786.4883904242836</v>
      </c>
      <c r="E359" s="429">
        <f t="shared" si="169"/>
        <v>1716.9124714924847</v>
      </c>
      <c r="F359" s="429">
        <f t="shared" si="169"/>
        <v>1648.256512679041</v>
      </c>
      <c r="G359" s="429">
        <f t="shared" si="169"/>
        <v>1584.2154065900752</v>
      </c>
      <c r="H359" s="429">
        <f t="shared" si="169"/>
        <v>1531.721305093603</v>
      </c>
      <c r="I359" s="429">
        <f t="shared" si="169"/>
        <v>1483.8647141302545</v>
      </c>
      <c r="J359" s="429">
        <f t="shared" si="169"/>
        <v>1441.7560528512604</v>
      </c>
      <c r="K359" s="429">
        <f t="shared" si="169"/>
        <v>1405.5090853778418</v>
      </c>
      <c r="L359" s="429">
        <f t="shared" si="169"/>
        <v>1374.0620224291581</v>
      </c>
      <c r="M359" s="429">
        <f t="shared" si="169"/>
        <v>1349.7032968740114</v>
      </c>
      <c r="N359" s="312"/>
    </row>
    <row r="360" spans="1:14" ht="13.15">
      <c r="B360" s="323" t="str">
        <f t="shared" si="164"/>
        <v>40-44</v>
      </c>
      <c r="C360" s="429">
        <f t="shared" ref="C360:M360" si="170">C323+C267</f>
        <v>1245.4280218529389</v>
      </c>
      <c r="D360" s="429">
        <f t="shared" si="170"/>
        <v>1324.2441903814106</v>
      </c>
      <c r="E360" s="429">
        <f t="shared" si="170"/>
        <v>1366.1476885260247</v>
      </c>
      <c r="F360" s="429">
        <f t="shared" si="170"/>
        <v>1381.6917871222331</v>
      </c>
      <c r="G360" s="429">
        <f t="shared" si="170"/>
        <v>1380.8925328047696</v>
      </c>
      <c r="H360" s="429">
        <f t="shared" si="170"/>
        <v>1374.1750731537368</v>
      </c>
      <c r="I360" s="429">
        <f t="shared" si="170"/>
        <v>1359.2528148120273</v>
      </c>
      <c r="J360" s="429">
        <f t="shared" si="170"/>
        <v>1339.6196257160786</v>
      </c>
      <c r="K360" s="429">
        <f t="shared" si="170"/>
        <v>1317.5941637657488</v>
      </c>
      <c r="L360" s="429">
        <f t="shared" si="170"/>
        <v>1294.1990409146426</v>
      </c>
      <c r="M360" s="429">
        <f t="shared" si="170"/>
        <v>1272.8845857945491</v>
      </c>
      <c r="N360" s="312"/>
    </row>
    <row r="361" spans="1:14" ht="13.15">
      <c r="B361" s="323" t="str">
        <f t="shared" si="164"/>
        <v>45-49</v>
      </c>
      <c r="C361" s="429">
        <f t="shared" ref="C361:M361" si="171">C324+C268</f>
        <v>723.64282769220233</v>
      </c>
      <c r="D361" s="429">
        <f t="shared" si="171"/>
        <v>816.98443133615046</v>
      </c>
      <c r="E361" s="429">
        <f t="shared" si="171"/>
        <v>896.73585274252071</v>
      </c>
      <c r="F361" s="429">
        <f t="shared" si="171"/>
        <v>960.20592541945007</v>
      </c>
      <c r="G361" s="429">
        <f t="shared" si="171"/>
        <v>1009.4567732180329</v>
      </c>
      <c r="H361" s="429">
        <f t="shared" si="171"/>
        <v>1050.062321943808</v>
      </c>
      <c r="I361" s="429">
        <f t="shared" si="171"/>
        <v>1077.9607319830709</v>
      </c>
      <c r="J361" s="429">
        <f t="shared" si="171"/>
        <v>1095.5396787436166</v>
      </c>
      <c r="K361" s="429">
        <f t="shared" si="171"/>
        <v>1104.7731774722711</v>
      </c>
      <c r="L361" s="429">
        <f t="shared" si="171"/>
        <v>1106.8942882999086</v>
      </c>
      <c r="M361" s="429">
        <f t="shared" si="171"/>
        <v>1105.5748707808821</v>
      </c>
      <c r="N361" s="312"/>
    </row>
    <row r="362" spans="1:14" ht="13.15">
      <c r="B362" s="323" t="str">
        <f t="shared" si="164"/>
        <v>50-54</v>
      </c>
      <c r="C362" s="429">
        <f t="shared" ref="C362:M362" si="172">C325+C269</f>
        <v>409.55396697809232</v>
      </c>
      <c r="D362" s="429">
        <f t="shared" si="172"/>
        <v>464.0773647206824</v>
      </c>
      <c r="E362" s="429">
        <f t="shared" si="172"/>
        <v>517.38170104303856</v>
      </c>
      <c r="F362" s="429">
        <f t="shared" si="172"/>
        <v>567.62779998808855</v>
      </c>
      <c r="G362" s="429">
        <f t="shared" si="172"/>
        <v>614.53292577350112</v>
      </c>
      <c r="H362" s="429">
        <f t="shared" si="172"/>
        <v>659.94045559367089</v>
      </c>
      <c r="I362" s="429">
        <f t="shared" si="172"/>
        <v>698.88246035731675</v>
      </c>
      <c r="J362" s="429">
        <f t="shared" si="172"/>
        <v>731.3074230209852</v>
      </c>
      <c r="K362" s="429">
        <f t="shared" si="172"/>
        <v>757.31464983323667</v>
      </c>
      <c r="L362" s="429">
        <f t="shared" si="172"/>
        <v>776.87209638582658</v>
      </c>
      <c r="M362" s="429">
        <f t="shared" si="172"/>
        <v>792.05341457870475</v>
      </c>
      <c r="N362" s="312"/>
    </row>
    <row r="363" spans="1:14" ht="13.15">
      <c r="B363" s="323" t="str">
        <f t="shared" si="164"/>
        <v>55-59</v>
      </c>
      <c r="C363" s="429">
        <f t="shared" ref="C363:M363" si="173">C326+C270</f>
        <v>223.8885701294972</v>
      </c>
      <c r="D363" s="429">
        <f t="shared" si="173"/>
        <v>231.09092221725916</v>
      </c>
      <c r="E363" s="429">
        <f t="shared" si="173"/>
        <v>243.06355613633431</v>
      </c>
      <c r="F363" s="429">
        <f t="shared" si="173"/>
        <v>257.93517631932104</v>
      </c>
      <c r="G363" s="429">
        <f t="shared" si="173"/>
        <v>275.10101041357854</v>
      </c>
      <c r="H363" s="429">
        <f t="shared" si="173"/>
        <v>295.22177810678477</v>
      </c>
      <c r="I363" s="429">
        <f t="shared" si="173"/>
        <v>314.5794788878178</v>
      </c>
      <c r="J363" s="429">
        <f t="shared" si="173"/>
        <v>332.63634980021914</v>
      </c>
      <c r="K363" s="429">
        <f t="shared" si="173"/>
        <v>348.87709532633852</v>
      </c>
      <c r="L363" s="429">
        <f t="shared" si="173"/>
        <v>362.72343899679771</v>
      </c>
      <c r="M363" s="429">
        <f t="shared" si="173"/>
        <v>374.95515475984001</v>
      </c>
      <c r="N363" s="312"/>
    </row>
    <row r="364" spans="1:14" ht="13.15">
      <c r="B364" s="323" t="str">
        <f t="shared" si="164"/>
        <v>60-64</v>
      </c>
      <c r="C364" s="429">
        <f t="shared" ref="C364:M364" si="174">C327+C271</f>
        <v>79.814497290595199</v>
      </c>
      <c r="D364" s="429">
        <f t="shared" si="174"/>
        <v>85.719050718275625</v>
      </c>
      <c r="E364" s="429">
        <f t="shared" si="174"/>
        <v>89.355741631490389</v>
      </c>
      <c r="F364" s="429">
        <f t="shared" si="174"/>
        <v>92.484401773282499</v>
      </c>
      <c r="G364" s="429">
        <f t="shared" si="174"/>
        <v>96.182709486950856</v>
      </c>
      <c r="H364" s="429">
        <f t="shared" si="174"/>
        <v>101.47454422187795</v>
      </c>
      <c r="I364" s="429">
        <f t="shared" si="174"/>
        <v>106.8618719308039</v>
      </c>
      <c r="J364" s="429">
        <f t="shared" si="174"/>
        <v>112.28305036596339</v>
      </c>
      <c r="K364" s="429">
        <f t="shared" si="174"/>
        <v>117.55048430379929</v>
      </c>
      <c r="L364" s="429">
        <f t="shared" si="174"/>
        <v>122.36451703842732</v>
      </c>
      <c r="M364" s="429">
        <f t="shared" si="174"/>
        <v>127.04112398405383</v>
      </c>
      <c r="N364" s="312"/>
    </row>
    <row r="365" spans="1:14" ht="13.15">
      <c r="B365" s="323" t="str">
        <f t="shared" si="164"/>
        <v>65 plus</v>
      </c>
      <c r="C365" s="429">
        <f t="shared" ref="C365:M365" si="175">C328+C272</f>
        <v>15.610863175399396</v>
      </c>
      <c r="D365" s="429">
        <f t="shared" si="175"/>
        <v>24.945385425635131</v>
      </c>
      <c r="E365" s="429">
        <f t="shared" si="175"/>
        <v>31.69187580703047</v>
      </c>
      <c r="F365" s="429">
        <f t="shared" si="175"/>
        <v>36.464399251106379</v>
      </c>
      <c r="G365" s="429">
        <f t="shared" si="175"/>
        <v>40.020373360881813</v>
      </c>
      <c r="H365" s="429">
        <f t="shared" si="175"/>
        <v>43.160543129828824</v>
      </c>
      <c r="I365" s="429">
        <f t="shared" si="175"/>
        <v>45.884525079080639</v>
      </c>
      <c r="J365" s="429">
        <f t="shared" si="175"/>
        <v>48.374694927333074</v>
      </c>
      <c r="K365" s="429">
        <f t="shared" si="175"/>
        <v>50.716420819916088</v>
      </c>
      <c r="L365" s="429">
        <f t="shared" si="175"/>
        <v>52.900125126023525</v>
      </c>
      <c r="M365" s="429">
        <f t="shared" si="175"/>
        <v>55.05090764902689</v>
      </c>
      <c r="N365" s="312"/>
    </row>
    <row r="366" spans="1:14" ht="13.15">
      <c r="B366" s="323" t="str">
        <f t="shared" si="164"/>
        <v>Total</v>
      </c>
      <c r="C366" s="429">
        <f t="shared" ref="C366:M366" si="176">SUM(C356:C365)</f>
        <v>8599.4783469838585</v>
      </c>
      <c r="D366" s="429">
        <f t="shared" si="176"/>
        <v>8618.2089335774763</v>
      </c>
      <c r="E366" s="429">
        <f t="shared" si="176"/>
        <v>8595.9076415138479</v>
      </c>
      <c r="F366" s="429">
        <f t="shared" si="176"/>
        <v>8541.3539563114846</v>
      </c>
      <c r="G366" s="429">
        <f t="shared" si="176"/>
        <v>8488.7559571259335</v>
      </c>
      <c r="H366" s="429">
        <f t="shared" si="176"/>
        <v>8500.5287221234485</v>
      </c>
      <c r="I366" s="429">
        <f t="shared" si="176"/>
        <v>8497.5270475294546</v>
      </c>
      <c r="J366" s="429">
        <f t="shared" si="176"/>
        <v>8487.2108670987509</v>
      </c>
      <c r="K366" s="429">
        <f t="shared" si="176"/>
        <v>8471.040887027315</v>
      </c>
      <c r="L366" s="429">
        <f t="shared" si="176"/>
        <v>8442.0457299255286</v>
      </c>
      <c r="M366" s="429">
        <f t="shared" si="176"/>
        <v>8429.0351222633144</v>
      </c>
      <c r="N366" s="312"/>
    </row>
    <row r="367" spans="1:14">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4">
      <c r="C368" s="1085">
        <f>C350+C366</f>
        <v>17403.248831846169</v>
      </c>
      <c r="D368" s="1085">
        <f t="shared" ref="D368:M368" si="178">D350+D366</f>
        <v>17467.84048161329</v>
      </c>
      <c r="E368" s="1085">
        <f t="shared" si="178"/>
        <v>17440.483203840337</v>
      </c>
      <c r="F368" s="1085">
        <f t="shared" si="178"/>
        <v>17313.172579452279</v>
      </c>
      <c r="G368" s="1085">
        <f t="shared" si="178"/>
        <v>17187.881292930899</v>
      </c>
      <c r="H368" s="1085">
        <f t="shared" si="178"/>
        <v>17191.342405713534</v>
      </c>
      <c r="I368" s="1085">
        <f t="shared" si="178"/>
        <v>17164.352183301638</v>
      </c>
      <c r="J368" s="1085">
        <f t="shared" si="178"/>
        <v>17122.806777393391</v>
      </c>
      <c r="K368" s="1085">
        <f t="shared" si="178"/>
        <v>17070.296157932542</v>
      </c>
      <c r="L368" s="1085">
        <f t="shared" si="178"/>
        <v>16993.233424837621</v>
      </c>
      <c r="M368" s="1085">
        <f t="shared" si="178"/>
        <v>16950.106456856505</v>
      </c>
    </row>
    <row r="369" spans="1:13">
      <c r="C369" s="1085">
        <f t="shared" ref="C369:M369" si="179">C36</f>
        <v>17403.248831846169</v>
      </c>
      <c r="D369" s="1085">
        <f t="shared" si="179"/>
        <v>17467.840481613293</v>
      </c>
      <c r="E369" s="1085">
        <f t="shared" si="179"/>
        <v>17440.48320384034</v>
      </c>
      <c r="F369" s="1085">
        <f t="shared" si="179"/>
        <v>17313.172579452279</v>
      </c>
      <c r="G369" s="1085">
        <f t="shared" si="179"/>
        <v>17187.881292930902</v>
      </c>
      <c r="H369" s="1085">
        <f t="shared" si="179"/>
        <v>17191.342405713534</v>
      </c>
      <c r="I369" s="1085">
        <f t="shared" si="179"/>
        <v>17164.352183301642</v>
      </c>
      <c r="J369" s="1085">
        <f t="shared" si="179"/>
        <v>17122.806777393394</v>
      </c>
      <c r="K369" s="1085">
        <f t="shared" si="179"/>
        <v>17070.296157932542</v>
      </c>
      <c r="L369" s="1085">
        <f t="shared" si="179"/>
        <v>16993.233424837621</v>
      </c>
      <c r="M369" s="1085">
        <f t="shared" si="179"/>
        <v>16950.106456856509</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Q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415</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15">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Forecast_stock_figures!B33</f>
        <v>Physics</v>
      </c>
      <c r="C15" s="293">
        <f>Forecast_stock_figures!C57</f>
        <v>10963.974000000002</v>
      </c>
      <c r="D15" s="293">
        <f>Forecast_stock_figures!D57</f>
        <v>11119.641840203176</v>
      </c>
      <c r="E15" s="293">
        <f>Forecast_stock_figures!E57</f>
        <v>11249.531081442823</v>
      </c>
      <c r="F15" s="293">
        <f>Forecast_stock_figures!F57</f>
        <v>11340.355385508758</v>
      </c>
      <c r="G15" s="293">
        <f>Forecast_stock_figures!G57</f>
        <v>11447.577514266144</v>
      </c>
      <c r="H15" s="293">
        <f>Forecast_stock_figures!H57</f>
        <v>11539.901184316213</v>
      </c>
      <c r="I15" s="293">
        <f>Forecast_stock_figures!I57</f>
        <v>11557.080356086555</v>
      </c>
      <c r="J15" s="293">
        <f>Forecast_stock_figures!J57</f>
        <v>11564.628843424573</v>
      </c>
      <c r="K15" s="293">
        <f>Forecast_stock_figures!K57</f>
        <v>11578.595707743094</v>
      </c>
      <c r="L15" s="293">
        <f>Forecast_stock_figures!L57</f>
        <v>11571.721942916893</v>
      </c>
      <c r="M15" s="293">
        <f>Forecast_stock_figures!M57</f>
        <v>11508.968446719866</v>
      </c>
    </row>
    <row r="17" spans="1:9" ht="15">
      <c r="B17" s="325" t="s">
        <v>161</v>
      </c>
    </row>
    <row r="19" spans="1:9" ht="13.15">
      <c r="B19" s="1469" t="str">
        <f>Stock_ages_breakdowns!B73</f>
        <v>Age group</v>
      </c>
      <c r="C19" s="1467" t="str">
        <f>Stock_ages_breakdowns!AK73</f>
        <v>Physics</v>
      </c>
      <c r="D19" s="1474"/>
      <c r="H19" s="310" t="s">
        <v>132</v>
      </c>
    </row>
    <row r="20" spans="1:9" ht="13.15">
      <c r="B20" s="1469"/>
      <c r="C20" s="348" t="str">
        <f>Stock_ages_breakdowns!AK74</f>
        <v>Male</v>
      </c>
      <c r="D20" s="348" t="str">
        <f>Stock_ages_breakdowns!AL74</f>
        <v>Female</v>
      </c>
    </row>
    <row r="21" spans="1:9" ht="13.15">
      <c r="B21" s="348" t="str">
        <f>Stock_ages_breakdowns!B75</f>
        <v>20-24</v>
      </c>
      <c r="C21" s="316">
        <f>Stock_ages_breakdowns!AK20</f>
        <v>278.15199999999999</v>
      </c>
      <c r="D21" s="316">
        <f>Stock_ages_breakdowns!AL20</f>
        <v>231.012</v>
      </c>
    </row>
    <row r="22" spans="1:9" ht="13.15">
      <c r="B22" s="348" t="str">
        <f>Stock_ages_breakdowns!B76</f>
        <v>25-29</v>
      </c>
      <c r="C22" s="316">
        <f>Stock_ages_breakdowns!AK21</f>
        <v>882.20100000000002</v>
      </c>
      <c r="D22" s="316">
        <f>Stock_ages_breakdowns!AL21</f>
        <v>556.30200000000002</v>
      </c>
    </row>
    <row r="23" spans="1:9" ht="13.15">
      <c r="B23" s="348" t="str">
        <f>Stock_ages_breakdowns!B77</f>
        <v>30-34</v>
      </c>
      <c r="C23" s="316">
        <f>Stock_ages_breakdowns!AK22</f>
        <v>1165.8230000000001</v>
      </c>
      <c r="D23" s="316">
        <f>Stock_ages_breakdowns!AL22</f>
        <v>710.74900000000002</v>
      </c>
    </row>
    <row r="24" spans="1:9" ht="13.15">
      <c r="B24" s="348" t="str">
        <f>Stock_ages_breakdowns!B78</f>
        <v>35-39</v>
      </c>
      <c r="C24" s="316">
        <f>Stock_ages_breakdowns!AK23</f>
        <v>1142.896</v>
      </c>
      <c r="D24" s="316">
        <f>Stock_ages_breakdowns!AL23</f>
        <v>764.98800000000006</v>
      </c>
    </row>
    <row r="25" spans="1:9" ht="13.15">
      <c r="B25" s="348" t="str">
        <f>Stock_ages_breakdowns!B79</f>
        <v>40-44</v>
      </c>
      <c r="C25" s="316">
        <f>Stock_ages_breakdowns!AK24</f>
        <v>846.72900000000004</v>
      </c>
      <c r="D25" s="316">
        <f>Stock_ages_breakdowns!AL24</f>
        <v>555.24599999999998</v>
      </c>
    </row>
    <row r="26" spans="1:9" ht="13.15">
      <c r="B26" s="348" t="str">
        <f>Stock_ages_breakdowns!B80</f>
        <v>45-49</v>
      </c>
      <c r="C26" s="316">
        <f>Stock_ages_breakdowns!AK25</f>
        <v>981.27599999999995</v>
      </c>
      <c r="D26" s="316">
        <f>Stock_ages_breakdowns!AL25</f>
        <v>599.93499999999995</v>
      </c>
    </row>
    <row r="27" spans="1:9" ht="13.15">
      <c r="B27" s="348" t="str">
        <f>Stock_ages_breakdowns!B81</f>
        <v>50-54</v>
      </c>
      <c r="C27" s="316">
        <f>Stock_ages_breakdowns!AK26</f>
        <v>845.63099999999997</v>
      </c>
      <c r="D27" s="316">
        <f>Stock_ages_breakdowns!AL26</f>
        <v>391.50900000000001</v>
      </c>
    </row>
    <row r="28" spans="1:9" ht="13.15">
      <c r="B28" s="348" t="str">
        <f>Stock_ages_breakdowns!B82</f>
        <v>55-59</v>
      </c>
      <c r="C28" s="316">
        <f>Stock_ages_breakdowns!AK27</f>
        <v>540.53300000000002</v>
      </c>
      <c r="D28" s="316">
        <f>Stock_ages_breakdowns!AL27</f>
        <v>222.19499999999999</v>
      </c>
    </row>
    <row r="29" spans="1:9" ht="13.15">
      <c r="B29" s="348" t="str">
        <f>Stock_ages_breakdowns!B83</f>
        <v>60-64</v>
      </c>
      <c r="C29" s="316">
        <f>Stock_ages_breakdowns!AK28</f>
        <v>148.929</v>
      </c>
      <c r="D29" s="316">
        <f>Stock_ages_breakdowns!AL28</f>
        <v>49.531999999999996</v>
      </c>
      <c r="F29" s="310"/>
    </row>
    <row r="30" spans="1:9" ht="13.15">
      <c r="B30" s="348" t="str">
        <f>Stock_ages_breakdowns!B84</f>
        <v>65 plus</v>
      </c>
      <c r="C30" s="316">
        <f>Stock_ages_breakdowns!AK29</f>
        <v>42.462000000000003</v>
      </c>
      <c r="D30" s="316">
        <f>Stock_ages_breakdowns!AL29</f>
        <v>7.8739999999999997</v>
      </c>
      <c r="G30" s="311" t="s">
        <v>46</v>
      </c>
      <c r="H30" s="311" t="s">
        <v>47</v>
      </c>
    </row>
    <row r="31" spans="1:9" ht="13.15">
      <c r="A31" s="1080">
        <f>I31</f>
        <v>0</v>
      </c>
      <c r="B31" s="348" t="str">
        <f>Stock_ages_breakdowns!B85</f>
        <v>Total</v>
      </c>
      <c r="C31" s="316">
        <f>Stock_ages_breakdowns!AK30</f>
        <v>6874.6320000000014</v>
      </c>
      <c r="D31" s="316">
        <f>Stock_ages_breakdowns!AL30</f>
        <v>4089.3420000000006</v>
      </c>
      <c r="E31" s="312">
        <f>SUM(C31:D31)</f>
        <v>10963.974000000002</v>
      </c>
      <c r="G31" s="351">
        <f>C31/$E$31</f>
        <v>0.62702009326180452</v>
      </c>
      <c r="H31" s="351">
        <f>D31/$E$31</f>
        <v>0.37297990673819548</v>
      </c>
      <c r="I31" s="1080">
        <f>(G31+H31)-1</f>
        <v>0</v>
      </c>
    </row>
    <row r="33" spans="2:16" ht="15">
      <c r="B33" s="325" t="s">
        <v>262</v>
      </c>
      <c r="H33" s="310"/>
    </row>
    <row r="34" spans="2:16">
      <c r="H34" s="310"/>
    </row>
    <row r="35" spans="2:16"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6" ht="13.15">
      <c r="B36" s="307" t="str">
        <f>B15</f>
        <v>Physics</v>
      </c>
      <c r="C36" s="293">
        <f>Teacher_need_by_subject!C646</f>
        <v>11119.641840203176</v>
      </c>
      <c r="D36" s="293">
        <f>Teacher_need_by_subject!D646</f>
        <v>11249.531081442823</v>
      </c>
      <c r="E36" s="293">
        <f>Teacher_need_by_subject!E646</f>
        <v>11340.355385508758</v>
      </c>
      <c r="F36" s="293">
        <f>Teacher_need_by_subject!F646</f>
        <v>11447.577514266144</v>
      </c>
      <c r="G36" s="293">
        <f>Teacher_need_by_subject!G646</f>
        <v>11539.901184316213</v>
      </c>
      <c r="H36" s="293">
        <f>Teacher_need_by_subject!H646</f>
        <v>11557.080356086555</v>
      </c>
      <c r="I36" s="293">
        <f>Teacher_need_by_subject!I646</f>
        <v>11564.628843424573</v>
      </c>
      <c r="J36" s="293">
        <f>Teacher_need_by_subject!J646</f>
        <v>11578.595707743094</v>
      </c>
      <c r="K36" s="293">
        <f>Teacher_need_by_subject!K646</f>
        <v>11571.721942916893</v>
      </c>
      <c r="L36" s="293">
        <f>Teacher_need_by_subject!L646</f>
        <v>11508.968446719866</v>
      </c>
      <c r="M36" s="293">
        <f>Teacher_need_by_subject!M646</f>
        <v>11476.922618066434</v>
      </c>
    </row>
    <row r="37" spans="2:16">
      <c r="H37" s="310"/>
    </row>
    <row r="38" spans="2:16" ht="15">
      <c r="B38" s="325" t="s">
        <v>169</v>
      </c>
      <c r="H38" s="310"/>
    </row>
    <row r="39" spans="2:16">
      <c r="H39" s="310"/>
    </row>
    <row r="40" spans="2:16" ht="13.15">
      <c r="B40" s="326" t="s">
        <v>46</v>
      </c>
      <c r="H40" s="310"/>
    </row>
    <row r="41" spans="2:16">
      <c r="H41" s="310"/>
    </row>
    <row r="42" spans="2:16"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6" ht="13.15">
      <c r="B43" s="348" t="str">
        <f>B21</f>
        <v>20-24</v>
      </c>
      <c r="C43" s="293">
        <f>C21</f>
        <v>278.15199999999999</v>
      </c>
      <c r="D43" s="293">
        <f>C340</f>
        <v>410.67885769415329</v>
      </c>
      <c r="E43" s="293">
        <f t="shared" ref="E43:L43" si="2">D340</f>
        <v>497.61394570727839</v>
      </c>
      <c r="F43" s="293">
        <f t="shared" si="2"/>
        <v>550.35741035010915</v>
      </c>
      <c r="G43" s="293">
        <f t="shared" si="2"/>
        <v>589.01788690874992</v>
      </c>
      <c r="H43" s="293">
        <f t="shared" si="2"/>
        <v>612.90801815721807</v>
      </c>
      <c r="I43" s="293">
        <f t="shared" si="2"/>
        <v>618.04203438335344</v>
      </c>
      <c r="J43" s="293">
        <f t="shared" si="2"/>
        <v>619.64713792768725</v>
      </c>
      <c r="K43" s="293">
        <f t="shared" si="2"/>
        <v>621.30986950881913</v>
      </c>
      <c r="L43" s="293">
        <f t="shared" si="2"/>
        <v>619.11634247957886</v>
      </c>
      <c r="M43" s="293">
        <f>L340</f>
        <v>608.85318028662141</v>
      </c>
      <c r="N43" s="312"/>
      <c r="O43" s="312"/>
      <c r="P43" s="312"/>
    </row>
    <row r="44" spans="2:16" ht="13.15">
      <c r="B44" s="348" t="str">
        <f t="shared" ref="B44:C53" si="3">B22</f>
        <v>25-29</v>
      </c>
      <c r="C44" s="293">
        <f t="shared" si="3"/>
        <v>882.20100000000002</v>
      </c>
      <c r="D44" s="293">
        <f t="shared" ref="D44:K53" si="4">C341</f>
        <v>912.30963527372342</v>
      </c>
      <c r="E44" s="293">
        <f t="shared" si="4"/>
        <v>957.08487731360287</v>
      </c>
      <c r="F44" s="293">
        <f t="shared" si="4"/>
        <v>1000.0577432848511</v>
      </c>
      <c r="G44" s="293">
        <f t="shared" si="4"/>
        <v>1043.2680313615278</v>
      </c>
      <c r="H44" s="293">
        <f t="shared" si="4"/>
        <v>1079.0736552192607</v>
      </c>
      <c r="I44" s="293">
        <f t="shared" si="4"/>
        <v>1096.9722091180017</v>
      </c>
      <c r="J44" s="293">
        <f t="shared" si="4"/>
        <v>1108.3426774880711</v>
      </c>
      <c r="K44" s="293">
        <f t="shared" si="4"/>
        <v>1117.1077209321959</v>
      </c>
      <c r="L44" s="293">
        <f t="shared" ref="L44:L53" si="5">K341</f>
        <v>1119.8744982675939</v>
      </c>
      <c r="M44" s="293">
        <f t="shared" ref="M44:M53" si="6">L341</f>
        <v>1111.7408971725963</v>
      </c>
      <c r="N44" s="312"/>
      <c r="O44" s="312"/>
      <c r="P44" s="312"/>
    </row>
    <row r="45" spans="2:16" ht="13.15">
      <c r="B45" s="348" t="str">
        <f t="shared" si="3"/>
        <v>30-34</v>
      </c>
      <c r="C45" s="293">
        <f t="shared" si="3"/>
        <v>1165.8230000000001</v>
      </c>
      <c r="D45" s="293">
        <f t="shared" si="4"/>
        <v>1133.0365238544323</v>
      </c>
      <c r="E45" s="293">
        <f t="shared" si="4"/>
        <v>1113.5597410551832</v>
      </c>
      <c r="F45" s="293">
        <f t="shared" si="4"/>
        <v>1105.7592720956811</v>
      </c>
      <c r="G45" s="293">
        <f t="shared" si="4"/>
        <v>1108.3973935930214</v>
      </c>
      <c r="H45" s="293">
        <f t="shared" si="4"/>
        <v>1117.8488349974834</v>
      </c>
      <c r="I45" s="293">
        <f t="shared" si="4"/>
        <v>1125.5525758585768</v>
      </c>
      <c r="J45" s="293">
        <f t="shared" si="4"/>
        <v>1133.3843483947987</v>
      </c>
      <c r="K45" s="293">
        <f t="shared" si="4"/>
        <v>1141.40443772862</v>
      </c>
      <c r="L45" s="293">
        <f t="shared" si="5"/>
        <v>1146.919287563921</v>
      </c>
      <c r="M45" s="293">
        <f t="shared" si="6"/>
        <v>1146.4061960940935</v>
      </c>
      <c r="N45" s="312"/>
      <c r="O45" s="312"/>
      <c r="P45" s="312"/>
    </row>
    <row r="46" spans="2:16" ht="13.15">
      <c r="B46" s="348" t="str">
        <f t="shared" si="3"/>
        <v>35-39</v>
      </c>
      <c r="C46" s="293">
        <f t="shared" si="3"/>
        <v>1142.896</v>
      </c>
      <c r="D46" s="293">
        <f t="shared" si="4"/>
        <v>1140.3426912577268</v>
      </c>
      <c r="E46" s="293">
        <f t="shared" si="4"/>
        <v>1130.7222502220282</v>
      </c>
      <c r="F46" s="293">
        <f t="shared" si="4"/>
        <v>1118.6494846991216</v>
      </c>
      <c r="G46" s="293">
        <f t="shared" si="4"/>
        <v>1107.8327795367807</v>
      </c>
      <c r="H46" s="293">
        <f t="shared" si="4"/>
        <v>1100.3792966937592</v>
      </c>
      <c r="I46" s="293">
        <f t="shared" si="4"/>
        <v>1092.5514465281376</v>
      </c>
      <c r="J46" s="293">
        <f t="shared" si="4"/>
        <v>1087.6199459203256</v>
      </c>
      <c r="K46" s="293">
        <f t="shared" si="4"/>
        <v>1085.7571433307114</v>
      </c>
      <c r="L46" s="293">
        <f t="shared" si="5"/>
        <v>1084.4900494271646</v>
      </c>
      <c r="M46" s="293">
        <f t="shared" si="6"/>
        <v>1080.8077485419194</v>
      </c>
      <c r="N46" s="312"/>
      <c r="O46" s="312"/>
      <c r="P46" s="312"/>
    </row>
    <row r="47" spans="2:16" ht="13.15">
      <c r="B47" s="348" t="str">
        <f t="shared" si="3"/>
        <v>40-44</v>
      </c>
      <c r="C47" s="293">
        <f t="shared" si="3"/>
        <v>846.72900000000004</v>
      </c>
      <c r="D47" s="293">
        <f t="shared" si="4"/>
        <v>906.83415050101826</v>
      </c>
      <c r="E47" s="293">
        <f t="shared" si="4"/>
        <v>948.83214304700027</v>
      </c>
      <c r="F47" s="293">
        <f t="shared" si="4"/>
        <v>976.32705376346428</v>
      </c>
      <c r="G47" s="293">
        <f t="shared" si="4"/>
        <v>993.38915860302063</v>
      </c>
      <c r="H47" s="293">
        <f t="shared" si="4"/>
        <v>1003.6662000877427</v>
      </c>
      <c r="I47" s="293">
        <f t="shared" si="4"/>
        <v>1006.3584340019354</v>
      </c>
      <c r="J47" s="293">
        <f t="shared" si="4"/>
        <v>1006.3338831199887</v>
      </c>
      <c r="K47" s="293">
        <f t="shared" si="4"/>
        <v>1005.6508207848567</v>
      </c>
      <c r="L47" s="293">
        <f t="shared" si="5"/>
        <v>1003.7017371428477</v>
      </c>
      <c r="M47" s="293">
        <f t="shared" si="6"/>
        <v>998.99104664291451</v>
      </c>
      <c r="N47" s="312"/>
      <c r="O47" s="312"/>
      <c r="P47" s="312"/>
    </row>
    <row r="48" spans="2:16" ht="13.15">
      <c r="B48" s="348" t="str">
        <f t="shared" si="3"/>
        <v>45-49</v>
      </c>
      <c r="C48" s="293">
        <f t="shared" si="3"/>
        <v>981.27599999999995</v>
      </c>
      <c r="D48" s="293">
        <f t="shared" si="4"/>
        <v>938.04821506543817</v>
      </c>
      <c r="E48" s="293">
        <f t="shared" si="4"/>
        <v>915.96137799313499</v>
      </c>
      <c r="F48" s="293">
        <f t="shared" si="4"/>
        <v>906.35642893946465</v>
      </c>
      <c r="G48" s="293">
        <f t="shared" si="4"/>
        <v>903.50249716180235</v>
      </c>
      <c r="H48" s="293">
        <f t="shared" si="4"/>
        <v>904.41604439466016</v>
      </c>
      <c r="I48" s="293">
        <f t="shared" si="4"/>
        <v>903.88396626763142</v>
      </c>
      <c r="J48" s="293">
        <f t="shared" si="4"/>
        <v>903.4874521550704</v>
      </c>
      <c r="K48" s="293">
        <f t="shared" si="4"/>
        <v>903.40069940765079</v>
      </c>
      <c r="L48" s="293">
        <f t="shared" si="5"/>
        <v>902.21557189366524</v>
      </c>
      <c r="M48" s="293">
        <f t="shared" si="6"/>
        <v>898.26497281056493</v>
      </c>
      <c r="N48" s="312"/>
      <c r="O48" s="312"/>
      <c r="P48" s="312"/>
    </row>
    <row r="49" spans="1:16" ht="13.15">
      <c r="B49" s="348" t="str">
        <f t="shared" si="3"/>
        <v>50-54</v>
      </c>
      <c r="C49" s="293">
        <f t="shared" si="3"/>
        <v>845.63099999999997</v>
      </c>
      <c r="D49" s="293">
        <f t="shared" si="4"/>
        <v>812.32326132689445</v>
      </c>
      <c r="E49" s="293">
        <f t="shared" si="4"/>
        <v>779.62012091764666</v>
      </c>
      <c r="F49" s="293">
        <f t="shared" si="4"/>
        <v>752.04627094767807</v>
      </c>
      <c r="G49" s="293">
        <f t="shared" si="4"/>
        <v>729.82409030797976</v>
      </c>
      <c r="H49" s="293">
        <f t="shared" si="4"/>
        <v>713.92783626261894</v>
      </c>
      <c r="I49" s="293">
        <f t="shared" si="4"/>
        <v>700.91597827122678</v>
      </c>
      <c r="J49" s="293">
        <f t="shared" si="4"/>
        <v>691.48700641133564</v>
      </c>
      <c r="K49" s="293">
        <f t="shared" si="4"/>
        <v>685.06137402191052</v>
      </c>
      <c r="L49" s="293">
        <f t="shared" si="5"/>
        <v>679.88879469460278</v>
      </c>
      <c r="M49" s="293">
        <f t="shared" si="6"/>
        <v>674.12434674701262</v>
      </c>
      <c r="N49" s="312"/>
      <c r="O49" s="312"/>
      <c r="P49" s="312"/>
    </row>
    <row r="50" spans="1:16" ht="13.15">
      <c r="B50" s="348" t="str">
        <f t="shared" si="3"/>
        <v>55-59</v>
      </c>
      <c r="C50" s="293">
        <f t="shared" si="3"/>
        <v>540.53300000000002</v>
      </c>
      <c r="D50" s="293">
        <f t="shared" si="4"/>
        <v>477.36900279073382</v>
      </c>
      <c r="E50" s="293">
        <f t="shared" si="4"/>
        <v>434.26364853391556</v>
      </c>
      <c r="F50" s="293">
        <f t="shared" si="4"/>
        <v>403.44596489698688</v>
      </c>
      <c r="G50" s="293">
        <f t="shared" si="4"/>
        <v>380.9675014430652</v>
      </c>
      <c r="H50" s="293">
        <f t="shared" si="4"/>
        <v>364.44362163309518</v>
      </c>
      <c r="I50" s="293">
        <f t="shared" si="4"/>
        <v>351.05368416758387</v>
      </c>
      <c r="J50" s="293">
        <f t="shared" si="4"/>
        <v>341.05106251584004</v>
      </c>
      <c r="K50" s="293">
        <f t="shared" si="4"/>
        <v>333.87542291240879</v>
      </c>
      <c r="L50" s="293">
        <f t="shared" si="5"/>
        <v>328.27204829750644</v>
      </c>
      <c r="M50" s="293">
        <f t="shared" si="6"/>
        <v>323.00601097505341</v>
      </c>
      <c r="N50" s="312"/>
      <c r="O50" s="312"/>
      <c r="P50" s="312"/>
    </row>
    <row r="51" spans="1:16" ht="13.15">
      <c r="B51" s="348" t="str">
        <f t="shared" si="3"/>
        <v>60-64</v>
      </c>
      <c r="C51" s="293">
        <f t="shared" si="3"/>
        <v>148.929</v>
      </c>
      <c r="D51" s="293">
        <f t="shared" si="4"/>
        <v>162.33555972180619</v>
      </c>
      <c r="E51" s="293">
        <f t="shared" si="4"/>
        <v>161.07793793387307</v>
      </c>
      <c r="F51" s="293">
        <f t="shared" si="4"/>
        <v>154.67510684849822</v>
      </c>
      <c r="G51" s="293">
        <f t="shared" si="4"/>
        <v>147.63626877419898</v>
      </c>
      <c r="H51" s="293">
        <f t="shared" si="4"/>
        <v>141.09630509530879</v>
      </c>
      <c r="I51" s="293">
        <f t="shared" si="4"/>
        <v>134.95510749899952</v>
      </c>
      <c r="J51" s="293">
        <f t="shared" si="4"/>
        <v>129.96320148618952</v>
      </c>
      <c r="K51" s="293">
        <f t="shared" si="4"/>
        <v>126.14828322668163</v>
      </c>
      <c r="L51" s="293">
        <f t="shared" si="5"/>
        <v>123.04746898725909</v>
      </c>
      <c r="M51" s="293">
        <f t="shared" si="6"/>
        <v>120.14510475404857</v>
      </c>
      <c r="N51" s="312"/>
      <c r="O51" s="312"/>
      <c r="P51" s="312"/>
    </row>
    <row r="52" spans="1:16" ht="13.15">
      <c r="B52" s="348" t="str">
        <f t="shared" si="3"/>
        <v>65 plus</v>
      </c>
      <c r="C52" s="293">
        <f t="shared" si="3"/>
        <v>42.462000000000003</v>
      </c>
      <c r="D52" s="293">
        <f t="shared" si="4"/>
        <v>47.319828769702376</v>
      </c>
      <c r="E52" s="293">
        <f t="shared" si="4"/>
        <v>51.737127690024984</v>
      </c>
      <c r="F52" s="293">
        <f t="shared" si="4"/>
        <v>54.1223330580235</v>
      </c>
      <c r="G52" s="293">
        <f t="shared" si="4"/>
        <v>54.801446290530045</v>
      </c>
      <c r="H52" s="293">
        <f t="shared" si="4"/>
        <v>54.367803207642019</v>
      </c>
      <c r="I52" s="293">
        <f t="shared" si="4"/>
        <v>53.147343741104848</v>
      </c>
      <c r="J52" s="293">
        <f t="shared" si="4"/>
        <v>51.679935124282864</v>
      </c>
      <c r="K52" s="293">
        <f t="shared" si="4"/>
        <v>50.248672280841816</v>
      </c>
      <c r="L52" s="293">
        <f t="shared" si="5"/>
        <v>48.897300463766186</v>
      </c>
      <c r="M52" s="293">
        <f t="shared" si="6"/>
        <v>47.561374806732893</v>
      </c>
      <c r="N52" s="312"/>
      <c r="O52" s="312"/>
      <c r="P52" s="312"/>
    </row>
    <row r="53" spans="1:16" ht="13.15">
      <c r="B53" s="348" t="str">
        <f t="shared" si="3"/>
        <v>Total</v>
      </c>
      <c r="C53" s="293">
        <f t="shared" si="3"/>
        <v>6874.6320000000014</v>
      </c>
      <c r="D53" s="293">
        <f t="shared" si="4"/>
        <v>6940.5977262556298</v>
      </c>
      <c r="E53" s="293">
        <f t="shared" si="4"/>
        <v>6990.4731704136884</v>
      </c>
      <c r="F53" s="293">
        <f t="shared" si="4"/>
        <v>7021.7970688838777</v>
      </c>
      <c r="G53" s="293">
        <f t="shared" si="4"/>
        <v>7058.6370539806767</v>
      </c>
      <c r="H53" s="293">
        <f t="shared" si="4"/>
        <v>7092.1276157487891</v>
      </c>
      <c r="I53" s="293">
        <f t="shared" si="4"/>
        <v>7083.4327798365512</v>
      </c>
      <c r="J53" s="293">
        <f t="shared" si="4"/>
        <v>7072.9966505435896</v>
      </c>
      <c r="K53" s="293">
        <f t="shared" si="4"/>
        <v>7069.9644441346964</v>
      </c>
      <c r="L53" s="293">
        <f t="shared" si="5"/>
        <v>7056.4230992179064</v>
      </c>
      <c r="M53" s="293">
        <f t="shared" si="6"/>
        <v>7009.9008788315577</v>
      </c>
      <c r="N53" s="312"/>
      <c r="O53" s="312"/>
      <c r="P53" s="312"/>
    </row>
    <row r="54" spans="1:16">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6" ht="13.15">
      <c r="B56" s="326" t="s">
        <v>47</v>
      </c>
      <c r="H56" s="310"/>
    </row>
    <row r="57" spans="1:16">
      <c r="H57" s="310"/>
    </row>
    <row r="58" spans="1:16"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6" ht="13.15">
      <c r="B59" s="323" t="str">
        <f t="shared" si="8"/>
        <v>20-24</v>
      </c>
      <c r="C59" s="293">
        <f t="shared" ref="C59:C69" si="10">D21</f>
        <v>231.012</v>
      </c>
      <c r="D59" s="293">
        <f>C356</f>
        <v>295.9433063009227</v>
      </c>
      <c r="E59" s="293">
        <f t="shared" ref="E59:L59" si="11">D356</f>
        <v>342.52969002849431</v>
      </c>
      <c r="F59" s="293">
        <f t="shared" si="11"/>
        <v>372.99243848648416</v>
      </c>
      <c r="G59" s="293">
        <f t="shared" si="11"/>
        <v>399.00451630767157</v>
      </c>
      <c r="H59" s="293">
        <f t="shared" si="11"/>
        <v>416.5028120440802</v>
      </c>
      <c r="I59" s="293">
        <f t="shared" si="11"/>
        <v>422.5570355252849</v>
      </c>
      <c r="J59" s="293">
        <f t="shared" si="11"/>
        <v>425.71702885152513</v>
      </c>
      <c r="K59" s="293">
        <f t="shared" si="11"/>
        <v>428.25758295288404</v>
      </c>
      <c r="L59" s="293">
        <f t="shared" si="11"/>
        <v>428.0613902957291</v>
      </c>
      <c r="M59" s="293">
        <f>L356</f>
        <v>422.64042438310867</v>
      </c>
    </row>
    <row r="60" spans="1:16" ht="13.15">
      <c r="B60" s="323" t="str">
        <f t="shared" si="8"/>
        <v>25-29</v>
      </c>
      <c r="C60" s="293">
        <f t="shared" si="10"/>
        <v>556.30200000000002</v>
      </c>
      <c r="D60" s="293">
        <f t="shared" ref="D60:K69" si="12">C357</f>
        <v>580.82496125415378</v>
      </c>
      <c r="E60" s="293">
        <f t="shared" si="12"/>
        <v>611.64988320729799</v>
      </c>
      <c r="F60" s="293">
        <f t="shared" si="12"/>
        <v>639.89535162048833</v>
      </c>
      <c r="G60" s="293">
        <f t="shared" si="12"/>
        <v>670.63074863149097</v>
      </c>
      <c r="H60" s="293">
        <f t="shared" si="12"/>
        <v>696.46885218447812</v>
      </c>
      <c r="I60" s="293">
        <f t="shared" si="12"/>
        <v>711.25480604313748</v>
      </c>
      <c r="J60" s="293">
        <f t="shared" si="12"/>
        <v>721.61728713439243</v>
      </c>
      <c r="K60" s="293">
        <f t="shared" si="12"/>
        <v>729.84401514042872</v>
      </c>
      <c r="L60" s="293">
        <f t="shared" ref="L60:L69" si="13">K357</f>
        <v>733.95435960109944</v>
      </c>
      <c r="M60" s="293">
        <f t="shared" ref="M60:M69" si="14">L357</f>
        <v>731.05485646372654</v>
      </c>
    </row>
    <row r="61" spans="1:16" ht="13.15">
      <c r="B61" s="323" t="str">
        <f t="shared" si="8"/>
        <v>30-34</v>
      </c>
      <c r="C61" s="293">
        <f t="shared" si="10"/>
        <v>710.74900000000002</v>
      </c>
      <c r="D61" s="293">
        <f t="shared" si="12"/>
        <v>691.41029100255173</v>
      </c>
      <c r="E61" s="293">
        <f t="shared" si="12"/>
        <v>682.74213446672275</v>
      </c>
      <c r="F61" s="293">
        <f t="shared" si="12"/>
        <v>681.1368837981928</v>
      </c>
      <c r="G61" s="293">
        <f t="shared" si="12"/>
        <v>687.86570186128824</v>
      </c>
      <c r="H61" s="293">
        <f t="shared" si="12"/>
        <v>698.15256576434103</v>
      </c>
      <c r="I61" s="293">
        <f t="shared" si="12"/>
        <v>706.96702721159386</v>
      </c>
      <c r="J61" s="293">
        <f t="shared" si="12"/>
        <v>715.45694050383383</v>
      </c>
      <c r="K61" s="293">
        <f t="shared" si="12"/>
        <v>723.66843219127338</v>
      </c>
      <c r="L61" s="293">
        <f t="shared" si="13"/>
        <v>730.00115521886778</v>
      </c>
      <c r="M61" s="293">
        <f t="shared" si="14"/>
        <v>732.35850873109223</v>
      </c>
    </row>
    <row r="62" spans="1:16" ht="13.15">
      <c r="B62" s="323" t="str">
        <f t="shared" si="8"/>
        <v>35-39</v>
      </c>
      <c r="C62" s="293">
        <f t="shared" si="10"/>
        <v>764.98800000000006</v>
      </c>
      <c r="D62" s="293">
        <f t="shared" si="12"/>
        <v>739.25401648004902</v>
      </c>
      <c r="E62" s="293">
        <f t="shared" si="12"/>
        <v>717.65391399212456</v>
      </c>
      <c r="F62" s="293">
        <f t="shared" si="12"/>
        <v>699.72296195250249</v>
      </c>
      <c r="G62" s="293">
        <f t="shared" si="12"/>
        <v>688.55106238008989</v>
      </c>
      <c r="H62" s="293">
        <f t="shared" si="12"/>
        <v>681.62785086594113</v>
      </c>
      <c r="I62" s="293">
        <f t="shared" si="12"/>
        <v>676.01538427050559</v>
      </c>
      <c r="J62" s="293">
        <f t="shared" si="12"/>
        <v>673.15267690639723</v>
      </c>
      <c r="K62" s="293">
        <f t="shared" si="12"/>
        <v>672.78461065642671</v>
      </c>
      <c r="L62" s="293">
        <f t="shared" si="13"/>
        <v>673.184304550457</v>
      </c>
      <c r="M62" s="293">
        <f t="shared" si="14"/>
        <v>672.37526358768775</v>
      </c>
    </row>
    <row r="63" spans="1:16" ht="13.15">
      <c r="B63" s="323" t="str">
        <f t="shared" si="8"/>
        <v>40-44</v>
      </c>
      <c r="C63" s="293">
        <f t="shared" si="10"/>
        <v>555.24599999999998</v>
      </c>
      <c r="D63" s="293">
        <f t="shared" si="12"/>
        <v>589.73952854998765</v>
      </c>
      <c r="E63" s="293">
        <f t="shared" si="12"/>
        <v>610.5063777648212</v>
      </c>
      <c r="F63" s="293">
        <f t="shared" si="12"/>
        <v>621.00450298286489</v>
      </c>
      <c r="G63" s="293">
        <f t="shared" si="12"/>
        <v>627.02365464365505</v>
      </c>
      <c r="H63" s="293">
        <f t="shared" si="12"/>
        <v>629.29363585832527</v>
      </c>
      <c r="I63" s="293">
        <f t="shared" si="12"/>
        <v>627.66360055834321</v>
      </c>
      <c r="J63" s="293">
        <f t="shared" si="12"/>
        <v>625.13422368040676</v>
      </c>
      <c r="K63" s="293">
        <f t="shared" si="12"/>
        <v>622.91745942593479</v>
      </c>
      <c r="L63" s="293">
        <f t="shared" si="13"/>
        <v>620.5793740840511</v>
      </c>
      <c r="M63" s="293">
        <f t="shared" si="14"/>
        <v>617.13067186877936</v>
      </c>
    </row>
    <row r="64" spans="1:16" ht="13.15">
      <c r="B64" s="323" t="str">
        <f t="shared" si="8"/>
        <v>45-49</v>
      </c>
      <c r="C64" s="293">
        <f t="shared" si="10"/>
        <v>599.93499999999995</v>
      </c>
      <c r="D64" s="293">
        <f t="shared" si="12"/>
        <v>576.99940498036699</v>
      </c>
      <c r="E64" s="293">
        <f t="shared" si="12"/>
        <v>566.970798460585</v>
      </c>
      <c r="F64" s="293">
        <f t="shared" si="12"/>
        <v>562.88552397363458</v>
      </c>
      <c r="G64" s="293">
        <f t="shared" si="12"/>
        <v>563.30708378378597</v>
      </c>
      <c r="H64" s="293">
        <f t="shared" si="12"/>
        <v>564.63675053214195</v>
      </c>
      <c r="I64" s="293">
        <f t="shared" si="12"/>
        <v>564.19864660788494</v>
      </c>
      <c r="J64" s="293">
        <f t="shared" si="12"/>
        <v>563.29198154448352</v>
      </c>
      <c r="K64" s="293">
        <f t="shared" si="12"/>
        <v>562.30177265527652</v>
      </c>
      <c r="L64" s="293">
        <f t="shared" si="13"/>
        <v>560.59217120066432</v>
      </c>
      <c r="M64" s="293">
        <f t="shared" si="14"/>
        <v>557.30209679344955</v>
      </c>
    </row>
    <row r="65" spans="1:17" ht="13.15">
      <c r="B65" s="323" t="str">
        <f t="shared" si="8"/>
        <v>50-54</v>
      </c>
      <c r="C65" s="293">
        <f t="shared" si="10"/>
        <v>391.50900000000001</v>
      </c>
      <c r="D65" s="293">
        <f t="shared" si="12"/>
        <v>411.67645021194193</v>
      </c>
      <c r="E65" s="293">
        <f t="shared" si="12"/>
        <v>422.03208702884029</v>
      </c>
      <c r="F65" s="293">
        <f t="shared" si="12"/>
        <v>427.09893863923628</v>
      </c>
      <c r="G65" s="293">
        <f t="shared" si="12"/>
        <v>430.99397517906021</v>
      </c>
      <c r="H65" s="293">
        <f t="shared" si="12"/>
        <v>433.75690697346727</v>
      </c>
      <c r="I65" s="293">
        <f t="shared" si="12"/>
        <v>434.61817886917055</v>
      </c>
      <c r="J65" s="293">
        <f t="shared" si="12"/>
        <v>434.93088691398953</v>
      </c>
      <c r="K65" s="293">
        <f t="shared" si="12"/>
        <v>435.07884876210676</v>
      </c>
      <c r="L65" s="293">
        <f t="shared" si="13"/>
        <v>434.57773030723592</v>
      </c>
      <c r="M65" s="293">
        <f t="shared" si="14"/>
        <v>432.74136768841601</v>
      </c>
    </row>
    <row r="66" spans="1:17" ht="13.15">
      <c r="B66" s="323" t="str">
        <f t="shared" si="8"/>
        <v>55-59</v>
      </c>
      <c r="C66" s="293">
        <f t="shared" si="10"/>
        <v>222.19499999999999</v>
      </c>
      <c r="D66" s="293">
        <f t="shared" si="12"/>
        <v>213.55260447183497</v>
      </c>
      <c r="E66" s="293">
        <f t="shared" si="12"/>
        <v>211.56677191525577</v>
      </c>
      <c r="F66" s="293">
        <f t="shared" si="12"/>
        <v>211.70524557097113</v>
      </c>
      <c r="G66" s="293">
        <f t="shared" si="12"/>
        <v>213.23628063539041</v>
      </c>
      <c r="H66" s="293">
        <f t="shared" si="12"/>
        <v>214.73065061842618</v>
      </c>
      <c r="I66" s="293">
        <f t="shared" si="12"/>
        <v>215.26004010882852</v>
      </c>
      <c r="J66" s="293">
        <f t="shared" si="12"/>
        <v>215.58160827109089</v>
      </c>
      <c r="K66" s="293">
        <f t="shared" si="12"/>
        <v>215.87769417024319</v>
      </c>
      <c r="L66" s="293">
        <f t="shared" si="13"/>
        <v>215.81753903422245</v>
      </c>
      <c r="M66" s="293">
        <f t="shared" si="14"/>
        <v>214.98384798639631</v>
      </c>
    </row>
    <row r="67" spans="1:17" ht="13.15">
      <c r="B67" s="323" t="str">
        <f t="shared" si="8"/>
        <v>60-64</v>
      </c>
      <c r="C67" s="293">
        <f t="shared" si="10"/>
        <v>49.531999999999996</v>
      </c>
      <c r="D67" s="293">
        <f t="shared" si="12"/>
        <v>65.175102143281663</v>
      </c>
      <c r="E67" s="293">
        <f t="shared" si="12"/>
        <v>72.519974509739654</v>
      </c>
      <c r="F67" s="293">
        <f t="shared" si="12"/>
        <v>76.090512519522733</v>
      </c>
      <c r="G67" s="293">
        <f t="shared" si="12"/>
        <v>78.361502160907591</v>
      </c>
      <c r="H67" s="293">
        <f t="shared" si="12"/>
        <v>79.763930897009573</v>
      </c>
      <c r="I67" s="293">
        <f t="shared" si="12"/>
        <v>80.32664216996902</v>
      </c>
      <c r="J67" s="293">
        <f t="shared" si="12"/>
        <v>80.634340384689992</v>
      </c>
      <c r="K67" s="293">
        <f t="shared" si="12"/>
        <v>80.867026238068931</v>
      </c>
      <c r="L67" s="293">
        <f t="shared" si="13"/>
        <v>80.90409739814406</v>
      </c>
      <c r="M67" s="293">
        <f t="shared" si="14"/>
        <v>80.568254664683366</v>
      </c>
    </row>
    <row r="68" spans="1:17" ht="13.15">
      <c r="B68" s="323" t="str">
        <f t="shared" si="8"/>
        <v>65 plus</v>
      </c>
      <c r="C68" s="293">
        <f t="shared" si="10"/>
        <v>7.8739999999999997</v>
      </c>
      <c r="D68" s="293">
        <f t="shared" si="12"/>
        <v>14.468448552454678</v>
      </c>
      <c r="E68" s="293">
        <f t="shared" si="12"/>
        <v>20.886279655252029</v>
      </c>
      <c r="F68" s="293">
        <f t="shared" si="12"/>
        <v>26.025957080980866</v>
      </c>
      <c r="G68" s="293">
        <f t="shared" si="12"/>
        <v>29.965934702126482</v>
      </c>
      <c r="H68" s="293">
        <f t="shared" si="12"/>
        <v>32.839612829212754</v>
      </c>
      <c r="I68" s="293">
        <f t="shared" si="12"/>
        <v>34.786214885285524</v>
      </c>
      <c r="J68" s="293">
        <f t="shared" si="12"/>
        <v>36.115218690173201</v>
      </c>
      <c r="K68" s="293">
        <f t="shared" si="12"/>
        <v>37.033821415753657</v>
      </c>
      <c r="L68" s="293">
        <f t="shared" si="13"/>
        <v>37.626722008514967</v>
      </c>
      <c r="M68" s="293">
        <f t="shared" si="14"/>
        <v>37.912275720968204</v>
      </c>
    </row>
    <row r="69" spans="1:17" ht="13.15">
      <c r="B69" s="323" t="str">
        <f t="shared" si="8"/>
        <v>Total</v>
      </c>
      <c r="C69" s="293">
        <f t="shared" si="10"/>
        <v>4089.3420000000006</v>
      </c>
      <c r="D69" s="293">
        <f t="shared" si="12"/>
        <v>4179.0441139475452</v>
      </c>
      <c r="E69" s="293">
        <f t="shared" si="12"/>
        <v>4259.0579110291337</v>
      </c>
      <c r="F69" s="293">
        <f t="shared" si="12"/>
        <v>4318.5583166248789</v>
      </c>
      <c r="G69" s="293">
        <f t="shared" si="12"/>
        <v>4388.9404602854656</v>
      </c>
      <c r="H69" s="293">
        <f t="shared" si="12"/>
        <v>4447.7735685674224</v>
      </c>
      <c r="I69" s="293">
        <f t="shared" si="12"/>
        <v>4473.6475762500031</v>
      </c>
      <c r="J69" s="293">
        <f t="shared" si="12"/>
        <v>4491.632192880983</v>
      </c>
      <c r="K69" s="293">
        <f t="shared" si="12"/>
        <v>4508.6312636083976</v>
      </c>
      <c r="L69" s="293">
        <f t="shared" si="13"/>
        <v>4515.2988436989854</v>
      </c>
      <c r="M69" s="293">
        <f t="shared" si="14"/>
        <v>4499.0675678883072</v>
      </c>
    </row>
    <row r="70" spans="1:17">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7" ht="15">
      <c r="B72" s="325" t="s">
        <v>162</v>
      </c>
      <c r="H72" s="310"/>
    </row>
    <row r="73" spans="1:17">
      <c r="H73" s="310"/>
    </row>
    <row r="74" spans="1:17" ht="13.15">
      <c r="B74" s="326" t="s">
        <v>46</v>
      </c>
      <c r="C74" s="251" t="s">
        <v>440</v>
      </c>
      <c r="H74" s="310"/>
    </row>
    <row r="75" spans="1:17">
      <c r="H75" s="310"/>
    </row>
    <row r="76" spans="1:17"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7" ht="13.15">
      <c r="B77" s="323" t="str">
        <f t="shared" si="16"/>
        <v>20-24</v>
      </c>
      <c r="C77" s="429">
        <f>C43-(0.2*C43)</f>
        <v>222.52159999999998</v>
      </c>
      <c r="D77" s="429">
        <f>D43-(0.2*D43)</f>
        <v>328.54308615532261</v>
      </c>
      <c r="E77" s="429">
        <f t="shared" ref="E77:M77" si="18">E43-(0.2*E43)</f>
        <v>398.0911565658227</v>
      </c>
      <c r="F77" s="429">
        <f t="shared" si="18"/>
        <v>440.28592828008732</v>
      </c>
      <c r="G77" s="429">
        <f t="shared" si="18"/>
        <v>471.21430952699995</v>
      </c>
      <c r="H77" s="429">
        <f t="shared" si="18"/>
        <v>490.32641452577445</v>
      </c>
      <c r="I77" s="429">
        <f t="shared" si="18"/>
        <v>494.43362750668274</v>
      </c>
      <c r="J77" s="429">
        <f t="shared" si="18"/>
        <v>495.71771034214981</v>
      </c>
      <c r="K77" s="429">
        <f t="shared" si="18"/>
        <v>497.0478956070553</v>
      </c>
      <c r="L77" s="429">
        <f t="shared" si="18"/>
        <v>495.29307398366308</v>
      </c>
      <c r="M77" s="429">
        <f t="shared" si="18"/>
        <v>487.08254422929713</v>
      </c>
      <c r="N77" s="312"/>
      <c r="O77" s="312"/>
      <c r="P77" s="312"/>
      <c r="Q77" s="312"/>
    </row>
    <row r="78" spans="1:17" ht="13.15">
      <c r="B78" s="323" t="str">
        <f t="shared" si="16"/>
        <v>25-29</v>
      </c>
      <c r="C78" s="429">
        <f t="shared" ref="C78:C85" si="19">C44+(0.2*C43)-(0.2*C44)</f>
        <v>761.39120000000003</v>
      </c>
      <c r="D78" s="429">
        <f t="shared" ref="D78:M78" si="20">D44+(0.2*D43)-(0.2*D44)</f>
        <v>811.98347975780939</v>
      </c>
      <c r="E78" s="429">
        <f t="shared" si="20"/>
        <v>865.19069099233798</v>
      </c>
      <c r="F78" s="429">
        <f t="shared" si="20"/>
        <v>910.11767669790265</v>
      </c>
      <c r="G78" s="429">
        <f t="shared" si="20"/>
        <v>952.4180024709724</v>
      </c>
      <c r="H78" s="429">
        <f t="shared" si="20"/>
        <v>985.84052780685215</v>
      </c>
      <c r="I78" s="429">
        <f t="shared" si="20"/>
        <v>1001.186174171072</v>
      </c>
      <c r="J78" s="429">
        <f t="shared" si="20"/>
        <v>1010.6035695759944</v>
      </c>
      <c r="K78" s="429">
        <f t="shared" si="20"/>
        <v>1017.9481506475206</v>
      </c>
      <c r="L78" s="429">
        <f t="shared" si="20"/>
        <v>1019.7228671099908</v>
      </c>
      <c r="M78" s="429">
        <f t="shared" si="20"/>
        <v>1011.1633537954013</v>
      </c>
      <c r="N78" s="312"/>
      <c r="O78" s="312"/>
      <c r="P78" s="312"/>
      <c r="Q78" s="312"/>
    </row>
    <row r="79" spans="1:17" ht="13.15">
      <c r="B79" s="323" t="str">
        <f t="shared" si="16"/>
        <v>30-34</v>
      </c>
      <c r="C79" s="429">
        <f t="shared" si="19"/>
        <v>1109.0986</v>
      </c>
      <c r="D79" s="429">
        <f t="shared" ref="D79:M79" si="21">D45+(0.2*D44)-(0.2*D45)</f>
        <v>1088.8911461382904</v>
      </c>
      <c r="E79" s="429">
        <f t="shared" si="21"/>
        <v>1082.2647683068672</v>
      </c>
      <c r="F79" s="429">
        <f t="shared" si="21"/>
        <v>1084.6189663335151</v>
      </c>
      <c r="G79" s="429">
        <f t="shared" si="21"/>
        <v>1095.3715211467227</v>
      </c>
      <c r="H79" s="429">
        <f t="shared" si="21"/>
        <v>1110.0937990418388</v>
      </c>
      <c r="I79" s="429">
        <f t="shared" si="21"/>
        <v>1119.8365025104617</v>
      </c>
      <c r="J79" s="429">
        <f t="shared" si="21"/>
        <v>1128.3760142134531</v>
      </c>
      <c r="K79" s="429">
        <f t="shared" si="21"/>
        <v>1136.5450943693352</v>
      </c>
      <c r="L79" s="429">
        <f t="shared" si="21"/>
        <v>1141.5103297046555</v>
      </c>
      <c r="M79" s="429">
        <f t="shared" si="21"/>
        <v>1139.4731363097942</v>
      </c>
      <c r="N79" s="312"/>
      <c r="O79" s="312"/>
      <c r="P79" s="312"/>
      <c r="Q79" s="312"/>
    </row>
    <row r="80" spans="1:17" ht="13.15">
      <c r="B80" s="323" t="str">
        <f t="shared" si="16"/>
        <v>35-39</v>
      </c>
      <c r="C80" s="429">
        <f t="shared" si="19"/>
        <v>1147.4814000000001</v>
      </c>
      <c r="D80" s="429">
        <f t="shared" ref="D80:M80" si="22">D46+(0.2*D45)-(0.2*D46)</f>
        <v>1138.8814577770679</v>
      </c>
      <c r="E80" s="429">
        <f t="shared" si="22"/>
        <v>1127.2897483886593</v>
      </c>
      <c r="F80" s="429">
        <f t="shared" si="22"/>
        <v>1116.0714421784335</v>
      </c>
      <c r="G80" s="429">
        <f t="shared" si="22"/>
        <v>1107.9457023480288</v>
      </c>
      <c r="H80" s="429">
        <f t="shared" si="22"/>
        <v>1103.8732043545042</v>
      </c>
      <c r="I80" s="429">
        <f t="shared" si="22"/>
        <v>1099.1516723942254</v>
      </c>
      <c r="J80" s="429">
        <f t="shared" si="22"/>
        <v>1096.7728264152202</v>
      </c>
      <c r="K80" s="429">
        <f t="shared" si="22"/>
        <v>1096.8866022102932</v>
      </c>
      <c r="L80" s="429">
        <f t="shared" si="22"/>
        <v>1096.9758970545161</v>
      </c>
      <c r="M80" s="429">
        <f t="shared" si="22"/>
        <v>1093.9274380523541</v>
      </c>
      <c r="N80" s="312"/>
      <c r="O80" s="312"/>
      <c r="P80" s="312"/>
      <c r="Q80" s="312"/>
    </row>
    <row r="81" spans="1:17" ht="13.15">
      <c r="B81" s="323" t="str">
        <f t="shared" si="16"/>
        <v>40-44</v>
      </c>
      <c r="C81" s="429">
        <f t="shared" si="19"/>
        <v>905.96239999999989</v>
      </c>
      <c r="D81" s="429">
        <f t="shared" ref="D81:M81" si="23">D47+(0.2*D46)-(0.2*D47)</f>
        <v>953.53585865235993</v>
      </c>
      <c r="E81" s="429">
        <f t="shared" si="23"/>
        <v>985.21016448200589</v>
      </c>
      <c r="F81" s="429">
        <f t="shared" si="23"/>
        <v>1004.7915399505956</v>
      </c>
      <c r="G81" s="429">
        <f t="shared" si="23"/>
        <v>1016.2778827897727</v>
      </c>
      <c r="H81" s="429">
        <f t="shared" si="23"/>
        <v>1023.008819408946</v>
      </c>
      <c r="I81" s="429">
        <f t="shared" si="23"/>
        <v>1023.5970365071759</v>
      </c>
      <c r="J81" s="429">
        <f t="shared" si="23"/>
        <v>1022.5910956800561</v>
      </c>
      <c r="K81" s="429">
        <f t="shared" si="23"/>
        <v>1021.6720852940276</v>
      </c>
      <c r="L81" s="429">
        <f t="shared" si="23"/>
        <v>1019.8593995997112</v>
      </c>
      <c r="M81" s="429">
        <f t="shared" si="23"/>
        <v>1015.3543870227154</v>
      </c>
      <c r="N81" s="312"/>
      <c r="O81" s="312"/>
      <c r="P81" s="312"/>
      <c r="Q81" s="312"/>
    </row>
    <row r="82" spans="1:17" ht="13.15">
      <c r="B82" s="323" t="str">
        <f t="shared" si="16"/>
        <v>45-49</v>
      </c>
      <c r="C82" s="429">
        <f t="shared" si="19"/>
        <v>954.36659999999983</v>
      </c>
      <c r="D82" s="429">
        <f t="shared" ref="D82:M82" si="24">D48+(0.2*D47)-(0.2*D48)</f>
        <v>931.80540215255428</v>
      </c>
      <c r="E82" s="429">
        <f t="shared" si="24"/>
        <v>922.53553100390809</v>
      </c>
      <c r="F82" s="429">
        <f t="shared" si="24"/>
        <v>920.35055390426453</v>
      </c>
      <c r="G82" s="429">
        <f t="shared" si="24"/>
        <v>921.47982945004594</v>
      </c>
      <c r="H82" s="429">
        <f t="shared" si="24"/>
        <v>924.26607553327676</v>
      </c>
      <c r="I82" s="429">
        <f t="shared" si="24"/>
        <v>924.37885981449233</v>
      </c>
      <c r="J82" s="429">
        <f t="shared" si="24"/>
        <v>924.05673834805407</v>
      </c>
      <c r="K82" s="429">
        <f t="shared" si="24"/>
        <v>923.85072368309204</v>
      </c>
      <c r="L82" s="429">
        <f t="shared" si="24"/>
        <v>922.51280494350181</v>
      </c>
      <c r="M82" s="429">
        <f t="shared" si="24"/>
        <v>918.41018757703478</v>
      </c>
      <c r="N82" s="312"/>
      <c r="O82" s="312"/>
      <c r="P82" s="312"/>
      <c r="Q82" s="312"/>
    </row>
    <row r="83" spans="1:17" ht="13.15">
      <c r="B83" s="323" t="str">
        <f t="shared" si="16"/>
        <v>50-54</v>
      </c>
      <c r="C83" s="429">
        <f t="shared" si="19"/>
        <v>872.75999999999988</v>
      </c>
      <c r="D83" s="429">
        <f t="shared" ref="D83:M83" si="25">D49+(0.2*D48)-(0.2*D49)</f>
        <v>837.46825207460324</v>
      </c>
      <c r="E83" s="429">
        <f t="shared" si="25"/>
        <v>806.88837233274432</v>
      </c>
      <c r="F83" s="429">
        <f t="shared" si="25"/>
        <v>782.90830254603532</v>
      </c>
      <c r="G83" s="429">
        <f t="shared" si="25"/>
        <v>764.55977167874426</v>
      </c>
      <c r="H83" s="429">
        <f t="shared" si="25"/>
        <v>752.02547788902712</v>
      </c>
      <c r="I83" s="429">
        <f t="shared" si="25"/>
        <v>741.50957587050766</v>
      </c>
      <c r="J83" s="429">
        <f t="shared" si="25"/>
        <v>733.88709556008257</v>
      </c>
      <c r="K83" s="429">
        <f t="shared" si="25"/>
        <v>728.72923909905853</v>
      </c>
      <c r="L83" s="429">
        <f t="shared" si="25"/>
        <v>724.35415013441525</v>
      </c>
      <c r="M83" s="429">
        <f t="shared" si="25"/>
        <v>718.95247195972308</v>
      </c>
      <c r="N83" s="312"/>
      <c r="O83" s="312"/>
      <c r="P83" s="312"/>
      <c r="Q83" s="312"/>
    </row>
    <row r="84" spans="1:17" ht="13.15">
      <c r="B84" s="323" t="str">
        <f t="shared" si="16"/>
        <v>55-59</v>
      </c>
      <c r="C84" s="429">
        <f t="shared" si="19"/>
        <v>601.55259999999998</v>
      </c>
      <c r="D84" s="429">
        <f t="shared" ref="D84:M84" si="26">D50+(0.2*D49)-(0.2*D50)</f>
        <v>544.35985449796601</v>
      </c>
      <c r="E84" s="429">
        <f t="shared" si="26"/>
        <v>503.33494301066179</v>
      </c>
      <c r="F84" s="429">
        <f t="shared" si="26"/>
        <v>473.16602610712516</v>
      </c>
      <c r="G84" s="429">
        <f t="shared" si="26"/>
        <v>450.73881921604806</v>
      </c>
      <c r="H84" s="429">
        <f t="shared" si="26"/>
        <v>434.340464559</v>
      </c>
      <c r="I84" s="429">
        <f t="shared" si="26"/>
        <v>421.02614298831247</v>
      </c>
      <c r="J84" s="429">
        <f t="shared" si="26"/>
        <v>411.13825129493921</v>
      </c>
      <c r="K84" s="429">
        <f t="shared" si="26"/>
        <v>404.11261313430913</v>
      </c>
      <c r="L84" s="429">
        <f t="shared" si="26"/>
        <v>398.59539757692573</v>
      </c>
      <c r="M84" s="429">
        <f t="shared" si="26"/>
        <v>393.22967812944529</v>
      </c>
      <c r="N84" s="312"/>
      <c r="O84" s="312"/>
      <c r="P84" s="312"/>
      <c r="Q84" s="312"/>
    </row>
    <row r="85" spans="1:17" ht="13.15">
      <c r="B85" s="323" t="str">
        <f t="shared" si="16"/>
        <v>60-64</v>
      </c>
      <c r="C85" s="429">
        <f t="shared" si="19"/>
        <v>227.24980000000005</v>
      </c>
      <c r="D85" s="429">
        <f t="shared" ref="D85:M85" si="27">D51+(0.2*D50)-(0.2*D51)</f>
        <v>225.34224833559171</v>
      </c>
      <c r="E85" s="429">
        <f t="shared" si="27"/>
        <v>215.71508005388159</v>
      </c>
      <c r="F85" s="429">
        <f t="shared" si="27"/>
        <v>204.42927845819594</v>
      </c>
      <c r="G85" s="429">
        <f t="shared" si="27"/>
        <v>194.30251530797224</v>
      </c>
      <c r="H85" s="429">
        <f t="shared" si="27"/>
        <v>185.76576840286606</v>
      </c>
      <c r="I85" s="429">
        <f t="shared" si="27"/>
        <v>178.17482283271642</v>
      </c>
      <c r="J85" s="429">
        <f t="shared" si="27"/>
        <v>172.18077369211963</v>
      </c>
      <c r="K85" s="429">
        <f t="shared" si="27"/>
        <v>167.69371116382706</v>
      </c>
      <c r="L85" s="429">
        <f t="shared" si="27"/>
        <v>164.09238484930859</v>
      </c>
      <c r="M85" s="429">
        <f t="shared" si="27"/>
        <v>160.71728599824954</v>
      </c>
      <c r="N85" s="312"/>
      <c r="O85" s="312"/>
      <c r="P85" s="312"/>
      <c r="Q85" s="312"/>
    </row>
    <row r="86" spans="1:17" ht="13.15">
      <c r="B86" s="323" t="str">
        <f t="shared" si="16"/>
        <v>65 plus</v>
      </c>
      <c r="C86" s="429">
        <f>C52+(0.2*C51)</f>
        <v>72.247800000000012</v>
      </c>
      <c r="D86" s="429">
        <f t="shared" ref="D86:M86" si="28">D52+(0.2*D51)</f>
        <v>79.786940714063618</v>
      </c>
      <c r="E86" s="429">
        <f t="shared" si="28"/>
        <v>83.952715276799609</v>
      </c>
      <c r="F86" s="429">
        <f t="shared" si="28"/>
        <v>85.057354427723141</v>
      </c>
      <c r="G86" s="429">
        <f t="shared" si="28"/>
        <v>84.328700045369843</v>
      </c>
      <c r="H86" s="429">
        <f t="shared" si="28"/>
        <v>82.587064226703774</v>
      </c>
      <c r="I86" s="429">
        <f t="shared" si="28"/>
        <v>80.138365240904761</v>
      </c>
      <c r="J86" s="429">
        <f t="shared" si="28"/>
        <v>77.672575421520776</v>
      </c>
      <c r="K86" s="429">
        <f t="shared" si="28"/>
        <v>75.478328926178136</v>
      </c>
      <c r="L86" s="429">
        <f t="shared" si="28"/>
        <v>73.506794261218005</v>
      </c>
      <c r="M86" s="429">
        <f t="shared" si="28"/>
        <v>71.590395757542609</v>
      </c>
      <c r="N86" s="312"/>
      <c r="O86" s="312"/>
      <c r="P86" s="312"/>
      <c r="Q86" s="312"/>
    </row>
    <row r="87" spans="1:17" ht="13.15">
      <c r="B87" s="323" t="str">
        <f t="shared" si="16"/>
        <v>Total</v>
      </c>
      <c r="C87" s="429">
        <f>SUM(C77:C86)</f>
        <v>6874.6320000000005</v>
      </c>
      <c r="D87" s="429">
        <f t="shared" ref="D87:M87" si="29">SUM(D77:D86)</f>
        <v>6940.597726255628</v>
      </c>
      <c r="E87" s="429">
        <f t="shared" si="29"/>
        <v>6990.4731704136893</v>
      </c>
      <c r="F87" s="429">
        <f t="shared" si="29"/>
        <v>7021.7970688838777</v>
      </c>
      <c r="G87" s="429">
        <f t="shared" si="29"/>
        <v>7058.6370539806776</v>
      </c>
      <c r="H87" s="429">
        <f t="shared" si="29"/>
        <v>7092.1276157487891</v>
      </c>
      <c r="I87" s="429">
        <f t="shared" si="29"/>
        <v>7083.4327798365503</v>
      </c>
      <c r="J87" s="429">
        <f t="shared" si="29"/>
        <v>7072.9966505435896</v>
      </c>
      <c r="K87" s="429">
        <f t="shared" si="29"/>
        <v>7069.9644441346964</v>
      </c>
      <c r="L87" s="429">
        <f t="shared" si="29"/>
        <v>7056.4230992179055</v>
      </c>
      <c r="M87" s="429">
        <f t="shared" si="29"/>
        <v>7009.9008788315568</v>
      </c>
      <c r="N87" s="312"/>
      <c r="O87" s="312"/>
      <c r="P87" s="312"/>
      <c r="Q87" s="312"/>
    </row>
    <row r="88" spans="1:17">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7" ht="13.15">
      <c r="B90" s="326" t="s">
        <v>47</v>
      </c>
      <c r="H90" s="310"/>
    </row>
    <row r="91" spans="1:17">
      <c r="H91" s="310"/>
    </row>
    <row r="92" spans="1:17"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7" ht="13.15">
      <c r="B93" s="323" t="str">
        <f t="shared" si="31"/>
        <v>20-24</v>
      </c>
      <c r="C93" s="429">
        <f>C59-(0.2*C59)</f>
        <v>184.80959999999999</v>
      </c>
      <c r="D93" s="429">
        <f t="shared" ref="D93:M93" si="33">D59-(0.2*D59)</f>
        <v>236.75464504073815</v>
      </c>
      <c r="E93" s="429">
        <f t="shared" si="33"/>
        <v>274.02375202279546</v>
      </c>
      <c r="F93" s="429">
        <f t="shared" si="33"/>
        <v>298.39395078918733</v>
      </c>
      <c r="G93" s="429">
        <f t="shared" si="33"/>
        <v>319.20361304613726</v>
      </c>
      <c r="H93" s="429">
        <f t="shared" si="33"/>
        <v>333.20224963526414</v>
      </c>
      <c r="I93" s="429">
        <f t="shared" si="33"/>
        <v>338.0456284202279</v>
      </c>
      <c r="J93" s="429">
        <f t="shared" si="33"/>
        <v>340.57362308122009</v>
      </c>
      <c r="K93" s="429">
        <f t="shared" si="33"/>
        <v>342.60606636230722</v>
      </c>
      <c r="L93" s="429">
        <f t="shared" si="33"/>
        <v>342.44911223658329</v>
      </c>
      <c r="M93" s="429">
        <f t="shared" si="33"/>
        <v>338.11233950648693</v>
      </c>
      <c r="N93" s="312"/>
      <c r="O93" s="312"/>
    </row>
    <row r="94" spans="1:17" ht="13.15">
      <c r="B94" s="323" t="str">
        <f t="shared" si="31"/>
        <v>25-29</v>
      </c>
      <c r="C94" s="429">
        <f t="shared" ref="C94:C101" si="34">C60+(0.2*C59)-(0.2*C60)</f>
        <v>491.24400000000003</v>
      </c>
      <c r="D94" s="429">
        <f t="shared" ref="D94:M94" si="35">D60+(0.2*D59)-(0.2*D60)</f>
        <v>523.84863026350752</v>
      </c>
      <c r="E94" s="429">
        <f t="shared" si="35"/>
        <v>557.82584457153735</v>
      </c>
      <c r="F94" s="429">
        <f t="shared" si="35"/>
        <v>586.51476899368754</v>
      </c>
      <c r="G94" s="429">
        <f t="shared" si="35"/>
        <v>616.30550216672714</v>
      </c>
      <c r="H94" s="429">
        <f t="shared" si="35"/>
        <v>640.47564415639852</v>
      </c>
      <c r="I94" s="429">
        <f t="shared" si="35"/>
        <v>653.51525193956695</v>
      </c>
      <c r="J94" s="429">
        <f t="shared" si="35"/>
        <v>662.43723547781894</v>
      </c>
      <c r="K94" s="429">
        <f t="shared" si="35"/>
        <v>669.52672870291974</v>
      </c>
      <c r="L94" s="429">
        <f t="shared" si="35"/>
        <v>672.77576574002546</v>
      </c>
      <c r="M94" s="429">
        <f t="shared" si="35"/>
        <v>669.37197004760299</v>
      </c>
      <c r="N94" s="312"/>
      <c r="O94" s="312"/>
    </row>
    <row r="95" spans="1:17" ht="13.15">
      <c r="B95" s="323" t="str">
        <f t="shared" si="31"/>
        <v>30-34</v>
      </c>
      <c r="C95" s="429">
        <f t="shared" si="34"/>
        <v>679.8596</v>
      </c>
      <c r="D95" s="429">
        <f t="shared" ref="D95:M95" si="36">D61+(0.2*D60)-(0.2*D61)</f>
        <v>669.29322505287212</v>
      </c>
      <c r="E95" s="429">
        <f t="shared" si="36"/>
        <v>668.52368421483777</v>
      </c>
      <c r="F95" s="429">
        <f t="shared" si="36"/>
        <v>672.88857736265197</v>
      </c>
      <c r="G95" s="429">
        <f t="shared" si="36"/>
        <v>684.41871121532881</v>
      </c>
      <c r="H95" s="429">
        <f t="shared" si="36"/>
        <v>697.81582304836843</v>
      </c>
      <c r="I95" s="429">
        <f t="shared" si="36"/>
        <v>707.82458297790254</v>
      </c>
      <c r="J95" s="429">
        <f t="shared" si="36"/>
        <v>716.68900982994546</v>
      </c>
      <c r="K95" s="429">
        <f t="shared" si="36"/>
        <v>724.9035487811044</v>
      </c>
      <c r="L95" s="429">
        <f t="shared" si="36"/>
        <v>730.79179609531411</v>
      </c>
      <c r="M95" s="429">
        <f t="shared" si="36"/>
        <v>732.097778277619</v>
      </c>
      <c r="N95" s="312"/>
      <c r="O95" s="312"/>
    </row>
    <row r="96" spans="1:17" ht="13.15">
      <c r="B96" s="323" t="str">
        <f t="shared" si="31"/>
        <v>35-39</v>
      </c>
      <c r="C96" s="429">
        <f t="shared" si="34"/>
        <v>754.14020000000005</v>
      </c>
      <c r="D96" s="429">
        <f t="shared" ref="D96:M96" si="37">D62+(0.2*D61)-(0.2*D62)</f>
        <v>729.68527138454965</v>
      </c>
      <c r="E96" s="429">
        <f t="shared" si="37"/>
        <v>710.6715580870441</v>
      </c>
      <c r="F96" s="429">
        <f t="shared" si="37"/>
        <v>696.00574632164057</v>
      </c>
      <c r="G96" s="429">
        <f t="shared" si="37"/>
        <v>688.41399027632951</v>
      </c>
      <c r="H96" s="429">
        <f t="shared" si="37"/>
        <v>684.93279384562106</v>
      </c>
      <c r="I96" s="429">
        <f t="shared" si="37"/>
        <v>682.20571285872325</v>
      </c>
      <c r="J96" s="429">
        <f t="shared" si="37"/>
        <v>681.61352962588444</v>
      </c>
      <c r="K96" s="429">
        <f t="shared" si="37"/>
        <v>682.96137496339611</v>
      </c>
      <c r="L96" s="429">
        <f t="shared" si="37"/>
        <v>684.54767468413911</v>
      </c>
      <c r="M96" s="429">
        <f t="shared" si="37"/>
        <v>684.3719126163686</v>
      </c>
      <c r="N96" s="312"/>
      <c r="O96" s="312"/>
    </row>
    <row r="97" spans="1:15" ht="13.15">
      <c r="B97" s="323" t="str">
        <f t="shared" si="31"/>
        <v>40-44</v>
      </c>
      <c r="C97" s="429">
        <f t="shared" si="34"/>
        <v>597.19439999999997</v>
      </c>
      <c r="D97" s="429">
        <f t="shared" ref="D97:M97" si="38">D63+(0.2*D62)-(0.2*D63)</f>
        <v>619.64242613600004</v>
      </c>
      <c r="E97" s="429">
        <f t="shared" si="38"/>
        <v>631.93588501028182</v>
      </c>
      <c r="F97" s="429">
        <f t="shared" si="38"/>
        <v>636.74819477679239</v>
      </c>
      <c r="G97" s="429">
        <f t="shared" si="38"/>
        <v>639.32913619094199</v>
      </c>
      <c r="H97" s="429">
        <f t="shared" si="38"/>
        <v>639.76047885984849</v>
      </c>
      <c r="I97" s="429">
        <f t="shared" si="38"/>
        <v>637.33395730077564</v>
      </c>
      <c r="J97" s="429">
        <f t="shared" si="38"/>
        <v>634.73791432560483</v>
      </c>
      <c r="K97" s="429">
        <f t="shared" si="38"/>
        <v>632.89088967203315</v>
      </c>
      <c r="L97" s="429">
        <f t="shared" si="38"/>
        <v>631.10036017733228</v>
      </c>
      <c r="M97" s="429">
        <f t="shared" si="38"/>
        <v>628.17959021256104</v>
      </c>
      <c r="N97" s="312"/>
      <c r="O97" s="312"/>
    </row>
    <row r="98" spans="1:15" ht="13.15">
      <c r="B98" s="323" t="str">
        <f t="shared" si="31"/>
        <v>45-49</v>
      </c>
      <c r="C98" s="429">
        <f t="shared" si="34"/>
        <v>590.99720000000002</v>
      </c>
      <c r="D98" s="429">
        <f t="shared" ref="D98:M98" si="39">D64+(0.2*D63)-(0.2*D64)</f>
        <v>579.54742969429105</v>
      </c>
      <c r="E98" s="429">
        <f t="shared" si="39"/>
        <v>575.67791432143224</v>
      </c>
      <c r="F98" s="429">
        <f t="shared" si="39"/>
        <v>574.50931977548066</v>
      </c>
      <c r="G98" s="429">
        <f t="shared" si="39"/>
        <v>576.05039795575976</v>
      </c>
      <c r="H98" s="429">
        <f t="shared" si="39"/>
        <v>577.56812759737852</v>
      </c>
      <c r="I98" s="429">
        <f t="shared" si="39"/>
        <v>576.89163739797652</v>
      </c>
      <c r="J98" s="429">
        <f t="shared" si="39"/>
        <v>575.66042997166812</v>
      </c>
      <c r="K98" s="429">
        <f t="shared" si="39"/>
        <v>574.42491000940822</v>
      </c>
      <c r="L98" s="429">
        <f t="shared" si="39"/>
        <v>572.5896117773417</v>
      </c>
      <c r="M98" s="429">
        <f t="shared" si="39"/>
        <v>569.26781180851549</v>
      </c>
      <c r="N98" s="312"/>
      <c r="O98" s="312"/>
    </row>
    <row r="99" spans="1:15" ht="13.15">
      <c r="B99" s="323" t="str">
        <f t="shared" si="31"/>
        <v>50-54</v>
      </c>
      <c r="C99" s="429">
        <f t="shared" si="34"/>
        <v>433.19419999999997</v>
      </c>
      <c r="D99" s="429">
        <f t="shared" ref="D99:M99" si="40">D65+(0.2*D64)-(0.2*D65)</f>
        <v>444.74104116562688</v>
      </c>
      <c r="E99" s="429">
        <f t="shared" si="40"/>
        <v>451.01982931518927</v>
      </c>
      <c r="F99" s="429">
        <f t="shared" si="40"/>
        <v>454.25625570611589</v>
      </c>
      <c r="G99" s="429">
        <f t="shared" si="40"/>
        <v>457.45659690000537</v>
      </c>
      <c r="H99" s="429">
        <f t="shared" si="40"/>
        <v>459.93287568520225</v>
      </c>
      <c r="I99" s="429">
        <f t="shared" si="40"/>
        <v>460.53427241691338</v>
      </c>
      <c r="J99" s="429">
        <f t="shared" si="40"/>
        <v>460.60310584008835</v>
      </c>
      <c r="K99" s="429">
        <f t="shared" si="40"/>
        <v>460.52343354074065</v>
      </c>
      <c r="L99" s="429">
        <f t="shared" si="40"/>
        <v>459.78061848592159</v>
      </c>
      <c r="M99" s="429">
        <f t="shared" si="40"/>
        <v>457.65351350942268</v>
      </c>
      <c r="N99" s="312"/>
      <c r="O99" s="312"/>
    </row>
    <row r="100" spans="1:15" ht="13.15">
      <c r="B100" s="323" t="str">
        <f t="shared" si="31"/>
        <v>55-59</v>
      </c>
      <c r="C100" s="429">
        <f t="shared" si="34"/>
        <v>256.05779999999999</v>
      </c>
      <c r="D100" s="429">
        <f t="shared" ref="D100:M100" si="41">D66+(0.2*D65)-(0.2*D66)</f>
        <v>253.17737361985638</v>
      </c>
      <c r="E100" s="429">
        <f t="shared" si="41"/>
        <v>253.65983493797268</v>
      </c>
      <c r="F100" s="429">
        <f t="shared" si="41"/>
        <v>254.78398418462416</v>
      </c>
      <c r="G100" s="429">
        <f t="shared" si="41"/>
        <v>256.78781954412437</v>
      </c>
      <c r="H100" s="429">
        <f t="shared" si="41"/>
        <v>258.5359018894344</v>
      </c>
      <c r="I100" s="429">
        <f t="shared" si="41"/>
        <v>259.13166786089698</v>
      </c>
      <c r="J100" s="429">
        <f t="shared" si="41"/>
        <v>259.45146399967064</v>
      </c>
      <c r="K100" s="429">
        <f t="shared" si="41"/>
        <v>259.71792508861586</v>
      </c>
      <c r="L100" s="429">
        <f t="shared" si="41"/>
        <v>259.56957728882514</v>
      </c>
      <c r="M100" s="429">
        <f t="shared" si="41"/>
        <v>258.53535192680022</v>
      </c>
      <c r="N100" s="312"/>
      <c r="O100" s="312"/>
    </row>
    <row r="101" spans="1:15" ht="13.15">
      <c r="B101" s="323" t="str">
        <f t="shared" si="31"/>
        <v>60-64</v>
      </c>
      <c r="C101" s="429">
        <f t="shared" si="34"/>
        <v>84.064599999999999</v>
      </c>
      <c r="D101" s="429">
        <f t="shared" ref="D101:M101" si="42">D67+(0.2*D66)-(0.2*D67)</f>
        <v>94.850602608992318</v>
      </c>
      <c r="E101" s="429">
        <f t="shared" si="42"/>
        <v>100.32933399084287</v>
      </c>
      <c r="F101" s="429">
        <f t="shared" si="42"/>
        <v>103.21345912981242</v>
      </c>
      <c r="G101" s="429">
        <f t="shared" si="42"/>
        <v>105.33645785580416</v>
      </c>
      <c r="H101" s="429">
        <f t="shared" si="42"/>
        <v>106.7572748412929</v>
      </c>
      <c r="I101" s="429">
        <f t="shared" si="42"/>
        <v>107.31332175774091</v>
      </c>
      <c r="J101" s="429">
        <f t="shared" si="42"/>
        <v>107.62379396197018</v>
      </c>
      <c r="K101" s="429">
        <f t="shared" si="42"/>
        <v>107.86915982450378</v>
      </c>
      <c r="L101" s="429">
        <f t="shared" si="42"/>
        <v>107.88678572535974</v>
      </c>
      <c r="M101" s="429">
        <f t="shared" si="42"/>
        <v>107.45137332902596</v>
      </c>
      <c r="N101" s="312"/>
      <c r="O101" s="312"/>
    </row>
    <row r="102" spans="1:15" ht="13.15">
      <c r="B102" s="323" t="str">
        <f t="shared" si="31"/>
        <v>65 plus</v>
      </c>
      <c r="C102" s="429">
        <f>C68+(0.2*C67)</f>
        <v>17.7804</v>
      </c>
      <c r="D102" s="429">
        <f t="shared" ref="D102:M102" si="43">D68+(0.2*D67)</f>
        <v>27.503468981111013</v>
      </c>
      <c r="E102" s="429">
        <f t="shared" si="43"/>
        <v>35.390274557199959</v>
      </c>
      <c r="F102" s="429">
        <f t="shared" si="43"/>
        <v>41.244059584885413</v>
      </c>
      <c r="G102" s="429">
        <f t="shared" si="43"/>
        <v>45.638235134308005</v>
      </c>
      <c r="H102" s="429">
        <f t="shared" si="43"/>
        <v>48.792399008614666</v>
      </c>
      <c r="I102" s="429">
        <f t="shared" si="43"/>
        <v>50.85154331927933</v>
      </c>
      <c r="J102" s="429">
        <f t="shared" si="43"/>
        <v>52.242086767111203</v>
      </c>
      <c r="K102" s="429">
        <f t="shared" si="43"/>
        <v>53.207226663367443</v>
      </c>
      <c r="L102" s="429">
        <f t="shared" si="43"/>
        <v>53.807541488143784</v>
      </c>
      <c r="M102" s="429">
        <f t="shared" si="43"/>
        <v>54.025926653904875</v>
      </c>
      <c r="N102" s="312"/>
      <c r="O102" s="312"/>
    </row>
    <row r="103" spans="1:15" ht="13.15">
      <c r="B103" s="323" t="str">
        <f t="shared" si="31"/>
        <v>Total</v>
      </c>
      <c r="C103" s="429">
        <f>SUM(C93:C102)</f>
        <v>4089.3420000000001</v>
      </c>
      <c r="D103" s="429">
        <f t="shared" ref="D103:M103" si="44">SUM(D93:D102)</f>
        <v>4179.0441139475452</v>
      </c>
      <c r="E103" s="429">
        <f t="shared" si="44"/>
        <v>4259.0579110291328</v>
      </c>
      <c r="F103" s="429">
        <f t="shared" si="44"/>
        <v>4318.5583166248789</v>
      </c>
      <c r="G103" s="429">
        <f t="shared" si="44"/>
        <v>4388.9404602854665</v>
      </c>
      <c r="H103" s="429">
        <f t="shared" si="44"/>
        <v>4447.7735685674234</v>
      </c>
      <c r="I103" s="429">
        <f t="shared" si="44"/>
        <v>4473.647576250004</v>
      </c>
      <c r="J103" s="429">
        <f t="shared" si="44"/>
        <v>4491.6321928809821</v>
      </c>
      <c r="K103" s="429">
        <f t="shared" si="44"/>
        <v>4508.6312636083976</v>
      </c>
      <c r="L103" s="429">
        <f t="shared" si="44"/>
        <v>4515.2988436989863</v>
      </c>
      <c r="M103" s="429">
        <f t="shared" si="44"/>
        <v>4499.0675678883081</v>
      </c>
      <c r="N103" s="312"/>
      <c r="O103" s="312"/>
    </row>
    <row r="104" spans="1:15">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5" ht="15">
      <c r="B106" s="325" t="s">
        <v>163</v>
      </c>
      <c r="H106" s="310"/>
    </row>
    <row r="107" spans="1:15">
      <c r="H107" s="310"/>
    </row>
    <row r="108" spans="1:15" ht="13.15">
      <c r="B108" s="326" t="s">
        <v>46</v>
      </c>
      <c r="H108" s="310"/>
    </row>
    <row r="109" spans="1:15">
      <c r="H109" s="310"/>
    </row>
    <row r="110" spans="1:15"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5" ht="13.15">
      <c r="B111" s="323" t="str">
        <f t="shared" si="46"/>
        <v>20-24</v>
      </c>
      <c r="C111" s="429">
        <f>C77*Group_1_rates!E74</f>
        <v>44.302749045732654</v>
      </c>
      <c r="D111" s="429">
        <f>D77*Group_1_rates!F74</f>
        <v>67.707295594255726</v>
      </c>
      <c r="E111" s="429">
        <f>E77*Group_1_rates!G74</f>
        <v>82.664805554444413</v>
      </c>
      <c r="F111" s="429">
        <f>F77*Group_1_rates!H74</f>
        <v>95.334864569605614</v>
      </c>
      <c r="G111" s="429">
        <f>G77*Group_1_rates!I74</f>
        <v>102.03176957642616</v>
      </c>
      <c r="H111" s="429">
        <f>H77*Group_1_rates!J74</f>
        <v>106.17010292906321</v>
      </c>
      <c r="I111" s="429">
        <f>I77*Group_1_rates!K74</f>
        <v>107.05943544719068</v>
      </c>
      <c r="J111" s="429">
        <f>J77*Group_1_rates!L74</f>
        <v>107.33747718178259</v>
      </c>
      <c r="K111" s="429">
        <f>K77*Group_1_rates!M74</f>
        <v>107.62550144950704</v>
      </c>
      <c r="L111" s="429">
        <f>L77*Group_1_rates!N74</f>
        <v>107.24553090976386</v>
      </c>
      <c r="M111" s="429">
        <f>M77*Group_1_rates!O74</f>
        <v>105.46770951711819</v>
      </c>
      <c r="N111" s="312"/>
    </row>
    <row r="112" spans="1:15" ht="13.15">
      <c r="B112" s="323" t="str">
        <f t="shared" si="46"/>
        <v>25-29</v>
      </c>
      <c r="C112" s="429">
        <f>C78*Group_1_rates!E75</f>
        <v>101.3479510787577</v>
      </c>
      <c r="D112" s="429">
        <f>D78*Group_1_rates!F75</f>
        <v>111.87651946287207</v>
      </c>
      <c r="E112" s="429">
        <f>E78*Group_1_rates!G75</f>
        <v>120.11536766820113</v>
      </c>
      <c r="F112" s="429">
        <f>F78*Group_1_rates!H75</f>
        <v>131.75378987645047</v>
      </c>
      <c r="G112" s="429">
        <f>G78*Group_1_rates!I75</f>
        <v>137.87742462864125</v>
      </c>
      <c r="H112" s="429">
        <f>H78*Group_1_rates!J75</f>
        <v>142.71585870479373</v>
      </c>
      <c r="I112" s="429">
        <f>I78*Group_1_rates!K75</f>
        <v>144.93738139175596</v>
      </c>
      <c r="J112" s="429">
        <f>J78*Group_1_rates!L75</f>
        <v>146.30069689164316</v>
      </c>
      <c r="K112" s="429">
        <f>K78*Group_1_rates!M75</f>
        <v>147.36394004799999</v>
      </c>
      <c r="L112" s="429">
        <f>L78*Group_1_rates!N75</f>
        <v>147.62085805527894</v>
      </c>
      <c r="M112" s="429">
        <f>M78*Group_1_rates!O75</f>
        <v>146.38173442591838</v>
      </c>
      <c r="N112" s="312"/>
    </row>
    <row r="113" spans="1:14" ht="13.15">
      <c r="B113" s="323" t="str">
        <f t="shared" si="46"/>
        <v>30-34</v>
      </c>
      <c r="C113" s="429">
        <f>C79*Group_1_rates!E76</f>
        <v>105.27454435387529</v>
      </c>
      <c r="D113" s="429">
        <f>D79*Group_1_rates!F76</f>
        <v>106.98485764972183</v>
      </c>
      <c r="E113" s="429">
        <f>E79*Group_1_rates!G76</f>
        <v>107.1436287444952</v>
      </c>
      <c r="F113" s="429">
        <f>F79*Group_1_rates!H76</f>
        <v>111.96669388559371</v>
      </c>
      <c r="G113" s="429">
        <f>G79*Group_1_rates!I76</f>
        <v>113.07669477127642</v>
      </c>
      <c r="H113" s="429">
        <f>H79*Group_1_rates!J76</f>
        <v>114.59649558017564</v>
      </c>
      <c r="I113" s="429">
        <f>I79*Group_1_rates!K76</f>
        <v>115.60224813545042</v>
      </c>
      <c r="J113" s="429">
        <f>J79*Group_1_rates!L76</f>
        <v>116.48379356519102</v>
      </c>
      <c r="K113" s="429">
        <f>K79*Group_1_rates!M76</f>
        <v>117.32709884154303</v>
      </c>
      <c r="L113" s="429">
        <f>L79*Group_1_rates!N76</f>
        <v>117.83966685124608</v>
      </c>
      <c r="M113" s="429">
        <f>M79*Group_1_rates!O76</f>
        <v>117.62936460104733</v>
      </c>
      <c r="N113" s="312"/>
    </row>
    <row r="114" spans="1:14" ht="13.15">
      <c r="B114" s="323" t="str">
        <f t="shared" si="46"/>
        <v>35-39</v>
      </c>
      <c r="C114" s="429">
        <f>C80*Group_1_rates!E77</f>
        <v>104.86581872087174</v>
      </c>
      <c r="D114" s="429">
        <f>D80*Group_1_rates!F77</f>
        <v>107.73366956617126</v>
      </c>
      <c r="E114" s="429">
        <f>E80*Group_1_rates!G77</f>
        <v>107.44927059336381</v>
      </c>
      <c r="F114" s="429">
        <f>F80*Group_1_rates!H77</f>
        <v>110.92737598773613</v>
      </c>
      <c r="G114" s="429">
        <f>G80*Group_1_rates!I77</f>
        <v>110.11975116796074</v>
      </c>
      <c r="H114" s="429">
        <f>H80*Group_1_rates!J77</f>
        <v>109.71498181443688</v>
      </c>
      <c r="I114" s="429">
        <f>I80*Group_1_rates!K77</f>
        <v>109.24570437286587</v>
      </c>
      <c r="J114" s="429">
        <f>J80*Group_1_rates!L77</f>
        <v>109.00926866422076</v>
      </c>
      <c r="K114" s="429">
        <f>K80*Group_1_rates!M77</f>
        <v>109.02057694603982</v>
      </c>
      <c r="L114" s="429">
        <f>L80*Group_1_rates!N77</f>
        <v>109.02945204344358</v>
      </c>
      <c r="M114" s="429">
        <f>M80*Group_1_rates!O77</f>
        <v>108.72646287524483</v>
      </c>
      <c r="N114" s="312"/>
    </row>
    <row r="115" spans="1:14" ht="13.15">
      <c r="B115" s="323" t="str">
        <f t="shared" si="46"/>
        <v>40-44</v>
      </c>
      <c r="C115" s="429">
        <f>C81*Group_1_rates!E78</f>
        <v>78.657482615976065</v>
      </c>
      <c r="D115" s="429">
        <f>D81*Group_1_rates!F78</f>
        <v>85.694220455884604</v>
      </c>
      <c r="E115" s="429">
        <f>E81*Group_1_rates!G78</f>
        <v>89.215100713711053</v>
      </c>
      <c r="F115" s="429">
        <f>F81*Group_1_rates!H78</f>
        <v>94.877730131763855</v>
      </c>
      <c r="G115" s="429">
        <f>G81*Group_1_rates!I78</f>
        <v>95.962331357755417</v>
      </c>
      <c r="H115" s="429">
        <f>H81*Group_1_rates!J78</f>
        <v>96.597901983797243</v>
      </c>
      <c r="I115" s="429">
        <f>I81*Group_1_rates!K78</f>
        <v>96.65344455246526</v>
      </c>
      <c r="J115" s="429">
        <f>J81*Group_1_rates!L78</f>
        <v>96.558458300562023</v>
      </c>
      <c r="K115" s="429">
        <f>K81*Group_1_rates!M78</f>
        <v>96.471680480559485</v>
      </c>
      <c r="L115" s="429">
        <f>L81*Group_1_rates!N78</f>
        <v>96.300517112556292</v>
      </c>
      <c r="M115" s="429">
        <f>M81*Group_1_rates!O78</f>
        <v>95.875130004359278</v>
      </c>
      <c r="N115" s="312"/>
    </row>
    <row r="116" spans="1:14" ht="13.15">
      <c r="B116" s="323" t="str">
        <f t="shared" si="46"/>
        <v>45-49</v>
      </c>
      <c r="C116" s="429">
        <f>C82*Group_1_rates!E79</f>
        <v>86.209912007437723</v>
      </c>
      <c r="D116" s="429">
        <f>D82*Group_1_rates!F79</f>
        <v>87.126812767802846</v>
      </c>
      <c r="E116" s="429">
        <f>E82*Group_1_rates!G79</f>
        <v>86.916992124952188</v>
      </c>
      <c r="F116" s="429">
        <f>F82*Group_1_rates!H79</f>
        <v>90.417749829430392</v>
      </c>
      <c r="G116" s="429">
        <f>G82*Group_1_rates!I79</f>
        <v>90.528692940567566</v>
      </c>
      <c r="H116" s="429">
        <f>H82*Group_1_rates!J79</f>
        <v>90.802421358775263</v>
      </c>
      <c r="I116" s="429">
        <f>I82*Group_1_rates!K79</f>
        <v>90.813501594322886</v>
      </c>
      <c r="J116" s="429">
        <f>J82*Group_1_rates!L79</f>
        <v>90.781855502468488</v>
      </c>
      <c r="K116" s="429">
        <f>K82*Group_1_rates!M79</f>
        <v>90.761616059618461</v>
      </c>
      <c r="L116" s="429">
        <f>L82*Group_1_rates!N79</f>
        <v>90.630175271784736</v>
      </c>
      <c r="M116" s="429">
        <f>M82*Group_1_rates!O79</f>
        <v>90.227122946653338</v>
      </c>
      <c r="N116" s="312"/>
    </row>
    <row r="117" spans="1:14" ht="13.15">
      <c r="B117" s="323" t="str">
        <f t="shared" si="46"/>
        <v>50-54</v>
      </c>
      <c r="C117" s="429">
        <f>C83*Group_1_rates!E80</f>
        <v>87.19837860366215</v>
      </c>
      <c r="D117" s="429">
        <f>D83*Group_1_rates!F80</f>
        <v>86.609705418106017</v>
      </c>
      <c r="E117" s="429">
        <f>E83*Group_1_rates!G80</f>
        <v>84.082700190461651</v>
      </c>
      <c r="F117" s="429">
        <f>F83*Group_1_rates!H80</f>
        <v>85.071271024885149</v>
      </c>
      <c r="G117" s="429">
        <f>G83*Group_1_rates!I80</f>
        <v>83.077509000336931</v>
      </c>
      <c r="H117" s="429">
        <f>H83*Group_1_rates!J80</f>
        <v>81.715525354713421</v>
      </c>
      <c r="I117" s="429">
        <f>I83*Group_1_rates!K80</f>
        <v>80.572861331635195</v>
      </c>
      <c r="J117" s="429">
        <f>J83*Group_1_rates!L80</f>
        <v>79.744598192438389</v>
      </c>
      <c r="K117" s="429">
        <f>K83*Group_1_rates!M80</f>
        <v>79.184142512665559</v>
      </c>
      <c r="L117" s="429">
        <f>L83*Group_1_rates!N80</f>
        <v>78.708742803837879</v>
      </c>
      <c r="M117" s="429">
        <f>M83*Group_1_rates!O80</f>
        <v>78.121793314997291</v>
      </c>
      <c r="N117" s="312"/>
    </row>
    <row r="118" spans="1:14" ht="13.15">
      <c r="B118" s="323" t="str">
        <f t="shared" si="46"/>
        <v>55-59</v>
      </c>
      <c r="C118" s="429">
        <f>C84*Group_1_rates!E81</f>
        <v>41.795302730424055</v>
      </c>
      <c r="D118" s="429">
        <f>D84*Group_1_rates!F81</f>
        <v>39.149353050093374</v>
      </c>
      <c r="E118" s="429">
        <f>E84*Group_1_rates!G81</f>
        <v>36.474602308435827</v>
      </c>
      <c r="F118" s="429">
        <f>F84*Group_1_rates!H81</f>
        <v>35.754101451455767</v>
      </c>
      <c r="G118" s="429">
        <f>G84*Group_1_rates!I81</f>
        <v>34.059422234831672</v>
      </c>
      <c r="H118" s="429">
        <f>H84*Group_1_rates!J81</f>
        <v>32.820304454401033</v>
      </c>
      <c r="I118" s="429">
        <f>I84*Group_1_rates!K81</f>
        <v>31.81422714130186</v>
      </c>
      <c r="J118" s="429">
        <f>J84*Group_1_rates!L81</f>
        <v>31.067063010236723</v>
      </c>
      <c r="K118" s="429">
        <f>K84*Group_1_rates!M81</f>
        <v>30.536180897623854</v>
      </c>
      <c r="L118" s="429">
        <f>L84*Group_1_rates!N81</f>
        <v>30.119280541545507</v>
      </c>
      <c r="M118" s="429">
        <f>M84*Group_1_rates!O81</f>
        <v>29.713827768311468</v>
      </c>
      <c r="N118" s="312"/>
    </row>
    <row r="119" spans="1:14" ht="13.15">
      <c r="B119" s="323" t="str">
        <f t="shared" si="46"/>
        <v>60-64</v>
      </c>
      <c r="C119" s="429">
        <f>C85*Group_1_rates!E82</f>
        <v>8.8867389240376404</v>
      </c>
      <c r="D119" s="429">
        <f>D85*Group_1_rates!F82</f>
        <v>9.1214980235646355</v>
      </c>
      <c r="E119" s="429">
        <f>E85*Group_1_rates!G82</f>
        <v>8.7983054507518865</v>
      </c>
      <c r="F119" s="429">
        <f>F85*Group_1_rates!H82</f>
        <v>8.6944167730080579</v>
      </c>
      <c r="G119" s="429">
        <f>G85*Group_1_rates!I82</f>
        <v>8.2637235765460364</v>
      </c>
      <c r="H119" s="429">
        <f>H85*Group_1_rates!J82</f>
        <v>7.9006540786812405</v>
      </c>
      <c r="I119" s="429">
        <f>I85*Group_1_rates!K82</f>
        <v>7.5778096946191189</v>
      </c>
      <c r="J119" s="429">
        <f>J85*Group_1_rates!L82</f>
        <v>7.3228816247296766</v>
      </c>
      <c r="K119" s="429">
        <f>K85*Group_1_rates!M82</f>
        <v>7.1320459870864097</v>
      </c>
      <c r="L119" s="429">
        <f>L85*Group_1_rates!N82</f>
        <v>6.9788808820184105</v>
      </c>
      <c r="M119" s="429">
        <f>M85*Group_1_rates!O82</f>
        <v>6.8353372747498033</v>
      </c>
      <c r="N119" s="312"/>
    </row>
    <row r="120" spans="1:14" ht="13.15">
      <c r="B120" s="323" t="str">
        <f t="shared" si="46"/>
        <v>65 plus</v>
      </c>
      <c r="C120" s="429">
        <f>C86*Group_1_rates!E83</f>
        <v>2.9767811561726454</v>
      </c>
      <c r="D120" s="429">
        <f>D86*Group_1_rates!F83</f>
        <v>3.402818045543655</v>
      </c>
      <c r="E120" s="429">
        <f>E86*Group_1_rates!G83</f>
        <v>3.6077517392439464</v>
      </c>
      <c r="F120" s="429">
        <f>F86*Group_1_rates!H83</f>
        <v>3.8114708111228994</v>
      </c>
      <c r="G120" s="429">
        <f>G86*Group_1_rates!I83</f>
        <v>3.7788193734145197</v>
      </c>
      <c r="H120" s="429">
        <f>H86*Group_1_rates!J83</f>
        <v>3.7007756330335209</v>
      </c>
      <c r="I120" s="429">
        <f>I86*Group_1_rates!K83</f>
        <v>3.5910479701830385</v>
      </c>
      <c r="J120" s="429">
        <f>J86*Group_1_rates!L83</f>
        <v>3.4805544568804092</v>
      </c>
      <c r="K120" s="429">
        <f>K86*Group_1_rates!M83</f>
        <v>3.3822289619755113</v>
      </c>
      <c r="L120" s="429">
        <f>L86*Group_1_rates!N83</f>
        <v>3.293883317096586</v>
      </c>
      <c r="M120" s="429">
        <f>M86*Group_1_rates!O83</f>
        <v>3.2080083565081381</v>
      </c>
      <c r="N120" s="312"/>
    </row>
    <row r="121" spans="1:14" ht="13.15">
      <c r="B121" s="323" t="str">
        <f t="shared" si="46"/>
        <v>Total</v>
      </c>
      <c r="C121" s="429">
        <f>SUM(C111:C120)</f>
        <v>661.51565923694761</v>
      </c>
      <c r="D121" s="429">
        <f t="shared" ref="D121:M121" si="48">SUM(D111:D120)</f>
        <v>705.40675003401611</v>
      </c>
      <c r="E121" s="429">
        <f t="shared" si="48"/>
        <v>726.46852508806103</v>
      </c>
      <c r="F121" s="429">
        <f t="shared" si="48"/>
        <v>768.60946434105199</v>
      </c>
      <c r="G121" s="429">
        <f t="shared" si="48"/>
        <v>778.77613862775672</v>
      </c>
      <c r="H121" s="429">
        <f t="shared" si="48"/>
        <v>786.73502189187127</v>
      </c>
      <c r="I121" s="429">
        <f t="shared" si="48"/>
        <v>787.86766163179027</v>
      </c>
      <c r="J121" s="429">
        <f t="shared" si="48"/>
        <v>788.08664739015319</v>
      </c>
      <c r="K121" s="429">
        <f t="shared" si="48"/>
        <v>788.80501218461916</v>
      </c>
      <c r="L121" s="429">
        <f t="shared" si="48"/>
        <v>787.7669877885719</v>
      </c>
      <c r="M121" s="429">
        <f t="shared" si="48"/>
        <v>782.18649108490808</v>
      </c>
      <c r="N121" s="312"/>
    </row>
    <row r="122" spans="1:14">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4" ht="13.15">
      <c r="B124" s="326" t="s">
        <v>47</v>
      </c>
      <c r="C124" s="314"/>
      <c r="D124" s="314"/>
      <c r="E124" s="314"/>
      <c r="F124" s="314"/>
      <c r="G124" s="314"/>
      <c r="H124" s="324"/>
      <c r="I124" s="314"/>
      <c r="J124" s="314"/>
      <c r="K124" s="314"/>
      <c r="L124" s="314"/>
    </row>
    <row r="125" spans="1:14">
      <c r="C125" s="314"/>
      <c r="D125" s="314"/>
      <c r="E125" s="314"/>
      <c r="F125" s="314"/>
      <c r="G125" s="314"/>
      <c r="H125" s="324"/>
      <c r="I125" s="314"/>
      <c r="J125" s="314"/>
      <c r="K125" s="314"/>
      <c r="L125" s="314"/>
    </row>
    <row r="126" spans="1:14"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4" ht="13.15">
      <c r="B127" s="323" t="str">
        <f t="shared" si="50"/>
        <v>20-24</v>
      </c>
      <c r="C127" s="429">
        <f>C93*Group_1_rates!E89</f>
        <v>27.128028747513113</v>
      </c>
      <c r="D127" s="429">
        <f>D93*Group_1_rates!F89</f>
        <v>35.059011556046499</v>
      </c>
      <c r="E127" s="429">
        <f>E93*Group_1_rates!G89</f>
        <v>40.768055088014364</v>
      </c>
      <c r="F127" s="429">
        <f>F93*Group_1_rates!H89</f>
        <v>44.560852747028449</v>
      </c>
      <c r="G127" s="429">
        <f>G93*Group_1_rates!I89</f>
        <v>47.668477057423623</v>
      </c>
      <c r="H127" s="429">
        <f>H93*Group_1_rates!J89</f>
        <v>49.758972464778417</v>
      </c>
      <c r="I127" s="429">
        <f>I93*Group_1_rates!K89</f>
        <v>50.482261553796612</v>
      </c>
      <c r="J127" s="429">
        <f>J93*Group_1_rates!L89</f>
        <v>50.85978126401799</v>
      </c>
      <c r="K127" s="429">
        <f>K93*Group_1_rates!M89</f>
        <v>51.163297489885437</v>
      </c>
      <c r="L127" s="429">
        <f>L93*Group_1_rates!N89</f>
        <v>51.139858644473442</v>
      </c>
      <c r="M127" s="429">
        <f>M93*Group_1_rates!O89</f>
        <v>50.49222389681168</v>
      </c>
      <c r="N127" s="312"/>
    </row>
    <row r="128" spans="1:14" ht="13.15">
      <c r="B128" s="323" t="str">
        <f t="shared" si="50"/>
        <v>25-29</v>
      </c>
      <c r="C128" s="429">
        <f>C94*Group_1_rates!E90</f>
        <v>60.521795262868132</v>
      </c>
      <c r="D128" s="429">
        <f>D94*Group_1_rates!F90</f>
        <v>65.107018064822498</v>
      </c>
      <c r="E128" s="429">
        <f>E94*Group_1_rates!G90</f>
        <v>69.654832049807837</v>
      </c>
      <c r="F128" s="429">
        <f>F94*Group_1_rates!H90</f>
        <v>73.512850695421591</v>
      </c>
      <c r="G128" s="429">
        <f>G94*Group_1_rates!I90</f>
        <v>77.246774947004027</v>
      </c>
      <c r="H128" s="429">
        <f>H94*Group_1_rates!J90</f>
        <v>80.276223024539107</v>
      </c>
      <c r="I128" s="429">
        <f>I94*Group_1_rates!K90</f>
        <v>81.91058722262332</v>
      </c>
      <c r="J128" s="429">
        <f>J94*Group_1_rates!L90</f>
        <v>83.028854789661494</v>
      </c>
      <c r="K128" s="429">
        <f>K94*Group_1_rates!M90</f>
        <v>83.917440865434543</v>
      </c>
      <c r="L128" s="429">
        <f>L94*Group_1_rates!N90</f>
        <v>84.324670124166502</v>
      </c>
      <c r="M128" s="429">
        <f>M94*Group_1_rates!O90</f>
        <v>83.898043655809886</v>
      </c>
      <c r="N128" s="312"/>
    </row>
    <row r="129" spans="1:14" ht="13.15">
      <c r="B129" s="323" t="str">
        <f t="shared" si="50"/>
        <v>30-34</v>
      </c>
      <c r="C129" s="429">
        <f>C95*Group_1_rates!E91</f>
        <v>65.507680818955478</v>
      </c>
      <c r="D129" s="429">
        <f>D95*Group_1_rates!F91</f>
        <v>65.057424725568112</v>
      </c>
      <c r="E129" s="429">
        <f>E95*Group_1_rates!G91</f>
        <v>65.287172826003712</v>
      </c>
      <c r="F129" s="429">
        <f>F95*Group_1_rates!H91</f>
        <v>65.96080002983102</v>
      </c>
      <c r="G129" s="429">
        <f>G95*Group_1_rates!I91</f>
        <v>67.091056775092596</v>
      </c>
      <c r="H129" s="429">
        <f>H95*Group_1_rates!J91</f>
        <v>68.404326526319409</v>
      </c>
      <c r="I129" s="429">
        <f>I95*Group_1_rates!K91</f>
        <v>69.385448564155368</v>
      </c>
      <c r="J129" s="429">
        <f>J95*Group_1_rates!L91</f>
        <v>70.254395826209333</v>
      </c>
      <c r="K129" s="429">
        <f>K95*Group_1_rates!M91</f>
        <v>71.059636960214547</v>
      </c>
      <c r="L129" s="429">
        <f>L95*Group_1_rates!N91</f>
        <v>71.636840254615919</v>
      </c>
      <c r="M129" s="429">
        <f>M95*Group_1_rates!O91</f>
        <v>71.764860899441203</v>
      </c>
      <c r="N129" s="312"/>
    </row>
    <row r="130" spans="1:14" ht="13.15">
      <c r="B130" s="323" t="str">
        <f t="shared" si="50"/>
        <v>35-39</v>
      </c>
      <c r="C130" s="429">
        <f>C96*Group_1_rates!E92</f>
        <v>73.041348967142156</v>
      </c>
      <c r="D130" s="429">
        <f>D96*Group_1_rates!F92</f>
        <v>71.295106632095624</v>
      </c>
      <c r="E130" s="429">
        <f>E96*Group_1_rates!G92</f>
        <v>69.762767868960026</v>
      </c>
      <c r="F130" s="429">
        <f>F96*Group_1_rates!H92</f>
        <v>68.580285294204799</v>
      </c>
      <c r="G130" s="429">
        <f>G96*Group_1_rates!I92</f>
        <v>67.832238603178141</v>
      </c>
      <c r="H130" s="429">
        <f>H96*Group_1_rates!J92</f>
        <v>67.489222118551567</v>
      </c>
      <c r="I130" s="429">
        <f>I96*Group_1_rates!K92</f>
        <v>67.22051170475072</v>
      </c>
      <c r="J130" s="429">
        <f>J96*Group_1_rates!L92</f>
        <v>67.162161475217175</v>
      </c>
      <c r="K130" s="429">
        <f>K96*Group_1_rates!M92</f>
        <v>67.294970174380268</v>
      </c>
      <c r="L130" s="429">
        <f>L96*Group_1_rates!N92</f>
        <v>67.451274756613415</v>
      </c>
      <c r="M130" s="429">
        <f>M96*Group_1_rates!O92</f>
        <v>67.433956203116836</v>
      </c>
      <c r="N130" s="312"/>
    </row>
    <row r="131" spans="1:14" ht="13.15">
      <c r="B131" s="323" t="str">
        <f t="shared" si="50"/>
        <v>40-44</v>
      </c>
      <c r="C131" s="429">
        <f>C97*Group_1_rates!E93</f>
        <v>54.621164383088498</v>
      </c>
      <c r="D131" s="429">
        <f>D97*Group_1_rates!F93</f>
        <v>57.173373998029035</v>
      </c>
      <c r="E131" s="429">
        <f>E97*Group_1_rates!G93</f>
        <v>58.580937800650986</v>
      </c>
      <c r="F131" s="429">
        <f>F97*Group_1_rates!H93</f>
        <v>59.249231050658395</v>
      </c>
      <c r="G131" s="429">
        <f>G97*Group_1_rates!I93</f>
        <v>59.489386885303148</v>
      </c>
      <c r="H131" s="429">
        <f>H97*Group_1_rates!J93</f>
        <v>59.529523192970274</v>
      </c>
      <c r="I131" s="429">
        <f>I97*Group_1_rates!K93</f>
        <v>59.303736080133142</v>
      </c>
      <c r="J131" s="429">
        <f>J97*Group_1_rates!L93</f>
        <v>59.062175049705324</v>
      </c>
      <c r="K131" s="429">
        <f>K97*Group_1_rates!M93</f>
        <v>58.890309952397757</v>
      </c>
      <c r="L131" s="429">
        <f>L97*Group_1_rates!N93</f>
        <v>58.723701712900919</v>
      </c>
      <c r="M131" s="429">
        <f>M97*Group_1_rates!O93</f>
        <v>58.451924932207859</v>
      </c>
      <c r="N131" s="312"/>
    </row>
    <row r="132" spans="1:14" ht="13.15">
      <c r="B132" s="323" t="str">
        <f t="shared" si="50"/>
        <v>45-49</v>
      </c>
      <c r="C132" s="429">
        <f>C98*Group_1_rates!E94</f>
        <v>55.365017564563715</v>
      </c>
      <c r="D132" s="429">
        <f>D98*Group_1_rates!F94</f>
        <v>54.770468007600002</v>
      </c>
      <c r="E132" s="429">
        <f>E98*Group_1_rates!G94</f>
        <v>54.659752596240793</v>
      </c>
      <c r="F132" s="429">
        <f>F98*Group_1_rates!H94</f>
        <v>54.754127841140324</v>
      </c>
      <c r="G132" s="429">
        <f>G98*Group_1_rates!I94</f>
        <v>54.901001684247291</v>
      </c>
      <c r="H132" s="429">
        <f>H98*Group_1_rates!J94</f>
        <v>55.045650273861042</v>
      </c>
      <c r="I132" s="429">
        <f>I98*Group_1_rates!K94</f>
        <v>54.981176766493384</v>
      </c>
      <c r="J132" s="429">
        <f>J98*Group_1_rates!L94</f>
        <v>54.86383543451047</v>
      </c>
      <c r="K132" s="429">
        <f>K98*Group_1_rates!M94</f>
        <v>54.746083092406955</v>
      </c>
      <c r="L132" s="429">
        <f>L98*Group_1_rates!N94</f>
        <v>54.571168342434824</v>
      </c>
      <c r="M132" s="429">
        <f>M98*Group_1_rates!O94</f>
        <v>54.254581206429982</v>
      </c>
      <c r="N132" s="312"/>
    </row>
    <row r="133" spans="1:14" ht="13.15">
      <c r="B133" s="323" t="str">
        <f t="shared" si="50"/>
        <v>50-54</v>
      </c>
      <c r="C133" s="429">
        <f>C99*Group_1_rates!E95</f>
        <v>41.097768445789789</v>
      </c>
      <c r="D133" s="429">
        <f>D99*Group_1_rates!F95</f>
        <v>42.564767474109317</v>
      </c>
      <c r="E133" s="429">
        <f>E99*Group_1_rates!G95</f>
        <v>43.367992443930703</v>
      </c>
      <c r="F133" s="429">
        <f>F99*Group_1_rates!H95</f>
        <v>43.843608704669407</v>
      </c>
      <c r="G133" s="429">
        <f>G99*Group_1_rates!I95</f>
        <v>44.15249714652083</v>
      </c>
      <c r="H133" s="429">
        <f>H99*Group_1_rates!J95</f>
        <v>44.391501005549877</v>
      </c>
      <c r="I133" s="429">
        <f>I99*Group_1_rates!K95</f>
        <v>44.449546222649687</v>
      </c>
      <c r="J133" s="429">
        <f>J99*Group_1_rates!L95</f>
        <v>44.456189842046399</v>
      </c>
      <c r="K133" s="429">
        <f>K99*Group_1_rates!M95</f>
        <v>44.448500083075942</v>
      </c>
      <c r="L133" s="429">
        <f>L99*Group_1_rates!N95</f>
        <v>44.376805544598319</v>
      </c>
      <c r="M133" s="429">
        <f>M99*Group_1_rates!O95</f>
        <v>44.171503015261862</v>
      </c>
      <c r="N133" s="312"/>
    </row>
    <row r="134" spans="1:14" ht="13.15">
      <c r="B134" s="323" t="str">
        <f t="shared" si="50"/>
        <v>55-59</v>
      </c>
      <c r="C134" s="429">
        <f>C100*Group_1_rates!E96</f>
        <v>17.085780981237537</v>
      </c>
      <c r="D134" s="429">
        <f>D100*Group_1_rates!F96</f>
        <v>17.04233761617613</v>
      </c>
      <c r="E134" s="429">
        <f>E100*Group_1_rates!G96</f>
        <v>17.154837373909682</v>
      </c>
      <c r="F134" s="429">
        <f>F100*Group_1_rates!H96</f>
        <v>17.295722887551875</v>
      </c>
      <c r="G134" s="429">
        <f>G100*Group_1_rates!I96</f>
        <v>17.431750986810577</v>
      </c>
      <c r="H134" s="429">
        <f>H100*Group_1_rates!J96</f>
        <v>17.550417581674701</v>
      </c>
      <c r="I134" s="429">
        <f>I100*Group_1_rates!K96</f>
        <v>17.590860481495213</v>
      </c>
      <c r="J134" s="429">
        <f>J100*Group_1_rates!L96</f>
        <v>17.612569481040218</v>
      </c>
      <c r="K134" s="429">
        <f>K100*Group_1_rates!M96</f>
        <v>17.630657890990555</v>
      </c>
      <c r="L134" s="429">
        <f>L100*Group_1_rates!N96</f>
        <v>17.620587468219007</v>
      </c>
      <c r="M134" s="429">
        <f>M100*Group_1_rates!O96</f>
        <v>17.550380248082678</v>
      </c>
      <c r="N134" s="312"/>
    </row>
    <row r="135" spans="1:14" ht="13.15">
      <c r="B135" s="323" t="str">
        <f t="shared" si="50"/>
        <v>60-64</v>
      </c>
      <c r="C135" s="429">
        <f>C101*Group_1_rates!E97</f>
        <v>2.1116526047564856</v>
      </c>
      <c r="D135" s="429">
        <f>D101*Group_1_rates!F97</f>
        <v>2.4035705004666954</v>
      </c>
      <c r="E135" s="429">
        <f>E101*Group_1_rates!G97</f>
        <v>2.5543201279529546</v>
      </c>
      <c r="F135" s="429">
        <f>F101*Group_1_rates!H97</f>
        <v>2.6376394129830789</v>
      </c>
      <c r="G135" s="429">
        <f>G101*Group_1_rates!I97</f>
        <v>2.6918930457999566</v>
      </c>
      <c r="H135" s="429">
        <f>H101*Group_1_rates!J97</f>
        <v>2.7282022918145441</v>
      </c>
      <c r="I135" s="429">
        <f>I101*Group_1_rates!K97</f>
        <v>2.7424121756286923</v>
      </c>
      <c r="J135" s="429">
        <f>J101*Group_1_rates!L97</f>
        <v>2.7503463513594069</v>
      </c>
      <c r="K135" s="429">
        <f>K101*Group_1_rates!M97</f>
        <v>2.75661672224975</v>
      </c>
      <c r="L135" s="429">
        <f>L101*Group_1_rates!N97</f>
        <v>2.7570671554701747</v>
      </c>
      <c r="M135" s="429">
        <f>M101*Group_1_rates!O97</f>
        <v>2.7459401095678864</v>
      </c>
      <c r="N135" s="312"/>
    </row>
    <row r="136" spans="1:14" ht="13.15">
      <c r="B136" s="323" t="str">
        <f t="shared" si="50"/>
        <v>65 plus</v>
      </c>
      <c r="C136" s="429">
        <f>C102*Group_1_rates!E98</f>
        <v>0.57001881108684604</v>
      </c>
      <c r="D136" s="429">
        <f>D102*Group_1_rates!F98</f>
        <v>0.88949310214116539</v>
      </c>
      <c r="E136" s="429">
        <f>E102*Group_1_rates!G98</f>
        <v>1.1499254018423688</v>
      </c>
      <c r="F136" s="429">
        <f>F102*Group_1_rates!H98</f>
        <v>1.3451751484092911</v>
      </c>
      <c r="G136" s="429">
        <f>G102*Group_1_rates!I98</f>
        <v>1.4884911994072674</v>
      </c>
      <c r="H136" s="429">
        <f>H102*Group_1_rates!J98</f>
        <v>1.5913642652604303</v>
      </c>
      <c r="I136" s="429">
        <f>I102*Group_1_rates!K98</f>
        <v>1.6585232641944141</v>
      </c>
      <c r="J136" s="429">
        <f>J102*Group_1_rates!L98</f>
        <v>1.7038758436357524</v>
      </c>
      <c r="K136" s="429">
        <f>K102*Group_1_rates!M98</f>
        <v>1.7353538847463805</v>
      </c>
      <c r="L136" s="429">
        <f>L102*Group_1_rates!N98</f>
        <v>1.7549331548676645</v>
      </c>
      <c r="M136" s="429">
        <f>M102*Group_1_rates!O98</f>
        <v>1.7620557878169856</v>
      </c>
      <c r="N136" s="312"/>
    </row>
    <row r="137" spans="1:14" ht="13.15">
      <c r="B137" s="323" t="str">
        <f t="shared" si="50"/>
        <v>Total</v>
      </c>
      <c r="C137" s="429">
        <f>SUM(C127:C136)</f>
        <v>397.0502565870018</v>
      </c>
      <c r="D137" s="429">
        <f t="shared" ref="D137:M137" si="52">SUM(D127:D136)</f>
        <v>411.36257167705509</v>
      </c>
      <c r="E137" s="429">
        <f t="shared" si="52"/>
        <v>422.94059357731339</v>
      </c>
      <c r="F137" s="429">
        <f t="shared" si="52"/>
        <v>431.74029381189825</v>
      </c>
      <c r="G137" s="429">
        <f t="shared" si="52"/>
        <v>439.99356833078741</v>
      </c>
      <c r="H137" s="429">
        <f t="shared" si="52"/>
        <v>446.76540274531936</v>
      </c>
      <c r="I137" s="429">
        <f t="shared" si="52"/>
        <v>449.72506403592058</v>
      </c>
      <c r="J137" s="429">
        <f t="shared" si="52"/>
        <v>451.75418535740351</v>
      </c>
      <c r="K137" s="429">
        <f t="shared" si="52"/>
        <v>453.64286711578205</v>
      </c>
      <c r="L137" s="429">
        <f t="shared" si="52"/>
        <v>454.35690715836023</v>
      </c>
      <c r="M137" s="429">
        <f t="shared" si="52"/>
        <v>452.52546995454679</v>
      </c>
      <c r="N137" s="312"/>
    </row>
    <row r="138" spans="1:14">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4" ht="15">
      <c r="B140" s="325" t="s">
        <v>164</v>
      </c>
      <c r="H140" s="310"/>
    </row>
    <row r="141" spans="1:14">
      <c r="H141" s="310"/>
    </row>
    <row r="142" spans="1:14" ht="13.15">
      <c r="B142" s="326" t="s">
        <v>46</v>
      </c>
      <c r="H142" s="310"/>
    </row>
    <row r="143" spans="1:14">
      <c r="H143" s="310"/>
    </row>
    <row r="144" spans="1:14"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3"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row>
    <row r="146" spans="1:13" ht="13.15">
      <c r="B146" s="323" t="str">
        <f t="shared" si="54"/>
        <v>25-29</v>
      </c>
      <c r="C146" s="429">
        <f>C78*Calc_SEC_retirement_rates!$G125</f>
        <v>6.4497178978229985E-2</v>
      </c>
      <c r="D146" s="429">
        <f>D78*Calc_SEC_retirement_rates!$G125</f>
        <v>6.8782833084103684E-2</v>
      </c>
      <c r="E146" s="429">
        <f>E78*Calc_SEC_retirement_rates!$G125</f>
        <v>7.3289997109542759E-2</v>
      </c>
      <c r="F146" s="429">
        <f>F78*Calc_SEC_retirement_rates!$G125</f>
        <v>7.7095746162072099E-2</v>
      </c>
      <c r="G146" s="429">
        <f>G78*Calc_SEC_retirement_rates!$G125</f>
        <v>8.0678991781699849E-2</v>
      </c>
      <c r="H146" s="429">
        <f>H78*Calc_SEC_retirement_rates!$G125</f>
        <v>8.3510202069515968E-2</v>
      </c>
      <c r="I146" s="429">
        <f>I78*Calc_SEC_retirement_rates!$G125</f>
        <v>8.4810126339838129E-2</v>
      </c>
      <c r="J146" s="429">
        <f>J78*Calc_SEC_retirement_rates!$G125</f>
        <v>8.5607870570320488E-2</v>
      </c>
      <c r="K146" s="429">
        <f>K78*Calc_SEC_retirement_rates!$G125</f>
        <v>8.6230027432509529E-2</v>
      </c>
      <c r="L146" s="429">
        <f>L78*Calc_SEC_retirement_rates!$G125</f>
        <v>8.6380363035699514E-2</v>
      </c>
      <c r="M146" s="429">
        <f>M78*Calc_SEC_retirement_rates!$G125</f>
        <v>8.5655289693352482E-2</v>
      </c>
    </row>
    <row r="147" spans="1:13" ht="13.15">
      <c r="B147" s="323" t="str">
        <f t="shared" si="54"/>
        <v>30-34</v>
      </c>
      <c r="C147" s="429">
        <f>C79*Calc_SEC_retirement_rates!$G126</f>
        <v>0.20148778059383218</v>
      </c>
      <c r="D147" s="429">
        <f>D79*Calc_SEC_retirement_rates!$G126</f>
        <v>0.1978167318430285</v>
      </c>
      <c r="E147" s="429">
        <f>E79*Calc_SEC_retirement_rates!$G126</f>
        <v>0.19661293069980312</v>
      </c>
      <c r="F147" s="429">
        <f>F79*Calc_SEC_retirement_rates!$G126</f>
        <v>0.19704061326604899</v>
      </c>
      <c r="G147" s="429">
        <f>G79*Calc_SEC_retirement_rates!$G126</f>
        <v>0.19899400893801783</v>
      </c>
      <c r="H147" s="429">
        <f>H79*Calc_SEC_retirement_rates!$G126</f>
        <v>0.20166857646372979</v>
      </c>
      <c r="I147" s="429">
        <f>I79*Calc_SEC_retirement_rates!$G126</f>
        <v>0.2034385144105243</v>
      </c>
      <c r="J147" s="429">
        <f>J79*Calc_SEC_retirement_rates!$G126</f>
        <v>0.20498987085474918</v>
      </c>
      <c r="K147" s="429">
        <f>K79*Calc_SEC_retirement_rates!$G126</f>
        <v>0.20647393172192707</v>
      </c>
      <c r="L147" s="429">
        <f>L79*Calc_SEC_retirement_rates!$G126</f>
        <v>0.20737595634610365</v>
      </c>
      <c r="M147" s="429">
        <f>M79*Calc_SEC_retirement_rates!$G126</f>
        <v>0.20700586339334812</v>
      </c>
    </row>
    <row r="148" spans="1:13" ht="13.15">
      <c r="B148" s="323" t="str">
        <f t="shared" si="54"/>
        <v>35-39</v>
      </c>
      <c r="C148" s="429">
        <f>C80*Calc_SEC_retirement_rates!$G127</f>
        <v>0.25163110169475111</v>
      </c>
      <c r="D148" s="429">
        <f>D80*Calc_SEC_retirement_rates!$G127</f>
        <v>0.24974522107301061</v>
      </c>
      <c r="E148" s="429">
        <f>E80*Calc_SEC_retirement_rates!$G127</f>
        <v>0.24720327607596695</v>
      </c>
      <c r="F148" s="429">
        <f>F80*Calc_SEC_retirement_rates!$G127</f>
        <v>0.24474321463111201</v>
      </c>
      <c r="G148" s="429">
        <f>G80*Calc_SEC_retirement_rates!$G127</f>
        <v>0.24296132181297164</v>
      </c>
      <c r="H148" s="429">
        <f>H80*Calc_SEC_retirement_rates!$G127</f>
        <v>0.24206826406339918</v>
      </c>
      <c r="I148" s="429">
        <f>I80*Calc_SEC_retirement_rates!$G127</f>
        <v>0.24103287970871429</v>
      </c>
      <c r="J148" s="429">
        <f>J80*Calc_SEC_retirement_rates!$G127</f>
        <v>0.24051122276990969</v>
      </c>
      <c r="K148" s="429">
        <f>K80*Calc_SEC_retirement_rates!$G127</f>
        <v>0.2405361726546402</v>
      </c>
      <c r="L148" s="429">
        <f>L80*Calc_SEC_retirement_rates!$G127</f>
        <v>0.24055575411367514</v>
      </c>
      <c r="M148" s="429">
        <f>M80*Calc_SEC_retirement_rates!$G127</f>
        <v>0.23988725779017456</v>
      </c>
    </row>
    <row r="149" spans="1:13" ht="13.15">
      <c r="B149" s="323" t="str">
        <f t="shared" si="54"/>
        <v>40-44</v>
      </c>
      <c r="C149" s="429">
        <f>C81*Calc_SEC_retirement_rates!$G128</f>
        <v>0.34122868838988762</v>
      </c>
      <c r="D149" s="429">
        <f>D81*Calc_SEC_retirement_rates!$G128</f>
        <v>0.35914712396526621</v>
      </c>
      <c r="E149" s="429">
        <f>E81*Calc_SEC_retirement_rates!$G128</f>
        <v>0.37107717959882258</v>
      </c>
      <c r="F149" s="429">
        <f>F81*Calc_SEC_retirement_rates!$G128</f>
        <v>0.37845246036987534</v>
      </c>
      <c r="G149" s="429">
        <f>G81*Calc_SEC_retirement_rates!$G128</f>
        <v>0.38277876541455375</v>
      </c>
      <c r="H149" s="429">
        <f>H81*Calc_SEC_retirement_rates!$G128</f>
        <v>0.38531395746468294</v>
      </c>
      <c r="I149" s="429">
        <f>I81*Calc_SEC_retirement_rates!$G128</f>
        <v>0.38553550810400028</v>
      </c>
      <c r="J149" s="429">
        <f>J81*Calc_SEC_retirement_rates!$G128</f>
        <v>0.38515662276721818</v>
      </c>
      <c r="K149" s="429">
        <f>K81*Calc_SEC_retirement_rates!$G128</f>
        <v>0.38481047958440928</v>
      </c>
      <c r="L149" s="429">
        <f>L81*Calc_SEC_retirement_rates!$G128</f>
        <v>0.3841277356185066</v>
      </c>
      <c r="M149" s="429">
        <f>M81*Calc_SEC_retirement_rates!$G128</f>
        <v>0.38243093282312768</v>
      </c>
    </row>
    <row r="150" spans="1:13" ht="13.15">
      <c r="B150" s="323" t="str">
        <f t="shared" si="54"/>
        <v>45-49</v>
      </c>
      <c r="C150" s="429">
        <f>C82*Calc_SEC_retirement_rates!$G129</f>
        <v>1.180568253551435</v>
      </c>
      <c r="D150" s="429">
        <f>D82*Calc_SEC_retirement_rates!$G129</f>
        <v>1.1526596553871791</v>
      </c>
      <c r="E150" s="429">
        <f>E82*Calc_SEC_retirement_rates!$G129</f>
        <v>1.1411926618936892</v>
      </c>
      <c r="F150" s="429">
        <f>F82*Calc_SEC_retirement_rates!$G129</f>
        <v>1.1384898068287947</v>
      </c>
      <c r="G150" s="429">
        <f>G82*Calc_SEC_retirement_rates!$G129</f>
        <v>1.1398867405216351</v>
      </c>
      <c r="H150" s="429">
        <f>H82*Calc_SEC_retirement_rates!$G129</f>
        <v>1.1433333758842352</v>
      </c>
      <c r="I150" s="429">
        <f>I82*Calc_SEC_retirement_rates!$G129</f>
        <v>1.1434728920218522</v>
      </c>
      <c r="J150" s="429">
        <f>J82*Calc_SEC_retirement_rates!$G129</f>
        <v>1.1430744221078124</v>
      </c>
      <c r="K150" s="429">
        <f>K82*Calc_SEC_retirement_rates!$G129</f>
        <v>1.1428195783473327</v>
      </c>
      <c r="L150" s="429">
        <f>L82*Calc_SEC_retirement_rates!$G129</f>
        <v>1.1411645493576428</v>
      </c>
      <c r="M150" s="429">
        <f>M82*Calc_SEC_retirement_rates!$G129</f>
        <v>1.1360895395874773</v>
      </c>
    </row>
    <row r="151" spans="1:13" ht="13.15">
      <c r="B151" s="323" t="str">
        <f t="shared" si="54"/>
        <v>50-54</v>
      </c>
      <c r="C151" s="429">
        <f>C83*Calc_SEC_retirement_rates!$G130</f>
        <v>24.591090362038997</v>
      </c>
      <c r="D151" s="429">
        <f>D83*Calc_SEC_retirement_rates!$G130</f>
        <v>23.596701799011669</v>
      </c>
      <c r="E151" s="429">
        <f>E83*Calc_SEC_retirement_rates!$G130</f>
        <v>22.735075938531882</v>
      </c>
      <c r="F151" s="429">
        <f>F83*Calc_SEC_retirement_rates!$G130</f>
        <v>22.059407870548746</v>
      </c>
      <c r="G151" s="429">
        <f>G83*Calc_SEC_retirement_rates!$G130</f>
        <v>21.542415363366683</v>
      </c>
      <c r="H151" s="429">
        <f>H83*Calc_SEC_retirement_rates!$G130</f>
        <v>21.189246163120018</v>
      </c>
      <c r="I151" s="429">
        <f>I83*Calc_SEC_retirement_rates!$G130</f>
        <v>20.892947642592315</v>
      </c>
      <c r="J151" s="429">
        <f>J83*Calc_SEC_retirement_rates!$G130</f>
        <v>20.678174850419751</v>
      </c>
      <c r="K151" s="429">
        <f>K83*Calc_SEC_retirement_rates!$G130</f>
        <v>20.532845877612257</v>
      </c>
      <c r="L151" s="429">
        <f>L83*Calc_SEC_retirement_rates!$G130</f>
        <v>20.409572345287788</v>
      </c>
      <c r="M151" s="429">
        <f>M83*Calc_SEC_retirement_rates!$G130</f>
        <v>20.257373394716602</v>
      </c>
    </row>
    <row r="152" spans="1:13" ht="13.15">
      <c r="B152" s="323" t="str">
        <f t="shared" si="54"/>
        <v>55-59</v>
      </c>
      <c r="C152" s="429">
        <f>C84*Calc_SEC_retirement_rates!$G131</f>
        <v>113.54008587741913</v>
      </c>
      <c r="D152" s="429">
        <f>D84*Calc_SEC_retirement_rates!$G131</f>
        <v>102.74523728750977</v>
      </c>
      <c r="E152" s="429">
        <f>E84*Calc_SEC_retirement_rates!$G131</f>
        <v>95.001987614277454</v>
      </c>
      <c r="F152" s="429">
        <f>F84*Calc_SEC_retirement_rates!$G131</f>
        <v>89.30775336766915</v>
      </c>
      <c r="G152" s="429">
        <f>G84*Calc_SEC_retirement_rates!$G131</f>
        <v>85.07472869716895</v>
      </c>
      <c r="H152" s="429">
        <f>H84*Calc_SEC_retirement_rates!$G131</f>
        <v>81.979620146379517</v>
      </c>
      <c r="I152" s="429">
        <f>I84*Calc_SEC_retirement_rates!$G131</f>
        <v>79.466607627548356</v>
      </c>
      <c r="J152" s="429">
        <f>J84*Calc_SEC_retirement_rates!$G131</f>
        <v>77.600316845973779</v>
      </c>
      <c r="K152" s="429">
        <f>K84*Calc_SEC_retirement_rates!$G131</f>
        <v>76.274262299618869</v>
      </c>
      <c r="L152" s="429">
        <f>L84*Calc_SEC_retirement_rates!$G131</f>
        <v>75.232915078794719</v>
      </c>
      <c r="M152" s="429">
        <f>M84*Calc_SEC_retirement_rates!$G131</f>
        <v>74.220162001406194</v>
      </c>
    </row>
    <row r="153" spans="1:13" ht="13.15">
      <c r="B153" s="323" t="str">
        <f t="shared" si="54"/>
        <v>60-64</v>
      </c>
      <c r="C153" s="429">
        <f>C85*Calc_SEC_retirement_rates!$G132</f>
        <v>71.180007182314455</v>
      </c>
      <c r="D153" s="429">
        <f>D85*Calc_SEC_retirement_rates!$G132</f>
        <v>70.582516926335259</v>
      </c>
      <c r="E153" s="429">
        <f>E85*Calc_SEC_retirement_rates!$G132</f>
        <v>67.567060334349364</v>
      </c>
      <c r="F153" s="429">
        <f>F85*Calc_SEC_retirement_rates!$G132</f>
        <v>64.032080595581363</v>
      </c>
      <c r="G153" s="429">
        <f>G85*Calc_SEC_retirement_rates!$G132</f>
        <v>60.860139085549143</v>
      </c>
      <c r="H153" s="429">
        <f>H85*Calc_SEC_retirement_rates!$G132</f>
        <v>58.186228234938675</v>
      </c>
      <c r="I153" s="429">
        <f>I85*Calc_SEC_retirement_rates!$G132</f>
        <v>55.808564711345653</v>
      </c>
      <c r="J153" s="429">
        <f>J85*Calc_SEC_retirement_rates!$G132</f>
        <v>53.931086883515555</v>
      </c>
      <c r="K153" s="429">
        <f>K85*Calc_SEC_retirement_rates!$G132</f>
        <v>52.525632872152904</v>
      </c>
      <c r="L153" s="429">
        <f>L85*Calc_SEC_retirement_rates!$G132</f>
        <v>51.397612372538461</v>
      </c>
      <c r="M153" s="429">
        <f>M85*Calc_SEC_retirement_rates!$G132</f>
        <v>50.340451660144417</v>
      </c>
    </row>
    <row r="154" spans="1:13" ht="13.15">
      <c r="B154" s="323" t="str">
        <f t="shared" si="54"/>
        <v>65 plus</v>
      </c>
      <c r="C154" s="429">
        <f>C86*Calc_SEC_retirement_rates!$G133</f>
        <v>26.682498402119897</v>
      </c>
      <c r="D154" s="429">
        <f>D86*Calc_SEC_retirement_rates!$G133</f>
        <v>29.466847684123767</v>
      </c>
      <c r="E154" s="429">
        <f>E86*Calc_SEC_retirement_rates!$G133</f>
        <v>31.005348138307767</v>
      </c>
      <c r="F154" s="429">
        <f>F86*Calc_SEC_retirement_rates!$G133</f>
        <v>31.413312566005718</v>
      </c>
      <c r="G154" s="429">
        <f>G86*Calc_SEC_retirement_rates!$G133</f>
        <v>31.14420652550567</v>
      </c>
      <c r="H154" s="429">
        <f>H86*Calc_SEC_retirement_rates!$G133</f>
        <v>30.500987009497816</v>
      </c>
      <c r="I154" s="429">
        <f>I86*Calc_SEC_retirement_rates!$G133</f>
        <v>29.59663550293492</v>
      </c>
      <c r="J154" s="429">
        <f>J86*Calc_SEC_retirement_rates!$G133</f>
        <v>28.685972023691583</v>
      </c>
      <c r="K154" s="429">
        <f>K86*Calc_SEC_retirement_rates!$G133</f>
        <v>27.875594702778876</v>
      </c>
      <c r="L154" s="429">
        <f>L86*Calc_SEC_retirement_rates!$G133</f>
        <v>27.147469132899619</v>
      </c>
      <c r="M154" s="429">
        <f>M86*Calc_SEC_retirement_rates!$G133</f>
        <v>26.439706405008337</v>
      </c>
    </row>
    <row r="155" spans="1:13" ht="13.15">
      <c r="B155" s="323" t="str">
        <f t="shared" si="54"/>
        <v>Total</v>
      </c>
      <c r="C155" s="429">
        <f>SUM(C145:C154)</f>
        <v>238.03309482710063</v>
      </c>
      <c r="D155" s="429">
        <f t="shared" ref="D155:M155" si="56">SUM(D145:D154)</f>
        <v>228.41945526233303</v>
      </c>
      <c r="E155" s="429">
        <f t="shared" si="56"/>
        <v>218.33884807084431</v>
      </c>
      <c r="F155" s="429">
        <f t="shared" si="56"/>
        <v>208.84837624106288</v>
      </c>
      <c r="G155" s="429">
        <f t="shared" si="56"/>
        <v>200.66678950005931</v>
      </c>
      <c r="H155" s="429">
        <f t="shared" si="56"/>
        <v>193.91197592988158</v>
      </c>
      <c r="I155" s="429">
        <f t="shared" si="56"/>
        <v>187.82304540500618</v>
      </c>
      <c r="J155" s="429">
        <f t="shared" si="56"/>
        <v>182.95489061267068</v>
      </c>
      <c r="K155" s="429">
        <f t="shared" si="56"/>
        <v>179.26920594190372</v>
      </c>
      <c r="L155" s="429">
        <f t="shared" si="56"/>
        <v>176.24717328799221</v>
      </c>
      <c r="M155" s="429">
        <f t="shared" si="56"/>
        <v>173.30876234456304</v>
      </c>
    </row>
    <row r="156" spans="1:13">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3" ht="13.15">
      <c r="B158" s="326" t="s">
        <v>47</v>
      </c>
      <c r="C158" s="314"/>
      <c r="D158" s="314"/>
      <c r="E158" s="314"/>
      <c r="F158" s="314"/>
      <c r="G158" s="314"/>
      <c r="H158" s="324"/>
      <c r="I158" s="314"/>
      <c r="J158" s="314"/>
      <c r="K158" s="314"/>
      <c r="L158" s="314"/>
    </row>
    <row r="159" spans="1:13">
      <c r="C159" s="314"/>
      <c r="D159" s="314"/>
      <c r="E159" s="314"/>
      <c r="F159" s="314"/>
      <c r="G159" s="314"/>
      <c r="H159" s="324"/>
      <c r="I159" s="314"/>
      <c r="J159" s="314"/>
      <c r="K159" s="314"/>
      <c r="L159" s="314"/>
    </row>
    <row r="160" spans="1:13"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3"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row>
    <row r="162" spans="1:13" ht="13.15">
      <c r="B162" s="323" t="str">
        <f t="shared" si="58"/>
        <v>25-29</v>
      </c>
      <c r="C162" s="429">
        <f>C94*Calc_SEC_retirement_rates!$G141</f>
        <v>1.4833626142824328E-2</v>
      </c>
      <c r="D162" s="429">
        <f>D94*Calc_SEC_retirement_rates!$G141</f>
        <v>1.5818157039596371E-2</v>
      </c>
      <c r="E162" s="429">
        <f>E94*Calc_SEC_retirement_rates!$G141</f>
        <v>1.6844134546537801E-2</v>
      </c>
      <c r="F162" s="429">
        <f>F94*Calc_SEC_retirement_rates!$G141</f>
        <v>1.7710426611820877E-2</v>
      </c>
      <c r="G162" s="429">
        <f>G94*Calc_SEC_retirement_rates!$G141</f>
        <v>1.8609988944204587E-2</v>
      </c>
      <c r="H162" s="429">
        <f>H94*Calc_SEC_retirement_rates!$G141</f>
        <v>1.933983164985344E-2</v>
      </c>
      <c r="I162" s="429">
        <f>I94*Calc_SEC_retirement_rates!$G141</f>
        <v>1.9733576238906099E-2</v>
      </c>
      <c r="J162" s="429">
        <f>J94*Calc_SEC_retirement_rates!$G141</f>
        <v>2.0002984859182098E-2</v>
      </c>
      <c r="K162" s="429">
        <f>K94*Calc_SEC_retirement_rates!$G141</f>
        <v>2.0217059518706143E-2</v>
      </c>
      <c r="L162" s="429">
        <f>L94*Calc_SEC_retirement_rates!$G141</f>
        <v>2.0315167588692985E-2</v>
      </c>
      <c r="M162" s="429">
        <f>M94*Calc_SEC_retirement_rates!$G141</f>
        <v>2.0212386419319005E-2</v>
      </c>
    </row>
    <row r="163" spans="1:13" ht="13.15">
      <c r="B163" s="323" t="str">
        <f t="shared" si="58"/>
        <v>30-34</v>
      </c>
      <c r="C163" s="429">
        <f>C95*Calc_SEC_retirement_rates!$G142</f>
        <v>5.5512906406280912E-2</v>
      </c>
      <c r="D163" s="429">
        <f>D95*Calc_SEC_retirement_rates!$G142</f>
        <v>5.4650125056288086E-2</v>
      </c>
      <c r="E163" s="429">
        <f>E95*Calc_SEC_retirement_rates!$G142</f>
        <v>5.4587289364157514E-2</v>
      </c>
      <c r="F163" s="429">
        <f>F95*Calc_SEC_retirement_rates!$G142</f>
        <v>5.4943698106180175E-2</v>
      </c>
      <c r="G163" s="429">
        <f>G95*Calc_SEC_retirement_rates!$G142</f>
        <v>5.5885173730581945E-2</v>
      </c>
      <c r="H163" s="429">
        <f>H95*Calc_SEC_retirement_rates!$G142</f>
        <v>5.697909461557351E-2</v>
      </c>
      <c r="I163" s="429">
        <f>I95*Calc_SEC_retirement_rates!$G142</f>
        <v>5.7796344755471747E-2</v>
      </c>
      <c r="J163" s="429">
        <f>J95*Calc_SEC_retirement_rates!$G142</f>
        <v>5.8520156110320277E-2</v>
      </c>
      <c r="K163" s="429">
        <f>K95*Calc_SEC_retirement_rates!$G142</f>
        <v>5.9190901852480035E-2</v>
      </c>
      <c r="L163" s="429">
        <f>L95*Calc_SEC_retirement_rates!$G142</f>
        <v>5.9671697772771162E-2</v>
      </c>
      <c r="M163" s="429">
        <f>M95*Calc_SEC_retirement_rates!$G142</f>
        <v>5.977833577075569E-2</v>
      </c>
    </row>
    <row r="164" spans="1:13" ht="13.15">
      <c r="B164" s="323" t="str">
        <f t="shared" si="58"/>
        <v>35-39</v>
      </c>
      <c r="C164" s="429">
        <f>C96*Calc_SEC_retirement_rates!$G143</f>
        <v>0.22278686542952433</v>
      </c>
      <c r="D164" s="429">
        <f>D96*Calc_SEC_retirement_rates!$G143</f>
        <v>0.21556243038344275</v>
      </c>
      <c r="E164" s="429">
        <f>E96*Calc_SEC_retirement_rates!$G143</f>
        <v>0.20994543027427615</v>
      </c>
      <c r="F164" s="429">
        <f>F96*Calc_SEC_retirement_rates!$G143</f>
        <v>0.20561288013016013</v>
      </c>
      <c r="G164" s="429">
        <f>G96*Calc_SEC_retirement_rates!$G143</f>
        <v>0.20337013596609024</v>
      </c>
      <c r="H164" s="429">
        <f>H96*Calc_SEC_retirement_rates!$G143</f>
        <v>0.20234172660567956</v>
      </c>
      <c r="I164" s="429">
        <f>I96*Calc_SEC_retirement_rates!$G143</f>
        <v>0.20153609679726539</v>
      </c>
      <c r="J164" s="429">
        <f>J96*Calc_SEC_retirement_rates!$G143</f>
        <v>0.20136115499439627</v>
      </c>
      <c r="K164" s="429">
        <f>K96*Calc_SEC_retirement_rates!$G143</f>
        <v>0.2017593332612862</v>
      </c>
      <c r="L164" s="429">
        <f>L96*Calc_SEC_retirement_rates!$G143</f>
        <v>0.20222795533237597</v>
      </c>
      <c r="M164" s="429">
        <f>M96*Calc_SEC_retirement_rates!$G143</f>
        <v>0.20217603198955458</v>
      </c>
    </row>
    <row r="165" spans="1:13" ht="13.15">
      <c r="B165" s="323" t="str">
        <f t="shared" si="58"/>
        <v>40-44</v>
      </c>
      <c r="C165" s="429">
        <f>C97*Calc_SEC_retirement_rates!$G144</f>
        <v>0.40448344621937948</v>
      </c>
      <c r="D165" s="429">
        <f>D97*Calc_SEC_retirement_rates!$G144</f>
        <v>0.41968763261548769</v>
      </c>
      <c r="E165" s="429">
        <f>E97*Calc_SEC_retirement_rates!$G144</f>
        <v>0.42801406804660647</v>
      </c>
      <c r="F165" s="429">
        <f>F97*Calc_SEC_retirement_rates!$G144</f>
        <v>0.43127347509836944</v>
      </c>
      <c r="G165" s="429">
        <f>G97*Calc_SEC_retirement_rates!$G144</f>
        <v>0.43302156261842251</v>
      </c>
      <c r="H165" s="429">
        <f>H97*Calc_SEC_retirement_rates!$G144</f>
        <v>0.43331371366541954</v>
      </c>
      <c r="I165" s="429">
        <f>I97*Calc_SEC_retirement_rates!$G144</f>
        <v>0.43167021566453501</v>
      </c>
      <c r="J165" s="429">
        <f>J97*Calc_SEC_retirement_rates!$G144</f>
        <v>0.4299118997641671</v>
      </c>
      <c r="K165" s="429">
        <f>K97*Calc_SEC_retirement_rates!$G144</f>
        <v>0.42866089858745005</v>
      </c>
      <c r="L165" s="429">
        <f>L97*Calc_SEC_retirement_rates!$G144</f>
        <v>0.4274481619298825</v>
      </c>
      <c r="M165" s="429">
        <f>M97*Calc_SEC_retirement_rates!$G144</f>
        <v>0.42546990643893229</v>
      </c>
    </row>
    <row r="166" spans="1:13" ht="13.15">
      <c r="B166" s="323" t="str">
        <f t="shared" si="58"/>
        <v>45-49</v>
      </c>
      <c r="C166" s="429">
        <f>C98*Calc_SEC_retirement_rates!$G145</f>
        <v>0.9518683913378998</v>
      </c>
      <c r="D166" s="429">
        <f>D98*Calc_SEC_retirement_rates!$G145</f>
        <v>0.93342723046254605</v>
      </c>
      <c r="E166" s="429">
        <f>E98*Calc_SEC_retirement_rates!$G145</f>
        <v>0.92719493465264979</v>
      </c>
      <c r="F166" s="429">
        <f>F98*Calc_SEC_retirement_rates!$G145</f>
        <v>0.92531277986311578</v>
      </c>
      <c r="G166" s="429">
        <f>G98*Calc_SEC_retirement_rates!$G145</f>
        <v>0.92779486202592165</v>
      </c>
      <c r="H166" s="429">
        <f>H98*Calc_SEC_retirement_rates!$G145</f>
        <v>0.93023933870441267</v>
      </c>
      <c r="I166" s="429">
        <f>I98*Calc_SEC_retirement_rates!$G145</f>
        <v>0.92914977408742194</v>
      </c>
      <c r="J166" s="429">
        <f>J98*Calc_SEC_retirement_rates!$G145</f>
        <v>0.92716677411333837</v>
      </c>
      <c r="K166" s="429">
        <f>K98*Calc_SEC_retirement_rates!$G145</f>
        <v>0.92517682830827841</v>
      </c>
      <c r="L166" s="429">
        <f>L98*Calc_SEC_retirement_rates!$G145</f>
        <v>0.92222087119751295</v>
      </c>
      <c r="M166" s="429">
        <f>M98*Calc_SEC_retirement_rates!$G145</f>
        <v>0.9168707335104429</v>
      </c>
    </row>
    <row r="167" spans="1:13" ht="13.15">
      <c r="B167" s="323" t="str">
        <f t="shared" si="58"/>
        <v>50-54</v>
      </c>
      <c r="C167" s="429">
        <f>C99*Calc_SEC_retirement_rates!$G146</f>
        <v>11.098351546271656</v>
      </c>
      <c r="D167" s="429">
        <f>D99*Calc_SEC_retirement_rates!$G146</f>
        <v>11.394179381697635</v>
      </c>
      <c r="E167" s="429">
        <f>E99*Calc_SEC_retirement_rates!$G146</f>
        <v>11.555040718641685</v>
      </c>
      <c r="F167" s="429">
        <f>F99*Calc_SEC_retirement_rates!$G146</f>
        <v>11.637957336269841</v>
      </c>
      <c r="G167" s="429">
        <f>G99*Calc_SEC_retirement_rates!$G146</f>
        <v>11.719949458135277</v>
      </c>
      <c r="H167" s="429">
        <f>H99*Calc_SEC_retirement_rates!$G146</f>
        <v>11.783391241254002</v>
      </c>
      <c r="I167" s="429">
        <f>I99*Calc_SEC_retirement_rates!$G146</f>
        <v>11.798798909102068</v>
      </c>
      <c r="J167" s="429">
        <f>J99*Calc_SEC_retirement_rates!$G146</f>
        <v>11.800562408079037</v>
      </c>
      <c r="K167" s="429">
        <f>K99*Calc_SEC_retirement_rates!$G146</f>
        <v>11.798521219192713</v>
      </c>
      <c r="L167" s="429">
        <f>L99*Calc_SEC_retirement_rates!$G146</f>
        <v>11.779490441282379</v>
      </c>
      <c r="M167" s="429">
        <f>M99*Calc_SEC_retirement_rates!$G146</f>
        <v>11.724994423549433</v>
      </c>
    </row>
    <row r="168" spans="1:13" ht="13.15">
      <c r="B168" s="323" t="str">
        <f t="shared" si="58"/>
        <v>55-59</v>
      </c>
      <c r="C168" s="429">
        <f>C100*Calc_SEC_retirement_rates!$G147</f>
        <v>44.194053505466492</v>
      </c>
      <c r="D168" s="429">
        <f>D100*Calc_SEC_retirement_rates!$G147</f>
        <v>43.69690904213585</v>
      </c>
      <c r="E168" s="429">
        <f>E100*Calc_SEC_retirement_rates!$G147</f>
        <v>43.780178996447532</v>
      </c>
      <c r="F168" s="429">
        <f>F100*Calc_SEC_retirement_rates!$G147</f>
        <v>43.974200471109292</v>
      </c>
      <c r="G168" s="429">
        <f>G100*Calc_SEC_retirement_rates!$G147</f>
        <v>44.320050537359563</v>
      </c>
      <c r="H168" s="429">
        <f>H100*Calc_SEC_retirement_rates!$G147</f>
        <v>44.621759154322575</v>
      </c>
      <c r="I168" s="429">
        <f>I100*Calc_SEC_retirement_rates!$G147</f>
        <v>44.724584817979583</v>
      </c>
      <c r="J168" s="429">
        <f>J100*Calc_SEC_retirement_rates!$G147</f>
        <v>44.77977972970578</v>
      </c>
      <c r="K168" s="429">
        <f>K100*Calc_SEC_retirement_rates!$G147</f>
        <v>44.825769329014882</v>
      </c>
      <c r="L168" s="429">
        <f>L100*Calc_SEC_retirement_rates!$G147</f>
        <v>44.800165380994677</v>
      </c>
      <c r="M168" s="429">
        <f>M100*Calc_SEC_retirement_rates!$G147</f>
        <v>44.621664234042541</v>
      </c>
    </row>
    <row r="169" spans="1:13" ht="13.15">
      <c r="B169" s="323" t="str">
        <f t="shared" si="58"/>
        <v>60-64</v>
      </c>
      <c r="C169" s="429">
        <f>C101*Calc_SEC_retirement_rates!$G148</f>
        <v>25.809338974020488</v>
      </c>
      <c r="D169" s="429">
        <f>D101*Calc_SEC_retirement_rates!$G148</f>
        <v>29.120835103308586</v>
      </c>
      <c r="E169" s="429">
        <f>E101*Calc_SEC_retirement_rates!$G148</f>
        <v>30.802903838326472</v>
      </c>
      <c r="F169" s="429">
        <f>F101*Calc_SEC_retirement_rates!$G148</f>
        <v>31.688381951053575</v>
      </c>
      <c r="G169" s="429">
        <f>G101*Calc_SEC_retirement_rates!$G148</f>
        <v>32.34018061256549</v>
      </c>
      <c r="H169" s="429">
        <f>H101*Calc_SEC_retirement_rates!$G148</f>
        <v>32.776396893836377</v>
      </c>
      <c r="I169" s="429">
        <f>I101*Calc_SEC_retirement_rates!$G148</f>
        <v>32.947113263771712</v>
      </c>
      <c r="J169" s="429">
        <f>J101*Calc_SEC_retirement_rates!$G148</f>
        <v>33.042433795374365</v>
      </c>
      <c r="K169" s="429">
        <f>K101*Calc_SEC_retirement_rates!$G148</f>
        <v>33.117765513110278</v>
      </c>
      <c r="L169" s="429">
        <f>L101*Calc_SEC_retirement_rates!$G148</f>
        <v>33.123176980599737</v>
      </c>
      <c r="M169" s="429">
        <f>M101*Calc_SEC_retirement_rates!$G148</f>
        <v>32.989497570592796</v>
      </c>
    </row>
    <row r="170" spans="1:13" ht="13.15">
      <c r="B170" s="323" t="str">
        <f t="shared" si="58"/>
        <v>65 plus</v>
      </c>
      <c r="C170" s="429">
        <f>C102*Calc_SEC_retirement_rates!$G149</f>
        <v>5.5563287904081458</v>
      </c>
      <c r="D170" s="429">
        <f>D102*Calc_SEC_retirement_rates!$G149</f>
        <v>8.594762577661049</v>
      </c>
      <c r="E170" s="429">
        <f>E102*Calc_SEC_retirement_rates!$G149</f>
        <v>11.059368823120909</v>
      </c>
      <c r="F170" s="429">
        <f>F102*Calc_SEC_retirement_rates!$G149</f>
        <v>12.888661430834395</v>
      </c>
      <c r="G170" s="429">
        <f>G102*Calc_SEC_retirement_rates!$G149</f>
        <v>14.261829869978861</v>
      </c>
      <c r="H170" s="429">
        <f>H102*Calc_SEC_retirement_rates!$G149</f>
        <v>15.247497883323634</v>
      </c>
      <c r="I170" s="429">
        <f>I102*Calc_SEC_retirement_rates!$G149</f>
        <v>15.890975128883419</v>
      </c>
      <c r="J170" s="429">
        <f>J102*Calc_SEC_retirement_rates!$G149</f>
        <v>16.325516342438888</v>
      </c>
      <c r="K170" s="429">
        <f>K102*Calc_SEC_retirement_rates!$G149</f>
        <v>16.6271200517109</v>
      </c>
      <c r="L170" s="429">
        <f>L102*Calc_SEC_retirement_rates!$G149</f>
        <v>16.814716874291584</v>
      </c>
      <c r="M170" s="429">
        <f>M102*Calc_SEC_retirement_rates!$G149</f>
        <v>16.882961671029364</v>
      </c>
    </row>
    <row r="171" spans="1:13" ht="13.15">
      <c r="B171" s="323" t="str">
        <f t="shared" si="58"/>
        <v>Total</v>
      </c>
      <c r="C171" s="429">
        <f>SUM(C161:C170)</f>
        <v>88.307558051702685</v>
      </c>
      <c r="D171" s="429">
        <f t="shared" ref="D171:M171" si="60">SUM(D161:D170)</f>
        <v>94.44583168036047</v>
      </c>
      <c r="E171" s="429">
        <f t="shared" si="60"/>
        <v>98.834078233420826</v>
      </c>
      <c r="F171" s="429">
        <f t="shared" si="60"/>
        <v>101.82405444907674</v>
      </c>
      <c r="G171" s="429">
        <f t="shared" si="60"/>
        <v>104.28069220132443</v>
      </c>
      <c r="H171" s="429">
        <f t="shared" si="60"/>
        <v>106.07125887797753</v>
      </c>
      <c r="I171" s="429">
        <f t="shared" si="60"/>
        <v>107.00135812728038</v>
      </c>
      <c r="J171" s="429">
        <f t="shared" si="60"/>
        <v>107.58525524543947</v>
      </c>
      <c r="K171" s="429">
        <f t="shared" si="60"/>
        <v>108.00418113455697</v>
      </c>
      <c r="L171" s="429">
        <f t="shared" si="60"/>
        <v>108.1494335309896</v>
      </c>
      <c r="M171" s="429">
        <f t="shared" si="60"/>
        <v>107.84362529334314</v>
      </c>
    </row>
    <row r="172" spans="1:13">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3" ht="15">
      <c r="B174" s="325" t="s">
        <v>505</v>
      </c>
      <c r="H174" s="310"/>
    </row>
    <row r="175" spans="1:13">
      <c r="H175" s="310"/>
    </row>
    <row r="176" spans="1:13" ht="13.15">
      <c r="B176" s="326" t="s">
        <v>46</v>
      </c>
      <c r="H176" s="310"/>
    </row>
    <row r="177" spans="1:15">
      <c r="H177" s="310"/>
    </row>
    <row r="178" spans="1:15"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5" ht="13.15">
      <c r="B179" s="323" t="str">
        <f t="shared" si="62"/>
        <v>20-24</v>
      </c>
      <c r="C179" s="429">
        <f>C77*Calc_SEC_death_rates!$G124</f>
        <v>7.0431908947753211E-2</v>
      </c>
      <c r="D179" s="429">
        <f>D77*Calc_SEC_death_rates!$G124</f>
        <v>0.10398953058716782</v>
      </c>
      <c r="E179" s="429">
        <f>E77*Calc_SEC_death_rates!$G124</f>
        <v>0.12600268959125674</v>
      </c>
      <c r="F179" s="429">
        <f>F77*Calc_SEC_death_rates!$G124</f>
        <v>0.13935805967420742</v>
      </c>
      <c r="G179" s="429">
        <f>G77*Calc_SEC_death_rates!$G124</f>
        <v>0.14914742363655512</v>
      </c>
      <c r="H179" s="429">
        <f>H77*Calc_SEC_death_rates!$G124</f>
        <v>0.15519673318256588</v>
      </c>
      <c r="I179" s="429">
        <f>I77*Calc_SEC_death_rates!$G124</f>
        <v>0.15649673664605149</v>
      </c>
      <c r="J179" s="429">
        <f>J77*Calc_SEC_death_rates!$G124</f>
        <v>0.15690317092186556</v>
      </c>
      <c r="K179" s="429">
        <f>K77*Calc_SEC_death_rates!$G124</f>
        <v>0.1573241974085593</v>
      </c>
      <c r="L179" s="429">
        <f>L77*Calc_SEC_death_rates!$G124</f>
        <v>0.15676876621986433</v>
      </c>
      <c r="M179" s="429">
        <f>M77*Calc_SEC_death_rates!$G124</f>
        <v>0.15416999250948149</v>
      </c>
      <c r="N179" s="312"/>
      <c r="O179" s="312"/>
    </row>
    <row r="180" spans="1:15" ht="13.15">
      <c r="B180" s="323" t="str">
        <f t="shared" si="62"/>
        <v>25-29</v>
      </c>
      <c r="C180" s="429">
        <f>C78*Calc_SEC_death_rates!$G125</f>
        <v>0.13505284339690812</v>
      </c>
      <c r="D180" s="429">
        <f>D78*Calc_SEC_death_rates!$G125</f>
        <v>0.14402672073515946</v>
      </c>
      <c r="E180" s="429">
        <f>E78*Calc_SEC_death_rates!$G125</f>
        <v>0.15346442525084469</v>
      </c>
      <c r="F180" s="429">
        <f>F78*Calc_SEC_death_rates!$G125</f>
        <v>0.16143341302583966</v>
      </c>
      <c r="G180" s="429">
        <f>G78*Calc_SEC_death_rates!$G125</f>
        <v>0.16893649327193205</v>
      </c>
      <c r="H180" s="429">
        <f>H78*Calc_SEC_death_rates!$G125</f>
        <v>0.17486486108090563</v>
      </c>
      <c r="I180" s="429">
        <f>I78*Calc_SEC_death_rates!$G125</f>
        <v>0.17758681685771435</v>
      </c>
      <c r="J180" s="429">
        <f>J78*Calc_SEC_death_rates!$G125</f>
        <v>0.1792572407171282</v>
      </c>
      <c r="K180" s="429">
        <f>K78*Calc_SEC_death_rates!$G125</f>
        <v>0.18055999619587385</v>
      </c>
      <c r="L180" s="429">
        <f>L78*Calc_SEC_death_rates!$G125</f>
        <v>0.18087478904412307</v>
      </c>
      <c r="M180" s="429">
        <f>M78*Calc_SEC_death_rates!$G125</f>
        <v>0.17935653323655792</v>
      </c>
      <c r="N180" s="312"/>
      <c r="O180" s="312"/>
    </row>
    <row r="181" spans="1:15" ht="13.15">
      <c r="B181" s="323" t="str">
        <f t="shared" si="62"/>
        <v>30-34</v>
      </c>
      <c r="C181" s="429">
        <f>C79*Calc_SEC_death_rates!$G126</f>
        <v>0.41661594384893513</v>
      </c>
      <c r="D181" s="429">
        <f>D79*Calc_SEC_death_rates!$G126</f>
        <v>0.40902532254314683</v>
      </c>
      <c r="E181" s="429">
        <f>E79*Calc_SEC_death_rates!$G126</f>
        <v>0.40653622495115815</v>
      </c>
      <c r="F181" s="429">
        <f>F79*Calc_SEC_death_rates!$G126</f>
        <v>0.40742054347151263</v>
      </c>
      <c r="G181" s="429">
        <f>G79*Calc_SEC_death_rates!$G126</f>
        <v>0.41145957640536707</v>
      </c>
      <c r="H181" s="429">
        <f>H79*Calc_SEC_death_rates!$G126</f>
        <v>0.41698977516396268</v>
      </c>
      <c r="I181" s="429">
        <f>I79*Calc_SEC_death_rates!$G126</f>
        <v>0.42064947286912674</v>
      </c>
      <c r="J181" s="429">
        <f>J79*Calc_SEC_death_rates!$G126</f>
        <v>0.42385720997036441</v>
      </c>
      <c r="K181" s="429">
        <f>K79*Calc_SEC_death_rates!$G126</f>
        <v>0.42692580012052816</v>
      </c>
      <c r="L181" s="429">
        <f>L79*Calc_SEC_death_rates!$G126</f>
        <v>0.4287909149134389</v>
      </c>
      <c r="M181" s="429">
        <f>M79*Calc_SEC_death_rates!$G126</f>
        <v>0.42802567433969463</v>
      </c>
      <c r="N181" s="312"/>
      <c r="O181" s="312"/>
    </row>
    <row r="182" spans="1:15" ht="13.15">
      <c r="B182" s="323" t="str">
        <f t="shared" si="62"/>
        <v>35-39</v>
      </c>
      <c r="C182" s="429">
        <f>C80*Calc_SEC_death_rates!$G127</f>
        <v>0.45162118170460425</v>
      </c>
      <c r="D182" s="429">
        <f>D80*Calc_SEC_death_rates!$G127</f>
        <v>0.44823645052786187</v>
      </c>
      <c r="E182" s="429">
        <f>E80*Calc_SEC_death_rates!$G127</f>
        <v>0.4436742314871267</v>
      </c>
      <c r="F182" s="429">
        <f>F80*Calc_SEC_death_rates!$G127</f>
        <v>0.43925897498938626</v>
      </c>
      <c r="G182" s="429">
        <f>G80*Calc_SEC_death_rates!$G127</f>
        <v>0.43606087851093223</v>
      </c>
      <c r="H182" s="429">
        <f>H80*Calc_SEC_death_rates!$G127</f>
        <v>0.4344580408907972</v>
      </c>
      <c r="I182" s="429">
        <f>I80*Calc_SEC_death_rates!$G127</f>
        <v>0.43259975905428366</v>
      </c>
      <c r="J182" s="429">
        <f>J80*Calc_SEC_death_rates!$G127</f>
        <v>0.43166350228172801</v>
      </c>
      <c r="K182" s="429">
        <f>K80*Calc_SEC_death_rates!$G127</f>
        <v>0.43170828170823572</v>
      </c>
      <c r="L182" s="429">
        <f>L80*Calc_SEC_death_rates!$G127</f>
        <v>0.4317434260191309</v>
      </c>
      <c r="M182" s="429">
        <f>M80*Calc_SEC_death_rates!$G127</f>
        <v>0.43054362560673692</v>
      </c>
      <c r="N182" s="312"/>
      <c r="O182" s="312"/>
    </row>
    <row r="183" spans="1:15" ht="13.15">
      <c r="B183" s="323" t="str">
        <f t="shared" si="62"/>
        <v>40-44</v>
      </c>
      <c r="C183" s="429">
        <f>C81*Calc_SEC_death_rates!$G128</f>
        <v>0.46012395730708261</v>
      </c>
      <c r="D183" s="429">
        <f>D81*Calc_SEC_death_rates!$G128</f>
        <v>0.48428576364464004</v>
      </c>
      <c r="E183" s="429">
        <f>E81*Calc_SEC_death_rates!$G128</f>
        <v>0.50037264202203358</v>
      </c>
      <c r="F183" s="429">
        <f>F81*Calc_SEC_death_rates!$G128</f>
        <v>0.51031771255710578</v>
      </c>
      <c r="G183" s="429">
        <f>G81*Calc_SEC_death_rates!$G128</f>
        <v>0.51615144420220271</v>
      </c>
      <c r="H183" s="429">
        <f>H81*Calc_SEC_death_rates!$G128</f>
        <v>0.51956998032864377</v>
      </c>
      <c r="I183" s="429">
        <f>I81*Calc_SEC_death_rates!$G128</f>
        <v>0.51986872647858684</v>
      </c>
      <c r="J183" s="429">
        <f>J81*Calc_SEC_death_rates!$G128</f>
        <v>0.51935782506127515</v>
      </c>
      <c r="K183" s="429">
        <f>K81*Calc_SEC_death_rates!$G128</f>
        <v>0.51889107423847536</v>
      </c>
      <c r="L183" s="429">
        <f>L81*Calc_SEC_death_rates!$G128</f>
        <v>0.51797043987768643</v>
      </c>
      <c r="M183" s="429">
        <f>M81*Calc_SEC_death_rates!$G128</f>
        <v>0.51568241532540304</v>
      </c>
      <c r="N183" s="312"/>
      <c r="O183" s="312"/>
    </row>
    <row r="184" spans="1:15" ht="13.15">
      <c r="B184" s="323" t="str">
        <f t="shared" si="62"/>
        <v>45-49</v>
      </c>
      <c r="C184" s="429">
        <f>C82*Calc_SEC_death_rates!$G129</f>
        <v>0.78550227580025889</v>
      </c>
      <c r="D184" s="429">
        <f>D82*Calc_SEC_death_rates!$G129</f>
        <v>0.76693302552059872</v>
      </c>
      <c r="E184" s="429">
        <f>E82*Calc_SEC_death_rates!$G129</f>
        <v>0.75930335272647875</v>
      </c>
      <c r="F184" s="429">
        <f>F82*Calc_SEC_death_rates!$G129</f>
        <v>0.75750498249396914</v>
      </c>
      <c r="G184" s="429">
        <f>G82*Calc_SEC_death_rates!$G129</f>
        <v>0.75843444556530548</v>
      </c>
      <c r="H184" s="429">
        <f>H82*Calc_SEC_death_rates!$G129</f>
        <v>0.7607276970677338</v>
      </c>
      <c r="I184" s="429">
        <f>I82*Calc_SEC_death_rates!$G129</f>
        <v>0.76082052545209811</v>
      </c>
      <c r="J184" s="429">
        <f>J82*Calc_SEC_death_rates!$G129</f>
        <v>0.76055539971847397</v>
      </c>
      <c r="K184" s="429">
        <f>K82*Calc_SEC_death_rates!$G129</f>
        <v>0.7603858370072728</v>
      </c>
      <c r="L184" s="429">
        <f>L82*Calc_SEC_death_rates!$G129</f>
        <v>0.75928464778419646</v>
      </c>
      <c r="M184" s="429">
        <f>M82*Calc_SEC_death_rates!$G129</f>
        <v>0.75590794193751498</v>
      </c>
      <c r="N184" s="312"/>
      <c r="O184" s="312"/>
    </row>
    <row r="185" spans="1:15" ht="13.15">
      <c r="B185" s="323" t="str">
        <f t="shared" si="62"/>
        <v>50-54</v>
      </c>
      <c r="C185" s="429">
        <f>C83*Calc_SEC_death_rates!$G130</f>
        <v>0.75233505277858759</v>
      </c>
      <c r="D185" s="429">
        <f>D83*Calc_SEC_death_rates!$G130</f>
        <v>0.72191292179400779</v>
      </c>
      <c r="E185" s="429">
        <f>E83*Calc_SEC_death_rates!$G130</f>
        <v>0.69555250720173234</v>
      </c>
      <c r="F185" s="429">
        <f>F83*Calc_SEC_death_rates!$G130</f>
        <v>0.67488124927444659</v>
      </c>
      <c r="G185" s="429">
        <f>G83*Calc_SEC_death_rates!$G130</f>
        <v>0.65906448070295731</v>
      </c>
      <c r="H185" s="429">
        <f>H83*Calc_SEC_death_rates!$G130</f>
        <v>0.64825969063486399</v>
      </c>
      <c r="I185" s="429">
        <f>I83*Calc_SEC_death_rates!$G130</f>
        <v>0.63919479112054467</v>
      </c>
      <c r="J185" s="429">
        <f>J83*Calc_SEC_death_rates!$G130</f>
        <v>0.63262407393982212</v>
      </c>
      <c r="K185" s="429">
        <f>K83*Calc_SEC_death_rates!$G130</f>
        <v>0.62817790751053015</v>
      </c>
      <c r="L185" s="429">
        <f>L83*Calc_SEC_death_rates!$G130</f>
        <v>0.62440650095302763</v>
      </c>
      <c r="M185" s="429">
        <f>M83*Calc_SEC_death_rates!$G130</f>
        <v>0.61975015575543602</v>
      </c>
      <c r="N185" s="312"/>
      <c r="O185" s="312"/>
    </row>
    <row r="186" spans="1:15" ht="13.15">
      <c r="B186" s="323" t="str">
        <f t="shared" si="62"/>
        <v>55-59</v>
      </c>
      <c r="C186" s="429">
        <f>C84*Calc_SEC_death_rates!$G131</f>
        <v>0.55893196037097748</v>
      </c>
      <c r="D186" s="429">
        <f>D84*Calc_SEC_death_rates!$G131</f>
        <v>0.5057913815380537</v>
      </c>
      <c r="E186" s="429">
        <f>E84*Calc_SEC_death_rates!$G131</f>
        <v>0.46767312853466753</v>
      </c>
      <c r="F186" s="429">
        <f>F84*Calc_SEC_death_rates!$G131</f>
        <v>0.43964171138650315</v>
      </c>
      <c r="G186" s="429">
        <f>G84*Calc_SEC_death_rates!$G131</f>
        <v>0.41880349588668614</v>
      </c>
      <c r="H186" s="429">
        <f>H84*Calc_SEC_death_rates!$G131</f>
        <v>0.40356698204679514</v>
      </c>
      <c r="I186" s="429">
        <f>I84*Calc_SEC_death_rates!$G131</f>
        <v>0.39119599427862001</v>
      </c>
      <c r="J186" s="429">
        <f>J84*Calc_SEC_death_rates!$G131</f>
        <v>0.38200867019737916</v>
      </c>
      <c r="K186" s="429">
        <f>K84*Calc_SEC_death_rates!$G131</f>
        <v>0.37548080595079769</v>
      </c>
      <c r="L186" s="429">
        <f>L84*Calc_SEC_death_rates!$G131</f>
        <v>0.37035449096640971</v>
      </c>
      <c r="M186" s="429">
        <f>M84*Calc_SEC_death_rates!$G131</f>
        <v>0.36536893843188334</v>
      </c>
      <c r="N186" s="312"/>
      <c r="O186" s="312"/>
    </row>
    <row r="187" spans="1:15" ht="13.15">
      <c r="B187" s="323" t="str">
        <f t="shared" si="62"/>
        <v>60-64</v>
      </c>
      <c r="C187" s="429">
        <f>C85*Calc_SEC_death_rates!$G132</f>
        <v>0.13376412952662955</v>
      </c>
      <c r="D187" s="429">
        <f>D85*Calc_SEC_death_rates!$G132</f>
        <v>0.13264130350910761</v>
      </c>
      <c r="E187" s="429">
        <f>E85*Calc_SEC_death_rates!$G132</f>
        <v>0.12697454479244721</v>
      </c>
      <c r="F187" s="429">
        <f>F85*Calc_SEC_death_rates!$G132</f>
        <v>0.12033147876353482</v>
      </c>
      <c r="G187" s="429">
        <f>G85*Calc_SEC_death_rates!$G132</f>
        <v>0.11437064774096836</v>
      </c>
      <c r="H187" s="429">
        <f>H85*Calc_SEC_death_rates!$G132</f>
        <v>0.1093457345452222</v>
      </c>
      <c r="I187" s="429">
        <f>I85*Calc_SEC_death_rates!$G132</f>
        <v>0.10487754039730615</v>
      </c>
      <c r="J187" s="429">
        <f>J85*Calc_SEC_death_rates!$G132</f>
        <v>0.10134931390103742</v>
      </c>
      <c r="K187" s="429">
        <f>K85*Calc_SEC_death_rates!$G132</f>
        <v>9.8708132200421572E-2</v>
      </c>
      <c r="L187" s="429">
        <f>L85*Calc_SEC_death_rates!$G132</f>
        <v>9.6588313922900931E-2</v>
      </c>
      <c r="M187" s="429">
        <f>M85*Calc_SEC_death_rates!$G132</f>
        <v>9.460165800558773E-2</v>
      </c>
      <c r="N187" s="312"/>
      <c r="O187" s="312"/>
    </row>
    <row r="188" spans="1:15"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c r="N188" s="312"/>
      <c r="O188" s="312"/>
    </row>
    <row r="189" spans="1:15" ht="13.15">
      <c r="B189" s="323" t="str">
        <f t="shared" si="62"/>
        <v>Total</v>
      </c>
      <c r="C189" s="429">
        <f>SUM(C179:C188)</f>
        <v>3.7643792536817369</v>
      </c>
      <c r="D189" s="429">
        <f t="shared" ref="D189:M189" si="64">SUM(D179:D188)</f>
        <v>3.7168424203997437</v>
      </c>
      <c r="E189" s="429">
        <f t="shared" si="64"/>
        <v>3.6795537465577453</v>
      </c>
      <c r="F189" s="429">
        <f t="shared" si="64"/>
        <v>3.6501481256365054</v>
      </c>
      <c r="G189" s="429">
        <f t="shared" si="64"/>
        <v>3.6324288859229066</v>
      </c>
      <c r="H189" s="429">
        <f t="shared" si="64"/>
        <v>3.62297949494149</v>
      </c>
      <c r="I189" s="429">
        <f t="shared" si="64"/>
        <v>3.6032903631543323</v>
      </c>
      <c r="J189" s="429">
        <f t="shared" si="64"/>
        <v>3.5875764067090743</v>
      </c>
      <c r="K189" s="429">
        <f t="shared" si="64"/>
        <v>3.5781620323406944</v>
      </c>
      <c r="L189" s="429">
        <f t="shared" si="64"/>
        <v>3.5667822897007784</v>
      </c>
      <c r="M189" s="429">
        <f t="shared" si="64"/>
        <v>3.5434069351482957</v>
      </c>
      <c r="N189" s="312"/>
      <c r="O189" s="312"/>
    </row>
    <row r="190" spans="1:15">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5" ht="13.15">
      <c r="B192" s="326" t="s">
        <v>47</v>
      </c>
      <c r="C192" s="314"/>
      <c r="D192" s="314"/>
      <c r="E192" s="314"/>
      <c r="F192" s="314"/>
      <c r="G192" s="314"/>
      <c r="H192" s="324"/>
      <c r="I192" s="314"/>
      <c r="J192" s="314"/>
      <c r="K192" s="314"/>
      <c r="L192" s="314"/>
    </row>
    <row r="193" spans="1:14">
      <c r="C193" s="314"/>
      <c r="D193" s="314"/>
      <c r="E193" s="314"/>
      <c r="F193" s="314"/>
      <c r="G193" s="314"/>
      <c r="H193" s="324"/>
      <c r="I193" s="314"/>
      <c r="J193" s="314"/>
      <c r="K193" s="314"/>
      <c r="L193" s="314"/>
    </row>
    <row r="194" spans="1:14"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4" ht="13.15">
      <c r="B195" s="323" t="str">
        <f t="shared" si="66"/>
        <v>20-24</v>
      </c>
      <c r="C195" s="429">
        <f>C93*Calc_SEC_death_rates!$G140</f>
        <v>5.7885411990103004E-2</v>
      </c>
      <c r="D195" s="429">
        <f>D93*Calc_SEC_death_rates!$G140</f>
        <v>7.4155456040994217E-2</v>
      </c>
      <c r="E195" s="429">
        <f>E93*Calc_SEC_death_rates!$G140</f>
        <v>8.5828754463584886E-2</v>
      </c>
      <c r="F195" s="429">
        <f>F93*Calc_SEC_death_rates!$G140</f>
        <v>9.3461902286388968E-2</v>
      </c>
      <c r="G195" s="429">
        <f>G93*Calc_SEC_death_rates!$G140</f>
        <v>9.9979831404348449E-2</v>
      </c>
      <c r="H195" s="429">
        <f>H93*Calc_SEC_death_rates!$G140</f>
        <v>0.10436443505189348</v>
      </c>
      <c r="I195" s="429">
        <f>I93*Calc_SEC_death_rates!$G140</f>
        <v>0.10588146109595047</v>
      </c>
      <c r="J195" s="429">
        <f>J93*Calc_SEC_death_rates!$G140</f>
        <v>0.10667327067976166</v>
      </c>
      <c r="K195" s="429">
        <f>K93*Calc_SEC_death_rates!$G140</f>
        <v>0.10730986540575124</v>
      </c>
      <c r="L195" s="429">
        <f>L93*Calc_SEC_death_rates!$G140</f>
        <v>0.10726070478730353</v>
      </c>
      <c r="M195" s="429">
        <f>M93*Calc_SEC_death_rates!$G140</f>
        <v>0.10590235610742395</v>
      </c>
      <c r="N195" s="312"/>
    </row>
    <row r="196" spans="1:14" ht="13.15">
      <c r="B196" s="323" t="str">
        <f t="shared" si="66"/>
        <v>25-29</v>
      </c>
      <c r="C196" s="429">
        <f>C94*Calc_SEC_death_rates!$G141</f>
        <v>6.0565892973245002E-2</v>
      </c>
      <c r="D196" s="429">
        <f>D94*Calc_SEC_death_rates!$G141</f>
        <v>6.4585745728641134E-2</v>
      </c>
      <c r="E196" s="429">
        <f>E94*Calc_SEC_death_rates!$G141</f>
        <v>6.8774825545003568E-2</v>
      </c>
      <c r="F196" s="429">
        <f>F94*Calc_SEC_death_rates!$G141</f>
        <v>7.231190757769905E-2</v>
      </c>
      <c r="G196" s="429">
        <f>G94*Calc_SEC_death_rates!$G141</f>
        <v>7.5984832553785922E-2</v>
      </c>
      <c r="H196" s="429">
        <f>H94*Calc_SEC_death_rates!$G141</f>
        <v>7.8964790034985841E-2</v>
      </c>
      <c r="I196" s="429">
        <f>I94*Calc_SEC_death_rates!$G141</f>
        <v>8.0572454432736182E-2</v>
      </c>
      <c r="J196" s="429">
        <f>J94*Calc_SEC_death_rates!$G141</f>
        <v>8.1672453415088789E-2</v>
      </c>
      <c r="K196" s="429">
        <f>K94*Calc_SEC_death_rates!$G141</f>
        <v>8.254652309920911E-2</v>
      </c>
      <c r="L196" s="429">
        <f>L94*Calc_SEC_death_rates!$G141</f>
        <v>8.2947099654760839E-2</v>
      </c>
      <c r="M196" s="429">
        <f>M94*Calc_SEC_death_rates!$G141</f>
        <v>8.2527442772213563E-2</v>
      </c>
      <c r="N196" s="312"/>
    </row>
    <row r="197" spans="1:14" ht="13.15">
      <c r="B197" s="323" t="str">
        <f t="shared" si="66"/>
        <v>30-34</v>
      </c>
      <c r="C197" s="429">
        <f>C95*Calc_SEC_death_rates!$G142</f>
        <v>0.11521068964740576</v>
      </c>
      <c r="D197" s="429">
        <f>D95*Calc_SEC_death_rates!$G142</f>
        <v>0.11342008560984906</v>
      </c>
      <c r="E197" s="429">
        <f>E95*Calc_SEC_death_rates!$G142</f>
        <v>0.11328967731575161</v>
      </c>
      <c r="F197" s="429">
        <f>F95*Calc_SEC_death_rates!$G142</f>
        <v>0.11402936290641902</v>
      </c>
      <c r="G197" s="429">
        <f>G95*Calc_SEC_death_rates!$G142</f>
        <v>0.11598328791224935</v>
      </c>
      <c r="H197" s="429">
        <f>H95*Calc_SEC_death_rates!$G142</f>
        <v>0.11825359562514759</v>
      </c>
      <c r="I197" s="429">
        <f>I95*Calc_SEC_death_rates!$G142</f>
        <v>0.11994970484239913</v>
      </c>
      <c r="J197" s="429">
        <f>J95*Calc_SEC_death_rates!$G142</f>
        <v>0.12145189254549672</v>
      </c>
      <c r="K197" s="429">
        <f>K95*Calc_SEC_death_rates!$G142</f>
        <v>0.12284394863722287</v>
      </c>
      <c r="L197" s="429">
        <f>L95*Calc_SEC_death_rates!$G142</f>
        <v>0.12384178559338938</v>
      </c>
      <c r="M197" s="429">
        <f>M95*Calc_SEC_death_rates!$G142</f>
        <v>0.12406310056473135</v>
      </c>
      <c r="N197" s="312"/>
    </row>
    <row r="198" spans="1:14" ht="13.15">
      <c r="B198" s="323" t="str">
        <f t="shared" si="66"/>
        <v>35-39</v>
      </c>
      <c r="C198" s="429">
        <f>C96*Calc_SEC_death_rates!$G143</f>
        <v>0.17287840431103993</v>
      </c>
      <c r="D198" s="429">
        <f>D96*Calc_SEC_death_rates!$G143</f>
        <v>0.16727237901683145</v>
      </c>
      <c r="E198" s="429">
        <f>E96*Calc_SEC_death_rates!$G143</f>
        <v>0.16291369290660901</v>
      </c>
      <c r="F198" s="429">
        <f>F96*Calc_SEC_death_rates!$G143</f>
        <v>0.15955171573587998</v>
      </c>
      <c r="G198" s="429">
        <f>G96*Calc_SEC_death_rates!$G143</f>
        <v>0.15781138857783686</v>
      </c>
      <c r="H198" s="429">
        <f>H96*Calc_SEC_death_rates!$G143</f>
        <v>0.15701336231689206</v>
      </c>
      <c r="I198" s="429">
        <f>I96*Calc_SEC_death_rates!$G143</f>
        <v>0.15638820878517226</v>
      </c>
      <c r="J198" s="429">
        <f>J96*Calc_SEC_death_rates!$G143</f>
        <v>0.15625245724672765</v>
      </c>
      <c r="K198" s="429">
        <f>K96*Calc_SEC_death_rates!$G143</f>
        <v>0.15656143606950768</v>
      </c>
      <c r="L198" s="429">
        <f>L96*Calc_SEC_death_rates!$G143</f>
        <v>0.15692507795530172</v>
      </c>
      <c r="M198" s="429">
        <f>M96*Calc_SEC_death_rates!$G143</f>
        <v>0.15688478642089662</v>
      </c>
      <c r="N198" s="312"/>
    </row>
    <row r="199" spans="1:14" ht="13.15">
      <c r="B199" s="323" t="str">
        <f t="shared" si="66"/>
        <v>40-44</v>
      </c>
      <c r="C199" s="429">
        <f>C97*Calc_SEC_death_rates!$G144</f>
        <v>0.21348876303873848</v>
      </c>
      <c r="D199" s="429">
        <f>D97*Calc_SEC_death_rates!$G144</f>
        <v>0.22151362283721604</v>
      </c>
      <c r="E199" s="429">
        <f>E97*Calc_SEC_death_rates!$G144</f>
        <v>0.22590836486516877</v>
      </c>
      <c r="F199" s="429">
        <f>F97*Calc_SEC_death_rates!$G144</f>
        <v>0.22762869924776108</v>
      </c>
      <c r="G199" s="429">
        <f>G97*Calc_SEC_death_rates!$G144</f>
        <v>0.228551350213648</v>
      </c>
      <c r="H199" s="429">
        <f>H97*Calc_SEC_death_rates!$G144</f>
        <v>0.22870554926981912</v>
      </c>
      <c r="I199" s="429">
        <f>I97*Calc_SEC_death_rates!$G144</f>
        <v>0.22783810127276272</v>
      </c>
      <c r="J199" s="429">
        <f>J97*Calc_SEC_death_rates!$G144</f>
        <v>0.22691005170705242</v>
      </c>
      <c r="K199" s="429">
        <f>K97*Calc_SEC_death_rates!$G144</f>
        <v>0.22624976586278953</v>
      </c>
      <c r="L199" s="429">
        <f>L97*Calc_SEC_death_rates!$G144</f>
        <v>0.22560967625878778</v>
      </c>
      <c r="M199" s="429">
        <f>M97*Calc_SEC_death_rates!$G144</f>
        <v>0.22456554127209044</v>
      </c>
      <c r="N199" s="312"/>
    </row>
    <row r="200" spans="1:14" ht="13.15">
      <c r="B200" s="323" t="str">
        <f t="shared" si="66"/>
        <v>45-49</v>
      </c>
      <c r="C200" s="429">
        <f>C98*Calc_SEC_death_rates!$G145</f>
        <v>0.42505768054314458</v>
      </c>
      <c r="D200" s="429">
        <f>D98*Calc_SEC_death_rates!$G145</f>
        <v>0.4168227636790775</v>
      </c>
      <c r="E200" s="429">
        <f>E98*Calc_SEC_death_rates!$G145</f>
        <v>0.41403972641728776</v>
      </c>
      <c r="F200" s="429">
        <f>F98*Calc_SEC_death_rates!$G145</f>
        <v>0.41319924851452011</v>
      </c>
      <c r="G200" s="429">
        <f>G98*Calc_SEC_death_rates!$G145</f>
        <v>0.41430762452179237</v>
      </c>
      <c r="H200" s="429">
        <f>H98*Calc_SEC_death_rates!$G145</f>
        <v>0.4153992077664474</v>
      </c>
      <c r="I200" s="429">
        <f>I98*Calc_SEC_death_rates!$G145</f>
        <v>0.41491266171332231</v>
      </c>
      <c r="J200" s="429">
        <f>J98*Calc_SEC_death_rates!$G145</f>
        <v>0.41402715130329981</v>
      </c>
      <c r="K200" s="429">
        <f>K98*Calc_SEC_death_rates!$G145</f>
        <v>0.41313853922624943</v>
      </c>
      <c r="L200" s="429">
        <f>L98*Calc_SEC_death_rates!$G145</f>
        <v>0.41181855393760997</v>
      </c>
      <c r="M200" s="429">
        <f>M98*Calc_SEC_death_rates!$G145</f>
        <v>0.40942944517368085</v>
      </c>
      <c r="N200" s="312"/>
    </row>
    <row r="201" spans="1:14" ht="13.15">
      <c r="B201" s="323" t="str">
        <f t="shared" si="66"/>
        <v>50-54</v>
      </c>
      <c r="C201" s="429">
        <f>C99*Calc_SEC_death_rates!$G146</f>
        <v>0.31607897227017084</v>
      </c>
      <c r="D201" s="429">
        <f>D99*Calc_SEC_death_rates!$G146</f>
        <v>0.32450409358665722</v>
      </c>
      <c r="E201" s="429">
        <f>E99*Calc_SEC_death_rates!$G146</f>
        <v>0.32908539431832862</v>
      </c>
      <c r="F201" s="429">
        <f>F99*Calc_SEC_death_rates!$G146</f>
        <v>0.3314468440502783</v>
      </c>
      <c r="G201" s="429">
        <f>G99*Calc_SEC_death_rates!$G146</f>
        <v>0.33378196431615087</v>
      </c>
      <c r="H201" s="429">
        <f>H99*Calc_SEC_death_rates!$G146</f>
        <v>0.33558877441074464</v>
      </c>
      <c r="I201" s="429">
        <f>I99*Calc_SEC_death_rates!$G146</f>
        <v>0.33602758190374871</v>
      </c>
      <c r="J201" s="429">
        <f>J99*Calc_SEC_death_rates!$G146</f>
        <v>0.33607780602414317</v>
      </c>
      <c r="K201" s="429">
        <f>K99*Calc_SEC_death_rates!$G146</f>
        <v>0.33601967334716776</v>
      </c>
      <c r="L201" s="429">
        <f>L99*Calc_SEC_death_rates!$G146</f>
        <v>0.33547768035854042</v>
      </c>
      <c r="M201" s="429">
        <f>M99*Calc_SEC_death_rates!$G146</f>
        <v>0.33392564398574837</v>
      </c>
      <c r="N201" s="312"/>
    </row>
    <row r="202" spans="1:14" ht="13.15">
      <c r="B202" s="323" t="str">
        <f t="shared" si="66"/>
        <v>55-59</v>
      </c>
      <c r="C202" s="429">
        <f>C100*Calc_SEC_death_rates!$G147</f>
        <v>8.833332595956464E-2</v>
      </c>
      <c r="D202" s="429">
        <f>D100*Calc_SEC_death_rates!$G147</f>
        <v>8.7339653271836501E-2</v>
      </c>
      <c r="E202" s="429">
        <f>E100*Calc_SEC_death_rates!$G147</f>
        <v>8.7506089962599468E-2</v>
      </c>
      <c r="F202" s="429">
        <f>F100*Calc_SEC_death_rates!$G147</f>
        <v>8.7893892411232813E-2</v>
      </c>
      <c r="G202" s="429">
        <f>G100*Calc_SEC_death_rates!$G147</f>
        <v>8.8585163842839404E-2</v>
      </c>
      <c r="H202" s="429">
        <f>H100*Calc_SEC_death_rates!$G147</f>
        <v>8.9188207091716917E-2</v>
      </c>
      <c r="I202" s="429">
        <f>I100*Calc_SEC_death_rates!$G147</f>
        <v>8.9393730960752815E-2</v>
      </c>
      <c r="J202" s="429">
        <f>J100*Calc_SEC_death_rates!$G147</f>
        <v>8.9504052366962294E-2</v>
      </c>
      <c r="K202" s="429">
        <f>K100*Calc_SEC_death_rates!$G147</f>
        <v>8.959597455884763E-2</v>
      </c>
      <c r="L202" s="429">
        <f>L100*Calc_SEC_death_rates!$G147</f>
        <v>8.9544798400361947E-2</v>
      </c>
      <c r="M202" s="429">
        <f>M100*Calc_SEC_death_rates!$G147</f>
        <v>8.9188017368815958E-2</v>
      </c>
      <c r="N202" s="312"/>
    </row>
    <row r="203" spans="1:14" ht="13.15">
      <c r="B203" s="323" t="str">
        <f t="shared" si="66"/>
        <v>60-64</v>
      </c>
      <c r="C203" s="429">
        <f>C101*Calc_SEC_death_rates!$G148</f>
        <v>6.1470928456311053E-2</v>
      </c>
      <c r="D203" s="429">
        <f>D101*Calc_SEC_death_rates!$G148</f>
        <v>6.9358024745438118E-2</v>
      </c>
      <c r="E203" s="429">
        <f>E101*Calc_SEC_death_rates!$G148</f>
        <v>7.3364261672813985E-2</v>
      </c>
      <c r="F203" s="429">
        <f>F101*Calc_SEC_death_rates!$G148</f>
        <v>7.5473233226555345E-2</v>
      </c>
      <c r="G203" s="429">
        <f>G101*Calc_SEC_death_rates!$G148</f>
        <v>7.7025642954291845E-2</v>
      </c>
      <c r="H203" s="429">
        <f>H101*Calc_SEC_death_rates!$G148</f>
        <v>7.8064593229014961E-2</v>
      </c>
      <c r="I203" s="429">
        <f>I101*Calc_SEC_death_rates!$G148</f>
        <v>7.847119386970472E-2</v>
      </c>
      <c r="J203" s="429">
        <f>J101*Calc_SEC_death_rates!$G148</f>
        <v>7.8698221829795537E-2</v>
      </c>
      <c r="K203" s="429">
        <f>K101*Calc_SEC_death_rates!$G148</f>
        <v>7.8877641792317515E-2</v>
      </c>
      <c r="L203" s="429">
        <f>L101*Calc_SEC_death_rates!$G148</f>
        <v>7.8890530457587968E-2</v>
      </c>
      <c r="M203" s="429">
        <f>M101*Calc_SEC_death_rates!$G148</f>
        <v>7.8572141929431932E-2</v>
      </c>
      <c r="N203" s="312"/>
    </row>
    <row r="204" spans="1:14"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row>
    <row r="205" spans="1:14" ht="13.15">
      <c r="B205" s="323" t="str">
        <f t="shared" si="66"/>
        <v>Total</v>
      </c>
      <c r="C205" s="429">
        <f>SUM(C195:C204)</f>
        <v>1.5109700691897234</v>
      </c>
      <c r="D205" s="429">
        <f t="shared" ref="D205:M205" si="68">SUM(D195:D204)</f>
        <v>1.5389718245165414</v>
      </c>
      <c r="E205" s="429">
        <f t="shared" si="68"/>
        <v>1.5607107874671475</v>
      </c>
      <c r="F205" s="429">
        <f t="shared" si="68"/>
        <v>1.5749968059567347</v>
      </c>
      <c r="G205" s="429">
        <f t="shared" si="68"/>
        <v>1.592011086296943</v>
      </c>
      <c r="H205" s="429">
        <f t="shared" si="68"/>
        <v>1.605542514796662</v>
      </c>
      <c r="I205" s="429">
        <f t="shared" si="68"/>
        <v>1.6094350988765493</v>
      </c>
      <c r="J205" s="429">
        <f t="shared" si="68"/>
        <v>1.611267357118328</v>
      </c>
      <c r="K205" s="429">
        <f t="shared" si="68"/>
        <v>1.6131433679990628</v>
      </c>
      <c r="L205" s="429">
        <f t="shared" si="68"/>
        <v>1.6123159074036435</v>
      </c>
      <c r="M205" s="429">
        <f t="shared" si="68"/>
        <v>1.605058475595033</v>
      </c>
      <c r="N205" s="312"/>
    </row>
    <row r="206" spans="1:14">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4" ht="15">
      <c r="B208" s="325" t="s">
        <v>165</v>
      </c>
      <c r="C208" s="314"/>
      <c r="D208" s="314"/>
      <c r="E208" s="314"/>
      <c r="F208" s="314"/>
      <c r="G208" s="314"/>
      <c r="H208" s="324"/>
      <c r="I208" s="314"/>
      <c r="J208" s="314"/>
      <c r="K208" s="314"/>
      <c r="L208" s="314"/>
    </row>
    <row r="209" spans="1:13">
      <c r="C209" s="314"/>
      <c r="D209" s="314"/>
      <c r="E209" s="314"/>
      <c r="F209" s="314"/>
      <c r="G209" s="314"/>
      <c r="H209" s="324"/>
      <c r="I209" s="314"/>
      <c r="J209" s="314"/>
      <c r="K209" s="314"/>
      <c r="L209" s="314"/>
    </row>
    <row r="210" spans="1:13" ht="13.15">
      <c r="B210" s="326" t="s">
        <v>46</v>
      </c>
      <c r="C210" s="314"/>
      <c r="D210" s="314"/>
      <c r="E210" s="314"/>
      <c r="F210" s="314"/>
      <c r="G210" s="314"/>
      <c r="H210" s="324"/>
      <c r="I210" s="314"/>
      <c r="J210" s="314"/>
      <c r="K210" s="314"/>
      <c r="L210" s="314"/>
    </row>
    <row r="211" spans="1:13">
      <c r="C211" s="314"/>
      <c r="D211" s="314"/>
      <c r="E211" s="314"/>
      <c r="F211" s="314"/>
      <c r="G211" s="314"/>
      <c r="H211" s="324"/>
      <c r="I211" s="314"/>
      <c r="J211" s="314"/>
      <c r="K211" s="314"/>
      <c r="L211" s="314"/>
    </row>
    <row r="212" spans="1:13"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3" ht="13.15">
      <c r="B213" s="323" t="str">
        <f t="shared" si="70"/>
        <v>20-24</v>
      </c>
      <c r="C213" s="429">
        <f t="shared" ref="C213:C222" si="72">C111+C145+C179</f>
        <v>44.373180954680407</v>
      </c>
      <c r="D213" s="429">
        <f t="shared" ref="D213:M213" si="73">D111+D145+D179</f>
        <v>67.811285124842897</v>
      </c>
      <c r="E213" s="429">
        <f t="shared" si="73"/>
        <v>82.790808244035674</v>
      </c>
      <c r="F213" s="429">
        <f t="shared" si="73"/>
        <v>95.474222629279822</v>
      </c>
      <c r="G213" s="429">
        <f t="shared" si="73"/>
        <v>102.18091700006271</v>
      </c>
      <c r="H213" s="429">
        <f t="shared" si="73"/>
        <v>106.32529966224577</v>
      </c>
      <c r="I213" s="429">
        <f t="shared" si="73"/>
        <v>107.21593218383673</v>
      </c>
      <c r="J213" s="429">
        <f t="shared" si="73"/>
        <v>107.49438035270445</v>
      </c>
      <c r="K213" s="429">
        <f t="shared" si="73"/>
        <v>107.7828256469156</v>
      </c>
      <c r="L213" s="429">
        <f t="shared" si="73"/>
        <v>107.40229967598373</v>
      </c>
      <c r="M213" s="429">
        <f t="shared" si="73"/>
        <v>105.62187950962768</v>
      </c>
    </row>
    <row r="214" spans="1:13" ht="13.15">
      <c r="B214" s="323" t="str">
        <f t="shared" si="70"/>
        <v>25-29</v>
      </c>
      <c r="C214" s="429">
        <f t="shared" si="72"/>
        <v>101.54750110113284</v>
      </c>
      <c r="D214" s="429">
        <f t="shared" ref="D214:M214" si="74">D112+D146+D180</f>
        <v>112.08932901669132</v>
      </c>
      <c r="E214" s="429">
        <f t="shared" si="74"/>
        <v>120.34212209056152</v>
      </c>
      <c r="F214" s="429">
        <f t="shared" si="74"/>
        <v>131.99231903563836</v>
      </c>
      <c r="G214" s="429">
        <f t="shared" si="74"/>
        <v>138.12704011369487</v>
      </c>
      <c r="H214" s="429">
        <f t="shared" si="74"/>
        <v>142.97423376794416</v>
      </c>
      <c r="I214" s="429">
        <f t="shared" si="74"/>
        <v>145.19977833495352</v>
      </c>
      <c r="J214" s="429">
        <f t="shared" si="74"/>
        <v>146.56556200293062</v>
      </c>
      <c r="K214" s="429">
        <f t="shared" si="74"/>
        <v>147.63073007162839</v>
      </c>
      <c r="L214" s="429">
        <f t="shared" si="74"/>
        <v>147.88811320735874</v>
      </c>
      <c r="M214" s="429">
        <f t="shared" si="74"/>
        <v>146.6467462488483</v>
      </c>
    </row>
    <row r="215" spans="1:13" ht="13.15">
      <c r="B215" s="323" t="str">
        <f t="shared" si="70"/>
        <v>30-34</v>
      </c>
      <c r="C215" s="429">
        <f t="shared" si="72"/>
        <v>105.89264807831806</v>
      </c>
      <c r="D215" s="429">
        <f t="shared" ref="D215:M215" si="75">D113+D147+D181</f>
        <v>107.59169970410801</v>
      </c>
      <c r="E215" s="429">
        <f t="shared" si="75"/>
        <v>107.74677790014616</v>
      </c>
      <c r="F215" s="429">
        <f t="shared" si="75"/>
        <v>112.57115504233128</v>
      </c>
      <c r="G215" s="429">
        <f t="shared" si="75"/>
        <v>113.6871483566198</v>
      </c>
      <c r="H215" s="429">
        <f t="shared" si="75"/>
        <v>115.21515393180334</v>
      </c>
      <c r="I215" s="429">
        <f t="shared" si="75"/>
        <v>116.22633612273007</v>
      </c>
      <c r="J215" s="429">
        <f t="shared" si="75"/>
        <v>117.11264064601613</v>
      </c>
      <c r="K215" s="429">
        <f t="shared" si="75"/>
        <v>117.96049857338549</v>
      </c>
      <c r="L215" s="429">
        <f t="shared" si="75"/>
        <v>118.47583372250561</v>
      </c>
      <c r="M215" s="429">
        <f t="shared" si="75"/>
        <v>118.26439613878037</v>
      </c>
    </row>
    <row r="216" spans="1:13" ht="13.15">
      <c r="B216" s="323" t="str">
        <f t="shared" si="70"/>
        <v>35-39</v>
      </c>
      <c r="C216" s="429">
        <f t="shared" si="72"/>
        <v>105.56907100427111</v>
      </c>
      <c r="D216" s="429">
        <f t="shared" ref="D216:M216" si="76">D114+D148+D182</f>
        <v>108.43165123777213</v>
      </c>
      <c r="E216" s="429">
        <f t="shared" si="76"/>
        <v>108.14014810092689</v>
      </c>
      <c r="F216" s="429">
        <f t="shared" si="76"/>
        <v>111.61137817735663</v>
      </c>
      <c r="G216" s="429">
        <f t="shared" si="76"/>
        <v>110.79877336828464</v>
      </c>
      <c r="H216" s="429">
        <f t="shared" si="76"/>
        <v>110.39150811939109</v>
      </c>
      <c r="I216" s="429">
        <f t="shared" si="76"/>
        <v>109.91933701162887</v>
      </c>
      <c r="J216" s="429">
        <f t="shared" si="76"/>
        <v>109.68144338927239</v>
      </c>
      <c r="K216" s="429">
        <f t="shared" si="76"/>
        <v>109.69282140040271</v>
      </c>
      <c r="L216" s="429">
        <f t="shared" si="76"/>
        <v>109.70175122357638</v>
      </c>
      <c r="M216" s="429">
        <f t="shared" si="76"/>
        <v>109.39689375864174</v>
      </c>
    </row>
    <row r="217" spans="1:13" ht="13.15">
      <c r="B217" s="323" t="str">
        <f t="shared" si="70"/>
        <v>40-44</v>
      </c>
      <c r="C217" s="429">
        <f t="shared" si="72"/>
        <v>79.45883526167303</v>
      </c>
      <c r="D217" s="429">
        <f t="shared" ref="D217:M217" si="77">D115+D149+D183</f>
        <v>86.537653343494512</v>
      </c>
      <c r="E217" s="429">
        <f t="shared" si="77"/>
        <v>90.086550535331909</v>
      </c>
      <c r="F217" s="429">
        <f t="shared" si="77"/>
        <v>95.766500304690837</v>
      </c>
      <c r="G217" s="429">
        <f t="shared" si="77"/>
        <v>96.861261567372182</v>
      </c>
      <c r="H217" s="429">
        <f t="shared" si="77"/>
        <v>97.502785921590572</v>
      </c>
      <c r="I217" s="429">
        <f t="shared" si="77"/>
        <v>97.55884878704785</v>
      </c>
      <c r="J217" s="429">
        <f t="shared" si="77"/>
        <v>97.462972748390513</v>
      </c>
      <c r="K217" s="429">
        <f t="shared" si="77"/>
        <v>97.375382034382369</v>
      </c>
      <c r="L217" s="429">
        <f t="shared" si="77"/>
        <v>97.202615288052485</v>
      </c>
      <c r="M217" s="429">
        <f t="shared" si="77"/>
        <v>96.773243352507805</v>
      </c>
    </row>
    <row r="218" spans="1:13" ht="13.15">
      <c r="B218" s="323" t="str">
        <f t="shared" si="70"/>
        <v>45-49</v>
      </c>
      <c r="C218" s="429">
        <f t="shared" si="72"/>
        <v>88.175982536789419</v>
      </c>
      <c r="D218" s="429">
        <f t="shared" ref="D218:M218" si="78">D116+D150+D184</f>
        <v>89.04640544871063</v>
      </c>
      <c r="E218" s="429">
        <f t="shared" si="78"/>
        <v>88.817488139572347</v>
      </c>
      <c r="F218" s="429">
        <f t="shared" si="78"/>
        <v>92.313744618753162</v>
      </c>
      <c r="G218" s="429">
        <f t="shared" si="78"/>
        <v>92.427014126654498</v>
      </c>
      <c r="H218" s="429">
        <f t="shared" si="78"/>
        <v>92.706482431727238</v>
      </c>
      <c r="I218" s="429">
        <f t="shared" si="78"/>
        <v>92.717795011796838</v>
      </c>
      <c r="J218" s="429">
        <f t="shared" si="78"/>
        <v>92.685485324294774</v>
      </c>
      <c r="K218" s="429">
        <f t="shared" si="78"/>
        <v>92.664821474973067</v>
      </c>
      <c r="L218" s="429">
        <f t="shared" si="78"/>
        <v>92.530624468926575</v>
      </c>
      <c r="M218" s="429">
        <f t="shared" si="78"/>
        <v>92.11912042817832</v>
      </c>
    </row>
    <row r="219" spans="1:13" ht="13.15">
      <c r="B219" s="323" t="str">
        <f t="shared" si="70"/>
        <v>50-54</v>
      </c>
      <c r="C219" s="429">
        <f t="shared" si="72"/>
        <v>112.54180401847974</v>
      </c>
      <c r="D219" s="429">
        <f t="shared" ref="D219:M219" si="79">D117+D151+D185</f>
        <v>110.92832013891169</v>
      </c>
      <c r="E219" s="429">
        <f t="shared" si="79"/>
        <v>107.51332863619527</v>
      </c>
      <c r="F219" s="429">
        <f t="shared" si="79"/>
        <v>107.80556014470835</v>
      </c>
      <c r="G219" s="429">
        <f t="shared" si="79"/>
        <v>105.27898884440657</v>
      </c>
      <c r="H219" s="429">
        <f t="shared" si="79"/>
        <v>103.5530312084683</v>
      </c>
      <c r="I219" s="429">
        <f t="shared" si="79"/>
        <v>102.10500376534806</v>
      </c>
      <c r="J219" s="429">
        <f t="shared" si="79"/>
        <v>101.05539711679796</v>
      </c>
      <c r="K219" s="429">
        <f t="shared" si="79"/>
        <v>100.34516629778835</v>
      </c>
      <c r="L219" s="429">
        <f t="shared" si="79"/>
        <v>99.742721650078693</v>
      </c>
      <c r="M219" s="429">
        <f t="shared" si="79"/>
        <v>98.99891686546934</v>
      </c>
    </row>
    <row r="220" spans="1:13" ht="13.15">
      <c r="B220" s="323" t="str">
        <f t="shared" si="70"/>
        <v>55-59</v>
      </c>
      <c r="C220" s="429">
        <f t="shared" si="72"/>
        <v>155.89432056821417</v>
      </c>
      <c r="D220" s="429">
        <f t="shared" ref="D220:M220" si="80">D118+D152+D186</f>
        <v>142.40038171914119</v>
      </c>
      <c r="E220" s="429">
        <f t="shared" si="80"/>
        <v>131.94426305124796</v>
      </c>
      <c r="F220" s="429">
        <f t="shared" si="80"/>
        <v>125.50149653051142</v>
      </c>
      <c r="G220" s="429">
        <f t="shared" si="80"/>
        <v>119.55295442788731</v>
      </c>
      <c r="H220" s="429">
        <f t="shared" si="80"/>
        <v>115.20349158282734</v>
      </c>
      <c r="I220" s="429">
        <f t="shared" si="80"/>
        <v>111.67203076312883</v>
      </c>
      <c r="J220" s="429">
        <f t="shared" si="80"/>
        <v>109.04938852640788</v>
      </c>
      <c r="K220" s="429">
        <f t="shared" si="80"/>
        <v>107.18592400319352</v>
      </c>
      <c r="L220" s="429">
        <f t="shared" si="80"/>
        <v>105.72255011130663</v>
      </c>
      <c r="M220" s="429">
        <f t="shared" si="80"/>
        <v>104.29935870814955</v>
      </c>
    </row>
    <row r="221" spans="1:13" ht="13.15">
      <c r="B221" s="323" t="str">
        <f t="shared" si="70"/>
        <v>60-64</v>
      </c>
      <c r="C221" s="429">
        <f t="shared" si="72"/>
        <v>80.200510235878724</v>
      </c>
      <c r="D221" s="429">
        <f t="shared" ref="D221:M221" si="81">D119+D153+D187</f>
        <v>79.836656253409004</v>
      </c>
      <c r="E221" s="429">
        <f t="shared" si="81"/>
        <v>76.492340329893693</v>
      </c>
      <c r="F221" s="429">
        <f t="shared" si="81"/>
        <v>72.846828847352953</v>
      </c>
      <c r="G221" s="429">
        <f t="shared" si="81"/>
        <v>69.238233309836147</v>
      </c>
      <c r="H221" s="429">
        <f t="shared" si="81"/>
        <v>66.196228048165125</v>
      </c>
      <c r="I221" s="429">
        <f t="shared" si="81"/>
        <v>63.491251946362077</v>
      </c>
      <c r="J221" s="429">
        <f t="shared" si="81"/>
        <v>61.355317822146269</v>
      </c>
      <c r="K221" s="429">
        <f t="shared" si="81"/>
        <v>59.756386991439733</v>
      </c>
      <c r="L221" s="429">
        <f t="shared" si="81"/>
        <v>58.47308156847977</v>
      </c>
      <c r="M221" s="429">
        <f t="shared" si="81"/>
        <v>57.270390592899808</v>
      </c>
    </row>
    <row r="222" spans="1:13" ht="13.15">
      <c r="B222" s="323" t="str">
        <f t="shared" si="70"/>
        <v>65 plus</v>
      </c>
      <c r="C222" s="429">
        <f t="shared" si="72"/>
        <v>29.659279558292543</v>
      </c>
      <c r="D222" s="429">
        <f t="shared" ref="D222:M222" si="82">D120+D154+D188</f>
        <v>32.869665729667425</v>
      </c>
      <c r="E222" s="429">
        <f t="shared" si="82"/>
        <v>34.613099877551711</v>
      </c>
      <c r="F222" s="429">
        <f t="shared" si="82"/>
        <v>35.224783377128617</v>
      </c>
      <c r="G222" s="429">
        <f t="shared" si="82"/>
        <v>34.923025898920187</v>
      </c>
      <c r="H222" s="429">
        <f t="shared" si="82"/>
        <v>34.201762642531335</v>
      </c>
      <c r="I222" s="429">
        <f t="shared" si="82"/>
        <v>33.187683473117957</v>
      </c>
      <c r="J222" s="429">
        <f t="shared" si="82"/>
        <v>32.166526480571996</v>
      </c>
      <c r="K222" s="429">
        <f t="shared" si="82"/>
        <v>31.257823664754387</v>
      </c>
      <c r="L222" s="429">
        <f t="shared" si="82"/>
        <v>30.441352449996206</v>
      </c>
      <c r="M222" s="429">
        <f t="shared" si="82"/>
        <v>29.647714761516475</v>
      </c>
    </row>
    <row r="223" spans="1:13" ht="13.15">
      <c r="B223" s="323" t="str">
        <f t="shared" si="70"/>
        <v>Total</v>
      </c>
      <c r="C223" s="429">
        <f>SUM(C213:C222)</f>
        <v>903.31313331773003</v>
      </c>
      <c r="D223" s="429">
        <f t="shared" ref="D223:M223" si="83">SUM(D213:D222)</f>
        <v>937.5430477167489</v>
      </c>
      <c r="E223" s="429">
        <f t="shared" si="83"/>
        <v>948.48692690546329</v>
      </c>
      <c r="F223" s="429">
        <f t="shared" si="83"/>
        <v>981.10798870775136</v>
      </c>
      <c r="G223" s="429">
        <f t="shared" si="83"/>
        <v>983.07535701373888</v>
      </c>
      <c r="H223" s="429">
        <f t="shared" si="83"/>
        <v>984.26997731669417</v>
      </c>
      <c r="I223" s="429">
        <f t="shared" si="83"/>
        <v>979.29399739995097</v>
      </c>
      <c r="J223" s="429">
        <f t="shared" si="83"/>
        <v>974.62911440953292</v>
      </c>
      <c r="K223" s="429">
        <f t="shared" si="83"/>
        <v>971.65238015886371</v>
      </c>
      <c r="L223" s="429">
        <f t="shared" si="83"/>
        <v>967.58094336626482</v>
      </c>
      <c r="M223" s="429">
        <f t="shared" si="83"/>
        <v>959.03866036461943</v>
      </c>
    </row>
    <row r="224" spans="1:13">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3" ht="13.15">
      <c r="B226" s="326" t="s">
        <v>47</v>
      </c>
      <c r="C226" s="314"/>
      <c r="D226" s="314"/>
      <c r="E226" s="314"/>
      <c r="F226" s="314"/>
      <c r="G226" s="314"/>
      <c r="H226" s="324"/>
      <c r="I226" s="314"/>
      <c r="J226" s="314"/>
      <c r="K226" s="314"/>
      <c r="L226" s="314"/>
    </row>
    <row r="227" spans="1:13">
      <c r="C227" s="314"/>
      <c r="D227" s="314"/>
      <c r="E227" s="314"/>
      <c r="F227" s="314"/>
      <c r="G227" s="314"/>
      <c r="H227" s="324"/>
      <c r="I227" s="314"/>
      <c r="J227" s="314"/>
      <c r="K227" s="314"/>
      <c r="L227" s="314"/>
    </row>
    <row r="228" spans="1:13"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3" ht="13.15">
      <c r="B229" s="323" t="str">
        <f t="shared" si="85"/>
        <v>20-24</v>
      </c>
      <c r="C229" s="429">
        <f t="shared" ref="C229:C238" si="87">C195+C161+C127</f>
        <v>27.185914159503216</v>
      </c>
      <c r="D229" s="429">
        <f t="shared" ref="D229:M229" si="88">D195+D161+D127</f>
        <v>35.13316701208749</v>
      </c>
      <c r="E229" s="429">
        <f t="shared" si="88"/>
        <v>40.853883842477948</v>
      </c>
      <c r="F229" s="429">
        <f t="shared" si="88"/>
        <v>44.654314649314834</v>
      </c>
      <c r="G229" s="429">
        <f t="shared" si="88"/>
        <v>47.76845688882797</v>
      </c>
      <c r="H229" s="429">
        <f t="shared" si="88"/>
        <v>49.863336899830308</v>
      </c>
      <c r="I229" s="429">
        <f t="shared" si="88"/>
        <v>50.588143014892559</v>
      </c>
      <c r="J229" s="429">
        <f t="shared" si="88"/>
        <v>50.966454534697753</v>
      </c>
      <c r="K229" s="429">
        <f t="shared" si="88"/>
        <v>51.27060735529119</v>
      </c>
      <c r="L229" s="429">
        <f t="shared" si="88"/>
        <v>51.247119349260743</v>
      </c>
      <c r="M229" s="429">
        <f t="shared" si="88"/>
        <v>50.598126252919101</v>
      </c>
    </row>
    <row r="230" spans="1:13" ht="13.15">
      <c r="B230" s="323" t="str">
        <f t="shared" si="85"/>
        <v>25-29</v>
      </c>
      <c r="C230" s="429">
        <f t="shared" si="87"/>
        <v>60.5971947819842</v>
      </c>
      <c r="D230" s="429">
        <f t="shared" ref="D230:M230" si="89">D196+D162+D128</f>
        <v>65.187421967590737</v>
      </c>
      <c r="E230" s="429">
        <f t="shared" si="89"/>
        <v>69.740451009899374</v>
      </c>
      <c r="F230" s="429">
        <f t="shared" si="89"/>
        <v>73.602873029611118</v>
      </c>
      <c r="G230" s="429">
        <f t="shared" si="89"/>
        <v>77.34136976850202</v>
      </c>
      <c r="H230" s="429">
        <f t="shared" si="89"/>
        <v>80.374527646223939</v>
      </c>
      <c r="I230" s="429">
        <f t="shared" si="89"/>
        <v>82.010893253294967</v>
      </c>
      <c r="J230" s="429">
        <f t="shared" si="89"/>
        <v>83.130530227935765</v>
      </c>
      <c r="K230" s="429">
        <f t="shared" si="89"/>
        <v>84.020204448052453</v>
      </c>
      <c r="L230" s="429">
        <f t="shared" si="89"/>
        <v>84.427932391409954</v>
      </c>
      <c r="M230" s="429">
        <f t="shared" si="89"/>
        <v>84.000783485001421</v>
      </c>
    </row>
    <row r="231" spans="1:13" ht="13.15">
      <c r="B231" s="323" t="str">
        <f t="shared" si="85"/>
        <v>30-34</v>
      </c>
      <c r="C231" s="429">
        <f t="shared" si="87"/>
        <v>65.678404415009169</v>
      </c>
      <c r="D231" s="429">
        <f t="shared" ref="D231:M231" si="90">D197+D163+D129</f>
        <v>65.225494936234242</v>
      </c>
      <c r="E231" s="429">
        <f t="shared" si="90"/>
        <v>65.455049792683624</v>
      </c>
      <c r="F231" s="429">
        <f t="shared" si="90"/>
        <v>66.129773090843614</v>
      </c>
      <c r="G231" s="429">
        <f t="shared" si="90"/>
        <v>67.262925236735427</v>
      </c>
      <c r="H231" s="429">
        <f t="shared" si="90"/>
        <v>68.579559216560128</v>
      </c>
      <c r="I231" s="429">
        <f t="shared" si="90"/>
        <v>69.56319461375324</v>
      </c>
      <c r="J231" s="429">
        <f t="shared" si="90"/>
        <v>70.434367874865146</v>
      </c>
      <c r="K231" s="429">
        <f t="shared" si="90"/>
        <v>71.241671810704247</v>
      </c>
      <c r="L231" s="429">
        <f t="shared" si="90"/>
        <v>71.820353737982074</v>
      </c>
      <c r="M231" s="429">
        <f t="shared" si="90"/>
        <v>71.948702335776687</v>
      </c>
    </row>
    <row r="232" spans="1:13" ht="13.15">
      <c r="B232" s="323" t="str">
        <f t="shared" si="85"/>
        <v>35-39</v>
      </c>
      <c r="C232" s="429">
        <f t="shared" si="87"/>
        <v>73.437014236882717</v>
      </c>
      <c r="D232" s="429">
        <f t="shared" ref="D232:M232" si="91">D198+D164+D130</f>
        <v>71.677941441495904</v>
      </c>
      <c r="E232" s="429">
        <f t="shared" si="91"/>
        <v>70.135626992140914</v>
      </c>
      <c r="F232" s="429">
        <f t="shared" si="91"/>
        <v>68.945449890070833</v>
      </c>
      <c r="G232" s="429">
        <f t="shared" si="91"/>
        <v>68.193420127722064</v>
      </c>
      <c r="H232" s="429">
        <f t="shared" si="91"/>
        <v>67.848577207474136</v>
      </c>
      <c r="I232" s="429">
        <f t="shared" si="91"/>
        <v>67.578436010333164</v>
      </c>
      <c r="J232" s="429">
        <f t="shared" si="91"/>
        <v>67.519775087458299</v>
      </c>
      <c r="K232" s="429">
        <f t="shared" si="91"/>
        <v>67.653290943711056</v>
      </c>
      <c r="L232" s="429">
        <f t="shared" si="91"/>
        <v>67.810427789901098</v>
      </c>
      <c r="M232" s="429">
        <f t="shared" si="91"/>
        <v>67.793017021527291</v>
      </c>
    </row>
    <row r="233" spans="1:13" ht="13.15">
      <c r="B233" s="323" t="str">
        <f t="shared" si="85"/>
        <v>40-44</v>
      </c>
      <c r="C233" s="429">
        <f t="shared" si="87"/>
        <v>55.239136592346618</v>
      </c>
      <c r="D233" s="429">
        <f t="shared" ref="D233:M233" si="92">D199+D165+D131</f>
        <v>57.814575253481742</v>
      </c>
      <c r="E233" s="429">
        <f t="shared" si="92"/>
        <v>59.234860233562763</v>
      </c>
      <c r="F233" s="429">
        <f t="shared" si="92"/>
        <v>59.908133225004526</v>
      </c>
      <c r="G233" s="429">
        <f t="shared" si="92"/>
        <v>60.150959798135219</v>
      </c>
      <c r="H233" s="429">
        <f t="shared" si="92"/>
        <v>60.191542455905513</v>
      </c>
      <c r="I233" s="429">
        <f t="shared" si="92"/>
        <v>59.96324439707044</v>
      </c>
      <c r="J233" s="429">
        <f t="shared" si="92"/>
        <v>59.718997001176547</v>
      </c>
      <c r="K233" s="429">
        <f t="shared" si="92"/>
        <v>59.545220616847999</v>
      </c>
      <c r="L233" s="429">
        <f t="shared" si="92"/>
        <v>59.376759551089592</v>
      </c>
      <c r="M233" s="429">
        <f t="shared" si="92"/>
        <v>59.101960379918879</v>
      </c>
    </row>
    <row r="234" spans="1:13" ht="13.15">
      <c r="B234" s="323" t="str">
        <f t="shared" si="85"/>
        <v>45-49</v>
      </c>
      <c r="C234" s="429">
        <f t="shared" si="87"/>
        <v>56.741943636444759</v>
      </c>
      <c r="D234" s="429">
        <f t="shared" ref="D234:M234" si="93">D200+D166+D132</f>
        <v>56.120718001741622</v>
      </c>
      <c r="E234" s="429">
        <f t="shared" si="93"/>
        <v>56.000987257310733</v>
      </c>
      <c r="F234" s="429">
        <f t="shared" si="93"/>
        <v>56.09263986951796</v>
      </c>
      <c r="G234" s="429">
        <f t="shared" si="93"/>
        <v>56.243104170795007</v>
      </c>
      <c r="H234" s="429">
        <f t="shared" si="93"/>
        <v>56.391288820331901</v>
      </c>
      <c r="I234" s="429">
        <f t="shared" si="93"/>
        <v>56.325239202294128</v>
      </c>
      <c r="J234" s="429">
        <f t="shared" si="93"/>
        <v>56.20502935992711</v>
      </c>
      <c r="K234" s="429">
        <f t="shared" si="93"/>
        <v>56.084398459941482</v>
      </c>
      <c r="L234" s="429">
        <f t="shared" si="93"/>
        <v>55.905207767569948</v>
      </c>
      <c r="M234" s="429">
        <f t="shared" si="93"/>
        <v>55.580881385114104</v>
      </c>
    </row>
    <row r="235" spans="1:13" ht="13.15">
      <c r="B235" s="323" t="str">
        <f t="shared" si="85"/>
        <v>50-54</v>
      </c>
      <c r="C235" s="429">
        <f t="shared" si="87"/>
        <v>52.512198964331617</v>
      </c>
      <c r="D235" s="429">
        <f t="shared" ref="D235:M235" si="94">D201+D167+D133</f>
        <v>54.283450949393611</v>
      </c>
      <c r="E235" s="429">
        <f t="shared" si="94"/>
        <v>55.252118556890714</v>
      </c>
      <c r="F235" s="429">
        <f t="shared" si="94"/>
        <v>55.813012884989526</v>
      </c>
      <c r="G235" s="429">
        <f t="shared" si="94"/>
        <v>56.206228568972257</v>
      </c>
      <c r="H235" s="429">
        <f t="shared" si="94"/>
        <v>56.510481021214623</v>
      </c>
      <c r="I235" s="429">
        <f t="shared" si="94"/>
        <v>56.584372713655505</v>
      </c>
      <c r="J235" s="429">
        <f t="shared" si="94"/>
        <v>56.59283005614958</v>
      </c>
      <c r="K235" s="429">
        <f t="shared" si="94"/>
        <v>56.583040975615823</v>
      </c>
      <c r="L235" s="429">
        <f t="shared" si="94"/>
        <v>56.49177366623924</v>
      </c>
      <c r="M235" s="429">
        <f t="shared" si="94"/>
        <v>56.230423082797046</v>
      </c>
    </row>
    <row r="236" spans="1:13" ht="13.15">
      <c r="B236" s="323" t="str">
        <f t="shared" si="85"/>
        <v>55-59</v>
      </c>
      <c r="C236" s="429">
        <f t="shared" si="87"/>
        <v>61.3681678126636</v>
      </c>
      <c r="D236" s="429">
        <f t="shared" ref="D236:M236" si="95">D202+D168+D134</f>
        <v>60.82658631158381</v>
      </c>
      <c r="E236" s="429">
        <f t="shared" si="95"/>
        <v>61.02252246031982</v>
      </c>
      <c r="F236" s="429">
        <f t="shared" si="95"/>
        <v>61.357817251072397</v>
      </c>
      <c r="G236" s="429">
        <f t="shared" si="95"/>
        <v>61.840386688012977</v>
      </c>
      <c r="H236" s="429">
        <f t="shared" si="95"/>
        <v>62.261364943088992</v>
      </c>
      <c r="I236" s="429">
        <f t="shared" si="95"/>
        <v>62.404839030435546</v>
      </c>
      <c r="J236" s="429">
        <f t="shared" si="95"/>
        <v>62.48185326311296</v>
      </c>
      <c r="K236" s="429">
        <f t="shared" si="95"/>
        <v>62.546023194564285</v>
      </c>
      <c r="L236" s="429">
        <f t="shared" si="95"/>
        <v>62.510297647614046</v>
      </c>
      <c r="M236" s="429">
        <f t="shared" si="95"/>
        <v>62.261232499494042</v>
      </c>
    </row>
    <row r="237" spans="1:13" ht="13.15">
      <c r="B237" s="323" t="str">
        <f t="shared" si="85"/>
        <v>60-64</v>
      </c>
      <c r="C237" s="429">
        <f t="shared" si="87"/>
        <v>27.982462507233286</v>
      </c>
      <c r="D237" s="429">
        <f t="shared" ref="D237:M237" si="96">D203+D169+D135</f>
        <v>31.593763628520719</v>
      </c>
      <c r="E237" s="429">
        <f t="shared" si="96"/>
        <v>33.430588227952242</v>
      </c>
      <c r="F237" s="429">
        <f t="shared" si="96"/>
        <v>34.401494597263209</v>
      </c>
      <c r="G237" s="429">
        <f t="shared" si="96"/>
        <v>35.109099301319738</v>
      </c>
      <c r="H237" s="429">
        <f t="shared" si="96"/>
        <v>35.58266377887994</v>
      </c>
      <c r="I237" s="429">
        <f t="shared" si="96"/>
        <v>35.767996633270108</v>
      </c>
      <c r="J237" s="429">
        <f t="shared" si="96"/>
        <v>35.871478368563565</v>
      </c>
      <c r="K237" s="429">
        <f t="shared" si="96"/>
        <v>35.953259877152348</v>
      </c>
      <c r="L237" s="429">
        <f t="shared" si="96"/>
        <v>35.959134666527497</v>
      </c>
      <c r="M237" s="429">
        <f t="shared" si="96"/>
        <v>35.814009822090114</v>
      </c>
    </row>
    <row r="238" spans="1:13" ht="13.15">
      <c r="B238" s="323" t="str">
        <f t="shared" si="85"/>
        <v>65 plus</v>
      </c>
      <c r="C238" s="429">
        <f t="shared" si="87"/>
        <v>6.1263476014949916</v>
      </c>
      <c r="D238" s="429">
        <f t="shared" ref="D238:M238" si="97">D204+D170+D136</f>
        <v>9.4842556798022137</v>
      </c>
      <c r="E238" s="429">
        <f t="shared" si="97"/>
        <v>12.209294224963278</v>
      </c>
      <c r="F238" s="429">
        <f t="shared" si="97"/>
        <v>14.233836579243686</v>
      </c>
      <c r="G238" s="429">
        <f t="shared" si="97"/>
        <v>15.750321069386128</v>
      </c>
      <c r="H238" s="429">
        <f t="shared" si="97"/>
        <v>16.838862148584063</v>
      </c>
      <c r="I238" s="429">
        <f t="shared" si="97"/>
        <v>17.549498393077833</v>
      </c>
      <c r="J238" s="429">
        <f t="shared" si="97"/>
        <v>18.029392186074642</v>
      </c>
      <c r="K238" s="429">
        <f t="shared" si="97"/>
        <v>18.362473936457281</v>
      </c>
      <c r="L238" s="429">
        <f t="shared" si="97"/>
        <v>18.569650029159249</v>
      </c>
      <c r="M238" s="429">
        <f t="shared" si="97"/>
        <v>18.64501745884635</v>
      </c>
    </row>
    <row r="239" spans="1:13" ht="13.15">
      <c r="B239" s="323" t="str">
        <f t="shared" si="85"/>
        <v>Total</v>
      </c>
      <c r="C239" s="429">
        <f>SUM(C229:C238)</f>
        <v>486.86878470789418</v>
      </c>
      <c r="D239" s="429">
        <f t="shared" ref="D239:M239" si="98">SUM(D229:D238)</f>
        <v>507.34737518193214</v>
      </c>
      <c r="E239" s="429">
        <f t="shared" si="98"/>
        <v>523.33538259820136</v>
      </c>
      <c r="F239" s="429">
        <f t="shared" si="98"/>
        <v>535.1393450669317</v>
      </c>
      <c r="G239" s="429">
        <f t="shared" si="98"/>
        <v>545.86627161840875</v>
      </c>
      <c r="H239" s="429">
        <f t="shared" si="98"/>
        <v>554.44220413809364</v>
      </c>
      <c r="I239" s="429">
        <f t="shared" si="98"/>
        <v>558.33585726207741</v>
      </c>
      <c r="J239" s="429">
        <f t="shared" si="98"/>
        <v>560.95070795996139</v>
      </c>
      <c r="K239" s="429">
        <f t="shared" si="98"/>
        <v>563.26019161833813</v>
      </c>
      <c r="L239" s="429">
        <f t="shared" si="98"/>
        <v>564.11865659675345</v>
      </c>
      <c r="M239" s="429">
        <f t="shared" si="98"/>
        <v>561.97415372348496</v>
      </c>
    </row>
    <row r="240" spans="1:13">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178.14841904531957</v>
      </c>
      <c r="D247" s="429">
        <f t="shared" ref="D247:M247" si="103">D77-D213</f>
        <v>260.73180103047969</v>
      </c>
      <c r="E247" s="429">
        <f t="shared" si="103"/>
        <v>315.30034832178706</v>
      </c>
      <c r="F247" s="429">
        <f t="shared" si="103"/>
        <v>344.81170565080748</v>
      </c>
      <c r="G247" s="429">
        <f t="shared" si="103"/>
        <v>369.03339252693723</v>
      </c>
      <c r="H247" s="429">
        <f t="shared" si="103"/>
        <v>384.0011148635287</v>
      </c>
      <c r="I247" s="429">
        <f t="shared" si="103"/>
        <v>387.217695322846</v>
      </c>
      <c r="J247" s="429">
        <f t="shared" si="103"/>
        <v>388.22332998944535</v>
      </c>
      <c r="K247" s="429">
        <f t="shared" si="103"/>
        <v>389.26506996013973</v>
      </c>
      <c r="L247" s="429">
        <f t="shared" si="103"/>
        <v>387.89077430767935</v>
      </c>
      <c r="M247" s="429">
        <f t="shared" si="103"/>
        <v>381.46066471966947</v>
      </c>
    </row>
    <row r="248" spans="2:13" ht="13.15">
      <c r="B248" s="323" t="str">
        <f t="shared" si="100"/>
        <v>25-29</v>
      </c>
      <c r="C248" s="429">
        <f t="shared" si="102"/>
        <v>659.84369889886716</v>
      </c>
      <c r="D248" s="429">
        <f t="shared" ref="D248:M248" si="104">D78-D214</f>
        <v>699.8941507411181</v>
      </c>
      <c r="E248" s="429">
        <f t="shared" si="104"/>
        <v>744.8485689017765</v>
      </c>
      <c r="F248" s="429">
        <f t="shared" si="104"/>
        <v>778.12535766226426</v>
      </c>
      <c r="G248" s="429">
        <f t="shared" si="104"/>
        <v>814.29096235727752</v>
      </c>
      <c r="H248" s="429">
        <f t="shared" si="104"/>
        <v>842.86629403890799</v>
      </c>
      <c r="I248" s="429">
        <f t="shared" si="104"/>
        <v>855.9863958361185</v>
      </c>
      <c r="J248" s="429">
        <f t="shared" si="104"/>
        <v>864.03800757306374</v>
      </c>
      <c r="K248" s="429">
        <f t="shared" si="104"/>
        <v>870.31742057589224</v>
      </c>
      <c r="L248" s="429">
        <f t="shared" si="104"/>
        <v>871.83475390263209</v>
      </c>
      <c r="M248" s="429">
        <f t="shared" si="104"/>
        <v>864.51660754655302</v>
      </c>
    </row>
    <row r="249" spans="2:13" ht="13.15">
      <c r="B249" s="323" t="str">
        <f t="shared" si="100"/>
        <v>30-34</v>
      </c>
      <c r="C249" s="429">
        <f t="shared" si="102"/>
        <v>1003.205951921682</v>
      </c>
      <c r="D249" s="429">
        <f t="shared" ref="D249:M249" si="105">D79-D215</f>
        <v>981.29944643418241</v>
      </c>
      <c r="E249" s="429">
        <f t="shared" si="105"/>
        <v>974.51799040672097</v>
      </c>
      <c r="F249" s="429">
        <f t="shared" si="105"/>
        <v>972.04781129118385</v>
      </c>
      <c r="G249" s="429">
        <f t="shared" si="105"/>
        <v>981.68437279010288</v>
      </c>
      <c r="H249" s="429">
        <f t="shared" si="105"/>
        <v>994.87864511003545</v>
      </c>
      <c r="I249" s="429">
        <f t="shared" si="105"/>
        <v>1003.6101663877316</v>
      </c>
      <c r="J249" s="429">
        <f t="shared" si="105"/>
        <v>1011.2633735674369</v>
      </c>
      <c r="K249" s="429">
        <f t="shared" si="105"/>
        <v>1018.5845957959497</v>
      </c>
      <c r="L249" s="429">
        <f t="shared" si="105"/>
        <v>1023.0344959821499</v>
      </c>
      <c r="M249" s="429">
        <f t="shared" si="105"/>
        <v>1021.2087401710138</v>
      </c>
    </row>
    <row r="250" spans="2:13" ht="13.15">
      <c r="B250" s="323" t="str">
        <f t="shared" si="100"/>
        <v>35-39</v>
      </c>
      <c r="C250" s="429">
        <f t="shared" si="102"/>
        <v>1041.912328995729</v>
      </c>
      <c r="D250" s="429">
        <f t="shared" ref="D250:M250" si="106">D80-D216</f>
        <v>1030.4498065392959</v>
      </c>
      <c r="E250" s="429">
        <f t="shared" si="106"/>
        <v>1019.1496002877324</v>
      </c>
      <c r="F250" s="429">
        <f t="shared" si="106"/>
        <v>1004.4600640010768</v>
      </c>
      <c r="G250" s="429">
        <f t="shared" si="106"/>
        <v>997.14692897974419</v>
      </c>
      <c r="H250" s="429">
        <f t="shared" si="106"/>
        <v>993.48169623511308</v>
      </c>
      <c r="I250" s="429">
        <f t="shared" si="106"/>
        <v>989.2323353825966</v>
      </c>
      <c r="J250" s="429">
        <f t="shared" si="106"/>
        <v>987.09138302594772</v>
      </c>
      <c r="K250" s="429">
        <f t="shared" si="106"/>
        <v>987.19378080989043</v>
      </c>
      <c r="L250" s="429">
        <f t="shared" si="106"/>
        <v>987.27414583093969</v>
      </c>
      <c r="M250" s="429">
        <f t="shared" si="106"/>
        <v>984.53054429371241</v>
      </c>
    </row>
    <row r="251" spans="2:13" ht="13.15">
      <c r="B251" s="323" t="str">
        <f t="shared" si="100"/>
        <v>40-44</v>
      </c>
      <c r="C251" s="429">
        <f t="shared" si="102"/>
        <v>826.50356473832687</v>
      </c>
      <c r="D251" s="429">
        <f t="shared" ref="D251:M251" si="107">D81-D217</f>
        <v>866.99820530886541</v>
      </c>
      <c r="E251" s="429">
        <f t="shared" si="107"/>
        <v>895.12361394667403</v>
      </c>
      <c r="F251" s="429">
        <f t="shared" si="107"/>
        <v>909.02503964590483</v>
      </c>
      <c r="G251" s="429">
        <f t="shared" si="107"/>
        <v>919.41662122240052</v>
      </c>
      <c r="H251" s="429">
        <f t="shared" si="107"/>
        <v>925.50603348735547</v>
      </c>
      <c r="I251" s="429">
        <f t="shared" si="107"/>
        <v>926.03818772012801</v>
      </c>
      <c r="J251" s="429">
        <f t="shared" si="107"/>
        <v>925.12812293166564</v>
      </c>
      <c r="K251" s="429">
        <f t="shared" si="107"/>
        <v>924.29670325964526</v>
      </c>
      <c r="L251" s="429">
        <f t="shared" si="107"/>
        <v>922.65678431165873</v>
      </c>
      <c r="M251" s="429">
        <f t="shared" si="107"/>
        <v>918.58114367020755</v>
      </c>
    </row>
    <row r="252" spans="2:13" ht="13.15">
      <c r="B252" s="323" t="str">
        <f t="shared" si="100"/>
        <v>45-49</v>
      </c>
      <c r="C252" s="429">
        <f t="shared" si="102"/>
        <v>866.1906174632104</v>
      </c>
      <c r="D252" s="429">
        <f t="shared" ref="D252:M252" si="108">D82-D218</f>
        <v>842.75899670384365</v>
      </c>
      <c r="E252" s="429">
        <f t="shared" si="108"/>
        <v>833.71804286433576</v>
      </c>
      <c r="F252" s="429">
        <f t="shared" si="108"/>
        <v>828.03680928551137</v>
      </c>
      <c r="G252" s="429">
        <f t="shared" si="108"/>
        <v>829.05281532339143</v>
      </c>
      <c r="H252" s="429">
        <f t="shared" si="108"/>
        <v>831.55959310154958</v>
      </c>
      <c r="I252" s="429">
        <f t="shared" si="108"/>
        <v>831.66106480269548</v>
      </c>
      <c r="J252" s="429">
        <f t="shared" si="108"/>
        <v>831.37125302375932</v>
      </c>
      <c r="K252" s="429">
        <f t="shared" si="108"/>
        <v>831.18590220811893</v>
      </c>
      <c r="L252" s="429">
        <f t="shared" si="108"/>
        <v>829.98218047457522</v>
      </c>
      <c r="M252" s="429">
        <f t="shared" si="108"/>
        <v>826.29106714885643</v>
      </c>
    </row>
    <row r="253" spans="2:13" ht="13.15">
      <c r="B253" s="323" t="str">
        <f t="shared" si="100"/>
        <v>50-54</v>
      </c>
      <c r="C253" s="429">
        <f t="shared" si="102"/>
        <v>760.21819598152013</v>
      </c>
      <c r="D253" s="429">
        <f t="shared" ref="D253:M253" si="109">D83-D219</f>
        <v>726.53993193569158</v>
      </c>
      <c r="E253" s="429">
        <f t="shared" si="109"/>
        <v>699.37504369654903</v>
      </c>
      <c r="F253" s="429">
        <f t="shared" si="109"/>
        <v>675.10274240132696</v>
      </c>
      <c r="G253" s="429">
        <f t="shared" si="109"/>
        <v>659.28078283433774</v>
      </c>
      <c r="H253" s="429">
        <f t="shared" si="109"/>
        <v>648.47244668055885</v>
      </c>
      <c r="I253" s="429">
        <f t="shared" si="109"/>
        <v>639.40457210515956</v>
      </c>
      <c r="J253" s="429">
        <f t="shared" si="109"/>
        <v>632.83169844328461</v>
      </c>
      <c r="K253" s="429">
        <f t="shared" si="109"/>
        <v>628.38407280127012</v>
      </c>
      <c r="L253" s="429">
        <f t="shared" si="109"/>
        <v>624.61142848433656</v>
      </c>
      <c r="M253" s="429">
        <f t="shared" si="109"/>
        <v>619.95355509425372</v>
      </c>
    </row>
    <row r="254" spans="2:13" ht="13.15">
      <c r="B254" s="323" t="str">
        <f t="shared" si="100"/>
        <v>55-59</v>
      </c>
      <c r="C254" s="429">
        <f t="shared" si="102"/>
        <v>445.65827943178579</v>
      </c>
      <c r="D254" s="429">
        <f t="shared" ref="D254:M254" si="110">D84-D220</f>
        <v>401.95947277882482</v>
      </c>
      <c r="E254" s="429">
        <f t="shared" si="110"/>
        <v>371.39067995941383</v>
      </c>
      <c r="F254" s="429">
        <f t="shared" si="110"/>
        <v>347.66452957661375</v>
      </c>
      <c r="G254" s="429">
        <f t="shared" si="110"/>
        <v>331.18586478816076</v>
      </c>
      <c r="H254" s="429">
        <f t="shared" si="110"/>
        <v>319.13697297617267</v>
      </c>
      <c r="I254" s="429">
        <f t="shared" si="110"/>
        <v>309.35411222518366</v>
      </c>
      <c r="J254" s="429">
        <f t="shared" si="110"/>
        <v>302.08886276853133</v>
      </c>
      <c r="K254" s="429">
        <f t="shared" si="110"/>
        <v>296.92668913111561</v>
      </c>
      <c r="L254" s="429">
        <f t="shared" si="110"/>
        <v>292.87284746561909</v>
      </c>
      <c r="M254" s="429">
        <f t="shared" si="110"/>
        <v>288.93031942129574</v>
      </c>
    </row>
    <row r="255" spans="2:13" ht="13.15">
      <c r="B255" s="323" t="str">
        <f t="shared" si="100"/>
        <v>60-64</v>
      </c>
      <c r="C255" s="429">
        <f t="shared" si="102"/>
        <v>147.04928976412134</v>
      </c>
      <c r="D255" s="429">
        <f t="shared" ref="D255:M255" si="111">D85-D221</f>
        <v>145.50559208218272</v>
      </c>
      <c r="E255" s="429">
        <f t="shared" si="111"/>
        <v>139.2227397239879</v>
      </c>
      <c r="F255" s="429">
        <f t="shared" si="111"/>
        <v>131.58244961084299</v>
      </c>
      <c r="G255" s="429">
        <f t="shared" si="111"/>
        <v>125.0642819981361</v>
      </c>
      <c r="H255" s="429">
        <f t="shared" si="111"/>
        <v>119.56954035470093</v>
      </c>
      <c r="I255" s="429">
        <f t="shared" si="111"/>
        <v>114.68357088635435</v>
      </c>
      <c r="J255" s="429">
        <f t="shared" si="111"/>
        <v>110.82545586997335</v>
      </c>
      <c r="K255" s="429">
        <f t="shared" si="111"/>
        <v>107.93732417238732</v>
      </c>
      <c r="L255" s="429">
        <f t="shared" si="111"/>
        <v>105.61930328082882</v>
      </c>
      <c r="M255" s="429">
        <f t="shared" si="111"/>
        <v>103.44689540534972</v>
      </c>
    </row>
    <row r="256" spans="2:13" ht="13.15">
      <c r="B256" s="323" t="str">
        <f t="shared" si="100"/>
        <v>65 plus</v>
      </c>
      <c r="C256" s="429">
        <f t="shared" si="102"/>
        <v>42.588520441707473</v>
      </c>
      <c r="D256" s="429">
        <f t="shared" ref="D256:M256" si="112">D86-D222</f>
        <v>46.917274984396194</v>
      </c>
      <c r="E256" s="429">
        <f t="shared" si="112"/>
        <v>49.339615399247897</v>
      </c>
      <c r="F256" s="429">
        <f t="shared" si="112"/>
        <v>49.832571050594524</v>
      </c>
      <c r="G256" s="429">
        <f t="shared" si="112"/>
        <v>49.405674146449655</v>
      </c>
      <c r="H256" s="429">
        <f t="shared" si="112"/>
        <v>48.385301584172439</v>
      </c>
      <c r="I256" s="429">
        <f t="shared" si="112"/>
        <v>46.950681767786804</v>
      </c>
      <c r="J256" s="429">
        <f t="shared" si="112"/>
        <v>45.50604894094878</v>
      </c>
      <c r="K256" s="429">
        <f t="shared" si="112"/>
        <v>44.220505261423753</v>
      </c>
      <c r="L256" s="429">
        <f t="shared" si="112"/>
        <v>43.065441811221802</v>
      </c>
      <c r="M256" s="429">
        <f t="shared" si="112"/>
        <v>41.942680996026134</v>
      </c>
    </row>
    <row r="257" spans="1:13" ht="13.15">
      <c r="B257" s="323" t="str">
        <f t="shared" si="100"/>
        <v>Total</v>
      </c>
      <c r="C257" s="429">
        <f>SUM(C247:C256)</f>
        <v>5971.3188666822698</v>
      </c>
      <c r="D257" s="429">
        <f t="shared" ref="D257:M257" si="113">SUM(D247:D256)</f>
        <v>6003.0546785388806</v>
      </c>
      <c r="E257" s="429">
        <f t="shared" si="113"/>
        <v>6041.9862435082259</v>
      </c>
      <c r="F257" s="429">
        <f t="shared" si="113"/>
        <v>6040.6890801761265</v>
      </c>
      <c r="G257" s="429">
        <f t="shared" si="113"/>
        <v>6075.5616969669372</v>
      </c>
      <c r="H257" s="429">
        <f t="shared" si="113"/>
        <v>6107.857638432095</v>
      </c>
      <c r="I257" s="429">
        <f t="shared" si="113"/>
        <v>6104.1387824366011</v>
      </c>
      <c r="J257" s="429">
        <f t="shared" si="113"/>
        <v>6098.3675361340574</v>
      </c>
      <c r="K257" s="429">
        <f t="shared" si="113"/>
        <v>6098.3120639758326</v>
      </c>
      <c r="L257" s="429">
        <f t="shared" si="113"/>
        <v>6088.8421558516411</v>
      </c>
      <c r="M257" s="429">
        <f t="shared" si="113"/>
        <v>6050.8622184669384</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157.62368584049676</v>
      </c>
      <c r="D263" s="429">
        <f t="shared" ref="D263:M263" si="118">D93-D229</f>
        <v>201.62147802865067</v>
      </c>
      <c r="E263" s="429">
        <f t="shared" si="118"/>
        <v>233.16986818031751</v>
      </c>
      <c r="F263" s="429">
        <f t="shared" si="118"/>
        <v>253.73963613987249</v>
      </c>
      <c r="G263" s="429">
        <f t="shared" si="118"/>
        <v>271.43515615730928</v>
      </c>
      <c r="H263" s="429">
        <f t="shared" si="118"/>
        <v>283.33891273543384</v>
      </c>
      <c r="I263" s="429">
        <f t="shared" si="118"/>
        <v>287.45748540533532</v>
      </c>
      <c r="J263" s="429">
        <f t="shared" si="118"/>
        <v>289.60716854652236</v>
      </c>
      <c r="K263" s="429">
        <f t="shared" si="118"/>
        <v>291.33545900701603</v>
      </c>
      <c r="L263" s="429">
        <f t="shared" si="118"/>
        <v>291.20199288732255</v>
      </c>
      <c r="M263" s="429">
        <f t="shared" si="118"/>
        <v>287.51421325356785</v>
      </c>
    </row>
    <row r="264" spans="1:13" ht="13.15">
      <c r="B264" s="323" t="str">
        <f t="shared" si="115"/>
        <v>25-29</v>
      </c>
      <c r="C264" s="429">
        <f t="shared" si="117"/>
        <v>430.64680521801586</v>
      </c>
      <c r="D264" s="429">
        <f t="shared" ref="D264:M264" si="119">D94-D230</f>
        <v>458.66120829591677</v>
      </c>
      <c r="E264" s="429">
        <f t="shared" si="119"/>
        <v>488.08539356163794</v>
      </c>
      <c r="F264" s="429">
        <f t="shared" si="119"/>
        <v>512.91189596407639</v>
      </c>
      <c r="G264" s="429">
        <f t="shared" si="119"/>
        <v>538.96413239822516</v>
      </c>
      <c r="H264" s="429">
        <f t="shared" si="119"/>
        <v>560.10111651017462</v>
      </c>
      <c r="I264" s="429">
        <f t="shared" si="119"/>
        <v>571.50435868627198</v>
      </c>
      <c r="J264" s="429">
        <f t="shared" si="119"/>
        <v>579.30670524988318</v>
      </c>
      <c r="K264" s="429">
        <f t="shared" si="119"/>
        <v>585.50652425486726</v>
      </c>
      <c r="L264" s="429">
        <f t="shared" si="119"/>
        <v>588.3478333486155</v>
      </c>
      <c r="M264" s="429">
        <f t="shared" si="119"/>
        <v>585.37118656260157</v>
      </c>
    </row>
    <row r="265" spans="1:13" ht="13.15">
      <c r="B265" s="323" t="str">
        <f t="shared" si="115"/>
        <v>30-34</v>
      </c>
      <c r="C265" s="429">
        <f t="shared" si="117"/>
        <v>614.18119558499086</v>
      </c>
      <c r="D265" s="429">
        <f t="shared" ref="D265:M265" si="120">D95-D231</f>
        <v>604.0677301166379</v>
      </c>
      <c r="E265" s="429">
        <f t="shared" si="120"/>
        <v>603.0686344221541</v>
      </c>
      <c r="F265" s="429">
        <f t="shared" si="120"/>
        <v>606.75880427180834</v>
      </c>
      <c r="G265" s="429">
        <f t="shared" si="120"/>
        <v>617.15578597859337</v>
      </c>
      <c r="H265" s="429">
        <f t="shared" si="120"/>
        <v>629.23626383180829</v>
      </c>
      <c r="I265" s="429">
        <f t="shared" si="120"/>
        <v>638.2613883641493</v>
      </c>
      <c r="J265" s="429">
        <f t="shared" si="120"/>
        <v>646.25464195508027</v>
      </c>
      <c r="K265" s="429">
        <f t="shared" si="120"/>
        <v>653.66187697040016</v>
      </c>
      <c r="L265" s="429">
        <f t="shared" si="120"/>
        <v>658.97144235733208</v>
      </c>
      <c r="M265" s="429">
        <f t="shared" si="120"/>
        <v>660.14907594184228</v>
      </c>
    </row>
    <row r="266" spans="1:13" ht="13.15">
      <c r="B266" s="323" t="str">
        <f t="shared" si="115"/>
        <v>35-39</v>
      </c>
      <c r="C266" s="429">
        <f t="shared" si="117"/>
        <v>680.70318576311729</v>
      </c>
      <c r="D266" s="429">
        <f t="shared" ref="D266:M266" si="121">D96-D232</f>
        <v>658.00732994305372</v>
      </c>
      <c r="E266" s="429">
        <f t="shared" si="121"/>
        <v>640.53593109490316</v>
      </c>
      <c r="F266" s="429">
        <f t="shared" si="121"/>
        <v>627.06029643156978</v>
      </c>
      <c r="G266" s="429">
        <f t="shared" si="121"/>
        <v>620.22057014860741</v>
      </c>
      <c r="H266" s="429">
        <f t="shared" si="121"/>
        <v>617.08421663814693</v>
      </c>
      <c r="I266" s="429">
        <f t="shared" si="121"/>
        <v>614.62727684839012</v>
      </c>
      <c r="J266" s="429">
        <f t="shared" si="121"/>
        <v>614.09375453842608</v>
      </c>
      <c r="K266" s="429">
        <f t="shared" si="121"/>
        <v>615.30808401968511</v>
      </c>
      <c r="L266" s="429">
        <f t="shared" si="121"/>
        <v>616.73724689423807</v>
      </c>
      <c r="M266" s="429">
        <f t="shared" si="121"/>
        <v>616.57889559484136</v>
      </c>
    </row>
    <row r="267" spans="1:13" ht="13.15">
      <c r="B267" s="323" t="str">
        <f t="shared" si="115"/>
        <v>40-44</v>
      </c>
      <c r="C267" s="429">
        <f t="shared" si="117"/>
        <v>541.95526340765332</v>
      </c>
      <c r="D267" s="429">
        <f t="shared" ref="D267:M267" si="122">D97-D233</f>
        <v>561.82785088251831</v>
      </c>
      <c r="E267" s="429">
        <f t="shared" si="122"/>
        <v>572.70102477671901</v>
      </c>
      <c r="F267" s="429">
        <f t="shared" si="122"/>
        <v>576.84006155178781</v>
      </c>
      <c r="G267" s="429">
        <f t="shared" si="122"/>
        <v>579.17817639280679</v>
      </c>
      <c r="H267" s="429">
        <f t="shared" si="122"/>
        <v>579.56893640394298</v>
      </c>
      <c r="I267" s="429">
        <f t="shared" si="122"/>
        <v>577.37071290370523</v>
      </c>
      <c r="J267" s="429">
        <f t="shared" si="122"/>
        <v>575.01891732442823</v>
      </c>
      <c r="K267" s="429">
        <f t="shared" si="122"/>
        <v>573.34566905518511</v>
      </c>
      <c r="L267" s="429">
        <f t="shared" si="122"/>
        <v>571.72360062624273</v>
      </c>
      <c r="M267" s="429">
        <f t="shared" si="122"/>
        <v>569.07762983264217</v>
      </c>
    </row>
    <row r="268" spans="1:13" ht="13.15">
      <c r="B268" s="323" t="str">
        <f t="shared" si="115"/>
        <v>45-49</v>
      </c>
      <c r="C268" s="429">
        <f t="shared" si="117"/>
        <v>534.2552563635553</v>
      </c>
      <c r="D268" s="429">
        <f t="shared" ref="D268:M268" si="123">D98-D234</f>
        <v>523.42671169254947</v>
      </c>
      <c r="E268" s="429">
        <f t="shared" si="123"/>
        <v>519.67692706412151</v>
      </c>
      <c r="F268" s="429">
        <f t="shared" si="123"/>
        <v>518.41667990596272</v>
      </c>
      <c r="G268" s="429">
        <f t="shared" si="123"/>
        <v>519.80729378496471</v>
      </c>
      <c r="H268" s="429">
        <f t="shared" si="123"/>
        <v>521.17683877704667</v>
      </c>
      <c r="I268" s="429">
        <f t="shared" si="123"/>
        <v>520.56639819568238</v>
      </c>
      <c r="J268" s="429">
        <f t="shared" si="123"/>
        <v>519.45540061174097</v>
      </c>
      <c r="K268" s="429">
        <f t="shared" si="123"/>
        <v>518.34051154946678</v>
      </c>
      <c r="L268" s="429">
        <f t="shared" si="123"/>
        <v>516.6844040097717</v>
      </c>
      <c r="M268" s="429">
        <f t="shared" si="123"/>
        <v>513.68693042340135</v>
      </c>
    </row>
    <row r="269" spans="1:13" ht="13.15">
      <c r="B269" s="323" t="str">
        <f t="shared" si="115"/>
        <v>50-54</v>
      </c>
      <c r="C269" s="429">
        <f t="shared" si="117"/>
        <v>380.68200103566835</v>
      </c>
      <c r="D269" s="429">
        <f t="shared" ref="D269:M269" si="124">D99-D235</f>
        <v>390.45759021623326</v>
      </c>
      <c r="E269" s="429">
        <f t="shared" si="124"/>
        <v>395.76771075829856</v>
      </c>
      <c r="F269" s="429">
        <f t="shared" si="124"/>
        <v>398.44324282112638</v>
      </c>
      <c r="G269" s="429">
        <f t="shared" si="124"/>
        <v>401.25036833103309</v>
      </c>
      <c r="H269" s="429">
        <f t="shared" si="124"/>
        <v>403.42239466398763</v>
      </c>
      <c r="I269" s="429">
        <f t="shared" si="124"/>
        <v>403.94989970325787</v>
      </c>
      <c r="J269" s="429">
        <f t="shared" si="124"/>
        <v>404.01027578393877</v>
      </c>
      <c r="K269" s="429">
        <f t="shared" si="124"/>
        <v>403.94039256512485</v>
      </c>
      <c r="L269" s="429">
        <f t="shared" si="124"/>
        <v>403.28884481968237</v>
      </c>
      <c r="M269" s="429">
        <f t="shared" si="124"/>
        <v>401.42309042662566</v>
      </c>
    </row>
    <row r="270" spans="1:13" ht="13.15">
      <c r="B270" s="323" t="str">
        <f t="shared" si="115"/>
        <v>55-59</v>
      </c>
      <c r="C270" s="429">
        <f t="shared" si="117"/>
        <v>194.68963218733637</v>
      </c>
      <c r="D270" s="429">
        <f t="shared" ref="D270:M270" si="125">D100-D236</f>
        <v>192.35078730827257</v>
      </c>
      <c r="E270" s="429">
        <f t="shared" si="125"/>
        <v>192.63731247765287</v>
      </c>
      <c r="F270" s="429">
        <f t="shared" si="125"/>
        <v>193.42616693355177</v>
      </c>
      <c r="G270" s="429">
        <f t="shared" si="125"/>
        <v>194.94743285611139</v>
      </c>
      <c r="H270" s="429">
        <f t="shared" si="125"/>
        <v>196.27453694634539</v>
      </c>
      <c r="I270" s="429">
        <f t="shared" si="125"/>
        <v>196.72682883046144</v>
      </c>
      <c r="J270" s="429">
        <f t="shared" si="125"/>
        <v>196.96961073655768</v>
      </c>
      <c r="K270" s="429">
        <f t="shared" si="125"/>
        <v>197.17190189405159</v>
      </c>
      <c r="L270" s="429">
        <f t="shared" si="125"/>
        <v>197.05927964121111</v>
      </c>
      <c r="M270" s="429">
        <f t="shared" si="125"/>
        <v>196.27411942730618</v>
      </c>
    </row>
    <row r="271" spans="1:13" ht="13.15">
      <c r="B271" s="323" t="str">
        <f t="shared" si="115"/>
        <v>60-64</v>
      </c>
      <c r="C271" s="429">
        <f t="shared" si="117"/>
        <v>56.082137492766712</v>
      </c>
      <c r="D271" s="429">
        <f t="shared" ref="D271:M271" si="126">D101-D237</f>
        <v>63.256838980471599</v>
      </c>
      <c r="E271" s="429">
        <f t="shared" si="126"/>
        <v>66.898745762890627</v>
      </c>
      <c r="F271" s="429">
        <f t="shared" si="126"/>
        <v>68.811964532549212</v>
      </c>
      <c r="G271" s="429">
        <f t="shared" si="126"/>
        <v>70.227358554484425</v>
      </c>
      <c r="H271" s="429">
        <f t="shared" si="126"/>
        <v>71.174611062412964</v>
      </c>
      <c r="I271" s="429">
        <f t="shared" si="126"/>
        <v>71.545325124470793</v>
      </c>
      <c r="J271" s="429">
        <f t="shared" si="126"/>
        <v>71.752315593406621</v>
      </c>
      <c r="K271" s="429">
        <f t="shared" si="126"/>
        <v>71.915899947351434</v>
      </c>
      <c r="L271" s="429">
        <f t="shared" si="126"/>
        <v>71.927651058832254</v>
      </c>
      <c r="M271" s="429">
        <f t="shared" si="126"/>
        <v>71.637363506935841</v>
      </c>
    </row>
    <row r="272" spans="1:13" ht="13.15">
      <c r="B272" s="323" t="str">
        <f t="shared" si="115"/>
        <v>65 plus</v>
      </c>
      <c r="C272" s="429">
        <f t="shared" si="117"/>
        <v>11.654052398505009</v>
      </c>
      <c r="D272" s="429">
        <f t="shared" ref="D272:M272" si="127">D102-D238</f>
        <v>18.019213301308799</v>
      </c>
      <c r="E272" s="429">
        <f t="shared" si="127"/>
        <v>23.180980332236679</v>
      </c>
      <c r="F272" s="429">
        <f t="shared" si="127"/>
        <v>27.010223005641727</v>
      </c>
      <c r="G272" s="429">
        <f t="shared" si="127"/>
        <v>29.887914064921876</v>
      </c>
      <c r="H272" s="429">
        <f t="shared" si="127"/>
        <v>31.953536860030603</v>
      </c>
      <c r="I272" s="429">
        <f t="shared" si="127"/>
        <v>33.302044926201496</v>
      </c>
      <c r="J272" s="429">
        <f t="shared" si="127"/>
        <v>34.212694581036558</v>
      </c>
      <c r="K272" s="429">
        <f t="shared" si="127"/>
        <v>34.844752726910158</v>
      </c>
      <c r="L272" s="429">
        <f t="shared" si="127"/>
        <v>35.237891458984535</v>
      </c>
      <c r="M272" s="429">
        <f t="shared" si="127"/>
        <v>35.380909195058521</v>
      </c>
    </row>
    <row r="273" spans="1:14" ht="13.15">
      <c r="B273" s="323" t="str">
        <f t="shared" si="115"/>
        <v>Total</v>
      </c>
      <c r="C273" s="429">
        <f>SUM(C263:C272)</f>
        <v>3602.473215292106</v>
      </c>
      <c r="D273" s="429">
        <f t="shared" ref="D273:M273" si="128">SUM(D263:D272)</f>
        <v>3671.6967387656127</v>
      </c>
      <c r="E273" s="429">
        <f t="shared" si="128"/>
        <v>3735.722528430932</v>
      </c>
      <c r="F273" s="429">
        <f t="shared" si="128"/>
        <v>3783.4189715579464</v>
      </c>
      <c r="G273" s="429">
        <f t="shared" si="128"/>
        <v>3843.0741886670576</v>
      </c>
      <c r="H273" s="429">
        <f t="shared" si="128"/>
        <v>3893.3313644293303</v>
      </c>
      <c r="I273" s="429">
        <f t="shared" si="128"/>
        <v>3915.3117189879258</v>
      </c>
      <c r="J273" s="429">
        <f t="shared" si="128"/>
        <v>3930.68148492102</v>
      </c>
      <c r="K273" s="429">
        <f t="shared" si="128"/>
        <v>3945.3710719900582</v>
      </c>
      <c r="L273" s="429">
        <f t="shared" si="128"/>
        <v>3951.180187102233</v>
      </c>
      <c r="M273" s="429">
        <f t="shared" si="128"/>
        <v>3937.0934141648227</v>
      </c>
    </row>
    <row r="274" spans="1:14">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4" ht="15">
      <c r="B275" s="325"/>
      <c r="H275" s="312"/>
    </row>
    <row r="276" spans="1:14" ht="15">
      <c r="B276" s="325" t="s">
        <v>506</v>
      </c>
      <c r="H276" s="312"/>
    </row>
    <row r="277" spans="1:14" ht="15">
      <c r="B277" s="325"/>
      <c r="H277" s="312"/>
    </row>
    <row r="278" spans="1:14"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4" ht="13.15">
      <c r="B279" s="311" t="s">
        <v>227</v>
      </c>
      <c r="C279" s="429">
        <f>C223+C239</f>
        <v>1390.1819180256243</v>
      </c>
      <c r="D279" s="429">
        <f t="shared" ref="D279:M279" si="131">D223+D239</f>
        <v>1444.890422898681</v>
      </c>
      <c r="E279" s="429">
        <f t="shared" si="131"/>
        <v>1471.8223095036647</v>
      </c>
      <c r="F279" s="429">
        <f t="shared" si="131"/>
        <v>1516.2473337746831</v>
      </c>
      <c r="G279" s="429">
        <f t="shared" si="131"/>
        <v>1528.9416286321475</v>
      </c>
      <c r="H279" s="429">
        <f t="shared" si="131"/>
        <v>1538.7121814547877</v>
      </c>
      <c r="I279" s="429">
        <f t="shared" si="131"/>
        <v>1537.6298546620283</v>
      </c>
      <c r="J279" s="429">
        <f t="shared" si="131"/>
        <v>1535.5798223694942</v>
      </c>
      <c r="K279" s="429">
        <f t="shared" si="131"/>
        <v>1534.9125717772017</v>
      </c>
      <c r="L279" s="429">
        <f t="shared" si="131"/>
        <v>1531.6995999630183</v>
      </c>
      <c r="M279" s="429">
        <f t="shared" si="131"/>
        <v>1521.0128140881043</v>
      </c>
      <c r="N279" s="312"/>
    </row>
    <row r="280" spans="1:14" ht="13.15">
      <c r="B280" s="311" t="s">
        <v>228</v>
      </c>
      <c r="C280" s="429">
        <f>C155+C171</f>
        <v>326.34065287880333</v>
      </c>
      <c r="D280" s="429">
        <f t="shared" ref="D280:M280" si="132">D155+D171</f>
        <v>322.8652869426935</v>
      </c>
      <c r="E280" s="429">
        <f t="shared" si="132"/>
        <v>317.17292630426516</v>
      </c>
      <c r="F280" s="429">
        <f t="shared" si="132"/>
        <v>310.67243069013961</v>
      </c>
      <c r="G280" s="429">
        <f t="shared" si="132"/>
        <v>304.94748170138371</v>
      </c>
      <c r="H280" s="429">
        <f t="shared" si="132"/>
        <v>299.98323480785911</v>
      </c>
      <c r="I280" s="429">
        <f t="shared" si="132"/>
        <v>294.82440353228657</v>
      </c>
      <c r="J280" s="429">
        <f t="shared" si="132"/>
        <v>290.54014585811012</v>
      </c>
      <c r="K280" s="429">
        <f t="shared" si="132"/>
        <v>287.27338707646072</v>
      </c>
      <c r="L280" s="429">
        <f t="shared" si="132"/>
        <v>284.39660681898181</v>
      </c>
      <c r="M280" s="429">
        <f t="shared" si="132"/>
        <v>281.15238763790614</v>
      </c>
      <c r="N280" s="312"/>
    </row>
    <row r="281" spans="1:14" ht="13.15">
      <c r="B281" s="311" t="s">
        <v>531</v>
      </c>
      <c r="C281" s="429">
        <f>C189+C205</f>
        <v>5.2753493228714605</v>
      </c>
      <c r="D281" s="429">
        <f t="shared" ref="D281:M281" si="133">D189+D205</f>
        <v>5.2558142449162855</v>
      </c>
      <c r="E281" s="429">
        <f t="shared" si="133"/>
        <v>5.2402645340248926</v>
      </c>
      <c r="F281" s="429">
        <f t="shared" si="133"/>
        <v>5.2251449315932401</v>
      </c>
      <c r="G281" s="429">
        <f t="shared" si="133"/>
        <v>5.2244399722198498</v>
      </c>
      <c r="H281" s="429">
        <f t="shared" si="133"/>
        <v>5.2285220097381515</v>
      </c>
      <c r="I281" s="429">
        <f t="shared" si="133"/>
        <v>5.2127254620308818</v>
      </c>
      <c r="J281" s="429">
        <f t="shared" si="133"/>
        <v>5.1988437638274023</v>
      </c>
      <c r="K281" s="429">
        <f t="shared" si="133"/>
        <v>5.1913054003397576</v>
      </c>
      <c r="L281" s="429">
        <f t="shared" si="133"/>
        <v>5.1790981971044214</v>
      </c>
      <c r="M281" s="429">
        <f t="shared" si="133"/>
        <v>5.148465410743329</v>
      </c>
      <c r="N281" s="312"/>
    </row>
    <row r="282" spans="1:14" ht="13.15">
      <c r="B282" s="311" t="s">
        <v>229</v>
      </c>
      <c r="C282" s="429">
        <f>C121+C137</f>
        <v>1058.5659158239494</v>
      </c>
      <c r="D282" s="429">
        <f t="shared" ref="D282:M282" si="134">D121+D137</f>
        <v>1116.7693217110711</v>
      </c>
      <c r="E282" s="429">
        <f t="shared" si="134"/>
        <v>1149.4091186653745</v>
      </c>
      <c r="F282" s="429">
        <f t="shared" si="134"/>
        <v>1200.3497581529502</v>
      </c>
      <c r="G282" s="429">
        <f t="shared" si="134"/>
        <v>1218.7697069585442</v>
      </c>
      <c r="H282" s="429">
        <f t="shared" si="134"/>
        <v>1233.5004246371907</v>
      </c>
      <c r="I282" s="429">
        <f t="shared" si="134"/>
        <v>1237.592725667711</v>
      </c>
      <c r="J282" s="429">
        <f t="shared" si="134"/>
        <v>1239.8408327475568</v>
      </c>
      <c r="K282" s="429">
        <f t="shared" si="134"/>
        <v>1242.4478793004012</v>
      </c>
      <c r="L282" s="429">
        <f t="shared" si="134"/>
        <v>1242.1238949469321</v>
      </c>
      <c r="M282" s="429">
        <f t="shared" si="134"/>
        <v>1234.7119610394548</v>
      </c>
      <c r="N282" s="312"/>
    </row>
    <row r="283" spans="1:14">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4" ht="15">
      <c r="B284" s="325"/>
      <c r="H284" s="312"/>
    </row>
    <row r="285" spans="1:14" ht="15">
      <c r="B285" s="325" t="s">
        <v>265</v>
      </c>
      <c r="F285" s="349"/>
      <c r="G285" s="349" t="s">
        <v>266</v>
      </c>
      <c r="H285" s="312"/>
    </row>
    <row r="286" spans="1:14" ht="15">
      <c r="B286" s="325"/>
      <c r="H286" s="312"/>
    </row>
    <row r="287" spans="1:14" ht="15">
      <c r="B287" s="325" t="s">
        <v>211</v>
      </c>
      <c r="H287" s="312"/>
    </row>
    <row r="288" spans="1:14" ht="15">
      <c r="B288" s="325"/>
      <c r="H288" s="312"/>
    </row>
    <row r="289" spans="2:13"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3"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3" ht="15">
      <c r="B291" s="325"/>
      <c r="H291" s="312"/>
    </row>
    <row r="292" spans="2:13" ht="15">
      <c r="B292" s="325" t="s">
        <v>263</v>
      </c>
      <c r="H292" s="312"/>
    </row>
    <row r="293" spans="2:13"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3" ht="13.15">
      <c r="B294" s="348" t="s">
        <v>267</v>
      </c>
      <c r="C294" s="429">
        <f>C36-C15+C279-C290</f>
        <v>1545.8497582287982</v>
      </c>
      <c r="D294" s="429">
        <f>D36-D15+D279-D290</f>
        <v>1574.7796641383281</v>
      </c>
      <c r="E294" s="429">
        <f>E36-E15+E279-E290</f>
        <v>1562.6466135695991</v>
      </c>
      <c r="F294" s="429">
        <f t="shared" ref="F294:M294" si="139">F36-F15+F279-F290</f>
        <v>1623.4694625320697</v>
      </c>
      <c r="G294" s="429">
        <f t="shared" si="139"/>
        <v>1621.2652986822168</v>
      </c>
      <c r="H294" s="429">
        <f t="shared" si="139"/>
        <v>1555.8913532251295</v>
      </c>
      <c r="I294" s="429">
        <f t="shared" si="139"/>
        <v>1545.1783420000456</v>
      </c>
      <c r="J294" s="429">
        <f t="shared" si="139"/>
        <v>1549.5466866880156</v>
      </c>
      <c r="K294" s="429">
        <f t="shared" si="139"/>
        <v>1528.0388069510004</v>
      </c>
      <c r="L294" s="429">
        <f t="shared" si="139"/>
        <v>1468.9461037659914</v>
      </c>
      <c r="M294" s="429">
        <f t="shared" si="139"/>
        <v>1488.9669854346721</v>
      </c>
    </row>
    <row r="295" spans="2:13" ht="12.75" customHeight="1">
      <c r="B295" s="1469" t="s">
        <v>264</v>
      </c>
      <c r="C295" s="1469"/>
      <c r="D295" s="1469"/>
      <c r="E295" s="1469"/>
      <c r="F295" s="1469"/>
      <c r="G295" s="1469"/>
      <c r="H295" s="1469"/>
      <c r="I295" s="1469"/>
      <c r="J295" s="1469"/>
      <c r="K295" s="1469"/>
      <c r="L295" s="1469"/>
      <c r="M295" s="1469"/>
    </row>
    <row r="296" spans="2:13" ht="13.15">
      <c r="B296" s="311" t="s">
        <v>2</v>
      </c>
      <c r="C296" s="271">
        <f>IF(C294&lt;0,0,C294)</f>
        <v>1545.8497582287982</v>
      </c>
      <c r="D296" s="271">
        <f t="shared" ref="D296:M296" si="140">IF(D294&lt;0,0,D294)</f>
        <v>1574.7796641383281</v>
      </c>
      <c r="E296" s="271">
        <f t="shared" si="140"/>
        <v>1562.6466135695991</v>
      </c>
      <c r="F296" s="271">
        <f t="shared" si="140"/>
        <v>1623.4694625320697</v>
      </c>
      <c r="G296" s="271">
        <f t="shared" si="140"/>
        <v>1621.2652986822168</v>
      </c>
      <c r="H296" s="271">
        <f t="shared" si="140"/>
        <v>1555.8913532251295</v>
      </c>
      <c r="I296" s="271">
        <f t="shared" si="140"/>
        <v>1545.1783420000456</v>
      </c>
      <c r="J296" s="271">
        <f t="shared" si="140"/>
        <v>1549.5466866880156</v>
      </c>
      <c r="K296" s="271">
        <f t="shared" si="140"/>
        <v>1528.0388069510004</v>
      </c>
      <c r="L296" s="271">
        <f t="shared" si="140"/>
        <v>1468.9461037659914</v>
      </c>
      <c r="M296" s="271">
        <f t="shared" si="140"/>
        <v>1488.9669854346721</v>
      </c>
    </row>
    <row r="297" spans="2:13" ht="15">
      <c r="B297" s="325"/>
      <c r="H297" s="312"/>
    </row>
    <row r="298" spans="2:13" ht="15">
      <c r="B298" s="325" t="s">
        <v>174</v>
      </c>
      <c r="H298" s="312"/>
    </row>
    <row r="299" spans="2:13" ht="15">
      <c r="B299" s="325"/>
      <c r="H299" s="312"/>
    </row>
    <row r="300" spans="2:13" ht="13.15">
      <c r="B300" s="326" t="s">
        <v>46</v>
      </c>
      <c r="H300" s="310"/>
    </row>
    <row r="301" spans="2:13">
      <c r="H301" s="310"/>
    </row>
    <row r="302" spans="2:13"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3" ht="13.15">
      <c r="B303" s="323" t="str">
        <f t="shared" si="141"/>
        <v>20-24</v>
      </c>
      <c r="C303" s="429">
        <f>C$296*Entrant_age_breakdowns!$K76*$G$31</f>
        <v>232.53043864883369</v>
      </c>
      <c r="D303" s="429">
        <f>D$296*Entrant_age_breakdowns!$K76*$G$31</f>
        <v>236.8821446767987</v>
      </c>
      <c r="E303" s="429">
        <f>E$296*Entrant_age_breakdowns!$K76*$G$31</f>
        <v>235.05706202832212</v>
      </c>
      <c r="F303" s="429">
        <f>F$296*Entrant_age_breakdowns!$K76*$G$31</f>
        <v>244.20618125794246</v>
      </c>
      <c r="G303" s="429">
        <f>G$296*Entrant_age_breakdowns!$K76*$G$31</f>
        <v>243.87462563028078</v>
      </c>
      <c r="H303" s="429">
        <f>H$296*Entrant_age_breakdowns!$K76*$G$31</f>
        <v>234.0409195198248</v>
      </c>
      <c r="I303" s="429">
        <f>I$296*Entrant_age_breakdowns!$K76*$G$31</f>
        <v>232.42944260484126</v>
      </c>
      <c r="J303" s="429">
        <f>J$296*Entrant_age_breakdowns!$K76*$G$31</f>
        <v>233.08653951937376</v>
      </c>
      <c r="K303" s="429">
        <f>K$296*Entrant_age_breakdowns!$K76*$G$31</f>
        <v>229.85127251943916</v>
      </c>
      <c r="L303" s="429">
        <f>L$296*Entrant_age_breakdowns!$K76*$G$31</f>
        <v>220.96240597894209</v>
      </c>
      <c r="M303" s="429">
        <f>M$296*Entrant_age_breakdowns!$K76*$G$31</f>
        <v>223.97399515296948</v>
      </c>
    </row>
    <row r="304" spans="2:13" ht="13.15">
      <c r="B304" s="323" t="str">
        <f t="shared" si="141"/>
        <v>25-29</v>
      </c>
      <c r="C304" s="429">
        <f>C$296*Entrant_age_breakdowns!$K77*$G$31</f>
        <v>252.46593637485626</v>
      </c>
      <c r="D304" s="429">
        <f>D$296*Entrant_age_breakdowns!$K77*$G$31</f>
        <v>257.19072657248483</v>
      </c>
      <c r="E304" s="429">
        <f>E$296*Entrant_age_breakdowns!$K77*$G$31</f>
        <v>255.20917438307455</v>
      </c>
      <c r="F304" s="429">
        <f>F$296*Entrant_age_breakdowns!$K77*$G$31</f>
        <v>265.14267369926347</v>
      </c>
      <c r="G304" s="429">
        <f>G$296*Entrant_age_breakdowns!$K77*$G$31</f>
        <v>264.78269286198315</v>
      </c>
      <c r="H304" s="429">
        <f>H$296*Entrant_age_breakdowns!$K77*$G$31</f>
        <v>254.10591507909371</v>
      </c>
      <c r="I304" s="429">
        <f>I$296*Entrant_age_breakdowns!$K77*$G$31</f>
        <v>252.35628165195257</v>
      </c>
      <c r="J304" s="429">
        <f>J$296*Entrant_age_breakdowns!$K77*$G$31</f>
        <v>253.06971335913224</v>
      </c>
      <c r="K304" s="429">
        <f>K$296*Entrant_age_breakdowns!$K77*$G$31</f>
        <v>249.55707769170172</v>
      </c>
      <c r="L304" s="429">
        <f>L$296*Entrant_age_breakdowns!$K77*$G$31</f>
        <v>239.90614326996433</v>
      </c>
      <c r="M304" s="429">
        <f>M$296*Entrant_age_breakdowns!$K77*$G$31</f>
        <v>243.17592457350128</v>
      </c>
    </row>
    <row r="305" spans="1:13" ht="13.15">
      <c r="B305" s="323" t="str">
        <f t="shared" si="141"/>
        <v>30-34</v>
      </c>
      <c r="C305" s="429">
        <f>C$296*Entrant_age_breakdowns!$K78*$G$31</f>
        <v>129.8305719327503</v>
      </c>
      <c r="D305" s="429">
        <f>D$296*Entrant_age_breakdowns!$K78*$G$31</f>
        <v>132.26029462100072</v>
      </c>
      <c r="E305" s="429">
        <f>E$296*Entrant_age_breakdowns!$K78*$G$31</f>
        <v>131.24128168896007</v>
      </c>
      <c r="F305" s="429">
        <f>F$296*Entrant_age_breakdowns!$K78*$G$31</f>
        <v>136.34958230183764</v>
      </c>
      <c r="G305" s="429">
        <f>G$296*Entrant_age_breakdowns!$K78*$G$31</f>
        <v>136.1644622073805</v>
      </c>
      <c r="H305" s="429">
        <f>H$296*Entrant_age_breakdowns!$K78*$G$31</f>
        <v>130.67393074854135</v>
      </c>
      <c r="I305" s="429">
        <f>I$296*Entrant_age_breakdowns!$K78*$G$31</f>
        <v>129.77418200706711</v>
      </c>
      <c r="J305" s="429">
        <f>J$296*Entrant_age_breakdowns!$K78*$G$31</f>
        <v>130.14106416118304</v>
      </c>
      <c r="K305" s="429">
        <f>K$296*Entrant_age_breakdowns!$K78*$G$31</f>
        <v>128.33469176797132</v>
      </c>
      <c r="L305" s="429">
        <f>L$296*Entrant_age_breakdowns!$K78*$G$31</f>
        <v>123.37170011194361</v>
      </c>
      <c r="M305" s="429">
        <f>M$296*Entrant_age_breakdowns!$K78*$G$31</f>
        <v>125.05318468300631</v>
      </c>
    </row>
    <row r="306" spans="1:13" ht="13.15">
      <c r="B306" s="323" t="str">
        <f t="shared" si="141"/>
        <v>35-39</v>
      </c>
      <c r="C306" s="429">
        <f>C$296*Entrant_age_breakdowns!$K79*$G$31</f>
        <v>98.430362261997644</v>
      </c>
      <c r="D306" s="429">
        <f>D$296*Entrant_age_breakdowns!$K79*$G$31</f>
        <v>100.27244368273236</v>
      </c>
      <c r="E306" s="429">
        <f>E$296*Entrant_age_breakdowns!$K79*$G$31</f>
        <v>99.499884411389274</v>
      </c>
      <c r="F306" s="429">
        <f>F$296*Entrant_age_breakdowns!$K79*$G$31</f>
        <v>103.37271553570389</v>
      </c>
      <c r="G306" s="429">
        <f>G$296*Entrant_age_breakdowns!$K79*$G$31</f>
        <v>103.23236771401494</v>
      </c>
      <c r="H306" s="429">
        <f>H$296*Entrant_age_breakdowns!$K79*$G$31</f>
        <v>99.069750293024413</v>
      </c>
      <c r="I306" s="429">
        <f>I$296*Entrant_age_breakdowns!$K79*$G$31</f>
        <v>98.387610537728904</v>
      </c>
      <c r="J306" s="429">
        <f>J$296*Entrant_age_breakdowns!$K79*$G$31</f>
        <v>98.665760304763708</v>
      </c>
      <c r="K306" s="429">
        <f>K$296*Entrant_age_breakdowns!$K79*$G$31</f>
        <v>97.296268617274279</v>
      </c>
      <c r="L306" s="429">
        <f>L$296*Entrant_age_breakdowns!$K79*$G$31</f>
        <v>93.533602710979736</v>
      </c>
      <c r="M306" s="429">
        <f>M$296*Entrant_age_breakdowns!$K79*$G$31</f>
        <v>94.808411355844925</v>
      </c>
    </row>
    <row r="307" spans="1:13" ht="13.15">
      <c r="B307" s="323" t="str">
        <f t="shared" si="141"/>
        <v>40-44</v>
      </c>
      <c r="C307" s="429">
        <f>C$296*Entrant_age_breakdowns!$K80*$G$31</f>
        <v>80.330585762691413</v>
      </c>
      <c r="D307" s="429">
        <f>D$296*Entrant_age_breakdowns!$K80*$G$31</f>
        <v>81.833937738134892</v>
      </c>
      <c r="E307" s="429">
        <f>E$296*Entrant_age_breakdowns!$K80*$G$31</f>
        <v>81.203439816790265</v>
      </c>
      <c r="F307" s="429">
        <f>F$296*Entrant_age_breakdowns!$K80*$G$31</f>
        <v>84.36411895711575</v>
      </c>
      <c r="G307" s="429">
        <f>G$296*Entrant_age_breakdowns!$K80*$G$31</f>
        <v>84.249578865342215</v>
      </c>
      <c r="H307" s="429">
        <f>H$296*Entrant_age_breakdowns!$K80*$G$31</f>
        <v>80.85240051457987</v>
      </c>
      <c r="I307" s="429">
        <f>I$296*Entrant_age_breakdowns!$K80*$G$31</f>
        <v>80.295695399860762</v>
      </c>
      <c r="J307" s="429">
        <f>J$296*Entrant_age_breakdowns!$K80*$G$31</f>
        <v>80.522697853191048</v>
      </c>
      <c r="K307" s="429">
        <f>K$296*Entrant_age_breakdowns!$K80*$G$31</f>
        <v>79.405033883202435</v>
      </c>
      <c r="L307" s="429">
        <f>L$296*Entrant_age_breakdowns!$K80*$G$31</f>
        <v>76.334262331255758</v>
      </c>
      <c r="M307" s="429">
        <f>M$296*Entrant_age_breakdowns!$K80*$G$31</f>
        <v>77.374653962699554</v>
      </c>
    </row>
    <row r="308" spans="1:13" ht="13.15">
      <c r="B308" s="323" t="str">
        <f t="shared" si="141"/>
        <v>45-49</v>
      </c>
      <c r="C308" s="429">
        <f>C$296*Entrant_age_breakdowns!$K81*$G$31</f>
        <v>71.857597602227756</v>
      </c>
      <c r="D308" s="429">
        <f>D$296*Entrant_age_breakdowns!$K81*$G$31</f>
        <v>73.202381289291367</v>
      </c>
      <c r="E308" s="429">
        <f>E$296*Entrant_age_breakdowns!$K81*$G$31</f>
        <v>72.638386075128921</v>
      </c>
      <c r="F308" s="429">
        <f>F$296*Entrant_age_breakdowns!$K81*$G$31</f>
        <v>75.465687876291028</v>
      </c>
      <c r="G308" s="429">
        <f>G$296*Entrant_age_breakdowns!$K81*$G$31</f>
        <v>75.363229071268748</v>
      </c>
      <c r="H308" s="429">
        <f>H$296*Entrant_age_breakdowns!$K81*$G$31</f>
        <v>72.324373166081827</v>
      </c>
      <c r="I308" s="429">
        <f>I$296*Entrant_age_breakdowns!$K81*$G$31</f>
        <v>71.826387352374894</v>
      </c>
      <c r="J308" s="429">
        <f>J$296*Entrant_age_breakdowns!$K81*$G$31</f>
        <v>72.029446383891411</v>
      </c>
      <c r="K308" s="429">
        <f>K$296*Entrant_age_breakdowns!$K81*$G$31</f>
        <v>71.02966968554631</v>
      </c>
      <c r="L308" s="429">
        <f>L$296*Entrant_age_breakdowns!$K81*$G$31</f>
        <v>68.282792335989697</v>
      </c>
      <c r="M308" s="429">
        <f>M$296*Entrant_age_breakdowns!$K81*$G$31</f>
        <v>69.213447110770815</v>
      </c>
    </row>
    <row r="309" spans="1:13" ht="13.15">
      <c r="B309" s="323" t="str">
        <f t="shared" si="141"/>
        <v>50-54</v>
      </c>
      <c r="C309" s="429">
        <f>C$296*Entrant_age_breakdowns!$K82*$G$31</f>
        <v>52.105065345374342</v>
      </c>
      <c r="D309" s="429">
        <f>D$296*Entrant_age_breakdowns!$K82*$G$31</f>
        <v>53.080188981955118</v>
      </c>
      <c r="E309" s="429">
        <f>E$296*Entrant_age_breakdowns!$K82*$G$31</f>
        <v>52.671227251129018</v>
      </c>
      <c r="F309" s="429">
        <f>F$296*Entrant_age_breakdowns!$K82*$G$31</f>
        <v>54.721347906652838</v>
      </c>
      <c r="G309" s="429">
        <f>G$296*Entrant_age_breakdowns!$K82*$G$31</f>
        <v>54.647053428281225</v>
      </c>
      <c r="H309" s="429">
        <f>H$296*Entrant_age_breakdowns!$K82*$G$31</f>
        <v>52.443531590667874</v>
      </c>
      <c r="I309" s="429">
        <f>I$296*Entrant_age_breakdowns!$K82*$G$31</f>
        <v>52.082434306176076</v>
      </c>
      <c r="J309" s="429">
        <f>J$296*Entrant_age_breakdowns!$K82*$G$31</f>
        <v>52.229675578625866</v>
      </c>
      <c r="K309" s="429">
        <f>K$296*Entrant_age_breakdowns!$K82*$G$31</f>
        <v>51.504721893332615</v>
      </c>
      <c r="L309" s="429">
        <f>L$296*Entrant_age_breakdowns!$K82*$G$31</f>
        <v>49.512918262676045</v>
      </c>
      <c r="M309" s="429">
        <f>M$296*Entrant_age_breakdowns!$K82*$G$31</f>
        <v>50.187750562558726</v>
      </c>
    </row>
    <row r="310" spans="1:13" ht="13.15">
      <c r="B310" s="323" t="str">
        <f t="shared" si="141"/>
        <v>55-59</v>
      </c>
      <c r="C310" s="429">
        <f>C$296*Entrant_age_breakdowns!$K83*$G$31</f>
        <v>31.710723358948012</v>
      </c>
      <c r="D310" s="429">
        <f>D$296*Entrant_age_breakdowns!$K83*$G$31</f>
        <v>32.304175755090718</v>
      </c>
      <c r="E310" s="429">
        <f>E$296*Entrant_age_breakdowns!$K83*$G$31</f>
        <v>32.055284937573028</v>
      </c>
      <c r="F310" s="429">
        <f>F$296*Entrant_age_breakdowns!$K83*$G$31</f>
        <v>33.302971866451472</v>
      </c>
      <c r="G310" s="429">
        <f>G$296*Entrant_age_breakdowns!$K83*$G$31</f>
        <v>33.257756844934399</v>
      </c>
      <c r="H310" s="429">
        <f>H$296*Entrant_age_breakdowns!$K83*$G$31</f>
        <v>31.916711191411178</v>
      </c>
      <c r="I310" s="429">
        <f>I$296*Entrant_age_breakdowns!$K83*$G$31</f>
        <v>31.696950290656389</v>
      </c>
      <c r="J310" s="429">
        <f>J$296*Entrant_age_breakdowns!$K83*$G$31</f>
        <v>31.786560143877477</v>
      </c>
      <c r="K310" s="429">
        <f>K$296*Entrant_age_breakdowns!$K83*$G$31</f>
        <v>31.345359166390853</v>
      </c>
      <c r="L310" s="429">
        <f>L$296*Entrant_age_breakdowns!$K83*$G$31</f>
        <v>30.133163509434326</v>
      </c>
      <c r="M310" s="429">
        <f>M$296*Entrant_age_breakdowns!$K83*$G$31</f>
        <v>30.543861015203056</v>
      </c>
    </row>
    <row r="311" spans="1:13" ht="13.15">
      <c r="B311" s="323" t="str">
        <f t="shared" si="141"/>
        <v>60-64</v>
      </c>
      <c r="C311" s="429">
        <f>C$296*Entrant_age_breakdowns!$K84*$G$31</f>
        <v>15.286269957684844</v>
      </c>
      <c r="D311" s="429">
        <f>D$296*Entrant_age_breakdowns!$K84*$G$31</f>
        <v>15.572345851690347</v>
      </c>
      <c r="E311" s="429">
        <f>E$296*Entrant_age_breakdowns!$K84*$G$31</f>
        <v>15.452367124510328</v>
      </c>
      <c r="F311" s="429">
        <f>F$296*Entrant_age_breakdowns!$K84*$G$31</f>
        <v>16.053819163356007</v>
      </c>
      <c r="G311" s="429">
        <f>G$296*Entrant_age_breakdowns!$K84*$G$31</f>
        <v>16.03202309717269</v>
      </c>
      <c r="H311" s="429">
        <f>H$296*Entrant_age_breakdowns!$K84*$G$31</f>
        <v>15.385567144298587</v>
      </c>
      <c r="I311" s="429">
        <f>I$296*Entrant_age_breakdowns!$K84*$G$31</f>
        <v>15.279630599835187</v>
      </c>
      <c r="J311" s="429">
        <f>J$296*Entrant_age_breakdowns!$K84*$G$31</f>
        <v>15.322827356708274</v>
      </c>
      <c r="K311" s="429">
        <f>K$296*Entrant_age_breakdowns!$K84*$G$31</f>
        <v>15.110144814871777</v>
      </c>
      <c r="L311" s="429">
        <f>L$296*Entrant_age_breakdowns!$K84*$G$31</f>
        <v>14.525801473219753</v>
      </c>
      <c r="M311" s="429">
        <f>M$296*Entrant_age_breakdowns!$K84*$G$31</f>
        <v>14.723779705159302</v>
      </c>
    </row>
    <row r="312" spans="1:13" ht="13.15">
      <c r="B312" s="323" t="str">
        <f t="shared" si="141"/>
        <v>65 plus</v>
      </c>
      <c r="C312" s="429">
        <f>C$296*Entrant_age_breakdowns!$K85*$G$31</f>
        <v>4.7313083279949</v>
      </c>
      <c r="D312" s="429">
        <f>D$296*Entrant_age_breakdowns!$K85*$G$31</f>
        <v>4.8198527056287892</v>
      </c>
      <c r="E312" s="429">
        <f>E$296*Entrant_age_breakdowns!$K85*$G$31</f>
        <v>4.7827176587756046</v>
      </c>
      <c r="F312" s="429">
        <f>F$296*Entrant_age_breakdowns!$K85*$G$31</f>
        <v>4.9688752399355192</v>
      </c>
      <c r="G312" s="429">
        <f>G$296*Entrant_age_breakdowns!$K85*$G$31</f>
        <v>4.9621290611923641</v>
      </c>
      <c r="H312" s="429">
        <f>H$296*Entrant_age_breakdowns!$K85*$G$31</f>
        <v>4.7620421569324085</v>
      </c>
      <c r="I312" s="429">
        <f>I$296*Entrant_age_breakdowns!$K85*$G$31</f>
        <v>4.7292533564960602</v>
      </c>
      <c r="J312" s="429">
        <f>J$296*Entrant_age_breakdowns!$K85*$G$31</f>
        <v>4.74262333989304</v>
      </c>
      <c r="K312" s="429">
        <f>K$296*Entrant_age_breakdowns!$K85*$G$31</f>
        <v>4.6767952023424364</v>
      </c>
      <c r="L312" s="429">
        <f>L$296*Entrant_age_breakdowns!$K85*$G$31</f>
        <v>4.4959329955110903</v>
      </c>
      <c r="M312" s="429">
        <f>M$296*Entrant_age_breakdowns!$K85*$G$31</f>
        <v>4.5572099492826927</v>
      </c>
    </row>
    <row r="313" spans="1:13" ht="13.15">
      <c r="B313" s="323" t="str">
        <f t="shared" si="141"/>
        <v>Total</v>
      </c>
      <c r="C313" s="429">
        <f>C$296*Entrant_age_breakdowns!$K86*$G$31</f>
        <v>969.278859573359</v>
      </c>
      <c r="D313" s="429">
        <f>D$296*Entrant_age_breakdowns!$K86*$G$31</f>
        <v>987.41849187480773</v>
      </c>
      <c r="E313" s="429">
        <f>E$296*Entrant_age_breakdowns!$K86*$G$31</f>
        <v>979.81082537565305</v>
      </c>
      <c r="F313" s="429">
        <f>F$296*Entrant_age_breakdowns!$K86*$G$31</f>
        <v>1017.94797380455</v>
      </c>
      <c r="G313" s="429">
        <f>G$296*Entrant_age_breakdowns!$K86*$G$31</f>
        <v>1016.5659187818509</v>
      </c>
      <c r="H313" s="429">
        <f>H$296*Entrant_age_breakdowns!$K86*$G$31</f>
        <v>975.57514140445596</v>
      </c>
      <c r="I313" s="429">
        <f>I$296*Entrant_age_breakdowns!$K86*$G$31</f>
        <v>968.85786810698914</v>
      </c>
      <c r="J313" s="429">
        <f>J$296*Entrant_age_breakdowns!$K86*$G$31</f>
        <v>971.5969080006397</v>
      </c>
      <c r="K313" s="429">
        <f>K$296*Entrant_age_breakdowns!$K86*$G$31</f>
        <v>958.11103524207283</v>
      </c>
      <c r="L313" s="429">
        <f>L$296*Entrant_age_breakdowns!$K86*$G$31</f>
        <v>921.0587229799163</v>
      </c>
      <c r="M313" s="429">
        <f>M$296*Entrant_age_breakdowns!$K86*$G$31</f>
        <v>933.61221807099605</v>
      </c>
    </row>
    <row r="314" spans="1:13">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3" ht="13.15">
      <c r="B316" s="326" t="s">
        <v>47</v>
      </c>
      <c r="H316" s="310"/>
    </row>
    <row r="317" spans="1:13">
      <c r="H317" s="310"/>
    </row>
    <row r="318" spans="1:13"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3" ht="13.15">
      <c r="B319" s="323" t="str">
        <f t="shared" si="144"/>
        <v>20-24</v>
      </c>
      <c r="C319" s="429">
        <f>C$296*Entrant_age_breakdowns!$K76*$H$31</f>
        <v>138.31962046042594</v>
      </c>
      <c r="D319" s="429">
        <f>D$296*Entrant_age_breakdowns!$K76*$H$31</f>
        <v>140.90821199984367</v>
      </c>
      <c r="E319" s="429">
        <f>E$296*Entrant_age_breakdowns!$K76*$H$31</f>
        <v>139.82257030616663</v>
      </c>
      <c r="F319" s="429">
        <f>F$296*Entrant_age_breakdowns!$K76*$H$31</f>
        <v>145.26488016779908</v>
      </c>
      <c r="G319" s="429">
        <f>G$296*Entrant_age_breakdowns!$K76*$H$31</f>
        <v>145.06765588677092</v>
      </c>
      <c r="H319" s="429">
        <f>H$296*Entrant_age_breakdowns!$K76*$H$31</f>
        <v>139.21812278985107</v>
      </c>
      <c r="I319" s="429">
        <f>I$296*Entrant_age_breakdowns!$K76*$H$31</f>
        <v>138.25954344618981</v>
      </c>
      <c r="J319" s="429">
        <f>J$296*Entrant_age_breakdowns!$K76*$H$31</f>
        <v>138.65041440636165</v>
      </c>
      <c r="K319" s="429">
        <f>K$296*Entrant_age_breakdowns!$K76*$H$31</f>
        <v>136.7259312887131</v>
      </c>
      <c r="L319" s="429">
        <f>L$296*Entrant_age_breakdowns!$K76*$H$31</f>
        <v>131.43843149578609</v>
      </c>
      <c r="M319" s="429">
        <f>M$296*Entrant_age_breakdowns!$K76*$H$31</f>
        <v>133.22986092736809</v>
      </c>
    </row>
    <row r="320" spans="1:13" ht="13.15">
      <c r="B320" s="323" t="str">
        <f t="shared" si="144"/>
        <v>25-29</v>
      </c>
      <c r="C320" s="429">
        <f>C$296*Entrant_age_breakdowns!$K77*$H$31</f>
        <v>150.17815603613798</v>
      </c>
      <c r="D320" s="429">
        <f>D$296*Entrant_age_breakdowns!$K77*$H$31</f>
        <v>152.9886749113812</v>
      </c>
      <c r="E320" s="429">
        <f>E$296*Entrant_age_breakdowns!$K77*$H$31</f>
        <v>151.80995805885041</v>
      </c>
      <c r="F320" s="429">
        <f>F$296*Entrant_age_breakdowns!$K77*$H$31</f>
        <v>157.71885266741458</v>
      </c>
      <c r="G320" s="429">
        <f>G$296*Entrant_age_breakdowns!$K77*$H$31</f>
        <v>157.50471978625299</v>
      </c>
      <c r="H320" s="429">
        <f>H$296*Entrant_age_breakdowns!$K77*$H$31</f>
        <v>151.15368953296283</v>
      </c>
      <c r="I320" s="429">
        <f>I$296*Entrant_age_breakdowns!$K77*$H$31</f>
        <v>150.11292844812041</v>
      </c>
      <c r="J320" s="429">
        <f>J$296*Entrant_age_breakdowns!$K77*$H$31</f>
        <v>150.53730989054552</v>
      </c>
      <c r="K320" s="429">
        <f>K$296*Entrant_age_breakdowns!$K77*$H$31</f>
        <v>148.44783534623221</v>
      </c>
      <c r="L320" s="429">
        <f>L$296*Entrant_age_breakdowns!$K77*$H$31</f>
        <v>142.7070231151111</v>
      </c>
      <c r="M320" s="429">
        <f>M$296*Entrant_age_breakdowns!$K77*$H$31</f>
        <v>144.65203690135718</v>
      </c>
    </row>
    <row r="321" spans="1:13" ht="13.15">
      <c r="B321" s="323" t="str">
        <f t="shared" si="144"/>
        <v>30-34</v>
      </c>
      <c r="C321" s="429">
        <f>C$296*Entrant_age_breakdowns!$K78*$H$31</f>
        <v>77.229095417560814</v>
      </c>
      <c r="D321" s="429">
        <f>D$296*Entrant_age_breakdowns!$K78*$H$31</f>
        <v>78.674404350084828</v>
      </c>
      <c r="E321" s="429">
        <f>E$296*Entrant_age_breakdowns!$K78*$H$31</f>
        <v>78.068249376038651</v>
      </c>
      <c r="F321" s="429">
        <f>F$296*Entrant_age_breakdowns!$K78*$H$31</f>
        <v>81.1068975894799</v>
      </c>
      <c r="G321" s="429">
        <f>G$296*Entrant_age_breakdowns!$K78*$H$31</f>
        <v>80.99677978574762</v>
      </c>
      <c r="H321" s="429">
        <f>H$296*Entrant_age_breakdowns!$K78*$H$31</f>
        <v>77.730763379785515</v>
      </c>
      <c r="I321" s="429">
        <f>I$296*Entrant_age_breakdowns!$K78*$H$31</f>
        <v>77.195552139684551</v>
      </c>
      <c r="J321" s="429">
        <f>J$296*Entrant_age_breakdowns!$K78*$H$31</f>
        <v>77.41379023619308</v>
      </c>
      <c r="K321" s="429">
        <f>K$296*Entrant_age_breakdowns!$K78*$H$31</f>
        <v>76.339278248467608</v>
      </c>
      <c r="L321" s="429">
        <f>L$296*Entrant_age_breakdowns!$K78*$H$31</f>
        <v>73.387066373760192</v>
      </c>
      <c r="M321" s="429">
        <f>M$296*Entrant_age_breakdowns!$K78*$H$31</f>
        <v>74.387289437161783</v>
      </c>
    </row>
    <row r="322" spans="1:13" ht="13.15">
      <c r="B322" s="323" t="str">
        <f t="shared" si="144"/>
        <v>35-39</v>
      </c>
      <c r="C322" s="429">
        <f>C$296*Entrant_age_breakdowns!$K79*$H$31</f>
        <v>58.550830716931749</v>
      </c>
      <c r="D322" s="429">
        <f>D$296*Entrant_age_breakdowns!$K79*$H$31</f>
        <v>59.64658404907086</v>
      </c>
      <c r="E322" s="429">
        <f>E$296*Entrant_age_breakdowns!$K79*$H$31</f>
        <v>59.187030857599275</v>
      </c>
      <c r="F322" s="429">
        <f>F$296*Entrant_age_breakdowns!$K79*$H$31</f>
        <v>61.490765948520071</v>
      </c>
      <c r="G322" s="429">
        <f>G$296*Entrant_age_breakdowns!$K79*$H$31</f>
        <v>61.407280717333713</v>
      </c>
      <c r="H322" s="429">
        <f>H$296*Entrant_age_breakdowns!$K79*$H$31</f>
        <v>58.931167632358658</v>
      </c>
      <c r="I322" s="429">
        <f>I$296*Entrant_age_breakdowns!$K79*$H$31</f>
        <v>58.525400058007087</v>
      </c>
      <c r="J322" s="429">
        <f>J$296*Entrant_age_breakdowns!$K79*$H$31</f>
        <v>58.690856118000646</v>
      </c>
      <c r="K322" s="429">
        <f>K$296*Entrant_age_breakdowns!$K79*$H$31</f>
        <v>57.876220530771917</v>
      </c>
      <c r="L322" s="429">
        <f>L$296*Entrant_age_breakdowns!$K79*$H$31</f>
        <v>55.638016693449671</v>
      </c>
      <c r="M322" s="429">
        <f>M$296*Entrant_age_breakdowns!$K79*$H$31</f>
        <v>56.396330525144265</v>
      </c>
    </row>
    <row r="323" spans="1:13" ht="13.15">
      <c r="B323" s="323" t="str">
        <f t="shared" si="144"/>
        <v>40-44</v>
      </c>
      <c r="C323" s="429">
        <f>C$296*Entrant_age_breakdowns!$K80*$H$31</f>
        <v>47.784265142334313</v>
      </c>
      <c r="D323" s="429">
        <f>D$296*Entrant_age_breakdowns!$K80*$H$31</f>
        <v>48.67852688230294</v>
      </c>
      <c r="E323" s="429">
        <f>E$296*Entrant_age_breakdowns!$K80*$H$31</f>
        <v>48.303478206145833</v>
      </c>
      <c r="F323" s="429">
        <f>F$296*Entrant_age_breakdowns!$K80*$H$31</f>
        <v>50.183593091867266</v>
      </c>
      <c r="G323" s="429">
        <f>G$296*Entrant_age_breakdowns!$K80*$H$31</f>
        <v>50.115459465518484</v>
      </c>
      <c r="H323" s="429">
        <f>H$296*Entrant_age_breakdowns!$K80*$H$31</f>
        <v>48.094664154400277</v>
      </c>
      <c r="I323" s="429">
        <f>I$296*Entrant_age_breakdowns!$K80*$H$31</f>
        <v>47.763510776701565</v>
      </c>
      <c r="J323" s="429">
        <f>J$296*Entrant_age_breakdowns!$K80*$H$31</f>
        <v>47.898542101506521</v>
      </c>
      <c r="K323" s="429">
        <f>K$296*Entrant_age_breakdowns!$K80*$H$31</f>
        <v>47.233705028865955</v>
      </c>
      <c r="L323" s="429">
        <f>L$296*Entrant_age_breakdowns!$K80*$H$31</f>
        <v>45.407071242536631</v>
      </c>
      <c r="M323" s="429">
        <f>M$296*Entrant_age_breakdowns!$K80*$H$31</f>
        <v>46.025943233780907</v>
      </c>
    </row>
    <row r="324" spans="1:13" ht="13.15">
      <c r="B324" s="323" t="str">
        <f t="shared" si="144"/>
        <v>45-49</v>
      </c>
      <c r="C324" s="429">
        <f>C$296*Entrant_age_breakdowns!$K81*$H$31</f>
        <v>42.744148616811671</v>
      </c>
      <c r="D324" s="429">
        <f>D$296*Entrant_age_breakdowns!$K81*$H$31</f>
        <v>43.544086768035484</v>
      </c>
      <c r="E324" s="429">
        <f>E$296*Entrant_age_breakdowns!$K81*$H$31</f>
        <v>43.208596909513098</v>
      </c>
      <c r="F324" s="429">
        <f>F$296*Entrant_age_breakdowns!$K81*$H$31</f>
        <v>44.890403877823232</v>
      </c>
      <c r="G324" s="429">
        <f>G$296*Entrant_age_breakdowns!$K81*$H$31</f>
        <v>44.829456747177204</v>
      </c>
      <c r="H324" s="429">
        <f>H$296*Entrant_age_breakdowns!$K81*$H$31</f>
        <v>43.02180783083827</v>
      </c>
      <c r="I324" s="429">
        <f>I$296*Entrant_age_breakdowns!$K81*$H$31</f>
        <v>42.725583348801138</v>
      </c>
      <c r="J324" s="429">
        <f>J$296*Entrant_age_breakdowns!$K81*$H$31</f>
        <v>42.846372043535602</v>
      </c>
      <c r="K324" s="429">
        <f>K$296*Entrant_age_breakdowns!$K81*$H$31</f>
        <v>42.251659651197521</v>
      </c>
      <c r="L324" s="429">
        <f>L$296*Entrant_age_breakdowns!$K81*$H$31</f>
        <v>40.617692783677846</v>
      </c>
      <c r="M324" s="429">
        <f>M$296*Entrant_age_breakdowns!$K81*$H$31</f>
        <v>41.171288330030428</v>
      </c>
    </row>
    <row r="325" spans="1:13" ht="13.15">
      <c r="B325" s="323" t="str">
        <f t="shared" si="144"/>
        <v>50-54</v>
      </c>
      <c r="C325" s="429">
        <f>C$296*Entrant_age_breakdowns!$K82*$H$31</f>
        <v>30.994449176273552</v>
      </c>
      <c r="D325" s="429">
        <f>D$296*Entrant_age_breakdowns!$K82*$H$31</f>
        <v>31.574496812607034</v>
      </c>
      <c r="E325" s="429">
        <f>E$296*Entrant_age_breakdowns!$K82*$H$31</f>
        <v>31.331227880937693</v>
      </c>
      <c r="F325" s="429">
        <f>F$296*Entrant_age_breakdowns!$K82*$H$31</f>
        <v>32.550732357933853</v>
      </c>
      <c r="G325" s="429">
        <f>G$296*Entrant_age_breakdowns!$K82*$H$31</f>
        <v>32.506538642434151</v>
      </c>
      <c r="H325" s="429">
        <f>H$296*Entrant_age_breakdowns!$K82*$H$31</f>
        <v>31.195784205182903</v>
      </c>
      <c r="I325" s="429">
        <f>I$296*Entrant_age_breakdowns!$K82*$H$31</f>
        <v>30.980987210731673</v>
      </c>
      <c r="J325" s="429">
        <f>J$296*Entrant_age_breakdowns!$K82*$H$31</f>
        <v>31.068572978168003</v>
      </c>
      <c r="K325" s="429">
        <f>K$296*Entrant_age_breakdowns!$K82*$H$31</f>
        <v>30.637337742111082</v>
      </c>
      <c r="L325" s="429">
        <f>L$296*Entrant_age_breakdowns!$K82*$H$31</f>
        <v>29.452522868733656</v>
      </c>
      <c r="M325" s="429">
        <f>M$296*Entrant_age_breakdowns!$K82*$H$31</f>
        <v>29.853943638146017</v>
      </c>
    </row>
    <row r="326" spans="1:13" ht="13.15">
      <c r="B326" s="323" t="str">
        <f t="shared" si="144"/>
        <v>55-59</v>
      </c>
      <c r="C326" s="429">
        <f>C$296*Entrant_age_breakdowns!$K83*$H$31</f>
        <v>18.8629722844986</v>
      </c>
      <c r="D326" s="429">
        <f>D$296*Entrant_age_breakdowns!$K83*$H$31</f>
        <v>19.215984606983206</v>
      </c>
      <c r="E326" s="429">
        <f>E$296*Entrant_age_breakdowns!$K83*$H$31</f>
        <v>19.067933093318267</v>
      </c>
      <c r="F326" s="429">
        <f>F$296*Entrant_age_breakdowns!$K83*$H$31</f>
        <v>19.810113701838645</v>
      </c>
      <c r="G326" s="429">
        <f>G$296*Entrant_age_breakdowns!$K83*$H$31</f>
        <v>19.783217762314798</v>
      </c>
      <c r="H326" s="429">
        <f>H$296*Entrant_age_breakdowns!$K83*$H$31</f>
        <v>18.985503162483138</v>
      </c>
      <c r="I326" s="429">
        <f>I$296*Entrant_age_breakdowns!$K83*$H$31</f>
        <v>18.854779440629457</v>
      </c>
      <c r="J326" s="429">
        <f>J$296*Entrant_age_breakdowns!$K83*$H$31</f>
        <v>18.908083433685501</v>
      </c>
      <c r="K326" s="429">
        <f>K$296*Entrant_age_breakdowns!$K83*$H$31</f>
        <v>18.645637140170866</v>
      </c>
      <c r="L326" s="429">
        <f>L$296*Entrant_age_breakdowns!$K83*$H$31</f>
        <v>17.924568345185193</v>
      </c>
      <c r="M326" s="429">
        <f>M$296*Entrant_age_breakdowns!$K83*$H$31</f>
        <v>18.168869794286081</v>
      </c>
    </row>
    <row r="327" spans="1:13" ht="13.15">
      <c r="B327" s="323" t="str">
        <f t="shared" si="144"/>
        <v>60-64</v>
      </c>
      <c r="C327" s="429">
        <f>C$296*Entrant_age_breakdowns!$K84*$H$31</f>
        <v>9.0929646505149435</v>
      </c>
      <c r="D327" s="429">
        <f>D$296*Entrant_age_breakdowns!$K84*$H$31</f>
        <v>9.2631355292680553</v>
      </c>
      <c r="E327" s="429">
        <f>E$296*Entrant_age_breakdowns!$K84*$H$31</f>
        <v>9.1917667566321093</v>
      </c>
      <c r="F327" s="429">
        <f>F$296*Entrant_age_breakdowns!$K84*$H$31</f>
        <v>9.5495376283583742</v>
      </c>
      <c r="G327" s="429">
        <f>G$296*Entrant_age_breakdowns!$K84*$H$31</f>
        <v>9.536572342525151</v>
      </c>
      <c r="H327" s="429">
        <f>H$296*Entrant_age_breakdowns!$K84*$H$31</f>
        <v>9.1520311075560521</v>
      </c>
      <c r="I327" s="429">
        <f>I$296*Entrant_age_breakdowns!$K84*$H$31</f>
        <v>9.0890152602191989</v>
      </c>
      <c r="J327" s="429">
        <f>J$296*Entrant_age_breakdowns!$K84*$H$31</f>
        <v>9.1147106446623063</v>
      </c>
      <c r="K327" s="429">
        <f>K$296*Entrant_age_breakdowns!$K84*$H$31</f>
        <v>8.9881974507926223</v>
      </c>
      <c r="L327" s="429">
        <f>L$296*Entrant_age_breakdowns!$K84*$H$31</f>
        <v>8.6406036058511066</v>
      </c>
      <c r="M327" s="429">
        <f>M$296*Entrant_age_breakdowns!$K84*$H$31</f>
        <v>8.7583700112319534</v>
      </c>
    </row>
    <row r="328" spans="1:13" ht="13.15">
      <c r="B328" s="323" t="str">
        <f t="shared" si="144"/>
        <v>65 plus</v>
      </c>
      <c r="C328" s="429">
        <f>C$296*Entrant_age_breakdowns!$K85*$H$31</f>
        <v>2.8143961539496689</v>
      </c>
      <c r="D328" s="429">
        <f>D$296*Entrant_age_breakdowns!$K85*$H$31</f>
        <v>2.8670663539432284</v>
      </c>
      <c r="E328" s="429">
        <f>E$296*Entrant_age_breakdowns!$K85*$H$31</f>
        <v>2.844976748744187</v>
      </c>
      <c r="F328" s="429">
        <f>F$296*Entrant_age_breakdowns!$K85*$H$31</f>
        <v>2.955711696484757</v>
      </c>
      <c r="G328" s="429">
        <f>G$296*Entrant_age_breakdowns!$K85*$H$31</f>
        <v>2.951698764290875</v>
      </c>
      <c r="H328" s="429">
        <f>H$296*Entrant_age_breakdowns!$K85*$H$31</f>
        <v>2.8326780252549213</v>
      </c>
      <c r="I328" s="429">
        <f>I$296*Entrant_age_breakdowns!$K85*$H$31</f>
        <v>2.8131737639717023</v>
      </c>
      <c r="J328" s="429">
        <f>J$296*Entrant_age_breakdowns!$K85*$H$31</f>
        <v>2.8211268347170995</v>
      </c>
      <c r="K328" s="429">
        <f>K$296*Entrant_age_breakdowns!$K85*$H$31</f>
        <v>2.7819692816048081</v>
      </c>
      <c r="L328" s="429">
        <f>L$296*Entrant_age_breakdowns!$K85*$H$31</f>
        <v>2.6743842619836689</v>
      </c>
      <c r="M328" s="429">
        <f>M$296*Entrant_age_breakdowns!$K85*$H$31</f>
        <v>2.7108345651693915</v>
      </c>
    </row>
    <row r="329" spans="1:13" ht="13.15">
      <c r="B329" s="323" t="str">
        <f t="shared" si="144"/>
        <v>Total</v>
      </c>
      <c r="C329" s="429">
        <f>C$296*Entrant_age_breakdowns!$K86*$H$31</f>
        <v>576.57089865543924</v>
      </c>
      <c r="D329" s="429">
        <f>D$296*Entrant_age_breakdowns!$K86*$H$31</f>
        <v>587.36117226352042</v>
      </c>
      <c r="E329" s="429">
        <f>E$296*Entrant_age_breakdowns!$K86*$H$31</f>
        <v>582.83578819394609</v>
      </c>
      <c r="F329" s="429">
        <f>F$296*Entrant_age_breakdowns!$K86*$H$31</f>
        <v>605.52148872751968</v>
      </c>
      <c r="G329" s="429">
        <f>G$296*Entrant_age_breakdowns!$K86*$H$31</f>
        <v>604.6993799003659</v>
      </c>
      <c r="H329" s="429">
        <f>H$296*Entrant_age_breakdowns!$K86*$H$31</f>
        <v>580.31621182067352</v>
      </c>
      <c r="I329" s="429">
        <f>I$296*Entrant_age_breakdowns!$K86*$H$31</f>
        <v>576.32047389305649</v>
      </c>
      <c r="J329" s="429">
        <f>J$296*Entrant_age_breakdowns!$K86*$H$31</f>
        <v>577.9497786873759</v>
      </c>
      <c r="K329" s="429">
        <f>K$296*Entrant_age_breakdowns!$K86*$H$31</f>
        <v>569.92777170892759</v>
      </c>
      <c r="L329" s="429">
        <f>L$296*Entrant_age_breakdowns!$K86*$H$31</f>
        <v>547.88738078607514</v>
      </c>
      <c r="M329" s="429">
        <f>M$296*Entrant_age_breakdowns!$K86*$H$31</f>
        <v>555.35476736367605</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1545.8497582287982</v>
      </c>
      <c r="D331" s="1085">
        <f t="shared" ref="D331:M331" si="147">D296</f>
        <v>1574.7796641383281</v>
      </c>
      <c r="E331" s="1085">
        <f t="shared" si="147"/>
        <v>1562.6466135695991</v>
      </c>
      <c r="F331" s="1085">
        <f t="shared" si="147"/>
        <v>1623.4694625320697</v>
      </c>
      <c r="G331" s="1085">
        <f t="shared" si="147"/>
        <v>1621.2652986822168</v>
      </c>
      <c r="H331" s="1085">
        <f t="shared" si="147"/>
        <v>1555.8913532251295</v>
      </c>
      <c r="I331" s="1085">
        <f t="shared" si="147"/>
        <v>1545.1783420000456</v>
      </c>
      <c r="J331" s="1085">
        <f t="shared" si="147"/>
        <v>1549.5466866880156</v>
      </c>
      <c r="K331" s="1085">
        <f t="shared" si="147"/>
        <v>1528.0388069510004</v>
      </c>
      <c r="L331" s="1085">
        <f t="shared" si="147"/>
        <v>1468.9461037659914</v>
      </c>
      <c r="M331" s="1085">
        <f t="shared" si="147"/>
        <v>1488.9669854346721</v>
      </c>
    </row>
    <row r="332" spans="1:13">
      <c r="C332" s="1085">
        <f>C313+C329</f>
        <v>1545.8497582287982</v>
      </c>
      <c r="D332" s="1085">
        <f t="shared" ref="D332:M332" si="148">D313+D329</f>
        <v>1574.7796641383281</v>
      </c>
      <c r="E332" s="1085">
        <f t="shared" si="148"/>
        <v>1562.6466135695991</v>
      </c>
      <c r="F332" s="1085">
        <f t="shared" si="148"/>
        <v>1623.4694625320697</v>
      </c>
      <c r="G332" s="1085">
        <f t="shared" si="148"/>
        <v>1621.2652986822168</v>
      </c>
      <c r="H332" s="1085">
        <f t="shared" si="148"/>
        <v>1555.8913532251295</v>
      </c>
      <c r="I332" s="1085">
        <f t="shared" si="148"/>
        <v>1545.1783420000456</v>
      </c>
      <c r="J332" s="1085">
        <f t="shared" si="148"/>
        <v>1549.5466866880156</v>
      </c>
      <c r="K332" s="1085">
        <f t="shared" si="148"/>
        <v>1528.0388069510004</v>
      </c>
      <c r="L332" s="1085">
        <f t="shared" si="148"/>
        <v>1468.9461037659914</v>
      </c>
      <c r="M332" s="1085">
        <f t="shared" si="148"/>
        <v>1488.9669854346721</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3" ht="13.15">
      <c r="B337" s="326" t="s">
        <v>46</v>
      </c>
      <c r="C337" s="314"/>
      <c r="D337" s="314"/>
      <c r="E337" s="314"/>
      <c r="F337" s="314"/>
      <c r="G337" s="314"/>
      <c r="H337" s="324"/>
      <c r="I337" s="314"/>
      <c r="J337" s="314"/>
      <c r="K337" s="314"/>
      <c r="L337" s="314"/>
    </row>
    <row r="338" spans="1:13">
      <c r="C338" s="314"/>
      <c r="D338" s="314"/>
      <c r="E338" s="314"/>
      <c r="F338" s="314"/>
      <c r="G338" s="314"/>
      <c r="H338" s="324"/>
      <c r="I338" s="314"/>
      <c r="J338" s="314"/>
      <c r="K338" s="314"/>
      <c r="L338" s="314"/>
    </row>
    <row r="339" spans="1:13"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3" ht="13.15">
      <c r="B340" s="323" t="str">
        <f t="shared" ref="B340:B350" si="151">B319</f>
        <v>20-24</v>
      </c>
      <c r="C340" s="429">
        <f t="shared" ref="C340:M340" si="152">C303+C247</f>
        <v>410.67885769415329</v>
      </c>
      <c r="D340" s="429">
        <f t="shared" si="152"/>
        <v>497.61394570727839</v>
      </c>
      <c r="E340" s="429">
        <f t="shared" si="152"/>
        <v>550.35741035010915</v>
      </c>
      <c r="F340" s="429">
        <f t="shared" si="152"/>
        <v>589.01788690874992</v>
      </c>
      <c r="G340" s="429">
        <f t="shared" si="152"/>
        <v>612.90801815721807</v>
      </c>
      <c r="H340" s="429">
        <f t="shared" si="152"/>
        <v>618.04203438335344</v>
      </c>
      <c r="I340" s="429">
        <f t="shared" si="152"/>
        <v>619.64713792768725</v>
      </c>
      <c r="J340" s="429">
        <f t="shared" si="152"/>
        <v>621.30986950881913</v>
      </c>
      <c r="K340" s="429">
        <f t="shared" si="152"/>
        <v>619.11634247957886</v>
      </c>
      <c r="L340" s="429">
        <f t="shared" si="152"/>
        <v>608.85318028662141</v>
      </c>
      <c r="M340" s="429">
        <f t="shared" si="152"/>
        <v>605.43465987263892</v>
      </c>
    </row>
    <row r="341" spans="1:13" ht="13.15">
      <c r="B341" s="323" t="str">
        <f t="shared" si="151"/>
        <v>25-29</v>
      </c>
      <c r="C341" s="429">
        <f t="shared" ref="C341:M341" si="153">C304+C248</f>
        <v>912.30963527372342</v>
      </c>
      <c r="D341" s="429">
        <f t="shared" si="153"/>
        <v>957.08487731360287</v>
      </c>
      <c r="E341" s="429">
        <f t="shared" si="153"/>
        <v>1000.0577432848511</v>
      </c>
      <c r="F341" s="429">
        <f t="shared" si="153"/>
        <v>1043.2680313615278</v>
      </c>
      <c r="G341" s="429">
        <f t="shared" si="153"/>
        <v>1079.0736552192607</v>
      </c>
      <c r="H341" s="429">
        <f t="shared" si="153"/>
        <v>1096.9722091180017</v>
      </c>
      <c r="I341" s="429">
        <f t="shared" si="153"/>
        <v>1108.3426774880711</v>
      </c>
      <c r="J341" s="429">
        <f t="shared" si="153"/>
        <v>1117.1077209321959</v>
      </c>
      <c r="K341" s="429">
        <f t="shared" si="153"/>
        <v>1119.8744982675939</v>
      </c>
      <c r="L341" s="429">
        <f t="shared" si="153"/>
        <v>1111.7408971725963</v>
      </c>
      <c r="M341" s="429">
        <f t="shared" si="153"/>
        <v>1107.6925321200542</v>
      </c>
    </row>
    <row r="342" spans="1:13" ht="13.15">
      <c r="B342" s="323" t="str">
        <f t="shared" si="151"/>
        <v>30-34</v>
      </c>
      <c r="C342" s="429">
        <f t="shared" ref="C342:M342" si="154">C305+C249</f>
        <v>1133.0365238544323</v>
      </c>
      <c r="D342" s="429">
        <f t="shared" si="154"/>
        <v>1113.5597410551832</v>
      </c>
      <c r="E342" s="429">
        <f t="shared" si="154"/>
        <v>1105.7592720956811</v>
      </c>
      <c r="F342" s="429">
        <f t="shared" si="154"/>
        <v>1108.3973935930214</v>
      </c>
      <c r="G342" s="429">
        <f t="shared" si="154"/>
        <v>1117.8488349974834</v>
      </c>
      <c r="H342" s="429">
        <f t="shared" si="154"/>
        <v>1125.5525758585768</v>
      </c>
      <c r="I342" s="429">
        <f t="shared" si="154"/>
        <v>1133.3843483947987</v>
      </c>
      <c r="J342" s="429">
        <f t="shared" si="154"/>
        <v>1141.40443772862</v>
      </c>
      <c r="K342" s="429">
        <f t="shared" si="154"/>
        <v>1146.919287563921</v>
      </c>
      <c r="L342" s="429">
        <f t="shared" si="154"/>
        <v>1146.4061960940935</v>
      </c>
      <c r="M342" s="429">
        <f t="shared" si="154"/>
        <v>1146.2619248540202</v>
      </c>
    </row>
    <row r="343" spans="1:13" ht="13.15">
      <c r="B343" s="323" t="str">
        <f t="shared" si="151"/>
        <v>35-39</v>
      </c>
      <c r="C343" s="429">
        <f t="shared" ref="C343:M343" si="155">C306+C250</f>
        <v>1140.3426912577268</v>
      </c>
      <c r="D343" s="429">
        <f t="shared" si="155"/>
        <v>1130.7222502220282</v>
      </c>
      <c r="E343" s="429">
        <f t="shared" si="155"/>
        <v>1118.6494846991216</v>
      </c>
      <c r="F343" s="429">
        <f t="shared" si="155"/>
        <v>1107.8327795367807</v>
      </c>
      <c r="G343" s="429">
        <f t="shared" si="155"/>
        <v>1100.3792966937592</v>
      </c>
      <c r="H343" s="429">
        <f t="shared" si="155"/>
        <v>1092.5514465281376</v>
      </c>
      <c r="I343" s="429">
        <f t="shared" si="155"/>
        <v>1087.6199459203256</v>
      </c>
      <c r="J343" s="429">
        <f t="shared" si="155"/>
        <v>1085.7571433307114</v>
      </c>
      <c r="K343" s="429">
        <f t="shared" si="155"/>
        <v>1084.4900494271646</v>
      </c>
      <c r="L343" s="429">
        <f t="shared" si="155"/>
        <v>1080.8077485419194</v>
      </c>
      <c r="M343" s="429">
        <f t="shared" si="155"/>
        <v>1079.3389556495574</v>
      </c>
    </row>
    <row r="344" spans="1:13" ht="13.15">
      <c r="B344" s="323" t="str">
        <f t="shared" si="151"/>
        <v>40-44</v>
      </c>
      <c r="C344" s="429">
        <f t="shared" ref="C344:M344" si="156">C307+C251</f>
        <v>906.83415050101826</v>
      </c>
      <c r="D344" s="429">
        <f t="shared" si="156"/>
        <v>948.83214304700027</v>
      </c>
      <c r="E344" s="429">
        <f t="shared" si="156"/>
        <v>976.32705376346428</v>
      </c>
      <c r="F344" s="429">
        <f t="shared" si="156"/>
        <v>993.38915860302063</v>
      </c>
      <c r="G344" s="429">
        <f t="shared" si="156"/>
        <v>1003.6662000877427</v>
      </c>
      <c r="H344" s="429">
        <f t="shared" si="156"/>
        <v>1006.3584340019354</v>
      </c>
      <c r="I344" s="429">
        <f t="shared" si="156"/>
        <v>1006.3338831199887</v>
      </c>
      <c r="J344" s="429">
        <f t="shared" si="156"/>
        <v>1005.6508207848567</v>
      </c>
      <c r="K344" s="429">
        <f t="shared" si="156"/>
        <v>1003.7017371428477</v>
      </c>
      <c r="L344" s="429">
        <f t="shared" si="156"/>
        <v>998.99104664291451</v>
      </c>
      <c r="M344" s="429">
        <f t="shared" si="156"/>
        <v>995.95579763290709</v>
      </c>
    </row>
    <row r="345" spans="1:13" ht="13.15">
      <c r="B345" s="323" t="str">
        <f t="shared" si="151"/>
        <v>45-49</v>
      </c>
      <c r="C345" s="429">
        <f t="shared" ref="C345:M345" si="157">C308+C252</f>
        <v>938.04821506543817</v>
      </c>
      <c r="D345" s="429">
        <f t="shared" si="157"/>
        <v>915.96137799313499</v>
      </c>
      <c r="E345" s="429">
        <f t="shared" si="157"/>
        <v>906.35642893946465</v>
      </c>
      <c r="F345" s="429">
        <f t="shared" si="157"/>
        <v>903.50249716180235</v>
      </c>
      <c r="G345" s="429">
        <f t="shared" si="157"/>
        <v>904.41604439466016</v>
      </c>
      <c r="H345" s="429">
        <f t="shared" si="157"/>
        <v>903.88396626763142</v>
      </c>
      <c r="I345" s="429">
        <f t="shared" si="157"/>
        <v>903.4874521550704</v>
      </c>
      <c r="J345" s="429">
        <f t="shared" si="157"/>
        <v>903.40069940765079</v>
      </c>
      <c r="K345" s="429">
        <f t="shared" si="157"/>
        <v>902.21557189366524</v>
      </c>
      <c r="L345" s="429">
        <f t="shared" si="157"/>
        <v>898.26497281056493</v>
      </c>
      <c r="M345" s="429">
        <f t="shared" si="157"/>
        <v>895.50451425962729</v>
      </c>
    </row>
    <row r="346" spans="1:13" ht="13.15">
      <c r="B346" s="323" t="str">
        <f t="shared" si="151"/>
        <v>50-54</v>
      </c>
      <c r="C346" s="429">
        <f t="shared" ref="C346:M346" si="158">C309+C253</f>
        <v>812.32326132689445</v>
      </c>
      <c r="D346" s="429">
        <f t="shared" si="158"/>
        <v>779.62012091764666</v>
      </c>
      <c r="E346" s="429">
        <f t="shared" si="158"/>
        <v>752.04627094767807</v>
      </c>
      <c r="F346" s="429">
        <f t="shared" si="158"/>
        <v>729.82409030797976</v>
      </c>
      <c r="G346" s="429">
        <f t="shared" si="158"/>
        <v>713.92783626261894</v>
      </c>
      <c r="H346" s="429">
        <f t="shared" si="158"/>
        <v>700.91597827122678</v>
      </c>
      <c r="I346" s="429">
        <f t="shared" si="158"/>
        <v>691.48700641133564</v>
      </c>
      <c r="J346" s="429">
        <f t="shared" si="158"/>
        <v>685.06137402191052</v>
      </c>
      <c r="K346" s="429">
        <f t="shared" si="158"/>
        <v>679.88879469460278</v>
      </c>
      <c r="L346" s="429">
        <f t="shared" si="158"/>
        <v>674.12434674701262</v>
      </c>
      <c r="M346" s="429">
        <f t="shared" si="158"/>
        <v>670.14130565681239</v>
      </c>
    </row>
    <row r="347" spans="1:13" ht="13.15">
      <c r="B347" s="323" t="str">
        <f t="shared" si="151"/>
        <v>55-59</v>
      </c>
      <c r="C347" s="429">
        <f t="shared" ref="C347:M347" si="159">C310+C254</f>
        <v>477.36900279073382</v>
      </c>
      <c r="D347" s="429">
        <f t="shared" si="159"/>
        <v>434.26364853391556</v>
      </c>
      <c r="E347" s="429">
        <f t="shared" si="159"/>
        <v>403.44596489698688</v>
      </c>
      <c r="F347" s="429">
        <f t="shared" si="159"/>
        <v>380.9675014430652</v>
      </c>
      <c r="G347" s="429">
        <f t="shared" si="159"/>
        <v>364.44362163309518</v>
      </c>
      <c r="H347" s="429">
        <f t="shared" si="159"/>
        <v>351.05368416758387</v>
      </c>
      <c r="I347" s="429">
        <f t="shared" si="159"/>
        <v>341.05106251584004</v>
      </c>
      <c r="J347" s="429">
        <f t="shared" si="159"/>
        <v>333.87542291240879</v>
      </c>
      <c r="K347" s="429">
        <f t="shared" si="159"/>
        <v>328.27204829750644</v>
      </c>
      <c r="L347" s="429">
        <f t="shared" si="159"/>
        <v>323.00601097505341</v>
      </c>
      <c r="M347" s="429">
        <f t="shared" si="159"/>
        <v>319.47418043649878</v>
      </c>
    </row>
    <row r="348" spans="1:13" ht="13.15">
      <c r="B348" s="323" t="str">
        <f t="shared" si="151"/>
        <v>60-64</v>
      </c>
      <c r="C348" s="429">
        <f t="shared" ref="C348:M348" si="160">C311+C255</f>
        <v>162.33555972180619</v>
      </c>
      <c r="D348" s="429">
        <f t="shared" si="160"/>
        <v>161.07793793387307</v>
      </c>
      <c r="E348" s="429">
        <f t="shared" si="160"/>
        <v>154.67510684849822</v>
      </c>
      <c r="F348" s="429">
        <f t="shared" si="160"/>
        <v>147.63626877419898</v>
      </c>
      <c r="G348" s="429">
        <f t="shared" si="160"/>
        <v>141.09630509530879</v>
      </c>
      <c r="H348" s="429">
        <f t="shared" si="160"/>
        <v>134.95510749899952</v>
      </c>
      <c r="I348" s="429">
        <f t="shared" si="160"/>
        <v>129.96320148618952</v>
      </c>
      <c r="J348" s="429">
        <f t="shared" si="160"/>
        <v>126.14828322668163</v>
      </c>
      <c r="K348" s="429">
        <f t="shared" si="160"/>
        <v>123.04746898725909</v>
      </c>
      <c r="L348" s="429">
        <f t="shared" si="160"/>
        <v>120.14510475404857</v>
      </c>
      <c r="M348" s="429">
        <f t="shared" si="160"/>
        <v>118.17067511050902</v>
      </c>
    </row>
    <row r="349" spans="1:13" ht="13.15">
      <c r="B349" s="323" t="str">
        <f t="shared" si="151"/>
        <v>65 plus</v>
      </c>
      <c r="C349" s="429">
        <f t="shared" ref="C349:M349" si="161">C312+C256</f>
        <v>47.319828769702376</v>
      </c>
      <c r="D349" s="429">
        <f t="shared" si="161"/>
        <v>51.737127690024984</v>
      </c>
      <c r="E349" s="429">
        <f t="shared" si="161"/>
        <v>54.1223330580235</v>
      </c>
      <c r="F349" s="429">
        <f t="shared" si="161"/>
        <v>54.801446290530045</v>
      </c>
      <c r="G349" s="429">
        <f t="shared" si="161"/>
        <v>54.367803207642019</v>
      </c>
      <c r="H349" s="429">
        <f t="shared" si="161"/>
        <v>53.147343741104848</v>
      </c>
      <c r="I349" s="429">
        <f t="shared" si="161"/>
        <v>51.679935124282864</v>
      </c>
      <c r="J349" s="429">
        <f t="shared" si="161"/>
        <v>50.248672280841816</v>
      </c>
      <c r="K349" s="429">
        <f t="shared" si="161"/>
        <v>48.897300463766186</v>
      </c>
      <c r="L349" s="429">
        <f t="shared" si="161"/>
        <v>47.561374806732893</v>
      </c>
      <c r="M349" s="429">
        <f t="shared" si="161"/>
        <v>46.499890945308827</v>
      </c>
    </row>
    <row r="350" spans="1:13" ht="13.15">
      <c r="B350" s="323" t="str">
        <f t="shared" si="151"/>
        <v>Total</v>
      </c>
      <c r="C350" s="429">
        <f t="shared" ref="C350:M350" si="162">SUM(C340:C349)</f>
        <v>6940.5977262556298</v>
      </c>
      <c r="D350" s="429">
        <f t="shared" si="162"/>
        <v>6990.4731704136884</v>
      </c>
      <c r="E350" s="429">
        <f t="shared" si="162"/>
        <v>7021.7970688838777</v>
      </c>
      <c r="F350" s="429">
        <f t="shared" si="162"/>
        <v>7058.6370539806767</v>
      </c>
      <c r="G350" s="429">
        <f t="shared" si="162"/>
        <v>7092.1276157487891</v>
      </c>
      <c r="H350" s="429">
        <f t="shared" si="162"/>
        <v>7083.4327798365512</v>
      </c>
      <c r="I350" s="429">
        <f t="shared" si="162"/>
        <v>7072.9966505435896</v>
      </c>
      <c r="J350" s="429">
        <f t="shared" si="162"/>
        <v>7069.9644441346964</v>
      </c>
      <c r="K350" s="429">
        <f t="shared" si="162"/>
        <v>7056.4230992179064</v>
      </c>
      <c r="L350" s="429">
        <f t="shared" si="162"/>
        <v>7009.9008788315577</v>
      </c>
      <c r="M350" s="429">
        <f t="shared" si="162"/>
        <v>6984.4744365379347</v>
      </c>
    </row>
    <row r="351" spans="1:13">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3" ht="13.15">
      <c r="B353" s="326" t="s">
        <v>47</v>
      </c>
      <c r="C353" s="314"/>
      <c r="D353" s="314"/>
      <c r="E353" s="314"/>
      <c r="F353" s="314"/>
      <c r="G353" s="314"/>
      <c r="H353" s="324"/>
      <c r="I353" s="314"/>
      <c r="J353" s="314"/>
      <c r="K353" s="314"/>
      <c r="L353" s="314"/>
    </row>
    <row r="354" spans="1:13">
      <c r="C354" s="314"/>
      <c r="D354" s="314"/>
      <c r="E354" s="314"/>
      <c r="F354" s="314"/>
      <c r="G354" s="314"/>
      <c r="H354" s="324"/>
      <c r="I354" s="314"/>
      <c r="J354" s="314"/>
      <c r="K354" s="314"/>
      <c r="L354" s="314"/>
    </row>
    <row r="355" spans="1:13"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3" ht="13.15">
      <c r="B356" s="323" t="str">
        <f t="shared" si="164"/>
        <v>20-24</v>
      </c>
      <c r="C356" s="429">
        <f t="shared" ref="C356:M356" si="166">C319+C263</f>
        <v>295.9433063009227</v>
      </c>
      <c r="D356" s="429">
        <f t="shared" si="166"/>
        <v>342.52969002849431</v>
      </c>
      <c r="E356" s="429">
        <f t="shared" si="166"/>
        <v>372.99243848648416</v>
      </c>
      <c r="F356" s="429">
        <f t="shared" si="166"/>
        <v>399.00451630767157</v>
      </c>
      <c r="G356" s="429">
        <f t="shared" si="166"/>
        <v>416.5028120440802</v>
      </c>
      <c r="H356" s="429">
        <f t="shared" si="166"/>
        <v>422.5570355252849</v>
      </c>
      <c r="I356" s="429">
        <f t="shared" si="166"/>
        <v>425.71702885152513</v>
      </c>
      <c r="J356" s="429">
        <f t="shared" si="166"/>
        <v>428.25758295288404</v>
      </c>
      <c r="K356" s="429">
        <f t="shared" si="166"/>
        <v>428.0613902957291</v>
      </c>
      <c r="L356" s="429">
        <f t="shared" si="166"/>
        <v>422.64042438310867</v>
      </c>
      <c r="M356" s="429">
        <f t="shared" si="166"/>
        <v>420.74407418093597</v>
      </c>
    </row>
    <row r="357" spans="1:13" ht="13.15">
      <c r="B357" s="323" t="str">
        <f t="shared" si="164"/>
        <v>25-29</v>
      </c>
      <c r="C357" s="429">
        <f t="shared" ref="C357:M357" si="167">C320+C264</f>
        <v>580.82496125415378</v>
      </c>
      <c r="D357" s="429">
        <f t="shared" si="167"/>
        <v>611.64988320729799</v>
      </c>
      <c r="E357" s="429">
        <f t="shared" si="167"/>
        <v>639.89535162048833</v>
      </c>
      <c r="F357" s="429">
        <f t="shared" si="167"/>
        <v>670.63074863149097</v>
      </c>
      <c r="G357" s="429">
        <f t="shared" si="167"/>
        <v>696.46885218447812</v>
      </c>
      <c r="H357" s="429">
        <f t="shared" si="167"/>
        <v>711.25480604313748</v>
      </c>
      <c r="I357" s="429">
        <f t="shared" si="167"/>
        <v>721.61728713439243</v>
      </c>
      <c r="J357" s="429">
        <f t="shared" si="167"/>
        <v>729.84401514042872</v>
      </c>
      <c r="K357" s="429">
        <f t="shared" si="167"/>
        <v>733.95435960109944</v>
      </c>
      <c r="L357" s="429">
        <f t="shared" si="167"/>
        <v>731.05485646372654</v>
      </c>
      <c r="M357" s="429">
        <f t="shared" si="167"/>
        <v>730.02322346395874</v>
      </c>
    </row>
    <row r="358" spans="1:13" ht="13.15">
      <c r="B358" s="323" t="str">
        <f t="shared" si="164"/>
        <v>30-34</v>
      </c>
      <c r="C358" s="429">
        <f t="shared" ref="C358:M358" si="168">C321+C265</f>
        <v>691.41029100255173</v>
      </c>
      <c r="D358" s="429">
        <f t="shared" si="168"/>
        <v>682.74213446672275</v>
      </c>
      <c r="E358" s="429">
        <f t="shared" si="168"/>
        <v>681.1368837981928</v>
      </c>
      <c r="F358" s="429">
        <f t="shared" si="168"/>
        <v>687.86570186128824</v>
      </c>
      <c r="G358" s="429">
        <f t="shared" si="168"/>
        <v>698.15256576434103</v>
      </c>
      <c r="H358" s="429">
        <f t="shared" si="168"/>
        <v>706.96702721159386</v>
      </c>
      <c r="I358" s="429">
        <f t="shared" si="168"/>
        <v>715.45694050383383</v>
      </c>
      <c r="J358" s="429">
        <f t="shared" si="168"/>
        <v>723.66843219127338</v>
      </c>
      <c r="K358" s="429">
        <f t="shared" si="168"/>
        <v>730.00115521886778</v>
      </c>
      <c r="L358" s="429">
        <f t="shared" si="168"/>
        <v>732.35850873109223</v>
      </c>
      <c r="M358" s="429">
        <f t="shared" si="168"/>
        <v>734.53636537900411</v>
      </c>
    </row>
    <row r="359" spans="1:13" ht="13.15">
      <c r="B359" s="323" t="str">
        <f t="shared" si="164"/>
        <v>35-39</v>
      </c>
      <c r="C359" s="429">
        <f t="shared" ref="C359:M359" si="169">C322+C266</f>
        <v>739.25401648004902</v>
      </c>
      <c r="D359" s="429">
        <f t="shared" si="169"/>
        <v>717.65391399212456</v>
      </c>
      <c r="E359" s="429">
        <f t="shared" si="169"/>
        <v>699.72296195250249</v>
      </c>
      <c r="F359" s="429">
        <f t="shared" si="169"/>
        <v>688.55106238008989</v>
      </c>
      <c r="G359" s="429">
        <f t="shared" si="169"/>
        <v>681.62785086594113</v>
      </c>
      <c r="H359" s="429">
        <f t="shared" si="169"/>
        <v>676.01538427050559</v>
      </c>
      <c r="I359" s="429">
        <f t="shared" si="169"/>
        <v>673.15267690639723</v>
      </c>
      <c r="J359" s="429">
        <f t="shared" si="169"/>
        <v>672.78461065642671</v>
      </c>
      <c r="K359" s="429">
        <f t="shared" si="169"/>
        <v>673.184304550457</v>
      </c>
      <c r="L359" s="429">
        <f t="shared" si="169"/>
        <v>672.37526358768775</v>
      </c>
      <c r="M359" s="429">
        <f t="shared" si="169"/>
        <v>672.97522611998556</v>
      </c>
    </row>
    <row r="360" spans="1:13" ht="13.15">
      <c r="B360" s="323" t="str">
        <f t="shared" si="164"/>
        <v>40-44</v>
      </c>
      <c r="C360" s="429">
        <f t="shared" ref="C360:M360" si="170">C323+C267</f>
        <v>589.73952854998765</v>
      </c>
      <c r="D360" s="429">
        <f t="shared" si="170"/>
        <v>610.5063777648212</v>
      </c>
      <c r="E360" s="429">
        <f t="shared" si="170"/>
        <v>621.00450298286489</v>
      </c>
      <c r="F360" s="429">
        <f t="shared" si="170"/>
        <v>627.02365464365505</v>
      </c>
      <c r="G360" s="429">
        <f t="shared" si="170"/>
        <v>629.29363585832527</v>
      </c>
      <c r="H360" s="429">
        <f t="shared" si="170"/>
        <v>627.66360055834321</v>
      </c>
      <c r="I360" s="429">
        <f t="shared" si="170"/>
        <v>625.13422368040676</v>
      </c>
      <c r="J360" s="429">
        <f t="shared" si="170"/>
        <v>622.91745942593479</v>
      </c>
      <c r="K360" s="429">
        <f t="shared" si="170"/>
        <v>620.5793740840511</v>
      </c>
      <c r="L360" s="429">
        <f t="shared" si="170"/>
        <v>617.13067186877936</v>
      </c>
      <c r="M360" s="429">
        <f t="shared" si="170"/>
        <v>615.10357306642311</v>
      </c>
    </row>
    <row r="361" spans="1:13" ht="13.15">
      <c r="B361" s="323" t="str">
        <f t="shared" si="164"/>
        <v>45-49</v>
      </c>
      <c r="C361" s="429">
        <f t="shared" ref="C361:M361" si="171">C324+C268</f>
        <v>576.99940498036699</v>
      </c>
      <c r="D361" s="429">
        <f t="shared" si="171"/>
        <v>566.970798460585</v>
      </c>
      <c r="E361" s="429">
        <f t="shared" si="171"/>
        <v>562.88552397363458</v>
      </c>
      <c r="F361" s="429">
        <f t="shared" si="171"/>
        <v>563.30708378378597</v>
      </c>
      <c r="G361" s="429">
        <f t="shared" si="171"/>
        <v>564.63675053214195</v>
      </c>
      <c r="H361" s="429">
        <f t="shared" si="171"/>
        <v>564.19864660788494</v>
      </c>
      <c r="I361" s="429">
        <f t="shared" si="171"/>
        <v>563.29198154448352</v>
      </c>
      <c r="J361" s="429">
        <f t="shared" si="171"/>
        <v>562.30177265527652</v>
      </c>
      <c r="K361" s="429">
        <f t="shared" si="171"/>
        <v>560.59217120066432</v>
      </c>
      <c r="L361" s="429">
        <f t="shared" si="171"/>
        <v>557.30209679344955</v>
      </c>
      <c r="M361" s="429">
        <f t="shared" si="171"/>
        <v>554.85821875343174</v>
      </c>
    </row>
    <row r="362" spans="1:13" ht="13.15">
      <c r="B362" s="323" t="str">
        <f t="shared" si="164"/>
        <v>50-54</v>
      </c>
      <c r="C362" s="429">
        <f t="shared" ref="C362:M362" si="172">C325+C269</f>
        <v>411.67645021194193</v>
      </c>
      <c r="D362" s="429">
        <f t="shared" si="172"/>
        <v>422.03208702884029</v>
      </c>
      <c r="E362" s="429">
        <f t="shared" si="172"/>
        <v>427.09893863923628</v>
      </c>
      <c r="F362" s="429">
        <f t="shared" si="172"/>
        <v>430.99397517906021</v>
      </c>
      <c r="G362" s="429">
        <f t="shared" si="172"/>
        <v>433.75690697346727</v>
      </c>
      <c r="H362" s="429">
        <f t="shared" si="172"/>
        <v>434.61817886917055</v>
      </c>
      <c r="I362" s="429">
        <f t="shared" si="172"/>
        <v>434.93088691398953</v>
      </c>
      <c r="J362" s="429">
        <f t="shared" si="172"/>
        <v>435.07884876210676</v>
      </c>
      <c r="K362" s="429">
        <f t="shared" si="172"/>
        <v>434.57773030723592</v>
      </c>
      <c r="L362" s="429">
        <f t="shared" si="172"/>
        <v>432.74136768841601</v>
      </c>
      <c r="M362" s="429">
        <f t="shared" si="172"/>
        <v>431.27703406477167</v>
      </c>
    </row>
    <row r="363" spans="1:13" ht="13.15">
      <c r="B363" s="323" t="str">
        <f t="shared" si="164"/>
        <v>55-59</v>
      </c>
      <c r="C363" s="429">
        <f t="shared" ref="C363:M363" si="173">C326+C270</f>
        <v>213.55260447183497</v>
      </c>
      <c r="D363" s="429">
        <f t="shared" si="173"/>
        <v>211.56677191525577</v>
      </c>
      <c r="E363" s="429">
        <f t="shared" si="173"/>
        <v>211.70524557097113</v>
      </c>
      <c r="F363" s="429">
        <f t="shared" si="173"/>
        <v>213.23628063539041</v>
      </c>
      <c r="G363" s="429">
        <f t="shared" si="173"/>
        <v>214.73065061842618</v>
      </c>
      <c r="H363" s="429">
        <f t="shared" si="173"/>
        <v>215.26004010882852</v>
      </c>
      <c r="I363" s="429">
        <f t="shared" si="173"/>
        <v>215.58160827109089</v>
      </c>
      <c r="J363" s="429">
        <f t="shared" si="173"/>
        <v>215.87769417024319</v>
      </c>
      <c r="K363" s="429">
        <f t="shared" si="173"/>
        <v>215.81753903422245</v>
      </c>
      <c r="L363" s="429">
        <f t="shared" si="173"/>
        <v>214.98384798639631</v>
      </c>
      <c r="M363" s="429">
        <f t="shared" si="173"/>
        <v>214.44298922159226</v>
      </c>
    </row>
    <row r="364" spans="1:13" ht="13.15">
      <c r="B364" s="323" t="str">
        <f t="shared" si="164"/>
        <v>60-64</v>
      </c>
      <c r="C364" s="429">
        <f t="shared" ref="C364:M364" si="174">C327+C271</f>
        <v>65.175102143281663</v>
      </c>
      <c r="D364" s="429">
        <f t="shared" si="174"/>
        <v>72.519974509739654</v>
      </c>
      <c r="E364" s="429">
        <f t="shared" si="174"/>
        <v>76.090512519522733</v>
      </c>
      <c r="F364" s="429">
        <f t="shared" si="174"/>
        <v>78.361502160907591</v>
      </c>
      <c r="G364" s="429">
        <f t="shared" si="174"/>
        <v>79.763930897009573</v>
      </c>
      <c r="H364" s="429">
        <f t="shared" si="174"/>
        <v>80.32664216996902</v>
      </c>
      <c r="I364" s="429">
        <f t="shared" si="174"/>
        <v>80.634340384689992</v>
      </c>
      <c r="J364" s="429">
        <f t="shared" si="174"/>
        <v>80.867026238068931</v>
      </c>
      <c r="K364" s="429">
        <f t="shared" si="174"/>
        <v>80.90409739814406</v>
      </c>
      <c r="L364" s="429">
        <f t="shared" si="174"/>
        <v>80.568254664683366</v>
      </c>
      <c r="M364" s="429">
        <f t="shared" si="174"/>
        <v>80.395733518167788</v>
      </c>
    </row>
    <row r="365" spans="1:13" ht="13.15">
      <c r="B365" s="323" t="str">
        <f t="shared" si="164"/>
        <v>65 plus</v>
      </c>
      <c r="C365" s="429">
        <f t="shared" ref="C365:M365" si="175">C328+C272</f>
        <v>14.468448552454678</v>
      </c>
      <c r="D365" s="429">
        <f t="shared" si="175"/>
        <v>20.886279655252029</v>
      </c>
      <c r="E365" s="429">
        <f t="shared" si="175"/>
        <v>26.025957080980866</v>
      </c>
      <c r="F365" s="429">
        <f t="shared" si="175"/>
        <v>29.965934702126482</v>
      </c>
      <c r="G365" s="429">
        <f t="shared" si="175"/>
        <v>32.839612829212754</v>
      </c>
      <c r="H365" s="429">
        <f t="shared" si="175"/>
        <v>34.786214885285524</v>
      </c>
      <c r="I365" s="429">
        <f t="shared" si="175"/>
        <v>36.115218690173201</v>
      </c>
      <c r="J365" s="429">
        <f t="shared" si="175"/>
        <v>37.033821415753657</v>
      </c>
      <c r="K365" s="429">
        <f t="shared" si="175"/>
        <v>37.626722008514967</v>
      </c>
      <c r="L365" s="429">
        <f t="shared" si="175"/>
        <v>37.912275720968204</v>
      </c>
      <c r="M365" s="429">
        <f t="shared" si="175"/>
        <v>38.091743760227914</v>
      </c>
    </row>
    <row r="366" spans="1:13" ht="13.15">
      <c r="B366" s="323" t="str">
        <f t="shared" si="164"/>
        <v>Total</v>
      </c>
      <c r="C366" s="429">
        <f t="shared" ref="C366:M366" si="176">SUM(C356:C365)</f>
        <v>4179.0441139475452</v>
      </c>
      <c r="D366" s="429">
        <f t="shared" si="176"/>
        <v>4259.0579110291337</v>
      </c>
      <c r="E366" s="429">
        <f t="shared" si="176"/>
        <v>4318.5583166248789</v>
      </c>
      <c r="F366" s="429">
        <f t="shared" si="176"/>
        <v>4388.9404602854656</v>
      </c>
      <c r="G366" s="429">
        <f t="shared" si="176"/>
        <v>4447.7735685674224</v>
      </c>
      <c r="H366" s="429">
        <f t="shared" si="176"/>
        <v>4473.6475762500031</v>
      </c>
      <c r="I366" s="429">
        <f t="shared" si="176"/>
        <v>4491.632192880983</v>
      </c>
      <c r="J366" s="429">
        <f t="shared" si="176"/>
        <v>4508.6312636083976</v>
      </c>
      <c r="K366" s="429">
        <f t="shared" si="176"/>
        <v>4515.2988436989854</v>
      </c>
      <c r="L366" s="429">
        <f t="shared" si="176"/>
        <v>4499.0675678883072</v>
      </c>
      <c r="M366" s="429">
        <f t="shared" si="176"/>
        <v>4492.448181528498</v>
      </c>
    </row>
    <row r="367" spans="1:13">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3">
      <c r="C368" s="1085">
        <f>C350+C366</f>
        <v>11119.641840203174</v>
      </c>
      <c r="D368" s="1085">
        <f t="shared" ref="D368:M368" si="178">D350+D366</f>
        <v>11249.531081442823</v>
      </c>
      <c r="E368" s="1085">
        <f t="shared" si="178"/>
        <v>11340.355385508756</v>
      </c>
      <c r="F368" s="1085">
        <f t="shared" si="178"/>
        <v>11447.577514266142</v>
      </c>
      <c r="G368" s="1085">
        <f t="shared" si="178"/>
        <v>11539.901184316212</v>
      </c>
      <c r="H368" s="1085">
        <f t="shared" si="178"/>
        <v>11557.080356086553</v>
      </c>
      <c r="I368" s="1085">
        <f t="shared" si="178"/>
        <v>11564.628843424573</v>
      </c>
      <c r="J368" s="1085">
        <f t="shared" si="178"/>
        <v>11578.595707743094</v>
      </c>
      <c r="K368" s="1085">
        <f t="shared" si="178"/>
        <v>11571.721942916891</v>
      </c>
      <c r="L368" s="1085">
        <f t="shared" si="178"/>
        <v>11508.968446719864</v>
      </c>
      <c r="M368" s="1085">
        <f t="shared" si="178"/>
        <v>11476.922618066434</v>
      </c>
    </row>
    <row r="369" spans="1:13">
      <c r="C369" s="1085">
        <f t="shared" ref="C369:M369" si="179">C36</f>
        <v>11119.641840203176</v>
      </c>
      <c r="D369" s="1085">
        <f t="shared" si="179"/>
        <v>11249.531081442823</v>
      </c>
      <c r="E369" s="1085">
        <f t="shared" si="179"/>
        <v>11340.355385508758</v>
      </c>
      <c r="F369" s="1085">
        <f t="shared" si="179"/>
        <v>11447.577514266144</v>
      </c>
      <c r="G369" s="1085">
        <f t="shared" si="179"/>
        <v>11539.901184316213</v>
      </c>
      <c r="H369" s="1085">
        <f t="shared" si="179"/>
        <v>11557.080356086555</v>
      </c>
      <c r="I369" s="1085">
        <f t="shared" si="179"/>
        <v>11564.628843424573</v>
      </c>
      <c r="J369" s="1085">
        <f t="shared" si="179"/>
        <v>11578.595707743094</v>
      </c>
      <c r="K369" s="1085">
        <f t="shared" si="179"/>
        <v>11571.721942916893</v>
      </c>
      <c r="L369" s="1085">
        <f t="shared" si="179"/>
        <v>11508.968446719866</v>
      </c>
      <c r="M369" s="1085">
        <f t="shared" si="179"/>
        <v>11476.922618066434</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P371"/>
  <sheetViews>
    <sheetView showGridLines="0" zoomScale="90" zoomScaleNormal="90" workbookViewId="0"/>
  </sheetViews>
  <sheetFormatPr defaultColWidth="9" defaultRowHeight="12.75"/>
  <cols>
    <col min="1" max="1" width="9" style="295"/>
    <col min="2" max="2" width="28.73046875" style="295" customWidth="1"/>
    <col min="3" max="13" width="10.73046875" style="295" customWidth="1"/>
    <col min="14" max="16384" width="9" style="295"/>
  </cols>
  <sheetData>
    <row r="1" spans="1:16" s="329" customFormat="1" ht="13.9">
      <c r="A1" s="328" t="str">
        <f>ModelBanner</f>
        <v>TSM_202021</v>
      </c>
    </row>
    <row r="2" spans="1:16" s="329" customFormat="1" ht="13.9">
      <c r="A2" s="865" t="s">
        <v>13</v>
      </c>
      <c r="B2" s="865" t="s">
        <v>30</v>
      </c>
    </row>
    <row r="3" spans="1:16" s="329" customFormat="1" ht="13.9">
      <c r="A3" s="330"/>
    </row>
    <row r="4" spans="1:16" s="333" customFormat="1" ht="13.15">
      <c r="A4" s="331" t="s">
        <v>26</v>
      </c>
      <c r="B4" s="331"/>
      <c r="C4" s="331"/>
      <c r="D4" s="331"/>
      <c r="E4" s="332"/>
      <c r="F4" s="331"/>
      <c r="G4" s="331"/>
      <c r="H4" s="331"/>
      <c r="I4" s="331"/>
      <c r="J4" s="331"/>
      <c r="K4" s="331"/>
    </row>
    <row r="5" spans="1:16" s="335" customFormat="1" ht="13.15">
      <c r="A5" s="648" t="s">
        <v>588</v>
      </c>
      <c r="B5" s="648"/>
      <c r="C5" s="648"/>
      <c r="D5" s="648"/>
      <c r="E5" s="648"/>
      <c r="F5" s="648"/>
      <c r="G5" s="648"/>
      <c r="H5" s="648"/>
      <c r="I5" s="648"/>
      <c r="J5" s="648"/>
      <c r="K5" s="648"/>
      <c r="L5" s="648"/>
      <c r="M5" s="648"/>
      <c r="N5" s="334"/>
      <c r="O5" s="334"/>
      <c r="P5" s="334"/>
    </row>
    <row r="6" spans="1:16" s="339" customFormat="1" ht="13.15">
      <c r="A6" s="336" t="s">
        <v>1287</v>
      </c>
      <c r="B6" s="337"/>
      <c r="C6" s="337"/>
      <c r="D6" s="337"/>
      <c r="E6" s="332"/>
      <c r="F6" s="337"/>
      <c r="G6" s="337"/>
      <c r="H6" s="337"/>
      <c r="I6" s="337"/>
      <c r="J6" s="337"/>
      <c r="K6" s="337"/>
      <c r="L6" s="338"/>
      <c r="M6" s="338"/>
      <c r="N6" s="338"/>
      <c r="O6" s="338"/>
      <c r="P6" s="338"/>
    </row>
    <row r="7" spans="1:16" s="339" customFormat="1" ht="13.15">
      <c r="A7" s="340" t="s">
        <v>1353</v>
      </c>
      <c r="B7" s="336"/>
      <c r="C7" s="337"/>
      <c r="D7" s="337"/>
      <c r="E7" s="332"/>
      <c r="F7" s="337"/>
      <c r="G7" s="337"/>
      <c r="H7" s="337"/>
      <c r="I7" s="337"/>
      <c r="J7" s="337"/>
      <c r="K7" s="337"/>
      <c r="L7" s="338"/>
      <c r="M7" s="338"/>
      <c r="N7" s="338"/>
      <c r="O7" s="338"/>
      <c r="P7" s="338"/>
    </row>
    <row r="8" spans="1:16" s="339" customFormat="1" ht="13.15">
      <c r="A8" s="336" t="s">
        <v>24</v>
      </c>
      <c r="B8" s="337"/>
      <c r="C8" s="337"/>
      <c r="D8" s="337"/>
      <c r="E8" s="332"/>
      <c r="F8" s="337"/>
      <c r="G8" s="337"/>
      <c r="H8" s="337"/>
      <c r="I8" s="337"/>
      <c r="J8" s="337"/>
      <c r="K8" s="337"/>
      <c r="L8" s="338"/>
      <c r="M8" s="338"/>
      <c r="N8" s="338"/>
      <c r="O8" s="338"/>
      <c r="P8" s="338"/>
    </row>
    <row r="9" spans="1:16" s="339" customFormat="1" ht="13.15">
      <c r="A9" s="340" t="s">
        <v>342</v>
      </c>
      <c r="B9" s="337"/>
      <c r="C9" s="337"/>
      <c r="D9" s="337"/>
      <c r="E9" s="332"/>
      <c r="F9" s="337"/>
      <c r="G9" s="337"/>
      <c r="H9" s="337"/>
      <c r="I9" s="337"/>
      <c r="J9" s="337"/>
      <c r="K9" s="337"/>
      <c r="L9" s="338"/>
      <c r="M9" s="338"/>
      <c r="N9" s="338"/>
      <c r="O9" s="338"/>
      <c r="P9" s="338"/>
    </row>
    <row r="10" spans="1:16" s="347" customFormat="1" ht="13.5" customHeight="1">
      <c r="A10" s="341">
        <f>SUM(A13:A2249)</f>
        <v>0</v>
      </c>
      <c r="B10" s="342"/>
      <c r="C10" s="343"/>
      <c r="D10" s="344"/>
      <c r="E10" s="344"/>
      <c r="F10" s="344"/>
      <c r="G10" s="345"/>
      <c r="H10" s="344"/>
      <c r="I10" s="344"/>
      <c r="J10" s="345"/>
      <c r="K10" s="346"/>
      <c r="L10" s="346"/>
      <c r="M10" s="346"/>
      <c r="N10" s="346"/>
      <c r="O10" s="346"/>
      <c r="P10" s="346"/>
    </row>
    <row r="12" spans="1:16" ht="15">
      <c r="B12" s="325" t="s">
        <v>189</v>
      </c>
    </row>
    <row r="14" spans="1:16" ht="13.15">
      <c r="B14" s="311" t="str">
        <f>Forecast_stock_figures!B14</f>
        <v>Phase/subject</v>
      </c>
      <c r="C14" s="311" t="str">
        <f>Forecast_stock_figures!C38</f>
        <v>2019/20</v>
      </c>
      <c r="D14" s="311" t="str">
        <f>Forecast_stock_figures!D38</f>
        <v>2020/21</v>
      </c>
      <c r="E14" s="311" t="str">
        <f>Forecast_stock_figures!E38</f>
        <v>2021/22</v>
      </c>
      <c r="F14" s="311" t="str">
        <f>Forecast_stock_figures!F38</f>
        <v>2022/23</v>
      </c>
      <c r="G14" s="311" t="str">
        <f>Forecast_stock_figures!G38</f>
        <v>2023/24</v>
      </c>
      <c r="H14" s="311" t="str">
        <f>Forecast_stock_figures!H38</f>
        <v>2024/25</v>
      </c>
      <c r="I14" s="311" t="str">
        <f>Forecast_stock_figures!I38</f>
        <v>2025/26</v>
      </c>
      <c r="J14" s="311" t="str">
        <f>Forecast_stock_figures!J38</f>
        <v>2026/27</v>
      </c>
      <c r="K14" s="311" t="str">
        <f>Forecast_stock_figures!K38</f>
        <v>2027/28</v>
      </c>
      <c r="L14" s="311" t="str">
        <f>Forecast_stock_figures!L38</f>
        <v>2028/29</v>
      </c>
      <c r="M14" s="311" t="str">
        <f>Forecast_stock_figures!M38</f>
        <v>2029/30</v>
      </c>
    </row>
    <row r="15" spans="1:16" ht="13.15">
      <c r="B15" s="307" t="str">
        <f>Forecast_stock_figures!B34</f>
        <v>Religious Education</v>
      </c>
      <c r="C15" s="293">
        <f>Forecast_stock_figures!C58</f>
        <v>7053.3070000000007</v>
      </c>
      <c r="D15" s="293">
        <f>Forecast_stock_figures!D58</f>
        <v>7097.3000342696587</v>
      </c>
      <c r="E15" s="293">
        <f>Forecast_stock_figures!E58</f>
        <v>7120.6659266992938</v>
      </c>
      <c r="F15" s="293">
        <f>Forecast_stock_figures!F58</f>
        <v>7108.3764446562136</v>
      </c>
      <c r="G15" s="293">
        <f>Forecast_stock_figures!G58</f>
        <v>7056.1080760693412</v>
      </c>
      <c r="H15" s="293">
        <f>Forecast_stock_figures!H58</f>
        <v>7002.6314971567417</v>
      </c>
      <c r="I15" s="293">
        <f>Forecast_stock_figures!I58</f>
        <v>7005.2088943042463</v>
      </c>
      <c r="J15" s="293">
        <f>Forecast_stock_figures!J58</f>
        <v>6996.4669888442941</v>
      </c>
      <c r="K15" s="293">
        <f>Forecast_stock_figures!K58</f>
        <v>6978.1245818499729</v>
      </c>
      <c r="L15" s="293">
        <f>Forecast_stock_figures!L58</f>
        <v>6956.4658800465722</v>
      </c>
      <c r="M15" s="293">
        <f>Forecast_stock_figures!M58</f>
        <v>6929.5060805997591</v>
      </c>
    </row>
    <row r="17" spans="1:9" ht="15">
      <c r="B17" s="325" t="s">
        <v>161</v>
      </c>
    </row>
    <row r="19" spans="1:9" ht="13.15">
      <c r="B19" s="1469" t="str">
        <f>Stock_ages_breakdowns!B73</f>
        <v>Age group</v>
      </c>
      <c r="C19" s="1467" t="str">
        <f>Stock_ages_breakdowns!AM73</f>
        <v>Religious Education</v>
      </c>
      <c r="D19" s="1474"/>
      <c r="H19" s="310" t="s">
        <v>132</v>
      </c>
    </row>
    <row r="20" spans="1:9" ht="13.15">
      <c r="B20" s="1469"/>
      <c r="C20" s="348" t="str">
        <f>Stock_ages_breakdowns!AM74</f>
        <v>Male</v>
      </c>
      <c r="D20" s="348" t="str">
        <f>Stock_ages_breakdowns!AN74</f>
        <v>Female</v>
      </c>
    </row>
    <row r="21" spans="1:9" ht="13.15">
      <c r="B21" s="348" t="str">
        <f>Stock_ages_breakdowns!B75</f>
        <v>20-24</v>
      </c>
      <c r="C21" s="316">
        <f>Stock_ages_breakdowns!AM20</f>
        <v>79.536000000000001</v>
      </c>
      <c r="D21" s="316">
        <f>Stock_ages_breakdowns!AN20</f>
        <v>270.32299999999998</v>
      </c>
    </row>
    <row r="22" spans="1:9" ht="13.15">
      <c r="B22" s="348" t="str">
        <f>Stock_ages_breakdowns!B76</f>
        <v>25-29</v>
      </c>
      <c r="C22" s="316">
        <f>Stock_ages_breakdowns!AM21</f>
        <v>272.536</v>
      </c>
      <c r="D22" s="316">
        <f>Stock_ages_breakdowns!AN21</f>
        <v>830.32399999999996</v>
      </c>
    </row>
    <row r="23" spans="1:9" ht="13.15">
      <c r="B23" s="348" t="str">
        <f>Stock_ages_breakdowns!B77</f>
        <v>30-34</v>
      </c>
      <c r="C23" s="316">
        <f>Stock_ages_breakdowns!AM22</f>
        <v>380.53500000000003</v>
      </c>
      <c r="D23" s="316">
        <f>Stock_ages_breakdowns!AN22</f>
        <v>906.76400000000001</v>
      </c>
    </row>
    <row r="24" spans="1:9" ht="13.15">
      <c r="B24" s="348" t="str">
        <f>Stock_ages_breakdowns!B78</f>
        <v>35-39</v>
      </c>
      <c r="C24" s="316">
        <f>Stock_ages_breakdowns!AM23</f>
        <v>327.476</v>
      </c>
      <c r="D24" s="316">
        <f>Stock_ages_breakdowns!AN23</f>
        <v>793.79700000000003</v>
      </c>
    </row>
    <row r="25" spans="1:9" ht="13.15">
      <c r="B25" s="348" t="str">
        <f>Stock_ages_breakdowns!B79</f>
        <v>40-44</v>
      </c>
      <c r="C25" s="316">
        <f>Stock_ages_breakdowns!AM24</f>
        <v>359.471</v>
      </c>
      <c r="D25" s="316">
        <f>Stock_ages_breakdowns!AN24</f>
        <v>773.904</v>
      </c>
    </row>
    <row r="26" spans="1:9" ht="13.15">
      <c r="B26" s="348" t="str">
        <f>Stock_ages_breakdowns!B80</f>
        <v>45-49</v>
      </c>
      <c r="C26" s="316">
        <f>Stock_ages_breakdowns!AM25</f>
        <v>308.60700000000003</v>
      </c>
      <c r="D26" s="316">
        <f>Stock_ages_breakdowns!AN25</f>
        <v>542.66399999999999</v>
      </c>
    </row>
    <row r="27" spans="1:9" ht="13.15">
      <c r="B27" s="348" t="str">
        <f>Stock_ages_breakdowns!B81</f>
        <v>50-54</v>
      </c>
      <c r="C27" s="316">
        <f>Stock_ages_breakdowns!AM26</f>
        <v>236.91800000000001</v>
      </c>
      <c r="D27" s="316">
        <f>Stock_ages_breakdowns!AN26</f>
        <v>367.31799999999998</v>
      </c>
    </row>
    <row r="28" spans="1:9" ht="13.15">
      <c r="B28" s="348" t="str">
        <f>Stock_ages_breakdowns!B82</f>
        <v>55-59</v>
      </c>
      <c r="C28" s="316">
        <f>Stock_ages_breakdowns!AM27</f>
        <v>158.79599999999999</v>
      </c>
      <c r="D28" s="316">
        <f>Stock_ages_breakdowns!AN27</f>
        <v>305.59899999999999</v>
      </c>
    </row>
    <row r="29" spans="1:9" ht="13.15">
      <c r="B29" s="348" t="str">
        <f>Stock_ages_breakdowns!B83</f>
        <v>60-64</v>
      </c>
      <c r="C29" s="316">
        <f>Stock_ages_breakdowns!AM28</f>
        <v>40.637</v>
      </c>
      <c r="D29" s="316">
        <f>Stock_ages_breakdowns!AN28</f>
        <v>79.058000000000007</v>
      </c>
      <c r="F29" s="310"/>
    </row>
    <row r="30" spans="1:9" ht="13.15">
      <c r="B30" s="348" t="str">
        <f>Stock_ages_breakdowns!B84</f>
        <v>65 plus</v>
      </c>
      <c r="C30" s="316">
        <f>Stock_ages_breakdowns!AM29</f>
        <v>6.617</v>
      </c>
      <c r="D30" s="316">
        <f>Stock_ages_breakdowns!AN29</f>
        <v>12.427</v>
      </c>
      <c r="G30" s="311" t="s">
        <v>46</v>
      </c>
      <c r="H30" s="311" t="s">
        <v>47</v>
      </c>
    </row>
    <row r="31" spans="1:9" ht="13.15">
      <c r="A31" s="1080">
        <f>I31</f>
        <v>0</v>
      </c>
      <c r="B31" s="348" t="str">
        <f>Stock_ages_breakdowns!B85</f>
        <v>Total</v>
      </c>
      <c r="C31" s="316">
        <f>Stock_ages_breakdowns!AM30</f>
        <v>2171.1290000000004</v>
      </c>
      <c r="D31" s="316">
        <f>Stock_ages_breakdowns!AN30</f>
        <v>4882.1779999999999</v>
      </c>
      <c r="E31" s="312">
        <f>SUM(C31:D31)</f>
        <v>7053.3070000000007</v>
      </c>
      <c r="G31" s="351">
        <f>C31/$E$31</f>
        <v>0.30781717001684461</v>
      </c>
      <c r="H31" s="351">
        <f>D31/$E$31</f>
        <v>0.69218282998315528</v>
      </c>
      <c r="I31" s="1080">
        <f>(G31+H31)-1</f>
        <v>0</v>
      </c>
    </row>
    <row r="33" spans="2:13" ht="15">
      <c r="B33" s="325" t="s">
        <v>262</v>
      </c>
      <c r="H33" s="310"/>
    </row>
    <row r="34" spans="2:13">
      <c r="H34" s="310"/>
    </row>
    <row r="35" spans="2:13" ht="13.15">
      <c r="B35" s="311" t="str">
        <f>B14</f>
        <v>Phase/subject</v>
      </c>
      <c r="C35" s="311" t="str">
        <f>C14</f>
        <v>2019/20</v>
      </c>
      <c r="D35" s="311" t="str">
        <f t="shared" ref="D35:M35" si="0">D14</f>
        <v>2020/21</v>
      </c>
      <c r="E35" s="311" t="str">
        <f t="shared" si="0"/>
        <v>2021/22</v>
      </c>
      <c r="F35" s="311" t="str">
        <f t="shared" si="0"/>
        <v>2022/23</v>
      </c>
      <c r="G35" s="311" t="str">
        <f t="shared" si="0"/>
        <v>2023/24</v>
      </c>
      <c r="H35" s="311" t="str">
        <f t="shared" si="0"/>
        <v>2024/25</v>
      </c>
      <c r="I35" s="311" t="str">
        <f t="shared" si="0"/>
        <v>2025/26</v>
      </c>
      <c r="J35" s="311" t="str">
        <f t="shared" si="0"/>
        <v>2026/27</v>
      </c>
      <c r="K35" s="311" t="str">
        <f t="shared" si="0"/>
        <v>2027/28</v>
      </c>
      <c r="L35" s="311" t="str">
        <f t="shared" si="0"/>
        <v>2028/29</v>
      </c>
      <c r="M35" s="311" t="str">
        <f t="shared" si="0"/>
        <v>2029/30</v>
      </c>
    </row>
    <row r="36" spans="2:13" ht="13.15">
      <c r="B36" s="307" t="str">
        <f>B15</f>
        <v>Religious Education</v>
      </c>
      <c r="C36" s="293">
        <f>Teacher_need_by_subject!C647</f>
        <v>7097.3000342696587</v>
      </c>
      <c r="D36" s="293">
        <f>Teacher_need_by_subject!D647</f>
        <v>7120.6659266992938</v>
      </c>
      <c r="E36" s="293">
        <f>Teacher_need_by_subject!E647</f>
        <v>7108.3764446562136</v>
      </c>
      <c r="F36" s="293">
        <f>Teacher_need_by_subject!F647</f>
        <v>7056.1080760693412</v>
      </c>
      <c r="G36" s="293">
        <f>Teacher_need_by_subject!G647</f>
        <v>7002.6314971567417</v>
      </c>
      <c r="H36" s="293">
        <f>Teacher_need_by_subject!H647</f>
        <v>7005.2088943042463</v>
      </c>
      <c r="I36" s="293">
        <f>Teacher_need_by_subject!I647</f>
        <v>6996.4669888442941</v>
      </c>
      <c r="J36" s="293">
        <f>Teacher_need_by_subject!J647</f>
        <v>6978.1245818499729</v>
      </c>
      <c r="K36" s="293">
        <f>Teacher_need_by_subject!K647</f>
        <v>6956.4658800465722</v>
      </c>
      <c r="L36" s="293">
        <f>Teacher_need_by_subject!L647</f>
        <v>6929.5060805997591</v>
      </c>
      <c r="M36" s="293">
        <f>Teacher_need_by_subject!M647</f>
        <v>6916.8148188347641</v>
      </c>
    </row>
    <row r="37" spans="2:13">
      <c r="H37" s="310"/>
    </row>
    <row r="38" spans="2:13" ht="15">
      <c r="B38" s="325" t="s">
        <v>169</v>
      </c>
      <c r="H38" s="310"/>
    </row>
    <row r="39" spans="2:13">
      <c r="H39" s="310"/>
    </row>
    <row r="40" spans="2:13" ht="13.15">
      <c r="B40" s="326" t="s">
        <v>46</v>
      </c>
      <c r="H40" s="310"/>
    </row>
    <row r="41" spans="2:13">
      <c r="H41" s="310"/>
    </row>
    <row r="42" spans="2:13" ht="13.15">
      <c r="B42" s="323" t="str">
        <f>B19</f>
        <v>Age group</v>
      </c>
      <c r="C42" s="311" t="str">
        <f>C35</f>
        <v>2019/20</v>
      </c>
      <c r="D42" s="311" t="str">
        <f t="shared" ref="D42:M42" si="1">D35</f>
        <v>2020/21</v>
      </c>
      <c r="E42" s="311" t="str">
        <f t="shared" si="1"/>
        <v>2021/22</v>
      </c>
      <c r="F42" s="311" t="str">
        <f t="shared" si="1"/>
        <v>2022/23</v>
      </c>
      <c r="G42" s="311" t="str">
        <f t="shared" si="1"/>
        <v>2023/24</v>
      </c>
      <c r="H42" s="311" t="str">
        <f t="shared" si="1"/>
        <v>2024/25</v>
      </c>
      <c r="I42" s="311" t="str">
        <f t="shared" si="1"/>
        <v>2025/26</v>
      </c>
      <c r="J42" s="311" t="str">
        <f t="shared" si="1"/>
        <v>2026/27</v>
      </c>
      <c r="K42" s="311" t="str">
        <f t="shared" si="1"/>
        <v>2027/28</v>
      </c>
      <c r="L42" s="311" t="str">
        <f t="shared" si="1"/>
        <v>2028/29</v>
      </c>
      <c r="M42" s="311" t="str">
        <f t="shared" si="1"/>
        <v>2029/30</v>
      </c>
    </row>
    <row r="43" spans="2:13" ht="13.15">
      <c r="B43" s="348" t="str">
        <f>B21</f>
        <v>20-24</v>
      </c>
      <c r="C43" s="293">
        <f>C21</f>
        <v>79.536000000000001</v>
      </c>
      <c r="D43" s="293">
        <f>C340</f>
        <v>115.86820964643552</v>
      </c>
      <c r="E43" s="293">
        <f t="shared" ref="E43:L43" si="2">D340</f>
        <v>140.80750804153851</v>
      </c>
      <c r="F43" s="293">
        <f t="shared" si="2"/>
        <v>156.07164950343522</v>
      </c>
      <c r="G43" s="293">
        <f t="shared" si="2"/>
        <v>163.78905847138762</v>
      </c>
      <c r="H43" s="293">
        <f t="shared" si="2"/>
        <v>168.66524190964418</v>
      </c>
      <c r="I43" s="293">
        <f t="shared" si="2"/>
        <v>175.78965978594027</v>
      </c>
      <c r="J43" s="293">
        <f t="shared" si="2"/>
        <v>179.98775189976547</v>
      </c>
      <c r="K43" s="293">
        <f t="shared" si="2"/>
        <v>182.17373290037921</v>
      </c>
      <c r="L43" s="293">
        <f t="shared" si="2"/>
        <v>183.33601365694105</v>
      </c>
      <c r="M43" s="293">
        <f>L340</f>
        <v>183.60527852734995</v>
      </c>
    </row>
    <row r="44" spans="2:13" ht="13.15">
      <c r="B44" s="348" t="str">
        <f t="shared" ref="B44:C53" si="3">B22</f>
        <v>25-29</v>
      </c>
      <c r="C44" s="293">
        <f t="shared" si="3"/>
        <v>272.536</v>
      </c>
      <c r="D44" s="293">
        <f t="shared" ref="D44:K53" si="4">C341</f>
        <v>273.5860563014536</v>
      </c>
      <c r="E44" s="293">
        <f t="shared" si="4"/>
        <v>279.48649985984395</v>
      </c>
      <c r="F44" s="293">
        <f t="shared" si="4"/>
        <v>285.51691834684601</v>
      </c>
      <c r="G44" s="293">
        <f t="shared" si="4"/>
        <v>288.69114241312093</v>
      </c>
      <c r="H44" s="293">
        <f t="shared" si="4"/>
        <v>291.73107449101531</v>
      </c>
      <c r="I44" s="293">
        <f t="shared" si="4"/>
        <v>298.77307112993992</v>
      </c>
      <c r="J44" s="293">
        <f t="shared" si="4"/>
        <v>304.15645764584337</v>
      </c>
      <c r="K44" s="293">
        <f t="shared" si="4"/>
        <v>307.88840078413375</v>
      </c>
      <c r="L44" s="293">
        <f t="shared" ref="L44:L53" si="5">K341</f>
        <v>310.51426584632878</v>
      </c>
      <c r="M44" s="293">
        <f t="shared" ref="M44:M53" si="6">L341</f>
        <v>311.9853532910426</v>
      </c>
    </row>
    <row r="45" spans="2:13" ht="13.15">
      <c r="B45" s="348" t="str">
        <f t="shared" si="3"/>
        <v>30-34</v>
      </c>
      <c r="C45" s="293">
        <f t="shared" si="3"/>
        <v>380.53500000000003</v>
      </c>
      <c r="D45" s="293">
        <f t="shared" si="4"/>
        <v>366.62024049697402</v>
      </c>
      <c r="E45" s="293">
        <f t="shared" si="4"/>
        <v>355.39132830795552</v>
      </c>
      <c r="F45" s="293">
        <f t="shared" si="4"/>
        <v>346.74497712472555</v>
      </c>
      <c r="G45" s="293">
        <f t="shared" si="4"/>
        <v>339.07314416597444</v>
      </c>
      <c r="H45" s="293">
        <f t="shared" si="4"/>
        <v>333.70486269648222</v>
      </c>
      <c r="I45" s="293">
        <f t="shared" si="4"/>
        <v>332.37696844531456</v>
      </c>
      <c r="J45" s="293">
        <f t="shared" si="4"/>
        <v>332.2573318098884</v>
      </c>
      <c r="K45" s="293">
        <f t="shared" si="4"/>
        <v>332.74300867936842</v>
      </c>
      <c r="L45" s="293">
        <f t="shared" si="5"/>
        <v>333.58509940553728</v>
      </c>
      <c r="M45" s="293">
        <f t="shared" si="6"/>
        <v>334.38741648798481</v>
      </c>
    </row>
    <row r="46" spans="2:13" ht="13.15">
      <c r="B46" s="348" t="str">
        <f t="shared" si="3"/>
        <v>35-39</v>
      </c>
      <c r="C46" s="293">
        <f t="shared" si="3"/>
        <v>327.476</v>
      </c>
      <c r="D46" s="293">
        <f t="shared" si="4"/>
        <v>338.79096584674767</v>
      </c>
      <c r="E46" s="293">
        <f t="shared" si="4"/>
        <v>343.56804721972236</v>
      </c>
      <c r="F46" s="293">
        <f t="shared" si="4"/>
        <v>343.89766926074759</v>
      </c>
      <c r="G46" s="293">
        <f t="shared" si="4"/>
        <v>340.4297510493609</v>
      </c>
      <c r="H46" s="293">
        <f t="shared" si="4"/>
        <v>336.23933010391409</v>
      </c>
      <c r="I46" s="293">
        <f t="shared" si="4"/>
        <v>333.7339380761747</v>
      </c>
      <c r="J46" s="293">
        <f t="shared" si="4"/>
        <v>331.31019923454204</v>
      </c>
      <c r="K46" s="293">
        <f t="shared" si="4"/>
        <v>329.18410796632071</v>
      </c>
      <c r="L46" s="293">
        <f t="shared" si="5"/>
        <v>327.55141725119807</v>
      </c>
      <c r="M46" s="293">
        <f t="shared" si="6"/>
        <v>326.27314223787948</v>
      </c>
    </row>
    <row r="47" spans="2:13" ht="13.15">
      <c r="B47" s="348" t="str">
        <f t="shared" si="3"/>
        <v>40-44</v>
      </c>
      <c r="C47" s="293">
        <f t="shared" si="3"/>
        <v>359.471</v>
      </c>
      <c r="D47" s="293">
        <f t="shared" si="4"/>
        <v>346.22311723326084</v>
      </c>
      <c r="E47" s="293">
        <f t="shared" si="4"/>
        <v>337.46872410559592</v>
      </c>
      <c r="F47" s="293">
        <f t="shared" si="4"/>
        <v>330.94123594701574</v>
      </c>
      <c r="G47" s="293">
        <f t="shared" si="4"/>
        <v>324.2372791790512</v>
      </c>
      <c r="H47" s="293">
        <f t="shared" si="4"/>
        <v>318.51123897907524</v>
      </c>
      <c r="I47" s="293">
        <f t="shared" si="4"/>
        <v>314.83254057105404</v>
      </c>
      <c r="J47" s="293">
        <f t="shared" si="4"/>
        <v>311.4076960414809</v>
      </c>
      <c r="K47" s="293">
        <f t="shared" si="4"/>
        <v>308.19587613816253</v>
      </c>
      <c r="L47" s="293">
        <f t="shared" si="5"/>
        <v>305.32723552605302</v>
      </c>
      <c r="M47" s="293">
        <f t="shared" si="6"/>
        <v>302.73921682637189</v>
      </c>
    </row>
    <row r="48" spans="2:13" ht="13.15">
      <c r="B48" s="348" t="str">
        <f t="shared" si="3"/>
        <v>45-49</v>
      </c>
      <c r="C48" s="293">
        <f t="shared" si="3"/>
        <v>308.60700000000003</v>
      </c>
      <c r="D48" s="293">
        <f t="shared" si="4"/>
        <v>309.70583193069911</v>
      </c>
      <c r="E48" s="293">
        <f t="shared" si="4"/>
        <v>307.02868097604863</v>
      </c>
      <c r="F48" s="293">
        <f t="shared" si="4"/>
        <v>302.59515645192829</v>
      </c>
      <c r="G48" s="293">
        <f t="shared" si="4"/>
        <v>296.28558658730879</v>
      </c>
      <c r="H48" s="293">
        <f t="shared" si="4"/>
        <v>290.3334941440188</v>
      </c>
      <c r="I48" s="293">
        <f t="shared" si="4"/>
        <v>286.12690242635648</v>
      </c>
      <c r="J48" s="293">
        <f t="shared" si="4"/>
        <v>282.16680257335219</v>
      </c>
      <c r="K48" s="293">
        <f t="shared" si="4"/>
        <v>278.4423134204622</v>
      </c>
      <c r="L48" s="293">
        <f t="shared" si="5"/>
        <v>275.04594103451677</v>
      </c>
      <c r="M48" s="293">
        <f t="shared" si="6"/>
        <v>271.89505700864345</v>
      </c>
    </row>
    <row r="49" spans="1:13" ht="13.15">
      <c r="B49" s="348" t="str">
        <f t="shared" si="3"/>
        <v>50-54</v>
      </c>
      <c r="C49" s="293">
        <f t="shared" si="3"/>
        <v>236.91800000000001</v>
      </c>
      <c r="D49" s="293">
        <f t="shared" si="4"/>
        <v>234.9587403265582</v>
      </c>
      <c r="E49" s="293">
        <f t="shared" si="4"/>
        <v>232.90070126674323</v>
      </c>
      <c r="F49" s="293">
        <f t="shared" si="4"/>
        <v>230.3160744522911</v>
      </c>
      <c r="G49" s="293">
        <f t="shared" si="4"/>
        <v>226.21672160017255</v>
      </c>
      <c r="H49" s="293">
        <f t="shared" si="4"/>
        <v>222.12943528421758</v>
      </c>
      <c r="I49" s="293">
        <f t="shared" si="4"/>
        <v>219.06227192339534</v>
      </c>
      <c r="J49" s="293">
        <f t="shared" si="4"/>
        <v>216.00556591826742</v>
      </c>
      <c r="K49" s="293">
        <f t="shared" si="4"/>
        <v>213.00714148517415</v>
      </c>
      <c r="L49" s="293">
        <f t="shared" si="5"/>
        <v>210.17670866372214</v>
      </c>
      <c r="M49" s="293">
        <f t="shared" si="6"/>
        <v>207.481505410343</v>
      </c>
    </row>
    <row r="50" spans="1:13" ht="13.15">
      <c r="B50" s="348" t="str">
        <f t="shared" si="3"/>
        <v>55-59</v>
      </c>
      <c r="C50" s="293">
        <f t="shared" si="3"/>
        <v>158.79599999999999</v>
      </c>
      <c r="D50" s="293">
        <f t="shared" si="4"/>
        <v>140.8642616520182</v>
      </c>
      <c r="E50" s="293">
        <f t="shared" si="4"/>
        <v>129.31833954550515</v>
      </c>
      <c r="F50" s="293">
        <f t="shared" si="4"/>
        <v>121.63385306896706</v>
      </c>
      <c r="G50" s="293">
        <f t="shared" si="4"/>
        <v>115.9359829750648</v>
      </c>
      <c r="H50" s="293">
        <f t="shared" si="4"/>
        <v>111.79496699581269</v>
      </c>
      <c r="I50" s="293">
        <f t="shared" si="4"/>
        <v>109.17591132832504</v>
      </c>
      <c r="J50" s="293">
        <f t="shared" si="4"/>
        <v>107.01902594581685</v>
      </c>
      <c r="K50" s="293">
        <f t="shared" si="4"/>
        <v>105.14829651021756</v>
      </c>
      <c r="L50" s="293">
        <f t="shared" si="5"/>
        <v>103.51197852232279</v>
      </c>
      <c r="M50" s="293">
        <f t="shared" si="6"/>
        <v>102.01887349449153</v>
      </c>
    </row>
    <row r="51" spans="1:13" ht="13.15">
      <c r="B51" s="348" t="str">
        <f t="shared" si="3"/>
        <v>60-64</v>
      </c>
      <c r="C51" s="293">
        <f t="shared" si="3"/>
        <v>40.637</v>
      </c>
      <c r="D51" s="293">
        <f t="shared" si="4"/>
        <v>46.763539097242678</v>
      </c>
      <c r="E51" s="293">
        <f t="shared" si="4"/>
        <v>47.569132270905222</v>
      </c>
      <c r="F51" s="293">
        <f t="shared" si="4"/>
        <v>46.305893064364305</v>
      </c>
      <c r="G51" s="293">
        <f t="shared" si="4"/>
        <v>44.399626119240018</v>
      </c>
      <c r="H51" s="293">
        <f t="shared" si="4"/>
        <v>42.593385853633876</v>
      </c>
      <c r="I51" s="293">
        <f t="shared" si="4"/>
        <v>41.325874539294098</v>
      </c>
      <c r="J51" s="293">
        <f t="shared" si="4"/>
        <v>40.251594557881702</v>
      </c>
      <c r="K51" s="293">
        <f t="shared" si="4"/>
        <v>39.343883769445775</v>
      </c>
      <c r="L51" s="293">
        <f t="shared" si="5"/>
        <v>38.588081599670069</v>
      </c>
      <c r="M51" s="293">
        <f t="shared" si="6"/>
        <v>37.932640906402042</v>
      </c>
    </row>
    <row r="52" spans="1:13" ht="13.15">
      <c r="B52" s="348" t="str">
        <f t="shared" si="3"/>
        <v>65 plus</v>
      </c>
      <c r="C52" s="293">
        <f t="shared" si="3"/>
        <v>6.617</v>
      </c>
      <c r="D52" s="293">
        <f t="shared" si="4"/>
        <v>10.264463171095667</v>
      </c>
      <c r="E52" s="293">
        <f t="shared" si="4"/>
        <v>13.236420931320382</v>
      </c>
      <c r="F52" s="293">
        <f t="shared" si="4"/>
        <v>15.110287614387767</v>
      </c>
      <c r="G52" s="293">
        <f t="shared" si="4"/>
        <v>16.037757898349003</v>
      </c>
      <c r="H52" s="293">
        <f t="shared" si="4"/>
        <v>16.361659931950349</v>
      </c>
      <c r="I52" s="293">
        <f t="shared" si="4"/>
        <v>16.414336755642108</v>
      </c>
      <c r="J52" s="293">
        <f t="shared" si="4"/>
        <v>16.275342615756756</v>
      </c>
      <c r="K52" s="293">
        <f t="shared" si="4"/>
        <v>16.043340354968592</v>
      </c>
      <c r="L52" s="293">
        <f t="shared" si="5"/>
        <v>15.782589644326599</v>
      </c>
      <c r="M52" s="293">
        <f t="shared" si="6"/>
        <v>15.519241044715514</v>
      </c>
    </row>
    <row r="53" spans="1:13" ht="13.15">
      <c r="B53" s="348" t="str">
        <f t="shared" si="3"/>
        <v>Total</v>
      </c>
      <c r="C53" s="293">
        <f t="shared" si="3"/>
        <v>2171.1290000000004</v>
      </c>
      <c r="D53" s="293">
        <f t="shared" si="4"/>
        <v>2183.6454257024852</v>
      </c>
      <c r="E53" s="293">
        <f t="shared" si="4"/>
        <v>2186.7753825251789</v>
      </c>
      <c r="F53" s="293">
        <f t="shared" si="4"/>
        <v>2179.1337148347084</v>
      </c>
      <c r="G53" s="293">
        <f t="shared" si="4"/>
        <v>2155.0960504590303</v>
      </c>
      <c r="H53" s="293">
        <f t="shared" si="4"/>
        <v>2132.0646903897641</v>
      </c>
      <c r="I53" s="293">
        <f t="shared" si="4"/>
        <v>2127.6114749814369</v>
      </c>
      <c r="J53" s="293">
        <f t="shared" si="4"/>
        <v>2120.8377682425953</v>
      </c>
      <c r="K53" s="293">
        <f t="shared" si="4"/>
        <v>2112.170102008633</v>
      </c>
      <c r="L53" s="293">
        <f t="shared" si="5"/>
        <v>2103.4193311506165</v>
      </c>
      <c r="M53" s="293">
        <f t="shared" si="6"/>
        <v>2093.8377252352243</v>
      </c>
    </row>
    <row r="54" spans="1:13">
      <c r="A54" s="1080">
        <f>SUM(C54:M54)</f>
        <v>0</v>
      </c>
      <c r="B54" s="1080"/>
      <c r="C54" s="1080">
        <f>SUM(C43:C52)-C53</f>
        <v>0</v>
      </c>
      <c r="D54" s="1080">
        <f t="shared" ref="D54:M54" si="7">SUM(D43:D52)-D53</f>
        <v>0</v>
      </c>
      <c r="E54" s="1080">
        <f t="shared" si="7"/>
        <v>0</v>
      </c>
      <c r="F54" s="1080">
        <f t="shared" si="7"/>
        <v>0</v>
      </c>
      <c r="G54" s="1080">
        <f t="shared" si="7"/>
        <v>0</v>
      </c>
      <c r="H54" s="1080">
        <f t="shared" si="7"/>
        <v>0</v>
      </c>
      <c r="I54" s="1080">
        <f t="shared" si="7"/>
        <v>0</v>
      </c>
      <c r="J54" s="1080">
        <f t="shared" si="7"/>
        <v>0</v>
      </c>
      <c r="K54" s="1080">
        <f t="shared" si="7"/>
        <v>0</v>
      </c>
      <c r="L54" s="1080">
        <f t="shared" si="7"/>
        <v>0</v>
      </c>
      <c r="M54" s="1080">
        <f t="shared" si="7"/>
        <v>0</v>
      </c>
    </row>
    <row r="56" spans="1:13" ht="13.15">
      <c r="B56" s="326" t="s">
        <v>47</v>
      </c>
      <c r="H56" s="310"/>
    </row>
    <row r="57" spans="1:13">
      <c r="H57" s="310"/>
    </row>
    <row r="58" spans="1:13" ht="13.15">
      <c r="B58" s="323" t="str">
        <f t="shared" ref="B58:B69" si="8">B42</f>
        <v>Age group</v>
      </c>
      <c r="C58" s="323" t="str">
        <f t="shared" ref="C58:M58" si="9">C42</f>
        <v>2019/20</v>
      </c>
      <c r="D58" s="323" t="str">
        <f t="shared" si="9"/>
        <v>2020/21</v>
      </c>
      <c r="E58" s="323" t="str">
        <f t="shared" si="9"/>
        <v>2021/22</v>
      </c>
      <c r="F58" s="323" t="str">
        <f t="shared" si="9"/>
        <v>2022/23</v>
      </c>
      <c r="G58" s="323" t="str">
        <f t="shared" si="9"/>
        <v>2023/24</v>
      </c>
      <c r="H58" s="323" t="str">
        <f t="shared" si="9"/>
        <v>2024/25</v>
      </c>
      <c r="I58" s="323" t="str">
        <f t="shared" si="9"/>
        <v>2025/26</v>
      </c>
      <c r="J58" s="323" t="str">
        <f t="shared" si="9"/>
        <v>2026/27</v>
      </c>
      <c r="K58" s="323" t="str">
        <f t="shared" si="9"/>
        <v>2027/28</v>
      </c>
      <c r="L58" s="323" t="str">
        <f t="shared" si="9"/>
        <v>2028/29</v>
      </c>
      <c r="M58" s="323" t="str">
        <f t="shared" si="9"/>
        <v>2029/30</v>
      </c>
    </row>
    <row r="59" spans="1:13" ht="13.15">
      <c r="B59" s="323" t="str">
        <f t="shared" si="8"/>
        <v>20-24</v>
      </c>
      <c r="C59" s="293">
        <f t="shared" ref="C59:C69" si="10">D21</f>
        <v>270.32299999999998</v>
      </c>
      <c r="D59" s="293">
        <f>C356</f>
        <v>325.16353200533433</v>
      </c>
      <c r="E59" s="293">
        <f t="shared" ref="E59:L59" si="11">D356</f>
        <v>362.79053090328068</v>
      </c>
      <c r="F59" s="293">
        <f t="shared" si="11"/>
        <v>384.26131278591419</v>
      </c>
      <c r="G59" s="293">
        <f t="shared" si="11"/>
        <v>393.9244045067187</v>
      </c>
      <c r="H59" s="293">
        <f t="shared" si="11"/>
        <v>399.56708590665068</v>
      </c>
      <c r="I59" s="293">
        <f t="shared" si="11"/>
        <v>411.89817323665443</v>
      </c>
      <c r="J59" s="293">
        <f t="shared" si="11"/>
        <v>418.83149492376748</v>
      </c>
      <c r="K59" s="293">
        <f t="shared" si="11"/>
        <v>422.03505394252358</v>
      </c>
      <c r="L59" s="293">
        <f t="shared" si="11"/>
        <v>423.47023353115014</v>
      </c>
      <c r="M59" s="293">
        <f>L356</f>
        <v>423.25995418753496</v>
      </c>
    </row>
    <row r="60" spans="1:13" ht="13.15">
      <c r="B60" s="323" t="str">
        <f t="shared" si="8"/>
        <v>25-29</v>
      </c>
      <c r="C60" s="293">
        <f t="shared" si="10"/>
        <v>830.32399999999996</v>
      </c>
      <c r="D60" s="293">
        <f t="shared" ref="D60:L69" si="12">C357</f>
        <v>791.49418589163281</v>
      </c>
      <c r="E60" s="293">
        <f t="shared" si="12"/>
        <v>771.83427072243762</v>
      </c>
      <c r="F60" s="293">
        <f t="shared" si="12"/>
        <v>758.76185538354002</v>
      </c>
      <c r="G60" s="293">
        <f t="shared" si="12"/>
        <v>747.14625258338538</v>
      </c>
      <c r="H60" s="293">
        <f t="shared" si="12"/>
        <v>739.26346564948471</v>
      </c>
      <c r="I60" s="293">
        <f t="shared" si="12"/>
        <v>743.68130218967372</v>
      </c>
      <c r="J60" s="293">
        <f t="shared" si="12"/>
        <v>747.14811472029294</v>
      </c>
      <c r="K60" s="293">
        <f t="shared" si="12"/>
        <v>749.04876333410732</v>
      </c>
      <c r="L60" s="293">
        <f t="shared" ref="L60:L68" si="13">K357</f>
        <v>750.09263130172735</v>
      </c>
      <c r="M60" s="293">
        <f t="shared" ref="M60:M69" si="14">L357</f>
        <v>749.77204517373832</v>
      </c>
    </row>
    <row r="61" spans="1:13" ht="13.15">
      <c r="B61" s="323" t="str">
        <f t="shared" si="8"/>
        <v>30-34</v>
      </c>
      <c r="C61" s="293">
        <f t="shared" si="10"/>
        <v>906.76400000000001</v>
      </c>
      <c r="D61" s="293">
        <f t="shared" si="12"/>
        <v>891.77334049353931</v>
      </c>
      <c r="E61" s="293">
        <f t="shared" si="12"/>
        <v>872.52837095809207</v>
      </c>
      <c r="F61" s="293">
        <f t="shared" si="12"/>
        <v>851.73021133613543</v>
      </c>
      <c r="G61" s="293">
        <f t="shared" si="12"/>
        <v>830.85114057054204</v>
      </c>
      <c r="H61" s="293">
        <f t="shared" si="12"/>
        <v>812.78607411908979</v>
      </c>
      <c r="I61" s="293">
        <f t="shared" si="12"/>
        <v>802.78220084714997</v>
      </c>
      <c r="J61" s="293">
        <f t="shared" si="12"/>
        <v>795.28106048009852</v>
      </c>
      <c r="K61" s="293">
        <f t="shared" si="12"/>
        <v>789.48193402589288</v>
      </c>
      <c r="L61" s="293">
        <f t="shared" si="13"/>
        <v>785.12411389885028</v>
      </c>
      <c r="M61" s="293">
        <f t="shared" si="14"/>
        <v>781.44248176073927</v>
      </c>
    </row>
    <row r="62" spans="1:13" ht="13.15">
      <c r="B62" s="323" t="str">
        <f t="shared" si="8"/>
        <v>35-39</v>
      </c>
      <c r="C62" s="293">
        <f t="shared" si="10"/>
        <v>793.79700000000003</v>
      </c>
      <c r="D62" s="293">
        <f t="shared" si="12"/>
        <v>806.67837704972032</v>
      </c>
      <c r="E62" s="293">
        <f t="shared" si="12"/>
        <v>812.42664669728163</v>
      </c>
      <c r="F62" s="293">
        <f t="shared" si="12"/>
        <v>810.70408071078634</v>
      </c>
      <c r="G62" s="293">
        <f t="shared" si="12"/>
        <v>803.10201392352792</v>
      </c>
      <c r="H62" s="293">
        <f t="shared" si="12"/>
        <v>793.19586658091202</v>
      </c>
      <c r="I62" s="293">
        <f t="shared" si="12"/>
        <v>786.14729747375532</v>
      </c>
      <c r="J62" s="293">
        <f t="shared" si="12"/>
        <v>778.39173875873109</v>
      </c>
      <c r="K62" s="293">
        <f t="shared" si="12"/>
        <v>770.60995432143272</v>
      </c>
      <c r="L62" s="293">
        <f t="shared" si="13"/>
        <v>763.48663186543251</v>
      </c>
      <c r="M62" s="293">
        <f t="shared" si="14"/>
        <v>756.94254895399627</v>
      </c>
    </row>
    <row r="63" spans="1:13" ht="13.15">
      <c r="B63" s="323" t="str">
        <f t="shared" si="8"/>
        <v>40-44</v>
      </c>
      <c r="C63" s="293">
        <f t="shared" si="10"/>
        <v>773.904</v>
      </c>
      <c r="D63" s="293">
        <f t="shared" si="12"/>
        <v>758.70893955612109</v>
      </c>
      <c r="E63" s="293">
        <f t="shared" si="12"/>
        <v>749.06469775106598</v>
      </c>
      <c r="F63" s="293">
        <f t="shared" si="12"/>
        <v>741.04674219053595</v>
      </c>
      <c r="G63" s="293">
        <f t="shared" si="12"/>
        <v>732.77351192042977</v>
      </c>
      <c r="H63" s="293">
        <f t="shared" si="12"/>
        <v>724.92498739860844</v>
      </c>
      <c r="I63" s="293">
        <f t="shared" si="12"/>
        <v>720.25639861941852</v>
      </c>
      <c r="J63" s="293">
        <f t="shared" si="12"/>
        <v>714.94148902491986</v>
      </c>
      <c r="K63" s="293">
        <f t="shared" si="12"/>
        <v>709.05177207159841</v>
      </c>
      <c r="L63" s="293">
        <f t="shared" si="13"/>
        <v>703.03504607051457</v>
      </c>
      <c r="M63" s="293">
        <f t="shared" si="14"/>
        <v>696.90845275755885</v>
      </c>
    </row>
    <row r="64" spans="1:13" ht="13.15">
      <c r="B64" s="323" t="str">
        <f t="shared" si="8"/>
        <v>45-49</v>
      </c>
      <c r="C64" s="293">
        <f t="shared" si="10"/>
        <v>542.66399999999999</v>
      </c>
      <c r="D64" s="293">
        <f t="shared" si="12"/>
        <v>576.80455627645154</v>
      </c>
      <c r="E64" s="293">
        <f t="shared" si="12"/>
        <v>598.1185164066186</v>
      </c>
      <c r="F64" s="293">
        <f t="shared" si="12"/>
        <v>610.06211844572192</v>
      </c>
      <c r="G64" s="293">
        <f t="shared" si="12"/>
        <v>615.41041141574601</v>
      </c>
      <c r="H64" s="293">
        <f t="shared" si="12"/>
        <v>617.42860145818327</v>
      </c>
      <c r="I64" s="293">
        <f t="shared" si="12"/>
        <v>620.04951083267156</v>
      </c>
      <c r="J64" s="293">
        <f t="shared" si="12"/>
        <v>620.55879583030958</v>
      </c>
      <c r="K64" s="293">
        <f t="shared" si="12"/>
        <v>619.44196552404219</v>
      </c>
      <c r="L64" s="293">
        <f t="shared" si="13"/>
        <v>617.30692155696545</v>
      </c>
      <c r="M64" s="293">
        <f t="shared" si="14"/>
        <v>614.28663288651796</v>
      </c>
    </row>
    <row r="65" spans="1:13" ht="13.15">
      <c r="B65" s="323" t="str">
        <f t="shared" si="8"/>
        <v>50-54</v>
      </c>
      <c r="C65" s="293">
        <f t="shared" si="10"/>
        <v>367.31799999999998</v>
      </c>
      <c r="D65" s="293">
        <f t="shared" si="12"/>
        <v>385.59618909213026</v>
      </c>
      <c r="E65" s="293">
        <f t="shared" si="12"/>
        <v>404.01541225940196</v>
      </c>
      <c r="F65" s="293">
        <f t="shared" si="12"/>
        <v>419.49054843192471</v>
      </c>
      <c r="G65" s="293">
        <f t="shared" si="12"/>
        <v>431.16522704351894</v>
      </c>
      <c r="H65" s="293">
        <f t="shared" si="12"/>
        <v>440.0838733639527</v>
      </c>
      <c r="I65" s="293">
        <f t="shared" si="12"/>
        <v>448.60456168672749</v>
      </c>
      <c r="J65" s="293">
        <f t="shared" si="12"/>
        <v>454.68370172315349</v>
      </c>
      <c r="K65" s="293">
        <f t="shared" si="12"/>
        <v>458.6850625821217</v>
      </c>
      <c r="L65" s="293">
        <f t="shared" si="13"/>
        <v>461.12677156146418</v>
      </c>
      <c r="M65" s="293">
        <f t="shared" si="14"/>
        <v>462.19912830652203</v>
      </c>
    </row>
    <row r="66" spans="1:13" ht="13.15">
      <c r="B66" s="323" t="str">
        <f t="shared" si="8"/>
        <v>55-59</v>
      </c>
      <c r="C66" s="293">
        <f t="shared" si="10"/>
        <v>305.59899999999999</v>
      </c>
      <c r="D66" s="293">
        <f t="shared" si="12"/>
        <v>265.03122872600119</v>
      </c>
      <c r="E66" s="293">
        <f t="shared" si="12"/>
        <v>242.42886975889667</v>
      </c>
      <c r="F66" s="293">
        <f t="shared" si="12"/>
        <v>230.51954245808821</v>
      </c>
      <c r="G66" s="293">
        <f t="shared" si="12"/>
        <v>224.74871680203023</v>
      </c>
      <c r="H66" s="293">
        <f t="shared" si="12"/>
        <v>222.819518768503</v>
      </c>
      <c r="I66" s="293">
        <f t="shared" si="12"/>
        <v>224.14450484896426</v>
      </c>
      <c r="J66" s="293">
        <f t="shared" si="12"/>
        <v>226.04627007679727</v>
      </c>
      <c r="K66" s="293">
        <f t="shared" si="12"/>
        <v>227.93796398381147</v>
      </c>
      <c r="L66" s="293">
        <f t="shared" si="13"/>
        <v>229.61900516869423</v>
      </c>
      <c r="M66" s="293">
        <f t="shared" si="14"/>
        <v>230.87335576532593</v>
      </c>
    </row>
    <row r="67" spans="1:13" ht="13.15">
      <c r="B67" s="323" t="str">
        <f t="shared" si="8"/>
        <v>60-64</v>
      </c>
      <c r="C67" s="293">
        <f t="shared" si="10"/>
        <v>79.058000000000007</v>
      </c>
      <c r="D67" s="293">
        <f t="shared" si="12"/>
        <v>91.179499243728515</v>
      </c>
      <c r="E67" s="293">
        <f t="shared" si="12"/>
        <v>92.136541505833719</v>
      </c>
      <c r="F67" s="293">
        <f t="shared" si="12"/>
        <v>89.307865014165458</v>
      </c>
      <c r="G67" s="293">
        <f t="shared" si="12"/>
        <v>85.867640274257312</v>
      </c>
      <c r="H67" s="293">
        <f t="shared" si="12"/>
        <v>83.205086075680882</v>
      </c>
      <c r="I67" s="293">
        <f t="shared" si="12"/>
        <v>82.088934655106797</v>
      </c>
      <c r="J67" s="293">
        <f t="shared" si="12"/>
        <v>81.557161812316167</v>
      </c>
      <c r="K67" s="293">
        <f t="shared" si="12"/>
        <v>81.416323766994424</v>
      </c>
      <c r="L67" s="293">
        <f t="shared" si="13"/>
        <v>81.537891540499416</v>
      </c>
      <c r="M67" s="293">
        <f t="shared" si="14"/>
        <v>81.744365472721753</v>
      </c>
    </row>
    <row r="68" spans="1:13" ht="13.15">
      <c r="B68" s="323" t="str">
        <f t="shared" si="8"/>
        <v>65 plus</v>
      </c>
      <c r="C68" s="293">
        <f t="shared" si="10"/>
        <v>12.427</v>
      </c>
      <c r="D68" s="293">
        <f t="shared" si="12"/>
        <v>21.224760232513304</v>
      </c>
      <c r="E68" s="293">
        <f t="shared" si="12"/>
        <v>28.546687211205228</v>
      </c>
      <c r="F68" s="293">
        <f t="shared" si="12"/>
        <v>33.358453064691979</v>
      </c>
      <c r="G68" s="293">
        <f t="shared" si="12"/>
        <v>36.022706570153922</v>
      </c>
      <c r="H68" s="293">
        <f t="shared" si="12"/>
        <v>37.292247445911435</v>
      </c>
      <c r="I68" s="293">
        <f t="shared" si="12"/>
        <v>37.94453493268729</v>
      </c>
      <c r="J68" s="293">
        <f t="shared" si="12"/>
        <v>38.189393251312282</v>
      </c>
      <c r="K68" s="293">
        <f t="shared" si="12"/>
        <v>38.245686288814767</v>
      </c>
      <c r="L68" s="293">
        <f t="shared" si="13"/>
        <v>38.24730240065702</v>
      </c>
      <c r="M68" s="293">
        <f t="shared" si="14"/>
        <v>38.239390099879024</v>
      </c>
    </row>
    <row r="69" spans="1:13" ht="13.15">
      <c r="B69" s="323" t="str">
        <f t="shared" si="8"/>
        <v>Total</v>
      </c>
      <c r="C69" s="293">
        <f t="shared" si="10"/>
        <v>4882.1779999999999</v>
      </c>
      <c r="D69" s="293">
        <f t="shared" si="12"/>
        <v>4913.6546085671725</v>
      </c>
      <c r="E69" s="293">
        <f t="shared" si="12"/>
        <v>4933.8905441741144</v>
      </c>
      <c r="F69" s="293">
        <f t="shared" si="12"/>
        <v>4929.2427298215043</v>
      </c>
      <c r="G69" s="293">
        <f t="shared" si="12"/>
        <v>4901.012025610311</v>
      </c>
      <c r="H69" s="293">
        <f t="shared" si="12"/>
        <v>4870.5668067669767</v>
      </c>
      <c r="I69" s="293">
        <f t="shared" si="12"/>
        <v>4877.5974193228094</v>
      </c>
      <c r="J69" s="293">
        <f t="shared" si="12"/>
        <v>4875.6292206016988</v>
      </c>
      <c r="K69" s="293">
        <f t="shared" si="12"/>
        <v>4865.9544798413399</v>
      </c>
      <c r="L69" s="293">
        <f t="shared" si="12"/>
        <v>4853.0465488959544</v>
      </c>
      <c r="M69" s="293">
        <f t="shared" si="14"/>
        <v>4835.6683553645353</v>
      </c>
    </row>
    <row r="70" spans="1:13">
      <c r="A70" s="1080">
        <f>SUM(C70:M70)</f>
        <v>0</v>
      </c>
      <c r="B70" s="1080"/>
      <c r="C70" s="1080">
        <f>SUM(C59:C68)-C69</f>
        <v>0</v>
      </c>
      <c r="D70" s="1080">
        <f t="shared" ref="D70:M70" si="15">SUM(D59:D68)-D69</f>
        <v>0</v>
      </c>
      <c r="E70" s="1080">
        <f t="shared" si="15"/>
        <v>0</v>
      </c>
      <c r="F70" s="1080">
        <f t="shared" si="15"/>
        <v>0</v>
      </c>
      <c r="G70" s="1080">
        <f t="shared" si="15"/>
        <v>0</v>
      </c>
      <c r="H70" s="1080">
        <f t="shared" si="15"/>
        <v>0</v>
      </c>
      <c r="I70" s="1080">
        <f t="shared" si="15"/>
        <v>0</v>
      </c>
      <c r="J70" s="1080">
        <f t="shared" si="15"/>
        <v>0</v>
      </c>
      <c r="K70" s="1080">
        <f t="shared" si="15"/>
        <v>0</v>
      </c>
      <c r="L70" s="1080">
        <f t="shared" si="15"/>
        <v>0</v>
      </c>
      <c r="M70" s="1080">
        <f t="shared" si="15"/>
        <v>0</v>
      </c>
    </row>
    <row r="72" spans="1:13" ht="15">
      <c r="B72" s="325" t="s">
        <v>162</v>
      </c>
      <c r="H72" s="310"/>
    </row>
    <row r="73" spans="1:13">
      <c r="H73" s="310"/>
    </row>
    <row r="74" spans="1:13" ht="13.15">
      <c r="B74" s="326" t="s">
        <v>46</v>
      </c>
      <c r="C74" s="251" t="s">
        <v>440</v>
      </c>
      <c r="H74" s="310"/>
    </row>
    <row r="75" spans="1:13">
      <c r="H75" s="310"/>
    </row>
    <row r="76" spans="1:13" ht="13.15">
      <c r="B76" s="323" t="str">
        <f t="shared" ref="B76:B87" si="16">B42</f>
        <v>Age group</v>
      </c>
      <c r="C76" s="323" t="str">
        <f t="shared" ref="C76:M76" si="17">C42</f>
        <v>2019/20</v>
      </c>
      <c r="D76" s="323" t="str">
        <f t="shared" si="17"/>
        <v>2020/21</v>
      </c>
      <c r="E76" s="323" t="str">
        <f t="shared" si="17"/>
        <v>2021/22</v>
      </c>
      <c r="F76" s="323" t="str">
        <f t="shared" si="17"/>
        <v>2022/23</v>
      </c>
      <c r="G76" s="323" t="str">
        <f t="shared" si="17"/>
        <v>2023/24</v>
      </c>
      <c r="H76" s="323" t="str">
        <f t="shared" si="17"/>
        <v>2024/25</v>
      </c>
      <c r="I76" s="323" t="str">
        <f t="shared" si="17"/>
        <v>2025/26</v>
      </c>
      <c r="J76" s="323" t="str">
        <f t="shared" si="17"/>
        <v>2026/27</v>
      </c>
      <c r="K76" s="323" t="str">
        <f t="shared" si="17"/>
        <v>2027/28</v>
      </c>
      <c r="L76" s="323" t="str">
        <f t="shared" si="17"/>
        <v>2028/29</v>
      </c>
      <c r="M76" s="323" t="str">
        <f t="shared" si="17"/>
        <v>2029/30</v>
      </c>
    </row>
    <row r="77" spans="1:13" ht="13.15">
      <c r="B77" s="323" t="str">
        <f t="shared" si="16"/>
        <v>20-24</v>
      </c>
      <c r="C77" s="429">
        <f>C43-(0.2*C43)</f>
        <v>63.628799999999998</v>
      </c>
      <c r="D77" s="429">
        <f>D43-(0.2*D43)</f>
        <v>92.694567717148416</v>
      </c>
      <c r="E77" s="429">
        <f t="shared" ref="E77:M77" si="18">E43-(0.2*E43)</f>
        <v>112.64600643323081</v>
      </c>
      <c r="F77" s="429">
        <f t="shared" si="18"/>
        <v>124.85731960274818</v>
      </c>
      <c r="G77" s="429">
        <f t="shared" si="18"/>
        <v>131.03124677711008</v>
      </c>
      <c r="H77" s="429">
        <f t="shared" si="18"/>
        <v>134.93219352771536</v>
      </c>
      <c r="I77" s="429">
        <f t="shared" si="18"/>
        <v>140.63172782875222</v>
      </c>
      <c r="J77" s="429">
        <f t="shared" si="18"/>
        <v>143.99020151981239</v>
      </c>
      <c r="K77" s="429">
        <f t="shared" si="18"/>
        <v>145.73898632030335</v>
      </c>
      <c r="L77" s="429">
        <f t="shared" si="18"/>
        <v>146.66881092555283</v>
      </c>
      <c r="M77" s="429">
        <f t="shared" si="18"/>
        <v>146.88422282187997</v>
      </c>
    </row>
    <row r="78" spans="1:13" ht="13.15">
      <c r="B78" s="323" t="str">
        <f t="shared" si="16"/>
        <v>25-29</v>
      </c>
      <c r="C78" s="429">
        <f t="shared" ref="C78:C85" si="19">C44+(0.2*C43)-(0.2*C44)</f>
        <v>233.93599999999998</v>
      </c>
      <c r="D78" s="429">
        <f t="shared" ref="D78:M78" si="20">D44+(0.2*D43)-(0.2*D44)</f>
        <v>242.04248697044997</v>
      </c>
      <c r="E78" s="429">
        <f t="shared" si="20"/>
        <v>251.75070149618284</v>
      </c>
      <c r="F78" s="429">
        <f t="shared" si="20"/>
        <v>259.62786457816389</v>
      </c>
      <c r="G78" s="429">
        <f t="shared" si="20"/>
        <v>263.71072562477423</v>
      </c>
      <c r="H78" s="429">
        <f t="shared" si="20"/>
        <v>267.11790797474106</v>
      </c>
      <c r="I78" s="429">
        <f t="shared" si="20"/>
        <v>274.17638886113997</v>
      </c>
      <c r="J78" s="429">
        <f t="shared" si="20"/>
        <v>279.32271649662778</v>
      </c>
      <c r="K78" s="429">
        <f t="shared" si="20"/>
        <v>282.74546720738283</v>
      </c>
      <c r="L78" s="429">
        <f t="shared" si="20"/>
        <v>285.07861540845124</v>
      </c>
      <c r="M78" s="429">
        <f t="shared" si="20"/>
        <v>286.30933833830409</v>
      </c>
    </row>
    <row r="79" spans="1:13" ht="13.15">
      <c r="B79" s="323" t="str">
        <f t="shared" si="16"/>
        <v>30-34</v>
      </c>
      <c r="C79" s="429">
        <f t="shared" si="19"/>
        <v>358.93520000000001</v>
      </c>
      <c r="D79" s="429">
        <f t="shared" ref="D79:M79" si="21">D45+(0.2*D44)-(0.2*D45)</f>
        <v>348.0134036578699</v>
      </c>
      <c r="E79" s="429">
        <f t="shared" si="21"/>
        <v>340.21036261833319</v>
      </c>
      <c r="F79" s="429">
        <f t="shared" si="21"/>
        <v>334.4993653691497</v>
      </c>
      <c r="G79" s="429">
        <f t="shared" si="21"/>
        <v>328.99674381540376</v>
      </c>
      <c r="H79" s="429">
        <f t="shared" si="21"/>
        <v>325.31010505538882</v>
      </c>
      <c r="I79" s="429">
        <f t="shared" si="21"/>
        <v>325.65618898223966</v>
      </c>
      <c r="J79" s="429">
        <f t="shared" si="21"/>
        <v>326.63715697707943</v>
      </c>
      <c r="K79" s="429">
        <f t="shared" si="21"/>
        <v>327.77208710032153</v>
      </c>
      <c r="L79" s="429">
        <f t="shared" si="21"/>
        <v>328.97093269369554</v>
      </c>
      <c r="M79" s="429">
        <f t="shared" si="21"/>
        <v>329.90700384859633</v>
      </c>
    </row>
    <row r="80" spans="1:13" ht="13.15">
      <c r="B80" s="323" t="str">
        <f t="shared" si="16"/>
        <v>35-39</v>
      </c>
      <c r="C80" s="429">
        <f t="shared" si="19"/>
        <v>338.08780000000002</v>
      </c>
      <c r="D80" s="429">
        <f t="shared" ref="D80:M80" si="22">D46+(0.2*D45)-(0.2*D46)</f>
        <v>344.35682077679292</v>
      </c>
      <c r="E80" s="429">
        <f t="shared" si="22"/>
        <v>345.93270343736901</v>
      </c>
      <c r="F80" s="429">
        <f t="shared" si="22"/>
        <v>344.46713083354319</v>
      </c>
      <c r="G80" s="429">
        <f t="shared" si="22"/>
        <v>340.15842967268361</v>
      </c>
      <c r="H80" s="429">
        <f t="shared" si="22"/>
        <v>335.73243662242771</v>
      </c>
      <c r="I80" s="429">
        <f t="shared" si="22"/>
        <v>333.46254415000266</v>
      </c>
      <c r="J80" s="429">
        <f t="shared" si="22"/>
        <v>331.49962574961131</v>
      </c>
      <c r="K80" s="429">
        <f t="shared" si="22"/>
        <v>329.89588810893019</v>
      </c>
      <c r="L80" s="429">
        <f t="shared" si="22"/>
        <v>328.75815368206588</v>
      </c>
      <c r="M80" s="429">
        <f t="shared" si="22"/>
        <v>327.89599708790058</v>
      </c>
    </row>
    <row r="81" spans="1:13" ht="13.15">
      <c r="B81" s="323" t="str">
        <f t="shared" si="16"/>
        <v>40-44</v>
      </c>
      <c r="C81" s="429">
        <f t="shared" si="19"/>
        <v>353.072</v>
      </c>
      <c r="D81" s="429">
        <f t="shared" ref="D81:M81" si="23">D47+(0.2*D46)-(0.2*D47)</f>
        <v>344.73668695595819</v>
      </c>
      <c r="E81" s="429">
        <f t="shared" si="23"/>
        <v>338.68858872842122</v>
      </c>
      <c r="F81" s="429">
        <f t="shared" si="23"/>
        <v>333.53252260976211</v>
      </c>
      <c r="G81" s="429">
        <f t="shared" si="23"/>
        <v>327.47577355311313</v>
      </c>
      <c r="H81" s="429">
        <f t="shared" si="23"/>
        <v>322.05685720404301</v>
      </c>
      <c r="I81" s="429">
        <f t="shared" si="23"/>
        <v>318.61282007207819</v>
      </c>
      <c r="J81" s="429">
        <f t="shared" si="23"/>
        <v>315.38819668009313</v>
      </c>
      <c r="K81" s="429">
        <f t="shared" si="23"/>
        <v>312.39352250379414</v>
      </c>
      <c r="L81" s="429">
        <f t="shared" si="23"/>
        <v>309.77207187108206</v>
      </c>
      <c r="M81" s="429">
        <f t="shared" si="23"/>
        <v>307.4460019086734</v>
      </c>
    </row>
    <row r="82" spans="1:13" ht="13.15">
      <c r="B82" s="323" t="str">
        <f t="shared" si="16"/>
        <v>45-49</v>
      </c>
      <c r="C82" s="429">
        <f t="shared" si="19"/>
        <v>318.77980000000002</v>
      </c>
      <c r="D82" s="429">
        <f t="shared" ref="D82:M82" si="24">D48+(0.2*D47)-(0.2*D48)</f>
        <v>317.00928899121141</v>
      </c>
      <c r="E82" s="429">
        <f t="shared" si="24"/>
        <v>313.11668960195811</v>
      </c>
      <c r="F82" s="429">
        <f t="shared" si="24"/>
        <v>308.26437235094579</v>
      </c>
      <c r="G82" s="429">
        <f t="shared" si="24"/>
        <v>301.8759251056573</v>
      </c>
      <c r="H82" s="429">
        <f t="shared" si="24"/>
        <v>295.96904311103015</v>
      </c>
      <c r="I82" s="429">
        <f t="shared" si="24"/>
        <v>291.868030055296</v>
      </c>
      <c r="J82" s="429">
        <f t="shared" si="24"/>
        <v>288.01498126697794</v>
      </c>
      <c r="K82" s="429">
        <f t="shared" si="24"/>
        <v>284.39302596400228</v>
      </c>
      <c r="L82" s="429">
        <f t="shared" si="24"/>
        <v>281.10219993282408</v>
      </c>
      <c r="M82" s="429">
        <f t="shared" si="24"/>
        <v>278.06388897218915</v>
      </c>
    </row>
    <row r="83" spans="1:13" ht="13.15">
      <c r="B83" s="323" t="str">
        <f t="shared" si="16"/>
        <v>50-54</v>
      </c>
      <c r="C83" s="429">
        <f t="shared" si="19"/>
        <v>251.25580000000002</v>
      </c>
      <c r="D83" s="429">
        <f t="shared" ref="D83:M83" si="25">D49+(0.2*D48)-(0.2*D49)</f>
        <v>249.90815864738636</v>
      </c>
      <c r="E83" s="429">
        <f t="shared" si="25"/>
        <v>247.72629720860431</v>
      </c>
      <c r="F83" s="429">
        <f t="shared" si="25"/>
        <v>244.77189085221855</v>
      </c>
      <c r="G83" s="429">
        <f t="shared" si="25"/>
        <v>240.23049459759983</v>
      </c>
      <c r="H83" s="429">
        <f t="shared" si="25"/>
        <v>235.77024705617782</v>
      </c>
      <c r="I83" s="429">
        <f t="shared" si="25"/>
        <v>232.47519802398756</v>
      </c>
      <c r="J83" s="429">
        <f t="shared" si="25"/>
        <v>229.23781324928439</v>
      </c>
      <c r="K83" s="429">
        <f t="shared" si="25"/>
        <v>226.09417587223174</v>
      </c>
      <c r="L83" s="429">
        <f t="shared" si="25"/>
        <v>223.15055513788104</v>
      </c>
      <c r="M83" s="429">
        <f t="shared" si="25"/>
        <v>220.36421573000308</v>
      </c>
    </row>
    <row r="84" spans="1:13" ht="13.15">
      <c r="B84" s="323" t="str">
        <f t="shared" si="16"/>
        <v>55-59</v>
      </c>
      <c r="C84" s="429">
        <f t="shared" si="19"/>
        <v>174.4204</v>
      </c>
      <c r="D84" s="429">
        <f t="shared" ref="D84:M84" si="26">D50+(0.2*D49)-(0.2*D50)</f>
        <v>159.68315738692621</v>
      </c>
      <c r="E84" s="429">
        <f t="shared" si="26"/>
        <v>150.03481188975277</v>
      </c>
      <c r="F84" s="429">
        <f t="shared" si="26"/>
        <v>143.37029734563185</v>
      </c>
      <c r="G84" s="429">
        <f t="shared" si="26"/>
        <v>137.99213070008636</v>
      </c>
      <c r="H84" s="429">
        <f t="shared" si="26"/>
        <v>133.86186065349366</v>
      </c>
      <c r="I84" s="429">
        <f t="shared" si="26"/>
        <v>131.15318344733907</v>
      </c>
      <c r="J84" s="429">
        <f t="shared" si="26"/>
        <v>128.81633394030698</v>
      </c>
      <c r="K84" s="429">
        <f t="shared" si="26"/>
        <v>126.72006550520888</v>
      </c>
      <c r="L84" s="429">
        <f t="shared" si="26"/>
        <v>124.84492455060267</v>
      </c>
      <c r="M84" s="429">
        <f t="shared" si="26"/>
        <v>123.11139987766182</v>
      </c>
    </row>
    <row r="85" spans="1:13" ht="13.15">
      <c r="B85" s="323" t="str">
        <f t="shared" si="16"/>
        <v>60-64</v>
      </c>
      <c r="C85" s="429">
        <f t="shared" si="19"/>
        <v>64.268799999999999</v>
      </c>
      <c r="D85" s="429">
        <f t="shared" ref="D85:M85" si="27">D51+(0.2*D50)-(0.2*D51)</f>
        <v>65.583683608197788</v>
      </c>
      <c r="E85" s="429">
        <f t="shared" si="27"/>
        <v>63.918973725825211</v>
      </c>
      <c r="F85" s="429">
        <f t="shared" si="27"/>
        <v>61.371485065284851</v>
      </c>
      <c r="G85" s="429">
        <f t="shared" si="27"/>
        <v>58.70689749040497</v>
      </c>
      <c r="H85" s="429">
        <f t="shared" si="27"/>
        <v>56.433702082069644</v>
      </c>
      <c r="I85" s="429">
        <f t="shared" si="27"/>
        <v>54.895881897100288</v>
      </c>
      <c r="J85" s="429">
        <f t="shared" si="27"/>
        <v>53.605080835468733</v>
      </c>
      <c r="K85" s="429">
        <f t="shared" si="27"/>
        <v>52.504766317600129</v>
      </c>
      <c r="L85" s="429">
        <f t="shared" si="27"/>
        <v>51.572860984200609</v>
      </c>
      <c r="M85" s="429">
        <f t="shared" si="27"/>
        <v>50.749887424019938</v>
      </c>
    </row>
    <row r="86" spans="1:13" ht="13.15">
      <c r="B86" s="323" t="str">
        <f t="shared" si="16"/>
        <v>65 plus</v>
      </c>
      <c r="C86" s="429">
        <f>C52+(0.2*C51)</f>
        <v>14.744399999999999</v>
      </c>
      <c r="D86" s="429">
        <f t="shared" ref="D86:M86" si="28">D52+(0.2*D51)</f>
        <v>19.617170990544203</v>
      </c>
      <c r="E86" s="429">
        <f t="shared" si="28"/>
        <v>22.750247385501424</v>
      </c>
      <c r="F86" s="429">
        <f t="shared" si="28"/>
        <v>24.371466227260626</v>
      </c>
      <c r="G86" s="429">
        <f t="shared" si="28"/>
        <v>24.917683122197005</v>
      </c>
      <c r="H86" s="429">
        <f t="shared" si="28"/>
        <v>24.880337102677125</v>
      </c>
      <c r="I86" s="429">
        <f t="shared" si="28"/>
        <v>24.679511663500925</v>
      </c>
      <c r="J86" s="429">
        <f t="shared" si="28"/>
        <v>24.325661527333097</v>
      </c>
      <c r="K86" s="429">
        <f t="shared" si="28"/>
        <v>23.912117108857746</v>
      </c>
      <c r="L86" s="429">
        <f t="shared" si="28"/>
        <v>23.500205964260612</v>
      </c>
      <c r="M86" s="429">
        <f t="shared" si="28"/>
        <v>23.105769225995921</v>
      </c>
    </row>
    <row r="87" spans="1:13" ht="13.15">
      <c r="B87" s="323" t="str">
        <f t="shared" si="16"/>
        <v>Total</v>
      </c>
      <c r="C87" s="429">
        <f>SUM(C77:C86)</f>
        <v>2171.1289999999999</v>
      </c>
      <c r="D87" s="429">
        <f t="shared" ref="D87:M87" si="29">SUM(D77:D86)</f>
        <v>2183.6454257024857</v>
      </c>
      <c r="E87" s="429">
        <f t="shared" si="29"/>
        <v>2186.7753825251793</v>
      </c>
      <c r="F87" s="429">
        <f t="shared" si="29"/>
        <v>2179.1337148347088</v>
      </c>
      <c r="G87" s="429">
        <f t="shared" si="29"/>
        <v>2155.0960504590307</v>
      </c>
      <c r="H87" s="429">
        <f t="shared" si="29"/>
        <v>2132.0646903897641</v>
      </c>
      <c r="I87" s="429">
        <f t="shared" si="29"/>
        <v>2127.6114749814365</v>
      </c>
      <c r="J87" s="429">
        <f t="shared" si="29"/>
        <v>2120.8377682425953</v>
      </c>
      <c r="K87" s="429">
        <f t="shared" si="29"/>
        <v>2112.170102008633</v>
      </c>
      <c r="L87" s="429">
        <f t="shared" si="29"/>
        <v>2103.4193311506169</v>
      </c>
      <c r="M87" s="429">
        <f t="shared" si="29"/>
        <v>2093.8377252352243</v>
      </c>
    </row>
    <row r="88" spans="1:13">
      <c r="A88" s="1080">
        <f>SUM(C88:M88)</f>
        <v>0</v>
      </c>
      <c r="B88" s="1080"/>
      <c r="C88" s="1080">
        <f>SUM(C77:C86)-C87</f>
        <v>0</v>
      </c>
      <c r="D88" s="1080">
        <f t="shared" ref="D88:M88" si="30">SUM(D77:D86)-D87</f>
        <v>0</v>
      </c>
      <c r="E88" s="1080">
        <f t="shared" si="30"/>
        <v>0</v>
      </c>
      <c r="F88" s="1080">
        <f t="shared" si="30"/>
        <v>0</v>
      </c>
      <c r="G88" s="1080">
        <f t="shared" si="30"/>
        <v>0</v>
      </c>
      <c r="H88" s="1080">
        <f t="shared" si="30"/>
        <v>0</v>
      </c>
      <c r="I88" s="1080">
        <f t="shared" si="30"/>
        <v>0</v>
      </c>
      <c r="J88" s="1080">
        <f t="shared" si="30"/>
        <v>0</v>
      </c>
      <c r="K88" s="1080">
        <f t="shared" si="30"/>
        <v>0</v>
      </c>
      <c r="L88" s="1080">
        <f t="shared" si="30"/>
        <v>0</v>
      </c>
      <c r="M88" s="1080">
        <f t="shared" si="30"/>
        <v>0</v>
      </c>
    </row>
    <row r="90" spans="1:13" ht="13.15">
      <c r="B90" s="326" t="s">
        <v>47</v>
      </c>
      <c r="H90" s="310"/>
    </row>
    <row r="91" spans="1:13">
      <c r="H91" s="310"/>
    </row>
    <row r="92" spans="1:13" ht="13.15">
      <c r="B92" s="323" t="str">
        <f t="shared" ref="B92:B103" si="31">B76</f>
        <v>Age group</v>
      </c>
      <c r="C92" s="323" t="str">
        <f t="shared" ref="C92:M92" si="32">C76</f>
        <v>2019/20</v>
      </c>
      <c r="D92" s="323" t="str">
        <f t="shared" si="32"/>
        <v>2020/21</v>
      </c>
      <c r="E92" s="323" t="str">
        <f t="shared" si="32"/>
        <v>2021/22</v>
      </c>
      <c r="F92" s="323" t="str">
        <f t="shared" si="32"/>
        <v>2022/23</v>
      </c>
      <c r="G92" s="323" t="str">
        <f t="shared" si="32"/>
        <v>2023/24</v>
      </c>
      <c r="H92" s="323" t="str">
        <f t="shared" si="32"/>
        <v>2024/25</v>
      </c>
      <c r="I92" s="323" t="str">
        <f t="shared" si="32"/>
        <v>2025/26</v>
      </c>
      <c r="J92" s="323" t="str">
        <f t="shared" si="32"/>
        <v>2026/27</v>
      </c>
      <c r="K92" s="323" t="str">
        <f t="shared" si="32"/>
        <v>2027/28</v>
      </c>
      <c r="L92" s="323" t="str">
        <f t="shared" si="32"/>
        <v>2028/29</v>
      </c>
      <c r="M92" s="323" t="str">
        <f t="shared" si="32"/>
        <v>2029/30</v>
      </c>
    </row>
    <row r="93" spans="1:13" ht="13.15">
      <c r="B93" s="323" t="str">
        <f t="shared" si="31"/>
        <v>20-24</v>
      </c>
      <c r="C93" s="429">
        <f>C59-(0.2*C59)</f>
        <v>216.25839999999999</v>
      </c>
      <c r="D93" s="429">
        <f t="shared" ref="D93:M93" si="33">D59-(0.2*D59)</f>
        <v>260.13082560426744</v>
      </c>
      <c r="E93" s="429">
        <f t="shared" si="33"/>
        <v>290.23242472262456</v>
      </c>
      <c r="F93" s="429">
        <f t="shared" si="33"/>
        <v>307.40905022873136</v>
      </c>
      <c r="G93" s="429">
        <f t="shared" si="33"/>
        <v>315.13952360537496</v>
      </c>
      <c r="H93" s="429">
        <f t="shared" si="33"/>
        <v>319.65366872532053</v>
      </c>
      <c r="I93" s="429">
        <f t="shared" si="33"/>
        <v>329.51853858932355</v>
      </c>
      <c r="J93" s="429">
        <f t="shared" si="33"/>
        <v>335.06519593901396</v>
      </c>
      <c r="K93" s="429">
        <f t="shared" si="33"/>
        <v>337.62804315401888</v>
      </c>
      <c r="L93" s="429">
        <f t="shared" si="33"/>
        <v>338.7761868249201</v>
      </c>
      <c r="M93" s="429">
        <f t="shared" si="33"/>
        <v>338.60796335002794</v>
      </c>
    </row>
    <row r="94" spans="1:13" ht="13.15">
      <c r="B94" s="323" t="str">
        <f t="shared" si="31"/>
        <v>25-29</v>
      </c>
      <c r="C94" s="429">
        <f t="shared" ref="C94:C101" si="34">C60+(0.2*C59)-(0.2*C60)</f>
        <v>718.32380000000001</v>
      </c>
      <c r="D94" s="429">
        <f t="shared" ref="D94:M94" si="35">D60+(0.2*D59)-(0.2*D60)</f>
        <v>698.22805511437309</v>
      </c>
      <c r="E94" s="429">
        <f t="shared" si="35"/>
        <v>690.02552275860626</v>
      </c>
      <c r="F94" s="429">
        <f t="shared" si="35"/>
        <v>683.86174686401478</v>
      </c>
      <c r="G94" s="429">
        <f t="shared" si="35"/>
        <v>676.50188296805209</v>
      </c>
      <c r="H94" s="429">
        <f t="shared" si="35"/>
        <v>671.32418970091794</v>
      </c>
      <c r="I94" s="429">
        <f t="shared" si="35"/>
        <v>677.32467639906986</v>
      </c>
      <c r="J94" s="429">
        <f t="shared" si="35"/>
        <v>681.48479076098783</v>
      </c>
      <c r="K94" s="429">
        <f t="shared" si="35"/>
        <v>683.64602145579056</v>
      </c>
      <c r="L94" s="429">
        <f t="shared" si="35"/>
        <v>684.76815174761191</v>
      </c>
      <c r="M94" s="429">
        <f t="shared" si="35"/>
        <v>684.46962697649769</v>
      </c>
    </row>
    <row r="95" spans="1:13" ht="13.15">
      <c r="B95" s="323" t="str">
        <f t="shared" si="31"/>
        <v>30-34</v>
      </c>
      <c r="C95" s="429">
        <f t="shared" si="34"/>
        <v>891.476</v>
      </c>
      <c r="D95" s="429">
        <f t="shared" ref="D95:M95" si="36">D61+(0.2*D60)-(0.2*D61)</f>
        <v>871.71750957315794</v>
      </c>
      <c r="E95" s="429">
        <f t="shared" si="36"/>
        <v>852.38955091096113</v>
      </c>
      <c r="F95" s="429">
        <f t="shared" si="36"/>
        <v>833.13654014561632</v>
      </c>
      <c r="G95" s="429">
        <f t="shared" si="36"/>
        <v>814.11016297311073</v>
      </c>
      <c r="H95" s="429">
        <f t="shared" si="36"/>
        <v>798.08155242516875</v>
      </c>
      <c r="I95" s="429">
        <f t="shared" si="36"/>
        <v>790.96202111565481</v>
      </c>
      <c r="J95" s="429">
        <f t="shared" si="36"/>
        <v>785.65447132813733</v>
      </c>
      <c r="K95" s="429">
        <f t="shared" si="36"/>
        <v>781.39529988753577</v>
      </c>
      <c r="L95" s="429">
        <f t="shared" si="36"/>
        <v>778.11781737942567</v>
      </c>
      <c r="M95" s="429">
        <f t="shared" si="36"/>
        <v>775.10839444333908</v>
      </c>
    </row>
    <row r="96" spans="1:13" ht="13.15">
      <c r="B96" s="323" t="str">
        <f t="shared" si="31"/>
        <v>35-39</v>
      </c>
      <c r="C96" s="429">
        <f t="shared" si="34"/>
        <v>816.3904</v>
      </c>
      <c r="D96" s="429">
        <f t="shared" ref="D96:M96" si="37">D62+(0.2*D61)-(0.2*D62)</f>
        <v>823.6973697384841</v>
      </c>
      <c r="E96" s="429">
        <f t="shared" si="37"/>
        <v>824.44699154944362</v>
      </c>
      <c r="F96" s="429">
        <f t="shared" si="37"/>
        <v>818.90930683585611</v>
      </c>
      <c r="G96" s="429">
        <f t="shared" si="37"/>
        <v>808.65183925293081</v>
      </c>
      <c r="H96" s="429">
        <f t="shared" si="37"/>
        <v>797.11390808854753</v>
      </c>
      <c r="I96" s="429">
        <f t="shared" si="37"/>
        <v>789.47427814843434</v>
      </c>
      <c r="J96" s="429">
        <f t="shared" si="37"/>
        <v>781.76960310300456</v>
      </c>
      <c r="K96" s="429">
        <f t="shared" si="37"/>
        <v>774.3843502623248</v>
      </c>
      <c r="L96" s="429">
        <f t="shared" si="37"/>
        <v>767.81412827211602</v>
      </c>
      <c r="M96" s="429">
        <f t="shared" si="37"/>
        <v>761.84253551534482</v>
      </c>
    </row>
    <row r="97" spans="1:15" ht="13.15">
      <c r="B97" s="323" t="str">
        <f t="shared" si="31"/>
        <v>40-44</v>
      </c>
      <c r="C97" s="429">
        <f t="shared" si="34"/>
        <v>777.88260000000002</v>
      </c>
      <c r="D97" s="429">
        <f t="shared" ref="D97:M97" si="38">D63+(0.2*D62)-(0.2*D63)</f>
        <v>768.30282705484092</v>
      </c>
      <c r="E97" s="429">
        <f t="shared" si="38"/>
        <v>761.73708754030918</v>
      </c>
      <c r="F97" s="429">
        <f t="shared" si="38"/>
        <v>754.97820989458603</v>
      </c>
      <c r="G97" s="429">
        <f t="shared" si="38"/>
        <v>746.83921232104933</v>
      </c>
      <c r="H97" s="429">
        <f t="shared" si="38"/>
        <v>738.57916323506925</v>
      </c>
      <c r="I97" s="429">
        <f t="shared" si="38"/>
        <v>733.43457839028588</v>
      </c>
      <c r="J97" s="429">
        <f t="shared" si="38"/>
        <v>727.63153897168206</v>
      </c>
      <c r="K97" s="429">
        <f t="shared" si="38"/>
        <v>721.36340852156525</v>
      </c>
      <c r="L97" s="429">
        <f t="shared" si="38"/>
        <v>715.12536322949813</v>
      </c>
      <c r="M97" s="429">
        <f t="shared" si="38"/>
        <v>708.91527199684629</v>
      </c>
    </row>
    <row r="98" spans="1:15" ht="13.15">
      <c r="B98" s="323" t="str">
        <f t="shared" si="31"/>
        <v>45-49</v>
      </c>
      <c r="C98" s="429">
        <f t="shared" si="34"/>
        <v>588.91200000000003</v>
      </c>
      <c r="D98" s="429">
        <f t="shared" ref="D98:M98" si="39">D64+(0.2*D63)-(0.2*D64)</f>
        <v>613.18543293238554</v>
      </c>
      <c r="E98" s="429">
        <f t="shared" si="39"/>
        <v>628.30775267550803</v>
      </c>
      <c r="F98" s="429">
        <f t="shared" si="39"/>
        <v>636.25904319468475</v>
      </c>
      <c r="G98" s="429">
        <f t="shared" si="39"/>
        <v>638.88303151668276</v>
      </c>
      <c r="H98" s="429">
        <f t="shared" si="39"/>
        <v>638.92787864626825</v>
      </c>
      <c r="I98" s="429">
        <f t="shared" si="39"/>
        <v>640.09088839002095</v>
      </c>
      <c r="J98" s="429">
        <f t="shared" si="39"/>
        <v>639.43533446923163</v>
      </c>
      <c r="K98" s="429">
        <f t="shared" si="39"/>
        <v>637.36392683355348</v>
      </c>
      <c r="L98" s="429">
        <f t="shared" si="39"/>
        <v>634.45254645967532</v>
      </c>
      <c r="M98" s="429">
        <f t="shared" si="39"/>
        <v>630.81099686072616</v>
      </c>
    </row>
    <row r="99" spans="1:15" ht="13.15">
      <c r="B99" s="323" t="str">
        <f t="shared" si="31"/>
        <v>50-54</v>
      </c>
      <c r="C99" s="429">
        <f t="shared" si="34"/>
        <v>402.38720000000001</v>
      </c>
      <c r="D99" s="429">
        <f t="shared" ref="D99:M99" si="40">D65+(0.2*D64)-(0.2*D65)</f>
        <v>423.83786252899449</v>
      </c>
      <c r="E99" s="429">
        <f t="shared" si="40"/>
        <v>442.83603308884528</v>
      </c>
      <c r="F99" s="429">
        <f t="shared" si="40"/>
        <v>457.60486243468415</v>
      </c>
      <c r="G99" s="429">
        <f t="shared" si="40"/>
        <v>468.0142639179644</v>
      </c>
      <c r="H99" s="429">
        <f t="shared" si="40"/>
        <v>475.55281898279884</v>
      </c>
      <c r="I99" s="429">
        <f t="shared" si="40"/>
        <v>482.89355151591627</v>
      </c>
      <c r="J99" s="429">
        <f t="shared" si="40"/>
        <v>487.85872054458468</v>
      </c>
      <c r="K99" s="429">
        <f t="shared" si="40"/>
        <v>490.83644317050585</v>
      </c>
      <c r="L99" s="429">
        <f t="shared" si="40"/>
        <v>492.36280156056438</v>
      </c>
      <c r="M99" s="429">
        <f t="shared" si="40"/>
        <v>492.61662922252117</v>
      </c>
    </row>
    <row r="100" spans="1:15" ht="13.15">
      <c r="B100" s="323" t="str">
        <f t="shared" si="31"/>
        <v>55-59</v>
      </c>
      <c r="C100" s="429">
        <f t="shared" si="34"/>
        <v>317.94279999999998</v>
      </c>
      <c r="D100" s="429">
        <f t="shared" ref="D100:M100" si="41">D66+(0.2*D65)-(0.2*D66)</f>
        <v>289.14422079922696</v>
      </c>
      <c r="E100" s="429">
        <f t="shared" si="41"/>
        <v>274.74617825899776</v>
      </c>
      <c r="F100" s="429">
        <f t="shared" si="41"/>
        <v>268.31374365285552</v>
      </c>
      <c r="G100" s="429">
        <f t="shared" si="41"/>
        <v>266.03201885032797</v>
      </c>
      <c r="H100" s="429">
        <f t="shared" si="41"/>
        <v>266.27238968759298</v>
      </c>
      <c r="I100" s="429">
        <f t="shared" si="41"/>
        <v>269.03651621651687</v>
      </c>
      <c r="J100" s="429">
        <f t="shared" si="41"/>
        <v>271.77375640606851</v>
      </c>
      <c r="K100" s="429">
        <f t="shared" si="41"/>
        <v>274.08738370347351</v>
      </c>
      <c r="L100" s="429">
        <f t="shared" si="41"/>
        <v>275.9205584472482</v>
      </c>
      <c r="M100" s="429">
        <f t="shared" si="41"/>
        <v>277.13851027356509</v>
      </c>
    </row>
    <row r="101" spans="1:15" ht="13.15">
      <c r="B101" s="323" t="str">
        <f t="shared" si="31"/>
        <v>60-64</v>
      </c>
      <c r="C101" s="429">
        <f t="shared" si="34"/>
        <v>124.36619999999999</v>
      </c>
      <c r="D101" s="429">
        <f t="shared" ref="D101:M101" si="42">D67+(0.2*D66)-(0.2*D67)</f>
        <v>125.94984514018304</v>
      </c>
      <c r="E101" s="429">
        <f t="shared" si="42"/>
        <v>122.19500715644632</v>
      </c>
      <c r="F101" s="429">
        <f t="shared" si="42"/>
        <v>117.55020050295002</v>
      </c>
      <c r="G101" s="429">
        <f t="shared" si="42"/>
        <v>113.64385557981191</v>
      </c>
      <c r="H101" s="429">
        <f t="shared" si="42"/>
        <v>111.12797261424531</v>
      </c>
      <c r="I101" s="429">
        <f t="shared" si="42"/>
        <v>110.50004869387828</v>
      </c>
      <c r="J101" s="429">
        <f t="shared" si="42"/>
        <v>110.45498346521238</v>
      </c>
      <c r="K101" s="429">
        <f t="shared" si="42"/>
        <v>110.72065181035784</v>
      </c>
      <c r="L101" s="429">
        <f t="shared" si="42"/>
        <v>111.15411426613838</v>
      </c>
      <c r="M101" s="429">
        <f t="shared" si="42"/>
        <v>111.5701635312426</v>
      </c>
    </row>
    <row r="102" spans="1:15" ht="13.15">
      <c r="B102" s="323" t="str">
        <f t="shared" si="31"/>
        <v>65 plus</v>
      </c>
      <c r="C102" s="429">
        <f>C68+(0.2*C67)</f>
        <v>28.238600000000002</v>
      </c>
      <c r="D102" s="429">
        <f t="shared" ref="D102:M102" si="43">D68+(0.2*D67)</f>
        <v>39.460660081259007</v>
      </c>
      <c r="E102" s="429">
        <f t="shared" si="43"/>
        <v>46.973995512371971</v>
      </c>
      <c r="F102" s="429">
        <f t="shared" si="43"/>
        <v>51.220026067525069</v>
      </c>
      <c r="G102" s="429">
        <f t="shared" si="43"/>
        <v>53.196234625005388</v>
      </c>
      <c r="H102" s="429">
        <f t="shared" si="43"/>
        <v>53.933264661047616</v>
      </c>
      <c r="I102" s="429">
        <f t="shared" si="43"/>
        <v>54.362321863708651</v>
      </c>
      <c r="J102" s="429">
        <f t="shared" si="43"/>
        <v>54.500825613775518</v>
      </c>
      <c r="K102" s="429">
        <f t="shared" si="43"/>
        <v>54.528951042213649</v>
      </c>
      <c r="L102" s="429">
        <f t="shared" si="43"/>
        <v>54.554880708756905</v>
      </c>
      <c r="M102" s="429">
        <f t="shared" si="43"/>
        <v>54.588263194423376</v>
      </c>
    </row>
    <row r="103" spans="1:15" ht="13.15">
      <c r="B103" s="323" t="str">
        <f t="shared" si="31"/>
        <v>Total</v>
      </c>
      <c r="C103" s="429">
        <f>SUM(C93:C102)</f>
        <v>4882.1779999999999</v>
      </c>
      <c r="D103" s="429">
        <f t="shared" ref="D103:M103" si="44">SUM(D93:D102)</f>
        <v>4913.6546085671735</v>
      </c>
      <c r="E103" s="429">
        <f t="shared" si="44"/>
        <v>4933.8905441741144</v>
      </c>
      <c r="F103" s="429">
        <f t="shared" si="44"/>
        <v>4929.2427298215052</v>
      </c>
      <c r="G103" s="429">
        <f t="shared" si="44"/>
        <v>4901.012025610311</v>
      </c>
      <c r="H103" s="429">
        <f t="shared" si="44"/>
        <v>4870.5668067669776</v>
      </c>
      <c r="I103" s="429">
        <f t="shared" si="44"/>
        <v>4877.5974193228094</v>
      </c>
      <c r="J103" s="429">
        <f t="shared" si="44"/>
        <v>4875.6292206016979</v>
      </c>
      <c r="K103" s="429">
        <f t="shared" si="44"/>
        <v>4865.954479841339</v>
      </c>
      <c r="L103" s="429">
        <f t="shared" si="44"/>
        <v>4853.0465488959553</v>
      </c>
      <c r="M103" s="429">
        <f t="shared" si="44"/>
        <v>4835.6683553645335</v>
      </c>
    </row>
    <row r="104" spans="1:15">
      <c r="A104" s="1080">
        <f>SUM(C104:M104)</f>
        <v>0</v>
      </c>
      <c r="B104" s="1080"/>
      <c r="C104" s="1080">
        <f>SUM(C93:C102)-C103</f>
        <v>0</v>
      </c>
      <c r="D104" s="1080">
        <f t="shared" ref="D104:M104" si="45">SUM(D93:D102)-D103</f>
        <v>0</v>
      </c>
      <c r="E104" s="1080">
        <f t="shared" si="45"/>
        <v>0</v>
      </c>
      <c r="F104" s="1080">
        <f t="shared" si="45"/>
        <v>0</v>
      </c>
      <c r="G104" s="1080">
        <f t="shared" si="45"/>
        <v>0</v>
      </c>
      <c r="H104" s="1080">
        <f t="shared" si="45"/>
        <v>0</v>
      </c>
      <c r="I104" s="1080">
        <f t="shared" si="45"/>
        <v>0</v>
      </c>
      <c r="J104" s="1080">
        <f t="shared" si="45"/>
        <v>0</v>
      </c>
      <c r="K104" s="1080">
        <f t="shared" si="45"/>
        <v>0</v>
      </c>
      <c r="L104" s="1080">
        <f t="shared" si="45"/>
        <v>0</v>
      </c>
      <c r="M104" s="1080">
        <f t="shared" si="45"/>
        <v>0</v>
      </c>
    </row>
    <row r="106" spans="1:15" ht="15">
      <c r="B106" s="325" t="s">
        <v>163</v>
      </c>
      <c r="H106" s="310"/>
    </row>
    <row r="107" spans="1:15">
      <c r="H107" s="310"/>
    </row>
    <row r="108" spans="1:15" ht="13.15">
      <c r="B108" s="326" t="s">
        <v>46</v>
      </c>
      <c r="H108" s="310"/>
    </row>
    <row r="109" spans="1:15">
      <c r="H109" s="310"/>
    </row>
    <row r="110" spans="1:15" ht="13.15">
      <c r="B110" s="323" t="str">
        <f t="shared" ref="B110:B121" si="46">B76</f>
        <v>Age group</v>
      </c>
      <c r="C110" s="323" t="str">
        <f t="shared" ref="C110:M110" si="47">C76</f>
        <v>2019/20</v>
      </c>
      <c r="D110" s="323" t="str">
        <f t="shared" si="47"/>
        <v>2020/21</v>
      </c>
      <c r="E110" s="323" t="str">
        <f t="shared" si="47"/>
        <v>2021/22</v>
      </c>
      <c r="F110" s="323" t="str">
        <f t="shared" si="47"/>
        <v>2022/23</v>
      </c>
      <c r="G110" s="323" t="str">
        <f t="shared" si="47"/>
        <v>2023/24</v>
      </c>
      <c r="H110" s="323" t="str">
        <f t="shared" si="47"/>
        <v>2024/25</v>
      </c>
      <c r="I110" s="323" t="str">
        <f t="shared" si="47"/>
        <v>2025/26</v>
      </c>
      <c r="J110" s="323" t="str">
        <f t="shared" si="47"/>
        <v>2026/27</v>
      </c>
      <c r="K110" s="323" t="str">
        <f t="shared" si="47"/>
        <v>2027/28</v>
      </c>
      <c r="L110" s="323" t="str">
        <f t="shared" si="47"/>
        <v>2028/29</v>
      </c>
      <c r="M110" s="323" t="str">
        <f t="shared" si="47"/>
        <v>2029/30</v>
      </c>
    </row>
    <row r="111" spans="1:15" ht="13.15">
      <c r="B111" s="323" t="str">
        <f t="shared" si="46"/>
        <v>20-24</v>
      </c>
      <c r="C111" s="429">
        <f>C77*Group_3_rates!E74</f>
        <v>7.324402738366345</v>
      </c>
      <c r="D111" s="429">
        <f>D77*Group_3_rates!F74</f>
        <v>11.044788409751483</v>
      </c>
      <c r="E111" s="429">
        <f>E77*Group_3_rates!G74</f>
        <v>13.524272102390109</v>
      </c>
      <c r="F111" s="429">
        <f>F77*Group_3_rates!H74</f>
        <v>15.631150256501883</v>
      </c>
      <c r="G111" s="429">
        <f>G77*Group_3_rates!I74</f>
        <v>16.404077175341705</v>
      </c>
      <c r="H111" s="429">
        <f>H77*Group_3_rates!J74</f>
        <v>16.892444897757407</v>
      </c>
      <c r="I111" s="429">
        <f>I77*Group_3_rates!K74</f>
        <v>17.605981575743506</v>
      </c>
      <c r="J111" s="429">
        <f>J77*Group_3_rates!L74</f>
        <v>18.026435955706944</v>
      </c>
      <c r="K111" s="429">
        <f>K77*Group_3_rates!M74</f>
        <v>18.245370000340714</v>
      </c>
      <c r="L111" s="429">
        <f>L77*Group_3_rates!N74</f>
        <v>18.36177669690516</v>
      </c>
      <c r="M111" s="429">
        <f>M77*Group_3_rates!O74</f>
        <v>18.388744564942375</v>
      </c>
      <c r="N111" s="312"/>
      <c r="O111" s="312"/>
    </row>
    <row r="112" spans="1:15" ht="13.15">
      <c r="B112" s="323" t="str">
        <f t="shared" si="46"/>
        <v>25-29</v>
      </c>
      <c r="C112" s="429">
        <f>C78*Group_3_rates!E75</f>
        <v>24.980886475268054</v>
      </c>
      <c r="D112" s="429">
        <f>D78*Group_3_rates!F75</f>
        <v>26.753895470954998</v>
      </c>
      <c r="E112" s="429">
        <f>E78*Group_3_rates!G75</f>
        <v>28.038907780418331</v>
      </c>
      <c r="F112" s="429">
        <f>F78*Group_3_rates!H75</f>
        <v>30.152306158322144</v>
      </c>
      <c r="G112" s="429">
        <f>G78*Group_3_rates!I75</f>
        <v>30.626475895377542</v>
      </c>
      <c r="H112" s="429">
        <f>H78*Group_3_rates!J75</f>
        <v>31.022174583268196</v>
      </c>
      <c r="I112" s="429">
        <f>I78*Group_3_rates!K75</f>
        <v>31.841922791131648</v>
      </c>
      <c r="J112" s="429">
        <f>J78*Group_3_rates!L75</f>
        <v>32.439599957673011</v>
      </c>
      <c r="K112" s="429">
        <f>K78*Group_3_rates!M75</f>
        <v>32.837106702574928</v>
      </c>
      <c r="L112" s="429">
        <f>L78*Group_3_rates!N75</f>
        <v>33.108070680134333</v>
      </c>
      <c r="M112" s="429">
        <f>M78*Group_3_rates!O75</f>
        <v>33.251002697994913</v>
      </c>
      <c r="N112" s="312"/>
      <c r="O112" s="312"/>
    </row>
    <row r="113" spans="1:16" ht="13.15">
      <c r="B113" s="323" t="str">
        <f t="shared" si="46"/>
        <v>30-34</v>
      </c>
      <c r="C113" s="429">
        <f>C79*Group_3_rates!E76</f>
        <v>25.382906427826807</v>
      </c>
      <c r="D113" s="429">
        <f>D79*Group_3_rates!F76</f>
        <v>25.474513708800529</v>
      </c>
      <c r="E113" s="429">
        <f>E79*Group_3_rates!G76</f>
        <v>25.092992266904062</v>
      </c>
      <c r="F113" s="429">
        <f>F79*Group_3_rates!H76</f>
        <v>25.726401491861296</v>
      </c>
      <c r="G113" s="429">
        <f>G79*Group_3_rates!I76</f>
        <v>25.303193958438296</v>
      </c>
      <c r="H113" s="429">
        <f>H79*Group_3_rates!J76</f>
        <v>25.019653961909651</v>
      </c>
      <c r="I113" s="429">
        <f>I79*Group_3_rates!K76</f>
        <v>25.046271333940293</v>
      </c>
      <c r="J113" s="429">
        <f>J79*Group_3_rates!L76</f>
        <v>25.121717744602577</v>
      </c>
      <c r="K113" s="429">
        <f>K79*Group_3_rates!M76</f>
        <v>25.209005408014171</v>
      </c>
      <c r="L113" s="429">
        <f>L79*Group_3_rates!N76</f>
        <v>25.301208820800476</v>
      </c>
      <c r="M113" s="429">
        <f>M79*Group_3_rates!O76</f>
        <v>25.373202208080453</v>
      </c>
      <c r="N113" s="312"/>
      <c r="O113" s="312"/>
    </row>
    <row r="114" spans="1:16" ht="13.15">
      <c r="B114" s="323" t="str">
        <f t="shared" si="46"/>
        <v>35-39</v>
      </c>
      <c r="C114" s="429">
        <f>C80*Group_3_rates!E77</f>
        <v>24.311576845620674</v>
      </c>
      <c r="D114" s="429">
        <f>D80*Group_3_rates!F77</f>
        <v>25.631672863872815</v>
      </c>
      <c r="E114" s="429">
        <f>E80*Group_3_rates!G77</f>
        <v>25.94507117144892</v>
      </c>
      <c r="F114" s="429">
        <f>F80*Group_3_rates!H77</f>
        <v>26.93952061299186</v>
      </c>
      <c r="G114" s="429">
        <f>G80*Group_3_rates!I77</f>
        <v>26.602552776736129</v>
      </c>
      <c r="H114" s="429">
        <f>H80*Group_3_rates!J77</f>
        <v>26.256411968695012</v>
      </c>
      <c r="I114" s="429">
        <f>I80*Group_3_rates!K77</f>
        <v>26.078891939709376</v>
      </c>
      <c r="J114" s="429">
        <f>J80*Group_3_rates!L77</f>
        <v>25.925379235664131</v>
      </c>
      <c r="K114" s="429">
        <f>K80*Group_3_rates!M77</f>
        <v>25.799956751596014</v>
      </c>
      <c r="L114" s="429">
        <f>L80*Group_3_rates!N77</f>
        <v>25.710978682859952</v>
      </c>
      <c r="M114" s="429">
        <f>M80*Group_3_rates!O77</f>
        <v>25.643552553452654</v>
      </c>
      <c r="N114" s="312"/>
      <c r="O114" s="312"/>
    </row>
    <row r="115" spans="1:16" ht="13.15">
      <c r="B115" s="323" t="str">
        <f t="shared" si="46"/>
        <v>40-44</v>
      </c>
      <c r="C115" s="429">
        <f>C81*Group_3_rates!E78</f>
        <v>27.120610353377877</v>
      </c>
      <c r="D115" s="429">
        <f>D81*Group_3_rates!F78</f>
        <v>27.409954738420435</v>
      </c>
      <c r="E115" s="429">
        <f>E81*Group_3_rates!G78</f>
        <v>27.134158828990813</v>
      </c>
      <c r="F115" s="429">
        <f>F81*Group_3_rates!H78</f>
        <v>27.863317040403413</v>
      </c>
      <c r="G115" s="429">
        <f>G81*Group_3_rates!I78</f>
        <v>27.357336040772296</v>
      </c>
      <c r="H115" s="429">
        <f>H81*Group_3_rates!J78</f>
        <v>26.904639604850139</v>
      </c>
      <c r="I115" s="429">
        <f>I81*Group_3_rates!K78</f>
        <v>26.616924638537441</v>
      </c>
      <c r="J115" s="429">
        <f>J81*Group_3_rates!L78</f>
        <v>26.347539502707956</v>
      </c>
      <c r="K115" s="429">
        <f>K81*Group_3_rates!M78</f>
        <v>26.09736433132128</v>
      </c>
      <c r="L115" s="429">
        <f>L81*Group_3_rates!N78</f>
        <v>25.878368266069547</v>
      </c>
      <c r="M115" s="429">
        <f>M81*Group_3_rates!O78</f>
        <v>25.684048310961053</v>
      </c>
      <c r="N115" s="312"/>
      <c r="O115" s="312"/>
    </row>
    <row r="116" spans="1:16" ht="13.15">
      <c r="B116" s="323" t="str">
        <f t="shared" si="46"/>
        <v>45-49</v>
      </c>
      <c r="C116" s="429">
        <f>C82*Group_3_rates!E79</f>
        <v>26.830156226137909</v>
      </c>
      <c r="D116" s="429">
        <f>D82*Group_3_rates!F79</f>
        <v>27.617796743918888</v>
      </c>
      <c r="E116" s="429">
        <f>E82*Group_3_rates!G79</f>
        <v>27.48642398697395</v>
      </c>
      <c r="F116" s="429">
        <f>F82*Group_3_rates!H79</f>
        <v>28.217217684549688</v>
      </c>
      <c r="G116" s="429">
        <f>G82*Group_3_rates!I79</f>
        <v>27.632446226168685</v>
      </c>
      <c r="H116" s="429">
        <f>H82*Group_3_rates!J79</f>
        <v>27.091755215371016</v>
      </c>
      <c r="I116" s="429">
        <f>I82*Group_3_rates!K79</f>
        <v>26.716365814259529</v>
      </c>
      <c r="J116" s="429">
        <f>J82*Group_3_rates!L79</f>
        <v>26.363674014101104</v>
      </c>
      <c r="K116" s="429">
        <f>K82*Group_3_rates!M79</f>
        <v>26.032135534813523</v>
      </c>
      <c r="L116" s="429">
        <f>L82*Group_3_rates!N79</f>
        <v>25.730907229461316</v>
      </c>
      <c r="M116" s="429">
        <f>M82*Group_3_rates!O79</f>
        <v>25.452793086345267</v>
      </c>
      <c r="N116" s="312"/>
      <c r="O116" s="312"/>
    </row>
    <row r="117" spans="1:16" ht="13.15">
      <c r="B117" s="323" t="str">
        <f t="shared" si="46"/>
        <v>50-54</v>
      </c>
      <c r="C117" s="429">
        <f>C83*Group_3_rates!E80</f>
        <v>22.352511171982268</v>
      </c>
      <c r="D117" s="429">
        <f>D83*Group_3_rates!F80</f>
        <v>23.013108905876202</v>
      </c>
      <c r="E117" s="429">
        <f>E83*Group_3_rates!G80</f>
        <v>22.985923285904278</v>
      </c>
      <c r="F117" s="429">
        <f>F83*Group_3_rates!H80</f>
        <v>23.682645514579239</v>
      </c>
      <c r="G117" s="429">
        <f>G83*Group_3_rates!I80</f>
        <v>23.243247521350074</v>
      </c>
      <c r="H117" s="429">
        <f>H83*Group_3_rates!J80</f>
        <v>22.811700986071866</v>
      </c>
      <c r="I117" s="429">
        <f>I83*Group_3_rates!K80</f>
        <v>22.492892000649462</v>
      </c>
      <c r="J117" s="429">
        <f>J83*Group_3_rates!L80</f>
        <v>22.179662259494744</v>
      </c>
      <c r="K117" s="429">
        <f>K83*Group_3_rates!M80</f>
        <v>21.875502948685366</v>
      </c>
      <c r="L117" s="429">
        <f>L83*Group_3_rates!N80</f>
        <v>21.590696036673222</v>
      </c>
      <c r="M117" s="429">
        <f>M83*Group_3_rates!O80</f>
        <v>21.321106713118436</v>
      </c>
      <c r="N117" s="312"/>
      <c r="O117" s="312"/>
    </row>
    <row r="118" spans="1:16" ht="13.15">
      <c r="B118" s="323" t="str">
        <f t="shared" si="46"/>
        <v>55-59</v>
      </c>
      <c r="C118" s="429">
        <f>C84*Group_3_rates!E81</f>
        <v>8.598689519319608</v>
      </c>
      <c r="D118" s="429">
        <f>D84*Group_3_rates!F81</f>
        <v>8.1485199695491826</v>
      </c>
      <c r="E118" s="429">
        <f>E84*Group_3_rates!G81</f>
        <v>7.7144797721500415</v>
      </c>
      <c r="F118" s="429">
        <f>F84*Group_3_rates!H81</f>
        <v>7.6869246233330912</v>
      </c>
      <c r="G118" s="429">
        <f>G84*Group_3_rates!I81</f>
        <v>7.3985694871477508</v>
      </c>
      <c r="H118" s="429">
        <f>H84*Group_3_rates!J81</f>
        <v>7.1771214249621158</v>
      </c>
      <c r="I118" s="429">
        <f>I84*Group_3_rates!K81</f>
        <v>7.0318933135740549</v>
      </c>
      <c r="J118" s="429">
        <f>J84*Group_3_rates!L81</f>
        <v>6.9066010713927906</v>
      </c>
      <c r="K118" s="429">
        <f>K84*Group_3_rates!M81</f>
        <v>6.7942077950363577</v>
      </c>
      <c r="L118" s="429">
        <f>L84*Group_3_rates!N81</f>
        <v>6.6936704630851382</v>
      </c>
      <c r="M118" s="429">
        <f>M84*Group_3_rates!O81</f>
        <v>6.6007260126634462</v>
      </c>
      <c r="N118" s="312"/>
      <c r="O118" s="312"/>
    </row>
    <row r="119" spans="1:16" ht="13.15">
      <c r="B119" s="323" t="str">
        <f t="shared" si="46"/>
        <v>60-64</v>
      </c>
      <c r="C119" s="429">
        <f>C85*Group_3_rates!E82</f>
        <v>1.2539010758103135</v>
      </c>
      <c r="D119" s="429">
        <f>D85*Group_3_rates!F82</f>
        <v>1.3244742616304797</v>
      </c>
      <c r="E119" s="429">
        <f>E85*Group_3_rates!G82</f>
        <v>1.3006860854321036</v>
      </c>
      <c r="F119" s="429">
        <f>F85*Group_3_rates!H82</f>
        <v>1.3022314007739291</v>
      </c>
      <c r="G119" s="429">
        <f>G85*Group_3_rates!I82</f>
        <v>1.2456919573104142</v>
      </c>
      <c r="H119" s="429">
        <f>H85*Group_3_rates!J82</f>
        <v>1.1974573995564279</v>
      </c>
      <c r="I119" s="429">
        <f>I85*Group_3_rates!K82</f>
        <v>1.1648266471560131</v>
      </c>
      <c r="J119" s="429">
        <f>J85*Group_3_rates!L82</f>
        <v>1.1374373527170596</v>
      </c>
      <c r="K119" s="429">
        <f>K85*Group_3_rates!M82</f>
        <v>1.1140899607748294</v>
      </c>
      <c r="L119" s="429">
        <f>L85*Group_3_rates!N82</f>
        <v>1.0943160154904581</v>
      </c>
      <c r="M119" s="429">
        <f>M85*Group_3_rates!O82</f>
        <v>1.0768534755024826</v>
      </c>
      <c r="N119" s="312"/>
      <c r="O119" s="312"/>
    </row>
    <row r="120" spans="1:16" ht="13.15">
      <c r="B120" s="323" t="str">
        <f t="shared" si="46"/>
        <v>65 plus</v>
      </c>
      <c r="C120" s="429">
        <f>C86*Group_3_rates!E83</f>
        <v>0.24690469697644762</v>
      </c>
      <c r="D120" s="429">
        <f>D86*Group_3_rates!F83</f>
        <v>0.34003471564516652</v>
      </c>
      <c r="E120" s="429">
        <f>E86*Group_3_rates!G83</f>
        <v>0.39734521540846485</v>
      </c>
      <c r="F120" s="429">
        <f>F86*Group_3_rates!H83</f>
        <v>0.44385626283573193</v>
      </c>
      <c r="G120" s="429">
        <f>G86*Group_3_rates!I83</f>
        <v>0.45380403485008108</v>
      </c>
      <c r="H120" s="429">
        <f>H86*Group_3_rates!J83</f>
        <v>0.45312388436174716</v>
      </c>
      <c r="I120" s="429">
        <f>I86*Group_3_rates!K83</f>
        <v>0.44946642575487072</v>
      </c>
      <c r="J120" s="429">
        <f>J86*Group_3_rates!L83</f>
        <v>0.44302206177697884</v>
      </c>
      <c r="K120" s="429">
        <f>K86*Group_3_rates!M83</f>
        <v>0.43549053788795938</v>
      </c>
      <c r="L120" s="429">
        <f>L86*Group_3_rates!N83</f>
        <v>0.42798875939189296</v>
      </c>
      <c r="M120" s="429">
        <f>M86*Group_3_rates!O83</f>
        <v>0.42080522702093309</v>
      </c>
      <c r="N120" s="312"/>
      <c r="O120" s="312"/>
    </row>
    <row r="121" spans="1:16" ht="13.15">
      <c r="B121" s="323" t="str">
        <f t="shared" si="46"/>
        <v>Total</v>
      </c>
      <c r="C121" s="429">
        <f>SUM(C111:C120)</f>
        <v>168.40254553068633</v>
      </c>
      <c r="D121" s="429">
        <f t="shared" ref="D121:M121" si="48">SUM(D111:D120)</f>
        <v>176.75875978842021</v>
      </c>
      <c r="E121" s="429">
        <f t="shared" si="48"/>
        <v>179.62026049602107</v>
      </c>
      <c r="F121" s="429">
        <f t="shared" si="48"/>
        <v>187.64557104615227</v>
      </c>
      <c r="G121" s="429">
        <f t="shared" si="48"/>
        <v>186.26739507349299</v>
      </c>
      <c r="H121" s="429">
        <f t="shared" si="48"/>
        <v>184.82648392680358</v>
      </c>
      <c r="I121" s="429">
        <f t="shared" si="48"/>
        <v>185.0454364804562</v>
      </c>
      <c r="J121" s="429">
        <f t="shared" si="48"/>
        <v>184.8910691558373</v>
      </c>
      <c r="K121" s="429">
        <f t="shared" si="48"/>
        <v>184.4402299710452</v>
      </c>
      <c r="L121" s="429">
        <f t="shared" si="48"/>
        <v>183.89798165087149</v>
      </c>
      <c r="M121" s="429">
        <f t="shared" si="48"/>
        <v>183.21283485008203</v>
      </c>
      <c r="N121" s="312"/>
      <c r="O121" s="312"/>
    </row>
    <row r="122" spans="1:16">
      <c r="A122" s="1080">
        <f>SUM(C122:M122)</f>
        <v>0</v>
      </c>
      <c r="B122" s="1080"/>
      <c r="C122" s="1080">
        <f>SUM(C111:C120)-C121</f>
        <v>0</v>
      </c>
      <c r="D122" s="1080">
        <f t="shared" ref="D122:M122" si="49">SUM(D111:D120)-D121</f>
        <v>0</v>
      </c>
      <c r="E122" s="1080">
        <f t="shared" si="49"/>
        <v>0</v>
      </c>
      <c r="F122" s="1080">
        <f t="shared" si="49"/>
        <v>0</v>
      </c>
      <c r="G122" s="1080">
        <f t="shared" si="49"/>
        <v>0</v>
      </c>
      <c r="H122" s="1080">
        <f t="shared" si="49"/>
        <v>0</v>
      </c>
      <c r="I122" s="1080">
        <f t="shared" si="49"/>
        <v>0</v>
      </c>
      <c r="J122" s="1080">
        <f t="shared" si="49"/>
        <v>0</v>
      </c>
      <c r="K122" s="1080">
        <f t="shared" si="49"/>
        <v>0</v>
      </c>
      <c r="L122" s="1080">
        <f t="shared" si="49"/>
        <v>0</v>
      </c>
      <c r="M122" s="1080">
        <f t="shared" si="49"/>
        <v>0</v>
      </c>
    </row>
    <row r="124" spans="1:16" ht="13.15">
      <c r="B124" s="326" t="s">
        <v>47</v>
      </c>
      <c r="C124" s="314"/>
      <c r="D124" s="314"/>
      <c r="E124" s="314"/>
      <c r="F124" s="314"/>
      <c r="G124" s="314"/>
      <c r="H124" s="324"/>
      <c r="I124" s="314"/>
      <c r="J124" s="314"/>
      <c r="K124" s="314"/>
      <c r="L124" s="314"/>
    </row>
    <row r="125" spans="1:16">
      <c r="C125" s="314"/>
      <c r="D125" s="314"/>
      <c r="E125" s="314"/>
      <c r="F125" s="314"/>
      <c r="G125" s="314"/>
      <c r="H125" s="324"/>
      <c r="I125" s="314"/>
      <c r="J125" s="314"/>
      <c r="K125" s="314"/>
      <c r="L125" s="314"/>
    </row>
    <row r="126" spans="1:16" ht="13.15">
      <c r="B126" s="323" t="str">
        <f t="shared" ref="B126:B137" si="50">B110</f>
        <v>Age group</v>
      </c>
      <c r="C126" s="323" t="str">
        <f t="shared" ref="C126:M126" si="51">C110</f>
        <v>2019/20</v>
      </c>
      <c r="D126" s="323" t="str">
        <f t="shared" si="51"/>
        <v>2020/21</v>
      </c>
      <c r="E126" s="323" t="str">
        <f t="shared" si="51"/>
        <v>2021/22</v>
      </c>
      <c r="F126" s="323" t="str">
        <f t="shared" si="51"/>
        <v>2022/23</v>
      </c>
      <c r="G126" s="323" t="str">
        <f t="shared" si="51"/>
        <v>2023/24</v>
      </c>
      <c r="H126" s="323" t="str">
        <f t="shared" si="51"/>
        <v>2024/25</v>
      </c>
      <c r="I126" s="323" t="str">
        <f t="shared" si="51"/>
        <v>2025/26</v>
      </c>
      <c r="J126" s="323" t="str">
        <f t="shared" si="51"/>
        <v>2026/27</v>
      </c>
      <c r="K126" s="323" t="str">
        <f t="shared" si="51"/>
        <v>2027/28</v>
      </c>
      <c r="L126" s="323" t="str">
        <f t="shared" si="51"/>
        <v>2028/29</v>
      </c>
      <c r="M126" s="323" t="str">
        <f t="shared" si="51"/>
        <v>2029/30</v>
      </c>
    </row>
    <row r="127" spans="1:16" ht="13.15">
      <c r="B127" s="323" t="str">
        <f t="shared" si="50"/>
        <v>20-24</v>
      </c>
      <c r="C127" s="429">
        <f>C93*Group_3_rates!E89</f>
        <v>25.012473370995838</v>
      </c>
      <c r="D127" s="429">
        <f>D93*Group_3_rates!F89</f>
        <v>30.351693101188406</v>
      </c>
      <c r="E127" s="429">
        <f>E93*Group_3_rates!G89</f>
        <v>34.022612482956838</v>
      </c>
      <c r="F127" s="429">
        <f>F93*Group_3_rates!H89</f>
        <v>36.17179588939409</v>
      </c>
      <c r="G127" s="429">
        <f>G93*Group_3_rates!I89</f>
        <v>37.081414864177979</v>
      </c>
      <c r="H127" s="429">
        <f>H93*Group_3_rates!J89</f>
        <v>37.612579238721544</v>
      </c>
      <c r="I127" s="429">
        <f>I93*Group_3_rates!K89</f>
        <v>38.773345517172515</v>
      </c>
      <c r="J127" s="429">
        <f>J93*Group_3_rates!L89</f>
        <v>39.426002156175585</v>
      </c>
      <c r="K127" s="429">
        <f>K93*Group_3_rates!M89</f>
        <v>39.72756382551448</v>
      </c>
      <c r="L127" s="429">
        <f>L93*Group_3_rates!N89</f>
        <v>39.862662055331192</v>
      </c>
      <c r="M127" s="429">
        <f>M93*Group_3_rates!O89</f>
        <v>39.842867761073826</v>
      </c>
      <c r="N127" s="312"/>
      <c r="O127" s="312"/>
      <c r="P127" s="312"/>
    </row>
    <row r="128" spans="1:16" ht="13.15">
      <c r="B128" s="323" t="str">
        <f t="shared" si="50"/>
        <v>25-29</v>
      </c>
      <c r="C128" s="429">
        <f>C94*Group_3_rates!E90</f>
        <v>72.191647326643491</v>
      </c>
      <c r="D128" s="429">
        <f>D94*Group_3_rates!F90</f>
        <v>70.789923029273154</v>
      </c>
      <c r="E128" s="429">
        <f>E94*Group_3_rates!G90</f>
        <v>70.286177583485056</v>
      </c>
      <c r="F128" s="429">
        <f>F94*Group_3_rates!H90</f>
        <v>69.920540355995101</v>
      </c>
      <c r="G128" s="429">
        <f>G94*Group_3_rates!I90</f>
        <v>69.168040800475111</v>
      </c>
      <c r="H128" s="429">
        <f>H94*Group_3_rates!J90</f>
        <v>68.638654396431079</v>
      </c>
      <c r="I128" s="429">
        <f>I94*Group_3_rates!K90</f>
        <v>69.252166227232706</v>
      </c>
      <c r="J128" s="429">
        <f>J94*Group_3_rates!L90</f>
        <v>69.677511621183925</v>
      </c>
      <c r="K128" s="429">
        <f>K94*Group_3_rates!M90</f>
        <v>69.898483796784518</v>
      </c>
      <c r="L128" s="429">
        <f>L94*Group_3_rates!N90</f>
        <v>70.01321452520115</v>
      </c>
      <c r="M128" s="429">
        <f>M94*Group_3_rates!O90</f>
        <v>69.98269225457895</v>
      </c>
      <c r="N128" s="312"/>
      <c r="O128" s="312"/>
      <c r="P128" s="312"/>
    </row>
    <row r="129" spans="1:16" ht="13.15">
      <c r="B129" s="323" t="str">
        <f t="shared" si="50"/>
        <v>30-34</v>
      </c>
      <c r="C129" s="429">
        <f>C95*Group_3_rates!E91</f>
        <v>74.287898338026849</v>
      </c>
      <c r="D129" s="429">
        <f>D95*Group_3_rates!F91</f>
        <v>73.281041798280654</v>
      </c>
      <c r="E129" s="429">
        <f>E95*Group_3_rates!G91</f>
        <v>71.992061229431542</v>
      </c>
      <c r="F129" s="429">
        <f>F95*Group_3_rates!H91</f>
        <v>70.630839352933364</v>
      </c>
      <c r="G129" s="429">
        <f>G95*Group_3_rates!I91</f>
        <v>69.017839652662516</v>
      </c>
      <c r="H129" s="429">
        <f>H95*Group_3_rates!J91</f>
        <v>67.658981695880854</v>
      </c>
      <c r="I129" s="429">
        <f>I95*Group_3_rates!K91</f>
        <v>67.055408994457181</v>
      </c>
      <c r="J129" s="429">
        <f>J95*Group_3_rates!L91</f>
        <v>66.605450700304914</v>
      </c>
      <c r="K129" s="429">
        <f>K95*Group_3_rates!M91</f>
        <v>66.244370806071558</v>
      </c>
      <c r="L129" s="429">
        <f>L95*Group_3_rates!N91</f>
        <v>65.966515581438244</v>
      </c>
      <c r="M129" s="429">
        <f>M95*Group_3_rates!O91</f>
        <v>65.711385650506855</v>
      </c>
      <c r="N129" s="312"/>
      <c r="O129" s="312"/>
      <c r="P129" s="312"/>
    </row>
    <row r="130" spans="1:16" ht="13.15">
      <c r="B130" s="323" t="str">
        <f t="shared" si="50"/>
        <v>35-39</v>
      </c>
      <c r="C130" s="429">
        <f>C96*Group_3_rates!E92</f>
        <v>65.999823658934375</v>
      </c>
      <c r="D130" s="429">
        <f>D96*Group_3_rates!F92</f>
        <v>67.176908612474776</v>
      </c>
      <c r="E130" s="429">
        <f>E96*Group_3_rates!G92</f>
        <v>67.553164515093101</v>
      </c>
      <c r="F130" s="429">
        <f>F96*Group_3_rates!H92</f>
        <v>67.351994570879228</v>
      </c>
      <c r="G130" s="429">
        <f>G96*Group_3_rates!I92</f>
        <v>66.508359146065786</v>
      </c>
      <c r="H130" s="429">
        <f>H96*Group_3_rates!J92</f>
        <v>65.559410745240626</v>
      </c>
      <c r="I130" s="429">
        <f>I96*Group_3_rates!K92</f>
        <v>64.931081930370823</v>
      </c>
      <c r="J130" s="429">
        <f>J96*Group_3_rates!L92</f>
        <v>64.297403417379897</v>
      </c>
      <c r="K130" s="429">
        <f>K96*Group_3_rates!M92</f>
        <v>63.689996095130788</v>
      </c>
      <c r="L130" s="429">
        <f>L96*Group_3_rates!N92</f>
        <v>63.149621780026429</v>
      </c>
      <c r="M130" s="429">
        <f>M96*Group_3_rates!O92</f>
        <v>62.658482310031161</v>
      </c>
      <c r="N130" s="312"/>
      <c r="O130" s="312"/>
      <c r="P130" s="312"/>
    </row>
    <row r="131" spans="1:16" ht="13.15">
      <c r="B131" s="323" t="str">
        <f t="shared" si="50"/>
        <v>40-44</v>
      </c>
      <c r="C131" s="429">
        <f>C97*Group_3_rates!E93</f>
        <v>64.655646883520831</v>
      </c>
      <c r="D131" s="429">
        <f>D97*Group_3_rates!F93</f>
        <v>64.421715337775666</v>
      </c>
      <c r="E131" s="429">
        <f>E97*Group_3_rates!G93</f>
        <v>64.170523146032252</v>
      </c>
      <c r="F131" s="429">
        <f>F97*Group_3_rates!H93</f>
        <v>63.840545600539372</v>
      </c>
      <c r="G131" s="429">
        <f>G97*Group_3_rates!I93</f>
        <v>63.152316405409891</v>
      </c>
      <c r="H131" s="429">
        <f>H97*Group_3_rates!J93</f>
        <v>62.453851160419795</v>
      </c>
      <c r="I131" s="429">
        <f>I97*Group_3_rates!K93</f>
        <v>62.018827872230993</v>
      </c>
      <c r="J131" s="429">
        <f>J97*Group_3_rates!L93</f>
        <v>61.528126024456036</v>
      </c>
      <c r="K131" s="429">
        <f>K97*Group_3_rates!M93</f>
        <v>60.998096332755814</v>
      </c>
      <c r="L131" s="429">
        <f>L97*Group_3_rates!N93</f>
        <v>60.470610625609318</v>
      </c>
      <c r="M131" s="429">
        <f>M97*Group_3_rates!O93</f>
        <v>59.945488698478506</v>
      </c>
      <c r="N131" s="312"/>
      <c r="O131" s="312"/>
      <c r="P131" s="312"/>
    </row>
    <row r="132" spans="1:16" ht="13.15">
      <c r="B132" s="323" t="str">
        <f t="shared" si="50"/>
        <v>45-49</v>
      </c>
      <c r="C132" s="429">
        <f>C98*Group_3_rates!E94</f>
        <v>52.140126011542627</v>
      </c>
      <c r="D132" s="429">
        <f>D98*Group_3_rates!F94</f>
        <v>54.767252057615011</v>
      </c>
      <c r="E132" s="429">
        <f>E98*Group_3_rates!G94</f>
        <v>56.380920980607769</v>
      </c>
      <c r="F132" s="429">
        <f>F98*Group_3_rates!H94</f>
        <v>57.30934030590339</v>
      </c>
      <c r="G132" s="429">
        <f>G98*Group_3_rates!I94</f>
        <v>57.545689071885626</v>
      </c>
      <c r="H132" s="429">
        <f>H98*Group_3_rates!J94</f>
        <v>57.54972855775015</v>
      </c>
      <c r="I132" s="429">
        <f>I98*Group_3_rates!K94</f>
        <v>57.654483565787672</v>
      </c>
      <c r="J132" s="429">
        <f>J98*Group_3_rates!L94</f>
        <v>57.595436290723811</v>
      </c>
      <c r="K132" s="429">
        <f>K98*Group_3_rates!M94</f>
        <v>57.408859759710161</v>
      </c>
      <c r="L132" s="429">
        <f>L98*Group_3_rates!N94</f>
        <v>57.146624919370993</v>
      </c>
      <c r="M132" s="429">
        <f>M98*Group_3_rates!O94</f>
        <v>56.818622028977266</v>
      </c>
      <c r="N132" s="312"/>
      <c r="O132" s="312"/>
      <c r="P132" s="312"/>
    </row>
    <row r="133" spans="1:16" ht="13.15">
      <c r="B133" s="323" t="str">
        <f t="shared" si="50"/>
        <v>50-54</v>
      </c>
      <c r="C133" s="429">
        <f>C99*Group_3_rates!E95</f>
        <v>36.211558483800097</v>
      </c>
      <c r="D133" s="429">
        <f>D99*Group_3_rates!F95</f>
        <v>38.477802321136323</v>
      </c>
      <c r="E133" s="429">
        <f>E99*Group_3_rates!G95</f>
        <v>40.390951644108888</v>
      </c>
      <c r="F133" s="429">
        <f>F99*Group_3_rates!H95</f>
        <v>41.895121900641072</v>
      </c>
      <c r="G133" s="429">
        <f>G99*Group_3_rates!I95</f>
        <v>42.848134378992931</v>
      </c>
      <c r="H133" s="429">
        <f>H99*Group_3_rates!J95</f>
        <v>43.53831210506771</v>
      </c>
      <c r="I133" s="429">
        <f>I99*Group_3_rates!K95</f>
        <v>44.2103785745512</v>
      </c>
      <c r="J133" s="429">
        <f>J99*Group_3_rates!L95</f>
        <v>44.664954954283274</v>
      </c>
      <c r="K133" s="429">
        <f>K99*Group_3_rates!M95</f>
        <v>44.937574549572368</v>
      </c>
      <c r="L133" s="429">
        <f>L99*Group_3_rates!N95</f>
        <v>45.077317319077345</v>
      </c>
      <c r="M133" s="429">
        <f>M99*Group_3_rates!O95</f>
        <v>45.100556016286234</v>
      </c>
      <c r="N133" s="312"/>
      <c r="O133" s="312"/>
      <c r="P133" s="312"/>
    </row>
    <row r="134" spans="1:16" ht="13.15">
      <c r="B134" s="323" t="str">
        <f t="shared" si="50"/>
        <v>55-59</v>
      </c>
      <c r="C134" s="429">
        <f>C100*Group_3_rates!E96</f>
        <v>16.198749146162772</v>
      </c>
      <c r="D134" s="429">
        <f>D100*Group_3_rates!F96</f>
        <v>14.861219574366947</v>
      </c>
      <c r="E134" s="429">
        <f>E100*Group_3_rates!G96</f>
        <v>14.187380619476336</v>
      </c>
      <c r="F134" s="429">
        <f>F100*Group_3_rates!H96</f>
        <v>13.90737524575718</v>
      </c>
      <c r="G134" s="429">
        <f>G100*Group_3_rates!I96</f>
        <v>13.789107718330939</v>
      </c>
      <c r="H134" s="429">
        <f>H100*Group_3_rates!J96</f>
        <v>13.801566742555602</v>
      </c>
      <c r="I134" s="429">
        <f>I100*Group_3_rates!K96</f>
        <v>13.944838363088888</v>
      </c>
      <c r="J134" s="429">
        <f>J100*Group_3_rates!L96</f>
        <v>14.086716397123231</v>
      </c>
      <c r="K134" s="429">
        <f>K100*Group_3_rates!M96</f>
        <v>14.206637510987113</v>
      </c>
      <c r="L134" s="429">
        <f>L100*Group_3_rates!N96</f>
        <v>14.30165556226407</v>
      </c>
      <c r="M134" s="429">
        <f>M100*Group_3_rates!O96</f>
        <v>14.364785064499928</v>
      </c>
      <c r="N134" s="312"/>
      <c r="O134" s="312"/>
      <c r="P134" s="312"/>
    </row>
    <row r="135" spans="1:16" ht="13.15">
      <c r="B135" s="323" t="str">
        <f t="shared" si="50"/>
        <v>60-64</v>
      </c>
      <c r="C135" s="429">
        <f>C101*Group_3_rates!E97</f>
        <v>3.7211417336663377</v>
      </c>
      <c r="D135" s="429">
        <f>D101*Group_3_rates!F97</f>
        <v>3.8017095554022706</v>
      </c>
      <c r="E135" s="429">
        <f>E101*Group_3_rates!G97</f>
        <v>3.7056584094924307</v>
      </c>
      <c r="F135" s="429">
        <f>F101*Group_3_rates!H97</f>
        <v>3.5782195997895054</v>
      </c>
      <c r="G135" s="429">
        <f>G101*Group_3_rates!I97</f>
        <v>3.4593107429121388</v>
      </c>
      <c r="H135" s="429">
        <f>H101*Group_3_rates!J97</f>
        <v>3.3827274474379552</v>
      </c>
      <c r="I135" s="429">
        <f>I101*Group_3_rates!K97</f>
        <v>3.3636134887256723</v>
      </c>
      <c r="J135" s="429">
        <f>J101*Group_3_rates!L97</f>
        <v>3.3622417064250776</v>
      </c>
      <c r="K135" s="429">
        <f>K101*Group_3_rates!M97</f>
        <v>3.3703286316329955</v>
      </c>
      <c r="L135" s="429">
        <f>L101*Group_3_rates!N97</f>
        <v>3.3835231974305069</v>
      </c>
      <c r="M135" s="429">
        <f>M101*Group_3_rates!O97</f>
        <v>3.396187706963492</v>
      </c>
      <c r="N135" s="312"/>
      <c r="O135" s="312"/>
      <c r="P135" s="312"/>
    </row>
    <row r="136" spans="1:16" ht="13.15">
      <c r="B136" s="323" t="str">
        <f t="shared" si="50"/>
        <v>65 plus</v>
      </c>
      <c r="C136" s="429">
        <f>C102*Group_3_rates!E98</f>
        <v>0.91555701394453648</v>
      </c>
      <c r="D136" s="429">
        <f>D102*Group_3_rates!F98</f>
        <v>1.29066646840248</v>
      </c>
      <c r="E136" s="429">
        <f>E102*Group_3_rates!G98</f>
        <v>1.5436108019118084</v>
      </c>
      <c r="F136" s="429">
        <f>F102*Group_3_rates!H98</f>
        <v>1.689475103030718</v>
      </c>
      <c r="G136" s="429">
        <f>G102*Group_3_rates!I98</f>
        <v>1.7546596687679095</v>
      </c>
      <c r="H136" s="429">
        <f>H102*Group_3_rates!J98</f>
        <v>1.7789703533122243</v>
      </c>
      <c r="I136" s="429">
        <f>I102*Group_3_rates!K98</f>
        <v>1.7931226589107452</v>
      </c>
      <c r="J136" s="429">
        <f>J102*Group_3_rates!L98</f>
        <v>1.79769115790186</v>
      </c>
      <c r="K136" s="429">
        <f>K102*Group_3_rates!M98</f>
        <v>1.7986188655731847</v>
      </c>
      <c r="L136" s="429">
        <f>L102*Group_3_rates!N98</f>
        <v>1.7994741467867663</v>
      </c>
      <c r="M136" s="429">
        <f>M102*Group_3_rates!O98</f>
        <v>1.8005752566990578</v>
      </c>
      <c r="N136" s="312"/>
      <c r="O136" s="312"/>
      <c r="P136" s="312"/>
    </row>
    <row r="137" spans="1:16" ht="13.15">
      <c r="B137" s="323" t="str">
        <f t="shared" si="50"/>
        <v>Total</v>
      </c>
      <c r="C137" s="429">
        <f>SUM(C127:C136)</f>
        <v>411.33462196723775</v>
      </c>
      <c r="D137" s="429">
        <f t="shared" ref="D137:M137" si="52">SUM(D127:D136)</f>
        <v>419.21993185591566</v>
      </c>
      <c r="E137" s="429">
        <f t="shared" si="52"/>
        <v>424.23306141259604</v>
      </c>
      <c r="F137" s="429">
        <f t="shared" si="52"/>
        <v>426.29524792486302</v>
      </c>
      <c r="G137" s="429">
        <f t="shared" si="52"/>
        <v>424.32487244968075</v>
      </c>
      <c r="H137" s="429">
        <f t="shared" si="52"/>
        <v>421.97478244281757</v>
      </c>
      <c r="I137" s="429">
        <f t="shared" si="52"/>
        <v>422.9972671925284</v>
      </c>
      <c r="J137" s="429">
        <f t="shared" si="52"/>
        <v>423.04153442595754</v>
      </c>
      <c r="K137" s="429">
        <f t="shared" si="52"/>
        <v>422.28053017373298</v>
      </c>
      <c r="L137" s="429">
        <f t="shared" si="52"/>
        <v>421.17121971253601</v>
      </c>
      <c r="M137" s="429">
        <f t="shared" si="52"/>
        <v>419.62164274809527</v>
      </c>
      <c r="N137" s="312"/>
      <c r="O137" s="312"/>
      <c r="P137" s="312"/>
    </row>
    <row r="138" spans="1:16">
      <c r="A138" s="1080">
        <f>SUM(C138:M138)</f>
        <v>0</v>
      </c>
      <c r="B138" s="1080"/>
      <c r="C138" s="1080">
        <f>SUM(C127:C136)-C137</f>
        <v>0</v>
      </c>
      <c r="D138" s="1080">
        <f t="shared" ref="D138:M138" si="53">SUM(D127:D136)-D137</f>
        <v>0</v>
      </c>
      <c r="E138" s="1080">
        <f t="shared" si="53"/>
        <v>0</v>
      </c>
      <c r="F138" s="1080">
        <f t="shared" si="53"/>
        <v>0</v>
      </c>
      <c r="G138" s="1080">
        <f t="shared" si="53"/>
        <v>0</v>
      </c>
      <c r="H138" s="1080">
        <f t="shared" si="53"/>
        <v>0</v>
      </c>
      <c r="I138" s="1080">
        <f t="shared" si="53"/>
        <v>0</v>
      </c>
      <c r="J138" s="1080">
        <f t="shared" si="53"/>
        <v>0</v>
      </c>
      <c r="K138" s="1080">
        <f t="shared" si="53"/>
        <v>0</v>
      </c>
      <c r="L138" s="1080">
        <f t="shared" si="53"/>
        <v>0</v>
      </c>
      <c r="M138" s="1080">
        <f t="shared" si="53"/>
        <v>0</v>
      </c>
    </row>
    <row r="140" spans="1:16" ht="15">
      <c r="B140" s="325" t="s">
        <v>164</v>
      </c>
      <c r="H140" s="310"/>
    </row>
    <row r="141" spans="1:16">
      <c r="H141" s="310"/>
    </row>
    <row r="142" spans="1:16" ht="13.15">
      <c r="B142" s="326" t="s">
        <v>46</v>
      </c>
      <c r="H142" s="310"/>
    </row>
    <row r="143" spans="1:16">
      <c r="H143" s="310"/>
    </row>
    <row r="144" spans="1:16" ht="13.15">
      <c r="B144" s="323" t="str">
        <f t="shared" ref="B144:B155" si="54">B110</f>
        <v>Age group</v>
      </c>
      <c r="C144" s="323" t="str">
        <f t="shared" ref="C144:M144" si="55">C110</f>
        <v>2019/20</v>
      </c>
      <c r="D144" s="323" t="str">
        <f t="shared" si="55"/>
        <v>2020/21</v>
      </c>
      <c r="E144" s="323" t="str">
        <f t="shared" si="55"/>
        <v>2021/22</v>
      </c>
      <c r="F144" s="323" t="str">
        <f t="shared" si="55"/>
        <v>2022/23</v>
      </c>
      <c r="G144" s="323" t="str">
        <f t="shared" si="55"/>
        <v>2023/24</v>
      </c>
      <c r="H144" s="323" t="str">
        <f t="shared" si="55"/>
        <v>2024/25</v>
      </c>
      <c r="I144" s="323" t="str">
        <f t="shared" si="55"/>
        <v>2025/26</v>
      </c>
      <c r="J144" s="323" t="str">
        <f t="shared" si="55"/>
        <v>2026/27</v>
      </c>
      <c r="K144" s="323" t="str">
        <f t="shared" si="55"/>
        <v>2027/28</v>
      </c>
      <c r="L144" s="323" t="str">
        <f t="shared" si="55"/>
        <v>2028/29</v>
      </c>
      <c r="M144" s="323" t="str">
        <f t="shared" si="55"/>
        <v>2029/30</v>
      </c>
    </row>
    <row r="145" spans="1:14" ht="13.15">
      <c r="B145" s="323" t="str">
        <f t="shared" si="54"/>
        <v>20-24</v>
      </c>
      <c r="C145" s="429">
        <f>C77*Calc_SEC_retirement_rates!$G124</f>
        <v>0</v>
      </c>
      <c r="D145" s="429">
        <f>D77*Calc_SEC_retirement_rates!$G124</f>
        <v>0</v>
      </c>
      <c r="E145" s="429">
        <f>E77*Calc_SEC_retirement_rates!$G124</f>
        <v>0</v>
      </c>
      <c r="F145" s="429">
        <f>F77*Calc_SEC_retirement_rates!$G124</f>
        <v>0</v>
      </c>
      <c r="G145" s="429">
        <f>G77*Calc_SEC_retirement_rates!$G124</f>
        <v>0</v>
      </c>
      <c r="H145" s="429">
        <f>H77*Calc_SEC_retirement_rates!$G124</f>
        <v>0</v>
      </c>
      <c r="I145" s="429">
        <f>I77*Calc_SEC_retirement_rates!$G124</f>
        <v>0</v>
      </c>
      <c r="J145" s="429">
        <f>J77*Calc_SEC_retirement_rates!$G124</f>
        <v>0</v>
      </c>
      <c r="K145" s="429">
        <f>K77*Calc_SEC_retirement_rates!$G124</f>
        <v>0</v>
      </c>
      <c r="L145" s="429">
        <f>L77*Calc_SEC_retirement_rates!$G124</f>
        <v>0</v>
      </c>
      <c r="M145" s="429">
        <f>M77*Calc_SEC_retirement_rates!$G124</f>
        <v>0</v>
      </c>
      <c r="N145" s="312"/>
    </row>
    <row r="146" spans="1:14" ht="13.15">
      <c r="B146" s="323" t="str">
        <f t="shared" si="54"/>
        <v>25-29</v>
      </c>
      <c r="C146" s="429">
        <f>C78*Calc_SEC_retirement_rates!$G125</f>
        <v>1.9816635733971192E-2</v>
      </c>
      <c r="D146" s="429">
        <f>D78*Calc_SEC_retirement_rates!$G125</f>
        <v>2.0503333375102063E-2</v>
      </c>
      <c r="E146" s="429">
        <f>E78*Calc_SEC_retirement_rates!$G125</f>
        <v>2.1325712790342538E-2</v>
      </c>
      <c r="F146" s="429">
        <f>F78*Calc_SEC_retirement_rates!$G125</f>
        <v>2.1992984486074296E-2</v>
      </c>
      <c r="G146" s="429">
        <f>G78*Calc_SEC_retirement_rates!$G125</f>
        <v>2.2338842199778459E-2</v>
      </c>
      <c r="H146" s="429">
        <f>H78*Calc_SEC_retirement_rates!$G125</f>
        <v>2.262746341031685E-2</v>
      </c>
      <c r="I146" s="429">
        <f>I78*Calc_SEC_retirement_rates!$G125</f>
        <v>2.3225384827118733E-2</v>
      </c>
      <c r="J146" s="429">
        <f>J78*Calc_SEC_retirement_rates!$G125</f>
        <v>2.3661328419041869E-2</v>
      </c>
      <c r="K146" s="429">
        <f>K78*Calc_SEC_retirement_rates!$G125</f>
        <v>2.3951268419910587E-2</v>
      </c>
      <c r="L146" s="429">
        <f>L78*Calc_SEC_retirement_rates!$G125</f>
        <v>2.4148908577962116E-2</v>
      </c>
      <c r="M146" s="429">
        <f>M78*Calc_SEC_retirement_rates!$G125</f>
        <v>2.42531626816073E-2</v>
      </c>
      <c r="N146" s="312"/>
    </row>
    <row r="147" spans="1:14" ht="13.15">
      <c r="B147" s="323" t="str">
        <f t="shared" si="54"/>
        <v>30-34</v>
      </c>
      <c r="C147" s="429">
        <f>C79*Calc_SEC_retirement_rates!$G126</f>
        <v>6.5207058078518246E-2</v>
      </c>
      <c r="D147" s="429">
        <f>D79*Calc_SEC_retirement_rates!$G126</f>
        <v>6.3222916627908146E-2</v>
      </c>
      <c r="E147" s="429">
        <f>E79*Calc_SEC_retirement_rates!$G126</f>
        <v>6.1805353373442909E-2</v>
      </c>
      <c r="F147" s="429">
        <f>F79*Calc_SEC_retirement_rates!$G126</f>
        <v>6.0767847636157273E-2</v>
      </c>
      <c r="G147" s="429">
        <f>G79*Calc_SEC_retirement_rates!$G126</f>
        <v>5.9768197105255827E-2</v>
      </c>
      <c r="H147" s="429">
        <f>H79*Calc_SEC_retirement_rates!$G126</f>
        <v>5.9098452628428784E-2</v>
      </c>
      <c r="I147" s="429">
        <f>I79*Calc_SEC_retirement_rates!$G126</f>
        <v>5.9161325020766466E-2</v>
      </c>
      <c r="J147" s="429">
        <f>J79*Calc_SEC_retirement_rates!$G126</f>
        <v>5.9339535564097642E-2</v>
      </c>
      <c r="K147" s="429">
        <f>K79*Calc_SEC_retirement_rates!$G126</f>
        <v>5.9545716107163096E-2</v>
      </c>
      <c r="L147" s="429">
        <f>L79*Calc_SEC_retirement_rates!$G126</f>
        <v>5.9763508049091092E-2</v>
      </c>
      <c r="M147" s="429">
        <f>M79*Calc_SEC_retirement_rates!$G126</f>
        <v>5.9933562271032109E-2</v>
      </c>
      <c r="N147" s="312"/>
    </row>
    <row r="148" spans="1:14" ht="13.15">
      <c r="B148" s="323" t="str">
        <f t="shared" si="54"/>
        <v>35-39</v>
      </c>
      <c r="C148" s="429">
        <f>C80*Calc_SEC_retirement_rates!$G127</f>
        <v>7.4139245815709659E-2</v>
      </c>
      <c r="D148" s="429">
        <f>D80*Calc_SEC_retirement_rates!$G127</f>
        <v>7.551397886551045E-2</v>
      </c>
      <c r="E148" s="429">
        <f>E80*Calc_SEC_retirement_rates!$G127</f>
        <v>7.5859554044352059E-2</v>
      </c>
      <c r="F148" s="429">
        <f>F80*Calc_SEC_retirement_rates!$G127</f>
        <v>7.5538168748769632E-2</v>
      </c>
      <c r="G148" s="429">
        <f>G80*Calc_SEC_retirement_rates!$G127</f>
        <v>7.4593314026086946E-2</v>
      </c>
      <c r="H148" s="429">
        <f>H80*Calc_SEC_retirement_rates!$G127</f>
        <v>7.3622738374639174E-2</v>
      </c>
      <c r="I148" s="429">
        <f>I80*Calc_SEC_retirement_rates!$G127</f>
        <v>7.3124973841318677E-2</v>
      </c>
      <c r="J148" s="429">
        <f>J80*Calc_SEC_retirement_rates!$G127</f>
        <v>7.2694525626970832E-2</v>
      </c>
      <c r="K148" s="429">
        <f>K80*Calc_SEC_retirement_rates!$G127</f>
        <v>7.2342842131836241E-2</v>
      </c>
      <c r="L148" s="429">
        <f>L80*Calc_SEC_retirement_rates!$G127</f>
        <v>7.2093348443077618E-2</v>
      </c>
      <c r="M148" s="429">
        <f>M80*Calc_SEC_retirement_rates!$G127</f>
        <v>7.1904286194553843E-2</v>
      </c>
      <c r="N148" s="312"/>
    </row>
    <row r="149" spans="1:14" ht="13.15">
      <c r="B149" s="323" t="str">
        <f t="shared" si="54"/>
        <v>40-44</v>
      </c>
      <c r="C149" s="429">
        <f>C81*Calc_SEC_retirement_rates!$G128</f>
        <v>0.13298377004078141</v>
      </c>
      <c r="D149" s="429">
        <f>D81*Calc_SEC_retirement_rates!$G128</f>
        <v>0.12984429323982641</v>
      </c>
      <c r="E149" s="429">
        <f>E81*Calc_SEC_retirement_rates!$G128</f>
        <v>0.12756629072511316</v>
      </c>
      <c r="F149" s="429">
        <f>F81*Calc_SEC_retirement_rates!$G128</f>
        <v>0.12562427008615332</v>
      </c>
      <c r="G149" s="429">
        <f>G81*Calc_SEC_retirement_rates!$G128</f>
        <v>0.12334300925622592</v>
      </c>
      <c r="H149" s="429">
        <f>H81*Calc_SEC_retirement_rates!$G128</f>
        <v>0.12130198667263116</v>
      </c>
      <c r="I149" s="429">
        <f>I81*Calc_SEC_retirement_rates!$G128</f>
        <v>0.12000479787836504</v>
      </c>
      <c r="J149" s="429">
        <f>J81*Calc_SEC_retirement_rates!$G128</f>
        <v>0.11879025077287986</v>
      </c>
      <c r="K149" s="429">
        <f>K81*Calc_SEC_retirement_rates!$G128</f>
        <v>0.11766231351926584</v>
      </c>
      <c r="L149" s="429">
        <f>L81*Calc_SEC_retirement_rates!$G128</f>
        <v>0.11667495006899552</v>
      </c>
      <c r="M149" s="429">
        <f>M81*Calc_SEC_retirement_rates!$G128</f>
        <v>0.11579884107995157</v>
      </c>
      <c r="N149" s="312"/>
    </row>
    <row r="150" spans="1:14" ht="13.15">
      <c r="B150" s="323" t="str">
        <f t="shared" si="54"/>
        <v>45-49</v>
      </c>
      <c r="C150" s="429">
        <f>C82*Calc_SEC_retirement_rates!$G129</f>
        <v>0.39433621393862262</v>
      </c>
      <c r="D150" s="429">
        <f>D82*Calc_SEC_retirement_rates!$G129</f>
        <v>0.39214606071077579</v>
      </c>
      <c r="E150" s="429">
        <f>E82*Calc_SEC_retirement_rates!$G129</f>
        <v>0.38733084686868813</v>
      </c>
      <c r="F150" s="429">
        <f>F82*Calc_SEC_retirement_rates!$G129</f>
        <v>0.38132844516822512</v>
      </c>
      <c r="G150" s="429">
        <f>G82*Calc_SEC_retirement_rates!$G129</f>
        <v>0.37342582367321919</v>
      </c>
      <c r="H150" s="429">
        <f>H82*Calc_SEC_retirement_rates!$G129</f>
        <v>0.36611890685495313</v>
      </c>
      <c r="I150" s="429">
        <f>I82*Calc_SEC_retirement_rates!$G129</f>
        <v>0.36104588164535373</v>
      </c>
      <c r="J150" s="429">
        <f>J82*Calc_SEC_retirement_rates!$G129</f>
        <v>0.35627959259157382</v>
      </c>
      <c r="K150" s="429">
        <f>K82*Calc_SEC_retirement_rates!$G129</f>
        <v>0.35179917023974872</v>
      </c>
      <c r="L150" s="429">
        <f>L82*Calc_SEC_retirement_rates!$G129</f>
        <v>0.34772836061547052</v>
      </c>
      <c r="M150" s="429">
        <f>M82*Calc_SEC_retirement_rates!$G129</f>
        <v>0.34396991657044318</v>
      </c>
      <c r="N150" s="312"/>
    </row>
    <row r="151" spans="1:14" ht="13.15">
      <c r="B151" s="323" t="str">
        <f t="shared" si="54"/>
        <v>50-54</v>
      </c>
      <c r="C151" s="429">
        <f>C83*Calc_SEC_retirement_rates!$G130</f>
        <v>7.0794423229598049</v>
      </c>
      <c r="D151" s="429">
        <f>D83*Calc_SEC_retirement_rates!$G130</f>
        <v>7.0414708642795913</v>
      </c>
      <c r="E151" s="429">
        <f>E83*Calc_SEC_retirement_rates!$G130</f>
        <v>6.9799942248844111</v>
      </c>
      <c r="F151" s="429">
        <f>F83*Calc_SEC_retirement_rates!$G130</f>
        <v>6.8967501787823151</v>
      </c>
      <c r="G151" s="429">
        <f>G83*Calc_SEC_retirement_rates!$G130</f>
        <v>6.7687907332679078</v>
      </c>
      <c r="H151" s="429">
        <f>H83*Calc_SEC_retirement_rates!$G130</f>
        <v>6.6431177529203085</v>
      </c>
      <c r="I151" s="429">
        <f>I83*Calc_SEC_retirement_rates!$G130</f>
        <v>6.5502756789275267</v>
      </c>
      <c r="J151" s="429">
        <f>J83*Calc_SEC_retirement_rates!$G130</f>
        <v>6.4590583665719938</v>
      </c>
      <c r="K151" s="429">
        <f>K83*Calc_SEC_retirement_rates!$G130</f>
        <v>6.3704825028699625</v>
      </c>
      <c r="L151" s="429">
        <f>L83*Calc_SEC_retirement_rates!$G130</f>
        <v>6.2875423549828122</v>
      </c>
      <c r="M151" s="429">
        <f>M83*Calc_SEC_retirement_rates!$G130</f>
        <v>6.2090338026219829</v>
      </c>
      <c r="N151" s="312"/>
    </row>
    <row r="152" spans="1:14" ht="13.15">
      <c r="B152" s="323" t="str">
        <f t="shared" si="54"/>
        <v>55-59</v>
      </c>
      <c r="C152" s="429">
        <f>C84*Calc_SEC_retirement_rates!$G131</f>
        <v>32.920990109217044</v>
      </c>
      <c r="D152" s="429">
        <f>D84*Calc_SEC_retirement_rates!$G131</f>
        <v>30.139408262700613</v>
      </c>
      <c r="E152" s="429">
        <f>E84*Calc_SEC_retirement_rates!$G131</f>
        <v>28.31833064401177</v>
      </c>
      <c r="F152" s="429">
        <f>F84*Calc_SEC_retirement_rates!$G131</f>
        <v>27.060436398902034</v>
      </c>
      <c r="G152" s="429">
        <f>G84*Calc_SEC_retirement_rates!$G131</f>
        <v>26.045333974278975</v>
      </c>
      <c r="H152" s="429">
        <f>H84*Calc_SEC_retirement_rates!$G131</f>
        <v>25.265765877013553</v>
      </c>
      <c r="I152" s="429">
        <f>I84*Calc_SEC_retirement_rates!$G131</f>
        <v>24.754516415867514</v>
      </c>
      <c r="J152" s="429">
        <f>J84*Calc_SEC_retirement_rates!$G131</f>
        <v>24.313447598758206</v>
      </c>
      <c r="K152" s="429">
        <f>K84*Calc_SEC_retirement_rates!$G131</f>
        <v>23.917787272224562</v>
      </c>
      <c r="L152" s="429">
        <f>L84*Calc_SEC_retirement_rates!$G131</f>
        <v>23.563863666843663</v>
      </c>
      <c r="M152" s="429">
        <f>M84*Calc_SEC_retirement_rates!$G131</f>
        <v>23.236669436054321</v>
      </c>
      <c r="N152" s="312"/>
    </row>
    <row r="153" spans="1:14" ht="13.15">
      <c r="B153" s="323" t="str">
        <f t="shared" si="54"/>
        <v>60-64</v>
      </c>
      <c r="C153" s="429">
        <f>C85*Calc_SEC_retirement_rates!$G132</f>
        <v>20.130506806161019</v>
      </c>
      <c r="D153" s="429">
        <f>D85*Calc_SEC_retirement_rates!$G132</f>
        <v>20.542359422424823</v>
      </c>
      <c r="E153" s="429">
        <f>E85*Calc_SEC_retirement_rates!$G132</f>
        <v>20.02093295083387</v>
      </c>
      <c r="F153" s="429">
        <f>F85*Calc_SEC_retirement_rates!$G132</f>
        <v>19.222999306209637</v>
      </c>
      <c r="G153" s="429">
        <f>G85*Calc_SEC_retirement_rates!$G132</f>
        <v>18.388387514613537</v>
      </c>
      <c r="H153" s="429">
        <f>H85*Calc_SEC_retirement_rates!$G132</f>
        <v>17.676368998020287</v>
      </c>
      <c r="I153" s="429">
        <f>I85*Calc_SEC_retirement_rates!$G132</f>
        <v>17.194687378009061</v>
      </c>
      <c r="J153" s="429">
        <f>J85*Calc_SEC_retirement_rates!$G132</f>
        <v>16.790377984390791</v>
      </c>
      <c r="K153" s="429">
        <f>K85*Calc_SEC_retirement_rates!$G132</f>
        <v>16.445733477400282</v>
      </c>
      <c r="L153" s="429">
        <f>L85*Calc_SEC_retirement_rates!$G132</f>
        <v>16.153838706427479</v>
      </c>
      <c r="M153" s="429">
        <f>M85*Calc_SEC_retirement_rates!$G132</f>
        <v>15.896063940841261</v>
      </c>
      <c r="N153" s="312"/>
    </row>
    <row r="154" spans="1:14" ht="13.15">
      <c r="B154" s="323" t="str">
        <f t="shared" si="54"/>
        <v>65 plus</v>
      </c>
      <c r="C154" s="429">
        <f>C86*Calc_SEC_retirement_rates!$G133</f>
        <v>5.445389748064529</v>
      </c>
      <c r="D154" s="429">
        <f>D86*Calc_SEC_retirement_rates!$G133</f>
        <v>7.24499754469075</v>
      </c>
      <c r="E154" s="429">
        <f>E86*Calc_SEC_retirement_rates!$G133</f>
        <v>8.4021027562288957</v>
      </c>
      <c r="F154" s="429">
        <f>F86*Calc_SEC_retirement_rates!$G133</f>
        <v>9.0008499728185569</v>
      </c>
      <c r="G154" s="429">
        <f>G86*Calc_SEC_retirement_rates!$G133</f>
        <v>9.2025783496874833</v>
      </c>
      <c r="H154" s="429">
        <f>H86*Calc_SEC_retirement_rates!$G133</f>
        <v>9.1887857483049533</v>
      </c>
      <c r="I154" s="429">
        <f>I86*Calc_SEC_retirement_rates!$G133</f>
        <v>9.1146170613702093</v>
      </c>
      <c r="J154" s="429">
        <f>J86*Calc_SEC_retirement_rates!$G133</f>
        <v>8.9839334185065098</v>
      </c>
      <c r="K154" s="429">
        <f>K86*Calc_SEC_retirement_rates!$G133</f>
        <v>8.8312035321269367</v>
      </c>
      <c r="L154" s="429">
        <f>L86*Calc_SEC_retirement_rates!$G133</f>
        <v>8.6790768451201572</v>
      </c>
      <c r="M154" s="429">
        <f>M86*Calc_SEC_retirement_rates!$G133</f>
        <v>8.5334037915671779</v>
      </c>
      <c r="N154" s="312"/>
    </row>
    <row r="155" spans="1:14" ht="13.15">
      <c r="B155" s="323" t="str">
        <f t="shared" si="54"/>
        <v>Total</v>
      </c>
      <c r="C155" s="429">
        <f>SUM(C145:C154)</f>
        <v>66.262811910010001</v>
      </c>
      <c r="D155" s="429">
        <f t="shared" ref="D155:M155" si="56">SUM(D145:D154)</f>
        <v>65.649466676914898</v>
      </c>
      <c r="E155" s="429">
        <f t="shared" si="56"/>
        <v>64.39524833376089</v>
      </c>
      <c r="F155" s="429">
        <f t="shared" si="56"/>
        <v>62.846287572837923</v>
      </c>
      <c r="G155" s="429">
        <f t="shared" si="56"/>
        <v>61.058559758108473</v>
      </c>
      <c r="H155" s="429">
        <f t="shared" si="56"/>
        <v>59.416807924200072</v>
      </c>
      <c r="I155" s="429">
        <f t="shared" si="56"/>
        <v>58.25065889738724</v>
      </c>
      <c r="J155" s="429">
        <f t="shared" si="56"/>
        <v>57.177582601202062</v>
      </c>
      <c r="K155" s="429">
        <f t="shared" si="56"/>
        <v>56.190508095039661</v>
      </c>
      <c r="L155" s="429">
        <f t="shared" si="56"/>
        <v>55.304730649128707</v>
      </c>
      <c r="M155" s="429">
        <f t="shared" si="56"/>
        <v>54.491030739882333</v>
      </c>
      <c r="N155" s="312"/>
    </row>
    <row r="156" spans="1:14">
      <c r="A156" s="1080">
        <f>SUM(C156:M156)</f>
        <v>0</v>
      </c>
      <c r="B156" s="1080"/>
      <c r="C156" s="1080">
        <f>SUM(C145:C154)-C155</f>
        <v>0</v>
      </c>
      <c r="D156" s="1080">
        <f t="shared" ref="D156:M156" si="57">SUM(D145:D154)-D155</f>
        <v>0</v>
      </c>
      <c r="E156" s="1080">
        <f t="shared" si="57"/>
        <v>0</v>
      </c>
      <c r="F156" s="1080">
        <f t="shared" si="57"/>
        <v>0</v>
      </c>
      <c r="G156" s="1080">
        <f t="shared" si="57"/>
        <v>0</v>
      </c>
      <c r="H156" s="1080">
        <f t="shared" si="57"/>
        <v>0</v>
      </c>
      <c r="I156" s="1080">
        <f t="shared" si="57"/>
        <v>0</v>
      </c>
      <c r="J156" s="1080">
        <f t="shared" si="57"/>
        <v>0</v>
      </c>
      <c r="K156" s="1080">
        <f t="shared" si="57"/>
        <v>0</v>
      </c>
      <c r="L156" s="1080">
        <f t="shared" si="57"/>
        <v>0</v>
      </c>
      <c r="M156" s="1080">
        <f t="shared" si="57"/>
        <v>0</v>
      </c>
    </row>
    <row r="158" spans="1:14" ht="13.15">
      <c r="B158" s="326" t="s">
        <v>47</v>
      </c>
      <c r="C158" s="314"/>
      <c r="D158" s="314"/>
      <c r="E158" s="314"/>
      <c r="F158" s="314"/>
      <c r="G158" s="314"/>
      <c r="H158" s="324"/>
      <c r="I158" s="314"/>
      <c r="J158" s="314"/>
      <c r="K158" s="314"/>
      <c r="L158" s="314"/>
    </row>
    <row r="159" spans="1:14">
      <c r="C159" s="314"/>
      <c r="D159" s="314"/>
      <c r="E159" s="314"/>
      <c r="F159" s="314"/>
      <c r="G159" s="314"/>
      <c r="H159" s="324"/>
      <c r="I159" s="314"/>
      <c r="J159" s="314"/>
      <c r="K159" s="314"/>
      <c r="L159" s="314"/>
    </row>
    <row r="160" spans="1:14" ht="13.15">
      <c r="B160" s="323" t="str">
        <f t="shared" ref="B160:B171" si="58">B144</f>
        <v>Age group</v>
      </c>
      <c r="C160" s="323" t="str">
        <f t="shared" ref="C160:M160" si="59">C144</f>
        <v>2019/20</v>
      </c>
      <c r="D160" s="323" t="str">
        <f t="shared" si="59"/>
        <v>2020/21</v>
      </c>
      <c r="E160" s="323" t="str">
        <f t="shared" si="59"/>
        <v>2021/22</v>
      </c>
      <c r="F160" s="323" t="str">
        <f t="shared" si="59"/>
        <v>2022/23</v>
      </c>
      <c r="G160" s="323" t="str">
        <f t="shared" si="59"/>
        <v>2023/24</v>
      </c>
      <c r="H160" s="323" t="str">
        <f t="shared" si="59"/>
        <v>2024/25</v>
      </c>
      <c r="I160" s="323" t="str">
        <f t="shared" si="59"/>
        <v>2025/26</v>
      </c>
      <c r="J160" s="323" t="str">
        <f t="shared" si="59"/>
        <v>2026/27</v>
      </c>
      <c r="K160" s="323" t="str">
        <f t="shared" si="59"/>
        <v>2027/28</v>
      </c>
      <c r="L160" s="323" t="str">
        <f t="shared" si="59"/>
        <v>2028/29</v>
      </c>
      <c r="M160" s="323" t="str">
        <f t="shared" si="59"/>
        <v>2029/30</v>
      </c>
    </row>
    <row r="161" spans="1:16" ht="13.15">
      <c r="B161" s="323" t="str">
        <f t="shared" si="58"/>
        <v>20-24</v>
      </c>
      <c r="C161" s="429">
        <f>C93*Calc_SEC_retirement_rates!$G140</f>
        <v>0</v>
      </c>
      <c r="D161" s="429">
        <f>D93*Calc_SEC_retirement_rates!$G140</f>
        <v>0</v>
      </c>
      <c r="E161" s="429">
        <f>E93*Calc_SEC_retirement_rates!$G140</f>
        <v>0</v>
      </c>
      <c r="F161" s="429">
        <f>F93*Calc_SEC_retirement_rates!$G140</f>
        <v>0</v>
      </c>
      <c r="G161" s="429">
        <f>G93*Calc_SEC_retirement_rates!$G140</f>
        <v>0</v>
      </c>
      <c r="H161" s="429">
        <f>H93*Calc_SEC_retirement_rates!$G140</f>
        <v>0</v>
      </c>
      <c r="I161" s="429">
        <f>I93*Calc_SEC_retirement_rates!$G140</f>
        <v>0</v>
      </c>
      <c r="J161" s="429">
        <f>J93*Calc_SEC_retirement_rates!$G140</f>
        <v>0</v>
      </c>
      <c r="K161" s="429">
        <f>K93*Calc_SEC_retirement_rates!$G140</f>
        <v>0</v>
      </c>
      <c r="L161" s="429">
        <f>L93*Calc_SEC_retirement_rates!$G140</f>
        <v>0</v>
      </c>
      <c r="M161" s="429">
        <f>M93*Calc_SEC_retirement_rates!$G140</f>
        <v>0</v>
      </c>
      <c r="N161" s="312"/>
      <c r="O161" s="312"/>
      <c r="P161" s="312"/>
    </row>
    <row r="162" spans="1:16" ht="13.15">
      <c r="B162" s="323" t="str">
        <f t="shared" si="58"/>
        <v>25-29</v>
      </c>
      <c r="C162" s="429">
        <f>C94*Calc_SEC_retirement_rates!$G141</f>
        <v>2.1690538100603597E-2</v>
      </c>
      <c r="D162" s="429">
        <f>D94*Calc_SEC_retirement_rates!$G141</f>
        <v>2.108372607502168E-2</v>
      </c>
      <c r="E162" s="429">
        <f>E94*Calc_SEC_retirement_rates!$G141</f>
        <v>2.0836042035339026E-2</v>
      </c>
      <c r="F162" s="429">
        <f>F94*Calc_SEC_retirement_rates!$G141</f>
        <v>2.0649920378385409E-2</v>
      </c>
      <c r="G162" s="429">
        <f>G94*Calc_SEC_retirement_rates!$G141</f>
        <v>2.0427681593800189E-2</v>
      </c>
      <c r="H162" s="429">
        <f>H94*Calc_SEC_retirement_rates!$G141</f>
        <v>2.0271335732666242E-2</v>
      </c>
      <c r="I162" s="429">
        <f>I94*Calc_SEC_retirement_rates!$G141</f>
        <v>2.0452526701625406E-2</v>
      </c>
      <c r="J162" s="429">
        <f>J94*Calc_SEC_retirement_rates!$G141</f>
        <v>2.0578145703905506E-2</v>
      </c>
      <c r="K162" s="429">
        <f>K94*Calc_SEC_retirement_rates!$G141</f>
        <v>2.0643406324157558E-2</v>
      </c>
      <c r="L162" s="429">
        <f>L94*Calc_SEC_retirement_rates!$G141</f>
        <v>2.0677290221431451E-2</v>
      </c>
      <c r="M162" s="429">
        <f>M94*Calc_SEC_retirement_rates!$G141</f>
        <v>2.066827595387993E-2</v>
      </c>
      <c r="N162" s="312"/>
      <c r="O162" s="312"/>
      <c r="P162" s="312"/>
    </row>
    <row r="163" spans="1:16" ht="13.15">
      <c r="B163" s="323" t="str">
        <f t="shared" si="58"/>
        <v>30-34</v>
      </c>
      <c r="C163" s="429">
        <f>C95*Calc_SEC_retirement_rates!$G142</f>
        <v>7.279212318461882E-2</v>
      </c>
      <c r="D163" s="429">
        <f>D95*Calc_SEC_retirement_rates!$G142</f>
        <v>7.1178773560969064E-2</v>
      </c>
      <c r="E163" s="429">
        <f>E95*Calc_SEC_retirement_rates!$G142</f>
        <v>6.9600578356784251E-2</v>
      </c>
      <c r="F163" s="429">
        <f>F95*Calc_SEC_retirement_rates!$G142</f>
        <v>6.8028502909654134E-2</v>
      </c>
      <c r="G163" s="429">
        <f>G95*Calc_SEC_retirement_rates!$G142</f>
        <v>6.6474932885449284E-2</v>
      </c>
      <c r="H163" s="429">
        <f>H95*Calc_SEC_retirement_rates!$G142</f>
        <v>6.5166140956688365E-2</v>
      </c>
      <c r="I163" s="429">
        <f>I95*Calc_SEC_retirement_rates!$G142</f>
        <v>6.4584806405787509E-2</v>
      </c>
      <c r="J163" s="429">
        <f>J95*Calc_SEC_retirement_rates!$G142</f>
        <v>6.4151426462927041E-2</v>
      </c>
      <c r="K163" s="429">
        <f>K95*Calc_SEC_retirement_rates!$G142</f>
        <v>6.3803650266855944E-2</v>
      </c>
      <c r="L163" s="429">
        <f>L95*Calc_SEC_retirement_rates!$G142</f>
        <v>6.3536032394399727E-2</v>
      </c>
      <c r="M163" s="429">
        <f>M95*Calc_SEC_retirement_rates!$G142</f>
        <v>6.3290302520484745E-2</v>
      </c>
      <c r="N163" s="312"/>
      <c r="O163" s="312"/>
      <c r="P163" s="312"/>
    </row>
    <row r="164" spans="1:16" ht="13.15">
      <c r="B164" s="323" t="str">
        <f t="shared" si="58"/>
        <v>35-39</v>
      </c>
      <c r="C164" s="429">
        <f>C96*Calc_SEC_retirement_rates!$G143</f>
        <v>0.24117671778106448</v>
      </c>
      <c r="D164" s="429">
        <f>D96*Calc_SEC_retirement_rates!$G143</f>
        <v>0.2433353308397839</v>
      </c>
      <c r="E164" s="429">
        <f>E96*Calc_SEC_retirement_rates!$G143</f>
        <v>0.24355678289010727</v>
      </c>
      <c r="F164" s="429">
        <f>F96*Calc_SEC_retirement_rates!$G143</f>
        <v>0.24192084912198675</v>
      </c>
      <c r="G164" s="429">
        <f>G96*Calc_SEC_retirement_rates!$G143</f>
        <v>0.23889060481191698</v>
      </c>
      <c r="H164" s="429">
        <f>H96*Calc_SEC_retirement_rates!$G143</f>
        <v>0.23548208804321194</v>
      </c>
      <c r="I164" s="429">
        <f>I96*Calc_SEC_retirement_rates!$G143</f>
        <v>0.23322520105137756</v>
      </c>
      <c r="J164" s="429">
        <f>J96*Calc_SEC_retirement_rates!$G143</f>
        <v>0.23094909854083062</v>
      </c>
      <c r="K164" s="429">
        <f>K96*Calc_SEC_retirement_rates!$G143</f>
        <v>0.22876735921599484</v>
      </c>
      <c r="L164" s="429">
        <f>L96*Calc_SEC_retirement_rates!$G143</f>
        <v>0.22682639497304008</v>
      </c>
      <c r="M164" s="429">
        <f>M96*Calc_SEC_retirement_rates!$G143</f>
        <v>0.22506227679991694</v>
      </c>
      <c r="N164" s="312"/>
      <c r="O164" s="312"/>
      <c r="P164" s="312"/>
    </row>
    <row r="165" spans="1:16" ht="13.15">
      <c r="B165" s="323" t="str">
        <f t="shared" si="58"/>
        <v>40-44</v>
      </c>
      <c r="C165" s="429">
        <f>C97*Calc_SEC_retirement_rates!$G144</f>
        <v>0.52686467723423247</v>
      </c>
      <c r="D165" s="429">
        <f>D97*Calc_SEC_retirement_rates!$G144</f>
        <v>0.52037623800094912</v>
      </c>
      <c r="E165" s="429">
        <f>E97*Calc_SEC_retirement_rates!$G144</f>
        <v>0.51592922217860282</v>
      </c>
      <c r="F165" s="429">
        <f>F97*Calc_SEC_retirement_rates!$G144</f>
        <v>0.51135139271014629</v>
      </c>
      <c r="G165" s="429">
        <f>G97*Calc_SEC_retirement_rates!$G144</f>
        <v>0.50583879951216038</v>
      </c>
      <c r="H165" s="429">
        <f>H97*Calc_SEC_retirement_rates!$G144</f>
        <v>0.50024421737904179</v>
      </c>
      <c r="I165" s="429">
        <f>I97*Calc_SEC_retirement_rates!$G144</f>
        <v>0.49675975836973768</v>
      </c>
      <c r="J165" s="429">
        <f>J97*Calc_SEC_retirement_rates!$G144</f>
        <v>0.49282932402108376</v>
      </c>
      <c r="K165" s="429">
        <f>K97*Calc_SEC_retirement_rates!$G144</f>
        <v>0.48858388065152791</v>
      </c>
      <c r="L165" s="429">
        <f>L97*Calc_SEC_retirement_rates!$G144</f>
        <v>0.48435881414486298</v>
      </c>
      <c r="M165" s="429">
        <f>M97*Calc_SEC_retirement_rates!$G144</f>
        <v>0.48015268109485482</v>
      </c>
      <c r="N165" s="312"/>
      <c r="O165" s="312"/>
      <c r="P165" s="312"/>
    </row>
    <row r="166" spans="1:16" ht="13.15">
      <c r="B166" s="323" t="str">
        <f t="shared" si="58"/>
        <v>45-49</v>
      </c>
      <c r="C166" s="429">
        <f>C98*Calc_SEC_retirement_rates!$G145</f>
        <v>0.94850993892963498</v>
      </c>
      <c r="D166" s="429">
        <f>D98*Calc_SEC_retirement_rates!$G145</f>
        <v>0.98760507094988514</v>
      </c>
      <c r="E166" s="429">
        <f>E98*Calc_SEC_retirement_rates!$G145</f>
        <v>1.0119612915329663</v>
      </c>
      <c r="F166" s="429">
        <f>F98*Calc_SEC_retirement_rates!$G145</f>
        <v>1.0247677517252465</v>
      </c>
      <c r="G166" s="429">
        <f>G98*Calc_SEC_retirement_rates!$G145</f>
        <v>1.0289939841726248</v>
      </c>
      <c r="H166" s="429">
        <f>H98*Calc_SEC_retirement_rates!$G145</f>
        <v>1.0290662155894481</v>
      </c>
      <c r="I166" s="429">
        <f>I98*Calc_SEC_retirement_rates!$G145</f>
        <v>1.0309393754181178</v>
      </c>
      <c r="J166" s="429">
        <f>J98*Calc_SEC_retirement_rates!$G145</f>
        <v>1.029883531065527</v>
      </c>
      <c r="K166" s="429">
        <f>K98*Calc_SEC_retirement_rates!$G145</f>
        <v>1.0265472928329633</v>
      </c>
      <c r="L166" s="429">
        <f>L98*Calc_SEC_retirement_rates!$G145</f>
        <v>1.0218581827101807</v>
      </c>
      <c r="M166" s="429">
        <f>M98*Calc_SEC_retirement_rates!$G145</f>
        <v>1.0159930517777012</v>
      </c>
      <c r="N166" s="312"/>
      <c r="O166" s="312"/>
      <c r="P166" s="312"/>
    </row>
    <row r="167" spans="1:16" ht="13.15">
      <c r="B167" s="323" t="str">
        <f t="shared" si="58"/>
        <v>50-54</v>
      </c>
      <c r="C167" s="429">
        <f>C99*Calc_SEC_retirement_rates!$G146</f>
        <v>10.309082169890369</v>
      </c>
      <c r="D167" s="429">
        <f>D99*Calc_SEC_retirement_rates!$G146</f>
        <v>10.858643991464199</v>
      </c>
      <c r="E167" s="429">
        <f>E99*Calc_SEC_retirement_rates!$G146</f>
        <v>11.345373443541932</v>
      </c>
      <c r="F167" s="429">
        <f>F99*Calc_SEC_retirement_rates!$G146</f>
        <v>11.723747992432507</v>
      </c>
      <c r="G167" s="429">
        <f>G99*Calc_SEC_retirement_rates!$G146</f>
        <v>11.990434843382324</v>
      </c>
      <c r="H167" s="429">
        <f>H99*Calc_SEC_retirement_rates!$G146</f>
        <v>12.18357116482998</v>
      </c>
      <c r="I167" s="429">
        <f>I99*Calc_SEC_retirement_rates!$G146</f>
        <v>12.371639311309528</v>
      </c>
      <c r="J167" s="429">
        <f>J99*Calc_SEC_retirement_rates!$G146</f>
        <v>12.498845980666648</v>
      </c>
      <c r="K167" s="429">
        <f>K99*Calc_SEC_retirement_rates!$G146</f>
        <v>12.575134657915235</v>
      </c>
      <c r="L167" s="429">
        <f>L99*Calc_SEC_retirement_rates!$G146</f>
        <v>12.614239664396095</v>
      </c>
      <c r="M167" s="429">
        <f>M99*Calc_SEC_retirement_rates!$G146</f>
        <v>12.620742679959472</v>
      </c>
      <c r="N167" s="312"/>
      <c r="O167" s="312"/>
      <c r="P167" s="312"/>
    </row>
    <row r="168" spans="1:16" ht="13.15">
      <c r="B168" s="323" t="str">
        <f t="shared" si="58"/>
        <v>55-59</v>
      </c>
      <c r="C168" s="429">
        <f>C100*Calc_SEC_retirement_rates!$G147</f>
        <v>54.875036475662256</v>
      </c>
      <c r="D168" s="429">
        <f>D100*Calc_SEC_retirement_rates!$G147</f>
        <v>49.904572970624031</v>
      </c>
      <c r="E168" s="429">
        <f>E100*Calc_SEC_retirement_rates!$G147</f>
        <v>47.419556453271809</v>
      </c>
      <c r="F168" s="429">
        <f>F100*Calc_SEC_retirement_rates!$G147</f>
        <v>46.309356493910037</v>
      </c>
      <c r="G168" s="429">
        <f>G100*Calc_SEC_retirement_rates!$G147</f>
        <v>45.91554436240046</v>
      </c>
      <c r="H168" s="429">
        <f>H100*Calc_SEC_retirement_rates!$G147</f>
        <v>45.957030939428158</v>
      </c>
      <c r="I168" s="429">
        <f>I100*Calc_SEC_retirement_rates!$G147</f>
        <v>46.434102740072944</v>
      </c>
      <c r="J168" s="429">
        <f>J100*Calc_SEC_retirement_rates!$G147</f>
        <v>46.906534118435012</v>
      </c>
      <c r="K168" s="429">
        <f>K100*Calc_SEC_retirement_rates!$G147</f>
        <v>47.305852430836445</v>
      </c>
      <c r="L168" s="429">
        <f>L100*Calc_SEC_retirement_rates!$G147</f>
        <v>47.62224748973037</v>
      </c>
      <c r="M168" s="429">
        <f>M100*Calc_SEC_retirement_rates!$G147</f>
        <v>47.83245873179888</v>
      </c>
      <c r="N168" s="312"/>
      <c r="O168" s="312"/>
      <c r="P168" s="312"/>
    </row>
    <row r="169" spans="1:16" ht="13.15">
      <c r="B169" s="323" t="str">
        <f t="shared" si="58"/>
        <v>60-64</v>
      </c>
      <c r="C169" s="429">
        <f>C101*Calc_SEC_retirement_rates!$G148</f>
        <v>38.182652539961254</v>
      </c>
      <c r="D169" s="429">
        <f>D101*Calc_SEC_retirement_rates!$G148</f>
        <v>38.668859983255395</v>
      </c>
      <c r="E169" s="429">
        <f>E101*Calc_SEC_retirement_rates!$G148</f>
        <v>37.516057420526387</v>
      </c>
      <c r="F169" s="429">
        <f>F101*Calc_SEC_retirement_rates!$G148</f>
        <v>36.090018524381378</v>
      </c>
      <c r="G169" s="429">
        <f>G101*Calc_SEC_retirement_rates!$G148</f>
        <v>34.890700615645528</v>
      </c>
      <c r="H169" s="429">
        <f>H101*Calc_SEC_retirement_rates!$G148</f>
        <v>34.118279450526416</v>
      </c>
      <c r="I169" s="429">
        <f>I101*Calc_SEC_retirement_rates!$G148</f>
        <v>33.925495552064419</v>
      </c>
      <c r="J169" s="429">
        <f>J101*Calc_SEC_retirement_rates!$G148</f>
        <v>33.911659719114759</v>
      </c>
      <c r="K169" s="429">
        <f>K101*Calc_SEC_retirement_rates!$G148</f>
        <v>33.993224662914244</v>
      </c>
      <c r="L169" s="429">
        <f>L101*Calc_SEC_retirement_rates!$G148</f>
        <v>34.126305406220595</v>
      </c>
      <c r="M169" s="429">
        <f>M101*Calc_SEC_retirement_rates!$G148</f>
        <v>34.254039987875267</v>
      </c>
      <c r="N169" s="312"/>
      <c r="O169" s="312"/>
      <c r="P169" s="312"/>
    </row>
    <row r="170" spans="1:16" ht="13.15">
      <c r="B170" s="323" t="str">
        <f t="shared" si="58"/>
        <v>65 plus</v>
      </c>
      <c r="C170" s="429">
        <f>C102*Calc_SEC_retirement_rates!$G149</f>
        <v>8.824489110527292</v>
      </c>
      <c r="D170" s="429">
        <f>D102*Calc_SEC_retirement_rates!$G149</f>
        <v>12.331353720839175</v>
      </c>
      <c r="E170" s="429">
        <f>E102*Calc_SEC_retirement_rates!$G149</f>
        <v>14.679251516607918</v>
      </c>
      <c r="F170" s="429">
        <f>F102*Calc_SEC_retirement_rates!$G149</f>
        <v>16.006125030058111</v>
      </c>
      <c r="G170" s="429">
        <f>G102*Calc_SEC_retirement_rates!$G149</f>
        <v>16.623685068290033</v>
      </c>
      <c r="H170" s="429">
        <f>H102*Calc_SEC_retirement_rates!$G149</f>
        <v>16.854005039081297</v>
      </c>
      <c r="I170" s="429">
        <f>I102*Calc_SEC_retirement_rates!$G149</f>
        <v>16.988084299833446</v>
      </c>
      <c r="J170" s="429">
        <f>J102*Calc_SEC_retirement_rates!$G149</f>
        <v>17.031366361771084</v>
      </c>
      <c r="K170" s="429">
        <f>K102*Calc_SEC_retirement_rates!$G149</f>
        <v>17.040155485062652</v>
      </c>
      <c r="L170" s="429">
        <f>L102*Calc_SEC_retirement_rates!$G149</f>
        <v>17.048258438468647</v>
      </c>
      <c r="M170" s="429">
        <f>M102*Calc_SEC_retirement_rates!$G149</f>
        <v>17.058690378481472</v>
      </c>
      <c r="N170" s="312"/>
      <c r="O170" s="312"/>
      <c r="P170" s="312"/>
    </row>
    <row r="171" spans="1:16" ht="13.15">
      <c r="B171" s="323" t="str">
        <f t="shared" si="58"/>
        <v>Total</v>
      </c>
      <c r="C171" s="429">
        <f>SUM(C161:C170)</f>
        <v>114.00229429127133</v>
      </c>
      <c r="D171" s="429">
        <f t="shared" ref="D171:M171" si="60">SUM(D161:D170)</f>
        <v>113.60700980560941</v>
      </c>
      <c r="E171" s="429">
        <f t="shared" si="60"/>
        <v>112.82212275094186</v>
      </c>
      <c r="F171" s="429">
        <f t="shared" si="60"/>
        <v>111.99596645762746</v>
      </c>
      <c r="G171" s="429">
        <f t="shared" si="60"/>
        <v>111.28099089269429</v>
      </c>
      <c r="H171" s="429">
        <f t="shared" si="60"/>
        <v>110.96311659156692</v>
      </c>
      <c r="I171" s="429">
        <f t="shared" si="60"/>
        <v>111.56528357122698</v>
      </c>
      <c r="J171" s="429">
        <f t="shared" si="60"/>
        <v>112.18679770578177</v>
      </c>
      <c r="K171" s="429">
        <f t="shared" si="60"/>
        <v>112.74271282602008</v>
      </c>
      <c r="L171" s="429">
        <f t="shared" si="60"/>
        <v>113.22830771325962</v>
      </c>
      <c r="M171" s="429">
        <f t="shared" si="60"/>
        <v>113.57109836626192</v>
      </c>
      <c r="N171" s="312"/>
      <c r="O171" s="312"/>
      <c r="P171" s="312"/>
    </row>
    <row r="172" spans="1:16">
      <c r="A172" s="1080">
        <f>SUM(C172:M172)</f>
        <v>0</v>
      </c>
      <c r="B172" s="1080"/>
      <c r="C172" s="1080">
        <f>SUM(C161:C170)-C171</f>
        <v>0</v>
      </c>
      <c r="D172" s="1080">
        <f t="shared" ref="D172:M172" si="61">SUM(D161:D170)-D171</f>
        <v>0</v>
      </c>
      <c r="E172" s="1080">
        <f t="shared" si="61"/>
        <v>0</v>
      </c>
      <c r="F172" s="1080">
        <f t="shared" si="61"/>
        <v>0</v>
      </c>
      <c r="G172" s="1080">
        <f t="shared" si="61"/>
        <v>0</v>
      </c>
      <c r="H172" s="1080">
        <f t="shared" si="61"/>
        <v>0</v>
      </c>
      <c r="I172" s="1080">
        <f t="shared" si="61"/>
        <v>0</v>
      </c>
      <c r="J172" s="1080">
        <f t="shared" si="61"/>
        <v>0</v>
      </c>
      <c r="K172" s="1080">
        <f t="shared" si="61"/>
        <v>0</v>
      </c>
      <c r="L172" s="1080">
        <f t="shared" si="61"/>
        <v>0</v>
      </c>
      <c r="M172" s="1080">
        <f t="shared" si="61"/>
        <v>0</v>
      </c>
    </row>
    <row r="174" spans="1:16" ht="15">
      <c r="B174" s="325" t="s">
        <v>505</v>
      </c>
      <c r="H174" s="310"/>
    </row>
    <row r="175" spans="1:16">
      <c r="H175" s="310"/>
    </row>
    <row r="176" spans="1:16" ht="13.15">
      <c r="B176" s="326" t="s">
        <v>46</v>
      </c>
      <c r="H176" s="310"/>
    </row>
    <row r="177" spans="1:13">
      <c r="H177" s="310"/>
    </row>
    <row r="178" spans="1:13" ht="13.15">
      <c r="B178" s="323" t="str">
        <f t="shared" ref="B178:B189" si="62">B144</f>
        <v>Age group</v>
      </c>
      <c r="C178" s="323" t="str">
        <f t="shared" ref="C178:M178" si="63">C144</f>
        <v>2019/20</v>
      </c>
      <c r="D178" s="323" t="str">
        <f t="shared" si="63"/>
        <v>2020/21</v>
      </c>
      <c r="E178" s="323" t="str">
        <f t="shared" si="63"/>
        <v>2021/22</v>
      </c>
      <c r="F178" s="323" t="str">
        <f t="shared" si="63"/>
        <v>2022/23</v>
      </c>
      <c r="G178" s="323" t="str">
        <f t="shared" si="63"/>
        <v>2023/24</v>
      </c>
      <c r="H178" s="323" t="str">
        <f t="shared" si="63"/>
        <v>2024/25</v>
      </c>
      <c r="I178" s="323" t="str">
        <f t="shared" si="63"/>
        <v>2025/26</v>
      </c>
      <c r="J178" s="323" t="str">
        <f t="shared" si="63"/>
        <v>2026/27</v>
      </c>
      <c r="K178" s="323" t="str">
        <f t="shared" si="63"/>
        <v>2027/28</v>
      </c>
      <c r="L178" s="323" t="str">
        <f t="shared" si="63"/>
        <v>2028/29</v>
      </c>
      <c r="M178" s="323" t="str">
        <f t="shared" si="63"/>
        <v>2029/30</v>
      </c>
    </row>
    <row r="179" spans="1:13" ht="13.15">
      <c r="B179" s="323" t="str">
        <f t="shared" si="62"/>
        <v>20-24</v>
      </c>
      <c r="C179" s="429">
        <f>C77*Calc_SEC_death_rates!$G124</f>
        <v>2.0139608236031021E-2</v>
      </c>
      <c r="D179" s="429">
        <f>D77*Calc_SEC_death_rates!$G124</f>
        <v>2.9339423019632892E-2</v>
      </c>
      <c r="E179" s="429">
        <f>E77*Calc_SEC_death_rates!$G124</f>
        <v>3.5654396105516663E-2</v>
      </c>
      <c r="F179" s="429">
        <f>F77*Calc_SEC_death_rates!$G124</f>
        <v>3.9519486493541672E-2</v>
      </c>
      <c r="G179" s="429">
        <f>G77*Calc_SEC_death_rates!$G124</f>
        <v>4.1473640501937789E-2</v>
      </c>
      <c r="H179" s="429">
        <f>H77*Calc_SEC_death_rates!$G124</f>
        <v>4.2708357160224739E-2</v>
      </c>
      <c r="I179" s="429">
        <f>I77*Calc_SEC_death_rates!$G124</f>
        <v>4.4512357674939822E-2</v>
      </c>
      <c r="J179" s="429">
        <f>J77*Calc_SEC_death_rates!$G124</f>
        <v>4.5575372291103713E-2</v>
      </c>
      <c r="K179" s="429">
        <f>K77*Calc_SEC_death_rates!$G124</f>
        <v>4.6128892721647961E-2</v>
      </c>
      <c r="L179" s="429">
        <f>L77*Calc_SEC_death_rates!$G124</f>
        <v>4.6423198182036128E-2</v>
      </c>
      <c r="M179" s="429">
        <f>M77*Calc_SEC_death_rates!$G124</f>
        <v>4.6491379747638638E-2</v>
      </c>
    </row>
    <row r="180" spans="1:13" ht="13.15">
      <c r="B180" s="323" t="str">
        <f t="shared" si="62"/>
        <v>25-29</v>
      </c>
      <c r="C180" s="429">
        <f>C78*Calc_SEC_death_rates!$G125</f>
        <v>4.1494729611924977E-2</v>
      </c>
      <c r="D180" s="429">
        <f>D78*Calc_SEC_death_rates!$G125</f>
        <v>4.2932629229518744E-2</v>
      </c>
      <c r="E180" s="429">
        <f>E78*Calc_SEC_death_rates!$G125</f>
        <v>4.4654637542731961E-2</v>
      </c>
      <c r="F180" s="429">
        <f>F78*Calc_SEC_death_rates!$G125</f>
        <v>4.6051860510534448E-2</v>
      </c>
      <c r="G180" s="429">
        <f>G78*Calc_SEC_death_rates!$G125</f>
        <v>4.6776063776265912E-2</v>
      </c>
      <c r="H180" s="429">
        <f>H78*Calc_SEC_death_rates!$G125</f>
        <v>4.738041757538361E-2</v>
      </c>
      <c r="I180" s="429">
        <f>I78*Calc_SEC_death_rates!$G125</f>
        <v>4.8632425628235942E-2</v>
      </c>
      <c r="J180" s="429">
        <f>J78*Calc_SEC_death_rates!$G125</f>
        <v>4.9545262787668194E-2</v>
      </c>
      <c r="K180" s="429">
        <f>K78*Calc_SEC_death_rates!$G125</f>
        <v>5.0152378046849362E-2</v>
      </c>
      <c r="L180" s="429">
        <f>L78*Calc_SEC_death_rates!$G125</f>
        <v>5.0566223516327689E-2</v>
      </c>
      <c r="M180" s="429">
        <f>M78*Calc_SEC_death_rates!$G125</f>
        <v>5.0784524740600315E-2</v>
      </c>
    </row>
    <row r="181" spans="1:13" ht="13.15">
      <c r="B181" s="323" t="str">
        <f t="shared" si="62"/>
        <v>30-34</v>
      </c>
      <c r="C181" s="429">
        <f>C79*Calc_SEC_death_rates!$G126</f>
        <v>0.13482852392799549</v>
      </c>
      <c r="D181" s="429">
        <f>D79*Calc_SEC_death_rates!$G126</f>
        <v>0.13072591799953936</v>
      </c>
      <c r="E181" s="429">
        <f>E79*Calc_SEC_death_rates!$G126</f>
        <v>0.12779482485094235</v>
      </c>
      <c r="F181" s="429">
        <f>F79*Calc_SEC_death_rates!$G126</f>
        <v>0.12564957598913037</v>
      </c>
      <c r="G181" s="429">
        <f>G79*Calc_SEC_death_rates!$G126</f>
        <v>0.12358260027366436</v>
      </c>
      <c r="H181" s="429">
        <f>H79*Calc_SEC_death_rates!$G126</f>
        <v>0.12219777074936986</v>
      </c>
      <c r="I181" s="429">
        <f>I79*Calc_SEC_death_rates!$G126</f>
        <v>0.12232777188888613</v>
      </c>
      <c r="J181" s="429">
        <f>J79*Calc_SEC_death_rates!$G126</f>
        <v>0.122696257528536</v>
      </c>
      <c r="K181" s="429">
        <f>K79*Calc_SEC_death_rates!$G126</f>
        <v>0.12312257668942674</v>
      </c>
      <c r="L181" s="429">
        <f>L79*Calc_SEC_death_rates!$G126</f>
        <v>0.12357290472014705</v>
      </c>
      <c r="M181" s="429">
        <f>M79*Calc_SEC_death_rates!$G126</f>
        <v>0.12392452554782526</v>
      </c>
    </row>
    <row r="182" spans="1:13" ht="13.15">
      <c r="B182" s="323" t="str">
        <f t="shared" si="62"/>
        <v>35-39</v>
      </c>
      <c r="C182" s="429">
        <f>C80*Calc_SEC_death_rates!$G127</f>
        <v>0.13306325641174654</v>
      </c>
      <c r="D182" s="429">
        <f>D80*Calc_SEC_death_rates!$G127</f>
        <v>0.13553059276364376</v>
      </c>
      <c r="E182" s="429">
        <f>E80*Calc_SEC_death_rates!$G127</f>
        <v>0.13615082241564264</v>
      </c>
      <c r="F182" s="429">
        <f>F80*Calc_SEC_death_rates!$G127</f>
        <v>0.13557400815859785</v>
      </c>
      <c r="G182" s="429">
        <f>G80*Calc_SEC_death_rates!$G127</f>
        <v>0.13387820663198538</v>
      </c>
      <c r="H182" s="429">
        <f>H80*Calc_SEC_death_rates!$G127</f>
        <v>0.13213624182839648</v>
      </c>
      <c r="I182" s="429">
        <f>I80*Calc_SEC_death_rates!$G127</f>
        <v>0.1312428665451553</v>
      </c>
      <c r="J182" s="429">
        <f>J80*Calc_SEC_death_rates!$G127</f>
        <v>0.13047030890058306</v>
      </c>
      <c r="K182" s="429">
        <f>K80*Calc_SEC_death_rates!$G127</f>
        <v>0.12983911619590952</v>
      </c>
      <c r="L182" s="429">
        <f>L80*Calc_SEC_death_rates!$G127</f>
        <v>0.12939133118926238</v>
      </c>
      <c r="M182" s="429">
        <f>M80*Calc_SEC_death_rates!$G127</f>
        <v>0.12905200701383668</v>
      </c>
    </row>
    <row r="183" spans="1:13" ht="13.15">
      <c r="B183" s="323" t="str">
        <f t="shared" si="62"/>
        <v>40-44</v>
      </c>
      <c r="C183" s="429">
        <f>C81*Calc_SEC_death_rates!$G128</f>
        <v>0.17931967800686463</v>
      </c>
      <c r="D183" s="429">
        <f>D81*Calc_SEC_death_rates!$G128</f>
        <v>0.17508630449907017</v>
      </c>
      <c r="E183" s="429">
        <f>E81*Calc_SEC_death_rates!$G128</f>
        <v>0.17201457117919261</v>
      </c>
      <c r="F183" s="429">
        <f>F81*Calc_SEC_death_rates!$G128</f>
        <v>0.1693958868423433</v>
      </c>
      <c r="G183" s="429">
        <f>G81*Calc_SEC_death_rates!$G128</f>
        <v>0.16631975990334311</v>
      </c>
      <c r="H183" s="429">
        <f>H81*Calc_SEC_death_rates!$G128</f>
        <v>0.16356757809662553</v>
      </c>
      <c r="I183" s="429">
        <f>I81*Calc_SEC_death_rates!$G128</f>
        <v>0.16181840617263377</v>
      </c>
      <c r="J183" s="429">
        <f>J81*Calc_SEC_death_rates!$G128</f>
        <v>0.16018067101282454</v>
      </c>
      <c r="K183" s="429">
        <f>K81*Calc_SEC_death_rates!$G128</f>
        <v>0.15865972341848286</v>
      </c>
      <c r="L183" s="429">
        <f>L81*Calc_SEC_death_rates!$G128</f>
        <v>0.15732833015204195</v>
      </c>
      <c r="M183" s="429">
        <f>M81*Calc_SEC_death_rates!$G128</f>
        <v>0.15614695605078058</v>
      </c>
    </row>
    <row r="184" spans="1:13" ht="13.15">
      <c r="B184" s="323" t="str">
        <f t="shared" si="62"/>
        <v>45-49</v>
      </c>
      <c r="C184" s="429">
        <f>C82*Calc_SEC_death_rates!$G129</f>
        <v>0.26237533708655714</v>
      </c>
      <c r="D184" s="429">
        <f>D82*Calc_SEC_death_rates!$G129</f>
        <v>0.26091809788022607</v>
      </c>
      <c r="E184" s="429">
        <f>E82*Calc_SEC_death_rates!$G129</f>
        <v>0.25771424971638929</v>
      </c>
      <c r="F184" s="429">
        <f>F82*Calc_SEC_death_rates!$G129</f>
        <v>0.25372049485994835</v>
      </c>
      <c r="G184" s="429">
        <f>G82*Calc_SEC_death_rates!$G129</f>
        <v>0.24846241075473763</v>
      </c>
      <c r="H184" s="429">
        <f>H82*Calc_SEC_death_rates!$G129</f>
        <v>0.24360068440171645</v>
      </c>
      <c r="I184" s="429">
        <f>I82*Calc_SEC_death_rates!$G129</f>
        <v>0.2402252990012155</v>
      </c>
      <c r="J184" s="429">
        <f>J82*Calc_SEC_death_rates!$G129</f>
        <v>0.23705400340894175</v>
      </c>
      <c r="K184" s="429">
        <f>K82*Calc_SEC_death_rates!$G129</f>
        <v>0.23407291193598556</v>
      </c>
      <c r="L184" s="429">
        <f>L82*Calc_SEC_death_rates!$G129</f>
        <v>0.23136436017322143</v>
      </c>
      <c r="M184" s="429">
        <f>M82*Calc_SEC_death_rates!$G129</f>
        <v>0.22886364380891489</v>
      </c>
    </row>
    <row r="185" spans="1:13" ht="13.15">
      <c r="B185" s="323" t="str">
        <f t="shared" si="62"/>
        <v>50-54</v>
      </c>
      <c r="C185" s="429">
        <f>C83*Calc_SEC_death_rates!$G130</f>
        <v>0.21658708643146604</v>
      </c>
      <c r="D185" s="429">
        <f>D83*Calc_SEC_death_rates!$G130</f>
        <v>0.21542539498347896</v>
      </c>
      <c r="E185" s="429">
        <f>E83*Calc_SEC_death_rates!$G130</f>
        <v>0.21354459059200631</v>
      </c>
      <c r="F185" s="429">
        <f>F83*Calc_SEC_death_rates!$G130</f>
        <v>0.21099783837826958</v>
      </c>
      <c r="G185" s="429">
        <f>G83*Calc_SEC_death_rates!$G130</f>
        <v>0.20708307190076483</v>
      </c>
      <c r="H185" s="429">
        <f>H83*Calc_SEC_death_rates!$G130</f>
        <v>0.20323825709545604</v>
      </c>
      <c r="I185" s="429">
        <f>I83*Calc_SEC_death_rates!$G130</f>
        <v>0.20039786467653115</v>
      </c>
      <c r="J185" s="429">
        <f>J83*Calc_SEC_death_rates!$G130</f>
        <v>0.19760717990025711</v>
      </c>
      <c r="K185" s="429">
        <f>K83*Calc_SEC_death_rates!$G130</f>
        <v>0.19489730709217512</v>
      </c>
      <c r="L185" s="429">
        <f>L83*Calc_SEC_death_rates!$G130</f>
        <v>0.19235985228153088</v>
      </c>
      <c r="M185" s="429">
        <f>M83*Calc_SEC_death_rates!$G130</f>
        <v>0.18995797684557492</v>
      </c>
    </row>
    <row r="186" spans="1:13" ht="13.15">
      <c r="B186" s="323" t="str">
        <f t="shared" si="62"/>
        <v>55-59</v>
      </c>
      <c r="C186" s="429">
        <f>C84*Calc_SEC_death_rates!$G131</f>
        <v>0.16206252969514229</v>
      </c>
      <c r="D186" s="429">
        <f>D84*Calc_SEC_death_rates!$G131</f>
        <v>0.1483694363493766</v>
      </c>
      <c r="E186" s="429">
        <f>E84*Calc_SEC_death_rates!$G131</f>
        <v>0.13940468636230707</v>
      </c>
      <c r="F186" s="429">
        <f>F84*Calc_SEC_death_rates!$G131</f>
        <v>0.13321235974105003</v>
      </c>
      <c r="G186" s="429">
        <f>G84*Calc_SEC_death_rates!$G131</f>
        <v>0.12821524190564121</v>
      </c>
      <c r="H186" s="429">
        <f>H84*Calc_SEC_death_rates!$G131</f>
        <v>0.1243776058718121</v>
      </c>
      <c r="I186" s="429">
        <f>I84*Calc_SEC_death_rates!$G131</f>
        <v>0.12186084131814187</v>
      </c>
      <c r="J186" s="429">
        <f>J84*Calc_SEC_death_rates!$G131</f>
        <v>0.11968956007680502</v>
      </c>
      <c r="K186" s="429">
        <f>K84*Calc_SEC_death_rates!$G131</f>
        <v>0.11774181448333045</v>
      </c>
      <c r="L186" s="429">
        <f>L84*Calc_SEC_death_rates!$G131</f>
        <v>0.11599952925385931</v>
      </c>
      <c r="M186" s="429">
        <f>M84*Calc_SEC_death_rates!$G131</f>
        <v>0.11438882664231996</v>
      </c>
    </row>
    <row r="187" spans="1:13" ht="13.15">
      <c r="B187" s="323" t="str">
        <f t="shared" si="62"/>
        <v>60-64</v>
      </c>
      <c r="C187" s="429">
        <f>C85*Calc_SEC_death_rates!$G132</f>
        <v>3.7830000676440843E-2</v>
      </c>
      <c r="D187" s="429">
        <f>D85*Calc_SEC_death_rates!$G132</f>
        <v>3.8603969504045585E-2</v>
      </c>
      <c r="E187" s="429">
        <f>E85*Calc_SEC_death_rates!$G132</f>
        <v>3.7624085392684671E-2</v>
      </c>
      <c r="F187" s="429">
        <f>F85*Calc_SEC_death_rates!$G132</f>
        <v>3.6124578668559323E-2</v>
      </c>
      <c r="G187" s="429">
        <f>G85*Calc_SEC_death_rates!$G132</f>
        <v>3.4556144999965198E-2</v>
      </c>
      <c r="H187" s="429">
        <f>H85*Calc_SEC_death_rates!$G132</f>
        <v>3.3218093195123539E-2</v>
      </c>
      <c r="I187" s="429">
        <f>I85*Calc_SEC_death_rates!$G132</f>
        <v>3.2312899094134644E-2</v>
      </c>
      <c r="J187" s="429">
        <f>J85*Calc_SEC_death_rates!$G132</f>
        <v>3.1553105772419099E-2</v>
      </c>
      <c r="K187" s="429">
        <f>K85*Calc_SEC_death_rates!$G132</f>
        <v>3.0905436935358705E-2</v>
      </c>
      <c r="L187" s="429">
        <f>L85*Calc_SEC_death_rates!$G132</f>
        <v>3.03568973735047E-2</v>
      </c>
      <c r="M187" s="429">
        <f>M85*Calc_SEC_death_rates!$G132</f>
        <v>2.9872477400853463E-2</v>
      </c>
    </row>
    <row r="188" spans="1:13" ht="13.15">
      <c r="B188" s="323" t="str">
        <f t="shared" si="62"/>
        <v>65 plus</v>
      </c>
      <c r="C188" s="429">
        <f>C86*Calc_SEC_death_rates!$G133</f>
        <v>0</v>
      </c>
      <c r="D188" s="429">
        <f>D86*Calc_SEC_death_rates!$G133</f>
        <v>0</v>
      </c>
      <c r="E188" s="429">
        <f>E86*Calc_SEC_death_rates!$G133</f>
        <v>0</v>
      </c>
      <c r="F188" s="429">
        <f>F86*Calc_SEC_death_rates!$G133</f>
        <v>0</v>
      </c>
      <c r="G188" s="429">
        <f>G86*Calc_SEC_death_rates!$G133</f>
        <v>0</v>
      </c>
      <c r="H188" s="429">
        <f>H86*Calc_SEC_death_rates!$G133</f>
        <v>0</v>
      </c>
      <c r="I188" s="429">
        <f>I86*Calc_SEC_death_rates!$G133</f>
        <v>0</v>
      </c>
      <c r="J188" s="429">
        <f>J86*Calc_SEC_death_rates!$G133</f>
        <v>0</v>
      </c>
      <c r="K188" s="429">
        <f>K86*Calc_SEC_death_rates!$G133</f>
        <v>0</v>
      </c>
      <c r="L188" s="429">
        <f>L86*Calc_SEC_death_rates!$G133</f>
        <v>0</v>
      </c>
      <c r="M188" s="429">
        <f>M86*Calc_SEC_death_rates!$G133</f>
        <v>0</v>
      </c>
    </row>
    <row r="189" spans="1:13" ht="13.15">
      <c r="B189" s="323" t="str">
        <f t="shared" si="62"/>
        <v>Total</v>
      </c>
      <c r="C189" s="429">
        <f>SUM(C179:C188)</f>
        <v>1.1877007500841692</v>
      </c>
      <c r="D189" s="429">
        <f t="shared" ref="D189:M189" si="64">SUM(D179:D188)</f>
        <v>1.1769317662285324</v>
      </c>
      <c r="E189" s="429">
        <f t="shared" si="64"/>
        <v>1.1645568641574136</v>
      </c>
      <c r="F189" s="429">
        <f t="shared" si="64"/>
        <v>1.1502460896419748</v>
      </c>
      <c r="G189" s="429">
        <f t="shared" si="64"/>
        <v>1.1303471406483054</v>
      </c>
      <c r="H189" s="429">
        <f t="shared" si="64"/>
        <v>1.1124250059741083</v>
      </c>
      <c r="I189" s="429">
        <f t="shared" si="64"/>
        <v>1.1033307319998742</v>
      </c>
      <c r="J189" s="429">
        <f t="shared" si="64"/>
        <v>1.0943717216791384</v>
      </c>
      <c r="K189" s="429">
        <f t="shared" si="64"/>
        <v>1.0855201575191664</v>
      </c>
      <c r="L189" s="429">
        <f t="shared" si="64"/>
        <v>1.0773626268419314</v>
      </c>
      <c r="M189" s="429">
        <f t="shared" si="64"/>
        <v>1.0694823177983446</v>
      </c>
    </row>
    <row r="190" spans="1:13">
      <c r="A190" s="1080">
        <f>SUM(C190:M190)</f>
        <v>0</v>
      </c>
      <c r="B190" s="1080"/>
      <c r="C190" s="1080">
        <f>SUM(C179:C188)-C189</f>
        <v>0</v>
      </c>
      <c r="D190" s="1080">
        <f t="shared" ref="D190:M190" si="65">SUM(D179:D188)-D189</f>
        <v>0</v>
      </c>
      <c r="E190" s="1080">
        <f t="shared" si="65"/>
        <v>0</v>
      </c>
      <c r="F190" s="1080">
        <f t="shared" si="65"/>
        <v>0</v>
      </c>
      <c r="G190" s="1080">
        <f t="shared" si="65"/>
        <v>0</v>
      </c>
      <c r="H190" s="1080">
        <f t="shared" si="65"/>
        <v>0</v>
      </c>
      <c r="I190" s="1080">
        <f t="shared" si="65"/>
        <v>0</v>
      </c>
      <c r="J190" s="1080">
        <f t="shared" si="65"/>
        <v>0</v>
      </c>
      <c r="K190" s="1080">
        <f t="shared" si="65"/>
        <v>0</v>
      </c>
      <c r="L190" s="1080">
        <f t="shared" si="65"/>
        <v>0</v>
      </c>
      <c r="M190" s="1080">
        <f t="shared" si="65"/>
        <v>0</v>
      </c>
    </row>
    <row r="192" spans="1:13" ht="13.15">
      <c r="B192" s="326" t="s">
        <v>47</v>
      </c>
      <c r="C192" s="314"/>
      <c r="D192" s="314"/>
      <c r="E192" s="314"/>
      <c r="F192" s="314"/>
      <c r="G192" s="314"/>
      <c r="H192" s="324"/>
      <c r="I192" s="314"/>
      <c r="J192" s="314"/>
      <c r="K192" s="314"/>
      <c r="L192" s="314"/>
    </row>
    <row r="193" spans="1:14">
      <c r="C193" s="314"/>
      <c r="D193" s="314"/>
      <c r="E193" s="314"/>
      <c r="F193" s="314"/>
      <c r="G193" s="314"/>
      <c r="H193" s="324"/>
      <c r="I193" s="314"/>
      <c r="J193" s="314"/>
      <c r="K193" s="314"/>
      <c r="L193" s="314"/>
    </row>
    <row r="194" spans="1:14" ht="13.15">
      <c r="B194" s="323" t="str">
        <f t="shared" ref="B194:B205" si="66">B178</f>
        <v>Age group</v>
      </c>
      <c r="C194" s="323" t="str">
        <f t="shared" ref="C194:M194" si="67">C178</f>
        <v>2019/20</v>
      </c>
      <c r="D194" s="323" t="str">
        <f t="shared" si="67"/>
        <v>2020/21</v>
      </c>
      <c r="E194" s="323" t="str">
        <f t="shared" si="67"/>
        <v>2021/22</v>
      </c>
      <c r="F194" s="323" t="str">
        <f t="shared" si="67"/>
        <v>2022/23</v>
      </c>
      <c r="G194" s="323" t="str">
        <f t="shared" si="67"/>
        <v>2023/24</v>
      </c>
      <c r="H194" s="323" t="str">
        <f t="shared" si="67"/>
        <v>2024/25</v>
      </c>
      <c r="I194" s="323" t="str">
        <f t="shared" si="67"/>
        <v>2025/26</v>
      </c>
      <c r="J194" s="323" t="str">
        <f t="shared" si="67"/>
        <v>2026/27</v>
      </c>
      <c r="K194" s="323" t="str">
        <f t="shared" si="67"/>
        <v>2027/28</v>
      </c>
      <c r="L194" s="323" t="str">
        <f t="shared" si="67"/>
        <v>2028/29</v>
      </c>
      <c r="M194" s="323" t="str">
        <f t="shared" si="67"/>
        <v>2029/30</v>
      </c>
    </row>
    <row r="195" spans="1:14" ht="13.15">
      <c r="B195" s="323" t="str">
        <f t="shared" si="66"/>
        <v>20-24</v>
      </c>
      <c r="C195" s="429">
        <f>C93*Calc_SEC_death_rates!$G140</f>
        <v>6.7735694359603027E-2</v>
      </c>
      <c r="D195" s="429">
        <f>D93*Calc_SEC_death_rates!$G140</f>
        <v>8.1477260983350744E-2</v>
      </c>
      <c r="E195" s="429">
        <f>E93*Calc_SEC_death_rates!$G140</f>
        <v>9.0905577837708001E-2</v>
      </c>
      <c r="F195" s="429">
        <f>F93*Calc_SEC_death_rates!$G140</f>
        <v>9.6285579980565861E-2</v>
      </c>
      <c r="G195" s="429">
        <f>G93*Calc_SEC_death_rates!$G140</f>
        <v>9.8706891623930371E-2</v>
      </c>
      <c r="H195" s="429">
        <f>H93*Calc_SEC_death_rates!$G140</f>
        <v>0.10012079625903136</v>
      </c>
      <c r="I195" s="429">
        <f>I93*Calc_SEC_death_rates!$G140</f>
        <v>0.10321063605256248</v>
      </c>
      <c r="J195" s="429">
        <f>J93*Calc_SEC_death_rates!$G140</f>
        <v>0.10494794053163047</v>
      </c>
      <c r="K195" s="429">
        <f>K93*Calc_SEC_death_rates!$G140</f>
        <v>0.10575066650965459</v>
      </c>
      <c r="L195" s="429">
        <f>L93*Calc_SEC_death_rates!$G140</f>
        <v>0.10611028402635256</v>
      </c>
      <c r="M195" s="429">
        <f>M93*Calc_SEC_death_rates!$G140</f>
        <v>0.10605759366205039</v>
      </c>
      <c r="N195" s="312"/>
    </row>
    <row r="196" spans="1:14" ht="13.15">
      <c r="B196" s="323" t="str">
        <f t="shared" si="66"/>
        <v>25-29</v>
      </c>
      <c r="C196" s="429">
        <f>C94*Calc_SEC_death_rates!$G141</f>
        <v>8.856275576075158E-2</v>
      </c>
      <c r="D196" s="429">
        <f>D94*Calc_SEC_death_rates!$G141</f>
        <v>8.6085134183774517E-2</v>
      </c>
      <c r="E196" s="429">
        <f>E94*Calc_SEC_death_rates!$G141</f>
        <v>8.5073836953133627E-2</v>
      </c>
      <c r="F196" s="429">
        <f>F94*Calc_SEC_death_rates!$G141</f>
        <v>8.4313899750556309E-2</v>
      </c>
      <c r="G196" s="429">
        <f>G94*Calc_SEC_death_rates!$G141</f>
        <v>8.3406495835148642E-2</v>
      </c>
      <c r="H196" s="429">
        <f>H94*Calc_SEC_death_rates!$G141</f>
        <v>8.2768133603211891E-2</v>
      </c>
      <c r="I196" s="429">
        <f>I94*Calc_SEC_death_rates!$G141</f>
        <v>8.3507938741081561E-2</v>
      </c>
      <c r="J196" s="429">
        <f>J94*Calc_SEC_death_rates!$G141</f>
        <v>8.4020842799350737E-2</v>
      </c>
      <c r="K196" s="429">
        <f>K94*Calc_SEC_death_rates!$G141</f>
        <v>8.4287302780443454E-2</v>
      </c>
      <c r="L196" s="429">
        <f>L94*Calc_SEC_death_rates!$G141</f>
        <v>8.4425651183999501E-2</v>
      </c>
      <c r="M196" s="429">
        <f>M94*Calc_SEC_death_rates!$G141</f>
        <v>8.4388845809608842E-2</v>
      </c>
      <c r="N196" s="312"/>
    </row>
    <row r="197" spans="1:14" ht="13.15">
      <c r="B197" s="323" t="str">
        <f t="shared" si="66"/>
        <v>30-34</v>
      </c>
      <c r="C197" s="429">
        <f>C95*Calc_SEC_death_rates!$G142</f>
        <v>0.15107172828641485</v>
      </c>
      <c r="D197" s="429">
        <f>D95*Calc_SEC_death_rates!$G142</f>
        <v>0.14772340562028183</v>
      </c>
      <c r="E197" s="429">
        <f>E95*Calc_SEC_death_rates!$G142</f>
        <v>0.14444804193203173</v>
      </c>
      <c r="F197" s="429">
        <f>F95*Calc_SEC_death_rates!$G142</f>
        <v>0.14118537909978768</v>
      </c>
      <c r="G197" s="429">
        <f>G95*Calc_SEC_death_rates!$G142</f>
        <v>0.1379611221568306</v>
      </c>
      <c r="H197" s="429">
        <f>H95*Calc_SEC_death_rates!$G142</f>
        <v>0.13524487416192388</v>
      </c>
      <c r="I197" s="429">
        <f>I95*Calc_SEC_death_rates!$G142</f>
        <v>0.13403838077397232</v>
      </c>
      <c r="J197" s="429">
        <f>J95*Calc_SEC_death_rates!$G142</f>
        <v>0.1331389502572041</v>
      </c>
      <c r="K197" s="429">
        <f>K95*Calc_SEC_death_rates!$G142</f>
        <v>0.13241718052857449</v>
      </c>
      <c r="L197" s="429">
        <f>L95*Calc_SEC_death_rates!$G142</f>
        <v>0.13186177023493934</v>
      </c>
      <c r="M197" s="429">
        <f>M95*Calc_SEC_death_rates!$G142</f>
        <v>0.13135178597950298</v>
      </c>
      <c r="N197" s="312"/>
    </row>
    <row r="198" spans="1:14" ht="13.15">
      <c r="B198" s="323" t="str">
        <f t="shared" si="66"/>
        <v>35-39</v>
      </c>
      <c r="C198" s="429">
        <f>C96*Calc_SEC_death_rates!$G143</f>
        <v>0.18714858277923868</v>
      </c>
      <c r="D198" s="429">
        <f>D96*Calc_SEC_death_rates!$G143</f>
        <v>0.18882362578680967</v>
      </c>
      <c r="E198" s="429">
        <f>E96*Calc_SEC_death_rates!$G143</f>
        <v>0.18899546839978193</v>
      </c>
      <c r="F198" s="429">
        <f>F96*Calc_SEC_death_rates!$G143</f>
        <v>0.18772601466046046</v>
      </c>
      <c r="G198" s="429">
        <f>G96*Calc_SEC_death_rates!$G143</f>
        <v>0.18537460224668337</v>
      </c>
      <c r="H198" s="429">
        <f>H96*Calc_SEC_death_rates!$G143</f>
        <v>0.18272965754177412</v>
      </c>
      <c r="I198" s="429">
        <f>I96*Calc_SEC_death_rates!$G143</f>
        <v>0.18097835581621485</v>
      </c>
      <c r="J198" s="429">
        <f>J96*Calc_SEC_death_rates!$G143</f>
        <v>0.17921214321066883</v>
      </c>
      <c r="K198" s="429">
        <f>K96*Calc_SEC_death_rates!$G143</f>
        <v>0.17751915465690882</v>
      </c>
      <c r="L198" s="429">
        <f>L96*Calc_SEC_death_rates!$G143</f>
        <v>0.17601300302404718</v>
      </c>
      <c r="M198" s="429">
        <f>M96*Calc_SEC_death_rates!$G143</f>
        <v>0.17464408060486575</v>
      </c>
      <c r="N198" s="312"/>
    </row>
    <row r="199" spans="1:14" ht="13.15">
      <c r="B199" s="323" t="str">
        <f t="shared" si="66"/>
        <v>40-44</v>
      </c>
      <c r="C199" s="429">
        <f>C97*Calc_SEC_death_rates!$G144</f>
        <v>0.27808230295421021</v>
      </c>
      <c r="D199" s="429">
        <f>D97*Calc_SEC_death_rates!$G144</f>
        <v>0.27465766622577809</v>
      </c>
      <c r="E199" s="429">
        <f>E97*Calc_SEC_death_rates!$G144</f>
        <v>0.27231050488703823</v>
      </c>
      <c r="F199" s="429">
        <f>F97*Calc_SEC_death_rates!$G144</f>
        <v>0.26989429932965925</v>
      </c>
      <c r="G199" s="429">
        <f>G97*Calc_SEC_death_rates!$G144</f>
        <v>0.26698471992913297</v>
      </c>
      <c r="H199" s="429">
        <f>H97*Calc_SEC_death_rates!$G144</f>
        <v>0.26403186628213771</v>
      </c>
      <c r="I199" s="429">
        <f>I97*Calc_SEC_death_rates!$G144</f>
        <v>0.26219274814094173</v>
      </c>
      <c r="J199" s="429">
        <f>J97*Calc_SEC_death_rates!$G144</f>
        <v>0.26011824156930818</v>
      </c>
      <c r="K199" s="429">
        <f>K97*Calc_SEC_death_rates!$G144</f>
        <v>0.25787747136724182</v>
      </c>
      <c r="L199" s="429">
        <f>L97*Calc_SEC_death_rates!$G144</f>
        <v>0.2556474561943215</v>
      </c>
      <c r="M199" s="429">
        <f>M97*Calc_SEC_death_rates!$G144</f>
        <v>0.25342743421217206</v>
      </c>
      <c r="N199" s="312"/>
    </row>
    <row r="200" spans="1:14" ht="13.15">
      <c r="B200" s="323" t="str">
        <f t="shared" si="66"/>
        <v>45-49</v>
      </c>
      <c r="C200" s="429">
        <f>C98*Calc_SEC_death_rates!$G145</f>
        <v>0.42355796061982082</v>
      </c>
      <c r="D200" s="429">
        <f>D98*Calc_SEC_death_rates!$G145</f>
        <v>0.44101592675072526</v>
      </c>
      <c r="E200" s="429">
        <f>E98*Calc_SEC_death_rates!$G145</f>
        <v>0.45189221881174252</v>
      </c>
      <c r="F200" s="429">
        <f>F98*Calc_SEC_death_rates!$G145</f>
        <v>0.45761095505178895</v>
      </c>
      <c r="G200" s="429">
        <f>G98*Calc_SEC_death_rates!$G145</f>
        <v>0.45949818292684619</v>
      </c>
      <c r="H200" s="429">
        <f>H98*Calc_SEC_death_rates!$G145</f>
        <v>0.45953043793055959</v>
      </c>
      <c r="I200" s="429">
        <f>I98*Calc_SEC_death_rates!$G145</f>
        <v>0.4603668991255172</v>
      </c>
      <c r="J200" s="429">
        <f>J98*Calc_SEC_death_rates!$G145</f>
        <v>0.45989541088658531</v>
      </c>
      <c r="K200" s="429">
        <f>K98*Calc_SEC_death_rates!$G145</f>
        <v>0.45840561072326691</v>
      </c>
      <c r="L200" s="429">
        <f>L98*Calc_SEC_death_rates!$G145</f>
        <v>0.45631168440872688</v>
      </c>
      <c r="M200" s="429">
        <f>M98*Calc_SEC_death_rates!$G145</f>
        <v>0.45369260495096947</v>
      </c>
      <c r="N200" s="312"/>
    </row>
    <row r="201" spans="1:14" ht="13.15">
      <c r="B201" s="323" t="str">
        <f t="shared" si="66"/>
        <v>50-54</v>
      </c>
      <c r="C201" s="429">
        <f>C99*Calc_SEC_death_rates!$G146</f>
        <v>0.29360072833540179</v>
      </c>
      <c r="D201" s="429">
        <f>D99*Calc_SEC_death_rates!$G146</f>
        <v>0.30925214602908013</v>
      </c>
      <c r="E201" s="429">
        <f>E99*Calc_SEC_death_rates!$G146</f>
        <v>0.32311410961393666</v>
      </c>
      <c r="F201" s="429">
        <f>F99*Calc_SEC_death_rates!$G146</f>
        <v>0.33389014586111238</v>
      </c>
      <c r="G201" s="429">
        <f>G99*Calc_SEC_death_rates!$G146</f>
        <v>0.34148533740057163</v>
      </c>
      <c r="H201" s="429">
        <f>H99*Calc_SEC_death_rates!$G146</f>
        <v>0.3469858236427581</v>
      </c>
      <c r="I201" s="429">
        <f>I99*Calc_SEC_death_rates!$G146</f>
        <v>0.35234196921159988</v>
      </c>
      <c r="J201" s="429">
        <f>J99*Calc_SEC_death_rates!$G146</f>
        <v>0.35596479131708786</v>
      </c>
      <c r="K201" s="429">
        <f>K99*Calc_SEC_death_rates!$G146</f>
        <v>0.35813747854906558</v>
      </c>
      <c r="L201" s="429">
        <f>L99*Calc_SEC_death_rates!$G146</f>
        <v>0.35925118180558574</v>
      </c>
      <c r="M201" s="429">
        <f>M99*Calc_SEC_death_rates!$G146</f>
        <v>0.35943638647020276</v>
      </c>
      <c r="N201" s="312"/>
    </row>
    <row r="202" spans="1:14" ht="13.15">
      <c r="B202" s="323" t="str">
        <f t="shared" si="66"/>
        <v>55-59</v>
      </c>
      <c r="C202" s="429">
        <f>C100*Calc_SEC_death_rates!$G147</f>
        <v>0.10968205221202661</v>
      </c>
      <c r="D202" s="429">
        <f>D100*Calc_SEC_death_rates!$G147</f>
        <v>9.9747286375117039E-2</v>
      </c>
      <c r="E202" s="429">
        <f>E100*Calc_SEC_death_rates!$G147</f>
        <v>9.4780333660199778E-2</v>
      </c>
      <c r="F202" s="429">
        <f>F100*Calc_SEC_death_rates!$G147</f>
        <v>9.2561309897682298E-2</v>
      </c>
      <c r="G202" s="429">
        <f>G100*Calc_SEC_death_rates!$G147</f>
        <v>9.1774173787274066E-2</v>
      </c>
      <c r="H202" s="429">
        <f>H100*Calc_SEC_death_rates!$G147</f>
        <v>9.1857095516349699E-2</v>
      </c>
      <c r="I202" s="429">
        <f>I100*Calc_SEC_death_rates!$G147</f>
        <v>9.2810647759917028E-2</v>
      </c>
      <c r="J202" s="429">
        <f>J100*Calc_SEC_death_rates!$G147</f>
        <v>9.3754924910987164E-2</v>
      </c>
      <c r="K202" s="429">
        <f>K100*Calc_SEC_death_rates!$G147</f>
        <v>9.4553066557953674E-2</v>
      </c>
      <c r="L202" s="429">
        <f>L100*Calc_SEC_death_rates!$G147</f>
        <v>9.5185464486010118E-2</v>
      </c>
      <c r="M202" s="429">
        <f>M100*Calc_SEC_death_rates!$G147</f>
        <v>9.560562640131634E-2</v>
      </c>
      <c r="N202" s="312"/>
    </row>
    <row r="203" spans="1:14" ht="13.15">
      <c r="B203" s="323" t="str">
        <f t="shared" si="66"/>
        <v>60-64</v>
      </c>
      <c r="C203" s="429">
        <f>C101*Calc_SEC_death_rates!$G148</f>
        <v>9.0940845285450364E-2</v>
      </c>
      <c r="D203" s="429">
        <f>D101*Calc_SEC_death_rates!$G148</f>
        <v>9.2098861110332386E-2</v>
      </c>
      <c r="E203" s="429">
        <f>E101*Calc_SEC_death_rates!$G148</f>
        <v>8.9353194360436247E-2</v>
      </c>
      <c r="F203" s="429">
        <f>F101*Calc_SEC_death_rates!$G148</f>
        <v>8.5956751892495298E-2</v>
      </c>
      <c r="G203" s="429">
        <f>G101*Calc_SEC_death_rates!$G148</f>
        <v>8.3100298054662292E-2</v>
      </c>
      <c r="H203" s="429">
        <f>H101*Calc_SEC_death_rates!$G148</f>
        <v>8.1260597850524086E-2</v>
      </c>
      <c r="I203" s="429">
        <f>I101*Calc_SEC_death_rates!$G148</f>
        <v>8.0801438271047257E-2</v>
      </c>
      <c r="J203" s="429">
        <f>J101*Calc_SEC_death_rates!$G148</f>
        <v>8.0768485025005651E-2</v>
      </c>
      <c r="K203" s="429">
        <f>K101*Calc_SEC_death_rates!$G148</f>
        <v>8.0962750861487867E-2</v>
      </c>
      <c r="L203" s="429">
        <f>L101*Calc_SEC_death_rates!$G148</f>
        <v>8.1279713526007574E-2</v>
      </c>
      <c r="M203" s="429">
        <f>M101*Calc_SEC_death_rates!$G148</f>
        <v>8.1583943066260212E-2</v>
      </c>
      <c r="N203" s="312"/>
    </row>
    <row r="204" spans="1:14" ht="13.15">
      <c r="B204" s="323" t="str">
        <f t="shared" si="66"/>
        <v>65 plus</v>
      </c>
      <c r="C204" s="429">
        <f>C102*Calc_SEC_death_rates!$G149</f>
        <v>0</v>
      </c>
      <c r="D204" s="429">
        <f>D102*Calc_SEC_death_rates!$G149</f>
        <v>0</v>
      </c>
      <c r="E204" s="429">
        <f>E102*Calc_SEC_death_rates!$G149</f>
        <v>0</v>
      </c>
      <c r="F204" s="429">
        <f>F102*Calc_SEC_death_rates!$G149</f>
        <v>0</v>
      </c>
      <c r="G204" s="429">
        <f>G102*Calc_SEC_death_rates!$G149</f>
        <v>0</v>
      </c>
      <c r="H204" s="429">
        <f>H102*Calc_SEC_death_rates!$G149</f>
        <v>0</v>
      </c>
      <c r="I204" s="429">
        <f>I102*Calc_SEC_death_rates!$G149</f>
        <v>0</v>
      </c>
      <c r="J204" s="429">
        <f>J102*Calc_SEC_death_rates!$G149</f>
        <v>0</v>
      </c>
      <c r="K204" s="429">
        <f>K102*Calc_SEC_death_rates!$G149</f>
        <v>0</v>
      </c>
      <c r="L204" s="429">
        <f>L102*Calc_SEC_death_rates!$G149</f>
        <v>0</v>
      </c>
      <c r="M204" s="429">
        <f>M102*Calc_SEC_death_rates!$G149</f>
        <v>0</v>
      </c>
      <c r="N204" s="312"/>
    </row>
    <row r="205" spans="1:14" ht="13.15">
      <c r="B205" s="323" t="str">
        <f t="shared" si="66"/>
        <v>Total</v>
      </c>
      <c r="C205" s="429">
        <f>SUM(C195:C204)</f>
        <v>1.6903826505929178</v>
      </c>
      <c r="D205" s="429">
        <f t="shared" ref="D205:M205" si="68">SUM(D195:D204)</f>
        <v>1.7208813130652494</v>
      </c>
      <c r="E205" s="429">
        <f t="shared" si="68"/>
        <v>1.7408732864560086</v>
      </c>
      <c r="F205" s="429">
        <f t="shared" si="68"/>
        <v>1.7494243355241084</v>
      </c>
      <c r="G205" s="429">
        <f t="shared" si="68"/>
        <v>1.7482918239610801</v>
      </c>
      <c r="H205" s="429">
        <f t="shared" si="68"/>
        <v>1.7445292827882706</v>
      </c>
      <c r="I205" s="429">
        <f t="shared" si="68"/>
        <v>1.7502490138928546</v>
      </c>
      <c r="J205" s="429">
        <f t="shared" si="68"/>
        <v>1.7518217305078283</v>
      </c>
      <c r="K205" s="429">
        <f t="shared" si="68"/>
        <v>1.7499106825345971</v>
      </c>
      <c r="L205" s="429">
        <f t="shared" si="68"/>
        <v>1.7460862088899902</v>
      </c>
      <c r="M205" s="429">
        <f t="shared" si="68"/>
        <v>1.7401883011569488</v>
      </c>
      <c r="N205" s="312"/>
    </row>
    <row r="206" spans="1:14">
      <c r="A206" s="1080">
        <f>SUM(C206:M206)</f>
        <v>0</v>
      </c>
      <c r="B206" s="1080"/>
      <c r="C206" s="1080">
        <f>SUM(C195:C204)-C205</f>
        <v>0</v>
      </c>
      <c r="D206" s="1080">
        <f t="shared" ref="D206:M206" si="69">SUM(D195:D204)-D205</f>
        <v>0</v>
      </c>
      <c r="E206" s="1080">
        <f t="shared" si="69"/>
        <v>0</v>
      </c>
      <c r="F206" s="1080">
        <f t="shared" si="69"/>
        <v>0</v>
      </c>
      <c r="G206" s="1080">
        <f t="shared" si="69"/>
        <v>0</v>
      </c>
      <c r="H206" s="1080">
        <f t="shared" si="69"/>
        <v>0</v>
      </c>
      <c r="I206" s="1080">
        <f t="shared" si="69"/>
        <v>0</v>
      </c>
      <c r="J206" s="1080">
        <f t="shared" si="69"/>
        <v>0</v>
      </c>
      <c r="K206" s="1080">
        <f t="shared" si="69"/>
        <v>0</v>
      </c>
      <c r="L206" s="1080">
        <f t="shared" si="69"/>
        <v>0</v>
      </c>
      <c r="M206" s="1080">
        <f t="shared" si="69"/>
        <v>0</v>
      </c>
    </row>
    <row r="208" spans="1:14" ht="15">
      <c r="B208" s="325" t="s">
        <v>165</v>
      </c>
      <c r="C208" s="314"/>
      <c r="D208" s="314"/>
      <c r="E208" s="314"/>
      <c r="F208" s="314"/>
      <c r="G208" s="314"/>
      <c r="H208" s="324"/>
      <c r="I208" s="314"/>
      <c r="J208" s="314"/>
      <c r="K208" s="314"/>
      <c r="L208" s="314"/>
    </row>
    <row r="209" spans="1:15">
      <c r="C209" s="314"/>
      <c r="D209" s="314"/>
      <c r="E209" s="314"/>
      <c r="F209" s="314"/>
      <c r="G209" s="314"/>
      <c r="H209" s="324"/>
      <c r="I209" s="314"/>
      <c r="J209" s="314"/>
      <c r="K209" s="314"/>
      <c r="L209" s="314"/>
    </row>
    <row r="210" spans="1:15" ht="13.15">
      <c r="B210" s="326" t="s">
        <v>46</v>
      </c>
      <c r="C210" s="314"/>
      <c r="D210" s="314"/>
      <c r="E210" s="314"/>
      <c r="F210" s="314"/>
      <c r="G210" s="314"/>
      <c r="H210" s="324"/>
      <c r="I210" s="314"/>
      <c r="J210" s="314"/>
      <c r="K210" s="314"/>
      <c r="L210" s="314"/>
    </row>
    <row r="211" spans="1:15">
      <c r="C211" s="314"/>
      <c r="D211" s="314"/>
      <c r="E211" s="314"/>
      <c r="F211" s="314"/>
      <c r="G211" s="314"/>
      <c r="H211" s="324"/>
      <c r="I211" s="314"/>
      <c r="J211" s="314"/>
      <c r="K211" s="314"/>
      <c r="L211" s="314"/>
    </row>
    <row r="212" spans="1:15" ht="13.15">
      <c r="B212" s="323" t="str">
        <f t="shared" ref="B212:B223" si="70">B178</f>
        <v>Age group</v>
      </c>
      <c r="C212" s="323" t="str">
        <f t="shared" ref="C212:M212" si="71">C178</f>
        <v>2019/20</v>
      </c>
      <c r="D212" s="323" t="str">
        <f t="shared" si="71"/>
        <v>2020/21</v>
      </c>
      <c r="E212" s="323" t="str">
        <f t="shared" si="71"/>
        <v>2021/22</v>
      </c>
      <c r="F212" s="323" t="str">
        <f t="shared" si="71"/>
        <v>2022/23</v>
      </c>
      <c r="G212" s="323" t="str">
        <f t="shared" si="71"/>
        <v>2023/24</v>
      </c>
      <c r="H212" s="323" t="str">
        <f t="shared" si="71"/>
        <v>2024/25</v>
      </c>
      <c r="I212" s="323" t="str">
        <f t="shared" si="71"/>
        <v>2025/26</v>
      </c>
      <c r="J212" s="323" t="str">
        <f t="shared" si="71"/>
        <v>2026/27</v>
      </c>
      <c r="K212" s="323" t="str">
        <f t="shared" si="71"/>
        <v>2027/28</v>
      </c>
      <c r="L212" s="323" t="str">
        <f t="shared" si="71"/>
        <v>2028/29</v>
      </c>
      <c r="M212" s="323" t="str">
        <f t="shared" si="71"/>
        <v>2029/30</v>
      </c>
    </row>
    <row r="213" spans="1:15" ht="13.15">
      <c r="B213" s="323" t="str">
        <f t="shared" si="70"/>
        <v>20-24</v>
      </c>
      <c r="C213" s="429">
        <f t="shared" ref="C213:C222" si="72">C111+C145+C179</f>
        <v>7.3445423466023758</v>
      </c>
      <c r="D213" s="429">
        <f t="shared" ref="D213:M213" si="73">D111+D145+D179</f>
        <v>11.074127832771117</v>
      </c>
      <c r="E213" s="429">
        <f t="shared" si="73"/>
        <v>13.559926498495626</v>
      </c>
      <c r="F213" s="429">
        <f t="shared" si="73"/>
        <v>15.670669742995424</v>
      </c>
      <c r="G213" s="429">
        <f t="shared" si="73"/>
        <v>16.445550815843642</v>
      </c>
      <c r="H213" s="429">
        <f t="shared" si="73"/>
        <v>16.935153254917633</v>
      </c>
      <c r="I213" s="429">
        <f t="shared" si="73"/>
        <v>17.650493933418446</v>
      </c>
      <c r="J213" s="429">
        <f t="shared" si="73"/>
        <v>18.072011327998048</v>
      </c>
      <c r="K213" s="429">
        <f t="shared" si="73"/>
        <v>18.291498893062361</v>
      </c>
      <c r="L213" s="429">
        <f t="shared" si="73"/>
        <v>18.408199895087197</v>
      </c>
      <c r="M213" s="429">
        <f t="shared" si="73"/>
        <v>18.435235944690014</v>
      </c>
      <c r="N213" s="312"/>
      <c r="O213" s="312"/>
    </row>
    <row r="214" spans="1:15" ht="13.15">
      <c r="B214" s="323" t="str">
        <f t="shared" si="70"/>
        <v>25-29</v>
      </c>
      <c r="C214" s="429">
        <f t="shared" si="72"/>
        <v>25.042197840613952</v>
      </c>
      <c r="D214" s="429">
        <f t="shared" ref="D214:M214" si="74">D112+D146+D180</f>
        <v>26.81733143355962</v>
      </c>
      <c r="E214" s="429">
        <f t="shared" si="74"/>
        <v>28.104888130751405</v>
      </c>
      <c r="F214" s="429">
        <f t="shared" si="74"/>
        <v>30.220351003318754</v>
      </c>
      <c r="G214" s="429">
        <f t="shared" si="74"/>
        <v>30.695590801353589</v>
      </c>
      <c r="H214" s="429">
        <f t="shared" si="74"/>
        <v>31.092182464253895</v>
      </c>
      <c r="I214" s="429">
        <f t="shared" si="74"/>
        <v>31.913780601587</v>
      </c>
      <c r="J214" s="429">
        <f t="shared" si="74"/>
        <v>32.512806548879716</v>
      </c>
      <c r="K214" s="429">
        <f t="shared" si="74"/>
        <v>32.911210349041689</v>
      </c>
      <c r="L214" s="429">
        <f t="shared" si="74"/>
        <v>33.182785812228623</v>
      </c>
      <c r="M214" s="429">
        <f t="shared" si="74"/>
        <v>33.326040385417123</v>
      </c>
      <c r="N214" s="312"/>
      <c r="O214" s="312"/>
    </row>
    <row r="215" spans="1:15" ht="13.15">
      <c r="B215" s="323" t="str">
        <f t="shared" si="70"/>
        <v>30-34</v>
      </c>
      <c r="C215" s="429">
        <f t="shared" si="72"/>
        <v>25.582942009833321</v>
      </c>
      <c r="D215" s="429">
        <f t="shared" ref="D215:M215" si="75">D113+D147+D181</f>
        <v>25.668462543427975</v>
      </c>
      <c r="E215" s="429">
        <f t="shared" si="75"/>
        <v>25.282592445128447</v>
      </c>
      <c r="F215" s="429">
        <f t="shared" si="75"/>
        <v>25.912818915486582</v>
      </c>
      <c r="G215" s="429">
        <f t="shared" si="75"/>
        <v>25.486544755817217</v>
      </c>
      <c r="H215" s="429">
        <f t="shared" si="75"/>
        <v>25.20095018528745</v>
      </c>
      <c r="I215" s="429">
        <f t="shared" si="75"/>
        <v>25.227760430849948</v>
      </c>
      <c r="J215" s="429">
        <f t="shared" si="75"/>
        <v>25.303753537695211</v>
      </c>
      <c r="K215" s="429">
        <f t="shared" si="75"/>
        <v>25.39167370081076</v>
      </c>
      <c r="L215" s="429">
        <f t="shared" si="75"/>
        <v>25.484545233569715</v>
      </c>
      <c r="M215" s="429">
        <f t="shared" si="75"/>
        <v>25.557060295899308</v>
      </c>
      <c r="N215" s="312"/>
      <c r="O215" s="312"/>
    </row>
    <row r="216" spans="1:15" ht="13.15">
      <c r="B216" s="323" t="str">
        <f t="shared" si="70"/>
        <v>35-39</v>
      </c>
      <c r="C216" s="429">
        <f t="shared" si="72"/>
        <v>24.518779347848128</v>
      </c>
      <c r="D216" s="429">
        <f t="shared" ref="D216:M216" si="76">D114+D148+D182</f>
        <v>25.842717435501971</v>
      </c>
      <c r="E216" s="429">
        <f t="shared" si="76"/>
        <v>26.157081547908916</v>
      </c>
      <c r="F216" s="429">
        <f t="shared" si="76"/>
        <v>27.15063278989923</v>
      </c>
      <c r="G216" s="429">
        <f t="shared" si="76"/>
        <v>26.811024297394198</v>
      </c>
      <c r="H216" s="429">
        <f t="shared" si="76"/>
        <v>26.462170948898049</v>
      </c>
      <c r="I216" s="429">
        <f t="shared" si="76"/>
        <v>26.28325978009585</v>
      </c>
      <c r="J216" s="429">
        <f t="shared" si="76"/>
        <v>26.128544070191687</v>
      </c>
      <c r="K216" s="429">
        <f t="shared" si="76"/>
        <v>26.002138709923759</v>
      </c>
      <c r="L216" s="429">
        <f t="shared" si="76"/>
        <v>25.912463362492289</v>
      </c>
      <c r="M216" s="429">
        <f t="shared" si="76"/>
        <v>25.844508846661043</v>
      </c>
      <c r="N216" s="312"/>
      <c r="O216" s="312"/>
    </row>
    <row r="217" spans="1:15" ht="13.15">
      <c r="B217" s="323" t="str">
        <f t="shared" si="70"/>
        <v>40-44</v>
      </c>
      <c r="C217" s="429">
        <f t="shared" si="72"/>
        <v>27.432913801425524</v>
      </c>
      <c r="D217" s="429">
        <f t="shared" ref="D217:M217" si="77">D115+D149+D183</f>
        <v>27.714885336159334</v>
      </c>
      <c r="E217" s="429">
        <f t="shared" si="77"/>
        <v>27.43373969089512</v>
      </c>
      <c r="F217" s="429">
        <f t="shared" si="77"/>
        <v>28.15833719733191</v>
      </c>
      <c r="G217" s="429">
        <f t="shared" si="77"/>
        <v>27.646998809931862</v>
      </c>
      <c r="H217" s="429">
        <f t="shared" si="77"/>
        <v>27.189509169619395</v>
      </c>
      <c r="I217" s="429">
        <f t="shared" si="77"/>
        <v>26.898747842588442</v>
      </c>
      <c r="J217" s="429">
        <f t="shared" si="77"/>
        <v>26.626510424493659</v>
      </c>
      <c r="K217" s="429">
        <f t="shared" si="77"/>
        <v>26.37368636825903</v>
      </c>
      <c r="L217" s="429">
        <f t="shared" si="77"/>
        <v>26.152371546290581</v>
      </c>
      <c r="M217" s="429">
        <f t="shared" si="77"/>
        <v>25.955994108091783</v>
      </c>
      <c r="N217" s="312"/>
      <c r="O217" s="312"/>
    </row>
    <row r="218" spans="1:15" ht="13.15">
      <c r="B218" s="323" t="str">
        <f t="shared" si="70"/>
        <v>45-49</v>
      </c>
      <c r="C218" s="429">
        <f t="shared" si="72"/>
        <v>27.486867777163088</v>
      </c>
      <c r="D218" s="429">
        <f t="shared" ref="D218:M218" si="78">D116+D150+D184</f>
        <v>28.270860902509888</v>
      </c>
      <c r="E218" s="429">
        <f t="shared" si="78"/>
        <v>28.131469083559029</v>
      </c>
      <c r="F218" s="429">
        <f t="shared" si="78"/>
        <v>28.852266624577862</v>
      </c>
      <c r="G218" s="429">
        <f t="shared" si="78"/>
        <v>28.254334460596642</v>
      </c>
      <c r="H218" s="429">
        <f t="shared" si="78"/>
        <v>27.701474806627687</v>
      </c>
      <c r="I218" s="429">
        <f t="shared" si="78"/>
        <v>27.317636994906099</v>
      </c>
      <c r="J218" s="429">
        <f t="shared" si="78"/>
        <v>26.95700761010162</v>
      </c>
      <c r="K218" s="429">
        <f t="shared" si="78"/>
        <v>26.618007616989257</v>
      </c>
      <c r="L218" s="429">
        <f t="shared" si="78"/>
        <v>26.309999950250006</v>
      </c>
      <c r="M218" s="429">
        <f t="shared" si="78"/>
        <v>26.025626646724625</v>
      </c>
      <c r="N218" s="312"/>
      <c r="O218" s="312"/>
    </row>
    <row r="219" spans="1:15" ht="13.15">
      <c r="B219" s="323" t="str">
        <f t="shared" si="70"/>
        <v>50-54</v>
      </c>
      <c r="C219" s="429">
        <f t="shared" si="72"/>
        <v>29.648540581373538</v>
      </c>
      <c r="D219" s="429">
        <f t="shared" ref="D219:M219" si="79">D117+D151+D185</f>
        <v>30.270005165139274</v>
      </c>
      <c r="E219" s="429">
        <f t="shared" si="79"/>
        <v>30.179462101380697</v>
      </c>
      <c r="F219" s="429">
        <f t="shared" si="79"/>
        <v>30.790393531739824</v>
      </c>
      <c r="G219" s="429">
        <f t="shared" si="79"/>
        <v>30.219121326518749</v>
      </c>
      <c r="H219" s="429">
        <f t="shared" si="79"/>
        <v>29.65805699608763</v>
      </c>
      <c r="I219" s="429">
        <f t="shared" si="79"/>
        <v>29.243565544253521</v>
      </c>
      <c r="J219" s="429">
        <f t="shared" si="79"/>
        <v>28.836327805966995</v>
      </c>
      <c r="K219" s="429">
        <f t="shared" si="79"/>
        <v>28.440882758647504</v>
      </c>
      <c r="L219" s="429">
        <f t="shared" si="79"/>
        <v>28.070598243937564</v>
      </c>
      <c r="M219" s="429">
        <f t="shared" si="79"/>
        <v>27.720098492585997</v>
      </c>
      <c r="N219" s="312"/>
      <c r="O219" s="312"/>
    </row>
    <row r="220" spans="1:15" ht="13.15">
      <c r="B220" s="323" t="str">
        <f t="shared" si="70"/>
        <v>55-59</v>
      </c>
      <c r="C220" s="429">
        <f t="shared" si="72"/>
        <v>41.681742158231792</v>
      </c>
      <c r="D220" s="429">
        <f t="shared" ref="D220:M220" si="80">D118+D152+D186</f>
        <v>38.436297668599174</v>
      </c>
      <c r="E220" s="429">
        <f t="shared" si="80"/>
        <v>36.172215102524113</v>
      </c>
      <c r="F220" s="429">
        <f t="shared" si="80"/>
        <v>34.880573381976177</v>
      </c>
      <c r="G220" s="429">
        <f t="shared" si="80"/>
        <v>33.572118703332372</v>
      </c>
      <c r="H220" s="429">
        <f t="shared" si="80"/>
        <v>32.567264907847481</v>
      </c>
      <c r="I220" s="429">
        <f t="shared" si="80"/>
        <v>31.908270570759711</v>
      </c>
      <c r="J220" s="429">
        <f t="shared" si="80"/>
        <v>31.339738230227798</v>
      </c>
      <c r="K220" s="429">
        <f t="shared" si="80"/>
        <v>30.82973688174425</v>
      </c>
      <c r="L220" s="429">
        <f t="shared" si="80"/>
        <v>30.373533659182659</v>
      </c>
      <c r="M220" s="429">
        <f t="shared" si="80"/>
        <v>29.951784275360087</v>
      </c>
      <c r="N220" s="312"/>
      <c r="O220" s="312"/>
    </row>
    <row r="221" spans="1:15" ht="13.15">
      <c r="B221" s="323" t="str">
        <f t="shared" si="70"/>
        <v>60-64</v>
      </c>
      <c r="C221" s="429">
        <f t="shared" si="72"/>
        <v>21.422237882647774</v>
      </c>
      <c r="D221" s="429">
        <f t="shared" ref="D221:M221" si="81">D119+D153+D187</f>
        <v>21.90543765355935</v>
      </c>
      <c r="E221" s="429">
        <f t="shared" si="81"/>
        <v>21.359243121658661</v>
      </c>
      <c r="F221" s="429">
        <f t="shared" si="81"/>
        <v>20.561355285652127</v>
      </c>
      <c r="G221" s="429">
        <f t="shared" si="81"/>
        <v>19.668635616923915</v>
      </c>
      <c r="H221" s="429">
        <f t="shared" si="81"/>
        <v>18.907044490771838</v>
      </c>
      <c r="I221" s="429">
        <f t="shared" si="81"/>
        <v>18.391826924259206</v>
      </c>
      <c r="J221" s="429">
        <f t="shared" si="81"/>
        <v>17.959368442880272</v>
      </c>
      <c r="K221" s="429">
        <f t="shared" si="81"/>
        <v>17.590728875110472</v>
      </c>
      <c r="L221" s="429">
        <f t="shared" si="81"/>
        <v>17.278511619291443</v>
      </c>
      <c r="M221" s="429">
        <f t="shared" si="81"/>
        <v>17.002789893744598</v>
      </c>
      <c r="N221" s="312"/>
      <c r="O221" s="312"/>
    </row>
    <row r="222" spans="1:15" ht="13.15">
      <c r="B222" s="323" t="str">
        <f t="shared" si="70"/>
        <v>65 plus</v>
      </c>
      <c r="C222" s="429">
        <f t="shared" si="72"/>
        <v>5.6922944450409769</v>
      </c>
      <c r="D222" s="429">
        <f t="shared" ref="D222:M222" si="82">D120+D154+D188</f>
        <v>7.5850322603359164</v>
      </c>
      <c r="E222" s="429">
        <f t="shared" si="82"/>
        <v>8.7994479716373597</v>
      </c>
      <c r="F222" s="429">
        <f t="shared" si="82"/>
        <v>9.444706235654289</v>
      </c>
      <c r="G222" s="429">
        <f t="shared" si="82"/>
        <v>9.6563823845375651</v>
      </c>
      <c r="H222" s="429">
        <f t="shared" si="82"/>
        <v>9.6419096326667013</v>
      </c>
      <c r="I222" s="429">
        <f t="shared" si="82"/>
        <v>9.5640834871250799</v>
      </c>
      <c r="J222" s="429">
        <f t="shared" si="82"/>
        <v>9.426955480283489</v>
      </c>
      <c r="K222" s="429">
        <f t="shared" si="82"/>
        <v>9.2666940700148963</v>
      </c>
      <c r="L222" s="429">
        <f t="shared" si="82"/>
        <v>9.1070656045120497</v>
      </c>
      <c r="M222" s="429">
        <f t="shared" si="82"/>
        <v>8.9542090185881111</v>
      </c>
      <c r="N222" s="312"/>
      <c r="O222" s="312"/>
    </row>
    <row r="223" spans="1:15" ht="13.15">
      <c r="B223" s="323" t="str">
        <f t="shared" si="70"/>
        <v>Total</v>
      </c>
      <c r="C223" s="429">
        <f>SUM(C213:C222)</f>
        <v>235.85305819078047</v>
      </c>
      <c r="D223" s="429">
        <f t="shared" ref="D223:M223" si="83">SUM(D213:D222)</f>
        <v>243.58515823156361</v>
      </c>
      <c r="E223" s="429">
        <f t="shared" si="83"/>
        <v>245.18006569393938</v>
      </c>
      <c r="F223" s="429">
        <f t="shared" si="83"/>
        <v>251.64210470863216</v>
      </c>
      <c r="G223" s="429">
        <f t="shared" si="83"/>
        <v>248.45630197224978</v>
      </c>
      <c r="H223" s="429">
        <f t="shared" si="83"/>
        <v>245.35571685697775</v>
      </c>
      <c r="I223" s="429">
        <f t="shared" si="83"/>
        <v>244.39942610984329</v>
      </c>
      <c r="J223" s="429">
        <f t="shared" si="83"/>
        <v>243.16302347871849</v>
      </c>
      <c r="K223" s="429">
        <f t="shared" si="83"/>
        <v>241.71625822360397</v>
      </c>
      <c r="L223" s="429">
        <f t="shared" si="83"/>
        <v>240.28007492684213</v>
      </c>
      <c r="M223" s="429">
        <f t="shared" si="83"/>
        <v>238.77334790776268</v>
      </c>
      <c r="N223" s="312"/>
      <c r="O223" s="312"/>
    </row>
    <row r="224" spans="1:15">
      <c r="A224" s="1080">
        <f>SUM(C224:M224)</f>
        <v>0</v>
      </c>
      <c r="B224" s="1080"/>
      <c r="C224" s="1080">
        <f>SUM(C213:C222)-C223</f>
        <v>0</v>
      </c>
      <c r="D224" s="1080">
        <f t="shared" ref="D224:M224" si="84">SUM(D213:D222)-D223</f>
        <v>0</v>
      </c>
      <c r="E224" s="1080">
        <f t="shared" si="84"/>
        <v>0</v>
      </c>
      <c r="F224" s="1080">
        <f t="shared" si="84"/>
        <v>0</v>
      </c>
      <c r="G224" s="1080">
        <f t="shared" si="84"/>
        <v>0</v>
      </c>
      <c r="H224" s="1080">
        <f t="shared" si="84"/>
        <v>0</v>
      </c>
      <c r="I224" s="1080">
        <f t="shared" si="84"/>
        <v>0</v>
      </c>
      <c r="J224" s="1080">
        <f t="shared" si="84"/>
        <v>0</v>
      </c>
      <c r="K224" s="1080">
        <f t="shared" si="84"/>
        <v>0</v>
      </c>
      <c r="L224" s="1080">
        <f t="shared" si="84"/>
        <v>0</v>
      </c>
      <c r="M224" s="1080">
        <f t="shared" si="84"/>
        <v>0</v>
      </c>
    </row>
    <row r="226" spans="1:15" ht="13.15">
      <c r="B226" s="326" t="s">
        <v>47</v>
      </c>
      <c r="C226" s="314"/>
      <c r="D226" s="314"/>
      <c r="E226" s="314"/>
      <c r="F226" s="314"/>
      <c r="G226" s="314"/>
      <c r="H226" s="324"/>
      <c r="I226" s="314"/>
      <c r="J226" s="314"/>
      <c r="K226" s="314"/>
      <c r="L226" s="314"/>
    </row>
    <row r="227" spans="1:15">
      <c r="C227" s="314"/>
      <c r="D227" s="314"/>
      <c r="E227" s="314"/>
      <c r="F227" s="314"/>
      <c r="G227" s="314"/>
      <c r="H227" s="324"/>
      <c r="I227" s="314"/>
      <c r="J227" s="314"/>
      <c r="K227" s="314"/>
      <c r="L227" s="314"/>
    </row>
    <row r="228" spans="1:15" ht="13.15">
      <c r="B228" s="323" t="str">
        <f t="shared" ref="B228:B239" si="85">B212</f>
        <v>Age group</v>
      </c>
      <c r="C228" s="323" t="str">
        <f t="shared" ref="C228:M228" si="86">C212</f>
        <v>2019/20</v>
      </c>
      <c r="D228" s="323" t="str">
        <f t="shared" si="86"/>
        <v>2020/21</v>
      </c>
      <c r="E228" s="323" t="str">
        <f t="shared" si="86"/>
        <v>2021/22</v>
      </c>
      <c r="F228" s="323" t="str">
        <f t="shared" si="86"/>
        <v>2022/23</v>
      </c>
      <c r="G228" s="323" t="str">
        <f t="shared" si="86"/>
        <v>2023/24</v>
      </c>
      <c r="H228" s="323" t="str">
        <f t="shared" si="86"/>
        <v>2024/25</v>
      </c>
      <c r="I228" s="323" t="str">
        <f t="shared" si="86"/>
        <v>2025/26</v>
      </c>
      <c r="J228" s="323" t="str">
        <f t="shared" si="86"/>
        <v>2026/27</v>
      </c>
      <c r="K228" s="323" t="str">
        <f t="shared" si="86"/>
        <v>2027/28</v>
      </c>
      <c r="L228" s="323" t="str">
        <f t="shared" si="86"/>
        <v>2028/29</v>
      </c>
      <c r="M228" s="323" t="str">
        <f t="shared" si="86"/>
        <v>2029/30</v>
      </c>
    </row>
    <row r="229" spans="1:15" ht="13.15">
      <c r="B229" s="323" t="str">
        <f t="shared" si="85"/>
        <v>20-24</v>
      </c>
      <c r="C229" s="429">
        <f t="shared" ref="C229:C238" si="87">C195+C161+C127</f>
        <v>25.08020906535544</v>
      </c>
      <c r="D229" s="429">
        <f t="shared" ref="D229:M229" si="88">D195+D161+D127</f>
        <v>30.433170362171758</v>
      </c>
      <c r="E229" s="429">
        <f t="shared" si="88"/>
        <v>34.113518060794547</v>
      </c>
      <c r="F229" s="429">
        <f t="shared" si="88"/>
        <v>36.268081469374657</v>
      </c>
      <c r="G229" s="429">
        <f t="shared" si="88"/>
        <v>37.180121755801913</v>
      </c>
      <c r="H229" s="429">
        <f t="shared" si="88"/>
        <v>37.712700034980578</v>
      </c>
      <c r="I229" s="429">
        <f t="shared" si="88"/>
        <v>38.876556153225081</v>
      </c>
      <c r="J229" s="429">
        <f t="shared" si="88"/>
        <v>39.530950096707215</v>
      </c>
      <c r="K229" s="429">
        <f t="shared" si="88"/>
        <v>39.833314492024137</v>
      </c>
      <c r="L229" s="429">
        <f t="shared" si="88"/>
        <v>39.968772339357542</v>
      </c>
      <c r="M229" s="429">
        <f t="shared" si="88"/>
        <v>39.948925354735877</v>
      </c>
      <c r="N229" s="312"/>
      <c r="O229" s="312"/>
    </row>
    <row r="230" spans="1:15" ht="13.15">
      <c r="B230" s="323" t="str">
        <f t="shared" si="85"/>
        <v>25-29</v>
      </c>
      <c r="C230" s="429">
        <f t="shared" si="87"/>
        <v>72.301900620504853</v>
      </c>
      <c r="D230" s="429">
        <f t="shared" ref="D230:M230" si="89">D196+D162+D128</f>
        <v>70.89709188953195</v>
      </c>
      <c r="E230" s="429">
        <f t="shared" si="89"/>
        <v>70.392087462473526</v>
      </c>
      <c r="F230" s="429">
        <f t="shared" si="89"/>
        <v>70.025504176124045</v>
      </c>
      <c r="G230" s="429">
        <f t="shared" si="89"/>
        <v>69.271874977904062</v>
      </c>
      <c r="H230" s="429">
        <f t="shared" si="89"/>
        <v>68.741693865766962</v>
      </c>
      <c r="I230" s="429">
        <f t="shared" si="89"/>
        <v>69.356126692675417</v>
      </c>
      <c r="J230" s="429">
        <f t="shared" si="89"/>
        <v>69.78211060968718</v>
      </c>
      <c r="K230" s="429">
        <f t="shared" si="89"/>
        <v>70.003414505889126</v>
      </c>
      <c r="L230" s="429">
        <f t="shared" si="89"/>
        <v>70.118317466606584</v>
      </c>
      <c r="M230" s="429">
        <f t="shared" si="89"/>
        <v>70.087749376342444</v>
      </c>
      <c r="N230" s="312"/>
      <c r="O230" s="312"/>
    </row>
    <row r="231" spans="1:15" ht="13.15">
      <c r="B231" s="323" t="str">
        <f t="shared" si="85"/>
        <v>30-34</v>
      </c>
      <c r="C231" s="429">
        <f t="shared" si="87"/>
        <v>74.511762189497887</v>
      </c>
      <c r="D231" s="429">
        <f t="shared" ref="D231:M231" si="90">D197+D163+D129</f>
        <v>73.499943977461911</v>
      </c>
      <c r="E231" s="429">
        <f t="shared" si="90"/>
        <v>72.206109849720363</v>
      </c>
      <c r="F231" s="429">
        <f t="shared" si="90"/>
        <v>70.8400532349428</v>
      </c>
      <c r="G231" s="429">
        <f t="shared" si="90"/>
        <v>69.222275707704796</v>
      </c>
      <c r="H231" s="429">
        <f t="shared" si="90"/>
        <v>67.859392710999472</v>
      </c>
      <c r="I231" s="429">
        <f t="shared" si="90"/>
        <v>67.254032181636944</v>
      </c>
      <c r="J231" s="429">
        <f t="shared" si="90"/>
        <v>66.802741077025047</v>
      </c>
      <c r="K231" s="429">
        <f t="shared" si="90"/>
        <v>66.440591636866984</v>
      </c>
      <c r="L231" s="429">
        <f t="shared" si="90"/>
        <v>66.161913384067589</v>
      </c>
      <c r="M231" s="429">
        <f t="shared" si="90"/>
        <v>65.906027739006845</v>
      </c>
      <c r="N231" s="312"/>
      <c r="O231" s="312"/>
    </row>
    <row r="232" spans="1:15" ht="13.15">
      <c r="B232" s="323" t="str">
        <f t="shared" si="85"/>
        <v>35-39</v>
      </c>
      <c r="C232" s="429">
        <f t="shared" si="87"/>
        <v>66.428148959494678</v>
      </c>
      <c r="D232" s="429">
        <f t="shared" ref="D232:M232" si="91">D198+D164+D130</f>
        <v>67.60906756910137</v>
      </c>
      <c r="E232" s="429">
        <f t="shared" si="91"/>
        <v>67.985716766382993</v>
      </c>
      <c r="F232" s="429">
        <f t="shared" si="91"/>
        <v>67.78164143466168</v>
      </c>
      <c r="G232" s="429">
        <f t="shared" si="91"/>
        <v>66.932624353124382</v>
      </c>
      <c r="H232" s="429">
        <f t="shared" si="91"/>
        <v>65.97762249082561</v>
      </c>
      <c r="I232" s="429">
        <f t="shared" si="91"/>
        <v>65.345285487238414</v>
      </c>
      <c r="J232" s="429">
        <f t="shared" si="91"/>
        <v>64.707564659131393</v>
      </c>
      <c r="K232" s="429">
        <f t="shared" si="91"/>
        <v>64.096282609003694</v>
      </c>
      <c r="L232" s="429">
        <f t="shared" si="91"/>
        <v>63.552461178023513</v>
      </c>
      <c r="M232" s="429">
        <f t="shared" si="91"/>
        <v>63.058188667435942</v>
      </c>
      <c r="N232" s="312"/>
      <c r="O232" s="312"/>
    </row>
    <row r="233" spans="1:15" ht="13.15">
      <c r="B233" s="323" t="str">
        <f t="shared" si="85"/>
        <v>40-44</v>
      </c>
      <c r="C233" s="429">
        <f t="shared" si="87"/>
        <v>65.460593863709278</v>
      </c>
      <c r="D233" s="429">
        <f t="shared" ref="D233:M233" si="92">D199+D165+D131</f>
        <v>65.216749242002393</v>
      </c>
      <c r="E233" s="429">
        <f t="shared" si="92"/>
        <v>64.958762873097896</v>
      </c>
      <c r="F233" s="429">
        <f t="shared" si="92"/>
        <v>64.621791292579175</v>
      </c>
      <c r="G233" s="429">
        <f t="shared" si="92"/>
        <v>63.925139924851187</v>
      </c>
      <c r="H233" s="429">
        <f t="shared" si="92"/>
        <v>63.218127244080975</v>
      </c>
      <c r="I233" s="429">
        <f t="shared" si="92"/>
        <v>62.777780378741674</v>
      </c>
      <c r="J233" s="429">
        <f t="shared" si="92"/>
        <v>62.281073590046425</v>
      </c>
      <c r="K233" s="429">
        <f t="shared" si="92"/>
        <v>61.744557684774584</v>
      </c>
      <c r="L233" s="429">
        <f t="shared" si="92"/>
        <v>61.210616895948505</v>
      </c>
      <c r="M233" s="429">
        <f t="shared" si="92"/>
        <v>60.679068813785534</v>
      </c>
      <c r="N233" s="312"/>
      <c r="O233" s="312"/>
    </row>
    <row r="234" spans="1:15" ht="13.15">
      <c r="B234" s="323" t="str">
        <f t="shared" si="85"/>
        <v>45-49</v>
      </c>
      <c r="C234" s="429">
        <f t="shared" si="87"/>
        <v>53.512193911092083</v>
      </c>
      <c r="D234" s="429">
        <f t="shared" ref="D234:M234" si="93">D200+D166+D132</f>
        <v>56.195873055315623</v>
      </c>
      <c r="E234" s="429">
        <f t="shared" si="93"/>
        <v>57.844774490952474</v>
      </c>
      <c r="F234" s="429">
        <f t="shared" si="93"/>
        <v>58.791719012680424</v>
      </c>
      <c r="G234" s="429">
        <f t="shared" si="93"/>
        <v>59.034181238985099</v>
      </c>
      <c r="H234" s="429">
        <f t="shared" si="93"/>
        <v>59.038325211270156</v>
      </c>
      <c r="I234" s="429">
        <f t="shared" si="93"/>
        <v>59.145789840331304</v>
      </c>
      <c r="J234" s="429">
        <f t="shared" si="93"/>
        <v>59.085215232675921</v>
      </c>
      <c r="K234" s="429">
        <f t="shared" si="93"/>
        <v>58.893812663266388</v>
      </c>
      <c r="L234" s="429">
        <f t="shared" si="93"/>
        <v>58.6247947864899</v>
      </c>
      <c r="M234" s="429">
        <f t="shared" si="93"/>
        <v>58.288307685705938</v>
      </c>
      <c r="N234" s="312"/>
      <c r="O234" s="312"/>
    </row>
    <row r="235" spans="1:15" ht="13.15">
      <c r="B235" s="323" t="str">
        <f t="shared" si="85"/>
        <v>50-54</v>
      </c>
      <c r="C235" s="429">
        <f t="shared" si="87"/>
        <v>46.81424138202587</v>
      </c>
      <c r="D235" s="429">
        <f t="shared" ref="D235:M235" si="94">D201+D167+D133</f>
        <v>49.645698458629603</v>
      </c>
      <c r="E235" s="429">
        <f t="shared" si="94"/>
        <v>52.059439197264759</v>
      </c>
      <c r="F235" s="429">
        <f t="shared" si="94"/>
        <v>53.952760038934692</v>
      </c>
      <c r="G235" s="429">
        <f t="shared" si="94"/>
        <v>55.180054559775826</v>
      </c>
      <c r="H235" s="429">
        <f t="shared" si="94"/>
        <v>56.068869093540449</v>
      </c>
      <c r="I235" s="429">
        <f t="shared" si="94"/>
        <v>56.93435985507233</v>
      </c>
      <c r="J235" s="429">
        <f t="shared" si="94"/>
        <v>57.519765726267011</v>
      </c>
      <c r="K235" s="429">
        <f t="shared" si="94"/>
        <v>57.870846686036671</v>
      </c>
      <c r="L235" s="429">
        <f t="shared" si="94"/>
        <v>58.050808165279022</v>
      </c>
      <c r="M235" s="429">
        <f t="shared" si="94"/>
        <v>58.080735082715904</v>
      </c>
      <c r="N235" s="312"/>
      <c r="O235" s="312"/>
    </row>
    <row r="236" spans="1:15" ht="13.15">
      <c r="B236" s="323" t="str">
        <f t="shared" si="85"/>
        <v>55-59</v>
      </c>
      <c r="C236" s="429">
        <f t="shared" si="87"/>
        <v>71.183467674037061</v>
      </c>
      <c r="D236" s="429">
        <f t="shared" ref="D236:M236" si="95">D202+D168+D134</f>
        <v>64.865539831366092</v>
      </c>
      <c r="E236" s="429">
        <f t="shared" si="95"/>
        <v>61.701717406408342</v>
      </c>
      <c r="F236" s="429">
        <f t="shared" si="95"/>
        <v>60.3092930495649</v>
      </c>
      <c r="G236" s="429">
        <f t="shared" si="95"/>
        <v>59.796426254518671</v>
      </c>
      <c r="H236" s="429">
        <f t="shared" si="95"/>
        <v>59.850454777500111</v>
      </c>
      <c r="I236" s="429">
        <f t="shared" si="95"/>
        <v>60.471751750921754</v>
      </c>
      <c r="J236" s="429">
        <f t="shared" si="95"/>
        <v>61.087005440469234</v>
      </c>
      <c r="K236" s="429">
        <f t="shared" si="95"/>
        <v>61.607043008381517</v>
      </c>
      <c r="L236" s="429">
        <f t="shared" si="95"/>
        <v>62.019088516480451</v>
      </c>
      <c r="M236" s="429">
        <f t="shared" si="95"/>
        <v>62.292849422700122</v>
      </c>
      <c r="N236" s="312"/>
      <c r="O236" s="312"/>
    </row>
    <row r="237" spans="1:15" ht="13.15">
      <c r="B237" s="323" t="str">
        <f t="shared" si="85"/>
        <v>60-64</v>
      </c>
      <c r="C237" s="429">
        <f t="shared" si="87"/>
        <v>41.994735118913042</v>
      </c>
      <c r="D237" s="429">
        <f t="shared" ref="D237:M237" si="96">D203+D169+D135</f>
        <v>42.562668399767993</v>
      </c>
      <c r="E237" s="429">
        <f t="shared" si="96"/>
        <v>41.31106902437925</v>
      </c>
      <c r="F237" s="429">
        <f t="shared" si="96"/>
        <v>39.75419487606338</v>
      </c>
      <c r="G237" s="429">
        <f t="shared" si="96"/>
        <v>38.433111656612326</v>
      </c>
      <c r="H237" s="429">
        <f t="shared" si="96"/>
        <v>37.582267495814897</v>
      </c>
      <c r="I237" s="429">
        <f t="shared" si="96"/>
        <v>37.369910479061133</v>
      </c>
      <c r="J237" s="429">
        <f t="shared" si="96"/>
        <v>37.354669910564837</v>
      </c>
      <c r="K237" s="429">
        <f t="shared" si="96"/>
        <v>37.444516045408726</v>
      </c>
      <c r="L237" s="429">
        <f t="shared" si="96"/>
        <v>37.59110831717711</v>
      </c>
      <c r="M237" s="429">
        <f t="shared" si="96"/>
        <v>37.731811637905025</v>
      </c>
      <c r="N237" s="312"/>
      <c r="O237" s="312"/>
    </row>
    <row r="238" spans="1:15" ht="13.15">
      <c r="B238" s="323" t="str">
        <f t="shared" si="85"/>
        <v>65 plus</v>
      </c>
      <c r="C238" s="429">
        <f t="shared" si="87"/>
        <v>9.7400461244718279</v>
      </c>
      <c r="D238" s="429">
        <f t="shared" ref="D238:M238" si="97">D204+D170+D136</f>
        <v>13.622020189241654</v>
      </c>
      <c r="E238" s="429">
        <f t="shared" si="97"/>
        <v>16.222862318519727</v>
      </c>
      <c r="F238" s="429">
        <f t="shared" si="97"/>
        <v>17.695600133088831</v>
      </c>
      <c r="G238" s="429">
        <f t="shared" si="97"/>
        <v>18.378344737057944</v>
      </c>
      <c r="H238" s="429">
        <f t="shared" si="97"/>
        <v>18.632975392393522</v>
      </c>
      <c r="I238" s="429">
        <f t="shared" si="97"/>
        <v>18.781206958744193</v>
      </c>
      <c r="J238" s="429">
        <f t="shared" si="97"/>
        <v>18.829057519672943</v>
      </c>
      <c r="K238" s="429">
        <f t="shared" si="97"/>
        <v>18.838774350635838</v>
      </c>
      <c r="L238" s="429">
        <f t="shared" si="97"/>
        <v>18.847732585255415</v>
      </c>
      <c r="M238" s="429">
        <f t="shared" si="97"/>
        <v>18.859265635180531</v>
      </c>
      <c r="N238" s="312"/>
      <c r="O238" s="312"/>
    </row>
    <row r="239" spans="1:15" ht="13.15">
      <c r="B239" s="323" t="str">
        <f t="shared" si="85"/>
        <v>Total</v>
      </c>
      <c r="C239" s="429">
        <f>SUM(C229:C238)</f>
        <v>527.027298909102</v>
      </c>
      <c r="D239" s="429">
        <f t="shared" ref="D239:M239" si="98">SUM(D229:D238)</f>
        <v>534.54782297459042</v>
      </c>
      <c r="E239" s="429">
        <f t="shared" si="98"/>
        <v>538.79605744999378</v>
      </c>
      <c r="F239" s="429">
        <f t="shared" si="98"/>
        <v>540.04063871801452</v>
      </c>
      <c r="G239" s="429">
        <f t="shared" si="98"/>
        <v>537.35415516633634</v>
      </c>
      <c r="H239" s="429">
        <f t="shared" si="98"/>
        <v>534.68242831717271</v>
      </c>
      <c r="I239" s="429">
        <f t="shared" si="98"/>
        <v>536.31279977764825</v>
      </c>
      <c r="J239" s="429">
        <f t="shared" si="98"/>
        <v>536.98015386224711</v>
      </c>
      <c r="K239" s="429">
        <f t="shared" si="98"/>
        <v>536.77315368228767</v>
      </c>
      <c r="L239" s="429">
        <f t="shared" si="98"/>
        <v>536.14561363468579</v>
      </c>
      <c r="M239" s="429">
        <f t="shared" si="98"/>
        <v>534.9329294155142</v>
      </c>
      <c r="N239" s="312"/>
      <c r="O239" s="312"/>
    </row>
    <row r="240" spans="1:15">
      <c r="A240" s="1080">
        <f>SUM(C240:M240)</f>
        <v>0</v>
      </c>
      <c r="B240" s="1080"/>
      <c r="C240" s="1080">
        <f>SUM(C229:C238)-C239</f>
        <v>0</v>
      </c>
      <c r="D240" s="1080">
        <f t="shared" ref="D240:M240" si="99">SUM(D229:D238)-D239</f>
        <v>0</v>
      </c>
      <c r="E240" s="1080">
        <f t="shared" si="99"/>
        <v>0</v>
      </c>
      <c r="F240" s="1080">
        <f t="shared" si="99"/>
        <v>0</v>
      </c>
      <c r="G240" s="1080">
        <f t="shared" si="99"/>
        <v>0</v>
      </c>
      <c r="H240" s="1080">
        <f t="shared" si="99"/>
        <v>0</v>
      </c>
      <c r="I240" s="1080">
        <f t="shared" si="99"/>
        <v>0</v>
      </c>
      <c r="J240" s="1080">
        <f t="shared" si="99"/>
        <v>0</v>
      </c>
      <c r="K240" s="1080">
        <f t="shared" si="99"/>
        <v>0</v>
      </c>
      <c r="L240" s="1080">
        <f t="shared" si="99"/>
        <v>0</v>
      </c>
      <c r="M240" s="1080">
        <f t="shared" si="99"/>
        <v>0</v>
      </c>
    </row>
    <row r="242" spans="2:13" ht="15">
      <c r="B242" s="325" t="s">
        <v>166</v>
      </c>
      <c r="C242" s="314"/>
      <c r="D242" s="314"/>
      <c r="E242" s="314"/>
      <c r="F242" s="314"/>
      <c r="G242" s="314"/>
      <c r="H242" s="324"/>
      <c r="I242" s="314"/>
      <c r="J242" s="314"/>
      <c r="K242" s="314"/>
      <c r="L242" s="314"/>
    </row>
    <row r="243" spans="2:13">
      <c r="C243" s="314"/>
      <c r="D243" s="314"/>
      <c r="E243" s="314"/>
      <c r="F243" s="314"/>
      <c r="G243" s="314"/>
      <c r="H243" s="324"/>
      <c r="I243" s="314"/>
      <c r="J243" s="314"/>
      <c r="K243" s="314"/>
      <c r="L243" s="314"/>
    </row>
    <row r="244" spans="2:13" ht="13.15">
      <c r="B244" s="326" t="s">
        <v>46</v>
      </c>
      <c r="C244" s="314"/>
      <c r="D244" s="314"/>
      <c r="E244" s="314"/>
      <c r="F244" s="314"/>
      <c r="G244" s="314"/>
      <c r="H244" s="324"/>
      <c r="I244" s="314"/>
      <c r="J244" s="314"/>
      <c r="K244" s="314"/>
      <c r="L244" s="314"/>
    </row>
    <row r="245" spans="2:13">
      <c r="C245" s="314"/>
      <c r="D245" s="314"/>
      <c r="E245" s="314"/>
      <c r="F245" s="314"/>
      <c r="G245" s="314"/>
      <c r="H245" s="324"/>
      <c r="I245" s="314"/>
      <c r="J245" s="314"/>
      <c r="K245" s="314"/>
      <c r="L245" s="314"/>
    </row>
    <row r="246" spans="2:13" ht="13.15">
      <c r="B246" s="323" t="str">
        <f t="shared" ref="B246:B257" si="100">B212</f>
        <v>Age group</v>
      </c>
      <c r="C246" s="323" t="str">
        <f t="shared" ref="C246:M246" si="101">C212</f>
        <v>2019/20</v>
      </c>
      <c r="D246" s="323" t="str">
        <f t="shared" si="101"/>
        <v>2020/21</v>
      </c>
      <c r="E246" s="323" t="str">
        <f t="shared" si="101"/>
        <v>2021/22</v>
      </c>
      <c r="F246" s="323" t="str">
        <f t="shared" si="101"/>
        <v>2022/23</v>
      </c>
      <c r="G246" s="323" t="str">
        <f t="shared" si="101"/>
        <v>2023/24</v>
      </c>
      <c r="H246" s="323" t="str">
        <f t="shared" si="101"/>
        <v>2024/25</v>
      </c>
      <c r="I246" s="323" t="str">
        <f t="shared" si="101"/>
        <v>2025/26</v>
      </c>
      <c r="J246" s="323" t="str">
        <f t="shared" si="101"/>
        <v>2026/27</v>
      </c>
      <c r="K246" s="323" t="str">
        <f t="shared" si="101"/>
        <v>2027/28</v>
      </c>
      <c r="L246" s="323" t="str">
        <f t="shared" si="101"/>
        <v>2028/29</v>
      </c>
      <c r="M246" s="323" t="str">
        <f t="shared" si="101"/>
        <v>2029/30</v>
      </c>
    </row>
    <row r="247" spans="2:13" ht="13.15">
      <c r="B247" s="323" t="str">
        <f t="shared" si="100"/>
        <v>20-24</v>
      </c>
      <c r="C247" s="429">
        <f t="shared" ref="C247:C256" si="102">C77-C213</f>
        <v>56.284257653397624</v>
      </c>
      <c r="D247" s="429">
        <f t="shared" ref="D247:M247" si="103">D77-D213</f>
        <v>81.620439884377305</v>
      </c>
      <c r="E247" s="429">
        <f t="shared" si="103"/>
        <v>99.086079934735181</v>
      </c>
      <c r="F247" s="429">
        <f t="shared" si="103"/>
        <v>109.18664985975275</v>
      </c>
      <c r="G247" s="429">
        <f t="shared" si="103"/>
        <v>114.58569596126644</v>
      </c>
      <c r="H247" s="429">
        <f t="shared" si="103"/>
        <v>117.99704027279772</v>
      </c>
      <c r="I247" s="429">
        <f t="shared" si="103"/>
        <v>122.98123389533377</v>
      </c>
      <c r="J247" s="429">
        <f t="shared" si="103"/>
        <v>125.91819019181435</v>
      </c>
      <c r="K247" s="429">
        <f t="shared" si="103"/>
        <v>127.44748742724099</v>
      </c>
      <c r="L247" s="429">
        <f t="shared" si="103"/>
        <v>128.26061103046564</v>
      </c>
      <c r="M247" s="429">
        <f t="shared" si="103"/>
        <v>128.44898687718995</v>
      </c>
    </row>
    <row r="248" spans="2:13" ht="13.15">
      <c r="B248" s="323" t="str">
        <f t="shared" si="100"/>
        <v>25-29</v>
      </c>
      <c r="C248" s="429">
        <f t="shared" si="102"/>
        <v>208.89380215938604</v>
      </c>
      <c r="D248" s="429">
        <f t="shared" ref="D248:M248" si="104">D78-D214</f>
        <v>215.22515553689036</v>
      </c>
      <c r="E248" s="429">
        <f t="shared" si="104"/>
        <v>223.64581336543142</v>
      </c>
      <c r="F248" s="429">
        <f t="shared" si="104"/>
        <v>229.40751357484515</v>
      </c>
      <c r="G248" s="429">
        <f t="shared" si="104"/>
        <v>233.01513482342062</v>
      </c>
      <c r="H248" s="429">
        <f t="shared" si="104"/>
        <v>236.02572551048718</v>
      </c>
      <c r="I248" s="429">
        <f t="shared" si="104"/>
        <v>242.26260825955296</v>
      </c>
      <c r="J248" s="429">
        <f t="shared" si="104"/>
        <v>246.80990994774805</v>
      </c>
      <c r="K248" s="429">
        <f t="shared" si="104"/>
        <v>249.83425685834115</v>
      </c>
      <c r="L248" s="429">
        <f t="shared" si="104"/>
        <v>251.89582959622263</v>
      </c>
      <c r="M248" s="429">
        <f t="shared" si="104"/>
        <v>252.98329795288697</v>
      </c>
    </row>
    <row r="249" spans="2:13" ht="13.15">
      <c r="B249" s="323" t="str">
        <f t="shared" si="100"/>
        <v>30-34</v>
      </c>
      <c r="C249" s="429">
        <f t="shared" si="102"/>
        <v>333.35225799016666</v>
      </c>
      <c r="D249" s="429">
        <f t="shared" ref="D249:M249" si="105">D79-D215</f>
        <v>322.34494111444195</v>
      </c>
      <c r="E249" s="429">
        <f t="shared" si="105"/>
        <v>314.92777017320475</v>
      </c>
      <c r="F249" s="429">
        <f t="shared" si="105"/>
        <v>308.58654645366312</v>
      </c>
      <c r="G249" s="429">
        <f t="shared" si="105"/>
        <v>303.51019905958657</v>
      </c>
      <c r="H249" s="429">
        <f t="shared" si="105"/>
        <v>300.10915487010135</v>
      </c>
      <c r="I249" s="429">
        <f t="shared" si="105"/>
        <v>300.42842855138969</v>
      </c>
      <c r="J249" s="429">
        <f t="shared" si="105"/>
        <v>301.3334034393842</v>
      </c>
      <c r="K249" s="429">
        <f t="shared" si="105"/>
        <v>302.38041339951076</v>
      </c>
      <c r="L249" s="429">
        <f t="shared" si="105"/>
        <v>303.48638746012585</v>
      </c>
      <c r="M249" s="429">
        <f t="shared" si="105"/>
        <v>304.34994355269703</v>
      </c>
    </row>
    <row r="250" spans="2:13" ht="13.15">
      <c r="B250" s="323" t="str">
        <f t="shared" si="100"/>
        <v>35-39</v>
      </c>
      <c r="C250" s="429">
        <f t="shared" si="102"/>
        <v>313.56902065215189</v>
      </c>
      <c r="D250" s="429">
        <f t="shared" ref="D250:M250" si="106">D80-D216</f>
        <v>318.51410334129093</v>
      </c>
      <c r="E250" s="429">
        <f t="shared" si="106"/>
        <v>319.77562188946013</v>
      </c>
      <c r="F250" s="429">
        <f t="shared" si="106"/>
        <v>317.31649804364395</v>
      </c>
      <c r="G250" s="429">
        <f t="shared" si="106"/>
        <v>313.34740537528944</v>
      </c>
      <c r="H250" s="429">
        <f t="shared" si="106"/>
        <v>309.27026567352965</v>
      </c>
      <c r="I250" s="429">
        <f t="shared" si="106"/>
        <v>307.17928436990678</v>
      </c>
      <c r="J250" s="429">
        <f t="shared" si="106"/>
        <v>305.3710816794196</v>
      </c>
      <c r="K250" s="429">
        <f t="shared" si="106"/>
        <v>303.89374939900642</v>
      </c>
      <c r="L250" s="429">
        <f t="shared" si="106"/>
        <v>302.84569031957358</v>
      </c>
      <c r="M250" s="429">
        <f t="shared" si="106"/>
        <v>302.05148824123955</v>
      </c>
    </row>
    <row r="251" spans="2:13" ht="13.15">
      <c r="B251" s="323" t="str">
        <f t="shared" si="100"/>
        <v>40-44</v>
      </c>
      <c r="C251" s="429">
        <f t="shared" si="102"/>
        <v>325.63908619857449</v>
      </c>
      <c r="D251" s="429">
        <f t="shared" ref="D251:M251" si="107">D81-D217</f>
        <v>317.02180161979885</v>
      </c>
      <c r="E251" s="429">
        <f t="shared" si="107"/>
        <v>311.25484903752613</v>
      </c>
      <c r="F251" s="429">
        <f t="shared" si="107"/>
        <v>305.37418541243022</v>
      </c>
      <c r="G251" s="429">
        <f t="shared" si="107"/>
        <v>299.82877474318127</v>
      </c>
      <c r="H251" s="429">
        <f t="shared" si="107"/>
        <v>294.86734803442363</v>
      </c>
      <c r="I251" s="429">
        <f t="shared" si="107"/>
        <v>291.71407222948977</v>
      </c>
      <c r="J251" s="429">
        <f t="shared" si="107"/>
        <v>288.76168625559944</v>
      </c>
      <c r="K251" s="429">
        <f t="shared" si="107"/>
        <v>286.01983613553512</v>
      </c>
      <c r="L251" s="429">
        <f t="shared" si="107"/>
        <v>283.61970032479149</v>
      </c>
      <c r="M251" s="429">
        <f t="shared" si="107"/>
        <v>281.49000780058162</v>
      </c>
    </row>
    <row r="252" spans="2:13" ht="13.15">
      <c r="B252" s="323" t="str">
        <f t="shared" si="100"/>
        <v>45-49</v>
      </c>
      <c r="C252" s="429">
        <f t="shared" si="102"/>
        <v>291.29293222283695</v>
      </c>
      <c r="D252" s="429">
        <f t="shared" ref="D252:M252" si="108">D82-D218</f>
        <v>288.73842808870154</v>
      </c>
      <c r="E252" s="429">
        <f t="shared" si="108"/>
        <v>284.9852205183991</v>
      </c>
      <c r="F252" s="429">
        <f t="shared" si="108"/>
        <v>279.41210572636794</v>
      </c>
      <c r="G252" s="429">
        <f t="shared" si="108"/>
        <v>273.62159064506068</v>
      </c>
      <c r="H252" s="429">
        <f t="shared" si="108"/>
        <v>268.26756830440246</v>
      </c>
      <c r="I252" s="429">
        <f t="shared" si="108"/>
        <v>264.55039306038992</v>
      </c>
      <c r="J252" s="429">
        <f t="shared" si="108"/>
        <v>261.0579736568763</v>
      </c>
      <c r="K252" s="429">
        <f t="shared" si="108"/>
        <v>257.77501834701303</v>
      </c>
      <c r="L252" s="429">
        <f t="shared" si="108"/>
        <v>254.79219998257406</v>
      </c>
      <c r="M252" s="429">
        <f t="shared" si="108"/>
        <v>252.03826232546453</v>
      </c>
    </row>
    <row r="253" spans="2:13" ht="13.15">
      <c r="B253" s="323" t="str">
        <f t="shared" si="100"/>
        <v>50-54</v>
      </c>
      <c r="C253" s="429">
        <f t="shared" si="102"/>
        <v>221.60725941862648</v>
      </c>
      <c r="D253" s="429">
        <f t="shared" ref="D253:M253" si="109">D83-D219</f>
        <v>219.63815348224708</v>
      </c>
      <c r="E253" s="429">
        <f t="shared" si="109"/>
        <v>217.54683510722361</v>
      </c>
      <c r="F253" s="429">
        <f t="shared" si="109"/>
        <v>213.98149732047872</v>
      </c>
      <c r="G253" s="429">
        <f t="shared" si="109"/>
        <v>210.01137327108108</v>
      </c>
      <c r="H253" s="429">
        <f t="shared" si="109"/>
        <v>206.1121900600902</v>
      </c>
      <c r="I253" s="429">
        <f t="shared" si="109"/>
        <v>203.23163247973403</v>
      </c>
      <c r="J253" s="429">
        <f t="shared" si="109"/>
        <v>200.4014854433174</v>
      </c>
      <c r="K253" s="429">
        <f t="shared" si="109"/>
        <v>197.65329311358425</v>
      </c>
      <c r="L253" s="429">
        <f t="shared" si="109"/>
        <v>195.07995689394349</v>
      </c>
      <c r="M253" s="429">
        <f t="shared" si="109"/>
        <v>192.64411723741708</v>
      </c>
    </row>
    <row r="254" spans="2:13" ht="13.15">
      <c r="B254" s="323" t="str">
        <f t="shared" si="100"/>
        <v>55-59</v>
      </c>
      <c r="C254" s="429">
        <f t="shared" si="102"/>
        <v>132.7386578417682</v>
      </c>
      <c r="D254" s="429">
        <f t="shared" ref="D254:M254" si="110">D84-D220</f>
        <v>121.24685971832704</v>
      </c>
      <c r="E254" s="429">
        <f t="shared" si="110"/>
        <v>113.86259678722865</v>
      </c>
      <c r="F254" s="429">
        <f t="shared" si="110"/>
        <v>108.48972396365568</v>
      </c>
      <c r="G254" s="429">
        <f t="shared" si="110"/>
        <v>104.420011996754</v>
      </c>
      <c r="H254" s="429">
        <f t="shared" si="110"/>
        <v>101.29459574564618</v>
      </c>
      <c r="I254" s="429">
        <f t="shared" si="110"/>
        <v>99.244912876579363</v>
      </c>
      <c r="J254" s="429">
        <f t="shared" si="110"/>
        <v>97.476595710079181</v>
      </c>
      <c r="K254" s="429">
        <f t="shared" si="110"/>
        <v>95.890328623464626</v>
      </c>
      <c r="L254" s="429">
        <f t="shared" si="110"/>
        <v>94.471390891420015</v>
      </c>
      <c r="M254" s="429">
        <f t="shared" si="110"/>
        <v>93.159615602301741</v>
      </c>
    </row>
    <row r="255" spans="2:13" ht="13.15">
      <c r="B255" s="323" t="str">
        <f t="shared" si="100"/>
        <v>60-64</v>
      </c>
      <c r="C255" s="429">
        <f t="shared" si="102"/>
        <v>42.846562117352221</v>
      </c>
      <c r="D255" s="429">
        <f t="shared" ref="D255:M255" si="111">D85-D221</f>
        <v>43.678245954638442</v>
      </c>
      <c r="E255" s="429">
        <f t="shared" si="111"/>
        <v>42.559730604166546</v>
      </c>
      <c r="F255" s="429">
        <f t="shared" si="111"/>
        <v>40.810129779632724</v>
      </c>
      <c r="G255" s="429">
        <f t="shared" si="111"/>
        <v>39.038261873481055</v>
      </c>
      <c r="H255" s="429">
        <f t="shared" si="111"/>
        <v>37.526657591297806</v>
      </c>
      <c r="I255" s="429">
        <f t="shared" si="111"/>
        <v>36.504054972841082</v>
      </c>
      <c r="J255" s="429">
        <f t="shared" si="111"/>
        <v>35.645712392588464</v>
      </c>
      <c r="K255" s="429">
        <f t="shared" si="111"/>
        <v>34.914037442489658</v>
      </c>
      <c r="L255" s="429">
        <f t="shared" si="111"/>
        <v>34.294349364909166</v>
      </c>
      <c r="M255" s="429">
        <f t="shared" si="111"/>
        <v>33.74709753027534</v>
      </c>
    </row>
    <row r="256" spans="2:13" ht="13.15">
      <c r="B256" s="323" t="str">
        <f t="shared" si="100"/>
        <v>65 plus</v>
      </c>
      <c r="C256" s="429">
        <f t="shared" si="102"/>
        <v>9.0521055549590219</v>
      </c>
      <c r="D256" s="429">
        <f t="shared" ref="D256:M256" si="112">D86-D222</f>
        <v>12.032138730208287</v>
      </c>
      <c r="E256" s="429">
        <f t="shared" si="112"/>
        <v>13.950799413864065</v>
      </c>
      <c r="F256" s="429">
        <f t="shared" si="112"/>
        <v>14.926759991606337</v>
      </c>
      <c r="G256" s="429">
        <f t="shared" si="112"/>
        <v>15.26130073765944</v>
      </c>
      <c r="H256" s="429">
        <f t="shared" si="112"/>
        <v>15.238427470010423</v>
      </c>
      <c r="I256" s="429">
        <f t="shared" si="112"/>
        <v>15.115428176375845</v>
      </c>
      <c r="J256" s="429">
        <f t="shared" si="112"/>
        <v>14.898706047049608</v>
      </c>
      <c r="K256" s="429">
        <f t="shared" si="112"/>
        <v>14.64542303884285</v>
      </c>
      <c r="L256" s="429">
        <f t="shared" si="112"/>
        <v>14.393140359748562</v>
      </c>
      <c r="M256" s="429">
        <f t="shared" si="112"/>
        <v>14.15156020740781</v>
      </c>
    </row>
    <row r="257" spans="1:13" ht="13.15">
      <c r="B257" s="323" t="str">
        <f t="shared" si="100"/>
        <v>Total</v>
      </c>
      <c r="C257" s="429">
        <f>SUM(C247:C256)</f>
        <v>1935.2759418092196</v>
      </c>
      <c r="D257" s="429">
        <f t="shared" ref="D257:M257" si="113">SUM(D247:D256)</f>
        <v>1940.0602674709219</v>
      </c>
      <c r="E257" s="429">
        <f t="shared" si="113"/>
        <v>1941.5953168312399</v>
      </c>
      <c r="F257" s="429">
        <f t="shared" si="113"/>
        <v>1927.4916101260767</v>
      </c>
      <c r="G257" s="429">
        <f t="shared" si="113"/>
        <v>1906.6397484867807</v>
      </c>
      <c r="H257" s="429">
        <f t="shared" si="113"/>
        <v>1886.7089735327866</v>
      </c>
      <c r="I257" s="429">
        <f t="shared" si="113"/>
        <v>1883.2120488715932</v>
      </c>
      <c r="J257" s="429">
        <f t="shared" si="113"/>
        <v>1877.6747447638768</v>
      </c>
      <c r="K257" s="429">
        <f t="shared" si="113"/>
        <v>1870.4538437850288</v>
      </c>
      <c r="L257" s="429">
        <f t="shared" si="113"/>
        <v>1863.1392562237745</v>
      </c>
      <c r="M257" s="429">
        <f t="shared" si="113"/>
        <v>1855.0643773274617</v>
      </c>
    </row>
    <row r="258" spans="1:13">
      <c r="A258" s="1080">
        <f>SUM(C258:M258)</f>
        <v>0</v>
      </c>
      <c r="B258" s="1080"/>
      <c r="C258" s="1080">
        <f>SUM(C247:C256)-C257</f>
        <v>0</v>
      </c>
      <c r="D258" s="1080">
        <f t="shared" ref="D258:M258" si="114">SUM(D247:D256)-D257</f>
        <v>0</v>
      </c>
      <c r="E258" s="1080">
        <f t="shared" si="114"/>
        <v>0</v>
      </c>
      <c r="F258" s="1080">
        <f t="shared" si="114"/>
        <v>0</v>
      </c>
      <c r="G258" s="1080">
        <f t="shared" si="114"/>
        <v>0</v>
      </c>
      <c r="H258" s="1080">
        <f t="shared" si="114"/>
        <v>0</v>
      </c>
      <c r="I258" s="1080">
        <f t="shared" si="114"/>
        <v>0</v>
      </c>
      <c r="J258" s="1080">
        <f t="shared" si="114"/>
        <v>0</v>
      </c>
      <c r="K258" s="1080">
        <f t="shared" si="114"/>
        <v>0</v>
      </c>
      <c r="L258" s="1080">
        <f t="shared" si="114"/>
        <v>0</v>
      </c>
      <c r="M258" s="1080">
        <f t="shared" si="114"/>
        <v>0</v>
      </c>
    </row>
    <row r="260" spans="1:13" ht="13.15">
      <c r="B260" s="326" t="s">
        <v>47</v>
      </c>
      <c r="C260" s="314"/>
      <c r="D260" s="314"/>
      <c r="E260" s="314"/>
      <c r="F260" s="314"/>
      <c r="G260" s="314"/>
      <c r="H260" s="324"/>
      <c r="I260" s="314"/>
      <c r="J260" s="314"/>
      <c r="K260" s="314"/>
      <c r="L260" s="314"/>
    </row>
    <row r="261" spans="1:13">
      <c r="C261" s="314"/>
      <c r="D261" s="314"/>
      <c r="E261" s="314"/>
      <c r="F261" s="314"/>
      <c r="G261" s="314"/>
      <c r="H261" s="324"/>
      <c r="I261" s="314"/>
      <c r="J261" s="314"/>
      <c r="K261" s="314"/>
      <c r="L261" s="314"/>
    </row>
    <row r="262" spans="1:13" ht="13.15">
      <c r="B262" s="323" t="str">
        <f t="shared" ref="B262:B273" si="115">B246</f>
        <v>Age group</v>
      </c>
      <c r="C262" s="323" t="str">
        <f t="shared" ref="C262:M262" si="116">C246</f>
        <v>2019/20</v>
      </c>
      <c r="D262" s="323" t="str">
        <f t="shared" si="116"/>
        <v>2020/21</v>
      </c>
      <c r="E262" s="323" t="str">
        <f t="shared" si="116"/>
        <v>2021/22</v>
      </c>
      <c r="F262" s="323" t="str">
        <f t="shared" si="116"/>
        <v>2022/23</v>
      </c>
      <c r="G262" s="323" t="str">
        <f t="shared" si="116"/>
        <v>2023/24</v>
      </c>
      <c r="H262" s="323" t="str">
        <f t="shared" si="116"/>
        <v>2024/25</v>
      </c>
      <c r="I262" s="323" t="str">
        <f t="shared" si="116"/>
        <v>2025/26</v>
      </c>
      <c r="J262" s="323" t="str">
        <f t="shared" si="116"/>
        <v>2026/27</v>
      </c>
      <c r="K262" s="323" t="str">
        <f t="shared" si="116"/>
        <v>2027/28</v>
      </c>
      <c r="L262" s="323" t="str">
        <f t="shared" si="116"/>
        <v>2028/29</v>
      </c>
      <c r="M262" s="323" t="str">
        <f t="shared" si="116"/>
        <v>2029/30</v>
      </c>
    </row>
    <row r="263" spans="1:13" ht="13.15">
      <c r="B263" s="323" t="str">
        <f t="shared" si="115"/>
        <v>20-24</v>
      </c>
      <c r="C263" s="429">
        <f t="shared" ref="C263:C272" si="117">C93-C229</f>
        <v>191.17819093464456</v>
      </c>
      <c r="D263" s="429">
        <f t="shared" ref="D263:M263" si="118">D93-D229</f>
        <v>229.69765524209569</v>
      </c>
      <c r="E263" s="429">
        <f t="shared" si="118"/>
        <v>256.11890666183001</v>
      </c>
      <c r="F263" s="429">
        <f t="shared" si="118"/>
        <v>271.14096875935672</v>
      </c>
      <c r="G263" s="429">
        <f t="shared" si="118"/>
        <v>277.95940184957306</v>
      </c>
      <c r="H263" s="429">
        <f t="shared" si="118"/>
        <v>281.94096869033996</v>
      </c>
      <c r="I263" s="429">
        <f t="shared" si="118"/>
        <v>290.64198243609849</v>
      </c>
      <c r="J263" s="429">
        <f t="shared" si="118"/>
        <v>295.53424584230675</v>
      </c>
      <c r="K263" s="429">
        <f t="shared" si="118"/>
        <v>297.79472866199472</v>
      </c>
      <c r="L263" s="429">
        <f t="shared" si="118"/>
        <v>298.80741448556256</v>
      </c>
      <c r="M263" s="429">
        <f t="shared" si="118"/>
        <v>298.65903799529207</v>
      </c>
    </row>
    <row r="264" spans="1:13" ht="13.15">
      <c r="B264" s="323" t="str">
        <f t="shared" si="115"/>
        <v>25-29</v>
      </c>
      <c r="C264" s="429">
        <f t="shared" si="117"/>
        <v>646.02189937949515</v>
      </c>
      <c r="D264" s="429">
        <f t="shared" ref="D264:M264" si="119">D94-D230</f>
        <v>627.33096322484118</v>
      </c>
      <c r="E264" s="429">
        <f t="shared" si="119"/>
        <v>619.63343529613269</v>
      </c>
      <c r="F264" s="429">
        <f t="shared" si="119"/>
        <v>613.83624268789072</v>
      </c>
      <c r="G264" s="429">
        <f t="shared" si="119"/>
        <v>607.23000799014801</v>
      </c>
      <c r="H264" s="429">
        <f t="shared" si="119"/>
        <v>602.58249583515101</v>
      </c>
      <c r="I264" s="429">
        <f t="shared" si="119"/>
        <v>607.96854970639447</v>
      </c>
      <c r="J264" s="429">
        <f t="shared" si="119"/>
        <v>611.70268015130068</v>
      </c>
      <c r="K264" s="429">
        <f t="shared" si="119"/>
        <v>613.64260694990139</v>
      </c>
      <c r="L264" s="429">
        <f t="shared" si="119"/>
        <v>614.64983428100527</v>
      </c>
      <c r="M264" s="429">
        <f t="shared" si="119"/>
        <v>614.38187760015524</v>
      </c>
    </row>
    <row r="265" spans="1:13" ht="13.15">
      <c r="B265" s="323" t="str">
        <f t="shared" si="115"/>
        <v>30-34</v>
      </c>
      <c r="C265" s="429">
        <f t="shared" si="117"/>
        <v>816.96423781050214</v>
      </c>
      <c r="D265" s="429">
        <f t="shared" ref="D265:M265" si="120">D95-D231</f>
        <v>798.21756559569599</v>
      </c>
      <c r="E265" s="429">
        <f t="shared" si="120"/>
        <v>780.18344106124073</v>
      </c>
      <c r="F265" s="429">
        <f t="shared" si="120"/>
        <v>762.29648691067348</v>
      </c>
      <c r="G265" s="429">
        <f t="shared" si="120"/>
        <v>744.88788726540588</v>
      </c>
      <c r="H265" s="429">
        <f t="shared" si="120"/>
        <v>730.22215971416927</v>
      </c>
      <c r="I265" s="429">
        <f t="shared" si="120"/>
        <v>723.70798893401786</v>
      </c>
      <c r="J265" s="429">
        <f t="shared" si="120"/>
        <v>718.85173025111226</v>
      </c>
      <c r="K265" s="429">
        <f t="shared" si="120"/>
        <v>714.95470825066877</v>
      </c>
      <c r="L265" s="429">
        <f t="shared" si="120"/>
        <v>711.95590399535809</v>
      </c>
      <c r="M265" s="429">
        <f t="shared" si="120"/>
        <v>709.20236670433223</v>
      </c>
    </row>
    <row r="266" spans="1:13" ht="13.15">
      <c r="B266" s="323" t="str">
        <f t="shared" si="115"/>
        <v>35-39</v>
      </c>
      <c r="C266" s="429">
        <f t="shared" si="117"/>
        <v>749.96225104050529</v>
      </c>
      <c r="D266" s="429">
        <f t="shared" ref="D266:M266" si="121">D96-D232</f>
        <v>756.0883021693827</v>
      </c>
      <c r="E266" s="429">
        <f t="shared" si="121"/>
        <v>756.46127478306062</v>
      </c>
      <c r="F266" s="429">
        <f t="shared" si="121"/>
        <v>751.12766540119446</v>
      </c>
      <c r="G266" s="429">
        <f t="shared" si="121"/>
        <v>741.71921489980639</v>
      </c>
      <c r="H266" s="429">
        <f t="shared" si="121"/>
        <v>731.13628559772189</v>
      </c>
      <c r="I266" s="429">
        <f t="shared" si="121"/>
        <v>724.12899266119598</v>
      </c>
      <c r="J266" s="429">
        <f t="shared" si="121"/>
        <v>717.06203844387312</v>
      </c>
      <c r="K266" s="429">
        <f t="shared" si="121"/>
        <v>710.28806765332115</v>
      </c>
      <c r="L266" s="429">
        <f t="shared" si="121"/>
        <v>704.26166709409256</v>
      </c>
      <c r="M266" s="429">
        <f t="shared" si="121"/>
        <v>698.78434684790886</v>
      </c>
    </row>
    <row r="267" spans="1:13" ht="13.15">
      <c r="B267" s="323" t="str">
        <f t="shared" si="115"/>
        <v>40-44</v>
      </c>
      <c r="C267" s="429">
        <f t="shared" si="117"/>
        <v>712.42200613629075</v>
      </c>
      <c r="D267" s="429">
        <f t="shared" ref="D267:M267" si="122">D97-D233</f>
        <v>703.08607781283854</v>
      </c>
      <c r="E267" s="429">
        <f t="shared" si="122"/>
        <v>696.77832466721134</v>
      </c>
      <c r="F267" s="429">
        <f t="shared" si="122"/>
        <v>690.3564186020069</v>
      </c>
      <c r="G267" s="429">
        <f t="shared" si="122"/>
        <v>682.91407239619809</v>
      </c>
      <c r="H267" s="429">
        <f t="shared" si="122"/>
        <v>675.36103599098828</v>
      </c>
      <c r="I267" s="429">
        <f t="shared" si="122"/>
        <v>670.6567980115442</v>
      </c>
      <c r="J267" s="429">
        <f t="shared" si="122"/>
        <v>665.35046538163567</v>
      </c>
      <c r="K267" s="429">
        <f t="shared" si="122"/>
        <v>659.61885083679067</v>
      </c>
      <c r="L267" s="429">
        <f t="shared" si="122"/>
        <v>653.9147463335496</v>
      </c>
      <c r="M267" s="429">
        <f t="shared" si="122"/>
        <v>648.23620318306075</v>
      </c>
    </row>
    <row r="268" spans="1:13" ht="13.15">
      <c r="B268" s="323" t="str">
        <f t="shared" si="115"/>
        <v>45-49</v>
      </c>
      <c r="C268" s="429">
        <f t="shared" si="117"/>
        <v>535.39980608890801</v>
      </c>
      <c r="D268" s="429">
        <f t="shared" ref="D268:M268" si="123">D98-D234</f>
        <v>556.98955987706995</v>
      </c>
      <c r="E268" s="429">
        <f t="shared" si="123"/>
        <v>570.4629781845556</v>
      </c>
      <c r="F268" s="429">
        <f t="shared" si="123"/>
        <v>577.46732418200429</v>
      </c>
      <c r="G268" s="429">
        <f t="shared" si="123"/>
        <v>579.84885027769769</v>
      </c>
      <c r="H268" s="429">
        <f t="shared" si="123"/>
        <v>579.88955343499811</v>
      </c>
      <c r="I268" s="429">
        <f t="shared" si="123"/>
        <v>580.94509854968965</v>
      </c>
      <c r="J268" s="429">
        <f t="shared" si="123"/>
        <v>580.35011923655566</v>
      </c>
      <c r="K268" s="429">
        <f t="shared" si="123"/>
        <v>578.47011417028705</v>
      </c>
      <c r="L268" s="429">
        <f t="shared" si="123"/>
        <v>575.82775167318539</v>
      </c>
      <c r="M268" s="429">
        <f t="shared" si="123"/>
        <v>572.52268917502022</v>
      </c>
    </row>
    <row r="269" spans="1:13" ht="13.15">
      <c r="B269" s="323" t="str">
        <f t="shared" si="115"/>
        <v>50-54</v>
      </c>
      <c r="C269" s="429">
        <f t="shared" si="117"/>
        <v>355.57295861797411</v>
      </c>
      <c r="D269" s="429">
        <f t="shared" ref="D269:M269" si="124">D99-D235</f>
        <v>374.19216407036487</v>
      </c>
      <c r="E269" s="429">
        <f t="shared" si="124"/>
        <v>390.77659389158055</v>
      </c>
      <c r="F269" s="429">
        <f t="shared" si="124"/>
        <v>403.65210239574947</v>
      </c>
      <c r="G269" s="429">
        <f t="shared" si="124"/>
        <v>412.83420935818856</v>
      </c>
      <c r="H269" s="429">
        <f t="shared" si="124"/>
        <v>419.48394988925838</v>
      </c>
      <c r="I269" s="429">
        <f t="shared" si="124"/>
        <v>425.95919166084394</v>
      </c>
      <c r="J269" s="429">
        <f t="shared" si="124"/>
        <v>430.33895481831769</v>
      </c>
      <c r="K269" s="429">
        <f t="shared" si="124"/>
        <v>432.96559648446919</v>
      </c>
      <c r="L269" s="429">
        <f t="shared" si="124"/>
        <v>434.31199339528536</v>
      </c>
      <c r="M269" s="429">
        <f t="shared" si="124"/>
        <v>434.53589413980524</v>
      </c>
    </row>
    <row r="270" spans="1:13" ht="13.15">
      <c r="B270" s="323" t="str">
        <f t="shared" si="115"/>
        <v>55-59</v>
      </c>
      <c r="C270" s="429">
        <f t="shared" si="117"/>
        <v>246.75933232596293</v>
      </c>
      <c r="D270" s="429">
        <f t="shared" ref="D270:M270" si="125">D100-D236</f>
        <v>224.27868096786085</v>
      </c>
      <c r="E270" s="429">
        <f t="shared" si="125"/>
        <v>213.04446085258942</v>
      </c>
      <c r="F270" s="429">
        <f t="shared" si="125"/>
        <v>208.00445060329062</v>
      </c>
      <c r="G270" s="429">
        <f t="shared" si="125"/>
        <v>206.23559259580929</v>
      </c>
      <c r="H270" s="429">
        <f t="shared" si="125"/>
        <v>206.42193491009286</v>
      </c>
      <c r="I270" s="429">
        <f t="shared" si="125"/>
        <v>208.56476446559512</v>
      </c>
      <c r="J270" s="429">
        <f t="shared" si="125"/>
        <v>210.68675096559929</v>
      </c>
      <c r="K270" s="429">
        <f t="shared" si="125"/>
        <v>212.480340695092</v>
      </c>
      <c r="L270" s="429">
        <f t="shared" si="125"/>
        <v>213.90146993076775</v>
      </c>
      <c r="M270" s="429">
        <f t="shared" si="125"/>
        <v>214.84566085086496</v>
      </c>
    </row>
    <row r="271" spans="1:13" ht="13.15">
      <c r="B271" s="323" t="str">
        <f t="shared" si="115"/>
        <v>60-64</v>
      </c>
      <c r="C271" s="429">
        <f t="shared" si="117"/>
        <v>82.371464881086951</v>
      </c>
      <c r="D271" s="429">
        <f t="shared" ref="D271:M271" si="126">D101-D237</f>
        <v>83.387176740415043</v>
      </c>
      <c r="E271" s="429">
        <f t="shared" si="126"/>
        <v>80.883938132067073</v>
      </c>
      <c r="F271" s="429">
        <f t="shared" si="126"/>
        <v>77.79600562688664</v>
      </c>
      <c r="G271" s="429">
        <f t="shared" si="126"/>
        <v>75.210743923199587</v>
      </c>
      <c r="H271" s="429">
        <f t="shared" si="126"/>
        <v>73.545705118430419</v>
      </c>
      <c r="I271" s="429">
        <f t="shared" si="126"/>
        <v>73.130138214817151</v>
      </c>
      <c r="J271" s="429">
        <f t="shared" si="126"/>
        <v>73.100313554647542</v>
      </c>
      <c r="K271" s="429">
        <f t="shared" si="126"/>
        <v>73.276135764949117</v>
      </c>
      <c r="L271" s="429">
        <f t="shared" si="126"/>
        <v>73.563005948961262</v>
      </c>
      <c r="M271" s="429">
        <f t="shared" si="126"/>
        <v>73.838351893337574</v>
      </c>
    </row>
    <row r="272" spans="1:13" ht="13.15">
      <c r="B272" s="323" t="str">
        <f t="shared" si="115"/>
        <v>65 plus</v>
      </c>
      <c r="C272" s="429">
        <f t="shared" si="117"/>
        <v>18.498553875528174</v>
      </c>
      <c r="D272" s="429">
        <f t="shared" ref="D272:M272" si="127">D102-D238</f>
        <v>25.838639892017355</v>
      </c>
      <c r="E272" s="429">
        <f t="shared" si="127"/>
        <v>30.751133193852244</v>
      </c>
      <c r="F272" s="429">
        <f t="shared" si="127"/>
        <v>33.524425934436238</v>
      </c>
      <c r="G272" s="429">
        <f t="shared" si="127"/>
        <v>34.817889887947445</v>
      </c>
      <c r="H272" s="429">
        <f t="shared" si="127"/>
        <v>35.300289268654097</v>
      </c>
      <c r="I272" s="429">
        <f t="shared" si="127"/>
        <v>35.581114904964458</v>
      </c>
      <c r="J272" s="429">
        <f t="shared" si="127"/>
        <v>35.671768094102575</v>
      </c>
      <c r="K272" s="429">
        <f t="shared" si="127"/>
        <v>35.690176691577811</v>
      </c>
      <c r="L272" s="429">
        <f t="shared" si="127"/>
        <v>35.70714812350149</v>
      </c>
      <c r="M272" s="429">
        <f t="shared" si="127"/>
        <v>35.728997559242842</v>
      </c>
    </row>
    <row r="273" spans="1:15" ht="13.15">
      <c r="B273" s="323" t="str">
        <f t="shared" si="115"/>
        <v>Total</v>
      </c>
      <c r="C273" s="429">
        <f>SUM(C263:C272)</f>
        <v>4355.1507010908981</v>
      </c>
      <c r="D273" s="429">
        <f t="shared" ref="D273:M273" si="128">SUM(D263:D272)</f>
        <v>4379.1067855925821</v>
      </c>
      <c r="E273" s="429">
        <f t="shared" si="128"/>
        <v>4395.0944867241196</v>
      </c>
      <c r="F273" s="429">
        <f t="shared" si="128"/>
        <v>4389.2020911034888</v>
      </c>
      <c r="G273" s="429">
        <f t="shared" si="128"/>
        <v>4363.6578704439744</v>
      </c>
      <c r="H273" s="429">
        <f t="shared" si="128"/>
        <v>4335.8843784498049</v>
      </c>
      <c r="I273" s="429">
        <f t="shared" si="128"/>
        <v>4341.2846195451602</v>
      </c>
      <c r="J273" s="429">
        <f t="shared" si="128"/>
        <v>4338.6490667394519</v>
      </c>
      <c r="K273" s="429">
        <f t="shared" si="128"/>
        <v>4329.1813261590514</v>
      </c>
      <c r="L273" s="429">
        <f t="shared" si="128"/>
        <v>4316.9009352612702</v>
      </c>
      <c r="M273" s="429">
        <f t="shared" si="128"/>
        <v>4300.7354259490203</v>
      </c>
    </row>
    <row r="274" spans="1:15">
      <c r="A274" s="1080">
        <f>SUM(C274:M274)</f>
        <v>0</v>
      </c>
      <c r="B274" s="1080"/>
      <c r="C274" s="1080">
        <f>SUM(C263:C272)-C273</f>
        <v>0</v>
      </c>
      <c r="D274" s="1080">
        <f t="shared" ref="D274:M274" si="129">SUM(D263:D272)-D273</f>
        <v>0</v>
      </c>
      <c r="E274" s="1080">
        <f t="shared" si="129"/>
        <v>0</v>
      </c>
      <c r="F274" s="1080">
        <f t="shared" si="129"/>
        <v>0</v>
      </c>
      <c r="G274" s="1080">
        <f t="shared" si="129"/>
        <v>0</v>
      </c>
      <c r="H274" s="1080">
        <f t="shared" si="129"/>
        <v>0</v>
      </c>
      <c r="I274" s="1080">
        <f t="shared" si="129"/>
        <v>0</v>
      </c>
      <c r="J274" s="1080">
        <f t="shared" si="129"/>
        <v>0</v>
      </c>
      <c r="K274" s="1080">
        <f t="shared" si="129"/>
        <v>0</v>
      </c>
      <c r="L274" s="1080">
        <f t="shared" si="129"/>
        <v>0</v>
      </c>
      <c r="M274" s="1080">
        <f t="shared" si="129"/>
        <v>0</v>
      </c>
    </row>
    <row r="275" spans="1:15" ht="15">
      <c r="B275" s="325"/>
      <c r="H275" s="312"/>
    </row>
    <row r="276" spans="1:15" ht="15">
      <c r="B276" s="325" t="s">
        <v>506</v>
      </c>
      <c r="H276" s="312"/>
    </row>
    <row r="277" spans="1:15" ht="15">
      <c r="B277" s="325"/>
      <c r="H277" s="312"/>
    </row>
    <row r="278" spans="1:15" ht="15">
      <c r="B278" s="325"/>
      <c r="C278" s="311" t="str">
        <f>C262</f>
        <v>2019/20</v>
      </c>
      <c r="D278" s="311" t="str">
        <f t="shared" ref="D278:M278" si="130">D262</f>
        <v>2020/21</v>
      </c>
      <c r="E278" s="311" t="str">
        <f t="shared" si="130"/>
        <v>2021/22</v>
      </c>
      <c r="F278" s="311" t="str">
        <f t="shared" si="130"/>
        <v>2022/23</v>
      </c>
      <c r="G278" s="311" t="str">
        <f t="shared" si="130"/>
        <v>2023/24</v>
      </c>
      <c r="H278" s="311" t="str">
        <f t="shared" si="130"/>
        <v>2024/25</v>
      </c>
      <c r="I278" s="311" t="str">
        <f t="shared" si="130"/>
        <v>2025/26</v>
      </c>
      <c r="J278" s="311" t="str">
        <f t="shared" si="130"/>
        <v>2026/27</v>
      </c>
      <c r="K278" s="311" t="str">
        <f t="shared" si="130"/>
        <v>2027/28</v>
      </c>
      <c r="L278" s="311" t="str">
        <f t="shared" si="130"/>
        <v>2028/29</v>
      </c>
      <c r="M278" s="311" t="str">
        <f t="shared" si="130"/>
        <v>2029/30</v>
      </c>
    </row>
    <row r="279" spans="1:15" ht="13.15">
      <c r="B279" s="348" t="s">
        <v>589</v>
      </c>
      <c r="C279" s="432">
        <f>C223+C239</f>
        <v>762.88035709988253</v>
      </c>
      <c r="D279" s="432">
        <f t="shared" ref="D279:M279" si="131">D223+D239</f>
        <v>778.132981206154</v>
      </c>
      <c r="E279" s="432">
        <f t="shared" si="131"/>
        <v>783.97612314393314</v>
      </c>
      <c r="F279" s="432">
        <f t="shared" si="131"/>
        <v>791.68274342664665</v>
      </c>
      <c r="G279" s="432">
        <f t="shared" si="131"/>
        <v>785.81045713858612</v>
      </c>
      <c r="H279" s="432">
        <f t="shared" si="131"/>
        <v>780.03814517415049</v>
      </c>
      <c r="I279" s="432">
        <f t="shared" si="131"/>
        <v>780.71222588749151</v>
      </c>
      <c r="J279" s="432">
        <f t="shared" si="131"/>
        <v>780.14317734096562</v>
      </c>
      <c r="K279" s="432">
        <f t="shared" si="131"/>
        <v>778.48941190589164</v>
      </c>
      <c r="L279" s="432">
        <f t="shared" si="131"/>
        <v>776.42568856152798</v>
      </c>
      <c r="M279" s="432">
        <f t="shared" si="131"/>
        <v>773.70627732327694</v>
      </c>
      <c r="N279" s="312"/>
      <c r="O279" s="312"/>
    </row>
    <row r="280" spans="1:15" ht="26.25">
      <c r="B280" s="323" t="s">
        <v>590</v>
      </c>
      <c r="C280" s="432">
        <f>C155+C171</f>
        <v>180.26510620128133</v>
      </c>
      <c r="D280" s="432">
        <f t="shared" ref="D280:M280" si="132">D155+D171</f>
        <v>179.25647648252431</v>
      </c>
      <c r="E280" s="432">
        <f t="shared" si="132"/>
        <v>177.21737108470273</v>
      </c>
      <c r="F280" s="432">
        <f t="shared" si="132"/>
        <v>174.84225403046537</v>
      </c>
      <c r="G280" s="432">
        <f t="shared" si="132"/>
        <v>172.33955065080278</v>
      </c>
      <c r="H280" s="432">
        <f t="shared" si="132"/>
        <v>170.37992451576699</v>
      </c>
      <c r="I280" s="432">
        <f t="shared" si="132"/>
        <v>169.81594246861422</v>
      </c>
      <c r="J280" s="432">
        <f t="shared" si="132"/>
        <v>169.36438030698383</v>
      </c>
      <c r="K280" s="432">
        <f t="shared" si="132"/>
        <v>168.93322092105973</v>
      </c>
      <c r="L280" s="432">
        <f t="shared" si="132"/>
        <v>168.53303836238834</v>
      </c>
      <c r="M280" s="432">
        <f t="shared" si="132"/>
        <v>168.06212910614425</v>
      </c>
      <c r="N280" s="312"/>
      <c r="O280" s="312"/>
    </row>
    <row r="281" spans="1:15" ht="13.15">
      <c r="B281" s="348" t="s">
        <v>591</v>
      </c>
      <c r="C281" s="432">
        <f>C189+C205</f>
        <v>2.8780834006770872</v>
      </c>
      <c r="D281" s="432">
        <f t="shared" ref="D281:M281" si="133">D189+D205</f>
        <v>2.8978130792937815</v>
      </c>
      <c r="E281" s="432">
        <f t="shared" si="133"/>
        <v>2.9054301506134221</v>
      </c>
      <c r="F281" s="432">
        <f t="shared" si="133"/>
        <v>2.8996704251660832</v>
      </c>
      <c r="G281" s="432">
        <f t="shared" si="133"/>
        <v>2.8786389646093857</v>
      </c>
      <c r="H281" s="432">
        <f t="shared" si="133"/>
        <v>2.8569542887623789</v>
      </c>
      <c r="I281" s="432">
        <f t="shared" si="133"/>
        <v>2.8535797458927288</v>
      </c>
      <c r="J281" s="432">
        <f t="shared" si="133"/>
        <v>2.8461934521869665</v>
      </c>
      <c r="K281" s="432">
        <f t="shared" si="133"/>
        <v>2.8354308400537636</v>
      </c>
      <c r="L281" s="432">
        <f t="shared" si="133"/>
        <v>2.8234488357319218</v>
      </c>
      <c r="M281" s="432">
        <f t="shared" si="133"/>
        <v>2.8096706189552934</v>
      </c>
      <c r="N281" s="312"/>
      <c r="O281" s="312"/>
    </row>
    <row r="282" spans="1:15" ht="13.15">
      <c r="B282" s="348" t="s">
        <v>592</v>
      </c>
      <c r="C282" s="432">
        <f>C121+C137</f>
        <v>579.73716749792402</v>
      </c>
      <c r="D282" s="432">
        <f t="shared" ref="D282:M282" si="134">D121+D137</f>
        <v>595.97869164433587</v>
      </c>
      <c r="E282" s="432">
        <f t="shared" si="134"/>
        <v>603.85332190861709</v>
      </c>
      <c r="F282" s="432">
        <f t="shared" si="134"/>
        <v>613.94081897101523</v>
      </c>
      <c r="G282" s="432">
        <f t="shared" si="134"/>
        <v>610.59226752317375</v>
      </c>
      <c r="H282" s="432">
        <f t="shared" si="134"/>
        <v>606.80126636962109</v>
      </c>
      <c r="I282" s="432">
        <f t="shared" si="134"/>
        <v>608.04270367298454</v>
      </c>
      <c r="J282" s="432">
        <f t="shared" si="134"/>
        <v>607.93260358179487</v>
      </c>
      <c r="K282" s="432">
        <f t="shared" si="134"/>
        <v>606.72076014477818</v>
      </c>
      <c r="L282" s="432">
        <f t="shared" si="134"/>
        <v>605.0692013634075</v>
      </c>
      <c r="M282" s="432">
        <f t="shared" si="134"/>
        <v>602.83447759817727</v>
      </c>
      <c r="N282" s="312"/>
      <c r="O282" s="312"/>
    </row>
    <row r="283" spans="1:15">
      <c r="A283" s="1080">
        <f>SUM(C283:M283)</f>
        <v>0</v>
      </c>
      <c r="B283" s="1080"/>
      <c r="C283" s="1080">
        <f>C279-C280-C281-C282</f>
        <v>0</v>
      </c>
      <c r="D283" s="1080">
        <f t="shared" ref="D283:M283" si="135">D279-D280-D281-D282</f>
        <v>0</v>
      </c>
      <c r="E283" s="1080">
        <f t="shared" si="135"/>
        <v>0</v>
      </c>
      <c r="F283" s="1080">
        <f t="shared" si="135"/>
        <v>0</v>
      </c>
      <c r="G283" s="1080">
        <f t="shared" si="135"/>
        <v>0</v>
      </c>
      <c r="H283" s="1080">
        <f t="shared" si="135"/>
        <v>0</v>
      </c>
      <c r="I283" s="1080">
        <f t="shared" si="135"/>
        <v>0</v>
      </c>
      <c r="J283" s="1080">
        <f t="shared" si="135"/>
        <v>0</v>
      </c>
      <c r="K283" s="1080">
        <f t="shared" si="135"/>
        <v>0</v>
      </c>
      <c r="L283" s="1080">
        <f t="shared" si="135"/>
        <v>0</v>
      </c>
      <c r="M283" s="1080">
        <f t="shared" si="135"/>
        <v>0</v>
      </c>
    </row>
    <row r="284" spans="1:15" ht="15">
      <c r="B284" s="325"/>
      <c r="H284" s="312"/>
    </row>
    <row r="285" spans="1:15" ht="15">
      <c r="B285" s="325" t="s">
        <v>265</v>
      </c>
      <c r="F285" s="349"/>
      <c r="G285" s="349" t="s">
        <v>266</v>
      </c>
      <c r="H285" s="312"/>
    </row>
    <row r="286" spans="1:15" ht="15">
      <c r="B286" s="325"/>
      <c r="H286" s="312"/>
    </row>
    <row r="287" spans="1:15" ht="15">
      <c r="B287" s="325" t="s">
        <v>211</v>
      </c>
      <c r="H287" s="312"/>
    </row>
    <row r="288" spans="1:15" ht="15">
      <c r="B288" s="325"/>
      <c r="H288" s="312"/>
    </row>
    <row r="289" spans="2:14" ht="15">
      <c r="B289" s="325"/>
      <c r="C289" s="311" t="str">
        <f>C278</f>
        <v>2019/20</v>
      </c>
      <c r="D289" s="311" t="str">
        <f t="shared" ref="D289:M289" si="136">D278</f>
        <v>2020/21</v>
      </c>
      <c r="E289" s="311" t="str">
        <f t="shared" si="136"/>
        <v>2021/22</v>
      </c>
      <c r="F289" s="311" t="str">
        <f t="shared" si="136"/>
        <v>2022/23</v>
      </c>
      <c r="G289" s="311" t="str">
        <f t="shared" si="136"/>
        <v>2023/24</v>
      </c>
      <c r="H289" s="311" t="str">
        <f t="shared" si="136"/>
        <v>2024/25</v>
      </c>
      <c r="I289" s="311" t="str">
        <f t="shared" si="136"/>
        <v>2025/26</v>
      </c>
      <c r="J289" s="311" t="str">
        <f t="shared" si="136"/>
        <v>2026/27</v>
      </c>
      <c r="K289" s="311" t="str">
        <f t="shared" si="136"/>
        <v>2027/28</v>
      </c>
      <c r="L289" s="311" t="str">
        <f t="shared" si="136"/>
        <v>2028/29</v>
      </c>
      <c r="M289" s="311" t="str">
        <f t="shared" si="136"/>
        <v>2029/30</v>
      </c>
    </row>
    <row r="290" spans="2:14" ht="15">
      <c r="B290" s="325"/>
      <c r="C290" s="429">
        <f>C53+C69-C15</f>
        <v>0</v>
      </c>
      <c r="D290" s="429">
        <f>D53+D69-D15</f>
        <v>0</v>
      </c>
      <c r="E290" s="429">
        <f>E53+E69-E15</f>
        <v>0</v>
      </c>
      <c r="F290" s="429">
        <f t="shared" ref="F290:M290" si="137">F53+F69-F15</f>
        <v>0</v>
      </c>
      <c r="G290" s="429">
        <f t="shared" si="137"/>
        <v>0</v>
      </c>
      <c r="H290" s="429">
        <f t="shared" si="137"/>
        <v>0</v>
      </c>
      <c r="I290" s="429">
        <f t="shared" si="137"/>
        <v>0</v>
      </c>
      <c r="J290" s="429">
        <f t="shared" si="137"/>
        <v>0</v>
      </c>
      <c r="K290" s="429">
        <f t="shared" si="137"/>
        <v>0</v>
      </c>
      <c r="L290" s="429">
        <f t="shared" si="137"/>
        <v>0</v>
      </c>
      <c r="M290" s="429">
        <f t="shared" si="137"/>
        <v>0</v>
      </c>
    </row>
    <row r="291" spans="2:14" ht="15">
      <c r="B291" s="325"/>
      <c r="H291" s="312"/>
    </row>
    <row r="292" spans="2:14" ht="15">
      <c r="B292" s="325" t="s">
        <v>263</v>
      </c>
      <c r="H292" s="312"/>
    </row>
    <row r="293" spans="2:14" ht="15">
      <c r="B293" s="325"/>
      <c r="C293" s="350" t="str">
        <f t="shared" ref="C293:M293" si="138">C262</f>
        <v>2019/20</v>
      </c>
      <c r="D293" s="350" t="str">
        <f t="shared" si="138"/>
        <v>2020/21</v>
      </c>
      <c r="E293" s="350" t="str">
        <f t="shared" si="138"/>
        <v>2021/22</v>
      </c>
      <c r="F293" s="350" t="str">
        <f t="shared" si="138"/>
        <v>2022/23</v>
      </c>
      <c r="G293" s="350" t="str">
        <f t="shared" si="138"/>
        <v>2023/24</v>
      </c>
      <c r="H293" s="350" t="str">
        <f t="shared" si="138"/>
        <v>2024/25</v>
      </c>
      <c r="I293" s="350" t="str">
        <f t="shared" si="138"/>
        <v>2025/26</v>
      </c>
      <c r="J293" s="350" t="str">
        <f t="shared" si="138"/>
        <v>2026/27</v>
      </c>
      <c r="K293" s="350" t="str">
        <f t="shared" si="138"/>
        <v>2027/28</v>
      </c>
      <c r="L293" s="350" t="str">
        <f t="shared" si="138"/>
        <v>2028/29</v>
      </c>
      <c r="M293" s="350" t="str">
        <f t="shared" si="138"/>
        <v>2029/30</v>
      </c>
    </row>
    <row r="294" spans="2:14" ht="13.15">
      <c r="B294" s="348" t="s">
        <v>267</v>
      </c>
      <c r="C294" s="429">
        <f>C36-C15+C279-C290</f>
        <v>806.87339136954051</v>
      </c>
      <c r="D294" s="429">
        <f>D36-D15+D279-D290</f>
        <v>801.4988736357891</v>
      </c>
      <c r="E294" s="429">
        <f>E36-E15+E279-E290</f>
        <v>771.68664110085297</v>
      </c>
      <c r="F294" s="429">
        <f t="shared" ref="F294:K294" si="139">F36-F15+F279-F290</f>
        <v>739.41437483977427</v>
      </c>
      <c r="G294" s="429">
        <f t="shared" si="139"/>
        <v>732.33387822598661</v>
      </c>
      <c r="H294" s="429">
        <f t="shared" si="139"/>
        <v>782.61554232165508</v>
      </c>
      <c r="I294" s="429">
        <f t="shared" si="139"/>
        <v>771.97032042753926</v>
      </c>
      <c r="J294" s="429">
        <f t="shared" si="139"/>
        <v>761.80077034664441</v>
      </c>
      <c r="K294" s="429">
        <f t="shared" si="139"/>
        <v>756.83071010249103</v>
      </c>
      <c r="L294" s="429">
        <f>L36-L15+L279-L290</f>
        <v>749.46588911471486</v>
      </c>
      <c r="M294" s="429">
        <f>M36-M15+M279-M290</f>
        <v>761.0150155582819</v>
      </c>
    </row>
    <row r="295" spans="2:14" ht="12.75" customHeight="1">
      <c r="B295" s="1469" t="s">
        <v>264</v>
      </c>
      <c r="C295" s="1469"/>
      <c r="D295" s="1469"/>
      <c r="E295" s="1469"/>
      <c r="F295" s="1469"/>
      <c r="G295" s="1469"/>
      <c r="H295" s="1469"/>
      <c r="I295" s="1469"/>
      <c r="J295" s="1469"/>
      <c r="K295" s="1469"/>
      <c r="L295" s="1469"/>
      <c r="M295" s="1469"/>
    </row>
    <row r="296" spans="2:14" ht="13.15">
      <c r="B296" s="502" t="s">
        <v>553</v>
      </c>
      <c r="C296" s="503">
        <f>IF(C294&lt;0,0,C294)</f>
        <v>806.87339136954051</v>
      </c>
      <c r="D296" s="503">
        <f t="shared" ref="D296:K296" si="140">IF(D294&lt;0,0,D294)</f>
        <v>801.4988736357891</v>
      </c>
      <c r="E296" s="503">
        <f t="shared" si="140"/>
        <v>771.68664110085297</v>
      </c>
      <c r="F296" s="503">
        <f t="shared" si="140"/>
        <v>739.41437483977427</v>
      </c>
      <c r="G296" s="503">
        <f t="shared" si="140"/>
        <v>732.33387822598661</v>
      </c>
      <c r="H296" s="503">
        <f t="shared" si="140"/>
        <v>782.61554232165508</v>
      </c>
      <c r="I296" s="503">
        <f t="shared" si="140"/>
        <v>771.97032042753926</v>
      </c>
      <c r="J296" s="503">
        <f t="shared" si="140"/>
        <v>761.80077034664441</v>
      </c>
      <c r="K296" s="503">
        <f t="shared" si="140"/>
        <v>756.83071010249103</v>
      </c>
      <c r="L296" s="503">
        <f>IF(L294&lt;0,0,L294)</f>
        <v>749.46588911471486</v>
      </c>
      <c r="M296" s="503">
        <f>IF(M294&lt;0,0,M294)</f>
        <v>761.0150155582819</v>
      </c>
    </row>
    <row r="297" spans="2:14" ht="15">
      <c r="B297" s="325"/>
      <c r="H297" s="312"/>
    </row>
    <row r="298" spans="2:14" ht="15">
      <c r="B298" s="325" t="s">
        <v>174</v>
      </c>
      <c r="H298" s="312"/>
    </row>
    <row r="299" spans="2:14" ht="15">
      <c r="B299" s="325"/>
      <c r="H299" s="312"/>
    </row>
    <row r="300" spans="2:14" ht="13.15">
      <c r="B300" s="326" t="s">
        <v>46</v>
      </c>
      <c r="H300" s="310"/>
    </row>
    <row r="301" spans="2:14">
      <c r="H301" s="310"/>
    </row>
    <row r="302" spans="2:14" ht="13.15">
      <c r="B302" s="323" t="str">
        <f t="shared" ref="B302:B313" si="141">B262</f>
        <v>Age group</v>
      </c>
      <c r="C302" s="323" t="str">
        <f>C293</f>
        <v>2019/20</v>
      </c>
      <c r="D302" s="323" t="str">
        <f t="shared" ref="D302:M302" si="142">D293</f>
        <v>2020/21</v>
      </c>
      <c r="E302" s="323" t="str">
        <f t="shared" si="142"/>
        <v>2021/22</v>
      </c>
      <c r="F302" s="323" t="str">
        <f t="shared" si="142"/>
        <v>2022/23</v>
      </c>
      <c r="G302" s="323" t="str">
        <f t="shared" si="142"/>
        <v>2023/24</v>
      </c>
      <c r="H302" s="323" t="str">
        <f t="shared" si="142"/>
        <v>2024/25</v>
      </c>
      <c r="I302" s="323" t="str">
        <f t="shared" si="142"/>
        <v>2025/26</v>
      </c>
      <c r="J302" s="323" t="str">
        <f t="shared" si="142"/>
        <v>2026/27</v>
      </c>
      <c r="K302" s="323" t="str">
        <f t="shared" si="142"/>
        <v>2027/28</v>
      </c>
      <c r="L302" s="323" t="str">
        <f t="shared" si="142"/>
        <v>2028/29</v>
      </c>
      <c r="M302" s="323" t="str">
        <f t="shared" si="142"/>
        <v>2029/30</v>
      </c>
    </row>
    <row r="303" spans="2:14" ht="13.15">
      <c r="B303" s="323" t="str">
        <f t="shared" si="141"/>
        <v>20-24</v>
      </c>
      <c r="C303" s="429">
        <f>C$296*Entrant_age_breakdowns!$K76*$G$31</f>
        <v>59.583951993037893</v>
      </c>
      <c r="D303" s="429">
        <f>D$296*Entrant_age_breakdowns!$K76*$G$31</f>
        <v>59.187068157161207</v>
      </c>
      <c r="E303" s="429">
        <f>E$296*Entrant_age_breakdowns!$K76*$G$31</f>
        <v>56.985569568700043</v>
      </c>
      <c r="F303" s="429">
        <f>F$296*Entrant_age_breakdowns!$K76*$G$31</f>
        <v>54.602408611634878</v>
      </c>
      <c r="G303" s="429">
        <f>G$296*Entrant_age_breakdowns!$K76*$G$31</f>
        <v>54.079545948377742</v>
      </c>
      <c r="H303" s="429">
        <f>H$296*Entrant_age_breakdowns!$K76*$G$31</f>
        <v>57.792619513142547</v>
      </c>
      <c r="I303" s="429">
        <f>I$296*Entrant_age_breakdowns!$K76*$G$31</f>
        <v>57.006518004431697</v>
      </c>
      <c r="J303" s="429">
        <f>J$296*Entrant_age_breakdowns!$K76*$G$31</f>
        <v>56.255542708564853</v>
      </c>
      <c r="K303" s="429">
        <f>K$296*Entrant_age_breakdowns!$K76*$G$31</f>
        <v>55.888526229700062</v>
      </c>
      <c r="L303" s="429">
        <f>L$296*Entrant_age_breakdowns!$K76*$G$31</f>
        <v>55.34466749688432</v>
      </c>
      <c r="M303" s="429">
        <f>M$296*Entrant_age_breakdowns!$K76*$G$31</f>
        <v>56.197518269924451</v>
      </c>
      <c r="N303" s="312"/>
    </row>
    <row r="304" spans="2:14" ht="13.15">
      <c r="B304" s="323" t="str">
        <f t="shared" si="141"/>
        <v>25-29</v>
      </c>
      <c r="C304" s="429">
        <f>C$296*Entrant_age_breakdowns!$K77*$G$31</f>
        <v>64.69225414206754</v>
      </c>
      <c r="D304" s="429">
        <f>D$296*Entrant_age_breakdowns!$K77*$G$31</f>
        <v>64.261344322953605</v>
      </c>
      <c r="E304" s="429">
        <f>E$296*Entrant_age_breakdowns!$K77*$G$31</f>
        <v>61.871104981414568</v>
      </c>
      <c r="F304" s="429">
        <f>F$296*Entrant_age_breakdowns!$K77*$G$31</f>
        <v>59.283628838275781</v>
      </c>
      <c r="G304" s="429">
        <f>G$296*Entrant_age_breakdowns!$K77*$G$31</f>
        <v>58.715939667594704</v>
      </c>
      <c r="H304" s="429">
        <f>H$296*Entrant_age_breakdowns!$K77*$G$31</f>
        <v>62.747345619452759</v>
      </c>
      <c r="I304" s="429">
        <f>I$296*Entrant_age_breakdowns!$K77*$G$31</f>
        <v>61.893849386290391</v>
      </c>
      <c r="J304" s="429">
        <f>J$296*Entrant_age_breakdowns!$K77*$G$31</f>
        <v>61.078490836385718</v>
      </c>
      <c r="K304" s="429">
        <f>K$296*Entrant_age_breakdowns!$K77*$G$31</f>
        <v>60.680008987987648</v>
      </c>
      <c r="L304" s="429">
        <f>L$296*Entrant_age_breakdowns!$K77*$G$31</f>
        <v>60.089523694819967</v>
      </c>
      <c r="M304" s="429">
        <f>M$296*Entrant_age_breakdowns!$K77*$G$31</f>
        <v>61.015491797124042</v>
      </c>
      <c r="N304" s="312"/>
    </row>
    <row r="305" spans="1:14" ht="13.15">
      <c r="B305" s="323" t="str">
        <f t="shared" si="141"/>
        <v>30-34</v>
      </c>
      <c r="C305" s="429">
        <f>C$296*Entrant_age_breakdowns!$K78*$G$31</f>
        <v>33.267982506807385</v>
      </c>
      <c r="D305" s="429">
        <f>D$296*Entrant_age_breakdowns!$K78*$G$31</f>
        <v>33.046387193513581</v>
      </c>
      <c r="E305" s="429">
        <f>E$296*Entrant_age_breakdowns!$K78*$G$31</f>
        <v>31.81720695152082</v>
      </c>
      <c r="F305" s="429">
        <f>F$296*Entrant_age_breakdowns!$K78*$G$31</f>
        <v>30.48659771231134</v>
      </c>
      <c r="G305" s="429">
        <f>G$296*Entrant_age_breakdowns!$K78*$G$31</f>
        <v>30.194663636895644</v>
      </c>
      <c r="H305" s="429">
        <f>H$296*Entrant_age_breakdowns!$K78*$G$31</f>
        <v>32.267813575213225</v>
      </c>
      <c r="I305" s="429">
        <f>I$296*Entrant_age_breakdowns!$K78*$G$31</f>
        <v>31.828903258498702</v>
      </c>
      <c r="J305" s="429">
        <f>J$296*Entrant_age_breakdowns!$K78*$G$31</f>
        <v>31.409605239984216</v>
      </c>
      <c r="K305" s="429">
        <f>K$296*Entrant_age_breakdowns!$K78*$G$31</f>
        <v>31.204686006026545</v>
      </c>
      <c r="L305" s="429">
        <f>L$296*Entrant_age_breakdowns!$K78*$G$31</f>
        <v>30.901029027858961</v>
      </c>
      <c r="M305" s="429">
        <f>M$296*Entrant_age_breakdowns!$K78*$G$31</f>
        <v>31.377207992989227</v>
      </c>
      <c r="N305" s="312"/>
    </row>
    <row r="306" spans="1:14" ht="13.15">
      <c r="B306" s="323" t="str">
        <f t="shared" si="141"/>
        <v>35-39</v>
      </c>
      <c r="C306" s="429">
        <f>C$296*Entrant_age_breakdowns!$K79*$G$31</f>
        <v>25.221945194595765</v>
      </c>
      <c r="D306" s="429">
        <f>D$296*Entrant_age_breakdowns!$K79*$G$31</f>
        <v>25.053943878431433</v>
      </c>
      <c r="E306" s="429">
        <f>E$296*Entrant_age_breakdowns!$K79*$G$31</f>
        <v>24.12204737128744</v>
      </c>
      <c r="F306" s="429">
        <f>F$296*Entrant_age_breakdowns!$K79*$G$31</f>
        <v>23.113253005716967</v>
      </c>
      <c r="G306" s="429">
        <f>G$296*Entrant_age_breakdowns!$K79*$G$31</f>
        <v>22.891924728624627</v>
      </c>
      <c r="H306" s="429">
        <f>H$296*Entrant_age_breakdowns!$K79*$G$31</f>
        <v>24.46367240264502</v>
      </c>
      <c r="I306" s="429">
        <f>I$296*Entrant_age_breakdowns!$K79*$G$31</f>
        <v>24.13091486463528</v>
      </c>
      <c r="J306" s="429">
        <f>J$296*Entrant_age_breakdowns!$K79*$G$31</f>
        <v>23.813026286901088</v>
      </c>
      <c r="K306" s="429">
        <f>K$296*Entrant_age_breakdowns!$K79*$G$31</f>
        <v>23.65766785219164</v>
      </c>
      <c r="L306" s="429">
        <f>L$296*Entrant_age_breakdowns!$K79*$G$31</f>
        <v>23.427451918305891</v>
      </c>
      <c r="M306" s="429">
        <f>M$296*Entrant_age_breakdowns!$K79*$G$31</f>
        <v>23.788464485234993</v>
      </c>
      <c r="N306" s="312"/>
    </row>
    <row r="307" spans="1:14" ht="13.15">
      <c r="B307" s="323" t="str">
        <f t="shared" si="141"/>
        <v>40-44</v>
      </c>
      <c r="C307" s="429">
        <f>C$296*Entrant_age_breakdowns!$K80*$G$31</f>
        <v>20.58403103468633</v>
      </c>
      <c r="D307" s="429">
        <f>D$296*Entrant_age_breakdowns!$K80*$G$31</f>
        <v>20.446922485797099</v>
      </c>
      <c r="E307" s="429">
        <f>E$296*Entrant_age_breakdowns!$K80*$G$31</f>
        <v>19.686386909489613</v>
      </c>
      <c r="F307" s="429">
        <f>F$296*Entrant_age_breakdowns!$K80*$G$31</f>
        <v>18.863093766620974</v>
      </c>
      <c r="G307" s="429">
        <f>G$296*Entrant_age_breakdowns!$K80*$G$31</f>
        <v>18.682464235893956</v>
      </c>
      <c r="H307" s="429">
        <f>H$296*Entrant_age_breakdowns!$K80*$G$31</f>
        <v>19.965192536630415</v>
      </c>
      <c r="I307" s="429">
        <f>I$296*Entrant_age_breakdowns!$K80*$G$31</f>
        <v>19.693623811991127</v>
      </c>
      <c r="J307" s="429">
        <f>J$296*Entrant_age_breakdowns!$K80*$G$31</f>
        <v>19.434189882563079</v>
      </c>
      <c r="K307" s="429">
        <f>K$296*Entrant_age_breakdowns!$K80*$G$31</f>
        <v>19.30739939051789</v>
      </c>
      <c r="L307" s="429">
        <f>L$296*Entrant_age_breakdowns!$K80*$G$31</f>
        <v>19.119516501580406</v>
      </c>
      <c r="M307" s="429">
        <f>M$296*Entrant_age_breakdowns!$K80*$G$31</f>
        <v>19.414144605172215</v>
      </c>
      <c r="N307" s="312"/>
    </row>
    <row r="308" spans="1:14" ht="13.15">
      <c r="B308" s="323" t="str">
        <f t="shared" si="141"/>
        <v>45-49</v>
      </c>
      <c r="C308" s="429">
        <f>C$296*Entrant_age_breakdowns!$K81*$G$31</f>
        <v>18.412899707862177</v>
      </c>
      <c r="D308" s="429">
        <f>D$296*Entrant_age_breakdowns!$K81*$G$31</f>
        <v>18.290252887347098</v>
      </c>
      <c r="E308" s="429">
        <f>E$296*Entrant_age_breakdowns!$K81*$G$31</f>
        <v>17.609935933529197</v>
      </c>
      <c r="F308" s="429">
        <f>F$296*Entrant_age_breakdowns!$K81*$G$31</f>
        <v>16.873480860940845</v>
      </c>
      <c r="G308" s="429">
        <f>G$296*Entrant_age_breakdowns!$K81*$G$31</f>
        <v>16.71190349895814</v>
      </c>
      <c r="H308" s="429">
        <f>H$296*Entrant_age_breakdowns!$K81*$G$31</f>
        <v>17.859334121954028</v>
      </c>
      <c r="I308" s="429">
        <f>I$296*Entrant_age_breakdowns!$K81*$G$31</f>
        <v>17.616409512962278</v>
      </c>
      <c r="J308" s="429">
        <f>J$296*Entrant_age_breakdowns!$K81*$G$31</f>
        <v>17.384339763585899</v>
      </c>
      <c r="K308" s="429">
        <f>K$296*Entrant_age_breakdowns!$K81*$G$31</f>
        <v>17.270922687503738</v>
      </c>
      <c r="L308" s="429">
        <f>L$296*Entrant_age_breakdowns!$K81*$G$31</f>
        <v>17.102857026069412</v>
      </c>
      <c r="M308" s="429">
        <f>M$296*Entrant_age_breakdowns!$K81*$G$31</f>
        <v>17.366408791678975</v>
      </c>
      <c r="N308" s="312"/>
    </row>
    <row r="309" spans="1:14" ht="13.15">
      <c r="B309" s="323" t="str">
        <f t="shared" si="141"/>
        <v>50-54</v>
      </c>
      <c r="C309" s="429">
        <f>C$296*Entrant_age_breakdowns!$K82*$G$31</f>
        <v>13.351480907931702</v>
      </c>
      <c r="D309" s="429">
        <f>D$296*Entrant_age_breakdowns!$K82*$G$31</f>
        <v>13.26254778449616</v>
      </c>
      <c r="E309" s="429">
        <f>E$296*Entrant_age_breakdowns!$K82*$G$31</f>
        <v>12.769239345067499</v>
      </c>
      <c r="F309" s="429">
        <f>F$296*Entrant_age_breakdowns!$K82*$G$31</f>
        <v>12.235224279693826</v>
      </c>
      <c r="G309" s="429">
        <f>G$296*Entrant_age_breakdowns!$K82*$G$31</f>
        <v>12.118062013136489</v>
      </c>
      <c r="H309" s="429">
        <f>H$296*Entrant_age_breakdowns!$K82*$G$31</f>
        <v>12.950081863305135</v>
      </c>
      <c r="I309" s="429">
        <f>I$296*Entrant_age_breakdowns!$K82*$G$31</f>
        <v>12.773933438533387</v>
      </c>
      <c r="J309" s="429">
        <f>J$296*Entrant_age_breakdowns!$K82*$G$31</f>
        <v>12.60565604185674</v>
      </c>
      <c r="K309" s="429">
        <f>K$296*Entrant_age_breakdowns!$K82*$G$31</f>
        <v>12.523415550137894</v>
      </c>
      <c r="L309" s="429">
        <f>L$296*Entrant_age_breakdowns!$K82*$G$31</f>
        <v>12.40154851639952</v>
      </c>
      <c r="M309" s="429">
        <f>M$296*Entrant_age_breakdowns!$K82*$G$31</f>
        <v>12.59265401431766</v>
      </c>
      <c r="N309" s="312"/>
    </row>
    <row r="310" spans="1:14" ht="13.15">
      <c r="B310" s="323" t="str">
        <f t="shared" si="141"/>
        <v>55-59</v>
      </c>
      <c r="C310" s="429">
        <f>C$296*Entrant_age_breakdowns!$K83*$G$31</f>
        <v>8.1256038102499861</v>
      </c>
      <c r="D310" s="429">
        <f>D$296*Entrant_age_breakdowns!$K83*$G$31</f>
        <v>8.0714798271781163</v>
      </c>
      <c r="E310" s="429">
        <f>E$296*Entrant_age_breakdowns!$K83*$G$31</f>
        <v>7.7712562817383954</v>
      </c>
      <c r="F310" s="429">
        <f>F$296*Entrant_age_breakdowns!$K83*$G$31</f>
        <v>7.4462590114091229</v>
      </c>
      <c r="G310" s="429">
        <f>G$296*Entrant_age_breakdowns!$K83*$G$31</f>
        <v>7.3749549990586836</v>
      </c>
      <c r="H310" s="429">
        <f>H$296*Entrant_age_breakdowns!$K83*$G$31</f>
        <v>7.8813155826788623</v>
      </c>
      <c r="I310" s="429">
        <f>I$296*Entrant_age_breakdowns!$K83*$G$31</f>
        <v>7.774113069237484</v>
      </c>
      <c r="J310" s="429">
        <f>J$296*Entrant_age_breakdowns!$K83*$G$31</f>
        <v>7.6717008001383764</v>
      </c>
      <c r="K310" s="429">
        <f>K$296*Entrant_age_breakdowns!$K83*$G$31</f>
        <v>7.6216498988581662</v>
      </c>
      <c r="L310" s="429">
        <f>L$296*Entrant_age_breakdowns!$K83*$G$31</f>
        <v>7.547482603071515</v>
      </c>
      <c r="M310" s="429">
        <f>M$296*Entrant_age_breakdowns!$K83*$G$31</f>
        <v>7.6637878708355478</v>
      </c>
      <c r="N310" s="312"/>
    </row>
    <row r="311" spans="1:14" ht="13.15">
      <c r="B311" s="323" t="str">
        <f t="shared" si="141"/>
        <v>60-64</v>
      </c>
      <c r="C311" s="429">
        <f>C$296*Entrant_age_breakdowns!$K84*$G$31</f>
        <v>3.9169769798904541</v>
      </c>
      <c r="D311" s="429">
        <f>D$296*Entrant_age_breakdowns!$K84*$G$31</f>
        <v>3.8908863162667782</v>
      </c>
      <c r="E311" s="429">
        <f>E$296*Entrant_age_breakdowns!$K84*$G$31</f>
        <v>3.7461624601977599</v>
      </c>
      <c r="F311" s="429">
        <f>F$296*Entrant_age_breakdowns!$K84*$G$31</f>
        <v>3.5894963396072912</v>
      </c>
      <c r="G311" s="429">
        <f>G$296*Entrant_age_breakdowns!$K84*$G$31</f>
        <v>3.5551239801528243</v>
      </c>
      <c r="H311" s="429">
        <f>H$296*Entrant_age_breakdowns!$K84*$G$31</f>
        <v>3.7992169479962956</v>
      </c>
      <c r="I311" s="429">
        <f>I$296*Entrant_age_breakdowns!$K84*$G$31</f>
        <v>3.7475395850406237</v>
      </c>
      <c r="J311" s="429">
        <f>J$296*Entrant_age_breakdowns!$K84*$G$31</f>
        <v>3.6981713768573097</v>
      </c>
      <c r="K311" s="429">
        <f>K$296*Entrant_age_breakdowns!$K84*$G$31</f>
        <v>3.6740441571804103</v>
      </c>
      <c r="L311" s="429">
        <f>L$296*Entrant_age_breakdowns!$K84*$G$31</f>
        <v>3.6382915414928756</v>
      </c>
      <c r="M311" s="429">
        <f>M$296*Entrant_age_breakdowns!$K84*$G$31</f>
        <v>3.6943569204001068</v>
      </c>
      <c r="N311" s="312"/>
    </row>
    <row r="312" spans="1:14" ht="13.15">
      <c r="B312" s="323" t="str">
        <f t="shared" si="141"/>
        <v>65 plus</v>
      </c>
      <c r="C312" s="429">
        <f>C$296*Entrant_age_breakdowns!$K85*$G$31</f>
        <v>1.2123576161366454</v>
      </c>
      <c r="D312" s="429">
        <f>D$296*Entrant_age_breakdowns!$K85*$G$31</f>
        <v>1.2042822011120955</v>
      </c>
      <c r="E312" s="429">
        <f>E$296*Entrant_age_breakdowns!$K85*$G$31</f>
        <v>1.1594882005237017</v>
      </c>
      <c r="F312" s="429">
        <f>F$296*Entrant_age_breakdowns!$K85*$G$31</f>
        <v>1.1109979067426676</v>
      </c>
      <c r="G312" s="429">
        <f>G$296*Entrant_age_breakdowns!$K85*$G$31</f>
        <v>1.1003591942909097</v>
      </c>
      <c r="H312" s="429">
        <f>H$296*Entrant_age_breakdowns!$K85*$G$31</f>
        <v>1.1759092856316828</v>
      </c>
      <c r="I312" s="429">
        <f>I$296*Entrant_age_breakdowns!$K85*$G$31</f>
        <v>1.1599144393809095</v>
      </c>
      <c r="J312" s="429">
        <f>J$296*Entrant_age_breakdowns!$K85*$G$31</f>
        <v>1.1446343079189845</v>
      </c>
      <c r="K312" s="429">
        <f>K$296*Entrant_age_breakdowns!$K85*$G$31</f>
        <v>1.1371666054837486</v>
      </c>
      <c r="L312" s="429">
        <f>L$296*Entrant_age_breakdowns!$K85*$G$31</f>
        <v>1.1261006849669519</v>
      </c>
      <c r="M312" s="429">
        <f>M$296*Entrant_age_breakdowns!$K85*$G$31</f>
        <v>1.1434536817981129</v>
      </c>
      <c r="N312" s="312"/>
    </row>
    <row r="313" spans="1:14" ht="13.15">
      <c r="B313" s="323" t="str">
        <f t="shared" si="141"/>
        <v>Total</v>
      </c>
      <c r="C313" s="429">
        <f>C$296*Entrant_age_breakdowns!$K86*$G$31</f>
        <v>248.36948389326585</v>
      </c>
      <c r="D313" s="429">
        <f>D$296*Entrant_age_breakdowns!$K86*$G$31</f>
        <v>246.71511505425715</v>
      </c>
      <c r="E313" s="429">
        <f>E$296*Entrant_age_breakdowns!$K86*$G$31</f>
        <v>237.53839800346901</v>
      </c>
      <c r="F313" s="429">
        <f>F$296*Entrant_age_breakdowns!$K86*$G$31</f>
        <v>227.60444033295366</v>
      </c>
      <c r="G313" s="429">
        <f>G$296*Entrant_age_breakdowns!$K86*$G$31</f>
        <v>225.4249419029837</v>
      </c>
      <c r="H313" s="429">
        <f>H$296*Entrant_age_breakdowns!$K86*$G$31</f>
        <v>240.90250144864996</v>
      </c>
      <c r="I313" s="429">
        <f>I$296*Entrant_age_breakdowns!$K86*$G$31</f>
        <v>237.62571937100188</v>
      </c>
      <c r="J313" s="429">
        <f>J$296*Entrant_age_breakdowns!$K86*$G$31</f>
        <v>234.49535724475624</v>
      </c>
      <c r="K313" s="429">
        <f>K$296*Entrant_age_breakdowns!$K86*$G$31</f>
        <v>232.96548736558771</v>
      </c>
      <c r="L313" s="429">
        <f>L$296*Entrant_age_breakdowns!$K86*$G$31</f>
        <v>230.69846901144979</v>
      </c>
      <c r="M313" s="429">
        <f>M$296*Entrant_age_breakdowns!$K86*$G$31</f>
        <v>234.25348842947531</v>
      </c>
      <c r="N313" s="312"/>
    </row>
    <row r="314" spans="1:14">
      <c r="A314" s="1080">
        <f>SUM(C314:M314)</f>
        <v>0</v>
      </c>
      <c r="B314" s="1080"/>
      <c r="C314" s="1080">
        <f>SUM(C303:C312)-C313</f>
        <v>0</v>
      </c>
      <c r="D314" s="1080">
        <f t="shared" ref="D314:M314" si="143">SUM(D303:D312)-D313</f>
        <v>0</v>
      </c>
      <c r="E314" s="1080">
        <f t="shared" si="143"/>
        <v>0</v>
      </c>
      <c r="F314" s="1080">
        <f t="shared" si="143"/>
        <v>0</v>
      </c>
      <c r="G314" s="1080">
        <f t="shared" si="143"/>
        <v>0</v>
      </c>
      <c r="H314" s="1080">
        <f t="shared" si="143"/>
        <v>0</v>
      </c>
      <c r="I314" s="1080">
        <f t="shared" si="143"/>
        <v>0</v>
      </c>
      <c r="J314" s="1080">
        <f t="shared" si="143"/>
        <v>0</v>
      </c>
      <c r="K314" s="1080">
        <f t="shared" si="143"/>
        <v>0</v>
      </c>
      <c r="L314" s="1080">
        <f t="shared" si="143"/>
        <v>0</v>
      </c>
      <c r="M314" s="1080">
        <f t="shared" si="143"/>
        <v>0</v>
      </c>
    </row>
    <row r="316" spans="1:14" ht="13.15">
      <c r="B316" s="326" t="s">
        <v>47</v>
      </c>
      <c r="H316" s="310"/>
    </row>
    <row r="317" spans="1:14">
      <c r="H317" s="310"/>
    </row>
    <row r="318" spans="1:14" ht="13.15">
      <c r="B318" s="323" t="str">
        <f t="shared" ref="B318:B329" si="144">B302</f>
        <v>Age group</v>
      </c>
      <c r="C318" s="323" t="str">
        <f>C293</f>
        <v>2019/20</v>
      </c>
      <c r="D318" s="323" t="str">
        <f t="shared" ref="D318:M318" si="145">D302</f>
        <v>2020/21</v>
      </c>
      <c r="E318" s="323" t="str">
        <f t="shared" si="145"/>
        <v>2021/22</v>
      </c>
      <c r="F318" s="323" t="str">
        <f t="shared" si="145"/>
        <v>2022/23</v>
      </c>
      <c r="G318" s="323" t="str">
        <f t="shared" si="145"/>
        <v>2023/24</v>
      </c>
      <c r="H318" s="323" t="str">
        <f t="shared" si="145"/>
        <v>2024/25</v>
      </c>
      <c r="I318" s="323" t="str">
        <f t="shared" si="145"/>
        <v>2025/26</v>
      </c>
      <c r="J318" s="323" t="str">
        <f t="shared" si="145"/>
        <v>2026/27</v>
      </c>
      <c r="K318" s="323" t="str">
        <f t="shared" si="145"/>
        <v>2027/28</v>
      </c>
      <c r="L318" s="323" t="str">
        <f t="shared" si="145"/>
        <v>2028/29</v>
      </c>
      <c r="M318" s="323" t="str">
        <f t="shared" si="145"/>
        <v>2029/30</v>
      </c>
    </row>
    <row r="319" spans="1:14" ht="13.15">
      <c r="B319" s="323" t="str">
        <f t="shared" si="144"/>
        <v>20-24</v>
      </c>
      <c r="C319" s="429">
        <f>C$296*Entrant_age_breakdowns!$K76*$H$31</f>
        <v>133.9853410706898</v>
      </c>
      <c r="D319" s="429">
        <f>D$296*Entrant_age_breakdowns!$K76*$H$31</f>
        <v>133.09287566118499</v>
      </c>
      <c r="E319" s="429">
        <f>E$296*Entrant_age_breakdowns!$K76*$H$31</f>
        <v>128.14240612408418</v>
      </c>
      <c r="F319" s="429">
        <f>F$296*Entrant_age_breakdowns!$K76*$H$31</f>
        <v>122.78343574736198</v>
      </c>
      <c r="G319" s="429">
        <f>G$296*Entrant_age_breakdowns!$K76*$H$31</f>
        <v>121.60768405707762</v>
      </c>
      <c r="H319" s="429">
        <f>H$296*Entrant_age_breakdowns!$K76*$H$31</f>
        <v>129.95720454631447</v>
      </c>
      <c r="I319" s="429">
        <f>I$296*Entrant_age_breakdowns!$K76*$H$31</f>
        <v>128.18951248766899</v>
      </c>
      <c r="J319" s="429">
        <f>J$296*Entrant_age_breakdowns!$K76*$H$31</f>
        <v>126.50080810021682</v>
      </c>
      <c r="K319" s="429">
        <f>K$296*Entrant_age_breakdowns!$K76*$H$31</f>
        <v>125.6755048691554</v>
      </c>
      <c r="L319" s="429">
        <f>L$296*Entrant_age_breakdowns!$K76*$H$31</f>
        <v>124.4525397019724</v>
      </c>
      <c r="M319" s="429">
        <f>M$296*Entrant_age_breakdowns!$K76*$H$31</f>
        <v>126.37032960824675</v>
      </c>
    </row>
    <row r="320" spans="1:14" ht="13.15">
      <c r="B320" s="323" t="str">
        <f t="shared" si="144"/>
        <v>25-29</v>
      </c>
      <c r="C320" s="429">
        <f>C$296*Entrant_age_breakdowns!$K77*$H$31</f>
        <v>145.47228651213766</v>
      </c>
      <c r="D320" s="429">
        <f>D$296*Entrant_age_breakdowns!$K77*$H$31</f>
        <v>144.50330749759638</v>
      </c>
      <c r="E320" s="429">
        <f>E$296*Entrant_age_breakdowns!$K77*$H$31</f>
        <v>139.12842008740731</v>
      </c>
      <c r="F320" s="429">
        <f>F$296*Entrant_age_breakdowns!$K77*$H$31</f>
        <v>133.31000989549469</v>
      </c>
      <c r="G320" s="429">
        <f>G$296*Entrant_age_breakdowns!$K77*$H$31</f>
        <v>132.03345765933673</v>
      </c>
      <c r="H320" s="429">
        <f>H$296*Entrant_age_breakdowns!$K77*$H$31</f>
        <v>141.09880635452271</v>
      </c>
      <c r="I320" s="429">
        <f>I$296*Entrant_age_breakdowns!$K77*$H$31</f>
        <v>139.17956501389847</v>
      </c>
      <c r="J320" s="429">
        <f>J$296*Entrant_age_breakdowns!$K77*$H$31</f>
        <v>137.34608318280667</v>
      </c>
      <c r="K320" s="429">
        <f>K$296*Entrant_age_breakdowns!$K77*$H$31</f>
        <v>136.45002435182593</v>
      </c>
      <c r="L320" s="429">
        <f>L$296*Entrant_age_breakdowns!$K77*$H$31</f>
        <v>135.12221089273308</v>
      </c>
      <c r="M320" s="429">
        <f>M$296*Entrant_age_breakdowns!$K77*$H$31</f>
        <v>137.20441839757075</v>
      </c>
    </row>
    <row r="321" spans="1:13" ht="13.15">
      <c r="B321" s="323" t="str">
        <f t="shared" si="144"/>
        <v>30-34</v>
      </c>
      <c r="C321" s="429">
        <f>C$296*Entrant_age_breakdowns!$K78*$H$31</f>
        <v>74.809102683037167</v>
      </c>
      <c r="D321" s="429">
        <f>D$296*Entrant_age_breakdowns!$K78*$H$31</f>
        <v>74.310805362396096</v>
      </c>
      <c r="E321" s="429">
        <f>E$296*Entrant_age_breakdowns!$K78*$H$31</f>
        <v>71.546770274894754</v>
      </c>
      <c r="F321" s="429">
        <f>F$296*Entrant_age_breakdowns!$K78*$H$31</f>
        <v>68.554653659868535</v>
      </c>
      <c r="G321" s="429">
        <f>G$296*Entrant_age_breakdowns!$K78*$H$31</f>
        <v>67.898186853683896</v>
      </c>
      <c r="H321" s="429">
        <f>H$296*Entrant_age_breakdowns!$K78*$H$31</f>
        <v>72.560041132980729</v>
      </c>
      <c r="I321" s="429">
        <f>I$296*Entrant_age_breakdowns!$K78*$H$31</f>
        <v>71.573071546080698</v>
      </c>
      <c r="J321" s="429">
        <f>J$296*Entrant_age_breakdowns!$K78*$H$31</f>
        <v>70.630203774780597</v>
      </c>
      <c r="K321" s="429">
        <f>K$296*Entrant_age_breakdowns!$K78*$H$31</f>
        <v>70.169405648181481</v>
      </c>
      <c r="L321" s="429">
        <f>L$296*Entrant_age_breakdowns!$K78*$H$31</f>
        <v>69.486577765381227</v>
      </c>
      <c r="M321" s="429">
        <f>M$296*Entrant_age_breakdowns!$K78*$H$31</f>
        <v>70.557352679088211</v>
      </c>
    </row>
    <row r="322" spans="1:13" ht="13.15">
      <c r="B322" s="323" t="str">
        <f t="shared" si="144"/>
        <v>35-39</v>
      </c>
      <c r="C322" s="429">
        <f>C$296*Entrant_age_breakdowns!$K79*$H$31</f>
        <v>56.716126009215074</v>
      </c>
      <c r="D322" s="429">
        <f>D$296*Entrant_age_breakdowns!$K79*$H$31</f>
        <v>56.338344527898883</v>
      </c>
      <c r="E322" s="429">
        <f>E$296*Entrant_age_breakdowns!$K79*$H$31</f>
        <v>54.242805927725776</v>
      </c>
      <c r="F322" s="429">
        <f>F$296*Entrant_age_breakdowns!$K79*$H$31</f>
        <v>51.974348522333408</v>
      </c>
      <c r="G322" s="429">
        <f>G$296*Entrant_age_breakdowns!$K79*$H$31</f>
        <v>51.476651681105587</v>
      </c>
      <c r="H322" s="429">
        <f>H$296*Entrant_age_breakdowns!$K79*$H$31</f>
        <v>55.01101187603345</v>
      </c>
      <c r="I322" s="429">
        <f>I$296*Entrant_age_breakdowns!$K79*$H$31</f>
        <v>54.262746097535114</v>
      </c>
      <c r="J322" s="429">
        <f>J$296*Entrant_age_breakdowns!$K79*$H$31</f>
        <v>53.547915877559625</v>
      </c>
      <c r="K322" s="429">
        <f>K$296*Entrant_age_breakdowns!$K79*$H$31</f>
        <v>53.198564212111414</v>
      </c>
      <c r="L322" s="429">
        <f>L$296*Entrant_age_breakdowns!$K79*$H$31</f>
        <v>52.680881859903671</v>
      </c>
      <c r="M322" s="429">
        <f>M$296*Entrant_age_breakdowns!$K79*$H$31</f>
        <v>53.492684204206917</v>
      </c>
    </row>
    <row r="323" spans="1:13" ht="13.15">
      <c r="B323" s="323" t="str">
        <f t="shared" si="144"/>
        <v>40-44</v>
      </c>
      <c r="C323" s="429">
        <f>C$296*Entrant_age_breakdowns!$K80*$H$31</f>
        <v>46.286933419830333</v>
      </c>
      <c r="D323" s="429">
        <f>D$296*Entrant_age_breakdowns!$K80*$H$31</f>
        <v>45.978619938227475</v>
      </c>
      <c r="E323" s="429">
        <f>E$296*Entrant_age_breakdowns!$K80*$H$31</f>
        <v>44.268417523324565</v>
      </c>
      <c r="F323" s="429">
        <f>F$296*Entrant_age_breakdowns!$K80*$H$31</f>
        <v>42.417093318422822</v>
      </c>
      <c r="G323" s="429">
        <f>G$296*Entrant_age_breakdowns!$K80*$H$31</f>
        <v>42.010915002410385</v>
      </c>
      <c r="H323" s="429">
        <f>H$296*Entrant_age_breakdowns!$K80*$H$31</f>
        <v>44.895362628430263</v>
      </c>
      <c r="I323" s="429">
        <f>I$296*Entrant_age_breakdowns!$K80*$H$31</f>
        <v>44.284691013375614</v>
      </c>
      <c r="J323" s="429">
        <f>J$296*Entrant_age_breakdowns!$K80*$H$31</f>
        <v>43.701306689962699</v>
      </c>
      <c r="K323" s="429">
        <f>K$296*Entrant_age_breakdowns!$K80*$H$31</f>
        <v>43.41619523372394</v>
      </c>
      <c r="L323" s="429">
        <f>L$296*Entrant_age_breakdowns!$K80*$H$31</f>
        <v>42.993706424009254</v>
      </c>
      <c r="M323" s="429">
        <f>M$296*Entrant_age_breakdowns!$K80*$H$31</f>
        <v>43.656231241989971</v>
      </c>
    </row>
    <row r="324" spans="1:13" ht="13.15">
      <c r="B324" s="323" t="str">
        <f t="shared" si="144"/>
        <v>45-49</v>
      </c>
      <c r="C324" s="429">
        <f>C$296*Entrant_age_breakdowns!$K81*$H$31</f>
        <v>41.404750187543499</v>
      </c>
      <c r="D324" s="429">
        <f>D$296*Entrant_age_breakdowns!$K81*$H$31</f>
        <v>41.12895652954866</v>
      </c>
      <c r="E324" s="429">
        <f>E$296*Entrant_age_breakdowns!$K81*$H$31</f>
        <v>39.599140261166283</v>
      </c>
      <c r="F324" s="429">
        <f>F$296*Entrant_age_breakdowns!$K81*$H$31</f>
        <v>37.943087233741721</v>
      </c>
      <c r="G324" s="429">
        <f>G$296*Entrant_age_breakdowns!$K81*$H$31</f>
        <v>37.579751180485559</v>
      </c>
      <c r="H324" s="429">
        <f>H$296*Entrant_age_breakdowns!$K81*$H$31</f>
        <v>40.159957397673395</v>
      </c>
      <c r="I324" s="429">
        <f>I$296*Entrant_age_breakdowns!$K81*$H$31</f>
        <v>39.613697280619952</v>
      </c>
      <c r="J324" s="429">
        <f>J$296*Entrant_age_breakdowns!$K81*$H$31</f>
        <v>39.091846287486483</v>
      </c>
      <c r="K324" s="429">
        <f>K$296*Entrant_age_breakdowns!$K81*$H$31</f>
        <v>38.836807386678359</v>
      </c>
      <c r="L324" s="429">
        <f>L$296*Entrant_age_breakdowns!$K81*$H$31</f>
        <v>38.458881213332546</v>
      </c>
      <c r="M324" s="429">
        <f>M$296*Entrant_age_breakdowns!$K81*$H$31</f>
        <v>39.051525239514397</v>
      </c>
    </row>
    <row r="325" spans="1:13" ht="13.15">
      <c r="B325" s="323" t="str">
        <f t="shared" si="144"/>
        <v>50-54</v>
      </c>
      <c r="C325" s="429">
        <f>C$296*Entrant_age_breakdowns!$K82*$H$31</f>
        <v>30.023230474156147</v>
      </c>
      <c r="D325" s="429">
        <f>D$296*Entrant_age_breakdowns!$K82*$H$31</f>
        <v>29.823248189037074</v>
      </c>
      <c r="E325" s="429">
        <f>E$296*Entrant_age_breakdowns!$K82*$H$31</f>
        <v>28.713954540344183</v>
      </c>
      <c r="F325" s="429">
        <f>F$296*Entrant_age_breakdowns!$K82*$H$31</f>
        <v>27.513124647769445</v>
      </c>
      <c r="G325" s="429">
        <f>G$296*Entrant_age_breakdowns!$K82*$H$31</f>
        <v>27.249664005764124</v>
      </c>
      <c r="H325" s="429">
        <f>H$296*Entrant_age_breakdowns!$K82*$H$31</f>
        <v>29.120611797469113</v>
      </c>
      <c r="I325" s="429">
        <f>I$296*Entrant_age_breakdowns!$K82*$H$31</f>
        <v>28.724510062309534</v>
      </c>
      <c r="J325" s="429">
        <f>J$296*Entrant_age_breakdowns!$K82*$H$31</f>
        <v>28.34610776380401</v>
      </c>
      <c r="K325" s="429">
        <f>K$296*Entrant_age_breakdowns!$K82*$H$31</f>
        <v>28.161175076995015</v>
      </c>
      <c r="L325" s="429">
        <f>L$296*Entrant_age_breakdowns!$K82*$H$31</f>
        <v>27.887134911236668</v>
      </c>
      <c r="M325" s="429">
        <f>M$296*Entrant_age_breakdowns!$K82*$H$31</f>
        <v>28.316870342717241</v>
      </c>
    </row>
    <row r="326" spans="1:13" ht="13.15">
      <c r="B326" s="323" t="str">
        <f t="shared" si="144"/>
        <v>55-59</v>
      </c>
      <c r="C326" s="429">
        <f>C$296*Entrant_age_breakdowns!$K83*$H$31</f>
        <v>18.271896400038251</v>
      </c>
      <c r="D326" s="429">
        <f>D$296*Entrant_age_breakdowns!$K83*$H$31</f>
        <v>18.150188791035813</v>
      </c>
      <c r="E326" s="429">
        <f>E$296*Entrant_age_breakdowns!$K83*$H$31</f>
        <v>17.47508160549879</v>
      </c>
      <c r="F326" s="429">
        <f>F$296*Entrant_age_breakdowns!$K83*$H$31</f>
        <v>16.744266198739624</v>
      </c>
      <c r="G326" s="429">
        <f>G$296*Entrant_age_breakdowns!$K83*$H$31</f>
        <v>16.583926172693705</v>
      </c>
      <c r="H326" s="429">
        <f>H$296*Entrant_age_breakdowns!$K83*$H$31</f>
        <v>17.722569938871395</v>
      </c>
      <c r="I326" s="429">
        <f>I$296*Entrant_age_breakdowns!$K83*$H$31</f>
        <v>17.481505611202149</v>
      </c>
      <c r="J326" s="429">
        <f>J$296*Entrant_age_breakdowns!$K83*$H$31</f>
        <v>17.251213018212169</v>
      </c>
      <c r="K326" s="429">
        <f>K$296*Entrant_age_breakdowns!$K83*$H$31</f>
        <v>17.138664473602237</v>
      </c>
      <c r="L326" s="429">
        <f>L$296*Entrant_age_breakdowns!$K83*$H$31</f>
        <v>16.971885834558183</v>
      </c>
      <c r="M326" s="429">
        <f>M$296*Entrant_age_breakdowns!$K83*$H$31</f>
        <v>17.233419359080063</v>
      </c>
    </row>
    <row r="327" spans="1:13" ht="13.15">
      <c r="B327" s="323" t="str">
        <f t="shared" si="144"/>
        <v>60-64</v>
      </c>
      <c r="C327" s="429">
        <f>C$296*Entrant_age_breakdowns!$K84*$H$31</f>
        <v>8.8080343626415623</v>
      </c>
      <c r="D327" s="429">
        <f>D$296*Entrant_age_breakdowns!$K84*$H$31</f>
        <v>8.749364765418683</v>
      </c>
      <c r="E327" s="429">
        <f>E$296*Entrant_age_breakdowns!$K84*$H$31</f>
        <v>8.4239268820983799</v>
      </c>
      <c r="F327" s="429">
        <f>F$296*Entrant_age_breakdowns!$K84*$H$31</f>
        <v>8.0716346473706722</v>
      </c>
      <c r="G327" s="429">
        <f>G$296*Entrant_age_breakdowns!$K84*$H$31</f>
        <v>7.9943421524812903</v>
      </c>
      <c r="H327" s="429">
        <f>H$296*Entrant_age_breakdowns!$K84*$H$31</f>
        <v>8.54322953667638</v>
      </c>
      <c r="I327" s="429">
        <f>I$296*Entrant_age_breakdowns!$K84*$H$31</f>
        <v>8.4270235974990229</v>
      </c>
      <c r="J327" s="429">
        <f>J$296*Entrant_age_breakdowns!$K84*$H$31</f>
        <v>8.3160102123468764</v>
      </c>
      <c r="K327" s="429">
        <f>K$296*Entrant_age_breakdowns!$K84*$H$31</f>
        <v>8.2617557755502951</v>
      </c>
      <c r="L327" s="429">
        <f>L$296*Entrant_age_breakdowns!$K84*$H$31</f>
        <v>8.181359523760495</v>
      </c>
      <c r="M327" s="429">
        <f>M$296*Entrant_age_breakdowns!$K84*$H$31</f>
        <v>8.3074327140050848</v>
      </c>
    </row>
    <row r="328" spans="1:13" ht="13.15">
      <c r="B328" s="323" t="str">
        <f t="shared" si="144"/>
        <v>65 plus</v>
      </c>
      <c r="C328" s="429">
        <f>C$296*Entrant_age_breakdowns!$K85*$H$31</f>
        <v>2.7262063569851325</v>
      </c>
      <c r="D328" s="429">
        <f>D$296*Entrant_age_breakdowns!$K85*$H$31</f>
        <v>2.7080473191878727</v>
      </c>
      <c r="E328" s="429">
        <f>E$296*Entrant_age_breakdowns!$K85*$H$31</f>
        <v>2.6073198708397354</v>
      </c>
      <c r="F328" s="429">
        <f>F$296*Entrant_age_breakdowns!$K85*$H$31</f>
        <v>2.498280635717685</v>
      </c>
      <c r="G328" s="429">
        <f>G$296*Entrant_age_breakdowns!$K85*$H$31</f>
        <v>2.4743575579639918</v>
      </c>
      <c r="H328" s="429">
        <f>H$296*Entrant_age_breakdowns!$K85*$H$31</f>
        <v>2.6442456640331904</v>
      </c>
      <c r="I328" s="429">
        <f>I$296*Entrant_age_breakdowns!$K85*$H$31</f>
        <v>2.6082783463478254</v>
      </c>
      <c r="J328" s="429">
        <f>J$296*Entrant_age_breakdowns!$K85*$H$31</f>
        <v>2.5739181947121934</v>
      </c>
      <c r="K328" s="429">
        <f>K$296*Entrant_age_breakdowns!$K85*$H$31</f>
        <v>2.5571257090792092</v>
      </c>
      <c r="L328" s="429">
        <f>L$296*Entrant_age_breakdowns!$K85*$H$31</f>
        <v>2.5322419763775352</v>
      </c>
      <c r="M328" s="429">
        <f>M$296*Entrant_age_breakdowns!$K85*$H$31</f>
        <v>2.5712633423871845</v>
      </c>
    </row>
    <row r="329" spans="1:13" ht="13.15">
      <c r="B329" s="323" t="str">
        <f t="shared" si="144"/>
        <v>Total</v>
      </c>
      <c r="C329" s="429">
        <f>C$296*Entrant_age_breakdowns!$K86*$H$31</f>
        <v>558.50390747627455</v>
      </c>
      <c r="D329" s="429">
        <f>D$296*Entrant_age_breakdowns!$K86*$H$31</f>
        <v>554.78375858153186</v>
      </c>
      <c r="E329" s="429">
        <f>E$296*Entrant_age_breakdowns!$K86*$H$31</f>
        <v>534.1482430973839</v>
      </c>
      <c r="F329" s="429">
        <f>F$296*Entrant_age_breakdowns!$K86*$H$31</f>
        <v>511.80993450682053</v>
      </c>
      <c r="G329" s="429">
        <f>G$296*Entrant_age_breakdowns!$K86*$H$31</f>
        <v>506.90893632300282</v>
      </c>
      <c r="H329" s="429">
        <f>H$296*Entrant_age_breakdowns!$K86*$H$31</f>
        <v>541.71304087300507</v>
      </c>
      <c r="I329" s="429">
        <f>I$296*Entrant_age_breakdowns!$K86*$H$31</f>
        <v>534.34460105653727</v>
      </c>
      <c r="J329" s="429">
        <f>J$296*Entrant_age_breakdowns!$K86*$H$31</f>
        <v>527.30541310188812</v>
      </c>
      <c r="K329" s="429">
        <f>K$296*Entrant_age_breakdowns!$K86*$H$31</f>
        <v>523.86522273690321</v>
      </c>
      <c r="L329" s="429">
        <f>L$296*Entrant_age_breakdowns!$K86*$H$31</f>
        <v>518.76742010326495</v>
      </c>
      <c r="M329" s="429">
        <f>M$296*Entrant_age_breakdowns!$K86*$H$31</f>
        <v>526.76152712880651</v>
      </c>
    </row>
    <row r="330" spans="1:13">
      <c r="A330" s="1080">
        <f>SUM(C330:M330)</f>
        <v>0</v>
      </c>
      <c r="B330" s="1080"/>
      <c r="C330" s="1080">
        <f>SUM(C319:C328)-C329</f>
        <v>0</v>
      </c>
      <c r="D330" s="1080">
        <f t="shared" ref="D330:M330" si="146">SUM(D319:D328)-D329</f>
        <v>0</v>
      </c>
      <c r="E330" s="1080">
        <f t="shared" si="146"/>
        <v>0</v>
      </c>
      <c r="F330" s="1080">
        <f t="shared" si="146"/>
        <v>0</v>
      </c>
      <c r="G330" s="1080">
        <f t="shared" si="146"/>
        <v>0</v>
      </c>
      <c r="H330" s="1080">
        <f t="shared" si="146"/>
        <v>0</v>
      </c>
      <c r="I330" s="1080">
        <f t="shared" si="146"/>
        <v>0</v>
      </c>
      <c r="J330" s="1080">
        <f t="shared" si="146"/>
        <v>0</v>
      </c>
      <c r="K330" s="1080">
        <f t="shared" si="146"/>
        <v>0</v>
      </c>
      <c r="L330" s="1080">
        <f t="shared" si="146"/>
        <v>0</v>
      </c>
      <c r="M330" s="1080">
        <f t="shared" si="146"/>
        <v>0</v>
      </c>
    </row>
    <row r="331" spans="1:13">
      <c r="A331" s="1080"/>
      <c r="B331" s="1080"/>
      <c r="C331" s="1085">
        <f>C296</f>
        <v>806.87339136954051</v>
      </c>
      <c r="D331" s="1085">
        <f t="shared" ref="D331:M331" si="147">D296</f>
        <v>801.4988736357891</v>
      </c>
      <c r="E331" s="1085">
        <f t="shared" si="147"/>
        <v>771.68664110085297</v>
      </c>
      <c r="F331" s="1085">
        <f t="shared" si="147"/>
        <v>739.41437483977427</v>
      </c>
      <c r="G331" s="1085">
        <f t="shared" si="147"/>
        <v>732.33387822598661</v>
      </c>
      <c r="H331" s="1085">
        <f t="shared" si="147"/>
        <v>782.61554232165508</v>
      </c>
      <c r="I331" s="1085">
        <f t="shared" si="147"/>
        <v>771.97032042753926</v>
      </c>
      <c r="J331" s="1085">
        <f t="shared" si="147"/>
        <v>761.80077034664441</v>
      </c>
      <c r="K331" s="1085">
        <f t="shared" si="147"/>
        <v>756.83071010249103</v>
      </c>
      <c r="L331" s="1085">
        <f t="shared" si="147"/>
        <v>749.46588911471486</v>
      </c>
      <c r="M331" s="1085">
        <f t="shared" si="147"/>
        <v>761.0150155582819</v>
      </c>
    </row>
    <row r="332" spans="1:13">
      <c r="C332" s="1085">
        <f>C313+C329</f>
        <v>806.8733913695404</v>
      </c>
      <c r="D332" s="1085">
        <f t="shared" ref="D332:M332" si="148">D313+D329</f>
        <v>801.49887363578898</v>
      </c>
      <c r="E332" s="1085">
        <f t="shared" si="148"/>
        <v>771.68664110085297</v>
      </c>
      <c r="F332" s="1085">
        <f t="shared" si="148"/>
        <v>739.41437483977415</v>
      </c>
      <c r="G332" s="1085">
        <f t="shared" si="148"/>
        <v>732.3338782259865</v>
      </c>
      <c r="H332" s="1085">
        <f t="shared" si="148"/>
        <v>782.61554232165508</v>
      </c>
      <c r="I332" s="1085">
        <f t="shared" si="148"/>
        <v>771.97032042753915</v>
      </c>
      <c r="J332" s="1085">
        <f t="shared" si="148"/>
        <v>761.80077034664441</v>
      </c>
      <c r="K332" s="1085">
        <f t="shared" si="148"/>
        <v>756.83071010249091</v>
      </c>
      <c r="L332" s="1085">
        <f t="shared" si="148"/>
        <v>749.46588911471474</v>
      </c>
      <c r="M332" s="1085">
        <f t="shared" si="148"/>
        <v>761.01501555828179</v>
      </c>
    </row>
    <row r="333" spans="1:13">
      <c r="A333" s="1080">
        <f>SUM(C333:L333)</f>
        <v>0</v>
      </c>
      <c r="B333" s="1080"/>
      <c r="C333" s="1080">
        <f>C331-C332</f>
        <v>0</v>
      </c>
      <c r="D333" s="1080">
        <f t="shared" ref="D333:K333" si="149">D331-D332</f>
        <v>0</v>
      </c>
      <c r="E333" s="1080">
        <f t="shared" si="149"/>
        <v>0</v>
      </c>
      <c r="F333" s="1080">
        <f t="shared" si="149"/>
        <v>0</v>
      </c>
      <c r="G333" s="1080">
        <f t="shared" si="149"/>
        <v>0</v>
      </c>
      <c r="H333" s="1080">
        <f t="shared" si="149"/>
        <v>0</v>
      </c>
      <c r="I333" s="1080">
        <f t="shared" si="149"/>
        <v>0</v>
      </c>
      <c r="J333" s="1080">
        <f t="shared" si="149"/>
        <v>0</v>
      </c>
      <c r="K333" s="1080">
        <f t="shared" si="149"/>
        <v>0</v>
      </c>
      <c r="L333" s="1080">
        <f>L331-L332</f>
        <v>0</v>
      </c>
      <c r="M333" s="1080">
        <f>M331-M332</f>
        <v>0</v>
      </c>
    </row>
    <row r="334" spans="1:13" ht="13.15">
      <c r="C334" s="314"/>
      <c r="D334" s="314"/>
      <c r="E334" s="314"/>
      <c r="F334" s="314"/>
      <c r="G334" s="314"/>
      <c r="H334" s="327"/>
      <c r="I334" s="314"/>
      <c r="J334" s="314"/>
      <c r="K334" s="314"/>
      <c r="L334" s="314"/>
    </row>
    <row r="335" spans="1:13" ht="15">
      <c r="B335" s="325" t="s">
        <v>175</v>
      </c>
      <c r="C335" s="314"/>
      <c r="D335" s="314"/>
      <c r="E335" s="314"/>
      <c r="F335" s="314"/>
      <c r="G335" s="314"/>
      <c r="H335" s="327"/>
      <c r="I335" s="314"/>
      <c r="J335" s="314"/>
      <c r="K335" s="314"/>
      <c r="L335" s="314"/>
    </row>
    <row r="336" spans="1:13" ht="15">
      <c r="B336" s="325"/>
      <c r="C336" s="314"/>
      <c r="D336" s="314"/>
      <c r="E336" s="314"/>
      <c r="F336" s="314"/>
      <c r="G336" s="314"/>
      <c r="H336" s="327"/>
      <c r="I336" s="314"/>
      <c r="J336" s="314"/>
      <c r="K336" s="314"/>
      <c r="L336" s="314"/>
    </row>
    <row r="337" spans="1:16" ht="13.15">
      <c r="B337" s="326" t="s">
        <v>46</v>
      </c>
      <c r="C337" s="314"/>
      <c r="D337" s="314"/>
      <c r="E337" s="314"/>
      <c r="F337" s="314"/>
      <c r="G337" s="314"/>
      <c r="H337" s="324"/>
      <c r="I337" s="314"/>
      <c r="J337" s="314"/>
      <c r="K337" s="314"/>
      <c r="L337" s="314"/>
    </row>
    <row r="338" spans="1:16">
      <c r="C338" s="314"/>
      <c r="D338" s="314"/>
      <c r="E338" s="314"/>
      <c r="F338" s="314"/>
      <c r="G338" s="314"/>
      <c r="H338" s="324"/>
      <c r="I338" s="314"/>
      <c r="J338" s="314"/>
      <c r="K338" s="314"/>
      <c r="L338" s="314"/>
    </row>
    <row r="339" spans="1:16" ht="13.15">
      <c r="B339" s="323" t="str">
        <f>B318</f>
        <v>Age group</v>
      </c>
      <c r="C339" s="323" t="str">
        <f t="shared" ref="C339:M339" si="150">C318</f>
        <v>2019/20</v>
      </c>
      <c r="D339" s="323" t="str">
        <f t="shared" si="150"/>
        <v>2020/21</v>
      </c>
      <c r="E339" s="323" t="str">
        <f t="shared" si="150"/>
        <v>2021/22</v>
      </c>
      <c r="F339" s="323" t="str">
        <f t="shared" si="150"/>
        <v>2022/23</v>
      </c>
      <c r="G339" s="323" t="str">
        <f t="shared" si="150"/>
        <v>2023/24</v>
      </c>
      <c r="H339" s="323" t="str">
        <f t="shared" si="150"/>
        <v>2024/25</v>
      </c>
      <c r="I339" s="323" t="str">
        <f t="shared" si="150"/>
        <v>2025/26</v>
      </c>
      <c r="J339" s="323" t="str">
        <f t="shared" si="150"/>
        <v>2026/27</v>
      </c>
      <c r="K339" s="323" t="str">
        <f t="shared" si="150"/>
        <v>2027/28</v>
      </c>
      <c r="L339" s="323" t="str">
        <f t="shared" si="150"/>
        <v>2028/29</v>
      </c>
      <c r="M339" s="323" t="str">
        <f t="shared" si="150"/>
        <v>2029/30</v>
      </c>
    </row>
    <row r="340" spans="1:16" ht="13.15">
      <c r="B340" s="323" t="str">
        <f t="shared" ref="B340:B350" si="151">B319</f>
        <v>20-24</v>
      </c>
      <c r="C340" s="429">
        <f t="shared" ref="C340:M340" si="152">C303+C247</f>
        <v>115.86820964643552</v>
      </c>
      <c r="D340" s="429">
        <f t="shared" si="152"/>
        <v>140.80750804153851</v>
      </c>
      <c r="E340" s="429">
        <f t="shared" si="152"/>
        <v>156.07164950343522</v>
      </c>
      <c r="F340" s="429">
        <f t="shared" si="152"/>
        <v>163.78905847138762</v>
      </c>
      <c r="G340" s="429">
        <f t="shared" si="152"/>
        <v>168.66524190964418</v>
      </c>
      <c r="H340" s="429">
        <f t="shared" si="152"/>
        <v>175.78965978594027</v>
      </c>
      <c r="I340" s="429">
        <f t="shared" si="152"/>
        <v>179.98775189976547</v>
      </c>
      <c r="J340" s="429">
        <f t="shared" si="152"/>
        <v>182.17373290037921</v>
      </c>
      <c r="K340" s="429">
        <f t="shared" si="152"/>
        <v>183.33601365694105</v>
      </c>
      <c r="L340" s="429">
        <f t="shared" si="152"/>
        <v>183.60527852734995</v>
      </c>
      <c r="M340" s="429">
        <f t="shared" si="152"/>
        <v>184.6465051471144</v>
      </c>
      <c r="N340" s="312"/>
      <c r="O340" s="312"/>
      <c r="P340" s="312"/>
    </row>
    <row r="341" spans="1:16" ht="13.15">
      <c r="B341" s="323" t="str">
        <f t="shared" si="151"/>
        <v>25-29</v>
      </c>
      <c r="C341" s="429">
        <f t="shared" ref="C341:M341" si="153">C304+C248</f>
        <v>273.5860563014536</v>
      </c>
      <c r="D341" s="429">
        <f t="shared" si="153"/>
        <v>279.48649985984395</v>
      </c>
      <c r="E341" s="429">
        <f t="shared" si="153"/>
        <v>285.51691834684601</v>
      </c>
      <c r="F341" s="429">
        <f t="shared" si="153"/>
        <v>288.69114241312093</v>
      </c>
      <c r="G341" s="429">
        <f t="shared" si="153"/>
        <v>291.73107449101531</v>
      </c>
      <c r="H341" s="429">
        <f t="shared" si="153"/>
        <v>298.77307112993992</v>
      </c>
      <c r="I341" s="429">
        <f t="shared" si="153"/>
        <v>304.15645764584337</v>
      </c>
      <c r="J341" s="429">
        <f t="shared" si="153"/>
        <v>307.88840078413375</v>
      </c>
      <c r="K341" s="429">
        <f t="shared" si="153"/>
        <v>310.51426584632878</v>
      </c>
      <c r="L341" s="429">
        <f t="shared" si="153"/>
        <v>311.9853532910426</v>
      </c>
      <c r="M341" s="429">
        <f t="shared" si="153"/>
        <v>313.99878975001104</v>
      </c>
      <c r="N341" s="312"/>
      <c r="O341" s="312"/>
      <c r="P341" s="312"/>
    </row>
    <row r="342" spans="1:16" ht="13.15">
      <c r="B342" s="323" t="str">
        <f t="shared" si="151"/>
        <v>30-34</v>
      </c>
      <c r="C342" s="429">
        <f t="shared" ref="C342:M342" si="154">C305+C249</f>
        <v>366.62024049697402</v>
      </c>
      <c r="D342" s="429">
        <f t="shared" si="154"/>
        <v>355.39132830795552</v>
      </c>
      <c r="E342" s="429">
        <f t="shared" si="154"/>
        <v>346.74497712472555</v>
      </c>
      <c r="F342" s="429">
        <f t="shared" si="154"/>
        <v>339.07314416597444</v>
      </c>
      <c r="G342" s="429">
        <f t="shared" si="154"/>
        <v>333.70486269648222</v>
      </c>
      <c r="H342" s="429">
        <f t="shared" si="154"/>
        <v>332.37696844531456</v>
      </c>
      <c r="I342" s="429">
        <f t="shared" si="154"/>
        <v>332.2573318098884</v>
      </c>
      <c r="J342" s="429">
        <f t="shared" si="154"/>
        <v>332.74300867936842</v>
      </c>
      <c r="K342" s="429">
        <f t="shared" si="154"/>
        <v>333.58509940553728</v>
      </c>
      <c r="L342" s="429">
        <f t="shared" si="154"/>
        <v>334.38741648798481</v>
      </c>
      <c r="M342" s="429">
        <f t="shared" si="154"/>
        <v>335.72715154568624</v>
      </c>
      <c r="N342" s="312"/>
      <c r="O342" s="312"/>
      <c r="P342" s="312"/>
    </row>
    <row r="343" spans="1:16" ht="13.15">
      <c r="B343" s="323" t="str">
        <f t="shared" si="151"/>
        <v>35-39</v>
      </c>
      <c r="C343" s="429">
        <f t="shared" ref="C343:M343" si="155">C306+C250</f>
        <v>338.79096584674767</v>
      </c>
      <c r="D343" s="429">
        <f t="shared" si="155"/>
        <v>343.56804721972236</v>
      </c>
      <c r="E343" s="429">
        <f t="shared" si="155"/>
        <v>343.89766926074759</v>
      </c>
      <c r="F343" s="429">
        <f t="shared" si="155"/>
        <v>340.4297510493609</v>
      </c>
      <c r="G343" s="429">
        <f t="shared" si="155"/>
        <v>336.23933010391409</v>
      </c>
      <c r="H343" s="429">
        <f t="shared" si="155"/>
        <v>333.7339380761747</v>
      </c>
      <c r="I343" s="429">
        <f t="shared" si="155"/>
        <v>331.31019923454204</v>
      </c>
      <c r="J343" s="429">
        <f t="shared" si="155"/>
        <v>329.18410796632071</v>
      </c>
      <c r="K343" s="429">
        <f t="shared" si="155"/>
        <v>327.55141725119807</v>
      </c>
      <c r="L343" s="429">
        <f t="shared" si="155"/>
        <v>326.27314223787948</v>
      </c>
      <c r="M343" s="429">
        <f t="shared" si="155"/>
        <v>325.83995272647456</v>
      </c>
      <c r="N343" s="312"/>
      <c r="O343" s="312"/>
      <c r="P343" s="312"/>
    </row>
    <row r="344" spans="1:16" ht="13.15">
      <c r="B344" s="323" t="str">
        <f t="shared" si="151"/>
        <v>40-44</v>
      </c>
      <c r="C344" s="429">
        <f t="shared" ref="C344:M344" si="156">C307+C251</f>
        <v>346.22311723326084</v>
      </c>
      <c r="D344" s="429">
        <f t="shared" si="156"/>
        <v>337.46872410559592</v>
      </c>
      <c r="E344" s="429">
        <f t="shared" si="156"/>
        <v>330.94123594701574</v>
      </c>
      <c r="F344" s="429">
        <f t="shared" si="156"/>
        <v>324.2372791790512</v>
      </c>
      <c r="G344" s="429">
        <f t="shared" si="156"/>
        <v>318.51123897907524</v>
      </c>
      <c r="H344" s="429">
        <f t="shared" si="156"/>
        <v>314.83254057105404</v>
      </c>
      <c r="I344" s="429">
        <f t="shared" si="156"/>
        <v>311.4076960414809</v>
      </c>
      <c r="J344" s="429">
        <f t="shared" si="156"/>
        <v>308.19587613816253</v>
      </c>
      <c r="K344" s="429">
        <f t="shared" si="156"/>
        <v>305.32723552605302</v>
      </c>
      <c r="L344" s="429">
        <f t="shared" si="156"/>
        <v>302.73921682637189</v>
      </c>
      <c r="M344" s="429">
        <f t="shared" si="156"/>
        <v>300.90415240575385</v>
      </c>
      <c r="N344" s="312"/>
      <c r="O344" s="312"/>
      <c r="P344" s="312"/>
    </row>
    <row r="345" spans="1:16" ht="13.15">
      <c r="B345" s="323" t="str">
        <f t="shared" si="151"/>
        <v>45-49</v>
      </c>
      <c r="C345" s="429">
        <f t="shared" ref="C345:M345" si="157">C308+C252</f>
        <v>309.70583193069911</v>
      </c>
      <c r="D345" s="429">
        <f t="shared" si="157"/>
        <v>307.02868097604863</v>
      </c>
      <c r="E345" s="429">
        <f t="shared" si="157"/>
        <v>302.59515645192829</v>
      </c>
      <c r="F345" s="429">
        <f t="shared" si="157"/>
        <v>296.28558658730879</v>
      </c>
      <c r="G345" s="429">
        <f t="shared" si="157"/>
        <v>290.3334941440188</v>
      </c>
      <c r="H345" s="429">
        <f t="shared" si="157"/>
        <v>286.12690242635648</v>
      </c>
      <c r="I345" s="429">
        <f t="shared" si="157"/>
        <v>282.16680257335219</v>
      </c>
      <c r="J345" s="429">
        <f t="shared" si="157"/>
        <v>278.4423134204622</v>
      </c>
      <c r="K345" s="429">
        <f t="shared" si="157"/>
        <v>275.04594103451677</v>
      </c>
      <c r="L345" s="429">
        <f t="shared" si="157"/>
        <v>271.89505700864345</v>
      </c>
      <c r="M345" s="429">
        <f t="shared" si="157"/>
        <v>269.40467111714349</v>
      </c>
      <c r="N345" s="312"/>
      <c r="O345" s="312"/>
      <c r="P345" s="312"/>
    </row>
    <row r="346" spans="1:16" ht="13.15">
      <c r="B346" s="323" t="str">
        <f t="shared" si="151"/>
        <v>50-54</v>
      </c>
      <c r="C346" s="429">
        <f t="shared" ref="C346:M346" si="158">C309+C253</f>
        <v>234.9587403265582</v>
      </c>
      <c r="D346" s="429">
        <f t="shared" si="158"/>
        <v>232.90070126674323</v>
      </c>
      <c r="E346" s="429">
        <f t="shared" si="158"/>
        <v>230.3160744522911</v>
      </c>
      <c r="F346" s="429">
        <f t="shared" si="158"/>
        <v>226.21672160017255</v>
      </c>
      <c r="G346" s="429">
        <f t="shared" si="158"/>
        <v>222.12943528421758</v>
      </c>
      <c r="H346" s="429">
        <f t="shared" si="158"/>
        <v>219.06227192339534</v>
      </c>
      <c r="I346" s="429">
        <f t="shared" si="158"/>
        <v>216.00556591826742</v>
      </c>
      <c r="J346" s="429">
        <f t="shared" si="158"/>
        <v>213.00714148517415</v>
      </c>
      <c r="K346" s="429">
        <f t="shared" si="158"/>
        <v>210.17670866372214</v>
      </c>
      <c r="L346" s="429">
        <f t="shared" si="158"/>
        <v>207.481505410343</v>
      </c>
      <c r="M346" s="429">
        <f t="shared" si="158"/>
        <v>205.23677125173475</v>
      </c>
      <c r="N346" s="312"/>
      <c r="O346" s="312"/>
      <c r="P346" s="312"/>
    </row>
    <row r="347" spans="1:16" ht="13.15">
      <c r="B347" s="323" t="str">
        <f t="shared" si="151"/>
        <v>55-59</v>
      </c>
      <c r="C347" s="429">
        <f t="shared" ref="C347:M347" si="159">C310+C254</f>
        <v>140.8642616520182</v>
      </c>
      <c r="D347" s="429">
        <f t="shared" si="159"/>
        <v>129.31833954550515</v>
      </c>
      <c r="E347" s="429">
        <f t="shared" si="159"/>
        <v>121.63385306896706</v>
      </c>
      <c r="F347" s="429">
        <f t="shared" si="159"/>
        <v>115.9359829750648</v>
      </c>
      <c r="G347" s="429">
        <f t="shared" si="159"/>
        <v>111.79496699581269</v>
      </c>
      <c r="H347" s="429">
        <f t="shared" si="159"/>
        <v>109.17591132832504</v>
      </c>
      <c r="I347" s="429">
        <f t="shared" si="159"/>
        <v>107.01902594581685</v>
      </c>
      <c r="J347" s="429">
        <f t="shared" si="159"/>
        <v>105.14829651021756</v>
      </c>
      <c r="K347" s="429">
        <f t="shared" si="159"/>
        <v>103.51197852232279</v>
      </c>
      <c r="L347" s="429">
        <f t="shared" si="159"/>
        <v>102.01887349449153</v>
      </c>
      <c r="M347" s="429">
        <f t="shared" si="159"/>
        <v>100.82340347313729</v>
      </c>
      <c r="N347" s="312"/>
      <c r="O347" s="312"/>
      <c r="P347" s="312"/>
    </row>
    <row r="348" spans="1:16" ht="13.15">
      <c r="B348" s="323" t="str">
        <f t="shared" si="151"/>
        <v>60-64</v>
      </c>
      <c r="C348" s="429">
        <f t="shared" ref="C348:M348" si="160">C311+C255</f>
        <v>46.763539097242678</v>
      </c>
      <c r="D348" s="429">
        <f t="shared" si="160"/>
        <v>47.569132270905222</v>
      </c>
      <c r="E348" s="429">
        <f t="shared" si="160"/>
        <v>46.305893064364305</v>
      </c>
      <c r="F348" s="429">
        <f t="shared" si="160"/>
        <v>44.399626119240018</v>
      </c>
      <c r="G348" s="429">
        <f t="shared" si="160"/>
        <v>42.593385853633876</v>
      </c>
      <c r="H348" s="429">
        <f t="shared" si="160"/>
        <v>41.325874539294098</v>
      </c>
      <c r="I348" s="429">
        <f t="shared" si="160"/>
        <v>40.251594557881702</v>
      </c>
      <c r="J348" s="429">
        <f t="shared" si="160"/>
        <v>39.343883769445775</v>
      </c>
      <c r="K348" s="429">
        <f t="shared" si="160"/>
        <v>38.588081599670069</v>
      </c>
      <c r="L348" s="429">
        <f t="shared" si="160"/>
        <v>37.932640906402042</v>
      </c>
      <c r="M348" s="429">
        <f t="shared" si="160"/>
        <v>37.441454450675444</v>
      </c>
      <c r="N348" s="312"/>
      <c r="O348" s="312"/>
      <c r="P348" s="312"/>
    </row>
    <row r="349" spans="1:16" ht="13.15">
      <c r="B349" s="323" t="str">
        <f t="shared" si="151"/>
        <v>65 plus</v>
      </c>
      <c r="C349" s="429">
        <f t="shared" ref="C349:M349" si="161">C312+C256</f>
        <v>10.264463171095667</v>
      </c>
      <c r="D349" s="429">
        <f t="shared" si="161"/>
        <v>13.236420931320382</v>
      </c>
      <c r="E349" s="429">
        <f t="shared" si="161"/>
        <v>15.110287614387767</v>
      </c>
      <c r="F349" s="429">
        <f t="shared" si="161"/>
        <v>16.037757898349003</v>
      </c>
      <c r="G349" s="429">
        <f t="shared" si="161"/>
        <v>16.361659931950349</v>
      </c>
      <c r="H349" s="429">
        <f t="shared" si="161"/>
        <v>16.414336755642108</v>
      </c>
      <c r="I349" s="429">
        <f t="shared" si="161"/>
        <v>16.275342615756756</v>
      </c>
      <c r="J349" s="429">
        <f t="shared" si="161"/>
        <v>16.043340354968592</v>
      </c>
      <c r="K349" s="429">
        <f t="shared" si="161"/>
        <v>15.782589644326599</v>
      </c>
      <c r="L349" s="429">
        <f t="shared" si="161"/>
        <v>15.519241044715514</v>
      </c>
      <c r="M349" s="429">
        <f t="shared" si="161"/>
        <v>15.295013889205922</v>
      </c>
      <c r="N349" s="312"/>
      <c r="O349" s="312"/>
      <c r="P349" s="312"/>
    </row>
    <row r="350" spans="1:16" ht="13.15">
      <c r="B350" s="323" t="str">
        <f t="shared" si="151"/>
        <v>Total</v>
      </c>
      <c r="C350" s="429">
        <f t="shared" ref="C350:M350" si="162">SUM(C340:C349)</f>
        <v>2183.6454257024852</v>
      </c>
      <c r="D350" s="429">
        <f t="shared" si="162"/>
        <v>2186.7753825251789</v>
      </c>
      <c r="E350" s="429">
        <f t="shared" si="162"/>
        <v>2179.1337148347084</v>
      </c>
      <c r="F350" s="429">
        <f t="shared" si="162"/>
        <v>2155.0960504590303</v>
      </c>
      <c r="G350" s="429">
        <f t="shared" si="162"/>
        <v>2132.0646903897641</v>
      </c>
      <c r="H350" s="429">
        <f t="shared" si="162"/>
        <v>2127.6114749814369</v>
      </c>
      <c r="I350" s="429">
        <f t="shared" si="162"/>
        <v>2120.8377682425953</v>
      </c>
      <c r="J350" s="429">
        <f t="shared" si="162"/>
        <v>2112.170102008633</v>
      </c>
      <c r="K350" s="429">
        <f t="shared" si="162"/>
        <v>2103.4193311506165</v>
      </c>
      <c r="L350" s="429">
        <f t="shared" si="162"/>
        <v>2093.8377252352243</v>
      </c>
      <c r="M350" s="429">
        <f t="shared" si="162"/>
        <v>2089.317865756937</v>
      </c>
      <c r="N350" s="312"/>
      <c r="O350" s="312"/>
      <c r="P350" s="312"/>
    </row>
    <row r="351" spans="1:16">
      <c r="A351" s="1080">
        <f>SUM(C351:M351)</f>
        <v>0</v>
      </c>
      <c r="B351" s="1080"/>
      <c r="C351" s="1080">
        <f>SUM(C340:C349)-C350</f>
        <v>0</v>
      </c>
      <c r="D351" s="1080">
        <f t="shared" ref="D351:M351" si="163">SUM(D340:D349)-D350</f>
        <v>0</v>
      </c>
      <c r="E351" s="1080">
        <f t="shared" si="163"/>
        <v>0</v>
      </c>
      <c r="F351" s="1080">
        <f t="shared" si="163"/>
        <v>0</v>
      </c>
      <c r="G351" s="1080">
        <f t="shared" si="163"/>
        <v>0</v>
      </c>
      <c r="H351" s="1080">
        <f t="shared" si="163"/>
        <v>0</v>
      </c>
      <c r="I351" s="1080">
        <f t="shared" si="163"/>
        <v>0</v>
      </c>
      <c r="J351" s="1080">
        <f t="shared" si="163"/>
        <v>0</v>
      </c>
      <c r="K351" s="1080">
        <f t="shared" si="163"/>
        <v>0</v>
      </c>
      <c r="L351" s="1080">
        <f t="shared" si="163"/>
        <v>0</v>
      </c>
      <c r="M351" s="1080">
        <f t="shared" si="163"/>
        <v>0</v>
      </c>
    </row>
    <row r="353" spans="1:14" ht="13.15">
      <c r="B353" s="326" t="s">
        <v>47</v>
      </c>
      <c r="C353" s="314"/>
      <c r="D353" s="314"/>
      <c r="E353" s="314"/>
      <c r="F353" s="314"/>
      <c r="G353" s="314"/>
      <c r="H353" s="324"/>
      <c r="I353" s="314"/>
      <c r="J353" s="314"/>
      <c r="K353" s="314"/>
      <c r="L353" s="314"/>
    </row>
    <row r="354" spans="1:14">
      <c r="C354" s="314"/>
      <c r="D354" s="314"/>
      <c r="E354" s="314"/>
      <c r="F354" s="314"/>
      <c r="G354" s="314"/>
      <c r="H354" s="324"/>
      <c r="I354" s="314"/>
      <c r="J354" s="314"/>
      <c r="K354" s="314"/>
      <c r="L354" s="314"/>
    </row>
    <row r="355" spans="1:14" ht="13.15">
      <c r="B355" s="323" t="str">
        <f t="shared" ref="B355:B366" si="164">B339</f>
        <v>Age group</v>
      </c>
      <c r="C355" s="323" t="str">
        <f t="shared" ref="C355:M355" si="165">C339</f>
        <v>2019/20</v>
      </c>
      <c r="D355" s="323" t="str">
        <f t="shared" si="165"/>
        <v>2020/21</v>
      </c>
      <c r="E355" s="323" t="str">
        <f t="shared" si="165"/>
        <v>2021/22</v>
      </c>
      <c r="F355" s="323" t="str">
        <f t="shared" si="165"/>
        <v>2022/23</v>
      </c>
      <c r="G355" s="323" t="str">
        <f t="shared" si="165"/>
        <v>2023/24</v>
      </c>
      <c r="H355" s="323" t="str">
        <f t="shared" si="165"/>
        <v>2024/25</v>
      </c>
      <c r="I355" s="323" t="str">
        <f t="shared" si="165"/>
        <v>2025/26</v>
      </c>
      <c r="J355" s="323" t="str">
        <f t="shared" si="165"/>
        <v>2026/27</v>
      </c>
      <c r="K355" s="323" t="str">
        <f t="shared" si="165"/>
        <v>2027/28</v>
      </c>
      <c r="L355" s="323" t="str">
        <f t="shared" si="165"/>
        <v>2028/29</v>
      </c>
      <c r="M355" s="323" t="str">
        <f t="shared" si="165"/>
        <v>2029/30</v>
      </c>
    </row>
    <row r="356" spans="1:14" ht="13.15">
      <c r="B356" s="323" t="str">
        <f t="shared" si="164"/>
        <v>20-24</v>
      </c>
      <c r="C356" s="429">
        <f t="shared" ref="C356:M356" si="166">C319+C263</f>
        <v>325.16353200533433</v>
      </c>
      <c r="D356" s="429">
        <f t="shared" si="166"/>
        <v>362.79053090328068</v>
      </c>
      <c r="E356" s="429">
        <f t="shared" si="166"/>
        <v>384.26131278591419</v>
      </c>
      <c r="F356" s="429">
        <f t="shared" si="166"/>
        <v>393.9244045067187</v>
      </c>
      <c r="G356" s="429">
        <f t="shared" si="166"/>
        <v>399.56708590665068</v>
      </c>
      <c r="H356" s="429">
        <f t="shared" si="166"/>
        <v>411.89817323665443</v>
      </c>
      <c r="I356" s="429">
        <f t="shared" si="166"/>
        <v>418.83149492376748</v>
      </c>
      <c r="J356" s="429">
        <f t="shared" si="166"/>
        <v>422.03505394252358</v>
      </c>
      <c r="K356" s="429">
        <f t="shared" si="166"/>
        <v>423.47023353115014</v>
      </c>
      <c r="L356" s="429">
        <f t="shared" si="166"/>
        <v>423.25995418753496</v>
      </c>
      <c r="M356" s="429">
        <f t="shared" si="166"/>
        <v>425.02936760353884</v>
      </c>
      <c r="N356" s="312"/>
    </row>
    <row r="357" spans="1:14" ht="13.15">
      <c r="B357" s="323" t="str">
        <f t="shared" si="164"/>
        <v>25-29</v>
      </c>
      <c r="C357" s="429">
        <f t="shared" ref="C357:M357" si="167">C320+C264</f>
        <v>791.49418589163281</v>
      </c>
      <c r="D357" s="429">
        <f t="shared" si="167"/>
        <v>771.83427072243762</v>
      </c>
      <c r="E357" s="429">
        <f t="shared" si="167"/>
        <v>758.76185538354002</v>
      </c>
      <c r="F357" s="429">
        <f t="shared" si="167"/>
        <v>747.14625258338538</v>
      </c>
      <c r="G357" s="429">
        <f t="shared" si="167"/>
        <v>739.26346564948471</v>
      </c>
      <c r="H357" s="429">
        <f t="shared" si="167"/>
        <v>743.68130218967372</v>
      </c>
      <c r="I357" s="429">
        <f t="shared" si="167"/>
        <v>747.14811472029294</v>
      </c>
      <c r="J357" s="429">
        <f t="shared" si="167"/>
        <v>749.04876333410732</v>
      </c>
      <c r="K357" s="429">
        <f t="shared" si="167"/>
        <v>750.09263130172735</v>
      </c>
      <c r="L357" s="429">
        <f t="shared" si="167"/>
        <v>749.77204517373832</v>
      </c>
      <c r="M357" s="429">
        <f t="shared" si="167"/>
        <v>751.58629599772598</v>
      </c>
      <c r="N357" s="312"/>
    </row>
    <row r="358" spans="1:14" ht="13.15">
      <c r="B358" s="323" t="str">
        <f t="shared" si="164"/>
        <v>30-34</v>
      </c>
      <c r="C358" s="429">
        <f t="shared" ref="C358:M358" si="168">C321+C265</f>
        <v>891.77334049353931</v>
      </c>
      <c r="D358" s="429">
        <f t="shared" si="168"/>
        <v>872.52837095809207</v>
      </c>
      <c r="E358" s="429">
        <f t="shared" si="168"/>
        <v>851.73021133613543</v>
      </c>
      <c r="F358" s="429">
        <f t="shared" si="168"/>
        <v>830.85114057054204</v>
      </c>
      <c r="G358" s="429">
        <f t="shared" si="168"/>
        <v>812.78607411908979</v>
      </c>
      <c r="H358" s="429">
        <f t="shared" si="168"/>
        <v>802.78220084714997</v>
      </c>
      <c r="I358" s="429">
        <f t="shared" si="168"/>
        <v>795.28106048009852</v>
      </c>
      <c r="J358" s="429">
        <f t="shared" si="168"/>
        <v>789.48193402589288</v>
      </c>
      <c r="K358" s="429">
        <f t="shared" si="168"/>
        <v>785.12411389885028</v>
      </c>
      <c r="L358" s="429">
        <f t="shared" si="168"/>
        <v>781.44248176073927</v>
      </c>
      <c r="M358" s="429">
        <f t="shared" si="168"/>
        <v>779.75971938342047</v>
      </c>
      <c r="N358" s="312"/>
    </row>
    <row r="359" spans="1:14" ht="13.15">
      <c r="B359" s="323" t="str">
        <f t="shared" si="164"/>
        <v>35-39</v>
      </c>
      <c r="C359" s="429">
        <f t="shared" ref="C359:M359" si="169">C322+C266</f>
        <v>806.67837704972032</v>
      </c>
      <c r="D359" s="429">
        <f t="shared" si="169"/>
        <v>812.42664669728163</v>
      </c>
      <c r="E359" s="429">
        <f t="shared" si="169"/>
        <v>810.70408071078634</v>
      </c>
      <c r="F359" s="429">
        <f t="shared" si="169"/>
        <v>803.10201392352792</v>
      </c>
      <c r="G359" s="429">
        <f t="shared" si="169"/>
        <v>793.19586658091202</v>
      </c>
      <c r="H359" s="429">
        <f t="shared" si="169"/>
        <v>786.14729747375532</v>
      </c>
      <c r="I359" s="429">
        <f t="shared" si="169"/>
        <v>778.39173875873109</v>
      </c>
      <c r="J359" s="429">
        <f t="shared" si="169"/>
        <v>770.60995432143272</v>
      </c>
      <c r="K359" s="429">
        <f t="shared" si="169"/>
        <v>763.48663186543251</v>
      </c>
      <c r="L359" s="429">
        <f t="shared" si="169"/>
        <v>756.94254895399627</v>
      </c>
      <c r="M359" s="429">
        <f t="shared" si="169"/>
        <v>752.27703105211583</v>
      </c>
      <c r="N359" s="312"/>
    </row>
    <row r="360" spans="1:14" ht="13.15">
      <c r="B360" s="323" t="str">
        <f t="shared" si="164"/>
        <v>40-44</v>
      </c>
      <c r="C360" s="429">
        <f t="shared" ref="C360:M360" si="170">C323+C267</f>
        <v>758.70893955612109</v>
      </c>
      <c r="D360" s="429">
        <f t="shared" si="170"/>
        <v>749.06469775106598</v>
      </c>
      <c r="E360" s="429">
        <f t="shared" si="170"/>
        <v>741.04674219053595</v>
      </c>
      <c r="F360" s="429">
        <f t="shared" si="170"/>
        <v>732.77351192042977</v>
      </c>
      <c r="G360" s="429">
        <f t="shared" si="170"/>
        <v>724.92498739860844</v>
      </c>
      <c r="H360" s="429">
        <f t="shared" si="170"/>
        <v>720.25639861941852</v>
      </c>
      <c r="I360" s="429">
        <f t="shared" si="170"/>
        <v>714.94148902491986</v>
      </c>
      <c r="J360" s="429">
        <f t="shared" si="170"/>
        <v>709.05177207159841</v>
      </c>
      <c r="K360" s="429">
        <f t="shared" si="170"/>
        <v>703.03504607051457</v>
      </c>
      <c r="L360" s="429">
        <f t="shared" si="170"/>
        <v>696.90845275755885</v>
      </c>
      <c r="M360" s="429">
        <f t="shared" si="170"/>
        <v>691.89243442505074</v>
      </c>
      <c r="N360" s="312"/>
    </row>
    <row r="361" spans="1:14" ht="13.15">
      <c r="B361" s="323" t="str">
        <f t="shared" si="164"/>
        <v>45-49</v>
      </c>
      <c r="C361" s="429">
        <f t="shared" ref="C361:M361" si="171">C324+C268</f>
        <v>576.80455627645154</v>
      </c>
      <c r="D361" s="429">
        <f t="shared" si="171"/>
        <v>598.1185164066186</v>
      </c>
      <c r="E361" s="429">
        <f t="shared" si="171"/>
        <v>610.06211844572192</v>
      </c>
      <c r="F361" s="429">
        <f t="shared" si="171"/>
        <v>615.41041141574601</v>
      </c>
      <c r="G361" s="429">
        <f t="shared" si="171"/>
        <v>617.42860145818327</v>
      </c>
      <c r="H361" s="429">
        <f t="shared" si="171"/>
        <v>620.04951083267156</v>
      </c>
      <c r="I361" s="429">
        <f t="shared" si="171"/>
        <v>620.55879583030958</v>
      </c>
      <c r="J361" s="429">
        <f t="shared" si="171"/>
        <v>619.44196552404219</v>
      </c>
      <c r="K361" s="429">
        <f t="shared" si="171"/>
        <v>617.30692155696545</v>
      </c>
      <c r="L361" s="429">
        <f t="shared" si="171"/>
        <v>614.28663288651796</v>
      </c>
      <c r="M361" s="429">
        <f t="shared" si="171"/>
        <v>611.57421441453459</v>
      </c>
      <c r="N361" s="312"/>
    </row>
    <row r="362" spans="1:14" ht="13.15">
      <c r="B362" s="323" t="str">
        <f t="shared" si="164"/>
        <v>50-54</v>
      </c>
      <c r="C362" s="429">
        <f t="shared" ref="C362:M362" si="172">C325+C269</f>
        <v>385.59618909213026</v>
      </c>
      <c r="D362" s="429">
        <f t="shared" si="172"/>
        <v>404.01541225940196</v>
      </c>
      <c r="E362" s="429">
        <f t="shared" si="172"/>
        <v>419.49054843192471</v>
      </c>
      <c r="F362" s="429">
        <f t="shared" si="172"/>
        <v>431.16522704351894</v>
      </c>
      <c r="G362" s="429">
        <f t="shared" si="172"/>
        <v>440.0838733639527</v>
      </c>
      <c r="H362" s="429">
        <f t="shared" si="172"/>
        <v>448.60456168672749</v>
      </c>
      <c r="I362" s="429">
        <f t="shared" si="172"/>
        <v>454.68370172315349</v>
      </c>
      <c r="J362" s="429">
        <f t="shared" si="172"/>
        <v>458.6850625821217</v>
      </c>
      <c r="K362" s="429">
        <f t="shared" si="172"/>
        <v>461.12677156146418</v>
      </c>
      <c r="L362" s="429">
        <f t="shared" si="172"/>
        <v>462.19912830652203</v>
      </c>
      <c r="M362" s="429">
        <f t="shared" si="172"/>
        <v>462.8527644825225</v>
      </c>
      <c r="N362" s="312"/>
    </row>
    <row r="363" spans="1:14" ht="13.15">
      <c r="B363" s="323" t="str">
        <f t="shared" si="164"/>
        <v>55-59</v>
      </c>
      <c r="C363" s="429">
        <f t="shared" ref="C363:M363" si="173">C326+C270</f>
        <v>265.03122872600119</v>
      </c>
      <c r="D363" s="429">
        <f t="shared" si="173"/>
        <v>242.42886975889667</v>
      </c>
      <c r="E363" s="429">
        <f t="shared" si="173"/>
        <v>230.51954245808821</v>
      </c>
      <c r="F363" s="429">
        <f t="shared" si="173"/>
        <v>224.74871680203023</v>
      </c>
      <c r="G363" s="429">
        <f t="shared" si="173"/>
        <v>222.819518768503</v>
      </c>
      <c r="H363" s="429">
        <f t="shared" si="173"/>
        <v>224.14450484896426</v>
      </c>
      <c r="I363" s="429">
        <f t="shared" si="173"/>
        <v>226.04627007679727</v>
      </c>
      <c r="J363" s="429">
        <f t="shared" si="173"/>
        <v>227.93796398381147</v>
      </c>
      <c r="K363" s="429">
        <f t="shared" si="173"/>
        <v>229.61900516869423</v>
      </c>
      <c r="L363" s="429">
        <f t="shared" si="173"/>
        <v>230.87335576532593</v>
      </c>
      <c r="M363" s="429">
        <f t="shared" si="173"/>
        <v>232.07908020994503</v>
      </c>
      <c r="N363" s="312"/>
    </row>
    <row r="364" spans="1:14" ht="13.15">
      <c r="B364" s="323" t="str">
        <f t="shared" si="164"/>
        <v>60-64</v>
      </c>
      <c r="C364" s="429">
        <f t="shared" ref="C364:M364" si="174">C327+C271</f>
        <v>91.179499243728515</v>
      </c>
      <c r="D364" s="429">
        <f t="shared" si="174"/>
        <v>92.136541505833719</v>
      </c>
      <c r="E364" s="429">
        <f t="shared" si="174"/>
        <v>89.307865014165458</v>
      </c>
      <c r="F364" s="429">
        <f t="shared" si="174"/>
        <v>85.867640274257312</v>
      </c>
      <c r="G364" s="429">
        <f t="shared" si="174"/>
        <v>83.205086075680882</v>
      </c>
      <c r="H364" s="429">
        <f t="shared" si="174"/>
        <v>82.088934655106797</v>
      </c>
      <c r="I364" s="429">
        <f t="shared" si="174"/>
        <v>81.557161812316167</v>
      </c>
      <c r="J364" s="429">
        <f t="shared" si="174"/>
        <v>81.416323766994424</v>
      </c>
      <c r="K364" s="429">
        <f t="shared" si="174"/>
        <v>81.537891540499416</v>
      </c>
      <c r="L364" s="429">
        <f t="shared" si="174"/>
        <v>81.744365472721753</v>
      </c>
      <c r="M364" s="429">
        <f t="shared" si="174"/>
        <v>82.145784607342662</v>
      </c>
      <c r="N364" s="312"/>
    </row>
    <row r="365" spans="1:14" ht="13.15">
      <c r="B365" s="323" t="str">
        <f t="shared" si="164"/>
        <v>65 plus</v>
      </c>
      <c r="C365" s="429">
        <f t="shared" ref="C365:M365" si="175">C328+C272</f>
        <v>21.224760232513304</v>
      </c>
      <c r="D365" s="429">
        <f t="shared" si="175"/>
        <v>28.546687211205228</v>
      </c>
      <c r="E365" s="429">
        <f t="shared" si="175"/>
        <v>33.358453064691979</v>
      </c>
      <c r="F365" s="429">
        <f t="shared" si="175"/>
        <v>36.022706570153922</v>
      </c>
      <c r="G365" s="429">
        <f t="shared" si="175"/>
        <v>37.292247445911435</v>
      </c>
      <c r="H365" s="429">
        <f t="shared" si="175"/>
        <v>37.94453493268729</v>
      </c>
      <c r="I365" s="429">
        <f t="shared" si="175"/>
        <v>38.189393251312282</v>
      </c>
      <c r="J365" s="429">
        <f t="shared" si="175"/>
        <v>38.245686288814767</v>
      </c>
      <c r="K365" s="429">
        <f t="shared" si="175"/>
        <v>38.24730240065702</v>
      </c>
      <c r="L365" s="429">
        <f t="shared" si="175"/>
        <v>38.239390099879024</v>
      </c>
      <c r="M365" s="429">
        <f t="shared" si="175"/>
        <v>38.300260901630026</v>
      </c>
      <c r="N365" s="312"/>
    </row>
    <row r="366" spans="1:14" ht="13.15">
      <c r="B366" s="323" t="str">
        <f t="shared" si="164"/>
        <v>Total</v>
      </c>
      <c r="C366" s="429">
        <f t="shared" ref="C366:K366" si="176">SUM(C356:C365)</f>
        <v>4913.6546085671725</v>
      </c>
      <c r="D366" s="429">
        <f t="shared" si="176"/>
        <v>4933.8905441741144</v>
      </c>
      <c r="E366" s="429">
        <f t="shared" si="176"/>
        <v>4929.2427298215043</v>
      </c>
      <c r="F366" s="429">
        <f t="shared" si="176"/>
        <v>4901.012025610311</v>
      </c>
      <c r="G366" s="429">
        <f t="shared" si="176"/>
        <v>4870.5668067669767</v>
      </c>
      <c r="H366" s="429">
        <f t="shared" si="176"/>
        <v>4877.5974193228094</v>
      </c>
      <c r="I366" s="429">
        <f t="shared" si="176"/>
        <v>4875.6292206016988</v>
      </c>
      <c r="J366" s="429">
        <f t="shared" si="176"/>
        <v>4865.9544798413399</v>
      </c>
      <c r="K366" s="429">
        <f t="shared" si="176"/>
        <v>4853.0465488959544</v>
      </c>
      <c r="L366" s="429">
        <f>L329+L273</f>
        <v>4835.6683553645353</v>
      </c>
      <c r="M366" s="429">
        <f>M329+M273</f>
        <v>4827.4969530778271</v>
      </c>
      <c r="N366" s="312"/>
    </row>
    <row r="367" spans="1:14">
      <c r="A367" s="1080">
        <f>SUM(C367:M367)</f>
        <v>0</v>
      </c>
      <c r="B367" s="1080"/>
      <c r="C367" s="1080">
        <f>SUM(C356:C365)-C366</f>
        <v>0</v>
      </c>
      <c r="D367" s="1080">
        <f t="shared" ref="D367:M367" si="177">SUM(D356:D365)-D366</f>
        <v>0</v>
      </c>
      <c r="E367" s="1080">
        <f t="shared" si="177"/>
        <v>0</v>
      </c>
      <c r="F367" s="1080">
        <f t="shared" si="177"/>
        <v>0</v>
      </c>
      <c r="G367" s="1080">
        <f t="shared" si="177"/>
        <v>0</v>
      </c>
      <c r="H367" s="1080">
        <f t="shared" si="177"/>
        <v>0</v>
      </c>
      <c r="I367" s="1080">
        <f t="shared" si="177"/>
        <v>0</v>
      </c>
      <c r="J367" s="1080">
        <f t="shared" si="177"/>
        <v>0</v>
      </c>
      <c r="K367" s="1080">
        <f t="shared" si="177"/>
        <v>0</v>
      </c>
      <c r="L367" s="1080">
        <f t="shared" si="177"/>
        <v>0</v>
      </c>
      <c r="M367" s="1080">
        <f t="shared" si="177"/>
        <v>0</v>
      </c>
    </row>
    <row r="368" spans="1:14">
      <c r="C368" s="1085">
        <f>C350+C366</f>
        <v>7097.3000342696578</v>
      </c>
      <c r="D368" s="1085">
        <f t="shared" ref="D368:M368" si="178">D350+D366</f>
        <v>7120.6659266992938</v>
      </c>
      <c r="E368" s="1085">
        <f t="shared" si="178"/>
        <v>7108.3764446562127</v>
      </c>
      <c r="F368" s="1085">
        <f t="shared" si="178"/>
        <v>7056.1080760693412</v>
      </c>
      <c r="G368" s="1085">
        <f t="shared" si="178"/>
        <v>7002.6314971567408</v>
      </c>
      <c r="H368" s="1085">
        <f t="shared" si="178"/>
        <v>7005.2088943042463</v>
      </c>
      <c r="I368" s="1085">
        <f t="shared" si="178"/>
        <v>6996.4669888442941</v>
      </c>
      <c r="J368" s="1085">
        <f t="shared" si="178"/>
        <v>6978.1245818499729</v>
      </c>
      <c r="K368" s="1085">
        <f t="shared" si="178"/>
        <v>6956.4658800465713</v>
      </c>
      <c r="L368" s="1085">
        <f t="shared" si="178"/>
        <v>6929.50608059976</v>
      </c>
      <c r="M368" s="1085">
        <f t="shared" si="178"/>
        <v>6916.8148188347641</v>
      </c>
    </row>
    <row r="369" spans="1:13">
      <c r="C369" s="1085">
        <f t="shared" ref="C369:M369" si="179">C36</f>
        <v>7097.3000342696587</v>
      </c>
      <c r="D369" s="1085">
        <f t="shared" si="179"/>
        <v>7120.6659266992938</v>
      </c>
      <c r="E369" s="1085">
        <f t="shared" si="179"/>
        <v>7108.3764446562136</v>
      </c>
      <c r="F369" s="1085">
        <f t="shared" si="179"/>
        <v>7056.1080760693412</v>
      </c>
      <c r="G369" s="1085">
        <f t="shared" si="179"/>
        <v>7002.6314971567417</v>
      </c>
      <c r="H369" s="1085">
        <f t="shared" si="179"/>
        <v>7005.2088943042463</v>
      </c>
      <c r="I369" s="1085">
        <f t="shared" si="179"/>
        <v>6996.4669888442941</v>
      </c>
      <c r="J369" s="1085">
        <f t="shared" si="179"/>
        <v>6978.1245818499729</v>
      </c>
      <c r="K369" s="1085">
        <f t="shared" si="179"/>
        <v>6956.4658800465722</v>
      </c>
      <c r="L369" s="1085">
        <f t="shared" si="179"/>
        <v>6929.5060805997591</v>
      </c>
      <c r="M369" s="1085">
        <f t="shared" si="179"/>
        <v>6916.8148188347641</v>
      </c>
    </row>
    <row r="370" spans="1:13">
      <c r="A370" s="1080">
        <f>SUM(C370:L370)</f>
        <v>0</v>
      </c>
      <c r="B370" s="1080"/>
      <c r="C370" s="1080">
        <f>C368-C369</f>
        <v>0</v>
      </c>
      <c r="D370" s="1080">
        <f t="shared" ref="D370:M370" si="180">D368-D369</f>
        <v>0</v>
      </c>
      <c r="E370" s="1080">
        <f t="shared" si="180"/>
        <v>0</v>
      </c>
      <c r="F370" s="1080">
        <f t="shared" si="180"/>
        <v>0</v>
      </c>
      <c r="G370" s="1080">
        <f t="shared" si="180"/>
        <v>0</v>
      </c>
      <c r="H370" s="1080">
        <f t="shared" si="180"/>
        <v>0</v>
      </c>
      <c r="I370" s="1080">
        <f t="shared" si="180"/>
        <v>0</v>
      </c>
      <c r="J370" s="1080">
        <f t="shared" si="180"/>
        <v>0</v>
      </c>
      <c r="K370" s="1080">
        <f t="shared" si="180"/>
        <v>0</v>
      </c>
      <c r="L370" s="1080">
        <f t="shared" si="180"/>
        <v>0</v>
      </c>
      <c r="M370" s="1080">
        <f t="shared" si="180"/>
        <v>0</v>
      </c>
    </row>
    <row r="371" spans="1:13">
      <c r="A371" s="1080">
        <f>SUM(C371:L371)</f>
        <v>0</v>
      </c>
      <c r="B371" s="1080"/>
      <c r="C371" s="1080">
        <f>IF(C294&gt;0,0,C294)</f>
        <v>0</v>
      </c>
      <c r="D371" s="1080">
        <f t="shared" ref="D371:M371" si="181">IF(D294&gt;0,0,D294)</f>
        <v>0</v>
      </c>
      <c r="E371" s="1080">
        <f t="shared" si="181"/>
        <v>0</v>
      </c>
      <c r="F371" s="1080">
        <f t="shared" si="181"/>
        <v>0</v>
      </c>
      <c r="G371" s="1080">
        <f t="shared" si="181"/>
        <v>0</v>
      </c>
      <c r="H371" s="1080">
        <f t="shared" si="181"/>
        <v>0</v>
      </c>
      <c r="I371" s="1080">
        <f t="shared" si="181"/>
        <v>0</v>
      </c>
      <c r="J371" s="1080">
        <f t="shared" si="181"/>
        <v>0</v>
      </c>
      <c r="K371" s="1080">
        <f t="shared" si="181"/>
        <v>0</v>
      </c>
      <c r="L371" s="1080">
        <f t="shared" si="181"/>
        <v>0</v>
      </c>
      <c r="M371" s="1080">
        <f t="shared" si="181"/>
        <v>0</v>
      </c>
    </row>
  </sheetData>
  <mergeCells count="3">
    <mergeCell ref="B19:B20"/>
    <mergeCell ref="C19:D19"/>
    <mergeCell ref="B295:M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O87"/>
  <sheetViews>
    <sheetView showGridLines="0" zoomScale="90" zoomScaleNormal="90" workbookViewId="0"/>
  </sheetViews>
  <sheetFormatPr defaultColWidth="9" defaultRowHeight="12.75"/>
  <cols>
    <col min="1" max="1" width="9" style="295"/>
    <col min="2" max="2" width="31.73046875" style="295" customWidth="1"/>
    <col min="3" max="13" width="10.73046875" style="295" customWidth="1"/>
    <col min="14" max="14" width="11" style="295" bestFit="1" customWidth="1"/>
    <col min="15" max="16384" width="9" style="295"/>
  </cols>
  <sheetData>
    <row r="1" spans="1:15" s="329" customFormat="1" ht="13.9">
      <c r="A1" s="328" t="str">
        <f>ModelBanner</f>
        <v>TSM_202021</v>
      </c>
    </row>
    <row r="2" spans="1:15" s="329" customFormat="1" ht="13.9">
      <c r="A2" s="865" t="s">
        <v>13</v>
      </c>
      <c r="B2" s="865" t="s">
        <v>30</v>
      </c>
    </row>
    <row r="3" spans="1:15" s="329" customFormat="1" ht="13.9">
      <c r="A3" s="330"/>
    </row>
    <row r="4" spans="1:15" s="333" customFormat="1" ht="13.15">
      <c r="A4" s="331" t="s">
        <v>26</v>
      </c>
      <c r="B4" s="331"/>
      <c r="C4" s="331"/>
      <c r="D4" s="331"/>
      <c r="E4" s="332"/>
      <c r="F4" s="331"/>
      <c r="G4" s="331"/>
      <c r="H4" s="331"/>
      <c r="I4" s="331"/>
      <c r="J4" s="331"/>
      <c r="K4" s="331"/>
      <c r="L4" s="331"/>
    </row>
    <row r="5" spans="1:15" s="335" customFormat="1" ht="13.15" customHeight="1">
      <c r="A5" s="648" t="s">
        <v>1400</v>
      </c>
      <c r="B5" s="648"/>
      <c r="C5" s="648"/>
      <c r="D5" s="648"/>
      <c r="E5" s="648"/>
      <c r="F5" s="648"/>
      <c r="G5" s="648"/>
      <c r="H5" s="648"/>
      <c r="I5" s="648"/>
      <c r="J5" s="648"/>
      <c r="K5" s="648"/>
      <c r="L5" s="648"/>
      <c r="M5" s="334"/>
      <c r="N5" s="334"/>
      <c r="O5" s="334"/>
    </row>
    <row r="6" spans="1:15" s="339" customFormat="1" ht="13.5" customHeight="1">
      <c r="A6" s="336" t="s">
        <v>1287</v>
      </c>
      <c r="B6" s="337"/>
      <c r="C6" s="337"/>
      <c r="D6" s="337"/>
      <c r="E6" s="332"/>
      <c r="F6" s="337"/>
      <c r="G6" s="337"/>
      <c r="H6" s="337"/>
      <c r="I6" s="337"/>
      <c r="J6" s="337"/>
      <c r="K6" s="337"/>
      <c r="L6" s="337"/>
      <c r="M6" s="338"/>
      <c r="N6" s="338"/>
      <c r="O6" s="338"/>
    </row>
    <row r="7" spans="1:15" s="339" customFormat="1" ht="12" customHeight="1">
      <c r="A7" s="340" t="s">
        <v>339</v>
      </c>
      <c r="B7" s="336"/>
      <c r="C7" s="337"/>
      <c r="D7" s="337"/>
      <c r="E7" s="332"/>
      <c r="F7" s="337"/>
      <c r="G7" s="337"/>
      <c r="H7" s="337"/>
      <c r="I7" s="337"/>
      <c r="J7" s="337"/>
      <c r="K7" s="337"/>
      <c r="L7" s="337"/>
      <c r="M7" s="338"/>
      <c r="N7" s="338"/>
      <c r="O7" s="338"/>
    </row>
    <row r="8" spans="1:15" s="339" customFormat="1" ht="15.75" customHeight="1">
      <c r="A8" s="336" t="s">
        <v>24</v>
      </c>
      <c r="B8" s="337"/>
      <c r="C8" s="337"/>
      <c r="D8" s="337"/>
      <c r="E8" s="332"/>
      <c r="F8" s="337"/>
      <c r="G8" s="337"/>
      <c r="H8" s="337"/>
      <c r="I8" s="337"/>
      <c r="J8" s="337"/>
      <c r="K8" s="337"/>
      <c r="L8" s="337"/>
      <c r="M8" s="338"/>
      <c r="N8" s="338"/>
      <c r="O8" s="338"/>
    </row>
    <row r="9" spans="1:15" s="339" customFormat="1" ht="15.75" customHeight="1">
      <c r="A9" s="340" t="s">
        <v>123</v>
      </c>
      <c r="B9" s="337"/>
      <c r="C9" s="337"/>
      <c r="D9" s="337"/>
      <c r="E9" s="332"/>
      <c r="F9" s="337"/>
      <c r="G9" s="337"/>
      <c r="H9" s="337"/>
      <c r="I9" s="337"/>
      <c r="J9" s="337"/>
      <c r="K9" s="337"/>
      <c r="L9" s="337"/>
      <c r="M9" s="338"/>
      <c r="N9" s="338"/>
      <c r="O9" s="338"/>
    </row>
    <row r="10" spans="1:15" s="347" customFormat="1" ht="13.5" customHeight="1">
      <c r="A10" s="341">
        <f>SUM(A64:A2174)</f>
        <v>0</v>
      </c>
      <c r="B10" s="342"/>
      <c r="C10" s="343"/>
      <c r="D10" s="344"/>
      <c r="E10" s="344"/>
      <c r="F10" s="344"/>
      <c r="G10" s="345"/>
      <c r="H10" s="344"/>
      <c r="I10" s="344"/>
      <c r="J10" s="345"/>
      <c r="K10" s="346"/>
      <c r="L10" s="346"/>
      <c r="M10" s="346"/>
      <c r="N10" s="346"/>
      <c r="O10" s="346"/>
    </row>
    <row r="12" spans="1:15" ht="15">
      <c r="B12" s="354" t="s">
        <v>797</v>
      </c>
    </row>
    <row r="13" spans="1:15" ht="13.15">
      <c r="B13" s="355"/>
    </row>
    <row r="14" spans="1:15" ht="13.15">
      <c r="B14" s="307"/>
      <c r="C14" s="307" t="str">
        <f>'Art_&amp;_Design_1'!C293</f>
        <v>2019/20</v>
      </c>
      <c r="D14" s="307" t="str">
        <f>'Art_&amp;_Design_1'!D293</f>
        <v>2020/21</v>
      </c>
      <c r="E14" s="307" t="str">
        <f>'Art_&amp;_Design_1'!E293</f>
        <v>2021/22</v>
      </c>
      <c r="F14" s="307" t="str">
        <f>'Art_&amp;_Design_1'!F293</f>
        <v>2022/23</v>
      </c>
      <c r="G14" s="307" t="str">
        <f>'Art_&amp;_Design_1'!G293</f>
        <v>2023/24</v>
      </c>
      <c r="H14" s="307" t="str">
        <f>'Art_&amp;_Design_1'!H293</f>
        <v>2024/25</v>
      </c>
      <c r="I14" s="307" t="str">
        <f>'Art_&amp;_Design_1'!I293</f>
        <v>2025/26</v>
      </c>
      <c r="J14" s="307" t="str">
        <f>'Art_&amp;_Design_1'!J293</f>
        <v>2026/27</v>
      </c>
      <c r="K14" s="307" t="str">
        <f>'Art_&amp;_Design_1'!K293</f>
        <v>2027/28</v>
      </c>
      <c r="L14" s="307" t="str">
        <f>'Art_&amp;_Design_1'!L293</f>
        <v>2028/29</v>
      </c>
      <c r="M14" s="307" t="str">
        <f>'Art_&amp;_Design_1'!M293</f>
        <v>2029/30</v>
      </c>
    </row>
    <row r="15" spans="1:15" ht="13.15">
      <c r="B15" s="611" t="str">
        <f>Entrant_need_figures!B16</f>
        <v>Art &amp; Design</v>
      </c>
      <c r="C15" s="789">
        <f>'Art_&amp;_Design_1'!C296</f>
        <v>955.710115184919</v>
      </c>
      <c r="D15" s="789">
        <f>'Art_&amp;_Design_1'!D296</f>
        <v>935.84049374938888</v>
      </c>
      <c r="E15" s="789">
        <f>'Art_&amp;_Design_1'!E296</f>
        <v>919.62974768964273</v>
      </c>
      <c r="F15" s="789">
        <f>'Art_&amp;_Design_1'!F296</f>
        <v>893.90199271222286</v>
      </c>
      <c r="G15" s="789">
        <f>'Art_&amp;_Design_1'!G296</f>
        <v>886.19545709226259</v>
      </c>
      <c r="H15" s="789">
        <f>'Art_&amp;_Design_1'!H296</f>
        <v>946.29395953227947</v>
      </c>
      <c r="I15" s="789">
        <f>'Art_&amp;_Design_1'!I296</f>
        <v>940.91109092470788</v>
      </c>
      <c r="J15" s="789">
        <f>'Art_&amp;_Design_1'!J296</f>
        <v>921.25376729372397</v>
      </c>
      <c r="K15" s="789">
        <f>'Art_&amp;_Design_1'!K296</f>
        <v>915.37894988168159</v>
      </c>
      <c r="L15" s="789">
        <f>'Art_&amp;_Design_1'!L296</f>
        <v>912.37316442241683</v>
      </c>
      <c r="M15" s="789">
        <f>'Art_&amp;_Design_1'!M296</f>
        <v>927.34828471299932</v>
      </c>
    </row>
    <row r="16" spans="1:15" ht="13.15">
      <c r="B16" s="611" t="str">
        <f>Entrant_need_figures!B17</f>
        <v>Biology</v>
      </c>
      <c r="C16" s="789">
        <f>Biology_1!C296</f>
        <v>1620.5784582662438</v>
      </c>
      <c r="D16" s="789">
        <f>Biology_1!D296</f>
        <v>1619.8412530828045</v>
      </c>
      <c r="E16" s="789">
        <f>Biology_1!E296</f>
        <v>1622.815103213537</v>
      </c>
      <c r="F16" s="789">
        <f>Biology_1!F296</f>
        <v>1683.7429247014647</v>
      </c>
      <c r="G16" s="789">
        <f>Biology_1!G296</f>
        <v>1693.5551557072529</v>
      </c>
      <c r="H16" s="789">
        <f>Biology_1!H296</f>
        <v>1636.1167198125895</v>
      </c>
      <c r="I16" s="789">
        <f>Biology_1!I296</f>
        <v>1640.0656513165025</v>
      </c>
      <c r="J16" s="789">
        <f>Biology_1!J296</f>
        <v>1646.1958487425049</v>
      </c>
      <c r="K16" s="789">
        <f>Biology_1!K296</f>
        <v>1630.3156044624091</v>
      </c>
      <c r="L16" s="789">
        <f>Biology_1!L296</f>
        <v>1577.8918094662695</v>
      </c>
      <c r="M16" s="789">
        <f>Biology_1!M296</f>
        <v>1607.8818053456052</v>
      </c>
    </row>
    <row r="17" spans="2:13" ht="13.15">
      <c r="B17" s="611" t="str">
        <f>Entrant_need_figures!B18</f>
        <v>Business Studies</v>
      </c>
      <c r="C17" s="789">
        <f>Business_Studies_1!C296</f>
        <v>537.19134623691116</v>
      </c>
      <c r="D17" s="789">
        <f>Business_Studies_1!D296</f>
        <v>455.23281939495416</v>
      </c>
      <c r="E17" s="789">
        <f>Business_Studies_1!E296</f>
        <v>493.31371591553693</v>
      </c>
      <c r="F17" s="789">
        <f>Business_Studies_1!F296</f>
        <v>529.78219153826512</v>
      </c>
      <c r="G17" s="789">
        <f>Business_Studies_1!G296</f>
        <v>583.87872620732014</v>
      </c>
      <c r="H17" s="789">
        <f>Business_Studies_1!H296</f>
        <v>583.51741675277231</v>
      </c>
      <c r="I17" s="789">
        <f>Business_Studies_1!I296</f>
        <v>613.26040710808275</v>
      </c>
      <c r="J17" s="789">
        <f>Business_Studies_1!J296</f>
        <v>619.94088692988021</v>
      </c>
      <c r="K17" s="789">
        <f>Business_Studies_1!K296</f>
        <v>613.9271001693844</v>
      </c>
      <c r="L17" s="789">
        <f>Business_Studies_1!L296</f>
        <v>586.71042191962192</v>
      </c>
      <c r="M17" s="789">
        <f>Business_Studies_1!M296</f>
        <v>604.01420243469511</v>
      </c>
    </row>
    <row r="18" spans="2:13" ht="13.15">
      <c r="B18" s="611" t="str">
        <f>Entrant_need_figures!B19</f>
        <v>Chemistry</v>
      </c>
      <c r="C18" s="789">
        <f>Chemistry_1!C296</f>
        <v>1545.1631845054426</v>
      </c>
      <c r="D18" s="789">
        <f>Chemistry_1!D296</f>
        <v>1547.8989496957008</v>
      </c>
      <c r="E18" s="789">
        <f>Chemistry_1!E296</f>
        <v>1540.9087788889231</v>
      </c>
      <c r="F18" s="789">
        <f>Chemistry_1!F296</f>
        <v>1596.7774591854554</v>
      </c>
      <c r="G18" s="789">
        <f>Chemistry_1!G296</f>
        <v>1601.8770815864175</v>
      </c>
      <c r="H18" s="789">
        <f>Chemistry_1!H296</f>
        <v>1539.8389730456543</v>
      </c>
      <c r="I18" s="789">
        <f>Chemistry_1!I296</f>
        <v>1537.7353511537294</v>
      </c>
      <c r="J18" s="789">
        <f>Chemistry_1!J296</f>
        <v>1544.2542434483694</v>
      </c>
      <c r="K18" s="789">
        <f>Chemistry_1!K296</f>
        <v>1525.3528293287686</v>
      </c>
      <c r="L18" s="789">
        <f>Chemistry_1!L296</f>
        <v>1468.2947318391327</v>
      </c>
      <c r="M18" s="789">
        <f>Chemistry_1!M296</f>
        <v>1492.7477044230027</v>
      </c>
    </row>
    <row r="19" spans="2:13" ht="13.15">
      <c r="B19" s="611" t="str">
        <f>Entrant_need_figures!B20</f>
        <v>Classics</v>
      </c>
      <c r="C19" s="789">
        <f>Classics_1!C296</f>
        <v>37.986844168570087</v>
      </c>
      <c r="D19" s="789">
        <f>Classics_1!D296</f>
        <v>35.158078460572241</v>
      </c>
      <c r="E19" s="789">
        <f>Classics_1!E296</f>
        <v>35.944858248834372</v>
      </c>
      <c r="F19" s="789">
        <f>Classics_1!F296</f>
        <v>36.885903113409135</v>
      </c>
      <c r="G19" s="789">
        <f>Classics_1!G296</f>
        <v>36.663619857860873</v>
      </c>
      <c r="H19" s="789">
        <f>Classics_1!H296</f>
        <v>35.601632630193222</v>
      </c>
      <c r="I19" s="789">
        <f>Classics_1!I296</f>
        <v>35.946122163413612</v>
      </c>
      <c r="J19" s="789">
        <f>Classics_1!J296</f>
        <v>35.156288608369245</v>
      </c>
      <c r="K19" s="789">
        <f>Classics_1!K296</f>
        <v>34.830701817534148</v>
      </c>
      <c r="L19" s="789">
        <f>Classics_1!L296</f>
        <v>34.451033866099152</v>
      </c>
      <c r="M19" s="789">
        <f>Classics_1!M296</f>
        <v>35.354078761224407</v>
      </c>
    </row>
    <row r="20" spans="2:13" ht="13.15">
      <c r="B20" s="611" t="str">
        <f>Entrant_need_figures!B21</f>
        <v>Computing</v>
      </c>
      <c r="C20" s="789">
        <f>Computing_1!C296</f>
        <v>791.48947603419015</v>
      </c>
      <c r="D20" s="789">
        <f>Computing_1!D296</f>
        <v>790.82412969533152</v>
      </c>
      <c r="E20" s="789">
        <f>Computing_1!E296</f>
        <v>782.24135024036468</v>
      </c>
      <c r="F20" s="789">
        <f>Computing_1!F296</f>
        <v>775.45508531670714</v>
      </c>
      <c r="G20" s="789">
        <f>Computing_1!G296</f>
        <v>776.80221294456317</v>
      </c>
      <c r="H20" s="789">
        <f>Computing_1!H296</f>
        <v>823.48632374045997</v>
      </c>
      <c r="I20" s="789">
        <f>Computing_1!I296</f>
        <v>822.11564711025517</v>
      </c>
      <c r="J20" s="789">
        <f>Computing_1!J296</f>
        <v>811.94325852424538</v>
      </c>
      <c r="K20" s="789">
        <f>Computing_1!K296</f>
        <v>808.7083119869294</v>
      </c>
      <c r="L20" s="789">
        <f>Computing_1!L296</f>
        <v>804.93432902506822</v>
      </c>
      <c r="M20" s="789">
        <f>Computing_1!M296</f>
        <v>816.78709688039885</v>
      </c>
    </row>
    <row r="21" spans="2:13" ht="13.15">
      <c r="B21" s="611" t="str">
        <f>Entrant_need_figures!B22</f>
        <v>Design &amp; Technology</v>
      </c>
      <c r="C21" s="789">
        <f>'Design_&amp;_Technology_1'!C296</f>
        <v>1165.2894921036136</v>
      </c>
      <c r="D21" s="789">
        <f>'Design_&amp;_Technology_1'!D296</f>
        <v>1157.1541358911095</v>
      </c>
      <c r="E21" s="789">
        <f>'Design_&amp;_Technology_1'!E296</f>
        <v>1104.4491850058373</v>
      </c>
      <c r="F21" s="789">
        <f>'Design_&amp;_Technology_1'!F296</f>
        <v>1046.8770228805731</v>
      </c>
      <c r="G21" s="789">
        <f>'Design_&amp;_Technology_1'!G296</f>
        <v>1000.8947987465654</v>
      </c>
      <c r="H21" s="789">
        <f>'Design_&amp;_Technology_1'!H296</f>
        <v>1084.5368838308814</v>
      </c>
      <c r="I21" s="789">
        <f>'Design_&amp;_Technology_1'!I296</f>
        <v>1058.9382796093169</v>
      </c>
      <c r="J21" s="789">
        <f>'Design_&amp;_Technology_1'!J296</f>
        <v>1020.2833258391533</v>
      </c>
      <c r="K21" s="789">
        <f>'Design_&amp;_Technology_1'!K296</f>
        <v>1012.1129833509322</v>
      </c>
      <c r="L21" s="789">
        <f>'Design_&amp;_Technology_1'!L296</f>
        <v>1022.1660874052573</v>
      </c>
      <c r="M21" s="789">
        <f>'Design_&amp;_Technology_1'!M296</f>
        <v>1033.8507809779103</v>
      </c>
    </row>
    <row r="22" spans="2:13" ht="13.15">
      <c r="B22" s="611" t="str">
        <f>Entrant_need_figures!B23</f>
        <v>Drama</v>
      </c>
      <c r="C22" s="789">
        <f>Drama_1!C296</f>
        <v>509.70319183359328</v>
      </c>
      <c r="D22" s="789">
        <f>Drama_1!D296</f>
        <v>506.79988293029203</v>
      </c>
      <c r="E22" s="789">
        <f>Drama_1!E296</f>
        <v>493.36864696040283</v>
      </c>
      <c r="F22" s="789">
        <f>Drama_1!F296</f>
        <v>474.67630950207149</v>
      </c>
      <c r="G22" s="789">
        <f>Drama_1!G296</f>
        <v>462.30094170515662</v>
      </c>
      <c r="H22" s="789">
        <f>Drama_1!H296</f>
        <v>507.80074414090245</v>
      </c>
      <c r="I22" s="789">
        <f>Drama_1!I296</f>
        <v>504.09079556506629</v>
      </c>
      <c r="J22" s="789">
        <f>Drama_1!J296</f>
        <v>490.55425311823308</v>
      </c>
      <c r="K22" s="789">
        <f>Drama_1!K296</f>
        <v>491.84485108533721</v>
      </c>
      <c r="L22" s="789">
        <f>Drama_1!L296</f>
        <v>501.35420396726789</v>
      </c>
      <c r="M22" s="789">
        <f>Drama_1!M296</f>
        <v>512.27949132799017</v>
      </c>
    </row>
    <row r="23" spans="2:13" ht="13.15">
      <c r="B23" s="611" t="str">
        <f>Entrant_need_figures!B24</f>
        <v>English</v>
      </c>
      <c r="C23" s="789">
        <f>English_1!C296</f>
        <v>3971.3155912200173</v>
      </c>
      <c r="D23" s="789">
        <f>English_1!D296</f>
        <v>3965.6824925526203</v>
      </c>
      <c r="E23" s="789">
        <f>English_1!E296</f>
        <v>3988.2542308244542</v>
      </c>
      <c r="F23" s="789">
        <f>English_1!F296</f>
        <v>4059.5921797957135</v>
      </c>
      <c r="G23" s="789">
        <f>English_1!G296</f>
        <v>4000.3055270749824</v>
      </c>
      <c r="H23" s="789">
        <f>English_1!H296</f>
        <v>3846.376738344261</v>
      </c>
      <c r="I23" s="789">
        <f>English_1!I296</f>
        <v>3790.8393269252051</v>
      </c>
      <c r="J23" s="789">
        <f>English_1!J296</f>
        <v>3779.7943225489016</v>
      </c>
      <c r="K23" s="789">
        <f>English_1!K296</f>
        <v>3736.2270064447621</v>
      </c>
      <c r="L23" s="789">
        <f>English_1!L296</f>
        <v>3629.4028715998752</v>
      </c>
      <c r="M23" s="789">
        <f>English_1!M296</f>
        <v>3691.0034936844099</v>
      </c>
    </row>
    <row r="24" spans="2:13" ht="13.15">
      <c r="B24" s="611" t="str">
        <f>Entrant_need_figures!B25</f>
        <v>Food</v>
      </c>
      <c r="C24" s="789">
        <f>Food_1!C296</f>
        <v>246.96055148660963</v>
      </c>
      <c r="D24" s="789">
        <f>Food_1!D296</f>
        <v>247.26644154038638</v>
      </c>
      <c r="E24" s="789">
        <f>Food_1!E296</f>
        <v>234.50623709602451</v>
      </c>
      <c r="F24" s="789">
        <f>Food_1!F296</f>
        <v>221.39396223885919</v>
      </c>
      <c r="G24" s="789">
        <f>Food_1!G296</f>
        <v>223.05530058560828</v>
      </c>
      <c r="H24" s="789">
        <f>Food_1!H296</f>
        <v>227.74132860697648</v>
      </c>
      <c r="I24" s="789">
        <f>Food_1!I296</f>
        <v>221.36200170460143</v>
      </c>
      <c r="J24" s="789">
        <f>Food_1!J296</f>
        <v>222.6602503870925</v>
      </c>
      <c r="K24" s="789">
        <f>Food_1!K296</f>
        <v>217.64828578730544</v>
      </c>
      <c r="L24" s="789">
        <f>Food_1!L296</f>
        <v>205.40269894145791</v>
      </c>
      <c r="M24" s="789">
        <f>Food_1!M296</f>
        <v>205.80509447791152</v>
      </c>
    </row>
    <row r="25" spans="2:13" ht="13.15">
      <c r="B25" s="611" t="str">
        <f>Entrant_need_figures!B26</f>
        <v>Geography</v>
      </c>
      <c r="C25" s="789">
        <f>Geography_1!C296</f>
        <v>1343.5781756186666</v>
      </c>
      <c r="D25" s="789">
        <f>Geography_1!D296</f>
        <v>1381.8030034497133</v>
      </c>
      <c r="E25" s="789">
        <f>Geography_1!E296</f>
        <v>1402.067574208324</v>
      </c>
      <c r="F25" s="789">
        <f>Geography_1!F296</f>
        <v>1440.5324149811586</v>
      </c>
      <c r="G25" s="789">
        <f>Geography_1!G296</f>
        <v>1416.2452865673552</v>
      </c>
      <c r="H25" s="789">
        <f>Geography_1!H296</f>
        <v>1386.2352483011241</v>
      </c>
      <c r="I25" s="789">
        <f>Geography_1!I296</f>
        <v>1373.3143092575356</v>
      </c>
      <c r="J25" s="789">
        <f>Geography_1!J296</f>
        <v>1350.6899782629571</v>
      </c>
      <c r="K25" s="789">
        <f>Geography_1!K296</f>
        <v>1343.1013747208835</v>
      </c>
      <c r="L25" s="789">
        <f>Geography_1!L296</f>
        <v>1336.2056862519373</v>
      </c>
      <c r="M25" s="789">
        <f>Geography_1!M296</f>
        <v>1363.8674410558388</v>
      </c>
    </row>
    <row r="26" spans="2:13" ht="13.15">
      <c r="B26" s="611" t="str">
        <f>Entrant_need_figures!B27</f>
        <v>History</v>
      </c>
      <c r="C26" s="789">
        <f>History_1!C296</f>
        <v>1460.0286758543643</v>
      </c>
      <c r="D26" s="789">
        <f>History_1!D296</f>
        <v>1487.1339665908044</v>
      </c>
      <c r="E26" s="789">
        <f>History_1!E296</f>
        <v>1510.9095948121785</v>
      </c>
      <c r="F26" s="789">
        <f>History_1!F296</f>
        <v>1555.6777989876375</v>
      </c>
      <c r="G26" s="789">
        <f>History_1!G296</f>
        <v>1532.8780321890988</v>
      </c>
      <c r="H26" s="789">
        <f>History_1!H296</f>
        <v>1497.4460174577925</v>
      </c>
      <c r="I26" s="789">
        <f>History_1!I296</f>
        <v>1486.3388081397038</v>
      </c>
      <c r="J26" s="789">
        <f>History_1!J296</f>
        <v>1463.2323057990322</v>
      </c>
      <c r="K26" s="789">
        <f>History_1!K296</f>
        <v>1454.0348224287857</v>
      </c>
      <c r="L26" s="789">
        <f>History_1!L296</f>
        <v>1442.9182850514858</v>
      </c>
      <c r="M26" s="789">
        <f>History_1!M296</f>
        <v>1473.6575133805195</v>
      </c>
    </row>
    <row r="27" spans="2:13" ht="13.15">
      <c r="B27" s="611" t="str">
        <f>Entrant_need_figures!B28</f>
        <v>Mathematics</v>
      </c>
      <c r="C27" s="789">
        <f>Mathematics_1!C296</f>
        <v>4590.2307970333277</v>
      </c>
      <c r="D27" s="789">
        <f>Mathematics_1!D296</f>
        <v>4544.2452035105089</v>
      </c>
      <c r="E27" s="789">
        <f>Mathematics_1!E296</f>
        <v>4591.5687162328086</v>
      </c>
      <c r="F27" s="789">
        <f>Mathematics_1!F296</f>
        <v>4642.2044919662148</v>
      </c>
      <c r="G27" s="789">
        <f>Mathematics_1!G296</f>
        <v>4582.846652649263</v>
      </c>
      <c r="H27" s="789">
        <f>Mathematics_1!H296</f>
        <v>4421.046569375445</v>
      </c>
      <c r="I27" s="789">
        <f>Mathematics_1!I296</f>
        <v>4367.4158175430557</v>
      </c>
      <c r="J27" s="789">
        <f>Mathematics_1!J296</f>
        <v>4330.662886283053</v>
      </c>
      <c r="K27" s="789">
        <f>Mathematics_1!K296</f>
        <v>4274.5063749574183</v>
      </c>
      <c r="L27" s="789">
        <f>Mathematics_1!L296</f>
        <v>4162.5345578069482</v>
      </c>
      <c r="M27" s="789">
        <f>Mathematics_1!M296</f>
        <v>4221.6071044187511</v>
      </c>
    </row>
    <row r="28" spans="2:13" ht="13.15">
      <c r="B28" s="611" t="str">
        <f>Entrant_need_figures!B29</f>
        <v>Modern Foreign Languages</v>
      </c>
      <c r="C28" s="789">
        <f>Modern_Foreign_Languages_1!C296</f>
        <v>1688.9158968480751</v>
      </c>
      <c r="D28" s="789">
        <f>Modern_Foreign_Languages_1!D296</f>
        <v>2156.2473232851789</v>
      </c>
      <c r="E28" s="789">
        <f>Modern_Foreign_Languages_1!E296</f>
        <v>2645.4450097833378</v>
      </c>
      <c r="F28" s="789">
        <f>Modern_Foreign_Languages_1!F296</f>
        <v>3145.635861202808</v>
      </c>
      <c r="G28" s="789">
        <f>Modern_Foreign_Languages_1!G296</f>
        <v>2999.2101849149872</v>
      </c>
      <c r="H28" s="789">
        <f>Modern_Foreign_Languages_1!H296</f>
        <v>2218.8208297570609</v>
      </c>
      <c r="I28" s="789">
        <f>Modern_Foreign_Languages_1!I296</f>
        <v>2180.1318277159367</v>
      </c>
      <c r="J28" s="789">
        <f>Modern_Foreign_Languages_1!J296</f>
        <v>2099.6422318267887</v>
      </c>
      <c r="K28" s="789">
        <f>Modern_Foreign_Languages_1!K296</f>
        <v>2054.3056820932593</v>
      </c>
      <c r="L28" s="789">
        <f>Modern_Foreign_Languages_1!L296</f>
        <v>2013.6091171463581</v>
      </c>
      <c r="M28" s="789">
        <f>Modern_Foreign_Languages_1!M296</f>
        <v>2082.3039461359303</v>
      </c>
    </row>
    <row r="29" spans="2:13" ht="13.15">
      <c r="B29" s="611" t="str">
        <f>Entrant_need_figures!B30</f>
        <v>Music</v>
      </c>
      <c r="C29" s="789">
        <f>Music_1!C296</f>
        <v>524.20323058082749</v>
      </c>
      <c r="D29" s="789">
        <f>Music_1!D296</f>
        <v>528.12752723583003</v>
      </c>
      <c r="E29" s="789">
        <f>Music_1!E296</f>
        <v>508.4141988060735</v>
      </c>
      <c r="F29" s="789">
        <f>Music_1!F296</f>
        <v>485.86570332784572</v>
      </c>
      <c r="G29" s="789">
        <f>Music_1!G296</f>
        <v>460.86392882429288</v>
      </c>
      <c r="H29" s="789">
        <f>Music_1!H296</f>
        <v>514.53380287796244</v>
      </c>
      <c r="I29" s="789">
        <f>Music_1!I296</f>
        <v>506.43976752509775</v>
      </c>
      <c r="J29" s="789">
        <f>Music_1!J296</f>
        <v>485.98097896921649</v>
      </c>
      <c r="K29" s="789">
        <f>Music_1!K296</f>
        <v>487.90383483053279</v>
      </c>
      <c r="L29" s="789">
        <f>Music_1!L296</f>
        <v>505.18300907635216</v>
      </c>
      <c r="M29" s="789">
        <f>Music_1!M296</f>
        <v>515.23933636031109</v>
      </c>
    </row>
    <row r="30" spans="2:13" ht="13.15">
      <c r="B30" s="611" t="str">
        <f>Entrant_need_figures!B31</f>
        <v>Others</v>
      </c>
      <c r="C30" s="789">
        <f>Others_1!C296</f>
        <v>1154.6183890665793</v>
      </c>
      <c r="D30" s="789">
        <f>Others_1!D296</f>
        <v>980.07821273976174</v>
      </c>
      <c r="E30" s="789">
        <f>Others_1!E296</f>
        <v>1037.3998055282168</v>
      </c>
      <c r="F30" s="789">
        <f>Others_1!F296</f>
        <v>1086.2024699918265</v>
      </c>
      <c r="G30" s="789">
        <f>Others_1!G296</f>
        <v>1153.3912077272805</v>
      </c>
      <c r="H30" s="789">
        <f>Others_1!H296</f>
        <v>1182.3520958677841</v>
      </c>
      <c r="I30" s="789">
        <f>Others_1!I296</f>
        <v>1234.5687435835225</v>
      </c>
      <c r="J30" s="789">
        <f>Others_1!J296</f>
        <v>1223.5931631128137</v>
      </c>
      <c r="K30" s="789">
        <f>Others_1!K296</f>
        <v>1218.1288971050687</v>
      </c>
      <c r="L30" s="789">
        <f>Others_1!L296</f>
        <v>1197.6011533395306</v>
      </c>
      <c r="M30" s="789">
        <f>Others_1!M296</f>
        <v>1236.4352266601286</v>
      </c>
    </row>
    <row r="31" spans="2:13" ht="13.15">
      <c r="B31" s="611" t="str">
        <f>Entrant_need_figures!B32</f>
        <v>Physical Education</v>
      </c>
      <c r="C31" s="789">
        <f>Physical_Education_1!C296</f>
        <v>1738.3407083825418</v>
      </c>
      <c r="D31" s="789">
        <f>Physical_Education_1!D296</f>
        <v>1765.2606793470088</v>
      </c>
      <c r="E31" s="789">
        <f>Physical_Education_1!E296</f>
        <v>1710.4931727459423</v>
      </c>
      <c r="F31" s="789">
        <f>Physical_Education_1!F296</f>
        <v>1663.3655500091095</v>
      </c>
      <c r="G31" s="789">
        <f>Physical_Education_1!G296</f>
        <v>1672.7555363368874</v>
      </c>
      <c r="H31" s="789">
        <f>Physical_Education_1!H296</f>
        <v>1808.568450798683</v>
      </c>
      <c r="I31" s="789">
        <f>Physical_Education_1!I296</f>
        <v>1798.6343054370116</v>
      </c>
      <c r="J31" s="789">
        <f>Physical_Education_1!J296</f>
        <v>1799.4833525681674</v>
      </c>
      <c r="K31" s="789">
        <f>Physical_Education_1!K296</f>
        <v>1800.398147798426</v>
      </c>
      <c r="L31" s="789">
        <f>Physical_Education_1!L296</f>
        <v>1784.4761297301955</v>
      </c>
      <c r="M31" s="789">
        <f>Physical_Education_1!M296</f>
        <v>1822.225569988507</v>
      </c>
    </row>
    <row r="32" spans="2:13" ht="13.15">
      <c r="B32" s="611" t="str">
        <f>Entrant_need_figures!B33</f>
        <v>Physics</v>
      </c>
      <c r="C32" s="789">
        <f>Physics_1!C296</f>
        <v>1545.8497582287982</v>
      </c>
      <c r="D32" s="789">
        <f>Physics_1!D296</f>
        <v>1574.7796641383281</v>
      </c>
      <c r="E32" s="789">
        <f>Physics_1!E296</f>
        <v>1562.6466135695991</v>
      </c>
      <c r="F32" s="789">
        <f>Physics_1!F296</f>
        <v>1623.4694625320697</v>
      </c>
      <c r="G32" s="789">
        <f>Physics_1!G296</f>
        <v>1621.2652986822168</v>
      </c>
      <c r="H32" s="789">
        <f>Physics_1!H296</f>
        <v>1555.8913532251295</v>
      </c>
      <c r="I32" s="789">
        <f>Physics_1!I296</f>
        <v>1545.1783420000456</v>
      </c>
      <c r="J32" s="789">
        <f>Physics_1!J296</f>
        <v>1549.5466866880156</v>
      </c>
      <c r="K32" s="789">
        <f>Physics_1!K296</f>
        <v>1528.0388069510004</v>
      </c>
      <c r="L32" s="789">
        <f>Physics_1!L296</f>
        <v>1468.9461037659914</v>
      </c>
      <c r="M32" s="789">
        <f>Physics_1!M296</f>
        <v>1488.9669854346721</v>
      </c>
    </row>
    <row r="33" spans="2:13" ht="13.15">
      <c r="B33" s="611" t="str">
        <f>Entrant_need_figures!B15</f>
        <v>Primary</v>
      </c>
      <c r="C33" s="789">
        <f>Primary_1!C296</f>
        <v>26112.897080204199</v>
      </c>
      <c r="D33" s="789">
        <f>Primary_1!D296</f>
        <v>26475.122719025356</v>
      </c>
      <c r="E33" s="789">
        <f>Primary_1!E296</f>
        <v>25967.655685315305</v>
      </c>
      <c r="F33" s="789">
        <f>Primary_1!F296</f>
        <v>25903.507334614631</v>
      </c>
      <c r="G33" s="789">
        <f>Primary_1!G296</f>
        <v>25773.231755308927</v>
      </c>
      <c r="H33" s="789">
        <f>Primary_1!H296</f>
        <v>26101.765962376568</v>
      </c>
      <c r="I33" s="789">
        <f>Primary_1!I296</f>
        <v>26230.045309292349</v>
      </c>
      <c r="J33" s="789">
        <f>Primary_1!J296</f>
        <v>26169.081515018908</v>
      </c>
      <c r="K33" s="789">
        <f>Primary_1!K296</f>
        <v>26063.766139381602</v>
      </c>
      <c r="L33" s="789">
        <f>Primary_1!L296</f>
        <v>26463.543563713112</v>
      </c>
      <c r="M33" s="789">
        <f>Primary_1!M296</f>
        <v>26194.22590175521</v>
      </c>
    </row>
    <row r="34" spans="2:13" ht="13.15">
      <c r="B34" s="611" t="str">
        <f>Entrant_need_figures!B34</f>
        <v>Religious Education</v>
      </c>
      <c r="C34" s="789">
        <f>Religious_Education_1!C296</f>
        <v>806.87339136954051</v>
      </c>
      <c r="D34" s="789">
        <f>Religious_Education_1!D296</f>
        <v>801.4988736357891</v>
      </c>
      <c r="E34" s="789">
        <f>Religious_Education_1!E296</f>
        <v>771.68664110085297</v>
      </c>
      <c r="F34" s="789">
        <f>Religious_Education_1!F296</f>
        <v>739.41437483977427</v>
      </c>
      <c r="G34" s="789">
        <f>Religious_Education_1!G296</f>
        <v>732.33387822598661</v>
      </c>
      <c r="H34" s="789">
        <f>Religious_Education_1!H296</f>
        <v>782.61554232165508</v>
      </c>
      <c r="I34" s="789">
        <f>Religious_Education_1!I296</f>
        <v>771.97032042753926</v>
      </c>
      <c r="J34" s="789">
        <f>Religious_Education_1!J296</f>
        <v>761.80077034664441</v>
      </c>
      <c r="K34" s="789">
        <f>Religious_Education_1!K296</f>
        <v>756.83071010249103</v>
      </c>
      <c r="L34" s="789">
        <f>Religious_Education_1!L296</f>
        <v>749.46588911471486</v>
      </c>
      <c r="M34" s="789">
        <f>Religious_Education_1!M296</f>
        <v>761.0150155582819</v>
      </c>
    </row>
    <row r="35" spans="2:13" ht="26.25">
      <c r="B35" s="611" t="str">
        <f>Entrant_need_figures!B35</f>
        <v>Total secondary entrant teacher need</v>
      </c>
      <c r="C35" s="789">
        <f>SUM(C15:C34)-C33</f>
        <v>26234.027274022821</v>
      </c>
      <c r="D35" s="789">
        <f t="shared" ref="D35:M35" si="0">SUM(D15:D34)-D33</f>
        <v>26480.873130926091</v>
      </c>
      <c r="E35" s="789">
        <f t="shared" si="0"/>
        <v>26956.063180870882</v>
      </c>
      <c r="F35" s="789">
        <f t="shared" si="0"/>
        <v>27701.453158823184</v>
      </c>
      <c r="G35" s="789">
        <f t="shared" si="0"/>
        <v>27437.31882762536</v>
      </c>
      <c r="H35" s="789">
        <f t="shared" si="0"/>
        <v>26598.820630419603</v>
      </c>
      <c r="I35" s="789">
        <f t="shared" si="0"/>
        <v>26429.256915210331</v>
      </c>
      <c r="J35" s="789">
        <f t="shared" si="0"/>
        <v>26156.668799297164</v>
      </c>
      <c r="K35" s="789">
        <f t="shared" si="0"/>
        <v>25903.595275302912</v>
      </c>
      <c r="L35" s="789">
        <f t="shared" si="0"/>
        <v>25403.921283735977</v>
      </c>
      <c r="M35" s="789">
        <f t="shared" si="0"/>
        <v>25892.390172019088</v>
      </c>
    </row>
    <row r="36" spans="2:13" ht="13.15">
      <c r="B36" s="355"/>
    </row>
    <row r="37" spans="2:13" ht="13.15">
      <c r="B37" s="355" t="s">
        <v>1668</v>
      </c>
    </row>
    <row r="38" spans="2:13" ht="13.15">
      <c r="B38" s="355"/>
    </row>
    <row r="39" spans="2:13" ht="39.4">
      <c r="B39" s="365" t="s">
        <v>59</v>
      </c>
      <c r="C39" s="323" t="s">
        <v>1190</v>
      </c>
      <c r="D39" s="307" t="s">
        <v>1189</v>
      </c>
    </row>
    <row r="40" spans="2:13" ht="13.15">
      <c r="B40" s="365" t="str">
        <f t="shared" ref="B40:B59" si="1">B15</f>
        <v>Art &amp; Design</v>
      </c>
      <c r="C40" s="309">
        <f>Data_selected_by_user_testing!L295</f>
        <v>0</v>
      </c>
      <c r="D40" s="832">
        <f>C40/E15</f>
        <v>0</v>
      </c>
    </row>
    <row r="41" spans="2:13" ht="13.15">
      <c r="B41" s="365" t="str">
        <f t="shared" si="1"/>
        <v>Biology</v>
      </c>
      <c r="C41" s="309">
        <f>Data_selected_by_user_testing!L296</f>
        <v>0</v>
      </c>
      <c r="D41" s="832">
        <f t="shared" ref="D41:D60" si="2">C41/E16</f>
        <v>0</v>
      </c>
    </row>
    <row r="42" spans="2:13" ht="13.15">
      <c r="B42" s="365" t="str">
        <f t="shared" si="1"/>
        <v>Business Studies</v>
      </c>
      <c r="C42" s="309">
        <f>Data_selected_by_user_testing!L297</f>
        <v>0</v>
      </c>
      <c r="D42" s="832">
        <f t="shared" si="2"/>
        <v>0</v>
      </c>
    </row>
    <row r="43" spans="2:13" ht="13.15">
      <c r="B43" s="365" t="str">
        <f t="shared" si="1"/>
        <v>Chemistry</v>
      </c>
      <c r="C43" s="309">
        <f>Data_selected_by_user_testing!L298</f>
        <v>0</v>
      </c>
      <c r="D43" s="832">
        <f t="shared" si="2"/>
        <v>0</v>
      </c>
    </row>
    <row r="44" spans="2:13" ht="13.15">
      <c r="B44" s="365" t="str">
        <f t="shared" si="1"/>
        <v>Classics</v>
      </c>
      <c r="C44" s="309">
        <f>Data_selected_by_user_testing!L299</f>
        <v>0</v>
      </c>
      <c r="D44" s="832">
        <f t="shared" si="2"/>
        <v>0</v>
      </c>
    </row>
    <row r="45" spans="2:13" ht="13.15">
      <c r="B45" s="365" t="str">
        <f t="shared" si="1"/>
        <v>Computing</v>
      </c>
      <c r="C45" s="309">
        <f>Data_selected_by_user_testing!L300</f>
        <v>0</v>
      </c>
      <c r="D45" s="832">
        <f t="shared" si="2"/>
        <v>0</v>
      </c>
    </row>
    <row r="46" spans="2:13" ht="13.15">
      <c r="B46" s="365" t="str">
        <f t="shared" si="1"/>
        <v>Design &amp; Technology</v>
      </c>
      <c r="C46" s="309">
        <f>Data_selected_by_user_testing!L301</f>
        <v>0</v>
      </c>
      <c r="D46" s="832">
        <f t="shared" si="2"/>
        <v>0</v>
      </c>
    </row>
    <row r="47" spans="2:13" ht="13.15">
      <c r="B47" s="365" t="str">
        <f t="shared" si="1"/>
        <v>Drama</v>
      </c>
      <c r="C47" s="309">
        <f>Data_selected_by_user_testing!L302</f>
        <v>0</v>
      </c>
      <c r="D47" s="832">
        <f t="shared" si="2"/>
        <v>0</v>
      </c>
    </row>
    <row r="48" spans="2:13" ht="13.15">
      <c r="B48" s="365" t="str">
        <f t="shared" si="1"/>
        <v>English</v>
      </c>
      <c r="C48" s="309">
        <f>Data_selected_by_user_testing!L303</f>
        <v>0</v>
      </c>
      <c r="D48" s="832">
        <f t="shared" si="2"/>
        <v>0</v>
      </c>
    </row>
    <row r="49" spans="2:13" ht="13.15">
      <c r="B49" s="365" t="str">
        <f t="shared" si="1"/>
        <v>Food</v>
      </c>
      <c r="C49" s="309">
        <f>Data_selected_by_user_testing!L304</f>
        <v>0</v>
      </c>
      <c r="D49" s="832">
        <f t="shared" si="2"/>
        <v>0</v>
      </c>
    </row>
    <row r="50" spans="2:13" ht="13.15">
      <c r="B50" s="365" t="str">
        <f t="shared" si="1"/>
        <v>Geography</v>
      </c>
      <c r="C50" s="309">
        <f>Data_selected_by_user_testing!L305</f>
        <v>0</v>
      </c>
      <c r="D50" s="832">
        <f t="shared" si="2"/>
        <v>0</v>
      </c>
    </row>
    <row r="51" spans="2:13" ht="13.15">
      <c r="B51" s="365" t="str">
        <f t="shared" si="1"/>
        <v>History</v>
      </c>
      <c r="C51" s="309">
        <f>Data_selected_by_user_testing!L306</f>
        <v>0</v>
      </c>
      <c r="D51" s="832">
        <f t="shared" si="2"/>
        <v>0</v>
      </c>
    </row>
    <row r="52" spans="2:13" ht="13.15">
      <c r="B52" s="365" t="str">
        <f t="shared" si="1"/>
        <v>Mathematics</v>
      </c>
      <c r="C52" s="309">
        <f>Data_selected_by_user_testing!L307</f>
        <v>0</v>
      </c>
      <c r="D52" s="832">
        <f t="shared" si="2"/>
        <v>0</v>
      </c>
    </row>
    <row r="53" spans="2:13" ht="13.15">
      <c r="B53" s="365" t="str">
        <f t="shared" si="1"/>
        <v>Modern Foreign Languages</v>
      </c>
      <c r="C53" s="309">
        <f>Data_selected_by_user_testing!L308</f>
        <v>0</v>
      </c>
      <c r="D53" s="832">
        <f t="shared" si="2"/>
        <v>0</v>
      </c>
    </row>
    <row r="54" spans="2:13" ht="13.15">
      <c r="B54" s="365" t="str">
        <f t="shared" si="1"/>
        <v>Music</v>
      </c>
      <c r="C54" s="309">
        <f>Data_selected_by_user_testing!L309</f>
        <v>0</v>
      </c>
      <c r="D54" s="832">
        <f t="shared" si="2"/>
        <v>0</v>
      </c>
    </row>
    <row r="55" spans="2:13" ht="13.15">
      <c r="B55" s="365" t="str">
        <f t="shared" si="1"/>
        <v>Others</v>
      </c>
      <c r="C55" s="309">
        <f>Data_selected_by_user_testing!L310</f>
        <v>0</v>
      </c>
      <c r="D55" s="832">
        <f t="shared" si="2"/>
        <v>0</v>
      </c>
    </row>
    <row r="56" spans="2:13" ht="13.15">
      <c r="B56" s="365" t="str">
        <f t="shared" si="1"/>
        <v>Physical Education</v>
      </c>
      <c r="C56" s="309">
        <f>Data_selected_by_user_testing!L311</f>
        <v>0</v>
      </c>
      <c r="D56" s="832">
        <f t="shared" si="2"/>
        <v>0</v>
      </c>
    </row>
    <row r="57" spans="2:13" ht="13.15">
      <c r="B57" s="365" t="str">
        <f t="shared" si="1"/>
        <v>Physics</v>
      </c>
      <c r="C57" s="309">
        <f>Data_selected_by_user_testing!L312</f>
        <v>0</v>
      </c>
      <c r="D57" s="832">
        <f t="shared" si="2"/>
        <v>0</v>
      </c>
    </row>
    <row r="58" spans="2:13" ht="13.15">
      <c r="B58" s="365" t="str">
        <f t="shared" si="1"/>
        <v>Primary</v>
      </c>
      <c r="C58" s="309">
        <f>Data_selected_by_user_testing!L294</f>
        <v>0</v>
      </c>
      <c r="D58" s="832">
        <f t="shared" si="2"/>
        <v>0</v>
      </c>
    </row>
    <row r="59" spans="2:13" ht="13.15">
      <c r="B59" s="365" t="str">
        <f t="shared" si="1"/>
        <v>Religious Education</v>
      </c>
      <c r="C59" s="309">
        <f>Data_selected_by_user_testing!L313</f>
        <v>0</v>
      </c>
      <c r="D59" s="832">
        <f t="shared" si="2"/>
        <v>0</v>
      </c>
    </row>
    <row r="60" spans="2:13" ht="13.15">
      <c r="B60" s="365" t="s">
        <v>8</v>
      </c>
      <c r="C60" s="309">
        <f>SUM(C40:C59)</f>
        <v>0</v>
      </c>
      <c r="D60" s="832">
        <f t="shared" si="2"/>
        <v>0</v>
      </c>
    </row>
    <row r="61" spans="2:13" ht="13.15">
      <c r="B61" s="355"/>
    </row>
    <row r="62" spans="2:13" ht="13.15">
      <c r="B62" s="355" t="s">
        <v>1172</v>
      </c>
    </row>
    <row r="63" spans="2:13" ht="13.15">
      <c r="B63" s="355"/>
    </row>
    <row r="64" spans="2:13" ht="13.15">
      <c r="B64" s="348"/>
      <c r="C64" s="348" t="str">
        <f>'Art_&amp;_Design_1'!C293</f>
        <v>2019/20</v>
      </c>
      <c r="D64" s="348" t="str">
        <f>'Art_&amp;_Design_1'!D293</f>
        <v>2020/21</v>
      </c>
      <c r="E64" s="348" t="str">
        <f>'Art_&amp;_Design_1'!E293</f>
        <v>2021/22</v>
      </c>
      <c r="F64" s="348" t="str">
        <f>'Art_&amp;_Design_1'!F293</f>
        <v>2022/23</v>
      </c>
      <c r="G64" s="348" t="str">
        <f>'Art_&amp;_Design_1'!G293</f>
        <v>2023/24</v>
      </c>
      <c r="H64" s="348" t="str">
        <f>'Art_&amp;_Design_1'!H293</f>
        <v>2024/25</v>
      </c>
      <c r="I64" s="348" t="str">
        <f>'Art_&amp;_Design_1'!I293</f>
        <v>2025/26</v>
      </c>
      <c r="J64" s="348" t="str">
        <f>'Art_&amp;_Design_1'!J293</f>
        <v>2026/27</v>
      </c>
      <c r="K64" s="348" t="str">
        <f>'Art_&amp;_Design_1'!K293</f>
        <v>2027/28</v>
      </c>
      <c r="L64" s="348" t="str">
        <f>'Art_&amp;_Design_1'!L293</f>
        <v>2028/29</v>
      </c>
      <c r="M64" s="348" t="str">
        <f>'Art_&amp;_Design_1'!M293</f>
        <v>2029/30</v>
      </c>
    </row>
    <row r="65" spans="2:14" ht="13.15">
      <c r="B65" s="348" t="str">
        <f>Entrant_need_figures!B16</f>
        <v>Art &amp; Design</v>
      </c>
      <c r="C65" s="271">
        <f t="shared" ref="C65:C84" si="3">C15</f>
        <v>955.710115184919</v>
      </c>
      <c r="D65" s="271">
        <f t="shared" ref="D65:M65" si="4">D15</f>
        <v>935.84049374938888</v>
      </c>
      <c r="E65" s="511">
        <f t="shared" ref="E65:E84" si="5">E15+C40</f>
        <v>919.62974768964273</v>
      </c>
      <c r="F65" s="271">
        <f t="shared" si="4"/>
        <v>893.90199271222286</v>
      </c>
      <c r="G65" s="271">
        <f t="shared" si="4"/>
        <v>886.19545709226259</v>
      </c>
      <c r="H65" s="271">
        <f t="shared" si="4"/>
        <v>946.29395953227947</v>
      </c>
      <c r="I65" s="271">
        <f t="shared" si="4"/>
        <v>940.91109092470788</v>
      </c>
      <c r="J65" s="271">
        <f t="shared" si="4"/>
        <v>921.25376729372397</v>
      </c>
      <c r="K65" s="271">
        <f t="shared" si="4"/>
        <v>915.37894988168159</v>
      </c>
      <c r="L65" s="271">
        <f t="shared" si="4"/>
        <v>912.37316442241683</v>
      </c>
      <c r="M65" s="271">
        <f t="shared" si="4"/>
        <v>927.34828471299932</v>
      </c>
      <c r="N65" s="371"/>
    </row>
    <row r="66" spans="2:14" ht="13.15">
      <c r="B66" s="348" t="str">
        <f>Entrant_need_figures!B17</f>
        <v>Biology</v>
      </c>
      <c r="C66" s="271">
        <f t="shared" si="3"/>
        <v>1620.5784582662438</v>
      </c>
      <c r="D66" s="271">
        <f t="shared" ref="D66:D84" si="6">D16</f>
        <v>1619.8412530828045</v>
      </c>
      <c r="E66" s="511">
        <f t="shared" si="5"/>
        <v>1622.815103213537</v>
      </c>
      <c r="F66" s="271">
        <f t="shared" ref="F66:M66" si="7">F16</f>
        <v>1683.7429247014647</v>
      </c>
      <c r="G66" s="271">
        <f t="shared" si="7"/>
        <v>1693.5551557072529</v>
      </c>
      <c r="H66" s="271">
        <f t="shared" si="7"/>
        <v>1636.1167198125895</v>
      </c>
      <c r="I66" s="271">
        <f t="shared" si="7"/>
        <v>1640.0656513165025</v>
      </c>
      <c r="J66" s="271">
        <f t="shared" si="7"/>
        <v>1646.1958487425049</v>
      </c>
      <c r="K66" s="271">
        <f t="shared" si="7"/>
        <v>1630.3156044624091</v>
      </c>
      <c r="L66" s="271">
        <f t="shared" si="7"/>
        <v>1577.8918094662695</v>
      </c>
      <c r="M66" s="271">
        <f t="shared" si="7"/>
        <v>1607.8818053456052</v>
      </c>
      <c r="N66" s="370"/>
    </row>
    <row r="67" spans="2:14" ht="13.15">
      <c r="B67" s="348" t="str">
        <f>Entrant_need_figures!B18</f>
        <v>Business Studies</v>
      </c>
      <c r="C67" s="271">
        <f t="shared" si="3"/>
        <v>537.19134623691116</v>
      </c>
      <c r="D67" s="271">
        <f t="shared" si="6"/>
        <v>455.23281939495416</v>
      </c>
      <c r="E67" s="511">
        <f t="shared" si="5"/>
        <v>493.31371591553693</v>
      </c>
      <c r="F67" s="271">
        <f t="shared" ref="F67:M67" si="8">F17</f>
        <v>529.78219153826512</v>
      </c>
      <c r="G67" s="271">
        <f t="shared" si="8"/>
        <v>583.87872620732014</v>
      </c>
      <c r="H67" s="271">
        <f t="shared" si="8"/>
        <v>583.51741675277231</v>
      </c>
      <c r="I67" s="271">
        <f t="shared" si="8"/>
        <v>613.26040710808275</v>
      </c>
      <c r="J67" s="271">
        <f t="shared" si="8"/>
        <v>619.94088692988021</v>
      </c>
      <c r="K67" s="271">
        <f t="shared" si="8"/>
        <v>613.9271001693844</v>
      </c>
      <c r="L67" s="271">
        <f t="shared" si="8"/>
        <v>586.71042191962192</v>
      </c>
      <c r="M67" s="271">
        <f t="shared" si="8"/>
        <v>604.01420243469511</v>
      </c>
    </row>
    <row r="68" spans="2:14" ht="13.15">
      <c r="B68" s="348" t="str">
        <f>Entrant_need_figures!B19</f>
        <v>Chemistry</v>
      </c>
      <c r="C68" s="271">
        <f t="shared" si="3"/>
        <v>1545.1631845054426</v>
      </c>
      <c r="D68" s="271">
        <f t="shared" si="6"/>
        <v>1547.8989496957008</v>
      </c>
      <c r="E68" s="511">
        <f t="shared" si="5"/>
        <v>1540.9087788889231</v>
      </c>
      <c r="F68" s="271">
        <f t="shared" ref="F68:M68" si="9">F18</f>
        <v>1596.7774591854554</v>
      </c>
      <c r="G68" s="271">
        <f t="shared" si="9"/>
        <v>1601.8770815864175</v>
      </c>
      <c r="H68" s="271">
        <f t="shared" si="9"/>
        <v>1539.8389730456543</v>
      </c>
      <c r="I68" s="271">
        <f t="shared" si="9"/>
        <v>1537.7353511537294</v>
      </c>
      <c r="J68" s="271">
        <f t="shared" si="9"/>
        <v>1544.2542434483694</v>
      </c>
      <c r="K68" s="271">
        <f t="shared" si="9"/>
        <v>1525.3528293287686</v>
      </c>
      <c r="L68" s="271">
        <f t="shared" si="9"/>
        <v>1468.2947318391327</v>
      </c>
      <c r="M68" s="271">
        <f t="shared" si="9"/>
        <v>1492.7477044230027</v>
      </c>
    </row>
    <row r="69" spans="2:14" ht="13.15">
      <c r="B69" s="348" t="str">
        <f>Entrant_need_figures!B20</f>
        <v>Classics</v>
      </c>
      <c r="C69" s="271">
        <f t="shared" si="3"/>
        <v>37.986844168570087</v>
      </c>
      <c r="D69" s="271">
        <f t="shared" si="6"/>
        <v>35.158078460572241</v>
      </c>
      <c r="E69" s="511">
        <f t="shared" si="5"/>
        <v>35.944858248834372</v>
      </c>
      <c r="F69" s="271">
        <f t="shared" ref="F69:M69" si="10">F19</f>
        <v>36.885903113409135</v>
      </c>
      <c r="G69" s="271">
        <f t="shared" si="10"/>
        <v>36.663619857860873</v>
      </c>
      <c r="H69" s="271">
        <f t="shared" si="10"/>
        <v>35.601632630193222</v>
      </c>
      <c r="I69" s="271">
        <f t="shared" si="10"/>
        <v>35.946122163413612</v>
      </c>
      <c r="J69" s="271">
        <f t="shared" si="10"/>
        <v>35.156288608369245</v>
      </c>
      <c r="K69" s="271">
        <f t="shared" si="10"/>
        <v>34.830701817534148</v>
      </c>
      <c r="L69" s="271">
        <f t="shared" si="10"/>
        <v>34.451033866099152</v>
      </c>
      <c r="M69" s="271">
        <f t="shared" si="10"/>
        <v>35.354078761224407</v>
      </c>
    </row>
    <row r="70" spans="2:14" ht="13.15">
      <c r="B70" s="348" t="str">
        <f>Entrant_need_figures!B21</f>
        <v>Computing</v>
      </c>
      <c r="C70" s="271">
        <f t="shared" si="3"/>
        <v>791.48947603419015</v>
      </c>
      <c r="D70" s="271">
        <f t="shared" si="6"/>
        <v>790.82412969533152</v>
      </c>
      <c r="E70" s="511">
        <f t="shared" si="5"/>
        <v>782.24135024036468</v>
      </c>
      <c r="F70" s="271">
        <f t="shared" ref="F70:M70" si="11">F20</f>
        <v>775.45508531670714</v>
      </c>
      <c r="G70" s="271">
        <f t="shared" si="11"/>
        <v>776.80221294456317</v>
      </c>
      <c r="H70" s="271">
        <f t="shared" si="11"/>
        <v>823.48632374045997</v>
      </c>
      <c r="I70" s="271">
        <f t="shared" si="11"/>
        <v>822.11564711025517</v>
      </c>
      <c r="J70" s="271">
        <f t="shared" si="11"/>
        <v>811.94325852424538</v>
      </c>
      <c r="K70" s="271">
        <f t="shared" si="11"/>
        <v>808.7083119869294</v>
      </c>
      <c r="L70" s="271">
        <f t="shared" si="11"/>
        <v>804.93432902506822</v>
      </c>
      <c r="M70" s="271">
        <f t="shared" si="11"/>
        <v>816.78709688039885</v>
      </c>
    </row>
    <row r="71" spans="2:14" ht="13.15">
      <c r="B71" s="348" t="str">
        <f>Entrant_need_figures!B22</f>
        <v>Design &amp; Technology</v>
      </c>
      <c r="C71" s="271">
        <f t="shared" si="3"/>
        <v>1165.2894921036136</v>
      </c>
      <c r="D71" s="271">
        <f t="shared" si="6"/>
        <v>1157.1541358911095</v>
      </c>
      <c r="E71" s="511">
        <f t="shared" si="5"/>
        <v>1104.4491850058373</v>
      </c>
      <c r="F71" s="271">
        <f t="shared" ref="F71:M71" si="12">F21</f>
        <v>1046.8770228805731</v>
      </c>
      <c r="G71" s="271">
        <f t="shared" si="12"/>
        <v>1000.8947987465654</v>
      </c>
      <c r="H71" s="271">
        <f t="shared" si="12"/>
        <v>1084.5368838308814</v>
      </c>
      <c r="I71" s="271">
        <f t="shared" si="12"/>
        <v>1058.9382796093169</v>
      </c>
      <c r="J71" s="271">
        <f t="shared" si="12"/>
        <v>1020.2833258391533</v>
      </c>
      <c r="K71" s="271">
        <f t="shared" si="12"/>
        <v>1012.1129833509322</v>
      </c>
      <c r="L71" s="271">
        <f t="shared" si="12"/>
        <v>1022.1660874052573</v>
      </c>
      <c r="M71" s="271">
        <f t="shared" si="12"/>
        <v>1033.8507809779103</v>
      </c>
    </row>
    <row r="72" spans="2:14" ht="13.15">
      <c r="B72" s="348" t="str">
        <f>Entrant_need_figures!B23</f>
        <v>Drama</v>
      </c>
      <c r="C72" s="271">
        <f t="shared" si="3"/>
        <v>509.70319183359328</v>
      </c>
      <c r="D72" s="271">
        <f t="shared" si="6"/>
        <v>506.79988293029203</v>
      </c>
      <c r="E72" s="511">
        <f t="shared" si="5"/>
        <v>493.36864696040283</v>
      </c>
      <c r="F72" s="271">
        <f t="shared" ref="F72:M72" si="13">F22</f>
        <v>474.67630950207149</v>
      </c>
      <c r="G72" s="271">
        <f t="shared" si="13"/>
        <v>462.30094170515662</v>
      </c>
      <c r="H72" s="271">
        <f t="shared" si="13"/>
        <v>507.80074414090245</v>
      </c>
      <c r="I72" s="271">
        <f t="shared" si="13"/>
        <v>504.09079556506629</v>
      </c>
      <c r="J72" s="271">
        <f t="shared" si="13"/>
        <v>490.55425311823308</v>
      </c>
      <c r="K72" s="271">
        <f t="shared" si="13"/>
        <v>491.84485108533721</v>
      </c>
      <c r="L72" s="271">
        <f t="shared" si="13"/>
        <v>501.35420396726789</v>
      </c>
      <c r="M72" s="271">
        <f t="shared" si="13"/>
        <v>512.27949132799017</v>
      </c>
    </row>
    <row r="73" spans="2:14" ht="13.15">
      <c r="B73" s="348" t="str">
        <f>Entrant_need_figures!B24</f>
        <v>English</v>
      </c>
      <c r="C73" s="271">
        <f t="shared" si="3"/>
        <v>3971.3155912200173</v>
      </c>
      <c r="D73" s="271">
        <f t="shared" si="6"/>
        <v>3965.6824925526203</v>
      </c>
      <c r="E73" s="511">
        <f t="shared" si="5"/>
        <v>3988.2542308244542</v>
      </c>
      <c r="F73" s="271">
        <f t="shared" ref="F73:M73" si="14">F23</f>
        <v>4059.5921797957135</v>
      </c>
      <c r="G73" s="271">
        <f t="shared" si="14"/>
        <v>4000.3055270749824</v>
      </c>
      <c r="H73" s="271">
        <f t="shared" si="14"/>
        <v>3846.376738344261</v>
      </c>
      <c r="I73" s="271">
        <f t="shared" si="14"/>
        <v>3790.8393269252051</v>
      </c>
      <c r="J73" s="271">
        <f t="shared" si="14"/>
        <v>3779.7943225489016</v>
      </c>
      <c r="K73" s="271">
        <f t="shared" si="14"/>
        <v>3736.2270064447621</v>
      </c>
      <c r="L73" s="271">
        <f t="shared" si="14"/>
        <v>3629.4028715998752</v>
      </c>
      <c r="M73" s="271">
        <f t="shared" si="14"/>
        <v>3691.0034936844099</v>
      </c>
    </row>
    <row r="74" spans="2:14" ht="13.15">
      <c r="B74" s="348" t="str">
        <f>Entrant_need_figures!B25</f>
        <v>Food</v>
      </c>
      <c r="C74" s="271">
        <f t="shared" si="3"/>
        <v>246.96055148660963</v>
      </c>
      <c r="D74" s="271">
        <f t="shared" si="6"/>
        <v>247.26644154038638</v>
      </c>
      <c r="E74" s="511">
        <f t="shared" si="5"/>
        <v>234.50623709602451</v>
      </c>
      <c r="F74" s="271">
        <f t="shared" ref="F74:M74" si="15">F24</f>
        <v>221.39396223885919</v>
      </c>
      <c r="G74" s="271">
        <f t="shared" si="15"/>
        <v>223.05530058560828</v>
      </c>
      <c r="H74" s="271">
        <f t="shared" si="15"/>
        <v>227.74132860697648</v>
      </c>
      <c r="I74" s="271">
        <f t="shared" si="15"/>
        <v>221.36200170460143</v>
      </c>
      <c r="J74" s="271">
        <f t="shared" si="15"/>
        <v>222.6602503870925</v>
      </c>
      <c r="K74" s="271">
        <f t="shared" si="15"/>
        <v>217.64828578730544</v>
      </c>
      <c r="L74" s="271">
        <f t="shared" si="15"/>
        <v>205.40269894145791</v>
      </c>
      <c r="M74" s="271">
        <f t="shared" si="15"/>
        <v>205.80509447791152</v>
      </c>
    </row>
    <row r="75" spans="2:14" ht="13.15">
      <c r="B75" s="348" t="str">
        <f>Entrant_need_figures!B26</f>
        <v>Geography</v>
      </c>
      <c r="C75" s="271">
        <f t="shared" si="3"/>
        <v>1343.5781756186666</v>
      </c>
      <c r="D75" s="271">
        <f t="shared" si="6"/>
        <v>1381.8030034497133</v>
      </c>
      <c r="E75" s="511">
        <f t="shared" si="5"/>
        <v>1402.067574208324</v>
      </c>
      <c r="F75" s="271">
        <f t="shared" ref="F75:M75" si="16">F25</f>
        <v>1440.5324149811586</v>
      </c>
      <c r="G75" s="271">
        <f t="shared" si="16"/>
        <v>1416.2452865673552</v>
      </c>
      <c r="H75" s="271">
        <f t="shared" si="16"/>
        <v>1386.2352483011241</v>
      </c>
      <c r="I75" s="271">
        <f t="shared" si="16"/>
        <v>1373.3143092575356</v>
      </c>
      <c r="J75" s="271">
        <f t="shared" si="16"/>
        <v>1350.6899782629571</v>
      </c>
      <c r="K75" s="271">
        <f t="shared" si="16"/>
        <v>1343.1013747208835</v>
      </c>
      <c r="L75" s="271">
        <f t="shared" si="16"/>
        <v>1336.2056862519373</v>
      </c>
      <c r="M75" s="271">
        <f t="shared" si="16"/>
        <v>1363.8674410558388</v>
      </c>
    </row>
    <row r="76" spans="2:14" ht="13.15">
      <c r="B76" s="348" t="str">
        <f>Entrant_need_figures!B27</f>
        <v>History</v>
      </c>
      <c r="C76" s="271">
        <f t="shared" si="3"/>
        <v>1460.0286758543643</v>
      </c>
      <c r="D76" s="271">
        <f t="shared" si="6"/>
        <v>1487.1339665908044</v>
      </c>
      <c r="E76" s="511">
        <f t="shared" si="5"/>
        <v>1510.9095948121785</v>
      </c>
      <c r="F76" s="271">
        <f t="shared" ref="F76:M76" si="17">F26</f>
        <v>1555.6777989876375</v>
      </c>
      <c r="G76" s="271">
        <f t="shared" si="17"/>
        <v>1532.8780321890988</v>
      </c>
      <c r="H76" s="271">
        <f t="shared" si="17"/>
        <v>1497.4460174577925</v>
      </c>
      <c r="I76" s="271">
        <f t="shared" si="17"/>
        <v>1486.3388081397038</v>
      </c>
      <c r="J76" s="271">
        <f t="shared" si="17"/>
        <v>1463.2323057990322</v>
      </c>
      <c r="K76" s="271">
        <f t="shared" si="17"/>
        <v>1454.0348224287857</v>
      </c>
      <c r="L76" s="271">
        <f t="shared" si="17"/>
        <v>1442.9182850514858</v>
      </c>
      <c r="M76" s="271">
        <f t="shared" si="17"/>
        <v>1473.6575133805195</v>
      </c>
    </row>
    <row r="77" spans="2:14" ht="13.15">
      <c r="B77" s="348" t="str">
        <f>Entrant_need_figures!B28</f>
        <v>Mathematics</v>
      </c>
      <c r="C77" s="271">
        <f t="shared" si="3"/>
        <v>4590.2307970333277</v>
      </c>
      <c r="D77" s="271">
        <f t="shared" si="6"/>
        <v>4544.2452035105089</v>
      </c>
      <c r="E77" s="511">
        <f t="shared" si="5"/>
        <v>4591.5687162328086</v>
      </c>
      <c r="F77" s="271">
        <f t="shared" ref="F77:M77" si="18">F27</f>
        <v>4642.2044919662148</v>
      </c>
      <c r="G77" s="271">
        <f t="shared" si="18"/>
        <v>4582.846652649263</v>
      </c>
      <c r="H77" s="271">
        <f t="shared" si="18"/>
        <v>4421.046569375445</v>
      </c>
      <c r="I77" s="271">
        <f t="shared" si="18"/>
        <v>4367.4158175430557</v>
      </c>
      <c r="J77" s="271">
        <f t="shared" si="18"/>
        <v>4330.662886283053</v>
      </c>
      <c r="K77" s="271">
        <f t="shared" si="18"/>
        <v>4274.5063749574183</v>
      </c>
      <c r="L77" s="271">
        <f t="shared" si="18"/>
        <v>4162.5345578069482</v>
      </c>
      <c r="M77" s="271">
        <f t="shared" si="18"/>
        <v>4221.6071044187511</v>
      </c>
    </row>
    <row r="78" spans="2:14" ht="13.15">
      <c r="B78" s="348" t="str">
        <f>Entrant_need_figures!B29</f>
        <v>Modern Foreign Languages</v>
      </c>
      <c r="C78" s="271">
        <f t="shared" si="3"/>
        <v>1688.9158968480751</v>
      </c>
      <c r="D78" s="271">
        <f t="shared" si="6"/>
        <v>2156.2473232851789</v>
      </c>
      <c r="E78" s="511">
        <f t="shared" si="5"/>
        <v>2645.4450097833378</v>
      </c>
      <c r="F78" s="271">
        <f t="shared" ref="F78:M78" si="19">F28</f>
        <v>3145.635861202808</v>
      </c>
      <c r="G78" s="271">
        <f t="shared" si="19"/>
        <v>2999.2101849149872</v>
      </c>
      <c r="H78" s="271">
        <f t="shared" si="19"/>
        <v>2218.8208297570609</v>
      </c>
      <c r="I78" s="271">
        <f t="shared" si="19"/>
        <v>2180.1318277159367</v>
      </c>
      <c r="J78" s="271">
        <f t="shared" si="19"/>
        <v>2099.6422318267887</v>
      </c>
      <c r="K78" s="271">
        <f t="shared" si="19"/>
        <v>2054.3056820932593</v>
      </c>
      <c r="L78" s="271">
        <f t="shared" si="19"/>
        <v>2013.6091171463581</v>
      </c>
      <c r="M78" s="271">
        <f t="shared" si="19"/>
        <v>2082.3039461359303</v>
      </c>
    </row>
    <row r="79" spans="2:14" ht="13.15">
      <c r="B79" s="348" t="str">
        <f>Entrant_need_figures!B30</f>
        <v>Music</v>
      </c>
      <c r="C79" s="271">
        <f t="shared" si="3"/>
        <v>524.20323058082749</v>
      </c>
      <c r="D79" s="271">
        <f t="shared" si="6"/>
        <v>528.12752723583003</v>
      </c>
      <c r="E79" s="511">
        <f t="shared" si="5"/>
        <v>508.4141988060735</v>
      </c>
      <c r="F79" s="271">
        <f t="shared" ref="F79:M79" si="20">F29</f>
        <v>485.86570332784572</v>
      </c>
      <c r="G79" s="271">
        <f t="shared" si="20"/>
        <v>460.86392882429288</v>
      </c>
      <c r="H79" s="271">
        <f t="shared" si="20"/>
        <v>514.53380287796244</v>
      </c>
      <c r="I79" s="271">
        <f t="shared" si="20"/>
        <v>506.43976752509775</v>
      </c>
      <c r="J79" s="271">
        <f t="shared" si="20"/>
        <v>485.98097896921649</v>
      </c>
      <c r="K79" s="271">
        <f t="shared" si="20"/>
        <v>487.90383483053279</v>
      </c>
      <c r="L79" s="271">
        <f t="shared" si="20"/>
        <v>505.18300907635216</v>
      </c>
      <c r="M79" s="271">
        <f t="shared" si="20"/>
        <v>515.23933636031109</v>
      </c>
    </row>
    <row r="80" spans="2:14" ht="13.15">
      <c r="B80" s="348" t="str">
        <f>Entrant_need_figures!B31</f>
        <v>Others</v>
      </c>
      <c r="C80" s="271">
        <f t="shared" si="3"/>
        <v>1154.6183890665793</v>
      </c>
      <c r="D80" s="271">
        <f t="shared" si="6"/>
        <v>980.07821273976174</v>
      </c>
      <c r="E80" s="511">
        <f t="shared" si="5"/>
        <v>1037.3998055282168</v>
      </c>
      <c r="F80" s="271">
        <f t="shared" ref="F80:M80" si="21">F30</f>
        <v>1086.2024699918265</v>
      </c>
      <c r="G80" s="271">
        <f t="shared" si="21"/>
        <v>1153.3912077272805</v>
      </c>
      <c r="H80" s="271">
        <f t="shared" si="21"/>
        <v>1182.3520958677841</v>
      </c>
      <c r="I80" s="271">
        <f t="shared" si="21"/>
        <v>1234.5687435835225</v>
      </c>
      <c r="J80" s="271">
        <f t="shared" si="21"/>
        <v>1223.5931631128137</v>
      </c>
      <c r="K80" s="271">
        <f t="shared" si="21"/>
        <v>1218.1288971050687</v>
      </c>
      <c r="L80" s="271">
        <f t="shared" si="21"/>
        <v>1197.6011533395306</v>
      </c>
      <c r="M80" s="271">
        <f t="shared" si="21"/>
        <v>1236.4352266601286</v>
      </c>
    </row>
    <row r="81" spans="2:14" ht="13.15">
      <c r="B81" s="348" t="str">
        <f>Entrant_need_figures!B32</f>
        <v>Physical Education</v>
      </c>
      <c r="C81" s="271">
        <f t="shared" si="3"/>
        <v>1738.3407083825418</v>
      </c>
      <c r="D81" s="271">
        <f t="shared" si="6"/>
        <v>1765.2606793470088</v>
      </c>
      <c r="E81" s="511">
        <f t="shared" si="5"/>
        <v>1710.4931727459423</v>
      </c>
      <c r="F81" s="271">
        <f t="shared" ref="F81:M81" si="22">F31</f>
        <v>1663.3655500091095</v>
      </c>
      <c r="G81" s="271">
        <f t="shared" si="22"/>
        <v>1672.7555363368874</v>
      </c>
      <c r="H81" s="271">
        <f t="shared" si="22"/>
        <v>1808.568450798683</v>
      </c>
      <c r="I81" s="271">
        <f t="shared" si="22"/>
        <v>1798.6343054370116</v>
      </c>
      <c r="J81" s="271">
        <f t="shared" si="22"/>
        <v>1799.4833525681674</v>
      </c>
      <c r="K81" s="271">
        <f t="shared" si="22"/>
        <v>1800.398147798426</v>
      </c>
      <c r="L81" s="271">
        <f t="shared" si="22"/>
        <v>1784.4761297301955</v>
      </c>
      <c r="M81" s="271">
        <f t="shared" si="22"/>
        <v>1822.225569988507</v>
      </c>
    </row>
    <row r="82" spans="2:14" ht="13.15">
      <c r="B82" s="348" t="str">
        <f>Entrant_need_figures!B33</f>
        <v>Physics</v>
      </c>
      <c r="C82" s="271">
        <f t="shared" si="3"/>
        <v>1545.8497582287982</v>
      </c>
      <c r="D82" s="271">
        <f t="shared" si="6"/>
        <v>1574.7796641383281</v>
      </c>
      <c r="E82" s="511">
        <f t="shared" si="5"/>
        <v>1562.6466135695991</v>
      </c>
      <c r="F82" s="271">
        <f t="shared" ref="F82:M82" si="23">F32</f>
        <v>1623.4694625320697</v>
      </c>
      <c r="G82" s="271">
        <f t="shared" si="23"/>
        <v>1621.2652986822168</v>
      </c>
      <c r="H82" s="271">
        <f t="shared" si="23"/>
        <v>1555.8913532251295</v>
      </c>
      <c r="I82" s="271">
        <f t="shared" si="23"/>
        <v>1545.1783420000456</v>
      </c>
      <c r="J82" s="271">
        <f t="shared" si="23"/>
        <v>1549.5466866880156</v>
      </c>
      <c r="K82" s="271">
        <f t="shared" si="23"/>
        <v>1528.0388069510004</v>
      </c>
      <c r="L82" s="271">
        <f t="shared" si="23"/>
        <v>1468.9461037659914</v>
      </c>
      <c r="M82" s="271">
        <f t="shared" si="23"/>
        <v>1488.9669854346721</v>
      </c>
      <c r="N82" s="523"/>
    </row>
    <row r="83" spans="2:14" ht="13.15">
      <c r="B83" s="348" t="str">
        <f>Entrant_need_figures!B15</f>
        <v>Primary</v>
      </c>
      <c r="C83" s="271">
        <f t="shared" si="3"/>
        <v>26112.897080204199</v>
      </c>
      <c r="D83" s="271">
        <f t="shared" si="6"/>
        <v>26475.122719025356</v>
      </c>
      <c r="E83" s="511">
        <f t="shared" si="5"/>
        <v>25967.655685315305</v>
      </c>
      <c r="F83" s="271">
        <f t="shared" ref="F83:M83" si="24">F33</f>
        <v>25903.507334614631</v>
      </c>
      <c r="G83" s="271">
        <f t="shared" si="24"/>
        <v>25773.231755308927</v>
      </c>
      <c r="H83" s="271">
        <f t="shared" si="24"/>
        <v>26101.765962376568</v>
      </c>
      <c r="I83" s="271">
        <f t="shared" si="24"/>
        <v>26230.045309292349</v>
      </c>
      <c r="J83" s="271">
        <f t="shared" si="24"/>
        <v>26169.081515018908</v>
      </c>
      <c r="K83" s="271">
        <f t="shared" si="24"/>
        <v>26063.766139381602</v>
      </c>
      <c r="L83" s="271">
        <f t="shared" si="24"/>
        <v>26463.543563713112</v>
      </c>
      <c r="M83" s="271">
        <f t="shared" si="24"/>
        <v>26194.22590175521</v>
      </c>
    </row>
    <row r="84" spans="2:14" ht="13.15">
      <c r="B84" s="348" t="str">
        <f>Entrant_need_figures!B34</f>
        <v>Religious Education</v>
      </c>
      <c r="C84" s="271">
        <f t="shared" si="3"/>
        <v>806.87339136954051</v>
      </c>
      <c r="D84" s="271">
        <f t="shared" si="6"/>
        <v>801.4988736357891</v>
      </c>
      <c r="E84" s="511">
        <f t="shared" si="5"/>
        <v>771.68664110085297</v>
      </c>
      <c r="F84" s="271">
        <f t="shared" ref="F84:M84" si="25">F34</f>
        <v>739.41437483977427</v>
      </c>
      <c r="G84" s="271">
        <f t="shared" si="25"/>
        <v>732.33387822598661</v>
      </c>
      <c r="H84" s="271">
        <f t="shared" si="25"/>
        <v>782.61554232165508</v>
      </c>
      <c r="I84" s="271">
        <f t="shared" si="25"/>
        <v>771.97032042753926</v>
      </c>
      <c r="J84" s="271">
        <f t="shared" si="25"/>
        <v>761.80077034664441</v>
      </c>
      <c r="K84" s="271">
        <f t="shared" si="25"/>
        <v>756.83071010249103</v>
      </c>
      <c r="L84" s="271">
        <f t="shared" si="25"/>
        <v>749.46588911471486</v>
      </c>
      <c r="M84" s="271">
        <f t="shared" si="25"/>
        <v>761.0150155582819</v>
      </c>
    </row>
    <row r="85" spans="2:14" ht="26.25">
      <c r="B85" s="323" t="s">
        <v>815</v>
      </c>
      <c r="C85" s="271">
        <f>SUM(C65:C84)-C83</f>
        <v>26234.027274022821</v>
      </c>
      <c r="D85" s="271">
        <f t="shared" ref="D85:M85" si="26">SUM(D65:D84)-D83</f>
        <v>26480.873130926091</v>
      </c>
      <c r="E85" s="511">
        <f t="shared" si="26"/>
        <v>26956.063180870882</v>
      </c>
      <c r="F85" s="271">
        <f t="shared" si="26"/>
        <v>27701.453158823184</v>
      </c>
      <c r="G85" s="271">
        <f t="shared" si="26"/>
        <v>27437.31882762536</v>
      </c>
      <c r="H85" s="271">
        <f t="shared" si="26"/>
        <v>26598.820630419603</v>
      </c>
      <c r="I85" s="271">
        <f t="shared" si="26"/>
        <v>26429.256915210331</v>
      </c>
      <c r="J85" s="271">
        <f t="shared" si="26"/>
        <v>26156.668799297164</v>
      </c>
      <c r="K85" s="271">
        <f t="shared" si="26"/>
        <v>25903.595275302912</v>
      </c>
      <c r="L85" s="271">
        <f t="shared" si="26"/>
        <v>25403.921283735977</v>
      </c>
      <c r="M85" s="271">
        <f t="shared" si="26"/>
        <v>25892.390172019088</v>
      </c>
    </row>
    <row r="87" spans="2:14">
      <c r="B87" s="310"/>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E65:E85"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0000"/>
  </sheetPr>
  <dimension ref="A1:Q51"/>
  <sheetViews>
    <sheetView showGridLines="0" zoomScale="90" zoomScaleNormal="90" workbookViewId="0"/>
  </sheetViews>
  <sheetFormatPr defaultRowHeight="12.75"/>
  <cols>
    <col min="2" max="2" width="26.73046875" customWidth="1"/>
    <col min="3" max="20" width="10.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38" customFormat="1" ht="13.15">
      <c r="A4" s="539" t="s">
        <v>26</v>
      </c>
      <c r="B4" s="539"/>
      <c r="C4" s="539"/>
      <c r="D4" s="280"/>
      <c r="E4" s="539"/>
      <c r="F4" s="539"/>
      <c r="G4" s="539"/>
      <c r="H4" s="539"/>
      <c r="I4" s="539"/>
      <c r="J4" s="539"/>
      <c r="K4" s="539"/>
      <c r="L4" s="539"/>
      <c r="M4" s="539"/>
      <c r="N4" s="539"/>
    </row>
    <row r="5" spans="1:17" s="537" customFormat="1" ht="13.15" customHeight="1">
      <c r="A5" s="649" t="s">
        <v>1319</v>
      </c>
      <c r="B5" s="649"/>
      <c r="C5" s="649"/>
      <c r="D5" s="649"/>
      <c r="E5" s="649"/>
      <c r="F5" s="649"/>
      <c r="G5" s="649"/>
      <c r="H5" s="649"/>
      <c r="I5" s="649"/>
      <c r="J5" s="649"/>
      <c r="K5" s="649"/>
      <c r="L5" s="649"/>
      <c r="M5" s="649"/>
      <c r="N5" s="649"/>
      <c r="O5" s="649"/>
      <c r="P5" s="649"/>
      <c r="Q5" s="649"/>
    </row>
    <row r="6" spans="1:17" s="534" customFormat="1" ht="13.15">
      <c r="A6" s="536" t="s">
        <v>1287</v>
      </c>
      <c r="B6" s="59"/>
      <c r="C6" s="59"/>
      <c r="D6" s="280"/>
      <c r="E6" s="59"/>
      <c r="F6" s="59"/>
      <c r="G6" s="59"/>
      <c r="H6" s="59"/>
      <c r="I6" s="59"/>
      <c r="J6" s="59"/>
      <c r="K6" s="59"/>
      <c r="L6" s="59"/>
      <c r="M6" s="59"/>
      <c r="N6" s="59"/>
      <c r="O6" s="43"/>
    </row>
    <row r="7" spans="1:17" s="534" customFormat="1" ht="13.15">
      <c r="A7" s="535" t="s">
        <v>698</v>
      </c>
      <c r="B7" s="536"/>
      <c r="C7" s="59"/>
      <c r="D7" s="280"/>
      <c r="E7" s="59"/>
      <c r="F7" s="59"/>
      <c r="G7" s="59"/>
      <c r="H7" s="59"/>
      <c r="I7" s="59"/>
      <c r="J7" s="59"/>
      <c r="K7" s="59"/>
      <c r="L7" s="59"/>
      <c r="M7" s="59"/>
      <c r="N7" s="59"/>
      <c r="O7" s="43"/>
    </row>
    <row r="8" spans="1:17" s="534" customFormat="1" ht="13.15">
      <c r="A8" s="536" t="s">
        <v>24</v>
      </c>
      <c r="B8" s="59"/>
      <c r="C8" s="59"/>
      <c r="D8" s="280"/>
      <c r="E8" s="59"/>
      <c r="F8" s="59"/>
      <c r="G8" s="59"/>
      <c r="H8" s="59"/>
      <c r="I8" s="59"/>
      <c r="J8" s="59"/>
      <c r="K8" s="59"/>
      <c r="L8" s="59"/>
      <c r="M8" s="59"/>
      <c r="N8" s="59"/>
      <c r="O8" s="43"/>
    </row>
    <row r="9" spans="1:17" s="534" customFormat="1" ht="13.15">
      <c r="A9" s="535" t="s">
        <v>697</v>
      </c>
      <c r="B9" s="59"/>
      <c r="C9" s="59"/>
      <c r="D9" s="280"/>
      <c r="E9" s="59"/>
      <c r="F9" s="59"/>
      <c r="G9" s="59"/>
      <c r="H9" s="59"/>
      <c r="I9" s="59"/>
      <c r="J9" s="59"/>
      <c r="K9" s="59"/>
      <c r="L9" s="59"/>
      <c r="M9" s="59"/>
      <c r="N9" s="59"/>
      <c r="O9" s="43"/>
    </row>
    <row r="10" spans="1:17" s="532" customFormat="1" ht="13.15">
      <c r="A10" s="533">
        <f>SUM(A13:A2083)</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6" spans="1:17" ht="17.649999999999999">
      <c r="B16" s="37" t="s">
        <v>696</v>
      </c>
      <c r="H16" s="146"/>
    </row>
    <row r="18" spans="2:6">
      <c r="B18" s="146" t="s">
        <v>695</v>
      </c>
    </row>
    <row r="20" spans="2:6" ht="13.15">
      <c r="B20" s="1380" t="str">
        <f>RAW_DATA_INPUTS!B429</f>
        <v>Entrant route</v>
      </c>
      <c r="C20" s="1434" t="s">
        <v>70</v>
      </c>
      <c r="D20" s="1434"/>
      <c r="E20" s="1434"/>
      <c r="F20" s="1434"/>
    </row>
    <row r="21" spans="2:6" ht="13.15">
      <c r="B21" s="1381"/>
      <c r="C21" s="8" t="str">
        <f>RAW_DATA_INPUTS!C429</f>
        <v>2014/15</v>
      </c>
      <c r="D21" s="8" t="str">
        <f>RAW_DATA_INPUTS!D429</f>
        <v>2015/16</v>
      </c>
      <c r="E21" s="8" t="str">
        <f>RAW_DATA_INPUTS!E429</f>
        <v>2016/17</v>
      </c>
      <c r="F21" s="8" t="str">
        <f>RAW_DATA_INPUTS!F429</f>
        <v>2017/18</v>
      </c>
    </row>
    <row r="22" spans="2:6" ht="13.15">
      <c r="B22" s="8" t="str">
        <f>RAW_DATA_INPUTS!B430</f>
        <v>New to state-funded sector</v>
      </c>
      <c r="C22" s="293">
        <f>RAW_DATA_INPUTS!C430</f>
        <v>3635.9029999999998</v>
      </c>
      <c r="D22" s="293">
        <f>RAW_DATA_INPUTS!D430</f>
        <v>3544.8510000000001</v>
      </c>
      <c r="E22" s="293">
        <f>RAW_DATA_INPUTS!E430</f>
        <v>3067.1689999999999</v>
      </c>
      <c r="F22" s="293">
        <f>RAW_DATA_INPUTS!F430</f>
        <v>2622.288</v>
      </c>
    </row>
    <row r="23" spans="2:6" ht="13.15">
      <c r="B23" s="8" t="str">
        <f>RAW_DATA_INPUTS!B431</f>
        <v>Re-entrants</v>
      </c>
      <c r="C23" s="293">
        <f>RAW_DATA_INPUTS!C431</f>
        <v>10239</v>
      </c>
      <c r="D23" s="293">
        <f>RAW_DATA_INPUTS!D431</f>
        <v>10495.004999999999</v>
      </c>
      <c r="E23" s="293">
        <f>RAW_DATA_INPUTS!E431</f>
        <v>10391.056</v>
      </c>
      <c r="F23" s="293">
        <f>RAW_DATA_INPUTS!F431</f>
        <v>10155.951999999999</v>
      </c>
    </row>
    <row r="24" spans="2:6" ht="13.15">
      <c r="B24" s="8" t="str">
        <f>RAW_DATA_INPUTS!B432</f>
        <v>NQTs</v>
      </c>
      <c r="C24" s="293">
        <f>RAW_DATA_INPUTS!C432</f>
        <v>15241.45</v>
      </c>
      <c r="D24" s="293">
        <f>RAW_DATA_INPUTS!D432</f>
        <v>13530.654</v>
      </c>
      <c r="E24" s="293">
        <f>RAW_DATA_INPUTS!E432</f>
        <v>12044.598</v>
      </c>
      <c r="F24" s="293">
        <f>RAW_DATA_INPUTS!F432</f>
        <v>12140.548000000001</v>
      </c>
    </row>
    <row r="26" spans="2:6">
      <c r="B26" s="146" t="s">
        <v>694</v>
      </c>
    </row>
    <row r="28" spans="2:6" ht="13.15">
      <c r="B28" s="1380" t="str">
        <f>RAW_DATA_INPUTS!B437</f>
        <v>Entrant route</v>
      </c>
      <c r="C28" s="1434" t="s">
        <v>70</v>
      </c>
      <c r="D28" s="1434"/>
      <c r="E28" s="1434"/>
      <c r="F28" s="1434"/>
    </row>
    <row r="29" spans="2:6" ht="13.15">
      <c r="B29" s="1381"/>
      <c r="C29" s="8" t="str">
        <f>RAW_DATA_INPUTS!C437</f>
        <v>2014/15</v>
      </c>
      <c r="D29" s="8" t="str">
        <f>RAW_DATA_INPUTS!D437</f>
        <v>2015/16</v>
      </c>
      <c r="E29" s="8" t="str">
        <f>RAW_DATA_INPUTS!E437</f>
        <v>2016/17</v>
      </c>
      <c r="F29" s="8" t="str">
        <f>RAW_DATA_INPUTS!F437</f>
        <v>2017/18</v>
      </c>
    </row>
    <row r="30" spans="2:6" ht="13.15">
      <c r="B30" s="8" t="str">
        <f t="shared" ref="B30:F32" si="0">B22</f>
        <v>New to state-funded sector</v>
      </c>
      <c r="C30" s="432">
        <f>C22</f>
        <v>3635.9029999999998</v>
      </c>
      <c r="D30" s="432">
        <f t="shared" si="0"/>
        <v>3544.8510000000001</v>
      </c>
      <c r="E30" s="432">
        <f t="shared" si="0"/>
        <v>3067.1689999999999</v>
      </c>
      <c r="F30" s="432">
        <f t="shared" si="0"/>
        <v>2622.288</v>
      </c>
    </row>
    <row r="31" spans="2:6" ht="13.15">
      <c r="B31" s="8" t="str">
        <f t="shared" si="0"/>
        <v>Re-entrants</v>
      </c>
      <c r="C31" s="432">
        <f t="shared" si="0"/>
        <v>10239</v>
      </c>
      <c r="D31" s="432">
        <f t="shared" si="0"/>
        <v>10495.004999999999</v>
      </c>
      <c r="E31" s="432">
        <f t="shared" si="0"/>
        <v>10391.056</v>
      </c>
      <c r="F31" s="432">
        <f t="shared" si="0"/>
        <v>10155.951999999999</v>
      </c>
    </row>
    <row r="32" spans="2:6" ht="13.15">
      <c r="B32" s="8" t="str">
        <f t="shared" si="0"/>
        <v>NQTs</v>
      </c>
      <c r="C32" s="432">
        <f t="shared" si="0"/>
        <v>15241.45</v>
      </c>
      <c r="D32" s="432">
        <f t="shared" si="0"/>
        <v>13530.654</v>
      </c>
      <c r="E32" s="432">
        <f t="shared" si="0"/>
        <v>12044.598</v>
      </c>
      <c r="F32" s="432">
        <f t="shared" si="0"/>
        <v>12140.548000000001</v>
      </c>
    </row>
    <row r="33" spans="1:7" ht="13.15">
      <c r="B33" s="8" t="s">
        <v>8</v>
      </c>
      <c r="C33" s="429">
        <f>SUM(C30:C32)</f>
        <v>29116.353000000003</v>
      </c>
      <c r="D33" s="429">
        <f>SUM(D30:D32)</f>
        <v>27570.510000000002</v>
      </c>
      <c r="E33" s="429">
        <f>SUM(E30:E32)</f>
        <v>25502.823</v>
      </c>
      <c r="F33" s="429">
        <f>SUM(F30:F32)</f>
        <v>24918.788</v>
      </c>
    </row>
    <row r="34" spans="1:7" s="2" customFormat="1">
      <c r="A34" s="1094">
        <f>SUM(C34:F34)</f>
        <v>0</v>
      </c>
      <c r="B34" s="1095"/>
      <c r="C34" s="1095">
        <f>SUM(C22:C24)-C33</f>
        <v>0</v>
      </c>
      <c r="D34" s="1095">
        <f>SUM(D22:D24)-D33</f>
        <v>0</v>
      </c>
      <c r="E34" s="1095">
        <f>SUM(E22:E24)-E33</f>
        <v>0</v>
      </c>
      <c r="F34" s="1095">
        <f>SUM(F22:F24)-F33</f>
        <v>0</v>
      </c>
    </row>
    <row r="35" spans="1:7" s="2" customFormat="1">
      <c r="B35" s="144"/>
      <c r="C35" s="144"/>
      <c r="D35" s="144"/>
      <c r="E35" s="144"/>
      <c r="F35" s="144"/>
    </row>
    <row r="36" spans="1:7" ht="17.649999999999999">
      <c r="B36" s="37" t="s">
        <v>693</v>
      </c>
    </row>
    <row r="38" spans="1:7" ht="13.15">
      <c r="B38" s="1380" t="str">
        <f>B28</f>
        <v>Entrant route</v>
      </c>
      <c r="C38" s="1434" t="str">
        <f>C28</f>
        <v>Year</v>
      </c>
      <c r="D38" s="1434"/>
      <c r="E38" s="1434"/>
      <c r="F38" s="1434"/>
    </row>
    <row r="39" spans="1:7" ht="13.15">
      <c r="B39" s="1381"/>
      <c r="C39" s="8" t="str">
        <f>C29</f>
        <v>2014/15</v>
      </c>
      <c r="D39" s="8" t="str">
        <f>D29</f>
        <v>2015/16</v>
      </c>
      <c r="E39" s="8" t="str">
        <f>E29</f>
        <v>2016/17</v>
      </c>
      <c r="F39" s="8" t="str">
        <f>F29</f>
        <v>2017/18</v>
      </c>
    </row>
    <row r="40" spans="1:7" s="304" customFormat="1" ht="13.15">
      <c r="B40" s="148" t="str">
        <f>B30</f>
        <v>New to state-funded sector</v>
      </c>
      <c r="C40" s="1015">
        <f>C30/C$33</f>
        <v>0.12487494570491021</v>
      </c>
      <c r="D40" s="1016">
        <f t="shared" ref="C40:F43" si="1">D30/D$33</f>
        <v>0.12857400896827806</v>
      </c>
      <c r="E40" s="1015">
        <f t="shared" si="1"/>
        <v>0.12026782289944921</v>
      </c>
      <c r="F40" s="1015">
        <f t="shared" si="1"/>
        <v>0.10523336849288176</v>
      </c>
    </row>
    <row r="41" spans="1:7" ht="13.15">
      <c r="B41" s="137" t="str">
        <f>B31</f>
        <v>Re-entrants</v>
      </c>
      <c r="C41" s="1015">
        <f t="shared" si="1"/>
        <v>0.35165805277879408</v>
      </c>
      <c r="D41" s="1015">
        <f t="shared" si="1"/>
        <v>0.38066053185087972</v>
      </c>
      <c r="E41" s="1015">
        <f t="shared" si="1"/>
        <v>0.40744728534562624</v>
      </c>
      <c r="F41" s="1015">
        <f t="shared" si="1"/>
        <v>0.40756203712636424</v>
      </c>
    </row>
    <row r="42" spans="1:7" ht="13.15">
      <c r="B42" s="137" t="str">
        <f>B32</f>
        <v>NQTs</v>
      </c>
      <c r="C42" s="1015">
        <f t="shared" si="1"/>
        <v>0.52346700151629566</v>
      </c>
      <c r="D42" s="1015">
        <f t="shared" si="1"/>
        <v>0.49076545918084213</v>
      </c>
      <c r="E42" s="1015">
        <f t="shared" si="1"/>
        <v>0.47228489175492455</v>
      </c>
      <c r="F42" s="1015">
        <f>F32/F$33</f>
        <v>0.48720459438075403</v>
      </c>
    </row>
    <row r="43" spans="1:7" ht="13.15">
      <c r="B43" s="137" t="s">
        <v>8</v>
      </c>
      <c r="C43" s="605">
        <f t="shared" si="1"/>
        <v>1</v>
      </c>
      <c r="D43" s="605">
        <f t="shared" si="1"/>
        <v>1</v>
      </c>
      <c r="E43" s="605">
        <f t="shared" si="1"/>
        <v>1</v>
      </c>
      <c r="F43" s="605">
        <f t="shared" si="1"/>
        <v>1</v>
      </c>
    </row>
    <row r="44" spans="1:7" s="2" customFormat="1">
      <c r="A44"/>
      <c r="B44"/>
      <c r="C44"/>
      <c r="D44"/>
      <c r="E44"/>
      <c r="F44"/>
    </row>
    <row r="45" spans="1:7" ht="17.649999999999999">
      <c r="B45" s="37" t="s">
        <v>692</v>
      </c>
    </row>
    <row r="47" spans="1:7" ht="13.15">
      <c r="B47" s="137" t="str">
        <f>B38</f>
        <v>Entrant route</v>
      </c>
      <c r="C47" s="138" t="str">
        <f>C39</f>
        <v>2014/15</v>
      </c>
      <c r="D47" s="138" t="str">
        <f>D39</f>
        <v>2015/16</v>
      </c>
      <c r="E47" s="138" t="str">
        <f>E39</f>
        <v>2016/17</v>
      </c>
      <c r="F47" s="138" t="str">
        <f>F39</f>
        <v>2017/18</v>
      </c>
      <c r="G47" s="527" t="s">
        <v>8</v>
      </c>
    </row>
    <row r="48" spans="1:7" ht="13.15">
      <c r="B48" s="148" t="str">
        <f>B40</f>
        <v>New to state-funded sector</v>
      </c>
      <c r="C48" s="605">
        <f>C40*H$14</f>
        <v>1.2487494570491023E-2</v>
      </c>
      <c r="D48" s="605">
        <f t="shared" ref="C48:F51" si="2">D40*I$14</f>
        <v>2.5714801793655612E-2</v>
      </c>
      <c r="E48" s="605">
        <f t="shared" si="2"/>
        <v>3.6080346869834759E-2</v>
      </c>
      <c r="F48" s="605">
        <f t="shared" si="2"/>
        <v>4.2093347397152703E-2</v>
      </c>
      <c r="G48" s="1017">
        <f>SUM(C48:F48)</f>
        <v>0.1163759906311341</v>
      </c>
    </row>
    <row r="49" spans="2:7" ht="13.15">
      <c r="B49" s="137" t="str">
        <f>B41</f>
        <v>Re-entrants</v>
      </c>
      <c r="C49" s="605">
        <f t="shared" si="2"/>
        <v>3.5165805277879408E-2</v>
      </c>
      <c r="D49" s="605">
        <f t="shared" si="2"/>
        <v>7.613210637017595E-2</v>
      </c>
      <c r="E49" s="605">
        <f t="shared" si="2"/>
        <v>0.12223418560368787</v>
      </c>
      <c r="F49" s="605">
        <f t="shared" si="2"/>
        <v>0.16302481485054571</v>
      </c>
      <c r="G49" s="1017">
        <f>SUM(C49:F49)</f>
        <v>0.39655691210228894</v>
      </c>
    </row>
    <row r="50" spans="2:7" ht="13.15">
      <c r="B50" s="137" t="str">
        <f>B42</f>
        <v>NQTs</v>
      </c>
      <c r="C50" s="605">
        <f t="shared" si="2"/>
        <v>5.2346700151629566E-2</v>
      </c>
      <c r="D50" s="605">
        <f t="shared" si="2"/>
        <v>9.8153091836168438E-2</v>
      </c>
      <c r="E50" s="605">
        <f t="shared" si="2"/>
        <v>0.14168546752647737</v>
      </c>
      <c r="F50" s="605">
        <f t="shared" si="2"/>
        <v>0.19488183775230161</v>
      </c>
      <c r="G50" s="1017">
        <f>SUM(C50:F50)</f>
        <v>0.48706709726657699</v>
      </c>
    </row>
    <row r="51" spans="2:7" ht="13.15">
      <c r="B51" s="137" t="str">
        <f>B43</f>
        <v>Total</v>
      </c>
      <c r="C51" s="605">
        <f t="shared" si="2"/>
        <v>0.1</v>
      </c>
      <c r="D51" s="605">
        <f t="shared" si="2"/>
        <v>0.2</v>
      </c>
      <c r="E51" s="605">
        <f t="shared" si="2"/>
        <v>0.3</v>
      </c>
      <c r="F51" s="605">
        <f t="shared" si="2"/>
        <v>0.4</v>
      </c>
      <c r="G51" s="604">
        <f>SUM(C51:F51)</f>
        <v>1</v>
      </c>
    </row>
  </sheetData>
  <mergeCells count="6">
    <mergeCell ref="B20:B21"/>
    <mergeCell ref="C20:F20"/>
    <mergeCell ref="B38:B39"/>
    <mergeCell ref="C38:F38"/>
    <mergeCell ref="B28:B29"/>
    <mergeCell ref="C28:F2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0000"/>
  </sheetPr>
  <dimension ref="A1:Q52"/>
  <sheetViews>
    <sheetView showGridLines="0" zoomScale="90" zoomScaleNormal="90" workbookViewId="0"/>
  </sheetViews>
  <sheetFormatPr defaultRowHeight="12.75"/>
  <cols>
    <col min="2" max="2" width="26.73046875" customWidth="1"/>
    <col min="3" max="19" width="10.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38" customFormat="1" ht="13.15">
      <c r="A4" s="539" t="s">
        <v>26</v>
      </c>
      <c r="B4" s="539"/>
      <c r="C4" s="539"/>
      <c r="D4" s="280"/>
      <c r="E4" s="539"/>
      <c r="F4" s="539"/>
      <c r="G4" s="539"/>
      <c r="H4" s="539"/>
      <c r="I4" s="539"/>
      <c r="J4" s="539"/>
      <c r="K4" s="539"/>
      <c r="L4" s="539"/>
      <c r="M4" s="539"/>
      <c r="N4" s="539"/>
    </row>
    <row r="5" spans="1:17" s="537" customFormat="1" ht="13.15" customHeight="1">
      <c r="A5" s="649" t="s">
        <v>1354</v>
      </c>
      <c r="B5" s="649"/>
      <c r="C5" s="649"/>
      <c r="D5" s="649"/>
      <c r="E5" s="649"/>
      <c r="F5" s="649"/>
      <c r="G5" s="649"/>
      <c r="H5" s="649"/>
      <c r="I5" s="649"/>
      <c r="J5" s="649"/>
      <c r="K5" s="649"/>
      <c r="L5" s="649"/>
      <c r="M5" s="649"/>
      <c r="N5" s="649"/>
      <c r="O5" s="649"/>
      <c r="P5" s="649"/>
      <c r="Q5" s="649"/>
    </row>
    <row r="6" spans="1:17" s="534" customFormat="1" ht="13.15">
      <c r="A6" s="536" t="s">
        <v>1287</v>
      </c>
      <c r="B6" s="59"/>
      <c r="C6" s="59"/>
      <c r="D6" s="280"/>
      <c r="E6" s="59"/>
      <c r="F6" s="59"/>
      <c r="G6" s="59"/>
      <c r="H6" s="59"/>
      <c r="I6" s="59"/>
      <c r="J6" s="59"/>
      <c r="K6" s="59"/>
      <c r="L6" s="59"/>
      <c r="M6" s="59"/>
      <c r="N6" s="59"/>
      <c r="O6" s="43"/>
    </row>
    <row r="7" spans="1:17" s="534" customFormat="1" ht="13.15">
      <c r="A7" s="535" t="s">
        <v>698</v>
      </c>
      <c r="B7" s="536"/>
      <c r="C7" s="59"/>
      <c r="D7" s="280"/>
      <c r="E7" s="59"/>
      <c r="F7" s="59"/>
      <c r="G7" s="59"/>
      <c r="H7" s="59"/>
      <c r="I7" s="59"/>
      <c r="J7" s="59"/>
      <c r="K7" s="59"/>
      <c r="L7" s="59"/>
      <c r="M7" s="59"/>
      <c r="N7" s="59"/>
      <c r="O7" s="43"/>
    </row>
    <row r="8" spans="1:17" s="534" customFormat="1" ht="13.15">
      <c r="A8" s="536" t="s">
        <v>24</v>
      </c>
      <c r="B8" s="59"/>
      <c r="C8" s="59"/>
      <c r="D8" s="280"/>
      <c r="E8" s="59"/>
      <c r="F8" s="59"/>
      <c r="G8" s="59"/>
      <c r="H8" s="59"/>
      <c r="I8" s="59"/>
      <c r="J8" s="59"/>
      <c r="K8" s="59"/>
      <c r="L8" s="59"/>
      <c r="M8" s="59"/>
      <c r="N8" s="59"/>
      <c r="O8" s="43"/>
    </row>
    <row r="9" spans="1:17" s="534" customFormat="1" ht="13.15">
      <c r="A9" s="535" t="s">
        <v>697</v>
      </c>
      <c r="B9" s="59"/>
      <c r="C9" s="59"/>
      <c r="D9" s="280"/>
      <c r="E9" s="59"/>
      <c r="F9" s="59"/>
      <c r="G9" s="59"/>
      <c r="H9" s="59"/>
      <c r="I9" s="59"/>
      <c r="J9" s="59"/>
      <c r="K9" s="59"/>
      <c r="L9" s="59"/>
      <c r="M9" s="59"/>
      <c r="N9" s="59"/>
      <c r="O9" s="43"/>
    </row>
    <row r="10" spans="1:17" s="532" customFormat="1" ht="13.15">
      <c r="A10" s="533">
        <f>SUM(A13:A2084)</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6" spans="1:17" ht="17.649999999999999">
      <c r="B16" s="37" t="s">
        <v>696</v>
      </c>
      <c r="H16" s="146"/>
    </row>
    <row r="17" spans="2:8" ht="17.649999999999999">
      <c r="B17" s="37"/>
      <c r="H17" s="146"/>
    </row>
    <row r="18" spans="2:8">
      <c r="B18" s="146" t="s">
        <v>695</v>
      </c>
    </row>
    <row r="19" spans="2:8">
      <c r="B19" s="146"/>
    </row>
    <row r="20" spans="2:8" ht="13.15">
      <c r="B20" s="1380" t="str">
        <f>RAW_DATA_INPUTS!B429</f>
        <v>Entrant route</v>
      </c>
      <c r="C20" s="1434" t="s">
        <v>70</v>
      </c>
      <c r="D20" s="1434"/>
      <c r="E20" s="1434"/>
      <c r="F20" s="1434"/>
    </row>
    <row r="21" spans="2:8" ht="13.15">
      <c r="B21" s="1381"/>
      <c r="C21" s="8" t="str">
        <f>RAW_DATA_INPUTS!C429</f>
        <v>2014/15</v>
      </c>
      <c r="D21" s="8" t="str">
        <f>RAW_DATA_INPUTS!D429</f>
        <v>2015/16</v>
      </c>
      <c r="E21" s="8" t="str">
        <f>RAW_DATA_INPUTS!E429</f>
        <v>2016/17</v>
      </c>
      <c r="F21" s="8" t="str">
        <f>RAW_DATA_INPUTS!F429</f>
        <v>2017/18</v>
      </c>
    </row>
    <row r="22" spans="2:8" ht="13.15">
      <c r="B22" s="8" t="str">
        <f>RAW_DATA_INPUTS!B430</f>
        <v>New to state-funded sector</v>
      </c>
      <c r="C22" s="293">
        <f>RAW_DATA_INPUTS!C438</f>
        <v>2766.8159999999998</v>
      </c>
      <c r="D22" s="293">
        <f>RAW_DATA_INPUTS!D438</f>
        <v>2442.366</v>
      </c>
      <c r="E22" s="293">
        <f>RAW_DATA_INPUTS!E438</f>
        <v>2345.2959999999998</v>
      </c>
      <c r="F22" s="293">
        <f>RAW_DATA_INPUTS!F438</f>
        <v>2333.652</v>
      </c>
    </row>
    <row r="23" spans="2:8" ht="13.15">
      <c r="B23" s="8" t="str">
        <f>RAW_DATA_INPUTS!B431</f>
        <v>Re-entrants</v>
      </c>
      <c r="C23" s="293">
        <f>RAW_DATA_INPUTS!C439</f>
        <v>7866.65</v>
      </c>
      <c r="D23" s="293">
        <f>RAW_DATA_INPUTS!D439</f>
        <v>7853.2460000000001</v>
      </c>
      <c r="E23" s="293">
        <f>RAW_DATA_INPUTS!E439</f>
        <v>7845.7719999999999</v>
      </c>
      <c r="F23" s="293">
        <f>RAW_DATA_INPUTS!F439</f>
        <v>8037.6059999999998</v>
      </c>
    </row>
    <row r="24" spans="2:8" ht="13.15">
      <c r="B24" s="8" t="str">
        <f>RAW_DATA_INPUTS!B432</f>
        <v>NQTs</v>
      </c>
      <c r="C24" s="293">
        <f>RAW_DATA_INPUTS!C440</f>
        <v>11052.891</v>
      </c>
      <c r="D24" s="293">
        <f>RAW_DATA_INPUTS!D440</f>
        <v>11501.814</v>
      </c>
      <c r="E24" s="293">
        <f>RAW_DATA_INPUTS!E440</f>
        <v>11165.638000000001</v>
      </c>
      <c r="F24" s="293">
        <f>RAW_DATA_INPUTS!F440</f>
        <v>11051.59</v>
      </c>
    </row>
    <row r="26" spans="2:8">
      <c r="B26" s="146" t="s">
        <v>694</v>
      </c>
    </row>
    <row r="28" spans="2:8" ht="13.15">
      <c r="B28" s="1380" t="str">
        <f>RAW_DATA_INPUTS!B437</f>
        <v>Entrant route</v>
      </c>
      <c r="C28" s="1434" t="s">
        <v>70</v>
      </c>
      <c r="D28" s="1434"/>
      <c r="E28" s="1434"/>
      <c r="F28" s="1434"/>
    </row>
    <row r="29" spans="2:8" ht="13.15">
      <c r="B29" s="1381"/>
      <c r="C29" s="8" t="str">
        <f>RAW_DATA_INPUTS!C437</f>
        <v>2014/15</v>
      </c>
      <c r="D29" s="8" t="str">
        <f>RAW_DATA_INPUTS!D437</f>
        <v>2015/16</v>
      </c>
      <c r="E29" s="8" t="str">
        <f>RAW_DATA_INPUTS!E437</f>
        <v>2016/17</v>
      </c>
      <c r="F29" s="8" t="str">
        <f>RAW_DATA_INPUTS!F437</f>
        <v>2017/18</v>
      </c>
    </row>
    <row r="30" spans="2:8" ht="13.15">
      <c r="B30" s="148" t="str">
        <f t="shared" ref="B30:F32" si="0">B22</f>
        <v>New to state-funded sector</v>
      </c>
      <c r="C30" s="432">
        <f t="shared" si="0"/>
        <v>2766.8159999999998</v>
      </c>
      <c r="D30" s="432">
        <f t="shared" si="0"/>
        <v>2442.366</v>
      </c>
      <c r="E30" s="432">
        <f t="shared" si="0"/>
        <v>2345.2959999999998</v>
      </c>
      <c r="F30" s="432">
        <f t="shared" si="0"/>
        <v>2333.652</v>
      </c>
    </row>
    <row r="31" spans="2:8" ht="13.15">
      <c r="B31" s="148" t="str">
        <f t="shared" si="0"/>
        <v>Re-entrants</v>
      </c>
      <c r="C31" s="432">
        <f t="shared" si="0"/>
        <v>7866.65</v>
      </c>
      <c r="D31" s="432">
        <f t="shared" si="0"/>
        <v>7853.2460000000001</v>
      </c>
      <c r="E31" s="432">
        <f t="shared" si="0"/>
        <v>7845.7719999999999</v>
      </c>
      <c r="F31" s="432">
        <f t="shared" si="0"/>
        <v>8037.6059999999998</v>
      </c>
    </row>
    <row r="32" spans="2:8" ht="13.15">
      <c r="B32" s="148" t="str">
        <f t="shared" si="0"/>
        <v>NQTs</v>
      </c>
      <c r="C32" s="432">
        <f t="shared" si="0"/>
        <v>11052.891</v>
      </c>
      <c r="D32" s="432">
        <f t="shared" si="0"/>
        <v>11501.814</v>
      </c>
      <c r="E32" s="432">
        <f t="shared" si="0"/>
        <v>11165.638000000001</v>
      </c>
      <c r="F32" s="432">
        <f t="shared" si="0"/>
        <v>11051.59</v>
      </c>
    </row>
    <row r="33" spans="1:7" ht="13.15">
      <c r="B33" s="8" t="s">
        <v>8</v>
      </c>
      <c r="C33" s="429">
        <f>SUM(C30:C32)</f>
        <v>21686.357</v>
      </c>
      <c r="D33" s="429">
        <f>SUM(D30:D32)</f>
        <v>21797.425999999999</v>
      </c>
      <c r="E33" s="429">
        <f>SUM(E30:E32)</f>
        <v>21356.705999999998</v>
      </c>
      <c r="F33" s="429">
        <f>SUM(F30:F32)</f>
        <v>21422.847999999998</v>
      </c>
    </row>
    <row r="34" spans="1:7" s="2" customFormat="1">
      <c r="A34" s="1094">
        <f>SUM(C34:F34)</f>
        <v>0</v>
      </c>
      <c r="B34" s="1095"/>
      <c r="C34" s="1095">
        <f>SUM(C22:C24)-C33</f>
        <v>0</v>
      </c>
      <c r="D34" s="1095">
        <f>SUM(D22:D24)-D33</f>
        <v>0</v>
      </c>
      <c r="E34" s="1095">
        <f>SUM(E22:E24)-E33</f>
        <v>0</v>
      </c>
      <c r="F34" s="1095">
        <f>SUM(F22:F24)-F33</f>
        <v>0</v>
      </c>
    </row>
    <row r="35" spans="1:7" s="2" customFormat="1">
      <c r="B35" s="144"/>
      <c r="C35" s="144"/>
      <c r="D35" s="144"/>
      <c r="E35" s="144"/>
      <c r="F35" s="144"/>
    </row>
    <row r="36" spans="1:7" ht="17.649999999999999">
      <c r="B36" s="37" t="s">
        <v>693</v>
      </c>
    </row>
    <row r="38" spans="1:7" ht="13.15">
      <c r="B38" s="1380" t="str">
        <f>B28</f>
        <v>Entrant route</v>
      </c>
      <c r="C38" s="1434" t="str">
        <f>C28</f>
        <v>Year</v>
      </c>
      <c r="D38" s="1434"/>
      <c r="E38" s="1434"/>
      <c r="F38" s="1434"/>
    </row>
    <row r="39" spans="1:7" ht="13.15">
      <c r="B39" s="1381"/>
      <c r="C39" s="8" t="str">
        <f>C29</f>
        <v>2014/15</v>
      </c>
      <c r="D39" s="8" t="str">
        <f>D29</f>
        <v>2015/16</v>
      </c>
      <c r="E39" s="8" t="str">
        <f>E29</f>
        <v>2016/17</v>
      </c>
      <c r="F39" s="8" t="str">
        <f>F29</f>
        <v>2017/18</v>
      </c>
    </row>
    <row r="40" spans="1:7" ht="13.15">
      <c r="B40" s="148" t="str">
        <f>B30</f>
        <v>New to state-funded sector</v>
      </c>
      <c r="C40" s="605">
        <f t="shared" ref="C40:F43" si="1">C30/C$33</f>
        <v>0.12758325430131026</v>
      </c>
      <c r="D40" s="605">
        <f t="shared" si="1"/>
        <v>0.11204836754578271</v>
      </c>
      <c r="E40" s="605">
        <f t="shared" si="1"/>
        <v>0.10981543689368575</v>
      </c>
      <c r="F40" s="605">
        <f t="shared" si="1"/>
        <v>0.10893285523941543</v>
      </c>
    </row>
    <row r="41" spans="1:7" ht="13.15">
      <c r="B41" s="8" t="str">
        <f>B31</f>
        <v>Re-entrants</v>
      </c>
      <c r="C41" s="608">
        <f t="shared" si="1"/>
        <v>0.36274649541183884</v>
      </c>
      <c r="D41" s="608">
        <f t="shared" si="1"/>
        <v>0.36028318206012033</v>
      </c>
      <c r="E41" s="608">
        <f t="shared" si="1"/>
        <v>0.36736807633162155</v>
      </c>
      <c r="F41" s="608">
        <f t="shared" si="1"/>
        <v>0.37518849034451446</v>
      </c>
    </row>
    <row r="42" spans="1:7" ht="13.15">
      <c r="B42" s="8" t="str">
        <f>B32</f>
        <v>NQTs</v>
      </c>
      <c r="C42" s="608">
        <f t="shared" si="1"/>
        <v>0.50967025028685087</v>
      </c>
      <c r="D42" s="608">
        <f t="shared" si="1"/>
        <v>0.52766845039409704</v>
      </c>
      <c r="E42" s="608">
        <f t="shared" si="1"/>
        <v>0.52281648677469272</v>
      </c>
      <c r="F42" s="608">
        <f t="shared" si="1"/>
        <v>0.51587865441607017</v>
      </c>
    </row>
    <row r="43" spans="1:7" ht="13.15">
      <c r="B43" s="8" t="s">
        <v>8</v>
      </c>
      <c r="C43" s="608">
        <f t="shared" si="1"/>
        <v>1</v>
      </c>
      <c r="D43" s="608">
        <f t="shared" si="1"/>
        <v>1</v>
      </c>
      <c r="E43" s="608">
        <f t="shared" si="1"/>
        <v>1</v>
      </c>
      <c r="F43" s="608">
        <f t="shared" si="1"/>
        <v>1</v>
      </c>
    </row>
    <row r="44" spans="1:7" s="2" customFormat="1">
      <c r="A44"/>
      <c r="B44"/>
      <c r="C44"/>
      <c r="D44"/>
      <c r="E44"/>
      <c r="F44"/>
    </row>
    <row r="45" spans="1:7" ht="17.649999999999999">
      <c r="B45" s="607" t="s">
        <v>692</v>
      </c>
    </row>
    <row r="47" spans="1:7">
      <c r="B47" s="1346" t="str">
        <f>B38</f>
        <v>Entrant route</v>
      </c>
      <c r="C47" s="1380" t="str">
        <f>C39</f>
        <v>2014/15</v>
      </c>
      <c r="D47" s="1380" t="str">
        <f>D39</f>
        <v>2015/16</v>
      </c>
      <c r="E47" s="1380" t="str">
        <f>E39</f>
        <v>2016/17</v>
      </c>
      <c r="F47" s="1380" t="str">
        <f>F39</f>
        <v>2017/18</v>
      </c>
      <c r="G47" s="1432" t="s">
        <v>8</v>
      </c>
    </row>
    <row r="48" spans="1:7">
      <c r="B48" s="1346"/>
      <c r="C48" s="1381"/>
      <c r="D48" s="1381"/>
      <c r="E48" s="1381"/>
      <c r="F48" s="1381"/>
      <c r="G48" s="1433"/>
    </row>
    <row r="49" spans="2:7" ht="13.15">
      <c r="B49" s="148" t="str">
        <f>B40</f>
        <v>New to state-funded sector</v>
      </c>
      <c r="C49" s="605">
        <f t="shared" ref="C49:F52" si="2">C40*H$14</f>
        <v>1.2758325430131027E-2</v>
      </c>
      <c r="D49" s="605">
        <f t="shared" si="2"/>
        <v>2.2409673509156541E-2</v>
      </c>
      <c r="E49" s="605">
        <f t="shared" si="2"/>
        <v>3.2944631068105724E-2</v>
      </c>
      <c r="F49" s="605">
        <f t="shared" si="2"/>
        <v>4.3573142095766175E-2</v>
      </c>
      <c r="G49" s="1017">
        <f>SUM(C49:F49)</f>
        <v>0.11168577210315947</v>
      </c>
    </row>
    <row r="50" spans="2:7" ht="13.15">
      <c r="B50" s="137" t="str">
        <f>B41</f>
        <v>Re-entrants</v>
      </c>
      <c r="C50" s="605">
        <f t="shared" si="2"/>
        <v>3.6274649541183888E-2</v>
      </c>
      <c r="D50" s="605">
        <f t="shared" si="2"/>
        <v>7.2056636412024075E-2</v>
      </c>
      <c r="E50" s="605">
        <f t="shared" si="2"/>
        <v>0.11021042289948646</v>
      </c>
      <c r="F50" s="605">
        <f t="shared" si="2"/>
        <v>0.15007539613780579</v>
      </c>
      <c r="G50" s="1017">
        <f>SUM(C50:F50)</f>
        <v>0.36861710499050021</v>
      </c>
    </row>
    <row r="51" spans="2:7" ht="13.15">
      <c r="B51" s="137" t="str">
        <f>B42</f>
        <v>NQTs</v>
      </c>
      <c r="C51" s="605">
        <f t="shared" si="2"/>
        <v>5.0967025028685088E-2</v>
      </c>
      <c r="D51" s="605">
        <f t="shared" si="2"/>
        <v>0.10553369007881941</v>
      </c>
      <c r="E51" s="605">
        <f t="shared" si="2"/>
        <v>0.15684494603240781</v>
      </c>
      <c r="F51" s="605">
        <f t="shared" si="2"/>
        <v>0.20635146176642807</v>
      </c>
      <c r="G51" s="1017">
        <f>SUM(C51:F51)</f>
        <v>0.5196971229063404</v>
      </c>
    </row>
    <row r="52" spans="2:7" ht="13.15">
      <c r="B52" s="137" t="str">
        <f>B43</f>
        <v>Total</v>
      </c>
      <c r="C52" s="605">
        <f t="shared" si="2"/>
        <v>0.1</v>
      </c>
      <c r="D52" s="605">
        <f t="shared" si="2"/>
        <v>0.2</v>
      </c>
      <c r="E52" s="605">
        <f t="shared" si="2"/>
        <v>0.3</v>
      </c>
      <c r="F52" s="605">
        <f t="shared" si="2"/>
        <v>0.4</v>
      </c>
      <c r="G52" s="1017">
        <f>SUM(C52:F52)</f>
        <v>1</v>
      </c>
    </row>
  </sheetData>
  <mergeCells count="12">
    <mergeCell ref="B20:B21"/>
    <mergeCell ref="C20:F20"/>
    <mergeCell ref="B28:B29"/>
    <mergeCell ref="C28:F28"/>
    <mergeCell ref="B38:B39"/>
    <mergeCell ref="C38:F38"/>
    <mergeCell ref="G47:G48"/>
    <mergeCell ref="B47:B48"/>
    <mergeCell ref="C47:C48"/>
    <mergeCell ref="D47:D48"/>
    <mergeCell ref="E47:E48"/>
    <mergeCell ref="F47:F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0000"/>
  </sheetPr>
  <dimension ref="A1:O61"/>
  <sheetViews>
    <sheetView showGridLines="0" zoomScale="90" zoomScaleNormal="90" workbookViewId="0"/>
  </sheetViews>
  <sheetFormatPr defaultRowHeight="12.75"/>
  <cols>
    <col min="2" max="2" width="26.73046875" customWidth="1"/>
    <col min="3" max="18" width="10.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38" customFormat="1" ht="13.15">
      <c r="A4" s="539" t="s">
        <v>26</v>
      </c>
      <c r="B4" s="539"/>
      <c r="C4" s="539"/>
      <c r="D4" s="280"/>
      <c r="E4" s="539"/>
      <c r="F4" s="539"/>
      <c r="G4" s="539"/>
      <c r="H4" s="539"/>
      <c r="I4" s="539"/>
      <c r="J4" s="539"/>
      <c r="K4" s="539"/>
      <c r="L4" s="539"/>
      <c r="M4" s="539"/>
      <c r="N4" s="539"/>
    </row>
    <row r="5" spans="1:15" s="537" customFormat="1" ht="13.15" customHeight="1">
      <c r="A5" s="649" t="s">
        <v>1320</v>
      </c>
      <c r="B5" s="649"/>
      <c r="C5" s="649"/>
      <c r="D5" s="649"/>
      <c r="E5" s="649"/>
      <c r="F5" s="649"/>
      <c r="G5" s="649"/>
      <c r="H5" s="649"/>
      <c r="I5" s="649"/>
      <c r="J5" s="649"/>
      <c r="K5" s="649"/>
      <c r="L5" s="649"/>
      <c r="M5" s="649"/>
      <c r="N5" s="649"/>
      <c r="O5" s="57"/>
    </row>
    <row r="6" spans="1:15" s="534" customFormat="1" ht="13.15">
      <c r="A6" s="536" t="s">
        <v>1287</v>
      </c>
      <c r="B6" s="59"/>
      <c r="C6" s="59"/>
      <c r="D6" s="280"/>
      <c r="E6" s="59"/>
      <c r="F6" s="59"/>
      <c r="G6" s="59"/>
      <c r="H6" s="59"/>
      <c r="I6" s="59"/>
      <c r="J6" s="59"/>
      <c r="K6" s="59"/>
      <c r="L6" s="59"/>
      <c r="M6" s="59"/>
      <c r="N6" s="59"/>
      <c r="O6" s="43"/>
    </row>
    <row r="7" spans="1:15" s="534" customFormat="1" ht="13.15">
      <c r="A7" s="535" t="s">
        <v>178</v>
      </c>
      <c r="B7" s="536"/>
      <c r="C7" s="59"/>
      <c r="D7" s="280"/>
      <c r="E7" s="59"/>
      <c r="F7" s="59"/>
      <c r="G7" s="59"/>
      <c r="H7" s="59"/>
      <c r="I7" s="59"/>
      <c r="J7" s="59"/>
      <c r="K7" s="59"/>
      <c r="L7" s="59"/>
      <c r="M7" s="59"/>
      <c r="N7" s="59"/>
      <c r="O7" s="43"/>
    </row>
    <row r="8" spans="1:15" s="534" customFormat="1" ht="13.15">
      <c r="A8" s="536" t="s">
        <v>24</v>
      </c>
      <c r="B8" s="59"/>
      <c r="C8" s="59"/>
      <c r="D8" s="280"/>
      <c r="E8" s="59"/>
      <c r="F8" s="59"/>
      <c r="G8" s="59"/>
      <c r="H8" s="59"/>
      <c r="I8" s="59"/>
      <c r="J8" s="59"/>
      <c r="K8" s="59"/>
      <c r="L8" s="59"/>
      <c r="M8" s="59"/>
      <c r="N8" s="59"/>
      <c r="O8" s="43"/>
    </row>
    <row r="9" spans="1:15" s="534" customFormat="1" ht="13.15">
      <c r="A9" s="535" t="s">
        <v>697</v>
      </c>
      <c r="B9" s="59"/>
      <c r="C9" s="59"/>
      <c r="D9" s="280"/>
      <c r="E9" s="59"/>
      <c r="F9" s="59"/>
      <c r="G9" s="59"/>
      <c r="H9" s="59"/>
      <c r="I9" s="59"/>
      <c r="J9" s="59"/>
      <c r="K9" s="59"/>
      <c r="L9" s="59"/>
      <c r="M9" s="59"/>
      <c r="N9" s="59"/>
      <c r="O9" s="43"/>
    </row>
    <row r="10" spans="1:15" s="532" customFormat="1" ht="13.15">
      <c r="A10" s="533">
        <f>SUM(A13:A2081)</f>
        <v>0</v>
      </c>
      <c r="B10" s="71"/>
      <c r="C10" s="46"/>
      <c r="D10" s="46"/>
      <c r="E10" s="46"/>
      <c r="F10" s="70"/>
      <c r="G10" s="46"/>
      <c r="H10" s="70"/>
      <c r="I10" s="47"/>
      <c r="J10" s="47"/>
      <c r="K10" s="47"/>
      <c r="L10" s="47"/>
      <c r="M10" s="47"/>
      <c r="N10" s="47"/>
      <c r="O10" s="47"/>
    </row>
    <row r="12" spans="1:15" ht="13.15">
      <c r="H12" s="74" t="s">
        <v>114</v>
      </c>
    </row>
    <row r="14" spans="1:15" ht="13.15">
      <c r="H14" s="5">
        <v>0.1</v>
      </c>
      <c r="I14" s="5">
        <v>0.2</v>
      </c>
      <c r="J14" s="5">
        <v>0.3</v>
      </c>
      <c r="K14" s="5">
        <v>0.4</v>
      </c>
    </row>
    <row r="16" spans="1:15" ht="17.649999999999999">
      <c r="B16" s="37" t="s">
        <v>696</v>
      </c>
      <c r="H16" s="146"/>
    </row>
    <row r="18" spans="1:6" ht="13.15">
      <c r="B18" s="1380" t="str">
        <f>RAW_DATA_INPUTS!B429</f>
        <v>Entrant route</v>
      </c>
      <c r="C18" s="1434" t="s">
        <v>70</v>
      </c>
      <c r="D18" s="1434"/>
      <c r="E18" s="1434"/>
      <c r="F18" s="1434"/>
    </row>
    <row r="19" spans="1:6" ht="13.15">
      <c r="B19" s="1381"/>
      <c r="C19" s="8" t="str">
        <f>RAW_DATA_INPUTS!C429</f>
        <v>2014/15</v>
      </c>
      <c r="D19" s="8" t="str">
        <f>RAW_DATA_INPUTS!D429</f>
        <v>2015/16</v>
      </c>
      <c r="E19" s="8" t="str">
        <f>RAW_DATA_INPUTS!E429</f>
        <v>2016/17</v>
      </c>
      <c r="F19" s="8" t="str">
        <f>RAW_DATA_INPUTS!F429</f>
        <v>2017/18</v>
      </c>
    </row>
    <row r="20" spans="1:6" ht="13.15">
      <c r="B20" s="8" t="str">
        <f>Calc_SEC_entrant_rates!B30</f>
        <v>New to state-funded sector</v>
      </c>
      <c r="C20" s="293">
        <f>RAW_DATA_INPUTS!C430</f>
        <v>3635.9029999999998</v>
      </c>
      <c r="D20" s="293">
        <f>RAW_DATA_INPUTS!D430</f>
        <v>3544.8510000000001</v>
      </c>
      <c r="E20" s="293">
        <f>RAW_DATA_INPUTS!E430</f>
        <v>3067.1689999999999</v>
      </c>
      <c r="F20" s="293">
        <f>RAW_DATA_INPUTS!F430</f>
        <v>2622.288</v>
      </c>
    </row>
    <row r="21" spans="1:6" ht="13.15">
      <c r="B21" s="8" t="str">
        <f>Calc_SEC_entrant_rates!B31</f>
        <v>Re-entrants</v>
      </c>
      <c r="C21" s="293">
        <f>RAW_DATA_INPUTS!C431</f>
        <v>10239</v>
      </c>
      <c r="D21" s="293">
        <f>RAW_DATA_INPUTS!D431</f>
        <v>10495.004999999999</v>
      </c>
      <c r="E21" s="293">
        <f>RAW_DATA_INPUTS!E431</f>
        <v>10391.056</v>
      </c>
      <c r="F21" s="293">
        <f>RAW_DATA_INPUTS!F431</f>
        <v>10155.951999999999</v>
      </c>
    </row>
    <row r="22" spans="1:6" ht="13.15">
      <c r="B22" s="8" t="str">
        <f>Calc_SEC_entrant_rates!B32</f>
        <v>NQTs</v>
      </c>
      <c r="C22" s="293">
        <f>RAW_DATA_INPUTS!C432</f>
        <v>15241.45</v>
      </c>
      <c r="D22" s="293">
        <f>RAW_DATA_INPUTS!D432</f>
        <v>13530.654</v>
      </c>
      <c r="E22" s="293">
        <f>RAW_DATA_INPUTS!E432</f>
        <v>12044.598</v>
      </c>
      <c r="F22" s="293">
        <f>RAW_DATA_INPUTS!F432</f>
        <v>12140.548000000001</v>
      </c>
    </row>
    <row r="23" spans="1:6" ht="13.15">
      <c r="B23" s="8" t="str">
        <f>Calc_SEC_entrant_rates!B33</f>
        <v>Total</v>
      </c>
      <c r="C23" s="429">
        <f>SUM(C20:C22)</f>
        <v>29116.353000000003</v>
      </c>
      <c r="D23" s="429">
        <f>SUM(D20:D22)</f>
        <v>27570.510000000002</v>
      </c>
      <c r="E23" s="429">
        <f>SUM(E20:E22)</f>
        <v>25502.823</v>
      </c>
      <c r="F23" s="429">
        <f>SUM(F20:F22)</f>
        <v>24918.788</v>
      </c>
    </row>
    <row r="24" spans="1:6">
      <c r="A24" s="1080">
        <f>SUM(C24:F24)</f>
        <v>0</v>
      </c>
      <c r="B24" s="1080"/>
      <c r="C24" s="1083">
        <f>SUM(C20:C22)-C23</f>
        <v>0</v>
      </c>
      <c r="D24" s="1083">
        <f>SUM(D20:D22)-D23</f>
        <v>0</v>
      </c>
      <c r="E24" s="1083">
        <f>SUM(E20:E22)-E23</f>
        <v>0</v>
      </c>
      <c r="F24" s="1083">
        <f>SUM(F20:F22)-F23</f>
        <v>0</v>
      </c>
    </row>
    <row r="26" spans="1:6" ht="17.649999999999999">
      <c r="B26" s="37" t="s">
        <v>701</v>
      </c>
    </row>
    <row r="28" spans="1:6" ht="13.15">
      <c r="B28" s="1380" t="str">
        <f>RAW_DATA_INPUTS!B437</f>
        <v>Entrant route</v>
      </c>
      <c r="C28" s="1434" t="s">
        <v>70</v>
      </c>
      <c r="D28" s="1434"/>
      <c r="E28" s="1434"/>
      <c r="F28" s="1434"/>
    </row>
    <row r="29" spans="1:6" ht="13.15">
      <c r="B29" s="1381"/>
      <c r="C29" s="8" t="str">
        <f>RAW_DATA_INPUTS!C437</f>
        <v>2014/15</v>
      </c>
      <c r="D29" s="8" t="str">
        <f>RAW_DATA_INPUTS!D437</f>
        <v>2015/16</v>
      </c>
      <c r="E29" s="8" t="str">
        <f>RAW_DATA_INPUTS!E437</f>
        <v>2016/17</v>
      </c>
      <c r="F29" s="8" t="str">
        <f>RAW_DATA_INPUTS!F437</f>
        <v>2017/18</v>
      </c>
    </row>
    <row r="30" spans="1:6" ht="13.15">
      <c r="B30" s="8" t="str">
        <f>B20</f>
        <v>New to state-funded sector</v>
      </c>
      <c r="C30" s="293">
        <f>RAW_DATA_INPUTS!C446</f>
        <v>522.45799999999997</v>
      </c>
      <c r="D30" s="293">
        <f>RAW_DATA_INPUTS!D446</f>
        <v>555.32000000000005</v>
      </c>
      <c r="E30" s="293">
        <f>RAW_DATA_INPUTS!E446</f>
        <v>455.75</v>
      </c>
      <c r="F30" s="293">
        <f>RAW_DATA_INPUTS!F446</f>
        <v>370.21899999999999</v>
      </c>
    </row>
    <row r="31" spans="1:6" ht="13.15">
      <c r="B31" s="8" t="str">
        <f>B21</f>
        <v>Re-entrants</v>
      </c>
      <c r="C31" s="293">
        <f>RAW_DATA_INPUTS!C447</f>
        <v>4473.2120000000004</v>
      </c>
      <c r="D31" s="293">
        <f>RAW_DATA_INPUTS!D447</f>
        <v>4506.7719999999999</v>
      </c>
      <c r="E31" s="293">
        <f>RAW_DATA_INPUTS!E447</f>
        <v>4272.28</v>
      </c>
      <c r="F31" s="293">
        <f>RAW_DATA_INPUTS!F447</f>
        <v>4176.1899999999996</v>
      </c>
    </row>
    <row r="32" spans="1:6" ht="13.15">
      <c r="B32" s="8" t="str">
        <f>B22</f>
        <v>NQTs</v>
      </c>
      <c r="C32" s="293">
        <f>RAW_DATA_INPUTS!C448</f>
        <v>522.41600000000005</v>
      </c>
      <c r="D32" s="293">
        <f>RAW_DATA_INPUTS!D448</f>
        <v>428.56400000000002</v>
      </c>
      <c r="E32" s="293">
        <f>RAW_DATA_INPUTS!E448</f>
        <v>345.517</v>
      </c>
      <c r="F32" s="293">
        <f>RAW_DATA_INPUTS!F448</f>
        <v>383.39299999999997</v>
      </c>
    </row>
    <row r="33" spans="1:7" ht="13.15">
      <c r="B33" s="8" t="str">
        <f>B23</f>
        <v>Total</v>
      </c>
      <c r="C33" s="429">
        <f>SUM(C30:C32)</f>
        <v>5518.0860000000002</v>
      </c>
      <c r="D33" s="429">
        <f>SUM(D30:D32)</f>
        <v>5490.6559999999999</v>
      </c>
      <c r="E33" s="429">
        <f>SUM(E30:E32)</f>
        <v>5073.5469999999996</v>
      </c>
      <c r="F33" s="429">
        <f>SUM(F30:F32)</f>
        <v>4929.8019999999997</v>
      </c>
    </row>
    <row r="34" spans="1:7" s="2" customFormat="1">
      <c r="A34" s="1080">
        <f>SUM(C34:F34)</f>
        <v>0</v>
      </c>
      <c r="B34" s="1080"/>
      <c r="C34" s="1083">
        <f>SUM(C30:C32)-C33</f>
        <v>0</v>
      </c>
      <c r="D34" s="1083">
        <f>SUM(D30:D32)-D33</f>
        <v>0</v>
      </c>
      <c r="E34" s="1083">
        <f>SUM(E30:E32)-E33</f>
        <v>0</v>
      </c>
      <c r="F34" s="1083">
        <f>SUM(F30:F32)-F33</f>
        <v>0</v>
      </c>
    </row>
    <row r="35" spans="1:7" s="2" customFormat="1">
      <c r="A35"/>
      <c r="B35"/>
      <c r="C35" s="295"/>
      <c r="D35" s="295"/>
      <c r="E35" s="295"/>
      <c r="F35" s="295"/>
    </row>
    <row r="36" spans="1:7" ht="17.649999999999999">
      <c r="B36" s="37" t="s">
        <v>700</v>
      </c>
    </row>
    <row r="38" spans="1:7" ht="13.15">
      <c r="B38" s="1380" t="str">
        <f>B28</f>
        <v>Entrant route</v>
      </c>
      <c r="C38" s="1434" t="str">
        <f>C28</f>
        <v>Year</v>
      </c>
      <c r="D38" s="1434"/>
      <c r="E38" s="1434"/>
      <c r="F38" s="1434"/>
    </row>
    <row r="39" spans="1:7" ht="13.15">
      <c r="B39" s="1381"/>
      <c r="C39" s="8" t="str">
        <f>C29</f>
        <v>2014/15</v>
      </c>
      <c r="D39" s="8" t="str">
        <f>D29</f>
        <v>2015/16</v>
      </c>
      <c r="E39" s="8" t="str">
        <f>E29</f>
        <v>2016/17</v>
      </c>
      <c r="F39" s="8" t="str">
        <f>F29</f>
        <v>2017/18</v>
      </c>
    </row>
    <row r="40" spans="1:7" ht="13.15">
      <c r="B40" s="148" t="str">
        <f>B30</f>
        <v>New to state-funded sector</v>
      </c>
      <c r="C40" s="605">
        <f t="shared" ref="C40:F42" si="0">C30/C20</f>
        <v>0.14369415245676245</v>
      </c>
      <c r="D40" s="605">
        <f t="shared" si="0"/>
        <v>0.1566553855154984</v>
      </c>
      <c r="E40" s="605">
        <f t="shared" si="0"/>
        <v>0.14858979078101012</v>
      </c>
      <c r="F40" s="605">
        <f t="shared" si="0"/>
        <v>0.14118167035809948</v>
      </c>
    </row>
    <row r="41" spans="1:7" ht="13.15">
      <c r="B41" s="148" t="str">
        <f>B31</f>
        <v>Re-entrants</v>
      </c>
      <c r="C41" s="605">
        <f t="shared" si="0"/>
        <v>0.43687977341537265</v>
      </c>
      <c r="D41" s="605">
        <f t="shared" si="0"/>
        <v>0.42942066249611127</v>
      </c>
      <c r="E41" s="605">
        <f t="shared" si="0"/>
        <v>0.41114974262481113</v>
      </c>
      <c r="F41" s="605">
        <f t="shared" si="0"/>
        <v>0.41120615772898494</v>
      </c>
    </row>
    <row r="42" spans="1:7" ht="13.15">
      <c r="B42" s="148" t="str">
        <f>B32</f>
        <v>NQTs</v>
      </c>
      <c r="C42" s="605">
        <f t="shared" si="0"/>
        <v>3.4276003923511218E-2</v>
      </c>
      <c r="D42" s="605">
        <f t="shared" si="0"/>
        <v>3.167356138143803E-2</v>
      </c>
      <c r="E42" s="605">
        <f t="shared" si="0"/>
        <v>2.8686470067328107E-2</v>
      </c>
      <c r="F42" s="605">
        <f t="shared" si="0"/>
        <v>3.1579546491641068E-2</v>
      </c>
    </row>
    <row r="44" spans="1:7" ht="17.649999999999999">
      <c r="B44" s="607" t="s">
        <v>699</v>
      </c>
    </row>
    <row r="46" spans="1:7" ht="13.15">
      <c r="B46" s="137" t="str">
        <f>B38</f>
        <v>Entrant route</v>
      </c>
      <c r="C46" s="138" t="str">
        <f>C39</f>
        <v>2014/15</v>
      </c>
      <c r="D46" s="138" t="str">
        <f>D39</f>
        <v>2015/16</v>
      </c>
      <c r="E46" s="138" t="str">
        <f>E39</f>
        <v>2016/17</v>
      </c>
      <c r="F46" s="138" t="str">
        <f>F39</f>
        <v>2017/18</v>
      </c>
      <c r="G46" s="527" t="s">
        <v>8</v>
      </c>
    </row>
    <row r="47" spans="1:7" ht="13.15">
      <c r="B47" s="148" t="str">
        <f>B40</f>
        <v>New to state-funded sector</v>
      </c>
      <c r="C47" s="605">
        <f t="shared" ref="C47:F49" si="1">C40*H$14</f>
        <v>1.4369415245676247E-2</v>
      </c>
      <c r="D47" s="605">
        <f t="shared" si="1"/>
        <v>3.133107710309968E-2</v>
      </c>
      <c r="E47" s="605">
        <f t="shared" si="1"/>
        <v>4.4576937234303032E-2</v>
      </c>
      <c r="F47" s="605">
        <f t="shared" si="1"/>
        <v>5.6472668143239792E-2</v>
      </c>
      <c r="G47" s="604">
        <f>SUM(C47:F47)</f>
        <v>0.14675009772631875</v>
      </c>
    </row>
    <row r="48" spans="1:7" ht="13.15">
      <c r="B48" s="137" t="str">
        <f>B41</f>
        <v>Re-entrants</v>
      </c>
      <c r="C48" s="605">
        <f t="shared" si="1"/>
        <v>4.3687977341537267E-2</v>
      </c>
      <c r="D48" s="605">
        <f t="shared" si="1"/>
        <v>8.5884132499222263E-2</v>
      </c>
      <c r="E48" s="605">
        <f t="shared" si="1"/>
        <v>0.12334492278744333</v>
      </c>
      <c r="F48" s="605">
        <f t="shared" si="1"/>
        <v>0.16448246309159398</v>
      </c>
      <c r="G48" s="604">
        <f>SUM(C48:F48)</f>
        <v>0.41739949571979684</v>
      </c>
    </row>
    <row r="49" spans="2:11" ht="13.15">
      <c r="B49" s="137" t="str">
        <f>B42</f>
        <v>NQTs</v>
      </c>
      <c r="C49" s="605">
        <f t="shared" si="1"/>
        <v>3.4276003923511219E-3</v>
      </c>
      <c r="D49" s="605">
        <f t="shared" si="1"/>
        <v>6.3347122762876067E-3</v>
      </c>
      <c r="E49" s="605">
        <f t="shared" si="1"/>
        <v>8.6059410201984321E-3</v>
      </c>
      <c r="F49" s="605">
        <f t="shared" si="1"/>
        <v>1.2631818596656429E-2</v>
      </c>
      <c r="G49" s="604">
        <f>SUM(C49:F49)</f>
        <v>3.1000072285493591E-2</v>
      </c>
    </row>
    <row r="61" spans="2:11">
      <c r="K61" s="11"/>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Q53"/>
  <sheetViews>
    <sheetView showGridLines="0" zoomScale="90" zoomScaleNormal="90" workbookViewId="0"/>
  </sheetViews>
  <sheetFormatPr defaultRowHeight="12.75"/>
  <cols>
    <col min="2" max="2" width="26.73046875" customWidth="1"/>
    <col min="3" max="18" width="10.73046875" customWidth="1"/>
  </cols>
  <sheetData>
    <row r="1" spans="1:15" s="64" customFormat="1" ht="13.9">
      <c r="A1" s="63" t="str">
        <f>ModelBanner</f>
        <v>TSM_202021</v>
      </c>
    </row>
    <row r="2" spans="1:15" s="64" customFormat="1" ht="13.9">
      <c r="A2" s="865" t="s">
        <v>13</v>
      </c>
      <c r="B2" s="865" t="s">
        <v>30</v>
      </c>
    </row>
    <row r="3" spans="1:15" s="64" customFormat="1" ht="13.9">
      <c r="A3" s="65"/>
    </row>
    <row r="4" spans="1:15" s="538" customFormat="1" ht="13.15">
      <c r="A4" s="539" t="s">
        <v>26</v>
      </c>
      <c r="B4" s="539"/>
      <c r="C4" s="539"/>
      <c r="D4" s="280"/>
      <c r="E4" s="539"/>
      <c r="F4" s="539"/>
      <c r="G4" s="539"/>
      <c r="H4" s="539"/>
      <c r="I4" s="539"/>
      <c r="J4" s="539"/>
      <c r="K4" s="539"/>
      <c r="L4" s="539"/>
      <c r="M4" s="539"/>
      <c r="N4" s="539"/>
    </row>
    <row r="5" spans="1:15" s="537" customFormat="1" ht="13.15" customHeight="1">
      <c r="A5" s="649" t="s">
        <v>1355</v>
      </c>
      <c r="B5" s="649"/>
      <c r="C5" s="649"/>
      <c r="D5" s="649"/>
      <c r="E5" s="649"/>
      <c r="F5" s="649"/>
      <c r="G5" s="649"/>
      <c r="H5" s="649"/>
      <c r="I5" s="649"/>
      <c r="J5" s="649"/>
      <c r="K5" s="649"/>
      <c r="L5" s="649"/>
      <c r="M5" s="649"/>
      <c r="N5" s="649"/>
      <c r="O5" s="57"/>
    </row>
    <row r="6" spans="1:15" s="534" customFormat="1" ht="13.15">
      <c r="A6" s="536" t="s">
        <v>1287</v>
      </c>
      <c r="B6" s="59"/>
      <c r="C6" s="59"/>
      <c r="D6" s="280"/>
      <c r="E6" s="59"/>
      <c r="F6" s="59"/>
      <c r="G6" s="59"/>
      <c r="H6" s="59"/>
      <c r="I6" s="59"/>
      <c r="J6" s="59"/>
      <c r="K6" s="59"/>
      <c r="L6" s="59"/>
      <c r="M6" s="59"/>
      <c r="N6" s="59"/>
      <c r="O6" s="43"/>
    </row>
    <row r="7" spans="1:15" s="534" customFormat="1" ht="13.15">
      <c r="A7" s="535" t="s">
        <v>178</v>
      </c>
      <c r="B7" s="536"/>
      <c r="C7" s="59"/>
      <c r="D7" s="280"/>
      <c r="E7" s="59"/>
      <c r="F7" s="59"/>
      <c r="G7" s="59"/>
      <c r="H7" s="59"/>
      <c r="I7" s="59"/>
      <c r="J7" s="59"/>
      <c r="K7" s="59"/>
      <c r="L7" s="59"/>
      <c r="M7" s="59"/>
      <c r="N7" s="59"/>
      <c r="O7" s="43"/>
    </row>
    <row r="8" spans="1:15" s="534" customFormat="1" ht="13.15">
      <c r="A8" s="536" t="s">
        <v>24</v>
      </c>
      <c r="B8" s="59"/>
      <c r="C8" s="59"/>
      <c r="D8" s="280"/>
      <c r="E8" s="59"/>
      <c r="F8" s="59"/>
      <c r="G8" s="59"/>
      <c r="H8" s="59"/>
      <c r="I8" s="59"/>
      <c r="J8" s="59"/>
      <c r="K8" s="59"/>
      <c r="L8" s="59"/>
      <c r="M8" s="59"/>
      <c r="N8" s="59"/>
      <c r="O8" s="43"/>
    </row>
    <row r="9" spans="1:15" s="534" customFormat="1" ht="13.15">
      <c r="A9" s="535" t="s">
        <v>697</v>
      </c>
      <c r="B9" s="59"/>
      <c r="C9" s="59"/>
      <c r="D9" s="280"/>
      <c r="E9" s="59"/>
      <c r="F9" s="59"/>
      <c r="G9" s="59"/>
      <c r="H9" s="59"/>
      <c r="I9" s="59"/>
      <c r="J9" s="59"/>
      <c r="K9" s="59"/>
      <c r="L9" s="59"/>
      <c r="M9" s="59"/>
      <c r="N9" s="59"/>
      <c r="O9" s="43"/>
    </row>
    <row r="10" spans="1:15" s="532" customFormat="1" ht="13.15">
      <c r="A10" s="533">
        <f>SUM(A13:A2081)</f>
        <v>0</v>
      </c>
      <c r="B10" s="71"/>
      <c r="C10" s="46"/>
      <c r="D10" s="46"/>
      <c r="E10" s="46"/>
      <c r="F10" s="70"/>
      <c r="G10" s="46"/>
      <c r="H10" s="70"/>
      <c r="I10" s="47"/>
      <c r="J10" s="47"/>
      <c r="K10" s="47"/>
      <c r="L10" s="47"/>
      <c r="M10" s="47"/>
      <c r="N10" s="47"/>
      <c r="O10" s="47"/>
    </row>
    <row r="12" spans="1:15" ht="13.15">
      <c r="H12" s="74" t="s">
        <v>114</v>
      </c>
    </row>
    <row r="14" spans="1:15" ht="13.15">
      <c r="H14" s="5">
        <v>0.1</v>
      </c>
      <c r="I14" s="5">
        <v>0.2</v>
      </c>
      <c r="J14" s="5">
        <v>0.3</v>
      </c>
      <c r="K14" s="5">
        <v>0.4</v>
      </c>
    </row>
    <row r="16" spans="1:15" ht="17.649999999999999">
      <c r="B16" s="37" t="s">
        <v>696</v>
      </c>
      <c r="H16" s="146"/>
    </row>
    <row r="18" spans="1:6" ht="13.15">
      <c r="B18" s="1380" t="str">
        <f>RAW_DATA_INPUTS!B429</f>
        <v>Entrant route</v>
      </c>
      <c r="C18" s="1434" t="s">
        <v>70</v>
      </c>
      <c r="D18" s="1434"/>
      <c r="E18" s="1434"/>
      <c r="F18" s="1434"/>
    </row>
    <row r="19" spans="1:6" ht="13.15">
      <c r="B19" s="1381"/>
      <c r="C19" s="8" t="str">
        <f>RAW_DATA_INPUTS!C429</f>
        <v>2014/15</v>
      </c>
      <c r="D19" s="8" t="str">
        <f>RAW_DATA_INPUTS!D429</f>
        <v>2015/16</v>
      </c>
      <c r="E19" s="8" t="str">
        <f>RAW_DATA_INPUTS!E429</f>
        <v>2016/17</v>
      </c>
      <c r="F19" s="8" t="str">
        <f>RAW_DATA_INPUTS!F429</f>
        <v>2017/18</v>
      </c>
    </row>
    <row r="20" spans="1:6" ht="13.15">
      <c r="B20" s="8" t="str">
        <f>'Calc_PRIM_part-time_entrants'!B20</f>
        <v>New to state-funded sector</v>
      </c>
      <c r="C20" s="293">
        <f>RAW_DATA_INPUTS!C438</f>
        <v>2766.8159999999998</v>
      </c>
      <c r="D20" s="293">
        <f>RAW_DATA_INPUTS!D438</f>
        <v>2442.366</v>
      </c>
      <c r="E20" s="293">
        <f>RAW_DATA_INPUTS!E438</f>
        <v>2345.2959999999998</v>
      </c>
      <c r="F20" s="293">
        <f>RAW_DATA_INPUTS!F438</f>
        <v>2333.652</v>
      </c>
    </row>
    <row r="21" spans="1:6" ht="13.15">
      <c r="B21" s="8" t="str">
        <f>'Calc_PRIM_part-time_entrants'!B21</f>
        <v>Re-entrants</v>
      </c>
      <c r="C21" s="293">
        <f>RAW_DATA_INPUTS!C439</f>
        <v>7866.65</v>
      </c>
      <c r="D21" s="293">
        <f>RAW_DATA_INPUTS!D439</f>
        <v>7853.2460000000001</v>
      </c>
      <c r="E21" s="293">
        <f>RAW_DATA_INPUTS!E439</f>
        <v>7845.7719999999999</v>
      </c>
      <c r="F21" s="293">
        <f>RAW_DATA_INPUTS!F439</f>
        <v>8037.6059999999998</v>
      </c>
    </row>
    <row r="22" spans="1:6" ht="13.15">
      <c r="B22" s="8" t="str">
        <f>'Calc_PRIM_part-time_entrants'!B22</f>
        <v>NQTs</v>
      </c>
      <c r="C22" s="293">
        <f>RAW_DATA_INPUTS!C440</f>
        <v>11052.891</v>
      </c>
      <c r="D22" s="293">
        <f>RAW_DATA_INPUTS!D440</f>
        <v>11501.814</v>
      </c>
      <c r="E22" s="293">
        <f>RAW_DATA_INPUTS!E440</f>
        <v>11165.638000000001</v>
      </c>
      <c r="F22" s="293">
        <f>RAW_DATA_INPUTS!F440</f>
        <v>11051.59</v>
      </c>
    </row>
    <row r="23" spans="1:6" ht="13.15">
      <c r="B23" s="8" t="str">
        <f>'Calc_PRIM_part-time_entrants'!B23</f>
        <v>Total</v>
      </c>
      <c r="C23" s="429">
        <f>SUM(C20:C22)</f>
        <v>21686.357</v>
      </c>
      <c r="D23" s="429">
        <f>SUM(D20:D22)</f>
        <v>21797.425999999999</v>
      </c>
      <c r="E23" s="429">
        <f>SUM(E20:E22)</f>
        <v>21356.705999999998</v>
      </c>
      <c r="F23" s="429">
        <f>SUM(F20:F22)</f>
        <v>21422.847999999998</v>
      </c>
    </row>
    <row r="24" spans="1:6">
      <c r="A24" s="1080">
        <f>SUM(C24:F24)</f>
        <v>0</v>
      </c>
      <c r="B24" s="1080"/>
      <c r="C24" s="1083">
        <f>SUM(C20:C22)-C23</f>
        <v>0</v>
      </c>
      <c r="D24" s="1083">
        <f>SUM(D20:D22)-D23</f>
        <v>0</v>
      </c>
      <c r="E24" s="1083">
        <f>SUM(E20:E22)-E23</f>
        <v>0</v>
      </c>
      <c r="F24" s="1083">
        <f>SUM(F20:F22)-F23</f>
        <v>0</v>
      </c>
    </row>
    <row r="26" spans="1:6" ht="17.649999999999999">
      <c r="B26" s="37" t="s">
        <v>701</v>
      </c>
    </row>
    <row r="28" spans="1:6" ht="13.15">
      <c r="B28" s="1380" t="str">
        <f>RAW_DATA_INPUTS!B437</f>
        <v>Entrant route</v>
      </c>
      <c r="C28" s="1434" t="s">
        <v>70</v>
      </c>
      <c r="D28" s="1434"/>
      <c r="E28" s="1434"/>
      <c r="F28" s="1434"/>
    </row>
    <row r="29" spans="1:6" ht="13.15">
      <c r="B29" s="1381"/>
      <c r="C29" s="8" t="str">
        <f>RAW_DATA_INPUTS!C437</f>
        <v>2014/15</v>
      </c>
      <c r="D29" s="8" t="str">
        <f>RAW_DATA_INPUTS!D437</f>
        <v>2015/16</v>
      </c>
      <c r="E29" s="8" t="str">
        <f>RAW_DATA_INPUTS!E437</f>
        <v>2016/17</v>
      </c>
      <c r="F29" s="8" t="str">
        <f>RAW_DATA_INPUTS!F437</f>
        <v>2017/18</v>
      </c>
    </row>
    <row r="30" spans="1:6" ht="13.15">
      <c r="B30" s="8" t="str">
        <f>B20</f>
        <v>New to state-funded sector</v>
      </c>
      <c r="C30" s="293">
        <f>RAW_DATA_INPUTS!C454</f>
        <v>422.38</v>
      </c>
      <c r="D30" s="293">
        <f>RAW_DATA_INPUTS!D454</f>
        <v>365.35899999999998</v>
      </c>
      <c r="E30" s="293">
        <f>RAW_DATA_INPUTS!E454</f>
        <v>353.94299999999998</v>
      </c>
      <c r="F30" s="293">
        <f>RAW_DATA_INPUTS!F454</f>
        <v>304.11500000000001</v>
      </c>
    </row>
    <row r="31" spans="1:6" ht="13.15">
      <c r="B31" s="8" t="str">
        <f>B21</f>
        <v>Re-entrants</v>
      </c>
      <c r="C31" s="293">
        <f>RAW_DATA_INPUTS!C455</f>
        <v>2349.3679999999999</v>
      </c>
      <c r="D31" s="293">
        <f>RAW_DATA_INPUTS!D455</f>
        <v>2222.7739999999999</v>
      </c>
      <c r="E31" s="293">
        <f>RAW_DATA_INPUTS!E455</f>
        <v>2300.8789999999999</v>
      </c>
      <c r="F31" s="293">
        <f>RAW_DATA_INPUTS!F455</f>
        <v>2467.3789999999999</v>
      </c>
    </row>
    <row r="32" spans="1:6" ht="13.15">
      <c r="B32" s="8" t="str">
        <f>B22</f>
        <v>NQTs</v>
      </c>
      <c r="C32" s="293">
        <f>RAW_DATA_INPUTS!C456</f>
        <v>412.08</v>
      </c>
      <c r="D32" s="293">
        <f>RAW_DATA_INPUTS!D456</f>
        <v>438</v>
      </c>
      <c r="E32" s="293">
        <f>RAW_DATA_INPUTS!E456</f>
        <v>396.26</v>
      </c>
      <c r="F32" s="293">
        <f>RAW_DATA_INPUTS!F456</f>
        <v>437.202</v>
      </c>
    </row>
    <row r="33" spans="1:7" ht="13.15">
      <c r="B33" s="8" t="str">
        <f>B23</f>
        <v>Total</v>
      </c>
      <c r="C33" s="429">
        <f>SUM(C30:C32)</f>
        <v>3183.828</v>
      </c>
      <c r="D33" s="429">
        <f>SUM(D30:D32)</f>
        <v>3026.1329999999998</v>
      </c>
      <c r="E33" s="429">
        <f>SUM(E30:E32)</f>
        <v>3051.0820000000003</v>
      </c>
      <c r="F33" s="429">
        <f>SUM(F30:F32)</f>
        <v>3208.6959999999999</v>
      </c>
    </row>
    <row r="34" spans="1:7" s="2" customFormat="1">
      <c r="A34" s="1080">
        <f>SUM(C34:F34)</f>
        <v>0</v>
      </c>
      <c r="B34" s="1080"/>
      <c r="C34" s="1083">
        <f>SUM(C30:C32)-C33</f>
        <v>0</v>
      </c>
      <c r="D34" s="1083">
        <f>SUM(D30:D32)-D33</f>
        <v>0</v>
      </c>
      <c r="E34" s="1083">
        <f>SUM(E30:E32)-E33</f>
        <v>0</v>
      </c>
      <c r="F34" s="1083">
        <f>SUM(F30:F32)-F33</f>
        <v>0</v>
      </c>
    </row>
    <row r="35" spans="1:7" s="2" customFormat="1">
      <c r="A35"/>
      <c r="B35"/>
      <c r="C35" s="295"/>
      <c r="D35" s="295"/>
      <c r="E35" s="295"/>
      <c r="F35" s="295"/>
    </row>
    <row r="36" spans="1:7" ht="17.649999999999999">
      <c r="B36" s="37" t="s">
        <v>700</v>
      </c>
    </row>
    <row r="38" spans="1:7" ht="13.15">
      <c r="B38" s="1380" t="str">
        <f>B28</f>
        <v>Entrant route</v>
      </c>
      <c r="C38" s="1434" t="str">
        <f>C28</f>
        <v>Year</v>
      </c>
      <c r="D38" s="1434"/>
      <c r="E38" s="1434"/>
      <c r="F38" s="1434"/>
    </row>
    <row r="39" spans="1:7" ht="13.15">
      <c r="B39" s="1381"/>
      <c r="C39" s="8" t="str">
        <f>C29</f>
        <v>2014/15</v>
      </c>
      <c r="D39" s="8" t="str">
        <f>D29</f>
        <v>2015/16</v>
      </c>
      <c r="E39" s="8" t="str">
        <f>E29</f>
        <v>2016/17</v>
      </c>
      <c r="F39" s="8" t="str">
        <f>F29</f>
        <v>2017/18</v>
      </c>
    </row>
    <row r="40" spans="1:7" ht="13.15">
      <c r="B40" s="148" t="str">
        <f>B30</f>
        <v>New to state-funded sector</v>
      </c>
      <c r="C40" s="605">
        <f t="shared" ref="C40:F42" si="0">C30/C20</f>
        <v>0.15265922995963593</v>
      </c>
      <c r="D40" s="605">
        <f t="shared" si="0"/>
        <v>0.14959223965613672</v>
      </c>
      <c r="E40" s="605">
        <f t="shared" si="0"/>
        <v>0.15091613169510373</v>
      </c>
      <c r="F40" s="605">
        <f t="shared" si="0"/>
        <v>0.1303172023935017</v>
      </c>
    </row>
    <row r="41" spans="1:7" ht="13.15">
      <c r="B41" s="148" t="str">
        <f>B31</f>
        <v>Re-entrants</v>
      </c>
      <c r="C41" s="605">
        <f t="shared" si="0"/>
        <v>0.29864910730743072</v>
      </c>
      <c r="D41" s="605">
        <f t="shared" si="0"/>
        <v>0.28303888608608463</v>
      </c>
      <c r="E41" s="605">
        <f t="shared" si="0"/>
        <v>0.29326355647347385</v>
      </c>
      <c r="F41" s="605">
        <f t="shared" si="0"/>
        <v>0.30697934185875747</v>
      </c>
    </row>
    <row r="42" spans="1:7" ht="13.15">
      <c r="B42" s="148" t="str">
        <f>B32</f>
        <v>NQTs</v>
      </c>
      <c r="C42" s="605">
        <f t="shared" si="0"/>
        <v>3.7282553496637214E-2</v>
      </c>
      <c r="D42" s="605">
        <f t="shared" si="0"/>
        <v>3.8080949665852709E-2</v>
      </c>
      <c r="E42" s="605">
        <f t="shared" si="0"/>
        <v>3.5489239396799356E-2</v>
      </c>
      <c r="F42" s="605">
        <f t="shared" si="0"/>
        <v>3.9560099496995453E-2</v>
      </c>
    </row>
    <row r="43" spans="1:7" ht="13.15">
      <c r="C43" s="5"/>
      <c r="D43" s="5"/>
      <c r="E43" s="5"/>
      <c r="F43" s="5"/>
    </row>
    <row r="44" spans="1:7" ht="17.649999999999999">
      <c r="B44" s="37" t="s">
        <v>699</v>
      </c>
      <c r="C44" s="5"/>
      <c r="D44" s="5"/>
      <c r="E44" s="5"/>
      <c r="F44" s="5"/>
    </row>
    <row r="45" spans="1:7" ht="13.15">
      <c r="C45" s="5"/>
      <c r="D45" s="5"/>
      <c r="E45" s="5"/>
      <c r="F45" s="5"/>
    </row>
    <row r="46" spans="1:7" ht="13.15">
      <c r="B46" s="137" t="str">
        <f>B38</f>
        <v>Entrant route</v>
      </c>
      <c r="C46" s="138" t="str">
        <f>C39</f>
        <v>2014/15</v>
      </c>
      <c r="D46" s="138" t="str">
        <f>D39</f>
        <v>2015/16</v>
      </c>
      <c r="E46" s="138" t="str">
        <f>E39</f>
        <v>2016/17</v>
      </c>
      <c r="F46" s="138" t="str">
        <f>F39</f>
        <v>2017/18</v>
      </c>
      <c r="G46" s="527" t="s">
        <v>8</v>
      </c>
    </row>
    <row r="47" spans="1:7" ht="13.15">
      <c r="B47" s="148" t="str">
        <f>B40</f>
        <v>New to state-funded sector</v>
      </c>
      <c r="C47" s="605">
        <f t="shared" ref="C47:F49" si="1">C40*H$14</f>
        <v>1.5265922995963594E-2</v>
      </c>
      <c r="D47" s="605">
        <f t="shared" si="1"/>
        <v>2.9918447931227346E-2</v>
      </c>
      <c r="E47" s="605">
        <f t="shared" si="1"/>
        <v>4.5274839508531117E-2</v>
      </c>
      <c r="F47" s="605">
        <f t="shared" si="1"/>
        <v>5.212688095740068E-2</v>
      </c>
      <c r="G47" s="606">
        <f>SUM(C47:F47)</f>
        <v>0.14258609139312273</v>
      </c>
    </row>
    <row r="48" spans="1:7" ht="13.15">
      <c r="B48" s="137" t="str">
        <f>B41</f>
        <v>Re-entrants</v>
      </c>
      <c r="C48" s="605">
        <f t="shared" si="1"/>
        <v>2.9864910730743072E-2</v>
      </c>
      <c r="D48" s="605">
        <f t="shared" si="1"/>
        <v>5.660777721721693E-2</v>
      </c>
      <c r="E48" s="605">
        <f t="shared" si="1"/>
        <v>8.7979066942042147E-2</v>
      </c>
      <c r="F48" s="605">
        <f t="shared" si="1"/>
        <v>0.12279173674350299</v>
      </c>
      <c r="G48" s="606">
        <f>SUM(C48:F48)</f>
        <v>0.29724349163350516</v>
      </c>
    </row>
    <row r="49" spans="2:17" ht="13.15">
      <c r="B49" s="137" t="str">
        <f>B42</f>
        <v>NQTs</v>
      </c>
      <c r="C49" s="605">
        <f t="shared" si="1"/>
        <v>3.7282553496637214E-3</v>
      </c>
      <c r="D49" s="605">
        <f t="shared" si="1"/>
        <v>7.6161899331705423E-3</v>
      </c>
      <c r="E49" s="605">
        <f t="shared" si="1"/>
        <v>1.0646771819039806E-2</v>
      </c>
      <c r="F49" s="605">
        <f t="shared" si="1"/>
        <v>1.5824039798798182E-2</v>
      </c>
      <c r="G49" s="606">
        <f>SUM(C49:F49)</f>
        <v>3.7815256900672251E-2</v>
      </c>
    </row>
    <row r="52" spans="2:17">
      <c r="C52" s="586"/>
      <c r="D52" s="586"/>
      <c r="E52" s="586"/>
      <c r="F52" s="586"/>
      <c r="Q52" s="1080"/>
    </row>
    <row r="53" spans="2:17">
      <c r="C53" s="586"/>
      <c r="D53" s="586"/>
      <c r="E53" s="586"/>
      <c r="F53" s="586"/>
      <c r="G53" s="180"/>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N354"/>
  <sheetViews>
    <sheetView showGridLines="0" zoomScale="90" zoomScaleNormal="90" workbookViewId="0"/>
  </sheetViews>
  <sheetFormatPr defaultRowHeight="12.75"/>
  <cols>
    <col min="1" max="1" width="8.265625" customWidth="1"/>
    <col min="2" max="2" width="19.3984375" customWidth="1"/>
    <col min="3" max="7" width="10.86328125" customWidth="1"/>
    <col min="8" max="8" width="9.86328125" customWidth="1"/>
    <col min="9" max="22" width="10.86328125" customWidth="1"/>
    <col min="23" max="23" width="10.73046875" customWidth="1"/>
    <col min="31" max="43" width="9"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9">
      <c r="A4" s="56" t="s">
        <v>26</v>
      </c>
      <c r="B4" s="56"/>
      <c r="E4" s="64"/>
    </row>
    <row r="5" spans="1:17" s="45" customFormat="1" ht="19.5" customHeight="1">
      <c r="A5" s="58" t="s">
        <v>1484</v>
      </c>
      <c r="C5" s="57"/>
      <c r="D5" s="57"/>
      <c r="E5" s="64"/>
      <c r="F5" s="57"/>
      <c r="G5" s="57"/>
      <c r="H5" s="57"/>
      <c r="I5" s="57"/>
      <c r="J5" s="57"/>
      <c r="K5" s="57"/>
      <c r="L5" s="57"/>
      <c r="M5" s="57"/>
      <c r="N5" s="57"/>
      <c r="O5" s="57"/>
      <c r="P5" s="57"/>
      <c r="Q5" s="57"/>
    </row>
    <row r="6" spans="1:17" s="44" customFormat="1" ht="13.5" customHeight="1">
      <c r="A6" s="54" t="s">
        <v>24</v>
      </c>
      <c r="B6" s="59"/>
      <c r="C6" s="43"/>
      <c r="D6" s="43"/>
      <c r="E6" s="64"/>
      <c r="F6" s="43"/>
      <c r="G6" s="43"/>
      <c r="H6" s="43"/>
      <c r="I6" s="43"/>
      <c r="J6" s="43"/>
      <c r="K6" s="43"/>
      <c r="L6" s="43"/>
      <c r="M6" s="43"/>
      <c r="N6" s="43"/>
      <c r="O6" s="43"/>
      <c r="P6" s="43"/>
      <c r="Q6" s="43"/>
    </row>
    <row r="7" spans="1:17" s="44" customFormat="1" ht="13.9">
      <c r="A7" s="52" t="s">
        <v>1210</v>
      </c>
      <c r="C7" s="43"/>
      <c r="D7" s="43"/>
      <c r="E7" s="64"/>
      <c r="F7" s="43"/>
      <c r="G7" s="43"/>
      <c r="H7" s="43"/>
      <c r="I7" s="43"/>
      <c r="J7" s="43"/>
      <c r="K7" s="43"/>
      <c r="L7" s="43"/>
      <c r="M7" s="43"/>
      <c r="N7" s="43"/>
      <c r="O7" s="43"/>
      <c r="P7" s="43"/>
      <c r="Q7" s="43"/>
    </row>
    <row r="8" spans="1:17" s="44" customFormat="1" ht="15.75" customHeight="1">
      <c r="B8" s="59"/>
      <c r="C8" s="43"/>
      <c r="D8" s="43"/>
      <c r="E8" s="64"/>
      <c r="F8" s="43"/>
      <c r="G8" s="43"/>
      <c r="H8" s="43"/>
      <c r="I8" s="43"/>
      <c r="J8" s="43"/>
      <c r="K8" s="43"/>
      <c r="L8" s="43"/>
      <c r="M8" s="43"/>
      <c r="N8" s="43"/>
      <c r="O8" s="43"/>
      <c r="P8" s="43"/>
      <c r="Q8" s="43"/>
    </row>
    <row r="9" spans="1:17" s="48" customFormat="1" ht="13.5" customHeight="1">
      <c r="A9" s="53"/>
      <c r="B9" s="71"/>
      <c r="C9" s="69"/>
      <c r="D9" s="46"/>
      <c r="E9" s="46"/>
      <c r="F9" s="46"/>
      <c r="G9" s="70"/>
      <c r="H9" s="46"/>
      <c r="I9" s="46"/>
      <c r="J9" s="70"/>
      <c r="K9" s="47"/>
      <c r="L9" s="47"/>
      <c r="M9" s="47"/>
      <c r="N9" s="47"/>
      <c r="O9" s="47"/>
      <c r="P9" s="47"/>
      <c r="Q9" s="47"/>
    </row>
    <row r="11" spans="1:17" ht="22.5">
      <c r="B11" s="765" t="s">
        <v>1133</v>
      </c>
    </row>
    <row r="13" spans="1:17" ht="13.15">
      <c r="B13" s="913" t="s">
        <v>1703</v>
      </c>
    </row>
    <row r="14" spans="1:17" ht="9" customHeight="1">
      <c r="B14" s="913"/>
    </row>
    <row r="15" spans="1:17" ht="13.15">
      <c r="B15" s="913" t="s">
        <v>1704</v>
      </c>
    </row>
    <row r="16" spans="1:17" ht="9" customHeight="1">
      <c r="B16" s="913"/>
    </row>
    <row r="17" spans="2:38">
      <c r="B17" s="913" t="s">
        <v>1705</v>
      </c>
    </row>
    <row r="18" spans="2:38" ht="3" customHeight="1">
      <c r="B18" s="913"/>
    </row>
    <row r="19" spans="2:38">
      <c r="B19" s="146" t="s">
        <v>1702</v>
      </c>
    </row>
    <row r="20" spans="2:38" ht="9.75" customHeight="1">
      <c r="B20" s="913"/>
    </row>
    <row r="21" spans="2:38">
      <c r="B21" s="913" t="s">
        <v>1708</v>
      </c>
    </row>
    <row r="22" spans="2:38" ht="3.75" customHeight="1"/>
    <row r="23" spans="2:38">
      <c r="B23" s="146" t="s">
        <v>1706</v>
      </c>
    </row>
    <row r="24" spans="2:38" ht="9.75" customHeight="1"/>
    <row r="25" spans="2:38">
      <c r="B25" s="913" t="s">
        <v>1707</v>
      </c>
    </row>
    <row r="26" spans="2:38">
      <c r="B26" s="406"/>
    </row>
    <row r="27" spans="2:38" ht="22.5">
      <c r="B27" s="765" t="s">
        <v>1200</v>
      </c>
    </row>
    <row r="29" spans="2:38" ht="15">
      <c r="B29" s="279" t="s">
        <v>1046</v>
      </c>
    </row>
    <row r="30" spans="2:38" ht="15">
      <c r="B30" s="76"/>
    </row>
    <row r="31" spans="2:38">
      <c r="B31" s="214" t="s">
        <v>1542</v>
      </c>
    </row>
    <row r="32" spans="2:38" ht="13.15">
      <c r="X32" s="1162" t="s">
        <v>1614</v>
      </c>
      <c r="Y32" s="1"/>
      <c r="Z32" s="1"/>
      <c r="AA32" s="1"/>
      <c r="AB32" s="1"/>
      <c r="AC32" s="1"/>
      <c r="AD32" s="1"/>
      <c r="AE32" s="1"/>
      <c r="AF32" s="1"/>
      <c r="AG32" s="1"/>
      <c r="AH32" s="1"/>
      <c r="AI32" s="1"/>
      <c r="AJ32" s="1"/>
      <c r="AK32" s="1"/>
      <c r="AL32" s="1"/>
    </row>
    <row r="33" spans="2:38" ht="13.15">
      <c r="B33" s="137"/>
      <c r="C33" s="388" t="str">
        <f>Entrant_need_figures!C14</f>
        <v>2019/20</v>
      </c>
      <c r="D33" s="388" t="str">
        <f>Entrant_need_figures!D14</f>
        <v>2020/21</v>
      </c>
      <c r="E33" s="388" t="str">
        <f>Entrant_need_figures!E14</f>
        <v>2021/22</v>
      </c>
      <c r="F33" s="388" t="str">
        <f>Entrant_need_figures!F14</f>
        <v>2022/23</v>
      </c>
      <c r="G33" s="388" t="str">
        <f>Entrant_need_figures!G14</f>
        <v>2023/24</v>
      </c>
      <c r="H33" s="388" t="str">
        <f>Entrant_need_figures!H14</f>
        <v>2024/25</v>
      </c>
      <c r="I33" s="388" t="str">
        <f>Entrant_need_figures!I14</f>
        <v>2025/26</v>
      </c>
      <c r="J33" s="388" t="str">
        <f>Entrant_need_figures!J14</f>
        <v>2026/27</v>
      </c>
      <c r="K33" s="388" t="str">
        <f>Entrant_need_figures!K14</f>
        <v>2027/28</v>
      </c>
      <c r="L33" s="388" t="str">
        <f>Entrant_need_figures!L14</f>
        <v>2028/29</v>
      </c>
      <c r="M33" s="388" t="str">
        <f>Entrant_need_figures!M14</f>
        <v>2029/30</v>
      </c>
      <c r="X33" s="1"/>
      <c r="Y33" s="1133"/>
      <c r="Z33" s="1134"/>
      <c r="AA33" s="1137"/>
      <c r="AB33" s="1137" t="str">
        <f>C33</f>
        <v>2019/20</v>
      </c>
      <c r="AC33" s="1137" t="str">
        <f t="shared" ref="AC33:AL33" si="0">D33</f>
        <v>2020/21</v>
      </c>
      <c r="AD33" s="1137" t="str">
        <f t="shared" si="0"/>
        <v>2021/22</v>
      </c>
      <c r="AE33" s="1137" t="str">
        <f t="shared" si="0"/>
        <v>2022/23</v>
      </c>
      <c r="AF33" s="1137" t="str">
        <f t="shared" si="0"/>
        <v>2023/24</v>
      </c>
      <c r="AG33" s="1137" t="str">
        <f t="shared" si="0"/>
        <v>2024/25</v>
      </c>
      <c r="AH33" s="1137" t="str">
        <f t="shared" si="0"/>
        <v>2025/26</v>
      </c>
      <c r="AI33" s="1137" t="str">
        <f t="shared" si="0"/>
        <v>2026/27</v>
      </c>
      <c r="AJ33" s="1137" t="str">
        <f t="shared" si="0"/>
        <v>2027/28</v>
      </c>
      <c r="AK33" s="1137" t="str">
        <f t="shared" si="0"/>
        <v>2028/29</v>
      </c>
      <c r="AL33" s="1137" t="str">
        <f t="shared" si="0"/>
        <v>2029/30</v>
      </c>
    </row>
    <row r="34" spans="2:38">
      <c r="B34" s="858" t="str">
        <f>Entrant_need_figures!B15</f>
        <v>Primary</v>
      </c>
      <c r="C34" s="1225">
        <f>Entrant_need_figures!C15</f>
        <v>26112.897080204199</v>
      </c>
      <c r="D34" s="1225">
        <f>Entrant_need_figures!D15</f>
        <v>26475.122719025356</v>
      </c>
      <c r="E34" s="1225">
        <f>Entrant_need_figures!E15</f>
        <v>25073.218408798282</v>
      </c>
      <c r="F34" s="1225">
        <f>Entrant_need_figures!F15</f>
        <v>25011.27960203138</v>
      </c>
      <c r="G34" s="1225">
        <f>Entrant_need_figures!G15</f>
        <v>24885.491271623414</v>
      </c>
      <c r="H34" s="1225">
        <f>Entrant_need_figures!H15</f>
        <v>25202.709353547794</v>
      </c>
      <c r="I34" s="1225">
        <f>Entrant_need_figures!I15</f>
        <v>25326.570210358837</v>
      </c>
      <c r="J34" s="1225">
        <f>Entrant_need_figures!J15</f>
        <v>25267.706270256938</v>
      </c>
      <c r="K34" s="1225">
        <f>Entrant_need_figures!K15</f>
        <v>25166.018407203061</v>
      </c>
      <c r="L34" s="1225">
        <f>Entrant_need_figures!L15</f>
        <v>25552.025784867081</v>
      </c>
      <c r="M34" s="1225">
        <f>Entrant_need_figures!M15</f>
        <v>25291.98457662524</v>
      </c>
      <c r="X34" s="1"/>
      <c r="Y34" s="1133"/>
      <c r="Z34" s="1134"/>
      <c r="AA34" s="1135" t="s">
        <v>1202</v>
      </c>
      <c r="AB34" s="1136">
        <f>Entrant_need_figures!C43</f>
        <v>26112.897080204199</v>
      </c>
      <c r="AC34" s="1136">
        <f>Entrant_need_figures!D43</f>
        <v>26475.122719025356</v>
      </c>
      <c r="AD34" s="1136">
        <f>Entrant_need_figures!E43</f>
        <v>25073.218408798282</v>
      </c>
      <c r="AE34" s="1136">
        <f>Entrant_need_figures!F43</f>
        <v>25011.27960203138</v>
      </c>
      <c r="AF34" s="1136">
        <f>Entrant_need_figures!G43</f>
        <v>24885.491271623414</v>
      </c>
      <c r="AG34" s="1136">
        <f>Entrant_need_figures!H43</f>
        <v>25202.709353547794</v>
      </c>
      <c r="AH34" s="1136">
        <f>Entrant_need_figures!I43</f>
        <v>25326.570210358837</v>
      </c>
      <c r="AI34" s="1136">
        <f>Entrant_need_figures!J43</f>
        <v>25267.706270256938</v>
      </c>
      <c r="AJ34" s="1136">
        <f>Entrant_need_figures!K43</f>
        <v>25166.018407203061</v>
      </c>
      <c r="AK34" s="1136">
        <f>Entrant_need_figures!L43</f>
        <v>25552.025784867081</v>
      </c>
      <c r="AL34" s="1136">
        <f>Entrant_need_figures!M43</f>
        <v>25291.98457662524</v>
      </c>
    </row>
    <row r="35" spans="2:38">
      <c r="B35" s="858" t="str">
        <f>Entrant_need_figures!B16</f>
        <v>Art &amp; Design</v>
      </c>
      <c r="C35" s="1225">
        <f>Entrant_need_figures!C16</f>
        <v>955.710115184919</v>
      </c>
      <c r="D35" s="1225">
        <f>Entrant_need_figures!D16</f>
        <v>935.84049374938888</v>
      </c>
      <c r="E35" s="1225">
        <f>Entrant_need_figures!E16</f>
        <v>901.71115768374045</v>
      </c>
      <c r="F35" s="1225">
        <f>Entrant_need_figures!F16</f>
        <v>876.48469694388837</v>
      </c>
      <c r="G35" s="1225">
        <f>Entrant_need_figures!G16</f>
        <v>868.9283198551052</v>
      </c>
      <c r="H35" s="1225">
        <f>Entrant_need_figures!H16</f>
        <v>927.85582882965764</v>
      </c>
      <c r="I35" s="1225">
        <f>Entrant_need_figures!I16</f>
        <v>922.57784310117631</v>
      </c>
      <c r="J35" s="1225">
        <f>Entrant_need_figures!J16</f>
        <v>903.30353396449482</v>
      </c>
      <c r="K35" s="1225">
        <f>Entrant_need_figures!K16</f>
        <v>897.54318484235978</v>
      </c>
      <c r="L35" s="1225">
        <f>Entrant_need_figures!L16</f>
        <v>894.5959658196698</v>
      </c>
      <c r="M35" s="1225">
        <f>Entrant_need_figures!M16</f>
        <v>909.27930233373775</v>
      </c>
      <c r="X35" s="1"/>
      <c r="Y35" s="1133"/>
      <c r="Z35" s="1134"/>
      <c r="AA35" s="1135" t="s">
        <v>1203</v>
      </c>
      <c r="AB35" s="1136">
        <f>Entrant_need_figures!C63</f>
        <v>26234.027274022825</v>
      </c>
      <c r="AC35" s="1136">
        <f>Entrant_need_figures!D63</f>
        <v>26480.873130926084</v>
      </c>
      <c r="AD35" s="1136">
        <f>Entrant_need_figures!E63</f>
        <v>26395.306905751077</v>
      </c>
      <c r="AE35" s="1136">
        <f>Entrant_need_figures!F63</f>
        <v>27106.474249915696</v>
      </c>
      <c r="AF35" s="1136">
        <f>Entrant_need_figures!G63</f>
        <v>26853.25314916475</v>
      </c>
      <c r="AG35" s="1136">
        <f>Entrant_need_figures!H63</f>
        <v>26061.826825102387</v>
      </c>
      <c r="AH35" s="1136">
        <f>Entrant_need_figures!I63</f>
        <v>25896.902134830885</v>
      </c>
      <c r="AI35" s="1136">
        <f>Entrant_need_figures!J63</f>
        <v>25632.058096489058</v>
      </c>
      <c r="AJ35" s="1136">
        <f>Entrant_need_figures!K63</f>
        <v>25385.285908233647</v>
      </c>
      <c r="AK35" s="1136">
        <f>Entrant_need_figures!L63</f>
        <v>24896.577911886616</v>
      </c>
      <c r="AL35" s="1136">
        <f>Entrant_need_figures!M63</f>
        <v>25373.452877995624</v>
      </c>
    </row>
    <row r="36" spans="2:38">
      <c r="B36" s="858" t="str">
        <f>Entrant_need_figures!B17</f>
        <v>Biology</v>
      </c>
      <c r="C36" s="1225">
        <f>Entrant_need_figures!C17</f>
        <v>1620.5784582662438</v>
      </c>
      <c r="D36" s="1225">
        <f>Entrant_need_figures!D17</f>
        <v>1619.8412530828045</v>
      </c>
      <c r="E36" s="1225">
        <f>Entrant_need_figures!E17</f>
        <v>1591.1952490679721</v>
      </c>
      <c r="F36" s="1225">
        <f>Entrant_need_figures!F17</f>
        <v>1650.9359181655625</v>
      </c>
      <c r="G36" s="1225">
        <f>Entrant_need_figures!G17</f>
        <v>1660.5569620714577</v>
      </c>
      <c r="H36" s="1225">
        <f>Entrant_need_figures!H17</f>
        <v>1604.2376893899923</v>
      </c>
      <c r="I36" s="1225">
        <f>Entrant_need_figures!I17</f>
        <v>1608.1096776623954</v>
      </c>
      <c r="J36" s="1225">
        <f>Entrant_need_figures!J17</f>
        <v>1614.1204308287836</v>
      </c>
      <c r="K36" s="1225">
        <f>Entrant_need_figures!K17</f>
        <v>1598.5496062767506</v>
      </c>
      <c r="L36" s="1225">
        <f>Entrant_need_figures!L17</f>
        <v>1547.147266373217</v>
      </c>
      <c r="M36" s="1225">
        <f>Entrant_need_figures!M17</f>
        <v>1576.5529200846415</v>
      </c>
      <c r="X36" s="1"/>
      <c r="Y36" s="1133"/>
      <c r="Z36" s="1134"/>
      <c r="AA36" s="1135" t="s">
        <v>1204</v>
      </c>
      <c r="AB36" s="1136">
        <f>C34</f>
        <v>26112.897080204199</v>
      </c>
      <c r="AC36" s="1136">
        <f t="shared" ref="AC36:AL36" si="1">D34</f>
        <v>26475.122719025356</v>
      </c>
      <c r="AD36" s="1136">
        <f t="shared" si="1"/>
        <v>25073.218408798282</v>
      </c>
      <c r="AE36" s="1136">
        <f t="shared" si="1"/>
        <v>25011.27960203138</v>
      </c>
      <c r="AF36" s="1136">
        <f t="shared" si="1"/>
        <v>24885.491271623414</v>
      </c>
      <c r="AG36" s="1136">
        <f t="shared" si="1"/>
        <v>25202.709353547794</v>
      </c>
      <c r="AH36" s="1136">
        <f t="shared" si="1"/>
        <v>25326.570210358837</v>
      </c>
      <c r="AI36" s="1136">
        <f t="shared" si="1"/>
        <v>25267.706270256938</v>
      </c>
      <c r="AJ36" s="1136">
        <f t="shared" si="1"/>
        <v>25166.018407203061</v>
      </c>
      <c r="AK36" s="1136">
        <f t="shared" si="1"/>
        <v>25552.025784867081</v>
      </c>
      <c r="AL36" s="1136">
        <f t="shared" si="1"/>
        <v>25291.98457662524</v>
      </c>
    </row>
    <row r="37" spans="2:38">
      <c r="B37" s="858" t="str">
        <f>Entrant_need_figures!B18</f>
        <v>Business Studies</v>
      </c>
      <c r="C37" s="1225">
        <f>Entrant_need_figures!C18</f>
        <v>537.19134623691116</v>
      </c>
      <c r="D37" s="1225">
        <f>Entrant_need_figures!D18</f>
        <v>455.23281939495416</v>
      </c>
      <c r="E37" s="1225">
        <f>Entrant_need_figures!E18</f>
        <v>483.70171038615314</v>
      </c>
      <c r="F37" s="1225">
        <f>Entrant_need_figures!F18</f>
        <v>519.4596134502342</v>
      </c>
      <c r="G37" s="1225">
        <f>Entrant_need_figures!G18</f>
        <v>572.502100413775</v>
      </c>
      <c r="H37" s="1225">
        <f>Entrant_need_figures!H18</f>
        <v>572.14783091851245</v>
      </c>
      <c r="I37" s="1225">
        <f>Entrant_need_figures!I18</f>
        <v>601.31129190228478</v>
      </c>
      <c r="J37" s="1225">
        <f>Entrant_need_figures!J18</f>
        <v>607.8616054487195</v>
      </c>
      <c r="K37" s="1225">
        <f>Entrant_need_figures!K18</f>
        <v>601.96499473610061</v>
      </c>
      <c r="L37" s="1225">
        <f>Entrant_need_figures!L18</f>
        <v>575.27862175332768</v>
      </c>
      <c r="M37" s="1225">
        <f>Entrant_need_figures!M18</f>
        <v>592.24524554920959</v>
      </c>
      <c r="X37" s="1"/>
      <c r="Y37" s="1133"/>
      <c r="Z37" s="1134"/>
      <c r="AA37" s="1135" t="s">
        <v>1205</v>
      </c>
      <c r="AB37" s="1136">
        <f>C54</f>
        <v>26234.027274022825</v>
      </c>
      <c r="AC37" s="1136">
        <f t="shared" ref="AC37:AL37" si="2">D54</f>
        <v>26480.873130926084</v>
      </c>
      <c r="AD37" s="1136">
        <f t="shared" si="2"/>
        <v>26395.306905751077</v>
      </c>
      <c r="AE37" s="1136">
        <f t="shared" si="2"/>
        <v>27106.474249915696</v>
      </c>
      <c r="AF37" s="1136">
        <f t="shared" si="2"/>
        <v>26853.25314916475</v>
      </c>
      <c r="AG37" s="1136">
        <f t="shared" si="2"/>
        <v>26061.826825102387</v>
      </c>
      <c r="AH37" s="1136">
        <f t="shared" si="2"/>
        <v>25896.902134830885</v>
      </c>
      <c r="AI37" s="1136">
        <f t="shared" si="2"/>
        <v>25632.058096489058</v>
      </c>
      <c r="AJ37" s="1136">
        <f t="shared" si="2"/>
        <v>25385.285908233647</v>
      </c>
      <c r="AK37" s="1136">
        <f t="shared" si="2"/>
        <v>24896.577911886616</v>
      </c>
      <c r="AL37" s="1136">
        <f t="shared" si="2"/>
        <v>25373.452877995624</v>
      </c>
    </row>
    <row r="38" spans="2:38">
      <c r="B38" s="858" t="str">
        <f>Entrant_need_figures!B19</f>
        <v>Chemistry</v>
      </c>
      <c r="C38" s="1225">
        <f>Entrant_need_figures!C19</f>
        <v>1545.1631845054426</v>
      </c>
      <c r="D38" s="1225">
        <f>Entrant_need_figures!D19</f>
        <v>1547.8989496957008</v>
      </c>
      <c r="E38" s="1225">
        <f>Entrant_need_figures!E19</f>
        <v>1510.8848342364454</v>
      </c>
      <c r="F38" s="1225">
        <f>Entrant_need_figures!F19</f>
        <v>1565.6649373322948</v>
      </c>
      <c r="G38" s="1225">
        <f>Entrant_need_figures!G19</f>
        <v>1570.6651957846491</v>
      </c>
      <c r="H38" s="1225">
        <f>Entrant_need_figures!H19</f>
        <v>1509.8358730997984</v>
      </c>
      <c r="I38" s="1225">
        <f>Entrant_need_figures!I19</f>
        <v>1507.7732393754522</v>
      </c>
      <c r="J38" s="1225">
        <f>Entrant_need_figures!J19</f>
        <v>1514.165113858181</v>
      </c>
      <c r="K38" s="1225">
        <f>Entrant_need_figures!K19</f>
        <v>1495.6319856612481</v>
      </c>
      <c r="L38" s="1225">
        <f>Entrant_need_figures!L19</f>
        <v>1439.6856406546112</v>
      </c>
      <c r="M38" s="1225">
        <f>Entrant_need_figures!M19</f>
        <v>1463.662157587436</v>
      </c>
    </row>
    <row r="39" spans="2:38">
      <c r="B39" s="858" t="str">
        <f>Entrant_need_figures!B20</f>
        <v>Classics</v>
      </c>
      <c r="C39" s="1225">
        <f>Entrant_need_figures!C20</f>
        <v>37.986844168570087</v>
      </c>
      <c r="D39" s="1225">
        <f>Entrant_need_figures!D20</f>
        <v>35.158078460572241</v>
      </c>
      <c r="E39" s="1225">
        <f>Entrant_need_figures!E20</f>
        <v>35.244488149455528</v>
      </c>
      <c r="F39" s="1225">
        <f>Entrant_need_figures!F20</f>
        <v>36.16719715968474</v>
      </c>
      <c r="G39" s="1225">
        <f>Entrant_need_figures!G20</f>
        <v>35.949244997743818</v>
      </c>
      <c r="H39" s="1225">
        <f>Entrant_need_figures!H20</f>
        <v>34.907950134336772</v>
      </c>
      <c r="I39" s="1225">
        <f>Entrant_need_figures!I20</f>
        <v>35.24572743720293</v>
      </c>
      <c r="J39" s="1225">
        <f>Entrant_need_figures!J20</f>
        <v>34.471283449189535</v>
      </c>
      <c r="K39" s="1225">
        <f>Entrant_need_figures!K20</f>
        <v>34.152040576905321</v>
      </c>
      <c r="L39" s="1225">
        <f>Entrant_need_figures!L20</f>
        <v>33.779770292169594</v>
      </c>
      <c r="M39" s="1225">
        <f>Entrant_need_figures!M20</f>
        <v>34.665219746006308</v>
      </c>
    </row>
    <row r="40" spans="2:38">
      <c r="B40" s="858" t="str">
        <f>Entrant_need_figures!B21</f>
        <v>Computing</v>
      </c>
      <c r="C40" s="1225">
        <f>Entrant_need_figures!C21</f>
        <v>791.48947603419015</v>
      </c>
      <c r="D40" s="1225">
        <f>Entrant_need_figures!D21</f>
        <v>790.82412969533152</v>
      </c>
      <c r="E40" s="1225">
        <f>Entrant_need_figures!E21</f>
        <v>766.99971405380791</v>
      </c>
      <c r="F40" s="1225">
        <f>Entrant_need_figures!F21</f>
        <v>760.34567658271385</v>
      </c>
      <c r="G40" s="1225">
        <f>Entrant_need_figures!G21</f>
        <v>761.66655600827971</v>
      </c>
      <c r="H40" s="1225">
        <f>Entrant_need_figures!H21</f>
        <v>807.44104698898104</v>
      </c>
      <c r="I40" s="1225">
        <f>Entrant_need_figures!I21</f>
        <v>806.09707740324598</v>
      </c>
      <c r="J40" s="1225">
        <f>Entrant_need_figures!J21</f>
        <v>796.12289343263876</v>
      </c>
      <c r="K40" s="1225">
        <f>Entrant_need_figures!K21</f>
        <v>792.95097843691747</v>
      </c>
      <c r="L40" s="1225">
        <f>Entrant_need_figures!L21</f>
        <v>789.25052990948802</v>
      </c>
      <c r="M40" s="1225">
        <f>Entrant_need_figures!M21</f>
        <v>800.87235168225834</v>
      </c>
    </row>
    <row r="41" spans="2:38">
      <c r="B41" s="858" t="str">
        <f>Entrant_need_figures!B22</f>
        <v>Design &amp; Technology</v>
      </c>
      <c r="C41" s="1225">
        <f>Entrant_need_figures!C22</f>
        <v>1165.2894921036136</v>
      </c>
      <c r="D41" s="1225">
        <f>Entrant_need_figures!D22</f>
        <v>1157.1541358911095</v>
      </c>
      <c r="E41" s="1225">
        <f>Entrant_need_figures!E22</f>
        <v>1082.9294677737767</v>
      </c>
      <c r="F41" s="1225">
        <f>Entrant_need_figures!F22</f>
        <v>1026.479074459784</v>
      </c>
      <c r="G41" s="1225">
        <f>Entrant_need_figures!G22</f>
        <v>981.39279418131889</v>
      </c>
      <c r="H41" s="1225">
        <f>Entrant_need_figures!H22</f>
        <v>1063.4051492208755</v>
      </c>
      <c r="I41" s="1225">
        <f>Entrant_need_figures!I22</f>
        <v>1038.3053227899618</v>
      </c>
      <c r="J41" s="1225">
        <f>Entrant_need_figures!J22</f>
        <v>1000.4035441645179</v>
      </c>
      <c r="K41" s="1225">
        <f>Entrant_need_figures!K22</f>
        <v>992.3923972847706</v>
      </c>
      <c r="L41" s="1225">
        <f>Entrant_need_figures!L22</f>
        <v>1002.2496209314766</v>
      </c>
      <c r="M41" s="1225">
        <f>Entrant_need_figures!M22</f>
        <v>1013.7066432766612</v>
      </c>
    </row>
    <row r="42" spans="2:38">
      <c r="B42" s="858" t="str">
        <f>Entrant_need_figures!B23</f>
        <v>Drama</v>
      </c>
      <c r="C42" s="1225">
        <f>Entrant_need_figures!C23</f>
        <v>509.70319183359328</v>
      </c>
      <c r="D42" s="1225">
        <f>Entrant_need_figures!D23</f>
        <v>506.79988293029203</v>
      </c>
      <c r="E42" s="1225">
        <f>Entrant_need_figures!E23</f>
        <v>483.75557112324134</v>
      </c>
      <c r="F42" s="1225">
        <f>Entrant_need_figures!F23</f>
        <v>465.42744581877878</v>
      </c>
      <c r="G42" s="1225">
        <f>Entrant_need_figures!G23</f>
        <v>453.29320673946165</v>
      </c>
      <c r="H42" s="1225">
        <f>Entrant_need_figures!H23</f>
        <v>497.90646509891604</v>
      </c>
      <c r="I42" s="1225">
        <f>Entrant_need_figures!I23</f>
        <v>494.26880327504762</v>
      </c>
      <c r="J42" s="1225">
        <f>Entrant_need_figures!J23</f>
        <v>480.9960145343245</v>
      </c>
      <c r="K42" s="1225">
        <f>Entrant_need_figures!K23</f>
        <v>482.26146575525928</v>
      </c>
      <c r="L42" s="1225">
        <f>Entrant_need_figures!L23</f>
        <v>491.58553298724127</v>
      </c>
      <c r="M42" s="1225">
        <f>Entrant_need_figures!M23</f>
        <v>502.29794582383551</v>
      </c>
    </row>
    <row r="43" spans="2:38">
      <c r="B43" s="858" t="str">
        <f>Entrant_need_figures!B24</f>
        <v>English</v>
      </c>
      <c r="C43" s="1225">
        <f>Entrant_need_figures!C24</f>
        <v>3971.3155912200173</v>
      </c>
      <c r="D43" s="1225">
        <f>Entrant_need_figures!D24</f>
        <v>3965.6824925526203</v>
      </c>
      <c r="E43" s="1225">
        <f>Entrant_need_figures!E24</f>
        <v>3910.5448128973103</v>
      </c>
      <c r="F43" s="1225">
        <f>Entrant_need_figures!F24</f>
        <v>3980.4927726226915</v>
      </c>
      <c r="G43" s="1225">
        <f>Entrant_need_figures!G24</f>
        <v>3922.3612948249056</v>
      </c>
      <c r="H43" s="1225">
        <f>Entrant_need_figures!H24</f>
        <v>3771.4317423219159</v>
      </c>
      <c r="I43" s="1225">
        <f>Entrant_need_figures!I24</f>
        <v>3716.9764534719779</v>
      </c>
      <c r="J43" s="1225">
        <f>Entrant_need_figures!J24</f>
        <v>3706.1466562543487</v>
      </c>
      <c r="K43" s="1225">
        <f>Entrant_need_figures!K24</f>
        <v>3663.4282305616916</v>
      </c>
      <c r="L43" s="1225">
        <f>Entrant_need_figures!L24</f>
        <v>3558.6855180281527</v>
      </c>
      <c r="M43" s="1225">
        <f>Entrant_need_figures!M24</f>
        <v>3619.0858784921666</v>
      </c>
    </row>
    <row r="44" spans="2:38">
      <c r="B44" s="858" t="str">
        <f>Entrant_need_figures!B25</f>
        <v>Food</v>
      </c>
      <c r="C44" s="1225">
        <f>Entrant_need_figures!C25</f>
        <v>246.96055148660963</v>
      </c>
      <c r="D44" s="1225">
        <f>Entrant_need_figures!D25</f>
        <v>247.26644154038638</v>
      </c>
      <c r="E44" s="1225">
        <f>Entrant_need_figures!E25</f>
        <v>229.93698395158549</v>
      </c>
      <c r="F44" s="1225">
        <f>Entrant_need_figures!F25</f>
        <v>217.08019612906702</v>
      </c>
      <c r="G44" s="1225">
        <f>Entrant_need_figures!G25</f>
        <v>218.70916401284305</v>
      </c>
      <c r="H44" s="1225">
        <f>Entrant_need_figures!H25</f>
        <v>223.30388679416001</v>
      </c>
      <c r="I44" s="1225">
        <f>Entrant_need_figures!I25</f>
        <v>217.04885833206976</v>
      </c>
      <c r="J44" s="1225">
        <f>Entrant_need_figures!J25</f>
        <v>218.32181119749345</v>
      </c>
      <c r="K44" s="1225">
        <f>Entrant_need_figures!K25</f>
        <v>213.40750257176907</v>
      </c>
      <c r="L44" s="1225">
        <f>Entrant_need_figures!L25</f>
        <v>201.40051571752002</v>
      </c>
      <c r="M44" s="1225">
        <f>Entrant_need_figures!M25</f>
        <v>201.79507075005773</v>
      </c>
    </row>
    <row r="45" spans="2:38">
      <c r="B45" s="858" t="str">
        <f>Entrant_need_figures!B26</f>
        <v>Geography</v>
      </c>
      <c r="C45" s="1225">
        <f>Entrant_need_figures!C26</f>
        <v>1343.5781756186666</v>
      </c>
      <c r="D45" s="1225">
        <f>Entrant_need_figures!D26</f>
        <v>1381.8030034497133</v>
      </c>
      <c r="E45" s="1225">
        <f>Entrant_need_figures!E26</f>
        <v>1374.7488906990911</v>
      </c>
      <c r="F45" s="1225">
        <f>Entrant_need_figures!F26</f>
        <v>1412.4642605971717</v>
      </c>
      <c r="G45" s="1225">
        <f>Entrant_need_figures!G26</f>
        <v>1388.6503564321065</v>
      </c>
      <c r="H45" s="1225">
        <f>Entrant_need_figures!H26</f>
        <v>1359.2250508510729</v>
      </c>
      <c r="I45" s="1225">
        <f>Entrant_need_figures!I26</f>
        <v>1346.5558707461171</v>
      </c>
      <c r="J45" s="1225">
        <f>Entrant_need_figures!J26</f>
        <v>1324.3723651079042</v>
      </c>
      <c r="K45" s="1225">
        <f>Entrant_need_figures!K26</f>
        <v>1316.9316222412049</v>
      </c>
      <c r="L45" s="1225">
        <f>Entrant_need_figures!L26</f>
        <v>1310.1702932955277</v>
      </c>
      <c r="M45" s="1225">
        <f>Entrant_need_figures!M26</f>
        <v>1337.2930707072555</v>
      </c>
    </row>
    <row r="46" spans="2:38">
      <c r="B46" s="858" t="str">
        <f>Entrant_need_figures!B27</f>
        <v>History</v>
      </c>
      <c r="C46" s="1225">
        <f>Entrant_need_figures!C27</f>
        <v>1460.0286758543643</v>
      </c>
      <c r="D46" s="1225">
        <f>Entrant_need_figures!D27</f>
        <v>1487.1339665908044</v>
      </c>
      <c r="E46" s="1225">
        <f>Entrant_need_figures!E27</f>
        <v>1481.4701713556856</v>
      </c>
      <c r="F46" s="1225">
        <f>Entrant_need_figures!F27</f>
        <v>1525.3660863322184</v>
      </c>
      <c r="G46" s="1225">
        <f>Entrant_need_figures!G27</f>
        <v>1503.0105631812125</v>
      </c>
      <c r="H46" s="1225">
        <f>Entrant_need_figures!H27</f>
        <v>1468.2689260139732</v>
      </c>
      <c r="I46" s="1225">
        <f>Entrant_need_figures!I27</f>
        <v>1457.3781358910883</v>
      </c>
      <c r="J46" s="1225">
        <f>Entrant_need_figures!J27</f>
        <v>1434.7218538080292</v>
      </c>
      <c r="K46" s="1225">
        <f>Entrant_need_figures!K27</f>
        <v>1425.7035794444635</v>
      </c>
      <c r="L46" s="1225">
        <f>Entrant_need_figures!L27</f>
        <v>1414.8036430155882</v>
      </c>
      <c r="M46" s="1225">
        <f>Entrant_need_figures!M27</f>
        <v>1444.9439307047508</v>
      </c>
    </row>
    <row r="47" spans="2:38">
      <c r="B47" s="858" t="str">
        <f>Entrant_need_figures!B28</f>
        <v>Mathematics</v>
      </c>
      <c r="C47" s="1225">
        <f>Entrant_need_figures!C28</f>
        <v>4590.2307970333277</v>
      </c>
      <c r="D47" s="1225">
        <f>Entrant_need_figures!D28</f>
        <v>4544.2452035105089</v>
      </c>
      <c r="E47" s="1225">
        <f>Entrant_need_figures!E28</f>
        <v>4502.1039751054168</v>
      </c>
      <c r="F47" s="1225">
        <f>Entrant_need_figures!F28</f>
        <v>4551.7531345323387</v>
      </c>
      <c r="G47" s="1225">
        <f>Entrant_need_figures!G28</f>
        <v>4493.5518571785351</v>
      </c>
      <c r="H47" s="1225">
        <f>Entrant_need_figures!H28</f>
        <v>4334.9043789203643</v>
      </c>
      <c r="I47" s="1225">
        <f>Entrant_need_figures!I28</f>
        <v>4282.3185992152976</v>
      </c>
      <c r="J47" s="1225">
        <f>Entrant_need_figures!J28</f>
        <v>4246.281783009661</v>
      </c>
      <c r="K47" s="1225">
        <f>Entrant_need_figures!K28</f>
        <v>4191.2194571484852</v>
      </c>
      <c r="L47" s="1225">
        <f>Entrant_need_figures!L28</f>
        <v>4081.429362684537</v>
      </c>
      <c r="M47" s="1225">
        <f>Entrant_need_figures!M28</f>
        <v>4139.3509061388186</v>
      </c>
    </row>
    <row r="48" spans="2:38" ht="24.4" customHeight="1">
      <c r="B48" s="858" t="str">
        <f>Entrant_need_figures!B29</f>
        <v>Modern Foreign Languages</v>
      </c>
      <c r="C48" s="1225">
        <f>Entrant_need_figures!C29</f>
        <v>1688.9158968480751</v>
      </c>
      <c r="D48" s="1225">
        <f>Entrant_need_figures!D29</f>
        <v>2156.2473232851789</v>
      </c>
      <c r="E48" s="1225">
        <f>Entrant_need_figures!E29</f>
        <v>2558.3706712169346</v>
      </c>
      <c r="F48" s="1225">
        <f>Entrant_need_figures!F29</f>
        <v>3029.1164883437323</v>
      </c>
      <c r="G48" s="1225">
        <f>Entrant_need_figures!G29</f>
        <v>2891.3105400005297</v>
      </c>
      <c r="H48" s="1225">
        <f>Entrant_need_figures!H29</f>
        <v>2156.8608321973106</v>
      </c>
      <c r="I48" s="1225">
        <f>Entrant_need_figures!I29</f>
        <v>2120.2608176106251</v>
      </c>
      <c r="J48" s="1225">
        <f>Entrant_need_figures!J29</f>
        <v>2043.7723422715812</v>
      </c>
      <c r="K48" s="1225">
        <f>Entrant_need_figures!K29</f>
        <v>2000.6894627025717</v>
      </c>
      <c r="L48" s="1225">
        <f>Entrant_need_figures!L29</f>
        <v>1962.0159152715239</v>
      </c>
      <c r="M48" s="1225">
        <f>Entrant_need_figures!M29</f>
        <v>2027.2959390441015</v>
      </c>
    </row>
    <row r="49" spans="2:13">
      <c r="B49" s="858" t="str">
        <f>Entrant_need_figures!B30</f>
        <v>Music</v>
      </c>
      <c r="C49" s="1225">
        <f>Entrant_need_figures!C30</f>
        <v>524.20323058082749</v>
      </c>
      <c r="D49" s="1225">
        <f>Entrant_need_figures!D30</f>
        <v>528.12752723583003</v>
      </c>
      <c r="E49" s="1225">
        <f>Entrant_need_figures!E30</f>
        <v>498.50796686384649</v>
      </c>
      <c r="F49" s="1225">
        <f>Entrant_need_figures!F30</f>
        <v>476.39881911957292</v>
      </c>
      <c r="G49" s="1225">
        <f>Entrant_need_figures!G30</f>
        <v>451.88419343637378</v>
      </c>
      <c r="H49" s="1225">
        <f>Entrant_need_figures!H30</f>
        <v>504.50833308306909</v>
      </c>
      <c r="I49" s="1225">
        <f>Entrant_need_figures!I30</f>
        <v>496.57200652697361</v>
      </c>
      <c r="J49" s="1225">
        <f>Entrant_need_figures!J30</f>
        <v>476.51184866466349</v>
      </c>
      <c r="K49" s="1225">
        <f>Entrant_need_figures!K30</f>
        <v>478.39723850674119</v>
      </c>
      <c r="L49" s="1225">
        <f>Entrant_need_figures!L30</f>
        <v>495.33973547593996</v>
      </c>
      <c r="M49" s="1225">
        <f>Entrant_need_figures!M30</f>
        <v>505.20011954903703</v>
      </c>
    </row>
    <row r="50" spans="2:13">
      <c r="B50" s="858" t="str">
        <f>Entrant_need_figures!B31</f>
        <v>Others</v>
      </c>
      <c r="C50" s="1225">
        <f>Entrant_need_figures!C31</f>
        <v>1154.6183890665793</v>
      </c>
      <c r="D50" s="1225">
        <f>Entrant_need_figures!D31</f>
        <v>980.07821273976174</v>
      </c>
      <c r="E50" s="1225">
        <f>Entrant_need_figures!E31</f>
        <v>1017.1865166104074</v>
      </c>
      <c r="F50" s="1225">
        <f>Entrant_need_figures!F31</f>
        <v>1065.0382821520152</v>
      </c>
      <c r="G50" s="1225">
        <f>Entrant_need_figures!G31</f>
        <v>1130.9178762375163</v>
      </c>
      <c r="H50" s="1225">
        <f>Entrant_need_figures!H31</f>
        <v>1159.3144739316745</v>
      </c>
      <c r="I50" s="1225">
        <f>Entrant_need_figures!I31</f>
        <v>1210.5137027304499</v>
      </c>
      <c r="J50" s="1225">
        <f>Entrant_need_figures!J31</f>
        <v>1199.7519767234812</v>
      </c>
      <c r="K50" s="1225">
        <f>Entrant_need_figures!K31</f>
        <v>1194.3941795881517</v>
      </c>
      <c r="L50" s="1225">
        <f>Entrant_need_figures!L31</f>
        <v>1174.2664100787802</v>
      </c>
      <c r="M50" s="1225">
        <f>Entrant_need_figures!M31</f>
        <v>1212.3438181872762</v>
      </c>
    </row>
    <row r="51" spans="2:13">
      <c r="B51" s="858" t="str">
        <f>Entrant_need_figures!B32</f>
        <v>Physical Education</v>
      </c>
      <c r="C51" s="1225">
        <f>Entrant_need_figures!C32</f>
        <v>1738.3407083825418</v>
      </c>
      <c r="D51" s="1225">
        <f>Entrant_need_figures!D32</f>
        <v>1765.2606793470088</v>
      </c>
      <c r="E51" s="1225">
        <f>Entrant_need_figures!E32</f>
        <v>1677.1649491349403</v>
      </c>
      <c r="F51" s="1225">
        <f>Entrant_need_figures!F32</f>
        <v>1630.9555878526724</v>
      </c>
      <c r="G51" s="1225">
        <f>Entrant_need_figures!G32</f>
        <v>1640.162614336457</v>
      </c>
      <c r="H51" s="1225">
        <f>Entrant_need_figures!H32</f>
        <v>1773.3292725871406</v>
      </c>
      <c r="I51" s="1225">
        <f>Entrant_need_figures!I32</f>
        <v>1763.5886897741379</v>
      </c>
      <c r="J51" s="1225">
        <f>Entrant_need_figures!J32</f>
        <v>1764.4211935872063</v>
      </c>
      <c r="K51" s="1225">
        <f>Entrant_need_figures!K32</f>
        <v>1765.3181644259512</v>
      </c>
      <c r="L51" s="1225">
        <f>Entrant_need_figures!L32</f>
        <v>1749.7063800300739</v>
      </c>
      <c r="M51" s="1225">
        <f>Entrant_need_figures!M32</f>
        <v>1786.7202886848895</v>
      </c>
    </row>
    <row r="52" spans="2:13">
      <c r="B52" s="858" t="str">
        <f>Entrant_need_figures!B33</f>
        <v>Physics</v>
      </c>
      <c r="C52" s="1225">
        <f>Entrant_need_figures!C33</f>
        <v>1545.8497582287982</v>
      </c>
      <c r="D52" s="1225">
        <f>Entrant_need_figures!D33</f>
        <v>1574.7796641383281</v>
      </c>
      <c r="E52" s="1225">
        <f>Entrant_need_figures!E33</f>
        <v>1532.1991165600582</v>
      </c>
      <c r="F52" s="1225">
        <f>Entrant_need_figures!F33</f>
        <v>1591.8368584766904</v>
      </c>
      <c r="G52" s="1225">
        <f>Entrant_need_figures!G33</f>
        <v>1589.6756418112132</v>
      </c>
      <c r="H52" s="1225">
        <f>Entrant_need_figures!H33</f>
        <v>1525.5754795572648</v>
      </c>
      <c r="I52" s="1225">
        <f>Entrant_need_figures!I33</f>
        <v>1515.0712067471279</v>
      </c>
      <c r="J52" s="1225">
        <f>Entrant_need_figures!J33</f>
        <v>1519.3544361181296</v>
      </c>
      <c r="K52" s="1225">
        <f>Entrant_need_figures!K33</f>
        <v>1498.2656281650275</v>
      </c>
      <c r="L52" s="1225">
        <f>Entrant_need_figures!L33</f>
        <v>1440.3243208796971</v>
      </c>
      <c r="M52" s="1225">
        <f>Entrant_need_figures!M33</f>
        <v>1459.9551042821149</v>
      </c>
    </row>
    <row r="53" spans="2:13">
      <c r="B53" s="858" t="str">
        <f>Entrant_need_figures!B34</f>
        <v>Religious Education</v>
      </c>
      <c r="C53" s="1225">
        <f>Entrant_need_figures!C34</f>
        <v>806.87339136954051</v>
      </c>
      <c r="D53" s="1225">
        <f>Entrant_need_figures!D34</f>
        <v>801.4988736357891</v>
      </c>
      <c r="E53" s="1225">
        <f>Entrant_need_figures!E34</f>
        <v>756.65065888120807</v>
      </c>
      <c r="F53" s="1225">
        <f>Entrant_need_figures!F34</f>
        <v>725.00720384458828</v>
      </c>
      <c r="G53" s="1225">
        <f>Entrant_need_figures!G34</f>
        <v>718.06466766126664</v>
      </c>
      <c r="H53" s="1225">
        <f>Entrant_need_figures!H34</f>
        <v>767.36661516337313</v>
      </c>
      <c r="I53" s="1225">
        <f>Entrant_need_figures!I34</f>
        <v>756.92881083825364</v>
      </c>
      <c r="J53" s="1225">
        <f>Entrant_need_figures!J34</f>
        <v>746.95741006571018</v>
      </c>
      <c r="K53" s="1225">
        <f>Entrant_need_figures!K34</f>
        <v>742.08418930727737</v>
      </c>
      <c r="L53" s="1225">
        <f>Entrant_need_figures!L34</f>
        <v>734.86286868807713</v>
      </c>
      <c r="M53" s="1225">
        <f>Entrant_need_figures!M34</f>
        <v>746.18696537136452</v>
      </c>
    </row>
    <row r="54" spans="2:13" ht="23.25">
      <c r="B54" s="858" t="str">
        <f>Entrant_need_figures!B35</f>
        <v>Total secondary entrant teacher need</v>
      </c>
      <c r="C54" s="1225">
        <f>Entrant_need_figures!C35</f>
        <v>26234.027274022825</v>
      </c>
      <c r="D54" s="1225">
        <f>Entrant_need_figures!D35</f>
        <v>26480.873130926084</v>
      </c>
      <c r="E54" s="1225">
        <f>Entrant_need_figures!E35</f>
        <v>26395.306905751077</v>
      </c>
      <c r="F54" s="1225">
        <f>Entrant_need_figures!F35</f>
        <v>27106.474249915696</v>
      </c>
      <c r="G54" s="1225">
        <f>Entrant_need_figures!G35</f>
        <v>26853.25314916475</v>
      </c>
      <c r="H54" s="1225">
        <f>Entrant_need_figures!H35</f>
        <v>26061.826825102387</v>
      </c>
      <c r="I54" s="1225">
        <f>Entrant_need_figures!I35</f>
        <v>25896.902134830885</v>
      </c>
      <c r="J54" s="1225">
        <f>Entrant_need_figures!J35</f>
        <v>25632.058096489058</v>
      </c>
      <c r="K54" s="1225">
        <f>Entrant_need_figures!K35</f>
        <v>25385.285908233647</v>
      </c>
      <c r="L54" s="1225">
        <f>Entrant_need_figures!L35</f>
        <v>24896.577911886616</v>
      </c>
      <c r="M54" s="1225">
        <f>Entrant_need_figures!M35</f>
        <v>25373.452877995624</v>
      </c>
    </row>
    <row r="56" spans="2:13" ht="15">
      <c r="B56" s="764" t="s">
        <v>1211</v>
      </c>
    </row>
    <row r="57" spans="2:13" ht="13.15">
      <c r="B57" s="74"/>
    </row>
    <row r="58" spans="2:13">
      <c r="B58" s="524"/>
      <c r="C58" s="388" t="str">
        <f t="shared" ref="C58:M58" si="3">C33</f>
        <v>2019/20</v>
      </c>
      <c r="D58" s="388" t="str">
        <f t="shared" si="3"/>
        <v>2020/21</v>
      </c>
      <c r="E58" s="388" t="str">
        <f t="shared" si="3"/>
        <v>2021/22</v>
      </c>
      <c r="F58" s="388" t="str">
        <f t="shared" si="3"/>
        <v>2022/23</v>
      </c>
      <c r="G58" s="388" t="str">
        <f t="shared" si="3"/>
        <v>2023/24</v>
      </c>
      <c r="H58" s="388" t="str">
        <f t="shared" si="3"/>
        <v>2024/25</v>
      </c>
      <c r="I58" s="388" t="str">
        <f t="shared" si="3"/>
        <v>2025/26</v>
      </c>
      <c r="J58" s="388" t="str">
        <f t="shared" si="3"/>
        <v>2026/27</v>
      </c>
      <c r="K58" s="388" t="str">
        <f t="shared" si="3"/>
        <v>2027/28</v>
      </c>
      <c r="L58" s="388" t="str">
        <f t="shared" si="3"/>
        <v>2028/29</v>
      </c>
      <c r="M58" s="388" t="str">
        <f t="shared" si="3"/>
        <v>2029/30</v>
      </c>
    </row>
    <row r="59" spans="2:13">
      <c r="B59" s="858" t="str">
        <f t="shared" ref="B59:B70" si="4">B34</f>
        <v>Primary</v>
      </c>
      <c r="C59" s="1226">
        <f>C34-Entrant_need_figures!C43</f>
        <v>0</v>
      </c>
      <c r="D59" s="1226">
        <f>D34-Entrant_need_figures!D43</f>
        <v>0</v>
      </c>
      <c r="E59" s="1226">
        <f>E34-Entrant_need_figures!E43</f>
        <v>0</v>
      </c>
      <c r="F59" s="1226">
        <f>F34-Entrant_need_figures!F43</f>
        <v>0</v>
      </c>
      <c r="G59" s="1226">
        <f>G34-Entrant_need_figures!G43</f>
        <v>0</v>
      </c>
      <c r="H59" s="1226">
        <f>H34-Entrant_need_figures!H43</f>
        <v>0</v>
      </c>
      <c r="I59" s="1226">
        <f>I34-Entrant_need_figures!I43</f>
        <v>0</v>
      </c>
      <c r="J59" s="1226">
        <f>J34-Entrant_need_figures!J43</f>
        <v>0</v>
      </c>
      <c r="K59" s="1226">
        <f>K34-Entrant_need_figures!K43</f>
        <v>0</v>
      </c>
      <c r="L59" s="1226">
        <f>L34-Entrant_need_figures!L43</f>
        <v>0</v>
      </c>
      <c r="M59" s="1226">
        <f>M34-Entrant_need_figures!M43</f>
        <v>0</v>
      </c>
    </row>
    <row r="60" spans="2:13">
      <c r="B60" s="858" t="str">
        <f t="shared" si="4"/>
        <v>Art &amp; Design</v>
      </c>
      <c r="C60" s="1226">
        <f>C35-Entrant_need_figures!C44</f>
        <v>0</v>
      </c>
      <c r="D60" s="1226">
        <f>D35-Entrant_need_figures!D44</f>
        <v>0</v>
      </c>
      <c r="E60" s="1226">
        <f>E35-Entrant_need_figures!E44</f>
        <v>0</v>
      </c>
      <c r="F60" s="1226">
        <f>F35-Entrant_need_figures!F44</f>
        <v>0</v>
      </c>
      <c r="G60" s="1226">
        <f>G35-Entrant_need_figures!G44</f>
        <v>0</v>
      </c>
      <c r="H60" s="1226">
        <f>H35-Entrant_need_figures!H44</f>
        <v>0</v>
      </c>
      <c r="I60" s="1226">
        <f>I35-Entrant_need_figures!I44</f>
        <v>0</v>
      </c>
      <c r="J60" s="1226">
        <f>J35-Entrant_need_figures!J44</f>
        <v>0</v>
      </c>
      <c r="K60" s="1226">
        <f>K35-Entrant_need_figures!K44</f>
        <v>0</v>
      </c>
      <c r="L60" s="1226">
        <f>L35-Entrant_need_figures!L44</f>
        <v>0</v>
      </c>
      <c r="M60" s="1226">
        <f>M35-Entrant_need_figures!M44</f>
        <v>0</v>
      </c>
    </row>
    <row r="61" spans="2:13">
      <c r="B61" s="858" t="str">
        <f t="shared" si="4"/>
        <v>Biology</v>
      </c>
      <c r="C61" s="1226">
        <f>C36-Entrant_need_figures!C45</f>
        <v>0</v>
      </c>
      <c r="D61" s="1226">
        <f>D36-Entrant_need_figures!D45</f>
        <v>0</v>
      </c>
      <c r="E61" s="1226">
        <f>E36-Entrant_need_figures!E45</f>
        <v>0</v>
      </c>
      <c r="F61" s="1226">
        <f>F36-Entrant_need_figures!F45</f>
        <v>0</v>
      </c>
      <c r="G61" s="1226">
        <f>G36-Entrant_need_figures!G45</f>
        <v>0</v>
      </c>
      <c r="H61" s="1226">
        <f>H36-Entrant_need_figures!H45</f>
        <v>0</v>
      </c>
      <c r="I61" s="1226">
        <f>I36-Entrant_need_figures!I45</f>
        <v>0</v>
      </c>
      <c r="J61" s="1226">
        <f>J36-Entrant_need_figures!J45</f>
        <v>0</v>
      </c>
      <c r="K61" s="1226">
        <f>K36-Entrant_need_figures!K45</f>
        <v>0</v>
      </c>
      <c r="L61" s="1226">
        <f>L36-Entrant_need_figures!L45</f>
        <v>0</v>
      </c>
      <c r="M61" s="1226">
        <f>M36-Entrant_need_figures!M45</f>
        <v>0</v>
      </c>
    </row>
    <row r="62" spans="2:13">
      <c r="B62" s="858" t="str">
        <f t="shared" si="4"/>
        <v>Business Studies</v>
      </c>
      <c r="C62" s="1226">
        <f>C37-Entrant_need_figures!C46</f>
        <v>0</v>
      </c>
      <c r="D62" s="1226">
        <f>D37-Entrant_need_figures!D46</f>
        <v>0</v>
      </c>
      <c r="E62" s="1226">
        <f>E37-Entrant_need_figures!E46</f>
        <v>0</v>
      </c>
      <c r="F62" s="1226">
        <f>F37-Entrant_need_figures!F46</f>
        <v>0</v>
      </c>
      <c r="G62" s="1226">
        <f>G37-Entrant_need_figures!G46</f>
        <v>0</v>
      </c>
      <c r="H62" s="1226">
        <f>H37-Entrant_need_figures!H46</f>
        <v>0</v>
      </c>
      <c r="I62" s="1226">
        <f>I37-Entrant_need_figures!I46</f>
        <v>0</v>
      </c>
      <c r="J62" s="1226">
        <f>J37-Entrant_need_figures!J46</f>
        <v>0</v>
      </c>
      <c r="K62" s="1226">
        <f>K37-Entrant_need_figures!K46</f>
        <v>0</v>
      </c>
      <c r="L62" s="1226">
        <f>L37-Entrant_need_figures!L46</f>
        <v>0</v>
      </c>
      <c r="M62" s="1226">
        <f>M37-Entrant_need_figures!M46</f>
        <v>0</v>
      </c>
    </row>
    <row r="63" spans="2:13">
      <c r="B63" s="858" t="str">
        <f t="shared" si="4"/>
        <v>Chemistry</v>
      </c>
      <c r="C63" s="1226">
        <f>C38-Entrant_need_figures!C47</f>
        <v>0</v>
      </c>
      <c r="D63" s="1226">
        <f>D38-Entrant_need_figures!D47</f>
        <v>0</v>
      </c>
      <c r="E63" s="1226">
        <f>E38-Entrant_need_figures!E47</f>
        <v>0</v>
      </c>
      <c r="F63" s="1226">
        <f>F38-Entrant_need_figures!F47</f>
        <v>0</v>
      </c>
      <c r="G63" s="1226">
        <f>G38-Entrant_need_figures!G47</f>
        <v>0</v>
      </c>
      <c r="H63" s="1226">
        <f>H38-Entrant_need_figures!H47</f>
        <v>0</v>
      </c>
      <c r="I63" s="1226">
        <f>I38-Entrant_need_figures!I47</f>
        <v>0</v>
      </c>
      <c r="J63" s="1226">
        <f>J38-Entrant_need_figures!J47</f>
        <v>0</v>
      </c>
      <c r="K63" s="1226">
        <f>K38-Entrant_need_figures!K47</f>
        <v>0</v>
      </c>
      <c r="L63" s="1226">
        <f>L38-Entrant_need_figures!L47</f>
        <v>0</v>
      </c>
      <c r="M63" s="1226">
        <f>M38-Entrant_need_figures!M47</f>
        <v>0</v>
      </c>
    </row>
    <row r="64" spans="2:13">
      <c r="B64" s="858" t="str">
        <f t="shared" si="4"/>
        <v>Classics</v>
      </c>
      <c r="C64" s="1226">
        <f>C39-Entrant_need_figures!C48</f>
        <v>0</v>
      </c>
      <c r="D64" s="1226">
        <f>D39-Entrant_need_figures!D48</f>
        <v>0</v>
      </c>
      <c r="E64" s="1226">
        <f>E39-Entrant_need_figures!E48</f>
        <v>0</v>
      </c>
      <c r="F64" s="1226">
        <f>F39-Entrant_need_figures!F48</f>
        <v>0</v>
      </c>
      <c r="G64" s="1226">
        <f>G39-Entrant_need_figures!G48</f>
        <v>0</v>
      </c>
      <c r="H64" s="1226">
        <f>H39-Entrant_need_figures!H48</f>
        <v>0</v>
      </c>
      <c r="I64" s="1226">
        <f>I39-Entrant_need_figures!I48</f>
        <v>0</v>
      </c>
      <c r="J64" s="1226">
        <f>J39-Entrant_need_figures!J48</f>
        <v>0</v>
      </c>
      <c r="K64" s="1226">
        <f>K39-Entrant_need_figures!K48</f>
        <v>0</v>
      </c>
      <c r="L64" s="1226">
        <f>L39-Entrant_need_figures!L48</f>
        <v>0</v>
      </c>
      <c r="M64" s="1226">
        <f>M39-Entrant_need_figures!M48</f>
        <v>0</v>
      </c>
    </row>
    <row r="65" spans="2:14">
      <c r="B65" s="858" t="str">
        <f t="shared" si="4"/>
        <v>Computing</v>
      </c>
      <c r="C65" s="1226">
        <f>C40-Entrant_need_figures!C49</f>
        <v>0</v>
      </c>
      <c r="D65" s="1226">
        <f>D40-Entrant_need_figures!D49</f>
        <v>0</v>
      </c>
      <c r="E65" s="1226">
        <f>E40-Entrant_need_figures!E49</f>
        <v>0</v>
      </c>
      <c r="F65" s="1226">
        <f>F40-Entrant_need_figures!F49</f>
        <v>0</v>
      </c>
      <c r="G65" s="1226">
        <f>G40-Entrant_need_figures!G49</f>
        <v>0</v>
      </c>
      <c r="H65" s="1226">
        <f>H40-Entrant_need_figures!H49</f>
        <v>0</v>
      </c>
      <c r="I65" s="1226">
        <f>I40-Entrant_need_figures!I49</f>
        <v>0</v>
      </c>
      <c r="J65" s="1226">
        <f>J40-Entrant_need_figures!J49</f>
        <v>0</v>
      </c>
      <c r="K65" s="1226">
        <f>K40-Entrant_need_figures!K49</f>
        <v>0</v>
      </c>
      <c r="L65" s="1226">
        <f>L40-Entrant_need_figures!L49</f>
        <v>0</v>
      </c>
      <c r="M65" s="1226">
        <f>M40-Entrant_need_figures!M49</f>
        <v>0</v>
      </c>
    </row>
    <row r="66" spans="2:14">
      <c r="B66" s="858" t="str">
        <f t="shared" si="4"/>
        <v>Design &amp; Technology</v>
      </c>
      <c r="C66" s="1226">
        <f>C41-Entrant_need_figures!C50</f>
        <v>0</v>
      </c>
      <c r="D66" s="1226">
        <f>D41-Entrant_need_figures!D50</f>
        <v>0</v>
      </c>
      <c r="E66" s="1226">
        <f>E41-Entrant_need_figures!E50</f>
        <v>0</v>
      </c>
      <c r="F66" s="1226">
        <f>F41-Entrant_need_figures!F50</f>
        <v>0</v>
      </c>
      <c r="G66" s="1226">
        <f>G41-Entrant_need_figures!G50</f>
        <v>0</v>
      </c>
      <c r="H66" s="1226">
        <f>H41-Entrant_need_figures!H50</f>
        <v>0</v>
      </c>
      <c r="I66" s="1226">
        <f>I41-Entrant_need_figures!I50</f>
        <v>0</v>
      </c>
      <c r="J66" s="1226">
        <f>J41-Entrant_need_figures!J50</f>
        <v>0</v>
      </c>
      <c r="K66" s="1226">
        <f>K41-Entrant_need_figures!K50</f>
        <v>0</v>
      </c>
      <c r="L66" s="1226">
        <f>L41-Entrant_need_figures!L50</f>
        <v>0</v>
      </c>
      <c r="M66" s="1226">
        <f>M41-Entrant_need_figures!M50</f>
        <v>0</v>
      </c>
    </row>
    <row r="67" spans="2:14">
      <c r="B67" s="858" t="str">
        <f t="shared" si="4"/>
        <v>Drama</v>
      </c>
      <c r="C67" s="1226">
        <f>C42-Entrant_need_figures!C51</f>
        <v>0</v>
      </c>
      <c r="D67" s="1226">
        <f>D42-Entrant_need_figures!D51</f>
        <v>0</v>
      </c>
      <c r="E67" s="1226">
        <f>E42-Entrant_need_figures!E51</f>
        <v>0</v>
      </c>
      <c r="F67" s="1226">
        <f>F42-Entrant_need_figures!F51</f>
        <v>0</v>
      </c>
      <c r="G67" s="1226">
        <f>G42-Entrant_need_figures!G51</f>
        <v>0</v>
      </c>
      <c r="H67" s="1226">
        <f>H42-Entrant_need_figures!H51</f>
        <v>0</v>
      </c>
      <c r="I67" s="1226">
        <f>I42-Entrant_need_figures!I51</f>
        <v>0</v>
      </c>
      <c r="J67" s="1226">
        <f>J42-Entrant_need_figures!J51</f>
        <v>0</v>
      </c>
      <c r="K67" s="1226">
        <f>K42-Entrant_need_figures!K51</f>
        <v>0</v>
      </c>
      <c r="L67" s="1226">
        <f>L42-Entrant_need_figures!L51</f>
        <v>0</v>
      </c>
      <c r="M67" s="1226">
        <f>M42-Entrant_need_figures!M51</f>
        <v>0</v>
      </c>
    </row>
    <row r="68" spans="2:14">
      <c r="B68" s="858" t="str">
        <f t="shared" si="4"/>
        <v>English</v>
      </c>
      <c r="C68" s="1226">
        <f>C43-Entrant_need_figures!C52</f>
        <v>0</v>
      </c>
      <c r="D68" s="1226">
        <f>D43-Entrant_need_figures!D52</f>
        <v>0</v>
      </c>
      <c r="E68" s="1226">
        <f>E43-Entrant_need_figures!E52</f>
        <v>0</v>
      </c>
      <c r="F68" s="1226">
        <f>F43-Entrant_need_figures!F52</f>
        <v>0</v>
      </c>
      <c r="G68" s="1226">
        <f>G43-Entrant_need_figures!G52</f>
        <v>0</v>
      </c>
      <c r="H68" s="1226">
        <f>H43-Entrant_need_figures!H52</f>
        <v>0</v>
      </c>
      <c r="I68" s="1226">
        <f>I43-Entrant_need_figures!I52</f>
        <v>0</v>
      </c>
      <c r="J68" s="1226">
        <f>J43-Entrant_need_figures!J52</f>
        <v>0</v>
      </c>
      <c r="K68" s="1226">
        <f>K43-Entrant_need_figures!K52</f>
        <v>0</v>
      </c>
      <c r="L68" s="1226">
        <f>L43-Entrant_need_figures!L52</f>
        <v>0</v>
      </c>
      <c r="M68" s="1226">
        <f>M43-Entrant_need_figures!M52</f>
        <v>0</v>
      </c>
    </row>
    <row r="69" spans="2:14">
      <c r="B69" s="858" t="str">
        <f t="shared" si="4"/>
        <v>Food</v>
      </c>
      <c r="C69" s="1226">
        <f>C44-Entrant_need_figures!C53</f>
        <v>0</v>
      </c>
      <c r="D69" s="1226">
        <f>D44-Entrant_need_figures!D53</f>
        <v>0</v>
      </c>
      <c r="E69" s="1226">
        <f>E44-Entrant_need_figures!E53</f>
        <v>0</v>
      </c>
      <c r="F69" s="1226">
        <f>F44-Entrant_need_figures!F53</f>
        <v>0</v>
      </c>
      <c r="G69" s="1226">
        <f>G44-Entrant_need_figures!G53</f>
        <v>0</v>
      </c>
      <c r="H69" s="1226">
        <f>H44-Entrant_need_figures!H53</f>
        <v>0</v>
      </c>
      <c r="I69" s="1226">
        <f>I44-Entrant_need_figures!I53</f>
        <v>0</v>
      </c>
      <c r="J69" s="1226">
        <f>J44-Entrant_need_figures!J53</f>
        <v>0</v>
      </c>
      <c r="K69" s="1226">
        <f>K44-Entrant_need_figures!K53</f>
        <v>0</v>
      </c>
      <c r="L69" s="1226">
        <f>L44-Entrant_need_figures!L53</f>
        <v>0</v>
      </c>
      <c r="M69" s="1226">
        <f>M44-Entrant_need_figures!M53</f>
        <v>0</v>
      </c>
    </row>
    <row r="70" spans="2:14">
      <c r="B70" s="858" t="str">
        <f t="shared" si="4"/>
        <v>Geography</v>
      </c>
      <c r="C70" s="1226">
        <f>C45-Entrant_need_figures!C54</f>
        <v>0</v>
      </c>
      <c r="D70" s="1226">
        <f>D45-Entrant_need_figures!D54</f>
        <v>0</v>
      </c>
      <c r="E70" s="1226">
        <f>E45-Entrant_need_figures!E54</f>
        <v>0</v>
      </c>
      <c r="F70" s="1226">
        <f>F45-Entrant_need_figures!F54</f>
        <v>0</v>
      </c>
      <c r="G70" s="1226">
        <f>G45-Entrant_need_figures!G54</f>
        <v>0</v>
      </c>
      <c r="H70" s="1226">
        <f>H45-Entrant_need_figures!H54</f>
        <v>0</v>
      </c>
      <c r="I70" s="1226">
        <f>I45-Entrant_need_figures!I54</f>
        <v>0</v>
      </c>
      <c r="J70" s="1226">
        <f>J45-Entrant_need_figures!J54</f>
        <v>0</v>
      </c>
      <c r="K70" s="1226">
        <f>K45-Entrant_need_figures!K54</f>
        <v>0</v>
      </c>
      <c r="L70" s="1226">
        <f>L45-Entrant_need_figures!L54</f>
        <v>0</v>
      </c>
      <c r="M70" s="1226">
        <f>M45-Entrant_need_figures!M54</f>
        <v>0</v>
      </c>
    </row>
    <row r="71" spans="2:14">
      <c r="B71" s="858" t="str">
        <f t="shared" ref="B71:B79" si="5">B46</f>
        <v>History</v>
      </c>
      <c r="C71" s="1226">
        <f>C46-Entrant_need_figures!C55</f>
        <v>0</v>
      </c>
      <c r="D71" s="1226">
        <f>D46-Entrant_need_figures!D55</f>
        <v>0</v>
      </c>
      <c r="E71" s="1226">
        <f>E46-Entrant_need_figures!E55</f>
        <v>0</v>
      </c>
      <c r="F71" s="1226">
        <f>F46-Entrant_need_figures!F55</f>
        <v>0</v>
      </c>
      <c r="G71" s="1226">
        <f>G46-Entrant_need_figures!G55</f>
        <v>0</v>
      </c>
      <c r="H71" s="1226">
        <f>H46-Entrant_need_figures!H55</f>
        <v>0</v>
      </c>
      <c r="I71" s="1226">
        <f>I46-Entrant_need_figures!I55</f>
        <v>0</v>
      </c>
      <c r="J71" s="1226">
        <f>J46-Entrant_need_figures!J55</f>
        <v>0</v>
      </c>
      <c r="K71" s="1226">
        <f>K46-Entrant_need_figures!K55</f>
        <v>0</v>
      </c>
      <c r="L71" s="1226">
        <f>L46-Entrant_need_figures!L55</f>
        <v>0</v>
      </c>
      <c r="M71" s="1226">
        <f>M46-Entrant_need_figures!M55</f>
        <v>0</v>
      </c>
    </row>
    <row r="72" spans="2:14">
      <c r="B72" s="858" t="str">
        <f t="shared" si="5"/>
        <v>Mathematics</v>
      </c>
      <c r="C72" s="1226">
        <f>C47-Entrant_need_figures!C56</f>
        <v>0</v>
      </c>
      <c r="D72" s="1226">
        <f>D47-Entrant_need_figures!D56</f>
        <v>0</v>
      </c>
      <c r="E72" s="1226">
        <f>E47-Entrant_need_figures!E56</f>
        <v>0</v>
      </c>
      <c r="F72" s="1226">
        <f>F47-Entrant_need_figures!F56</f>
        <v>0</v>
      </c>
      <c r="G72" s="1226">
        <f>G47-Entrant_need_figures!G56</f>
        <v>0</v>
      </c>
      <c r="H72" s="1226">
        <f>H47-Entrant_need_figures!H56</f>
        <v>0</v>
      </c>
      <c r="I72" s="1226">
        <f>I47-Entrant_need_figures!I56</f>
        <v>0</v>
      </c>
      <c r="J72" s="1226">
        <f>J47-Entrant_need_figures!J56</f>
        <v>0</v>
      </c>
      <c r="K72" s="1226">
        <f>K47-Entrant_need_figures!K56</f>
        <v>0</v>
      </c>
      <c r="L72" s="1226">
        <f>L47-Entrant_need_figures!L56</f>
        <v>0</v>
      </c>
      <c r="M72" s="1226">
        <f>M47-Entrant_need_figures!M56</f>
        <v>0</v>
      </c>
    </row>
    <row r="73" spans="2:14" ht="24.4" customHeight="1">
      <c r="B73" s="858" t="str">
        <f t="shared" si="5"/>
        <v>Modern Foreign Languages</v>
      </c>
      <c r="C73" s="1226">
        <f>C48-Entrant_need_figures!C57</f>
        <v>0</v>
      </c>
      <c r="D73" s="1226">
        <f>D48-Entrant_need_figures!D57</f>
        <v>0</v>
      </c>
      <c r="E73" s="1226">
        <f>E48-Entrant_need_figures!E57</f>
        <v>0</v>
      </c>
      <c r="F73" s="1226">
        <f>F48-Entrant_need_figures!F57</f>
        <v>0</v>
      </c>
      <c r="G73" s="1226">
        <f>G48-Entrant_need_figures!G57</f>
        <v>0</v>
      </c>
      <c r="H73" s="1226">
        <f>H48-Entrant_need_figures!H57</f>
        <v>0</v>
      </c>
      <c r="I73" s="1226">
        <f>I48-Entrant_need_figures!I57</f>
        <v>0</v>
      </c>
      <c r="J73" s="1226">
        <f>J48-Entrant_need_figures!J57</f>
        <v>0</v>
      </c>
      <c r="K73" s="1226">
        <f>K48-Entrant_need_figures!K57</f>
        <v>0</v>
      </c>
      <c r="L73" s="1226">
        <f>L48-Entrant_need_figures!L57</f>
        <v>0</v>
      </c>
      <c r="M73" s="1226">
        <f>M48-Entrant_need_figures!M57</f>
        <v>0</v>
      </c>
    </row>
    <row r="74" spans="2:14">
      <c r="B74" s="858" t="str">
        <f t="shared" si="5"/>
        <v>Music</v>
      </c>
      <c r="C74" s="1226">
        <f>C49-Entrant_need_figures!C58</f>
        <v>0</v>
      </c>
      <c r="D74" s="1226">
        <f>D49-Entrant_need_figures!D58</f>
        <v>0</v>
      </c>
      <c r="E74" s="1226">
        <f>E49-Entrant_need_figures!E58</f>
        <v>0</v>
      </c>
      <c r="F74" s="1226">
        <f>F49-Entrant_need_figures!F58</f>
        <v>0</v>
      </c>
      <c r="G74" s="1226">
        <f>G49-Entrant_need_figures!G58</f>
        <v>0</v>
      </c>
      <c r="H74" s="1226">
        <f>H49-Entrant_need_figures!H58</f>
        <v>0</v>
      </c>
      <c r="I74" s="1226">
        <f>I49-Entrant_need_figures!I58</f>
        <v>0</v>
      </c>
      <c r="J74" s="1226">
        <f>J49-Entrant_need_figures!J58</f>
        <v>0</v>
      </c>
      <c r="K74" s="1226">
        <f>K49-Entrant_need_figures!K58</f>
        <v>0</v>
      </c>
      <c r="L74" s="1226">
        <f>L49-Entrant_need_figures!L58</f>
        <v>0</v>
      </c>
      <c r="M74" s="1226">
        <f>M49-Entrant_need_figures!M58</f>
        <v>0</v>
      </c>
    </row>
    <row r="75" spans="2:14">
      <c r="B75" s="858" t="str">
        <f t="shared" si="5"/>
        <v>Others</v>
      </c>
      <c r="C75" s="1226">
        <f>C50-Entrant_need_figures!C59</f>
        <v>0</v>
      </c>
      <c r="D75" s="1226">
        <f>D50-Entrant_need_figures!D59</f>
        <v>0</v>
      </c>
      <c r="E75" s="1226">
        <f>E50-Entrant_need_figures!E59</f>
        <v>0</v>
      </c>
      <c r="F75" s="1226">
        <f>F50-Entrant_need_figures!F59</f>
        <v>0</v>
      </c>
      <c r="G75" s="1226">
        <f>G50-Entrant_need_figures!G59</f>
        <v>0</v>
      </c>
      <c r="H75" s="1226">
        <f>H50-Entrant_need_figures!H59</f>
        <v>0</v>
      </c>
      <c r="I75" s="1226">
        <f>I50-Entrant_need_figures!I59</f>
        <v>0</v>
      </c>
      <c r="J75" s="1226">
        <f>J50-Entrant_need_figures!J59</f>
        <v>0</v>
      </c>
      <c r="K75" s="1226">
        <f>K50-Entrant_need_figures!K59</f>
        <v>0</v>
      </c>
      <c r="L75" s="1226">
        <f>L50-Entrant_need_figures!L59</f>
        <v>0</v>
      </c>
      <c r="M75" s="1226">
        <f>M50-Entrant_need_figures!M59</f>
        <v>0</v>
      </c>
    </row>
    <row r="76" spans="2:14">
      <c r="B76" s="858" t="str">
        <f t="shared" si="5"/>
        <v>Physical Education</v>
      </c>
      <c r="C76" s="1226">
        <f>C51-Entrant_need_figures!C60</f>
        <v>0</v>
      </c>
      <c r="D76" s="1226">
        <f>D51-Entrant_need_figures!D60</f>
        <v>0</v>
      </c>
      <c r="E76" s="1226">
        <f>E51-Entrant_need_figures!E60</f>
        <v>0</v>
      </c>
      <c r="F76" s="1226">
        <f>F51-Entrant_need_figures!F60</f>
        <v>0</v>
      </c>
      <c r="G76" s="1226">
        <f>G51-Entrant_need_figures!G60</f>
        <v>0</v>
      </c>
      <c r="H76" s="1226">
        <f>H51-Entrant_need_figures!H60</f>
        <v>0</v>
      </c>
      <c r="I76" s="1226">
        <f>I51-Entrant_need_figures!I60</f>
        <v>0</v>
      </c>
      <c r="J76" s="1226">
        <f>J51-Entrant_need_figures!J60</f>
        <v>0</v>
      </c>
      <c r="K76" s="1226">
        <f>K51-Entrant_need_figures!K60</f>
        <v>0</v>
      </c>
      <c r="L76" s="1226">
        <f>L51-Entrant_need_figures!L60</f>
        <v>0</v>
      </c>
      <c r="M76" s="1226">
        <f>M51-Entrant_need_figures!M60</f>
        <v>0</v>
      </c>
    </row>
    <row r="77" spans="2:14">
      <c r="B77" s="858" t="str">
        <f t="shared" si="5"/>
        <v>Physics</v>
      </c>
      <c r="C77" s="1226">
        <f>C52-Entrant_need_figures!C61</f>
        <v>0</v>
      </c>
      <c r="D77" s="1226">
        <f>D52-Entrant_need_figures!D61</f>
        <v>0</v>
      </c>
      <c r="E77" s="1226">
        <f>E52-Entrant_need_figures!E61</f>
        <v>0</v>
      </c>
      <c r="F77" s="1226">
        <f>F52-Entrant_need_figures!F61</f>
        <v>0</v>
      </c>
      <c r="G77" s="1226">
        <f>G52-Entrant_need_figures!G61</f>
        <v>0</v>
      </c>
      <c r="H77" s="1226">
        <f>H52-Entrant_need_figures!H61</f>
        <v>0</v>
      </c>
      <c r="I77" s="1226">
        <f>I52-Entrant_need_figures!I61</f>
        <v>0</v>
      </c>
      <c r="J77" s="1226">
        <f>J52-Entrant_need_figures!J61</f>
        <v>0</v>
      </c>
      <c r="K77" s="1226">
        <f>K52-Entrant_need_figures!K61</f>
        <v>0</v>
      </c>
      <c r="L77" s="1226">
        <f>L52-Entrant_need_figures!L61</f>
        <v>0</v>
      </c>
      <c r="M77" s="1226">
        <f>M52-Entrant_need_figures!M61</f>
        <v>0</v>
      </c>
    </row>
    <row r="78" spans="2:14">
      <c r="B78" s="858" t="str">
        <f t="shared" si="5"/>
        <v>Religious Education</v>
      </c>
      <c r="C78" s="1226">
        <f>C53-Entrant_need_figures!C62</f>
        <v>0</v>
      </c>
      <c r="D78" s="1226">
        <f>D53-Entrant_need_figures!D62</f>
        <v>0</v>
      </c>
      <c r="E78" s="1226">
        <f>E53-Entrant_need_figures!E62</f>
        <v>0</v>
      </c>
      <c r="F78" s="1226">
        <f>F53-Entrant_need_figures!F62</f>
        <v>0</v>
      </c>
      <c r="G78" s="1226">
        <f>G53-Entrant_need_figures!G62</f>
        <v>0</v>
      </c>
      <c r="H78" s="1226">
        <f>H53-Entrant_need_figures!H62</f>
        <v>0</v>
      </c>
      <c r="I78" s="1226">
        <f>I53-Entrant_need_figures!I62</f>
        <v>0</v>
      </c>
      <c r="J78" s="1226">
        <f>J53-Entrant_need_figures!J62</f>
        <v>0</v>
      </c>
      <c r="K78" s="1226">
        <f>K53-Entrant_need_figures!K62</f>
        <v>0</v>
      </c>
      <c r="L78" s="1226">
        <f>L53-Entrant_need_figures!L62</f>
        <v>0</v>
      </c>
      <c r="M78" s="1226">
        <f>M53-Entrant_need_figures!M62</f>
        <v>0</v>
      </c>
    </row>
    <row r="79" spans="2:14" ht="23.25">
      <c r="B79" s="858" t="str">
        <f t="shared" si="5"/>
        <v>Total secondary entrant teacher need</v>
      </c>
      <c r="C79" s="1226">
        <f>C54-Entrant_need_figures!C63</f>
        <v>0</v>
      </c>
      <c r="D79" s="1226">
        <f>D54-Entrant_need_figures!D63</f>
        <v>0</v>
      </c>
      <c r="E79" s="1226">
        <f>E54-Entrant_need_figures!E63</f>
        <v>0</v>
      </c>
      <c r="F79" s="1226">
        <f>F54-Entrant_need_figures!F63</f>
        <v>0</v>
      </c>
      <c r="G79" s="1226">
        <f>G54-Entrant_need_figures!G63</f>
        <v>0</v>
      </c>
      <c r="H79" s="1226">
        <f>H54-Entrant_need_figures!H63</f>
        <v>0</v>
      </c>
      <c r="I79" s="1226">
        <f>I54-Entrant_need_figures!I63</f>
        <v>0</v>
      </c>
      <c r="J79" s="1226">
        <f>J54-Entrant_need_figures!J63</f>
        <v>0</v>
      </c>
      <c r="K79" s="1226">
        <f>K54-Entrant_need_figures!K63</f>
        <v>0</v>
      </c>
      <c r="L79" s="1226">
        <f>L54-Entrant_need_figures!L63</f>
        <v>0</v>
      </c>
      <c r="M79" s="1226">
        <f>M54-Entrant_need_figures!M63</f>
        <v>0</v>
      </c>
    </row>
    <row r="80" spans="2:14">
      <c r="C80" s="295"/>
      <c r="D80" s="295"/>
      <c r="E80" s="295"/>
      <c r="F80" s="295"/>
      <c r="G80" s="295"/>
      <c r="H80" s="295"/>
      <c r="I80" s="295"/>
      <c r="J80" s="295"/>
      <c r="K80" s="295"/>
      <c r="L80" s="295"/>
      <c r="M80" s="295"/>
      <c r="N80" s="295"/>
    </row>
    <row r="81" spans="2:11" ht="17.649999999999999">
      <c r="B81" s="639" t="s">
        <v>1047</v>
      </c>
    </row>
    <row r="82" spans="2:11" ht="15">
      <c r="B82" s="76"/>
    </row>
    <row r="83" spans="2:11">
      <c r="B83" s="214" t="s">
        <v>1212</v>
      </c>
    </row>
    <row r="84" spans="2:11">
      <c r="B84" s="214"/>
    </row>
    <row r="85" spans="2:11" ht="13.15">
      <c r="I85" s="930" t="s">
        <v>1599</v>
      </c>
    </row>
    <row r="86" spans="2:11">
      <c r="D86" s="1338" t="s">
        <v>1057</v>
      </c>
      <c r="E86" s="1339"/>
    </row>
    <row r="87" spans="2:11" ht="74.25" customHeight="1">
      <c r="B87" s="1208" t="s">
        <v>1699</v>
      </c>
      <c r="C87" s="858" t="s">
        <v>1134</v>
      </c>
      <c r="D87" s="858" t="s">
        <v>1698</v>
      </c>
      <c r="E87" s="858" t="s">
        <v>1700</v>
      </c>
      <c r="I87" s="1208" t="s">
        <v>1699</v>
      </c>
      <c r="J87" s="858" t="s">
        <v>1134</v>
      </c>
      <c r="K87" s="858" t="s">
        <v>1698</v>
      </c>
    </row>
    <row r="88" spans="2:11">
      <c r="B88" s="624" t="str">
        <f>FINAL_OUTPUTS_OF_ITT_PLACES!B34</f>
        <v>Primary</v>
      </c>
      <c r="C88" s="1210">
        <f>FINAL_OUTPUTS_OF_ITT_PLACES!G34</f>
        <v>11467</v>
      </c>
      <c r="D88" s="1209">
        <v>11467</v>
      </c>
      <c r="E88" s="1209">
        <v>11629</v>
      </c>
      <c r="I88" s="238" t="s">
        <v>40</v>
      </c>
      <c r="J88" s="683" t="b">
        <f>FINAL_OUTPUTS_OF_ITT_PLACES!I34</f>
        <v>0</v>
      </c>
      <c r="K88" s="375" t="b">
        <f>FINAL_OUTPUTS_OF_ITT_PLACES!J34</f>
        <v>0</v>
      </c>
    </row>
    <row r="89" spans="2:11">
      <c r="B89" s="624" t="str">
        <f>FINAL_OUTPUTS_OF_ITT_PLACES!B35</f>
        <v>Art &amp; Design</v>
      </c>
      <c r="C89" s="1210">
        <f>FINAL_OUTPUTS_OF_ITT_PLACES!G35</f>
        <v>681</v>
      </c>
      <c r="D89" s="1209">
        <v>681</v>
      </c>
      <c r="E89" s="1209">
        <v>681</v>
      </c>
      <c r="I89" s="238" t="s">
        <v>548</v>
      </c>
      <c r="J89" s="683" t="b">
        <f>FINAL_OUTPUTS_OF_ITT_PLACES!I35</f>
        <v>0</v>
      </c>
      <c r="K89" s="375" t="b">
        <f>FINAL_OUTPUTS_OF_ITT_PLACES!J35</f>
        <v>0</v>
      </c>
    </row>
    <row r="90" spans="2:11">
      <c r="B90" s="1212" t="str">
        <f>FINAL_OUTPUTS_OF_ITT_PLACES!B36</f>
        <v>Biology</v>
      </c>
      <c r="C90" s="1210">
        <f>FINAL_OUTPUTS_OF_ITT_PLACES!G36</f>
        <v>1116</v>
      </c>
      <c r="D90" s="1209">
        <v>1116</v>
      </c>
      <c r="E90" s="1209">
        <v>1117</v>
      </c>
      <c r="I90" s="638" t="s">
        <v>7</v>
      </c>
      <c r="J90" s="683" t="b">
        <f>FINAL_OUTPUTS_OF_ITT_PLACES!I36</f>
        <v>0</v>
      </c>
      <c r="K90" s="375" t="b">
        <f>FINAL_OUTPUTS_OF_ITT_PLACES!J36</f>
        <v>0</v>
      </c>
    </row>
    <row r="91" spans="2:11" ht="20.25">
      <c r="B91" s="624" t="str">
        <f>FINAL_OUTPUTS_OF_ITT_PLACES!B37</f>
        <v>Business Studies</v>
      </c>
      <c r="C91" s="1210">
        <f>FINAL_OUTPUTS_OF_ITT_PLACES!G37</f>
        <v>397</v>
      </c>
      <c r="D91" s="1209">
        <v>397</v>
      </c>
      <c r="E91" s="1209">
        <v>398</v>
      </c>
      <c r="I91" s="238" t="s">
        <v>414</v>
      </c>
      <c r="J91" s="683" t="b">
        <f>FINAL_OUTPUTS_OF_ITT_PLACES!I37</f>
        <v>0</v>
      </c>
      <c r="K91" s="375" t="b">
        <f>FINAL_OUTPUTS_OF_ITT_PLACES!J37</f>
        <v>0</v>
      </c>
    </row>
    <row r="92" spans="2:11">
      <c r="B92" s="1212" t="str">
        <f>FINAL_OUTPUTS_OF_ITT_PLACES!B38</f>
        <v>Chemistry</v>
      </c>
      <c r="C92" s="1210">
        <f>FINAL_OUTPUTS_OF_ITT_PLACES!G38</f>
        <v>1144</v>
      </c>
      <c r="D92" s="1209">
        <v>1144</v>
      </c>
      <c r="E92" s="1209">
        <v>1145</v>
      </c>
      <c r="I92" s="638" t="s">
        <v>3</v>
      </c>
      <c r="J92" s="683" t="b">
        <f>FINAL_OUTPUTS_OF_ITT_PLACES!I38</f>
        <v>0</v>
      </c>
      <c r="K92" s="375" t="b">
        <f>FINAL_OUTPUTS_OF_ITT_PLACES!J38</f>
        <v>0</v>
      </c>
    </row>
    <row r="93" spans="2:11">
      <c r="B93" s="1212" t="str">
        <f>FINAL_OUTPUTS_OF_ITT_PLACES!B39</f>
        <v>Classics</v>
      </c>
      <c r="C93" s="1210">
        <f>FINAL_OUTPUTS_OF_ITT_PLACES!G39</f>
        <v>27</v>
      </c>
      <c r="D93" s="1209">
        <v>27</v>
      </c>
      <c r="E93" s="1209">
        <v>27</v>
      </c>
      <c r="I93" s="638" t="s">
        <v>79</v>
      </c>
      <c r="J93" s="683" t="b">
        <f>FINAL_OUTPUTS_OF_ITT_PLACES!I39</f>
        <v>0</v>
      </c>
      <c r="K93" s="375" t="b">
        <f>FINAL_OUTPUTS_OF_ITT_PLACES!J39</f>
        <v>0</v>
      </c>
    </row>
    <row r="94" spans="2:11">
      <c r="B94" s="1212" t="str">
        <f>FINAL_OUTPUTS_OF_ITT_PLACES!B40</f>
        <v>Computing</v>
      </c>
      <c r="C94" s="1210">
        <f>FINAL_OUTPUTS_OF_ITT_PLACES!G40</f>
        <v>621</v>
      </c>
      <c r="D94" s="1209">
        <v>621</v>
      </c>
      <c r="E94" s="1209">
        <v>621</v>
      </c>
      <c r="I94" s="638" t="s">
        <v>107</v>
      </c>
      <c r="J94" s="683" t="b">
        <f>FINAL_OUTPUTS_OF_ITT_PLACES!I40</f>
        <v>0</v>
      </c>
      <c r="K94" s="375" t="b">
        <f>FINAL_OUTPUTS_OF_ITT_PLACES!J40</f>
        <v>0</v>
      </c>
    </row>
    <row r="95" spans="2:11" ht="20.25">
      <c r="B95" s="624" t="str">
        <f>FINAL_OUTPUTS_OF_ITT_PLACES!B41</f>
        <v>Design &amp; Technology</v>
      </c>
      <c r="C95" s="1210">
        <f>FINAL_OUTPUTS_OF_ITT_PLACES!G41</f>
        <v>759</v>
      </c>
      <c r="D95" s="1209">
        <v>759</v>
      </c>
      <c r="E95" s="1209">
        <v>759</v>
      </c>
      <c r="I95" s="238" t="s">
        <v>549</v>
      </c>
      <c r="J95" s="683" t="b">
        <f>FINAL_OUTPUTS_OF_ITT_PLACES!I41</f>
        <v>0</v>
      </c>
      <c r="K95" s="375" t="b">
        <f>FINAL_OUTPUTS_OF_ITT_PLACES!J41</f>
        <v>0</v>
      </c>
    </row>
    <row r="96" spans="2:11">
      <c r="B96" s="624" t="str">
        <f>FINAL_OUTPUTS_OF_ITT_PLACES!B42</f>
        <v>Drama</v>
      </c>
      <c r="C96" s="1210">
        <f>FINAL_OUTPUTS_OF_ITT_PLACES!G42</f>
        <v>340</v>
      </c>
      <c r="D96" s="1209">
        <v>340</v>
      </c>
      <c r="E96" s="1209">
        <v>340</v>
      </c>
      <c r="I96" s="238" t="s">
        <v>6</v>
      </c>
      <c r="J96" s="683" t="b">
        <f>FINAL_OUTPUTS_OF_ITT_PLACES!I42</f>
        <v>0</v>
      </c>
      <c r="K96" s="375" t="b">
        <f>FINAL_OUTPUTS_OF_ITT_PLACES!J42</f>
        <v>0</v>
      </c>
    </row>
    <row r="97" spans="2:15">
      <c r="B97" s="1212" t="str">
        <f>FINAL_OUTPUTS_OF_ITT_PLACES!B43</f>
        <v>English</v>
      </c>
      <c r="C97" s="1210">
        <f>FINAL_OUTPUTS_OF_ITT_PLACES!G43</f>
        <v>2544</v>
      </c>
      <c r="D97" s="1209">
        <v>2544</v>
      </c>
      <c r="E97" s="1209">
        <v>2545</v>
      </c>
      <c r="I97" s="638" t="s">
        <v>1</v>
      </c>
      <c r="J97" s="683" t="b">
        <f>FINAL_OUTPUTS_OF_ITT_PLACES!I43</f>
        <v>0</v>
      </c>
      <c r="K97" s="375" t="b">
        <f>FINAL_OUTPUTS_OF_ITT_PLACES!J43</f>
        <v>0</v>
      </c>
    </row>
    <row r="98" spans="2:15">
      <c r="B98" s="624" t="str">
        <f>FINAL_OUTPUTS_OF_ITT_PLACES!B44</f>
        <v>Food</v>
      </c>
      <c r="C98" s="1210">
        <f>FINAL_OUTPUTS_OF_ITT_PLACES!G44</f>
        <v>160</v>
      </c>
      <c r="D98" s="1209">
        <v>160</v>
      </c>
      <c r="E98" s="1209">
        <v>160</v>
      </c>
      <c r="I98" s="238" t="s">
        <v>384</v>
      </c>
      <c r="J98" s="683" t="b">
        <f>FINAL_OUTPUTS_OF_ITT_PLACES!I44</f>
        <v>0</v>
      </c>
      <c r="K98" s="375" t="b">
        <f>FINAL_OUTPUTS_OF_ITT_PLACES!J44</f>
        <v>0</v>
      </c>
      <c r="O98" s="913"/>
    </row>
    <row r="99" spans="2:15">
      <c r="B99" s="1212" t="str">
        <f>FINAL_OUTPUTS_OF_ITT_PLACES!B45</f>
        <v>Geography</v>
      </c>
      <c r="C99" s="1210">
        <f>FINAL_OUTPUTS_OF_ITT_PLACES!G45</f>
        <v>929</v>
      </c>
      <c r="D99" s="1209">
        <v>929</v>
      </c>
      <c r="E99" s="1209">
        <v>929</v>
      </c>
      <c r="I99" s="638" t="s">
        <v>4</v>
      </c>
      <c r="J99" s="683" t="b">
        <f>FINAL_OUTPUTS_OF_ITT_PLACES!I45</f>
        <v>0</v>
      </c>
      <c r="K99" s="375" t="b">
        <f>FINAL_OUTPUTS_OF_ITT_PLACES!J45</f>
        <v>0</v>
      </c>
    </row>
    <row r="100" spans="2:15">
      <c r="B100" s="1212" t="str">
        <f>FINAL_OUTPUTS_OF_ITT_PLACES!B46</f>
        <v>History</v>
      </c>
      <c r="C100" s="1210">
        <f>FINAL_OUTPUTS_OF_ITT_PLACES!G46</f>
        <v>982</v>
      </c>
      <c r="D100" s="1209">
        <v>982</v>
      </c>
      <c r="E100" s="1209">
        <v>983</v>
      </c>
      <c r="I100" s="638" t="s">
        <v>0</v>
      </c>
      <c r="J100" s="683" t="b">
        <f>FINAL_OUTPUTS_OF_ITT_PLACES!I46</f>
        <v>0</v>
      </c>
      <c r="K100" s="375" t="b">
        <f>FINAL_OUTPUTS_OF_ITT_PLACES!J46</f>
        <v>0</v>
      </c>
    </row>
    <row r="101" spans="2:15" ht="12.75" customHeight="1">
      <c r="B101" s="1212" t="str">
        <f>FINAL_OUTPUTS_OF_ITT_PLACES!B47</f>
        <v>Mathematics</v>
      </c>
      <c r="C101" s="1210">
        <f>FINAL_OUTPUTS_OF_ITT_PLACES!G47</f>
        <v>3307</v>
      </c>
      <c r="D101" s="1209">
        <v>3307</v>
      </c>
      <c r="E101" s="1209">
        <v>3309</v>
      </c>
      <c r="I101" s="638" t="s">
        <v>550</v>
      </c>
      <c r="J101" s="683" t="b">
        <f>FINAL_OUTPUTS_OF_ITT_PLACES!I47</f>
        <v>0</v>
      </c>
      <c r="K101" s="375" t="b">
        <f>FINAL_OUTPUTS_OF_ITT_PLACES!J47</f>
        <v>0</v>
      </c>
    </row>
    <row r="102" spans="2:15" ht="30.4">
      <c r="B102" s="1212" t="s">
        <v>551</v>
      </c>
      <c r="C102" s="1210">
        <f>FINAL_OUTPUTS_OF_ITT_PLACES!G48</f>
        <v>2334</v>
      </c>
      <c r="D102" s="1209">
        <v>2334</v>
      </c>
      <c r="E102" s="1209">
        <v>2335</v>
      </c>
      <c r="I102" s="638" t="s">
        <v>551</v>
      </c>
      <c r="J102" s="683" t="b">
        <f>FINAL_OUTPUTS_OF_ITT_PLACES!I48</f>
        <v>0</v>
      </c>
      <c r="K102" s="375" t="b">
        <f>FINAL_OUTPUTS_OF_ITT_PLACES!J48</f>
        <v>0</v>
      </c>
    </row>
    <row r="103" spans="2:15">
      <c r="B103" s="624" t="str">
        <f>FINAL_OUTPUTS_OF_ITT_PLACES!B49</f>
        <v>Music</v>
      </c>
      <c r="C103" s="1210">
        <f>FINAL_OUTPUTS_OF_ITT_PLACES!G49</f>
        <v>385</v>
      </c>
      <c r="D103" s="1209">
        <v>385</v>
      </c>
      <c r="E103" s="1209">
        <v>385</v>
      </c>
      <c r="I103" s="238" t="s">
        <v>5</v>
      </c>
      <c r="J103" s="683" t="b">
        <f>FINAL_OUTPUTS_OF_ITT_PLACES!I49</f>
        <v>0</v>
      </c>
      <c r="K103" s="375" t="b">
        <f>FINAL_OUTPUTS_OF_ITT_PLACES!J49</f>
        <v>0</v>
      </c>
    </row>
    <row r="104" spans="2:15">
      <c r="B104" s="624" t="str">
        <f>FINAL_OUTPUTS_OF_ITT_PLACES!B50</f>
        <v>Others</v>
      </c>
      <c r="C104" s="1210">
        <f>FINAL_OUTPUTS_OF_ITT_PLACES!G50</f>
        <v>713</v>
      </c>
      <c r="D104" s="1209">
        <v>713</v>
      </c>
      <c r="E104" s="1209">
        <v>716</v>
      </c>
      <c r="I104" s="238" t="s">
        <v>670</v>
      </c>
      <c r="J104" s="683" t="b">
        <f>FINAL_OUTPUTS_OF_ITT_PLACES!I50</f>
        <v>0</v>
      </c>
      <c r="K104" s="375" t="b">
        <f>FINAL_OUTPUTS_OF_ITT_PLACES!J50</f>
        <v>0</v>
      </c>
    </row>
    <row r="105" spans="2:15" ht="20.25">
      <c r="B105" s="624" t="str">
        <f>FINAL_OUTPUTS_OF_ITT_PLACES!B51</f>
        <v>Physical Education</v>
      </c>
      <c r="C105" s="1210">
        <f>FINAL_OUTPUTS_OF_ITT_PLACES!G51</f>
        <v>1200</v>
      </c>
      <c r="D105" s="1209">
        <v>1200</v>
      </c>
      <c r="E105" s="1209">
        <v>1201</v>
      </c>
      <c r="I105" s="238" t="s">
        <v>552</v>
      </c>
      <c r="J105" s="683" t="b">
        <f>FINAL_OUTPUTS_OF_ITT_PLACES!I51</f>
        <v>0</v>
      </c>
      <c r="K105" s="375" t="b">
        <f>FINAL_OUTPUTS_OF_ITT_PLACES!J51</f>
        <v>0</v>
      </c>
    </row>
    <row r="106" spans="2:15">
      <c r="B106" s="1212" t="str">
        <f>FINAL_OUTPUTS_OF_ITT_PLACES!B52</f>
        <v>Physics</v>
      </c>
      <c r="C106" s="1210">
        <f>FINAL_OUTPUTS_OF_ITT_PLACES!G52</f>
        <v>1336</v>
      </c>
      <c r="D106" s="1209">
        <v>1336</v>
      </c>
      <c r="E106" s="1209">
        <v>1337</v>
      </c>
      <c r="I106" s="638" t="s">
        <v>2</v>
      </c>
      <c r="J106" s="683" t="b">
        <f>FINAL_OUTPUTS_OF_ITT_PLACES!I52</f>
        <v>0</v>
      </c>
      <c r="K106" s="375" t="b">
        <f>FINAL_OUTPUTS_OF_ITT_PLACES!J52</f>
        <v>0</v>
      </c>
    </row>
    <row r="107" spans="2:15" ht="20.25">
      <c r="B107" s="624" t="str">
        <f>FINAL_OUTPUTS_OF_ITT_PLACES!B53</f>
        <v>Religious Education</v>
      </c>
      <c r="C107" s="1210">
        <f>FINAL_OUTPUTS_OF_ITT_PLACES!G53</f>
        <v>510</v>
      </c>
      <c r="D107" s="1209">
        <v>510</v>
      </c>
      <c r="E107" s="1209">
        <v>510</v>
      </c>
      <c r="I107" s="238" t="s">
        <v>553</v>
      </c>
      <c r="J107" s="683" t="b">
        <f>FINAL_OUTPUTS_OF_ITT_PLACES!I53</f>
        <v>0</v>
      </c>
      <c r="K107" s="375" t="b">
        <f>FINAL_OUTPUTS_OF_ITT_PLACES!J53</f>
        <v>0</v>
      </c>
    </row>
    <row r="108" spans="2:15">
      <c r="B108" s="858" t="s">
        <v>8</v>
      </c>
      <c r="C108" s="1211">
        <f>SUM(C88:C107)</f>
        <v>30952</v>
      </c>
      <c r="D108" s="1209">
        <v>30952</v>
      </c>
      <c r="E108" s="1209">
        <v>31127</v>
      </c>
      <c r="G108" s="304"/>
      <c r="H108" s="304"/>
      <c r="I108" s="304"/>
      <c r="J108" s="530"/>
    </row>
    <row r="110" spans="2:15" ht="15">
      <c r="B110" s="76" t="s">
        <v>1213</v>
      </c>
    </row>
    <row r="111" spans="2:15" ht="13.15">
      <c r="B111" s="74"/>
    </row>
    <row r="112" spans="2:15" s="304" customFormat="1" ht="36.75" customHeight="1">
      <c r="B112" s="1208" t="s">
        <v>1699</v>
      </c>
      <c r="C112" s="1333" t="s">
        <v>1600</v>
      </c>
      <c r="D112" s="1333"/>
      <c r="E112" s="1333"/>
    </row>
    <row r="113" spans="2:5">
      <c r="B113" s="1216" t="str">
        <f t="shared" ref="B113:B132" si="6">B88</f>
        <v>Primary</v>
      </c>
      <c r="C113" s="1213"/>
      <c r="D113" s="1214">
        <f>$C88-D88</f>
        <v>0</v>
      </c>
      <c r="E113" s="1215"/>
    </row>
    <row r="114" spans="2:5">
      <c r="B114" s="1217" t="str">
        <f t="shared" si="6"/>
        <v>Art &amp; Design</v>
      </c>
      <c r="C114" s="1213"/>
      <c r="D114" s="1214">
        <f t="shared" ref="D114:D133" si="7">$C89-D89</f>
        <v>0</v>
      </c>
      <c r="E114" s="1215"/>
    </row>
    <row r="115" spans="2:5">
      <c r="B115" s="1218" t="str">
        <f t="shared" si="6"/>
        <v>Biology</v>
      </c>
      <c r="C115" s="1213"/>
      <c r="D115" s="1214">
        <f t="shared" si="7"/>
        <v>0</v>
      </c>
      <c r="E115" s="1215"/>
    </row>
    <row r="116" spans="2:5">
      <c r="B116" s="1217" t="str">
        <f t="shared" si="6"/>
        <v>Business Studies</v>
      </c>
      <c r="C116" s="1213"/>
      <c r="D116" s="1214">
        <f t="shared" si="7"/>
        <v>0</v>
      </c>
      <c r="E116" s="1215"/>
    </row>
    <row r="117" spans="2:5">
      <c r="B117" s="1218" t="str">
        <f t="shared" si="6"/>
        <v>Chemistry</v>
      </c>
      <c r="C117" s="1213"/>
      <c r="D117" s="1214">
        <f t="shared" si="7"/>
        <v>0</v>
      </c>
      <c r="E117" s="1215"/>
    </row>
    <row r="118" spans="2:5">
      <c r="B118" s="1218" t="str">
        <f t="shared" si="6"/>
        <v>Classics</v>
      </c>
      <c r="C118" s="1213"/>
      <c r="D118" s="1214">
        <f t="shared" si="7"/>
        <v>0</v>
      </c>
      <c r="E118" s="1215"/>
    </row>
    <row r="119" spans="2:5">
      <c r="B119" s="1218" t="str">
        <f t="shared" si="6"/>
        <v>Computing</v>
      </c>
      <c r="C119" s="1213"/>
      <c r="D119" s="1214">
        <f t="shared" si="7"/>
        <v>0</v>
      </c>
      <c r="E119" s="1215"/>
    </row>
    <row r="120" spans="2:5">
      <c r="B120" s="1217" t="str">
        <f t="shared" si="6"/>
        <v>Design &amp; Technology</v>
      </c>
      <c r="C120" s="1213"/>
      <c r="D120" s="1214">
        <f t="shared" si="7"/>
        <v>0</v>
      </c>
      <c r="E120" s="1215"/>
    </row>
    <row r="121" spans="2:5">
      <c r="B121" s="1217" t="str">
        <f t="shared" si="6"/>
        <v>Drama</v>
      </c>
      <c r="C121" s="1213"/>
      <c r="D121" s="1214">
        <f t="shared" si="7"/>
        <v>0</v>
      </c>
      <c r="E121" s="1215"/>
    </row>
    <row r="122" spans="2:5">
      <c r="B122" s="1218" t="str">
        <f t="shared" si="6"/>
        <v>English</v>
      </c>
      <c r="C122" s="1213"/>
      <c r="D122" s="1214">
        <f t="shared" si="7"/>
        <v>0</v>
      </c>
      <c r="E122" s="1215"/>
    </row>
    <row r="123" spans="2:5">
      <c r="B123" s="1217" t="str">
        <f t="shared" si="6"/>
        <v>Food</v>
      </c>
      <c r="C123" s="1213"/>
      <c r="D123" s="1214">
        <f t="shared" si="7"/>
        <v>0</v>
      </c>
      <c r="E123" s="1215"/>
    </row>
    <row r="124" spans="2:5">
      <c r="B124" s="1218" t="str">
        <f t="shared" si="6"/>
        <v>Geography</v>
      </c>
      <c r="C124" s="1213"/>
      <c r="D124" s="1214">
        <f t="shared" si="7"/>
        <v>0</v>
      </c>
      <c r="E124" s="1215"/>
    </row>
    <row r="125" spans="2:5">
      <c r="B125" s="1218" t="str">
        <f t="shared" si="6"/>
        <v>History</v>
      </c>
      <c r="C125" s="1213"/>
      <c r="D125" s="1214">
        <f t="shared" si="7"/>
        <v>0</v>
      </c>
      <c r="E125" s="1215"/>
    </row>
    <row r="126" spans="2:5">
      <c r="B126" s="1218" t="str">
        <f t="shared" si="6"/>
        <v>Mathematics</v>
      </c>
      <c r="C126" s="1213"/>
      <c r="D126" s="1214">
        <f t="shared" si="7"/>
        <v>0</v>
      </c>
      <c r="E126" s="1215"/>
    </row>
    <row r="127" spans="2:5" ht="22.9" customHeight="1">
      <c r="B127" s="1212" t="str">
        <f>B102</f>
        <v>Modern Foreign Languages</v>
      </c>
      <c r="C127" s="1213"/>
      <c r="D127" s="1214">
        <f t="shared" si="7"/>
        <v>0</v>
      </c>
      <c r="E127" s="1215"/>
    </row>
    <row r="128" spans="2:5">
      <c r="B128" s="1217" t="str">
        <f t="shared" si="6"/>
        <v>Music</v>
      </c>
      <c r="C128" s="1213"/>
      <c r="D128" s="1214">
        <f t="shared" si="7"/>
        <v>0</v>
      </c>
      <c r="E128" s="1215"/>
    </row>
    <row r="129" spans="2:17">
      <c r="B129" s="1217" t="str">
        <f t="shared" si="6"/>
        <v>Others</v>
      </c>
      <c r="C129" s="1213"/>
      <c r="D129" s="1214">
        <f t="shared" si="7"/>
        <v>0</v>
      </c>
      <c r="E129" s="1215"/>
    </row>
    <row r="130" spans="2:17">
      <c r="B130" s="1217" t="str">
        <f t="shared" si="6"/>
        <v>Physical Education</v>
      </c>
      <c r="C130" s="1213"/>
      <c r="D130" s="1214">
        <f t="shared" si="7"/>
        <v>0</v>
      </c>
      <c r="E130" s="1215"/>
    </row>
    <row r="131" spans="2:17">
      <c r="B131" s="1218" t="str">
        <f t="shared" si="6"/>
        <v>Physics</v>
      </c>
      <c r="C131" s="1213"/>
      <c r="D131" s="1214">
        <f t="shared" si="7"/>
        <v>0</v>
      </c>
      <c r="E131" s="1215"/>
    </row>
    <row r="132" spans="2:17">
      <c r="B132" s="1219" t="str">
        <f t="shared" si="6"/>
        <v>Religious Education</v>
      </c>
      <c r="C132" s="1213"/>
      <c r="D132" s="1214">
        <f t="shared" si="7"/>
        <v>0</v>
      </c>
      <c r="E132" s="1215"/>
    </row>
    <row r="133" spans="2:17">
      <c r="B133" s="1196" t="s">
        <v>8</v>
      </c>
      <c r="C133" s="1213"/>
      <c r="D133" s="1214">
        <f t="shared" si="7"/>
        <v>0</v>
      </c>
      <c r="E133" s="1215"/>
    </row>
    <row r="134" spans="2:17">
      <c r="B134" s="1196" t="s">
        <v>810</v>
      </c>
      <c r="C134" s="1213"/>
      <c r="D134" s="1214">
        <f>SUM(D114:D132)</f>
        <v>0</v>
      </c>
      <c r="E134" s="1215"/>
    </row>
    <row r="135" spans="2:17" ht="22.5">
      <c r="B135" s="765"/>
    </row>
    <row r="136" spans="2:17" ht="22.5">
      <c r="B136" s="765" t="s">
        <v>1201</v>
      </c>
    </row>
    <row r="137" spans="2:17">
      <c r="B137" s="11"/>
    </row>
    <row r="138" spans="2:17" ht="17.649999999999999">
      <c r="B138" s="848" t="s">
        <v>1206</v>
      </c>
      <c r="I138" s="113"/>
    </row>
    <row r="139" spans="2:17" ht="17.649999999999999">
      <c r="B139" s="37"/>
      <c r="I139" s="113"/>
    </row>
    <row r="140" spans="2:17" ht="13.15">
      <c r="B140" s="146" t="s">
        <v>1227</v>
      </c>
      <c r="I140" s="113"/>
    </row>
    <row r="141" spans="2:17" ht="12.75" customHeight="1">
      <c r="B141" s="1331" t="s">
        <v>1479</v>
      </c>
      <c r="C141" s="1332"/>
      <c r="D141" s="1332"/>
      <c r="E141" s="1332"/>
      <c r="F141" s="1332"/>
      <c r="G141" s="1332"/>
      <c r="H141" s="1332"/>
      <c r="I141" s="1332"/>
      <c r="J141" s="1332"/>
      <c r="K141" s="1332"/>
      <c r="L141" s="1332"/>
      <c r="M141" s="1332"/>
      <c r="N141" s="1332"/>
      <c r="O141" s="1332"/>
      <c r="P141" s="1332"/>
      <c r="Q141" s="1332"/>
    </row>
    <row r="142" spans="2:17">
      <c r="B142" s="1332"/>
      <c r="C142" s="1332"/>
      <c r="D142" s="1332"/>
      <c r="E142" s="1332"/>
      <c r="F142" s="1332"/>
      <c r="G142" s="1332"/>
      <c r="H142" s="1332"/>
      <c r="I142" s="1332"/>
      <c r="J142" s="1332"/>
      <c r="K142" s="1332"/>
      <c r="L142" s="1332"/>
      <c r="M142" s="1332"/>
      <c r="N142" s="1332"/>
      <c r="O142" s="1332"/>
      <c r="P142" s="1332"/>
      <c r="Q142" s="1332"/>
    </row>
    <row r="143" spans="2:17">
      <c r="B143" s="1332"/>
      <c r="C143" s="1332"/>
      <c r="D143" s="1332"/>
      <c r="E143" s="1332"/>
      <c r="F143" s="1332"/>
      <c r="G143" s="1332"/>
      <c r="H143" s="1332"/>
      <c r="I143" s="1332"/>
      <c r="J143" s="1332"/>
      <c r="K143" s="1332"/>
      <c r="L143" s="1332"/>
      <c r="M143" s="1332"/>
      <c r="N143" s="1332"/>
      <c r="O143" s="1332"/>
      <c r="P143" s="1332"/>
      <c r="Q143" s="1332"/>
    </row>
    <row r="144" spans="2:17">
      <c r="B144" s="216"/>
      <c r="C144" s="216"/>
      <c r="D144" s="216"/>
      <c r="E144" s="216"/>
      <c r="F144" s="216"/>
      <c r="G144" s="216"/>
      <c r="H144" s="216"/>
      <c r="I144" s="216"/>
      <c r="J144" s="216"/>
      <c r="K144" s="216"/>
      <c r="L144" s="216"/>
      <c r="M144" s="216"/>
      <c r="N144" s="216"/>
      <c r="O144" s="216"/>
      <c r="P144" s="216"/>
      <c r="Q144" s="216"/>
    </row>
    <row r="145" spans="2:17">
      <c r="B145" s="1329" t="s">
        <v>1604</v>
      </c>
      <c r="C145" s="1329"/>
      <c r="D145" s="1329"/>
      <c r="E145" s="1329"/>
      <c r="F145" s="1329"/>
      <c r="G145" s="1329"/>
      <c r="H145" s="1329"/>
      <c r="I145" s="1329"/>
      <c r="J145" s="1329"/>
      <c r="K145" s="1329"/>
      <c r="L145" s="1329"/>
      <c r="M145" s="1329"/>
      <c r="N145" s="1329"/>
      <c r="O145" s="1329"/>
      <c r="P145" s="1329"/>
      <c r="Q145" s="1329"/>
    </row>
    <row r="146" spans="2:17">
      <c r="B146" s="933"/>
      <c r="C146" s="933"/>
      <c r="D146" s="933"/>
      <c r="E146" s="933"/>
      <c r="F146" s="933"/>
      <c r="G146" s="933"/>
      <c r="H146" s="933"/>
      <c r="I146" s="933"/>
      <c r="J146" s="933"/>
      <c r="K146" s="933"/>
      <c r="L146" s="933"/>
      <c r="M146" s="933"/>
      <c r="N146" s="933"/>
      <c r="O146" s="933"/>
      <c r="P146" s="933"/>
      <c r="Q146" s="933"/>
    </row>
    <row r="147" spans="2:17" ht="13.15">
      <c r="B147" s="74" t="s">
        <v>46</v>
      </c>
      <c r="F147" s="74" t="s">
        <v>47</v>
      </c>
    </row>
    <row r="152" spans="2:17" ht="13.15">
      <c r="B152" s="996" t="s">
        <v>1194</v>
      </c>
      <c r="C152" s="74"/>
      <c r="D152" s="74"/>
      <c r="E152" s="74"/>
      <c r="F152" s="217"/>
    </row>
    <row r="153" spans="2:17" s="2" customFormat="1">
      <c r="C153" s="392"/>
      <c r="D153" s="393"/>
      <c r="G153" s="394"/>
      <c r="H153" s="393"/>
    </row>
    <row r="154" spans="2:17" s="2" customFormat="1" ht="13.15" customHeight="1">
      <c r="B154" s="1334" t="s">
        <v>1603</v>
      </c>
      <c r="C154" s="1335"/>
      <c r="D154" s="1335"/>
      <c r="E154" s="1335"/>
      <c r="F154" s="1335"/>
      <c r="G154" s="1335"/>
      <c r="H154" s="1335"/>
      <c r="I154" s="1335"/>
      <c r="J154" s="1335"/>
      <c r="K154" s="1335"/>
      <c r="L154" s="1335"/>
      <c r="M154" s="1335"/>
      <c r="N154" s="1335"/>
      <c r="O154" s="1335"/>
      <c r="P154" s="1335"/>
      <c r="Q154" s="1335"/>
    </row>
    <row r="155" spans="2:17">
      <c r="B155" s="1335"/>
      <c r="C155" s="1335"/>
      <c r="D155" s="1335"/>
      <c r="E155" s="1335"/>
      <c r="F155" s="1335"/>
      <c r="G155" s="1335"/>
      <c r="H155" s="1335"/>
      <c r="I155" s="1335"/>
      <c r="J155" s="1335"/>
      <c r="K155" s="1335"/>
      <c r="L155" s="1335"/>
      <c r="M155" s="1335"/>
      <c r="N155" s="1335"/>
      <c r="O155" s="1335"/>
      <c r="P155" s="1335"/>
      <c r="Q155" s="1335"/>
    </row>
    <row r="156" spans="2:17">
      <c r="C156" s="834"/>
      <c r="D156" s="834"/>
      <c r="E156" s="834"/>
      <c r="F156" s="834"/>
      <c r="G156" s="834"/>
      <c r="H156" s="834"/>
      <c r="I156" s="834"/>
      <c r="J156" s="834"/>
      <c r="K156" s="834"/>
      <c r="L156" s="834"/>
      <c r="M156" s="834"/>
      <c r="N156" s="834"/>
      <c r="O156" s="834"/>
      <c r="P156" s="834"/>
      <c r="Q156" s="834"/>
    </row>
    <row r="157" spans="2:17">
      <c r="C157" s="834"/>
      <c r="D157" s="834"/>
      <c r="E157" s="834"/>
      <c r="F157" s="835" t="str">
        <f>Data_selected_by_user_testing!D15</f>
        <v>2017/18</v>
      </c>
      <c r="G157" s="835" t="str">
        <f>Data_selected_by_user_testing!E15</f>
        <v>2018/19</v>
      </c>
      <c r="H157" s="835" t="str">
        <f>Data_selected_by_user_testing!F15</f>
        <v>2019/20</v>
      </c>
      <c r="I157" s="835" t="str">
        <f>Data_selected_by_user_testing!G15</f>
        <v>2020/21</v>
      </c>
      <c r="J157" s="835" t="str">
        <f>Data_selected_by_user_testing!H15</f>
        <v>2021/22</v>
      </c>
      <c r="K157" s="835" t="str">
        <f>Data_selected_by_user_testing!I15</f>
        <v>2022/23</v>
      </c>
      <c r="L157" s="835" t="str">
        <f>Data_selected_by_user_testing!J15</f>
        <v>2023/24</v>
      </c>
      <c r="M157" s="834"/>
      <c r="N157" s="834"/>
      <c r="O157" s="834"/>
      <c r="P157" s="834"/>
      <c r="Q157" s="834"/>
    </row>
    <row r="158" spans="2:17">
      <c r="B158" s="1337" t="s">
        <v>1601</v>
      </c>
      <c r="C158" s="1309"/>
      <c r="D158" s="1309"/>
      <c r="E158" s="836" t="s">
        <v>46</v>
      </c>
      <c r="F158" s="837">
        <f>RAW_DATA_INPUTS!C199</f>
        <v>1</v>
      </c>
      <c r="G158" s="837">
        <f>RAW_DATA_INPUTS!D199</f>
        <v>1.019971966</v>
      </c>
      <c r="H158" s="837">
        <f>RAW_DATA_INPUTS!E199</f>
        <v>1.016682444</v>
      </c>
      <c r="I158" s="837">
        <f>RAW_DATA_INPUTS!F199</f>
        <v>1.052373631</v>
      </c>
      <c r="J158" s="837">
        <f>RAW_DATA_INPUTS!G199</f>
        <v>1.060388334</v>
      </c>
      <c r="K158" s="837">
        <f>RAW_DATA_INPUTS!H199</f>
        <v>1.1057164509999999</v>
      </c>
      <c r="L158" s="837">
        <f>RAW_DATA_INPUTS!I199</f>
        <v>1.1057164509999999</v>
      </c>
      <c r="M158" s="834"/>
      <c r="N158" s="1018"/>
      <c r="O158" s="1018"/>
      <c r="P158" s="1018"/>
      <c r="Q158" s="1018"/>
    </row>
    <row r="159" spans="2:17">
      <c r="B159" s="1309"/>
      <c r="C159" s="1309"/>
      <c r="D159" s="1309"/>
      <c r="E159" s="836" t="s">
        <v>47</v>
      </c>
      <c r="F159" s="837">
        <f>RAW_DATA_INPUTS!C202</f>
        <v>1</v>
      </c>
      <c r="G159" s="837">
        <f>RAW_DATA_INPUTS!D202</f>
        <v>1.0138842299999999</v>
      </c>
      <c r="H159" s="837">
        <f>RAW_DATA_INPUTS!E202</f>
        <v>1.021644593</v>
      </c>
      <c r="I159" s="837">
        <f>RAW_DATA_INPUTS!F202</f>
        <v>1.030640703</v>
      </c>
      <c r="J159" s="837">
        <f>RAW_DATA_INPUTS!G202</f>
        <v>1.035470941</v>
      </c>
      <c r="K159" s="837">
        <f>RAW_DATA_INPUTS!H202</f>
        <v>1.039368641</v>
      </c>
      <c r="L159" s="837">
        <f>RAW_DATA_INPUTS!I202</f>
        <v>1.039368641</v>
      </c>
      <c r="M159" s="834"/>
      <c r="N159" s="1018"/>
      <c r="O159" s="1018"/>
      <c r="P159" s="1018"/>
      <c r="Q159" s="1018"/>
    </row>
    <row r="160" spans="2:17">
      <c r="B160" s="1309" t="s">
        <v>1602</v>
      </c>
      <c r="C160" s="1309"/>
      <c r="D160" s="1309"/>
      <c r="E160" s="836" t="s">
        <v>46</v>
      </c>
      <c r="F160" s="837">
        <v>0.99477074462223902</v>
      </c>
      <c r="G160" s="837">
        <v>0.98696134873296604</v>
      </c>
      <c r="H160" s="837">
        <v>0.98093986094225805</v>
      </c>
      <c r="I160" s="837">
        <v>0.98042309991709797</v>
      </c>
      <c r="J160" s="837">
        <v>0.98274981972152098</v>
      </c>
      <c r="K160" s="837">
        <v>0.98274981972152098</v>
      </c>
      <c r="L160" s="837">
        <f>K160</f>
        <v>0.98274981972152098</v>
      </c>
      <c r="M160" s="834"/>
      <c r="N160" s="834"/>
      <c r="O160" s="834"/>
      <c r="P160" s="834"/>
      <c r="Q160" s="834"/>
    </row>
    <row r="161" spans="2:40">
      <c r="B161" s="1309"/>
      <c r="C161" s="1309"/>
      <c r="D161" s="1309"/>
      <c r="E161" s="836" t="s">
        <v>47</v>
      </c>
      <c r="F161" s="837">
        <v>0.98285004545245802</v>
      </c>
      <c r="G161" s="837">
        <v>1.02437613875295</v>
      </c>
      <c r="H161" s="837">
        <v>1.02415780648318</v>
      </c>
      <c r="I161" s="837">
        <v>1.0632470827052201</v>
      </c>
      <c r="J161" s="837">
        <v>1.0697123298575899</v>
      </c>
      <c r="K161" s="837">
        <v>1.0697123298575899</v>
      </c>
      <c r="L161" s="837">
        <f>K161</f>
        <v>1.0697123298575899</v>
      </c>
      <c r="M161" s="834"/>
      <c r="N161" s="834"/>
      <c r="O161" s="834"/>
      <c r="P161" s="834"/>
      <c r="Q161" s="834"/>
    </row>
    <row r="162" spans="2:40">
      <c r="B162" s="1346" t="s">
        <v>1191</v>
      </c>
      <c r="C162" s="1346"/>
      <c r="D162" s="1346"/>
      <c r="E162" s="836" t="s">
        <v>46</v>
      </c>
      <c r="F162" s="838">
        <v>1</v>
      </c>
      <c r="G162" s="838">
        <v>1</v>
      </c>
      <c r="H162" s="838">
        <v>1</v>
      </c>
      <c r="I162" s="838">
        <v>1</v>
      </c>
      <c r="J162" s="838">
        <v>1</v>
      </c>
      <c r="K162" s="838">
        <v>1</v>
      </c>
      <c r="L162" s="838">
        <v>1</v>
      </c>
      <c r="M162" s="834"/>
      <c r="N162" s="834"/>
      <c r="O162" s="834"/>
      <c r="P162" s="834"/>
      <c r="Q162" s="834"/>
    </row>
    <row r="163" spans="2:40">
      <c r="B163" s="1346"/>
      <c r="C163" s="1346"/>
      <c r="D163" s="1346"/>
      <c r="E163" s="836" t="s">
        <v>47</v>
      </c>
      <c r="F163" s="838">
        <v>1</v>
      </c>
      <c r="G163" s="838">
        <v>1</v>
      </c>
      <c r="H163" s="838">
        <v>1</v>
      </c>
      <c r="I163" s="838">
        <v>1</v>
      </c>
      <c r="J163" s="838">
        <v>1</v>
      </c>
      <c r="K163" s="838">
        <v>1</v>
      </c>
      <c r="L163" s="838">
        <v>1</v>
      </c>
      <c r="M163" s="834"/>
      <c r="N163" s="834"/>
      <c r="O163" s="834"/>
      <c r="P163" s="834"/>
      <c r="Q163" s="834"/>
    </row>
    <row r="164" spans="2:40">
      <c r="C164" s="395"/>
      <c r="D164" s="395"/>
      <c r="E164" s="395"/>
      <c r="F164" s="395"/>
      <c r="G164" s="395"/>
      <c r="H164" s="395"/>
      <c r="I164" s="395"/>
      <c r="J164" s="395"/>
      <c r="K164" s="395"/>
      <c r="L164" s="395"/>
      <c r="M164" s="395"/>
      <c r="N164" s="395"/>
      <c r="O164" s="395"/>
      <c r="P164" s="395"/>
      <c r="Q164" s="395"/>
    </row>
    <row r="165" spans="2:40" ht="17.649999999999999">
      <c r="B165" s="848" t="s">
        <v>1207</v>
      </c>
    </row>
    <row r="166" spans="2:40" ht="17.649999999999999">
      <c r="B166" s="37"/>
    </row>
    <row r="167" spans="2:40">
      <c r="B167" s="146" t="s">
        <v>316</v>
      </c>
    </row>
    <row r="168" spans="2:40">
      <c r="B168" s="146"/>
    </row>
    <row r="169" spans="2:40">
      <c r="B169" s="1332" t="s">
        <v>1733</v>
      </c>
      <c r="C169" s="1332"/>
      <c r="D169" s="1332"/>
      <c r="E169" s="1332"/>
      <c r="F169" s="1332"/>
      <c r="G169" s="1332"/>
      <c r="H169" s="1332"/>
      <c r="I169" s="1332"/>
      <c r="J169" s="1332"/>
      <c r="K169" s="1332"/>
      <c r="L169" s="1332"/>
      <c r="M169" s="1332"/>
      <c r="N169" s="1332"/>
      <c r="O169" s="1332"/>
      <c r="P169" s="1332"/>
      <c r="Q169" s="1332"/>
    </row>
    <row r="170" spans="2:40">
      <c r="B170" s="1332"/>
      <c r="C170" s="1332"/>
      <c r="D170" s="1332"/>
      <c r="E170" s="1332"/>
      <c r="F170" s="1332"/>
      <c r="G170" s="1332"/>
      <c r="H170" s="1332"/>
      <c r="I170" s="1332"/>
      <c r="J170" s="1332"/>
      <c r="K170" s="1332"/>
      <c r="L170" s="1332"/>
      <c r="M170" s="1332"/>
      <c r="N170" s="1332"/>
      <c r="O170" s="1332"/>
      <c r="P170" s="1332"/>
      <c r="Q170" s="1332"/>
    </row>
    <row r="171" spans="2:40" ht="13.15">
      <c r="B171" s="216"/>
      <c r="C171" s="216"/>
      <c r="D171" s="216"/>
      <c r="E171" s="216"/>
      <c r="F171" s="216"/>
      <c r="G171" s="216"/>
      <c r="H171" s="216"/>
      <c r="I171" s="216"/>
      <c r="J171" s="216"/>
      <c r="K171" s="216"/>
      <c r="L171" s="216"/>
      <c r="M171" s="216"/>
      <c r="N171" s="216"/>
      <c r="O171" s="216"/>
      <c r="P171" s="216"/>
      <c r="Q171" s="216"/>
      <c r="Y171" s="1162" t="s">
        <v>1614</v>
      </c>
      <c r="Z171" s="1"/>
      <c r="AA171" s="1"/>
      <c r="AB171" s="1"/>
      <c r="AC171" s="1"/>
      <c r="AD171" s="1"/>
      <c r="AE171" s="1"/>
      <c r="AF171" s="1"/>
      <c r="AG171" s="1"/>
      <c r="AH171" s="1"/>
      <c r="AI171" s="1"/>
      <c r="AJ171" s="1"/>
      <c r="AK171" s="1"/>
      <c r="AL171" s="1"/>
      <c r="AM171" s="1"/>
      <c r="AN171" s="1"/>
    </row>
    <row r="172" spans="2:40">
      <c r="B172" s="868" t="s">
        <v>1555</v>
      </c>
      <c r="C172" s="868"/>
      <c r="D172" s="868"/>
      <c r="E172" s="868"/>
      <c r="F172" s="868"/>
      <c r="G172" s="868"/>
      <c r="H172" s="868"/>
      <c r="I172" s="868"/>
      <c r="J172" s="868"/>
      <c r="K172" s="868"/>
      <c r="L172" s="868"/>
      <c r="M172" s="868"/>
      <c r="N172" s="868"/>
      <c r="O172" s="868"/>
      <c r="P172" s="868"/>
      <c r="Q172" s="216"/>
      <c r="Y172" s="1"/>
      <c r="Z172" s="1134"/>
      <c r="AA172" s="1134"/>
      <c r="AB172" s="1137" t="str">
        <f>Calc_Primary_teacher_need!Q18</f>
        <v>2018/19</v>
      </c>
      <c r="AC172" s="1137" t="str">
        <f>Calc_Primary_teacher_need!R18</f>
        <v>2019/20</v>
      </c>
      <c r="AD172" s="1137" t="str">
        <f>Calc_Primary_teacher_need!S18</f>
        <v>2020/21</v>
      </c>
      <c r="AE172" s="1137" t="str">
        <f>Calc_Primary_teacher_need!T18</f>
        <v>2021/22</v>
      </c>
      <c r="AF172" s="1137" t="str">
        <f>Calc_Primary_teacher_need!U18</f>
        <v>2022/23</v>
      </c>
      <c r="AG172" s="1137" t="str">
        <f>Calc_Primary_teacher_need!V18</f>
        <v>2023/24</v>
      </c>
      <c r="AH172" s="1137" t="str">
        <f>Calc_Primary_teacher_need!W18</f>
        <v>2024/25</v>
      </c>
      <c r="AI172" s="1137" t="str">
        <f>Calc_Primary_teacher_need!X18</f>
        <v>2025/26</v>
      </c>
      <c r="AJ172" s="1137" t="str">
        <f>Calc_Primary_teacher_need!Y18</f>
        <v>2026/27</v>
      </c>
      <c r="AK172" s="1137" t="str">
        <f>Calc_Primary_teacher_need!Z18</f>
        <v>2027/28</v>
      </c>
      <c r="AL172" s="1137" t="str">
        <f>Calc_Primary_teacher_need!AA18</f>
        <v>2028/29</v>
      </c>
      <c r="AM172" s="1137" t="str">
        <f>Calc_Primary_teacher_need!AB18</f>
        <v>2029/30</v>
      </c>
      <c r="AN172" s="1137"/>
    </row>
    <row r="173" spans="2:40">
      <c r="B173" s="216"/>
      <c r="C173" s="216"/>
      <c r="D173" s="216"/>
      <c r="E173" s="216"/>
      <c r="F173" s="216"/>
      <c r="G173" s="216"/>
      <c r="H173" s="216"/>
      <c r="I173" s="216"/>
      <c r="J173" s="216"/>
      <c r="K173" s="216"/>
      <c r="L173" s="216"/>
      <c r="M173" s="216"/>
      <c r="N173" s="216"/>
      <c r="O173" s="216"/>
      <c r="P173" s="216"/>
      <c r="Q173" s="216"/>
      <c r="Y173" s="1"/>
      <c r="Z173" s="1134"/>
      <c r="AA173" s="1135" t="s">
        <v>1234</v>
      </c>
      <c r="AB173" s="1138">
        <v>20.470672986724001</v>
      </c>
      <c r="AC173" s="1138">
        <v>20.44703619439127</v>
      </c>
      <c r="AD173" s="1138">
        <v>20.432850524394784</v>
      </c>
      <c r="AE173" s="1138">
        <v>20.369013996866933</v>
      </c>
      <c r="AF173" s="1138">
        <v>20.290396318146932</v>
      </c>
      <c r="AG173" s="1138">
        <v>20.210692896481472</v>
      </c>
      <c r="AH173" s="1138">
        <v>20.168201896324348</v>
      </c>
      <c r="AI173" s="1138">
        <v>20.141832787102295</v>
      </c>
      <c r="AJ173" s="1138">
        <v>20.113686473677518</v>
      </c>
      <c r="AK173" s="1138">
        <v>20.080033249620275</v>
      </c>
      <c r="AL173" s="1138">
        <v>20.083765827789865</v>
      </c>
      <c r="AM173" s="1138">
        <v>20.064415578556407</v>
      </c>
      <c r="AN173" s="1138"/>
    </row>
    <row r="174" spans="2:40" ht="13.15">
      <c r="B174" s="74" t="s">
        <v>245</v>
      </c>
      <c r="F174" s="74" t="s">
        <v>1403</v>
      </c>
      <c r="J174" s="74" t="s">
        <v>1404</v>
      </c>
      <c r="N174" s="74" t="s">
        <v>1405</v>
      </c>
      <c r="Y174" s="1"/>
      <c r="Z174" s="1134"/>
      <c r="AA174" s="1135" t="s">
        <v>1235</v>
      </c>
      <c r="AB174" s="1138">
        <f>Calc_Primary_teacher_need!Q34</f>
        <v>20.470672986724001</v>
      </c>
      <c r="AC174" s="1138">
        <f>Calc_Primary_teacher_need!R34</f>
        <v>20.44703619439127</v>
      </c>
      <c r="AD174" s="1138">
        <f>Calc_Primary_teacher_need!S34</f>
        <v>20.432850524394784</v>
      </c>
      <c r="AE174" s="1138">
        <f>Calc_Primary_teacher_need!T34</f>
        <v>20.369013996866933</v>
      </c>
      <c r="AF174" s="1138">
        <f>Calc_Primary_teacher_need!U34</f>
        <v>20.290396318146932</v>
      </c>
      <c r="AG174" s="1138">
        <f>Calc_Primary_teacher_need!V34</f>
        <v>20.210692896481472</v>
      </c>
      <c r="AH174" s="1138">
        <f>Calc_Primary_teacher_need!W34</f>
        <v>20.168201896324348</v>
      </c>
      <c r="AI174" s="1138">
        <f>Calc_Primary_teacher_need!X34</f>
        <v>20.141832787102295</v>
      </c>
      <c r="AJ174" s="1138">
        <f>Calc_Primary_teacher_need!Y34</f>
        <v>20.113686473677518</v>
      </c>
      <c r="AK174" s="1138">
        <f>Calc_Primary_teacher_need!Z34</f>
        <v>20.080033249620275</v>
      </c>
      <c r="AL174" s="1138">
        <f>Calc_Primary_teacher_need!AA34</f>
        <v>20.083765827789865</v>
      </c>
      <c r="AM174" s="1138">
        <f>Calc_Primary_teacher_need!AB34</f>
        <v>20.064415578556407</v>
      </c>
      <c r="AN174" s="1138"/>
    </row>
    <row r="175" spans="2:40">
      <c r="Y175" s="1"/>
      <c r="Z175" s="1134"/>
      <c r="AA175" s="1135" t="s">
        <v>1236</v>
      </c>
      <c r="AB175" s="1138">
        <v>15.499335436546298</v>
      </c>
      <c r="AC175" s="1138">
        <v>15.736324401738347</v>
      </c>
      <c r="AD175" s="1138">
        <v>15.918726353618419</v>
      </c>
      <c r="AE175" s="1138">
        <v>16.11235617581502</v>
      </c>
      <c r="AF175" s="1138">
        <v>16.319636370925505</v>
      </c>
      <c r="AG175" s="1138">
        <v>16.467436412356729</v>
      </c>
      <c r="AH175" s="1138">
        <v>16.500019231182076</v>
      </c>
      <c r="AI175" s="1138">
        <v>16.508615608651148</v>
      </c>
      <c r="AJ175" s="1138">
        <v>16.484284485574459</v>
      </c>
      <c r="AK175" s="1138">
        <v>16.433525824353559</v>
      </c>
      <c r="AL175" s="1138">
        <v>16.33227513557874</v>
      </c>
      <c r="AM175" s="1138">
        <v>16.298527567832274</v>
      </c>
      <c r="AN175" s="1138"/>
    </row>
    <row r="176" spans="2:40">
      <c r="Y176" s="1"/>
      <c r="Z176" s="1134"/>
      <c r="AA176" s="1135" t="s">
        <v>1237</v>
      </c>
      <c r="AB176" s="1138">
        <f>Calc_overall_Sec_teacher_need!Q34</f>
        <v>15.499335436546298</v>
      </c>
      <c r="AC176" s="1138">
        <f>Calc_overall_Sec_teacher_need!R34</f>
        <v>15.736324401738347</v>
      </c>
      <c r="AD176" s="1138">
        <f>Calc_overall_Sec_teacher_need!S34</f>
        <v>15.918726353618419</v>
      </c>
      <c r="AE176" s="1138">
        <f>Calc_overall_Sec_teacher_need!T34</f>
        <v>16.11235617581502</v>
      </c>
      <c r="AF176" s="1138">
        <f>Calc_overall_Sec_teacher_need!U34</f>
        <v>16.319636370925505</v>
      </c>
      <c r="AG176" s="1138">
        <f>Calc_overall_Sec_teacher_need!V34</f>
        <v>16.467436412356729</v>
      </c>
      <c r="AH176" s="1138">
        <f>Calc_overall_Sec_teacher_need!W34</f>
        <v>16.500019231182076</v>
      </c>
      <c r="AI176" s="1138">
        <f>Calc_overall_Sec_teacher_need!X34</f>
        <v>16.508615608651148</v>
      </c>
      <c r="AJ176" s="1138">
        <f>Calc_overall_Sec_teacher_need!Y34</f>
        <v>16.484284485574459</v>
      </c>
      <c r="AK176" s="1138">
        <f>Calc_overall_Sec_teacher_need!Z34</f>
        <v>16.433525824353559</v>
      </c>
      <c r="AL176" s="1138">
        <f>Calc_overall_Sec_teacher_need!AA34</f>
        <v>16.33227513557874</v>
      </c>
      <c r="AM176" s="1138">
        <f>Calc_overall_Sec_teacher_need!AB34</f>
        <v>16.298527567832274</v>
      </c>
      <c r="AN176" s="1138"/>
    </row>
    <row r="179" spans="2:18" ht="17.649999999999999">
      <c r="B179" s="848" t="s">
        <v>1769</v>
      </c>
    </row>
    <row r="180" spans="2:18" ht="17.649999999999999">
      <c r="B180" s="37"/>
    </row>
    <row r="181" spans="2:18">
      <c r="B181" s="146" t="s">
        <v>1734</v>
      </c>
    </row>
    <row r="182" spans="2:18">
      <c r="B182" s="146"/>
    </row>
    <row r="183" spans="2:18">
      <c r="B183" s="146" t="s">
        <v>1735</v>
      </c>
    </row>
    <row r="185" spans="2:18">
      <c r="B185" s="146" t="s">
        <v>317</v>
      </c>
    </row>
    <row r="186" spans="2:18">
      <c r="B186" s="146" t="s">
        <v>1736</v>
      </c>
    </row>
    <row r="187" spans="2:18">
      <c r="B187" s="146" t="s">
        <v>1696</v>
      </c>
    </row>
    <row r="188" spans="2:18">
      <c r="B188" s="146" t="s">
        <v>1737</v>
      </c>
    </row>
    <row r="190" spans="2:18">
      <c r="B190" s="146" t="s">
        <v>1697</v>
      </c>
    </row>
    <row r="191" spans="2:18">
      <c r="B191" s="1336"/>
      <c r="C191" s="1336"/>
      <c r="D191" s="1336"/>
      <c r="E191" s="1336"/>
      <c r="F191" s="1336"/>
      <c r="G191" s="1336"/>
      <c r="H191" s="1336"/>
      <c r="I191" s="1336"/>
      <c r="J191" s="1336"/>
      <c r="K191" s="1336"/>
      <c r="L191" s="1336"/>
      <c r="M191" s="1336"/>
      <c r="N191" s="1336"/>
      <c r="O191" s="1336"/>
      <c r="P191" s="1336"/>
      <c r="Q191" s="1336"/>
      <c r="R191" s="1336"/>
    </row>
    <row r="192" spans="2:18">
      <c r="B192" s="1336"/>
      <c r="C192" s="1336"/>
      <c r="D192" s="1336"/>
      <c r="E192" s="1336"/>
      <c r="F192" s="1336"/>
      <c r="G192" s="1336"/>
      <c r="H192" s="1336"/>
      <c r="I192" s="1336"/>
      <c r="J192" s="1336"/>
      <c r="K192" s="1336"/>
      <c r="L192" s="1336"/>
      <c r="M192" s="1336"/>
      <c r="N192" s="1336"/>
      <c r="O192" s="1336"/>
      <c r="P192" s="1336"/>
      <c r="Q192" s="1336"/>
      <c r="R192" s="1336"/>
    </row>
    <row r="193" spans="2:22" ht="13.15">
      <c r="B193" s="74" t="s">
        <v>40</v>
      </c>
      <c r="F193" s="74" t="s">
        <v>248</v>
      </c>
    </row>
    <row r="194" spans="2:22">
      <c r="J194" s="390" t="s">
        <v>477</v>
      </c>
    </row>
    <row r="195" spans="2:22">
      <c r="J195" s="388" t="s">
        <v>70</v>
      </c>
      <c r="K195" s="215" t="str">
        <f>Calc_Primary_teacher_need!Q18</f>
        <v>2018/19</v>
      </c>
      <c r="L195" s="215" t="str">
        <f>Calc_Primary_teacher_need!R18</f>
        <v>2019/20</v>
      </c>
      <c r="M195" s="215" t="str">
        <f>Calc_Primary_teacher_need!S18</f>
        <v>2020/21</v>
      </c>
      <c r="N195" s="215" t="str">
        <f>Calc_Primary_teacher_need!T18</f>
        <v>2021/22</v>
      </c>
      <c r="O195" s="215" t="str">
        <f>Calc_Primary_teacher_need!U18</f>
        <v>2022/23</v>
      </c>
      <c r="P195" s="215" t="str">
        <f>Calc_Primary_teacher_need!V18</f>
        <v>2023/24</v>
      </c>
      <c r="Q195" s="215" t="str">
        <f>Calc_Primary_teacher_need!W18</f>
        <v>2024/25</v>
      </c>
      <c r="R195" s="215" t="str">
        <f>Calc_Primary_teacher_need!X18</f>
        <v>2025/26</v>
      </c>
      <c r="S195" s="215" t="str">
        <f>Calc_Primary_teacher_need!Y18</f>
        <v>2026/27</v>
      </c>
      <c r="T195" s="215" t="str">
        <f>Calc_Primary_teacher_need!Z18</f>
        <v>2027/28</v>
      </c>
      <c r="U195" s="215" t="str">
        <f>Calc_Primary_teacher_need!AA18</f>
        <v>2028/29</v>
      </c>
      <c r="V195" s="215" t="str">
        <f>Calc_Primary_teacher_need!AB18</f>
        <v>2029/30</v>
      </c>
    </row>
    <row r="196" spans="2:22">
      <c r="J196" s="388" t="s">
        <v>40</v>
      </c>
      <c r="K196" s="215" t="b">
        <f>Calc_Primary_teacher_need!I76</f>
        <v>0</v>
      </c>
      <c r="L196" s="215" t="b">
        <f>Calc_Primary_teacher_need!J76</f>
        <v>0</v>
      </c>
      <c r="M196" s="215" t="b">
        <f>Calc_Primary_teacher_need!K76</f>
        <v>0</v>
      </c>
      <c r="N196" s="215" t="b">
        <f>Calc_Primary_teacher_need!L76</f>
        <v>0</v>
      </c>
      <c r="O196" s="215" t="b">
        <f>Calc_Primary_teacher_need!M76</f>
        <v>0</v>
      </c>
      <c r="P196" s="215" t="b">
        <f>Calc_Primary_teacher_need!N76</f>
        <v>0</v>
      </c>
      <c r="Q196" s="215" t="b">
        <f>Calc_Primary_teacher_need!O76</f>
        <v>0</v>
      </c>
      <c r="R196" s="215" t="b">
        <f>Calc_Primary_teacher_need!P76</f>
        <v>0</v>
      </c>
      <c r="S196" s="215" t="b">
        <f>Calc_Primary_teacher_need!Q76</f>
        <v>0</v>
      </c>
      <c r="T196" s="215" t="b">
        <f>Calc_Primary_teacher_need!R76</f>
        <v>0</v>
      </c>
      <c r="U196" s="215" t="b">
        <f>Calc_Primary_teacher_need!S76</f>
        <v>0</v>
      </c>
      <c r="V196" s="215" t="b">
        <f>Calc_Primary_teacher_need!T76</f>
        <v>0</v>
      </c>
    </row>
    <row r="197" spans="2:22">
      <c r="J197" s="388" t="s">
        <v>248</v>
      </c>
      <c r="K197" s="215" t="b">
        <f>Calc_overall_Sec_teacher_need!I69</f>
        <v>0</v>
      </c>
      <c r="L197" s="215" t="b">
        <f>Calc_overall_Sec_teacher_need!J69</f>
        <v>0</v>
      </c>
      <c r="M197" s="215" t="b">
        <f>Calc_overall_Sec_teacher_need!K69</f>
        <v>0</v>
      </c>
      <c r="N197" s="215" t="b">
        <f>Calc_overall_Sec_teacher_need!L69</f>
        <v>0</v>
      </c>
      <c r="O197" s="215" t="b">
        <f>Calc_overall_Sec_teacher_need!M69</f>
        <v>0</v>
      </c>
      <c r="P197" s="215" t="b">
        <f>Calc_overall_Sec_teacher_need!N69</f>
        <v>0</v>
      </c>
      <c r="Q197" s="215" t="b">
        <f>Calc_overall_Sec_teacher_need!O69</f>
        <v>0</v>
      </c>
      <c r="R197" s="215" t="b">
        <f>Calc_overall_Sec_teacher_need!P69</f>
        <v>0</v>
      </c>
      <c r="S197" s="215" t="b">
        <f>Calc_overall_Sec_teacher_need!Q69</f>
        <v>0</v>
      </c>
      <c r="T197" s="215" t="b">
        <f>Calc_overall_Sec_teacher_need!R69</f>
        <v>0</v>
      </c>
      <c r="U197" s="215" t="b">
        <f>Calc_overall_Sec_teacher_need!S69</f>
        <v>0</v>
      </c>
      <c r="V197" s="215" t="b">
        <f>Calc_overall_Sec_teacher_need!T69</f>
        <v>0</v>
      </c>
    </row>
    <row r="198" spans="2:22" ht="13.15">
      <c r="B198" s="996" t="s">
        <v>280</v>
      </c>
      <c r="C198" s="74"/>
      <c r="D198" s="74"/>
      <c r="E198" s="74"/>
      <c r="F198" s="996" t="s">
        <v>281</v>
      </c>
      <c r="J198" s="1268" t="s">
        <v>1740</v>
      </c>
    </row>
    <row r="199" spans="2:22">
      <c r="C199" s="219"/>
      <c r="G199" s="219"/>
    </row>
    <row r="200" spans="2:22">
      <c r="C200" s="276">
        <v>20</v>
      </c>
      <c r="D200" s="214" t="s">
        <v>282</v>
      </c>
      <c r="G200" s="218">
        <v>20</v>
      </c>
      <c r="H200" s="214" t="s">
        <v>282</v>
      </c>
    </row>
    <row r="202" spans="2:22" ht="17.649999999999999">
      <c r="B202" s="848" t="s">
        <v>1774</v>
      </c>
    </row>
    <row r="203" spans="2:22" ht="17.649999999999999">
      <c r="B203" s="37"/>
      <c r="R203" s="1055"/>
    </row>
    <row r="204" spans="2:22">
      <c r="B204" s="1332" t="s">
        <v>1214</v>
      </c>
      <c r="C204" s="1332"/>
      <c r="D204" s="1332"/>
      <c r="E204" s="1332"/>
      <c r="F204" s="1332"/>
      <c r="G204" s="1332"/>
      <c r="H204" s="1332"/>
      <c r="I204" s="1332"/>
      <c r="J204" s="1332"/>
      <c r="K204" s="1332"/>
      <c r="L204" s="1332"/>
      <c r="M204" s="1332"/>
      <c r="N204" s="1332"/>
      <c r="O204" s="1332"/>
      <c r="P204" s="1332"/>
      <c r="R204" s="1055"/>
    </row>
    <row r="205" spans="2:22">
      <c r="B205" s="1332"/>
      <c r="C205" s="1332"/>
      <c r="D205" s="1332"/>
      <c r="E205" s="1332"/>
      <c r="F205" s="1332"/>
      <c r="G205" s="1332"/>
      <c r="H205" s="1332"/>
      <c r="I205" s="1332"/>
      <c r="J205" s="1332"/>
      <c r="K205" s="1332"/>
      <c r="L205" s="1332"/>
      <c r="M205" s="1332"/>
      <c r="N205" s="1332"/>
      <c r="O205" s="1332"/>
      <c r="P205" s="1332"/>
      <c r="R205" s="1055"/>
    </row>
    <row r="206" spans="2:22">
      <c r="B206" s="146"/>
      <c r="R206" s="1055"/>
    </row>
    <row r="207" spans="2:22">
      <c r="B207" s="1332" t="s">
        <v>1480</v>
      </c>
      <c r="C207" s="1332"/>
      <c r="D207" s="1332"/>
      <c r="E207" s="1332"/>
      <c r="F207" s="1332"/>
      <c r="G207" s="1332"/>
      <c r="H207" s="1332"/>
      <c r="I207" s="1332"/>
      <c r="J207" s="1332"/>
      <c r="K207" s="1332"/>
      <c r="L207" s="1332"/>
      <c r="M207" s="1332"/>
      <c r="N207" s="1332"/>
      <c r="O207" s="1332"/>
      <c r="P207" s="1332"/>
      <c r="R207" s="1055"/>
    </row>
    <row r="208" spans="2:22" ht="15" customHeight="1">
      <c r="B208" s="1332"/>
      <c r="C208" s="1332"/>
      <c r="D208" s="1332"/>
      <c r="E208" s="1332"/>
      <c r="F208" s="1332"/>
      <c r="G208" s="1332"/>
      <c r="H208" s="1332"/>
      <c r="I208" s="1332"/>
      <c r="J208" s="1332"/>
      <c r="K208" s="1332"/>
      <c r="L208" s="1332"/>
      <c r="M208" s="1332"/>
      <c r="N208" s="1332"/>
      <c r="O208" s="1332"/>
      <c r="P208" s="1332"/>
    </row>
    <row r="209" spans="2:20">
      <c r="B209" s="216"/>
      <c r="C209" s="216"/>
      <c r="D209" s="216"/>
      <c r="E209" s="216"/>
      <c r="F209" s="216"/>
      <c r="G209" s="216"/>
      <c r="H209" s="216"/>
      <c r="I209" s="216"/>
      <c r="J209" s="216"/>
      <c r="K209" s="216"/>
      <c r="L209" s="216"/>
      <c r="M209" s="216"/>
      <c r="N209" s="216"/>
      <c r="O209" s="216"/>
      <c r="P209" s="216"/>
    </row>
    <row r="210" spans="2:20">
      <c r="B210" s="146" t="s">
        <v>1481</v>
      </c>
      <c r="T210" s="1056"/>
    </row>
    <row r="211" spans="2:20">
      <c r="B211" s="146"/>
    </row>
    <row r="212" spans="2:20" ht="13.15">
      <c r="B212" s="74" t="s">
        <v>40</v>
      </c>
      <c r="F212" s="74" t="s">
        <v>248</v>
      </c>
    </row>
    <row r="217" spans="2:20" ht="13.15">
      <c r="B217" s="996" t="s">
        <v>1129</v>
      </c>
      <c r="C217" s="74"/>
      <c r="D217" s="74"/>
      <c r="E217" s="74"/>
      <c r="F217" s="996" t="s">
        <v>1130</v>
      </c>
    </row>
    <row r="218" spans="2:20">
      <c r="C218" s="219"/>
      <c r="G218" s="219"/>
    </row>
    <row r="219" spans="2:20">
      <c r="C219" s="218">
        <v>1</v>
      </c>
      <c r="D219" s="214" t="s">
        <v>282</v>
      </c>
      <c r="G219" s="218">
        <v>1</v>
      </c>
      <c r="H219" s="214" t="s">
        <v>282</v>
      </c>
    </row>
    <row r="221" spans="2:20" ht="17.649999999999999">
      <c r="B221" s="848" t="s">
        <v>1761</v>
      </c>
    </row>
    <row r="222" spans="2:20" ht="17.649999999999999">
      <c r="B222" s="37"/>
    </row>
    <row r="223" spans="2:20" ht="13.15" customHeight="1">
      <c r="B223" s="1336" t="s">
        <v>1762</v>
      </c>
      <c r="C223" s="1336"/>
      <c r="D223" s="1336"/>
      <c r="E223" s="1336"/>
      <c r="F223" s="1336"/>
      <c r="G223" s="1336"/>
      <c r="H223" s="1336"/>
      <c r="I223" s="1336"/>
      <c r="J223" s="1336"/>
      <c r="K223" s="1336"/>
      <c r="L223" s="1336"/>
      <c r="M223" s="1336"/>
      <c r="N223" s="1336"/>
      <c r="O223" s="1336"/>
      <c r="P223" s="1336"/>
    </row>
    <row r="224" spans="2:20">
      <c r="B224" s="1336"/>
      <c r="C224" s="1336"/>
      <c r="D224" s="1336"/>
      <c r="E224" s="1336"/>
      <c r="F224" s="1336"/>
      <c r="G224" s="1336"/>
      <c r="H224" s="1336"/>
      <c r="I224" s="1336"/>
      <c r="J224" s="1336"/>
      <c r="K224" s="1336"/>
      <c r="L224" s="1336"/>
      <c r="M224" s="1336"/>
      <c r="N224" s="1336"/>
      <c r="O224" s="1336"/>
      <c r="P224" s="1336"/>
    </row>
    <row r="225" spans="2:16">
      <c r="B225" s="525"/>
      <c r="C225" s="525"/>
      <c r="D225" s="525"/>
      <c r="E225" s="525"/>
      <c r="F225" s="525"/>
      <c r="G225" s="525"/>
      <c r="H225" s="525"/>
      <c r="I225" s="525"/>
      <c r="J225" s="525"/>
      <c r="K225" s="525"/>
      <c r="L225" s="525"/>
      <c r="M225" s="525"/>
      <c r="N225" s="525"/>
      <c r="O225" s="525"/>
      <c r="P225" s="525"/>
    </row>
    <row r="226" spans="2:16" ht="13.15" customHeight="1">
      <c r="B226" s="1336" t="s">
        <v>1288</v>
      </c>
      <c r="C226" s="1336"/>
      <c r="D226" s="1336"/>
      <c r="E226" s="1336"/>
      <c r="F226" s="1336"/>
      <c r="G226" s="1336"/>
      <c r="H226" s="1336"/>
      <c r="I226" s="1336"/>
      <c r="J226" s="1336"/>
      <c r="K226" s="1336"/>
      <c r="L226" s="1336"/>
      <c r="M226" s="1336"/>
      <c r="N226" s="1336"/>
      <c r="O226" s="1336"/>
      <c r="P226" s="1336"/>
    </row>
    <row r="227" spans="2:16">
      <c r="B227" s="1336"/>
      <c r="C227" s="1336"/>
      <c r="D227" s="1336"/>
      <c r="E227" s="1336"/>
      <c r="F227" s="1336"/>
      <c r="G227" s="1336"/>
      <c r="H227" s="1336"/>
      <c r="I227" s="1336"/>
      <c r="J227" s="1336"/>
      <c r="K227" s="1336"/>
      <c r="L227" s="1336"/>
      <c r="M227" s="1336"/>
      <c r="N227" s="1336"/>
      <c r="O227" s="1336"/>
      <c r="P227" s="1336"/>
    </row>
    <row r="228" spans="2:16">
      <c r="B228" s="932" t="s">
        <v>1468</v>
      </c>
    </row>
    <row r="229" spans="2:16">
      <c r="B229" s="932"/>
    </row>
    <row r="230" spans="2:16">
      <c r="B230" s="932" t="s">
        <v>1482</v>
      </c>
    </row>
    <row r="231" spans="2:16">
      <c r="B231" s="146"/>
    </row>
    <row r="232" spans="2:16" ht="13.15">
      <c r="B232" s="74" t="s">
        <v>40</v>
      </c>
      <c r="F232" s="74" t="s">
        <v>248</v>
      </c>
      <c r="J232" s="11" t="s">
        <v>1058</v>
      </c>
    </row>
    <row r="234" spans="2:16">
      <c r="J234" s="691" t="s">
        <v>40</v>
      </c>
      <c r="K234" s="1073">
        <f>Data_selected_by_user_testing!D112</f>
        <v>0.48706709726657699</v>
      </c>
    </row>
    <row r="235" spans="2:16">
      <c r="J235" s="691" t="s">
        <v>248</v>
      </c>
      <c r="K235" s="1073">
        <f>Data_selected_by_user_testing!D122</f>
        <v>0.5196971229063404</v>
      </c>
    </row>
    <row r="237" spans="2:16" ht="13.15">
      <c r="B237" s="996" t="s">
        <v>1128</v>
      </c>
      <c r="C237" s="74"/>
      <c r="D237" s="74"/>
      <c r="E237" s="74"/>
      <c r="F237" s="996" t="s">
        <v>1131</v>
      </c>
    </row>
    <row r="238" spans="2:16">
      <c r="C238" s="219"/>
      <c r="G238" s="219"/>
    </row>
    <row r="239" spans="2:16">
      <c r="C239" s="531">
        <v>0.5</v>
      </c>
      <c r="D239" s="214" t="s">
        <v>282</v>
      </c>
      <c r="H239" s="531">
        <v>0.5</v>
      </c>
      <c r="I239" s="214" t="s">
        <v>282</v>
      </c>
    </row>
    <row r="241" spans="2:16">
      <c r="B241" s="386" t="s">
        <v>1098</v>
      </c>
    </row>
    <row r="243" spans="2:16">
      <c r="B243" s="913" t="s">
        <v>1605</v>
      </c>
    </row>
    <row r="245" spans="2:16">
      <c r="B245" s="1340" t="s">
        <v>675</v>
      </c>
      <c r="C245" s="1343" t="s">
        <v>35</v>
      </c>
      <c r="D245" s="1344"/>
      <c r="E245" s="1344"/>
      <c r="F245" s="1344"/>
      <c r="G245" s="1345"/>
      <c r="H245" s="1343" t="s">
        <v>686</v>
      </c>
      <c r="I245" s="1344"/>
      <c r="J245" s="1344"/>
      <c r="K245" s="1344"/>
      <c r="L245" s="1345"/>
    </row>
    <row r="246" spans="2:16">
      <c r="B246" s="1341"/>
      <c r="C246" s="1343" t="s">
        <v>70</v>
      </c>
      <c r="D246" s="1344"/>
      <c r="E246" s="1344"/>
      <c r="F246" s="1344"/>
      <c r="G246" s="1345"/>
      <c r="H246" s="1343" t="s">
        <v>70</v>
      </c>
      <c r="I246" s="1344"/>
      <c r="J246" s="1344"/>
      <c r="K246" s="1344"/>
      <c r="L246" s="1345"/>
    </row>
    <row r="247" spans="2:16" ht="30.4">
      <c r="B247" s="1342"/>
      <c r="C247" s="1012" t="s">
        <v>143</v>
      </c>
      <c r="D247" s="1012" t="s">
        <v>144</v>
      </c>
      <c r="E247" s="1012" t="s">
        <v>145</v>
      </c>
      <c r="F247" s="922" t="s">
        <v>146</v>
      </c>
      <c r="G247" s="238" t="s">
        <v>1099</v>
      </c>
      <c r="H247" s="1107" t="s">
        <v>143</v>
      </c>
      <c r="I247" s="1107" t="s">
        <v>144</v>
      </c>
      <c r="J247" s="1107" t="s">
        <v>145</v>
      </c>
      <c r="K247" s="1107" t="s">
        <v>146</v>
      </c>
      <c r="L247" s="238" t="s">
        <v>1099</v>
      </c>
    </row>
    <row r="248" spans="2:16">
      <c r="B248" s="529" t="s">
        <v>674</v>
      </c>
      <c r="C248" s="1234">
        <v>0.14997380605675029</v>
      </c>
      <c r="D248" s="1234">
        <v>0.12430499904961602</v>
      </c>
      <c r="E248" s="1234">
        <v>0.12775802118390098</v>
      </c>
      <c r="F248" s="1234">
        <v>0.12198251054344687</v>
      </c>
      <c r="G248" s="1235">
        <v>0.12697879098814729</v>
      </c>
      <c r="H248" s="1234">
        <v>0.14222696402812146</v>
      </c>
      <c r="I248" s="1234">
        <v>0.12545052342317883</v>
      </c>
      <c r="J248" s="1234">
        <v>0.11092895985637723</v>
      </c>
      <c r="K248" s="1234">
        <v>0.11150948298510649</v>
      </c>
      <c r="L248" s="1235">
        <v>0.11719528223840367</v>
      </c>
    </row>
    <row r="249" spans="2:16">
      <c r="B249" s="529" t="s">
        <v>673</v>
      </c>
      <c r="C249" s="1234">
        <v>0.33038536277639885</v>
      </c>
      <c r="D249" s="1234">
        <v>0.32652181261891933</v>
      </c>
      <c r="E249" s="1234">
        <v>0.35343522042553888</v>
      </c>
      <c r="F249" s="1234">
        <v>0.37818803681928537</v>
      </c>
      <c r="G249" s="1235">
        <v>0.35564867965679958</v>
      </c>
      <c r="H249" s="1234">
        <v>0.35394431866429321</v>
      </c>
      <c r="I249" s="1234">
        <v>0.35198760206470686</v>
      </c>
      <c r="J249" s="1234">
        <v>0.34478822968795481</v>
      </c>
      <c r="K249" s="1234">
        <v>0.35475235753390866</v>
      </c>
      <c r="L249" s="1235">
        <v>0.35112936419932061</v>
      </c>
    </row>
    <row r="250" spans="2:16">
      <c r="B250" s="529" t="s">
        <v>672</v>
      </c>
      <c r="C250" s="1236">
        <v>0.51964083116685089</v>
      </c>
      <c r="D250" s="1236">
        <v>0.54917318833146467</v>
      </c>
      <c r="E250" s="1236">
        <v>0.51880675839056001</v>
      </c>
      <c r="F250" s="1236">
        <v>0.4998294526372678</v>
      </c>
      <c r="G250" s="1237">
        <v>0.51737252935505318</v>
      </c>
      <c r="H250" s="1236">
        <v>0.50382871730758527</v>
      </c>
      <c r="I250" s="1236">
        <v>0.52256187451211422</v>
      </c>
      <c r="J250" s="1236">
        <v>0.54428281045566806</v>
      </c>
      <c r="K250" s="1236">
        <v>0.5337381594809848</v>
      </c>
      <c r="L250" s="1237">
        <v>0.53167535356227569</v>
      </c>
    </row>
    <row r="251" spans="2:16">
      <c r="B251" s="529" t="s">
        <v>8</v>
      </c>
      <c r="C251" s="1238">
        <v>1</v>
      </c>
      <c r="D251" s="1238">
        <v>1</v>
      </c>
      <c r="E251" s="1238">
        <v>1</v>
      </c>
      <c r="F251" s="1238">
        <v>1</v>
      </c>
      <c r="G251" s="1239">
        <v>1</v>
      </c>
      <c r="H251" s="1238">
        <v>1</v>
      </c>
      <c r="I251" s="1238">
        <v>1</v>
      </c>
      <c r="J251" s="1238">
        <v>1</v>
      </c>
      <c r="K251" s="1238">
        <v>1</v>
      </c>
      <c r="L251" s="1239">
        <v>1</v>
      </c>
    </row>
    <row r="253" spans="2:16" ht="17.649999999999999">
      <c r="B253" s="848" t="s">
        <v>1208</v>
      </c>
    </row>
    <row r="254" spans="2:16" ht="17.649999999999999">
      <c r="B254" s="37"/>
      <c r="D254" s="406"/>
      <c r="E254" s="406"/>
      <c r="F254" s="406"/>
      <c r="G254" s="406"/>
      <c r="H254" s="406"/>
      <c r="I254" s="406"/>
      <c r="J254" s="406"/>
      <c r="K254" s="406"/>
      <c r="L254" s="406"/>
      <c r="M254" s="406"/>
    </row>
    <row r="255" spans="2:16" ht="13.15" customHeight="1">
      <c r="B255" s="733" t="s">
        <v>1606</v>
      </c>
      <c r="C255" s="732"/>
      <c r="D255" s="1024"/>
      <c r="E255" s="1024"/>
      <c r="F255" s="1024"/>
      <c r="G255" s="1024"/>
      <c r="H255" s="1024"/>
      <c r="I255" s="1024"/>
      <c r="J255" s="1024"/>
      <c r="K255" s="1024"/>
      <c r="L255" s="1024"/>
      <c r="M255" s="1024"/>
      <c r="N255" s="732"/>
      <c r="O255" s="732"/>
      <c r="P255" s="732"/>
    </row>
    <row r="256" spans="2:16" ht="13.15" customHeight="1">
      <c r="B256" s="733"/>
      <c r="C256" s="732"/>
      <c r="D256" s="1024"/>
      <c r="E256" s="1024"/>
      <c r="F256" s="1024"/>
      <c r="G256" s="1024"/>
      <c r="H256" s="1024"/>
      <c r="I256" s="1024"/>
      <c r="J256" s="1024"/>
      <c r="K256" s="1024"/>
      <c r="L256" s="1024"/>
      <c r="M256" s="1024"/>
      <c r="N256" s="732"/>
      <c r="O256" s="732"/>
      <c r="P256" s="732"/>
    </row>
    <row r="257" spans="2:16">
      <c r="B257" s="734" t="s">
        <v>1607</v>
      </c>
      <c r="C257" s="525"/>
      <c r="D257" s="1025"/>
      <c r="E257" s="1025"/>
      <c r="F257" s="1025"/>
      <c r="G257" s="1025"/>
      <c r="H257" s="1025"/>
      <c r="I257" s="1025"/>
      <c r="J257" s="1025"/>
      <c r="K257" s="1025"/>
      <c r="L257" s="1025"/>
      <c r="M257" s="1025"/>
      <c r="N257" s="525"/>
      <c r="O257" s="525"/>
      <c r="P257" s="525"/>
    </row>
    <row r="258" spans="2:16">
      <c r="B258" s="1030"/>
      <c r="C258" s="1030"/>
      <c r="D258" s="1030"/>
      <c r="E258" s="1030"/>
      <c r="F258" s="1030"/>
      <c r="G258" s="1030"/>
      <c r="H258" s="1030"/>
      <c r="I258" s="1030"/>
      <c r="J258" s="1030"/>
      <c r="K258" s="1030"/>
      <c r="L258" s="1030"/>
      <c r="M258" s="1030"/>
      <c r="N258" s="1030"/>
      <c r="O258" s="1030"/>
      <c r="P258" s="1030"/>
    </row>
    <row r="259" spans="2:16" ht="13.15">
      <c r="B259" s="74" t="s">
        <v>40</v>
      </c>
      <c r="D259" s="406"/>
      <c r="E259" s="406"/>
      <c r="F259" s="74" t="s">
        <v>248</v>
      </c>
      <c r="G259" s="1025"/>
      <c r="H259" s="1025"/>
      <c r="I259" s="1025"/>
      <c r="J259" s="1025"/>
      <c r="K259" s="1025"/>
      <c r="L259" s="1025"/>
      <c r="M259" s="1025"/>
      <c r="N259" s="525"/>
      <c r="O259" s="525"/>
      <c r="P259" s="525"/>
    </row>
    <row r="260" spans="2:16">
      <c r="B260" s="525"/>
      <c r="C260" s="525"/>
      <c r="D260" s="525"/>
      <c r="E260" s="525"/>
      <c r="F260" s="525"/>
      <c r="G260" s="525"/>
      <c r="H260" s="525"/>
      <c r="I260" s="525"/>
      <c r="J260" s="525"/>
      <c r="K260" s="525"/>
      <c r="L260" s="525"/>
      <c r="M260" s="525"/>
      <c r="N260" s="525"/>
      <c r="O260" s="525"/>
      <c r="P260" s="525"/>
    </row>
    <row r="261" spans="2:16">
      <c r="B261" s="525"/>
      <c r="C261" s="525"/>
      <c r="D261" s="525"/>
      <c r="E261" s="525"/>
      <c r="F261" s="525"/>
      <c r="G261" s="525"/>
      <c r="H261" s="525"/>
      <c r="I261" s="525"/>
      <c r="J261" s="525"/>
      <c r="K261" s="525"/>
      <c r="L261" s="525"/>
      <c r="M261" s="525"/>
      <c r="N261" s="525"/>
      <c r="O261" s="525"/>
      <c r="P261" s="525"/>
    </row>
    <row r="262" spans="2:16">
      <c r="B262" s="386"/>
      <c r="C262" s="525"/>
      <c r="D262" s="525"/>
      <c r="E262" s="525"/>
      <c r="F262" s="525"/>
      <c r="G262" s="525"/>
      <c r="H262" s="525"/>
      <c r="I262" s="525"/>
      <c r="J262" s="525"/>
      <c r="K262" s="525"/>
      <c r="L262" s="525"/>
      <c r="M262" s="525"/>
      <c r="N262" s="525"/>
      <c r="O262" s="525"/>
      <c r="P262" s="525"/>
    </row>
    <row r="263" spans="2:16">
      <c r="C263" s="525"/>
      <c r="D263" s="525"/>
      <c r="E263" s="525"/>
      <c r="F263" s="525"/>
      <c r="G263" s="525"/>
      <c r="H263" s="525"/>
      <c r="I263" s="525"/>
      <c r="J263" s="525"/>
      <c r="K263" s="525"/>
      <c r="L263" s="525"/>
      <c r="M263" s="525"/>
      <c r="N263" s="525"/>
      <c r="O263" s="525"/>
      <c r="P263" s="525"/>
    </row>
    <row r="264" spans="2:16">
      <c r="B264" s="146" t="s">
        <v>1608</v>
      </c>
      <c r="C264" s="525"/>
      <c r="D264" s="525"/>
      <c r="E264" s="525"/>
      <c r="F264" s="525"/>
      <c r="G264" s="525"/>
      <c r="H264" s="525"/>
      <c r="I264" s="525"/>
      <c r="J264" s="525"/>
      <c r="K264" s="525"/>
      <c r="L264" s="525"/>
      <c r="M264" s="525"/>
      <c r="N264" s="525"/>
      <c r="O264" s="525"/>
      <c r="P264" s="525"/>
    </row>
    <row r="265" spans="2:16">
      <c r="B265" s="525"/>
      <c r="C265" s="525"/>
      <c r="D265" s="525"/>
      <c r="E265" s="525"/>
      <c r="F265" s="525"/>
      <c r="G265" s="525"/>
      <c r="H265" s="525"/>
      <c r="I265" s="525"/>
      <c r="J265" s="525"/>
      <c r="K265" s="525"/>
      <c r="L265" s="525"/>
      <c r="M265" s="525"/>
      <c r="N265" s="525"/>
      <c r="O265" s="525"/>
      <c r="P265" s="525"/>
    </row>
    <row r="266" spans="2:16">
      <c r="B266" s="1321" t="s">
        <v>1102</v>
      </c>
      <c r="C266" s="1321" t="s">
        <v>1609</v>
      </c>
      <c r="D266" s="1321"/>
      <c r="E266" s="1321"/>
      <c r="F266" s="1321"/>
      <c r="G266" s="1321" t="s">
        <v>1507</v>
      </c>
      <c r="H266" s="1321"/>
      <c r="I266" s="1321"/>
      <c r="J266" s="1321"/>
      <c r="K266" s="525"/>
      <c r="L266" s="525"/>
      <c r="M266" s="525"/>
      <c r="N266" s="525"/>
      <c r="O266" s="525"/>
      <c r="P266" s="525"/>
    </row>
    <row r="267" spans="2:16" s="5" customFormat="1" ht="13.15">
      <c r="B267" s="1321"/>
      <c r="C267" s="1319" t="s">
        <v>1116</v>
      </c>
      <c r="D267" s="1321" t="s">
        <v>1103</v>
      </c>
      <c r="E267" s="1321"/>
      <c r="F267" s="1321"/>
      <c r="G267" s="1319" t="s">
        <v>1116</v>
      </c>
      <c r="H267" s="1321" t="s">
        <v>1103</v>
      </c>
      <c r="I267" s="1321"/>
      <c r="J267" s="1321"/>
      <c r="K267" s="735"/>
      <c r="L267" s="735"/>
      <c r="M267" s="735"/>
      <c r="N267" s="735"/>
      <c r="O267" s="735"/>
      <c r="P267" s="735"/>
    </row>
    <row r="268" spans="2:16">
      <c r="B268" s="1321"/>
      <c r="C268" s="1320"/>
      <c r="D268" s="238" t="s">
        <v>663</v>
      </c>
      <c r="E268" s="238" t="s">
        <v>662</v>
      </c>
      <c r="F268" s="238" t="s">
        <v>661</v>
      </c>
      <c r="G268" s="1320"/>
      <c r="H268" s="238" t="s">
        <v>663</v>
      </c>
      <c r="I268" s="238" t="s">
        <v>662</v>
      </c>
      <c r="J268" s="238" t="s">
        <v>661</v>
      </c>
      <c r="K268" s="525"/>
      <c r="L268" s="525"/>
      <c r="M268" s="525"/>
      <c r="N268" s="525"/>
      <c r="O268" s="525"/>
      <c r="P268" s="525"/>
    </row>
    <row r="269" spans="2:16">
      <c r="B269" s="736" t="s">
        <v>548</v>
      </c>
      <c r="C269" s="1227">
        <v>0.75262391502787196</v>
      </c>
      <c r="D269" s="1227">
        <v>0.71751183417784181</v>
      </c>
      <c r="E269" s="1227">
        <v>0.80106409508102372</v>
      </c>
      <c r="F269" s="1227">
        <v>0.75567796600021775</v>
      </c>
      <c r="G269" s="1228">
        <f>RAW_DATA_INPUTS!C470</f>
        <v>0.83520208604954371</v>
      </c>
      <c r="H269" s="1228">
        <f>RAW_DATA_INPUTS!F584</f>
        <v>0.67360694012821543</v>
      </c>
      <c r="I269" s="1228">
        <f>RAW_DATA_INPUTS!G584</f>
        <v>0.78248297213622298</v>
      </c>
      <c r="J269" s="1228">
        <f>RAW_DATA_INPUTS!H584</f>
        <v>0.738152383140952</v>
      </c>
      <c r="K269" s="819"/>
      <c r="L269" s="819"/>
      <c r="M269" s="819"/>
      <c r="N269" s="819"/>
      <c r="O269" s="819"/>
      <c r="P269" s="525"/>
    </row>
    <row r="270" spans="2:16">
      <c r="B270" s="736" t="s">
        <v>7</v>
      </c>
      <c r="C270" s="1227">
        <v>0.67867083310481036</v>
      </c>
      <c r="D270" s="1227">
        <v>0.78343982248163035</v>
      </c>
      <c r="E270" s="1227">
        <v>0.84678298452084655</v>
      </c>
      <c r="F270" s="1227">
        <v>0.79348683611702842</v>
      </c>
      <c r="G270" s="1228">
        <f>RAW_DATA_INPUTS!C471</f>
        <v>0.65735491928650391</v>
      </c>
      <c r="H270" s="1228">
        <f>RAW_DATA_INPUTS!F585</f>
        <v>0.77097188806839478</v>
      </c>
      <c r="I270" s="1228">
        <f>RAW_DATA_INPUTS!G585</f>
        <v>0.84554501106225255</v>
      </c>
      <c r="J270" s="1228">
        <f>RAW_DATA_INPUTS!H585</f>
        <v>0.80784765103794953</v>
      </c>
      <c r="K270" s="830"/>
      <c r="L270" s="819"/>
      <c r="M270" s="819"/>
      <c r="N270" s="819"/>
      <c r="O270" s="819"/>
      <c r="P270" s="525"/>
    </row>
    <row r="271" spans="2:16">
      <c r="B271" s="736" t="s">
        <v>414</v>
      </c>
      <c r="C271" s="1227">
        <v>0.87536672715835373</v>
      </c>
      <c r="D271" s="1227">
        <v>0.66502249927396495</v>
      </c>
      <c r="E271" s="1227">
        <v>0.71058819707570309</v>
      </c>
      <c r="F271" s="1227">
        <v>0.7335515388616437</v>
      </c>
      <c r="G271" s="1228">
        <f>RAW_DATA_INPUTS!C472</f>
        <v>0.85735491928650387</v>
      </c>
      <c r="H271" s="1228">
        <f>RAW_DATA_INPUTS!F586</f>
        <v>0.64060244773207087</v>
      </c>
      <c r="I271" s="1228">
        <f>RAW_DATA_INPUTS!G586</f>
        <v>0.6998301607362164</v>
      </c>
      <c r="J271" s="1228">
        <f>RAW_DATA_INPUTS!H586</f>
        <v>0.73045789541921802</v>
      </c>
      <c r="K271" s="830"/>
      <c r="L271" s="819"/>
      <c r="M271" s="819"/>
      <c r="N271" s="819"/>
      <c r="O271" s="819"/>
      <c r="P271" s="525"/>
    </row>
    <row r="272" spans="2:16">
      <c r="B272" s="736" t="s">
        <v>3</v>
      </c>
      <c r="C272" s="1227">
        <v>0.82030763247372862</v>
      </c>
      <c r="D272" s="1227">
        <v>0.76280464773938128</v>
      </c>
      <c r="E272" s="1227">
        <v>0.78866828140687506</v>
      </c>
      <c r="F272" s="1227">
        <v>0.79456236134856839</v>
      </c>
      <c r="G272" s="1228">
        <f>RAW_DATA_INPUTS!C473</f>
        <v>0.82307108350586611</v>
      </c>
      <c r="H272" s="1228">
        <f>RAW_DATA_INPUTS!F587</f>
        <v>0.75078906881821306</v>
      </c>
      <c r="I272" s="1228">
        <f>RAW_DATA_INPUTS!G587</f>
        <v>0.78362577999250327</v>
      </c>
      <c r="J272" s="1228">
        <f>RAW_DATA_INPUTS!H587</f>
        <v>0.79163389192130429</v>
      </c>
      <c r="K272" s="830"/>
      <c r="L272" s="819"/>
      <c r="M272" s="819"/>
      <c r="N272" s="819"/>
      <c r="O272" s="819"/>
      <c r="P272" s="525"/>
    </row>
    <row r="273" spans="2:16">
      <c r="B273" s="736" t="s">
        <v>79</v>
      </c>
      <c r="C273" s="1227">
        <v>0.87536672715835373</v>
      </c>
      <c r="D273" s="1227">
        <v>0.66502249927396495</v>
      </c>
      <c r="E273" s="1227">
        <v>0.71058819707570309</v>
      </c>
      <c r="F273" s="1227">
        <v>0.7335515388616437</v>
      </c>
      <c r="G273" s="1228">
        <f>RAW_DATA_INPUTS!C474</f>
        <v>0.85735491928650387</v>
      </c>
      <c r="H273" s="1228">
        <f>RAW_DATA_INPUTS!F588</f>
        <v>0.64060244773207087</v>
      </c>
      <c r="I273" s="1228">
        <f>RAW_DATA_INPUTS!G588</f>
        <v>0.6998301607362164</v>
      </c>
      <c r="J273" s="1228">
        <f>RAW_DATA_INPUTS!H588</f>
        <v>0.73045789541921802</v>
      </c>
      <c r="K273" s="819"/>
      <c r="L273" s="819"/>
      <c r="M273" s="819"/>
      <c r="N273" s="819"/>
      <c r="O273" s="819"/>
      <c r="P273" s="525"/>
    </row>
    <row r="274" spans="2:16">
      <c r="B274" s="736" t="s">
        <v>107</v>
      </c>
      <c r="C274" s="1227">
        <v>0.69847347490074974</v>
      </c>
      <c r="D274" s="1227">
        <v>0.71414128244501018</v>
      </c>
      <c r="E274" s="1227">
        <v>0.80308823005440511</v>
      </c>
      <c r="F274" s="1227">
        <v>0.79530055681131184</v>
      </c>
      <c r="G274" s="1228">
        <f>RAW_DATA_INPUTS!C475</f>
        <v>0.67725705011158444</v>
      </c>
      <c r="H274" s="1228">
        <f>RAW_DATA_INPUTS!F589</f>
        <v>0.66918038717144479</v>
      </c>
      <c r="I274" s="1228">
        <f>RAW_DATA_INPUTS!G589</f>
        <v>0.7884393757503001</v>
      </c>
      <c r="J274" s="1228">
        <f>RAW_DATA_INPUTS!H589</f>
        <v>0.76769436010939096</v>
      </c>
      <c r="K274" s="819"/>
      <c r="L274" s="819"/>
      <c r="M274" s="819"/>
      <c r="N274" s="819"/>
      <c r="O274" s="819"/>
      <c r="P274" s="525"/>
    </row>
    <row r="275" spans="2:16">
      <c r="B275" s="736" t="s">
        <v>549</v>
      </c>
      <c r="C275" s="1227">
        <v>0.74695357222743564</v>
      </c>
      <c r="D275" s="1227">
        <v>0.75501225590300414</v>
      </c>
      <c r="E275" s="1227">
        <v>0.8195139210785114</v>
      </c>
      <c r="F275" s="1227">
        <v>0.82487774786668955</v>
      </c>
      <c r="G275" s="1228">
        <f>RAW_DATA_INPUTS!C476</f>
        <v>0.7037566137566138</v>
      </c>
      <c r="H275" s="1228">
        <f>RAW_DATA_INPUTS!F590</f>
        <v>0.73725246063574301</v>
      </c>
      <c r="I275" s="1228">
        <f>RAW_DATA_INPUTS!G590</f>
        <v>0.81228592314118631</v>
      </c>
      <c r="J275" s="1228">
        <f>RAW_DATA_INPUTS!H590</f>
        <v>0.80660209251038562</v>
      </c>
      <c r="K275" s="819"/>
      <c r="L275" s="819"/>
      <c r="M275" s="819"/>
      <c r="N275" s="819"/>
      <c r="O275" s="819"/>
      <c r="P275" s="525"/>
    </row>
    <row r="276" spans="2:16">
      <c r="B276" s="736" t="s">
        <v>6</v>
      </c>
      <c r="C276" s="1227">
        <v>0.87536672715835373</v>
      </c>
      <c r="D276" s="1227">
        <v>0.72805804345553271</v>
      </c>
      <c r="E276" s="1227">
        <v>0.79257366065250912</v>
      </c>
      <c r="F276" s="1227">
        <v>0.79184211047793762</v>
      </c>
      <c r="G276" s="1228">
        <f>RAW_DATA_INPUTS!C477</f>
        <v>0.85735491928650387</v>
      </c>
      <c r="H276" s="1228">
        <f>RAW_DATA_INPUTS!F591</f>
        <v>0.71211063949225017</v>
      </c>
      <c r="I276" s="1228">
        <f>RAW_DATA_INPUTS!G591</f>
        <v>0.76479988126453269</v>
      </c>
      <c r="J276" s="1228">
        <f>RAW_DATA_INPUTS!H591</f>
        <v>0.796632031808157</v>
      </c>
      <c r="K276" s="819"/>
      <c r="L276" s="819"/>
      <c r="M276" s="819"/>
      <c r="N276" s="819"/>
      <c r="O276" s="819"/>
      <c r="P276" s="525"/>
    </row>
    <row r="277" spans="2:16">
      <c r="B277" s="736" t="s">
        <v>1</v>
      </c>
      <c r="C277" s="1227">
        <v>0.75363509089194358</v>
      </c>
      <c r="D277" s="1227">
        <v>0.82331342279903474</v>
      </c>
      <c r="E277" s="1227">
        <v>0.85741642543203189</v>
      </c>
      <c r="F277" s="1227">
        <v>0.86517985327856395</v>
      </c>
      <c r="G277" s="1228">
        <f>RAW_DATA_INPUTS!C478</f>
        <v>0.74217975191380314</v>
      </c>
      <c r="H277" s="1228">
        <f>RAW_DATA_INPUTS!F592</f>
        <v>0.8053938548662789</v>
      </c>
      <c r="I277" s="1228">
        <f>RAW_DATA_INPUTS!G592</f>
        <v>0.84742159015496754</v>
      </c>
      <c r="J277" s="1228">
        <f>RAW_DATA_INPUTS!H592</f>
        <v>0.8585059417140124</v>
      </c>
      <c r="K277" s="819"/>
      <c r="L277" s="819"/>
      <c r="M277" s="819"/>
      <c r="N277" s="819"/>
      <c r="O277" s="819"/>
      <c r="P277" s="525"/>
    </row>
    <row r="278" spans="2:16">
      <c r="B278" s="736" t="s">
        <v>384</v>
      </c>
      <c r="C278" s="1227">
        <v>0.87536672715835373</v>
      </c>
      <c r="D278" s="1227">
        <v>0.75273719759150637</v>
      </c>
      <c r="E278" s="1227">
        <v>0.91058819707570304</v>
      </c>
      <c r="F278" s="1227">
        <v>0.88282703037817734</v>
      </c>
      <c r="G278" s="1228">
        <f>RAW_DATA_INPUTS!C479</f>
        <v>0.85735491928650387</v>
      </c>
      <c r="H278" s="1228">
        <f>RAW_DATA_INPUTS!F593</f>
        <v>0.73396418396418395</v>
      </c>
      <c r="I278" s="1228">
        <f>RAW_DATA_INPUTS!G593</f>
        <v>0.89983016073621636</v>
      </c>
      <c r="J278" s="1228">
        <f>RAW_DATA_INPUTS!H593</f>
        <v>0.9</v>
      </c>
      <c r="K278" s="819"/>
      <c r="L278" s="819"/>
      <c r="M278" s="819"/>
      <c r="N278" s="819"/>
      <c r="O278" s="819"/>
      <c r="P278" s="525"/>
    </row>
    <row r="279" spans="2:16">
      <c r="B279" s="736" t="s">
        <v>4</v>
      </c>
      <c r="C279" s="1227">
        <v>0.85128559213379917</v>
      </c>
      <c r="D279" s="1227">
        <v>0.82068086691544084</v>
      </c>
      <c r="E279" s="1227">
        <v>0.88917217566405071</v>
      </c>
      <c r="F279" s="1227">
        <v>0.8239065123879683</v>
      </c>
      <c r="G279" s="1228">
        <f>RAW_DATA_INPUTS!C480</f>
        <v>0.83622807017543865</v>
      </c>
      <c r="H279" s="1228">
        <f>RAW_DATA_INPUTS!F594</f>
        <v>0.78780957239011429</v>
      </c>
      <c r="I279" s="1228">
        <f>RAW_DATA_INPUTS!G594</f>
        <v>0.86324044065203487</v>
      </c>
      <c r="J279" s="1228">
        <f>RAW_DATA_INPUTS!H594</f>
        <v>0.8214624971977913</v>
      </c>
      <c r="K279" s="819"/>
      <c r="L279" s="819"/>
      <c r="M279" s="819"/>
      <c r="N279" s="819"/>
      <c r="O279" s="819"/>
      <c r="P279" s="525"/>
    </row>
    <row r="280" spans="2:16">
      <c r="B280" s="736" t="s">
        <v>0</v>
      </c>
      <c r="C280" s="1227">
        <v>0.83847851816638042</v>
      </c>
      <c r="D280" s="1227">
        <v>0.83101585023914548</v>
      </c>
      <c r="E280" s="1227">
        <v>0.84404172558431378</v>
      </c>
      <c r="F280" s="1227">
        <v>0.86415483754630973</v>
      </c>
      <c r="G280" s="1228">
        <f>RAW_DATA_INPUTS!C481</f>
        <v>0.85735491928650387</v>
      </c>
      <c r="H280" s="1228">
        <f>RAW_DATA_INPUTS!F595</f>
        <v>0.79160334708252755</v>
      </c>
      <c r="I280" s="1228">
        <f>RAW_DATA_INPUTS!G595</f>
        <v>0.82062993825137598</v>
      </c>
      <c r="J280" s="1228">
        <f>RAW_DATA_INPUTS!H595</f>
        <v>0.84259289610494426</v>
      </c>
      <c r="K280" s="819"/>
      <c r="L280" s="819"/>
      <c r="M280" s="819"/>
      <c r="N280" s="819"/>
      <c r="O280" s="819"/>
      <c r="P280" s="525"/>
    </row>
    <row r="281" spans="2:16">
      <c r="B281" s="736" t="s">
        <v>550</v>
      </c>
      <c r="C281" s="1227">
        <v>0.77545758105676232</v>
      </c>
      <c r="D281" s="1227">
        <v>0.75934734656119651</v>
      </c>
      <c r="E281" s="1227">
        <v>0.80752557624676324</v>
      </c>
      <c r="F281" s="1227">
        <v>0.796334846731928</v>
      </c>
      <c r="G281" s="1228">
        <f>RAW_DATA_INPUTS!C482</f>
        <v>0.74214295376154893</v>
      </c>
      <c r="H281" s="1228">
        <f>RAW_DATA_INPUTS!F596</f>
        <v>0.73071035941191764</v>
      </c>
      <c r="I281" s="1228">
        <f>RAW_DATA_INPUTS!G596</f>
        <v>0.78739241609098698</v>
      </c>
      <c r="J281" s="1228">
        <f>RAW_DATA_INPUTS!H596</f>
        <v>0.79547099770998209</v>
      </c>
      <c r="K281" s="819"/>
      <c r="L281" s="819"/>
      <c r="M281" s="819"/>
      <c r="N281" s="819"/>
      <c r="O281" s="819"/>
      <c r="P281" s="525"/>
    </row>
    <row r="282" spans="2:16" ht="24.4" customHeight="1">
      <c r="B282" s="736" t="s">
        <v>551</v>
      </c>
      <c r="C282" s="1227">
        <v>0.80328396509757782</v>
      </c>
      <c r="D282" s="1227">
        <v>0.69453692362904773</v>
      </c>
      <c r="E282" s="1227">
        <v>0.71058819707570309</v>
      </c>
      <c r="F282" s="1227">
        <v>0.77669110496932625</v>
      </c>
      <c r="G282" s="1228">
        <f>RAW_DATA_INPUTS!C483</f>
        <v>0.72284857999143715</v>
      </c>
      <c r="H282" s="1228">
        <f>RAW_DATA_INPUTS!F597</f>
        <v>0.66401667548009002</v>
      </c>
      <c r="I282" s="1228">
        <f>RAW_DATA_INPUTS!G597</f>
        <v>0.6998301607362164</v>
      </c>
      <c r="J282" s="1228">
        <f>RAW_DATA_INPUTS!H597</f>
        <v>0.75581707974326451</v>
      </c>
      <c r="K282" s="819"/>
      <c r="L282" s="819"/>
      <c r="M282" s="819"/>
      <c r="N282" s="819"/>
      <c r="O282" s="819"/>
      <c r="P282" s="525"/>
    </row>
    <row r="283" spans="2:16">
      <c r="B283" s="736" t="s">
        <v>5</v>
      </c>
      <c r="C283" s="1227">
        <v>0.87536672715835373</v>
      </c>
      <c r="D283" s="1227">
        <v>0.67989492106556138</v>
      </c>
      <c r="E283" s="1227">
        <v>0.73034706294701834</v>
      </c>
      <c r="F283" s="1227">
        <v>0.73619799670123176</v>
      </c>
      <c r="G283" s="1228">
        <f>RAW_DATA_INPUTS!C484</f>
        <v>0.85735491928650387</v>
      </c>
      <c r="H283" s="1228">
        <f>RAW_DATA_INPUTS!F598</f>
        <v>0.64798318530693721</v>
      </c>
      <c r="I283" s="1228">
        <f>RAW_DATA_INPUTS!G598</f>
        <v>0.72340244712808444</v>
      </c>
      <c r="J283" s="1228">
        <f>RAW_DATA_INPUTS!H598</f>
        <v>0.74841098676043682</v>
      </c>
      <c r="K283" s="819"/>
      <c r="L283" s="819"/>
      <c r="M283" s="819"/>
      <c r="N283" s="819"/>
      <c r="O283" s="819"/>
      <c r="P283" s="525"/>
    </row>
    <row r="284" spans="2:16">
      <c r="B284" s="736" t="s">
        <v>670</v>
      </c>
      <c r="C284" s="1227">
        <v>0.87536672715835373</v>
      </c>
      <c r="D284" s="1227">
        <v>0.76843444463652333</v>
      </c>
      <c r="E284" s="1227">
        <v>0.71637274872751344</v>
      </c>
      <c r="F284" s="1227">
        <v>0.8475595386449265</v>
      </c>
      <c r="G284" s="1228">
        <f>RAW_DATA_INPUTS!C485</f>
        <v>0.85735491928650387</v>
      </c>
      <c r="H284" s="1228">
        <f>RAW_DATA_INPUTS!F599</f>
        <v>0.74336761232768167</v>
      </c>
      <c r="I284" s="1228">
        <f>RAW_DATA_INPUTS!G599</f>
        <v>0.75960591133004929</v>
      </c>
      <c r="J284" s="1228">
        <f>RAW_DATA_INPUTS!H599</f>
        <v>0.81746497195962675</v>
      </c>
      <c r="K284" s="819"/>
      <c r="L284" s="819"/>
      <c r="M284" s="819"/>
      <c r="N284" s="819"/>
      <c r="O284" s="819"/>
      <c r="P284" s="525"/>
    </row>
    <row r="285" spans="2:16">
      <c r="B285" s="736" t="s">
        <v>552</v>
      </c>
      <c r="C285" s="1227">
        <v>0.70898374055672742</v>
      </c>
      <c r="D285" s="1227">
        <v>0.66502249927396495</v>
      </c>
      <c r="E285" s="1227">
        <v>0.71475197160038972</v>
      </c>
      <c r="F285" s="1227">
        <v>0.7335515388616437</v>
      </c>
      <c r="G285" s="1228">
        <f>RAW_DATA_INPUTS!C486</f>
        <v>0.67493039100997865</v>
      </c>
      <c r="H285" s="1228">
        <f>RAW_DATA_INPUTS!F600</f>
        <v>0.64060244773207087</v>
      </c>
      <c r="I285" s="1228">
        <f>RAW_DATA_INPUTS!G600</f>
        <v>0.71660025710885566</v>
      </c>
      <c r="J285" s="1228">
        <f>RAW_DATA_INPUTS!H600</f>
        <v>0.73045789541921802</v>
      </c>
      <c r="K285" s="819"/>
      <c r="L285" s="819"/>
      <c r="M285" s="819"/>
      <c r="N285" s="819"/>
      <c r="O285" s="819"/>
      <c r="P285" s="525"/>
    </row>
    <row r="286" spans="2:16">
      <c r="B286" s="736" t="s">
        <v>2</v>
      </c>
      <c r="C286" s="1227">
        <v>0.73760510212955421</v>
      </c>
      <c r="D286" s="1227">
        <v>0.70830300756066311</v>
      </c>
      <c r="E286" s="1227">
        <v>0.76617953697928898</v>
      </c>
      <c r="F286" s="1227">
        <v>0.75702056042764732</v>
      </c>
      <c r="G286" s="1228">
        <f>RAW_DATA_INPUTS!C487</f>
        <v>0.70323340874811469</v>
      </c>
      <c r="H286" s="1228">
        <f>RAW_DATA_INPUTS!F601</f>
        <v>0.66789800169458458</v>
      </c>
      <c r="I286" s="1228">
        <f>RAW_DATA_INPUTS!G601</f>
        <v>0.73325744152811823</v>
      </c>
      <c r="J286" s="1228">
        <f>RAW_DATA_INPUTS!H601</f>
        <v>0.73454264481772569</v>
      </c>
      <c r="K286" s="830"/>
      <c r="L286" s="819"/>
      <c r="M286" s="819"/>
      <c r="N286" s="819"/>
      <c r="O286" s="819"/>
      <c r="P286" s="525"/>
    </row>
    <row r="287" spans="2:16">
      <c r="B287" s="736" t="s">
        <v>40</v>
      </c>
      <c r="C287" s="1227">
        <v>0.77990900962819198</v>
      </c>
      <c r="D287" s="1227">
        <v>0.78420124167509475</v>
      </c>
      <c r="E287" s="1227">
        <v>0.83219483755678747</v>
      </c>
      <c r="F287" s="1227">
        <v>0.86809232759223787</v>
      </c>
      <c r="G287" s="1228">
        <f>RAW_DATA_INPUTS!C488</f>
        <v>0.76200306652452188</v>
      </c>
      <c r="H287" s="1228">
        <f>RAW_DATA_INPUTS!F602</f>
        <v>0.76847704297434927</v>
      </c>
      <c r="I287" s="1228">
        <f>RAW_DATA_INPUTS!G602</f>
        <v>0.82541827566518555</v>
      </c>
      <c r="J287" s="1228">
        <f>RAW_DATA_INPUTS!H602</f>
        <v>0.87243101096953679</v>
      </c>
      <c r="K287" s="819"/>
      <c r="L287" s="819"/>
      <c r="M287" s="819"/>
      <c r="N287" s="819"/>
      <c r="O287" s="819"/>
      <c r="P287" s="525"/>
    </row>
    <row r="288" spans="2:16">
      <c r="B288" s="736" t="s">
        <v>553</v>
      </c>
      <c r="C288" s="1227">
        <v>0.75844179656988697</v>
      </c>
      <c r="D288" s="1227">
        <v>0.77448602183043436</v>
      </c>
      <c r="E288" s="1227">
        <v>0.91058819707570304</v>
      </c>
      <c r="F288" s="1227">
        <v>0.83992096631563462</v>
      </c>
      <c r="G288" s="1228">
        <f>RAW_DATA_INPUTS!C489</f>
        <v>0.66231451475353909</v>
      </c>
      <c r="H288" s="1228">
        <f>RAW_DATA_INPUTS!F603</f>
        <v>0.784836127231617</v>
      </c>
      <c r="I288" s="1228">
        <f>RAW_DATA_INPUTS!G603</f>
        <v>0.89983016073621636</v>
      </c>
      <c r="J288" s="1228">
        <f>RAW_DATA_INPUTS!H603</f>
        <v>0.80191876490404401</v>
      </c>
      <c r="K288" s="819"/>
      <c r="L288" s="819"/>
      <c r="M288" s="819"/>
      <c r="N288" s="819"/>
      <c r="O288" s="819"/>
      <c r="P288" s="525"/>
    </row>
    <row r="289" spans="2:16">
      <c r="B289" s="238" t="s">
        <v>8</v>
      </c>
      <c r="C289" s="1227" t="s">
        <v>123</v>
      </c>
      <c r="D289" s="1227">
        <v>0.76502249927396493</v>
      </c>
      <c r="E289" s="1227">
        <v>0.81058819707570307</v>
      </c>
      <c r="F289" s="1227">
        <v>0.83355153886164368</v>
      </c>
      <c r="G289" s="1229" t="s">
        <v>123</v>
      </c>
      <c r="H289" s="1228">
        <f>RAW_DATA_INPUTS!F604</f>
        <v>0.74060244773207085</v>
      </c>
      <c r="I289" s="1228">
        <f>RAW_DATA_INPUTS!G604</f>
        <v>0.79983016073621638</v>
      </c>
      <c r="J289" s="1228">
        <f>RAW_DATA_INPUTS!H604</f>
        <v>0.830457895419218</v>
      </c>
      <c r="K289" s="525"/>
      <c r="L289" s="819"/>
      <c r="M289" s="819"/>
      <c r="N289" s="819"/>
      <c r="O289" s="819"/>
      <c r="P289" s="525"/>
    </row>
    <row r="290" spans="2:16">
      <c r="B290" s="525"/>
      <c r="C290" s="525"/>
      <c r="D290" s="525"/>
      <c r="E290" s="525"/>
      <c r="F290" s="525"/>
      <c r="G290" s="525"/>
      <c r="H290" s="525"/>
      <c r="I290" s="525"/>
      <c r="J290" s="525"/>
      <c r="K290" s="525"/>
      <c r="L290" s="525"/>
      <c r="M290" s="525"/>
      <c r="N290" s="525"/>
      <c r="O290" s="525"/>
      <c r="P290" s="525"/>
    </row>
    <row r="291" spans="2:16" ht="17.649999999999999">
      <c r="B291" s="848" t="s">
        <v>1209</v>
      </c>
    </row>
    <row r="293" spans="2:16" ht="13.15" customHeight="1">
      <c r="B293" s="733" t="s">
        <v>1547</v>
      </c>
      <c r="C293" s="733"/>
      <c r="D293" s="733"/>
      <c r="E293" s="733"/>
      <c r="F293" s="733"/>
      <c r="G293" s="733"/>
      <c r="H293" s="733"/>
      <c r="I293" s="733"/>
      <c r="J293" s="733"/>
      <c r="K293" s="733"/>
      <c r="L293" s="733"/>
      <c r="M293" s="733"/>
      <c r="N293" s="733"/>
      <c r="O293" s="733"/>
      <c r="P293" s="733"/>
    </row>
    <row r="294" spans="2:16" ht="9" customHeight="1">
      <c r="B294" s="733"/>
      <c r="C294" s="733"/>
      <c r="D294" s="733"/>
      <c r="E294" s="733"/>
      <c r="F294" s="733"/>
      <c r="G294" s="733"/>
      <c r="H294" s="733"/>
      <c r="I294" s="733"/>
      <c r="J294" s="733"/>
      <c r="K294" s="733"/>
      <c r="L294" s="733"/>
      <c r="M294" s="733"/>
      <c r="N294" s="733"/>
      <c r="O294" s="733"/>
      <c r="P294" s="733"/>
    </row>
    <row r="295" spans="2:16">
      <c r="B295" s="733" t="s">
        <v>1610</v>
      </c>
      <c r="G295" s="525"/>
      <c r="H295" s="525"/>
      <c r="I295" s="525"/>
      <c r="J295" s="525"/>
      <c r="K295" s="525"/>
      <c r="L295" s="525"/>
      <c r="M295" s="525"/>
      <c r="N295" s="525"/>
      <c r="O295" s="525"/>
      <c r="P295" s="525"/>
    </row>
    <row r="296" spans="2:16" ht="9" customHeight="1">
      <c r="B296" s="525"/>
      <c r="C296" s="525"/>
      <c r="D296" s="525"/>
      <c r="E296" s="525"/>
      <c r="F296" s="525"/>
      <c r="G296" s="525"/>
      <c r="H296" s="525"/>
      <c r="I296" s="525"/>
      <c r="J296" s="525"/>
      <c r="K296" s="525"/>
      <c r="L296" s="525"/>
      <c r="M296" s="525"/>
      <c r="N296" s="525"/>
      <c r="O296" s="525"/>
      <c r="P296" s="525"/>
    </row>
    <row r="297" spans="2:16" ht="13.15">
      <c r="B297" s="74" t="s">
        <v>40</v>
      </c>
      <c r="F297" s="74" t="s">
        <v>248</v>
      </c>
      <c r="G297" s="525"/>
      <c r="H297" s="525"/>
      <c r="I297" s="525"/>
      <c r="J297" s="525"/>
      <c r="K297" s="525"/>
      <c r="L297" s="525"/>
      <c r="M297" s="525"/>
      <c r="N297" s="525"/>
      <c r="O297" s="525"/>
      <c r="P297" s="525"/>
    </row>
    <row r="298" spans="2:16" ht="8.25" customHeight="1">
      <c r="B298" s="525"/>
      <c r="C298" s="525"/>
      <c r="D298" s="525"/>
      <c r="E298" s="525"/>
      <c r="F298" s="525"/>
      <c r="G298" s="525"/>
      <c r="H298" s="525"/>
      <c r="I298" s="525"/>
      <c r="J298" s="525"/>
      <c r="K298" s="525"/>
      <c r="L298" s="525"/>
      <c r="M298" s="525"/>
      <c r="N298" s="525"/>
      <c r="O298" s="525"/>
      <c r="P298" s="525"/>
    </row>
    <row r="299" spans="2:16">
      <c r="B299" s="525"/>
      <c r="C299" s="525"/>
      <c r="D299" s="525"/>
      <c r="E299" s="525"/>
      <c r="F299" s="525"/>
      <c r="G299" s="525"/>
      <c r="H299" s="525"/>
      <c r="I299" s="525"/>
      <c r="J299" s="525"/>
      <c r="K299" s="525"/>
      <c r="L299" s="525"/>
      <c r="M299" s="525"/>
      <c r="N299" s="525"/>
      <c r="O299" s="525"/>
      <c r="P299" s="525"/>
    </row>
    <row r="300" spans="2:16">
      <c r="B300" s="525"/>
      <c r="C300" s="525"/>
      <c r="D300" s="525"/>
      <c r="E300" s="525"/>
      <c r="F300" s="525"/>
      <c r="G300" s="525"/>
      <c r="H300" s="525"/>
      <c r="I300" s="525"/>
      <c r="J300" s="525"/>
      <c r="K300" s="525"/>
      <c r="L300" s="525"/>
      <c r="M300" s="525"/>
      <c r="N300" s="525"/>
      <c r="O300" s="525"/>
      <c r="P300" s="525"/>
    </row>
    <row r="301" spans="2:16">
      <c r="B301" s="525"/>
      <c r="C301" s="525"/>
      <c r="D301" s="525"/>
      <c r="E301" s="525"/>
      <c r="F301" s="525"/>
      <c r="G301" s="525"/>
      <c r="H301" s="525"/>
      <c r="I301" s="525"/>
      <c r="J301" s="525"/>
      <c r="K301" s="525"/>
      <c r="L301" s="525"/>
      <c r="M301" s="525"/>
      <c r="N301" s="525"/>
      <c r="O301" s="525"/>
      <c r="P301" s="525"/>
    </row>
    <row r="302" spans="2:16">
      <c r="B302" s="146" t="s">
        <v>1656</v>
      </c>
      <c r="C302" s="525"/>
      <c r="D302" s="525"/>
      <c r="E302" s="525"/>
      <c r="F302" s="525"/>
      <c r="G302" s="525"/>
      <c r="H302" s="525"/>
      <c r="I302" s="525"/>
      <c r="J302" s="525"/>
      <c r="K302" s="525"/>
      <c r="L302" s="525"/>
      <c r="M302" s="525"/>
      <c r="N302" s="525"/>
      <c r="O302" s="525"/>
      <c r="P302" s="525"/>
    </row>
    <row r="303" spans="2:16">
      <c r="B303" s="146"/>
      <c r="C303" s="525"/>
      <c r="D303" s="525"/>
      <c r="E303" s="525"/>
      <c r="F303" s="525"/>
      <c r="G303" s="525"/>
      <c r="H303" s="525"/>
      <c r="I303" s="525"/>
      <c r="J303" s="525"/>
      <c r="K303" s="525"/>
      <c r="L303" s="525"/>
      <c r="M303" s="525"/>
      <c r="N303" s="525"/>
      <c r="O303" s="525"/>
      <c r="P303" s="525"/>
    </row>
    <row r="304" spans="2:16">
      <c r="B304" s="146" t="s">
        <v>1548</v>
      </c>
      <c r="C304" s="525"/>
      <c r="D304" s="525"/>
      <c r="E304" s="525"/>
      <c r="F304" s="525"/>
      <c r="G304" s="525"/>
      <c r="H304" s="525"/>
      <c r="I304" s="525"/>
      <c r="J304" s="525"/>
      <c r="K304" s="525"/>
      <c r="L304" s="525"/>
      <c r="M304" s="525"/>
      <c r="N304" s="525"/>
      <c r="O304" s="525"/>
      <c r="P304" s="525"/>
    </row>
    <row r="305" spans="1:17">
      <c r="B305" s="146"/>
      <c r="C305" s="525"/>
      <c r="D305" s="525"/>
      <c r="E305" s="525"/>
      <c r="F305" s="525"/>
      <c r="G305" s="525"/>
      <c r="H305" s="525"/>
      <c r="I305" s="525"/>
      <c r="J305" s="525"/>
      <c r="K305" s="525"/>
      <c r="L305" s="525"/>
      <c r="M305" s="525"/>
      <c r="N305" s="525"/>
      <c r="O305" s="525"/>
      <c r="P305" s="525"/>
    </row>
    <row r="306" spans="1:17">
      <c r="B306" s="146" t="s">
        <v>1657</v>
      </c>
      <c r="C306" s="525"/>
      <c r="D306" s="525"/>
      <c r="E306" s="525"/>
      <c r="F306" s="525"/>
      <c r="G306" s="525"/>
      <c r="H306" s="525"/>
      <c r="I306" s="525"/>
      <c r="J306" s="525"/>
      <c r="K306" s="525"/>
      <c r="L306" s="525"/>
      <c r="M306" s="525"/>
      <c r="N306" s="525"/>
      <c r="O306" s="525"/>
      <c r="P306" s="525"/>
    </row>
    <row r="307" spans="1:17">
      <c r="B307" s="146"/>
      <c r="C307" s="525"/>
      <c r="D307" s="525"/>
      <c r="E307" s="525"/>
      <c r="F307" s="525"/>
      <c r="G307" s="525"/>
      <c r="H307" s="525"/>
      <c r="I307" s="525"/>
      <c r="J307" s="525"/>
      <c r="K307" s="525"/>
      <c r="L307" s="525"/>
      <c r="M307" s="525"/>
      <c r="N307" s="525"/>
      <c r="O307" s="525"/>
      <c r="P307" s="525"/>
    </row>
    <row r="308" spans="1:17">
      <c r="B308" s="146" t="s">
        <v>1658</v>
      </c>
      <c r="C308" s="525"/>
      <c r="D308" s="525"/>
      <c r="E308" s="525"/>
      <c r="F308" s="525"/>
      <c r="G308" s="525"/>
      <c r="H308" s="525"/>
      <c r="I308" s="525"/>
      <c r="J308" s="525"/>
      <c r="K308" s="525"/>
      <c r="L308" s="525"/>
      <c r="M308" s="525"/>
      <c r="N308" s="525"/>
      <c r="O308" s="525"/>
      <c r="P308" s="525"/>
    </row>
    <row r="309" spans="1:17">
      <c r="B309" s="146"/>
      <c r="C309" s="525"/>
      <c r="D309" s="525"/>
      <c r="E309" s="525"/>
      <c r="F309" s="525"/>
      <c r="G309" s="525"/>
      <c r="H309" s="525"/>
      <c r="I309" s="525"/>
      <c r="J309" s="525"/>
      <c r="K309" s="525"/>
      <c r="L309" s="525"/>
      <c r="M309" s="525"/>
      <c r="N309" s="525"/>
      <c r="O309" s="525"/>
      <c r="P309" s="525"/>
    </row>
    <row r="310" spans="1:17">
      <c r="B310" s="146" t="s">
        <v>1659</v>
      </c>
      <c r="C310" s="525"/>
      <c r="D310" s="525"/>
      <c r="E310" s="525"/>
      <c r="F310" s="525"/>
      <c r="G310" s="525"/>
      <c r="H310" s="525"/>
      <c r="I310" s="525"/>
      <c r="J310" s="525"/>
      <c r="K310" s="525"/>
      <c r="L310" s="525"/>
      <c r="M310" s="525"/>
      <c r="N310" s="525"/>
      <c r="O310" s="525"/>
      <c r="P310" s="525"/>
    </row>
    <row r="311" spans="1:17">
      <c r="B311" s="146"/>
      <c r="C311" s="525"/>
      <c r="D311" s="525"/>
      <c r="E311" s="525"/>
      <c r="F311" s="525"/>
      <c r="G311" s="525"/>
      <c r="H311" s="525"/>
      <c r="I311" s="525"/>
      <c r="J311" s="525"/>
      <c r="K311" s="525"/>
      <c r="L311" s="525"/>
      <c r="M311" s="525"/>
      <c r="N311" s="525"/>
      <c r="O311" s="525"/>
      <c r="P311" s="525"/>
    </row>
    <row r="312" spans="1:17">
      <c r="B312" s="146" t="s">
        <v>1660</v>
      </c>
      <c r="C312" s="525"/>
      <c r="D312" s="525"/>
      <c r="E312" s="525"/>
      <c r="F312" s="525"/>
      <c r="G312" s="525"/>
      <c r="H312" s="525"/>
      <c r="I312" s="525"/>
      <c r="J312" s="525"/>
      <c r="K312" s="525"/>
      <c r="L312" s="525"/>
      <c r="M312" s="525"/>
      <c r="N312" s="525"/>
      <c r="O312" s="525"/>
      <c r="P312" s="525"/>
    </row>
    <row r="313" spans="1:17">
      <c r="B313" s="525"/>
      <c r="C313" s="525"/>
      <c r="D313" s="525"/>
      <c r="E313" s="525"/>
      <c r="F313" s="525"/>
      <c r="G313" s="525"/>
      <c r="H313" s="525"/>
      <c r="I313" s="525"/>
      <c r="J313" s="525"/>
      <c r="K313" s="525"/>
      <c r="L313" s="525"/>
      <c r="M313" s="525"/>
      <c r="N313" s="525"/>
      <c r="O313" s="525"/>
      <c r="P313" s="525"/>
    </row>
    <row r="314" spans="1:17">
      <c r="B314" s="1330" t="s">
        <v>1661</v>
      </c>
      <c r="C314" s="1330"/>
      <c r="D314" s="1330"/>
      <c r="E314" s="1330"/>
      <c r="F314" s="1330"/>
      <c r="G314" s="1330"/>
      <c r="H314" s="1330"/>
      <c r="I314" s="1330"/>
      <c r="J314" s="1330"/>
      <c r="K314" s="1330"/>
      <c r="L314" s="1330"/>
      <c r="M314" s="1330"/>
      <c r="N314" s="1330"/>
      <c r="O314" s="1330"/>
      <c r="P314" s="1330"/>
      <c r="Q314" s="1330"/>
    </row>
    <row r="315" spans="1:17">
      <c r="B315" s="1330"/>
      <c r="C315" s="1330"/>
      <c r="D315" s="1330"/>
      <c r="E315" s="1330"/>
      <c r="F315" s="1330"/>
      <c r="G315" s="1330"/>
      <c r="H315" s="1330"/>
      <c r="I315" s="1330"/>
      <c r="J315" s="1330"/>
      <c r="K315" s="1330"/>
      <c r="L315" s="1330"/>
      <c r="M315" s="1330"/>
      <c r="N315" s="1330"/>
      <c r="O315" s="1330"/>
      <c r="P315" s="1330"/>
      <c r="Q315" s="1330"/>
    </row>
    <row r="316" spans="1:17">
      <c r="B316" s="1100"/>
      <c r="C316" s="1100"/>
      <c r="D316" s="1100"/>
      <c r="E316" s="1100"/>
      <c r="F316" s="1100"/>
      <c r="G316" s="1100"/>
      <c r="H316" s="1100"/>
      <c r="I316" s="1100"/>
      <c r="J316" s="1100"/>
      <c r="K316" s="1100"/>
      <c r="L316" s="1100"/>
      <c r="M316" s="1100"/>
      <c r="N316" s="1100"/>
      <c r="O316" s="1100"/>
      <c r="P316" s="1100"/>
    </row>
    <row r="317" spans="1:17" ht="24.75" customHeight="1">
      <c r="B317" s="525"/>
      <c r="C317" s="1326" t="s">
        <v>1104</v>
      </c>
      <c r="D317" s="1326"/>
      <c r="E317" s="525"/>
      <c r="F317" s="732"/>
      <c r="G317" s="937"/>
      <c r="H317" s="969"/>
      <c r="I317" s="969"/>
      <c r="J317" s="732"/>
      <c r="K317" s="732"/>
      <c r="L317" s="732"/>
      <c r="M317" s="732"/>
      <c r="N317" s="732"/>
      <c r="O317" s="732"/>
      <c r="P317" s="732"/>
      <c r="Q317" s="732"/>
    </row>
    <row r="318" spans="1:17" ht="34.5" customHeight="1">
      <c r="B318" s="525"/>
      <c r="C318" s="858" t="s">
        <v>1710</v>
      </c>
      <c r="D318" s="858" t="s">
        <v>1117</v>
      </c>
      <c r="E318" s="858" t="s">
        <v>1228</v>
      </c>
      <c r="F318" s="525"/>
      <c r="G318" s="938"/>
      <c r="H318" s="967"/>
      <c r="I318" s="939"/>
      <c r="J318" s="746"/>
      <c r="K318" s="746"/>
      <c r="L318" s="746"/>
      <c r="M318" s="746"/>
      <c r="N318" s="746"/>
      <c r="O318" s="746"/>
      <c r="P318" s="746"/>
    </row>
    <row r="319" spans="1:17">
      <c r="A319" s="960"/>
      <c r="B319" s="858" t="s">
        <v>40</v>
      </c>
      <c r="C319" s="1231">
        <v>2.9757207017174145E-2</v>
      </c>
      <c r="D319" s="1232">
        <f>Calc_Primary_teacher_need!R48</f>
        <v>3.0574745339674799E-2</v>
      </c>
      <c r="E319" s="1230">
        <f>D319-C319</f>
        <v>8.1753832250065425E-4</v>
      </c>
      <c r="F319" s="855"/>
      <c r="G319" s="938"/>
      <c r="H319" s="938"/>
      <c r="I319" s="938"/>
      <c r="J319" s="525"/>
      <c r="K319" s="525"/>
      <c r="L319" s="525"/>
      <c r="M319" s="525"/>
      <c r="N319" s="525"/>
      <c r="O319" s="525"/>
      <c r="P319" s="525"/>
    </row>
    <row r="320" spans="1:17">
      <c r="A320" s="1163"/>
      <c r="B320" s="1233" t="s">
        <v>548</v>
      </c>
      <c r="C320" s="1231">
        <v>4.9441001938149452E-2</v>
      </c>
      <c r="D320" s="1232">
        <f>Stock_calculations!I44</f>
        <v>4.9443999438657432E-2</v>
      </c>
      <c r="E320" s="1230">
        <f t="shared" ref="E320:E338" si="8">D320-C320</f>
        <v>2.9975005079799222E-6</v>
      </c>
      <c r="F320" s="855"/>
      <c r="G320" s="968"/>
      <c r="H320" s="938"/>
      <c r="I320" s="938"/>
      <c r="J320" s="525"/>
      <c r="K320" s="525"/>
      <c r="L320" s="525"/>
      <c r="M320" s="525"/>
      <c r="N320" s="525"/>
      <c r="O320" s="525"/>
      <c r="P320" s="525"/>
    </row>
    <row r="321" spans="1:16">
      <c r="A321" s="960"/>
      <c r="B321" s="1233" t="s">
        <v>7</v>
      </c>
      <c r="C321" s="1231">
        <v>2.9394941499118716E-2</v>
      </c>
      <c r="D321" s="1232">
        <f>Stock_calculations!I45</f>
        <v>3.1635829011933729E-2</v>
      </c>
      <c r="E321" s="1230">
        <f t="shared" si="8"/>
        <v>2.2408875128150131E-3</v>
      </c>
      <c r="F321" s="855"/>
      <c r="G321" s="965"/>
      <c r="H321" s="938"/>
      <c r="I321" s="938"/>
      <c r="J321" s="525"/>
      <c r="K321" s="525"/>
      <c r="L321" s="525"/>
      <c r="M321" s="525"/>
      <c r="N321" s="525"/>
      <c r="O321" s="525"/>
      <c r="P321" s="525"/>
    </row>
    <row r="322" spans="1:16">
      <c r="A322" s="960"/>
      <c r="B322" s="1233" t="s">
        <v>414</v>
      </c>
      <c r="C322" s="1231">
        <v>6.4132267866130577E-2</v>
      </c>
      <c r="D322" s="1232">
        <f>Stock_calculations!I46</f>
        <v>6.9284116470736012E-2</v>
      </c>
      <c r="E322" s="1230">
        <f t="shared" si="8"/>
        <v>5.1518486046054357E-3</v>
      </c>
      <c r="F322" s="961"/>
      <c r="G322" s="968"/>
      <c r="H322" s="938"/>
      <c r="I322" s="938"/>
      <c r="J322" s="525"/>
      <c r="K322" s="525"/>
      <c r="L322" s="525"/>
      <c r="M322" s="525"/>
      <c r="N322" s="525"/>
      <c r="O322" s="525"/>
      <c r="P322" s="525"/>
    </row>
    <row r="323" spans="1:16">
      <c r="A323" s="1163"/>
      <c r="B323" s="1233" t="s">
        <v>3</v>
      </c>
      <c r="C323" s="1231">
        <v>3.1190017196660001E-2</v>
      </c>
      <c r="D323" s="1232">
        <f>Stock_calculations!I47</f>
        <v>3.1191464403809904E-2</v>
      </c>
      <c r="E323" s="1230">
        <f t="shared" si="8"/>
        <v>1.4472071499030403E-6</v>
      </c>
      <c r="F323" s="855"/>
      <c r="G323" s="938"/>
      <c r="H323" s="938"/>
      <c r="I323" s="938"/>
      <c r="J323" s="525"/>
      <c r="K323" s="525"/>
      <c r="L323" s="525"/>
      <c r="M323" s="525"/>
      <c r="N323" s="525"/>
      <c r="O323" s="525"/>
      <c r="P323" s="525"/>
    </row>
    <row r="324" spans="1:16">
      <c r="A324" s="1163"/>
      <c r="B324" s="1233" t="s">
        <v>79</v>
      </c>
      <c r="C324" s="1231">
        <v>7.5486627093549183E-2</v>
      </c>
      <c r="D324" s="1232">
        <f>Stock_calculations!I48</f>
        <v>7.5488228522529316E-2</v>
      </c>
      <c r="E324" s="1230">
        <f t="shared" si="8"/>
        <v>1.6014289801330461E-6</v>
      </c>
      <c r="F324" s="855"/>
      <c r="G324" s="938"/>
      <c r="H324" s="938"/>
      <c r="I324" s="938"/>
      <c r="J324" s="525"/>
      <c r="K324" s="525"/>
      <c r="L324" s="525"/>
      <c r="M324" s="525"/>
      <c r="N324" s="525"/>
      <c r="O324" s="525"/>
      <c r="P324" s="525"/>
    </row>
    <row r="325" spans="1:16">
      <c r="A325" s="960"/>
      <c r="B325" s="1233" t="s">
        <v>107</v>
      </c>
      <c r="C325" s="1231">
        <v>3.7257063647752081E-2</v>
      </c>
      <c r="D325" s="1232">
        <f>Stock_calculations!I49</f>
        <v>3.9649493064785733E-2</v>
      </c>
      <c r="E325" s="1230">
        <f t="shared" si="8"/>
        <v>2.3924294170336521E-3</v>
      </c>
      <c r="F325" s="855"/>
      <c r="G325" s="938"/>
      <c r="H325" s="938"/>
      <c r="I325" s="938"/>
      <c r="J325" s="525"/>
      <c r="K325" s="525"/>
      <c r="L325" s="525"/>
      <c r="M325" s="525"/>
      <c r="N325" s="525"/>
      <c r="O325" s="525"/>
      <c r="P325" s="525"/>
    </row>
    <row r="326" spans="1:16">
      <c r="A326" s="960"/>
      <c r="B326" s="1233" t="s">
        <v>549</v>
      </c>
      <c r="C326" s="1231">
        <v>5.644662762170731E-2</v>
      </c>
      <c r="D326" s="1232">
        <f>Stock_calculations!I50</f>
        <v>6.0450472708023985E-2</v>
      </c>
      <c r="E326" s="1230">
        <f t="shared" si="8"/>
        <v>4.003845086316675E-3</v>
      </c>
      <c r="F326" s="855"/>
      <c r="G326" s="938"/>
      <c r="H326" s="938"/>
      <c r="I326" s="938"/>
      <c r="J326" s="525"/>
      <c r="K326" s="525"/>
      <c r="L326" s="525"/>
      <c r="M326" s="525"/>
      <c r="N326" s="525"/>
      <c r="O326" s="525"/>
      <c r="P326" s="525"/>
    </row>
    <row r="327" spans="1:16">
      <c r="A327" s="960"/>
      <c r="B327" s="1233" t="s">
        <v>6</v>
      </c>
      <c r="C327" s="1231">
        <v>6.4764920401196663E-2</v>
      </c>
      <c r="D327" s="1232">
        <f>Stock_calculations!I51</f>
        <v>6.8129004393895035E-2</v>
      </c>
      <c r="E327" s="1230">
        <f t="shared" si="8"/>
        <v>3.3640839926983718E-3</v>
      </c>
      <c r="F327" s="855"/>
      <c r="G327" s="938"/>
      <c r="H327" s="938"/>
      <c r="I327" s="938"/>
      <c r="J327" s="525"/>
      <c r="K327" s="525"/>
      <c r="L327" s="525"/>
      <c r="M327" s="525"/>
      <c r="N327" s="525"/>
      <c r="O327" s="525"/>
      <c r="P327" s="525"/>
    </row>
    <row r="328" spans="1:16">
      <c r="A328" s="1163"/>
      <c r="B328" s="1233" t="s">
        <v>1</v>
      </c>
      <c r="C328" s="1231">
        <v>6.0181402770939474E-2</v>
      </c>
      <c r="D328" s="1232">
        <f>Stock_calculations!I52</f>
        <v>6.018372960355528E-2</v>
      </c>
      <c r="E328" s="1230">
        <f t="shared" si="8"/>
        <v>2.3268326158065733E-6</v>
      </c>
      <c r="F328" s="855"/>
      <c r="G328" s="938"/>
      <c r="H328" s="938"/>
      <c r="I328" s="938"/>
      <c r="J328" s="525"/>
      <c r="K328" s="525"/>
      <c r="L328" s="525"/>
      <c r="M328" s="525"/>
      <c r="N328" s="525"/>
      <c r="O328" s="525"/>
      <c r="P328" s="525"/>
    </row>
    <row r="329" spans="1:16">
      <c r="A329" s="960"/>
      <c r="B329" s="1233" t="s">
        <v>384</v>
      </c>
      <c r="C329" s="1231">
        <v>7.546276162443577E-2</v>
      </c>
      <c r="D329" s="1232">
        <f>Stock_calculations!I53</f>
        <v>8.0856914392103962E-2</v>
      </c>
      <c r="E329" s="1230">
        <f t="shared" si="8"/>
        <v>5.3941527676681922E-3</v>
      </c>
      <c r="F329" s="855"/>
      <c r="G329" s="938"/>
      <c r="H329" s="938"/>
      <c r="I329" s="938"/>
      <c r="J329" s="525"/>
      <c r="K329" s="525"/>
      <c r="L329" s="525"/>
      <c r="M329" s="525"/>
      <c r="N329" s="525"/>
      <c r="O329" s="525"/>
      <c r="P329" s="525"/>
    </row>
    <row r="330" spans="1:16">
      <c r="A330" s="1163"/>
      <c r="B330" s="1233" t="s">
        <v>4</v>
      </c>
      <c r="C330" s="1231">
        <v>3.1265198366351304E-2</v>
      </c>
      <c r="D330" s="1232">
        <f>Stock_calculations!I54</f>
        <v>3.1274920658100946E-2</v>
      </c>
      <c r="E330" s="1230">
        <f t="shared" si="8"/>
        <v>9.7222917496420092E-6</v>
      </c>
      <c r="F330" s="855"/>
      <c r="G330" s="938"/>
      <c r="H330" s="938"/>
      <c r="I330" s="938"/>
      <c r="J330" s="525"/>
      <c r="K330" s="525"/>
      <c r="L330" s="525"/>
      <c r="M330" s="525"/>
      <c r="N330" s="525"/>
      <c r="O330" s="525"/>
      <c r="P330" s="525"/>
    </row>
    <row r="331" spans="1:16">
      <c r="A331" s="1163"/>
      <c r="B331" s="1233" t="s">
        <v>0</v>
      </c>
      <c r="C331" s="1231">
        <v>3.4514786669251792E-2</v>
      </c>
      <c r="D331" s="1232">
        <f>Stock_calculations!I55</f>
        <v>3.4510445131161326E-2</v>
      </c>
      <c r="E331" s="1230">
        <f t="shared" si="8"/>
        <v>-4.3415380904660017E-6</v>
      </c>
      <c r="F331" s="855"/>
      <c r="G331" s="938"/>
      <c r="H331" s="938"/>
      <c r="I331" s="938"/>
      <c r="J331" s="525"/>
      <c r="K331" s="525"/>
      <c r="L331" s="525"/>
      <c r="M331" s="525"/>
      <c r="N331" s="525"/>
      <c r="O331" s="525"/>
      <c r="P331" s="525"/>
    </row>
    <row r="332" spans="1:16">
      <c r="A332" s="960"/>
      <c r="B332" s="1233" t="s">
        <v>550</v>
      </c>
      <c r="C332" s="1231">
        <v>4.1889488926854609E-2</v>
      </c>
      <c r="D332" s="1232">
        <f>Stock_calculations!I56</f>
        <v>4.3734144137565815E-2</v>
      </c>
      <c r="E332" s="1230">
        <f t="shared" si="8"/>
        <v>1.844655210711206E-3</v>
      </c>
      <c r="F332" s="855"/>
      <c r="G332" s="938"/>
      <c r="H332" s="938"/>
      <c r="I332" s="938"/>
      <c r="J332" s="525"/>
      <c r="K332" s="525"/>
      <c r="L332" s="525"/>
      <c r="M332" s="525"/>
      <c r="N332" s="525"/>
      <c r="O332" s="525"/>
      <c r="P332" s="525"/>
    </row>
    <row r="333" spans="1:16" ht="24.4" customHeight="1">
      <c r="A333" s="1163"/>
      <c r="B333" s="1233" t="s">
        <v>551</v>
      </c>
      <c r="C333" s="1231">
        <v>2.846052030460831E-2</v>
      </c>
      <c r="D333" s="1232">
        <f>Stock_calculations!I57</f>
        <v>2.8463002658115459E-2</v>
      </c>
      <c r="E333" s="1230">
        <f t="shared" si="8"/>
        <v>2.4823535071487324E-6</v>
      </c>
      <c r="F333" s="855"/>
      <c r="G333" s="938"/>
      <c r="H333" s="938"/>
      <c r="I333" s="938"/>
      <c r="J333" s="525"/>
      <c r="K333" s="525"/>
      <c r="L333" s="525"/>
      <c r="M333" s="525"/>
      <c r="N333" s="525"/>
      <c r="O333" s="525"/>
      <c r="P333" s="525"/>
    </row>
    <row r="334" spans="1:16">
      <c r="A334" s="1163"/>
      <c r="B334" s="1233" t="s">
        <v>5</v>
      </c>
      <c r="C334" s="1231">
        <v>4.503482553796246E-2</v>
      </c>
      <c r="D334" s="1232">
        <f>Stock_calculations!I58</f>
        <v>4.5045995948400419E-2</v>
      </c>
      <c r="E334" s="1230">
        <f t="shared" si="8"/>
        <v>1.1170410437959244E-5</v>
      </c>
      <c r="F334" s="855"/>
      <c r="G334" s="938"/>
      <c r="H334" s="938"/>
      <c r="I334" s="938"/>
      <c r="J334" s="525"/>
      <c r="K334" s="525"/>
      <c r="L334" s="525"/>
      <c r="M334" s="525"/>
      <c r="N334" s="525"/>
      <c r="O334" s="525"/>
      <c r="P334" s="525"/>
    </row>
    <row r="335" spans="1:16">
      <c r="A335" s="960"/>
      <c r="B335" s="1233" t="s">
        <v>670</v>
      </c>
      <c r="C335" s="1231">
        <v>0.11869934113639018</v>
      </c>
      <c r="D335" s="1232">
        <f>Stock_calculations!I59</f>
        <v>0.12235929777552092</v>
      </c>
      <c r="E335" s="1230">
        <f t="shared" si="8"/>
        <v>3.6599566391307403E-3</v>
      </c>
      <c r="F335" s="855"/>
      <c r="G335" s="938"/>
      <c r="H335" s="938"/>
      <c r="I335" s="938"/>
      <c r="J335" s="525"/>
      <c r="K335" s="525"/>
      <c r="L335" s="525"/>
      <c r="M335" s="525"/>
      <c r="N335" s="525"/>
      <c r="O335" s="525"/>
      <c r="P335" s="525"/>
    </row>
    <row r="336" spans="1:16">
      <c r="A336" s="1163"/>
      <c r="B336" s="1233" t="s">
        <v>552</v>
      </c>
      <c r="C336" s="1231">
        <v>3.387039587889739E-2</v>
      </c>
      <c r="D336" s="1232">
        <f>Stock_calculations!I60</f>
        <v>3.3870539257282964E-2</v>
      </c>
      <c r="E336" s="1230">
        <f t="shared" si="8"/>
        <v>1.4337838557393345E-7</v>
      </c>
      <c r="F336" s="855"/>
      <c r="G336" s="938"/>
      <c r="H336" s="938"/>
      <c r="I336" s="938"/>
      <c r="J336" s="525"/>
      <c r="K336" s="525"/>
      <c r="L336" s="525"/>
      <c r="M336" s="525"/>
      <c r="N336" s="525"/>
      <c r="O336" s="525"/>
      <c r="P336" s="525"/>
    </row>
    <row r="337" spans="1:18">
      <c r="A337" s="960"/>
      <c r="B337" s="1233" t="s">
        <v>2</v>
      </c>
      <c r="C337" s="1231">
        <v>2.9818199917299587E-2</v>
      </c>
      <c r="D337" s="1232">
        <f>Stock_calculations!I61</f>
        <v>2.980249567175319E-2</v>
      </c>
      <c r="E337" s="1230">
        <f t="shared" si="8"/>
        <v>-1.5704245546397516E-5</v>
      </c>
      <c r="F337" s="855"/>
      <c r="G337" s="938"/>
      <c r="H337" s="938"/>
      <c r="I337" s="938"/>
      <c r="J337" s="525"/>
      <c r="K337" s="525"/>
      <c r="L337" s="525"/>
      <c r="M337" s="525"/>
      <c r="N337" s="525"/>
      <c r="O337" s="525"/>
      <c r="P337" s="525"/>
    </row>
    <row r="338" spans="1:18">
      <c r="A338" s="960"/>
      <c r="B338" s="1233" t="s">
        <v>553</v>
      </c>
      <c r="C338" s="1231">
        <v>4.0591898455472779E-2</v>
      </c>
      <c r="D338" s="1232">
        <f>Stock_calculations!I62</f>
        <v>4.5787360946438156E-2</v>
      </c>
      <c r="E338" s="1230">
        <f t="shared" si="8"/>
        <v>5.1954624909653774E-3</v>
      </c>
      <c r="F338" s="855"/>
      <c r="G338" s="938"/>
      <c r="H338" s="938"/>
      <c r="I338" s="938"/>
      <c r="J338" s="525"/>
      <c r="K338" s="525"/>
      <c r="L338" s="525"/>
      <c r="M338" s="525"/>
      <c r="N338" s="525"/>
      <c r="O338" s="525"/>
      <c r="P338" s="525"/>
    </row>
    <row r="340" spans="1:18" ht="17.649999999999999">
      <c r="B340" s="848" t="s">
        <v>1390</v>
      </c>
    </row>
    <row r="342" spans="1:18" ht="13.15" customHeight="1">
      <c r="B342" s="1329" t="s">
        <v>1611</v>
      </c>
      <c r="C342" s="1329"/>
      <c r="D342" s="1329"/>
      <c r="E342" s="1329"/>
      <c r="F342" s="1329"/>
      <c r="G342" s="1329"/>
      <c r="H342" s="1329"/>
      <c r="I342" s="1329"/>
      <c r="J342" s="1329"/>
      <c r="K342" s="1329"/>
      <c r="L342" s="1329"/>
      <c r="M342" s="1329"/>
      <c r="N342" s="1329"/>
      <c r="O342" s="1329"/>
      <c r="P342" s="1329"/>
      <c r="Q342" s="1329"/>
      <c r="R342" s="1329"/>
    </row>
    <row r="343" spans="1:18">
      <c r="B343" s="1329"/>
      <c r="C343" s="1329"/>
      <c r="D343" s="1329"/>
      <c r="E343" s="1329"/>
      <c r="F343" s="1329"/>
      <c r="G343" s="1329"/>
      <c r="H343" s="1329"/>
      <c r="I343" s="1329"/>
      <c r="J343" s="1329"/>
      <c r="K343" s="1329"/>
      <c r="L343" s="1329"/>
      <c r="M343" s="1329"/>
      <c r="N343" s="1329"/>
      <c r="O343" s="1329"/>
      <c r="P343" s="1329"/>
      <c r="Q343" s="1329"/>
      <c r="R343" s="1329"/>
    </row>
    <row r="344" spans="1:18">
      <c r="B344" s="1329"/>
      <c r="C344" s="1329"/>
      <c r="D344" s="1329"/>
      <c r="E344" s="1329"/>
      <c r="F344" s="1329"/>
      <c r="G344" s="1329"/>
      <c r="H344" s="1329"/>
      <c r="I344" s="1329"/>
      <c r="J344" s="1329"/>
      <c r="K344" s="1329"/>
      <c r="L344" s="1329"/>
      <c r="M344" s="1329"/>
      <c r="N344" s="1329"/>
      <c r="O344" s="1329"/>
      <c r="P344" s="1329"/>
      <c r="Q344" s="1329"/>
      <c r="R344" s="1329"/>
    </row>
    <row r="345" spans="1:18">
      <c r="B345" s="525"/>
      <c r="C345" s="525"/>
      <c r="D345" s="525"/>
      <c r="E345" s="525"/>
      <c r="F345" s="525"/>
      <c r="G345" s="525"/>
      <c r="H345" s="525"/>
      <c r="I345" s="525"/>
      <c r="J345" s="525"/>
      <c r="K345" s="525"/>
      <c r="L345" s="525"/>
      <c r="M345" s="525"/>
      <c r="N345" s="525"/>
      <c r="O345" s="525"/>
      <c r="P345" s="525"/>
    </row>
    <row r="346" spans="1:18">
      <c r="B346" s="525"/>
      <c r="C346" s="525"/>
      <c r="D346" s="525"/>
      <c r="E346" s="525"/>
      <c r="F346" s="525"/>
      <c r="G346" s="525"/>
      <c r="H346" s="525"/>
      <c r="I346" s="525"/>
      <c r="J346" s="525"/>
      <c r="K346" s="525"/>
      <c r="L346" s="525"/>
      <c r="M346" s="525"/>
      <c r="N346" s="525"/>
      <c r="O346" s="525"/>
      <c r="P346" s="525"/>
    </row>
    <row r="347" spans="1:18">
      <c r="B347" s="525"/>
      <c r="C347" s="525"/>
      <c r="D347" s="525"/>
      <c r="E347" s="525"/>
      <c r="F347" s="525"/>
      <c r="G347" s="525"/>
      <c r="H347" s="525"/>
      <c r="I347" s="525"/>
      <c r="J347" s="525"/>
      <c r="K347" s="525"/>
      <c r="L347" s="525"/>
      <c r="M347" s="525"/>
      <c r="N347" s="525"/>
      <c r="O347" s="525"/>
      <c r="P347" s="525"/>
    </row>
    <row r="348" spans="1:18">
      <c r="B348" s="525"/>
      <c r="C348" s="525"/>
      <c r="D348" s="525"/>
      <c r="E348" s="525"/>
      <c r="F348" s="525"/>
      <c r="G348" s="525"/>
      <c r="H348" s="525"/>
      <c r="I348" s="525"/>
      <c r="J348" s="525"/>
      <c r="K348" s="525"/>
      <c r="L348" s="525"/>
      <c r="M348" s="525"/>
      <c r="N348" s="525"/>
      <c r="O348" s="525"/>
      <c r="P348" s="525"/>
    </row>
    <row r="349" spans="1:18" ht="13.15" customHeight="1">
      <c r="B349" s="825" t="s">
        <v>1179</v>
      </c>
      <c r="C349" s="1325" t="s">
        <v>1178</v>
      </c>
      <c r="D349" s="1325"/>
      <c r="E349" s="1325"/>
      <c r="F349" s="1325"/>
      <c r="G349" s="1325"/>
      <c r="H349" s="1325"/>
      <c r="I349" s="1325"/>
      <c r="J349" s="1325"/>
      <c r="K349" s="1325"/>
      <c r="L349" s="1325"/>
      <c r="M349" s="1325"/>
      <c r="N349" s="1325"/>
      <c r="O349" s="1325"/>
      <c r="P349" s="1325"/>
      <c r="Q349" s="1325"/>
      <c r="R349" s="1325"/>
    </row>
    <row r="350" spans="1:18" ht="23.25">
      <c r="B350" s="979" t="s">
        <v>1477</v>
      </c>
      <c r="C350" s="1322" t="s">
        <v>1612</v>
      </c>
      <c r="D350" s="1323"/>
      <c r="E350" s="1323"/>
      <c r="F350" s="1323"/>
      <c r="G350" s="1323"/>
      <c r="H350" s="1323"/>
      <c r="I350" s="1323"/>
      <c r="J350" s="1323"/>
      <c r="K350" s="1323"/>
      <c r="L350" s="1323"/>
      <c r="M350" s="1323"/>
      <c r="N350" s="1323"/>
      <c r="O350" s="1323"/>
      <c r="P350" s="1323"/>
      <c r="Q350" s="1323"/>
      <c r="R350" s="1324"/>
    </row>
    <row r="351" spans="1:18" ht="30.75" customHeight="1">
      <c r="B351" s="979" t="s">
        <v>1478</v>
      </c>
      <c r="C351" s="1327" t="s">
        <v>1487</v>
      </c>
      <c r="D351" s="1328"/>
      <c r="E351" s="1328"/>
      <c r="F351" s="1328"/>
      <c r="G351" s="1328"/>
      <c r="H351" s="1328"/>
      <c r="I351" s="1328"/>
      <c r="J351" s="1328"/>
      <c r="K351" s="1328"/>
      <c r="L351" s="1328"/>
      <c r="M351" s="1328"/>
      <c r="N351" s="1328"/>
      <c r="O351" s="1328"/>
      <c r="P351" s="1328"/>
      <c r="Q351" s="1328"/>
      <c r="R351" s="1328"/>
    </row>
    <row r="352" spans="1:18">
      <c r="B352" s="525"/>
      <c r="C352" s="525"/>
      <c r="D352" s="525"/>
      <c r="E352" s="525"/>
      <c r="F352" s="525"/>
      <c r="G352" s="525"/>
      <c r="H352" s="525"/>
      <c r="I352" s="525"/>
      <c r="J352" s="525"/>
      <c r="K352" s="525"/>
      <c r="L352" s="525"/>
      <c r="M352" s="525"/>
      <c r="N352" s="525"/>
      <c r="O352" s="525"/>
      <c r="P352" s="525"/>
    </row>
    <row r="353" spans="2:18" ht="12.75" customHeight="1">
      <c r="B353" s="1318" t="s">
        <v>1381</v>
      </c>
      <c r="C353" s="1318"/>
      <c r="D353" s="1318"/>
      <c r="E353" s="1318"/>
      <c r="F353" s="1318"/>
      <c r="G353" s="1318"/>
      <c r="H353" s="891"/>
      <c r="I353" s="1318" t="s">
        <v>1387</v>
      </c>
      <c r="J353" s="1318"/>
      <c r="K353" s="1318"/>
      <c r="L353" s="1318"/>
      <c r="M353" s="1318"/>
      <c r="N353" s="1318"/>
      <c r="O353" s="1318"/>
      <c r="P353" s="1318"/>
      <c r="Q353" s="1318"/>
      <c r="R353" s="1318"/>
    </row>
    <row r="354" spans="2:18" ht="12.75" customHeight="1">
      <c r="B354" s="1318"/>
      <c r="C354" s="1318"/>
      <c r="D354" s="1318"/>
      <c r="E354" s="1318"/>
      <c r="F354" s="1318"/>
      <c r="G354" s="1318"/>
      <c r="H354" s="891"/>
      <c r="I354" s="1318"/>
      <c r="J354" s="1318"/>
      <c r="K354" s="1318"/>
      <c r="L354" s="1318"/>
      <c r="M354" s="1318"/>
      <c r="N354" s="1318"/>
      <c r="O354" s="1318"/>
      <c r="P354" s="1318"/>
      <c r="Q354" s="1318"/>
      <c r="R354" s="1318"/>
    </row>
  </sheetData>
  <mergeCells count="34">
    <mergeCell ref="D86:E86"/>
    <mergeCell ref="B245:B247"/>
    <mergeCell ref="H245:L245"/>
    <mergeCell ref="C245:G245"/>
    <mergeCell ref="H246:L246"/>
    <mergeCell ref="B226:P227"/>
    <mergeCell ref="B162:D163"/>
    <mergeCell ref="B207:P208"/>
    <mergeCell ref="B169:Q170"/>
    <mergeCell ref="B204:P205"/>
    <mergeCell ref="B145:Q145"/>
    <mergeCell ref="C246:G246"/>
    <mergeCell ref="C266:F266"/>
    <mergeCell ref="B141:Q143"/>
    <mergeCell ref="G267:G268"/>
    <mergeCell ref="C112:E112"/>
    <mergeCell ref="B266:B268"/>
    <mergeCell ref="B154:Q155"/>
    <mergeCell ref="H267:J267"/>
    <mergeCell ref="B191:R192"/>
    <mergeCell ref="G266:J266"/>
    <mergeCell ref="B223:P224"/>
    <mergeCell ref="B158:D159"/>
    <mergeCell ref="B160:D161"/>
    <mergeCell ref="B353:G354"/>
    <mergeCell ref="I353:R354"/>
    <mergeCell ref="C267:C268"/>
    <mergeCell ref="D267:F267"/>
    <mergeCell ref="C350:R350"/>
    <mergeCell ref="C349:R349"/>
    <mergeCell ref="C317:D317"/>
    <mergeCell ref="C351:R351"/>
    <mergeCell ref="B342:R344"/>
    <mergeCell ref="B314:Q315"/>
  </mergeCells>
  <conditionalFormatting sqref="K196:V197">
    <cfRule type="containsText" dxfId="13" priority="6" stopIfTrue="1" operator="containsText" text="FALSE">
      <formula>NOT(ISERROR(SEARCH("FALSE",K196)))</formula>
    </cfRule>
    <cfRule type="containsText" dxfId="12" priority="7" stopIfTrue="1" operator="containsText" text="TRUE">
      <formula>NOT(ISERROR(SEARCH("TRUE",K196)))</formula>
    </cfRule>
  </conditionalFormatting>
  <conditionalFormatting sqref="K88:K107">
    <cfRule type="cellIs" dxfId="11" priority="4" stopIfTrue="1" operator="equal">
      <formula>FALSE</formula>
    </cfRule>
    <cfRule type="cellIs" dxfId="10" priority="5" stopIfTrue="1" operator="equal">
      <formula>TRUE</formula>
    </cfRule>
  </conditionalFormatting>
  <conditionalFormatting sqref="J88:J107">
    <cfRule type="cellIs" dxfId="9" priority="2" stopIfTrue="1" operator="equal">
      <formula>FALSE</formula>
    </cfRule>
    <cfRule type="cellIs" dxfId="8" priority="3" stopIfTrue="1" operator="equal">
      <formula>TRUE</formula>
    </cfRule>
  </conditionalFormatting>
  <hyperlinks>
    <hyperlink ref="A2" location="'Title_&amp;_Contents'!A1" display="Contents"/>
    <hyperlink ref="B2" location="Map_of_sheets!A1" display="Map of sheets"/>
    <hyperlink ref="B353:G354" location="SUMMARY_OUTPUTS!A1" display="See summary of scenario outputs"/>
    <hyperlink ref="I353:R354" location="FINAL_OUTPUTS_OF_ITT_PLACES!A1" display="See detailed results of ITT allocations under these scenario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61025" r:id="rId4" name="Drop Down 238593">
              <controlPr defaultSize="0" autoLine="0" autoPict="0">
                <anchor moveWithCells="1">
                  <from>
                    <xdr:col>1</xdr:col>
                    <xdr:colOff>19050</xdr:colOff>
                    <xdr:row>148</xdr:row>
                    <xdr:rowOff>19050</xdr:rowOff>
                  </from>
                  <to>
                    <xdr:col>2</xdr:col>
                    <xdr:colOff>542925</xdr:colOff>
                    <xdr:row>149</xdr:row>
                    <xdr:rowOff>152400</xdr:rowOff>
                  </to>
                </anchor>
              </controlPr>
            </control>
          </mc:Choice>
        </mc:AlternateContent>
        <mc:AlternateContent xmlns:mc="http://schemas.openxmlformats.org/markup-compatibility/2006">
          <mc:Choice Requires="x14">
            <control shapeId="12161027" r:id="rId5" name="Drop Down 238595">
              <controlPr defaultSize="0" autoLine="0" autoPict="0">
                <anchor moveWithCells="1">
                  <from>
                    <xdr:col>5</xdr:col>
                    <xdr:colOff>0</xdr:colOff>
                    <xdr:row>148</xdr:row>
                    <xdr:rowOff>19050</xdr:rowOff>
                  </from>
                  <to>
                    <xdr:col>7</xdr:col>
                    <xdr:colOff>400050</xdr:colOff>
                    <xdr:row>150</xdr:row>
                    <xdr:rowOff>0</xdr:rowOff>
                  </to>
                </anchor>
              </controlPr>
            </control>
          </mc:Choice>
        </mc:AlternateContent>
        <mc:AlternateContent xmlns:mc="http://schemas.openxmlformats.org/markup-compatibility/2006">
          <mc:Choice Requires="x14">
            <control shapeId="12161028" r:id="rId6" name="Drop Down 238596">
              <controlPr defaultSize="0" autoLine="0" autoPict="0">
                <anchor moveWithCells="1">
                  <from>
                    <xdr:col>1</xdr:col>
                    <xdr:colOff>0</xdr:colOff>
                    <xdr:row>175</xdr:row>
                    <xdr:rowOff>0</xdr:rowOff>
                  </from>
                  <to>
                    <xdr:col>2</xdr:col>
                    <xdr:colOff>676275</xdr:colOff>
                    <xdr:row>177</xdr:row>
                    <xdr:rowOff>19050</xdr:rowOff>
                  </to>
                </anchor>
              </controlPr>
            </control>
          </mc:Choice>
        </mc:AlternateContent>
        <mc:AlternateContent xmlns:mc="http://schemas.openxmlformats.org/markup-compatibility/2006">
          <mc:Choice Requires="x14">
            <control shapeId="12161030" r:id="rId7" name="Drop Down 238598">
              <controlPr defaultSize="0" autoLine="0" autoPict="0">
                <anchor moveWithCells="1">
                  <from>
                    <xdr:col>5</xdr:col>
                    <xdr:colOff>0</xdr:colOff>
                    <xdr:row>175</xdr:row>
                    <xdr:rowOff>9525</xdr:rowOff>
                  </from>
                  <to>
                    <xdr:col>7</xdr:col>
                    <xdr:colOff>400050</xdr:colOff>
                    <xdr:row>177</xdr:row>
                    <xdr:rowOff>47625</xdr:rowOff>
                  </to>
                </anchor>
              </controlPr>
            </control>
          </mc:Choice>
        </mc:AlternateContent>
        <mc:AlternateContent xmlns:mc="http://schemas.openxmlformats.org/markup-compatibility/2006">
          <mc:Choice Requires="x14">
            <control shapeId="12161031" r:id="rId8" name="Drop Down 238599">
              <controlPr defaultSize="0" autoLine="0" autoPict="0">
                <anchor moveWithCells="1">
                  <from>
                    <xdr:col>9</xdr:col>
                    <xdr:colOff>19050</xdr:colOff>
                    <xdr:row>175</xdr:row>
                    <xdr:rowOff>0</xdr:rowOff>
                  </from>
                  <to>
                    <xdr:col>11</xdr:col>
                    <xdr:colOff>400050</xdr:colOff>
                    <xdr:row>177</xdr:row>
                    <xdr:rowOff>57150</xdr:rowOff>
                  </to>
                </anchor>
              </controlPr>
            </control>
          </mc:Choice>
        </mc:AlternateContent>
        <mc:AlternateContent xmlns:mc="http://schemas.openxmlformats.org/markup-compatibility/2006">
          <mc:Choice Requires="x14">
            <control shapeId="12161032" r:id="rId9" name="Drop Down 238600">
              <controlPr defaultSize="0" autoLine="0" autoPict="0">
                <anchor moveWithCells="1">
                  <from>
                    <xdr:col>12</xdr:col>
                    <xdr:colOff>647700</xdr:colOff>
                    <xdr:row>174</xdr:row>
                    <xdr:rowOff>161925</xdr:rowOff>
                  </from>
                  <to>
                    <xdr:col>15</xdr:col>
                    <xdr:colOff>228600</xdr:colOff>
                    <xdr:row>177</xdr:row>
                    <xdr:rowOff>47625</xdr:rowOff>
                  </to>
                </anchor>
              </controlPr>
            </control>
          </mc:Choice>
        </mc:AlternateContent>
        <mc:AlternateContent xmlns:mc="http://schemas.openxmlformats.org/markup-compatibility/2006">
          <mc:Choice Requires="x14">
            <control shapeId="12161033" r:id="rId10" name="Drop Down 238601">
              <controlPr defaultSize="0" autoLine="0" autoPict="0">
                <anchor moveWithCells="1">
                  <from>
                    <xdr:col>1</xdr:col>
                    <xdr:colOff>0</xdr:colOff>
                    <xdr:row>194</xdr:row>
                    <xdr:rowOff>0</xdr:rowOff>
                  </from>
                  <to>
                    <xdr:col>3</xdr:col>
                    <xdr:colOff>314325</xdr:colOff>
                    <xdr:row>196</xdr:row>
                    <xdr:rowOff>0</xdr:rowOff>
                  </to>
                </anchor>
              </controlPr>
            </control>
          </mc:Choice>
        </mc:AlternateContent>
        <mc:AlternateContent xmlns:mc="http://schemas.openxmlformats.org/markup-compatibility/2006">
          <mc:Choice Requires="x14">
            <control shapeId="12161034" r:id="rId11" name="Drop Down 238602">
              <controlPr defaultSize="0" autoLine="0" autoPict="0">
                <anchor moveWithCells="1">
                  <from>
                    <xdr:col>5</xdr:col>
                    <xdr:colOff>0</xdr:colOff>
                    <xdr:row>194</xdr:row>
                    <xdr:rowOff>19050</xdr:rowOff>
                  </from>
                  <to>
                    <xdr:col>8</xdr:col>
                    <xdr:colOff>152400</xdr:colOff>
                    <xdr:row>195</xdr:row>
                    <xdr:rowOff>152400</xdr:rowOff>
                  </to>
                </anchor>
              </controlPr>
            </control>
          </mc:Choice>
        </mc:AlternateContent>
        <mc:AlternateContent xmlns:mc="http://schemas.openxmlformats.org/markup-compatibility/2006">
          <mc:Choice Requires="x14">
            <control shapeId="12161035" r:id="rId12" name="Drop Down 238603">
              <controlPr defaultSize="0" autoLine="0" autoPict="0">
                <anchor moveWithCells="1">
                  <from>
                    <xdr:col>1</xdr:col>
                    <xdr:colOff>0</xdr:colOff>
                    <xdr:row>213</xdr:row>
                    <xdr:rowOff>19050</xdr:rowOff>
                  </from>
                  <to>
                    <xdr:col>3</xdr:col>
                    <xdr:colOff>219075</xdr:colOff>
                    <xdr:row>215</xdr:row>
                    <xdr:rowOff>0</xdr:rowOff>
                  </to>
                </anchor>
              </controlPr>
            </control>
          </mc:Choice>
        </mc:AlternateContent>
        <mc:AlternateContent xmlns:mc="http://schemas.openxmlformats.org/markup-compatibility/2006">
          <mc:Choice Requires="x14">
            <control shapeId="12161036" r:id="rId13" name="Drop Down 238604">
              <controlPr defaultSize="0" autoLine="0" autoPict="0">
                <anchor moveWithCells="1">
                  <from>
                    <xdr:col>5</xdr:col>
                    <xdr:colOff>0</xdr:colOff>
                    <xdr:row>213</xdr:row>
                    <xdr:rowOff>0</xdr:rowOff>
                  </from>
                  <to>
                    <xdr:col>8</xdr:col>
                    <xdr:colOff>95250</xdr:colOff>
                    <xdr:row>215</xdr:row>
                    <xdr:rowOff>0</xdr:rowOff>
                  </to>
                </anchor>
              </controlPr>
            </control>
          </mc:Choice>
        </mc:AlternateContent>
        <mc:AlternateContent xmlns:mc="http://schemas.openxmlformats.org/markup-compatibility/2006">
          <mc:Choice Requires="x14">
            <control shapeId="12161157" r:id="rId14" name="Drop Down 238725">
              <controlPr defaultSize="0" autoLine="0" autoPict="0">
                <anchor moveWithCells="1">
                  <from>
                    <xdr:col>1</xdr:col>
                    <xdr:colOff>0</xdr:colOff>
                    <xdr:row>233</xdr:row>
                    <xdr:rowOff>19050</xdr:rowOff>
                  </from>
                  <to>
                    <xdr:col>3</xdr:col>
                    <xdr:colOff>314325</xdr:colOff>
                    <xdr:row>235</xdr:row>
                    <xdr:rowOff>0</xdr:rowOff>
                  </to>
                </anchor>
              </controlPr>
            </control>
          </mc:Choice>
        </mc:AlternateContent>
        <mc:AlternateContent xmlns:mc="http://schemas.openxmlformats.org/markup-compatibility/2006">
          <mc:Choice Requires="x14">
            <control shapeId="12161158" r:id="rId15" name="Drop Down 238726">
              <controlPr defaultSize="0" autoLine="0" autoPict="0">
                <anchor moveWithCells="1">
                  <from>
                    <xdr:col>5</xdr:col>
                    <xdr:colOff>0</xdr:colOff>
                    <xdr:row>233</xdr:row>
                    <xdr:rowOff>0</xdr:rowOff>
                  </from>
                  <to>
                    <xdr:col>8</xdr:col>
                    <xdr:colOff>228600</xdr:colOff>
                    <xdr:row>235</xdr:row>
                    <xdr:rowOff>0</xdr:rowOff>
                  </to>
                </anchor>
              </controlPr>
            </control>
          </mc:Choice>
        </mc:AlternateContent>
        <mc:AlternateContent xmlns:mc="http://schemas.openxmlformats.org/markup-compatibility/2006">
          <mc:Choice Requires="x14">
            <control shapeId="12161242" r:id="rId16" name="Drop Down 238810">
              <controlPr defaultSize="0" autoLine="0" autoPict="0">
                <anchor moveWithCells="1">
                  <from>
                    <xdr:col>1</xdr:col>
                    <xdr:colOff>19050</xdr:colOff>
                    <xdr:row>259</xdr:row>
                    <xdr:rowOff>152400</xdr:rowOff>
                  </from>
                  <to>
                    <xdr:col>2</xdr:col>
                    <xdr:colOff>542925</xdr:colOff>
                    <xdr:row>262</xdr:row>
                    <xdr:rowOff>38100</xdr:rowOff>
                  </to>
                </anchor>
              </controlPr>
            </control>
          </mc:Choice>
        </mc:AlternateContent>
        <mc:AlternateContent xmlns:mc="http://schemas.openxmlformats.org/markup-compatibility/2006">
          <mc:Choice Requires="x14">
            <control shapeId="12161243" r:id="rId17" name="Drop Down 238811">
              <controlPr defaultSize="0" autoLine="0" autoPict="0">
                <anchor moveWithCells="1">
                  <from>
                    <xdr:col>5</xdr:col>
                    <xdr:colOff>0</xdr:colOff>
                    <xdr:row>259</xdr:row>
                    <xdr:rowOff>133350</xdr:rowOff>
                  </from>
                  <to>
                    <xdr:col>7</xdr:col>
                    <xdr:colOff>400050</xdr:colOff>
                    <xdr:row>262</xdr:row>
                    <xdr:rowOff>57150</xdr:rowOff>
                  </to>
                </anchor>
              </controlPr>
            </control>
          </mc:Choice>
        </mc:AlternateContent>
        <mc:AlternateContent xmlns:mc="http://schemas.openxmlformats.org/markup-compatibility/2006">
          <mc:Choice Requires="x14">
            <control shapeId="12161244" r:id="rId18" name="Drop Down 238812">
              <controlPr defaultSize="0" autoLine="0" autoPict="0">
                <anchor moveWithCells="1">
                  <from>
                    <xdr:col>1</xdr:col>
                    <xdr:colOff>19050</xdr:colOff>
                    <xdr:row>298</xdr:row>
                    <xdr:rowOff>19050</xdr:rowOff>
                  </from>
                  <to>
                    <xdr:col>2</xdr:col>
                    <xdr:colOff>542925</xdr:colOff>
                    <xdr:row>300</xdr:row>
                    <xdr:rowOff>19050</xdr:rowOff>
                  </to>
                </anchor>
              </controlPr>
            </control>
          </mc:Choice>
        </mc:AlternateContent>
        <mc:AlternateContent xmlns:mc="http://schemas.openxmlformats.org/markup-compatibility/2006">
          <mc:Choice Requires="x14">
            <control shapeId="12161246" r:id="rId19" name="Drop Down 238814">
              <controlPr defaultSize="0" autoLine="0" autoPict="0">
                <anchor moveWithCells="1">
                  <from>
                    <xdr:col>5</xdr:col>
                    <xdr:colOff>0</xdr:colOff>
                    <xdr:row>298</xdr:row>
                    <xdr:rowOff>19050</xdr:rowOff>
                  </from>
                  <to>
                    <xdr:col>7</xdr:col>
                    <xdr:colOff>400050</xdr:colOff>
                    <xdr:row>300</xdr:row>
                    <xdr:rowOff>19050</xdr:rowOff>
                  </to>
                </anchor>
              </controlPr>
            </control>
          </mc:Choice>
        </mc:AlternateContent>
        <mc:AlternateContent xmlns:mc="http://schemas.openxmlformats.org/markup-compatibility/2006">
          <mc:Choice Requires="x14">
            <control shapeId="12161247" r:id="rId20" name="Drop Down 238815">
              <controlPr defaultSize="0" autoLine="0" autoPict="0">
                <anchor moveWithCells="1">
                  <from>
                    <xdr:col>1</xdr:col>
                    <xdr:colOff>0</xdr:colOff>
                    <xdr:row>345</xdr:row>
                    <xdr:rowOff>0</xdr:rowOff>
                  </from>
                  <to>
                    <xdr:col>4</xdr:col>
                    <xdr:colOff>561975</xdr:colOff>
                    <xdr:row>347</xdr:row>
                    <xdr:rowOff>38100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0000"/>
  </sheetPr>
  <dimension ref="A1:N118"/>
  <sheetViews>
    <sheetView showGridLines="0" zoomScale="90" zoomScaleNormal="90" workbookViewId="0"/>
  </sheetViews>
  <sheetFormatPr defaultColWidth="9" defaultRowHeight="12.75"/>
  <cols>
    <col min="1" max="1" width="9" style="295"/>
    <col min="2" max="2" width="35.73046875" style="295" customWidth="1"/>
    <col min="3" max="13" width="11.73046875" style="295" customWidth="1"/>
    <col min="14" max="14" width="11.86328125" style="295" customWidth="1"/>
    <col min="15" max="16384" width="9" style="295"/>
  </cols>
  <sheetData>
    <row r="1" spans="1:14" s="329" customFormat="1" ht="13.9">
      <c r="A1" s="328" t="str">
        <f>ModelBanner</f>
        <v>TSM_202021</v>
      </c>
    </row>
    <row r="2" spans="1:14" s="329" customFormat="1" ht="13.9">
      <c r="A2" s="865" t="s">
        <v>13</v>
      </c>
      <c r="B2" s="865" t="s">
        <v>30</v>
      </c>
    </row>
    <row r="3" spans="1:14" s="329" customFormat="1" ht="13.9">
      <c r="A3" s="330"/>
    </row>
    <row r="4" spans="1:14" s="621" customFormat="1" ht="13.15">
      <c r="A4" s="622" t="s">
        <v>26</v>
      </c>
      <c r="B4" s="622"/>
      <c r="C4" s="622"/>
      <c r="D4" s="622"/>
      <c r="E4" s="332"/>
      <c r="F4" s="622"/>
      <c r="G4" s="622"/>
      <c r="H4" s="622"/>
      <c r="I4" s="622"/>
    </row>
    <row r="5" spans="1:14" s="620" customFormat="1" ht="28.15" customHeight="1">
      <c r="A5" s="1475" t="s">
        <v>1321</v>
      </c>
      <c r="B5" s="1475"/>
      <c r="C5" s="1475"/>
      <c r="D5" s="1475"/>
      <c r="E5" s="1475"/>
      <c r="F5" s="1475"/>
      <c r="G5" s="1475"/>
      <c r="H5" s="1475"/>
      <c r="I5" s="1475"/>
      <c r="J5" s="1475"/>
      <c r="K5" s="1475"/>
      <c r="L5" s="1475"/>
      <c r="M5" s="665"/>
      <c r="N5" s="665"/>
    </row>
    <row r="6" spans="1:14" s="617" customFormat="1" ht="13.15">
      <c r="A6" s="619" t="s">
        <v>1287</v>
      </c>
      <c r="B6" s="337"/>
      <c r="C6" s="337"/>
      <c r="D6" s="337"/>
      <c r="E6" s="332"/>
      <c r="F6" s="337"/>
      <c r="G6" s="337"/>
      <c r="H6" s="337"/>
      <c r="I6" s="337"/>
      <c r="J6" s="338"/>
      <c r="K6" s="338"/>
      <c r="L6" s="338"/>
    </row>
    <row r="7" spans="1:14" s="617" customFormat="1" ht="13.15">
      <c r="A7" s="618" t="s">
        <v>1284</v>
      </c>
      <c r="B7" s="619"/>
      <c r="C7" s="337"/>
      <c r="D7" s="337"/>
      <c r="E7" s="332"/>
      <c r="F7" s="337"/>
      <c r="G7" s="337"/>
      <c r="H7" s="337"/>
      <c r="I7" s="337"/>
      <c r="J7" s="338"/>
      <c r="K7" s="338"/>
      <c r="L7" s="338"/>
    </row>
    <row r="8" spans="1:14" s="617" customFormat="1" ht="13.15">
      <c r="A8" s="619" t="s">
        <v>24</v>
      </c>
      <c r="B8" s="337"/>
      <c r="C8" s="337"/>
      <c r="D8" s="337"/>
      <c r="E8" s="332"/>
      <c r="F8" s="337"/>
      <c r="G8" s="337"/>
      <c r="H8" s="337"/>
      <c r="I8" s="337"/>
      <c r="J8" s="338"/>
      <c r="K8" s="338"/>
      <c r="L8" s="338"/>
    </row>
    <row r="9" spans="1:14" s="617" customFormat="1" ht="13.15">
      <c r="A9" s="618" t="s">
        <v>723</v>
      </c>
      <c r="B9" s="337"/>
      <c r="C9" s="337"/>
      <c r="D9" s="337"/>
      <c r="E9" s="332"/>
      <c r="F9" s="337"/>
      <c r="G9" s="337"/>
      <c r="H9" s="337"/>
      <c r="I9" s="337"/>
      <c r="J9" s="338"/>
      <c r="K9" s="338"/>
      <c r="L9" s="338"/>
    </row>
    <row r="10" spans="1:14" s="615" customFormat="1" ht="13.15">
      <c r="A10" s="616">
        <f>SUM(A13:A1942)</f>
        <v>0</v>
      </c>
      <c r="B10" s="342"/>
      <c r="C10" s="343"/>
      <c r="D10" s="344"/>
      <c r="E10" s="344"/>
      <c r="F10" s="344"/>
      <c r="G10" s="344"/>
      <c r="H10" s="345"/>
      <c r="I10" s="346"/>
      <c r="J10" s="346"/>
      <c r="K10" s="346"/>
      <c r="L10" s="346"/>
    </row>
    <row r="12" spans="1:14" ht="15">
      <c r="B12" s="325" t="s">
        <v>1371</v>
      </c>
    </row>
    <row r="14" spans="1:14" ht="13.1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4" ht="13.15">
      <c r="B15" s="614" t="str">
        <f>OUTPUTS_FOR_SECTION_2_OF_MODEL!B83</f>
        <v>Primary</v>
      </c>
      <c r="C15" s="293">
        <f>OUTPUTS_FOR_SECTION_2_OF_MODEL!E83</f>
        <v>25967.655685315305</v>
      </c>
      <c r="D15" s="293">
        <f>OUTPUTS_FOR_SECTION_2_OF_MODEL!F83</f>
        <v>25903.507334614631</v>
      </c>
      <c r="E15" s="293">
        <f>OUTPUTS_FOR_SECTION_2_OF_MODEL!G83</f>
        <v>25773.231755308927</v>
      </c>
      <c r="F15" s="293">
        <f>OUTPUTS_FOR_SECTION_2_OF_MODEL!H83</f>
        <v>26101.765962376568</v>
      </c>
      <c r="G15" s="293">
        <f>OUTPUTS_FOR_SECTION_2_OF_MODEL!I83</f>
        <v>26230.045309292349</v>
      </c>
      <c r="H15" s="293">
        <f>OUTPUTS_FOR_SECTION_2_OF_MODEL!J83</f>
        <v>26169.081515018908</v>
      </c>
      <c r="I15" s="293">
        <f>OUTPUTS_FOR_SECTION_2_OF_MODEL!K83</f>
        <v>26063.766139381602</v>
      </c>
      <c r="J15" s="293">
        <f>OUTPUTS_FOR_SECTION_2_OF_MODEL!L83</f>
        <v>26463.543563713112</v>
      </c>
      <c r="K15" s="293">
        <f>OUTPUTS_FOR_SECTION_2_OF_MODEL!M83</f>
        <v>26194.22590175521</v>
      </c>
    </row>
    <row r="17" spans="2:12" ht="15">
      <c r="B17" s="613" t="s">
        <v>1322</v>
      </c>
      <c r="D17" s="1477" t="s">
        <v>722</v>
      </c>
      <c r="E17" s="1477"/>
      <c r="F17" s="1477"/>
      <c r="G17" s="1477"/>
      <c r="H17" s="1477"/>
      <c r="I17" s="1477"/>
      <c r="J17" s="1477"/>
      <c r="K17" s="1477"/>
      <c r="L17" s="1478"/>
    </row>
    <row r="18" spans="2:12">
      <c r="D18" s="1477"/>
      <c r="E18" s="1477"/>
      <c r="F18" s="1477"/>
      <c r="G18" s="1477"/>
      <c r="H18" s="1477"/>
      <c r="I18" s="1477"/>
      <c r="J18" s="1477"/>
      <c r="K18" s="1477"/>
      <c r="L18" s="1478"/>
    </row>
    <row r="19" spans="2:12" ht="13.15">
      <c r="B19" s="311"/>
      <c r="C19" s="311" t="s">
        <v>87</v>
      </c>
    </row>
    <row r="20" spans="2:12" ht="13.15">
      <c r="B20" s="311" t="str">
        <f>RAW_DATA_INPUTS!B564</f>
        <v>Primary</v>
      </c>
      <c r="C20" s="513">
        <f>RAW_DATA_INPUTS!C380</f>
        <v>0.88500000000000001</v>
      </c>
    </row>
    <row r="22" spans="2:12" ht="15">
      <c r="B22" s="325" t="s">
        <v>721</v>
      </c>
    </row>
    <row r="24" spans="2:12" ht="13.15">
      <c r="B24" s="326" t="s">
        <v>720</v>
      </c>
      <c r="D24" s="349" t="s">
        <v>719</v>
      </c>
    </row>
    <row r="26" spans="2:12" ht="13.1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2:12" ht="13.15">
      <c r="B27" s="311" t="str">
        <f>Data_selected_by_user_testing!C131</f>
        <v>New to state-funded sector</v>
      </c>
      <c r="C27" s="595">
        <f>Data_selected_by_user_testing!D131</f>
        <v>0.1163759906311341</v>
      </c>
      <c r="D27" s="158">
        <f>C27</f>
        <v>0.1163759906311341</v>
      </c>
      <c r="E27" s="158">
        <f t="shared" ref="E27:K27" si="1">D27</f>
        <v>0.1163759906311341</v>
      </c>
      <c r="F27" s="158">
        <f t="shared" si="1"/>
        <v>0.1163759906311341</v>
      </c>
      <c r="G27" s="158">
        <f t="shared" si="1"/>
        <v>0.1163759906311341</v>
      </c>
      <c r="H27" s="158">
        <f t="shared" si="1"/>
        <v>0.1163759906311341</v>
      </c>
      <c r="I27" s="158">
        <f t="shared" si="1"/>
        <v>0.1163759906311341</v>
      </c>
      <c r="J27" s="158">
        <f t="shared" si="1"/>
        <v>0.1163759906311341</v>
      </c>
      <c r="K27" s="158">
        <f t="shared" si="1"/>
        <v>0.1163759906311341</v>
      </c>
    </row>
    <row r="28" spans="2:12" ht="13.15">
      <c r="B28" s="311" t="str">
        <f>Data_selected_by_user_testing!C132</f>
        <v>Re-entrants</v>
      </c>
      <c r="C28" s="595">
        <f>Data_selected_by_user_testing!D132</f>
        <v>0.39655691210228894</v>
      </c>
      <c r="D28" s="158">
        <f t="shared" ref="D28:K29" si="2">C28</f>
        <v>0.39655691210228894</v>
      </c>
      <c r="E28" s="158">
        <f t="shared" si="2"/>
        <v>0.39655691210228894</v>
      </c>
      <c r="F28" s="158">
        <f t="shared" si="2"/>
        <v>0.39655691210228894</v>
      </c>
      <c r="G28" s="158">
        <f t="shared" si="2"/>
        <v>0.39655691210228894</v>
      </c>
      <c r="H28" s="158">
        <f t="shared" si="2"/>
        <v>0.39655691210228894</v>
      </c>
      <c r="I28" s="158">
        <f t="shared" si="2"/>
        <v>0.39655691210228894</v>
      </c>
      <c r="J28" s="158">
        <f t="shared" si="2"/>
        <v>0.39655691210228894</v>
      </c>
      <c r="K28" s="158">
        <f t="shared" si="2"/>
        <v>0.39655691210228894</v>
      </c>
    </row>
    <row r="29" spans="2:12" ht="13.15">
      <c r="B29" s="311" t="str">
        <f>Data_selected_by_user_testing!C133</f>
        <v>NQTs</v>
      </c>
      <c r="C29" s="595">
        <f>Data_selected_by_user_testing!D133</f>
        <v>0.48706709726657699</v>
      </c>
      <c r="D29" s="158">
        <f t="shared" si="2"/>
        <v>0.48706709726657699</v>
      </c>
      <c r="E29" s="158">
        <f t="shared" si="2"/>
        <v>0.48706709726657699</v>
      </c>
      <c r="F29" s="158">
        <f t="shared" si="2"/>
        <v>0.48706709726657699</v>
      </c>
      <c r="G29" s="158">
        <f t="shared" si="2"/>
        <v>0.48706709726657699</v>
      </c>
      <c r="H29" s="158">
        <f t="shared" si="2"/>
        <v>0.48706709726657699</v>
      </c>
      <c r="I29" s="158">
        <f t="shared" si="2"/>
        <v>0.48706709726657699</v>
      </c>
      <c r="J29" s="158">
        <f t="shared" si="2"/>
        <v>0.48706709726657699</v>
      </c>
      <c r="K29" s="158">
        <f t="shared" si="2"/>
        <v>0.48706709726657699</v>
      </c>
    </row>
    <row r="30" spans="2:12" ht="13.15">
      <c r="C30" s="312"/>
    </row>
    <row r="31" spans="2:12" ht="13.15">
      <c r="B31" s="326" t="s">
        <v>1363</v>
      </c>
      <c r="C31" s="312"/>
      <c r="D31" s="349" t="s">
        <v>718</v>
      </c>
    </row>
    <row r="32" spans="2:12" ht="13.15">
      <c r="C32" s="312"/>
    </row>
    <row r="33" spans="2:12" ht="13.15">
      <c r="B33" s="311" t="str">
        <f>B27</f>
        <v>New to state-funded sector</v>
      </c>
      <c r="C33" s="595">
        <f>'Calc_PRIM_part-time_entrants'!G47</f>
        <v>0.14675009772631875</v>
      </c>
    </row>
    <row r="34" spans="2:12" ht="13.15">
      <c r="B34" s="311" t="str">
        <f>B28</f>
        <v>Re-entrants</v>
      </c>
      <c r="C34" s="595">
        <f>'Calc_PRIM_part-time_entrants'!G48</f>
        <v>0.41739949571979684</v>
      </c>
    </row>
    <row r="35" spans="2:12" ht="13.15">
      <c r="B35" s="311" t="str">
        <f>B29</f>
        <v>NQTs</v>
      </c>
      <c r="C35" s="595">
        <f>'Calc_PRIM_part-time_entrants'!G49</f>
        <v>3.1000072285493591E-2</v>
      </c>
    </row>
    <row r="36" spans="2:12" ht="13.15">
      <c r="C36" s="312"/>
    </row>
    <row r="37" spans="2:12" ht="13.15">
      <c r="B37" s="326" t="s">
        <v>1364</v>
      </c>
      <c r="C37" s="312"/>
      <c r="D37" s="349" t="s">
        <v>717</v>
      </c>
    </row>
    <row r="38" spans="2:12" ht="13.15">
      <c r="C38" s="312"/>
    </row>
    <row r="39" spans="2:12" ht="13.15">
      <c r="B39" s="311" t="s">
        <v>716</v>
      </c>
      <c r="C39" s="513">
        <f>RAW_DATA_INPUTS!C415</f>
        <v>0.57799999999999996</v>
      </c>
    </row>
    <row r="41" spans="2:12" ht="13.15">
      <c r="B41" s="349" t="s">
        <v>715</v>
      </c>
      <c r="D41" s="612">
        <f>C20</f>
        <v>0.88500000000000001</v>
      </c>
      <c r="E41" s="349" t="s">
        <v>714</v>
      </c>
    </row>
    <row r="42" spans="2:12" ht="13.15">
      <c r="B42" s="349"/>
      <c r="D42" s="612"/>
      <c r="E42" s="349"/>
    </row>
    <row r="43" spans="2:12" ht="13.1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2:12" ht="13.15">
      <c r="B44" s="311" t="s">
        <v>803</v>
      </c>
      <c r="C44" s="429">
        <f t="shared" ref="C44:K44" si="4">C15*$C$20</f>
        <v>22981.375281504046</v>
      </c>
      <c r="D44" s="429">
        <f t="shared" si="4"/>
        <v>22924.60399113395</v>
      </c>
      <c r="E44" s="429">
        <f t="shared" si="4"/>
        <v>22809.310103448399</v>
      </c>
      <c r="F44" s="429">
        <f t="shared" si="4"/>
        <v>23100.062876703265</v>
      </c>
      <c r="G44" s="429">
        <f t="shared" si="4"/>
        <v>23213.590098723729</v>
      </c>
      <c r="H44" s="429">
        <f t="shared" si="4"/>
        <v>23159.637140791732</v>
      </c>
      <c r="I44" s="429">
        <f t="shared" si="4"/>
        <v>23066.433033352718</v>
      </c>
      <c r="J44" s="429">
        <f t="shared" si="4"/>
        <v>23420.236053886103</v>
      </c>
      <c r="K44" s="429">
        <f t="shared" si="4"/>
        <v>23181.889923053361</v>
      </c>
    </row>
    <row r="46" spans="2:12">
      <c r="B46" s="1479" t="s">
        <v>1492</v>
      </c>
      <c r="C46" s="1479"/>
      <c r="D46" s="1479"/>
      <c r="E46" s="1479"/>
      <c r="F46" s="1479"/>
      <c r="G46" s="1479"/>
      <c r="H46" s="1479"/>
      <c r="I46" s="1479"/>
      <c r="J46" s="1479"/>
      <c r="K46" s="1479"/>
      <c r="L46" s="1389"/>
    </row>
    <row r="47" spans="2:12" ht="27" customHeight="1">
      <c r="B47" s="1479"/>
      <c r="C47" s="1479"/>
      <c r="D47" s="1479"/>
      <c r="E47" s="1479"/>
      <c r="F47" s="1479"/>
      <c r="G47" s="1479"/>
      <c r="H47" s="1479"/>
      <c r="I47" s="1479"/>
      <c r="J47" s="1479"/>
      <c r="K47" s="1479"/>
      <c r="L47" s="1389"/>
    </row>
    <row r="49" spans="2:11" ht="69.75">
      <c r="C49" s="624" t="s">
        <v>713</v>
      </c>
      <c r="D49" s="624" t="s">
        <v>712</v>
      </c>
      <c r="E49" s="624" t="s">
        <v>711</v>
      </c>
      <c r="F49" s="624" t="s">
        <v>710</v>
      </c>
      <c r="G49" s="1173" t="s">
        <v>709</v>
      </c>
      <c r="H49" s="1173" t="s">
        <v>708</v>
      </c>
      <c r="I49" s="1173" t="s">
        <v>707</v>
      </c>
      <c r="J49" s="1173" t="s">
        <v>706</v>
      </c>
      <c r="K49" s="610"/>
    </row>
    <row r="50" spans="2:11" ht="13.15">
      <c r="B50" s="311" t="str">
        <f t="shared" ref="B50:C52" si="5">B27</f>
        <v>New to state-funded sector</v>
      </c>
      <c r="C50" s="595">
        <f t="shared" si="5"/>
        <v>0.1163759906311341</v>
      </c>
      <c r="D50" s="609">
        <f>100*C50</f>
        <v>11.637599063113409</v>
      </c>
      <c r="E50" s="429">
        <f>D50-F50</f>
        <v>9.9297802633018009</v>
      </c>
      <c r="F50" s="429">
        <f>D50*C33</f>
        <v>1.7078187998116083</v>
      </c>
      <c r="G50" s="429">
        <f>E50</f>
        <v>9.9297802633018009</v>
      </c>
      <c r="H50" s="429">
        <f>F50*$C$39</f>
        <v>0.98711926629110958</v>
      </c>
      <c r="I50" s="429">
        <f>G50+H50</f>
        <v>10.916899529592911</v>
      </c>
      <c r="J50" s="1476">
        <f>SUM(I50:I52)</f>
        <v>91.657061757336265</v>
      </c>
    </row>
    <row r="51" spans="2:11" ht="13.15">
      <c r="B51" s="311" t="str">
        <f t="shared" si="5"/>
        <v>Re-entrants</v>
      </c>
      <c r="C51" s="595">
        <f t="shared" si="5"/>
        <v>0.39655691210228894</v>
      </c>
      <c r="D51" s="609">
        <f>100*C51</f>
        <v>39.655691210228895</v>
      </c>
      <c r="E51" s="429">
        <f>D51-F51</f>
        <v>23.103425696659375</v>
      </c>
      <c r="F51" s="429">
        <f>D51*C34</f>
        <v>16.55226551356952</v>
      </c>
      <c r="G51" s="429">
        <f>E51</f>
        <v>23.103425696659375</v>
      </c>
      <c r="H51" s="429">
        <f>F51*$C$39</f>
        <v>9.5672094668431811</v>
      </c>
      <c r="I51" s="429">
        <f>G51+H51</f>
        <v>32.670635163502553</v>
      </c>
      <c r="J51" s="1476"/>
    </row>
    <row r="52" spans="2:11" ht="13.15">
      <c r="B52" s="311" t="str">
        <f t="shared" si="5"/>
        <v>NQTs</v>
      </c>
      <c r="C52" s="595">
        <f t="shared" si="5"/>
        <v>0.48706709726657699</v>
      </c>
      <c r="D52" s="609">
        <f>100*C52</f>
        <v>48.706709726657699</v>
      </c>
      <c r="E52" s="429">
        <f>D52-F52</f>
        <v>47.196798204342755</v>
      </c>
      <c r="F52" s="429">
        <f>D52*C35</f>
        <v>1.5099115223149424</v>
      </c>
      <c r="G52" s="429">
        <f>E52</f>
        <v>47.196798204342755</v>
      </c>
      <c r="H52" s="429">
        <f>F52*$C$39</f>
        <v>0.87272885989803661</v>
      </c>
      <c r="I52" s="429">
        <f>G52+H52</f>
        <v>48.069527064240795</v>
      </c>
      <c r="J52" s="1476"/>
    </row>
    <row r="54" spans="2:11" ht="13.15">
      <c r="B54" s="326" t="s">
        <v>807</v>
      </c>
    </row>
    <row r="55" spans="2:11" ht="13.15">
      <c r="B55" s="326"/>
    </row>
    <row r="56" spans="2:11" ht="13.15">
      <c r="C56" s="311" t="str">
        <f>C26</f>
        <v>2021/22</v>
      </c>
      <c r="D56" s="311" t="str">
        <f t="shared" ref="D56:K56" si="6">D26</f>
        <v>2022/23</v>
      </c>
      <c r="E56" s="311" t="str">
        <f t="shared" si="6"/>
        <v>2023/24</v>
      </c>
      <c r="F56" s="311" t="str">
        <f t="shared" si="6"/>
        <v>2024/25</v>
      </c>
      <c r="G56" s="311" t="str">
        <f t="shared" si="6"/>
        <v>2025/26</v>
      </c>
      <c r="H56" s="311" t="str">
        <f t="shared" si="6"/>
        <v>2026/27</v>
      </c>
      <c r="I56" s="311" t="str">
        <f t="shared" si="6"/>
        <v>2027/28</v>
      </c>
      <c r="J56" s="311" t="str">
        <f t="shared" si="6"/>
        <v>2028/29</v>
      </c>
      <c r="K56" s="311" t="str">
        <f t="shared" si="6"/>
        <v>2029/30</v>
      </c>
    </row>
    <row r="57" spans="2:11" ht="13.15">
      <c r="B57" s="311" t="s">
        <v>807</v>
      </c>
      <c r="C57" s="429">
        <f>C44/$J$50</f>
        <v>250.7321840879828</v>
      </c>
      <c r="D57" s="429">
        <f t="shared" ref="D57:K57" si="7">D44/$J$50</f>
        <v>250.11279602031379</v>
      </c>
      <c r="E57" s="429">
        <f t="shared" si="7"/>
        <v>248.85491271623414</v>
      </c>
      <c r="F57" s="429">
        <f t="shared" si="7"/>
        <v>252.02709353547795</v>
      </c>
      <c r="G57" s="429">
        <f t="shared" si="7"/>
        <v>253.26570210358838</v>
      </c>
      <c r="H57" s="429">
        <f t="shared" si="7"/>
        <v>252.6770627025694</v>
      </c>
      <c r="I57" s="429">
        <f t="shared" si="7"/>
        <v>251.66018407203057</v>
      </c>
      <c r="J57" s="429">
        <f t="shared" si="7"/>
        <v>255.52025784867078</v>
      </c>
      <c r="K57" s="429">
        <f t="shared" si="7"/>
        <v>252.91984576625242</v>
      </c>
    </row>
    <row r="59" spans="2:11" ht="15">
      <c r="B59" s="325" t="s">
        <v>705</v>
      </c>
    </row>
    <row r="61" spans="2:11" ht="13.15">
      <c r="B61" s="646" t="s">
        <v>674</v>
      </c>
    </row>
    <row r="62" spans="2:11" ht="13.15">
      <c r="B62" s="364"/>
    </row>
    <row r="63" spans="2:11" ht="13.15">
      <c r="B63" s="364"/>
      <c r="C63" s="311" t="str">
        <f t="shared" ref="C63:K63" si="8">C14</f>
        <v>2021/22</v>
      </c>
      <c r="D63" s="311" t="str">
        <f t="shared" si="8"/>
        <v>2022/23</v>
      </c>
      <c r="E63" s="311" t="str">
        <f t="shared" si="8"/>
        <v>2023/24</v>
      </c>
      <c r="F63" s="311" t="str">
        <f t="shared" si="8"/>
        <v>2024/25</v>
      </c>
      <c r="G63" s="311" t="str">
        <f t="shared" si="8"/>
        <v>2025/26</v>
      </c>
      <c r="H63" s="311" t="str">
        <f t="shared" si="8"/>
        <v>2026/27</v>
      </c>
      <c r="I63" s="311" t="str">
        <f t="shared" si="8"/>
        <v>2027/28</v>
      </c>
      <c r="J63" s="311" t="str">
        <f t="shared" si="8"/>
        <v>2028/29</v>
      </c>
      <c r="K63" s="311" t="str">
        <f t="shared" si="8"/>
        <v>2029/30</v>
      </c>
    </row>
    <row r="64" spans="2:11" ht="13.15">
      <c r="B64" s="323" t="s">
        <v>713</v>
      </c>
      <c r="C64" s="397">
        <f>C27</f>
        <v>0.1163759906311341</v>
      </c>
      <c r="D64" s="397">
        <f t="shared" ref="D64:K64" si="9">D27</f>
        <v>0.1163759906311341</v>
      </c>
      <c r="E64" s="397">
        <f t="shared" si="9"/>
        <v>0.1163759906311341</v>
      </c>
      <c r="F64" s="397">
        <f t="shared" si="9"/>
        <v>0.1163759906311341</v>
      </c>
      <c r="G64" s="397">
        <f t="shared" si="9"/>
        <v>0.1163759906311341</v>
      </c>
      <c r="H64" s="397">
        <f t="shared" si="9"/>
        <v>0.1163759906311341</v>
      </c>
      <c r="I64" s="397">
        <f t="shared" si="9"/>
        <v>0.1163759906311341</v>
      </c>
      <c r="J64" s="397">
        <f t="shared" si="9"/>
        <v>0.1163759906311341</v>
      </c>
      <c r="K64" s="397">
        <f t="shared" si="9"/>
        <v>0.1163759906311341</v>
      </c>
    </row>
    <row r="65" spans="2:11" ht="26.25">
      <c r="B65" s="323" t="s">
        <v>712</v>
      </c>
      <c r="C65" s="636">
        <f>100*C64</f>
        <v>11.637599063113409</v>
      </c>
      <c r="D65" s="636">
        <f t="shared" ref="D65:K65" si="10">100*D64</f>
        <v>11.637599063113409</v>
      </c>
      <c r="E65" s="636">
        <f t="shared" si="10"/>
        <v>11.637599063113409</v>
      </c>
      <c r="F65" s="636">
        <f t="shared" si="10"/>
        <v>11.637599063113409</v>
      </c>
      <c r="G65" s="636">
        <f t="shared" si="10"/>
        <v>11.637599063113409</v>
      </c>
      <c r="H65" s="636">
        <f t="shared" si="10"/>
        <v>11.637599063113409</v>
      </c>
      <c r="I65" s="636">
        <f t="shared" si="10"/>
        <v>11.637599063113409</v>
      </c>
      <c r="J65" s="636">
        <f t="shared" si="10"/>
        <v>11.637599063113409</v>
      </c>
      <c r="K65" s="636">
        <f t="shared" si="10"/>
        <v>11.637599063113409</v>
      </c>
    </row>
    <row r="66" spans="2:11" ht="13.15">
      <c r="B66" s="323" t="s">
        <v>711</v>
      </c>
      <c r="C66" s="636">
        <f>C65-C67</f>
        <v>9.9297802633018009</v>
      </c>
      <c r="D66" s="636">
        <f t="shared" ref="D66:K66" si="11">D65-D67</f>
        <v>9.9297802633018009</v>
      </c>
      <c r="E66" s="636">
        <f t="shared" si="11"/>
        <v>9.9297802633018009</v>
      </c>
      <c r="F66" s="636">
        <f t="shared" si="11"/>
        <v>9.9297802633018009</v>
      </c>
      <c r="G66" s="636">
        <f t="shared" si="11"/>
        <v>9.9297802633018009</v>
      </c>
      <c r="H66" s="636">
        <f t="shared" si="11"/>
        <v>9.9297802633018009</v>
      </c>
      <c r="I66" s="636">
        <f t="shared" si="11"/>
        <v>9.9297802633018009</v>
      </c>
      <c r="J66" s="636">
        <f t="shared" si="11"/>
        <v>9.9297802633018009</v>
      </c>
      <c r="K66" s="636">
        <f t="shared" si="11"/>
        <v>9.9297802633018009</v>
      </c>
    </row>
    <row r="67" spans="2:11" ht="13.15">
      <c r="B67" s="323" t="s">
        <v>710</v>
      </c>
      <c r="C67" s="636">
        <f>C65*$C$33</f>
        <v>1.7078187998116083</v>
      </c>
      <c r="D67" s="636">
        <f t="shared" ref="D67:K67" si="12">D65*$C$33</f>
        <v>1.7078187998116083</v>
      </c>
      <c r="E67" s="636">
        <f t="shared" si="12"/>
        <v>1.7078187998116083</v>
      </c>
      <c r="F67" s="636">
        <f t="shared" si="12"/>
        <v>1.7078187998116083</v>
      </c>
      <c r="G67" s="636">
        <f t="shared" si="12"/>
        <v>1.7078187998116083</v>
      </c>
      <c r="H67" s="636">
        <f t="shared" si="12"/>
        <v>1.7078187998116083</v>
      </c>
      <c r="I67" s="636">
        <f t="shared" si="12"/>
        <v>1.7078187998116083</v>
      </c>
      <c r="J67" s="636">
        <f t="shared" si="12"/>
        <v>1.7078187998116083</v>
      </c>
      <c r="K67" s="636">
        <f t="shared" si="12"/>
        <v>1.7078187998116083</v>
      </c>
    </row>
    <row r="68" spans="2:11" ht="13.15">
      <c r="B68" s="611" t="s">
        <v>709</v>
      </c>
      <c r="C68" s="429">
        <f>C66</f>
        <v>9.9297802633018009</v>
      </c>
      <c r="D68" s="429">
        <f t="shared" ref="D68:K68" si="13">D66</f>
        <v>9.9297802633018009</v>
      </c>
      <c r="E68" s="429">
        <f t="shared" si="13"/>
        <v>9.9297802633018009</v>
      </c>
      <c r="F68" s="429">
        <f t="shared" si="13"/>
        <v>9.9297802633018009</v>
      </c>
      <c r="G68" s="429">
        <f t="shared" si="13"/>
        <v>9.9297802633018009</v>
      </c>
      <c r="H68" s="429">
        <f t="shared" si="13"/>
        <v>9.9297802633018009</v>
      </c>
      <c r="I68" s="429">
        <f t="shared" si="13"/>
        <v>9.9297802633018009</v>
      </c>
      <c r="J68" s="429">
        <f t="shared" si="13"/>
        <v>9.9297802633018009</v>
      </c>
      <c r="K68" s="429">
        <f t="shared" si="13"/>
        <v>9.9297802633018009</v>
      </c>
    </row>
    <row r="69" spans="2:11" ht="13.15">
      <c r="B69" s="611" t="s">
        <v>708</v>
      </c>
      <c r="C69" s="429">
        <f>C67*$C$39</f>
        <v>0.98711926629110958</v>
      </c>
      <c r="D69" s="429">
        <f t="shared" ref="D69:K69" si="14">D67*$C$39</f>
        <v>0.98711926629110958</v>
      </c>
      <c r="E69" s="429">
        <f t="shared" si="14"/>
        <v>0.98711926629110958</v>
      </c>
      <c r="F69" s="429">
        <f t="shared" si="14"/>
        <v>0.98711926629110958</v>
      </c>
      <c r="G69" s="429">
        <f t="shared" si="14"/>
        <v>0.98711926629110958</v>
      </c>
      <c r="H69" s="429">
        <f t="shared" si="14"/>
        <v>0.98711926629110958</v>
      </c>
      <c r="I69" s="429">
        <f t="shared" si="14"/>
        <v>0.98711926629110958</v>
      </c>
      <c r="J69" s="429">
        <f t="shared" si="14"/>
        <v>0.98711926629110958</v>
      </c>
      <c r="K69" s="429">
        <f t="shared" si="14"/>
        <v>0.98711926629110958</v>
      </c>
    </row>
    <row r="70" spans="2:11" ht="13.15">
      <c r="B70" s="611" t="s">
        <v>707</v>
      </c>
      <c r="C70" s="429">
        <f>C69+C68</f>
        <v>10.916899529592911</v>
      </c>
      <c r="D70" s="429">
        <f t="shared" ref="D70:K70" si="15">D69+D68</f>
        <v>10.916899529592911</v>
      </c>
      <c r="E70" s="429">
        <f t="shared" si="15"/>
        <v>10.916899529592911</v>
      </c>
      <c r="F70" s="429">
        <f t="shared" si="15"/>
        <v>10.916899529592911</v>
      </c>
      <c r="G70" s="429">
        <f t="shared" si="15"/>
        <v>10.916899529592911</v>
      </c>
      <c r="H70" s="429">
        <f t="shared" si="15"/>
        <v>10.916899529592911</v>
      </c>
      <c r="I70" s="429">
        <f t="shared" si="15"/>
        <v>10.916899529592911</v>
      </c>
      <c r="J70" s="429">
        <f t="shared" si="15"/>
        <v>10.916899529592911</v>
      </c>
      <c r="K70" s="429">
        <f t="shared" si="15"/>
        <v>10.916899529592911</v>
      </c>
    </row>
    <row r="71" spans="2:11" ht="13.15">
      <c r="B71" s="364"/>
    </row>
    <row r="72" spans="2:11" ht="13.15">
      <c r="B72" s="646" t="s">
        <v>673</v>
      </c>
    </row>
    <row r="73" spans="2:11" ht="13.15">
      <c r="B73" s="364"/>
    </row>
    <row r="74" spans="2:11" ht="13.15">
      <c r="B74" s="364"/>
      <c r="C74" s="311" t="str">
        <f>C63</f>
        <v>2021/22</v>
      </c>
      <c r="D74" s="311" t="str">
        <f t="shared" ref="D74:K74" si="16">D63</f>
        <v>2022/23</v>
      </c>
      <c r="E74" s="311" t="str">
        <f t="shared" si="16"/>
        <v>2023/24</v>
      </c>
      <c r="F74" s="311" t="str">
        <f t="shared" si="16"/>
        <v>2024/25</v>
      </c>
      <c r="G74" s="311" t="str">
        <f t="shared" si="16"/>
        <v>2025/26</v>
      </c>
      <c r="H74" s="311" t="str">
        <f t="shared" si="16"/>
        <v>2026/27</v>
      </c>
      <c r="I74" s="311" t="str">
        <f t="shared" si="16"/>
        <v>2027/28</v>
      </c>
      <c r="J74" s="311" t="str">
        <f t="shared" si="16"/>
        <v>2028/29</v>
      </c>
      <c r="K74" s="311" t="str">
        <f t="shared" si="16"/>
        <v>2029/30</v>
      </c>
    </row>
    <row r="75" spans="2:11" ht="13.15">
      <c r="B75" s="323" t="s">
        <v>713</v>
      </c>
      <c r="C75" s="397">
        <f>C28</f>
        <v>0.39655691210228894</v>
      </c>
      <c r="D75" s="397">
        <f t="shared" ref="D75:K75" si="17">D28</f>
        <v>0.39655691210228894</v>
      </c>
      <c r="E75" s="397">
        <f t="shared" si="17"/>
        <v>0.39655691210228894</v>
      </c>
      <c r="F75" s="397">
        <f t="shared" si="17"/>
        <v>0.39655691210228894</v>
      </c>
      <c r="G75" s="397">
        <f t="shared" si="17"/>
        <v>0.39655691210228894</v>
      </c>
      <c r="H75" s="397">
        <f t="shared" si="17"/>
        <v>0.39655691210228894</v>
      </c>
      <c r="I75" s="397">
        <f t="shared" si="17"/>
        <v>0.39655691210228894</v>
      </c>
      <c r="J75" s="397">
        <f t="shared" si="17"/>
        <v>0.39655691210228894</v>
      </c>
      <c r="K75" s="397">
        <f t="shared" si="17"/>
        <v>0.39655691210228894</v>
      </c>
    </row>
    <row r="76" spans="2:11" ht="26.25">
      <c r="B76" s="323" t="s">
        <v>712</v>
      </c>
      <c r="C76" s="636">
        <f>100*C75</f>
        <v>39.655691210228895</v>
      </c>
      <c r="D76" s="636">
        <f t="shared" ref="D76:K76" si="18">100*D75</f>
        <v>39.655691210228895</v>
      </c>
      <c r="E76" s="636">
        <f t="shared" si="18"/>
        <v>39.655691210228895</v>
      </c>
      <c r="F76" s="636">
        <f t="shared" si="18"/>
        <v>39.655691210228895</v>
      </c>
      <c r="G76" s="636">
        <f t="shared" si="18"/>
        <v>39.655691210228895</v>
      </c>
      <c r="H76" s="636">
        <f t="shared" si="18"/>
        <v>39.655691210228895</v>
      </c>
      <c r="I76" s="636">
        <f t="shared" si="18"/>
        <v>39.655691210228895</v>
      </c>
      <c r="J76" s="636">
        <f t="shared" si="18"/>
        <v>39.655691210228895</v>
      </c>
      <c r="K76" s="636">
        <f t="shared" si="18"/>
        <v>39.655691210228895</v>
      </c>
    </row>
    <row r="77" spans="2:11" ht="13.15">
      <c r="B77" s="323" t="s">
        <v>711</v>
      </c>
      <c r="C77" s="636">
        <f>C76-C78</f>
        <v>23.103425696659375</v>
      </c>
      <c r="D77" s="636">
        <f t="shared" ref="D77:K77" si="19">D76-D78</f>
        <v>23.103425696659375</v>
      </c>
      <c r="E77" s="636">
        <f t="shared" si="19"/>
        <v>23.103425696659375</v>
      </c>
      <c r="F77" s="636">
        <f t="shared" si="19"/>
        <v>23.103425696659375</v>
      </c>
      <c r="G77" s="636">
        <f t="shared" si="19"/>
        <v>23.103425696659375</v>
      </c>
      <c r="H77" s="636">
        <f t="shared" si="19"/>
        <v>23.103425696659375</v>
      </c>
      <c r="I77" s="636">
        <f t="shared" si="19"/>
        <v>23.103425696659375</v>
      </c>
      <c r="J77" s="636">
        <f t="shared" si="19"/>
        <v>23.103425696659375</v>
      </c>
      <c r="K77" s="636">
        <f t="shared" si="19"/>
        <v>23.103425696659375</v>
      </c>
    </row>
    <row r="78" spans="2:11" ht="13.15">
      <c r="B78" s="323" t="s">
        <v>710</v>
      </c>
      <c r="C78" s="636">
        <f>C76*$C$34</f>
        <v>16.55226551356952</v>
      </c>
      <c r="D78" s="636">
        <f t="shared" ref="D78:K78" si="20">D76*$C$34</f>
        <v>16.55226551356952</v>
      </c>
      <c r="E78" s="636">
        <f t="shared" si="20"/>
        <v>16.55226551356952</v>
      </c>
      <c r="F78" s="636">
        <f t="shared" si="20"/>
        <v>16.55226551356952</v>
      </c>
      <c r="G78" s="636">
        <f t="shared" si="20"/>
        <v>16.55226551356952</v>
      </c>
      <c r="H78" s="636">
        <f t="shared" si="20"/>
        <v>16.55226551356952</v>
      </c>
      <c r="I78" s="636">
        <f t="shared" si="20"/>
        <v>16.55226551356952</v>
      </c>
      <c r="J78" s="636">
        <f t="shared" si="20"/>
        <v>16.55226551356952</v>
      </c>
      <c r="K78" s="636">
        <f t="shared" si="20"/>
        <v>16.55226551356952</v>
      </c>
    </row>
    <row r="79" spans="2:11" ht="13.15">
      <c r="B79" s="611" t="s">
        <v>709</v>
      </c>
      <c r="C79" s="636">
        <f>C77</f>
        <v>23.103425696659375</v>
      </c>
      <c r="D79" s="636">
        <f t="shared" ref="D79:K79" si="21">D77</f>
        <v>23.103425696659375</v>
      </c>
      <c r="E79" s="636">
        <f t="shared" si="21"/>
        <v>23.103425696659375</v>
      </c>
      <c r="F79" s="636">
        <f t="shared" si="21"/>
        <v>23.103425696659375</v>
      </c>
      <c r="G79" s="636">
        <f t="shared" si="21"/>
        <v>23.103425696659375</v>
      </c>
      <c r="H79" s="636">
        <f t="shared" si="21"/>
        <v>23.103425696659375</v>
      </c>
      <c r="I79" s="636">
        <f t="shared" si="21"/>
        <v>23.103425696659375</v>
      </c>
      <c r="J79" s="636">
        <f t="shared" si="21"/>
        <v>23.103425696659375</v>
      </c>
      <c r="K79" s="636">
        <f t="shared" si="21"/>
        <v>23.103425696659375</v>
      </c>
    </row>
    <row r="80" spans="2:11" ht="13.15">
      <c r="B80" s="611" t="s">
        <v>708</v>
      </c>
      <c r="C80" s="636">
        <f>C78*$C$39</f>
        <v>9.5672094668431811</v>
      </c>
      <c r="D80" s="636">
        <f t="shared" ref="D80:K80" si="22">D78*$C$39</f>
        <v>9.5672094668431811</v>
      </c>
      <c r="E80" s="636">
        <f t="shared" si="22"/>
        <v>9.5672094668431811</v>
      </c>
      <c r="F80" s="636">
        <f t="shared" si="22"/>
        <v>9.5672094668431811</v>
      </c>
      <c r="G80" s="636">
        <f t="shared" si="22"/>
        <v>9.5672094668431811</v>
      </c>
      <c r="H80" s="636">
        <f t="shared" si="22"/>
        <v>9.5672094668431811</v>
      </c>
      <c r="I80" s="636">
        <f t="shared" si="22"/>
        <v>9.5672094668431811</v>
      </c>
      <c r="J80" s="636">
        <f t="shared" si="22"/>
        <v>9.5672094668431811</v>
      </c>
      <c r="K80" s="636">
        <f t="shared" si="22"/>
        <v>9.5672094668431811</v>
      </c>
    </row>
    <row r="81" spans="2:11" ht="13.15">
      <c r="B81" s="611" t="s">
        <v>707</v>
      </c>
      <c r="C81" s="636">
        <f>C79+C80</f>
        <v>32.670635163502553</v>
      </c>
      <c r="D81" s="636">
        <f t="shared" ref="D81:K81" si="23">D79+D80</f>
        <v>32.670635163502553</v>
      </c>
      <c r="E81" s="636">
        <f t="shared" si="23"/>
        <v>32.670635163502553</v>
      </c>
      <c r="F81" s="636">
        <f t="shared" si="23"/>
        <v>32.670635163502553</v>
      </c>
      <c r="G81" s="636">
        <f t="shared" si="23"/>
        <v>32.670635163502553</v>
      </c>
      <c r="H81" s="636">
        <f t="shared" si="23"/>
        <v>32.670635163502553</v>
      </c>
      <c r="I81" s="636">
        <f t="shared" si="23"/>
        <v>32.670635163502553</v>
      </c>
      <c r="J81" s="636">
        <f t="shared" si="23"/>
        <v>32.670635163502553</v>
      </c>
      <c r="K81" s="636">
        <f t="shared" si="23"/>
        <v>32.670635163502553</v>
      </c>
    </row>
    <row r="82" spans="2:11" ht="13.15">
      <c r="B82" s="610"/>
    </row>
    <row r="83" spans="2:11" ht="13.15">
      <c r="B83" s="646" t="s">
        <v>1754</v>
      </c>
    </row>
    <row r="84" spans="2:11" ht="13.15">
      <c r="B84" s="364"/>
    </row>
    <row r="85" spans="2:11" ht="13.15">
      <c r="B85" s="364"/>
      <c r="C85" s="311" t="str">
        <f>C74</f>
        <v>2021/22</v>
      </c>
      <c r="D85" s="311" t="str">
        <f t="shared" ref="D85:K85" si="24">D74</f>
        <v>2022/23</v>
      </c>
      <c r="E85" s="311" t="str">
        <f t="shared" si="24"/>
        <v>2023/24</v>
      </c>
      <c r="F85" s="311" t="str">
        <f t="shared" si="24"/>
        <v>2024/25</v>
      </c>
      <c r="G85" s="311" t="str">
        <f t="shared" si="24"/>
        <v>2025/26</v>
      </c>
      <c r="H85" s="311" t="str">
        <f t="shared" si="24"/>
        <v>2026/27</v>
      </c>
      <c r="I85" s="311" t="str">
        <f t="shared" si="24"/>
        <v>2027/28</v>
      </c>
      <c r="J85" s="311" t="str">
        <f t="shared" si="24"/>
        <v>2028/29</v>
      </c>
      <c r="K85" s="311" t="str">
        <f t="shared" si="24"/>
        <v>2029/30</v>
      </c>
    </row>
    <row r="86" spans="2:11" ht="13.15">
      <c r="B86" s="323" t="s">
        <v>713</v>
      </c>
      <c r="C86" s="397">
        <f>C29</f>
        <v>0.48706709726657699</v>
      </c>
      <c r="D86" s="397">
        <f t="shared" ref="D86:K86" si="25">D29</f>
        <v>0.48706709726657699</v>
      </c>
      <c r="E86" s="397">
        <f t="shared" si="25"/>
        <v>0.48706709726657699</v>
      </c>
      <c r="F86" s="397">
        <f t="shared" si="25"/>
        <v>0.48706709726657699</v>
      </c>
      <c r="G86" s="397">
        <f t="shared" si="25"/>
        <v>0.48706709726657699</v>
      </c>
      <c r="H86" s="397">
        <f t="shared" si="25"/>
        <v>0.48706709726657699</v>
      </c>
      <c r="I86" s="397">
        <f t="shared" si="25"/>
        <v>0.48706709726657699</v>
      </c>
      <c r="J86" s="397">
        <f t="shared" si="25"/>
        <v>0.48706709726657699</v>
      </c>
      <c r="K86" s="397">
        <f t="shared" si="25"/>
        <v>0.48706709726657699</v>
      </c>
    </row>
    <row r="87" spans="2:11" ht="26.25">
      <c r="B87" s="323" t="s">
        <v>712</v>
      </c>
      <c r="C87" s="636">
        <f t="shared" ref="C87:K87" si="26">100*C86</f>
        <v>48.706709726657699</v>
      </c>
      <c r="D87" s="636">
        <f t="shared" si="26"/>
        <v>48.706709726657699</v>
      </c>
      <c r="E87" s="636">
        <f t="shared" si="26"/>
        <v>48.706709726657699</v>
      </c>
      <c r="F87" s="636">
        <f t="shared" si="26"/>
        <v>48.706709726657699</v>
      </c>
      <c r="G87" s="636">
        <f t="shared" si="26"/>
        <v>48.706709726657699</v>
      </c>
      <c r="H87" s="636">
        <f t="shared" si="26"/>
        <v>48.706709726657699</v>
      </c>
      <c r="I87" s="636">
        <f t="shared" si="26"/>
        <v>48.706709726657699</v>
      </c>
      <c r="J87" s="636">
        <f t="shared" si="26"/>
        <v>48.706709726657699</v>
      </c>
      <c r="K87" s="636">
        <f t="shared" si="26"/>
        <v>48.706709726657699</v>
      </c>
    </row>
    <row r="88" spans="2:11" ht="13.15">
      <c r="B88" s="323" t="s">
        <v>711</v>
      </c>
      <c r="C88" s="636">
        <f>C87-C89</f>
        <v>47.196798204342755</v>
      </c>
      <c r="D88" s="636">
        <f t="shared" ref="D88:K88" si="27">D87-D89</f>
        <v>47.196798204342755</v>
      </c>
      <c r="E88" s="636">
        <f t="shared" si="27"/>
        <v>47.196798204342755</v>
      </c>
      <c r="F88" s="636">
        <f t="shared" si="27"/>
        <v>47.196798204342755</v>
      </c>
      <c r="G88" s="636">
        <f t="shared" si="27"/>
        <v>47.196798204342755</v>
      </c>
      <c r="H88" s="636">
        <f t="shared" si="27"/>
        <v>47.196798204342755</v>
      </c>
      <c r="I88" s="636">
        <f t="shared" si="27"/>
        <v>47.196798204342755</v>
      </c>
      <c r="J88" s="636">
        <f t="shared" si="27"/>
        <v>47.196798204342755</v>
      </c>
      <c r="K88" s="636">
        <f t="shared" si="27"/>
        <v>47.196798204342755</v>
      </c>
    </row>
    <row r="89" spans="2:11" ht="13.15">
      <c r="B89" s="323" t="s">
        <v>710</v>
      </c>
      <c r="C89" s="636">
        <f>C87*$C$35</f>
        <v>1.5099115223149424</v>
      </c>
      <c r="D89" s="636">
        <f t="shared" ref="D89:K89" si="28">D87*$C$35</f>
        <v>1.5099115223149424</v>
      </c>
      <c r="E89" s="636">
        <f t="shared" si="28"/>
        <v>1.5099115223149424</v>
      </c>
      <c r="F89" s="636">
        <f t="shared" si="28"/>
        <v>1.5099115223149424</v>
      </c>
      <c r="G89" s="636">
        <f t="shared" si="28"/>
        <v>1.5099115223149424</v>
      </c>
      <c r="H89" s="636">
        <f t="shared" si="28"/>
        <v>1.5099115223149424</v>
      </c>
      <c r="I89" s="636">
        <f t="shared" si="28"/>
        <v>1.5099115223149424</v>
      </c>
      <c r="J89" s="636">
        <f t="shared" si="28"/>
        <v>1.5099115223149424</v>
      </c>
      <c r="K89" s="636">
        <f t="shared" si="28"/>
        <v>1.5099115223149424</v>
      </c>
    </row>
    <row r="90" spans="2:11" ht="13.15">
      <c r="B90" s="611" t="s">
        <v>709</v>
      </c>
      <c r="C90" s="429">
        <f>C88</f>
        <v>47.196798204342755</v>
      </c>
      <c r="D90" s="429">
        <f t="shared" ref="D90:K90" si="29">D88</f>
        <v>47.196798204342755</v>
      </c>
      <c r="E90" s="429">
        <f t="shared" si="29"/>
        <v>47.196798204342755</v>
      </c>
      <c r="F90" s="429">
        <f t="shared" si="29"/>
        <v>47.196798204342755</v>
      </c>
      <c r="G90" s="429">
        <f t="shared" si="29"/>
        <v>47.196798204342755</v>
      </c>
      <c r="H90" s="429">
        <f t="shared" si="29"/>
        <v>47.196798204342755</v>
      </c>
      <c r="I90" s="429">
        <f t="shared" si="29"/>
        <v>47.196798204342755</v>
      </c>
      <c r="J90" s="429">
        <f t="shared" si="29"/>
        <v>47.196798204342755</v>
      </c>
      <c r="K90" s="429">
        <f t="shared" si="29"/>
        <v>47.196798204342755</v>
      </c>
    </row>
    <row r="91" spans="2:11" ht="13.15">
      <c r="B91" s="611" t="s">
        <v>708</v>
      </c>
      <c r="C91" s="636">
        <f>C89*$C$39</f>
        <v>0.87272885989803661</v>
      </c>
      <c r="D91" s="636">
        <f t="shared" ref="D91:K91" si="30">D89*$C$39</f>
        <v>0.87272885989803661</v>
      </c>
      <c r="E91" s="636">
        <f t="shared" si="30"/>
        <v>0.87272885989803661</v>
      </c>
      <c r="F91" s="636">
        <f t="shared" si="30"/>
        <v>0.87272885989803661</v>
      </c>
      <c r="G91" s="636">
        <f t="shared" si="30"/>
        <v>0.87272885989803661</v>
      </c>
      <c r="H91" s="636">
        <f t="shared" si="30"/>
        <v>0.87272885989803661</v>
      </c>
      <c r="I91" s="636">
        <f t="shared" si="30"/>
        <v>0.87272885989803661</v>
      </c>
      <c r="J91" s="636">
        <f t="shared" si="30"/>
        <v>0.87272885989803661</v>
      </c>
      <c r="K91" s="636">
        <f t="shared" si="30"/>
        <v>0.87272885989803661</v>
      </c>
    </row>
    <row r="92" spans="2:11" ht="13.15">
      <c r="B92" s="611" t="s">
        <v>707</v>
      </c>
      <c r="C92" s="429">
        <f>C91+C90</f>
        <v>48.069527064240795</v>
      </c>
      <c r="D92" s="429">
        <f t="shared" ref="D92:K92" si="31">D91+D90</f>
        <v>48.069527064240795</v>
      </c>
      <c r="E92" s="429">
        <f t="shared" si="31"/>
        <v>48.069527064240795</v>
      </c>
      <c r="F92" s="429">
        <f t="shared" si="31"/>
        <v>48.069527064240795</v>
      </c>
      <c r="G92" s="429">
        <f t="shared" si="31"/>
        <v>48.069527064240795</v>
      </c>
      <c r="H92" s="429">
        <f t="shared" si="31"/>
        <v>48.069527064240795</v>
      </c>
      <c r="I92" s="429">
        <f t="shared" si="31"/>
        <v>48.069527064240795</v>
      </c>
      <c r="J92" s="429">
        <f t="shared" si="31"/>
        <v>48.069527064240795</v>
      </c>
      <c r="K92" s="429">
        <f t="shared" si="31"/>
        <v>48.069527064240795</v>
      </c>
    </row>
    <row r="93" spans="2:11" ht="13.15">
      <c r="B93" s="364"/>
    </row>
    <row r="94" spans="2:11" ht="13.15">
      <c r="B94" s="611" t="s">
        <v>706</v>
      </c>
      <c r="C94" s="636">
        <f>C92+C81+C70</f>
        <v>91.657061757336265</v>
      </c>
      <c r="D94" s="636">
        <f t="shared" ref="D94:K94" si="32">D92+D81+D70</f>
        <v>91.657061757336265</v>
      </c>
      <c r="E94" s="636">
        <f t="shared" si="32"/>
        <v>91.657061757336265</v>
      </c>
      <c r="F94" s="636">
        <f t="shared" si="32"/>
        <v>91.657061757336265</v>
      </c>
      <c r="G94" s="636">
        <f t="shared" si="32"/>
        <v>91.657061757336265</v>
      </c>
      <c r="H94" s="636">
        <f t="shared" si="32"/>
        <v>91.657061757336265</v>
      </c>
      <c r="I94" s="636">
        <f t="shared" si="32"/>
        <v>91.657061757336265</v>
      </c>
      <c r="J94" s="636">
        <f t="shared" si="32"/>
        <v>91.657061757336265</v>
      </c>
      <c r="K94" s="636">
        <f t="shared" si="32"/>
        <v>91.657061757336265</v>
      </c>
    </row>
    <row r="95" spans="2:11" ht="13.15">
      <c r="B95" s="644"/>
    </row>
    <row r="96" spans="2:11" ht="13.15">
      <c r="B96" s="645" t="s">
        <v>805</v>
      </c>
    </row>
    <row r="97" spans="2:11">
      <c r="B97" s="310"/>
    </row>
    <row r="98" spans="2:11" ht="13.15">
      <c r="B98" s="311" t="s">
        <v>807</v>
      </c>
      <c r="C98" s="429">
        <f>C57</f>
        <v>250.7321840879828</v>
      </c>
      <c r="D98" s="429">
        <f t="shared" ref="D98:K98" si="33">D57</f>
        <v>250.11279602031379</v>
      </c>
      <c r="E98" s="429">
        <f t="shared" si="33"/>
        <v>248.85491271623414</v>
      </c>
      <c r="F98" s="429">
        <f t="shared" si="33"/>
        <v>252.02709353547795</v>
      </c>
      <c r="G98" s="429">
        <f t="shared" si="33"/>
        <v>253.26570210358838</v>
      </c>
      <c r="H98" s="429">
        <f t="shared" si="33"/>
        <v>252.6770627025694</v>
      </c>
      <c r="I98" s="429">
        <f t="shared" si="33"/>
        <v>251.66018407203057</v>
      </c>
      <c r="J98" s="429">
        <f t="shared" si="33"/>
        <v>255.52025784867078</v>
      </c>
      <c r="K98" s="429">
        <f t="shared" si="33"/>
        <v>252.91984576625242</v>
      </c>
    </row>
    <row r="100" spans="2:11" ht="13.15">
      <c r="B100" s="326" t="s">
        <v>798</v>
      </c>
    </row>
    <row r="102" spans="2:11" ht="13.15">
      <c r="B102" s="311"/>
      <c r="C102" s="311" t="str">
        <f t="shared" ref="C102:K102" si="34">C43</f>
        <v>2021/22</v>
      </c>
      <c r="D102" s="311" t="str">
        <f t="shared" si="34"/>
        <v>2022/23</v>
      </c>
      <c r="E102" s="311" t="str">
        <f t="shared" si="34"/>
        <v>2023/24</v>
      </c>
      <c r="F102" s="311" t="str">
        <f t="shared" si="34"/>
        <v>2024/25</v>
      </c>
      <c r="G102" s="311" t="str">
        <f t="shared" si="34"/>
        <v>2025/26</v>
      </c>
      <c r="H102" s="311" t="str">
        <f t="shared" si="34"/>
        <v>2026/27</v>
      </c>
      <c r="I102" s="311" t="str">
        <f t="shared" si="34"/>
        <v>2027/28</v>
      </c>
      <c r="J102" s="311" t="str">
        <f t="shared" si="34"/>
        <v>2028/29</v>
      </c>
      <c r="K102" s="311" t="str">
        <f t="shared" si="34"/>
        <v>2029/30</v>
      </c>
    </row>
    <row r="103" spans="2:11" ht="13.15">
      <c r="B103" s="311" t="s">
        <v>804</v>
      </c>
      <c r="C103" s="429">
        <f t="shared" ref="C103:K103" si="35">C65*C$98</f>
        <v>2917.9206306346878</v>
      </c>
      <c r="D103" s="429">
        <f t="shared" si="35"/>
        <v>2910.7124406386793</v>
      </c>
      <c r="E103" s="429">
        <f t="shared" si="35"/>
        <v>2896.0736990776159</v>
      </c>
      <c r="F103" s="429">
        <f t="shared" si="35"/>
        <v>2932.9902676076736</v>
      </c>
      <c r="G103" s="429">
        <f t="shared" si="35"/>
        <v>2947.4046975194801</v>
      </c>
      <c r="H103" s="429">
        <f t="shared" si="35"/>
        <v>2940.5543481776699</v>
      </c>
      <c r="I103" s="429">
        <f t="shared" si="35"/>
        <v>2928.7203223796114</v>
      </c>
      <c r="J103" s="429">
        <f t="shared" si="35"/>
        <v>2973.6423133461881</v>
      </c>
      <c r="K103" s="429">
        <f t="shared" si="35"/>
        <v>2943.3797601321271</v>
      </c>
    </row>
    <row r="104" spans="2:11" ht="13.15">
      <c r="B104" s="311" t="s">
        <v>799</v>
      </c>
      <c r="C104" s="429">
        <f t="shared" ref="C104:K104" si="36">C76*C$98</f>
        <v>9942.9580686593126</v>
      </c>
      <c r="D104" s="429">
        <f t="shared" si="36"/>
        <v>9918.3958067085296</v>
      </c>
      <c r="E104" s="429">
        <f t="shared" si="36"/>
        <v>9868.5135748234443</v>
      </c>
      <c r="F104" s="429">
        <f t="shared" si="36"/>
        <v>9994.3085978543877</v>
      </c>
      <c r="G104" s="429">
        <f t="shared" si="36"/>
        <v>10043.426476761719</v>
      </c>
      <c r="H104" s="429">
        <f t="shared" si="36"/>
        <v>10020.083574440736</v>
      </c>
      <c r="I104" s="429">
        <f t="shared" si="36"/>
        <v>9979.7585494698087</v>
      </c>
      <c r="J104" s="429">
        <f t="shared" si="36"/>
        <v>10132.832443204954</v>
      </c>
      <c r="K104" s="429">
        <f t="shared" si="36"/>
        <v>10029.711304645223</v>
      </c>
    </row>
    <row r="105" spans="2:11" ht="13.15">
      <c r="B105" s="311" t="s">
        <v>800</v>
      </c>
      <c r="C105" s="429">
        <f t="shared" ref="C105:K105" si="37">C87*C$98</f>
        <v>12212.33970950428</v>
      </c>
      <c r="D105" s="429">
        <f t="shared" si="37"/>
        <v>12182.171354684171</v>
      </c>
      <c r="E105" s="429">
        <f t="shared" si="37"/>
        <v>12120.903997722355</v>
      </c>
      <c r="F105" s="429">
        <f t="shared" si="37"/>
        <v>12275.410488085734</v>
      </c>
      <c r="G105" s="429">
        <f t="shared" si="37"/>
        <v>12335.739036077639</v>
      </c>
      <c r="H105" s="429">
        <f t="shared" si="37"/>
        <v>12307.068347638535</v>
      </c>
      <c r="I105" s="429">
        <f t="shared" si="37"/>
        <v>12257.539535353639</v>
      </c>
      <c r="J105" s="429">
        <f t="shared" si="37"/>
        <v>12445.551028315936</v>
      </c>
      <c r="K105" s="429">
        <f t="shared" si="37"/>
        <v>12318.893511847891</v>
      </c>
    </row>
    <row r="106" spans="2:11" ht="13.15">
      <c r="B106" s="311" t="s">
        <v>8</v>
      </c>
      <c r="C106" s="429">
        <f>SUM(C103:C105)</f>
        <v>25073.218408798282</v>
      </c>
      <c r="D106" s="429">
        <f t="shared" ref="D106:K106" si="38">SUM(D103:D105)</f>
        <v>25011.27960203138</v>
      </c>
      <c r="E106" s="429">
        <f t="shared" si="38"/>
        <v>24885.491271623414</v>
      </c>
      <c r="F106" s="429">
        <f t="shared" si="38"/>
        <v>25202.709353547794</v>
      </c>
      <c r="G106" s="429">
        <f t="shared" si="38"/>
        <v>25326.570210358837</v>
      </c>
      <c r="H106" s="429">
        <f t="shared" si="38"/>
        <v>25267.706270256938</v>
      </c>
      <c r="I106" s="429">
        <f t="shared" si="38"/>
        <v>25166.018407203061</v>
      </c>
      <c r="J106" s="429">
        <f t="shared" si="38"/>
        <v>25552.025784867081</v>
      </c>
      <c r="K106" s="429">
        <f t="shared" si="38"/>
        <v>25291.98457662524</v>
      </c>
    </row>
    <row r="109" spans="2:11" ht="13.15">
      <c r="B109" s="1096" t="s">
        <v>704</v>
      </c>
      <c r="C109" s="1081"/>
      <c r="D109" s="1081"/>
      <c r="E109" s="1081"/>
      <c r="F109" s="1081"/>
      <c r="G109" s="1081"/>
      <c r="H109" s="1081"/>
      <c r="I109" s="1081"/>
      <c r="J109" s="1081"/>
      <c r="K109" s="1081"/>
    </row>
    <row r="110" spans="2:11">
      <c r="B110" s="1097"/>
      <c r="C110" s="1081"/>
      <c r="D110" s="1081"/>
      <c r="E110" s="1081"/>
      <c r="F110" s="1081"/>
      <c r="G110" s="1081"/>
      <c r="H110" s="1081"/>
      <c r="I110" s="1081"/>
      <c r="J110" s="1081"/>
      <c r="K110" s="1081"/>
    </row>
    <row r="111" spans="2:11">
      <c r="B111" s="1097" t="s">
        <v>703</v>
      </c>
      <c r="C111" s="1097">
        <f>C106</f>
        <v>25073.218408798282</v>
      </c>
      <c r="D111" s="1097">
        <f t="shared" ref="D111:K111" si="39">D106</f>
        <v>25011.27960203138</v>
      </c>
      <c r="E111" s="1097">
        <f t="shared" si="39"/>
        <v>24885.491271623414</v>
      </c>
      <c r="F111" s="1097">
        <f t="shared" si="39"/>
        <v>25202.709353547794</v>
      </c>
      <c r="G111" s="1097">
        <f t="shared" si="39"/>
        <v>25326.570210358837</v>
      </c>
      <c r="H111" s="1097">
        <f t="shared" si="39"/>
        <v>25267.706270256938</v>
      </c>
      <c r="I111" s="1097">
        <f t="shared" si="39"/>
        <v>25166.018407203061</v>
      </c>
      <c r="J111" s="1097">
        <f t="shared" si="39"/>
        <v>25552.025784867081</v>
      </c>
      <c r="K111" s="1097">
        <f t="shared" si="39"/>
        <v>25291.98457662524</v>
      </c>
    </row>
    <row r="112" spans="2:11">
      <c r="B112" s="1097" t="s">
        <v>1493</v>
      </c>
      <c r="C112" s="1097">
        <f t="shared" ref="C112:K112" si="40">((C67+C78+C89)/100)*C111</f>
        <v>4956.9742352944013</v>
      </c>
      <c r="D112" s="1097">
        <f t="shared" si="40"/>
        <v>4944.7289357759046</v>
      </c>
      <c r="E112" s="1097">
        <f t="shared" si="40"/>
        <v>4919.8605880924588</v>
      </c>
      <c r="F112" s="1097">
        <f t="shared" si="40"/>
        <v>4982.5745896789831</v>
      </c>
      <c r="G112" s="1097">
        <f t="shared" si="40"/>
        <v>5007.0618759125837</v>
      </c>
      <c r="H112" s="1097">
        <f t="shared" si="40"/>
        <v>4995.4244774057124</v>
      </c>
      <c r="I112" s="1097">
        <f t="shared" si="40"/>
        <v>4975.3207911145519</v>
      </c>
      <c r="J112" s="1097">
        <f t="shared" si="40"/>
        <v>5051.6344336042084</v>
      </c>
      <c r="K112" s="1097">
        <f t="shared" si="40"/>
        <v>5000.2242975637027</v>
      </c>
    </row>
    <row r="113" spans="1:11">
      <c r="B113" s="1097" t="s">
        <v>1494</v>
      </c>
      <c r="C113" s="1097">
        <f t="shared" ref="C113:K113" si="41">((C66+C77+C88)/100)*C111</f>
        <v>20116.244173503885</v>
      </c>
      <c r="D113" s="1097">
        <f t="shared" si="41"/>
        <v>20066.550666255476</v>
      </c>
      <c r="E113" s="1097">
        <f t="shared" si="41"/>
        <v>19965.630683530959</v>
      </c>
      <c r="F113" s="1097">
        <f t="shared" si="41"/>
        <v>20220.134763868813</v>
      </c>
      <c r="G113" s="1097">
        <f t="shared" si="41"/>
        <v>20319.508334446255</v>
      </c>
      <c r="H113" s="1097">
        <f t="shared" si="41"/>
        <v>20272.281792851227</v>
      </c>
      <c r="I113" s="1097">
        <f t="shared" si="41"/>
        <v>20190.69761608851</v>
      </c>
      <c r="J113" s="1097">
        <f t="shared" si="41"/>
        <v>20500.391351262875</v>
      </c>
      <c r="K113" s="1097">
        <f t="shared" si="41"/>
        <v>20291.760279061538</v>
      </c>
    </row>
    <row r="114" spans="1:11">
      <c r="B114" s="1097" t="s">
        <v>801</v>
      </c>
      <c r="C114" s="1097">
        <f>C112*$C$39</f>
        <v>2865.1311080001637</v>
      </c>
      <c r="D114" s="1097">
        <f t="shared" ref="D114:K114" si="42">D112*$C$39</f>
        <v>2858.0533248784727</v>
      </c>
      <c r="E114" s="1097">
        <f t="shared" si="42"/>
        <v>2843.679419917441</v>
      </c>
      <c r="F114" s="1097">
        <f t="shared" si="42"/>
        <v>2879.9281128344519</v>
      </c>
      <c r="G114" s="1097">
        <f t="shared" si="42"/>
        <v>2894.0817642774732</v>
      </c>
      <c r="H114" s="1097">
        <f t="shared" si="42"/>
        <v>2887.3553479405014</v>
      </c>
      <c r="I114" s="1097">
        <f t="shared" si="42"/>
        <v>2875.7354172642108</v>
      </c>
      <c r="J114" s="1097">
        <f t="shared" si="42"/>
        <v>2919.8447026232325</v>
      </c>
      <c r="K114" s="1097">
        <f t="shared" si="42"/>
        <v>2890.1296439918201</v>
      </c>
    </row>
    <row r="115" spans="1:11">
      <c r="B115" s="1097" t="s">
        <v>802</v>
      </c>
      <c r="C115" s="1097">
        <f>C113</f>
        <v>20116.244173503885</v>
      </c>
      <c r="D115" s="1097">
        <f t="shared" ref="D115:K115" si="43">D113</f>
        <v>20066.550666255476</v>
      </c>
      <c r="E115" s="1097">
        <f t="shared" si="43"/>
        <v>19965.630683530959</v>
      </c>
      <c r="F115" s="1097">
        <f t="shared" si="43"/>
        <v>20220.134763868813</v>
      </c>
      <c r="G115" s="1097">
        <f t="shared" si="43"/>
        <v>20319.508334446255</v>
      </c>
      <c r="H115" s="1097">
        <f t="shared" si="43"/>
        <v>20272.281792851227</v>
      </c>
      <c r="I115" s="1097">
        <f t="shared" si="43"/>
        <v>20190.69761608851</v>
      </c>
      <c r="J115" s="1097">
        <f t="shared" si="43"/>
        <v>20500.391351262875</v>
      </c>
      <c r="K115" s="1097">
        <f t="shared" si="43"/>
        <v>20291.760279061538</v>
      </c>
    </row>
    <row r="116" spans="1:11">
      <c r="B116" s="1097" t="s">
        <v>702</v>
      </c>
      <c r="C116" s="1097">
        <f>C115+C114</f>
        <v>22981.37528150405</v>
      </c>
      <c r="D116" s="1097">
        <f t="shared" ref="D116:K116" si="44">D115+D114</f>
        <v>22924.60399113395</v>
      </c>
      <c r="E116" s="1097">
        <f t="shared" si="44"/>
        <v>22809.310103448399</v>
      </c>
      <c r="F116" s="1097">
        <f t="shared" si="44"/>
        <v>23100.062876703265</v>
      </c>
      <c r="G116" s="1097">
        <f t="shared" si="44"/>
        <v>23213.590098723729</v>
      </c>
      <c r="H116" s="1097">
        <f t="shared" si="44"/>
        <v>23159.637140791729</v>
      </c>
      <c r="I116" s="1097">
        <f t="shared" si="44"/>
        <v>23066.433033352721</v>
      </c>
      <c r="J116" s="1097">
        <f t="shared" si="44"/>
        <v>23420.236053886107</v>
      </c>
      <c r="K116" s="1097">
        <f t="shared" si="44"/>
        <v>23181.889923053357</v>
      </c>
    </row>
    <row r="117" spans="1:11">
      <c r="B117" s="1097" t="s">
        <v>806</v>
      </c>
      <c r="C117" s="1097">
        <f>C112+C113-C111</f>
        <v>0</v>
      </c>
      <c r="D117" s="1097">
        <f t="shared" ref="D117:K117" si="45">D112+D113-D111</f>
        <v>0</v>
      </c>
      <c r="E117" s="1097">
        <f t="shared" si="45"/>
        <v>0</v>
      </c>
      <c r="F117" s="1097">
        <f t="shared" si="45"/>
        <v>0</v>
      </c>
      <c r="G117" s="1097">
        <f t="shared" si="45"/>
        <v>0</v>
      </c>
      <c r="H117" s="1097">
        <f t="shared" si="45"/>
        <v>0</v>
      </c>
      <c r="I117" s="1097">
        <f t="shared" si="45"/>
        <v>0</v>
      </c>
      <c r="J117" s="1097">
        <f t="shared" si="45"/>
        <v>0</v>
      </c>
      <c r="K117" s="1097">
        <f t="shared" si="45"/>
        <v>0</v>
      </c>
    </row>
    <row r="118" spans="1:11">
      <c r="A118" s="1080">
        <f>SUM(C117:K118)</f>
        <v>0</v>
      </c>
      <c r="B118" s="1097" t="s">
        <v>808</v>
      </c>
      <c r="C118" s="1097">
        <f t="shared" ref="C118:K118" si="46">C116-C44</f>
        <v>0</v>
      </c>
      <c r="D118" s="1097">
        <f t="shared" si="46"/>
        <v>0</v>
      </c>
      <c r="E118" s="1097">
        <f t="shared" si="46"/>
        <v>0</v>
      </c>
      <c r="F118" s="1097">
        <f t="shared" si="46"/>
        <v>0</v>
      </c>
      <c r="G118" s="1097">
        <f t="shared" si="46"/>
        <v>0</v>
      </c>
      <c r="H118" s="1097">
        <f t="shared" si="46"/>
        <v>0</v>
      </c>
      <c r="I118" s="1097">
        <f t="shared" si="46"/>
        <v>0</v>
      </c>
      <c r="J118" s="1097">
        <f t="shared" si="46"/>
        <v>0</v>
      </c>
      <c r="K118" s="1097">
        <f t="shared" si="46"/>
        <v>0</v>
      </c>
    </row>
  </sheetData>
  <mergeCells count="4">
    <mergeCell ref="A5:L5"/>
    <mergeCell ref="J50:J52"/>
    <mergeCell ref="D17:L18"/>
    <mergeCell ref="B46:L47"/>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sheetPr>
  <dimension ref="A1:L295"/>
  <sheetViews>
    <sheetView showGridLines="0" zoomScale="90" zoomScaleNormal="90" workbookViewId="0"/>
  </sheetViews>
  <sheetFormatPr defaultRowHeight="12.75"/>
  <cols>
    <col min="2" max="2" width="40.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6.65" customHeight="1">
      <c r="A5" s="1306" t="s">
        <v>727</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SUM(A11:A1828)</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OUTPUTS_FOR_SECTION_2_OF_MODEL!B65</f>
        <v>Art &amp; Design</v>
      </c>
      <c r="C15" s="293">
        <f>OUTPUTS_FOR_SECTION_2_OF_MODEL!E65</f>
        <v>919.62974768964273</v>
      </c>
      <c r="D15" s="293">
        <f>OUTPUTS_FOR_SECTION_2_OF_MODEL!F65</f>
        <v>893.90199271222286</v>
      </c>
      <c r="E15" s="293">
        <f>OUTPUTS_FOR_SECTION_2_OF_MODEL!G65</f>
        <v>886.19545709226259</v>
      </c>
      <c r="F15" s="293">
        <f>OUTPUTS_FOR_SECTION_2_OF_MODEL!H65</f>
        <v>946.29395953227947</v>
      </c>
      <c r="G15" s="293">
        <f>OUTPUTS_FOR_SECTION_2_OF_MODEL!I65</f>
        <v>940.91109092470788</v>
      </c>
      <c r="H15" s="293">
        <f>OUTPUTS_FOR_SECTION_2_OF_MODEL!J65</f>
        <v>921.25376729372397</v>
      </c>
      <c r="I15" s="293">
        <f>OUTPUTS_FOR_SECTION_2_OF_MODEL!K65</f>
        <v>915.37894988168159</v>
      </c>
      <c r="J15" s="293">
        <f>OUTPUTS_FOR_SECTION_2_OF_MODEL!L65</f>
        <v>912.37316442241683</v>
      </c>
      <c r="K15" s="293">
        <f>OUTPUTS_FOR_SECTION_2_OF_MODEL!M65</f>
        <v>927.34828471299932</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853.4164058559885</v>
      </c>
      <c r="D44" s="429">
        <f t="shared" si="4"/>
        <v>829.54104923694285</v>
      </c>
      <c r="E44" s="429">
        <f t="shared" si="4"/>
        <v>822.38938418161968</v>
      </c>
      <c r="F44" s="429">
        <f t="shared" si="4"/>
        <v>878.16079444595539</v>
      </c>
      <c r="G44" s="429">
        <f t="shared" si="4"/>
        <v>873.16549237812899</v>
      </c>
      <c r="H44" s="429">
        <f t="shared" si="4"/>
        <v>854.92349604857588</v>
      </c>
      <c r="I44" s="429">
        <f t="shared" si="4"/>
        <v>849.47166549020051</v>
      </c>
      <c r="J44" s="429">
        <f t="shared" si="4"/>
        <v>846.68229658400287</v>
      </c>
      <c r="K44" s="429">
        <f t="shared" si="4"/>
        <v>860.57920821366338</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9.0171115768374044</v>
      </c>
      <c r="D58" s="429">
        <f t="shared" ref="D58:K58" si="7">D44/$J$51</f>
        <v>8.7648469694388833</v>
      </c>
      <c r="E58" s="429">
        <f t="shared" si="7"/>
        <v>8.6892831985510526</v>
      </c>
      <c r="F58" s="429">
        <f t="shared" si="7"/>
        <v>9.2785582882965763</v>
      </c>
      <c r="G58" s="429">
        <f t="shared" si="7"/>
        <v>9.2257784310117632</v>
      </c>
      <c r="H58" s="429">
        <f t="shared" si="7"/>
        <v>9.0330353396449485</v>
      </c>
      <c r="I58" s="429">
        <f t="shared" si="7"/>
        <v>8.9754318484235984</v>
      </c>
      <c r="J58" s="429">
        <f t="shared" si="7"/>
        <v>8.9459596581966974</v>
      </c>
      <c r="K58" s="429">
        <f t="shared" si="7"/>
        <v>9.0927930233373768</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36">
        <f>100*C65</f>
        <v>11.168577210315945</v>
      </c>
      <c r="D66" s="636">
        <f t="shared" ref="D66:K66" si="10">100*D65</f>
        <v>11.168577210315945</v>
      </c>
      <c r="E66" s="636">
        <f t="shared" si="10"/>
        <v>11.168577210315945</v>
      </c>
      <c r="F66" s="636">
        <f t="shared" si="10"/>
        <v>11.168577210315945</v>
      </c>
      <c r="G66" s="636">
        <f t="shared" si="10"/>
        <v>11.168577210315945</v>
      </c>
      <c r="H66" s="636">
        <f t="shared" si="10"/>
        <v>11.168577210315945</v>
      </c>
      <c r="I66" s="636">
        <f t="shared" si="10"/>
        <v>11.168577210315945</v>
      </c>
      <c r="J66" s="636">
        <f t="shared" si="10"/>
        <v>11.168577210315945</v>
      </c>
      <c r="K66" s="636">
        <f t="shared" si="10"/>
        <v>11.168577210315945</v>
      </c>
    </row>
    <row r="67" spans="1:11" ht="13.15">
      <c r="A67" s="295"/>
      <c r="B67" s="323" t="s">
        <v>711</v>
      </c>
      <c r="C67" s="636">
        <f>C66-C68</f>
        <v>9.5760934394746879</v>
      </c>
      <c r="D67" s="636">
        <f t="shared" ref="D67:K67" si="11">D66-D68</f>
        <v>9.5760934394746879</v>
      </c>
      <c r="E67" s="636">
        <f t="shared" si="11"/>
        <v>9.5760934394746879</v>
      </c>
      <c r="F67" s="636">
        <f t="shared" si="11"/>
        <v>9.5760934394746879</v>
      </c>
      <c r="G67" s="636">
        <f t="shared" si="11"/>
        <v>9.5760934394746879</v>
      </c>
      <c r="H67" s="636">
        <f t="shared" si="11"/>
        <v>9.5760934394746879</v>
      </c>
      <c r="I67" s="636">
        <f t="shared" si="11"/>
        <v>9.5760934394746879</v>
      </c>
      <c r="J67" s="636">
        <f t="shared" si="11"/>
        <v>9.5760934394746879</v>
      </c>
      <c r="K67" s="636">
        <f t="shared" si="11"/>
        <v>9.5760934394746879</v>
      </c>
    </row>
    <row r="68" spans="1:11" ht="13.15">
      <c r="A68" s="295"/>
      <c r="B68" s="323" t="s">
        <v>710</v>
      </c>
      <c r="C68" s="636">
        <f>C66*$C$33</f>
        <v>1.5924837708412569</v>
      </c>
      <c r="D68" s="636">
        <f t="shared" ref="D68:K68" si="12">D66*$C$33</f>
        <v>1.5924837708412569</v>
      </c>
      <c r="E68" s="636">
        <f t="shared" si="12"/>
        <v>1.5924837708412569</v>
      </c>
      <c r="F68" s="636">
        <f t="shared" si="12"/>
        <v>1.5924837708412569</v>
      </c>
      <c r="G68" s="636">
        <f t="shared" si="12"/>
        <v>1.5924837708412569</v>
      </c>
      <c r="H68" s="636">
        <f t="shared" si="12"/>
        <v>1.5924837708412569</v>
      </c>
      <c r="I68" s="636">
        <f t="shared" si="12"/>
        <v>1.5924837708412569</v>
      </c>
      <c r="J68" s="636">
        <f t="shared" si="12"/>
        <v>1.5924837708412569</v>
      </c>
      <c r="K68" s="636">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36">
        <f>100*C76</f>
        <v>36.861710499050012</v>
      </c>
      <c r="D77" s="636">
        <f t="shared" ref="D77:K77" si="18">100*D76</f>
        <v>36.861710499050012</v>
      </c>
      <c r="E77" s="636">
        <f t="shared" si="18"/>
        <v>36.861710499050012</v>
      </c>
      <c r="F77" s="636">
        <f t="shared" si="18"/>
        <v>36.861710499050012</v>
      </c>
      <c r="G77" s="636">
        <f t="shared" si="18"/>
        <v>36.861710499050012</v>
      </c>
      <c r="H77" s="636">
        <f t="shared" si="18"/>
        <v>36.861710499050012</v>
      </c>
      <c r="I77" s="636">
        <f t="shared" si="18"/>
        <v>36.861710499050012</v>
      </c>
      <c r="J77" s="636">
        <f t="shared" si="18"/>
        <v>36.861710499050012</v>
      </c>
      <c r="K77" s="636">
        <f t="shared" si="18"/>
        <v>36.861710499050012</v>
      </c>
    </row>
    <row r="78" spans="1:11" ht="13.15">
      <c r="A78" s="295"/>
      <c r="B78" s="323" t="s">
        <v>711</v>
      </c>
      <c r="C78" s="636">
        <f>C77-C79</f>
        <v>25.904806962728951</v>
      </c>
      <c r="D78" s="636">
        <f t="shared" ref="D78:K78" si="19">D77-D79</f>
        <v>25.904806962728951</v>
      </c>
      <c r="E78" s="636">
        <f t="shared" si="19"/>
        <v>25.904806962728951</v>
      </c>
      <c r="F78" s="636">
        <f t="shared" si="19"/>
        <v>25.904806962728951</v>
      </c>
      <c r="G78" s="636">
        <f t="shared" si="19"/>
        <v>25.904806962728951</v>
      </c>
      <c r="H78" s="636">
        <f t="shared" si="19"/>
        <v>25.904806962728951</v>
      </c>
      <c r="I78" s="636">
        <f t="shared" si="19"/>
        <v>25.904806962728951</v>
      </c>
      <c r="J78" s="636">
        <f t="shared" si="19"/>
        <v>25.904806962728951</v>
      </c>
      <c r="K78" s="636">
        <f t="shared" si="19"/>
        <v>25.904806962728951</v>
      </c>
    </row>
    <row r="79" spans="1:11" ht="13.15">
      <c r="A79" s="295"/>
      <c r="B79" s="323" t="s">
        <v>710</v>
      </c>
      <c r="C79" s="636">
        <f>C77*$C$34</f>
        <v>10.956903536321061</v>
      </c>
      <c r="D79" s="636">
        <f t="shared" ref="D79:K79" si="20">D77*$C$34</f>
        <v>10.956903536321061</v>
      </c>
      <c r="E79" s="636">
        <f t="shared" si="20"/>
        <v>10.956903536321061</v>
      </c>
      <c r="F79" s="636">
        <f t="shared" si="20"/>
        <v>10.956903536321061</v>
      </c>
      <c r="G79" s="636">
        <f t="shared" si="20"/>
        <v>10.956903536321061</v>
      </c>
      <c r="H79" s="636">
        <f t="shared" si="20"/>
        <v>10.956903536321061</v>
      </c>
      <c r="I79" s="636">
        <f t="shared" si="20"/>
        <v>10.956903536321061</v>
      </c>
      <c r="J79" s="636">
        <f t="shared" si="20"/>
        <v>10.956903536321061</v>
      </c>
      <c r="K79" s="636">
        <f t="shared" si="20"/>
        <v>10.956903536321061</v>
      </c>
    </row>
    <row r="80" spans="1:11" ht="13.15">
      <c r="A80" s="295"/>
      <c r="B80" s="611" t="s">
        <v>709</v>
      </c>
      <c r="C80" s="636">
        <f>C78</f>
        <v>25.904806962728951</v>
      </c>
      <c r="D80" s="636">
        <f t="shared" ref="D80:K80" si="21">D78</f>
        <v>25.904806962728951</v>
      </c>
      <c r="E80" s="636">
        <f t="shared" si="21"/>
        <v>25.904806962728951</v>
      </c>
      <c r="F80" s="636">
        <f t="shared" si="21"/>
        <v>25.904806962728951</v>
      </c>
      <c r="G80" s="636">
        <f t="shared" si="21"/>
        <v>25.904806962728951</v>
      </c>
      <c r="H80" s="636">
        <f t="shared" si="21"/>
        <v>25.904806962728951</v>
      </c>
      <c r="I80" s="636">
        <f t="shared" si="21"/>
        <v>25.904806962728951</v>
      </c>
      <c r="J80" s="636">
        <f t="shared" si="21"/>
        <v>25.904806962728951</v>
      </c>
      <c r="K80" s="636">
        <f t="shared" si="21"/>
        <v>25.904806962728951</v>
      </c>
    </row>
    <row r="81" spans="1:11" ht="13.15">
      <c r="A81" s="295"/>
      <c r="B81" s="611" t="s">
        <v>708</v>
      </c>
      <c r="C81" s="636">
        <f>C79*$C$39</f>
        <v>6.9138061314185899</v>
      </c>
      <c r="D81" s="636">
        <f t="shared" ref="D81:K81" si="22">D79*$C$39</f>
        <v>6.9138061314185899</v>
      </c>
      <c r="E81" s="636">
        <f t="shared" si="22"/>
        <v>6.9138061314185899</v>
      </c>
      <c r="F81" s="636">
        <f t="shared" si="22"/>
        <v>6.9138061314185899</v>
      </c>
      <c r="G81" s="636">
        <f t="shared" si="22"/>
        <v>6.9138061314185899</v>
      </c>
      <c r="H81" s="636">
        <f t="shared" si="22"/>
        <v>6.9138061314185899</v>
      </c>
      <c r="I81" s="636">
        <f t="shared" si="22"/>
        <v>6.9138061314185899</v>
      </c>
      <c r="J81" s="636">
        <f t="shared" si="22"/>
        <v>6.9138061314185899</v>
      </c>
      <c r="K81" s="636">
        <f t="shared" si="22"/>
        <v>6.9138061314185899</v>
      </c>
    </row>
    <row r="82" spans="1:11" ht="13.15">
      <c r="A82" s="295"/>
      <c r="B82" s="611" t="s">
        <v>707</v>
      </c>
      <c r="C82" s="636">
        <f>C80+C81</f>
        <v>32.818613094147544</v>
      </c>
      <c r="D82" s="636">
        <f t="shared" ref="D82:K82" si="23">D80+D81</f>
        <v>32.818613094147544</v>
      </c>
      <c r="E82" s="636">
        <f t="shared" si="23"/>
        <v>32.818613094147544</v>
      </c>
      <c r="F82" s="636">
        <f t="shared" si="23"/>
        <v>32.818613094147544</v>
      </c>
      <c r="G82" s="636">
        <f t="shared" si="23"/>
        <v>32.818613094147544</v>
      </c>
      <c r="H82" s="636">
        <f t="shared" si="23"/>
        <v>32.818613094147544</v>
      </c>
      <c r="I82" s="636">
        <f t="shared" si="23"/>
        <v>32.818613094147544</v>
      </c>
      <c r="J82" s="636">
        <f t="shared" si="23"/>
        <v>32.818613094147544</v>
      </c>
      <c r="K82" s="636">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36">
        <f>100*C87</f>
        <v>51.969712290634043</v>
      </c>
      <c r="D88" s="636">
        <f t="shared" ref="D88:K88" si="26">100*D87</f>
        <v>51.969712290634043</v>
      </c>
      <c r="E88" s="636">
        <f t="shared" si="26"/>
        <v>51.969712290634043</v>
      </c>
      <c r="F88" s="636">
        <f t="shared" si="26"/>
        <v>51.969712290634043</v>
      </c>
      <c r="G88" s="636">
        <f t="shared" si="26"/>
        <v>51.969712290634043</v>
      </c>
      <c r="H88" s="636">
        <f t="shared" si="26"/>
        <v>51.969712290634043</v>
      </c>
      <c r="I88" s="636">
        <f t="shared" si="26"/>
        <v>51.969712290634043</v>
      </c>
      <c r="J88" s="636">
        <f t="shared" si="26"/>
        <v>51.969712290634043</v>
      </c>
      <c r="K88" s="636">
        <f t="shared" si="26"/>
        <v>51.969712290634043</v>
      </c>
    </row>
    <row r="89" spans="1:11" ht="13.15">
      <c r="A89" s="295"/>
      <c r="B89" s="323" t="s">
        <v>711</v>
      </c>
      <c r="C89" s="636">
        <f>C88-C90</f>
        <v>50.004464269309693</v>
      </c>
      <c r="D89" s="636">
        <f t="shared" ref="D89:K89" si="27">D88-D90</f>
        <v>50.004464269309693</v>
      </c>
      <c r="E89" s="636">
        <f t="shared" si="27"/>
        <v>50.004464269309693</v>
      </c>
      <c r="F89" s="636">
        <f t="shared" si="27"/>
        <v>50.004464269309693</v>
      </c>
      <c r="G89" s="636">
        <f t="shared" si="27"/>
        <v>50.004464269309693</v>
      </c>
      <c r="H89" s="636">
        <f t="shared" si="27"/>
        <v>50.004464269309693</v>
      </c>
      <c r="I89" s="636">
        <f t="shared" si="27"/>
        <v>50.004464269309693</v>
      </c>
      <c r="J89" s="636">
        <f t="shared" si="27"/>
        <v>50.004464269309693</v>
      </c>
      <c r="K89" s="636">
        <f t="shared" si="27"/>
        <v>50.004464269309693</v>
      </c>
    </row>
    <row r="90" spans="1:11" ht="13.15">
      <c r="A90" s="295"/>
      <c r="B90" s="323" t="s">
        <v>710</v>
      </c>
      <c r="C90" s="636">
        <f>C88*$C$35</f>
        <v>1.9652480213243504</v>
      </c>
      <c r="D90" s="636">
        <f t="shared" ref="D90:K90" si="28">D88*$C$35</f>
        <v>1.9652480213243504</v>
      </c>
      <c r="E90" s="636">
        <f t="shared" si="28"/>
        <v>1.9652480213243504</v>
      </c>
      <c r="F90" s="636">
        <f t="shared" si="28"/>
        <v>1.9652480213243504</v>
      </c>
      <c r="G90" s="636">
        <f t="shared" si="28"/>
        <v>1.9652480213243504</v>
      </c>
      <c r="H90" s="636">
        <f t="shared" si="28"/>
        <v>1.9652480213243504</v>
      </c>
      <c r="I90" s="636">
        <f t="shared" si="28"/>
        <v>1.9652480213243504</v>
      </c>
      <c r="J90" s="636">
        <f t="shared" si="28"/>
        <v>1.9652480213243504</v>
      </c>
      <c r="K90" s="636">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36">
        <f>C90*$C$39</f>
        <v>1.2400715014556651</v>
      </c>
      <c r="D92" s="636">
        <f t="shared" ref="D92:K92" si="30">D90*$C$39</f>
        <v>1.2400715014556651</v>
      </c>
      <c r="E92" s="636">
        <f t="shared" si="30"/>
        <v>1.2400715014556651</v>
      </c>
      <c r="F92" s="636">
        <f t="shared" si="30"/>
        <v>1.2400715014556651</v>
      </c>
      <c r="G92" s="636">
        <f t="shared" si="30"/>
        <v>1.2400715014556651</v>
      </c>
      <c r="H92" s="636">
        <f t="shared" si="30"/>
        <v>1.2400715014556651</v>
      </c>
      <c r="I92" s="636">
        <f t="shared" si="30"/>
        <v>1.2400715014556651</v>
      </c>
      <c r="J92" s="636">
        <f t="shared" si="30"/>
        <v>1.2400715014556651</v>
      </c>
      <c r="K92" s="636">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36">
        <f>C93+C82+C71</f>
        <v>94.64409956378843</v>
      </c>
      <c r="D95" s="636">
        <f t="shared" ref="D95:K95" si="32">D93+D82+D71</f>
        <v>94.64409956378843</v>
      </c>
      <c r="E95" s="636">
        <f t="shared" si="32"/>
        <v>94.64409956378843</v>
      </c>
      <c r="F95" s="636">
        <f t="shared" si="32"/>
        <v>94.64409956378843</v>
      </c>
      <c r="G95" s="636">
        <f t="shared" si="32"/>
        <v>94.64409956378843</v>
      </c>
      <c r="H95" s="636">
        <f t="shared" si="32"/>
        <v>94.64409956378843</v>
      </c>
      <c r="I95" s="636">
        <f t="shared" si="32"/>
        <v>94.64409956378843</v>
      </c>
      <c r="J95" s="636">
        <f t="shared" si="32"/>
        <v>94.64409956378843</v>
      </c>
      <c r="K95" s="636">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9.0171115768374044</v>
      </c>
      <c r="D99" s="429">
        <f t="shared" ref="D99:K99" si="33">D58</f>
        <v>8.7648469694388833</v>
      </c>
      <c r="E99" s="429">
        <f t="shared" si="33"/>
        <v>8.6892831985510526</v>
      </c>
      <c r="F99" s="429">
        <f t="shared" si="33"/>
        <v>9.2785582882965763</v>
      </c>
      <c r="G99" s="429">
        <f t="shared" si="33"/>
        <v>9.2257784310117632</v>
      </c>
      <c r="H99" s="429">
        <f t="shared" si="33"/>
        <v>9.0330353396449485</v>
      </c>
      <c r="I99" s="429">
        <f t="shared" si="33"/>
        <v>8.9754318484235984</v>
      </c>
      <c r="J99" s="429">
        <f t="shared" si="33"/>
        <v>8.9459596581966974</v>
      </c>
      <c r="K99" s="429">
        <f t="shared" si="33"/>
        <v>9.0927930233373768</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979</v>
      </c>
      <c r="C104" s="429">
        <f t="shared" ref="C104:K104" si="35">C66*C$99</f>
        <v>100.70830685994231</v>
      </c>
      <c r="D104" s="429">
        <f t="shared" si="35"/>
        <v>97.89087011478189</v>
      </c>
      <c r="E104" s="429">
        <f t="shared" si="35"/>
        <v>97.046930305318526</v>
      </c>
      <c r="F104" s="429">
        <f t="shared" si="35"/>
        <v>103.62829464325726</v>
      </c>
      <c r="G104" s="429">
        <f t="shared" si="35"/>
        <v>103.03881873202238</v>
      </c>
      <c r="H104" s="429">
        <f t="shared" si="35"/>
        <v>100.88615263433712</v>
      </c>
      <c r="I104" s="429">
        <f t="shared" si="35"/>
        <v>100.24280359504772</v>
      </c>
      <c r="J104" s="429">
        <f t="shared" si="35"/>
        <v>99.91364116294146</v>
      </c>
      <c r="K104" s="429">
        <f t="shared" si="35"/>
        <v>101.55356093856565</v>
      </c>
    </row>
    <row r="105" spans="1:11" ht="13.15">
      <c r="A105" s="295"/>
      <c r="B105" s="311" t="s">
        <v>980</v>
      </c>
      <c r="C105" s="429">
        <f t="shared" ref="C105:K105" si="36">C77*C$99</f>
        <v>332.38615648301277</v>
      </c>
      <c r="D105" s="429">
        <f t="shared" si="36"/>
        <v>323.08725155593197</v>
      </c>
      <c r="E105" s="429">
        <f t="shared" si="36"/>
        <v>320.30184170924821</v>
      </c>
      <c r="F105" s="429">
        <f t="shared" si="36"/>
        <v>342.02352947174944</v>
      </c>
      <c r="G105" s="429">
        <f t="shared" si="36"/>
        <v>340.07797365233546</v>
      </c>
      <c r="H105" s="429">
        <f t="shared" si="36"/>
        <v>332.97313361767999</v>
      </c>
      <c r="I105" s="429">
        <f t="shared" si="36"/>
        <v>330.849770400544</v>
      </c>
      <c r="J105" s="429">
        <f t="shared" si="36"/>
        <v>329.76337505662707</v>
      </c>
      <c r="K105" s="429">
        <f t="shared" si="36"/>
        <v>335.17590405404411</v>
      </c>
    </row>
    <row r="106" spans="1:11" ht="13.15">
      <c r="A106" s="295"/>
      <c r="B106" s="311" t="s">
        <v>981</v>
      </c>
      <c r="C106" s="429">
        <f t="shared" ref="C106:K106" si="37">C88*C$99</f>
        <v>468.61669434078539</v>
      </c>
      <c r="D106" s="429">
        <f t="shared" si="37"/>
        <v>455.50657527317446</v>
      </c>
      <c r="E106" s="429">
        <f t="shared" si="37"/>
        <v>451.57954784053851</v>
      </c>
      <c r="F106" s="429">
        <f t="shared" si="37"/>
        <v>482.20400471465092</v>
      </c>
      <c r="G106" s="429">
        <f t="shared" si="37"/>
        <v>479.46105071681848</v>
      </c>
      <c r="H106" s="429">
        <f t="shared" si="37"/>
        <v>469.44424771247776</v>
      </c>
      <c r="I106" s="429">
        <f t="shared" si="37"/>
        <v>466.45061084676809</v>
      </c>
      <c r="J106" s="429">
        <f t="shared" si="37"/>
        <v>464.9189496001012</v>
      </c>
      <c r="K106" s="429">
        <f t="shared" si="37"/>
        <v>472.54983734112795</v>
      </c>
    </row>
    <row r="107" spans="1:11" ht="13.15">
      <c r="A107" s="295"/>
      <c r="B107" s="311" t="s">
        <v>8</v>
      </c>
      <c r="C107" s="429">
        <f>SUM(C104:C106)</f>
        <v>901.71115768374045</v>
      </c>
      <c r="D107" s="429">
        <f t="shared" ref="D107:K107" si="38">SUM(D104:D106)</f>
        <v>876.48469694388837</v>
      </c>
      <c r="E107" s="429">
        <f t="shared" si="38"/>
        <v>868.9283198551052</v>
      </c>
      <c r="F107" s="429">
        <f t="shared" si="38"/>
        <v>927.85582882965764</v>
      </c>
      <c r="G107" s="429">
        <f t="shared" si="38"/>
        <v>922.57784310117631</v>
      </c>
      <c r="H107" s="429">
        <f t="shared" si="38"/>
        <v>903.30353396449482</v>
      </c>
      <c r="I107" s="429">
        <f t="shared" si="38"/>
        <v>897.54318484235978</v>
      </c>
      <c r="J107" s="429">
        <f t="shared" si="38"/>
        <v>894.5959658196698</v>
      </c>
      <c r="K107" s="429">
        <f t="shared" si="38"/>
        <v>909.27930233373775</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901.71115768374045</v>
      </c>
      <c r="D112" s="642">
        <f t="shared" ref="D112:K112" si="39">D107</f>
        <v>876.48469694388837</v>
      </c>
      <c r="E112" s="642">
        <f t="shared" si="39"/>
        <v>868.9283198551052</v>
      </c>
      <c r="F112" s="642">
        <f t="shared" si="39"/>
        <v>927.85582882965764</v>
      </c>
      <c r="G112" s="642">
        <f t="shared" si="39"/>
        <v>922.57784310117631</v>
      </c>
      <c r="H112" s="642">
        <f t="shared" si="39"/>
        <v>903.30353396449482</v>
      </c>
      <c r="I112" s="642">
        <f t="shared" si="39"/>
        <v>897.54318484235978</v>
      </c>
      <c r="J112" s="642">
        <f t="shared" si="39"/>
        <v>894.5959658196698</v>
      </c>
      <c r="K112" s="642">
        <f t="shared" si="39"/>
        <v>909.27930233373775</v>
      </c>
    </row>
    <row r="113" spans="1:11">
      <c r="A113" s="295"/>
      <c r="B113" s="642" t="s">
        <v>1493</v>
      </c>
      <c r="C113" s="642">
        <f t="shared" ref="C113:K113" si="40">((C68+C79+C90)/100)*C112</f>
        <v>130.88008625407033</v>
      </c>
      <c r="D113" s="642">
        <f t="shared" si="40"/>
        <v>127.21855747139693</v>
      </c>
      <c r="E113" s="642">
        <f t="shared" si="40"/>
        <v>126.12177689291474</v>
      </c>
      <c r="F113" s="642">
        <f t="shared" si="40"/>
        <v>134.67488992873228</v>
      </c>
      <c r="G113" s="642">
        <f t="shared" si="40"/>
        <v>133.90880954755366</v>
      </c>
      <c r="H113" s="642">
        <f t="shared" si="40"/>
        <v>131.11121386427914</v>
      </c>
      <c r="I113" s="642">
        <f t="shared" si="40"/>
        <v>130.27512019555357</v>
      </c>
      <c r="J113" s="642">
        <f t="shared" si="40"/>
        <v>129.84734210207833</v>
      </c>
      <c r="K113" s="642">
        <f t="shared" si="40"/>
        <v>131.9785748511498</v>
      </c>
    </row>
    <row r="114" spans="1:11">
      <c r="A114" s="295"/>
      <c r="B114" s="642" t="s">
        <v>1494</v>
      </c>
      <c r="C114" s="642">
        <f t="shared" ref="C114:K114" si="41">((C67+C78+C89)/100)*C112</f>
        <v>770.83107142967026</v>
      </c>
      <c r="D114" s="642">
        <f t="shared" si="41"/>
        <v>749.26613947249155</v>
      </c>
      <c r="E114" s="642">
        <f t="shared" si="41"/>
        <v>742.80654296219052</v>
      </c>
      <c r="F114" s="642">
        <f t="shared" si="41"/>
        <v>793.18093890092541</v>
      </c>
      <c r="G114" s="642">
        <f t="shared" si="41"/>
        <v>788.66903355362274</v>
      </c>
      <c r="H114" s="642">
        <f t="shared" si="41"/>
        <v>772.19232010021574</v>
      </c>
      <c r="I114" s="642">
        <f t="shared" si="41"/>
        <v>767.26806464680635</v>
      </c>
      <c r="J114" s="642">
        <f t="shared" si="41"/>
        <v>764.74862371759161</v>
      </c>
      <c r="K114" s="642">
        <f t="shared" si="41"/>
        <v>777.30072748258806</v>
      </c>
    </row>
    <row r="115" spans="1:11">
      <c r="A115" s="295"/>
      <c r="B115" s="642" t="s">
        <v>801</v>
      </c>
      <c r="C115" s="642">
        <f>C113*$C$39</f>
        <v>82.585334426318383</v>
      </c>
      <c r="D115" s="642">
        <f t="shared" ref="D115:K115" si="42">D113*$C$39</f>
        <v>80.274909764451465</v>
      </c>
      <c r="E115" s="642">
        <f t="shared" si="42"/>
        <v>79.582841219429199</v>
      </c>
      <c r="F115" s="642">
        <f t="shared" si="42"/>
        <v>84.979855545030077</v>
      </c>
      <c r="G115" s="642">
        <f t="shared" si="42"/>
        <v>84.496458824506362</v>
      </c>
      <c r="H115" s="642">
        <f t="shared" si="42"/>
        <v>82.731175948360132</v>
      </c>
      <c r="I115" s="642">
        <f t="shared" si="42"/>
        <v>82.203600843394298</v>
      </c>
      <c r="J115" s="642">
        <f t="shared" si="42"/>
        <v>81.933672866411428</v>
      </c>
      <c r="K115" s="642">
        <f t="shared" si="42"/>
        <v>83.278480731075518</v>
      </c>
    </row>
    <row r="116" spans="1:11">
      <c r="A116" s="295"/>
      <c r="B116" s="642" t="s">
        <v>802</v>
      </c>
      <c r="C116" s="642">
        <f>C114</f>
        <v>770.83107142967026</v>
      </c>
      <c r="D116" s="642">
        <f t="shared" ref="D116:K116" si="43">D114</f>
        <v>749.26613947249155</v>
      </c>
      <c r="E116" s="642">
        <f t="shared" si="43"/>
        <v>742.80654296219052</v>
      </c>
      <c r="F116" s="642">
        <f t="shared" si="43"/>
        <v>793.18093890092541</v>
      </c>
      <c r="G116" s="642">
        <f t="shared" si="43"/>
        <v>788.66903355362274</v>
      </c>
      <c r="H116" s="642">
        <f t="shared" si="43"/>
        <v>772.19232010021574</v>
      </c>
      <c r="I116" s="642">
        <f t="shared" si="43"/>
        <v>767.26806464680635</v>
      </c>
      <c r="J116" s="642">
        <f t="shared" si="43"/>
        <v>764.74862371759161</v>
      </c>
      <c r="K116" s="642">
        <f t="shared" si="43"/>
        <v>777.30072748258806</v>
      </c>
    </row>
    <row r="117" spans="1:11">
      <c r="A117" s="295"/>
      <c r="B117" s="642" t="s">
        <v>702</v>
      </c>
      <c r="C117" s="642">
        <f>C116+C115</f>
        <v>853.41640585598861</v>
      </c>
      <c r="D117" s="642">
        <f t="shared" ref="D117:K117" si="44">D116+D115</f>
        <v>829.54104923694297</v>
      </c>
      <c r="E117" s="642">
        <f t="shared" si="44"/>
        <v>822.38938418161968</v>
      </c>
      <c r="F117" s="642">
        <f t="shared" si="44"/>
        <v>878.1607944459555</v>
      </c>
      <c r="G117" s="642">
        <f t="shared" si="44"/>
        <v>873.1654923781291</v>
      </c>
      <c r="H117" s="642">
        <f t="shared" si="44"/>
        <v>854.92349604857588</v>
      </c>
      <c r="I117" s="642">
        <f t="shared" si="44"/>
        <v>849.47166549020062</v>
      </c>
      <c r="J117" s="642">
        <f t="shared" si="44"/>
        <v>846.6822965840031</v>
      </c>
      <c r="K117" s="642">
        <f t="shared" si="44"/>
        <v>860.57920821366361</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0">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row r="233" spans="1:11">
      <c r="A233" s="295"/>
      <c r="B233" s="295"/>
      <c r="C233" s="295"/>
      <c r="D233" s="295"/>
      <c r="E233" s="295"/>
      <c r="F233" s="295"/>
      <c r="G233" s="295"/>
      <c r="H233" s="295"/>
      <c r="I233" s="295"/>
      <c r="J233" s="295"/>
      <c r="K233" s="295"/>
    </row>
    <row r="234" spans="1:11">
      <c r="A234" s="295"/>
      <c r="B234" s="295"/>
      <c r="C234" s="295"/>
      <c r="D234" s="295"/>
      <c r="E234" s="295"/>
      <c r="F234" s="295"/>
      <c r="G234" s="295"/>
      <c r="H234" s="295"/>
      <c r="I234" s="295"/>
      <c r="J234" s="295"/>
      <c r="K234" s="295"/>
    </row>
    <row r="235" spans="1:11">
      <c r="A235" s="295"/>
      <c r="B235" s="295"/>
      <c r="C235" s="295"/>
      <c r="D235" s="295"/>
      <c r="E235" s="295"/>
      <c r="F235" s="295"/>
      <c r="G235" s="295"/>
      <c r="H235" s="295"/>
      <c r="I235" s="295"/>
      <c r="J235" s="295"/>
      <c r="K235" s="295"/>
    </row>
    <row r="236" spans="1:11">
      <c r="A236" s="295"/>
      <c r="B236" s="295"/>
      <c r="C236" s="295"/>
      <c r="D236" s="295"/>
      <c r="E236" s="295"/>
      <c r="F236" s="295"/>
      <c r="G236" s="295"/>
      <c r="H236" s="295"/>
      <c r="I236" s="295"/>
      <c r="J236" s="295"/>
      <c r="K236" s="295"/>
    </row>
    <row r="237" spans="1:11">
      <c r="A237" s="295"/>
      <c r="B237" s="295"/>
      <c r="C237" s="295"/>
      <c r="D237" s="295"/>
      <c r="E237" s="295"/>
      <c r="F237" s="295"/>
      <c r="G237" s="295"/>
      <c r="H237" s="295"/>
      <c r="I237" s="295"/>
      <c r="J237" s="295"/>
      <c r="K237" s="295"/>
    </row>
    <row r="238" spans="1:11">
      <c r="A238" s="295"/>
      <c r="B238" s="295"/>
      <c r="C238" s="295"/>
      <c r="D238" s="295"/>
      <c r="E238" s="295"/>
      <c r="F238" s="295"/>
      <c r="G238" s="295"/>
      <c r="H238" s="295"/>
      <c r="I238" s="295"/>
      <c r="J238" s="295"/>
      <c r="K238" s="295"/>
    </row>
    <row r="239" spans="1:11">
      <c r="A239" s="295"/>
      <c r="B239" s="295"/>
      <c r="C239" s="295"/>
      <c r="D239" s="295"/>
      <c r="E239" s="295"/>
      <c r="F239" s="295"/>
      <c r="G239" s="295"/>
      <c r="H239" s="295"/>
      <c r="I239" s="295"/>
      <c r="J239" s="295"/>
      <c r="K239" s="295"/>
    </row>
    <row r="240" spans="1:11">
      <c r="A240" s="295"/>
      <c r="B240" s="295"/>
      <c r="C240" s="295"/>
      <c r="D240" s="295"/>
      <c r="E240" s="295"/>
      <c r="F240" s="295"/>
      <c r="G240" s="295"/>
      <c r="H240" s="295"/>
      <c r="I240" s="295"/>
      <c r="J240" s="295"/>
      <c r="K240" s="295"/>
    </row>
    <row r="241" spans="1:11">
      <c r="A241" s="295"/>
      <c r="B241" s="295"/>
      <c r="C241" s="295"/>
      <c r="D241" s="295"/>
      <c r="E241" s="295"/>
      <c r="F241" s="295"/>
      <c r="G241" s="295"/>
      <c r="H241" s="295"/>
      <c r="I241" s="295"/>
      <c r="J241" s="295"/>
      <c r="K241" s="295"/>
    </row>
    <row r="242" spans="1:11">
      <c r="A242" s="295"/>
      <c r="B242" s="295"/>
      <c r="C242" s="295"/>
      <c r="D242" s="295"/>
      <c r="E242" s="295"/>
      <c r="F242" s="295"/>
      <c r="G242" s="295"/>
      <c r="H242" s="295"/>
      <c r="I242" s="295"/>
      <c r="J242" s="295"/>
      <c r="K242" s="295"/>
    </row>
    <row r="243" spans="1:11">
      <c r="A243" s="295"/>
      <c r="B243" s="295"/>
      <c r="C243" s="295"/>
      <c r="D243" s="295"/>
      <c r="E243" s="295"/>
      <c r="F243" s="295"/>
      <c r="G243" s="295"/>
      <c r="H243" s="295"/>
      <c r="I243" s="295"/>
      <c r="J243" s="295"/>
      <c r="K243" s="295"/>
    </row>
    <row r="244" spans="1:11">
      <c r="A244" s="295"/>
      <c r="B244" s="295"/>
      <c r="C244" s="295"/>
      <c r="D244" s="295"/>
      <c r="E244" s="295"/>
      <c r="F244" s="295"/>
      <c r="G244" s="295"/>
      <c r="H244" s="295"/>
      <c r="I244" s="295"/>
      <c r="J244" s="295"/>
      <c r="K244" s="295"/>
    </row>
    <row r="245" spans="1:11">
      <c r="A245" s="295"/>
      <c r="B245" s="295"/>
      <c r="C245" s="295"/>
      <c r="D245" s="295"/>
      <c r="E245" s="295"/>
      <c r="F245" s="295"/>
      <c r="G245" s="295"/>
      <c r="H245" s="295"/>
      <c r="I245" s="295"/>
      <c r="J245" s="295"/>
      <c r="K245" s="295"/>
    </row>
    <row r="246" spans="1:11">
      <c r="A246" s="295"/>
      <c r="B246" s="295"/>
      <c r="C246" s="295"/>
      <c r="D246" s="295"/>
      <c r="E246" s="295"/>
      <c r="F246" s="295"/>
      <c r="G246" s="295"/>
      <c r="H246" s="295"/>
      <c r="I246" s="295"/>
      <c r="J246" s="295"/>
      <c r="K246" s="295"/>
    </row>
    <row r="247" spans="1:11">
      <c r="A247" s="295"/>
      <c r="B247" s="295"/>
      <c r="C247" s="295"/>
      <c r="D247" s="295"/>
      <c r="E247" s="295"/>
      <c r="F247" s="295"/>
      <c r="G247" s="295"/>
      <c r="H247" s="295"/>
      <c r="I247" s="295"/>
      <c r="J247" s="295"/>
      <c r="K247" s="295"/>
    </row>
    <row r="248" spans="1:11">
      <c r="A248" s="295"/>
      <c r="B248" s="295"/>
      <c r="C248" s="295"/>
      <c r="D248" s="295"/>
      <c r="E248" s="295"/>
      <c r="F248" s="295"/>
      <c r="G248" s="295"/>
      <c r="H248" s="295"/>
      <c r="I248" s="295"/>
      <c r="J248" s="295"/>
      <c r="K248" s="295"/>
    </row>
    <row r="249" spans="1:11">
      <c r="A249" s="295"/>
      <c r="B249" s="295"/>
      <c r="C249" s="295"/>
      <c r="D249" s="295"/>
      <c r="E249" s="295"/>
      <c r="F249" s="295"/>
      <c r="G249" s="295"/>
      <c r="H249" s="295"/>
      <c r="I249" s="295"/>
      <c r="J249" s="295"/>
      <c r="K249" s="295"/>
    </row>
    <row r="250" spans="1:11">
      <c r="A250" s="295"/>
      <c r="B250" s="295"/>
      <c r="C250" s="295"/>
      <c r="D250" s="295"/>
      <c r="E250" s="295"/>
      <c r="F250" s="295"/>
      <c r="G250" s="295"/>
      <c r="H250" s="295"/>
      <c r="I250" s="295"/>
      <c r="J250" s="295"/>
      <c r="K250" s="295"/>
    </row>
    <row r="251" spans="1:11">
      <c r="A251" s="295"/>
      <c r="B251" s="295"/>
      <c r="C251" s="295"/>
      <c r="D251" s="295"/>
      <c r="E251" s="295"/>
      <c r="F251" s="295"/>
      <c r="G251" s="295"/>
      <c r="H251" s="295"/>
      <c r="I251" s="295"/>
      <c r="J251" s="295"/>
      <c r="K251" s="295"/>
    </row>
    <row r="252" spans="1:11">
      <c r="A252" s="295"/>
      <c r="B252" s="295"/>
      <c r="C252" s="295"/>
      <c r="D252" s="295"/>
      <c r="E252" s="295"/>
      <c r="F252" s="295"/>
      <c r="G252" s="295"/>
      <c r="H252" s="295"/>
      <c r="I252" s="295"/>
      <c r="J252" s="295"/>
      <c r="K252" s="295"/>
    </row>
    <row r="253" spans="1:11">
      <c r="A253" s="295"/>
      <c r="B253" s="295"/>
      <c r="C253" s="295"/>
      <c r="D253" s="295"/>
      <c r="E253" s="295"/>
      <c r="F253" s="295"/>
      <c r="G253" s="295"/>
      <c r="H253" s="295"/>
      <c r="I253" s="295"/>
      <c r="J253" s="295"/>
      <c r="K253" s="295"/>
    </row>
    <row r="254" spans="1:11">
      <c r="A254" s="295"/>
      <c r="B254" s="295"/>
      <c r="C254" s="295"/>
      <c r="D254" s="295"/>
      <c r="E254" s="295"/>
      <c r="F254" s="295"/>
      <c r="G254" s="295"/>
      <c r="H254" s="295"/>
      <c r="I254" s="295"/>
      <c r="J254" s="295"/>
      <c r="K254" s="295"/>
    </row>
    <row r="255" spans="1:11">
      <c r="A255" s="295"/>
      <c r="B255" s="295"/>
      <c r="C255" s="295"/>
      <c r="D255" s="295"/>
      <c r="E255" s="295"/>
      <c r="F255" s="295"/>
      <c r="G255" s="295"/>
      <c r="H255" s="295"/>
      <c r="I255" s="295"/>
      <c r="J255" s="295"/>
      <c r="K255" s="295"/>
    </row>
    <row r="256" spans="1:11">
      <c r="A256" s="295"/>
      <c r="B256" s="295"/>
      <c r="C256" s="295"/>
      <c r="D256" s="295"/>
      <c r="E256" s="295"/>
      <c r="F256" s="295"/>
      <c r="G256" s="295"/>
      <c r="H256" s="295"/>
      <c r="I256" s="295"/>
      <c r="J256" s="295"/>
      <c r="K256" s="295"/>
    </row>
    <row r="257" spans="1:11">
      <c r="A257" s="295"/>
      <c r="B257" s="295"/>
      <c r="C257" s="295"/>
      <c r="D257" s="295"/>
      <c r="E257" s="295"/>
      <c r="F257" s="295"/>
      <c r="G257" s="295"/>
      <c r="H257" s="295"/>
      <c r="I257" s="295"/>
      <c r="J257" s="295"/>
      <c r="K257" s="295"/>
    </row>
    <row r="258" spans="1:11">
      <c r="A258" s="295"/>
      <c r="B258" s="295"/>
      <c r="C258" s="295"/>
      <c r="D258" s="295"/>
      <c r="E258" s="295"/>
      <c r="F258" s="295"/>
      <c r="G258" s="295"/>
      <c r="H258" s="295"/>
      <c r="I258" s="295"/>
      <c r="J258" s="295"/>
      <c r="K258" s="295"/>
    </row>
    <row r="259" spans="1:11">
      <c r="A259" s="295"/>
      <c r="B259" s="295"/>
      <c r="C259" s="295"/>
      <c r="D259" s="295"/>
      <c r="E259" s="295"/>
      <c r="F259" s="295"/>
      <c r="G259" s="295"/>
      <c r="H259" s="295"/>
      <c r="I259" s="295"/>
      <c r="J259" s="295"/>
      <c r="K259" s="295"/>
    </row>
    <row r="260" spans="1:11">
      <c r="A260" s="295"/>
      <c r="B260" s="295"/>
      <c r="C260" s="295"/>
      <c r="D260" s="295"/>
      <c r="E260" s="295"/>
      <c r="F260" s="295"/>
      <c r="G260" s="295"/>
      <c r="H260" s="295"/>
      <c r="I260" s="295"/>
      <c r="J260" s="295"/>
      <c r="K260" s="295"/>
    </row>
    <row r="261" spans="1:11">
      <c r="A261" s="295"/>
      <c r="B261" s="295"/>
      <c r="C261" s="295"/>
      <c r="D261" s="295"/>
      <c r="E261" s="295"/>
      <c r="F261" s="295"/>
      <c r="G261" s="295"/>
      <c r="H261" s="295"/>
      <c r="I261" s="295"/>
      <c r="J261" s="295"/>
      <c r="K261" s="295"/>
    </row>
    <row r="262" spans="1:11">
      <c r="A262" s="295"/>
      <c r="B262" s="295"/>
      <c r="C262" s="295"/>
      <c r="D262" s="295"/>
      <c r="E262" s="295"/>
      <c r="F262" s="295"/>
      <c r="G262" s="295"/>
      <c r="H262" s="295"/>
      <c r="I262" s="295"/>
      <c r="J262" s="295"/>
      <c r="K262" s="295"/>
    </row>
    <row r="263" spans="1:11">
      <c r="A263" s="295"/>
      <c r="B263" s="295"/>
      <c r="C263" s="295"/>
      <c r="D263" s="295"/>
      <c r="E263" s="295"/>
      <c r="F263" s="295"/>
      <c r="G263" s="295"/>
      <c r="H263" s="295"/>
      <c r="I263" s="295"/>
      <c r="J263" s="295"/>
      <c r="K263" s="295"/>
    </row>
    <row r="264" spans="1:11">
      <c r="A264" s="295"/>
      <c r="B264" s="295"/>
      <c r="C264" s="295"/>
      <c r="D264" s="295"/>
      <c r="E264" s="295"/>
      <c r="F264" s="295"/>
      <c r="G264" s="295"/>
      <c r="H264" s="295"/>
      <c r="I264" s="295"/>
      <c r="J264" s="295"/>
      <c r="K264" s="295"/>
    </row>
    <row r="265" spans="1:11">
      <c r="A265" s="295"/>
      <c r="B265" s="295"/>
      <c r="C265" s="295"/>
      <c r="D265" s="295"/>
      <c r="E265" s="295"/>
      <c r="F265" s="295"/>
      <c r="G265" s="295"/>
      <c r="H265" s="295"/>
      <c r="I265" s="295"/>
      <c r="J265" s="295"/>
      <c r="K265" s="295"/>
    </row>
    <row r="266" spans="1:11">
      <c r="A266" s="295"/>
      <c r="B266" s="295"/>
      <c r="C266" s="295"/>
      <c r="D266" s="295"/>
      <c r="E266" s="295"/>
      <c r="F266" s="295"/>
      <c r="G266" s="295"/>
      <c r="H266" s="295"/>
      <c r="I266" s="295"/>
      <c r="J266" s="295"/>
      <c r="K266" s="295"/>
    </row>
    <row r="267" spans="1:11">
      <c r="A267" s="295"/>
      <c r="B267" s="295"/>
      <c r="C267" s="295"/>
      <c r="D267" s="295"/>
      <c r="E267" s="295"/>
      <c r="F267" s="295"/>
      <c r="G267" s="295"/>
      <c r="H267" s="295"/>
      <c r="I267" s="295"/>
      <c r="J267" s="295"/>
      <c r="K267" s="295"/>
    </row>
    <row r="268" spans="1:11">
      <c r="A268" s="295"/>
      <c r="B268" s="295"/>
      <c r="C268" s="295"/>
      <c r="D268" s="295"/>
      <c r="E268" s="295"/>
      <c r="F268" s="295"/>
      <c r="G268" s="295"/>
      <c r="H268" s="295"/>
      <c r="I268" s="295"/>
      <c r="J268" s="295"/>
      <c r="K268" s="295"/>
    </row>
    <row r="269" spans="1:11">
      <c r="A269" s="295"/>
      <c r="B269" s="295"/>
      <c r="C269" s="295"/>
      <c r="D269" s="295"/>
      <c r="E269" s="295"/>
      <c r="F269" s="295"/>
      <c r="G269" s="295"/>
      <c r="H269" s="295"/>
      <c r="I269" s="295"/>
      <c r="J269" s="295"/>
      <c r="K269" s="295"/>
    </row>
    <row r="270" spans="1:11">
      <c r="A270" s="295"/>
      <c r="B270" s="295"/>
      <c r="C270" s="295"/>
      <c r="D270" s="295"/>
      <c r="E270" s="295"/>
      <c r="F270" s="295"/>
      <c r="G270" s="295"/>
      <c r="H270" s="295"/>
      <c r="I270" s="295"/>
      <c r="J270" s="295"/>
      <c r="K270" s="295"/>
    </row>
    <row r="271" spans="1:11">
      <c r="A271" s="295"/>
      <c r="B271" s="295"/>
      <c r="C271" s="295"/>
      <c r="D271" s="295"/>
      <c r="E271" s="295"/>
      <c r="F271" s="295"/>
      <c r="G271" s="295"/>
      <c r="H271" s="295"/>
      <c r="I271" s="295"/>
      <c r="J271" s="295"/>
      <c r="K271" s="295"/>
    </row>
    <row r="272" spans="1:11">
      <c r="A272" s="295"/>
      <c r="B272" s="295"/>
      <c r="C272" s="295"/>
      <c r="D272" s="295"/>
      <c r="E272" s="295"/>
      <c r="F272" s="295"/>
      <c r="G272" s="295"/>
      <c r="H272" s="295"/>
      <c r="I272" s="295"/>
      <c r="J272" s="295"/>
      <c r="K272" s="295"/>
    </row>
    <row r="273" spans="1:11">
      <c r="A273" s="295"/>
      <c r="B273" s="295"/>
      <c r="C273" s="295"/>
      <c r="D273" s="295"/>
      <c r="E273" s="295"/>
      <c r="F273" s="295"/>
      <c r="G273" s="295"/>
      <c r="H273" s="295"/>
      <c r="I273" s="295"/>
      <c r="J273" s="295"/>
      <c r="K273" s="295"/>
    </row>
    <row r="274" spans="1:11">
      <c r="A274" s="295"/>
      <c r="B274" s="295"/>
      <c r="C274" s="295"/>
      <c r="D274" s="295"/>
      <c r="E274" s="295"/>
      <c r="F274" s="295"/>
      <c r="G274" s="295"/>
      <c r="H274" s="295"/>
      <c r="I274" s="295"/>
      <c r="J274" s="295"/>
      <c r="K274" s="295"/>
    </row>
    <row r="275" spans="1:11">
      <c r="A275" s="295"/>
      <c r="B275" s="295"/>
      <c r="C275" s="295"/>
      <c r="D275" s="295"/>
      <c r="E275" s="295"/>
      <c r="F275" s="295"/>
      <c r="G275" s="295"/>
      <c r="H275" s="295"/>
      <c r="I275" s="295"/>
      <c r="J275" s="295"/>
      <c r="K275" s="295"/>
    </row>
    <row r="276" spans="1:11">
      <c r="A276" s="295"/>
      <c r="B276" s="295"/>
      <c r="C276" s="295"/>
      <c r="D276" s="295"/>
      <c r="E276" s="295"/>
      <c r="F276" s="295"/>
      <c r="G276" s="295"/>
      <c r="H276" s="295"/>
      <c r="I276" s="295"/>
      <c r="J276" s="295"/>
      <c r="K276" s="295"/>
    </row>
    <row r="277" spans="1:11">
      <c r="A277" s="295"/>
      <c r="B277" s="295"/>
      <c r="C277" s="295"/>
      <c r="D277" s="295"/>
      <c r="E277" s="295"/>
      <c r="F277" s="295"/>
      <c r="G277" s="295"/>
      <c r="H277" s="295"/>
      <c r="I277" s="295"/>
      <c r="J277" s="295"/>
      <c r="K277" s="295"/>
    </row>
    <row r="278" spans="1:11">
      <c r="A278" s="295"/>
      <c r="B278" s="295"/>
      <c r="C278" s="295"/>
      <c r="D278" s="295"/>
      <c r="E278" s="295"/>
      <c r="F278" s="295"/>
      <c r="G278" s="295"/>
      <c r="H278" s="295"/>
      <c r="I278" s="295"/>
      <c r="J278" s="295"/>
      <c r="K278" s="295"/>
    </row>
    <row r="279" spans="1:11">
      <c r="A279" s="295"/>
      <c r="B279" s="295"/>
      <c r="C279" s="295"/>
      <c r="D279" s="295"/>
      <c r="E279" s="295"/>
      <c r="F279" s="295"/>
      <c r="G279" s="295"/>
      <c r="H279" s="295"/>
      <c r="I279" s="295"/>
      <c r="J279" s="295"/>
      <c r="K279" s="295"/>
    </row>
    <row r="280" spans="1:11">
      <c r="A280" s="295"/>
      <c r="B280" s="295"/>
      <c r="C280" s="295"/>
      <c r="D280" s="295"/>
      <c r="E280" s="295"/>
      <c r="F280" s="295"/>
      <c r="G280" s="295"/>
      <c r="H280" s="295"/>
      <c r="I280" s="295"/>
      <c r="J280" s="295"/>
      <c r="K280" s="295"/>
    </row>
    <row r="281" spans="1:11">
      <c r="A281" s="295"/>
      <c r="B281" s="295"/>
      <c r="C281" s="295"/>
      <c r="D281" s="295"/>
      <c r="E281" s="295"/>
      <c r="F281" s="295"/>
      <c r="G281" s="295"/>
      <c r="H281" s="295"/>
      <c r="I281" s="295"/>
      <c r="J281" s="295"/>
      <c r="K281" s="295"/>
    </row>
    <row r="282" spans="1:11">
      <c r="A282" s="295"/>
      <c r="B282" s="295"/>
      <c r="C282" s="295"/>
      <c r="D282" s="295"/>
      <c r="E282" s="295"/>
      <c r="F282" s="295"/>
      <c r="G282" s="295"/>
      <c r="H282" s="295"/>
      <c r="I282" s="295"/>
      <c r="J282" s="295"/>
      <c r="K282" s="295"/>
    </row>
    <row r="283" spans="1:11">
      <c r="A283" s="295"/>
      <c r="B283" s="295"/>
      <c r="C283" s="295"/>
      <c r="D283" s="295"/>
      <c r="E283" s="295"/>
      <c r="F283" s="295"/>
      <c r="G283" s="295"/>
      <c r="H283" s="295"/>
      <c r="I283" s="295"/>
      <c r="J283" s="295"/>
      <c r="K283" s="295"/>
    </row>
    <row r="284" spans="1:11">
      <c r="A284" s="295"/>
      <c r="B284" s="295"/>
      <c r="C284" s="295"/>
      <c r="D284" s="295"/>
      <c r="E284" s="295"/>
      <c r="F284" s="295"/>
      <c r="G284" s="295"/>
      <c r="H284" s="295"/>
      <c r="I284" s="295"/>
      <c r="J284" s="295"/>
      <c r="K284" s="295"/>
    </row>
    <row r="285" spans="1:11">
      <c r="A285" s="295"/>
      <c r="B285" s="295"/>
      <c r="C285" s="295"/>
      <c r="D285" s="295"/>
      <c r="E285" s="295"/>
      <c r="F285" s="295"/>
      <c r="G285" s="295"/>
      <c r="H285" s="295"/>
      <c r="I285" s="295"/>
      <c r="J285" s="295"/>
      <c r="K285" s="295"/>
    </row>
    <row r="286" spans="1:11">
      <c r="A286" s="295"/>
      <c r="B286" s="295"/>
      <c r="C286" s="295"/>
      <c r="D286" s="295"/>
      <c r="E286" s="295"/>
      <c r="F286" s="295"/>
      <c r="G286" s="295"/>
      <c r="H286" s="295"/>
      <c r="I286" s="295"/>
      <c r="J286" s="295"/>
      <c r="K286" s="295"/>
    </row>
    <row r="287" spans="1:11">
      <c r="A287" s="295"/>
      <c r="B287" s="295"/>
      <c r="C287" s="295"/>
      <c r="D287" s="295"/>
      <c r="E287" s="295"/>
      <c r="F287" s="295"/>
      <c r="G287" s="295"/>
      <c r="H287" s="295"/>
      <c r="I287" s="295"/>
      <c r="J287" s="295"/>
      <c r="K287" s="295"/>
    </row>
    <row r="288" spans="1:11">
      <c r="A288" s="295"/>
      <c r="B288" s="295"/>
      <c r="C288" s="295"/>
      <c r="D288" s="295"/>
      <c r="E288" s="295"/>
      <c r="F288" s="295"/>
      <c r="G288" s="295"/>
      <c r="H288" s="295"/>
      <c r="I288" s="295"/>
      <c r="J288" s="295"/>
      <c r="K288" s="295"/>
    </row>
    <row r="289" spans="1:11">
      <c r="A289" s="295"/>
      <c r="B289" s="295"/>
      <c r="C289" s="295"/>
      <c r="D289" s="295"/>
      <c r="E289" s="295"/>
      <c r="F289" s="295"/>
      <c r="G289" s="295"/>
      <c r="H289" s="295"/>
      <c r="I289" s="295"/>
      <c r="J289" s="295"/>
      <c r="K289" s="295"/>
    </row>
    <row r="290" spans="1:11">
      <c r="A290" s="295"/>
      <c r="B290" s="295"/>
      <c r="C290" s="295"/>
      <c r="D290" s="295"/>
      <c r="E290" s="295"/>
      <c r="F290" s="295"/>
      <c r="G290" s="295"/>
      <c r="H290" s="295"/>
      <c r="I290" s="295"/>
      <c r="J290" s="295"/>
      <c r="K290" s="295"/>
    </row>
    <row r="291" spans="1:11">
      <c r="A291" s="295"/>
      <c r="B291" s="295"/>
      <c r="C291" s="295"/>
      <c r="D291" s="295"/>
      <c r="E291" s="295"/>
      <c r="F291" s="295"/>
      <c r="G291" s="295"/>
      <c r="H291" s="295"/>
      <c r="I291" s="295"/>
      <c r="J291" s="295"/>
      <c r="K291" s="295"/>
    </row>
    <row r="292" spans="1:11">
      <c r="A292" s="295"/>
      <c r="B292" s="295"/>
      <c r="C292" s="295"/>
      <c r="D292" s="295"/>
      <c r="E292" s="295"/>
      <c r="F292" s="295"/>
      <c r="G292" s="295"/>
      <c r="H292" s="295"/>
      <c r="I292" s="295"/>
      <c r="J292" s="295"/>
      <c r="K292" s="295"/>
    </row>
    <row r="293" spans="1:11">
      <c r="A293" s="295"/>
      <c r="B293" s="295"/>
      <c r="C293" s="295"/>
      <c r="D293" s="295"/>
      <c r="E293" s="295"/>
      <c r="F293" s="295"/>
      <c r="G293" s="295"/>
      <c r="H293" s="295"/>
      <c r="I293" s="295"/>
      <c r="J293" s="295"/>
      <c r="K293" s="295"/>
    </row>
    <row r="294" spans="1:11">
      <c r="A294" s="295"/>
      <c r="B294" s="295"/>
      <c r="C294" s="295"/>
      <c r="D294" s="295"/>
      <c r="E294" s="295"/>
      <c r="F294" s="295"/>
      <c r="G294" s="295"/>
      <c r="H294" s="295"/>
      <c r="I294" s="295"/>
      <c r="J294" s="295"/>
      <c r="K294" s="295"/>
    </row>
    <row r="295" spans="1:11">
      <c r="A295" s="295"/>
      <c r="B295" s="295"/>
      <c r="C295" s="295"/>
      <c r="D295" s="295"/>
      <c r="E295" s="295"/>
      <c r="F295" s="295"/>
      <c r="G295" s="295"/>
      <c r="H295" s="295"/>
      <c r="I295" s="295"/>
      <c r="J295" s="295"/>
      <c r="K295"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L288"/>
  <sheetViews>
    <sheetView showGridLines="0" zoomScale="90" zoomScaleNormal="90" workbookViewId="0"/>
  </sheetViews>
  <sheetFormatPr defaultRowHeight="12.75"/>
  <cols>
    <col min="2" max="2" width="35.73046875" customWidth="1"/>
    <col min="3" max="11"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 customHeight="1">
      <c r="A5" s="1306" t="s">
        <v>728</v>
      </c>
      <c r="B5" s="1306"/>
      <c r="C5" s="1306"/>
      <c r="D5" s="1306"/>
      <c r="E5" s="1306"/>
      <c r="F5" s="1306"/>
      <c r="G5" s="1306"/>
      <c r="H5" s="1306"/>
      <c r="I5" s="1306"/>
      <c r="J5" s="1306"/>
      <c r="K5" s="1306"/>
      <c r="L5" s="57"/>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SUM(A11:A1865)</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OUTPUTS_FOR_SECTION_2_OF_MODEL!B66</f>
        <v>Biology</v>
      </c>
      <c r="C15" s="293">
        <f>OUTPUTS_FOR_SECTION_2_OF_MODEL!E66</f>
        <v>1622.815103213537</v>
      </c>
      <c r="D15" s="293">
        <f>OUTPUTS_FOR_SECTION_2_OF_MODEL!F66</f>
        <v>1683.7429247014647</v>
      </c>
      <c r="E15" s="293">
        <f>OUTPUTS_FOR_SECTION_2_OF_MODEL!G66</f>
        <v>1693.5551557072529</v>
      </c>
      <c r="F15" s="293">
        <f>OUTPUTS_FOR_SECTION_2_OF_MODEL!H66</f>
        <v>1636.1167198125895</v>
      </c>
      <c r="G15" s="293">
        <f>OUTPUTS_FOR_SECTION_2_OF_MODEL!I66</f>
        <v>1640.0656513165025</v>
      </c>
      <c r="H15" s="293">
        <f>OUTPUTS_FOR_SECTION_2_OF_MODEL!J66</f>
        <v>1646.1958487425049</v>
      </c>
      <c r="I15" s="293">
        <f>OUTPUTS_FOR_SECTION_2_OF_MODEL!K66</f>
        <v>1630.3156044624091</v>
      </c>
      <c r="J15" s="293">
        <f>OUTPUTS_FOR_SECTION_2_OF_MODEL!L66</f>
        <v>1577.8918094662695</v>
      </c>
      <c r="K15" s="293">
        <f>OUTPUTS_FOR_SECTION_2_OF_MODEL!M66</f>
        <v>1607.8818053456052</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1505.9724157821624</v>
      </c>
      <c r="D44" s="429">
        <f t="shared" si="4"/>
        <v>1562.5134341229593</v>
      </c>
      <c r="E44" s="429">
        <f t="shared" si="4"/>
        <v>1571.6191844963307</v>
      </c>
      <c r="F44" s="429">
        <f t="shared" si="4"/>
        <v>1518.3163159860831</v>
      </c>
      <c r="G44" s="429">
        <f t="shared" si="4"/>
        <v>1521.9809244217145</v>
      </c>
      <c r="H44" s="429">
        <f t="shared" si="4"/>
        <v>1527.6697476330446</v>
      </c>
      <c r="I44" s="429">
        <f t="shared" si="4"/>
        <v>1512.9328809411156</v>
      </c>
      <c r="J44" s="429">
        <f t="shared" si="4"/>
        <v>1464.2835991846982</v>
      </c>
      <c r="K44" s="429">
        <f t="shared" si="4"/>
        <v>1492.1143153607218</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15.91195249067972</v>
      </c>
      <c r="D58" s="429">
        <f t="shared" ref="D58:K58" si="7">D44/$J$51</f>
        <v>16.509359181655626</v>
      </c>
      <c r="E58" s="429">
        <f t="shared" si="7"/>
        <v>16.605569620714579</v>
      </c>
      <c r="F58" s="429">
        <f t="shared" si="7"/>
        <v>16.042376893899924</v>
      </c>
      <c r="G58" s="429">
        <f t="shared" si="7"/>
        <v>16.081096776623955</v>
      </c>
      <c r="H58" s="429">
        <f t="shared" si="7"/>
        <v>16.141204308287836</v>
      </c>
      <c r="I58" s="429">
        <f t="shared" si="7"/>
        <v>15.985496062767506</v>
      </c>
      <c r="J58" s="429">
        <f t="shared" si="7"/>
        <v>15.47147266373217</v>
      </c>
      <c r="K58" s="429">
        <f t="shared" si="7"/>
        <v>15.765529200846416</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36">
        <f>100*C65</f>
        <v>11.168577210315945</v>
      </c>
      <c r="D66" s="636">
        <f t="shared" ref="D66:K66" si="10">100*D65</f>
        <v>11.168577210315945</v>
      </c>
      <c r="E66" s="636">
        <f t="shared" si="10"/>
        <v>11.168577210315945</v>
      </c>
      <c r="F66" s="636">
        <f t="shared" si="10"/>
        <v>11.168577210315945</v>
      </c>
      <c r="G66" s="636">
        <f t="shared" si="10"/>
        <v>11.168577210315945</v>
      </c>
      <c r="H66" s="636">
        <f t="shared" si="10"/>
        <v>11.168577210315945</v>
      </c>
      <c r="I66" s="636">
        <f t="shared" si="10"/>
        <v>11.168577210315945</v>
      </c>
      <c r="J66" s="636">
        <f t="shared" si="10"/>
        <v>11.168577210315945</v>
      </c>
      <c r="K66" s="636">
        <f t="shared" si="10"/>
        <v>11.168577210315945</v>
      </c>
    </row>
    <row r="67" spans="1:11" ht="13.15">
      <c r="A67" s="295"/>
      <c r="B67" s="323" t="s">
        <v>711</v>
      </c>
      <c r="C67" s="636">
        <f>C66-C68</f>
        <v>9.5760934394746879</v>
      </c>
      <c r="D67" s="636">
        <f t="shared" ref="D67:K67" si="11">D66-D68</f>
        <v>9.5760934394746879</v>
      </c>
      <c r="E67" s="636">
        <f t="shared" si="11"/>
        <v>9.5760934394746879</v>
      </c>
      <c r="F67" s="636">
        <f t="shared" si="11"/>
        <v>9.5760934394746879</v>
      </c>
      <c r="G67" s="636">
        <f t="shared" si="11"/>
        <v>9.5760934394746879</v>
      </c>
      <c r="H67" s="636">
        <f t="shared" si="11"/>
        <v>9.5760934394746879</v>
      </c>
      <c r="I67" s="636">
        <f t="shared" si="11"/>
        <v>9.5760934394746879</v>
      </c>
      <c r="J67" s="636">
        <f t="shared" si="11"/>
        <v>9.5760934394746879</v>
      </c>
      <c r="K67" s="636">
        <f t="shared" si="11"/>
        <v>9.5760934394746879</v>
      </c>
    </row>
    <row r="68" spans="1:11" ht="13.15">
      <c r="A68" s="295"/>
      <c r="B68" s="323" t="s">
        <v>710</v>
      </c>
      <c r="C68" s="636">
        <f>C66*$C$33</f>
        <v>1.5924837708412569</v>
      </c>
      <c r="D68" s="636">
        <f t="shared" ref="D68:K68" si="12">D66*$C$33</f>
        <v>1.5924837708412569</v>
      </c>
      <c r="E68" s="636">
        <f t="shared" si="12"/>
        <v>1.5924837708412569</v>
      </c>
      <c r="F68" s="636">
        <f t="shared" si="12"/>
        <v>1.5924837708412569</v>
      </c>
      <c r="G68" s="636">
        <f t="shared" si="12"/>
        <v>1.5924837708412569</v>
      </c>
      <c r="H68" s="636">
        <f t="shared" si="12"/>
        <v>1.5924837708412569</v>
      </c>
      <c r="I68" s="636">
        <f t="shared" si="12"/>
        <v>1.5924837708412569</v>
      </c>
      <c r="J68" s="636">
        <f t="shared" si="12"/>
        <v>1.5924837708412569</v>
      </c>
      <c r="K68" s="636">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36">
        <f>100*C76</f>
        <v>36.861710499050012</v>
      </c>
      <c r="D77" s="636">
        <f t="shared" ref="D77:K77" si="18">100*D76</f>
        <v>36.861710499050012</v>
      </c>
      <c r="E77" s="636">
        <f t="shared" si="18"/>
        <v>36.861710499050012</v>
      </c>
      <c r="F77" s="636">
        <f t="shared" si="18"/>
        <v>36.861710499050012</v>
      </c>
      <c r="G77" s="636">
        <f t="shared" si="18"/>
        <v>36.861710499050012</v>
      </c>
      <c r="H77" s="636">
        <f t="shared" si="18"/>
        <v>36.861710499050012</v>
      </c>
      <c r="I77" s="636">
        <f t="shared" si="18"/>
        <v>36.861710499050012</v>
      </c>
      <c r="J77" s="636">
        <f t="shared" si="18"/>
        <v>36.861710499050012</v>
      </c>
      <c r="K77" s="636">
        <f t="shared" si="18"/>
        <v>36.861710499050012</v>
      </c>
    </row>
    <row r="78" spans="1:11" ht="13.15">
      <c r="A78" s="295"/>
      <c r="B78" s="323" t="s">
        <v>711</v>
      </c>
      <c r="C78" s="636">
        <f>C77-C79</f>
        <v>25.904806962728951</v>
      </c>
      <c r="D78" s="636">
        <f t="shared" ref="D78:K78" si="19">D77-D79</f>
        <v>25.904806962728951</v>
      </c>
      <c r="E78" s="636">
        <f t="shared" si="19"/>
        <v>25.904806962728951</v>
      </c>
      <c r="F78" s="636">
        <f t="shared" si="19"/>
        <v>25.904806962728951</v>
      </c>
      <c r="G78" s="636">
        <f t="shared" si="19"/>
        <v>25.904806962728951</v>
      </c>
      <c r="H78" s="636">
        <f t="shared" si="19"/>
        <v>25.904806962728951</v>
      </c>
      <c r="I78" s="636">
        <f t="shared" si="19"/>
        <v>25.904806962728951</v>
      </c>
      <c r="J78" s="636">
        <f t="shared" si="19"/>
        <v>25.904806962728951</v>
      </c>
      <c r="K78" s="636">
        <f t="shared" si="19"/>
        <v>25.904806962728951</v>
      </c>
    </row>
    <row r="79" spans="1:11" ht="13.15">
      <c r="A79" s="295"/>
      <c r="B79" s="323" t="s">
        <v>710</v>
      </c>
      <c r="C79" s="636">
        <f>C77*$C$34</f>
        <v>10.956903536321061</v>
      </c>
      <c r="D79" s="636">
        <f t="shared" ref="D79:K79" si="20">D77*$C$34</f>
        <v>10.956903536321061</v>
      </c>
      <c r="E79" s="636">
        <f t="shared" si="20"/>
        <v>10.956903536321061</v>
      </c>
      <c r="F79" s="636">
        <f t="shared" si="20"/>
        <v>10.956903536321061</v>
      </c>
      <c r="G79" s="636">
        <f t="shared" si="20"/>
        <v>10.956903536321061</v>
      </c>
      <c r="H79" s="636">
        <f t="shared" si="20"/>
        <v>10.956903536321061</v>
      </c>
      <c r="I79" s="636">
        <f t="shared" si="20"/>
        <v>10.956903536321061</v>
      </c>
      <c r="J79" s="636">
        <f t="shared" si="20"/>
        <v>10.956903536321061</v>
      </c>
      <c r="K79" s="636">
        <f t="shared" si="20"/>
        <v>10.956903536321061</v>
      </c>
    </row>
    <row r="80" spans="1:11" ht="13.15">
      <c r="A80" s="295"/>
      <c r="B80" s="611" t="s">
        <v>709</v>
      </c>
      <c r="C80" s="636">
        <f>C78</f>
        <v>25.904806962728951</v>
      </c>
      <c r="D80" s="636">
        <f t="shared" ref="D80:K80" si="21">D78</f>
        <v>25.904806962728951</v>
      </c>
      <c r="E80" s="636">
        <f t="shared" si="21"/>
        <v>25.904806962728951</v>
      </c>
      <c r="F80" s="636">
        <f t="shared" si="21"/>
        <v>25.904806962728951</v>
      </c>
      <c r="G80" s="636">
        <f t="shared" si="21"/>
        <v>25.904806962728951</v>
      </c>
      <c r="H80" s="636">
        <f t="shared" si="21"/>
        <v>25.904806962728951</v>
      </c>
      <c r="I80" s="636">
        <f t="shared" si="21"/>
        <v>25.904806962728951</v>
      </c>
      <c r="J80" s="636">
        <f t="shared" si="21"/>
        <v>25.904806962728951</v>
      </c>
      <c r="K80" s="636">
        <f t="shared" si="21"/>
        <v>25.904806962728951</v>
      </c>
    </row>
    <row r="81" spans="1:11" ht="13.15">
      <c r="A81" s="295"/>
      <c r="B81" s="611" t="s">
        <v>708</v>
      </c>
      <c r="C81" s="636">
        <f>C79*$C$39</f>
        <v>6.9138061314185899</v>
      </c>
      <c r="D81" s="636">
        <f t="shared" ref="D81:K81" si="22">D79*$C$39</f>
        <v>6.9138061314185899</v>
      </c>
      <c r="E81" s="636">
        <f t="shared" si="22"/>
        <v>6.9138061314185899</v>
      </c>
      <c r="F81" s="636">
        <f t="shared" si="22"/>
        <v>6.9138061314185899</v>
      </c>
      <c r="G81" s="636">
        <f t="shared" si="22"/>
        <v>6.9138061314185899</v>
      </c>
      <c r="H81" s="636">
        <f t="shared" si="22"/>
        <v>6.9138061314185899</v>
      </c>
      <c r="I81" s="636">
        <f t="shared" si="22"/>
        <v>6.9138061314185899</v>
      </c>
      <c r="J81" s="636">
        <f t="shared" si="22"/>
        <v>6.9138061314185899</v>
      </c>
      <c r="K81" s="636">
        <f t="shared" si="22"/>
        <v>6.9138061314185899</v>
      </c>
    </row>
    <row r="82" spans="1:11" ht="13.15">
      <c r="A82" s="295"/>
      <c r="B82" s="611" t="s">
        <v>707</v>
      </c>
      <c r="C82" s="636">
        <f>C80+C81</f>
        <v>32.818613094147544</v>
      </c>
      <c r="D82" s="636">
        <f t="shared" ref="D82:K82" si="23">D80+D81</f>
        <v>32.818613094147544</v>
      </c>
      <c r="E82" s="636">
        <f t="shared" si="23"/>
        <v>32.818613094147544</v>
      </c>
      <c r="F82" s="636">
        <f t="shared" si="23"/>
        <v>32.818613094147544</v>
      </c>
      <c r="G82" s="636">
        <f t="shared" si="23"/>
        <v>32.818613094147544</v>
      </c>
      <c r="H82" s="636">
        <f t="shared" si="23"/>
        <v>32.818613094147544</v>
      </c>
      <c r="I82" s="636">
        <f t="shared" si="23"/>
        <v>32.818613094147544</v>
      </c>
      <c r="J82" s="636">
        <f t="shared" si="23"/>
        <v>32.818613094147544</v>
      </c>
      <c r="K82" s="636">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36">
        <f>100*C87</f>
        <v>51.969712290634043</v>
      </c>
      <c r="D88" s="636">
        <f t="shared" ref="D88:K88" si="26">100*D87</f>
        <v>51.969712290634043</v>
      </c>
      <c r="E88" s="636">
        <f t="shared" si="26"/>
        <v>51.969712290634043</v>
      </c>
      <c r="F88" s="636">
        <f t="shared" si="26"/>
        <v>51.969712290634043</v>
      </c>
      <c r="G88" s="636">
        <f t="shared" si="26"/>
        <v>51.969712290634043</v>
      </c>
      <c r="H88" s="636">
        <f t="shared" si="26"/>
        <v>51.969712290634043</v>
      </c>
      <c r="I88" s="636">
        <f t="shared" si="26"/>
        <v>51.969712290634043</v>
      </c>
      <c r="J88" s="636">
        <f t="shared" si="26"/>
        <v>51.969712290634043</v>
      </c>
      <c r="K88" s="636">
        <f t="shared" si="26"/>
        <v>51.969712290634043</v>
      </c>
    </row>
    <row r="89" spans="1:11" ht="13.15">
      <c r="A89" s="295"/>
      <c r="B89" s="323" t="s">
        <v>711</v>
      </c>
      <c r="C89" s="636">
        <f>C88-C90</f>
        <v>50.004464269309693</v>
      </c>
      <c r="D89" s="636">
        <f t="shared" ref="D89:K89" si="27">D88-D90</f>
        <v>50.004464269309693</v>
      </c>
      <c r="E89" s="636">
        <f t="shared" si="27"/>
        <v>50.004464269309693</v>
      </c>
      <c r="F89" s="636">
        <f t="shared" si="27"/>
        <v>50.004464269309693</v>
      </c>
      <c r="G89" s="636">
        <f t="shared" si="27"/>
        <v>50.004464269309693</v>
      </c>
      <c r="H89" s="636">
        <f t="shared" si="27"/>
        <v>50.004464269309693</v>
      </c>
      <c r="I89" s="636">
        <f t="shared" si="27"/>
        <v>50.004464269309693</v>
      </c>
      <c r="J89" s="636">
        <f t="shared" si="27"/>
        <v>50.004464269309693</v>
      </c>
      <c r="K89" s="636">
        <f t="shared" si="27"/>
        <v>50.004464269309693</v>
      </c>
    </row>
    <row r="90" spans="1:11" ht="13.15">
      <c r="A90" s="295"/>
      <c r="B90" s="323" t="s">
        <v>710</v>
      </c>
      <c r="C90" s="636">
        <f>C88*$C$35</f>
        <v>1.9652480213243504</v>
      </c>
      <c r="D90" s="636">
        <f t="shared" ref="D90:K90" si="28">D88*$C$35</f>
        <v>1.9652480213243504</v>
      </c>
      <c r="E90" s="636">
        <f t="shared" si="28"/>
        <v>1.9652480213243504</v>
      </c>
      <c r="F90" s="636">
        <f t="shared" si="28"/>
        <v>1.9652480213243504</v>
      </c>
      <c r="G90" s="636">
        <f t="shared" si="28"/>
        <v>1.9652480213243504</v>
      </c>
      <c r="H90" s="636">
        <f t="shared" si="28"/>
        <v>1.9652480213243504</v>
      </c>
      <c r="I90" s="636">
        <f t="shared" si="28"/>
        <v>1.9652480213243504</v>
      </c>
      <c r="J90" s="636">
        <f t="shared" si="28"/>
        <v>1.9652480213243504</v>
      </c>
      <c r="K90" s="636">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36">
        <f>C90*$C$39</f>
        <v>1.2400715014556651</v>
      </c>
      <c r="D92" s="636">
        <f t="shared" ref="D92:K92" si="30">D90*$C$39</f>
        <v>1.2400715014556651</v>
      </c>
      <c r="E92" s="636">
        <f t="shared" si="30"/>
        <v>1.2400715014556651</v>
      </c>
      <c r="F92" s="636">
        <f t="shared" si="30"/>
        <v>1.2400715014556651</v>
      </c>
      <c r="G92" s="636">
        <f t="shared" si="30"/>
        <v>1.2400715014556651</v>
      </c>
      <c r="H92" s="636">
        <f t="shared" si="30"/>
        <v>1.2400715014556651</v>
      </c>
      <c r="I92" s="636">
        <f t="shared" si="30"/>
        <v>1.2400715014556651</v>
      </c>
      <c r="J92" s="636">
        <f t="shared" si="30"/>
        <v>1.2400715014556651</v>
      </c>
      <c r="K92" s="636">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36">
        <f>C93+C82+C71</f>
        <v>94.64409956378843</v>
      </c>
      <c r="D95" s="636">
        <f t="shared" ref="D95:K95" si="32">D93+D82+D71</f>
        <v>94.64409956378843</v>
      </c>
      <c r="E95" s="636">
        <f t="shared" si="32"/>
        <v>94.64409956378843</v>
      </c>
      <c r="F95" s="636">
        <f t="shared" si="32"/>
        <v>94.64409956378843</v>
      </c>
      <c r="G95" s="636">
        <f t="shared" si="32"/>
        <v>94.64409956378843</v>
      </c>
      <c r="H95" s="636">
        <f t="shared" si="32"/>
        <v>94.64409956378843</v>
      </c>
      <c r="I95" s="636">
        <f t="shared" si="32"/>
        <v>94.64409956378843</v>
      </c>
      <c r="J95" s="636">
        <f t="shared" si="32"/>
        <v>94.64409956378843</v>
      </c>
      <c r="K95" s="636">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15.91195249067972</v>
      </c>
      <c r="D99" s="429">
        <f t="shared" ref="D99:K99" si="33">D58</f>
        <v>16.509359181655626</v>
      </c>
      <c r="E99" s="429">
        <f t="shared" si="33"/>
        <v>16.605569620714579</v>
      </c>
      <c r="F99" s="429">
        <f t="shared" si="33"/>
        <v>16.042376893899924</v>
      </c>
      <c r="G99" s="429">
        <f t="shared" si="33"/>
        <v>16.081096776623955</v>
      </c>
      <c r="H99" s="429">
        <f t="shared" si="33"/>
        <v>16.141204308287836</v>
      </c>
      <c r="I99" s="429">
        <f t="shared" si="33"/>
        <v>15.985496062767506</v>
      </c>
      <c r="J99" s="429">
        <f t="shared" si="33"/>
        <v>15.47147266373217</v>
      </c>
      <c r="K99" s="429">
        <f t="shared" si="33"/>
        <v>15.765529200846416</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818</v>
      </c>
      <c r="C104" s="429">
        <f t="shared" ref="C104:K104" si="35">C66*C$99</f>
        <v>177.71386995903558</v>
      </c>
      <c r="D104" s="429">
        <f t="shared" si="35"/>
        <v>184.38605271315933</v>
      </c>
      <c r="E104" s="429">
        <f t="shared" si="35"/>
        <v>185.46058643022764</v>
      </c>
      <c r="F104" s="429">
        <f t="shared" si="35"/>
        <v>179.1705249765098</v>
      </c>
      <c r="G104" s="429">
        <f t="shared" si="35"/>
        <v>179.60297097628751</v>
      </c>
      <c r="H104" s="429">
        <f t="shared" si="35"/>
        <v>180.27428658459706</v>
      </c>
      <c r="I104" s="429">
        <f t="shared" si="35"/>
        <v>178.53524702222043</v>
      </c>
      <c r="J104" s="429">
        <f t="shared" si="35"/>
        <v>172.79433700218524</v>
      </c>
      <c r="K104" s="429">
        <f t="shared" si="35"/>
        <v>176.07853014114383</v>
      </c>
    </row>
    <row r="105" spans="1:11" ht="13.15">
      <c r="A105" s="295"/>
      <c r="B105" s="311" t="s">
        <v>819</v>
      </c>
      <c r="C105" s="429">
        <f t="shared" ref="C105:K105" si="36">C77*C$99</f>
        <v>586.54178618607364</v>
      </c>
      <c r="D105" s="429">
        <f t="shared" si="36"/>
        <v>608.56321867902284</v>
      </c>
      <c r="E105" s="429">
        <f t="shared" si="36"/>
        <v>612.10970003060049</v>
      </c>
      <c r="F105" s="429">
        <f t="shared" si="36"/>
        <v>591.3494527795882</v>
      </c>
      <c r="G105" s="429">
        <f t="shared" si="36"/>
        <v>592.77673388711855</v>
      </c>
      <c r="H105" s="429">
        <f t="shared" si="36"/>
        <v>594.99240031812508</v>
      </c>
      <c r="I105" s="429">
        <f t="shared" si="36"/>
        <v>589.25272804943961</v>
      </c>
      <c r="J105" s="429">
        <f t="shared" si="36"/>
        <v>570.30494632446141</v>
      </c>
      <c r="K105" s="429">
        <f t="shared" si="36"/>
        <v>581.14437326591985</v>
      </c>
    </row>
    <row r="106" spans="1:11" ht="13.15">
      <c r="A106" s="295"/>
      <c r="B106" s="311" t="s">
        <v>820</v>
      </c>
      <c r="C106" s="429">
        <f t="shared" ref="C106:K106" si="37">C88*C$99</f>
        <v>826.93959292286286</v>
      </c>
      <c r="D106" s="429">
        <f t="shared" si="37"/>
        <v>857.98664677338036</v>
      </c>
      <c r="E106" s="429">
        <f t="shared" si="37"/>
        <v>862.98667561062973</v>
      </c>
      <c r="F106" s="429">
        <f t="shared" si="37"/>
        <v>833.7177116338944</v>
      </c>
      <c r="G106" s="429">
        <f t="shared" si="37"/>
        <v>835.72997279898948</v>
      </c>
      <c r="H106" s="429">
        <f t="shared" si="37"/>
        <v>838.8537439260615</v>
      </c>
      <c r="I106" s="429">
        <f t="shared" si="37"/>
        <v>830.76163120509057</v>
      </c>
      <c r="J106" s="429">
        <f t="shared" si="37"/>
        <v>804.04798304657038</v>
      </c>
      <c r="K106" s="429">
        <f t="shared" si="37"/>
        <v>819.33001667757787</v>
      </c>
    </row>
    <row r="107" spans="1:11" ht="13.15">
      <c r="A107" s="295"/>
      <c r="B107" s="311" t="s">
        <v>8</v>
      </c>
      <c r="C107" s="429">
        <f>SUM(C104:C106)</f>
        <v>1591.1952490679721</v>
      </c>
      <c r="D107" s="429">
        <f t="shared" ref="D107:K107" si="38">SUM(D104:D106)</f>
        <v>1650.9359181655625</v>
      </c>
      <c r="E107" s="429">
        <f t="shared" si="38"/>
        <v>1660.5569620714577</v>
      </c>
      <c r="F107" s="429">
        <f t="shared" si="38"/>
        <v>1604.2376893899923</v>
      </c>
      <c r="G107" s="429">
        <f t="shared" si="38"/>
        <v>1608.1096776623954</v>
      </c>
      <c r="H107" s="429">
        <f t="shared" si="38"/>
        <v>1614.1204308287836</v>
      </c>
      <c r="I107" s="429">
        <f t="shared" si="38"/>
        <v>1598.5496062767506</v>
      </c>
      <c r="J107" s="429">
        <f t="shared" si="38"/>
        <v>1547.147266373217</v>
      </c>
      <c r="K107" s="429">
        <f t="shared" si="38"/>
        <v>1576.5529200846415</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1591.1952490679721</v>
      </c>
      <c r="D112" s="642">
        <f t="shared" ref="D112:K112" si="39">D107</f>
        <v>1650.9359181655625</v>
      </c>
      <c r="E112" s="642">
        <f t="shared" si="39"/>
        <v>1660.5569620714577</v>
      </c>
      <c r="F112" s="642">
        <f t="shared" si="39"/>
        <v>1604.2376893899923</v>
      </c>
      <c r="G112" s="642">
        <f t="shared" si="39"/>
        <v>1608.1096776623954</v>
      </c>
      <c r="H112" s="642">
        <f t="shared" si="39"/>
        <v>1614.1204308287836</v>
      </c>
      <c r="I112" s="642">
        <f t="shared" si="39"/>
        <v>1598.5496062767506</v>
      </c>
      <c r="J112" s="642">
        <f t="shared" si="39"/>
        <v>1547.147266373217</v>
      </c>
      <c r="K112" s="642">
        <f t="shared" si="39"/>
        <v>1576.5529200846415</v>
      </c>
    </row>
    <row r="113" spans="1:11">
      <c r="A113" s="295"/>
      <c r="B113" s="642" t="s">
        <v>1493</v>
      </c>
      <c r="C113" s="642">
        <f t="shared" ref="C113:K113" si="40">((C68+C79+C90)/100)*C112</f>
        <v>230.95618776642132</v>
      </c>
      <c r="D113" s="642">
        <f t="shared" si="40"/>
        <v>239.6273280287345</v>
      </c>
      <c r="E113" s="642">
        <f t="shared" si="40"/>
        <v>241.02378746646878</v>
      </c>
      <c r="F113" s="642">
        <f t="shared" si="40"/>
        <v>232.84925041709806</v>
      </c>
      <c r="G113" s="642">
        <f t="shared" si="40"/>
        <v>233.41125539479913</v>
      </c>
      <c r="H113" s="642">
        <f t="shared" si="40"/>
        <v>234.28369429739584</v>
      </c>
      <c r="I113" s="642">
        <f t="shared" si="40"/>
        <v>232.02364589602979</v>
      </c>
      <c r="J113" s="642">
        <f t="shared" si="40"/>
        <v>224.56278370872272</v>
      </c>
      <c r="K113" s="642">
        <f t="shared" si="40"/>
        <v>228.83090711089358</v>
      </c>
    </row>
    <row r="114" spans="1:11">
      <c r="A114" s="295"/>
      <c r="B114" s="642" t="s">
        <v>1494</v>
      </c>
      <c r="C114" s="642">
        <f t="shared" ref="C114:K114" si="41">((C67+C78+C89)/100)*C112</f>
        <v>1360.2390613015509</v>
      </c>
      <c r="D114" s="642">
        <f t="shared" si="41"/>
        <v>1411.3085901368281</v>
      </c>
      <c r="E114" s="642">
        <f t="shared" si="41"/>
        <v>1419.5331746049892</v>
      </c>
      <c r="F114" s="642">
        <f t="shared" si="41"/>
        <v>1371.3884389728944</v>
      </c>
      <c r="G114" s="642">
        <f t="shared" si="41"/>
        <v>1374.6984222675965</v>
      </c>
      <c r="H114" s="642">
        <f t="shared" si="41"/>
        <v>1379.8367365313879</v>
      </c>
      <c r="I114" s="642">
        <f t="shared" si="41"/>
        <v>1366.525960380721</v>
      </c>
      <c r="J114" s="642">
        <f t="shared" si="41"/>
        <v>1322.5844826644945</v>
      </c>
      <c r="K114" s="642">
        <f t="shared" si="41"/>
        <v>1347.7220129737482</v>
      </c>
    </row>
    <row r="115" spans="1:11">
      <c r="A115" s="295"/>
      <c r="B115" s="642" t="s">
        <v>801</v>
      </c>
      <c r="C115" s="642">
        <f>C113*$C$39</f>
        <v>145.73335448061187</v>
      </c>
      <c r="D115" s="642">
        <f t="shared" ref="D115:K115" si="42">D113*$C$39</f>
        <v>151.20484398613146</v>
      </c>
      <c r="E115" s="642">
        <f t="shared" si="42"/>
        <v>152.0860098913418</v>
      </c>
      <c r="F115" s="642">
        <f t="shared" si="42"/>
        <v>146.92787701318889</v>
      </c>
      <c r="G115" s="642">
        <f t="shared" si="42"/>
        <v>147.28250215411825</v>
      </c>
      <c r="H115" s="642">
        <f t="shared" si="42"/>
        <v>147.83301110165678</v>
      </c>
      <c r="I115" s="642">
        <f t="shared" si="42"/>
        <v>146.40692056039481</v>
      </c>
      <c r="J115" s="642">
        <f t="shared" si="42"/>
        <v>141.69911652020403</v>
      </c>
      <c r="K115" s="642">
        <f t="shared" si="42"/>
        <v>144.39230238697385</v>
      </c>
    </row>
    <row r="116" spans="1:11">
      <c r="A116" s="295"/>
      <c r="B116" s="642" t="s">
        <v>802</v>
      </c>
      <c r="C116" s="642">
        <f>C114</f>
        <v>1360.2390613015509</v>
      </c>
      <c r="D116" s="642">
        <f t="shared" ref="D116:K116" si="43">D114</f>
        <v>1411.3085901368281</v>
      </c>
      <c r="E116" s="642">
        <f t="shared" si="43"/>
        <v>1419.5331746049892</v>
      </c>
      <c r="F116" s="642">
        <f t="shared" si="43"/>
        <v>1371.3884389728944</v>
      </c>
      <c r="G116" s="642">
        <f t="shared" si="43"/>
        <v>1374.6984222675965</v>
      </c>
      <c r="H116" s="642">
        <f t="shared" si="43"/>
        <v>1379.8367365313879</v>
      </c>
      <c r="I116" s="642">
        <f t="shared" si="43"/>
        <v>1366.525960380721</v>
      </c>
      <c r="J116" s="642">
        <f t="shared" si="43"/>
        <v>1322.5844826644945</v>
      </c>
      <c r="K116" s="642">
        <f t="shared" si="43"/>
        <v>1347.7220129737482</v>
      </c>
    </row>
    <row r="117" spans="1:11">
      <c r="A117" s="295"/>
      <c r="B117" s="642" t="s">
        <v>702</v>
      </c>
      <c r="C117" s="642">
        <f>C116+C115</f>
        <v>1505.9724157821629</v>
      </c>
      <c r="D117" s="642">
        <f t="shared" ref="D117:K117" si="44">D116+D115</f>
        <v>1562.5134341229596</v>
      </c>
      <c r="E117" s="642">
        <f t="shared" si="44"/>
        <v>1571.6191844963309</v>
      </c>
      <c r="F117" s="642">
        <f t="shared" si="44"/>
        <v>1518.3163159860833</v>
      </c>
      <c r="G117" s="642">
        <f t="shared" si="44"/>
        <v>1521.9809244217147</v>
      </c>
      <c r="H117" s="642">
        <f t="shared" si="44"/>
        <v>1527.6697476330446</v>
      </c>
      <c r="I117" s="642">
        <f t="shared" si="44"/>
        <v>1512.9328809411159</v>
      </c>
      <c r="J117" s="642">
        <f t="shared" si="44"/>
        <v>1464.2835991846987</v>
      </c>
      <c r="K117" s="642">
        <f t="shared" si="44"/>
        <v>1492.114315360722</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0">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row r="233" spans="1:11">
      <c r="A233" s="295"/>
      <c r="B233" s="295"/>
      <c r="C233" s="295"/>
      <c r="D233" s="295"/>
      <c r="E233" s="295"/>
      <c r="F233" s="295"/>
      <c r="G233" s="295"/>
      <c r="H233" s="295"/>
      <c r="I233" s="295"/>
      <c r="J233" s="295"/>
      <c r="K233" s="295"/>
    </row>
    <row r="234" spans="1:11">
      <c r="A234" s="295"/>
      <c r="B234" s="295"/>
      <c r="C234" s="295"/>
      <c r="D234" s="295"/>
      <c r="E234" s="295"/>
      <c r="F234" s="295"/>
      <c r="G234" s="295"/>
      <c r="H234" s="295"/>
      <c r="I234" s="295"/>
      <c r="J234" s="295"/>
      <c r="K234" s="295"/>
    </row>
    <row r="235" spans="1:11">
      <c r="A235" s="295"/>
      <c r="B235" s="295"/>
      <c r="C235" s="295"/>
      <c r="D235" s="295"/>
      <c r="E235" s="295"/>
      <c r="F235" s="295"/>
      <c r="G235" s="295"/>
      <c r="H235" s="295"/>
      <c r="I235" s="295"/>
      <c r="J235" s="295"/>
      <c r="K235" s="295"/>
    </row>
    <row r="236" spans="1:11">
      <c r="A236" s="295"/>
      <c r="B236" s="295"/>
      <c r="C236" s="295"/>
      <c r="D236" s="295"/>
      <c r="E236" s="295"/>
      <c r="F236" s="295"/>
      <c r="G236" s="295"/>
      <c r="H236" s="295"/>
      <c r="I236" s="295"/>
      <c r="J236" s="295"/>
      <c r="K236" s="295"/>
    </row>
    <row r="237" spans="1:11">
      <c r="A237" s="295"/>
      <c r="B237" s="295"/>
      <c r="C237" s="295"/>
      <c r="D237" s="295"/>
      <c r="E237" s="295"/>
      <c r="F237" s="295"/>
      <c r="G237" s="295"/>
      <c r="H237" s="295"/>
      <c r="I237" s="295"/>
      <c r="J237" s="295"/>
      <c r="K237" s="295"/>
    </row>
    <row r="238" spans="1:11">
      <c r="A238" s="295"/>
      <c r="B238" s="295"/>
      <c r="C238" s="295"/>
      <c r="D238" s="295"/>
      <c r="E238" s="295"/>
      <c r="F238" s="295"/>
      <c r="G238" s="295"/>
      <c r="H238" s="295"/>
      <c r="I238" s="295"/>
      <c r="J238" s="295"/>
      <c r="K238" s="295"/>
    </row>
    <row r="239" spans="1:11">
      <c r="A239" s="295"/>
      <c r="B239" s="295"/>
      <c r="C239" s="295"/>
      <c r="D239" s="295"/>
      <c r="E239" s="295"/>
      <c r="F239" s="295"/>
      <c r="G239" s="295"/>
      <c r="H239" s="295"/>
      <c r="I239" s="295"/>
      <c r="J239" s="295"/>
      <c r="K239" s="295"/>
    </row>
    <row r="240" spans="1:11">
      <c r="A240" s="295"/>
      <c r="B240" s="295"/>
      <c r="C240" s="295"/>
      <c r="D240" s="295"/>
      <c r="E240" s="295"/>
      <c r="F240" s="295"/>
      <c r="G240" s="295"/>
      <c r="H240" s="295"/>
      <c r="I240" s="295"/>
      <c r="J240" s="295"/>
      <c r="K240" s="295"/>
    </row>
    <row r="241" spans="1:11">
      <c r="A241" s="295"/>
      <c r="B241" s="295"/>
      <c r="C241" s="295"/>
      <c r="D241" s="295"/>
      <c r="E241" s="295"/>
      <c r="F241" s="295"/>
      <c r="G241" s="295"/>
      <c r="H241" s="295"/>
      <c r="I241" s="295"/>
      <c r="J241" s="295"/>
      <c r="K241" s="295"/>
    </row>
    <row r="242" spans="1:11">
      <c r="A242" s="295"/>
      <c r="B242" s="295"/>
      <c r="C242" s="295"/>
      <c r="D242" s="295"/>
      <c r="E242" s="295"/>
      <c r="F242" s="295"/>
      <c r="G242" s="295"/>
      <c r="H242" s="295"/>
      <c r="I242" s="295"/>
      <c r="J242" s="295"/>
      <c r="K242" s="295"/>
    </row>
    <row r="243" spans="1:11">
      <c r="A243" s="295"/>
      <c r="B243" s="295"/>
      <c r="C243" s="295"/>
      <c r="D243" s="295"/>
      <c r="E243" s="295"/>
      <c r="F243" s="295"/>
      <c r="G243" s="295"/>
      <c r="H243" s="295"/>
      <c r="I243" s="295"/>
      <c r="J243" s="295"/>
      <c r="K243" s="295"/>
    </row>
    <row r="244" spans="1:11">
      <c r="A244" s="295"/>
      <c r="B244" s="295"/>
      <c r="C244" s="295"/>
      <c r="D244" s="295"/>
      <c r="E244" s="295"/>
      <c r="F244" s="295"/>
      <c r="G244" s="295"/>
      <c r="H244" s="295"/>
      <c r="I244" s="295"/>
      <c r="J244" s="295"/>
      <c r="K244" s="295"/>
    </row>
    <row r="245" spans="1:11">
      <c r="A245" s="295"/>
      <c r="B245" s="295"/>
      <c r="C245" s="295"/>
      <c r="D245" s="295"/>
      <c r="E245" s="295"/>
      <c r="F245" s="295"/>
      <c r="G245" s="295"/>
      <c r="H245" s="295"/>
      <c r="I245" s="295"/>
      <c r="J245" s="295"/>
      <c r="K245" s="295"/>
    </row>
    <row r="246" spans="1:11">
      <c r="A246" s="295"/>
      <c r="B246" s="295"/>
      <c r="C246" s="295"/>
      <c r="D246" s="295"/>
      <c r="E246" s="295"/>
      <c r="F246" s="295"/>
      <c r="G246" s="295"/>
      <c r="H246" s="295"/>
      <c r="I246" s="295"/>
      <c r="J246" s="295"/>
      <c r="K246" s="295"/>
    </row>
    <row r="247" spans="1:11">
      <c r="A247" s="295"/>
      <c r="B247" s="295"/>
      <c r="C247" s="295"/>
      <c r="D247" s="295"/>
      <c r="E247" s="295"/>
      <c r="F247" s="295"/>
      <c r="G247" s="295"/>
      <c r="H247" s="295"/>
      <c r="I247" s="295"/>
      <c r="J247" s="295"/>
      <c r="K247" s="295"/>
    </row>
    <row r="248" spans="1:11">
      <c r="A248" s="295"/>
      <c r="B248" s="295"/>
      <c r="C248" s="295"/>
      <c r="D248" s="295"/>
      <c r="E248" s="295"/>
      <c r="F248" s="295"/>
      <c r="G248" s="295"/>
      <c r="H248" s="295"/>
      <c r="I248" s="295"/>
      <c r="J248" s="295"/>
      <c r="K248" s="295"/>
    </row>
    <row r="249" spans="1:11">
      <c r="A249" s="295"/>
      <c r="B249" s="295"/>
      <c r="C249" s="295"/>
      <c r="D249" s="295"/>
      <c r="E249" s="295"/>
      <c r="F249" s="295"/>
      <c r="G249" s="295"/>
      <c r="H249" s="295"/>
      <c r="I249" s="295"/>
      <c r="J249" s="295"/>
      <c r="K249" s="295"/>
    </row>
    <row r="250" spans="1:11">
      <c r="A250" s="295"/>
      <c r="B250" s="295"/>
      <c r="C250" s="295"/>
      <c r="D250" s="295"/>
      <c r="E250" s="295"/>
      <c r="F250" s="295"/>
      <c r="G250" s="295"/>
      <c r="H250" s="295"/>
      <c r="I250" s="295"/>
      <c r="J250" s="295"/>
      <c r="K250" s="295"/>
    </row>
    <row r="251" spans="1:11">
      <c r="A251" s="295"/>
      <c r="B251" s="295"/>
      <c r="C251" s="295"/>
      <c r="D251" s="295"/>
      <c r="E251" s="295"/>
      <c r="F251" s="295"/>
      <c r="G251" s="295"/>
      <c r="H251" s="295"/>
      <c r="I251" s="295"/>
      <c r="J251" s="295"/>
      <c r="K251" s="295"/>
    </row>
    <row r="252" spans="1:11">
      <c r="A252" s="295"/>
      <c r="B252" s="295"/>
      <c r="C252" s="295"/>
      <c r="D252" s="295"/>
      <c r="E252" s="295"/>
      <c r="F252" s="295"/>
      <c r="G252" s="295"/>
      <c r="H252" s="295"/>
      <c r="I252" s="295"/>
      <c r="J252" s="295"/>
      <c r="K252" s="295"/>
    </row>
    <row r="253" spans="1:11">
      <c r="A253" s="295"/>
      <c r="B253" s="295"/>
      <c r="C253" s="295"/>
      <c r="D253" s="295"/>
      <c r="E253" s="295"/>
      <c r="F253" s="295"/>
      <c r="G253" s="295"/>
      <c r="H253" s="295"/>
      <c r="I253" s="295"/>
      <c r="J253" s="295"/>
      <c r="K253" s="295"/>
    </row>
    <row r="254" spans="1:11">
      <c r="A254" s="295"/>
      <c r="B254" s="295"/>
      <c r="C254" s="295"/>
      <c r="D254" s="295"/>
      <c r="E254" s="295"/>
      <c r="F254" s="295"/>
      <c r="G254" s="295"/>
      <c r="H254" s="295"/>
      <c r="I254" s="295"/>
      <c r="J254" s="295"/>
      <c r="K254" s="295"/>
    </row>
    <row r="255" spans="1:11">
      <c r="A255" s="295"/>
      <c r="B255" s="295"/>
      <c r="C255" s="295"/>
      <c r="D255" s="295"/>
      <c r="E255" s="295"/>
      <c r="F255" s="295"/>
      <c r="G255" s="295"/>
      <c r="H255" s="295"/>
      <c r="I255" s="295"/>
      <c r="J255" s="295"/>
      <c r="K255" s="295"/>
    </row>
    <row r="256" spans="1:11">
      <c r="A256" s="295"/>
      <c r="B256" s="295"/>
      <c r="C256" s="295"/>
      <c r="D256" s="295"/>
      <c r="E256" s="295"/>
      <c r="F256" s="295"/>
      <c r="G256" s="295"/>
      <c r="H256" s="295"/>
      <c r="I256" s="295"/>
      <c r="J256" s="295"/>
      <c r="K256" s="295"/>
    </row>
    <row r="257" spans="1:11">
      <c r="A257" s="295"/>
      <c r="B257" s="295"/>
      <c r="C257" s="295"/>
      <c r="D257" s="295"/>
      <c r="E257" s="295"/>
      <c r="F257" s="295"/>
      <c r="G257" s="295"/>
      <c r="H257" s="295"/>
      <c r="I257" s="295"/>
      <c r="J257" s="295"/>
      <c r="K257" s="295"/>
    </row>
    <row r="258" spans="1:11">
      <c r="A258" s="295"/>
      <c r="B258" s="295"/>
      <c r="C258" s="295"/>
      <c r="D258" s="295"/>
      <c r="E258" s="295"/>
      <c r="F258" s="295"/>
      <c r="G258" s="295"/>
      <c r="H258" s="295"/>
      <c r="I258" s="295"/>
      <c r="J258" s="295"/>
      <c r="K258" s="295"/>
    </row>
    <row r="259" spans="1:11">
      <c r="A259" s="295"/>
      <c r="B259" s="295"/>
      <c r="C259" s="295"/>
      <c r="D259" s="295"/>
      <c r="E259" s="295"/>
      <c r="F259" s="295"/>
      <c r="G259" s="295"/>
      <c r="H259" s="295"/>
      <c r="I259" s="295"/>
      <c r="J259" s="295"/>
      <c r="K259" s="295"/>
    </row>
    <row r="260" spans="1:11">
      <c r="A260" s="295"/>
      <c r="B260" s="295"/>
      <c r="C260" s="295"/>
      <c r="D260" s="295"/>
      <c r="E260" s="295"/>
      <c r="F260" s="295"/>
      <c r="G260" s="295"/>
      <c r="H260" s="295"/>
      <c r="I260" s="295"/>
      <c r="J260" s="295"/>
      <c r="K260" s="295"/>
    </row>
    <row r="261" spans="1:11">
      <c r="A261" s="295"/>
      <c r="B261" s="295"/>
      <c r="C261" s="295"/>
      <c r="D261" s="295"/>
      <c r="E261" s="295"/>
      <c r="F261" s="295"/>
      <c r="G261" s="295"/>
      <c r="H261" s="295"/>
      <c r="I261" s="295"/>
      <c r="J261" s="295"/>
      <c r="K261" s="295"/>
    </row>
    <row r="262" spans="1:11">
      <c r="A262" s="295"/>
      <c r="B262" s="295"/>
      <c r="C262" s="295"/>
      <c r="D262" s="295"/>
      <c r="E262" s="295"/>
      <c r="F262" s="295"/>
      <c r="G262" s="295"/>
      <c r="H262" s="295"/>
      <c r="I262" s="295"/>
      <c r="J262" s="295"/>
      <c r="K262" s="295"/>
    </row>
    <row r="263" spans="1:11">
      <c r="A263" s="295"/>
      <c r="B263" s="295"/>
      <c r="C263" s="295"/>
      <c r="D263" s="295"/>
      <c r="E263" s="295"/>
      <c r="F263" s="295"/>
      <c r="G263" s="295"/>
      <c r="H263" s="295"/>
      <c r="I263" s="295"/>
      <c r="J263" s="295"/>
      <c r="K263" s="295"/>
    </row>
    <row r="264" spans="1:11">
      <c r="A264" s="295"/>
      <c r="B264" s="295"/>
      <c r="C264" s="295"/>
      <c r="D264" s="295"/>
      <c r="E264" s="295"/>
      <c r="F264" s="295"/>
      <c r="G264" s="295"/>
      <c r="H264" s="295"/>
      <c r="I264" s="295"/>
      <c r="J264" s="295"/>
      <c r="K264" s="295"/>
    </row>
    <row r="265" spans="1:11">
      <c r="A265" s="295"/>
      <c r="B265" s="295"/>
      <c r="C265" s="295"/>
      <c r="D265" s="295"/>
      <c r="E265" s="295"/>
      <c r="F265" s="295"/>
      <c r="G265" s="295"/>
      <c r="H265" s="295"/>
      <c r="I265" s="295"/>
      <c r="J265" s="295"/>
      <c r="K265" s="295"/>
    </row>
    <row r="266" spans="1:11">
      <c r="A266" s="295"/>
      <c r="B266" s="295"/>
      <c r="C266" s="295"/>
      <c r="D266" s="295"/>
      <c r="E266" s="295"/>
      <c r="F266" s="295"/>
      <c r="G266" s="295"/>
      <c r="H266" s="295"/>
      <c r="I266" s="295"/>
      <c r="J266" s="295"/>
      <c r="K266" s="295"/>
    </row>
    <row r="267" spans="1:11">
      <c r="A267" s="295"/>
      <c r="B267" s="295"/>
      <c r="C267" s="295"/>
      <c r="D267" s="295"/>
      <c r="E267" s="295"/>
      <c r="F267" s="295"/>
      <c r="G267" s="295"/>
      <c r="H267" s="295"/>
      <c r="I267" s="295"/>
      <c r="J267" s="295"/>
      <c r="K267" s="295"/>
    </row>
    <row r="268" spans="1:11">
      <c r="A268" s="295"/>
      <c r="B268" s="295"/>
      <c r="C268" s="295"/>
      <c r="D268" s="295"/>
      <c r="E268" s="295"/>
      <c r="F268" s="295"/>
      <c r="G268" s="295"/>
      <c r="H268" s="295"/>
      <c r="I268" s="295"/>
      <c r="J268" s="295"/>
      <c r="K268" s="295"/>
    </row>
    <row r="269" spans="1:11">
      <c r="A269" s="295"/>
      <c r="B269" s="295"/>
      <c r="C269" s="295"/>
      <c r="D269" s="295"/>
      <c r="E269" s="295"/>
      <c r="F269" s="295"/>
      <c r="G269" s="295"/>
      <c r="H269" s="295"/>
      <c r="I269" s="295"/>
      <c r="J269" s="295"/>
      <c r="K269" s="295"/>
    </row>
    <row r="270" spans="1:11">
      <c r="A270" s="295"/>
      <c r="B270" s="295"/>
      <c r="C270" s="295"/>
      <c r="D270" s="295"/>
      <c r="E270" s="295"/>
      <c r="F270" s="295"/>
      <c r="G270" s="295"/>
      <c r="H270" s="295"/>
      <c r="I270" s="295"/>
      <c r="J270" s="295"/>
      <c r="K270" s="295"/>
    </row>
    <row r="271" spans="1:11">
      <c r="A271" s="295"/>
      <c r="B271" s="295"/>
      <c r="C271" s="295"/>
      <c r="D271" s="295"/>
      <c r="E271" s="295"/>
      <c r="F271" s="295"/>
      <c r="G271" s="295"/>
      <c r="H271" s="295"/>
      <c r="I271" s="295"/>
      <c r="J271" s="295"/>
      <c r="K271" s="295"/>
    </row>
    <row r="272" spans="1:11">
      <c r="A272" s="295"/>
      <c r="B272" s="295"/>
      <c r="C272" s="295"/>
      <c r="D272" s="295"/>
      <c r="E272" s="295"/>
      <c r="F272" s="295"/>
      <c r="G272" s="295"/>
      <c r="H272" s="295"/>
      <c r="I272" s="295"/>
      <c r="J272" s="295"/>
      <c r="K272" s="295"/>
    </row>
    <row r="273" spans="1:11">
      <c r="A273" s="295"/>
      <c r="B273" s="295"/>
      <c r="C273" s="295"/>
      <c r="D273" s="295"/>
      <c r="E273" s="295"/>
      <c r="F273" s="295"/>
      <c r="G273" s="295"/>
      <c r="H273" s="295"/>
      <c r="I273" s="295"/>
      <c r="J273" s="295"/>
      <c r="K273" s="295"/>
    </row>
    <row r="274" spans="1:11">
      <c r="A274" s="295"/>
      <c r="B274" s="295"/>
      <c r="C274" s="295"/>
      <c r="D274" s="295"/>
      <c r="E274" s="295"/>
      <c r="F274" s="295"/>
      <c r="G274" s="295"/>
      <c r="H274" s="295"/>
      <c r="I274" s="295"/>
      <c r="J274" s="295"/>
      <c r="K274" s="295"/>
    </row>
    <row r="275" spans="1:11">
      <c r="A275" s="295"/>
      <c r="B275" s="295"/>
      <c r="C275" s="295"/>
      <c r="D275" s="295"/>
      <c r="E275" s="295"/>
      <c r="F275" s="295"/>
      <c r="G275" s="295"/>
      <c r="H275" s="295"/>
      <c r="I275" s="295"/>
      <c r="J275" s="295"/>
      <c r="K275" s="295"/>
    </row>
    <row r="276" spans="1:11">
      <c r="A276" s="295"/>
      <c r="B276" s="295"/>
      <c r="C276" s="295"/>
      <c r="D276" s="295"/>
      <c r="E276" s="295"/>
      <c r="F276" s="295"/>
      <c r="G276" s="295"/>
      <c r="H276" s="295"/>
      <c r="I276" s="295"/>
      <c r="J276" s="295"/>
      <c r="K276" s="295"/>
    </row>
    <row r="277" spans="1:11">
      <c r="A277" s="295"/>
      <c r="B277" s="295"/>
      <c r="C277" s="295"/>
      <c r="D277" s="295"/>
      <c r="E277" s="295"/>
      <c r="F277" s="295"/>
      <c r="G277" s="295"/>
      <c r="H277" s="295"/>
      <c r="I277" s="295"/>
      <c r="J277" s="295"/>
      <c r="K277" s="295"/>
    </row>
    <row r="278" spans="1:11">
      <c r="A278" s="295"/>
      <c r="B278" s="295"/>
      <c r="C278" s="295"/>
      <c r="D278" s="295"/>
      <c r="E278" s="295"/>
      <c r="F278" s="295"/>
      <c r="G278" s="295"/>
      <c r="H278" s="295"/>
      <c r="I278" s="295"/>
      <c r="J278" s="295"/>
      <c r="K278" s="295"/>
    </row>
    <row r="279" spans="1:11">
      <c r="A279" s="295"/>
      <c r="B279" s="295"/>
      <c r="C279" s="295"/>
      <c r="D279" s="295"/>
      <c r="E279" s="295"/>
      <c r="F279" s="295"/>
      <c r="G279" s="295"/>
      <c r="H279" s="295"/>
      <c r="I279" s="295"/>
      <c r="J279" s="295"/>
      <c r="K279" s="295"/>
    </row>
    <row r="280" spans="1:11">
      <c r="A280" s="295"/>
      <c r="B280" s="295"/>
      <c r="C280" s="295"/>
      <c r="D280" s="295"/>
      <c r="E280" s="295"/>
      <c r="F280" s="295"/>
      <c r="G280" s="295"/>
      <c r="H280" s="295"/>
      <c r="I280" s="295"/>
      <c r="J280" s="295"/>
      <c r="K280" s="295"/>
    </row>
    <row r="281" spans="1:11">
      <c r="A281" s="295"/>
      <c r="B281" s="295"/>
      <c r="C281" s="295"/>
      <c r="D281" s="295"/>
      <c r="E281" s="295"/>
      <c r="F281" s="295"/>
      <c r="G281" s="295"/>
      <c r="H281" s="295"/>
      <c r="I281" s="295"/>
      <c r="J281" s="295"/>
      <c r="K281" s="295"/>
    </row>
    <row r="282" spans="1:11">
      <c r="A282" s="295"/>
      <c r="B282" s="295"/>
      <c r="C282" s="295"/>
      <c r="D282" s="295"/>
      <c r="E282" s="295"/>
      <c r="F282" s="295"/>
      <c r="G282" s="295"/>
      <c r="H282" s="295"/>
      <c r="I282" s="295"/>
      <c r="J282" s="295"/>
      <c r="K282" s="295"/>
    </row>
    <row r="283" spans="1:11">
      <c r="A283" s="295"/>
      <c r="B283" s="295"/>
      <c r="C283" s="295"/>
      <c r="D283" s="295"/>
      <c r="E283" s="295"/>
      <c r="F283" s="295"/>
      <c r="G283" s="295"/>
      <c r="H283" s="295"/>
      <c r="I283" s="295"/>
      <c r="J283" s="295"/>
      <c r="K283" s="295"/>
    </row>
    <row r="284" spans="1:11">
      <c r="A284" s="295"/>
      <c r="B284" s="295"/>
      <c r="C284" s="295"/>
      <c r="D284" s="295"/>
      <c r="E284" s="295"/>
      <c r="F284" s="295"/>
      <c r="G284" s="295"/>
      <c r="H284" s="295"/>
      <c r="I284" s="295"/>
      <c r="J284" s="295"/>
      <c r="K284" s="295"/>
    </row>
    <row r="285" spans="1:11">
      <c r="A285" s="295"/>
      <c r="B285" s="295"/>
      <c r="C285" s="295"/>
      <c r="D285" s="295"/>
      <c r="E285" s="295"/>
      <c r="F285" s="295"/>
      <c r="G285" s="295"/>
      <c r="H285" s="295"/>
      <c r="I285" s="295"/>
      <c r="J285" s="295"/>
      <c r="K285" s="295"/>
    </row>
    <row r="286" spans="1:11">
      <c r="A286" s="295"/>
      <c r="B286" s="295"/>
      <c r="C286" s="295"/>
      <c r="D286" s="295"/>
      <c r="E286" s="295"/>
      <c r="F286" s="295"/>
      <c r="G286" s="295"/>
      <c r="H286" s="295"/>
      <c r="I286" s="295"/>
      <c r="J286" s="295"/>
      <c r="K286" s="295"/>
    </row>
    <row r="287" spans="1:11">
      <c r="A287" s="295"/>
      <c r="B287" s="295"/>
      <c r="C287" s="295"/>
      <c r="D287" s="295"/>
      <c r="E287" s="295"/>
      <c r="F287" s="295"/>
      <c r="G287" s="295"/>
      <c r="H287" s="295"/>
      <c r="I287" s="295"/>
      <c r="J287" s="295"/>
      <c r="K287" s="295"/>
    </row>
    <row r="288" spans="1:11">
      <c r="A288" s="295"/>
      <c r="B288" s="295"/>
      <c r="C288" s="295"/>
      <c r="D288" s="295"/>
      <c r="E288" s="295"/>
      <c r="F288" s="295"/>
      <c r="G288" s="295"/>
      <c r="H288" s="295"/>
      <c r="I288" s="295"/>
      <c r="J288" s="295"/>
      <c r="K288" s="295"/>
    </row>
  </sheetData>
  <mergeCells count="4">
    <mergeCell ref="J51:J53"/>
    <mergeCell ref="A5:K5"/>
    <mergeCell ref="D17:L18"/>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0000"/>
  </sheetPr>
  <dimension ref="A1:L232"/>
  <sheetViews>
    <sheetView showGridLines="0" zoomScale="90" zoomScaleNormal="90" workbookViewId="0"/>
  </sheetViews>
  <sheetFormatPr defaultRowHeight="12.75"/>
  <cols>
    <col min="2" max="2" width="40.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75" customHeight="1">
      <c r="A5" s="1306" t="s">
        <v>729</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SUM(A12:A1641)</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OUTPUTS_FOR_SECTION_2_OF_MODEL!B67</f>
        <v>Business Studies</v>
      </c>
      <c r="C15" s="293">
        <f>OUTPUTS_FOR_SECTION_2_OF_MODEL!E67</f>
        <v>493.31371591553693</v>
      </c>
      <c r="D15" s="293">
        <f>OUTPUTS_FOR_SECTION_2_OF_MODEL!F67</f>
        <v>529.78219153826512</v>
      </c>
      <c r="E15" s="293">
        <f>OUTPUTS_FOR_SECTION_2_OF_MODEL!G67</f>
        <v>583.87872620732014</v>
      </c>
      <c r="F15" s="293">
        <f>OUTPUTS_FOR_SECTION_2_OF_MODEL!H67</f>
        <v>583.51741675277231</v>
      </c>
      <c r="G15" s="293">
        <f>OUTPUTS_FOR_SECTION_2_OF_MODEL!I67</f>
        <v>613.26040710808275</v>
      </c>
      <c r="H15" s="293">
        <f>OUTPUTS_FOR_SECTION_2_OF_MODEL!J67</f>
        <v>619.94088692988021</v>
      </c>
      <c r="I15" s="293">
        <f>OUTPUTS_FOR_SECTION_2_OF_MODEL!K67</f>
        <v>613.9271001693844</v>
      </c>
      <c r="J15" s="293">
        <f>OUTPUTS_FOR_SECTION_2_OF_MODEL!L67</f>
        <v>586.71042191962192</v>
      </c>
      <c r="K15" s="293">
        <f>OUTPUTS_FOR_SECTION_2_OF_MODEL!M67</f>
        <v>604.01420243469511</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457.79512836961828</v>
      </c>
      <c r="D44" s="429">
        <f t="shared" si="4"/>
        <v>491.63787374751007</v>
      </c>
      <c r="E44" s="429">
        <f t="shared" si="4"/>
        <v>541.8394579203931</v>
      </c>
      <c r="F44" s="429">
        <f t="shared" si="4"/>
        <v>541.50416274657277</v>
      </c>
      <c r="G44" s="429">
        <f t="shared" si="4"/>
        <v>569.10565779630076</v>
      </c>
      <c r="H44" s="429">
        <f t="shared" si="4"/>
        <v>575.30514307092881</v>
      </c>
      <c r="I44" s="429">
        <f t="shared" si="4"/>
        <v>569.72434895718879</v>
      </c>
      <c r="J44" s="429">
        <f t="shared" si="4"/>
        <v>544.46727154140922</v>
      </c>
      <c r="K44" s="429">
        <f t="shared" si="4"/>
        <v>560.5251798593971</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4.8370171038615313</v>
      </c>
      <c r="D58" s="429">
        <f t="shared" ref="D58:K58" si="7">D44/$J$51</f>
        <v>5.1945961345023415</v>
      </c>
      <c r="E58" s="429">
        <f t="shared" si="7"/>
        <v>5.7250210041377496</v>
      </c>
      <c r="F58" s="429">
        <f t="shared" si="7"/>
        <v>5.7214783091851249</v>
      </c>
      <c r="G58" s="429">
        <f t="shared" si="7"/>
        <v>6.0131129190228476</v>
      </c>
      <c r="H58" s="429">
        <f t="shared" si="7"/>
        <v>6.0786160544871954</v>
      </c>
      <c r="I58" s="429">
        <f t="shared" si="7"/>
        <v>6.0196499473610068</v>
      </c>
      <c r="J58" s="429">
        <f t="shared" si="7"/>
        <v>5.7527862175332771</v>
      </c>
      <c r="K58" s="429">
        <f t="shared" si="7"/>
        <v>5.9224524554920954</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36">
        <f>100*C65</f>
        <v>11.168577210315945</v>
      </c>
      <c r="D66" s="636">
        <f t="shared" ref="D66:K66" si="10">100*D65</f>
        <v>11.168577210315945</v>
      </c>
      <c r="E66" s="636">
        <f t="shared" si="10"/>
        <v>11.168577210315945</v>
      </c>
      <c r="F66" s="636">
        <f t="shared" si="10"/>
        <v>11.168577210315945</v>
      </c>
      <c r="G66" s="636">
        <f t="shared" si="10"/>
        <v>11.168577210315945</v>
      </c>
      <c r="H66" s="636">
        <f t="shared" si="10"/>
        <v>11.168577210315945</v>
      </c>
      <c r="I66" s="636">
        <f t="shared" si="10"/>
        <v>11.168577210315945</v>
      </c>
      <c r="J66" s="636">
        <f t="shared" si="10"/>
        <v>11.168577210315945</v>
      </c>
      <c r="K66" s="636">
        <f t="shared" si="10"/>
        <v>11.168577210315945</v>
      </c>
    </row>
    <row r="67" spans="1:11" ht="13.15">
      <c r="A67" s="295"/>
      <c r="B67" s="323" t="s">
        <v>711</v>
      </c>
      <c r="C67" s="636">
        <f>C66-C68</f>
        <v>9.5760934394746879</v>
      </c>
      <c r="D67" s="636">
        <f t="shared" ref="D67:K67" si="11">D66-D68</f>
        <v>9.5760934394746879</v>
      </c>
      <c r="E67" s="636">
        <f t="shared" si="11"/>
        <v>9.5760934394746879</v>
      </c>
      <c r="F67" s="636">
        <f t="shared" si="11"/>
        <v>9.5760934394746879</v>
      </c>
      <c r="G67" s="636">
        <f t="shared" si="11"/>
        <v>9.5760934394746879</v>
      </c>
      <c r="H67" s="636">
        <f t="shared" si="11"/>
        <v>9.5760934394746879</v>
      </c>
      <c r="I67" s="636">
        <f t="shared" si="11"/>
        <v>9.5760934394746879</v>
      </c>
      <c r="J67" s="636">
        <f t="shared" si="11"/>
        <v>9.5760934394746879</v>
      </c>
      <c r="K67" s="636">
        <f t="shared" si="11"/>
        <v>9.5760934394746879</v>
      </c>
    </row>
    <row r="68" spans="1:11" ht="13.15">
      <c r="A68" s="295"/>
      <c r="B68" s="323" t="s">
        <v>710</v>
      </c>
      <c r="C68" s="636">
        <f>C66*$C$33</f>
        <v>1.5924837708412569</v>
      </c>
      <c r="D68" s="636">
        <f t="shared" ref="D68:K68" si="12">D66*$C$33</f>
        <v>1.5924837708412569</v>
      </c>
      <c r="E68" s="636">
        <f t="shared" si="12"/>
        <v>1.5924837708412569</v>
      </c>
      <c r="F68" s="636">
        <f t="shared" si="12"/>
        <v>1.5924837708412569</v>
      </c>
      <c r="G68" s="636">
        <f t="shared" si="12"/>
        <v>1.5924837708412569</v>
      </c>
      <c r="H68" s="636">
        <f t="shared" si="12"/>
        <v>1.5924837708412569</v>
      </c>
      <c r="I68" s="636">
        <f t="shared" si="12"/>
        <v>1.5924837708412569</v>
      </c>
      <c r="J68" s="636">
        <f t="shared" si="12"/>
        <v>1.5924837708412569</v>
      </c>
      <c r="K68" s="636">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36">
        <f>100*C76</f>
        <v>36.861710499050012</v>
      </c>
      <c r="D77" s="636">
        <f t="shared" ref="D77:K77" si="18">100*D76</f>
        <v>36.861710499050012</v>
      </c>
      <c r="E77" s="636">
        <f t="shared" si="18"/>
        <v>36.861710499050012</v>
      </c>
      <c r="F77" s="636">
        <f t="shared" si="18"/>
        <v>36.861710499050012</v>
      </c>
      <c r="G77" s="636">
        <f t="shared" si="18"/>
        <v>36.861710499050012</v>
      </c>
      <c r="H77" s="636">
        <f t="shared" si="18"/>
        <v>36.861710499050012</v>
      </c>
      <c r="I77" s="636">
        <f t="shared" si="18"/>
        <v>36.861710499050012</v>
      </c>
      <c r="J77" s="636">
        <f t="shared" si="18"/>
        <v>36.861710499050012</v>
      </c>
      <c r="K77" s="636">
        <f t="shared" si="18"/>
        <v>36.861710499050012</v>
      </c>
    </row>
    <row r="78" spans="1:11" ht="13.15">
      <c r="A78" s="295"/>
      <c r="B78" s="323" t="s">
        <v>711</v>
      </c>
      <c r="C78" s="636">
        <f>C77-C79</f>
        <v>25.904806962728951</v>
      </c>
      <c r="D78" s="636">
        <f t="shared" ref="D78:K78" si="19">D77-D79</f>
        <v>25.904806962728951</v>
      </c>
      <c r="E78" s="636">
        <f t="shared" si="19"/>
        <v>25.904806962728951</v>
      </c>
      <c r="F78" s="636">
        <f t="shared" si="19"/>
        <v>25.904806962728951</v>
      </c>
      <c r="G78" s="636">
        <f t="shared" si="19"/>
        <v>25.904806962728951</v>
      </c>
      <c r="H78" s="636">
        <f t="shared" si="19"/>
        <v>25.904806962728951</v>
      </c>
      <c r="I78" s="636">
        <f t="shared" si="19"/>
        <v>25.904806962728951</v>
      </c>
      <c r="J78" s="636">
        <f t="shared" si="19"/>
        <v>25.904806962728951</v>
      </c>
      <c r="K78" s="636">
        <f t="shared" si="19"/>
        <v>25.904806962728951</v>
      </c>
    </row>
    <row r="79" spans="1:11" ht="13.15">
      <c r="A79" s="295"/>
      <c r="B79" s="323" t="s">
        <v>710</v>
      </c>
      <c r="C79" s="636">
        <f>C77*$C$34</f>
        <v>10.956903536321061</v>
      </c>
      <c r="D79" s="636">
        <f t="shared" ref="D79:K79" si="20">D77*$C$34</f>
        <v>10.956903536321061</v>
      </c>
      <c r="E79" s="636">
        <f t="shared" si="20"/>
        <v>10.956903536321061</v>
      </c>
      <c r="F79" s="636">
        <f t="shared" si="20"/>
        <v>10.956903536321061</v>
      </c>
      <c r="G79" s="636">
        <f t="shared" si="20"/>
        <v>10.956903536321061</v>
      </c>
      <c r="H79" s="636">
        <f t="shared" si="20"/>
        <v>10.956903536321061</v>
      </c>
      <c r="I79" s="636">
        <f t="shared" si="20"/>
        <v>10.956903536321061</v>
      </c>
      <c r="J79" s="636">
        <f t="shared" si="20"/>
        <v>10.956903536321061</v>
      </c>
      <c r="K79" s="636">
        <f t="shared" si="20"/>
        <v>10.956903536321061</v>
      </c>
    </row>
    <row r="80" spans="1:11" ht="13.15">
      <c r="A80" s="295"/>
      <c r="B80" s="611" t="s">
        <v>709</v>
      </c>
      <c r="C80" s="636">
        <f>C78</f>
        <v>25.904806962728951</v>
      </c>
      <c r="D80" s="636">
        <f t="shared" ref="D80:K80" si="21">D78</f>
        <v>25.904806962728951</v>
      </c>
      <c r="E80" s="636">
        <f t="shared" si="21"/>
        <v>25.904806962728951</v>
      </c>
      <c r="F80" s="636">
        <f t="shared" si="21"/>
        <v>25.904806962728951</v>
      </c>
      <c r="G80" s="636">
        <f t="shared" si="21"/>
        <v>25.904806962728951</v>
      </c>
      <c r="H80" s="636">
        <f t="shared" si="21"/>
        <v>25.904806962728951</v>
      </c>
      <c r="I80" s="636">
        <f t="shared" si="21"/>
        <v>25.904806962728951</v>
      </c>
      <c r="J80" s="636">
        <f t="shared" si="21"/>
        <v>25.904806962728951</v>
      </c>
      <c r="K80" s="636">
        <f t="shared" si="21"/>
        <v>25.904806962728951</v>
      </c>
    </row>
    <row r="81" spans="1:11" ht="13.15">
      <c r="A81" s="295"/>
      <c r="B81" s="611" t="s">
        <v>708</v>
      </c>
      <c r="C81" s="636">
        <f>C79*$C$39</f>
        <v>6.9138061314185899</v>
      </c>
      <c r="D81" s="636">
        <f t="shared" ref="D81:K81" si="22">D79*$C$39</f>
        <v>6.9138061314185899</v>
      </c>
      <c r="E81" s="636">
        <f t="shared" si="22"/>
        <v>6.9138061314185899</v>
      </c>
      <c r="F81" s="636">
        <f t="shared" si="22"/>
        <v>6.9138061314185899</v>
      </c>
      <c r="G81" s="636">
        <f t="shared" si="22"/>
        <v>6.9138061314185899</v>
      </c>
      <c r="H81" s="636">
        <f t="shared" si="22"/>
        <v>6.9138061314185899</v>
      </c>
      <c r="I81" s="636">
        <f t="shared" si="22"/>
        <v>6.9138061314185899</v>
      </c>
      <c r="J81" s="636">
        <f t="shared" si="22"/>
        <v>6.9138061314185899</v>
      </c>
      <c r="K81" s="636">
        <f t="shared" si="22"/>
        <v>6.9138061314185899</v>
      </c>
    </row>
    <row r="82" spans="1:11" ht="13.15">
      <c r="A82" s="295"/>
      <c r="B82" s="611" t="s">
        <v>707</v>
      </c>
      <c r="C82" s="636">
        <f>C80+C81</f>
        <v>32.818613094147544</v>
      </c>
      <c r="D82" s="636">
        <f t="shared" ref="D82:K82" si="23">D80+D81</f>
        <v>32.818613094147544</v>
      </c>
      <c r="E82" s="636">
        <f t="shared" si="23"/>
        <v>32.818613094147544</v>
      </c>
      <c r="F82" s="636">
        <f t="shared" si="23"/>
        <v>32.818613094147544</v>
      </c>
      <c r="G82" s="636">
        <f t="shared" si="23"/>
        <v>32.818613094147544</v>
      </c>
      <c r="H82" s="636">
        <f t="shared" si="23"/>
        <v>32.818613094147544</v>
      </c>
      <c r="I82" s="636">
        <f t="shared" si="23"/>
        <v>32.818613094147544</v>
      </c>
      <c r="J82" s="636">
        <f t="shared" si="23"/>
        <v>32.818613094147544</v>
      </c>
      <c r="K82" s="636">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36">
        <f>100*C87</f>
        <v>51.969712290634043</v>
      </c>
      <c r="D88" s="636">
        <f t="shared" ref="D88:K88" si="26">100*D87</f>
        <v>51.969712290634043</v>
      </c>
      <c r="E88" s="636">
        <f t="shared" si="26"/>
        <v>51.969712290634043</v>
      </c>
      <c r="F88" s="636">
        <f t="shared" si="26"/>
        <v>51.969712290634043</v>
      </c>
      <c r="G88" s="636">
        <f t="shared" si="26"/>
        <v>51.969712290634043</v>
      </c>
      <c r="H88" s="636">
        <f t="shared" si="26"/>
        <v>51.969712290634043</v>
      </c>
      <c r="I88" s="636">
        <f t="shared" si="26"/>
        <v>51.969712290634043</v>
      </c>
      <c r="J88" s="636">
        <f t="shared" si="26"/>
        <v>51.969712290634043</v>
      </c>
      <c r="K88" s="636">
        <f t="shared" si="26"/>
        <v>51.969712290634043</v>
      </c>
    </row>
    <row r="89" spans="1:11" ht="13.15">
      <c r="A89" s="295"/>
      <c r="B89" s="323" t="s">
        <v>711</v>
      </c>
      <c r="C89" s="636">
        <f>C88-C90</f>
        <v>50.004464269309693</v>
      </c>
      <c r="D89" s="636">
        <f t="shared" ref="D89:K89" si="27">D88-D90</f>
        <v>50.004464269309693</v>
      </c>
      <c r="E89" s="636">
        <f t="shared" si="27"/>
        <v>50.004464269309693</v>
      </c>
      <c r="F89" s="636">
        <f t="shared" si="27"/>
        <v>50.004464269309693</v>
      </c>
      <c r="G89" s="636">
        <f t="shared" si="27"/>
        <v>50.004464269309693</v>
      </c>
      <c r="H89" s="636">
        <f t="shared" si="27"/>
        <v>50.004464269309693</v>
      </c>
      <c r="I89" s="636">
        <f t="shared" si="27"/>
        <v>50.004464269309693</v>
      </c>
      <c r="J89" s="636">
        <f t="shared" si="27"/>
        <v>50.004464269309693</v>
      </c>
      <c r="K89" s="636">
        <f t="shared" si="27"/>
        <v>50.004464269309693</v>
      </c>
    </row>
    <row r="90" spans="1:11" ht="13.15">
      <c r="A90" s="295"/>
      <c r="B90" s="323" t="s">
        <v>710</v>
      </c>
      <c r="C90" s="636">
        <f>C88*$C$35</f>
        <v>1.9652480213243504</v>
      </c>
      <c r="D90" s="636">
        <f t="shared" ref="D90:K90" si="28">D88*$C$35</f>
        <v>1.9652480213243504</v>
      </c>
      <c r="E90" s="636">
        <f t="shared" si="28"/>
        <v>1.9652480213243504</v>
      </c>
      <c r="F90" s="636">
        <f t="shared" si="28"/>
        <v>1.9652480213243504</v>
      </c>
      <c r="G90" s="636">
        <f t="shared" si="28"/>
        <v>1.9652480213243504</v>
      </c>
      <c r="H90" s="636">
        <f t="shared" si="28"/>
        <v>1.9652480213243504</v>
      </c>
      <c r="I90" s="636">
        <f t="shared" si="28"/>
        <v>1.9652480213243504</v>
      </c>
      <c r="J90" s="636">
        <f t="shared" si="28"/>
        <v>1.9652480213243504</v>
      </c>
      <c r="K90" s="636">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36">
        <f>C90*$C$39</f>
        <v>1.2400715014556651</v>
      </c>
      <c r="D92" s="636">
        <f t="shared" ref="D92:K92" si="30">D90*$C$39</f>
        <v>1.2400715014556651</v>
      </c>
      <c r="E92" s="636">
        <f t="shared" si="30"/>
        <v>1.2400715014556651</v>
      </c>
      <c r="F92" s="636">
        <f t="shared" si="30"/>
        <v>1.2400715014556651</v>
      </c>
      <c r="G92" s="636">
        <f t="shared" si="30"/>
        <v>1.2400715014556651</v>
      </c>
      <c r="H92" s="636">
        <f t="shared" si="30"/>
        <v>1.2400715014556651</v>
      </c>
      <c r="I92" s="636">
        <f t="shared" si="30"/>
        <v>1.2400715014556651</v>
      </c>
      <c r="J92" s="636">
        <f t="shared" si="30"/>
        <v>1.2400715014556651</v>
      </c>
      <c r="K92" s="636">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36">
        <f>C93+C82+C71</f>
        <v>94.64409956378843</v>
      </c>
      <c r="D95" s="636">
        <f t="shared" ref="D95:K95" si="32">D93+D82+D71</f>
        <v>94.64409956378843</v>
      </c>
      <c r="E95" s="636">
        <f t="shared" si="32"/>
        <v>94.64409956378843</v>
      </c>
      <c r="F95" s="636">
        <f t="shared" si="32"/>
        <v>94.64409956378843</v>
      </c>
      <c r="G95" s="636">
        <f t="shared" si="32"/>
        <v>94.64409956378843</v>
      </c>
      <c r="H95" s="636">
        <f t="shared" si="32"/>
        <v>94.64409956378843</v>
      </c>
      <c r="I95" s="636">
        <f t="shared" si="32"/>
        <v>94.64409956378843</v>
      </c>
      <c r="J95" s="636">
        <f t="shared" si="32"/>
        <v>94.64409956378843</v>
      </c>
      <c r="K95" s="636">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4.8370171038615313</v>
      </c>
      <c r="D99" s="429">
        <f t="shared" ref="D99:K99" si="33">D58</f>
        <v>5.1945961345023415</v>
      </c>
      <c r="E99" s="429">
        <f t="shared" si="33"/>
        <v>5.7250210041377496</v>
      </c>
      <c r="F99" s="429">
        <f t="shared" si="33"/>
        <v>5.7214783091851249</v>
      </c>
      <c r="G99" s="429">
        <f t="shared" si="33"/>
        <v>6.0131129190228476</v>
      </c>
      <c r="H99" s="429">
        <f t="shared" si="33"/>
        <v>6.0786160544871954</v>
      </c>
      <c r="I99" s="429">
        <f t="shared" si="33"/>
        <v>6.0196499473610068</v>
      </c>
      <c r="J99" s="429">
        <f t="shared" si="33"/>
        <v>5.7527862175332771</v>
      </c>
      <c r="K99" s="429">
        <f t="shared" si="33"/>
        <v>5.9224524554920954</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821</v>
      </c>
      <c r="C104" s="429">
        <f t="shared" ref="C104:K104" si="35">C66*C$99</f>
        <v>54.022598992096334</v>
      </c>
      <c r="D104" s="429">
        <f t="shared" si="35"/>
        <v>58.016248004598154</v>
      </c>
      <c r="E104" s="429">
        <f t="shared" si="35"/>
        <v>63.94033911539298</v>
      </c>
      <c r="F104" s="429">
        <f t="shared" si="35"/>
        <v>63.900772253281993</v>
      </c>
      <c r="G104" s="429">
        <f t="shared" si="35"/>
        <v>67.15791591045496</v>
      </c>
      <c r="H104" s="429">
        <f t="shared" si="35"/>
        <v>67.889492736406325</v>
      </c>
      <c r="I104" s="429">
        <f t="shared" si="35"/>
        <v>67.23092521617572</v>
      </c>
      <c r="J104" s="429">
        <f t="shared" si="35"/>
        <v>64.250437044961828</v>
      </c>
      <c r="K104" s="429">
        <f t="shared" si="35"/>
        <v>66.145367523588732</v>
      </c>
    </row>
    <row r="105" spans="1:11" ht="13.15">
      <c r="A105" s="295"/>
      <c r="B105" s="311" t="s">
        <v>822</v>
      </c>
      <c r="C105" s="429">
        <f t="shared" ref="C105:K105" si="36">C77*C$99</f>
        <v>178.3007241614971</v>
      </c>
      <c r="D105" s="429">
        <f t="shared" si="36"/>
        <v>191.48169886950956</v>
      </c>
      <c r="E105" s="429">
        <f t="shared" si="36"/>
        <v>211.03406685550632</v>
      </c>
      <c r="F105" s="429">
        <f t="shared" si="36"/>
        <v>210.90347705977624</v>
      </c>
      <c r="G105" s="429">
        <f t="shared" si="36"/>
        <v>221.65362761911777</v>
      </c>
      <c r="H105" s="429">
        <f t="shared" si="36"/>
        <v>224.06818523538462</v>
      </c>
      <c r="I105" s="429">
        <f t="shared" si="36"/>
        <v>221.89459366524306</v>
      </c>
      <c r="J105" s="429">
        <f t="shared" si="36"/>
        <v>212.05754011363661</v>
      </c>
      <c r="K105" s="429">
        <f t="shared" si="36"/>
        <v>218.3117278587375</v>
      </c>
    </row>
    <row r="106" spans="1:11" ht="13.15">
      <c r="A106" s="295"/>
      <c r="B106" s="311" t="s">
        <v>823</v>
      </c>
      <c r="C106" s="429">
        <f t="shared" ref="C106:K106" si="37">C88*C$99</f>
        <v>251.3783872325597</v>
      </c>
      <c r="D106" s="429">
        <f t="shared" si="37"/>
        <v>269.96166657612645</v>
      </c>
      <c r="E106" s="429">
        <f t="shared" si="37"/>
        <v>297.52769444287566</v>
      </c>
      <c r="F106" s="429">
        <f t="shared" si="37"/>
        <v>297.34358160545429</v>
      </c>
      <c r="G106" s="429">
        <f t="shared" si="37"/>
        <v>312.49974837271202</v>
      </c>
      <c r="H106" s="429">
        <f t="shared" si="37"/>
        <v>315.90392747692863</v>
      </c>
      <c r="I106" s="429">
        <f t="shared" si="37"/>
        <v>312.83947585468189</v>
      </c>
      <c r="J106" s="429">
        <f t="shared" si="37"/>
        <v>298.97064459472927</v>
      </c>
      <c r="K106" s="429">
        <f t="shared" si="37"/>
        <v>307.78815016688333</v>
      </c>
    </row>
    <row r="107" spans="1:11" ht="13.15">
      <c r="A107" s="295"/>
      <c r="B107" s="311" t="s">
        <v>8</v>
      </c>
      <c r="C107" s="429">
        <f>SUM(C104:C106)</f>
        <v>483.70171038615314</v>
      </c>
      <c r="D107" s="429">
        <f t="shared" ref="D107:K107" si="38">SUM(D104:D106)</f>
        <v>519.4596134502342</v>
      </c>
      <c r="E107" s="429">
        <f t="shared" si="38"/>
        <v>572.502100413775</v>
      </c>
      <c r="F107" s="429">
        <f t="shared" si="38"/>
        <v>572.14783091851245</v>
      </c>
      <c r="G107" s="429">
        <f t="shared" si="38"/>
        <v>601.31129190228478</v>
      </c>
      <c r="H107" s="429">
        <f t="shared" si="38"/>
        <v>607.8616054487195</v>
      </c>
      <c r="I107" s="429">
        <f t="shared" si="38"/>
        <v>601.96499473610061</v>
      </c>
      <c r="J107" s="429">
        <f t="shared" si="38"/>
        <v>575.27862175332768</v>
      </c>
      <c r="K107" s="429">
        <f t="shared" si="38"/>
        <v>592.24524554920959</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483.70171038615314</v>
      </c>
      <c r="D112" s="642">
        <f t="shared" ref="D112:K112" si="39">D107</f>
        <v>519.4596134502342</v>
      </c>
      <c r="E112" s="642">
        <f t="shared" si="39"/>
        <v>572.502100413775</v>
      </c>
      <c r="F112" s="642">
        <f t="shared" si="39"/>
        <v>572.14783091851245</v>
      </c>
      <c r="G112" s="642">
        <f t="shared" si="39"/>
        <v>601.31129190228478</v>
      </c>
      <c r="H112" s="642">
        <f t="shared" si="39"/>
        <v>607.8616054487195</v>
      </c>
      <c r="I112" s="642">
        <f t="shared" si="39"/>
        <v>601.96499473610061</v>
      </c>
      <c r="J112" s="642">
        <f t="shared" si="39"/>
        <v>575.27862175332768</v>
      </c>
      <c r="K112" s="642">
        <f t="shared" si="39"/>
        <v>592.24524554920959</v>
      </c>
    </row>
    <row r="113" spans="1:11">
      <c r="A113" s="295"/>
      <c r="B113" s="642" t="s">
        <v>1493</v>
      </c>
      <c r="C113" s="642">
        <f t="shared" ref="C113:K113" si="40">((C68+C79+C90)/100)*C112</f>
        <v>70.207539340202857</v>
      </c>
      <c r="D113" s="642">
        <f t="shared" si="40"/>
        <v>75.397668571067982</v>
      </c>
      <c r="E113" s="642">
        <f t="shared" si="40"/>
        <v>83.09659212298601</v>
      </c>
      <c r="F113" s="642">
        <f t="shared" si="40"/>
        <v>83.04517119766858</v>
      </c>
      <c r="G113" s="642">
        <f t="shared" si="40"/>
        <v>87.278141208628625</v>
      </c>
      <c r="H113" s="642">
        <f t="shared" si="40"/>
        <v>88.228895332766086</v>
      </c>
      <c r="I113" s="642">
        <f t="shared" si="40"/>
        <v>87.373023791088983</v>
      </c>
      <c r="J113" s="642">
        <f t="shared" si="40"/>
        <v>83.499594070239695</v>
      </c>
      <c r="K113" s="642">
        <f t="shared" si="40"/>
        <v>85.962237641768198</v>
      </c>
    </row>
    <row r="114" spans="1:11">
      <c r="A114" s="295"/>
      <c r="B114" s="642" t="s">
        <v>1494</v>
      </c>
      <c r="C114" s="642">
        <f t="shared" ref="C114:K114" si="41">((C67+C78+C89)/100)*C112</f>
        <v>413.49417104595034</v>
      </c>
      <c r="D114" s="642">
        <f t="shared" si="41"/>
        <v>444.06194487916628</v>
      </c>
      <c r="E114" s="642">
        <f t="shared" si="41"/>
        <v>489.40550829078904</v>
      </c>
      <c r="F114" s="642">
        <f t="shared" si="41"/>
        <v>489.10265972084392</v>
      </c>
      <c r="G114" s="642">
        <f t="shared" si="41"/>
        <v>514.03315069365624</v>
      </c>
      <c r="H114" s="642">
        <f t="shared" si="41"/>
        <v>519.6327101159535</v>
      </c>
      <c r="I114" s="642">
        <f t="shared" si="41"/>
        <v>514.59197094501167</v>
      </c>
      <c r="J114" s="642">
        <f t="shared" si="41"/>
        <v>491.77902768308803</v>
      </c>
      <c r="K114" s="642">
        <f t="shared" si="41"/>
        <v>506.28300790744146</v>
      </c>
    </row>
    <row r="115" spans="1:11">
      <c r="A115" s="295"/>
      <c r="B115" s="642" t="s">
        <v>801</v>
      </c>
      <c r="C115" s="642">
        <f>C113*$C$39</f>
        <v>44.300957323668001</v>
      </c>
      <c r="D115" s="642">
        <f t="shared" ref="D115:K115" si="42">D113*$C$39</f>
        <v>47.575928868343894</v>
      </c>
      <c r="E115" s="642">
        <f t="shared" si="42"/>
        <v>52.433949629604172</v>
      </c>
      <c r="F115" s="642">
        <f t="shared" si="42"/>
        <v>52.401503025728871</v>
      </c>
      <c r="G115" s="642">
        <f t="shared" si="42"/>
        <v>55.072507102644664</v>
      </c>
      <c r="H115" s="642">
        <f t="shared" si="42"/>
        <v>55.672432954975399</v>
      </c>
      <c r="I115" s="642">
        <f t="shared" si="42"/>
        <v>55.132378012177149</v>
      </c>
      <c r="J115" s="642">
        <f t="shared" si="42"/>
        <v>52.68824385832125</v>
      </c>
      <c r="K115" s="642">
        <f t="shared" si="42"/>
        <v>54.242171951955733</v>
      </c>
    </row>
    <row r="116" spans="1:11">
      <c r="A116" s="295"/>
      <c r="B116" s="642" t="s">
        <v>802</v>
      </c>
      <c r="C116" s="642">
        <f>C114</f>
        <v>413.49417104595034</v>
      </c>
      <c r="D116" s="642">
        <f t="shared" ref="D116:K116" si="43">D114</f>
        <v>444.06194487916628</v>
      </c>
      <c r="E116" s="642">
        <f t="shared" si="43"/>
        <v>489.40550829078904</v>
      </c>
      <c r="F116" s="642">
        <f t="shared" si="43"/>
        <v>489.10265972084392</v>
      </c>
      <c r="G116" s="642">
        <f t="shared" si="43"/>
        <v>514.03315069365624</v>
      </c>
      <c r="H116" s="642">
        <f t="shared" si="43"/>
        <v>519.6327101159535</v>
      </c>
      <c r="I116" s="642">
        <f t="shared" si="43"/>
        <v>514.59197094501167</v>
      </c>
      <c r="J116" s="642">
        <f t="shared" si="43"/>
        <v>491.77902768308803</v>
      </c>
      <c r="K116" s="642">
        <f t="shared" si="43"/>
        <v>506.28300790744146</v>
      </c>
    </row>
    <row r="117" spans="1:11">
      <c r="A117" s="295"/>
      <c r="B117" s="642" t="s">
        <v>702</v>
      </c>
      <c r="C117" s="642">
        <f>C116+C115</f>
        <v>457.79512836961834</v>
      </c>
      <c r="D117" s="642">
        <f t="shared" ref="D117:K117" si="44">D116+D115</f>
        <v>491.63787374751018</v>
      </c>
      <c r="E117" s="642">
        <f t="shared" si="44"/>
        <v>541.83945792039322</v>
      </c>
      <c r="F117" s="642">
        <f t="shared" si="44"/>
        <v>541.50416274657277</v>
      </c>
      <c r="G117" s="642">
        <f t="shared" si="44"/>
        <v>569.10565779630087</v>
      </c>
      <c r="H117" s="642">
        <f t="shared" si="44"/>
        <v>575.30514307092892</v>
      </c>
      <c r="I117" s="642">
        <f t="shared" si="44"/>
        <v>569.72434895718879</v>
      </c>
      <c r="J117" s="642">
        <f t="shared" si="44"/>
        <v>544.46727154140933</v>
      </c>
      <c r="K117" s="642">
        <f t="shared" si="44"/>
        <v>560.52517985939721</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0000"/>
  </sheetPr>
  <dimension ref="A1:L232"/>
  <sheetViews>
    <sheetView showGridLines="0" zoomScale="90" zoomScaleNormal="90" workbookViewId="0"/>
  </sheetViews>
  <sheetFormatPr defaultRowHeight="12.75"/>
  <cols>
    <col min="2" max="2" width="35.73046875" customWidth="1"/>
    <col min="3" max="11"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6.65" customHeight="1">
      <c r="A5" s="1306" t="s">
        <v>730</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SUM(A12:A1747)</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OUTPUTS_FOR_SECTION_2_OF_MODEL!B68</f>
        <v>Chemistry</v>
      </c>
      <c r="C15" s="293">
        <f>OUTPUTS_FOR_SECTION_2_OF_MODEL!E68</f>
        <v>1540.9087788889231</v>
      </c>
      <c r="D15" s="293">
        <f>OUTPUTS_FOR_SECTION_2_OF_MODEL!F68</f>
        <v>1596.7774591854554</v>
      </c>
      <c r="E15" s="293">
        <f>OUTPUTS_FOR_SECTION_2_OF_MODEL!G68</f>
        <v>1601.8770815864175</v>
      </c>
      <c r="F15" s="293">
        <f>OUTPUTS_FOR_SECTION_2_OF_MODEL!H68</f>
        <v>1539.8389730456543</v>
      </c>
      <c r="G15" s="293">
        <f>OUTPUTS_FOR_SECTION_2_OF_MODEL!I68</f>
        <v>1537.7353511537294</v>
      </c>
      <c r="H15" s="293">
        <f>OUTPUTS_FOR_SECTION_2_OF_MODEL!J68</f>
        <v>1544.2542434483694</v>
      </c>
      <c r="I15" s="293">
        <f>OUTPUTS_FOR_SECTION_2_OF_MODEL!K68</f>
        <v>1525.3528293287686</v>
      </c>
      <c r="J15" s="293">
        <f>OUTPUTS_FOR_SECTION_2_OF_MODEL!L68</f>
        <v>1468.2947318391327</v>
      </c>
      <c r="K15" s="293">
        <f>OUTPUTS_FOR_SECTION_2_OF_MODEL!M68</f>
        <v>1492.7477044230027</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1429.9633468089207</v>
      </c>
      <c r="D44" s="429">
        <f t="shared" si="4"/>
        <v>1481.8094821241027</v>
      </c>
      <c r="E44" s="429">
        <f t="shared" si="4"/>
        <v>1486.5419317121955</v>
      </c>
      <c r="F44" s="429">
        <f t="shared" si="4"/>
        <v>1428.9705669863672</v>
      </c>
      <c r="G44" s="429">
        <f t="shared" si="4"/>
        <v>1427.0184058706609</v>
      </c>
      <c r="H44" s="429">
        <f t="shared" si="4"/>
        <v>1433.0679379200869</v>
      </c>
      <c r="I44" s="429">
        <f t="shared" si="4"/>
        <v>1415.5274256170974</v>
      </c>
      <c r="J44" s="429">
        <f t="shared" si="4"/>
        <v>1362.5775111467153</v>
      </c>
      <c r="K44" s="429">
        <f t="shared" si="4"/>
        <v>1385.2698697045466</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15.108848342364452</v>
      </c>
      <c r="D58" s="429">
        <f t="shared" ref="D58:K58" si="7">D44/$J$51</f>
        <v>15.656649373322949</v>
      </c>
      <c r="E58" s="429">
        <f t="shared" si="7"/>
        <v>15.706651957846491</v>
      </c>
      <c r="F58" s="429">
        <f t="shared" si="7"/>
        <v>15.098358730997983</v>
      </c>
      <c r="G58" s="429">
        <f t="shared" si="7"/>
        <v>15.077732393754523</v>
      </c>
      <c r="H58" s="429">
        <f t="shared" si="7"/>
        <v>15.141651138581809</v>
      </c>
      <c r="I58" s="429">
        <f t="shared" si="7"/>
        <v>14.956319856612481</v>
      </c>
      <c r="J58" s="429">
        <f t="shared" si="7"/>
        <v>14.396856406546112</v>
      </c>
      <c r="K58" s="429">
        <f t="shared" si="7"/>
        <v>14.63662157587436</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15.108848342364452</v>
      </c>
      <c r="D99" s="429">
        <f t="shared" ref="D99:K99" si="33">D58</f>
        <v>15.656649373322949</v>
      </c>
      <c r="E99" s="429">
        <f t="shared" si="33"/>
        <v>15.706651957846491</v>
      </c>
      <c r="F99" s="429">
        <f t="shared" si="33"/>
        <v>15.098358730997983</v>
      </c>
      <c r="G99" s="429">
        <f t="shared" si="33"/>
        <v>15.077732393754523</v>
      </c>
      <c r="H99" s="429">
        <f t="shared" si="33"/>
        <v>15.141651138581809</v>
      </c>
      <c r="I99" s="429">
        <f t="shared" si="33"/>
        <v>14.956319856612481</v>
      </c>
      <c r="J99" s="429">
        <f t="shared" si="33"/>
        <v>14.396856406546112</v>
      </c>
      <c r="K99" s="429">
        <f t="shared" si="33"/>
        <v>14.63662157587436</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842</v>
      </c>
      <c r="C104" s="429">
        <f t="shared" ref="C104:K104" si="35">C66*C$99</f>
        <v>168.74433927065147</v>
      </c>
      <c r="D104" s="429">
        <f t="shared" si="35"/>
        <v>174.86249738080213</v>
      </c>
      <c r="E104" s="429">
        <f t="shared" si="35"/>
        <v>175.42095510676864</v>
      </c>
      <c r="F104" s="429">
        <f t="shared" si="35"/>
        <v>168.62718523619884</v>
      </c>
      <c r="G104" s="429">
        <f t="shared" si="35"/>
        <v>168.39681839612925</v>
      </c>
      <c r="H104" s="429">
        <f t="shared" si="35"/>
        <v>169.11069983291927</v>
      </c>
      <c r="I104" s="429">
        <f t="shared" si="35"/>
        <v>167.04081310075799</v>
      </c>
      <c r="J104" s="429">
        <f t="shared" si="35"/>
        <v>160.79240236234202</v>
      </c>
      <c r="K104" s="429">
        <f t="shared" si="35"/>
        <v>163.47023816832902</v>
      </c>
    </row>
    <row r="105" spans="1:11" ht="13.15">
      <c r="A105" s="295"/>
      <c r="B105" s="311" t="s">
        <v>843</v>
      </c>
      <c r="C105" s="429">
        <f t="shared" ref="C105:K105" si="36">C77*C$99</f>
        <v>556.93799357029013</v>
      </c>
      <c r="D105" s="429">
        <f t="shared" si="36"/>
        <v>577.13087658456334</v>
      </c>
      <c r="E105" s="429">
        <f t="shared" si="36"/>
        <v>578.9740573794744</v>
      </c>
      <c r="F105" s="429">
        <f t="shared" si="36"/>
        <v>556.55132855285183</v>
      </c>
      <c r="G105" s="429">
        <f t="shared" si="36"/>
        <v>555.79100648072756</v>
      </c>
      <c r="H105" s="429">
        <f t="shared" si="36"/>
        <v>558.14716074801368</v>
      </c>
      <c r="I105" s="429">
        <f t="shared" si="36"/>
        <v>551.31553268564244</v>
      </c>
      <c r="J105" s="429">
        <f t="shared" si="36"/>
        <v>530.6927529544962</v>
      </c>
      <c r="K105" s="429">
        <f t="shared" si="36"/>
        <v>539.53090721402987</v>
      </c>
    </row>
    <row r="106" spans="1:11" ht="13.15">
      <c r="A106" s="295"/>
      <c r="B106" s="311" t="s">
        <v>844</v>
      </c>
      <c r="C106" s="429">
        <f t="shared" ref="C106:K106" si="37">C88*C$99</f>
        <v>785.20250139550365</v>
      </c>
      <c r="D106" s="429">
        <f t="shared" si="37"/>
        <v>813.67156336692949</v>
      </c>
      <c r="E106" s="429">
        <f t="shared" si="37"/>
        <v>816.27018329840598</v>
      </c>
      <c r="F106" s="429">
        <f t="shared" si="37"/>
        <v>784.65735931074767</v>
      </c>
      <c r="G106" s="429">
        <f t="shared" si="37"/>
        <v>783.58541449859547</v>
      </c>
      <c r="H106" s="429">
        <f t="shared" si="37"/>
        <v>786.90725327724795</v>
      </c>
      <c r="I106" s="429">
        <f t="shared" si="37"/>
        <v>777.27563987484768</v>
      </c>
      <c r="J106" s="429">
        <f t="shared" si="37"/>
        <v>748.20048533777288</v>
      </c>
      <c r="K106" s="429">
        <f t="shared" si="37"/>
        <v>760.6610122050771</v>
      </c>
    </row>
    <row r="107" spans="1:11" ht="13.15">
      <c r="A107" s="295"/>
      <c r="B107" s="311" t="s">
        <v>8</v>
      </c>
      <c r="C107" s="429">
        <f>SUM(C104:C106)</f>
        <v>1510.8848342364454</v>
      </c>
      <c r="D107" s="429">
        <f t="shared" ref="D107:K107" si="38">SUM(D104:D106)</f>
        <v>1565.6649373322948</v>
      </c>
      <c r="E107" s="429">
        <f t="shared" si="38"/>
        <v>1570.6651957846491</v>
      </c>
      <c r="F107" s="429">
        <f t="shared" si="38"/>
        <v>1509.8358730997984</v>
      </c>
      <c r="G107" s="429">
        <f t="shared" si="38"/>
        <v>1507.7732393754522</v>
      </c>
      <c r="H107" s="429">
        <f t="shared" si="38"/>
        <v>1514.165113858181</v>
      </c>
      <c r="I107" s="429">
        <f t="shared" si="38"/>
        <v>1495.6319856612481</v>
      </c>
      <c r="J107" s="429">
        <f t="shared" si="38"/>
        <v>1439.6856406546112</v>
      </c>
      <c r="K107" s="429">
        <f t="shared" si="38"/>
        <v>1463.662157587436</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1510.8848342364454</v>
      </c>
      <c r="D112" s="642">
        <f t="shared" ref="D112:K112" si="39">D107</f>
        <v>1565.6649373322948</v>
      </c>
      <c r="E112" s="642">
        <f t="shared" si="39"/>
        <v>1570.6651957846491</v>
      </c>
      <c r="F112" s="642">
        <f t="shared" si="39"/>
        <v>1509.8358730997984</v>
      </c>
      <c r="G112" s="642">
        <f t="shared" si="39"/>
        <v>1507.7732393754522</v>
      </c>
      <c r="H112" s="642">
        <f t="shared" si="39"/>
        <v>1514.165113858181</v>
      </c>
      <c r="I112" s="642">
        <f t="shared" si="39"/>
        <v>1495.6319856612481</v>
      </c>
      <c r="J112" s="642">
        <f t="shared" si="39"/>
        <v>1439.6856406546112</v>
      </c>
      <c r="K112" s="642">
        <f t="shared" si="39"/>
        <v>1463.662157587436</v>
      </c>
    </row>
    <row r="113" spans="1:11">
      <c r="A113" s="295"/>
      <c r="B113" s="642" t="s">
        <v>1493</v>
      </c>
      <c r="C113" s="642">
        <f t="shared" ref="C113:K113" si="40">((C68+C79+C90)/100)*C112</f>
        <v>219.29942392283036</v>
      </c>
      <c r="D113" s="642">
        <f t="shared" si="40"/>
        <v>227.25055611976194</v>
      </c>
      <c r="E113" s="642">
        <f t="shared" si="40"/>
        <v>227.97632539960298</v>
      </c>
      <c r="F113" s="642">
        <f t="shared" si="40"/>
        <v>219.14717103910849</v>
      </c>
      <c r="G113" s="642">
        <f t="shared" si="40"/>
        <v>218.84778727585726</v>
      </c>
      <c r="H113" s="642">
        <f t="shared" si="40"/>
        <v>219.77554454767994</v>
      </c>
      <c r="I113" s="642">
        <f t="shared" si="40"/>
        <v>217.08552857493419</v>
      </c>
      <c r="J113" s="642">
        <f t="shared" si="40"/>
        <v>208.96512061760384</v>
      </c>
      <c r="K113" s="642">
        <f t="shared" si="40"/>
        <v>212.44522461487622</v>
      </c>
    </row>
    <row r="114" spans="1:11">
      <c r="A114" s="295"/>
      <c r="B114" s="642" t="s">
        <v>1494</v>
      </c>
      <c r="C114" s="642">
        <f t="shared" ref="C114:K114" si="41">((C67+C78+C89)/100)*C112</f>
        <v>1291.5854103136153</v>
      </c>
      <c r="D114" s="642">
        <f t="shared" si="41"/>
        <v>1338.414381212533</v>
      </c>
      <c r="E114" s="642">
        <f t="shared" si="41"/>
        <v>1342.6888703850464</v>
      </c>
      <c r="F114" s="642">
        <f t="shared" si="41"/>
        <v>1290.68870206069</v>
      </c>
      <c r="G114" s="642">
        <f t="shared" si="41"/>
        <v>1288.9254520995951</v>
      </c>
      <c r="H114" s="642">
        <f t="shared" si="41"/>
        <v>1294.3895693105012</v>
      </c>
      <c r="I114" s="642">
        <f t="shared" si="41"/>
        <v>1278.5464570863141</v>
      </c>
      <c r="J114" s="642">
        <f t="shared" si="41"/>
        <v>1230.7205200370076</v>
      </c>
      <c r="K114" s="642">
        <f t="shared" si="41"/>
        <v>1251.21693297256</v>
      </c>
    </row>
    <row r="115" spans="1:11">
      <c r="A115" s="295"/>
      <c r="B115" s="642" t="s">
        <v>801</v>
      </c>
      <c r="C115" s="642">
        <f>C113*$C$39</f>
        <v>138.37793649530596</v>
      </c>
      <c r="D115" s="642">
        <f t="shared" ref="D115:K115" si="42">D113*$C$39</f>
        <v>143.39510091156978</v>
      </c>
      <c r="E115" s="642">
        <f t="shared" si="42"/>
        <v>143.85306132714948</v>
      </c>
      <c r="F115" s="642">
        <f t="shared" si="42"/>
        <v>138.28186492567747</v>
      </c>
      <c r="G115" s="642">
        <f t="shared" si="42"/>
        <v>138.09295377106594</v>
      </c>
      <c r="H115" s="642">
        <f t="shared" si="42"/>
        <v>138.67836860958604</v>
      </c>
      <c r="I115" s="642">
        <f t="shared" si="42"/>
        <v>136.98096853078349</v>
      </c>
      <c r="J115" s="642">
        <f t="shared" si="42"/>
        <v>131.85699110970802</v>
      </c>
      <c r="K115" s="642">
        <f t="shared" si="42"/>
        <v>134.0529367319869</v>
      </c>
    </row>
    <row r="116" spans="1:11">
      <c r="A116" s="295"/>
      <c r="B116" s="642" t="s">
        <v>802</v>
      </c>
      <c r="C116" s="642">
        <f>C114</f>
        <v>1291.5854103136153</v>
      </c>
      <c r="D116" s="642">
        <f t="shared" ref="D116:K116" si="43">D114</f>
        <v>1338.414381212533</v>
      </c>
      <c r="E116" s="642">
        <f t="shared" si="43"/>
        <v>1342.6888703850464</v>
      </c>
      <c r="F116" s="642">
        <f t="shared" si="43"/>
        <v>1290.68870206069</v>
      </c>
      <c r="G116" s="642">
        <f t="shared" si="43"/>
        <v>1288.9254520995951</v>
      </c>
      <c r="H116" s="642">
        <f t="shared" si="43"/>
        <v>1294.3895693105012</v>
      </c>
      <c r="I116" s="642">
        <f t="shared" si="43"/>
        <v>1278.5464570863141</v>
      </c>
      <c r="J116" s="642">
        <f t="shared" si="43"/>
        <v>1230.7205200370076</v>
      </c>
      <c r="K116" s="642">
        <f t="shared" si="43"/>
        <v>1251.21693297256</v>
      </c>
    </row>
    <row r="117" spans="1:11">
      <c r="A117" s="295"/>
      <c r="B117" s="642" t="s">
        <v>702</v>
      </c>
      <c r="C117" s="642">
        <f>C116+C115</f>
        <v>1429.9633468089212</v>
      </c>
      <c r="D117" s="642">
        <f t="shared" ref="D117:K117" si="44">D116+D115</f>
        <v>1481.8094821241029</v>
      </c>
      <c r="E117" s="642">
        <f t="shared" si="44"/>
        <v>1486.5419317121959</v>
      </c>
      <c r="F117" s="642">
        <f t="shared" si="44"/>
        <v>1428.9705669863674</v>
      </c>
      <c r="G117" s="642">
        <f t="shared" si="44"/>
        <v>1427.0184058706609</v>
      </c>
      <c r="H117" s="642">
        <f t="shared" si="44"/>
        <v>1433.0679379200872</v>
      </c>
      <c r="I117" s="642">
        <f t="shared" si="44"/>
        <v>1415.5274256170976</v>
      </c>
      <c r="J117" s="642">
        <f t="shared" si="44"/>
        <v>1362.5775111467156</v>
      </c>
      <c r="K117" s="642">
        <f t="shared" si="44"/>
        <v>1385.2698697045469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0000"/>
  </sheetPr>
  <dimension ref="A1:L232"/>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5.9" customHeight="1">
      <c r="A5" s="1306" t="s">
        <v>731</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SUM(A12:A1859)</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OUTPUTS_FOR_SECTION_2_OF_MODEL!B69</f>
        <v>Classics</v>
      </c>
      <c r="C15" s="293">
        <f>OUTPUTS_FOR_SECTION_2_OF_MODEL!E69</f>
        <v>35.944858248834372</v>
      </c>
      <c r="D15" s="293">
        <f>OUTPUTS_FOR_SECTION_2_OF_MODEL!F69</f>
        <v>36.885903113409135</v>
      </c>
      <c r="E15" s="293">
        <f>OUTPUTS_FOR_SECTION_2_OF_MODEL!G69</f>
        <v>36.663619857860873</v>
      </c>
      <c r="F15" s="293">
        <f>OUTPUTS_FOR_SECTION_2_OF_MODEL!H69</f>
        <v>35.601632630193222</v>
      </c>
      <c r="G15" s="293">
        <f>OUTPUTS_FOR_SECTION_2_OF_MODEL!I69</f>
        <v>35.946122163413612</v>
      </c>
      <c r="H15" s="293">
        <f>OUTPUTS_FOR_SECTION_2_OF_MODEL!J69</f>
        <v>35.156288608369245</v>
      </c>
      <c r="I15" s="293">
        <f>OUTPUTS_FOR_SECTION_2_OF_MODEL!K69</f>
        <v>34.830701817534148</v>
      </c>
      <c r="J15" s="293">
        <f>OUTPUTS_FOR_SECTION_2_OF_MODEL!L69</f>
        <v>34.451033866099152</v>
      </c>
      <c r="K15" s="293">
        <f>OUTPUTS_FOR_SECTION_2_OF_MODEL!M69</f>
        <v>35.354078761224407</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33.356828454918301</v>
      </c>
      <c r="D44" s="429">
        <f t="shared" si="4"/>
        <v>34.230118089243682</v>
      </c>
      <c r="E44" s="429">
        <f t="shared" si="4"/>
        <v>34.023839228094893</v>
      </c>
      <c r="F44" s="429">
        <f t="shared" si="4"/>
        <v>33.038315080819309</v>
      </c>
      <c r="G44" s="429">
        <f t="shared" si="4"/>
        <v>33.358001367647837</v>
      </c>
      <c r="H44" s="429">
        <f t="shared" si="4"/>
        <v>32.625035828566659</v>
      </c>
      <c r="I44" s="429">
        <f t="shared" si="4"/>
        <v>32.322891286671691</v>
      </c>
      <c r="J44" s="429">
        <f t="shared" si="4"/>
        <v>31.970559427740014</v>
      </c>
      <c r="K44" s="429">
        <f t="shared" si="4"/>
        <v>32.808585090416251</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1172">
        <f>C44/$J$51</f>
        <v>0.35244488149455527</v>
      </c>
      <c r="D58" s="1172">
        <f t="shared" ref="D58:K58" si="7">D44/$J$51</f>
        <v>0.36167197159684739</v>
      </c>
      <c r="E58" s="1172">
        <f t="shared" si="7"/>
        <v>0.35949244997743823</v>
      </c>
      <c r="F58" s="1172">
        <f t="shared" si="7"/>
        <v>0.34907950134336774</v>
      </c>
      <c r="G58" s="1172">
        <f t="shared" si="7"/>
        <v>0.35245727437202934</v>
      </c>
      <c r="H58" s="1172">
        <f t="shared" si="7"/>
        <v>0.34471283449189533</v>
      </c>
      <c r="I58" s="1172">
        <f t="shared" si="7"/>
        <v>0.34152040576905318</v>
      </c>
      <c r="J58" s="1172">
        <f t="shared" si="7"/>
        <v>0.33779770292169597</v>
      </c>
      <c r="K58" s="1172">
        <f t="shared" si="7"/>
        <v>0.34665219746006309</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0.35244488149455527</v>
      </c>
      <c r="D99" s="429">
        <f t="shared" ref="D99:K99" si="33">D58</f>
        <v>0.36167197159684739</v>
      </c>
      <c r="E99" s="429">
        <f t="shared" si="33"/>
        <v>0.35949244997743823</v>
      </c>
      <c r="F99" s="429">
        <f t="shared" si="33"/>
        <v>0.34907950134336774</v>
      </c>
      <c r="G99" s="429">
        <f t="shared" si="33"/>
        <v>0.35245727437202934</v>
      </c>
      <c r="H99" s="429">
        <f t="shared" si="33"/>
        <v>0.34471283449189533</v>
      </c>
      <c r="I99" s="429">
        <f t="shared" si="33"/>
        <v>0.34152040576905318</v>
      </c>
      <c r="J99" s="429">
        <f t="shared" si="33"/>
        <v>0.33779770292169597</v>
      </c>
      <c r="K99" s="429">
        <f t="shared" si="33"/>
        <v>0.34665219746006309</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845</v>
      </c>
      <c r="C104" s="429">
        <f t="shared" ref="C104:K104" si="35">C66*C$99</f>
        <v>3.9363078713525939</v>
      </c>
      <c r="D104" s="429">
        <f t="shared" si="35"/>
        <v>4.0393613395865859</v>
      </c>
      <c r="E104" s="429">
        <f t="shared" si="35"/>
        <v>4.0150191840986613</v>
      </c>
      <c r="F104" s="429">
        <f t="shared" si="35"/>
        <v>3.8987213632919913</v>
      </c>
      <c r="G104" s="429">
        <f t="shared" si="35"/>
        <v>3.9364462821615209</v>
      </c>
      <c r="H104" s="429">
        <f t="shared" si="35"/>
        <v>3.8499519074095945</v>
      </c>
      <c r="I104" s="429">
        <f t="shared" si="35"/>
        <v>3.8142970207301015</v>
      </c>
      <c r="J104" s="429">
        <f t="shared" si="35"/>
        <v>3.7727197265483294</v>
      </c>
      <c r="K104" s="429">
        <f t="shared" si="35"/>
        <v>3.8716118324584037</v>
      </c>
    </row>
    <row r="105" spans="1:11" ht="13.15">
      <c r="A105" s="295"/>
      <c r="B105" s="311" t="s">
        <v>846</v>
      </c>
      <c r="C105" s="429">
        <f t="shared" ref="C105:K105" si="36">C77*C$99</f>
        <v>12.991721188524286</v>
      </c>
      <c r="D105" s="429">
        <f t="shared" si="36"/>
        <v>13.331847512623627</v>
      </c>
      <c r="E105" s="429">
        <f t="shared" si="36"/>
        <v>13.251506617662546</v>
      </c>
      <c r="F105" s="429">
        <f t="shared" si="36"/>
        <v>12.867667519671961</v>
      </c>
      <c r="G105" s="429">
        <f t="shared" si="36"/>
        <v>12.992178011185985</v>
      </c>
      <c r="H105" s="429">
        <f t="shared" si="36"/>
        <v>12.706704710347188</v>
      </c>
      <c r="I105" s="429">
        <f t="shared" si="36"/>
        <v>12.589026326976928</v>
      </c>
      <c r="J105" s="429">
        <f t="shared" si="36"/>
        <v>12.451801132343657</v>
      </c>
      <c r="K105" s="429">
        <f t="shared" si="36"/>
        <v>12.778192946632366</v>
      </c>
    </row>
    <row r="106" spans="1:11" ht="13.15">
      <c r="A106" s="295"/>
      <c r="B106" s="311" t="s">
        <v>847</v>
      </c>
      <c r="C106" s="429">
        <f t="shared" ref="C106:K106" si="37">C88*C$99</f>
        <v>18.316459089578647</v>
      </c>
      <c r="D106" s="429">
        <f t="shared" si="37"/>
        <v>18.795988307474527</v>
      </c>
      <c r="E106" s="429">
        <f t="shared" si="37"/>
        <v>18.682719195982614</v>
      </c>
      <c r="F106" s="429">
        <f t="shared" si="37"/>
        <v>18.141561251372821</v>
      </c>
      <c r="G106" s="429">
        <f t="shared" si="37"/>
        <v>18.317103143855427</v>
      </c>
      <c r="H106" s="429">
        <f t="shared" si="37"/>
        <v>17.914626831432752</v>
      </c>
      <c r="I106" s="429">
        <f t="shared" si="37"/>
        <v>17.748717229198288</v>
      </c>
      <c r="J106" s="429">
        <f t="shared" si="37"/>
        <v>17.555249433277609</v>
      </c>
      <c r="K106" s="429">
        <f t="shared" si="37"/>
        <v>18.015414966915539</v>
      </c>
    </row>
    <row r="107" spans="1:11" ht="13.15">
      <c r="A107" s="295"/>
      <c r="B107" s="311" t="s">
        <v>8</v>
      </c>
      <c r="C107" s="429">
        <f>SUM(C104:C106)</f>
        <v>35.244488149455528</v>
      </c>
      <c r="D107" s="429">
        <f t="shared" ref="D107:K107" si="38">SUM(D104:D106)</f>
        <v>36.16719715968474</v>
      </c>
      <c r="E107" s="429">
        <f t="shared" si="38"/>
        <v>35.949244997743818</v>
      </c>
      <c r="F107" s="429">
        <f t="shared" si="38"/>
        <v>34.907950134336772</v>
      </c>
      <c r="G107" s="429">
        <f t="shared" si="38"/>
        <v>35.24572743720293</v>
      </c>
      <c r="H107" s="429">
        <f t="shared" si="38"/>
        <v>34.471283449189535</v>
      </c>
      <c r="I107" s="429">
        <f t="shared" si="38"/>
        <v>34.152040576905321</v>
      </c>
      <c r="J107" s="429">
        <f t="shared" si="38"/>
        <v>33.779770292169594</v>
      </c>
      <c r="K107" s="429">
        <f t="shared" si="38"/>
        <v>34.665219746006308</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35.244488149455528</v>
      </c>
      <c r="D112" s="642">
        <f t="shared" ref="D112:K112" si="39">D107</f>
        <v>36.16719715968474</v>
      </c>
      <c r="E112" s="642">
        <f t="shared" si="39"/>
        <v>35.949244997743818</v>
      </c>
      <c r="F112" s="642">
        <f t="shared" si="39"/>
        <v>34.907950134336772</v>
      </c>
      <c r="G112" s="642">
        <f t="shared" si="39"/>
        <v>35.24572743720293</v>
      </c>
      <c r="H112" s="642">
        <f t="shared" si="39"/>
        <v>34.471283449189535</v>
      </c>
      <c r="I112" s="642">
        <f t="shared" si="39"/>
        <v>34.152040576905321</v>
      </c>
      <c r="J112" s="642">
        <f t="shared" si="39"/>
        <v>33.779770292169594</v>
      </c>
      <c r="K112" s="642">
        <f t="shared" si="39"/>
        <v>34.665219746006308</v>
      </c>
    </row>
    <row r="113" spans="1:11">
      <c r="A113" s="295"/>
      <c r="B113" s="642" t="s">
        <v>1493</v>
      </c>
      <c r="C113" s="642">
        <f t="shared" ref="C113:K113" si="40">((C68+C79+C90)/100)*C112</f>
        <v>5.1156089282851696</v>
      </c>
      <c r="D113" s="642">
        <f t="shared" si="40"/>
        <v>5.2495367762630281</v>
      </c>
      <c r="E113" s="642">
        <f t="shared" si="40"/>
        <v>5.2179018147667513</v>
      </c>
      <c r="F113" s="642">
        <f t="shared" si="40"/>
        <v>5.0667616626489549</v>
      </c>
      <c r="G113" s="642">
        <f t="shared" si="40"/>
        <v>5.1157888063823753</v>
      </c>
      <c r="H113" s="642">
        <f t="shared" si="40"/>
        <v>5.0033810856988419</v>
      </c>
      <c r="I113" s="642">
        <f t="shared" si="40"/>
        <v>4.9570441469746021</v>
      </c>
      <c r="J113" s="642">
        <f t="shared" si="40"/>
        <v>4.9030104727088926</v>
      </c>
      <c r="K113" s="642">
        <f t="shared" si="40"/>
        <v>5.0315302319513684</v>
      </c>
    </row>
    <row r="114" spans="1:11">
      <c r="A114" s="295"/>
      <c r="B114" s="642" t="s">
        <v>1494</v>
      </c>
      <c r="C114" s="642">
        <f t="shared" ref="C114:K114" si="41">((C67+C78+C89)/100)*C112</f>
        <v>30.128879221170362</v>
      </c>
      <c r="D114" s="642">
        <f t="shared" si="41"/>
        <v>30.917660383421715</v>
      </c>
      <c r="E114" s="642">
        <f t="shared" si="41"/>
        <v>30.731343182977071</v>
      </c>
      <c r="F114" s="642">
        <f t="shared" si="41"/>
        <v>29.841188471687822</v>
      </c>
      <c r="G114" s="642">
        <f t="shared" si="41"/>
        <v>30.129938630820558</v>
      </c>
      <c r="H114" s="642">
        <f t="shared" si="41"/>
        <v>29.467902363490698</v>
      </c>
      <c r="I114" s="642">
        <f t="shared" si="41"/>
        <v>29.194996429930722</v>
      </c>
      <c r="J114" s="642">
        <f t="shared" si="41"/>
        <v>28.876759819460705</v>
      </c>
      <c r="K114" s="642">
        <f t="shared" si="41"/>
        <v>29.633689514054943</v>
      </c>
    </row>
    <row r="115" spans="1:11">
      <c r="A115" s="295"/>
      <c r="B115" s="642" t="s">
        <v>801</v>
      </c>
      <c r="C115" s="642">
        <f>C113*$C$39</f>
        <v>3.2279492337479421</v>
      </c>
      <c r="D115" s="642">
        <f t="shared" ref="D115:K115" si="42">D113*$C$39</f>
        <v>3.3124577058219709</v>
      </c>
      <c r="E115" s="642">
        <f t="shared" si="42"/>
        <v>3.29249604511782</v>
      </c>
      <c r="F115" s="642">
        <f t="shared" si="42"/>
        <v>3.1971266091314905</v>
      </c>
      <c r="G115" s="642">
        <f t="shared" si="42"/>
        <v>3.2280627368272787</v>
      </c>
      <c r="H115" s="642">
        <f t="shared" si="42"/>
        <v>3.1571334650759693</v>
      </c>
      <c r="I115" s="642">
        <f t="shared" si="42"/>
        <v>3.1278948567409741</v>
      </c>
      <c r="J115" s="642">
        <f t="shared" si="42"/>
        <v>3.0937996082793111</v>
      </c>
      <c r="K115" s="642">
        <f t="shared" si="42"/>
        <v>3.1748955763613136</v>
      </c>
    </row>
    <row r="116" spans="1:11">
      <c r="A116" s="295"/>
      <c r="B116" s="642" t="s">
        <v>802</v>
      </c>
      <c r="C116" s="642">
        <f>C114</f>
        <v>30.128879221170362</v>
      </c>
      <c r="D116" s="642">
        <f t="shared" ref="D116:K116" si="43">D114</f>
        <v>30.917660383421715</v>
      </c>
      <c r="E116" s="642">
        <f t="shared" si="43"/>
        <v>30.731343182977071</v>
      </c>
      <c r="F116" s="642">
        <f t="shared" si="43"/>
        <v>29.841188471687822</v>
      </c>
      <c r="G116" s="642">
        <f t="shared" si="43"/>
        <v>30.129938630820558</v>
      </c>
      <c r="H116" s="642">
        <f t="shared" si="43"/>
        <v>29.467902363490698</v>
      </c>
      <c r="I116" s="642">
        <f t="shared" si="43"/>
        <v>29.194996429930722</v>
      </c>
      <c r="J116" s="642">
        <f t="shared" si="43"/>
        <v>28.876759819460705</v>
      </c>
      <c r="K116" s="642">
        <f t="shared" si="43"/>
        <v>29.633689514054943</v>
      </c>
    </row>
    <row r="117" spans="1:11">
      <c r="A117" s="295"/>
      <c r="B117" s="642" t="s">
        <v>702</v>
      </c>
      <c r="C117" s="642">
        <f>C116+C115</f>
        <v>33.356828454918301</v>
      </c>
      <c r="D117" s="642">
        <f t="shared" ref="D117:K117" si="44">D116+D115</f>
        <v>34.230118089243689</v>
      </c>
      <c r="E117" s="642">
        <f t="shared" si="44"/>
        <v>34.023839228094893</v>
      </c>
      <c r="F117" s="642">
        <f t="shared" si="44"/>
        <v>33.038315080819309</v>
      </c>
      <c r="G117" s="642">
        <f t="shared" si="44"/>
        <v>33.358001367647837</v>
      </c>
      <c r="H117" s="642">
        <f t="shared" si="44"/>
        <v>32.625035828566666</v>
      </c>
      <c r="I117" s="642">
        <f t="shared" si="44"/>
        <v>32.322891286671698</v>
      </c>
      <c r="J117" s="642">
        <f t="shared" si="44"/>
        <v>31.970559427740017</v>
      </c>
      <c r="K117" s="642">
        <f t="shared" si="44"/>
        <v>32.808585090416258</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0000"/>
  </sheetPr>
  <dimension ref="A1:L232"/>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9.65" customHeight="1">
      <c r="A5" s="1306" t="s">
        <v>732</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SUM(A12:A1874)</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OUTPUTS_FOR_SECTION_2_OF_MODEL!B70</f>
        <v>Computing</v>
      </c>
      <c r="C15" s="293">
        <f>OUTPUTS_FOR_SECTION_2_OF_MODEL!E70</f>
        <v>782.24135024036468</v>
      </c>
      <c r="D15" s="293">
        <f>OUTPUTS_FOR_SECTION_2_OF_MODEL!F70</f>
        <v>775.45508531670714</v>
      </c>
      <c r="E15" s="293">
        <f>OUTPUTS_FOR_SECTION_2_OF_MODEL!G70</f>
        <v>776.80221294456317</v>
      </c>
      <c r="F15" s="293">
        <f>OUTPUTS_FOR_SECTION_2_OF_MODEL!H70</f>
        <v>823.48632374045997</v>
      </c>
      <c r="G15" s="293">
        <f>OUTPUTS_FOR_SECTION_2_OF_MODEL!I70</f>
        <v>822.11564711025517</v>
      </c>
      <c r="H15" s="293">
        <f>OUTPUTS_FOR_SECTION_2_OF_MODEL!J70</f>
        <v>811.94325852424538</v>
      </c>
      <c r="I15" s="293">
        <f>OUTPUTS_FOR_SECTION_2_OF_MODEL!K70</f>
        <v>808.7083119869294</v>
      </c>
      <c r="J15" s="293">
        <f>OUTPUTS_FOR_SECTION_2_OF_MODEL!L70</f>
        <v>804.93432902506822</v>
      </c>
      <c r="K15" s="293">
        <f>OUTPUTS_FOR_SECTION_2_OF_MODEL!M70</f>
        <v>816.78709688039885</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725.91997302305845</v>
      </c>
      <c r="D44" s="429">
        <f t="shared" si="4"/>
        <v>719.62231917390432</v>
      </c>
      <c r="E44" s="429">
        <f t="shared" si="4"/>
        <v>720.87245361255464</v>
      </c>
      <c r="F44" s="429">
        <f t="shared" si="4"/>
        <v>764.19530843114694</v>
      </c>
      <c r="G44" s="429">
        <f t="shared" si="4"/>
        <v>762.92332051831681</v>
      </c>
      <c r="H44" s="429">
        <f t="shared" si="4"/>
        <v>753.4833439104998</v>
      </c>
      <c r="I44" s="429">
        <f t="shared" si="4"/>
        <v>750.48131352387054</v>
      </c>
      <c r="J44" s="429">
        <f t="shared" si="4"/>
        <v>746.97905733526341</v>
      </c>
      <c r="K44" s="429">
        <f t="shared" si="4"/>
        <v>757.97842590501023</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7.6699971405380793</v>
      </c>
      <c r="D58" s="429">
        <f t="shared" ref="D58:K58" si="7">D44/$J$51</f>
        <v>7.6034567658271381</v>
      </c>
      <c r="E58" s="429">
        <f t="shared" si="7"/>
        <v>7.6166655600827982</v>
      </c>
      <c r="F58" s="429">
        <f t="shared" si="7"/>
        <v>8.0744104698898109</v>
      </c>
      <c r="G58" s="429">
        <f t="shared" si="7"/>
        <v>8.0609707740324605</v>
      </c>
      <c r="H58" s="429">
        <f t="shared" si="7"/>
        <v>7.961228934326388</v>
      </c>
      <c r="I58" s="429">
        <f t="shared" si="7"/>
        <v>7.9295097843691744</v>
      </c>
      <c r="J58" s="429">
        <f t="shared" si="7"/>
        <v>7.8925052990948794</v>
      </c>
      <c r="K58" s="429">
        <f t="shared" si="7"/>
        <v>8.0087235168225828</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7.6699971405380793</v>
      </c>
      <c r="D99" s="429">
        <f t="shared" ref="D99:K99" si="33">D58</f>
        <v>7.6034567658271381</v>
      </c>
      <c r="E99" s="429">
        <f t="shared" si="33"/>
        <v>7.6166655600827982</v>
      </c>
      <c r="F99" s="429">
        <f t="shared" si="33"/>
        <v>8.0744104698898109</v>
      </c>
      <c r="G99" s="429">
        <f t="shared" si="33"/>
        <v>8.0609707740324605</v>
      </c>
      <c r="H99" s="429">
        <f t="shared" si="33"/>
        <v>7.961228934326388</v>
      </c>
      <c r="I99" s="429">
        <f t="shared" si="33"/>
        <v>7.9295097843691744</v>
      </c>
      <c r="J99" s="429">
        <f t="shared" si="33"/>
        <v>7.8925052990948794</v>
      </c>
      <c r="K99" s="429">
        <f t="shared" si="33"/>
        <v>8.0087235168225828</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848</v>
      </c>
      <c r="C104" s="429">
        <f t="shared" ref="C104:K104" si="35">C66*C$99</f>
        <v>85.662955267002062</v>
      </c>
      <c r="D104" s="429">
        <f t="shared" si="35"/>
        <v>84.919793954439555</v>
      </c>
      <c r="E104" s="429">
        <f t="shared" si="35"/>
        <v>85.067317392939074</v>
      </c>
      <c r="F104" s="429">
        <f t="shared" si="35"/>
        <v>90.17967676074781</v>
      </c>
      <c r="G104" s="429">
        <f t="shared" si="35"/>
        <v>90.029574479881816</v>
      </c>
      <c r="H104" s="429">
        <f t="shared" si="35"/>
        <v>88.915600042025588</v>
      </c>
      <c r="I104" s="429">
        <f t="shared" si="35"/>
        <v>88.561342266682871</v>
      </c>
      <c r="J104" s="429">
        <f t="shared" si="35"/>
        <v>88.148054815768901</v>
      </c>
      <c r="K104" s="429">
        <f t="shared" si="35"/>
        <v>89.446046953706073</v>
      </c>
    </row>
    <row r="105" spans="1:11" ht="13.15">
      <c r="A105" s="295"/>
      <c r="B105" s="311" t="s">
        <v>849</v>
      </c>
      <c r="C105" s="429">
        <f t="shared" ref="C105:K105" si="36">C77*C$99</f>
        <v>282.72921412305607</v>
      </c>
      <c r="D105" s="429">
        <f t="shared" si="36"/>
        <v>280.27642209396305</v>
      </c>
      <c r="E105" s="429">
        <f t="shared" si="36"/>
        <v>280.76332084385672</v>
      </c>
      <c r="F105" s="429">
        <f t="shared" si="36"/>
        <v>297.63658119157657</v>
      </c>
      <c r="G105" s="429">
        <f t="shared" si="36"/>
        <v>297.14117101368765</v>
      </c>
      <c r="H105" s="429">
        <f t="shared" si="36"/>
        <v>293.46451619379974</v>
      </c>
      <c r="I105" s="429">
        <f t="shared" si="36"/>
        <v>292.29529407080099</v>
      </c>
      <c r="J105" s="429">
        <f t="shared" si="36"/>
        <v>290.93124544745359</v>
      </c>
      <c r="K105" s="429">
        <f t="shared" si="36"/>
        <v>295.21524774404776</v>
      </c>
    </row>
    <row r="106" spans="1:11" ht="13.15">
      <c r="A106" s="295"/>
      <c r="B106" s="311" t="s">
        <v>850</v>
      </c>
      <c r="C106" s="429">
        <f t="shared" ref="C106:K106" si="37">C88*C$99</f>
        <v>398.60754466374976</v>
      </c>
      <c r="D106" s="429">
        <f t="shared" si="37"/>
        <v>395.14946053431117</v>
      </c>
      <c r="E106" s="429">
        <f t="shared" si="37"/>
        <v>395.83591777148399</v>
      </c>
      <c r="F106" s="429">
        <f t="shared" si="37"/>
        <v>419.62478903665669</v>
      </c>
      <c r="G106" s="429">
        <f t="shared" si="37"/>
        <v>418.92633190967655</v>
      </c>
      <c r="H106" s="429">
        <f t="shared" si="37"/>
        <v>413.74277719681345</v>
      </c>
      <c r="I106" s="429">
        <f t="shared" si="37"/>
        <v>412.09434209943356</v>
      </c>
      <c r="J106" s="429">
        <f t="shared" si="37"/>
        <v>410.17122964626549</v>
      </c>
      <c r="K106" s="429">
        <f t="shared" si="37"/>
        <v>416.21105698450447</v>
      </c>
    </row>
    <row r="107" spans="1:11" ht="13.15">
      <c r="A107" s="295"/>
      <c r="B107" s="311" t="s">
        <v>8</v>
      </c>
      <c r="C107" s="429">
        <f>SUM(C104:C106)</f>
        <v>766.99971405380791</v>
      </c>
      <c r="D107" s="429">
        <f t="shared" ref="D107:K107" si="38">SUM(D104:D106)</f>
        <v>760.34567658271385</v>
      </c>
      <c r="E107" s="429">
        <f t="shared" si="38"/>
        <v>761.66655600827971</v>
      </c>
      <c r="F107" s="429">
        <f t="shared" si="38"/>
        <v>807.44104698898104</v>
      </c>
      <c r="G107" s="429">
        <f t="shared" si="38"/>
        <v>806.09707740324598</v>
      </c>
      <c r="H107" s="429">
        <f t="shared" si="38"/>
        <v>796.12289343263876</v>
      </c>
      <c r="I107" s="429">
        <f t="shared" si="38"/>
        <v>792.95097843691747</v>
      </c>
      <c r="J107" s="429">
        <f t="shared" si="38"/>
        <v>789.25052990948802</v>
      </c>
      <c r="K107" s="429">
        <f t="shared" si="38"/>
        <v>800.87235168225834</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766.99971405380791</v>
      </c>
      <c r="D112" s="642">
        <f t="shared" ref="D112:K112" si="39">D107</f>
        <v>760.34567658271385</v>
      </c>
      <c r="E112" s="642">
        <f t="shared" si="39"/>
        <v>761.66655600827971</v>
      </c>
      <c r="F112" s="642">
        <f t="shared" si="39"/>
        <v>807.44104698898104</v>
      </c>
      <c r="G112" s="642">
        <f t="shared" si="39"/>
        <v>806.09707740324598</v>
      </c>
      <c r="H112" s="642">
        <f t="shared" si="39"/>
        <v>796.12289343263876</v>
      </c>
      <c r="I112" s="642">
        <f t="shared" si="39"/>
        <v>792.95097843691747</v>
      </c>
      <c r="J112" s="642">
        <f t="shared" si="39"/>
        <v>789.25052990948802</v>
      </c>
      <c r="K112" s="642">
        <f t="shared" si="39"/>
        <v>800.87235168225834</v>
      </c>
    </row>
    <row r="113" spans="1:11">
      <c r="A113" s="295"/>
      <c r="B113" s="642" t="s">
        <v>1493</v>
      </c>
      <c r="C113" s="642">
        <f t="shared" ref="C113:K113" si="40">((C68+C79+C90)/100)*C112</f>
        <v>111.32721146544573</v>
      </c>
      <c r="D113" s="642">
        <f t="shared" si="40"/>
        <v>110.36140219189558</v>
      </c>
      <c r="E113" s="642">
        <f t="shared" si="40"/>
        <v>110.55312302364547</v>
      </c>
      <c r="F113" s="642">
        <f t="shared" si="40"/>
        <v>117.19712346296529</v>
      </c>
      <c r="G113" s="642">
        <f t="shared" si="40"/>
        <v>117.00205117867007</v>
      </c>
      <c r="H113" s="642">
        <f t="shared" si="40"/>
        <v>115.55433474834406</v>
      </c>
      <c r="I113" s="642">
        <f t="shared" si="40"/>
        <v>115.09394285378553</v>
      </c>
      <c r="J113" s="642">
        <f t="shared" si="40"/>
        <v>114.55683624451079</v>
      </c>
      <c r="K113" s="642">
        <f t="shared" si="40"/>
        <v>116.24370129335507</v>
      </c>
    </row>
    <row r="114" spans="1:11">
      <c r="A114" s="295"/>
      <c r="B114" s="642" t="s">
        <v>1494</v>
      </c>
      <c r="C114" s="642">
        <f t="shared" ref="C114:K114" si="41">((C67+C78+C89)/100)*C112</f>
        <v>655.67250258836225</v>
      </c>
      <c r="D114" s="642">
        <f t="shared" si="41"/>
        <v>649.98427439081831</v>
      </c>
      <c r="E114" s="642">
        <f t="shared" si="41"/>
        <v>651.1134329846343</v>
      </c>
      <c r="F114" s="642">
        <f t="shared" si="41"/>
        <v>690.24392352601581</v>
      </c>
      <c r="G114" s="642">
        <f t="shared" si="41"/>
        <v>689.09502622457603</v>
      </c>
      <c r="H114" s="642">
        <f t="shared" si="41"/>
        <v>680.56855868429477</v>
      </c>
      <c r="I114" s="642">
        <f t="shared" si="41"/>
        <v>677.85703558313207</v>
      </c>
      <c r="J114" s="642">
        <f t="shared" si="41"/>
        <v>674.69369366497733</v>
      </c>
      <c r="K114" s="642">
        <f t="shared" si="41"/>
        <v>684.62865038890334</v>
      </c>
    </row>
    <row r="115" spans="1:11">
      <c r="A115" s="295"/>
      <c r="B115" s="642" t="s">
        <v>801</v>
      </c>
      <c r="C115" s="642">
        <f>C113*$C$39</f>
        <v>70.247470434696254</v>
      </c>
      <c r="D115" s="642">
        <f t="shared" ref="D115:K115" si="42">D113*$C$39</f>
        <v>69.638044783086116</v>
      </c>
      <c r="E115" s="642">
        <f t="shared" si="42"/>
        <v>69.759020627920293</v>
      </c>
      <c r="F115" s="642">
        <f t="shared" si="42"/>
        <v>73.951384905131107</v>
      </c>
      <c r="G115" s="642">
        <f t="shared" si="42"/>
        <v>73.828294293740811</v>
      </c>
      <c r="H115" s="642">
        <f t="shared" si="42"/>
        <v>72.914785226205098</v>
      </c>
      <c r="I115" s="642">
        <f t="shared" si="42"/>
        <v>72.624277940738679</v>
      </c>
      <c r="J115" s="642">
        <f t="shared" si="42"/>
        <v>72.285363670286316</v>
      </c>
      <c r="K115" s="642">
        <f t="shared" si="42"/>
        <v>73.349775516107059</v>
      </c>
    </row>
    <row r="116" spans="1:11">
      <c r="A116" s="295"/>
      <c r="B116" s="642" t="s">
        <v>802</v>
      </c>
      <c r="C116" s="642">
        <f>C114</f>
        <v>655.67250258836225</v>
      </c>
      <c r="D116" s="642">
        <f t="shared" ref="D116:K116" si="43">D114</f>
        <v>649.98427439081831</v>
      </c>
      <c r="E116" s="642">
        <f t="shared" si="43"/>
        <v>651.1134329846343</v>
      </c>
      <c r="F116" s="642">
        <f t="shared" si="43"/>
        <v>690.24392352601581</v>
      </c>
      <c r="G116" s="642">
        <f t="shared" si="43"/>
        <v>689.09502622457603</v>
      </c>
      <c r="H116" s="642">
        <f t="shared" si="43"/>
        <v>680.56855868429477</v>
      </c>
      <c r="I116" s="642">
        <f t="shared" si="43"/>
        <v>677.85703558313207</v>
      </c>
      <c r="J116" s="642">
        <f t="shared" si="43"/>
        <v>674.69369366497733</v>
      </c>
      <c r="K116" s="642">
        <f t="shared" si="43"/>
        <v>684.62865038890334</v>
      </c>
    </row>
    <row r="117" spans="1:11">
      <c r="A117" s="295"/>
      <c r="B117" s="642" t="s">
        <v>702</v>
      </c>
      <c r="C117" s="642">
        <f>C116+C115</f>
        <v>725.91997302305845</v>
      </c>
      <c r="D117" s="642">
        <f t="shared" ref="D117:K117" si="44">D116+D115</f>
        <v>719.62231917390443</v>
      </c>
      <c r="E117" s="642">
        <f t="shared" si="44"/>
        <v>720.87245361255464</v>
      </c>
      <c r="F117" s="642">
        <f t="shared" si="44"/>
        <v>764.19530843114694</v>
      </c>
      <c r="G117" s="642">
        <f t="shared" si="44"/>
        <v>762.92332051831681</v>
      </c>
      <c r="H117" s="642">
        <f t="shared" si="44"/>
        <v>753.48334391049991</v>
      </c>
      <c r="I117" s="642">
        <f t="shared" si="44"/>
        <v>750.48131352387077</v>
      </c>
      <c r="J117" s="642">
        <f t="shared" si="44"/>
        <v>746.97905733526363</v>
      </c>
      <c r="K117" s="642">
        <f t="shared" si="44"/>
        <v>757.97842590501045</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L232"/>
  <sheetViews>
    <sheetView showGridLines="0" zoomScale="90" zoomScaleNormal="90" workbookViewId="0"/>
  </sheetViews>
  <sheetFormatPr defaultRowHeight="12.75"/>
  <cols>
    <col min="2" max="2" width="45.73046875" customWidth="1"/>
    <col min="3" max="11"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75" customHeight="1">
      <c r="A5" s="1306" t="s">
        <v>733</v>
      </c>
      <c r="B5" s="1306"/>
      <c r="C5" s="1306"/>
      <c r="D5" s="1306"/>
      <c r="E5" s="1306"/>
      <c r="F5" s="1306"/>
      <c r="G5" s="1306"/>
      <c r="H5" s="1306"/>
      <c r="I5" s="1306"/>
      <c r="J5" s="1306"/>
      <c r="K5" s="1306"/>
      <c r="L5" s="57"/>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SUM(A12:A1873)</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OUTPUTS_FOR_SECTION_2_OF_MODEL!B71</f>
        <v>Design &amp; Technology</v>
      </c>
      <c r="C15" s="293">
        <f>OUTPUTS_FOR_SECTION_2_OF_MODEL!E71</f>
        <v>1104.4491850058373</v>
      </c>
      <c r="D15" s="293">
        <f>OUTPUTS_FOR_SECTION_2_OF_MODEL!F71</f>
        <v>1046.8770228805731</v>
      </c>
      <c r="E15" s="293">
        <f>OUTPUTS_FOR_SECTION_2_OF_MODEL!G71</f>
        <v>1000.8947987465654</v>
      </c>
      <c r="F15" s="293">
        <f>OUTPUTS_FOR_SECTION_2_OF_MODEL!H71</f>
        <v>1084.5368838308814</v>
      </c>
      <c r="G15" s="293">
        <f>OUTPUTS_FOR_SECTION_2_OF_MODEL!I71</f>
        <v>1058.9382796093169</v>
      </c>
      <c r="H15" s="293">
        <f>OUTPUTS_FOR_SECTION_2_OF_MODEL!J71</f>
        <v>1020.2833258391533</v>
      </c>
      <c r="I15" s="293">
        <f>OUTPUTS_FOR_SECTION_2_OF_MODEL!K71</f>
        <v>1012.1129833509322</v>
      </c>
      <c r="J15" s="293">
        <f>OUTPUTS_FOR_SECTION_2_OF_MODEL!L71</f>
        <v>1022.1660874052573</v>
      </c>
      <c r="K15" s="293">
        <f>OUTPUTS_FOR_SECTION_2_OF_MODEL!M71</f>
        <v>1033.8507809779103</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1024.9288436854172</v>
      </c>
      <c r="D44" s="429">
        <f t="shared" si="4"/>
        <v>971.50187723317185</v>
      </c>
      <c r="E44" s="429">
        <f t="shared" si="4"/>
        <v>928.83037323681265</v>
      </c>
      <c r="F44" s="429">
        <f t="shared" si="4"/>
        <v>1006.450228195058</v>
      </c>
      <c r="G44" s="429">
        <f t="shared" si="4"/>
        <v>982.69472347744613</v>
      </c>
      <c r="H44" s="429">
        <f t="shared" si="4"/>
        <v>946.82292637873434</v>
      </c>
      <c r="I44" s="429">
        <f t="shared" si="4"/>
        <v>939.24084854966509</v>
      </c>
      <c r="J44" s="429">
        <f t="shared" si="4"/>
        <v>948.5701291120788</v>
      </c>
      <c r="K44" s="429">
        <f t="shared" si="4"/>
        <v>959.41352474750079</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10.829294677737767</v>
      </c>
      <c r="D58" s="429">
        <f t="shared" ref="D58:K58" si="7">D44/$J$51</f>
        <v>10.264790744597841</v>
      </c>
      <c r="E58" s="429">
        <f t="shared" si="7"/>
        <v>9.8139279418131888</v>
      </c>
      <c r="F58" s="429">
        <f t="shared" si="7"/>
        <v>10.634051492208753</v>
      </c>
      <c r="G58" s="429">
        <f t="shared" si="7"/>
        <v>10.383053227899618</v>
      </c>
      <c r="H58" s="429">
        <f t="shared" si="7"/>
        <v>10.004035441645179</v>
      </c>
      <c r="I58" s="429">
        <f t="shared" si="7"/>
        <v>9.9239239728477067</v>
      </c>
      <c r="J58" s="429">
        <f t="shared" si="7"/>
        <v>10.022496209314767</v>
      </c>
      <c r="K58" s="429">
        <f t="shared" si="7"/>
        <v>10.137066432766613</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10.829294677737767</v>
      </c>
      <c r="D99" s="429">
        <f t="shared" ref="D99:K99" si="33">D58</f>
        <v>10.264790744597841</v>
      </c>
      <c r="E99" s="429">
        <f t="shared" si="33"/>
        <v>9.8139279418131888</v>
      </c>
      <c r="F99" s="429">
        <f t="shared" si="33"/>
        <v>10.634051492208753</v>
      </c>
      <c r="G99" s="429">
        <f t="shared" si="33"/>
        <v>10.383053227899618</v>
      </c>
      <c r="H99" s="429">
        <f t="shared" si="33"/>
        <v>10.004035441645179</v>
      </c>
      <c r="I99" s="429">
        <f t="shared" si="33"/>
        <v>9.9239239728477067</v>
      </c>
      <c r="J99" s="429">
        <f t="shared" si="33"/>
        <v>10.022496209314767</v>
      </c>
      <c r="K99" s="429">
        <f t="shared" si="33"/>
        <v>10.137066432766613</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851</v>
      </c>
      <c r="C104" s="429">
        <f t="shared" ref="C104:K104" si="35">C66*C$99</f>
        <v>120.94781374157779</v>
      </c>
      <c r="D104" s="429">
        <f t="shared" si="35"/>
        <v>114.64310797877748</v>
      </c>
      <c r="E104" s="429">
        <f t="shared" si="35"/>
        <v>109.60761195461765</v>
      </c>
      <c r="F104" s="429">
        <f t="shared" si="35"/>
        <v>118.76722514920895</v>
      </c>
      <c r="G104" s="429">
        <f t="shared" si="35"/>
        <v>115.96393165461708</v>
      </c>
      <c r="H104" s="429">
        <f t="shared" si="35"/>
        <v>111.73084224475136</v>
      </c>
      <c r="I104" s="429">
        <f t="shared" si="35"/>
        <v>110.83611112005497</v>
      </c>
      <c r="J104" s="429">
        <f t="shared" si="35"/>
        <v>111.93702275383085</v>
      </c>
      <c r="K104" s="429">
        <f t="shared" si="35"/>
        <v>113.21660914045594</v>
      </c>
    </row>
    <row r="105" spans="1:11" ht="13.15">
      <c r="A105" s="295"/>
      <c r="B105" s="311" t="s">
        <v>852</v>
      </c>
      <c r="C105" s="429">
        <f t="shared" ref="C105:K105" si="36">C77*C$99</f>
        <v>399.18632531967268</v>
      </c>
      <c r="D105" s="429">
        <f t="shared" si="36"/>
        <v>378.37774476069364</v>
      </c>
      <c r="E105" s="429">
        <f t="shared" si="36"/>
        <v>361.75817064965548</v>
      </c>
      <c r="F105" s="429">
        <f t="shared" si="36"/>
        <v>391.98932753778985</v>
      </c>
      <c r="G105" s="429">
        <f t="shared" si="36"/>
        <v>382.73710218306246</v>
      </c>
      <c r="H105" s="429">
        <f t="shared" si="36"/>
        <v>368.76585827216053</v>
      </c>
      <c r="I105" s="429">
        <f t="shared" si="36"/>
        <v>365.8128125016944</v>
      </c>
      <c r="J105" s="429">
        <f t="shared" si="36"/>
        <v>369.44635374558709</v>
      </c>
      <c r="K105" s="429">
        <f t="shared" si="36"/>
        <v>373.66960815428052</v>
      </c>
    </row>
    <row r="106" spans="1:11" ht="13.15">
      <c r="A106" s="295"/>
      <c r="B106" s="311" t="s">
        <v>853</v>
      </c>
      <c r="C106" s="429">
        <f t="shared" ref="C106:K106" si="37">C88*C$99</f>
        <v>562.79532871252627</v>
      </c>
      <c r="D106" s="429">
        <f t="shared" si="37"/>
        <v>533.45822172031296</v>
      </c>
      <c r="E106" s="429">
        <f t="shared" si="37"/>
        <v>510.02701157704576</v>
      </c>
      <c r="F106" s="429">
        <f t="shared" si="37"/>
        <v>552.64859653387657</v>
      </c>
      <c r="G106" s="429">
        <f t="shared" si="37"/>
        <v>539.60428895228222</v>
      </c>
      <c r="H106" s="429">
        <f t="shared" si="37"/>
        <v>519.90684364760602</v>
      </c>
      <c r="I106" s="429">
        <f t="shared" si="37"/>
        <v>515.74347366302129</v>
      </c>
      <c r="J106" s="429">
        <f t="shared" si="37"/>
        <v>520.86624443205869</v>
      </c>
      <c r="K106" s="429">
        <f t="shared" si="37"/>
        <v>526.82042598192481</v>
      </c>
    </row>
    <row r="107" spans="1:11" ht="13.15">
      <c r="A107" s="295"/>
      <c r="B107" s="311" t="s">
        <v>8</v>
      </c>
      <c r="C107" s="429">
        <f>SUM(C104:C106)</f>
        <v>1082.9294677737767</v>
      </c>
      <c r="D107" s="429">
        <f t="shared" ref="D107:K107" si="38">SUM(D104:D106)</f>
        <v>1026.479074459784</v>
      </c>
      <c r="E107" s="429">
        <f t="shared" si="38"/>
        <v>981.39279418131889</v>
      </c>
      <c r="F107" s="429">
        <f t="shared" si="38"/>
        <v>1063.4051492208755</v>
      </c>
      <c r="G107" s="429">
        <f t="shared" si="38"/>
        <v>1038.3053227899618</v>
      </c>
      <c r="H107" s="429">
        <f t="shared" si="38"/>
        <v>1000.4035441645179</v>
      </c>
      <c r="I107" s="429">
        <f t="shared" si="38"/>
        <v>992.3923972847706</v>
      </c>
      <c r="J107" s="429">
        <f t="shared" si="38"/>
        <v>1002.2496209314766</v>
      </c>
      <c r="K107" s="429">
        <f t="shared" si="38"/>
        <v>1013.7066432766612</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1082.9294677737767</v>
      </c>
      <c r="D112" s="642">
        <f t="shared" ref="D112:K112" si="39">D107</f>
        <v>1026.479074459784</v>
      </c>
      <c r="E112" s="642">
        <f t="shared" si="39"/>
        <v>981.39279418131889</v>
      </c>
      <c r="F112" s="642">
        <f t="shared" si="39"/>
        <v>1063.4051492208755</v>
      </c>
      <c r="G112" s="642">
        <f t="shared" si="39"/>
        <v>1038.3053227899618</v>
      </c>
      <c r="H112" s="642">
        <f t="shared" si="39"/>
        <v>1000.4035441645179</v>
      </c>
      <c r="I112" s="642">
        <f t="shared" si="39"/>
        <v>992.3923972847706</v>
      </c>
      <c r="J112" s="642">
        <f t="shared" si="39"/>
        <v>1002.2496209314766</v>
      </c>
      <c r="K112" s="642">
        <f t="shared" si="39"/>
        <v>1013.7066432766612</v>
      </c>
    </row>
    <row r="113" spans="1:11">
      <c r="A113" s="295"/>
      <c r="B113" s="642" t="s">
        <v>1493</v>
      </c>
      <c r="C113" s="642">
        <f t="shared" ref="C113:K113" si="40">((C68+C79+C90)/100)*C112</f>
        <v>157.18326311208526</v>
      </c>
      <c r="D113" s="642">
        <f t="shared" si="40"/>
        <v>148.98969438106278</v>
      </c>
      <c r="E113" s="642">
        <f t="shared" si="40"/>
        <v>142.44558521546418</v>
      </c>
      <c r="F113" s="642">
        <f t="shared" si="40"/>
        <v>154.34937947375957</v>
      </c>
      <c r="G113" s="642">
        <f t="shared" si="40"/>
        <v>150.70623119922934</v>
      </c>
      <c r="H113" s="642">
        <f t="shared" si="40"/>
        <v>145.20492624873586</v>
      </c>
      <c r="I113" s="642">
        <f t="shared" si="40"/>
        <v>144.04213749351109</v>
      </c>
      <c r="J113" s="642">
        <f t="shared" si="40"/>
        <v>145.47287755934383</v>
      </c>
      <c r="K113" s="642">
        <f t="shared" si="40"/>
        <v>147.13582257225062</v>
      </c>
    </row>
    <row r="114" spans="1:11">
      <c r="A114" s="295"/>
      <c r="B114" s="642" t="s">
        <v>1494</v>
      </c>
      <c r="C114" s="642">
        <f t="shared" ref="C114:K114" si="41">((C67+C78+C89)/100)*C112</f>
        <v>925.74620466169154</v>
      </c>
      <c r="D114" s="642">
        <f t="shared" si="41"/>
        <v>877.4893800787213</v>
      </c>
      <c r="E114" s="642">
        <f t="shared" si="41"/>
        <v>838.94720896585477</v>
      </c>
      <c r="F114" s="642">
        <f t="shared" si="41"/>
        <v>909.05576974711607</v>
      </c>
      <c r="G114" s="642">
        <f t="shared" si="41"/>
        <v>887.59909159073254</v>
      </c>
      <c r="H114" s="642">
        <f t="shared" si="41"/>
        <v>855.19861791578217</v>
      </c>
      <c r="I114" s="642">
        <f t="shared" si="41"/>
        <v>848.35025979125965</v>
      </c>
      <c r="J114" s="642">
        <f t="shared" si="41"/>
        <v>856.77674337213284</v>
      </c>
      <c r="K114" s="642">
        <f t="shared" si="41"/>
        <v>866.57082070441072</v>
      </c>
    </row>
    <row r="115" spans="1:11">
      <c r="A115" s="295"/>
      <c r="B115" s="642" t="s">
        <v>801</v>
      </c>
      <c r="C115" s="642">
        <f>C113*$C$39</f>
        <v>99.182639023725798</v>
      </c>
      <c r="D115" s="642">
        <f t="shared" ref="D115:K115" si="42">D113*$C$39</f>
        <v>94.012497154450614</v>
      </c>
      <c r="E115" s="642">
        <f t="shared" si="42"/>
        <v>89.883164270957892</v>
      </c>
      <c r="F115" s="642">
        <f t="shared" si="42"/>
        <v>97.394458447942284</v>
      </c>
      <c r="G115" s="642">
        <f t="shared" si="42"/>
        <v>95.095631886713718</v>
      </c>
      <c r="H115" s="642">
        <f t="shared" si="42"/>
        <v>91.624308462952328</v>
      </c>
      <c r="I115" s="642">
        <f t="shared" si="42"/>
        <v>90.890588758405499</v>
      </c>
      <c r="J115" s="642">
        <f t="shared" si="42"/>
        <v>91.793385739945961</v>
      </c>
      <c r="K115" s="642">
        <f t="shared" si="42"/>
        <v>92.842704043090137</v>
      </c>
    </row>
    <row r="116" spans="1:11">
      <c r="A116" s="295"/>
      <c r="B116" s="642" t="s">
        <v>802</v>
      </c>
      <c r="C116" s="642">
        <f>C114</f>
        <v>925.74620466169154</v>
      </c>
      <c r="D116" s="642">
        <f t="shared" ref="D116:K116" si="43">D114</f>
        <v>877.4893800787213</v>
      </c>
      <c r="E116" s="642">
        <f t="shared" si="43"/>
        <v>838.94720896585477</v>
      </c>
      <c r="F116" s="642">
        <f t="shared" si="43"/>
        <v>909.05576974711607</v>
      </c>
      <c r="G116" s="642">
        <f t="shared" si="43"/>
        <v>887.59909159073254</v>
      </c>
      <c r="H116" s="642">
        <f t="shared" si="43"/>
        <v>855.19861791578217</v>
      </c>
      <c r="I116" s="642">
        <f t="shared" si="43"/>
        <v>848.35025979125965</v>
      </c>
      <c r="J116" s="642">
        <f t="shared" si="43"/>
        <v>856.77674337213284</v>
      </c>
      <c r="K116" s="642">
        <f t="shared" si="43"/>
        <v>866.57082070441072</v>
      </c>
    </row>
    <row r="117" spans="1:11">
      <c r="A117" s="295"/>
      <c r="B117" s="642" t="s">
        <v>702</v>
      </c>
      <c r="C117" s="642">
        <f>C116+C115</f>
        <v>1024.9288436854174</v>
      </c>
      <c r="D117" s="642">
        <f t="shared" ref="D117:K117" si="44">D116+D115</f>
        <v>971.50187723317185</v>
      </c>
      <c r="E117" s="642">
        <f t="shared" si="44"/>
        <v>928.83037323681265</v>
      </c>
      <c r="F117" s="642">
        <f t="shared" si="44"/>
        <v>1006.4502281950583</v>
      </c>
      <c r="G117" s="642">
        <f t="shared" si="44"/>
        <v>982.69472347744625</v>
      </c>
      <c r="H117" s="642">
        <f t="shared" si="44"/>
        <v>946.82292637873445</v>
      </c>
      <c r="I117" s="642">
        <f t="shared" si="44"/>
        <v>939.24084854966509</v>
      </c>
      <c r="J117" s="642">
        <f t="shared" si="44"/>
        <v>948.5701291120788</v>
      </c>
      <c r="K117" s="642">
        <f t="shared" si="44"/>
        <v>959.4135247475009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row r="134" spans="1:11">
      <c r="A134" s="295"/>
      <c r="B134" s="295"/>
      <c r="C134" s="295"/>
      <c r="D134" s="295"/>
      <c r="E134" s="295"/>
      <c r="F134" s="295"/>
      <c r="G134" s="295"/>
      <c r="H134" s="295"/>
      <c r="I134" s="295"/>
      <c r="J134" s="295"/>
      <c r="K134" s="295"/>
    </row>
    <row r="135" spans="1:11">
      <c r="A135" s="295"/>
      <c r="B135" s="295"/>
      <c r="C135" s="295"/>
      <c r="D135" s="295"/>
      <c r="E135" s="295"/>
      <c r="F135" s="295"/>
      <c r="G135" s="295"/>
      <c r="H135" s="295"/>
      <c r="I135" s="295"/>
      <c r="J135" s="295"/>
      <c r="K135" s="295"/>
    </row>
    <row r="136" spans="1:11">
      <c r="A136" s="295"/>
      <c r="B136" s="295"/>
      <c r="C136" s="295"/>
      <c r="D136" s="295"/>
      <c r="E136" s="295"/>
      <c r="F136" s="295"/>
      <c r="G136" s="295"/>
      <c r="H136" s="295"/>
      <c r="I136" s="295"/>
      <c r="J136" s="295"/>
      <c r="K136" s="295"/>
    </row>
    <row r="137" spans="1:11">
      <c r="A137" s="295"/>
      <c r="B137" s="295"/>
      <c r="C137" s="295"/>
      <c r="D137" s="295"/>
      <c r="E137" s="295"/>
      <c r="F137" s="295"/>
      <c r="G137" s="295"/>
      <c r="H137" s="295"/>
      <c r="I137" s="295"/>
      <c r="J137" s="295"/>
      <c r="K137" s="295"/>
    </row>
    <row r="138" spans="1:11">
      <c r="A138" s="295"/>
      <c r="B138" s="295"/>
      <c r="C138" s="295"/>
      <c r="D138" s="295"/>
      <c r="E138" s="295"/>
      <c r="F138" s="295"/>
      <c r="G138" s="295"/>
      <c r="H138" s="295"/>
      <c r="I138" s="295"/>
      <c r="J138" s="295"/>
      <c r="K138" s="295"/>
    </row>
    <row r="139" spans="1:11">
      <c r="A139" s="295"/>
      <c r="B139" s="295"/>
      <c r="C139" s="295"/>
      <c r="D139" s="295"/>
      <c r="E139" s="295"/>
      <c r="F139" s="295"/>
      <c r="G139" s="295"/>
      <c r="H139" s="295"/>
      <c r="I139" s="295"/>
      <c r="J139" s="295"/>
      <c r="K139" s="295"/>
    </row>
    <row r="140" spans="1:11">
      <c r="A140" s="295"/>
      <c r="B140" s="295"/>
      <c r="C140" s="295"/>
      <c r="D140" s="295"/>
      <c r="E140" s="295"/>
      <c r="F140" s="295"/>
      <c r="G140" s="295"/>
      <c r="H140" s="295"/>
      <c r="I140" s="295"/>
      <c r="J140" s="295"/>
      <c r="K140" s="295"/>
    </row>
    <row r="141" spans="1:11">
      <c r="A141" s="295"/>
      <c r="B141" s="295"/>
      <c r="C141" s="295"/>
      <c r="D141" s="295"/>
      <c r="E141" s="295"/>
      <c r="F141" s="295"/>
      <c r="G141" s="295"/>
      <c r="H141" s="295"/>
      <c r="I141" s="295"/>
      <c r="J141" s="295"/>
      <c r="K141" s="295"/>
    </row>
    <row r="142" spans="1:11">
      <c r="A142" s="295"/>
      <c r="B142" s="295"/>
      <c r="C142" s="295"/>
      <c r="D142" s="295"/>
      <c r="E142" s="295"/>
      <c r="F142" s="295"/>
      <c r="G142" s="295"/>
      <c r="H142" s="295"/>
      <c r="I142" s="295"/>
      <c r="J142" s="295"/>
      <c r="K142" s="295"/>
    </row>
    <row r="143" spans="1:11">
      <c r="A143" s="295"/>
      <c r="B143" s="295"/>
      <c r="C143" s="295"/>
      <c r="D143" s="295"/>
      <c r="E143" s="295"/>
      <c r="F143" s="295"/>
      <c r="G143" s="295"/>
      <c r="H143" s="295"/>
      <c r="I143" s="295"/>
      <c r="J143" s="295"/>
      <c r="K143" s="295"/>
    </row>
    <row r="144" spans="1:11">
      <c r="A144" s="295"/>
      <c r="B144" s="295"/>
      <c r="C144" s="295"/>
      <c r="D144" s="295"/>
      <c r="E144" s="295"/>
      <c r="F144" s="295"/>
      <c r="G144" s="295"/>
      <c r="H144" s="295"/>
      <c r="I144" s="295"/>
      <c r="J144" s="295"/>
      <c r="K144" s="295"/>
    </row>
    <row r="145" spans="1:11">
      <c r="A145" s="295"/>
      <c r="B145" s="295"/>
      <c r="C145" s="295"/>
      <c r="D145" s="295"/>
      <c r="E145" s="295"/>
      <c r="F145" s="295"/>
      <c r="G145" s="295"/>
      <c r="H145" s="295"/>
      <c r="I145" s="295"/>
      <c r="J145" s="295"/>
      <c r="K145" s="295"/>
    </row>
    <row r="146" spans="1:11">
      <c r="A146" s="295"/>
      <c r="B146" s="295"/>
      <c r="C146" s="295"/>
      <c r="D146" s="295"/>
      <c r="E146" s="295"/>
      <c r="F146" s="295"/>
      <c r="G146" s="295"/>
      <c r="H146" s="295"/>
      <c r="I146" s="295"/>
      <c r="J146" s="295"/>
      <c r="K146" s="295"/>
    </row>
    <row r="147" spans="1:11">
      <c r="A147" s="295"/>
      <c r="B147" s="295"/>
      <c r="C147" s="295"/>
      <c r="D147" s="295"/>
      <c r="E147" s="295"/>
      <c r="F147" s="295"/>
      <c r="G147" s="295"/>
      <c r="H147" s="295"/>
      <c r="I147" s="295"/>
      <c r="J147" s="295"/>
      <c r="K147" s="295"/>
    </row>
    <row r="148" spans="1:11">
      <c r="A148" s="295"/>
      <c r="B148" s="295"/>
      <c r="C148" s="295"/>
      <c r="D148" s="295"/>
      <c r="E148" s="295"/>
      <c r="F148" s="295"/>
      <c r="G148" s="295"/>
      <c r="H148" s="295"/>
      <c r="I148" s="295"/>
      <c r="J148" s="295"/>
      <c r="K148" s="295"/>
    </row>
    <row r="149" spans="1:11">
      <c r="A149" s="295"/>
      <c r="B149" s="295"/>
      <c r="C149" s="295"/>
      <c r="D149" s="295"/>
      <c r="E149" s="295"/>
      <c r="F149" s="295"/>
      <c r="G149" s="295"/>
      <c r="H149" s="295"/>
      <c r="I149" s="295"/>
      <c r="J149" s="295"/>
      <c r="K149" s="295"/>
    </row>
    <row r="150" spans="1:11">
      <c r="A150" s="295"/>
      <c r="B150" s="295"/>
      <c r="C150" s="295"/>
      <c r="D150" s="295"/>
      <c r="E150" s="295"/>
      <c r="F150" s="295"/>
      <c r="G150" s="295"/>
      <c r="H150" s="295"/>
      <c r="I150" s="295"/>
      <c r="J150" s="295"/>
      <c r="K150" s="295"/>
    </row>
    <row r="151" spans="1:11">
      <c r="A151" s="295"/>
      <c r="B151" s="295"/>
      <c r="C151" s="295"/>
      <c r="D151" s="295"/>
      <c r="E151" s="295"/>
      <c r="F151" s="295"/>
      <c r="G151" s="295"/>
      <c r="H151" s="295"/>
      <c r="I151" s="295"/>
      <c r="J151" s="295"/>
      <c r="K151" s="295"/>
    </row>
    <row r="152" spans="1:11">
      <c r="A152" s="295"/>
      <c r="B152" s="295"/>
      <c r="C152" s="295"/>
      <c r="D152" s="295"/>
      <c r="E152" s="295"/>
      <c r="F152" s="295"/>
      <c r="G152" s="295"/>
      <c r="H152" s="295"/>
      <c r="I152" s="295"/>
      <c r="J152" s="295"/>
      <c r="K152" s="295"/>
    </row>
    <row r="153" spans="1:11">
      <c r="A153" s="295"/>
      <c r="B153" s="295"/>
      <c r="C153" s="295"/>
      <c r="D153" s="295"/>
      <c r="E153" s="295"/>
      <c r="F153" s="295"/>
      <c r="G153" s="295"/>
      <c r="H153" s="295"/>
      <c r="I153" s="295"/>
      <c r="J153" s="295"/>
      <c r="K153" s="295"/>
    </row>
    <row r="154" spans="1:11">
      <c r="A154" s="295"/>
      <c r="B154" s="295"/>
      <c r="C154" s="295"/>
      <c r="D154" s="295"/>
      <c r="E154" s="295"/>
      <c r="F154" s="295"/>
      <c r="G154" s="295"/>
      <c r="H154" s="295"/>
      <c r="I154" s="295"/>
      <c r="J154" s="295"/>
      <c r="K154" s="295"/>
    </row>
    <row r="155" spans="1:11">
      <c r="A155" s="295"/>
      <c r="B155" s="295"/>
      <c r="C155" s="295"/>
      <c r="D155" s="295"/>
      <c r="E155" s="295"/>
      <c r="F155" s="295"/>
      <c r="G155" s="295"/>
      <c r="H155" s="295"/>
      <c r="I155" s="295"/>
      <c r="J155" s="295"/>
      <c r="K155" s="295"/>
    </row>
    <row r="156" spans="1:11">
      <c r="A156" s="295"/>
      <c r="B156" s="295"/>
      <c r="C156" s="295"/>
      <c r="D156" s="295"/>
      <c r="E156" s="295"/>
      <c r="F156" s="295"/>
      <c r="G156" s="295"/>
      <c r="H156" s="295"/>
      <c r="I156" s="295"/>
      <c r="J156" s="295"/>
      <c r="K156" s="295"/>
    </row>
    <row r="157" spans="1:11">
      <c r="A157" s="295"/>
      <c r="B157" s="295"/>
      <c r="C157" s="295"/>
      <c r="D157" s="295"/>
      <c r="E157" s="295"/>
      <c r="F157" s="295"/>
      <c r="G157" s="295"/>
      <c r="H157" s="295"/>
      <c r="I157" s="295"/>
      <c r="J157" s="295"/>
      <c r="K157" s="295"/>
    </row>
    <row r="158" spans="1:11">
      <c r="A158" s="295"/>
      <c r="B158" s="295"/>
      <c r="C158" s="295"/>
      <c r="D158" s="295"/>
      <c r="E158" s="295"/>
      <c r="F158" s="295"/>
      <c r="G158" s="295"/>
      <c r="H158" s="295"/>
      <c r="I158" s="295"/>
      <c r="J158" s="295"/>
      <c r="K158" s="295"/>
    </row>
    <row r="159" spans="1:11">
      <c r="A159" s="295"/>
      <c r="B159" s="295"/>
      <c r="C159" s="295"/>
      <c r="D159" s="295"/>
      <c r="E159" s="295"/>
      <c r="F159" s="295"/>
      <c r="G159" s="295"/>
      <c r="H159" s="295"/>
      <c r="I159" s="295"/>
      <c r="J159" s="295"/>
      <c r="K159" s="295"/>
    </row>
    <row r="160" spans="1:11">
      <c r="A160" s="295"/>
      <c r="B160" s="295"/>
      <c r="C160" s="295"/>
      <c r="D160" s="295"/>
      <c r="E160" s="295"/>
      <c r="F160" s="295"/>
      <c r="G160" s="295"/>
      <c r="H160" s="295"/>
      <c r="I160" s="295"/>
      <c r="J160" s="295"/>
      <c r="K160" s="295"/>
    </row>
    <row r="161" spans="1:11">
      <c r="A161" s="295"/>
      <c r="B161" s="295"/>
      <c r="C161" s="295"/>
      <c r="D161" s="295"/>
      <c r="E161" s="295"/>
      <c r="F161" s="295"/>
      <c r="G161" s="295"/>
      <c r="H161" s="295"/>
      <c r="I161" s="295"/>
      <c r="J161" s="295"/>
      <c r="K161" s="295"/>
    </row>
    <row r="162" spans="1:11">
      <c r="A162" s="295"/>
      <c r="B162" s="295"/>
      <c r="C162" s="295"/>
      <c r="D162" s="295"/>
      <c r="E162" s="295"/>
      <c r="F162" s="295"/>
      <c r="G162" s="295"/>
      <c r="H162" s="295"/>
      <c r="I162" s="295"/>
      <c r="J162" s="295"/>
      <c r="K162" s="295"/>
    </row>
    <row r="163" spans="1:11">
      <c r="A163" s="295"/>
      <c r="B163" s="295"/>
      <c r="C163" s="295"/>
      <c r="D163" s="295"/>
      <c r="E163" s="295"/>
      <c r="F163" s="295"/>
      <c r="G163" s="295"/>
      <c r="H163" s="295"/>
      <c r="I163" s="295"/>
      <c r="J163" s="295"/>
      <c r="K163" s="295"/>
    </row>
    <row r="164" spans="1:11">
      <c r="A164" s="295"/>
      <c r="B164" s="295"/>
      <c r="C164" s="295"/>
      <c r="D164" s="295"/>
      <c r="E164" s="295"/>
      <c r="F164" s="295"/>
      <c r="G164" s="295"/>
      <c r="H164" s="295"/>
      <c r="I164" s="295"/>
      <c r="J164" s="295"/>
      <c r="K164" s="295"/>
    </row>
    <row r="165" spans="1:11">
      <c r="A165" s="295"/>
      <c r="B165" s="295"/>
      <c r="C165" s="295"/>
      <c r="D165" s="295"/>
      <c r="E165" s="295"/>
      <c r="F165" s="295"/>
      <c r="G165" s="295"/>
      <c r="H165" s="295"/>
      <c r="I165" s="295"/>
      <c r="J165" s="295"/>
      <c r="K165" s="295"/>
    </row>
    <row r="166" spans="1:11">
      <c r="A166" s="295"/>
      <c r="B166" s="295"/>
      <c r="C166" s="295"/>
      <c r="D166" s="295"/>
      <c r="E166" s="295"/>
      <c r="F166" s="295"/>
      <c r="G166" s="295"/>
      <c r="H166" s="295"/>
      <c r="I166" s="295"/>
      <c r="J166" s="295"/>
      <c r="K166" s="295"/>
    </row>
    <row r="167" spans="1:11">
      <c r="A167" s="295"/>
      <c r="B167" s="295"/>
      <c r="C167" s="295"/>
      <c r="D167" s="295"/>
      <c r="E167" s="295"/>
      <c r="F167" s="295"/>
      <c r="G167" s="295"/>
      <c r="H167" s="295"/>
      <c r="I167" s="295"/>
      <c r="J167" s="295"/>
      <c r="K167" s="295"/>
    </row>
    <row r="168" spans="1:11">
      <c r="A168" s="295"/>
      <c r="B168" s="295"/>
      <c r="C168" s="295"/>
      <c r="D168" s="295"/>
      <c r="E168" s="295"/>
      <c r="F168" s="295"/>
      <c r="G168" s="295"/>
      <c r="H168" s="295"/>
      <c r="I168" s="295"/>
      <c r="J168" s="295"/>
      <c r="K168" s="295"/>
    </row>
    <row r="169" spans="1:11">
      <c r="A169" s="295"/>
      <c r="B169" s="295"/>
      <c r="C169" s="295"/>
      <c r="D169" s="295"/>
      <c r="E169" s="295"/>
      <c r="F169" s="295"/>
      <c r="G169" s="295"/>
      <c r="H169" s="295"/>
      <c r="I169" s="295"/>
      <c r="J169" s="295"/>
      <c r="K169" s="295"/>
    </row>
    <row r="170" spans="1:11">
      <c r="A170" s="295"/>
      <c r="B170" s="295"/>
      <c r="C170" s="295"/>
      <c r="D170" s="295"/>
      <c r="E170" s="295"/>
      <c r="F170" s="295"/>
      <c r="G170" s="295"/>
      <c r="H170" s="295"/>
      <c r="I170" s="295"/>
      <c r="J170" s="295"/>
      <c r="K170" s="295"/>
    </row>
    <row r="171" spans="1:11">
      <c r="A171" s="295"/>
      <c r="B171" s="295"/>
      <c r="C171" s="295"/>
      <c r="D171" s="295"/>
      <c r="E171" s="295"/>
      <c r="F171" s="295"/>
      <c r="G171" s="295"/>
      <c r="H171" s="295"/>
      <c r="I171" s="295"/>
      <c r="J171" s="295"/>
      <c r="K171" s="295"/>
    </row>
    <row r="172" spans="1:11">
      <c r="A172" s="295"/>
      <c r="B172" s="295"/>
      <c r="C172" s="295"/>
      <c r="D172" s="295"/>
      <c r="E172" s="295"/>
      <c r="F172" s="295"/>
      <c r="G172" s="295"/>
      <c r="H172" s="295"/>
      <c r="I172" s="295"/>
      <c r="J172" s="295"/>
      <c r="K172" s="295"/>
    </row>
    <row r="173" spans="1:11">
      <c r="A173" s="295"/>
      <c r="B173" s="295"/>
      <c r="C173" s="295"/>
      <c r="D173" s="295"/>
      <c r="E173" s="295"/>
      <c r="F173" s="295"/>
      <c r="G173" s="295"/>
      <c r="H173" s="295"/>
      <c r="I173" s="295"/>
      <c r="J173" s="295"/>
      <c r="K173" s="295"/>
    </row>
    <row r="174" spans="1:11">
      <c r="A174" s="295"/>
      <c r="B174" s="295"/>
      <c r="C174" s="295"/>
      <c r="D174" s="295"/>
      <c r="E174" s="295"/>
      <c r="F174" s="295"/>
      <c r="G174" s="295"/>
      <c r="H174" s="295"/>
      <c r="I174" s="295"/>
      <c r="J174" s="295"/>
      <c r="K174" s="295"/>
    </row>
    <row r="175" spans="1:11">
      <c r="A175" s="295"/>
      <c r="B175" s="295"/>
      <c r="C175" s="295"/>
      <c r="D175" s="295"/>
      <c r="E175" s="295"/>
      <c r="F175" s="295"/>
      <c r="G175" s="295"/>
      <c r="H175" s="295"/>
      <c r="I175" s="295"/>
      <c r="J175" s="295"/>
      <c r="K175" s="295"/>
    </row>
    <row r="176" spans="1:11">
      <c r="A176" s="295"/>
      <c r="B176" s="295"/>
      <c r="C176" s="295"/>
      <c r="D176" s="295"/>
      <c r="E176" s="295"/>
      <c r="F176" s="295"/>
      <c r="G176" s="295"/>
      <c r="H176" s="295"/>
      <c r="I176" s="295"/>
      <c r="J176" s="295"/>
      <c r="K176" s="295"/>
    </row>
    <row r="177" spans="1:11">
      <c r="A177" s="295"/>
      <c r="B177" s="295"/>
      <c r="C177" s="295"/>
      <c r="D177" s="295"/>
      <c r="E177" s="295"/>
      <c r="F177" s="295"/>
      <c r="G177" s="295"/>
      <c r="H177" s="295"/>
      <c r="I177" s="295"/>
      <c r="J177" s="295"/>
      <c r="K177" s="295"/>
    </row>
    <row r="178" spans="1:11">
      <c r="A178" s="295"/>
      <c r="B178" s="295"/>
      <c r="C178" s="295"/>
      <c r="D178" s="295"/>
      <c r="E178" s="295"/>
      <c r="F178" s="295"/>
      <c r="G178" s="295"/>
      <c r="H178" s="295"/>
      <c r="I178" s="295"/>
      <c r="J178" s="295"/>
      <c r="K178" s="295"/>
    </row>
    <row r="179" spans="1:11">
      <c r="A179" s="295"/>
      <c r="B179" s="295"/>
      <c r="C179" s="295"/>
      <c r="D179" s="295"/>
      <c r="E179" s="295"/>
      <c r="F179" s="295"/>
      <c r="G179" s="295"/>
      <c r="H179" s="295"/>
      <c r="I179" s="295"/>
      <c r="J179" s="295"/>
      <c r="K179" s="295"/>
    </row>
    <row r="180" spans="1:11">
      <c r="A180" s="295"/>
      <c r="B180" s="295"/>
      <c r="C180" s="295"/>
      <c r="D180" s="295"/>
      <c r="E180" s="295"/>
      <c r="F180" s="295"/>
      <c r="G180" s="295"/>
      <c r="H180" s="295"/>
      <c r="I180" s="295"/>
      <c r="J180" s="295"/>
      <c r="K180" s="295"/>
    </row>
    <row r="181" spans="1:11">
      <c r="A181" s="295"/>
      <c r="B181" s="295"/>
      <c r="C181" s="295"/>
      <c r="D181" s="295"/>
      <c r="E181" s="295"/>
      <c r="F181" s="295"/>
      <c r="G181" s="295"/>
      <c r="H181" s="295"/>
      <c r="I181" s="295"/>
      <c r="J181" s="295"/>
      <c r="K181" s="295"/>
    </row>
    <row r="182" spans="1:11">
      <c r="A182" s="295"/>
      <c r="B182" s="295"/>
      <c r="C182" s="295"/>
      <c r="D182" s="295"/>
      <c r="E182" s="295"/>
      <c r="F182" s="295"/>
      <c r="G182" s="295"/>
      <c r="H182" s="295"/>
      <c r="I182" s="295"/>
      <c r="J182" s="295"/>
      <c r="K182" s="295"/>
    </row>
    <row r="183" spans="1:11">
      <c r="A183" s="295"/>
      <c r="B183" s="295"/>
      <c r="C183" s="295"/>
      <c r="D183" s="295"/>
      <c r="E183" s="295"/>
      <c r="F183" s="295"/>
      <c r="G183" s="295"/>
      <c r="H183" s="295"/>
      <c r="I183" s="295"/>
      <c r="J183" s="295"/>
      <c r="K183" s="295"/>
    </row>
    <row r="184" spans="1:11">
      <c r="A184" s="295"/>
      <c r="B184" s="295"/>
      <c r="C184" s="295"/>
      <c r="D184" s="295"/>
      <c r="E184" s="295"/>
      <c r="F184" s="295"/>
      <c r="G184" s="295"/>
      <c r="H184" s="295"/>
      <c r="I184" s="295"/>
      <c r="J184" s="295"/>
      <c r="K184" s="295"/>
    </row>
    <row r="185" spans="1:11">
      <c r="A185" s="295"/>
      <c r="B185" s="295"/>
      <c r="C185" s="295"/>
      <c r="D185" s="295"/>
      <c r="E185" s="295"/>
      <c r="F185" s="295"/>
      <c r="G185" s="295"/>
      <c r="H185" s="295"/>
      <c r="I185" s="295"/>
      <c r="J185" s="295"/>
      <c r="K185" s="295"/>
    </row>
    <row r="186" spans="1:11">
      <c r="A186" s="295"/>
      <c r="B186" s="295"/>
      <c r="C186" s="295"/>
      <c r="D186" s="295"/>
      <c r="E186" s="295"/>
      <c r="F186" s="295"/>
      <c r="G186" s="295"/>
      <c r="H186" s="295"/>
      <c r="I186" s="295"/>
      <c r="J186" s="295"/>
      <c r="K186" s="295"/>
    </row>
    <row r="187" spans="1:11">
      <c r="A187" s="295"/>
      <c r="B187" s="295"/>
      <c r="C187" s="295"/>
      <c r="D187" s="295"/>
      <c r="E187" s="295"/>
      <c r="F187" s="295"/>
      <c r="G187" s="295"/>
      <c r="H187" s="295"/>
      <c r="I187" s="295"/>
      <c r="J187" s="295"/>
      <c r="K187" s="295"/>
    </row>
    <row r="188" spans="1:11">
      <c r="A188" s="295"/>
      <c r="B188" s="295"/>
      <c r="C188" s="295"/>
      <c r="D188" s="295"/>
      <c r="E188" s="295"/>
      <c r="F188" s="295"/>
      <c r="G188" s="295"/>
      <c r="H188" s="295"/>
      <c r="I188" s="295"/>
      <c r="J188" s="295"/>
      <c r="K188" s="295"/>
    </row>
    <row r="189" spans="1:11">
      <c r="A189" s="295"/>
      <c r="B189" s="295"/>
      <c r="C189" s="295"/>
      <c r="D189" s="295"/>
      <c r="E189" s="295"/>
      <c r="F189" s="295"/>
      <c r="G189" s="295"/>
      <c r="H189" s="295"/>
      <c r="I189" s="295"/>
      <c r="J189" s="295"/>
      <c r="K189" s="295"/>
    </row>
    <row r="190" spans="1:11">
      <c r="A190" s="295"/>
      <c r="B190" s="295"/>
      <c r="C190" s="295"/>
      <c r="D190" s="295"/>
      <c r="E190" s="295"/>
      <c r="F190" s="295"/>
      <c r="G190" s="295"/>
      <c r="H190" s="295"/>
      <c r="I190" s="295"/>
      <c r="J190" s="295"/>
      <c r="K190" s="295"/>
    </row>
    <row r="191" spans="1:11">
      <c r="A191" s="295"/>
      <c r="B191" s="295"/>
      <c r="C191" s="295"/>
      <c r="D191" s="295"/>
      <c r="E191" s="295"/>
      <c r="F191" s="295"/>
      <c r="G191" s="295"/>
      <c r="H191" s="295"/>
      <c r="I191" s="295"/>
      <c r="J191" s="295"/>
      <c r="K191" s="295"/>
    </row>
    <row r="192" spans="1:11">
      <c r="A192" s="295"/>
      <c r="B192" s="295"/>
      <c r="C192" s="295"/>
      <c r="D192" s="295"/>
      <c r="E192" s="295"/>
      <c r="F192" s="295"/>
      <c r="G192" s="295"/>
      <c r="H192" s="295"/>
      <c r="I192" s="295"/>
      <c r="J192" s="295"/>
      <c r="K192" s="295"/>
    </row>
    <row r="193" spans="1:11">
      <c r="A193" s="295"/>
      <c r="B193" s="295"/>
      <c r="C193" s="295"/>
      <c r="D193" s="295"/>
      <c r="E193" s="295"/>
      <c r="F193" s="295"/>
      <c r="G193" s="295"/>
      <c r="H193" s="295"/>
      <c r="I193" s="295"/>
      <c r="J193" s="295"/>
      <c r="K193" s="295"/>
    </row>
    <row r="194" spans="1:11">
      <c r="A194" s="295"/>
      <c r="B194" s="295"/>
      <c r="C194" s="295"/>
      <c r="D194" s="295"/>
      <c r="E194" s="295"/>
      <c r="F194" s="295"/>
      <c r="G194" s="295"/>
      <c r="H194" s="295"/>
      <c r="I194" s="295"/>
      <c r="J194" s="295"/>
      <c r="K194" s="295"/>
    </row>
    <row r="195" spans="1:11">
      <c r="A195" s="295"/>
      <c r="B195" s="295"/>
      <c r="C195" s="295"/>
      <c r="D195" s="295"/>
      <c r="E195" s="295"/>
      <c r="F195" s="295"/>
      <c r="G195" s="295"/>
      <c r="H195" s="295"/>
      <c r="I195" s="295"/>
      <c r="J195" s="295"/>
      <c r="K195" s="295"/>
    </row>
    <row r="196" spans="1:11">
      <c r="A196" s="295"/>
      <c r="B196" s="295"/>
      <c r="C196" s="295"/>
      <c r="D196" s="295"/>
      <c r="E196" s="295"/>
      <c r="F196" s="295"/>
      <c r="G196" s="295"/>
      <c r="H196" s="295"/>
      <c r="I196" s="295"/>
      <c r="J196" s="295"/>
      <c r="K196" s="295"/>
    </row>
    <row r="197" spans="1:11">
      <c r="A197" s="295"/>
      <c r="B197" s="295"/>
      <c r="C197" s="295"/>
      <c r="D197" s="295"/>
      <c r="E197" s="295"/>
      <c r="F197" s="295"/>
      <c r="G197" s="295"/>
      <c r="H197" s="295"/>
      <c r="I197" s="295"/>
      <c r="J197" s="295"/>
      <c r="K197" s="295"/>
    </row>
    <row r="198" spans="1:11">
      <c r="A198" s="295"/>
      <c r="B198" s="295"/>
      <c r="C198" s="295"/>
      <c r="D198" s="295"/>
      <c r="E198" s="295"/>
      <c r="F198" s="295"/>
      <c r="G198" s="295"/>
      <c r="H198" s="295"/>
      <c r="I198" s="295"/>
      <c r="J198" s="295"/>
      <c r="K198" s="295"/>
    </row>
    <row r="199" spans="1:11">
      <c r="A199" s="295"/>
      <c r="B199" s="295"/>
      <c r="C199" s="295"/>
      <c r="D199" s="295"/>
      <c r="E199" s="295"/>
      <c r="F199" s="295"/>
      <c r="G199" s="295"/>
      <c r="H199" s="295"/>
      <c r="I199" s="295"/>
      <c r="J199" s="295"/>
      <c r="K199" s="295"/>
    </row>
    <row r="200" spans="1:11">
      <c r="A200" s="295"/>
      <c r="B200" s="295"/>
      <c r="C200" s="295"/>
      <c r="D200" s="295"/>
      <c r="E200" s="295"/>
      <c r="F200" s="295"/>
      <c r="G200" s="295"/>
      <c r="H200" s="295"/>
      <c r="I200" s="295"/>
      <c r="J200" s="295"/>
      <c r="K200" s="295"/>
    </row>
    <row r="201" spans="1:11">
      <c r="A201" s="295"/>
      <c r="B201" s="295"/>
      <c r="C201" s="295"/>
      <c r="D201" s="295"/>
      <c r="E201" s="295"/>
      <c r="F201" s="295"/>
      <c r="G201" s="295"/>
      <c r="H201" s="295"/>
      <c r="I201" s="295"/>
      <c r="J201" s="295"/>
      <c r="K201" s="295"/>
    </row>
    <row r="202" spans="1:11">
      <c r="A202" s="295"/>
      <c r="B202" s="295"/>
      <c r="C202" s="295"/>
      <c r="D202" s="295"/>
      <c r="E202" s="295"/>
      <c r="F202" s="295"/>
      <c r="G202" s="295"/>
      <c r="H202" s="295"/>
      <c r="I202" s="295"/>
      <c r="J202" s="295"/>
      <c r="K202" s="295"/>
    </row>
    <row r="203" spans="1:11">
      <c r="A203" s="295"/>
      <c r="B203" s="295"/>
      <c r="C203" s="295"/>
      <c r="D203" s="295"/>
      <c r="E203" s="295"/>
      <c r="F203" s="295"/>
      <c r="G203" s="295"/>
      <c r="H203" s="295"/>
      <c r="I203" s="295"/>
      <c r="J203" s="295"/>
      <c r="K203" s="295"/>
    </row>
    <row r="204" spans="1:11">
      <c r="A204" s="295"/>
      <c r="B204" s="295"/>
      <c r="C204" s="295"/>
      <c r="D204" s="295"/>
      <c r="E204" s="295"/>
      <c r="F204" s="295"/>
      <c r="G204" s="295"/>
      <c r="H204" s="295"/>
      <c r="I204" s="295"/>
      <c r="J204" s="295"/>
      <c r="K204" s="295"/>
    </row>
    <row r="205" spans="1:11">
      <c r="A205" s="295"/>
      <c r="B205" s="295"/>
      <c r="C205" s="295"/>
      <c r="D205" s="295"/>
      <c r="E205" s="295"/>
      <c r="F205" s="295"/>
      <c r="G205" s="295"/>
      <c r="H205" s="295"/>
      <c r="I205" s="295"/>
      <c r="J205" s="295"/>
      <c r="K205" s="295"/>
    </row>
    <row r="206" spans="1:11">
      <c r="A206" s="295"/>
      <c r="B206" s="295"/>
      <c r="C206" s="295"/>
      <c r="D206" s="295"/>
      <c r="E206" s="295"/>
      <c r="F206" s="295"/>
      <c r="G206" s="295"/>
      <c r="H206" s="295"/>
      <c r="I206" s="295"/>
      <c r="J206" s="295"/>
      <c r="K206" s="295"/>
    </row>
    <row r="207" spans="1:11">
      <c r="A207" s="295"/>
      <c r="B207" s="295"/>
      <c r="C207" s="295"/>
      <c r="D207" s="295"/>
      <c r="E207" s="295"/>
      <c r="F207" s="295"/>
      <c r="G207" s="295"/>
      <c r="H207" s="295"/>
      <c r="I207" s="295"/>
      <c r="J207" s="295"/>
      <c r="K207" s="295"/>
    </row>
    <row r="208" spans="1:11">
      <c r="A208" s="295"/>
      <c r="B208" s="295"/>
      <c r="C208" s="295"/>
      <c r="D208" s="295"/>
      <c r="E208" s="295"/>
      <c r="F208" s="295"/>
      <c r="G208" s="295"/>
      <c r="H208" s="295"/>
      <c r="I208" s="295"/>
      <c r="J208" s="295"/>
      <c r="K208" s="295"/>
    </row>
    <row r="209" spans="1:11">
      <c r="A209" s="295"/>
      <c r="B209" s="295"/>
      <c r="C209" s="295"/>
      <c r="D209" s="295"/>
      <c r="E209" s="295"/>
      <c r="F209" s="295"/>
      <c r="G209" s="295"/>
      <c r="H209" s="295"/>
      <c r="I209" s="295"/>
      <c r="J209" s="295"/>
      <c r="K209" s="295"/>
    </row>
    <row r="210" spans="1:11">
      <c r="A210" s="295"/>
      <c r="B210" s="295"/>
      <c r="C210" s="295"/>
      <c r="D210" s="295"/>
      <c r="E210" s="295"/>
      <c r="F210" s="295"/>
      <c r="G210" s="295"/>
      <c r="H210" s="295"/>
      <c r="I210" s="295"/>
      <c r="J210" s="295"/>
      <c r="K210" s="295"/>
    </row>
    <row r="211" spans="1:11">
      <c r="A211" s="295"/>
      <c r="B211" s="295"/>
      <c r="C211" s="295"/>
      <c r="D211" s="295"/>
      <c r="E211" s="295"/>
      <c r="F211" s="295"/>
      <c r="G211" s="295"/>
      <c r="H211" s="295"/>
      <c r="I211" s="295"/>
      <c r="J211" s="295"/>
      <c r="K211" s="295"/>
    </row>
    <row r="212" spans="1:11">
      <c r="A212" s="295"/>
      <c r="B212" s="295"/>
      <c r="C212" s="295"/>
      <c r="D212" s="295"/>
      <c r="E212" s="295"/>
      <c r="F212" s="295"/>
      <c r="G212" s="295"/>
      <c r="H212" s="295"/>
      <c r="I212" s="295"/>
      <c r="J212" s="295"/>
      <c r="K212" s="295"/>
    </row>
    <row r="213" spans="1:11">
      <c r="A213" s="295"/>
      <c r="B213" s="295"/>
      <c r="C213" s="295"/>
      <c r="D213" s="295"/>
      <c r="E213" s="295"/>
      <c r="F213" s="295"/>
      <c r="G213" s="295"/>
      <c r="H213" s="295"/>
      <c r="I213" s="295"/>
      <c r="J213" s="295"/>
      <c r="K213" s="295"/>
    </row>
    <row r="214" spans="1:11">
      <c r="A214" s="295"/>
      <c r="B214" s="295"/>
      <c r="C214" s="295"/>
      <c r="D214" s="295"/>
      <c r="E214" s="295"/>
      <c r="F214" s="295"/>
      <c r="G214" s="295"/>
      <c r="H214" s="295"/>
      <c r="I214" s="295"/>
      <c r="J214" s="295"/>
      <c r="K214" s="295"/>
    </row>
    <row r="215" spans="1:11">
      <c r="A215" s="295"/>
      <c r="B215" s="295"/>
      <c r="C215" s="295"/>
      <c r="D215" s="295"/>
      <c r="E215" s="295"/>
      <c r="F215" s="295"/>
      <c r="G215" s="295"/>
      <c r="H215" s="295"/>
      <c r="I215" s="295"/>
      <c r="J215" s="295"/>
      <c r="K215" s="295"/>
    </row>
    <row r="216" spans="1:11">
      <c r="A216" s="295"/>
      <c r="B216" s="295"/>
      <c r="C216" s="295"/>
      <c r="D216" s="295"/>
      <c r="E216" s="295"/>
      <c r="F216" s="295"/>
      <c r="G216" s="295"/>
      <c r="H216" s="295"/>
      <c r="I216" s="295"/>
      <c r="J216" s="295"/>
      <c r="K216" s="295"/>
    </row>
    <row r="217" spans="1:11">
      <c r="A217" s="295"/>
      <c r="B217" s="295"/>
      <c r="C217" s="295"/>
      <c r="D217" s="295"/>
      <c r="E217" s="295"/>
      <c r="F217" s="295"/>
      <c r="G217" s="295"/>
      <c r="H217" s="295"/>
      <c r="I217" s="295"/>
      <c r="J217" s="295"/>
      <c r="K217" s="295"/>
    </row>
    <row r="218" spans="1:11">
      <c r="A218" s="295"/>
      <c r="B218" s="295"/>
      <c r="C218" s="295"/>
      <c r="D218" s="295"/>
      <c r="E218" s="295"/>
      <c r="F218" s="295"/>
      <c r="G218" s="295"/>
      <c r="H218" s="295"/>
      <c r="I218" s="295"/>
      <c r="J218" s="295"/>
      <c r="K218" s="295"/>
    </row>
    <row r="219" spans="1:11">
      <c r="A219" s="295"/>
      <c r="B219" s="295"/>
      <c r="C219" s="295"/>
      <c r="D219" s="295"/>
      <c r="E219" s="295"/>
      <c r="F219" s="295"/>
      <c r="G219" s="295"/>
      <c r="H219" s="295"/>
      <c r="I219" s="295"/>
      <c r="J219" s="295"/>
      <c r="K219" s="295"/>
    </row>
    <row r="220" spans="1:11">
      <c r="A220" s="295"/>
      <c r="B220" s="295"/>
      <c r="C220" s="295"/>
      <c r="D220" s="295"/>
      <c r="E220" s="295"/>
      <c r="F220" s="295"/>
      <c r="G220" s="295"/>
      <c r="H220" s="295"/>
      <c r="I220" s="295"/>
      <c r="J220" s="295"/>
      <c r="K220" s="295"/>
    </row>
    <row r="221" spans="1:11">
      <c r="A221" s="295"/>
      <c r="B221" s="295"/>
      <c r="C221" s="295"/>
      <c r="D221" s="295"/>
      <c r="E221" s="295"/>
      <c r="F221" s="295"/>
      <c r="G221" s="295"/>
      <c r="H221" s="295"/>
      <c r="I221" s="295"/>
      <c r="J221" s="295"/>
      <c r="K221" s="295"/>
    </row>
    <row r="222" spans="1:11">
      <c r="A222" s="295"/>
      <c r="B222" s="295"/>
      <c r="C222" s="295"/>
      <c r="D222" s="295"/>
      <c r="E222" s="295"/>
      <c r="F222" s="295"/>
      <c r="G222" s="295"/>
      <c r="H222" s="295"/>
      <c r="I222" s="295"/>
      <c r="J222" s="295"/>
      <c r="K222" s="295"/>
    </row>
    <row r="223" spans="1:11">
      <c r="A223" s="295"/>
      <c r="B223" s="295"/>
      <c r="C223" s="295"/>
      <c r="D223" s="295"/>
      <c r="E223" s="295"/>
      <c r="F223" s="295"/>
      <c r="G223" s="295"/>
      <c r="H223" s="295"/>
      <c r="I223" s="295"/>
      <c r="J223" s="295"/>
      <c r="K223" s="295"/>
    </row>
    <row r="224" spans="1:11">
      <c r="A224" s="295"/>
      <c r="B224" s="295"/>
      <c r="C224" s="295"/>
      <c r="D224" s="295"/>
      <c r="E224" s="295"/>
      <c r="F224" s="295"/>
      <c r="G224" s="295"/>
      <c r="H224" s="295"/>
      <c r="I224" s="295"/>
      <c r="J224" s="295"/>
      <c r="K224" s="295"/>
    </row>
    <row r="225" spans="1:11">
      <c r="A225" s="295"/>
      <c r="B225" s="295"/>
      <c r="C225" s="295"/>
      <c r="D225" s="295"/>
      <c r="E225" s="295"/>
      <c r="F225" s="295"/>
      <c r="G225" s="295"/>
      <c r="H225" s="295"/>
      <c r="I225" s="295"/>
      <c r="J225" s="295"/>
      <c r="K225" s="295"/>
    </row>
    <row r="226" spans="1:11">
      <c r="A226" s="295"/>
      <c r="B226" s="295"/>
      <c r="C226" s="295"/>
      <c r="D226" s="295"/>
      <c r="E226" s="295"/>
      <c r="F226" s="295"/>
      <c r="G226" s="295"/>
      <c r="H226" s="295"/>
      <c r="I226" s="295"/>
      <c r="J226" s="295"/>
      <c r="K226" s="295"/>
    </row>
    <row r="227" spans="1:11">
      <c r="A227" s="295"/>
      <c r="B227" s="295"/>
      <c r="C227" s="295"/>
      <c r="D227" s="295"/>
      <c r="E227" s="295"/>
      <c r="F227" s="295"/>
      <c r="G227" s="295"/>
      <c r="H227" s="295"/>
      <c r="I227" s="295"/>
      <c r="J227" s="295"/>
      <c r="K227" s="295"/>
    </row>
    <row r="228" spans="1:11">
      <c r="A228" s="295"/>
      <c r="B228" s="295"/>
      <c r="C228" s="295"/>
      <c r="D228" s="295"/>
      <c r="E228" s="295"/>
      <c r="F228" s="295"/>
      <c r="G228" s="295"/>
      <c r="H228" s="295"/>
      <c r="I228" s="295"/>
      <c r="J228" s="295"/>
      <c r="K228" s="295"/>
    </row>
    <row r="229" spans="1:11">
      <c r="A229" s="295"/>
      <c r="B229" s="295"/>
      <c r="C229" s="295"/>
      <c r="D229" s="295"/>
      <c r="E229" s="295"/>
      <c r="F229" s="295"/>
      <c r="G229" s="295"/>
      <c r="H229" s="295"/>
      <c r="I229" s="295"/>
      <c r="J229" s="295"/>
      <c r="K229" s="295"/>
    </row>
    <row r="230" spans="1:11">
      <c r="A230" s="295"/>
      <c r="B230" s="295"/>
      <c r="C230" s="295"/>
      <c r="D230" s="295"/>
      <c r="E230" s="295"/>
      <c r="F230" s="295"/>
      <c r="G230" s="295"/>
      <c r="H230" s="295"/>
      <c r="I230" s="295"/>
      <c r="J230" s="295"/>
      <c r="K230" s="295"/>
    </row>
    <row r="231" spans="1:11">
      <c r="A231" s="295"/>
      <c r="B231" s="295"/>
      <c r="C231" s="295"/>
      <c r="D231" s="295"/>
      <c r="E231" s="295"/>
      <c r="F231" s="295"/>
      <c r="G231" s="295"/>
      <c r="H231" s="295"/>
      <c r="I231" s="295"/>
      <c r="J231" s="295"/>
      <c r="K231" s="295"/>
    </row>
    <row r="232" spans="1:11">
      <c r="A232" s="295"/>
      <c r="B232" s="295"/>
      <c r="C232" s="295"/>
      <c r="D232" s="295"/>
      <c r="E232" s="295"/>
      <c r="F232" s="295"/>
      <c r="G232" s="295"/>
      <c r="H232" s="295"/>
      <c r="I232" s="295"/>
      <c r="J232" s="295"/>
      <c r="K232" s="295"/>
    </row>
  </sheetData>
  <mergeCells count="4">
    <mergeCell ref="J51:J53"/>
    <mergeCell ref="A5:K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0000"/>
  </sheetPr>
  <dimension ref="A1:L133"/>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9.65" customHeight="1">
      <c r="A5" s="1306" t="s">
        <v>734</v>
      </c>
      <c r="B5" s="1306"/>
      <c r="C5" s="1306"/>
      <c r="D5" s="1306"/>
      <c r="E5" s="1306"/>
      <c r="F5" s="1306"/>
      <c r="G5" s="1306"/>
      <c r="H5" s="1306"/>
      <c r="I5" s="1306"/>
      <c r="J5" s="1306"/>
      <c r="K5" s="1306"/>
      <c r="L5" s="57"/>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SUM(A12:A1859)</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OUTPUTS_FOR_SECTION_2_OF_MODEL!B72</f>
        <v>Drama</v>
      </c>
      <c r="C15" s="293">
        <f>OUTPUTS_FOR_SECTION_2_OF_MODEL!E72</f>
        <v>493.36864696040283</v>
      </c>
      <c r="D15" s="293">
        <f>OUTPUTS_FOR_SECTION_2_OF_MODEL!F72</f>
        <v>474.67630950207149</v>
      </c>
      <c r="E15" s="293">
        <f>OUTPUTS_FOR_SECTION_2_OF_MODEL!G72</f>
        <v>462.30094170515662</v>
      </c>
      <c r="F15" s="293">
        <f>OUTPUTS_FOR_SECTION_2_OF_MODEL!H72</f>
        <v>507.80074414090245</v>
      </c>
      <c r="G15" s="293">
        <f>OUTPUTS_FOR_SECTION_2_OF_MODEL!I72</f>
        <v>504.09079556506629</v>
      </c>
      <c r="H15" s="293">
        <f>OUTPUTS_FOR_SECTION_2_OF_MODEL!J72</f>
        <v>490.55425311823308</v>
      </c>
      <c r="I15" s="293">
        <f>OUTPUTS_FOR_SECTION_2_OF_MODEL!K72</f>
        <v>491.84485108533721</v>
      </c>
      <c r="J15" s="293">
        <f>OUTPUTS_FOR_SECTION_2_OF_MODEL!L72</f>
        <v>501.35420396726789</v>
      </c>
      <c r="K15" s="293">
        <f>OUTPUTS_FOR_SECTION_2_OF_MODEL!M72</f>
        <v>512.27949132799017</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457.84610437925386</v>
      </c>
      <c r="D44" s="429">
        <f t="shared" si="4"/>
        <v>440.49961521792238</v>
      </c>
      <c r="E44" s="429">
        <f t="shared" si="4"/>
        <v>429.01527390238539</v>
      </c>
      <c r="F44" s="429">
        <f t="shared" si="4"/>
        <v>471.2390905627575</v>
      </c>
      <c r="G44" s="429">
        <f t="shared" si="4"/>
        <v>467.79625828438157</v>
      </c>
      <c r="H44" s="429">
        <f t="shared" si="4"/>
        <v>455.23434689372033</v>
      </c>
      <c r="I44" s="429">
        <f t="shared" si="4"/>
        <v>456.43202180719294</v>
      </c>
      <c r="J44" s="429">
        <f t="shared" si="4"/>
        <v>465.2567012816246</v>
      </c>
      <c r="K44" s="429">
        <f t="shared" si="4"/>
        <v>475.3953679523749</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4.8375557112324135</v>
      </c>
      <c r="D58" s="429">
        <f t="shared" ref="D58:K58" si="7">D44/$J$51</f>
        <v>4.6542744581877882</v>
      </c>
      <c r="E58" s="429">
        <f t="shared" si="7"/>
        <v>4.5329320673946167</v>
      </c>
      <c r="F58" s="429">
        <f t="shared" si="7"/>
        <v>4.9790646509891605</v>
      </c>
      <c r="G58" s="429">
        <f t="shared" si="7"/>
        <v>4.9426880327504765</v>
      </c>
      <c r="H58" s="429">
        <f t="shared" si="7"/>
        <v>4.8099601453432452</v>
      </c>
      <c r="I58" s="429">
        <f t="shared" si="7"/>
        <v>4.8226146575525926</v>
      </c>
      <c r="J58" s="429">
        <f t="shared" si="7"/>
        <v>4.9158553298724126</v>
      </c>
      <c r="K58" s="429">
        <f t="shared" si="7"/>
        <v>5.0229794582383551</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4.8375557112324135</v>
      </c>
      <c r="D99" s="429">
        <f t="shared" ref="D99:K99" si="33">D58</f>
        <v>4.6542744581877882</v>
      </c>
      <c r="E99" s="429">
        <f t="shared" si="33"/>
        <v>4.5329320673946167</v>
      </c>
      <c r="F99" s="429">
        <f t="shared" si="33"/>
        <v>4.9790646509891605</v>
      </c>
      <c r="G99" s="429">
        <f t="shared" si="33"/>
        <v>4.9426880327504765</v>
      </c>
      <c r="H99" s="429">
        <f t="shared" si="33"/>
        <v>4.8099601453432452</v>
      </c>
      <c r="I99" s="429">
        <f t="shared" si="33"/>
        <v>4.8226146575525926</v>
      </c>
      <c r="J99" s="429">
        <f t="shared" si="33"/>
        <v>4.9158553298724126</v>
      </c>
      <c r="K99" s="429">
        <f t="shared" si="33"/>
        <v>5.0229794582383551</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854</v>
      </c>
      <c r="C104" s="429">
        <f t="shared" ref="C104:K104" si="35">C66*C$99</f>
        <v>54.028614470104074</v>
      </c>
      <c r="D104" s="429">
        <f t="shared" si="35"/>
        <v>51.981623644271721</v>
      </c>
      <c r="E104" s="429">
        <f t="shared" si="35"/>
        <v>50.626401783813861</v>
      </c>
      <c r="F104" s="429">
        <f t="shared" si="35"/>
        <v>55.609067989727251</v>
      </c>
      <c r="G104" s="429">
        <f t="shared" si="35"/>
        <v>55.202792920278327</v>
      </c>
      <c r="H104" s="429">
        <f t="shared" si="35"/>
        <v>53.720411261808536</v>
      </c>
      <c r="I104" s="429">
        <f t="shared" si="35"/>
        <v>53.861744158477521</v>
      </c>
      <c r="J104" s="429">
        <f t="shared" si="35"/>
        <v>54.903109806423203</v>
      </c>
      <c r="K104" s="429">
        <f t="shared" si="35"/>
        <v>56.099533905166027</v>
      </c>
    </row>
    <row r="105" spans="1:11" ht="13.15">
      <c r="A105" s="295"/>
      <c r="B105" s="311" t="s">
        <v>856</v>
      </c>
      <c r="C105" s="429">
        <f t="shared" ref="C105:K105" si="36">C77*C$99</f>
        <v>178.3205781504752</v>
      </c>
      <c r="D105" s="429">
        <f t="shared" si="36"/>
        <v>171.56451766084109</v>
      </c>
      <c r="E105" s="429">
        <f t="shared" si="36"/>
        <v>167.09162958016063</v>
      </c>
      <c r="F105" s="429">
        <f t="shared" si="36"/>
        <v>183.53683972081592</v>
      </c>
      <c r="G105" s="429">
        <f t="shared" si="36"/>
        <v>182.19593535036708</v>
      </c>
      <c r="H105" s="429">
        <f t="shared" si="36"/>
        <v>177.30335838961122</v>
      </c>
      <c r="I105" s="429">
        <f t="shared" si="36"/>
        <v>177.76982535517888</v>
      </c>
      <c r="J105" s="429">
        <f t="shared" si="36"/>
        <v>181.20683602496888</v>
      </c>
      <c r="K105" s="429">
        <f t="shared" si="36"/>
        <v>185.15561463225731</v>
      </c>
    </row>
    <row r="106" spans="1:11" ht="13.15">
      <c r="A106" s="295"/>
      <c r="B106" s="311" t="s">
        <v>855</v>
      </c>
      <c r="C106" s="429">
        <f t="shared" ref="C106:K106" si="37">C88*C$99</f>
        <v>251.40637850266205</v>
      </c>
      <c r="D106" s="429">
        <f t="shared" si="37"/>
        <v>241.88130451366598</v>
      </c>
      <c r="E106" s="429">
        <f t="shared" si="37"/>
        <v>235.57517537548719</v>
      </c>
      <c r="F106" s="429">
        <f t="shared" si="37"/>
        <v>258.76055738837289</v>
      </c>
      <c r="G106" s="429">
        <f t="shared" si="37"/>
        <v>256.87007500440222</v>
      </c>
      <c r="H106" s="429">
        <f t="shared" si="37"/>
        <v>249.97224488290476</v>
      </c>
      <c r="I106" s="429">
        <f t="shared" si="37"/>
        <v>250.62989624160286</v>
      </c>
      <c r="J106" s="429">
        <f t="shared" si="37"/>
        <v>255.47558715584918</v>
      </c>
      <c r="K106" s="429">
        <f t="shared" si="37"/>
        <v>261.04279728641217</v>
      </c>
    </row>
    <row r="107" spans="1:11" ht="13.15">
      <c r="A107" s="295"/>
      <c r="B107" s="311" t="s">
        <v>8</v>
      </c>
      <c r="C107" s="429">
        <f>SUM(C104:C106)</f>
        <v>483.75557112324134</v>
      </c>
      <c r="D107" s="429">
        <f t="shared" ref="D107:K107" si="38">SUM(D104:D106)</f>
        <v>465.42744581877878</v>
      </c>
      <c r="E107" s="429">
        <f t="shared" si="38"/>
        <v>453.29320673946165</v>
      </c>
      <c r="F107" s="429">
        <f t="shared" si="38"/>
        <v>497.90646509891604</v>
      </c>
      <c r="G107" s="429">
        <f t="shared" si="38"/>
        <v>494.26880327504762</v>
      </c>
      <c r="H107" s="429">
        <f t="shared" si="38"/>
        <v>480.9960145343245</v>
      </c>
      <c r="I107" s="429">
        <f t="shared" si="38"/>
        <v>482.26146575525928</v>
      </c>
      <c r="J107" s="429">
        <f t="shared" si="38"/>
        <v>491.58553298724127</v>
      </c>
      <c r="K107" s="429">
        <f t="shared" si="38"/>
        <v>502.29794582383551</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483.75557112324134</v>
      </c>
      <c r="D112" s="642">
        <f t="shared" ref="D112:K112" si="39">D107</f>
        <v>465.42744581877878</v>
      </c>
      <c r="E112" s="642">
        <f t="shared" si="39"/>
        <v>453.29320673946165</v>
      </c>
      <c r="F112" s="642">
        <f t="shared" si="39"/>
        <v>497.90646509891604</v>
      </c>
      <c r="G112" s="642">
        <f t="shared" si="39"/>
        <v>494.26880327504762</v>
      </c>
      <c r="H112" s="642">
        <f t="shared" si="39"/>
        <v>480.9960145343245</v>
      </c>
      <c r="I112" s="642">
        <f t="shared" si="39"/>
        <v>482.26146575525928</v>
      </c>
      <c r="J112" s="642">
        <f t="shared" si="39"/>
        <v>491.58553298724127</v>
      </c>
      <c r="K112" s="642">
        <f t="shared" si="39"/>
        <v>502.29794582383551</v>
      </c>
    </row>
    <row r="113" spans="1:11">
      <c r="A113" s="295"/>
      <c r="B113" s="642" t="s">
        <v>1493</v>
      </c>
      <c r="C113" s="642">
        <f t="shared" ref="C113:K113" si="40">((C68+C79+C90)/100)*C112</f>
        <v>70.215357029776442</v>
      </c>
      <c r="D113" s="642">
        <f t="shared" si="40"/>
        <v>67.555096479285609</v>
      </c>
      <c r="E113" s="642">
        <f t="shared" si="40"/>
        <v>65.79385592703602</v>
      </c>
      <c r="F113" s="642">
        <f t="shared" si="40"/>
        <v>72.269307686066412</v>
      </c>
      <c r="G113" s="642">
        <f t="shared" si="40"/>
        <v>71.741314337848337</v>
      </c>
      <c r="H113" s="642">
        <f t="shared" si="40"/>
        <v>69.814817454211934</v>
      </c>
      <c r="I113" s="642">
        <f t="shared" si="40"/>
        <v>69.9984930841905</v>
      </c>
      <c r="J113" s="642">
        <f t="shared" si="40"/>
        <v>71.351847440695607</v>
      </c>
      <c r="K113" s="642">
        <f t="shared" si="40"/>
        <v>72.906715098809258</v>
      </c>
    </row>
    <row r="114" spans="1:11">
      <c r="A114" s="295"/>
      <c r="B114" s="642" t="s">
        <v>1494</v>
      </c>
      <c r="C114" s="642">
        <f t="shared" ref="C114:K114" si="41">((C67+C78+C89)/100)*C112</f>
        <v>413.54021409346495</v>
      </c>
      <c r="D114" s="642">
        <f t="shared" si="41"/>
        <v>397.87234933949321</v>
      </c>
      <c r="E114" s="642">
        <f t="shared" si="41"/>
        <v>387.49935081242569</v>
      </c>
      <c r="F114" s="642">
        <f t="shared" si="41"/>
        <v>425.63715741284966</v>
      </c>
      <c r="G114" s="642">
        <f t="shared" si="41"/>
        <v>422.52748893719934</v>
      </c>
      <c r="H114" s="642">
        <f t="shared" si="41"/>
        <v>411.18119708011261</v>
      </c>
      <c r="I114" s="642">
        <f t="shared" si="41"/>
        <v>412.26297267106884</v>
      </c>
      <c r="J114" s="642">
        <f t="shared" si="41"/>
        <v>420.2336855465457</v>
      </c>
      <c r="K114" s="642">
        <f t="shared" si="41"/>
        <v>429.39123072502628</v>
      </c>
    </row>
    <row r="115" spans="1:11">
      <c r="A115" s="295"/>
      <c r="B115" s="642" t="s">
        <v>801</v>
      </c>
      <c r="C115" s="642">
        <f>C113*$C$39</f>
        <v>44.305890285788934</v>
      </c>
      <c r="D115" s="642">
        <f t="shared" ref="D115:K115" si="42">D113*$C$39</f>
        <v>42.62726587842922</v>
      </c>
      <c r="E115" s="642">
        <f t="shared" si="42"/>
        <v>41.515923089959728</v>
      </c>
      <c r="F115" s="642">
        <f t="shared" si="42"/>
        <v>45.601933149907907</v>
      </c>
      <c r="G115" s="642">
        <f t="shared" si="42"/>
        <v>45.2687693471823</v>
      </c>
      <c r="H115" s="642">
        <f t="shared" si="42"/>
        <v>44.053149813607732</v>
      </c>
      <c r="I115" s="642">
        <f t="shared" si="42"/>
        <v>44.169049136124208</v>
      </c>
      <c r="J115" s="642">
        <f t="shared" si="42"/>
        <v>45.023015735078928</v>
      </c>
      <c r="K115" s="642">
        <f t="shared" si="42"/>
        <v>46.004137227348643</v>
      </c>
    </row>
    <row r="116" spans="1:11">
      <c r="A116" s="295"/>
      <c r="B116" s="642" t="s">
        <v>802</v>
      </c>
      <c r="C116" s="642">
        <f>C114</f>
        <v>413.54021409346495</v>
      </c>
      <c r="D116" s="642">
        <f t="shared" ref="D116:K116" si="43">D114</f>
        <v>397.87234933949321</v>
      </c>
      <c r="E116" s="642">
        <f t="shared" si="43"/>
        <v>387.49935081242569</v>
      </c>
      <c r="F116" s="642">
        <f t="shared" si="43"/>
        <v>425.63715741284966</v>
      </c>
      <c r="G116" s="642">
        <f t="shared" si="43"/>
        <v>422.52748893719934</v>
      </c>
      <c r="H116" s="642">
        <f t="shared" si="43"/>
        <v>411.18119708011261</v>
      </c>
      <c r="I116" s="642">
        <f t="shared" si="43"/>
        <v>412.26297267106884</v>
      </c>
      <c r="J116" s="642">
        <f t="shared" si="43"/>
        <v>420.2336855465457</v>
      </c>
      <c r="K116" s="642">
        <f t="shared" si="43"/>
        <v>429.39123072502628</v>
      </c>
    </row>
    <row r="117" spans="1:11">
      <c r="A117" s="295"/>
      <c r="B117" s="642" t="s">
        <v>702</v>
      </c>
      <c r="C117" s="642">
        <f>C116+C115</f>
        <v>457.84610437925392</v>
      </c>
      <c r="D117" s="642">
        <f t="shared" ref="D117:K117" si="44">D116+D115</f>
        <v>440.49961521792244</v>
      </c>
      <c r="E117" s="642">
        <f t="shared" si="44"/>
        <v>429.01527390238539</v>
      </c>
      <c r="F117" s="642">
        <f t="shared" si="44"/>
        <v>471.23909056275755</v>
      </c>
      <c r="G117" s="642">
        <f t="shared" si="44"/>
        <v>467.79625828438162</v>
      </c>
      <c r="H117" s="642">
        <f t="shared" si="44"/>
        <v>455.23434689372033</v>
      </c>
      <c r="I117" s="642">
        <f t="shared" si="44"/>
        <v>456.43202180719305</v>
      </c>
      <c r="J117" s="642">
        <f t="shared" si="44"/>
        <v>465.2567012816246</v>
      </c>
      <c r="K117" s="642">
        <f t="shared" si="44"/>
        <v>475.3953679523749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K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1:L133"/>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6.65" customHeight="1">
      <c r="A5" s="1306" t="s">
        <v>735</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SUM(A12:A1875)</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OUTPUTS_FOR_SECTION_2_OF_MODEL!B73</f>
        <v>English</v>
      </c>
      <c r="C15" s="293">
        <f>OUTPUTS_FOR_SECTION_2_OF_MODEL!E73</f>
        <v>3988.2542308244542</v>
      </c>
      <c r="D15" s="293">
        <f>OUTPUTS_FOR_SECTION_2_OF_MODEL!F73</f>
        <v>4059.5921797957135</v>
      </c>
      <c r="E15" s="293">
        <f>OUTPUTS_FOR_SECTION_2_OF_MODEL!G73</f>
        <v>4000.3055270749824</v>
      </c>
      <c r="F15" s="293">
        <f>OUTPUTS_FOR_SECTION_2_OF_MODEL!H73</f>
        <v>3846.376738344261</v>
      </c>
      <c r="G15" s="293">
        <f>OUTPUTS_FOR_SECTION_2_OF_MODEL!I73</f>
        <v>3790.8393269252051</v>
      </c>
      <c r="H15" s="293">
        <f>OUTPUTS_FOR_SECTION_2_OF_MODEL!J73</f>
        <v>3779.7943225489016</v>
      </c>
      <c r="I15" s="293">
        <f>OUTPUTS_FOR_SECTION_2_OF_MODEL!K73</f>
        <v>3736.2270064447621</v>
      </c>
      <c r="J15" s="293">
        <f>OUTPUTS_FOR_SECTION_2_OF_MODEL!L73</f>
        <v>3629.4028715998752</v>
      </c>
      <c r="K15" s="293">
        <f>OUTPUTS_FOR_SECTION_2_OF_MODEL!M73</f>
        <v>3691.0034936844099</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3701.0999262050937</v>
      </c>
      <c r="D44" s="429">
        <f t="shared" si="4"/>
        <v>3767.3015428504223</v>
      </c>
      <c r="E44" s="429">
        <f t="shared" si="4"/>
        <v>3712.2835291255838</v>
      </c>
      <c r="F44" s="429">
        <f t="shared" si="4"/>
        <v>3569.4376131834742</v>
      </c>
      <c r="G44" s="429">
        <f t="shared" si="4"/>
        <v>3517.8988953865905</v>
      </c>
      <c r="H44" s="429">
        <f t="shared" si="4"/>
        <v>3507.6491313253809</v>
      </c>
      <c r="I44" s="429">
        <f t="shared" si="4"/>
        <v>3467.2186619807394</v>
      </c>
      <c r="J44" s="429">
        <f t="shared" si="4"/>
        <v>3368.0858648446842</v>
      </c>
      <c r="K44" s="429">
        <f t="shared" si="4"/>
        <v>3425.2512421391325</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39.105448128973102</v>
      </c>
      <c r="D58" s="429">
        <f t="shared" ref="D58:K58" si="7">D44/$J$51</f>
        <v>39.804927726226914</v>
      </c>
      <c r="E58" s="429">
        <f t="shared" si="7"/>
        <v>39.223612948249055</v>
      </c>
      <c r="F58" s="429">
        <f t="shared" si="7"/>
        <v>37.714317423219157</v>
      </c>
      <c r="G58" s="429">
        <f t="shared" si="7"/>
        <v>37.169764534719782</v>
      </c>
      <c r="H58" s="429">
        <f t="shared" si="7"/>
        <v>37.061466562543487</v>
      </c>
      <c r="I58" s="429">
        <f t="shared" si="7"/>
        <v>36.634282305616914</v>
      </c>
      <c r="J58" s="429">
        <f t="shared" si="7"/>
        <v>35.586855180281525</v>
      </c>
      <c r="K58" s="429">
        <f t="shared" si="7"/>
        <v>36.190858784921666</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39.105448128973102</v>
      </c>
      <c r="D99" s="429">
        <f t="shared" ref="D99:K99" si="33">D58</f>
        <v>39.804927726226914</v>
      </c>
      <c r="E99" s="429">
        <f t="shared" si="33"/>
        <v>39.223612948249055</v>
      </c>
      <c r="F99" s="429">
        <f t="shared" si="33"/>
        <v>37.714317423219157</v>
      </c>
      <c r="G99" s="429">
        <f t="shared" si="33"/>
        <v>37.169764534719782</v>
      </c>
      <c r="H99" s="429">
        <f t="shared" si="33"/>
        <v>37.061466562543487</v>
      </c>
      <c r="I99" s="429">
        <f t="shared" si="33"/>
        <v>36.634282305616914</v>
      </c>
      <c r="J99" s="429">
        <f t="shared" si="33"/>
        <v>35.586855180281525</v>
      </c>
      <c r="K99" s="429">
        <f t="shared" si="33"/>
        <v>36.190858784921666</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857</v>
      </c>
      <c r="C104" s="429">
        <f t="shared" ref="C104:K104" si="35">C66*C$99</f>
        <v>436.75221677244127</v>
      </c>
      <c r="D104" s="429">
        <f t="shared" si="35"/>
        <v>444.56440866141122</v>
      </c>
      <c r="E104" s="429">
        <f t="shared" si="35"/>
        <v>438.0719496800678</v>
      </c>
      <c r="F104" s="429">
        <f t="shared" si="35"/>
        <v>421.21526607558707</v>
      </c>
      <c r="G104" s="429">
        <f t="shared" si="35"/>
        <v>415.1333850952812</v>
      </c>
      <c r="H104" s="429">
        <f t="shared" si="35"/>
        <v>413.92385083130961</v>
      </c>
      <c r="I104" s="429">
        <f t="shared" si="35"/>
        <v>409.15281047479374</v>
      </c>
      <c r="J104" s="429">
        <f t="shared" si="35"/>
        <v>397.45453975330616</v>
      </c>
      <c r="K104" s="429">
        <f t="shared" si="35"/>
        <v>404.20040064703875</v>
      </c>
    </row>
    <row r="105" spans="1:11" ht="13.15">
      <c r="A105" s="295"/>
      <c r="B105" s="311" t="s">
        <v>858</v>
      </c>
      <c r="C105" s="429">
        <f t="shared" ref="C105:K105" si="36">C77*C$99</f>
        <v>1441.4937078658234</v>
      </c>
      <c r="D105" s="429">
        <f t="shared" si="36"/>
        <v>1467.2777222797856</v>
      </c>
      <c r="E105" s="429">
        <f t="shared" si="36"/>
        <v>1445.8494652251461</v>
      </c>
      <c r="F105" s="429">
        <f t="shared" si="36"/>
        <v>1390.2142505239824</v>
      </c>
      <c r="G105" s="429">
        <f t="shared" si="36"/>
        <v>1370.1410995966969</v>
      </c>
      <c r="H105" s="429">
        <f t="shared" si="36"/>
        <v>1366.1490510987003</v>
      </c>
      <c r="I105" s="429">
        <f t="shared" si="36"/>
        <v>1350.4023086901211</v>
      </c>
      <c r="J105" s="429">
        <f t="shared" si="36"/>
        <v>1311.7923532271559</v>
      </c>
      <c r="K105" s="429">
        <f t="shared" si="36"/>
        <v>1334.0569592417833</v>
      </c>
    </row>
    <row r="106" spans="1:11" ht="13.15">
      <c r="A106" s="295"/>
      <c r="B106" s="311" t="s">
        <v>859</v>
      </c>
      <c r="C106" s="429">
        <f t="shared" ref="C106:K106" si="37">C88*C$99</f>
        <v>2032.2988882590455</v>
      </c>
      <c r="D106" s="429">
        <f t="shared" si="37"/>
        <v>2068.6506416814946</v>
      </c>
      <c r="E106" s="429">
        <f t="shared" si="37"/>
        <v>2038.4398799196915</v>
      </c>
      <c r="F106" s="429">
        <f t="shared" si="37"/>
        <v>1960.0022257223463</v>
      </c>
      <c r="G106" s="429">
        <f t="shared" si="37"/>
        <v>1931.70196878</v>
      </c>
      <c r="H106" s="429">
        <f t="shared" si="37"/>
        <v>1926.0737543243388</v>
      </c>
      <c r="I106" s="429">
        <f t="shared" si="37"/>
        <v>1903.8731113967765</v>
      </c>
      <c r="J106" s="429">
        <f t="shared" si="37"/>
        <v>1849.4386250476905</v>
      </c>
      <c r="K106" s="429">
        <f t="shared" si="37"/>
        <v>1880.8285186033445</v>
      </c>
    </row>
    <row r="107" spans="1:11" ht="13.15">
      <c r="A107" s="295"/>
      <c r="B107" s="311" t="s">
        <v>8</v>
      </c>
      <c r="C107" s="429">
        <f>SUM(C104:C106)</f>
        <v>3910.5448128973103</v>
      </c>
      <c r="D107" s="429">
        <f t="shared" ref="D107:K107" si="38">SUM(D104:D106)</f>
        <v>3980.4927726226915</v>
      </c>
      <c r="E107" s="429">
        <f t="shared" si="38"/>
        <v>3922.3612948249056</v>
      </c>
      <c r="F107" s="429">
        <f t="shared" si="38"/>
        <v>3771.4317423219159</v>
      </c>
      <c r="G107" s="429">
        <f t="shared" si="38"/>
        <v>3716.9764534719779</v>
      </c>
      <c r="H107" s="429">
        <f t="shared" si="38"/>
        <v>3706.1466562543487</v>
      </c>
      <c r="I107" s="429">
        <f t="shared" si="38"/>
        <v>3663.4282305616916</v>
      </c>
      <c r="J107" s="429">
        <f t="shared" si="38"/>
        <v>3558.6855180281527</v>
      </c>
      <c r="K107" s="429">
        <f t="shared" si="38"/>
        <v>3619.0858784921666</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3910.5448128973103</v>
      </c>
      <c r="D112" s="642">
        <f t="shared" ref="D112:K112" si="39">D107</f>
        <v>3980.4927726226915</v>
      </c>
      <c r="E112" s="642">
        <f t="shared" si="39"/>
        <v>3922.3612948249056</v>
      </c>
      <c r="F112" s="642">
        <f t="shared" si="39"/>
        <v>3771.4317423219159</v>
      </c>
      <c r="G112" s="642">
        <f t="shared" si="39"/>
        <v>3716.9764534719779</v>
      </c>
      <c r="H112" s="642">
        <f t="shared" si="39"/>
        <v>3706.1466562543487</v>
      </c>
      <c r="I112" s="642">
        <f t="shared" si="39"/>
        <v>3663.4282305616916</v>
      </c>
      <c r="J112" s="642">
        <f t="shared" si="39"/>
        <v>3558.6855180281527</v>
      </c>
      <c r="K112" s="642">
        <f t="shared" si="39"/>
        <v>3619.0858784921666</v>
      </c>
    </row>
    <row r="113" spans="1:11">
      <c r="A113" s="295"/>
      <c r="B113" s="642" t="s">
        <v>1493</v>
      </c>
      <c r="C113" s="642">
        <f t="shared" ref="C113:K113" si="40">((C68+C79+C90)/100)*C112</f>
        <v>567.60131894909591</v>
      </c>
      <c r="D113" s="642">
        <f t="shared" si="40"/>
        <v>577.75401022295171</v>
      </c>
      <c r="E113" s="642">
        <f t="shared" si="40"/>
        <v>569.31643820954287</v>
      </c>
      <c r="F113" s="642">
        <f t="shared" si="40"/>
        <v>547.40956406081716</v>
      </c>
      <c r="G113" s="642">
        <f t="shared" si="40"/>
        <v>539.50557746717459</v>
      </c>
      <c r="H113" s="642">
        <f t="shared" si="40"/>
        <v>537.93367189422111</v>
      </c>
      <c r="I113" s="642">
        <f t="shared" si="40"/>
        <v>531.73324818686137</v>
      </c>
      <c r="J113" s="642">
        <f t="shared" si="40"/>
        <v>516.53022542945314</v>
      </c>
      <c r="K113" s="642">
        <f t="shared" si="40"/>
        <v>525.29711748789612</v>
      </c>
    </row>
    <row r="114" spans="1:11">
      <c r="A114" s="295"/>
      <c r="B114" s="642" t="s">
        <v>1494</v>
      </c>
      <c r="C114" s="642">
        <f t="shared" ref="C114:K114" si="41">((C67+C78+C89)/100)*C112</f>
        <v>3342.9434939482148</v>
      </c>
      <c r="D114" s="642">
        <f t="shared" si="41"/>
        <v>3402.7387623997402</v>
      </c>
      <c r="E114" s="642">
        <f t="shared" si="41"/>
        <v>3353.0448566153632</v>
      </c>
      <c r="F114" s="642">
        <f t="shared" si="41"/>
        <v>3224.0221782610993</v>
      </c>
      <c r="G114" s="642">
        <f t="shared" si="41"/>
        <v>3177.4708760048038</v>
      </c>
      <c r="H114" s="642">
        <f t="shared" si="41"/>
        <v>3168.2129843601278</v>
      </c>
      <c r="I114" s="642">
        <f t="shared" si="41"/>
        <v>3131.6949823748305</v>
      </c>
      <c r="J114" s="642">
        <f t="shared" si="41"/>
        <v>3042.1552925986998</v>
      </c>
      <c r="K114" s="642">
        <f t="shared" si="41"/>
        <v>3093.7887610042708</v>
      </c>
    </row>
    <row r="115" spans="1:11">
      <c r="A115" s="295"/>
      <c r="B115" s="642" t="s">
        <v>801</v>
      </c>
      <c r="C115" s="642">
        <f>C113*$C$39</f>
        <v>358.1564322568795</v>
      </c>
      <c r="D115" s="642">
        <f t="shared" ref="D115:K115" si="42">D113*$C$39</f>
        <v>364.56278045068251</v>
      </c>
      <c r="E115" s="642">
        <f t="shared" si="42"/>
        <v>359.23867251022153</v>
      </c>
      <c r="F115" s="642">
        <f t="shared" si="42"/>
        <v>345.41543492237565</v>
      </c>
      <c r="G115" s="642">
        <f t="shared" si="42"/>
        <v>340.42801938178718</v>
      </c>
      <c r="H115" s="642">
        <f t="shared" si="42"/>
        <v>339.4361469652535</v>
      </c>
      <c r="I115" s="642">
        <f t="shared" si="42"/>
        <v>335.52367960590954</v>
      </c>
      <c r="J115" s="642">
        <f t="shared" si="42"/>
        <v>325.93057224598493</v>
      </c>
      <c r="K115" s="642">
        <f t="shared" si="42"/>
        <v>331.46248113486246</v>
      </c>
    </row>
    <row r="116" spans="1:11">
      <c r="A116" s="295"/>
      <c r="B116" s="642" t="s">
        <v>802</v>
      </c>
      <c r="C116" s="642">
        <f>C114</f>
        <v>3342.9434939482148</v>
      </c>
      <c r="D116" s="642">
        <f t="shared" ref="D116:K116" si="43">D114</f>
        <v>3402.7387623997402</v>
      </c>
      <c r="E116" s="642">
        <f t="shared" si="43"/>
        <v>3353.0448566153632</v>
      </c>
      <c r="F116" s="642">
        <f t="shared" si="43"/>
        <v>3224.0221782610993</v>
      </c>
      <c r="G116" s="642">
        <f t="shared" si="43"/>
        <v>3177.4708760048038</v>
      </c>
      <c r="H116" s="642">
        <f t="shared" si="43"/>
        <v>3168.2129843601278</v>
      </c>
      <c r="I116" s="642">
        <f t="shared" si="43"/>
        <v>3131.6949823748305</v>
      </c>
      <c r="J116" s="642">
        <f t="shared" si="43"/>
        <v>3042.1552925986998</v>
      </c>
      <c r="K116" s="642">
        <f t="shared" si="43"/>
        <v>3093.7887610042708</v>
      </c>
    </row>
    <row r="117" spans="1:11">
      <c r="A117" s="295"/>
      <c r="B117" s="642" t="s">
        <v>702</v>
      </c>
      <c r="C117" s="642">
        <f>C116+C115</f>
        <v>3701.0999262050946</v>
      </c>
      <c r="D117" s="642">
        <f t="shared" ref="D117:K117" si="44">D116+D115</f>
        <v>3767.3015428504227</v>
      </c>
      <c r="E117" s="642">
        <f t="shared" si="44"/>
        <v>3712.2835291255847</v>
      </c>
      <c r="F117" s="642">
        <f t="shared" si="44"/>
        <v>3569.4376131834752</v>
      </c>
      <c r="G117" s="642">
        <f t="shared" si="44"/>
        <v>3517.898895386591</v>
      </c>
      <c r="H117" s="642">
        <f t="shared" si="44"/>
        <v>3507.6491313253814</v>
      </c>
      <c r="I117" s="642">
        <f t="shared" si="44"/>
        <v>3467.2186619807399</v>
      </c>
      <c r="J117" s="642">
        <f t="shared" si="44"/>
        <v>3368.0858648446847</v>
      </c>
      <c r="K117" s="642">
        <f t="shared" si="44"/>
        <v>3425.2512421391334</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FFC000"/>
  </sheetPr>
  <dimension ref="A1:AC84"/>
  <sheetViews>
    <sheetView zoomScaleNormal="100" workbookViewId="0"/>
  </sheetViews>
  <sheetFormatPr defaultRowHeight="12.75"/>
  <cols>
    <col min="1" max="1" width="9" style="877"/>
    <col min="2" max="2" width="23.59765625" style="877" customWidth="1"/>
    <col min="3" max="12" width="8.73046875" style="877" customWidth="1"/>
    <col min="13" max="13" width="3.59765625" style="877" customWidth="1"/>
    <col min="14" max="23" width="8.73046875" style="877" customWidth="1"/>
    <col min="24" max="257" width="9" style="877"/>
    <col min="258" max="258" width="23.59765625" style="877" customWidth="1"/>
    <col min="259" max="268" width="8.73046875" style="877" customWidth="1"/>
    <col min="269" max="269" width="3.59765625" style="877" customWidth="1"/>
    <col min="270" max="279" width="8.73046875" style="877" customWidth="1"/>
    <col min="280" max="513" width="9" style="877"/>
    <col min="514" max="514" width="23.59765625" style="877" customWidth="1"/>
    <col min="515" max="524" width="8.73046875" style="877" customWidth="1"/>
    <col min="525" max="525" width="3.59765625" style="877" customWidth="1"/>
    <col min="526" max="535" width="8.73046875" style="877" customWidth="1"/>
    <col min="536" max="769" width="9" style="877"/>
    <col min="770" max="770" width="23.59765625" style="877" customWidth="1"/>
    <col min="771" max="780" width="8.73046875" style="877" customWidth="1"/>
    <col min="781" max="781" width="3.59765625" style="877" customWidth="1"/>
    <col min="782" max="791" width="8.73046875" style="877" customWidth="1"/>
    <col min="792" max="1025" width="9" style="877"/>
    <col min="1026" max="1026" width="23.59765625" style="877" customWidth="1"/>
    <col min="1027" max="1036" width="8.73046875" style="877" customWidth="1"/>
    <col min="1037" max="1037" width="3.59765625" style="877" customWidth="1"/>
    <col min="1038" max="1047" width="8.73046875" style="877" customWidth="1"/>
    <col min="1048" max="1281" width="9" style="877"/>
    <col min="1282" max="1282" width="23.59765625" style="877" customWidth="1"/>
    <col min="1283" max="1292" width="8.73046875" style="877" customWidth="1"/>
    <col min="1293" max="1293" width="3.59765625" style="877" customWidth="1"/>
    <col min="1294" max="1303" width="8.73046875" style="877" customWidth="1"/>
    <col min="1304" max="1537" width="9" style="877"/>
    <col min="1538" max="1538" width="23.59765625" style="877" customWidth="1"/>
    <col min="1539" max="1548" width="8.73046875" style="877" customWidth="1"/>
    <col min="1549" max="1549" width="3.59765625" style="877" customWidth="1"/>
    <col min="1550" max="1559" width="8.73046875" style="877" customWidth="1"/>
    <col min="1560" max="1793" width="9" style="877"/>
    <col min="1794" max="1794" width="23.59765625" style="877" customWidth="1"/>
    <col min="1795" max="1804" width="8.73046875" style="877" customWidth="1"/>
    <col min="1805" max="1805" width="3.59765625" style="877" customWidth="1"/>
    <col min="1806" max="1815" width="8.73046875" style="877" customWidth="1"/>
    <col min="1816" max="2049" width="9" style="877"/>
    <col min="2050" max="2050" width="23.59765625" style="877" customWidth="1"/>
    <col min="2051" max="2060" width="8.73046875" style="877" customWidth="1"/>
    <col min="2061" max="2061" width="3.59765625" style="877" customWidth="1"/>
    <col min="2062" max="2071" width="8.73046875" style="877" customWidth="1"/>
    <col min="2072" max="2305" width="9" style="877"/>
    <col min="2306" max="2306" width="23.59765625" style="877" customWidth="1"/>
    <col min="2307" max="2316" width="8.73046875" style="877" customWidth="1"/>
    <col min="2317" max="2317" width="3.59765625" style="877" customWidth="1"/>
    <col min="2318" max="2327" width="8.73046875" style="877" customWidth="1"/>
    <col min="2328" max="2561" width="9" style="877"/>
    <col min="2562" max="2562" width="23.59765625" style="877" customWidth="1"/>
    <col min="2563" max="2572" width="8.73046875" style="877" customWidth="1"/>
    <col min="2573" max="2573" width="3.59765625" style="877" customWidth="1"/>
    <col min="2574" max="2583" width="8.73046875" style="877" customWidth="1"/>
    <col min="2584" max="2817" width="9" style="877"/>
    <col min="2818" max="2818" width="23.59765625" style="877" customWidth="1"/>
    <col min="2819" max="2828" width="8.73046875" style="877" customWidth="1"/>
    <col min="2829" max="2829" width="3.59765625" style="877" customWidth="1"/>
    <col min="2830" max="2839" width="8.73046875" style="877" customWidth="1"/>
    <col min="2840" max="3073" width="9" style="877"/>
    <col min="3074" max="3074" width="23.59765625" style="877" customWidth="1"/>
    <col min="3075" max="3084" width="8.73046875" style="877" customWidth="1"/>
    <col min="3085" max="3085" width="3.59765625" style="877" customWidth="1"/>
    <col min="3086" max="3095" width="8.73046875" style="877" customWidth="1"/>
    <col min="3096" max="3329" width="9" style="877"/>
    <col min="3330" max="3330" width="23.59765625" style="877" customWidth="1"/>
    <col min="3331" max="3340" width="8.73046875" style="877" customWidth="1"/>
    <col min="3341" max="3341" width="3.59765625" style="877" customWidth="1"/>
    <col min="3342" max="3351" width="8.73046875" style="877" customWidth="1"/>
    <col min="3352" max="3585" width="9" style="877"/>
    <col min="3586" max="3586" width="23.59765625" style="877" customWidth="1"/>
    <col min="3587" max="3596" width="8.73046875" style="877" customWidth="1"/>
    <col min="3597" max="3597" width="3.59765625" style="877" customWidth="1"/>
    <col min="3598" max="3607" width="8.73046875" style="877" customWidth="1"/>
    <col min="3608" max="3841" width="9" style="877"/>
    <col min="3842" max="3842" width="23.59765625" style="877" customWidth="1"/>
    <col min="3843" max="3852" width="8.73046875" style="877" customWidth="1"/>
    <col min="3853" max="3853" width="3.59765625" style="877" customWidth="1"/>
    <col min="3854" max="3863" width="8.73046875" style="877" customWidth="1"/>
    <col min="3864" max="4097" width="9" style="877"/>
    <col min="4098" max="4098" width="23.59765625" style="877" customWidth="1"/>
    <col min="4099" max="4108" width="8.73046875" style="877" customWidth="1"/>
    <col min="4109" max="4109" width="3.59765625" style="877" customWidth="1"/>
    <col min="4110" max="4119" width="8.73046875" style="877" customWidth="1"/>
    <col min="4120" max="4353" width="9" style="877"/>
    <col min="4354" max="4354" width="23.59765625" style="877" customWidth="1"/>
    <col min="4355" max="4364" width="8.73046875" style="877" customWidth="1"/>
    <col min="4365" max="4365" width="3.59765625" style="877" customWidth="1"/>
    <col min="4366" max="4375" width="8.73046875" style="877" customWidth="1"/>
    <col min="4376" max="4609" width="9" style="877"/>
    <col min="4610" max="4610" width="23.59765625" style="877" customWidth="1"/>
    <col min="4611" max="4620" width="8.73046875" style="877" customWidth="1"/>
    <col min="4621" max="4621" width="3.59765625" style="877" customWidth="1"/>
    <col min="4622" max="4631" width="8.73046875" style="877" customWidth="1"/>
    <col min="4632" max="4865" width="9" style="877"/>
    <col min="4866" max="4866" width="23.59765625" style="877" customWidth="1"/>
    <col min="4867" max="4876" width="8.73046875" style="877" customWidth="1"/>
    <col min="4877" max="4877" width="3.59765625" style="877" customWidth="1"/>
    <col min="4878" max="4887" width="8.73046875" style="877" customWidth="1"/>
    <col min="4888" max="5121" width="9" style="877"/>
    <col min="5122" max="5122" width="23.59765625" style="877" customWidth="1"/>
    <col min="5123" max="5132" width="8.73046875" style="877" customWidth="1"/>
    <col min="5133" max="5133" width="3.59765625" style="877" customWidth="1"/>
    <col min="5134" max="5143" width="8.73046875" style="877" customWidth="1"/>
    <col min="5144" max="5377" width="9" style="877"/>
    <col min="5378" max="5378" width="23.59765625" style="877" customWidth="1"/>
    <col min="5379" max="5388" width="8.73046875" style="877" customWidth="1"/>
    <col min="5389" max="5389" width="3.59765625" style="877" customWidth="1"/>
    <col min="5390" max="5399" width="8.73046875" style="877" customWidth="1"/>
    <col min="5400" max="5633" width="9" style="877"/>
    <col min="5634" max="5634" width="23.59765625" style="877" customWidth="1"/>
    <col min="5635" max="5644" width="8.73046875" style="877" customWidth="1"/>
    <col min="5645" max="5645" width="3.59765625" style="877" customWidth="1"/>
    <col min="5646" max="5655" width="8.73046875" style="877" customWidth="1"/>
    <col min="5656" max="5889" width="9" style="877"/>
    <col min="5890" max="5890" width="23.59765625" style="877" customWidth="1"/>
    <col min="5891" max="5900" width="8.73046875" style="877" customWidth="1"/>
    <col min="5901" max="5901" width="3.59765625" style="877" customWidth="1"/>
    <col min="5902" max="5911" width="8.73046875" style="877" customWidth="1"/>
    <col min="5912" max="6145" width="9" style="877"/>
    <col min="6146" max="6146" width="23.59765625" style="877" customWidth="1"/>
    <col min="6147" max="6156" width="8.73046875" style="877" customWidth="1"/>
    <col min="6157" max="6157" width="3.59765625" style="877" customWidth="1"/>
    <col min="6158" max="6167" width="8.73046875" style="877" customWidth="1"/>
    <col min="6168" max="6401" width="9" style="877"/>
    <col min="6402" max="6402" width="23.59765625" style="877" customWidth="1"/>
    <col min="6403" max="6412" width="8.73046875" style="877" customWidth="1"/>
    <col min="6413" max="6413" width="3.59765625" style="877" customWidth="1"/>
    <col min="6414" max="6423" width="8.73046875" style="877" customWidth="1"/>
    <col min="6424" max="6657" width="9" style="877"/>
    <col min="6658" max="6658" width="23.59765625" style="877" customWidth="1"/>
    <col min="6659" max="6668" width="8.73046875" style="877" customWidth="1"/>
    <col min="6669" max="6669" width="3.59765625" style="877" customWidth="1"/>
    <col min="6670" max="6679" width="8.73046875" style="877" customWidth="1"/>
    <col min="6680" max="6913" width="9" style="877"/>
    <col min="6914" max="6914" width="23.59765625" style="877" customWidth="1"/>
    <col min="6915" max="6924" width="8.73046875" style="877" customWidth="1"/>
    <col min="6925" max="6925" width="3.59765625" style="877" customWidth="1"/>
    <col min="6926" max="6935" width="8.73046875" style="877" customWidth="1"/>
    <col min="6936" max="7169" width="9" style="877"/>
    <col min="7170" max="7170" width="23.59765625" style="877" customWidth="1"/>
    <col min="7171" max="7180" width="8.73046875" style="877" customWidth="1"/>
    <col min="7181" max="7181" width="3.59765625" style="877" customWidth="1"/>
    <col min="7182" max="7191" width="8.73046875" style="877" customWidth="1"/>
    <col min="7192" max="7425" width="9" style="877"/>
    <col min="7426" max="7426" width="23.59765625" style="877" customWidth="1"/>
    <col min="7427" max="7436" width="8.73046875" style="877" customWidth="1"/>
    <col min="7437" max="7437" width="3.59765625" style="877" customWidth="1"/>
    <col min="7438" max="7447" width="8.73046875" style="877" customWidth="1"/>
    <col min="7448" max="7681" width="9" style="877"/>
    <col min="7682" max="7682" width="23.59765625" style="877" customWidth="1"/>
    <col min="7683" max="7692" width="8.73046875" style="877" customWidth="1"/>
    <col min="7693" max="7693" width="3.59765625" style="877" customWidth="1"/>
    <col min="7694" max="7703" width="8.73046875" style="877" customWidth="1"/>
    <col min="7704" max="7937" width="9" style="877"/>
    <col min="7938" max="7938" width="23.59765625" style="877" customWidth="1"/>
    <col min="7939" max="7948" width="8.73046875" style="877" customWidth="1"/>
    <col min="7949" max="7949" width="3.59765625" style="877" customWidth="1"/>
    <col min="7950" max="7959" width="8.73046875" style="877" customWidth="1"/>
    <col min="7960" max="8193" width="9" style="877"/>
    <col min="8194" max="8194" width="23.59765625" style="877" customWidth="1"/>
    <col min="8195" max="8204" width="8.73046875" style="877" customWidth="1"/>
    <col min="8205" max="8205" width="3.59765625" style="877" customWidth="1"/>
    <col min="8206" max="8215" width="8.73046875" style="877" customWidth="1"/>
    <col min="8216" max="8449" width="9" style="877"/>
    <col min="8450" max="8450" width="23.59765625" style="877" customWidth="1"/>
    <col min="8451" max="8460" width="8.73046875" style="877" customWidth="1"/>
    <col min="8461" max="8461" width="3.59765625" style="877" customWidth="1"/>
    <col min="8462" max="8471" width="8.73046875" style="877" customWidth="1"/>
    <col min="8472" max="8705" width="9" style="877"/>
    <col min="8706" max="8706" width="23.59765625" style="877" customWidth="1"/>
    <col min="8707" max="8716" width="8.73046875" style="877" customWidth="1"/>
    <col min="8717" max="8717" width="3.59765625" style="877" customWidth="1"/>
    <col min="8718" max="8727" width="8.73046875" style="877" customWidth="1"/>
    <col min="8728" max="8961" width="9" style="877"/>
    <col min="8962" max="8962" width="23.59765625" style="877" customWidth="1"/>
    <col min="8963" max="8972" width="8.73046875" style="877" customWidth="1"/>
    <col min="8973" max="8973" width="3.59765625" style="877" customWidth="1"/>
    <col min="8974" max="8983" width="8.73046875" style="877" customWidth="1"/>
    <col min="8984" max="9217" width="9" style="877"/>
    <col min="9218" max="9218" width="23.59765625" style="877" customWidth="1"/>
    <col min="9219" max="9228" width="8.73046875" style="877" customWidth="1"/>
    <col min="9229" max="9229" width="3.59765625" style="877" customWidth="1"/>
    <col min="9230" max="9239" width="8.73046875" style="877" customWidth="1"/>
    <col min="9240" max="9473" width="9" style="877"/>
    <col min="9474" max="9474" width="23.59765625" style="877" customWidth="1"/>
    <col min="9475" max="9484" width="8.73046875" style="877" customWidth="1"/>
    <col min="9485" max="9485" width="3.59765625" style="877" customWidth="1"/>
    <col min="9486" max="9495" width="8.73046875" style="877" customWidth="1"/>
    <col min="9496" max="9729" width="9" style="877"/>
    <col min="9730" max="9730" width="23.59765625" style="877" customWidth="1"/>
    <col min="9731" max="9740" width="8.73046875" style="877" customWidth="1"/>
    <col min="9741" max="9741" width="3.59765625" style="877" customWidth="1"/>
    <col min="9742" max="9751" width="8.73046875" style="877" customWidth="1"/>
    <col min="9752" max="9985" width="9" style="877"/>
    <col min="9986" max="9986" width="23.59765625" style="877" customWidth="1"/>
    <col min="9987" max="9996" width="8.73046875" style="877" customWidth="1"/>
    <col min="9997" max="9997" width="3.59765625" style="877" customWidth="1"/>
    <col min="9998" max="10007" width="8.73046875" style="877" customWidth="1"/>
    <col min="10008" max="10241" width="9" style="877"/>
    <col min="10242" max="10242" width="23.59765625" style="877" customWidth="1"/>
    <col min="10243" max="10252" width="8.73046875" style="877" customWidth="1"/>
    <col min="10253" max="10253" width="3.59765625" style="877" customWidth="1"/>
    <col min="10254" max="10263" width="8.73046875" style="877" customWidth="1"/>
    <col min="10264" max="10497" width="9" style="877"/>
    <col min="10498" max="10498" width="23.59765625" style="877" customWidth="1"/>
    <col min="10499" max="10508" width="8.73046875" style="877" customWidth="1"/>
    <col min="10509" max="10509" width="3.59765625" style="877" customWidth="1"/>
    <col min="10510" max="10519" width="8.73046875" style="877" customWidth="1"/>
    <col min="10520" max="10753" width="9" style="877"/>
    <col min="10754" max="10754" width="23.59765625" style="877" customWidth="1"/>
    <col min="10755" max="10764" width="8.73046875" style="877" customWidth="1"/>
    <col min="10765" max="10765" width="3.59765625" style="877" customWidth="1"/>
    <col min="10766" max="10775" width="8.73046875" style="877" customWidth="1"/>
    <col min="10776" max="11009" width="9" style="877"/>
    <col min="11010" max="11010" width="23.59765625" style="877" customWidth="1"/>
    <col min="11011" max="11020" width="8.73046875" style="877" customWidth="1"/>
    <col min="11021" max="11021" width="3.59765625" style="877" customWidth="1"/>
    <col min="11022" max="11031" width="8.73046875" style="877" customWidth="1"/>
    <col min="11032" max="11265" width="9" style="877"/>
    <col min="11266" max="11266" width="23.59765625" style="877" customWidth="1"/>
    <col min="11267" max="11276" width="8.73046875" style="877" customWidth="1"/>
    <col min="11277" max="11277" width="3.59765625" style="877" customWidth="1"/>
    <col min="11278" max="11287" width="8.73046875" style="877" customWidth="1"/>
    <col min="11288" max="11521" width="9" style="877"/>
    <col min="11522" max="11522" width="23.59765625" style="877" customWidth="1"/>
    <col min="11523" max="11532" width="8.73046875" style="877" customWidth="1"/>
    <col min="11533" max="11533" width="3.59765625" style="877" customWidth="1"/>
    <col min="11534" max="11543" width="8.73046875" style="877" customWidth="1"/>
    <col min="11544" max="11777" width="9" style="877"/>
    <col min="11778" max="11778" width="23.59765625" style="877" customWidth="1"/>
    <col min="11779" max="11788" width="8.73046875" style="877" customWidth="1"/>
    <col min="11789" max="11789" width="3.59765625" style="877" customWidth="1"/>
    <col min="11790" max="11799" width="8.73046875" style="877" customWidth="1"/>
    <col min="11800" max="12033" width="9" style="877"/>
    <col min="12034" max="12034" width="23.59765625" style="877" customWidth="1"/>
    <col min="12035" max="12044" width="8.73046875" style="877" customWidth="1"/>
    <col min="12045" max="12045" width="3.59765625" style="877" customWidth="1"/>
    <col min="12046" max="12055" width="8.73046875" style="877" customWidth="1"/>
    <col min="12056" max="12289" width="9" style="877"/>
    <col min="12290" max="12290" width="23.59765625" style="877" customWidth="1"/>
    <col min="12291" max="12300" width="8.73046875" style="877" customWidth="1"/>
    <col min="12301" max="12301" width="3.59765625" style="877" customWidth="1"/>
    <col min="12302" max="12311" width="8.73046875" style="877" customWidth="1"/>
    <col min="12312" max="12545" width="9" style="877"/>
    <col min="12546" max="12546" width="23.59765625" style="877" customWidth="1"/>
    <col min="12547" max="12556" width="8.73046875" style="877" customWidth="1"/>
    <col min="12557" max="12557" width="3.59765625" style="877" customWidth="1"/>
    <col min="12558" max="12567" width="8.73046875" style="877" customWidth="1"/>
    <col min="12568" max="12801" width="9" style="877"/>
    <col min="12802" max="12802" width="23.59765625" style="877" customWidth="1"/>
    <col min="12803" max="12812" width="8.73046875" style="877" customWidth="1"/>
    <col min="12813" max="12813" width="3.59765625" style="877" customWidth="1"/>
    <col min="12814" max="12823" width="8.73046875" style="877" customWidth="1"/>
    <col min="12824" max="13057" width="9" style="877"/>
    <col min="13058" max="13058" width="23.59765625" style="877" customWidth="1"/>
    <col min="13059" max="13068" width="8.73046875" style="877" customWidth="1"/>
    <col min="13069" max="13069" width="3.59765625" style="877" customWidth="1"/>
    <col min="13070" max="13079" width="8.73046875" style="877" customWidth="1"/>
    <col min="13080" max="13313" width="9" style="877"/>
    <col min="13314" max="13314" width="23.59765625" style="877" customWidth="1"/>
    <col min="13315" max="13324" width="8.73046875" style="877" customWidth="1"/>
    <col min="13325" max="13325" width="3.59765625" style="877" customWidth="1"/>
    <col min="13326" max="13335" width="8.73046875" style="877" customWidth="1"/>
    <col min="13336" max="13569" width="9" style="877"/>
    <col min="13570" max="13570" width="23.59765625" style="877" customWidth="1"/>
    <col min="13571" max="13580" width="8.73046875" style="877" customWidth="1"/>
    <col min="13581" max="13581" width="3.59765625" style="877" customWidth="1"/>
    <col min="13582" max="13591" width="8.73046875" style="877" customWidth="1"/>
    <col min="13592" max="13825" width="9" style="877"/>
    <col min="13826" max="13826" width="23.59765625" style="877" customWidth="1"/>
    <col min="13827" max="13836" width="8.73046875" style="877" customWidth="1"/>
    <col min="13837" max="13837" width="3.59765625" style="877" customWidth="1"/>
    <col min="13838" max="13847" width="8.73046875" style="877" customWidth="1"/>
    <col min="13848" max="14081" width="9" style="877"/>
    <col min="14082" max="14082" width="23.59765625" style="877" customWidth="1"/>
    <col min="14083" max="14092" width="8.73046875" style="877" customWidth="1"/>
    <col min="14093" max="14093" width="3.59765625" style="877" customWidth="1"/>
    <col min="14094" max="14103" width="8.73046875" style="877" customWidth="1"/>
    <col min="14104" max="14337" width="9" style="877"/>
    <col min="14338" max="14338" width="23.59765625" style="877" customWidth="1"/>
    <col min="14339" max="14348" width="8.73046875" style="877" customWidth="1"/>
    <col min="14349" max="14349" width="3.59765625" style="877" customWidth="1"/>
    <col min="14350" max="14359" width="8.73046875" style="877" customWidth="1"/>
    <col min="14360" max="14593" width="9" style="877"/>
    <col min="14594" max="14594" width="23.59765625" style="877" customWidth="1"/>
    <col min="14595" max="14604" width="8.73046875" style="877" customWidth="1"/>
    <col min="14605" max="14605" width="3.59765625" style="877" customWidth="1"/>
    <col min="14606" max="14615" width="8.73046875" style="877" customWidth="1"/>
    <col min="14616" max="14849" width="9" style="877"/>
    <col min="14850" max="14850" width="23.59765625" style="877" customWidth="1"/>
    <col min="14851" max="14860" width="8.73046875" style="877" customWidth="1"/>
    <col min="14861" max="14861" width="3.59765625" style="877" customWidth="1"/>
    <col min="14862" max="14871" width="8.73046875" style="877" customWidth="1"/>
    <col min="14872" max="15105" width="9" style="877"/>
    <col min="15106" max="15106" width="23.59765625" style="877" customWidth="1"/>
    <col min="15107" max="15116" width="8.73046875" style="877" customWidth="1"/>
    <col min="15117" max="15117" width="3.59765625" style="877" customWidth="1"/>
    <col min="15118" max="15127" width="8.73046875" style="877" customWidth="1"/>
    <col min="15128" max="15361" width="9" style="877"/>
    <col min="15362" max="15362" width="23.59765625" style="877" customWidth="1"/>
    <col min="15363" max="15372" width="8.73046875" style="877" customWidth="1"/>
    <col min="15373" max="15373" width="3.59765625" style="877" customWidth="1"/>
    <col min="15374" max="15383" width="8.73046875" style="877" customWidth="1"/>
    <col min="15384" max="15617" width="9" style="877"/>
    <col min="15618" max="15618" width="23.59765625" style="877" customWidth="1"/>
    <col min="15619" max="15628" width="8.73046875" style="877" customWidth="1"/>
    <col min="15629" max="15629" width="3.59765625" style="877" customWidth="1"/>
    <col min="15630" max="15639" width="8.73046875" style="877" customWidth="1"/>
    <col min="15640" max="15873" width="9" style="877"/>
    <col min="15874" max="15874" width="23.59765625" style="877" customWidth="1"/>
    <col min="15875" max="15884" width="8.73046875" style="877" customWidth="1"/>
    <col min="15885" max="15885" width="3.59765625" style="877" customWidth="1"/>
    <col min="15886" max="15895" width="8.73046875" style="877" customWidth="1"/>
    <col min="15896" max="16129" width="9" style="877"/>
    <col min="16130" max="16130" width="23.59765625" style="877" customWidth="1"/>
    <col min="16131" max="16140" width="8.73046875" style="877" customWidth="1"/>
    <col min="16141" max="16141" width="3.59765625" style="877" customWidth="1"/>
    <col min="16142" max="16151" width="8.73046875" style="877" customWidth="1"/>
    <col min="16152" max="16384" width="9" style="877"/>
  </cols>
  <sheetData>
    <row r="1" spans="1:29" s="673" customFormat="1" ht="13.9">
      <c r="A1" s="63" t="str">
        <f>ModelBanner</f>
        <v>TSM_202021</v>
      </c>
    </row>
    <row r="2" spans="1:29" s="673" customFormat="1" ht="13.9">
      <c r="A2" s="865" t="s">
        <v>13</v>
      </c>
      <c r="B2" s="865" t="s">
        <v>30</v>
      </c>
    </row>
    <row r="3" spans="1:29" s="673" customFormat="1" ht="13.9">
      <c r="A3" s="65"/>
    </row>
    <row r="4" spans="1:29" s="55" customFormat="1" ht="13.9">
      <c r="A4" s="873" t="s">
        <v>26</v>
      </c>
      <c r="B4" s="873"/>
      <c r="E4" s="673"/>
    </row>
    <row r="5" spans="1:29" s="45" customFormat="1" ht="19.5" customHeight="1">
      <c r="A5" s="58" t="s">
        <v>1382</v>
      </c>
      <c r="C5" s="57"/>
      <c r="D5" s="57"/>
      <c r="E5" s="673"/>
      <c r="F5" s="57"/>
      <c r="G5" s="57"/>
      <c r="H5" s="57"/>
      <c r="I5" s="57"/>
      <c r="J5" s="57"/>
      <c r="K5" s="57"/>
      <c r="L5" s="57"/>
      <c r="M5" s="57"/>
      <c r="N5" s="57"/>
    </row>
    <row r="6" spans="1:29" s="44" customFormat="1" ht="13.5" customHeight="1">
      <c r="A6" s="874" t="s">
        <v>24</v>
      </c>
      <c r="B6" s="875"/>
      <c r="C6" s="43"/>
      <c r="D6" s="43"/>
      <c r="E6" s="673"/>
      <c r="F6" s="43"/>
      <c r="G6" s="43"/>
      <c r="H6" s="43"/>
      <c r="I6" s="43"/>
      <c r="J6" s="43"/>
      <c r="K6" s="43"/>
      <c r="L6" s="43"/>
      <c r="M6" s="43"/>
      <c r="N6" s="43"/>
    </row>
    <row r="7" spans="1:29" s="44" customFormat="1" ht="13.9">
      <c r="A7" s="52" t="s">
        <v>123</v>
      </c>
      <c r="C7" s="43"/>
      <c r="D7" s="43"/>
      <c r="E7" s="673"/>
      <c r="F7" s="43"/>
      <c r="G7" s="43"/>
      <c r="H7" s="43"/>
      <c r="I7" s="43"/>
      <c r="J7" s="43"/>
      <c r="K7" s="43"/>
      <c r="L7" s="43"/>
      <c r="M7" s="43"/>
      <c r="N7" s="43"/>
    </row>
    <row r="8" spans="1:29" s="44" customFormat="1" ht="15.75" customHeight="1">
      <c r="B8" s="875"/>
      <c r="C8" s="43"/>
      <c r="D8" s="43"/>
      <c r="E8" s="673"/>
      <c r="F8" s="43"/>
      <c r="G8" s="43"/>
      <c r="H8" s="43"/>
      <c r="I8" s="43"/>
      <c r="J8" s="43"/>
      <c r="K8" s="43"/>
      <c r="L8" s="43"/>
      <c r="M8" s="43"/>
      <c r="N8" s="43"/>
    </row>
    <row r="9" spans="1:29" s="48" customFormat="1" ht="13.5" customHeight="1">
      <c r="A9" s="53"/>
      <c r="B9" s="71"/>
      <c r="C9" s="69"/>
      <c r="D9" s="672"/>
      <c r="E9" s="672"/>
      <c r="F9" s="672"/>
      <c r="G9" s="70"/>
      <c r="H9" s="672"/>
      <c r="I9" s="672"/>
      <c r="J9" s="70"/>
      <c r="K9" s="47"/>
      <c r="L9" s="47"/>
      <c r="M9" s="47"/>
      <c r="N9" s="47"/>
    </row>
    <row r="10" spans="1:29" s="876" customFormat="1"/>
    <row r="11" spans="1:29">
      <c r="B11" s="878" t="s">
        <v>1373</v>
      </c>
    </row>
    <row r="12" spans="1:29" ht="12.75" customHeight="1">
      <c r="B12" s="1347" t="s">
        <v>1386</v>
      </c>
      <c r="C12" s="1348"/>
      <c r="D12" s="1348"/>
      <c r="E12" s="1348"/>
      <c r="F12" s="1348"/>
      <c r="G12" s="1348"/>
      <c r="H12" s="1348"/>
      <c r="I12" s="1348"/>
      <c r="J12" s="1348"/>
      <c r="K12" s="1348"/>
      <c r="L12" s="1348"/>
      <c r="M12" s="1348"/>
      <c r="N12" s="1348"/>
      <c r="O12" s="1348"/>
      <c r="P12" s="1348"/>
      <c r="Q12" s="1348"/>
      <c r="R12" s="1348"/>
      <c r="S12" s="1348"/>
      <c r="T12" s="1348"/>
      <c r="U12" s="879"/>
      <c r="V12" s="879"/>
      <c r="W12" s="879"/>
      <c r="X12" s="879"/>
      <c r="Y12" s="879"/>
      <c r="Z12" s="879"/>
      <c r="AA12" s="879"/>
      <c r="AB12" s="880"/>
      <c r="AC12" s="880"/>
    </row>
    <row r="13" spans="1:29">
      <c r="B13" s="1349"/>
      <c r="C13" s="1350"/>
      <c r="D13" s="1350"/>
      <c r="E13" s="1350"/>
      <c r="F13" s="1350"/>
      <c r="G13" s="1350"/>
      <c r="H13" s="1350"/>
      <c r="I13" s="1350"/>
      <c r="J13" s="1350"/>
      <c r="K13" s="1350"/>
      <c r="L13" s="1350"/>
      <c r="M13" s="1350"/>
      <c r="N13" s="1350"/>
      <c r="O13" s="1350"/>
      <c r="P13" s="1350"/>
      <c r="Q13" s="1350"/>
      <c r="R13" s="1350"/>
      <c r="S13" s="1350"/>
      <c r="T13" s="1350"/>
      <c r="U13" s="879"/>
      <c r="V13" s="879"/>
      <c r="W13" s="879"/>
      <c r="X13" s="879"/>
      <c r="Y13" s="879"/>
      <c r="Z13" s="879"/>
      <c r="AA13" s="879"/>
      <c r="AB13" s="880"/>
      <c r="AC13" s="880"/>
    </row>
    <row r="14" spans="1:29" ht="6" customHeight="1"/>
    <row r="15" spans="1:29" ht="12.75" customHeight="1">
      <c r="B15" s="1364" t="s">
        <v>1613</v>
      </c>
      <c r="C15" s="1365"/>
      <c r="D15" s="1365"/>
      <c r="E15" s="1365"/>
      <c r="F15" s="1365"/>
      <c r="G15" s="1366"/>
    </row>
    <row r="16" spans="1:29" ht="12" customHeight="1">
      <c r="B16" s="1367"/>
      <c r="C16" s="1368"/>
      <c r="D16" s="1368"/>
      <c r="E16" s="1368"/>
      <c r="F16" s="1368"/>
      <c r="G16" s="1369"/>
      <c r="N16" s="881"/>
    </row>
    <row r="17" spans="1:14" ht="12" customHeight="1">
      <c r="B17" s="1367"/>
      <c r="C17" s="1368"/>
      <c r="D17" s="1368"/>
      <c r="E17" s="1368"/>
      <c r="F17" s="1368"/>
      <c r="G17" s="1369"/>
    </row>
    <row r="18" spans="1:14" ht="12" customHeight="1">
      <c r="B18" s="1367"/>
      <c r="C18" s="1368"/>
      <c r="D18" s="1368"/>
      <c r="E18" s="1368"/>
      <c r="F18" s="1368"/>
      <c r="G18" s="1369"/>
      <c r="N18" s="881" t="s">
        <v>1388</v>
      </c>
    </row>
    <row r="19" spans="1:14" ht="12" customHeight="1">
      <c r="B19" s="1248" t="s">
        <v>1712</v>
      </c>
      <c r="C19" s="893"/>
      <c r="D19" s="893"/>
      <c r="E19" s="893"/>
      <c r="F19" s="893"/>
      <c r="G19" s="892"/>
      <c r="H19" s="889"/>
      <c r="I19" s="889"/>
      <c r="J19" s="889"/>
      <c r="K19" s="889"/>
      <c r="L19" s="889"/>
    </row>
    <row r="20" spans="1:14" s="882" customFormat="1" ht="28.5" customHeight="1">
      <c r="C20" s="1351" t="s">
        <v>1374</v>
      </c>
      <c r="D20" s="1352"/>
      <c r="E20" s="1352"/>
      <c r="F20" s="1352"/>
      <c r="G20" s="1353"/>
      <c r="H20" s="1354" t="s">
        <v>1375</v>
      </c>
      <c r="I20" s="1355"/>
      <c r="J20" s="1355"/>
      <c r="K20" s="1355"/>
      <c r="L20" s="1356"/>
    </row>
    <row r="21" spans="1:14" ht="12" customHeight="1">
      <c r="A21" s="883"/>
      <c r="B21" s="867"/>
      <c r="C21" s="1195" t="str">
        <f>Teacher_need_figures!C13</f>
        <v>2019/20</v>
      </c>
      <c r="D21" s="1195" t="str">
        <f>Teacher_need_figures!D13</f>
        <v>2020/21</v>
      </c>
      <c r="E21" s="1195" t="str">
        <f>Teacher_need_figures!E13</f>
        <v>2021/22</v>
      </c>
      <c r="F21" s="1195" t="str">
        <f>Teacher_need_figures!F13</f>
        <v>2022/23</v>
      </c>
      <c r="G21" s="1195" t="str">
        <f>Teacher_need_figures!G13</f>
        <v>2023/24</v>
      </c>
      <c r="H21" s="1249" t="str">
        <f>C21</f>
        <v>2019/20</v>
      </c>
      <c r="I21" s="1249" t="str">
        <f>D21</f>
        <v>2020/21</v>
      </c>
      <c r="J21" s="1249" t="str">
        <f>E21</f>
        <v>2021/22</v>
      </c>
      <c r="K21" s="1249" t="str">
        <f>F21</f>
        <v>2022/23</v>
      </c>
      <c r="L21" s="1249" t="str">
        <f>G21</f>
        <v>2023/24</v>
      </c>
      <c r="M21" s="884"/>
    </row>
    <row r="22" spans="1:14" ht="12" customHeight="1">
      <c r="A22" s="883"/>
      <c r="B22" s="858" t="s">
        <v>40</v>
      </c>
      <c r="C22" s="1225">
        <f>IF($G$69=1,Teacher_need_figures!C14,IF($G$69=2,Entrant_need_figures!C15,"-"))</f>
        <v>242914.25590921752</v>
      </c>
      <c r="D22" s="1225">
        <f>IF($G$69=1,Teacher_need_figures!D14,IF($G$69=2,Entrant_need_figures!D15,IF($G$69=3,FINAL_OUTPUTS_OF_ITT_PLACES!G34,"-")))</f>
        <v>242745.6107430594</v>
      </c>
      <c r="E22" s="1225">
        <f>IF($G$69=1,Teacher_need_figures!E14,IF($G$69=2,Entrant_need_figures!E15,"-"))</f>
        <v>241984.84555016164</v>
      </c>
      <c r="F22" s="1225">
        <f>IF($G$69=1,Teacher_need_figures!F14,IF($G$69=2,Entrant_need_figures!F15,"-"))</f>
        <v>241047.24499548168</v>
      </c>
      <c r="G22" s="1250">
        <f>IF($G$69=1,Teacher_need_figures!G14,IF($G$69=2,Entrant_need_figures!G15,"-"))</f>
        <v>240096.64472128145</v>
      </c>
      <c r="H22" s="1251">
        <f>IF($G$69=1,C22-Teacher_need_figures!C39,IF($G$69=2,C22-Entrant_need_figures!C43,"-"))</f>
        <v>0</v>
      </c>
      <c r="I22" s="1226">
        <f>IF($G$69=1,D22-Teacher_need_figures!D39,IF($G$69=2,D22-Entrant_need_figures!D43,IF($G$69=3,D22-FINAL_OUTPUTS_OF_ITT_PLACES!H34,"-")))</f>
        <v>0</v>
      </c>
      <c r="J22" s="1226">
        <f>IF($G$69=1,E22-Teacher_need_figures!E39,IF($G$69=2,E22-Entrant_need_figures!E43,"-"))</f>
        <v>0</v>
      </c>
      <c r="K22" s="1226">
        <f>IF($G$69=1,F22-Teacher_need_figures!F39,IF($G$69=2,F22-Entrant_need_figures!F43,"-"))</f>
        <v>0</v>
      </c>
      <c r="L22" s="1226">
        <f>IF($G$69=1,G22-Teacher_need_figures!G39,IF($G$69=2,G22-Entrant_need_figures!G43,"-"))</f>
        <v>0</v>
      </c>
      <c r="M22" s="884"/>
    </row>
    <row r="23" spans="1:14" ht="12" customHeight="1">
      <c r="A23" s="883"/>
      <c r="B23" s="858" t="s">
        <v>548</v>
      </c>
      <c r="C23" s="1225">
        <f>IF($G$69=1,Teacher_need_figures!C15,IF($G$69=2,Entrant_need_figures!C16,"-"))</f>
        <v>8280.6919886326286</v>
      </c>
      <c r="D23" s="1225">
        <f>IF($G$69=1,Teacher_need_figures!D15,IF($G$69=2,Entrant_need_figures!D16,IF($G$69=3,FINAL_OUTPUTS_OF_ITT_PLACES!G35,"-")))</f>
        <v>8288.6228789026591</v>
      </c>
      <c r="E23" s="1225">
        <f>IF($G$69=1,Teacher_need_figures!E15,IF($G$69=2,Entrant_need_figures!E16,"-"))</f>
        <v>8271.0437673445522</v>
      </c>
      <c r="F23" s="1225">
        <f>IF($G$69=1,Teacher_need_figures!F15,IF($G$69=2,Entrant_need_figures!F16,"-"))</f>
        <v>8218.9296167090943</v>
      </c>
      <c r="G23" s="1250">
        <f>IF($G$69=1,Teacher_need_figures!G15,IF($G$69=2,Entrant_need_figures!G16,"-"))</f>
        <v>8163.8890746663246</v>
      </c>
      <c r="H23" s="1251">
        <f>IF($G$69=1,C23-Teacher_need_figures!C40,IF($G$69=2,C23-Entrant_need_figures!C44,"-"))</f>
        <v>0</v>
      </c>
      <c r="I23" s="1226">
        <f>IF($G$69=1,D23-Teacher_need_figures!D40,IF($G$69=2,D23-Entrant_need_figures!D44,IF($G$69=3,D23-FINAL_OUTPUTS_OF_ITT_PLACES!H35,"-")))</f>
        <v>0</v>
      </c>
      <c r="J23" s="1226">
        <f>IF($G$69=1,E23-Teacher_need_figures!E40,IF($G$69=2,E23-Entrant_need_figures!E44,"-"))</f>
        <v>0</v>
      </c>
      <c r="K23" s="1226">
        <f>IF($G$69=1,F23-Teacher_need_figures!F40,IF($G$69=2,F23-Entrant_need_figures!F44,"-"))</f>
        <v>0</v>
      </c>
      <c r="L23" s="1226">
        <f>IF($G$69=1,G23-Teacher_need_figures!G40,IF($G$69=2,G23-Entrant_need_figures!G44,"-"))</f>
        <v>0</v>
      </c>
      <c r="M23" s="884"/>
    </row>
    <row r="24" spans="1:14" ht="12" customHeight="1">
      <c r="A24" s="883"/>
      <c r="B24" s="858" t="s">
        <v>7</v>
      </c>
      <c r="C24" s="1225">
        <f>IF($G$69=1,Teacher_need_figures!C16,IF($G$69=2,Entrant_need_figures!C17,"-"))</f>
        <v>12272.168382637192</v>
      </c>
      <c r="D24" s="1225">
        <f>IF($G$69=1,Teacher_need_figures!D16,IF($G$69=2,Entrant_need_figures!D17,IF($G$69=3,FINAL_OUTPUTS_OF_ITT_PLACES!G36,"-")))</f>
        <v>12388.331621384154</v>
      </c>
      <c r="E24" s="1225">
        <f>IF($G$69=1,Teacher_need_figures!E16,IF($G$69=2,Entrant_need_figures!E17,"-"))</f>
        <v>12478.324273231339</v>
      </c>
      <c r="F24" s="1225">
        <f>IF($G$69=1,Teacher_need_figures!F16,IF($G$69=2,Entrant_need_figures!F17,"-"))</f>
        <v>12591.54987284975</v>
      </c>
      <c r="G24" s="1250">
        <f>IF($G$69=1,Teacher_need_figures!G16,IF($G$69=2,Entrant_need_figures!G17,"-"))</f>
        <v>12694.205931675553</v>
      </c>
      <c r="H24" s="1251">
        <f>IF($G$69=1,C24-Teacher_need_figures!C41,IF($G$69=2,C24-Entrant_need_figures!C45,"-"))</f>
        <v>0</v>
      </c>
      <c r="I24" s="1226">
        <f>IF($G$69=1,D24-Teacher_need_figures!D41,IF($G$69=2,D24-Entrant_need_figures!D45,IF($G$69=3,D24-FINAL_OUTPUTS_OF_ITT_PLACES!H36,"-")))</f>
        <v>0</v>
      </c>
      <c r="J24" s="1226">
        <f>IF($G$69=1,E24-Teacher_need_figures!E41,IF($G$69=2,E24-Entrant_need_figures!E45,"-"))</f>
        <v>0</v>
      </c>
      <c r="K24" s="1226">
        <f>IF($G$69=1,F24-Teacher_need_figures!F41,IF($G$69=2,F24-Entrant_need_figures!F45,"-"))</f>
        <v>0</v>
      </c>
      <c r="L24" s="1226">
        <f>IF($G$69=1,G24-Teacher_need_figures!G41,IF($G$69=2,G24-Entrant_need_figures!G45,"-"))</f>
        <v>0</v>
      </c>
      <c r="M24" s="884"/>
    </row>
    <row r="25" spans="1:14" ht="12" customHeight="1">
      <c r="A25" s="883"/>
      <c r="B25" s="858" t="s">
        <v>414</v>
      </c>
      <c r="C25" s="1225">
        <f>IF($G$69=1,Teacher_need_figures!C17,IF($G$69=2,Entrant_need_figures!C18,"-"))</f>
        <v>4788.934014920962</v>
      </c>
      <c r="D25" s="1225">
        <f>IF($G$69=1,Teacher_need_figures!D17,IF($G$69=2,Entrant_need_figures!D18,IF($G$69=3,FINAL_OUTPUTS_OF_ITT_PLACES!G37,"-")))</f>
        <v>4709.8685552545548</v>
      </c>
      <c r="E25" s="1225">
        <f>IF($G$69=1,Teacher_need_figures!E17,IF($G$69=2,Entrant_need_figures!E18,"-"))</f>
        <v>4672.042398319556</v>
      </c>
      <c r="F25" s="1225">
        <f>IF($G$69=1,Teacher_need_figures!F17,IF($G$69=2,Entrant_need_figures!F18,"-"))</f>
        <v>4664.3820960923313</v>
      </c>
      <c r="G25" s="1250">
        <f>IF($G$69=1,Teacher_need_figures!G17,IF($G$69=2,Entrant_need_figures!G18,"-"))</f>
        <v>4710.4124826067373</v>
      </c>
      <c r="H25" s="1251">
        <f>IF($G$69=1,C25-Teacher_need_figures!C42,IF($G$69=2,C25-Entrant_need_figures!C46,"-"))</f>
        <v>0</v>
      </c>
      <c r="I25" s="1226">
        <f>IF($G$69=1,D25-Teacher_need_figures!D42,IF($G$69=2,D25-Entrant_need_figures!D46,IF($G$69=3,D25-FINAL_OUTPUTS_OF_ITT_PLACES!H37,"-")))</f>
        <v>0</v>
      </c>
      <c r="J25" s="1226">
        <f>IF($G$69=1,E25-Teacher_need_figures!E42,IF($G$69=2,E25-Entrant_need_figures!E46,"-"))</f>
        <v>0</v>
      </c>
      <c r="K25" s="1226">
        <f>IF($G$69=1,F25-Teacher_need_figures!F42,IF($G$69=2,F25-Entrant_need_figures!F46,"-"))</f>
        <v>0</v>
      </c>
      <c r="L25" s="1226">
        <f>IF($G$69=1,G25-Teacher_need_figures!G42,IF($G$69=2,G25-Entrant_need_figures!G46,"-"))</f>
        <v>0</v>
      </c>
      <c r="M25" s="884"/>
    </row>
    <row r="26" spans="1:14" ht="12" customHeight="1">
      <c r="A26" s="883"/>
      <c r="B26" s="858" t="s">
        <v>3</v>
      </c>
      <c r="C26" s="1225">
        <f>IF($G$69=1,Teacher_need_figures!C18,IF($G$69=2,Entrant_need_figures!C19,"-"))</f>
        <v>11328.562976608904</v>
      </c>
      <c r="D26" s="1225">
        <f>IF($G$69=1,Teacher_need_figures!D18,IF($G$69=2,Entrant_need_figures!D19,IF($G$69=3,FINAL_OUTPUTS_OF_ITT_PLACES!G38,"-")))</f>
        <v>11444.008616533198</v>
      </c>
      <c r="E26" s="1225">
        <f>IF($G$69=1,Teacher_need_figures!E18,IF($G$69=2,Entrant_need_figures!E19,"-"))</f>
        <v>11529.388493486487</v>
      </c>
      <c r="F26" s="1225">
        <f>IF($G$69=1,Teacher_need_figures!F18,IF($G$69=2,Entrant_need_figures!F19,"-"))</f>
        <v>11636.708971189428</v>
      </c>
      <c r="G26" s="1250">
        <f>IF($G$69=1,Teacher_need_figures!G18,IF($G$69=2,Entrant_need_figures!G19,"-"))</f>
        <v>11734.932761165139</v>
      </c>
      <c r="H26" s="1251">
        <f>IF($G$69=1,C26-Teacher_need_figures!C43,IF($G$69=2,C26-Entrant_need_figures!C47,"-"))</f>
        <v>0</v>
      </c>
      <c r="I26" s="1226">
        <f>IF($G$69=1,D26-Teacher_need_figures!D43,IF($G$69=2,D26-Entrant_need_figures!D47,IF($G$69=3,D26-FINAL_OUTPUTS_OF_ITT_PLACES!H38,"-")))</f>
        <v>0</v>
      </c>
      <c r="J26" s="1226">
        <f>IF($G$69=1,E26-Teacher_need_figures!E43,IF($G$69=2,E26-Entrant_need_figures!E47,"-"))</f>
        <v>0</v>
      </c>
      <c r="K26" s="1226">
        <f>IF($G$69=1,F26-Teacher_need_figures!F43,IF($G$69=2,F26-Entrant_need_figures!F47,"-"))</f>
        <v>0</v>
      </c>
      <c r="L26" s="1226">
        <f>IF($G$69=1,G26-Teacher_need_figures!G43,IF($G$69=2,G26-Entrant_need_figures!G47,"-"))</f>
        <v>0</v>
      </c>
      <c r="M26" s="884"/>
    </row>
    <row r="27" spans="1:14" ht="12" customHeight="1">
      <c r="A27" s="883"/>
      <c r="B27" s="858" t="s">
        <v>79</v>
      </c>
      <c r="C27" s="1225">
        <f>IF($G$69=1,Teacher_need_figures!C19,IF($G$69=2,Entrant_need_figures!C20,"-"))</f>
        <v>273.28273240649219</v>
      </c>
      <c r="D27" s="1225">
        <f>IF($G$69=1,Teacher_need_figures!D19,IF($G$69=2,Entrant_need_figures!D20,IF($G$69=3,FINAL_OUTPUTS_OF_ITT_PLACES!G39,"-")))</f>
        <v>272.25804166512415</v>
      </c>
      <c r="E27" s="1225">
        <f>IF($G$69=1,Teacher_need_figures!E19,IF($G$69=2,Entrant_need_figures!E20,"-"))</f>
        <v>273.0734036192481</v>
      </c>
      <c r="F27" s="1225">
        <f>IF($G$69=1,Teacher_need_figures!F19,IF($G$69=2,Entrant_need_figures!F20,"-"))</f>
        <v>275.06488123362669</v>
      </c>
      <c r="G27" s="1250">
        <f>IF($G$69=1,Teacher_need_figures!G19,IF($G$69=2,Entrant_need_figures!G20,"-"))</f>
        <v>277.188916117639</v>
      </c>
      <c r="H27" s="1251">
        <f>IF($G$69=1,C27-Teacher_need_figures!C44,IF($G$69=2,C27-Entrant_need_figures!C48,"-"))</f>
        <v>0</v>
      </c>
      <c r="I27" s="1226">
        <f>IF($G$69=1,D27-Teacher_need_figures!D44,IF($G$69=2,D27-Entrant_need_figures!D48,IF($G$69=3,D27-FINAL_OUTPUTS_OF_ITT_PLACES!H39,"-")))</f>
        <v>0</v>
      </c>
      <c r="J27" s="1226">
        <f>IF($G$69=1,E27-Teacher_need_figures!E44,IF($G$69=2,E27-Entrant_need_figures!E48,"-"))</f>
        <v>0</v>
      </c>
      <c r="K27" s="1226">
        <f>IF($G$69=1,F27-Teacher_need_figures!F44,IF($G$69=2,F27-Entrant_need_figures!F48,"-"))</f>
        <v>0</v>
      </c>
      <c r="L27" s="1226">
        <f>IF($G$69=1,G27-Teacher_need_figures!G44,IF($G$69=2,G27-Entrant_need_figures!G48,"-"))</f>
        <v>0</v>
      </c>
      <c r="M27" s="884"/>
    </row>
    <row r="28" spans="1:14" ht="12" customHeight="1">
      <c r="A28" s="883"/>
      <c r="B28" s="858" t="s">
        <v>107</v>
      </c>
      <c r="C28" s="1225">
        <f>IF($G$69=1,Teacher_need_figures!C20,IF($G$69=2,Entrant_need_figures!C21,"-"))</f>
        <v>6265.6211093356251</v>
      </c>
      <c r="D28" s="1225">
        <f>IF($G$69=1,Teacher_need_figures!D20,IF($G$69=2,Entrant_need_figures!D21,IF($G$69=3,FINAL_OUTPUTS_OF_ITT_PLACES!G40,"-")))</f>
        <v>6271.0760607633601</v>
      </c>
      <c r="E28" s="1225">
        <f>IF($G$69=1,Teacher_need_figures!E20,IF($G$69=2,Entrant_need_figures!E21,"-"))</f>
        <v>6254.5222235731126</v>
      </c>
      <c r="F28" s="1225">
        <f>IF($G$69=1,Teacher_need_figures!F20,IF($G$69=2,Entrant_need_figures!F21,"-"))</f>
        <v>6209.9726810498369</v>
      </c>
      <c r="G28" s="1250">
        <f>IF($G$69=1,Teacher_need_figures!G20,IF($G$69=2,Entrant_need_figures!G21,"-"))</f>
        <v>6168.7582222234478</v>
      </c>
      <c r="H28" s="1251">
        <f>IF($G$69=1,C28-Teacher_need_figures!C45,IF($G$69=2,C28-Entrant_need_figures!C49,"-"))</f>
        <v>0</v>
      </c>
      <c r="I28" s="1226">
        <f>IF($G$69=1,D28-Teacher_need_figures!D45,IF($G$69=2,D28-Entrant_need_figures!D49,IF($G$69=3,D28-FINAL_OUTPUTS_OF_ITT_PLACES!H40,"-")))</f>
        <v>0</v>
      </c>
      <c r="J28" s="1226">
        <f>IF($G$69=1,E28-Teacher_need_figures!E45,IF($G$69=2,E28-Entrant_need_figures!E49,"-"))</f>
        <v>0</v>
      </c>
      <c r="K28" s="1226">
        <f>IF($G$69=1,F28-Teacher_need_figures!F45,IF($G$69=2,F28-Entrant_need_figures!F49,"-"))</f>
        <v>0</v>
      </c>
      <c r="L28" s="1226">
        <f>IF($G$69=1,G28-Teacher_need_figures!G45,IF($G$69=2,G28-Entrant_need_figures!G49,"-"))</f>
        <v>0</v>
      </c>
      <c r="M28" s="884"/>
    </row>
    <row r="29" spans="1:14" ht="12" customHeight="1">
      <c r="A29" s="883"/>
      <c r="B29" s="858" t="s">
        <v>549</v>
      </c>
      <c r="C29" s="1225">
        <f>IF($G$69=1,Teacher_need_figures!C21,IF($G$69=2,Entrant_need_figures!C22,"-"))</f>
        <v>9402.4611375322384</v>
      </c>
      <c r="D29" s="1225">
        <f>IF($G$69=1,Teacher_need_figures!D21,IF($G$69=2,Entrant_need_figures!D22,IF($G$69=3,FINAL_OUTPUTS_OF_ITT_PLACES!G41,"-")))</f>
        <v>9444.1574927627935</v>
      </c>
      <c r="E29" s="1225">
        <f>IF($G$69=1,Teacher_need_figures!E21,IF($G$69=2,Entrant_need_figures!E22,"-"))</f>
        <v>9431.6052988470838</v>
      </c>
      <c r="F29" s="1225">
        <f>IF($G$69=1,Teacher_need_figures!F21,IF($G$69=2,Entrant_need_figures!F22,"-"))</f>
        <v>9356.3101132094725</v>
      </c>
      <c r="G29" s="1250">
        <f>IF($G$69=1,Teacher_need_figures!G21,IF($G$69=2,Entrant_need_figures!G22,"-"))</f>
        <v>9251.9593418839904</v>
      </c>
      <c r="H29" s="1251">
        <f>IF($G$69=1,C29-Teacher_need_figures!C46,IF($G$69=2,C29-Entrant_need_figures!C50,"-"))</f>
        <v>0</v>
      </c>
      <c r="I29" s="1226">
        <f>IF($G$69=1,D29-Teacher_need_figures!D46,IF($G$69=2,D29-Entrant_need_figures!D50,IF($G$69=3,D29-FINAL_OUTPUTS_OF_ITT_PLACES!H41,"-")))</f>
        <v>0</v>
      </c>
      <c r="J29" s="1226">
        <f>IF($G$69=1,E29-Teacher_need_figures!E46,IF($G$69=2,E29-Entrant_need_figures!E50,"-"))</f>
        <v>0</v>
      </c>
      <c r="K29" s="1226">
        <f>IF($G$69=1,F29-Teacher_need_figures!F46,IF($G$69=2,F29-Entrant_need_figures!F50,"-"))</f>
        <v>0</v>
      </c>
      <c r="L29" s="1226">
        <f>IF($G$69=1,G29-Teacher_need_figures!G46,IF($G$69=2,G29-Entrant_need_figures!G50,"-"))</f>
        <v>0</v>
      </c>
      <c r="M29" s="884"/>
    </row>
    <row r="30" spans="1:14" ht="12" customHeight="1">
      <c r="A30" s="883"/>
      <c r="B30" s="858" t="s">
        <v>6</v>
      </c>
      <c r="C30" s="1225">
        <f>IF($G$69=1,Teacher_need_figures!C22,IF($G$69=2,Entrant_need_figures!C23,"-"))</f>
        <v>4744.8540940570447</v>
      </c>
      <c r="D30" s="1225">
        <f>IF($G$69=1,Teacher_need_figures!D22,IF($G$69=2,Entrant_need_figures!D23,IF($G$69=3,FINAL_OUTPUTS_OF_ITT_PLACES!G42,"-")))</f>
        <v>4760.5819390845581</v>
      </c>
      <c r="E30" s="1225">
        <f>IF($G$69=1,Teacher_need_figures!E22,IF($G$69=2,Entrant_need_figures!E23,"-"))</f>
        <v>4754.7078267713332</v>
      </c>
      <c r="F30" s="1225">
        <f>IF($G$69=1,Teacher_need_figures!F22,IF($G$69=2,Entrant_need_figures!F23,"-"))</f>
        <v>4722.0507934468396</v>
      </c>
      <c r="G30" s="1250">
        <f>IF($G$69=1,Teacher_need_figures!G22,IF($G$69=2,Entrant_need_figures!G23,"-"))</f>
        <v>4676.987435179406</v>
      </c>
      <c r="H30" s="1251">
        <f>IF($G$69=1,C30-Teacher_need_figures!C47,IF($G$69=2,C30-Entrant_need_figures!C51,"-"))</f>
        <v>0</v>
      </c>
      <c r="I30" s="1226">
        <f>IF($G$69=1,D30-Teacher_need_figures!D47,IF($G$69=2,D30-Entrant_need_figures!D51,IF($G$69=3,D30-FINAL_OUTPUTS_OF_ITT_PLACES!H42,"-")))</f>
        <v>0</v>
      </c>
      <c r="J30" s="1226">
        <f>IF($G$69=1,E30-Teacher_need_figures!E47,IF($G$69=2,E30-Entrant_need_figures!E51,"-"))</f>
        <v>0</v>
      </c>
      <c r="K30" s="1226">
        <f>IF($G$69=1,F30-Teacher_need_figures!F47,IF($G$69=2,F30-Entrant_need_figures!F51,"-"))</f>
        <v>0</v>
      </c>
      <c r="L30" s="1226">
        <f>IF($G$69=1,G30-Teacher_need_figures!G47,IF($G$69=2,G30-Entrant_need_figures!G51,"-"))</f>
        <v>0</v>
      </c>
      <c r="M30" s="884"/>
    </row>
    <row r="31" spans="1:14" ht="12" customHeight="1">
      <c r="A31" s="883"/>
      <c r="B31" s="858" t="s">
        <v>1</v>
      </c>
      <c r="C31" s="1225">
        <f>IF($G$69=1,Teacher_need_figures!C23,IF($G$69=2,Entrant_need_figures!C24,"-"))</f>
        <v>31095.791331912027</v>
      </c>
      <c r="D31" s="1225">
        <f>IF($G$69=1,Teacher_need_figures!D23,IF($G$69=2,Entrant_need_figures!D24,IF($G$69=3,FINAL_OUTPUTS_OF_ITT_PLACES!G43,"-")))</f>
        <v>31425.843993586888</v>
      </c>
      <c r="E31" s="1225">
        <f>IF($G$69=1,Teacher_need_figures!E23,IF($G$69=2,Entrant_need_figures!E24,"-"))</f>
        <v>31719.146771705102</v>
      </c>
      <c r="F31" s="1225">
        <f>IF($G$69=1,Teacher_need_figures!F23,IF($G$69=2,Entrant_need_figures!F24,"-"))</f>
        <v>32009.139753529169</v>
      </c>
      <c r="G31" s="1250">
        <f>IF($G$69=1,Teacher_need_figures!G23,IF($G$69=2,Entrant_need_figures!G24,"-"))</f>
        <v>32199.884380484236</v>
      </c>
      <c r="H31" s="1251">
        <f>IF($G$69=1,C31-Teacher_need_figures!C48,IF($G$69=2,C31-Entrant_need_figures!C52,"-"))</f>
        <v>0</v>
      </c>
      <c r="I31" s="1226">
        <f>IF($G$69=1,D31-Teacher_need_figures!D48,IF($G$69=2,D31-Entrant_need_figures!D52,IF($G$69=3,D31-FINAL_OUTPUTS_OF_ITT_PLACES!H43,"-")))</f>
        <v>0</v>
      </c>
      <c r="J31" s="1226">
        <f>IF($G$69=1,E31-Teacher_need_figures!E48,IF($G$69=2,E31-Entrant_need_figures!E52,"-"))</f>
        <v>0</v>
      </c>
      <c r="K31" s="1226">
        <f>IF($G$69=1,F31-Teacher_need_figures!F48,IF($G$69=2,F31-Entrant_need_figures!F52,"-"))</f>
        <v>0</v>
      </c>
      <c r="L31" s="1226">
        <f>IF($G$69=1,G31-Teacher_need_figures!G48,IF($G$69=2,G31-Entrant_need_figures!G52,"-"))</f>
        <v>0</v>
      </c>
      <c r="M31" s="884"/>
    </row>
    <row r="32" spans="1:14" ht="12" customHeight="1">
      <c r="A32" s="883"/>
      <c r="B32" s="858" t="s">
        <v>384</v>
      </c>
      <c r="C32" s="1225">
        <f>IF($G$69=1,Teacher_need_figures!C24,IF($G$69=2,Entrant_need_figures!C25,"-"))</f>
        <v>1933.9634323901203</v>
      </c>
      <c r="D32" s="1225">
        <f>IF($G$69=1,Teacher_need_figures!D24,IF($G$69=2,Entrant_need_figures!D25,IF($G$69=3,FINAL_OUTPUTS_OF_ITT_PLACES!G44,"-")))</f>
        <v>1942.4725906698479</v>
      </c>
      <c r="E32" s="1225">
        <f>IF($G$69=1,Teacher_need_figures!E24,IF($G$69=2,Entrant_need_figures!E25,"-"))</f>
        <v>1939.27218369044</v>
      </c>
      <c r="F32" s="1225">
        <f>IF($G$69=1,Teacher_need_figures!F24,IF($G$69=2,Entrant_need_figures!F25,"-"))</f>
        <v>1924.8589133416301</v>
      </c>
      <c r="G32" s="1250">
        <f>IF($G$69=1,Teacher_need_figures!G24,IF($G$69=2,Entrant_need_figures!G25,"-"))</f>
        <v>1916.4704190684124</v>
      </c>
      <c r="H32" s="1251">
        <f>IF($G$69=1,C32-Teacher_need_figures!C49,IF($G$69=2,C32-Entrant_need_figures!C53,"-"))</f>
        <v>0</v>
      </c>
      <c r="I32" s="1226">
        <f>IF($G$69=1,D32-Teacher_need_figures!D49,IF($G$69=2,D32-Entrant_need_figures!D53,IF($G$69=3,D32-FINAL_OUTPUTS_OF_ITT_PLACES!H44,"-")))</f>
        <v>0</v>
      </c>
      <c r="J32" s="1226">
        <f>IF($G$69=1,E32-Teacher_need_figures!E49,IF($G$69=2,E32-Entrant_need_figures!E53,"-"))</f>
        <v>0</v>
      </c>
      <c r="K32" s="1226">
        <f>IF($G$69=1,F32-Teacher_need_figures!F49,IF($G$69=2,F32-Entrant_need_figures!F53,"-"))</f>
        <v>0</v>
      </c>
      <c r="L32" s="1226">
        <f>IF($G$69=1,G32-Teacher_need_figures!G49,IF($G$69=2,G32-Entrant_need_figures!G53,"-"))</f>
        <v>0</v>
      </c>
      <c r="M32" s="884"/>
    </row>
    <row r="33" spans="1:26" ht="12" customHeight="1">
      <c r="A33" s="883"/>
      <c r="B33" s="858" t="s">
        <v>4</v>
      </c>
      <c r="C33" s="1225">
        <f>IF($G$69=1,Teacher_need_figures!C25,IF($G$69=2,Entrant_need_figures!C26,"-"))</f>
        <v>11251.376615298417</v>
      </c>
      <c r="D33" s="1225">
        <f>IF($G$69=1,Teacher_need_figures!D25,IF($G$69=2,Entrant_need_figures!D26,IF($G$69=3,FINAL_OUTPUTS_OF_ITT_PLACES!G45,"-")))</f>
        <v>11354.6732099727</v>
      </c>
      <c r="E33" s="1225">
        <f>IF($G$69=1,Teacher_need_figures!E25,IF($G$69=2,Entrant_need_figures!E26,"-"))</f>
        <v>11450.354436118581</v>
      </c>
      <c r="F33" s="1225">
        <f>IF($G$69=1,Teacher_need_figures!F25,IF($G$69=2,Entrant_need_figures!F26,"-"))</f>
        <v>11542.900363903344</v>
      </c>
      <c r="G33" s="1250">
        <f>IF($G$69=1,Teacher_need_figures!G25,IF($G$69=2,Entrant_need_figures!G26,"-"))</f>
        <v>11591.628322067954</v>
      </c>
      <c r="H33" s="1251">
        <f>IF($G$69=1,C33-Teacher_need_figures!C50,IF($G$69=2,C33-Entrant_need_figures!C54,"-"))</f>
        <v>0</v>
      </c>
      <c r="I33" s="1226">
        <f>IF($G$69=1,D33-Teacher_need_figures!D50,IF($G$69=2,D33-Entrant_need_figures!D54,IF($G$69=3,D33-FINAL_OUTPUTS_OF_ITT_PLACES!H45,"-")))</f>
        <v>0</v>
      </c>
      <c r="J33" s="1226">
        <f>IF($G$69=1,E33-Teacher_need_figures!E50,IF($G$69=2,E33-Entrant_need_figures!E54,"-"))</f>
        <v>0</v>
      </c>
      <c r="K33" s="1226">
        <f>IF($G$69=1,F33-Teacher_need_figures!F50,IF($G$69=2,F33-Entrant_need_figures!F54,"-"))</f>
        <v>0</v>
      </c>
      <c r="L33" s="1226">
        <f>IF($G$69=1,G33-Teacher_need_figures!G50,IF($G$69=2,G33-Entrant_need_figures!G54,"-"))</f>
        <v>0</v>
      </c>
      <c r="M33" s="884"/>
    </row>
    <row r="34" spans="1:26" ht="12" customHeight="1">
      <c r="A34" s="883"/>
      <c r="B34" s="858" t="s">
        <v>0</v>
      </c>
      <c r="C34" s="1225">
        <f>IF($G$69=1,Teacher_need_figures!C26,IF($G$69=2,Entrant_need_figures!C27,"-"))</f>
        <v>12122.821610782717</v>
      </c>
      <c r="D34" s="1225">
        <f>IF($G$69=1,Teacher_need_figures!D26,IF($G$69=2,Entrant_need_figures!D27,IF($G$69=3,FINAL_OUTPUTS_OF_ITT_PLACES!G46,"-")))</f>
        <v>12221.671682217364</v>
      </c>
      <c r="E34" s="1225">
        <f>IF($G$69=1,Teacher_need_figures!E26,IF($G$69=2,Entrant_need_figures!E27,"-"))</f>
        <v>12318.85364135694</v>
      </c>
      <c r="F34" s="1225">
        <f>IF($G$69=1,Teacher_need_figures!F26,IF($G$69=2,Entrant_need_figures!F27,"-"))</f>
        <v>12418.682331964865</v>
      </c>
      <c r="G34" s="1250">
        <f>IF($G$69=1,Teacher_need_figures!G26,IF($G$69=2,Entrant_need_figures!G27,"-"))</f>
        <v>12477.372398141646</v>
      </c>
      <c r="H34" s="1251">
        <f>IF($G$69=1,C34-Teacher_need_figures!C51,IF($G$69=2,C34-Entrant_need_figures!C55,"-"))</f>
        <v>0</v>
      </c>
      <c r="I34" s="1226">
        <f>IF($G$69=1,D34-Teacher_need_figures!D51,IF($G$69=2,D34-Entrant_need_figures!D55,IF($G$69=3,D34-FINAL_OUTPUTS_OF_ITT_PLACES!H46,"-")))</f>
        <v>0</v>
      </c>
      <c r="J34" s="1226">
        <f>IF($G$69=1,E34-Teacher_need_figures!E51,IF($G$69=2,E34-Entrant_need_figures!E55,"-"))</f>
        <v>0</v>
      </c>
      <c r="K34" s="1226">
        <f>IF($G$69=1,F34-Teacher_need_figures!F51,IF($G$69=2,F34-Entrant_need_figures!F55,"-"))</f>
        <v>0</v>
      </c>
      <c r="L34" s="1226">
        <f>IF($G$69=1,G34-Teacher_need_figures!G51,IF($G$69=2,G34-Entrant_need_figures!G55,"-"))</f>
        <v>0</v>
      </c>
      <c r="M34" s="884"/>
    </row>
    <row r="35" spans="1:26" ht="12" customHeight="1">
      <c r="A35" s="883"/>
      <c r="B35" s="858" t="s">
        <v>550</v>
      </c>
      <c r="C35" s="1225">
        <f>IF($G$69=1,Teacher_need_figures!C27,IF($G$69=2,Entrant_need_figures!C28,"-"))</f>
        <v>32167.409709804062</v>
      </c>
      <c r="D35" s="1225">
        <f>IF($G$69=1,Teacher_need_figures!D27,IF($G$69=2,Entrant_need_figures!D28,IF($G$69=3,FINAL_OUTPUTS_OF_ITT_PLACES!G47,"-")))</f>
        <v>32527.048494648512</v>
      </c>
      <c r="E35" s="1225">
        <f>IF($G$69=1,Teacher_need_figures!E27,IF($G$69=2,Entrant_need_figures!E28,"-"))</f>
        <v>32875.768902220916</v>
      </c>
      <c r="F35" s="1225">
        <f>IF($G$69=1,Teacher_need_figures!F27,IF($G$69=2,Entrant_need_figures!F28,"-"))</f>
        <v>33166.835592737254</v>
      </c>
      <c r="G35" s="1250">
        <f>IF($G$69=1,Teacher_need_figures!G27,IF($G$69=2,Entrant_need_figures!G28,"-"))</f>
        <v>33373.130484969159</v>
      </c>
      <c r="H35" s="1251">
        <f>IF($G$69=1,C35-Teacher_need_figures!C52,IF($G$69=2,C35-Entrant_need_figures!C56,"-"))</f>
        <v>0</v>
      </c>
      <c r="I35" s="1226">
        <f>IF($G$69=1,D35-Teacher_need_figures!D52,IF($G$69=2,D35-Entrant_need_figures!D56,IF($G$69=3,D35-FINAL_OUTPUTS_OF_ITT_PLACES!H47,"-")))</f>
        <v>0</v>
      </c>
      <c r="J35" s="1226">
        <f>IF($G$69=1,E35-Teacher_need_figures!E52,IF($G$69=2,E35-Entrant_need_figures!E56,"-"))</f>
        <v>0</v>
      </c>
      <c r="K35" s="1226">
        <f>IF($G$69=1,F35-Teacher_need_figures!F52,IF($G$69=2,F35-Entrant_need_figures!F56,"-"))</f>
        <v>0</v>
      </c>
      <c r="L35" s="1226">
        <f>IF($G$69=1,G35-Teacher_need_figures!G52,IF($G$69=2,G35-Entrant_need_figures!G56,"-"))</f>
        <v>0</v>
      </c>
      <c r="M35" s="884"/>
    </row>
    <row r="36" spans="1:26" ht="12" customHeight="1">
      <c r="A36" s="883"/>
      <c r="B36" s="858" t="s">
        <v>551</v>
      </c>
      <c r="C36" s="1225">
        <f>IF($G$69=1,Teacher_need_figures!C28,IF($G$69=2,Entrant_need_figures!C29,"-"))</f>
        <v>14546.562695004863</v>
      </c>
      <c r="D36" s="1225">
        <f>IF($G$69=1,Teacher_need_figures!D28,IF($G$69=2,Entrant_need_figures!D29,IF($G$69=3,FINAL_OUTPUTS_OF_ITT_PLACES!G48,"-")))</f>
        <v>14960.500125482384</v>
      </c>
      <c r="E36" s="1225">
        <f>IF($G$69=1,Teacher_need_figures!E28,IF($G$69=2,Entrant_need_figures!E29,"-"))</f>
        <v>15793.75541878182</v>
      </c>
      <c r="F36" s="1225">
        <f>IF($G$69=1,Teacher_need_figures!F28,IF($G$69=2,Entrant_need_figures!F29,"-"))</f>
        <v>17001.294040427078</v>
      </c>
      <c r="G36" s="1250">
        <f>IF($G$69=1,Teacher_need_figures!G28,IF($G$69=2,Entrant_need_figures!G29,"-"))</f>
        <v>17909.640799178444</v>
      </c>
      <c r="H36" s="1251">
        <f>IF($G$69=1,C36-Teacher_need_figures!C53,IF($G$69=2,C36-Entrant_need_figures!C57,"-"))</f>
        <v>0</v>
      </c>
      <c r="I36" s="1226">
        <f>IF($G$69=1,D36-Teacher_need_figures!D53,IF($G$69=2,D36-Entrant_need_figures!D57,IF($G$69=3,D36-FINAL_OUTPUTS_OF_ITT_PLACES!H48,"-")))</f>
        <v>0</v>
      </c>
      <c r="J36" s="1226">
        <f>IF($G$69=1,E36-Teacher_need_figures!E53,IF($G$69=2,E36-Entrant_need_figures!E57,"-"))</f>
        <v>0</v>
      </c>
      <c r="K36" s="1226">
        <f>IF($G$69=1,F36-Teacher_need_figures!F53,IF($G$69=2,F36-Entrant_need_figures!F57,"-"))</f>
        <v>0</v>
      </c>
      <c r="L36" s="1226">
        <f>IF($G$69=1,G36-Teacher_need_figures!G53,IF($G$69=2,G36-Entrant_need_figures!G57,"-"))</f>
        <v>0</v>
      </c>
      <c r="M36" s="884"/>
    </row>
    <row r="37" spans="1:26" ht="12" customHeight="1">
      <c r="A37" s="883"/>
      <c r="B37" s="858" t="s">
        <v>5</v>
      </c>
      <c r="C37" s="1225">
        <f>IF($G$69=1,Teacher_need_figures!C29,IF($G$69=2,Entrant_need_figures!C30,"-"))</f>
        <v>4777.0196808925748</v>
      </c>
      <c r="D37" s="1225">
        <f>IF($G$69=1,Teacher_need_figures!D29,IF($G$69=2,Entrant_need_figures!D30,IF($G$69=3,FINAL_OUTPUTS_OF_ITT_PLACES!G49,"-")))</f>
        <v>4802.0103000815589</v>
      </c>
      <c r="E37" s="1225">
        <f>IF($G$69=1,Teacher_need_figures!E29,IF($G$69=2,Entrant_need_figures!E30,"-"))</f>
        <v>4799.2150922672672</v>
      </c>
      <c r="F37" s="1225">
        <f>IF($G$69=1,Teacher_need_figures!F29,IF($G$69=2,Entrant_need_figures!F30,"-"))</f>
        <v>4763.1609071916009</v>
      </c>
      <c r="G37" s="1250">
        <f>IF($G$69=1,Teacher_need_figures!G29,IF($G$69=2,Entrant_need_figures!G30,"-"))</f>
        <v>4703.5868510672381</v>
      </c>
      <c r="H37" s="1251">
        <f>IF($G$69=1,C37-Teacher_need_figures!C54,IF($G$69=2,C37-Entrant_need_figures!C58,"-"))</f>
        <v>0</v>
      </c>
      <c r="I37" s="1226">
        <f>IF($G$69=1,D37-Teacher_need_figures!D54,IF($G$69=2,D37-Entrant_need_figures!D58,IF($G$69=3,D37-FINAL_OUTPUTS_OF_ITT_PLACES!H49,"-")))</f>
        <v>0</v>
      </c>
      <c r="J37" s="1226">
        <f>IF($G$69=1,E37-Teacher_need_figures!E54,IF($G$69=2,E37-Entrant_need_figures!E58,"-"))</f>
        <v>0</v>
      </c>
      <c r="K37" s="1226">
        <f>IF($G$69=1,F37-Teacher_need_figures!F54,IF($G$69=2,F37-Entrant_need_figures!F58,"-"))</f>
        <v>0</v>
      </c>
      <c r="L37" s="1226">
        <f>IF($G$69=1,G37-Teacher_need_figures!G54,IF($G$69=2,G37-Entrant_need_figures!G58,"-"))</f>
        <v>0</v>
      </c>
      <c r="M37" s="884"/>
    </row>
    <row r="38" spans="1:26" ht="12" customHeight="1">
      <c r="A38" s="883"/>
      <c r="B38" s="858" t="s">
        <v>41</v>
      </c>
      <c r="C38" s="1225">
        <f>IF($G$69=1,Teacher_need_figures!C30,IF($G$69=2,Entrant_need_figures!C31,"-"))</f>
        <v>10011.689566672601</v>
      </c>
      <c r="D38" s="1225">
        <f>IF($G$69=1,Teacher_need_figures!D30,IF($G$69=2,Entrant_need_figures!D31,IF($G$69=3,FINAL_OUTPUTS_OF_ITT_PLACES!G50,"-")))</f>
        <v>9871.4360585769045</v>
      </c>
      <c r="E38" s="1225">
        <f>IF($G$69=1,Teacher_need_figures!E30,IF($G$69=2,Entrant_need_figures!E31,"-"))</f>
        <v>9802.8664659286533</v>
      </c>
      <c r="F38" s="1225">
        <f>IF($G$69=1,Teacher_need_figures!F30,IF($G$69=2,Entrant_need_figures!F31,"-"))</f>
        <v>9779.9996811459259</v>
      </c>
      <c r="G38" s="1250">
        <f>IF($G$69=1,Teacher_need_figures!G30,IF($G$69=2,Entrant_need_figures!G31,"-"))</f>
        <v>9828.8187789126205</v>
      </c>
      <c r="H38" s="1251">
        <f>IF($G$69=1,C38-Teacher_need_figures!C55,IF($G$69=2,C38-Entrant_need_figures!C59,"-"))</f>
        <v>0</v>
      </c>
      <c r="I38" s="1226">
        <f>IF($G$69=1,D38-Teacher_need_figures!D55,IF($G$69=2,D38-Entrant_need_figures!D59,IF($G$69=3,D38-FINAL_OUTPUTS_OF_ITT_PLACES!H50,"-")))</f>
        <v>0</v>
      </c>
      <c r="J38" s="1226">
        <f>IF($G$69=1,E38-Teacher_need_figures!E55,IF($G$69=2,E38-Entrant_need_figures!E59,"-"))</f>
        <v>0</v>
      </c>
      <c r="K38" s="1226">
        <f>IF($G$69=1,F38-Teacher_need_figures!F55,IF($G$69=2,F38-Entrant_need_figures!F59,"-"))</f>
        <v>0</v>
      </c>
      <c r="L38" s="1226">
        <f>IF($G$69=1,G38-Teacher_need_figures!G55,IF($G$69=2,G38-Entrant_need_figures!G59,"-"))</f>
        <v>0</v>
      </c>
      <c r="M38" s="884"/>
    </row>
    <row r="39" spans="1:26" ht="12" customHeight="1">
      <c r="A39" s="883"/>
      <c r="B39" s="858" t="s">
        <v>552</v>
      </c>
      <c r="C39" s="1225">
        <f>IF($G$69=1,Teacher_need_figures!C31,IF($G$69=2,Entrant_need_figures!C32,"-"))</f>
        <v>17403.248831846169</v>
      </c>
      <c r="D39" s="1225">
        <f>IF($G$69=1,Teacher_need_figures!D31,IF($G$69=2,Entrant_need_figures!D32,IF($G$69=3,FINAL_OUTPUTS_OF_ITT_PLACES!G51,"-")))</f>
        <v>17467.840481613293</v>
      </c>
      <c r="E39" s="1225">
        <f>IF($G$69=1,Teacher_need_figures!E31,IF($G$69=2,Entrant_need_figures!E32,"-"))</f>
        <v>17440.48320384034</v>
      </c>
      <c r="F39" s="1225">
        <f>IF($G$69=1,Teacher_need_figures!F31,IF($G$69=2,Entrant_need_figures!F32,"-"))</f>
        <v>17313.172579452279</v>
      </c>
      <c r="G39" s="1250">
        <f>IF($G$69=1,Teacher_need_figures!G31,IF($G$69=2,Entrant_need_figures!G32,"-"))</f>
        <v>17187.881292930902</v>
      </c>
      <c r="H39" s="1251">
        <f>IF($G$69=1,C39-Teacher_need_figures!C56,IF($G$69=2,C39-Entrant_need_figures!C60,"-"))</f>
        <v>0</v>
      </c>
      <c r="I39" s="1226">
        <f>IF($G$69=1,D39-Teacher_need_figures!D56,IF($G$69=2,D39-Entrant_need_figures!D60,IF($G$69=3,D39-FINAL_OUTPUTS_OF_ITT_PLACES!H51,"-")))</f>
        <v>0</v>
      </c>
      <c r="J39" s="1226">
        <f>IF($G$69=1,E39-Teacher_need_figures!E56,IF($G$69=2,E39-Entrant_need_figures!E60,"-"))</f>
        <v>0</v>
      </c>
      <c r="K39" s="1226">
        <f>IF($G$69=1,F39-Teacher_need_figures!F56,IF($G$69=2,F39-Entrant_need_figures!F60,"-"))</f>
        <v>0</v>
      </c>
      <c r="L39" s="1226">
        <f>IF($G$69=1,G39-Teacher_need_figures!G56,IF($G$69=2,G39-Entrant_need_figures!G60,"-"))</f>
        <v>0</v>
      </c>
      <c r="M39" s="884"/>
    </row>
    <row r="40" spans="1:26">
      <c r="A40" s="883"/>
      <c r="B40" s="858" t="s">
        <v>2</v>
      </c>
      <c r="C40" s="1225">
        <f>IF($G$69=1,Teacher_need_figures!C32,IF($G$69=2,Entrant_need_figures!C33,"-"))</f>
        <v>11119.641840203176</v>
      </c>
      <c r="D40" s="1225">
        <f>IF($G$69=1,Teacher_need_figures!D32,IF($G$69=2,Entrant_need_figures!D33,IF($G$69=3,FINAL_OUTPUTS_OF_ITT_PLACES!G52,"-")))</f>
        <v>11249.531081442823</v>
      </c>
      <c r="E40" s="1225">
        <f>IF($G$69=1,Teacher_need_figures!E32,IF($G$69=2,Entrant_need_figures!E33,"-"))</f>
        <v>11340.355385508758</v>
      </c>
      <c r="F40" s="1225">
        <f>IF($G$69=1,Teacher_need_figures!F32,IF($G$69=2,Entrant_need_figures!F33,"-"))</f>
        <v>11447.577514266144</v>
      </c>
      <c r="G40" s="1250">
        <f>IF($G$69=1,Teacher_need_figures!G32,IF($G$69=2,Entrant_need_figures!G33,"-"))</f>
        <v>11539.901184316213</v>
      </c>
      <c r="H40" s="1251">
        <f>IF($G$69=1,C40-Teacher_need_figures!C57,IF($G$69=2,C40-Entrant_need_figures!C61,"-"))</f>
        <v>0</v>
      </c>
      <c r="I40" s="1226">
        <f>IF($G$69=1,D40-Teacher_need_figures!D57,IF($G$69=2,D40-Entrant_need_figures!D61,IF($G$69=3,D40-FINAL_OUTPUTS_OF_ITT_PLACES!H52,"-")))</f>
        <v>0</v>
      </c>
      <c r="J40" s="1226">
        <f>IF($G$69=1,E40-Teacher_need_figures!E57,IF($G$69=2,E40-Entrant_need_figures!E61,"-"))</f>
        <v>0</v>
      </c>
      <c r="K40" s="1226">
        <f>IF($G$69=1,F40-Teacher_need_figures!F57,IF($G$69=2,F40-Entrant_need_figures!F61,"-"))</f>
        <v>0</v>
      </c>
      <c r="L40" s="1226">
        <f>IF($G$69=1,G40-Teacher_need_figures!G57,IF($G$69=2,G40-Entrant_need_figures!G61,"-"))</f>
        <v>0</v>
      </c>
      <c r="M40" s="884"/>
    </row>
    <row r="41" spans="1:26">
      <c r="A41" s="883"/>
      <c r="B41" s="858" t="s">
        <v>553</v>
      </c>
      <c r="C41" s="1225">
        <f>IF($G$69=1,Teacher_need_figures!C33,IF($G$69=2,Entrant_need_figures!C34,"-"))</f>
        <v>7097.3000342696587</v>
      </c>
      <c r="D41" s="1225">
        <f>IF($G$69=1,Teacher_need_figures!D33,IF($G$69=2,Entrant_need_figures!D34,IF($G$69=3,FINAL_OUTPUTS_OF_ITT_PLACES!G53,"-")))</f>
        <v>7120.6659266992938</v>
      </c>
      <c r="E41" s="1225">
        <f>IF($G$69=1,Teacher_need_figures!E33,IF($G$69=2,Entrant_need_figures!E34,"-"))</f>
        <v>7108.3764446562136</v>
      </c>
      <c r="F41" s="1225">
        <f>IF($G$69=1,Teacher_need_figures!F33,IF($G$69=2,Entrant_need_figures!F34,"-"))</f>
        <v>7056.1080760693412</v>
      </c>
      <c r="G41" s="1250">
        <f>IF($G$69=1,Teacher_need_figures!G33,IF($G$69=2,Entrant_need_figures!G34,"-"))</f>
        <v>7002.6314971567417</v>
      </c>
      <c r="H41" s="1251">
        <f>IF($G$69=1,C41-Teacher_need_figures!C58,IF($G$69=2,C41-Entrant_need_figures!C62,"-"))</f>
        <v>0</v>
      </c>
      <c r="I41" s="1226">
        <f>IF($G$69=1,D41-Teacher_need_figures!D58,IF($G$69=2,D41-Entrant_need_figures!D62,IF($G$69=3,D41-FINAL_OUTPUTS_OF_ITT_PLACES!H53,"-")))</f>
        <v>0</v>
      </c>
      <c r="J41" s="1226">
        <f>IF($G$69=1,E41-Teacher_need_figures!E58,IF($G$69=2,E41-Entrant_need_figures!E62,"-"))</f>
        <v>0</v>
      </c>
      <c r="K41" s="1226">
        <f>IF($G$69=1,F41-Teacher_need_figures!F58,IF($G$69=2,F41-Entrant_need_figures!F62,"-"))</f>
        <v>0</v>
      </c>
      <c r="L41" s="1226">
        <f>IF($G$69=1,G41-Teacher_need_figures!G58,IF($G$69=2,G41-Entrant_need_figures!G62,"-"))</f>
        <v>0</v>
      </c>
      <c r="M41" s="884"/>
    </row>
    <row r="42" spans="1:26">
      <c r="A42" s="883"/>
      <c r="B42" s="858" t="s">
        <v>248</v>
      </c>
      <c r="C42" s="1225">
        <f>IF($G$69=1,Teacher_need_figures!C34,IF($G$69=2,Entrant_need_figures!C35,"-"))</f>
        <v>210883.4017852075</v>
      </c>
      <c r="D42" s="1225">
        <f>IF($G$69=1,Teacher_need_figures!D34,IF($G$69=2,Entrant_need_figures!D35,IF($G$69=3,FINAL_OUTPUTS_OF_ITT_PLACES!G54,"-")))</f>
        <v>212522.599151342</v>
      </c>
      <c r="E42" s="1225">
        <f>IF($G$69=1,Teacher_need_figures!E34,IF($G$69=2,Entrant_need_figures!E35,"-"))</f>
        <v>214253.15563126773</v>
      </c>
      <c r="F42" s="1225">
        <f>IF($G$69=1,Teacher_need_figures!F34,IF($G$69=2,Entrant_need_figures!F35,"-"))</f>
        <v>216098.698779809</v>
      </c>
      <c r="G42" s="1250">
        <f>IF($G$69=1,Teacher_need_figures!G34,IF($G$69=2,Entrant_need_figures!G35,"-"))</f>
        <v>217409.28057381179</v>
      </c>
      <c r="H42" s="1251">
        <f>IF($G$69=1,C42-Teacher_need_figures!C59,IF($G$69=2,C42-Entrant_need_figures!C63,"-"))</f>
        <v>0</v>
      </c>
      <c r="I42" s="1226">
        <f>IF($G$69=1,D42-Teacher_need_figures!D59,IF($G$69=2,D42-Entrant_need_figures!D63,IF($G$69=3,D42-FINAL_OUTPUTS_OF_ITT_PLACES!H54,"-")))</f>
        <v>0</v>
      </c>
      <c r="J42" s="1226">
        <f>IF($G$69=1,E42-Teacher_need_figures!E59,IF($G$69=2,E42-Entrant_need_figures!E63,"-"))</f>
        <v>0</v>
      </c>
      <c r="K42" s="1226">
        <f>IF($G$69=1,F42-Teacher_need_figures!F59,IF($G$69=2,F42-Entrant_need_figures!F63,"-"))</f>
        <v>0</v>
      </c>
      <c r="L42" s="1226">
        <f>IF($G$69=1,G42-Teacher_need_figures!G59,IF($G$69=2,G42-Entrant_need_figures!G63,"-"))</f>
        <v>0</v>
      </c>
      <c r="M42" s="884"/>
    </row>
    <row r="43" spans="1:26" s="885" customFormat="1"/>
    <row r="44" spans="1:26" ht="20.25">
      <c r="B44" s="1357" t="s">
        <v>1376</v>
      </c>
      <c r="C44" s="1358"/>
      <c r="D44" s="1359"/>
      <c r="E44" s="886"/>
      <c r="F44" s="887"/>
      <c r="G44" s="1360" t="s">
        <v>1385</v>
      </c>
      <c r="H44" s="1361"/>
      <c r="I44" s="1361"/>
      <c r="J44" s="1361"/>
      <c r="K44" s="1362"/>
      <c r="N44" s="1363" t="s">
        <v>1377</v>
      </c>
      <c r="O44" s="1363"/>
      <c r="P44" s="1363"/>
      <c r="Q44" s="1363"/>
      <c r="R44" s="1363"/>
      <c r="S44" s="888"/>
      <c r="T44" s="1363" t="s">
        <v>1378</v>
      </c>
      <c r="U44" s="1363"/>
      <c r="V44" s="1363"/>
      <c r="W44" s="1363"/>
      <c r="X44" s="1363"/>
      <c r="Y44" s="888"/>
      <c r="Z44" s="887"/>
    </row>
    <row r="45" spans="1:26" ht="13.15">
      <c r="C45" s="889"/>
      <c r="D45" s="889"/>
      <c r="E45" s="889"/>
      <c r="F45" s="889"/>
      <c r="N45" s="887"/>
      <c r="O45" s="887"/>
      <c r="P45" s="887"/>
      <c r="Q45" s="887"/>
      <c r="R45" s="887"/>
      <c r="S45" s="887"/>
      <c r="T45" s="889"/>
      <c r="U45" s="887"/>
      <c r="V45" s="887"/>
      <c r="W45" s="887"/>
      <c r="X45" s="887"/>
      <c r="Y45" s="887"/>
      <c r="Z45" s="887"/>
    </row>
    <row r="67" spans="1:15">
      <c r="B67" s="882"/>
      <c r="C67" s="882"/>
      <c r="D67" s="882"/>
      <c r="E67" s="882"/>
      <c r="F67" s="882"/>
      <c r="G67" s="882"/>
      <c r="H67" s="882"/>
      <c r="I67" s="882"/>
      <c r="J67" s="882"/>
      <c r="K67" s="882"/>
      <c r="L67" s="882"/>
      <c r="M67" s="882"/>
      <c r="N67" s="882"/>
    </row>
    <row r="68" spans="1:15" ht="13.15">
      <c r="A68" s="1117"/>
      <c r="B68" s="1130" t="s">
        <v>1614</v>
      </c>
      <c r="C68" s="1131"/>
      <c r="D68" s="1131"/>
      <c r="E68" s="1131"/>
      <c r="F68" s="1131"/>
      <c r="G68" s="1131"/>
      <c r="H68" s="1131"/>
      <c r="I68" s="1131"/>
      <c r="J68" s="1131"/>
      <c r="K68" s="1131"/>
      <c r="L68" s="1131"/>
      <c r="M68" s="1131"/>
      <c r="N68" s="1132"/>
      <c r="O68" s="1118"/>
    </row>
    <row r="69" spans="1:15">
      <c r="A69" s="1117"/>
      <c r="B69" s="1127" t="str">
        <f>INDEX($B$22:$B$42,C69,1)</f>
        <v>Modern Foreign Languages</v>
      </c>
      <c r="C69" s="1128">
        <v>15</v>
      </c>
      <c r="D69" s="1128"/>
      <c r="E69" s="1128" t="s">
        <v>1379</v>
      </c>
      <c r="F69" s="1128"/>
      <c r="G69" s="1128">
        <v>1</v>
      </c>
      <c r="H69" s="1128"/>
      <c r="I69" s="1128"/>
      <c r="J69" s="1128"/>
      <c r="K69" s="1128"/>
      <c r="L69" s="1128"/>
      <c r="M69" s="1128"/>
      <c r="N69" s="1129"/>
      <c r="O69" s="1118"/>
    </row>
    <row r="70" spans="1:15">
      <c r="A70" s="1117"/>
      <c r="B70" s="1119" t="str">
        <f>INDEX($B$22:$B$42,C70,1)</f>
        <v>Art &amp; Design</v>
      </c>
      <c r="C70" s="1113">
        <v>2</v>
      </c>
      <c r="D70" s="1113"/>
      <c r="E70" s="1113" t="s">
        <v>803</v>
      </c>
      <c r="F70" s="1113"/>
      <c r="G70" s="1113"/>
      <c r="H70" s="1113"/>
      <c r="I70" s="1113"/>
      <c r="J70" s="1113"/>
      <c r="K70" s="1113"/>
      <c r="L70" s="1113"/>
      <c r="M70" s="1113"/>
      <c r="N70" s="1120"/>
      <c r="O70" s="1118"/>
    </row>
    <row r="71" spans="1:15">
      <c r="A71" s="1117"/>
      <c r="B71" s="1119" t="str">
        <f>INDEX($B$22:$B$42,C71,1)</f>
        <v>Design &amp; Technology</v>
      </c>
      <c r="C71" s="1113">
        <v>8</v>
      </c>
      <c r="D71" s="1113"/>
      <c r="E71" s="1113" t="s">
        <v>1384</v>
      </c>
      <c r="F71" s="1113"/>
      <c r="G71" s="1113"/>
      <c r="H71" s="1113"/>
      <c r="I71" s="1113"/>
      <c r="J71" s="1113"/>
      <c r="K71" s="1113"/>
      <c r="L71" s="1113"/>
      <c r="M71" s="1113"/>
      <c r="N71" s="1120"/>
      <c r="O71" s="1118"/>
    </row>
    <row r="72" spans="1:15">
      <c r="A72" s="1117"/>
      <c r="B72" s="1119"/>
      <c r="C72" s="1113"/>
      <c r="D72" s="1113"/>
      <c r="E72" s="1113"/>
      <c r="F72" s="1113"/>
      <c r="G72" s="1113"/>
      <c r="H72" s="1113"/>
      <c r="I72" s="1113"/>
      <c r="J72" s="1113"/>
      <c r="K72" s="1113"/>
      <c r="L72" s="1113"/>
      <c r="M72" s="1113"/>
      <c r="N72" s="1120"/>
      <c r="O72" s="1118"/>
    </row>
    <row r="73" spans="1:15">
      <c r="A73" s="1117"/>
      <c r="B73" s="1119"/>
      <c r="C73" s="1113"/>
      <c r="D73" s="1113"/>
      <c r="E73" s="1113"/>
      <c r="F73" s="1113"/>
      <c r="G73" s="1113"/>
      <c r="H73" s="1113"/>
      <c r="I73" s="1113"/>
      <c r="J73" s="1113"/>
      <c r="K73" s="1113"/>
      <c r="L73" s="1113"/>
      <c r="M73" s="1113"/>
      <c r="N73" s="1120"/>
      <c r="O73" s="1118"/>
    </row>
    <row r="74" spans="1:15">
      <c r="A74" s="1117"/>
      <c r="B74" s="1119"/>
      <c r="C74" s="1114">
        <v>1</v>
      </c>
      <c r="D74" s="1114">
        <v>2</v>
      </c>
      <c r="E74" s="1114">
        <v>3</v>
      </c>
      <c r="F74" s="1114">
        <v>4</v>
      </c>
      <c r="G74" s="1114">
        <v>5</v>
      </c>
      <c r="H74" s="1114">
        <v>6</v>
      </c>
      <c r="I74" s="1114">
        <v>7</v>
      </c>
      <c r="J74" s="1114">
        <v>8</v>
      </c>
      <c r="K74" s="1114">
        <v>9</v>
      </c>
      <c r="L74" s="1114">
        <v>10</v>
      </c>
      <c r="M74" s="1114">
        <v>11</v>
      </c>
      <c r="N74" s="1121"/>
      <c r="O74" s="1118"/>
    </row>
    <row r="75" spans="1:15">
      <c r="A75" s="1117"/>
      <c r="B75" s="1119"/>
      <c r="C75" s="1115" t="str">
        <f>Entrant_need_figures!C$14</f>
        <v>2019/20</v>
      </c>
      <c r="D75" s="1115" t="str">
        <f>Entrant_need_figures!D$14</f>
        <v>2020/21</v>
      </c>
      <c r="E75" s="1115" t="str">
        <f>Entrant_need_figures!E$14</f>
        <v>2021/22</v>
      </c>
      <c r="F75" s="1115" t="str">
        <f>Entrant_need_figures!F$14</f>
        <v>2022/23</v>
      </c>
      <c r="G75" s="1115" t="str">
        <f>Entrant_need_figures!G$14</f>
        <v>2023/24</v>
      </c>
      <c r="H75" s="1115" t="str">
        <f>Entrant_need_figures!H$14</f>
        <v>2024/25</v>
      </c>
      <c r="I75" s="1115" t="str">
        <f>Entrant_need_figures!I$14</f>
        <v>2025/26</v>
      </c>
      <c r="J75" s="1115" t="str">
        <f>Entrant_need_figures!J$14</f>
        <v>2026/27</v>
      </c>
      <c r="K75" s="1115" t="str">
        <f>Entrant_need_figures!K$14</f>
        <v>2027/28</v>
      </c>
      <c r="L75" s="1115" t="str">
        <f>Entrant_need_figures!L$14</f>
        <v>2028/29</v>
      </c>
      <c r="M75" s="1115" t="str">
        <f>Entrant_need_figures!M$14</f>
        <v>2029/30</v>
      </c>
      <c r="N75" s="1122"/>
      <c r="O75" s="1118"/>
    </row>
    <row r="76" spans="1:15">
      <c r="A76" s="1117"/>
      <c r="B76" s="1119" t="str">
        <f>IF(ISBLANK(B69),,CONCATENATE(B69," Scenario Selected"))</f>
        <v>Modern Foreign Languages Scenario Selected</v>
      </c>
      <c r="C76" s="1116">
        <f>IF($G$69=1,IF($B76=" ","-",INDEX(Teacher_need_figures!$C$14:$M$59,MATCH($B76,Teacher_need_figures!$B$14:$B$59,0),C$74)),IF($G$69=2,IF($B76=" ","-",INDEX(Entrant_need_figures!$C$89:$M$130,MATCH($B76,Entrant_need_figures!$B$89:$B$130,0),C$74)),NA()))</f>
        <v>14546.562695004863</v>
      </c>
      <c r="D76" s="1116">
        <f>IF($G$69=1,IF($B76=" ","-",INDEX(Teacher_need_figures!$C$14:$M$59,MATCH($B76,Teacher_need_figures!$B$14:$B$59,0),D$74)),IF($G$69=2,IF($B76=" ","-",INDEX(Entrant_need_figures!$C$89:$M$130,MATCH($B76,Entrant_need_figures!$B$89:$B$130,0),D$74)),IF($G$69=3,VLOOKUP($B69,FINAL_OUTPUTS_OF_ITT_PLACES!$A$34:$K$56,7,FALSE),"-")))</f>
        <v>14960.500125482384</v>
      </c>
      <c r="E76" s="1116">
        <f>IF($G$69=1,IF($B76=" ","-",INDEX(Teacher_need_figures!$C$14:$M$59,MATCH($B76,Teacher_need_figures!$B$14:$B$59,0),E$74)),IF($G$69=2,IF($B76=" ","-",INDEX(Entrant_need_figures!$C$89:$M$130,MATCH($B76,Entrant_need_figures!$B$89:$B$130,0),E$74)),NA()))</f>
        <v>15793.75541878182</v>
      </c>
      <c r="F76" s="1116">
        <f>IF($G$69=1,IF($B76=" ","-",INDEX(Teacher_need_figures!$C$14:$M$59,MATCH($B76,Teacher_need_figures!$B$14:$B$59,0),F$74)),IF($G$69=2,IF($B76=" ","-",INDEX(Entrant_need_figures!$C$89:$M$130,MATCH($B76,Entrant_need_figures!$B$89:$B$130,0),F$74)),NA()))</f>
        <v>17001.294040427078</v>
      </c>
      <c r="G76" s="1116">
        <f>IF($G$69=1,IF($B76=" ","-",INDEX(Teacher_need_figures!$C$14:$M$59,MATCH($B76,Teacher_need_figures!$B$14:$B$59,0),G$74)),IF($G$69=2,IF($B76=" ","-",INDEX(Entrant_need_figures!$C$89:$M$130,MATCH($B76,Entrant_need_figures!$B$89:$B$130,0),G$74)),NA()))</f>
        <v>17909.640799178444</v>
      </c>
      <c r="H76" s="1116">
        <f>IF($G$69=1,IF($B76=" ","-",INDEX(Teacher_need_figures!$C$14:$M$59,MATCH($B76,Teacher_need_figures!$B$14:$B$59,0),H$74)),IF($G$69=2,IF($B76=" ","-",INDEX(Entrant_need_figures!$C$89:$M$130,MATCH($B76,Entrant_need_figures!$B$89:$B$130,0),H$74)),NA()))</f>
        <v>17926.689173475632</v>
      </c>
      <c r="I76" s="1116">
        <f>IF($G$69=1,IF($B76=" ","-",INDEX(Teacher_need_figures!$C$14:$M$59,MATCH($B76,Teacher_need_figures!$B$14:$B$59,0),I$74)),IF($G$69=2,IF($B76=" ","-",INDEX(Entrant_need_figures!$C$89:$M$130,MATCH($B76,Entrant_need_figures!$B$89:$B$130,0),I$74)),NA()))</f>
        <v>17908.002142384055</v>
      </c>
      <c r="J76" s="1116">
        <f>IF($G$69=1,IF($B76=" ","-",INDEX(Teacher_need_figures!$C$14:$M$59,MATCH($B76,Teacher_need_figures!$B$14:$B$59,0),J$74)),IF($G$69=2,IF($B76=" ","-",INDEX(Entrant_need_figures!$C$89:$M$130,MATCH($B76,Entrant_need_figures!$B$89:$B$130,0),J$74)),NA()))</f>
        <v>17816.329111724175</v>
      </c>
      <c r="K76" s="1116">
        <f>IF($G$69=1,IF($B76=" ","-",INDEX(Teacher_need_figures!$C$14:$M$59,MATCH($B76,Teacher_need_figures!$B$14:$B$59,0),K$74)),IF($G$69=2,IF($B76=" ","-",INDEX(Entrant_need_figures!$C$89:$M$130,MATCH($B76,Entrant_need_figures!$B$89:$B$130,0),K$74)),NA()))</f>
        <v>17695.761746935637</v>
      </c>
      <c r="L76" s="1116">
        <f>IF($G$69=1,IF($B76=" ","-",INDEX(Teacher_need_figures!$C$14:$M$59,MATCH($B76,Teacher_need_figures!$B$14:$B$59,0),L$74)),IF($G$69=2,IF($B76=" ","-",INDEX(Entrant_need_figures!$C$89:$M$130,MATCH($B76,Entrant_need_figures!$B$89:$B$130,0),L$74)),NA()))</f>
        <v>17554.106613121581</v>
      </c>
      <c r="M76" s="1116">
        <f>IF($G$69=1,IF($B76=" ","-",INDEX(Teacher_need_figures!$C$14:$M$59,MATCH($B76,Teacher_need_figures!$B$14:$B$59,0),M$74)),IF($G$69=2,IF($B76=" ","-",INDEX(Entrant_need_figures!$C$89:$M$130,MATCH($B76,Entrant_need_figures!$B$89:$B$130,0),M$74)),NA()))</f>
        <v>17502.830342584544</v>
      </c>
      <c r="N76" s="1123"/>
      <c r="O76" s="1118"/>
    </row>
    <row r="77" spans="1:15">
      <c r="A77" s="1117"/>
      <c r="B77" s="1119" t="str">
        <f>IF(ISBLANK(B70),,CONCATENATE(B70," Scenario Selected"))</f>
        <v>Art &amp; Design Scenario Selected</v>
      </c>
      <c r="C77" s="1116">
        <f>IF($G$69=1,IF($B77=" ","-",INDEX(Teacher_need_figures!$C$14:$M$59,MATCH($B77,Teacher_need_figures!$B$14:$B$59,0),C$74)),IF($G$69=2,IF($B77=" ","-",INDEX(Entrant_need_figures!$C$89:$M$130,MATCH($B77,Entrant_need_figures!$B$89:$B$130,0),C$74)),NA()))</f>
        <v>8280.6919886326286</v>
      </c>
      <c r="D77" s="1116">
        <f>IF($G$69=1,IF($B77=" ","-",INDEX(Teacher_need_figures!$C$14:$M$59,MATCH($B77,Teacher_need_figures!$B$14:$B$59,0),D$74)),IF($G$69=2,IF($B77=" ","-",INDEX(Entrant_need_figures!$C$89:$M$130,MATCH($B77,Entrant_need_figures!$B$89:$B$130,0),D$74)),IF($G$69=3,VLOOKUP($B70,FINAL_OUTPUTS_OF_ITT_PLACES!$A$34:$K$56,7,FALSE),"-")))</f>
        <v>8288.6228789026591</v>
      </c>
      <c r="E77" s="1116">
        <f>IF($G$69=1,IF($B77=" ","-",INDEX(Teacher_need_figures!$C$14:$M$59,MATCH($B77,Teacher_need_figures!$B$14:$B$59,0),E$74)),IF($G$69=2,IF($B77=" ","-",INDEX(Entrant_need_figures!$C$89:$M$130,MATCH($B77,Entrant_need_figures!$B$89:$B$130,0),E$74)),NA()))</f>
        <v>8271.0437673445522</v>
      </c>
      <c r="F77" s="1116">
        <f>IF($G$69=1,IF($B77=" ","-",INDEX(Teacher_need_figures!$C$14:$M$59,MATCH($B77,Teacher_need_figures!$B$14:$B$59,0),F$74)),IF($G$69=2,IF($B77=" ","-",INDEX(Entrant_need_figures!$C$89:$M$130,MATCH($B77,Entrant_need_figures!$B$89:$B$130,0),F$74)),NA()))</f>
        <v>8218.9296167090943</v>
      </c>
      <c r="G77" s="1116">
        <f>IF($G$69=1,IF($B77=" ","-",INDEX(Teacher_need_figures!$C$14:$M$59,MATCH($B77,Teacher_need_figures!$B$14:$B$59,0),G$74)),IF($G$69=2,IF($B77=" ","-",INDEX(Entrant_need_figures!$C$89:$M$130,MATCH($B77,Entrant_need_figures!$B$89:$B$130,0),G$74)),NA()))</f>
        <v>8163.8890746663246</v>
      </c>
      <c r="H77" s="1116">
        <f>IF($G$69=1,IF($B77=" ","-",INDEX(Teacher_need_figures!$C$14:$M$59,MATCH($B77,Teacher_need_figures!$B$14:$B$59,0),H$74)),IF($G$69=2,IF($B77=" ","-",INDEX(Entrant_need_figures!$C$89:$M$130,MATCH($B77,Entrant_need_figures!$B$89:$B$130,0),H$74)),NA()))</f>
        <v>8175.0777076222075</v>
      </c>
      <c r="I77" s="1116">
        <f>IF($G$69=1,IF($B77=" ","-",INDEX(Teacher_need_figures!$C$14:$M$59,MATCH($B77,Teacher_need_figures!$B$14:$B$59,0),I$74)),IF($G$69=2,IF($B77=" ","-",INDEX(Entrant_need_figures!$C$89:$M$130,MATCH($B77,Entrant_need_figures!$B$89:$B$130,0),I$74)),NA()))</f>
        <v>8180.3512376969447</v>
      </c>
      <c r="J77" s="1116">
        <f>IF($G$69=1,IF($B77=" ","-",INDEX(Teacher_need_figures!$C$14:$M$59,MATCH($B77,Teacher_need_figures!$B$14:$B$59,0),J$74)),IF($G$69=2,IF($B77=" ","-",INDEX(Entrant_need_figures!$C$89:$M$130,MATCH($B77,Entrant_need_figures!$B$89:$B$130,0),J$74)),NA()))</f>
        <v>8166.6825103396786</v>
      </c>
      <c r="K77" s="1116">
        <f>IF($G$69=1,IF($B77=" ","-",INDEX(Teacher_need_figures!$C$14:$M$59,MATCH($B77,Teacher_need_figures!$B$14:$B$59,0),K$74)),IF($G$69=2,IF($B77=" ","-",INDEX(Entrant_need_figures!$C$89:$M$130,MATCH($B77,Entrant_need_figures!$B$89:$B$130,0),K$74)),NA()))</f>
        <v>8150.3641750244833</v>
      </c>
      <c r="L77" s="1116">
        <f>IF($G$69=1,IF($B77=" ","-",INDEX(Teacher_need_figures!$C$14:$M$59,MATCH($B77,Teacher_need_figures!$B$14:$B$59,0),L$74)),IF($G$69=2,IF($B77=" ","-",INDEX(Entrant_need_figures!$C$89:$M$130,MATCH($B77,Entrant_need_figures!$B$89:$B$130,0),L$74)),NA()))</f>
        <v>8134.8016610957293</v>
      </c>
      <c r="M77" s="1116">
        <f>IF($G$69=1,IF($B77=" ","-",INDEX(Teacher_need_figures!$C$14:$M$59,MATCH($B77,Teacher_need_figures!$B$14:$B$59,0),M$74)),IF($G$69=2,IF($B77=" ","-",INDEX(Entrant_need_figures!$C$89:$M$130,MATCH($B77,Entrant_need_figures!$B$89:$B$130,0),M$74)),NA()))</f>
        <v>8138.0310542613361</v>
      </c>
      <c r="N77" s="1123"/>
      <c r="O77" s="1118"/>
    </row>
    <row r="78" spans="1:15">
      <c r="A78" s="1117"/>
      <c r="B78" s="1119" t="str">
        <f>IF(ISBLANK(B71),,CONCATENATE(B71," Scenario Selected"))</f>
        <v>Design &amp; Technology Scenario Selected</v>
      </c>
      <c r="C78" s="1116">
        <f>IF($G$69=1,IF($B78=" ","-",INDEX(Teacher_need_figures!$C$14:$M$59,MATCH($B78,Teacher_need_figures!$B$14:$B$59,0),C$74)),IF($G$69=2,IF($B78=" ","-",INDEX(Entrant_need_figures!$C$89:$M$130,MATCH($B78,Entrant_need_figures!$B$89:$B$130,0),C$74)),NA()))</f>
        <v>9402.4611375322384</v>
      </c>
      <c r="D78" s="1116">
        <f>IF($G$69=1,IF($B78=" ","-",INDEX(Teacher_need_figures!$C$14:$M$59,MATCH($B78,Teacher_need_figures!$B$14:$B$59,0),D$74)),IF($G$69=2,IF($B78=" ","-",INDEX(Entrant_need_figures!$C$89:$M$130,MATCH($B78,Entrant_need_figures!$B$89:$B$130,0),D$74)),IF($G$69=3,VLOOKUP($B71,FINAL_OUTPUTS_OF_ITT_PLACES!$A$34:$K$56,7,FALSE),"-")))</f>
        <v>9444.1574927627935</v>
      </c>
      <c r="E78" s="1116">
        <f>IF($G$69=1,IF($B78=" ","-",INDEX(Teacher_need_figures!$C$14:$M$59,MATCH($B78,Teacher_need_figures!$B$14:$B$59,0),E$74)),IF($G$69=2,IF($B78=" ","-",INDEX(Entrant_need_figures!$C$89:$M$130,MATCH($B78,Entrant_need_figures!$B$89:$B$130,0),E$74)),NA()))</f>
        <v>9431.6052988470838</v>
      </c>
      <c r="F78" s="1116">
        <f>IF($G$69=1,IF($B78=" ","-",INDEX(Teacher_need_figures!$C$14:$M$59,MATCH($B78,Teacher_need_figures!$B$14:$B$59,0),F$74)),IF($G$69=2,IF($B78=" ","-",INDEX(Entrant_need_figures!$C$89:$M$130,MATCH($B78,Entrant_need_figures!$B$89:$B$130,0),F$74)),NA()))</f>
        <v>9356.3101132094725</v>
      </c>
      <c r="G78" s="1116">
        <f>IF($G$69=1,IF($B78=" ","-",INDEX(Teacher_need_figures!$C$14:$M$59,MATCH($B78,Teacher_need_figures!$B$14:$B$59,0),G$74)),IF($G$69=2,IF($B78=" ","-",INDEX(Entrant_need_figures!$C$89:$M$130,MATCH($B78,Entrant_need_figures!$B$89:$B$130,0),G$74)),NA()))</f>
        <v>9251.9593418839904</v>
      </c>
      <c r="H78" s="1116">
        <f>IF($G$69=1,IF($B78=" ","-",INDEX(Teacher_need_figures!$C$14:$M$59,MATCH($B78,Teacher_need_figures!$B$14:$B$59,0),H$74)),IF($G$69=2,IF($B78=" ","-",INDEX(Entrant_need_figures!$C$89:$M$130,MATCH($B78,Entrant_need_figures!$B$89:$B$130,0),H$74)),NA()))</f>
        <v>9250.8798858768696</v>
      </c>
      <c r="I78" s="1116">
        <f>IF($G$69=1,IF($B78=" ","-",INDEX(Teacher_need_figures!$C$14:$M$59,MATCH($B78,Teacher_need_figures!$B$14:$B$59,0),I$74)),IF($G$69=2,IF($B78=" ","-",INDEX(Entrant_need_figures!$C$89:$M$130,MATCH($B78,Entrant_need_figures!$B$89:$B$130,0),I$74)),NA()))</f>
        <v>9231.42802677691</v>
      </c>
      <c r="J78" s="1116">
        <f>IF($G$69=1,IF($B78=" ","-",INDEX(Teacher_need_figures!$C$14:$M$59,MATCH($B78,Teacher_need_figures!$B$14:$B$59,0),J$74)),IF($G$69=2,IF($B78=" ","-",INDEX(Entrant_need_figures!$C$89:$M$130,MATCH($B78,Entrant_need_figures!$B$89:$B$130,0),J$74)),NA()))</f>
        <v>9181.9284646639608</v>
      </c>
      <c r="K78" s="1116">
        <f>IF($G$69=1,IF($B78=" ","-",INDEX(Teacher_need_figures!$C$14:$M$59,MATCH($B78,Teacher_need_figures!$B$14:$B$59,0),K$74)),IF($G$69=2,IF($B78=" ","-",INDEX(Entrant_need_figures!$C$89:$M$130,MATCH($B78,Entrant_need_figures!$B$89:$B$130,0),K$74)),NA()))</f>
        <v>9135.5299908923207</v>
      </c>
      <c r="L78" s="1116">
        <f>IF($G$69=1,IF($B78=" ","-",INDEX(Teacher_need_figures!$C$14:$M$59,MATCH($B78,Teacher_need_figures!$B$14:$B$59,0),L$74)),IF($G$69=2,IF($B78=" ","-",INDEX(Entrant_need_figures!$C$89:$M$130,MATCH($B78,Entrant_need_figures!$B$89:$B$130,0),L$74)),NA()))</f>
        <v>9109.4023552900944</v>
      </c>
      <c r="M78" s="1116">
        <f>IF($G$69=1,IF($B78=" ","-",INDEX(Teacher_need_figures!$C$14:$M$59,MATCH($B78,Teacher_need_figures!$B$14:$B$59,0),M$74)),IF($G$69=2,IF($B78=" ","-",INDEX(Entrant_need_figures!$C$89:$M$130,MATCH($B78,Entrant_need_figures!$B$89:$B$130,0),M$74)),NA()))</f>
        <v>9102.2784565320544</v>
      </c>
      <c r="N78" s="1123"/>
      <c r="O78" s="1118"/>
    </row>
    <row r="79" spans="1:15">
      <c r="A79" s="1117"/>
      <c r="B79" s="1119"/>
      <c r="C79" s="1113"/>
      <c r="D79" s="1113"/>
      <c r="E79" s="1113"/>
      <c r="F79" s="1113"/>
      <c r="G79" s="1113"/>
      <c r="H79" s="1113"/>
      <c r="I79" s="1113"/>
      <c r="J79" s="1113"/>
      <c r="K79" s="1113"/>
      <c r="L79" s="1113"/>
      <c r="M79" s="1113"/>
      <c r="N79" s="1120"/>
      <c r="O79" s="1118"/>
    </row>
    <row r="80" spans="1:15">
      <c r="A80" s="1117"/>
      <c r="B80" s="1119"/>
      <c r="C80" s="1115" t="str">
        <f>Entrant_need_figures!C$14</f>
        <v>2019/20</v>
      </c>
      <c r="D80" s="1115" t="str">
        <f>Entrant_need_figures!D$14</f>
        <v>2020/21</v>
      </c>
      <c r="E80" s="1115" t="str">
        <f>Entrant_need_figures!E$14</f>
        <v>2021/22</v>
      </c>
      <c r="F80" s="1115" t="str">
        <f>Entrant_need_figures!F$14</f>
        <v>2022/23</v>
      </c>
      <c r="G80" s="1115" t="str">
        <f>Entrant_need_figures!G$14</f>
        <v>2023/24</v>
      </c>
      <c r="H80" s="1115" t="str">
        <f>Entrant_need_figures!H$14</f>
        <v>2024/25</v>
      </c>
      <c r="I80" s="1115" t="str">
        <f>Entrant_need_figures!I$14</f>
        <v>2025/26</v>
      </c>
      <c r="J80" s="1115" t="str">
        <f>Entrant_need_figures!J$14</f>
        <v>2026/27</v>
      </c>
      <c r="K80" s="1115" t="str">
        <f>Entrant_need_figures!K$14</f>
        <v>2027/28</v>
      </c>
      <c r="L80" s="1115" t="str">
        <f>Entrant_need_figures!L$14</f>
        <v>2028/29</v>
      </c>
      <c r="M80" s="1115" t="str">
        <f>Entrant_need_figures!M$14</f>
        <v>2029/30</v>
      </c>
      <c r="N80" s="1122"/>
      <c r="O80" s="1118"/>
    </row>
    <row r="81" spans="1:15">
      <c r="A81" s="1117"/>
      <c r="B81" s="1119" t="str">
        <f>IF(ISBLANK(B69)," ",CONCATENATE(B69," All Central Scenario"))</f>
        <v>Modern Foreign Languages All Central Scenario</v>
      </c>
      <c r="C81" s="1116">
        <f>IF($G$69=1,IF($B81=" ","-",INDEX(Teacher_need_figures!$C$14:$M$59,MATCH($B81,Teacher_need_figures!$B$14:$B$59,0),C$74)),IF($G$69=2,IF($B81=" ","-",INDEX(Entrant_need_figures!$C$89:$M$130,MATCH($B81,Entrant_need_figures!$B$89:$B$130,0),C$74)),NA()))</f>
        <v>14546.562695004863</v>
      </c>
      <c r="D81" s="1116">
        <f>IF($G$69=1,IF($B81=" ","-",INDEX(Teacher_need_figures!$C$14:$M$59,MATCH($B81,Teacher_need_figures!$B$14:$B$59,0),D$74)),IF($G$69=2,IF($B81=" ","-",INDEX(Entrant_need_figures!$C$89:$M$130,MATCH($B81,Entrant_need_figures!$B$89:$B$130,0),D$74)),IF($G$69=3,VLOOKUP($B69,FINAL_OUTPUTS_OF_ITT_PLACES!$A$34:$K$56,11,FALSE),"-")))</f>
        <v>14960.500125482384</v>
      </c>
      <c r="E81" s="1116">
        <f>IF($G$69=1,IF($B81=" ","-",INDEX(Teacher_need_figures!$C$14:$M$59,MATCH($B81,Teacher_need_figures!$B$14:$B$59,0),E$74)),IF($G$69=2,IF($B81=" ","-",INDEX(Entrant_need_figures!$C$89:$M$130,MATCH($B81,Entrant_need_figures!$B$89:$B$130,0),E$74)),NA()))</f>
        <v>15793.75541878182</v>
      </c>
      <c r="F81" s="1116">
        <f>IF($G$69=1,IF($B81=" ","-",INDEX(Teacher_need_figures!$C$14:$M$59,MATCH($B81,Teacher_need_figures!$B$14:$B$59,0),F$74)),IF($G$69=2,IF($B81=" ","-",INDEX(Entrant_need_figures!$C$89:$M$130,MATCH($B81,Entrant_need_figures!$B$89:$B$130,0),F$74)),NA()))</f>
        <v>17001.294040427078</v>
      </c>
      <c r="G81" s="1116">
        <f>IF($G$69=1,IF($B81=" ","-",INDEX(Teacher_need_figures!$C$14:$M$59,MATCH($B81,Teacher_need_figures!$B$14:$B$59,0),G$74)),IF($G$69=2,IF($B81=" ","-",INDEX(Entrant_need_figures!$C$89:$M$130,MATCH($B81,Entrant_need_figures!$B$89:$B$130,0),G$74)),NA()))</f>
        <v>17909.640799178444</v>
      </c>
      <c r="H81" s="1116">
        <f>IF($G$69=1,IF($B81=" ","-",INDEX(Teacher_need_figures!$C$14:$M$59,MATCH($B81,Teacher_need_figures!$B$14:$B$59,0),H$74)),IF($G$69=2,IF($B81=" ","-",INDEX(Entrant_need_figures!$C$89:$M$130,MATCH($B81,Entrant_need_figures!$B$89:$B$130,0),H$74)),NA()))</f>
        <v>17926.689173475632</v>
      </c>
      <c r="I81" s="1116">
        <f>IF($G$69=1,IF($B81=" ","-",INDEX(Teacher_need_figures!$C$14:$M$59,MATCH($B81,Teacher_need_figures!$B$14:$B$59,0),I$74)),IF($G$69=2,IF($B81=" ","-",INDEX(Entrant_need_figures!$C$89:$M$130,MATCH($B81,Entrant_need_figures!$B$89:$B$130,0),I$74)),NA()))</f>
        <v>17908.002142384055</v>
      </c>
      <c r="J81" s="1116">
        <f>IF($G$69=1,IF($B81=" ","-",INDEX(Teacher_need_figures!$C$14:$M$59,MATCH($B81,Teacher_need_figures!$B$14:$B$59,0),J$74)),IF($G$69=2,IF($B81=" ","-",INDEX(Entrant_need_figures!$C$89:$M$130,MATCH($B81,Entrant_need_figures!$B$89:$B$130,0),J$74)),NA()))</f>
        <v>17816.329111724175</v>
      </c>
      <c r="K81" s="1116">
        <f>IF($G$69=1,IF($B81=" ","-",INDEX(Teacher_need_figures!$C$14:$M$59,MATCH($B81,Teacher_need_figures!$B$14:$B$59,0),K$74)),IF($G$69=2,IF($B81=" ","-",INDEX(Entrant_need_figures!$C$89:$M$130,MATCH($B81,Entrant_need_figures!$B$89:$B$130,0),K$74)),NA()))</f>
        <v>17695.761746935637</v>
      </c>
      <c r="L81" s="1116">
        <f>IF($G$69=1,IF($B81=" ","-",INDEX(Teacher_need_figures!$C$14:$M$59,MATCH($B81,Teacher_need_figures!$B$14:$B$59,0),L$74)),IF($G$69=2,IF($B81=" ","-",INDEX(Entrant_need_figures!$C$89:$M$130,MATCH($B81,Entrant_need_figures!$B$89:$B$130,0),L$74)),NA()))</f>
        <v>17554.106613121581</v>
      </c>
      <c r="M81" s="1116">
        <f>IF($G$69=1,IF($B81=" ","-",INDEX(Teacher_need_figures!$C$14:$M$59,MATCH($B81,Teacher_need_figures!$B$14:$B$59,0),M$74)),IF($G$69=2,IF($B81=" ","-",INDEX(Entrant_need_figures!$C$89:$M$130,MATCH($B81,Entrant_need_figures!$B$89:$B$130,0),M$74)),NA()))</f>
        <v>17502.830342584544</v>
      </c>
      <c r="N81" s="1123"/>
      <c r="O81" s="1118"/>
    </row>
    <row r="82" spans="1:15">
      <c r="A82" s="1117"/>
      <c r="B82" s="1119" t="str">
        <f>IF(ISBLANK(B70)," ",CONCATENATE(B70," All Central Scenario"))</f>
        <v>Art &amp; Design All Central Scenario</v>
      </c>
      <c r="C82" s="1116">
        <f>IF($G$69=1,IF($B82=" ","-",INDEX(Teacher_need_figures!$C$14:$M$59,MATCH($B82,Teacher_need_figures!$B$14:$B$59,0),C$74)),IF($G$69=2,IF($B82=" ","-",INDEX(Entrant_need_figures!$C$89:$M$130,MATCH($B82,Entrant_need_figures!$B$89:$B$130,0),C$74)),NA()))</f>
        <v>8280.6919886326286</v>
      </c>
      <c r="D82" s="1116">
        <f>IF($G$69=1,IF($B82=" ","-",INDEX(Teacher_need_figures!$C$14:$M$59,MATCH($B82,Teacher_need_figures!$B$14:$B$59,0),D$74)),IF($G$69=2,IF($B82=" ","-",INDEX(Entrant_need_figures!$C$89:$M$130,MATCH($B82,Entrant_need_figures!$B$89:$B$130,0),D$74)),IF($G$69=3,VLOOKUP($B70,FINAL_OUTPUTS_OF_ITT_PLACES!$A$34:$K$56,11,FALSE),"-")))</f>
        <v>8288.6228789026591</v>
      </c>
      <c r="E82" s="1116">
        <f>IF($G$69=1,IF($B82=" ","-",INDEX(Teacher_need_figures!$C$14:$M$59,MATCH($B82,Teacher_need_figures!$B$14:$B$59,0),E$74)),IF($G$69=2,IF($B82=" ","-",INDEX(Entrant_need_figures!$C$89:$M$130,MATCH($B82,Entrant_need_figures!$B$89:$B$130,0),E$74)),NA()))</f>
        <v>8271.0437673445522</v>
      </c>
      <c r="F82" s="1116">
        <f>IF($G$69=1,IF($B82=" ","-",INDEX(Teacher_need_figures!$C$14:$M$59,MATCH($B82,Teacher_need_figures!$B$14:$B$59,0),F$74)),IF($G$69=2,IF($B82=" ","-",INDEX(Entrant_need_figures!$C$89:$M$130,MATCH($B82,Entrant_need_figures!$B$89:$B$130,0),F$74)),NA()))</f>
        <v>8218.9296167090943</v>
      </c>
      <c r="G82" s="1116">
        <f>IF($G$69=1,IF($B82=" ","-",INDEX(Teacher_need_figures!$C$14:$M$59,MATCH($B82,Teacher_need_figures!$B$14:$B$59,0),G$74)),IF($G$69=2,IF($B82=" ","-",INDEX(Entrant_need_figures!$C$89:$M$130,MATCH($B82,Entrant_need_figures!$B$89:$B$130,0),G$74)),NA()))</f>
        <v>8163.8890746663246</v>
      </c>
      <c r="H82" s="1116">
        <f>IF($G$69=1,IF($B82=" ","-",INDEX(Teacher_need_figures!$C$14:$M$59,MATCH($B82,Teacher_need_figures!$B$14:$B$59,0),H$74)),IF($G$69=2,IF($B82=" ","-",INDEX(Entrant_need_figures!$C$89:$M$130,MATCH($B82,Entrant_need_figures!$B$89:$B$130,0),H$74)),NA()))</f>
        <v>8175.0777076222075</v>
      </c>
      <c r="I82" s="1116">
        <f>IF($G$69=1,IF($B82=" ","-",INDEX(Teacher_need_figures!$C$14:$M$59,MATCH($B82,Teacher_need_figures!$B$14:$B$59,0),I$74)),IF($G$69=2,IF($B82=" ","-",INDEX(Entrant_need_figures!$C$89:$M$130,MATCH($B82,Entrant_need_figures!$B$89:$B$130,0),I$74)),NA()))</f>
        <v>8180.3512376969447</v>
      </c>
      <c r="J82" s="1116">
        <f>IF($G$69=1,IF($B82=" ","-",INDEX(Teacher_need_figures!$C$14:$M$59,MATCH($B82,Teacher_need_figures!$B$14:$B$59,0),J$74)),IF($G$69=2,IF($B82=" ","-",INDEX(Entrant_need_figures!$C$89:$M$130,MATCH($B82,Entrant_need_figures!$B$89:$B$130,0),J$74)),NA()))</f>
        <v>8166.6825103396786</v>
      </c>
      <c r="K82" s="1116">
        <f>IF($G$69=1,IF($B82=" ","-",INDEX(Teacher_need_figures!$C$14:$M$59,MATCH($B82,Teacher_need_figures!$B$14:$B$59,0),K$74)),IF($G$69=2,IF($B82=" ","-",INDEX(Entrant_need_figures!$C$89:$M$130,MATCH($B82,Entrant_need_figures!$B$89:$B$130,0),K$74)),NA()))</f>
        <v>8150.3641750244833</v>
      </c>
      <c r="L82" s="1116">
        <f>IF($G$69=1,IF($B82=" ","-",INDEX(Teacher_need_figures!$C$14:$M$59,MATCH($B82,Teacher_need_figures!$B$14:$B$59,0),L$74)),IF($G$69=2,IF($B82=" ","-",INDEX(Entrant_need_figures!$C$89:$M$130,MATCH($B82,Entrant_need_figures!$B$89:$B$130,0),L$74)),NA()))</f>
        <v>8134.8016610957293</v>
      </c>
      <c r="M82" s="1116">
        <f>IF($G$69=1,IF($B82=" ","-",INDEX(Teacher_need_figures!$C$14:$M$59,MATCH($B82,Teacher_need_figures!$B$14:$B$59,0),M$74)),IF($G$69=2,IF($B82=" ","-",INDEX(Entrant_need_figures!$C$89:$M$130,MATCH($B82,Entrant_need_figures!$B$89:$B$130,0),M$74)),NA()))</f>
        <v>8138.0310542613361</v>
      </c>
      <c r="N82" s="1123"/>
      <c r="O82" s="1118"/>
    </row>
    <row r="83" spans="1:15">
      <c r="A83" s="1117"/>
      <c r="B83" s="1124" t="str">
        <f>IF(ISBLANK(B71)," ",CONCATENATE(B71," All Central Scenario"))</f>
        <v>Design &amp; Technology All Central Scenario</v>
      </c>
      <c r="C83" s="1125">
        <f>IF($G$69=1,IF($B83=" ","-",INDEX(Teacher_need_figures!$C$14:$M$59,MATCH($B83,Teacher_need_figures!$B$14:$B$59,0),C$74)),IF($G$69=2,IF($B83=" ","-",INDEX(Entrant_need_figures!$C$89:$M$130,MATCH($B83,Entrant_need_figures!$B$89:$B$130,0),C$74)),NA()))</f>
        <v>9402.4611375322384</v>
      </c>
      <c r="D83" s="1125">
        <f>IF($G$69=1,IF($B83=" ","-",INDEX(Teacher_need_figures!$C$14:$M$59,MATCH($B83,Teacher_need_figures!$B$14:$B$59,0),D$74)),IF($G$69=2,IF($B83=" ","-",INDEX(Entrant_need_figures!$C$89:$M$130,MATCH($B83,Entrant_need_figures!$B$89:$B$130,0),D$74)),IF($G$69=3,VLOOKUP($B71,FINAL_OUTPUTS_OF_ITT_PLACES!$A$34:$K$56,11,FALSE),"-")))</f>
        <v>9444.1574927627935</v>
      </c>
      <c r="E83" s="1125">
        <f>IF($G$69=1,IF($B83=" ","-",INDEX(Teacher_need_figures!$C$14:$M$59,MATCH($B83,Teacher_need_figures!$B$14:$B$59,0),E$74)),IF($G$69=2,IF($B83=" ","-",INDEX(Entrant_need_figures!$C$89:$M$130,MATCH($B83,Entrant_need_figures!$B$89:$B$130,0),E$74)),NA()))</f>
        <v>9431.6052988470838</v>
      </c>
      <c r="F83" s="1125">
        <f>IF($G$69=1,IF($B83=" ","-",INDEX(Teacher_need_figures!$C$14:$M$59,MATCH($B83,Teacher_need_figures!$B$14:$B$59,0),F$74)),IF($G$69=2,IF($B83=" ","-",INDEX(Entrant_need_figures!$C$89:$M$130,MATCH($B83,Entrant_need_figures!$B$89:$B$130,0),F$74)),NA()))</f>
        <v>9356.3101132094725</v>
      </c>
      <c r="G83" s="1125">
        <f>IF($G$69=1,IF($B83=" ","-",INDEX(Teacher_need_figures!$C$14:$M$59,MATCH($B83,Teacher_need_figures!$B$14:$B$59,0),G$74)),IF($G$69=2,IF($B83=" ","-",INDEX(Entrant_need_figures!$C$89:$M$130,MATCH($B83,Entrant_need_figures!$B$89:$B$130,0),G$74)),NA()))</f>
        <v>9251.9593418839904</v>
      </c>
      <c r="H83" s="1125">
        <f>IF($G$69=1,IF($B83=" ","-",INDEX(Teacher_need_figures!$C$14:$M$59,MATCH($B83,Teacher_need_figures!$B$14:$B$59,0),H$74)),IF($G$69=2,IF($B83=" ","-",INDEX(Entrant_need_figures!$C$89:$M$130,MATCH($B83,Entrant_need_figures!$B$89:$B$130,0),H$74)),NA()))</f>
        <v>9250.8798858768696</v>
      </c>
      <c r="I83" s="1125">
        <f>IF($G$69=1,IF($B83=" ","-",INDEX(Teacher_need_figures!$C$14:$M$59,MATCH($B83,Teacher_need_figures!$B$14:$B$59,0),I$74)),IF($G$69=2,IF($B83=" ","-",INDEX(Entrant_need_figures!$C$89:$M$130,MATCH($B83,Entrant_need_figures!$B$89:$B$130,0),I$74)),NA()))</f>
        <v>9231.42802677691</v>
      </c>
      <c r="J83" s="1125">
        <f>IF($G$69=1,IF($B83=" ","-",INDEX(Teacher_need_figures!$C$14:$M$59,MATCH($B83,Teacher_need_figures!$B$14:$B$59,0),J$74)),IF($G$69=2,IF($B83=" ","-",INDEX(Entrant_need_figures!$C$89:$M$130,MATCH($B83,Entrant_need_figures!$B$89:$B$130,0),J$74)),NA()))</f>
        <v>9181.9284646639608</v>
      </c>
      <c r="K83" s="1125">
        <f>IF($G$69=1,IF($B83=" ","-",INDEX(Teacher_need_figures!$C$14:$M$59,MATCH($B83,Teacher_need_figures!$B$14:$B$59,0),K$74)),IF($G$69=2,IF($B83=" ","-",INDEX(Entrant_need_figures!$C$89:$M$130,MATCH($B83,Entrant_need_figures!$B$89:$B$130,0),K$74)),NA()))</f>
        <v>9135.5299908923207</v>
      </c>
      <c r="L83" s="1125">
        <f>IF($G$69=1,IF($B83=" ","-",INDEX(Teacher_need_figures!$C$14:$M$59,MATCH($B83,Teacher_need_figures!$B$14:$B$59,0),L$74)),IF($G$69=2,IF($B83=" ","-",INDEX(Entrant_need_figures!$C$89:$M$130,MATCH($B83,Entrant_need_figures!$B$89:$B$130,0),L$74)),NA()))</f>
        <v>9109.4023552900944</v>
      </c>
      <c r="M83" s="1125">
        <f>IF($G$69=1,IF($B83=" ","-",INDEX(Teacher_need_figures!$C$14:$M$59,MATCH($B83,Teacher_need_figures!$B$14:$B$59,0),M$74)),IF($G$69=2,IF($B83=" ","-",INDEX(Entrant_need_figures!$C$89:$M$130,MATCH($B83,Entrant_need_figures!$B$89:$B$130,0),M$74)),NA()))</f>
        <v>9102.2784565320544</v>
      </c>
      <c r="N83" s="1126"/>
      <c r="O83" s="1118"/>
    </row>
    <row r="84" spans="1:15">
      <c r="B84" s="885"/>
      <c r="C84" s="885"/>
      <c r="D84" s="885"/>
      <c r="E84" s="885"/>
      <c r="F84" s="885"/>
      <c r="G84" s="885"/>
      <c r="H84" s="885"/>
      <c r="I84" s="885"/>
      <c r="J84" s="885"/>
      <c r="K84" s="885"/>
      <c r="L84" s="885"/>
      <c r="M84" s="885"/>
      <c r="N84" s="885"/>
    </row>
  </sheetData>
  <mergeCells count="8">
    <mergeCell ref="B12:T13"/>
    <mergeCell ref="C20:G20"/>
    <mergeCell ref="H20:L20"/>
    <mergeCell ref="B44:D44"/>
    <mergeCell ref="G44:K44"/>
    <mergeCell ref="N44:R44"/>
    <mergeCell ref="T44:X44"/>
    <mergeCell ref="B15:G18"/>
  </mergeCells>
  <hyperlinks>
    <hyperlink ref="A2" location="'Title_&amp;_Contents'!A1" display="Contents"/>
    <hyperlink ref="B2" location="Map_of_sheets!A1" display="Map of sheets"/>
    <hyperlink ref="B44" location="USER_TESTING_TAB!B141" display="Back to scenario selection"/>
    <hyperlink ref="G44" location="FINAL_OUTPUTS_OF_ITT_PLACES!A1" display="See detailed allocation results"/>
    <hyperlink ref="N44" location="Teacher_need_charts_over_time!A1" display="See all teacher need charts"/>
    <hyperlink ref="T44" location="Entrant_need_charts_over_time!A1" display="See all entrant need charts"/>
    <hyperlink ref="B44:D44" location="USER_TESTING_TAB!B141" display="Back to scenario selection"/>
    <hyperlink ref="G44:K44" location="FINAL_OUTPUTS_OF_ITT_PLACES!A1" display="See detailed ITT place outpu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79457" r:id="rId4" name="Drop Down 1">
              <controlPr defaultSize="0" autoLine="0" autoPict="0">
                <anchor moveWithCells="1">
                  <from>
                    <xdr:col>7</xdr:col>
                    <xdr:colOff>171450</xdr:colOff>
                    <xdr:row>14</xdr:row>
                    <xdr:rowOff>38100</xdr:rowOff>
                  </from>
                  <to>
                    <xdr:col>11</xdr:col>
                    <xdr:colOff>552450</xdr:colOff>
                    <xdr:row>16</xdr:row>
                    <xdr:rowOff>76200</xdr:rowOff>
                  </to>
                </anchor>
              </controlPr>
            </control>
          </mc:Choice>
        </mc:AlternateContent>
        <mc:AlternateContent xmlns:mc="http://schemas.openxmlformats.org/markup-compatibility/2006">
          <mc:Choice Requires="x14">
            <control shapeId="12179458" r:id="rId5" name="Drop Down 2">
              <controlPr defaultSize="0" autoLine="0" autoPict="0">
                <anchor moveWithCells="1">
                  <from>
                    <xdr:col>13</xdr:col>
                    <xdr:colOff>19050</xdr:colOff>
                    <xdr:row>18</xdr:row>
                    <xdr:rowOff>76200</xdr:rowOff>
                  </from>
                  <to>
                    <xdr:col>16</xdr:col>
                    <xdr:colOff>228600</xdr:colOff>
                    <xdr:row>20</xdr:row>
                    <xdr:rowOff>0</xdr:rowOff>
                  </to>
                </anchor>
              </controlPr>
            </control>
          </mc:Choice>
        </mc:AlternateContent>
        <mc:AlternateContent xmlns:mc="http://schemas.openxmlformats.org/markup-compatibility/2006">
          <mc:Choice Requires="x14">
            <control shapeId="12179459" r:id="rId6" name="Drop Down 3">
              <controlPr defaultSize="0" autoLine="0" autoPict="0">
                <anchor moveWithCells="1">
                  <from>
                    <xdr:col>16</xdr:col>
                    <xdr:colOff>266700</xdr:colOff>
                    <xdr:row>18</xdr:row>
                    <xdr:rowOff>57150</xdr:rowOff>
                  </from>
                  <to>
                    <xdr:col>19</xdr:col>
                    <xdr:colOff>438150</xdr:colOff>
                    <xdr:row>20</xdr:row>
                    <xdr:rowOff>0</xdr:rowOff>
                  </to>
                </anchor>
              </controlPr>
            </control>
          </mc:Choice>
        </mc:AlternateContent>
        <mc:AlternateContent xmlns:mc="http://schemas.openxmlformats.org/markup-compatibility/2006">
          <mc:Choice Requires="x14">
            <control shapeId="12179460" r:id="rId7" name="Drop Down 4">
              <controlPr defaultSize="0" autoLine="0" autoPict="0">
                <anchor moveWithCells="1">
                  <from>
                    <xdr:col>19</xdr:col>
                    <xdr:colOff>514350</xdr:colOff>
                    <xdr:row>18</xdr:row>
                    <xdr:rowOff>57150</xdr:rowOff>
                  </from>
                  <to>
                    <xdr:col>23</xdr:col>
                    <xdr:colOff>76200</xdr:colOff>
                    <xdr:row>20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sheetPr>
  <dimension ref="A1:L133"/>
  <sheetViews>
    <sheetView showGridLines="0" zoomScale="90" zoomScaleNormal="90" workbookViewId="0"/>
  </sheetViews>
  <sheetFormatPr defaultRowHeight="12.75"/>
  <cols>
    <col min="2" max="2" width="35.73046875" customWidth="1"/>
    <col min="3" max="11"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75" customHeight="1">
      <c r="A5" s="1306" t="s">
        <v>736</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SUM(A12:A1531)</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OUTPUTS_FOR_SECTION_2_OF_MODEL!B74</f>
        <v>Food</v>
      </c>
      <c r="C15" s="293">
        <f>OUTPUTS_FOR_SECTION_2_OF_MODEL!E74</f>
        <v>234.50623709602451</v>
      </c>
      <c r="D15" s="293">
        <f>OUTPUTS_FOR_SECTION_2_OF_MODEL!F74</f>
        <v>221.39396223885919</v>
      </c>
      <c r="E15" s="293">
        <f>OUTPUTS_FOR_SECTION_2_OF_MODEL!G74</f>
        <v>223.05530058560828</v>
      </c>
      <c r="F15" s="293">
        <f>OUTPUTS_FOR_SECTION_2_OF_MODEL!H74</f>
        <v>227.74132860697648</v>
      </c>
      <c r="G15" s="293">
        <f>OUTPUTS_FOR_SECTION_2_OF_MODEL!I74</f>
        <v>221.36200170460143</v>
      </c>
      <c r="H15" s="293">
        <f>OUTPUTS_FOR_SECTION_2_OF_MODEL!J74</f>
        <v>222.6602503870925</v>
      </c>
      <c r="I15" s="293">
        <f>OUTPUTS_FOR_SECTION_2_OF_MODEL!K74</f>
        <v>217.64828578730544</v>
      </c>
      <c r="J15" s="293">
        <f>OUTPUTS_FOR_SECTION_2_OF_MODEL!L74</f>
        <v>205.40269894145791</v>
      </c>
      <c r="K15" s="293">
        <f>OUTPUTS_FOR_SECTION_2_OF_MODEL!M74</f>
        <v>205.80509447791152</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217.62178802511076</v>
      </c>
      <c r="D44" s="429">
        <f t="shared" si="4"/>
        <v>205.45359695766135</v>
      </c>
      <c r="E44" s="429">
        <f t="shared" si="4"/>
        <v>206.99531894344449</v>
      </c>
      <c r="F44" s="429">
        <f t="shared" si="4"/>
        <v>211.34395294727418</v>
      </c>
      <c r="G44" s="429">
        <f t="shared" si="4"/>
        <v>205.42393758187012</v>
      </c>
      <c r="H44" s="429">
        <f t="shared" si="4"/>
        <v>206.62871235922185</v>
      </c>
      <c r="I44" s="429">
        <f t="shared" si="4"/>
        <v>201.97760921061945</v>
      </c>
      <c r="J44" s="429">
        <f t="shared" si="4"/>
        <v>190.61370461767297</v>
      </c>
      <c r="K44" s="429">
        <f t="shared" si="4"/>
        <v>190.98712767550191</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2.2993698395158551</v>
      </c>
      <c r="D58" s="429">
        <f t="shared" ref="D58:K58" si="7">D44/$J$51</f>
        <v>2.1708019612906702</v>
      </c>
      <c r="E58" s="429">
        <f t="shared" si="7"/>
        <v>2.1870916401284304</v>
      </c>
      <c r="F58" s="429">
        <f t="shared" si="7"/>
        <v>2.2330388679416</v>
      </c>
      <c r="G58" s="429">
        <f t="shared" si="7"/>
        <v>2.1704885833206973</v>
      </c>
      <c r="H58" s="429">
        <f t="shared" si="7"/>
        <v>2.1832181119749343</v>
      </c>
      <c r="I58" s="429">
        <f t="shared" si="7"/>
        <v>2.1340750257176908</v>
      </c>
      <c r="J58" s="429">
        <f t="shared" si="7"/>
        <v>2.0140051571752</v>
      </c>
      <c r="K58" s="429">
        <f t="shared" si="7"/>
        <v>2.0179507075005771</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2.2993698395158551</v>
      </c>
      <c r="D99" s="429">
        <f t="shared" ref="D99:K99" si="33">D58</f>
        <v>2.1708019612906702</v>
      </c>
      <c r="E99" s="429">
        <f t="shared" si="33"/>
        <v>2.1870916401284304</v>
      </c>
      <c r="F99" s="429">
        <f t="shared" si="33"/>
        <v>2.2330388679416</v>
      </c>
      <c r="G99" s="429">
        <f t="shared" si="33"/>
        <v>2.1704885833206973</v>
      </c>
      <c r="H99" s="429">
        <f t="shared" si="33"/>
        <v>2.1832181119749343</v>
      </c>
      <c r="I99" s="429">
        <f t="shared" si="33"/>
        <v>2.1340750257176908</v>
      </c>
      <c r="J99" s="429">
        <f t="shared" si="33"/>
        <v>2.0140051571752</v>
      </c>
      <c r="K99" s="429">
        <f t="shared" si="33"/>
        <v>2.0179507075005771</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860</v>
      </c>
      <c r="C104" s="429">
        <f t="shared" ref="C104:K104" si="35">C66*C$99</f>
        <v>25.68068958770461</v>
      </c>
      <c r="D104" s="429">
        <f t="shared" si="35"/>
        <v>24.244769312980136</v>
      </c>
      <c r="E104" s="429">
        <f t="shared" si="35"/>
        <v>24.426701848810911</v>
      </c>
      <c r="F104" s="429">
        <f t="shared" si="35"/>
        <v>24.939867010242271</v>
      </c>
      <c r="G104" s="429">
        <f t="shared" si="35"/>
        <v>24.241269326926481</v>
      </c>
      <c r="H104" s="429">
        <f t="shared" si="35"/>
        <v>24.383440050552256</v>
      </c>
      <c r="I104" s="429">
        <f t="shared" si="35"/>
        <v>23.834581697335015</v>
      </c>
      <c r="J104" s="429">
        <f t="shared" si="35"/>
        <v>22.493572099885721</v>
      </c>
      <c r="K104" s="429">
        <f t="shared" si="35"/>
        <v>22.537638283331884</v>
      </c>
    </row>
    <row r="105" spans="1:11" ht="13.15">
      <c r="A105" s="295"/>
      <c r="B105" s="311" t="s">
        <v>861</v>
      </c>
      <c r="C105" s="429">
        <f t="shared" ref="C105:K105" si="36">C77*C$99</f>
        <v>84.75870535448054</v>
      </c>
      <c r="D105" s="429">
        <f t="shared" si="36"/>
        <v>80.019473447866659</v>
      </c>
      <c r="E105" s="429">
        <f t="shared" si="36"/>
        <v>80.61993887330668</v>
      </c>
      <c r="F105" s="429">
        <f t="shared" si="36"/>
        <v>82.313632283189634</v>
      </c>
      <c r="G105" s="429">
        <f t="shared" si="36"/>
        <v>80.007921799860739</v>
      </c>
      <c r="H105" s="429">
        <f t="shared" si="36"/>
        <v>80.477153999902583</v>
      </c>
      <c r="I105" s="429">
        <f t="shared" si="36"/>
        <v>78.665655781258224</v>
      </c>
      <c r="J105" s="429">
        <f t="shared" si="36"/>
        <v>74.239675047385944</v>
      </c>
      <c r="K105" s="429">
        <f t="shared" si="36"/>
        <v>74.385114781239423</v>
      </c>
    </row>
    <row r="106" spans="1:11" ht="13.15">
      <c r="A106" s="295"/>
      <c r="B106" s="311" t="s">
        <v>862</v>
      </c>
      <c r="C106" s="429">
        <f t="shared" ref="C106:K106" si="37">C88*C$99</f>
        <v>119.49758900940036</v>
      </c>
      <c r="D106" s="429">
        <f t="shared" si="37"/>
        <v>112.81595336822022</v>
      </c>
      <c r="E106" s="429">
        <f t="shared" si="37"/>
        <v>113.66252329072546</v>
      </c>
      <c r="F106" s="429">
        <f t="shared" si="37"/>
        <v>116.05038750072809</v>
      </c>
      <c r="G106" s="429">
        <f t="shared" si="37"/>
        <v>112.79966720528252</v>
      </c>
      <c r="H106" s="429">
        <f t="shared" si="37"/>
        <v>113.4612171470386</v>
      </c>
      <c r="I106" s="429">
        <f t="shared" si="37"/>
        <v>110.90726509317584</v>
      </c>
      <c r="J106" s="429">
        <f t="shared" si="37"/>
        <v>104.66726857024834</v>
      </c>
      <c r="K106" s="429">
        <f t="shared" si="37"/>
        <v>104.87231768548641</v>
      </c>
    </row>
    <row r="107" spans="1:11" ht="13.15">
      <c r="A107" s="295"/>
      <c r="B107" s="311" t="s">
        <v>8</v>
      </c>
      <c r="C107" s="429">
        <f>SUM(C104:C106)</f>
        <v>229.93698395158549</v>
      </c>
      <c r="D107" s="429">
        <f t="shared" ref="D107:K107" si="38">SUM(D104:D106)</f>
        <v>217.08019612906702</v>
      </c>
      <c r="E107" s="429">
        <f t="shared" si="38"/>
        <v>218.70916401284305</v>
      </c>
      <c r="F107" s="429">
        <f t="shared" si="38"/>
        <v>223.30388679416001</v>
      </c>
      <c r="G107" s="429">
        <f t="shared" si="38"/>
        <v>217.04885833206976</v>
      </c>
      <c r="H107" s="429">
        <f t="shared" si="38"/>
        <v>218.32181119749345</v>
      </c>
      <c r="I107" s="429">
        <f t="shared" si="38"/>
        <v>213.40750257176907</v>
      </c>
      <c r="J107" s="429">
        <f t="shared" si="38"/>
        <v>201.40051571752002</v>
      </c>
      <c r="K107" s="429">
        <f t="shared" si="38"/>
        <v>201.79507075005773</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229.93698395158549</v>
      </c>
      <c r="D112" s="642">
        <f t="shared" ref="D112:K112" si="39">D107</f>
        <v>217.08019612906702</v>
      </c>
      <c r="E112" s="642">
        <f t="shared" si="39"/>
        <v>218.70916401284305</v>
      </c>
      <c r="F112" s="642">
        <f t="shared" si="39"/>
        <v>223.30388679416001</v>
      </c>
      <c r="G112" s="642">
        <f t="shared" si="39"/>
        <v>217.04885833206976</v>
      </c>
      <c r="H112" s="642">
        <f t="shared" si="39"/>
        <v>218.32181119749345</v>
      </c>
      <c r="I112" s="642">
        <f t="shared" si="39"/>
        <v>213.40750257176907</v>
      </c>
      <c r="J112" s="642">
        <f t="shared" si="39"/>
        <v>201.40051571752002</v>
      </c>
      <c r="K112" s="642">
        <f t="shared" si="39"/>
        <v>201.79507075005773</v>
      </c>
    </row>
    <row r="113" spans="1:11">
      <c r="A113" s="295"/>
      <c r="B113" s="642" t="s">
        <v>1493</v>
      </c>
      <c r="C113" s="642">
        <f t="shared" ref="C113:K113" si="40">((C68+C79+C90)/100)*C112</f>
        <v>33.374514705893553</v>
      </c>
      <c r="D113" s="642">
        <f t="shared" si="40"/>
        <v>31.508398838497712</v>
      </c>
      <c r="E113" s="642">
        <f t="shared" si="40"/>
        <v>31.744837586445968</v>
      </c>
      <c r="F113" s="642">
        <f t="shared" si="40"/>
        <v>32.411744842509023</v>
      </c>
      <c r="G113" s="642">
        <f t="shared" si="40"/>
        <v>31.503850271543577</v>
      </c>
      <c r="H113" s="642">
        <f t="shared" si="40"/>
        <v>31.688614737863347</v>
      </c>
      <c r="I113" s="642">
        <f t="shared" si="40"/>
        <v>30.97532076192309</v>
      </c>
      <c r="J113" s="642">
        <f t="shared" si="40"/>
        <v>29.232550406089508</v>
      </c>
      <c r="K113" s="642">
        <f t="shared" si="40"/>
        <v>29.289818630232549</v>
      </c>
    </row>
    <row r="114" spans="1:11">
      <c r="A114" s="295"/>
      <c r="B114" s="642" t="s">
        <v>1494</v>
      </c>
      <c r="C114" s="642">
        <f t="shared" ref="C114:K114" si="41">((C67+C78+C89)/100)*C112</f>
        <v>196.56246924569197</v>
      </c>
      <c r="D114" s="642">
        <f t="shared" si="41"/>
        <v>185.57179729056932</v>
      </c>
      <c r="E114" s="642">
        <f t="shared" si="41"/>
        <v>186.96432642639709</v>
      </c>
      <c r="F114" s="642">
        <f t="shared" si="41"/>
        <v>190.89214195165101</v>
      </c>
      <c r="G114" s="642">
        <f t="shared" si="41"/>
        <v>185.54500806052621</v>
      </c>
      <c r="H114" s="642">
        <f t="shared" si="41"/>
        <v>186.63319645963011</v>
      </c>
      <c r="I114" s="642">
        <f t="shared" si="41"/>
        <v>182.43218180984601</v>
      </c>
      <c r="J114" s="642">
        <f t="shared" si="41"/>
        <v>172.16796531143055</v>
      </c>
      <c r="K114" s="642">
        <f t="shared" si="41"/>
        <v>172.5052521198252</v>
      </c>
    </row>
    <row r="115" spans="1:11">
      <c r="A115" s="295"/>
      <c r="B115" s="642" t="s">
        <v>801</v>
      </c>
      <c r="C115" s="642">
        <f>C113*$C$39</f>
        <v>21.059318779418831</v>
      </c>
      <c r="D115" s="642">
        <f t="shared" ref="D115:K115" si="42">D113*$C$39</f>
        <v>19.881799667092057</v>
      </c>
      <c r="E115" s="642">
        <f t="shared" si="42"/>
        <v>20.030992517047405</v>
      </c>
      <c r="F115" s="642">
        <f t="shared" si="42"/>
        <v>20.451810995623195</v>
      </c>
      <c r="G115" s="642">
        <f t="shared" si="42"/>
        <v>19.878929521343998</v>
      </c>
      <c r="H115" s="642">
        <f t="shared" si="42"/>
        <v>19.995515899591773</v>
      </c>
      <c r="I115" s="642">
        <f t="shared" si="42"/>
        <v>19.54542740077347</v>
      </c>
      <c r="J115" s="642">
        <f t="shared" si="42"/>
        <v>18.44573930624248</v>
      </c>
      <c r="K115" s="642">
        <f t="shared" si="42"/>
        <v>18.481875555676737</v>
      </c>
    </row>
    <row r="116" spans="1:11">
      <c r="A116" s="295"/>
      <c r="B116" s="642" t="s">
        <v>802</v>
      </c>
      <c r="C116" s="642">
        <f>C114</f>
        <v>196.56246924569197</v>
      </c>
      <c r="D116" s="642">
        <f t="shared" ref="D116:K116" si="43">D114</f>
        <v>185.57179729056932</v>
      </c>
      <c r="E116" s="642">
        <f t="shared" si="43"/>
        <v>186.96432642639709</v>
      </c>
      <c r="F116" s="642">
        <f t="shared" si="43"/>
        <v>190.89214195165101</v>
      </c>
      <c r="G116" s="642">
        <f t="shared" si="43"/>
        <v>185.54500806052621</v>
      </c>
      <c r="H116" s="642">
        <f t="shared" si="43"/>
        <v>186.63319645963011</v>
      </c>
      <c r="I116" s="642">
        <f t="shared" si="43"/>
        <v>182.43218180984601</v>
      </c>
      <c r="J116" s="642">
        <f t="shared" si="43"/>
        <v>172.16796531143055</v>
      </c>
      <c r="K116" s="642">
        <f t="shared" si="43"/>
        <v>172.5052521198252</v>
      </c>
    </row>
    <row r="117" spans="1:11">
      <c r="A117" s="295"/>
      <c r="B117" s="642" t="s">
        <v>702</v>
      </c>
      <c r="C117" s="642">
        <f>C116+C115</f>
        <v>217.62178802511079</v>
      </c>
      <c r="D117" s="642">
        <f t="shared" ref="D117:K117" si="44">D116+D115</f>
        <v>205.45359695766138</v>
      </c>
      <c r="E117" s="642">
        <f t="shared" si="44"/>
        <v>206.99531894344449</v>
      </c>
      <c r="F117" s="642">
        <f t="shared" si="44"/>
        <v>211.3439529472742</v>
      </c>
      <c r="G117" s="642">
        <f t="shared" si="44"/>
        <v>205.42393758187021</v>
      </c>
      <c r="H117" s="642">
        <f t="shared" si="44"/>
        <v>206.62871235922188</v>
      </c>
      <c r="I117" s="642">
        <f t="shared" si="44"/>
        <v>201.97760921061948</v>
      </c>
      <c r="J117" s="642">
        <f t="shared" si="44"/>
        <v>190.61370461767302</v>
      </c>
      <c r="K117" s="642">
        <f t="shared" si="44"/>
        <v>190.98712767550194</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M159"/>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5.9" customHeight="1">
      <c r="A5" s="1306" t="s">
        <v>737</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SUM(A12:A1745)</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OUTPUTS_FOR_SECTION_2_OF_MODEL!B75</f>
        <v>Geography</v>
      </c>
      <c r="C15" s="293">
        <f>OUTPUTS_FOR_SECTION_2_OF_MODEL!E75</f>
        <v>1402.067574208324</v>
      </c>
      <c r="D15" s="293">
        <f>OUTPUTS_FOR_SECTION_2_OF_MODEL!F75</f>
        <v>1440.5324149811586</v>
      </c>
      <c r="E15" s="293">
        <f>OUTPUTS_FOR_SECTION_2_OF_MODEL!G75</f>
        <v>1416.2452865673552</v>
      </c>
      <c r="F15" s="293">
        <f>OUTPUTS_FOR_SECTION_2_OF_MODEL!H75</f>
        <v>1386.2352483011241</v>
      </c>
      <c r="G15" s="293">
        <f>OUTPUTS_FOR_SECTION_2_OF_MODEL!I75</f>
        <v>1373.3143092575356</v>
      </c>
      <c r="H15" s="293">
        <f>OUTPUTS_FOR_SECTION_2_OF_MODEL!J75</f>
        <v>1350.6899782629571</v>
      </c>
      <c r="I15" s="293">
        <f>OUTPUTS_FOR_SECTION_2_OF_MODEL!K75</f>
        <v>1343.1013747208835</v>
      </c>
      <c r="J15" s="293">
        <f>OUTPUTS_FOR_SECTION_2_OF_MODEL!L75</f>
        <v>1336.2056862519373</v>
      </c>
      <c r="K15" s="293">
        <f>OUTPUTS_FOR_SECTION_2_OF_MODEL!M75</f>
        <v>1363.8674410558388</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3" ht="13.15">
      <c r="A33" s="295"/>
      <c r="B33" s="311" t="str">
        <f>B27</f>
        <v>New to state-funded sector</v>
      </c>
      <c r="C33" s="595">
        <f>'Calc_SEC_part-time_entrants'!G47</f>
        <v>0.14258609139312273</v>
      </c>
      <c r="D33" s="295"/>
      <c r="E33" s="295"/>
      <c r="F33" s="295"/>
      <c r="G33" s="295"/>
      <c r="H33" s="295"/>
      <c r="I33" s="295"/>
      <c r="J33" s="295"/>
      <c r="K33" s="295"/>
    </row>
    <row r="34" spans="1:13" ht="13.15">
      <c r="A34" s="295"/>
      <c r="B34" s="311" t="str">
        <f>B28</f>
        <v>Re-entrants</v>
      </c>
      <c r="C34" s="595">
        <f>'Calc_SEC_part-time_entrants'!G48</f>
        <v>0.29724349163350516</v>
      </c>
      <c r="D34" s="295"/>
      <c r="E34" s="295"/>
      <c r="F34" s="295"/>
      <c r="G34" s="295"/>
      <c r="H34" s="295"/>
      <c r="I34" s="295"/>
      <c r="J34" s="295"/>
      <c r="K34" s="295"/>
    </row>
    <row r="35" spans="1:13" ht="13.15">
      <c r="A35" s="295"/>
      <c r="B35" s="311" t="str">
        <f>B29</f>
        <v>NQTs</v>
      </c>
      <c r="C35" s="595">
        <f>'Calc_SEC_part-time_entrants'!G49</f>
        <v>3.7815256900672251E-2</v>
      </c>
      <c r="D35" s="295"/>
      <c r="E35" s="295"/>
      <c r="F35" s="295"/>
      <c r="G35" s="295"/>
      <c r="H35" s="295"/>
      <c r="I35" s="295"/>
      <c r="J35" s="295"/>
      <c r="K35" s="295"/>
    </row>
    <row r="36" spans="1:13" ht="13.15">
      <c r="A36" s="295"/>
      <c r="B36" s="295"/>
      <c r="C36" s="312"/>
      <c r="D36" s="295"/>
      <c r="E36" s="295"/>
      <c r="F36" s="295"/>
      <c r="G36" s="295"/>
      <c r="H36" s="295"/>
      <c r="I36" s="295"/>
      <c r="J36" s="295"/>
      <c r="K36" s="295"/>
    </row>
    <row r="37" spans="1:13" ht="13.15">
      <c r="A37" s="295"/>
      <c r="B37" s="326" t="s">
        <v>1366</v>
      </c>
      <c r="C37" s="312"/>
      <c r="D37" s="349" t="s">
        <v>717</v>
      </c>
      <c r="E37" s="295"/>
      <c r="F37" s="295"/>
      <c r="G37" s="295"/>
      <c r="H37" s="295"/>
      <c r="I37" s="295"/>
      <c r="J37" s="295"/>
      <c r="K37" s="295"/>
    </row>
    <row r="38" spans="1:13" ht="13.15">
      <c r="A38" s="295"/>
      <c r="B38" s="295"/>
      <c r="C38" s="312"/>
      <c r="D38" s="295"/>
      <c r="E38" s="295"/>
      <c r="F38" s="295"/>
      <c r="G38" s="295"/>
      <c r="H38" s="295"/>
      <c r="I38" s="295"/>
      <c r="J38" s="295"/>
      <c r="K38" s="295"/>
    </row>
    <row r="39" spans="1:13" ht="13.15">
      <c r="A39" s="295"/>
      <c r="B39" s="311" t="s">
        <v>716</v>
      </c>
      <c r="C39" s="513">
        <f>RAW_DATA_INPUTS!C416</f>
        <v>0.63100000000000001</v>
      </c>
      <c r="D39" s="295"/>
      <c r="E39" s="295"/>
      <c r="F39" s="295"/>
      <c r="G39" s="295"/>
      <c r="H39" s="295"/>
      <c r="I39" s="295"/>
      <c r="J39" s="295"/>
      <c r="K39" s="295"/>
    </row>
    <row r="40" spans="1:13">
      <c r="A40" s="295"/>
      <c r="B40" s="295"/>
      <c r="C40" s="295"/>
      <c r="D40" s="295"/>
      <c r="E40" s="295"/>
      <c r="F40" s="295"/>
      <c r="G40" s="295"/>
      <c r="H40" s="295"/>
      <c r="I40" s="295"/>
      <c r="J40" s="295"/>
      <c r="K40" s="295"/>
    </row>
    <row r="41" spans="1:13" ht="13.15">
      <c r="A41" s="295"/>
      <c r="B41" s="349" t="s">
        <v>725</v>
      </c>
      <c r="C41" s="295"/>
      <c r="D41" s="612">
        <f>C20</f>
        <v>0.92800000000000005</v>
      </c>
      <c r="E41" s="349" t="s">
        <v>714</v>
      </c>
      <c r="F41" s="295"/>
      <c r="G41" s="295"/>
      <c r="H41" s="295"/>
      <c r="I41" s="295"/>
      <c r="J41" s="295"/>
      <c r="K41" s="295"/>
    </row>
    <row r="42" spans="1:13" ht="13.15">
      <c r="A42" s="295"/>
      <c r="B42" s="349"/>
      <c r="C42" s="295"/>
      <c r="D42" s="612"/>
      <c r="E42" s="349"/>
      <c r="F42" s="295"/>
      <c r="G42" s="295"/>
      <c r="H42" s="295"/>
      <c r="I42" s="295"/>
      <c r="J42" s="295"/>
      <c r="K42" s="295"/>
    </row>
    <row r="43" spans="1:13"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3" ht="13.15">
      <c r="A44" s="295"/>
      <c r="B44" s="311" t="s">
        <v>803</v>
      </c>
      <c r="C44" s="429">
        <f t="shared" ref="C44:K44" si="4">C15*$C$20</f>
        <v>1301.1187088653248</v>
      </c>
      <c r="D44" s="429">
        <f t="shared" si="4"/>
        <v>1336.8140811025153</v>
      </c>
      <c r="E44" s="429">
        <f t="shared" si="4"/>
        <v>1314.2756259345056</v>
      </c>
      <c r="F44" s="429">
        <f t="shared" si="4"/>
        <v>1286.4263104234433</v>
      </c>
      <c r="G44" s="429">
        <f t="shared" si="4"/>
        <v>1274.435678990993</v>
      </c>
      <c r="H44" s="429">
        <f t="shared" si="4"/>
        <v>1253.4402998280243</v>
      </c>
      <c r="I44" s="429">
        <f t="shared" si="4"/>
        <v>1246.3980757409799</v>
      </c>
      <c r="J44" s="429">
        <f t="shared" si="4"/>
        <v>1239.9988768417979</v>
      </c>
      <c r="K44" s="429">
        <f t="shared" si="4"/>
        <v>1265.6689852998184</v>
      </c>
    </row>
    <row r="45" spans="1:13">
      <c r="A45" s="295"/>
      <c r="B45" s="295"/>
      <c r="C45" s="295"/>
      <c r="D45" s="295"/>
      <c r="E45" s="295"/>
      <c r="F45" s="295"/>
      <c r="G45" s="295"/>
      <c r="H45" s="295"/>
      <c r="I45" s="295"/>
      <c r="J45" s="295"/>
      <c r="K45" s="295"/>
    </row>
    <row r="46" spans="1:13" ht="12.75" customHeight="1">
      <c r="A46" s="295"/>
      <c r="B46" s="1480" t="s">
        <v>1492</v>
      </c>
      <c r="C46" s="1294"/>
      <c r="D46" s="1294"/>
      <c r="E46" s="1294"/>
      <c r="F46" s="1294"/>
      <c r="G46" s="1294"/>
      <c r="H46" s="1294"/>
      <c r="I46" s="1294"/>
      <c r="J46" s="1294"/>
      <c r="K46" s="1294"/>
      <c r="L46" s="1294"/>
      <c r="M46" s="1153"/>
    </row>
    <row r="47" spans="1:13">
      <c r="A47" s="295"/>
      <c r="B47" s="1294"/>
      <c r="C47" s="1294"/>
      <c r="D47" s="1294"/>
      <c r="E47" s="1294"/>
      <c r="F47" s="1294"/>
      <c r="G47" s="1294"/>
      <c r="H47" s="1294"/>
      <c r="I47" s="1294"/>
      <c r="J47" s="1294"/>
      <c r="K47" s="1294"/>
      <c r="L47" s="1294"/>
      <c r="M47" s="1153"/>
    </row>
    <row r="48" spans="1:13">
      <c r="A48" s="295"/>
      <c r="B48" s="1294"/>
      <c r="C48" s="1294"/>
      <c r="D48" s="1294"/>
      <c r="E48" s="1294"/>
      <c r="F48" s="1294"/>
      <c r="G48" s="1294"/>
      <c r="H48" s="1294"/>
      <c r="I48" s="1294"/>
      <c r="J48" s="1294"/>
      <c r="K48" s="1294"/>
      <c r="L48" s="1294"/>
      <c r="M48" s="1153"/>
    </row>
    <row r="49" spans="1:11">
      <c r="A49" s="295"/>
      <c r="B49" s="295"/>
      <c r="C49" s="295"/>
      <c r="D49" s="295"/>
      <c r="E49" s="295"/>
      <c r="F49" s="295"/>
      <c r="G49" s="295"/>
      <c r="H49" s="295"/>
      <c r="I49" s="295"/>
      <c r="J49" s="295"/>
      <c r="K49" s="295"/>
    </row>
    <row r="50" spans="1:11" ht="69.75">
      <c r="A50" s="295"/>
      <c r="B50" s="295"/>
      <c r="C50" s="624" t="s">
        <v>713</v>
      </c>
      <c r="D50" s="624" t="s">
        <v>712</v>
      </c>
      <c r="E50" s="624" t="s">
        <v>711</v>
      </c>
      <c r="F50" s="624" t="s">
        <v>710</v>
      </c>
      <c r="G50" s="1173" t="s">
        <v>709</v>
      </c>
      <c r="H50" s="1173" t="s">
        <v>708</v>
      </c>
      <c r="I50" s="1173" t="s">
        <v>707</v>
      </c>
      <c r="J50" s="1173"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13.747488906990913</v>
      </c>
      <c r="D58" s="429">
        <f t="shared" ref="D58:K58" si="7">D44/$J$51</f>
        <v>14.124642605971719</v>
      </c>
      <c r="E58" s="429">
        <f t="shared" si="7"/>
        <v>13.886503564321064</v>
      </c>
      <c r="F58" s="429">
        <f t="shared" si="7"/>
        <v>13.59225050851073</v>
      </c>
      <c r="G58" s="429">
        <f t="shared" si="7"/>
        <v>13.46555870746117</v>
      </c>
      <c r="H58" s="429">
        <f t="shared" si="7"/>
        <v>13.243723651079042</v>
      </c>
      <c r="I58" s="429">
        <f t="shared" si="7"/>
        <v>13.16931622241205</v>
      </c>
      <c r="J58" s="429">
        <f t="shared" si="7"/>
        <v>13.101702932955277</v>
      </c>
      <c r="K58" s="429">
        <f t="shared" si="7"/>
        <v>13.372930707072555</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13.747488906990913</v>
      </c>
      <c r="D99" s="429">
        <f t="shared" ref="D99:K99" si="33">D58</f>
        <v>14.124642605971719</v>
      </c>
      <c r="E99" s="429">
        <f t="shared" si="33"/>
        <v>13.886503564321064</v>
      </c>
      <c r="F99" s="429">
        <f t="shared" si="33"/>
        <v>13.59225050851073</v>
      </c>
      <c r="G99" s="429">
        <f t="shared" si="33"/>
        <v>13.46555870746117</v>
      </c>
      <c r="H99" s="429">
        <f t="shared" si="33"/>
        <v>13.243723651079042</v>
      </c>
      <c r="I99" s="429">
        <f t="shared" si="33"/>
        <v>13.16931622241205</v>
      </c>
      <c r="J99" s="429">
        <f t="shared" si="33"/>
        <v>13.101702932955277</v>
      </c>
      <c r="K99" s="429">
        <f t="shared" si="33"/>
        <v>13.372930707072555</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863</v>
      </c>
      <c r="C104" s="429">
        <f t="shared" ref="C104:K104" si="35">C66*C$99</f>
        <v>153.53989130568996</v>
      </c>
      <c r="D104" s="429">
        <f t="shared" si="35"/>
        <v>157.75216151291335</v>
      </c>
      <c r="E104" s="429">
        <f t="shared" si="35"/>
        <v>155.09248723944737</v>
      </c>
      <c r="F104" s="429">
        <f t="shared" si="35"/>
        <v>151.80609926625826</v>
      </c>
      <c r="G104" s="429">
        <f t="shared" si="35"/>
        <v>150.39113210432225</v>
      </c>
      <c r="H104" s="429">
        <f t="shared" si="35"/>
        <v>147.91355014916368</v>
      </c>
      <c r="I104" s="429">
        <f t="shared" si="35"/>
        <v>147.0825250370753</v>
      </c>
      <c r="J104" s="429">
        <f t="shared" si="35"/>
        <v>146.32738079333387</v>
      </c>
      <c r="K104" s="429">
        <f t="shared" si="35"/>
        <v>149.35660913014485</v>
      </c>
    </row>
    <row r="105" spans="1:11" ht="13.15">
      <c r="A105" s="295"/>
      <c r="B105" s="311" t="s">
        <v>864</v>
      </c>
      <c r="C105" s="429">
        <f t="shared" ref="C105:K105" si="36">C77*C$99</f>
        <v>506.75595617840054</v>
      </c>
      <c r="D105" s="429">
        <f t="shared" si="36"/>
        <v>520.65848664387681</v>
      </c>
      <c r="E105" s="429">
        <f t="shared" si="36"/>
        <v>511.88027423202919</v>
      </c>
      <c r="F105" s="429">
        <f t="shared" si="36"/>
        <v>501.03360327528787</v>
      </c>
      <c r="G105" s="429">
        <f t="shared" si="36"/>
        <v>496.36352678239575</v>
      </c>
      <c r="H105" s="429">
        <f t="shared" si="36"/>
        <v>488.18630715549727</v>
      </c>
      <c r="I105" s="429">
        <f t="shared" si="36"/>
        <v>485.44352206099592</v>
      </c>
      <c r="J105" s="429">
        <f t="shared" si="36"/>
        <v>482.95118055915185</v>
      </c>
      <c r="K105" s="429">
        <f t="shared" si="36"/>
        <v>492.94910024796474</v>
      </c>
    </row>
    <row r="106" spans="1:11" ht="13.15">
      <c r="A106" s="295"/>
      <c r="B106" s="311" t="s">
        <v>865</v>
      </c>
      <c r="C106" s="429">
        <f t="shared" ref="C106:K106" si="37">C88*C$99</f>
        <v>714.45304321500078</v>
      </c>
      <c r="D106" s="429">
        <f t="shared" si="37"/>
        <v>734.0536124403817</v>
      </c>
      <c r="E106" s="429">
        <f t="shared" si="37"/>
        <v>721.67759496062979</v>
      </c>
      <c r="F106" s="429">
        <f t="shared" si="37"/>
        <v>706.38534830952688</v>
      </c>
      <c r="G106" s="429">
        <f t="shared" si="37"/>
        <v>699.80121185939902</v>
      </c>
      <c r="H106" s="429">
        <f t="shared" si="37"/>
        <v>688.27250780324323</v>
      </c>
      <c r="I106" s="429">
        <f t="shared" si="37"/>
        <v>684.40557514313377</v>
      </c>
      <c r="J106" s="429">
        <f t="shared" si="37"/>
        <v>680.89173194304192</v>
      </c>
      <c r="K106" s="429">
        <f t="shared" si="37"/>
        <v>694.98736132914598</v>
      </c>
    </row>
    <row r="107" spans="1:11" ht="13.15">
      <c r="A107" s="295"/>
      <c r="B107" s="311" t="s">
        <v>8</v>
      </c>
      <c r="C107" s="429">
        <f>SUM(C104:C106)</f>
        <v>1374.7488906990911</v>
      </c>
      <c r="D107" s="429">
        <f t="shared" ref="D107:K107" si="38">SUM(D104:D106)</f>
        <v>1412.4642605971717</v>
      </c>
      <c r="E107" s="429">
        <f t="shared" si="38"/>
        <v>1388.6503564321065</v>
      </c>
      <c r="F107" s="429">
        <f t="shared" si="38"/>
        <v>1359.2250508510729</v>
      </c>
      <c r="G107" s="429">
        <f t="shared" si="38"/>
        <v>1346.5558707461171</v>
      </c>
      <c r="H107" s="429">
        <f t="shared" si="38"/>
        <v>1324.3723651079042</v>
      </c>
      <c r="I107" s="429">
        <f t="shared" si="38"/>
        <v>1316.9316222412049</v>
      </c>
      <c r="J107" s="429">
        <f t="shared" si="38"/>
        <v>1310.1702932955277</v>
      </c>
      <c r="K107" s="429">
        <f t="shared" si="38"/>
        <v>1337.2930707072555</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1374.7488906990911</v>
      </c>
      <c r="D112" s="642">
        <f t="shared" ref="D112:K112" si="39">D107</f>
        <v>1412.4642605971717</v>
      </c>
      <c r="E112" s="642">
        <f t="shared" si="39"/>
        <v>1388.6503564321065</v>
      </c>
      <c r="F112" s="642">
        <f t="shared" si="39"/>
        <v>1359.2250508510729</v>
      </c>
      <c r="G112" s="642">
        <f t="shared" si="39"/>
        <v>1346.5558707461171</v>
      </c>
      <c r="H112" s="642">
        <f t="shared" si="39"/>
        <v>1324.3723651079042</v>
      </c>
      <c r="I112" s="642">
        <f t="shared" si="39"/>
        <v>1316.9316222412049</v>
      </c>
      <c r="J112" s="642">
        <f t="shared" si="39"/>
        <v>1310.1702932955277</v>
      </c>
      <c r="K112" s="642">
        <f t="shared" si="39"/>
        <v>1337.2930707072555</v>
      </c>
    </row>
    <row r="113" spans="1:11">
      <c r="A113" s="295"/>
      <c r="B113" s="642" t="s">
        <v>1493</v>
      </c>
      <c r="C113" s="642">
        <f t="shared" ref="C113:K113" si="40">((C68+C79+C90)/100)*C112</f>
        <v>199.53978816738888</v>
      </c>
      <c r="D113" s="642">
        <f t="shared" si="40"/>
        <v>205.01403657088508</v>
      </c>
      <c r="E113" s="642">
        <f t="shared" si="40"/>
        <v>201.55753522385058</v>
      </c>
      <c r="F113" s="642">
        <f t="shared" si="40"/>
        <v>197.28655942447071</v>
      </c>
      <c r="G113" s="642">
        <f t="shared" si="40"/>
        <v>195.44767413312721</v>
      </c>
      <c r="H113" s="642">
        <f t="shared" si="40"/>
        <v>192.22781918666632</v>
      </c>
      <c r="I113" s="642">
        <f t="shared" si="40"/>
        <v>191.14782249383452</v>
      </c>
      <c r="J113" s="642">
        <f t="shared" si="40"/>
        <v>190.16644025401007</v>
      </c>
      <c r="K113" s="642">
        <f t="shared" si="40"/>
        <v>194.10321248627952</v>
      </c>
    </row>
    <row r="114" spans="1:11">
      <c r="A114" s="295"/>
      <c r="B114" s="642" t="s">
        <v>1494</v>
      </c>
      <c r="C114" s="642">
        <f t="shared" ref="C114:K114" si="41">((C67+C78+C89)/100)*C112</f>
        <v>1175.2091025317025</v>
      </c>
      <c r="D114" s="642">
        <f t="shared" si="41"/>
        <v>1207.4502240262868</v>
      </c>
      <c r="E114" s="642">
        <f t="shared" si="41"/>
        <v>1187.0928212082561</v>
      </c>
      <c r="F114" s="642">
        <f t="shared" si="41"/>
        <v>1161.9384914266022</v>
      </c>
      <c r="G114" s="642">
        <f t="shared" si="41"/>
        <v>1151.10819661299</v>
      </c>
      <c r="H114" s="642">
        <f t="shared" si="41"/>
        <v>1132.144545921238</v>
      </c>
      <c r="I114" s="642">
        <f t="shared" si="41"/>
        <v>1125.7837997473705</v>
      </c>
      <c r="J114" s="642">
        <f t="shared" si="41"/>
        <v>1120.0038530415177</v>
      </c>
      <c r="K114" s="642">
        <f t="shared" si="41"/>
        <v>1143.1898582209762</v>
      </c>
    </row>
    <row r="115" spans="1:11">
      <c r="A115" s="295"/>
      <c r="B115" s="642" t="s">
        <v>801</v>
      </c>
      <c r="C115" s="642">
        <f>C113*$C$39</f>
        <v>125.90960633362238</v>
      </c>
      <c r="D115" s="642">
        <f t="shared" ref="D115:K115" si="42">D113*$C$39</f>
        <v>129.3638570762285</v>
      </c>
      <c r="E115" s="642">
        <f t="shared" si="42"/>
        <v>127.18280472624971</v>
      </c>
      <c r="F115" s="642">
        <f t="shared" si="42"/>
        <v>124.48781899684101</v>
      </c>
      <c r="G115" s="642">
        <f t="shared" si="42"/>
        <v>123.32748237800327</v>
      </c>
      <c r="H115" s="642">
        <f t="shared" si="42"/>
        <v>121.29575390678644</v>
      </c>
      <c r="I115" s="642">
        <f t="shared" si="42"/>
        <v>120.61427599360958</v>
      </c>
      <c r="J115" s="642">
        <f t="shared" si="42"/>
        <v>119.99502380028035</v>
      </c>
      <c r="K115" s="642">
        <f t="shared" si="42"/>
        <v>122.47912707884238</v>
      </c>
    </row>
    <row r="116" spans="1:11">
      <c r="A116" s="295"/>
      <c r="B116" s="642" t="s">
        <v>802</v>
      </c>
      <c r="C116" s="642">
        <f>C114</f>
        <v>1175.2091025317025</v>
      </c>
      <c r="D116" s="642">
        <f t="shared" ref="D116:K116" si="43">D114</f>
        <v>1207.4502240262868</v>
      </c>
      <c r="E116" s="642">
        <f t="shared" si="43"/>
        <v>1187.0928212082561</v>
      </c>
      <c r="F116" s="642">
        <f t="shared" si="43"/>
        <v>1161.9384914266022</v>
      </c>
      <c r="G116" s="642">
        <f t="shared" si="43"/>
        <v>1151.10819661299</v>
      </c>
      <c r="H116" s="642">
        <f t="shared" si="43"/>
        <v>1132.144545921238</v>
      </c>
      <c r="I116" s="642">
        <f t="shared" si="43"/>
        <v>1125.7837997473705</v>
      </c>
      <c r="J116" s="642">
        <f t="shared" si="43"/>
        <v>1120.0038530415177</v>
      </c>
      <c r="K116" s="642">
        <f t="shared" si="43"/>
        <v>1143.1898582209762</v>
      </c>
    </row>
    <row r="117" spans="1:11">
      <c r="A117" s="295"/>
      <c r="B117" s="642" t="s">
        <v>702</v>
      </c>
      <c r="C117" s="642">
        <f>C116+C115</f>
        <v>1301.1187088653248</v>
      </c>
      <c r="D117" s="642">
        <f t="shared" ref="D117:K117" si="44">D116+D115</f>
        <v>1336.8140811025153</v>
      </c>
      <c r="E117" s="642">
        <f t="shared" si="44"/>
        <v>1314.2756259345058</v>
      </c>
      <c r="F117" s="642">
        <f t="shared" si="44"/>
        <v>1286.4263104234433</v>
      </c>
      <c r="G117" s="642">
        <f t="shared" si="44"/>
        <v>1274.4356789909932</v>
      </c>
      <c r="H117" s="642">
        <f t="shared" si="44"/>
        <v>1253.4402998280243</v>
      </c>
      <c r="I117" s="642">
        <f t="shared" si="44"/>
        <v>1246.3980757409802</v>
      </c>
      <c r="J117" s="642">
        <f t="shared" si="44"/>
        <v>1239.9988768417979</v>
      </c>
      <c r="K117" s="642">
        <f t="shared" si="44"/>
        <v>1265.6689852998186</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ht="13.15">
      <c r="A121" s="295"/>
      <c r="B121" s="993" t="s">
        <v>1664</v>
      </c>
      <c r="C121" s="295"/>
      <c r="D121" s="295"/>
      <c r="E121" s="295"/>
      <c r="F121" s="1174" t="s">
        <v>1669</v>
      </c>
      <c r="G121" s="295"/>
      <c r="H121" s="295"/>
      <c r="I121" s="295"/>
      <c r="J121" s="295"/>
      <c r="K121" s="295"/>
    </row>
    <row r="122" spans="1:11">
      <c r="A122" s="295"/>
      <c r="B122" s="295"/>
      <c r="C122" s="295"/>
      <c r="D122" s="295"/>
      <c r="E122" s="295"/>
      <c r="F122" s="295"/>
      <c r="G122" s="295"/>
      <c r="H122" s="295"/>
      <c r="I122" s="295"/>
      <c r="J122" s="295"/>
      <c r="K122" s="295"/>
    </row>
    <row r="123" spans="1:11">
      <c r="A123" s="295"/>
      <c r="B123" s="931" t="s">
        <v>1393</v>
      </c>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ht="13.15">
      <c r="A125" s="295"/>
      <c r="B125" s="310" t="s">
        <v>1221</v>
      </c>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310" t="s">
        <v>1158</v>
      </c>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904" t="s">
        <v>1665</v>
      </c>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931" t="s">
        <v>1533</v>
      </c>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ht="13.15">
      <c r="A133" s="295"/>
      <c r="B133" s="326" t="s">
        <v>1164</v>
      </c>
      <c r="C133" s="295"/>
      <c r="E133" s="295"/>
      <c r="F133" s="647" t="s">
        <v>1163</v>
      </c>
      <c r="G133" s="295"/>
      <c r="H133" s="295"/>
      <c r="I133" s="295"/>
      <c r="J133" s="295"/>
      <c r="K133" s="295"/>
    </row>
    <row r="135" spans="1:11" ht="13.15">
      <c r="B135" s="932" t="s">
        <v>1663</v>
      </c>
      <c r="D135" s="11" t="s">
        <v>1167</v>
      </c>
      <c r="F135" s="785">
        <v>0</v>
      </c>
    </row>
    <row r="136" spans="1:11" ht="13.15">
      <c r="B136" s="146"/>
      <c r="D136" s="11" t="s">
        <v>673</v>
      </c>
      <c r="F136" s="785">
        <v>0</v>
      </c>
    </row>
    <row r="137" spans="1:11" ht="13.15">
      <c r="B137" s="146" t="s">
        <v>1168</v>
      </c>
      <c r="D137" s="11" t="s">
        <v>1167</v>
      </c>
      <c r="F137" s="786">
        <f>F135</f>
        <v>0</v>
      </c>
      <c r="G137" s="406">
        <v>0</v>
      </c>
      <c r="H137" s="251" t="s">
        <v>1535</v>
      </c>
    </row>
    <row r="138" spans="1:11" ht="13.15">
      <c r="B138" s="146"/>
      <c r="D138" s="11" t="s">
        <v>673</v>
      </c>
      <c r="F138" s="786">
        <f>F136+G137</f>
        <v>0</v>
      </c>
      <c r="G138" s="251"/>
    </row>
    <row r="140" spans="1:11" ht="13.15">
      <c r="B140" s="311"/>
      <c r="C140" s="311" t="str">
        <f t="shared" ref="C140:K140" si="47">C103</f>
        <v>2021/22</v>
      </c>
      <c r="D140" s="311" t="str">
        <f t="shared" si="47"/>
        <v>2022/23</v>
      </c>
      <c r="E140" s="311" t="str">
        <f t="shared" si="47"/>
        <v>2023/24</v>
      </c>
      <c r="F140" s="311" t="str">
        <f t="shared" si="47"/>
        <v>2024/25</v>
      </c>
      <c r="G140" s="311" t="str">
        <f t="shared" si="47"/>
        <v>2025/26</v>
      </c>
      <c r="H140" s="311" t="str">
        <f t="shared" si="47"/>
        <v>2026/27</v>
      </c>
      <c r="I140" s="311" t="str">
        <f t="shared" si="47"/>
        <v>2027/28</v>
      </c>
      <c r="J140" s="311" t="str">
        <f t="shared" si="47"/>
        <v>2028/29</v>
      </c>
      <c r="K140" s="311" t="str">
        <f t="shared" si="47"/>
        <v>2029/30</v>
      </c>
    </row>
    <row r="141" spans="1:11" ht="13.15">
      <c r="B141" s="311" t="str">
        <f>B104</f>
        <v xml:space="preserve">Geography New to SF Sector </v>
      </c>
      <c r="C141" s="293">
        <f>IF(C104&gt;$F$137,$F$137,C104)</f>
        <v>0</v>
      </c>
      <c r="D141" s="293">
        <f t="shared" ref="D141:K141" si="48">IF(D104&gt;$F$137,$F$137,D104)</f>
        <v>0</v>
      </c>
      <c r="E141" s="293">
        <f t="shared" si="48"/>
        <v>0</v>
      </c>
      <c r="F141" s="293">
        <f t="shared" si="48"/>
        <v>0</v>
      </c>
      <c r="G141" s="293">
        <f t="shared" si="48"/>
        <v>0</v>
      </c>
      <c r="H141" s="293">
        <f t="shared" si="48"/>
        <v>0</v>
      </c>
      <c r="I141" s="293">
        <f t="shared" si="48"/>
        <v>0</v>
      </c>
      <c r="J141" s="293">
        <f t="shared" si="48"/>
        <v>0</v>
      </c>
      <c r="K141" s="293">
        <f t="shared" si="48"/>
        <v>0</v>
      </c>
    </row>
    <row r="142" spans="1:11" ht="13.15">
      <c r="B142" s="311" t="str">
        <f>B105</f>
        <v>Geography Re-entrants</v>
      </c>
      <c r="C142" s="293">
        <f>IF(C105&gt;$F$138,$F$138,C105)</f>
        <v>0</v>
      </c>
      <c r="D142" s="293">
        <f t="shared" ref="D142:K142" si="49">IF(D105&gt;$F$138,$F$138,D105)</f>
        <v>0</v>
      </c>
      <c r="E142" s="293">
        <f t="shared" si="49"/>
        <v>0</v>
      </c>
      <c r="F142" s="293">
        <f t="shared" si="49"/>
        <v>0</v>
      </c>
      <c r="G142" s="293">
        <f t="shared" si="49"/>
        <v>0</v>
      </c>
      <c r="H142" s="293">
        <f t="shared" si="49"/>
        <v>0</v>
      </c>
      <c r="I142" s="293">
        <f t="shared" si="49"/>
        <v>0</v>
      </c>
      <c r="J142" s="293">
        <f t="shared" si="49"/>
        <v>0</v>
      </c>
      <c r="K142" s="293">
        <f t="shared" si="49"/>
        <v>0</v>
      </c>
    </row>
    <row r="144" spans="1:11" ht="13.15">
      <c r="B144" s="74" t="s">
        <v>1160</v>
      </c>
      <c r="C144" s="295"/>
    </row>
    <row r="146" spans="1:11" ht="13.15">
      <c r="B146" s="311"/>
      <c r="C146" s="311" t="str">
        <f t="shared" ref="C146:K146" si="50">C140</f>
        <v>2021/22</v>
      </c>
      <c r="D146" s="311" t="str">
        <f t="shared" si="50"/>
        <v>2022/23</v>
      </c>
      <c r="E146" s="311" t="str">
        <f t="shared" si="50"/>
        <v>2023/24</v>
      </c>
      <c r="F146" s="311" t="str">
        <f t="shared" si="50"/>
        <v>2024/25</v>
      </c>
      <c r="G146" s="311" t="str">
        <f t="shared" si="50"/>
        <v>2025/26</v>
      </c>
      <c r="H146" s="311" t="str">
        <f t="shared" si="50"/>
        <v>2026/27</v>
      </c>
      <c r="I146" s="311" t="str">
        <f t="shared" si="50"/>
        <v>2027/28</v>
      </c>
      <c r="J146" s="311" t="str">
        <f t="shared" si="50"/>
        <v>2028/29</v>
      </c>
      <c r="K146" s="311" t="str">
        <f t="shared" si="50"/>
        <v>2029/30</v>
      </c>
    </row>
    <row r="147" spans="1:11" ht="13.15">
      <c r="B147" s="223" t="s">
        <v>1161</v>
      </c>
      <c r="C147" s="768"/>
      <c r="D147" s="768"/>
      <c r="E147" s="768"/>
      <c r="F147" s="768"/>
      <c r="G147" s="768"/>
      <c r="H147" s="768"/>
      <c r="I147" s="768"/>
      <c r="J147" s="768"/>
      <c r="K147" s="768"/>
    </row>
    <row r="148" spans="1:11" ht="13.15">
      <c r="B148" s="311" t="str">
        <f>B104</f>
        <v xml:space="preserve">Geography New to SF Sector </v>
      </c>
      <c r="C148" s="293">
        <f t="shared" ref="C148:K148" si="51">C104</f>
        <v>153.53989130568996</v>
      </c>
      <c r="D148" s="293">
        <f t="shared" si="51"/>
        <v>157.75216151291335</v>
      </c>
      <c r="E148" s="293">
        <f t="shared" si="51"/>
        <v>155.09248723944737</v>
      </c>
      <c r="F148" s="293">
        <f t="shared" si="51"/>
        <v>151.80609926625826</v>
      </c>
      <c r="G148" s="293">
        <f t="shared" si="51"/>
        <v>150.39113210432225</v>
      </c>
      <c r="H148" s="293">
        <f t="shared" si="51"/>
        <v>147.91355014916368</v>
      </c>
      <c r="I148" s="293">
        <f t="shared" si="51"/>
        <v>147.0825250370753</v>
      </c>
      <c r="J148" s="293">
        <f t="shared" si="51"/>
        <v>146.32738079333387</v>
      </c>
      <c r="K148" s="293">
        <f t="shared" si="51"/>
        <v>149.35660913014485</v>
      </c>
    </row>
    <row r="149" spans="1:11" ht="13.15">
      <c r="B149" s="311" t="str">
        <f>B105</f>
        <v>Geography Re-entrants</v>
      </c>
      <c r="C149" s="293">
        <f t="shared" ref="C149:K149" si="52">C105</f>
        <v>506.75595617840054</v>
      </c>
      <c r="D149" s="293">
        <f t="shared" si="52"/>
        <v>520.65848664387681</v>
      </c>
      <c r="E149" s="293">
        <f t="shared" si="52"/>
        <v>511.88027423202919</v>
      </c>
      <c r="F149" s="293">
        <f t="shared" si="52"/>
        <v>501.03360327528787</v>
      </c>
      <c r="G149" s="293">
        <f t="shared" si="52"/>
        <v>496.36352678239575</v>
      </c>
      <c r="H149" s="293">
        <f t="shared" si="52"/>
        <v>488.18630715549727</v>
      </c>
      <c r="I149" s="293">
        <f t="shared" si="52"/>
        <v>485.44352206099592</v>
      </c>
      <c r="J149" s="293">
        <f t="shared" si="52"/>
        <v>482.95118055915185</v>
      </c>
      <c r="K149" s="293">
        <f t="shared" si="52"/>
        <v>492.94910024796474</v>
      </c>
    </row>
    <row r="150" spans="1:11" ht="13.15">
      <c r="B150" s="311" t="str">
        <f>B106</f>
        <v>Geography NQTs</v>
      </c>
      <c r="C150" s="293">
        <f t="shared" ref="C150:K150" si="53">C106</f>
        <v>714.45304321500078</v>
      </c>
      <c r="D150" s="293">
        <f t="shared" si="53"/>
        <v>734.0536124403817</v>
      </c>
      <c r="E150" s="293">
        <f t="shared" si="53"/>
        <v>721.67759496062979</v>
      </c>
      <c r="F150" s="293">
        <f t="shared" si="53"/>
        <v>706.38534830952688</v>
      </c>
      <c r="G150" s="293">
        <f t="shared" si="53"/>
        <v>699.80121185939902</v>
      </c>
      <c r="H150" s="293">
        <f t="shared" si="53"/>
        <v>688.27250780324323</v>
      </c>
      <c r="I150" s="293">
        <f t="shared" si="53"/>
        <v>684.40557514313377</v>
      </c>
      <c r="J150" s="293">
        <f t="shared" si="53"/>
        <v>680.89173194304192</v>
      </c>
      <c r="K150" s="293">
        <f t="shared" si="53"/>
        <v>694.98736132914598</v>
      </c>
    </row>
    <row r="151" spans="1:11" ht="13.15">
      <c r="B151" s="311" t="str">
        <f>B107</f>
        <v>Total</v>
      </c>
      <c r="C151" s="293">
        <f t="shared" ref="C151:K151" si="54">C107</f>
        <v>1374.7488906990911</v>
      </c>
      <c r="D151" s="293">
        <f t="shared" si="54"/>
        <v>1412.4642605971717</v>
      </c>
      <c r="E151" s="293">
        <f t="shared" si="54"/>
        <v>1388.6503564321065</v>
      </c>
      <c r="F151" s="293">
        <f t="shared" si="54"/>
        <v>1359.2250508510729</v>
      </c>
      <c r="G151" s="293">
        <f t="shared" si="54"/>
        <v>1346.5558707461171</v>
      </c>
      <c r="H151" s="293">
        <f t="shared" si="54"/>
        <v>1324.3723651079042</v>
      </c>
      <c r="I151" s="293">
        <f t="shared" si="54"/>
        <v>1316.9316222412049</v>
      </c>
      <c r="J151" s="293">
        <f t="shared" si="54"/>
        <v>1310.1702932955277</v>
      </c>
      <c r="K151" s="293">
        <f t="shared" si="54"/>
        <v>1337.2930707072555</v>
      </c>
    </row>
    <row r="152" spans="1:11" ht="13.15">
      <c r="B152" s="223" t="s">
        <v>1162</v>
      </c>
      <c r="C152" s="773"/>
      <c r="D152" s="773"/>
      <c r="E152" s="773"/>
      <c r="F152" s="773"/>
      <c r="G152" s="773"/>
      <c r="H152" s="773"/>
      <c r="I152" s="773"/>
      <c r="J152" s="773"/>
      <c r="K152" s="773"/>
    </row>
    <row r="153" spans="1:11" ht="13.15">
      <c r="B153" s="311" t="str">
        <f>B148</f>
        <v xml:space="preserve">Geography New to SF Sector </v>
      </c>
      <c r="C153" s="429">
        <f>IF(C141&gt;0,C141,C148)</f>
        <v>153.53989130568996</v>
      </c>
      <c r="D153" s="429">
        <f t="shared" ref="D153:K154" si="55">IF(D141&gt;0,D141,D148)</f>
        <v>157.75216151291335</v>
      </c>
      <c r="E153" s="429">
        <f t="shared" si="55"/>
        <v>155.09248723944737</v>
      </c>
      <c r="F153" s="429">
        <f t="shared" si="55"/>
        <v>151.80609926625826</v>
      </c>
      <c r="G153" s="429">
        <f t="shared" si="55"/>
        <v>150.39113210432225</v>
      </c>
      <c r="H153" s="429">
        <f t="shared" si="55"/>
        <v>147.91355014916368</v>
      </c>
      <c r="I153" s="429">
        <f t="shared" si="55"/>
        <v>147.0825250370753</v>
      </c>
      <c r="J153" s="429">
        <f t="shared" si="55"/>
        <v>146.32738079333387</v>
      </c>
      <c r="K153" s="429">
        <f t="shared" si="55"/>
        <v>149.35660913014485</v>
      </c>
    </row>
    <row r="154" spans="1:11" ht="13.15">
      <c r="B154" s="311" t="str">
        <f>B149</f>
        <v>Geography Re-entrants</v>
      </c>
      <c r="C154" s="429">
        <f>IF(C142&gt;0,C142,C149)</f>
        <v>506.75595617840054</v>
      </c>
      <c r="D154" s="429">
        <f t="shared" si="55"/>
        <v>520.65848664387681</v>
      </c>
      <c r="E154" s="429">
        <f t="shared" si="55"/>
        <v>511.88027423202919</v>
      </c>
      <c r="F154" s="429">
        <f t="shared" si="55"/>
        <v>501.03360327528787</v>
      </c>
      <c r="G154" s="429">
        <f t="shared" si="55"/>
        <v>496.36352678239575</v>
      </c>
      <c r="H154" s="429">
        <f t="shared" si="55"/>
        <v>488.18630715549727</v>
      </c>
      <c r="I154" s="429">
        <f t="shared" si="55"/>
        <v>485.44352206099592</v>
      </c>
      <c r="J154" s="429">
        <f t="shared" si="55"/>
        <v>482.95118055915185</v>
      </c>
      <c r="K154" s="429">
        <f t="shared" si="55"/>
        <v>492.94910024796474</v>
      </c>
    </row>
    <row r="155" spans="1:11" ht="13.15">
      <c r="B155" s="311" t="str">
        <f>B150</f>
        <v>Geography NQTs</v>
      </c>
      <c r="C155" s="429">
        <f>C150+(C148-C153)+(C149-C154)</f>
        <v>714.45304321500078</v>
      </c>
      <c r="D155" s="429">
        <f t="shared" ref="D155:K155" si="56">D150+(D148-D153)+(D149-D154)</f>
        <v>734.0536124403817</v>
      </c>
      <c r="E155" s="429">
        <f t="shared" si="56"/>
        <v>721.67759496062979</v>
      </c>
      <c r="F155" s="429">
        <f t="shared" si="56"/>
        <v>706.38534830952688</v>
      </c>
      <c r="G155" s="429">
        <f t="shared" si="56"/>
        <v>699.80121185939902</v>
      </c>
      <c r="H155" s="429">
        <f t="shared" si="56"/>
        <v>688.27250780324323</v>
      </c>
      <c r="I155" s="429">
        <f t="shared" si="56"/>
        <v>684.40557514313377</v>
      </c>
      <c r="J155" s="429">
        <f t="shared" si="56"/>
        <v>680.89173194304192</v>
      </c>
      <c r="K155" s="429">
        <f t="shared" si="56"/>
        <v>694.98736132914598</v>
      </c>
    </row>
    <row r="156" spans="1:11" ht="13.15">
      <c r="B156" s="311" t="str">
        <f>B151</f>
        <v>Total</v>
      </c>
      <c r="C156" s="774">
        <f>SUM(C153:C155)</f>
        <v>1374.7488906990911</v>
      </c>
      <c r="D156" s="429">
        <f t="shared" ref="D156:K156" si="57">SUM(D153:D155)</f>
        <v>1412.4642605971717</v>
      </c>
      <c r="E156" s="429">
        <f t="shared" si="57"/>
        <v>1388.6503564321065</v>
      </c>
      <c r="F156" s="429">
        <f t="shared" si="57"/>
        <v>1359.2250508510729</v>
      </c>
      <c r="G156" s="429">
        <f t="shared" si="57"/>
        <v>1346.5558707461171</v>
      </c>
      <c r="H156" s="429">
        <f t="shared" si="57"/>
        <v>1324.3723651079042</v>
      </c>
      <c r="I156" s="429">
        <f t="shared" si="57"/>
        <v>1316.9316222412049</v>
      </c>
      <c r="J156" s="429">
        <f t="shared" si="57"/>
        <v>1310.1702932955277</v>
      </c>
      <c r="K156" s="429">
        <f t="shared" si="57"/>
        <v>1337.2930707072555</v>
      </c>
    </row>
    <row r="157" spans="1:11">
      <c r="A157" s="1083">
        <f>SUM(C157:K157)</f>
        <v>0</v>
      </c>
      <c r="B157" s="1080"/>
      <c r="C157" s="1154">
        <f>C156-C151</f>
        <v>0</v>
      </c>
      <c r="D157" s="1154">
        <f t="shared" ref="D157:K157" si="58">D156-D151</f>
        <v>0</v>
      </c>
      <c r="E157" s="1154">
        <f t="shared" si="58"/>
        <v>0</v>
      </c>
      <c r="F157" s="1154">
        <f t="shared" si="58"/>
        <v>0</v>
      </c>
      <c r="G157" s="1154">
        <f t="shared" si="58"/>
        <v>0</v>
      </c>
      <c r="H157" s="1154">
        <f t="shared" si="58"/>
        <v>0</v>
      </c>
      <c r="I157" s="1154">
        <f t="shared" si="58"/>
        <v>0</v>
      </c>
      <c r="J157" s="1154">
        <f t="shared" si="58"/>
        <v>0</v>
      </c>
      <c r="K157" s="1154">
        <f t="shared" si="58"/>
        <v>0</v>
      </c>
    </row>
    <row r="159" spans="1:11" ht="13.15">
      <c r="B159" s="8" t="s">
        <v>1165</v>
      </c>
      <c r="C159" s="598" t="b">
        <f>IF(C155=C150,FALSE, TRUE)</f>
        <v>0</v>
      </c>
      <c r="D159" s="598" t="b">
        <f t="shared" ref="D159:K159" si="59">IF(D155=D150,FALSE, TRUE)</f>
        <v>0</v>
      </c>
      <c r="E159" s="598" t="b">
        <f t="shared" si="59"/>
        <v>0</v>
      </c>
      <c r="F159" s="598" t="b">
        <f t="shared" si="59"/>
        <v>0</v>
      </c>
      <c r="G159" s="598" t="b">
        <f t="shared" si="59"/>
        <v>0</v>
      </c>
      <c r="H159" s="598" t="b">
        <f t="shared" si="59"/>
        <v>0</v>
      </c>
      <c r="I159" s="598" t="b">
        <f t="shared" si="59"/>
        <v>0</v>
      </c>
      <c r="J159" s="598" t="b">
        <f t="shared" si="59"/>
        <v>0</v>
      </c>
      <c r="K159" s="598" t="b">
        <f t="shared" si="59"/>
        <v>0</v>
      </c>
    </row>
  </sheetData>
  <mergeCells count="4">
    <mergeCell ref="J51:J53"/>
    <mergeCell ref="A5:L5"/>
    <mergeCell ref="D17:L18"/>
    <mergeCell ref="B46:L48"/>
  </mergeCells>
  <conditionalFormatting sqref="C159:K159">
    <cfRule type="cellIs" dxfId="5" priority="1" stopIfTrue="1" operator="equal">
      <formula>TRUE</formula>
    </cfRule>
    <cfRule type="cellIs" dxfId="4"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M159"/>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75" customHeight="1">
      <c r="A5" s="1306" t="s">
        <v>738</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SUM(A12:A1820)</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OUTPUTS_FOR_SECTION_2_OF_MODEL!B76</f>
        <v>History</v>
      </c>
      <c r="C15" s="293">
        <f>OUTPUTS_FOR_SECTION_2_OF_MODEL!E76</f>
        <v>1510.9095948121785</v>
      </c>
      <c r="D15" s="293">
        <f>OUTPUTS_FOR_SECTION_2_OF_MODEL!F76</f>
        <v>1555.6777989876375</v>
      </c>
      <c r="E15" s="293">
        <f>OUTPUTS_FOR_SECTION_2_OF_MODEL!G76</f>
        <v>1532.8780321890988</v>
      </c>
      <c r="F15" s="293">
        <f>OUTPUTS_FOR_SECTION_2_OF_MODEL!H76</f>
        <v>1497.4460174577925</v>
      </c>
      <c r="G15" s="293">
        <f>OUTPUTS_FOR_SECTION_2_OF_MODEL!I76</f>
        <v>1486.3388081397038</v>
      </c>
      <c r="H15" s="293">
        <f>OUTPUTS_FOR_SECTION_2_OF_MODEL!J76</f>
        <v>1463.2323057990322</v>
      </c>
      <c r="I15" s="293">
        <f>OUTPUTS_FOR_SECTION_2_OF_MODEL!K76</f>
        <v>1454.0348224287857</v>
      </c>
      <c r="J15" s="293">
        <f>OUTPUTS_FOR_SECTION_2_OF_MODEL!L76</f>
        <v>1442.9182850514858</v>
      </c>
      <c r="K15" s="293">
        <f>OUTPUTS_FOR_SECTION_2_OF_MODEL!M76</f>
        <v>1473.6575133805195</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3" ht="13.15">
      <c r="A33" s="295"/>
      <c r="B33" s="311" t="str">
        <f>B27</f>
        <v>New to state-funded sector</v>
      </c>
      <c r="C33" s="595">
        <f>'Calc_SEC_part-time_entrants'!G47</f>
        <v>0.14258609139312273</v>
      </c>
      <c r="D33" s="295"/>
      <c r="E33" s="295"/>
      <c r="F33" s="295"/>
      <c r="G33" s="295"/>
      <c r="H33" s="295"/>
      <c r="I33" s="295"/>
      <c r="J33" s="295"/>
      <c r="K33" s="295"/>
    </row>
    <row r="34" spans="1:13" ht="13.15">
      <c r="A34" s="295"/>
      <c r="B34" s="311" t="str">
        <f>B28</f>
        <v>Re-entrants</v>
      </c>
      <c r="C34" s="595">
        <f>'Calc_SEC_part-time_entrants'!G48</f>
        <v>0.29724349163350516</v>
      </c>
      <c r="D34" s="295"/>
      <c r="E34" s="295"/>
      <c r="F34" s="295"/>
      <c r="G34" s="295"/>
      <c r="H34" s="295"/>
      <c r="I34" s="295"/>
      <c r="J34" s="295"/>
      <c r="K34" s="295"/>
    </row>
    <row r="35" spans="1:13" ht="13.15">
      <c r="A35" s="295"/>
      <c r="B35" s="311" t="str">
        <f>B29</f>
        <v>NQTs</v>
      </c>
      <c r="C35" s="595">
        <f>'Calc_SEC_part-time_entrants'!G49</f>
        <v>3.7815256900672251E-2</v>
      </c>
      <c r="D35" s="295"/>
      <c r="E35" s="295"/>
      <c r="F35" s="295"/>
      <c r="G35" s="295"/>
      <c r="H35" s="295"/>
      <c r="I35" s="295"/>
      <c r="J35" s="295"/>
      <c r="K35" s="295"/>
    </row>
    <row r="36" spans="1:13" ht="13.15">
      <c r="A36" s="295"/>
      <c r="B36" s="295"/>
      <c r="C36" s="312"/>
      <c r="D36" s="295"/>
      <c r="E36" s="295"/>
      <c r="F36" s="295"/>
      <c r="G36" s="295"/>
      <c r="H36" s="295"/>
      <c r="I36" s="295"/>
      <c r="J36" s="295"/>
      <c r="K36" s="295"/>
    </row>
    <row r="37" spans="1:13" ht="13.15">
      <c r="A37" s="295"/>
      <c r="B37" s="326" t="s">
        <v>1366</v>
      </c>
      <c r="C37" s="312"/>
      <c r="D37" s="349" t="s">
        <v>717</v>
      </c>
      <c r="E37" s="295"/>
      <c r="F37" s="295"/>
      <c r="G37" s="295"/>
      <c r="H37" s="295"/>
      <c r="I37" s="295"/>
      <c r="J37" s="295"/>
      <c r="K37" s="295"/>
    </row>
    <row r="38" spans="1:13" ht="13.15">
      <c r="A38" s="295"/>
      <c r="B38" s="295"/>
      <c r="C38" s="312"/>
      <c r="D38" s="295"/>
      <c r="E38" s="295"/>
      <c r="F38" s="295"/>
      <c r="G38" s="295"/>
      <c r="H38" s="295"/>
      <c r="I38" s="295"/>
      <c r="J38" s="295"/>
      <c r="K38" s="295"/>
    </row>
    <row r="39" spans="1:13" ht="13.15">
      <c r="A39" s="295"/>
      <c r="B39" s="311" t="s">
        <v>716</v>
      </c>
      <c r="C39" s="513">
        <f>RAW_DATA_INPUTS!C416</f>
        <v>0.63100000000000001</v>
      </c>
      <c r="D39" s="295"/>
      <c r="E39" s="295"/>
      <c r="F39" s="295"/>
      <c r="G39" s="295"/>
      <c r="H39" s="295"/>
      <c r="I39" s="295"/>
      <c r="J39" s="295"/>
      <c r="K39" s="295"/>
    </row>
    <row r="40" spans="1:13">
      <c r="A40" s="295"/>
      <c r="B40" s="295"/>
      <c r="C40" s="295"/>
      <c r="D40" s="295"/>
      <c r="E40" s="295"/>
      <c r="F40" s="295"/>
      <c r="G40" s="295"/>
      <c r="H40" s="295"/>
      <c r="I40" s="295"/>
      <c r="J40" s="295"/>
      <c r="K40" s="295"/>
    </row>
    <row r="41" spans="1:13" ht="13.15">
      <c r="A41" s="295"/>
      <c r="B41" s="349" t="s">
        <v>725</v>
      </c>
      <c r="C41" s="295"/>
      <c r="D41" s="612">
        <f>C20</f>
        <v>0.92800000000000005</v>
      </c>
      <c r="E41" s="349" t="s">
        <v>714</v>
      </c>
      <c r="F41" s="295"/>
      <c r="G41" s="295"/>
      <c r="H41" s="295"/>
      <c r="I41" s="295"/>
      <c r="J41" s="295"/>
      <c r="K41" s="295"/>
    </row>
    <row r="42" spans="1:13" ht="13.15">
      <c r="A42" s="295"/>
      <c r="B42" s="349"/>
      <c r="C42" s="295"/>
      <c r="D42" s="612"/>
      <c r="E42" s="349"/>
      <c r="F42" s="295"/>
      <c r="G42" s="295"/>
      <c r="H42" s="295"/>
      <c r="I42" s="295"/>
      <c r="J42" s="295"/>
      <c r="K42" s="295"/>
    </row>
    <row r="43" spans="1:13"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3" ht="13.15">
      <c r="A44" s="295"/>
      <c r="B44" s="311" t="s">
        <v>803</v>
      </c>
      <c r="C44" s="429">
        <f t="shared" ref="C44:K44" si="4">C15*$C$20</f>
        <v>1402.1241039857018</v>
      </c>
      <c r="D44" s="429">
        <f t="shared" si="4"/>
        <v>1443.6689974605276</v>
      </c>
      <c r="E44" s="429">
        <f t="shared" si="4"/>
        <v>1422.5108138714838</v>
      </c>
      <c r="F44" s="429">
        <f t="shared" si="4"/>
        <v>1389.6299042008316</v>
      </c>
      <c r="G44" s="429">
        <f t="shared" si="4"/>
        <v>1379.3224139536453</v>
      </c>
      <c r="H44" s="429">
        <f t="shared" si="4"/>
        <v>1357.8795797815019</v>
      </c>
      <c r="I44" s="429">
        <f t="shared" si="4"/>
        <v>1349.3443152139132</v>
      </c>
      <c r="J44" s="429">
        <f t="shared" si="4"/>
        <v>1339.0281685277789</v>
      </c>
      <c r="K44" s="429">
        <f t="shared" si="4"/>
        <v>1367.5541724171221</v>
      </c>
    </row>
    <row r="45" spans="1:13">
      <c r="A45" s="295"/>
      <c r="B45" s="295"/>
      <c r="C45" s="295"/>
      <c r="D45" s="295"/>
      <c r="E45" s="295"/>
      <c r="F45" s="295"/>
      <c r="G45" s="295"/>
      <c r="H45" s="295"/>
      <c r="I45" s="295"/>
      <c r="J45" s="295"/>
      <c r="K45" s="295"/>
    </row>
    <row r="46" spans="1:13" ht="12.75" customHeight="1">
      <c r="A46" s="295"/>
      <c r="B46" s="1480" t="s">
        <v>1492</v>
      </c>
      <c r="C46" s="1294"/>
      <c r="D46" s="1294"/>
      <c r="E46" s="1294"/>
      <c r="F46" s="1294"/>
      <c r="G46" s="1294"/>
      <c r="H46" s="1294"/>
      <c r="I46" s="1294"/>
      <c r="J46" s="1294"/>
      <c r="K46" s="1294"/>
      <c r="L46" s="1294"/>
      <c r="M46" s="1153"/>
    </row>
    <row r="47" spans="1:13">
      <c r="A47" s="295"/>
      <c r="B47" s="1294"/>
      <c r="C47" s="1294"/>
      <c r="D47" s="1294"/>
      <c r="E47" s="1294"/>
      <c r="F47" s="1294"/>
      <c r="G47" s="1294"/>
      <c r="H47" s="1294"/>
      <c r="I47" s="1294"/>
      <c r="J47" s="1294"/>
      <c r="K47" s="1294"/>
      <c r="L47" s="1294"/>
      <c r="M47" s="1153"/>
    </row>
    <row r="48" spans="1:13">
      <c r="A48" s="295"/>
      <c r="B48" s="1294"/>
      <c r="C48" s="1294"/>
      <c r="D48" s="1294"/>
      <c r="E48" s="1294"/>
      <c r="F48" s="1294"/>
      <c r="G48" s="1294"/>
      <c r="H48" s="1294"/>
      <c r="I48" s="1294"/>
      <c r="J48" s="1294"/>
      <c r="K48" s="1294"/>
      <c r="L48" s="1294"/>
      <c r="M48" s="1153"/>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14.814701713556856</v>
      </c>
      <c r="D58" s="429">
        <f t="shared" ref="D58:K58" si="7">D44/$J$51</f>
        <v>15.253660863322185</v>
      </c>
      <c r="E58" s="429">
        <f t="shared" si="7"/>
        <v>15.030105631812125</v>
      </c>
      <c r="F58" s="429">
        <f t="shared" si="7"/>
        <v>14.68268926013973</v>
      </c>
      <c r="G58" s="429">
        <f t="shared" si="7"/>
        <v>14.573781358910884</v>
      </c>
      <c r="H58" s="429">
        <f t="shared" si="7"/>
        <v>14.347218538080291</v>
      </c>
      <c r="I58" s="429">
        <f t="shared" si="7"/>
        <v>14.257035794444635</v>
      </c>
      <c r="J58" s="429">
        <f t="shared" si="7"/>
        <v>14.148036430155882</v>
      </c>
      <c r="K58" s="429">
        <f t="shared" si="7"/>
        <v>14.449439307047507</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14.814701713556856</v>
      </c>
      <c r="D99" s="429">
        <f t="shared" ref="D99:K99" si="33">D58</f>
        <v>15.253660863322185</v>
      </c>
      <c r="E99" s="429">
        <f t="shared" si="33"/>
        <v>15.030105631812125</v>
      </c>
      <c r="F99" s="429">
        <f t="shared" si="33"/>
        <v>14.68268926013973</v>
      </c>
      <c r="G99" s="429">
        <f t="shared" si="33"/>
        <v>14.573781358910884</v>
      </c>
      <c r="H99" s="429">
        <f t="shared" si="33"/>
        <v>14.347218538080291</v>
      </c>
      <c r="I99" s="429">
        <f t="shared" si="33"/>
        <v>14.257035794444635</v>
      </c>
      <c r="J99" s="429">
        <f t="shared" si="33"/>
        <v>14.148036430155882</v>
      </c>
      <c r="K99" s="429">
        <f t="shared" si="33"/>
        <v>14.449439307047507</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866</v>
      </c>
      <c r="C104" s="429">
        <f t="shared" ref="C104:K104" si="35">C66*C$99</f>
        <v>165.45913993565969</v>
      </c>
      <c r="D104" s="429">
        <f t="shared" si="35"/>
        <v>170.36168909198841</v>
      </c>
      <c r="E104" s="429">
        <f t="shared" si="35"/>
        <v>167.86489522809825</v>
      </c>
      <c r="F104" s="429">
        <f t="shared" si="35"/>
        <v>163.98474865694726</v>
      </c>
      <c r="G104" s="429">
        <f t="shared" si="35"/>
        <v>162.76840235325943</v>
      </c>
      <c r="H104" s="429">
        <f t="shared" si="35"/>
        <v>160.238017995826</v>
      </c>
      <c r="I104" s="429">
        <f t="shared" si="35"/>
        <v>159.23080506049303</v>
      </c>
      <c r="J104" s="429">
        <f t="shared" si="35"/>
        <v>158.01343724455873</v>
      </c>
      <c r="K104" s="429">
        <f t="shared" si="35"/>
        <v>161.37967854653422</v>
      </c>
    </row>
    <row r="105" spans="1:11" ht="13.15">
      <c r="A105" s="295"/>
      <c r="B105" s="311" t="s">
        <v>867</v>
      </c>
      <c r="C105" s="429">
        <f t="shared" ref="C105:K105" si="36">C77*C$99</f>
        <v>546.09524569491293</v>
      </c>
      <c r="D105" s="429">
        <f t="shared" si="36"/>
        <v>562.27603079447169</v>
      </c>
      <c r="E105" s="429">
        <f t="shared" si="36"/>
        <v>554.03540256999975</v>
      </c>
      <c r="F105" s="429">
        <f t="shared" si="36"/>
        <v>541.2290408547816</v>
      </c>
      <c r="G105" s="429">
        <f t="shared" si="36"/>
        <v>537.21450932862467</v>
      </c>
      <c r="H105" s="429">
        <f t="shared" si="36"/>
        <v>528.86301621731923</v>
      </c>
      <c r="I105" s="429">
        <f t="shared" si="36"/>
        <v>525.53872602941158</v>
      </c>
      <c r="J105" s="429">
        <f t="shared" si="36"/>
        <v>521.52082301841915</v>
      </c>
      <c r="K105" s="429">
        <f t="shared" si="36"/>
        <v>532.63104860997908</v>
      </c>
    </row>
    <row r="106" spans="1:11" ht="13.15">
      <c r="A106" s="295"/>
      <c r="B106" s="311" t="s">
        <v>868</v>
      </c>
      <c r="C106" s="429">
        <f t="shared" ref="C106:K106" si="37">C88*C$99</f>
        <v>769.91578572511298</v>
      </c>
      <c r="D106" s="429">
        <f t="shared" si="37"/>
        <v>792.72836644575841</v>
      </c>
      <c r="E106" s="429">
        <f t="shared" si="37"/>
        <v>781.11026538311455</v>
      </c>
      <c r="F106" s="429">
        <f t="shared" si="37"/>
        <v>763.05513650224418</v>
      </c>
      <c r="G106" s="429">
        <f t="shared" si="37"/>
        <v>757.39522420920423</v>
      </c>
      <c r="H106" s="429">
        <f t="shared" si="37"/>
        <v>745.62081959488387</v>
      </c>
      <c r="I106" s="429">
        <f t="shared" si="37"/>
        <v>740.93404835455885</v>
      </c>
      <c r="J106" s="429">
        <f t="shared" si="37"/>
        <v>735.26938275261034</v>
      </c>
      <c r="K106" s="429">
        <f t="shared" si="37"/>
        <v>750.93320354823743</v>
      </c>
    </row>
    <row r="107" spans="1:11" ht="13.15">
      <c r="A107" s="295"/>
      <c r="B107" s="311" t="s">
        <v>8</v>
      </c>
      <c r="C107" s="429">
        <f>SUM(C104:C106)</f>
        <v>1481.4701713556856</v>
      </c>
      <c r="D107" s="429">
        <f t="shared" ref="D107:K107" si="38">SUM(D104:D106)</f>
        <v>1525.3660863322184</v>
      </c>
      <c r="E107" s="429">
        <f t="shared" si="38"/>
        <v>1503.0105631812125</v>
      </c>
      <c r="F107" s="429">
        <f t="shared" si="38"/>
        <v>1468.2689260139732</v>
      </c>
      <c r="G107" s="429">
        <f t="shared" si="38"/>
        <v>1457.3781358910883</v>
      </c>
      <c r="H107" s="429">
        <f t="shared" si="38"/>
        <v>1434.7218538080292</v>
      </c>
      <c r="I107" s="429">
        <f t="shared" si="38"/>
        <v>1425.7035794444635</v>
      </c>
      <c r="J107" s="429">
        <f t="shared" si="38"/>
        <v>1414.8036430155882</v>
      </c>
      <c r="K107" s="429">
        <f t="shared" si="38"/>
        <v>1444.9439307047508</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1481.4701713556856</v>
      </c>
      <c r="D112" s="642">
        <f t="shared" ref="D112:K112" si="39">D107</f>
        <v>1525.3660863322184</v>
      </c>
      <c r="E112" s="642">
        <f t="shared" si="39"/>
        <v>1503.0105631812125</v>
      </c>
      <c r="F112" s="642">
        <f t="shared" si="39"/>
        <v>1468.2689260139732</v>
      </c>
      <c r="G112" s="642">
        <f t="shared" si="39"/>
        <v>1457.3781358910883</v>
      </c>
      <c r="H112" s="642">
        <f t="shared" si="39"/>
        <v>1434.7218538080292</v>
      </c>
      <c r="I112" s="642">
        <f t="shared" si="39"/>
        <v>1425.7035794444635</v>
      </c>
      <c r="J112" s="642">
        <f t="shared" si="39"/>
        <v>1414.8036430155882</v>
      </c>
      <c r="K112" s="642">
        <f t="shared" si="39"/>
        <v>1444.9439307047508</v>
      </c>
    </row>
    <row r="113" spans="1:11">
      <c r="A113" s="295"/>
      <c r="B113" s="642" t="s">
        <v>1493</v>
      </c>
      <c r="C113" s="642">
        <f t="shared" ref="C113:K113" si="40">((C68+C79+C90)/100)*C112</f>
        <v>215.02999287258433</v>
      </c>
      <c r="D113" s="642">
        <f t="shared" si="40"/>
        <v>221.40132485553065</v>
      </c>
      <c r="E113" s="642">
        <f t="shared" si="40"/>
        <v>218.15650219438672</v>
      </c>
      <c r="F113" s="642">
        <f t="shared" si="40"/>
        <v>213.11388025241595</v>
      </c>
      <c r="G113" s="642">
        <f t="shared" si="40"/>
        <v>211.53312178168835</v>
      </c>
      <c r="H113" s="642">
        <f t="shared" si="40"/>
        <v>208.24464505833907</v>
      </c>
      <c r="I113" s="642">
        <f t="shared" si="40"/>
        <v>206.93567542154508</v>
      </c>
      <c r="J113" s="642">
        <f t="shared" si="40"/>
        <v>205.35358939785698</v>
      </c>
      <c r="K113" s="642">
        <f t="shared" si="40"/>
        <v>209.72834224289568</v>
      </c>
    </row>
    <row r="114" spans="1:11">
      <c r="A114" s="295"/>
      <c r="B114" s="642" t="s">
        <v>1494</v>
      </c>
      <c r="C114" s="642">
        <f t="shared" ref="C114:K114" si="41">((C67+C78+C89)/100)*C112</f>
        <v>1266.4401784831014</v>
      </c>
      <c r="D114" s="642">
        <f t="shared" si="41"/>
        <v>1303.964761476688</v>
      </c>
      <c r="E114" s="642">
        <f t="shared" si="41"/>
        <v>1284.854060986826</v>
      </c>
      <c r="F114" s="642">
        <f t="shared" si="41"/>
        <v>1255.1550457615574</v>
      </c>
      <c r="G114" s="642">
        <f t="shared" si="41"/>
        <v>1245.8450141094002</v>
      </c>
      <c r="H114" s="642">
        <f t="shared" si="41"/>
        <v>1226.4772087496904</v>
      </c>
      <c r="I114" s="642">
        <f t="shared" si="41"/>
        <v>1218.7679040229186</v>
      </c>
      <c r="J114" s="642">
        <f t="shared" si="41"/>
        <v>1209.4500536177313</v>
      </c>
      <c r="K114" s="642">
        <f t="shared" si="41"/>
        <v>1235.2155884618553</v>
      </c>
    </row>
    <row r="115" spans="1:11">
      <c r="A115" s="295"/>
      <c r="B115" s="642" t="s">
        <v>801</v>
      </c>
      <c r="C115" s="642">
        <f>C113*$C$39</f>
        <v>135.68392550260072</v>
      </c>
      <c r="D115" s="642">
        <f t="shared" ref="D115:K115" si="42">D113*$C$39</f>
        <v>139.70423598383985</v>
      </c>
      <c r="E115" s="642">
        <f t="shared" si="42"/>
        <v>137.65675288465803</v>
      </c>
      <c r="F115" s="642">
        <f t="shared" si="42"/>
        <v>134.47485843927447</v>
      </c>
      <c r="G115" s="642">
        <f t="shared" si="42"/>
        <v>133.47739984424535</v>
      </c>
      <c r="H115" s="642">
        <f t="shared" si="42"/>
        <v>131.40237103181195</v>
      </c>
      <c r="I115" s="642">
        <f t="shared" si="42"/>
        <v>130.57641119099495</v>
      </c>
      <c r="J115" s="642">
        <f t="shared" si="42"/>
        <v>129.57811491004776</v>
      </c>
      <c r="K115" s="642">
        <f t="shared" si="42"/>
        <v>132.33858395526718</v>
      </c>
    </row>
    <row r="116" spans="1:11">
      <c r="A116" s="295"/>
      <c r="B116" s="642" t="s">
        <v>802</v>
      </c>
      <c r="C116" s="642">
        <f>C114</f>
        <v>1266.4401784831014</v>
      </c>
      <c r="D116" s="642">
        <f t="shared" ref="D116:K116" si="43">D114</f>
        <v>1303.964761476688</v>
      </c>
      <c r="E116" s="642">
        <f t="shared" si="43"/>
        <v>1284.854060986826</v>
      </c>
      <c r="F116" s="642">
        <f t="shared" si="43"/>
        <v>1255.1550457615574</v>
      </c>
      <c r="G116" s="642">
        <f t="shared" si="43"/>
        <v>1245.8450141094002</v>
      </c>
      <c r="H116" s="642">
        <f t="shared" si="43"/>
        <v>1226.4772087496904</v>
      </c>
      <c r="I116" s="642">
        <f t="shared" si="43"/>
        <v>1218.7679040229186</v>
      </c>
      <c r="J116" s="642">
        <f t="shared" si="43"/>
        <v>1209.4500536177313</v>
      </c>
      <c r="K116" s="642">
        <f t="shared" si="43"/>
        <v>1235.2155884618553</v>
      </c>
    </row>
    <row r="117" spans="1:11">
      <c r="A117" s="295"/>
      <c r="B117" s="642" t="s">
        <v>702</v>
      </c>
      <c r="C117" s="642">
        <f>C116+C115</f>
        <v>1402.124103985702</v>
      </c>
      <c r="D117" s="642">
        <f t="shared" ref="D117:K117" si="44">D116+D115</f>
        <v>1443.6689974605279</v>
      </c>
      <c r="E117" s="642">
        <f t="shared" si="44"/>
        <v>1422.5108138714841</v>
      </c>
      <c r="F117" s="642">
        <f t="shared" si="44"/>
        <v>1389.6299042008318</v>
      </c>
      <c r="G117" s="642">
        <f t="shared" si="44"/>
        <v>1379.3224139536455</v>
      </c>
      <c r="H117" s="642">
        <f t="shared" si="44"/>
        <v>1357.8795797815023</v>
      </c>
      <c r="I117" s="642">
        <f t="shared" si="44"/>
        <v>1349.3443152139137</v>
      </c>
      <c r="J117" s="642">
        <f t="shared" si="44"/>
        <v>1339.0281685277791</v>
      </c>
      <c r="K117" s="642">
        <f t="shared" si="44"/>
        <v>1367.5541724171226</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ht="13.15">
      <c r="A121" s="295"/>
      <c r="B121" s="993" t="s">
        <v>1664</v>
      </c>
      <c r="C121" s="295"/>
      <c r="D121" s="295"/>
      <c r="E121" s="295"/>
      <c r="F121" s="1174" t="s">
        <v>1669</v>
      </c>
      <c r="G121" s="295"/>
      <c r="H121" s="295"/>
      <c r="I121" s="295"/>
      <c r="J121" s="295"/>
      <c r="K121" s="295"/>
    </row>
    <row r="122" spans="1:11">
      <c r="A122" s="295"/>
      <c r="B122" s="295"/>
      <c r="C122" s="295"/>
      <c r="D122" s="295"/>
      <c r="E122" s="295"/>
      <c r="F122" s="295"/>
      <c r="G122" s="295"/>
      <c r="H122" s="295"/>
      <c r="I122" s="295"/>
      <c r="J122" s="295"/>
      <c r="K122" s="295"/>
    </row>
    <row r="123" spans="1:11">
      <c r="A123" s="295"/>
      <c r="B123" s="904" t="s">
        <v>1394</v>
      </c>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ht="13.15">
      <c r="A125" s="295"/>
      <c r="B125" s="310" t="s">
        <v>1221</v>
      </c>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310" t="s">
        <v>1158</v>
      </c>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904" t="s">
        <v>1665</v>
      </c>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931" t="s">
        <v>1532</v>
      </c>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ht="13.15">
      <c r="A133" s="295"/>
      <c r="B133" s="326" t="s">
        <v>1164</v>
      </c>
      <c r="C133" s="295"/>
      <c r="E133" s="295"/>
      <c r="F133" s="647" t="s">
        <v>1163</v>
      </c>
      <c r="G133" s="295"/>
      <c r="H133" s="295"/>
      <c r="I133" s="295"/>
      <c r="J133" s="295"/>
      <c r="K133" s="295"/>
    </row>
    <row r="135" spans="1:11" ht="13.15">
      <c r="B135" s="932" t="s">
        <v>1663</v>
      </c>
      <c r="D135" s="11" t="s">
        <v>1167</v>
      </c>
      <c r="F135" s="785">
        <v>0</v>
      </c>
    </row>
    <row r="136" spans="1:11" ht="13.15">
      <c r="B136" s="146"/>
      <c r="D136" s="11" t="s">
        <v>673</v>
      </c>
      <c r="F136" s="785">
        <v>0</v>
      </c>
    </row>
    <row r="137" spans="1:11" ht="13.15">
      <c r="B137" s="146" t="s">
        <v>1168</v>
      </c>
      <c r="D137" s="11" t="s">
        <v>1167</v>
      </c>
      <c r="F137" s="786">
        <f>F135</f>
        <v>0</v>
      </c>
      <c r="G137" s="406">
        <v>0</v>
      </c>
      <c r="H137" s="251" t="s">
        <v>1535</v>
      </c>
    </row>
    <row r="138" spans="1:11" ht="13.15">
      <c r="B138" s="146"/>
      <c r="D138" s="11" t="s">
        <v>673</v>
      </c>
      <c r="F138" s="786">
        <f>F136+G137</f>
        <v>0</v>
      </c>
      <c r="G138" s="251"/>
    </row>
    <row r="140" spans="1:11" ht="13.15">
      <c r="B140" s="311"/>
      <c r="C140" s="311" t="str">
        <f t="shared" ref="C140:K140" si="47">C103</f>
        <v>2021/22</v>
      </c>
      <c r="D140" s="311" t="str">
        <f t="shared" si="47"/>
        <v>2022/23</v>
      </c>
      <c r="E140" s="311" t="str">
        <f t="shared" si="47"/>
        <v>2023/24</v>
      </c>
      <c r="F140" s="311" t="str">
        <f t="shared" si="47"/>
        <v>2024/25</v>
      </c>
      <c r="G140" s="311" t="str">
        <f t="shared" si="47"/>
        <v>2025/26</v>
      </c>
      <c r="H140" s="311" t="str">
        <f t="shared" si="47"/>
        <v>2026/27</v>
      </c>
      <c r="I140" s="311" t="str">
        <f t="shared" si="47"/>
        <v>2027/28</v>
      </c>
      <c r="J140" s="311" t="str">
        <f t="shared" si="47"/>
        <v>2028/29</v>
      </c>
      <c r="K140" s="311" t="str">
        <f t="shared" si="47"/>
        <v>2029/30</v>
      </c>
    </row>
    <row r="141" spans="1:11" ht="13.15">
      <c r="B141" s="311" t="str">
        <f>B104</f>
        <v xml:space="preserve">History New to SF Sector </v>
      </c>
      <c r="C141" s="293">
        <f>IF(C104&gt;$F$137,$F$137,C104)</f>
        <v>0</v>
      </c>
      <c r="D141" s="293">
        <f t="shared" ref="D141:K141" si="48">IF(D104&gt;$F$137,$F$137,D104)</f>
        <v>0</v>
      </c>
      <c r="E141" s="293">
        <f t="shared" si="48"/>
        <v>0</v>
      </c>
      <c r="F141" s="293">
        <f t="shared" si="48"/>
        <v>0</v>
      </c>
      <c r="G141" s="293">
        <f t="shared" si="48"/>
        <v>0</v>
      </c>
      <c r="H141" s="293">
        <f t="shared" si="48"/>
        <v>0</v>
      </c>
      <c r="I141" s="293">
        <f t="shared" si="48"/>
        <v>0</v>
      </c>
      <c r="J141" s="293">
        <f t="shared" si="48"/>
        <v>0</v>
      </c>
      <c r="K141" s="293">
        <f t="shared" si="48"/>
        <v>0</v>
      </c>
    </row>
    <row r="142" spans="1:11" ht="13.15">
      <c r="B142" s="311" t="str">
        <f>B105</f>
        <v>History Re-entrants</v>
      </c>
      <c r="C142" s="293">
        <f>IF(C105&gt;$F$138,$F$138,C105)</f>
        <v>0</v>
      </c>
      <c r="D142" s="293">
        <f t="shared" ref="D142:K142" si="49">IF(D105&gt;$F$138,$F$138,D105)</f>
        <v>0</v>
      </c>
      <c r="E142" s="293">
        <f t="shared" si="49"/>
        <v>0</v>
      </c>
      <c r="F142" s="293">
        <f t="shared" si="49"/>
        <v>0</v>
      </c>
      <c r="G142" s="293">
        <f t="shared" si="49"/>
        <v>0</v>
      </c>
      <c r="H142" s="293">
        <f t="shared" si="49"/>
        <v>0</v>
      </c>
      <c r="I142" s="293">
        <f t="shared" si="49"/>
        <v>0</v>
      </c>
      <c r="J142" s="293">
        <f t="shared" si="49"/>
        <v>0</v>
      </c>
      <c r="K142" s="293">
        <f t="shared" si="49"/>
        <v>0</v>
      </c>
    </row>
    <row r="144" spans="1:11" ht="13.15">
      <c r="B144" s="74" t="s">
        <v>1160</v>
      </c>
      <c r="C144" s="295"/>
    </row>
    <row r="146" spans="1:11" ht="13.15">
      <c r="B146" s="311"/>
      <c r="C146" s="311" t="str">
        <f t="shared" ref="C146:K146" si="50">C140</f>
        <v>2021/22</v>
      </c>
      <c r="D146" s="311" t="str">
        <f t="shared" si="50"/>
        <v>2022/23</v>
      </c>
      <c r="E146" s="311" t="str">
        <f t="shared" si="50"/>
        <v>2023/24</v>
      </c>
      <c r="F146" s="311" t="str">
        <f t="shared" si="50"/>
        <v>2024/25</v>
      </c>
      <c r="G146" s="311" t="str">
        <f t="shared" si="50"/>
        <v>2025/26</v>
      </c>
      <c r="H146" s="311" t="str">
        <f t="shared" si="50"/>
        <v>2026/27</v>
      </c>
      <c r="I146" s="311" t="str">
        <f t="shared" si="50"/>
        <v>2027/28</v>
      </c>
      <c r="J146" s="311" t="str">
        <f t="shared" si="50"/>
        <v>2028/29</v>
      </c>
      <c r="K146" s="311" t="str">
        <f t="shared" si="50"/>
        <v>2029/30</v>
      </c>
    </row>
    <row r="147" spans="1:11" ht="13.15">
      <c r="B147" s="223" t="s">
        <v>1161</v>
      </c>
      <c r="C147" s="768"/>
      <c r="D147" s="768"/>
      <c r="E147" s="768"/>
      <c r="F147" s="768"/>
      <c r="G147" s="768"/>
      <c r="H147" s="768"/>
      <c r="I147" s="768"/>
      <c r="J147" s="768"/>
      <c r="K147" s="768"/>
    </row>
    <row r="148" spans="1:11" ht="13.15">
      <c r="B148" s="311" t="str">
        <f>B104</f>
        <v xml:space="preserve">History New to SF Sector </v>
      </c>
      <c r="C148" s="293">
        <f t="shared" ref="C148:K148" si="51">C104</f>
        <v>165.45913993565969</v>
      </c>
      <c r="D148" s="293">
        <f t="shared" si="51"/>
        <v>170.36168909198841</v>
      </c>
      <c r="E148" s="293">
        <f t="shared" si="51"/>
        <v>167.86489522809825</v>
      </c>
      <c r="F148" s="293">
        <f t="shared" si="51"/>
        <v>163.98474865694726</v>
      </c>
      <c r="G148" s="293">
        <f t="shared" si="51"/>
        <v>162.76840235325943</v>
      </c>
      <c r="H148" s="293">
        <f t="shared" si="51"/>
        <v>160.238017995826</v>
      </c>
      <c r="I148" s="293">
        <f t="shared" si="51"/>
        <v>159.23080506049303</v>
      </c>
      <c r="J148" s="293">
        <f t="shared" si="51"/>
        <v>158.01343724455873</v>
      </c>
      <c r="K148" s="293">
        <f t="shared" si="51"/>
        <v>161.37967854653422</v>
      </c>
    </row>
    <row r="149" spans="1:11" ht="13.15">
      <c r="B149" s="311" t="str">
        <f>B105</f>
        <v>History Re-entrants</v>
      </c>
      <c r="C149" s="293">
        <f t="shared" ref="C149:K149" si="52">C105</f>
        <v>546.09524569491293</v>
      </c>
      <c r="D149" s="293">
        <f t="shared" si="52"/>
        <v>562.27603079447169</v>
      </c>
      <c r="E149" s="293">
        <f t="shared" si="52"/>
        <v>554.03540256999975</v>
      </c>
      <c r="F149" s="293">
        <f t="shared" si="52"/>
        <v>541.2290408547816</v>
      </c>
      <c r="G149" s="293">
        <f t="shared" si="52"/>
        <v>537.21450932862467</v>
      </c>
      <c r="H149" s="293">
        <f t="shared" si="52"/>
        <v>528.86301621731923</v>
      </c>
      <c r="I149" s="293">
        <f t="shared" si="52"/>
        <v>525.53872602941158</v>
      </c>
      <c r="J149" s="293">
        <f t="shared" si="52"/>
        <v>521.52082301841915</v>
      </c>
      <c r="K149" s="293">
        <f t="shared" si="52"/>
        <v>532.63104860997908</v>
      </c>
    </row>
    <row r="150" spans="1:11" ht="13.15">
      <c r="B150" s="311" t="str">
        <f>B106</f>
        <v>History NQTs</v>
      </c>
      <c r="C150" s="293">
        <f t="shared" ref="C150:K150" si="53">C106</f>
        <v>769.91578572511298</v>
      </c>
      <c r="D150" s="293">
        <f t="shared" si="53"/>
        <v>792.72836644575841</v>
      </c>
      <c r="E150" s="293">
        <f t="shared" si="53"/>
        <v>781.11026538311455</v>
      </c>
      <c r="F150" s="293">
        <f t="shared" si="53"/>
        <v>763.05513650224418</v>
      </c>
      <c r="G150" s="293">
        <f t="shared" si="53"/>
        <v>757.39522420920423</v>
      </c>
      <c r="H150" s="293">
        <f t="shared" si="53"/>
        <v>745.62081959488387</v>
      </c>
      <c r="I150" s="293">
        <f t="shared" si="53"/>
        <v>740.93404835455885</v>
      </c>
      <c r="J150" s="293">
        <f t="shared" si="53"/>
        <v>735.26938275261034</v>
      </c>
      <c r="K150" s="293">
        <f t="shared" si="53"/>
        <v>750.93320354823743</v>
      </c>
    </row>
    <row r="151" spans="1:11" ht="13.15">
      <c r="B151" s="311" t="str">
        <f>B107</f>
        <v>Total</v>
      </c>
      <c r="C151" s="293">
        <f t="shared" ref="C151:K151" si="54">C107</f>
        <v>1481.4701713556856</v>
      </c>
      <c r="D151" s="293">
        <f t="shared" si="54"/>
        <v>1525.3660863322184</v>
      </c>
      <c r="E151" s="293">
        <f t="shared" si="54"/>
        <v>1503.0105631812125</v>
      </c>
      <c r="F151" s="293">
        <f t="shared" si="54"/>
        <v>1468.2689260139732</v>
      </c>
      <c r="G151" s="293">
        <f t="shared" si="54"/>
        <v>1457.3781358910883</v>
      </c>
      <c r="H151" s="293">
        <f t="shared" si="54"/>
        <v>1434.7218538080292</v>
      </c>
      <c r="I151" s="293">
        <f t="shared" si="54"/>
        <v>1425.7035794444635</v>
      </c>
      <c r="J151" s="293">
        <f t="shared" si="54"/>
        <v>1414.8036430155882</v>
      </c>
      <c r="K151" s="293">
        <f t="shared" si="54"/>
        <v>1444.9439307047508</v>
      </c>
    </row>
    <row r="152" spans="1:11" ht="13.15">
      <c r="B152" s="223" t="s">
        <v>1162</v>
      </c>
      <c r="C152" s="773"/>
      <c r="D152" s="773"/>
      <c r="E152" s="773"/>
      <c r="F152" s="773"/>
      <c r="G152" s="773"/>
      <c r="H152" s="773"/>
      <c r="I152" s="773"/>
      <c r="J152" s="773"/>
      <c r="K152" s="773"/>
    </row>
    <row r="153" spans="1:11" ht="13.15">
      <c r="B153" s="311" t="str">
        <f>B148</f>
        <v xml:space="preserve">History New to SF Sector </v>
      </c>
      <c r="C153" s="429">
        <f>IF(C141&gt;0,C141,C148)</f>
        <v>165.45913993565969</v>
      </c>
      <c r="D153" s="429">
        <f t="shared" ref="D153:K154" si="55">IF(D141&gt;0,D141,D148)</f>
        <v>170.36168909198841</v>
      </c>
      <c r="E153" s="429">
        <f t="shared" si="55"/>
        <v>167.86489522809825</v>
      </c>
      <c r="F153" s="429">
        <f t="shared" si="55"/>
        <v>163.98474865694726</v>
      </c>
      <c r="G153" s="429">
        <f t="shared" si="55"/>
        <v>162.76840235325943</v>
      </c>
      <c r="H153" s="429">
        <f t="shared" si="55"/>
        <v>160.238017995826</v>
      </c>
      <c r="I153" s="429">
        <f t="shared" si="55"/>
        <v>159.23080506049303</v>
      </c>
      <c r="J153" s="429">
        <f t="shared" si="55"/>
        <v>158.01343724455873</v>
      </c>
      <c r="K153" s="429">
        <f t="shared" si="55"/>
        <v>161.37967854653422</v>
      </c>
    </row>
    <row r="154" spans="1:11" ht="13.15">
      <c r="B154" s="311" t="str">
        <f>B149</f>
        <v>History Re-entrants</v>
      </c>
      <c r="C154" s="429">
        <f>IF(C142&gt;0,C142,C149)</f>
        <v>546.09524569491293</v>
      </c>
      <c r="D154" s="429">
        <f t="shared" si="55"/>
        <v>562.27603079447169</v>
      </c>
      <c r="E154" s="429">
        <f t="shared" si="55"/>
        <v>554.03540256999975</v>
      </c>
      <c r="F154" s="429">
        <f t="shared" si="55"/>
        <v>541.2290408547816</v>
      </c>
      <c r="G154" s="429">
        <f t="shared" si="55"/>
        <v>537.21450932862467</v>
      </c>
      <c r="H154" s="429">
        <f t="shared" si="55"/>
        <v>528.86301621731923</v>
      </c>
      <c r="I154" s="429">
        <f t="shared" si="55"/>
        <v>525.53872602941158</v>
      </c>
      <c r="J154" s="429">
        <f t="shared" si="55"/>
        <v>521.52082301841915</v>
      </c>
      <c r="K154" s="429">
        <f t="shared" si="55"/>
        <v>532.63104860997908</v>
      </c>
    </row>
    <row r="155" spans="1:11" ht="13.15">
      <c r="B155" s="311" t="str">
        <f>B150</f>
        <v>History NQTs</v>
      </c>
      <c r="C155" s="429">
        <f>C150+(C148-C153)+(C149-C154)</f>
        <v>769.91578572511298</v>
      </c>
      <c r="D155" s="429">
        <f t="shared" ref="D155:K155" si="56">D150+(D148-D153)+(D149-D154)</f>
        <v>792.72836644575841</v>
      </c>
      <c r="E155" s="429">
        <f t="shared" si="56"/>
        <v>781.11026538311455</v>
      </c>
      <c r="F155" s="429">
        <f t="shared" si="56"/>
        <v>763.05513650224418</v>
      </c>
      <c r="G155" s="429">
        <f t="shared" si="56"/>
        <v>757.39522420920423</v>
      </c>
      <c r="H155" s="429">
        <f t="shared" si="56"/>
        <v>745.62081959488387</v>
      </c>
      <c r="I155" s="429">
        <f t="shared" si="56"/>
        <v>740.93404835455885</v>
      </c>
      <c r="J155" s="429">
        <f t="shared" si="56"/>
        <v>735.26938275261034</v>
      </c>
      <c r="K155" s="429">
        <f t="shared" si="56"/>
        <v>750.93320354823743</v>
      </c>
    </row>
    <row r="156" spans="1:11" ht="13.15">
      <c r="B156" s="311" t="str">
        <f>B151</f>
        <v>Total</v>
      </c>
      <c r="C156" s="774">
        <f>SUM(C153:C155)</f>
        <v>1481.4701713556856</v>
      </c>
      <c r="D156" s="429">
        <f t="shared" ref="D156:K156" si="57">SUM(D153:D155)</f>
        <v>1525.3660863322184</v>
      </c>
      <c r="E156" s="429">
        <f t="shared" si="57"/>
        <v>1503.0105631812125</v>
      </c>
      <c r="F156" s="429">
        <f t="shared" si="57"/>
        <v>1468.2689260139732</v>
      </c>
      <c r="G156" s="429">
        <f t="shared" si="57"/>
        <v>1457.3781358910883</v>
      </c>
      <c r="H156" s="429">
        <f t="shared" si="57"/>
        <v>1434.7218538080292</v>
      </c>
      <c r="I156" s="429">
        <f t="shared" si="57"/>
        <v>1425.7035794444635</v>
      </c>
      <c r="J156" s="429">
        <f t="shared" si="57"/>
        <v>1414.8036430155882</v>
      </c>
      <c r="K156" s="429">
        <f t="shared" si="57"/>
        <v>1444.9439307047508</v>
      </c>
    </row>
    <row r="157" spans="1:11">
      <c r="A157" s="1083">
        <f>SUM(C157:K157)</f>
        <v>0</v>
      </c>
      <c r="B157" s="1080"/>
      <c r="C157" s="1154">
        <f>C156-C151</f>
        <v>0</v>
      </c>
      <c r="D157" s="1154">
        <f t="shared" ref="D157:K157" si="58">D156-D151</f>
        <v>0</v>
      </c>
      <c r="E157" s="1154">
        <f t="shared" si="58"/>
        <v>0</v>
      </c>
      <c r="F157" s="1154">
        <f t="shared" si="58"/>
        <v>0</v>
      </c>
      <c r="G157" s="1154">
        <f t="shared" si="58"/>
        <v>0</v>
      </c>
      <c r="H157" s="1154">
        <f t="shared" si="58"/>
        <v>0</v>
      </c>
      <c r="I157" s="1154">
        <f t="shared" si="58"/>
        <v>0</v>
      </c>
      <c r="J157" s="1154">
        <f t="shared" si="58"/>
        <v>0</v>
      </c>
      <c r="K157" s="1154">
        <f t="shared" si="58"/>
        <v>0</v>
      </c>
    </row>
    <row r="159" spans="1:11" ht="13.15">
      <c r="B159" s="8" t="s">
        <v>1165</v>
      </c>
      <c r="C159" s="598" t="b">
        <f>IF(C155=C150,FALSE, TRUE)</f>
        <v>0</v>
      </c>
      <c r="D159" s="598" t="b">
        <f t="shared" ref="D159:K159" si="59">IF(D155=D150,FALSE, TRUE)</f>
        <v>0</v>
      </c>
      <c r="E159" s="598" t="b">
        <f t="shared" si="59"/>
        <v>0</v>
      </c>
      <c r="F159" s="598" t="b">
        <f t="shared" si="59"/>
        <v>0</v>
      </c>
      <c r="G159" s="598" t="b">
        <f t="shared" si="59"/>
        <v>0</v>
      </c>
      <c r="H159" s="598" t="b">
        <f t="shared" si="59"/>
        <v>0</v>
      </c>
      <c r="I159" s="598" t="b">
        <f t="shared" si="59"/>
        <v>0</v>
      </c>
      <c r="J159" s="598" t="b">
        <f t="shared" si="59"/>
        <v>0</v>
      </c>
      <c r="K159" s="598" t="b">
        <f t="shared" si="59"/>
        <v>0</v>
      </c>
    </row>
  </sheetData>
  <mergeCells count="4">
    <mergeCell ref="J51:J53"/>
    <mergeCell ref="A5:L5"/>
    <mergeCell ref="D17:L18"/>
    <mergeCell ref="B46:L48"/>
  </mergeCells>
  <conditionalFormatting sqref="C159:K159">
    <cfRule type="cellIs" dxfId="3" priority="1" stopIfTrue="1" operator="equal">
      <formula>TRUE</formula>
    </cfRule>
    <cfRule type="cellIs" dxfId="2"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L133"/>
  <sheetViews>
    <sheetView showGridLines="0" zoomScale="90" zoomScaleNormal="90" workbookViewId="0"/>
  </sheetViews>
  <sheetFormatPr defaultRowHeight="12.75"/>
  <cols>
    <col min="2" max="2" width="40.73046875" customWidth="1"/>
    <col min="3" max="11" width="11.73046875" customWidth="1"/>
  </cols>
  <sheetData>
    <row r="1" spans="1:12" s="64" customFormat="1" ht="13.9">
      <c r="A1" s="63" t="str">
        <f>ModelBanner</f>
        <v>TSM_202021</v>
      </c>
    </row>
    <row r="2" spans="1:12" s="64" customFormat="1" ht="13.9">
      <c r="A2" s="865" t="s">
        <v>13</v>
      </c>
      <c r="B2" s="865" t="s">
        <v>30</v>
      </c>
    </row>
    <row r="3" spans="1:12" s="64" customFormat="1" ht="13.9">
      <c r="A3" s="60"/>
      <c r="B3" s="280"/>
      <c r="C3" s="280"/>
      <c r="D3" s="280"/>
      <c r="E3" s="280"/>
      <c r="F3" s="280"/>
      <c r="G3" s="280"/>
      <c r="H3" s="280"/>
      <c r="I3" s="280"/>
    </row>
    <row r="4" spans="1:12" s="538" customFormat="1" ht="13.15">
      <c r="A4" s="539" t="s">
        <v>26</v>
      </c>
      <c r="B4" s="539"/>
      <c r="C4" s="539"/>
      <c r="D4" s="539"/>
      <c r="E4" s="280"/>
      <c r="F4" s="539"/>
      <c r="G4" s="539"/>
      <c r="H4" s="539"/>
      <c r="I4" s="539"/>
    </row>
    <row r="5" spans="1:12" s="537" customFormat="1" ht="26.65" customHeight="1">
      <c r="A5" s="1306" t="s">
        <v>739</v>
      </c>
      <c r="B5" s="1306"/>
      <c r="C5" s="1306"/>
      <c r="D5" s="1306"/>
      <c r="E5" s="1306"/>
      <c r="F5" s="1306"/>
      <c r="G5" s="1306"/>
      <c r="H5" s="1306"/>
      <c r="I5" s="1306"/>
      <c r="J5" s="1306"/>
      <c r="K5" s="1306"/>
      <c r="L5" s="57"/>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SUM(A12:A1760)</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OUTPUTS_FOR_SECTION_2_OF_MODEL!B77</f>
        <v>Mathematics</v>
      </c>
      <c r="C15" s="293">
        <f>OUTPUTS_FOR_SECTION_2_OF_MODEL!E77</f>
        <v>4591.5687162328086</v>
      </c>
      <c r="D15" s="293">
        <f>OUTPUTS_FOR_SECTION_2_OF_MODEL!F77</f>
        <v>4642.2044919662148</v>
      </c>
      <c r="E15" s="293">
        <f>OUTPUTS_FOR_SECTION_2_OF_MODEL!G77</f>
        <v>4582.846652649263</v>
      </c>
      <c r="F15" s="293">
        <f>OUTPUTS_FOR_SECTION_2_OF_MODEL!H77</f>
        <v>4421.046569375445</v>
      </c>
      <c r="G15" s="293">
        <f>OUTPUTS_FOR_SECTION_2_OF_MODEL!I77</f>
        <v>4367.4158175430557</v>
      </c>
      <c r="H15" s="293">
        <f>OUTPUTS_FOR_SECTION_2_OF_MODEL!J77</f>
        <v>4330.662886283053</v>
      </c>
      <c r="I15" s="293">
        <f>OUTPUTS_FOR_SECTION_2_OF_MODEL!K77</f>
        <v>4274.5063749574183</v>
      </c>
      <c r="J15" s="293">
        <f>OUTPUTS_FOR_SECTION_2_OF_MODEL!L77</f>
        <v>4162.5345578069482</v>
      </c>
      <c r="K15" s="293">
        <f>OUTPUTS_FOR_SECTION_2_OF_MODEL!M77</f>
        <v>4221.6071044187511</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4260.9757686640469</v>
      </c>
      <c r="D44" s="429">
        <f t="shared" si="4"/>
        <v>4307.9657685446473</v>
      </c>
      <c r="E44" s="429">
        <f t="shared" si="4"/>
        <v>4252.8816936585163</v>
      </c>
      <c r="F44" s="429">
        <f t="shared" si="4"/>
        <v>4102.7312163804136</v>
      </c>
      <c r="G44" s="429">
        <f t="shared" si="4"/>
        <v>4052.961878679956</v>
      </c>
      <c r="H44" s="429">
        <f t="shared" si="4"/>
        <v>4018.8551584706734</v>
      </c>
      <c r="I44" s="429">
        <f t="shared" si="4"/>
        <v>3966.7419159604842</v>
      </c>
      <c r="J44" s="429">
        <f t="shared" si="4"/>
        <v>3862.8320696448482</v>
      </c>
      <c r="K44" s="429">
        <f t="shared" si="4"/>
        <v>3917.6513929006014</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45.021039751054168</v>
      </c>
      <c r="D58" s="429">
        <f t="shared" ref="D58:K58" si="7">D44/$J$51</f>
        <v>45.517531345323391</v>
      </c>
      <c r="E58" s="429">
        <f t="shared" si="7"/>
        <v>44.935518571785352</v>
      </c>
      <c r="F58" s="429">
        <f t="shared" si="7"/>
        <v>43.349043789203641</v>
      </c>
      <c r="G58" s="429">
        <f t="shared" si="7"/>
        <v>42.823185992152979</v>
      </c>
      <c r="H58" s="429">
        <f t="shared" si="7"/>
        <v>42.462817830096611</v>
      </c>
      <c r="I58" s="429">
        <f t="shared" si="7"/>
        <v>41.912194571484847</v>
      </c>
      <c r="J58" s="429">
        <f t="shared" si="7"/>
        <v>40.81429362684537</v>
      </c>
      <c r="K58" s="429">
        <f t="shared" si="7"/>
        <v>41.393509061388187</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45.021039751054168</v>
      </c>
      <c r="D99" s="429">
        <f t="shared" ref="D99:K99" si="33">D58</f>
        <v>45.517531345323391</v>
      </c>
      <c r="E99" s="429">
        <f t="shared" si="33"/>
        <v>44.935518571785352</v>
      </c>
      <c r="F99" s="429">
        <f t="shared" si="33"/>
        <v>43.349043789203641</v>
      </c>
      <c r="G99" s="429">
        <f t="shared" si="33"/>
        <v>42.823185992152979</v>
      </c>
      <c r="H99" s="429">
        <f t="shared" si="33"/>
        <v>42.462817830096611</v>
      </c>
      <c r="I99" s="429">
        <f t="shared" si="33"/>
        <v>41.912194571484847</v>
      </c>
      <c r="J99" s="429">
        <f t="shared" si="33"/>
        <v>40.81429362684537</v>
      </c>
      <c r="K99" s="429">
        <f t="shared" si="33"/>
        <v>41.393509061388187</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869</v>
      </c>
      <c r="C104" s="429">
        <f t="shared" ref="C104:K104" si="35">C66*C$99</f>
        <v>502.82095854835183</v>
      </c>
      <c r="D104" s="429">
        <f t="shared" si="35"/>
        <v>508.36606325322049</v>
      </c>
      <c r="E104" s="429">
        <f t="shared" si="35"/>
        <v>501.8658086545708</v>
      </c>
      <c r="F104" s="429">
        <f t="shared" si="35"/>
        <v>484.14714255308775</v>
      </c>
      <c r="G104" s="429">
        <f t="shared" si="35"/>
        <v>478.2740591450808</v>
      </c>
      <c r="H104" s="429">
        <f t="shared" si="35"/>
        <v>474.24925950301457</v>
      </c>
      <c r="I104" s="429">
        <f t="shared" si="35"/>
        <v>468.09958112541335</v>
      </c>
      <c r="J104" s="429">
        <f t="shared" si="35"/>
        <v>455.83758965592853</v>
      </c>
      <c r="K104" s="429">
        <f t="shared" si="35"/>
        <v>462.30660195802665</v>
      </c>
    </row>
    <row r="105" spans="1:11" ht="13.15">
      <c r="A105" s="295"/>
      <c r="B105" s="311" t="s">
        <v>870</v>
      </c>
      <c r="C105" s="429">
        <f t="shared" ref="C105:K105" si="36">C77*C$99</f>
        <v>1659.5525336695814</v>
      </c>
      <c r="D105" s="429">
        <f t="shared" si="36"/>
        <v>1677.8540630827454</v>
      </c>
      <c r="E105" s="429">
        <f t="shared" si="36"/>
        <v>1656.400076717837</v>
      </c>
      <c r="F105" s="429">
        <f t="shared" si="36"/>
        <v>1597.9199025682665</v>
      </c>
      <c r="G105" s="429">
        <f t="shared" si="36"/>
        <v>1578.5358846897168</v>
      </c>
      <c r="H105" s="429">
        <f t="shared" si="36"/>
        <v>1565.2520978269204</v>
      </c>
      <c r="I105" s="429">
        <f t="shared" si="36"/>
        <v>1544.9551826739298</v>
      </c>
      <c r="J105" s="429">
        <f t="shared" si="36"/>
        <v>1504.4846758959959</v>
      </c>
      <c r="K105" s="429">
        <f t="shared" si="36"/>
        <v>1525.8355475606947</v>
      </c>
    </row>
    <row r="106" spans="1:11" ht="13.15">
      <c r="A106" s="295"/>
      <c r="B106" s="311" t="s">
        <v>871</v>
      </c>
      <c r="C106" s="429">
        <f t="shared" ref="C106:K106" si="37">C88*C$99</f>
        <v>2339.7304828874835</v>
      </c>
      <c r="D106" s="429">
        <f t="shared" si="37"/>
        <v>2365.5330081963734</v>
      </c>
      <c r="E106" s="429">
        <f t="shared" si="37"/>
        <v>2335.2859718061272</v>
      </c>
      <c r="F106" s="429">
        <f t="shared" si="37"/>
        <v>2252.8373337990097</v>
      </c>
      <c r="G106" s="429">
        <f t="shared" si="37"/>
        <v>2225.5086553805004</v>
      </c>
      <c r="H106" s="429">
        <f t="shared" si="37"/>
        <v>2206.7804256797262</v>
      </c>
      <c r="I106" s="429">
        <f t="shared" si="37"/>
        <v>2178.1646933491415</v>
      </c>
      <c r="J106" s="429">
        <f t="shared" si="37"/>
        <v>2121.1070971326126</v>
      </c>
      <c r="K106" s="429">
        <f t="shared" si="37"/>
        <v>2151.2087566200971</v>
      </c>
    </row>
    <row r="107" spans="1:11" ht="13.15">
      <c r="A107" s="295"/>
      <c r="B107" s="311" t="s">
        <v>8</v>
      </c>
      <c r="C107" s="429">
        <f>SUM(C104:C106)</f>
        <v>4502.1039751054168</v>
      </c>
      <c r="D107" s="429">
        <f t="shared" ref="D107:K107" si="38">SUM(D104:D106)</f>
        <v>4551.7531345323387</v>
      </c>
      <c r="E107" s="429">
        <f t="shared" si="38"/>
        <v>4493.5518571785351</v>
      </c>
      <c r="F107" s="429">
        <f t="shared" si="38"/>
        <v>4334.9043789203643</v>
      </c>
      <c r="G107" s="429">
        <f t="shared" si="38"/>
        <v>4282.3185992152976</v>
      </c>
      <c r="H107" s="429">
        <f t="shared" si="38"/>
        <v>4246.281783009661</v>
      </c>
      <c r="I107" s="429">
        <f t="shared" si="38"/>
        <v>4191.2194571484852</v>
      </c>
      <c r="J107" s="429">
        <f t="shared" si="38"/>
        <v>4081.429362684537</v>
      </c>
      <c r="K107" s="429">
        <f t="shared" si="38"/>
        <v>4139.3509061388186</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4502.1039751054168</v>
      </c>
      <c r="D112" s="642">
        <f t="shared" ref="D112:K112" si="39">D107</f>
        <v>4551.7531345323387</v>
      </c>
      <c r="E112" s="642">
        <f t="shared" si="39"/>
        <v>4493.5518571785351</v>
      </c>
      <c r="F112" s="642">
        <f t="shared" si="39"/>
        <v>4334.9043789203643</v>
      </c>
      <c r="G112" s="642">
        <f t="shared" si="39"/>
        <v>4282.3185992152976</v>
      </c>
      <c r="H112" s="642">
        <f t="shared" si="39"/>
        <v>4246.281783009661</v>
      </c>
      <c r="I112" s="642">
        <f t="shared" si="39"/>
        <v>4191.2194571484852</v>
      </c>
      <c r="J112" s="642">
        <f t="shared" si="39"/>
        <v>4081.429362684537</v>
      </c>
      <c r="K112" s="642">
        <f t="shared" si="39"/>
        <v>4139.3509061388186</v>
      </c>
    </row>
    <row r="113" spans="1:11">
      <c r="A113" s="295"/>
      <c r="B113" s="642" t="s">
        <v>1493</v>
      </c>
      <c r="C113" s="642">
        <f t="shared" ref="C113:K113" si="40">((C68+C79+C90)/100)*C112</f>
        <v>653.46397409585347</v>
      </c>
      <c r="D113" s="642">
        <f t="shared" si="40"/>
        <v>660.67036853033017</v>
      </c>
      <c r="E113" s="642">
        <f t="shared" si="40"/>
        <v>652.2226653659045</v>
      </c>
      <c r="F113" s="642">
        <f t="shared" si="40"/>
        <v>629.19556243889076</v>
      </c>
      <c r="G113" s="642">
        <f t="shared" si="40"/>
        <v>621.56292828005905</v>
      </c>
      <c r="H113" s="642">
        <f t="shared" si="40"/>
        <v>616.33231582381393</v>
      </c>
      <c r="I113" s="642">
        <f t="shared" si="40"/>
        <v>608.34022002168126</v>
      </c>
      <c r="J113" s="642">
        <f t="shared" si="40"/>
        <v>592.40458818343814</v>
      </c>
      <c r="K113" s="642">
        <f t="shared" si="40"/>
        <v>600.81168899245802</v>
      </c>
    </row>
    <row r="114" spans="1:11">
      <c r="A114" s="295"/>
      <c r="B114" s="642" t="s">
        <v>1494</v>
      </c>
      <c r="C114" s="642">
        <f t="shared" ref="C114:K114" si="41">((C67+C78+C89)/100)*C112</f>
        <v>3848.640001009564</v>
      </c>
      <c r="D114" s="642">
        <f t="shared" si="41"/>
        <v>3891.0827660020091</v>
      </c>
      <c r="E114" s="642">
        <f t="shared" si="41"/>
        <v>3841.3291918126311</v>
      </c>
      <c r="F114" s="642">
        <f t="shared" si="41"/>
        <v>3705.7088164814741</v>
      </c>
      <c r="G114" s="642">
        <f t="shared" si="41"/>
        <v>3660.7556709352389</v>
      </c>
      <c r="H114" s="642">
        <f t="shared" si="41"/>
        <v>3629.9494671858474</v>
      </c>
      <c r="I114" s="642">
        <f t="shared" si="41"/>
        <v>3582.8792371268046</v>
      </c>
      <c r="J114" s="642">
        <f t="shared" si="41"/>
        <v>3489.0247745010993</v>
      </c>
      <c r="K114" s="642">
        <f t="shared" si="41"/>
        <v>3538.5392171463609</v>
      </c>
    </row>
    <row r="115" spans="1:11">
      <c r="A115" s="295"/>
      <c r="B115" s="642" t="s">
        <v>801</v>
      </c>
      <c r="C115" s="642">
        <f>C113*$C$39</f>
        <v>412.33576765448356</v>
      </c>
      <c r="D115" s="642">
        <f t="shared" ref="D115:K115" si="42">D113*$C$39</f>
        <v>416.88300254263834</v>
      </c>
      <c r="E115" s="642">
        <f t="shared" si="42"/>
        <v>411.55250184588573</v>
      </c>
      <c r="F115" s="642">
        <f t="shared" si="42"/>
        <v>397.02239989894008</v>
      </c>
      <c r="G115" s="642">
        <f t="shared" si="42"/>
        <v>392.20620774471729</v>
      </c>
      <c r="H115" s="642">
        <f t="shared" si="42"/>
        <v>388.90569128482662</v>
      </c>
      <c r="I115" s="642">
        <f t="shared" si="42"/>
        <v>383.86267883368089</v>
      </c>
      <c r="J115" s="642">
        <f t="shared" si="42"/>
        <v>373.80729514374946</v>
      </c>
      <c r="K115" s="642">
        <f t="shared" si="42"/>
        <v>379.11217575424104</v>
      </c>
    </row>
    <row r="116" spans="1:11">
      <c r="A116" s="295"/>
      <c r="B116" s="642" t="s">
        <v>802</v>
      </c>
      <c r="C116" s="642">
        <f>C114</f>
        <v>3848.640001009564</v>
      </c>
      <c r="D116" s="642">
        <f t="shared" ref="D116:K116" si="43">D114</f>
        <v>3891.0827660020091</v>
      </c>
      <c r="E116" s="642">
        <f t="shared" si="43"/>
        <v>3841.3291918126311</v>
      </c>
      <c r="F116" s="642">
        <f t="shared" si="43"/>
        <v>3705.7088164814741</v>
      </c>
      <c r="G116" s="642">
        <f t="shared" si="43"/>
        <v>3660.7556709352389</v>
      </c>
      <c r="H116" s="642">
        <f t="shared" si="43"/>
        <v>3629.9494671858474</v>
      </c>
      <c r="I116" s="642">
        <f t="shared" si="43"/>
        <v>3582.8792371268046</v>
      </c>
      <c r="J116" s="642">
        <f t="shared" si="43"/>
        <v>3489.0247745010993</v>
      </c>
      <c r="K116" s="642">
        <f t="shared" si="43"/>
        <v>3538.5392171463609</v>
      </c>
    </row>
    <row r="117" spans="1:11">
      <c r="A117" s="295"/>
      <c r="B117" s="642" t="s">
        <v>702</v>
      </c>
      <c r="C117" s="642">
        <f>C116+C115</f>
        <v>4260.9757686640478</v>
      </c>
      <c r="D117" s="642">
        <f t="shared" ref="D117:K117" si="44">D116+D115</f>
        <v>4307.9657685446473</v>
      </c>
      <c r="E117" s="642">
        <f t="shared" si="44"/>
        <v>4252.8816936585172</v>
      </c>
      <c r="F117" s="642">
        <f t="shared" si="44"/>
        <v>4102.7312163804145</v>
      </c>
      <c r="G117" s="642">
        <f t="shared" si="44"/>
        <v>4052.961878679956</v>
      </c>
      <c r="H117" s="642">
        <f t="shared" si="44"/>
        <v>4018.8551584706738</v>
      </c>
      <c r="I117" s="642">
        <f t="shared" si="44"/>
        <v>3966.7419159604856</v>
      </c>
      <c r="J117" s="642">
        <f t="shared" si="44"/>
        <v>3862.8320696448486</v>
      </c>
      <c r="K117" s="642">
        <f t="shared" si="44"/>
        <v>3917.6513929006019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K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0000"/>
  </sheetPr>
  <dimension ref="A1:N175"/>
  <sheetViews>
    <sheetView showGridLines="0" zoomScale="90" zoomScaleNormal="90" workbookViewId="0"/>
  </sheetViews>
  <sheetFormatPr defaultRowHeight="12.75"/>
  <cols>
    <col min="1" max="1" width="11" customWidth="1"/>
    <col min="2" max="2" width="45.73046875" customWidth="1"/>
    <col min="3" max="12" width="11.73046875" customWidth="1"/>
    <col min="14" max="14" width="9.265625" bestFit="1"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75" customHeight="1">
      <c r="A5" s="1306" t="s">
        <v>740</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SUM(A12:A1882)</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OUTPUTS_FOR_SECTION_2_OF_MODEL!B78</f>
        <v>Modern Foreign Languages</v>
      </c>
      <c r="C15" s="293">
        <f>OUTPUTS_FOR_SECTION_2_OF_MODEL!E78</f>
        <v>2645.4450097833378</v>
      </c>
      <c r="D15" s="293">
        <f>OUTPUTS_FOR_SECTION_2_OF_MODEL!F78</f>
        <v>3145.635861202808</v>
      </c>
      <c r="E15" s="293">
        <f>OUTPUTS_FOR_SECTION_2_OF_MODEL!G78</f>
        <v>2999.2101849149872</v>
      </c>
      <c r="F15" s="293">
        <f>OUTPUTS_FOR_SECTION_2_OF_MODEL!H78</f>
        <v>2218.8208297570609</v>
      </c>
      <c r="G15" s="293">
        <f>OUTPUTS_FOR_SECTION_2_OF_MODEL!I78</f>
        <v>2180.1318277159367</v>
      </c>
      <c r="H15" s="293">
        <f>OUTPUTS_FOR_SECTION_2_OF_MODEL!J78</f>
        <v>2099.6422318267887</v>
      </c>
      <c r="I15" s="293">
        <f>OUTPUTS_FOR_SECTION_2_OF_MODEL!K78</f>
        <v>2054.3056820932593</v>
      </c>
      <c r="J15" s="293">
        <f>OUTPUTS_FOR_SECTION_2_OF_MODEL!L78</f>
        <v>2013.6091171463581</v>
      </c>
      <c r="K15" s="293">
        <f>OUTPUTS_FOR_SECTION_2_OF_MODEL!M78</f>
        <v>2082.3039461359303</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
        <v>1448</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 and entrants via other, new initiatives</v>
      </c>
      <c r="C35" s="579">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2454.9729690789377</v>
      </c>
      <c r="D44" s="429">
        <f t="shared" si="4"/>
        <v>2919.1500791962058</v>
      </c>
      <c r="E44" s="429">
        <f t="shared" si="4"/>
        <v>2783.2670516011081</v>
      </c>
      <c r="F44" s="429">
        <f t="shared" si="4"/>
        <v>2059.0657300145526</v>
      </c>
      <c r="G44" s="429">
        <f t="shared" si="4"/>
        <v>2023.1623361203892</v>
      </c>
      <c r="H44" s="429">
        <f t="shared" si="4"/>
        <v>1948.46799113526</v>
      </c>
      <c r="I44" s="429">
        <f t="shared" si="4"/>
        <v>1906.3956729825447</v>
      </c>
      <c r="J44" s="429">
        <f t="shared" si="4"/>
        <v>1868.6292607118205</v>
      </c>
      <c r="K44" s="429">
        <f t="shared" si="4"/>
        <v>1932.3780620141436</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 and entrants via other, new initiatives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25.938996518471075</v>
      </c>
      <c r="D58" s="429">
        <f t="shared" ref="D58:K58" si="7">D44/$J$51</f>
        <v>30.843444997104665</v>
      </c>
      <c r="E58" s="429">
        <f t="shared" si="7"/>
        <v>29.407718647322923</v>
      </c>
      <c r="F58" s="429">
        <f t="shared" si="7"/>
        <v>21.755880604334763</v>
      </c>
      <c r="G58" s="429">
        <f t="shared" si="7"/>
        <v>21.376528969529836</v>
      </c>
      <c r="H58" s="429">
        <f t="shared" si="7"/>
        <v>20.587316062128391</v>
      </c>
      <c r="I58" s="429">
        <f t="shared" si="7"/>
        <v>20.142784196469304</v>
      </c>
      <c r="J58" s="429">
        <f t="shared" si="7"/>
        <v>19.743748097602197</v>
      </c>
      <c r="K58" s="429">
        <f t="shared" si="7"/>
        <v>20.417311495596781</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1448</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25.938996518471075</v>
      </c>
      <c r="D99" s="429">
        <f t="shared" ref="D99:K99" si="33">D58</f>
        <v>30.843444997104665</v>
      </c>
      <c r="E99" s="429">
        <f t="shared" si="33"/>
        <v>29.407718647322923</v>
      </c>
      <c r="F99" s="429">
        <f t="shared" si="33"/>
        <v>21.755880604334763</v>
      </c>
      <c r="G99" s="429">
        <f t="shared" si="33"/>
        <v>21.376528969529836</v>
      </c>
      <c r="H99" s="429">
        <f t="shared" si="33"/>
        <v>20.587316062128391</v>
      </c>
      <c r="I99" s="429">
        <f t="shared" si="33"/>
        <v>20.142784196469304</v>
      </c>
      <c r="J99" s="429">
        <f t="shared" si="33"/>
        <v>19.743748097602197</v>
      </c>
      <c r="K99" s="429">
        <f t="shared" si="33"/>
        <v>20.417311495596781</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872</v>
      </c>
      <c r="C104" s="429">
        <f t="shared" ref="C104:K104" si="35">C66*C$99</f>
        <v>289.70168537466071</v>
      </c>
      <c r="D104" s="429">
        <f t="shared" si="35"/>
        <v>344.47739688229649</v>
      </c>
      <c r="E104" s="429">
        <f t="shared" si="35"/>
        <v>328.44237629187404</v>
      </c>
      <c r="F104" s="429">
        <f t="shared" si="35"/>
        <v>242.98223230792792</v>
      </c>
      <c r="G104" s="429">
        <f t="shared" si="35"/>
        <v>238.74541428474953</v>
      </c>
      <c r="H104" s="429">
        <f t="shared" si="35"/>
        <v>229.93102899305856</v>
      </c>
      <c r="I104" s="429">
        <f t="shared" si="35"/>
        <v>224.96624052899924</v>
      </c>
      <c r="J104" s="429">
        <f t="shared" si="35"/>
        <v>220.50957504909869</v>
      </c>
      <c r="K104" s="429">
        <f t="shared" si="35"/>
        <v>228.03231986564398</v>
      </c>
    </row>
    <row r="105" spans="1:11" ht="13.15">
      <c r="A105" s="295"/>
      <c r="B105" s="311" t="s">
        <v>873</v>
      </c>
      <c r="C105" s="429">
        <f t="shared" ref="C105:K105" si="36">C77*C$99</f>
        <v>956.15578029974699</v>
      </c>
      <c r="D105" s="429">
        <f t="shared" si="36"/>
        <v>1136.9421402766445</v>
      </c>
      <c r="E105" s="429">
        <f t="shared" si="36"/>
        <v>1084.0188112151322</v>
      </c>
      <c r="F105" s="429">
        <f t="shared" si="36"/>
        <v>801.95897248888525</v>
      </c>
      <c r="G105" s="429">
        <f t="shared" si="36"/>
        <v>787.97542234936475</v>
      </c>
      <c r="H105" s="429">
        <f t="shared" si="36"/>
        <v>758.88368463461904</v>
      </c>
      <c r="I105" s="429">
        <f t="shared" si="36"/>
        <v>742.49747969509122</v>
      </c>
      <c r="J105" s="429">
        <f t="shared" si="36"/>
        <v>727.78832653998165</v>
      </c>
      <c r="K105" s="429">
        <f t="shared" si="36"/>
        <v>752.61702551961434</v>
      </c>
    </row>
    <row r="106" spans="1:11" ht="26.25">
      <c r="A106" s="295"/>
      <c r="B106" s="307" t="s">
        <v>1449</v>
      </c>
      <c r="C106" s="921">
        <f>C88*C$99</f>
        <v>1348.0421861727</v>
      </c>
      <c r="D106" s="921">
        <f t="shared" ref="D106:K106" si="37">D88*D$99</f>
        <v>1602.9249625515254</v>
      </c>
      <c r="E106" s="921">
        <f t="shared" si="37"/>
        <v>1528.3106772252861</v>
      </c>
      <c r="F106" s="921">
        <f t="shared" si="37"/>
        <v>1130.6468556366631</v>
      </c>
      <c r="G106" s="921">
        <f t="shared" si="37"/>
        <v>1110.9320603188694</v>
      </c>
      <c r="H106" s="921">
        <f t="shared" si="37"/>
        <v>1069.9168925851616</v>
      </c>
      <c r="I106" s="921">
        <f t="shared" si="37"/>
        <v>1046.81469942284</v>
      </c>
      <c r="J106" s="921">
        <f t="shared" si="37"/>
        <v>1026.0769081711394</v>
      </c>
      <c r="K106" s="921">
        <f t="shared" si="37"/>
        <v>1061.0818041744199</v>
      </c>
    </row>
    <row r="107" spans="1:11" ht="13.15">
      <c r="A107" s="295"/>
      <c r="B107" s="311" t="s">
        <v>8</v>
      </c>
      <c r="C107" s="429">
        <f>SUM(C104:C106)</f>
        <v>2593.8996518471076</v>
      </c>
      <c r="D107" s="429">
        <f t="shared" ref="D107:K107" si="38">SUM(D104:D106)</f>
        <v>3084.3444997104662</v>
      </c>
      <c r="E107" s="429">
        <f t="shared" si="38"/>
        <v>2940.7718647322927</v>
      </c>
      <c r="F107" s="429">
        <f t="shared" si="38"/>
        <v>2175.5880604334761</v>
      </c>
      <c r="G107" s="429">
        <f t="shared" si="38"/>
        <v>2137.6528969529836</v>
      </c>
      <c r="H107" s="429">
        <f t="shared" si="38"/>
        <v>2058.7316062128393</v>
      </c>
      <c r="I107" s="429">
        <f t="shared" si="38"/>
        <v>2014.2784196469306</v>
      </c>
      <c r="J107" s="429">
        <f t="shared" si="38"/>
        <v>1974.3748097602197</v>
      </c>
      <c r="K107" s="429">
        <f t="shared" si="38"/>
        <v>2041.7311495596782</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2593.8996518471076</v>
      </c>
      <c r="D112" s="642">
        <f t="shared" ref="D112:K112" si="39">D107</f>
        <v>3084.3444997104662</v>
      </c>
      <c r="E112" s="642">
        <f t="shared" si="39"/>
        <v>2940.7718647322927</v>
      </c>
      <c r="F112" s="642">
        <f t="shared" si="39"/>
        <v>2175.5880604334761</v>
      </c>
      <c r="G112" s="642">
        <f t="shared" si="39"/>
        <v>2137.6528969529836</v>
      </c>
      <c r="H112" s="642">
        <f t="shared" si="39"/>
        <v>2058.7316062128393</v>
      </c>
      <c r="I112" s="642">
        <f t="shared" si="39"/>
        <v>2014.2784196469306</v>
      </c>
      <c r="J112" s="642">
        <f t="shared" si="39"/>
        <v>1974.3748097602197</v>
      </c>
      <c r="K112" s="642">
        <f t="shared" si="39"/>
        <v>2041.7311495596782</v>
      </c>
    </row>
    <row r="113" spans="1:11">
      <c r="A113" s="295"/>
      <c r="B113" s="642" t="s">
        <v>1493</v>
      </c>
      <c r="C113" s="642">
        <f t="shared" ref="C113:K113" si="40">((C68+C79+C90)/100)*C112</f>
        <v>376.495075252493</v>
      </c>
      <c r="D113" s="642">
        <f t="shared" si="40"/>
        <v>447.68135640721073</v>
      </c>
      <c r="E113" s="642">
        <f t="shared" si="40"/>
        <v>426.84231200862956</v>
      </c>
      <c r="F113" s="642">
        <f t="shared" si="40"/>
        <v>315.77867322201524</v>
      </c>
      <c r="G113" s="642">
        <f t="shared" si="40"/>
        <v>310.27252258155647</v>
      </c>
      <c r="H113" s="642">
        <f t="shared" si="40"/>
        <v>298.81738503408985</v>
      </c>
      <c r="I113" s="642">
        <f t="shared" si="40"/>
        <v>292.36516711215637</v>
      </c>
      <c r="J113" s="642">
        <f t="shared" si="40"/>
        <v>286.5733036541983</v>
      </c>
      <c r="K113" s="642">
        <f t="shared" si="40"/>
        <v>296.34983074670606</v>
      </c>
    </row>
    <row r="114" spans="1:11">
      <c r="A114" s="295"/>
      <c r="B114" s="642" t="s">
        <v>1494</v>
      </c>
      <c r="C114" s="642">
        <f t="shared" ref="C114:K114" si="41">((C67+C78+C89)/100)*C112</f>
        <v>2217.4045765946148</v>
      </c>
      <c r="D114" s="642">
        <f t="shared" si="41"/>
        <v>2636.6631433032558</v>
      </c>
      <c r="E114" s="642">
        <f t="shared" si="41"/>
        <v>2513.9295527236636</v>
      </c>
      <c r="F114" s="642">
        <f t="shared" si="41"/>
        <v>1859.8093872114612</v>
      </c>
      <c r="G114" s="642">
        <f t="shared" si="41"/>
        <v>1827.3803743714273</v>
      </c>
      <c r="H114" s="642">
        <f t="shared" si="41"/>
        <v>1759.9142211787498</v>
      </c>
      <c r="I114" s="642">
        <f t="shared" si="41"/>
        <v>1721.9132525347745</v>
      </c>
      <c r="J114" s="642">
        <f t="shared" si="41"/>
        <v>1687.8015061060216</v>
      </c>
      <c r="K114" s="642">
        <f t="shared" si="41"/>
        <v>1745.3813188129725</v>
      </c>
    </row>
    <row r="115" spans="1:11">
      <c r="A115" s="295"/>
      <c r="B115" s="642" t="s">
        <v>801</v>
      </c>
      <c r="C115" s="642">
        <f>C113*$C$39</f>
        <v>237.56839248432308</v>
      </c>
      <c r="D115" s="642">
        <f t="shared" ref="D115:K115" si="42">D113*$C$39</f>
        <v>282.48693589294999</v>
      </c>
      <c r="E115" s="642">
        <f t="shared" si="42"/>
        <v>269.33749887744528</v>
      </c>
      <c r="F115" s="642">
        <f t="shared" si="42"/>
        <v>199.25634280309163</v>
      </c>
      <c r="G115" s="642">
        <f t="shared" si="42"/>
        <v>195.78196174896215</v>
      </c>
      <c r="H115" s="642">
        <f t="shared" si="42"/>
        <v>188.55376995651071</v>
      </c>
      <c r="I115" s="642">
        <f t="shared" si="42"/>
        <v>184.48242044777066</v>
      </c>
      <c r="J115" s="642">
        <f t="shared" si="42"/>
        <v>180.82775460579913</v>
      </c>
      <c r="K115" s="642">
        <f t="shared" si="42"/>
        <v>186.99674320117154</v>
      </c>
    </row>
    <row r="116" spans="1:11">
      <c r="A116" s="295"/>
      <c r="B116" s="642" t="s">
        <v>802</v>
      </c>
      <c r="C116" s="642">
        <f>C114</f>
        <v>2217.4045765946148</v>
      </c>
      <c r="D116" s="642">
        <f t="shared" ref="D116:K116" si="43">D114</f>
        <v>2636.6631433032558</v>
      </c>
      <c r="E116" s="642">
        <f t="shared" si="43"/>
        <v>2513.9295527236636</v>
      </c>
      <c r="F116" s="642">
        <f t="shared" si="43"/>
        <v>1859.8093872114612</v>
      </c>
      <c r="G116" s="642">
        <f t="shared" si="43"/>
        <v>1827.3803743714273</v>
      </c>
      <c r="H116" s="642">
        <f t="shared" si="43"/>
        <v>1759.9142211787498</v>
      </c>
      <c r="I116" s="642">
        <f t="shared" si="43"/>
        <v>1721.9132525347745</v>
      </c>
      <c r="J116" s="642">
        <f t="shared" si="43"/>
        <v>1687.8015061060216</v>
      </c>
      <c r="K116" s="642">
        <f t="shared" si="43"/>
        <v>1745.3813188129725</v>
      </c>
    </row>
    <row r="117" spans="1:11">
      <c r="A117" s="295"/>
      <c r="B117" s="642" t="s">
        <v>702</v>
      </c>
      <c r="C117" s="642">
        <f>C116+C115</f>
        <v>2454.9729690789377</v>
      </c>
      <c r="D117" s="642">
        <f t="shared" ref="D117:K117" si="44">D116+D115</f>
        <v>2919.1500791962058</v>
      </c>
      <c r="E117" s="642">
        <f t="shared" si="44"/>
        <v>2783.267051601109</v>
      </c>
      <c r="F117" s="642">
        <f t="shared" si="44"/>
        <v>2059.0657300145526</v>
      </c>
      <c r="G117" s="642">
        <f t="shared" si="44"/>
        <v>2023.1623361203895</v>
      </c>
      <c r="H117" s="642">
        <f t="shared" si="44"/>
        <v>1948.4679911352605</v>
      </c>
      <c r="I117" s="642">
        <f t="shared" si="44"/>
        <v>1906.3956729825452</v>
      </c>
      <c r="J117" s="642">
        <f t="shared" si="44"/>
        <v>1868.6292607118207</v>
      </c>
      <c r="K117" s="642">
        <f t="shared" si="44"/>
        <v>1932.378062014144</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2">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ht="13.15">
      <c r="A121" s="295"/>
      <c r="B121" s="993" t="s">
        <v>1664</v>
      </c>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931" t="s">
        <v>1395</v>
      </c>
      <c r="C123" s="295"/>
      <c r="D123" s="295"/>
      <c r="E123" s="295"/>
      <c r="F123" s="295"/>
      <c r="G123" s="295"/>
      <c r="H123" s="295"/>
      <c r="I123" s="295"/>
      <c r="J123" s="295"/>
      <c r="K123" s="295"/>
    </row>
    <row r="124" spans="1:11">
      <c r="A124" s="295"/>
      <c r="B124" s="647"/>
      <c r="C124" s="295"/>
      <c r="D124" s="295"/>
      <c r="E124" s="295"/>
      <c r="F124" s="295"/>
      <c r="G124" s="295"/>
      <c r="H124" s="295"/>
      <c r="I124" s="295"/>
      <c r="J124" s="295"/>
      <c r="K124" s="295"/>
    </row>
    <row r="125" spans="1:11" ht="13.15">
      <c r="A125" s="295"/>
      <c r="B125" s="904" t="s">
        <v>1450</v>
      </c>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904" t="s">
        <v>1451</v>
      </c>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310" t="s">
        <v>1159</v>
      </c>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931" t="s">
        <v>1534</v>
      </c>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ht="13.15">
      <c r="A133" s="295"/>
      <c r="B133" s="326" t="s">
        <v>1164</v>
      </c>
      <c r="C133" s="295"/>
      <c r="E133" s="295"/>
      <c r="F133" s="647" t="s">
        <v>1163</v>
      </c>
      <c r="G133" s="295"/>
      <c r="H133" s="295"/>
      <c r="I133" s="295"/>
      <c r="J133" s="295"/>
      <c r="K133" s="295"/>
    </row>
    <row r="135" spans="1:11" ht="13.15">
      <c r="B135" s="932" t="s">
        <v>1663</v>
      </c>
      <c r="D135" s="11" t="s">
        <v>1167</v>
      </c>
      <c r="F135" s="785">
        <v>241</v>
      </c>
    </row>
    <row r="136" spans="1:11" ht="13.15">
      <c r="B136" s="146"/>
      <c r="D136" s="11" t="s">
        <v>673</v>
      </c>
      <c r="F136" s="785">
        <v>520</v>
      </c>
    </row>
    <row r="137" spans="1:11" ht="13.15">
      <c r="B137" s="146" t="s">
        <v>1168</v>
      </c>
      <c r="D137" s="11" t="s">
        <v>1167</v>
      </c>
      <c r="F137" s="786">
        <f>F135</f>
        <v>241</v>
      </c>
    </row>
    <row r="138" spans="1:11" ht="13.15">
      <c r="B138" s="146"/>
      <c r="D138" s="11" t="s">
        <v>673</v>
      </c>
      <c r="F138" s="786">
        <f>F136+G138</f>
        <v>580</v>
      </c>
      <c r="G138" s="406">
        <v>60</v>
      </c>
      <c r="H138" s="251" t="s">
        <v>1649</v>
      </c>
    </row>
    <row r="140" spans="1:11" ht="13.15">
      <c r="B140" s="311"/>
      <c r="C140" s="311" t="str">
        <f t="shared" ref="C140:K140" si="47">C103</f>
        <v>2021/22</v>
      </c>
      <c r="D140" s="311" t="str">
        <f t="shared" si="47"/>
        <v>2022/23</v>
      </c>
      <c r="E140" s="311" t="str">
        <f t="shared" si="47"/>
        <v>2023/24</v>
      </c>
      <c r="F140" s="311" t="str">
        <f t="shared" si="47"/>
        <v>2024/25</v>
      </c>
      <c r="G140" s="311" t="str">
        <f t="shared" si="47"/>
        <v>2025/26</v>
      </c>
      <c r="H140" s="311" t="str">
        <f t="shared" si="47"/>
        <v>2026/27</v>
      </c>
      <c r="I140" s="311" t="str">
        <f t="shared" si="47"/>
        <v>2027/28</v>
      </c>
      <c r="J140" s="311" t="str">
        <f t="shared" si="47"/>
        <v>2028/29</v>
      </c>
      <c r="K140" s="311" t="str">
        <f t="shared" si="47"/>
        <v>2029/30</v>
      </c>
    </row>
    <row r="141" spans="1:11" ht="13.15">
      <c r="B141" s="311" t="str">
        <f>B104</f>
        <v xml:space="preserve">Modern Foreign Languages New to SF Sector </v>
      </c>
      <c r="C141" s="293">
        <f>IF(C104&gt;$F$137,$F$137,C104)</f>
        <v>241</v>
      </c>
      <c r="D141" s="293">
        <f t="shared" ref="D141:K141" si="48">IF(D104&gt;$F$137,$F$137,D104)</f>
        <v>241</v>
      </c>
      <c r="E141" s="293">
        <f t="shared" si="48"/>
        <v>241</v>
      </c>
      <c r="F141" s="293">
        <f t="shared" si="48"/>
        <v>241</v>
      </c>
      <c r="G141" s="293">
        <f t="shared" si="48"/>
        <v>238.74541428474953</v>
      </c>
      <c r="H141" s="293">
        <f t="shared" si="48"/>
        <v>229.93102899305856</v>
      </c>
      <c r="I141" s="293">
        <f t="shared" si="48"/>
        <v>224.96624052899924</v>
      </c>
      <c r="J141" s="293">
        <f t="shared" si="48"/>
        <v>220.50957504909869</v>
      </c>
      <c r="K141" s="293">
        <f t="shared" si="48"/>
        <v>228.03231986564398</v>
      </c>
    </row>
    <row r="142" spans="1:11" ht="13.15">
      <c r="B142" s="311" t="str">
        <f>B105</f>
        <v>Modern Foreign Languages Re-entrants</v>
      </c>
      <c r="C142" s="293">
        <f>IF(C105&gt;$F$138,$F$138,C105)</f>
        <v>580</v>
      </c>
      <c r="D142" s="293">
        <f t="shared" ref="D142:K142" si="49">IF(D105&gt;$F$138,$F$138,D105)</f>
        <v>580</v>
      </c>
      <c r="E142" s="293">
        <f t="shared" si="49"/>
        <v>580</v>
      </c>
      <c r="F142" s="293">
        <f t="shared" si="49"/>
        <v>580</v>
      </c>
      <c r="G142" s="293">
        <f t="shared" si="49"/>
        <v>580</v>
      </c>
      <c r="H142" s="293">
        <f t="shared" si="49"/>
        <v>580</v>
      </c>
      <c r="I142" s="293">
        <f t="shared" si="49"/>
        <v>580</v>
      </c>
      <c r="J142" s="293">
        <f t="shared" si="49"/>
        <v>580</v>
      </c>
      <c r="K142" s="293">
        <f t="shared" si="49"/>
        <v>580</v>
      </c>
    </row>
    <row r="144" spans="1:11" ht="13.15">
      <c r="B144" s="74" t="s">
        <v>1160</v>
      </c>
      <c r="C144" s="295"/>
    </row>
    <row r="146" spans="1:14" ht="13.15">
      <c r="B146" s="311"/>
      <c r="C146" s="311" t="str">
        <f t="shared" ref="C146:K146" si="50">C140</f>
        <v>2021/22</v>
      </c>
      <c r="D146" s="311" t="str">
        <f t="shared" si="50"/>
        <v>2022/23</v>
      </c>
      <c r="E146" s="311" t="str">
        <f t="shared" si="50"/>
        <v>2023/24</v>
      </c>
      <c r="F146" s="311" t="str">
        <f t="shared" si="50"/>
        <v>2024/25</v>
      </c>
      <c r="G146" s="311" t="str">
        <f t="shared" si="50"/>
        <v>2025/26</v>
      </c>
      <c r="H146" s="311" t="str">
        <f t="shared" si="50"/>
        <v>2026/27</v>
      </c>
      <c r="I146" s="311" t="str">
        <f t="shared" si="50"/>
        <v>2027/28</v>
      </c>
      <c r="J146" s="311" t="str">
        <f t="shared" si="50"/>
        <v>2028/29</v>
      </c>
      <c r="K146" s="311" t="str">
        <f t="shared" si="50"/>
        <v>2029/30</v>
      </c>
      <c r="M146" s="106"/>
    </row>
    <row r="147" spans="1:14" ht="13.15">
      <c r="B147" s="223" t="s">
        <v>1161</v>
      </c>
      <c r="C147" s="768"/>
      <c r="D147" s="768"/>
      <c r="E147" s="768"/>
      <c r="F147" s="768"/>
      <c r="G147" s="768"/>
      <c r="H147" s="768"/>
      <c r="I147" s="768"/>
      <c r="J147" s="768"/>
      <c r="K147" s="768"/>
      <c r="M147" s="913"/>
    </row>
    <row r="148" spans="1:14" ht="13.15">
      <c r="B148" s="311" t="str">
        <f>B104</f>
        <v xml:space="preserve">Modern Foreign Languages New to SF Sector </v>
      </c>
      <c r="C148" s="293">
        <f t="shared" ref="C148:K148" si="51">C104</f>
        <v>289.70168537466071</v>
      </c>
      <c r="D148" s="293">
        <f t="shared" si="51"/>
        <v>344.47739688229649</v>
      </c>
      <c r="E148" s="293">
        <f t="shared" si="51"/>
        <v>328.44237629187404</v>
      </c>
      <c r="F148" s="293">
        <f t="shared" si="51"/>
        <v>242.98223230792792</v>
      </c>
      <c r="G148" s="293">
        <f t="shared" si="51"/>
        <v>238.74541428474953</v>
      </c>
      <c r="H148" s="293">
        <f t="shared" si="51"/>
        <v>229.93102899305856</v>
      </c>
      <c r="I148" s="293">
        <f t="shared" si="51"/>
        <v>224.96624052899924</v>
      </c>
      <c r="J148" s="293">
        <f t="shared" si="51"/>
        <v>220.50957504909869</v>
      </c>
      <c r="K148" s="293">
        <f t="shared" si="51"/>
        <v>228.03231986564398</v>
      </c>
      <c r="M148" s="1179" t="s">
        <v>1671</v>
      </c>
    </row>
    <row r="149" spans="1:14" ht="13.15">
      <c r="B149" s="311" t="str">
        <f>B105</f>
        <v>Modern Foreign Languages Re-entrants</v>
      </c>
      <c r="C149" s="293">
        <f t="shared" ref="C149:K149" si="52">C105</f>
        <v>956.15578029974699</v>
      </c>
      <c r="D149" s="293">
        <f t="shared" si="52"/>
        <v>1136.9421402766445</v>
      </c>
      <c r="E149" s="293">
        <f t="shared" si="52"/>
        <v>1084.0188112151322</v>
      </c>
      <c r="F149" s="293">
        <f t="shared" si="52"/>
        <v>801.95897248888525</v>
      </c>
      <c r="G149" s="293">
        <f t="shared" si="52"/>
        <v>787.97542234936475</v>
      </c>
      <c r="H149" s="293">
        <f t="shared" si="52"/>
        <v>758.88368463461904</v>
      </c>
      <c r="I149" s="293">
        <f t="shared" si="52"/>
        <v>742.49747969509122</v>
      </c>
      <c r="J149" s="293">
        <f t="shared" si="52"/>
        <v>727.78832653998165</v>
      </c>
      <c r="K149" s="293">
        <f t="shared" si="52"/>
        <v>752.61702551961434</v>
      </c>
      <c r="M149" s="1175"/>
    </row>
    <row r="150" spans="1:14" ht="26.25">
      <c r="B150" s="307" t="str">
        <f>B106</f>
        <v>Modern Foreign Languages NQTs and entrants via other, new initiatives</v>
      </c>
      <c r="C150" s="396">
        <f t="shared" ref="C150:K150" si="53">C106</f>
        <v>1348.0421861727</v>
      </c>
      <c r="D150" s="396">
        <f t="shared" si="53"/>
        <v>1602.9249625515254</v>
      </c>
      <c r="E150" s="396">
        <f t="shared" si="53"/>
        <v>1528.3106772252861</v>
      </c>
      <c r="F150" s="396">
        <f t="shared" si="53"/>
        <v>1130.6468556366631</v>
      </c>
      <c r="G150" s="396">
        <f t="shared" si="53"/>
        <v>1110.9320603188694</v>
      </c>
      <c r="H150" s="396">
        <f t="shared" si="53"/>
        <v>1069.9168925851616</v>
      </c>
      <c r="I150" s="396">
        <f t="shared" si="53"/>
        <v>1046.81469942284</v>
      </c>
      <c r="J150" s="396">
        <f t="shared" si="53"/>
        <v>1026.0769081711394</v>
      </c>
      <c r="K150" s="396">
        <f t="shared" si="53"/>
        <v>1061.0818041744199</v>
      </c>
      <c r="M150" s="1177">
        <f>((I51+I52)/(D51+D52))</f>
        <v>0.90358742082987986</v>
      </c>
      <c r="N150" s="1101" t="s">
        <v>1672</v>
      </c>
    </row>
    <row r="151" spans="1:14" ht="13.15">
      <c r="B151" s="311" t="str">
        <f>B107</f>
        <v>Total</v>
      </c>
      <c r="C151" s="293">
        <f t="shared" ref="C151:K151" si="54">C107</f>
        <v>2593.8996518471076</v>
      </c>
      <c r="D151" s="293">
        <f t="shared" si="54"/>
        <v>3084.3444997104662</v>
      </c>
      <c r="E151" s="293">
        <f t="shared" si="54"/>
        <v>2940.7718647322927</v>
      </c>
      <c r="F151" s="293">
        <f t="shared" si="54"/>
        <v>2175.5880604334761</v>
      </c>
      <c r="G151" s="293">
        <f t="shared" si="54"/>
        <v>2137.6528969529836</v>
      </c>
      <c r="H151" s="293">
        <f t="shared" si="54"/>
        <v>2058.7316062128393</v>
      </c>
      <c r="I151" s="293">
        <f t="shared" si="54"/>
        <v>2014.2784196469306</v>
      </c>
      <c r="J151" s="293">
        <f t="shared" si="54"/>
        <v>1974.3748097602197</v>
      </c>
      <c r="K151" s="293">
        <f t="shared" si="54"/>
        <v>2041.7311495596782</v>
      </c>
      <c r="M151" s="1178">
        <f>I53/D53</f>
        <v>0.98604617020365204</v>
      </c>
      <c r="N151" s="913" t="s">
        <v>1673</v>
      </c>
    </row>
    <row r="152" spans="1:14" ht="13.15">
      <c r="B152" s="223" t="s">
        <v>1162</v>
      </c>
      <c r="C152" s="773"/>
      <c r="D152" s="773"/>
      <c r="E152" s="773"/>
      <c r="F152" s="773"/>
      <c r="G152" s="773"/>
      <c r="H152" s="773"/>
      <c r="I152" s="773"/>
      <c r="J152" s="773"/>
      <c r="K152" s="773"/>
    </row>
    <row r="153" spans="1:14" ht="13.15">
      <c r="B153" s="311" t="str">
        <f>B148</f>
        <v xml:space="preserve">Modern Foreign Languages New to SF Sector </v>
      </c>
      <c r="C153" s="429">
        <f>IF(C141&gt;0,C141,C148)</f>
        <v>241</v>
      </c>
      <c r="D153" s="429">
        <f t="shared" ref="D153:K153" si="55">IF(D141&gt;0,D141,D148)</f>
        <v>241</v>
      </c>
      <c r="E153" s="429">
        <f t="shared" si="55"/>
        <v>241</v>
      </c>
      <c r="F153" s="429">
        <f t="shared" si="55"/>
        <v>241</v>
      </c>
      <c r="G153" s="429">
        <f t="shared" si="55"/>
        <v>238.74541428474953</v>
      </c>
      <c r="H153" s="429">
        <f t="shared" si="55"/>
        <v>229.93102899305856</v>
      </c>
      <c r="I153" s="429">
        <f t="shared" si="55"/>
        <v>224.96624052899924</v>
      </c>
      <c r="J153" s="429">
        <f t="shared" si="55"/>
        <v>220.50957504909869</v>
      </c>
      <c r="K153" s="429">
        <f t="shared" si="55"/>
        <v>228.03231986564398</v>
      </c>
      <c r="M153" s="1178">
        <f>M150/M151</f>
        <v>0.9163743525754563</v>
      </c>
      <c r="N153" s="913" t="s">
        <v>1674</v>
      </c>
    </row>
    <row r="154" spans="1:14" ht="13.15">
      <c r="B154" s="311" t="str">
        <f>B149</f>
        <v>Modern Foreign Languages Re-entrants</v>
      </c>
      <c r="C154" s="429">
        <f>IF(C142&gt;0,C142,C149)</f>
        <v>580</v>
      </c>
      <c r="D154" s="429">
        <f t="shared" ref="D154:K154" si="56">IF(D142&gt;0,D142,D149)</f>
        <v>580</v>
      </c>
      <c r="E154" s="429">
        <f t="shared" si="56"/>
        <v>580</v>
      </c>
      <c r="F154" s="429">
        <f t="shared" si="56"/>
        <v>580</v>
      </c>
      <c r="G154" s="429">
        <f t="shared" si="56"/>
        <v>580</v>
      </c>
      <c r="H154" s="429">
        <f t="shared" si="56"/>
        <v>580</v>
      </c>
      <c r="I154" s="429">
        <f t="shared" si="56"/>
        <v>580</v>
      </c>
      <c r="J154" s="429">
        <f t="shared" si="56"/>
        <v>580</v>
      </c>
      <c r="K154" s="429">
        <f t="shared" si="56"/>
        <v>580</v>
      </c>
    </row>
    <row r="155" spans="1:14" ht="26.25">
      <c r="B155" s="307" t="str">
        <f>B150</f>
        <v>Modern Foreign Languages NQTs and entrants via other, new initiatives</v>
      </c>
      <c r="C155" s="921">
        <f>C150+($M$153*((C148-C153)+(C149-C154)))</f>
        <v>1737.3706712169346</v>
      </c>
      <c r="D155" s="1166">
        <f t="shared" ref="D155:K155" si="57">D150+($M$153*((D148-D153)+(D149-D154)))</f>
        <v>2208.1164883437323</v>
      </c>
      <c r="E155" s="1166">
        <f t="shared" si="57"/>
        <v>2070.3105400005297</v>
      </c>
      <c r="F155" s="1166">
        <f t="shared" si="57"/>
        <v>1335.8608321973104</v>
      </c>
      <c r="G155" s="1166">
        <f t="shared" si="57"/>
        <v>1301.5154033258755</v>
      </c>
      <c r="H155" s="1166">
        <f t="shared" si="57"/>
        <v>1233.8413132785226</v>
      </c>
      <c r="I155" s="1166">
        <f t="shared" si="57"/>
        <v>1195.7232221735726</v>
      </c>
      <c r="J155" s="1166">
        <f t="shared" si="57"/>
        <v>1161.5063402224253</v>
      </c>
      <c r="K155" s="1166">
        <f t="shared" si="57"/>
        <v>1219.2636191784575</v>
      </c>
      <c r="M155" s="1180" t="s">
        <v>1675</v>
      </c>
      <c r="N155" s="1181" t="s">
        <v>1676</v>
      </c>
    </row>
    <row r="156" spans="1:14" ht="13.15">
      <c r="B156" s="311" t="str">
        <f>B151</f>
        <v>Total</v>
      </c>
      <c r="C156" s="774">
        <f>SUM(C153:C155)</f>
        <v>2558.3706712169346</v>
      </c>
      <c r="D156" s="429">
        <f t="shared" ref="D156:K156" si="58">SUM(D153:D155)</f>
        <v>3029.1164883437323</v>
      </c>
      <c r="E156" s="429">
        <f t="shared" si="58"/>
        <v>2891.3105400005297</v>
      </c>
      <c r="F156" s="429">
        <f t="shared" si="58"/>
        <v>2156.8608321973106</v>
      </c>
      <c r="G156" s="429">
        <f t="shared" si="58"/>
        <v>2120.2608176106251</v>
      </c>
      <c r="H156" s="429">
        <f t="shared" si="58"/>
        <v>2043.7723422715812</v>
      </c>
      <c r="I156" s="429">
        <f t="shared" si="58"/>
        <v>2000.6894627025717</v>
      </c>
      <c r="J156" s="429">
        <f t="shared" si="58"/>
        <v>1962.0159152715239</v>
      </c>
      <c r="K156" s="429">
        <f t="shared" si="58"/>
        <v>2027.2959390441015</v>
      </c>
      <c r="M156" s="1181"/>
      <c r="N156" s="1182">
        <f>100*M150</f>
        <v>90.358742082987987</v>
      </c>
    </row>
    <row r="157" spans="1:14">
      <c r="A157" s="1154"/>
      <c r="B157" s="1080"/>
      <c r="C157" s="1154"/>
      <c r="D157" s="1154"/>
      <c r="E157" s="1154"/>
      <c r="F157" s="1154"/>
      <c r="G157" s="1154"/>
      <c r="H157" s="1154"/>
      <c r="I157" s="1154"/>
      <c r="J157" s="1154"/>
      <c r="K157" s="1154"/>
      <c r="L157" s="1154"/>
      <c r="M157" s="1181"/>
      <c r="N157" s="1183" t="s">
        <v>1677</v>
      </c>
    </row>
    <row r="158" spans="1:14">
      <c r="B158" s="251" t="s">
        <v>1678</v>
      </c>
      <c r="M158" s="1181"/>
      <c r="N158" s="1182">
        <f>100*(M153*M151)</f>
        <v>90.358742082987987</v>
      </c>
    </row>
    <row r="159" spans="1:14">
      <c r="B159" s="913"/>
      <c r="C159" s="295"/>
      <c r="E159" s="295"/>
      <c r="M159" s="1181"/>
      <c r="N159" s="1182"/>
    </row>
    <row r="160" spans="1:14" ht="13.15">
      <c r="B160" s="8" t="s">
        <v>1165</v>
      </c>
      <c r="C160" s="598" t="b">
        <f>IF(C155=C150,FALSE, TRUE)</f>
        <v>1</v>
      </c>
      <c r="D160" s="598" t="b">
        <f t="shared" ref="D160:K160" si="59">IF(D155=D150,FALSE, TRUE)</f>
        <v>1</v>
      </c>
      <c r="E160" s="598" t="b">
        <f t="shared" si="59"/>
        <v>1</v>
      </c>
      <c r="F160" s="598" t="b">
        <f t="shared" si="59"/>
        <v>1</v>
      </c>
      <c r="G160" s="598" t="b">
        <f t="shared" si="59"/>
        <v>1</v>
      </c>
      <c r="H160" s="598" t="b">
        <f t="shared" si="59"/>
        <v>1</v>
      </c>
      <c r="I160" s="598" t="b">
        <f t="shared" si="59"/>
        <v>1</v>
      </c>
      <c r="J160" s="598" t="b">
        <f t="shared" si="59"/>
        <v>1</v>
      </c>
      <c r="K160" s="598" t="b">
        <f t="shared" si="59"/>
        <v>1</v>
      </c>
    </row>
    <row r="162" spans="2:11" ht="13.15">
      <c r="B162" s="74" t="s">
        <v>1452</v>
      </c>
    </row>
    <row r="164" spans="2:11">
      <c r="B164" s="913" t="s">
        <v>1495</v>
      </c>
    </row>
    <row r="166" spans="2:11">
      <c r="B166" s="913" t="s">
        <v>1453</v>
      </c>
    </row>
    <row r="167" spans="2:11">
      <c r="B167" s="913"/>
    </row>
    <row r="168" spans="2:11">
      <c r="B168" s="647" t="s">
        <v>1455</v>
      </c>
    </row>
    <row r="169" spans="2:11">
      <c r="B169" s="647"/>
    </row>
    <row r="170" spans="2:11" ht="13.15">
      <c r="C170" s="311" t="str">
        <f>C146</f>
        <v>2021/22</v>
      </c>
      <c r="D170" s="311" t="str">
        <f t="shared" ref="D170:K170" si="60">D146</f>
        <v>2022/23</v>
      </c>
      <c r="E170" s="311" t="str">
        <f t="shared" si="60"/>
        <v>2023/24</v>
      </c>
      <c r="F170" s="311" t="str">
        <f t="shared" si="60"/>
        <v>2024/25</v>
      </c>
      <c r="G170" s="311" t="str">
        <f t="shared" si="60"/>
        <v>2025/26</v>
      </c>
      <c r="H170" s="311" t="str">
        <f t="shared" si="60"/>
        <v>2026/27</v>
      </c>
      <c r="I170" s="311" t="str">
        <f t="shared" si="60"/>
        <v>2027/28</v>
      </c>
      <c r="J170" s="311" t="str">
        <f t="shared" si="60"/>
        <v>2028/29</v>
      </c>
      <c r="K170" s="311" t="str">
        <f t="shared" si="60"/>
        <v>2029/30</v>
      </c>
    </row>
    <row r="171" spans="2:11" ht="26.25">
      <c r="B171" s="307" t="s">
        <v>1456</v>
      </c>
      <c r="C171" s="396">
        <v>202</v>
      </c>
      <c r="D171" s="396">
        <v>202</v>
      </c>
      <c r="E171" s="396">
        <v>202</v>
      </c>
      <c r="F171" s="396">
        <v>202</v>
      </c>
      <c r="G171" s="396">
        <v>202</v>
      </c>
      <c r="H171" s="396">
        <v>202</v>
      </c>
      <c r="I171" s="396">
        <v>202</v>
      </c>
      <c r="J171" s="396">
        <v>202</v>
      </c>
      <c r="K171" s="396">
        <v>202</v>
      </c>
    </row>
    <row r="173" spans="2:11" ht="13.15">
      <c r="B173" s="307" t="s">
        <v>874</v>
      </c>
      <c r="C173" s="429">
        <f>C155-C171</f>
        <v>1535.3706712169346</v>
      </c>
      <c r="D173" s="429">
        <f t="shared" ref="D173:K173" si="61">D155-D171</f>
        <v>2006.1164883437323</v>
      </c>
      <c r="E173" s="429">
        <f t="shared" si="61"/>
        <v>1868.3105400005297</v>
      </c>
      <c r="F173" s="429">
        <f t="shared" si="61"/>
        <v>1133.8608321973104</v>
      </c>
      <c r="G173" s="429">
        <f t="shared" si="61"/>
        <v>1099.5154033258755</v>
      </c>
      <c r="H173" s="429">
        <f t="shared" si="61"/>
        <v>1031.8413132785226</v>
      </c>
      <c r="I173" s="429">
        <f t="shared" si="61"/>
        <v>993.72322217357259</v>
      </c>
      <c r="J173" s="429">
        <f t="shared" si="61"/>
        <v>959.50634022242525</v>
      </c>
      <c r="K173" s="429">
        <f t="shared" si="61"/>
        <v>1017.2636191784575</v>
      </c>
    </row>
    <row r="175" spans="2:11">
      <c r="C175" s="6"/>
    </row>
  </sheetData>
  <mergeCells count="4">
    <mergeCell ref="J51:J53"/>
    <mergeCell ref="A5:L5"/>
    <mergeCell ref="D17:L18"/>
    <mergeCell ref="B46:L48"/>
  </mergeCells>
  <conditionalFormatting sqref="C160:K160">
    <cfRule type="cellIs" dxfId="1" priority="1" stopIfTrue="1" operator="equal">
      <formula>TRUE</formula>
    </cfRule>
    <cfRule type="cellIs" dxfId="0"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0000"/>
  </sheetPr>
  <dimension ref="A1:L133"/>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8.15" customHeight="1">
      <c r="A5" s="1306" t="s">
        <v>741</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SUM(A12:A1876)</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OUTPUTS_FOR_SECTION_2_OF_MODEL!B79</f>
        <v>Music</v>
      </c>
      <c r="C15" s="293">
        <f>OUTPUTS_FOR_SECTION_2_OF_MODEL!E79</f>
        <v>508.4141988060735</v>
      </c>
      <c r="D15" s="293">
        <f>OUTPUTS_FOR_SECTION_2_OF_MODEL!F79</f>
        <v>485.86570332784572</v>
      </c>
      <c r="E15" s="293">
        <f>OUTPUTS_FOR_SECTION_2_OF_MODEL!G79</f>
        <v>460.86392882429288</v>
      </c>
      <c r="F15" s="293">
        <f>OUTPUTS_FOR_SECTION_2_OF_MODEL!H79</f>
        <v>514.53380287796244</v>
      </c>
      <c r="G15" s="293">
        <f>OUTPUTS_FOR_SECTION_2_OF_MODEL!I79</f>
        <v>506.43976752509775</v>
      </c>
      <c r="H15" s="293">
        <f>OUTPUTS_FOR_SECTION_2_OF_MODEL!J79</f>
        <v>485.98097896921649</v>
      </c>
      <c r="I15" s="293">
        <f>OUTPUTS_FOR_SECTION_2_OF_MODEL!K79</f>
        <v>487.90383483053279</v>
      </c>
      <c r="J15" s="293">
        <f>OUTPUTS_FOR_SECTION_2_OF_MODEL!L79</f>
        <v>505.18300907635216</v>
      </c>
      <c r="K15" s="293">
        <f>OUTPUTS_FOR_SECTION_2_OF_MODEL!M79</f>
        <v>515.23933636031109</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471.80837649203625</v>
      </c>
      <c r="D44" s="429">
        <f t="shared" si="4"/>
        <v>450.88337268824085</v>
      </c>
      <c r="E44" s="429">
        <f t="shared" si="4"/>
        <v>427.68172594894384</v>
      </c>
      <c r="F44" s="429">
        <f t="shared" si="4"/>
        <v>477.4873690707492</v>
      </c>
      <c r="G44" s="429">
        <f t="shared" si="4"/>
        <v>469.97610426329072</v>
      </c>
      <c r="H44" s="429">
        <f t="shared" si="4"/>
        <v>450.99034848343291</v>
      </c>
      <c r="I44" s="429">
        <f t="shared" si="4"/>
        <v>452.77475872273448</v>
      </c>
      <c r="J44" s="429">
        <f t="shared" si="4"/>
        <v>468.80983242285481</v>
      </c>
      <c r="K44" s="429">
        <f t="shared" si="4"/>
        <v>478.14210414236874</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4.9850796686384653</v>
      </c>
      <c r="D58" s="429">
        <f t="shared" ref="D58:K58" si="7">D44/$J$51</f>
        <v>4.7639881911957289</v>
      </c>
      <c r="E58" s="429">
        <f t="shared" si="7"/>
        <v>4.5188419343637376</v>
      </c>
      <c r="F58" s="429">
        <f t="shared" si="7"/>
        <v>5.0450833308306908</v>
      </c>
      <c r="G58" s="429">
        <f t="shared" si="7"/>
        <v>4.9657200652697355</v>
      </c>
      <c r="H58" s="429">
        <f t="shared" si="7"/>
        <v>4.7651184866466352</v>
      </c>
      <c r="I58" s="429">
        <f t="shared" si="7"/>
        <v>4.7839723850674121</v>
      </c>
      <c r="J58" s="429">
        <f t="shared" si="7"/>
        <v>4.9533973547593995</v>
      </c>
      <c r="K58" s="429">
        <f t="shared" si="7"/>
        <v>5.0520011954903703</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4.9850796686384653</v>
      </c>
      <c r="D99" s="429">
        <f t="shared" ref="D99:K99" si="33">D58</f>
        <v>4.7639881911957289</v>
      </c>
      <c r="E99" s="429">
        <f t="shared" si="33"/>
        <v>4.5188419343637376</v>
      </c>
      <c r="F99" s="429">
        <f t="shared" si="33"/>
        <v>5.0450833308306908</v>
      </c>
      <c r="G99" s="429">
        <f t="shared" si="33"/>
        <v>4.9657200652697355</v>
      </c>
      <c r="H99" s="429">
        <f t="shared" si="33"/>
        <v>4.7651184866466352</v>
      </c>
      <c r="I99" s="429">
        <f t="shared" si="33"/>
        <v>4.7839723850674121</v>
      </c>
      <c r="J99" s="429">
        <f t="shared" si="33"/>
        <v>4.9533973547593995</v>
      </c>
      <c r="K99" s="429">
        <f t="shared" si="33"/>
        <v>5.0520011954903703</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875</v>
      </c>
      <c r="C104" s="429">
        <f t="shared" ref="C104:K104" si="35">C66*C$99</f>
        <v>55.676247178764925</v>
      </c>
      <c r="D104" s="429">
        <f t="shared" si="35"/>
        <v>53.2069699424029</v>
      </c>
      <c r="E104" s="429">
        <f t="shared" si="35"/>
        <v>50.469035045154861</v>
      </c>
      <c r="F104" s="429">
        <f t="shared" si="35"/>
        <v>56.346402712860517</v>
      </c>
      <c r="G104" s="429">
        <f t="shared" si="35"/>
        <v>55.460027953780177</v>
      </c>
      <c r="H104" s="429">
        <f t="shared" si="35"/>
        <v>53.219593734416812</v>
      </c>
      <c r="I104" s="429">
        <f t="shared" si="35"/>
        <v>53.430164954644717</v>
      </c>
      <c r="J104" s="429">
        <f t="shared" si="35"/>
        <v>55.322400810005114</v>
      </c>
      <c r="K104" s="429">
        <f t="shared" si="35"/>
        <v>56.42366541844266</v>
      </c>
    </row>
    <row r="105" spans="1:11" ht="13.15">
      <c r="A105" s="295"/>
      <c r="B105" s="311" t="s">
        <v>876</v>
      </c>
      <c r="C105" s="429">
        <f t="shared" ref="C105:K105" si="36">C77*C$99</f>
        <v>183.75856356005127</v>
      </c>
      <c r="D105" s="429">
        <f t="shared" si="36"/>
        <v>175.60875352474989</v>
      </c>
      <c r="E105" s="429">
        <f t="shared" si="36"/>
        <v>166.57224317548327</v>
      </c>
      <c r="F105" s="429">
        <f t="shared" si="36"/>
        <v>185.97040118466387</v>
      </c>
      <c r="G105" s="429">
        <f t="shared" si="36"/>
        <v>183.04493546529673</v>
      </c>
      <c r="H105" s="429">
        <f t="shared" si="36"/>
        <v>175.65041814843957</v>
      </c>
      <c r="I105" s="429">
        <f t="shared" si="36"/>
        <v>176.34540509380474</v>
      </c>
      <c r="J105" s="429">
        <f t="shared" si="36"/>
        <v>182.59069927790111</v>
      </c>
      <c r="K105" s="429">
        <f t="shared" si="36"/>
        <v>186.22540550902059</v>
      </c>
    </row>
    <row r="106" spans="1:11" ht="13.15">
      <c r="A106" s="295"/>
      <c r="B106" s="311" t="s">
        <v>877</v>
      </c>
      <c r="C106" s="429">
        <f t="shared" ref="C106:K106" si="37">C88*C$99</f>
        <v>259.07315612503032</v>
      </c>
      <c r="D106" s="429">
        <f t="shared" si="37"/>
        <v>247.58309565242013</v>
      </c>
      <c r="E106" s="429">
        <f t="shared" si="37"/>
        <v>234.84291521573564</v>
      </c>
      <c r="F106" s="429">
        <f t="shared" si="37"/>
        <v>262.19152918554471</v>
      </c>
      <c r="G106" s="429">
        <f t="shared" si="37"/>
        <v>258.06704310789667</v>
      </c>
      <c r="H106" s="429">
        <f t="shared" si="37"/>
        <v>247.64183678180711</v>
      </c>
      <c r="I106" s="429">
        <f t="shared" si="37"/>
        <v>248.62166845829174</v>
      </c>
      <c r="J106" s="429">
        <f t="shared" si="37"/>
        <v>257.42663538803373</v>
      </c>
      <c r="K106" s="429">
        <f t="shared" si="37"/>
        <v>262.55104862157378</v>
      </c>
    </row>
    <row r="107" spans="1:11" ht="13.15">
      <c r="A107" s="295"/>
      <c r="B107" s="311" t="s">
        <v>8</v>
      </c>
      <c r="C107" s="429">
        <f>SUM(C104:C106)</f>
        <v>498.50796686384649</v>
      </c>
      <c r="D107" s="429">
        <f t="shared" ref="D107:K107" si="38">SUM(D104:D106)</f>
        <v>476.39881911957292</v>
      </c>
      <c r="E107" s="429">
        <f t="shared" si="38"/>
        <v>451.88419343637378</v>
      </c>
      <c r="F107" s="429">
        <f t="shared" si="38"/>
        <v>504.50833308306909</v>
      </c>
      <c r="G107" s="429">
        <f t="shared" si="38"/>
        <v>496.57200652697361</v>
      </c>
      <c r="H107" s="429">
        <f t="shared" si="38"/>
        <v>476.51184866466349</v>
      </c>
      <c r="I107" s="429">
        <f t="shared" si="38"/>
        <v>478.39723850674119</v>
      </c>
      <c r="J107" s="429">
        <f t="shared" si="38"/>
        <v>495.33973547593996</v>
      </c>
      <c r="K107" s="429">
        <f t="shared" si="38"/>
        <v>505.20011954903703</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498.50796686384649</v>
      </c>
      <c r="D112" s="642">
        <f t="shared" ref="D112:K112" si="39">D107</f>
        <v>476.39881911957292</v>
      </c>
      <c r="E112" s="642">
        <f t="shared" si="39"/>
        <v>451.88419343637378</v>
      </c>
      <c r="F112" s="642">
        <f t="shared" si="39"/>
        <v>504.50833308306909</v>
      </c>
      <c r="G112" s="642">
        <f t="shared" si="39"/>
        <v>496.57200652697361</v>
      </c>
      <c r="H112" s="642">
        <f t="shared" si="39"/>
        <v>476.51184866466349</v>
      </c>
      <c r="I112" s="642">
        <f t="shared" si="39"/>
        <v>478.39723850674119</v>
      </c>
      <c r="J112" s="642">
        <f t="shared" si="39"/>
        <v>495.33973547593996</v>
      </c>
      <c r="K112" s="642">
        <f t="shared" si="39"/>
        <v>505.20011954903703</v>
      </c>
    </row>
    <row r="113" spans="1:11">
      <c r="A113" s="295"/>
      <c r="B113" s="642" t="s">
        <v>1493</v>
      </c>
      <c r="C113" s="642">
        <f t="shared" ref="C113:K113" si="40">((C68+C79+C90)/100)*C112</f>
        <v>72.356613473740481</v>
      </c>
      <c r="D113" s="642">
        <f t="shared" si="40"/>
        <v>69.147551304422834</v>
      </c>
      <c r="E113" s="642">
        <f t="shared" si="40"/>
        <v>65.589342784362941</v>
      </c>
      <c r="F113" s="642">
        <f t="shared" si="40"/>
        <v>73.227544748834347</v>
      </c>
      <c r="G113" s="642">
        <f t="shared" si="40"/>
        <v>72.075615890739243</v>
      </c>
      <c r="H113" s="642">
        <f t="shared" si="40"/>
        <v>69.16395713070618</v>
      </c>
      <c r="I113" s="642">
        <f t="shared" si="40"/>
        <v>69.437614590804088</v>
      </c>
      <c r="J113" s="642">
        <f t="shared" si="40"/>
        <v>71.896756241423191</v>
      </c>
      <c r="K113" s="642">
        <f t="shared" si="40"/>
        <v>73.327955031621414</v>
      </c>
    </row>
    <row r="114" spans="1:11">
      <c r="A114" s="295"/>
      <c r="B114" s="642" t="s">
        <v>1494</v>
      </c>
      <c r="C114" s="642">
        <f t="shared" ref="C114:K114" si="41">((C67+C78+C89)/100)*C112</f>
        <v>426.15135339010607</v>
      </c>
      <c r="D114" s="642">
        <f t="shared" si="41"/>
        <v>407.25126781515013</v>
      </c>
      <c r="E114" s="642">
        <f t="shared" si="41"/>
        <v>386.29485065201089</v>
      </c>
      <c r="F114" s="642">
        <f t="shared" si="41"/>
        <v>431.28078833423478</v>
      </c>
      <c r="G114" s="642">
        <f t="shared" si="41"/>
        <v>424.49639063623442</v>
      </c>
      <c r="H114" s="642">
        <f t="shared" si="41"/>
        <v>407.34789153395735</v>
      </c>
      <c r="I114" s="642">
        <f t="shared" si="41"/>
        <v>408.95962391593713</v>
      </c>
      <c r="J114" s="642">
        <f t="shared" si="41"/>
        <v>423.44297923451683</v>
      </c>
      <c r="K114" s="642">
        <f t="shared" si="41"/>
        <v>431.87216451741568</v>
      </c>
    </row>
    <row r="115" spans="1:11">
      <c r="A115" s="295"/>
      <c r="B115" s="642" t="s">
        <v>801</v>
      </c>
      <c r="C115" s="642">
        <f>C113*$C$39</f>
        <v>45.657023101930243</v>
      </c>
      <c r="D115" s="642">
        <f t="shared" ref="D115:K115" si="42">D113*$C$39</f>
        <v>43.63210487309081</v>
      </c>
      <c r="E115" s="642">
        <f t="shared" si="42"/>
        <v>41.386875296933013</v>
      </c>
      <c r="F115" s="642">
        <f t="shared" si="42"/>
        <v>46.206580736514475</v>
      </c>
      <c r="G115" s="642">
        <f t="shared" si="42"/>
        <v>45.479713627056462</v>
      </c>
      <c r="H115" s="642">
        <f t="shared" si="42"/>
        <v>43.642456949475601</v>
      </c>
      <c r="I115" s="642">
        <f t="shared" si="42"/>
        <v>43.815134806797381</v>
      </c>
      <c r="J115" s="642">
        <f t="shared" si="42"/>
        <v>45.366853188338034</v>
      </c>
      <c r="K115" s="642">
        <f t="shared" si="42"/>
        <v>46.269939624953111</v>
      </c>
    </row>
    <row r="116" spans="1:11">
      <c r="A116" s="295"/>
      <c r="B116" s="642" t="s">
        <v>802</v>
      </c>
      <c r="C116" s="642">
        <f>C114</f>
        <v>426.15135339010607</v>
      </c>
      <c r="D116" s="642">
        <f t="shared" ref="D116:K116" si="43">D114</f>
        <v>407.25126781515013</v>
      </c>
      <c r="E116" s="642">
        <f t="shared" si="43"/>
        <v>386.29485065201089</v>
      </c>
      <c r="F116" s="642">
        <f t="shared" si="43"/>
        <v>431.28078833423478</v>
      </c>
      <c r="G116" s="642">
        <f t="shared" si="43"/>
        <v>424.49639063623442</v>
      </c>
      <c r="H116" s="642">
        <f t="shared" si="43"/>
        <v>407.34789153395735</v>
      </c>
      <c r="I116" s="642">
        <f t="shared" si="43"/>
        <v>408.95962391593713</v>
      </c>
      <c r="J116" s="642">
        <f t="shared" si="43"/>
        <v>423.44297923451683</v>
      </c>
      <c r="K116" s="642">
        <f t="shared" si="43"/>
        <v>431.87216451741568</v>
      </c>
    </row>
    <row r="117" spans="1:11">
      <c r="A117" s="295"/>
      <c r="B117" s="642" t="s">
        <v>702</v>
      </c>
      <c r="C117" s="642">
        <f>C116+C115</f>
        <v>471.8083764920363</v>
      </c>
      <c r="D117" s="642">
        <f t="shared" ref="D117:K117" si="44">D116+D115</f>
        <v>450.88337268824091</v>
      </c>
      <c r="E117" s="642">
        <f t="shared" si="44"/>
        <v>427.68172594894389</v>
      </c>
      <c r="F117" s="642">
        <f t="shared" si="44"/>
        <v>477.48736907074925</v>
      </c>
      <c r="G117" s="642">
        <f t="shared" si="44"/>
        <v>469.97610426329089</v>
      </c>
      <c r="H117" s="642">
        <f t="shared" si="44"/>
        <v>450.99034848343297</v>
      </c>
      <c r="I117" s="642">
        <f t="shared" si="44"/>
        <v>452.77475872273453</v>
      </c>
      <c r="J117" s="642">
        <f t="shared" si="44"/>
        <v>468.80983242285487</v>
      </c>
      <c r="K117" s="642">
        <f t="shared" si="44"/>
        <v>478.14210414236879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L133"/>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 customHeight="1">
      <c r="A5" s="1306" t="s">
        <v>742</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SUM(A12:A1874)</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OUTPUTS_FOR_SECTION_2_OF_MODEL!B80</f>
        <v>Others</v>
      </c>
      <c r="C15" s="293">
        <f>OUTPUTS_FOR_SECTION_2_OF_MODEL!E80</f>
        <v>1037.3998055282168</v>
      </c>
      <c r="D15" s="293">
        <f>OUTPUTS_FOR_SECTION_2_OF_MODEL!F80</f>
        <v>1086.2024699918265</v>
      </c>
      <c r="E15" s="293">
        <f>OUTPUTS_FOR_SECTION_2_OF_MODEL!G80</f>
        <v>1153.3912077272805</v>
      </c>
      <c r="F15" s="293">
        <f>OUTPUTS_FOR_SECTION_2_OF_MODEL!H80</f>
        <v>1182.3520958677841</v>
      </c>
      <c r="G15" s="293">
        <f>OUTPUTS_FOR_SECTION_2_OF_MODEL!I80</f>
        <v>1234.5687435835225</v>
      </c>
      <c r="H15" s="293">
        <f>OUTPUTS_FOR_SECTION_2_OF_MODEL!J80</f>
        <v>1223.5931631128137</v>
      </c>
      <c r="I15" s="293">
        <f>OUTPUTS_FOR_SECTION_2_OF_MODEL!K80</f>
        <v>1218.1288971050687</v>
      </c>
      <c r="J15" s="293">
        <f>OUTPUTS_FOR_SECTION_2_OF_MODEL!L80</f>
        <v>1197.6011533395306</v>
      </c>
      <c r="K15" s="293">
        <f>OUTPUTS_FOR_SECTION_2_OF_MODEL!M80</f>
        <v>1236.4352266601286</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962.70701953018522</v>
      </c>
      <c r="D44" s="429">
        <f t="shared" si="4"/>
        <v>1007.9958921524151</v>
      </c>
      <c r="E44" s="429">
        <f t="shared" si="4"/>
        <v>1070.3470407709165</v>
      </c>
      <c r="F44" s="429">
        <f t="shared" si="4"/>
        <v>1097.2227449653037</v>
      </c>
      <c r="G44" s="429">
        <f t="shared" si="4"/>
        <v>1145.679794045509</v>
      </c>
      <c r="H44" s="429">
        <f t="shared" si="4"/>
        <v>1135.4944553686912</v>
      </c>
      <c r="I44" s="429">
        <f t="shared" si="4"/>
        <v>1130.4236165135039</v>
      </c>
      <c r="J44" s="429">
        <f t="shared" si="4"/>
        <v>1111.3738702990845</v>
      </c>
      <c r="K44" s="429">
        <f t="shared" si="4"/>
        <v>1147.4118903405995</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10.171865166104075</v>
      </c>
      <c r="D58" s="429">
        <f t="shared" ref="D58:K58" si="7">D44/$J$51</f>
        <v>10.650382821520152</v>
      </c>
      <c r="E58" s="429">
        <f t="shared" si="7"/>
        <v>11.309178762375163</v>
      </c>
      <c r="F58" s="429">
        <f t="shared" si="7"/>
        <v>11.593144739316743</v>
      </c>
      <c r="G58" s="429">
        <f t="shared" si="7"/>
        <v>12.105137027304501</v>
      </c>
      <c r="H58" s="429">
        <f t="shared" si="7"/>
        <v>11.997519767234813</v>
      </c>
      <c r="I58" s="429">
        <f t="shared" si="7"/>
        <v>11.943941795881516</v>
      </c>
      <c r="J58" s="429">
        <f t="shared" si="7"/>
        <v>11.742664100787801</v>
      </c>
      <c r="K58" s="429">
        <f t="shared" si="7"/>
        <v>12.123438181872761</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10.171865166104075</v>
      </c>
      <c r="D99" s="429">
        <f t="shared" ref="D99:K99" si="33">D58</f>
        <v>10.650382821520152</v>
      </c>
      <c r="E99" s="429">
        <f t="shared" si="33"/>
        <v>11.309178762375163</v>
      </c>
      <c r="F99" s="429">
        <f t="shared" si="33"/>
        <v>11.593144739316743</v>
      </c>
      <c r="G99" s="429">
        <f t="shared" si="33"/>
        <v>12.105137027304501</v>
      </c>
      <c r="H99" s="429">
        <f t="shared" si="33"/>
        <v>11.997519767234813</v>
      </c>
      <c r="I99" s="429">
        <f t="shared" si="33"/>
        <v>11.943941795881516</v>
      </c>
      <c r="J99" s="429">
        <f t="shared" si="33"/>
        <v>11.742664100787801</v>
      </c>
      <c r="K99" s="429">
        <f t="shared" si="33"/>
        <v>12.123438181872761</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878</v>
      </c>
      <c r="C104" s="429">
        <f t="shared" ref="C104:K104" si="35">C66*C$99</f>
        <v>113.60526148055659</v>
      </c>
      <c r="D104" s="429">
        <f t="shared" si="35"/>
        <v>118.9496228615704</v>
      </c>
      <c r="E104" s="429">
        <f t="shared" si="35"/>
        <v>126.30743619285234</v>
      </c>
      <c r="F104" s="429">
        <f t="shared" si="35"/>
        <v>129.47893213142717</v>
      </c>
      <c r="G104" s="429">
        <f t="shared" si="35"/>
        <v>135.19715753090475</v>
      </c>
      <c r="H104" s="429">
        <f t="shared" si="35"/>
        <v>133.99522585265379</v>
      </c>
      <c r="I104" s="429">
        <f t="shared" si="35"/>
        <v>133.39683614282239</v>
      </c>
      <c r="J104" s="429">
        <f t="shared" si="35"/>
        <v>131.14885066445382</v>
      </c>
      <c r="K104" s="429">
        <f t="shared" si="35"/>
        <v>135.4015553887383</v>
      </c>
    </row>
    <row r="105" spans="1:11" ht="13.15">
      <c r="A105" s="295"/>
      <c r="B105" s="311" t="s">
        <v>879</v>
      </c>
      <c r="C105" s="429">
        <f t="shared" ref="C105:K105" si="36">C77*C$99</f>
        <v>374.95234898829966</v>
      </c>
      <c r="D105" s="429">
        <f t="shared" si="36"/>
        <v>392.59132827093129</v>
      </c>
      <c r="E105" s="429">
        <f t="shared" si="36"/>
        <v>416.87567352067799</v>
      </c>
      <c r="F105" s="429">
        <f t="shared" si="36"/>
        <v>427.34314515427843</v>
      </c>
      <c r="G105" s="429">
        <f t="shared" si="36"/>
        <v>446.21605665182938</v>
      </c>
      <c r="H105" s="429">
        <f t="shared" si="36"/>
        <v>442.24910036643956</v>
      </c>
      <c r="I105" s="429">
        <f t="shared" si="36"/>
        <v>440.27412469728796</v>
      </c>
      <c r="J105" s="429">
        <f t="shared" si="36"/>
        <v>432.85468457082737</v>
      </c>
      <c r="K105" s="429">
        <f t="shared" si="36"/>
        <v>446.89066851332291</v>
      </c>
    </row>
    <row r="106" spans="1:11" ht="13.15">
      <c r="A106" s="295"/>
      <c r="B106" s="311" t="s">
        <v>880</v>
      </c>
      <c r="C106" s="429">
        <f t="shared" ref="C106:K106" si="37">C88*C$99</f>
        <v>528.62890614155117</v>
      </c>
      <c r="D106" s="429">
        <f t="shared" si="37"/>
        <v>553.49733101951347</v>
      </c>
      <c r="E106" s="429">
        <f t="shared" si="37"/>
        <v>587.73476652398597</v>
      </c>
      <c r="F106" s="429">
        <f t="shared" si="37"/>
        <v>602.49239664596871</v>
      </c>
      <c r="G106" s="429">
        <f t="shared" si="37"/>
        <v>629.10048854771594</v>
      </c>
      <c r="H106" s="429">
        <f t="shared" si="37"/>
        <v>623.50765050438793</v>
      </c>
      <c r="I106" s="429">
        <f t="shared" si="37"/>
        <v>620.72321874804129</v>
      </c>
      <c r="J106" s="429">
        <f t="shared" si="37"/>
        <v>610.26287484349893</v>
      </c>
      <c r="K106" s="429">
        <f t="shared" si="37"/>
        <v>630.05159428521483</v>
      </c>
    </row>
    <row r="107" spans="1:11" ht="13.15">
      <c r="A107" s="295"/>
      <c r="B107" s="311" t="s">
        <v>8</v>
      </c>
      <c r="C107" s="429">
        <f>SUM(C104:C106)</f>
        <v>1017.1865166104074</v>
      </c>
      <c r="D107" s="429">
        <f t="shared" ref="D107:K107" si="38">SUM(D104:D106)</f>
        <v>1065.0382821520152</v>
      </c>
      <c r="E107" s="429">
        <f t="shared" si="38"/>
        <v>1130.9178762375163</v>
      </c>
      <c r="F107" s="429">
        <f t="shared" si="38"/>
        <v>1159.3144739316745</v>
      </c>
      <c r="G107" s="429">
        <f t="shared" si="38"/>
        <v>1210.5137027304499</v>
      </c>
      <c r="H107" s="429">
        <f t="shared" si="38"/>
        <v>1199.7519767234812</v>
      </c>
      <c r="I107" s="429">
        <f t="shared" si="38"/>
        <v>1194.3941795881517</v>
      </c>
      <c r="J107" s="429">
        <f t="shared" si="38"/>
        <v>1174.2664100787802</v>
      </c>
      <c r="K107" s="429">
        <f t="shared" si="38"/>
        <v>1212.3438181872762</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1017.1865166104074</v>
      </c>
      <c r="D112" s="642">
        <f t="shared" ref="D112:K112" si="39">D107</f>
        <v>1065.0382821520152</v>
      </c>
      <c r="E112" s="642">
        <f t="shared" si="39"/>
        <v>1130.9178762375163</v>
      </c>
      <c r="F112" s="642">
        <f t="shared" si="39"/>
        <v>1159.3144739316745</v>
      </c>
      <c r="G112" s="642">
        <f t="shared" si="39"/>
        <v>1210.5137027304499</v>
      </c>
      <c r="H112" s="642">
        <f t="shared" si="39"/>
        <v>1199.7519767234812</v>
      </c>
      <c r="I112" s="642">
        <f t="shared" si="39"/>
        <v>1194.3941795881517</v>
      </c>
      <c r="J112" s="642">
        <f t="shared" si="39"/>
        <v>1174.2664100787802</v>
      </c>
      <c r="K112" s="642">
        <f t="shared" si="39"/>
        <v>1212.3438181872762</v>
      </c>
    </row>
    <row r="113" spans="1:11">
      <c r="A113" s="295"/>
      <c r="B113" s="642" t="s">
        <v>1493</v>
      </c>
      <c r="C113" s="642">
        <f t="shared" ref="C113:K113" si="40">((C68+C79+C90)/100)*C112</f>
        <v>147.64091349653711</v>
      </c>
      <c r="D113" s="642">
        <f t="shared" si="40"/>
        <v>154.58642276314393</v>
      </c>
      <c r="E113" s="642">
        <f t="shared" si="40"/>
        <v>164.14860560054169</v>
      </c>
      <c r="F113" s="642">
        <f t="shared" si="40"/>
        <v>168.2702682015462</v>
      </c>
      <c r="G113" s="642">
        <f t="shared" si="40"/>
        <v>175.70164955268598</v>
      </c>
      <c r="H113" s="642">
        <f t="shared" si="40"/>
        <v>174.13962426772358</v>
      </c>
      <c r="I113" s="642">
        <f t="shared" si="40"/>
        <v>173.36195955189038</v>
      </c>
      <c r="J113" s="642">
        <f t="shared" si="40"/>
        <v>170.44048720784676</v>
      </c>
      <c r="K113" s="642">
        <f t="shared" si="40"/>
        <v>175.96728413733459</v>
      </c>
    </row>
    <row r="114" spans="1:11">
      <c r="A114" s="295"/>
      <c r="B114" s="642" t="s">
        <v>1494</v>
      </c>
      <c r="C114" s="642">
        <f t="shared" ref="C114:K114" si="41">((C67+C78+C89)/100)*C112</f>
        <v>869.54560311387036</v>
      </c>
      <c r="D114" s="642">
        <f t="shared" si="41"/>
        <v>910.45185938887141</v>
      </c>
      <c r="E114" s="642">
        <f t="shared" si="41"/>
        <v>966.76927063697474</v>
      </c>
      <c r="F114" s="642">
        <f t="shared" si="41"/>
        <v>991.0442057301284</v>
      </c>
      <c r="G114" s="642">
        <f t="shared" si="41"/>
        <v>1034.812053177764</v>
      </c>
      <c r="H114" s="642">
        <f t="shared" si="41"/>
        <v>1025.6123524557579</v>
      </c>
      <c r="I114" s="642">
        <f t="shared" si="41"/>
        <v>1021.0322200362615</v>
      </c>
      <c r="J114" s="642">
        <f t="shared" si="41"/>
        <v>1003.8259228709335</v>
      </c>
      <c r="K114" s="642">
        <f t="shared" si="41"/>
        <v>1036.3765340499417</v>
      </c>
    </row>
    <row r="115" spans="1:11">
      <c r="A115" s="295"/>
      <c r="B115" s="642" t="s">
        <v>801</v>
      </c>
      <c r="C115" s="642">
        <f>C113*$C$39</f>
        <v>93.161416416314921</v>
      </c>
      <c r="D115" s="642">
        <f t="shared" ref="D115:K115" si="42">D113*$C$39</f>
        <v>97.544032763543825</v>
      </c>
      <c r="E115" s="642">
        <f t="shared" si="42"/>
        <v>103.57777013394181</v>
      </c>
      <c r="F115" s="642">
        <f t="shared" si="42"/>
        <v>106.17853923517565</v>
      </c>
      <c r="G115" s="642">
        <f t="shared" si="42"/>
        <v>110.86774086774486</v>
      </c>
      <c r="H115" s="642">
        <f t="shared" si="42"/>
        <v>109.88210291293358</v>
      </c>
      <c r="I115" s="642">
        <f t="shared" si="42"/>
        <v>109.39139647724284</v>
      </c>
      <c r="J115" s="642">
        <f t="shared" si="42"/>
        <v>107.5479474281513</v>
      </c>
      <c r="K115" s="642">
        <f t="shared" si="42"/>
        <v>111.03535629065813</v>
      </c>
    </row>
    <row r="116" spans="1:11">
      <c r="A116" s="295"/>
      <c r="B116" s="642" t="s">
        <v>802</v>
      </c>
      <c r="C116" s="642">
        <f>C114</f>
        <v>869.54560311387036</v>
      </c>
      <c r="D116" s="642">
        <f t="shared" ref="D116:K116" si="43">D114</f>
        <v>910.45185938887141</v>
      </c>
      <c r="E116" s="642">
        <f t="shared" si="43"/>
        <v>966.76927063697474</v>
      </c>
      <c r="F116" s="642">
        <f t="shared" si="43"/>
        <v>991.0442057301284</v>
      </c>
      <c r="G116" s="642">
        <f t="shared" si="43"/>
        <v>1034.812053177764</v>
      </c>
      <c r="H116" s="642">
        <f t="shared" si="43"/>
        <v>1025.6123524557579</v>
      </c>
      <c r="I116" s="642">
        <f t="shared" si="43"/>
        <v>1021.0322200362615</v>
      </c>
      <c r="J116" s="642">
        <f t="shared" si="43"/>
        <v>1003.8259228709335</v>
      </c>
      <c r="K116" s="642">
        <f t="shared" si="43"/>
        <v>1036.3765340499417</v>
      </c>
    </row>
    <row r="117" spans="1:11">
      <c r="A117" s="295"/>
      <c r="B117" s="642" t="s">
        <v>702</v>
      </c>
      <c r="C117" s="642">
        <f>C116+C115</f>
        <v>962.70701953018533</v>
      </c>
      <c r="D117" s="642">
        <f t="shared" ref="D117:K117" si="44">D116+D115</f>
        <v>1007.9958921524152</v>
      </c>
      <c r="E117" s="642">
        <f t="shared" si="44"/>
        <v>1070.3470407709165</v>
      </c>
      <c r="F117" s="642">
        <f t="shared" si="44"/>
        <v>1097.2227449653039</v>
      </c>
      <c r="G117" s="642">
        <f t="shared" si="44"/>
        <v>1145.679794045509</v>
      </c>
      <c r="H117" s="642">
        <f t="shared" si="44"/>
        <v>1135.4944553686914</v>
      </c>
      <c r="I117" s="642">
        <f t="shared" si="44"/>
        <v>1130.4236165135044</v>
      </c>
      <c r="J117" s="642">
        <f t="shared" si="44"/>
        <v>1111.3738702990847</v>
      </c>
      <c r="K117" s="642">
        <f t="shared" si="44"/>
        <v>1147.4118903405999</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0000"/>
  </sheetPr>
  <dimension ref="A1:L133"/>
  <sheetViews>
    <sheetView showGridLines="0" zoomScale="90" zoomScaleNormal="90" workbookViewId="0"/>
  </sheetViews>
  <sheetFormatPr defaultRowHeight="12.75"/>
  <cols>
    <col min="2" max="2" width="40.73046875" customWidth="1"/>
    <col min="3" max="13"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 customHeight="1">
      <c r="A5" s="1306" t="s">
        <v>743</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SUM(A12:A1875)</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OUTPUTS_FOR_SECTION_2_OF_MODEL!B81</f>
        <v>Physical Education</v>
      </c>
      <c r="C15" s="293">
        <f>OUTPUTS_FOR_SECTION_2_OF_MODEL!E81</f>
        <v>1710.4931727459423</v>
      </c>
      <c r="D15" s="293">
        <f>OUTPUTS_FOR_SECTION_2_OF_MODEL!F81</f>
        <v>1663.3655500091095</v>
      </c>
      <c r="E15" s="293">
        <f>OUTPUTS_FOR_SECTION_2_OF_MODEL!G81</f>
        <v>1672.7555363368874</v>
      </c>
      <c r="F15" s="293">
        <f>OUTPUTS_FOR_SECTION_2_OF_MODEL!H81</f>
        <v>1808.568450798683</v>
      </c>
      <c r="G15" s="293">
        <f>OUTPUTS_FOR_SECTION_2_OF_MODEL!I81</f>
        <v>1798.6343054370116</v>
      </c>
      <c r="H15" s="293">
        <f>OUTPUTS_FOR_SECTION_2_OF_MODEL!J81</f>
        <v>1799.4833525681674</v>
      </c>
      <c r="I15" s="293">
        <f>OUTPUTS_FOR_SECTION_2_OF_MODEL!K81</f>
        <v>1800.398147798426</v>
      </c>
      <c r="J15" s="293">
        <f>OUTPUTS_FOR_SECTION_2_OF_MODEL!L81</f>
        <v>1784.4761297301955</v>
      </c>
      <c r="K15" s="293">
        <f>OUTPUTS_FOR_SECTION_2_OF_MODEL!M81</f>
        <v>1822.225569988507</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1587.3376643082345</v>
      </c>
      <c r="D44" s="429">
        <f t="shared" si="4"/>
        <v>1543.6032304084538</v>
      </c>
      <c r="E44" s="429">
        <f t="shared" si="4"/>
        <v>1552.3171377206315</v>
      </c>
      <c r="F44" s="429">
        <f t="shared" si="4"/>
        <v>1678.351522341178</v>
      </c>
      <c r="G44" s="429">
        <f t="shared" si="4"/>
        <v>1669.1326354455468</v>
      </c>
      <c r="H44" s="429">
        <f t="shared" si="4"/>
        <v>1669.9205511832595</v>
      </c>
      <c r="I44" s="429">
        <f t="shared" si="4"/>
        <v>1670.7694811569393</v>
      </c>
      <c r="J44" s="429">
        <f t="shared" si="4"/>
        <v>1655.9938483896215</v>
      </c>
      <c r="K44" s="429">
        <f t="shared" si="4"/>
        <v>1691.0253289493346</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16.771649491349404</v>
      </c>
      <c r="D58" s="429">
        <f t="shared" ref="D58:K58" si="7">D44/$J$51</f>
        <v>16.309555878526723</v>
      </c>
      <c r="E58" s="429">
        <f t="shared" si="7"/>
        <v>16.40162614336457</v>
      </c>
      <c r="F58" s="429">
        <f t="shared" si="7"/>
        <v>17.733292725871404</v>
      </c>
      <c r="G58" s="429">
        <f t="shared" si="7"/>
        <v>17.635886897741379</v>
      </c>
      <c r="H58" s="429">
        <f t="shared" si="7"/>
        <v>17.644211935872065</v>
      </c>
      <c r="I58" s="429">
        <f t="shared" si="7"/>
        <v>17.653181644259512</v>
      </c>
      <c r="J58" s="429">
        <f t="shared" si="7"/>
        <v>17.49706380030074</v>
      </c>
      <c r="K58" s="429">
        <f t="shared" si="7"/>
        <v>17.867202886848894</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16.771649491349404</v>
      </c>
      <c r="D99" s="429">
        <f t="shared" ref="D99:K99" si="33">D58</f>
        <v>16.309555878526723</v>
      </c>
      <c r="E99" s="429">
        <f t="shared" si="33"/>
        <v>16.40162614336457</v>
      </c>
      <c r="F99" s="429">
        <f t="shared" si="33"/>
        <v>17.733292725871404</v>
      </c>
      <c r="G99" s="429">
        <f t="shared" si="33"/>
        <v>17.635886897741379</v>
      </c>
      <c r="H99" s="429">
        <f t="shared" si="33"/>
        <v>17.644211935872065</v>
      </c>
      <c r="I99" s="429">
        <f t="shared" si="33"/>
        <v>17.653181644259512</v>
      </c>
      <c r="J99" s="429">
        <f t="shared" si="33"/>
        <v>17.49706380030074</v>
      </c>
      <c r="K99" s="429">
        <f t="shared" si="33"/>
        <v>17.867202886848894</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881</v>
      </c>
      <c r="C104" s="429">
        <f t="shared" ref="C104:K104" si="35">C66*C$99</f>
        <v>187.31546228849197</v>
      </c>
      <c r="D104" s="429">
        <f t="shared" si="35"/>
        <v>182.154534095288</v>
      </c>
      <c r="E104" s="429">
        <f t="shared" si="35"/>
        <v>183.18282795690374</v>
      </c>
      <c r="F104" s="429">
        <f t="shared" si="35"/>
        <v>198.0556490020289</v>
      </c>
      <c r="G104" s="429">
        <f t="shared" si="35"/>
        <v>196.96776448982394</v>
      </c>
      <c r="H104" s="429">
        <f t="shared" si="35"/>
        <v>197.06074332096532</v>
      </c>
      <c r="I104" s="429">
        <f t="shared" si="35"/>
        <v>197.16092220164455</v>
      </c>
      <c r="J104" s="429">
        <f t="shared" si="35"/>
        <v>195.41730800748294</v>
      </c>
      <c r="K104" s="429">
        <f t="shared" si="35"/>
        <v>199.55123497415181</v>
      </c>
    </row>
    <row r="105" spans="1:11" ht="13.15">
      <c r="A105" s="295"/>
      <c r="B105" s="311" t="s">
        <v>882</v>
      </c>
      <c r="C105" s="429">
        <f t="shared" ref="C105:K105" si="36">C77*C$99</f>
        <v>618.23168814166115</v>
      </c>
      <c r="D105" s="429">
        <f t="shared" si="36"/>
        <v>601.19812716233139</v>
      </c>
      <c r="E105" s="429">
        <f t="shared" si="36"/>
        <v>604.59199461035496</v>
      </c>
      <c r="F105" s="429">
        <f t="shared" si="36"/>
        <v>653.6795026559812</v>
      </c>
      <c r="G105" s="429">
        <f t="shared" si="36"/>
        <v>650.08895721853196</v>
      </c>
      <c r="H105" s="429">
        <f t="shared" si="36"/>
        <v>650.39583236399881</v>
      </c>
      <c r="I105" s="429">
        <f t="shared" si="36"/>
        <v>650.72647115783775</v>
      </c>
      <c r="J105" s="429">
        <f t="shared" si="36"/>
        <v>644.9717003900937</v>
      </c>
      <c r="K105" s="429">
        <f t="shared" si="36"/>
        <v>658.61566024281456</v>
      </c>
    </row>
    <row r="106" spans="1:11" ht="13.15">
      <c r="A106" s="295"/>
      <c r="B106" s="311" t="s">
        <v>883</v>
      </c>
      <c r="C106" s="429">
        <f t="shared" ref="C106:K106" si="37">C88*C$99</f>
        <v>871.61779870478733</v>
      </c>
      <c r="D106" s="429">
        <f t="shared" si="37"/>
        <v>847.60292659505296</v>
      </c>
      <c r="E106" s="429">
        <f t="shared" si="37"/>
        <v>852.38779176919832</v>
      </c>
      <c r="F106" s="429">
        <f t="shared" si="37"/>
        <v>921.59412092913044</v>
      </c>
      <c r="G106" s="429">
        <f t="shared" si="37"/>
        <v>916.53196806578205</v>
      </c>
      <c r="H106" s="429">
        <f t="shared" si="37"/>
        <v>916.96461790224225</v>
      </c>
      <c r="I106" s="429">
        <f t="shared" si="37"/>
        <v>917.43077106646876</v>
      </c>
      <c r="J106" s="429">
        <f t="shared" si="37"/>
        <v>909.31737163249738</v>
      </c>
      <c r="K106" s="429">
        <f t="shared" si="37"/>
        <v>928.553393467923</v>
      </c>
    </row>
    <row r="107" spans="1:11" ht="13.15">
      <c r="A107" s="295"/>
      <c r="B107" s="311" t="s">
        <v>8</v>
      </c>
      <c r="C107" s="429">
        <f>SUM(C104:C106)</f>
        <v>1677.1649491349403</v>
      </c>
      <c r="D107" s="429">
        <f t="shared" ref="D107:K107" si="38">SUM(D104:D106)</f>
        <v>1630.9555878526724</v>
      </c>
      <c r="E107" s="429">
        <f t="shared" si="38"/>
        <v>1640.162614336457</v>
      </c>
      <c r="F107" s="429">
        <f t="shared" si="38"/>
        <v>1773.3292725871406</v>
      </c>
      <c r="G107" s="429">
        <f t="shared" si="38"/>
        <v>1763.5886897741379</v>
      </c>
      <c r="H107" s="429">
        <f t="shared" si="38"/>
        <v>1764.4211935872063</v>
      </c>
      <c r="I107" s="429">
        <f t="shared" si="38"/>
        <v>1765.3181644259512</v>
      </c>
      <c r="J107" s="429">
        <f t="shared" si="38"/>
        <v>1749.7063800300739</v>
      </c>
      <c r="K107" s="429">
        <f t="shared" si="38"/>
        <v>1786.7202886848895</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1677.1649491349403</v>
      </c>
      <c r="D112" s="642">
        <f t="shared" ref="D112:K112" si="39">D107</f>
        <v>1630.9555878526724</v>
      </c>
      <c r="E112" s="642">
        <f t="shared" si="39"/>
        <v>1640.162614336457</v>
      </c>
      <c r="F112" s="642">
        <f t="shared" si="39"/>
        <v>1773.3292725871406</v>
      </c>
      <c r="G112" s="642">
        <f t="shared" si="39"/>
        <v>1763.5886897741379</v>
      </c>
      <c r="H112" s="642">
        <f t="shared" si="39"/>
        <v>1764.4211935872063</v>
      </c>
      <c r="I112" s="642">
        <f t="shared" si="39"/>
        <v>1765.3181644259512</v>
      </c>
      <c r="J112" s="642">
        <f t="shared" si="39"/>
        <v>1749.7063800300739</v>
      </c>
      <c r="K112" s="642">
        <f t="shared" si="39"/>
        <v>1786.7202886848895</v>
      </c>
    </row>
    <row r="113" spans="1:11">
      <c r="A113" s="295"/>
      <c r="B113" s="642" t="s">
        <v>1493</v>
      </c>
      <c r="C113" s="642">
        <f t="shared" ref="C113:K113" si="40">((C68+C79+C90)/100)*C112</f>
        <v>243.43437622413552</v>
      </c>
      <c r="D113" s="642">
        <f t="shared" si="40"/>
        <v>236.72725594639141</v>
      </c>
      <c r="E113" s="642">
        <f t="shared" si="40"/>
        <v>238.06362226510993</v>
      </c>
      <c r="F113" s="642">
        <f t="shared" si="40"/>
        <v>257.39227708932879</v>
      </c>
      <c r="G113" s="642">
        <f t="shared" si="40"/>
        <v>255.97846701515221</v>
      </c>
      <c r="H113" s="642">
        <f t="shared" si="40"/>
        <v>256.09930190771479</v>
      </c>
      <c r="I113" s="642">
        <f t="shared" si="40"/>
        <v>256.22949395396148</v>
      </c>
      <c r="J113" s="642">
        <f t="shared" si="40"/>
        <v>253.96350038063034</v>
      </c>
      <c r="K113" s="642">
        <f t="shared" si="40"/>
        <v>259.335934242696</v>
      </c>
    </row>
    <row r="114" spans="1:11">
      <c r="A114" s="295"/>
      <c r="B114" s="642" t="s">
        <v>1494</v>
      </c>
      <c r="C114" s="642">
        <f t="shared" ref="C114:K114" si="41">((C67+C78+C89)/100)*C112</f>
        <v>1433.730572910805</v>
      </c>
      <c r="D114" s="642">
        <f t="shared" si="41"/>
        <v>1394.228331906281</v>
      </c>
      <c r="E114" s="642">
        <f t="shared" si="41"/>
        <v>1402.0989920713471</v>
      </c>
      <c r="F114" s="642">
        <f t="shared" si="41"/>
        <v>1515.9369954978119</v>
      </c>
      <c r="G114" s="642">
        <f t="shared" si="41"/>
        <v>1507.6102227589859</v>
      </c>
      <c r="H114" s="642">
        <f t="shared" si="41"/>
        <v>1508.3218916794917</v>
      </c>
      <c r="I114" s="642">
        <f t="shared" si="41"/>
        <v>1509.0886704719899</v>
      </c>
      <c r="J114" s="642">
        <f t="shared" si="41"/>
        <v>1495.7428796494437</v>
      </c>
      <c r="K114" s="642">
        <f t="shared" si="41"/>
        <v>1527.3843544421936</v>
      </c>
    </row>
    <row r="115" spans="1:11">
      <c r="A115" s="295"/>
      <c r="B115" s="642" t="s">
        <v>801</v>
      </c>
      <c r="C115" s="642">
        <f>C113*$C$39</f>
        <v>153.60709139742951</v>
      </c>
      <c r="D115" s="642">
        <f t="shared" ref="D115:K115" si="42">D113*$C$39</f>
        <v>149.37489850217298</v>
      </c>
      <c r="E115" s="642">
        <f t="shared" si="42"/>
        <v>150.21814564928437</v>
      </c>
      <c r="F115" s="642">
        <f t="shared" si="42"/>
        <v>162.41452684336647</v>
      </c>
      <c r="G115" s="642">
        <f t="shared" si="42"/>
        <v>161.52241268656104</v>
      </c>
      <c r="H115" s="642">
        <f t="shared" si="42"/>
        <v>161.59865950376803</v>
      </c>
      <c r="I115" s="642">
        <f t="shared" si="42"/>
        <v>161.68081068494971</v>
      </c>
      <c r="J115" s="642">
        <f t="shared" si="42"/>
        <v>160.25096874017774</v>
      </c>
      <c r="K115" s="642">
        <f t="shared" si="42"/>
        <v>163.64097450714118</v>
      </c>
    </row>
    <row r="116" spans="1:11">
      <c r="A116" s="295"/>
      <c r="B116" s="642" t="s">
        <v>802</v>
      </c>
      <c r="C116" s="642">
        <f>C114</f>
        <v>1433.730572910805</v>
      </c>
      <c r="D116" s="642">
        <f t="shared" ref="D116:K116" si="43">D114</f>
        <v>1394.228331906281</v>
      </c>
      <c r="E116" s="642">
        <f t="shared" si="43"/>
        <v>1402.0989920713471</v>
      </c>
      <c r="F116" s="642">
        <f t="shared" si="43"/>
        <v>1515.9369954978119</v>
      </c>
      <c r="G116" s="642">
        <f t="shared" si="43"/>
        <v>1507.6102227589859</v>
      </c>
      <c r="H116" s="642">
        <f t="shared" si="43"/>
        <v>1508.3218916794917</v>
      </c>
      <c r="I116" s="642">
        <f t="shared" si="43"/>
        <v>1509.0886704719899</v>
      </c>
      <c r="J116" s="642">
        <f t="shared" si="43"/>
        <v>1495.7428796494437</v>
      </c>
      <c r="K116" s="642">
        <f t="shared" si="43"/>
        <v>1527.3843544421936</v>
      </c>
    </row>
    <row r="117" spans="1:11">
      <c r="A117" s="295"/>
      <c r="B117" s="642" t="s">
        <v>702</v>
      </c>
      <c r="C117" s="642">
        <f>C116+C115</f>
        <v>1587.3376643082345</v>
      </c>
      <c r="D117" s="642">
        <f t="shared" ref="D117:K117" si="44">D116+D115</f>
        <v>1543.603230408454</v>
      </c>
      <c r="E117" s="642">
        <f t="shared" si="44"/>
        <v>1552.3171377206315</v>
      </c>
      <c r="F117" s="642">
        <f t="shared" si="44"/>
        <v>1678.3515223411785</v>
      </c>
      <c r="G117" s="642">
        <f t="shared" si="44"/>
        <v>1669.1326354455468</v>
      </c>
      <c r="H117" s="642">
        <f t="shared" si="44"/>
        <v>1669.9205511832597</v>
      </c>
      <c r="I117" s="642">
        <f t="shared" si="44"/>
        <v>1670.7694811569395</v>
      </c>
      <c r="J117" s="642">
        <f t="shared" si="44"/>
        <v>1655.9938483896215</v>
      </c>
      <c r="K117" s="642">
        <f t="shared" si="44"/>
        <v>1691.0253289493348</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133"/>
  <sheetViews>
    <sheetView showGridLines="0" zoomScale="90" zoomScaleNormal="90" workbookViewId="0"/>
  </sheetViews>
  <sheetFormatPr defaultRowHeight="12.75"/>
  <cols>
    <col min="2" max="2" width="35.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6.65" customHeight="1">
      <c r="A5" s="1306" t="s">
        <v>744</v>
      </c>
      <c r="B5" s="1306"/>
      <c r="C5" s="1306"/>
      <c r="D5" s="1306"/>
      <c r="E5" s="1306"/>
      <c r="F5" s="1306"/>
      <c r="G5" s="1306"/>
      <c r="H5" s="1306"/>
      <c r="I5" s="1306"/>
      <c r="J5" s="1306"/>
      <c r="K5" s="1306"/>
      <c r="L5" s="1306"/>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SUM(A12:A1875)</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OUTPUTS_FOR_SECTION_2_OF_MODEL!B82</f>
        <v>Physics</v>
      </c>
      <c r="C15" s="293">
        <f>OUTPUTS_FOR_SECTION_2_OF_MODEL!E82</f>
        <v>1562.6466135695991</v>
      </c>
      <c r="D15" s="293">
        <f>OUTPUTS_FOR_SECTION_2_OF_MODEL!F82</f>
        <v>1623.4694625320697</v>
      </c>
      <c r="E15" s="293">
        <f>OUTPUTS_FOR_SECTION_2_OF_MODEL!G82</f>
        <v>1621.2652986822168</v>
      </c>
      <c r="F15" s="293">
        <f>OUTPUTS_FOR_SECTION_2_OF_MODEL!H82</f>
        <v>1555.8913532251295</v>
      </c>
      <c r="G15" s="293">
        <f>OUTPUTS_FOR_SECTION_2_OF_MODEL!I82</f>
        <v>1545.1783420000456</v>
      </c>
      <c r="H15" s="293">
        <f>OUTPUTS_FOR_SECTION_2_OF_MODEL!J82</f>
        <v>1549.5466866880156</v>
      </c>
      <c r="I15" s="293">
        <f>OUTPUTS_FOR_SECTION_2_OF_MODEL!K82</f>
        <v>1528.0388069510004</v>
      </c>
      <c r="J15" s="293">
        <f>OUTPUTS_FOR_SECTION_2_OF_MODEL!L82</f>
        <v>1468.9461037659914</v>
      </c>
      <c r="K15" s="293">
        <f>OUTPUTS_FOR_SECTION_2_OF_MODEL!M82</f>
        <v>1488.9669854346721</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1450.1360573925881</v>
      </c>
      <c r="D44" s="429">
        <f t="shared" si="4"/>
        <v>1506.5796612297606</v>
      </c>
      <c r="E44" s="429">
        <f t="shared" si="4"/>
        <v>1504.5341971770972</v>
      </c>
      <c r="F44" s="429">
        <f t="shared" si="4"/>
        <v>1443.8671757929203</v>
      </c>
      <c r="G44" s="429">
        <f t="shared" si="4"/>
        <v>1433.9255013760423</v>
      </c>
      <c r="H44" s="429">
        <f t="shared" si="4"/>
        <v>1437.9793252464785</v>
      </c>
      <c r="I44" s="429">
        <f t="shared" si="4"/>
        <v>1418.0200128505285</v>
      </c>
      <c r="J44" s="429">
        <f t="shared" si="4"/>
        <v>1363.18198429484</v>
      </c>
      <c r="K44" s="429">
        <f t="shared" si="4"/>
        <v>1381.7613624833757</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15.321991165600583</v>
      </c>
      <c r="D58" s="429">
        <f t="shared" ref="D58:K58" si="7">D44/$J$51</f>
        <v>15.918368584766904</v>
      </c>
      <c r="E58" s="429">
        <f t="shared" si="7"/>
        <v>15.896756418112133</v>
      </c>
      <c r="F58" s="429">
        <f t="shared" si="7"/>
        <v>15.255754795572647</v>
      </c>
      <c r="G58" s="429">
        <f t="shared" si="7"/>
        <v>15.150712067471279</v>
      </c>
      <c r="H58" s="429">
        <f t="shared" si="7"/>
        <v>15.193544361181296</v>
      </c>
      <c r="I58" s="429">
        <f t="shared" si="7"/>
        <v>14.982656281650273</v>
      </c>
      <c r="J58" s="429">
        <f t="shared" si="7"/>
        <v>14.403243208796972</v>
      </c>
      <c r="K58" s="429">
        <f t="shared" si="7"/>
        <v>14.599551042821147</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15.321991165600583</v>
      </c>
      <c r="D99" s="429">
        <f t="shared" ref="D99:K99" si="33">D58</f>
        <v>15.918368584766904</v>
      </c>
      <c r="E99" s="429">
        <f t="shared" si="33"/>
        <v>15.896756418112133</v>
      </c>
      <c r="F99" s="429">
        <f t="shared" si="33"/>
        <v>15.255754795572647</v>
      </c>
      <c r="G99" s="429">
        <f t="shared" si="33"/>
        <v>15.150712067471279</v>
      </c>
      <c r="H99" s="429">
        <f t="shared" si="33"/>
        <v>15.193544361181296</v>
      </c>
      <c r="I99" s="429">
        <f t="shared" si="33"/>
        <v>14.982656281650273</v>
      </c>
      <c r="J99" s="429">
        <f t="shared" si="33"/>
        <v>14.403243208796972</v>
      </c>
      <c r="K99" s="429">
        <f t="shared" si="33"/>
        <v>14.599551042821147</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884</v>
      </c>
      <c r="C104" s="429">
        <f t="shared" ref="C104:K104" si="35">C66*C$99</f>
        <v>171.12484134878892</v>
      </c>
      <c r="D104" s="429">
        <f t="shared" si="35"/>
        <v>177.78552860123693</v>
      </c>
      <c r="E104" s="429">
        <f t="shared" si="35"/>
        <v>177.54415144927091</v>
      </c>
      <c r="F104" s="429">
        <f t="shared" si="35"/>
        <v>170.38507533600085</v>
      </c>
      <c r="G104" s="429">
        <f t="shared" si="35"/>
        <v>169.21189751681851</v>
      </c>
      <c r="H104" s="429">
        <f t="shared" si="35"/>
        <v>169.69027329621375</v>
      </c>
      <c r="I104" s="429">
        <f t="shared" si="35"/>
        <v>167.33495349723628</v>
      </c>
      <c r="J104" s="429">
        <f t="shared" si="35"/>
        <v>160.86373385640778</v>
      </c>
      <c r="K104" s="429">
        <f t="shared" si="35"/>
        <v>163.05621305769665</v>
      </c>
    </row>
    <row r="105" spans="1:11" ht="13.15">
      <c r="A105" s="295"/>
      <c r="B105" s="311" t="s">
        <v>885</v>
      </c>
      <c r="C105" s="429">
        <f t="shared" ref="C105:K105" si="36">C77*C$99</f>
        <v>564.79480261537049</v>
      </c>
      <c r="D105" s="429">
        <f t="shared" si="36"/>
        <v>586.7782943888501</v>
      </c>
      <c r="E105" s="429">
        <f t="shared" si="36"/>
        <v>585.98163295836468</v>
      </c>
      <c r="F105" s="429">
        <f t="shared" si="36"/>
        <v>562.35321671889278</v>
      </c>
      <c r="G105" s="429">
        <f t="shared" si="36"/>
        <v>558.48116208558974</v>
      </c>
      <c r="H105" s="429">
        <f t="shared" si="36"/>
        <v>560.06003369633868</v>
      </c>
      <c r="I105" s="429">
        <f t="shared" si="36"/>
        <v>552.28633836096549</v>
      </c>
      <c r="J105" s="429">
        <f t="shared" si="36"/>
        <v>530.92818141008217</v>
      </c>
      <c r="K105" s="429">
        <f t="shared" si="36"/>
        <v>538.1644239565768</v>
      </c>
    </row>
    <row r="106" spans="1:11" ht="13.15">
      <c r="A106" s="295"/>
      <c r="B106" s="311" t="s">
        <v>886</v>
      </c>
      <c r="C106" s="429">
        <f t="shared" ref="C106:K106" si="37">C88*C$99</f>
        <v>796.27947259589882</v>
      </c>
      <c r="D106" s="429">
        <f t="shared" si="37"/>
        <v>827.27303548660336</v>
      </c>
      <c r="E106" s="429">
        <f t="shared" si="37"/>
        <v>826.1498574035777</v>
      </c>
      <c r="F106" s="429">
        <f t="shared" si="37"/>
        <v>792.83718750237108</v>
      </c>
      <c r="G106" s="429">
        <f t="shared" si="37"/>
        <v>787.37814714471961</v>
      </c>
      <c r="H106" s="429">
        <f t="shared" si="37"/>
        <v>789.60412912557717</v>
      </c>
      <c r="I106" s="429">
        <f t="shared" si="37"/>
        <v>778.64433630682561</v>
      </c>
      <c r="J106" s="429">
        <f t="shared" si="37"/>
        <v>748.53240561320729</v>
      </c>
      <c r="K106" s="429">
        <f t="shared" si="37"/>
        <v>758.7344672678413</v>
      </c>
    </row>
    <row r="107" spans="1:11" ht="13.15">
      <c r="A107" s="295"/>
      <c r="B107" s="311" t="s">
        <v>8</v>
      </c>
      <c r="C107" s="429">
        <f>SUM(C104:C106)</f>
        <v>1532.1991165600582</v>
      </c>
      <c r="D107" s="429">
        <f t="shared" ref="D107:K107" si="38">SUM(D104:D106)</f>
        <v>1591.8368584766904</v>
      </c>
      <c r="E107" s="429">
        <f t="shared" si="38"/>
        <v>1589.6756418112132</v>
      </c>
      <c r="F107" s="429">
        <f t="shared" si="38"/>
        <v>1525.5754795572648</v>
      </c>
      <c r="G107" s="429">
        <f t="shared" si="38"/>
        <v>1515.0712067471279</v>
      </c>
      <c r="H107" s="429">
        <f t="shared" si="38"/>
        <v>1519.3544361181296</v>
      </c>
      <c r="I107" s="429">
        <f t="shared" si="38"/>
        <v>1498.2656281650275</v>
      </c>
      <c r="J107" s="429">
        <f t="shared" si="38"/>
        <v>1440.3243208796971</v>
      </c>
      <c r="K107" s="429">
        <f t="shared" si="38"/>
        <v>1459.9551042821149</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1532.1991165600582</v>
      </c>
      <c r="D112" s="642">
        <f t="shared" ref="D112:K112" si="39">D107</f>
        <v>1591.8368584766904</v>
      </c>
      <c r="E112" s="642">
        <f t="shared" si="39"/>
        <v>1589.6756418112132</v>
      </c>
      <c r="F112" s="642">
        <f t="shared" si="39"/>
        <v>1525.5754795572648</v>
      </c>
      <c r="G112" s="642">
        <f t="shared" si="39"/>
        <v>1515.0712067471279</v>
      </c>
      <c r="H112" s="642">
        <f t="shared" si="39"/>
        <v>1519.3544361181296</v>
      </c>
      <c r="I112" s="642">
        <f t="shared" si="39"/>
        <v>1498.2656281650275</v>
      </c>
      <c r="J112" s="642">
        <f t="shared" si="39"/>
        <v>1440.3243208796971</v>
      </c>
      <c r="K112" s="642">
        <f t="shared" si="39"/>
        <v>1459.9551042821149</v>
      </c>
    </row>
    <row r="113" spans="1:11">
      <c r="A113" s="295"/>
      <c r="B113" s="642" t="s">
        <v>1493</v>
      </c>
      <c r="C113" s="642">
        <f t="shared" ref="C113:K113" si="40">((C68+C79+C90)/100)*C112</f>
        <v>222.39311427498686</v>
      </c>
      <c r="D113" s="642">
        <f t="shared" si="40"/>
        <v>231.04931503233004</v>
      </c>
      <c r="E113" s="642">
        <f t="shared" si="40"/>
        <v>230.73562231467756</v>
      </c>
      <c r="F113" s="642">
        <f t="shared" si="40"/>
        <v>221.43171751854868</v>
      </c>
      <c r="G113" s="642">
        <f t="shared" si="40"/>
        <v>219.90706062624793</v>
      </c>
      <c r="H113" s="642">
        <f t="shared" si="40"/>
        <v>220.52875574973146</v>
      </c>
      <c r="I113" s="642">
        <f t="shared" si="40"/>
        <v>217.46779218021379</v>
      </c>
      <c r="J113" s="642">
        <f t="shared" si="40"/>
        <v>209.05782272319021</v>
      </c>
      <c r="K113" s="642">
        <f t="shared" si="40"/>
        <v>211.90715934617626</v>
      </c>
    </row>
    <row r="114" spans="1:11">
      <c r="A114" s="295"/>
      <c r="B114" s="642" t="s">
        <v>1494</v>
      </c>
      <c r="C114" s="642">
        <f t="shared" ref="C114:K114" si="41">((C67+C78+C89)/100)*C112</f>
        <v>1309.8060022850716</v>
      </c>
      <c r="D114" s="642">
        <f t="shared" si="41"/>
        <v>1360.7875434443606</v>
      </c>
      <c r="E114" s="642">
        <f t="shared" si="41"/>
        <v>1358.9400194965358</v>
      </c>
      <c r="F114" s="642">
        <f t="shared" si="41"/>
        <v>1304.1437620387162</v>
      </c>
      <c r="G114" s="642">
        <f t="shared" si="41"/>
        <v>1295.1641461208801</v>
      </c>
      <c r="H114" s="642">
        <f t="shared" si="41"/>
        <v>1298.8256803683983</v>
      </c>
      <c r="I114" s="642">
        <f t="shared" si="41"/>
        <v>1280.7978359848139</v>
      </c>
      <c r="J114" s="642">
        <f t="shared" si="41"/>
        <v>1231.2664981565069</v>
      </c>
      <c r="K114" s="642">
        <f t="shared" si="41"/>
        <v>1248.0479449359389</v>
      </c>
    </row>
    <row r="115" spans="1:11">
      <c r="A115" s="295"/>
      <c r="B115" s="642" t="s">
        <v>801</v>
      </c>
      <c r="C115" s="642">
        <f>C113*$C$39</f>
        <v>140.3300551075167</v>
      </c>
      <c r="D115" s="642">
        <f t="shared" ref="D115:K115" si="42">D113*$C$39</f>
        <v>145.79211778540025</v>
      </c>
      <c r="E115" s="642">
        <f t="shared" si="42"/>
        <v>145.59417768056153</v>
      </c>
      <c r="F115" s="642">
        <f t="shared" si="42"/>
        <v>139.72341375420422</v>
      </c>
      <c r="G115" s="642">
        <f t="shared" si="42"/>
        <v>138.76135525516244</v>
      </c>
      <c r="H115" s="642">
        <f t="shared" si="42"/>
        <v>139.15364487808054</v>
      </c>
      <c r="I115" s="642">
        <f t="shared" si="42"/>
        <v>137.22217686571491</v>
      </c>
      <c r="J115" s="642">
        <f t="shared" si="42"/>
        <v>131.91548613833302</v>
      </c>
      <c r="K115" s="642">
        <f t="shared" si="42"/>
        <v>133.71341754743722</v>
      </c>
    </row>
    <row r="116" spans="1:11">
      <c r="A116" s="295"/>
      <c r="B116" s="642" t="s">
        <v>802</v>
      </c>
      <c r="C116" s="642">
        <f>C114</f>
        <v>1309.8060022850716</v>
      </c>
      <c r="D116" s="642">
        <f t="shared" ref="D116:K116" si="43">D114</f>
        <v>1360.7875434443606</v>
      </c>
      <c r="E116" s="642">
        <f t="shared" si="43"/>
        <v>1358.9400194965358</v>
      </c>
      <c r="F116" s="642">
        <f t="shared" si="43"/>
        <v>1304.1437620387162</v>
      </c>
      <c r="G116" s="642">
        <f t="shared" si="43"/>
        <v>1295.1641461208801</v>
      </c>
      <c r="H116" s="642">
        <f t="shared" si="43"/>
        <v>1298.8256803683983</v>
      </c>
      <c r="I116" s="642">
        <f t="shared" si="43"/>
        <v>1280.7978359848139</v>
      </c>
      <c r="J116" s="642">
        <f t="shared" si="43"/>
        <v>1231.2664981565069</v>
      </c>
      <c r="K116" s="642">
        <f t="shared" si="43"/>
        <v>1248.0479449359389</v>
      </c>
    </row>
    <row r="117" spans="1:11">
      <c r="A117" s="295"/>
      <c r="B117" s="642" t="s">
        <v>702</v>
      </c>
      <c r="C117" s="642">
        <f>C116+C115</f>
        <v>1450.1360573925883</v>
      </c>
      <c r="D117" s="642">
        <f t="shared" ref="D117:K117" si="44">D116+D115</f>
        <v>1506.5796612297609</v>
      </c>
      <c r="E117" s="642">
        <f t="shared" si="44"/>
        <v>1504.5341971770972</v>
      </c>
      <c r="F117" s="642">
        <f t="shared" si="44"/>
        <v>1443.8671757929205</v>
      </c>
      <c r="G117" s="642">
        <f t="shared" si="44"/>
        <v>1433.9255013760426</v>
      </c>
      <c r="H117" s="642">
        <f t="shared" si="44"/>
        <v>1437.9793252464788</v>
      </c>
      <c r="I117" s="642">
        <f t="shared" si="44"/>
        <v>1418.0200128505289</v>
      </c>
      <c r="J117" s="642">
        <f t="shared" si="44"/>
        <v>1363.18198429484</v>
      </c>
      <c r="K117" s="642">
        <f t="shared" si="44"/>
        <v>1381.7613624833762</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L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0000"/>
  </sheetPr>
  <dimension ref="A1:L133"/>
  <sheetViews>
    <sheetView showGridLines="0" zoomScale="90" zoomScaleNormal="90" workbookViewId="0"/>
  </sheetViews>
  <sheetFormatPr defaultRowHeight="12.75"/>
  <cols>
    <col min="2" max="2" width="40.73046875" customWidth="1"/>
    <col min="3" max="12" width="11.73046875" customWidth="1"/>
  </cols>
  <sheetData>
    <row r="1" spans="1:12" s="64" customFormat="1" ht="13.9">
      <c r="A1" s="63" t="str">
        <f>ModelBanner</f>
        <v>TSM_202021</v>
      </c>
    </row>
    <row r="2" spans="1:12" s="64" customFormat="1" ht="13.9">
      <c r="A2" s="865" t="s">
        <v>13</v>
      </c>
      <c r="B2" s="865" t="s">
        <v>30</v>
      </c>
    </row>
    <row r="3" spans="1:12" s="64" customFormat="1" ht="13.9">
      <c r="A3" s="65"/>
    </row>
    <row r="4" spans="1:12" s="538" customFormat="1" ht="13.15">
      <c r="A4" s="539" t="s">
        <v>26</v>
      </c>
      <c r="B4" s="539"/>
      <c r="C4" s="539"/>
      <c r="D4" s="539"/>
      <c r="E4" s="280"/>
      <c r="F4" s="539"/>
      <c r="G4" s="539"/>
      <c r="H4" s="539"/>
      <c r="I4" s="539"/>
    </row>
    <row r="5" spans="1:12" s="537" customFormat="1" ht="27" customHeight="1">
      <c r="A5" s="1306" t="s">
        <v>745</v>
      </c>
      <c r="B5" s="1306"/>
      <c r="C5" s="1306"/>
      <c r="D5" s="1306"/>
      <c r="E5" s="1306"/>
      <c r="F5" s="1306"/>
      <c r="G5" s="1306"/>
      <c r="H5" s="1306"/>
      <c r="I5" s="1306"/>
      <c r="J5" s="1306"/>
      <c r="K5" s="1306"/>
      <c r="L5" s="57"/>
    </row>
    <row r="6" spans="1:12" s="534" customFormat="1" ht="13.15">
      <c r="A6" s="536" t="s">
        <v>1287</v>
      </c>
      <c r="B6" s="59"/>
      <c r="C6" s="59"/>
      <c r="D6" s="59"/>
      <c r="E6" s="280"/>
      <c r="F6" s="59"/>
      <c r="G6" s="59"/>
      <c r="H6" s="59"/>
      <c r="I6" s="59"/>
      <c r="J6" s="43"/>
      <c r="K6" s="43"/>
      <c r="L6" s="43"/>
    </row>
    <row r="7" spans="1:12" s="534" customFormat="1" ht="13.15">
      <c r="A7" s="618" t="s">
        <v>1284</v>
      </c>
      <c r="B7" s="536"/>
      <c r="C7" s="59"/>
      <c r="D7" s="59"/>
      <c r="E7" s="280"/>
      <c r="F7" s="59"/>
      <c r="G7" s="59"/>
      <c r="H7" s="59"/>
      <c r="I7" s="59"/>
      <c r="J7" s="43"/>
      <c r="K7" s="43"/>
      <c r="L7" s="43"/>
    </row>
    <row r="8" spans="1:12" s="534" customFormat="1" ht="13.15">
      <c r="A8" s="536" t="s">
        <v>24</v>
      </c>
      <c r="B8" s="59"/>
      <c r="C8" s="59"/>
      <c r="D8" s="59"/>
      <c r="E8" s="280"/>
      <c r="F8" s="59"/>
      <c r="G8" s="59"/>
      <c r="H8" s="59"/>
      <c r="I8" s="59"/>
      <c r="J8" s="43"/>
      <c r="K8" s="43"/>
      <c r="L8" s="43"/>
    </row>
    <row r="9" spans="1:12" s="534" customFormat="1" ht="13.15">
      <c r="A9" s="535" t="s">
        <v>723</v>
      </c>
      <c r="B9" s="59"/>
      <c r="C9" s="59"/>
      <c r="D9" s="59"/>
      <c r="E9" s="280"/>
      <c r="F9" s="59"/>
      <c r="G9" s="59"/>
      <c r="H9" s="59"/>
      <c r="I9" s="59"/>
      <c r="J9" s="43"/>
      <c r="K9" s="43"/>
      <c r="L9" s="43"/>
    </row>
    <row r="10" spans="1:12" s="532" customFormat="1" ht="13.15">
      <c r="A10" s="533">
        <f>SUM(A12:A1874)</f>
        <v>0</v>
      </c>
      <c r="B10" s="71"/>
      <c r="C10" s="69"/>
      <c r="D10" s="46"/>
      <c r="E10" s="46"/>
      <c r="F10" s="46"/>
      <c r="G10" s="46"/>
      <c r="H10" s="70"/>
      <c r="I10" s="47"/>
      <c r="J10" s="47"/>
      <c r="K10" s="47"/>
      <c r="L10" s="47"/>
    </row>
    <row r="11" spans="1:12">
      <c r="A11" s="295"/>
      <c r="B11" s="295"/>
      <c r="C11" s="295"/>
      <c r="D11" s="295"/>
      <c r="E11" s="295"/>
      <c r="F11" s="295"/>
      <c r="G11" s="295"/>
      <c r="H11" s="295"/>
      <c r="I11" s="295"/>
      <c r="J11" s="295"/>
      <c r="K11" s="295"/>
    </row>
    <row r="12" spans="1:12" ht="15">
      <c r="A12" s="295"/>
      <c r="B12" s="325" t="s">
        <v>1371</v>
      </c>
      <c r="C12" s="295"/>
      <c r="D12" s="295"/>
      <c r="E12" s="295"/>
      <c r="F12" s="295"/>
      <c r="G12" s="295"/>
      <c r="H12" s="295"/>
      <c r="I12" s="295"/>
      <c r="J12" s="295"/>
      <c r="K12" s="295"/>
    </row>
    <row r="13" spans="1:12">
      <c r="A13" s="295"/>
      <c r="B13" s="295"/>
      <c r="C13" s="295"/>
      <c r="D13" s="295"/>
      <c r="E13" s="295"/>
      <c r="F13" s="295"/>
      <c r="G13" s="295"/>
      <c r="H13" s="295"/>
      <c r="I13" s="295"/>
      <c r="J13" s="295"/>
      <c r="K13" s="295"/>
    </row>
    <row r="14" spans="1:12" ht="13.15">
      <c r="A14" s="295"/>
      <c r="B14" s="311"/>
      <c r="C14" s="311" t="str">
        <f>OUTPUTS_FOR_SECTION_2_OF_MODEL!E64</f>
        <v>2021/22</v>
      </c>
      <c r="D14" s="311" t="str">
        <f>OUTPUTS_FOR_SECTION_2_OF_MODEL!F64</f>
        <v>2022/23</v>
      </c>
      <c r="E14" s="311" t="str">
        <f>OUTPUTS_FOR_SECTION_2_OF_MODEL!G64</f>
        <v>2023/24</v>
      </c>
      <c r="F14" s="311" t="str">
        <f>OUTPUTS_FOR_SECTION_2_OF_MODEL!H64</f>
        <v>2024/25</v>
      </c>
      <c r="G14" s="311" t="str">
        <f>OUTPUTS_FOR_SECTION_2_OF_MODEL!I64</f>
        <v>2025/26</v>
      </c>
      <c r="H14" s="311" t="str">
        <f>OUTPUTS_FOR_SECTION_2_OF_MODEL!J64</f>
        <v>2026/27</v>
      </c>
      <c r="I14" s="311" t="str">
        <f>OUTPUTS_FOR_SECTION_2_OF_MODEL!K64</f>
        <v>2027/28</v>
      </c>
      <c r="J14" s="311" t="str">
        <f>OUTPUTS_FOR_SECTION_2_OF_MODEL!L64</f>
        <v>2028/29</v>
      </c>
      <c r="K14" s="311" t="str">
        <f>OUTPUTS_FOR_SECTION_2_OF_MODEL!M64</f>
        <v>2029/30</v>
      </c>
    </row>
    <row r="15" spans="1:12" ht="13.15">
      <c r="A15" s="295"/>
      <c r="B15" s="614" t="str">
        <f>OUTPUTS_FOR_SECTION_2_OF_MODEL!B84</f>
        <v>Religious Education</v>
      </c>
      <c r="C15" s="293">
        <f>OUTPUTS_FOR_SECTION_2_OF_MODEL!E84</f>
        <v>771.68664110085297</v>
      </c>
      <c r="D15" s="293">
        <f>OUTPUTS_FOR_SECTION_2_OF_MODEL!F84</f>
        <v>739.41437483977427</v>
      </c>
      <c r="E15" s="293">
        <f>OUTPUTS_FOR_SECTION_2_OF_MODEL!G84</f>
        <v>732.33387822598661</v>
      </c>
      <c r="F15" s="293">
        <f>OUTPUTS_FOR_SECTION_2_OF_MODEL!H84</f>
        <v>782.61554232165508</v>
      </c>
      <c r="G15" s="293">
        <f>OUTPUTS_FOR_SECTION_2_OF_MODEL!I84</f>
        <v>771.97032042753926</v>
      </c>
      <c r="H15" s="293">
        <f>OUTPUTS_FOR_SECTION_2_OF_MODEL!J84</f>
        <v>761.80077034664441</v>
      </c>
      <c r="I15" s="293">
        <f>OUTPUTS_FOR_SECTION_2_OF_MODEL!K84</f>
        <v>756.83071010249103</v>
      </c>
      <c r="J15" s="293">
        <f>OUTPUTS_FOR_SECTION_2_OF_MODEL!L84</f>
        <v>749.46588911471486</v>
      </c>
      <c r="K15" s="293">
        <f>OUTPUTS_FOR_SECTION_2_OF_MODEL!M84</f>
        <v>761.0150155582819</v>
      </c>
    </row>
    <row r="16" spans="1:12">
      <c r="A16" s="295"/>
      <c r="B16" s="295"/>
      <c r="C16" s="295"/>
      <c r="D16" s="295"/>
      <c r="E16" s="295"/>
      <c r="F16" s="295"/>
      <c r="G16" s="295"/>
      <c r="H16" s="295"/>
      <c r="I16" s="295"/>
      <c r="J16" s="295"/>
      <c r="K16" s="295"/>
    </row>
    <row r="17" spans="1:12" ht="15">
      <c r="A17" s="295"/>
      <c r="B17" s="613" t="s">
        <v>1356</v>
      </c>
      <c r="C17" s="295"/>
      <c r="D17" s="1477" t="s">
        <v>722</v>
      </c>
      <c r="E17" s="1477"/>
      <c r="F17" s="1477"/>
      <c r="G17" s="1477"/>
      <c r="H17" s="1477"/>
      <c r="I17" s="1477"/>
      <c r="J17" s="1477"/>
      <c r="K17" s="1477"/>
      <c r="L17" s="1389"/>
    </row>
    <row r="18" spans="1:12">
      <c r="A18" s="295"/>
      <c r="B18" s="295"/>
      <c r="C18" s="295"/>
      <c r="D18" s="1477"/>
      <c r="E18" s="1477"/>
      <c r="F18" s="1477"/>
      <c r="G18" s="1477"/>
      <c r="H18" s="1477"/>
      <c r="I18" s="1477"/>
      <c r="J18" s="1477"/>
      <c r="K18" s="1477"/>
      <c r="L18" s="1389"/>
    </row>
    <row r="19" spans="1:12" ht="13.15">
      <c r="A19" s="295"/>
      <c r="B19" s="311"/>
      <c r="C19" s="311" t="s">
        <v>87</v>
      </c>
      <c r="D19" s="295"/>
      <c r="E19" s="295"/>
      <c r="F19" s="295"/>
      <c r="G19" s="295"/>
      <c r="H19" s="295"/>
      <c r="I19" s="295"/>
      <c r="J19" s="295"/>
      <c r="K19" s="295"/>
    </row>
    <row r="20" spans="1:12" ht="13.15">
      <c r="A20" s="295"/>
      <c r="B20" s="311" t="str">
        <f>RAW_DATA_INPUTS!B565</f>
        <v>Secondary</v>
      </c>
      <c r="C20" s="513">
        <f>RAW_DATA_INPUTS!C565</f>
        <v>0.92800000000000005</v>
      </c>
      <c r="D20" s="295"/>
      <c r="E20" s="295"/>
      <c r="F20" s="295"/>
      <c r="G20" s="295"/>
      <c r="H20" s="295"/>
      <c r="I20" s="295"/>
      <c r="J20" s="295"/>
      <c r="K20" s="295"/>
    </row>
    <row r="21" spans="1:12">
      <c r="A21" s="295"/>
      <c r="B21" s="295"/>
      <c r="C21" s="295"/>
      <c r="D21" s="295"/>
      <c r="E21" s="295"/>
      <c r="F21" s="295"/>
      <c r="G21" s="295"/>
      <c r="H21" s="295"/>
      <c r="I21" s="295"/>
      <c r="J21" s="295"/>
      <c r="K21" s="295"/>
    </row>
    <row r="22" spans="1:12" ht="15">
      <c r="A22" s="295"/>
      <c r="B22" s="325" t="s">
        <v>721</v>
      </c>
      <c r="C22" s="295"/>
      <c r="D22" s="295"/>
      <c r="E22" s="295"/>
      <c r="F22" s="295"/>
      <c r="G22" s="295"/>
      <c r="H22" s="295"/>
      <c r="I22" s="295"/>
      <c r="J22" s="295"/>
      <c r="K22" s="295"/>
    </row>
    <row r="23" spans="1:12">
      <c r="A23" s="295"/>
      <c r="B23" s="295"/>
      <c r="C23" s="295"/>
      <c r="D23" s="295"/>
      <c r="E23" s="295"/>
      <c r="F23" s="295"/>
      <c r="G23" s="295"/>
      <c r="H23" s="295"/>
      <c r="I23" s="295"/>
      <c r="J23" s="295"/>
      <c r="K23" s="295"/>
    </row>
    <row r="24" spans="1:12" ht="13.15">
      <c r="A24" s="295"/>
      <c r="B24" s="326" t="s">
        <v>726</v>
      </c>
      <c r="C24" s="295"/>
      <c r="D24" s="349" t="s">
        <v>719</v>
      </c>
      <c r="E24" s="295"/>
      <c r="F24" s="295"/>
      <c r="G24" s="295"/>
      <c r="H24" s="295"/>
      <c r="I24" s="295"/>
      <c r="J24" s="295"/>
      <c r="K24" s="295"/>
    </row>
    <row r="25" spans="1:12">
      <c r="A25" s="295"/>
      <c r="B25" s="295"/>
      <c r="C25" s="295"/>
      <c r="D25" s="295"/>
      <c r="E25" s="295"/>
      <c r="F25" s="295"/>
      <c r="G25" s="295"/>
      <c r="H25" s="295"/>
      <c r="I25" s="295"/>
      <c r="J25" s="295"/>
      <c r="K25" s="295"/>
    </row>
    <row r="26" spans="1:12" ht="13.15">
      <c r="A26" s="295"/>
      <c r="B26" s="295"/>
      <c r="C26" s="311" t="str">
        <f t="shared" ref="C26:K26" si="0">C14</f>
        <v>2021/22</v>
      </c>
      <c r="D26" s="311" t="str">
        <f t="shared" si="0"/>
        <v>2022/23</v>
      </c>
      <c r="E26" s="311" t="str">
        <f t="shared" si="0"/>
        <v>2023/24</v>
      </c>
      <c r="F26" s="311" t="str">
        <f t="shared" si="0"/>
        <v>2024/25</v>
      </c>
      <c r="G26" s="311" t="str">
        <f t="shared" si="0"/>
        <v>2025/26</v>
      </c>
      <c r="H26" s="311" t="str">
        <f t="shared" si="0"/>
        <v>2026/27</v>
      </c>
      <c r="I26" s="311" t="str">
        <f t="shared" si="0"/>
        <v>2027/28</v>
      </c>
      <c r="J26" s="311" t="str">
        <f t="shared" si="0"/>
        <v>2028/29</v>
      </c>
      <c r="K26" s="311" t="str">
        <f t="shared" si="0"/>
        <v>2029/30</v>
      </c>
    </row>
    <row r="27" spans="1:12" ht="13.15">
      <c r="A27" s="295"/>
      <c r="B27" s="311" t="str">
        <f>Data_selected_by_user_testing!C131</f>
        <v>New to state-funded sector</v>
      </c>
      <c r="C27" s="595">
        <f>Data_selected_by_user_testing!D138</f>
        <v>0.11168577210315944</v>
      </c>
      <c r="D27" s="158">
        <f>C27</f>
        <v>0.11168577210315944</v>
      </c>
      <c r="E27" s="158">
        <f t="shared" ref="E27:K27" si="1">D27</f>
        <v>0.11168577210315944</v>
      </c>
      <c r="F27" s="158">
        <f t="shared" si="1"/>
        <v>0.11168577210315944</v>
      </c>
      <c r="G27" s="158">
        <f t="shared" si="1"/>
        <v>0.11168577210315944</v>
      </c>
      <c r="H27" s="158">
        <f t="shared" si="1"/>
        <v>0.11168577210315944</v>
      </c>
      <c r="I27" s="158">
        <f t="shared" si="1"/>
        <v>0.11168577210315944</v>
      </c>
      <c r="J27" s="158">
        <f t="shared" si="1"/>
        <v>0.11168577210315944</v>
      </c>
      <c r="K27" s="158">
        <f t="shared" si="1"/>
        <v>0.11168577210315944</v>
      </c>
    </row>
    <row r="28" spans="1:12" ht="13.15">
      <c r="A28" s="295"/>
      <c r="B28" s="311" t="str">
        <f>Data_selected_by_user_testing!C132</f>
        <v>Re-entrants</v>
      </c>
      <c r="C28" s="595">
        <f>Data_selected_by_user_testing!D139</f>
        <v>0.3686171049905001</v>
      </c>
      <c r="D28" s="158">
        <f t="shared" ref="D28:K29" si="2">C28</f>
        <v>0.3686171049905001</v>
      </c>
      <c r="E28" s="158">
        <f t="shared" si="2"/>
        <v>0.3686171049905001</v>
      </c>
      <c r="F28" s="158">
        <f t="shared" si="2"/>
        <v>0.3686171049905001</v>
      </c>
      <c r="G28" s="158">
        <f t="shared" si="2"/>
        <v>0.3686171049905001</v>
      </c>
      <c r="H28" s="158">
        <f t="shared" si="2"/>
        <v>0.3686171049905001</v>
      </c>
      <c r="I28" s="158">
        <f t="shared" si="2"/>
        <v>0.3686171049905001</v>
      </c>
      <c r="J28" s="158">
        <f t="shared" si="2"/>
        <v>0.3686171049905001</v>
      </c>
      <c r="K28" s="158">
        <f t="shared" si="2"/>
        <v>0.3686171049905001</v>
      </c>
    </row>
    <row r="29" spans="1:12" ht="13.15">
      <c r="A29" s="295"/>
      <c r="B29" s="311" t="str">
        <f>Data_selected_by_user_testing!C133</f>
        <v>NQTs</v>
      </c>
      <c r="C29" s="595">
        <f>Data_selected_by_user_testing!D140</f>
        <v>0.5196971229063404</v>
      </c>
      <c r="D29" s="158">
        <f t="shared" si="2"/>
        <v>0.5196971229063404</v>
      </c>
      <c r="E29" s="158">
        <f t="shared" si="2"/>
        <v>0.5196971229063404</v>
      </c>
      <c r="F29" s="158">
        <f t="shared" si="2"/>
        <v>0.5196971229063404</v>
      </c>
      <c r="G29" s="158">
        <f t="shared" si="2"/>
        <v>0.5196971229063404</v>
      </c>
      <c r="H29" s="158">
        <f t="shared" si="2"/>
        <v>0.5196971229063404</v>
      </c>
      <c r="I29" s="158">
        <f t="shared" si="2"/>
        <v>0.5196971229063404</v>
      </c>
      <c r="J29" s="158">
        <f t="shared" si="2"/>
        <v>0.5196971229063404</v>
      </c>
      <c r="K29" s="158">
        <f t="shared" si="2"/>
        <v>0.5196971229063404</v>
      </c>
    </row>
    <row r="30" spans="1:12" ht="13.15">
      <c r="A30" s="295"/>
      <c r="B30" s="295"/>
      <c r="C30" s="312"/>
      <c r="D30" s="295"/>
      <c r="E30" s="295"/>
      <c r="F30" s="295"/>
      <c r="G30" s="295"/>
      <c r="H30" s="295"/>
      <c r="I30" s="295"/>
      <c r="J30" s="295"/>
      <c r="K30" s="295"/>
    </row>
    <row r="31" spans="1:12" ht="13.15">
      <c r="A31" s="295"/>
      <c r="B31" s="326" t="s">
        <v>1365</v>
      </c>
      <c r="C31" s="312"/>
      <c r="D31" s="349" t="s">
        <v>718</v>
      </c>
      <c r="E31" s="295"/>
      <c r="F31" s="295"/>
      <c r="G31" s="295"/>
      <c r="H31" s="295"/>
      <c r="I31" s="295"/>
      <c r="J31" s="295"/>
      <c r="K31" s="295"/>
    </row>
    <row r="32" spans="1:12" ht="13.15">
      <c r="A32" s="295"/>
      <c r="B32" s="295"/>
      <c r="C32" s="312"/>
      <c r="D32" s="295"/>
      <c r="E32" s="295"/>
      <c r="F32" s="295"/>
      <c r="G32" s="295"/>
      <c r="H32" s="295"/>
      <c r="I32" s="295"/>
      <c r="J32" s="295"/>
      <c r="K32" s="295"/>
    </row>
    <row r="33" spans="1:12" ht="13.15">
      <c r="A33" s="295"/>
      <c r="B33" s="311" t="str">
        <f>B27</f>
        <v>New to state-funded sector</v>
      </c>
      <c r="C33" s="595">
        <f>'Calc_SEC_part-time_entrants'!G47</f>
        <v>0.14258609139312273</v>
      </c>
      <c r="D33" s="295"/>
      <c r="E33" s="295"/>
      <c r="F33" s="295"/>
      <c r="G33" s="295"/>
      <c r="H33" s="295"/>
      <c r="I33" s="295"/>
      <c r="J33" s="295"/>
      <c r="K33" s="295"/>
    </row>
    <row r="34" spans="1:12" ht="13.15">
      <c r="A34" s="295"/>
      <c r="B34" s="311" t="str">
        <f>B28</f>
        <v>Re-entrants</v>
      </c>
      <c r="C34" s="595">
        <f>'Calc_SEC_part-time_entrants'!G48</f>
        <v>0.29724349163350516</v>
      </c>
      <c r="D34" s="295"/>
      <c r="E34" s="295"/>
      <c r="F34" s="295"/>
      <c r="G34" s="295"/>
      <c r="H34" s="295"/>
      <c r="I34" s="295"/>
      <c r="J34" s="295"/>
      <c r="K34" s="295"/>
    </row>
    <row r="35" spans="1:12" ht="13.15">
      <c r="A35" s="295"/>
      <c r="B35" s="311" t="str">
        <f>B29</f>
        <v>NQTs</v>
      </c>
      <c r="C35" s="595">
        <f>'Calc_SEC_part-time_entrants'!G49</f>
        <v>3.7815256900672251E-2</v>
      </c>
      <c r="D35" s="295"/>
      <c r="E35" s="295"/>
      <c r="F35" s="295"/>
      <c r="G35" s="295"/>
      <c r="H35" s="295"/>
      <c r="I35" s="295"/>
      <c r="J35" s="295"/>
      <c r="K35" s="295"/>
    </row>
    <row r="36" spans="1:12" ht="13.15">
      <c r="A36" s="295"/>
      <c r="B36" s="295"/>
      <c r="C36" s="312"/>
      <c r="D36" s="295"/>
      <c r="E36" s="295"/>
      <c r="F36" s="295"/>
      <c r="G36" s="295"/>
      <c r="H36" s="295"/>
      <c r="I36" s="295"/>
      <c r="J36" s="295"/>
      <c r="K36" s="295"/>
    </row>
    <row r="37" spans="1:12" ht="13.15">
      <c r="A37" s="295"/>
      <c r="B37" s="326" t="s">
        <v>1366</v>
      </c>
      <c r="C37" s="312"/>
      <c r="D37" s="349" t="s">
        <v>717</v>
      </c>
      <c r="E37" s="295"/>
      <c r="F37" s="295"/>
      <c r="G37" s="295"/>
      <c r="H37" s="295"/>
      <c r="I37" s="295"/>
      <c r="J37" s="295"/>
      <c r="K37" s="295"/>
    </row>
    <row r="38" spans="1:12" ht="13.15">
      <c r="A38" s="295"/>
      <c r="B38" s="295"/>
      <c r="C38" s="312"/>
      <c r="D38" s="295"/>
      <c r="E38" s="295"/>
      <c r="F38" s="295"/>
      <c r="G38" s="295"/>
      <c r="H38" s="295"/>
      <c r="I38" s="295"/>
      <c r="J38" s="295"/>
      <c r="K38" s="295"/>
    </row>
    <row r="39" spans="1:12" ht="13.15">
      <c r="A39" s="295"/>
      <c r="B39" s="311" t="s">
        <v>716</v>
      </c>
      <c r="C39" s="513">
        <f>RAW_DATA_INPUTS!C416</f>
        <v>0.63100000000000001</v>
      </c>
      <c r="D39" s="295"/>
      <c r="E39" s="295"/>
      <c r="F39" s="295"/>
      <c r="G39" s="295"/>
      <c r="H39" s="295"/>
      <c r="I39" s="295"/>
      <c r="J39" s="295"/>
      <c r="K39" s="295"/>
    </row>
    <row r="40" spans="1:12">
      <c r="A40" s="295"/>
      <c r="B40" s="295"/>
      <c r="C40" s="295"/>
      <c r="D40" s="295"/>
      <c r="E40" s="295"/>
      <c r="F40" s="295"/>
      <c r="G40" s="295"/>
      <c r="H40" s="295"/>
      <c r="I40" s="295"/>
      <c r="J40" s="295"/>
      <c r="K40" s="295"/>
    </row>
    <row r="41" spans="1:12" ht="13.15">
      <c r="A41" s="295"/>
      <c r="B41" s="349" t="s">
        <v>725</v>
      </c>
      <c r="C41" s="295"/>
      <c r="D41" s="612">
        <f>C20</f>
        <v>0.92800000000000005</v>
      </c>
      <c r="E41" s="349" t="s">
        <v>714</v>
      </c>
      <c r="F41" s="295"/>
      <c r="G41" s="295"/>
      <c r="H41" s="295"/>
      <c r="I41" s="295"/>
      <c r="J41" s="295"/>
      <c r="K41" s="295"/>
    </row>
    <row r="42" spans="1:12" ht="13.15">
      <c r="A42" s="295"/>
      <c r="B42" s="349"/>
      <c r="C42" s="295"/>
      <c r="D42" s="612"/>
      <c r="E42" s="349"/>
      <c r="F42" s="295"/>
      <c r="G42" s="295"/>
      <c r="H42" s="295"/>
      <c r="I42" s="295"/>
      <c r="J42" s="295"/>
      <c r="K42" s="295"/>
    </row>
    <row r="43" spans="1:12" ht="13.15">
      <c r="A43" s="295"/>
      <c r="B43" s="295"/>
      <c r="C43" s="311" t="str">
        <f t="shared" ref="C43:K43" si="3">C14</f>
        <v>2021/22</v>
      </c>
      <c r="D43" s="311" t="str">
        <f t="shared" si="3"/>
        <v>2022/23</v>
      </c>
      <c r="E43" s="311" t="str">
        <f t="shared" si="3"/>
        <v>2023/24</v>
      </c>
      <c r="F43" s="311" t="str">
        <f t="shared" si="3"/>
        <v>2024/25</v>
      </c>
      <c r="G43" s="311" t="str">
        <f t="shared" si="3"/>
        <v>2025/26</v>
      </c>
      <c r="H43" s="311" t="str">
        <f t="shared" si="3"/>
        <v>2026/27</v>
      </c>
      <c r="I43" s="311" t="str">
        <f t="shared" si="3"/>
        <v>2027/28</v>
      </c>
      <c r="J43" s="311" t="str">
        <f t="shared" si="3"/>
        <v>2028/29</v>
      </c>
      <c r="K43" s="311" t="str">
        <f t="shared" si="3"/>
        <v>2029/30</v>
      </c>
    </row>
    <row r="44" spans="1:12" ht="13.15">
      <c r="A44" s="295"/>
      <c r="B44" s="311" t="s">
        <v>803</v>
      </c>
      <c r="C44" s="429">
        <f t="shared" ref="C44:K44" si="4">C15*$C$20</f>
        <v>716.12520294159162</v>
      </c>
      <c r="D44" s="429">
        <f t="shared" si="4"/>
        <v>686.17653985131051</v>
      </c>
      <c r="E44" s="429">
        <f t="shared" si="4"/>
        <v>679.60583899371557</v>
      </c>
      <c r="F44" s="429">
        <f t="shared" si="4"/>
        <v>726.2672232744959</v>
      </c>
      <c r="G44" s="429">
        <f t="shared" si="4"/>
        <v>716.38845735675648</v>
      </c>
      <c r="H44" s="429">
        <f t="shared" si="4"/>
        <v>706.95111488168607</v>
      </c>
      <c r="I44" s="429">
        <f t="shared" si="4"/>
        <v>702.33889897511176</v>
      </c>
      <c r="J44" s="429">
        <f t="shared" si="4"/>
        <v>695.50434509845547</v>
      </c>
      <c r="K44" s="429">
        <f t="shared" si="4"/>
        <v>706.22193443808567</v>
      </c>
    </row>
    <row r="45" spans="1:12">
      <c r="A45" s="295"/>
      <c r="B45" s="295"/>
      <c r="C45" s="295"/>
      <c r="D45" s="295"/>
      <c r="E45" s="295"/>
      <c r="F45" s="295"/>
      <c r="G45" s="295"/>
      <c r="H45" s="295"/>
      <c r="I45" s="295"/>
      <c r="J45" s="295"/>
      <c r="K45" s="295"/>
    </row>
    <row r="46" spans="1:12" ht="12.75" customHeight="1">
      <c r="A46" s="295"/>
      <c r="B46" s="1479" t="s">
        <v>1492</v>
      </c>
      <c r="C46" s="1479"/>
      <c r="D46" s="1479"/>
      <c r="E46" s="1479"/>
      <c r="F46" s="1479"/>
      <c r="G46" s="1479"/>
      <c r="H46" s="1479"/>
      <c r="I46" s="1479"/>
      <c r="J46" s="1479"/>
      <c r="K46" s="1479"/>
      <c r="L46" s="1389"/>
    </row>
    <row r="47" spans="1:12">
      <c r="A47" s="295"/>
      <c r="B47" s="1479"/>
      <c r="C47" s="1479"/>
      <c r="D47" s="1479"/>
      <c r="E47" s="1479"/>
      <c r="F47" s="1479"/>
      <c r="G47" s="1479"/>
      <c r="H47" s="1479"/>
      <c r="I47" s="1479"/>
      <c r="J47" s="1479"/>
      <c r="K47" s="1479"/>
      <c r="L47" s="1389"/>
    </row>
    <row r="48" spans="1:12">
      <c r="A48" s="295"/>
      <c r="B48" s="1479"/>
      <c r="C48" s="1479"/>
      <c r="D48" s="1479"/>
      <c r="E48" s="1479"/>
      <c r="F48" s="1479"/>
      <c r="G48" s="1479"/>
      <c r="H48" s="1479"/>
      <c r="I48" s="1479"/>
      <c r="J48" s="1479"/>
      <c r="K48" s="1479"/>
      <c r="L48" s="1389"/>
    </row>
    <row r="49" spans="1:11">
      <c r="A49" s="295"/>
      <c r="B49" s="295"/>
      <c r="C49" s="295"/>
      <c r="D49" s="295"/>
      <c r="E49" s="295"/>
      <c r="F49" s="295"/>
      <c r="G49" s="295"/>
      <c r="H49" s="295"/>
      <c r="I49" s="295"/>
      <c r="J49" s="295"/>
      <c r="K49" s="295"/>
    </row>
    <row r="50" spans="1:11" ht="91.9">
      <c r="A50" s="295"/>
      <c r="B50" s="295"/>
      <c r="C50" s="323" t="s">
        <v>713</v>
      </c>
      <c r="D50" s="323" t="s">
        <v>712</v>
      </c>
      <c r="E50" s="323" t="s">
        <v>711</v>
      </c>
      <c r="F50" s="323" t="s">
        <v>710</v>
      </c>
      <c r="G50" s="611" t="s">
        <v>709</v>
      </c>
      <c r="H50" s="611" t="s">
        <v>708</v>
      </c>
      <c r="I50" s="611" t="s">
        <v>707</v>
      </c>
      <c r="J50" s="611" t="s">
        <v>706</v>
      </c>
      <c r="K50" s="610"/>
    </row>
    <row r="51" spans="1:11" ht="13.15">
      <c r="A51" s="295"/>
      <c r="B51" s="311" t="str">
        <f t="shared" ref="B51:C53" si="5">B27</f>
        <v>New to state-funded sector</v>
      </c>
      <c r="C51" s="595">
        <f t="shared" si="5"/>
        <v>0.11168577210315944</v>
      </c>
      <c r="D51" s="609">
        <f>100*C51</f>
        <v>11.168577210315945</v>
      </c>
      <c r="E51" s="429">
        <f>D51-F51</f>
        <v>9.5760934394746879</v>
      </c>
      <c r="F51" s="429">
        <f>D51*C33</f>
        <v>1.5924837708412569</v>
      </c>
      <c r="G51" s="429">
        <f>E51</f>
        <v>9.5760934394746879</v>
      </c>
      <c r="H51" s="429">
        <f>F51*$C$39</f>
        <v>1.0048572594008331</v>
      </c>
      <c r="I51" s="429">
        <f>G51+H51</f>
        <v>10.580950698875521</v>
      </c>
      <c r="J51" s="1476">
        <f>SUM(I51:I53)</f>
        <v>94.644099563788416</v>
      </c>
      <c r="K51" s="295"/>
    </row>
    <row r="52" spans="1:11" ht="13.15">
      <c r="A52" s="295"/>
      <c r="B52" s="311" t="str">
        <f t="shared" si="5"/>
        <v>Re-entrants</v>
      </c>
      <c r="C52" s="595">
        <f t="shared" si="5"/>
        <v>0.3686171049905001</v>
      </c>
      <c r="D52" s="609">
        <f>100*C52</f>
        <v>36.861710499050012</v>
      </c>
      <c r="E52" s="429">
        <f>D52-F52</f>
        <v>25.904806962728951</v>
      </c>
      <c r="F52" s="429">
        <f>D52*C34</f>
        <v>10.956903536321061</v>
      </c>
      <c r="G52" s="429">
        <f>E52</f>
        <v>25.904806962728951</v>
      </c>
      <c r="H52" s="429">
        <f>F52*$C$39</f>
        <v>6.9138061314185899</v>
      </c>
      <c r="I52" s="429">
        <f>G52+H52</f>
        <v>32.818613094147544</v>
      </c>
      <c r="J52" s="1476"/>
      <c r="K52" s="295"/>
    </row>
    <row r="53" spans="1:11" ht="13.15">
      <c r="A53" s="295"/>
      <c r="B53" s="311" t="str">
        <f t="shared" si="5"/>
        <v>NQTs</v>
      </c>
      <c r="C53" s="595">
        <f t="shared" si="5"/>
        <v>0.5196971229063404</v>
      </c>
      <c r="D53" s="609">
        <f>100*C53</f>
        <v>51.969712290634043</v>
      </c>
      <c r="E53" s="429">
        <f>D53-F53</f>
        <v>50.004464269309693</v>
      </c>
      <c r="F53" s="429">
        <f>D53*C35</f>
        <v>1.9652480213243504</v>
      </c>
      <c r="G53" s="429">
        <f>E53</f>
        <v>50.004464269309693</v>
      </c>
      <c r="H53" s="429">
        <f>F53*$C$39</f>
        <v>1.2400715014556651</v>
      </c>
      <c r="I53" s="429">
        <f>G53+H53</f>
        <v>51.24453577076536</v>
      </c>
      <c r="J53" s="1476"/>
      <c r="K53" s="295"/>
    </row>
    <row r="54" spans="1:11">
      <c r="A54" s="295"/>
      <c r="B54" s="295"/>
      <c r="C54" s="295"/>
      <c r="D54" s="295"/>
      <c r="E54" s="295"/>
      <c r="F54" s="295"/>
      <c r="G54" s="295"/>
      <c r="H54" s="295"/>
      <c r="I54" s="295"/>
      <c r="J54" s="295"/>
      <c r="K54" s="295"/>
    </row>
    <row r="55" spans="1:11" ht="13.15">
      <c r="A55" s="295"/>
      <c r="B55" s="326" t="s">
        <v>807</v>
      </c>
      <c r="C55" s="295"/>
      <c r="D55" s="295"/>
      <c r="E55" s="295"/>
      <c r="F55" s="295"/>
      <c r="G55" s="295"/>
      <c r="H55" s="295"/>
      <c r="I55" s="295"/>
      <c r="J55" s="295"/>
      <c r="K55" s="295"/>
    </row>
    <row r="56" spans="1:11" ht="13.15">
      <c r="A56" s="295"/>
      <c r="B56" s="326"/>
      <c r="C56" s="295"/>
      <c r="D56" s="295"/>
      <c r="E56" s="295"/>
      <c r="F56" s="295"/>
      <c r="G56" s="295"/>
      <c r="H56" s="295"/>
      <c r="I56" s="295"/>
      <c r="J56" s="295"/>
      <c r="K56" s="295"/>
    </row>
    <row r="57" spans="1:11" ht="13.15">
      <c r="A57" s="295"/>
      <c r="B57" s="295"/>
      <c r="C57" s="311" t="str">
        <f>C26</f>
        <v>2021/22</v>
      </c>
      <c r="D57" s="311" t="str">
        <f t="shared" ref="D57:K57" si="6">D26</f>
        <v>2022/23</v>
      </c>
      <c r="E57" s="311" t="str">
        <f t="shared" si="6"/>
        <v>2023/24</v>
      </c>
      <c r="F57" s="311" t="str">
        <f t="shared" si="6"/>
        <v>2024/25</v>
      </c>
      <c r="G57" s="311" t="str">
        <f t="shared" si="6"/>
        <v>2025/26</v>
      </c>
      <c r="H57" s="311" t="str">
        <f t="shared" si="6"/>
        <v>2026/27</v>
      </c>
      <c r="I57" s="311" t="str">
        <f t="shared" si="6"/>
        <v>2027/28</v>
      </c>
      <c r="J57" s="311" t="str">
        <f t="shared" si="6"/>
        <v>2028/29</v>
      </c>
      <c r="K57" s="311" t="str">
        <f t="shared" si="6"/>
        <v>2029/30</v>
      </c>
    </row>
    <row r="58" spans="1:11" ht="13.15">
      <c r="A58" s="295"/>
      <c r="B58" s="311" t="s">
        <v>807</v>
      </c>
      <c r="C58" s="429">
        <f>C44/$J$51</f>
        <v>7.5665065888120804</v>
      </c>
      <c r="D58" s="429">
        <f t="shared" ref="D58:K58" si="7">D44/$J$51</f>
        <v>7.2500720384458823</v>
      </c>
      <c r="E58" s="429">
        <f t="shared" si="7"/>
        <v>7.1806466766126658</v>
      </c>
      <c r="F58" s="429">
        <f t="shared" si="7"/>
        <v>7.6736661516337303</v>
      </c>
      <c r="G58" s="429">
        <f t="shared" si="7"/>
        <v>7.569288108382537</v>
      </c>
      <c r="H58" s="429">
        <f t="shared" si="7"/>
        <v>7.4695741006571019</v>
      </c>
      <c r="I58" s="429">
        <f t="shared" si="7"/>
        <v>7.4208418930727742</v>
      </c>
      <c r="J58" s="429">
        <f t="shared" si="7"/>
        <v>7.3486286868807715</v>
      </c>
      <c r="K58" s="429">
        <f t="shared" si="7"/>
        <v>7.461869653713646</v>
      </c>
    </row>
    <row r="59" spans="1:11">
      <c r="A59" s="295"/>
      <c r="B59" s="295"/>
      <c r="C59" s="295"/>
      <c r="D59" s="295"/>
      <c r="E59" s="295"/>
      <c r="F59" s="295"/>
      <c r="G59" s="295"/>
      <c r="H59" s="295"/>
      <c r="I59" s="295"/>
      <c r="J59" s="295"/>
      <c r="K59" s="295"/>
    </row>
    <row r="60" spans="1:11" ht="15">
      <c r="A60" s="295"/>
      <c r="B60" s="325" t="s">
        <v>705</v>
      </c>
      <c r="C60" s="295"/>
      <c r="D60" s="295"/>
      <c r="E60" s="295"/>
      <c r="F60" s="295"/>
      <c r="G60" s="295"/>
      <c r="H60" s="295"/>
      <c r="I60" s="295"/>
      <c r="J60" s="295"/>
      <c r="K60" s="295"/>
    </row>
    <row r="61" spans="1:11">
      <c r="A61" s="295"/>
      <c r="B61" s="295"/>
      <c r="C61" s="295"/>
      <c r="D61" s="295"/>
      <c r="E61" s="295"/>
      <c r="F61" s="295"/>
      <c r="G61" s="295"/>
      <c r="H61" s="295"/>
      <c r="I61" s="295"/>
      <c r="J61" s="295"/>
      <c r="K61" s="295"/>
    </row>
    <row r="62" spans="1:11" ht="13.15">
      <c r="A62" s="295"/>
      <c r="B62" s="646" t="s">
        <v>674</v>
      </c>
      <c r="C62" s="295"/>
      <c r="D62" s="295"/>
      <c r="E62" s="295"/>
      <c r="F62" s="295"/>
      <c r="G62" s="295"/>
      <c r="H62" s="295"/>
      <c r="I62" s="295"/>
      <c r="J62" s="295"/>
      <c r="K62" s="295"/>
    </row>
    <row r="63" spans="1:11" ht="13.15">
      <c r="A63" s="295"/>
      <c r="B63" s="364"/>
      <c r="C63" s="295"/>
      <c r="D63" s="295"/>
      <c r="E63" s="295"/>
      <c r="F63" s="295"/>
      <c r="G63" s="295"/>
      <c r="H63" s="295"/>
      <c r="I63" s="295"/>
      <c r="J63" s="295"/>
      <c r="K63" s="295"/>
    </row>
    <row r="64" spans="1:11" ht="13.15">
      <c r="A64" s="295"/>
      <c r="B64" s="364"/>
      <c r="C64" s="311" t="str">
        <f t="shared" ref="C64:K64" si="8">C14</f>
        <v>2021/22</v>
      </c>
      <c r="D64" s="311" t="str">
        <f t="shared" si="8"/>
        <v>2022/23</v>
      </c>
      <c r="E64" s="311" t="str">
        <f t="shared" si="8"/>
        <v>2023/24</v>
      </c>
      <c r="F64" s="311" t="str">
        <f t="shared" si="8"/>
        <v>2024/25</v>
      </c>
      <c r="G64" s="311" t="str">
        <f t="shared" si="8"/>
        <v>2025/26</v>
      </c>
      <c r="H64" s="311" t="str">
        <f t="shared" si="8"/>
        <v>2026/27</v>
      </c>
      <c r="I64" s="311" t="str">
        <f t="shared" si="8"/>
        <v>2027/28</v>
      </c>
      <c r="J64" s="311" t="str">
        <f t="shared" si="8"/>
        <v>2028/29</v>
      </c>
      <c r="K64" s="311" t="str">
        <f t="shared" si="8"/>
        <v>2029/30</v>
      </c>
    </row>
    <row r="65" spans="1:11" ht="13.15">
      <c r="A65" s="295"/>
      <c r="B65" s="323" t="s">
        <v>713</v>
      </c>
      <c r="C65" s="397">
        <f>C27</f>
        <v>0.11168577210315944</v>
      </c>
      <c r="D65" s="397">
        <f t="shared" ref="D65:K65" si="9">D27</f>
        <v>0.11168577210315944</v>
      </c>
      <c r="E65" s="397">
        <f t="shared" si="9"/>
        <v>0.11168577210315944</v>
      </c>
      <c r="F65" s="397">
        <f t="shared" si="9"/>
        <v>0.11168577210315944</v>
      </c>
      <c r="G65" s="397">
        <f t="shared" si="9"/>
        <v>0.11168577210315944</v>
      </c>
      <c r="H65" s="397">
        <f t="shared" si="9"/>
        <v>0.11168577210315944</v>
      </c>
      <c r="I65" s="397">
        <f t="shared" si="9"/>
        <v>0.11168577210315944</v>
      </c>
      <c r="J65" s="397">
        <f t="shared" si="9"/>
        <v>0.11168577210315944</v>
      </c>
      <c r="K65" s="397">
        <f t="shared" si="9"/>
        <v>0.11168577210315944</v>
      </c>
    </row>
    <row r="66" spans="1:11" ht="26.25">
      <c r="A66" s="295"/>
      <c r="B66" s="323" t="s">
        <v>712</v>
      </c>
      <c r="C66" s="640">
        <f>100*C65</f>
        <v>11.168577210315945</v>
      </c>
      <c r="D66" s="640">
        <f t="shared" ref="D66:K66" si="10">100*D65</f>
        <v>11.168577210315945</v>
      </c>
      <c r="E66" s="640">
        <f t="shared" si="10"/>
        <v>11.168577210315945</v>
      </c>
      <c r="F66" s="640">
        <f t="shared" si="10"/>
        <v>11.168577210315945</v>
      </c>
      <c r="G66" s="640">
        <f t="shared" si="10"/>
        <v>11.168577210315945</v>
      </c>
      <c r="H66" s="640">
        <f t="shared" si="10"/>
        <v>11.168577210315945</v>
      </c>
      <c r="I66" s="640">
        <f t="shared" si="10"/>
        <v>11.168577210315945</v>
      </c>
      <c r="J66" s="640">
        <f t="shared" si="10"/>
        <v>11.168577210315945</v>
      </c>
      <c r="K66" s="640">
        <f t="shared" si="10"/>
        <v>11.168577210315945</v>
      </c>
    </row>
    <row r="67" spans="1:11" ht="13.15">
      <c r="A67" s="295"/>
      <c r="B67" s="323" t="s">
        <v>711</v>
      </c>
      <c r="C67" s="640">
        <f>C66-C68</f>
        <v>9.5760934394746879</v>
      </c>
      <c r="D67" s="640">
        <f t="shared" ref="D67:K67" si="11">D66-D68</f>
        <v>9.5760934394746879</v>
      </c>
      <c r="E67" s="640">
        <f t="shared" si="11"/>
        <v>9.5760934394746879</v>
      </c>
      <c r="F67" s="640">
        <f t="shared" si="11"/>
        <v>9.5760934394746879</v>
      </c>
      <c r="G67" s="640">
        <f t="shared" si="11"/>
        <v>9.5760934394746879</v>
      </c>
      <c r="H67" s="640">
        <f t="shared" si="11"/>
        <v>9.5760934394746879</v>
      </c>
      <c r="I67" s="640">
        <f t="shared" si="11"/>
        <v>9.5760934394746879</v>
      </c>
      <c r="J67" s="640">
        <f t="shared" si="11"/>
        <v>9.5760934394746879</v>
      </c>
      <c r="K67" s="640">
        <f t="shared" si="11"/>
        <v>9.5760934394746879</v>
      </c>
    </row>
    <row r="68" spans="1:11" ht="13.15">
      <c r="A68" s="295"/>
      <c r="B68" s="323" t="s">
        <v>710</v>
      </c>
      <c r="C68" s="640">
        <f>C66*$C$33</f>
        <v>1.5924837708412569</v>
      </c>
      <c r="D68" s="640">
        <f t="shared" ref="D68:K68" si="12">D66*$C$33</f>
        <v>1.5924837708412569</v>
      </c>
      <c r="E68" s="640">
        <f t="shared" si="12"/>
        <v>1.5924837708412569</v>
      </c>
      <c r="F68" s="640">
        <f t="shared" si="12"/>
        <v>1.5924837708412569</v>
      </c>
      <c r="G68" s="640">
        <f t="shared" si="12"/>
        <v>1.5924837708412569</v>
      </c>
      <c r="H68" s="640">
        <f t="shared" si="12"/>
        <v>1.5924837708412569</v>
      </c>
      <c r="I68" s="640">
        <f t="shared" si="12"/>
        <v>1.5924837708412569</v>
      </c>
      <c r="J68" s="640">
        <f t="shared" si="12"/>
        <v>1.5924837708412569</v>
      </c>
      <c r="K68" s="640">
        <f t="shared" si="12"/>
        <v>1.5924837708412569</v>
      </c>
    </row>
    <row r="69" spans="1:11" ht="13.15">
      <c r="A69" s="295"/>
      <c r="B69" s="611" t="s">
        <v>709</v>
      </c>
      <c r="C69" s="429">
        <f>C67</f>
        <v>9.5760934394746879</v>
      </c>
      <c r="D69" s="429">
        <f t="shared" ref="D69:K69" si="13">D67</f>
        <v>9.5760934394746879</v>
      </c>
      <c r="E69" s="429">
        <f t="shared" si="13"/>
        <v>9.5760934394746879</v>
      </c>
      <c r="F69" s="429">
        <f t="shared" si="13"/>
        <v>9.5760934394746879</v>
      </c>
      <c r="G69" s="429">
        <f t="shared" si="13"/>
        <v>9.5760934394746879</v>
      </c>
      <c r="H69" s="429">
        <f t="shared" si="13"/>
        <v>9.5760934394746879</v>
      </c>
      <c r="I69" s="429">
        <f t="shared" si="13"/>
        <v>9.5760934394746879</v>
      </c>
      <c r="J69" s="429">
        <f t="shared" si="13"/>
        <v>9.5760934394746879</v>
      </c>
      <c r="K69" s="429">
        <f t="shared" si="13"/>
        <v>9.5760934394746879</v>
      </c>
    </row>
    <row r="70" spans="1:11" ht="13.15">
      <c r="A70" s="295"/>
      <c r="B70" s="611" t="s">
        <v>708</v>
      </c>
      <c r="C70" s="429">
        <f>C68*$C$39</f>
        <v>1.0048572594008331</v>
      </c>
      <c r="D70" s="429">
        <f t="shared" ref="D70:K70" si="14">D68*$C$39</f>
        <v>1.0048572594008331</v>
      </c>
      <c r="E70" s="429">
        <f t="shared" si="14"/>
        <v>1.0048572594008331</v>
      </c>
      <c r="F70" s="429">
        <f t="shared" si="14"/>
        <v>1.0048572594008331</v>
      </c>
      <c r="G70" s="429">
        <f t="shared" si="14"/>
        <v>1.0048572594008331</v>
      </c>
      <c r="H70" s="429">
        <f t="shared" si="14"/>
        <v>1.0048572594008331</v>
      </c>
      <c r="I70" s="429">
        <f t="shared" si="14"/>
        <v>1.0048572594008331</v>
      </c>
      <c r="J70" s="429">
        <f t="shared" si="14"/>
        <v>1.0048572594008331</v>
      </c>
      <c r="K70" s="429">
        <f t="shared" si="14"/>
        <v>1.0048572594008331</v>
      </c>
    </row>
    <row r="71" spans="1:11" ht="13.15">
      <c r="A71" s="295"/>
      <c r="B71" s="611" t="s">
        <v>707</v>
      </c>
      <c r="C71" s="429">
        <f>C70+C69</f>
        <v>10.580950698875521</v>
      </c>
      <c r="D71" s="429">
        <f t="shared" ref="D71:K71" si="15">D70+D69</f>
        <v>10.580950698875521</v>
      </c>
      <c r="E71" s="429">
        <f t="shared" si="15"/>
        <v>10.580950698875521</v>
      </c>
      <c r="F71" s="429">
        <f t="shared" si="15"/>
        <v>10.580950698875521</v>
      </c>
      <c r="G71" s="429">
        <f t="shared" si="15"/>
        <v>10.580950698875521</v>
      </c>
      <c r="H71" s="429">
        <f t="shared" si="15"/>
        <v>10.580950698875521</v>
      </c>
      <c r="I71" s="429">
        <f t="shared" si="15"/>
        <v>10.580950698875521</v>
      </c>
      <c r="J71" s="429">
        <f t="shared" si="15"/>
        <v>10.580950698875521</v>
      </c>
      <c r="K71" s="429">
        <f t="shared" si="15"/>
        <v>10.580950698875521</v>
      </c>
    </row>
    <row r="72" spans="1:11" ht="13.15">
      <c r="A72" s="295"/>
      <c r="B72" s="364"/>
      <c r="C72" s="295"/>
      <c r="D72" s="295"/>
      <c r="E72" s="295"/>
      <c r="F72" s="295"/>
      <c r="G72" s="295"/>
      <c r="H72" s="295"/>
      <c r="I72" s="295"/>
      <c r="J72" s="295"/>
      <c r="K72" s="295"/>
    </row>
    <row r="73" spans="1:11" ht="13.15">
      <c r="A73" s="295"/>
      <c r="B73" s="646" t="s">
        <v>673</v>
      </c>
      <c r="C73" s="295"/>
      <c r="D73" s="295"/>
      <c r="E73" s="295"/>
      <c r="F73" s="295"/>
      <c r="G73" s="295"/>
      <c r="H73" s="295"/>
      <c r="I73" s="295"/>
      <c r="J73" s="295"/>
      <c r="K73" s="295"/>
    </row>
    <row r="74" spans="1:11" ht="13.15">
      <c r="A74" s="295"/>
      <c r="B74" s="364"/>
      <c r="C74" s="295"/>
      <c r="D74" s="295"/>
      <c r="E74" s="295"/>
      <c r="F74" s="295"/>
      <c r="G74" s="295"/>
      <c r="H74" s="295"/>
      <c r="I74" s="295"/>
      <c r="J74" s="295"/>
      <c r="K74" s="295"/>
    </row>
    <row r="75" spans="1:11" ht="13.15">
      <c r="A75" s="295"/>
      <c r="B75" s="364"/>
      <c r="C75" s="311" t="str">
        <f>C64</f>
        <v>2021/22</v>
      </c>
      <c r="D75" s="311" t="str">
        <f t="shared" ref="D75:K75" si="16">D64</f>
        <v>2022/23</v>
      </c>
      <c r="E75" s="311" t="str">
        <f t="shared" si="16"/>
        <v>2023/24</v>
      </c>
      <c r="F75" s="311" t="str">
        <f t="shared" si="16"/>
        <v>2024/25</v>
      </c>
      <c r="G75" s="311" t="str">
        <f t="shared" si="16"/>
        <v>2025/26</v>
      </c>
      <c r="H75" s="311" t="str">
        <f t="shared" si="16"/>
        <v>2026/27</v>
      </c>
      <c r="I75" s="311" t="str">
        <f t="shared" si="16"/>
        <v>2027/28</v>
      </c>
      <c r="J75" s="311" t="str">
        <f t="shared" si="16"/>
        <v>2028/29</v>
      </c>
      <c r="K75" s="311" t="str">
        <f t="shared" si="16"/>
        <v>2029/30</v>
      </c>
    </row>
    <row r="76" spans="1:11" ht="13.15">
      <c r="A76" s="295"/>
      <c r="B76" s="323" t="s">
        <v>713</v>
      </c>
      <c r="C76" s="397">
        <f>C28</f>
        <v>0.3686171049905001</v>
      </c>
      <c r="D76" s="397">
        <f t="shared" ref="D76:K76" si="17">D28</f>
        <v>0.3686171049905001</v>
      </c>
      <c r="E76" s="397">
        <f t="shared" si="17"/>
        <v>0.3686171049905001</v>
      </c>
      <c r="F76" s="397">
        <f t="shared" si="17"/>
        <v>0.3686171049905001</v>
      </c>
      <c r="G76" s="397">
        <f t="shared" si="17"/>
        <v>0.3686171049905001</v>
      </c>
      <c r="H76" s="397">
        <f t="shared" si="17"/>
        <v>0.3686171049905001</v>
      </c>
      <c r="I76" s="397">
        <f t="shared" si="17"/>
        <v>0.3686171049905001</v>
      </c>
      <c r="J76" s="397">
        <f t="shared" si="17"/>
        <v>0.3686171049905001</v>
      </c>
      <c r="K76" s="397">
        <f t="shared" si="17"/>
        <v>0.3686171049905001</v>
      </c>
    </row>
    <row r="77" spans="1:11" ht="26.25">
      <c r="A77" s="295"/>
      <c r="B77" s="323" t="s">
        <v>712</v>
      </c>
      <c r="C77" s="640">
        <f>100*C76</f>
        <v>36.861710499050012</v>
      </c>
      <c r="D77" s="640">
        <f t="shared" ref="D77:K77" si="18">100*D76</f>
        <v>36.861710499050012</v>
      </c>
      <c r="E77" s="640">
        <f t="shared" si="18"/>
        <v>36.861710499050012</v>
      </c>
      <c r="F77" s="640">
        <f t="shared" si="18"/>
        <v>36.861710499050012</v>
      </c>
      <c r="G77" s="640">
        <f t="shared" si="18"/>
        <v>36.861710499050012</v>
      </c>
      <c r="H77" s="640">
        <f t="shared" si="18"/>
        <v>36.861710499050012</v>
      </c>
      <c r="I77" s="640">
        <f t="shared" si="18"/>
        <v>36.861710499050012</v>
      </c>
      <c r="J77" s="640">
        <f t="shared" si="18"/>
        <v>36.861710499050012</v>
      </c>
      <c r="K77" s="640">
        <f t="shared" si="18"/>
        <v>36.861710499050012</v>
      </c>
    </row>
    <row r="78" spans="1:11" ht="13.15">
      <c r="A78" s="295"/>
      <c r="B78" s="323" t="s">
        <v>711</v>
      </c>
      <c r="C78" s="640">
        <f>C77-C79</f>
        <v>25.904806962728951</v>
      </c>
      <c r="D78" s="640">
        <f t="shared" ref="D78:K78" si="19">D77-D79</f>
        <v>25.904806962728951</v>
      </c>
      <c r="E78" s="640">
        <f t="shared" si="19"/>
        <v>25.904806962728951</v>
      </c>
      <c r="F78" s="640">
        <f t="shared" si="19"/>
        <v>25.904806962728951</v>
      </c>
      <c r="G78" s="640">
        <f t="shared" si="19"/>
        <v>25.904806962728951</v>
      </c>
      <c r="H78" s="640">
        <f t="shared" si="19"/>
        <v>25.904806962728951</v>
      </c>
      <c r="I78" s="640">
        <f t="shared" si="19"/>
        <v>25.904806962728951</v>
      </c>
      <c r="J78" s="640">
        <f t="shared" si="19"/>
        <v>25.904806962728951</v>
      </c>
      <c r="K78" s="640">
        <f t="shared" si="19"/>
        <v>25.904806962728951</v>
      </c>
    </row>
    <row r="79" spans="1:11" ht="13.15">
      <c r="A79" s="295"/>
      <c r="B79" s="323" t="s">
        <v>710</v>
      </c>
      <c r="C79" s="640">
        <f>C77*$C$34</f>
        <v>10.956903536321061</v>
      </c>
      <c r="D79" s="640">
        <f t="shared" ref="D79:K79" si="20">D77*$C$34</f>
        <v>10.956903536321061</v>
      </c>
      <c r="E79" s="640">
        <f t="shared" si="20"/>
        <v>10.956903536321061</v>
      </c>
      <c r="F79" s="640">
        <f t="shared" si="20"/>
        <v>10.956903536321061</v>
      </c>
      <c r="G79" s="640">
        <f t="shared" si="20"/>
        <v>10.956903536321061</v>
      </c>
      <c r="H79" s="640">
        <f t="shared" si="20"/>
        <v>10.956903536321061</v>
      </c>
      <c r="I79" s="640">
        <f t="shared" si="20"/>
        <v>10.956903536321061</v>
      </c>
      <c r="J79" s="640">
        <f t="shared" si="20"/>
        <v>10.956903536321061</v>
      </c>
      <c r="K79" s="640">
        <f t="shared" si="20"/>
        <v>10.956903536321061</v>
      </c>
    </row>
    <row r="80" spans="1:11" ht="13.15">
      <c r="A80" s="295"/>
      <c r="B80" s="611" t="s">
        <v>709</v>
      </c>
      <c r="C80" s="640">
        <f>C78</f>
        <v>25.904806962728951</v>
      </c>
      <c r="D80" s="640">
        <f t="shared" ref="D80:K80" si="21">D78</f>
        <v>25.904806962728951</v>
      </c>
      <c r="E80" s="640">
        <f t="shared" si="21"/>
        <v>25.904806962728951</v>
      </c>
      <c r="F80" s="640">
        <f t="shared" si="21"/>
        <v>25.904806962728951</v>
      </c>
      <c r="G80" s="640">
        <f t="shared" si="21"/>
        <v>25.904806962728951</v>
      </c>
      <c r="H80" s="640">
        <f t="shared" si="21"/>
        <v>25.904806962728951</v>
      </c>
      <c r="I80" s="640">
        <f t="shared" si="21"/>
        <v>25.904806962728951</v>
      </c>
      <c r="J80" s="640">
        <f t="shared" si="21"/>
        <v>25.904806962728951</v>
      </c>
      <c r="K80" s="640">
        <f t="shared" si="21"/>
        <v>25.904806962728951</v>
      </c>
    </row>
    <row r="81" spans="1:11" ht="13.15">
      <c r="A81" s="295"/>
      <c r="B81" s="611" t="s">
        <v>708</v>
      </c>
      <c r="C81" s="640">
        <f>C79*$C$39</f>
        <v>6.9138061314185899</v>
      </c>
      <c r="D81" s="640">
        <f t="shared" ref="D81:K81" si="22">D79*$C$39</f>
        <v>6.9138061314185899</v>
      </c>
      <c r="E81" s="640">
        <f t="shared" si="22"/>
        <v>6.9138061314185899</v>
      </c>
      <c r="F81" s="640">
        <f t="shared" si="22"/>
        <v>6.9138061314185899</v>
      </c>
      <c r="G81" s="640">
        <f t="shared" si="22"/>
        <v>6.9138061314185899</v>
      </c>
      <c r="H81" s="640">
        <f t="shared" si="22"/>
        <v>6.9138061314185899</v>
      </c>
      <c r="I81" s="640">
        <f t="shared" si="22"/>
        <v>6.9138061314185899</v>
      </c>
      <c r="J81" s="640">
        <f t="shared" si="22"/>
        <v>6.9138061314185899</v>
      </c>
      <c r="K81" s="640">
        <f t="shared" si="22"/>
        <v>6.9138061314185899</v>
      </c>
    </row>
    <row r="82" spans="1:11" ht="13.15">
      <c r="A82" s="295"/>
      <c r="B82" s="611" t="s">
        <v>707</v>
      </c>
      <c r="C82" s="640">
        <f>C80+C81</f>
        <v>32.818613094147544</v>
      </c>
      <c r="D82" s="640">
        <f t="shared" ref="D82:K82" si="23">D80+D81</f>
        <v>32.818613094147544</v>
      </c>
      <c r="E82" s="640">
        <f t="shared" si="23"/>
        <v>32.818613094147544</v>
      </c>
      <c r="F82" s="640">
        <f t="shared" si="23"/>
        <v>32.818613094147544</v>
      </c>
      <c r="G82" s="640">
        <f t="shared" si="23"/>
        <v>32.818613094147544</v>
      </c>
      <c r="H82" s="640">
        <f t="shared" si="23"/>
        <v>32.818613094147544</v>
      </c>
      <c r="I82" s="640">
        <f t="shared" si="23"/>
        <v>32.818613094147544</v>
      </c>
      <c r="J82" s="640">
        <f t="shared" si="23"/>
        <v>32.818613094147544</v>
      </c>
      <c r="K82" s="640">
        <f t="shared" si="23"/>
        <v>32.818613094147544</v>
      </c>
    </row>
    <row r="83" spans="1:11" ht="13.15">
      <c r="A83" s="295"/>
      <c r="B83" s="610"/>
      <c r="C83" s="295"/>
      <c r="D83" s="295"/>
      <c r="E83" s="295"/>
      <c r="F83" s="295"/>
      <c r="G83" s="295"/>
      <c r="H83" s="295"/>
      <c r="I83" s="295"/>
      <c r="J83" s="295"/>
      <c r="K83" s="295"/>
    </row>
    <row r="84" spans="1:11" ht="13.15">
      <c r="A84" s="295"/>
      <c r="B84" s="646" t="s">
        <v>1754</v>
      </c>
      <c r="C84" s="295"/>
      <c r="D84" s="295"/>
      <c r="E84" s="295"/>
      <c r="F84" s="295"/>
      <c r="G84" s="295"/>
      <c r="H84" s="295"/>
      <c r="I84" s="295"/>
      <c r="J84" s="295"/>
      <c r="K84" s="295"/>
    </row>
    <row r="85" spans="1:11" ht="13.15">
      <c r="A85" s="295"/>
      <c r="B85" s="364"/>
      <c r="C85" s="295"/>
      <c r="D85" s="295"/>
      <c r="E85" s="295"/>
      <c r="F85" s="295"/>
      <c r="G85" s="295"/>
      <c r="H85" s="295"/>
      <c r="I85" s="295"/>
      <c r="J85" s="295"/>
      <c r="K85" s="295"/>
    </row>
    <row r="86" spans="1:11" ht="13.15">
      <c r="A86" s="295"/>
      <c r="B86" s="364"/>
      <c r="C86" s="311" t="str">
        <f>C75</f>
        <v>2021/22</v>
      </c>
      <c r="D86" s="311" t="str">
        <f t="shared" ref="D86:K86" si="24">D75</f>
        <v>2022/23</v>
      </c>
      <c r="E86" s="311" t="str">
        <f t="shared" si="24"/>
        <v>2023/24</v>
      </c>
      <c r="F86" s="311" t="str">
        <f t="shared" si="24"/>
        <v>2024/25</v>
      </c>
      <c r="G86" s="311" t="str">
        <f t="shared" si="24"/>
        <v>2025/26</v>
      </c>
      <c r="H86" s="311" t="str">
        <f t="shared" si="24"/>
        <v>2026/27</v>
      </c>
      <c r="I86" s="311" t="str">
        <f t="shared" si="24"/>
        <v>2027/28</v>
      </c>
      <c r="J86" s="311" t="str">
        <f t="shared" si="24"/>
        <v>2028/29</v>
      </c>
      <c r="K86" s="311" t="str">
        <f t="shared" si="24"/>
        <v>2029/30</v>
      </c>
    </row>
    <row r="87" spans="1:11" ht="13.15">
      <c r="A87" s="295"/>
      <c r="B87" s="323" t="s">
        <v>713</v>
      </c>
      <c r="C87" s="397">
        <f>C29</f>
        <v>0.5196971229063404</v>
      </c>
      <c r="D87" s="397">
        <f t="shared" ref="D87:K87" si="25">D29</f>
        <v>0.5196971229063404</v>
      </c>
      <c r="E87" s="397">
        <f t="shared" si="25"/>
        <v>0.5196971229063404</v>
      </c>
      <c r="F87" s="397">
        <f t="shared" si="25"/>
        <v>0.5196971229063404</v>
      </c>
      <c r="G87" s="397">
        <f t="shared" si="25"/>
        <v>0.5196971229063404</v>
      </c>
      <c r="H87" s="397">
        <f t="shared" si="25"/>
        <v>0.5196971229063404</v>
      </c>
      <c r="I87" s="397">
        <f t="shared" si="25"/>
        <v>0.5196971229063404</v>
      </c>
      <c r="J87" s="397">
        <f t="shared" si="25"/>
        <v>0.5196971229063404</v>
      </c>
      <c r="K87" s="397">
        <f t="shared" si="25"/>
        <v>0.5196971229063404</v>
      </c>
    </row>
    <row r="88" spans="1:11" ht="26.25">
      <c r="A88" s="295"/>
      <c r="B88" s="323" t="s">
        <v>712</v>
      </c>
      <c r="C88" s="640">
        <f>100*C87</f>
        <v>51.969712290634043</v>
      </c>
      <c r="D88" s="640">
        <f t="shared" ref="D88:K88" si="26">100*D87</f>
        <v>51.969712290634043</v>
      </c>
      <c r="E88" s="640">
        <f t="shared" si="26"/>
        <v>51.969712290634043</v>
      </c>
      <c r="F88" s="640">
        <f t="shared" si="26"/>
        <v>51.969712290634043</v>
      </c>
      <c r="G88" s="640">
        <f t="shared" si="26"/>
        <v>51.969712290634043</v>
      </c>
      <c r="H88" s="640">
        <f t="shared" si="26"/>
        <v>51.969712290634043</v>
      </c>
      <c r="I88" s="640">
        <f t="shared" si="26"/>
        <v>51.969712290634043</v>
      </c>
      <c r="J88" s="640">
        <f t="shared" si="26"/>
        <v>51.969712290634043</v>
      </c>
      <c r="K88" s="640">
        <f t="shared" si="26"/>
        <v>51.969712290634043</v>
      </c>
    </row>
    <row r="89" spans="1:11" ht="13.15">
      <c r="A89" s="295"/>
      <c r="B89" s="323" t="s">
        <v>711</v>
      </c>
      <c r="C89" s="640">
        <f>C88-C90</f>
        <v>50.004464269309693</v>
      </c>
      <c r="D89" s="640">
        <f t="shared" ref="D89:K89" si="27">D88-D90</f>
        <v>50.004464269309693</v>
      </c>
      <c r="E89" s="640">
        <f t="shared" si="27"/>
        <v>50.004464269309693</v>
      </c>
      <c r="F89" s="640">
        <f t="shared" si="27"/>
        <v>50.004464269309693</v>
      </c>
      <c r="G89" s="640">
        <f t="shared" si="27"/>
        <v>50.004464269309693</v>
      </c>
      <c r="H89" s="640">
        <f t="shared" si="27"/>
        <v>50.004464269309693</v>
      </c>
      <c r="I89" s="640">
        <f t="shared" si="27"/>
        <v>50.004464269309693</v>
      </c>
      <c r="J89" s="640">
        <f t="shared" si="27"/>
        <v>50.004464269309693</v>
      </c>
      <c r="K89" s="640">
        <f t="shared" si="27"/>
        <v>50.004464269309693</v>
      </c>
    </row>
    <row r="90" spans="1:11" ht="13.15">
      <c r="A90" s="295"/>
      <c r="B90" s="323" t="s">
        <v>710</v>
      </c>
      <c r="C90" s="640">
        <f>C88*$C$35</f>
        <v>1.9652480213243504</v>
      </c>
      <c r="D90" s="640">
        <f t="shared" ref="D90:K90" si="28">D88*$C$35</f>
        <v>1.9652480213243504</v>
      </c>
      <c r="E90" s="640">
        <f t="shared" si="28"/>
        <v>1.9652480213243504</v>
      </c>
      <c r="F90" s="640">
        <f t="shared" si="28"/>
        <v>1.9652480213243504</v>
      </c>
      <c r="G90" s="640">
        <f t="shared" si="28"/>
        <v>1.9652480213243504</v>
      </c>
      <c r="H90" s="640">
        <f t="shared" si="28"/>
        <v>1.9652480213243504</v>
      </c>
      <c r="I90" s="640">
        <f t="shared" si="28"/>
        <v>1.9652480213243504</v>
      </c>
      <c r="J90" s="640">
        <f t="shared" si="28"/>
        <v>1.9652480213243504</v>
      </c>
      <c r="K90" s="640">
        <f t="shared" si="28"/>
        <v>1.9652480213243504</v>
      </c>
    </row>
    <row r="91" spans="1:11" ht="13.15">
      <c r="A91" s="295"/>
      <c r="B91" s="611" t="s">
        <v>709</v>
      </c>
      <c r="C91" s="429">
        <f>C89</f>
        <v>50.004464269309693</v>
      </c>
      <c r="D91" s="429">
        <f t="shared" ref="D91:K91" si="29">D89</f>
        <v>50.004464269309693</v>
      </c>
      <c r="E91" s="429">
        <f t="shared" si="29"/>
        <v>50.004464269309693</v>
      </c>
      <c r="F91" s="429">
        <f t="shared" si="29"/>
        <v>50.004464269309693</v>
      </c>
      <c r="G91" s="429">
        <f t="shared" si="29"/>
        <v>50.004464269309693</v>
      </c>
      <c r="H91" s="429">
        <f t="shared" si="29"/>
        <v>50.004464269309693</v>
      </c>
      <c r="I91" s="429">
        <f t="shared" si="29"/>
        <v>50.004464269309693</v>
      </c>
      <c r="J91" s="429">
        <f t="shared" si="29"/>
        <v>50.004464269309693</v>
      </c>
      <c r="K91" s="429">
        <f t="shared" si="29"/>
        <v>50.004464269309693</v>
      </c>
    </row>
    <row r="92" spans="1:11" ht="13.15">
      <c r="A92" s="295"/>
      <c r="B92" s="611" t="s">
        <v>708</v>
      </c>
      <c r="C92" s="640">
        <f>C90*$C$39</f>
        <v>1.2400715014556651</v>
      </c>
      <c r="D92" s="640">
        <f t="shared" ref="D92:K92" si="30">D90*$C$39</f>
        <v>1.2400715014556651</v>
      </c>
      <c r="E92" s="640">
        <f t="shared" si="30"/>
        <v>1.2400715014556651</v>
      </c>
      <c r="F92" s="640">
        <f t="shared" si="30"/>
        <v>1.2400715014556651</v>
      </c>
      <c r="G92" s="640">
        <f t="shared" si="30"/>
        <v>1.2400715014556651</v>
      </c>
      <c r="H92" s="640">
        <f t="shared" si="30"/>
        <v>1.2400715014556651</v>
      </c>
      <c r="I92" s="640">
        <f t="shared" si="30"/>
        <v>1.2400715014556651</v>
      </c>
      <c r="J92" s="640">
        <f t="shared" si="30"/>
        <v>1.2400715014556651</v>
      </c>
      <c r="K92" s="640">
        <f t="shared" si="30"/>
        <v>1.2400715014556651</v>
      </c>
    </row>
    <row r="93" spans="1:11" ht="13.15">
      <c r="A93" s="295"/>
      <c r="B93" s="611" t="s">
        <v>707</v>
      </c>
      <c r="C93" s="429">
        <f>C92+C91</f>
        <v>51.24453577076536</v>
      </c>
      <c r="D93" s="429">
        <f t="shared" ref="D93:K93" si="31">D92+D91</f>
        <v>51.24453577076536</v>
      </c>
      <c r="E93" s="429">
        <f t="shared" si="31"/>
        <v>51.24453577076536</v>
      </c>
      <c r="F93" s="429">
        <f t="shared" si="31"/>
        <v>51.24453577076536</v>
      </c>
      <c r="G93" s="429">
        <f t="shared" si="31"/>
        <v>51.24453577076536</v>
      </c>
      <c r="H93" s="429">
        <f t="shared" si="31"/>
        <v>51.24453577076536</v>
      </c>
      <c r="I93" s="429">
        <f t="shared" si="31"/>
        <v>51.24453577076536</v>
      </c>
      <c r="J93" s="429">
        <f t="shared" si="31"/>
        <v>51.24453577076536</v>
      </c>
      <c r="K93" s="429">
        <f t="shared" si="31"/>
        <v>51.24453577076536</v>
      </c>
    </row>
    <row r="94" spans="1:11" ht="13.15">
      <c r="A94" s="295"/>
      <c r="B94" s="364"/>
      <c r="C94" s="295"/>
      <c r="D94" s="295"/>
      <c r="E94" s="295"/>
      <c r="F94" s="295"/>
      <c r="G94" s="295"/>
      <c r="H94" s="295"/>
      <c r="I94" s="295"/>
      <c r="J94" s="295"/>
      <c r="K94" s="295"/>
    </row>
    <row r="95" spans="1:11" ht="13.15">
      <c r="A95" s="295"/>
      <c r="B95" s="611" t="s">
        <v>706</v>
      </c>
      <c r="C95" s="640">
        <f>C93+C82+C71</f>
        <v>94.64409956378843</v>
      </c>
      <c r="D95" s="640">
        <f t="shared" ref="D95:K95" si="32">D93+D82+D71</f>
        <v>94.64409956378843</v>
      </c>
      <c r="E95" s="640">
        <f t="shared" si="32"/>
        <v>94.64409956378843</v>
      </c>
      <c r="F95" s="640">
        <f t="shared" si="32"/>
        <v>94.64409956378843</v>
      </c>
      <c r="G95" s="640">
        <f t="shared" si="32"/>
        <v>94.64409956378843</v>
      </c>
      <c r="H95" s="640">
        <f t="shared" si="32"/>
        <v>94.64409956378843</v>
      </c>
      <c r="I95" s="640">
        <f t="shared" si="32"/>
        <v>94.64409956378843</v>
      </c>
      <c r="J95" s="640">
        <f t="shared" si="32"/>
        <v>94.64409956378843</v>
      </c>
      <c r="K95" s="640">
        <f t="shared" si="32"/>
        <v>94.64409956378843</v>
      </c>
    </row>
    <row r="96" spans="1:11" ht="13.15">
      <c r="A96" s="295"/>
      <c r="B96" s="644"/>
      <c r="C96" s="295"/>
      <c r="D96" s="295"/>
      <c r="E96" s="295"/>
      <c r="F96" s="295"/>
      <c r="G96" s="295"/>
      <c r="H96" s="295"/>
      <c r="I96" s="295"/>
      <c r="J96" s="295"/>
      <c r="K96" s="295"/>
    </row>
    <row r="97" spans="1:11" ht="13.15">
      <c r="A97" s="295"/>
      <c r="B97" s="645" t="s">
        <v>805</v>
      </c>
      <c r="C97" s="295"/>
      <c r="D97" s="295"/>
      <c r="E97" s="295"/>
      <c r="F97" s="295"/>
      <c r="G97" s="295"/>
      <c r="H97" s="295"/>
      <c r="I97" s="295"/>
      <c r="J97" s="295"/>
      <c r="K97" s="295"/>
    </row>
    <row r="98" spans="1:11">
      <c r="A98" s="295"/>
      <c r="B98" s="310"/>
      <c r="C98" s="295"/>
      <c r="D98" s="295"/>
      <c r="E98" s="295"/>
      <c r="F98" s="295"/>
      <c r="G98" s="295"/>
      <c r="H98" s="295"/>
      <c r="I98" s="295"/>
      <c r="J98" s="295"/>
      <c r="K98" s="295"/>
    </row>
    <row r="99" spans="1:11" ht="13.15">
      <c r="A99" s="295"/>
      <c r="B99" s="311" t="s">
        <v>807</v>
      </c>
      <c r="C99" s="429">
        <f>C58</f>
        <v>7.5665065888120804</v>
      </c>
      <c r="D99" s="429">
        <f t="shared" ref="D99:K99" si="33">D58</f>
        <v>7.2500720384458823</v>
      </c>
      <c r="E99" s="429">
        <f t="shared" si="33"/>
        <v>7.1806466766126658</v>
      </c>
      <c r="F99" s="429">
        <f t="shared" si="33"/>
        <v>7.6736661516337303</v>
      </c>
      <c r="G99" s="429">
        <f t="shared" si="33"/>
        <v>7.569288108382537</v>
      </c>
      <c r="H99" s="429">
        <f t="shared" si="33"/>
        <v>7.4695741006571019</v>
      </c>
      <c r="I99" s="429">
        <f t="shared" si="33"/>
        <v>7.4208418930727742</v>
      </c>
      <c r="J99" s="429">
        <f t="shared" si="33"/>
        <v>7.3486286868807715</v>
      </c>
      <c r="K99" s="429">
        <f t="shared" si="33"/>
        <v>7.461869653713646</v>
      </c>
    </row>
    <row r="100" spans="1:11">
      <c r="A100" s="295"/>
      <c r="B100" s="295"/>
      <c r="C100" s="295"/>
      <c r="D100" s="295"/>
      <c r="E100" s="295"/>
      <c r="F100" s="295"/>
      <c r="G100" s="295"/>
      <c r="H100" s="295"/>
      <c r="I100" s="295"/>
      <c r="J100" s="295"/>
      <c r="K100" s="295"/>
    </row>
    <row r="101" spans="1:11" ht="13.15">
      <c r="A101" s="295"/>
      <c r="B101" s="326" t="s">
        <v>798</v>
      </c>
      <c r="C101" s="295"/>
      <c r="D101" s="295"/>
      <c r="E101" s="295"/>
      <c r="F101" s="295"/>
      <c r="G101" s="295"/>
      <c r="H101" s="295"/>
      <c r="I101" s="295"/>
      <c r="J101" s="295"/>
      <c r="K101" s="295"/>
    </row>
    <row r="102" spans="1:11">
      <c r="A102" s="295"/>
      <c r="B102" s="295"/>
      <c r="C102" s="295"/>
      <c r="D102" s="295"/>
      <c r="E102" s="295"/>
      <c r="F102" s="295"/>
      <c r="G102" s="295"/>
      <c r="H102" s="295"/>
      <c r="I102" s="295"/>
      <c r="J102" s="295"/>
      <c r="K102" s="295"/>
    </row>
    <row r="103" spans="1:11" ht="13.15">
      <c r="A103" s="295"/>
      <c r="B103" s="311"/>
      <c r="C103" s="311" t="str">
        <f t="shared" ref="C103:K103" si="34">C43</f>
        <v>2021/22</v>
      </c>
      <c r="D103" s="311" t="str">
        <f t="shared" si="34"/>
        <v>2022/23</v>
      </c>
      <c r="E103" s="311" t="str">
        <f t="shared" si="34"/>
        <v>2023/24</v>
      </c>
      <c r="F103" s="311" t="str">
        <f t="shared" si="34"/>
        <v>2024/25</v>
      </c>
      <c r="G103" s="311" t="str">
        <f t="shared" si="34"/>
        <v>2025/26</v>
      </c>
      <c r="H103" s="311" t="str">
        <f t="shared" si="34"/>
        <v>2026/27</v>
      </c>
      <c r="I103" s="311" t="str">
        <f t="shared" si="34"/>
        <v>2027/28</v>
      </c>
      <c r="J103" s="311" t="str">
        <f t="shared" si="34"/>
        <v>2028/29</v>
      </c>
      <c r="K103" s="311" t="str">
        <f t="shared" si="34"/>
        <v>2029/30</v>
      </c>
    </row>
    <row r="104" spans="1:11" ht="13.15">
      <c r="A104" s="295"/>
      <c r="B104" s="311" t="s">
        <v>887</v>
      </c>
      <c r="C104" s="429">
        <f>C66*C$99</f>
        <v>84.507113049512043</v>
      </c>
      <c r="D104" s="429">
        <f t="shared" ref="D104:K104" si="35">D66*D$99</f>
        <v>80.972989341735556</v>
      </c>
      <c r="E104" s="429">
        <f t="shared" si="35"/>
        <v>80.197606827747151</v>
      </c>
      <c r="F104" s="429">
        <f t="shared" si="35"/>
        <v>85.703932900709347</v>
      </c>
      <c r="G104" s="429">
        <f t="shared" si="35"/>
        <v>84.538178665596689</v>
      </c>
      <c r="H104" s="429">
        <f t="shared" si="35"/>
        <v>83.424515071365136</v>
      </c>
      <c r="I104" s="429">
        <f t="shared" si="35"/>
        <v>82.880245648330416</v>
      </c>
      <c r="J104" s="429">
        <f t="shared" si="35"/>
        <v>82.073726879370568</v>
      </c>
      <c r="K104" s="429">
        <f t="shared" si="35"/>
        <v>83.338467360814363</v>
      </c>
    </row>
    <row r="105" spans="1:11" ht="13.15">
      <c r="A105" s="295"/>
      <c r="B105" s="311" t="s">
        <v>888</v>
      </c>
      <c r="C105" s="429">
        <f t="shared" ref="C105:K105" si="36">C77*C$99</f>
        <v>278.91437536594538</v>
      </c>
      <c r="D105" s="429">
        <f t="shared" si="36"/>
        <v>267.25005657844952</v>
      </c>
      <c r="E105" s="429">
        <f t="shared" si="36"/>
        <v>264.69091898926166</v>
      </c>
      <c r="F105" s="429">
        <f t="shared" si="36"/>
        <v>282.8644601478818</v>
      </c>
      <c r="G105" s="429">
        <f t="shared" si="36"/>
        <v>279.01690693509897</v>
      </c>
      <c r="H105" s="429">
        <f t="shared" si="36"/>
        <v>275.34127804962395</v>
      </c>
      <c r="I105" s="429">
        <f t="shared" si="36"/>
        <v>273.54492552167085</v>
      </c>
      <c r="J105" s="429">
        <f t="shared" si="36"/>
        <v>270.88302322081302</v>
      </c>
      <c r="K105" s="429">
        <f t="shared" si="36"/>
        <v>275.05727895683896</v>
      </c>
    </row>
    <row r="106" spans="1:11" ht="13.15">
      <c r="A106" s="295"/>
      <c r="B106" s="311" t="s">
        <v>889</v>
      </c>
      <c r="C106" s="429">
        <f t="shared" ref="C106:K106" si="37">C88*C$99</f>
        <v>393.22917046575066</v>
      </c>
      <c r="D106" s="429">
        <f t="shared" si="37"/>
        <v>376.78415792440319</v>
      </c>
      <c r="E106" s="429">
        <f t="shared" si="37"/>
        <v>373.17614184425776</v>
      </c>
      <c r="F106" s="429">
        <f t="shared" si="37"/>
        <v>398.79822211478194</v>
      </c>
      <c r="G106" s="429">
        <f t="shared" si="37"/>
        <v>393.37372523755801</v>
      </c>
      <c r="H106" s="429">
        <f t="shared" si="37"/>
        <v>388.19161694472109</v>
      </c>
      <c r="I106" s="429">
        <f t="shared" si="37"/>
        <v>385.65901813727612</v>
      </c>
      <c r="J106" s="429">
        <f t="shared" si="37"/>
        <v>381.90611858789356</v>
      </c>
      <c r="K106" s="429">
        <f t="shared" si="37"/>
        <v>387.79121905371125</v>
      </c>
    </row>
    <row r="107" spans="1:11" ht="13.15">
      <c r="A107" s="295"/>
      <c r="B107" s="311" t="s">
        <v>8</v>
      </c>
      <c r="C107" s="429">
        <f>SUM(C104:C106)</f>
        <v>756.65065888120807</v>
      </c>
      <c r="D107" s="429">
        <f t="shared" ref="D107:K107" si="38">SUM(D104:D106)</f>
        <v>725.00720384458828</v>
      </c>
      <c r="E107" s="429">
        <f t="shared" si="38"/>
        <v>718.06466766126664</v>
      </c>
      <c r="F107" s="429">
        <f t="shared" si="38"/>
        <v>767.36661516337313</v>
      </c>
      <c r="G107" s="429">
        <f t="shared" si="38"/>
        <v>756.92881083825364</v>
      </c>
      <c r="H107" s="429">
        <f t="shared" si="38"/>
        <v>746.95741006571018</v>
      </c>
      <c r="I107" s="429">
        <f t="shared" si="38"/>
        <v>742.08418930727737</v>
      </c>
      <c r="J107" s="429">
        <f t="shared" si="38"/>
        <v>734.86286868807713</v>
      </c>
      <c r="K107" s="429">
        <f t="shared" si="38"/>
        <v>746.18696537136452</v>
      </c>
    </row>
    <row r="108" spans="1:11">
      <c r="A108" s="295"/>
      <c r="B108" s="295"/>
      <c r="C108" s="295"/>
      <c r="D108" s="295"/>
      <c r="E108" s="295"/>
      <c r="F108" s="295"/>
      <c r="G108" s="295"/>
      <c r="H108" s="295"/>
      <c r="I108" s="295"/>
      <c r="J108" s="295"/>
      <c r="K108" s="295"/>
    </row>
    <row r="109" spans="1:11">
      <c r="A109" s="295"/>
      <c r="B109" s="295"/>
      <c r="C109" s="295"/>
      <c r="D109" s="295"/>
      <c r="E109" s="295"/>
      <c r="F109" s="295"/>
      <c r="G109" s="295"/>
      <c r="H109" s="295"/>
      <c r="I109" s="295"/>
      <c r="J109" s="295"/>
      <c r="K109" s="295"/>
    </row>
    <row r="110" spans="1:11" ht="13.15">
      <c r="A110" s="295"/>
      <c r="B110" s="643" t="s">
        <v>704</v>
      </c>
      <c r="C110" s="641"/>
      <c r="D110" s="641"/>
      <c r="E110" s="641"/>
      <c r="F110" s="641"/>
      <c r="G110" s="641"/>
      <c r="H110" s="641"/>
      <c r="I110" s="641"/>
      <c r="J110" s="295"/>
      <c r="K110" s="295"/>
    </row>
    <row r="111" spans="1:11">
      <c r="A111" s="295"/>
      <c r="B111" s="642"/>
      <c r="C111" s="295"/>
      <c r="D111" s="295"/>
      <c r="E111" s="295"/>
      <c r="F111" s="295"/>
      <c r="G111" s="295"/>
      <c r="H111" s="295"/>
      <c r="I111" s="641"/>
      <c r="J111" s="295"/>
      <c r="K111" s="295"/>
    </row>
    <row r="112" spans="1:11">
      <c r="A112" s="295"/>
      <c r="B112" s="642" t="s">
        <v>703</v>
      </c>
      <c r="C112" s="642">
        <f>C107</f>
        <v>756.65065888120807</v>
      </c>
      <c r="D112" s="642">
        <f t="shared" ref="D112:K112" si="39">D107</f>
        <v>725.00720384458828</v>
      </c>
      <c r="E112" s="642">
        <f t="shared" si="39"/>
        <v>718.06466766126664</v>
      </c>
      <c r="F112" s="642">
        <f t="shared" si="39"/>
        <v>767.36661516337313</v>
      </c>
      <c r="G112" s="642">
        <f t="shared" si="39"/>
        <v>756.92881083825364</v>
      </c>
      <c r="H112" s="642">
        <f t="shared" si="39"/>
        <v>746.95741006571018</v>
      </c>
      <c r="I112" s="642">
        <f t="shared" si="39"/>
        <v>742.08418930727737</v>
      </c>
      <c r="J112" s="642">
        <f t="shared" si="39"/>
        <v>734.86286868807713</v>
      </c>
      <c r="K112" s="642">
        <f t="shared" si="39"/>
        <v>746.18696537136452</v>
      </c>
    </row>
    <row r="113" spans="1:11">
      <c r="A113" s="295"/>
      <c r="B113" s="642" t="s">
        <v>1493</v>
      </c>
      <c r="C113" s="642">
        <f t="shared" ref="C113:K113" si="40">((C68+C79+C90)/100)*C112</f>
        <v>109.82508384719898</v>
      </c>
      <c r="D113" s="642">
        <f t="shared" si="40"/>
        <v>105.23215174329997</v>
      </c>
      <c r="E113" s="642">
        <f t="shared" si="40"/>
        <v>104.2244679337426</v>
      </c>
      <c r="F113" s="642">
        <f t="shared" si="40"/>
        <v>111.38046582351529</v>
      </c>
      <c r="G113" s="642">
        <f t="shared" si="40"/>
        <v>109.86545658942319</v>
      </c>
      <c r="H113" s="642">
        <f t="shared" si="40"/>
        <v>108.41814413014662</v>
      </c>
      <c r="I113" s="642">
        <f t="shared" si="40"/>
        <v>107.71081390830797</v>
      </c>
      <c r="J113" s="642">
        <f t="shared" si="40"/>
        <v>106.66266555453025</v>
      </c>
      <c r="K113" s="642">
        <f t="shared" si="40"/>
        <v>108.30631689235466</v>
      </c>
    </row>
    <row r="114" spans="1:11">
      <c r="A114" s="295"/>
      <c r="B114" s="642" t="s">
        <v>1494</v>
      </c>
      <c r="C114" s="642">
        <f t="shared" ref="C114:K114" si="41">((C67+C78+C89)/100)*C112</f>
        <v>646.82557503400915</v>
      </c>
      <c r="D114" s="642">
        <f t="shared" si="41"/>
        <v>619.77505210128834</v>
      </c>
      <c r="E114" s="642">
        <f t="shared" si="41"/>
        <v>613.84019972752412</v>
      </c>
      <c r="F114" s="642">
        <f t="shared" si="41"/>
        <v>655.98614933985789</v>
      </c>
      <c r="G114" s="642">
        <f t="shared" si="41"/>
        <v>647.06335424883048</v>
      </c>
      <c r="H114" s="642">
        <f t="shared" si="41"/>
        <v>638.53926593556366</v>
      </c>
      <c r="I114" s="642">
        <f t="shared" si="41"/>
        <v>634.37337539896953</v>
      </c>
      <c r="J114" s="642">
        <f t="shared" si="41"/>
        <v>628.20020313354701</v>
      </c>
      <c r="K114" s="642">
        <f t="shared" si="41"/>
        <v>637.88064847900989</v>
      </c>
    </row>
    <row r="115" spans="1:11">
      <c r="A115" s="295"/>
      <c r="B115" s="642" t="s">
        <v>801</v>
      </c>
      <c r="C115" s="642">
        <f>C113*$C$39</f>
        <v>69.299627907582561</v>
      </c>
      <c r="D115" s="642">
        <f t="shared" ref="D115:K115" si="42">D113*$C$39</f>
        <v>66.401487750022284</v>
      </c>
      <c r="E115" s="642">
        <f t="shared" si="42"/>
        <v>65.765639266191585</v>
      </c>
      <c r="F115" s="642">
        <f t="shared" si="42"/>
        <v>70.281073934638158</v>
      </c>
      <c r="G115" s="642">
        <f t="shared" si="42"/>
        <v>69.32510310792604</v>
      </c>
      <c r="H115" s="642">
        <f t="shared" si="42"/>
        <v>68.411848946122518</v>
      </c>
      <c r="I115" s="642">
        <f t="shared" si="42"/>
        <v>67.965523576142331</v>
      </c>
      <c r="J115" s="642">
        <f t="shared" si="42"/>
        <v>67.304141964908595</v>
      </c>
      <c r="K115" s="642">
        <f t="shared" si="42"/>
        <v>68.34128595907579</v>
      </c>
    </row>
    <row r="116" spans="1:11">
      <c r="A116" s="295"/>
      <c r="B116" s="642" t="s">
        <v>802</v>
      </c>
      <c r="C116" s="642">
        <f>C114</f>
        <v>646.82557503400915</v>
      </c>
      <c r="D116" s="642">
        <f t="shared" ref="D116:K116" si="43">D114</f>
        <v>619.77505210128834</v>
      </c>
      <c r="E116" s="642">
        <f t="shared" si="43"/>
        <v>613.84019972752412</v>
      </c>
      <c r="F116" s="642">
        <f t="shared" si="43"/>
        <v>655.98614933985789</v>
      </c>
      <c r="G116" s="642">
        <f t="shared" si="43"/>
        <v>647.06335424883048</v>
      </c>
      <c r="H116" s="642">
        <f t="shared" si="43"/>
        <v>638.53926593556366</v>
      </c>
      <c r="I116" s="642">
        <f t="shared" si="43"/>
        <v>634.37337539896953</v>
      </c>
      <c r="J116" s="642">
        <f t="shared" si="43"/>
        <v>628.20020313354701</v>
      </c>
      <c r="K116" s="642">
        <f t="shared" si="43"/>
        <v>637.88064847900989</v>
      </c>
    </row>
    <row r="117" spans="1:11">
      <c r="A117" s="295"/>
      <c r="B117" s="642" t="s">
        <v>702</v>
      </c>
      <c r="C117" s="642">
        <f>C116+C115</f>
        <v>716.12520294159174</v>
      </c>
      <c r="D117" s="642">
        <f t="shared" ref="D117:K117" si="44">D116+D115</f>
        <v>686.17653985131062</v>
      </c>
      <c r="E117" s="642">
        <f t="shared" si="44"/>
        <v>679.60583899371568</v>
      </c>
      <c r="F117" s="642">
        <f t="shared" si="44"/>
        <v>726.26722327449602</v>
      </c>
      <c r="G117" s="642">
        <f t="shared" si="44"/>
        <v>716.38845735675648</v>
      </c>
      <c r="H117" s="642">
        <f t="shared" si="44"/>
        <v>706.95111488168618</v>
      </c>
      <c r="I117" s="642">
        <f t="shared" si="44"/>
        <v>702.33889897511187</v>
      </c>
      <c r="J117" s="642">
        <f t="shared" si="44"/>
        <v>695.50434509845559</v>
      </c>
      <c r="K117" s="642">
        <f t="shared" si="44"/>
        <v>706.22193443808567</v>
      </c>
    </row>
    <row r="118" spans="1:11">
      <c r="A118" s="295"/>
      <c r="B118" s="642" t="s">
        <v>806</v>
      </c>
      <c r="C118" s="642">
        <f>C113+C114-C112</f>
        <v>0</v>
      </c>
      <c r="D118" s="642">
        <f t="shared" ref="D118:K118" si="45">D113+D114-D112</f>
        <v>0</v>
      </c>
      <c r="E118" s="642">
        <f t="shared" si="45"/>
        <v>0</v>
      </c>
      <c r="F118" s="642">
        <f t="shared" si="45"/>
        <v>0</v>
      </c>
      <c r="G118" s="642">
        <f t="shared" si="45"/>
        <v>0</v>
      </c>
      <c r="H118" s="642">
        <f t="shared" si="45"/>
        <v>0</v>
      </c>
      <c r="I118" s="642">
        <f t="shared" si="45"/>
        <v>0</v>
      </c>
      <c r="J118" s="642">
        <f t="shared" si="45"/>
        <v>0</v>
      </c>
      <c r="K118" s="642">
        <f t="shared" si="45"/>
        <v>0</v>
      </c>
    </row>
    <row r="119" spans="1:11">
      <c r="A119" s="1083">
        <f>SUM(C118:K119)</f>
        <v>0</v>
      </c>
      <c r="B119" s="642" t="s">
        <v>808</v>
      </c>
      <c r="C119" s="642">
        <f t="shared" ref="C119:K119" si="46">C117-C44</f>
        <v>0</v>
      </c>
      <c r="D119" s="642">
        <f t="shared" si="46"/>
        <v>0</v>
      </c>
      <c r="E119" s="642">
        <f t="shared" si="46"/>
        <v>0</v>
      </c>
      <c r="F119" s="642">
        <f t="shared" si="46"/>
        <v>0</v>
      </c>
      <c r="G119" s="642">
        <f t="shared" si="46"/>
        <v>0</v>
      </c>
      <c r="H119" s="642">
        <f t="shared" si="46"/>
        <v>0</v>
      </c>
      <c r="I119" s="642">
        <f t="shared" si="46"/>
        <v>0</v>
      </c>
      <c r="J119" s="642">
        <f t="shared" si="46"/>
        <v>0</v>
      </c>
      <c r="K119" s="642">
        <f t="shared" si="46"/>
        <v>0</v>
      </c>
    </row>
    <row r="120" spans="1:11">
      <c r="A120" s="295"/>
      <c r="B120" s="295"/>
      <c r="C120" s="295"/>
      <c r="D120" s="295"/>
      <c r="E120" s="295"/>
      <c r="F120" s="295"/>
      <c r="G120" s="295"/>
      <c r="H120" s="295"/>
      <c r="I120" s="295"/>
      <c r="J120" s="295"/>
      <c r="K120" s="295"/>
    </row>
    <row r="121" spans="1:11">
      <c r="A121" s="295"/>
      <c r="B121" s="295"/>
      <c r="C121" s="295"/>
      <c r="D121" s="295"/>
      <c r="E121" s="295"/>
      <c r="F121" s="295"/>
      <c r="G121" s="295"/>
      <c r="H121" s="295"/>
      <c r="I121" s="295"/>
      <c r="J121" s="295"/>
      <c r="K121" s="295"/>
    </row>
    <row r="122" spans="1:11">
      <c r="A122" s="295"/>
      <c r="B122" s="295"/>
      <c r="C122" s="295"/>
      <c r="D122" s="295"/>
      <c r="E122" s="295"/>
      <c r="F122" s="295"/>
      <c r="G122" s="295"/>
      <c r="H122" s="295"/>
      <c r="I122" s="295"/>
      <c r="J122" s="295"/>
      <c r="K122" s="295"/>
    </row>
    <row r="123" spans="1:11">
      <c r="A123" s="295"/>
      <c r="B123" s="295"/>
      <c r="C123" s="295"/>
      <c r="D123" s="295"/>
      <c r="E123" s="295"/>
      <c r="F123" s="295"/>
      <c r="G123" s="295"/>
      <c r="H123" s="295"/>
      <c r="I123" s="295"/>
      <c r="J123" s="295"/>
      <c r="K123" s="295"/>
    </row>
    <row r="124" spans="1:11">
      <c r="A124" s="295"/>
      <c r="B124" s="295"/>
      <c r="C124" s="295"/>
      <c r="D124" s="295"/>
      <c r="E124" s="295"/>
      <c r="F124" s="295"/>
      <c r="G124" s="295"/>
      <c r="H124" s="295"/>
      <c r="I124" s="295"/>
      <c r="J124" s="295"/>
      <c r="K124" s="295"/>
    </row>
    <row r="125" spans="1:11">
      <c r="A125" s="295"/>
      <c r="B125" s="295"/>
      <c r="C125" s="295"/>
      <c r="D125" s="295"/>
      <c r="E125" s="295"/>
      <c r="F125" s="295"/>
      <c r="G125" s="295"/>
      <c r="H125" s="295"/>
      <c r="I125" s="295"/>
      <c r="J125" s="295"/>
      <c r="K125" s="295"/>
    </row>
    <row r="126" spans="1:11">
      <c r="A126" s="295"/>
      <c r="B126" s="295"/>
      <c r="C126" s="295"/>
      <c r="D126" s="295"/>
      <c r="E126" s="295"/>
      <c r="F126" s="295"/>
      <c r="G126" s="295"/>
      <c r="H126" s="295"/>
      <c r="I126" s="295"/>
      <c r="J126" s="295"/>
      <c r="K126" s="295"/>
    </row>
    <row r="127" spans="1:11">
      <c r="A127" s="295"/>
      <c r="B127" s="295"/>
      <c r="C127" s="295"/>
      <c r="D127" s="295"/>
      <c r="E127" s="295"/>
      <c r="F127" s="295"/>
      <c r="G127" s="295"/>
      <c r="H127" s="295"/>
      <c r="I127" s="295"/>
      <c r="J127" s="295"/>
      <c r="K127" s="295"/>
    </row>
    <row r="128" spans="1:11">
      <c r="A128" s="295"/>
      <c r="B128" s="295"/>
      <c r="C128" s="295"/>
      <c r="D128" s="295"/>
      <c r="E128" s="295"/>
      <c r="F128" s="295"/>
      <c r="G128" s="295"/>
      <c r="H128" s="295"/>
      <c r="I128" s="295"/>
      <c r="J128" s="295"/>
      <c r="K128" s="295"/>
    </row>
    <row r="129" spans="1:11">
      <c r="A129" s="295"/>
      <c r="B129" s="295"/>
      <c r="C129" s="295"/>
      <c r="D129" s="295"/>
      <c r="E129" s="295"/>
      <c r="F129" s="295"/>
      <c r="G129" s="295"/>
      <c r="H129" s="295"/>
      <c r="I129" s="295"/>
      <c r="J129" s="295"/>
      <c r="K129" s="295"/>
    </row>
    <row r="130" spans="1:11">
      <c r="A130" s="295"/>
      <c r="B130" s="295"/>
      <c r="C130" s="295"/>
      <c r="D130" s="295"/>
      <c r="E130" s="295"/>
      <c r="F130" s="295"/>
      <c r="G130" s="295"/>
      <c r="H130" s="295"/>
      <c r="I130" s="295"/>
      <c r="J130" s="295"/>
      <c r="K130" s="295"/>
    </row>
    <row r="131" spans="1:11">
      <c r="A131" s="295"/>
      <c r="B131" s="295"/>
      <c r="C131" s="295"/>
      <c r="D131" s="295"/>
      <c r="E131" s="295"/>
      <c r="F131" s="295"/>
      <c r="G131" s="295"/>
      <c r="H131" s="295"/>
      <c r="I131" s="295"/>
      <c r="J131" s="295"/>
      <c r="K131" s="295"/>
    </row>
    <row r="132" spans="1:11">
      <c r="A132" s="295"/>
      <c r="B132" s="295"/>
      <c r="C132" s="295"/>
      <c r="D132" s="295"/>
      <c r="E132" s="295"/>
      <c r="F132" s="295"/>
      <c r="G132" s="295"/>
      <c r="H132" s="295"/>
      <c r="I132" s="295"/>
      <c r="J132" s="295"/>
      <c r="K132" s="295"/>
    </row>
    <row r="133" spans="1:11">
      <c r="A133" s="295"/>
      <c r="B133" s="295"/>
      <c r="C133" s="295"/>
      <c r="D133" s="295"/>
      <c r="E133" s="295"/>
      <c r="F133" s="295"/>
      <c r="G133" s="295"/>
      <c r="H133" s="295"/>
      <c r="I133" s="295"/>
      <c r="J133" s="295"/>
      <c r="K133" s="295"/>
    </row>
  </sheetData>
  <mergeCells count="4">
    <mergeCell ref="J51:J53"/>
    <mergeCell ref="A5:K5"/>
    <mergeCell ref="D17:L18"/>
    <mergeCell ref="B46:L48"/>
  </mergeCells>
  <hyperlinks>
    <hyperlink ref="A2" location="'Title_&amp;_Contents'!A1" display="Contents"/>
    <hyperlink ref="B2" location="Map_of_sheets!A1" display="Map of shee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S9"/>
  <sheetViews>
    <sheetView showGridLines="0" zoomScaleNormal="100" workbookViewId="0"/>
  </sheetViews>
  <sheetFormatPr defaultRowHeight="12.75"/>
  <cols>
    <col min="1" max="1" width="8.73046875" customWidth="1"/>
    <col min="2" max="17" width="10.73046875" customWidth="1"/>
    <col min="18" max="23" width="8.73046875" customWidth="1"/>
  </cols>
  <sheetData>
    <row r="1" spans="1:19" s="64" customFormat="1" ht="13.9">
      <c r="A1" s="63" t="str">
        <f>ModelBanner</f>
        <v>TSM_202021</v>
      </c>
    </row>
    <row r="2" spans="1:19" s="64" customFormat="1" ht="13.9">
      <c r="A2" s="865" t="s">
        <v>13</v>
      </c>
      <c r="B2" s="865" t="s">
        <v>30</v>
      </c>
    </row>
    <row r="3" spans="1:19" s="64" customFormat="1" ht="13.9">
      <c r="A3" s="65"/>
    </row>
    <row r="4" spans="1:19" s="55" customFormat="1" ht="13.15">
      <c r="A4" s="56" t="s">
        <v>26</v>
      </c>
      <c r="B4" s="56"/>
      <c r="C4" s="56"/>
      <c r="D4" s="56"/>
      <c r="E4" s="280"/>
      <c r="F4" s="56"/>
      <c r="G4" s="56"/>
      <c r="H4" s="56"/>
      <c r="I4" s="56"/>
      <c r="J4" s="56"/>
      <c r="K4" s="56"/>
      <c r="L4" s="56"/>
      <c r="M4" s="56"/>
      <c r="N4" s="56"/>
      <c r="O4" s="56"/>
      <c r="P4" s="56"/>
      <c r="Q4" s="56"/>
    </row>
    <row r="5" spans="1:19" s="45" customFormat="1" ht="13.15" customHeight="1">
      <c r="A5" s="58" t="s">
        <v>1215</v>
      </c>
      <c r="B5" s="58"/>
      <c r="C5" s="58"/>
      <c r="D5" s="58"/>
      <c r="E5" s="58"/>
      <c r="F5" s="58"/>
      <c r="G5" s="58"/>
      <c r="H5" s="58"/>
      <c r="I5" s="58"/>
      <c r="J5" s="58"/>
      <c r="K5" s="58"/>
      <c r="L5" s="58"/>
      <c r="M5" s="58"/>
      <c r="N5" s="58"/>
      <c r="O5" s="58"/>
      <c r="P5" s="58"/>
      <c r="Q5" s="58"/>
      <c r="R5" s="58"/>
      <c r="S5" s="58"/>
    </row>
    <row r="6" spans="1:19" s="44" customFormat="1" ht="13.5" customHeight="1">
      <c r="A6" s="54" t="s">
        <v>1287</v>
      </c>
      <c r="B6" s="59"/>
      <c r="C6" s="59"/>
      <c r="D6" s="59"/>
      <c r="E6" s="280"/>
      <c r="F6" s="59"/>
      <c r="G6" s="59"/>
      <c r="H6" s="59"/>
      <c r="I6" s="59"/>
      <c r="J6" s="59"/>
      <c r="K6" s="59"/>
      <c r="L6" s="59"/>
      <c r="M6" s="59"/>
      <c r="N6" s="59"/>
      <c r="O6" s="59"/>
      <c r="P6" s="59"/>
      <c r="Q6" s="59"/>
    </row>
    <row r="7" spans="1:19" s="44" customFormat="1" ht="13.15">
      <c r="A7" s="52" t="s">
        <v>332</v>
      </c>
      <c r="B7" s="54"/>
      <c r="C7" s="59"/>
      <c r="D7" s="59"/>
      <c r="E7" s="280"/>
      <c r="F7" s="59"/>
      <c r="G7" s="59"/>
      <c r="H7" s="59"/>
      <c r="I7" s="59"/>
      <c r="J7" s="59"/>
      <c r="K7" s="59"/>
      <c r="L7" s="59"/>
      <c r="M7" s="59"/>
      <c r="N7" s="59"/>
      <c r="O7" s="59"/>
      <c r="P7" s="59"/>
      <c r="Q7" s="59"/>
    </row>
    <row r="8" spans="1:19" s="44" customFormat="1" ht="13.15">
      <c r="A8" s="54" t="s">
        <v>24</v>
      </c>
      <c r="B8" s="59"/>
      <c r="C8" s="59"/>
      <c r="D8" s="59"/>
      <c r="E8" s="280"/>
      <c r="F8" s="59"/>
      <c r="G8" s="59"/>
      <c r="H8" s="59"/>
      <c r="I8" s="59"/>
      <c r="J8" s="59"/>
      <c r="K8" s="59"/>
      <c r="L8" s="59"/>
      <c r="M8" s="59"/>
      <c r="N8" s="59"/>
      <c r="O8" s="59"/>
      <c r="P8" s="59"/>
      <c r="Q8" s="59"/>
    </row>
    <row r="9" spans="1:19" s="48" customFormat="1" ht="13.5" customHeight="1">
      <c r="A9" s="53" t="s">
        <v>123</v>
      </c>
      <c r="B9" s="71"/>
      <c r="C9" s="69"/>
      <c r="D9" s="281"/>
      <c r="E9" s="281"/>
      <c r="F9" s="281"/>
      <c r="G9" s="70"/>
      <c r="H9" s="281"/>
      <c r="I9" s="281"/>
      <c r="J9" s="70"/>
      <c r="K9" s="282"/>
      <c r="L9" s="282"/>
      <c r="M9" s="282"/>
      <c r="N9" s="282"/>
      <c r="O9" s="282"/>
      <c r="P9" s="282"/>
      <c r="Q9" s="282"/>
    </row>
  </sheetData>
  <hyperlinks>
    <hyperlink ref="A2" location="'Title_&amp;_Contents'!A1" display="Contents"/>
    <hyperlink ref="B2" location="Map_of_sheets!A1" display="Map of shee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K58"/>
  <sheetViews>
    <sheetView showGridLines="0" zoomScale="90" zoomScaleNormal="90" workbookViewId="0"/>
  </sheetViews>
  <sheetFormatPr defaultColWidth="9" defaultRowHeight="12.75"/>
  <cols>
    <col min="1" max="1" width="8.265625" style="295" customWidth="1"/>
    <col min="2" max="2" width="45.73046875" style="295" customWidth="1"/>
    <col min="3" max="11" width="9.73046875" style="295" customWidth="1"/>
    <col min="12" max="16384" width="9" style="295"/>
  </cols>
  <sheetData>
    <row r="1" spans="1:11" s="329" customFormat="1" ht="13.9">
      <c r="A1" s="328" t="str">
        <f>ModelBanner</f>
        <v>TSM_202021</v>
      </c>
    </row>
    <row r="2" spans="1:11" s="329" customFormat="1" ht="13.9">
      <c r="A2" s="865" t="s">
        <v>13</v>
      </c>
      <c r="B2" s="865" t="s">
        <v>30</v>
      </c>
    </row>
    <row r="3" spans="1:11" s="329" customFormat="1" ht="13.9">
      <c r="A3" s="330"/>
    </row>
    <row r="4" spans="1:11" s="621" customFormat="1" ht="13.15">
      <c r="A4" s="622" t="s">
        <v>26</v>
      </c>
      <c r="B4" s="622"/>
      <c r="C4" s="622"/>
      <c r="D4" s="622"/>
      <c r="E4" s="332"/>
      <c r="F4" s="622"/>
    </row>
    <row r="5" spans="1:11" s="620" customFormat="1" ht="13.15" customHeight="1">
      <c r="A5" s="650" t="s">
        <v>812</v>
      </c>
      <c r="B5" s="650"/>
      <c r="C5" s="650"/>
      <c r="D5" s="650"/>
      <c r="E5" s="650"/>
      <c r="F5" s="650"/>
      <c r="G5" s="334"/>
      <c r="H5" s="334"/>
      <c r="I5" s="334"/>
      <c r="J5" s="334"/>
      <c r="K5" s="334"/>
    </row>
    <row r="6" spans="1:11" s="617" customFormat="1" ht="13.15">
      <c r="A6" s="619" t="s">
        <v>1287</v>
      </c>
      <c r="B6" s="337"/>
      <c r="C6" s="337"/>
      <c r="D6" s="337"/>
      <c r="E6" s="332"/>
      <c r="F6" s="337"/>
      <c r="G6" s="338"/>
      <c r="H6" s="338"/>
      <c r="I6" s="338"/>
      <c r="J6" s="338"/>
      <c r="K6" s="338"/>
    </row>
    <row r="7" spans="1:11" s="617" customFormat="1" ht="13.15">
      <c r="A7" s="618" t="s">
        <v>746</v>
      </c>
      <c r="B7" s="619"/>
      <c r="C7" s="337"/>
      <c r="D7" s="337"/>
      <c r="E7" s="332"/>
      <c r="F7" s="337"/>
      <c r="G7" s="338"/>
      <c r="H7" s="338"/>
      <c r="I7" s="338"/>
      <c r="J7" s="338"/>
      <c r="K7" s="338"/>
    </row>
    <row r="8" spans="1:11" s="617" customFormat="1" ht="13.15">
      <c r="A8" s="619" t="s">
        <v>24</v>
      </c>
      <c r="B8" s="337"/>
      <c r="C8" s="337"/>
      <c r="D8" s="337"/>
      <c r="E8" s="332"/>
      <c r="F8" s="337"/>
      <c r="G8" s="338"/>
      <c r="H8" s="338"/>
      <c r="I8" s="338"/>
      <c r="J8" s="338"/>
      <c r="K8" s="338"/>
    </row>
    <row r="9" spans="1:11" s="615" customFormat="1" ht="13.15">
      <c r="A9" s="616"/>
      <c r="B9" s="342"/>
      <c r="C9" s="343"/>
      <c r="D9" s="344"/>
      <c r="E9" s="344"/>
      <c r="F9" s="344"/>
      <c r="G9" s="346"/>
      <c r="H9" s="346"/>
      <c r="I9" s="346"/>
      <c r="J9" s="346"/>
      <c r="K9" s="346"/>
    </row>
    <row r="11" spans="1:11" ht="15">
      <c r="B11" s="325" t="s">
        <v>811</v>
      </c>
    </row>
    <row r="13" spans="1:11" ht="13.15">
      <c r="B13" s="311"/>
      <c r="C13" s="311" t="str">
        <f>Primary_2!C102</f>
        <v>2021/22</v>
      </c>
      <c r="D13" s="311" t="str">
        <f>Primary_2!D102</f>
        <v>2022/23</v>
      </c>
      <c r="E13" s="311" t="str">
        <f>Primary_2!E102</f>
        <v>2023/24</v>
      </c>
      <c r="F13" s="311" t="str">
        <f>Primary_2!F102</f>
        <v>2024/25</v>
      </c>
      <c r="G13" s="311" t="str">
        <f>Primary_2!G102</f>
        <v>2025/26</v>
      </c>
      <c r="H13" s="311" t="str">
        <f>Primary_2!H102</f>
        <v>2026/27</v>
      </c>
      <c r="I13" s="311" t="str">
        <f>Primary_2!I102</f>
        <v>2027/28</v>
      </c>
      <c r="J13" s="311" t="str">
        <f>Primary_2!J102</f>
        <v>2028/29</v>
      </c>
      <c r="K13" s="311" t="str">
        <f>Primary_2!K102</f>
        <v>2029/30</v>
      </c>
    </row>
    <row r="14" spans="1:11" ht="13.15">
      <c r="B14" s="311" t="str">
        <f>Primary_2!B104</f>
        <v>Primary Re-entrants</v>
      </c>
      <c r="C14" s="309">
        <f>Primary_2!C104</f>
        <v>9942.9580686593126</v>
      </c>
      <c r="D14" s="309">
        <f>Primary_2!D104</f>
        <v>9918.3958067085296</v>
      </c>
      <c r="E14" s="309">
        <f>Primary_2!E104</f>
        <v>9868.5135748234443</v>
      </c>
      <c r="F14" s="309">
        <f>Primary_2!F104</f>
        <v>9994.3085978543877</v>
      </c>
      <c r="G14" s="309">
        <f>Primary_2!G104</f>
        <v>10043.426476761719</v>
      </c>
      <c r="H14" s="309">
        <f>Primary_2!H104</f>
        <v>10020.083574440736</v>
      </c>
      <c r="I14" s="309">
        <f>Primary_2!I104</f>
        <v>9979.7585494698087</v>
      </c>
      <c r="J14" s="309">
        <f>Primary_2!J104</f>
        <v>10132.832443204954</v>
      </c>
      <c r="K14" s="309">
        <f>Primary_2!K104</f>
        <v>10029.711304645223</v>
      </c>
    </row>
    <row r="15" spans="1:11" ht="13.15">
      <c r="B15" s="311" t="str">
        <f>'Art_&amp;_Design_2'!B105</f>
        <v>Art &amp; Design Re-entrants</v>
      </c>
      <c r="C15" s="309">
        <f>'Art_&amp;_Design_2'!C105</f>
        <v>332.38615648301277</v>
      </c>
      <c r="D15" s="309">
        <f>'Art_&amp;_Design_2'!D105</f>
        <v>323.08725155593197</v>
      </c>
      <c r="E15" s="309">
        <f>'Art_&amp;_Design_2'!E105</f>
        <v>320.30184170924821</v>
      </c>
      <c r="F15" s="309">
        <f>'Art_&amp;_Design_2'!F105</f>
        <v>342.02352947174944</v>
      </c>
      <c r="G15" s="309">
        <f>'Art_&amp;_Design_2'!G105</f>
        <v>340.07797365233546</v>
      </c>
      <c r="H15" s="309">
        <f>'Art_&amp;_Design_2'!H105</f>
        <v>332.97313361767999</v>
      </c>
      <c r="I15" s="309">
        <f>'Art_&amp;_Design_2'!I105</f>
        <v>330.849770400544</v>
      </c>
      <c r="J15" s="309">
        <f>'Art_&amp;_Design_2'!J105</f>
        <v>329.76337505662707</v>
      </c>
      <c r="K15" s="309">
        <f>'Art_&amp;_Design_2'!K105</f>
        <v>335.17590405404411</v>
      </c>
    </row>
    <row r="16" spans="1:11" ht="13.15">
      <c r="B16" s="311" t="str">
        <f>Biology_2!B105</f>
        <v>Biology Re-entrants</v>
      </c>
      <c r="C16" s="309">
        <f>Biology_2!C105</f>
        <v>586.54178618607364</v>
      </c>
      <c r="D16" s="309">
        <f>Biology_2!D105</f>
        <v>608.56321867902284</v>
      </c>
      <c r="E16" s="309">
        <f>Biology_2!E105</f>
        <v>612.10970003060049</v>
      </c>
      <c r="F16" s="309">
        <f>Biology_2!F105</f>
        <v>591.3494527795882</v>
      </c>
      <c r="G16" s="309">
        <f>Biology_2!G105</f>
        <v>592.77673388711855</v>
      </c>
      <c r="H16" s="309">
        <f>Biology_2!H105</f>
        <v>594.99240031812508</v>
      </c>
      <c r="I16" s="309">
        <f>Biology_2!I105</f>
        <v>589.25272804943961</v>
      </c>
      <c r="J16" s="309">
        <f>Biology_2!J105</f>
        <v>570.30494632446141</v>
      </c>
      <c r="K16" s="309">
        <f>Biology_2!K105</f>
        <v>581.14437326591985</v>
      </c>
    </row>
    <row r="17" spans="2:11" ht="13.15">
      <c r="B17" s="311" t="str">
        <f>Business_Studies_2!B105</f>
        <v>Business Studies Re-entrants</v>
      </c>
      <c r="C17" s="309">
        <f>Business_Studies_2!C105</f>
        <v>178.3007241614971</v>
      </c>
      <c r="D17" s="309">
        <f>Business_Studies_2!D105</f>
        <v>191.48169886950956</v>
      </c>
      <c r="E17" s="309">
        <f>Business_Studies_2!E105</f>
        <v>211.03406685550632</v>
      </c>
      <c r="F17" s="309">
        <f>Business_Studies_2!F105</f>
        <v>210.90347705977624</v>
      </c>
      <c r="G17" s="309">
        <f>Business_Studies_2!G105</f>
        <v>221.65362761911777</v>
      </c>
      <c r="H17" s="309">
        <f>Business_Studies_2!H105</f>
        <v>224.06818523538462</v>
      </c>
      <c r="I17" s="309">
        <f>Business_Studies_2!I105</f>
        <v>221.89459366524306</v>
      </c>
      <c r="J17" s="309">
        <f>Business_Studies_2!J105</f>
        <v>212.05754011363661</v>
      </c>
      <c r="K17" s="309">
        <f>Business_Studies_2!K105</f>
        <v>218.3117278587375</v>
      </c>
    </row>
    <row r="18" spans="2:11" ht="13.15">
      <c r="B18" s="311" t="str">
        <f>Chemistry_2!B105</f>
        <v>Chemistry Re-entrants</v>
      </c>
      <c r="C18" s="309">
        <f>Chemistry_2!C105</f>
        <v>556.93799357029013</v>
      </c>
      <c r="D18" s="309">
        <f>Chemistry_2!D105</f>
        <v>577.13087658456334</v>
      </c>
      <c r="E18" s="309">
        <f>Chemistry_2!E105</f>
        <v>578.9740573794744</v>
      </c>
      <c r="F18" s="309">
        <f>Chemistry_2!F105</f>
        <v>556.55132855285183</v>
      </c>
      <c r="G18" s="309">
        <f>Chemistry_2!G105</f>
        <v>555.79100648072756</v>
      </c>
      <c r="H18" s="309">
        <f>Chemistry_2!H105</f>
        <v>558.14716074801368</v>
      </c>
      <c r="I18" s="309">
        <f>Chemistry_2!I105</f>
        <v>551.31553268564244</v>
      </c>
      <c r="J18" s="309">
        <f>Chemistry_2!J105</f>
        <v>530.6927529544962</v>
      </c>
      <c r="K18" s="309">
        <f>Chemistry_2!K105</f>
        <v>539.53090721402987</v>
      </c>
    </row>
    <row r="19" spans="2:11" ht="13.15">
      <c r="B19" s="311" t="str">
        <f>Classics_2!B105</f>
        <v>Classics Re-entrants</v>
      </c>
      <c r="C19" s="309">
        <f>Classics_2!C105</f>
        <v>12.991721188524286</v>
      </c>
      <c r="D19" s="309">
        <f>Classics_2!D105</f>
        <v>13.331847512623627</v>
      </c>
      <c r="E19" s="309">
        <f>Classics_2!E105</f>
        <v>13.251506617662546</v>
      </c>
      <c r="F19" s="309">
        <f>Classics_2!F105</f>
        <v>12.867667519671961</v>
      </c>
      <c r="G19" s="309">
        <f>Classics_2!G105</f>
        <v>12.992178011185985</v>
      </c>
      <c r="H19" s="309">
        <f>Classics_2!H105</f>
        <v>12.706704710347188</v>
      </c>
      <c r="I19" s="309">
        <f>Classics_2!I105</f>
        <v>12.589026326976928</v>
      </c>
      <c r="J19" s="309">
        <f>Classics_2!J105</f>
        <v>12.451801132343657</v>
      </c>
      <c r="K19" s="309">
        <f>Classics_2!K105</f>
        <v>12.778192946632366</v>
      </c>
    </row>
    <row r="20" spans="2:11" ht="13.15">
      <c r="B20" s="311" t="str">
        <f>Computing_2!B105</f>
        <v>Computing Re-entrants</v>
      </c>
      <c r="C20" s="309">
        <f>Computing_2!C105</f>
        <v>282.72921412305607</v>
      </c>
      <c r="D20" s="309">
        <f>Computing_2!D105</f>
        <v>280.27642209396305</v>
      </c>
      <c r="E20" s="309">
        <f>Computing_2!E105</f>
        <v>280.76332084385672</v>
      </c>
      <c r="F20" s="309">
        <f>Computing_2!F105</f>
        <v>297.63658119157657</v>
      </c>
      <c r="G20" s="309">
        <f>Computing_2!G105</f>
        <v>297.14117101368765</v>
      </c>
      <c r="H20" s="309">
        <f>Computing_2!H105</f>
        <v>293.46451619379974</v>
      </c>
      <c r="I20" s="309">
        <f>Computing_2!I105</f>
        <v>292.29529407080099</v>
      </c>
      <c r="J20" s="309">
        <f>Computing_2!J105</f>
        <v>290.93124544745359</v>
      </c>
      <c r="K20" s="309">
        <f>Computing_2!K105</f>
        <v>295.21524774404776</v>
      </c>
    </row>
    <row r="21" spans="2:11" ht="13.15">
      <c r="B21" s="311" t="str">
        <f>'Design_&amp;_Technology_2'!B105</f>
        <v>Design &amp; Technology Re-entrants</v>
      </c>
      <c r="C21" s="309">
        <f>'Design_&amp;_Technology_2'!C105</f>
        <v>399.18632531967268</v>
      </c>
      <c r="D21" s="309">
        <f>'Design_&amp;_Technology_2'!D105</f>
        <v>378.37774476069364</v>
      </c>
      <c r="E21" s="309">
        <f>'Design_&amp;_Technology_2'!E105</f>
        <v>361.75817064965548</v>
      </c>
      <c r="F21" s="309">
        <f>'Design_&amp;_Technology_2'!F105</f>
        <v>391.98932753778985</v>
      </c>
      <c r="G21" s="309">
        <f>'Design_&amp;_Technology_2'!G105</f>
        <v>382.73710218306246</v>
      </c>
      <c r="H21" s="309">
        <f>'Design_&amp;_Technology_2'!H105</f>
        <v>368.76585827216053</v>
      </c>
      <c r="I21" s="309">
        <f>'Design_&amp;_Technology_2'!I105</f>
        <v>365.8128125016944</v>
      </c>
      <c r="J21" s="309">
        <f>'Design_&amp;_Technology_2'!J105</f>
        <v>369.44635374558709</v>
      </c>
      <c r="K21" s="309">
        <f>'Design_&amp;_Technology_2'!K105</f>
        <v>373.66960815428052</v>
      </c>
    </row>
    <row r="22" spans="2:11" ht="13.15">
      <c r="B22" s="311" t="str">
        <f>Drama_2!B105</f>
        <v>Drama Re-entrants</v>
      </c>
      <c r="C22" s="309">
        <f>Drama_2!C105</f>
        <v>178.3205781504752</v>
      </c>
      <c r="D22" s="309">
        <f>Drama_2!D105</f>
        <v>171.56451766084109</v>
      </c>
      <c r="E22" s="309">
        <f>Drama_2!E105</f>
        <v>167.09162958016063</v>
      </c>
      <c r="F22" s="309">
        <f>Drama_2!F105</f>
        <v>183.53683972081592</v>
      </c>
      <c r="G22" s="309">
        <f>Drama_2!G105</f>
        <v>182.19593535036708</v>
      </c>
      <c r="H22" s="309">
        <f>Drama_2!H105</f>
        <v>177.30335838961122</v>
      </c>
      <c r="I22" s="309">
        <f>Drama_2!I105</f>
        <v>177.76982535517888</v>
      </c>
      <c r="J22" s="309">
        <f>Drama_2!J105</f>
        <v>181.20683602496888</v>
      </c>
      <c r="K22" s="309">
        <f>Drama_2!K105</f>
        <v>185.15561463225731</v>
      </c>
    </row>
    <row r="23" spans="2:11" ht="13.15">
      <c r="B23" s="311" t="str">
        <f>English_2!B105</f>
        <v>English Re-entrants</v>
      </c>
      <c r="C23" s="309">
        <f>English_2!C105</f>
        <v>1441.4937078658234</v>
      </c>
      <c r="D23" s="309">
        <f>English_2!D105</f>
        <v>1467.2777222797856</v>
      </c>
      <c r="E23" s="309">
        <f>English_2!E105</f>
        <v>1445.8494652251461</v>
      </c>
      <c r="F23" s="309">
        <f>English_2!F105</f>
        <v>1390.2142505239824</v>
      </c>
      <c r="G23" s="309">
        <f>English_2!G105</f>
        <v>1370.1410995966969</v>
      </c>
      <c r="H23" s="309">
        <f>English_2!H105</f>
        <v>1366.1490510987003</v>
      </c>
      <c r="I23" s="309">
        <f>English_2!I105</f>
        <v>1350.4023086901211</v>
      </c>
      <c r="J23" s="309">
        <f>English_2!J105</f>
        <v>1311.7923532271559</v>
      </c>
      <c r="K23" s="309">
        <f>English_2!K105</f>
        <v>1334.0569592417833</v>
      </c>
    </row>
    <row r="24" spans="2:11" ht="13.15">
      <c r="B24" s="311" t="str">
        <f>Food_2!B105</f>
        <v>Food Re-entrants</v>
      </c>
      <c r="C24" s="309">
        <f>Food_2!C105</f>
        <v>84.75870535448054</v>
      </c>
      <c r="D24" s="309">
        <f>Food_2!D105</f>
        <v>80.019473447866659</v>
      </c>
      <c r="E24" s="309">
        <f>Food_2!E105</f>
        <v>80.61993887330668</v>
      </c>
      <c r="F24" s="309">
        <f>Food_2!F105</f>
        <v>82.313632283189634</v>
      </c>
      <c r="G24" s="309">
        <f>Food_2!G105</f>
        <v>80.007921799860739</v>
      </c>
      <c r="H24" s="309">
        <f>Food_2!H105</f>
        <v>80.477153999902583</v>
      </c>
      <c r="I24" s="309">
        <f>Food_2!I105</f>
        <v>78.665655781258224</v>
      </c>
      <c r="J24" s="309">
        <f>Food_2!J105</f>
        <v>74.239675047385944</v>
      </c>
      <c r="K24" s="309">
        <f>Food_2!K105</f>
        <v>74.385114781239423</v>
      </c>
    </row>
    <row r="25" spans="2:11" ht="13.15">
      <c r="B25" s="311" t="str">
        <f>Geography_2!B154</f>
        <v>Geography Re-entrants</v>
      </c>
      <c r="C25" s="309">
        <f>Geography_2!C154</f>
        <v>506.75595617840054</v>
      </c>
      <c r="D25" s="309">
        <f>Geography_2!D154</f>
        <v>520.65848664387681</v>
      </c>
      <c r="E25" s="309">
        <f>Geography_2!E154</f>
        <v>511.88027423202919</v>
      </c>
      <c r="F25" s="309">
        <f>Geography_2!F154</f>
        <v>501.03360327528787</v>
      </c>
      <c r="G25" s="309">
        <f>Geography_2!G154</f>
        <v>496.36352678239575</v>
      </c>
      <c r="H25" s="309">
        <f>Geography_2!H154</f>
        <v>488.18630715549727</v>
      </c>
      <c r="I25" s="309">
        <f>Geography_2!I154</f>
        <v>485.44352206099592</v>
      </c>
      <c r="J25" s="309">
        <f>Geography_2!J154</f>
        <v>482.95118055915185</v>
      </c>
      <c r="K25" s="309">
        <f>Geography_2!K154</f>
        <v>492.94910024796474</v>
      </c>
    </row>
    <row r="26" spans="2:11" ht="13.15">
      <c r="B26" s="311" t="str">
        <f>History_2!B154</f>
        <v>History Re-entrants</v>
      </c>
      <c r="C26" s="309">
        <f>History_2!C154</f>
        <v>546.09524569491293</v>
      </c>
      <c r="D26" s="309">
        <f>History_2!D154</f>
        <v>562.27603079447169</v>
      </c>
      <c r="E26" s="309">
        <f>History_2!E154</f>
        <v>554.03540256999975</v>
      </c>
      <c r="F26" s="309">
        <f>History_2!F154</f>
        <v>541.2290408547816</v>
      </c>
      <c r="G26" s="309">
        <f>History_2!G154</f>
        <v>537.21450932862467</v>
      </c>
      <c r="H26" s="309">
        <f>History_2!H154</f>
        <v>528.86301621731923</v>
      </c>
      <c r="I26" s="309">
        <f>History_2!I154</f>
        <v>525.53872602941158</v>
      </c>
      <c r="J26" s="309">
        <f>History_2!J154</f>
        <v>521.52082301841915</v>
      </c>
      <c r="K26" s="309">
        <f>History_2!K154</f>
        <v>532.63104860997908</v>
      </c>
    </row>
    <row r="27" spans="2:11" ht="13.15">
      <c r="B27" s="311" t="str">
        <f>Mathematics_2!B105</f>
        <v>Mathematics Re-entrants</v>
      </c>
      <c r="C27" s="309">
        <f>Mathematics_2!C105</f>
        <v>1659.5525336695814</v>
      </c>
      <c r="D27" s="309">
        <f>Mathematics_2!D105</f>
        <v>1677.8540630827454</v>
      </c>
      <c r="E27" s="309">
        <f>Mathematics_2!E105</f>
        <v>1656.400076717837</v>
      </c>
      <c r="F27" s="309">
        <f>Mathematics_2!F105</f>
        <v>1597.9199025682665</v>
      </c>
      <c r="G27" s="309">
        <f>Mathematics_2!G105</f>
        <v>1578.5358846897168</v>
      </c>
      <c r="H27" s="309">
        <f>Mathematics_2!H105</f>
        <v>1565.2520978269204</v>
      </c>
      <c r="I27" s="309">
        <f>Mathematics_2!I105</f>
        <v>1544.9551826739298</v>
      </c>
      <c r="J27" s="309">
        <f>Mathematics_2!J105</f>
        <v>1504.4846758959959</v>
      </c>
      <c r="K27" s="309">
        <f>Mathematics_2!K105</f>
        <v>1525.8355475606947</v>
      </c>
    </row>
    <row r="28" spans="2:11" ht="13.15">
      <c r="B28" s="311" t="str">
        <f>Modern_Foreign_Languages_2!B154</f>
        <v>Modern Foreign Languages Re-entrants</v>
      </c>
      <c r="C28" s="309">
        <f>Modern_Foreign_Languages_2!C154</f>
        <v>580</v>
      </c>
      <c r="D28" s="309">
        <f>Modern_Foreign_Languages_2!D154</f>
        <v>580</v>
      </c>
      <c r="E28" s="309">
        <f>Modern_Foreign_Languages_2!E154</f>
        <v>580</v>
      </c>
      <c r="F28" s="309">
        <f>Modern_Foreign_Languages_2!F154</f>
        <v>580</v>
      </c>
      <c r="G28" s="309">
        <f>Modern_Foreign_Languages_2!G154</f>
        <v>580</v>
      </c>
      <c r="H28" s="309">
        <f>Modern_Foreign_Languages_2!H154</f>
        <v>580</v>
      </c>
      <c r="I28" s="309">
        <f>Modern_Foreign_Languages_2!I154</f>
        <v>580</v>
      </c>
      <c r="J28" s="309">
        <f>Modern_Foreign_Languages_2!J154</f>
        <v>580</v>
      </c>
      <c r="K28" s="309">
        <f>Modern_Foreign_Languages_2!K154</f>
        <v>580</v>
      </c>
    </row>
    <row r="29" spans="2:11" ht="13.15">
      <c r="B29" s="311" t="str">
        <f>Music_2!B105</f>
        <v>Music Re-entrants</v>
      </c>
      <c r="C29" s="309">
        <f>Music_2!C105</f>
        <v>183.75856356005127</v>
      </c>
      <c r="D29" s="309">
        <f>Music_2!D105</f>
        <v>175.60875352474989</v>
      </c>
      <c r="E29" s="309">
        <f>Music_2!E105</f>
        <v>166.57224317548327</v>
      </c>
      <c r="F29" s="309">
        <f>Music_2!F105</f>
        <v>185.97040118466387</v>
      </c>
      <c r="G29" s="309">
        <f>Music_2!G105</f>
        <v>183.04493546529673</v>
      </c>
      <c r="H29" s="309">
        <f>Music_2!H105</f>
        <v>175.65041814843957</v>
      </c>
      <c r="I29" s="309">
        <f>Music_2!I105</f>
        <v>176.34540509380474</v>
      </c>
      <c r="J29" s="309">
        <f>Music_2!J105</f>
        <v>182.59069927790111</v>
      </c>
      <c r="K29" s="309">
        <f>Music_2!K105</f>
        <v>186.22540550902059</v>
      </c>
    </row>
    <row r="30" spans="2:11" ht="13.15">
      <c r="B30" s="311" t="str">
        <f>Others_2!B105</f>
        <v>Others Re-entrants</v>
      </c>
      <c r="C30" s="309">
        <f>Others_2!C105</f>
        <v>374.95234898829966</v>
      </c>
      <c r="D30" s="309">
        <f>Others_2!D105</f>
        <v>392.59132827093129</v>
      </c>
      <c r="E30" s="309">
        <f>Others_2!E105</f>
        <v>416.87567352067799</v>
      </c>
      <c r="F30" s="309">
        <f>Others_2!F105</f>
        <v>427.34314515427843</v>
      </c>
      <c r="G30" s="309">
        <f>Others_2!G105</f>
        <v>446.21605665182938</v>
      </c>
      <c r="H30" s="309">
        <f>Others_2!H105</f>
        <v>442.24910036643956</v>
      </c>
      <c r="I30" s="309">
        <f>Others_2!I105</f>
        <v>440.27412469728796</v>
      </c>
      <c r="J30" s="309">
        <f>Others_2!J105</f>
        <v>432.85468457082737</v>
      </c>
      <c r="K30" s="309">
        <f>Others_2!K105</f>
        <v>446.89066851332291</v>
      </c>
    </row>
    <row r="31" spans="2:11" ht="13.15">
      <c r="B31" s="311" t="str">
        <f>Physical_Education_2!B105</f>
        <v>Physical Education Re-entrants</v>
      </c>
      <c r="C31" s="309">
        <f>Physical_Education_2!C105</f>
        <v>618.23168814166115</v>
      </c>
      <c r="D31" s="309">
        <f>Physical_Education_2!D105</f>
        <v>601.19812716233139</v>
      </c>
      <c r="E31" s="309">
        <f>Physical_Education_2!E105</f>
        <v>604.59199461035496</v>
      </c>
      <c r="F31" s="309">
        <f>Physical_Education_2!F105</f>
        <v>653.6795026559812</v>
      </c>
      <c r="G31" s="309">
        <f>Physical_Education_2!G105</f>
        <v>650.08895721853196</v>
      </c>
      <c r="H31" s="309">
        <f>Physical_Education_2!H105</f>
        <v>650.39583236399881</v>
      </c>
      <c r="I31" s="309">
        <f>Physical_Education_2!I105</f>
        <v>650.72647115783775</v>
      </c>
      <c r="J31" s="309">
        <f>Physical_Education_2!J105</f>
        <v>644.9717003900937</v>
      </c>
      <c r="K31" s="309">
        <f>Physical_Education_2!K105</f>
        <v>658.61566024281456</v>
      </c>
    </row>
    <row r="32" spans="2:11" ht="13.15">
      <c r="B32" s="311" t="str">
        <f>Physics_2!B105</f>
        <v>Physics Re-entrants</v>
      </c>
      <c r="C32" s="309">
        <f>Physics_2!C105</f>
        <v>564.79480261537049</v>
      </c>
      <c r="D32" s="309">
        <f>Physics_2!D105</f>
        <v>586.7782943888501</v>
      </c>
      <c r="E32" s="309">
        <f>Physics_2!E105</f>
        <v>585.98163295836468</v>
      </c>
      <c r="F32" s="309">
        <f>Physics_2!F105</f>
        <v>562.35321671889278</v>
      </c>
      <c r="G32" s="309">
        <f>Physics_2!G105</f>
        <v>558.48116208558974</v>
      </c>
      <c r="H32" s="309">
        <f>Physics_2!H105</f>
        <v>560.06003369633868</v>
      </c>
      <c r="I32" s="309">
        <f>Physics_2!I105</f>
        <v>552.28633836096549</v>
      </c>
      <c r="J32" s="309">
        <f>Physics_2!J105</f>
        <v>530.92818141008217</v>
      </c>
      <c r="K32" s="309">
        <f>Physics_2!K105</f>
        <v>538.1644239565768</v>
      </c>
    </row>
    <row r="33" spans="2:11" ht="13.15">
      <c r="B33" s="311" t="str">
        <f>Religious_Education_2!B105</f>
        <v>Religious Education Re-entrants</v>
      </c>
      <c r="C33" s="309">
        <f>Religious_Education_2!C105</f>
        <v>278.91437536594538</v>
      </c>
      <c r="D33" s="309">
        <f>Religious_Education_2!D105</f>
        <v>267.25005657844952</v>
      </c>
      <c r="E33" s="309">
        <f>Religious_Education_2!E105</f>
        <v>264.69091898926166</v>
      </c>
      <c r="F33" s="309">
        <f>Religious_Education_2!F105</f>
        <v>282.8644601478818</v>
      </c>
      <c r="G33" s="309">
        <f>Religious_Education_2!G105</f>
        <v>279.01690693509897</v>
      </c>
      <c r="H33" s="309">
        <f>Religious_Education_2!H105</f>
        <v>275.34127804962395</v>
      </c>
      <c r="I33" s="309">
        <f>Religious_Education_2!I105</f>
        <v>273.54492552167085</v>
      </c>
      <c r="J33" s="309">
        <f>Religious_Education_2!J105</f>
        <v>270.88302322081302</v>
      </c>
      <c r="K33" s="309">
        <f>Religious_Education_2!K105</f>
        <v>275.05727895683896</v>
      </c>
    </row>
    <row r="35" spans="2:11" ht="13.15">
      <c r="B35" s="311" t="s">
        <v>809</v>
      </c>
      <c r="C35" s="309">
        <f>C14</f>
        <v>9942.9580686593126</v>
      </c>
      <c r="D35" s="309">
        <f t="shared" ref="D35:K35" si="0">D14</f>
        <v>9918.3958067085296</v>
      </c>
      <c r="E35" s="309">
        <f t="shared" si="0"/>
        <v>9868.5135748234443</v>
      </c>
      <c r="F35" s="309">
        <f t="shared" si="0"/>
        <v>9994.3085978543877</v>
      </c>
      <c r="G35" s="309">
        <f t="shared" si="0"/>
        <v>10043.426476761719</v>
      </c>
      <c r="H35" s="309">
        <f t="shared" si="0"/>
        <v>10020.083574440736</v>
      </c>
      <c r="I35" s="309">
        <f t="shared" si="0"/>
        <v>9979.7585494698087</v>
      </c>
      <c r="J35" s="309">
        <f t="shared" si="0"/>
        <v>10132.832443204954</v>
      </c>
      <c r="K35" s="309">
        <f t="shared" si="0"/>
        <v>10029.711304645223</v>
      </c>
    </row>
    <row r="36" spans="2:11" ht="13.15">
      <c r="B36" s="311" t="s">
        <v>810</v>
      </c>
      <c r="C36" s="309">
        <f>SUM(C14:C33)-C35</f>
        <v>9366.7024266171338</v>
      </c>
      <c r="D36" s="309">
        <f t="shared" ref="D36:K36" si="1">SUM(D14:D33)-D35</f>
        <v>9455.3259138911999</v>
      </c>
      <c r="E36" s="309">
        <f t="shared" si="1"/>
        <v>9412.7819145386293</v>
      </c>
      <c r="F36" s="309">
        <f t="shared" si="1"/>
        <v>9391.7793592010221</v>
      </c>
      <c r="G36" s="309">
        <f t="shared" si="1"/>
        <v>9344.4766887512433</v>
      </c>
      <c r="H36" s="309">
        <f t="shared" si="1"/>
        <v>9275.0456064083028</v>
      </c>
      <c r="I36" s="309">
        <f t="shared" si="1"/>
        <v>9199.9622431228072</v>
      </c>
      <c r="J36" s="309">
        <f t="shared" si="1"/>
        <v>9034.0718474174009</v>
      </c>
      <c r="K36" s="309">
        <f t="shared" si="1"/>
        <v>9185.7927834901802</v>
      </c>
    </row>
    <row r="37" spans="2:11" ht="13.15">
      <c r="B37" s="311" t="s">
        <v>8</v>
      </c>
      <c r="C37" s="309">
        <f>SUM(C35:C36)</f>
        <v>19309.660495276446</v>
      </c>
      <c r="D37" s="309">
        <f t="shared" ref="D37:K37" si="2">SUM(D35:D36)</f>
        <v>19373.721720599729</v>
      </c>
      <c r="E37" s="309">
        <f t="shared" si="2"/>
        <v>19281.295489362074</v>
      </c>
      <c r="F37" s="309">
        <f t="shared" si="2"/>
        <v>19386.08795705541</v>
      </c>
      <c r="G37" s="309">
        <f t="shared" si="2"/>
        <v>19387.903165512962</v>
      </c>
      <c r="H37" s="309">
        <f t="shared" si="2"/>
        <v>19295.129180849039</v>
      </c>
      <c r="I37" s="309">
        <f t="shared" si="2"/>
        <v>19179.720792592616</v>
      </c>
      <c r="J37" s="309">
        <f t="shared" si="2"/>
        <v>19166.904290622355</v>
      </c>
      <c r="K37" s="309">
        <f t="shared" si="2"/>
        <v>19215.504088135403</v>
      </c>
    </row>
    <row r="58" spans="2:2" ht="15">
      <c r="B58" s="325"/>
    </row>
  </sheetData>
  <hyperlinks>
    <hyperlink ref="A2" location="'Title_&amp;_Contents'!A1" display="Contents"/>
    <hyperlink ref="B2" location="Map_of_sheets!A1" display="Map of shee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N37"/>
  <sheetViews>
    <sheetView showGridLines="0" zoomScale="90" zoomScaleNormal="90" workbookViewId="0"/>
  </sheetViews>
  <sheetFormatPr defaultColWidth="9" defaultRowHeight="12.75"/>
  <cols>
    <col min="1" max="1" width="8" style="295" customWidth="1"/>
    <col min="2" max="2" width="50.73046875" style="295" customWidth="1"/>
    <col min="3" max="11" width="9.73046875" style="295" customWidth="1"/>
    <col min="12" max="13" width="8.73046875" style="295" customWidth="1"/>
    <col min="14" max="16384" width="9" style="295"/>
  </cols>
  <sheetData>
    <row r="1" spans="1:14" s="329" customFormat="1" ht="13.9">
      <c r="A1" s="328" t="str">
        <f>ModelBanner</f>
        <v>TSM_202021</v>
      </c>
    </row>
    <row r="2" spans="1:14" s="329" customFormat="1" ht="13.9">
      <c r="A2" s="865" t="s">
        <v>13</v>
      </c>
      <c r="B2" s="865" t="s">
        <v>30</v>
      </c>
    </row>
    <row r="3" spans="1:14" s="329" customFormat="1" ht="13.9">
      <c r="A3" s="330"/>
    </row>
    <row r="4" spans="1:14" s="621" customFormat="1" ht="13.15">
      <c r="A4" s="622" t="s">
        <v>26</v>
      </c>
      <c r="B4" s="622"/>
      <c r="C4" s="622"/>
      <c r="D4" s="622"/>
      <c r="E4" s="332"/>
      <c r="F4" s="622"/>
      <c r="G4" s="622"/>
    </row>
    <row r="5" spans="1:14" s="620" customFormat="1" ht="13.15" customHeight="1">
      <c r="A5" s="650" t="s">
        <v>813</v>
      </c>
      <c r="B5" s="650"/>
      <c r="C5" s="650"/>
      <c r="D5" s="650"/>
      <c r="E5" s="650"/>
      <c r="F5" s="650"/>
      <c r="G5" s="650"/>
      <c r="H5" s="334"/>
      <c r="I5" s="334"/>
      <c r="J5" s="334"/>
      <c r="K5" s="334"/>
      <c r="L5" s="334"/>
      <c r="M5" s="334"/>
      <c r="N5" s="334"/>
    </row>
    <row r="6" spans="1:14" s="617" customFormat="1" ht="13.15">
      <c r="A6" s="619" t="s">
        <v>1287</v>
      </c>
      <c r="B6" s="337"/>
      <c r="C6" s="337"/>
      <c r="D6" s="337"/>
      <c r="E6" s="332"/>
      <c r="F6" s="337"/>
      <c r="G6" s="337"/>
      <c r="H6" s="338"/>
      <c r="I6" s="338"/>
      <c r="J6" s="338"/>
      <c r="K6" s="338"/>
      <c r="L6" s="338"/>
      <c r="M6" s="338"/>
      <c r="N6" s="338"/>
    </row>
    <row r="7" spans="1:14" s="617" customFormat="1" ht="13.15">
      <c r="A7" s="618" t="s">
        <v>746</v>
      </c>
      <c r="B7" s="619"/>
      <c r="C7" s="337"/>
      <c r="D7" s="337"/>
      <c r="E7" s="332"/>
      <c r="F7" s="337"/>
      <c r="G7" s="337"/>
      <c r="H7" s="338"/>
      <c r="I7" s="338"/>
      <c r="J7" s="338"/>
      <c r="K7" s="338"/>
      <c r="L7" s="338"/>
      <c r="M7" s="338"/>
      <c r="N7" s="338"/>
    </row>
    <row r="8" spans="1:14" s="617" customFormat="1" ht="13.15">
      <c r="A8" s="619" t="s">
        <v>24</v>
      </c>
      <c r="B8" s="337"/>
      <c r="C8" s="337"/>
      <c r="D8" s="337"/>
      <c r="E8" s="332"/>
      <c r="F8" s="337"/>
      <c r="G8" s="337"/>
      <c r="H8" s="338"/>
      <c r="I8" s="338"/>
      <c r="J8" s="338"/>
      <c r="K8" s="338"/>
      <c r="L8" s="338"/>
      <c r="M8" s="338"/>
      <c r="N8" s="338"/>
    </row>
    <row r="9" spans="1:14" s="615" customFormat="1" ht="13.15">
      <c r="A9" s="616"/>
      <c r="B9" s="342"/>
      <c r="C9" s="343"/>
      <c r="D9" s="344"/>
      <c r="E9" s="344"/>
      <c r="F9" s="344"/>
      <c r="G9" s="345"/>
      <c r="H9" s="344"/>
      <c r="I9" s="344"/>
      <c r="J9" s="345"/>
      <c r="K9" s="346"/>
      <c r="L9" s="346"/>
      <c r="M9" s="346"/>
      <c r="N9" s="346"/>
    </row>
    <row r="11" spans="1:14" ht="15">
      <c r="B11" s="325" t="s">
        <v>1064</v>
      </c>
    </row>
    <row r="13" spans="1:14" ht="13.15">
      <c r="B13" s="311"/>
      <c r="C13" s="311" t="str">
        <f>Primary_2!C102</f>
        <v>2021/22</v>
      </c>
      <c r="D13" s="311" t="str">
        <f>Primary_2!D102</f>
        <v>2022/23</v>
      </c>
      <c r="E13" s="311" t="str">
        <f>Primary_2!E102</f>
        <v>2023/24</v>
      </c>
      <c r="F13" s="311" t="str">
        <f>Primary_2!F102</f>
        <v>2024/25</v>
      </c>
      <c r="G13" s="311" t="str">
        <f>Primary_2!G102</f>
        <v>2025/26</v>
      </c>
      <c r="H13" s="311" t="str">
        <f>Primary_2!H102</f>
        <v>2026/27</v>
      </c>
      <c r="I13" s="311" t="str">
        <f>Primary_2!I102</f>
        <v>2027/28</v>
      </c>
      <c r="J13" s="311" t="str">
        <f>Primary_2!J102</f>
        <v>2028/29</v>
      </c>
      <c r="K13" s="311" t="str">
        <f>Primary_2!K102</f>
        <v>2029/30</v>
      </c>
    </row>
    <row r="14" spans="1:14" ht="13.15">
      <c r="B14" s="311" t="str">
        <f>Primary_2!B103</f>
        <v xml:space="preserve">Primary New to SF Sector </v>
      </c>
      <c r="C14" s="309">
        <f>Primary_2!C103</f>
        <v>2917.9206306346878</v>
      </c>
      <c r="D14" s="309">
        <f>Primary_2!D103</f>
        <v>2910.7124406386793</v>
      </c>
      <c r="E14" s="309">
        <f>Primary_2!E103</f>
        <v>2896.0736990776159</v>
      </c>
      <c r="F14" s="309">
        <f>Primary_2!F103</f>
        <v>2932.9902676076736</v>
      </c>
      <c r="G14" s="309">
        <f>Primary_2!G103</f>
        <v>2947.4046975194801</v>
      </c>
      <c r="H14" s="309">
        <f>Primary_2!H103</f>
        <v>2940.5543481776699</v>
      </c>
      <c r="I14" s="309">
        <f>Primary_2!I103</f>
        <v>2928.7203223796114</v>
      </c>
      <c r="J14" s="309">
        <f>Primary_2!J103</f>
        <v>2973.6423133461881</v>
      </c>
      <c r="K14" s="309">
        <f>Primary_2!K103</f>
        <v>2943.3797601321271</v>
      </c>
    </row>
    <row r="15" spans="1:14" ht="13.15">
      <c r="B15" s="311" t="str">
        <f>'Art_&amp;_Design_2'!B104</f>
        <v xml:space="preserve">Art &amp; Design New to SF Sector </v>
      </c>
      <c r="C15" s="309">
        <f>'Art_&amp;_Design_2'!C104</f>
        <v>100.70830685994231</v>
      </c>
      <c r="D15" s="309">
        <f>'Art_&amp;_Design_2'!D104</f>
        <v>97.89087011478189</v>
      </c>
      <c r="E15" s="309">
        <f>'Art_&amp;_Design_2'!E104</f>
        <v>97.046930305318526</v>
      </c>
      <c r="F15" s="309">
        <f>'Art_&amp;_Design_2'!F104</f>
        <v>103.62829464325726</v>
      </c>
      <c r="G15" s="309">
        <f>'Art_&amp;_Design_2'!G104</f>
        <v>103.03881873202238</v>
      </c>
      <c r="H15" s="309">
        <f>'Art_&amp;_Design_2'!H104</f>
        <v>100.88615263433712</v>
      </c>
      <c r="I15" s="309">
        <f>'Art_&amp;_Design_2'!I104</f>
        <v>100.24280359504772</v>
      </c>
      <c r="J15" s="309">
        <f>'Art_&amp;_Design_2'!J104</f>
        <v>99.91364116294146</v>
      </c>
      <c r="K15" s="309">
        <f>'Art_&amp;_Design_2'!K104</f>
        <v>101.55356093856565</v>
      </c>
    </row>
    <row r="16" spans="1:14" ht="13.15">
      <c r="B16" s="311" t="str">
        <f>Biology_2!B104</f>
        <v xml:space="preserve">Biology New to SF Sector </v>
      </c>
      <c r="C16" s="309">
        <f>Biology_2!C104</f>
        <v>177.71386995903558</v>
      </c>
      <c r="D16" s="309">
        <f>Biology_2!D104</f>
        <v>184.38605271315933</v>
      </c>
      <c r="E16" s="309">
        <f>Biology_2!E104</f>
        <v>185.46058643022764</v>
      </c>
      <c r="F16" s="309">
        <f>Biology_2!F104</f>
        <v>179.1705249765098</v>
      </c>
      <c r="G16" s="309">
        <f>Biology_2!G104</f>
        <v>179.60297097628751</v>
      </c>
      <c r="H16" s="309">
        <f>Biology_2!H104</f>
        <v>180.27428658459706</v>
      </c>
      <c r="I16" s="309">
        <f>Biology_2!I104</f>
        <v>178.53524702222043</v>
      </c>
      <c r="J16" s="309">
        <f>Biology_2!J104</f>
        <v>172.79433700218524</v>
      </c>
      <c r="K16" s="309">
        <f>Biology_2!K104</f>
        <v>176.07853014114383</v>
      </c>
    </row>
    <row r="17" spans="2:11" ht="13.15">
      <c r="B17" s="311" t="str">
        <f>Business_Studies_2!B104</f>
        <v xml:space="preserve">Business Studies New to SF Sector </v>
      </c>
      <c r="C17" s="309">
        <f>Business_Studies_2!C104</f>
        <v>54.022598992096334</v>
      </c>
      <c r="D17" s="309">
        <f>Business_Studies_2!D104</f>
        <v>58.016248004598154</v>
      </c>
      <c r="E17" s="309">
        <f>Business_Studies_2!E104</f>
        <v>63.94033911539298</v>
      </c>
      <c r="F17" s="309">
        <f>Business_Studies_2!F104</f>
        <v>63.900772253281993</v>
      </c>
      <c r="G17" s="309">
        <f>Business_Studies_2!G104</f>
        <v>67.15791591045496</v>
      </c>
      <c r="H17" s="309">
        <f>Business_Studies_2!H104</f>
        <v>67.889492736406325</v>
      </c>
      <c r="I17" s="309">
        <f>Business_Studies_2!I104</f>
        <v>67.23092521617572</v>
      </c>
      <c r="J17" s="309">
        <f>Business_Studies_2!J104</f>
        <v>64.250437044961828</v>
      </c>
      <c r="K17" s="309">
        <f>Business_Studies_2!K104</f>
        <v>66.145367523588732</v>
      </c>
    </row>
    <row r="18" spans="2:11" ht="13.15">
      <c r="B18" s="311" t="str">
        <f>Chemistry_2!B104</f>
        <v xml:space="preserve">Chemistry New to SF Sector </v>
      </c>
      <c r="C18" s="309">
        <f>Chemistry_2!C104</f>
        <v>168.74433927065147</v>
      </c>
      <c r="D18" s="309">
        <f>Chemistry_2!D104</f>
        <v>174.86249738080213</v>
      </c>
      <c r="E18" s="309">
        <f>Chemistry_2!E104</f>
        <v>175.42095510676864</v>
      </c>
      <c r="F18" s="309">
        <f>Chemistry_2!F104</f>
        <v>168.62718523619884</v>
      </c>
      <c r="G18" s="309">
        <f>Chemistry_2!G104</f>
        <v>168.39681839612925</v>
      </c>
      <c r="H18" s="309">
        <f>Chemistry_2!H104</f>
        <v>169.11069983291927</v>
      </c>
      <c r="I18" s="309">
        <f>Chemistry_2!I104</f>
        <v>167.04081310075799</v>
      </c>
      <c r="J18" s="309">
        <f>Chemistry_2!J104</f>
        <v>160.79240236234202</v>
      </c>
      <c r="K18" s="309">
        <f>Chemistry_2!K104</f>
        <v>163.47023816832902</v>
      </c>
    </row>
    <row r="19" spans="2:11" ht="13.15">
      <c r="B19" s="311" t="str">
        <f>Classics_2!B104</f>
        <v xml:space="preserve">Classics New to SF Sector </v>
      </c>
      <c r="C19" s="309">
        <f>Classics_2!C104</f>
        <v>3.9363078713525939</v>
      </c>
      <c r="D19" s="309">
        <f>Classics_2!D104</f>
        <v>4.0393613395865859</v>
      </c>
      <c r="E19" s="309">
        <f>Classics_2!E104</f>
        <v>4.0150191840986613</v>
      </c>
      <c r="F19" s="309">
        <f>Classics_2!F104</f>
        <v>3.8987213632919913</v>
      </c>
      <c r="G19" s="309">
        <f>Classics_2!G104</f>
        <v>3.9364462821615209</v>
      </c>
      <c r="H19" s="309">
        <f>Classics_2!H104</f>
        <v>3.8499519074095945</v>
      </c>
      <c r="I19" s="309">
        <f>Classics_2!I104</f>
        <v>3.8142970207301015</v>
      </c>
      <c r="J19" s="309">
        <f>Classics_2!J104</f>
        <v>3.7727197265483294</v>
      </c>
      <c r="K19" s="309">
        <f>Classics_2!K104</f>
        <v>3.8716118324584037</v>
      </c>
    </row>
    <row r="20" spans="2:11" ht="13.15">
      <c r="B20" s="311" t="str">
        <f>Computing_2!B104</f>
        <v xml:space="preserve">Computing New to SF Sector </v>
      </c>
      <c r="C20" s="309">
        <f>Computing_2!C104</f>
        <v>85.662955267002062</v>
      </c>
      <c r="D20" s="309">
        <f>Computing_2!D104</f>
        <v>84.919793954439555</v>
      </c>
      <c r="E20" s="309">
        <f>Computing_2!E104</f>
        <v>85.067317392939074</v>
      </c>
      <c r="F20" s="309">
        <f>Computing_2!F104</f>
        <v>90.17967676074781</v>
      </c>
      <c r="G20" s="309">
        <f>Computing_2!G104</f>
        <v>90.029574479881816</v>
      </c>
      <c r="H20" s="309">
        <f>Computing_2!H104</f>
        <v>88.915600042025588</v>
      </c>
      <c r="I20" s="309">
        <f>Computing_2!I104</f>
        <v>88.561342266682871</v>
      </c>
      <c r="J20" s="309">
        <f>Computing_2!J104</f>
        <v>88.148054815768901</v>
      </c>
      <c r="K20" s="309">
        <f>Computing_2!K104</f>
        <v>89.446046953706073</v>
      </c>
    </row>
    <row r="21" spans="2:11" ht="13.15">
      <c r="B21" s="311" t="str">
        <f>'Design_&amp;_Technology_2'!B104</f>
        <v xml:space="preserve">Design &amp; Technology New to SF Sector </v>
      </c>
      <c r="C21" s="309">
        <f>'Design_&amp;_Technology_2'!C104</f>
        <v>120.94781374157779</v>
      </c>
      <c r="D21" s="309">
        <f>'Design_&amp;_Technology_2'!D104</f>
        <v>114.64310797877748</v>
      </c>
      <c r="E21" s="309">
        <f>'Design_&amp;_Technology_2'!E104</f>
        <v>109.60761195461765</v>
      </c>
      <c r="F21" s="309">
        <f>'Design_&amp;_Technology_2'!F104</f>
        <v>118.76722514920895</v>
      </c>
      <c r="G21" s="309">
        <f>'Design_&amp;_Technology_2'!G104</f>
        <v>115.96393165461708</v>
      </c>
      <c r="H21" s="309">
        <f>'Design_&amp;_Technology_2'!H104</f>
        <v>111.73084224475136</v>
      </c>
      <c r="I21" s="309">
        <f>'Design_&amp;_Technology_2'!I104</f>
        <v>110.83611112005497</v>
      </c>
      <c r="J21" s="309">
        <f>'Design_&amp;_Technology_2'!J104</f>
        <v>111.93702275383085</v>
      </c>
      <c r="K21" s="309">
        <f>'Design_&amp;_Technology_2'!K104</f>
        <v>113.21660914045594</v>
      </c>
    </row>
    <row r="22" spans="2:11" ht="13.15">
      <c r="B22" s="311" t="str">
        <f>Drama_2!B104</f>
        <v xml:space="preserve">Drama New to SF Sector </v>
      </c>
      <c r="C22" s="309">
        <f>Drama_2!C104</f>
        <v>54.028614470104074</v>
      </c>
      <c r="D22" s="309">
        <f>Drama_2!D104</f>
        <v>51.981623644271721</v>
      </c>
      <c r="E22" s="309">
        <f>Drama_2!E104</f>
        <v>50.626401783813861</v>
      </c>
      <c r="F22" s="309">
        <f>Drama_2!F104</f>
        <v>55.609067989727251</v>
      </c>
      <c r="G22" s="309">
        <f>Drama_2!G104</f>
        <v>55.202792920278327</v>
      </c>
      <c r="H22" s="309">
        <f>Drama_2!H104</f>
        <v>53.720411261808536</v>
      </c>
      <c r="I22" s="309">
        <f>Drama_2!I104</f>
        <v>53.861744158477521</v>
      </c>
      <c r="J22" s="309">
        <f>Drama_2!J104</f>
        <v>54.903109806423203</v>
      </c>
      <c r="K22" s="309">
        <f>Drama_2!K104</f>
        <v>56.099533905166027</v>
      </c>
    </row>
    <row r="23" spans="2:11" ht="13.15">
      <c r="B23" s="311" t="str">
        <f>English_2!B104</f>
        <v xml:space="preserve">English New to SF Sector </v>
      </c>
      <c r="C23" s="309">
        <f>English_2!C104</f>
        <v>436.75221677244127</v>
      </c>
      <c r="D23" s="309">
        <f>English_2!D104</f>
        <v>444.56440866141122</v>
      </c>
      <c r="E23" s="309">
        <f>English_2!E104</f>
        <v>438.0719496800678</v>
      </c>
      <c r="F23" s="309">
        <f>English_2!F104</f>
        <v>421.21526607558707</v>
      </c>
      <c r="G23" s="309">
        <f>English_2!G104</f>
        <v>415.1333850952812</v>
      </c>
      <c r="H23" s="309">
        <f>English_2!H104</f>
        <v>413.92385083130961</v>
      </c>
      <c r="I23" s="309">
        <f>English_2!I104</f>
        <v>409.15281047479374</v>
      </c>
      <c r="J23" s="309">
        <f>English_2!J104</f>
        <v>397.45453975330616</v>
      </c>
      <c r="K23" s="309">
        <f>English_2!K104</f>
        <v>404.20040064703875</v>
      </c>
    </row>
    <row r="24" spans="2:11" ht="13.15">
      <c r="B24" s="311" t="str">
        <f>Food_2!B104</f>
        <v xml:space="preserve">Food New to SF Sector </v>
      </c>
      <c r="C24" s="309">
        <f>Food_2!C104</f>
        <v>25.68068958770461</v>
      </c>
      <c r="D24" s="309">
        <f>Food_2!D104</f>
        <v>24.244769312980136</v>
      </c>
      <c r="E24" s="309">
        <f>Food_2!E104</f>
        <v>24.426701848810911</v>
      </c>
      <c r="F24" s="309">
        <f>Food_2!F104</f>
        <v>24.939867010242271</v>
      </c>
      <c r="G24" s="309">
        <f>Food_2!G104</f>
        <v>24.241269326926481</v>
      </c>
      <c r="H24" s="309">
        <f>Food_2!H104</f>
        <v>24.383440050552256</v>
      </c>
      <c r="I24" s="309">
        <f>Food_2!I104</f>
        <v>23.834581697335015</v>
      </c>
      <c r="J24" s="309">
        <f>Food_2!J104</f>
        <v>22.493572099885721</v>
      </c>
      <c r="K24" s="309">
        <f>Food_2!K104</f>
        <v>22.537638283331884</v>
      </c>
    </row>
    <row r="25" spans="2:11" ht="13.15">
      <c r="B25" s="311" t="str">
        <f>Geography_2!B153</f>
        <v xml:space="preserve">Geography New to SF Sector </v>
      </c>
      <c r="C25" s="309">
        <f>Geography_2!C153</f>
        <v>153.53989130568996</v>
      </c>
      <c r="D25" s="309">
        <f>Geography_2!D153</f>
        <v>157.75216151291335</v>
      </c>
      <c r="E25" s="309">
        <f>Geography_2!E153</f>
        <v>155.09248723944737</v>
      </c>
      <c r="F25" s="309">
        <f>Geography_2!F153</f>
        <v>151.80609926625826</v>
      </c>
      <c r="G25" s="309">
        <f>Geography_2!G153</f>
        <v>150.39113210432225</v>
      </c>
      <c r="H25" s="309">
        <f>Geography_2!H153</f>
        <v>147.91355014916368</v>
      </c>
      <c r="I25" s="309">
        <f>Geography_2!I153</f>
        <v>147.0825250370753</v>
      </c>
      <c r="J25" s="309">
        <f>Geography_2!J153</f>
        <v>146.32738079333387</v>
      </c>
      <c r="K25" s="309">
        <f>Geography_2!K153</f>
        <v>149.35660913014485</v>
      </c>
    </row>
    <row r="26" spans="2:11" ht="13.15">
      <c r="B26" s="311" t="str">
        <f>History_2!B153</f>
        <v xml:space="preserve">History New to SF Sector </v>
      </c>
      <c r="C26" s="309">
        <f>History_2!C153</f>
        <v>165.45913993565969</v>
      </c>
      <c r="D26" s="309">
        <f>History_2!D153</f>
        <v>170.36168909198841</v>
      </c>
      <c r="E26" s="309">
        <f>History_2!E153</f>
        <v>167.86489522809825</v>
      </c>
      <c r="F26" s="309">
        <f>History_2!F153</f>
        <v>163.98474865694726</v>
      </c>
      <c r="G26" s="309">
        <f>History_2!G153</f>
        <v>162.76840235325943</v>
      </c>
      <c r="H26" s="309">
        <f>History_2!H153</f>
        <v>160.238017995826</v>
      </c>
      <c r="I26" s="309">
        <f>History_2!I153</f>
        <v>159.23080506049303</v>
      </c>
      <c r="J26" s="309">
        <f>History_2!J153</f>
        <v>158.01343724455873</v>
      </c>
      <c r="K26" s="309">
        <f>History_2!K153</f>
        <v>161.37967854653422</v>
      </c>
    </row>
    <row r="27" spans="2:11" ht="13.15">
      <c r="B27" s="311" t="str">
        <f>Mathematics_2!B104</f>
        <v xml:space="preserve">Mathematics New to SF Sector </v>
      </c>
      <c r="C27" s="309">
        <f>Mathematics_2!C104</f>
        <v>502.82095854835183</v>
      </c>
      <c r="D27" s="309">
        <f>Mathematics_2!D104</f>
        <v>508.36606325322049</v>
      </c>
      <c r="E27" s="309">
        <f>Mathematics_2!E104</f>
        <v>501.8658086545708</v>
      </c>
      <c r="F27" s="309">
        <f>Mathematics_2!F104</f>
        <v>484.14714255308775</v>
      </c>
      <c r="G27" s="309">
        <f>Mathematics_2!G104</f>
        <v>478.2740591450808</v>
      </c>
      <c r="H27" s="309">
        <f>Mathematics_2!H104</f>
        <v>474.24925950301457</v>
      </c>
      <c r="I27" s="309">
        <f>Mathematics_2!I104</f>
        <v>468.09958112541335</v>
      </c>
      <c r="J27" s="309">
        <f>Mathematics_2!J104</f>
        <v>455.83758965592853</v>
      </c>
      <c r="K27" s="309">
        <f>Mathematics_2!K104</f>
        <v>462.30660195802665</v>
      </c>
    </row>
    <row r="28" spans="2:11" ht="13.15">
      <c r="B28" s="311" t="str">
        <f>Modern_Foreign_Languages_2!B153</f>
        <v xml:space="preserve">Modern Foreign Languages New to SF Sector </v>
      </c>
      <c r="C28" s="309">
        <f>Modern_Foreign_Languages_2!C153</f>
        <v>241</v>
      </c>
      <c r="D28" s="309">
        <f>Modern_Foreign_Languages_2!D153</f>
        <v>241</v>
      </c>
      <c r="E28" s="309">
        <f>Modern_Foreign_Languages_2!E153</f>
        <v>241</v>
      </c>
      <c r="F28" s="309">
        <f>Modern_Foreign_Languages_2!F153</f>
        <v>241</v>
      </c>
      <c r="G28" s="309">
        <f>Modern_Foreign_Languages_2!G153</f>
        <v>238.74541428474953</v>
      </c>
      <c r="H28" s="309">
        <f>Modern_Foreign_Languages_2!H153</f>
        <v>229.93102899305856</v>
      </c>
      <c r="I28" s="309">
        <f>Modern_Foreign_Languages_2!I153</f>
        <v>224.96624052899924</v>
      </c>
      <c r="J28" s="309">
        <f>Modern_Foreign_Languages_2!J153</f>
        <v>220.50957504909869</v>
      </c>
      <c r="K28" s="309">
        <f>Modern_Foreign_Languages_2!K153</f>
        <v>228.03231986564398</v>
      </c>
    </row>
    <row r="29" spans="2:11" ht="13.15">
      <c r="B29" s="311" t="str">
        <f>Music_2!B104</f>
        <v xml:space="preserve">Music New to SF Sector </v>
      </c>
      <c r="C29" s="309">
        <f>Music_2!C104</f>
        <v>55.676247178764925</v>
      </c>
      <c r="D29" s="309">
        <f>Music_2!D104</f>
        <v>53.2069699424029</v>
      </c>
      <c r="E29" s="309">
        <f>Music_2!E104</f>
        <v>50.469035045154861</v>
      </c>
      <c r="F29" s="309">
        <f>Music_2!F104</f>
        <v>56.346402712860517</v>
      </c>
      <c r="G29" s="309">
        <f>Music_2!G104</f>
        <v>55.460027953780177</v>
      </c>
      <c r="H29" s="309">
        <f>Music_2!H104</f>
        <v>53.219593734416812</v>
      </c>
      <c r="I29" s="309">
        <f>Music_2!I104</f>
        <v>53.430164954644717</v>
      </c>
      <c r="J29" s="309">
        <f>Music_2!J104</f>
        <v>55.322400810005114</v>
      </c>
      <c r="K29" s="309">
        <f>Music_2!K104</f>
        <v>56.42366541844266</v>
      </c>
    </row>
    <row r="30" spans="2:11" ht="13.15">
      <c r="B30" s="311" t="str">
        <f>Others_2!B104</f>
        <v xml:space="preserve">Others New to SF Sector </v>
      </c>
      <c r="C30" s="309">
        <f>Others_2!C104</f>
        <v>113.60526148055659</v>
      </c>
      <c r="D30" s="309">
        <f>Others_2!D104</f>
        <v>118.9496228615704</v>
      </c>
      <c r="E30" s="309">
        <f>Others_2!E104</f>
        <v>126.30743619285234</v>
      </c>
      <c r="F30" s="309">
        <f>Others_2!F104</f>
        <v>129.47893213142717</v>
      </c>
      <c r="G30" s="309">
        <f>Others_2!G104</f>
        <v>135.19715753090475</v>
      </c>
      <c r="H30" s="309">
        <f>Others_2!H104</f>
        <v>133.99522585265379</v>
      </c>
      <c r="I30" s="309">
        <f>Others_2!I104</f>
        <v>133.39683614282239</v>
      </c>
      <c r="J30" s="309">
        <f>Others_2!J104</f>
        <v>131.14885066445382</v>
      </c>
      <c r="K30" s="309">
        <f>Others_2!K104</f>
        <v>135.4015553887383</v>
      </c>
    </row>
    <row r="31" spans="2:11" ht="13.15">
      <c r="B31" s="311" t="str">
        <f>Physical_Education_2!B104</f>
        <v xml:space="preserve">Physical Education New to SF Sector </v>
      </c>
      <c r="C31" s="309">
        <f>Physical_Education_2!C104</f>
        <v>187.31546228849197</v>
      </c>
      <c r="D31" s="309">
        <f>Physical_Education_2!D104</f>
        <v>182.154534095288</v>
      </c>
      <c r="E31" s="309">
        <f>Physical_Education_2!E104</f>
        <v>183.18282795690374</v>
      </c>
      <c r="F31" s="309">
        <f>Physical_Education_2!F104</f>
        <v>198.0556490020289</v>
      </c>
      <c r="G31" s="309">
        <f>Physical_Education_2!G104</f>
        <v>196.96776448982394</v>
      </c>
      <c r="H31" s="309">
        <f>Physical_Education_2!H104</f>
        <v>197.06074332096532</v>
      </c>
      <c r="I31" s="309">
        <f>Physical_Education_2!I104</f>
        <v>197.16092220164455</v>
      </c>
      <c r="J31" s="309">
        <f>Physical_Education_2!J104</f>
        <v>195.41730800748294</v>
      </c>
      <c r="K31" s="309">
        <f>Physical_Education_2!K104</f>
        <v>199.55123497415181</v>
      </c>
    </row>
    <row r="32" spans="2:11" ht="13.15">
      <c r="B32" s="311" t="str">
        <f>Physics_2!B104</f>
        <v xml:space="preserve">Physics New to SF Sector </v>
      </c>
      <c r="C32" s="309">
        <f>Physics_2!C104</f>
        <v>171.12484134878892</v>
      </c>
      <c r="D32" s="309">
        <f>Physics_2!D104</f>
        <v>177.78552860123693</v>
      </c>
      <c r="E32" s="309">
        <f>Physics_2!E104</f>
        <v>177.54415144927091</v>
      </c>
      <c r="F32" s="309">
        <f>Physics_2!F104</f>
        <v>170.38507533600085</v>
      </c>
      <c r="G32" s="309">
        <f>Physics_2!G104</f>
        <v>169.21189751681851</v>
      </c>
      <c r="H32" s="309">
        <f>Physics_2!H104</f>
        <v>169.69027329621375</v>
      </c>
      <c r="I32" s="309">
        <f>Physics_2!I104</f>
        <v>167.33495349723628</v>
      </c>
      <c r="J32" s="309">
        <f>Physics_2!J104</f>
        <v>160.86373385640778</v>
      </c>
      <c r="K32" s="309">
        <f>Physics_2!K104</f>
        <v>163.05621305769665</v>
      </c>
    </row>
    <row r="33" spans="2:11" ht="13.15">
      <c r="B33" s="311" t="str">
        <f>Religious_Education_2!B104</f>
        <v xml:space="preserve">Religious Education New to SF Sector </v>
      </c>
      <c r="C33" s="309">
        <f>Religious_Education_2!C104</f>
        <v>84.507113049512043</v>
      </c>
      <c r="D33" s="309">
        <f>Religious_Education_2!D104</f>
        <v>80.972989341735556</v>
      </c>
      <c r="E33" s="309">
        <f>Religious_Education_2!E104</f>
        <v>80.197606827747151</v>
      </c>
      <c r="F33" s="309">
        <f>Religious_Education_2!F104</f>
        <v>85.703932900709347</v>
      </c>
      <c r="G33" s="309">
        <f>Religious_Education_2!G104</f>
        <v>84.538178665596689</v>
      </c>
      <c r="H33" s="309">
        <f>Religious_Education_2!H104</f>
        <v>83.424515071365136</v>
      </c>
      <c r="I33" s="309">
        <f>Religious_Education_2!I104</f>
        <v>82.880245648330416</v>
      </c>
      <c r="J33" s="309">
        <f>Religious_Education_2!J104</f>
        <v>82.073726879370568</v>
      </c>
      <c r="K33" s="309">
        <f>Religious_Education_2!K104</f>
        <v>83.338467360814363</v>
      </c>
    </row>
    <row r="35" spans="2:11" ht="13.15">
      <c r="B35" s="311" t="s">
        <v>809</v>
      </c>
      <c r="C35" s="309">
        <f>C14</f>
        <v>2917.9206306346878</v>
      </c>
      <c r="D35" s="309">
        <f t="shared" ref="D35:K35" si="0">D14</f>
        <v>2910.7124406386793</v>
      </c>
      <c r="E35" s="309">
        <f t="shared" si="0"/>
        <v>2896.0736990776159</v>
      </c>
      <c r="F35" s="309">
        <f t="shared" si="0"/>
        <v>2932.9902676076736</v>
      </c>
      <c r="G35" s="309">
        <f t="shared" si="0"/>
        <v>2947.4046975194801</v>
      </c>
      <c r="H35" s="309">
        <f t="shared" si="0"/>
        <v>2940.5543481776699</v>
      </c>
      <c r="I35" s="309">
        <f t="shared" si="0"/>
        <v>2928.7203223796114</v>
      </c>
      <c r="J35" s="309">
        <f t="shared" si="0"/>
        <v>2973.6423133461881</v>
      </c>
      <c r="K35" s="309">
        <f t="shared" si="0"/>
        <v>2943.3797601321271</v>
      </c>
    </row>
    <row r="36" spans="2:11" ht="13.15">
      <c r="B36" s="311" t="s">
        <v>810</v>
      </c>
      <c r="C36" s="309">
        <f>SUM(C14:C33)-C35</f>
        <v>2903.2466279277232</v>
      </c>
      <c r="D36" s="309">
        <f t="shared" ref="D36:K36" si="1">SUM(D14:D33)-D35</f>
        <v>2930.098291805165</v>
      </c>
      <c r="E36" s="309">
        <f t="shared" si="1"/>
        <v>2917.2080613961007</v>
      </c>
      <c r="F36" s="309">
        <f t="shared" si="1"/>
        <v>2910.8445840173736</v>
      </c>
      <c r="G36" s="309">
        <f t="shared" si="1"/>
        <v>2894.2579578183754</v>
      </c>
      <c r="H36" s="309">
        <f t="shared" si="1"/>
        <v>2864.4069360427934</v>
      </c>
      <c r="I36" s="309">
        <f t="shared" si="1"/>
        <v>2836.6929498689378</v>
      </c>
      <c r="J36" s="309">
        <f t="shared" si="1"/>
        <v>2781.973839488835</v>
      </c>
      <c r="K36" s="309">
        <f t="shared" si="1"/>
        <v>2835.4658832339769</v>
      </c>
    </row>
    <row r="37" spans="2:11" ht="13.15">
      <c r="B37" s="311" t="s">
        <v>8</v>
      </c>
      <c r="C37" s="309">
        <f>SUM(C35:C36)</f>
        <v>5821.167258562411</v>
      </c>
      <c r="D37" s="309">
        <f t="shared" ref="D37:K37" si="2">SUM(D35:D36)</f>
        <v>5840.8107324438442</v>
      </c>
      <c r="E37" s="309">
        <f t="shared" si="2"/>
        <v>5813.2817604737165</v>
      </c>
      <c r="F37" s="309">
        <f t="shared" si="2"/>
        <v>5843.8348516250471</v>
      </c>
      <c r="G37" s="309">
        <f t="shared" si="2"/>
        <v>5841.6626553378555</v>
      </c>
      <c r="H37" s="309">
        <f t="shared" si="2"/>
        <v>5804.9612842204633</v>
      </c>
      <c r="I37" s="309">
        <f t="shared" si="2"/>
        <v>5765.4132722485492</v>
      </c>
      <c r="J37" s="309">
        <f t="shared" si="2"/>
        <v>5755.6161528350231</v>
      </c>
      <c r="K37" s="309">
        <f t="shared" si="2"/>
        <v>5778.845643366104</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A1:N37"/>
  <sheetViews>
    <sheetView showGridLines="0" zoomScale="90" zoomScaleNormal="90" workbookViewId="0"/>
  </sheetViews>
  <sheetFormatPr defaultColWidth="9" defaultRowHeight="12.75"/>
  <cols>
    <col min="1" max="1" width="8.265625" style="295" customWidth="1"/>
    <col min="2" max="2" width="50.73046875" style="295" customWidth="1"/>
    <col min="3" max="11" width="9.73046875" style="295" customWidth="1"/>
    <col min="12" max="13" width="8.73046875" style="295" customWidth="1"/>
    <col min="14" max="16384" width="9" style="295"/>
  </cols>
  <sheetData>
    <row r="1" spans="1:14" s="329" customFormat="1" ht="13.9">
      <c r="A1" s="328" t="str">
        <f>ModelBanner</f>
        <v>TSM_202021</v>
      </c>
    </row>
    <row r="2" spans="1:14" s="329" customFormat="1" ht="13.9">
      <c r="A2" s="865" t="s">
        <v>13</v>
      </c>
      <c r="B2" s="865" t="s">
        <v>30</v>
      </c>
    </row>
    <row r="3" spans="1:14" s="329" customFormat="1" ht="13.9">
      <c r="A3" s="330"/>
    </row>
    <row r="4" spans="1:14" s="621" customFormat="1" ht="13.15">
      <c r="A4" s="622" t="s">
        <v>26</v>
      </c>
      <c r="B4" s="622"/>
      <c r="C4" s="622"/>
      <c r="D4" s="622"/>
      <c r="E4" s="332"/>
      <c r="F4" s="622"/>
      <c r="G4" s="622"/>
    </row>
    <row r="5" spans="1:14" s="620" customFormat="1" ht="13.15" customHeight="1">
      <c r="A5" s="650" t="s">
        <v>1727</v>
      </c>
      <c r="B5" s="650"/>
      <c r="C5" s="650"/>
      <c r="D5" s="650"/>
      <c r="E5" s="650"/>
      <c r="F5" s="650"/>
      <c r="G5" s="650"/>
      <c r="H5" s="334"/>
      <c r="I5" s="334"/>
      <c r="J5" s="334"/>
      <c r="K5" s="334"/>
      <c r="L5" s="334"/>
      <c r="M5" s="334"/>
      <c r="N5" s="334"/>
    </row>
    <row r="6" spans="1:14" s="617" customFormat="1" ht="13.15">
      <c r="A6" s="619" t="s">
        <v>1287</v>
      </c>
      <c r="B6" s="337"/>
      <c r="C6" s="337"/>
      <c r="D6" s="337"/>
      <c r="E6" s="332"/>
      <c r="F6" s="337"/>
      <c r="G6" s="337"/>
      <c r="H6" s="338"/>
      <c r="I6" s="338"/>
      <c r="J6" s="338"/>
      <c r="K6" s="338"/>
      <c r="L6" s="338"/>
      <c r="M6" s="338"/>
      <c r="N6" s="338"/>
    </row>
    <row r="7" spans="1:14" s="617" customFormat="1" ht="13.15">
      <c r="A7" s="618" t="s">
        <v>746</v>
      </c>
      <c r="B7" s="619"/>
      <c r="C7" s="337"/>
      <c r="D7" s="337"/>
      <c r="E7" s="332"/>
      <c r="F7" s="337"/>
      <c r="G7" s="337"/>
      <c r="H7" s="338"/>
      <c r="I7" s="338"/>
      <c r="J7" s="338"/>
      <c r="K7" s="338"/>
      <c r="L7" s="338"/>
      <c r="M7" s="338"/>
      <c r="N7" s="338"/>
    </row>
    <row r="8" spans="1:14" s="617" customFormat="1" ht="13.15">
      <c r="A8" s="619" t="s">
        <v>24</v>
      </c>
      <c r="B8" s="337"/>
      <c r="C8" s="337"/>
      <c r="D8" s="337"/>
      <c r="E8" s="332"/>
      <c r="F8" s="337"/>
      <c r="G8" s="337"/>
      <c r="H8" s="338"/>
      <c r="I8" s="338"/>
      <c r="J8" s="338"/>
      <c r="K8" s="338"/>
      <c r="L8" s="338"/>
      <c r="M8" s="338"/>
      <c r="N8" s="338"/>
    </row>
    <row r="9" spans="1:14" s="615" customFormat="1" ht="13.15">
      <c r="A9" s="616"/>
      <c r="B9" s="342"/>
      <c r="C9" s="343"/>
      <c r="D9" s="344"/>
      <c r="E9" s="344"/>
      <c r="F9" s="344"/>
      <c r="G9" s="345"/>
      <c r="H9" s="344"/>
      <c r="I9" s="344"/>
      <c r="J9" s="345"/>
      <c r="K9" s="346"/>
      <c r="L9" s="346"/>
      <c r="M9" s="346"/>
      <c r="N9" s="346"/>
    </row>
    <row r="11" spans="1:14" ht="15">
      <c r="B11" s="325" t="s">
        <v>1755</v>
      </c>
    </row>
    <row r="13" spans="1:14" ht="13.15">
      <c r="B13" s="311"/>
      <c r="C13" s="311" t="str">
        <f>Primary_2!C102</f>
        <v>2021/22</v>
      </c>
      <c r="D13" s="311" t="str">
        <f>Primary_2!D102</f>
        <v>2022/23</v>
      </c>
      <c r="E13" s="311" t="str">
        <f>Primary_2!E102</f>
        <v>2023/24</v>
      </c>
      <c r="F13" s="311" t="str">
        <f>Primary_2!F102</f>
        <v>2024/25</v>
      </c>
      <c r="G13" s="311" t="str">
        <f>Primary_2!G102</f>
        <v>2025/26</v>
      </c>
      <c r="H13" s="311" t="str">
        <f>Primary_2!H102</f>
        <v>2026/27</v>
      </c>
      <c r="I13" s="311" t="str">
        <f>Primary_2!I102</f>
        <v>2027/28</v>
      </c>
      <c r="J13" s="311" t="str">
        <f>Primary_2!J102</f>
        <v>2028/29</v>
      </c>
      <c r="K13" s="311" t="str">
        <f>Primary_2!K102</f>
        <v>2029/30</v>
      </c>
    </row>
    <row r="14" spans="1:14" ht="13.15">
      <c r="B14" s="311" t="str">
        <f>Primary_2!B105</f>
        <v>Primary NQTs</v>
      </c>
      <c r="C14" s="309">
        <f>Primary_2!C105</f>
        <v>12212.33970950428</v>
      </c>
      <c r="D14" s="309">
        <f>Primary_2!D105</f>
        <v>12182.171354684171</v>
      </c>
      <c r="E14" s="309">
        <f>Primary_2!E105</f>
        <v>12120.903997722355</v>
      </c>
      <c r="F14" s="309">
        <f>Primary_2!F105</f>
        <v>12275.410488085734</v>
      </c>
      <c r="G14" s="309">
        <f>Primary_2!G105</f>
        <v>12335.739036077639</v>
      </c>
      <c r="H14" s="309">
        <f>Primary_2!H105</f>
        <v>12307.068347638535</v>
      </c>
      <c r="I14" s="309">
        <f>Primary_2!I105</f>
        <v>12257.539535353639</v>
      </c>
      <c r="J14" s="309">
        <f>Primary_2!J105</f>
        <v>12445.551028315936</v>
      </c>
      <c r="K14" s="309">
        <f>Primary_2!K105</f>
        <v>12318.893511847891</v>
      </c>
    </row>
    <row r="15" spans="1:14" ht="13.15">
      <c r="B15" s="311" t="str">
        <f>'Art_&amp;_Design_2'!B106</f>
        <v>Art &amp; Design NQTs</v>
      </c>
      <c r="C15" s="309">
        <f>'Art_&amp;_Design_2'!C106</f>
        <v>468.61669434078539</v>
      </c>
      <c r="D15" s="309">
        <f>'Art_&amp;_Design_2'!D106</f>
        <v>455.50657527317446</v>
      </c>
      <c r="E15" s="309">
        <f>'Art_&amp;_Design_2'!E106</f>
        <v>451.57954784053851</v>
      </c>
      <c r="F15" s="309">
        <f>'Art_&amp;_Design_2'!F106</f>
        <v>482.20400471465092</v>
      </c>
      <c r="G15" s="309">
        <f>'Art_&amp;_Design_2'!G106</f>
        <v>479.46105071681848</v>
      </c>
      <c r="H15" s="309">
        <f>'Art_&amp;_Design_2'!H106</f>
        <v>469.44424771247776</v>
      </c>
      <c r="I15" s="309">
        <f>'Art_&amp;_Design_2'!I106</f>
        <v>466.45061084676809</v>
      </c>
      <c r="J15" s="309">
        <f>'Art_&amp;_Design_2'!J106</f>
        <v>464.9189496001012</v>
      </c>
      <c r="K15" s="309">
        <f>'Art_&amp;_Design_2'!K106</f>
        <v>472.54983734112795</v>
      </c>
    </row>
    <row r="16" spans="1:14" ht="13.15">
      <c r="B16" s="311" t="str">
        <f>Biology_2!B106</f>
        <v>Biology NQTs</v>
      </c>
      <c r="C16" s="309">
        <f>Biology_2!C106</f>
        <v>826.93959292286286</v>
      </c>
      <c r="D16" s="309">
        <f>Biology_2!D106</f>
        <v>857.98664677338036</v>
      </c>
      <c r="E16" s="309">
        <f>Biology_2!E106</f>
        <v>862.98667561062973</v>
      </c>
      <c r="F16" s="309">
        <f>Biology_2!F106</f>
        <v>833.7177116338944</v>
      </c>
      <c r="G16" s="309">
        <f>Biology_2!G106</f>
        <v>835.72997279898948</v>
      </c>
      <c r="H16" s="309">
        <f>Biology_2!H106</f>
        <v>838.8537439260615</v>
      </c>
      <c r="I16" s="309">
        <f>Biology_2!I106</f>
        <v>830.76163120509057</v>
      </c>
      <c r="J16" s="309">
        <f>Biology_2!J106</f>
        <v>804.04798304657038</v>
      </c>
      <c r="K16" s="309">
        <f>Biology_2!K106</f>
        <v>819.33001667757787</v>
      </c>
    </row>
    <row r="17" spans="2:11" ht="13.15">
      <c r="B17" s="311" t="str">
        <f>Business_Studies_2!B106</f>
        <v>Business Studies NQTs</v>
      </c>
      <c r="C17" s="309">
        <f>Business_Studies_2!C106</f>
        <v>251.3783872325597</v>
      </c>
      <c r="D17" s="309">
        <f>Business_Studies_2!D106</f>
        <v>269.96166657612645</v>
      </c>
      <c r="E17" s="309">
        <f>Business_Studies_2!E106</f>
        <v>297.52769444287566</v>
      </c>
      <c r="F17" s="309">
        <f>Business_Studies_2!F106</f>
        <v>297.34358160545429</v>
      </c>
      <c r="G17" s="309">
        <f>Business_Studies_2!G106</f>
        <v>312.49974837271202</v>
      </c>
      <c r="H17" s="309">
        <f>Business_Studies_2!H106</f>
        <v>315.90392747692863</v>
      </c>
      <c r="I17" s="309">
        <f>Business_Studies_2!I106</f>
        <v>312.83947585468189</v>
      </c>
      <c r="J17" s="309">
        <f>Business_Studies_2!J106</f>
        <v>298.97064459472927</v>
      </c>
      <c r="K17" s="309">
        <f>Business_Studies_2!K106</f>
        <v>307.78815016688333</v>
      </c>
    </row>
    <row r="18" spans="2:11" ht="13.15">
      <c r="B18" s="311" t="str">
        <f>Chemistry_2!B106</f>
        <v>Chemistry NQTs</v>
      </c>
      <c r="C18" s="309">
        <f>Chemistry_2!C106</f>
        <v>785.20250139550365</v>
      </c>
      <c r="D18" s="309">
        <f>Chemistry_2!D106</f>
        <v>813.67156336692949</v>
      </c>
      <c r="E18" s="309">
        <f>Chemistry_2!E106</f>
        <v>816.27018329840598</v>
      </c>
      <c r="F18" s="309">
        <f>Chemistry_2!F106</f>
        <v>784.65735931074767</v>
      </c>
      <c r="G18" s="309">
        <f>Chemistry_2!G106</f>
        <v>783.58541449859547</v>
      </c>
      <c r="H18" s="309">
        <f>Chemistry_2!H106</f>
        <v>786.90725327724795</v>
      </c>
      <c r="I18" s="309">
        <f>Chemistry_2!I106</f>
        <v>777.27563987484768</v>
      </c>
      <c r="J18" s="309">
        <f>Chemistry_2!J106</f>
        <v>748.20048533777288</v>
      </c>
      <c r="K18" s="309">
        <f>Chemistry_2!K106</f>
        <v>760.6610122050771</v>
      </c>
    </row>
    <row r="19" spans="2:11" ht="13.15">
      <c r="B19" s="311" t="str">
        <f>Classics_2!B106</f>
        <v>Classics NQTs</v>
      </c>
      <c r="C19" s="309">
        <f>Classics_2!C106</f>
        <v>18.316459089578647</v>
      </c>
      <c r="D19" s="309">
        <f>Classics_2!D106</f>
        <v>18.795988307474527</v>
      </c>
      <c r="E19" s="309">
        <f>Classics_2!E106</f>
        <v>18.682719195982614</v>
      </c>
      <c r="F19" s="309">
        <f>Classics_2!F106</f>
        <v>18.141561251372821</v>
      </c>
      <c r="G19" s="309">
        <f>Classics_2!G106</f>
        <v>18.317103143855427</v>
      </c>
      <c r="H19" s="309">
        <f>Classics_2!H106</f>
        <v>17.914626831432752</v>
      </c>
      <c r="I19" s="309">
        <f>Classics_2!I106</f>
        <v>17.748717229198288</v>
      </c>
      <c r="J19" s="309">
        <f>Classics_2!J106</f>
        <v>17.555249433277609</v>
      </c>
      <c r="K19" s="309">
        <f>Classics_2!K106</f>
        <v>18.015414966915539</v>
      </c>
    </row>
    <row r="20" spans="2:11" ht="13.15">
      <c r="B20" s="311" t="str">
        <f>Computing_2!B106</f>
        <v>Computing NQTs</v>
      </c>
      <c r="C20" s="309">
        <f>Computing_2!C106</f>
        <v>398.60754466374976</v>
      </c>
      <c r="D20" s="309">
        <f>Computing_2!D106</f>
        <v>395.14946053431117</v>
      </c>
      <c r="E20" s="309">
        <f>Computing_2!E106</f>
        <v>395.83591777148399</v>
      </c>
      <c r="F20" s="309">
        <f>Computing_2!F106</f>
        <v>419.62478903665669</v>
      </c>
      <c r="G20" s="309">
        <f>Computing_2!G106</f>
        <v>418.92633190967655</v>
      </c>
      <c r="H20" s="309">
        <f>Computing_2!H106</f>
        <v>413.74277719681345</v>
      </c>
      <c r="I20" s="309">
        <f>Computing_2!I106</f>
        <v>412.09434209943356</v>
      </c>
      <c r="J20" s="309">
        <f>Computing_2!J106</f>
        <v>410.17122964626549</v>
      </c>
      <c r="K20" s="309">
        <f>Computing_2!K106</f>
        <v>416.21105698450447</v>
      </c>
    </row>
    <row r="21" spans="2:11" ht="13.15">
      <c r="B21" s="311" t="str">
        <f>'Design_&amp;_Technology_2'!B106</f>
        <v>Design &amp; Technology NQTs</v>
      </c>
      <c r="C21" s="309">
        <f>'Design_&amp;_Technology_2'!C106</f>
        <v>562.79532871252627</v>
      </c>
      <c r="D21" s="309">
        <f>'Design_&amp;_Technology_2'!D106</f>
        <v>533.45822172031296</v>
      </c>
      <c r="E21" s="309">
        <f>'Design_&amp;_Technology_2'!E106</f>
        <v>510.02701157704576</v>
      </c>
      <c r="F21" s="309">
        <f>'Design_&amp;_Technology_2'!F106</f>
        <v>552.64859653387657</v>
      </c>
      <c r="G21" s="309">
        <f>'Design_&amp;_Technology_2'!G106</f>
        <v>539.60428895228222</v>
      </c>
      <c r="H21" s="309">
        <f>'Design_&amp;_Technology_2'!H106</f>
        <v>519.90684364760602</v>
      </c>
      <c r="I21" s="309">
        <f>'Design_&amp;_Technology_2'!I106</f>
        <v>515.74347366302129</v>
      </c>
      <c r="J21" s="309">
        <f>'Design_&amp;_Technology_2'!J106</f>
        <v>520.86624443205869</v>
      </c>
      <c r="K21" s="309">
        <f>'Design_&amp;_Technology_2'!K106</f>
        <v>526.82042598192481</v>
      </c>
    </row>
    <row r="22" spans="2:11" ht="13.15">
      <c r="B22" s="311" t="str">
        <f>Drama_2!B106</f>
        <v>Drama NQTs</v>
      </c>
      <c r="C22" s="309">
        <f>Drama_2!C106</f>
        <v>251.40637850266205</v>
      </c>
      <c r="D22" s="309">
        <f>Drama_2!D106</f>
        <v>241.88130451366598</v>
      </c>
      <c r="E22" s="309">
        <f>Drama_2!E106</f>
        <v>235.57517537548719</v>
      </c>
      <c r="F22" s="309">
        <f>Drama_2!F106</f>
        <v>258.76055738837289</v>
      </c>
      <c r="G22" s="309">
        <f>Drama_2!G106</f>
        <v>256.87007500440222</v>
      </c>
      <c r="H22" s="309">
        <f>Drama_2!H106</f>
        <v>249.97224488290476</v>
      </c>
      <c r="I22" s="309">
        <f>Drama_2!I106</f>
        <v>250.62989624160286</v>
      </c>
      <c r="J22" s="309">
        <f>Drama_2!J106</f>
        <v>255.47558715584918</v>
      </c>
      <c r="K22" s="309">
        <f>Drama_2!K106</f>
        <v>261.04279728641217</v>
      </c>
    </row>
    <row r="23" spans="2:11" ht="13.15">
      <c r="B23" s="311" t="str">
        <f>English_2!B106</f>
        <v>English NQTs</v>
      </c>
      <c r="C23" s="309">
        <f>English_2!C106</f>
        <v>2032.2988882590455</v>
      </c>
      <c r="D23" s="309">
        <f>English_2!D106</f>
        <v>2068.6506416814946</v>
      </c>
      <c r="E23" s="309">
        <f>English_2!E106</f>
        <v>2038.4398799196915</v>
      </c>
      <c r="F23" s="309">
        <f>English_2!F106</f>
        <v>1960.0022257223463</v>
      </c>
      <c r="G23" s="309">
        <f>English_2!G106</f>
        <v>1931.70196878</v>
      </c>
      <c r="H23" s="309">
        <f>English_2!H106</f>
        <v>1926.0737543243388</v>
      </c>
      <c r="I23" s="309">
        <f>English_2!I106</f>
        <v>1903.8731113967765</v>
      </c>
      <c r="J23" s="309">
        <f>English_2!J106</f>
        <v>1849.4386250476905</v>
      </c>
      <c r="K23" s="309">
        <f>English_2!K106</f>
        <v>1880.8285186033445</v>
      </c>
    </row>
    <row r="24" spans="2:11" ht="13.15">
      <c r="B24" s="311" t="str">
        <f>Food_2!B106</f>
        <v>Food NQTs</v>
      </c>
      <c r="C24" s="309">
        <f>Food_2!C106</f>
        <v>119.49758900940036</v>
      </c>
      <c r="D24" s="309">
        <f>Food_2!D106</f>
        <v>112.81595336822022</v>
      </c>
      <c r="E24" s="309">
        <f>Food_2!E106</f>
        <v>113.66252329072546</v>
      </c>
      <c r="F24" s="309">
        <f>Food_2!F106</f>
        <v>116.05038750072809</v>
      </c>
      <c r="G24" s="309">
        <f>Food_2!G106</f>
        <v>112.79966720528252</v>
      </c>
      <c r="H24" s="309">
        <f>Food_2!H106</f>
        <v>113.4612171470386</v>
      </c>
      <c r="I24" s="309">
        <f>Food_2!I106</f>
        <v>110.90726509317584</v>
      </c>
      <c r="J24" s="309">
        <f>Food_2!J106</f>
        <v>104.66726857024834</v>
      </c>
      <c r="K24" s="309">
        <f>Food_2!K106</f>
        <v>104.87231768548641</v>
      </c>
    </row>
    <row r="25" spans="2:11" ht="13.15">
      <c r="B25" s="311" t="str">
        <f>Geography_2!B155</f>
        <v>Geography NQTs</v>
      </c>
      <c r="C25" s="309">
        <f>Geography_2!C155</f>
        <v>714.45304321500078</v>
      </c>
      <c r="D25" s="309">
        <f>Geography_2!D155</f>
        <v>734.0536124403817</v>
      </c>
      <c r="E25" s="309">
        <f>Geography_2!E155</f>
        <v>721.67759496062979</v>
      </c>
      <c r="F25" s="309">
        <f>Geography_2!F155</f>
        <v>706.38534830952688</v>
      </c>
      <c r="G25" s="309">
        <f>Geography_2!G155</f>
        <v>699.80121185939902</v>
      </c>
      <c r="H25" s="309">
        <f>Geography_2!H155</f>
        <v>688.27250780324323</v>
      </c>
      <c r="I25" s="309">
        <f>Geography_2!I155</f>
        <v>684.40557514313377</v>
      </c>
      <c r="J25" s="309">
        <f>Geography_2!J155</f>
        <v>680.89173194304192</v>
      </c>
      <c r="K25" s="309">
        <f>Geography_2!K155</f>
        <v>694.98736132914598</v>
      </c>
    </row>
    <row r="26" spans="2:11" ht="13.15">
      <c r="B26" s="311" t="str">
        <f>History_2!B155</f>
        <v>History NQTs</v>
      </c>
      <c r="C26" s="309">
        <f>History_2!C155</f>
        <v>769.91578572511298</v>
      </c>
      <c r="D26" s="309">
        <f>History_2!D155</f>
        <v>792.72836644575841</v>
      </c>
      <c r="E26" s="309">
        <f>History_2!E155</f>
        <v>781.11026538311455</v>
      </c>
      <c r="F26" s="309">
        <f>History_2!F155</f>
        <v>763.05513650224418</v>
      </c>
      <c r="G26" s="309">
        <f>History_2!G155</f>
        <v>757.39522420920423</v>
      </c>
      <c r="H26" s="309">
        <f>History_2!H155</f>
        <v>745.62081959488387</v>
      </c>
      <c r="I26" s="309">
        <f>History_2!I155</f>
        <v>740.93404835455885</v>
      </c>
      <c r="J26" s="309">
        <f>History_2!J155</f>
        <v>735.26938275261034</v>
      </c>
      <c r="K26" s="309">
        <f>History_2!K155</f>
        <v>750.93320354823743</v>
      </c>
    </row>
    <row r="27" spans="2:11" ht="13.15">
      <c r="B27" s="311" t="str">
        <f>Mathematics_2!B106</f>
        <v>Mathematics NQTs</v>
      </c>
      <c r="C27" s="309">
        <f>Mathematics_2!C106</f>
        <v>2339.7304828874835</v>
      </c>
      <c r="D27" s="309">
        <f>Mathematics_2!D106</f>
        <v>2365.5330081963734</v>
      </c>
      <c r="E27" s="309">
        <f>Mathematics_2!E106</f>
        <v>2335.2859718061272</v>
      </c>
      <c r="F27" s="309">
        <f>Mathematics_2!F106</f>
        <v>2252.8373337990097</v>
      </c>
      <c r="G27" s="309">
        <f>Mathematics_2!G106</f>
        <v>2225.5086553805004</v>
      </c>
      <c r="H27" s="309">
        <f>Mathematics_2!H106</f>
        <v>2206.7804256797262</v>
      </c>
      <c r="I27" s="309">
        <f>Mathematics_2!I106</f>
        <v>2178.1646933491415</v>
      </c>
      <c r="J27" s="309">
        <f>Mathematics_2!J106</f>
        <v>2121.1070971326126</v>
      </c>
      <c r="K27" s="309">
        <f>Mathematics_2!K106</f>
        <v>2151.2087566200971</v>
      </c>
    </row>
    <row r="28" spans="2:11" ht="13.15">
      <c r="B28" s="311" t="str">
        <f>Modern_Foreign_Languages_2!B173</f>
        <v>Modern Foreign Languages NQTs</v>
      </c>
      <c r="C28" s="309">
        <f>Modern_Foreign_Languages_2!C173</f>
        <v>1535.3706712169346</v>
      </c>
      <c r="D28" s="309">
        <f>Modern_Foreign_Languages_2!D173</f>
        <v>2006.1164883437323</v>
      </c>
      <c r="E28" s="309">
        <f>Modern_Foreign_Languages_2!E173</f>
        <v>1868.3105400005297</v>
      </c>
      <c r="F28" s="309">
        <f>Modern_Foreign_Languages_2!F173</f>
        <v>1133.8608321973104</v>
      </c>
      <c r="G28" s="309">
        <f>Modern_Foreign_Languages_2!G173</f>
        <v>1099.5154033258755</v>
      </c>
      <c r="H28" s="309">
        <f>Modern_Foreign_Languages_2!H173</f>
        <v>1031.8413132785226</v>
      </c>
      <c r="I28" s="309">
        <f>Modern_Foreign_Languages_2!I173</f>
        <v>993.72322217357259</v>
      </c>
      <c r="J28" s="309">
        <f>Modern_Foreign_Languages_2!J173</f>
        <v>959.50634022242525</v>
      </c>
      <c r="K28" s="309">
        <f>Modern_Foreign_Languages_2!K173</f>
        <v>1017.2636191784575</v>
      </c>
    </row>
    <row r="29" spans="2:11" ht="13.15">
      <c r="B29" s="311" t="str">
        <f>Music_2!B106</f>
        <v>Music NQTs</v>
      </c>
      <c r="C29" s="309">
        <f>Music_2!C106</f>
        <v>259.07315612503032</v>
      </c>
      <c r="D29" s="309">
        <f>Music_2!D106</f>
        <v>247.58309565242013</v>
      </c>
      <c r="E29" s="309">
        <f>Music_2!E106</f>
        <v>234.84291521573564</v>
      </c>
      <c r="F29" s="309">
        <f>Music_2!F106</f>
        <v>262.19152918554471</v>
      </c>
      <c r="G29" s="309">
        <f>Music_2!G106</f>
        <v>258.06704310789667</v>
      </c>
      <c r="H29" s="309">
        <f>Music_2!H106</f>
        <v>247.64183678180711</v>
      </c>
      <c r="I29" s="309">
        <f>Music_2!I106</f>
        <v>248.62166845829174</v>
      </c>
      <c r="J29" s="309">
        <f>Music_2!J106</f>
        <v>257.42663538803373</v>
      </c>
      <c r="K29" s="309">
        <f>Music_2!K106</f>
        <v>262.55104862157378</v>
      </c>
    </row>
    <row r="30" spans="2:11" ht="13.15">
      <c r="B30" s="311" t="str">
        <f>Others_2!B106</f>
        <v>Others NQTs</v>
      </c>
      <c r="C30" s="309">
        <f>Others_2!C106</f>
        <v>528.62890614155117</v>
      </c>
      <c r="D30" s="309">
        <f>Others_2!D106</f>
        <v>553.49733101951347</v>
      </c>
      <c r="E30" s="309">
        <f>Others_2!E106</f>
        <v>587.73476652398597</v>
      </c>
      <c r="F30" s="309">
        <f>Others_2!F106</f>
        <v>602.49239664596871</v>
      </c>
      <c r="G30" s="309">
        <f>Others_2!G106</f>
        <v>629.10048854771594</v>
      </c>
      <c r="H30" s="309">
        <f>Others_2!H106</f>
        <v>623.50765050438793</v>
      </c>
      <c r="I30" s="309">
        <f>Others_2!I106</f>
        <v>620.72321874804129</v>
      </c>
      <c r="J30" s="309">
        <f>Others_2!J106</f>
        <v>610.26287484349893</v>
      </c>
      <c r="K30" s="309">
        <f>Others_2!K106</f>
        <v>630.05159428521483</v>
      </c>
    </row>
    <row r="31" spans="2:11" ht="13.15">
      <c r="B31" s="311" t="str">
        <f>Physical_Education_2!B106</f>
        <v>Physical Education NQTs</v>
      </c>
      <c r="C31" s="309">
        <f>Physical_Education_2!C106</f>
        <v>871.61779870478733</v>
      </c>
      <c r="D31" s="309">
        <f>Physical_Education_2!D106</f>
        <v>847.60292659505296</v>
      </c>
      <c r="E31" s="309">
        <f>Physical_Education_2!E106</f>
        <v>852.38779176919832</v>
      </c>
      <c r="F31" s="309">
        <f>Physical_Education_2!F106</f>
        <v>921.59412092913044</v>
      </c>
      <c r="G31" s="309">
        <f>Physical_Education_2!G106</f>
        <v>916.53196806578205</v>
      </c>
      <c r="H31" s="309">
        <f>Physical_Education_2!H106</f>
        <v>916.96461790224225</v>
      </c>
      <c r="I31" s="309">
        <f>Physical_Education_2!I106</f>
        <v>917.43077106646876</v>
      </c>
      <c r="J31" s="309">
        <f>Physical_Education_2!J106</f>
        <v>909.31737163249738</v>
      </c>
      <c r="K31" s="309">
        <f>Physical_Education_2!K106</f>
        <v>928.553393467923</v>
      </c>
    </row>
    <row r="32" spans="2:11" ht="13.15">
      <c r="B32" s="311" t="str">
        <f>Physics_2!B106</f>
        <v>Physics NQTs</v>
      </c>
      <c r="C32" s="309">
        <f>Physics_2!C106</f>
        <v>796.27947259589882</v>
      </c>
      <c r="D32" s="309">
        <f>Physics_2!D106</f>
        <v>827.27303548660336</v>
      </c>
      <c r="E32" s="309">
        <f>Physics_2!E106</f>
        <v>826.1498574035777</v>
      </c>
      <c r="F32" s="309">
        <f>Physics_2!F106</f>
        <v>792.83718750237108</v>
      </c>
      <c r="G32" s="309">
        <f>Physics_2!G106</f>
        <v>787.37814714471961</v>
      </c>
      <c r="H32" s="309">
        <f>Physics_2!H106</f>
        <v>789.60412912557717</v>
      </c>
      <c r="I32" s="309">
        <f>Physics_2!I106</f>
        <v>778.64433630682561</v>
      </c>
      <c r="J32" s="309">
        <f>Physics_2!J106</f>
        <v>748.53240561320729</v>
      </c>
      <c r="K32" s="309">
        <f>Physics_2!K106</f>
        <v>758.7344672678413</v>
      </c>
    </row>
    <row r="33" spans="2:11" ht="13.15">
      <c r="B33" s="311" t="str">
        <f>Religious_Education_2!B106</f>
        <v>Religious Education NQTs</v>
      </c>
      <c r="C33" s="309">
        <f>Religious_Education_2!C106</f>
        <v>393.22917046575066</v>
      </c>
      <c r="D33" s="309">
        <f>Religious_Education_2!D106</f>
        <v>376.78415792440319</v>
      </c>
      <c r="E33" s="309">
        <f>Religious_Education_2!E106</f>
        <v>373.17614184425776</v>
      </c>
      <c r="F33" s="309">
        <f>Religious_Education_2!F106</f>
        <v>398.79822211478194</v>
      </c>
      <c r="G33" s="309">
        <f>Religious_Education_2!G106</f>
        <v>393.37372523755801</v>
      </c>
      <c r="H33" s="309">
        <f>Religious_Education_2!H106</f>
        <v>388.19161694472109</v>
      </c>
      <c r="I33" s="309">
        <f>Religious_Education_2!I106</f>
        <v>385.65901813727612</v>
      </c>
      <c r="J33" s="309">
        <f>Religious_Education_2!J106</f>
        <v>381.90611858789356</v>
      </c>
      <c r="K33" s="309">
        <f>Religious_Education_2!K106</f>
        <v>387.79121905371125</v>
      </c>
    </row>
    <row r="35" spans="2:11" ht="13.15">
      <c r="B35" s="311" t="s">
        <v>809</v>
      </c>
      <c r="C35" s="309">
        <f>C14</f>
        <v>12212.33970950428</v>
      </c>
      <c r="D35" s="309">
        <f t="shared" ref="D35:K35" si="0">D14</f>
        <v>12182.171354684171</v>
      </c>
      <c r="E35" s="309">
        <f t="shared" si="0"/>
        <v>12120.903997722355</v>
      </c>
      <c r="F35" s="309">
        <f t="shared" si="0"/>
        <v>12275.410488085734</v>
      </c>
      <c r="G35" s="309">
        <f t="shared" si="0"/>
        <v>12335.739036077639</v>
      </c>
      <c r="H35" s="309">
        <f t="shared" si="0"/>
        <v>12307.068347638535</v>
      </c>
      <c r="I35" s="309">
        <f t="shared" si="0"/>
        <v>12257.539535353639</v>
      </c>
      <c r="J35" s="309">
        <f t="shared" si="0"/>
        <v>12445.551028315936</v>
      </c>
      <c r="K35" s="309">
        <f t="shared" si="0"/>
        <v>12318.893511847891</v>
      </c>
    </row>
    <row r="36" spans="2:11" ht="13.15">
      <c r="B36" s="311" t="s">
        <v>810</v>
      </c>
      <c r="C36" s="309">
        <f>SUM(C14:C33)-C35</f>
        <v>13923.357851206229</v>
      </c>
      <c r="D36" s="309">
        <f t="shared" ref="D36:K36" si="1">SUM(D14:D33)-D35</f>
        <v>14519.050044219322</v>
      </c>
      <c r="E36" s="309">
        <f t="shared" si="1"/>
        <v>14321.263173230021</v>
      </c>
      <c r="F36" s="309">
        <f t="shared" si="1"/>
        <v>13557.202881883979</v>
      </c>
      <c r="G36" s="309">
        <f t="shared" si="1"/>
        <v>13456.16748826127</v>
      </c>
      <c r="H36" s="309">
        <f t="shared" si="1"/>
        <v>13290.605554037964</v>
      </c>
      <c r="I36" s="309">
        <f t="shared" si="1"/>
        <v>13146.630715241909</v>
      </c>
      <c r="J36" s="309">
        <f t="shared" si="1"/>
        <v>12878.532224980378</v>
      </c>
      <c r="K36" s="309">
        <f t="shared" si="1"/>
        <v>13150.194211271457</v>
      </c>
    </row>
    <row r="37" spans="2:11" ht="13.15">
      <c r="B37" s="311" t="s">
        <v>8</v>
      </c>
      <c r="C37" s="309">
        <f>SUM(C35:C36)</f>
        <v>26135.697560710509</v>
      </c>
      <c r="D37" s="309">
        <f t="shared" ref="D37:K37" si="2">SUM(D35:D36)</f>
        <v>26701.221398903494</v>
      </c>
      <c r="E37" s="309">
        <f t="shared" si="2"/>
        <v>26442.167170952376</v>
      </c>
      <c r="F37" s="309">
        <f t="shared" si="2"/>
        <v>25832.613369969713</v>
      </c>
      <c r="G37" s="309">
        <f t="shared" si="2"/>
        <v>25791.906524338909</v>
      </c>
      <c r="H37" s="309">
        <f t="shared" si="2"/>
        <v>25597.673901676499</v>
      </c>
      <c r="I37" s="309">
        <f t="shared" si="2"/>
        <v>25404.170250595547</v>
      </c>
      <c r="J37" s="309">
        <f t="shared" si="2"/>
        <v>25324.083253296314</v>
      </c>
      <c r="K37" s="309">
        <f t="shared" si="2"/>
        <v>25469.087723119348</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N37"/>
  <sheetViews>
    <sheetView showGridLines="0" zoomScale="90" zoomScaleNormal="90" workbookViewId="0"/>
  </sheetViews>
  <sheetFormatPr defaultColWidth="9" defaultRowHeight="12.75"/>
  <cols>
    <col min="1" max="1" width="8.265625" style="295" customWidth="1"/>
    <col min="2" max="2" width="50.73046875" style="295" customWidth="1"/>
    <col min="3" max="11" width="9.73046875" style="295" customWidth="1"/>
    <col min="12" max="13" width="8.73046875" style="295" customWidth="1"/>
    <col min="14" max="16384" width="9" style="295"/>
  </cols>
  <sheetData>
    <row r="1" spans="1:14" s="329" customFormat="1" ht="13.9">
      <c r="A1" s="328" t="str">
        <f>ModelBanner</f>
        <v>TSM_202021</v>
      </c>
    </row>
    <row r="2" spans="1:14" s="329" customFormat="1" ht="13.9">
      <c r="A2" s="865" t="s">
        <v>13</v>
      </c>
      <c r="B2" s="865" t="s">
        <v>30</v>
      </c>
    </row>
    <row r="3" spans="1:14" s="329" customFormat="1" ht="13.9">
      <c r="A3" s="330"/>
    </row>
    <row r="4" spans="1:14" s="621" customFormat="1" ht="13.15">
      <c r="A4" s="622" t="s">
        <v>26</v>
      </c>
      <c r="B4" s="622"/>
      <c r="C4" s="622"/>
      <c r="D4" s="622"/>
      <c r="E4" s="332"/>
      <c r="F4" s="622"/>
      <c r="G4" s="622"/>
    </row>
    <row r="5" spans="1:14" s="620" customFormat="1" ht="13.15" customHeight="1">
      <c r="A5" s="650" t="s">
        <v>1457</v>
      </c>
      <c r="B5" s="650"/>
      <c r="C5" s="650"/>
      <c r="D5" s="650"/>
      <c r="E5" s="650"/>
      <c r="F5" s="650"/>
      <c r="G5" s="650"/>
      <c r="H5" s="334"/>
      <c r="I5" s="334"/>
      <c r="J5" s="334"/>
      <c r="K5" s="334"/>
      <c r="L5" s="334"/>
      <c r="M5" s="334"/>
      <c r="N5" s="334"/>
    </row>
    <row r="6" spans="1:14" s="617" customFormat="1" ht="13.15">
      <c r="A6" s="619" t="s">
        <v>1287</v>
      </c>
      <c r="B6" s="337"/>
      <c r="C6" s="337"/>
      <c r="D6" s="337"/>
      <c r="E6" s="332"/>
      <c r="F6" s="337"/>
      <c r="G6" s="337"/>
      <c r="H6" s="338"/>
      <c r="I6" s="338"/>
      <c r="J6" s="338"/>
      <c r="K6" s="338"/>
      <c r="L6" s="338"/>
      <c r="M6" s="338"/>
      <c r="N6" s="338"/>
    </row>
    <row r="7" spans="1:14" s="617" customFormat="1" ht="13.15">
      <c r="A7" s="618" t="s">
        <v>746</v>
      </c>
      <c r="B7" s="619"/>
      <c r="C7" s="337"/>
      <c r="D7" s="337"/>
      <c r="E7" s="332"/>
      <c r="F7" s="337"/>
      <c r="G7" s="337"/>
      <c r="H7" s="338"/>
      <c r="I7" s="338"/>
      <c r="J7" s="338"/>
      <c r="K7" s="338"/>
      <c r="L7" s="338"/>
      <c r="M7" s="338"/>
      <c r="N7" s="338"/>
    </row>
    <row r="8" spans="1:14" s="617" customFormat="1" ht="13.15">
      <c r="A8" s="619" t="s">
        <v>24</v>
      </c>
      <c r="B8" s="337"/>
      <c r="C8" s="337"/>
      <c r="D8" s="337"/>
      <c r="E8" s="332"/>
      <c r="F8" s="337"/>
      <c r="G8" s="337"/>
      <c r="H8" s="338"/>
      <c r="I8" s="338"/>
      <c r="J8" s="338"/>
      <c r="K8" s="338"/>
      <c r="L8" s="338"/>
      <c r="M8" s="338"/>
      <c r="N8" s="338"/>
    </row>
    <row r="9" spans="1:14" s="615" customFormat="1" ht="13.15">
      <c r="A9" s="616"/>
      <c r="B9" s="342"/>
      <c r="C9" s="343"/>
      <c r="D9" s="344"/>
      <c r="E9" s="344"/>
      <c r="F9" s="344"/>
      <c r="G9" s="345"/>
      <c r="H9" s="344"/>
      <c r="I9" s="344"/>
      <c r="J9" s="345"/>
      <c r="K9" s="346"/>
      <c r="L9" s="346"/>
      <c r="M9" s="346"/>
      <c r="N9" s="346"/>
    </row>
    <row r="11" spans="1:14" ht="15">
      <c r="B11" s="325" t="s">
        <v>1458</v>
      </c>
    </row>
    <row r="13" spans="1:14" ht="13.15">
      <c r="B13" s="311"/>
      <c r="C13" s="311" t="str">
        <f>Primary_2!C102</f>
        <v>2021/22</v>
      </c>
      <c r="D13" s="311" t="str">
        <f>Primary_2!D102</f>
        <v>2022/23</v>
      </c>
      <c r="E13" s="311" t="str">
        <f>Primary_2!E102</f>
        <v>2023/24</v>
      </c>
      <c r="F13" s="311" t="str">
        <f>Primary_2!F102</f>
        <v>2024/25</v>
      </c>
      <c r="G13" s="311" t="str">
        <f>Primary_2!G102</f>
        <v>2025/26</v>
      </c>
      <c r="H13" s="311" t="str">
        <f>Primary_2!H102</f>
        <v>2026/27</v>
      </c>
      <c r="I13" s="311" t="str">
        <f>Primary_2!I102</f>
        <v>2027/28</v>
      </c>
      <c r="J13" s="311" t="str">
        <f>Primary_2!J102</f>
        <v>2028/29</v>
      </c>
      <c r="K13" s="311" t="str">
        <f>Primary_2!K102</f>
        <v>2029/30</v>
      </c>
    </row>
    <row r="14" spans="1:14" ht="13.15">
      <c r="B14" s="311" t="s">
        <v>40</v>
      </c>
      <c r="C14" s="309">
        <v>0</v>
      </c>
      <c r="D14" s="309">
        <v>0</v>
      </c>
      <c r="E14" s="309">
        <v>0</v>
      </c>
      <c r="F14" s="309">
        <v>0</v>
      </c>
      <c r="G14" s="309">
        <v>0</v>
      </c>
      <c r="H14" s="309">
        <v>0</v>
      </c>
      <c r="I14" s="309">
        <v>0</v>
      </c>
      <c r="J14" s="309">
        <v>0</v>
      </c>
      <c r="K14" s="309">
        <v>0</v>
      </c>
    </row>
    <row r="15" spans="1:14" ht="13.15">
      <c r="B15" s="311" t="s">
        <v>548</v>
      </c>
      <c r="C15" s="309">
        <v>0</v>
      </c>
      <c r="D15" s="309">
        <v>0</v>
      </c>
      <c r="E15" s="309">
        <v>0</v>
      </c>
      <c r="F15" s="309">
        <v>0</v>
      </c>
      <c r="G15" s="309">
        <v>0</v>
      </c>
      <c r="H15" s="309">
        <v>0</v>
      </c>
      <c r="I15" s="309">
        <v>0</v>
      </c>
      <c r="J15" s="309">
        <v>0</v>
      </c>
      <c r="K15" s="309">
        <v>0</v>
      </c>
    </row>
    <row r="16" spans="1:14" ht="13.15">
      <c r="B16" s="311" t="s">
        <v>7</v>
      </c>
      <c r="C16" s="309">
        <v>0</v>
      </c>
      <c r="D16" s="309">
        <v>0</v>
      </c>
      <c r="E16" s="309">
        <v>0</v>
      </c>
      <c r="F16" s="309">
        <v>0</v>
      </c>
      <c r="G16" s="309">
        <v>0</v>
      </c>
      <c r="H16" s="309">
        <v>0</v>
      </c>
      <c r="I16" s="309">
        <v>0</v>
      </c>
      <c r="J16" s="309">
        <v>0</v>
      </c>
      <c r="K16" s="309">
        <v>0</v>
      </c>
    </row>
    <row r="17" spans="2:11" ht="13.15">
      <c r="B17" s="311" t="s">
        <v>414</v>
      </c>
      <c r="C17" s="309">
        <v>0</v>
      </c>
      <c r="D17" s="309">
        <v>0</v>
      </c>
      <c r="E17" s="309">
        <v>0</v>
      </c>
      <c r="F17" s="309">
        <v>0</v>
      </c>
      <c r="G17" s="309">
        <v>0</v>
      </c>
      <c r="H17" s="309">
        <v>0</v>
      </c>
      <c r="I17" s="309">
        <v>0</v>
      </c>
      <c r="J17" s="309">
        <v>0</v>
      </c>
      <c r="K17" s="309">
        <v>0</v>
      </c>
    </row>
    <row r="18" spans="2:11" ht="13.15">
      <c r="B18" s="311" t="s">
        <v>3</v>
      </c>
      <c r="C18" s="309">
        <v>0</v>
      </c>
      <c r="D18" s="309">
        <v>0</v>
      </c>
      <c r="E18" s="309">
        <v>0</v>
      </c>
      <c r="F18" s="309">
        <v>0</v>
      </c>
      <c r="G18" s="309">
        <v>0</v>
      </c>
      <c r="H18" s="309">
        <v>0</v>
      </c>
      <c r="I18" s="309">
        <v>0</v>
      </c>
      <c r="J18" s="309">
        <v>0</v>
      </c>
      <c r="K18" s="309">
        <v>0</v>
      </c>
    </row>
    <row r="19" spans="2:11" ht="13.15">
      <c r="B19" s="311" t="s">
        <v>79</v>
      </c>
      <c r="C19" s="309">
        <v>0</v>
      </c>
      <c r="D19" s="309">
        <v>0</v>
      </c>
      <c r="E19" s="309">
        <v>0</v>
      </c>
      <c r="F19" s="309">
        <v>0</v>
      </c>
      <c r="G19" s="309">
        <v>0</v>
      </c>
      <c r="H19" s="309">
        <v>0</v>
      </c>
      <c r="I19" s="309">
        <v>0</v>
      </c>
      <c r="J19" s="309">
        <v>0</v>
      </c>
      <c r="K19" s="309">
        <v>0</v>
      </c>
    </row>
    <row r="20" spans="2:11" ht="13.15">
      <c r="B20" s="311" t="s">
        <v>107</v>
      </c>
      <c r="C20" s="309">
        <v>0</v>
      </c>
      <c r="D20" s="309">
        <v>0</v>
      </c>
      <c r="E20" s="309">
        <v>0</v>
      </c>
      <c r="F20" s="309">
        <v>0</v>
      </c>
      <c r="G20" s="309">
        <v>0</v>
      </c>
      <c r="H20" s="309">
        <v>0</v>
      </c>
      <c r="I20" s="309">
        <v>0</v>
      </c>
      <c r="J20" s="309">
        <v>0</v>
      </c>
      <c r="K20" s="309">
        <v>0</v>
      </c>
    </row>
    <row r="21" spans="2:11" ht="13.15">
      <c r="B21" s="311" t="s">
        <v>549</v>
      </c>
      <c r="C21" s="309">
        <v>0</v>
      </c>
      <c r="D21" s="309">
        <v>0</v>
      </c>
      <c r="E21" s="309">
        <v>0</v>
      </c>
      <c r="F21" s="309">
        <v>0</v>
      </c>
      <c r="G21" s="309">
        <v>0</v>
      </c>
      <c r="H21" s="309">
        <v>0</v>
      </c>
      <c r="I21" s="309">
        <v>0</v>
      </c>
      <c r="J21" s="309">
        <v>0</v>
      </c>
      <c r="K21" s="309">
        <v>0</v>
      </c>
    </row>
    <row r="22" spans="2:11" ht="13.15">
      <c r="B22" s="311" t="s">
        <v>6</v>
      </c>
      <c r="C22" s="309">
        <v>0</v>
      </c>
      <c r="D22" s="309">
        <v>0</v>
      </c>
      <c r="E22" s="309">
        <v>0</v>
      </c>
      <c r="F22" s="309">
        <v>0</v>
      </c>
      <c r="G22" s="309">
        <v>0</v>
      </c>
      <c r="H22" s="309">
        <v>0</v>
      </c>
      <c r="I22" s="309">
        <v>0</v>
      </c>
      <c r="J22" s="309">
        <v>0</v>
      </c>
      <c r="K22" s="309">
        <v>0</v>
      </c>
    </row>
    <row r="23" spans="2:11" ht="13.15">
      <c r="B23" s="311" t="s">
        <v>1</v>
      </c>
      <c r="C23" s="309">
        <v>0</v>
      </c>
      <c r="D23" s="309">
        <v>0</v>
      </c>
      <c r="E23" s="309">
        <v>0</v>
      </c>
      <c r="F23" s="309">
        <v>0</v>
      </c>
      <c r="G23" s="309">
        <v>0</v>
      </c>
      <c r="H23" s="309">
        <v>0</v>
      </c>
      <c r="I23" s="309">
        <v>0</v>
      </c>
      <c r="J23" s="309">
        <v>0</v>
      </c>
      <c r="K23" s="309">
        <v>0</v>
      </c>
    </row>
    <row r="24" spans="2:11" ht="13.15">
      <c r="B24" s="311" t="s">
        <v>384</v>
      </c>
      <c r="C24" s="309">
        <v>0</v>
      </c>
      <c r="D24" s="309">
        <v>0</v>
      </c>
      <c r="E24" s="309">
        <v>0</v>
      </c>
      <c r="F24" s="309">
        <v>0</v>
      </c>
      <c r="G24" s="309">
        <v>0</v>
      </c>
      <c r="H24" s="309">
        <v>0</v>
      </c>
      <c r="I24" s="309">
        <v>0</v>
      </c>
      <c r="J24" s="309">
        <v>0</v>
      </c>
      <c r="K24" s="309">
        <v>0</v>
      </c>
    </row>
    <row r="25" spans="2:11" ht="13.15">
      <c r="B25" s="311" t="s">
        <v>4</v>
      </c>
      <c r="C25" s="309">
        <v>0</v>
      </c>
      <c r="D25" s="309">
        <v>0</v>
      </c>
      <c r="E25" s="309">
        <v>0</v>
      </c>
      <c r="F25" s="309">
        <v>0</v>
      </c>
      <c r="G25" s="309">
        <v>0</v>
      </c>
      <c r="H25" s="309">
        <v>0</v>
      </c>
      <c r="I25" s="309">
        <v>0</v>
      </c>
      <c r="J25" s="309">
        <v>0</v>
      </c>
      <c r="K25" s="309">
        <v>0</v>
      </c>
    </row>
    <row r="26" spans="2:11" ht="13.15">
      <c r="B26" s="311" t="s">
        <v>0</v>
      </c>
      <c r="C26" s="309">
        <v>0</v>
      </c>
      <c r="D26" s="309">
        <v>0</v>
      </c>
      <c r="E26" s="309">
        <v>0</v>
      </c>
      <c r="F26" s="309">
        <v>0</v>
      </c>
      <c r="G26" s="309">
        <v>0</v>
      </c>
      <c r="H26" s="309">
        <v>0</v>
      </c>
      <c r="I26" s="309">
        <v>0</v>
      </c>
      <c r="J26" s="309">
        <v>0</v>
      </c>
      <c r="K26" s="309">
        <v>0</v>
      </c>
    </row>
    <row r="27" spans="2:11" ht="13.15">
      <c r="B27" s="311" t="s">
        <v>550</v>
      </c>
      <c r="C27" s="309">
        <v>0</v>
      </c>
      <c r="D27" s="309">
        <v>0</v>
      </c>
      <c r="E27" s="309">
        <v>0</v>
      </c>
      <c r="F27" s="309">
        <v>0</v>
      </c>
      <c r="G27" s="309">
        <v>0</v>
      </c>
      <c r="H27" s="309">
        <v>0</v>
      </c>
      <c r="I27" s="309">
        <v>0</v>
      </c>
      <c r="J27" s="309">
        <v>0</v>
      </c>
      <c r="K27" s="309">
        <v>0</v>
      </c>
    </row>
    <row r="28" spans="2:11" ht="13.15">
      <c r="B28" s="307" t="s">
        <v>551</v>
      </c>
      <c r="C28" s="271">
        <f>Modern_Foreign_Languages_2!C171</f>
        <v>202</v>
      </c>
      <c r="D28" s="271">
        <f>Modern_Foreign_Languages_2!D171</f>
        <v>202</v>
      </c>
      <c r="E28" s="271">
        <f>Modern_Foreign_Languages_2!E171</f>
        <v>202</v>
      </c>
      <c r="F28" s="271">
        <f>Modern_Foreign_Languages_2!F171</f>
        <v>202</v>
      </c>
      <c r="G28" s="271">
        <f>Modern_Foreign_Languages_2!G171</f>
        <v>202</v>
      </c>
      <c r="H28" s="271">
        <f>Modern_Foreign_Languages_2!H171</f>
        <v>202</v>
      </c>
      <c r="I28" s="271">
        <f>Modern_Foreign_Languages_2!I171</f>
        <v>202</v>
      </c>
      <c r="J28" s="271">
        <f>Modern_Foreign_Languages_2!J171</f>
        <v>202</v>
      </c>
      <c r="K28" s="271">
        <f>Modern_Foreign_Languages_2!K171</f>
        <v>202</v>
      </c>
    </row>
    <row r="29" spans="2:11" ht="13.15">
      <c r="B29" s="311" t="s">
        <v>5</v>
      </c>
      <c r="C29" s="309">
        <v>0</v>
      </c>
      <c r="D29" s="309">
        <v>0</v>
      </c>
      <c r="E29" s="309">
        <v>0</v>
      </c>
      <c r="F29" s="309">
        <v>0</v>
      </c>
      <c r="G29" s="309">
        <v>0</v>
      </c>
      <c r="H29" s="309">
        <v>0</v>
      </c>
      <c r="I29" s="309">
        <v>0</v>
      </c>
      <c r="J29" s="309">
        <v>0</v>
      </c>
      <c r="K29" s="309">
        <v>0</v>
      </c>
    </row>
    <row r="30" spans="2:11" ht="13.15">
      <c r="B30" s="311" t="s">
        <v>41</v>
      </c>
      <c r="C30" s="309">
        <v>0</v>
      </c>
      <c r="D30" s="309">
        <v>0</v>
      </c>
      <c r="E30" s="309">
        <v>0</v>
      </c>
      <c r="F30" s="309">
        <v>0</v>
      </c>
      <c r="G30" s="309">
        <v>0</v>
      </c>
      <c r="H30" s="309">
        <v>0</v>
      </c>
      <c r="I30" s="309">
        <v>0</v>
      </c>
      <c r="J30" s="309">
        <v>0</v>
      </c>
      <c r="K30" s="309">
        <v>0</v>
      </c>
    </row>
    <row r="31" spans="2:11" ht="13.15">
      <c r="B31" s="311" t="s">
        <v>552</v>
      </c>
      <c r="C31" s="309">
        <v>0</v>
      </c>
      <c r="D31" s="309">
        <v>0</v>
      </c>
      <c r="E31" s="309">
        <v>0</v>
      </c>
      <c r="F31" s="309">
        <v>0</v>
      </c>
      <c r="G31" s="309">
        <v>0</v>
      </c>
      <c r="H31" s="309">
        <v>0</v>
      </c>
      <c r="I31" s="309">
        <v>0</v>
      </c>
      <c r="J31" s="309">
        <v>0</v>
      </c>
      <c r="K31" s="309">
        <v>0</v>
      </c>
    </row>
    <row r="32" spans="2:11" ht="13.15">
      <c r="B32" s="311" t="s">
        <v>2</v>
      </c>
      <c r="C32" s="309">
        <v>0</v>
      </c>
      <c r="D32" s="309">
        <v>0</v>
      </c>
      <c r="E32" s="309">
        <v>0</v>
      </c>
      <c r="F32" s="309">
        <v>0</v>
      </c>
      <c r="G32" s="309">
        <v>0</v>
      </c>
      <c r="H32" s="309">
        <v>0</v>
      </c>
      <c r="I32" s="309">
        <v>0</v>
      </c>
      <c r="J32" s="309">
        <v>0</v>
      </c>
      <c r="K32" s="309">
        <v>0</v>
      </c>
    </row>
    <row r="33" spans="2:11" ht="13.15">
      <c r="B33" s="311" t="s">
        <v>553</v>
      </c>
      <c r="C33" s="309">
        <v>0</v>
      </c>
      <c r="D33" s="309">
        <v>0</v>
      </c>
      <c r="E33" s="309">
        <v>0</v>
      </c>
      <c r="F33" s="309">
        <v>0</v>
      </c>
      <c r="G33" s="309">
        <v>0</v>
      </c>
      <c r="H33" s="309">
        <v>0</v>
      </c>
      <c r="I33" s="309">
        <v>0</v>
      </c>
      <c r="J33" s="309">
        <v>0</v>
      </c>
      <c r="K33" s="309">
        <v>0</v>
      </c>
    </row>
    <row r="35" spans="2:11" ht="13.15">
      <c r="B35" s="311" t="s">
        <v>809</v>
      </c>
      <c r="C35" s="309">
        <f>C14</f>
        <v>0</v>
      </c>
      <c r="D35" s="309">
        <f t="shared" ref="D35:K35" si="0">D14</f>
        <v>0</v>
      </c>
      <c r="E35" s="309">
        <f t="shared" si="0"/>
        <v>0</v>
      </c>
      <c r="F35" s="309">
        <f t="shared" si="0"/>
        <v>0</v>
      </c>
      <c r="G35" s="309">
        <f t="shared" si="0"/>
        <v>0</v>
      </c>
      <c r="H35" s="309">
        <f t="shared" si="0"/>
        <v>0</v>
      </c>
      <c r="I35" s="309">
        <f t="shared" si="0"/>
        <v>0</v>
      </c>
      <c r="J35" s="309">
        <f t="shared" si="0"/>
        <v>0</v>
      </c>
      <c r="K35" s="309">
        <f t="shared" si="0"/>
        <v>0</v>
      </c>
    </row>
    <row r="36" spans="2:11" ht="13.15">
      <c r="B36" s="311" t="s">
        <v>810</v>
      </c>
      <c r="C36" s="309">
        <f>SUM(C14:C33)-C35</f>
        <v>202</v>
      </c>
      <c r="D36" s="309">
        <f t="shared" ref="D36:K36" si="1">SUM(D14:D33)-D35</f>
        <v>202</v>
      </c>
      <c r="E36" s="309">
        <f t="shared" si="1"/>
        <v>202</v>
      </c>
      <c r="F36" s="309">
        <f t="shared" si="1"/>
        <v>202</v>
      </c>
      <c r="G36" s="309">
        <f t="shared" si="1"/>
        <v>202</v>
      </c>
      <c r="H36" s="309">
        <f t="shared" si="1"/>
        <v>202</v>
      </c>
      <c r="I36" s="309">
        <f t="shared" si="1"/>
        <v>202</v>
      </c>
      <c r="J36" s="309">
        <f t="shared" si="1"/>
        <v>202</v>
      </c>
      <c r="K36" s="309">
        <f t="shared" si="1"/>
        <v>202</v>
      </c>
    </row>
    <row r="37" spans="2:11" ht="13.15">
      <c r="B37" s="311" t="s">
        <v>8</v>
      </c>
      <c r="C37" s="309">
        <f>SUM(C35:C36)</f>
        <v>202</v>
      </c>
      <c r="D37" s="309">
        <f t="shared" ref="D37:K37" si="2">SUM(D35:D36)</f>
        <v>202</v>
      </c>
      <c r="E37" s="309">
        <f t="shared" si="2"/>
        <v>202</v>
      </c>
      <c r="F37" s="309">
        <f t="shared" si="2"/>
        <v>202</v>
      </c>
      <c r="G37" s="309">
        <f t="shared" si="2"/>
        <v>202</v>
      </c>
      <c r="H37" s="309">
        <f t="shared" si="2"/>
        <v>202</v>
      </c>
      <c r="I37" s="309">
        <f t="shared" si="2"/>
        <v>202</v>
      </c>
      <c r="J37" s="309">
        <f t="shared" si="2"/>
        <v>202</v>
      </c>
      <c r="K37" s="309">
        <f t="shared" si="2"/>
        <v>202</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O93"/>
  <sheetViews>
    <sheetView showGridLines="0" zoomScale="90" zoomScaleNormal="90" workbookViewId="0"/>
  </sheetViews>
  <sheetFormatPr defaultColWidth="9" defaultRowHeight="12.75"/>
  <cols>
    <col min="1" max="1" width="9.265625" style="295" customWidth="1"/>
    <col min="2" max="2" width="9" style="295" customWidth="1"/>
    <col min="3" max="3" width="27.73046875" style="295" customWidth="1"/>
    <col min="4" max="14" width="22.73046875" style="295" customWidth="1"/>
    <col min="15" max="16384" width="9" style="295"/>
  </cols>
  <sheetData>
    <row r="1" spans="1:15" s="329" customFormat="1" ht="13.9">
      <c r="A1" s="328" t="str">
        <f>ModelBanner</f>
        <v>TSM_202021</v>
      </c>
    </row>
    <row r="2" spans="1:15" s="329" customFormat="1" ht="13.9">
      <c r="A2" s="865" t="s">
        <v>13</v>
      </c>
      <c r="B2" s="865" t="s">
        <v>30</v>
      </c>
    </row>
    <row r="3" spans="1:15" s="329" customFormat="1" ht="13.9">
      <c r="A3" s="330"/>
    </row>
    <row r="4" spans="1:15" s="621" customFormat="1" ht="13.15">
      <c r="A4" s="622" t="s">
        <v>26</v>
      </c>
      <c r="B4" s="622"/>
      <c r="C4" s="622"/>
      <c r="D4" s="622"/>
      <c r="E4" s="332"/>
      <c r="F4" s="622"/>
      <c r="G4" s="622"/>
      <c r="H4" s="622"/>
    </row>
    <row r="5" spans="1:15" s="620" customFormat="1" ht="13.15" customHeight="1">
      <c r="A5" s="650" t="s">
        <v>1632</v>
      </c>
      <c r="B5" s="650"/>
      <c r="C5" s="650"/>
      <c r="D5" s="650"/>
      <c r="E5" s="650"/>
      <c r="F5" s="650"/>
      <c r="G5" s="650"/>
      <c r="H5" s="650"/>
      <c r="I5" s="334"/>
      <c r="J5" s="334"/>
      <c r="K5" s="334"/>
      <c r="L5" s="334"/>
      <c r="M5" s="334"/>
      <c r="N5" s="334"/>
      <c r="O5" s="334"/>
    </row>
    <row r="6" spans="1:15" s="617" customFormat="1" ht="13.15">
      <c r="A6" s="619" t="s">
        <v>1287</v>
      </c>
      <c r="B6" s="337"/>
      <c r="C6" s="337"/>
      <c r="D6" s="337"/>
      <c r="E6" s="332"/>
      <c r="F6" s="337"/>
      <c r="G6" s="337"/>
      <c r="H6" s="337"/>
      <c r="I6" s="338"/>
      <c r="J6" s="338"/>
      <c r="K6" s="338"/>
      <c r="L6" s="338"/>
      <c r="M6" s="338"/>
      <c r="N6" s="338"/>
      <c r="O6" s="338"/>
    </row>
    <row r="7" spans="1:15" s="617" customFormat="1" ht="13.15">
      <c r="A7" s="618" t="s">
        <v>746</v>
      </c>
      <c r="B7" s="619"/>
      <c r="C7" s="337"/>
      <c r="D7" s="337"/>
      <c r="E7" s="332"/>
      <c r="F7" s="337"/>
      <c r="G7" s="337"/>
      <c r="H7" s="337"/>
      <c r="I7" s="338"/>
      <c r="J7" s="338"/>
      <c r="K7" s="338"/>
      <c r="L7" s="338"/>
      <c r="M7" s="338"/>
      <c r="N7" s="338"/>
      <c r="O7" s="338"/>
    </row>
    <row r="8" spans="1:15" s="617" customFormat="1" ht="13.15">
      <c r="A8" s="619" t="s">
        <v>24</v>
      </c>
      <c r="B8" s="337"/>
      <c r="C8" s="337"/>
      <c r="D8" s="337"/>
      <c r="E8" s="332"/>
      <c r="F8" s="337"/>
      <c r="G8" s="337"/>
      <c r="H8" s="337"/>
      <c r="I8" s="338"/>
      <c r="J8" s="338"/>
      <c r="K8" s="338"/>
      <c r="L8" s="338"/>
      <c r="M8" s="338"/>
      <c r="N8" s="338"/>
      <c r="O8" s="338"/>
    </row>
    <row r="9" spans="1:15" s="615" customFormat="1" ht="13.15">
      <c r="A9" s="616">
        <f>SUM(A10:A188)</f>
        <v>0</v>
      </c>
      <c r="B9" s="342"/>
      <c r="C9" s="343"/>
      <c r="D9" s="344"/>
      <c r="E9" s="344"/>
      <c r="F9" s="344"/>
      <c r="G9" s="345"/>
      <c r="H9" s="345"/>
      <c r="I9" s="344"/>
      <c r="J9" s="344"/>
      <c r="K9" s="345"/>
      <c r="L9" s="346"/>
      <c r="M9" s="346"/>
      <c r="N9" s="346"/>
      <c r="O9" s="346"/>
    </row>
    <row r="12" spans="1:15" ht="23.25">
      <c r="C12" s="625" t="s">
        <v>343</v>
      </c>
      <c r="D12" s="626"/>
      <c r="E12" s="625" t="s">
        <v>673</v>
      </c>
      <c r="F12" s="625" t="s">
        <v>674</v>
      </c>
      <c r="G12" s="625" t="s">
        <v>754</v>
      </c>
      <c r="H12" s="624" t="s">
        <v>1454</v>
      </c>
      <c r="I12" s="625" t="s">
        <v>8</v>
      </c>
    </row>
    <row r="13" spans="1:15" ht="23.25">
      <c r="C13" s="1481" t="s">
        <v>40</v>
      </c>
      <c r="D13" s="624" t="s">
        <v>753</v>
      </c>
      <c r="E13" s="271">
        <f>'Re-entrants_expected'!C14</f>
        <v>9942.9580686593126</v>
      </c>
      <c r="F13" s="271">
        <f>New_to_SF_sector_expected!C14</f>
        <v>2917.9206306346878</v>
      </c>
      <c r="G13" s="271">
        <f>Total_NQT_entrants_required!C14</f>
        <v>12212.33970950428</v>
      </c>
      <c r="H13" s="271">
        <f>Entrants_via_other_initiatives!C35</f>
        <v>0</v>
      </c>
      <c r="I13" s="271">
        <f>SUM(E13:H13)</f>
        <v>25073.218408798282</v>
      </c>
    </row>
    <row r="14" spans="1:15" ht="13.15">
      <c r="C14" s="1482"/>
      <c r="D14" s="624" t="s">
        <v>752</v>
      </c>
      <c r="E14" s="604">
        <f>E13/$I$13</f>
        <v>0.39655691210228888</v>
      </c>
      <c r="F14" s="604">
        <f>F13/$I$13</f>
        <v>0.11637599063113409</v>
      </c>
      <c r="G14" s="604">
        <f>G13/$I$13</f>
        <v>0.48706709726657693</v>
      </c>
      <c r="H14" s="604">
        <f>H13/$I$13</f>
        <v>0</v>
      </c>
      <c r="I14" s="604">
        <f>SUM(E14:H14)</f>
        <v>0.99999999999999989</v>
      </c>
    </row>
    <row r="15" spans="1:15" ht="23.25">
      <c r="C15" s="1481" t="s">
        <v>248</v>
      </c>
      <c r="D15" s="624" t="s">
        <v>753</v>
      </c>
      <c r="E15" s="271">
        <f>'Re-entrants_expected'!C36</f>
        <v>9366.7024266171338</v>
      </c>
      <c r="F15" s="271">
        <f>New_to_SF_sector_expected!C36</f>
        <v>2903.2466279277232</v>
      </c>
      <c r="G15" s="271">
        <f>Total_NQT_entrants_required!C36</f>
        <v>13923.357851206229</v>
      </c>
      <c r="H15" s="271">
        <f>Entrants_via_other_initiatives!C36</f>
        <v>202</v>
      </c>
      <c r="I15" s="271">
        <f>SUM(E15:H15)</f>
        <v>26395.306905751087</v>
      </c>
    </row>
    <row r="16" spans="1:15" ht="13.15">
      <c r="C16" s="1482"/>
      <c r="D16" s="624" t="s">
        <v>752</v>
      </c>
      <c r="E16" s="604">
        <f>E15/$I$15</f>
        <v>0.35486241777989286</v>
      </c>
      <c r="F16" s="604">
        <f>F15/$I$15</f>
        <v>0.10999101614140183</v>
      </c>
      <c r="G16" s="604">
        <f>G15/$I$15</f>
        <v>0.52749369048527961</v>
      </c>
      <c r="H16" s="604">
        <f>H15/$I$15</f>
        <v>7.6528755934255734E-3</v>
      </c>
      <c r="I16" s="604">
        <f>SUM(E16:H16)</f>
        <v>0.99999999999999978</v>
      </c>
    </row>
    <row r="18" spans="3:13" ht="40.9" customHeight="1">
      <c r="C18" s="348" t="s">
        <v>59</v>
      </c>
      <c r="D18" s="323" t="s">
        <v>751</v>
      </c>
      <c r="E18" s="323" t="s">
        <v>750</v>
      </c>
      <c r="F18" s="323" t="s">
        <v>749</v>
      </c>
      <c r="G18" s="323" t="s">
        <v>748</v>
      </c>
      <c r="H18" s="920" t="s">
        <v>1459</v>
      </c>
      <c r="I18" s="323" t="s">
        <v>747</v>
      </c>
    </row>
    <row r="19" spans="3:13" ht="13.15">
      <c r="C19" s="311" t="str">
        <f>USER_TESTING_TAB!B34</f>
        <v>Primary</v>
      </c>
      <c r="D19" s="309">
        <f>Primary_2!C106</f>
        <v>25073.218408798282</v>
      </c>
      <c r="E19" s="309">
        <f>'Re-entrants_expected'!C14</f>
        <v>9942.9580686593126</v>
      </c>
      <c r="F19" s="309">
        <f>New_to_SF_sector_expected!C14</f>
        <v>2917.9206306346878</v>
      </c>
      <c r="G19" s="309">
        <f>Total_NQT_entrants_required!C14</f>
        <v>12212.33970950428</v>
      </c>
      <c r="H19" s="309">
        <f>Entrants_via_other_initiatives!C14</f>
        <v>0</v>
      </c>
      <c r="I19" s="309">
        <f t="shared" ref="I19:I39" si="0">SUM(E19:H19)</f>
        <v>25073.218408798282</v>
      </c>
      <c r="J19" s="1083">
        <f>I19-D19</f>
        <v>0</v>
      </c>
      <c r="K19" s="1176"/>
      <c r="L19" s="623"/>
      <c r="M19" s="586"/>
    </row>
    <row r="20" spans="3:13" ht="13.15">
      <c r="C20" s="311" t="str">
        <f>USER_TESTING_TAB!B35</f>
        <v>Art &amp; Design</v>
      </c>
      <c r="D20" s="309">
        <f>'Art_&amp;_Design_2'!C107</f>
        <v>901.71115768374045</v>
      </c>
      <c r="E20" s="309">
        <f>'Re-entrants_expected'!C15</f>
        <v>332.38615648301277</v>
      </c>
      <c r="F20" s="309">
        <f>New_to_SF_sector_expected!C15</f>
        <v>100.70830685994231</v>
      </c>
      <c r="G20" s="309">
        <f>Total_NQT_entrants_required!C15</f>
        <v>468.61669434078539</v>
      </c>
      <c r="H20" s="309">
        <f>Entrants_via_other_initiatives!C15</f>
        <v>0</v>
      </c>
      <c r="I20" s="309">
        <f t="shared" si="0"/>
        <v>901.71115768374045</v>
      </c>
      <c r="J20" s="1083">
        <f>I20-D20</f>
        <v>0</v>
      </c>
      <c r="K20" s="1176"/>
      <c r="L20" s="623"/>
      <c r="M20" s="586"/>
    </row>
    <row r="21" spans="3:13" ht="13.15">
      <c r="C21" s="311" t="str">
        <f>USER_TESTING_TAB!B36</f>
        <v>Biology</v>
      </c>
      <c r="D21" s="309">
        <f>Biology_2!C107</f>
        <v>1591.1952490679721</v>
      </c>
      <c r="E21" s="309">
        <f>'Re-entrants_expected'!C16</f>
        <v>586.54178618607364</v>
      </c>
      <c r="F21" s="309">
        <f>New_to_SF_sector_expected!C16</f>
        <v>177.71386995903558</v>
      </c>
      <c r="G21" s="309">
        <f>Total_NQT_entrants_required!C16</f>
        <v>826.93959292286286</v>
      </c>
      <c r="H21" s="309">
        <f>Entrants_via_other_initiatives!C16</f>
        <v>0</v>
      </c>
      <c r="I21" s="309">
        <f t="shared" si="0"/>
        <v>1591.1952490679721</v>
      </c>
      <c r="J21" s="1083">
        <f t="shared" ref="J21:J39" si="1">I21-D21</f>
        <v>0</v>
      </c>
      <c r="K21" s="1176"/>
      <c r="L21" s="623"/>
      <c r="M21" s="586"/>
    </row>
    <row r="22" spans="3:13" ht="13.15">
      <c r="C22" s="311" t="str">
        <f>USER_TESTING_TAB!B37</f>
        <v>Business Studies</v>
      </c>
      <c r="D22" s="309">
        <f>Business_Studies_2!C107</f>
        <v>483.70171038615314</v>
      </c>
      <c r="E22" s="309">
        <f>'Re-entrants_expected'!C17</f>
        <v>178.3007241614971</v>
      </c>
      <c r="F22" s="309">
        <f>New_to_SF_sector_expected!C17</f>
        <v>54.022598992096334</v>
      </c>
      <c r="G22" s="309">
        <f>Total_NQT_entrants_required!C17</f>
        <v>251.3783872325597</v>
      </c>
      <c r="H22" s="309">
        <f>Entrants_via_other_initiatives!C17</f>
        <v>0</v>
      </c>
      <c r="I22" s="309">
        <f t="shared" si="0"/>
        <v>483.70171038615314</v>
      </c>
      <c r="J22" s="1083">
        <f t="shared" si="1"/>
        <v>0</v>
      </c>
      <c r="K22" s="1176"/>
      <c r="L22" s="623"/>
      <c r="M22" s="586"/>
    </row>
    <row r="23" spans="3:13" ht="13.15">
      <c r="C23" s="311" t="str">
        <f>USER_TESTING_TAB!B38</f>
        <v>Chemistry</v>
      </c>
      <c r="D23" s="309">
        <f>Chemistry_2!C107</f>
        <v>1510.8848342364454</v>
      </c>
      <c r="E23" s="309">
        <f>'Re-entrants_expected'!C18</f>
        <v>556.93799357029013</v>
      </c>
      <c r="F23" s="309">
        <f>New_to_SF_sector_expected!C18</f>
        <v>168.74433927065147</v>
      </c>
      <c r="G23" s="309">
        <f>Total_NQT_entrants_required!C18</f>
        <v>785.20250139550365</v>
      </c>
      <c r="H23" s="309">
        <f>Entrants_via_other_initiatives!C18</f>
        <v>0</v>
      </c>
      <c r="I23" s="309">
        <f t="shared" si="0"/>
        <v>1510.8848342364454</v>
      </c>
      <c r="J23" s="1083">
        <f t="shared" si="1"/>
        <v>0</v>
      </c>
      <c r="K23" s="1176"/>
      <c r="L23" s="623"/>
      <c r="M23" s="586"/>
    </row>
    <row r="24" spans="3:13" ht="13.15">
      <c r="C24" s="311" t="str">
        <f>USER_TESTING_TAB!B39</f>
        <v>Classics</v>
      </c>
      <c r="D24" s="309">
        <f>Classics_2!C107</f>
        <v>35.244488149455528</v>
      </c>
      <c r="E24" s="309">
        <f>'Re-entrants_expected'!C19</f>
        <v>12.991721188524286</v>
      </c>
      <c r="F24" s="309">
        <f>New_to_SF_sector_expected!C19</f>
        <v>3.9363078713525939</v>
      </c>
      <c r="G24" s="309">
        <f>Total_NQT_entrants_required!C19</f>
        <v>18.316459089578647</v>
      </c>
      <c r="H24" s="309">
        <f>Entrants_via_other_initiatives!C19</f>
        <v>0</v>
      </c>
      <c r="I24" s="309">
        <f t="shared" si="0"/>
        <v>35.244488149455528</v>
      </c>
      <c r="J24" s="1083">
        <f t="shared" si="1"/>
        <v>0</v>
      </c>
      <c r="K24" s="1176"/>
      <c r="L24" s="623"/>
      <c r="M24" s="586"/>
    </row>
    <row r="25" spans="3:13" ht="13.15">
      <c r="C25" s="311" t="str">
        <f>USER_TESTING_TAB!B40</f>
        <v>Computing</v>
      </c>
      <c r="D25" s="309">
        <f>Computing_2!C107</f>
        <v>766.99971405380791</v>
      </c>
      <c r="E25" s="309">
        <f>'Re-entrants_expected'!C20</f>
        <v>282.72921412305607</v>
      </c>
      <c r="F25" s="309">
        <f>New_to_SF_sector_expected!C20</f>
        <v>85.662955267002062</v>
      </c>
      <c r="G25" s="309">
        <f>Total_NQT_entrants_required!C20</f>
        <v>398.60754466374976</v>
      </c>
      <c r="H25" s="309">
        <f>Entrants_via_other_initiatives!C20</f>
        <v>0</v>
      </c>
      <c r="I25" s="309">
        <f t="shared" si="0"/>
        <v>766.99971405380791</v>
      </c>
      <c r="J25" s="1083">
        <f t="shared" si="1"/>
        <v>0</v>
      </c>
      <c r="K25" s="1176"/>
      <c r="L25" s="623"/>
      <c r="M25" s="586"/>
    </row>
    <row r="26" spans="3:13" ht="13.15">
      <c r="C26" s="311" t="str">
        <f>USER_TESTING_TAB!B41</f>
        <v>Design &amp; Technology</v>
      </c>
      <c r="D26" s="309">
        <f>'Design_&amp;_Technology_2'!C107</f>
        <v>1082.9294677737767</v>
      </c>
      <c r="E26" s="309">
        <f>'Re-entrants_expected'!C21</f>
        <v>399.18632531967268</v>
      </c>
      <c r="F26" s="309">
        <f>New_to_SF_sector_expected!C21</f>
        <v>120.94781374157779</v>
      </c>
      <c r="G26" s="309">
        <f>Total_NQT_entrants_required!C21</f>
        <v>562.79532871252627</v>
      </c>
      <c r="H26" s="309">
        <f>Entrants_via_other_initiatives!C21</f>
        <v>0</v>
      </c>
      <c r="I26" s="309">
        <f t="shared" si="0"/>
        <v>1082.9294677737767</v>
      </c>
      <c r="J26" s="1083">
        <f t="shared" si="1"/>
        <v>0</v>
      </c>
      <c r="K26" s="1176"/>
      <c r="L26" s="623"/>
    </row>
    <row r="27" spans="3:13" ht="13.15">
      <c r="C27" s="311" t="str">
        <f>USER_TESTING_TAB!B42</f>
        <v>Drama</v>
      </c>
      <c r="D27" s="309">
        <f>Drama_2!C107</f>
        <v>483.75557112324134</v>
      </c>
      <c r="E27" s="309">
        <f>'Re-entrants_expected'!C22</f>
        <v>178.3205781504752</v>
      </c>
      <c r="F27" s="309">
        <f>New_to_SF_sector_expected!C22</f>
        <v>54.028614470104074</v>
      </c>
      <c r="G27" s="309">
        <f>Total_NQT_entrants_required!C22</f>
        <v>251.40637850266205</v>
      </c>
      <c r="H27" s="309">
        <f>Entrants_via_other_initiatives!C22</f>
        <v>0</v>
      </c>
      <c r="I27" s="309">
        <f t="shared" si="0"/>
        <v>483.75557112324134</v>
      </c>
      <c r="J27" s="1083">
        <f t="shared" si="1"/>
        <v>0</v>
      </c>
      <c r="K27" s="1176"/>
      <c r="L27" s="623"/>
    </row>
    <row r="28" spans="3:13" ht="13.15">
      <c r="C28" s="311" t="str">
        <f>USER_TESTING_TAB!B43</f>
        <v>English</v>
      </c>
      <c r="D28" s="309">
        <f>English_2!C107</f>
        <v>3910.5448128973103</v>
      </c>
      <c r="E28" s="309">
        <f>'Re-entrants_expected'!C23</f>
        <v>1441.4937078658234</v>
      </c>
      <c r="F28" s="309">
        <f>New_to_SF_sector_expected!C23</f>
        <v>436.75221677244127</v>
      </c>
      <c r="G28" s="309">
        <f>Total_NQT_entrants_required!C23</f>
        <v>2032.2988882590455</v>
      </c>
      <c r="H28" s="309">
        <f>Entrants_via_other_initiatives!C23</f>
        <v>0</v>
      </c>
      <c r="I28" s="309">
        <f t="shared" si="0"/>
        <v>3910.5448128973103</v>
      </c>
      <c r="J28" s="1083">
        <f t="shared" si="1"/>
        <v>0</v>
      </c>
      <c r="K28" s="1176"/>
      <c r="L28" s="623"/>
    </row>
    <row r="29" spans="3:13" ht="13.15">
      <c r="C29" s="311" t="str">
        <f>USER_TESTING_TAB!B44</f>
        <v>Food</v>
      </c>
      <c r="D29" s="309">
        <f>Food_2!C107</f>
        <v>229.93698395158549</v>
      </c>
      <c r="E29" s="309">
        <f>'Re-entrants_expected'!C24</f>
        <v>84.75870535448054</v>
      </c>
      <c r="F29" s="309">
        <f>New_to_SF_sector_expected!C24</f>
        <v>25.68068958770461</v>
      </c>
      <c r="G29" s="309">
        <f>Total_NQT_entrants_required!C24</f>
        <v>119.49758900940036</v>
      </c>
      <c r="H29" s="309">
        <f>Entrants_via_other_initiatives!C24</f>
        <v>0</v>
      </c>
      <c r="I29" s="309">
        <f t="shared" si="0"/>
        <v>229.93698395158549</v>
      </c>
      <c r="J29" s="1083">
        <f t="shared" si="1"/>
        <v>0</v>
      </c>
      <c r="K29" s="1176"/>
      <c r="L29" s="623"/>
    </row>
    <row r="30" spans="3:13" ht="13.15">
      <c r="C30" s="311" t="str">
        <f>USER_TESTING_TAB!B45</f>
        <v>Geography</v>
      </c>
      <c r="D30" s="309">
        <f>Geography_2!C107</f>
        <v>1374.7488906990911</v>
      </c>
      <c r="E30" s="309">
        <f>'Re-entrants_expected'!C25</f>
        <v>506.75595617840054</v>
      </c>
      <c r="F30" s="309">
        <f>New_to_SF_sector_expected!C25</f>
        <v>153.53989130568996</v>
      </c>
      <c r="G30" s="309">
        <f>Total_NQT_entrants_required!C25</f>
        <v>714.45304321500078</v>
      </c>
      <c r="H30" s="309">
        <f>Entrants_via_other_initiatives!C25</f>
        <v>0</v>
      </c>
      <c r="I30" s="309">
        <f t="shared" si="0"/>
        <v>1374.7488906990911</v>
      </c>
      <c r="J30" s="1083">
        <f t="shared" si="1"/>
        <v>0</v>
      </c>
      <c r="K30" s="1176"/>
      <c r="L30" s="623"/>
    </row>
    <row r="31" spans="3:13" ht="13.15">
      <c r="C31" s="311" t="str">
        <f>USER_TESTING_TAB!B46</f>
        <v>History</v>
      </c>
      <c r="D31" s="309">
        <f>History_2!C107</f>
        <v>1481.4701713556856</v>
      </c>
      <c r="E31" s="309">
        <f>'Re-entrants_expected'!C26</f>
        <v>546.09524569491293</v>
      </c>
      <c r="F31" s="309">
        <f>New_to_SF_sector_expected!C26</f>
        <v>165.45913993565969</v>
      </c>
      <c r="G31" s="309">
        <f>Total_NQT_entrants_required!C26</f>
        <v>769.91578572511298</v>
      </c>
      <c r="H31" s="309">
        <f>Entrants_via_other_initiatives!C26</f>
        <v>0</v>
      </c>
      <c r="I31" s="309">
        <f t="shared" si="0"/>
        <v>1481.4701713556856</v>
      </c>
      <c r="J31" s="1083">
        <f t="shared" si="1"/>
        <v>0</v>
      </c>
      <c r="K31" s="1176"/>
      <c r="L31" s="623"/>
    </row>
    <row r="32" spans="3:13" ht="13.15">
      <c r="C32" s="311" t="str">
        <f>USER_TESTING_TAB!B47</f>
        <v>Mathematics</v>
      </c>
      <c r="D32" s="309">
        <f>Mathematics_2!C107</f>
        <v>4502.1039751054168</v>
      </c>
      <c r="E32" s="309">
        <f>'Re-entrants_expected'!C27</f>
        <v>1659.5525336695814</v>
      </c>
      <c r="F32" s="309">
        <f>New_to_SF_sector_expected!C27</f>
        <v>502.82095854835183</v>
      </c>
      <c r="G32" s="309">
        <f>Total_NQT_entrants_required!C27</f>
        <v>2339.7304828874835</v>
      </c>
      <c r="H32" s="309">
        <f>Entrants_via_other_initiatives!C27</f>
        <v>0</v>
      </c>
      <c r="I32" s="309">
        <f t="shared" si="0"/>
        <v>4502.1039751054168</v>
      </c>
      <c r="J32" s="1083">
        <f t="shared" si="1"/>
        <v>0</v>
      </c>
      <c r="K32" s="1176"/>
      <c r="L32" s="623"/>
    </row>
    <row r="33" spans="1:12" ht="13.15">
      <c r="C33" s="311" t="str">
        <f>USER_TESTING_TAB!B48</f>
        <v>Modern Foreign Languages</v>
      </c>
      <c r="D33" s="309">
        <f>Modern_Foreign_Languages_2!C156</f>
        <v>2558.3706712169346</v>
      </c>
      <c r="E33" s="309">
        <f>'Re-entrants_expected'!C28</f>
        <v>580</v>
      </c>
      <c r="F33" s="309">
        <f>New_to_SF_sector_expected!C28</f>
        <v>241</v>
      </c>
      <c r="G33" s="309">
        <f>Total_NQT_entrants_required!C28</f>
        <v>1535.3706712169346</v>
      </c>
      <c r="H33" s="309">
        <f>Entrants_via_other_initiatives!C28</f>
        <v>202</v>
      </c>
      <c r="I33" s="309">
        <f>SUM(E33:H33)</f>
        <v>2558.3706712169346</v>
      </c>
      <c r="J33" s="1083">
        <f t="shared" si="1"/>
        <v>0</v>
      </c>
      <c r="K33" s="1176"/>
      <c r="L33" s="623"/>
    </row>
    <row r="34" spans="1:12" ht="13.15">
      <c r="C34" s="311" t="str">
        <f>USER_TESTING_TAB!B49</f>
        <v>Music</v>
      </c>
      <c r="D34" s="309">
        <f>Music_2!C107</f>
        <v>498.50796686384649</v>
      </c>
      <c r="E34" s="309">
        <f>'Re-entrants_expected'!C29</f>
        <v>183.75856356005127</v>
      </c>
      <c r="F34" s="309">
        <f>New_to_SF_sector_expected!C29</f>
        <v>55.676247178764925</v>
      </c>
      <c r="G34" s="309">
        <f>Total_NQT_entrants_required!C29</f>
        <v>259.07315612503032</v>
      </c>
      <c r="H34" s="309">
        <f>Entrants_via_other_initiatives!C29</f>
        <v>0</v>
      </c>
      <c r="I34" s="309">
        <f t="shared" si="0"/>
        <v>498.50796686384649</v>
      </c>
      <c r="J34" s="1083">
        <f t="shared" si="1"/>
        <v>0</v>
      </c>
      <c r="K34" s="1176"/>
      <c r="L34" s="623"/>
    </row>
    <row r="35" spans="1:12" ht="13.15">
      <c r="C35" s="311" t="str">
        <f>USER_TESTING_TAB!B50</f>
        <v>Others</v>
      </c>
      <c r="D35" s="309">
        <f>Others_2!C107</f>
        <v>1017.1865166104074</v>
      </c>
      <c r="E35" s="309">
        <f>'Re-entrants_expected'!C30</f>
        <v>374.95234898829966</v>
      </c>
      <c r="F35" s="309">
        <f>New_to_SF_sector_expected!C30</f>
        <v>113.60526148055659</v>
      </c>
      <c r="G35" s="309">
        <f>Total_NQT_entrants_required!C30</f>
        <v>528.62890614155117</v>
      </c>
      <c r="H35" s="309">
        <f>Entrants_via_other_initiatives!C30</f>
        <v>0</v>
      </c>
      <c r="I35" s="309">
        <f t="shared" si="0"/>
        <v>1017.1865166104074</v>
      </c>
      <c r="J35" s="1083">
        <f t="shared" si="1"/>
        <v>0</v>
      </c>
      <c r="K35" s="1176"/>
      <c r="L35" s="623"/>
    </row>
    <row r="36" spans="1:12" ht="13.15">
      <c r="C36" s="311" t="str">
        <f>USER_TESTING_TAB!B51</f>
        <v>Physical Education</v>
      </c>
      <c r="D36" s="309">
        <f>Physical_Education_2!C107</f>
        <v>1677.1649491349403</v>
      </c>
      <c r="E36" s="309">
        <f>'Re-entrants_expected'!C31</f>
        <v>618.23168814166115</v>
      </c>
      <c r="F36" s="309">
        <f>New_to_SF_sector_expected!C31</f>
        <v>187.31546228849197</v>
      </c>
      <c r="G36" s="309">
        <f>Total_NQT_entrants_required!C31</f>
        <v>871.61779870478733</v>
      </c>
      <c r="H36" s="309">
        <f>Entrants_via_other_initiatives!C31</f>
        <v>0</v>
      </c>
      <c r="I36" s="309">
        <f t="shared" si="0"/>
        <v>1677.1649491349403</v>
      </c>
      <c r="J36" s="1083">
        <f t="shared" si="1"/>
        <v>0</v>
      </c>
      <c r="K36" s="1176"/>
      <c r="L36" s="623"/>
    </row>
    <row r="37" spans="1:12" ht="13.15">
      <c r="C37" s="311" t="str">
        <f>USER_TESTING_TAB!B52</f>
        <v>Physics</v>
      </c>
      <c r="D37" s="309">
        <f>Physics_2!C107</f>
        <v>1532.1991165600582</v>
      </c>
      <c r="E37" s="309">
        <f>'Re-entrants_expected'!C32</f>
        <v>564.79480261537049</v>
      </c>
      <c r="F37" s="309">
        <f>New_to_SF_sector_expected!C32</f>
        <v>171.12484134878892</v>
      </c>
      <c r="G37" s="309">
        <f>Total_NQT_entrants_required!C32</f>
        <v>796.27947259589882</v>
      </c>
      <c r="H37" s="309">
        <f>Entrants_via_other_initiatives!C32</f>
        <v>0</v>
      </c>
      <c r="I37" s="309">
        <f t="shared" si="0"/>
        <v>1532.1991165600582</v>
      </c>
      <c r="J37" s="1083">
        <f t="shared" si="1"/>
        <v>0</v>
      </c>
      <c r="K37" s="1176"/>
      <c r="L37" s="623"/>
    </row>
    <row r="38" spans="1:12" ht="13.15">
      <c r="C38" s="311" t="str">
        <f>USER_TESTING_TAB!B53</f>
        <v>Religious Education</v>
      </c>
      <c r="D38" s="309">
        <f>Religious_Education_2!C107</f>
        <v>756.65065888120807</v>
      </c>
      <c r="E38" s="309">
        <f>'Re-entrants_expected'!C33</f>
        <v>278.91437536594538</v>
      </c>
      <c r="F38" s="309">
        <f>New_to_SF_sector_expected!C33</f>
        <v>84.507113049512043</v>
      </c>
      <c r="G38" s="309">
        <f>Total_NQT_entrants_required!C33</f>
        <v>393.22917046575066</v>
      </c>
      <c r="H38" s="309">
        <f>Entrants_via_other_initiatives!C33</f>
        <v>0</v>
      </c>
      <c r="I38" s="309">
        <f t="shared" si="0"/>
        <v>756.65065888120807</v>
      </c>
      <c r="J38" s="1083">
        <f t="shared" si="1"/>
        <v>0</v>
      </c>
      <c r="K38" s="1176"/>
      <c r="L38" s="623"/>
    </row>
    <row r="39" spans="1:12" ht="13.15">
      <c r="C39" s="311" t="s">
        <v>8</v>
      </c>
      <c r="D39" s="309">
        <f>SUM(D19:D38)</f>
        <v>51468.525314549363</v>
      </c>
      <c r="E39" s="309">
        <f>SUM(E19:E38)</f>
        <v>19309.660495276446</v>
      </c>
      <c r="F39" s="309">
        <f>SUM(F19:F38)</f>
        <v>5821.167258562411</v>
      </c>
      <c r="G39" s="309">
        <f>SUM(G19:G38)</f>
        <v>26135.697560710509</v>
      </c>
      <c r="H39" s="309">
        <f>SUM(H19:H38)</f>
        <v>202</v>
      </c>
      <c r="I39" s="309">
        <f t="shared" si="0"/>
        <v>51468.525314549363</v>
      </c>
      <c r="J39" s="1083">
        <f t="shared" si="1"/>
        <v>0</v>
      </c>
    </row>
    <row r="40" spans="1:12">
      <c r="A40" s="1083">
        <f>J40</f>
        <v>0</v>
      </c>
      <c r="J40" s="1083">
        <f>SUM(J19:J39)</f>
        <v>0</v>
      </c>
    </row>
    <row r="70" spans="3:12" ht="13.15">
      <c r="C70" s="326" t="s">
        <v>977</v>
      </c>
    </row>
    <row r="72" spans="3:12" ht="13.15">
      <c r="C72" s="348" t="s">
        <v>59</v>
      </c>
      <c r="D72" s="311" t="str">
        <f>Total_NQT_entrants_required!C13</f>
        <v>2021/22</v>
      </c>
      <c r="E72" s="311" t="str">
        <f>Total_NQT_entrants_required!D13</f>
        <v>2022/23</v>
      </c>
      <c r="F72" s="311" t="str">
        <f>Total_NQT_entrants_required!E13</f>
        <v>2023/24</v>
      </c>
      <c r="G72" s="311" t="str">
        <f>Total_NQT_entrants_required!F13</f>
        <v>2024/25</v>
      </c>
      <c r="H72" s="311" t="str">
        <f>Total_NQT_entrants_required!G13</f>
        <v>2025/26</v>
      </c>
      <c r="I72" s="311" t="str">
        <f>Total_NQT_entrants_required!H13</f>
        <v>2026/27</v>
      </c>
      <c r="J72" s="311" t="str">
        <f>Total_NQT_entrants_required!I13</f>
        <v>2027/28</v>
      </c>
      <c r="K72" s="311" t="str">
        <f>Total_NQT_entrants_required!J13</f>
        <v>2028/29</v>
      </c>
      <c r="L72" s="311" t="str">
        <f>Total_NQT_entrants_required!K13</f>
        <v>2029/30</v>
      </c>
    </row>
    <row r="73" spans="3:12" ht="13.15">
      <c r="C73" s="311" t="str">
        <f>USER_TESTING_TAB!B88</f>
        <v>Primary</v>
      </c>
      <c r="D73" s="496">
        <f>Total_NQT_entrants_required!C14/(Total_NQT_entrants_required!C14+New_to_SF_sector_expected!C14+'Re-entrants_expected'!C14+Entrants_via_other_initiatives!C14)</f>
        <v>0.48706709726657693</v>
      </c>
      <c r="E73" s="496">
        <f>Total_NQT_entrants_required!D14/(Total_NQT_entrants_required!D14+New_to_SF_sector_expected!D14+'Re-entrants_expected'!D14+Entrants_via_other_initiatives!D14)</f>
        <v>0.48706709726657699</v>
      </c>
      <c r="F73" s="496">
        <f>Total_NQT_entrants_required!E14/(Total_NQT_entrants_required!E14+New_to_SF_sector_expected!E14+'Re-entrants_expected'!E14+Entrants_via_other_initiatives!E14)</f>
        <v>0.48706709726657693</v>
      </c>
      <c r="G73" s="496">
        <f>Total_NQT_entrants_required!F14/(Total_NQT_entrants_required!F14+New_to_SF_sector_expected!F14+'Re-entrants_expected'!F14+Entrants_via_other_initiatives!F14)</f>
        <v>0.48706709726657693</v>
      </c>
      <c r="H73" s="496">
        <f>Total_NQT_entrants_required!G14/(Total_NQT_entrants_required!G14+New_to_SF_sector_expected!G14+'Re-entrants_expected'!G14+Entrants_via_other_initiatives!G14)</f>
        <v>0.48706709726657699</v>
      </c>
      <c r="I73" s="496">
        <f>Total_NQT_entrants_required!H14/(Total_NQT_entrants_required!H14+New_to_SF_sector_expected!H14+'Re-entrants_expected'!H14+Entrants_via_other_initiatives!H14)</f>
        <v>0.48706709726657704</v>
      </c>
      <c r="J73" s="496">
        <f>Total_NQT_entrants_required!I14/(Total_NQT_entrants_required!I14+New_to_SF_sector_expected!I14+'Re-entrants_expected'!I14+Entrants_via_other_initiatives!I14)</f>
        <v>0.48706709726657693</v>
      </c>
      <c r="K73" s="496">
        <f>Total_NQT_entrants_required!J14/(Total_NQT_entrants_required!J14+New_to_SF_sector_expected!J14+'Re-entrants_expected'!J14+Entrants_via_other_initiatives!J14)</f>
        <v>0.48706709726657693</v>
      </c>
      <c r="L73" s="496">
        <f>Total_NQT_entrants_required!K14/(Total_NQT_entrants_required!K14+New_to_SF_sector_expected!K14+'Re-entrants_expected'!K14+Entrants_via_other_initiatives!K14)</f>
        <v>0.48706709726657699</v>
      </c>
    </row>
    <row r="74" spans="3:12" ht="13.15">
      <c r="C74" s="311" t="str">
        <f>USER_TESTING_TAB!B89</f>
        <v>Art &amp; Design</v>
      </c>
      <c r="D74" s="496">
        <f>Total_NQT_entrants_required!C15/(Total_NQT_entrants_required!C15+New_to_SF_sector_expected!C15+'Re-entrants_expected'!C15+Entrants_via_other_initiatives!C15)</f>
        <v>0.5196971229063404</v>
      </c>
      <c r="E74" s="496">
        <f>Total_NQT_entrants_required!D15/(Total_NQT_entrants_required!D15+New_to_SF_sector_expected!D15+'Re-entrants_expected'!D15+Entrants_via_other_initiatives!D15)</f>
        <v>0.5196971229063404</v>
      </c>
      <c r="F74" s="496">
        <f>Total_NQT_entrants_required!E15/(Total_NQT_entrants_required!E15+New_to_SF_sector_expected!E15+'Re-entrants_expected'!E15+Entrants_via_other_initiatives!E15)</f>
        <v>0.5196971229063404</v>
      </c>
      <c r="G74" s="496">
        <f>Total_NQT_entrants_required!F15/(Total_NQT_entrants_required!F15+New_to_SF_sector_expected!F15+'Re-entrants_expected'!F15+Entrants_via_other_initiatives!F15)</f>
        <v>0.5196971229063404</v>
      </c>
      <c r="H74" s="496">
        <f>Total_NQT_entrants_required!G15/(Total_NQT_entrants_required!G15+New_to_SF_sector_expected!G15+'Re-entrants_expected'!G15+Entrants_via_other_initiatives!G15)</f>
        <v>0.5196971229063404</v>
      </c>
      <c r="I74" s="496">
        <f>Total_NQT_entrants_required!H15/(Total_NQT_entrants_required!H15+New_to_SF_sector_expected!H15+'Re-entrants_expected'!H15+Entrants_via_other_initiatives!H15)</f>
        <v>0.5196971229063404</v>
      </c>
      <c r="J74" s="496">
        <f>Total_NQT_entrants_required!I15/(Total_NQT_entrants_required!I15+New_to_SF_sector_expected!I15+'Re-entrants_expected'!I15+Entrants_via_other_initiatives!I15)</f>
        <v>0.5196971229063404</v>
      </c>
      <c r="K74" s="496">
        <f>Total_NQT_entrants_required!J15/(Total_NQT_entrants_required!J15+New_to_SF_sector_expected!J15+'Re-entrants_expected'!J15+Entrants_via_other_initiatives!J15)</f>
        <v>0.5196971229063404</v>
      </c>
      <c r="L74" s="496">
        <f>Total_NQT_entrants_required!K15/(Total_NQT_entrants_required!K15+New_to_SF_sector_expected!K15+'Re-entrants_expected'!K15+Entrants_via_other_initiatives!K15)</f>
        <v>0.51969712290634051</v>
      </c>
    </row>
    <row r="75" spans="3:12" ht="13.15">
      <c r="C75" s="311" t="str">
        <f>USER_TESTING_TAB!B90</f>
        <v>Biology</v>
      </c>
      <c r="D75" s="496">
        <f>Total_NQT_entrants_required!C16/(Total_NQT_entrants_required!C16+New_to_SF_sector_expected!C16+'Re-entrants_expected'!C16+Entrants_via_other_initiatives!C16)</f>
        <v>0.5196971229063404</v>
      </c>
      <c r="E75" s="496">
        <f>Total_NQT_entrants_required!D16/(Total_NQT_entrants_required!D16+New_to_SF_sector_expected!D16+'Re-entrants_expected'!D16+Entrants_via_other_initiatives!D16)</f>
        <v>0.5196971229063404</v>
      </c>
      <c r="F75" s="496">
        <f>Total_NQT_entrants_required!E16/(Total_NQT_entrants_required!E16+New_to_SF_sector_expected!E16+'Re-entrants_expected'!E16+Entrants_via_other_initiatives!E16)</f>
        <v>0.51969712290634051</v>
      </c>
      <c r="G75" s="496">
        <f>Total_NQT_entrants_required!F16/(Total_NQT_entrants_required!F16+New_to_SF_sector_expected!F16+'Re-entrants_expected'!F16+Entrants_via_other_initiatives!F16)</f>
        <v>0.5196971229063404</v>
      </c>
      <c r="H75" s="496">
        <f>Total_NQT_entrants_required!G16/(Total_NQT_entrants_required!G16+New_to_SF_sector_expected!G16+'Re-entrants_expected'!G16+Entrants_via_other_initiatives!G16)</f>
        <v>0.5196971229063404</v>
      </c>
      <c r="I75" s="496">
        <f>Total_NQT_entrants_required!H16/(Total_NQT_entrants_required!H16+New_to_SF_sector_expected!H16+'Re-entrants_expected'!H16+Entrants_via_other_initiatives!H16)</f>
        <v>0.5196971229063404</v>
      </c>
      <c r="J75" s="496">
        <f>Total_NQT_entrants_required!I16/(Total_NQT_entrants_required!I16+New_to_SF_sector_expected!I16+'Re-entrants_expected'!I16+Entrants_via_other_initiatives!I16)</f>
        <v>0.5196971229063404</v>
      </c>
      <c r="K75" s="496">
        <f>Total_NQT_entrants_required!J16/(Total_NQT_entrants_required!J16+New_to_SF_sector_expected!J16+'Re-entrants_expected'!J16+Entrants_via_other_initiatives!J16)</f>
        <v>0.5196971229063404</v>
      </c>
      <c r="L75" s="496">
        <f>Total_NQT_entrants_required!K16/(Total_NQT_entrants_required!K16+New_to_SF_sector_expected!K16+'Re-entrants_expected'!K16+Entrants_via_other_initiatives!K16)</f>
        <v>0.5196971229063404</v>
      </c>
    </row>
    <row r="76" spans="3:12" ht="13.15">
      <c r="C76" s="311" t="str">
        <f>USER_TESTING_TAB!B91</f>
        <v>Business Studies</v>
      </c>
      <c r="D76" s="496">
        <f>Total_NQT_entrants_required!C17/(Total_NQT_entrants_required!C17+New_to_SF_sector_expected!C17+'Re-entrants_expected'!C17+Entrants_via_other_initiatives!C17)</f>
        <v>0.5196971229063404</v>
      </c>
      <c r="E76" s="496">
        <f>Total_NQT_entrants_required!D17/(Total_NQT_entrants_required!D17+New_to_SF_sector_expected!D17+'Re-entrants_expected'!D17+Entrants_via_other_initiatives!D17)</f>
        <v>0.5196971229063404</v>
      </c>
      <c r="F76" s="496">
        <f>Total_NQT_entrants_required!E17/(Total_NQT_entrants_required!E17+New_to_SF_sector_expected!E17+'Re-entrants_expected'!E17+Entrants_via_other_initiatives!E17)</f>
        <v>0.5196971229063404</v>
      </c>
      <c r="G76" s="496">
        <f>Total_NQT_entrants_required!F17/(Total_NQT_entrants_required!F17+New_to_SF_sector_expected!F17+'Re-entrants_expected'!F17+Entrants_via_other_initiatives!F17)</f>
        <v>0.5196971229063404</v>
      </c>
      <c r="H76" s="496">
        <f>Total_NQT_entrants_required!G17/(Total_NQT_entrants_required!G17+New_to_SF_sector_expected!G17+'Re-entrants_expected'!G17+Entrants_via_other_initiatives!G17)</f>
        <v>0.5196971229063404</v>
      </c>
      <c r="I76" s="496">
        <f>Total_NQT_entrants_required!H17/(Total_NQT_entrants_required!H17+New_to_SF_sector_expected!H17+'Re-entrants_expected'!H17+Entrants_via_other_initiatives!H17)</f>
        <v>0.5196971229063404</v>
      </c>
      <c r="J76" s="496">
        <f>Total_NQT_entrants_required!I17/(Total_NQT_entrants_required!I17+New_to_SF_sector_expected!I17+'Re-entrants_expected'!I17+Entrants_via_other_initiatives!I17)</f>
        <v>0.51969712290634051</v>
      </c>
      <c r="K76" s="496">
        <f>Total_NQT_entrants_required!J17/(Total_NQT_entrants_required!J17+New_to_SF_sector_expected!J17+'Re-entrants_expected'!J17+Entrants_via_other_initiatives!J17)</f>
        <v>0.5196971229063404</v>
      </c>
      <c r="L76" s="496">
        <f>Total_NQT_entrants_required!K17/(Total_NQT_entrants_required!K17+New_to_SF_sector_expected!K17+'Re-entrants_expected'!K17+Entrants_via_other_initiatives!K17)</f>
        <v>0.5196971229063404</v>
      </c>
    </row>
    <row r="77" spans="3:12" ht="13.15">
      <c r="C77" s="311" t="str">
        <f>USER_TESTING_TAB!B92</f>
        <v>Chemistry</v>
      </c>
      <c r="D77" s="496">
        <f>Total_NQT_entrants_required!C18/(Total_NQT_entrants_required!C18+New_to_SF_sector_expected!C18+'Re-entrants_expected'!C18+Entrants_via_other_initiatives!C18)</f>
        <v>0.5196971229063404</v>
      </c>
      <c r="E77" s="496">
        <f>Total_NQT_entrants_required!D18/(Total_NQT_entrants_required!D18+New_to_SF_sector_expected!D18+'Re-entrants_expected'!D18+Entrants_via_other_initiatives!D18)</f>
        <v>0.51969712290634051</v>
      </c>
      <c r="F77" s="496">
        <f>Total_NQT_entrants_required!E18/(Total_NQT_entrants_required!E18+New_to_SF_sector_expected!E18+'Re-entrants_expected'!E18+Entrants_via_other_initiatives!E18)</f>
        <v>0.51969712290634051</v>
      </c>
      <c r="G77" s="496">
        <f>Total_NQT_entrants_required!F18/(Total_NQT_entrants_required!F18+New_to_SF_sector_expected!F18+'Re-entrants_expected'!F18+Entrants_via_other_initiatives!F18)</f>
        <v>0.5196971229063404</v>
      </c>
      <c r="H77" s="496">
        <f>Total_NQT_entrants_required!G18/(Total_NQT_entrants_required!G18+New_to_SF_sector_expected!G18+'Re-entrants_expected'!G18+Entrants_via_other_initiatives!G18)</f>
        <v>0.5196971229063404</v>
      </c>
      <c r="I77" s="496">
        <f>Total_NQT_entrants_required!H18/(Total_NQT_entrants_required!H18+New_to_SF_sector_expected!H18+'Re-entrants_expected'!H18+Entrants_via_other_initiatives!H18)</f>
        <v>0.5196971229063404</v>
      </c>
      <c r="J77" s="496">
        <f>Total_NQT_entrants_required!I18/(Total_NQT_entrants_required!I18+New_to_SF_sector_expected!I18+'Re-entrants_expected'!I18+Entrants_via_other_initiatives!I18)</f>
        <v>0.5196971229063404</v>
      </c>
      <c r="K77" s="496">
        <f>Total_NQT_entrants_required!J18/(Total_NQT_entrants_required!J18+New_to_SF_sector_expected!J18+'Re-entrants_expected'!J18+Entrants_via_other_initiatives!J18)</f>
        <v>0.5196971229063404</v>
      </c>
      <c r="L77" s="496">
        <f>Total_NQT_entrants_required!K18/(Total_NQT_entrants_required!K18+New_to_SF_sector_expected!K18+'Re-entrants_expected'!K18+Entrants_via_other_initiatives!K18)</f>
        <v>0.5196971229063404</v>
      </c>
    </row>
    <row r="78" spans="3:12" ht="13.15">
      <c r="C78" s="311" t="str">
        <f>USER_TESTING_TAB!B93</f>
        <v>Classics</v>
      </c>
      <c r="D78" s="496">
        <f>Total_NQT_entrants_required!C19/(Total_NQT_entrants_required!C19+New_to_SF_sector_expected!C19+'Re-entrants_expected'!C19+Entrants_via_other_initiatives!C19)</f>
        <v>0.5196971229063404</v>
      </c>
      <c r="E78" s="496">
        <f>Total_NQT_entrants_required!D19/(Total_NQT_entrants_required!D19+New_to_SF_sector_expected!D19+'Re-entrants_expected'!D19+Entrants_via_other_initiatives!D19)</f>
        <v>0.5196971229063404</v>
      </c>
      <c r="F78" s="496">
        <f>Total_NQT_entrants_required!E19/(Total_NQT_entrants_required!E19+New_to_SF_sector_expected!E19+'Re-entrants_expected'!E19+Entrants_via_other_initiatives!E19)</f>
        <v>0.5196971229063404</v>
      </c>
      <c r="G78" s="496">
        <f>Total_NQT_entrants_required!F19/(Total_NQT_entrants_required!F19+New_to_SF_sector_expected!F19+'Re-entrants_expected'!F19+Entrants_via_other_initiatives!F19)</f>
        <v>0.5196971229063404</v>
      </c>
      <c r="H78" s="496">
        <f>Total_NQT_entrants_required!G19/(Total_NQT_entrants_required!G19+New_to_SF_sector_expected!G19+'Re-entrants_expected'!G19+Entrants_via_other_initiatives!G19)</f>
        <v>0.5196971229063404</v>
      </c>
      <c r="I78" s="496">
        <f>Total_NQT_entrants_required!H19/(Total_NQT_entrants_required!H19+New_to_SF_sector_expected!H19+'Re-entrants_expected'!H19+Entrants_via_other_initiatives!H19)</f>
        <v>0.5196971229063404</v>
      </c>
      <c r="J78" s="496">
        <f>Total_NQT_entrants_required!I19/(Total_NQT_entrants_required!I19+New_to_SF_sector_expected!I19+'Re-entrants_expected'!I19+Entrants_via_other_initiatives!I19)</f>
        <v>0.5196971229063404</v>
      </c>
      <c r="K78" s="496">
        <f>Total_NQT_entrants_required!J19/(Total_NQT_entrants_required!J19+New_to_SF_sector_expected!J19+'Re-entrants_expected'!J19+Entrants_via_other_initiatives!J19)</f>
        <v>0.51969712290634029</v>
      </c>
      <c r="L78" s="496">
        <f>Total_NQT_entrants_required!K19/(Total_NQT_entrants_required!K19+New_to_SF_sector_expected!K19+'Re-entrants_expected'!K19+Entrants_via_other_initiatives!K19)</f>
        <v>0.5196971229063404</v>
      </c>
    </row>
    <row r="79" spans="3:12" ht="13.15">
      <c r="C79" s="311" t="str">
        <f>USER_TESTING_TAB!B94</f>
        <v>Computing</v>
      </c>
      <c r="D79" s="496">
        <f>Total_NQT_entrants_required!C20/(Total_NQT_entrants_required!C20+New_to_SF_sector_expected!C20+'Re-entrants_expected'!C20+Entrants_via_other_initiatives!C20)</f>
        <v>0.5196971229063404</v>
      </c>
      <c r="E79" s="496">
        <f>Total_NQT_entrants_required!D20/(Total_NQT_entrants_required!D20+New_to_SF_sector_expected!D20+'Re-entrants_expected'!D20+Entrants_via_other_initiatives!D20)</f>
        <v>0.5196971229063404</v>
      </c>
      <c r="F79" s="496">
        <f>Total_NQT_entrants_required!E20/(Total_NQT_entrants_required!E20+New_to_SF_sector_expected!E20+'Re-entrants_expected'!E20+Entrants_via_other_initiatives!E20)</f>
        <v>0.51969712290634051</v>
      </c>
      <c r="G79" s="496">
        <f>Total_NQT_entrants_required!F20/(Total_NQT_entrants_required!F20+New_to_SF_sector_expected!F20+'Re-entrants_expected'!F20+Entrants_via_other_initiatives!F20)</f>
        <v>0.5196971229063404</v>
      </c>
      <c r="H79" s="496">
        <f>Total_NQT_entrants_required!G20/(Total_NQT_entrants_required!G20+New_to_SF_sector_expected!G20+'Re-entrants_expected'!G20+Entrants_via_other_initiatives!G20)</f>
        <v>0.5196971229063404</v>
      </c>
      <c r="I79" s="496">
        <f>Total_NQT_entrants_required!H20/(Total_NQT_entrants_required!H20+New_to_SF_sector_expected!H20+'Re-entrants_expected'!H20+Entrants_via_other_initiatives!H20)</f>
        <v>0.5196971229063404</v>
      </c>
      <c r="J79" s="496">
        <f>Total_NQT_entrants_required!I20/(Total_NQT_entrants_required!I20+New_to_SF_sector_expected!I20+'Re-entrants_expected'!I20+Entrants_via_other_initiatives!I20)</f>
        <v>0.5196971229063404</v>
      </c>
      <c r="K79" s="496">
        <f>Total_NQT_entrants_required!J20/(Total_NQT_entrants_required!J20+New_to_SF_sector_expected!J20+'Re-entrants_expected'!J20+Entrants_via_other_initiatives!J20)</f>
        <v>0.5196971229063404</v>
      </c>
      <c r="L79" s="496">
        <f>Total_NQT_entrants_required!K20/(Total_NQT_entrants_required!K20+New_to_SF_sector_expected!K20+'Re-entrants_expected'!K20+Entrants_via_other_initiatives!K20)</f>
        <v>0.5196971229063404</v>
      </c>
    </row>
    <row r="80" spans="3:12" ht="13.15">
      <c r="C80" s="311" t="str">
        <f>USER_TESTING_TAB!B95</f>
        <v>Design &amp; Technology</v>
      </c>
      <c r="D80" s="496">
        <f>Total_NQT_entrants_required!C21/(Total_NQT_entrants_required!C21+New_to_SF_sector_expected!C21+'Re-entrants_expected'!C21+Entrants_via_other_initiatives!C21)</f>
        <v>0.51969712290634051</v>
      </c>
      <c r="E80" s="496">
        <f>Total_NQT_entrants_required!D21/(Total_NQT_entrants_required!D21+New_to_SF_sector_expected!D21+'Re-entrants_expected'!D21+Entrants_via_other_initiatives!D21)</f>
        <v>0.51969712290634051</v>
      </c>
      <c r="F80" s="496">
        <f>Total_NQT_entrants_required!E21/(Total_NQT_entrants_required!E21+New_to_SF_sector_expected!E21+'Re-entrants_expected'!E21+Entrants_via_other_initiatives!E21)</f>
        <v>0.5196971229063404</v>
      </c>
      <c r="G80" s="496">
        <f>Total_NQT_entrants_required!F21/(Total_NQT_entrants_required!F21+New_to_SF_sector_expected!F21+'Re-entrants_expected'!F21+Entrants_via_other_initiatives!F21)</f>
        <v>0.51969712290634051</v>
      </c>
      <c r="H80" s="496">
        <f>Total_NQT_entrants_required!G21/(Total_NQT_entrants_required!G21+New_to_SF_sector_expected!G21+'Re-entrants_expected'!G21+Entrants_via_other_initiatives!G21)</f>
        <v>0.5196971229063404</v>
      </c>
      <c r="I80" s="496">
        <f>Total_NQT_entrants_required!H21/(Total_NQT_entrants_required!H21+New_to_SF_sector_expected!H21+'Re-entrants_expected'!H21+Entrants_via_other_initiatives!H21)</f>
        <v>0.51969712290634051</v>
      </c>
      <c r="J80" s="496">
        <f>Total_NQT_entrants_required!I21/(Total_NQT_entrants_required!I21+New_to_SF_sector_expected!I21+'Re-entrants_expected'!I21+Entrants_via_other_initiatives!I21)</f>
        <v>0.51969712290634051</v>
      </c>
      <c r="K80" s="496">
        <f>Total_NQT_entrants_required!J21/(Total_NQT_entrants_required!J21+New_to_SF_sector_expected!J21+'Re-entrants_expected'!J21+Entrants_via_other_initiatives!J21)</f>
        <v>0.5196971229063404</v>
      </c>
      <c r="L80" s="496">
        <f>Total_NQT_entrants_required!K21/(Total_NQT_entrants_required!K21+New_to_SF_sector_expected!K21+'Re-entrants_expected'!K21+Entrants_via_other_initiatives!K21)</f>
        <v>0.5196971229063404</v>
      </c>
    </row>
    <row r="81" spans="3:12" ht="13.15">
      <c r="C81" s="311" t="str">
        <f>USER_TESTING_TAB!B96</f>
        <v>Drama</v>
      </c>
      <c r="D81" s="496">
        <f>Total_NQT_entrants_required!C22/(Total_NQT_entrants_required!C22+New_to_SF_sector_expected!C22+'Re-entrants_expected'!C22+Entrants_via_other_initiatives!C22)</f>
        <v>0.5196971229063404</v>
      </c>
      <c r="E81" s="496">
        <f>Total_NQT_entrants_required!D22/(Total_NQT_entrants_required!D22+New_to_SF_sector_expected!D22+'Re-entrants_expected'!D22+Entrants_via_other_initiatives!D22)</f>
        <v>0.5196971229063404</v>
      </c>
      <c r="F81" s="496">
        <f>Total_NQT_entrants_required!E22/(Total_NQT_entrants_required!E22+New_to_SF_sector_expected!E22+'Re-entrants_expected'!E22+Entrants_via_other_initiatives!E22)</f>
        <v>0.5196971229063404</v>
      </c>
      <c r="G81" s="496">
        <f>Total_NQT_entrants_required!F22/(Total_NQT_entrants_required!F22+New_to_SF_sector_expected!F22+'Re-entrants_expected'!F22+Entrants_via_other_initiatives!F22)</f>
        <v>0.51969712290634051</v>
      </c>
      <c r="H81" s="496">
        <f>Total_NQT_entrants_required!G22/(Total_NQT_entrants_required!G22+New_to_SF_sector_expected!G22+'Re-entrants_expected'!G22+Entrants_via_other_initiatives!G22)</f>
        <v>0.5196971229063404</v>
      </c>
      <c r="I81" s="496">
        <f>Total_NQT_entrants_required!H22/(Total_NQT_entrants_required!H22+New_to_SF_sector_expected!H22+'Re-entrants_expected'!H22+Entrants_via_other_initiatives!H22)</f>
        <v>0.5196971229063404</v>
      </c>
      <c r="J81" s="496">
        <f>Total_NQT_entrants_required!I22/(Total_NQT_entrants_required!I22+New_to_SF_sector_expected!I22+'Re-entrants_expected'!I22+Entrants_via_other_initiatives!I22)</f>
        <v>0.51969712290634051</v>
      </c>
      <c r="K81" s="496">
        <f>Total_NQT_entrants_required!J22/(Total_NQT_entrants_required!J22+New_to_SF_sector_expected!J22+'Re-entrants_expected'!J22+Entrants_via_other_initiatives!J22)</f>
        <v>0.5196971229063404</v>
      </c>
      <c r="L81" s="496">
        <f>Total_NQT_entrants_required!K22/(Total_NQT_entrants_required!K22+New_to_SF_sector_expected!K22+'Re-entrants_expected'!K22+Entrants_via_other_initiatives!K22)</f>
        <v>0.5196971229063404</v>
      </c>
    </row>
    <row r="82" spans="3:12" ht="13.15">
      <c r="C82" s="311" t="str">
        <f>USER_TESTING_TAB!B97</f>
        <v>English</v>
      </c>
      <c r="D82" s="496">
        <f>Total_NQT_entrants_required!C23/(Total_NQT_entrants_required!C23+New_to_SF_sector_expected!C23+'Re-entrants_expected'!C23+Entrants_via_other_initiatives!C23)</f>
        <v>0.5196971229063404</v>
      </c>
      <c r="E82" s="496">
        <f>Total_NQT_entrants_required!D23/(Total_NQT_entrants_required!D23+New_to_SF_sector_expected!D23+'Re-entrants_expected'!D23+Entrants_via_other_initiatives!D23)</f>
        <v>0.5196971229063404</v>
      </c>
      <c r="F82" s="496">
        <f>Total_NQT_entrants_required!E23/(Total_NQT_entrants_required!E23+New_to_SF_sector_expected!E23+'Re-entrants_expected'!E23+Entrants_via_other_initiatives!E23)</f>
        <v>0.5196971229063404</v>
      </c>
      <c r="G82" s="496">
        <f>Total_NQT_entrants_required!F23/(Total_NQT_entrants_required!F23+New_to_SF_sector_expected!F23+'Re-entrants_expected'!F23+Entrants_via_other_initiatives!F23)</f>
        <v>0.51969712290634051</v>
      </c>
      <c r="H82" s="496">
        <f>Total_NQT_entrants_required!G23/(Total_NQT_entrants_required!G23+New_to_SF_sector_expected!G23+'Re-entrants_expected'!G23+Entrants_via_other_initiatives!G23)</f>
        <v>0.51969712290634051</v>
      </c>
      <c r="I82" s="496">
        <f>Total_NQT_entrants_required!H23/(Total_NQT_entrants_required!H23+New_to_SF_sector_expected!H23+'Re-entrants_expected'!H23+Entrants_via_other_initiatives!H23)</f>
        <v>0.51969712290634051</v>
      </c>
      <c r="J82" s="496">
        <f>Total_NQT_entrants_required!I23/(Total_NQT_entrants_required!I23+New_to_SF_sector_expected!I23+'Re-entrants_expected'!I23+Entrants_via_other_initiatives!I23)</f>
        <v>0.5196971229063404</v>
      </c>
      <c r="K82" s="496">
        <f>Total_NQT_entrants_required!J23/(Total_NQT_entrants_required!J23+New_to_SF_sector_expected!J23+'Re-entrants_expected'!J23+Entrants_via_other_initiatives!J23)</f>
        <v>0.5196971229063404</v>
      </c>
      <c r="L82" s="496">
        <f>Total_NQT_entrants_required!K23/(Total_NQT_entrants_required!K23+New_to_SF_sector_expected!K23+'Re-entrants_expected'!K23+Entrants_via_other_initiatives!K23)</f>
        <v>0.5196971229063404</v>
      </c>
    </row>
    <row r="83" spans="3:12" ht="13.15">
      <c r="C83" s="311" t="str">
        <f>USER_TESTING_TAB!B98</f>
        <v>Food</v>
      </c>
      <c r="D83" s="496">
        <f>Total_NQT_entrants_required!C24/(Total_NQT_entrants_required!C24+New_to_SF_sector_expected!C24+'Re-entrants_expected'!C24+Entrants_via_other_initiatives!C24)</f>
        <v>0.5196971229063404</v>
      </c>
      <c r="E83" s="496">
        <f>Total_NQT_entrants_required!D24/(Total_NQT_entrants_required!D24+New_to_SF_sector_expected!D24+'Re-entrants_expected'!D24+Entrants_via_other_initiatives!D24)</f>
        <v>0.5196971229063404</v>
      </c>
      <c r="F83" s="496">
        <f>Total_NQT_entrants_required!E24/(Total_NQT_entrants_required!E24+New_to_SF_sector_expected!E24+'Re-entrants_expected'!E24+Entrants_via_other_initiatives!E24)</f>
        <v>0.5196971229063404</v>
      </c>
      <c r="G83" s="496">
        <f>Total_NQT_entrants_required!F24/(Total_NQT_entrants_required!F24+New_to_SF_sector_expected!F24+'Re-entrants_expected'!F24+Entrants_via_other_initiatives!F24)</f>
        <v>0.5196971229063404</v>
      </c>
      <c r="H83" s="496">
        <f>Total_NQT_entrants_required!G24/(Total_NQT_entrants_required!G24+New_to_SF_sector_expected!G24+'Re-entrants_expected'!G24+Entrants_via_other_initiatives!G24)</f>
        <v>0.5196971229063404</v>
      </c>
      <c r="I83" s="496">
        <f>Total_NQT_entrants_required!H24/(Total_NQT_entrants_required!H24+New_to_SF_sector_expected!H24+'Re-entrants_expected'!H24+Entrants_via_other_initiatives!H24)</f>
        <v>0.5196971229063404</v>
      </c>
      <c r="J83" s="496">
        <f>Total_NQT_entrants_required!I24/(Total_NQT_entrants_required!I24+New_to_SF_sector_expected!I24+'Re-entrants_expected'!I24+Entrants_via_other_initiatives!I24)</f>
        <v>0.5196971229063404</v>
      </c>
      <c r="K83" s="496">
        <f>Total_NQT_entrants_required!J24/(Total_NQT_entrants_required!J24+New_to_SF_sector_expected!J24+'Re-entrants_expected'!J24+Entrants_via_other_initiatives!J24)</f>
        <v>0.5196971229063404</v>
      </c>
      <c r="L83" s="496">
        <f>Total_NQT_entrants_required!K24/(Total_NQT_entrants_required!K24+New_to_SF_sector_expected!K24+'Re-entrants_expected'!K24+Entrants_via_other_initiatives!K24)</f>
        <v>0.5196971229063404</v>
      </c>
    </row>
    <row r="84" spans="3:12" ht="13.15">
      <c r="C84" s="311" t="str">
        <f>USER_TESTING_TAB!B99</f>
        <v>Geography</v>
      </c>
      <c r="D84" s="496">
        <f>Total_NQT_entrants_required!C25/(Total_NQT_entrants_required!C25+New_to_SF_sector_expected!C25+'Re-entrants_expected'!C25+Entrants_via_other_initiatives!C25)</f>
        <v>0.51969712290634051</v>
      </c>
      <c r="E84" s="496">
        <f>Total_NQT_entrants_required!D25/(Total_NQT_entrants_required!D25+New_to_SF_sector_expected!D25+'Re-entrants_expected'!D25+Entrants_via_other_initiatives!D25)</f>
        <v>0.5196971229063404</v>
      </c>
      <c r="F84" s="496">
        <f>Total_NQT_entrants_required!E25/(Total_NQT_entrants_required!E25+New_to_SF_sector_expected!E25+'Re-entrants_expected'!E25+Entrants_via_other_initiatives!E25)</f>
        <v>0.5196971229063404</v>
      </c>
      <c r="G84" s="496">
        <f>Total_NQT_entrants_required!F25/(Total_NQT_entrants_required!F25+New_to_SF_sector_expected!F25+'Re-entrants_expected'!F25+Entrants_via_other_initiatives!F25)</f>
        <v>0.51969712290634051</v>
      </c>
      <c r="H84" s="496">
        <f>Total_NQT_entrants_required!G25/(Total_NQT_entrants_required!G25+New_to_SF_sector_expected!G25+'Re-entrants_expected'!G25+Entrants_via_other_initiatives!G25)</f>
        <v>0.51969712290634051</v>
      </c>
      <c r="I84" s="496">
        <f>Total_NQT_entrants_required!H25/(Total_NQT_entrants_required!H25+New_to_SF_sector_expected!H25+'Re-entrants_expected'!H25+Entrants_via_other_initiatives!H25)</f>
        <v>0.5196971229063404</v>
      </c>
      <c r="J84" s="496">
        <f>Total_NQT_entrants_required!I25/(Total_NQT_entrants_required!I25+New_to_SF_sector_expected!I25+'Re-entrants_expected'!I25+Entrants_via_other_initiatives!I25)</f>
        <v>0.5196971229063404</v>
      </c>
      <c r="K84" s="496">
        <f>Total_NQT_entrants_required!J25/(Total_NQT_entrants_required!J25+New_to_SF_sector_expected!J25+'Re-entrants_expected'!J25+Entrants_via_other_initiatives!J25)</f>
        <v>0.5196971229063404</v>
      </c>
      <c r="L84" s="496">
        <f>Total_NQT_entrants_required!K25/(Total_NQT_entrants_required!K25+New_to_SF_sector_expected!K25+'Re-entrants_expected'!K25+Entrants_via_other_initiatives!K25)</f>
        <v>0.5196971229063404</v>
      </c>
    </row>
    <row r="85" spans="3:12" ht="13.15">
      <c r="C85" s="311" t="str">
        <f>USER_TESTING_TAB!B100</f>
        <v>History</v>
      </c>
      <c r="D85" s="496">
        <f>Total_NQT_entrants_required!C26/(Total_NQT_entrants_required!C26+New_to_SF_sector_expected!C26+'Re-entrants_expected'!C26+Entrants_via_other_initiatives!C26)</f>
        <v>0.5196971229063404</v>
      </c>
      <c r="E85" s="496">
        <f>Total_NQT_entrants_required!D26/(Total_NQT_entrants_required!D26+New_to_SF_sector_expected!D26+'Re-entrants_expected'!D26+Entrants_via_other_initiatives!D26)</f>
        <v>0.5196971229063404</v>
      </c>
      <c r="F85" s="496">
        <f>Total_NQT_entrants_required!E26/(Total_NQT_entrants_required!E26+New_to_SF_sector_expected!E26+'Re-entrants_expected'!E26+Entrants_via_other_initiatives!E26)</f>
        <v>0.5196971229063404</v>
      </c>
      <c r="G85" s="496">
        <f>Total_NQT_entrants_required!F26/(Total_NQT_entrants_required!F26+New_to_SF_sector_expected!F26+'Re-entrants_expected'!F26+Entrants_via_other_initiatives!F26)</f>
        <v>0.5196971229063404</v>
      </c>
      <c r="H85" s="496">
        <f>Total_NQT_entrants_required!G26/(Total_NQT_entrants_required!G26+New_to_SF_sector_expected!G26+'Re-entrants_expected'!G26+Entrants_via_other_initiatives!G26)</f>
        <v>0.5196971229063404</v>
      </c>
      <c r="I85" s="496">
        <f>Total_NQT_entrants_required!H26/(Total_NQT_entrants_required!H26+New_to_SF_sector_expected!H26+'Re-entrants_expected'!H26+Entrants_via_other_initiatives!H26)</f>
        <v>0.5196971229063404</v>
      </c>
      <c r="J85" s="496">
        <f>Total_NQT_entrants_required!I26/(Total_NQT_entrants_required!I26+New_to_SF_sector_expected!I26+'Re-entrants_expected'!I26+Entrants_via_other_initiatives!I26)</f>
        <v>0.51969712290634051</v>
      </c>
      <c r="K85" s="496">
        <f>Total_NQT_entrants_required!J26/(Total_NQT_entrants_required!J26+New_to_SF_sector_expected!J26+'Re-entrants_expected'!J26+Entrants_via_other_initiatives!J26)</f>
        <v>0.5196971229063404</v>
      </c>
      <c r="L85" s="496">
        <f>Total_NQT_entrants_required!K26/(Total_NQT_entrants_required!K26+New_to_SF_sector_expected!K26+'Re-entrants_expected'!K26+Entrants_via_other_initiatives!K26)</f>
        <v>0.5196971229063404</v>
      </c>
    </row>
    <row r="86" spans="3:12" ht="13.15">
      <c r="C86" s="311" t="str">
        <f>USER_TESTING_TAB!B101</f>
        <v>Mathematics</v>
      </c>
      <c r="D86" s="496">
        <f>Total_NQT_entrants_required!C27/(Total_NQT_entrants_required!C27+New_to_SF_sector_expected!C27+'Re-entrants_expected'!C27+Entrants_via_other_initiatives!C27)</f>
        <v>0.5196971229063404</v>
      </c>
      <c r="E86" s="496">
        <f>Total_NQT_entrants_required!D27/(Total_NQT_entrants_required!D27+New_to_SF_sector_expected!D27+'Re-entrants_expected'!D27+Entrants_via_other_initiatives!D27)</f>
        <v>0.5196971229063404</v>
      </c>
      <c r="F86" s="496">
        <f>Total_NQT_entrants_required!E27/(Total_NQT_entrants_required!E27+New_to_SF_sector_expected!E27+'Re-entrants_expected'!E27+Entrants_via_other_initiatives!E27)</f>
        <v>0.5196971229063404</v>
      </c>
      <c r="G86" s="496">
        <f>Total_NQT_entrants_required!F27/(Total_NQT_entrants_required!F27+New_to_SF_sector_expected!F27+'Re-entrants_expected'!F27+Entrants_via_other_initiatives!F27)</f>
        <v>0.5196971229063404</v>
      </c>
      <c r="H86" s="496">
        <f>Total_NQT_entrants_required!G27/(Total_NQT_entrants_required!G27+New_to_SF_sector_expected!G27+'Re-entrants_expected'!G27+Entrants_via_other_initiatives!G27)</f>
        <v>0.51969712290634051</v>
      </c>
      <c r="I86" s="496">
        <f>Total_NQT_entrants_required!H27/(Total_NQT_entrants_required!H27+New_to_SF_sector_expected!H27+'Re-entrants_expected'!H27+Entrants_via_other_initiatives!H27)</f>
        <v>0.5196971229063404</v>
      </c>
      <c r="J86" s="496">
        <f>Total_NQT_entrants_required!I27/(Total_NQT_entrants_required!I27+New_to_SF_sector_expected!I27+'Re-entrants_expected'!I27+Entrants_via_other_initiatives!I27)</f>
        <v>0.5196971229063404</v>
      </c>
      <c r="K86" s="496">
        <f>Total_NQT_entrants_required!J27/(Total_NQT_entrants_required!J27+New_to_SF_sector_expected!J27+'Re-entrants_expected'!J27+Entrants_via_other_initiatives!J27)</f>
        <v>0.5196971229063404</v>
      </c>
      <c r="L86" s="496">
        <f>Total_NQT_entrants_required!K27/(Total_NQT_entrants_required!K27+New_to_SF_sector_expected!K27+'Re-entrants_expected'!K27+Entrants_via_other_initiatives!K27)</f>
        <v>0.5196971229063404</v>
      </c>
    </row>
    <row r="87" spans="3:12" ht="13.15">
      <c r="C87" s="311" t="str">
        <f>USER_TESTING_TAB!B102</f>
        <v>Modern Foreign Languages</v>
      </c>
      <c r="D87" s="496">
        <f>Total_NQT_entrants_required!C28/(Total_NQT_entrants_required!C28+New_to_SF_sector_expected!C28+'Re-entrants_expected'!C28+Entrants_via_other_initiatives!C28)</f>
        <v>0.60013612901785185</v>
      </c>
      <c r="E87" s="496">
        <f>Total_NQT_entrants_required!D28/(Total_NQT_entrants_required!D28+New_to_SF_sector_expected!D28+'Re-entrants_expected'!D28+Entrants_via_other_initiatives!D28)</f>
        <v>0.66227776186997733</v>
      </c>
      <c r="F87" s="496">
        <f>Total_NQT_entrants_required!E28/(Total_NQT_entrants_required!E28+New_to_SF_sector_expected!E28+'Re-entrants_expected'!E28+Entrants_via_other_initiatives!E28)</f>
        <v>0.64618120888536157</v>
      </c>
      <c r="G87" s="496">
        <f>Total_NQT_entrants_required!F28/(Total_NQT_entrants_required!F28+New_to_SF_sector_expected!F28+'Re-entrants_expected'!F28+Entrants_via_other_initiatives!F28)</f>
        <v>0.52569957934753964</v>
      </c>
      <c r="H87" s="496">
        <f>Total_NQT_entrants_required!G28/(Total_NQT_entrants_required!G28+New_to_SF_sector_expected!G28+'Re-entrants_expected'!G28+Entrants_via_other_initiatives!G28)</f>
        <v>0.51857554230754821</v>
      </c>
      <c r="I87" s="496">
        <f>Total_NQT_entrants_required!H28/(Total_NQT_entrants_required!H28+New_to_SF_sector_expected!H28+'Re-entrants_expected'!H28+Entrants_via_other_initiatives!H28)</f>
        <v>0.5048709643128193</v>
      </c>
      <c r="J87" s="496">
        <f>Total_NQT_entrants_required!I28/(Total_NQT_entrants_required!I28+New_to_SF_sector_expected!I28+'Re-entrants_expected'!I28+Entrants_via_other_initiatives!I28)</f>
        <v>0.49669038633873303</v>
      </c>
      <c r="K87" s="496">
        <f>Total_NQT_entrants_required!J28/(Total_NQT_entrants_required!J28+New_to_SF_sector_expected!J28+'Re-entrants_expected'!J28+Entrants_via_other_initiatives!J28)</f>
        <v>0.48904105861426661</v>
      </c>
      <c r="L87" s="496">
        <f>Total_NQT_entrants_required!K28/(Total_NQT_entrants_required!K28+New_to_SF_sector_expected!K28+'Re-entrants_expected'!K28+Entrants_via_other_initiatives!K28)</f>
        <v>0.50178348389436989</v>
      </c>
    </row>
    <row r="88" spans="3:12" ht="13.15">
      <c r="C88" s="311" t="str">
        <f>USER_TESTING_TAB!B103</f>
        <v>Music</v>
      </c>
      <c r="D88" s="496">
        <f>Total_NQT_entrants_required!C29/(Total_NQT_entrants_required!C29+New_to_SF_sector_expected!C29+'Re-entrants_expected'!C29+Entrants_via_other_initiatives!C29)</f>
        <v>0.5196971229063404</v>
      </c>
      <c r="E88" s="496">
        <f>Total_NQT_entrants_required!D29/(Total_NQT_entrants_required!D29+New_to_SF_sector_expected!D29+'Re-entrants_expected'!D29+Entrants_via_other_initiatives!D29)</f>
        <v>0.5196971229063404</v>
      </c>
      <c r="F88" s="496">
        <f>Total_NQT_entrants_required!E29/(Total_NQT_entrants_required!E29+New_to_SF_sector_expected!E29+'Re-entrants_expected'!E29+Entrants_via_other_initiatives!E29)</f>
        <v>0.5196971229063404</v>
      </c>
      <c r="G88" s="496">
        <f>Total_NQT_entrants_required!F29/(Total_NQT_entrants_required!F29+New_to_SF_sector_expected!F29+'Re-entrants_expected'!F29+Entrants_via_other_initiatives!F29)</f>
        <v>0.5196971229063404</v>
      </c>
      <c r="H88" s="496">
        <f>Total_NQT_entrants_required!G29/(Total_NQT_entrants_required!G29+New_to_SF_sector_expected!G29+'Re-entrants_expected'!G29+Entrants_via_other_initiatives!G29)</f>
        <v>0.5196971229063404</v>
      </c>
      <c r="I88" s="496">
        <f>Total_NQT_entrants_required!H29/(Total_NQT_entrants_required!H29+New_to_SF_sector_expected!H29+'Re-entrants_expected'!H29+Entrants_via_other_initiatives!H29)</f>
        <v>0.5196971229063404</v>
      </c>
      <c r="J88" s="496">
        <f>Total_NQT_entrants_required!I29/(Total_NQT_entrants_required!I29+New_to_SF_sector_expected!I29+'Re-entrants_expected'!I29+Entrants_via_other_initiatives!I29)</f>
        <v>0.5196971229063404</v>
      </c>
      <c r="K88" s="496">
        <f>Total_NQT_entrants_required!J29/(Total_NQT_entrants_required!J29+New_to_SF_sector_expected!J29+'Re-entrants_expected'!J29+Entrants_via_other_initiatives!J29)</f>
        <v>0.5196971229063404</v>
      </c>
      <c r="L88" s="496">
        <f>Total_NQT_entrants_required!K29/(Total_NQT_entrants_required!K29+New_to_SF_sector_expected!K29+'Re-entrants_expected'!K29+Entrants_via_other_initiatives!K29)</f>
        <v>0.5196971229063404</v>
      </c>
    </row>
    <row r="89" spans="3:12" ht="13.15">
      <c r="C89" s="311" t="str">
        <f>USER_TESTING_TAB!B104</f>
        <v>Others</v>
      </c>
      <c r="D89" s="496">
        <f>Total_NQT_entrants_required!C30/(Total_NQT_entrants_required!C30+New_to_SF_sector_expected!C30+'Re-entrants_expected'!C30+Entrants_via_other_initiatives!C30)</f>
        <v>0.5196971229063404</v>
      </c>
      <c r="E89" s="496">
        <f>Total_NQT_entrants_required!D30/(Total_NQT_entrants_required!D30+New_to_SF_sector_expected!D30+'Re-entrants_expected'!D30+Entrants_via_other_initiatives!D30)</f>
        <v>0.5196971229063404</v>
      </c>
      <c r="F89" s="496">
        <f>Total_NQT_entrants_required!E30/(Total_NQT_entrants_required!E30+New_to_SF_sector_expected!E30+'Re-entrants_expected'!E30+Entrants_via_other_initiatives!E30)</f>
        <v>0.5196971229063404</v>
      </c>
      <c r="G89" s="496">
        <f>Total_NQT_entrants_required!F30/(Total_NQT_entrants_required!F30+New_to_SF_sector_expected!F30+'Re-entrants_expected'!F30+Entrants_via_other_initiatives!F30)</f>
        <v>0.51969712290634029</v>
      </c>
      <c r="H89" s="496">
        <f>Total_NQT_entrants_required!G30/(Total_NQT_entrants_required!G30+New_to_SF_sector_expected!G30+'Re-entrants_expected'!G30+Entrants_via_other_initiatives!G30)</f>
        <v>0.51969712290634051</v>
      </c>
      <c r="I89" s="496">
        <f>Total_NQT_entrants_required!H30/(Total_NQT_entrants_required!H30+New_to_SF_sector_expected!H30+'Re-entrants_expected'!H30+Entrants_via_other_initiatives!H30)</f>
        <v>0.5196971229063404</v>
      </c>
      <c r="J89" s="496">
        <f>Total_NQT_entrants_required!I30/(Total_NQT_entrants_required!I30+New_to_SF_sector_expected!I30+'Re-entrants_expected'!I30+Entrants_via_other_initiatives!I30)</f>
        <v>0.5196971229063404</v>
      </c>
      <c r="K89" s="496">
        <f>Total_NQT_entrants_required!J30/(Total_NQT_entrants_required!J30+New_to_SF_sector_expected!J30+'Re-entrants_expected'!J30+Entrants_via_other_initiatives!J30)</f>
        <v>0.5196971229063404</v>
      </c>
      <c r="L89" s="496">
        <f>Total_NQT_entrants_required!K30/(Total_NQT_entrants_required!K30+New_to_SF_sector_expected!K30+'Re-entrants_expected'!K30+Entrants_via_other_initiatives!K30)</f>
        <v>0.5196971229063404</v>
      </c>
    </row>
    <row r="90" spans="3:12" ht="13.15">
      <c r="C90" s="311" t="str">
        <f>USER_TESTING_TAB!B105</f>
        <v>Physical Education</v>
      </c>
      <c r="D90" s="496">
        <f>Total_NQT_entrants_required!C31/(Total_NQT_entrants_required!C31+New_to_SF_sector_expected!C31+'Re-entrants_expected'!C31+Entrants_via_other_initiatives!C31)</f>
        <v>0.5196971229063404</v>
      </c>
      <c r="E90" s="496">
        <f>Total_NQT_entrants_required!D31/(Total_NQT_entrants_required!D31+New_to_SF_sector_expected!D31+'Re-entrants_expected'!D31+Entrants_via_other_initiatives!D31)</f>
        <v>0.51969712290634051</v>
      </c>
      <c r="F90" s="496">
        <f>Total_NQT_entrants_required!E31/(Total_NQT_entrants_required!E31+New_to_SF_sector_expected!E31+'Re-entrants_expected'!E31+Entrants_via_other_initiatives!E31)</f>
        <v>0.5196971229063404</v>
      </c>
      <c r="G90" s="496">
        <f>Total_NQT_entrants_required!F31/(Total_NQT_entrants_required!F31+New_to_SF_sector_expected!F31+'Re-entrants_expected'!F31+Entrants_via_other_initiatives!F31)</f>
        <v>0.5196971229063404</v>
      </c>
      <c r="H90" s="496">
        <f>Total_NQT_entrants_required!G31/(Total_NQT_entrants_required!G31+New_to_SF_sector_expected!G31+'Re-entrants_expected'!G31+Entrants_via_other_initiatives!G31)</f>
        <v>0.5196971229063404</v>
      </c>
      <c r="I90" s="496">
        <f>Total_NQT_entrants_required!H31/(Total_NQT_entrants_required!H31+New_to_SF_sector_expected!H31+'Re-entrants_expected'!H31+Entrants_via_other_initiatives!H31)</f>
        <v>0.5196971229063404</v>
      </c>
      <c r="J90" s="496">
        <f>Total_NQT_entrants_required!I31/(Total_NQT_entrants_required!I31+New_to_SF_sector_expected!I31+'Re-entrants_expected'!I31+Entrants_via_other_initiatives!I31)</f>
        <v>0.5196971229063404</v>
      </c>
      <c r="K90" s="496">
        <f>Total_NQT_entrants_required!J31/(Total_NQT_entrants_required!J31+New_to_SF_sector_expected!J31+'Re-entrants_expected'!J31+Entrants_via_other_initiatives!J31)</f>
        <v>0.5196971229063404</v>
      </c>
      <c r="L90" s="496">
        <f>Total_NQT_entrants_required!K31/(Total_NQT_entrants_required!K31+New_to_SF_sector_expected!K31+'Re-entrants_expected'!K31+Entrants_via_other_initiatives!K31)</f>
        <v>0.5196971229063404</v>
      </c>
    </row>
    <row r="91" spans="3:12" ht="13.15">
      <c r="C91" s="311" t="str">
        <f>USER_TESTING_TAB!B106</f>
        <v>Physics</v>
      </c>
      <c r="D91" s="496">
        <f>Total_NQT_entrants_required!C32/(Total_NQT_entrants_required!C32+New_to_SF_sector_expected!C32+'Re-entrants_expected'!C32+Entrants_via_other_initiatives!C32)</f>
        <v>0.5196971229063404</v>
      </c>
      <c r="E91" s="496">
        <f>Total_NQT_entrants_required!D32/(Total_NQT_entrants_required!D32+New_to_SF_sector_expected!D32+'Re-entrants_expected'!D32+Entrants_via_other_initiatives!D32)</f>
        <v>0.5196971229063404</v>
      </c>
      <c r="F91" s="496">
        <f>Total_NQT_entrants_required!E32/(Total_NQT_entrants_required!E32+New_to_SF_sector_expected!E32+'Re-entrants_expected'!E32+Entrants_via_other_initiatives!E32)</f>
        <v>0.51969712290634051</v>
      </c>
      <c r="G91" s="496">
        <f>Total_NQT_entrants_required!F32/(Total_NQT_entrants_required!F32+New_to_SF_sector_expected!F32+'Re-entrants_expected'!F32+Entrants_via_other_initiatives!F32)</f>
        <v>0.5196971229063404</v>
      </c>
      <c r="H91" s="496">
        <f>Total_NQT_entrants_required!G32/(Total_NQT_entrants_required!G32+New_to_SF_sector_expected!G32+'Re-entrants_expected'!G32+Entrants_via_other_initiatives!G32)</f>
        <v>0.51969712290634051</v>
      </c>
      <c r="I91" s="496">
        <f>Total_NQT_entrants_required!H32/(Total_NQT_entrants_required!H32+New_to_SF_sector_expected!H32+'Re-entrants_expected'!H32+Entrants_via_other_initiatives!H32)</f>
        <v>0.5196971229063404</v>
      </c>
      <c r="J91" s="496">
        <f>Total_NQT_entrants_required!I32/(Total_NQT_entrants_required!I32+New_to_SF_sector_expected!I32+'Re-entrants_expected'!I32+Entrants_via_other_initiatives!I32)</f>
        <v>0.5196971229063404</v>
      </c>
      <c r="K91" s="496">
        <f>Total_NQT_entrants_required!J32/(Total_NQT_entrants_required!J32+New_to_SF_sector_expected!J32+'Re-entrants_expected'!J32+Entrants_via_other_initiatives!J32)</f>
        <v>0.5196971229063404</v>
      </c>
      <c r="L91" s="496">
        <f>Total_NQT_entrants_required!K32/(Total_NQT_entrants_required!K32+New_to_SF_sector_expected!K32+'Re-entrants_expected'!K32+Entrants_via_other_initiatives!K32)</f>
        <v>0.5196971229063404</v>
      </c>
    </row>
    <row r="92" spans="3:12" ht="13.15">
      <c r="C92" s="311" t="str">
        <f>USER_TESTING_TAB!B107</f>
        <v>Religious Education</v>
      </c>
      <c r="D92" s="496">
        <f>Total_NQT_entrants_required!C33/(Total_NQT_entrants_required!C33+New_to_SF_sector_expected!C33+'Re-entrants_expected'!C33+Entrants_via_other_initiatives!C33)</f>
        <v>0.5196971229063404</v>
      </c>
      <c r="E92" s="496">
        <f>Total_NQT_entrants_required!D33/(Total_NQT_entrants_required!D33+New_to_SF_sector_expected!D33+'Re-entrants_expected'!D33+Entrants_via_other_initiatives!D33)</f>
        <v>0.5196971229063404</v>
      </c>
      <c r="F92" s="496">
        <f>Total_NQT_entrants_required!E33/(Total_NQT_entrants_required!E33+New_to_SF_sector_expected!E33+'Re-entrants_expected'!E33+Entrants_via_other_initiatives!E33)</f>
        <v>0.5196971229063404</v>
      </c>
      <c r="G92" s="496">
        <f>Total_NQT_entrants_required!F33/(Total_NQT_entrants_required!F33+New_to_SF_sector_expected!F33+'Re-entrants_expected'!F33+Entrants_via_other_initiatives!F33)</f>
        <v>0.5196971229063404</v>
      </c>
      <c r="H92" s="496">
        <f>Total_NQT_entrants_required!G33/(Total_NQT_entrants_required!G33+New_to_SF_sector_expected!G33+'Re-entrants_expected'!G33+Entrants_via_other_initiatives!G33)</f>
        <v>0.5196971229063404</v>
      </c>
      <c r="I92" s="496">
        <f>Total_NQT_entrants_required!H33/(Total_NQT_entrants_required!H33+New_to_SF_sector_expected!H33+'Re-entrants_expected'!H33+Entrants_via_other_initiatives!H33)</f>
        <v>0.5196971229063404</v>
      </c>
      <c r="J92" s="496">
        <f>Total_NQT_entrants_required!I33/(Total_NQT_entrants_required!I33+New_to_SF_sector_expected!I33+'Re-entrants_expected'!I33+Entrants_via_other_initiatives!I33)</f>
        <v>0.5196971229063404</v>
      </c>
      <c r="K92" s="496">
        <f>Total_NQT_entrants_required!J33/(Total_NQT_entrants_required!J33+New_to_SF_sector_expected!J33+'Re-entrants_expected'!J33+Entrants_via_other_initiatives!J33)</f>
        <v>0.51969712290634051</v>
      </c>
      <c r="L92" s="496">
        <f>Total_NQT_entrants_required!K33/(Total_NQT_entrants_required!K33+New_to_SF_sector_expected!K33+'Re-entrants_expected'!K33+Entrants_via_other_initiatives!K33)</f>
        <v>0.51969712290634051</v>
      </c>
    </row>
    <row r="93" spans="3:12" ht="13.15">
      <c r="C93" s="311" t="s">
        <v>8</v>
      </c>
      <c r="D93" s="496">
        <f>Total_NQT_entrants_required!C37/(Total_NQT_entrants_required!C37+New_to_SF_sector_expected!C37+'Re-entrants_expected'!C37+Entrants_via_other_initiatives!C37)</f>
        <v>0.50779961930097006</v>
      </c>
      <c r="E93" s="496">
        <f>Total_NQT_entrants_required!D37/(Total_NQT_entrants_required!D37+New_to_SF_sector_expected!D37+'Re-entrants_expected'!D37+Entrants_via_other_initiatives!D37)</f>
        <v>0.5123248686955062</v>
      </c>
      <c r="F93" s="496">
        <f>Total_NQT_entrants_required!E37/(Total_NQT_entrants_required!E37+New_to_SF_sector_expected!E37+'Re-entrants_expected'!E37+Entrants_via_other_initiatives!E37)</f>
        <v>0.51107090956633561</v>
      </c>
      <c r="G93" s="496">
        <f>Total_NQT_entrants_required!F37/(Total_NQT_entrants_required!F37+New_to_SF_sector_expected!F37+'Re-entrants_expected'!F37+Entrants_via_other_initiatives!F37)</f>
        <v>0.50390806775168018</v>
      </c>
      <c r="H93" s="496">
        <f>Total_NQT_entrants_required!G37/(Total_NQT_entrants_required!G37+New_to_SF_sector_expected!G37+'Re-entrants_expected'!G37+Entrants_via_other_initiatives!G37)</f>
        <v>0.5035173396783782</v>
      </c>
      <c r="I93" s="496">
        <f>Total_NQT_entrants_required!H37/(Total_NQT_entrants_required!H37+New_to_SF_sector_expected!H37+'Re-entrants_expected'!H37+Entrants_via_other_initiatives!H37)</f>
        <v>0.50290358354586129</v>
      </c>
      <c r="J93" s="496">
        <f>Total_NQT_entrants_required!I37/(Total_NQT_entrants_required!I37+New_to_SF_sector_expected!I37+'Re-entrants_expected'!I37+Entrants_via_other_initiatives!I37)</f>
        <v>0.50254232990854697</v>
      </c>
      <c r="K93" s="496">
        <f>Total_NQT_entrants_required!J37/(Total_NQT_entrants_required!J37+New_to_SF_sector_expected!J37+'Re-entrants_expected'!J37+Entrants_via_other_initiatives!J37)</f>
        <v>0.50197788239133934</v>
      </c>
      <c r="L93" s="496">
        <f>Total_NQT_entrants_required!K37/(Total_NQT_entrants_required!K37+New_to_SF_sector_expected!K37+'Re-entrants_expected'!K37+Entrants_via_other_initiatives!K37)</f>
        <v>0.50269155863760306</v>
      </c>
    </row>
  </sheetData>
  <mergeCells count="2">
    <mergeCell ref="C13:C14"/>
    <mergeCell ref="C15:C16"/>
  </mergeCells>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0000"/>
  </sheetPr>
  <dimension ref="A1:K295"/>
  <sheetViews>
    <sheetView showGridLines="0" zoomScale="90" zoomScaleNormal="90" workbookViewId="0"/>
  </sheetViews>
  <sheetFormatPr defaultRowHeight="12.75"/>
  <cols>
    <col min="2" max="2" width="32.73046875" customWidth="1"/>
    <col min="3" max="14" width="14.73046875" customWidth="1"/>
  </cols>
  <sheetData>
    <row r="1" spans="1:11" s="64" customFormat="1" ht="13.9">
      <c r="A1" s="63" t="str">
        <f>ModelBanner</f>
        <v>TSM_202021</v>
      </c>
    </row>
    <row r="2" spans="1:11" s="64" customFormat="1" ht="13.9">
      <c r="A2" s="865" t="s">
        <v>13</v>
      </c>
      <c r="B2" s="865" t="s">
        <v>30</v>
      </c>
    </row>
    <row r="3" spans="1:11" s="64" customFormat="1" ht="13.9">
      <c r="A3" s="65"/>
    </row>
    <row r="4" spans="1:11" s="538" customFormat="1" ht="13.9">
      <c r="A4" s="539" t="s">
        <v>26</v>
      </c>
      <c r="B4" s="539"/>
      <c r="C4" s="539"/>
      <c r="D4" s="539"/>
      <c r="E4" s="64"/>
      <c r="F4" s="539"/>
      <c r="G4" s="539"/>
      <c r="H4" s="539"/>
      <c r="I4" s="539"/>
    </row>
    <row r="5" spans="1:11" s="537" customFormat="1" ht="43.15" customHeight="1">
      <c r="A5" s="1306" t="s">
        <v>1753</v>
      </c>
      <c r="B5" s="1306"/>
      <c r="C5" s="1306"/>
      <c r="D5" s="1306"/>
      <c r="E5" s="1306"/>
      <c r="F5" s="1306"/>
      <c r="G5" s="1306"/>
      <c r="H5" s="1306"/>
      <c r="I5" s="1306"/>
      <c r="J5" s="1306"/>
      <c r="K5" s="1306"/>
    </row>
    <row r="6" spans="1:11" s="534" customFormat="1" ht="13.15">
      <c r="A6" s="1274" t="s">
        <v>1287</v>
      </c>
      <c r="B6" s="59"/>
      <c r="C6" s="59"/>
      <c r="D6" s="59"/>
      <c r="E6" s="280"/>
      <c r="F6" s="59"/>
      <c r="G6" s="59"/>
      <c r="H6" s="59"/>
      <c r="I6" s="59"/>
      <c r="J6" s="43"/>
      <c r="K6" s="43"/>
    </row>
    <row r="7" spans="1:11" s="534" customFormat="1" ht="13.15">
      <c r="A7" s="535" t="s">
        <v>724</v>
      </c>
      <c r="B7" s="536"/>
      <c r="C7" s="59"/>
      <c r="D7" s="59"/>
      <c r="E7" s="280"/>
      <c r="F7" s="59"/>
      <c r="G7" s="59"/>
      <c r="H7" s="59"/>
      <c r="I7" s="59"/>
      <c r="J7" s="43"/>
      <c r="K7" s="43"/>
    </row>
    <row r="8" spans="1:11" s="534" customFormat="1" ht="13.15">
      <c r="A8" s="536" t="s">
        <v>24</v>
      </c>
      <c r="B8" s="59"/>
      <c r="C8" s="59"/>
      <c r="D8" s="59"/>
      <c r="E8" s="280"/>
      <c r="F8" s="59"/>
      <c r="G8" s="59"/>
      <c r="H8" s="59"/>
      <c r="I8" s="59"/>
      <c r="J8" s="43"/>
      <c r="K8" s="43"/>
    </row>
    <row r="9" spans="1:11" s="534" customFormat="1" ht="13.15">
      <c r="A9" s="535" t="s">
        <v>758</v>
      </c>
      <c r="B9" s="59"/>
      <c r="C9" s="59"/>
      <c r="D9" s="59"/>
      <c r="E9" s="280"/>
      <c r="F9" s="59"/>
      <c r="G9" s="59"/>
      <c r="H9" s="59"/>
      <c r="I9" s="59"/>
      <c r="J9" s="43"/>
      <c r="K9" s="43"/>
    </row>
    <row r="10" spans="1:11" s="532" customFormat="1" ht="13.15">
      <c r="A10" s="533">
        <f>SUM(A13:A2111)</f>
        <v>0</v>
      </c>
      <c r="B10" s="71"/>
      <c r="C10" s="69"/>
      <c r="D10" s="46"/>
      <c r="E10" s="46"/>
      <c r="F10" s="46"/>
      <c r="G10" s="46"/>
      <c r="H10" s="70"/>
      <c r="I10" s="47"/>
      <c r="J10" s="47"/>
      <c r="K10" s="47"/>
    </row>
    <row r="12" spans="1:11" ht="15">
      <c r="B12" s="76" t="s">
        <v>757</v>
      </c>
    </row>
    <row r="14" spans="1:11" ht="13.15">
      <c r="B14" s="8" t="s">
        <v>59</v>
      </c>
      <c r="C14" s="311" t="str">
        <f>Total_NQT_entrants_required!C13</f>
        <v>2021/22</v>
      </c>
      <c r="D14" s="311" t="str">
        <f>Total_NQT_entrants_required!D13</f>
        <v>2022/23</v>
      </c>
      <c r="E14" s="311" t="str">
        <f>Total_NQT_entrants_required!E13</f>
        <v>2023/24</v>
      </c>
      <c r="F14" s="311" t="str">
        <f>Total_NQT_entrants_required!F13</f>
        <v>2024/25</v>
      </c>
      <c r="G14" s="311" t="str">
        <f>Total_NQT_entrants_required!G13</f>
        <v>2025/26</v>
      </c>
      <c r="H14" s="311" t="str">
        <f>Total_NQT_entrants_required!H13</f>
        <v>2026/27</v>
      </c>
      <c r="I14" s="311" t="str">
        <f>Total_NQT_entrants_required!I13</f>
        <v>2027/28</v>
      </c>
      <c r="J14" s="311" t="str">
        <f>Total_NQT_entrants_required!J13</f>
        <v>2028/29</v>
      </c>
      <c r="K14" s="311" t="str">
        <f>Total_NQT_entrants_required!K13</f>
        <v>2029/30</v>
      </c>
    </row>
    <row r="15" spans="1:11" ht="13.15">
      <c r="B15" s="311" t="str">
        <f>Total_NQT_entrants_required!B14</f>
        <v>Primary NQTs</v>
      </c>
      <c r="C15" s="628">
        <f>Total_NQT_entrants_required!C14</f>
        <v>12212.33970950428</v>
      </c>
      <c r="D15" s="628">
        <f>Total_NQT_entrants_required!D14</f>
        <v>12182.171354684171</v>
      </c>
      <c r="E15" s="628">
        <f>Total_NQT_entrants_required!E14</f>
        <v>12120.903997722355</v>
      </c>
      <c r="F15" s="628">
        <f>Total_NQT_entrants_required!F14</f>
        <v>12275.410488085734</v>
      </c>
      <c r="G15" s="628">
        <f>Total_NQT_entrants_required!G14</f>
        <v>12335.739036077639</v>
      </c>
      <c r="H15" s="628">
        <f>Total_NQT_entrants_required!H14</f>
        <v>12307.068347638535</v>
      </c>
      <c r="I15" s="628">
        <f>Total_NQT_entrants_required!I14</f>
        <v>12257.539535353639</v>
      </c>
      <c r="J15" s="628">
        <f>Total_NQT_entrants_required!J14</f>
        <v>12445.551028315936</v>
      </c>
      <c r="K15" s="628">
        <f>Total_NQT_entrants_required!K14</f>
        <v>12318.893511847891</v>
      </c>
    </row>
    <row r="16" spans="1:11" ht="13.15">
      <c r="B16" s="311" t="str">
        <f>Total_NQT_entrants_required!B15</f>
        <v>Art &amp; Design NQTs</v>
      </c>
      <c r="C16" s="628">
        <f>Total_NQT_entrants_required!C15</f>
        <v>468.61669434078539</v>
      </c>
      <c r="D16" s="628">
        <f>Total_NQT_entrants_required!D15</f>
        <v>455.50657527317446</v>
      </c>
      <c r="E16" s="628">
        <f>Total_NQT_entrants_required!E15</f>
        <v>451.57954784053851</v>
      </c>
      <c r="F16" s="628">
        <f>Total_NQT_entrants_required!F15</f>
        <v>482.20400471465092</v>
      </c>
      <c r="G16" s="628">
        <f>Total_NQT_entrants_required!G15</f>
        <v>479.46105071681848</v>
      </c>
      <c r="H16" s="628">
        <f>Total_NQT_entrants_required!H15</f>
        <v>469.44424771247776</v>
      </c>
      <c r="I16" s="628">
        <f>Total_NQT_entrants_required!I15</f>
        <v>466.45061084676809</v>
      </c>
      <c r="J16" s="628">
        <f>Total_NQT_entrants_required!J15</f>
        <v>464.9189496001012</v>
      </c>
      <c r="K16" s="628">
        <f>Total_NQT_entrants_required!K15</f>
        <v>472.54983734112795</v>
      </c>
    </row>
    <row r="17" spans="2:11" ht="13.15">
      <c r="B17" s="311" t="str">
        <f>Total_NQT_entrants_required!B16</f>
        <v>Biology NQTs</v>
      </c>
      <c r="C17" s="628">
        <f>Total_NQT_entrants_required!C16</f>
        <v>826.93959292286286</v>
      </c>
      <c r="D17" s="628">
        <f>Total_NQT_entrants_required!D16</f>
        <v>857.98664677338036</v>
      </c>
      <c r="E17" s="628">
        <f>Total_NQT_entrants_required!E16</f>
        <v>862.98667561062973</v>
      </c>
      <c r="F17" s="628">
        <f>Total_NQT_entrants_required!F16</f>
        <v>833.7177116338944</v>
      </c>
      <c r="G17" s="628">
        <f>Total_NQT_entrants_required!G16</f>
        <v>835.72997279898948</v>
      </c>
      <c r="H17" s="628">
        <f>Total_NQT_entrants_required!H16</f>
        <v>838.8537439260615</v>
      </c>
      <c r="I17" s="628">
        <f>Total_NQT_entrants_required!I16</f>
        <v>830.76163120509057</v>
      </c>
      <c r="J17" s="628">
        <f>Total_NQT_entrants_required!J16</f>
        <v>804.04798304657038</v>
      </c>
      <c r="K17" s="628">
        <f>Total_NQT_entrants_required!K16</f>
        <v>819.33001667757787</v>
      </c>
    </row>
    <row r="18" spans="2:11" ht="13.15">
      <c r="B18" s="311" t="str">
        <f>Total_NQT_entrants_required!B17</f>
        <v>Business Studies NQTs</v>
      </c>
      <c r="C18" s="628">
        <f>Total_NQT_entrants_required!C17</f>
        <v>251.3783872325597</v>
      </c>
      <c r="D18" s="628">
        <f>Total_NQT_entrants_required!D17</f>
        <v>269.96166657612645</v>
      </c>
      <c r="E18" s="628">
        <f>Total_NQT_entrants_required!E17</f>
        <v>297.52769444287566</v>
      </c>
      <c r="F18" s="628">
        <f>Total_NQT_entrants_required!F17</f>
        <v>297.34358160545429</v>
      </c>
      <c r="G18" s="628">
        <f>Total_NQT_entrants_required!G17</f>
        <v>312.49974837271202</v>
      </c>
      <c r="H18" s="628">
        <f>Total_NQT_entrants_required!H17</f>
        <v>315.90392747692863</v>
      </c>
      <c r="I18" s="628">
        <f>Total_NQT_entrants_required!I17</f>
        <v>312.83947585468189</v>
      </c>
      <c r="J18" s="628">
        <f>Total_NQT_entrants_required!J17</f>
        <v>298.97064459472927</v>
      </c>
      <c r="K18" s="628">
        <f>Total_NQT_entrants_required!K17</f>
        <v>307.78815016688333</v>
      </c>
    </row>
    <row r="19" spans="2:11" ht="13.15">
      <c r="B19" s="311" t="str">
        <f>Total_NQT_entrants_required!B18</f>
        <v>Chemistry NQTs</v>
      </c>
      <c r="C19" s="628">
        <f>Total_NQT_entrants_required!C18</f>
        <v>785.20250139550365</v>
      </c>
      <c r="D19" s="628">
        <f>Total_NQT_entrants_required!D18</f>
        <v>813.67156336692949</v>
      </c>
      <c r="E19" s="628">
        <f>Total_NQT_entrants_required!E18</f>
        <v>816.27018329840598</v>
      </c>
      <c r="F19" s="628">
        <f>Total_NQT_entrants_required!F18</f>
        <v>784.65735931074767</v>
      </c>
      <c r="G19" s="628">
        <f>Total_NQT_entrants_required!G18</f>
        <v>783.58541449859547</v>
      </c>
      <c r="H19" s="628">
        <f>Total_NQT_entrants_required!H18</f>
        <v>786.90725327724795</v>
      </c>
      <c r="I19" s="628">
        <f>Total_NQT_entrants_required!I18</f>
        <v>777.27563987484768</v>
      </c>
      <c r="J19" s="628">
        <f>Total_NQT_entrants_required!J18</f>
        <v>748.20048533777288</v>
      </c>
      <c r="K19" s="628">
        <f>Total_NQT_entrants_required!K18</f>
        <v>760.6610122050771</v>
      </c>
    </row>
    <row r="20" spans="2:11" ht="13.15">
      <c r="B20" s="311" t="str">
        <f>Total_NQT_entrants_required!B19</f>
        <v>Classics NQTs</v>
      </c>
      <c r="C20" s="628">
        <f>Total_NQT_entrants_required!C19</f>
        <v>18.316459089578647</v>
      </c>
      <c r="D20" s="628">
        <f>Total_NQT_entrants_required!D19</f>
        <v>18.795988307474527</v>
      </c>
      <c r="E20" s="628">
        <f>Total_NQT_entrants_required!E19</f>
        <v>18.682719195982614</v>
      </c>
      <c r="F20" s="628">
        <f>Total_NQT_entrants_required!F19</f>
        <v>18.141561251372821</v>
      </c>
      <c r="G20" s="628">
        <f>Total_NQT_entrants_required!G19</f>
        <v>18.317103143855427</v>
      </c>
      <c r="H20" s="628">
        <f>Total_NQT_entrants_required!H19</f>
        <v>17.914626831432752</v>
      </c>
      <c r="I20" s="628">
        <f>Total_NQT_entrants_required!I19</f>
        <v>17.748717229198288</v>
      </c>
      <c r="J20" s="628">
        <f>Total_NQT_entrants_required!J19</f>
        <v>17.555249433277609</v>
      </c>
      <c r="K20" s="628">
        <f>Total_NQT_entrants_required!K19</f>
        <v>18.015414966915539</v>
      </c>
    </row>
    <row r="21" spans="2:11" ht="13.15">
      <c r="B21" s="311" t="str">
        <f>Total_NQT_entrants_required!B20</f>
        <v>Computing NQTs</v>
      </c>
      <c r="C21" s="628">
        <f>Total_NQT_entrants_required!C20</f>
        <v>398.60754466374976</v>
      </c>
      <c r="D21" s="628">
        <f>Total_NQT_entrants_required!D20</f>
        <v>395.14946053431117</v>
      </c>
      <c r="E21" s="628">
        <f>Total_NQT_entrants_required!E20</f>
        <v>395.83591777148399</v>
      </c>
      <c r="F21" s="628">
        <f>Total_NQT_entrants_required!F20</f>
        <v>419.62478903665669</v>
      </c>
      <c r="G21" s="628">
        <f>Total_NQT_entrants_required!G20</f>
        <v>418.92633190967655</v>
      </c>
      <c r="H21" s="628">
        <f>Total_NQT_entrants_required!H20</f>
        <v>413.74277719681345</v>
      </c>
      <c r="I21" s="628">
        <f>Total_NQT_entrants_required!I20</f>
        <v>412.09434209943356</v>
      </c>
      <c r="J21" s="628">
        <f>Total_NQT_entrants_required!J20</f>
        <v>410.17122964626549</v>
      </c>
      <c r="K21" s="628">
        <f>Total_NQT_entrants_required!K20</f>
        <v>416.21105698450447</v>
      </c>
    </row>
    <row r="22" spans="2:11" ht="13.15">
      <c r="B22" s="311" t="str">
        <f>Total_NQT_entrants_required!B21</f>
        <v>Design &amp; Technology NQTs</v>
      </c>
      <c r="C22" s="628">
        <f>Total_NQT_entrants_required!C21</f>
        <v>562.79532871252627</v>
      </c>
      <c r="D22" s="628">
        <f>Total_NQT_entrants_required!D21</f>
        <v>533.45822172031296</v>
      </c>
      <c r="E22" s="628">
        <f>Total_NQT_entrants_required!E21</f>
        <v>510.02701157704576</v>
      </c>
      <c r="F22" s="628">
        <f>Total_NQT_entrants_required!F21</f>
        <v>552.64859653387657</v>
      </c>
      <c r="G22" s="628">
        <f>Total_NQT_entrants_required!G21</f>
        <v>539.60428895228222</v>
      </c>
      <c r="H22" s="628">
        <f>Total_NQT_entrants_required!H21</f>
        <v>519.90684364760602</v>
      </c>
      <c r="I22" s="628">
        <f>Total_NQT_entrants_required!I21</f>
        <v>515.74347366302129</v>
      </c>
      <c r="J22" s="628">
        <f>Total_NQT_entrants_required!J21</f>
        <v>520.86624443205869</v>
      </c>
      <c r="K22" s="628">
        <f>Total_NQT_entrants_required!K21</f>
        <v>526.82042598192481</v>
      </c>
    </row>
    <row r="23" spans="2:11" ht="13.15">
      <c r="B23" s="311" t="str">
        <f>Total_NQT_entrants_required!B22</f>
        <v>Drama NQTs</v>
      </c>
      <c r="C23" s="628">
        <f>Total_NQT_entrants_required!C22</f>
        <v>251.40637850266205</v>
      </c>
      <c r="D23" s="628">
        <f>Total_NQT_entrants_required!D22</f>
        <v>241.88130451366598</v>
      </c>
      <c r="E23" s="628">
        <f>Total_NQT_entrants_required!E22</f>
        <v>235.57517537548719</v>
      </c>
      <c r="F23" s="628">
        <f>Total_NQT_entrants_required!F22</f>
        <v>258.76055738837289</v>
      </c>
      <c r="G23" s="628">
        <f>Total_NQT_entrants_required!G22</f>
        <v>256.87007500440222</v>
      </c>
      <c r="H23" s="628">
        <f>Total_NQT_entrants_required!H22</f>
        <v>249.97224488290476</v>
      </c>
      <c r="I23" s="628">
        <f>Total_NQT_entrants_required!I22</f>
        <v>250.62989624160286</v>
      </c>
      <c r="J23" s="628">
        <f>Total_NQT_entrants_required!J22</f>
        <v>255.47558715584918</v>
      </c>
      <c r="K23" s="628">
        <f>Total_NQT_entrants_required!K22</f>
        <v>261.04279728641217</v>
      </c>
    </row>
    <row r="24" spans="2:11" ht="13.15">
      <c r="B24" s="311" t="str">
        <f>Total_NQT_entrants_required!B23</f>
        <v>English NQTs</v>
      </c>
      <c r="C24" s="628">
        <f>Total_NQT_entrants_required!C23</f>
        <v>2032.2988882590455</v>
      </c>
      <c r="D24" s="628">
        <f>Total_NQT_entrants_required!D23</f>
        <v>2068.6506416814946</v>
      </c>
      <c r="E24" s="628">
        <f>Total_NQT_entrants_required!E23</f>
        <v>2038.4398799196915</v>
      </c>
      <c r="F24" s="628">
        <f>Total_NQT_entrants_required!F23</f>
        <v>1960.0022257223463</v>
      </c>
      <c r="G24" s="628">
        <f>Total_NQT_entrants_required!G23</f>
        <v>1931.70196878</v>
      </c>
      <c r="H24" s="628">
        <f>Total_NQT_entrants_required!H23</f>
        <v>1926.0737543243388</v>
      </c>
      <c r="I24" s="628">
        <f>Total_NQT_entrants_required!I23</f>
        <v>1903.8731113967765</v>
      </c>
      <c r="J24" s="628">
        <f>Total_NQT_entrants_required!J23</f>
        <v>1849.4386250476905</v>
      </c>
      <c r="K24" s="628">
        <f>Total_NQT_entrants_required!K23</f>
        <v>1880.8285186033445</v>
      </c>
    </row>
    <row r="25" spans="2:11" ht="13.15">
      <c r="B25" s="311" t="str">
        <f>Total_NQT_entrants_required!B24</f>
        <v>Food NQTs</v>
      </c>
      <c r="C25" s="628">
        <f>Total_NQT_entrants_required!C24</f>
        <v>119.49758900940036</v>
      </c>
      <c r="D25" s="628">
        <f>Total_NQT_entrants_required!D24</f>
        <v>112.81595336822022</v>
      </c>
      <c r="E25" s="628">
        <f>Total_NQT_entrants_required!E24</f>
        <v>113.66252329072546</v>
      </c>
      <c r="F25" s="628">
        <f>Total_NQT_entrants_required!F24</f>
        <v>116.05038750072809</v>
      </c>
      <c r="G25" s="628">
        <f>Total_NQT_entrants_required!G24</f>
        <v>112.79966720528252</v>
      </c>
      <c r="H25" s="628">
        <f>Total_NQT_entrants_required!H24</f>
        <v>113.4612171470386</v>
      </c>
      <c r="I25" s="628">
        <f>Total_NQT_entrants_required!I24</f>
        <v>110.90726509317584</v>
      </c>
      <c r="J25" s="628">
        <f>Total_NQT_entrants_required!J24</f>
        <v>104.66726857024834</v>
      </c>
      <c r="K25" s="628">
        <f>Total_NQT_entrants_required!K24</f>
        <v>104.87231768548641</v>
      </c>
    </row>
    <row r="26" spans="2:11" ht="13.15">
      <c r="B26" s="311" t="str">
        <f>Total_NQT_entrants_required!B25</f>
        <v>Geography NQTs</v>
      </c>
      <c r="C26" s="628">
        <f>Total_NQT_entrants_required!C25</f>
        <v>714.45304321500078</v>
      </c>
      <c r="D26" s="628">
        <f>Total_NQT_entrants_required!D25</f>
        <v>734.0536124403817</v>
      </c>
      <c r="E26" s="628">
        <f>Total_NQT_entrants_required!E25</f>
        <v>721.67759496062979</v>
      </c>
      <c r="F26" s="628">
        <f>Total_NQT_entrants_required!F25</f>
        <v>706.38534830952688</v>
      </c>
      <c r="G26" s="628">
        <f>Total_NQT_entrants_required!G25</f>
        <v>699.80121185939902</v>
      </c>
      <c r="H26" s="628">
        <f>Total_NQT_entrants_required!H25</f>
        <v>688.27250780324323</v>
      </c>
      <c r="I26" s="628">
        <f>Total_NQT_entrants_required!I25</f>
        <v>684.40557514313377</v>
      </c>
      <c r="J26" s="628">
        <f>Total_NQT_entrants_required!J25</f>
        <v>680.89173194304192</v>
      </c>
      <c r="K26" s="628">
        <f>Total_NQT_entrants_required!K25</f>
        <v>694.98736132914598</v>
      </c>
    </row>
    <row r="27" spans="2:11" ht="13.15">
      <c r="B27" s="311" t="str">
        <f>Total_NQT_entrants_required!B26</f>
        <v>History NQTs</v>
      </c>
      <c r="C27" s="628">
        <f>Total_NQT_entrants_required!C26</f>
        <v>769.91578572511298</v>
      </c>
      <c r="D27" s="628">
        <f>Total_NQT_entrants_required!D26</f>
        <v>792.72836644575841</v>
      </c>
      <c r="E27" s="628">
        <f>Total_NQT_entrants_required!E26</f>
        <v>781.11026538311455</v>
      </c>
      <c r="F27" s="628">
        <f>Total_NQT_entrants_required!F26</f>
        <v>763.05513650224418</v>
      </c>
      <c r="G27" s="628">
        <f>Total_NQT_entrants_required!G26</f>
        <v>757.39522420920423</v>
      </c>
      <c r="H27" s="628">
        <f>Total_NQT_entrants_required!H26</f>
        <v>745.62081959488387</v>
      </c>
      <c r="I27" s="628">
        <f>Total_NQT_entrants_required!I26</f>
        <v>740.93404835455885</v>
      </c>
      <c r="J27" s="628">
        <f>Total_NQT_entrants_required!J26</f>
        <v>735.26938275261034</v>
      </c>
      <c r="K27" s="628">
        <f>Total_NQT_entrants_required!K26</f>
        <v>750.93320354823743</v>
      </c>
    </row>
    <row r="28" spans="2:11" ht="13.15">
      <c r="B28" s="311" t="str">
        <f>Total_NQT_entrants_required!B27</f>
        <v>Mathematics NQTs</v>
      </c>
      <c r="C28" s="628">
        <f>Total_NQT_entrants_required!C27</f>
        <v>2339.7304828874835</v>
      </c>
      <c r="D28" s="628">
        <f>Total_NQT_entrants_required!D27</f>
        <v>2365.5330081963734</v>
      </c>
      <c r="E28" s="628">
        <f>Total_NQT_entrants_required!E27</f>
        <v>2335.2859718061272</v>
      </c>
      <c r="F28" s="628">
        <f>Total_NQT_entrants_required!F27</f>
        <v>2252.8373337990097</v>
      </c>
      <c r="G28" s="628">
        <f>Total_NQT_entrants_required!G27</f>
        <v>2225.5086553805004</v>
      </c>
      <c r="H28" s="628">
        <f>Total_NQT_entrants_required!H27</f>
        <v>2206.7804256797262</v>
      </c>
      <c r="I28" s="628">
        <f>Total_NQT_entrants_required!I27</f>
        <v>2178.1646933491415</v>
      </c>
      <c r="J28" s="628">
        <f>Total_NQT_entrants_required!J27</f>
        <v>2121.1070971326126</v>
      </c>
      <c r="K28" s="628">
        <f>Total_NQT_entrants_required!K27</f>
        <v>2151.2087566200971</v>
      </c>
    </row>
    <row r="29" spans="2:11" ht="13.15">
      <c r="B29" s="307" t="str">
        <f>Total_NQT_entrants_required!B28</f>
        <v>Modern Foreign Languages NQTs</v>
      </c>
      <c r="C29" s="628">
        <f>Total_NQT_entrants_required!C28</f>
        <v>1535.3706712169346</v>
      </c>
      <c r="D29" s="628">
        <f>Total_NQT_entrants_required!D28</f>
        <v>2006.1164883437323</v>
      </c>
      <c r="E29" s="628">
        <f>Total_NQT_entrants_required!E28</f>
        <v>1868.3105400005297</v>
      </c>
      <c r="F29" s="628">
        <f>Total_NQT_entrants_required!F28</f>
        <v>1133.8608321973104</v>
      </c>
      <c r="G29" s="628">
        <f>Total_NQT_entrants_required!G28</f>
        <v>1099.5154033258755</v>
      </c>
      <c r="H29" s="628">
        <f>Total_NQT_entrants_required!H28</f>
        <v>1031.8413132785226</v>
      </c>
      <c r="I29" s="628">
        <f>Total_NQT_entrants_required!I28</f>
        <v>993.72322217357259</v>
      </c>
      <c r="J29" s="628">
        <f>Total_NQT_entrants_required!J28</f>
        <v>959.50634022242525</v>
      </c>
      <c r="K29" s="628">
        <f>Total_NQT_entrants_required!K28</f>
        <v>1017.2636191784575</v>
      </c>
    </row>
    <row r="30" spans="2:11" ht="13.15">
      <c r="B30" s="311" t="str">
        <f>Total_NQT_entrants_required!B29</f>
        <v>Music NQTs</v>
      </c>
      <c r="C30" s="628">
        <f>Total_NQT_entrants_required!C29</f>
        <v>259.07315612503032</v>
      </c>
      <c r="D30" s="628">
        <f>Total_NQT_entrants_required!D29</f>
        <v>247.58309565242013</v>
      </c>
      <c r="E30" s="628">
        <f>Total_NQT_entrants_required!E29</f>
        <v>234.84291521573564</v>
      </c>
      <c r="F30" s="628">
        <f>Total_NQT_entrants_required!F29</f>
        <v>262.19152918554471</v>
      </c>
      <c r="G30" s="628">
        <f>Total_NQT_entrants_required!G29</f>
        <v>258.06704310789667</v>
      </c>
      <c r="H30" s="628">
        <f>Total_NQT_entrants_required!H29</f>
        <v>247.64183678180711</v>
      </c>
      <c r="I30" s="628">
        <f>Total_NQT_entrants_required!I29</f>
        <v>248.62166845829174</v>
      </c>
      <c r="J30" s="628">
        <f>Total_NQT_entrants_required!J29</f>
        <v>257.42663538803373</v>
      </c>
      <c r="K30" s="628">
        <f>Total_NQT_entrants_required!K29</f>
        <v>262.55104862157378</v>
      </c>
    </row>
    <row r="31" spans="2:11" ht="13.15">
      <c r="B31" s="311" t="str">
        <f>Total_NQT_entrants_required!B30</f>
        <v>Others NQTs</v>
      </c>
      <c r="C31" s="628">
        <f>Total_NQT_entrants_required!C30</f>
        <v>528.62890614155117</v>
      </c>
      <c r="D31" s="628">
        <f>Total_NQT_entrants_required!D30</f>
        <v>553.49733101951347</v>
      </c>
      <c r="E31" s="628">
        <f>Total_NQT_entrants_required!E30</f>
        <v>587.73476652398597</v>
      </c>
      <c r="F31" s="628">
        <f>Total_NQT_entrants_required!F30</f>
        <v>602.49239664596871</v>
      </c>
      <c r="G31" s="628">
        <f>Total_NQT_entrants_required!G30</f>
        <v>629.10048854771594</v>
      </c>
      <c r="H31" s="628">
        <f>Total_NQT_entrants_required!H30</f>
        <v>623.50765050438793</v>
      </c>
      <c r="I31" s="628">
        <f>Total_NQT_entrants_required!I30</f>
        <v>620.72321874804129</v>
      </c>
      <c r="J31" s="628">
        <f>Total_NQT_entrants_required!J30</f>
        <v>610.26287484349893</v>
      </c>
      <c r="K31" s="628">
        <f>Total_NQT_entrants_required!K30</f>
        <v>630.05159428521483</v>
      </c>
    </row>
    <row r="32" spans="2:11" ht="13.15">
      <c r="B32" s="311" t="str">
        <f>Total_NQT_entrants_required!B31</f>
        <v>Physical Education NQTs</v>
      </c>
      <c r="C32" s="628">
        <f>Total_NQT_entrants_required!C31</f>
        <v>871.61779870478733</v>
      </c>
      <c r="D32" s="628">
        <f>Total_NQT_entrants_required!D31</f>
        <v>847.60292659505296</v>
      </c>
      <c r="E32" s="628">
        <f>Total_NQT_entrants_required!E31</f>
        <v>852.38779176919832</v>
      </c>
      <c r="F32" s="628">
        <f>Total_NQT_entrants_required!F31</f>
        <v>921.59412092913044</v>
      </c>
      <c r="G32" s="628">
        <f>Total_NQT_entrants_required!G31</f>
        <v>916.53196806578205</v>
      </c>
      <c r="H32" s="628">
        <f>Total_NQT_entrants_required!H31</f>
        <v>916.96461790224225</v>
      </c>
      <c r="I32" s="628">
        <f>Total_NQT_entrants_required!I31</f>
        <v>917.43077106646876</v>
      </c>
      <c r="J32" s="628">
        <f>Total_NQT_entrants_required!J31</f>
        <v>909.31737163249738</v>
      </c>
      <c r="K32" s="628">
        <f>Total_NQT_entrants_required!K31</f>
        <v>928.553393467923</v>
      </c>
    </row>
    <row r="33" spans="2:11" ht="13.15">
      <c r="B33" s="311" t="str">
        <f>Total_NQT_entrants_required!B32</f>
        <v>Physics NQTs</v>
      </c>
      <c r="C33" s="628">
        <f>Total_NQT_entrants_required!C32</f>
        <v>796.27947259589882</v>
      </c>
      <c r="D33" s="628">
        <f>Total_NQT_entrants_required!D32</f>
        <v>827.27303548660336</v>
      </c>
      <c r="E33" s="628">
        <f>Total_NQT_entrants_required!E32</f>
        <v>826.1498574035777</v>
      </c>
      <c r="F33" s="628">
        <f>Total_NQT_entrants_required!F32</f>
        <v>792.83718750237108</v>
      </c>
      <c r="G33" s="628">
        <f>Total_NQT_entrants_required!G32</f>
        <v>787.37814714471961</v>
      </c>
      <c r="H33" s="628">
        <f>Total_NQT_entrants_required!H32</f>
        <v>789.60412912557717</v>
      </c>
      <c r="I33" s="628">
        <f>Total_NQT_entrants_required!I32</f>
        <v>778.64433630682561</v>
      </c>
      <c r="J33" s="628">
        <f>Total_NQT_entrants_required!J32</f>
        <v>748.53240561320729</v>
      </c>
      <c r="K33" s="628">
        <f>Total_NQT_entrants_required!K32</f>
        <v>758.7344672678413</v>
      </c>
    </row>
    <row r="34" spans="2:11" ht="13.15">
      <c r="B34" s="311" t="str">
        <f>Total_NQT_entrants_required!B33</f>
        <v>Religious Education NQTs</v>
      </c>
      <c r="C34" s="628">
        <f>Total_NQT_entrants_required!C33</f>
        <v>393.22917046575066</v>
      </c>
      <c r="D34" s="628">
        <f>Total_NQT_entrants_required!D33</f>
        <v>376.78415792440319</v>
      </c>
      <c r="E34" s="628">
        <f>Total_NQT_entrants_required!E33</f>
        <v>373.17614184425776</v>
      </c>
      <c r="F34" s="628">
        <f>Total_NQT_entrants_required!F33</f>
        <v>398.79822211478194</v>
      </c>
      <c r="G34" s="628">
        <f>Total_NQT_entrants_required!G33</f>
        <v>393.37372523755801</v>
      </c>
      <c r="H34" s="628">
        <f>Total_NQT_entrants_required!H33</f>
        <v>388.19161694472109</v>
      </c>
      <c r="I34" s="628">
        <f>Total_NQT_entrants_required!I33</f>
        <v>385.65901813727612</v>
      </c>
      <c r="J34" s="628">
        <f>Total_NQT_entrants_required!J33</f>
        <v>381.90611858789356</v>
      </c>
      <c r="K34" s="628">
        <f>Total_NQT_entrants_required!K33</f>
        <v>387.79121905371125</v>
      </c>
    </row>
    <row r="35" spans="2:11">
      <c r="D35" s="295"/>
    </row>
    <row r="36" spans="2:11">
      <c r="D36" s="295"/>
    </row>
    <row r="37" spans="2:11" ht="15">
      <c r="B37" s="76" t="s">
        <v>1633</v>
      </c>
    </row>
    <row r="39" spans="2:11" ht="27.75" customHeight="1">
      <c r="B39" s="1380" t="s">
        <v>59</v>
      </c>
      <c r="C39" s="1382" t="str">
        <f>RAW_DATA_INPUTS!C531</f>
        <v>No. of undergraduate trainees (finish date in 2020/21)</v>
      </c>
      <c r="D39" s="1483" t="s">
        <v>1041</v>
      </c>
      <c r="E39" s="1483"/>
      <c r="F39" s="1483"/>
      <c r="G39" s="1483"/>
      <c r="H39" s="1483"/>
      <c r="I39" s="1483"/>
      <c r="J39" s="1483"/>
      <c r="K39" s="1483"/>
    </row>
    <row r="40" spans="2:11" ht="27.75" customHeight="1">
      <c r="B40" s="1381"/>
      <c r="C40" s="1383"/>
      <c r="D40" s="659" t="str">
        <f>C14</f>
        <v>2021/22</v>
      </c>
      <c r="E40" s="659" t="str">
        <f t="shared" ref="E40:J40" si="0">D14</f>
        <v>2022/23</v>
      </c>
      <c r="F40" s="659" t="str">
        <f t="shared" si="0"/>
        <v>2023/24</v>
      </c>
      <c r="G40" s="659" t="str">
        <f t="shared" si="0"/>
        <v>2024/25</v>
      </c>
      <c r="H40" s="659" t="str">
        <f t="shared" si="0"/>
        <v>2025/26</v>
      </c>
      <c r="I40" s="659" t="str">
        <f t="shared" si="0"/>
        <v>2026/27</v>
      </c>
      <c r="J40" s="659" t="str">
        <f t="shared" si="0"/>
        <v>2027/28</v>
      </c>
      <c r="K40" s="659" t="str">
        <f>J14</f>
        <v>2028/29</v>
      </c>
    </row>
    <row r="41" spans="2:11" ht="13.15">
      <c r="B41" s="8" t="str">
        <f>RAW_DATA_INPUTS!B550</f>
        <v>Primary</v>
      </c>
      <c r="C41" s="293">
        <f>RAW_DATA_INPUTS!C550</f>
        <v>5012</v>
      </c>
      <c r="D41" s="429">
        <f>C41</f>
        <v>5012</v>
      </c>
      <c r="E41" s="429">
        <f t="shared" ref="E41:K41" si="1">D41</f>
        <v>5012</v>
      </c>
      <c r="F41" s="429">
        <f t="shared" si="1"/>
        <v>5012</v>
      </c>
      <c r="G41" s="429">
        <f t="shared" si="1"/>
        <v>5012</v>
      </c>
      <c r="H41" s="429">
        <f t="shared" si="1"/>
        <v>5012</v>
      </c>
      <c r="I41" s="429">
        <f t="shared" si="1"/>
        <v>5012</v>
      </c>
      <c r="J41" s="429">
        <f t="shared" si="1"/>
        <v>5012</v>
      </c>
      <c r="K41" s="429">
        <f t="shared" si="1"/>
        <v>5012</v>
      </c>
    </row>
    <row r="42" spans="2:11" ht="13.15">
      <c r="B42" s="8" t="str">
        <f>RAW_DATA_INPUTS!B532</f>
        <v>Art &amp; Design</v>
      </c>
      <c r="C42" s="293">
        <f>RAW_DATA_INPUTS!C532</f>
        <v>0</v>
      </c>
      <c r="D42" s="429">
        <f t="shared" ref="D42:K60" si="2">C42</f>
        <v>0</v>
      </c>
      <c r="E42" s="429">
        <f t="shared" si="2"/>
        <v>0</v>
      </c>
      <c r="F42" s="429">
        <f t="shared" si="2"/>
        <v>0</v>
      </c>
      <c r="G42" s="429">
        <f t="shared" si="2"/>
        <v>0</v>
      </c>
      <c r="H42" s="429">
        <f t="shared" si="2"/>
        <v>0</v>
      </c>
      <c r="I42" s="429">
        <f t="shared" si="2"/>
        <v>0</v>
      </c>
      <c r="J42" s="429">
        <f t="shared" si="2"/>
        <v>0</v>
      </c>
      <c r="K42" s="429">
        <f t="shared" si="2"/>
        <v>0</v>
      </c>
    </row>
    <row r="43" spans="2:11" ht="13.15">
      <c r="B43" s="8" t="str">
        <f>RAW_DATA_INPUTS!B533</f>
        <v>Biology</v>
      </c>
      <c r="C43" s="293">
        <f>RAW_DATA_INPUTS!C533</f>
        <v>29</v>
      </c>
      <c r="D43" s="429">
        <f t="shared" si="2"/>
        <v>29</v>
      </c>
      <c r="E43" s="429">
        <f t="shared" si="2"/>
        <v>29</v>
      </c>
      <c r="F43" s="429">
        <f t="shared" si="2"/>
        <v>29</v>
      </c>
      <c r="G43" s="429">
        <f t="shared" si="2"/>
        <v>29</v>
      </c>
      <c r="H43" s="429">
        <f t="shared" si="2"/>
        <v>29</v>
      </c>
      <c r="I43" s="429">
        <f t="shared" si="2"/>
        <v>29</v>
      </c>
      <c r="J43" s="429">
        <f t="shared" si="2"/>
        <v>29</v>
      </c>
      <c r="K43" s="429">
        <f t="shared" si="2"/>
        <v>29</v>
      </c>
    </row>
    <row r="44" spans="2:11" ht="13.15">
      <c r="B44" s="8" t="str">
        <f>RAW_DATA_INPUTS!B534</f>
        <v>Business Studies</v>
      </c>
      <c r="C44" s="293">
        <f>RAW_DATA_INPUTS!C534</f>
        <v>0</v>
      </c>
      <c r="D44" s="429">
        <f t="shared" si="2"/>
        <v>0</v>
      </c>
      <c r="E44" s="429">
        <f t="shared" si="2"/>
        <v>0</v>
      </c>
      <c r="F44" s="429">
        <f t="shared" si="2"/>
        <v>0</v>
      </c>
      <c r="G44" s="429">
        <f t="shared" si="2"/>
        <v>0</v>
      </c>
      <c r="H44" s="429">
        <f t="shared" si="2"/>
        <v>0</v>
      </c>
      <c r="I44" s="429">
        <f t="shared" si="2"/>
        <v>0</v>
      </c>
      <c r="J44" s="429">
        <f t="shared" si="2"/>
        <v>0</v>
      </c>
      <c r="K44" s="429">
        <f t="shared" si="2"/>
        <v>0</v>
      </c>
    </row>
    <row r="45" spans="2:11" ht="13.15">
      <c r="B45" s="8" t="str">
        <f>RAW_DATA_INPUTS!B535</f>
        <v>Chemistry</v>
      </c>
      <c r="C45" s="293">
        <f>RAW_DATA_INPUTS!C535</f>
        <v>10</v>
      </c>
      <c r="D45" s="429">
        <f t="shared" si="2"/>
        <v>10</v>
      </c>
      <c r="E45" s="429">
        <f t="shared" si="2"/>
        <v>10</v>
      </c>
      <c r="F45" s="429">
        <f t="shared" si="2"/>
        <v>10</v>
      </c>
      <c r="G45" s="429">
        <f t="shared" si="2"/>
        <v>10</v>
      </c>
      <c r="H45" s="429">
        <f t="shared" si="2"/>
        <v>10</v>
      </c>
      <c r="I45" s="429">
        <f t="shared" si="2"/>
        <v>10</v>
      </c>
      <c r="J45" s="429">
        <f t="shared" si="2"/>
        <v>10</v>
      </c>
      <c r="K45" s="429">
        <f t="shared" si="2"/>
        <v>10</v>
      </c>
    </row>
    <row r="46" spans="2:11" ht="13.15">
      <c r="B46" s="8" t="str">
        <f>RAW_DATA_INPUTS!B536</f>
        <v>Classics</v>
      </c>
      <c r="C46" s="293">
        <f>RAW_DATA_INPUTS!C536</f>
        <v>0</v>
      </c>
      <c r="D46" s="429">
        <f t="shared" si="2"/>
        <v>0</v>
      </c>
      <c r="E46" s="429">
        <f t="shared" si="2"/>
        <v>0</v>
      </c>
      <c r="F46" s="429">
        <f t="shared" si="2"/>
        <v>0</v>
      </c>
      <c r="G46" s="429">
        <f t="shared" si="2"/>
        <v>0</v>
      </c>
      <c r="H46" s="429">
        <f t="shared" si="2"/>
        <v>0</v>
      </c>
      <c r="I46" s="429">
        <f t="shared" si="2"/>
        <v>0</v>
      </c>
      <c r="J46" s="429">
        <f t="shared" si="2"/>
        <v>0</v>
      </c>
      <c r="K46" s="429">
        <f t="shared" si="2"/>
        <v>0</v>
      </c>
    </row>
    <row r="47" spans="2:11" ht="13.15">
      <c r="B47" s="8" t="str">
        <f>RAW_DATA_INPUTS!B537</f>
        <v>Computing</v>
      </c>
      <c r="C47" s="293">
        <f>RAW_DATA_INPUTS!C537</f>
        <v>7</v>
      </c>
      <c r="D47" s="429">
        <f t="shared" si="2"/>
        <v>7</v>
      </c>
      <c r="E47" s="429">
        <f t="shared" si="2"/>
        <v>7</v>
      </c>
      <c r="F47" s="429">
        <f t="shared" si="2"/>
        <v>7</v>
      </c>
      <c r="G47" s="429">
        <f t="shared" si="2"/>
        <v>7</v>
      </c>
      <c r="H47" s="429">
        <f t="shared" si="2"/>
        <v>7</v>
      </c>
      <c r="I47" s="429">
        <f t="shared" si="2"/>
        <v>7</v>
      </c>
      <c r="J47" s="429">
        <f t="shared" si="2"/>
        <v>7</v>
      </c>
      <c r="K47" s="429">
        <f t="shared" si="2"/>
        <v>7</v>
      </c>
    </row>
    <row r="48" spans="2:11" ht="13.15">
      <c r="B48" s="8" t="str">
        <f>RAW_DATA_INPUTS!B538</f>
        <v>Design &amp; Technology</v>
      </c>
      <c r="C48" s="293">
        <f>RAW_DATA_INPUTS!C538</f>
        <v>9</v>
      </c>
      <c r="D48" s="429">
        <f t="shared" si="2"/>
        <v>9</v>
      </c>
      <c r="E48" s="429">
        <f t="shared" si="2"/>
        <v>9</v>
      </c>
      <c r="F48" s="429">
        <f t="shared" si="2"/>
        <v>9</v>
      </c>
      <c r="G48" s="429">
        <f t="shared" si="2"/>
        <v>9</v>
      </c>
      <c r="H48" s="429">
        <f t="shared" si="2"/>
        <v>9</v>
      </c>
      <c r="I48" s="429">
        <f t="shared" si="2"/>
        <v>9</v>
      </c>
      <c r="J48" s="429">
        <f t="shared" si="2"/>
        <v>9</v>
      </c>
      <c r="K48" s="429">
        <f t="shared" si="2"/>
        <v>9</v>
      </c>
    </row>
    <row r="49" spans="2:11" ht="13.15">
      <c r="B49" s="8" t="str">
        <f>RAW_DATA_INPUTS!B539</f>
        <v>Drama</v>
      </c>
      <c r="C49" s="293">
        <f>RAW_DATA_INPUTS!C539</f>
        <v>0</v>
      </c>
      <c r="D49" s="429">
        <f t="shared" si="2"/>
        <v>0</v>
      </c>
      <c r="E49" s="429">
        <f t="shared" si="2"/>
        <v>0</v>
      </c>
      <c r="F49" s="429">
        <f t="shared" si="2"/>
        <v>0</v>
      </c>
      <c r="G49" s="429">
        <f t="shared" si="2"/>
        <v>0</v>
      </c>
      <c r="H49" s="429">
        <f t="shared" si="2"/>
        <v>0</v>
      </c>
      <c r="I49" s="429">
        <f t="shared" si="2"/>
        <v>0</v>
      </c>
      <c r="J49" s="429">
        <f t="shared" si="2"/>
        <v>0</v>
      </c>
      <c r="K49" s="429">
        <f t="shared" si="2"/>
        <v>0</v>
      </c>
    </row>
    <row r="50" spans="2:11" ht="13.15">
      <c r="B50" s="8" t="str">
        <f>RAW_DATA_INPUTS!B540</f>
        <v>English</v>
      </c>
      <c r="C50" s="293">
        <f>RAW_DATA_INPUTS!C540</f>
        <v>26</v>
      </c>
      <c r="D50" s="429">
        <f t="shared" si="2"/>
        <v>26</v>
      </c>
      <c r="E50" s="429">
        <f t="shared" si="2"/>
        <v>26</v>
      </c>
      <c r="F50" s="429">
        <f t="shared" si="2"/>
        <v>26</v>
      </c>
      <c r="G50" s="429">
        <f t="shared" si="2"/>
        <v>26</v>
      </c>
      <c r="H50" s="429">
        <f t="shared" si="2"/>
        <v>26</v>
      </c>
      <c r="I50" s="429">
        <f t="shared" si="2"/>
        <v>26</v>
      </c>
      <c r="J50" s="429">
        <f t="shared" si="2"/>
        <v>26</v>
      </c>
      <c r="K50" s="429">
        <f t="shared" si="2"/>
        <v>26</v>
      </c>
    </row>
    <row r="51" spans="2:11" ht="13.15">
      <c r="B51" s="8" t="str">
        <f>RAW_DATA_INPUTS!B541</f>
        <v>Food</v>
      </c>
      <c r="C51" s="293">
        <f>RAW_DATA_INPUTS!C541</f>
        <v>0</v>
      </c>
      <c r="D51" s="429">
        <f t="shared" si="2"/>
        <v>0</v>
      </c>
      <c r="E51" s="429">
        <f t="shared" si="2"/>
        <v>0</v>
      </c>
      <c r="F51" s="429">
        <f t="shared" si="2"/>
        <v>0</v>
      </c>
      <c r="G51" s="429">
        <f t="shared" si="2"/>
        <v>0</v>
      </c>
      <c r="H51" s="429">
        <f t="shared" si="2"/>
        <v>0</v>
      </c>
      <c r="I51" s="429">
        <f t="shared" si="2"/>
        <v>0</v>
      </c>
      <c r="J51" s="429">
        <f t="shared" si="2"/>
        <v>0</v>
      </c>
      <c r="K51" s="429">
        <f t="shared" si="2"/>
        <v>0</v>
      </c>
    </row>
    <row r="52" spans="2:11" ht="13.15">
      <c r="B52" s="8" t="str">
        <f>RAW_DATA_INPUTS!B542</f>
        <v>Geography</v>
      </c>
      <c r="C52" s="293">
        <f>RAW_DATA_INPUTS!C542</f>
        <v>12</v>
      </c>
      <c r="D52" s="429">
        <f t="shared" si="2"/>
        <v>12</v>
      </c>
      <c r="E52" s="429">
        <f t="shared" si="2"/>
        <v>12</v>
      </c>
      <c r="F52" s="429">
        <f t="shared" si="2"/>
        <v>12</v>
      </c>
      <c r="G52" s="429">
        <f t="shared" si="2"/>
        <v>12</v>
      </c>
      <c r="H52" s="429">
        <f t="shared" si="2"/>
        <v>12</v>
      </c>
      <c r="I52" s="429">
        <f t="shared" si="2"/>
        <v>12</v>
      </c>
      <c r="J52" s="429">
        <f t="shared" si="2"/>
        <v>12</v>
      </c>
      <c r="K52" s="429">
        <f t="shared" si="2"/>
        <v>12</v>
      </c>
    </row>
    <row r="53" spans="2:11" ht="13.15">
      <c r="B53" s="8" t="str">
        <f>RAW_DATA_INPUTS!B543</f>
        <v>History</v>
      </c>
      <c r="C53" s="293">
        <f>RAW_DATA_INPUTS!C543</f>
        <v>0</v>
      </c>
      <c r="D53" s="429">
        <f t="shared" si="2"/>
        <v>0</v>
      </c>
      <c r="E53" s="429">
        <f t="shared" si="2"/>
        <v>0</v>
      </c>
      <c r="F53" s="429">
        <f t="shared" si="2"/>
        <v>0</v>
      </c>
      <c r="G53" s="429">
        <f t="shared" si="2"/>
        <v>0</v>
      </c>
      <c r="H53" s="429">
        <f t="shared" si="2"/>
        <v>0</v>
      </c>
      <c r="I53" s="429">
        <f t="shared" si="2"/>
        <v>0</v>
      </c>
      <c r="J53" s="429">
        <f t="shared" si="2"/>
        <v>0</v>
      </c>
      <c r="K53" s="429">
        <f t="shared" si="2"/>
        <v>0</v>
      </c>
    </row>
    <row r="54" spans="2:11" ht="13.15">
      <c r="B54" s="8" t="str">
        <f>RAW_DATA_INPUTS!B544</f>
        <v>Mathematics</v>
      </c>
      <c r="C54" s="293">
        <f>RAW_DATA_INPUTS!C544</f>
        <v>106</v>
      </c>
      <c r="D54" s="429">
        <f t="shared" si="2"/>
        <v>106</v>
      </c>
      <c r="E54" s="429">
        <f t="shared" si="2"/>
        <v>106</v>
      </c>
      <c r="F54" s="429">
        <f t="shared" si="2"/>
        <v>106</v>
      </c>
      <c r="G54" s="429">
        <f t="shared" si="2"/>
        <v>106</v>
      </c>
      <c r="H54" s="429">
        <f t="shared" si="2"/>
        <v>106</v>
      </c>
      <c r="I54" s="429">
        <f t="shared" si="2"/>
        <v>106</v>
      </c>
      <c r="J54" s="429">
        <f t="shared" si="2"/>
        <v>106</v>
      </c>
      <c r="K54" s="429">
        <f t="shared" si="2"/>
        <v>106</v>
      </c>
    </row>
    <row r="55" spans="2:11" ht="13.15">
      <c r="B55" s="8" t="str">
        <f>RAW_DATA_INPUTS!B545</f>
        <v>Modern Foreign Languages</v>
      </c>
      <c r="C55" s="293">
        <f>RAW_DATA_INPUTS!C545</f>
        <v>24</v>
      </c>
      <c r="D55" s="429">
        <f t="shared" si="2"/>
        <v>24</v>
      </c>
      <c r="E55" s="429">
        <f t="shared" si="2"/>
        <v>24</v>
      </c>
      <c r="F55" s="429">
        <f t="shared" si="2"/>
        <v>24</v>
      </c>
      <c r="G55" s="429">
        <f t="shared" si="2"/>
        <v>24</v>
      </c>
      <c r="H55" s="429">
        <f t="shared" si="2"/>
        <v>24</v>
      </c>
      <c r="I55" s="429">
        <f t="shared" si="2"/>
        <v>24</v>
      </c>
      <c r="J55" s="429">
        <f t="shared" si="2"/>
        <v>24</v>
      </c>
      <c r="K55" s="429">
        <f t="shared" si="2"/>
        <v>24</v>
      </c>
    </row>
    <row r="56" spans="2:11" ht="13.15">
      <c r="B56" s="8" t="str">
        <f>RAW_DATA_INPUTS!B546</f>
        <v>Music</v>
      </c>
      <c r="C56" s="293">
        <f>RAW_DATA_INPUTS!C546</f>
        <v>3</v>
      </c>
      <c r="D56" s="429">
        <f t="shared" si="2"/>
        <v>3</v>
      </c>
      <c r="E56" s="429">
        <f t="shared" si="2"/>
        <v>3</v>
      </c>
      <c r="F56" s="429">
        <f t="shared" si="2"/>
        <v>3</v>
      </c>
      <c r="G56" s="429">
        <f t="shared" si="2"/>
        <v>3</v>
      </c>
      <c r="H56" s="429">
        <f t="shared" si="2"/>
        <v>3</v>
      </c>
      <c r="I56" s="429">
        <f t="shared" si="2"/>
        <v>3</v>
      </c>
      <c r="J56" s="429">
        <f t="shared" si="2"/>
        <v>3</v>
      </c>
      <c r="K56" s="429">
        <f t="shared" si="2"/>
        <v>3</v>
      </c>
    </row>
    <row r="57" spans="2:11" ht="13.15">
      <c r="B57" s="8" t="str">
        <f>RAW_DATA_INPUTS!B547</f>
        <v>Others</v>
      </c>
      <c r="C57" s="293">
        <f>RAW_DATA_INPUTS!C547</f>
        <v>0</v>
      </c>
      <c r="D57" s="429">
        <f t="shared" si="2"/>
        <v>0</v>
      </c>
      <c r="E57" s="429">
        <f t="shared" si="2"/>
        <v>0</v>
      </c>
      <c r="F57" s="429">
        <f t="shared" si="2"/>
        <v>0</v>
      </c>
      <c r="G57" s="429">
        <f t="shared" si="2"/>
        <v>0</v>
      </c>
      <c r="H57" s="429">
        <f t="shared" si="2"/>
        <v>0</v>
      </c>
      <c r="I57" s="429">
        <f t="shared" si="2"/>
        <v>0</v>
      </c>
      <c r="J57" s="429">
        <f t="shared" si="2"/>
        <v>0</v>
      </c>
      <c r="K57" s="429">
        <f t="shared" si="2"/>
        <v>0</v>
      </c>
    </row>
    <row r="58" spans="2:11" ht="13.15">
      <c r="B58" s="8" t="str">
        <f>RAW_DATA_INPUTS!B548</f>
        <v>Physical Education</v>
      </c>
      <c r="C58" s="293">
        <f>RAW_DATA_INPUTS!C548</f>
        <v>79</v>
      </c>
      <c r="D58" s="429">
        <f t="shared" si="2"/>
        <v>79</v>
      </c>
      <c r="E58" s="429">
        <f t="shared" si="2"/>
        <v>79</v>
      </c>
      <c r="F58" s="429">
        <f t="shared" si="2"/>
        <v>79</v>
      </c>
      <c r="G58" s="429">
        <f t="shared" si="2"/>
        <v>79</v>
      </c>
      <c r="H58" s="429">
        <f t="shared" si="2"/>
        <v>79</v>
      </c>
      <c r="I58" s="429">
        <f t="shared" si="2"/>
        <v>79</v>
      </c>
      <c r="J58" s="429">
        <f t="shared" si="2"/>
        <v>79</v>
      </c>
      <c r="K58" s="429">
        <f t="shared" si="2"/>
        <v>79</v>
      </c>
    </row>
    <row r="59" spans="2:11" ht="13.15">
      <c r="B59" s="8" t="str">
        <f>RAW_DATA_INPUTS!B549</f>
        <v>Physics</v>
      </c>
      <c r="C59" s="293">
        <f>RAW_DATA_INPUTS!C549</f>
        <v>11</v>
      </c>
      <c r="D59" s="429">
        <f t="shared" si="2"/>
        <v>11</v>
      </c>
      <c r="E59" s="429">
        <f t="shared" si="2"/>
        <v>11</v>
      </c>
      <c r="F59" s="429">
        <f t="shared" si="2"/>
        <v>11</v>
      </c>
      <c r="G59" s="429">
        <f t="shared" si="2"/>
        <v>11</v>
      </c>
      <c r="H59" s="429">
        <f t="shared" si="2"/>
        <v>11</v>
      </c>
      <c r="I59" s="429">
        <f t="shared" si="2"/>
        <v>11</v>
      </c>
      <c r="J59" s="429">
        <f t="shared" si="2"/>
        <v>11</v>
      </c>
      <c r="K59" s="429">
        <f t="shared" si="2"/>
        <v>11</v>
      </c>
    </row>
    <row r="60" spans="2:11" ht="13.15">
      <c r="B60" s="8" t="str">
        <f>RAW_DATA_INPUTS!B551</f>
        <v>Religious Education</v>
      </c>
      <c r="C60" s="293">
        <f>RAW_DATA_INPUTS!C551</f>
        <v>8</v>
      </c>
      <c r="D60" s="429">
        <f t="shared" si="2"/>
        <v>8</v>
      </c>
      <c r="E60" s="429">
        <f t="shared" si="2"/>
        <v>8</v>
      </c>
      <c r="F60" s="429">
        <f t="shared" si="2"/>
        <v>8</v>
      </c>
      <c r="G60" s="429">
        <f t="shared" si="2"/>
        <v>8</v>
      </c>
      <c r="H60" s="429">
        <f t="shared" si="2"/>
        <v>8</v>
      </c>
      <c r="I60" s="429">
        <f t="shared" si="2"/>
        <v>8</v>
      </c>
      <c r="J60" s="429">
        <f t="shared" si="2"/>
        <v>8</v>
      </c>
      <c r="K60" s="429">
        <f t="shared" si="2"/>
        <v>8</v>
      </c>
    </row>
    <row r="61" spans="2:11" ht="13.15">
      <c r="B61" s="8" t="s">
        <v>8</v>
      </c>
      <c r="C61" s="429">
        <f>SUM(C41:C60)</f>
        <v>5336</v>
      </c>
      <c r="D61" s="429">
        <f t="shared" ref="D61:K61" si="3">SUM(D41:D60)</f>
        <v>5336</v>
      </c>
      <c r="E61" s="429">
        <f t="shared" si="3"/>
        <v>5336</v>
      </c>
      <c r="F61" s="429">
        <f t="shared" si="3"/>
        <v>5336</v>
      </c>
      <c r="G61" s="429">
        <f t="shared" si="3"/>
        <v>5336</v>
      </c>
      <c r="H61" s="429">
        <f t="shared" si="3"/>
        <v>5336</v>
      </c>
      <c r="I61" s="429">
        <f t="shared" si="3"/>
        <v>5336</v>
      </c>
      <c r="J61" s="429">
        <f t="shared" si="3"/>
        <v>5336</v>
      </c>
      <c r="K61" s="429">
        <f t="shared" si="3"/>
        <v>5336</v>
      </c>
    </row>
    <row r="62" spans="2:11" ht="13.15">
      <c r="B62" s="8" t="s">
        <v>42</v>
      </c>
      <c r="C62" s="429">
        <f>C61-C41</f>
        <v>324</v>
      </c>
      <c r="D62" s="429">
        <f t="shared" ref="D62:K62" si="4">D61-D41</f>
        <v>324</v>
      </c>
      <c r="E62" s="429">
        <f t="shared" si="4"/>
        <v>324</v>
      </c>
      <c r="F62" s="429">
        <f t="shared" si="4"/>
        <v>324</v>
      </c>
      <c r="G62" s="429">
        <f t="shared" si="4"/>
        <v>324</v>
      </c>
      <c r="H62" s="429">
        <f t="shared" si="4"/>
        <v>324</v>
      </c>
      <c r="I62" s="429">
        <f t="shared" si="4"/>
        <v>324</v>
      </c>
      <c r="J62" s="429">
        <f t="shared" si="4"/>
        <v>324</v>
      </c>
      <c r="K62" s="429">
        <f t="shared" si="4"/>
        <v>324</v>
      </c>
    </row>
    <row r="64" spans="2:11">
      <c r="B64" s="664" t="s">
        <v>1029</v>
      </c>
    </row>
    <row r="65" spans="2:11" ht="13.15">
      <c r="B65" s="663"/>
    </row>
    <row r="66" spans="2:11" ht="13.15">
      <c r="B66" s="8" t="s">
        <v>59</v>
      </c>
      <c r="C66" s="311" t="str">
        <f>OUTPUTS_FOR_SECTION_2_OF_MODEL!D14</f>
        <v>2020/21</v>
      </c>
      <c r="D66" s="311" t="str">
        <f>D40</f>
        <v>2021/22</v>
      </c>
      <c r="E66" s="311" t="str">
        <f t="shared" ref="E66:K66" si="5">E40</f>
        <v>2022/23</v>
      </c>
      <c r="F66" s="311" t="str">
        <f t="shared" si="5"/>
        <v>2023/24</v>
      </c>
      <c r="G66" s="311" t="str">
        <f t="shared" si="5"/>
        <v>2024/25</v>
      </c>
      <c r="H66" s="311" t="str">
        <f t="shared" si="5"/>
        <v>2025/26</v>
      </c>
      <c r="I66" s="311" t="str">
        <f t="shared" si="5"/>
        <v>2026/27</v>
      </c>
      <c r="J66" s="311" t="str">
        <f t="shared" si="5"/>
        <v>2027/28</v>
      </c>
      <c r="K66" s="311" t="str">
        <f t="shared" si="5"/>
        <v>2028/29</v>
      </c>
    </row>
    <row r="67" spans="2:11" ht="13.15">
      <c r="B67" s="8" t="str">
        <f>B41</f>
        <v>Primary</v>
      </c>
      <c r="C67" s="397">
        <f>C41/C$61</f>
        <v>0.93928035982008995</v>
      </c>
      <c r="D67" s="397">
        <f t="shared" ref="D67:K67" si="6">D41/D$61</f>
        <v>0.93928035982008995</v>
      </c>
      <c r="E67" s="397">
        <f t="shared" si="6"/>
        <v>0.93928035982008995</v>
      </c>
      <c r="F67" s="397">
        <f t="shared" si="6"/>
        <v>0.93928035982008995</v>
      </c>
      <c r="G67" s="397">
        <f t="shared" si="6"/>
        <v>0.93928035982008995</v>
      </c>
      <c r="H67" s="397">
        <f t="shared" si="6"/>
        <v>0.93928035982008995</v>
      </c>
      <c r="I67" s="397">
        <f t="shared" si="6"/>
        <v>0.93928035982008995</v>
      </c>
      <c r="J67" s="397">
        <f t="shared" si="6"/>
        <v>0.93928035982008995</v>
      </c>
      <c r="K67" s="397">
        <f t="shared" si="6"/>
        <v>0.93928035982008995</v>
      </c>
    </row>
    <row r="68" spans="2:11" ht="13.15">
      <c r="B68" s="8" t="str">
        <f t="shared" ref="B68:B86" si="7">B42</f>
        <v>Art &amp; Design</v>
      </c>
      <c r="C68" s="397">
        <f t="shared" ref="C68:K86" si="8">C42/C$61</f>
        <v>0</v>
      </c>
      <c r="D68" s="397">
        <f t="shared" si="8"/>
        <v>0</v>
      </c>
      <c r="E68" s="397">
        <f t="shared" si="8"/>
        <v>0</v>
      </c>
      <c r="F68" s="397">
        <f t="shared" si="8"/>
        <v>0</v>
      </c>
      <c r="G68" s="397">
        <f t="shared" si="8"/>
        <v>0</v>
      </c>
      <c r="H68" s="397">
        <f t="shared" si="8"/>
        <v>0</v>
      </c>
      <c r="I68" s="397">
        <f t="shared" si="8"/>
        <v>0</v>
      </c>
      <c r="J68" s="397">
        <f t="shared" si="8"/>
        <v>0</v>
      </c>
      <c r="K68" s="397">
        <f t="shared" si="8"/>
        <v>0</v>
      </c>
    </row>
    <row r="69" spans="2:11" ht="13.15">
      <c r="B69" s="8" t="str">
        <f t="shared" si="7"/>
        <v>Biology</v>
      </c>
      <c r="C69" s="397">
        <f t="shared" si="8"/>
        <v>5.434782608695652E-3</v>
      </c>
      <c r="D69" s="397">
        <f t="shared" si="8"/>
        <v>5.434782608695652E-3</v>
      </c>
      <c r="E69" s="397">
        <f t="shared" si="8"/>
        <v>5.434782608695652E-3</v>
      </c>
      <c r="F69" s="397">
        <f t="shared" si="8"/>
        <v>5.434782608695652E-3</v>
      </c>
      <c r="G69" s="397">
        <f t="shared" si="8"/>
        <v>5.434782608695652E-3</v>
      </c>
      <c r="H69" s="397">
        <f t="shared" si="8"/>
        <v>5.434782608695652E-3</v>
      </c>
      <c r="I69" s="397">
        <f t="shared" si="8"/>
        <v>5.434782608695652E-3</v>
      </c>
      <c r="J69" s="397">
        <f t="shared" si="8"/>
        <v>5.434782608695652E-3</v>
      </c>
      <c r="K69" s="397">
        <f t="shared" si="8"/>
        <v>5.434782608695652E-3</v>
      </c>
    </row>
    <row r="70" spans="2:11" ht="13.15">
      <c r="B70" s="8" t="str">
        <f t="shared" si="7"/>
        <v>Business Studies</v>
      </c>
      <c r="C70" s="397">
        <f t="shared" si="8"/>
        <v>0</v>
      </c>
      <c r="D70" s="397">
        <f t="shared" si="8"/>
        <v>0</v>
      </c>
      <c r="E70" s="397">
        <f t="shared" si="8"/>
        <v>0</v>
      </c>
      <c r="F70" s="397">
        <f t="shared" si="8"/>
        <v>0</v>
      </c>
      <c r="G70" s="397">
        <f t="shared" si="8"/>
        <v>0</v>
      </c>
      <c r="H70" s="397">
        <f t="shared" si="8"/>
        <v>0</v>
      </c>
      <c r="I70" s="397">
        <f t="shared" si="8"/>
        <v>0</v>
      </c>
      <c r="J70" s="397">
        <f t="shared" si="8"/>
        <v>0</v>
      </c>
      <c r="K70" s="397">
        <f t="shared" si="8"/>
        <v>0</v>
      </c>
    </row>
    <row r="71" spans="2:11" ht="13.15">
      <c r="B71" s="8" t="str">
        <f t="shared" si="7"/>
        <v>Chemistry</v>
      </c>
      <c r="C71" s="397">
        <f t="shared" si="8"/>
        <v>1.8740629685157421E-3</v>
      </c>
      <c r="D71" s="397">
        <f t="shared" si="8"/>
        <v>1.8740629685157421E-3</v>
      </c>
      <c r="E71" s="397">
        <f t="shared" si="8"/>
        <v>1.8740629685157421E-3</v>
      </c>
      <c r="F71" s="397">
        <f t="shared" si="8"/>
        <v>1.8740629685157421E-3</v>
      </c>
      <c r="G71" s="397">
        <f t="shared" si="8"/>
        <v>1.8740629685157421E-3</v>
      </c>
      <c r="H71" s="397">
        <f t="shared" si="8"/>
        <v>1.8740629685157421E-3</v>
      </c>
      <c r="I71" s="397">
        <f t="shared" si="8"/>
        <v>1.8740629685157421E-3</v>
      </c>
      <c r="J71" s="397">
        <f t="shared" si="8"/>
        <v>1.8740629685157421E-3</v>
      </c>
      <c r="K71" s="397">
        <f t="shared" si="8"/>
        <v>1.8740629685157421E-3</v>
      </c>
    </row>
    <row r="72" spans="2:11" ht="13.15">
      <c r="B72" s="8" t="str">
        <f t="shared" si="7"/>
        <v>Classics</v>
      </c>
      <c r="C72" s="397">
        <f t="shared" si="8"/>
        <v>0</v>
      </c>
      <c r="D72" s="397">
        <f t="shared" si="8"/>
        <v>0</v>
      </c>
      <c r="E72" s="397">
        <f t="shared" si="8"/>
        <v>0</v>
      </c>
      <c r="F72" s="397">
        <f t="shared" si="8"/>
        <v>0</v>
      </c>
      <c r="G72" s="397">
        <f t="shared" si="8"/>
        <v>0</v>
      </c>
      <c r="H72" s="397">
        <f t="shared" si="8"/>
        <v>0</v>
      </c>
      <c r="I72" s="397">
        <f t="shared" si="8"/>
        <v>0</v>
      </c>
      <c r="J72" s="397">
        <f t="shared" si="8"/>
        <v>0</v>
      </c>
      <c r="K72" s="397">
        <f t="shared" si="8"/>
        <v>0</v>
      </c>
    </row>
    <row r="73" spans="2:11" ht="13.15">
      <c r="B73" s="8" t="str">
        <f t="shared" si="7"/>
        <v>Computing</v>
      </c>
      <c r="C73" s="397">
        <f t="shared" si="8"/>
        <v>1.3118440779610195E-3</v>
      </c>
      <c r="D73" s="397">
        <f t="shared" si="8"/>
        <v>1.3118440779610195E-3</v>
      </c>
      <c r="E73" s="397">
        <f t="shared" si="8"/>
        <v>1.3118440779610195E-3</v>
      </c>
      <c r="F73" s="397">
        <f t="shared" si="8"/>
        <v>1.3118440779610195E-3</v>
      </c>
      <c r="G73" s="397">
        <f t="shared" si="8"/>
        <v>1.3118440779610195E-3</v>
      </c>
      <c r="H73" s="397">
        <f t="shared" si="8"/>
        <v>1.3118440779610195E-3</v>
      </c>
      <c r="I73" s="397">
        <f t="shared" si="8"/>
        <v>1.3118440779610195E-3</v>
      </c>
      <c r="J73" s="397">
        <f t="shared" si="8"/>
        <v>1.3118440779610195E-3</v>
      </c>
      <c r="K73" s="397">
        <f t="shared" si="8"/>
        <v>1.3118440779610195E-3</v>
      </c>
    </row>
    <row r="74" spans="2:11" ht="13.15">
      <c r="B74" s="8" t="str">
        <f t="shared" si="7"/>
        <v>Design &amp; Technology</v>
      </c>
      <c r="C74" s="397">
        <f t="shared" si="8"/>
        <v>1.686656671664168E-3</v>
      </c>
      <c r="D74" s="397">
        <f t="shared" si="8"/>
        <v>1.686656671664168E-3</v>
      </c>
      <c r="E74" s="397">
        <f t="shared" si="8"/>
        <v>1.686656671664168E-3</v>
      </c>
      <c r="F74" s="397">
        <f t="shared" si="8"/>
        <v>1.686656671664168E-3</v>
      </c>
      <c r="G74" s="397">
        <f t="shared" si="8"/>
        <v>1.686656671664168E-3</v>
      </c>
      <c r="H74" s="397">
        <f t="shared" si="8"/>
        <v>1.686656671664168E-3</v>
      </c>
      <c r="I74" s="397">
        <f t="shared" si="8"/>
        <v>1.686656671664168E-3</v>
      </c>
      <c r="J74" s="397">
        <f t="shared" si="8"/>
        <v>1.686656671664168E-3</v>
      </c>
      <c r="K74" s="397">
        <f t="shared" si="8"/>
        <v>1.686656671664168E-3</v>
      </c>
    </row>
    <row r="75" spans="2:11" ht="13.15">
      <c r="B75" s="8" t="str">
        <f t="shared" si="7"/>
        <v>Drama</v>
      </c>
      <c r="C75" s="397">
        <f t="shared" si="8"/>
        <v>0</v>
      </c>
      <c r="D75" s="397">
        <f t="shared" si="8"/>
        <v>0</v>
      </c>
      <c r="E75" s="397">
        <f t="shared" si="8"/>
        <v>0</v>
      </c>
      <c r="F75" s="397">
        <f t="shared" si="8"/>
        <v>0</v>
      </c>
      <c r="G75" s="397">
        <f t="shared" si="8"/>
        <v>0</v>
      </c>
      <c r="H75" s="397">
        <f t="shared" si="8"/>
        <v>0</v>
      </c>
      <c r="I75" s="397">
        <f t="shared" si="8"/>
        <v>0</v>
      </c>
      <c r="J75" s="397">
        <f t="shared" si="8"/>
        <v>0</v>
      </c>
      <c r="K75" s="397">
        <f t="shared" si="8"/>
        <v>0</v>
      </c>
    </row>
    <row r="76" spans="2:11" ht="13.15">
      <c r="B76" s="8" t="str">
        <f t="shared" si="7"/>
        <v>English</v>
      </c>
      <c r="C76" s="397">
        <f t="shared" si="8"/>
        <v>4.8725637181409294E-3</v>
      </c>
      <c r="D76" s="397">
        <f t="shared" si="8"/>
        <v>4.8725637181409294E-3</v>
      </c>
      <c r="E76" s="397">
        <f t="shared" si="8"/>
        <v>4.8725637181409294E-3</v>
      </c>
      <c r="F76" s="397">
        <f t="shared" si="8"/>
        <v>4.8725637181409294E-3</v>
      </c>
      <c r="G76" s="397">
        <f t="shared" si="8"/>
        <v>4.8725637181409294E-3</v>
      </c>
      <c r="H76" s="397">
        <f t="shared" si="8"/>
        <v>4.8725637181409294E-3</v>
      </c>
      <c r="I76" s="397">
        <f t="shared" si="8"/>
        <v>4.8725637181409294E-3</v>
      </c>
      <c r="J76" s="397">
        <f t="shared" si="8"/>
        <v>4.8725637181409294E-3</v>
      </c>
      <c r="K76" s="397">
        <f t="shared" si="8"/>
        <v>4.8725637181409294E-3</v>
      </c>
    </row>
    <row r="77" spans="2:11" ht="13.15">
      <c r="B77" s="8" t="str">
        <f t="shared" si="7"/>
        <v>Food</v>
      </c>
      <c r="C77" s="397">
        <f t="shared" si="8"/>
        <v>0</v>
      </c>
      <c r="D77" s="397">
        <f t="shared" si="8"/>
        <v>0</v>
      </c>
      <c r="E77" s="397">
        <f t="shared" si="8"/>
        <v>0</v>
      </c>
      <c r="F77" s="397">
        <f t="shared" si="8"/>
        <v>0</v>
      </c>
      <c r="G77" s="397">
        <f t="shared" si="8"/>
        <v>0</v>
      </c>
      <c r="H77" s="397">
        <f t="shared" si="8"/>
        <v>0</v>
      </c>
      <c r="I77" s="397">
        <f t="shared" si="8"/>
        <v>0</v>
      </c>
      <c r="J77" s="397">
        <f t="shared" si="8"/>
        <v>0</v>
      </c>
      <c r="K77" s="397">
        <f t="shared" si="8"/>
        <v>0</v>
      </c>
    </row>
    <row r="78" spans="2:11" ht="13.15">
      <c r="B78" s="8" t="str">
        <f t="shared" si="7"/>
        <v>Geography</v>
      </c>
      <c r="C78" s="397">
        <f t="shared" si="8"/>
        <v>2.2488755622188904E-3</v>
      </c>
      <c r="D78" s="397">
        <f t="shared" si="8"/>
        <v>2.2488755622188904E-3</v>
      </c>
      <c r="E78" s="397">
        <f t="shared" si="8"/>
        <v>2.2488755622188904E-3</v>
      </c>
      <c r="F78" s="397">
        <f t="shared" si="8"/>
        <v>2.2488755622188904E-3</v>
      </c>
      <c r="G78" s="397">
        <f t="shared" si="8"/>
        <v>2.2488755622188904E-3</v>
      </c>
      <c r="H78" s="397">
        <f t="shared" si="8"/>
        <v>2.2488755622188904E-3</v>
      </c>
      <c r="I78" s="397">
        <f t="shared" si="8"/>
        <v>2.2488755622188904E-3</v>
      </c>
      <c r="J78" s="397">
        <f t="shared" si="8"/>
        <v>2.2488755622188904E-3</v>
      </c>
      <c r="K78" s="397">
        <f t="shared" si="8"/>
        <v>2.2488755622188904E-3</v>
      </c>
    </row>
    <row r="79" spans="2:11" ht="13.15">
      <c r="B79" s="8" t="str">
        <f t="shared" si="7"/>
        <v>History</v>
      </c>
      <c r="C79" s="397">
        <f t="shared" si="8"/>
        <v>0</v>
      </c>
      <c r="D79" s="397">
        <f t="shared" si="8"/>
        <v>0</v>
      </c>
      <c r="E79" s="397">
        <f t="shared" si="8"/>
        <v>0</v>
      </c>
      <c r="F79" s="397">
        <f t="shared" si="8"/>
        <v>0</v>
      </c>
      <c r="G79" s="397">
        <f t="shared" si="8"/>
        <v>0</v>
      </c>
      <c r="H79" s="397">
        <f t="shared" si="8"/>
        <v>0</v>
      </c>
      <c r="I79" s="397">
        <f t="shared" si="8"/>
        <v>0</v>
      </c>
      <c r="J79" s="397">
        <f t="shared" si="8"/>
        <v>0</v>
      </c>
      <c r="K79" s="397">
        <f t="shared" si="8"/>
        <v>0</v>
      </c>
    </row>
    <row r="80" spans="2:11" ht="13.15">
      <c r="B80" s="8" t="str">
        <f t="shared" si="7"/>
        <v>Mathematics</v>
      </c>
      <c r="C80" s="397">
        <f t="shared" si="8"/>
        <v>1.9865067466266866E-2</v>
      </c>
      <c r="D80" s="397">
        <f t="shared" si="8"/>
        <v>1.9865067466266866E-2</v>
      </c>
      <c r="E80" s="397">
        <f t="shared" si="8"/>
        <v>1.9865067466266866E-2</v>
      </c>
      <c r="F80" s="397">
        <f t="shared" si="8"/>
        <v>1.9865067466266866E-2</v>
      </c>
      <c r="G80" s="397">
        <f t="shared" si="8"/>
        <v>1.9865067466266866E-2</v>
      </c>
      <c r="H80" s="397">
        <f t="shared" si="8"/>
        <v>1.9865067466266866E-2</v>
      </c>
      <c r="I80" s="397">
        <f t="shared" si="8"/>
        <v>1.9865067466266866E-2</v>
      </c>
      <c r="J80" s="397">
        <f t="shared" si="8"/>
        <v>1.9865067466266866E-2</v>
      </c>
      <c r="K80" s="397">
        <f t="shared" si="8"/>
        <v>1.9865067466266866E-2</v>
      </c>
    </row>
    <row r="81" spans="1:11" ht="13.15">
      <c r="B81" s="8" t="str">
        <f t="shared" si="7"/>
        <v>Modern Foreign Languages</v>
      </c>
      <c r="C81" s="397">
        <f t="shared" si="8"/>
        <v>4.4977511244377807E-3</v>
      </c>
      <c r="D81" s="397">
        <f t="shared" si="8"/>
        <v>4.4977511244377807E-3</v>
      </c>
      <c r="E81" s="397">
        <f t="shared" si="8"/>
        <v>4.4977511244377807E-3</v>
      </c>
      <c r="F81" s="397">
        <f t="shared" si="8"/>
        <v>4.4977511244377807E-3</v>
      </c>
      <c r="G81" s="397">
        <f t="shared" si="8"/>
        <v>4.4977511244377807E-3</v>
      </c>
      <c r="H81" s="397">
        <f t="shared" si="8"/>
        <v>4.4977511244377807E-3</v>
      </c>
      <c r="I81" s="397">
        <f t="shared" si="8"/>
        <v>4.4977511244377807E-3</v>
      </c>
      <c r="J81" s="397">
        <f t="shared" si="8"/>
        <v>4.4977511244377807E-3</v>
      </c>
      <c r="K81" s="397">
        <f t="shared" si="8"/>
        <v>4.4977511244377807E-3</v>
      </c>
    </row>
    <row r="82" spans="1:11" ht="13.15">
      <c r="B82" s="8" t="str">
        <f t="shared" si="7"/>
        <v>Music</v>
      </c>
      <c r="C82" s="397">
        <f t="shared" si="8"/>
        <v>5.6221889055472259E-4</v>
      </c>
      <c r="D82" s="397">
        <f t="shared" si="8"/>
        <v>5.6221889055472259E-4</v>
      </c>
      <c r="E82" s="397">
        <f t="shared" si="8"/>
        <v>5.6221889055472259E-4</v>
      </c>
      <c r="F82" s="397">
        <f t="shared" si="8"/>
        <v>5.6221889055472259E-4</v>
      </c>
      <c r="G82" s="397">
        <f t="shared" si="8"/>
        <v>5.6221889055472259E-4</v>
      </c>
      <c r="H82" s="397">
        <f t="shared" si="8"/>
        <v>5.6221889055472259E-4</v>
      </c>
      <c r="I82" s="397">
        <f t="shared" si="8"/>
        <v>5.6221889055472259E-4</v>
      </c>
      <c r="J82" s="397">
        <f t="shared" si="8"/>
        <v>5.6221889055472259E-4</v>
      </c>
      <c r="K82" s="397">
        <f t="shared" si="8"/>
        <v>5.6221889055472259E-4</v>
      </c>
    </row>
    <row r="83" spans="1:11" ht="13.15">
      <c r="B83" s="8" t="str">
        <f t="shared" si="7"/>
        <v>Others</v>
      </c>
      <c r="C83" s="397">
        <f t="shared" si="8"/>
        <v>0</v>
      </c>
      <c r="D83" s="397">
        <f t="shared" si="8"/>
        <v>0</v>
      </c>
      <c r="E83" s="397">
        <f t="shared" si="8"/>
        <v>0</v>
      </c>
      <c r="F83" s="397">
        <f t="shared" si="8"/>
        <v>0</v>
      </c>
      <c r="G83" s="397">
        <f t="shared" si="8"/>
        <v>0</v>
      </c>
      <c r="H83" s="397">
        <f t="shared" si="8"/>
        <v>0</v>
      </c>
      <c r="I83" s="397">
        <f t="shared" si="8"/>
        <v>0</v>
      </c>
      <c r="J83" s="397">
        <f t="shared" si="8"/>
        <v>0</v>
      </c>
      <c r="K83" s="397">
        <f t="shared" si="8"/>
        <v>0</v>
      </c>
    </row>
    <row r="84" spans="1:11" ht="13.15">
      <c r="B84" s="8" t="str">
        <f t="shared" si="7"/>
        <v>Physical Education</v>
      </c>
      <c r="C84" s="397">
        <f t="shared" si="8"/>
        <v>1.4805097451274363E-2</v>
      </c>
      <c r="D84" s="397">
        <f t="shared" si="8"/>
        <v>1.4805097451274363E-2</v>
      </c>
      <c r="E84" s="397">
        <f t="shared" si="8"/>
        <v>1.4805097451274363E-2</v>
      </c>
      <c r="F84" s="397">
        <f t="shared" si="8"/>
        <v>1.4805097451274363E-2</v>
      </c>
      <c r="G84" s="397">
        <f t="shared" si="8"/>
        <v>1.4805097451274363E-2</v>
      </c>
      <c r="H84" s="397">
        <f t="shared" si="8"/>
        <v>1.4805097451274363E-2</v>
      </c>
      <c r="I84" s="397">
        <f t="shared" si="8"/>
        <v>1.4805097451274363E-2</v>
      </c>
      <c r="J84" s="397">
        <f t="shared" si="8"/>
        <v>1.4805097451274363E-2</v>
      </c>
      <c r="K84" s="397">
        <f t="shared" si="8"/>
        <v>1.4805097451274363E-2</v>
      </c>
    </row>
    <row r="85" spans="1:11" ht="13.15">
      <c r="B85" s="8" t="str">
        <f t="shared" si="7"/>
        <v>Physics</v>
      </c>
      <c r="C85" s="397">
        <f t="shared" si="8"/>
        <v>2.0614692653673165E-3</v>
      </c>
      <c r="D85" s="397">
        <f t="shared" si="8"/>
        <v>2.0614692653673165E-3</v>
      </c>
      <c r="E85" s="397">
        <f t="shared" si="8"/>
        <v>2.0614692653673165E-3</v>
      </c>
      <c r="F85" s="397">
        <f t="shared" si="8"/>
        <v>2.0614692653673165E-3</v>
      </c>
      <c r="G85" s="397">
        <f t="shared" si="8"/>
        <v>2.0614692653673165E-3</v>
      </c>
      <c r="H85" s="397">
        <f t="shared" si="8"/>
        <v>2.0614692653673165E-3</v>
      </c>
      <c r="I85" s="397">
        <f t="shared" si="8"/>
        <v>2.0614692653673165E-3</v>
      </c>
      <c r="J85" s="397">
        <f t="shared" si="8"/>
        <v>2.0614692653673165E-3</v>
      </c>
      <c r="K85" s="397">
        <f t="shared" si="8"/>
        <v>2.0614692653673165E-3</v>
      </c>
    </row>
    <row r="86" spans="1:11" ht="13.15">
      <c r="B86" s="8" t="str">
        <f t="shared" si="7"/>
        <v>Religious Education</v>
      </c>
      <c r="C86" s="397">
        <f t="shared" si="8"/>
        <v>1.4992503748125937E-3</v>
      </c>
      <c r="D86" s="397">
        <f t="shared" si="8"/>
        <v>1.4992503748125937E-3</v>
      </c>
      <c r="E86" s="397">
        <f t="shared" si="8"/>
        <v>1.4992503748125937E-3</v>
      </c>
      <c r="F86" s="397">
        <f t="shared" si="8"/>
        <v>1.4992503748125937E-3</v>
      </c>
      <c r="G86" s="397">
        <f t="shared" si="8"/>
        <v>1.4992503748125937E-3</v>
      </c>
      <c r="H86" s="397">
        <f t="shared" si="8"/>
        <v>1.4992503748125937E-3</v>
      </c>
      <c r="I86" s="397">
        <f t="shared" si="8"/>
        <v>1.4992503748125937E-3</v>
      </c>
      <c r="J86" s="397">
        <f t="shared" si="8"/>
        <v>1.4992503748125937E-3</v>
      </c>
      <c r="K86" s="397">
        <f t="shared" si="8"/>
        <v>1.4992503748125937E-3</v>
      </c>
    </row>
    <row r="87" spans="1:11" ht="13.15">
      <c r="B87" s="8" t="str">
        <f>B61</f>
        <v>Total</v>
      </c>
      <c r="C87" s="597">
        <f>SUM(C67:C86)</f>
        <v>0.99999999999999989</v>
      </c>
      <c r="D87" s="597">
        <f t="shared" ref="D87:K87" si="9">SUM(D67:D86)</f>
        <v>0.99999999999999989</v>
      </c>
      <c r="E87" s="597">
        <f t="shared" si="9"/>
        <v>0.99999999999999989</v>
      </c>
      <c r="F87" s="597">
        <f t="shared" si="9"/>
        <v>0.99999999999999989</v>
      </c>
      <c r="G87" s="597">
        <f t="shared" si="9"/>
        <v>0.99999999999999989</v>
      </c>
      <c r="H87" s="597">
        <f t="shared" si="9"/>
        <v>0.99999999999999989</v>
      </c>
      <c r="I87" s="597">
        <f t="shared" si="9"/>
        <v>0.99999999999999989</v>
      </c>
      <c r="J87" s="597">
        <f t="shared" si="9"/>
        <v>0.99999999999999989</v>
      </c>
      <c r="K87" s="597">
        <f t="shared" si="9"/>
        <v>0.99999999999999989</v>
      </c>
    </row>
    <row r="88" spans="1:11">
      <c r="A88" s="1080">
        <f>SUM(C88:K88)</f>
        <v>0</v>
      </c>
      <c r="B88" s="1080"/>
      <c r="C88" s="1098">
        <f>C87-1</f>
        <v>0</v>
      </c>
      <c r="D88" s="1098">
        <f t="shared" ref="D88:K88" si="10">D87-1</f>
        <v>0</v>
      </c>
      <c r="E88" s="1098">
        <f t="shared" si="10"/>
        <v>0</v>
      </c>
      <c r="F88" s="1098">
        <f t="shared" si="10"/>
        <v>0</v>
      </c>
      <c r="G88" s="1098">
        <f t="shared" si="10"/>
        <v>0</v>
      </c>
      <c r="H88" s="1098">
        <f t="shared" si="10"/>
        <v>0</v>
      </c>
      <c r="I88" s="1098">
        <f t="shared" si="10"/>
        <v>0</v>
      </c>
      <c r="J88" s="1098">
        <f t="shared" si="10"/>
        <v>0</v>
      </c>
      <c r="K88" s="1098">
        <f t="shared" si="10"/>
        <v>0</v>
      </c>
    </row>
    <row r="90" spans="1:11" ht="15">
      <c r="B90" s="76" t="s">
        <v>1032</v>
      </c>
    </row>
    <row r="92" spans="1:11">
      <c r="B92" s="106" t="s">
        <v>1031</v>
      </c>
    </row>
    <row r="94" spans="1:11" ht="13.15">
      <c r="B94" s="8" t="s">
        <v>59</v>
      </c>
      <c r="C94" s="148" t="str">
        <f>C66</f>
        <v>2020/21</v>
      </c>
      <c r="D94" s="148" t="str">
        <f t="shared" ref="D94:K94" si="11">D66</f>
        <v>2021/22</v>
      </c>
      <c r="E94" s="148" t="str">
        <f t="shared" si="11"/>
        <v>2022/23</v>
      </c>
      <c r="F94" s="148" t="str">
        <f t="shared" si="11"/>
        <v>2023/24</v>
      </c>
      <c r="G94" s="148" t="str">
        <f t="shared" si="11"/>
        <v>2024/25</v>
      </c>
      <c r="H94" s="148" t="str">
        <f t="shared" si="11"/>
        <v>2025/26</v>
      </c>
      <c r="I94" s="148" t="str">
        <f t="shared" si="11"/>
        <v>2026/27</v>
      </c>
      <c r="J94" s="148" t="str">
        <f t="shared" si="11"/>
        <v>2027/28</v>
      </c>
      <c r="K94" s="148" t="str">
        <f t="shared" si="11"/>
        <v>2028/29</v>
      </c>
    </row>
    <row r="95" spans="1:11" ht="13.15">
      <c r="B95" s="8" t="str">
        <f t="shared" ref="B95:B114" si="12">B41</f>
        <v>Primary</v>
      </c>
      <c r="C95" s="506">
        <f>RAW_DATA_INPUTS!C519</f>
        <v>0.90122583847713156</v>
      </c>
      <c r="D95" s="597">
        <f>C95</f>
        <v>0.90122583847713156</v>
      </c>
      <c r="E95" s="597">
        <f t="shared" ref="E95:K95" si="13">D95</f>
        <v>0.90122583847713156</v>
      </c>
      <c r="F95" s="597">
        <f t="shared" si="13"/>
        <v>0.90122583847713156</v>
      </c>
      <c r="G95" s="597">
        <f t="shared" si="13"/>
        <v>0.90122583847713156</v>
      </c>
      <c r="H95" s="597">
        <f t="shared" si="13"/>
        <v>0.90122583847713156</v>
      </c>
      <c r="I95" s="597">
        <f t="shared" si="13"/>
        <v>0.90122583847713156</v>
      </c>
      <c r="J95" s="597">
        <f t="shared" si="13"/>
        <v>0.90122583847713156</v>
      </c>
      <c r="K95" s="597">
        <f t="shared" si="13"/>
        <v>0.90122583847713156</v>
      </c>
    </row>
    <row r="96" spans="1:11" ht="13.15">
      <c r="B96" s="8" t="str">
        <f t="shared" si="12"/>
        <v>Art &amp; Design</v>
      </c>
      <c r="C96" s="506">
        <f>RAW_DATA_INPUTS!C501</f>
        <v>0.84438095238095245</v>
      </c>
      <c r="D96" s="597">
        <f t="shared" ref="D96:K114" si="14">C96</f>
        <v>0.84438095238095245</v>
      </c>
      <c r="E96" s="597">
        <f t="shared" si="14"/>
        <v>0.84438095238095245</v>
      </c>
      <c r="F96" s="597">
        <f t="shared" si="14"/>
        <v>0.84438095238095245</v>
      </c>
      <c r="G96" s="597">
        <f t="shared" si="14"/>
        <v>0.84438095238095245</v>
      </c>
      <c r="H96" s="597">
        <f t="shared" si="14"/>
        <v>0.84438095238095245</v>
      </c>
      <c r="I96" s="597">
        <f t="shared" si="14"/>
        <v>0.84438095238095245</v>
      </c>
      <c r="J96" s="597">
        <f t="shared" si="14"/>
        <v>0.84438095238095245</v>
      </c>
      <c r="K96" s="597">
        <f t="shared" si="14"/>
        <v>0.84438095238095245</v>
      </c>
    </row>
    <row r="97" spans="2:11" ht="13.15">
      <c r="B97" s="8" t="str">
        <f t="shared" si="12"/>
        <v>Biology</v>
      </c>
      <c r="C97" s="506">
        <f>RAW_DATA_INPUTS!C502</f>
        <v>0.87566534033958043</v>
      </c>
      <c r="D97" s="597">
        <f t="shared" si="14"/>
        <v>0.87566534033958043</v>
      </c>
      <c r="E97" s="597">
        <f t="shared" si="14"/>
        <v>0.87566534033958043</v>
      </c>
      <c r="F97" s="597">
        <f t="shared" si="14"/>
        <v>0.87566534033958043</v>
      </c>
      <c r="G97" s="597">
        <f t="shared" si="14"/>
        <v>0.87566534033958043</v>
      </c>
      <c r="H97" s="597">
        <f t="shared" si="14"/>
        <v>0.87566534033958043</v>
      </c>
      <c r="I97" s="597">
        <f t="shared" si="14"/>
        <v>0.87566534033958043</v>
      </c>
      <c r="J97" s="597">
        <f t="shared" si="14"/>
        <v>0.87566534033958043</v>
      </c>
      <c r="K97" s="597">
        <f t="shared" si="14"/>
        <v>0.87566534033958043</v>
      </c>
    </row>
    <row r="98" spans="2:11" ht="13.15">
      <c r="B98" s="8" t="str">
        <f t="shared" si="12"/>
        <v>Business Studies</v>
      </c>
      <c r="C98" s="506">
        <f>RAW_DATA_INPUTS!C503</f>
        <v>1</v>
      </c>
      <c r="D98" s="597">
        <f t="shared" si="14"/>
        <v>1</v>
      </c>
      <c r="E98" s="597">
        <f t="shared" si="14"/>
        <v>1</v>
      </c>
      <c r="F98" s="597">
        <f t="shared" si="14"/>
        <v>1</v>
      </c>
      <c r="G98" s="597">
        <f t="shared" si="14"/>
        <v>1</v>
      </c>
      <c r="H98" s="597">
        <f t="shared" si="14"/>
        <v>1</v>
      </c>
      <c r="I98" s="597">
        <f t="shared" si="14"/>
        <v>1</v>
      </c>
      <c r="J98" s="597">
        <f t="shared" si="14"/>
        <v>1</v>
      </c>
      <c r="K98" s="597">
        <f t="shared" si="14"/>
        <v>1</v>
      </c>
    </row>
    <row r="99" spans="2:11" ht="13.15">
      <c r="B99" s="8" t="str">
        <f t="shared" si="12"/>
        <v>Chemistry</v>
      </c>
      <c r="C99" s="506">
        <f>RAW_DATA_INPUTS!C504</f>
        <v>0.85476190476190472</v>
      </c>
      <c r="D99" s="597">
        <f t="shared" si="14"/>
        <v>0.85476190476190472</v>
      </c>
      <c r="E99" s="597">
        <f t="shared" si="14"/>
        <v>0.85476190476190472</v>
      </c>
      <c r="F99" s="597">
        <f t="shared" si="14"/>
        <v>0.85476190476190472</v>
      </c>
      <c r="G99" s="597">
        <f t="shared" si="14"/>
        <v>0.85476190476190472</v>
      </c>
      <c r="H99" s="597">
        <f t="shared" si="14"/>
        <v>0.85476190476190472</v>
      </c>
      <c r="I99" s="597">
        <f t="shared" si="14"/>
        <v>0.85476190476190472</v>
      </c>
      <c r="J99" s="597">
        <f t="shared" si="14"/>
        <v>0.85476190476190472</v>
      </c>
      <c r="K99" s="597">
        <f t="shared" si="14"/>
        <v>0.85476190476190472</v>
      </c>
    </row>
    <row r="100" spans="2:11" ht="13.15">
      <c r="B100" s="8" t="str">
        <f t="shared" si="12"/>
        <v>Classics</v>
      </c>
      <c r="C100" s="506">
        <f>RAW_DATA_INPUTS!C505</f>
        <v>1</v>
      </c>
      <c r="D100" s="597">
        <f t="shared" si="14"/>
        <v>1</v>
      </c>
      <c r="E100" s="597">
        <f t="shared" si="14"/>
        <v>1</v>
      </c>
      <c r="F100" s="597">
        <f t="shared" si="14"/>
        <v>1</v>
      </c>
      <c r="G100" s="597">
        <f t="shared" si="14"/>
        <v>1</v>
      </c>
      <c r="H100" s="597">
        <f t="shared" si="14"/>
        <v>1</v>
      </c>
      <c r="I100" s="597">
        <f t="shared" si="14"/>
        <v>1</v>
      </c>
      <c r="J100" s="597">
        <f t="shared" si="14"/>
        <v>1</v>
      </c>
      <c r="K100" s="597">
        <f t="shared" si="14"/>
        <v>1</v>
      </c>
    </row>
    <row r="101" spans="2:11" ht="13.15">
      <c r="B101" s="8" t="str">
        <f t="shared" si="12"/>
        <v>Computing</v>
      </c>
      <c r="C101" s="506">
        <f>RAW_DATA_INPUTS!C506</f>
        <v>0.8075542755870625</v>
      </c>
      <c r="D101" s="597">
        <f t="shared" si="14"/>
        <v>0.8075542755870625</v>
      </c>
      <c r="E101" s="597">
        <f t="shared" si="14"/>
        <v>0.8075542755870625</v>
      </c>
      <c r="F101" s="597">
        <f t="shared" si="14"/>
        <v>0.8075542755870625</v>
      </c>
      <c r="G101" s="597">
        <f t="shared" si="14"/>
        <v>0.8075542755870625</v>
      </c>
      <c r="H101" s="597">
        <f t="shared" si="14"/>
        <v>0.8075542755870625</v>
      </c>
      <c r="I101" s="597">
        <f t="shared" si="14"/>
        <v>0.8075542755870625</v>
      </c>
      <c r="J101" s="597">
        <f t="shared" si="14"/>
        <v>0.8075542755870625</v>
      </c>
      <c r="K101" s="597">
        <f t="shared" si="14"/>
        <v>0.8075542755870625</v>
      </c>
    </row>
    <row r="102" spans="2:11" ht="13.15">
      <c r="B102" s="8" t="str">
        <f t="shared" si="12"/>
        <v>Design &amp; Technology</v>
      </c>
      <c r="C102" s="506">
        <f>RAW_DATA_INPUTS!C507</f>
        <v>0.81293706293706292</v>
      </c>
      <c r="D102" s="597">
        <f t="shared" si="14"/>
        <v>0.81293706293706292</v>
      </c>
      <c r="E102" s="597">
        <f t="shared" si="14"/>
        <v>0.81293706293706292</v>
      </c>
      <c r="F102" s="597">
        <f t="shared" si="14"/>
        <v>0.81293706293706292</v>
      </c>
      <c r="G102" s="597">
        <f t="shared" si="14"/>
        <v>0.81293706293706292</v>
      </c>
      <c r="H102" s="597">
        <f t="shared" si="14"/>
        <v>0.81293706293706292</v>
      </c>
      <c r="I102" s="597">
        <f t="shared" si="14"/>
        <v>0.81293706293706292</v>
      </c>
      <c r="J102" s="597">
        <f t="shared" si="14"/>
        <v>0.81293706293706292</v>
      </c>
      <c r="K102" s="597">
        <f t="shared" si="14"/>
        <v>0.81293706293706292</v>
      </c>
    </row>
    <row r="103" spans="2:11" ht="13.15">
      <c r="B103" s="8" t="str">
        <f t="shared" si="12"/>
        <v>Drama</v>
      </c>
      <c r="C103" s="506">
        <f>RAW_DATA_INPUTS!C508</f>
        <v>0.97777777777777775</v>
      </c>
      <c r="D103" s="597">
        <f t="shared" si="14"/>
        <v>0.97777777777777775</v>
      </c>
      <c r="E103" s="597">
        <f t="shared" si="14"/>
        <v>0.97777777777777775</v>
      </c>
      <c r="F103" s="597">
        <f t="shared" si="14"/>
        <v>0.97777777777777775</v>
      </c>
      <c r="G103" s="597">
        <f t="shared" si="14"/>
        <v>0.97777777777777775</v>
      </c>
      <c r="H103" s="597">
        <f t="shared" si="14"/>
        <v>0.97777777777777775</v>
      </c>
      <c r="I103" s="597">
        <f t="shared" si="14"/>
        <v>0.97777777777777775</v>
      </c>
      <c r="J103" s="597">
        <f t="shared" si="14"/>
        <v>0.97777777777777775</v>
      </c>
      <c r="K103" s="597">
        <f t="shared" si="14"/>
        <v>0.97777777777777775</v>
      </c>
    </row>
    <row r="104" spans="2:11" ht="13.15">
      <c r="B104" s="8" t="str">
        <f t="shared" si="12"/>
        <v>English</v>
      </c>
      <c r="C104" s="506">
        <f>RAW_DATA_INPUTS!C509</f>
        <v>0.94050181377094666</v>
      </c>
      <c r="D104" s="597">
        <f t="shared" si="14"/>
        <v>0.94050181377094666</v>
      </c>
      <c r="E104" s="597">
        <f t="shared" si="14"/>
        <v>0.94050181377094666</v>
      </c>
      <c r="F104" s="597">
        <f t="shared" si="14"/>
        <v>0.94050181377094666</v>
      </c>
      <c r="G104" s="597">
        <f t="shared" si="14"/>
        <v>0.94050181377094666</v>
      </c>
      <c r="H104" s="597">
        <f t="shared" si="14"/>
        <v>0.94050181377094666</v>
      </c>
      <c r="I104" s="597">
        <f t="shared" si="14"/>
        <v>0.94050181377094666</v>
      </c>
      <c r="J104" s="597">
        <f t="shared" si="14"/>
        <v>0.94050181377094666</v>
      </c>
      <c r="K104" s="597">
        <f t="shared" si="14"/>
        <v>0.94050181377094666</v>
      </c>
    </row>
    <row r="105" spans="2:11" ht="13.15">
      <c r="B105" s="8" t="str">
        <f t="shared" si="12"/>
        <v>Food</v>
      </c>
      <c r="C105" s="506">
        <f>RAW_DATA_INPUTS!C510</f>
        <v>1</v>
      </c>
      <c r="D105" s="597">
        <f t="shared" si="14"/>
        <v>1</v>
      </c>
      <c r="E105" s="597">
        <f t="shared" si="14"/>
        <v>1</v>
      </c>
      <c r="F105" s="597">
        <f t="shared" si="14"/>
        <v>1</v>
      </c>
      <c r="G105" s="597">
        <f t="shared" si="14"/>
        <v>1</v>
      </c>
      <c r="H105" s="597">
        <f t="shared" si="14"/>
        <v>1</v>
      </c>
      <c r="I105" s="597">
        <f t="shared" si="14"/>
        <v>1</v>
      </c>
      <c r="J105" s="597">
        <f t="shared" si="14"/>
        <v>1</v>
      </c>
      <c r="K105" s="597">
        <f t="shared" si="14"/>
        <v>1</v>
      </c>
    </row>
    <row r="106" spans="2:11" ht="13.15">
      <c r="B106" s="8" t="str">
        <f t="shared" si="12"/>
        <v>Geography</v>
      </c>
      <c r="C106" s="506">
        <f>RAW_DATA_INPUTS!C511</f>
        <v>0.92401173250893243</v>
      </c>
      <c r="D106" s="597">
        <f t="shared" si="14"/>
        <v>0.92401173250893243</v>
      </c>
      <c r="E106" s="597">
        <f t="shared" si="14"/>
        <v>0.92401173250893243</v>
      </c>
      <c r="F106" s="597">
        <f t="shared" si="14"/>
        <v>0.92401173250893243</v>
      </c>
      <c r="G106" s="597">
        <f t="shared" si="14"/>
        <v>0.92401173250893243</v>
      </c>
      <c r="H106" s="597">
        <f t="shared" si="14"/>
        <v>0.92401173250893243</v>
      </c>
      <c r="I106" s="597">
        <f t="shared" si="14"/>
        <v>0.92401173250893243</v>
      </c>
      <c r="J106" s="597">
        <f t="shared" si="14"/>
        <v>0.92401173250893243</v>
      </c>
      <c r="K106" s="597">
        <f t="shared" si="14"/>
        <v>0.92401173250893243</v>
      </c>
    </row>
    <row r="107" spans="2:11" ht="13.15">
      <c r="B107" s="8" t="str">
        <f t="shared" si="12"/>
        <v>History</v>
      </c>
      <c r="C107" s="506">
        <f>RAW_DATA_INPUTS!C512</f>
        <v>0.9884615384615385</v>
      </c>
      <c r="D107" s="597">
        <f t="shared" si="14"/>
        <v>0.9884615384615385</v>
      </c>
      <c r="E107" s="597">
        <f t="shared" si="14"/>
        <v>0.9884615384615385</v>
      </c>
      <c r="F107" s="597">
        <f t="shared" si="14"/>
        <v>0.9884615384615385</v>
      </c>
      <c r="G107" s="597">
        <f t="shared" si="14"/>
        <v>0.9884615384615385</v>
      </c>
      <c r="H107" s="597">
        <f t="shared" si="14"/>
        <v>0.9884615384615385</v>
      </c>
      <c r="I107" s="597">
        <f t="shared" si="14"/>
        <v>0.9884615384615385</v>
      </c>
      <c r="J107" s="597">
        <f t="shared" si="14"/>
        <v>0.9884615384615385</v>
      </c>
      <c r="K107" s="597">
        <f t="shared" si="14"/>
        <v>0.9884615384615385</v>
      </c>
    </row>
    <row r="108" spans="2:11" ht="13.15">
      <c r="B108" s="8" t="str">
        <f t="shared" si="12"/>
        <v>Mathematics</v>
      </c>
      <c r="C108" s="506">
        <f>RAW_DATA_INPUTS!C513</f>
        <v>0.90763955988993894</v>
      </c>
      <c r="D108" s="597">
        <f t="shared" si="14"/>
        <v>0.90763955988993894</v>
      </c>
      <c r="E108" s="597">
        <f t="shared" si="14"/>
        <v>0.90763955988993894</v>
      </c>
      <c r="F108" s="597">
        <f t="shared" si="14"/>
        <v>0.90763955988993894</v>
      </c>
      <c r="G108" s="597">
        <f t="shared" si="14"/>
        <v>0.90763955988993894</v>
      </c>
      <c r="H108" s="597">
        <f t="shared" si="14"/>
        <v>0.90763955988993894</v>
      </c>
      <c r="I108" s="597">
        <f t="shared" si="14"/>
        <v>0.90763955988993894</v>
      </c>
      <c r="J108" s="597">
        <f t="shared" si="14"/>
        <v>0.90763955988993894</v>
      </c>
      <c r="K108" s="597">
        <f t="shared" si="14"/>
        <v>0.90763955988993894</v>
      </c>
    </row>
    <row r="109" spans="2:11" ht="13.15">
      <c r="B109" s="8" t="str">
        <f t="shared" si="12"/>
        <v>Modern Foreign Languages</v>
      </c>
      <c r="C109" s="506">
        <f>RAW_DATA_INPUTS!C514</f>
        <v>0.91669920389432591</v>
      </c>
      <c r="D109" s="597">
        <f t="shared" si="14"/>
        <v>0.91669920389432591</v>
      </c>
      <c r="E109" s="597">
        <f t="shared" si="14"/>
        <v>0.91669920389432591</v>
      </c>
      <c r="F109" s="597">
        <f t="shared" si="14"/>
        <v>0.91669920389432591</v>
      </c>
      <c r="G109" s="597">
        <f t="shared" si="14"/>
        <v>0.91669920389432591</v>
      </c>
      <c r="H109" s="597">
        <f t="shared" si="14"/>
        <v>0.91669920389432591</v>
      </c>
      <c r="I109" s="597">
        <f t="shared" si="14"/>
        <v>0.91669920389432591</v>
      </c>
      <c r="J109" s="597">
        <f t="shared" si="14"/>
        <v>0.91669920389432591</v>
      </c>
      <c r="K109" s="597">
        <f t="shared" si="14"/>
        <v>0.91669920389432591</v>
      </c>
    </row>
    <row r="110" spans="2:11" ht="13.15">
      <c r="B110" s="8" t="str">
        <f t="shared" si="12"/>
        <v>Music</v>
      </c>
      <c r="C110" s="506">
        <f>RAW_DATA_INPUTS!C515</f>
        <v>1</v>
      </c>
      <c r="D110" s="597">
        <f t="shared" si="14"/>
        <v>1</v>
      </c>
      <c r="E110" s="597">
        <f t="shared" si="14"/>
        <v>1</v>
      </c>
      <c r="F110" s="597">
        <f t="shared" si="14"/>
        <v>1</v>
      </c>
      <c r="G110" s="597">
        <f t="shared" si="14"/>
        <v>1</v>
      </c>
      <c r="H110" s="597">
        <f t="shared" si="14"/>
        <v>1</v>
      </c>
      <c r="I110" s="597">
        <f t="shared" si="14"/>
        <v>1</v>
      </c>
      <c r="J110" s="597">
        <f t="shared" si="14"/>
        <v>1</v>
      </c>
      <c r="K110" s="597">
        <f t="shared" si="14"/>
        <v>1</v>
      </c>
    </row>
    <row r="111" spans="2:11" ht="13.15">
      <c r="B111" s="8" t="str">
        <f t="shared" si="12"/>
        <v>Others</v>
      </c>
      <c r="C111" s="506">
        <f>RAW_DATA_INPUTS!C516</f>
        <v>1</v>
      </c>
      <c r="D111" s="597">
        <f t="shared" si="14"/>
        <v>1</v>
      </c>
      <c r="E111" s="597">
        <f t="shared" si="14"/>
        <v>1</v>
      </c>
      <c r="F111" s="597">
        <f t="shared" si="14"/>
        <v>1</v>
      </c>
      <c r="G111" s="597">
        <f t="shared" si="14"/>
        <v>1</v>
      </c>
      <c r="H111" s="597">
        <f t="shared" si="14"/>
        <v>1</v>
      </c>
      <c r="I111" s="597">
        <f t="shared" si="14"/>
        <v>1</v>
      </c>
      <c r="J111" s="597">
        <f t="shared" si="14"/>
        <v>1</v>
      </c>
      <c r="K111" s="597">
        <f t="shared" si="14"/>
        <v>1</v>
      </c>
    </row>
    <row r="112" spans="2:11" ht="13.15">
      <c r="B112" s="8" t="str">
        <f t="shared" si="12"/>
        <v>Physical Education</v>
      </c>
      <c r="C112" s="506">
        <f>RAW_DATA_INPUTS!C517</f>
        <v>0.91875075113743687</v>
      </c>
      <c r="D112" s="597">
        <f t="shared" si="14"/>
        <v>0.91875075113743687</v>
      </c>
      <c r="E112" s="597">
        <f t="shared" si="14"/>
        <v>0.91875075113743687</v>
      </c>
      <c r="F112" s="597">
        <f t="shared" si="14"/>
        <v>0.91875075113743687</v>
      </c>
      <c r="G112" s="597">
        <f t="shared" si="14"/>
        <v>0.91875075113743687</v>
      </c>
      <c r="H112" s="597">
        <f t="shared" si="14"/>
        <v>0.91875075113743687</v>
      </c>
      <c r="I112" s="597">
        <f t="shared" si="14"/>
        <v>0.91875075113743687</v>
      </c>
      <c r="J112" s="597">
        <f t="shared" si="14"/>
        <v>0.91875075113743687</v>
      </c>
      <c r="K112" s="597">
        <f t="shared" si="14"/>
        <v>0.91875075113743687</v>
      </c>
    </row>
    <row r="113" spans="2:11" ht="13.15">
      <c r="B113" s="8" t="str">
        <f t="shared" si="12"/>
        <v>Physics</v>
      </c>
      <c r="C113" s="506">
        <f>RAW_DATA_INPUTS!C518</f>
        <v>0.80334415584415586</v>
      </c>
      <c r="D113" s="597">
        <f t="shared" si="14"/>
        <v>0.80334415584415586</v>
      </c>
      <c r="E113" s="597">
        <f t="shared" si="14"/>
        <v>0.80334415584415586</v>
      </c>
      <c r="F113" s="597">
        <f t="shared" si="14"/>
        <v>0.80334415584415586</v>
      </c>
      <c r="G113" s="597">
        <f t="shared" si="14"/>
        <v>0.80334415584415586</v>
      </c>
      <c r="H113" s="597">
        <f t="shared" si="14"/>
        <v>0.80334415584415586</v>
      </c>
      <c r="I113" s="597">
        <f t="shared" si="14"/>
        <v>0.80334415584415586</v>
      </c>
      <c r="J113" s="597">
        <f t="shared" si="14"/>
        <v>0.80334415584415586</v>
      </c>
      <c r="K113" s="597">
        <f t="shared" si="14"/>
        <v>0.80334415584415586</v>
      </c>
    </row>
    <row r="114" spans="2:11" ht="13.15">
      <c r="B114" s="8" t="str">
        <f t="shared" si="12"/>
        <v>Religious Education</v>
      </c>
      <c r="C114" s="506">
        <f>RAW_DATA_INPUTS!C520</f>
        <v>0.88838562753036443</v>
      </c>
      <c r="D114" s="597">
        <f t="shared" si="14"/>
        <v>0.88838562753036443</v>
      </c>
      <c r="E114" s="597">
        <f t="shared" si="14"/>
        <v>0.88838562753036443</v>
      </c>
      <c r="F114" s="597">
        <f t="shared" si="14"/>
        <v>0.88838562753036443</v>
      </c>
      <c r="G114" s="597">
        <f t="shared" si="14"/>
        <v>0.88838562753036443</v>
      </c>
      <c r="H114" s="597">
        <f t="shared" si="14"/>
        <v>0.88838562753036443</v>
      </c>
      <c r="I114" s="597">
        <f t="shared" si="14"/>
        <v>0.88838562753036443</v>
      </c>
      <c r="J114" s="597">
        <f t="shared" si="14"/>
        <v>0.88838562753036443</v>
      </c>
      <c r="K114" s="597">
        <f t="shared" si="14"/>
        <v>0.88838562753036443</v>
      </c>
    </row>
    <row r="116" spans="2:11">
      <c r="B116" s="106" t="s">
        <v>1030</v>
      </c>
    </row>
    <row r="118" spans="2:11" ht="13.15">
      <c r="B118" s="8" t="s">
        <v>59</v>
      </c>
      <c r="C118" s="8" t="str">
        <f>C94</f>
        <v>2020/21</v>
      </c>
      <c r="D118" s="8" t="str">
        <f t="shared" ref="D118:K118" si="15">D94</f>
        <v>2021/22</v>
      </c>
      <c r="E118" s="8" t="str">
        <f t="shared" si="15"/>
        <v>2022/23</v>
      </c>
      <c r="F118" s="8" t="str">
        <f t="shared" si="15"/>
        <v>2023/24</v>
      </c>
      <c r="G118" s="8" t="str">
        <f t="shared" si="15"/>
        <v>2024/25</v>
      </c>
      <c r="H118" s="8" t="str">
        <f t="shared" si="15"/>
        <v>2025/26</v>
      </c>
      <c r="I118" s="8" t="str">
        <f t="shared" si="15"/>
        <v>2026/27</v>
      </c>
      <c r="J118" s="8" t="str">
        <f t="shared" si="15"/>
        <v>2027/28</v>
      </c>
      <c r="K118" s="8" t="str">
        <f t="shared" si="15"/>
        <v>2028/29</v>
      </c>
    </row>
    <row r="119" spans="2:11" ht="13.15">
      <c r="B119" s="8" t="str">
        <f t="shared" ref="B119:B138" si="16">B95</f>
        <v>Primary</v>
      </c>
      <c r="C119" s="506">
        <f>Data_selected_by_user_testing!D147</f>
        <v>0.76200306652452188</v>
      </c>
      <c r="D119" s="483">
        <f>C119</f>
        <v>0.76200306652452188</v>
      </c>
      <c r="E119" s="483">
        <f t="shared" ref="E119:K119" si="17">D119</f>
        <v>0.76200306652452188</v>
      </c>
      <c r="F119" s="483">
        <f t="shared" si="17"/>
        <v>0.76200306652452188</v>
      </c>
      <c r="G119" s="483">
        <f t="shared" si="17"/>
        <v>0.76200306652452188</v>
      </c>
      <c r="H119" s="483">
        <f t="shared" si="17"/>
        <v>0.76200306652452188</v>
      </c>
      <c r="I119" s="483">
        <f t="shared" si="17"/>
        <v>0.76200306652452188</v>
      </c>
      <c r="J119" s="483">
        <f t="shared" si="17"/>
        <v>0.76200306652452188</v>
      </c>
      <c r="K119" s="483">
        <f t="shared" si="17"/>
        <v>0.76200306652452188</v>
      </c>
    </row>
    <row r="120" spans="2:11" ht="13.15">
      <c r="B120" s="8" t="str">
        <f t="shared" si="16"/>
        <v>Art &amp; Design</v>
      </c>
      <c r="C120" s="506">
        <f>Data_selected_by_user_testing!D158</f>
        <v>0.83520208604954371</v>
      </c>
      <c r="D120" s="483">
        <f t="shared" ref="D120:K138" si="18">C120</f>
        <v>0.83520208604954371</v>
      </c>
      <c r="E120" s="483">
        <f t="shared" si="18"/>
        <v>0.83520208604954371</v>
      </c>
      <c r="F120" s="483">
        <f t="shared" si="18"/>
        <v>0.83520208604954371</v>
      </c>
      <c r="G120" s="483">
        <f t="shared" si="18"/>
        <v>0.83520208604954371</v>
      </c>
      <c r="H120" s="483">
        <f t="shared" si="18"/>
        <v>0.83520208604954371</v>
      </c>
      <c r="I120" s="483">
        <f t="shared" si="18"/>
        <v>0.83520208604954371</v>
      </c>
      <c r="J120" s="483">
        <f t="shared" si="18"/>
        <v>0.83520208604954371</v>
      </c>
      <c r="K120" s="483">
        <f t="shared" si="18"/>
        <v>0.83520208604954371</v>
      </c>
    </row>
    <row r="121" spans="2:11" ht="13.15">
      <c r="B121" s="8" t="str">
        <f t="shared" si="16"/>
        <v>Biology</v>
      </c>
      <c r="C121" s="506">
        <f>Data_selected_by_user_testing!D159</f>
        <v>0.65735491928650391</v>
      </c>
      <c r="D121" s="483">
        <f t="shared" si="18"/>
        <v>0.65735491928650391</v>
      </c>
      <c r="E121" s="483">
        <f t="shared" si="18"/>
        <v>0.65735491928650391</v>
      </c>
      <c r="F121" s="483">
        <f t="shared" si="18"/>
        <v>0.65735491928650391</v>
      </c>
      <c r="G121" s="483">
        <f t="shared" si="18"/>
        <v>0.65735491928650391</v>
      </c>
      <c r="H121" s="483">
        <f t="shared" si="18"/>
        <v>0.65735491928650391</v>
      </c>
      <c r="I121" s="483">
        <f t="shared" si="18"/>
        <v>0.65735491928650391</v>
      </c>
      <c r="J121" s="483">
        <f t="shared" si="18"/>
        <v>0.65735491928650391</v>
      </c>
      <c r="K121" s="483">
        <f t="shared" si="18"/>
        <v>0.65735491928650391</v>
      </c>
    </row>
    <row r="122" spans="2:11" ht="13.15">
      <c r="B122" s="8" t="str">
        <f t="shared" si="16"/>
        <v>Business Studies</v>
      </c>
      <c r="C122" s="506">
        <f>Data_selected_by_user_testing!D160</f>
        <v>0.85735491928650387</v>
      </c>
      <c r="D122" s="483">
        <f t="shared" si="18"/>
        <v>0.85735491928650387</v>
      </c>
      <c r="E122" s="483">
        <f t="shared" si="18"/>
        <v>0.85735491928650387</v>
      </c>
      <c r="F122" s="483">
        <f t="shared" si="18"/>
        <v>0.85735491928650387</v>
      </c>
      <c r="G122" s="483">
        <f t="shared" si="18"/>
        <v>0.85735491928650387</v>
      </c>
      <c r="H122" s="483">
        <f t="shared" si="18"/>
        <v>0.85735491928650387</v>
      </c>
      <c r="I122" s="483">
        <f t="shared" si="18"/>
        <v>0.85735491928650387</v>
      </c>
      <c r="J122" s="483">
        <f t="shared" si="18"/>
        <v>0.85735491928650387</v>
      </c>
      <c r="K122" s="483">
        <f t="shared" si="18"/>
        <v>0.85735491928650387</v>
      </c>
    </row>
    <row r="123" spans="2:11" ht="13.15">
      <c r="B123" s="8" t="str">
        <f t="shared" si="16"/>
        <v>Chemistry</v>
      </c>
      <c r="C123" s="506">
        <f>Data_selected_by_user_testing!D161</f>
        <v>0.82307108350586611</v>
      </c>
      <c r="D123" s="483">
        <f t="shared" si="18"/>
        <v>0.82307108350586611</v>
      </c>
      <c r="E123" s="483">
        <f t="shared" si="18"/>
        <v>0.82307108350586611</v>
      </c>
      <c r="F123" s="483">
        <f t="shared" si="18"/>
        <v>0.82307108350586611</v>
      </c>
      <c r="G123" s="483">
        <f t="shared" si="18"/>
        <v>0.82307108350586611</v>
      </c>
      <c r="H123" s="483">
        <f t="shared" si="18"/>
        <v>0.82307108350586611</v>
      </c>
      <c r="I123" s="483">
        <f t="shared" si="18"/>
        <v>0.82307108350586611</v>
      </c>
      <c r="J123" s="483">
        <f t="shared" si="18"/>
        <v>0.82307108350586611</v>
      </c>
      <c r="K123" s="483">
        <f t="shared" si="18"/>
        <v>0.82307108350586611</v>
      </c>
    </row>
    <row r="124" spans="2:11" ht="13.15">
      <c r="B124" s="8" t="str">
        <f t="shared" si="16"/>
        <v>Classics</v>
      </c>
      <c r="C124" s="506">
        <f>Data_selected_by_user_testing!D162</f>
        <v>0.85735491928650387</v>
      </c>
      <c r="D124" s="483">
        <f t="shared" si="18"/>
        <v>0.85735491928650387</v>
      </c>
      <c r="E124" s="483">
        <f t="shared" si="18"/>
        <v>0.85735491928650387</v>
      </c>
      <c r="F124" s="483">
        <f t="shared" si="18"/>
        <v>0.85735491928650387</v>
      </c>
      <c r="G124" s="483">
        <f t="shared" si="18"/>
        <v>0.85735491928650387</v>
      </c>
      <c r="H124" s="483">
        <f t="shared" si="18"/>
        <v>0.85735491928650387</v>
      </c>
      <c r="I124" s="483">
        <f t="shared" si="18"/>
        <v>0.85735491928650387</v>
      </c>
      <c r="J124" s="483">
        <f t="shared" si="18"/>
        <v>0.85735491928650387</v>
      </c>
      <c r="K124" s="483">
        <f t="shared" si="18"/>
        <v>0.85735491928650387</v>
      </c>
    </row>
    <row r="125" spans="2:11" ht="13.15">
      <c r="B125" s="8" t="str">
        <f t="shared" si="16"/>
        <v>Computing</v>
      </c>
      <c r="C125" s="506">
        <f>Data_selected_by_user_testing!D163</f>
        <v>0.67725705011158444</v>
      </c>
      <c r="D125" s="483">
        <f t="shared" si="18"/>
        <v>0.67725705011158444</v>
      </c>
      <c r="E125" s="483">
        <f t="shared" si="18"/>
        <v>0.67725705011158444</v>
      </c>
      <c r="F125" s="483">
        <f t="shared" si="18"/>
        <v>0.67725705011158444</v>
      </c>
      <c r="G125" s="483">
        <f t="shared" si="18"/>
        <v>0.67725705011158444</v>
      </c>
      <c r="H125" s="483">
        <f t="shared" si="18"/>
        <v>0.67725705011158444</v>
      </c>
      <c r="I125" s="483">
        <f t="shared" si="18"/>
        <v>0.67725705011158444</v>
      </c>
      <c r="J125" s="483">
        <f t="shared" si="18"/>
        <v>0.67725705011158444</v>
      </c>
      <c r="K125" s="483">
        <f t="shared" si="18"/>
        <v>0.67725705011158444</v>
      </c>
    </row>
    <row r="126" spans="2:11" ht="13.15">
      <c r="B126" s="8" t="str">
        <f t="shared" si="16"/>
        <v>Design &amp; Technology</v>
      </c>
      <c r="C126" s="506">
        <f>Data_selected_by_user_testing!D164</f>
        <v>0.7037566137566138</v>
      </c>
      <c r="D126" s="483">
        <f t="shared" si="18"/>
        <v>0.7037566137566138</v>
      </c>
      <c r="E126" s="483">
        <f t="shared" si="18"/>
        <v>0.7037566137566138</v>
      </c>
      <c r="F126" s="483">
        <f t="shared" si="18"/>
        <v>0.7037566137566138</v>
      </c>
      <c r="G126" s="483">
        <f t="shared" si="18"/>
        <v>0.7037566137566138</v>
      </c>
      <c r="H126" s="483">
        <f t="shared" si="18"/>
        <v>0.7037566137566138</v>
      </c>
      <c r="I126" s="483">
        <f t="shared" si="18"/>
        <v>0.7037566137566138</v>
      </c>
      <c r="J126" s="483">
        <f t="shared" si="18"/>
        <v>0.7037566137566138</v>
      </c>
      <c r="K126" s="483">
        <f t="shared" si="18"/>
        <v>0.7037566137566138</v>
      </c>
    </row>
    <row r="127" spans="2:11" ht="13.15">
      <c r="B127" s="8" t="str">
        <f t="shared" si="16"/>
        <v>Drama</v>
      </c>
      <c r="C127" s="506">
        <f>Data_selected_by_user_testing!D165</f>
        <v>0.85735491928650387</v>
      </c>
      <c r="D127" s="483">
        <f t="shared" si="18"/>
        <v>0.85735491928650387</v>
      </c>
      <c r="E127" s="483">
        <f t="shared" si="18"/>
        <v>0.85735491928650387</v>
      </c>
      <c r="F127" s="483">
        <f t="shared" si="18"/>
        <v>0.85735491928650387</v>
      </c>
      <c r="G127" s="483">
        <f t="shared" si="18"/>
        <v>0.85735491928650387</v>
      </c>
      <c r="H127" s="483">
        <f t="shared" si="18"/>
        <v>0.85735491928650387</v>
      </c>
      <c r="I127" s="483">
        <f t="shared" si="18"/>
        <v>0.85735491928650387</v>
      </c>
      <c r="J127" s="483">
        <f t="shared" si="18"/>
        <v>0.85735491928650387</v>
      </c>
      <c r="K127" s="483">
        <f t="shared" si="18"/>
        <v>0.85735491928650387</v>
      </c>
    </row>
    <row r="128" spans="2:11" ht="13.15">
      <c r="B128" s="8" t="str">
        <f t="shared" si="16"/>
        <v>English</v>
      </c>
      <c r="C128" s="506">
        <f>Data_selected_by_user_testing!D166</f>
        <v>0.74217975191380314</v>
      </c>
      <c r="D128" s="483">
        <f t="shared" si="18"/>
        <v>0.74217975191380314</v>
      </c>
      <c r="E128" s="483">
        <f t="shared" si="18"/>
        <v>0.74217975191380314</v>
      </c>
      <c r="F128" s="483">
        <f t="shared" si="18"/>
        <v>0.74217975191380314</v>
      </c>
      <c r="G128" s="483">
        <f t="shared" si="18"/>
        <v>0.74217975191380314</v>
      </c>
      <c r="H128" s="483">
        <f t="shared" si="18"/>
        <v>0.74217975191380314</v>
      </c>
      <c r="I128" s="483">
        <f t="shared" si="18"/>
        <v>0.74217975191380314</v>
      </c>
      <c r="J128" s="483">
        <f t="shared" si="18"/>
        <v>0.74217975191380314</v>
      </c>
      <c r="K128" s="483">
        <f t="shared" si="18"/>
        <v>0.74217975191380314</v>
      </c>
    </row>
    <row r="129" spans="2:11" ht="13.15">
      <c r="B129" s="8" t="str">
        <f t="shared" si="16"/>
        <v>Food</v>
      </c>
      <c r="C129" s="506">
        <f>Data_selected_by_user_testing!D167</f>
        <v>0.85735491928650387</v>
      </c>
      <c r="D129" s="483">
        <f t="shared" si="18"/>
        <v>0.85735491928650387</v>
      </c>
      <c r="E129" s="483">
        <f t="shared" si="18"/>
        <v>0.85735491928650387</v>
      </c>
      <c r="F129" s="483">
        <f t="shared" si="18"/>
        <v>0.85735491928650387</v>
      </c>
      <c r="G129" s="483">
        <f t="shared" si="18"/>
        <v>0.85735491928650387</v>
      </c>
      <c r="H129" s="483">
        <f t="shared" si="18"/>
        <v>0.85735491928650387</v>
      </c>
      <c r="I129" s="483">
        <f t="shared" si="18"/>
        <v>0.85735491928650387</v>
      </c>
      <c r="J129" s="483">
        <f t="shared" si="18"/>
        <v>0.85735491928650387</v>
      </c>
      <c r="K129" s="483">
        <f t="shared" si="18"/>
        <v>0.85735491928650387</v>
      </c>
    </row>
    <row r="130" spans="2:11" ht="13.15">
      <c r="B130" s="8" t="str">
        <f t="shared" si="16"/>
        <v>Geography</v>
      </c>
      <c r="C130" s="506">
        <f>Data_selected_by_user_testing!D168</f>
        <v>0.83622807017543865</v>
      </c>
      <c r="D130" s="483">
        <f t="shared" si="18"/>
        <v>0.83622807017543865</v>
      </c>
      <c r="E130" s="483">
        <f t="shared" si="18"/>
        <v>0.83622807017543865</v>
      </c>
      <c r="F130" s="483">
        <f t="shared" si="18"/>
        <v>0.83622807017543865</v>
      </c>
      <c r="G130" s="483">
        <f t="shared" si="18"/>
        <v>0.83622807017543865</v>
      </c>
      <c r="H130" s="483">
        <f t="shared" si="18"/>
        <v>0.83622807017543865</v>
      </c>
      <c r="I130" s="483">
        <f t="shared" si="18"/>
        <v>0.83622807017543865</v>
      </c>
      <c r="J130" s="483">
        <f t="shared" si="18"/>
        <v>0.83622807017543865</v>
      </c>
      <c r="K130" s="483">
        <f t="shared" si="18"/>
        <v>0.83622807017543865</v>
      </c>
    </row>
    <row r="131" spans="2:11" ht="13.15">
      <c r="B131" s="8" t="str">
        <f t="shared" si="16"/>
        <v>History</v>
      </c>
      <c r="C131" s="506">
        <f>Data_selected_by_user_testing!D169</f>
        <v>0.85735491928650387</v>
      </c>
      <c r="D131" s="483">
        <f t="shared" si="18"/>
        <v>0.85735491928650387</v>
      </c>
      <c r="E131" s="483">
        <f t="shared" si="18"/>
        <v>0.85735491928650387</v>
      </c>
      <c r="F131" s="483">
        <f t="shared" si="18"/>
        <v>0.85735491928650387</v>
      </c>
      <c r="G131" s="483">
        <f t="shared" si="18"/>
        <v>0.85735491928650387</v>
      </c>
      <c r="H131" s="483">
        <f t="shared" si="18"/>
        <v>0.85735491928650387</v>
      </c>
      <c r="I131" s="483">
        <f t="shared" si="18"/>
        <v>0.85735491928650387</v>
      </c>
      <c r="J131" s="483">
        <f t="shared" si="18"/>
        <v>0.85735491928650387</v>
      </c>
      <c r="K131" s="483">
        <f t="shared" si="18"/>
        <v>0.85735491928650387</v>
      </c>
    </row>
    <row r="132" spans="2:11" ht="13.15">
      <c r="B132" s="8" t="str">
        <f t="shared" si="16"/>
        <v>Mathematics</v>
      </c>
      <c r="C132" s="506">
        <f>Data_selected_by_user_testing!D170</f>
        <v>0.74214295376154893</v>
      </c>
      <c r="D132" s="483">
        <f t="shared" si="18"/>
        <v>0.74214295376154893</v>
      </c>
      <c r="E132" s="483">
        <f t="shared" si="18"/>
        <v>0.74214295376154893</v>
      </c>
      <c r="F132" s="483">
        <f t="shared" si="18"/>
        <v>0.74214295376154893</v>
      </c>
      <c r="G132" s="483">
        <f t="shared" si="18"/>
        <v>0.74214295376154893</v>
      </c>
      <c r="H132" s="483">
        <f t="shared" si="18"/>
        <v>0.74214295376154893</v>
      </c>
      <c r="I132" s="483">
        <f t="shared" si="18"/>
        <v>0.74214295376154893</v>
      </c>
      <c r="J132" s="483">
        <f t="shared" si="18"/>
        <v>0.74214295376154893</v>
      </c>
      <c r="K132" s="483">
        <f t="shared" si="18"/>
        <v>0.74214295376154893</v>
      </c>
    </row>
    <row r="133" spans="2:11" ht="13.15">
      <c r="B133" s="8" t="str">
        <f t="shared" si="16"/>
        <v>Modern Foreign Languages</v>
      </c>
      <c r="C133" s="506">
        <f>Data_selected_by_user_testing!D171</f>
        <v>0.72284857999143715</v>
      </c>
      <c r="D133" s="483">
        <f t="shared" si="18"/>
        <v>0.72284857999143715</v>
      </c>
      <c r="E133" s="483">
        <f t="shared" si="18"/>
        <v>0.72284857999143715</v>
      </c>
      <c r="F133" s="483">
        <f t="shared" si="18"/>
        <v>0.72284857999143715</v>
      </c>
      <c r="G133" s="483">
        <f t="shared" si="18"/>
        <v>0.72284857999143715</v>
      </c>
      <c r="H133" s="483">
        <f t="shared" si="18"/>
        <v>0.72284857999143715</v>
      </c>
      <c r="I133" s="483">
        <f t="shared" si="18"/>
        <v>0.72284857999143715</v>
      </c>
      <c r="J133" s="483">
        <f t="shared" si="18"/>
        <v>0.72284857999143715</v>
      </c>
      <c r="K133" s="483">
        <f t="shared" si="18"/>
        <v>0.72284857999143715</v>
      </c>
    </row>
    <row r="134" spans="2:11" ht="13.15">
      <c r="B134" s="8" t="str">
        <f t="shared" si="16"/>
        <v>Music</v>
      </c>
      <c r="C134" s="506">
        <f>Data_selected_by_user_testing!D172</f>
        <v>0.85735491928650387</v>
      </c>
      <c r="D134" s="483">
        <f t="shared" si="18"/>
        <v>0.85735491928650387</v>
      </c>
      <c r="E134" s="483">
        <f t="shared" si="18"/>
        <v>0.85735491928650387</v>
      </c>
      <c r="F134" s="483">
        <f t="shared" si="18"/>
        <v>0.85735491928650387</v>
      </c>
      <c r="G134" s="483">
        <f t="shared" si="18"/>
        <v>0.85735491928650387</v>
      </c>
      <c r="H134" s="483">
        <f t="shared" si="18"/>
        <v>0.85735491928650387</v>
      </c>
      <c r="I134" s="483">
        <f t="shared" si="18"/>
        <v>0.85735491928650387</v>
      </c>
      <c r="J134" s="483">
        <f t="shared" si="18"/>
        <v>0.85735491928650387</v>
      </c>
      <c r="K134" s="483">
        <f t="shared" si="18"/>
        <v>0.85735491928650387</v>
      </c>
    </row>
    <row r="135" spans="2:11" ht="13.15">
      <c r="B135" s="8" t="str">
        <f t="shared" si="16"/>
        <v>Others</v>
      </c>
      <c r="C135" s="506">
        <f>Data_selected_by_user_testing!D173</f>
        <v>0.85735491928650387</v>
      </c>
      <c r="D135" s="483">
        <f t="shared" si="18"/>
        <v>0.85735491928650387</v>
      </c>
      <c r="E135" s="483">
        <f t="shared" si="18"/>
        <v>0.85735491928650387</v>
      </c>
      <c r="F135" s="483">
        <f t="shared" si="18"/>
        <v>0.85735491928650387</v>
      </c>
      <c r="G135" s="483">
        <f t="shared" si="18"/>
        <v>0.85735491928650387</v>
      </c>
      <c r="H135" s="483">
        <f t="shared" si="18"/>
        <v>0.85735491928650387</v>
      </c>
      <c r="I135" s="483">
        <f t="shared" si="18"/>
        <v>0.85735491928650387</v>
      </c>
      <c r="J135" s="483">
        <f t="shared" si="18"/>
        <v>0.85735491928650387</v>
      </c>
      <c r="K135" s="483">
        <f t="shared" si="18"/>
        <v>0.85735491928650387</v>
      </c>
    </row>
    <row r="136" spans="2:11" ht="13.15">
      <c r="B136" s="8" t="str">
        <f t="shared" si="16"/>
        <v>Physical Education</v>
      </c>
      <c r="C136" s="506">
        <f>Data_selected_by_user_testing!D174</f>
        <v>0.67493039100997865</v>
      </c>
      <c r="D136" s="483">
        <f t="shared" si="18"/>
        <v>0.67493039100997865</v>
      </c>
      <c r="E136" s="483">
        <f t="shared" si="18"/>
        <v>0.67493039100997865</v>
      </c>
      <c r="F136" s="483">
        <f t="shared" si="18"/>
        <v>0.67493039100997865</v>
      </c>
      <c r="G136" s="483">
        <f t="shared" si="18"/>
        <v>0.67493039100997865</v>
      </c>
      <c r="H136" s="483">
        <f t="shared" si="18"/>
        <v>0.67493039100997865</v>
      </c>
      <c r="I136" s="483">
        <f t="shared" si="18"/>
        <v>0.67493039100997865</v>
      </c>
      <c r="J136" s="483">
        <f t="shared" si="18"/>
        <v>0.67493039100997865</v>
      </c>
      <c r="K136" s="483">
        <f t="shared" si="18"/>
        <v>0.67493039100997865</v>
      </c>
    </row>
    <row r="137" spans="2:11" ht="13.15">
      <c r="B137" s="8" t="str">
        <f t="shared" si="16"/>
        <v>Physics</v>
      </c>
      <c r="C137" s="506">
        <f>Data_selected_by_user_testing!D175</f>
        <v>0.70323340874811469</v>
      </c>
      <c r="D137" s="483">
        <f t="shared" si="18"/>
        <v>0.70323340874811469</v>
      </c>
      <c r="E137" s="483">
        <f t="shared" si="18"/>
        <v>0.70323340874811469</v>
      </c>
      <c r="F137" s="483">
        <f t="shared" si="18"/>
        <v>0.70323340874811469</v>
      </c>
      <c r="G137" s="483">
        <f t="shared" si="18"/>
        <v>0.70323340874811469</v>
      </c>
      <c r="H137" s="483">
        <f t="shared" si="18"/>
        <v>0.70323340874811469</v>
      </c>
      <c r="I137" s="483">
        <f t="shared" si="18"/>
        <v>0.70323340874811469</v>
      </c>
      <c r="J137" s="483">
        <f t="shared" si="18"/>
        <v>0.70323340874811469</v>
      </c>
      <c r="K137" s="483">
        <f t="shared" si="18"/>
        <v>0.70323340874811469</v>
      </c>
    </row>
    <row r="138" spans="2:11" ht="13.15">
      <c r="B138" s="8" t="str">
        <f t="shared" si="16"/>
        <v>Religious Education</v>
      </c>
      <c r="C138" s="506">
        <f>Data_selected_by_user_testing!D176</f>
        <v>0.66231451475353909</v>
      </c>
      <c r="D138" s="483">
        <f t="shared" si="18"/>
        <v>0.66231451475353909</v>
      </c>
      <c r="E138" s="483">
        <f t="shared" si="18"/>
        <v>0.66231451475353909</v>
      </c>
      <c r="F138" s="483">
        <f t="shared" si="18"/>
        <v>0.66231451475353909</v>
      </c>
      <c r="G138" s="483">
        <f t="shared" si="18"/>
        <v>0.66231451475353909</v>
      </c>
      <c r="H138" s="483">
        <f t="shared" si="18"/>
        <v>0.66231451475353909</v>
      </c>
      <c r="I138" s="483">
        <f t="shared" si="18"/>
        <v>0.66231451475353909</v>
      </c>
      <c r="J138" s="483">
        <f t="shared" si="18"/>
        <v>0.66231451475353909</v>
      </c>
      <c r="K138" s="483">
        <f t="shared" si="18"/>
        <v>0.66231451475353909</v>
      </c>
    </row>
    <row r="140" spans="2:11" ht="15">
      <c r="B140" s="76" t="s">
        <v>756</v>
      </c>
    </row>
    <row r="142" spans="2:11" ht="13.15">
      <c r="B142" s="8" t="s">
        <v>59</v>
      </c>
      <c r="C142" s="1146" t="str">
        <f>C118</f>
        <v>2020/21</v>
      </c>
      <c r="D142" s="1146" t="str">
        <f t="shared" ref="D142:K142" si="19">D118</f>
        <v>2021/22</v>
      </c>
      <c r="E142" s="1146" t="str">
        <f t="shared" si="19"/>
        <v>2022/23</v>
      </c>
      <c r="F142" s="1146" t="str">
        <f t="shared" si="19"/>
        <v>2023/24</v>
      </c>
      <c r="G142" s="1146" t="str">
        <f t="shared" si="19"/>
        <v>2024/25</v>
      </c>
      <c r="H142" s="1146" t="str">
        <f t="shared" si="19"/>
        <v>2025/26</v>
      </c>
      <c r="I142" s="1146" t="str">
        <f t="shared" si="19"/>
        <v>2026/27</v>
      </c>
      <c r="J142" s="1146" t="str">
        <f t="shared" si="19"/>
        <v>2027/28</v>
      </c>
      <c r="K142" s="1145" t="str">
        <f t="shared" si="19"/>
        <v>2028/29</v>
      </c>
    </row>
    <row r="143" spans="2:11" ht="13.15">
      <c r="B143" s="8" t="str">
        <f>B41</f>
        <v>Primary</v>
      </c>
      <c r="C143" s="627">
        <f>C41*C95</f>
        <v>4516.9439024473832</v>
      </c>
      <c r="D143" s="627">
        <f t="shared" ref="D143:K143" si="20">D41*D95</f>
        <v>4516.9439024473832</v>
      </c>
      <c r="E143" s="627">
        <f t="shared" si="20"/>
        <v>4516.9439024473832</v>
      </c>
      <c r="F143" s="627">
        <f t="shared" si="20"/>
        <v>4516.9439024473832</v>
      </c>
      <c r="G143" s="627">
        <f t="shared" si="20"/>
        <v>4516.9439024473832</v>
      </c>
      <c r="H143" s="627">
        <f t="shared" si="20"/>
        <v>4516.9439024473832</v>
      </c>
      <c r="I143" s="627">
        <f t="shared" si="20"/>
        <v>4516.9439024473832</v>
      </c>
      <c r="J143" s="627">
        <f t="shared" si="20"/>
        <v>4516.9439024473832</v>
      </c>
      <c r="K143" s="429">
        <f t="shared" si="20"/>
        <v>4516.9439024473832</v>
      </c>
    </row>
    <row r="144" spans="2:11" ht="13.15">
      <c r="B144" s="8" t="str">
        <f t="shared" ref="B144:B164" si="21">B42</f>
        <v>Art &amp; Design</v>
      </c>
      <c r="C144" s="627">
        <f t="shared" ref="C144:K162" si="22">C42*C96</f>
        <v>0</v>
      </c>
      <c r="D144" s="627">
        <f t="shared" si="22"/>
        <v>0</v>
      </c>
      <c r="E144" s="627">
        <f t="shared" si="22"/>
        <v>0</v>
      </c>
      <c r="F144" s="627">
        <f t="shared" si="22"/>
        <v>0</v>
      </c>
      <c r="G144" s="627">
        <f t="shared" si="22"/>
        <v>0</v>
      </c>
      <c r="H144" s="627">
        <f t="shared" si="22"/>
        <v>0</v>
      </c>
      <c r="I144" s="627">
        <f t="shared" si="22"/>
        <v>0</v>
      </c>
      <c r="J144" s="627">
        <f t="shared" si="22"/>
        <v>0</v>
      </c>
      <c r="K144" s="429">
        <f t="shared" si="22"/>
        <v>0</v>
      </c>
    </row>
    <row r="145" spans="2:11" ht="13.15">
      <c r="B145" s="8" t="str">
        <f t="shared" si="21"/>
        <v>Biology</v>
      </c>
      <c r="C145" s="627">
        <f t="shared" si="22"/>
        <v>25.394294869847833</v>
      </c>
      <c r="D145" s="627">
        <f t="shared" si="22"/>
        <v>25.394294869847833</v>
      </c>
      <c r="E145" s="627">
        <f t="shared" si="22"/>
        <v>25.394294869847833</v>
      </c>
      <c r="F145" s="627">
        <f t="shared" si="22"/>
        <v>25.394294869847833</v>
      </c>
      <c r="G145" s="627">
        <f t="shared" si="22"/>
        <v>25.394294869847833</v>
      </c>
      <c r="H145" s="627">
        <f t="shared" si="22"/>
        <v>25.394294869847833</v>
      </c>
      <c r="I145" s="627">
        <f t="shared" si="22"/>
        <v>25.394294869847833</v>
      </c>
      <c r="J145" s="627">
        <f t="shared" si="22"/>
        <v>25.394294869847833</v>
      </c>
      <c r="K145" s="429">
        <f t="shared" si="22"/>
        <v>25.394294869847833</v>
      </c>
    </row>
    <row r="146" spans="2:11" ht="13.15">
      <c r="B146" s="8" t="str">
        <f t="shared" si="21"/>
        <v>Business Studies</v>
      </c>
      <c r="C146" s="627">
        <f t="shared" si="22"/>
        <v>0</v>
      </c>
      <c r="D146" s="627">
        <f t="shared" si="22"/>
        <v>0</v>
      </c>
      <c r="E146" s="627">
        <f t="shared" si="22"/>
        <v>0</v>
      </c>
      <c r="F146" s="627">
        <f t="shared" si="22"/>
        <v>0</v>
      </c>
      <c r="G146" s="627">
        <f t="shared" si="22"/>
        <v>0</v>
      </c>
      <c r="H146" s="627">
        <f t="shared" si="22"/>
        <v>0</v>
      </c>
      <c r="I146" s="627">
        <f t="shared" si="22"/>
        <v>0</v>
      </c>
      <c r="J146" s="627">
        <f t="shared" si="22"/>
        <v>0</v>
      </c>
      <c r="K146" s="429">
        <f t="shared" si="22"/>
        <v>0</v>
      </c>
    </row>
    <row r="147" spans="2:11" ht="13.15">
      <c r="B147" s="8" t="str">
        <f t="shared" si="21"/>
        <v>Chemistry</v>
      </c>
      <c r="C147" s="627">
        <f t="shared" si="22"/>
        <v>8.5476190476190474</v>
      </c>
      <c r="D147" s="627">
        <f t="shared" si="22"/>
        <v>8.5476190476190474</v>
      </c>
      <c r="E147" s="627">
        <f t="shared" si="22"/>
        <v>8.5476190476190474</v>
      </c>
      <c r="F147" s="627">
        <f t="shared" si="22"/>
        <v>8.5476190476190474</v>
      </c>
      <c r="G147" s="627">
        <f t="shared" si="22"/>
        <v>8.5476190476190474</v>
      </c>
      <c r="H147" s="627">
        <f t="shared" si="22"/>
        <v>8.5476190476190474</v>
      </c>
      <c r="I147" s="627">
        <f t="shared" si="22"/>
        <v>8.5476190476190474</v>
      </c>
      <c r="J147" s="627">
        <f t="shared" si="22"/>
        <v>8.5476190476190474</v>
      </c>
      <c r="K147" s="429">
        <f t="shared" si="22"/>
        <v>8.5476190476190474</v>
      </c>
    </row>
    <row r="148" spans="2:11" ht="13.15">
      <c r="B148" s="8" t="str">
        <f t="shared" si="21"/>
        <v>Classics</v>
      </c>
      <c r="C148" s="627">
        <f t="shared" si="22"/>
        <v>0</v>
      </c>
      <c r="D148" s="627">
        <f t="shared" si="22"/>
        <v>0</v>
      </c>
      <c r="E148" s="627">
        <f t="shared" si="22"/>
        <v>0</v>
      </c>
      <c r="F148" s="627">
        <f t="shared" si="22"/>
        <v>0</v>
      </c>
      <c r="G148" s="627">
        <f t="shared" si="22"/>
        <v>0</v>
      </c>
      <c r="H148" s="627">
        <f t="shared" si="22"/>
        <v>0</v>
      </c>
      <c r="I148" s="627">
        <f t="shared" si="22"/>
        <v>0</v>
      </c>
      <c r="J148" s="627">
        <f t="shared" si="22"/>
        <v>0</v>
      </c>
      <c r="K148" s="429">
        <f t="shared" si="22"/>
        <v>0</v>
      </c>
    </row>
    <row r="149" spans="2:11" ht="13.15">
      <c r="B149" s="8" t="str">
        <f t="shared" si="21"/>
        <v>Computing</v>
      </c>
      <c r="C149" s="627">
        <f t="shared" si="22"/>
        <v>5.6528799291094378</v>
      </c>
      <c r="D149" s="627">
        <f t="shared" si="22"/>
        <v>5.6528799291094378</v>
      </c>
      <c r="E149" s="627">
        <f t="shared" si="22"/>
        <v>5.6528799291094378</v>
      </c>
      <c r="F149" s="627">
        <f t="shared" si="22"/>
        <v>5.6528799291094378</v>
      </c>
      <c r="G149" s="627">
        <f t="shared" si="22"/>
        <v>5.6528799291094378</v>
      </c>
      <c r="H149" s="627">
        <f t="shared" si="22"/>
        <v>5.6528799291094378</v>
      </c>
      <c r="I149" s="627">
        <f t="shared" si="22"/>
        <v>5.6528799291094378</v>
      </c>
      <c r="J149" s="627">
        <f t="shared" si="22"/>
        <v>5.6528799291094378</v>
      </c>
      <c r="K149" s="429">
        <f t="shared" si="22"/>
        <v>5.6528799291094378</v>
      </c>
    </row>
    <row r="150" spans="2:11" ht="13.15">
      <c r="B150" s="8" t="str">
        <f t="shared" si="21"/>
        <v>Design &amp; Technology</v>
      </c>
      <c r="C150" s="627">
        <f t="shared" si="22"/>
        <v>7.3164335664335667</v>
      </c>
      <c r="D150" s="627">
        <f t="shared" si="22"/>
        <v>7.3164335664335667</v>
      </c>
      <c r="E150" s="627">
        <f t="shared" si="22"/>
        <v>7.3164335664335667</v>
      </c>
      <c r="F150" s="627">
        <f t="shared" si="22"/>
        <v>7.3164335664335667</v>
      </c>
      <c r="G150" s="627">
        <f t="shared" si="22"/>
        <v>7.3164335664335667</v>
      </c>
      <c r="H150" s="627">
        <f t="shared" si="22"/>
        <v>7.3164335664335667</v>
      </c>
      <c r="I150" s="627">
        <f t="shared" si="22"/>
        <v>7.3164335664335667</v>
      </c>
      <c r="J150" s="627">
        <f t="shared" si="22"/>
        <v>7.3164335664335667</v>
      </c>
      <c r="K150" s="429">
        <f t="shared" si="22"/>
        <v>7.3164335664335667</v>
      </c>
    </row>
    <row r="151" spans="2:11" ht="13.15">
      <c r="B151" s="8" t="str">
        <f t="shared" si="21"/>
        <v>Drama</v>
      </c>
      <c r="C151" s="627">
        <f t="shared" si="22"/>
        <v>0</v>
      </c>
      <c r="D151" s="627">
        <f t="shared" si="22"/>
        <v>0</v>
      </c>
      <c r="E151" s="627">
        <f t="shared" si="22"/>
        <v>0</v>
      </c>
      <c r="F151" s="627">
        <f t="shared" si="22"/>
        <v>0</v>
      </c>
      <c r="G151" s="627">
        <f t="shared" si="22"/>
        <v>0</v>
      </c>
      <c r="H151" s="627">
        <f t="shared" si="22"/>
        <v>0</v>
      </c>
      <c r="I151" s="627">
        <f t="shared" si="22"/>
        <v>0</v>
      </c>
      <c r="J151" s="627">
        <f t="shared" si="22"/>
        <v>0</v>
      </c>
      <c r="K151" s="429">
        <f t="shared" si="22"/>
        <v>0</v>
      </c>
    </row>
    <row r="152" spans="2:11" ht="13.15">
      <c r="B152" s="8" t="str">
        <f t="shared" si="21"/>
        <v>English</v>
      </c>
      <c r="C152" s="627">
        <f t="shared" si="22"/>
        <v>24.453047158044612</v>
      </c>
      <c r="D152" s="627">
        <f t="shared" si="22"/>
        <v>24.453047158044612</v>
      </c>
      <c r="E152" s="627">
        <f t="shared" si="22"/>
        <v>24.453047158044612</v>
      </c>
      <c r="F152" s="627">
        <f t="shared" si="22"/>
        <v>24.453047158044612</v>
      </c>
      <c r="G152" s="627">
        <f t="shared" si="22"/>
        <v>24.453047158044612</v>
      </c>
      <c r="H152" s="627">
        <f t="shared" si="22"/>
        <v>24.453047158044612</v>
      </c>
      <c r="I152" s="627">
        <f t="shared" si="22"/>
        <v>24.453047158044612</v>
      </c>
      <c r="J152" s="627">
        <f t="shared" si="22"/>
        <v>24.453047158044612</v>
      </c>
      <c r="K152" s="429">
        <f t="shared" si="22"/>
        <v>24.453047158044612</v>
      </c>
    </row>
    <row r="153" spans="2:11" ht="13.15">
      <c r="B153" s="8" t="str">
        <f t="shared" si="21"/>
        <v>Food</v>
      </c>
      <c r="C153" s="627">
        <f t="shared" si="22"/>
        <v>0</v>
      </c>
      <c r="D153" s="627">
        <f t="shared" si="22"/>
        <v>0</v>
      </c>
      <c r="E153" s="627">
        <f t="shared" si="22"/>
        <v>0</v>
      </c>
      <c r="F153" s="627">
        <f t="shared" si="22"/>
        <v>0</v>
      </c>
      <c r="G153" s="627">
        <f t="shared" si="22"/>
        <v>0</v>
      </c>
      <c r="H153" s="627">
        <f t="shared" si="22"/>
        <v>0</v>
      </c>
      <c r="I153" s="627">
        <f t="shared" si="22"/>
        <v>0</v>
      </c>
      <c r="J153" s="627">
        <f t="shared" si="22"/>
        <v>0</v>
      </c>
      <c r="K153" s="429">
        <f t="shared" si="22"/>
        <v>0</v>
      </c>
    </row>
    <row r="154" spans="2:11" ht="13.15">
      <c r="B154" s="8" t="str">
        <f t="shared" si="21"/>
        <v>Geography</v>
      </c>
      <c r="C154" s="627">
        <f t="shared" si="22"/>
        <v>11.08814079010719</v>
      </c>
      <c r="D154" s="627">
        <f t="shared" si="22"/>
        <v>11.08814079010719</v>
      </c>
      <c r="E154" s="627">
        <f t="shared" si="22"/>
        <v>11.08814079010719</v>
      </c>
      <c r="F154" s="627">
        <f t="shared" si="22"/>
        <v>11.08814079010719</v>
      </c>
      <c r="G154" s="627">
        <f t="shared" si="22"/>
        <v>11.08814079010719</v>
      </c>
      <c r="H154" s="627">
        <f t="shared" si="22"/>
        <v>11.08814079010719</v>
      </c>
      <c r="I154" s="627">
        <f t="shared" si="22"/>
        <v>11.08814079010719</v>
      </c>
      <c r="J154" s="627">
        <f t="shared" si="22"/>
        <v>11.08814079010719</v>
      </c>
      <c r="K154" s="429">
        <f t="shared" si="22"/>
        <v>11.08814079010719</v>
      </c>
    </row>
    <row r="155" spans="2:11" ht="13.15">
      <c r="B155" s="8" t="str">
        <f t="shared" si="21"/>
        <v>History</v>
      </c>
      <c r="C155" s="627">
        <f t="shared" si="22"/>
        <v>0</v>
      </c>
      <c r="D155" s="627">
        <f t="shared" si="22"/>
        <v>0</v>
      </c>
      <c r="E155" s="627">
        <f t="shared" si="22"/>
        <v>0</v>
      </c>
      <c r="F155" s="627">
        <f t="shared" si="22"/>
        <v>0</v>
      </c>
      <c r="G155" s="627">
        <f t="shared" si="22"/>
        <v>0</v>
      </c>
      <c r="H155" s="627">
        <f t="shared" si="22"/>
        <v>0</v>
      </c>
      <c r="I155" s="627">
        <f t="shared" si="22"/>
        <v>0</v>
      </c>
      <c r="J155" s="627">
        <f t="shared" si="22"/>
        <v>0</v>
      </c>
      <c r="K155" s="429">
        <f t="shared" si="22"/>
        <v>0</v>
      </c>
    </row>
    <row r="156" spans="2:11" ht="13.15">
      <c r="B156" s="8" t="str">
        <f t="shared" si="21"/>
        <v>Mathematics</v>
      </c>
      <c r="C156" s="627">
        <f t="shared" si="22"/>
        <v>96.209793348333534</v>
      </c>
      <c r="D156" s="627">
        <f t="shared" si="22"/>
        <v>96.209793348333534</v>
      </c>
      <c r="E156" s="627">
        <f t="shared" si="22"/>
        <v>96.209793348333534</v>
      </c>
      <c r="F156" s="627">
        <f t="shared" si="22"/>
        <v>96.209793348333534</v>
      </c>
      <c r="G156" s="627">
        <f t="shared" si="22"/>
        <v>96.209793348333534</v>
      </c>
      <c r="H156" s="627">
        <f t="shared" si="22"/>
        <v>96.209793348333534</v>
      </c>
      <c r="I156" s="627">
        <f t="shared" si="22"/>
        <v>96.209793348333534</v>
      </c>
      <c r="J156" s="627">
        <f t="shared" si="22"/>
        <v>96.209793348333534</v>
      </c>
      <c r="K156" s="429">
        <f t="shared" si="22"/>
        <v>96.209793348333534</v>
      </c>
    </row>
    <row r="157" spans="2:11" ht="13.15">
      <c r="B157" s="8" t="str">
        <f t="shared" si="21"/>
        <v>Modern Foreign Languages</v>
      </c>
      <c r="C157" s="627">
        <f t="shared" si="22"/>
        <v>22.000780893463823</v>
      </c>
      <c r="D157" s="627">
        <f t="shared" si="22"/>
        <v>22.000780893463823</v>
      </c>
      <c r="E157" s="627">
        <f t="shared" si="22"/>
        <v>22.000780893463823</v>
      </c>
      <c r="F157" s="627">
        <f t="shared" si="22"/>
        <v>22.000780893463823</v>
      </c>
      <c r="G157" s="627">
        <f t="shared" si="22"/>
        <v>22.000780893463823</v>
      </c>
      <c r="H157" s="627">
        <f t="shared" si="22"/>
        <v>22.000780893463823</v>
      </c>
      <c r="I157" s="627">
        <f t="shared" si="22"/>
        <v>22.000780893463823</v>
      </c>
      <c r="J157" s="627">
        <f t="shared" si="22"/>
        <v>22.000780893463823</v>
      </c>
      <c r="K157" s="429">
        <f t="shared" si="22"/>
        <v>22.000780893463823</v>
      </c>
    </row>
    <row r="158" spans="2:11" ht="13.15">
      <c r="B158" s="8" t="str">
        <f t="shared" si="21"/>
        <v>Music</v>
      </c>
      <c r="C158" s="627">
        <f t="shared" si="22"/>
        <v>3</v>
      </c>
      <c r="D158" s="627">
        <f t="shared" si="22"/>
        <v>3</v>
      </c>
      <c r="E158" s="627">
        <f t="shared" si="22"/>
        <v>3</v>
      </c>
      <c r="F158" s="627">
        <f t="shared" si="22"/>
        <v>3</v>
      </c>
      <c r="G158" s="627">
        <f t="shared" si="22"/>
        <v>3</v>
      </c>
      <c r="H158" s="627">
        <f t="shared" si="22"/>
        <v>3</v>
      </c>
      <c r="I158" s="627">
        <f t="shared" si="22"/>
        <v>3</v>
      </c>
      <c r="J158" s="627">
        <f t="shared" si="22"/>
        <v>3</v>
      </c>
      <c r="K158" s="429">
        <f t="shared" si="22"/>
        <v>3</v>
      </c>
    </row>
    <row r="159" spans="2:11" ht="13.15">
      <c r="B159" s="8" t="str">
        <f t="shared" si="21"/>
        <v>Others</v>
      </c>
      <c r="C159" s="627">
        <f t="shared" si="22"/>
        <v>0</v>
      </c>
      <c r="D159" s="627">
        <f t="shared" si="22"/>
        <v>0</v>
      </c>
      <c r="E159" s="627">
        <f t="shared" si="22"/>
        <v>0</v>
      </c>
      <c r="F159" s="627">
        <f t="shared" si="22"/>
        <v>0</v>
      </c>
      <c r="G159" s="627">
        <f t="shared" si="22"/>
        <v>0</v>
      </c>
      <c r="H159" s="627">
        <f t="shared" si="22"/>
        <v>0</v>
      </c>
      <c r="I159" s="627">
        <f t="shared" si="22"/>
        <v>0</v>
      </c>
      <c r="J159" s="627">
        <f t="shared" si="22"/>
        <v>0</v>
      </c>
      <c r="K159" s="429">
        <f t="shared" si="22"/>
        <v>0</v>
      </c>
    </row>
    <row r="160" spans="2:11" ht="13.15">
      <c r="B160" s="8" t="str">
        <f t="shared" si="21"/>
        <v>Physical Education</v>
      </c>
      <c r="C160" s="627">
        <f t="shared" si="22"/>
        <v>72.581309339857512</v>
      </c>
      <c r="D160" s="627">
        <f t="shared" si="22"/>
        <v>72.581309339857512</v>
      </c>
      <c r="E160" s="627">
        <f t="shared" si="22"/>
        <v>72.581309339857512</v>
      </c>
      <c r="F160" s="627">
        <f t="shared" si="22"/>
        <v>72.581309339857512</v>
      </c>
      <c r="G160" s="627">
        <f t="shared" si="22"/>
        <v>72.581309339857512</v>
      </c>
      <c r="H160" s="627">
        <f t="shared" si="22"/>
        <v>72.581309339857512</v>
      </c>
      <c r="I160" s="627">
        <f t="shared" si="22"/>
        <v>72.581309339857512</v>
      </c>
      <c r="J160" s="627">
        <f t="shared" si="22"/>
        <v>72.581309339857512</v>
      </c>
      <c r="K160" s="429">
        <f t="shared" si="22"/>
        <v>72.581309339857512</v>
      </c>
    </row>
    <row r="161" spans="2:11" ht="13.15">
      <c r="B161" s="8" t="str">
        <f t="shared" si="21"/>
        <v>Physics</v>
      </c>
      <c r="C161" s="627">
        <f t="shared" si="22"/>
        <v>8.836785714285714</v>
      </c>
      <c r="D161" s="627">
        <f t="shared" si="22"/>
        <v>8.836785714285714</v>
      </c>
      <c r="E161" s="627">
        <f t="shared" si="22"/>
        <v>8.836785714285714</v>
      </c>
      <c r="F161" s="627">
        <f t="shared" si="22"/>
        <v>8.836785714285714</v>
      </c>
      <c r="G161" s="627">
        <f t="shared" si="22"/>
        <v>8.836785714285714</v>
      </c>
      <c r="H161" s="627">
        <f t="shared" si="22"/>
        <v>8.836785714285714</v>
      </c>
      <c r="I161" s="627">
        <f t="shared" si="22"/>
        <v>8.836785714285714</v>
      </c>
      <c r="J161" s="627">
        <f t="shared" si="22"/>
        <v>8.836785714285714</v>
      </c>
      <c r="K161" s="429">
        <f t="shared" si="22"/>
        <v>8.836785714285714</v>
      </c>
    </row>
    <row r="162" spans="2:11" ht="13.15">
      <c r="B162" s="8" t="str">
        <f t="shared" si="21"/>
        <v>Religious Education</v>
      </c>
      <c r="C162" s="627">
        <f t="shared" si="22"/>
        <v>7.1070850202429154</v>
      </c>
      <c r="D162" s="627">
        <f t="shared" si="22"/>
        <v>7.1070850202429154</v>
      </c>
      <c r="E162" s="627">
        <f t="shared" si="22"/>
        <v>7.1070850202429154</v>
      </c>
      <c r="F162" s="627">
        <f t="shared" si="22"/>
        <v>7.1070850202429154</v>
      </c>
      <c r="G162" s="627">
        <f t="shared" si="22"/>
        <v>7.1070850202429154</v>
      </c>
      <c r="H162" s="627">
        <f t="shared" si="22"/>
        <v>7.1070850202429154</v>
      </c>
      <c r="I162" s="627">
        <f t="shared" si="22"/>
        <v>7.1070850202429154</v>
      </c>
      <c r="J162" s="627">
        <f t="shared" si="22"/>
        <v>7.1070850202429154</v>
      </c>
      <c r="K162" s="429">
        <f t="shared" si="22"/>
        <v>7.1070850202429154</v>
      </c>
    </row>
    <row r="163" spans="2:11" ht="13.15">
      <c r="B163" s="8" t="str">
        <f t="shared" si="21"/>
        <v>Total</v>
      </c>
      <c r="C163" s="429">
        <f>SUM(C143:C162)</f>
        <v>4809.1320721247284</v>
      </c>
      <c r="D163" s="429">
        <f t="shared" ref="D163:K163" si="23">SUM(D143:D162)</f>
        <v>4809.1320721247284</v>
      </c>
      <c r="E163" s="429">
        <f t="shared" si="23"/>
        <v>4809.1320721247284</v>
      </c>
      <c r="F163" s="429">
        <f t="shared" si="23"/>
        <v>4809.1320721247284</v>
      </c>
      <c r="G163" s="429">
        <f t="shared" si="23"/>
        <v>4809.1320721247284</v>
      </c>
      <c r="H163" s="429">
        <f t="shared" si="23"/>
        <v>4809.1320721247284</v>
      </c>
      <c r="I163" s="429">
        <f t="shared" si="23"/>
        <v>4809.1320721247284</v>
      </c>
      <c r="J163" s="429">
        <f t="shared" si="23"/>
        <v>4809.1320721247284</v>
      </c>
      <c r="K163" s="429">
        <f t="shared" si="23"/>
        <v>4809.1320721247284</v>
      </c>
    </row>
    <row r="164" spans="2:11" ht="13.15">
      <c r="B164" s="8" t="str">
        <f t="shared" si="21"/>
        <v>Secondary total</v>
      </c>
      <c r="C164" s="429">
        <f>SUM(C143:C162)-C143</f>
        <v>292.18816967734529</v>
      </c>
      <c r="D164" s="429">
        <f t="shared" ref="D164:K164" si="24">SUM(D143:D162)-D143</f>
        <v>292.18816967734529</v>
      </c>
      <c r="E164" s="429">
        <f t="shared" si="24"/>
        <v>292.18816967734529</v>
      </c>
      <c r="F164" s="429">
        <f t="shared" si="24"/>
        <v>292.18816967734529</v>
      </c>
      <c r="G164" s="429">
        <f t="shared" si="24"/>
        <v>292.18816967734529</v>
      </c>
      <c r="H164" s="429">
        <f t="shared" si="24"/>
        <v>292.18816967734529</v>
      </c>
      <c r="I164" s="429">
        <f t="shared" si="24"/>
        <v>292.18816967734529</v>
      </c>
      <c r="J164" s="429">
        <f t="shared" si="24"/>
        <v>292.18816967734529</v>
      </c>
      <c r="K164" s="429">
        <f t="shared" si="24"/>
        <v>292.18816967734529</v>
      </c>
    </row>
    <row r="166" spans="2:11">
      <c r="B166" s="664" t="s">
        <v>1029</v>
      </c>
    </row>
    <row r="167" spans="2:11" ht="13.15">
      <c r="B167" s="663"/>
    </row>
    <row r="168" spans="2:11" ht="13.15">
      <c r="B168" s="8" t="s">
        <v>59</v>
      </c>
      <c r="C168" s="8" t="str">
        <f>C118</f>
        <v>2020/21</v>
      </c>
      <c r="D168" s="8" t="str">
        <f t="shared" ref="D168:K168" si="25">D118</f>
        <v>2021/22</v>
      </c>
      <c r="E168" s="8" t="str">
        <f t="shared" si="25"/>
        <v>2022/23</v>
      </c>
      <c r="F168" s="8" t="str">
        <f t="shared" si="25"/>
        <v>2023/24</v>
      </c>
      <c r="G168" s="8" t="str">
        <f t="shared" si="25"/>
        <v>2024/25</v>
      </c>
      <c r="H168" s="8" t="str">
        <f t="shared" si="25"/>
        <v>2025/26</v>
      </c>
      <c r="I168" s="8" t="str">
        <f t="shared" si="25"/>
        <v>2026/27</v>
      </c>
      <c r="J168" s="8" t="str">
        <f t="shared" si="25"/>
        <v>2027/28</v>
      </c>
      <c r="K168" s="8" t="str">
        <f t="shared" si="25"/>
        <v>2028/29</v>
      </c>
    </row>
    <row r="169" spans="2:11" ht="13.15">
      <c r="B169" s="8" t="str">
        <f>B41</f>
        <v>Primary</v>
      </c>
      <c r="C169" s="397">
        <f>C143/C$163</f>
        <v>0.93924305565011168</v>
      </c>
      <c r="D169" s="397">
        <f t="shared" ref="D169:K169" si="26">D143/D$163</f>
        <v>0.93924305565011168</v>
      </c>
      <c r="E169" s="397">
        <f t="shared" si="26"/>
        <v>0.93924305565011168</v>
      </c>
      <c r="F169" s="397">
        <f t="shared" si="26"/>
        <v>0.93924305565011168</v>
      </c>
      <c r="G169" s="397">
        <f t="shared" si="26"/>
        <v>0.93924305565011168</v>
      </c>
      <c r="H169" s="397">
        <f t="shared" si="26"/>
        <v>0.93924305565011168</v>
      </c>
      <c r="I169" s="397">
        <f t="shared" si="26"/>
        <v>0.93924305565011168</v>
      </c>
      <c r="J169" s="397">
        <f t="shared" si="26"/>
        <v>0.93924305565011168</v>
      </c>
      <c r="K169" s="397">
        <f t="shared" si="26"/>
        <v>0.93924305565011168</v>
      </c>
    </row>
    <row r="170" spans="2:11" ht="13.15">
      <c r="B170" s="8" t="str">
        <f t="shared" ref="B170:B189" si="27">B42</f>
        <v>Art &amp; Design</v>
      </c>
      <c r="C170" s="397">
        <f t="shared" ref="C170:K188" si="28">C144/C$163</f>
        <v>0</v>
      </c>
      <c r="D170" s="397">
        <f t="shared" si="28"/>
        <v>0</v>
      </c>
      <c r="E170" s="397">
        <f t="shared" si="28"/>
        <v>0</v>
      </c>
      <c r="F170" s="397">
        <f t="shared" si="28"/>
        <v>0</v>
      </c>
      <c r="G170" s="397">
        <f t="shared" si="28"/>
        <v>0</v>
      </c>
      <c r="H170" s="397">
        <f t="shared" si="28"/>
        <v>0</v>
      </c>
      <c r="I170" s="397">
        <f t="shared" si="28"/>
        <v>0</v>
      </c>
      <c r="J170" s="397">
        <f t="shared" si="28"/>
        <v>0</v>
      </c>
      <c r="K170" s="397">
        <f t="shared" si="28"/>
        <v>0</v>
      </c>
    </row>
    <row r="171" spans="2:11" ht="13.15">
      <c r="B171" s="8" t="str">
        <f t="shared" si="27"/>
        <v>Biology</v>
      </c>
      <c r="C171" s="397">
        <f t="shared" si="28"/>
        <v>5.2804319966676125E-3</v>
      </c>
      <c r="D171" s="397">
        <f t="shared" si="28"/>
        <v>5.2804319966676125E-3</v>
      </c>
      <c r="E171" s="397">
        <f t="shared" si="28"/>
        <v>5.2804319966676125E-3</v>
      </c>
      <c r="F171" s="397">
        <f t="shared" si="28"/>
        <v>5.2804319966676125E-3</v>
      </c>
      <c r="G171" s="397">
        <f t="shared" si="28"/>
        <v>5.2804319966676125E-3</v>
      </c>
      <c r="H171" s="397">
        <f t="shared" si="28"/>
        <v>5.2804319966676125E-3</v>
      </c>
      <c r="I171" s="397">
        <f t="shared" si="28"/>
        <v>5.2804319966676125E-3</v>
      </c>
      <c r="J171" s="397">
        <f t="shared" si="28"/>
        <v>5.2804319966676125E-3</v>
      </c>
      <c r="K171" s="397">
        <f t="shared" si="28"/>
        <v>5.2804319966676125E-3</v>
      </c>
    </row>
    <row r="172" spans="2:11" ht="13.15">
      <c r="B172" s="8" t="str">
        <f t="shared" si="27"/>
        <v>Business Studies</v>
      </c>
      <c r="C172" s="397">
        <f t="shared" si="28"/>
        <v>0</v>
      </c>
      <c r="D172" s="397">
        <f t="shared" si="28"/>
        <v>0</v>
      </c>
      <c r="E172" s="397">
        <f t="shared" si="28"/>
        <v>0</v>
      </c>
      <c r="F172" s="397">
        <f t="shared" si="28"/>
        <v>0</v>
      </c>
      <c r="G172" s="397">
        <f t="shared" si="28"/>
        <v>0</v>
      </c>
      <c r="H172" s="397">
        <f t="shared" si="28"/>
        <v>0</v>
      </c>
      <c r="I172" s="397">
        <f t="shared" si="28"/>
        <v>0</v>
      </c>
      <c r="J172" s="397">
        <f t="shared" si="28"/>
        <v>0</v>
      </c>
      <c r="K172" s="397">
        <f t="shared" si="28"/>
        <v>0</v>
      </c>
    </row>
    <row r="173" spans="2:11" ht="13.15">
      <c r="B173" s="8" t="str">
        <f t="shared" si="27"/>
        <v>Chemistry</v>
      </c>
      <c r="C173" s="397">
        <f t="shared" si="28"/>
        <v>1.7773724903842397E-3</v>
      </c>
      <c r="D173" s="397">
        <f t="shared" si="28"/>
        <v>1.7773724903842397E-3</v>
      </c>
      <c r="E173" s="397">
        <f t="shared" si="28"/>
        <v>1.7773724903842397E-3</v>
      </c>
      <c r="F173" s="397">
        <f t="shared" si="28"/>
        <v>1.7773724903842397E-3</v>
      </c>
      <c r="G173" s="397">
        <f t="shared" si="28"/>
        <v>1.7773724903842397E-3</v>
      </c>
      <c r="H173" s="397">
        <f t="shared" si="28"/>
        <v>1.7773724903842397E-3</v>
      </c>
      <c r="I173" s="397">
        <f t="shared" si="28"/>
        <v>1.7773724903842397E-3</v>
      </c>
      <c r="J173" s="397">
        <f t="shared" si="28"/>
        <v>1.7773724903842397E-3</v>
      </c>
      <c r="K173" s="397">
        <f t="shared" si="28"/>
        <v>1.7773724903842397E-3</v>
      </c>
    </row>
    <row r="174" spans="2:11" ht="13.15">
      <c r="B174" s="8" t="str">
        <f t="shared" si="27"/>
        <v>Classics</v>
      </c>
      <c r="C174" s="397">
        <f t="shared" si="28"/>
        <v>0</v>
      </c>
      <c r="D174" s="397">
        <f t="shared" si="28"/>
        <v>0</v>
      </c>
      <c r="E174" s="397">
        <f t="shared" si="28"/>
        <v>0</v>
      </c>
      <c r="F174" s="397">
        <f t="shared" si="28"/>
        <v>0</v>
      </c>
      <c r="G174" s="397">
        <f t="shared" si="28"/>
        <v>0</v>
      </c>
      <c r="H174" s="397">
        <f t="shared" si="28"/>
        <v>0</v>
      </c>
      <c r="I174" s="397">
        <f t="shared" si="28"/>
        <v>0</v>
      </c>
      <c r="J174" s="397">
        <f t="shared" si="28"/>
        <v>0</v>
      </c>
      <c r="K174" s="397">
        <f t="shared" si="28"/>
        <v>0</v>
      </c>
    </row>
    <row r="175" spans="2:11" ht="13.15">
      <c r="B175" s="8" t="str">
        <f t="shared" si="27"/>
        <v>Computing</v>
      </c>
      <c r="C175" s="397">
        <f t="shared" si="28"/>
        <v>1.1754470129600604E-3</v>
      </c>
      <c r="D175" s="397">
        <f t="shared" si="28"/>
        <v>1.1754470129600604E-3</v>
      </c>
      <c r="E175" s="397">
        <f t="shared" si="28"/>
        <v>1.1754470129600604E-3</v>
      </c>
      <c r="F175" s="397">
        <f t="shared" si="28"/>
        <v>1.1754470129600604E-3</v>
      </c>
      <c r="G175" s="397">
        <f t="shared" si="28"/>
        <v>1.1754470129600604E-3</v>
      </c>
      <c r="H175" s="397">
        <f t="shared" si="28"/>
        <v>1.1754470129600604E-3</v>
      </c>
      <c r="I175" s="397">
        <f t="shared" si="28"/>
        <v>1.1754470129600604E-3</v>
      </c>
      <c r="J175" s="397">
        <f t="shared" si="28"/>
        <v>1.1754470129600604E-3</v>
      </c>
      <c r="K175" s="397">
        <f t="shared" si="28"/>
        <v>1.1754470129600604E-3</v>
      </c>
    </row>
    <row r="176" spans="2:11" ht="13.15">
      <c r="B176" s="8" t="str">
        <f t="shared" si="27"/>
        <v>Design &amp; Technology</v>
      </c>
      <c r="C176" s="397">
        <f t="shared" si="28"/>
        <v>1.5213625778426759E-3</v>
      </c>
      <c r="D176" s="397">
        <f t="shared" si="28"/>
        <v>1.5213625778426759E-3</v>
      </c>
      <c r="E176" s="397">
        <f t="shared" si="28"/>
        <v>1.5213625778426759E-3</v>
      </c>
      <c r="F176" s="397">
        <f t="shared" si="28"/>
        <v>1.5213625778426759E-3</v>
      </c>
      <c r="G176" s="397">
        <f t="shared" si="28"/>
        <v>1.5213625778426759E-3</v>
      </c>
      <c r="H176" s="397">
        <f t="shared" si="28"/>
        <v>1.5213625778426759E-3</v>
      </c>
      <c r="I176" s="397">
        <f t="shared" si="28"/>
        <v>1.5213625778426759E-3</v>
      </c>
      <c r="J176" s="397">
        <f t="shared" si="28"/>
        <v>1.5213625778426759E-3</v>
      </c>
      <c r="K176" s="397">
        <f t="shared" si="28"/>
        <v>1.5213625778426759E-3</v>
      </c>
    </row>
    <row r="177" spans="1:11" ht="13.15">
      <c r="B177" s="8" t="str">
        <f t="shared" si="27"/>
        <v>Drama</v>
      </c>
      <c r="C177" s="397">
        <f t="shared" si="28"/>
        <v>0</v>
      </c>
      <c r="D177" s="397">
        <f t="shared" si="28"/>
        <v>0</v>
      </c>
      <c r="E177" s="397">
        <f t="shared" si="28"/>
        <v>0</v>
      </c>
      <c r="F177" s="397">
        <f t="shared" si="28"/>
        <v>0</v>
      </c>
      <c r="G177" s="397">
        <f t="shared" si="28"/>
        <v>0</v>
      </c>
      <c r="H177" s="397">
        <f t="shared" si="28"/>
        <v>0</v>
      </c>
      <c r="I177" s="397">
        <f t="shared" si="28"/>
        <v>0</v>
      </c>
      <c r="J177" s="397">
        <f t="shared" si="28"/>
        <v>0</v>
      </c>
      <c r="K177" s="397">
        <f t="shared" si="28"/>
        <v>0</v>
      </c>
    </row>
    <row r="178" spans="1:11" ht="13.15">
      <c r="B178" s="8" t="str">
        <f t="shared" si="27"/>
        <v>English</v>
      </c>
      <c r="C178" s="397">
        <f t="shared" si="28"/>
        <v>5.0847110853499558E-3</v>
      </c>
      <c r="D178" s="397">
        <f t="shared" si="28"/>
        <v>5.0847110853499558E-3</v>
      </c>
      <c r="E178" s="397">
        <f t="shared" si="28"/>
        <v>5.0847110853499558E-3</v>
      </c>
      <c r="F178" s="397">
        <f t="shared" si="28"/>
        <v>5.0847110853499558E-3</v>
      </c>
      <c r="G178" s="397">
        <f t="shared" si="28"/>
        <v>5.0847110853499558E-3</v>
      </c>
      <c r="H178" s="397">
        <f t="shared" si="28"/>
        <v>5.0847110853499558E-3</v>
      </c>
      <c r="I178" s="397">
        <f t="shared" si="28"/>
        <v>5.0847110853499558E-3</v>
      </c>
      <c r="J178" s="397">
        <f t="shared" si="28"/>
        <v>5.0847110853499558E-3</v>
      </c>
      <c r="K178" s="397">
        <f t="shared" si="28"/>
        <v>5.0847110853499558E-3</v>
      </c>
    </row>
    <row r="179" spans="1:11" ht="13.15">
      <c r="B179" s="8" t="str">
        <f t="shared" si="27"/>
        <v>Food</v>
      </c>
      <c r="C179" s="397">
        <f t="shared" si="28"/>
        <v>0</v>
      </c>
      <c r="D179" s="397">
        <f t="shared" si="28"/>
        <v>0</v>
      </c>
      <c r="E179" s="397">
        <f t="shared" si="28"/>
        <v>0</v>
      </c>
      <c r="F179" s="397">
        <f t="shared" si="28"/>
        <v>0</v>
      </c>
      <c r="G179" s="397">
        <f t="shared" si="28"/>
        <v>0</v>
      </c>
      <c r="H179" s="397">
        <f t="shared" si="28"/>
        <v>0</v>
      </c>
      <c r="I179" s="397">
        <f t="shared" si="28"/>
        <v>0</v>
      </c>
      <c r="J179" s="397">
        <f t="shared" si="28"/>
        <v>0</v>
      </c>
      <c r="K179" s="397">
        <f t="shared" si="28"/>
        <v>0</v>
      </c>
    </row>
    <row r="180" spans="1:11" ht="13.15">
      <c r="B180" s="8" t="str">
        <f t="shared" si="27"/>
        <v>Geography</v>
      </c>
      <c r="C180" s="397">
        <f t="shared" si="28"/>
        <v>2.3056428111795078E-3</v>
      </c>
      <c r="D180" s="397">
        <f t="shared" si="28"/>
        <v>2.3056428111795078E-3</v>
      </c>
      <c r="E180" s="397">
        <f t="shared" si="28"/>
        <v>2.3056428111795078E-3</v>
      </c>
      <c r="F180" s="397">
        <f t="shared" si="28"/>
        <v>2.3056428111795078E-3</v>
      </c>
      <c r="G180" s="397">
        <f t="shared" si="28"/>
        <v>2.3056428111795078E-3</v>
      </c>
      <c r="H180" s="397">
        <f t="shared" si="28"/>
        <v>2.3056428111795078E-3</v>
      </c>
      <c r="I180" s="397">
        <f t="shared" si="28"/>
        <v>2.3056428111795078E-3</v>
      </c>
      <c r="J180" s="397">
        <f t="shared" si="28"/>
        <v>2.3056428111795078E-3</v>
      </c>
      <c r="K180" s="397">
        <f t="shared" si="28"/>
        <v>2.3056428111795078E-3</v>
      </c>
    </row>
    <row r="181" spans="1:11" ht="13.15">
      <c r="B181" s="8" t="str">
        <f t="shared" si="27"/>
        <v>History</v>
      </c>
      <c r="C181" s="397">
        <f t="shared" si="28"/>
        <v>0</v>
      </c>
      <c r="D181" s="397">
        <f t="shared" si="28"/>
        <v>0</v>
      </c>
      <c r="E181" s="397">
        <f t="shared" si="28"/>
        <v>0</v>
      </c>
      <c r="F181" s="397">
        <f t="shared" si="28"/>
        <v>0</v>
      </c>
      <c r="G181" s="397">
        <f t="shared" si="28"/>
        <v>0</v>
      </c>
      <c r="H181" s="397">
        <f t="shared" si="28"/>
        <v>0</v>
      </c>
      <c r="I181" s="397">
        <f t="shared" si="28"/>
        <v>0</v>
      </c>
      <c r="J181" s="397">
        <f t="shared" si="28"/>
        <v>0</v>
      </c>
      <c r="K181" s="397">
        <f t="shared" si="28"/>
        <v>0</v>
      </c>
    </row>
    <row r="182" spans="1:11" ht="13.15">
      <c r="B182" s="8" t="str">
        <f t="shared" si="27"/>
        <v>Mathematics</v>
      </c>
      <c r="C182" s="397">
        <f t="shared" si="28"/>
        <v>2.0005645905629491E-2</v>
      </c>
      <c r="D182" s="397">
        <f t="shared" si="28"/>
        <v>2.0005645905629491E-2</v>
      </c>
      <c r="E182" s="397">
        <f t="shared" si="28"/>
        <v>2.0005645905629491E-2</v>
      </c>
      <c r="F182" s="397">
        <f t="shared" si="28"/>
        <v>2.0005645905629491E-2</v>
      </c>
      <c r="G182" s="397">
        <f t="shared" si="28"/>
        <v>2.0005645905629491E-2</v>
      </c>
      <c r="H182" s="397">
        <f t="shared" si="28"/>
        <v>2.0005645905629491E-2</v>
      </c>
      <c r="I182" s="397">
        <f t="shared" si="28"/>
        <v>2.0005645905629491E-2</v>
      </c>
      <c r="J182" s="397">
        <f t="shared" si="28"/>
        <v>2.0005645905629491E-2</v>
      </c>
      <c r="K182" s="397">
        <f t="shared" si="28"/>
        <v>2.0005645905629491E-2</v>
      </c>
    </row>
    <row r="183" spans="1:11" ht="13.15">
      <c r="B183" s="8" t="str">
        <f t="shared" si="27"/>
        <v>Modern Foreign Languages</v>
      </c>
      <c r="C183" s="397">
        <f t="shared" si="28"/>
        <v>4.5747924081743158E-3</v>
      </c>
      <c r="D183" s="397">
        <f t="shared" si="28"/>
        <v>4.5747924081743158E-3</v>
      </c>
      <c r="E183" s="397">
        <f t="shared" si="28"/>
        <v>4.5747924081743158E-3</v>
      </c>
      <c r="F183" s="397">
        <f t="shared" si="28"/>
        <v>4.5747924081743158E-3</v>
      </c>
      <c r="G183" s="397">
        <f t="shared" si="28"/>
        <v>4.5747924081743158E-3</v>
      </c>
      <c r="H183" s="397">
        <f t="shared" si="28"/>
        <v>4.5747924081743158E-3</v>
      </c>
      <c r="I183" s="397">
        <f t="shared" si="28"/>
        <v>4.5747924081743158E-3</v>
      </c>
      <c r="J183" s="397">
        <f t="shared" si="28"/>
        <v>4.5747924081743158E-3</v>
      </c>
      <c r="K183" s="397">
        <f t="shared" si="28"/>
        <v>4.5747924081743158E-3</v>
      </c>
    </row>
    <row r="184" spans="1:11" ht="13.15">
      <c r="B184" s="8" t="str">
        <f t="shared" si="27"/>
        <v>Music</v>
      </c>
      <c r="C184" s="397">
        <f t="shared" si="28"/>
        <v>6.2381318604015103E-4</v>
      </c>
      <c r="D184" s="397">
        <f t="shared" si="28"/>
        <v>6.2381318604015103E-4</v>
      </c>
      <c r="E184" s="397">
        <f t="shared" si="28"/>
        <v>6.2381318604015103E-4</v>
      </c>
      <c r="F184" s="397">
        <f t="shared" si="28"/>
        <v>6.2381318604015103E-4</v>
      </c>
      <c r="G184" s="397">
        <f t="shared" si="28"/>
        <v>6.2381318604015103E-4</v>
      </c>
      <c r="H184" s="397">
        <f t="shared" si="28"/>
        <v>6.2381318604015103E-4</v>
      </c>
      <c r="I184" s="397">
        <f t="shared" si="28"/>
        <v>6.2381318604015103E-4</v>
      </c>
      <c r="J184" s="397">
        <f t="shared" si="28"/>
        <v>6.2381318604015103E-4</v>
      </c>
      <c r="K184" s="397">
        <f t="shared" si="28"/>
        <v>6.2381318604015103E-4</v>
      </c>
    </row>
    <row r="185" spans="1:11" ht="13.15">
      <c r="B185" s="8" t="str">
        <f t="shared" si="27"/>
        <v>Others</v>
      </c>
      <c r="C185" s="397">
        <f t="shared" si="28"/>
        <v>0</v>
      </c>
      <c r="D185" s="397">
        <f t="shared" si="28"/>
        <v>0</v>
      </c>
      <c r="E185" s="397">
        <f t="shared" si="28"/>
        <v>0</v>
      </c>
      <c r="F185" s="397">
        <f t="shared" si="28"/>
        <v>0</v>
      </c>
      <c r="G185" s="397">
        <f t="shared" si="28"/>
        <v>0</v>
      </c>
      <c r="H185" s="397">
        <f t="shared" si="28"/>
        <v>0</v>
      </c>
      <c r="I185" s="397">
        <f t="shared" si="28"/>
        <v>0</v>
      </c>
      <c r="J185" s="397">
        <f t="shared" si="28"/>
        <v>0</v>
      </c>
      <c r="K185" s="397">
        <f t="shared" si="28"/>
        <v>0</v>
      </c>
    </row>
    <row r="186" spans="1:11" ht="13.15">
      <c r="B186" s="8" t="str">
        <f t="shared" si="27"/>
        <v>Physical Education</v>
      </c>
      <c r="C186" s="397">
        <f t="shared" si="28"/>
        <v>1.5092392608754094E-2</v>
      </c>
      <c r="D186" s="397">
        <f t="shared" si="28"/>
        <v>1.5092392608754094E-2</v>
      </c>
      <c r="E186" s="397">
        <f t="shared" si="28"/>
        <v>1.5092392608754094E-2</v>
      </c>
      <c r="F186" s="397">
        <f t="shared" si="28"/>
        <v>1.5092392608754094E-2</v>
      </c>
      <c r="G186" s="397">
        <f t="shared" si="28"/>
        <v>1.5092392608754094E-2</v>
      </c>
      <c r="H186" s="397">
        <f t="shared" si="28"/>
        <v>1.5092392608754094E-2</v>
      </c>
      <c r="I186" s="397">
        <f t="shared" si="28"/>
        <v>1.5092392608754094E-2</v>
      </c>
      <c r="J186" s="397">
        <f t="shared" si="28"/>
        <v>1.5092392608754094E-2</v>
      </c>
      <c r="K186" s="397">
        <f t="shared" si="28"/>
        <v>1.5092392608754094E-2</v>
      </c>
    </row>
    <row r="187" spans="1:11" ht="13.15">
      <c r="B187" s="8" t="str">
        <f t="shared" si="27"/>
        <v>Physics</v>
      </c>
      <c r="C187" s="397">
        <f t="shared" si="28"/>
        <v>1.8375011502608876E-3</v>
      </c>
      <c r="D187" s="397">
        <f t="shared" si="28"/>
        <v>1.8375011502608876E-3</v>
      </c>
      <c r="E187" s="397">
        <f t="shared" si="28"/>
        <v>1.8375011502608876E-3</v>
      </c>
      <c r="F187" s="397">
        <f t="shared" si="28"/>
        <v>1.8375011502608876E-3</v>
      </c>
      <c r="G187" s="397">
        <f t="shared" si="28"/>
        <v>1.8375011502608876E-3</v>
      </c>
      <c r="H187" s="397">
        <f t="shared" si="28"/>
        <v>1.8375011502608876E-3</v>
      </c>
      <c r="I187" s="397">
        <f t="shared" si="28"/>
        <v>1.8375011502608876E-3</v>
      </c>
      <c r="J187" s="397">
        <f t="shared" si="28"/>
        <v>1.8375011502608876E-3</v>
      </c>
      <c r="K187" s="397">
        <f t="shared" si="28"/>
        <v>1.8375011502608876E-3</v>
      </c>
    </row>
    <row r="188" spans="1:11" ht="13.15">
      <c r="B188" s="8" t="str">
        <f t="shared" si="27"/>
        <v>Religious Education</v>
      </c>
      <c r="C188" s="397">
        <f t="shared" si="28"/>
        <v>1.4778311166453214E-3</v>
      </c>
      <c r="D188" s="397">
        <f t="shared" si="28"/>
        <v>1.4778311166453214E-3</v>
      </c>
      <c r="E188" s="397">
        <f t="shared" si="28"/>
        <v>1.4778311166453214E-3</v>
      </c>
      <c r="F188" s="397">
        <f t="shared" si="28"/>
        <v>1.4778311166453214E-3</v>
      </c>
      <c r="G188" s="397">
        <f t="shared" si="28"/>
        <v>1.4778311166453214E-3</v>
      </c>
      <c r="H188" s="397">
        <f t="shared" si="28"/>
        <v>1.4778311166453214E-3</v>
      </c>
      <c r="I188" s="397">
        <f t="shared" si="28"/>
        <v>1.4778311166453214E-3</v>
      </c>
      <c r="J188" s="397">
        <f t="shared" si="28"/>
        <v>1.4778311166453214E-3</v>
      </c>
      <c r="K188" s="397">
        <f t="shared" si="28"/>
        <v>1.4778311166453214E-3</v>
      </c>
    </row>
    <row r="189" spans="1:11" ht="13.15">
      <c r="B189" s="8" t="str">
        <f t="shared" si="27"/>
        <v>Total</v>
      </c>
      <c r="C189" s="597">
        <f t="shared" ref="C189:K189" si="29">SUM(C169:C188)</f>
        <v>0.99999999999999978</v>
      </c>
      <c r="D189" s="597">
        <f t="shared" si="29"/>
        <v>0.99999999999999978</v>
      </c>
      <c r="E189" s="597">
        <f t="shared" si="29"/>
        <v>0.99999999999999978</v>
      </c>
      <c r="F189" s="597">
        <f t="shared" si="29"/>
        <v>0.99999999999999978</v>
      </c>
      <c r="G189" s="597">
        <f t="shared" si="29"/>
        <v>0.99999999999999978</v>
      </c>
      <c r="H189" s="597">
        <f t="shared" si="29"/>
        <v>0.99999999999999978</v>
      </c>
      <c r="I189" s="597">
        <f t="shared" si="29"/>
        <v>0.99999999999999978</v>
      </c>
      <c r="J189" s="597">
        <f t="shared" si="29"/>
        <v>0.99999999999999978</v>
      </c>
      <c r="K189" s="597">
        <f t="shared" si="29"/>
        <v>0.99999999999999978</v>
      </c>
    </row>
    <row r="190" spans="1:11">
      <c r="A190" s="1080">
        <f>SUM(C190:K190)</f>
        <v>0</v>
      </c>
      <c r="B190" s="1080"/>
      <c r="C190" s="1098">
        <f t="shared" ref="C190:K190" si="30">C189-1</f>
        <v>0</v>
      </c>
      <c r="D190" s="1098">
        <f t="shared" si="30"/>
        <v>0</v>
      </c>
      <c r="E190" s="1098">
        <f t="shared" si="30"/>
        <v>0</v>
      </c>
      <c r="F190" s="1098">
        <f t="shared" si="30"/>
        <v>0</v>
      </c>
      <c r="G190" s="1098">
        <f t="shared" si="30"/>
        <v>0</v>
      </c>
      <c r="H190" s="1098">
        <f t="shared" si="30"/>
        <v>0</v>
      </c>
      <c r="I190" s="1098">
        <f t="shared" si="30"/>
        <v>0</v>
      </c>
      <c r="J190" s="1098">
        <f t="shared" si="30"/>
        <v>0</v>
      </c>
      <c r="K190" s="1098">
        <f t="shared" si="30"/>
        <v>0</v>
      </c>
    </row>
    <row r="192" spans="1:11" ht="15">
      <c r="B192" s="76" t="s">
        <v>755</v>
      </c>
    </row>
    <row r="194" spans="2:11" ht="13.15">
      <c r="B194" s="8" t="s">
        <v>59</v>
      </c>
      <c r="C194" s="1146" t="str">
        <f>C142</f>
        <v>2020/21</v>
      </c>
      <c r="D194" s="1146" t="str">
        <f t="shared" ref="D194:K194" si="31">D142</f>
        <v>2021/22</v>
      </c>
      <c r="E194" s="1146" t="str">
        <f t="shared" si="31"/>
        <v>2022/23</v>
      </c>
      <c r="F194" s="1146" t="str">
        <f t="shared" si="31"/>
        <v>2023/24</v>
      </c>
      <c r="G194" s="1146" t="str">
        <f t="shared" si="31"/>
        <v>2024/25</v>
      </c>
      <c r="H194" s="1146" t="str">
        <f t="shared" si="31"/>
        <v>2025/26</v>
      </c>
      <c r="I194" s="1146" t="str">
        <f t="shared" si="31"/>
        <v>2026/27</v>
      </c>
      <c r="J194" s="1146" t="str">
        <f t="shared" si="31"/>
        <v>2027/28</v>
      </c>
      <c r="K194" s="1145" t="str">
        <f t="shared" si="31"/>
        <v>2028/29</v>
      </c>
    </row>
    <row r="195" spans="2:11" ht="13.15">
      <c r="B195" s="8" t="str">
        <f>B143</f>
        <v>Primary</v>
      </c>
      <c r="C195" s="627">
        <f>C143*C119</f>
        <v>3441.9251049841469</v>
      </c>
      <c r="D195" s="627">
        <f t="shared" ref="D195:K195" si="32">D143*D119</f>
        <v>3441.9251049841469</v>
      </c>
      <c r="E195" s="627">
        <f t="shared" si="32"/>
        <v>3441.9251049841469</v>
      </c>
      <c r="F195" s="627">
        <f t="shared" si="32"/>
        <v>3441.9251049841469</v>
      </c>
      <c r="G195" s="627">
        <f t="shared" si="32"/>
        <v>3441.9251049841469</v>
      </c>
      <c r="H195" s="627">
        <f t="shared" si="32"/>
        <v>3441.9251049841469</v>
      </c>
      <c r="I195" s="627">
        <f t="shared" si="32"/>
        <v>3441.9251049841469</v>
      </c>
      <c r="J195" s="627">
        <f t="shared" si="32"/>
        <v>3441.9251049841469</v>
      </c>
      <c r="K195" s="429">
        <f t="shared" si="32"/>
        <v>3441.9251049841469</v>
      </c>
    </row>
    <row r="196" spans="2:11" ht="13.15">
      <c r="B196" s="8" t="str">
        <f t="shared" ref="B196:B216" si="33">B144</f>
        <v>Art &amp; Design</v>
      </c>
      <c r="C196" s="627">
        <f t="shared" ref="C196:K214" si="34">C144*C120</f>
        <v>0</v>
      </c>
      <c r="D196" s="627">
        <f t="shared" si="34"/>
        <v>0</v>
      </c>
      <c r="E196" s="627">
        <f t="shared" si="34"/>
        <v>0</v>
      </c>
      <c r="F196" s="627">
        <f t="shared" si="34"/>
        <v>0</v>
      </c>
      <c r="G196" s="627">
        <f t="shared" si="34"/>
        <v>0</v>
      </c>
      <c r="H196" s="627">
        <f t="shared" si="34"/>
        <v>0</v>
      </c>
      <c r="I196" s="627">
        <f t="shared" si="34"/>
        <v>0</v>
      </c>
      <c r="J196" s="627">
        <f t="shared" si="34"/>
        <v>0</v>
      </c>
      <c r="K196" s="429">
        <f t="shared" si="34"/>
        <v>0</v>
      </c>
    </row>
    <row r="197" spans="2:11" ht="13.15">
      <c r="B197" s="8" t="str">
        <f t="shared" si="33"/>
        <v>Biology</v>
      </c>
      <c r="C197" s="627">
        <f t="shared" si="34"/>
        <v>16.693064654506504</v>
      </c>
      <c r="D197" s="627">
        <f t="shared" si="34"/>
        <v>16.693064654506504</v>
      </c>
      <c r="E197" s="627">
        <f t="shared" si="34"/>
        <v>16.693064654506504</v>
      </c>
      <c r="F197" s="627">
        <f t="shared" si="34"/>
        <v>16.693064654506504</v>
      </c>
      <c r="G197" s="627">
        <f t="shared" si="34"/>
        <v>16.693064654506504</v>
      </c>
      <c r="H197" s="627">
        <f t="shared" si="34"/>
        <v>16.693064654506504</v>
      </c>
      <c r="I197" s="627">
        <f t="shared" si="34"/>
        <v>16.693064654506504</v>
      </c>
      <c r="J197" s="627">
        <f t="shared" si="34"/>
        <v>16.693064654506504</v>
      </c>
      <c r="K197" s="429">
        <f t="shared" si="34"/>
        <v>16.693064654506504</v>
      </c>
    </row>
    <row r="198" spans="2:11" ht="13.15">
      <c r="B198" s="8" t="str">
        <f t="shared" si="33"/>
        <v>Business Studies</v>
      </c>
      <c r="C198" s="627">
        <f t="shared" si="34"/>
        <v>0</v>
      </c>
      <c r="D198" s="627">
        <f t="shared" si="34"/>
        <v>0</v>
      </c>
      <c r="E198" s="627">
        <f t="shared" si="34"/>
        <v>0</v>
      </c>
      <c r="F198" s="627">
        <f t="shared" si="34"/>
        <v>0</v>
      </c>
      <c r="G198" s="627">
        <f t="shared" si="34"/>
        <v>0</v>
      </c>
      <c r="H198" s="627">
        <f t="shared" si="34"/>
        <v>0</v>
      </c>
      <c r="I198" s="627">
        <f t="shared" si="34"/>
        <v>0</v>
      </c>
      <c r="J198" s="627">
        <f t="shared" si="34"/>
        <v>0</v>
      </c>
      <c r="K198" s="429">
        <f t="shared" si="34"/>
        <v>0</v>
      </c>
    </row>
    <row r="199" spans="2:11" ht="13.15">
      <c r="B199" s="8" t="str">
        <f t="shared" si="33"/>
        <v>Chemistry</v>
      </c>
      <c r="C199" s="627">
        <f t="shared" si="34"/>
        <v>7.0352980709191888</v>
      </c>
      <c r="D199" s="627">
        <f t="shared" si="34"/>
        <v>7.0352980709191888</v>
      </c>
      <c r="E199" s="627">
        <f t="shared" si="34"/>
        <v>7.0352980709191888</v>
      </c>
      <c r="F199" s="627">
        <f t="shared" si="34"/>
        <v>7.0352980709191888</v>
      </c>
      <c r="G199" s="627">
        <f t="shared" si="34"/>
        <v>7.0352980709191888</v>
      </c>
      <c r="H199" s="627">
        <f t="shared" si="34"/>
        <v>7.0352980709191888</v>
      </c>
      <c r="I199" s="627">
        <f t="shared" si="34"/>
        <v>7.0352980709191888</v>
      </c>
      <c r="J199" s="627">
        <f t="shared" si="34"/>
        <v>7.0352980709191888</v>
      </c>
      <c r="K199" s="429">
        <f t="shared" si="34"/>
        <v>7.0352980709191888</v>
      </c>
    </row>
    <row r="200" spans="2:11" ht="13.15">
      <c r="B200" s="8" t="str">
        <f t="shared" si="33"/>
        <v>Classics</v>
      </c>
      <c r="C200" s="627">
        <f t="shared" si="34"/>
        <v>0</v>
      </c>
      <c r="D200" s="627">
        <f t="shared" si="34"/>
        <v>0</v>
      </c>
      <c r="E200" s="627">
        <f t="shared" si="34"/>
        <v>0</v>
      </c>
      <c r="F200" s="627">
        <f t="shared" si="34"/>
        <v>0</v>
      </c>
      <c r="G200" s="627">
        <f t="shared" si="34"/>
        <v>0</v>
      </c>
      <c r="H200" s="627">
        <f t="shared" si="34"/>
        <v>0</v>
      </c>
      <c r="I200" s="627">
        <f t="shared" si="34"/>
        <v>0</v>
      </c>
      <c r="J200" s="627">
        <f t="shared" si="34"/>
        <v>0</v>
      </c>
      <c r="K200" s="429">
        <f t="shared" si="34"/>
        <v>0</v>
      </c>
    </row>
    <row r="201" spans="2:11" ht="13.15">
      <c r="B201" s="8" t="str">
        <f t="shared" si="33"/>
        <v>Computing</v>
      </c>
      <c r="C201" s="627">
        <f t="shared" si="34"/>
        <v>3.8284527854236403</v>
      </c>
      <c r="D201" s="627">
        <f t="shared" si="34"/>
        <v>3.8284527854236403</v>
      </c>
      <c r="E201" s="627">
        <f t="shared" si="34"/>
        <v>3.8284527854236403</v>
      </c>
      <c r="F201" s="627">
        <f t="shared" si="34"/>
        <v>3.8284527854236403</v>
      </c>
      <c r="G201" s="627">
        <f t="shared" si="34"/>
        <v>3.8284527854236403</v>
      </c>
      <c r="H201" s="627">
        <f t="shared" si="34"/>
        <v>3.8284527854236403</v>
      </c>
      <c r="I201" s="627">
        <f t="shared" si="34"/>
        <v>3.8284527854236403</v>
      </c>
      <c r="J201" s="627">
        <f t="shared" si="34"/>
        <v>3.8284527854236403</v>
      </c>
      <c r="K201" s="429">
        <f t="shared" si="34"/>
        <v>3.8284527854236403</v>
      </c>
    </row>
    <row r="202" spans="2:11" ht="13.15">
      <c r="B202" s="8" t="str">
        <f t="shared" si="33"/>
        <v>Design &amp; Technology</v>
      </c>
      <c r="C202" s="627">
        <f t="shared" si="34"/>
        <v>5.1489885114885121</v>
      </c>
      <c r="D202" s="627">
        <f t="shared" si="34"/>
        <v>5.1489885114885121</v>
      </c>
      <c r="E202" s="627">
        <f t="shared" si="34"/>
        <v>5.1489885114885121</v>
      </c>
      <c r="F202" s="627">
        <f t="shared" si="34"/>
        <v>5.1489885114885121</v>
      </c>
      <c r="G202" s="627">
        <f t="shared" si="34"/>
        <v>5.1489885114885121</v>
      </c>
      <c r="H202" s="627">
        <f t="shared" si="34"/>
        <v>5.1489885114885121</v>
      </c>
      <c r="I202" s="627">
        <f t="shared" si="34"/>
        <v>5.1489885114885121</v>
      </c>
      <c r="J202" s="627">
        <f t="shared" si="34"/>
        <v>5.1489885114885121</v>
      </c>
      <c r="K202" s="429">
        <f t="shared" si="34"/>
        <v>5.1489885114885121</v>
      </c>
    </row>
    <row r="203" spans="2:11" ht="13.15">
      <c r="B203" s="8" t="str">
        <f t="shared" si="33"/>
        <v>Drama</v>
      </c>
      <c r="C203" s="627">
        <f t="shared" si="34"/>
        <v>0</v>
      </c>
      <c r="D203" s="627">
        <f t="shared" si="34"/>
        <v>0</v>
      </c>
      <c r="E203" s="627">
        <f t="shared" si="34"/>
        <v>0</v>
      </c>
      <c r="F203" s="627">
        <f t="shared" si="34"/>
        <v>0</v>
      </c>
      <c r="G203" s="627">
        <f t="shared" si="34"/>
        <v>0</v>
      </c>
      <c r="H203" s="627">
        <f t="shared" si="34"/>
        <v>0</v>
      </c>
      <c r="I203" s="627">
        <f t="shared" si="34"/>
        <v>0</v>
      </c>
      <c r="J203" s="627">
        <f t="shared" si="34"/>
        <v>0</v>
      </c>
      <c r="K203" s="429">
        <f t="shared" si="34"/>
        <v>0</v>
      </c>
    </row>
    <row r="204" spans="2:11" ht="13.15">
      <c r="B204" s="8" t="str">
        <f t="shared" si="33"/>
        <v>English</v>
      </c>
      <c r="C204" s="627">
        <f t="shared" si="34"/>
        <v>18.148556473294079</v>
      </c>
      <c r="D204" s="627">
        <f t="shared" si="34"/>
        <v>18.148556473294079</v>
      </c>
      <c r="E204" s="627">
        <f t="shared" si="34"/>
        <v>18.148556473294079</v>
      </c>
      <c r="F204" s="627">
        <f t="shared" si="34"/>
        <v>18.148556473294079</v>
      </c>
      <c r="G204" s="627">
        <f t="shared" si="34"/>
        <v>18.148556473294079</v>
      </c>
      <c r="H204" s="627">
        <f t="shared" si="34"/>
        <v>18.148556473294079</v>
      </c>
      <c r="I204" s="627">
        <f t="shared" si="34"/>
        <v>18.148556473294079</v>
      </c>
      <c r="J204" s="627">
        <f t="shared" si="34"/>
        <v>18.148556473294079</v>
      </c>
      <c r="K204" s="429">
        <f t="shared" si="34"/>
        <v>18.148556473294079</v>
      </c>
    </row>
    <row r="205" spans="2:11" ht="13.15">
      <c r="B205" s="8" t="str">
        <f t="shared" si="33"/>
        <v>Food</v>
      </c>
      <c r="C205" s="627">
        <f t="shared" si="34"/>
        <v>0</v>
      </c>
      <c r="D205" s="627">
        <f t="shared" si="34"/>
        <v>0</v>
      </c>
      <c r="E205" s="627">
        <f t="shared" si="34"/>
        <v>0</v>
      </c>
      <c r="F205" s="627">
        <f t="shared" si="34"/>
        <v>0</v>
      </c>
      <c r="G205" s="627">
        <f t="shared" si="34"/>
        <v>0</v>
      </c>
      <c r="H205" s="627">
        <f t="shared" si="34"/>
        <v>0</v>
      </c>
      <c r="I205" s="627">
        <f t="shared" si="34"/>
        <v>0</v>
      </c>
      <c r="J205" s="627">
        <f t="shared" si="34"/>
        <v>0</v>
      </c>
      <c r="K205" s="429">
        <f t="shared" si="34"/>
        <v>0</v>
      </c>
    </row>
    <row r="206" spans="2:11" ht="13.15">
      <c r="B206" s="8" t="str">
        <f t="shared" si="33"/>
        <v>Geography</v>
      </c>
      <c r="C206" s="627">
        <f t="shared" si="34"/>
        <v>9.2722145747448987</v>
      </c>
      <c r="D206" s="627">
        <f t="shared" si="34"/>
        <v>9.2722145747448987</v>
      </c>
      <c r="E206" s="627">
        <f t="shared" si="34"/>
        <v>9.2722145747448987</v>
      </c>
      <c r="F206" s="627">
        <f t="shared" si="34"/>
        <v>9.2722145747448987</v>
      </c>
      <c r="G206" s="627">
        <f t="shared" si="34"/>
        <v>9.2722145747448987</v>
      </c>
      <c r="H206" s="627">
        <f t="shared" si="34"/>
        <v>9.2722145747448987</v>
      </c>
      <c r="I206" s="627">
        <f t="shared" si="34"/>
        <v>9.2722145747448987</v>
      </c>
      <c r="J206" s="627">
        <f t="shared" si="34"/>
        <v>9.2722145747448987</v>
      </c>
      <c r="K206" s="429">
        <f t="shared" si="34"/>
        <v>9.2722145747448987</v>
      </c>
    </row>
    <row r="207" spans="2:11" ht="13.15">
      <c r="B207" s="8" t="str">
        <f t="shared" si="33"/>
        <v>History</v>
      </c>
      <c r="C207" s="627">
        <f t="shared" si="34"/>
        <v>0</v>
      </c>
      <c r="D207" s="627">
        <f t="shared" si="34"/>
        <v>0</v>
      </c>
      <c r="E207" s="627">
        <f t="shared" si="34"/>
        <v>0</v>
      </c>
      <c r="F207" s="627">
        <f t="shared" si="34"/>
        <v>0</v>
      </c>
      <c r="G207" s="627">
        <f t="shared" si="34"/>
        <v>0</v>
      </c>
      <c r="H207" s="627">
        <f t="shared" si="34"/>
        <v>0</v>
      </c>
      <c r="I207" s="627">
        <f t="shared" si="34"/>
        <v>0</v>
      </c>
      <c r="J207" s="627">
        <f t="shared" si="34"/>
        <v>0</v>
      </c>
      <c r="K207" s="429">
        <f t="shared" si="34"/>
        <v>0</v>
      </c>
    </row>
    <row r="208" spans="2:11" ht="13.15">
      <c r="B208" s="8" t="str">
        <f t="shared" si="33"/>
        <v>Mathematics</v>
      </c>
      <c r="C208" s="627">
        <f t="shared" si="34"/>
        <v>71.401420216320474</v>
      </c>
      <c r="D208" s="627">
        <f t="shared" si="34"/>
        <v>71.401420216320474</v>
      </c>
      <c r="E208" s="627">
        <f t="shared" si="34"/>
        <v>71.401420216320474</v>
      </c>
      <c r="F208" s="627">
        <f t="shared" si="34"/>
        <v>71.401420216320474</v>
      </c>
      <c r="G208" s="627">
        <f t="shared" si="34"/>
        <v>71.401420216320474</v>
      </c>
      <c r="H208" s="627">
        <f t="shared" si="34"/>
        <v>71.401420216320474</v>
      </c>
      <c r="I208" s="627">
        <f t="shared" si="34"/>
        <v>71.401420216320474</v>
      </c>
      <c r="J208" s="627">
        <f t="shared" si="34"/>
        <v>71.401420216320474</v>
      </c>
      <c r="K208" s="429">
        <f t="shared" si="34"/>
        <v>71.401420216320474</v>
      </c>
    </row>
    <row r="209" spans="2:11" ht="13.15">
      <c r="B209" s="8" t="str">
        <f t="shared" si="33"/>
        <v>Modern Foreign Languages</v>
      </c>
      <c r="C209" s="627">
        <f t="shared" si="34"/>
        <v>15.903233227543065</v>
      </c>
      <c r="D209" s="627">
        <f t="shared" si="34"/>
        <v>15.903233227543065</v>
      </c>
      <c r="E209" s="627">
        <f t="shared" si="34"/>
        <v>15.903233227543065</v>
      </c>
      <c r="F209" s="627">
        <f t="shared" si="34"/>
        <v>15.903233227543065</v>
      </c>
      <c r="G209" s="627">
        <f t="shared" si="34"/>
        <v>15.903233227543065</v>
      </c>
      <c r="H209" s="627">
        <f t="shared" si="34"/>
        <v>15.903233227543065</v>
      </c>
      <c r="I209" s="627">
        <f t="shared" si="34"/>
        <v>15.903233227543065</v>
      </c>
      <c r="J209" s="627">
        <f t="shared" si="34"/>
        <v>15.903233227543065</v>
      </c>
      <c r="K209" s="429">
        <f t="shared" si="34"/>
        <v>15.903233227543065</v>
      </c>
    </row>
    <row r="210" spans="2:11" ht="13.15">
      <c r="B210" s="8" t="str">
        <f t="shared" si="33"/>
        <v>Music</v>
      </c>
      <c r="C210" s="627">
        <f t="shared" si="34"/>
        <v>2.5720647578595117</v>
      </c>
      <c r="D210" s="627">
        <f t="shared" si="34"/>
        <v>2.5720647578595117</v>
      </c>
      <c r="E210" s="627">
        <f t="shared" si="34"/>
        <v>2.5720647578595117</v>
      </c>
      <c r="F210" s="627">
        <f t="shared" si="34"/>
        <v>2.5720647578595117</v>
      </c>
      <c r="G210" s="627">
        <f t="shared" si="34"/>
        <v>2.5720647578595117</v>
      </c>
      <c r="H210" s="627">
        <f t="shared" si="34"/>
        <v>2.5720647578595117</v>
      </c>
      <c r="I210" s="627">
        <f t="shared" si="34"/>
        <v>2.5720647578595117</v>
      </c>
      <c r="J210" s="627">
        <f t="shared" si="34"/>
        <v>2.5720647578595117</v>
      </c>
      <c r="K210" s="429">
        <f t="shared" si="34"/>
        <v>2.5720647578595117</v>
      </c>
    </row>
    <row r="211" spans="2:11" ht="13.15">
      <c r="B211" s="8" t="str">
        <f t="shared" si="33"/>
        <v>Others</v>
      </c>
      <c r="C211" s="627">
        <f t="shared" si="34"/>
        <v>0</v>
      </c>
      <c r="D211" s="627">
        <f t="shared" si="34"/>
        <v>0</v>
      </c>
      <c r="E211" s="627">
        <f t="shared" si="34"/>
        <v>0</v>
      </c>
      <c r="F211" s="627">
        <f t="shared" si="34"/>
        <v>0</v>
      </c>
      <c r="G211" s="627">
        <f t="shared" si="34"/>
        <v>0</v>
      </c>
      <c r="H211" s="627">
        <f t="shared" si="34"/>
        <v>0</v>
      </c>
      <c r="I211" s="627">
        <f t="shared" si="34"/>
        <v>0</v>
      </c>
      <c r="J211" s="627">
        <f t="shared" si="34"/>
        <v>0</v>
      </c>
      <c r="K211" s="429">
        <f t="shared" si="34"/>
        <v>0</v>
      </c>
    </row>
    <row r="212" spans="2:11" ht="13.15">
      <c r="B212" s="8" t="str">
        <f t="shared" si="33"/>
        <v>Physical Education</v>
      </c>
      <c r="C212" s="627">
        <f t="shared" si="34"/>
        <v>48.987331492766245</v>
      </c>
      <c r="D212" s="627">
        <f t="shared" si="34"/>
        <v>48.987331492766245</v>
      </c>
      <c r="E212" s="627">
        <f t="shared" si="34"/>
        <v>48.987331492766245</v>
      </c>
      <c r="F212" s="627">
        <f t="shared" si="34"/>
        <v>48.987331492766245</v>
      </c>
      <c r="G212" s="627">
        <f t="shared" si="34"/>
        <v>48.987331492766245</v>
      </c>
      <c r="H212" s="627">
        <f t="shared" si="34"/>
        <v>48.987331492766245</v>
      </c>
      <c r="I212" s="627">
        <f t="shared" si="34"/>
        <v>48.987331492766245</v>
      </c>
      <c r="J212" s="627">
        <f t="shared" si="34"/>
        <v>48.987331492766245</v>
      </c>
      <c r="K212" s="429">
        <f t="shared" si="34"/>
        <v>48.987331492766245</v>
      </c>
    </row>
    <row r="213" spans="2:11" ht="13.15">
      <c r="B213" s="8" t="str">
        <f t="shared" si="33"/>
        <v>Physics</v>
      </c>
      <c r="C213" s="627">
        <f t="shared" si="34"/>
        <v>6.2143229402337861</v>
      </c>
      <c r="D213" s="627">
        <f t="shared" si="34"/>
        <v>6.2143229402337861</v>
      </c>
      <c r="E213" s="627">
        <f t="shared" si="34"/>
        <v>6.2143229402337861</v>
      </c>
      <c r="F213" s="627">
        <f t="shared" si="34"/>
        <v>6.2143229402337861</v>
      </c>
      <c r="G213" s="627">
        <f t="shared" si="34"/>
        <v>6.2143229402337861</v>
      </c>
      <c r="H213" s="627">
        <f t="shared" si="34"/>
        <v>6.2143229402337861</v>
      </c>
      <c r="I213" s="627">
        <f t="shared" si="34"/>
        <v>6.2143229402337861</v>
      </c>
      <c r="J213" s="627">
        <f t="shared" si="34"/>
        <v>6.2143229402337861</v>
      </c>
      <c r="K213" s="429">
        <f t="shared" si="34"/>
        <v>6.2143229402337861</v>
      </c>
    </row>
    <row r="214" spans="2:11" ht="13.15">
      <c r="B214" s="8" t="str">
        <f t="shared" si="33"/>
        <v>Religious Education</v>
      </c>
      <c r="C214" s="627">
        <f t="shared" si="34"/>
        <v>4.7071255664943328</v>
      </c>
      <c r="D214" s="627">
        <f t="shared" si="34"/>
        <v>4.7071255664943328</v>
      </c>
      <c r="E214" s="627">
        <f t="shared" si="34"/>
        <v>4.7071255664943328</v>
      </c>
      <c r="F214" s="627">
        <f t="shared" si="34"/>
        <v>4.7071255664943328</v>
      </c>
      <c r="G214" s="627">
        <f t="shared" si="34"/>
        <v>4.7071255664943328</v>
      </c>
      <c r="H214" s="627">
        <f t="shared" si="34"/>
        <v>4.7071255664943328</v>
      </c>
      <c r="I214" s="627">
        <f t="shared" si="34"/>
        <v>4.7071255664943328</v>
      </c>
      <c r="J214" s="627">
        <f t="shared" si="34"/>
        <v>4.7071255664943328</v>
      </c>
      <c r="K214" s="429">
        <f t="shared" si="34"/>
        <v>4.7071255664943328</v>
      </c>
    </row>
    <row r="215" spans="2:11" ht="13.15">
      <c r="B215" s="8" t="str">
        <f t="shared" si="33"/>
        <v>Total</v>
      </c>
      <c r="C215" s="429">
        <f t="shared" ref="C215:K215" si="35">SUM(C195:C214)</f>
        <v>3651.8371782557397</v>
      </c>
      <c r="D215" s="429">
        <f t="shared" si="35"/>
        <v>3651.8371782557397</v>
      </c>
      <c r="E215" s="429">
        <f t="shared" si="35"/>
        <v>3651.8371782557397</v>
      </c>
      <c r="F215" s="429">
        <f t="shared" si="35"/>
        <v>3651.8371782557397</v>
      </c>
      <c r="G215" s="429">
        <f t="shared" si="35"/>
        <v>3651.8371782557397</v>
      </c>
      <c r="H215" s="429">
        <f t="shared" si="35"/>
        <v>3651.8371782557397</v>
      </c>
      <c r="I215" s="429">
        <f t="shared" si="35"/>
        <v>3651.8371782557397</v>
      </c>
      <c r="J215" s="429">
        <f t="shared" si="35"/>
        <v>3651.8371782557397</v>
      </c>
      <c r="K215" s="429">
        <f t="shared" si="35"/>
        <v>3651.8371782557397</v>
      </c>
    </row>
    <row r="216" spans="2:11" ht="13.15">
      <c r="B216" s="8" t="str">
        <f t="shared" si="33"/>
        <v>Secondary total</v>
      </c>
      <c r="C216" s="429">
        <f>SUM(C195:C214)-C195</f>
        <v>209.91207327159282</v>
      </c>
      <c r="D216" s="429">
        <f t="shared" ref="D216:K216" si="36">SUM(D195:D214)-D195</f>
        <v>209.91207327159282</v>
      </c>
      <c r="E216" s="429">
        <f t="shared" si="36"/>
        <v>209.91207327159282</v>
      </c>
      <c r="F216" s="429">
        <f t="shared" si="36"/>
        <v>209.91207327159282</v>
      </c>
      <c r="G216" s="429">
        <f t="shared" si="36"/>
        <v>209.91207327159282</v>
      </c>
      <c r="H216" s="429">
        <f t="shared" si="36"/>
        <v>209.91207327159282</v>
      </c>
      <c r="I216" s="429">
        <f t="shared" si="36"/>
        <v>209.91207327159282</v>
      </c>
      <c r="J216" s="429">
        <f t="shared" si="36"/>
        <v>209.91207327159282</v>
      </c>
      <c r="K216" s="429">
        <f t="shared" si="36"/>
        <v>209.91207327159282</v>
      </c>
    </row>
    <row r="218" spans="2:11">
      <c r="B218" s="664" t="s">
        <v>1029</v>
      </c>
    </row>
    <row r="219" spans="2:11" ht="13.15">
      <c r="B219" s="663"/>
    </row>
    <row r="220" spans="2:11" ht="13.15">
      <c r="B220" s="8" t="s">
        <v>59</v>
      </c>
      <c r="C220" s="8" t="str">
        <f>C194</f>
        <v>2020/21</v>
      </c>
      <c r="D220" s="8" t="str">
        <f t="shared" ref="D220:K220" si="37">D194</f>
        <v>2021/22</v>
      </c>
      <c r="E220" s="8" t="str">
        <f t="shared" si="37"/>
        <v>2022/23</v>
      </c>
      <c r="F220" s="8" t="str">
        <f t="shared" si="37"/>
        <v>2023/24</v>
      </c>
      <c r="G220" s="8" t="str">
        <f t="shared" si="37"/>
        <v>2024/25</v>
      </c>
      <c r="H220" s="8" t="str">
        <f t="shared" si="37"/>
        <v>2025/26</v>
      </c>
      <c r="I220" s="8" t="str">
        <f t="shared" si="37"/>
        <v>2026/27</v>
      </c>
      <c r="J220" s="8" t="str">
        <f t="shared" si="37"/>
        <v>2027/28</v>
      </c>
      <c r="K220" s="8" t="str">
        <f t="shared" si="37"/>
        <v>2028/29</v>
      </c>
    </row>
    <row r="221" spans="2:11" ht="13.15">
      <c r="B221" s="8" t="str">
        <f>B169</f>
        <v>Primary</v>
      </c>
      <c r="C221" s="397">
        <f>C195/C$215</f>
        <v>0.94251877533821071</v>
      </c>
      <c r="D221" s="397">
        <f t="shared" ref="D221:K221" si="38">D195/D$215</f>
        <v>0.94251877533821071</v>
      </c>
      <c r="E221" s="397">
        <f t="shared" si="38"/>
        <v>0.94251877533821071</v>
      </c>
      <c r="F221" s="397">
        <f t="shared" si="38"/>
        <v>0.94251877533821071</v>
      </c>
      <c r="G221" s="397">
        <f t="shared" si="38"/>
        <v>0.94251877533821071</v>
      </c>
      <c r="H221" s="397">
        <f t="shared" si="38"/>
        <v>0.94251877533821071</v>
      </c>
      <c r="I221" s="397">
        <f t="shared" si="38"/>
        <v>0.94251877533821071</v>
      </c>
      <c r="J221" s="397">
        <f t="shared" si="38"/>
        <v>0.94251877533821071</v>
      </c>
      <c r="K221" s="397">
        <f t="shared" si="38"/>
        <v>0.94251877533821071</v>
      </c>
    </row>
    <row r="222" spans="2:11" ht="13.15">
      <c r="B222" s="8" t="str">
        <f t="shared" ref="B222:B241" si="39">B170</f>
        <v>Art &amp; Design</v>
      </c>
      <c r="C222" s="397">
        <f t="shared" ref="C222:K240" si="40">C196/C$215</f>
        <v>0</v>
      </c>
      <c r="D222" s="397">
        <f t="shared" si="40"/>
        <v>0</v>
      </c>
      <c r="E222" s="397">
        <f t="shared" si="40"/>
        <v>0</v>
      </c>
      <c r="F222" s="397">
        <f t="shared" si="40"/>
        <v>0</v>
      </c>
      <c r="G222" s="397">
        <f t="shared" si="40"/>
        <v>0</v>
      </c>
      <c r="H222" s="397">
        <f t="shared" si="40"/>
        <v>0</v>
      </c>
      <c r="I222" s="397">
        <f t="shared" si="40"/>
        <v>0</v>
      </c>
      <c r="J222" s="397">
        <f t="shared" si="40"/>
        <v>0</v>
      </c>
      <c r="K222" s="397">
        <f t="shared" si="40"/>
        <v>0</v>
      </c>
    </row>
    <row r="223" spans="2:11" ht="13.15">
      <c r="B223" s="8" t="str">
        <f t="shared" si="39"/>
        <v>Biology</v>
      </c>
      <c r="C223" s="397">
        <f t="shared" si="40"/>
        <v>4.5711415486710625E-3</v>
      </c>
      <c r="D223" s="397">
        <f t="shared" si="40"/>
        <v>4.5711415486710625E-3</v>
      </c>
      <c r="E223" s="397">
        <f t="shared" si="40"/>
        <v>4.5711415486710625E-3</v>
      </c>
      <c r="F223" s="397">
        <f t="shared" si="40"/>
        <v>4.5711415486710625E-3</v>
      </c>
      <c r="G223" s="397">
        <f t="shared" si="40"/>
        <v>4.5711415486710625E-3</v>
      </c>
      <c r="H223" s="397">
        <f t="shared" si="40"/>
        <v>4.5711415486710625E-3</v>
      </c>
      <c r="I223" s="397">
        <f t="shared" si="40"/>
        <v>4.5711415486710625E-3</v>
      </c>
      <c r="J223" s="397">
        <f t="shared" si="40"/>
        <v>4.5711415486710625E-3</v>
      </c>
      <c r="K223" s="397">
        <f t="shared" si="40"/>
        <v>4.5711415486710625E-3</v>
      </c>
    </row>
    <row r="224" spans="2:11" ht="13.15">
      <c r="B224" s="8" t="str">
        <f t="shared" si="39"/>
        <v>Business Studies</v>
      </c>
      <c r="C224" s="397">
        <f t="shared" si="40"/>
        <v>0</v>
      </c>
      <c r="D224" s="397">
        <f t="shared" si="40"/>
        <v>0</v>
      </c>
      <c r="E224" s="397">
        <f t="shared" si="40"/>
        <v>0</v>
      </c>
      <c r="F224" s="397">
        <f t="shared" si="40"/>
        <v>0</v>
      </c>
      <c r="G224" s="397">
        <f t="shared" si="40"/>
        <v>0</v>
      </c>
      <c r="H224" s="397">
        <f t="shared" si="40"/>
        <v>0</v>
      </c>
      <c r="I224" s="397">
        <f t="shared" si="40"/>
        <v>0</v>
      </c>
      <c r="J224" s="397">
        <f t="shared" si="40"/>
        <v>0</v>
      </c>
      <c r="K224" s="397">
        <f t="shared" si="40"/>
        <v>0</v>
      </c>
    </row>
    <row r="225" spans="2:11" ht="13.15">
      <c r="B225" s="8" t="str">
        <f t="shared" si="39"/>
        <v>Chemistry</v>
      </c>
      <c r="C225" s="397">
        <f t="shared" si="40"/>
        <v>1.9265092411046437E-3</v>
      </c>
      <c r="D225" s="397">
        <f t="shared" si="40"/>
        <v>1.9265092411046437E-3</v>
      </c>
      <c r="E225" s="397">
        <f t="shared" si="40"/>
        <v>1.9265092411046437E-3</v>
      </c>
      <c r="F225" s="397">
        <f t="shared" si="40"/>
        <v>1.9265092411046437E-3</v>
      </c>
      <c r="G225" s="397">
        <f t="shared" si="40"/>
        <v>1.9265092411046437E-3</v>
      </c>
      <c r="H225" s="397">
        <f t="shared" si="40"/>
        <v>1.9265092411046437E-3</v>
      </c>
      <c r="I225" s="397">
        <f t="shared" si="40"/>
        <v>1.9265092411046437E-3</v>
      </c>
      <c r="J225" s="397">
        <f t="shared" si="40"/>
        <v>1.9265092411046437E-3</v>
      </c>
      <c r="K225" s="397">
        <f t="shared" si="40"/>
        <v>1.9265092411046437E-3</v>
      </c>
    </row>
    <row r="226" spans="2:11" ht="13.15">
      <c r="B226" s="8" t="str">
        <f t="shared" si="39"/>
        <v>Classics</v>
      </c>
      <c r="C226" s="397">
        <f t="shared" si="40"/>
        <v>0</v>
      </c>
      <c r="D226" s="397">
        <f t="shared" si="40"/>
        <v>0</v>
      </c>
      <c r="E226" s="397">
        <f t="shared" si="40"/>
        <v>0</v>
      </c>
      <c r="F226" s="397">
        <f t="shared" si="40"/>
        <v>0</v>
      </c>
      <c r="G226" s="397">
        <f t="shared" si="40"/>
        <v>0</v>
      </c>
      <c r="H226" s="397">
        <f t="shared" si="40"/>
        <v>0</v>
      </c>
      <c r="I226" s="397">
        <f t="shared" si="40"/>
        <v>0</v>
      </c>
      <c r="J226" s="397">
        <f t="shared" si="40"/>
        <v>0</v>
      </c>
      <c r="K226" s="397">
        <f t="shared" si="40"/>
        <v>0</v>
      </c>
    </row>
    <row r="227" spans="2:11" ht="13.15">
      <c r="B227" s="8" t="str">
        <f t="shared" si="39"/>
        <v>Computing</v>
      </c>
      <c r="C227" s="397">
        <f t="shared" si="40"/>
        <v>1.0483634944678062E-3</v>
      </c>
      <c r="D227" s="397">
        <f t="shared" si="40"/>
        <v>1.0483634944678062E-3</v>
      </c>
      <c r="E227" s="397">
        <f t="shared" si="40"/>
        <v>1.0483634944678062E-3</v>
      </c>
      <c r="F227" s="397">
        <f t="shared" si="40"/>
        <v>1.0483634944678062E-3</v>
      </c>
      <c r="G227" s="397">
        <f t="shared" si="40"/>
        <v>1.0483634944678062E-3</v>
      </c>
      <c r="H227" s="397">
        <f t="shared" si="40"/>
        <v>1.0483634944678062E-3</v>
      </c>
      <c r="I227" s="397">
        <f t="shared" si="40"/>
        <v>1.0483634944678062E-3</v>
      </c>
      <c r="J227" s="397">
        <f t="shared" si="40"/>
        <v>1.0483634944678062E-3</v>
      </c>
      <c r="K227" s="397">
        <f t="shared" si="40"/>
        <v>1.0483634944678062E-3</v>
      </c>
    </row>
    <row r="228" spans="2:11" ht="13.15">
      <c r="B228" s="8" t="str">
        <f t="shared" si="39"/>
        <v>Design &amp; Technology</v>
      </c>
      <c r="C228" s="397">
        <f t="shared" si="40"/>
        <v>1.4099720935389212E-3</v>
      </c>
      <c r="D228" s="397">
        <f t="shared" si="40"/>
        <v>1.4099720935389212E-3</v>
      </c>
      <c r="E228" s="397">
        <f t="shared" si="40"/>
        <v>1.4099720935389212E-3</v>
      </c>
      <c r="F228" s="397">
        <f t="shared" si="40"/>
        <v>1.4099720935389212E-3</v>
      </c>
      <c r="G228" s="397">
        <f t="shared" si="40"/>
        <v>1.4099720935389212E-3</v>
      </c>
      <c r="H228" s="397">
        <f t="shared" si="40"/>
        <v>1.4099720935389212E-3</v>
      </c>
      <c r="I228" s="397">
        <f t="shared" si="40"/>
        <v>1.4099720935389212E-3</v>
      </c>
      <c r="J228" s="397">
        <f t="shared" si="40"/>
        <v>1.4099720935389212E-3</v>
      </c>
      <c r="K228" s="397">
        <f t="shared" si="40"/>
        <v>1.4099720935389212E-3</v>
      </c>
    </row>
    <row r="229" spans="2:11" ht="13.15">
      <c r="B229" s="8" t="str">
        <f t="shared" si="39"/>
        <v>Drama</v>
      </c>
      <c r="C229" s="397">
        <f t="shared" si="40"/>
        <v>0</v>
      </c>
      <c r="D229" s="397">
        <f t="shared" si="40"/>
        <v>0</v>
      </c>
      <c r="E229" s="397">
        <f t="shared" si="40"/>
        <v>0</v>
      </c>
      <c r="F229" s="397">
        <f t="shared" si="40"/>
        <v>0</v>
      </c>
      <c r="G229" s="397">
        <f t="shared" si="40"/>
        <v>0</v>
      </c>
      <c r="H229" s="397">
        <f t="shared" si="40"/>
        <v>0</v>
      </c>
      <c r="I229" s="397">
        <f t="shared" si="40"/>
        <v>0</v>
      </c>
      <c r="J229" s="397">
        <f t="shared" si="40"/>
        <v>0</v>
      </c>
      <c r="K229" s="397">
        <f t="shared" si="40"/>
        <v>0</v>
      </c>
    </row>
    <row r="230" spans="2:11" ht="13.15">
      <c r="B230" s="8" t="str">
        <f t="shared" si="39"/>
        <v>English</v>
      </c>
      <c r="C230" s="397">
        <f t="shared" si="40"/>
        <v>4.9697058185826726E-3</v>
      </c>
      <c r="D230" s="397">
        <f t="shared" si="40"/>
        <v>4.9697058185826726E-3</v>
      </c>
      <c r="E230" s="397">
        <f t="shared" si="40"/>
        <v>4.9697058185826726E-3</v>
      </c>
      <c r="F230" s="397">
        <f t="shared" si="40"/>
        <v>4.9697058185826726E-3</v>
      </c>
      <c r="G230" s="397">
        <f t="shared" si="40"/>
        <v>4.9697058185826726E-3</v>
      </c>
      <c r="H230" s="397">
        <f t="shared" si="40"/>
        <v>4.9697058185826726E-3</v>
      </c>
      <c r="I230" s="397">
        <f t="shared" si="40"/>
        <v>4.9697058185826726E-3</v>
      </c>
      <c r="J230" s="397">
        <f t="shared" si="40"/>
        <v>4.9697058185826726E-3</v>
      </c>
      <c r="K230" s="397">
        <f t="shared" si="40"/>
        <v>4.9697058185826726E-3</v>
      </c>
    </row>
    <row r="231" spans="2:11" ht="13.15">
      <c r="B231" s="8" t="str">
        <f t="shared" si="39"/>
        <v>Food</v>
      </c>
      <c r="C231" s="397">
        <f t="shared" si="40"/>
        <v>0</v>
      </c>
      <c r="D231" s="397">
        <f t="shared" si="40"/>
        <v>0</v>
      </c>
      <c r="E231" s="397">
        <f t="shared" si="40"/>
        <v>0</v>
      </c>
      <c r="F231" s="397">
        <f t="shared" si="40"/>
        <v>0</v>
      </c>
      <c r="G231" s="397">
        <f t="shared" si="40"/>
        <v>0</v>
      </c>
      <c r="H231" s="397">
        <f t="shared" si="40"/>
        <v>0</v>
      </c>
      <c r="I231" s="397">
        <f t="shared" si="40"/>
        <v>0</v>
      </c>
      <c r="J231" s="397">
        <f t="shared" si="40"/>
        <v>0</v>
      </c>
      <c r="K231" s="397">
        <f t="shared" si="40"/>
        <v>0</v>
      </c>
    </row>
    <row r="232" spans="2:11" ht="13.15">
      <c r="B232" s="8" t="str">
        <f t="shared" si="39"/>
        <v>Geography</v>
      </c>
      <c r="C232" s="397">
        <f t="shared" si="40"/>
        <v>2.5390547612458647E-3</v>
      </c>
      <c r="D232" s="397">
        <f t="shared" si="40"/>
        <v>2.5390547612458647E-3</v>
      </c>
      <c r="E232" s="397">
        <f t="shared" si="40"/>
        <v>2.5390547612458647E-3</v>
      </c>
      <c r="F232" s="397">
        <f t="shared" si="40"/>
        <v>2.5390547612458647E-3</v>
      </c>
      <c r="G232" s="397">
        <f t="shared" si="40"/>
        <v>2.5390547612458647E-3</v>
      </c>
      <c r="H232" s="397">
        <f t="shared" si="40"/>
        <v>2.5390547612458647E-3</v>
      </c>
      <c r="I232" s="397">
        <f t="shared" si="40"/>
        <v>2.5390547612458647E-3</v>
      </c>
      <c r="J232" s="397">
        <f t="shared" si="40"/>
        <v>2.5390547612458647E-3</v>
      </c>
      <c r="K232" s="397">
        <f t="shared" si="40"/>
        <v>2.5390547612458647E-3</v>
      </c>
    </row>
    <row r="233" spans="2:11" ht="13.15">
      <c r="B233" s="8" t="str">
        <f t="shared" si="39"/>
        <v>History</v>
      </c>
      <c r="C233" s="397">
        <f t="shared" si="40"/>
        <v>0</v>
      </c>
      <c r="D233" s="397">
        <f t="shared" si="40"/>
        <v>0</v>
      </c>
      <c r="E233" s="397">
        <f t="shared" si="40"/>
        <v>0</v>
      </c>
      <c r="F233" s="397">
        <f t="shared" si="40"/>
        <v>0</v>
      </c>
      <c r="G233" s="397">
        <f t="shared" si="40"/>
        <v>0</v>
      </c>
      <c r="H233" s="397">
        <f t="shared" si="40"/>
        <v>0</v>
      </c>
      <c r="I233" s="397">
        <f t="shared" si="40"/>
        <v>0</v>
      </c>
      <c r="J233" s="397">
        <f t="shared" si="40"/>
        <v>0</v>
      </c>
      <c r="K233" s="397">
        <f t="shared" si="40"/>
        <v>0</v>
      </c>
    </row>
    <row r="234" spans="2:11" ht="13.15">
      <c r="B234" s="8" t="str">
        <f t="shared" si="39"/>
        <v>Mathematics</v>
      </c>
      <c r="C234" s="397">
        <f t="shared" si="40"/>
        <v>1.9552191604124199E-2</v>
      </c>
      <c r="D234" s="397">
        <f t="shared" si="40"/>
        <v>1.9552191604124199E-2</v>
      </c>
      <c r="E234" s="397">
        <f t="shared" si="40"/>
        <v>1.9552191604124199E-2</v>
      </c>
      <c r="F234" s="397">
        <f t="shared" si="40"/>
        <v>1.9552191604124199E-2</v>
      </c>
      <c r="G234" s="397">
        <f t="shared" si="40"/>
        <v>1.9552191604124199E-2</v>
      </c>
      <c r="H234" s="397">
        <f t="shared" si="40"/>
        <v>1.9552191604124199E-2</v>
      </c>
      <c r="I234" s="397">
        <f t="shared" si="40"/>
        <v>1.9552191604124199E-2</v>
      </c>
      <c r="J234" s="397">
        <f t="shared" si="40"/>
        <v>1.9552191604124199E-2</v>
      </c>
      <c r="K234" s="397">
        <f t="shared" si="40"/>
        <v>1.9552191604124199E-2</v>
      </c>
    </row>
    <row r="235" spans="2:11" ht="13.15">
      <c r="B235" s="8" t="str">
        <f t="shared" si="39"/>
        <v>Modern Foreign Languages</v>
      </c>
      <c r="C235" s="397">
        <f t="shared" si="40"/>
        <v>4.3548582401855803E-3</v>
      </c>
      <c r="D235" s="397">
        <f t="shared" si="40"/>
        <v>4.3548582401855803E-3</v>
      </c>
      <c r="E235" s="397">
        <f t="shared" si="40"/>
        <v>4.3548582401855803E-3</v>
      </c>
      <c r="F235" s="397">
        <f t="shared" si="40"/>
        <v>4.3548582401855803E-3</v>
      </c>
      <c r="G235" s="397">
        <f t="shared" si="40"/>
        <v>4.3548582401855803E-3</v>
      </c>
      <c r="H235" s="397">
        <f t="shared" si="40"/>
        <v>4.3548582401855803E-3</v>
      </c>
      <c r="I235" s="397">
        <f t="shared" si="40"/>
        <v>4.3548582401855803E-3</v>
      </c>
      <c r="J235" s="397">
        <f t="shared" si="40"/>
        <v>4.3548582401855803E-3</v>
      </c>
      <c r="K235" s="397">
        <f t="shared" si="40"/>
        <v>4.3548582401855803E-3</v>
      </c>
    </row>
    <row r="236" spans="2:11" ht="13.15">
      <c r="B236" s="8" t="str">
        <f t="shared" si="39"/>
        <v>Music</v>
      </c>
      <c r="C236" s="397">
        <f t="shared" si="40"/>
        <v>7.0432076577084152E-4</v>
      </c>
      <c r="D236" s="397">
        <f t="shared" si="40"/>
        <v>7.0432076577084152E-4</v>
      </c>
      <c r="E236" s="397">
        <f t="shared" si="40"/>
        <v>7.0432076577084152E-4</v>
      </c>
      <c r="F236" s="397">
        <f t="shared" si="40"/>
        <v>7.0432076577084152E-4</v>
      </c>
      <c r="G236" s="397">
        <f t="shared" si="40"/>
        <v>7.0432076577084152E-4</v>
      </c>
      <c r="H236" s="397">
        <f t="shared" si="40"/>
        <v>7.0432076577084152E-4</v>
      </c>
      <c r="I236" s="397">
        <f t="shared" si="40"/>
        <v>7.0432076577084152E-4</v>
      </c>
      <c r="J236" s="397">
        <f t="shared" si="40"/>
        <v>7.0432076577084152E-4</v>
      </c>
      <c r="K236" s="397">
        <f t="shared" si="40"/>
        <v>7.0432076577084152E-4</v>
      </c>
    </row>
    <row r="237" spans="2:11" ht="13.15">
      <c r="B237" s="8" t="str">
        <f t="shared" si="39"/>
        <v>Others</v>
      </c>
      <c r="C237" s="397">
        <f t="shared" si="40"/>
        <v>0</v>
      </c>
      <c r="D237" s="397">
        <f t="shared" si="40"/>
        <v>0</v>
      </c>
      <c r="E237" s="397">
        <f t="shared" si="40"/>
        <v>0</v>
      </c>
      <c r="F237" s="397">
        <f t="shared" si="40"/>
        <v>0</v>
      </c>
      <c r="G237" s="397">
        <f t="shared" si="40"/>
        <v>0</v>
      </c>
      <c r="H237" s="397">
        <f t="shared" si="40"/>
        <v>0</v>
      </c>
      <c r="I237" s="397">
        <f t="shared" si="40"/>
        <v>0</v>
      </c>
      <c r="J237" s="397">
        <f t="shared" si="40"/>
        <v>0</v>
      </c>
      <c r="K237" s="397">
        <f t="shared" si="40"/>
        <v>0</v>
      </c>
    </row>
    <row r="238" spans="2:11" ht="13.15">
      <c r="B238" s="8" t="str">
        <f t="shared" si="39"/>
        <v>Physical Education</v>
      </c>
      <c r="C238" s="397">
        <f t="shared" si="40"/>
        <v>1.3414434735604644E-2</v>
      </c>
      <c r="D238" s="397">
        <f t="shared" si="40"/>
        <v>1.3414434735604644E-2</v>
      </c>
      <c r="E238" s="397">
        <f t="shared" si="40"/>
        <v>1.3414434735604644E-2</v>
      </c>
      <c r="F238" s="397">
        <f t="shared" si="40"/>
        <v>1.3414434735604644E-2</v>
      </c>
      <c r="G238" s="397">
        <f t="shared" si="40"/>
        <v>1.3414434735604644E-2</v>
      </c>
      <c r="H238" s="397">
        <f t="shared" si="40"/>
        <v>1.3414434735604644E-2</v>
      </c>
      <c r="I238" s="397">
        <f t="shared" si="40"/>
        <v>1.3414434735604644E-2</v>
      </c>
      <c r="J238" s="397">
        <f t="shared" si="40"/>
        <v>1.3414434735604644E-2</v>
      </c>
      <c r="K238" s="397">
        <f t="shared" si="40"/>
        <v>1.3414434735604644E-2</v>
      </c>
    </row>
    <row r="239" spans="2:11" ht="13.15">
      <c r="B239" s="8" t="str">
        <f t="shared" si="39"/>
        <v>Physics</v>
      </c>
      <c r="C239" s="397">
        <f t="shared" si="40"/>
        <v>1.7016977036205074E-3</v>
      </c>
      <c r="D239" s="397">
        <f t="shared" si="40"/>
        <v>1.7016977036205074E-3</v>
      </c>
      <c r="E239" s="397">
        <f t="shared" si="40"/>
        <v>1.7016977036205074E-3</v>
      </c>
      <c r="F239" s="397">
        <f t="shared" si="40"/>
        <v>1.7016977036205074E-3</v>
      </c>
      <c r="G239" s="397">
        <f t="shared" si="40"/>
        <v>1.7016977036205074E-3</v>
      </c>
      <c r="H239" s="397">
        <f t="shared" si="40"/>
        <v>1.7016977036205074E-3</v>
      </c>
      <c r="I239" s="397">
        <f t="shared" si="40"/>
        <v>1.7016977036205074E-3</v>
      </c>
      <c r="J239" s="397">
        <f t="shared" si="40"/>
        <v>1.7016977036205074E-3</v>
      </c>
      <c r="K239" s="397">
        <f t="shared" si="40"/>
        <v>1.7016977036205074E-3</v>
      </c>
    </row>
    <row r="240" spans="2:11" ht="13.15">
      <c r="B240" s="8" t="str">
        <f t="shared" si="39"/>
        <v>Religious Education</v>
      </c>
      <c r="C240" s="397">
        <f t="shared" si="40"/>
        <v>1.2889746548729317E-3</v>
      </c>
      <c r="D240" s="397">
        <f t="shared" si="40"/>
        <v>1.2889746548729317E-3</v>
      </c>
      <c r="E240" s="397">
        <f t="shared" si="40"/>
        <v>1.2889746548729317E-3</v>
      </c>
      <c r="F240" s="397">
        <f t="shared" si="40"/>
        <v>1.2889746548729317E-3</v>
      </c>
      <c r="G240" s="397">
        <f t="shared" si="40"/>
        <v>1.2889746548729317E-3</v>
      </c>
      <c r="H240" s="397">
        <f t="shared" si="40"/>
        <v>1.2889746548729317E-3</v>
      </c>
      <c r="I240" s="397">
        <f t="shared" si="40"/>
        <v>1.2889746548729317E-3</v>
      </c>
      <c r="J240" s="397">
        <f t="shared" si="40"/>
        <v>1.2889746548729317E-3</v>
      </c>
      <c r="K240" s="397">
        <f t="shared" si="40"/>
        <v>1.2889746548729317E-3</v>
      </c>
    </row>
    <row r="241" spans="1:11" ht="13.15">
      <c r="B241" s="8" t="str">
        <f t="shared" si="39"/>
        <v>Total</v>
      </c>
      <c r="C241" s="597">
        <f t="shared" ref="C241:K241" si="41">SUM(C221:C240)</f>
        <v>1.0000000000000004</v>
      </c>
      <c r="D241" s="597">
        <f t="shared" si="41"/>
        <v>1.0000000000000004</v>
      </c>
      <c r="E241" s="597">
        <f t="shared" si="41"/>
        <v>1.0000000000000004</v>
      </c>
      <c r="F241" s="597">
        <f t="shared" si="41"/>
        <v>1.0000000000000004</v>
      </c>
      <c r="G241" s="597">
        <f t="shared" si="41"/>
        <v>1.0000000000000004</v>
      </c>
      <c r="H241" s="597">
        <f t="shared" si="41"/>
        <v>1.0000000000000004</v>
      </c>
      <c r="I241" s="597">
        <f t="shared" si="41"/>
        <v>1.0000000000000004</v>
      </c>
      <c r="J241" s="597">
        <f t="shared" si="41"/>
        <v>1.0000000000000004</v>
      </c>
      <c r="K241" s="597">
        <f t="shared" si="41"/>
        <v>1.0000000000000004</v>
      </c>
    </row>
    <row r="242" spans="1:11">
      <c r="A242" s="1080">
        <f>SUM(C242:K242)</f>
        <v>0</v>
      </c>
      <c r="B242" s="1080"/>
      <c r="C242" s="1098">
        <f t="shared" ref="C242:K242" si="42">C241-1</f>
        <v>0</v>
      </c>
      <c r="D242" s="1098">
        <f t="shared" si="42"/>
        <v>0</v>
      </c>
      <c r="E242" s="1098">
        <f t="shared" si="42"/>
        <v>0</v>
      </c>
      <c r="F242" s="1098">
        <f t="shared" si="42"/>
        <v>0</v>
      </c>
      <c r="G242" s="1098">
        <f t="shared" si="42"/>
        <v>0</v>
      </c>
      <c r="H242" s="1098">
        <f t="shared" si="42"/>
        <v>0</v>
      </c>
      <c r="I242" s="1098">
        <f t="shared" si="42"/>
        <v>0</v>
      </c>
      <c r="J242" s="1098">
        <f t="shared" si="42"/>
        <v>0</v>
      </c>
      <c r="K242" s="1098">
        <f t="shared" si="42"/>
        <v>0</v>
      </c>
    </row>
    <row r="244" spans="1:11" ht="15">
      <c r="B244" s="76" t="s">
        <v>1653</v>
      </c>
    </row>
    <row r="245" spans="1:11" ht="15">
      <c r="B245" s="76"/>
    </row>
    <row r="246" spans="1:11">
      <c r="C246" s="1156" t="s">
        <v>1654</v>
      </c>
    </row>
    <row r="247" spans="1:11" ht="13.15">
      <c r="B247" s="1147" t="s">
        <v>59</v>
      </c>
      <c r="C247" s="1146" t="s">
        <v>150</v>
      </c>
      <c r="D247" s="1146" t="s">
        <v>151</v>
      </c>
      <c r="E247" s="1146" t="s">
        <v>152</v>
      </c>
      <c r="F247" s="1146" t="s">
        <v>153</v>
      </c>
      <c r="G247" s="1146" t="s">
        <v>182</v>
      </c>
      <c r="H247" s="1146" t="s">
        <v>183</v>
      </c>
      <c r="I247" s="1146" t="s">
        <v>184</v>
      </c>
      <c r="J247" s="1146" t="s">
        <v>1087</v>
      </c>
      <c r="K247" s="1145" t="s">
        <v>1402</v>
      </c>
    </row>
    <row r="248" spans="1:11" ht="13.15">
      <c r="B248" s="1147" t="s">
        <v>40</v>
      </c>
      <c r="C248" s="1155">
        <v>183</v>
      </c>
      <c r="D248" s="627">
        <f>C248</f>
        <v>183</v>
      </c>
      <c r="E248" s="627">
        <f t="shared" ref="E248:K248" si="43">D248</f>
        <v>183</v>
      </c>
      <c r="F248" s="627">
        <f t="shared" si="43"/>
        <v>183</v>
      </c>
      <c r="G248" s="627">
        <f t="shared" si="43"/>
        <v>183</v>
      </c>
      <c r="H248" s="627">
        <f t="shared" si="43"/>
        <v>183</v>
      </c>
      <c r="I248" s="627">
        <f t="shared" si="43"/>
        <v>183</v>
      </c>
      <c r="J248" s="627">
        <f t="shared" si="43"/>
        <v>183</v>
      </c>
      <c r="K248" s="627">
        <f t="shared" si="43"/>
        <v>183</v>
      </c>
    </row>
    <row r="249" spans="1:11" ht="13.15">
      <c r="B249" s="1147" t="s">
        <v>548</v>
      </c>
      <c r="C249" s="1155">
        <v>5.9011388737538528</v>
      </c>
      <c r="D249" s="627">
        <f t="shared" ref="D249:K267" si="44">C249</f>
        <v>5.9011388737538528</v>
      </c>
      <c r="E249" s="627">
        <f t="shared" si="44"/>
        <v>5.9011388737538528</v>
      </c>
      <c r="F249" s="627">
        <f t="shared" si="44"/>
        <v>5.9011388737538528</v>
      </c>
      <c r="G249" s="627">
        <f t="shared" si="44"/>
        <v>5.9011388737538528</v>
      </c>
      <c r="H249" s="627">
        <f t="shared" si="44"/>
        <v>5.9011388737538528</v>
      </c>
      <c r="I249" s="627">
        <f t="shared" si="44"/>
        <v>5.9011388737538528</v>
      </c>
      <c r="J249" s="627">
        <f t="shared" si="44"/>
        <v>5.9011388737538528</v>
      </c>
      <c r="K249" s="627">
        <f t="shared" si="44"/>
        <v>5.9011388737538528</v>
      </c>
    </row>
    <row r="250" spans="1:11" ht="13.15">
      <c r="B250" s="1147" t="s">
        <v>7</v>
      </c>
      <c r="C250" s="1155">
        <v>9.894294822147673</v>
      </c>
      <c r="D250" s="627">
        <f t="shared" si="44"/>
        <v>9.894294822147673</v>
      </c>
      <c r="E250" s="627">
        <f t="shared" si="44"/>
        <v>9.894294822147673</v>
      </c>
      <c r="F250" s="627">
        <f t="shared" si="44"/>
        <v>9.894294822147673</v>
      </c>
      <c r="G250" s="627">
        <f t="shared" si="44"/>
        <v>9.894294822147673</v>
      </c>
      <c r="H250" s="627">
        <f t="shared" si="44"/>
        <v>9.894294822147673</v>
      </c>
      <c r="I250" s="627">
        <f t="shared" si="44"/>
        <v>9.894294822147673</v>
      </c>
      <c r="J250" s="627">
        <f t="shared" si="44"/>
        <v>9.894294822147673</v>
      </c>
      <c r="K250" s="627">
        <f t="shared" si="44"/>
        <v>9.894294822147673</v>
      </c>
    </row>
    <row r="251" spans="1:11" ht="13.15">
      <c r="B251" s="1147" t="s">
        <v>414</v>
      </c>
      <c r="C251" s="1155">
        <v>2.7375916481508931</v>
      </c>
      <c r="D251" s="627">
        <f t="shared" si="44"/>
        <v>2.7375916481508931</v>
      </c>
      <c r="E251" s="627">
        <f t="shared" si="44"/>
        <v>2.7375916481508931</v>
      </c>
      <c r="F251" s="627">
        <f t="shared" si="44"/>
        <v>2.7375916481508931</v>
      </c>
      <c r="G251" s="627">
        <f t="shared" si="44"/>
        <v>2.7375916481508931</v>
      </c>
      <c r="H251" s="627">
        <f t="shared" si="44"/>
        <v>2.7375916481508931</v>
      </c>
      <c r="I251" s="627">
        <f t="shared" si="44"/>
        <v>2.7375916481508931</v>
      </c>
      <c r="J251" s="627">
        <f t="shared" si="44"/>
        <v>2.7375916481508931</v>
      </c>
      <c r="K251" s="627">
        <f t="shared" si="44"/>
        <v>2.7375916481508931</v>
      </c>
    </row>
    <row r="252" spans="1:11" ht="13.15">
      <c r="B252" s="1147" t="s">
        <v>3</v>
      </c>
      <c r="C252" s="1155">
        <v>0.98963418212469911</v>
      </c>
      <c r="D252" s="627">
        <f t="shared" si="44"/>
        <v>0.98963418212469911</v>
      </c>
      <c r="E252" s="627">
        <f t="shared" si="44"/>
        <v>0.98963418212469911</v>
      </c>
      <c r="F252" s="627">
        <f t="shared" si="44"/>
        <v>0.98963418212469911</v>
      </c>
      <c r="G252" s="627">
        <f t="shared" si="44"/>
        <v>0.98963418212469911</v>
      </c>
      <c r="H252" s="627">
        <f t="shared" si="44"/>
        <v>0.98963418212469911</v>
      </c>
      <c r="I252" s="627">
        <f t="shared" si="44"/>
        <v>0.98963418212469911</v>
      </c>
      <c r="J252" s="627">
        <f t="shared" si="44"/>
        <v>0.98963418212469911</v>
      </c>
      <c r="K252" s="627">
        <f t="shared" si="44"/>
        <v>0.98963418212469911</v>
      </c>
    </row>
    <row r="253" spans="1:11" ht="13.15">
      <c r="B253" s="1147" t="s">
        <v>79</v>
      </c>
      <c r="C253" s="1155">
        <v>0.33050047214353168</v>
      </c>
      <c r="D253" s="627">
        <f t="shared" si="44"/>
        <v>0.33050047214353168</v>
      </c>
      <c r="E253" s="627">
        <f t="shared" si="44"/>
        <v>0.33050047214353168</v>
      </c>
      <c r="F253" s="627">
        <f t="shared" si="44"/>
        <v>0.33050047214353168</v>
      </c>
      <c r="G253" s="627">
        <f t="shared" si="44"/>
        <v>0.33050047214353168</v>
      </c>
      <c r="H253" s="627">
        <f t="shared" si="44"/>
        <v>0.33050047214353168</v>
      </c>
      <c r="I253" s="627">
        <f t="shared" si="44"/>
        <v>0.33050047214353168</v>
      </c>
      <c r="J253" s="627">
        <f t="shared" si="44"/>
        <v>0.33050047214353168</v>
      </c>
      <c r="K253" s="627">
        <f t="shared" si="44"/>
        <v>0.33050047214353168</v>
      </c>
    </row>
    <row r="254" spans="1:11" ht="13.15">
      <c r="B254" s="1147" t="s">
        <v>107</v>
      </c>
      <c r="C254" s="1155">
        <v>4.3891603917156026</v>
      </c>
      <c r="D254" s="627">
        <f t="shared" si="44"/>
        <v>4.3891603917156026</v>
      </c>
      <c r="E254" s="627">
        <f t="shared" si="44"/>
        <v>4.3891603917156026</v>
      </c>
      <c r="F254" s="627">
        <f t="shared" si="44"/>
        <v>4.3891603917156026</v>
      </c>
      <c r="G254" s="627">
        <f t="shared" si="44"/>
        <v>4.3891603917156026</v>
      </c>
      <c r="H254" s="627">
        <f t="shared" si="44"/>
        <v>4.3891603917156026</v>
      </c>
      <c r="I254" s="627">
        <f t="shared" si="44"/>
        <v>4.3891603917156026</v>
      </c>
      <c r="J254" s="627">
        <f t="shared" si="44"/>
        <v>4.3891603917156026</v>
      </c>
      <c r="K254" s="627">
        <f t="shared" si="44"/>
        <v>4.3891603917156026</v>
      </c>
    </row>
    <row r="255" spans="1:11" ht="13.15">
      <c r="B255" s="1147" t="s">
        <v>549</v>
      </c>
      <c r="C255" s="1155">
        <v>4.0567926852661769</v>
      </c>
      <c r="D255" s="627">
        <f t="shared" si="44"/>
        <v>4.0567926852661769</v>
      </c>
      <c r="E255" s="627">
        <f t="shared" si="44"/>
        <v>4.0567926852661769</v>
      </c>
      <c r="F255" s="627">
        <f t="shared" si="44"/>
        <v>4.0567926852661769</v>
      </c>
      <c r="G255" s="627">
        <f t="shared" si="44"/>
        <v>4.0567926852661769</v>
      </c>
      <c r="H255" s="627">
        <f t="shared" si="44"/>
        <v>4.0567926852661769</v>
      </c>
      <c r="I255" s="627">
        <f t="shared" si="44"/>
        <v>4.0567926852661769</v>
      </c>
      <c r="J255" s="627">
        <f t="shared" si="44"/>
        <v>4.0567926852661769</v>
      </c>
      <c r="K255" s="627">
        <f t="shared" si="44"/>
        <v>4.0567926852661769</v>
      </c>
    </row>
    <row r="256" spans="1:11" ht="13.15">
      <c r="B256" s="1147" t="s">
        <v>6</v>
      </c>
      <c r="C256" s="1155">
        <v>5.5388200331741428</v>
      </c>
      <c r="D256" s="627">
        <f t="shared" si="44"/>
        <v>5.5388200331741428</v>
      </c>
      <c r="E256" s="627">
        <f t="shared" si="44"/>
        <v>5.5388200331741428</v>
      </c>
      <c r="F256" s="627">
        <f t="shared" si="44"/>
        <v>5.5388200331741428</v>
      </c>
      <c r="G256" s="627">
        <f t="shared" si="44"/>
        <v>5.5388200331741428</v>
      </c>
      <c r="H256" s="627">
        <f t="shared" si="44"/>
        <v>5.5388200331741428</v>
      </c>
      <c r="I256" s="627">
        <f t="shared" si="44"/>
        <v>5.5388200331741428</v>
      </c>
      <c r="J256" s="627">
        <f t="shared" si="44"/>
        <v>5.5388200331741428</v>
      </c>
      <c r="K256" s="627">
        <f t="shared" si="44"/>
        <v>5.5388200331741428</v>
      </c>
    </row>
    <row r="257" spans="2:11" ht="13.15">
      <c r="B257" s="1147" t="s">
        <v>1</v>
      </c>
      <c r="C257" s="1155">
        <v>45.968090241462392</v>
      </c>
      <c r="D257" s="627">
        <f t="shared" si="44"/>
        <v>45.968090241462392</v>
      </c>
      <c r="E257" s="627">
        <f t="shared" si="44"/>
        <v>45.968090241462392</v>
      </c>
      <c r="F257" s="627">
        <f t="shared" si="44"/>
        <v>45.968090241462392</v>
      </c>
      <c r="G257" s="627">
        <f t="shared" si="44"/>
        <v>45.968090241462392</v>
      </c>
      <c r="H257" s="627">
        <f t="shared" si="44"/>
        <v>45.968090241462392</v>
      </c>
      <c r="I257" s="627">
        <f t="shared" si="44"/>
        <v>45.968090241462392</v>
      </c>
      <c r="J257" s="627">
        <f t="shared" si="44"/>
        <v>45.968090241462392</v>
      </c>
      <c r="K257" s="627">
        <f t="shared" si="44"/>
        <v>45.968090241462392</v>
      </c>
    </row>
    <row r="258" spans="2:11" ht="13.15">
      <c r="B258" s="1147" t="s">
        <v>384</v>
      </c>
      <c r="C258" s="1155">
        <v>0</v>
      </c>
      <c r="D258" s="627">
        <f t="shared" si="44"/>
        <v>0</v>
      </c>
      <c r="E258" s="627">
        <f t="shared" si="44"/>
        <v>0</v>
      </c>
      <c r="F258" s="627">
        <f t="shared" si="44"/>
        <v>0</v>
      </c>
      <c r="G258" s="627">
        <f t="shared" si="44"/>
        <v>0</v>
      </c>
      <c r="H258" s="627">
        <f t="shared" si="44"/>
        <v>0</v>
      </c>
      <c r="I258" s="627">
        <f t="shared" si="44"/>
        <v>0</v>
      </c>
      <c r="J258" s="627">
        <f t="shared" si="44"/>
        <v>0</v>
      </c>
      <c r="K258" s="627">
        <f t="shared" si="44"/>
        <v>0</v>
      </c>
    </row>
    <row r="259" spans="2:11" ht="13.15">
      <c r="B259" s="1147" t="s">
        <v>4</v>
      </c>
      <c r="C259" s="1155">
        <v>4.4864827313300353</v>
      </c>
      <c r="D259" s="627">
        <f t="shared" si="44"/>
        <v>4.4864827313300353</v>
      </c>
      <c r="E259" s="627">
        <f t="shared" si="44"/>
        <v>4.4864827313300353</v>
      </c>
      <c r="F259" s="627">
        <f t="shared" si="44"/>
        <v>4.4864827313300353</v>
      </c>
      <c r="G259" s="627">
        <f t="shared" si="44"/>
        <v>4.4864827313300353</v>
      </c>
      <c r="H259" s="627">
        <f t="shared" si="44"/>
        <v>4.4864827313300353</v>
      </c>
      <c r="I259" s="627">
        <f t="shared" si="44"/>
        <v>4.4864827313300353</v>
      </c>
      <c r="J259" s="627">
        <f t="shared" si="44"/>
        <v>4.4864827313300353</v>
      </c>
      <c r="K259" s="627">
        <f t="shared" si="44"/>
        <v>4.4864827313300353</v>
      </c>
    </row>
    <row r="260" spans="2:11" ht="13.15">
      <c r="B260" s="1147" t="s">
        <v>0</v>
      </c>
      <c r="C260" s="1155">
        <v>9.8961620564535675</v>
      </c>
      <c r="D260" s="627">
        <f t="shared" si="44"/>
        <v>9.8961620564535675</v>
      </c>
      <c r="E260" s="627">
        <f t="shared" si="44"/>
        <v>9.8961620564535675</v>
      </c>
      <c r="F260" s="627">
        <f t="shared" si="44"/>
        <v>9.8961620564535675</v>
      </c>
      <c r="G260" s="627">
        <f t="shared" si="44"/>
        <v>9.8961620564535675</v>
      </c>
      <c r="H260" s="627">
        <f t="shared" si="44"/>
        <v>9.8961620564535675</v>
      </c>
      <c r="I260" s="627">
        <f t="shared" si="44"/>
        <v>9.8961620564535675</v>
      </c>
      <c r="J260" s="627">
        <f t="shared" si="44"/>
        <v>9.8961620564535675</v>
      </c>
      <c r="K260" s="627">
        <f t="shared" si="44"/>
        <v>9.8961620564535675</v>
      </c>
    </row>
    <row r="261" spans="2:11" ht="13.15">
      <c r="B261" s="1147" t="s">
        <v>550</v>
      </c>
      <c r="C261" s="1155">
        <v>19.162207919903302</v>
      </c>
      <c r="D261" s="627">
        <f t="shared" si="44"/>
        <v>19.162207919903302</v>
      </c>
      <c r="E261" s="627">
        <f t="shared" si="44"/>
        <v>19.162207919903302</v>
      </c>
      <c r="F261" s="627">
        <f t="shared" si="44"/>
        <v>19.162207919903302</v>
      </c>
      <c r="G261" s="627">
        <f t="shared" si="44"/>
        <v>19.162207919903302</v>
      </c>
      <c r="H261" s="627">
        <f t="shared" si="44"/>
        <v>19.162207919903302</v>
      </c>
      <c r="I261" s="627">
        <f t="shared" si="44"/>
        <v>19.162207919903302</v>
      </c>
      <c r="J261" s="627">
        <f t="shared" si="44"/>
        <v>19.162207919903302</v>
      </c>
      <c r="K261" s="627">
        <f t="shared" si="44"/>
        <v>19.162207919903302</v>
      </c>
    </row>
    <row r="262" spans="2:11" ht="13.15">
      <c r="B262" s="1147" t="s">
        <v>551</v>
      </c>
      <c r="C262" s="1155">
        <v>2.0110867326855772</v>
      </c>
      <c r="D262" s="627">
        <f t="shared" si="44"/>
        <v>2.0110867326855772</v>
      </c>
      <c r="E262" s="627">
        <f t="shared" si="44"/>
        <v>2.0110867326855772</v>
      </c>
      <c r="F262" s="627">
        <f t="shared" si="44"/>
        <v>2.0110867326855772</v>
      </c>
      <c r="G262" s="627">
        <f t="shared" si="44"/>
        <v>2.0110867326855772</v>
      </c>
      <c r="H262" s="627">
        <f t="shared" si="44"/>
        <v>2.0110867326855772</v>
      </c>
      <c r="I262" s="627">
        <f t="shared" si="44"/>
        <v>2.0110867326855772</v>
      </c>
      <c r="J262" s="627">
        <f t="shared" si="44"/>
        <v>2.0110867326855772</v>
      </c>
      <c r="K262" s="627">
        <f t="shared" si="44"/>
        <v>2.0110867326855772</v>
      </c>
    </row>
    <row r="263" spans="2:11" ht="13.15">
      <c r="B263" s="1147" t="s">
        <v>5</v>
      </c>
      <c r="C263" s="1155">
        <v>2.7039060454088188</v>
      </c>
      <c r="D263" s="627">
        <f t="shared" si="44"/>
        <v>2.7039060454088188</v>
      </c>
      <c r="E263" s="627">
        <f t="shared" si="44"/>
        <v>2.7039060454088188</v>
      </c>
      <c r="F263" s="627">
        <f t="shared" si="44"/>
        <v>2.7039060454088188</v>
      </c>
      <c r="G263" s="627">
        <f t="shared" si="44"/>
        <v>2.7039060454088188</v>
      </c>
      <c r="H263" s="627">
        <f t="shared" si="44"/>
        <v>2.7039060454088188</v>
      </c>
      <c r="I263" s="627">
        <f t="shared" si="44"/>
        <v>2.7039060454088188</v>
      </c>
      <c r="J263" s="627">
        <f t="shared" si="44"/>
        <v>2.7039060454088188</v>
      </c>
      <c r="K263" s="627">
        <f t="shared" si="44"/>
        <v>2.7039060454088188</v>
      </c>
    </row>
    <row r="264" spans="2:11" ht="13.15">
      <c r="B264" s="1147" t="s">
        <v>41</v>
      </c>
      <c r="C264" s="1155">
        <v>13.551168830686846</v>
      </c>
      <c r="D264" s="627">
        <f t="shared" si="44"/>
        <v>13.551168830686846</v>
      </c>
      <c r="E264" s="627">
        <f t="shared" si="44"/>
        <v>13.551168830686846</v>
      </c>
      <c r="F264" s="627">
        <f t="shared" si="44"/>
        <v>13.551168830686846</v>
      </c>
      <c r="G264" s="627">
        <f t="shared" si="44"/>
        <v>13.551168830686846</v>
      </c>
      <c r="H264" s="627">
        <f t="shared" si="44"/>
        <v>13.551168830686846</v>
      </c>
      <c r="I264" s="627">
        <f t="shared" si="44"/>
        <v>13.551168830686846</v>
      </c>
      <c r="J264" s="627">
        <f t="shared" si="44"/>
        <v>13.551168830686846</v>
      </c>
      <c r="K264" s="627">
        <f t="shared" si="44"/>
        <v>13.551168830686846</v>
      </c>
    </row>
    <row r="265" spans="2:11" ht="13.15">
      <c r="B265" s="1147" t="s">
        <v>552</v>
      </c>
      <c r="C265" s="1155">
        <v>27.235392602829524</v>
      </c>
      <c r="D265" s="627">
        <f t="shared" si="44"/>
        <v>27.235392602829524</v>
      </c>
      <c r="E265" s="627">
        <f t="shared" si="44"/>
        <v>27.235392602829524</v>
      </c>
      <c r="F265" s="627">
        <f t="shared" si="44"/>
        <v>27.235392602829524</v>
      </c>
      <c r="G265" s="627">
        <f t="shared" si="44"/>
        <v>27.235392602829524</v>
      </c>
      <c r="H265" s="627">
        <f t="shared" si="44"/>
        <v>27.235392602829524</v>
      </c>
      <c r="I265" s="627">
        <f t="shared" si="44"/>
        <v>27.235392602829524</v>
      </c>
      <c r="J265" s="627">
        <f t="shared" si="44"/>
        <v>27.235392602829524</v>
      </c>
      <c r="K265" s="627">
        <f t="shared" si="44"/>
        <v>27.235392602829524</v>
      </c>
    </row>
    <row r="266" spans="2:11" ht="13.15">
      <c r="B266" s="1147" t="s">
        <v>2</v>
      </c>
      <c r="C266" s="1155">
        <v>1.3510194055514615</v>
      </c>
      <c r="D266" s="627">
        <f t="shared" si="44"/>
        <v>1.3510194055514615</v>
      </c>
      <c r="E266" s="627">
        <f t="shared" si="44"/>
        <v>1.3510194055514615</v>
      </c>
      <c r="F266" s="627">
        <f t="shared" si="44"/>
        <v>1.3510194055514615</v>
      </c>
      <c r="G266" s="627">
        <f t="shared" si="44"/>
        <v>1.3510194055514615</v>
      </c>
      <c r="H266" s="627">
        <f t="shared" si="44"/>
        <v>1.3510194055514615</v>
      </c>
      <c r="I266" s="627">
        <f t="shared" si="44"/>
        <v>1.3510194055514615</v>
      </c>
      <c r="J266" s="627">
        <f t="shared" si="44"/>
        <v>1.3510194055514615</v>
      </c>
      <c r="K266" s="627">
        <f t="shared" si="44"/>
        <v>1.3510194055514615</v>
      </c>
    </row>
    <row r="267" spans="2:11" ht="13.15">
      <c r="B267" s="1147" t="s">
        <v>553</v>
      </c>
      <c r="C267" s="1155">
        <v>6.5967590379359384</v>
      </c>
      <c r="D267" s="627">
        <f t="shared" si="44"/>
        <v>6.5967590379359384</v>
      </c>
      <c r="E267" s="627">
        <f t="shared" si="44"/>
        <v>6.5967590379359384</v>
      </c>
      <c r="F267" s="627">
        <f t="shared" si="44"/>
        <v>6.5967590379359384</v>
      </c>
      <c r="G267" s="627">
        <f t="shared" si="44"/>
        <v>6.5967590379359384</v>
      </c>
      <c r="H267" s="627">
        <f t="shared" si="44"/>
        <v>6.5967590379359384</v>
      </c>
      <c r="I267" s="627">
        <f t="shared" si="44"/>
        <v>6.5967590379359384</v>
      </c>
      <c r="J267" s="627">
        <f t="shared" si="44"/>
        <v>6.5967590379359384</v>
      </c>
      <c r="K267" s="627">
        <f t="shared" si="44"/>
        <v>6.5967590379359384</v>
      </c>
    </row>
    <row r="268" spans="2:11" ht="13.15">
      <c r="B268" s="1147" t="s">
        <v>8</v>
      </c>
      <c r="C268" s="429">
        <f>SUM(C248:C267)</f>
        <v>349.8002087127241</v>
      </c>
      <c r="D268" s="429">
        <f t="shared" ref="D268:K268" si="45">SUM(D248:D267)</f>
        <v>349.8002087127241</v>
      </c>
      <c r="E268" s="429">
        <f t="shared" si="45"/>
        <v>349.8002087127241</v>
      </c>
      <c r="F268" s="429">
        <f t="shared" si="45"/>
        <v>349.8002087127241</v>
      </c>
      <c r="G268" s="429">
        <f t="shared" si="45"/>
        <v>349.8002087127241</v>
      </c>
      <c r="H268" s="429">
        <f t="shared" si="45"/>
        <v>349.8002087127241</v>
      </c>
      <c r="I268" s="429">
        <f t="shared" si="45"/>
        <v>349.8002087127241</v>
      </c>
      <c r="J268" s="429">
        <f t="shared" si="45"/>
        <v>349.8002087127241</v>
      </c>
      <c r="K268" s="429">
        <f t="shared" si="45"/>
        <v>349.8002087127241</v>
      </c>
    </row>
    <row r="269" spans="2:11" ht="13.15">
      <c r="B269" s="1147" t="s">
        <v>42</v>
      </c>
      <c r="C269" s="429">
        <f>C268-C248</f>
        <v>166.8002087127241</v>
      </c>
      <c r="D269" s="429">
        <f t="shared" ref="D269:K269" si="46">D268-D248</f>
        <v>166.8002087127241</v>
      </c>
      <c r="E269" s="429">
        <f t="shared" si="46"/>
        <v>166.8002087127241</v>
      </c>
      <c r="F269" s="429">
        <f t="shared" si="46"/>
        <v>166.8002087127241</v>
      </c>
      <c r="G269" s="429">
        <f t="shared" si="46"/>
        <v>166.8002087127241</v>
      </c>
      <c r="H269" s="429">
        <f t="shared" si="46"/>
        <v>166.8002087127241</v>
      </c>
      <c r="I269" s="429">
        <f t="shared" si="46"/>
        <v>166.8002087127241</v>
      </c>
      <c r="J269" s="429">
        <f t="shared" si="46"/>
        <v>166.8002087127241</v>
      </c>
      <c r="K269" s="429">
        <f t="shared" si="46"/>
        <v>166.8002087127241</v>
      </c>
    </row>
    <row r="270" spans="2:11" ht="13.15">
      <c r="B270" s="183"/>
      <c r="C270" s="359"/>
      <c r="D270" s="359"/>
      <c r="E270" s="359"/>
      <c r="F270" s="359"/>
      <c r="G270" s="359"/>
      <c r="H270" s="359"/>
      <c r="I270" s="359"/>
      <c r="J270" s="359"/>
      <c r="K270" s="359"/>
    </row>
    <row r="272" spans="2:11" ht="15">
      <c r="B272" s="76" t="s">
        <v>1670</v>
      </c>
    </row>
    <row r="274" spans="2:11" ht="13.15">
      <c r="B274" s="137" t="s">
        <v>59</v>
      </c>
      <c r="C274" s="307" t="str">
        <f t="shared" ref="C274:K274" si="47">C14</f>
        <v>2021/22</v>
      </c>
      <c r="D274" s="307" t="str">
        <f t="shared" si="47"/>
        <v>2022/23</v>
      </c>
      <c r="E274" s="307" t="str">
        <f t="shared" si="47"/>
        <v>2023/24</v>
      </c>
      <c r="F274" s="307" t="str">
        <f t="shared" si="47"/>
        <v>2024/25</v>
      </c>
      <c r="G274" s="307" t="str">
        <f t="shared" si="47"/>
        <v>2025/26</v>
      </c>
      <c r="H274" s="307" t="str">
        <f t="shared" si="47"/>
        <v>2026/27</v>
      </c>
      <c r="I274" s="307" t="str">
        <f t="shared" si="47"/>
        <v>2027/28</v>
      </c>
      <c r="J274" s="307" t="str">
        <f t="shared" si="47"/>
        <v>2028/29</v>
      </c>
      <c r="K274" s="307" t="str">
        <f t="shared" si="47"/>
        <v>2029/30</v>
      </c>
    </row>
    <row r="275" spans="2:11" ht="13.15">
      <c r="B275" s="8" t="str">
        <f t="shared" ref="B275:B295" si="48">B221</f>
        <v>Primary</v>
      </c>
      <c r="C275" s="309">
        <f t="shared" ref="C275:C294" si="49">C15-C195-C248</f>
        <v>8587.4146045201342</v>
      </c>
      <c r="D275" s="309">
        <f t="shared" ref="D275:K275" si="50">D15-D195-D248</f>
        <v>8557.2462497000233</v>
      </c>
      <c r="E275" s="309">
        <f t="shared" si="50"/>
        <v>8495.9788927382069</v>
      </c>
      <c r="F275" s="309">
        <f t="shared" si="50"/>
        <v>8650.4853831015862</v>
      </c>
      <c r="G275" s="309">
        <f t="shared" si="50"/>
        <v>8710.813931093493</v>
      </c>
      <c r="H275" s="309">
        <f t="shared" si="50"/>
        <v>8682.143242654387</v>
      </c>
      <c r="I275" s="309">
        <f t="shared" si="50"/>
        <v>8632.6144303694928</v>
      </c>
      <c r="J275" s="309">
        <f t="shared" si="50"/>
        <v>8820.6259233317905</v>
      </c>
      <c r="K275" s="309">
        <f t="shared" si="50"/>
        <v>8693.9684068637434</v>
      </c>
    </row>
    <row r="276" spans="2:11" ht="13.15">
      <c r="B276" s="8" t="str">
        <f t="shared" si="48"/>
        <v>Art &amp; Design</v>
      </c>
      <c r="C276" s="309">
        <f>C16-C196-C249</f>
        <v>462.71555546703155</v>
      </c>
      <c r="D276" s="309">
        <f t="shared" ref="D276:K285" si="51">D16-D196-D249</f>
        <v>449.60543639942063</v>
      </c>
      <c r="E276" s="309">
        <f t="shared" si="51"/>
        <v>445.67840896678467</v>
      </c>
      <c r="F276" s="309">
        <f t="shared" si="51"/>
        <v>476.30286584089708</v>
      </c>
      <c r="G276" s="309">
        <f t="shared" si="51"/>
        <v>473.55991184306464</v>
      </c>
      <c r="H276" s="309">
        <f t="shared" si="51"/>
        <v>463.54310883872392</v>
      </c>
      <c r="I276" s="309">
        <f t="shared" si="51"/>
        <v>460.54947197301425</v>
      </c>
      <c r="J276" s="309">
        <f t="shared" si="51"/>
        <v>459.01781072634736</v>
      </c>
      <c r="K276" s="309">
        <f t="shared" si="51"/>
        <v>466.64869846737412</v>
      </c>
    </row>
    <row r="277" spans="2:11" ht="13.15">
      <c r="B277" s="8" t="str">
        <f t="shared" si="48"/>
        <v>Biology</v>
      </c>
      <c r="C277" s="309">
        <f t="shared" si="49"/>
        <v>800.35223344620863</v>
      </c>
      <c r="D277" s="309">
        <f t="shared" si="51"/>
        <v>831.39928729672613</v>
      </c>
      <c r="E277" s="309">
        <f t="shared" si="51"/>
        <v>836.3993161339755</v>
      </c>
      <c r="F277" s="309">
        <f t="shared" si="51"/>
        <v>807.13035215724017</v>
      </c>
      <c r="G277" s="309">
        <f t="shared" si="51"/>
        <v>809.14261332233525</v>
      </c>
      <c r="H277" s="309">
        <f t="shared" si="51"/>
        <v>812.26638444940727</v>
      </c>
      <c r="I277" s="309">
        <f t="shared" si="51"/>
        <v>804.17427172843634</v>
      </c>
      <c r="J277" s="309">
        <f t="shared" si="51"/>
        <v>777.46062356991615</v>
      </c>
      <c r="K277" s="309">
        <f t="shared" si="51"/>
        <v>792.74265720092365</v>
      </c>
    </row>
    <row r="278" spans="2:11" ht="13.15">
      <c r="B278" s="8" t="str">
        <f t="shared" si="48"/>
        <v>Business Studies</v>
      </c>
      <c r="C278" s="309">
        <f t="shared" si="49"/>
        <v>248.64079558440881</v>
      </c>
      <c r="D278" s="309">
        <f t="shared" si="51"/>
        <v>267.22407492797555</v>
      </c>
      <c r="E278" s="309">
        <f t="shared" si="51"/>
        <v>294.79010279472476</v>
      </c>
      <c r="F278" s="309">
        <f t="shared" si="51"/>
        <v>294.60598995730339</v>
      </c>
      <c r="G278" s="309">
        <f t="shared" si="51"/>
        <v>309.76215672456112</v>
      </c>
      <c r="H278" s="309">
        <f t="shared" si="51"/>
        <v>313.16633582877773</v>
      </c>
      <c r="I278" s="309">
        <f t="shared" si="51"/>
        <v>310.101884206531</v>
      </c>
      <c r="J278" s="309">
        <f t="shared" si="51"/>
        <v>296.23305294657837</v>
      </c>
      <c r="K278" s="309">
        <f t="shared" si="51"/>
        <v>305.05055851873243</v>
      </c>
    </row>
    <row r="279" spans="2:11" ht="13.15">
      <c r="B279" s="8" t="str">
        <f t="shared" si="48"/>
        <v>Chemistry</v>
      </c>
      <c r="C279" s="309">
        <f t="shared" si="49"/>
        <v>777.17756914245967</v>
      </c>
      <c r="D279" s="309">
        <f t="shared" si="51"/>
        <v>805.64663111388552</v>
      </c>
      <c r="E279" s="309">
        <f t="shared" si="51"/>
        <v>808.24525104536201</v>
      </c>
      <c r="F279" s="309">
        <f t="shared" si="51"/>
        <v>776.63242705770369</v>
      </c>
      <c r="G279" s="309">
        <f t="shared" si="51"/>
        <v>775.5604822455515</v>
      </c>
      <c r="H279" s="309">
        <f t="shared" si="51"/>
        <v>778.88232102420397</v>
      </c>
      <c r="I279" s="309">
        <f t="shared" si="51"/>
        <v>769.25070762180371</v>
      </c>
      <c r="J279" s="309">
        <f t="shared" si="51"/>
        <v>740.1755530847289</v>
      </c>
      <c r="K279" s="309">
        <f t="shared" si="51"/>
        <v>752.63607995203313</v>
      </c>
    </row>
    <row r="280" spans="2:11" ht="13.15">
      <c r="B280" s="8" t="str">
        <f t="shared" si="48"/>
        <v>Classics</v>
      </c>
      <c r="C280" s="309">
        <f t="shared" si="49"/>
        <v>17.985958617435116</v>
      </c>
      <c r="D280" s="309">
        <f t="shared" si="51"/>
        <v>18.465487835330997</v>
      </c>
      <c r="E280" s="309">
        <f t="shared" si="51"/>
        <v>18.352218723839083</v>
      </c>
      <c r="F280" s="309">
        <f t="shared" si="51"/>
        <v>17.81106077922929</v>
      </c>
      <c r="G280" s="309">
        <f t="shared" si="51"/>
        <v>17.986602671711896</v>
      </c>
      <c r="H280" s="309">
        <f t="shared" si="51"/>
        <v>17.584126359289222</v>
      </c>
      <c r="I280" s="309">
        <f t="shared" si="51"/>
        <v>17.418216757054758</v>
      </c>
      <c r="J280" s="309">
        <f t="shared" si="51"/>
        <v>17.224748961134079</v>
      </c>
      <c r="K280" s="309">
        <f t="shared" si="51"/>
        <v>17.684914494772009</v>
      </c>
    </row>
    <row r="281" spans="2:11" ht="13.15">
      <c r="B281" s="8" t="str">
        <f t="shared" si="48"/>
        <v>Computing</v>
      </c>
      <c r="C281" s="309">
        <f t="shared" si="49"/>
        <v>390.38993148661052</v>
      </c>
      <c r="D281" s="309">
        <f t="shared" si="51"/>
        <v>386.93184735717193</v>
      </c>
      <c r="E281" s="309">
        <f t="shared" si="51"/>
        <v>387.61830459434475</v>
      </c>
      <c r="F281" s="309">
        <f t="shared" si="51"/>
        <v>411.40717585951745</v>
      </c>
      <c r="G281" s="309">
        <f t="shared" si="51"/>
        <v>410.70871873253731</v>
      </c>
      <c r="H281" s="309">
        <f t="shared" si="51"/>
        <v>405.52516401967421</v>
      </c>
      <c r="I281" s="309">
        <f t="shared" si="51"/>
        <v>403.87672892229432</v>
      </c>
      <c r="J281" s="309">
        <f t="shared" si="51"/>
        <v>401.95361646912625</v>
      </c>
      <c r="K281" s="309">
        <f t="shared" si="51"/>
        <v>407.99344380736522</v>
      </c>
    </row>
    <row r="282" spans="2:11" ht="13.15">
      <c r="B282" s="8" t="str">
        <f t="shared" si="48"/>
        <v>Design &amp; Technology</v>
      </c>
      <c r="C282" s="309">
        <f t="shared" si="49"/>
        <v>553.58954751577164</v>
      </c>
      <c r="D282" s="309">
        <f t="shared" si="51"/>
        <v>524.25244052355833</v>
      </c>
      <c r="E282" s="309">
        <f t="shared" si="51"/>
        <v>500.82123038029101</v>
      </c>
      <c r="F282" s="309">
        <f t="shared" si="51"/>
        <v>543.44281533712194</v>
      </c>
      <c r="G282" s="309">
        <f t="shared" si="51"/>
        <v>530.39850775552759</v>
      </c>
      <c r="H282" s="309">
        <f t="shared" si="51"/>
        <v>510.70106245085134</v>
      </c>
      <c r="I282" s="309">
        <f t="shared" si="51"/>
        <v>506.53769246626655</v>
      </c>
      <c r="J282" s="309">
        <f t="shared" si="51"/>
        <v>511.66046323530401</v>
      </c>
      <c r="K282" s="309">
        <f t="shared" si="51"/>
        <v>517.61464478517019</v>
      </c>
    </row>
    <row r="283" spans="2:11" ht="13.15">
      <c r="B283" s="8" t="str">
        <f t="shared" si="48"/>
        <v>Drama</v>
      </c>
      <c r="C283" s="309">
        <f t="shared" si="49"/>
        <v>245.8675584694879</v>
      </c>
      <c r="D283" s="309">
        <f t="shared" si="51"/>
        <v>236.34248448049183</v>
      </c>
      <c r="E283" s="309">
        <f t="shared" si="51"/>
        <v>230.03635534231304</v>
      </c>
      <c r="F283" s="309">
        <f t="shared" si="51"/>
        <v>253.22173735519874</v>
      </c>
      <c r="G283" s="309">
        <f t="shared" si="51"/>
        <v>251.33125497122808</v>
      </c>
      <c r="H283" s="309">
        <f t="shared" si="51"/>
        <v>244.43342484973061</v>
      </c>
      <c r="I283" s="309">
        <f t="shared" si="51"/>
        <v>245.09107620842872</v>
      </c>
      <c r="J283" s="309">
        <f t="shared" si="51"/>
        <v>249.93676712267504</v>
      </c>
      <c r="K283" s="309">
        <f t="shared" si="51"/>
        <v>255.50397725323802</v>
      </c>
    </row>
    <row r="284" spans="2:11" ht="13.15">
      <c r="B284" s="8" t="str">
        <f t="shared" si="48"/>
        <v>English</v>
      </c>
      <c r="C284" s="309">
        <f t="shared" si="49"/>
        <v>1968.1822415442889</v>
      </c>
      <c r="D284" s="309">
        <f t="shared" si="51"/>
        <v>2004.5339949667382</v>
      </c>
      <c r="E284" s="309">
        <f t="shared" si="51"/>
        <v>1974.3232332049351</v>
      </c>
      <c r="F284" s="309">
        <f t="shared" si="51"/>
        <v>1895.88557900759</v>
      </c>
      <c r="G284" s="309">
        <f t="shared" si="51"/>
        <v>1867.5853220652434</v>
      </c>
      <c r="H284" s="309">
        <f t="shared" si="51"/>
        <v>1861.9571076095822</v>
      </c>
      <c r="I284" s="309">
        <f t="shared" si="51"/>
        <v>1839.7564646820201</v>
      </c>
      <c r="J284" s="309">
        <f t="shared" si="51"/>
        <v>1785.3219783329341</v>
      </c>
      <c r="K284" s="309">
        <f t="shared" si="51"/>
        <v>1816.7118718885881</v>
      </c>
    </row>
    <row r="285" spans="2:11" ht="13.15">
      <c r="B285" s="8" t="str">
        <f t="shared" si="48"/>
        <v>Food</v>
      </c>
      <c r="C285" s="309">
        <f t="shared" si="49"/>
        <v>119.49758900940036</v>
      </c>
      <c r="D285" s="309">
        <f t="shared" si="51"/>
        <v>112.81595336822022</v>
      </c>
      <c r="E285" s="309">
        <f t="shared" si="51"/>
        <v>113.66252329072546</v>
      </c>
      <c r="F285" s="309">
        <f t="shared" si="51"/>
        <v>116.05038750072809</v>
      </c>
      <c r="G285" s="309">
        <f t="shared" si="51"/>
        <v>112.79966720528252</v>
      </c>
      <c r="H285" s="309">
        <f t="shared" si="51"/>
        <v>113.4612171470386</v>
      </c>
      <c r="I285" s="309">
        <f t="shared" si="51"/>
        <v>110.90726509317584</v>
      </c>
      <c r="J285" s="309">
        <f t="shared" si="51"/>
        <v>104.66726857024834</v>
      </c>
      <c r="K285" s="309">
        <f t="shared" si="51"/>
        <v>104.87231768548641</v>
      </c>
    </row>
    <row r="286" spans="2:11" ht="13.15">
      <c r="B286" s="8" t="str">
        <f t="shared" si="48"/>
        <v>Geography</v>
      </c>
      <c r="C286" s="309">
        <f t="shared" si="49"/>
        <v>700.69434590892581</v>
      </c>
      <c r="D286" s="309">
        <f t="shared" ref="D286:K294" si="52">D26-D206-D259</f>
        <v>720.29491513430673</v>
      </c>
      <c r="E286" s="309">
        <f t="shared" si="52"/>
        <v>707.91889765455483</v>
      </c>
      <c r="F286" s="309">
        <f t="shared" si="52"/>
        <v>692.62665100345191</v>
      </c>
      <c r="G286" s="309">
        <f t="shared" si="52"/>
        <v>686.04251455332405</v>
      </c>
      <c r="H286" s="309">
        <f t="shared" si="52"/>
        <v>674.51381049716827</v>
      </c>
      <c r="I286" s="309">
        <f t="shared" si="52"/>
        <v>670.64687783705881</v>
      </c>
      <c r="J286" s="309">
        <f t="shared" si="52"/>
        <v>667.13303463696695</v>
      </c>
      <c r="K286" s="309">
        <f t="shared" si="52"/>
        <v>681.22866402307102</v>
      </c>
    </row>
    <row r="287" spans="2:11" ht="13.15">
      <c r="B287" s="8" t="str">
        <f t="shared" si="48"/>
        <v>History</v>
      </c>
      <c r="C287" s="309">
        <f t="shared" si="49"/>
        <v>760.01962366865939</v>
      </c>
      <c r="D287" s="309">
        <f t="shared" si="52"/>
        <v>782.83220438930482</v>
      </c>
      <c r="E287" s="309">
        <f t="shared" si="52"/>
        <v>771.21410332666096</v>
      </c>
      <c r="F287" s="309">
        <f t="shared" si="52"/>
        <v>753.15897444579059</v>
      </c>
      <c r="G287" s="309">
        <f t="shared" si="52"/>
        <v>747.49906215275064</v>
      </c>
      <c r="H287" s="309">
        <f t="shared" si="52"/>
        <v>735.72465753843028</v>
      </c>
      <c r="I287" s="309">
        <f t="shared" si="52"/>
        <v>731.03788629810526</v>
      </c>
      <c r="J287" s="309">
        <f t="shared" si="52"/>
        <v>725.37322069615675</v>
      </c>
      <c r="K287" s="309">
        <f t="shared" si="52"/>
        <v>741.03704149178384</v>
      </c>
    </row>
    <row r="288" spans="2:11" ht="13.15">
      <c r="B288" s="8" t="str">
        <f t="shared" si="48"/>
        <v>Mathematics</v>
      </c>
      <c r="C288" s="309">
        <f t="shared" si="49"/>
        <v>2249.16685475126</v>
      </c>
      <c r="D288" s="309">
        <f t="shared" si="52"/>
        <v>2274.9693800601499</v>
      </c>
      <c r="E288" s="309">
        <f t="shared" si="52"/>
        <v>2244.7223436699037</v>
      </c>
      <c r="F288" s="309">
        <f t="shared" si="52"/>
        <v>2162.2737056627861</v>
      </c>
      <c r="G288" s="309">
        <f t="shared" si="52"/>
        <v>2134.9450272442768</v>
      </c>
      <c r="H288" s="309">
        <f t="shared" si="52"/>
        <v>2116.2167975435027</v>
      </c>
      <c r="I288" s="309">
        <f t="shared" si="52"/>
        <v>2087.601065212918</v>
      </c>
      <c r="J288" s="309">
        <f t="shared" si="52"/>
        <v>2030.543468996389</v>
      </c>
      <c r="K288" s="309">
        <f t="shared" si="52"/>
        <v>2060.6451284838736</v>
      </c>
    </row>
    <row r="289" spans="2:11" ht="13.15">
      <c r="B289" s="8" t="str">
        <f t="shared" si="48"/>
        <v>Modern Foreign Languages</v>
      </c>
      <c r="C289" s="309">
        <f t="shared" si="49"/>
        <v>1517.4563512567061</v>
      </c>
      <c r="D289" s="309">
        <f t="shared" si="52"/>
        <v>1988.2021683835037</v>
      </c>
      <c r="E289" s="309">
        <f t="shared" si="52"/>
        <v>1850.3962200403012</v>
      </c>
      <c r="F289" s="309">
        <f t="shared" si="52"/>
        <v>1115.9465122370818</v>
      </c>
      <c r="G289" s="309">
        <f t="shared" si="52"/>
        <v>1081.6010833656469</v>
      </c>
      <c r="H289" s="309">
        <f t="shared" si="52"/>
        <v>1013.926993318294</v>
      </c>
      <c r="I289" s="309">
        <f t="shared" si="52"/>
        <v>975.80890221334391</v>
      </c>
      <c r="J289" s="309">
        <f t="shared" si="52"/>
        <v>941.59202026219657</v>
      </c>
      <c r="K289" s="309">
        <f t="shared" si="52"/>
        <v>999.34929921822879</v>
      </c>
    </row>
    <row r="290" spans="2:11" ht="13.15">
      <c r="B290" s="8" t="str">
        <f t="shared" si="48"/>
        <v>Music</v>
      </c>
      <c r="C290" s="309">
        <f t="shared" si="49"/>
        <v>253.79718532176202</v>
      </c>
      <c r="D290" s="309">
        <f t="shared" si="52"/>
        <v>242.30712484915179</v>
      </c>
      <c r="E290" s="309">
        <f t="shared" si="52"/>
        <v>229.56694441246731</v>
      </c>
      <c r="F290" s="309">
        <f t="shared" si="52"/>
        <v>256.9155583822764</v>
      </c>
      <c r="G290" s="309">
        <f t="shared" si="52"/>
        <v>252.79107230462833</v>
      </c>
      <c r="H290" s="309">
        <f t="shared" si="52"/>
        <v>242.36586597853878</v>
      </c>
      <c r="I290" s="309">
        <f t="shared" si="52"/>
        <v>243.3456976550234</v>
      </c>
      <c r="J290" s="309">
        <f t="shared" si="52"/>
        <v>252.15066458476539</v>
      </c>
      <c r="K290" s="309">
        <f t="shared" si="52"/>
        <v>257.27507781830548</v>
      </c>
    </row>
    <row r="291" spans="2:11" ht="13.15">
      <c r="B291" s="8" t="str">
        <f t="shared" si="48"/>
        <v>Others</v>
      </c>
      <c r="C291" s="309">
        <f t="shared" si="49"/>
        <v>515.07773731086434</v>
      </c>
      <c r="D291" s="309">
        <f t="shared" si="52"/>
        <v>539.94616218882663</v>
      </c>
      <c r="E291" s="309">
        <f t="shared" si="52"/>
        <v>574.18359769329913</v>
      </c>
      <c r="F291" s="309">
        <f t="shared" si="52"/>
        <v>588.94122781528188</v>
      </c>
      <c r="G291" s="309">
        <f t="shared" si="52"/>
        <v>615.54931971702911</v>
      </c>
      <c r="H291" s="309">
        <f t="shared" si="52"/>
        <v>609.95648167370109</v>
      </c>
      <c r="I291" s="309">
        <f t="shared" si="52"/>
        <v>607.17204991735446</v>
      </c>
      <c r="J291" s="309">
        <f t="shared" si="52"/>
        <v>596.7117060128121</v>
      </c>
      <c r="K291" s="309">
        <f t="shared" si="52"/>
        <v>616.500425454528</v>
      </c>
    </row>
    <row r="292" spans="2:11" ht="13.15">
      <c r="B292" s="8" t="str">
        <f t="shared" si="48"/>
        <v>Physical Education</v>
      </c>
      <c r="C292" s="309">
        <f t="shared" si="49"/>
        <v>795.39507460919162</v>
      </c>
      <c r="D292" s="309">
        <f t="shared" si="52"/>
        <v>771.38020249945725</v>
      </c>
      <c r="E292" s="309">
        <f t="shared" si="52"/>
        <v>776.16506767360261</v>
      </c>
      <c r="F292" s="309">
        <f t="shared" si="52"/>
        <v>845.37139683353473</v>
      </c>
      <c r="G292" s="309">
        <f t="shared" si="52"/>
        <v>840.30924397018634</v>
      </c>
      <c r="H292" s="309">
        <f t="shared" si="52"/>
        <v>840.74189380664654</v>
      </c>
      <c r="I292" s="309">
        <f t="shared" si="52"/>
        <v>841.20804697087306</v>
      </c>
      <c r="J292" s="309">
        <f t="shared" si="52"/>
        <v>833.09464753690168</v>
      </c>
      <c r="K292" s="309">
        <f t="shared" si="52"/>
        <v>852.33066937232729</v>
      </c>
    </row>
    <row r="293" spans="2:11" ht="13.15">
      <c r="B293" s="8" t="str">
        <f t="shared" si="48"/>
        <v>Physics</v>
      </c>
      <c r="C293" s="309">
        <f t="shared" si="49"/>
        <v>788.7141302501135</v>
      </c>
      <c r="D293" s="309">
        <f t="shared" si="52"/>
        <v>819.70769314081804</v>
      </c>
      <c r="E293" s="309">
        <f t="shared" si="52"/>
        <v>818.58451505779237</v>
      </c>
      <c r="F293" s="309">
        <f t="shared" si="52"/>
        <v>785.27184515658575</v>
      </c>
      <c r="G293" s="309">
        <f t="shared" si="52"/>
        <v>779.81280479893428</v>
      </c>
      <c r="H293" s="309">
        <f t="shared" si="52"/>
        <v>782.03878677979185</v>
      </c>
      <c r="I293" s="309">
        <f t="shared" si="52"/>
        <v>771.07899396104028</v>
      </c>
      <c r="J293" s="309">
        <f t="shared" si="52"/>
        <v>740.96706326742196</v>
      </c>
      <c r="K293" s="309">
        <f t="shared" si="52"/>
        <v>751.16912492205597</v>
      </c>
    </row>
    <row r="294" spans="2:11" ht="13.15">
      <c r="B294" s="8" t="str">
        <f t="shared" si="48"/>
        <v>Religious Education</v>
      </c>
      <c r="C294" s="309">
        <f t="shared" si="49"/>
        <v>381.92528586132039</v>
      </c>
      <c r="D294" s="309">
        <f t="shared" si="52"/>
        <v>365.48027331997292</v>
      </c>
      <c r="E294" s="309">
        <f t="shared" si="52"/>
        <v>361.87225723982749</v>
      </c>
      <c r="F294" s="309">
        <f t="shared" si="52"/>
        <v>387.49433751035167</v>
      </c>
      <c r="G294" s="309">
        <f t="shared" si="52"/>
        <v>382.06984063312774</v>
      </c>
      <c r="H294" s="309">
        <f t="shared" si="52"/>
        <v>376.88773234029082</v>
      </c>
      <c r="I294" s="309">
        <f t="shared" si="52"/>
        <v>374.35513353284585</v>
      </c>
      <c r="J294" s="309">
        <f t="shared" si="52"/>
        <v>370.60223398346329</v>
      </c>
      <c r="K294" s="309">
        <f t="shared" si="52"/>
        <v>376.48733444928098</v>
      </c>
    </row>
    <row r="295" spans="2:11" ht="13.15">
      <c r="B295" s="8" t="str">
        <f t="shared" si="48"/>
        <v>Total</v>
      </c>
      <c r="C295" s="309">
        <f>SUM(C275:C294)</f>
        <v>22134.060173742044</v>
      </c>
      <c r="D295" s="309">
        <f t="shared" ref="D295:K295" si="53">SUM(D275:D294)</f>
        <v>22699.584011935032</v>
      </c>
      <c r="E295" s="309">
        <f t="shared" si="53"/>
        <v>22440.529783983915</v>
      </c>
      <c r="F295" s="309">
        <f t="shared" si="53"/>
        <v>21830.975983001259</v>
      </c>
      <c r="G295" s="309">
        <f t="shared" si="53"/>
        <v>21790.269137370444</v>
      </c>
      <c r="H295" s="309">
        <f t="shared" si="53"/>
        <v>21596.03651470803</v>
      </c>
      <c r="I295" s="309">
        <f t="shared" si="53"/>
        <v>21402.532863627079</v>
      </c>
      <c r="J295" s="309">
        <f t="shared" si="53"/>
        <v>21322.445866327856</v>
      </c>
      <c r="K295" s="309">
        <f t="shared" si="53"/>
        <v>21467.450336150883</v>
      </c>
    </row>
  </sheetData>
  <mergeCells count="4">
    <mergeCell ref="C39:C40"/>
    <mergeCell ref="D39:K39"/>
    <mergeCell ref="B39:B40"/>
    <mergeCell ref="A5:K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A1:N36"/>
  <sheetViews>
    <sheetView showGridLines="0" zoomScale="90" zoomScaleNormal="90" workbookViewId="0"/>
  </sheetViews>
  <sheetFormatPr defaultRowHeight="12.75"/>
  <cols>
    <col min="2" max="2" width="27.73046875" customWidth="1"/>
    <col min="3" max="16" width="12.73046875" customWidth="1"/>
  </cols>
  <sheetData>
    <row r="1" spans="1:14" s="64" customFormat="1" ht="13.9">
      <c r="A1" s="63" t="str">
        <f>ModelBanner</f>
        <v>TSM_202021</v>
      </c>
    </row>
    <row r="2" spans="1:14" s="64" customFormat="1" ht="13.9">
      <c r="A2" s="865" t="s">
        <v>13</v>
      </c>
      <c r="B2" s="865" t="s">
        <v>30</v>
      </c>
    </row>
    <row r="3" spans="1:14" s="64" customFormat="1" ht="13.9">
      <c r="A3" s="65"/>
    </row>
    <row r="4" spans="1:14" s="538" customFormat="1" ht="13.15">
      <c r="A4" s="539" t="s">
        <v>26</v>
      </c>
      <c r="B4" s="539"/>
      <c r="C4" s="539"/>
      <c r="D4" s="539"/>
      <c r="E4" s="280"/>
      <c r="F4" s="539"/>
      <c r="G4" s="539"/>
    </row>
    <row r="5" spans="1:14" s="537" customFormat="1" ht="13.15">
      <c r="A5" s="1306" t="s">
        <v>1744</v>
      </c>
      <c r="B5" s="1306"/>
      <c r="C5" s="1306"/>
      <c r="D5" s="1306"/>
      <c r="E5" s="1306"/>
      <c r="F5" s="1306"/>
      <c r="G5" s="1306"/>
      <c r="H5" s="57"/>
      <c r="I5" s="57"/>
      <c r="J5" s="57"/>
      <c r="K5" s="57"/>
      <c r="L5" s="57"/>
      <c r="M5" s="57"/>
      <c r="N5" s="57"/>
    </row>
    <row r="6" spans="1:14" s="534" customFormat="1" ht="13.15">
      <c r="A6" s="536" t="s">
        <v>1287</v>
      </c>
      <c r="B6" s="59"/>
      <c r="C6" s="59"/>
      <c r="D6" s="59"/>
      <c r="E6" s="280"/>
      <c r="F6" s="59"/>
      <c r="G6" s="59"/>
      <c r="H6" s="43"/>
      <c r="I6" s="43"/>
      <c r="J6" s="43"/>
      <c r="K6" s="43"/>
      <c r="L6" s="43"/>
      <c r="M6" s="43"/>
      <c r="N6" s="43"/>
    </row>
    <row r="7" spans="1:14" s="534" customFormat="1" ht="13.15">
      <c r="A7" s="535" t="s">
        <v>761</v>
      </c>
      <c r="B7" s="536"/>
      <c r="C7" s="59"/>
      <c r="D7" s="59"/>
      <c r="E7" s="280"/>
      <c r="F7" s="59"/>
      <c r="G7" s="59"/>
      <c r="H7" s="43"/>
      <c r="I7" s="43"/>
      <c r="J7" s="43"/>
      <c r="K7" s="43"/>
      <c r="L7" s="43"/>
      <c r="M7" s="43"/>
      <c r="N7" s="43"/>
    </row>
    <row r="8" spans="1:14" s="534" customFormat="1" ht="13.15">
      <c r="A8" s="536" t="s">
        <v>24</v>
      </c>
      <c r="B8" s="59"/>
      <c r="C8" s="59"/>
      <c r="D8" s="59"/>
      <c r="E8" s="280"/>
      <c r="F8" s="59"/>
      <c r="G8" s="59"/>
      <c r="H8" s="43"/>
      <c r="I8" s="43"/>
      <c r="J8" s="43"/>
      <c r="K8" s="43"/>
      <c r="L8" s="43"/>
      <c r="M8" s="43"/>
      <c r="N8" s="43"/>
    </row>
    <row r="9" spans="1:14" s="532" customFormat="1" ht="13.15">
      <c r="A9" s="533" t="s">
        <v>760</v>
      </c>
      <c r="B9" s="71"/>
      <c r="C9" s="69"/>
      <c r="D9" s="46"/>
      <c r="E9" s="46"/>
      <c r="F9" s="70"/>
      <c r="G9" s="46"/>
      <c r="H9" s="46"/>
      <c r="I9" s="70"/>
      <c r="J9" s="47"/>
      <c r="K9" s="47"/>
      <c r="L9" s="47"/>
      <c r="M9" s="47"/>
      <c r="N9" s="47"/>
    </row>
    <row r="11" spans="1:14">
      <c r="B11" s="146" t="s">
        <v>1033</v>
      </c>
    </row>
    <row r="13" spans="1:14" ht="15">
      <c r="B13" s="76" t="s">
        <v>759</v>
      </c>
    </row>
    <row r="15" spans="1:14" ht="13.15">
      <c r="B15" s="138" t="str">
        <f>Calc_nonPGITT_NQT_entrants!B274</f>
        <v>Subject</v>
      </c>
      <c r="C15" s="138" t="str">
        <f>Calc_nonPGITT_NQT_entrants!C274</f>
        <v>2021/22</v>
      </c>
      <c r="D15" s="138" t="str">
        <f>Calc_nonPGITT_NQT_entrants!D274</f>
        <v>2022/23</v>
      </c>
      <c r="E15" s="138" t="str">
        <f>Calc_nonPGITT_NQT_entrants!E274</f>
        <v>2023/24</v>
      </c>
      <c r="F15" s="138" t="str">
        <f>Calc_nonPGITT_NQT_entrants!F274</f>
        <v>2024/25</v>
      </c>
      <c r="G15" s="138" t="str">
        <f>Calc_nonPGITT_NQT_entrants!G274</f>
        <v>2025/26</v>
      </c>
      <c r="H15" s="138" t="str">
        <f>Calc_nonPGITT_NQT_entrants!H274</f>
        <v>2026/27</v>
      </c>
      <c r="I15" s="138" t="str">
        <f>Calc_nonPGITT_NQT_entrants!I274</f>
        <v>2027/28</v>
      </c>
      <c r="J15" s="138" t="str">
        <f>Calc_nonPGITT_NQT_entrants!J274</f>
        <v>2028/29</v>
      </c>
      <c r="K15" s="138" t="str">
        <f>Calc_nonPGITT_NQT_entrants!K274</f>
        <v>2029/30</v>
      </c>
    </row>
    <row r="16" spans="1:14" ht="13.15">
      <c r="B16" s="138" t="str">
        <f>Calc_nonPGITT_NQT_entrants!B275</f>
        <v>Primary</v>
      </c>
      <c r="C16" s="661">
        <f>Calc_nonPGITT_NQT_entrants!C275</f>
        <v>8587.4146045201342</v>
      </c>
      <c r="D16" s="661">
        <f>Calc_nonPGITT_NQT_entrants!D275</f>
        <v>8557.2462497000233</v>
      </c>
      <c r="E16" s="661">
        <f>Calc_nonPGITT_NQT_entrants!E275</f>
        <v>8495.9788927382069</v>
      </c>
      <c r="F16" s="661">
        <f>Calc_nonPGITT_NQT_entrants!F275</f>
        <v>8650.4853831015862</v>
      </c>
      <c r="G16" s="661">
        <f>Calc_nonPGITT_NQT_entrants!G275</f>
        <v>8710.813931093493</v>
      </c>
      <c r="H16" s="661">
        <f>Calc_nonPGITT_NQT_entrants!H275</f>
        <v>8682.143242654387</v>
      </c>
      <c r="I16" s="661">
        <f>Calc_nonPGITT_NQT_entrants!I275</f>
        <v>8632.6144303694928</v>
      </c>
      <c r="J16" s="661">
        <f>Calc_nonPGITT_NQT_entrants!J275</f>
        <v>8820.6259233317905</v>
      </c>
      <c r="K16" s="661">
        <f>Calc_nonPGITT_NQT_entrants!K275</f>
        <v>8693.9684068637434</v>
      </c>
    </row>
    <row r="17" spans="2:11" ht="13.15">
      <c r="B17" s="138" t="str">
        <f>Calc_nonPGITT_NQT_entrants!B276</f>
        <v>Art &amp; Design</v>
      </c>
      <c r="C17" s="661">
        <f>Calc_nonPGITT_NQT_entrants!C276</f>
        <v>462.71555546703155</v>
      </c>
      <c r="D17" s="661">
        <f>Calc_nonPGITT_NQT_entrants!D276</f>
        <v>449.60543639942063</v>
      </c>
      <c r="E17" s="661">
        <f>Calc_nonPGITT_NQT_entrants!E276</f>
        <v>445.67840896678467</v>
      </c>
      <c r="F17" s="661">
        <f>Calc_nonPGITT_NQT_entrants!F276</f>
        <v>476.30286584089708</v>
      </c>
      <c r="G17" s="661">
        <f>Calc_nonPGITT_NQT_entrants!G276</f>
        <v>473.55991184306464</v>
      </c>
      <c r="H17" s="661">
        <f>Calc_nonPGITT_NQT_entrants!H276</f>
        <v>463.54310883872392</v>
      </c>
      <c r="I17" s="661">
        <f>Calc_nonPGITT_NQT_entrants!I276</f>
        <v>460.54947197301425</v>
      </c>
      <c r="J17" s="661">
        <f>Calc_nonPGITT_NQT_entrants!J276</f>
        <v>459.01781072634736</v>
      </c>
      <c r="K17" s="661">
        <f>Calc_nonPGITT_NQT_entrants!K276</f>
        <v>466.64869846737412</v>
      </c>
    </row>
    <row r="18" spans="2:11" ht="13.15">
      <c r="B18" s="138" t="str">
        <f>Calc_nonPGITT_NQT_entrants!B277</f>
        <v>Biology</v>
      </c>
      <c r="C18" s="661">
        <f>Calc_nonPGITT_NQT_entrants!C277</f>
        <v>800.35223344620863</v>
      </c>
      <c r="D18" s="661">
        <f>Calc_nonPGITT_NQT_entrants!D277</f>
        <v>831.39928729672613</v>
      </c>
      <c r="E18" s="661">
        <f>Calc_nonPGITT_NQT_entrants!E277</f>
        <v>836.3993161339755</v>
      </c>
      <c r="F18" s="661">
        <f>Calc_nonPGITT_NQT_entrants!F277</f>
        <v>807.13035215724017</v>
      </c>
      <c r="G18" s="661">
        <f>Calc_nonPGITT_NQT_entrants!G277</f>
        <v>809.14261332233525</v>
      </c>
      <c r="H18" s="661">
        <f>Calc_nonPGITT_NQT_entrants!H277</f>
        <v>812.26638444940727</v>
      </c>
      <c r="I18" s="661">
        <f>Calc_nonPGITT_NQT_entrants!I277</f>
        <v>804.17427172843634</v>
      </c>
      <c r="J18" s="661">
        <f>Calc_nonPGITT_NQT_entrants!J277</f>
        <v>777.46062356991615</v>
      </c>
      <c r="K18" s="661">
        <f>Calc_nonPGITT_NQT_entrants!K277</f>
        <v>792.74265720092365</v>
      </c>
    </row>
    <row r="19" spans="2:11" ht="13.15">
      <c r="B19" s="138" t="str">
        <f>Calc_nonPGITT_NQT_entrants!B278</f>
        <v>Business Studies</v>
      </c>
      <c r="C19" s="661">
        <f>Calc_nonPGITT_NQT_entrants!C278</f>
        <v>248.64079558440881</v>
      </c>
      <c r="D19" s="661">
        <f>Calc_nonPGITT_NQT_entrants!D278</f>
        <v>267.22407492797555</v>
      </c>
      <c r="E19" s="661">
        <f>Calc_nonPGITT_NQT_entrants!E278</f>
        <v>294.79010279472476</v>
      </c>
      <c r="F19" s="661">
        <f>Calc_nonPGITT_NQT_entrants!F278</f>
        <v>294.60598995730339</v>
      </c>
      <c r="G19" s="661">
        <f>Calc_nonPGITT_NQT_entrants!G278</f>
        <v>309.76215672456112</v>
      </c>
      <c r="H19" s="661">
        <f>Calc_nonPGITT_NQT_entrants!H278</f>
        <v>313.16633582877773</v>
      </c>
      <c r="I19" s="661">
        <f>Calc_nonPGITT_NQT_entrants!I278</f>
        <v>310.101884206531</v>
      </c>
      <c r="J19" s="661">
        <f>Calc_nonPGITT_NQT_entrants!J278</f>
        <v>296.23305294657837</v>
      </c>
      <c r="K19" s="661">
        <f>Calc_nonPGITT_NQT_entrants!K278</f>
        <v>305.05055851873243</v>
      </c>
    </row>
    <row r="20" spans="2:11" ht="13.15">
      <c r="B20" s="138" t="str">
        <f>Calc_nonPGITT_NQT_entrants!B279</f>
        <v>Chemistry</v>
      </c>
      <c r="C20" s="661">
        <f>Calc_nonPGITT_NQT_entrants!C279</f>
        <v>777.17756914245967</v>
      </c>
      <c r="D20" s="661">
        <f>Calc_nonPGITT_NQT_entrants!D279</f>
        <v>805.64663111388552</v>
      </c>
      <c r="E20" s="661">
        <f>Calc_nonPGITT_NQT_entrants!E279</f>
        <v>808.24525104536201</v>
      </c>
      <c r="F20" s="661">
        <f>Calc_nonPGITT_NQT_entrants!F279</f>
        <v>776.63242705770369</v>
      </c>
      <c r="G20" s="661">
        <f>Calc_nonPGITT_NQT_entrants!G279</f>
        <v>775.5604822455515</v>
      </c>
      <c r="H20" s="661">
        <f>Calc_nonPGITT_NQT_entrants!H279</f>
        <v>778.88232102420397</v>
      </c>
      <c r="I20" s="661">
        <f>Calc_nonPGITT_NQT_entrants!I279</f>
        <v>769.25070762180371</v>
      </c>
      <c r="J20" s="661">
        <f>Calc_nonPGITT_NQT_entrants!J279</f>
        <v>740.1755530847289</v>
      </c>
      <c r="K20" s="661">
        <f>Calc_nonPGITT_NQT_entrants!K279</f>
        <v>752.63607995203313</v>
      </c>
    </row>
    <row r="21" spans="2:11" ht="13.15">
      <c r="B21" s="138" t="str">
        <f>Calc_nonPGITT_NQT_entrants!B280</f>
        <v>Classics</v>
      </c>
      <c r="C21" s="661">
        <f>Calc_nonPGITT_NQT_entrants!C280</f>
        <v>17.985958617435116</v>
      </c>
      <c r="D21" s="661">
        <f>Calc_nonPGITT_NQT_entrants!D280</f>
        <v>18.465487835330997</v>
      </c>
      <c r="E21" s="661">
        <f>Calc_nonPGITT_NQT_entrants!E280</f>
        <v>18.352218723839083</v>
      </c>
      <c r="F21" s="661">
        <f>Calc_nonPGITT_NQT_entrants!F280</f>
        <v>17.81106077922929</v>
      </c>
      <c r="G21" s="661">
        <f>Calc_nonPGITT_NQT_entrants!G280</f>
        <v>17.986602671711896</v>
      </c>
      <c r="H21" s="661">
        <f>Calc_nonPGITT_NQT_entrants!H280</f>
        <v>17.584126359289222</v>
      </c>
      <c r="I21" s="661">
        <f>Calc_nonPGITT_NQT_entrants!I280</f>
        <v>17.418216757054758</v>
      </c>
      <c r="J21" s="661">
        <f>Calc_nonPGITT_NQT_entrants!J280</f>
        <v>17.224748961134079</v>
      </c>
      <c r="K21" s="661">
        <f>Calc_nonPGITT_NQT_entrants!K280</f>
        <v>17.684914494772009</v>
      </c>
    </row>
    <row r="22" spans="2:11" ht="13.15">
      <c r="B22" s="138" t="str">
        <f>Calc_nonPGITT_NQT_entrants!B281</f>
        <v>Computing</v>
      </c>
      <c r="C22" s="661">
        <f>Calc_nonPGITT_NQT_entrants!C281</f>
        <v>390.38993148661052</v>
      </c>
      <c r="D22" s="661">
        <f>Calc_nonPGITT_NQT_entrants!D281</f>
        <v>386.93184735717193</v>
      </c>
      <c r="E22" s="661">
        <f>Calc_nonPGITT_NQT_entrants!E281</f>
        <v>387.61830459434475</v>
      </c>
      <c r="F22" s="661">
        <f>Calc_nonPGITT_NQT_entrants!F281</f>
        <v>411.40717585951745</v>
      </c>
      <c r="G22" s="661">
        <f>Calc_nonPGITT_NQT_entrants!G281</f>
        <v>410.70871873253731</v>
      </c>
      <c r="H22" s="661">
        <f>Calc_nonPGITT_NQT_entrants!H281</f>
        <v>405.52516401967421</v>
      </c>
      <c r="I22" s="661">
        <f>Calc_nonPGITT_NQT_entrants!I281</f>
        <v>403.87672892229432</v>
      </c>
      <c r="J22" s="661">
        <f>Calc_nonPGITT_NQT_entrants!J281</f>
        <v>401.95361646912625</v>
      </c>
      <c r="K22" s="661">
        <f>Calc_nonPGITT_NQT_entrants!K281</f>
        <v>407.99344380736522</v>
      </c>
    </row>
    <row r="23" spans="2:11" ht="13.15">
      <c r="B23" s="138" t="str">
        <f>Calc_nonPGITT_NQT_entrants!B282</f>
        <v>Design &amp; Technology</v>
      </c>
      <c r="C23" s="661">
        <f>Calc_nonPGITT_NQT_entrants!C282</f>
        <v>553.58954751577164</v>
      </c>
      <c r="D23" s="661">
        <f>Calc_nonPGITT_NQT_entrants!D282</f>
        <v>524.25244052355833</v>
      </c>
      <c r="E23" s="661">
        <f>Calc_nonPGITT_NQT_entrants!E282</f>
        <v>500.82123038029101</v>
      </c>
      <c r="F23" s="661">
        <f>Calc_nonPGITT_NQT_entrants!F282</f>
        <v>543.44281533712194</v>
      </c>
      <c r="G23" s="661">
        <f>Calc_nonPGITT_NQT_entrants!G282</f>
        <v>530.39850775552759</v>
      </c>
      <c r="H23" s="661">
        <f>Calc_nonPGITT_NQT_entrants!H282</f>
        <v>510.70106245085134</v>
      </c>
      <c r="I23" s="661">
        <f>Calc_nonPGITT_NQT_entrants!I282</f>
        <v>506.53769246626655</v>
      </c>
      <c r="J23" s="661">
        <f>Calc_nonPGITT_NQT_entrants!J282</f>
        <v>511.66046323530401</v>
      </c>
      <c r="K23" s="661">
        <f>Calc_nonPGITT_NQT_entrants!K282</f>
        <v>517.61464478517019</v>
      </c>
    </row>
    <row r="24" spans="2:11" ht="13.15">
      <c r="B24" s="138" t="str">
        <f>Calc_nonPGITT_NQT_entrants!B283</f>
        <v>Drama</v>
      </c>
      <c r="C24" s="661">
        <f>Calc_nonPGITT_NQT_entrants!C283</f>
        <v>245.8675584694879</v>
      </c>
      <c r="D24" s="661">
        <f>Calc_nonPGITT_NQT_entrants!D283</f>
        <v>236.34248448049183</v>
      </c>
      <c r="E24" s="661">
        <f>Calc_nonPGITT_NQT_entrants!E283</f>
        <v>230.03635534231304</v>
      </c>
      <c r="F24" s="661">
        <f>Calc_nonPGITT_NQT_entrants!F283</f>
        <v>253.22173735519874</v>
      </c>
      <c r="G24" s="661">
        <f>Calc_nonPGITT_NQT_entrants!G283</f>
        <v>251.33125497122808</v>
      </c>
      <c r="H24" s="661">
        <f>Calc_nonPGITT_NQT_entrants!H283</f>
        <v>244.43342484973061</v>
      </c>
      <c r="I24" s="661">
        <f>Calc_nonPGITT_NQT_entrants!I283</f>
        <v>245.09107620842872</v>
      </c>
      <c r="J24" s="661">
        <f>Calc_nonPGITT_NQT_entrants!J283</f>
        <v>249.93676712267504</v>
      </c>
      <c r="K24" s="661">
        <f>Calc_nonPGITT_NQT_entrants!K283</f>
        <v>255.50397725323802</v>
      </c>
    </row>
    <row r="25" spans="2:11" ht="13.15">
      <c r="B25" s="138" t="str">
        <f>Calc_nonPGITT_NQT_entrants!B284</f>
        <v>English</v>
      </c>
      <c r="C25" s="661">
        <f>Calc_nonPGITT_NQT_entrants!C284</f>
        <v>1968.1822415442889</v>
      </c>
      <c r="D25" s="661">
        <f>Calc_nonPGITT_NQT_entrants!D284</f>
        <v>2004.5339949667382</v>
      </c>
      <c r="E25" s="661">
        <f>Calc_nonPGITT_NQT_entrants!E284</f>
        <v>1974.3232332049351</v>
      </c>
      <c r="F25" s="661">
        <f>Calc_nonPGITT_NQT_entrants!F284</f>
        <v>1895.88557900759</v>
      </c>
      <c r="G25" s="661">
        <f>Calc_nonPGITT_NQT_entrants!G284</f>
        <v>1867.5853220652434</v>
      </c>
      <c r="H25" s="661">
        <f>Calc_nonPGITT_NQT_entrants!H284</f>
        <v>1861.9571076095822</v>
      </c>
      <c r="I25" s="661">
        <f>Calc_nonPGITT_NQT_entrants!I284</f>
        <v>1839.7564646820201</v>
      </c>
      <c r="J25" s="661">
        <f>Calc_nonPGITT_NQT_entrants!J284</f>
        <v>1785.3219783329341</v>
      </c>
      <c r="K25" s="661">
        <f>Calc_nonPGITT_NQT_entrants!K284</f>
        <v>1816.7118718885881</v>
      </c>
    </row>
    <row r="26" spans="2:11" ht="13.15">
      <c r="B26" s="138" t="str">
        <f>Calc_nonPGITT_NQT_entrants!B285</f>
        <v>Food</v>
      </c>
      <c r="C26" s="661">
        <f>Calc_nonPGITT_NQT_entrants!C285</f>
        <v>119.49758900940036</v>
      </c>
      <c r="D26" s="661">
        <f>Calc_nonPGITT_NQT_entrants!D285</f>
        <v>112.81595336822022</v>
      </c>
      <c r="E26" s="661">
        <f>Calc_nonPGITT_NQT_entrants!E285</f>
        <v>113.66252329072546</v>
      </c>
      <c r="F26" s="661">
        <f>Calc_nonPGITT_NQT_entrants!F285</f>
        <v>116.05038750072809</v>
      </c>
      <c r="G26" s="661">
        <f>Calc_nonPGITT_NQT_entrants!G285</f>
        <v>112.79966720528252</v>
      </c>
      <c r="H26" s="661">
        <f>Calc_nonPGITT_NQT_entrants!H285</f>
        <v>113.4612171470386</v>
      </c>
      <c r="I26" s="661">
        <f>Calc_nonPGITT_NQT_entrants!I285</f>
        <v>110.90726509317584</v>
      </c>
      <c r="J26" s="661">
        <f>Calc_nonPGITT_NQT_entrants!J285</f>
        <v>104.66726857024834</v>
      </c>
      <c r="K26" s="661">
        <f>Calc_nonPGITT_NQT_entrants!K285</f>
        <v>104.87231768548641</v>
      </c>
    </row>
    <row r="27" spans="2:11" ht="13.15">
      <c r="B27" s="138" t="str">
        <f>Calc_nonPGITT_NQT_entrants!B286</f>
        <v>Geography</v>
      </c>
      <c r="C27" s="661">
        <f>Calc_nonPGITT_NQT_entrants!C286</f>
        <v>700.69434590892581</v>
      </c>
      <c r="D27" s="661">
        <f>Calc_nonPGITT_NQT_entrants!D286</f>
        <v>720.29491513430673</v>
      </c>
      <c r="E27" s="661">
        <f>Calc_nonPGITT_NQT_entrants!E286</f>
        <v>707.91889765455483</v>
      </c>
      <c r="F27" s="661">
        <f>Calc_nonPGITT_NQT_entrants!F286</f>
        <v>692.62665100345191</v>
      </c>
      <c r="G27" s="661">
        <f>Calc_nonPGITT_NQT_entrants!G286</f>
        <v>686.04251455332405</v>
      </c>
      <c r="H27" s="661">
        <f>Calc_nonPGITT_NQT_entrants!H286</f>
        <v>674.51381049716827</v>
      </c>
      <c r="I27" s="661">
        <f>Calc_nonPGITT_NQT_entrants!I286</f>
        <v>670.64687783705881</v>
      </c>
      <c r="J27" s="661">
        <f>Calc_nonPGITT_NQT_entrants!J286</f>
        <v>667.13303463696695</v>
      </c>
      <c r="K27" s="661">
        <f>Calc_nonPGITT_NQT_entrants!K286</f>
        <v>681.22866402307102</v>
      </c>
    </row>
    <row r="28" spans="2:11" ht="13.15">
      <c r="B28" s="138" t="str">
        <f>Calc_nonPGITT_NQT_entrants!B287</f>
        <v>History</v>
      </c>
      <c r="C28" s="661">
        <f>Calc_nonPGITT_NQT_entrants!C287</f>
        <v>760.01962366865939</v>
      </c>
      <c r="D28" s="661">
        <f>Calc_nonPGITT_NQT_entrants!D287</f>
        <v>782.83220438930482</v>
      </c>
      <c r="E28" s="661">
        <f>Calc_nonPGITT_NQT_entrants!E287</f>
        <v>771.21410332666096</v>
      </c>
      <c r="F28" s="661">
        <f>Calc_nonPGITT_NQT_entrants!F287</f>
        <v>753.15897444579059</v>
      </c>
      <c r="G28" s="661">
        <f>Calc_nonPGITT_NQT_entrants!G287</f>
        <v>747.49906215275064</v>
      </c>
      <c r="H28" s="661">
        <f>Calc_nonPGITT_NQT_entrants!H287</f>
        <v>735.72465753843028</v>
      </c>
      <c r="I28" s="661">
        <f>Calc_nonPGITT_NQT_entrants!I287</f>
        <v>731.03788629810526</v>
      </c>
      <c r="J28" s="661">
        <f>Calc_nonPGITT_NQT_entrants!J287</f>
        <v>725.37322069615675</v>
      </c>
      <c r="K28" s="661">
        <f>Calc_nonPGITT_NQT_entrants!K287</f>
        <v>741.03704149178384</v>
      </c>
    </row>
    <row r="29" spans="2:11" ht="13.15">
      <c r="B29" s="138" t="str">
        <f>Calc_nonPGITT_NQT_entrants!B288</f>
        <v>Mathematics</v>
      </c>
      <c r="C29" s="661">
        <f>Calc_nonPGITT_NQT_entrants!C288</f>
        <v>2249.16685475126</v>
      </c>
      <c r="D29" s="661">
        <f>Calc_nonPGITT_NQT_entrants!D288</f>
        <v>2274.9693800601499</v>
      </c>
      <c r="E29" s="661">
        <f>Calc_nonPGITT_NQT_entrants!E288</f>
        <v>2244.7223436699037</v>
      </c>
      <c r="F29" s="661">
        <f>Calc_nonPGITT_NQT_entrants!F288</f>
        <v>2162.2737056627861</v>
      </c>
      <c r="G29" s="661">
        <f>Calc_nonPGITT_NQT_entrants!G288</f>
        <v>2134.9450272442768</v>
      </c>
      <c r="H29" s="661">
        <f>Calc_nonPGITT_NQT_entrants!H288</f>
        <v>2116.2167975435027</v>
      </c>
      <c r="I29" s="661">
        <f>Calc_nonPGITT_NQT_entrants!I288</f>
        <v>2087.601065212918</v>
      </c>
      <c r="J29" s="661">
        <f>Calc_nonPGITT_NQT_entrants!J288</f>
        <v>2030.543468996389</v>
      </c>
      <c r="K29" s="661">
        <f>Calc_nonPGITT_NQT_entrants!K288</f>
        <v>2060.6451284838736</v>
      </c>
    </row>
    <row r="30" spans="2:11" ht="13.15">
      <c r="B30" s="138" t="str">
        <f>Calc_nonPGITT_NQT_entrants!B289</f>
        <v>Modern Foreign Languages</v>
      </c>
      <c r="C30" s="661">
        <f>Calc_nonPGITT_NQT_entrants!C289</f>
        <v>1517.4563512567061</v>
      </c>
      <c r="D30" s="661">
        <f>Calc_nonPGITT_NQT_entrants!D289</f>
        <v>1988.2021683835037</v>
      </c>
      <c r="E30" s="661">
        <f>Calc_nonPGITT_NQT_entrants!E289</f>
        <v>1850.3962200403012</v>
      </c>
      <c r="F30" s="661">
        <f>Calc_nonPGITT_NQT_entrants!F289</f>
        <v>1115.9465122370818</v>
      </c>
      <c r="G30" s="661">
        <f>Calc_nonPGITT_NQT_entrants!G289</f>
        <v>1081.6010833656469</v>
      </c>
      <c r="H30" s="661">
        <f>Calc_nonPGITT_NQT_entrants!H289</f>
        <v>1013.926993318294</v>
      </c>
      <c r="I30" s="661">
        <f>Calc_nonPGITT_NQT_entrants!I289</f>
        <v>975.80890221334391</v>
      </c>
      <c r="J30" s="661">
        <f>Calc_nonPGITT_NQT_entrants!J289</f>
        <v>941.59202026219657</v>
      </c>
      <c r="K30" s="661">
        <f>Calc_nonPGITT_NQT_entrants!K289</f>
        <v>999.34929921822879</v>
      </c>
    </row>
    <row r="31" spans="2:11" ht="13.15">
      <c r="B31" s="138" t="str">
        <f>Calc_nonPGITT_NQT_entrants!B290</f>
        <v>Music</v>
      </c>
      <c r="C31" s="661">
        <f>Calc_nonPGITT_NQT_entrants!C290</f>
        <v>253.79718532176202</v>
      </c>
      <c r="D31" s="661">
        <f>Calc_nonPGITT_NQT_entrants!D290</f>
        <v>242.30712484915179</v>
      </c>
      <c r="E31" s="661">
        <f>Calc_nonPGITT_NQT_entrants!E290</f>
        <v>229.56694441246731</v>
      </c>
      <c r="F31" s="661">
        <f>Calc_nonPGITT_NQT_entrants!F290</f>
        <v>256.9155583822764</v>
      </c>
      <c r="G31" s="661">
        <f>Calc_nonPGITT_NQT_entrants!G290</f>
        <v>252.79107230462833</v>
      </c>
      <c r="H31" s="661">
        <f>Calc_nonPGITT_NQT_entrants!H290</f>
        <v>242.36586597853878</v>
      </c>
      <c r="I31" s="661">
        <f>Calc_nonPGITT_NQT_entrants!I290</f>
        <v>243.3456976550234</v>
      </c>
      <c r="J31" s="661">
        <f>Calc_nonPGITT_NQT_entrants!J290</f>
        <v>252.15066458476539</v>
      </c>
      <c r="K31" s="661">
        <f>Calc_nonPGITT_NQT_entrants!K290</f>
        <v>257.27507781830548</v>
      </c>
    </row>
    <row r="32" spans="2:11" ht="13.15">
      <c r="B32" s="138" t="str">
        <f>Calc_nonPGITT_NQT_entrants!B291</f>
        <v>Others</v>
      </c>
      <c r="C32" s="661">
        <f>Calc_nonPGITT_NQT_entrants!C291</f>
        <v>515.07773731086434</v>
      </c>
      <c r="D32" s="661">
        <f>Calc_nonPGITT_NQT_entrants!D291</f>
        <v>539.94616218882663</v>
      </c>
      <c r="E32" s="661">
        <f>Calc_nonPGITT_NQT_entrants!E291</f>
        <v>574.18359769329913</v>
      </c>
      <c r="F32" s="661">
        <f>Calc_nonPGITT_NQT_entrants!F291</f>
        <v>588.94122781528188</v>
      </c>
      <c r="G32" s="661">
        <f>Calc_nonPGITT_NQT_entrants!G291</f>
        <v>615.54931971702911</v>
      </c>
      <c r="H32" s="661">
        <f>Calc_nonPGITT_NQT_entrants!H291</f>
        <v>609.95648167370109</v>
      </c>
      <c r="I32" s="661">
        <f>Calc_nonPGITT_NQT_entrants!I291</f>
        <v>607.17204991735446</v>
      </c>
      <c r="J32" s="661">
        <f>Calc_nonPGITT_NQT_entrants!J291</f>
        <v>596.7117060128121</v>
      </c>
      <c r="K32" s="661">
        <f>Calc_nonPGITT_NQT_entrants!K291</f>
        <v>616.500425454528</v>
      </c>
    </row>
    <row r="33" spans="2:11" ht="13.15">
      <c r="B33" s="138" t="str">
        <f>Calc_nonPGITT_NQT_entrants!B292</f>
        <v>Physical Education</v>
      </c>
      <c r="C33" s="661">
        <f>Calc_nonPGITT_NQT_entrants!C292</f>
        <v>795.39507460919162</v>
      </c>
      <c r="D33" s="661">
        <f>Calc_nonPGITT_NQT_entrants!D292</f>
        <v>771.38020249945725</v>
      </c>
      <c r="E33" s="661">
        <f>Calc_nonPGITT_NQT_entrants!E292</f>
        <v>776.16506767360261</v>
      </c>
      <c r="F33" s="661">
        <f>Calc_nonPGITT_NQT_entrants!F292</f>
        <v>845.37139683353473</v>
      </c>
      <c r="G33" s="661">
        <f>Calc_nonPGITT_NQT_entrants!G292</f>
        <v>840.30924397018634</v>
      </c>
      <c r="H33" s="661">
        <f>Calc_nonPGITT_NQT_entrants!H292</f>
        <v>840.74189380664654</v>
      </c>
      <c r="I33" s="661">
        <f>Calc_nonPGITT_NQT_entrants!I292</f>
        <v>841.20804697087306</v>
      </c>
      <c r="J33" s="661">
        <f>Calc_nonPGITT_NQT_entrants!J292</f>
        <v>833.09464753690168</v>
      </c>
      <c r="K33" s="661">
        <f>Calc_nonPGITT_NQT_entrants!K292</f>
        <v>852.33066937232729</v>
      </c>
    </row>
    <row r="34" spans="2:11" ht="13.15">
      <c r="B34" s="138" t="str">
        <f>Calc_nonPGITT_NQT_entrants!B293</f>
        <v>Physics</v>
      </c>
      <c r="C34" s="661">
        <f>Calc_nonPGITT_NQT_entrants!C293</f>
        <v>788.7141302501135</v>
      </c>
      <c r="D34" s="661">
        <f>Calc_nonPGITT_NQT_entrants!D293</f>
        <v>819.70769314081804</v>
      </c>
      <c r="E34" s="661">
        <f>Calc_nonPGITT_NQT_entrants!E293</f>
        <v>818.58451505779237</v>
      </c>
      <c r="F34" s="661">
        <f>Calc_nonPGITT_NQT_entrants!F293</f>
        <v>785.27184515658575</v>
      </c>
      <c r="G34" s="661">
        <f>Calc_nonPGITT_NQT_entrants!G293</f>
        <v>779.81280479893428</v>
      </c>
      <c r="H34" s="661">
        <f>Calc_nonPGITT_NQT_entrants!H293</f>
        <v>782.03878677979185</v>
      </c>
      <c r="I34" s="661">
        <f>Calc_nonPGITT_NQT_entrants!I293</f>
        <v>771.07899396104028</v>
      </c>
      <c r="J34" s="661">
        <f>Calc_nonPGITT_NQT_entrants!J293</f>
        <v>740.96706326742196</v>
      </c>
      <c r="K34" s="661">
        <f>Calc_nonPGITT_NQT_entrants!K293</f>
        <v>751.16912492205597</v>
      </c>
    </row>
    <row r="35" spans="2:11" ht="13.15">
      <c r="B35" s="138" t="str">
        <f>Calc_nonPGITT_NQT_entrants!B294</f>
        <v>Religious Education</v>
      </c>
      <c r="C35" s="661">
        <f>Calc_nonPGITT_NQT_entrants!C294</f>
        <v>381.92528586132039</v>
      </c>
      <c r="D35" s="661">
        <f>Calc_nonPGITT_NQT_entrants!D294</f>
        <v>365.48027331997292</v>
      </c>
      <c r="E35" s="661">
        <f>Calc_nonPGITT_NQT_entrants!E294</f>
        <v>361.87225723982749</v>
      </c>
      <c r="F35" s="661">
        <f>Calc_nonPGITT_NQT_entrants!F294</f>
        <v>387.49433751035167</v>
      </c>
      <c r="G35" s="661">
        <f>Calc_nonPGITT_NQT_entrants!G294</f>
        <v>382.06984063312774</v>
      </c>
      <c r="H35" s="661">
        <f>Calc_nonPGITT_NQT_entrants!H294</f>
        <v>376.88773234029082</v>
      </c>
      <c r="I35" s="661">
        <f>Calc_nonPGITT_NQT_entrants!I294</f>
        <v>374.35513353284585</v>
      </c>
      <c r="J35" s="661">
        <f>Calc_nonPGITT_NQT_entrants!J294</f>
        <v>370.60223398346329</v>
      </c>
      <c r="K35" s="661">
        <f>Calc_nonPGITT_NQT_entrants!K294</f>
        <v>376.48733444928098</v>
      </c>
    </row>
    <row r="36" spans="2:11" ht="13.15">
      <c r="B36" s="137" t="str">
        <f>Calc_nonPGITT_NQT_entrants!B295</f>
        <v>Total</v>
      </c>
      <c r="C36" s="271">
        <f>Calc_nonPGITT_NQT_entrants!C295</f>
        <v>22134.060173742044</v>
      </c>
      <c r="D36" s="271">
        <f>Calc_nonPGITT_NQT_entrants!D295</f>
        <v>22699.584011935032</v>
      </c>
      <c r="E36" s="271">
        <f>Calc_nonPGITT_NQT_entrants!E295</f>
        <v>22440.529783983915</v>
      </c>
      <c r="F36" s="271">
        <f>Calc_nonPGITT_NQT_entrants!F295</f>
        <v>21830.975983001259</v>
      </c>
      <c r="G36" s="271">
        <f>Calc_nonPGITT_NQT_entrants!G295</f>
        <v>21790.269137370444</v>
      </c>
      <c r="H36" s="271">
        <f>Calc_nonPGITT_NQT_entrants!H295</f>
        <v>21596.03651470803</v>
      </c>
      <c r="I36" s="271">
        <f>Calc_nonPGITT_NQT_entrants!I295</f>
        <v>21402.532863627079</v>
      </c>
      <c r="J36" s="271">
        <f>Calc_nonPGITT_NQT_entrants!J295</f>
        <v>21322.445866327856</v>
      </c>
      <c r="K36" s="271">
        <f>Calc_nonPGITT_NQT_entrants!K295</f>
        <v>21467.450336150883</v>
      </c>
    </row>
  </sheetData>
  <mergeCells count="1">
    <mergeCell ref="A5:G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0000"/>
  </sheetPr>
  <dimension ref="A1:V277"/>
  <sheetViews>
    <sheetView showGridLines="0" zoomScale="90" zoomScaleNormal="90" workbookViewId="0"/>
  </sheetViews>
  <sheetFormatPr defaultRowHeight="12.75"/>
  <cols>
    <col min="1" max="1" width="10.265625" customWidth="1"/>
    <col min="2" max="2" width="25.73046875" customWidth="1"/>
    <col min="3" max="11" width="10.73046875" customWidth="1"/>
  </cols>
  <sheetData>
    <row r="1" spans="1:16" s="64" customFormat="1" ht="13.9">
      <c r="A1" s="63" t="str">
        <f>ModelBanner</f>
        <v>TSM_202021</v>
      </c>
    </row>
    <row r="2" spans="1:16" s="64" customFormat="1" ht="13.9">
      <c r="A2" s="865" t="s">
        <v>13</v>
      </c>
      <c r="B2" s="865" t="s">
        <v>30</v>
      </c>
    </row>
    <row r="3" spans="1:16" s="64" customFormat="1" ht="13.9">
      <c r="A3" s="65"/>
    </row>
    <row r="4" spans="1:16" s="538" customFormat="1" ht="13.15">
      <c r="A4" s="539" t="s">
        <v>26</v>
      </c>
      <c r="B4" s="539"/>
      <c r="C4" s="539"/>
      <c r="D4" s="539"/>
      <c r="E4" s="280"/>
      <c r="F4" s="539"/>
      <c r="G4" s="539"/>
    </row>
    <row r="5" spans="1:16" s="537" customFormat="1" ht="13.15">
      <c r="A5" s="649" t="s">
        <v>767</v>
      </c>
      <c r="B5" s="649"/>
      <c r="C5" s="649"/>
      <c r="D5" s="649"/>
      <c r="E5" s="649"/>
      <c r="F5" s="649"/>
      <c r="G5" s="649"/>
      <c r="H5" s="649"/>
      <c r="I5" s="649"/>
      <c r="J5" s="649"/>
      <c r="K5" s="649"/>
    </row>
    <row r="6" spans="1:16" s="534" customFormat="1" ht="13.15">
      <c r="A6" s="536" t="s">
        <v>1287</v>
      </c>
      <c r="B6" s="59"/>
      <c r="C6" s="59"/>
      <c r="D6" s="59"/>
      <c r="E6" s="280"/>
      <c r="F6" s="59"/>
      <c r="G6" s="59"/>
      <c r="H6" s="43"/>
      <c r="I6" s="43"/>
      <c r="J6" s="43"/>
      <c r="K6" s="43"/>
    </row>
    <row r="7" spans="1:16" s="534" customFormat="1" ht="13.15">
      <c r="A7" s="535" t="s">
        <v>766</v>
      </c>
      <c r="B7" s="536"/>
      <c r="C7" s="59"/>
      <c r="D7" s="59"/>
      <c r="E7" s="280"/>
      <c r="F7" s="59"/>
      <c r="G7" s="59"/>
      <c r="H7" s="43"/>
      <c r="I7" s="43"/>
      <c r="J7" s="43"/>
      <c r="K7" s="43"/>
    </row>
    <row r="8" spans="1:16" s="534" customFormat="1" ht="13.15">
      <c r="A8" s="536" t="s">
        <v>24</v>
      </c>
      <c r="B8" s="59"/>
      <c r="C8" s="59"/>
      <c r="D8" s="59"/>
      <c r="E8" s="280"/>
      <c r="F8" s="59"/>
      <c r="G8" s="59"/>
      <c r="H8" s="43"/>
      <c r="I8" s="43"/>
      <c r="J8" s="43"/>
      <c r="K8" s="43"/>
    </row>
    <row r="9" spans="1:16" s="532" customFormat="1" ht="13.15">
      <c r="A9" s="533" t="s">
        <v>765</v>
      </c>
      <c r="B9" s="71"/>
      <c r="C9" s="69"/>
      <c r="D9" s="46"/>
      <c r="E9" s="46"/>
      <c r="F9" s="70"/>
      <c r="G9" s="46"/>
      <c r="H9" s="46"/>
      <c r="I9" s="70"/>
      <c r="J9" s="47"/>
      <c r="K9" s="47"/>
    </row>
    <row r="10" spans="1:16">
      <c r="A10" s="1080">
        <f>SUM(A11:A56)</f>
        <v>0</v>
      </c>
    </row>
    <row r="11" spans="1:16" ht="15">
      <c r="B11" s="76" t="s">
        <v>764</v>
      </c>
    </row>
    <row r="13" spans="1:16" ht="13.15" customHeight="1">
      <c r="B13" s="1336" t="s">
        <v>1756</v>
      </c>
      <c r="C13" s="1336"/>
      <c r="D13" s="1336"/>
      <c r="E13" s="1336"/>
      <c r="F13" s="1336"/>
      <c r="G13" s="1336"/>
      <c r="H13" s="1336"/>
      <c r="I13" s="1336"/>
      <c r="J13" s="1336"/>
      <c r="K13" s="1336"/>
      <c r="L13" s="1336"/>
      <c r="M13" s="1336"/>
      <c r="N13" s="1336"/>
      <c r="O13" s="1336"/>
      <c r="P13" s="1336"/>
    </row>
    <row r="14" spans="1:16">
      <c r="B14" s="1336"/>
      <c r="C14" s="1336"/>
      <c r="D14" s="1336"/>
      <c r="E14" s="1336"/>
      <c r="F14" s="1336"/>
      <c r="G14" s="1336"/>
      <c r="H14" s="1336"/>
      <c r="I14" s="1336"/>
      <c r="J14" s="1336"/>
      <c r="K14" s="1336"/>
      <c r="L14" s="1336"/>
      <c r="M14" s="1336"/>
      <c r="N14" s="1336"/>
      <c r="O14" s="1336"/>
      <c r="P14" s="1336"/>
    </row>
    <row r="15" spans="1:16">
      <c r="B15" s="1336"/>
      <c r="C15" s="1336"/>
      <c r="D15" s="1336"/>
      <c r="E15" s="1336"/>
      <c r="F15" s="1336"/>
      <c r="G15" s="1336"/>
      <c r="H15" s="1336"/>
      <c r="I15" s="1336"/>
      <c r="J15" s="1336"/>
      <c r="K15" s="1336"/>
      <c r="L15" s="1336"/>
      <c r="M15" s="1336"/>
      <c r="N15" s="1336"/>
      <c r="O15" s="1336"/>
      <c r="P15" s="1336"/>
    </row>
    <row r="16" spans="1:16">
      <c r="B16" s="525"/>
      <c r="C16" s="525"/>
      <c r="D16" s="525"/>
      <c r="E16" s="525"/>
      <c r="F16" s="525"/>
      <c r="G16" s="525"/>
      <c r="H16" s="525"/>
      <c r="I16" s="525"/>
      <c r="J16" s="525"/>
      <c r="K16" s="525"/>
    </row>
    <row r="17" spans="2:16" ht="13.15" customHeight="1">
      <c r="B17" s="660" t="s">
        <v>1034</v>
      </c>
      <c r="C17" s="660"/>
      <c r="D17" s="660"/>
      <c r="E17" s="660"/>
      <c r="F17" s="660"/>
      <c r="G17" s="660"/>
      <c r="H17" s="660"/>
      <c r="I17" s="660"/>
      <c r="J17" s="660"/>
      <c r="K17" s="660"/>
      <c r="L17" s="167"/>
      <c r="M17" s="167"/>
      <c r="N17" s="167"/>
      <c r="O17" s="167"/>
      <c r="P17" s="167"/>
    </row>
    <row r="18" spans="2:16">
      <c r="B18" s="660"/>
      <c r="C18" s="660"/>
      <c r="D18" s="660"/>
      <c r="E18" s="660"/>
      <c r="F18" s="660"/>
      <c r="G18" s="660"/>
      <c r="H18" s="660"/>
      <c r="I18" s="660"/>
      <c r="J18" s="660"/>
      <c r="K18" s="660"/>
      <c r="L18" s="167"/>
      <c r="M18" s="167"/>
      <c r="N18" s="167"/>
      <c r="O18" s="167"/>
      <c r="P18" s="167"/>
    </row>
    <row r="20" spans="2:16" ht="28.15" customHeight="1">
      <c r="B20" s="1484" t="s">
        <v>59</v>
      </c>
      <c r="C20" s="1486" t="s">
        <v>763</v>
      </c>
      <c r="D20" s="1487"/>
      <c r="E20" s="1488"/>
      <c r="F20" s="1486" t="s">
        <v>762</v>
      </c>
      <c r="G20" s="1489"/>
      <c r="H20" s="1488"/>
    </row>
    <row r="21" spans="2:16" s="150" customFormat="1" ht="14.25">
      <c r="B21" s="1485"/>
      <c r="C21" s="633" t="s">
        <v>663</v>
      </c>
      <c r="D21" s="634" t="s">
        <v>662</v>
      </c>
      <c r="E21" s="634" t="s">
        <v>661</v>
      </c>
      <c r="F21" s="633" t="s">
        <v>663</v>
      </c>
      <c r="G21" s="634" t="s">
        <v>662</v>
      </c>
      <c r="H21" s="634" t="s">
        <v>661</v>
      </c>
    </row>
    <row r="22" spans="2:16" ht="13.15">
      <c r="B22" s="632" t="str">
        <f>Outputs_for_conversion_rates!B16</f>
        <v>Primary</v>
      </c>
      <c r="C22" s="540">
        <f>RAW_DATA_INPUTS!C602</f>
        <v>0.89614265869839471</v>
      </c>
      <c r="D22" s="540">
        <f>RAW_DATA_INPUTS!D602</f>
        <v>0.9271834932567149</v>
      </c>
      <c r="E22" s="540">
        <f>RAW_DATA_INPUTS!E602</f>
        <v>0.93313101162359524</v>
      </c>
      <c r="F22" s="540">
        <f>Data_selected_by_user_testing!E147</f>
        <v>0.76847704297434927</v>
      </c>
      <c r="G22" s="540">
        <f>Data_selected_by_user_testing!F147</f>
        <v>0.82541827566518555</v>
      </c>
      <c r="H22" s="540">
        <f>Data_selected_by_user_testing!G147</f>
        <v>0.87243101096953679</v>
      </c>
      <c r="L22" s="10"/>
    </row>
    <row r="23" spans="2:16" ht="13.15">
      <c r="B23" s="632" t="str">
        <f>Outputs_for_conversion_rates!B17</f>
        <v>Art &amp; Design</v>
      </c>
      <c r="C23" s="540">
        <f>RAW_DATA_INPUTS!C584</f>
        <v>0.94947197539302808</v>
      </c>
      <c r="D23" s="540">
        <f>RAW_DATA_INPUTS!D584</f>
        <v>0.95084656084656083</v>
      </c>
      <c r="E23" s="540">
        <f>RAW_DATA_INPUTS!E584</f>
        <v>0.95520837807365055</v>
      </c>
      <c r="F23" s="540">
        <f>Data_selected_by_user_testing!E158</f>
        <v>0.67360694012821543</v>
      </c>
      <c r="G23" s="540">
        <f>Data_selected_by_user_testing!F158</f>
        <v>0.78248297213622298</v>
      </c>
      <c r="H23" s="540">
        <f>Data_selected_by_user_testing!G158</f>
        <v>0.738152383140952</v>
      </c>
      <c r="L23" s="10"/>
    </row>
    <row r="24" spans="2:16" ht="13.15">
      <c r="B24" s="632" t="str">
        <f>Outputs_for_conversion_rates!B18</f>
        <v>Biology</v>
      </c>
      <c r="C24" s="540">
        <f>RAW_DATA_INPUTS!C585</f>
        <v>0.88367113863770252</v>
      </c>
      <c r="D24" s="540">
        <f>RAW_DATA_INPUTS!D585</f>
        <v>0.91032212885154062</v>
      </c>
      <c r="E24" s="540">
        <f>RAW_DATA_INPUTS!E585</f>
        <v>0.91768188164764153</v>
      </c>
      <c r="F24" s="540">
        <f>Data_selected_by_user_testing!E159</f>
        <v>0.77097188806839478</v>
      </c>
      <c r="G24" s="540">
        <f>Data_selected_by_user_testing!F159</f>
        <v>0.84554501106225255</v>
      </c>
      <c r="H24" s="540">
        <f>Data_selected_by_user_testing!G159</f>
        <v>0.80784765103794953</v>
      </c>
      <c r="L24" s="10"/>
    </row>
    <row r="25" spans="2:16" ht="13.15">
      <c r="B25" s="632" t="str">
        <f>Outputs_for_conversion_rates!B19</f>
        <v>Business Studies</v>
      </c>
      <c r="C25" s="540">
        <f>RAW_DATA_INPUTS!C586</f>
        <v>0.89303690568456684</v>
      </c>
      <c r="D25" s="540">
        <f>RAW_DATA_INPUTS!D586</f>
        <v>0.95251461988304098</v>
      </c>
      <c r="E25" s="540">
        <f>RAW_DATA_INPUTS!E586</f>
        <v>0.92669677066228795</v>
      </c>
      <c r="F25" s="540">
        <f>Data_selected_by_user_testing!E160</f>
        <v>0.64060244773207087</v>
      </c>
      <c r="G25" s="540">
        <f>Data_selected_by_user_testing!F160</f>
        <v>0.6998301607362164</v>
      </c>
      <c r="H25" s="540">
        <f>Data_selected_by_user_testing!G160</f>
        <v>0.73045789541921802</v>
      </c>
      <c r="L25" s="10"/>
    </row>
    <row r="26" spans="2:16" ht="13.15">
      <c r="B26" s="632" t="str">
        <f>Outputs_for_conversion_rates!B20</f>
        <v>Chemistry</v>
      </c>
      <c r="C26" s="540">
        <f>RAW_DATA_INPUTS!C587</f>
        <v>0.86814685488086996</v>
      </c>
      <c r="D26" s="540">
        <f>RAW_DATA_INPUTS!D587</f>
        <v>0.87233003772807516</v>
      </c>
      <c r="E26" s="540">
        <f>RAW_DATA_INPUTS!E587</f>
        <v>0.89693439422213006</v>
      </c>
      <c r="F26" s="540">
        <f>Data_selected_by_user_testing!E161</f>
        <v>0.75078906881821306</v>
      </c>
      <c r="G26" s="540">
        <f>Data_selected_by_user_testing!F161</f>
        <v>0.78362577999250327</v>
      </c>
      <c r="H26" s="540">
        <f>Data_selected_by_user_testing!G161</f>
        <v>0.79163389192130429</v>
      </c>
      <c r="L26" s="10"/>
    </row>
    <row r="27" spans="2:16" ht="13.15">
      <c r="B27" s="632" t="str">
        <f>Outputs_for_conversion_rates!B21</f>
        <v>Classics</v>
      </c>
      <c r="C27" s="540">
        <f>RAW_DATA_INPUTS!C588</f>
        <v>0.98245614035087725</v>
      </c>
      <c r="D27" s="540">
        <f>RAW_DATA_INPUTS!D588</f>
        <v>0.95000000000000007</v>
      </c>
      <c r="E27" s="540">
        <f>RAW_DATA_INPUTS!E588</f>
        <v>0.96363636363636374</v>
      </c>
      <c r="F27" s="540">
        <f>Data_selected_by_user_testing!E162</f>
        <v>0.64060244773207087</v>
      </c>
      <c r="G27" s="540">
        <f>Data_selected_by_user_testing!F162</f>
        <v>0.6998301607362164</v>
      </c>
      <c r="H27" s="540">
        <f>Data_selected_by_user_testing!G162</f>
        <v>0.73045789541921802</v>
      </c>
      <c r="L27" s="10"/>
    </row>
    <row r="28" spans="2:16" ht="13.15">
      <c r="B28" s="632" t="str">
        <f>Outputs_for_conversion_rates!B22</f>
        <v>Computing</v>
      </c>
      <c r="C28" s="540">
        <f>RAW_DATA_INPUTS!C589</f>
        <v>0.86331781182725942</v>
      </c>
      <c r="D28" s="540">
        <f>RAW_DATA_INPUTS!D589</f>
        <v>0.86674055829228247</v>
      </c>
      <c r="E28" s="540">
        <f>RAW_DATA_INPUTS!E589</f>
        <v>0.87374827201644112</v>
      </c>
      <c r="F28" s="540">
        <f>Data_selected_by_user_testing!E163</f>
        <v>0.66918038717144479</v>
      </c>
      <c r="G28" s="540">
        <f>Data_selected_by_user_testing!F163</f>
        <v>0.7884393757503001</v>
      </c>
      <c r="H28" s="540">
        <f>Data_selected_by_user_testing!G163</f>
        <v>0.76769436010939096</v>
      </c>
    </row>
    <row r="29" spans="2:16" ht="13.15">
      <c r="B29" s="632" t="str">
        <f>Outputs_for_conversion_rates!B23</f>
        <v>Design &amp; Technology</v>
      </c>
      <c r="C29" s="540">
        <f>RAW_DATA_INPUTS!C590</f>
        <v>0.92659265221685605</v>
      </c>
      <c r="D29" s="540">
        <f>RAW_DATA_INPUTS!D590</f>
        <v>0.96319322344322345</v>
      </c>
      <c r="E29" s="540">
        <f>RAW_DATA_INPUTS!E590</f>
        <v>0.94895870853151965</v>
      </c>
      <c r="F29" s="540">
        <f>Data_selected_by_user_testing!E164</f>
        <v>0.73725246063574301</v>
      </c>
      <c r="G29" s="540">
        <f>Data_selected_by_user_testing!F164</f>
        <v>0.81228592314118631</v>
      </c>
      <c r="H29" s="540">
        <f>Data_selected_by_user_testing!G164</f>
        <v>0.80660209251038562</v>
      </c>
    </row>
    <row r="30" spans="2:16" ht="13.15">
      <c r="B30" s="632" t="str">
        <f>Outputs_for_conversion_rates!B24</f>
        <v>Drama</v>
      </c>
      <c r="C30" s="540">
        <f>RAW_DATA_INPUTS!C591</f>
        <v>0.95708438598646195</v>
      </c>
      <c r="D30" s="540">
        <f>RAW_DATA_INPUTS!D591</f>
        <v>0.96167394121257588</v>
      </c>
      <c r="E30" s="540">
        <f>RAW_DATA_INPUTS!E591</f>
        <v>0.96392737293666086</v>
      </c>
      <c r="F30" s="540">
        <f>Data_selected_by_user_testing!E165</f>
        <v>0.71211063949225017</v>
      </c>
      <c r="G30" s="540">
        <f>Data_selected_by_user_testing!F165</f>
        <v>0.76479988126453269</v>
      </c>
      <c r="H30" s="540">
        <f>Data_selected_by_user_testing!G165</f>
        <v>0.796632031808157</v>
      </c>
    </row>
    <row r="31" spans="2:16" ht="13.15">
      <c r="B31" s="632" t="str">
        <f>Outputs_for_conversion_rates!B25</f>
        <v>English</v>
      </c>
      <c r="C31" s="540">
        <f>RAW_DATA_INPUTS!C592</f>
        <v>0.9177688425548729</v>
      </c>
      <c r="D31" s="540">
        <f>RAW_DATA_INPUTS!D592</f>
        <v>0.94662817858470039</v>
      </c>
      <c r="E31" s="540">
        <f>RAW_DATA_INPUTS!E592</f>
        <v>0.9369013635625234</v>
      </c>
      <c r="F31" s="540">
        <f>Data_selected_by_user_testing!E166</f>
        <v>0.8053938548662789</v>
      </c>
      <c r="G31" s="540">
        <f>Data_selected_by_user_testing!F166</f>
        <v>0.84742159015496754</v>
      </c>
      <c r="H31" s="540">
        <f>Data_selected_by_user_testing!G166</f>
        <v>0.8585059417140124</v>
      </c>
    </row>
    <row r="32" spans="2:16" ht="13.15">
      <c r="B32" s="632" t="str">
        <f>Outputs_for_conversion_rates!B26</f>
        <v>Food</v>
      </c>
      <c r="C32" s="540">
        <f>RAW_DATA_INPUTS!C593</f>
        <v>0.95571428571428574</v>
      </c>
      <c r="D32" s="540">
        <f>RAW_DATA_INPUTS!D593</f>
        <v>1</v>
      </c>
      <c r="E32" s="540">
        <f>RAW_DATA_INPUTS!E593</f>
        <v>0.83061274232096205</v>
      </c>
      <c r="F32" s="540">
        <f>Data_selected_by_user_testing!E167</f>
        <v>0.73396418396418395</v>
      </c>
      <c r="G32" s="540">
        <f>Data_selected_by_user_testing!F167</f>
        <v>0.89983016073621636</v>
      </c>
      <c r="H32" s="540">
        <f>Data_selected_by_user_testing!G167</f>
        <v>0.9</v>
      </c>
    </row>
    <row r="33" spans="1:11" ht="13.15">
      <c r="B33" s="632" t="str">
        <f>Outputs_for_conversion_rates!B27</f>
        <v>Geography</v>
      </c>
      <c r="C33" s="540">
        <f>RAW_DATA_INPUTS!C594</f>
        <v>0.93002027743016924</v>
      </c>
      <c r="D33" s="540">
        <f>RAW_DATA_INPUTS!D594</f>
        <v>0.94654055183946495</v>
      </c>
      <c r="E33" s="540">
        <f>RAW_DATA_INPUTS!E594</f>
        <v>0.92331812968361837</v>
      </c>
      <c r="F33" s="540">
        <f>Data_selected_by_user_testing!E168</f>
        <v>0.78780957239011429</v>
      </c>
      <c r="G33" s="540">
        <f>Data_selected_by_user_testing!F168</f>
        <v>0.86324044065203487</v>
      </c>
      <c r="H33" s="540">
        <f>Data_selected_by_user_testing!G168</f>
        <v>0.8214624971977913</v>
      </c>
    </row>
    <row r="34" spans="1:11" ht="13.15">
      <c r="B34" s="632" t="str">
        <f>Outputs_for_conversion_rates!B28</f>
        <v>History</v>
      </c>
      <c r="C34" s="540">
        <f>RAW_DATA_INPUTS!C595</f>
        <v>0.95547574638144206</v>
      </c>
      <c r="D34" s="540">
        <f>RAW_DATA_INPUTS!D595</f>
        <v>0.94410665816722927</v>
      </c>
      <c r="E34" s="540">
        <f>RAW_DATA_INPUTS!E595</f>
        <v>0.94295837142259964</v>
      </c>
      <c r="F34" s="540">
        <f>Data_selected_by_user_testing!E169</f>
        <v>0.79160334708252755</v>
      </c>
      <c r="G34" s="540">
        <f>Data_selected_by_user_testing!F169</f>
        <v>0.82062993825137598</v>
      </c>
      <c r="H34" s="540">
        <f>Data_selected_by_user_testing!G169</f>
        <v>0.84259289610494426</v>
      </c>
    </row>
    <row r="35" spans="1:11" ht="13.15">
      <c r="B35" s="632" t="str">
        <f>Outputs_for_conversion_rates!B29</f>
        <v>Mathematics</v>
      </c>
      <c r="C35" s="540">
        <f>RAW_DATA_INPUTS!C596</f>
        <v>0.87503470637571457</v>
      </c>
      <c r="D35" s="540">
        <f>RAW_DATA_INPUTS!D596</f>
        <v>0.89195377107024787</v>
      </c>
      <c r="E35" s="540">
        <f>RAW_DATA_INPUTS!E596</f>
        <v>0.90533384439811226</v>
      </c>
      <c r="F35" s="540">
        <f>Data_selected_by_user_testing!E170</f>
        <v>0.73071035941191764</v>
      </c>
      <c r="G35" s="540">
        <f>Data_selected_by_user_testing!F170</f>
        <v>0.78739241609098698</v>
      </c>
      <c r="H35" s="540">
        <f>Data_selected_by_user_testing!G170</f>
        <v>0.79547099770998209</v>
      </c>
    </row>
    <row r="36" spans="1:11" ht="13.15">
      <c r="B36" s="632" t="str">
        <f>Outputs_for_conversion_rates!B30</f>
        <v>Modern Foreign Languages</v>
      </c>
      <c r="C36" s="540">
        <f>RAW_DATA_INPUTS!C597</f>
        <v>0.92110085253832019</v>
      </c>
      <c r="D36" s="540">
        <f>RAW_DATA_INPUTS!D597</f>
        <v>0.92455476753349086</v>
      </c>
      <c r="E36" s="540">
        <f>RAW_DATA_INPUTS!E597</f>
        <v>0.92128736678087608</v>
      </c>
      <c r="F36" s="540">
        <f>Data_selected_by_user_testing!E171</f>
        <v>0.66401667548009002</v>
      </c>
      <c r="G36" s="540">
        <f>Data_selected_by_user_testing!F171</f>
        <v>0.6998301607362164</v>
      </c>
      <c r="H36" s="540">
        <f>Data_selected_by_user_testing!G171</f>
        <v>0.75581707974326451</v>
      </c>
    </row>
    <row r="37" spans="1:11" ht="13.15">
      <c r="B37" s="632" t="str">
        <f>Outputs_for_conversion_rates!B31</f>
        <v>Music</v>
      </c>
      <c r="C37" s="540">
        <f>RAW_DATA_INPUTS!C598</f>
        <v>0.93180769715894196</v>
      </c>
      <c r="D37" s="540">
        <f>RAW_DATA_INPUTS!D598</f>
        <v>0.96382113821138204</v>
      </c>
      <c r="E37" s="540">
        <f>RAW_DATA_INPUTS!E598</f>
        <v>0.95021548742284478</v>
      </c>
      <c r="F37" s="540">
        <f>Data_selected_by_user_testing!E172</f>
        <v>0.64798318530693721</v>
      </c>
      <c r="G37" s="540">
        <f>Data_selected_by_user_testing!F172</f>
        <v>0.72340244712808444</v>
      </c>
      <c r="H37" s="540">
        <f>Data_selected_by_user_testing!G172</f>
        <v>0.74841098676043682</v>
      </c>
    </row>
    <row r="38" spans="1:11" ht="13.15">
      <c r="B38" s="632" t="str">
        <f>Outputs_for_conversion_rates!B32</f>
        <v>Others</v>
      </c>
      <c r="C38" s="540">
        <f>RAW_DATA_INPUTS!C599</f>
        <v>0.92177160877058251</v>
      </c>
      <c r="D38" s="540">
        <f>RAW_DATA_INPUTS!D599</f>
        <v>0.88208993476234865</v>
      </c>
      <c r="E38" s="540">
        <f>RAW_DATA_INPUTS!E599</f>
        <v>0.95907459657459659</v>
      </c>
      <c r="F38" s="540">
        <f>Data_selected_by_user_testing!E173</f>
        <v>0.74336761232768167</v>
      </c>
      <c r="G38" s="540">
        <f>Data_selected_by_user_testing!F173</f>
        <v>0.75960591133004929</v>
      </c>
      <c r="H38" s="540">
        <f>Data_selected_by_user_testing!G173</f>
        <v>0.81746497195962675</v>
      </c>
    </row>
    <row r="39" spans="1:11" ht="13.15">
      <c r="B39" s="632" t="str">
        <f>Outputs_for_conversion_rates!B33</f>
        <v>Physical Education</v>
      </c>
      <c r="C39" s="540">
        <f>RAW_DATA_INPUTS!C600</f>
        <v>0.95294580119878658</v>
      </c>
      <c r="D39" s="540">
        <f>RAW_DATA_INPUTS!D600</f>
        <v>0.97358111807414693</v>
      </c>
      <c r="E39" s="540">
        <f>RAW_DATA_INPUTS!E600</f>
        <v>0.97445699702687705</v>
      </c>
      <c r="F39" s="540">
        <f>Data_selected_by_user_testing!E174</f>
        <v>0.64060244773207087</v>
      </c>
      <c r="G39" s="540">
        <f>Data_selected_by_user_testing!F174</f>
        <v>0.71660025710885566</v>
      </c>
      <c r="H39" s="540">
        <f>Data_selected_by_user_testing!G174</f>
        <v>0.73045789541921802</v>
      </c>
    </row>
    <row r="40" spans="1:11" ht="13.15">
      <c r="B40" s="632" t="str">
        <f>Outputs_for_conversion_rates!B34</f>
        <v>Physics</v>
      </c>
      <c r="C40" s="540">
        <f>RAW_DATA_INPUTS!C601</f>
        <v>0.82201527287278231</v>
      </c>
      <c r="D40" s="540">
        <f>RAW_DATA_INPUTS!D601</f>
        <v>0.86624859562699852</v>
      </c>
      <c r="E40" s="540">
        <f>RAW_DATA_INPUTS!E601</f>
        <v>0.84892161453455706</v>
      </c>
      <c r="F40" s="540">
        <f>Data_selected_by_user_testing!E175</f>
        <v>0.66789800169458458</v>
      </c>
      <c r="G40" s="540">
        <f>Data_selected_by_user_testing!F175</f>
        <v>0.73325744152811823</v>
      </c>
      <c r="H40" s="540">
        <f>Data_selected_by_user_testing!G175</f>
        <v>0.73454264481772569</v>
      </c>
    </row>
    <row r="41" spans="1:11" ht="13.15">
      <c r="B41" s="632" t="str">
        <f>Outputs_for_conversion_rates!B35</f>
        <v>Religious Education</v>
      </c>
      <c r="C41" s="540">
        <f>RAW_DATA_INPUTS!C603</f>
        <v>0.90719785948692877</v>
      </c>
      <c r="D41" s="540">
        <f>RAW_DATA_INPUTS!D603</f>
        <v>0.93452321871676713</v>
      </c>
      <c r="E41" s="540">
        <f>RAW_DATA_INPUTS!E603</f>
        <v>0.94971591333046357</v>
      </c>
      <c r="F41" s="540">
        <f>Data_selected_by_user_testing!E176</f>
        <v>0.784836127231617</v>
      </c>
      <c r="G41" s="540">
        <f>Data_selected_by_user_testing!F176</f>
        <v>0.89983016073621636</v>
      </c>
      <c r="H41" s="540">
        <f>Data_selected_by_user_testing!G176</f>
        <v>0.80191876490404401</v>
      </c>
    </row>
    <row r="42" spans="1:11">
      <c r="A42" s="295"/>
      <c r="C42" s="630"/>
      <c r="D42" s="630"/>
      <c r="E42" s="630"/>
      <c r="F42" s="631"/>
      <c r="G42" s="631"/>
      <c r="H42" s="631"/>
      <c r="I42" s="631"/>
      <c r="J42" s="631"/>
      <c r="K42" s="631"/>
    </row>
    <row r="43" spans="1:11" ht="14.25">
      <c r="B43" s="555" t="s">
        <v>1716</v>
      </c>
    </row>
    <row r="44" spans="1:11">
      <c r="B44" s="554" t="s">
        <v>660</v>
      </c>
      <c r="C44" s="554" t="s">
        <v>659</v>
      </c>
      <c r="D44" s="554"/>
      <c r="E44" s="554" t="s">
        <v>658</v>
      </c>
    </row>
    <row r="45" spans="1:11" ht="14.25">
      <c r="B45" s="553" t="s">
        <v>656</v>
      </c>
      <c r="C45" s="552" t="s">
        <v>657</v>
      </c>
      <c r="D45" s="551"/>
      <c r="E45" s="629">
        <f>RAW_DATA_INPUTS!E608</f>
        <v>0.46656352071514529</v>
      </c>
    </row>
    <row r="46" spans="1:11" ht="14.25">
      <c r="B46" s="553" t="s">
        <v>656</v>
      </c>
      <c r="C46" s="552" t="s">
        <v>655</v>
      </c>
      <c r="D46" s="551"/>
      <c r="E46" s="629">
        <f>RAW_DATA_INPUTS!E609</f>
        <v>0.13752793536187038</v>
      </c>
    </row>
    <row r="47" spans="1:11" ht="14.25">
      <c r="B47" s="545" t="str">
        <f>RAW_DATA_INPUTS!B610</f>
        <v>School Direct (SD) (funded)</v>
      </c>
      <c r="C47" s="549"/>
      <c r="D47" s="548"/>
      <c r="E47" s="1186">
        <f>RAW_DATA_INPUTS!E610</f>
        <v>0.25906824823792335</v>
      </c>
      <c r="F47" s="180"/>
      <c r="I47" s="180"/>
      <c r="J47" s="180"/>
    </row>
    <row r="48" spans="1:11" ht="14.25">
      <c r="B48" s="545" t="str">
        <f>RAW_DATA_INPUTS!B611</f>
        <v>School Direct (SD) (salaried)</v>
      </c>
      <c r="C48" s="544"/>
      <c r="D48" s="1"/>
      <c r="E48" s="1186">
        <f>RAW_DATA_INPUTS!E611</f>
        <v>9.4034725803678873E-2</v>
      </c>
    </row>
    <row r="49" spans="1:16" ht="14.25">
      <c r="A49" s="1184"/>
      <c r="B49" s="544" t="str">
        <f>RAW_DATA_INPUTS!B612</f>
        <v>Teach First (TF)</v>
      </c>
      <c r="C49" s="544"/>
      <c r="D49" s="1"/>
      <c r="E49" s="1186">
        <f>RAW_DATA_INPUTS!E612</f>
        <v>3.9711191335740074E-2</v>
      </c>
    </row>
    <row r="50" spans="1:16" ht="14.25">
      <c r="B50" s="545" t="str">
        <f>RAW_DATA_INPUTS!B613</f>
        <v>Postgraduate Teaching Apprenticeship (PGTA)</v>
      </c>
      <c r="C50" s="544"/>
      <c r="D50" s="1"/>
      <c r="E50" s="1186">
        <f>RAW_DATA_INPUTS!E613</f>
        <v>3.0943785456420837E-3</v>
      </c>
    </row>
    <row r="51" spans="1:16" ht="14.25">
      <c r="B51" s="542" t="s">
        <v>654</v>
      </c>
      <c r="C51" s="541"/>
      <c r="D51" s="541"/>
      <c r="E51" s="629">
        <f>RAW_DATA_INPUTS!E614</f>
        <v>0.39590854392298441</v>
      </c>
      <c r="F51" s="1185">
        <f>E45+E46+E51</f>
        <v>1</v>
      </c>
    </row>
    <row r="53" spans="1:16" ht="13.15">
      <c r="B53" s="74"/>
    </row>
    <row r="54" spans="1:16" ht="15">
      <c r="B54" s="76" t="s">
        <v>1035</v>
      </c>
    </row>
    <row r="56" spans="1:16" ht="13.15">
      <c r="B56" s="8" t="str">
        <f>Outputs_for_conversion_rates!B15</f>
        <v>Subject</v>
      </c>
      <c r="C56" s="8" t="str">
        <f>Outputs_for_conversion_rates!C15</f>
        <v>2021/22</v>
      </c>
      <c r="D56" s="8" t="str">
        <f>Outputs_for_conversion_rates!D15</f>
        <v>2022/23</v>
      </c>
      <c r="E56" s="8" t="str">
        <f>Outputs_for_conversion_rates!E15</f>
        <v>2023/24</v>
      </c>
      <c r="F56" s="8" t="str">
        <f>Outputs_for_conversion_rates!F15</f>
        <v>2024/25</v>
      </c>
      <c r="G56" s="8" t="str">
        <f>Outputs_for_conversion_rates!G15</f>
        <v>2025/26</v>
      </c>
      <c r="H56" s="8" t="str">
        <f>Outputs_for_conversion_rates!H15</f>
        <v>2026/27</v>
      </c>
      <c r="I56" s="8" t="str">
        <f>Outputs_for_conversion_rates!I15</f>
        <v>2027/28</v>
      </c>
      <c r="J56" s="8" t="str">
        <f>Outputs_for_conversion_rates!J15</f>
        <v>2028/29</v>
      </c>
      <c r="K56" s="8" t="str">
        <f>Outputs_for_conversion_rates!K15</f>
        <v>2029/30</v>
      </c>
      <c r="L56" s="183"/>
      <c r="M56" s="183"/>
      <c r="N56" s="183"/>
      <c r="O56" s="183"/>
      <c r="P56" s="183"/>
    </row>
    <row r="57" spans="1:16" ht="13.15">
      <c r="B57" s="8" t="str">
        <f>Outputs_for_conversion_rates!B16</f>
        <v>Primary</v>
      </c>
      <c r="C57" s="309">
        <f>Outputs_for_conversion_rates!C16</f>
        <v>8587.4146045201342</v>
      </c>
      <c r="D57" s="309">
        <f>Outputs_for_conversion_rates!D16</f>
        <v>8557.2462497000233</v>
      </c>
      <c r="E57" s="309">
        <f>Outputs_for_conversion_rates!E16</f>
        <v>8495.9788927382069</v>
      </c>
      <c r="F57" s="309">
        <f>Outputs_for_conversion_rates!F16</f>
        <v>8650.4853831015862</v>
      </c>
      <c r="G57" s="309">
        <f>Outputs_for_conversion_rates!G16</f>
        <v>8710.813931093493</v>
      </c>
      <c r="H57" s="309">
        <f>Outputs_for_conversion_rates!H16</f>
        <v>8682.143242654387</v>
      </c>
      <c r="I57" s="309">
        <f>Outputs_for_conversion_rates!I16</f>
        <v>8632.6144303694928</v>
      </c>
      <c r="J57" s="309">
        <f>Outputs_for_conversion_rates!J16</f>
        <v>8820.6259233317905</v>
      </c>
      <c r="K57" s="309">
        <f>Outputs_for_conversion_rates!K16</f>
        <v>8693.9684068637434</v>
      </c>
      <c r="L57" s="183"/>
      <c r="M57" s="183"/>
      <c r="N57" s="183"/>
      <c r="O57" s="183"/>
      <c r="P57" s="183"/>
    </row>
    <row r="58" spans="1:16" ht="13.15">
      <c r="B58" s="8" t="str">
        <f>Outputs_for_conversion_rates!B17</f>
        <v>Art &amp; Design</v>
      </c>
      <c r="C58" s="309">
        <f>Outputs_for_conversion_rates!C17</f>
        <v>462.71555546703155</v>
      </c>
      <c r="D58" s="309">
        <f>Outputs_for_conversion_rates!D17</f>
        <v>449.60543639942063</v>
      </c>
      <c r="E58" s="309">
        <f>Outputs_for_conversion_rates!E17</f>
        <v>445.67840896678467</v>
      </c>
      <c r="F58" s="309">
        <f>Outputs_for_conversion_rates!F17</f>
        <v>476.30286584089708</v>
      </c>
      <c r="G58" s="309">
        <f>Outputs_for_conversion_rates!G17</f>
        <v>473.55991184306464</v>
      </c>
      <c r="H58" s="309">
        <f>Outputs_for_conversion_rates!H17</f>
        <v>463.54310883872392</v>
      </c>
      <c r="I58" s="309">
        <f>Outputs_for_conversion_rates!I17</f>
        <v>460.54947197301425</v>
      </c>
      <c r="J58" s="309">
        <f>Outputs_for_conversion_rates!J17</f>
        <v>459.01781072634736</v>
      </c>
      <c r="K58" s="309">
        <f>Outputs_for_conversion_rates!K17</f>
        <v>466.64869846737412</v>
      </c>
      <c r="L58" s="183"/>
      <c r="M58" s="183"/>
      <c r="N58" s="183"/>
      <c r="O58" s="183"/>
      <c r="P58" s="183"/>
    </row>
    <row r="59" spans="1:16" ht="13.15">
      <c r="B59" s="8" t="str">
        <f>Outputs_for_conversion_rates!B18</f>
        <v>Biology</v>
      </c>
      <c r="C59" s="309">
        <f>Outputs_for_conversion_rates!C18</f>
        <v>800.35223344620863</v>
      </c>
      <c r="D59" s="309">
        <f>Outputs_for_conversion_rates!D18</f>
        <v>831.39928729672613</v>
      </c>
      <c r="E59" s="309">
        <f>Outputs_for_conversion_rates!E18</f>
        <v>836.3993161339755</v>
      </c>
      <c r="F59" s="309">
        <f>Outputs_for_conversion_rates!F18</f>
        <v>807.13035215724017</v>
      </c>
      <c r="G59" s="309">
        <f>Outputs_for_conversion_rates!G18</f>
        <v>809.14261332233525</v>
      </c>
      <c r="H59" s="309">
        <f>Outputs_for_conversion_rates!H18</f>
        <v>812.26638444940727</v>
      </c>
      <c r="I59" s="309">
        <f>Outputs_for_conversion_rates!I18</f>
        <v>804.17427172843634</v>
      </c>
      <c r="J59" s="309">
        <f>Outputs_for_conversion_rates!J18</f>
        <v>777.46062356991615</v>
      </c>
      <c r="K59" s="309">
        <f>Outputs_for_conversion_rates!K18</f>
        <v>792.74265720092365</v>
      </c>
      <c r="L59" s="183"/>
      <c r="M59" s="183"/>
      <c r="N59" s="183"/>
      <c r="O59" s="183"/>
      <c r="P59" s="183"/>
    </row>
    <row r="60" spans="1:16" ht="13.15">
      <c r="B60" s="8" t="str">
        <f>Outputs_for_conversion_rates!B19</f>
        <v>Business Studies</v>
      </c>
      <c r="C60" s="309">
        <f>Outputs_for_conversion_rates!C19</f>
        <v>248.64079558440881</v>
      </c>
      <c r="D60" s="309">
        <f>Outputs_for_conversion_rates!D19</f>
        <v>267.22407492797555</v>
      </c>
      <c r="E60" s="309">
        <f>Outputs_for_conversion_rates!E19</f>
        <v>294.79010279472476</v>
      </c>
      <c r="F60" s="309">
        <f>Outputs_for_conversion_rates!F19</f>
        <v>294.60598995730339</v>
      </c>
      <c r="G60" s="309">
        <f>Outputs_for_conversion_rates!G19</f>
        <v>309.76215672456112</v>
      </c>
      <c r="H60" s="309">
        <f>Outputs_for_conversion_rates!H19</f>
        <v>313.16633582877773</v>
      </c>
      <c r="I60" s="309">
        <f>Outputs_for_conversion_rates!I19</f>
        <v>310.101884206531</v>
      </c>
      <c r="J60" s="309">
        <f>Outputs_for_conversion_rates!J19</f>
        <v>296.23305294657837</v>
      </c>
      <c r="K60" s="309">
        <f>Outputs_for_conversion_rates!K19</f>
        <v>305.05055851873243</v>
      </c>
      <c r="L60" s="183"/>
      <c r="M60" s="183"/>
      <c r="N60" s="183"/>
      <c r="O60" s="183"/>
      <c r="P60" s="183"/>
    </row>
    <row r="61" spans="1:16" ht="13.15">
      <c r="B61" s="8" t="str">
        <f>Outputs_for_conversion_rates!B20</f>
        <v>Chemistry</v>
      </c>
      <c r="C61" s="309">
        <f>Outputs_for_conversion_rates!C20</f>
        <v>777.17756914245967</v>
      </c>
      <c r="D61" s="309">
        <f>Outputs_for_conversion_rates!D20</f>
        <v>805.64663111388552</v>
      </c>
      <c r="E61" s="309">
        <f>Outputs_for_conversion_rates!E20</f>
        <v>808.24525104536201</v>
      </c>
      <c r="F61" s="309">
        <f>Outputs_for_conversion_rates!F20</f>
        <v>776.63242705770369</v>
      </c>
      <c r="G61" s="309">
        <f>Outputs_for_conversion_rates!G20</f>
        <v>775.5604822455515</v>
      </c>
      <c r="H61" s="309">
        <f>Outputs_for_conversion_rates!H20</f>
        <v>778.88232102420397</v>
      </c>
      <c r="I61" s="309">
        <f>Outputs_for_conversion_rates!I20</f>
        <v>769.25070762180371</v>
      </c>
      <c r="J61" s="309">
        <f>Outputs_for_conversion_rates!J20</f>
        <v>740.1755530847289</v>
      </c>
      <c r="K61" s="309">
        <f>Outputs_for_conversion_rates!K20</f>
        <v>752.63607995203313</v>
      </c>
      <c r="L61" s="183"/>
      <c r="M61" s="183"/>
      <c r="N61" s="183"/>
      <c r="O61" s="183"/>
      <c r="P61" s="183"/>
    </row>
    <row r="62" spans="1:16" ht="13.15">
      <c r="B62" s="8" t="str">
        <f>Outputs_for_conversion_rates!B21</f>
        <v>Classics</v>
      </c>
      <c r="C62" s="309">
        <f>Outputs_for_conversion_rates!C21</f>
        <v>17.985958617435116</v>
      </c>
      <c r="D62" s="309">
        <f>Outputs_for_conversion_rates!D21</f>
        <v>18.465487835330997</v>
      </c>
      <c r="E62" s="309">
        <f>Outputs_for_conversion_rates!E21</f>
        <v>18.352218723839083</v>
      </c>
      <c r="F62" s="309">
        <f>Outputs_for_conversion_rates!F21</f>
        <v>17.81106077922929</v>
      </c>
      <c r="G62" s="309">
        <f>Outputs_for_conversion_rates!G21</f>
        <v>17.986602671711896</v>
      </c>
      <c r="H62" s="309">
        <f>Outputs_for_conversion_rates!H21</f>
        <v>17.584126359289222</v>
      </c>
      <c r="I62" s="309">
        <f>Outputs_for_conversion_rates!I21</f>
        <v>17.418216757054758</v>
      </c>
      <c r="J62" s="309">
        <f>Outputs_for_conversion_rates!J21</f>
        <v>17.224748961134079</v>
      </c>
      <c r="K62" s="309">
        <f>Outputs_for_conversion_rates!K21</f>
        <v>17.684914494772009</v>
      </c>
      <c r="L62" s="183"/>
      <c r="M62" s="183"/>
      <c r="N62" s="183"/>
      <c r="O62" s="183"/>
      <c r="P62" s="183"/>
    </row>
    <row r="63" spans="1:16" ht="13.15">
      <c r="B63" s="8" t="str">
        <f>Outputs_for_conversion_rates!B22</f>
        <v>Computing</v>
      </c>
      <c r="C63" s="309">
        <f>Outputs_for_conversion_rates!C22</f>
        <v>390.38993148661052</v>
      </c>
      <c r="D63" s="309">
        <f>Outputs_for_conversion_rates!D22</f>
        <v>386.93184735717193</v>
      </c>
      <c r="E63" s="309">
        <f>Outputs_for_conversion_rates!E22</f>
        <v>387.61830459434475</v>
      </c>
      <c r="F63" s="309">
        <f>Outputs_for_conversion_rates!F22</f>
        <v>411.40717585951745</v>
      </c>
      <c r="G63" s="309">
        <f>Outputs_for_conversion_rates!G22</f>
        <v>410.70871873253731</v>
      </c>
      <c r="H63" s="309">
        <f>Outputs_for_conversion_rates!H22</f>
        <v>405.52516401967421</v>
      </c>
      <c r="I63" s="309">
        <f>Outputs_for_conversion_rates!I22</f>
        <v>403.87672892229432</v>
      </c>
      <c r="J63" s="309">
        <f>Outputs_for_conversion_rates!J22</f>
        <v>401.95361646912625</v>
      </c>
      <c r="K63" s="309">
        <f>Outputs_for_conversion_rates!K22</f>
        <v>407.99344380736522</v>
      </c>
      <c r="L63" s="183"/>
      <c r="M63" s="183"/>
      <c r="N63" s="183"/>
      <c r="O63" s="183"/>
      <c r="P63" s="183"/>
    </row>
    <row r="64" spans="1:16" ht="13.15">
      <c r="B64" s="8" t="str">
        <f>Outputs_for_conversion_rates!B23</f>
        <v>Design &amp; Technology</v>
      </c>
      <c r="C64" s="309">
        <f>Outputs_for_conversion_rates!C23</f>
        <v>553.58954751577164</v>
      </c>
      <c r="D64" s="309">
        <f>Outputs_for_conversion_rates!D23</f>
        <v>524.25244052355833</v>
      </c>
      <c r="E64" s="309">
        <f>Outputs_for_conversion_rates!E23</f>
        <v>500.82123038029101</v>
      </c>
      <c r="F64" s="309">
        <f>Outputs_for_conversion_rates!F23</f>
        <v>543.44281533712194</v>
      </c>
      <c r="G64" s="309">
        <f>Outputs_for_conversion_rates!G23</f>
        <v>530.39850775552759</v>
      </c>
      <c r="H64" s="309">
        <f>Outputs_for_conversion_rates!H23</f>
        <v>510.70106245085134</v>
      </c>
      <c r="I64" s="309">
        <f>Outputs_for_conversion_rates!I23</f>
        <v>506.53769246626655</v>
      </c>
      <c r="J64" s="309">
        <f>Outputs_for_conversion_rates!J23</f>
        <v>511.66046323530401</v>
      </c>
      <c r="K64" s="309">
        <f>Outputs_for_conversion_rates!K23</f>
        <v>517.61464478517019</v>
      </c>
      <c r="L64" s="183"/>
      <c r="M64" s="183"/>
      <c r="N64" s="183"/>
      <c r="O64" s="183"/>
      <c r="P64" s="183"/>
    </row>
    <row r="65" spans="2:16" ht="13.15">
      <c r="B65" s="8" t="str">
        <f>Outputs_for_conversion_rates!B24</f>
        <v>Drama</v>
      </c>
      <c r="C65" s="309">
        <f>Outputs_for_conversion_rates!C24</f>
        <v>245.8675584694879</v>
      </c>
      <c r="D65" s="309">
        <f>Outputs_for_conversion_rates!D24</f>
        <v>236.34248448049183</v>
      </c>
      <c r="E65" s="309">
        <f>Outputs_for_conversion_rates!E24</f>
        <v>230.03635534231304</v>
      </c>
      <c r="F65" s="309">
        <f>Outputs_for_conversion_rates!F24</f>
        <v>253.22173735519874</v>
      </c>
      <c r="G65" s="309">
        <f>Outputs_for_conversion_rates!G24</f>
        <v>251.33125497122808</v>
      </c>
      <c r="H65" s="309">
        <f>Outputs_for_conversion_rates!H24</f>
        <v>244.43342484973061</v>
      </c>
      <c r="I65" s="309">
        <f>Outputs_for_conversion_rates!I24</f>
        <v>245.09107620842872</v>
      </c>
      <c r="J65" s="309">
        <f>Outputs_for_conversion_rates!J24</f>
        <v>249.93676712267504</v>
      </c>
      <c r="K65" s="309">
        <f>Outputs_for_conversion_rates!K24</f>
        <v>255.50397725323802</v>
      </c>
      <c r="L65" s="183"/>
      <c r="M65" s="183"/>
      <c r="N65" s="183"/>
      <c r="O65" s="183"/>
      <c r="P65" s="183"/>
    </row>
    <row r="66" spans="2:16" ht="13.15">
      <c r="B66" s="8" t="str">
        <f>Outputs_for_conversion_rates!B25</f>
        <v>English</v>
      </c>
      <c r="C66" s="309">
        <f>Outputs_for_conversion_rates!C25</f>
        <v>1968.1822415442889</v>
      </c>
      <c r="D66" s="309">
        <f>Outputs_for_conversion_rates!D25</f>
        <v>2004.5339949667382</v>
      </c>
      <c r="E66" s="309">
        <f>Outputs_for_conversion_rates!E25</f>
        <v>1974.3232332049351</v>
      </c>
      <c r="F66" s="309">
        <f>Outputs_for_conversion_rates!F25</f>
        <v>1895.88557900759</v>
      </c>
      <c r="G66" s="309">
        <f>Outputs_for_conversion_rates!G25</f>
        <v>1867.5853220652434</v>
      </c>
      <c r="H66" s="309">
        <f>Outputs_for_conversion_rates!H25</f>
        <v>1861.9571076095822</v>
      </c>
      <c r="I66" s="309">
        <f>Outputs_for_conversion_rates!I25</f>
        <v>1839.7564646820201</v>
      </c>
      <c r="J66" s="309">
        <f>Outputs_for_conversion_rates!J25</f>
        <v>1785.3219783329341</v>
      </c>
      <c r="K66" s="309">
        <f>Outputs_for_conversion_rates!K25</f>
        <v>1816.7118718885881</v>
      </c>
      <c r="L66" s="183"/>
      <c r="M66" s="183"/>
      <c r="N66" s="183"/>
      <c r="O66" s="183"/>
      <c r="P66" s="183"/>
    </row>
    <row r="67" spans="2:16" ht="13.15">
      <c r="B67" s="8" t="str">
        <f>Outputs_for_conversion_rates!B26</f>
        <v>Food</v>
      </c>
      <c r="C67" s="309">
        <f>Outputs_for_conversion_rates!C26</f>
        <v>119.49758900940036</v>
      </c>
      <c r="D67" s="309">
        <f>Outputs_for_conversion_rates!D26</f>
        <v>112.81595336822022</v>
      </c>
      <c r="E67" s="309">
        <f>Outputs_for_conversion_rates!E26</f>
        <v>113.66252329072546</v>
      </c>
      <c r="F67" s="309">
        <f>Outputs_for_conversion_rates!F26</f>
        <v>116.05038750072809</v>
      </c>
      <c r="G67" s="309">
        <f>Outputs_for_conversion_rates!G26</f>
        <v>112.79966720528252</v>
      </c>
      <c r="H67" s="309">
        <f>Outputs_for_conversion_rates!H26</f>
        <v>113.4612171470386</v>
      </c>
      <c r="I67" s="309">
        <f>Outputs_for_conversion_rates!I26</f>
        <v>110.90726509317584</v>
      </c>
      <c r="J67" s="309">
        <f>Outputs_for_conversion_rates!J26</f>
        <v>104.66726857024834</v>
      </c>
      <c r="K67" s="309">
        <f>Outputs_for_conversion_rates!K26</f>
        <v>104.87231768548641</v>
      </c>
      <c r="L67" s="183"/>
      <c r="M67" s="183"/>
      <c r="N67" s="183"/>
      <c r="O67" s="183"/>
      <c r="P67" s="183"/>
    </row>
    <row r="68" spans="2:16" ht="13.15">
      <c r="B68" s="8" t="str">
        <f>Outputs_for_conversion_rates!B27</f>
        <v>Geography</v>
      </c>
      <c r="C68" s="309">
        <f>Outputs_for_conversion_rates!C27</f>
        <v>700.69434590892581</v>
      </c>
      <c r="D68" s="309">
        <f>Outputs_for_conversion_rates!D27</f>
        <v>720.29491513430673</v>
      </c>
      <c r="E68" s="309">
        <f>Outputs_for_conversion_rates!E27</f>
        <v>707.91889765455483</v>
      </c>
      <c r="F68" s="309">
        <f>Outputs_for_conversion_rates!F27</f>
        <v>692.62665100345191</v>
      </c>
      <c r="G68" s="309">
        <f>Outputs_for_conversion_rates!G27</f>
        <v>686.04251455332405</v>
      </c>
      <c r="H68" s="309">
        <f>Outputs_for_conversion_rates!H27</f>
        <v>674.51381049716827</v>
      </c>
      <c r="I68" s="309">
        <f>Outputs_for_conversion_rates!I27</f>
        <v>670.64687783705881</v>
      </c>
      <c r="J68" s="309">
        <f>Outputs_for_conversion_rates!J27</f>
        <v>667.13303463696695</v>
      </c>
      <c r="K68" s="309">
        <f>Outputs_for_conversion_rates!K27</f>
        <v>681.22866402307102</v>
      </c>
      <c r="L68" s="183"/>
      <c r="M68" s="183"/>
      <c r="N68" s="183"/>
      <c r="O68" s="183"/>
      <c r="P68" s="183"/>
    </row>
    <row r="69" spans="2:16" ht="13.15">
      <c r="B69" s="8" t="str">
        <f>Outputs_for_conversion_rates!B28</f>
        <v>History</v>
      </c>
      <c r="C69" s="309">
        <f>Outputs_for_conversion_rates!C28</f>
        <v>760.01962366865939</v>
      </c>
      <c r="D69" s="309">
        <f>Outputs_for_conversion_rates!D28</f>
        <v>782.83220438930482</v>
      </c>
      <c r="E69" s="309">
        <f>Outputs_for_conversion_rates!E28</f>
        <v>771.21410332666096</v>
      </c>
      <c r="F69" s="309">
        <f>Outputs_for_conversion_rates!F28</f>
        <v>753.15897444579059</v>
      </c>
      <c r="G69" s="309">
        <f>Outputs_for_conversion_rates!G28</f>
        <v>747.49906215275064</v>
      </c>
      <c r="H69" s="309">
        <f>Outputs_for_conversion_rates!H28</f>
        <v>735.72465753843028</v>
      </c>
      <c r="I69" s="309">
        <f>Outputs_for_conversion_rates!I28</f>
        <v>731.03788629810526</v>
      </c>
      <c r="J69" s="309">
        <f>Outputs_for_conversion_rates!J28</f>
        <v>725.37322069615675</v>
      </c>
      <c r="K69" s="309">
        <f>Outputs_for_conversion_rates!K28</f>
        <v>741.03704149178384</v>
      </c>
      <c r="L69" s="183"/>
      <c r="M69" s="183"/>
      <c r="N69" s="183"/>
      <c r="O69" s="183"/>
      <c r="P69" s="183"/>
    </row>
    <row r="70" spans="2:16" ht="13.15">
      <c r="B70" s="8" t="str">
        <f>Outputs_for_conversion_rates!B29</f>
        <v>Mathematics</v>
      </c>
      <c r="C70" s="309">
        <f>Outputs_for_conversion_rates!C29</f>
        <v>2249.16685475126</v>
      </c>
      <c r="D70" s="309">
        <f>Outputs_for_conversion_rates!D29</f>
        <v>2274.9693800601499</v>
      </c>
      <c r="E70" s="309">
        <f>Outputs_for_conversion_rates!E29</f>
        <v>2244.7223436699037</v>
      </c>
      <c r="F70" s="309">
        <f>Outputs_for_conversion_rates!F29</f>
        <v>2162.2737056627861</v>
      </c>
      <c r="G70" s="309">
        <f>Outputs_for_conversion_rates!G29</f>
        <v>2134.9450272442768</v>
      </c>
      <c r="H70" s="309">
        <f>Outputs_for_conversion_rates!H29</f>
        <v>2116.2167975435027</v>
      </c>
      <c r="I70" s="309">
        <f>Outputs_for_conversion_rates!I29</f>
        <v>2087.601065212918</v>
      </c>
      <c r="J70" s="309">
        <f>Outputs_for_conversion_rates!J29</f>
        <v>2030.543468996389</v>
      </c>
      <c r="K70" s="309">
        <f>Outputs_for_conversion_rates!K29</f>
        <v>2060.6451284838736</v>
      </c>
      <c r="L70" s="183"/>
      <c r="M70" s="183"/>
      <c r="N70" s="183"/>
      <c r="O70" s="183"/>
      <c r="P70" s="183"/>
    </row>
    <row r="71" spans="2:16" ht="13.15">
      <c r="B71" s="8" t="str">
        <f>Outputs_for_conversion_rates!B30</f>
        <v>Modern Foreign Languages</v>
      </c>
      <c r="C71" s="309">
        <f>Outputs_for_conversion_rates!C30</f>
        <v>1517.4563512567061</v>
      </c>
      <c r="D71" s="309">
        <f>Outputs_for_conversion_rates!D30</f>
        <v>1988.2021683835037</v>
      </c>
      <c r="E71" s="309">
        <f>Outputs_for_conversion_rates!E30</f>
        <v>1850.3962200403012</v>
      </c>
      <c r="F71" s="309">
        <f>Outputs_for_conversion_rates!F30</f>
        <v>1115.9465122370818</v>
      </c>
      <c r="G71" s="309">
        <f>Outputs_for_conversion_rates!G30</f>
        <v>1081.6010833656469</v>
      </c>
      <c r="H71" s="309">
        <f>Outputs_for_conversion_rates!H30</f>
        <v>1013.926993318294</v>
      </c>
      <c r="I71" s="309">
        <f>Outputs_for_conversion_rates!I30</f>
        <v>975.80890221334391</v>
      </c>
      <c r="J71" s="309">
        <f>Outputs_for_conversion_rates!J30</f>
        <v>941.59202026219657</v>
      </c>
      <c r="K71" s="309">
        <f>Outputs_for_conversion_rates!K30</f>
        <v>999.34929921822879</v>
      </c>
      <c r="L71" s="183"/>
      <c r="M71" s="183"/>
      <c r="N71" s="183"/>
      <c r="O71" s="183"/>
      <c r="P71" s="183"/>
    </row>
    <row r="72" spans="2:16" ht="13.15">
      <c r="B72" s="8" t="str">
        <f>Outputs_for_conversion_rates!B31</f>
        <v>Music</v>
      </c>
      <c r="C72" s="309">
        <f>Outputs_for_conversion_rates!C31</f>
        <v>253.79718532176202</v>
      </c>
      <c r="D72" s="309">
        <f>Outputs_for_conversion_rates!D31</f>
        <v>242.30712484915179</v>
      </c>
      <c r="E72" s="309">
        <f>Outputs_for_conversion_rates!E31</f>
        <v>229.56694441246731</v>
      </c>
      <c r="F72" s="309">
        <f>Outputs_for_conversion_rates!F31</f>
        <v>256.9155583822764</v>
      </c>
      <c r="G72" s="309">
        <f>Outputs_for_conversion_rates!G31</f>
        <v>252.79107230462833</v>
      </c>
      <c r="H72" s="309">
        <f>Outputs_for_conversion_rates!H31</f>
        <v>242.36586597853878</v>
      </c>
      <c r="I72" s="309">
        <f>Outputs_for_conversion_rates!I31</f>
        <v>243.3456976550234</v>
      </c>
      <c r="J72" s="309">
        <f>Outputs_for_conversion_rates!J31</f>
        <v>252.15066458476539</v>
      </c>
      <c r="K72" s="309">
        <f>Outputs_for_conversion_rates!K31</f>
        <v>257.27507781830548</v>
      </c>
      <c r="L72" s="183"/>
      <c r="M72" s="183"/>
      <c r="N72" s="183"/>
      <c r="O72" s="183"/>
      <c r="P72" s="183"/>
    </row>
    <row r="73" spans="2:16" ht="13.15">
      <c r="B73" s="8" t="str">
        <f>Outputs_for_conversion_rates!B32</f>
        <v>Others</v>
      </c>
      <c r="C73" s="309">
        <f>Outputs_for_conversion_rates!C32</f>
        <v>515.07773731086434</v>
      </c>
      <c r="D73" s="309">
        <f>Outputs_for_conversion_rates!D32</f>
        <v>539.94616218882663</v>
      </c>
      <c r="E73" s="309">
        <f>Outputs_for_conversion_rates!E32</f>
        <v>574.18359769329913</v>
      </c>
      <c r="F73" s="309">
        <f>Outputs_for_conversion_rates!F32</f>
        <v>588.94122781528188</v>
      </c>
      <c r="G73" s="309">
        <f>Outputs_for_conversion_rates!G32</f>
        <v>615.54931971702911</v>
      </c>
      <c r="H73" s="309">
        <f>Outputs_for_conversion_rates!H32</f>
        <v>609.95648167370109</v>
      </c>
      <c r="I73" s="309">
        <f>Outputs_for_conversion_rates!I32</f>
        <v>607.17204991735446</v>
      </c>
      <c r="J73" s="309">
        <f>Outputs_for_conversion_rates!J32</f>
        <v>596.7117060128121</v>
      </c>
      <c r="K73" s="309">
        <f>Outputs_for_conversion_rates!K32</f>
        <v>616.500425454528</v>
      </c>
      <c r="L73" s="183"/>
      <c r="M73" s="183"/>
      <c r="N73" s="183"/>
      <c r="O73" s="183"/>
      <c r="P73" s="183"/>
    </row>
    <row r="74" spans="2:16" ht="13.15">
      <c r="B74" s="8" t="str">
        <f>Outputs_for_conversion_rates!B33</f>
        <v>Physical Education</v>
      </c>
      <c r="C74" s="309">
        <f>Outputs_for_conversion_rates!C33</f>
        <v>795.39507460919162</v>
      </c>
      <c r="D74" s="309">
        <f>Outputs_for_conversion_rates!D33</f>
        <v>771.38020249945725</v>
      </c>
      <c r="E74" s="309">
        <f>Outputs_for_conversion_rates!E33</f>
        <v>776.16506767360261</v>
      </c>
      <c r="F74" s="309">
        <f>Outputs_for_conversion_rates!F33</f>
        <v>845.37139683353473</v>
      </c>
      <c r="G74" s="309">
        <f>Outputs_for_conversion_rates!G33</f>
        <v>840.30924397018634</v>
      </c>
      <c r="H74" s="309">
        <f>Outputs_for_conversion_rates!H33</f>
        <v>840.74189380664654</v>
      </c>
      <c r="I74" s="309">
        <f>Outputs_for_conversion_rates!I33</f>
        <v>841.20804697087306</v>
      </c>
      <c r="J74" s="309">
        <f>Outputs_for_conversion_rates!J33</f>
        <v>833.09464753690168</v>
      </c>
      <c r="K74" s="309">
        <f>Outputs_for_conversion_rates!K33</f>
        <v>852.33066937232729</v>
      </c>
      <c r="L74" s="183"/>
      <c r="M74" s="183"/>
      <c r="N74" s="183"/>
      <c r="O74" s="183"/>
      <c r="P74" s="183"/>
    </row>
    <row r="75" spans="2:16" ht="13.15">
      <c r="B75" s="8" t="str">
        <f>Outputs_for_conversion_rates!B34</f>
        <v>Physics</v>
      </c>
      <c r="C75" s="309">
        <f>Outputs_for_conversion_rates!C34</f>
        <v>788.7141302501135</v>
      </c>
      <c r="D75" s="309">
        <f>Outputs_for_conversion_rates!D34</f>
        <v>819.70769314081804</v>
      </c>
      <c r="E75" s="309">
        <f>Outputs_for_conversion_rates!E34</f>
        <v>818.58451505779237</v>
      </c>
      <c r="F75" s="309">
        <f>Outputs_for_conversion_rates!F34</f>
        <v>785.27184515658575</v>
      </c>
      <c r="G75" s="309">
        <f>Outputs_for_conversion_rates!G34</f>
        <v>779.81280479893428</v>
      </c>
      <c r="H75" s="309">
        <f>Outputs_for_conversion_rates!H34</f>
        <v>782.03878677979185</v>
      </c>
      <c r="I75" s="309">
        <f>Outputs_for_conversion_rates!I34</f>
        <v>771.07899396104028</v>
      </c>
      <c r="J75" s="309">
        <f>Outputs_for_conversion_rates!J34</f>
        <v>740.96706326742196</v>
      </c>
      <c r="K75" s="309">
        <f>Outputs_for_conversion_rates!K34</f>
        <v>751.16912492205597</v>
      </c>
      <c r="L75" s="183"/>
      <c r="M75" s="183"/>
      <c r="N75" s="183"/>
      <c r="O75" s="183"/>
      <c r="P75" s="183"/>
    </row>
    <row r="76" spans="2:16" ht="13.15">
      <c r="B76" s="8" t="str">
        <f>Outputs_for_conversion_rates!B35</f>
        <v>Religious Education</v>
      </c>
      <c r="C76" s="309">
        <f>Outputs_for_conversion_rates!C35</f>
        <v>381.92528586132039</v>
      </c>
      <c r="D76" s="309">
        <f>Outputs_for_conversion_rates!D35</f>
        <v>365.48027331997292</v>
      </c>
      <c r="E76" s="309">
        <f>Outputs_for_conversion_rates!E35</f>
        <v>361.87225723982749</v>
      </c>
      <c r="F76" s="309">
        <f>Outputs_for_conversion_rates!F35</f>
        <v>387.49433751035167</v>
      </c>
      <c r="G76" s="309">
        <f>Outputs_for_conversion_rates!G35</f>
        <v>382.06984063312774</v>
      </c>
      <c r="H76" s="309">
        <f>Outputs_for_conversion_rates!H35</f>
        <v>376.88773234029082</v>
      </c>
      <c r="I76" s="309">
        <f>Outputs_for_conversion_rates!I35</f>
        <v>374.35513353284585</v>
      </c>
      <c r="J76" s="309">
        <f>Outputs_for_conversion_rates!J35</f>
        <v>370.60223398346329</v>
      </c>
      <c r="K76" s="309">
        <f>Outputs_for_conversion_rates!K35</f>
        <v>376.48733444928098</v>
      </c>
      <c r="L76" s="183"/>
      <c r="M76" s="183"/>
      <c r="N76" s="183"/>
      <c r="O76" s="183"/>
      <c r="P76" s="183"/>
    </row>
    <row r="77" spans="2:16" ht="13.15">
      <c r="B77" s="8" t="str">
        <f>Outputs_for_conversion_rates!B36</f>
        <v>Total</v>
      </c>
      <c r="C77" s="309">
        <f>Outputs_for_conversion_rates!C36</f>
        <v>22134.060173742044</v>
      </c>
      <c r="D77" s="309">
        <f>Outputs_for_conversion_rates!D36</f>
        <v>22699.584011935032</v>
      </c>
      <c r="E77" s="309">
        <f>Outputs_for_conversion_rates!E36</f>
        <v>22440.529783983915</v>
      </c>
      <c r="F77" s="309">
        <f>Outputs_for_conversion_rates!F36</f>
        <v>21830.975983001259</v>
      </c>
      <c r="G77" s="309">
        <f>Outputs_for_conversion_rates!G36</f>
        <v>21790.269137370444</v>
      </c>
      <c r="H77" s="309">
        <f>Outputs_for_conversion_rates!H36</f>
        <v>21596.03651470803</v>
      </c>
      <c r="I77" s="309">
        <f>Outputs_for_conversion_rates!I36</f>
        <v>21402.532863627079</v>
      </c>
      <c r="J77" s="309">
        <f>Outputs_for_conversion_rates!J36</f>
        <v>21322.445866327856</v>
      </c>
      <c r="K77" s="309">
        <f>Outputs_for_conversion_rates!K36</f>
        <v>21467.450336150883</v>
      </c>
      <c r="L77" s="183"/>
      <c r="M77" s="183"/>
      <c r="N77" s="183"/>
      <c r="O77" s="183"/>
      <c r="P77" s="183"/>
    </row>
    <row r="79" spans="2:16" ht="15">
      <c r="B79" s="674" t="s">
        <v>1037</v>
      </c>
      <c r="C79" s="668"/>
      <c r="D79" s="668"/>
      <c r="E79" s="668"/>
      <c r="F79" s="668"/>
      <c r="G79" s="668"/>
      <c r="H79" s="668"/>
      <c r="I79" s="668"/>
      <c r="J79" s="669"/>
      <c r="K79" s="668"/>
    </row>
    <row r="80" spans="2:16" ht="15">
      <c r="B80" s="674"/>
      <c r="C80" s="668"/>
      <c r="D80" s="668"/>
      <c r="E80" s="668"/>
      <c r="F80" s="668"/>
      <c r="G80" s="668"/>
      <c r="H80" s="668"/>
      <c r="I80" s="668"/>
      <c r="J80" s="668"/>
      <c r="K80" s="668"/>
    </row>
    <row r="81" spans="2:11" ht="13.15">
      <c r="B81" s="663" t="s">
        <v>1036</v>
      </c>
      <c r="C81" s="668"/>
      <c r="D81" s="668"/>
      <c r="E81" s="668"/>
      <c r="F81" s="668"/>
      <c r="G81" s="668"/>
      <c r="H81" s="668"/>
      <c r="I81" s="668"/>
      <c r="J81" s="668"/>
      <c r="K81" s="668"/>
    </row>
    <row r="83" spans="2:11" ht="13.15">
      <c r="B83" s="680" t="str">
        <f>B56</f>
        <v>Subject</v>
      </c>
      <c r="C83" s="8" t="str">
        <f>Calc_nonPGITT_NQT_entrants!C66</f>
        <v>2020/21</v>
      </c>
      <c r="D83" s="8" t="str">
        <f>C56</f>
        <v>2021/22</v>
      </c>
      <c r="E83" s="8" t="str">
        <f t="shared" ref="E83:K83" si="0">D56</f>
        <v>2022/23</v>
      </c>
      <c r="F83" s="8" t="str">
        <f t="shared" si="0"/>
        <v>2023/24</v>
      </c>
      <c r="G83" s="8" t="str">
        <f t="shared" si="0"/>
        <v>2024/25</v>
      </c>
      <c r="H83" s="8" t="str">
        <f t="shared" si="0"/>
        <v>2025/26</v>
      </c>
      <c r="I83" s="8" t="str">
        <f t="shared" si="0"/>
        <v>2026/27</v>
      </c>
      <c r="J83" s="8" t="str">
        <f t="shared" si="0"/>
        <v>2027/28</v>
      </c>
      <c r="K83" s="8" t="str">
        <f t="shared" si="0"/>
        <v>2028/29</v>
      </c>
    </row>
    <row r="84" spans="2:11" ht="13.15">
      <c r="B84" s="680" t="str">
        <f t="shared" ref="B84:B103" si="1">B57</f>
        <v>Primary</v>
      </c>
      <c r="C84" s="676">
        <f t="shared" ref="C84:C103" si="2">C22</f>
        <v>0.89614265869839471</v>
      </c>
      <c r="D84" s="677">
        <f>C84</f>
        <v>0.89614265869839471</v>
      </c>
      <c r="E84" s="677">
        <f t="shared" ref="E84:K84" si="3">D84</f>
        <v>0.89614265869839471</v>
      </c>
      <c r="F84" s="677">
        <f t="shared" si="3"/>
        <v>0.89614265869839471</v>
      </c>
      <c r="G84" s="677">
        <f t="shared" si="3"/>
        <v>0.89614265869839471</v>
      </c>
      <c r="H84" s="677">
        <f t="shared" si="3"/>
        <v>0.89614265869839471</v>
      </c>
      <c r="I84" s="677">
        <f t="shared" si="3"/>
        <v>0.89614265869839471</v>
      </c>
      <c r="J84" s="677">
        <f t="shared" si="3"/>
        <v>0.89614265869839471</v>
      </c>
      <c r="K84" s="677">
        <f t="shared" si="3"/>
        <v>0.89614265869839471</v>
      </c>
    </row>
    <row r="85" spans="2:11" ht="13.15">
      <c r="B85" s="680" t="str">
        <f t="shared" si="1"/>
        <v>Art &amp; Design</v>
      </c>
      <c r="C85" s="676">
        <f t="shared" si="2"/>
        <v>0.94947197539302808</v>
      </c>
      <c r="D85" s="677">
        <f t="shared" ref="D85:K103" si="4">C85</f>
        <v>0.94947197539302808</v>
      </c>
      <c r="E85" s="677">
        <f t="shared" si="4"/>
        <v>0.94947197539302808</v>
      </c>
      <c r="F85" s="677">
        <f t="shared" si="4"/>
        <v>0.94947197539302808</v>
      </c>
      <c r="G85" s="677">
        <f t="shared" si="4"/>
        <v>0.94947197539302808</v>
      </c>
      <c r="H85" s="677">
        <f t="shared" si="4"/>
        <v>0.94947197539302808</v>
      </c>
      <c r="I85" s="677">
        <f t="shared" si="4"/>
        <v>0.94947197539302808</v>
      </c>
      <c r="J85" s="677">
        <f t="shared" si="4"/>
        <v>0.94947197539302808</v>
      </c>
      <c r="K85" s="677">
        <f t="shared" si="4"/>
        <v>0.94947197539302808</v>
      </c>
    </row>
    <row r="86" spans="2:11" ht="13.15">
      <c r="B86" s="680" t="str">
        <f t="shared" si="1"/>
        <v>Biology</v>
      </c>
      <c r="C86" s="676">
        <f t="shared" si="2"/>
        <v>0.88367113863770252</v>
      </c>
      <c r="D86" s="677">
        <f t="shared" si="4"/>
        <v>0.88367113863770252</v>
      </c>
      <c r="E86" s="677">
        <f t="shared" si="4"/>
        <v>0.88367113863770252</v>
      </c>
      <c r="F86" s="677">
        <f t="shared" si="4"/>
        <v>0.88367113863770252</v>
      </c>
      <c r="G86" s="677">
        <f t="shared" si="4"/>
        <v>0.88367113863770252</v>
      </c>
      <c r="H86" s="677">
        <f t="shared" si="4"/>
        <v>0.88367113863770252</v>
      </c>
      <c r="I86" s="677">
        <f t="shared" si="4"/>
        <v>0.88367113863770252</v>
      </c>
      <c r="J86" s="677">
        <f t="shared" si="4"/>
        <v>0.88367113863770252</v>
      </c>
      <c r="K86" s="677">
        <f t="shared" si="4"/>
        <v>0.88367113863770252</v>
      </c>
    </row>
    <row r="87" spans="2:11" ht="13.15">
      <c r="B87" s="680" t="str">
        <f t="shared" si="1"/>
        <v>Business Studies</v>
      </c>
      <c r="C87" s="676">
        <f t="shared" si="2"/>
        <v>0.89303690568456684</v>
      </c>
      <c r="D87" s="677">
        <f t="shared" si="4"/>
        <v>0.89303690568456684</v>
      </c>
      <c r="E87" s="677">
        <f t="shared" si="4"/>
        <v>0.89303690568456684</v>
      </c>
      <c r="F87" s="677">
        <f t="shared" si="4"/>
        <v>0.89303690568456684</v>
      </c>
      <c r="G87" s="677">
        <f t="shared" si="4"/>
        <v>0.89303690568456684</v>
      </c>
      <c r="H87" s="677">
        <f t="shared" si="4"/>
        <v>0.89303690568456684</v>
      </c>
      <c r="I87" s="677">
        <f t="shared" si="4"/>
        <v>0.89303690568456684</v>
      </c>
      <c r="J87" s="677">
        <f t="shared" si="4"/>
        <v>0.89303690568456684</v>
      </c>
      <c r="K87" s="677">
        <f t="shared" si="4"/>
        <v>0.89303690568456684</v>
      </c>
    </row>
    <row r="88" spans="2:11" ht="13.15">
      <c r="B88" s="680" t="str">
        <f t="shared" si="1"/>
        <v>Chemistry</v>
      </c>
      <c r="C88" s="676">
        <f t="shared" si="2"/>
        <v>0.86814685488086996</v>
      </c>
      <c r="D88" s="677">
        <f t="shared" si="4"/>
        <v>0.86814685488086996</v>
      </c>
      <c r="E88" s="677">
        <f t="shared" si="4"/>
        <v>0.86814685488086996</v>
      </c>
      <c r="F88" s="677">
        <f t="shared" si="4"/>
        <v>0.86814685488086996</v>
      </c>
      <c r="G88" s="677">
        <f t="shared" si="4"/>
        <v>0.86814685488086996</v>
      </c>
      <c r="H88" s="677">
        <f t="shared" si="4"/>
        <v>0.86814685488086996</v>
      </c>
      <c r="I88" s="677">
        <f t="shared" si="4"/>
        <v>0.86814685488086996</v>
      </c>
      <c r="J88" s="677">
        <f t="shared" si="4"/>
        <v>0.86814685488086996</v>
      </c>
      <c r="K88" s="677">
        <f t="shared" si="4"/>
        <v>0.86814685488086996</v>
      </c>
    </row>
    <row r="89" spans="2:11" ht="13.15">
      <c r="B89" s="680" t="str">
        <f t="shared" si="1"/>
        <v>Classics</v>
      </c>
      <c r="C89" s="676">
        <f t="shared" si="2"/>
        <v>0.98245614035087725</v>
      </c>
      <c r="D89" s="677">
        <f t="shared" si="4"/>
        <v>0.98245614035087725</v>
      </c>
      <c r="E89" s="677">
        <f t="shared" si="4"/>
        <v>0.98245614035087725</v>
      </c>
      <c r="F89" s="677">
        <f t="shared" si="4"/>
        <v>0.98245614035087725</v>
      </c>
      <c r="G89" s="677">
        <f t="shared" si="4"/>
        <v>0.98245614035087725</v>
      </c>
      <c r="H89" s="677">
        <f t="shared" si="4"/>
        <v>0.98245614035087725</v>
      </c>
      <c r="I89" s="677">
        <f t="shared" si="4"/>
        <v>0.98245614035087725</v>
      </c>
      <c r="J89" s="677">
        <f t="shared" si="4"/>
        <v>0.98245614035087725</v>
      </c>
      <c r="K89" s="677">
        <f t="shared" si="4"/>
        <v>0.98245614035087725</v>
      </c>
    </row>
    <row r="90" spans="2:11" ht="13.15">
      <c r="B90" s="680" t="str">
        <f t="shared" si="1"/>
        <v>Computing</v>
      </c>
      <c r="C90" s="676">
        <f t="shared" si="2"/>
        <v>0.86331781182725942</v>
      </c>
      <c r="D90" s="677">
        <f t="shared" si="4"/>
        <v>0.86331781182725942</v>
      </c>
      <c r="E90" s="677">
        <f t="shared" si="4"/>
        <v>0.86331781182725942</v>
      </c>
      <c r="F90" s="677">
        <f t="shared" si="4"/>
        <v>0.86331781182725942</v>
      </c>
      <c r="G90" s="677">
        <f t="shared" si="4"/>
        <v>0.86331781182725942</v>
      </c>
      <c r="H90" s="677">
        <f t="shared" si="4"/>
        <v>0.86331781182725942</v>
      </c>
      <c r="I90" s="677">
        <f t="shared" si="4"/>
        <v>0.86331781182725942</v>
      </c>
      <c r="J90" s="677">
        <f t="shared" si="4"/>
        <v>0.86331781182725942</v>
      </c>
      <c r="K90" s="677">
        <f t="shared" si="4"/>
        <v>0.86331781182725942</v>
      </c>
    </row>
    <row r="91" spans="2:11" ht="13.15">
      <c r="B91" s="680" t="str">
        <f t="shared" si="1"/>
        <v>Design &amp; Technology</v>
      </c>
      <c r="C91" s="676">
        <f t="shared" si="2"/>
        <v>0.92659265221685605</v>
      </c>
      <c r="D91" s="677">
        <f t="shared" si="4"/>
        <v>0.92659265221685605</v>
      </c>
      <c r="E91" s="677">
        <f t="shared" si="4"/>
        <v>0.92659265221685605</v>
      </c>
      <c r="F91" s="677">
        <f t="shared" si="4"/>
        <v>0.92659265221685605</v>
      </c>
      <c r="G91" s="677">
        <f t="shared" si="4"/>
        <v>0.92659265221685605</v>
      </c>
      <c r="H91" s="677">
        <f t="shared" si="4"/>
        <v>0.92659265221685605</v>
      </c>
      <c r="I91" s="677">
        <f t="shared" si="4"/>
        <v>0.92659265221685605</v>
      </c>
      <c r="J91" s="677">
        <f t="shared" si="4"/>
        <v>0.92659265221685605</v>
      </c>
      <c r="K91" s="677">
        <f t="shared" si="4"/>
        <v>0.92659265221685605</v>
      </c>
    </row>
    <row r="92" spans="2:11" ht="13.15">
      <c r="B92" s="680" t="str">
        <f t="shared" si="1"/>
        <v>Drama</v>
      </c>
      <c r="C92" s="676">
        <f t="shared" si="2"/>
        <v>0.95708438598646195</v>
      </c>
      <c r="D92" s="677">
        <f t="shared" si="4"/>
        <v>0.95708438598646195</v>
      </c>
      <c r="E92" s="677">
        <f t="shared" si="4"/>
        <v>0.95708438598646195</v>
      </c>
      <c r="F92" s="677">
        <f t="shared" si="4"/>
        <v>0.95708438598646195</v>
      </c>
      <c r="G92" s="677">
        <f t="shared" si="4"/>
        <v>0.95708438598646195</v>
      </c>
      <c r="H92" s="677">
        <f t="shared" si="4"/>
        <v>0.95708438598646195</v>
      </c>
      <c r="I92" s="677">
        <f t="shared" si="4"/>
        <v>0.95708438598646195</v>
      </c>
      <c r="J92" s="677">
        <f t="shared" si="4"/>
        <v>0.95708438598646195</v>
      </c>
      <c r="K92" s="677">
        <f t="shared" si="4"/>
        <v>0.95708438598646195</v>
      </c>
    </row>
    <row r="93" spans="2:11" ht="13.15">
      <c r="B93" s="680" t="str">
        <f t="shared" si="1"/>
        <v>English</v>
      </c>
      <c r="C93" s="676">
        <f t="shared" si="2"/>
        <v>0.9177688425548729</v>
      </c>
      <c r="D93" s="677">
        <f t="shared" si="4"/>
        <v>0.9177688425548729</v>
      </c>
      <c r="E93" s="677">
        <f t="shared" si="4"/>
        <v>0.9177688425548729</v>
      </c>
      <c r="F93" s="677">
        <f t="shared" si="4"/>
        <v>0.9177688425548729</v>
      </c>
      <c r="G93" s="677">
        <f t="shared" si="4"/>
        <v>0.9177688425548729</v>
      </c>
      <c r="H93" s="677">
        <f t="shared" si="4"/>
        <v>0.9177688425548729</v>
      </c>
      <c r="I93" s="677">
        <f t="shared" si="4"/>
        <v>0.9177688425548729</v>
      </c>
      <c r="J93" s="677">
        <f t="shared" si="4"/>
        <v>0.9177688425548729</v>
      </c>
      <c r="K93" s="677">
        <f t="shared" si="4"/>
        <v>0.9177688425548729</v>
      </c>
    </row>
    <row r="94" spans="2:11" ht="13.15">
      <c r="B94" s="680" t="str">
        <f t="shared" si="1"/>
        <v>Food</v>
      </c>
      <c r="C94" s="676">
        <f t="shared" si="2"/>
        <v>0.95571428571428574</v>
      </c>
      <c r="D94" s="677">
        <f t="shared" si="4"/>
        <v>0.95571428571428574</v>
      </c>
      <c r="E94" s="677">
        <f t="shared" si="4"/>
        <v>0.95571428571428574</v>
      </c>
      <c r="F94" s="677">
        <f t="shared" si="4"/>
        <v>0.95571428571428574</v>
      </c>
      <c r="G94" s="677">
        <f t="shared" si="4"/>
        <v>0.95571428571428574</v>
      </c>
      <c r="H94" s="677">
        <f t="shared" si="4"/>
        <v>0.95571428571428574</v>
      </c>
      <c r="I94" s="677">
        <f t="shared" si="4"/>
        <v>0.95571428571428574</v>
      </c>
      <c r="J94" s="677">
        <f t="shared" si="4"/>
        <v>0.95571428571428574</v>
      </c>
      <c r="K94" s="677">
        <f t="shared" si="4"/>
        <v>0.95571428571428574</v>
      </c>
    </row>
    <row r="95" spans="2:11" ht="13.15">
      <c r="B95" s="680" t="str">
        <f t="shared" si="1"/>
        <v>Geography</v>
      </c>
      <c r="C95" s="676">
        <f t="shared" si="2"/>
        <v>0.93002027743016924</v>
      </c>
      <c r="D95" s="677">
        <f t="shared" si="4"/>
        <v>0.93002027743016924</v>
      </c>
      <c r="E95" s="677">
        <f t="shared" si="4"/>
        <v>0.93002027743016924</v>
      </c>
      <c r="F95" s="677">
        <f t="shared" si="4"/>
        <v>0.93002027743016924</v>
      </c>
      <c r="G95" s="677">
        <f t="shared" si="4"/>
        <v>0.93002027743016924</v>
      </c>
      <c r="H95" s="677">
        <f t="shared" si="4"/>
        <v>0.93002027743016924</v>
      </c>
      <c r="I95" s="677">
        <f t="shared" si="4"/>
        <v>0.93002027743016924</v>
      </c>
      <c r="J95" s="677">
        <f t="shared" si="4"/>
        <v>0.93002027743016924</v>
      </c>
      <c r="K95" s="677">
        <f t="shared" si="4"/>
        <v>0.93002027743016924</v>
      </c>
    </row>
    <row r="96" spans="2:11" ht="13.15">
      <c r="B96" s="680" t="str">
        <f t="shared" si="1"/>
        <v>History</v>
      </c>
      <c r="C96" s="676">
        <f t="shared" si="2"/>
        <v>0.95547574638144206</v>
      </c>
      <c r="D96" s="677">
        <f t="shared" si="4"/>
        <v>0.95547574638144206</v>
      </c>
      <c r="E96" s="677">
        <f t="shared" si="4"/>
        <v>0.95547574638144206</v>
      </c>
      <c r="F96" s="677">
        <f t="shared" si="4"/>
        <v>0.95547574638144206</v>
      </c>
      <c r="G96" s="677">
        <f t="shared" si="4"/>
        <v>0.95547574638144206</v>
      </c>
      <c r="H96" s="677">
        <f t="shared" si="4"/>
        <v>0.95547574638144206</v>
      </c>
      <c r="I96" s="677">
        <f t="shared" si="4"/>
        <v>0.95547574638144206</v>
      </c>
      <c r="J96" s="677">
        <f t="shared" si="4"/>
        <v>0.95547574638144206</v>
      </c>
      <c r="K96" s="677">
        <f t="shared" si="4"/>
        <v>0.95547574638144206</v>
      </c>
    </row>
    <row r="97" spans="2:11" ht="13.15">
      <c r="B97" s="680" t="str">
        <f t="shared" si="1"/>
        <v>Mathematics</v>
      </c>
      <c r="C97" s="676">
        <f t="shared" si="2"/>
        <v>0.87503470637571457</v>
      </c>
      <c r="D97" s="677">
        <f t="shared" si="4"/>
        <v>0.87503470637571457</v>
      </c>
      <c r="E97" s="677">
        <f t="shared" si="4"/>
        <v>0.87503470637571457</v>
      </c>
      <c r="F97" s="677">
        <f t="shared" si="4"/>
        <v>0.87503470637571457</v>
      </c>
      <c r="G97" s="677">
        <f t="shared" si="4"/>
        <v>0.87503470637571457</v>
      </c>
      <c r="H97" s="677">
        <f t="shared" si="4"/>
        <v>0.87503470637571457</v>
      </c>
      <c r="I97" s="677">
        <f t="shared" si="4"/>
        <v>0.87503470637571457</v>
      </c>
      <c r="J97" s="677">
        <f t="shared" si="4"/>
        <v>0.87503470637571457</v>
      </c>
      <c r="K97" s="677">
        <f t="shared" si="4"/>
        <v>0.87503470637571457</v>
      </c>
    </row>
    <row r="98" spans="2:11" ht="13.15">
      <c r="B98" s="680" t="str">
        <f t="shared" si="1"/>
        <v>Modern Foreign Languages</v>
      </c>
      <c r="C98" s="676">
        <f t="shared" si="2"/>
        <v>0.92110085253832019</v>
      </c>
      <c r="D98" s="677">
        <f t="shared" si="4"/>
        <v>0.92110085253832019</v>
      </c>
      <c r="E98" s="677">
        <f t="shared" si="4"/>
        <v>0.92110085253832019</v>
      </c>
      <c r="F98" s="677">
        <f t="shared" si="4"/>
        <v>0.92110085253832019</v>
      </c>
      <c r="G98" s="677">
        <f t="shared" si="4"/>
        <v>0.92110085253832019</v>
      </c>
      <c r="H98" s="677">
        <f t="shared" si="4"/>
        <v>0.92110085253832019</v>
      </c>
      <c r="I98" s="677">
        <f t="shared" si="4"/>
        <v>0.92110085253832019</v>
      </c>
      <c r="J98" s="677">
        <f t="shared" si="4"/>
        <v>0.92110085253832019</v>
      </c>
      <c r="K98" s="677">
        <f t="shared" si="4"/>
        <v>0.92110085253832019</v>
      </c>
    </row>
    <row r="99" spans="2:11" ht="13.15">
      <c r="B99" s="680" t="str">
        <f t="shared" si="1"/>
        <v>Music</v>
      </c>
      <c r="C99" s="676">
        <f t="shared" si="2"/>
        <v>0.93180769715894196</v>
      </c>
      <c r="D99" s="677">
        <f t="shared" si="4"/>
        <v>0.93180769715894196</v>
      </c>
      <c r="E99" s="677">
        <f t="shared" si="4"/>
        <v>0.93180769715894196</v>
      </c>
      <c r="F99" s="677">
        <f t="shared" si="4"/>
        <v>0.93180769715894196</v>
      </c>
      <c r="G99" s="677">
        <f t="shared" si="4"/>
        <v>0.93180769715894196</v>
      </c>
      <c r="H99" s="677">
        <f t="shared" si="4"/>
        <v>0.93180769715894196</v>
      </c>
      <c r="I99" s="677">
        <f t="shared" si="4"/>
        <v>0.93180769715894196</v>
      </c>
      <c r="J99" s="677">
        <f t="shared" si="4"/>
        <v>0.93180769715894196</v>
      </c>
      <c r="K99" s="677">
        <f t="shared" si="4"/>
        <v>0.93180769715894196</v>
      </c>
    </row>
    <row r="100" spans="2:11" ht="13.15">
      <c r="B100" s="680" t="str">
        <f t="shared" si="1"/>
        <v>Others</v>
      </c>
      <c r="C100" s="676">
        <f t="shared" si="2"/>
        <v>0.92177160877058251</v>
      </c>
      <c r="D100" s="677">
        <f t="shared" si="4"/>
        <v>0.92177160877058251</v>
      </c>
      <c r="E100" s="677">
        <f t="shared" si="4"/>
        <v>0.92177160877058251</v>
      </c>
      <c r="F100" s="677">
        <f t="shared" si="4"/>
        <v>0.92177160877058251</v>
      </c>
      <c r="G100" s="677">
        <f t="shared" si="4"/>
        <v>0.92177160877058251</v>
      </c>
      <c r="H100" s="677">
        <f t="shared" si="4"/>
        <v>0.92177160877058251</v>
      </c>
      <c r="I100" s="677">
        <f t="shared" si="4"/>
        <v>0.92177160877058251</v>
      </c>
      <c r="J100" s="677">
        <f t="shared" si="4"/>
        <v>0.92177160877058251</v>
      </c>
      <c r="K100" s="677">
        <f t="shared" si="4"/>
        <v>0.92177160877058251</v>
      </c>
    </row>
    <row r="101" spans="2:11" ht="13.15">
      <c r="B101" s="680" t="str">
        <f t="shared" si="1"/>
        <v>Physical Education</v>
      </c>
      <c r="C101" s="676">
        <f t="shared" si="2"/>
        <v>0.95294580119878658</v>
      </c>
      <c r="D101" s="677">
        <f t="shared" si="4"/>
        <v>0.95294580119878658</v>
      </c>
      <c r="E101" s="677">
        <f t="shared" si="4"/>
        <v>0.95294580119878658</v>
      </c>
      <c r="F101" s="677">
        <f t="shared" si="4"/>
        <v>0.95294580119878658</v>
      </c>
      <c r="G101" s="677">
        <f t="shared" si="4"/>
        <v>0.95294580119878658</v>
      </c>
      <c r="H101" s="677">
        <f t="shared" si="4"/>
        <v>0.95294580119878658</v>
      </c>
      <c r="I101" s="677">
        <f t="shared" si="4"/>
        <v>0.95294580119878658</v>
      </c>
      <c r="J101" s="677">
        <f t="shared" si="4"/>
        <v>0.95294580119878658</v>
      </c>
      <c r="K101" s="677">
        <f t="shared" si="4"/>
        <v>0.95294580119878658</v>
      </c>
    </row>
    <row r="102" spans="2:11" ht="13.15">
      <c r="B102" s="680" t="str">
        <f t="shared" si="1"/>
        <v>Physics</v>
      </c>
      <c r="C102" s="676">
        <f t="shared" si="2"/>
        <v>0.82201527287278231</v>
      </c>
      <c r="D102" s="677">
        <f t="shared" si="4"/>
        <v>0.82201527287278231</v>
      </c>
      <c r="E102" s="677">
        <f t="shared" si="4"/>
        <v>0.82201527287278231</v>
      </c>
      <c r="F102" s="677">
        <f t="shared" si="4"/>
        <v>0.82201527287278231</v>
      </c>
      <c r="G102" s="677">
        <f t="shared" si="4"/>
        <v>0.82201527287278231</v>
      </c>
      <c r="H102" s="677">
        <f t="shared" si="4"/>
        <v>0.82201527287278231</v>
      </c>
      <c r="I102" s="677">
        <f t="shared" si="4"/>
        <v>0.82201527287278231</v>
      </c>
      <c r="J102" s="677">
        <f t="shared" si="4"/>
        <v>0.82201527287278231</v>
      </c>
      <c r="K102" s="677">
        <f t="shared" si="4"/>
        <v>0.82201527287278231</v>
      </c>
    </row>
    <row r="103" spans="2:11" ht="13.15">
      <c r="B103" s="680" t="str">
        <f t="shared" si="1"/>
        <v>Religious Education</v>
      </c>
      <c r="C103" s="676">
        <f t="shared" si="2"/>
        <v>0.90719785948692877</v>
      </c>
      <c r="D103" s="677">
        <f t="shared" si="4"/>
        <v>0.90719785948692877</v>
      </c>
      <c r="E103" s="677">
        <f t="shared" si="4"/>
        <v>0.90719785948692877</v>
      </c>
      <c r="F103" s="677">
        <f t="shared" si="4"/>
        <v>0.90719785948692877</v>
      </c>
      <c r="G103" s="677">
        <f t="shared" si="4"/>
        <v>0.90719785948692877</v>
      </c>
      <c r="H103" s="677">
        <f t="shared" si="4"/>
        <v>0.90719785948692877</v>
      </c>
      <c r="I103" s="677">
        <f t="shared" si="4"/>
        <v>0.90719785948692877</v>
      </c>
      <c r="J103" s="677">
        <f t="shared" si="4"/>
        <v>0.90719785948692877</v>
      </c>
      <c r="K103" s="677">
        <f t="shared" si="4"/>
        <v>0.90719785948692877</v>
      </c>
    </row>
    <row r="104" spans="2:11" ht="13.15">
      <c r="B104" s="681"/>
      <c r="C104" s="668"/>
      <c r="D104" s="668"/>
      <c r="E104" s="668"/>
      <c r="F104" s="668"/>
      <c r="G104" s="668"/>
      <c r="H104" s="668"/>
      <c r="I104" s="668"/>
      <c r="J104" s="668"/>
      <c r="K104" s="668"/>
    </row>
    <row r="105" spans="2:11" ht="13.15">
      <c r="B105" s="682" t="s">
        <v>662</v>
      </c>
      <c r="C105" s="668"/>
      <c r="D105" s="668"/>
      <c r="E105" s="668"/>
      <c r="F105" s="668"/>
      <c r="G105" s="668"/>
      <c r="H105" s="668"/>
      <c r="I105" s="668"/>
      <c r="J105" s="668"/>
      <c r="K105" s="668"/>
    </row>
    <row r="107" spans="2:11" ht="13.15">
      <c r="B107" s="680" t="str">
        <f t="shared" ref="B107:K107" si="5">B83</f>
        <v>Subject</v>
      </c>
      <c r="C107" s="8" t="str">
        <f t="shared" si="5"/>
        <v>2020/21</v>
      </c>
      <c r="D107" s="8" t="str">
        <f t="shared" si="5"/>
        <v>2021/22</v>
      </c>
      <c r="E107" s="8" t="str">
        <f t="shared" si="5"/>
        <v>2022/23</v>
      </c>
      <c r="F107" s="8" t="str">
        <f t="shared" si="5"/>
        <v>2023/24</v>
      </c>
      <c r="G107" s="8" t="str">
        <f t="shared" si="5"/>
        <v>2024/25</v>
      </c>
      <c r="H107" s="8" t="str">
        <f t="shared" si="5"/>
        <v>2025/26</v>
      </c>
      <c r="I107" s="8" t="str">
        <f t="shared" si="5"/>
        <v>2026/27</v>
      </c>
      <c r="J107" s="8" t="str">
        <f t="shared" si="5"/>
        <v>2027/28</v>
      </c>
      <c r="K107" s="8" t="str">
        <f t="shared" si="5"/>
        <v>2028/29</v>
      </c>
    </row>
    <row r="108" spans="2:11" ht="13.15">
      <c r="B108" s="680" t="str">
        <f t="shared" ref="B108:B127" si="6">B84</f>
        <v>Primary</v>
      </c>
      <c r="C108" s="676">
        <f t="shared" ref="C108:C127" si="7">D22</f>
        <v>0.9271834932567149</v>
      </c>
      <c r="D108" s="677">
        <f>C108</f>
        <v>0.9271834932567149</v>
      </c>
      <c r="E108" s="677">
        <f t="shared" ref="E108:K108" si="8">D108</f>
        <v>0.9271834932567149</v>
      </c>
      <c r="F108" s="677">
        <f t="shared" si="8"/>
        <v>0.9271834932567149</v>
      </c>
      <c r="G108" s="677">
        <f t="shared" si="8"/>
        <v>0.9271834932567149</v>
      </c>
      <c r="H108" s="677">
        <f t="shared" si="8"/>
        <v>0.9271834932567149</v>
      </c>
      <c r="I108" s="677">
        <f t="shared" si="8"/>
        <v>0.9271834932567149</v>
      </c>
      <c r="J108" s="677">
        <f t="shared" si="8"/>
        <v>0.9271834932567149</v>
      </c>
      <c r="K108" s="677">
        <f t="shared" si="8"/>
        <v>0.9271834932567149</v>
      </c>
    </row>
    <row r="109" spans="2:11" ht="13.15">
      <c r="B109" s="680" t="str">
        <f t="shared" si="6"/>
        <v>Art &amp; Design</v>
      </c>
      <c r="C109" s="676">
        <f t="shared" si="7"/>
        <v>0.95084656084656083</v>
      </c>
      <c r="D109" s="677">
        <f t="shared" ref="D109:K109" si="9">C109</f>
        <v>0.95084656084656083</v>
      </c>
      <c r="E109" s="677">
        <f t="shared" si="9"/>
        <v>0.95084656084656083</v>
      </c>
      <c r="F109" s="677">
        <f t="shared" si="9"/>
        <v>0.95084656084656083</v>
      </c>
      <c r="G109" s="677">
        <f t="shared" si="9"/>
        <v>0.95084656084656083</v>
      </c>
      <c r="H109" s="677">
        <f t="shared" si="9"/>
        <v>0.95084656084656083</v>
      </c>
      <c r="I109" s="677">
        <f t="shared" si="9"/>
        <v>0.95084656084656083</v>
      </c>
      <c r="J109" s="677">
        <f t="shared" si="9"/>
        <v>0.95084656084656083</v>
      </c>
      <c r="K109" s="677">
        <f t="shared" si="9"/>
        <v>0.95084656084656083</v>
      </c>
    </row>
    <row r="110" spans="2:11" ht="13.15">
      <c r="B110" s="680" t="str">
        <f t="shared" si="6"/>
        <v>Biology</v>
      </c>
      <c r="C110" s="676">
        <f t="shared" si="7"/>
        <v>0.91032212885154062</v>
      </c>
      <c r="D110" s="677">
        <f t="shared" ref="D110:K110" si="10">C110</f>
        <v>0.91032212885154062</v>
      </c>
      <c r="E110" s="677">
        <f t="shared" si="10"/>
        <v>0.91032212885154062</v>
      </c>
      <c r="F110" s="677">
        <f t="shared" si="10"/>
        <v>0.91032212885154062</v>
      </c>
      <c r="G110" s="677">
        <f t="shared" si="10"/>
        <v>0.91032212885154062</v>
      </c>
      <c r="H110" s="677">
        <f t="shared" si="10"/>
        <v>0.91032212885154062</v>
      </c>
      <c r="I110" s="677">
        <f t="shared" si="10"/>
        <v>0.91032212885154062</v>
      </c>
      <c r="J110" s="677">
        <f t="shared" si="10"/>
        <v>0.91032212885154062</v>
      </c>
      <c r="K110" s="677">
        <f t="shared" si="10"/>
        <v>0.91032212885154062</v>
      </c>
    </row>
    <row r="111" spans="2:11" ht="13.15">
      <c r="B111" s="680" t="str">
        <f t="shared" si="6"/>
        <v>Business Studies</v>
      </c>
      <c r="C111" s="676">
        <f t="shared" si="7"/>
        <v>0.95251461988304098</v>
      </c>
      <c r="D111" s="677">
        <f t="shared" ref="D111:K111" si="11">C111</f>
        <v>0.95251461988304098</v>
      </c>
      <c r="E111" s="677">
        <f t="shared" si="11"/>
        <v>0.95251461988304098</v>
      </c>
      <c r="F111" s="677">
        <f t="shared" si="11"/>
        <v>0.95251461988304098</v>
      </c>
      <c r="G111" s="677">
        <f t="shared" si="11"/>
        <v>0.95251461988304098</v>
      </c>
      <c r="H111" s="677">
        <f t="shared" si="11"/>
        <v>0.95251461988304098</v>
      </c>
      <c r="I111" s="677">
        <f t="shared" si="11"/>
        <v>0.95251461988304098</v>
      </c>
      <c r="J111" s="677">
        <f t="shared" si="11"/>
        <v>0.95251461988304098</v>
      </c>
      <c r="K111" s="677">
        <f t="shared" si="11"/>
        <v>0.95251461988304098</v>
      </c>
    </row>
    <row r="112" spans="2:11" ht="13.15">
      <c r="B112" s="680" t="str">
        <f t="shared" si="6"/>
        <v>Chemistry</v>
      </c>
      <c r="C112" s="676">
        <f t="shared" si="7"/>
        <v>0.87233003772807516</v>
      </c>
      <c r="D112" s="677">
        <f t="shared" ref="D112:K112" si="12">C112</f>
        <v>0.87233003772807516</v>
      </c>
      <c r="E112" s="677">
        <f t="shared" si="12"/>
        <v>0.87233003772807516</v>
      </c>
      <c r="F112" s="677">
        <f t="shared" si="12"/>
        <v>0.87233003772807516</v>
      </c>
      <c r="G112" s="677">
        <f t="shared" si="12"/>
        <v>0.87233003772807516</v>
      </c>
      <c r="H112" s="677">
        <f t="shared" si="12"/>
        <v>0.87233003772807516</v>
      </c>
      <c r="I112" s="677">
        <f t="shared" si="12"/>
        <v>0.87233003772807516</v>
      </c>
      <c r="J112" s="677">
        <f t="shared" si="12"/>
        <v>0.87233003772807516</v>
      </c>
      <c r="K112" s="677">
        <f t="shared" si="12"/>
        <v>0.87233003772807516</v>
      </c>
    </row>
    <row r="113" spans="2:11" ht="13.15">
      <c r="B113" s="680" t="str">
        <f t="shared" si="6"/>
        <v>Classics</v>
      </c>
      <c r="C113" s="676">
        <f t="shared" si="7"/>
        <v>0.95000000000000007</v>
      </c>
      <c r="D113" s="677">
        <f t="shared" ref="D113:K113" si="13">C113</f>
        <v>0.95000000000000007</v>
      </c>
      <c r="E113" s="677">
        <f t="shared" si="13"/>
        <v>0.95000000000000007</v>
      </c>
      <c r="F113" s="677">
        <f t="shared" si="13"/>
        <v>0.95000000000000007</v>
      </c>
      <c r="G113" s="677">
        <f t="shared" si="13"/>
        <v>0.95000000000000007</v>
      </c>
      <c r="H113" s="677">
        <f t="shared" si="13"/>
        <v>0.95000000000000007</v>
      </c>
      <c r="I113" s="677">
        <f t="shared" si="13"/>
        <v>0.95000000000000007</v>
      </c>
      <c r="J113" s="677">
        <f t="shared" si="13"/>
        <v>0.95000000000000007</v>
      </c>
      <c r="K113" s="677">
        <f t="shared" si="13"/>
        <v>0.95000000000000007</v>
      </c>
    </row>
    <row r="114" spans="2:11" ht="13.15">
      <c r="B114" s="680" t="str">
        <f t="shared" si="6"/>
        <v>Computing</v>
      </c>
      <c r="C114" s="676">
        <f t="shared" si="7"/>
        <v>0.86674055829228247</v>
      </c>
      <c r="D114" s="677">
        <f t="shared" ref="D114:K114" si="14">C114</f>
        <v>0.86674055829228247</v>
      </c>
      <c r="E114" s="677">
        <f t="shared" si="14"/>
        <v>0.86674055829228247</v>
      </c>
      <c r="F114" s="677">
        <f t="shared" si="14"/>
        <v>0.86674055829228247</v>
      </c>
      <c r="G114" s="677">
        <f t="shared" si="14"/>
        <v>0.86674055829228247</v>
      </c>
      <c r="H114" s="677">
        <f t="shared" si="14"/>
        <v>0.86674055829228247</v>
      </c>
      <c r="I114" s="677">
        <f t="shared" si="14"/>
        <v>0.86674055829228247</v>
      </c>
      <c r="J114" s="677">
        <f t="shared" si="14"/>
        <v>0.86674055829228247</v>
      </c>
      <c r="K114" s="677">
        <f t="shared" si="14"/>
        <v>0.86674055829228247</v>
      </c>
    </row>
    <row r="115" spans="2:11" ht="13.15">
      <c r="B115" s="680" t="str">
        <f t="shared" si="6"/>
        <v>Design &amp; Technology</v>
      </c>
      <c r="C115" s="676">
        <f t="shared" si="7"/>
        <v>0.96319322344322345</v>
      </c>
      <c r="D115" s="677">
        <f t="shared" ref="D115:K115" si="15">C115</f>
        <v>0.96319322344322345</v>
      </c>
      <c r="E115" s="677">
        <f t="shared" si="15"/>
        <v>0.96319322344322345</v>
      </c>
      <c r="F115" s="677">
        <f t="shared" si="15"/>
        <v>0.96319322344322345</v>
      </c>
      <c r="G115" s="677">
        <f t="shared" si="15"/>
        <v>0.96319322344322345</v>
      </c>
      <c r="H115" s="677">
        <f t="shared" si="15"/>
        <v>0.96319322344322345</v>
      </c>
      <c r="I115" s="677">
        <f t="shared" si="15"/>
        <v>0.96319322344322345</v>
      </c>
      <c r="J115" s="677">
        <f t="shared" si="15"/>
        <v>0.96319322344322345</v>
      </c>
      <c r="K115" s="677">
        <f t="shared" si="15"/>
        <v>0.96319322344322345</v>
      </c>
    </row>
    <row r="116" spans="2:11" ht="13.15">
      <c r="B116" s="680" t="str">
        <f t="shared" si="6"/>
        <v>Drama</v>
      </c>
      <c r="C116" s="676">
        <f t="shared" si="7"/>
        <v>0.96167394121257588</v>
      </c>
      <c r="D116" s="677">
        <f t="shared" ref="D116:K116" si="16">C116</f>
        <v>0.96167394121257588</v>
      </c>
      <c r="E116" s="677">
        <f t="shared" si="16"/>
        <v>0.96167394121257588</v>
      </c>
      <c r="F116" s="677">
        <f t="shared" si="16"/>
        <v>0.96167394121257588</v>
      </c>
      <c r="G116" s="677">
        <f t="shared" si="16"/>
        <v>0.96167394121257588</v>
      </c>
      <c r="H116" s="677">
        <f t="shared" si="16"/>
        <v>0.96167394121257588</v>
      </c>
      <c r="I116" s="677">
        <f t="shared" si="16"/>
        <v>0.96167394121257588</v>
      </c>
      <c r="J116" s="677">
        <f t="shared" si="16"/>
        <v>0.96167394121257588</v>
      </c>
      <c r="K116" s="677">
        <f t="shared" si="16"/>
        <v>0.96167394121257588</v>
      </c>
    </row>
    <row r="117" spans="2:11" ht="13.15">
      <c r="B117" s="680" t="str">
        <f t="shared" si="6"/>
        <v>English</v>
      </c>
      <c r="C117" s="676">
        <f t="shared" si="7"/>
        <v>0.94662817858470039</v>
      </c>
      <c r="D117" s="677">
        <f t="shared" ref="D117:K117" si="17">C117</f>
        <v>0.94662817858470039</v>
      </c>
      <c r="E117" s="677">
        <f t="shared" si="17"/>
        <v>0.94662817858470039</v>
      </c>
      <c r="F117" s="677">
        <f t="shared" si="17"/>
        <v>0.94662817858470039</v>
      </c>
      <c r="G117" s="677">
        <f t="shared" si="17"/>
        <v>0.94662817858470039</v>
      </c>
      <c r="H117" s="677">
        <f t="shared" si="17"/>
        <v>0.94662817858470039</v>
      </c>
      <c r="I117" s="677">
        <f t="shared" si="17"/>
        <v>0.94662817858470039</v>
      </c>
      <c r="J117" s="677">
        <f t="shared" si="17"/>
        <v>0.94662817858470039</v>
      </c>
      <c r="K117" s="677">
        <f t="shared" si="17"/>
        <v>0.94662817858470039</v>
      </c>
    </row>
    <row r="118" spans="2:11" ht="13.15">
      <c r="B118" s="680" t="str">
        <f t="shared" si="6"/>
        <v>Food</v>
      </c>
      <c r="C118" s="676">
        <f t="shared" si="7"/>
        <v>1</v>
      </c>
      <c r="D118" s="677">
        <f t="shared" ref="D118:K118" si="18">C118</f>
        <v>1</v>
      </c>
      <c r="E118" s="677">
        <f t="shared" si="18"/>
        <v>1</v>
      </c>
      <c r="F118" s="677">
        <f t="shared" si="18"/>
        <v>1</v>
      </c>
      <c r="G118" s="677">
        <f t="shared" si="18"/>
        <v>1</v>
      </c>
      <c r="H118" s="677">
        <f t="shared" si="18"/>
        <v>1</v>
      </c>
      <c r="I118" s="677">
        <f t="shared" si="18"/>
        <v>1</v>
      </c>
      <c r="J118" s="677">
        <f t="shared" si="18"/>
        <v>1</v>
      </c>
      <c r="K118" s="677">
        <f t="shared" si="18"/>
        <v>1</v>
      </c>
    </row>
    <row r="119" spans="2:11" ht="13.15">
      <c r="B119" s="680" t="str">
        <f t="shared" si="6"/>
        <v>Geography</v>
      </c>
      <c r="C119" s="676">
        <f t="shared" si="7"/>
        <v>0.94654055183946495</v>
      </c>
      <c r="D119" s="677">
        <f t="shared" ref="D119:K119" si="19">C119</f>
        <v>0.94654055183946495</v>
      </c>
      <c r="E119" s="677">
        <f t="shared" si="19"/>
        <v>0.94654055183946495</v>
      </c>
      <c r="F119" s="677">
        <f t="shared" si="19"/>
        <v>0.94654055183946495</v>
      </c>
      <c r="G119" s="677">
        <f t="shared" si="19"/>
        <v>0.94654055183946495</v>
      </c>
      <c r="H119" s="677">
        <f t="shared" si="19"/>
        <v>0.94654055183946495</v>
      </c>
      <c r="I119" s="677">
        <f t="shared" si="19"/>
        <v>0.94654055183946495</v>
      </c>
      <c r="J119" s="677">
        <f t="shared" si="19"/>
        <v>0.94654055183946495</v>
      </c>
      <c r="K119" s="677">
        <f t="shared" si="19"/>
        <v>0.94654055183946495</v>
      </c>
    </row>
    <row r="120" spans="2:11" ht="13.15">
      <c r="B120" s="680" t="str">
        <f t="shared" si="6"/>
        <v>History</v>
      </c>
      <c r="C120" s="676">
        <f t="shared" si="7"/>
        <v>0.94410665816722927</v>
      </c>
      <c r="D120" s="677">
        <f t="shared" ref="D120:K120" si="20">C120</f>
        <v>0.94410665816722927</v>
      </c>
      <c r="E120" s="677">
        <f t="shared" si="20"/>
        <v>0.94410665816722927</v>
      </c>
      <c r="F120" s="677">
        <f t="shared" si="20"/>
        <v>0.94410665816722927</v>
      </c>
      <c r="G120" s="677">
        <f t="shared" si="20"/>
        <v>0.94410665816722927</v>
      </c>
      <c r="H120" s="677">
        <f t="shared" si="20"/>
        <v>0.94410665816722927</v>
      </c>
      <c r="I120" s="677">
        <f t="shared" si="20"/>
        <v>0.94410665816722927</v>
      </c>
      <c r="J120" s="677">
        <f t="shared" si="20"/>
        <v>0.94410665816722927</v>
      </c>
      <c r="K120" s="677">
        <f t="shared" si="20"/>
        <v>0.94410665816722927</v>
      </c>
    </row>
    <row r="121" spans="2:11" ht="13.15">
      <c r="B121" s="680" t="str">
        <f t="shared" si="6"/>
        <v>Mathematics</v>
      </c>
      <c r="C121" s="676">
        <f t="shared" si="7"/>
        <v>0.89195377107024787</v>
      </c>
      <c r="D121" s="677">
        <f t="shared" ref="D121:K121" si="21">C121</f>
        <v>0.89195377107024787</v>
      </c>
      <c r="E121" s="677">
        <f t="shared" si="21"/>
        <v>0.89195377107024787</v>
      </c>
      <c r="F121" s="677">
        <f t="shared" si="21"/>
        <v>0.89195377107024787</v>
      </c>
      <c r="G121" s="677">
        <f t="shared" si="21"/>
        <v>0.89195377107024787</v>
      </c>
      <c r="H121" s="677">
        <f t="shared" si="21"/>
        <v>0.89195377107024787</v>
      </c>
      <c r="I121" s="677">
        <f t="shared" si="21"/>
        <v>0.89195377107024787</v>
      </c>
      <c r="J121" s="677">
        <f t="shared" si="21"/>
        <v>0.89195377107024787</v>
      </c>
      <c r="K121" s="677">
        <f t="shared" si="21"/>
        <v>0.89195377107024787</v>
      </c>
    </row>
    <row r="122" spans="2:11" ht="13.15">
      <c r="B122" s="680" t="str">
        <f t="shared" si="6"/>
        <v>Modern Foreign Languages</v>
      </c>
      <c r="C122" s="676">
        <f t="shared" si="7"/>
        <v>0.92455476753349086</v>
      </c>
      <c r="D122" s="677">
        <f t="shared" ref="D122:K122" si="22">C122</f>
        <v>0.92455476753349086</v>
      </c>
      <c r="E122" s="677">
        <f t="shared" si="22"/>
        <v>0.92455476753349086</v>
      </c>
      <c r="F122" s="677">
        <f t="shared" si="22"/>
        <v>0.92455476753349086</v>
      </c>
      <c r="G122" s="677">
        <f t="shared" si="22"/>
        <v>0.92455476753349086</v>
      </c>
      <c r="H122" s="677">
        <f t="shared" si="22"/>
        <v>0.92455476753349086</v>
      </c>
      <c r="I122" s="677">
        <f t="shared" si="22"/>
        <v>0.92455476753349086</v>
      </c>
      <c r="J122" s="677">
        <f t="shared" si="22"/>
        <v>0.92455476753349086</v>
      </c>
      <c r="K122" s="677">
        <f t="shared" si="22"/>
        <v>0.92455476753349086</v>
      </c>
    </row>
    <row r="123" spans="2:11" ht="13.15">
      <c r="B123" s="680" t="str">
        <f t="shared" si="6"/>
        <v>Music</v>
      </c>
      <c r="C123" s="676">
        <f t="shared" si="7"/>
        <v>0.96382113821138204</v>
      </c>
      <c r="D123" s="677">
        <f t="shared" ref="D123:K123" si="23">C123</f>
        <v>0.96382113821138204</v>
      </c>
      <c r="E123" s="677">
        <f t="shared" si="23"/>
        <v>0.96382113821138204</v>
      </c>
      <c r="F123" s="677">
        <f t="shared" si="23"/>
        <v>0.96382113821138204</v>
      </c>
      <c r="G123" s="677">
        <f t="shared" si="23"/>
        <v>0.96382113821138204</v>
      </c>
      <c r="H123" s="677">
        <f t="shared" si="23"/>
        <v>0.96382113821138204</v>
      </c>
      <c r="I123" s="677">
        <f t="shared" si="23"/>
        <v>0.96382113821138204</v>
      </c>
      <c r="J123" s="677">
        <f t="shared" si="23"/>
        <v>0.96382113821138204</v>
      </c>
      <c r="K123" s="677">
        <f t="shared" si="23"/>
        <v>0.96382113821138204</v>
      </c>
    </row>
    <row r="124" spans="2:11" ht="13.15">
      <c r="B124" s="680" t="str">
        <f t="shared" si="6"/>
        <v>Others</v>
      </c>
      <c r="C124" s="676">
        <f t="shared" si="7"/>
        <v>0.88208993476234865</v>
      </c>
      <c r="D124" s="677">
        <f t="shared" ref="D124:K124" si="24">C124</f>
        <v>0.88208993476234865</v>
      </c>
      <c r="E124" s="677">
        <f t="shared" si="24"/>
        <v>0.88208993476234865</v>
      </c>
      <c r="F124" s="677">
        <f t="shared" si="24"/>
        <v>0.88208993476234865</v>
      </c>
      <c r="G124" s="677">
        <f t="shared" si="24"/>
        <v>0.88208993476234865</v>
      </c>
      <c r="H124" s="677">
        <f t="shared" si="24"/>
        <v>0.88208993476234865</v>
      </c>
      <c r="I124" s="677">
        <f t="shared" si="24"/>
        <v>0.88208993476234865</v>
      </c>
      <c r="J124" s="677">
        <f t="shared" si="24"/>
        <v>0.88208993476234865</v>
      </c>
      <c r="K124" s="677">
        <f t="shared" si="24"/>
        <v>0.88208993476234865</v>
      </c>
    </row>
    <row r="125" spans="2:11" ht="13.15">
      <c r="B125" s="680" t="str">
        <f t="shared" si="6"/>
        <v>Physical Education</v>
      </c>
      <c r="C125" s="676">
        <f t="shared" si="7"/>
        <v>0.97358111807414693</v>
      </c>
      <c r="D125" s="677">
        <f t="shared" ref="D125:K125" si="25">C125</f>
        <v>0.97358111807414693</v>
      </c>
      <c r="E125" s="677">
        <f t="shared" si="25"/>
        <v>0.97358111807414693</v>
      </c>
      <c r="F125" s="677">
        <f t="shared" si="25"/>
        <v>0.97358111807414693</v>
      </c>
      <c r="G125" s="677">
        <f t="shared" si="25"/>
        <v>0.97358111807414693</v>
      </c>
      <c r="H125" s="677">
        <f t="shared" si="25"/>
        <v>0.97358111807414693</v>
      </c>
      <c r="I125" s="677">
        <f t="shared" si="25"/>
        <v>0.97358111807414693</v>
      </c>
      <c r="J125" s="677">
        <f t="shared" si="25"/>
        <v>0.97358111807414693</v>
      </c>
      <c r="K125" s="677">
        <f t="shared" si="25"/>
        <v>0.97358111807414693</v>
      </c>
    </row>
    <row r="126" spans="2:11" ht="13.15">
      <c r="B126" s="680" t="str">
        <f t="shared" si="6"/>
        <v>Physics</v>
      </c>
      <c r="C126" s="676">
        <f t="shared" si="7"/>
        <v>0.86624859562699852</v>
      </c>
      <c r="D126" s="677">
        <f t="shared" ref="D126:K126" si="26">C126</f>
        <v>0.86624859562699852</v>
      </c>
      <c r="E126" s="677">
        <f t="shared" si="26"/>
        <v>0.86624859562699852</v>
      </c>
      <c r="F126" s="677">
        <f t="shared" si="26"/>
        <v>0.86624859562699852</v>
      </c>
      <c r="G126" s="677">
        <f t="shared" si="26"/>
        <v>0.86624859562699852</v>
      </c>
      <c r="H126" s="677">
        <f t="shared" si="26"/>
        <v>0.86624859562699852</v>
      </c>
      <c r="I126" s="677">
        <f t="shared" si="26"/>
        <v>0.86624859562699852</v>
      </c>
      <c r="J126" s="677">
        <f t="shared" si="26"/>
        <v>0.86624859562699852</v>
      </c>
      <c r="K126" s="677">
        <f t="shared" si="26"/>
        <v>0.86624859562699852</v>
      </c>
    </row>
    <row r="127" spans="2:11" ht="13.15">
      <c r="B127" s="680" t="str">
        <f t="shared" si="6"/>
        <v>Religious Education</v>
      </c>
      <c r="C127" s="676">
        <f t="shared" si="7"/>
        <v>0.93452321871676713</v>
      </c>
      <c r="D127" s="677">
        <f t="shared" ref="D127:K127" si="27">C127</f>
        <v>0.93452321871676713</v>
      </c>
      <c r="E127" s="677">
        <f t="shared" si="27"/>
        <v>0.93452321871676713</v>
      </c>
      <c r="F127" s="677">
        <f t="shared" si="27"/>
        <v>0.93452321871676713</v>
      </c>
      <c r="G127" s="677">
        <f t="shared" si="27"/>
        <v>0.93452321871676713</v>
      </c>
      <c r="H127" s="677">
        <f t="shared" si="27"/>
        <v>0.93452321871676713</v>
      </c>
      <c r="I127" s="677">
        <f t="shared" si="27"/>
        <v>0.93452321871676713</v>
      </c>
      <c r="J127" s="677">
        <f t="shared" si="27"/>
        <v>0.93452321871676713</v>
      </c>
      <c r="K127" s="677">
        <f t="shared" si="27"/>
        <v>0.93452321871676713</v>
      </c>
    </row>
    <row r="129" spans="2:11" ht="13.15">
      <c r="B129" s="682" t="s">
        <v>661</v>
      </c>
      <c r="C129" s="668"/>
      <c r="D129" s="668"/>
      <c r="E129" s="668"/>
      <c r="F129" s="668"/>
      <c r="G129" s="668"/>
      <c r="H129" s="668"/>
      <c r="I129" s="668"/>
      <c r="J129" s="668"/>
      <c r="K129" s="668"/>
    </row>
    <row r="131" spans="2:11" ht="13.15">
      <c r="B131" s="667" t="str">
        <f t="shared" ref="B131:K131" si="28">B107</f>
        <v>Subject</v>
      </c>
      <c r="C131" s="666" t="str">
        <f t="shared" si="28"/>
        <v>2020/21</v>
      </c>
      <c r="D131" s="666" t="str">
        <f t="shared" si="28"/>
        <v>2021/22</v>
      </c>
      <c r="E131" s="666" t="str">
        <f t="shared" si="28"/>
        <v>2022/23</v>
      </c>
      <c r="F131" s="666" t="str">
        <f t="shared" si="28"/>
        <v>2023/24</v>
      </c>
      <c r="G131" s="666" t="str">
        <f t="shared" si="28"/>
        <v>2024/25</v>
      </c>
      <c r="H131" s="666" t="str">
        <f t="shared" si="28"/>
        <v>2025/26</v>
      </c>
      <c r="I131" s="666" t="str">
        <f t="shared" si="28"/>
        <v>2026/27</v>
      </c>
      <c r="J131" s="666" t="str">
        <f t="shared" si="28"/>
        <v>2027/28</v>
      </c>
      <c r="K131" s="666" t="str">
        <f t="shared" si="28"/>
        <v>2028/29</v>
      </c>
    </row>
    <row r="132" spans="2:11" ht="13.15">
      <c r="B132" s="667" t="str">
        <f t="shared" ref="B132:B151" si="29">B108</f>
        <v>Primary</v>
      </c>
      <c r="C132" s="676">
        <f t="shared" ref="C132:C151" si="30">E22</f>
        <v>0.93313101162359524</v>
      </c>
      <c r="D132" s="677">
        <f>C132</f>
        <v>0.93313101162359524</v>
      </c>
      <c r="E132" s="677">
        <f t="shared" ref="E132:K132" si="31">D132</f>
        <v>0.93313101162359524</v>
      </c>
      <c r="F132" s="677">
        <f t="shared" si="31"/>
        <v>0.93313101162359524</v>
      </c>
      <c r="G132" s="677">
        <f t="shared" si="31"/>
        <v>0.93313101162359524</v>
      </c>
      <c r="H132" s="677">
        <f t="shared" si="31"/>
        <v>0.93313101162359524</v>
      </c>
      <c r="I132" s="677">
        <f t="shared" si="31"/>
        <v>0.93313101162359524</v>
      </c>
      <c r="J132" s="677">
        <f t="shared" si="31"/>
        <v>0.93313101162359524</v>
      </c>
      <c r="K132" s="677">
        <f t="shared" si="31"/>
        <v>0.93313101162359524</v>
      </c>
    </row>
    <row r="133" spans="2:11" ht="13.15">
      <c r="B133" s="667" t="str">
        <f t="shared" si="29"/>
        <v>Art &amp; Design</v>
      </c>
      <c r="C133" s="676">
        <f t="shared" si="30"/>
        <v>0.95520837807365055</v>
      </c>
      <c r="D133" s="677">
        <f t="shared" ref="D133:K133" si="32">C133</f>
        <v>0.95520837807365055</v>
      </c>
      <c r="E133" s="677">
        <f t="shared" si="32"/>
        <v>0.95520837807365055</v>
      </c>
      <c r="F133" s="677">
        <f t="shared" si="32"/>
        <v>0.95520837807365055</v>
      </c>
      <c r="G133" s="677">
        <f t="shared" si="32"/>
        <v>0.95520837807365055</v>
      </c>
      <c r="H133" s="677">
        <f t="shared" si="32"/>
        <v>0.95520837807365055</v>
      </c>
      <c r="I133" s="677">
        <f t="shared" si="32"/>
        <v>0.95520837807365055</v>
      </c>
      <c r="J133" s="677">
        <f t="shared" si="32"/>
        <v>0.95520837807365055</v>
      </c>
      <c r="K133" s="677">
        <f t="shared" si="32"/>
        <v>0.95520837807365055</v>
      </c>
    </row>
    <row r="134" spans="2:11" ht="13.15">
      <c r="B134" s="680" t="str">
        <f t="shared" si="29"/>
        <v>Biology</v>
      </c>
      <c r="C134" s="676">
        <f t="shared" si="30"/>
        <v>0.91768188164764153</v>
      </c>
      <c r="D134" s="677">
        <f t="shared" ref="D134:K134" si="33">C134</f>
        <v>0.91768188164764153</v>
      </c>
      <c r="E134" s="677">
        <f t="shared" si="33"/>
        <v>0.91768188164764153</v>
      </c>
      <c r="F134" s="677">
        <f t="shared" si="33"/>
        <v>0.91768188164764153</v>
      </c>
      <c r="G134" s="677">
        <f t="shared" si="33"/>
        <v>0.91768188164764153</v>
      </c>
      <c r="H134" s="677">
        <f t="shared" si="33"/>
        <v>0.91768188164764153</v>
      </c>
      <c r="I134" s="677">
        <f t="shared" si="33"/>
        <v>0.91768188164764153</v>
      </c>
      <c r="J134" s="677">
        <f t="shared" si="33"/>
        <v>0.91768188164764153</v>
      </c>
      <c r="K134" s="677">
        <f t="shared" si="33"/>
        <v>0.91768188164764153</v>
      </c>
    </row>
    <row r="135" spans="2:11" ht="13.15">
      <c r="B135" s="680" t="str">
        <f t="shared" si="29"/>
        <v>Business Studies</v>
      </c>
      <c r="C135" s="676">
        <f t="shared" si="30"/>
        <v>0.92669677066228795</v>
      </c>
      <c r="D135" s="677">
        <f t="shared" ref="D135:K135" si="34">C135</f>
        <v>0.92669677066228795</v>
      </c>
      <c r="E135" s="677">
        <f t="shared" si="34"/>
        <v>0.92669677066228795</v>
      </c>
      <c r="F135" s="677">
        <f t="shared" si="34"/>
        <v>0.92669677066228795</v>
      </c>
      <c r="G135" s="677">
        <f t="shared" si="34"/>
        <v>0.92669677066228795</v>
      </c>
      <c r="H135" s="677">
        <f t="shared" si="34"/>
        <v>0.92669677066228795</v>
      </c>
      <c r="I135" s="677">
        <f t="shared" si="34"/>
        <v>0.92669677066228795</v>
      </c>
      <c r="J135" s="677">
        <f t="shared" si="34"/>
        <v>0.92669677066228795</v>
      </c>
      <c r="K135" s="677">
        <f t="shared" si="34"/>
        <v>0.92669677066228795</v>
      </c>
    </row>
    <row r="136" spans="2:11" ht="13.15">
      <c r="B136" s="680" t="str">
        <f t="shared" si="29"/>
        <v>Chemistry</v>
      </c>
      <c r="C136" s="676">
        <f t="shared" si="30"/>
        <v>0.89693439422213006</v>
      </c>
      <c r="D136" s="677">
        <f t="shared" ref="D136:K136" si="35">C136</f>
        <v>0.89693439422213006</v>
      </c>
      <c r="E136" s="677">
        <f t="shared" si="35"/>
        <v>0.89693439422213006</v>
      </c>
      <c r="F136" s="677">
        <f t="shared" si="35"/>
        <v>0.89693439422213006</v>
      </c>
      <c r="G136" s="677">
        <f t="shared" si="35"/>
        <v>0.89693439422213006</v>
      </c>
      <c r="H136" s="677">
        <f t="shared" si="35"/>
        <v>0.89693439422213006</v>
      </c>
      <c r="I136" s="677">
        <f t="shared" si="35"/>
        <v>0.89693439422213006</v>
      </c>
      <c r="J136" s="677">
        <f t="shared" si="35"/>
        <v>0.89693439422213006</v>
      </c>
      <c r="K136" s="677">
        <f t="shared" si="35"/>
        <v>0.89693439422213006</v>
      </c>
    </row>
    <row r="137" spans="2:11" ht="13.15">
      <c r="B137" s="680" t="str">
        <f t="shared" si="29"/>
        <v>Classics</v>
      </c>
      <c r="C137" s="676">
        <f t="shared" si="30"/>
        <v>0.96363636363636374</v>
      </c>
      <c r="D137" s="677">
        <f t="shared" ref="D137:K137" si="36">C137</f>
        <v>0.96363636363636374</v>
      </c>
      <c r="E137" s="677">
        <f t="shared" si="36"/>
        <v>0.96363636363636374</v>
      </c>
      <c r="F137" s="677">
        <f t="shared" si="36"/>
        <v>0.96363636363636374</v>
      </c>
      <c r="G137" s="677">
        <f t="shared" si="36"/>
        <v>0.96363636363636374</v>
      </c>
      <c r="H137" s="677">
        <f t="shared" si="36"/>
        <v>0.96363636363636374</v>
      </c>
      <c r="I137" s="677">
        <f t="shared" si="36"/>
        <v>0.96363636363636374</v>
      </c>
      <c r="J137" s="677">
        <f t="shared" si="36"/>
        <v>0.96363636363636374</v>
      </c>
      <c r="K137" s="677">
        <f t="shared" si="36"/>
        <v>0.96363636363636374</v>
      </c>
    </row>
    <row r="138" spans="2:11" ht="13.15">
      <c r="B138" s="680" t="str">
        <f t="shared" si="29"/>
        <v>Computing</v>
      </c>
      <c r="C138" s="676">
        <f t="shared" si="30"/>
        <v>0.87374827201644112</v>
      </c>
      <c r="D138" s="677">
        <f t="shared" ref="D138:K138" si="37">C138</f>
        <v>0.87374827201644112</v>
      </c>
      <c r="E138" s="677">
        <f t="shared" si="37"/>
        <v>0.87374827201644112</v>
      </c>
      <c r="F138" s="677">
        <f t="shared" si="37"/>
        <v>0.87374827201644112</v>
      </c>
      <c r="G138" s="677">
        <f t="shared" si="37"/>
        <v>0.87374827201644112</v>
      </c>
      <c r="H138" s="677">
        <f t="shared" si="37"/>
        <v>0.87374827201644112</v>
      </c>
      <c r="I138" s="677">
        <f t="shared" si="37"/>
        <v>0.87374827201644112</v>
      </c>
      <c r="J138" s="677">
        <f t="shared" si="37"/>
        <v>0.87374827201644112</v>
      </c>
      <c r="K138" s="677">
        <f t="shared" si="37"/>
        <v>0.87374827201644112</v>
      </c>
    </row>
    <row r="139" spans="2:11" ht="13.15">
      <c r="B139" s="680" t="str">
        <f t="shared" si="29"/>
        <v>Design &amp; Technology</v>
      </c>
      <c r="C139" s="676">
        <f t="shared" si="30"/>
        <v>0.94895870853151965</v>
      </c>
      <c r="D139" s="677">
        <f t="shared" ref="D139:K139" si="38">C139</f>
        <v>0.94895870853151965</v>
      </c>
      <c r="E139" s="677">
        <f t="shared" si="38"/>
        <v>0.94895870853151965</v>
      </c>
      <c r="F139" s="677">
        <f t="shared" si="38"/>
        <v>0.94895870853151965</v>
      </c>
      <c r="G139" s="677">
        <f t="shared" si="38"/>
        <v>0.94895870853151965</v>
      </c>
      <c r="H139" s="677">
        <f t="shared" si="38"/>
        <v>0.94895870853151965</v>
      </c>
      <c r="I139" s="677">
        <f t="shared" si="38"/>
        <v>0.94895870853151965</v>
      </c>
      <c r="J139" s="677">
        <f t="shared" si="38"/>
        <v>0.94895870853151965</v>
      </c>
      <c r="K139" s="677">
        <f t="shared" si="38"/>
        <v>0.94895870853151965</v>
      </c>
    </row>
    <row r="140" spans="2:11" ht="13.15">
      <c r="B140" s="680" t="str">
        <f t="shared" si="29"/>
        <v>Drama</v>
      </c>
      <c r="C140" s="676">
        <f t="shared" si="30"/>
        <v>0.96392737293666086</v>
      </c>
      <c r="D140" s="677">
        <f t="shared" ref="D140:K140" si="39">C140</f>
        <v>0.96392737293666086</v>
      </c>
      <c r="E140" s="677">
        <f t="shared" si="39"/>
        <v>0.96392737293666086</v>
      </c>
      <c r="F140" s="677">
        <f t="shared" si="39"/>
        <v>0.96392737293666086</v>
      </c>
      <c r="G140" s="677">
        <f t="shared" si="39"/>
        <v>0.96392737293666086</v>
      </c>
      <c r="H140" s="677">
        <f t="shared" si="39"/>
        <v>0.96392737293666086</v>
      </c>
      <c r="I140" s="677">
        <f t="shared" si="39"/>
        <v>0.96392737293666086</v>
      </c>
      <c r="J140" s="677">
        <f t="shared" si="39"/>
        <v>0.96392737293666086</v>
      </c>
      <c r="K140" s="677">
        <f t="shared" si="39"/>
        <v>0.96392737293666086</v>
      </c>
    </row>
    <row r="141" spans="2:11" ht="13.15">
      <c r="B141" s="680" t="str">
        <f t="shared" si="29"/>
        <v>English</v>
      </c>
      <c r="C141" s="676">
        <f t="shared" si="30"/>
        <v>0.9369013635625234</v>
      </c>
      <c r="D141" s="677">
        <f t="shared" ref="D141:K141" si="40">C141</f>
        <v>0.9369013635625234</v>
      </c>
      <c r="E141" s="677">
        <f t="shared" si="40"/>
        <v>0.9369013635625234</v>
      </c>
      <c r="F141" s="677">
        <f t="shared" si="40"/>
        <v>0.9369013635625234</v>
      </c>
      <c r="G141" s="677">
        <f t="shared" si="40"/>
        <v>0.9369013635625234</v>
      </c>
      <c r="H141" s="677">
        <f t="shared" si="40"/>
        <v>0.9369013635625234</v>
      </c>
      <c r="I141" s="677">
        <f t="shared" si="40"/>
        <v>0.9369013635625234</v>
      </c>
      <c r="J141" s="677">
        <f t="shared" si="40"/>
        <v>0.9369013635625234</v>
      </c>
      <c r="K141" s="677">
        <f t="shared" si="40"/>
        <v>0.9369013635625234</v>
      </c>
    </row>
    <row r="142" spans="2:11" ht="13.15">
      <c r="B142" s="680" t="str">
        <f t="shared" si="29"/>
        <v>Food</v>
      </c>
      <c r="C142" s="676">
        <f t="shared" si="30"/>
        <v>0.83061274232096205</v>
      </c>
      <c r="D142" s="677">
        <f t="shared" ref="D142:K142" si="41">C142</f>
        <v>0.83061274232096205</v>
      </c>
      <c r="E142" s="677">
        <f t="shared" si="41"/>
        <v>0.83061274232096205</v>
      </c>
      <c r="F142" s="677">
        <f t="shared" si="41"/>
        <v>0.83061274232096205</v>
      </c>
      <c r="G142" s="677">
        <f t="shared" si="41"/>
        <v>0.83061274232096205</v>
      </c>
      <c r="H142" s="677">
        <f t="shared" si="41"/>
        <v>0.83061274232096205</v>
      </c>
      <c r="I142" s="677">
        <f t="shared" si="41"/>
        <v>0.83061274232096205</v>
      </c>
      <c r="J142" s="677">
        <f t="shared" si="41"/>
        <v>0.83061274232096205</v>
      </c>
      <c r="K142" s="677">
        <f t="shared" si="41"/>
        <v>0.83061274232096205</v>
      </c>
    </row>
    <row r="143" spans="2:11" ht="13.15">
      <c r="B143" s="680" t="str">
        <f t="shared" si="29"/>
        <v>Geography</v>
      </c>
      <c r="C143" s="676">
        <f t="shared" si="30"/>
        <v>0.92331812968361837</v>
      </c>
      <c r="D143" s="677">
        <f t="shared" ref="D143:K143" si="42">C143</f>
        <v>0.92331812968361837</v>
      </c>
      <c r="E143" s="677">
        <f t="shared" si="42"/>
        <v>0.92331812968361837</v>
      </c>
      <c r="F143" s="677">
        <f t="shared" si="42"/>
        <v>0.92331812968361837</v>
      </c>
      <c r="G143" s="677">
        <f t="shared" si="42"/>
        <v>0.92331812968361837</v>
      </c>
      <c r="H143" s="677">
        <f t="shared" si="42"/>
        <v>0.92331812968361837</v>
      </c>
      <c r="I143" s="677">
        <f t="shared" si="42"/>
        <v>0.92331812968361837</v>
      </c>
      <c r="J143" s="677">
        <f t="shared" si="42"/>
        <v>0.92331812968361837</v>
      </c>
      <c r="K143" s="677">
        <f t="shared" si="42"/>
        <v>0.92331812968361837</v>
      </c>
    </row>
    <row r="144" spans="2:11" ht="13.15">
      <c r="B144" s="680" t="str">
        <f t="shared" si="29"/>
        <v>History</v>
      </c>
      <c r="C144" s="676">
        <f t="shared" si="30"/>
        <v>0.94295837142259964</v>
      </c>
      <c r="D144" s="677">
        <f t="shared" ref="D144:K144" si="43">C144</f>
        <v>0.94295837142259964</v>
      </c>
      <c r="E144" s="677">
        <f t="shared" si="43"/>
        <v>0.94295837142259964</v>
      </c>
      <c r="F144" s="677">
        <f t="shared" si="43"/>
        <v>0.94295837142259964</v>
      </c>
      <c r="G144" s="677">
        <f t="shared" si="43"/>
        <v>0.94295837142259964</v>
      </c>
      <c r="H144" s="677">
        <f t="shared" si="43"/>
        <v>0.94295837142259964</v>
      </c>
      <c r="I144" s="677">
        <f t="shared" si="43"/>
        <v>0.94295837142259964</v>
      </c>
      <c r="J144" s="677">
        <f t="shared" si="43"/>
        <v>0.94295837142259964</v>
      </c>
      <c r="K144" s="677">
        <f t="shared" si="43"/>
        <v>0.94295837142259964</v>
      </c>
    </row>
    <row r="145" spans="2:11" ht="13.15">
      <c r="B145" s="680" t="str">
        <f t="shared" si="29"/>
        <v>Mathematics</v>
      </c>
      <c r="C145" s="676">
        <f t="shared" si="30"/>
        <v>0.90533384439811226</v>
      </c>
      <c r="D145" s="677">
        <f t="shared" ref="D145:K145" si="44">C145</f>
        <v>0.90533384439811226</v>
      </c>
      <c r="E145" s="677">
        <f t="shared" si="44"/>
        <v>0.90533384439811226</v>
      </c>
      <c r="F145" s="677">
        <f t="shared" si="44"/>
        <v>0.90533384439811226</v>
      </c>
      <c r="G145" s="677">
        <f t="shared" si="44"/>
        <v>0.90533384439811226</v>
      </c>
      <c r="H145" s="677">
        <f t="shared" si="44"/>
        <v>0.90533384439811226</v>
      </c>
      <c r="I145" s="677">
        <f t="shared" si="44"/>
        <v>0.90533384439811226</v>
      </c>
      <c r="J145" s="677">
        <f t="shared" si="44"/>
        <v>0.90533384439811226</v>
      </c>
      <c r="K145" s="677">
        <f t="shared" si="44"/>
        <v>0.90533384439811226</v>
      </c>
    </row>
    <row r="146" spans="2:11" ht="13.15">
      <c r="B146" s="680" t="str">
        <f t="shared" si="29"/>
        <v>Modern Foreign Languages</v>
      </c>
      <c r="C146" s="676">
        <f t="shared" si="30"/>
        <v>0.92128736678087608</v>
      </c>
      <c r="D146" s="677">
        <f t="shared" ref="D146:K146" si="45">C146</f>
        <v>0.92128736678087608</v>
      </c>
      <c r="E146" s="677">
        <f t="shared" si="45"/>
        <v>0.92128736678087608</v>
      </c>
      <c r="F146" s="677">
        <f t="shared" si="45"/>
        <v>0.92128736678087608</v>
      </c>
      <c r="G146" s="677">
        <f t="shared" si="45"/>
        <v>0.92128736678087608</v>
      </c>
      <c r="H146" s="677">
        <f t="shared" si="45"/>
        <v>0.92128736678087608</v>
      </c>
      <c r="I146" s="677">
        <f t="shared" si="45"/>
        <v>0.92128736678087608</v>
      </c>
      <c r="J146" s="677">
        <f t="shared" si="45"/>
        <v>0.92128736678087608</v>
      </c>
      <c r="K146" s="677">
        <f t="shared" si="45"/>
        <v>0.92128736678087608</v>
      </c>
    </row>
    <row r="147" spans="2:11" ht="13.15">
      <c r="B147" s="680" t="str">
        <f t="shared" si="29"/>
        <v>Music</v>
      </c>
      <c r="C147" s="676">
        <f t="shared" si="30"/>
        <v>0.95021548742284478</v>
      </c>
      <c r="D147" s="677">
        <f t="shared" ref="D147:K147" si="46">C147</f>
        <v>0.95021548742284478</v>
      </c>
      <c r="E147" s="677">
        <f t="shared" si="46"/>
        <v>0.95021548742284478</v>
      </c>
      <c r="F147" s="677">
        <f t="shared" si="46"/>
        <v>0.95021548742284478</v>
      </c>
      <c r="G147" s="677">
        <f t="shared" si="46"/>
        <v>0.95021548742284478</v>
      </c>
      <c r="H147" s="677">
        <f t="shared" si="46"/>
        <v>0.95021548742284478</v>
      </c>
      <c r="I147" s="677">
        <f t="shared" si="46"/>
        <v>0.95021548742284478</v>
      </c>
      <c r="J147" s="677">
        <f t="shared" si="46"/>
        <v>0.95021548742284478</v>
      </c>
      <c r="K147" s="677">
        <f t="shared" si="46"/>
        <v>0.95021548742284478</v>
      </c>
    </row>
    <row r="148" spans="2:11" ht="13.15">
      <c r="B148" s="680" t="str">
        <f t="shared" si="29"/>
        <v>Others</v>
      </c>
      <c r="C148" s="676">
        <f t="shared" si="30"/>
        <v>0.95907459657459659</v>
      </c>
      <c r="D148" s="677">
        <f t="shared" ref="D148:K148" si="47">C148</f>
        <v>0.95907459657459659</v>
      </c>
      <c r="E148" s="677">
        <f t="shared" si="47"/>
        <v>0.95907459657459659</v>
      </c>
      <c r="F148" s="677">
        <f t="shared" si="47"/>
        <v>0.95907459657459659</v>
      </c>
      <c r="G148" s="677">
        <f t="shared" si="47"/>
        <v>0.95907459657459659</v>
      </c>
      <c r="H148" s="677">
        <f t="shared" si="47"/>
        <v>0.95907459657459659</v>
      </c>
      <c r="I148" s="677">
        <f t="shared" si="47"/>
        <v>0.95907459657459659</v>
      </c>
      <c r="J148" s="677">
        <f t="shared" si="47"/>
        <v>0.95907459657459659</v>
      </c>
      <c r="K148" s="677">
        <f t="shared" si="47"/>
        <v>0.95907459657459659</v>
      </c>
    </row>
    <row r="149" spans="2:11" ht="13.15">
      <c r="B149" s="680" t="str">
        <f t="shared" si="29"/>
        <v>Physical Education</v>
      </c>
      <c r="C149" s="676">
        <f t="shared" si="30"/>
        <v>0.97445699702687705</v>
      </c>
      <c r="D149" s="677">
        <f t="shared" ref="D149:K149" si="48">C149</f>
        <v>0.97445699702687705</v>
      </c>
      <c r="E149" s="677">
        <f t="shared" si="48"/>
        <v>0.97445699702687705</v>
      </c>
      <c r="F149" s="677">
        <f t="shared" si="48"/>
        <v>0.97445699702687705</v>
      </c>
      <c r="G149" s="677">
        <f t="shared" si="48"/>
        <v>0.97445699702687705</v>
      </c>
      <c r="H149" s="677">
        <f t="shared" si="48"/>
        <v>0.97445699702687705</v>
      </c>
      <c r="I149" s="677">
        <f t="shared" si="48"/>
        <v>0.97445699702687705</v>
      </c>
      <c r="J149" s="677">
        <f t="shared" si="48"/>
        <v>0.97445699702687705</v>
      </c>
      <c r="K149" s="677">
        <f t="shared" si="48"/>
        <v>0.97445699702687705</v>
      </c>
    </row>
    <row r="150" spans="2:11" ht="13.15">
      <c r="B150" s="680" t="str">
        <f t="shared" si="29"/>
        <v>Physics</v>
      </c>
      <c r="C150" s="676">
        <f t="shared" si="30"/>
        <v>0.84892161453455706</v>
      </c>
      <c r="D150" s="677">
        <f t="shared" ref="D150:K150" si="49">C150</f>
        <v>0.84892161453455706</v>
      </c>
      <c r="E150" s="677">
        <f t="shared" si="49"/>
        <v>0.84892161453455706</v>
      </c>
      <c r="F150" s="677">
        <f t="shared" si="49"/>
        <v>0.84892161453455706</v>
      </c>
      <c r="G150" s="677">
        <f t="shared" si="49"/>
        <v>0.84892161453455706</v>
      </c>
      <c r="H150" s="677">
        <f t="shared" si="49"/>
        <v>0.84892161453455706</v>
      </c>
      <c r="I150" s="677">
        <f t="shared" si="49"/>
        <v>0.84892161453455706</v>
      </c>
      <c r="J150" s="677">
        <f t="shared" si="49"/>
        <v>0.84892161453455706</v>
      </c>
      <c r="K150" s="677">
        <f t="shared" si="49"/>
        <v>0.84892161453455706</v>
      </c>
    </row>
    <row r="151" spans="2:11" ht="13.15">
      <c r="B151" s="680" t="str">
        <f t="shared" si="29"/>
        <v>Religious Education</v>
      </c>
      <c r="C151" s="676">
        <f t="shared" si="30"/>
        <v>0.94971591333046357</v>
      </c>
      <c r="D151" s="677">
        <f t="shared" ref="D151:K151" si="50">C151</f>
        <v>0.94971591333046357</v>
      </c>
      <c r="E151" s="677">
        <f t="shared" si="50"/>
        <v>0.94971591333046357</v>
      </c>
      <c r="F151" s="677">
        <f t="shared" si="50"/>
        <v>0.94971591333046357</v>
      </c>
      <c r="G151" s="677">
        <f t="shared" si="50"/>
        <v>0.94971591333046357</v>
      </c>
      <c r="H151" s="677">
        <f t="shared" si="50"/>
        <v>0.94971591333046357</v>
      </c>
      <c r="I151" s="677">
        <f t="shared" si="50"/>
        <v>0.94971591333046357</v>
      </c>
      <c r="J151" s="677">
        <f t="shared" si="50"/>
        <v>0.94971591333046357</v>
      </c>
      <c r="K151" s="677">
        <f t="shared" si="50"/>
        <v>0.94971591333046357</v>
      </c>
    </row>
    <row r="153" spans="2:11" ht="15">
      <c r="B153" s="674" t="s">
        <v>1038</v>
      </c>
      <c r="C153" s="668"/>
      <c r="D153" s="668"/>
      <c r="E153" s="668"/>
      <c r="F153" s="668"/>
      <c r="G153" s="668"/>
      <c r="H153" s="668"/>
      <c r="I153" s="668"/>
      <c r="J153" s="669"/>
      <c r="K153" s="668"/>
    </row>
    <row r="155" spans="2:11" ht="13.15">
      <c r="B155" s="682" t="s">
        <v>663</v>
      </c>
      <c r="C155" s="668"/>
      <c r="D155" s="668"/>
      <c r="E155" s="668"/>
      <c r="F155" s="668"/>
      <c r="G155" s="668"/>
      <c r="H155" s="668"/>
      <c r="I155" s="668"/>
      <c r="J155" s="668"/>
      <c r="K155" s="668"/>
    </row>
    <row r="157" spans="2:11" ht="13.15">
      <c r="B157" s="680" t="str">
        <f t="shared" ref="B157:K157" si="51">B131</f>
        <v>Subject</v>
      </c>
      <c r="C157" s="666" t="str">
        <f t="shared" si="51"/>
        <v>2020/21</v>
      </c>
      <c r="D157" s="666" t="str">
        <f t="shared" si="51"/>
        <v>2021/22</v>
      </c>
      <c r="E157" s="666" t="str">
        <f t="shared" si="51"/>
        <v>2022/23</v>
      </c>
      <c r="F157" s="666" t="str">
        <f t="shared" si="51"/>
        <v>2023/24</v>
      </c>
      <c r="G157" s="666" t="str">
        <f t="shared" si="51"/>
        <v>2024/25</v>
      </c>
      <c r="H157" s="666" t="str">
        <f t="shared" si="51"/>
        <v>2025/26</v>
      </c>
      <c r="I157" s="666" t="str">
        <f t="shared" si="51"/>
        <v>2026/27</v>
      </c>
      <c r="J157" s="666" t="str">
        <f t="shared" si="51"/>
        <v>2027/28</v>
      </c>
      <c r="K157" s="666" t="str">
        <f t="shared" si="51"/>
        <v>2028/29</v>
      </c>
    </row>
    <row r="158" spans="2:11" ht="13.15">
      <c r="B158" s="680" t="str">
        <f t="shared" ref="B158:B177" si="52">B132</f>
        <v>Primary</v>
      </c>
      <c r="C158" s="676">
        <f t="shared" ref="C158:C177" si="53">F22</f>
        <v>0.76847704297434927</v>
      </c>
      <c r="D158" s="677">
        <f>C158</f>
        <v>0.76847704297434927</v>
      </c>
      <c r="E158" s="677">
        <f t="shared" ref="E158:K158" si="54">D158</f>
        <v>0.76847704297434927</v>
      </c>
      <c r="F158" s="677">
        <f t="shared" si="54"/>
        <v>0.76847704297434927</v>
      </c>
      <c r="G158" s="677">
        <f t="shared" si="54"/>
        <v>0.76847704297434927</v>
      </c>
      <c r="H158" s="677">
        <f t="shared" si="54"/>
        <v>0.76847704297434927</v>
      </c>
      <c r="I158" s="677">
        <f t="shared" si="54"/>
        <v>0.76847704297434927</v>
      </c>
      <c r="J158" s="677">
        <f t="shared" si="54"/>
        <v>0.76847704297434927</v>
      </c>
      <c r="K158" s="677">
        <f t="shared" si="54"/>
        <v>0.76847704297434927</v>
      </c>
    </row>
    <row r="159" spans="2:11" ht="13.15">
      <c r="B159" s="680" t="str">
        <f t="shared" si="52"/>
        <v>Art &amp; Design</v>
      </c>
      <c r="C159" s="676">
        <f t="shared" si="53"/>
        <v>0.67360694012821543</v>
      </c>
      <c r="D159" s="677">
        <f t="shared" ref="D159:K159" si="55">C159</f>
        <v>0.67360694012821543</v>
      </c>
      <c r="E159" s="677">
        <f t="shared" si="55"/>
        <v>0.67360694012821543</v>
      </c>
      <c r="F159" s="677">
        <f t="shared" si="55"/>
        <v>0.67360694012821543</v>
      </c>
      <c r="G159" s="677">
        <f t="shared" si="55"/>
        <v>0.67360694012821543</v>
      </c>
      <c r="H159" s="677">
        <f t="shared" si="55"/>
        <v>0.67360694012821543</v>
      </c>
      <c r="I159" s="677">
        <f t="shared" si="55"/>
        <v>0.67360694012821543</v>
      </c>
      <c r="J159" s="677">
        <f t="shared" si="55"/>
        <v>0.67360694012821543</v>
      </c>
      <c r="K159" s="677">
        <f t="shared" si="55"/>
        <v>0.67360694012821543</v>
      </c>
    </row>
    <row r="160" spans="2:11" ht="13.15">
      <c r="B160" s="680" t="str">
        <f t="shared" si="52"/>
        <v>Biology</v>
      </c>
      <c r="C160" s="676">
        <f t="shared" si="53"/>
        <v>0.77097188806839478</v>
      </c>
      <c r="D160" s="677">
        <f t="shared" ref="D160:K160" si="56">C160</f>
        <v>0.77097188806839478</v>
      </c>
      <c r="E160" s="677">
        <f t="shared" si="56"/>
        <v>0.77097188806839478</v>
      </c>
      <c r="F160" s="677">
        <f t="shared" si="56"/>
        <v>0.77097188806839478</v>
      </c>
      <c r="G160" s="677">
        <f t="shared" si="56"/>
        <v>0.77097188806839478</v>
      </c>
      <c r="H160" s="677">
        <f t="shared" si="56"/>
        <v>0.77097188806839478</v>
      </c>
      <c r="I160" s="677">
        <f t="shared" si="56"/>
        <v>0.77097188806839478</v>
      </c>
      <c r="J160" s="677">
        <f t="shared" si="56"/>
        <v>0.77097188806839478</v>
      </c>
      <c r="K160" s="677">
        <f t="shared" si="56"/>
        <v>0.77097188806839478</v>
      </c>
    </row>
    <row r="161" spans="2:11" ht="13.15">
      <c r="B161" s="680" t="str">
        <f t="shared" si="52"/>
        <v>Business Studies</v>
      </c>
      <c r="C161" s="676">
        <f t="shared" si="53"/>
        <v>0.64060244773207087</v>
      </c>
      <c r="D161" s="677">
        <f t="shared" ref="D161:K161" si="57">C161</f>
        <v>0.64060244773207087</v>
      </c>
      <c r="E161" s="677">
        <f t="shared" si="57"/>
        <v>0.64060244773207087</v>
      </c>
      <c r="F161" s="677">
        <f t="shared" si="57"/>
        <v>0.64060244773207087</v>
      </c>
      <c r="G161" s="677">
        <f t="shared" si="57"/>
        <v>0.64060244773207087</v>
      </c>
      <c r="H161" s="677">
        <f t="shared" si="57"/>
        <v>0.64060244773207087</v>
      </c>
      <c r="I161" s="677">
        <f t="shared" si="57"/>
        <v>0.64060244773207087</v>
      </c>
      <c r="J161" s="677">
        <f t="shared" si="57"/>
        <v>0.64060244773207087</v>
      </c>
      <c r="K161" s="677">
        <f t="shared" si="57"/>
        <v>0.64060244773207087</v>
      </c>
    </row>
    <row r="162" spans="2:11" ht="13.15">
      <c r="B162" s="680" t="str">
        <f t="shared" si="52"/>
        <v>Chemistry</v>
      </c>
      <c r="C162" s="676">
        <f t="shared" si="53"/>
        <v>0.75078906881821306</v>
      </c>
      <c r="D162" s="677">
        <f t="shared" ref="D162:K162" si="58">C162</f>
        <v>0.75078906881821306</v>
      </c>
      <c r="E162" s="677">
        <f t="shared" si="58"/>
        <v>0.75078906881821306</v>
      </c>
      <c r="F162" s="677">
        <f t="shared" si="58"/>
        <v>0.75078906881821306</v>
      </c>
      <c r="G162" s="677">
        <f t="shared" si="58"/>
        <v>0.75078906881821306</v>
      </c>
      <c r="H162" s="677">
        <f t="shared" si="58"/>
        <v>0.75078906881821306</v>
      </c>
      <c r="I162" s="677">
        <f t="shared" si="58"/>
        <v>0.75078906881821306</v>
      </c>
      <c r="J162" s="677">
        <f t="shared" si="58"/>
        <v>0.75078906881821306</v>
      </c>
      <c r="K162" s="677">
        <f t="shared" si="58"/>
        <v>0.75078906881821306</v>
      </c>
    </row>
    <row r="163" spans="2:11" ht="13.15">
      <c r="B163" s="680" t="str">
        <f t="shared" si="52"/>
        <v>Classics</v>
      </c>
      <c r="C163" s="676">
        <f t="shared" si="53"/>
        <v>0.64060244773207087</v>
      </c>
      <c r="D163" s="677">
        <f t="shared" ref="D163:K163" si="59">C163</f>
        <v>0.64060244773207087</v>
      </c>
      <c r="E163" s="677">
        <f t="shared" si="59"/>
        <v>0.64060244773207087</v>
      </c>
      <c r="F163" s="677">
        <f t="shared" si="59"/>
        <v>0.64060244773207087</v>
      </c>
      <c r="G163" s="677">
        <f t="shared" si="59"/>
        <v>0.64060244773207087</v>
      </c>
      <c r="H163" s="677">
        <f t="shared" si="59"/>
        <v>0.64060244773207087</v>
      </c>
      <c r="I163" s="677">
        <f t="shared" si="59"/>
        <v>0.64060244773207087</v>
      </c>
      <c r="J163" s="677">
        <f t="shared" si="59"/>
        <v>0.64060244773207087</v>
      </c>
      <c r="K163" s="677">
        <f t="shared" si="59"/>
        <v>0.64060244773207087</v>
      </c>
    </row>
    <row r="164" spans="2:11" ht="13.15">
      <c r="B164" s="680" t="str">
        <f t="shared" si="52"/>
        <v>Computing</v>
      </c>
      <c r="C164" s="676">
        <f t="shared" si="53"/>
        <v>0.66918038717144479</v>
      </c>
      <c r="D164" s="677">
        <f t="shared" ref="D164:K164" si="60">C164</f>
        <v>0.66918038717144479</v>
      </c>
      <c r="E164" s="677">
        <f t="shared" si="60"/>
        <v>0.66918038717144479</v>
      </c>
      <c r="F164" s="677">
        <f t="shared" si="60"/>
        <v>0.66918038717144479</v>
      </c>
      <c r="G164" s="677">
        <f t="shared" si="60"/>
        <v>0.66918038717144479</v>
      </c>
      <c r="H164" s="677">
        <f t="shared" si="60"/>
        <v>0.66918038717144479</v>
      </c>
      <c r="I164" s="677">
        <f t="shared" si="60"/>
        <v>0.66918038717144479</v>
      </c>
      <c r="J164" s="677">
        <f t="shared" si="60"/>
        <v>0.66918038717144479</v>
      </c>
      <c r="K164" s="677">
        <f t="shared" si="60"/>
        <v>0.66918038717144479</v>
      </c>
    </row>
    <row r="165" spans="2:11" ht="13.15">
      <c r="B165" s="680" t="str">
        <f t="shared" si="52"/>
        <v>Design &amp; Technology</v>
      </c>
      <c r="C165" s="676">
        <f t="shared" si="53"/>
        <v>0.73725246063574301</v>
      </c>
      <c r="D165" s="677">
        <f t="shared" ref="D165:K165" si="61">C165</f>
        <v>0.73725246063574301</v>
      </c>
      <c r="E165" s="677">
        <f t="shared" si="61"/>
        <v>0.73725246063574301</v>
      </c>
      <c r="F165" s="677">
        <f t="shared" si="61"/>
        <v>0.73725246063574301</v>
      </c>
      <c r="G165" s="677">
        <f t="shared" si="61"/>
        <v>0.73725246063574301</v>
      </c>
      <c r="H165" s="677">
        <f t="shared" si="61"/>
        <v>0.73725246063574301</v>
      </c>
      <c r="I165" s="677">
        <f t="shared" si="61"/>
        <v>0.73725246063574301</v>
      </c>
      <c r="J165" s="677">
        <f t="shared" si="61"/>
        <v>0.73725246063574301</v>
      </c>
      <c r="K165" s="677">
        <f t="shared" si="61"/>
        <v>0.73725246063574301</v>
      </c>
    </row>
    <row r="166" spans="2:11" ht="13.15">
      <c r="B166" s="680" t="str">
        <f t="shared" si="52"/>
        <v>Drama</v>
      </c>
      <c r="C166" s="676">
        <f t="shared" si="53"/>
        <v>0.71211063949225017</v>
      </c>
      <c r="D166" s="677">
        <f t="shared" ref="D166:K166" si="62">C166</f>
        <v>0.71211063949225017</v>
      </c>
      <c r="E166" s="677">
        <f t="shared" si="62"/>
        <v>0.71211063949225017</v>
      </c>
      <c r="F166" s="677">
        <f t="shared" si="62"/>
        <v>0.71211063949225017</v>
      </c>
      <c r="G166" s="677">
        <f t="shared" si="62"/>
        <v>0.71211063949225017</v>
      </c>
      <c r="H166" s="677">
        <f t="shared" si="62"/>
        <v>0.71211063949225017</v>
      </c>
      <c r="I166" s="677">
        <f t="shared" si="62"/>
        <v>0.71211063949225017</v>
      </c>
      <c r="J166" s="677">
        <f t="shared" si="62"/>
        <v>0.71211063949225017</v>
      </c>
      <c r="K166" s="677">
        <f t="shared" si="62"/>
        <v>0.71211063949225017</v>
      </c>
    </row>
    <row r="167" spans="2:11" ht="13.15">
      <c r="B167" s="680" t="str">
        <f t="shared" si="52"/>
        <v>English</v>
      </c>
      <c r="C167" s="676">
        <f t="shared" si="53"/>
        <v>0.8053938548662789</v>
      </c>
      <c r="D167" s="677">
        <f t="shared" ref="D167:K167" si="63">C167</f>
        <v>0.8053938548662789</v>
      </c>
      <c r="E167" s="677">
        <f t="shared" si="63"/>
        <v>0.8053938548662789</v>
      </c>
      <c r="F167" s="677">
        <f t="shared" si="63"/>
        <v>0.8053938548662789</v>
      </c>
      <c r="G167" s="677">
        <f t="shared" si="63"/>
        <v>0.8053938548662789</v>
      </c>
      <c r="H167" s="677">
        <f t="shared" si="63"/>
        <v>0.8053938548662789</v>
      </c>
      <c r="I167" s="677">
        <f t="shared" si="63"/>
        <v>0.8053938548662789</v>
      </c>
      <c r="J167" s="677">
        <f t="shared" si="63"/>
        <v>0.8053938548662789</v>
      </c>
      <c r="K167" s="677">
        <f t="shared" si="63"/>
        <v>0.8053938548662789</v>
      </c>
    </row>
    <row r="168" spans="2:11" ht="13.15">
      <c r="B168" s="680" t="str">
        <f t="shared" si="52"/>
        <v>Food</v>
      </c>
      <c r="C168" s="676">
        <f t="shared" si="53"/>
        <v>0.73396418396418395</v>
      </c>
      <c r="D168" s="677">
        <f t="shared" ref="D168:K168" si="64">C168</f>
        <v>0.73396418396418395</v>
      </c>
      <c r="E168" s="677">
        <f t="shared" si="64"/>
        <v>0.73396418396418395</v>
      </c>
      <c r="F168" s="677">
        <f t="shared" si="64"/>
        <v>0.73396418396418395</v>
      </c>
      <c r="G168" s="677">
        <f t="shared" si="64"/>
        <v>0.73396418396418395</v>
      </c>
      <c r="H168" s="677">
        <f t="shared" si="64"/>
        <v>0.73396418396418395</v>
      </c>
      <c r="I168" s="677">
        <f t="shared" si="64"/>
        <v>0.73396418396418395</v>
      </c>
      <c r="J168" s="677">
        <f t="shared" si="64"/>
        <v>0.73396418396418395</v>
      </c>
      <c r="K168" s="677">
        <f t="shared" si="64"/>
        <v>0.73396418396418395</v>
      </c>
    </row>
    <row r="169" spans="2:11" ht="13.15">
      <c r="B169" s="680" t="str">
        <f t="shared" si="52"/>
        <v>Geography</v>
      </c>
      <c r="C169" s="676">
        <f t="shared" si="53"/>
        <v>0.78780957239011429</v>
      </c>
      <c r="D169" s="677">
        <f t="shared" ref="D169:K169" si="65">C169</f>
        <v>0.78780957239011429</v>
      </c>
      <c r="E169" s="677">
        <f t="shared" si="65"/>
        <v>0.78780957239011429</v>
      </c>
      <c r="F169" s="677">
        <f t="shared" si="65"/>
        <v>0.78780957239011429</v>
      </c>
      <c r="G169" s="677">
        <f t="shared" si="65"/>
        <v>0.78780957239011429</v>
      </c>
      <c r="H169" s="677">
        <f t="shared" si="65"/>
        <v>0.78780957239011429</v>
      </c>
      <c r="I169" s="677">
        <f t="shared" si="65"/>
        <v>0.78780957239011429</v>
      </c>
      <c r="J169" s="677">
        <f t="shared" si="65"/>
        <v>0.78780957239011429</v>
      </c>
      <c r="K169" s="677">
        <f t="shared" si="65"/>
        <v>0.78780957239011429</v>
      </c>
    </row>
    <row r="170" spans="2:11" ht="13.15">
      <c r="B170" s="680" t="str">
        <f t="shared" si="52"/>
        <v>History</v>
      </c>
      <c r="C170" s="676">
        <f t="shared" si="53"/>
        <v>0.79160334708252755</v>
      </c>
      <c r="D170" s="677">
        <f t="shared" ref="D170:K170" si="66">C170</f>
        <v>0.79160334708252755</v>
      </c>
      <c r="E170" s="677">
        <f t="shared" si="66"/>
        <v>0.79160334708252755</v>
      </c>
      <c r="F170" s="677">
        <f t="shared" si="66"/>
        <v>0.79160334708252755</v>
      </c>
      <c r="G170" s="677">
        <f t="shared" si="66"/>
        <v>0.79160334708252755</v>
      </c>
      <c r="H170" s="677">
        <f t="shared" si="66"/>
        <v>0.79160334708252755</v>
      </c>
      <c r="I170" s="677">
        <f t="shared" si="66"/>
        <v>0.79160334708252755</v>
      </c>
      <c r="J170" s="677">
        <f t="shared" si="66"/>
        <v>0.79160334708252755</v>
      </c>
      <c r="K170" s="677">
        <f t="shared" si="66"/>
        <v>0.79160334708252755</v>
      </c>
    </row>
    <row r="171" spans="2:11" ht="13.15">
      <c r="B171" s="680" t="str">
        <f t="shared" si="52"/>
        <v>Mathematics</v>
      </c>
      <c r="C171" s="676">
        <f t="shared" si="53"/>
        <v>0.73071035941191764</v>
      </c>
      <c r="D171" s="677">
        <f t="shared" ref="D171:K171" si="67">C171</f>
        <v>0.73071035941191764</v>
      </c>
      <c r="E171" s="677">
        <f t="shared" si="67"/>
        <v>0.73071035941191764</v>
      </c>
      <c r="F171" s="677">
        <f t="shared" si="67"/>
        <v>0.73071035941191764</v>
      </c>
      <c r="G171" s="677">
        <f t="shared" si="67"/>
        <v>0.73071035941191764</v>
      </c>
      <c r="H171" s="677">
        <f t="shared" si="67"/>
        <v>0.73071035941191764</v>
      </c>
      <c r="I171" s="677">
        <f t="shared" si="67"/>
        <v>0.73071035941191764</v>
      </c>
      <c r="J171" s="677">
        <f t="shared" si="67"/>
        <v>0.73071035941191764</v>
      </c>
      <c r="K171" s="677">
        <f t="shared" si="67"/>
        <v>0.73071035941191764</v>
      </c>
    </row>
    <row r="172" spans="2:11" ht="13.15">
      <c r="B172" s="680" t="str">
        <f t="shared" si="52"/>
        <v>Modern Foreign Languages</v>
      </c>
      <c r="C172" s="676">
        <f t="shared" si="53"/>
        <v>0.66401667548009002</v>
      </c>
      <c r="D172" s="677">
        <f t="shared" ref="D172:K172" si="68">C172</f>
        <v>0.66401667548009002</v>
      </c>
      <c r="E172" s="677">
        <f t="shared" si="68"/>
        <v>0.66401667548009002</v>
      </c>
      <c r="F172" s="677">
        <f t="shared" si="68"/>
        <v>0.66401667548009002</v>
      </c>
      <c r="G172" s="677">
        <f t="shared" si="68"/>
        <v>0.66401667548009002</v>
      </c>
      <c r="H172" s="677">
        <f t="shared" si="68"/>
        <v>0.66401667548009002</v>
      </c>
      <c r="I172" s="677">
        <f t="shared" si="68"/>
        <v>0.66401667548009002</v>
      </c>
      <c r="J172" s="677">
        <f t="shared" si="68"/>
        <v>0.66401667548009002</v>
      </c>
      <c r="K172" s="677">
        <f t="shared" si="68"/>
        <v>0.66401667548009002</v>
      </c>
    </row>
    <row r="173" spans="2:11" ht="13.15">
      <c r="B173" s="680" t="str">
        <f t="shared" si="52"/>
        <v>Music</v>
      </c>
      <c r="C173" s="676">
        <f t="shared" si="53"/>
        <v>0.64798318530693721</v>
      </c>
      <c r="D173" s="677">
        <f t="shared" ref="D173:K173" si="69">C173</f>
        <v>0.64798318530693721</v>
      </c>
      <c r="E173" s="677">
        <f t="shared" si="69"/>
        <v>0.64798318530693721</v>
      </c>
      <c r="F173" s="677">
        <f t="shared" si="69"/>
        <v>0.64798318530693721</v>
      </c>
      <c r="G173" s="677">
        <f t="shared" si="69"/>
        <v>0.64798318530693721</v>
      </c>
      <c r="H173" s="677">
        <f t="shared" si="69"/>
        <v>0.64798318530693721</v>
      </c>
      <c r="I173" s="677">
        <f t="shared" si="69"/>
        <v>0.64798318530693721</v>
      </c>
      <c r="J173" s="677">
        <f t="shared" si="69"/>
        <v>0.64798318530693721</v>
      </c>
      <c r="K173" s="677">
        <f t="shared" si="69"/>
        <v>0.64798318530693721</v>
      </c>
    </row>
    <row r="174" spans="2:11" ht="13.15">
      <c r="B174" s="680" t="str">
        <f t="shared" si="52"/>
        <v>Others</v>
      </c>
      <c r="C174" s="676">
        <f t="shared" si="53"/>
        <v>0.74336761232768167</v>
      </c>
      <c r="D174" s="677">
        <f t="shared" ref="D174:K174" si="70">C174</f>
        <v>0.74336761232768167</v>
      </c>
      <c r="E174" s="677">
        <f t="shared" si="70"/>
        <v>0.74336761232768167</v>
      </c>
      <c r="F174" s="677">
        <f t="shared" si="70"/>
        <v>0.74336761232768167</v>
      </c>
      <c r="G174" s="677">
        <f t="shared" si="70"/>
        <v>0.74336761232768167</v>
      </c>
      <c r="H174" s="677">
        <f t="shared" si="70"/>
        <v>0.74336761232768167</v>
      </c>
      <c r="I174" s="677">
        <f t="shared" si="70"/>
        <v>0.74336761232768167</v>
      </c>
      <c r="J174" s="677">
        <f t="shared" si="70"/>
        <v>0.74336761232768167</v>
      </c>
      <c r="K174" s="677">
        <f t="shared" si="70"/>
        <v>0.74336761232768167</v>
      </c>
    </row>
    <row r="175" spans="2:11" ht="13.15">
      <c r="B175" s="680" t="str">
        <f t="shared" si="52"/>
        <v>Physical Education</v>
      </c>
      <c r="C175" s="676">
        <f t="shared" si="53"/>
        <v>0.64060244773207087</v>
      </c>
      <c r="D175" s="677">
        <f t="shared" ref="D175:K175" si="71">C175</f>
        <v>0.64060244773207087</v>
      </c>
      <c r="E175" s="677">
        <f t="shared" si="71"/>
        <v>0.64060244773207087</v>
      </c>
      <c r="F175" s="677">
        <f t="shared" si="71"/>
        <v>0.64060244773207087</v>
      </c>
      <c r="G175" s="677">
        <f t="shared" si="71"/>
        <v>0.64060244773207087</v>
      </c>
      <c r="H175" s="677">
        <f t="shared" si="71"/>
        <v>0.64060244773207087</v>
      </c>
      <c r="I175" s="677">
        <f t="shared" si="71"/>
        <v>0.64060244773207087</v>
      </c>
      <c r="J175" s="677">
        <f t="shared" si="71"/>
        <v>0.64060244773207087</v>
      </c>
      <c r="K175" s="677">
        <f t="shared" si="71"/>
        <v>0.64060244773207087</v>
      </c>
    </row>
    <row r="176" spans="2:11" ht="13.15">
      <c r="B176" s="680" t="str">
        <f t="shared" si="52"/>
        <v>Physics</v>
      </c>
      <c r="C176" s="676">
        <f t="shared" si="53"/>
        <v>0.66789800169458458</v>
      </c>
      <c r="D176" s="677">
        <f t="shared" ref="D176:K176" si="72">C176</f>
        <v>0.66789800169458458</v>
      </c>
      <c r="E176" s="677">
        <f t="shared" si="72"/>
        <v>0.66789800169458458</v>
      </c>
      <c r="F176" s="677">
        <f t="shared" si="72"/>
        <v>0.66789800169458458</v>
      </c>
      <c r="G176" s="677">
        <f t="shared" si="72"/>
        <v>0.66789800169458458</v>
      </c>
      <c r="H176" s="677">
        <f t="shared" si="72"/>
        <v>0.66789800169458458</v>
      </c>
      <c r="I176" s="677">
        <f t="shared" si="72"/>
        <v>0.66789800169458458</v>
      </c>
      <c r="J176" s="677">
        <f t="shared" si="72"/>
        <v>0.66789800169458458</v>
      </c>
      <c r="K176" s="677">
        <f t="shared" si="72"/>
        <v>0.66789800169458458</v>
      </c>
    </row>
    <row r="177" spans="2:11" ht="13.15">
      <c r="B177" s="680" t="str">
        <f t="shared" si="52"/>
        <v>Religious Education</v>
      </c>
      <c r="C177" s="676">
        <f t="shared" si="53"/>
        <v>0.784836127231617</v>
      </c>
      <c r="D177" s="677">
        <f t="shared" ref="D177:K177" si="73">C177</f>
        <v>0.784836127231617</v>
      </c>
      <c r="E177" s="677">
        <f t="shared" si="73"/>
        <v>0.784836127231617</v>
      </c>
      <c r="F177" s="677">
        <f t="shared" si="73"/>
        <v>0.784836127231617</v>
      </c>
      <c r="G177" s="677">
        <f t="shared" si="73"/>
        <v>0.784836127231617</v>
      </c>
      <c r="H177" s="677">
        <f t="shared" si="73"/>
        <v>0.784836127231617</v>
      </c>
      <c r="I177" s="677">
        <f t="shared" si="73"/>
        <v>0.784836127231617</v>
      </c>
      <c r="J177" s="677">
        <f t="shared" si="73"/>
        <v>0.784836127231617</v>
      </c>
      <c r="K177" s="677">
        <f t="shared" si="73"/>
        <v>0.784836127231617</v>
      </c>
    </row>
    <row r="179" spans="2:11" ht="13.15">
      <c r="B179" s="682" t="s">
        <v>662</v>
      </c>
      <c r="C179" s="668"/>
      <c r="D179" s="668"/>
      <c r="E179" s="668"/>
      <c r="F179" s="668"/>
      <c r="G179" s="668"/>
      <c r="H179" s="668"/>
      <c r="I179" s="668"/>
      <c r="J179" s="668"/>
      <c r="K179" s="668"/>
    </row>
    <row r="181" spans="2:11" ht="13.15">
      <c r="B181" s="680" t="str">
        <f t="shared" ref="B181:K181" si="74">B157</f>
        <v>Subject</v>
      </c>
      <c r="C181" s="666" t="str">
        <f t="shared" si="74"/>
        <v>2020/21</v>
      </c>
      <c r="D181" s="666" t="str">
        <f t="shared" si="74"/>
        <v>2021/22</v>
      </c>
      <c r="E181" s="666" t="str">
        <f t="shared" si="74"/>
        <v>2022/23</v>
      </c>
      <c r="F181" s="666" t="str">
        <f t="shared" si="74"/>
        <v>2023/24</v>
      </c>
      <c r="G181" s="666" t="str">
        <f t="shared" si="74"/>
        <v>2024/25</v>
      </c>
      <c r="H181" s="666" t="str">
        <f t="shared" si="74"/>
        <v>2025/26</v>
      </c>
      <c r="I181" s="666" t="str">
        <f t="shared" si="74"/>
        <v>2026/27</v>
      </c>
      <c r="J181" s="666" t="str">
        <f t="shared" si="74"/>
        <v>2027/28</v>
      </c>
      <c r="K181" s="666" t="str">
        <f t="shared" si="74"/>
        <v>2028/29</v>
      </c>
    </row>
    <row r="182" spans="2:11" ht="13.15">
      <c r="B182" s="680" t="str">
        <f t="shared" ref="B182:B201" si="75">B158</f>
        <v>Primary</v>
      </c>
      <c r="C182" s="676">
        <f t="shared" ref="C182:C201" si="76">G22</f>
        <v>0.82541827566518555</v>
      </c>
      <c r="D182" s="677">
        <f>C182</f>
        <v>0.82541827566518555</v>
      </c>
      <c r="E182" s="677">
        <f t="shared" ref="E182:K182" si="77">D182</f>
        <v>0.82541827566518555</v>
      </c>
      <c r="F182" s="677">
        <f t="shared" si="77"/>
        <v>0.82541827566518555</v>
      </c>
      <c r="G182" s="677">
        <f t="shared" si="77"/>
        <v>0.82541827566518555</v>
      </c>
      <c r="H182" s="677">
        <f t="shared" si="77"/>
        <v>0.82541827566518555</v>
      </c>
      <c r="I182" s="677">
        <f t="shared" si="77"/>
        <v>0.82541827566518555</v>
      </c>
      <c r="J182" s="677">
        <f t="shared" si="77"/>
        <v>0.82541827566518555</v>
      </c>
      <c r="K182" s="677">
        <f t="shared" si="77"/>
        <v>0.82541827566518555</v>
      </c>
    </row>
    <row r="183" spans="2:11" ht="13.15">
      <c r="B183" s="680" t="str">
        <f t="shared" si="75"/>
        <v>Art &amp; Design</v>
      </c>
      <c r="C183" s="676">
        <f t="shared" si="76"/>
        <v>0.78248297213622298</v>
      </c>
      <c r="D183" s="677">
        <f t="shared" ref="D183:K183" si="78">C183</f>
        <v>0.78248297213622298</v>
      </c>
      <c r="E183" s="677">
        <f t="shared" si="78"/>
        <v>0.78248297213622298</v>
      </c>
      <c r="F183" s="677">
        <f t="shared" si="78"/>
        <v>0.78248297213622298</v>
      </c>
      <c r="G183" s="677">
        <f t="shared" si="78"/>
        <v>0.78248297213622298</v>
      </c>
      <c r="H183" s="677">
        <f t="shared" si="78"/>
        <v>0.78248297213622298</v>
      </c>
      <c r="I183" s="677">
        <f t="shared" si="78"/>
        <v>0.78248297213622298</v>
      </c>
      <c r="J183" s="677">
        <f t="shared" si="78"/>
        <v>0.78248297213622298</v>
      </c>
      <c r="K183" s="677">
        <f t="shared" si="78"/>
        <v>0.78248297213622298</v>
      </c>
    </row>
    <row r="184" spans="2:11" ht="13.15">
      <c r="B184" s="680" t="str">
        <f t="shared" si="75"/>
        <v>Biology</v>
      </c>
      <c r="C184" s="676">
        <f t="shared" si="76"/>
        <v>0.84554501106225255</v>
      </c>
      <c r="D184" s="677">
        <f t="shared" ref="D184:K184" si="79">C184</f>
        <v>0.84554501106225255</v>
      </c>
      <c r="E184" s="677">
        <f t="shared" si="79"/>
        <v>0.84554501106225255</v>
      </c>
      <c r="F184" s="677">
        <f t="shared" si="79"/>
        <v>0.84554501106225255</v>
      </c>
      <c r="G184" s="677">
        <f t="shared" si="79"/>
        <v>0.84554501106225255</v>
      </c>
      <c r="H184" s="677">
        <f t="shared" si="79"/>
        <v>0.84554501106225255</v>
      </c>
      <c r="I184" s="677">
        <f t="shared" si="79"/>
        <v>0.84554501106225255</v>
      </c>
      <c r="J184" s="677">
        <f t="shared" si="79"/>
        <v>0.84554501106225255</v>
      </c>
      <c r="K184" s="677">
        <f t="shared" si="79"/>
        <v>0.84554501106225255</v>
      </c>
    </row>
    <row r="185" spans="2:11" ht="13.15">
      <c r="B185" s="680" t="str">
        <f t="shared" si="75"/>
        <v>Business Studies</v>
      </c>
      <c r="C185" s="676">
        <f t="shared" si="76"/>
        <v>0.6998301607362164</v>
      </c>
      <c r="D185" s="677">
        <f t="shared" ref="D185:K185" si="80">C185</f>
        <v>0.6998301607362164</v>
      </c>
      <c r="E185" s="677">
        <f t="shared" si="80"/>
        <v>0.6998301607362164</v>
      </c>
      <c r="F185" s="677">
        <f t="shared" si="80"/>
        <v>0.6998301607362164</v>
      </c>
      <c r="G185" s="677">
        <f t="shared" si="80"/>
        <v>0.6998301607362164</v>
      </c>
      <c r="H185" s="677">
        <f t="shared" si="80"/>
        <v>0.6998301607362164</v>
      </c>
      <c r="I185" s="677">
        <f t="shared" si="80"/>
        <v>0.6998301607362164</v>
      </c>
      <c r="J185" s="677">
        <f t="shared" si="80"/>
        <v>0.6998301607362164</v>
      </c>
      <c r="K185" s="677">
        <f t="shared" si="80"/>
        <v>0.6998301607362164</v>
      </c>
    </row>
    <row r="186" spans="2:11" ht="13.15">
      <c r="B186" s="680" t="str">
        <f t="shared" si="75"/>
        <v>Chemistry</v>
      </c>
      <c r="C186" s="676">
        <f t="shared" si="76"/>
        <v>0.78362577999250327</v>
      </c>
      <c r="D186" s="677">
        <f t="shared" ref="D186:K186" si="81">C186</f>
        <v>0.78362577999250327</v>
      </c>
      <c r="E186" s="677">
        <f t="shared" si="81"/>
        <v>0.78362577999250327</v>
      </c>
      <c r="F186" s="677">
        <f t="shared" si="81"/>
        <v>0.78362577999250327</v>
      </c>
      <c r="G186" s="677">
        <f t="shared" si="81"/>
        <v>0.78362577999250327</v>
      </c>
      <c r="H186" s="677">
        <f t="shared" si="81"/>
        <v>0.78362577999250327</v>
      </c>
      <c r="I186" s="677">
        <f t="shared" si="81"/>
        <v>0.78362577999250327</v>
      </c>
      <c r="J186" s="677">
        <f t="shared" si="81"/>
        <v>0.78362577999250327</v>
      </c>
      <c r="K186" s="677">
        <f t="shared" si="81"/>
        <v>0.78362577999250327</v>
      </c>
    </row>
    <row r="187" spans="2:11" ht="13.15">
      <c r="B187" s="680" t="str">
        <f t="shared" si="75"/>
        <v>Classics</v>
      </c>
      <c r="C187" s="676">
        <f t="shared" si="76"/>
        <v>0.6998301607362164</v>
      </c>
      <c r="D187" s="677">
        <f t="shared" ref="D187:K187" si="82">C187</f>
        <v>0.6998301607362164</v>
      </c>
      <c r="E187" s="677">
        <f t="shared" si="82"/>
        <v>0.6998301607362164</v>
      </c>
      <c r="F187" s="677">
        <f t="shared" si="82"/>
        <v>0.6998301607362164</v>
      </c>
      <c r="G187" s="677">
        <f t="shared" si="82"/>
        <v>0.6998301607362164</v>
      </c>
      <c r="H187" s="677">
        <f t="shared" si="82"/>
        <v>0.6998301607362164</v>
      </c>
      <c r="I187" s="677">
        <f t="shared" si="82"/>
        <v>0.6998301607362164</v>
      </c>
      <c r="J187" s="677">
        <f t="shared" si="82"/>
        <v>0.6998301607362164</v>
      </c>
      <c r="K187" s="677">
        <f t="shared" si="82"/>
        <v>0.6998301607362164</v>
      </c>
    </row>
    <row r="188" spans="2:11" ht="13.15">
      <c r="B188" s="680" t="str">
        <f t="shared" si="75"/>
        <v>Computing</v>
      </c>
      <c r="C188" s="676">
        <f t="shared" si="76"/>
        <v>0.7884393757503001</v>
      </c>
      <c r="D188" s="677">
        <f t="shared" ref="D188:K188" si="83">C188</f>
        <v>0.7884393757503001</v>
      </c>
      <c r="E188" s="677">
        <f t="shared" si="83"/>
        <v>0.7884393757503001</v>
      </c>
      <c r="F188" s="677">
        <f t="shared" si="83"/>
        <v>0.7884393757503001</v>
      </c>
      <c r="G188" s="677">
        <f t="shared" si="83"/>
        <v>0.7884393757503001</v>
      </c>
      <c r="H188" s="677">
        <f t="shared" si="83"/>
        <v>0.7884393757503001</v>
      </c>
      <c r="I188" s="677">
        <f t="shared" si="83"/>
        <v>0.7884393757503001</v>
      </c>
      <c r="J188" s="677">
        <f t="shared" si="83"/>
        <v>0.7884393757503001</v>
      </c>
      <c r="K188" s="677">
        <f t="shared" si="83"/>
        <v>0.7884393757503001</v>
      </c>
    </row>
    <row r="189" spans="2:11" ht="13.15">
      <c r="B189" s="680" t="str">
        <f t="shared" si="75"/>
        <v>Design &amp; Technology</v>
      </c>
      <c r="C189" s="676">
        <f t="shared" si="76"/>
        <v>0.81228592314118631</v>
      </c>
      <c r="D189" s="677">
        <f t="shared" ref="D189:K189" si="84">C189</f>
        <v>0.81228592314118631</v>
      </c>
      <c r="E189" s="677">
        <f t="shared" si="84"/>
        <v>0.81228592314118631</v>
      </c>
      <c r="F189" s="677">
        <f t="shared" si="84"/>
        <v>0.81228592314118631</v>
      </c>
      <c r="G189" s="677">
        <f t="shared" si="84"/>
        <v>0.81228592314118631</v>
      </c>
      <c r="H189" s="677">
        <f t="shared" si="84"/>
        <v>0.81228592314118631</v>
      </c>
      <c r="I189" s="677">
        <f t="shared" si="84"/>
        <v>0.81228592314118631</v>
      </c>
      <c r="J189" s="677">
        <f t="shared" si="84"/>
        <v>0.81228592314118631</v>
      </c>
      <c r="K189" s="677">
        <f t="shared" si="84"/>
        <v>0.81228592314118631</v>
      </c>
    </row>
    <row r="190" spans="2:11" ht="13.15">
      <c r="B190" s="680" t="str">
        <f t="shared" si="75"/>
        <v>Drama</v>
      </c>
      <c r="C190" s="676">
        <f t="shared" si="76"/>
        <v>0.76479988126453269</v>
      </c>
      <c r="D190" s="677">
        <f t="shared" ref="D190:K190" si="85">C190</f>
        <v>0.76479988126453269</v>
      </c>
      <c r="E190" s="677">
        <f t="shared" si="85"/>
        <v>0.76479988126453269</v>
      </c>
      <c r="F190" s="677">
        <f t="shared" si="85"/>
        <v>0.76479988126453269</v>
      </c>
      <c r="G190" s="677">
        <f t="shared" si="85"/>
        <v>0.76479988126453269</v>
      </c>
      <c r="H190" s="677">
        <f t="shared" si="85"/>
        <v>0.76479988126453269</v>
      </c>
      <c r="I190" s="677">
        <f t="shared" si="85"/>
        <v>0.76479988126453269</v>
      </c>
      <c r="J190" s="677">
        <f t="shared" si="85"/>
        <v>0.76479988126453269</v>
      </c>
      <c r="K190" s="677">
        <f t="shared" si="85"/>
        <v>0.76479988126453269</v>
      </c>
    </row>
    <row r="191" spans="2:11" ht="13.15">
      <c r="B191" s="680" t="str">
        <f t="shared" si="75"/>
        <v>English</v>
      </c>
      <c r="C191" s="676">
        <f t="shared" si="76"/>
        <v>0.84742159015496754</v>
      </c>
      <c r="D191" s="677">
        <f t="shared" ref="D191:K191" si="86">C191</f>
        <v>0.84742159015496754</v>
      </c>
      <c r="E191" s="677">
        <f t="shared" si="86"/>
        <v>0.84742159015496754</v>
      </c>
      <c r="F191" s="677">
        <f t="shared" si="86"/>
        <v>0.84742159015496754</v>
      </c>
      <c r="G191" s="677">
        <f t="shared" si="86"/>
        <v>0.84742159015496754</v>
      </c>
      <c r="H191" s="677">
        <f t="shared" si="86"/>
        <v>0.84742159015496754</v>
      </c>
      <c r="I191" s="677">
        <f t="shared" si="86"/>
        <v>0.84742159015496754</v>
      </c>
      <c r="J191" s="677">
        <f t="shared" si="86"/>
        <v>0.84742159015496754</v>
      </c>
      <c r="K191" s="677">
        <f t="shared" si="86"/>
        <v>0.84742159015496754</v>
      </c>
    </row>
    <row r="192" spans="2:11" ht="13.15">
      <c r="B192" s="680" t="str">
        <f t="shared" si="75"/>
        <v>Food</v>
      </c>
      <c r="C192" s="676">
        <f t="shared" si="76"/>
        <v>0.89983016073621636</v>
      </c>
      <c r="D192" s="677">
        <f t="shared" ref="D192:K192" si="87">C192</f>
        <v>0.89983016073621636</v>
      </c>
      <c r="E192" s="677">
        <f t="shared" si="87"/>
        <v>0.89983016073621636</v>
      </c>
      <c r="F192" s="677">
        <f t="shared" si="87"/>
        <v>0.89983016073621636</v>
      </c>
      <c r="G192" s="677">
        <f t="shared" si="87"/>
        <v>0.89983016073621636</v>
      </c>
      <c r="H192" s="677">
        <f t="shared" si="87"/>
        <v>0.89983016073621636</v>
      </c>
      <c r="I192" s="677">
        <f t="shared" si="87"/>
        <v>0.89983016073621636</v>
      </c>
      <c r="J192" s="677">
        <f t="shared" si="87"/>
        <v>0.89983016073621636</v>
      </c>
      <c r="K192" s="677">
        <f t="shared" si="87"/>
        <v>0.89983016073621636</v>
      </c>
    </row>
    <row r="193" spans="2:11" ht="13.15">
      <c r="B193" s="680" t="str">
        <f t="shared" si="75"/>
        <v>Geography</v>
      </c>
      <c r="C193" s="676">
        <f t="shared" si="76"/>
        <v>0.86324044065203487</v>
      </c>
      <c r="D193" s="677">
        <f t="shared" ref="D193:K193" si="88">C193</f>
        <v>0.86324044065203487</v>
      </c>
      <c r="E193" s="677">
        <f t="shared" si="88"/>
        <v>0.86324044065203487</v>
      </c>
      <c r="F193" s="677">
        <f t="shared" si="88"/>
        <v>0.86324044065203487</v>
      </c>
      <c r="G193" s="677">
        <f t="shared" si="88"/>
        <v>0.86324044065203487</v>
      </c>
      <c r="H193" s="677">
        <f t="shared" si="88"/>
        <v>0.86324044065203487</v>
      </c>
      <c r="I193" s="677">
        <f t="shared" si="88"/>
        <v>0.86324044065203487</v>
      </c>
      <c r="J193" s="677">
        <f t="shared" si="88"/>
        <v>0.86324044065203487</v>
      </c>
      <c r="K193" s="677">
        <f t="shared" si="88"/>
        <v>0.86324044065203487</v>
      </c>
    </row>
    <row r="194" spans="2:11" ht="13.15">
      <c r="B194" s="680" t="str">
        <f t="shared" si="75"/>
        <v>History</v>
      </c>
      <c r="C194" s="676">
        <f t="shared" si="76"/>
        <v>0.82062993825137598</v>
      </c>
      <c r="D194" s="677">
        <f t="shared" ref="D194:K194" si="89">C194</f>
        <v>0.82062993825137598</v>
      </c>
      <c r="E194" s="677">
        <f t="shared" si="89"/>
        <v>0.82062993825137598</v>
      </c>
      <c r="F194" s="677">
        <f t="shared" si="89"/>
        <v>0.82062993825137598</v>
      </c>
      <c r="G194" s="677">
        <f t="shared" si="89"/>
        <v>0.82062993825137598</v>
      </c>
      <c r="H194" s="677">
        <f t="shared" si="89"/>
        <v>0.82062993825137598</v>
      </c>
      <c r="I194" s="677">
        <f t="shared" si="89"/>
        <v>0.82062993825137598</v>
      </c>
      <c r="J194" s="677">
        <f t="shared" si="89"/>
        <v>0.82062993825137598</v>
      </c>
      <c r="K194" s="677">
        <f t="shared" si="89"/>
        <v>0.82062993825137598</v>
      </c>
    </row>
    <row r="195" spans="2:11" ht="13.15">
      <c r="B195" s="680" t="str">
        <f t="shared" si="75"/>
        <v>Mathematics</v>
      </c>
      <c r="C195" s="676">
        <f t="shared" si="76"/>
        <v>0.78739241609098698</v>
      </c>
      <c r="D195" s="677">
        <f t="shared" ref="D195:K195" si="90">C195</f>
        <v>0.78739241609098698</v>
      </c>
      <c r="E195" s="677">
        <f t="shared" si="90"/>
        <v>0.78739241609098698</v>
      </c>
      <c r="F195" s="677">
        <f t="shared" si="90"/>
        <v>0.78739241609098698</v>
      </c>
      <c r="G195" s="677">
        <f t="shared" si="90"/>
        <v>0.78739241609098698</v>
      </c>
      <c r="H195" s="677">
        <f t="shared" si="90"/>
        <v>0.78739241609098698</v>
      </c>
      <c r="I195" s="677">
        <f t="shared" si="90"/>
        <v>0.78739241609098698</v>
      </c>
      <c r="J195" s="677">
        <f t="shared" si="90"/>
        <v>0.78739241609098698</v>
      </c>
      <c r="K195" s="677">
        <f t="shared" si="90"/>
        <v>0.78739241609098698</v>
      </c>
    </row>
    <row r="196" spans="2:11" ht="13.15">
      <c r="B196" s="680" t="str">
        <f t="shared" si="75"/>
        <v>Modern Foreign Languages</v>
      </c>
      <c r="C196" s="676">
        <f t="shared" si="76"/>
        <v>0.6998301607362164</v>
      </c>
      <c r="D196" s="677">
        <f t="shared" ref="D196:K196" si="91">C196</f>
        <v>0.6998301607362164</v>
      </c>
      <c r="E196" s="677">
        <f t="shared" si="91"/>
        <v>0.6998301607362164</v>
      </c>
      <c r="F196" s="677">
        <f t="shared" si="91"/>
        <v>0.6998301607362164</v>
      </c>
      <c r="G196" s="677">
        <f t="shared" si="91"/>
        <v>0.6998301607362164</v>
      </c>
      <c r="H196" s="677">
        <f t="shared" si="91"/>
        <v>0.6998301607362164</v>
      </c>
      <c r="I196" s="677">
        <f t="shared" si="91"/>
        <v>0.6998301607362164</v>
      </c>
      <c r="J196" s="677">
        <f t="shared" si="91"/>
        <v>0.6998301607362164</v>
      </c>
      <c r="K196" s="677">
        <f t="shared" si="91"/>
        <v>0.6998301607362164</v>
      </c>
    </row>
    <row r="197" spans="2:11" ht="13.15">
      <c r="B197" s="680" t="str">
        <f t="shared" si="75"/>
        <v>Music</v>
      </c>
      <c r="C197" s="676">
        <f t="shared" si="76"/>
        <v>0.72340244712808444</v>
      </c>
      <c r="D197" s="677">
        <f t="shared" ref="D197:K197" si="92">C197</f>
        <v>0.72340244712808444</v>
      </c>
      <c r="E197" s="677">
        <f t="shared" si="92"/>
        <v>0.72340244712808444</v>
      </c>
      <c r="F197" s="677">
        <f t="shared" si="92"/>
        <v>0.72340244712808444</v>
      </c>
      <c r="G197" s="677">
        <f t="shared" si="92"/>
        <v>0.72340244712808444</v>
      </c>
      <c r="H197" s="677">
        <f t="shared" si="92"/>
        <v>0.72340244712808444</v>
      </c>
      <c r="I197" s="677">
        <f t="shared" si="92"/>
        <v>0.72340244712808444</v>
      </c>
      <c r="J197" s="677">
        <f t="shared" si="92"/>
        <v>0.72340244712808444</v>
      </c>
      <c r="K197" s="677">
        <f t="shared" si="92"/>
        <v>0.72340244712808444</v>
      </c>
    </row>
    <row r="198" spans="2:11" ht="13.15">
      <c r="B198" s="680" t="str">
        <f t="shared" si="75"/>
        <v>Others</v>
      </c>
      <c r="C198" s="676">
        <f t="shared" si="76"/>
        <v>0.75960591133004929</v>
      </c>
      <c r="D198" s="677">
        <f t="shared" ref="D198:K198" si="93">C198</f>
        <v>0.75960591133004929</v>
      </c>
      <c r="E198" s="677">
        <f t="shared" si="93"/>
        <v>0.75960591133004929</v>
      </c>
      <c r="F198" s="677">
        <f t="shared" si="93"/>
        <v>0.75960591133004929</v>
      </c>
      <c r="G198" s="677">
        <f t="shared" si="93"/>
        <v>0.75960591133004929</v>
      </c>
      <c r="H198" s="677">
        <f t="shared" si="93"/>
        <v>0.75960591133004929</v>
      </c>
      <c r="I198" s="677">
        <f t="shared" si="93"/>
        <v>0.75960591133004929</v>
      </c>
      <c r="J198" s="677">
        <f t="shared" si="93"/>
        <v>0.75960591133004929</v>
      </c>
      <c r="K198" s="677">
        <f t="shared" si="93"/>
        <v>0.75960591133004929</v>
      </c>
    </row>
    <row r="199" spans="2:11" ht="13.15">
      <c r="B199" s="680" t="str">
        <f t="shared" si="75"/>
        <v>Physical Education</v>
      </c>
      <c r="C199" s="676">
        <f t="shared" si="76"/>
        <v>0.71660025710885566</v>
      </c>
      <c r="D199" s="677">
        <f t="shared" ref="D199:K199" si="94">C199</f>
        <v>0.71660025710885566</v>
      </c>
      <c r="E199" s="677">
        <f t="shared" si="94"/>
        <v>0.71660025710885566</v>
      </c>
      <c r="F199" s="677">
        <f t="shared" si="94"/>
        <v>0.71660025710885566</v>
      </c>
      <c r="G199" s="677">
        <f t="shared" si="94"/>
        <v>0.71660025710885566</v>
      </c>
      <c r="H199" s="677">
        <f t="shared" si="94"/>
        <v>0.71660025710885566</v>
      </c>
      <c r="I199" s="677">
        <f t="shared" si="94"/>
        <v>0.71660025710885566</v>
      </c>
      <c r="J199" s="677">
        <f t="shared" si="94"/>
        <v>0.71660025710885566</v>
      </c>
      <c r="K199" s="677">
        <f t="shared" si="94"/>
        <v>0.71660025710885566</v>
      </c>
    </row>
    <row r="200" spans="2:11" ht="13.15">
      <c r="B200" s="680" t="str">
        <f t="shared" si="75"/>
        <v>Physics</v>
      </c>
      <c r="C200" s="676">
        <f t="shared" si="76"/>
        <v>0.73325744152811823</v>
      </c>
      <c r="D200" s="677">
        <f t="shared" ref="D200:K200" si="95">C200</f>
        <v>0.73325744152811823</v>
      </c>
      <c r="E200" s="677">
        <f t="shared" si="95"/>
        <v>0.73325744152811823</v>
      </c>
      <c r="F200" s="677">
        <f t="shared" si="95"/>
        <v>0.73325744152811823</v>
      </c>
      <c r="G200" s="677">
        <f t="shared" si="95"/>
        <v>0.73325744152811823</v>
      </c>
      <c r="H200" s="677">
        <f t="shared" si="95"/>
        <v>0.73325744152811823</v>
      </c>
      <c r="I200" s="677">
        <f t="shared" si="95"/>
        <v>0.73325744152811823</v>
      </c>
      <c r="J200" s="677">
        <f t="shared" si="95"/>
        <v>0.73325744152811823</v>
      </c>
      <c r="K200" s="677">
        <f t="shared" si="95"/>
        <v>0.73325744152811823</v>
      </c>
    </row>
    <row r="201" spans="2:11" ht="13.15">
      <c r="B201" s="680" t="str">
        <f t="shared" si="75"/>
        <v>Religious Education</v>
      </c>
      <c r="C201" s="676">
        <f t="shared" si="76"/>
        <v>0.89983016073621636</v>
      </c>
      <c r="D201" s="677">
        <f t="shared" ref="D201:K201" si="96">C201</f>
        <v>0.89983016073621636</v>
      </c>
      <c r="E201" s="677">
        <f t="shared" si="96"/>
        <v>0.89983016073621636</v>
      </c>
      <c r="F201" s="677">
        <f t="shared" si="96"/>
        <v>0.89983016073621636</v>
      </c>
      <c r="G201" s="677">
        <f t="shared" si="96"/>
        <v>0.89983016073621636</v>
      </c>
      <c r="H201" s="677">
        <f t="shared" si="96"/>
        <v>0.89983016073621636</v>
      </c>
      <c r="I201" s="677">
        <f t="shared" si="96"/>
        <v>0.89983016073621636</v>
      </c>
      <c r="J201" s="677">
        <f t="shared" si="96"/>
        <v>0.89983016073621636</v>
      </c>
      <c r="K201" s="677">
        <f t="shared" si="96"/>
        <v>0.89983016073621636</v>
      </c>
    </row>
    <row r="203" spans="2:11" ht="13.15">
      <c r="B203" s="682" t="s">
        <v>661</v>
      </c>
      <c r="C203" s="668"/>
      <c r="D203" s="668"/>
      <c r="E203" s="668"/>
      <c r="F203" s="668"/>
      <c r="G203" s="668"/>
      <c r="H203" s="668"/>
      <c r="I203" s="668"/>
      <c r="J203" s="668"/>
      <c r="K203" s="668"/>
    </row>
    <row r="205" spans="2:11" ht="13.15">
      <c r="B205" s="667" t="str">
        <f t="shared" ref="B205:K205" si="97">B181</f>
        <v>Subject</v>
      </c>
      <c r="C205" s="666" t="str">
        <f t="shared" si="97"/>
        <v>2020/21</v>
      </c>
      <c r="D205" s="666" t="str">
        <f t="shared" si="97"/>
        <v>2021/22</v>
      </c>
      <c r="E205" s="666" t="str">
        <f t="shared" si="97"/>
        <v>2022/23</v>
      </c>
      <c r="F205" s="666" t="str">
        <f t="shared" si="97"/>
        <v>2023/24</v>
      </c>
      <c r="G205" s="666" t="str">
        <f t="shared" si="97"/>
        <v>2024/25</v>
      </c>
      <c r="H205" s="666" t="str">
        <f t="shared" si="97"/>
        <v>2025/26</v>
      </c>
      <c r="I205" s="666" t="str">
        <f t="shared" si="97"/>
        <v>2026/27</v>
      </c>
      <c r="J205" s="666" t="str">
        <f t="shared" si="97"/>
        <v>2027/28</v>
      </c>
      <c r="K205" s="666" t="str">
        <f t="shared" si="97"/>
        <v>2028/29</v>
      </c>
    </row>
    <row r="206" spans="2:11" ht="13.15">
      <c r="B206" s="667" t="str">
        <f t="shared" ref="B206:B225" si="98">B182</f>
        <v>Primary</v>
      </c>
      <c r="C206" s="676">
        <f t="shared" ref="C206:C225" si="99">H22</f>
        <v>0.87243101096953679</v>
      </c>
      <c r="D206" s="677">
        <f>C206</f>
        <v>0.87243101096953679</v>
      </c>
      <c r="E206" s="677">
        <f t="shared" ref="E206:K206" si="100">D206</f>
        <v>0.87243101096953679</v>
      </c>
      <c r="F206" s="677">
        <f t="shared" si="100"/>
        <v>0.87243101096953679</v>
      </c>
      <c r="G206" s="677">
        <f t="shared" si="100"/>
        <v>0.87243101096953679</v>
      </c>
      <c r="H206" s="677">
        <f t="shared" si="100"/>
        <v>0.87243101096953679</v>
      </c>
      <c r="I206" s="677">
        <f t="shared" si="100"/>
        <v>0.87243101096953679</v>
      </c>
      <c r="J206" s="677">
        <f t="shared" si="100"/>
        <v>0.87243101096953679</v>
      </c>
      <c r="K206" s="677">
        <f t="shared" si="100"/>
        <v>0.87243101096953679</v>
      </c>
    </row>
    <row r="207" spans="2:11" ht="13.15">
      <c r="B207" s="667" t="str">
        <f t="shared" si="98"/>
        <v>Art &amp; Design</v>
      </c>
      <c r="C207" s="676">
        <f t="shared" si="99"/>
        <v>0.738152383140952</v>
      </c>
      <c r="D207" s="677">
        <f t="shared" ref="D207:K207" si="101">C207</f>
        <v>0.738152383140952</v>
      </c>
      <c r="E207" s="677">
        <f t="shared" si="101"/>
        <v>0.738152383140952</v>
      </c>
      <c r="F207" s="677">
        <f t="shared" si="101"/>
        <v>0.738152383140952</v>
      </c>
      <c r="G207" s="677">
        <f t="shared" si="101"/>
        <v>0.738152383140952</v>
      </c>
      <c r="H207" s="677">
        <f t="shared" si="101"/>
        <v>0.738152383140952</v>
      </c>
      <c r="I207" s="677">
        <f t="shared" si="101"/>
        <v>0.738152383140952</v>
      </c>
      <c r="J207" s="677">
        <f t="shared" si="101"/>
        <v>0.738152383140952</v>
      </c>
      <c r="K207" s="677">
        <f t="shared" si="101"/>
        <v>0.738152383140952</v>
      </c>
    </row>
    <row r="208" spans="2:11" ht="13.15">
      <c r="B208" s="667" t="str">
        <f t="shared" si="98"/>
        <v>Biology</v>
      </c>
      <c r="C208" s="676">
        <f t="shared" si="99"/>
        <v>0.80784765103794953</v>
      </c>
      <c r="D208" s="677">
        <f t="shared" ref="D208:K208" si="102">C208</f>
        <v>0.80784765103794953</v>
      </c>
      <c r="E208" s="677">
        <f t="shared" si="102"/>
        <v>0.80784765103794953</v>
      </c>
      <c r="F208" s="677">
        <f t="shared" si="102"/>
        <v>0.80784765103794953</v>
      </c>
      <c r="G208" s="677">
        <f t="shared" si="102"/>
        <v>0.80784765103794953</v>
      </c>
      <c r="H208" s="677">
        <f t="shared" si="102"/>
        <v>0.80784765103794953</v>
      </c>
      <c r="I208" s="677">
        <f t="shared" si="102"/>
        <v>0.80784765103794953</v>
      </c>
      <c r="J208" s="677">
        <f t="shared" si="102"/>
        <v>0.80784765103794953</v>
      </c>
      <c r="K208" s="677">
        <f t="shared" si="102"/>
        <v>0.80784765103794953</v>
      </c>
    </row>
    <row r="209" spans="2:11" ht="13.15">
      <c r="B209" s="667" t="str">
        <f t="shared" si="98"/>
        <v>Business Studies</v>
      </c>
      <c r="C209" s="676">
        <f t="shared" si="99"/>
        <v>0.73045789541921802</v>
      </c>
      <c r="D209" s="677">
        <f t="shared" ref="D209:K209" si="103">C209</f>
        <v>0.73045789541921802</v>
      </c>
      <c r="E209" s="677">
        <f t="shared" si="103"/>
        <v>0.73045789541921802</v>
      </c>
      <c r="F209" s="677">
        <f t="shared" si="103"/>
        <v>0.73045789541921802</v>
      </c>
      <c r="G209" s="677">
        <f t="shared" si="103"/>
        <v>0.73045789541921802</v>
      </c>
      <c r="H209" s="677">
        <f t="shared" si="103"/>
        <v>0.73045789541921802</v>
      </c>
      <c r="I209" s="677">
        <f t="shared" si="103"/>
        <v>0.73045789541921802</v>
      </c>
      <c r="J209" s="677">
        <f t="shared" si="103"/>
        <v>0.73045789541921802</v>
      </c>
      <c r="K209" s="677">
        <f t="shared" si="103"/>
        <v>0.73045789541921802</v>
      </c>
    </row>
    <row r="210" spans="2:11" ht="13.15">
      <c r="B210" s="667" t="str">
        <f t="shared" si="98"/>
        <v>Chemistry</v>
      </c>
      <c r="C210" s="676">
        <f t="shared" si="99"/>
        <v>0.79163389192130429</v>
      </c>
      <c r="D210" s="677">
        <f t="shared" ref="D210:K210" si="104">C210</f>
        <v>0.79163389192130429</v>
      </c>
      <c r="E210" s="677">
        <f t="shared" si="104"/>
        <v>0.79163389192130429</v>
      </c>
      <c r="F210" s="677">
        <f t="shared" si="104"/>
        <v>0.79163389192130429</v>
      </c>
      <c r="G210" s="677">
        <f t="shared" si="104"/>
        <v>0.79163389192130429</v>
      </c>
      <c r="H210" s="677">
        <f t="shared" si="104"/>
        <v>0.79163389192130429</v>
      </c>
      <c r="I210" s="677">
        <f t="shared" si="104"/>
        <v>0.79163389192130429</v>
      </c>
      <c r="J210" s="677">
        <f t="shared" si="104"/>
        <v>0.79163389192130429</v>
      </c>
      <c r="K210" s="677">
        <f t="shared" si="104"/>
        <v>0.79163389192130429</v>
      </c>
    </row>
    <row r="211" spans="2:11" ht="13.15">
      <c r="B211" s="667" t="str">
        <f t="shared" si="98"/>
        <v>Classics</v>
      </c>
      <c r="C211" s="676">
        <f t="shared" si="99"/>
        <v>0.73045789541921802</v>
      </c>
      <c r="D211" s="677">
        <f t="shared" ref="D211:K211" si="105">C211</f>
        <v>0.73045789541921802</v>
      </c>
      <c r="E211" s="677">
        <f t="shared" si="105"/>
        <v>0.73045789541921802</v>
      </c>
      <c r="F211" s="677">
        <f t="shared" si="105"/>
        <v>0.73045789541921802</v>
      </c>
      <c r="G211" s="677">
        <f t="shared" si="105"/>
        <v>0.73045789541921802</v>
      </c>
      <c r="H211" s="677">
        <f t="shared" si="105"/>
        <v>0.73045789541921802</v>
      </c>
      <c r="I211" s="677">
        <f t="shared" si="105"/>
        <v>0.73045789541921802</v>
      </c>
      <c r="J211" s="677">
        <f t="shared" si="105"/>
        <v>0.73045789541921802</v>
      </c>
      <c r="K211" s="677">
        <f t="shared" si="105"/>
        <v>0.73045789541921802</v>
      </c>
    </row>
    <row r="212" spans="2:11" ht="13.15">
      <c r="B212" s="667" t="str">
        <f t="shared" si="98"/>
        <v>Computing</v>
      </c>
      <c r="C212" s="676">
        <f t="shared" si="99"/>
        <v>0.76769436010939096</v>
      </c>
      <c r="D212" s="677">
        <f t="shared" ref="D212:K212" si="106">C212</f>
        <v>0.76769436010939096</v>
      </c>
      <c r="E212" s="677">
        <f t="shared" si="106"/>
        <v>0.76769436010939096</v>
      </c>
      <c r="F212" s="677">
        <f t="shared" si="106"/>
        <v>0.76769436010939096</v>
      </c>
      <c r="G212" s="677">
        <f t="shared" si="106"/>
        <v>0.76769436010939096</v>
      </c>
      <c r="H212" s="677">
        <f t="shared" si="106"/>
        <v>0.76769436010939096</v>
      </c>
      <c r="I212" s="677">
        <f t="shared" si="106"/>
        <v>0.76769436010939096</v>
      </c>
      <c r="J212" s="677">
        <f t="shared" si="106"/>
        <v>0.76769436010939096</v>
      </c>
      <c r="K212" s="677">
        <f t="shared" si="106"/>
        <v>0.76769436010939096</v>
      </c>
    </row>
    <row r="213" spans="2:11" ht="13.15">
      <c r="B213" s="667" t="str">
        <f t="shared" si="98"/>
        <v>Design &amp; Technology</v>
      </c>
      <c r="C213" s="676">
        <f t="shared" si="99"/>
        <v>0.80660209251038562</v>
      </c>
      <c r="D213" s="677">
        <f t="shared" ref="D213:K213" si="107">C213</f>
        <v>0.80660209251038562</v>
      </c>
      <c r="E213" s="677">
        <f t="shared" si="107"/>
        <v>0.80660209251038562</v>
      </c>
      <c r="F213" s="677">
        <f t="shared" si="107"/>
        <v>0.80660209251038562</v>
      </c>
      <c r="G213" s="677">
        <f t="shared" si="107"/>
        <v>0.80660209251038562</v>
      </c>
      <c r="H213" s="677">
        <f t="shared" si="107"/>
        <v>0.80660209251038562</v>
      </c>
      <c r="I213" s="677">
        <f t="shared" si="107"/>
        <v>0.80660209251038562</v>
      </c>
      <c r="J213" s="677">
        <f t="shared" si="107"/>
        <v>0.80660209251038562</v>
      </c>
      <c r="K213" s="677">
        <f t="shared" si="107"/>
        <v>0.80660209251038562</v>
      </c>
    </row>
    <row r="214" spans="2:11" ht="13.15">
      <c r="B214" s="667" t="str">
        <f t="shared" si="98"/>
        <v>Drama</v>
      </c>
      <c r="C214" s="676">
        <f t="shared" si="99"/>
        <v>0.796632031808157</v>
      </c>
      <c r="D214" s="677">
        <f t="shared" ref="D214:K214" si="108">C214</f>
        <v>0.796632031808157</v>
      </c>
      <c r="E214" s="677">
        <f t="shared" si="108"/>
        <v>0.796632031808157</v>
      </c>
      <c r="F214" s="677">
        <f t="shared" si="108"/>
        <v>0.796632031808157</v>
      </c>
      <c r="G214" s="677">
        <f t="shared" si="108"/>
        <v>0.796632031808157</v>
      </c>
      <c r="H214" s="677">
        <f t="shared" si="108"/>
        <v>0.796632031808157</v>
      </c>
      <c r="I214" s="677">
        <f t="shared" si="108"/>
        <v>0.796632031808157</v>
      </c>
      <c r="J214" s="677">
        <f t="shared" si="108"/>
        <v>0.796632031808157</v>
      </c>
      <c r="K214" s="677">
        <f t="shared" si="108"/>
        <v>0.796632031808157</v>
      </c>
    </row>
    <row r="215" spans="2:11" ht="13.15">
      <c r="B215" s="667" t="str">
        <f t="shared" si="98"/>
        <v>English</v>
      </c>
      <c r="C215" s="676">
        <f t="shared" si="99"/>
        <v>0.8585059417140124</v>
      </c>
      <c r="D215" s="677">
        <f t="shared" ref="D215:K215" si="109">C215</f>
        <v>0.8585059417140124</v>
      </c>
      <c r="E215" s="677">
        <f t="shared" si="109"/>
        <v>0.8585059417140124</v>
      </c>
      <c r="F215" s="677">
        <f t="shared" si="109"/>
        <v>0.8585059417140124</v>
      </c>
      <c r="G215" s="677">
        <f t="shared" si="109"/>
        <v>0.8585059417140124</v>
      </c>
      <c r="H215" s="677">
        <f t="shared" si="109"/>
        <v>0.8585059417140124</v>
      </c>
      <c r="I215" s="677">
        <f t="shared" si="109"/>
        <v>0.8585059417140124</v>
      </c>
      <c r="J215" s="677">
        <f t="shared" si="109"/>
        <v>0.8585059417140124</v>
      </c>
      <c r="K215" s="677">
        <f t="shared" si="109"/>
        <v>0.8585059417140124</v>
      </c>
    </row>
    <row r="216" spans="2:11" ht="13.15">
      <c r="B216" s="667" t="str">
        <f t="shared" si="98"/>
        <v>Food</v>
      </c>
      <c r="C216" s="676">
        <f t="shared" si="99"/>
        <v>0.9</v>
      </c>
      <c r="D216" s="677">
        <f t="shared" ref="D216:K216" si="110">C216</f>
        <v>0.9</v>
      </c>
      <c r="E216" s="677">
        <f t="shared" si="110"/>
        <v>0.9</v>
      </c>
      <c r="F216" s="677">
        <f t="shared" si="110"/>
        <v>0.9</v>
      </c>
      <c r="G216" s="677">
        <f t="shared" si="110"/>
        <v>0.9</v>
      </c>
      <c r="H216" s="677">
        <f t="shared" si="110"/>
        <v>0.9</v>
      </c>
      <c r="I216" s="677">
        <f t="shared" si="110"/>
        <v>0.9</v>
      </c>
      <c r="J216" s="677">
        <f t="shared" si="110"/>
        <v>0.9</v>
      </c>
      <c r="K216" s="677">
        <f t="shared" si="110"/>
        <v>0.9</v>
      </c>
    </row>
    <row r="217" spans="2:11" ht="13.15">
      <c r="B217" s="667" t="str">
        <f t="shared" si="98"/>
        <v>Geography</v>
      </c>
      <c r="C217" s="676">
        <f t="shared" si="99"/>
        <v>0.8214624971977913</v>
      </c>
      <c r="D217" s="677">
        <f t="shared" ref="D217:K217" si="111">C217</f>
        <v>0.8214624971977913</v>
      </c>
      <c r="E217" s="677">
        <f t="shared" si="111"/>
        <v>0.8214624971977913</v>
      </c>
      <c r="F217" s="677">
        <f t="shared" si="111"/>
        <v>0.8214624971977913</v>
      </c>
      <c r="G217" s="677">
        <f t="shared" si="111"/>
        <v>0.8214624971977913</v>
      </c>
      <c r="H217" s="677">
        <f t="shared" si="111"/>
        <v>0.8214624971977913</v>
      </c>
      <c r="I217" s="677">
        <f t="shared" si="111"/>
        <v>0.8214624971977913</v>
      </c>
      <c r="J217" s="677">
        <f t="shared" si="111"/>
        <v>0.8214624971977913</v>
      </c>
      <c r="K217" s="677">
        <f t="shared" si="111"/>
        <v>0.8214624971977913</v>
      </c>
    </row>
    <row r="218" spans="2:11" ht="13.15">
      <c r="B218" s="667" t="str">
        <f t="shared" si="98"/>
        <v>History</v>
      </c>
      <c r="C218" s="676">
        <f t="shared" si="99"/>
        <v>0.84259289610494426</v>
      </c>
      <c r="D218" s="677">
        <f t="shared" ref="D218:K218" si="112">C218</f>
        <v>0.84259289610494426</v>
      </c>
      <c r="E218" s="677">
        <f t="shared" si="112"/>
        <v>0.84259289610494426</v>
      </c>
      <c r="F218" s="677">
        <f t="shared" si="112"/>
        <v>0.84259289610494426</v>
      </c>
      <c r="G218" s="677">
        <f t="shared" si="112"/>
        <v>0.84259289610494426</v>
      </c>
      <c r="H218" s="677">
        <f t="shared" si="112"/>
        <v>0.84259289610494426</v>
      </c>
      <c r="I218" s="677">
        <f t="shared" si="112"/>
        <v>0.84259289610494426</v>
      </c>
      <c r="J218" s="677">
        <f t="shared" si="112"/>
        <v>0.84259289610494426</v>
      </c>
      <c r="K218" s="677">
        <f t="shared" si="112"/>
        <v>0.84259289610494426</v>
      </c>
    </row>
    <row r="219" spans="2:11" ht="13.15">
      <c r="B219" s="667" t="str">
        <f t="shared" si="98"/>
        <v>Mathematics</v>
      </c>
      <c r="C219" s="676">
        <f t="shared" si="99"/>
        <v>0.79547099770998209</v>
      </c>
      <c r="D219" s="677">
        <f t="shared" ref="D219:K219" si="113">C219</f>
        <v>0.79547099770998209</v>
      </c>
      <c r="E219" s="677">
        <f t="shared" si="113"/>
        <v>0.79547099770998209</v>
      </c>
      <c r="F219" s="677">
        <f t="shared" si="113"/>
        <v>0.79547099770998209</v>
      </c>
      <c r="G219" s="677">
        <f t="shared" si="113"/>
        <v>0.79547099770998209</v>
      </c>
      <c r="H219" s="677">
        <f t="shared" si="113"/>
        <v>0.79547099770998209</v>
      </c>
      <c r="I219" s="677">
        <f t="shared" si="113"/>
        <v>0.79547099770998209</v>
      </c>
      <c r="J219" s="677">
        <f t="shared" si="113"/>
        <v>0.79547099770998209</v>
      </c>
      <c r="K219" s="677">
        <f t="shared" si="113"/>
        <v>0.79547099770998209</v>
      </c>
    </row>
    <row r="220" spans="2:11" ht="13.15">
      <c r="B220" s="667" t="str">
        <f t="shared" si="98"/>
        <v>Modern Foreign Languages</v>
      </c>
      <c r="C220" s="676">
        <f t="shared" si="99"/>
        <v>0.75581707974326451</v>
      </c>
      <c r="D220" s="677">
        <f t="shared" ref="D220:K220" si="114">C220</f>
        <v>0.75581707974326451</v>
      </c>
      <c r="E220" s="677">
        <f t="shared" si="114"/>
        <v>0.75581707974326451</v>
      </c>
      <c r="F220" s="677">
        <f t="shared" si="114"/>
        <v>0.75581707974326451</v>
      </c>
      <c r="G220" s="677">
        <f t="shared" si="114"/>
        <v>0.75581707974326451</v>
      </c>
      <c r="H220" s="677">
        <f t="shared" si="114"/>
        <v>0.75581707974326451</v>
      </c>
      <c r="I220" s="677">
        <f t="shared" si="114"/>
        <v>0.75581707974326451</v>
      </c>
      <c r="J220" s="677">
        <f t="shared" si="114"/>
        <v>0.75581707974326451</v>
      </c>
      <c r="K220" s="677">
        <f t="shared" si="114"/>
        <v>0.75581707974326451</v>
      </c>
    </row>
    <row r="221" spans="2:11" ht="13.15">
      <c r="B221" s="667" t="str">
        <f t="shared" si="98"/>
        <v>Music</v>
      </c>
      <c r="C221" s="676">
        <f t="shared" si="99"/>
        <v>0.74841098676043682</v>
      </c>
      <c r="D221" s="677">
        <f t="shared" ref="D221:K221" si="115">C221</f>
        <v>0.74841098676043682</v>
      </c>
      <c r="E221" s="677">
        <f t="shared" si="115"/>
        <v>0.74841098676043682</v>
      </c>
      <c r="F221" s="677">
        <f t="shared" si="115"/>
        <v>0.74841098676043682</v>
      </c>
      <c r="G221" s="677">
        <f t="shared" si="115"/>
        <v>0.74841098676043682</v>
      </c>
      <c r="H221" s="677">
        <f t="shared" si="115"/>
        <v>0.74841098676043682</v>
      </c>
      <c r="I221" s="677">
        <f t="shared" si="115"/>
        <v>0.74841098676043682</v>
      </c>
      <c r="J221" s="677">
        <f t="shared" si="115"/>
        <v>0.74841098676043682</v>
      </c>
      <c r="K221" s="677">
        <f t="shared" si="115"/>
        <v>0.74841098676043682</v>
      </c>
    </row>
    <row r="222" spans="2:11" ht="13.15">
      <c r="B222" s="667" t="str">
        <f t="shared" si="98"/>
        <v>Others</v>
      </c>
      <c r="C222" s="676">
        <f t="shared" si="99"/>
        <v>0.81746497195962675</v>
      </c>
      <c r="D222" s="677">
        <f t="shared" ref="D222:K222" si="116">C222</f>
        <v>0.81746497195962675</v>
      </c>
      <c r="E222" s="677">
        <f t="shared" si="116"/>
        <v>0.81746497195962675</v>
      </c>
      <c r="F222" s="677">
        <f t="shared" si="116"/>
        <v>0.81746497195962675</v>
      </c>
      <c r="G222" s="677">
        <f t="shared" si="116"/>
        <v>0.81746497195962675</v>
      </c>
      <c r="H222" s="677">
        <f t="shared" si="116"/>
        <v>0.81746497195962675</v>
      </c>
      <c r="I222" s="677">
        <f t="shared" si="116"/>
        <v>0.81746497195962675</v>
      </c>
      <c r="J222" s="677">
        <f t="shared" si="116"/>
        <v>0.81746497195962675</v>
      </c>
      <c r="K222" s="677">
        <f t="shared" si="116"/>
        <v>0.81746497195962675</v>
      </c>
    </row>
    <row r="223" spans="2:11" ht="13.15">
      <c r="B223" s="667" t="str">
        <f t="shared" si="98"/>
        <v>Physical Education</v>
      </c>
      <c r="C223" s="676">
        <f t="shared" si="99"/>
        <v>0.73045789541921802</v>
      </c>
      <c r="D223" s="677">
        <f t="shared" ref="D223:K223" si="117">C223</f>
        <v>0.73045789541921802</v>
      </c>
      <c r="E223" s="677">
        <f t="shared" si="117"/>
        <v>0.73045789541921802</v>
      </c>
      <c r="F223" s="677">
        <f t="shared" si="117"/>
        <v>0.73045789541921802</v>
      </c>
      <c r="G223" s="677">
        <f t="shared" si="117"/>
        <v>0.73045789541921802</v>
      </c>
      <c r="H223" s="677">
        <f t="shared" si="117"/>
        <v>0.73045789541921802</v>
      </c>
      <c r="I223" s="677">
        <f t="shared" si="117"/>
        <v>0.73045789541921802</v>
      </c>
      <c r="J223" s="677">
        <f t="shared" si="117"/>
        <v>0.73045789541921802</v>
      </c>
      <c r="K223" s="677">
        <f t="shared" si="117"/>
        <v>0.73045789541921802</v>
      </c>
    </row>
    <row r="224" spans="2:11" ht="13.15">
      <c r="B224" s="667" t="str">
        <f t="shared" si="98"/>
        <v>Physics</v>
      </c>
      <c r="C224" s="676">
        <f t="shared" si="99"/>
        <v>0.73454264481772569</v>
      </c>
      <c r="D224" s="677">
        <f t="shared" ref="D224:K224" si="118">C224</f>
        <v>0.73454264481772569</v>
      </c>
      <c r="E224" s="677">
        <f t="shared" si="118"/>
        <v>0.73454264481772569</v>
      </c>
      <c r="F224" s="677">
        <f t="shared" si="118"/>
        <v>0.73454264481772569</v>
      </c>
      <c r="G224" s="677">
        <f t="shared" si="118"/>
        <v>0.73454264481772569</v>
      </c>
      <c r="H224" s="677">
        <f t="shared" si="118"/>
        <v>0.73454264481772569</v>
      </c>
      <c r="I224" s="677">
        <f t="shared" si="118"/>
        <v>0.73454264481772569</v>
      </c>
      <c r="J224" s="677">
        <f t="shared" si="118"/>
        <v>0.73454264481772569</v>
      </c>
      <c r="K224" s="677">
        <f t="shared" si="118"/>
        <v>0.73454264481772569</v>
      </c>
    </row>
    <row r="225" spans="2:11" ht="13.15">
      <c r="B225" s="680" t="str">
        <f t="shared" si="98"/>
        <v>Religious Education</v>
      </c>
      <c r="C225" s="676">
        <f t="shared" si="99"/>
        <v>0.80191876490404401</v>
      </c>
      <c r="D225" s="677">
        <f t="shared" ref="D225:K225" si="119">C225</f>
        <v>0.80191876490404401</v>
      </c>
      <c r="E225" s="677">
        <f t="shared" si="119"/>
        <v>0.80191876490404401</v>
      </c>
      <c r="F225" s="677">
        <f t="shared" si="119"/>
        <v>0.80191876490404401</v>
      </c>
      <c r="G225" s="677">
        <f t="shared" si="119"/>
        <v>0.80191876490404401</v>
      </c>
      <c r="H225" s="677">
        <f t="shared" si="119"/>
        <v>0.80191876490404401</v>
      </c>
      <c r="I225" s="677">
        <f t="shared" si="119"/>
        <v>0.80191876490404401</v>
      </c>
      <c r="J225" s="677">
        <f t="shared" si="119"/>
        <v>0.80191876490404401</v>
      </c>
      <c r="K225" s="677">
        <f t="shared" si="119"/>
        <v>0.80191876490404401</v>
      </c>
    </row>
    <row r="227" spans="2:11" ht="15">
      <c r="B227" s="674" t="s">
        <v>1039</v>
      </c>
      <c r="C227" s="674"/>
      <c r="D227" s="668"/>
      <c r="E227" s="737"/>
      <c r="F227" s="668"/>
      <c r="G227" s="737" t="s">
        <v>1105</v>
      </c>
      <c r="H227" s="668"/>
      <c r="I227" s="668"/>
      <c r="J227" s="668"/>
      <c r="K227" s="668"/>
    </row>
    <row r="229" spans="2:11" ht="13.15">
      <c r="B229" s="680" t="str">
        <f t="shared" ref="B229:K229" si="120">B205</f>
        <v>Subject</v>
      </c>
      <c r="C229" s="666" t="str">
        <f t="shared" si="120"/>
        <v>2020/21</v>
      </c>
      <c r="D229" s="666" t="str">
        <f t="shared" si="120"/>
        <v>2021/22</v>
      </c>
      <c r="E229" s="666" t="str">
        <f t="shared" si="120"/>
        <v>2022/23</v>
      </c>
      <c r="F229" s="666" t="str">
        <f t="shared" si="120"/>
        <v>2023/24</v>
      </c>
      <c r="G229" s="666" t="str">
        <f t="shared" si="120"/>
        <v>2024/25</v>
      </c>
      <c r="H229" s="666" t="str">
        <f t="shared" si="120"/>
        <v>2025/26</v>
      </c>
      <c r="I229" s="666" t="str">
        <f t="shared" si="120"/>
        <v>2026/27</v>
      </c>
      <c r="J229" s="666" t="str">
        <f t="shared" si="120"/>
        <v>2027/28</v>
      </c>
      <c r="K229" s="666" t="str">
        <f t="shared" si="120"/>
        <v>2028/29</v>
      </c>
    </row>
    <row r="230" spans="2:11" ht="13.15">
      <c r="B230" s="680" t="str">
        <f t="shared" ref="B230:B249" si="121">B206</f>
        <v>Primary</v>
      </c>
      <c r="C230" s="678">
        <f t="shared" ref="C230:K230" si="122">C57/((C158*$E$45)+(C182*$E$46)+(C206*$E$51))</f>
        <v>10504.941222923821</v>
      </c>
      <c r="D230" s="678">
        <f t="shared" si="122"/>
        <v>10468.036425755792</v>
      </c>
      <c r="E230" s="678">
        <f t="shared" si="122"/>
        <v>10393.088375218091</v>
      </c>
      <c r="F230" s="678">
        <f t="shared" si="122"/>
        <v>10582.095390085315</v>
      </c>
      <c r="G230" s="678">
        <f t="shared" si="122"/>
        <v>10655.895000317914</v>
      </c>
      <c r="H230" s="678">
        <f t="shared" si="122"/>
        <v>10620.822290923514</v>
      </c>
      <c r="I230" s="678">
        <f t="shared" si="122"/>
        <v>10560.233943224524</v>
      </c>
      <c r="J230" s="678">
        <f t="shared" si="122"/>
        <v>10790.227459755506</v>
      </c>
      <c r="K230" s="678">
        <f t="shared" si="122"/>
        <v>10635.287955001886</v>
      </c>
    </row>
    <row r="231" spans="2:11" ht="13.15">
      <c r="B231" s="680" t="str">
        <f t="shared" si="121"/>
        <v>Art &amp; Design</v>
      </c>
      <c r="C231" s="678">
        <f t="shared" ref="C231:K231" si="123">C58/((C159*$E$45)+(C183*$E$46)+(C207*$E$51))</f>
        <v>647.93892057878099</v>
      </c>
      <c r="D231" s="678">
        <f t="shared" si="123"/>
        <v>629.5808682138603</v>
      </c>
      <c r="E231" s="678">
        <f t="shared" si="123"/>
        <v>624.08186588786941</v>
      </c>
      <c r="F231" s="678">
        <f t="shared" si="123"/>
        <v>666.9651822058089</v>
      </c>
      <c r="G231" s="678">
        <f t="shared" si="123"/>
        <v>663.12423363264293</v>
      </c>
      <c r="H231" s="678">
        <f t="shared" si="123"/>
        <v>649.09774057530012</v>
      </c>
      <c r="I231" s="678">
        <f t="shared" si="123"/>
        <v>644.90576168793598</v>
      </c>
      <c r="J231" s="678">
        <f t="shared" si="123"/>
        <v>642.76098197795625</v>
      </c>
      <c r="K231" s="678">
        <f t="shared" si="123"/>
        <v>653.44648651213663</v>
      </c>
    </row>
    <row r="232" spans="2:11" ht="13.15">
      <c r="B232" s="680" t="str">
        <f t="shared" si="121"/>
        <v>Biology</v>
      </c>
      <c r="C232" s="678">
        <f t="shared" ref="C232:K232" si="124">C59/((C160*$E$45)+(C184*$E$46)+(C208*$E$51))</f>
        <v>1005.685942985295</v>
      </c>
      <c r="D232" s="678">
        <f t="shared" si="124"/>
        <v>1044.6982482226133</v>
      </c>
      <c r="E232" s="678">
        <f t="shared" si="124"/>
        <v>1050.9810553492844</v>
      </c>
      <c r="F232" s="678">
        <f t="shared" si="124"/>
        <v>1014.2030163721192</v>
      </c>
      <c r="G232" s="678">
        <f t="shared" si="124"/>
        <v>1016.7315315467912</v>
      </c>
      <c r="H232" s="678">
        <f t="shared" si="124"/>
        <v>1020.6567192083195</v>
      </c>
      <c r="I232" s="678">
        <f t="shared" si="124"/>
        <v>1010.4885411581487</v>
      </c>
      <c r="J232" s="678">
        <f t="shared" si="124"/>
        <v>976.92139494903597</v>
      </c>
      <c r="K232" s="678">
        <f t="shared" si="124"/>
        <v>996.1240981597914</v>
      </c>
    </row>
    <row r="233" spans="2:11" ht="13.15">
      <c r="B233" s="680" t="str">
        <f t="shared" si="121"/>
        <v>Business Studies</v>
      </c>
      <c r="C233" s="678">
        <f t="shared" ref="C233:K233" si="125">C60/((C161*$E$45)+(C185*$E$46)+(C209*$E$51))</f>
        <v>363.3386494302153</v>
      </c>
      <c r="D233" s="678">
        <f t="shared" si="125"/>
        <v>390.4943846859922</v>
      </c>
      <c r="E233" s="678">
        <f t="shared" si="125"/>
        <v>430.77660511453877</v>
      </c>
      <c r="F233" s="678">
        <f t="shared" si="125"/>
        <v>430.50756113270057</v>
      </c>
      <c r="G233" s="678">
        <f t="shared" si="125"/>
        <v>452.65525878147628</v>
      </c>
      <c r="H233" s="678">
        <f t="shared" si="125"/>
        <v>457.62978371909753</v>
      </c>
      <c r="I233" s="678">
        <f t="shared" si="125"/>
        <v>453.15170235254487</v>
      </c>
      <c r="J233" s="678">
        <f t="shared" si="125"/>
        <v>432.88518732904362</v>
      </c>
      <c r="K233" s="678">
        <f t="shared" si="125"/>
        <v>445.77020307394474</v>
      </c>
    </row>
    <row r="234" spans="2:11" ht="13.15">
      <c r="B234" s="680" t="str">
        <f t="shared" si="121"/>
        <v>Chemistry</v>
      </c>
      <c r="C234" s="678">
        <f t="shared" ref="C234:K234" si="126">C61/((C162*$E$45)+(C186*$E$46)+(C210*$E$51))</f>
        <v>1007.39066660741</v>
      </c>
      <c r="D234" s="678">
        <f t="shared" si="126"/>
        <v>1044.2927446598264</v>
      </c>
      <c r="E234" s="678">
        <f t="shared" si="126"/>
        <v>1047.6611196219576</v>
      </c>
      <c r="F234" s="678">
        <f t="shared" si="126"/>
        <v>1006.6840442472665</v>
      </c>
      <c r="G234" s="678">
        <f t="shared" si="126"/>
        <v>1005.2945713111499</v>
      </c>
      <c r="H234" s="678">
        <f t="shared" si="126"/>
        <v>1009.6003947348514</v>
      </c>
      <c r="I234" s="678">
        <f t="shared" si="126"/>
        <v>997.11573507508422</v>
      </c>
      <c r="J234" s="678">
        <f t="shared" si="126"/>
        <v>959.42802962170117</v>
      </c>
      <c r="K234" s="678">
        <f t="shared" si="126"/>
        <v>975.5795746038649</v>
      </c>
    </row>
    <row r="235" spans="2:11" ht="13.15">
      <c r="B235" s="680" t="str">
        <f t="shared" si="121"/>
        <v>Classics</v>
      </c>
      <c r="C235" s="678">
        <f t="shared" ref="C235:K235" si="127">C62/((C163*$E$45)+(C187*$E$46)+(C211*$E$51))</f>
        <v>26.282870827398522</v>
      </c>
      <c r="D235" s="678">
        <f t="shared" si="127"/>
        <v>26.983606593559102</v>
      </c>
      <c r="E235" s="678">
        <f t="shared" si="127"/>
        <v>26.818086507062834</v>
      </c>
      <c r="F235" s="678">
        <f t="shared" si="127"/>
        <v>26.027292718534259</v>
      </c>
      <c r="G235" s="678">
        <f t="shared" si="127"/>
        <v>26.283811983537181</v>
      </c>
      <c r="H235" s="678">
        <f t="shared" si="127"/>
        <v>25.695673583160868</v>
      </c>
      <c r="I235" s="678">
        <f t="shared" si="127"/>
        <v>25.453229978274194</v>
      </c>
      <c r="J235" s="678">
        <f t="shared" si="127"/>
        <v>25.170515601042414</v>
      </c>
      <c r="K235" s="678">
        <f t="shared" si="127"/>
        <v>25.842955226701431</v>
      </c>
    </row>
    <row r="236" spans="2:11" ht="13.15">
      <c r="B236" s="680" t="str">
        <f t="shared" si="121"/>
        <v>Computing</v>
      </c>
      <c r="C236" s="678">
        <f t="shared" ref="C236:K236" si="128">C63/((C164*$E$45)+(C188*$E$46)+(C212*$E$51))</f>
        <v>538.77775547944077</v>
      </c>
      <c r="D236" s="678">
        <f t="shared" si="128"/>
        <v>534.00524815984068</v>
      </c>
      <c r="E236" s="678">
        <f t="shared" si="128"/>
        <v>534.9526288672995</v>
      </c>
      <c r="F236" s="678">
        <f t="shared" si="128"/>
        <v>567.78368733448929</v>
      </c>
      <c r="G236" s="678">
        <f t="shared" si="128"/>
        <v>566.81974556032526</v>
      </c>
      <c r="H236" s="678">
        <f t="shared" si="128"/>
        <v>559.66591358785024</v>
      </c>
      <c r="I236" s="678">
        <f t="shared" si="128"/>
        <v>557.3909057298406</v>
      </c>
      <c r="J236" s="678">
        <f t="shared" si="128"/>
        <v>554.7368152231852</v>
      </c>
      <c r="K236" s="678">
        <f t="shared" si="128"/>
        <v>563.07239038617161</v>
      </c>
    </row>
    <row r="237" spans="2:11" ht="13.15">
      <c r="B237" s="680" t="str">
        <f t="shared" si="121"/>
        <v>Design &amp; Technology</v>
      </c>
      <c r="C237" s="678">
        <f t="shared" ref="C237:K237" si="129">C64/((C165*$E$45)+(C189*$E$46)+(C213*$E$51))</f>
        <v>714.28349955200906</v>
      </c>
      <c r="D237" s="678">
        <f t="shared" si="129"/>
        <v>676.43052428691362</v>
      </c>
      <c r="E237" s="678">
        <f t="shared" si="129"/>
        <v>646.19778803859299</v>
      </c>
      <c r="F237" s="678">
        <f t="shared" si="129"/>
        <v>701.19141101437924</v>
      </c>
      <c r="G237" s="678">
        <f t="shared" si="129"/>
        <v>684.36064946834665</v>
      </c>
      <c r="H237" s="678">
        <f t="shared" si="129"/>
        <v>658.94550167952832</v>
      </c>
      <c r="I237" s="678">
        <f t="shared" si="129"/>
        <v>653.5736038612547</v>
      </c>
      <c r="J237" s="678">
        <f t="shared" si="129"/>
        <v>660.18339381977364</v>
      </c>
      <c r="K237" s="678">
        <f t="shared" si="129"/>
        <v>667.86593344410653</v>
      </c>
    </row>
    <row r="238" spans="2:11" ht="13.15">
      <c r="B238" s="680" t="str">
        <f t="shared" si="121"/>
        <v>Drama</v>
      </c>
      <c r="C238" s="678">
        <f t="shared" ref="C238:K238" si="130">C65/((C166*$E$45)+(C190*$E$46)+(C214*$E$51))</f>
        <v>326.59557588218445</v>
      </c>
      <c r="D238" s="678">
        <f t="shared" si="130"/>
        <v>313.94304439685374</v>
      </c>
      <c r="E238" s="678">
        <f t="shared" si="130"/>
        <v>305.56636432449471</v>
      </c>
      <c r="F238" s="678">
        <f t="shared" si="130"/>
        <v>336.36442177332464</v>
      </c>
      <c r="G238" s="678">
        <f t="shared" si="130"/>
        <v>333.85321945476159</v>
      </c>
      <c r="H238" s="678">
        <f t="shared" si="130"/>
        <v>324.69055962728572</v>
      </c>
      <c r="I238" s="678">
        <f t="shared" si="130"/>
        <v>325.56414386735685</v>
      </c>
      <c r="J238" s="678">
        <f t="shared" si="130"/>
        <v>332.00086624153596</v>
      </c>
      <c r="K238" s="678">
        <f t="shared" si="130"/>
        <v>339.39601105025622</v>
      </c>
    </row>
    <row r="239" spans="2:11" ht="13.15">
      <c r="B239" s="680" t="str">
        <f t="shared" si="121"/>
        <v>English</v>
      </c>
      <c r="C239" s="678">
        <f t="shared" ref="C239:K239" si="131">C66/((C167*$E$45)+(C191*$E$46)+(C215*$E$51))</f>
        <v>2365.0312399794338</v>
      </c>
      <c r="D239" s="678">
        <f t="shared" si="131"/>
        <v>2408.7126789526183</v>
      </c>
      <c r="E239" s="678">
        <f t="shared" si="131"/>
        <v>2372.4104535579927</v>
      </c>
      <c r="F239" s="678">
        <f t="shared" si="131"/>
        <v>2278.1572392713565</v>
      </c>
      <c r="G239" s="678">
        <f t="shared" si="131"/>
        <v>2244.1507380666822</v>
      </c>
      <c r="H239" s="678">
        <f t="shared" si="131"/>
        <v>2237.3876941107028</v>
      </c>
      <c r="I239" s="678">
        <f t="shared" si="131"/>
        <v>2210.7106857712129</v>
      </c>
      <c r="J239" s="678">
        <f t="shared" si="131"/>
        <v>2145.3004518861585</v>
      </c>
      <c r="K239" s="678">
        <f t="shared" si="131"/>
        <v>2183.0195600620873</v>
      </c>
    </row>
    <row r="240" spans="2:11" ht="13.15">
      <c r="B240" s="680" t="str">
        <f t="shared" si="121"/>
        <v>Food</v>
      </c>
      <c r="C240" s="678">
        <f t="shared" ref="C240:K240" si="132">C67/((C168*$E$45)+(C192*$E$46)+(C216*$E$51))</f>
        <v>145.28398769296797</v>
      </c>
      <c r="D240" s="678">
        <f t="shared" si="132"/>
        <v>137.16052111670299</v>
      </c>
      <c r="E240" s="678">
        <f t="shared" si="132"/>
        <v>138.18977246162189</v>
      </c>
      <c r="F240" s="678">
        <f t="shared" si="132"/>
        <v>141.09291416828182</v>
      </c>
      <c r="G240" s="678">
        <f t="shared" si="132"/>
        <v>137.14072056076358</v>
      </c>
      <c r="H240" s="678">
        <f t="shared" si="132"/>
        <v>137.94502644168651</v>
      </c>
      <c r="I240" s="678">
        <f t="shared" si="132"/>
        <v>134.83995677594925</v>
      </c>
      <c r="J240" s="678">
        <f t="shared" si="132"/>
        <v>127.25343067482562</v>
      </c>
      <c r="K240" s="678">
        <f t="shared" si="132"/>
        <v>127.5027273625802</v>
      </c>
    </row>
    <row r="241" spans="2:11" ht="13.15">
      <c r="B241" s="680" t="str">
        <f t="shared" si="121"/>
        <v>Geography</v>
      </c>
      <c r="C241" s="678">
        <f t="shared" ref="C241:K241" si="133">C68/((C169*$E$45)+(C193*$E$46)+(C217*$E$51))</f>
        <v>863.44840948235355</v>
      </c>
      <c r="D241" s="678">
        <f t="shared" si="133"/>
        <v>887.60170887946845</v>
      </c>
      <c r="E241" s="678">
        <f t="shared" si="133"/>
        <v>872.3510469167893</v>
      </c>
      <c r="F241" s="678">
        <f t="shared" si="133"/>
        <v>853.50678746842937</v>
      </c>
      <c r="G241" s="678">
        <f t="shared" si="133"/>
        <v>845.39331805217034</v>
      </c>
      <c r="H241" s="678">
        <f t="shared" si="133"/>
        <v>831.18677958243609</v>
      </c>
      <c r="I241" s="678">
        <f t="shared" si="133"/>
        <v>826.42165356930161</v>
      </c>
      <c r="J241" s="678">
        <f t="shared" si="133"/>
        <v>822.09163101381193</v>
      </c>
      <c r="K241" s="678">
        <f t="shared" si="133"/>
        <v>839.46132843629721</v>
      </c>
    </row>
    <row r="242" spans="2:11" ht="13.15">
      <c r="B242" s="680" t="str">
        <f t="shared" si="121"/>
        <v>History</v>
      </c>
      <c r="C242" s="678">
        <f t="shared" ref="C242:K242" si="134">C69/((C170*$E$45)+(C194*$E$46)+(C218*$E$51))</f>
        <v>931.64490800819863</v>
      </c>
      <c r="D242" s="678">
        <f t="shared" si="134"/>
        <v>959.60895525782723</v>
      </c>
      <c r="E242" s="678">
        <f t="shared" si="134"/>
        <v>945.36729049200312</v>
      </c>
      <c r="F242" s="678">
        <f t="shared" si="134"/>
        <v>923.23500816474052</v>
      </c>
      <c r="G242" s="678">
        <f t="shared" si="134"/>
        <v>916.29699195651369</v>
      </c>
      <c r="H242" s="678">
        <f t="shared" si="134"/>
        <v>901.86372765366696</v>
      </c>
      <c r="I242" s="678">
        <f t="shared" si="134"/>
        <v>896.11860420544451</v>
      </c>
      <c r="J242" s="678">
        <f t="shared" si="134"/>
        <v>889.17476131077035</v>
      </c>
      <c r="K242" s="678">
        <f t="shared" si="134"/>
        <v>908.37573774576958</v>
      </c>
    </row>
    <row r="243" spans="2:11" ht="13.15">
      <c r="B243" s="680" t="str">
        <f t="shared" si="121"/>
        <v>Mathematics</v>
      </c>
      <c r="C243" s="678">
        <f t="shared" ref="C243:K243" si="135">C70/((C171*$E$45)+(C195*$E$46)+(C219*$E$51))</f>
        <v>2943.3769882469728</v>
      </c>
      <c r="D243" s="678">
        <f t="shared" si="135"/>
        <v>2977.1435178721154</v>
      </c>
      <c r="E243" s="678">
        <f t="shared" si="135"/>
        <v>2937.5606693672785</v>
      </c>
      <c r="F243" s="678">
        <f t="shared" si="135"/>
        <v>2829.6640838783851</v>
      </c>
      <c r="G243" s="678">
        <f t="shared" si="135"/>
        <v>2793.9003507403481</v>
      </c>
      <c r="H243" s="678">
        <f t="shared" si="135"/>
        <v>2769.3916131091605</v>
      </c>
      <c r="I243" s="678">
        <f t="shared" si="135"/>
        <v>2731.9435741316374</v>
      </c>
      <c r="J243" s="678">
        <f t="shared" si="135"/>
        <v>2657.2750294864732</v>
      </c>
      <c r="K243" s="678">
        <f t="shared" si="135"/>
        <v>2696.6676301983071</v>
      </c>
    </row>
    <row r="244" spans="2:11" ht="13.15">
      <c r="B244" s="680" t="str">
        <f t="shared" si="121"/>
        <v>Modern Foreign Languages</v>
      </c>
      <c r="C244" s="678">
        <f t="shared" ref="C244:K244" si="136">C71/((C172*$E$45)+(C196*$E$46)+(C220*$E$51))</f>
        <v>2151.5457162876746</v>
      </c>
      <c r="D244" s="678">
        <f t="shared" si="136"/>
        <v>2818.9989484420694</v>
      </c>
      <c r="E244" s="678">
        <f t="shared" si="136"/>
        <v>2623.6089475427152</v>
      </c>
      <c r="F244" s="678">
        <f t="shared" si="136"/>
        <v>1582.2596386521625</v>
      </c>
      <c r="G244" s="678">
        <f t="shared" si="136"/>
        <v>1533.5625144803857</v>
      </c>
      <c r="H244" s="678">
        <f t="shared" si="136"/>
        <v>1437.6099037680815</v>
      </c>
      <c r="I244" s="678">
        <f t="shared" si="136"/>
        <v>1383.5636601565282</v>
      </c>
      <c r="J244" s="678">
        <f t="shared" si="136"/>
        <v>1335.0487979492937</v>
      </c>
      <c r="K244" s="678">
        <f t="shared" si="136"/>
        <v>1416.9407258583694</v>
      </c>
    </row>
    <row r="245" spans="2:11" ht="13.15">
      <c r="B245" s="680" t="str">
        <f t="shared" si="121"/>
        <v>Music</v>
      </c>
      <c r="C245" s="678">
        <f t="shared" ref="C245:K245" si="137">C72/((C173*$E$45)+(C197*$E$46)+(C221*$E$51))</f>
        <v>363.54603961996156</v>
      </c>
      <c r="D245" s="678">
        <f t="shared" si="137"/>
        <v>347.08736229256908</v>
      </c>
      <c r="E245" s="678">
        <f t="shared" si="137"/>
        <v>328.83797888853962</v>
      </c>
      <c r="F245" s="678">
        <f t="shared" si="137"/>
        <v>368.01288260236231</v>
      </c>
      <c r="G245" s="678">
        <f t="shared" si="137"/>
        <v>362.10485577733806</v>
      </c>
      <c r="H245" s="678">
        <f t="shared" si="137"/>
        <v>347.17150469519015</v>
      </c>
      <c r="I245" s="678">
        <f t="shared" si="137"/>
        <v>348.57504242563647</v>
      </c>
      <c r="J245" s="678">
        <f t="shared" si="137"/>
        <v>361.18751821899178</v>
      </c>
      <c r="K245" s="678">
        <f t="shared" si="137"/>
        <v>368.52786808956967</v>
      </c>
    </row>
    <row r="246" spans="2:11" ht="13.15">
      <c r="B246" s="680" t="str">
        <f t="shared" si="121"/>
        <v>Others</v>
      </c>
      <c r="C246" s="678">
        <f t="shared" ref="C246:K246" si="138">C73/((C174*$E$45)+(C198*$E$46)+(C222*$E$51))</f>
        <v>664.67080117437513</v>
      </c>
      <c r="D246" s="678">
        <f t="shared" si="138"/>
        <v>696.76171617659759</v>
      </c>
      <c r="E246" s="678">
        <f t="shared" si="138"/>
        <v>740.94266603811229</v>
      </c>
      <c r="F246" s="678">
        <f t="shared" si="138"/>
        <v>759.98632707425861</v>
      </c>
      <c r="G246" s="678">
        <f t="shared" si="138"/>
        <v>794.32215734017041</v>
      </c>
      <c r="H246" s="678">
        <f t="shared" si="138"/>
        <v>787.10500180457052</v>
      </c>
      <c r="I246" s="678">
        <f t="shared" si="138"/>
        <v>783.51189274113358</v>
      </c>
      <c r="J246" s="678">
        <f t="shared" si="138"/>
        <v>770.01357072106248</v>
      </c>
      <c r="K246" s="678">
        <f t="shared" si="138"/>
        <v>795.54949093809569</v>
      </c>
    </row>
    <row r="247" spans="2:11" ht="13.15">
      <c r="B247" s="680" t="str">
        <f t="shared" si="121"/>
        <v>Physical Education</v>
      </c>
      <c r="C247" s="678">
        <f t="shared" ref="C247:K247" si="139">C74/((C175*$E$45)+(C199*$E$46)+(C223*$E$51))</f>
        <v>1158.4062075137019</v>
      </c>
      <c r="D247" s="678">
        <f t="shared" si="139"/>
        <v>1123.4311645286389</v>
      </c>
      <c r="E247" s="678">
        <f t="shared" si="139"/>
        <v>1130.3997989806053</v>
      </c>
      <c r="F247" s="678">
        <f t="shared" si="139"/>
        <v>1231.1912721205315</v>
      </c>
      <c r="G247" s="678">
        <f t="shared" si="139"/>
        <v>1223.8187983807775</v>
      </c>
      <c r="H247" s="678">
        <f t="shared" si="139"/>
        <v>1224.448905697549</v>
      </c>
      <c r="I247" s="678">
        <f t="shared" si="139"/>
        <v>1225.1278069584821</v>
      </c>
      <c r="J247" s="678">
        <f t="shared" si="139"/>
        <v>1213.3115252534835</v>
      </c>
      <c r="K247" s="678">
        <f t="shared" si="139"/>
        <v>1241.3266938324123</v>
      </c>
    </row>
    <row r="248" spans="2:11" ht="13.15">
      <c r="B248" s="680" t="str">
        <f t="shared" si="121"/>
        <v>Physics</v>
      </c>
      <c r="C248" s="678">
        <f t="shared" ref="C248:K248" si="140">C75/((C176*$E$45)+(C200*$E$46)+(C224*$E$51))</f>
        <v>1121.4924014070159</v>
      </c>
      <c r="D248" s="678">
        <f t="shared" si="140"/>
        <v>1165.562925746973</v>
      </c>
      <c r="E248" s="678">
        <f t="shared" si="140"/>
        <v>1163.9658506633293</v>
      </c>
      <c r="F248" s="678">
        <f t="shared" si="140"/>
        <v>1116.5977299058934</v>
      </c>
      <c r="G248" s="678">
        <f t="shared" si="140"/>
        <v>1108.8353835179328</v>
      </c>
      <c r="H248" s="678">
        <f t="shared" si="140"/>
        <v>1112.0005631203435</v>
      </c>
      <c r="I248" s="678">
        <f t="shared" si="140"/>
        <v>1096.4165588584606</v>
      </c>
      <c r="J248" s="678">
        <f t="shared" si="140"/>
        <v>1053.5996494493713</v>
      </c>
      <c r="K248" s="678">
        <f t="shared" si="140"/>
        <v>1068.1062167663911</v>
      </c>
    </row>
    <row r="249" spans="2:11" ht="13.15">
      <c r="B249" s="680" t="str">
        <f t="shared" si="121"/>
        <v>Religious Education</v>
      </c>
      <c r="C249" s="678">
        <f t="shared" ref="C249:K249" si="141">C76/((C177*$E$45)+(C201*$E$46)+(C225*$E$51))</f>
        <v>473.02276159860696</v>
      </c>
      <c r="D249" s="678">
        <f t="shared" si="141"/>
        <v>452.65525639588401</v>
      </c>
      <c r="E249" s="678">
        <f t="shared" si="141"/>
        <v>448.18665011789517</v>
      </c>
      <c r="F249" s="678">
        <f t="shared" si="141"/>
        <v>479.92015302051607</v>
      </c>
      <c r="G249" s="678">
        <f t="shared" si="141"/>
        <v>473.20179582308458</v>
      </c>
      <c r="H249" s="678">
        <f t="shared" si="141"/>
        <v>466.78364215186934</v>
      </c>
      <c r="I249" s="678">
        <f t="shared" si="141"/>
        <v>463.6469635231756</v>
      </c>
      <c r="J249" s="678">
        <f t="shared" si="141"/>
        <v>458.99891592180342</v>
      </c>
      <c r="K249" s="678">
        <f t="shared" si="141"/>
        <v>466.2877406675866</v>
      </c>
    </row>
    <row r="250" spans="2:11" ht="13.15">
      <c r="B250" s="680" t="s">
        <v>8</v>
      </c>
      <c r="C250" s="678">
        <f>SUM(C230:C249)</f>
        <v>28316.704565277822</v>
      </c>
      <c r="D250" s="678">
        <f t="shared" ref="D250:K250" si="142">SUM(D230:D249)</f>
        <v>29103.189850636718</v>
      </c>
      <c r="E250" s="678">
        <f t="shared" si="142"/>
        <v>28761.945013956069</v>
      </c>
      <c r="F250" s="678">
        <f t="shared" si="142"/>
        <v>27895.446043210854</v>
      </c>
      <c r="G250" s="678">
        <f t="shared" si="142"/>
        <v>27837.745646753119</v>
      </c>
      <c r="H250" s="678">
        <f t="shared" si="142"/>
        <v>27579.698939774171</v>
      </c>
      <c r="I250" s="678">
        <f t="shared" si="142"/>
        <v>27328.753966051925</v>
      </c>
      <c r="J250" s="678">
        <f t="shared" si="142"/>
        <v>27207.569926404823</v>
      </c>
      <c r="K250" s="678">
        <f t="shared" si="142"/>
        <v>27414.151327416326</v>
      </c>
    </row>
    <row r="252" spans="2:11" ht="15">
      <c r="B252" s="674" t="s">
        <v>1040</v>
      </c>
      <c r="C252" s="668"/>
      <c r="D252" s="668"/>
      <c r="E252" s="668"/>
      <c r="F252" s="668"/>
      <c r="G252" s="737" t="s">
        <v>1106</v>
      </c>
      <c r="H252" s="668"/>
      <c r="I252" s="668"/>
      <c r="J252" s="668"/>
      <c r="K252" s="668"/>
    </row>
    <row r="253" spans="2:11" ht="15">
      <c r="B253" s="674"/>
      <c r="C253" s="668"/>
      <c r="D253" s="668"/>
      <c r="E253" s="668"/>
      <c r="F253" s="668"/>
      <c r="G253" s="737"/>
      <c r="H253" s="668"/>
      <c r="I253" s="668"/>
      <c r="J253" s="668"/>
      <c r="K253" s="668"/>
    </row>
    <row r="254" spans="2:11">
      <c r="B254" s="737" t="s">
        <v>1569</v>
      </c>
      <c r="C254" s="668"/>
      <c r="D254" s="668"/>
      <c r="E254" s="668"/>
      <c r="F254" s="668"/>
      <c r="G254" s="737"/>
      <c r="H254" s="668"/>
      <c r="I254" s="668"/>
      <c r="J254" s="668"/>
      <c r="K254" s="668"/>
    </row>
    <row r="256" spans="2:11" ht="13.15">
      <c r="B256" s="680" t="str">
        <f>B229</f>
        <v>Subject</v>
      </c>
      <c r="C256" s="666" t="str">
        <f>C229</f>
        <v>2020/21</v>
      </c>
      <c r="D256" s="666" t="str">
        <f t="shared" ref="D256:K256" si="143">D229</f>
        <v>2021/22</v>
      </c>
      <c r="E256" s="666" t="str">
        <f t="shared" si="143"/>
        <v>2022/23</v>
      </c>
      <c r="F256" s="666" t="str">
        <f t="shared" si="143"/>
        <v>2023/24</v>
      </c>
      <c r="G256" s="666" t="str">
        <f t="shared" si="143"/>
        <v>2024/25</v>
      </c>
      <c r="H256" s="666" t="str">
        <f t="shared" si="143"/>
        <v>2025/26</v>
      </c>
      <c r="I256" s="666" t="str">
        <f t="shared" si="143"/>
        <v>2026/27</v>
      </c>
      <c r="J256" s="666" t="str">
        <f t="shared" si="143"/>
        <v>2027/28</v>
      </c>
      <c r="K256" s="666" t="str">
        <f t="shared" si="143"/>
        <v>2028/29</v>
      </c>
    </row>
    <row r="257" spans="2:22" ht="13.15">
      <c r="B257" s="680" t="str">
        <f t="shared" ref="B257:B277" si="144">B230</f>
        <v>Primary</v>
      </c>
      <c r="C257" s="678">
        <f>ROUND(C57/((C84*C158*$E$45)+(C108*C182*$E$46)+(C132*C206*$E$51)),0)</f>
        <v>11467</v>
      </c>
      <c r="D257" s="678">
        <f t="shared" ref="D257:K257" si="145">ROUND(D57/((D84*D158*$E$45)+(D108*D182*$E$46)+(D132*D206*$E$51)),0)</f>
        <v>11427</v>
      </c>
      <c r="E257" s="678">
        <f t="shared" si="145"/>
        <v>11345</v>
      </c>
      <c r="F257" s="678">
        <f t="shared" si="145"/>
        <v>11551</v>
      </c>
      <c r="G257" s="678">
        <f t="shared" si="145"/>
        <v>11632</v>
      </c>
      <c r="H257" s="678">
        <f t="shared" si="145"/>
        <v>11594</v>
      </c>
      <c r="I257" s="678">
        <f t="shared" si="145"/>
        <v>11528</v>
      </c>
      <c r="J257" s="678">
        <f t="shared" si="145"/>
        <v>11779</v>
      </c>
      <c r="K257" s="678">
        <f t="shared" si="145"/>
        <v>11610</v>
      </c>
      <c r="M257" s="10"/>
      <c r="N257" s="10"/>
      <c r="O257" s="10"/>
      <c r="P257" s="10"/>
      <c r="Q257" s="10"/>
      <c r="R257" s="10"/>
      <c r="S257" s="10"/>
      <c r="T257" s="10"/>
      <c r="U257" s="10"/>
      <c r="V257" s="10"/>
    </row>
    <row r="258" spans="2:22" ht="13.15">
      <c r="B258" s="680" t="str">
        <f t="shared" si="144"/>
        <v>Art &amp; Design</v>
      </c>
      <c r="C258" s="678">
        <f t="shared" ref="C258:K258" si="146">ROUND(C58/((C85*C159*$E$45)+(C109*C183*$E$46)+(C133*C207*$E$51)),0)</f>
        <v>681</v>
      </c>
      <c r="D258" s="678">
        <f t="shared" si="146"/>
        <v>661</v>
      </c>
      <c r="E258" s="678">
        <f t="shared" si="146"/>
        <v>656</v>
      </c>
      <c r="F258" s="678">
        <f t="shared" si="146"/>
        <v>701</v>
      </c>
      <c r="G258" s="678">
        <f t="shared" si="146"/>
        <v>697</v>
      </c>
      <c r="H258" s="678">
        <f t="shared" si="146"/>
        <v>682</v>
      </c>
      <c r="I258" s="678">
        <f t="shared" si="146"/>
        <v>677</v>
      </c>
      <c r="J258" s="678">
        <f t="shared" si="146"/>
        <v>675</v>
      </c>
      <c r="K258" s="678">
        <f t="shared" si="146"/>
        <v>686</v>
      </c>
      <c r="M258" s="10"/>
      <c r="N258" s="10"/>
      <c r="O258" s="10"/>
      <c r="P258" s="10"/>
      <c r="Q258" s="10"/>
      <c r="R258" s="10"/>
      <c r="S258" s="10"/>
      <c r="T258" s="10"/>
      <c r="U258" s="10"/>
      <c r="V258" s="10"/>
    </row>
    <row r="259" spans="2:22" ht="13.15">
      <c r="B259" s="680" t="str">
        <f t="shared" si="144"/>
        <v>Biology</v>
      </c>
      <c r="C259" s="678">
        <f t="shared" ref="C259:K259" si="147">ROUND(C59/((C86*C160*$E$45)+(C110*C184*$E$46)+(C134*C208*$E$51)),0)</f>
        <v>1116</v>
      </c>
      <c r="D259" s="678">
        <f t="shared" si="147"/>
        <v>1159</v>
      </c>
      <c r="E259" s="678">
        <f t="shared" si="147"/>
        <v>1166</v>
      </c>
      <c r="F259" s="678">
        <f t="shared" si="147"/>
        <v>1125</v>
      </c>
      <c r="G259" s="678">
        <f t="shared" si="147"/>
        <v>1128</v>
      </c>
      <c r="H259" s="678">
        <f t="shared" si="147"/>
        <v>1133</v>
      </c>
      <c r="I259" s="678">
        <f t="shared" si="147"/>
        <v>1121</v>
      </c>
      <c r="J259" s="678">
        <f t="shared" si="147"/>
        <v>1084</v>
      </c>
      <c r="K259" s="678">
        <f t="shared" si="147"/>
        <v>1105</v>
      </c>
    </row>
    <row r="260" spans="2:22" ht="13.15">
      <c r="B260" s="680" t="str">
        <f t="shared" si="144"/>
        <v>Business Studies</v>
      </c>
      <c r="C260" s="678">
        <f t="shared" ref="C260:K260" si="148">ROUND(C60/((C87*C161*$E$45)+(C111*C185*$E$46)+(C135*C209*$E$51)),0)</f>
        <v>397</v>
      </c>
      <c r="D260" s="678">
        <f t="shared" si="148"/>
        <v>426</v>
      </c>
      <c r="E260" s="678">
        <f t="shared" si="148"/>
        <v>470</v>
      </c>
      <c r="F260" s="678">
        <f t="shared" si="148"/>
        <v>470</v>
      </c>
      <c r="G260" s="678">
        <f t="shared" si="148"/>
        <v>494</v>
      </c>
      <c r="H260" s="678">
        <f t="shared" si="148"/>
        <v>500</v>
      </c>
      <c r="I260" s="678">
        <f t="shared" si="148"/>
        <v>495</v>
      </c>
      <c r="J260" s="678">
        <f t="shared" si="148"/>
        <v>473</v>
      </c>
      <c r="K260" s="678">
        <f t="shared" si="148"/>
        <v>487</v>
      </c>
    </row>
    <row r="261" spans="2:22" ht="13.15">
      <c r="B261" s="680" t="str">
        <f t="shared" si="144"/>
        <v>Chemistry</v>
      </c>
      <c r="C261" s="678">
        <f t="shared" ref="C261:K261" si="149">ROUND(C61/((C88*C162*$E$45)+(C112*C186*$E$46)+(C136*C210*$E$51)),0)</f>
        <v>1144</v>
      </c>
      <c r="D261" s="678">
        <f t="shared" si="149"/>
        <v>1186</v>
      </c>
      <c r="E261" s="678">
        <f t="shared" si="149"/>
        <v>1190</v>
      </c>
      <c r="F261" s="678">
        <f t="shared" si="149"/>
        <v>1143</v>
      </c>
      <c r="G261" s="678">
        <f t="shared" si="149"/>
        <v>1142</v>
      </c>
      <c r="H261" s="678">
        <f t="shared" si="149"/>
        <v>1147</v>
      </c>
      <c r="I261" s="678">
        <f t="shared" si="149"/>
        <v>1133</v>
      </c>
      <c r="J261" s="678">
        <f t="shared" si="149"/>
        <v>1090</v>
      </c>
      <c r="K261" s="678">
        <f t="shared" si="149"/>
        <v>1108</v>
      </c>
    </row>
    <row r="262" spans="2:22" ht="13.15">
      <c r="B262" s="680" t="str">
        <f t="shared" si="144"/>
        <v>Classics</v>
      </c>
      <c r="C262" s="678">
        <f t="shared" ref="C262:K262" si="150">ROUND(C62/((C89*C163*$E$45)+(C113*C187*$E$46)+(C137*C211*$E$51)),0)</f>
        <v>27</v>
      </c>
      <c r="D262" s="678">
        <f t="shared" si="150"/>
        <v>28</v>
      </c>
      <c r="E262" s="678">
        <f t="shared" si="150"/>
        <v>28</v>
      </c>
      <c r="F262" s="678">
        <f t="shared" si="150"/>
        <v>27</v>
      </c>
      <c r="G262" s="678">
        <f t="shared" si="150"/>
        <v>27</v>
      </c>
      <c r="H262" s="678">
        <f t="shared" si="150"/>
        <v>26</v>
      </c>
      <c r="I262" s="678">
        <f t="shared" si="150"/>
        <v>26</v>
      </c>
      <c r="J262" s="678">
        <f t="shared" si="150"/>
        <v>26</v>
      </c>
      <c r="K262" s="678">
        <f t="shared" si="150"/>
        <v>27</v>
      </c>
    </row>
    <row r="263" spans="2:22" ht="13.15">
      <c r="B263" s="680" t="str">
        <f t="shared" si="144"/>
        <v>Computing</v>
      </c>
      <c r="C263" s="678">
        <f t="shared" ref="C263:K263" si="151">ROUND(C63/((C90*C164*$E$45)+(C114*C188*$E$46)+(C138*C212*$E$51)),0)</f>
        <v>621</v>
      </c>
      <c r="D263" s="678">
        <f t="shared" si="151"/>
        <v>615</v>
      </c>
      <c r="E263" s="678">
        <f t="shared" si="151"/>
        <v>616</v>
      </c>
      <c r="F263" s="678">
        <f t="shared" si="151"/>
        <v>654</v>
      </c>
      <c r="G263" s="678">
        <f t="shared" si="151"/>
        <v>653</v>
      </c>
      <c r="H263" s="678">
        <f t="shared" si="151"/>
        <v>645</v>
      </c>
      <c r="I263" s="678">
        <f t="shared" si="151"/>
        <v>642</v>
      </c>
      <c r="J263" s="678">
        <f t="shared" si="151"/>
        <v>639</v>
      </c>
      <c r="K263" s="678">
        <f t="shared" si="151"/>
        <v>649</v>
      </c>
    </row>
    <row r="264" spans="2:22" ht="13.15">
      <c r="B264" s="680" t="str">
        <f t="shared" si="144"/>
        <v>Design &amp; Technology</v>
      </c>
      <c r="C264" s="678">
        <f t="shared" ref="C264:K264" si="152">ROUND(C64/((C91*C165*$E$45)+(C115*C189*$E$46)+(C139*C213*$E$51)),0)</f>
        <v>759</v>
      </c>
      <c r="D264" s="678">
        <f t="shared" si="152"/>
        <v>719</v>
      </c>
      <c r="E264" s="678">
        <f t="shared" si="152"/>
        <v>687</v>
      </c>
      <c r="F264" s="678">
        <f t="shared" si="152"/>
        <v>745</v>
      </c>
      <c r="G264" s="678">
        <f t="shared" si="152"/>
        <v>727</v>
      </c>
      <c r="H264" s="678">
        <f t="shared" si="152"/>
        <v>700</v>
      </c>
      <c r="I264" s="678">
        <f t="shared" si="152"/>
        <v>694</v>
      </c>
      <c r="J264" s="678">
        <f t="shared" si="152"/>
        <v>702</v>
      </c>
      <c r="K264" s="678">
        <f t="shared" si="152"/>
        <v>710</v>
      </c>
    </row>
    <row r="265" spans="2:22" ht="13.15">
      <c r="B265" s="680" t="str">
        <f t="shared" si="144"/>
        <v>Drama</v>
      </c>
      <c r="C265" s="678">
        <f t="shared" ref="C265:K265" si="153">ROUND(C65/((C92*C166*$E$45)+(C116*C190*$E$46)+(C140*C214*$E$51)),0)</f>
        <v>340</v>
      </c>
      <c r="D265" s="678">
        <f t="shared" si="153"/>
        <v>327</v>
      </c>
      <c r="E265" s="678">
        <f t="shared" si="153"/>
        <v>318</v>
      </c>
      <c r="F265" s="678">
        <f t="shared" si="153"/>
        <v>350</v>
      </c>
      <c r="G265" s="678">
        <f t="shared" si="153"/>
        <v>348</v>
      </c>
      <c r="H265" s="678">
        <f t="shared" si="153"/>
        <v>338</v>
      </c>
      <c r="I265" s="678">
        <f t="shared" si="153"/>
        <v>339</v>
      </c>
      <c r="J265" s="678">
        <f t="shared" si="153"/>
        <v>346</v>
      </c>
      <c r="K265" s="678">
        <f t="shared" si="153"/>
        <v>353</v>
      </c>
    </row>
    <row r="266" spans="2:22" ht="13.15">
      <c r="B266" s="680" t="str">
        <f t="shared" si="144"/>
        <v>English</v>
      </c>
      <c r="C266" s="678">
        <f t="shared" ref="C266:K266" si="154">ROUND(C66/((C93*C167*$E$45)+(C117*C191*$E$46)+(C141*C215*$E$51)),0)</f>
        <v>2544</v>
      </c>
      <c r="D266" s="678">
        <f t="shared" si="154"/>
        <v>2591</v>
      </c>
      <c r="E266" s="678">
        <f t="shared" si="154"/>
        <v>2552</v>
      </c>
      <c r="F266" s="678">
        <f t="shared" si="154"/>
        <v>2451</v>
      </c>
      <c r="G266" s="678">
        <f t="shared" si="154"/>
        <v>2414</v>
      </c>
      <c r="H266" s="678">
        <f t="shared" si="154"/>
        <v>2407</v>
      </c>
      <c r="I266" s="678">
        <f t="shared" si="154"/>
        <v>2378</v>
      </c>
      <c r="J266" s="678">
        <f t="shared" si="154"/>
        <v>2308</v>
      </c>
      <c r="K266" s="678">
        <f t="shared" si="154"/>
        <v>2348</v>
      </c>
    </row>
    <row r="267" spans="2:22" ht="13.15">
      <c r="B267" s="680" t="str">
        <f t="shared" si="144"/>
        <v>Food</v>
      </c>
      <c r="C267" s="678">
        <f t="shared" ref="C267:K267" si="155">ROUND(C67/((C94*C168*$E$45)+(C118*C192*$E$46)+(C142*C216*$E$51)),0)</f>
        <v>160</v>
      </c>
      <c r="D267" s="678">
        <f t="shared" si="155"/>
        <v>151</v>
      </c>
      <c r="E267" s="678">
        <f t="shared" si="155"/>
        <v>152</v>
      </c>
      <c r="F267" s="678">
        <f t="shared" si="155"/>
        <v>155</v>
      </c>
      <c r="G267" s="678">
        <f t="shared" si="155"/>
        <v>151</v>
      </c>
      <c r="H267" s="678">
        <f t="shared" si="155"/>
        <v>152</v>
      </c>
      <c r="I267" s="678">
        <f t="shared" si="155"/>
        <v>148</v>
      </c>
      <c r="J267" s="678">
        <f t="shared" si="155"/>
        <v>140</v>
      </c>
      <c r="K267" s="678">
        <f t="shared" si="155"/>
        <v>140</v>
      </c>
    </row>
    <row r="268" spans="2:22" ht="13.15">
      <c r="B268" s="680" t="str">
        <f t="shared" si="144"/>
        <v>Geography</v>
      </c>
      <c r="C268" s="678">
        <f t="shared" ref="C268:K268" si="156">ROUND(C68/((C95*C169*$E$45)+(C119*C193*$E$46)+(C143*C217*$E$51)),0)</f>
        <v>929</v>
      </c>
      <c r="D268" s="678">
        <f t="shared" si="156"/>
        <v>955</v>
      </c>
      <c r="E268" s="678">
        <f t="shared" si="156"/>
        <v>938</v>
      </c>
      <c r="F268" s="678">
        <f t="shared" si="156"/>
        <v>918</v>
      </c>
      <c r="G268" s="678">
        <f t="shared" si="156"/>
        <v>909</v>
      </c>
      <c r="H268" s="678">
        <f t="shared" si="156"/>
        <v>894</v>
      </c>
      <c r="I268" s="678">
        <f t="shared" si="156"/>
        <v>889</v>
      </c>
      <c r="J268" s="678">
        <f t="shared" si="156"/>
        <v>884</v>
      </c>
      <c r="K268" s="678">
        <f t="shared" si="156"/>
        <v>903</v>
      </c>
    </row>
    <row r="269" spans="2:22" ht="13.15">
      <c r="B269" s="680" t="str">
        <f t="shared" si="144"/>
        <v>History</v>
      </c>
      <c r="C269" s="678">
        <f t="shared" ref="C269:K269" si="157">ROUND(C69/((C96*C170*$E$45)+(C120*C194*$E$46)+(C144*C218*$E$51)),0)</f>
        <v>982</v>
      </c>
      <c r="D269" s="678">
        <f t="shared" si="157"/>
        <v>1011</v>
      </c>
      <c r="E269" s="678">
        <f t="shared" si="157"/>
        <v>996</v>
      </c>
      <c r="F269" s="678">
        <f t="shared" si="157"/>
        <v>973</v>
      </c>
      <c r="G269" s="678">
        <f t="shared" si="157"/>
        <v>966</v>
      </c>
      <c r="H269" s="678">
        <f t="shared" si="157"/>
        <v>951</v>
      </c>
      <c r="I269" s="678">
        <f t="shared" si="157"/>
        <v>944</v>
      </c>
      <c r="J269" s="678">
        <f t="shared" si="157"/>
        <v>937</v>
      </c>
      <c r="K269" s="678">
        <f t="shared" si="157"/>
        <v>957</v>
      </c>
    </row>
    <row r="270" spans="2:22" ht="13.15">
      <c r="B270" s="680" t="str">
        <f t="shared" si="144"/>
        <v>Mathematics</v>
      </c>
      <c r="C270" s="678">
        <f t="shared" ref="C270:K270" si="158">ROUND(C70/((C97*C171*$E$45)+(C121*C195*$E$46)+(C145*C219*$E$51)),0)</f>
        <v>3307</v>
      </c>
      <c r="D270" s="678">
        <f t="shared" si="158"/>
        <v>3345</v>
      </c>
      <c r="E270" s="678">
        <f t="shared" si="158"/>
        <v>3301</v>
      </c>
      <c r="F270" s="678">
        <f t="shared" si="158"/>
        <v>3180</v>
      </c>
      <c r="G270" s="678">
        <f t="shared" si="158"/>
        <v>3139</v>
      </c>
      <c r="H270" s="678">
        <f t="shared" si="158"/>
        <v>3112</v>
      </c>
      <c r="I270" s="678">
        <f t="shared" si="158"/>
        <v>3070</v>
      </c>
      <c r="J270" s="678">
        <f t="shared" si="158"/>
        <v>2986</v>
      </c>
      <c r="K270" s="678">
        <f t="shared" si="158"/>
        <v>3030</v>
      </c>
    </row>
    <row r="271" spans="2:22" ht="13.15">
      <c r="B271" s="680" t="str">
        <f t="shared" si="144"/>
        <v>Modern Foreign Languages</v>
      </c>
      <c r="C271" s="678">
        <f t="shared" ref="C271:K271" si="159">ROUND(C71/((C98*C172*$E$45)+(C122*C196*$E$46)+(C146*C220*$E$51)),0)</f>
        <v>2334</v>
      </c>
      <c r="D271" s="678">
        <f t="shared" si="159"/>
        <v>3059</v>
      </c>
      <c r="E271" s="678">
        <f t="shared" si="159"/>
        <v>2847</v>
      </c>
      <c r="F271" s="678">
        <f t="shared" si="159"/>
        <v>1717</v>
      </c>
      <c r="G271" s="678">
        <f t="shared" si="159"/>
        <v>1664</v>
      </c>
      <c r="H271" s="678">
        <f t="shared" si="159"/>
        <v>1560</v>
      </c>
      <c r="I271" s="678">
        <f t="shared" si="159"/>
        <v>1501</v>
      </c>
      <c r="J271" s="678">
        <f t="shared" si="159"/>
        <v>1449</v>
      </c>
      <c r="K271" s="678">
        <f t="shared" si="159"/>
        <v>1537</v>
      </c>
    </row>
    <row r="272" spans="2:22" ht="13.15">
      <c r="B272" s="680" t="str">
        <f t="shared" si="144"/>
        <v>Music</v>
      </c>
      <c r="C272" s="678">
        <f t="shared" ref="C272:K272" si="160">ROUND(C72/((C99*C173*$E$45)+(C123*C197*$E$46)+(C147*C221*$E$51)),0)</f>
        <v>385</v>
      </c>
      <c r="D272" s="678">
        <f t="shared" si="160"/>
        <v>368</v>
      </c>
      <c r="E272" s="678">
        <f t="shared" si="160"/>
        <v>348</v>
      </c>
      <c r="F272" s="678">
        <f t="shared" si="160"/>
        <v>390</v>
      </c>
      <c r="G272" s="678">
        <f t="shared" si="160"/>
        <v>384</v>
      </c>
      <c r="H272" s="678">
        <f t="shared" si="160"/>
        <v>368</v>
      </c>
      <c r="I272" s="678">
        <f t="shared" si="160"/>
        <v>369</v>
      </c>
      <c r="J272" s="678">
        <f t="shared" si="160"/>
        <v>383</v>
      </c>
      <c r="K272" s="678">
        <f t="shared" si="160"/>
        <v>390</v>
      </c>
    </row>
    <row r="273" spans="2:11" ht="13.15">
      <c r="B273" s="680" t="str">
        <f t="shared" si="144"/>
        <v>Others</v>
      </c>
      <c r="C273" s="678">
        <f t="shared" ref="C273:K273" si="161">ROUND(C73/((C100*C174*$E$45)+(C124*C198*$E$46)+(C148*C222*$E$51)),0)</f>
        <v>713</v>
      </c>
      <c r="D273" s="678">
        <f t="shared" si="161"/>
        <v>748</v>
      </c>
      <c r="E273" s="678">
        <f t="shared" si="161"/>
        <v>795</v>
      </c>
      <c r="F273" s="678">
        <f t="shared" si="161"/>
        <v>815</v>
      </c>
      <c r="G273" s="678">
        <f t="shared" si="161"/>
        <v>852</v>
      </c>
      <c r="H273" s="678">
        <f t="shared" si="161"/>
        <v>845</v>
      </c>
      <c r="I273" s="678">
        <f t="shared" si="161"/>
        <v>841</v>
      </c>
      <c r="J273" s="678">
        <f t="shared" si="161"/>
        <v>826</v>
      </c>
      <c r="K273" s="678">
        <f t="shared" si="161"/>
        <v>854</v>
      </c>
    </row>
    <row r="274" spans="2:11" ht="13.15">
      <c r="B274" s="680" t="str">
        <f t="shared" si="144"/>
        <v>Physical Education</v>
      </c>
      <c r="C274" s="678">
        <f t="shared" ref="C274:K274" si="162">ROUND(C74/((C101*C175*$E$45)+(C125*C199*$E$46)+(C149*C223*$E$51)),0)</f>
        <v>1200</v>
      </c>
      <c r="D274" s="678">
        <f t="shared" si="162"/>
        <v>1164</v>
      </c>
      <c r="E274" s="678">
        <f t="shared" si="162"/>
        <v>1171</v>
      </c>
      <c r="F274" s="678">
        <f t="shared" si="162"/>
        <v>1276</v>
      </c>
      <c r="G274" s="678">
        <f t="shared" si="162"/>
        <v>1268</v>
      </c>
      <c r="H274" s="678">
        <f t="shared" si="162"/>
        <v>1269</v>
      </c>
      <c r="I274" s="678">
        <f t="shared" si="162"/>
        <v>1270</v>
      </c>
      <c r="J274" s="678">
        <f t="shared" si="162"/>
        <v>1257</v>
      </c>
      <c r="K274" s="678">
        <f t="shared" si="162"/>
        <v>1286</v>
      </c>
    </row>
    <row r="275" spans="2:11" ht="13.15">
      <c r="B275" s="680" t="str">
        <f t="shared" si="144"/>
        <v>Physics</v>
      </c>
      <c r="C275" s="678">
        <f t="shared" ref="C275:K275" si="163">ROUND(C75/((C102*C176*$E$45)+(C126*C200*$E$46)+(C150*C224*$E$51)),0)</f>
        <v>1336</v>
      </c>
      <c r="D275" s="678">
        <f t="shared" si="163"/>
        <v>1388</v>
      </c>
      <c r="E275" s="678">
        <f t="shared" si="163"/>
        <v>1387</v>
      </c>
      <c r="F275" s="678">
        <f t="shared" si="163"/>
        <v>1330</v>
      </c>
      <c r="G275" s="678">
        <f t="shared" si="163"/>
        <v>1321</v>
      </c>
      <c r="H275" s="678">
        <f t="shared" si="163"/>
        <v>1325</v>
      </c>
      <c r="I275" s="678">
        <f t="shared" si="163"/>
        <v>1306</v>
      </c>
      <c r="J275" s="678">
        <f t="shared" si="163"/>
        <v>1255</v>
      </c>
      <c r="K275" s="678">
        <f t="shared" si="163"/>
        <v>1272</v>
      </c>
    </row>
    <row r="276" spans="2:11" ht="13.15">
      <c r="B276" s="680" t="str">
        <f t="shared" si="144"/>
        <v>Religious Education</v>
      </c>
      <c r="C276" s="678">
        <f t="shared" ref="C276:K276" si="164">ROUND(C76/((C103*C177*$E$45)+(C127*C201*$E$46)+(C151*C225*$E$51)),0)</f>
        <v>510</v>
      </c>
      <c r="D276" s="678">
        <f t="shared" si="164"/>
        <v>488</v>
      </c>
      <c r="E276" s="678">
        <f t="shared" si="164"/>
        <v>483</v>
      </c>
      <c r="F276" s="678">
        <f t="shared" si="164"/>
        <v>517</v>
      </c>
      <c r="G276" s="678">
        <f t="shared" si="164"/>
        <v>510</v>
      </c>
      <c r="H276" s="678">
        <f t="shared" si="164"/>
        <v>503</v>
      </c>
      <c r="I276" s="678">
        <f t="shared" si="164"/>
        <v>500</v>
      </c>
      <c r="J276" s="678">
        <f t="shared" si="164"/>
        <v>495</v>
      </c>
      <c r="K276" s="678">
        <f t="shared" si="164"/>
        <v>502</v>
      </c>
    </row>
    <row r="277" spans="2:11" ht="13.15">
      <c r="B277" s="680" t="str">
        <f t="shared" si="144"/>
        <v>Total</v>
      </c>
      <c r="C277" s="678">
        <f t="shared" ref="C277:K277" si="165">SUM(C257:C276)</f>
        <v>30952</v>
      </c>
      <c r="D277" s="678">
        <f t="shared" si="165"/>
        <v>31816</v>
      </c>
      <c r="E277" s="678">
        <f t="shared" si="165"/>
        <v>31446</v>
      </c>
      <c r="F277" s="678">
        <f t="shared" si="165"/>
        <v>30488</v>
      </c>
      <c r="G277" s="678">
        <f t="shared" si="165"/>
        <v>30426</v>
      </c>
      <c r="H277" s="678">
        <f t="shared" si="165"/>
        <v>30151</v>
      </c>
      <c r="I277" s="678">
        <f t="shared" si="165"/>
        <v>29871</v>
      </c>
      <c r="J277" s="678">
        <f t="shared" si="165"/>
        <v>29734</v>
      </c>
      <c r="K277" s="678">
        <f t="shared" si="165"/>
        <v>29954</v>
      </c>
    </row>
  </sheetData>
  <mergeCells count="4">
    <mergeCell ref="B20:B21"/>
    <mergeCell ref="C20:E20"/>
    <mergeCell ref="F20:H20"/>
    <mergeCell ref="B13:P15"/>
  </mergeCells>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C131:K131 C157 D157:K157 C181:K181 C205:K205 C229:K229 C256 D256:K256"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B391"/>
  <sheetViews>
    <sheetView showGridLines="0" zoomScale="90" zoomScaleNormal="90" workbookViewId="0"/>
  </sheetViews>
  <sheetFormatPr defaultRowHeight="12.75"/>
  <cols>
    <col min="2" max="2" width="30.73046875" customWidth="1"/>
    <col min="3" max="28" width="14.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15">
      <c r="A4" s="56" t="s">
        <v>26</v>
      </c>
      <c r="B4" s="56"/>
      <c r="C4" s="56"/>
      <c r="D4" s="56"/>
      <c r="E4" s="280"/>
      <c r="F4" s="56"/>
      <c r="G4" s="56"/>
      <c r="H4" s="56"/>
      <c r="I4" s="56"/>
      <c r="J4" s="56"/>
      <c r="K4" s="56"/>
      <c r="L4" s="56"/>
      <c r="M4" s="56"/>
      <c r="N4" s="56"/>
      <c r="O4" s="56"/>
    </row>
    <row r="5" spans="1:17" s="45" customFormat="1" ht="13.15">
      <c r="A5" s="1435" t="s">
        <v>297</v>
      </c>
      <c r="B5" s="1435"/>
      <c r="C5" s="1435"/>
      <c r="D5" s="1435"/>
      <c r="E5" s="1435"/>
      <c r="F5" s="1435"/>
      <c r="G5" s="1435"/>
      <c r="H5" s="1435"/>
      <c r="I5" s="1435"/>
      <c r="J5" s="1435"/>
      <c r="K5" s="1435"/>
      <c r="L5" s="1435"/>
      <c r="M5" s="1435"/>
      <c r="N5" s="1435"/>
      <c r="O5" s="1435"/>
      <c r="P5" s="57"/>
      <c r="Q5" s="57"/>
    </row>
    <row r="6" spans="1:17" s="44" customFormat="1" ht="13.15">
      <c r="A6" s="54" t="s">
        <v>1287</v>
      </c>
      <c r="B6" s="59"/>
      <c r="C6" s="59"/>
      <c r="D6" s="59"/>
      <c r="E6" s="280"/>
      <c r="F6" s="59"/>
      <c r="G6" s="59"/>
      <c r="H6" s="59"/>
      <c r="I6" s="59"/>
      <c r="J6" s="59"/>
      <c r="K6" s="59"/>
      <c r="L6" s="59"/>
      <c r="M6" s="59"/>
      <c r="N6" s="59"/>
      <c r="O6" s="59"/>
      <c r="P6" s="43"/>
      <c r="Q6" s="43"/>
    </row>
    <row r="7" spans="1:17" s="44" customFormat="1" ht="13.15">
      <c r="A7" s="52" t="s">
        <v>334</v>
      </c>
      <c r="B7" s="54"/>
      <c r="C7" s="59"/>
      <c r="D7" s="59"/>
      <c r="E7" s="280"/>
      <c r="F7" s="59"/>
      <c r="G7" s="59"/>
      <c r="H7" s="59"/>
      <c r="I7" s="59"/>
      <c r="J7" s="59"/>
      <c r="K7" s="59"/>
      <c r="L7" s="59"/>
      <c r="M7" s="59"/>
      <c r="N7" s="59"/>
      <c r="O7" s="59"/>
      <c r="P7" s="43"/>
      <c r="Q7" s="43"/>
    </row>
    <row r="8" spans="1:17" s="44" customFormat="1" ht="13.15">
      <c r="A8" s="54" t="s">
        <v>24</v>
      </c>
      <c r="B8" s="59"/>
      <c r="C8" s="59"/>
      <c r="D8" s="59"/>
      <c r="E8" s="280"/>
      <c r="F8" s="59"/>
      <c r="G8" s="59"/>
      <c r="H8" s="59"/>
      <c r="I8" s="59"/>
      <c r="J8" s="59"/>
      <c r="K8" s="59"/>
      <c r="L8" s="59"/>
      <c r="M8" s="59"/>
      <c r="N8" s="59"/>
      <c r="O8" s="59"/>
      <c r="P8" s="43"/>
      <c r="Q8" s="43"/>
    </row>
    <row r="9" spans="1:17" s="48" customFormat="1" ht="13.15">
      <c r="A9" s="53" t="s">
        <v>123</v>
      </c>
      <c r="B9" s="71"/>
      <c r="C9" s="69"/>
      <c r="D9" s="281"/>
      <c r="E9" s="281"/>
      <c r="F9" s="281"/>
      <c r="G9" s="70"/>
      <c r="H9" s="281"/>
      <c r="I9" s="281"/>
      <c r="J9" s="70"/>
      <c r="K9" s="282"/>
      <c r="L9" s="282"/>
      <c r="M9" s="282"/>
      <c r="N9" s="282"/>
      <c r="O9" s="282"/>
      <c r="P9" s="47"/>
      <c r="Q9" s="47"/>
    </row>
    <row r="11" spans="1:17" ht="13.15">
      <c r="B11" s="74" t="s">
        <v>242</v>
      </c>
    </row>
    <row r="12" spans="1:17" ht="13.15">
      <c r="B12" s="74"/>
    </row>
    <row r="13" spans="1:17">
      <c r="B13" s="146" t="s">
        <v>619</v>
      </c>
    </row>
    <row r="14" spans="1:17" ht="13.15">
      <c r="B14" s="74"/>
    </row>
    <row r="15" spans="1:17">
      <c r="B15" s="146" t="s">
        <v>1225</v>
      </c>
    </row>
    <row r="16" spans="1:17" ht="13.15">
      <c r="B16" s="74"/>
    </row>
    <row r="17" spans="2:28" ht="13.15">
      <c r="B17" s="223"/>
      <c r="C17" s="75" t="str">
        <f>Data_selected_by_user_testing!D15</f>
        <v>2017/18</v>
      </c>
      <c r="D17" s="75" t="str">
        <f>Data_selected_by_user_testing!E15</f>
        <v>2018/19</v>
      </c>
      <c r="E17" s="75" t="str">
        <f>Data_selected_by_user_testing!F15</f>
        <v>2019/20</v>
      </c>
      <c r="F17" s="75" t="str">
        <f>Data_selected_by_user_testing!G15</f>
        <v>2020/21</v>
      </c>
      <c r="G17" s="75" t="str">
        <f>Data_selected_by_user_testing!H15</f>
        <v>2021/22</v>
      </c>
      <c r="H17" s="75" t="str">
        <f>Data_selected_by_user_testing!I15</f>
        <v>2022/23</v>
      </c>
      <c r="I17" s="75" t="str">
        <f>Data_selected_by_user_testing!J15</f>
        <v>2023/24</v>
      </c>
      <c r="J17" s="156"/>
      <c r="K17" s="156"/>
      <c r="L17" s="222"/>
    </row>
    <row r="18" spans="2:28" s="304" customFormat="1" ht="13.15">
      <c r="B18" s="148" t="str">
        <f>Data_selected_by_user_testing!C16</f>
        <v>Male scalar selected</v>
      </c>
      <c r="C18" s="478">
        <f>Data_selected_by_user_testing!D16</f>
        <v>1</v>
      </c>
      <c r="D18" s="478">
        <f>Data_selected_by_user_testing!E16</f>
        <v>1.019971966</v>
      </c>
      <c r="E18" s="478">
        <f>Data_selected_by_user_testing!F16</f>
        <v>1.016682444</v>
      </c>
      <c r="F18" s="478">
        <f>Data_selected_by_user_testing!G16</f>
        <v>1.052373631</v>
      </c>
      <c r="G18" s="478">
        <f>Data_selected_by_user_testing!H16</f>
        <v>1.060388334</v>
      </c>
      <c r="H18" s="478">
        <f>Data_selected_by_user_testing!I16</f>
        <v>1.1057164509999999</v>
      </c>
      <c r="I18" s="478">
        <f>Data_selected_by_user_testing!J16</f>
        <v>1.1057164509999999</v>
      </c>
      <c r="J18" s="155"/>
      <c r="K18" s="155"/>
      <c r="L18" s="150"/>
    </row>
    <row r="19" spans="2:28" s="304" customFormat="1" ht="13.15">
      <c r="B19" s="148" t="str">
        <f>Data_selected_by_user_testing!C17</f>
        <v>Female scalar selected</v>
      </c>
      <c r="C19" s="478">
        <f>Data_selected_by_user_testing!D17</f>
        <v>1</v>
      </c>
      <c r="D19" s="478">
        <f>Data_selected_by_user_testing!E17</f>
        <v>1.0138842299999999</v>
      </c>
      <c r="E19" s="478">
        <f>Data_selected_by_user_testing!F17</f>
        <v>1.021644593</v>
      </c>
      <c r="F19" s="478">
        <f>Data_selected_by_user_testing!G17</f>
        <v>1.030640703</v>
      </c>
      <c r="G19" s="478">
        <f>Data_selected_by_user_testing!H17</f>
        <v>1.035470941</v>
      </c>
      <c r="H19" s="478">
        <f>Data_selected_by_user_testing!I17</f>
        <v>1.039368641</v>
      </c>
      <c r="I19" s="478">
        <f>Data_selected_by_user_testing!J17</f>
        <v>1.039368641</v>
      </c>
      <c r="J19" s="155"/>
      <c r="K19" s="155"/>
      <c r="L19" s="150"/>
    </row>
    <row r="21" spans="2:28" ht="13.15">
      <c r="B21" s="74" t="s">
        <v>244</v>
      </c>
    </row>
    <row r="22" spans="2:28" ht="13.15">
      <c r="B22" s="74"/>
    </row>
    <row r="23" spans="2:28">
      <c r="B23" s="146" t="s">
        <v>612</v>
      </c>
    </row>
    <row r="24" spans="2:28" ht="13.15">
      <c r="B24" s="74"/>
    </row>
    <row r="25" spans="2:28">
      <c r="B25" s="146" t="s">
        <v>1225</v>
      </c>
    </row>
    <row r="27" spans="2:28" s="5" customFormat="1" ht="13.15">
      <c r="B27" s="137"/>
      <c r="C27" s="137" t="str">
        <f>Data_selected_by_user_testing!D34</f>
        <v>2004/05</v>
      </c>
      <c r="D27" s="137" t="str">
        <f>Data_selected_by_user_testing!E34</f>
        <v>2005/06</v>
      </c>
      <c r="E27" s="137" t="str">
        <f>Data_selected_by_user_testing!F34</f>
        <v>2006/07</v>
      </c>
      <c r="F27" s="137" t="str">
        <f>Data_selected_by_user_testing!G34</f>
        <v>2007/08</v>
      </c>
      <c r="G27" s="137" t="str">
        <f>Data_selected_by_user_testing!H34</f>
        <v>2008/09</v>
      </c>
      <c r="H27" s="137" t="str">
        <f>Data_selected_by_user_testing!I34</f>
        <v>2009/10</v>
      </c>
      <c r="I27" s="137" t="str">
        <f>Data_selected_by_user_testing!J34</f>
        <v>2010/11</v>
      </c>
      <c r="J27" s="137" t="str">
        <f>Data_selected_by_user_testing!K34</f>
        <v>2011/12</v>
      </c>
      <c r="K27" s="137" t="str">
        <f>Data_selected_by_user_testing!L34</f>
        <v>2012/13</v>
      </c>
      <c r="L27" s="137" t="str">
        <f>Data_selected_by_user_testing!M34</f>
        <v>2013/14</v>
      </c>
      <c r="M27" s="137" t="str">
        <f>Data_selected_by_user_testing!N34</f>
        <v>2014/15</v>
      </c>
      <c r="N27" s="137" t="str">
        <f>Data_selected_by_user_testing!O34</f>
        <v>2015/16</v>
      </c>
      <c r="O27" s="137" t="str">
        <f>Data_selected_by_user_testing!P34</f>
        <v>2016/17</v>
      </c>
      <c r="P27" s="137" t="str">
        <f>Data_selected_by_user_testing!Q34</f>
        <v>2017/18</v>
      </c>
      <c r="Q27" s="137" t="str">
        <f>Data_selected_by_user_testing!R34</f>
        <v>2018/19</v>
      </c>
      <c r="R27" s="137" t="str">
        <f>Data_selected_by_user_testing!S34</f>
        <v>2019/20</v>
      </c>
      <c r="S27" s="137" t="str">
        <f>Data_selected_by_user_testing!T34</f>
        <v>2020/21</v>
      </c>
      <c r="T27" s="137" t="str">
        <f>Data_selected_by_user_testing!U34</f>
        <v>2021/22</v>
      </c>
      <c r="U27" s="137" t="str">
        <f>Data_selected_by_user_testing!V34</f>
        <v>2022/23</v>
      </c>
      <c r="V27" s="137" t="str">
        <f>Data_selected_by_user_testing!W34</f>
        <v>2023/24</v>
      </c>
      <c r="W27" s="137" t="str">
        <f>Data_selected_by_user_testing!X34</f>
        <v>2024/25</v>
      </c>
      <c r="X27" s="137" t="str">
        <f>Data_selected_by_user_testing!Y34</f>
        <v>2025/26</v>
      </c>
      <c r="Y27" s="137" t="str">
        <f>Data_selected_by_user_testing!Z34</f>
        <v>2026/27</v>
      </c>
      <c r="Z27" s="919" t="str">
        <f>Data_selected_by_user_testing!AA34</f>
        <v>2027/28</v>
      </c>
      <c r="AA27" s="919" t="str">
        <f>Data_selected_by_user_testing!AB34</f>
        <v>2028/29</v>
      </c>
      <c r="AB27" s="1014" t="str">
        <f>Data_selected_by_user_testing!AC34</f>
        <v>2029/30</v>
      </c>
    </row>
    <row r="28" spans="2:28" s="5" customFormat="1" ht="13.5" customHeight="1">
      <c r="B28" s="148" t="str">
        <f>Data_selected_by_user_testing!C35</f>
        <v>State Funded Primary Pupils (FTE)</v>
      </c>
      <c r="C28" s="396">
        <f>Data_selected_by_user_testing!D35</f>
        <v>4133670.5</v>
      </c>
      <c r="D28" s="396">
        <f>Data_selected_by_user_testing!E35</f>
        <v>4085271.436729731</v>
      </c>
      <c r="E28" s="396">
        <f>Data_selected_by_user_testing!F35</f>
        <v>4047195.5</v>
      </c>
      <c r="F28" s="396">
        <f>Data_selected_by_user_testing!G35</f>
        <v>4028055.5</v>
      </c>
      <c r="G28" s="396">
        <f>Data_selected_by_user_testing!H35</f>
        <v>4016161.5</v>
      </c>
      <c r="H28" s="396">
        <f>Data_selected_by_user_testing!I35</f>
        <v>4036364.5</v>
      </c>
      <c r="I28" s="396">
        <f>Data_selected_by_user_testing!J35</f>
        <v>4074368</v>
      </c>
      <c r="J28" s="396">
        <f>Data_selected_by_user_testing!K35</f>
        <v>4150277.5</v>
      </c>
      <c r="K28" s="396">
        <f>Data_selected_by_user_testing!L35</f>
        <v>4247394.5</v>
      </c>
      <c r="L28" s="396">
        <f>Data_selected_by_user_testing!M35</f>
        <v>4359000</v>
      </c>
      <c r="M28" s="396">
        <f>Data_selected_by_user_testing!N35</f>
        <v>4463434</v>
      </c>
      <c r="N28" s="396">
        <f>Data_selected_by_user_testing!O35</f>
        <v>4574041.5</v>
      </c>
      <c r="O28" s="396">
        <f>Data_selected_by_user_testing!P35</f>
        <v>4659421</v>
      </c>
      <c r="P28" s="396">
        <f>Data_selected_by_user_testing!Q35</f>
        <v>4715388.5</v>
      </c>
      <c r="Q28" s="396">
        <f>Data_selected_by_user_testing!R35</f>
        <v>4733161</v>
      </c>
      <c r="R28" s="396">
        <f>Data_selected_by_user_testing!S35</f>
        <v>4722230.558806696</v>
      </c>
      <c r="S28" s="396">
        <f>Data_selected_by_user_testing!T35</f>
        <v>4715678.2151107499</v>
      </c>
      <c r="T28" s="396">
        <f>Data_selected_by_user_testing!U35</f>
        <v>4686212.6716877213</v>
      </c>
      <c r="U28" s="396">
        <f>Data_selected_by_user_testing!V35</f>
        <v>4650038.1997871175</v>
      </c>
      <c r="V28" s="396">
        <f>Data_selected_by_user_testing!W35</f>
        <v>4613506.2415555622</v>
      </c>
      <c r="W28" s="396">
        <f>Data_selected_by_user_testing!X35</f>
        <v>4594107.3525180714</v>
      </c>
      <c r="X28" s="396">
        <f>Data_selected_by_user_testing!Y35</f>
        <v>4582094.1329778135</v>
      </c>
      <c r="Y28" s="396">
        <f>Data_selected_by_user_testing!Z35</f>
        <v>4569288.0433858866</v>
      </c>
      <c r="Z28" s="396">
        <f>Data_selected_by_user_testing!AA35</f>
        <v>4553997.8304746542</v>
      </c>
      <c r="AA28" s="396">
        <f>Data_selected_by_user_testing!AB35</f>
        <v>4555690.8707873952</v>
      </c>
      <c r="AB28" s="396">
        <f>Data_selected_by_user_testing!AC35</f>
        <v>4546912.262777702</v>
      </c>
    </row>
    <row r="29" spans="2:28" s="5" customFormat="1" ht="13.15">
      <c r="B29" s="137" t="str">
        <f>Data_selected_by_user_testing!C36</f>
        <v>Pupils FTE Years 7-9</v>
      </c>
      <c r="C29" s="396">
        <f>Data_selected_by_user_testing!D36</f>
        <v>1783139.5</v>
      </c>
      <c r="D29" s="396">
        <f>Data_selected_by_user_testing!E36</f>
        <v>1758000.0007601124</v>
      </c>
      <c r="E29" s="396">
        <f>Data_selected_by_user_testing!F36</f>
        <v>1722930</v>
      </c>
      <c r="F29" s="396">
        <f>Data_selected_by_user_testing!G36</f>
        <v>1701531</v>
      </c>
      <c r="G29" s="396">
        <f>Data_selected_by_user_testing!H36</f>
        <v>1691158</v>
      </c>
      <c r="H29" s="396">
        <f>Data_selected_by_user_testing!I36</f>
        <v>1680949</v>
      </c>
      <c r="I29" s="396">
        <f>Data_selected_by_user_testing!J36</f>
        <v>1672689.5</v>
      </c>
      <c r="J29" s="396">
        <f>Data_selected_by_user_testing!K36</f>
        <v>1641887</v>
      </c>
      <c r="K29" s="396">
        <f>Data_selected_by_user_testing!L36</f>
        <v>1612821</v>
      </c>
      <c r="L29" s="396">
        <f>Data_selected_by_user_testing!M36</f>
        <v>1587472</v>
      </c>
      <c r="M29" s="396">
        <f>Data_selected_by_user_testing!N36</f>
        <v>1595949</v>
      </c>
      <c r="N29" s="396">
        <f>Data_selected_by_user_testing!O36</f>
        <v>1630717</v>
      </c>
      <c r="O29" s="396">
        <f>Data_selected_by_user_testing!P36</f>
        <v>1678899</v>
      </c>
      <c r="P29" s="396">
        <f>Data_selected_by_user_testing!Q36</f>
        <v>1714907</v>
      </c>
      <c r="Q29" s="396">
        <f>Data_selected_by_user_testing!R36</f>
        <v>1756029</v>
      </c>
      <c r="R29" s="396">
        <f>Data_selected_by_user_testing!S36</f>
        <v>1815906.2027563339</v>
      </c>
      <c r="S29" s="396">
        <f>Data_selected_by_user_testing!T36</f>
        <v>1857054.0447136466</v>
      </c>
      <c r="T29" s="396">
        <f>Data_selected_by_user_testing!U36</f>
        <v>1887900.5969985167</v>
      </c>
      <c r="U29" s="396">
        <f>Data_selected_by_user_testing!V36</f>
        <v>1905971.579135444</v>
      </c>
      <c r="V29" s="396">
        <f>Data_selected_by_user_testing!W36</f>
        <v>1927218.3197986097</v>
      </c>
      <c r="W29" s="396">
        <f>Data_selected_by_user_testing!X36</f>
        <v>1919475.7032980411</v>
      </c>
      <c r="X29" s="396">
        <f>Data_selected_by_user_testing!Y36</f>
        <v>1891753.4679500838</v>
      </c>
      <c r="Y29" s="396">
        <f>Data_selected_by_user_testing!Z36</f>
        <v>1864512.8853194497</v>
      </c>
      <c r="Z29" s="396">
        <f>Data_selected_by_user_testing!AA36</f>
        <v>1857263.3749360507</v>
      </c>
      <c r="AA29" s="396">
        <f>Data_selected_by_user_testing!AB36</f>
        <v>1840483.9903530208</v>
      </c>
      <c r="AB29" s="396">
        <f>Data_selected_by_user_testing!AC36</f>
        <v>1832826.0622119121</v>
      </c>
    </row>
    <row r="30" spans="2:28" s="5" customFormat="1" ht="13.15">
      <c r="B30" s="137" t="str">
        <f>Data_selected_by_user_testing!C37</f>
        <v>Pupils FTE Years 10-11</v>
      </c>
      <c r="C30" s="396">
        <f>Data_selected_by_user_testing!D37</f>
        <v>1170159</v>
      </c>
      <c r="D30" s="396">
        <f>Data_selected_by_user_testing!E37</f>
        <v>1185802.5625101563</v>
      </c>
      <c r="E30" s="396">
        <f>Data_selected_by_user_testing!F37</f>
        <v>1189358</v>
      </c>
      <c r="F30" s="396">
        <f>Data_selected_by_user_testing!G37</f>
        <v>1166918.5</v>
      </c>
      <c r="G30" s="396">
        <f>Data_selected_by_user_testing!H37</f>
        <v>1146150</v>
      </c>
      <c r="H30" s="396">
        <f>Data_selected_by_user_testing!I37</f>
        <v>1133977</v>
      </c>
      <c r="I30" s="396">
        <f>Data_selected_by_user_testing!J37</f>
        <v>1116342.5</v>
      </c>
      <c r="J30" s="396">
        <f>Data_selected_by_user_testing!K37</f>
        <v>1120567</v>
      </c>
      <c r="K30" s="396">
        <f>Data_selected_by_user_testing!L37</f>
        <v>1117099</v>
      </c>
      <c r="L30" s="396">
        <f>Data_selected_by_user_testing!M37</f>
        <v>1099417.5</v>
      </c>
      <c r="M30" s="396">
        <f>Data_selected_by_user_testing!N37</f>
        <v>1081078</v>
      </c>
      <c r="N30" s="396">
        <f>Data_selected_by_user_testing!O37</f>
        <v>1057483</v>
      </c>
      <c r="O30" s="396">
        <f>Data_selected_by_user_testing!P37</f>
        <v>1041875</v>
      </c>
      <c r="P30" s="396">
        <f>Data_selected_by_user_testing!Q37</f>
        <v>1053705</v>
      </c>
      <c r="Q30" s="396">
        <f>Data_selected_by_user_testing!R37</f>
        <v>1086744</v>
      </c>
      <c r="R30" s="396">
        <f>Data_selected_by_user_testing!S37</f>
        <v>1114919.5709670798</v>
      </c>
      <c r="S30" s="396">
        <f>Data_selected_by_user_testing!T37</f>
        <v>1137337.6739857208</v>
      </c>
      <c r="T30" s="396">
        <f>Data_selected_by_user_testing!U37</f>
        <v>1169228.8132774255</v>
      </c>
      <c r="U30" s="396">
        <f>Data_selected_by_user_testing!V37</f>
        <v>1213020.4426796213</v>
      </c>
      <c r="V30" s="396">
        <f>Data_selected_by_user_testing!W37</f>
        <v>1232637.6439917486</v>
      </c>
      <c r="W30" s="396">
        <f>Data_selected_by_user_testing!X37</f>
        <v>1239007.8590816509</v>
      </c>
      <c r="X30" s="396">
        <f>Data_selected_by_user_testing!Y37</f>
        <v>1260220.5972151414</v>
      </c>
      <c r="Y30" s="396">
        <f>Data_selected_by_user_testing!Z37</f>
        <v>1270504.473197314</v>
      </c>
      <c r="Z30" s="396">
        <f>Data_selected_by_user_testing!AA37</f>
        <v>1251394.0877581004</v>
      </c>
      <c r="AA30" s="396">
        <f>Data_selected_by_user_testing!AB37</f>
        <v>1225022.0206584639</v>
      </c>
      <c r="AB30" s="396">
        <f>Data_selected_by_user_testing!AC37</f>
        <v>1216555.8979985134</v>
      </c>
    </row>
    <row r="31" spans="2:28" s="5" customFormat="1" ht="13.15">
      <c r="B31" s="137" t="str">
        <f>Data_selected_by_user_testing!C38</f>
        <v>Pupils FTE Years 12-13</v>
      </c>
      <c r="C31" s="396">
        <f>Data_selected_by_user_testing!D38</f>
        <v>355184.5</v>
      </c>
      <c r="D31" s="396">
        <f>Data_selected_by_user_testing!E38</f>
        <v>361355</v>
      </c>
      <c r="E31" s="396">
        <f>Data_selected_by_user_testing!F38</f>
        <v>370116</v>
      </c>
      <c r="F31" s="396">
        <f>Data_selected_by_user_testing!G38</f>
        <v>380453</v>
      </c>
      <c r="G31" s="396">
        <f>Data_selected_by_user_testing!H38</f>
        <v>394342</v>
      </c>
      <c r="H31" s="396">
        <f>Data_selected_by_user_testing!I38</f>
        <v>412859.5</v>
      </c>
      <c r="I31" s="396">
        <f>Data_selected_by_user_testing!J38</f>
        <v>423222</v>
      </c>
      <c r="J31" s="396">
        <f>Data_selected_by_user_testing!K38</f>
        <v>423232.5</v>
      </c>
      <c r="K31" s="396">
        <f>Data_selected_by_user_testing!L38</f>
        <v>428860</v>
      </c>
      <c r="L31" s="396">
        <f>Data_selected_by_user_testing!M38</f>
        <v>439034.5</v>
      </c>
      <c r="M31" s="396">
        <f>Data_selected_by_user_testing!N38</f>
        <v>442836.5</v>
      </c>
      <c r="N31" s="396">
        <f>Data_selected_by_user_testing!O38</f>
        <v>433870.5</v>
      </c>
      <c r="O31" s="396">
        <f>Data_selected_by_user_testing!P38</f>
        <v>424809</v>
      </c>
      <c r="P31" s="396">
        <f>Data_selected_by_user_testing!Q38</f>
        <v>408030</v>
      </c>
      <c r="Q31" s="396">
        <f>Data_selected_by_user_testing!R38</f>
        <v>402945</v>
      </c>
      <c r="R31" s="396">
        <f>Data_selected_by_user_testing!S38</f>
        <v>397605.38014849328</v>
      </c>
      <c r="S31" s="396">
        <f>Data_selected_by_user_testing!T38</f>
        <v>398339.95877486246</v>
      </c>
      <c r="T31" s="396">
        <f>Data_selected_by_user_testing!U38</f>
        <v>404382.27058098878</v>
      </c>
      <c r="U31" s="396">
        <f>Data_selected_by_user_testing!V38</f>
        <v>416738.35273218143</v>
      </c>
      <c r="V31" s="396">
        <f>Data_selected_by_user_testing!W38</f>
        <v>429243.76735794864</v>
      </c>
      <c r="W31" s="396">
        <f>Data_selected_by_user_testing!X38</f>
        <v>442451.95014119399</v>
      </c>
      <c r="X31" s="396">
        <f>Data_selected_by_user_testing!Y38</f>
        <v>452088.21147975978</v>
      </c>
      <c r="Y31" s="396">
        <f>Data_selected_by_user_testing!Z38</f>
        <v>460191.87588370714</v>
      </c>
      <c r="Z31" s="396">
        <f>Data_selected_by_user_testing!AA38</f>
        <v>468101.06615634781</v>
      </c>
      <c r="AA31" s="396">
        <f>Data_selected_by_user_testing!AB38</f>
        <v>474523.81371529249</v>
      </c>
      <c r="AB31" s="396">
        <f>Data_selected_by_user_testing!AC38</f>
        <v>478456.52402206976</v>
      </c>
    </row>
    <row r="33" spans="2:15" ht="13.15">
      <c r="B33" s="74" t="s">
        <v>1770</v>
      </c>
    </row>
    <row r="35" spans="2:15">
      <c r="B35" s="146" t="s">
        <v>301</v>
      </c>
    </row>
    <row r="36" spans="2:15">
      <c r="B36" s="146"/>
    </row>
    <row r="37" spans="2:15">
      <c r="B37" s="146" t="s">
        <v>1225</v>
      </c>
    </row>
    <row r="39" spans="2:15" ht="13.15">
      <c r="B39" s="137" t="s">
        <v>298</v>
      </c>
      <c r="C39" s="1255">
        <f>Data_selected_by_user_testing!D61</f>
        <v>999</v>
      </c>
    </row>
    <row r="40" spans="2:15" ht="13.15">
      <c r="B40" s="137" t="s">
        <v>299</v>
      </c>
      <c r="C40" s="1255">
        <f>Data_selected_by_user_testing!D73</f>
        <v>999</v>
      </c>
    </row>
    <row r="42" spans="2:15" ht="13.15">
      <c r="B42" s="74" t="s">
        <v>1773</v>
      </c>
    </row>
    <row r="43" spans="2:15" ht="12.75" customHeight="1">
      <c r="B43" s="871"/>
      <c r="C43" s="871"/>
      <c r="D43" s="871"/>
      <c r="E43" s="871"/>
      <c r="F43" s="871"/>
      <c r="G43" s="871"/>
      <c r="H43" s="871"/>
      <c r="I43" s="871"/>
      <c r="J43" s="871"/>
      <c r="K43" s="871"/>
      <c r="L43" s="871"/>
      <c r="M43" s="871"/>
      <c r="N43" s="871"/>
      <c r="O43" s="871"/>
    </row>
    <row r="44" spans="2:15">
      <c r="B44" s="872" t="s">
        <v>300</v>
      </c>
      <c r="C44" s="871"/>
      <c r="D44" s="871"/>
      <c r="E44" s="871"/>
      <c r="F44" s="871"/>
      <c r="G44" s="871"/>
      <c r="H44" s="871"/>
      <c r="I44" s="871"/>
      <c r="J44" s="871"/>
      <c r="K44" s="871"/>
      <c r="L44" s="871"/>
      <c r="M44" s="871"/>
      <c r="N44" s="871"/>
      <c r="O44" s="871"/>
    </row>
    <row r="45" spans="2:15">
      <c r="B45" s="216"/>
      <c r="C45" s="216"/>
      <c r="D45" s="216"/>
      <c r="E45" s="216"/>
      <c r="F45" s="216"/>
      <c r="G45" s="216"/>
      <c r="H45" s="216"/>
      <c r="I45" s="216"/>
      <c r="J45" s="216"/>
      <c r="K45" s="216"/>
      <c r="L45" s="216"/>
      <c r="M45" s="216"/>
      <c r="N45" s="216"/>
      <c r="O45" s="216"/>
    </row>
    <row r="46" spans="2:15">
      <c r="B46" s="146" t="s">
        <v>1225</v>
      </c>
    </row>
    <row r="48" spans="2:15" ht="13.15">
      <c r="B48" s="148" t="s">
        <v>283</v>
      </c>
      <c r="C48" s="505">
        <f>Data_selected_by_user_testing!D87</f>
        <v>0.5</v>
      </c>
    </row>
    <row r="49" spans="2:4" s="457" customFormat="1" ht="13.15">
      <c r="B49" s="148" t="s">
        <v>284</v>
      </c>
      <c r="C49" s="505">
        <f>Data_selected_by_user_testing!D97</f>
        <v>0.6</v>
      </c>
    </row>
    <row r="51" spans="2:4" ht="13.15">
      <c r="B51" s="74" t="s">
        <v>302</v>
      </c>
    </row>
    <row r="52" spans="2:4">
      <c r="B52" s="11"/>
    </row>
    <row r="53" spans="2:4">
      <c r="B53" s="146" t="s">
        <v>1357</v>
      </c>
    </row>
    <row r="54" spans="2:4">
      <c r="B54" s="11"/>
    </row>
    <row r="55" spans="2:4">
      <c r="B55" s="146" t="s">
        <v>303</v>
      </c>
    </row>
    <row r="56" spans="2:4">
      <c r="B56" s="11"/>
    </row>
    <row r="57" spans="2:4">
      <c r="B57" s="106" t="s">
        <v>769</v>
      </c>
    </row>
    <row r="59" spans="2:4" ht="13.15">
      <c r="B59" s="8" t="str">
        <f>Calc_PRIM_retirement_rates!B122</f>
        <v>Age group</v>
      </c>
      <c r="C59" s="8" t="s">
        <v>295</v>
      </c>
      <c r="D59" s="8" t="s">
        <v>248</v>
      </c>
    </row>
    <row r="60" spans="2:4" ht="13.15">
      <c r="B60" s="8" t="str">
        <f>Calc_PRIM_retirement_rates!B124</f>
        <v>20-24</v>
      </c>
      <c r="C60" s="1257">
        <f>Calc_PRIM_retirement_rates!G124</f>
        <v>2.8296643856828314E-4</v>
      </c>
      <c r="D60" s="1257">
        <f>Calc_SEC_retirement_rates!G124</f>
        <v>0</v>
      </c>
    </row>
    <row r="61" spans="2:4" ht="13.15">
      <c r="B61" s="8" t="str">
        <f>Calc_PRIM_retirement_rates!B125</f>
        <v>25-29</v>
      </c>
      <c r="C61" s="1257">
        <f>Calc_PRIM_retirement_rates!G125</f>
        <v>6.0475513694590967E-5</v>
      </c>
      <c r="D61" s="1257">
        <f>Calc_SEC_retirement_rates!G125</f>
        <v>8.4709645945776595E-5</v>
      </c>
    </row>
    <row r="62" spans="2:4" ht="13.15">
      <c r="B62" s="8" t="str">
        <f>Calc_PRIM_retirement_rates!B126</f>
        <v>30-34</v>
      </c>
      <c r="C62" s="1257">
        <f>Calc_PRIM_retirement_rates!G126</f>
        <v>1.7546073781152609E-5</v>
      </c>
      <c r="D62" s="1257">
        <f>Calc_SEC_retirement_rates!G126</f>
        <v>1.8166805060779284E-4</v>
      </c>
    </row>
    <row r="63" spans="2:4" ht="13.15">
      <c r="B63" s="8" t="str">
        <f>Calc_PRIM_retirement_rates!B127</f>
        <v>35-39</v>
      </c>
      <c r="C63" s="1257">
        <f>Calc_PRIM_retirement_rates!G127</f>
        <v>2.3233362899760003E-4</v>
      </c>
      <c r="D63" s="1257">
        <f>Calc_SEC_retirement_rates!G127</f>
        <v>2.1928991763592079E-4</v>
      </c>
    </row>
    <row r="64" spans="2:4" ht="13.15">
      <c r="B64" s="8" t="str">
        <f>Calc_PRIM_retirement_rates!B128</f>
        <v>40-44</v>
      </c>
      <c r="C64" s="1257">
        <f>Calc_PRIM_retirement_rates!G128</f>
        <v>2.3682085472235748E-4</v>
      </c>
      <c r="D64" s="1257">
        <f>Calc_SEC_retirement_rates!G128</f>
        <v>3.7664773768744447E-4</v>
      </c>
    </row>
    <row r="65" spans="2:4" ht="13.15">
      <c r="B65" s="8" t="str">
        <f>Calc_PRIM_retirement_rates!B129</f>
        <v>45-49</v>
      </c>
      <c r="C65" s="1257">
        <f>Calc_PRIM_retirement_rates!G129</f>
        <v>1.6891245860983103E-3</v>
      </c>
      <c r="D65" s="1257">
        <f>Calc_SEC_retirement_rates!G129</f>
        <v>1.2370175711843177E-3</v>
      </c>
    </row>
    <row r="66" spans="2:4" ht="13.15">
      <c r="B66" s="8" t="str">
        <f>Calc_PRIM_retirement_rates!B130</f>
        <v>50-54</v>
      </c>
      <c r="C66" s="1257">
        <f>Calc_PRIM_retirement_rates!G130</f>
        <v>2.6832448331496367E-2</v>
      </c>
      <c r="D66" s="1257">
        <f>Calc_SEC_retirement_rates!G130</f>
        <v>2.8176234431045191E-2</v>
      </c>
    </row>
    <row r="67" spans="2:4" ht="13.15">
      <c r="B67" s="8" t="str">
        <f>Calc_PRIM_retirement_rates!B131</f>
        <v>55-59</v>
      </c>
      <c r="C67" s="1257">
        <f>Calc_PRIM_retirement_rates!G131</f>
        <v>0.18239365636241756</v>
      </c>
      <c r="D67" s="1257">
        <f>Calc_SEC_retirement_rates!G131</f>
        <v>0.18874506714361991</v>
      </c>
    </row>
    <row r="68" spans="2:4" ht="13.15">
      <c r="B68" s="8" t="str">
        <f>Calc_PRIM_retirement_rates!B132</f>
        <v>60-64</v>
      </c>
      <c r="C68" s="1257">
        <f>Calc_PRIM_retirement_rates!G132</f>
        <v>0.31122923774527539</v>
      </c>
      <c r="D68" s="1257">
        <f>Calc_SEC_retirement_rates!G132</f>
        <v>0.31322362960193778</v>
      </c>
    </row>
    <row r="69" spans="2:4" ht="13.15">
      <c r="B69" s="8" t="str">
        <f>Calc_PRIM_retirement_rates!B133</f>
        <v>65 plus</v>
      </c>
      <c r="C69" s="1257">
        <f>Calc_PRIM_retirement_rates!G133</f>
        <v>0.29933798670559475</v>
      </c>
      <c r="D69" s="1257">
        <f>Calc_SEC_retirement_rates!G133</f>
        <v>0.36931918206671888</v>
      </c>
    </row>
    <row r="70" spans="2:4" ht="13.15">
      <c r="B70" s="8" t="str">
        <f>Calc_PRIM_retirement_rates!B134</f>
        <v>Total</v>
      </c>
      <c r="C70" s="1257">
        <f>Calc_PRIM_retirement_rates!G134</f>
        <v>1.7437526133967745E-2</v>
      </c>
      <c r="D70" s="1257">
        <f>Calc_SEC_retirement_rates!G134</f>
        <v>2.593250719161774E-2</v>
      </c>
    </row>
    <row r="72" spans="2:4" ht="13.15">
      <c r="B72" s="106" t="s">
        <v>296</v>
      </c>
      <c r="C72" s="5"/>
      <c r="D72" s="5"/>
    </row>
    <row r="73" spans="2:4" ht="13.15">
      <c r="B73" s="11"/>
      <c r="C73" s="5"/>
      <c r="D73" s="5"/>
    </row>
    <row r="74" spans="2:4" ht="13.15">
      <c r="B74" s="8" t="str">
        <f>B59</f>
        <v>Age group</v>
      </c>
      <c r="C74" s="8" t="str">
        <f>C59</f>
        <v xml:space="preserve">Primary </v>
      </c>
      <c r="D74" s="8" t="str">
        <f>D59</f>
        <v>Secondary</v>
      </c>
    </row>
    <row r="75" spans="2:4" ht="13.15">
      <c r="B75" s="8" t="str">
        <f t="shared" ref="B75:B85" si="0">B60</f>
        <v>20-24</v>
      </c>
      <c r="C75" s="1257">
        <f>Calc_PRIM_retirement_rates!G140</f>
        <v>3.4290374664301237E-5</v>
      </c>
      <c r="D75" s="1257">
        <f>Calc_SEC_retirement_rates!G140</f>
        <v>0</v>
      </c>
    </row>
    <row r="76" spans="2:4" ht="13.15">
      <c r="B76" s="8" t="str">
        <f t="shared" si="0"/>
        <v>25-29</v>
      </c>
      <c r="C76" s="1257">
        <f>Calc_PRIM_retirement_rates!G141</f>
        <v>6.2997782807358479E-5</v>
      </c>
      <c r="D76" s="1257">
        <f>Calc_SEC_retirement_rates!G141</f>
        <v>3.0196045433276187E-5</v>
      </c>
    </row>
    <row r="77" spans="2:4" ht="13.15">
      <c r="B77" s="8" t="str">
        <f t="shared" si="0"/>
        <v>30-34</v>
      </c>
      <c r="C77" s="1257">
        <f>Calc_PRIM_retirement_rates!G142</f>
        <v>9.2347160388282207E-5</v>
      </c>
      <c r="D77" s="1257">
        <f>Calc_SEC_retirement_rates!G142</f>
        <v>8.1653486111369039E-5</v>
      </c>
    </row>
    <row r="78" spans="2:4" ht="13.15">
      <c r="B78" s="8" t="str">
        <f t="shared" si="0"/>
        <v>35-39</v>
      </c>
      <c r="C78" s="1257">
        <f>Calc_PRIM_retirement_rates!G143</f>
        <v>2.3101429637427471E-4</v>
      </c>
      <c r="D78" s="1257">
        <f>Calc_SEC_retirement_rates!G143</f>
        <v>2.9541836574886781E-4</v>
      </c>
    </row>
    <row r="79" spans="2:4" ht="13.15">
      <c r="B79" s="8" t="str">
        <f t="shared" si="0"/>
        <v>40-44</v>
      </c>
      <c r="C79" s="1257">
        <f>Calc_PRIM_retirement_rates!G144</f>
        <v>5.2100174104946354E-4</v>
      </c>
      <c r="D79" s="1257">
        <f>Calc_SEC_retirement_rates!G144</f>
        <v>6.7730616063944925E-4</v>
      </c>
    </row>
    <row r="80" spans="2:4" ht="13.15">
      <c r="B80" s="8" t="str">
        <f t="shared" si="0"/>
        <v>45-49</v>
      </c>
      <c r="C80" s="1257">
        <f>Calc_PRIM_retirement_rates!G145</f>
        <v>1.2093575612173904E-3</v>
      </c>
      <c r="D80" s="1257">
        <f>Calc_SEC_retirement_rates!G145</f>
        <v>1.6106140457821116E-3</v>
      </c>
    </row>
    <row r="81" spans="2:4" ht="13.15">
      <c r="B81" s="8" t="str">
        <f t="shared" si="0"/>
        <v>50-54</v>
      </c>
      <c r="C81" s="1257">
        <f>Calc_PRIM_retirement_rates!G146</f>
        <v>1.7288222994744442E-2</v>
      </c>
      <c r="D81" s="1257">
        <f>Calc_SEC_retirement_rates!G146</f>
        <v>2.5619806420011295E-2</v>
      </c>
    </row>
    <row r="82" spans="2:4" ht="13.15">
      <c r="B82" s="8" t="str">
        <f t="shared" si="0"/>
        <v>55-59</v>
      </c>
      <c r="C82" s="1257">
        <f>Calc_PRIM_retirement_rates!G147</f>
        <v>0.15675546337593657</v>
      </c>
      <c r="D82" s="1257">
        <f>Calc_SEC_retirement_rates!G147</f>
        <v>0.17259405300469852</v>
      </c>
    </row>
    <row r="83" spans="2:4" ht="13.15">
      <c r="B83" s="8" t="str">
        <f t="shared" si="0"/>
        <v>60-64</v>
      </c>
      <c r="C83" s="1257">
        <f>Calc_PRIM_retirement_rates!G148</f>
        <v>0.29985544223473171</v>
      </c>
      <c r="D83" s="1257">
        <f>Calc_SEC_retirement_rates!G148</f>
        <v>0.30701792400154748</v>
      </c>
    </row>
    <row r="84" spans="2:4" ht="13.15">
      <c r="B84" s="8" t="str">
        <f t="shared" si="0"/>
        <v>65 plus</v>
      </c>
      <c r="C84" s="1257">
        <f>Calc_PRIM_retirement_rates!G149</f>
        <v>0.33555633175594723</v>
      </c>
      <c r="D84" s="1257">
        <f>Calc_SEC_retirement_rates!G149</f>
        <v>0.31249740109379687</v>
      </c>
    </row>
    <row r="85" spans="2:4" ht="13.15">
      <c r="B85" s="8" t="str">
        <f t="shared" si="0"/>
        <v>Total</v>
      </c>
      <c r="C85" s="1257">
        <f>Calc_PRIM_retirement_rates!G150</f>
        <v>1.9324993611751724E-2</v>
      </c>
      <c r="D85" s="1257">
        <f>Calc_SEC_retirement_rates!G150</f>
        <v>2.0106345491055645E-2</v>
      </c>
    </row>
    <row r="87" spans="2:4" ht="13.15">
      <c r="B87" s="74" t="s">
        <v>545</v>
      </c>
    </row>
    <row r="88" spans="2:4">
      <c r="B88" s="11"/>
    </row>
    <row r="89" spans="2:4">
      <c r="B89" s="146" t="s">
        <v>1358</v>
      </c>
    </row>
    <row r="91" spans="2:4">
      <c r="B91" s="146" t="s">
        <v>1570</v>
      </c>
    </row>
    <row r="93" spans="2:4" ht="13.15">
      <c r="B93" s="106" t="s">
        <v>769</v>
      </c>
      <c r="C93" s="5"/>
      <c r="D93" s="5"/>
    </row>
    <row r="94" spans="2:4" ht="13.15">
      <c r="B94" s="5"/>
      <c r="C94" s="5"/>
      <c r="D94" s="5"/>
    </row>
    <row r="95" spans="2:4" ht="13.15">
      <c r="B95" s="8" t="str">
        <f>Calc_PRIM_death_rates!B122</f>
        <v>Age group</v>
      </c>
      <c r="C95" s="8" t="s">
        <v>295</v>
      </c>
      <c r="D95" s="8" t="s">
        <v>248</v>
      </c>
    </row>
    <row r="96" spans="2:4" ht="13.15">
      <c r="B96" s="8" t="str">
        <f>Calc_PRIM_death_rates!B124</f>
        <v>20-24</v>
      </c>
      <c r="C96" s="1257">
        <f>Calc_PRIM_death_rates!G124</f>
        <v>4.8947413206527001E-4</v>
      </c>
      <c r="D96" s="1257">
        <f>Calc_SEC_death_rates!G124</f>
        <v>3.1651717832225377E-4</v>
      </c>
    </row>
    <row r="97" spans="2:4" ht="13.15">
      <c r="B97" s="8" t="str">
        <f>Calc_PRIM_death_rates!B125</f>
        <v>25-29</v>
      </c>
      <c r="C97" s="1257">
        <f>Calc_PRIM_death_rates!G125</f>
        <v>1.6242058266315236E-5</v>
      </c>
      <c r="D97" s="1257">
        <f>Calc_SEC_death_rates!G125</f>
        <v>1.7737641753267979E-4</v>
      </c>
    </row>
    <row r="98" spans="2:4" ht="13.15">
      <c r="B98" s="8" t="str">
        <f>Calc_PRIM_death_rates!B126</f>
        <v>30-34</v>
      </c>
      <c r="C98" s="1257">
        <f>Calc_PRIM_death_rates!G126</f>
        <v>2.8120447364953232E-4</v>
      </c>
      <c r="D98" s="1257">
        <f>Calc_SEC_death_rates!G126</f>
        <v>3.7563472160990477E-4</v>
      </c>
    </row>
    <row r="99" spans="2:4" ht="13.15">
      <c r="B99" s="8" t="str">
        <f>Calc_PRIM_death_rates!B127</f>
        <v>35-39</v>
      </c>
      <c r="C99" s="1257">
        <f>Calc_PRIM_death_rates!G127</f>
        <v>3.2794352251444434E-4</v>
      </c>
      <c r="D99" s="1257">
        <f>Calc_SEC_death_rates!G127</f>
        <v>3.9357603679205972E-4</v>
      </c>
    </row>
    <row r="100" spans="2:4" ht="13.15">
      <c r="B100" s="8" t="str">
        <f>Calc_PRIM_death_rates!B128</f>
        <v>40-44</v>
      </c>
      <c r="C100" s="1257">
        <f>Calc_PRIM_death_rates!G128</f>
        <v>4.3280373569697187E-4</v>
      </c>
      <c r="D100" s="1257">
        <f>Calc_SEC_death_rates!G128</f>
        <v>5.0788416528884934E-4</v>
      </c>
    </row>
    <row r="101" spans="2:4" ht="13.15">
      <c r="B101" s="8" t="str">
        <f>Calc_PRIM_death_rates!B129</f>
        <v>45-49</v>
      </c>
      <c r="C101" s="1257">
        <f>Calc_PRIM_death_rates!G129</f>
        <v>9.3865367710055392E-4</v>
      </c>
      <c r="D101" s="1257">
        <f>Calc_SEC_death_rates!G129</f>
        <v>8.2306136426008524E-4</v>
      </c>
    </row>
    <row r="102" spans="2:4" ht="13.15">
      <c r="B102" s="8" t="str">
        <f>Calc_PRIM_death_rates!B130</f>
        <v>50-54</v>
      </c>
      <c r="C102" s="1257">
        <f>Calc_PRIM_death_rates!G130</f>
        <v>1.2642437177693372E-3</v>
      </c>
      <c r="D102" s="1257">
        <f>Calc_SEC_death_rates!G130</f>
        <v>8.6201825562421254E-4</v>
      </c>
    </row>
    <row r="103" spans="2:4" ht="13.15">
      <c r="B103" s="8" t="str">
        <f>Calc_PRIM_death_rates!B131</f>
        <v>55-59</v>
      </c>
      <c r="C103" s="1257">
        <f>Calc_PRIM_death_rates!G131</f>
        <v>5.9544426827637148E-4</v>
      </c>
      <c r="D103" s="1257">
        <f>Calc_SEC_death_rates!G131</f>
        <v>9.2914893954573134E-4</v>
      </c>
    </row>
    <row r="104" spans="2:4" ht="13.15">
      <c r="B104" s="8" t="str">
        <f>Calc_PRIM_death_rates!B132</f>
        <v>60-64</v>
      </c>
      <c r="C104" s="1257">
        <f>Calc_PRIM_death_rates!G132</f>
        <v>1.5514112262658103E-4</v>
      </c>
      <c r="D104" s="1257">
        <f>Calc_SEC_death_rates!G132</f>
        <v>5.8862155005913984E-4</v>
      </c>
    </row>
    <row r="105" spans="2:4" ht="13.15">
      <c r="B105" s="8" t="str">
        <f>Calc_PRIM_death_rates!B133</f>
        <v>65 plus</v>
      </c>
      <c r="C105" s="1257">
        <f>Calc_PRIM_death_rates!G133</f>
        <v>0</v>
      </c>
      <c r="D105" s="1257">
        <f>Calc_SEC_death_rates!G133</f>
        <v>0</v>
      </c>
    </row>
    <row r="106" spans="2:4" ht="13.15">
      <c r="B106" s="8" t="str">
        <f>Calc_PRIM_death_rates!B134</f>
        <v>Total</v>
      </c>
      <c r="C106" s="1257">
        <f>Calc_PRIM_death_rates!G134</f>
        <v>4.371263317082837E-4</v>
      </c>
      <c r="D106" s="1257">
        <f>Calc_SEC_death_rates!G134</f>
        <v>5.1782525002536269E-4</v>
      </c>
    </row>
    <row r="107" spans="2:4" ht="13.15">
      <c r="B107" s="5"/>
      <c r="C107" s="5"/>
      <c r="D107" s="5"/>
    </row>
    <row r="108" spans="2:4" ht="13.15">
      <c r="B108" s="106" t="s">
        <v>296</v>
      </c>
      <c r="C108" s="5"/>
      <c r="D108" s="5"/>
    </row>
    <row r="109" spans="2:4" ht="13.15">
      <c r="B109" s="5"/>
      <c r="C109" s="5"/>
      <c r="D109" s="5"/>
    </row>
    <row r="110" spans="2:4" ht="13.15">
      <c r="B110" s="8" t="str">
        <f>B95</f>
        <v>Age group</v>
      </c>
      <c r="C110" s="8" t="str">
        <f>C95</f>
        <v xml:space="preserve">Primary </v>
      </c>
      <c r="D110" s="8" t="str">
        <f>D95</f>
        <v>Secondary</v>
      </c>
    </row>
    <row r="111" spans="2:4" ht="13.15">
      <c r="B111" s="8" t="str">
        <f t="shared" ref="B111:B121" si="1">B96</f>
        <v>20-24</v>
      </c>
      <c r="C111" s="1257">
        <f>Calc_PRIM_death_rates!G140</f>
        <v>1.9540209832473769E-4</v>
      </c>
      <c r="D111" s="1257">
        <f>Calc_SEC_death_rates!G140</f>
        <v>3.1321647787832996E-4</v>
      </c>
    </row>
    <row r="112" spans="2:4" ht="13.15">
      <c r="B112" s="8" t="str">
        <f t="shared" si="1"/>
        <v>25-29</v>
      </c>
      <c r="C112" s="1257">
        <f>Calc_PRIM_death_rates!G141</f>
        <v>1.2854690965917101E-4</v>
      </c>
      <c r="D112" s="1257">
        <f>Calc_SEC_death_rates!G141</f>
        <v>1.2329085540636629E-4</v>
      </c>
    </row>
    <row r="113" spans="2:17" ht="13.15">
      <c r="B113" s="8" t="str">
        <f t="shared" si="1"/>
        <v>30-34</v>
      </c>
      <c r="C113" s="1257">
        <f>Calc_PRIM_death_rates!G142</f>
        <v>1.9248290988956769E-4</v>
      </c>
      <c r="D113" s="1257">
        <f>Calc_SEC_death_rates!G142</f>
        <v>1.694624737922444E-4</v>
      </c>
    </row>
    <row r="114" spans="2:17" ht="13.15">
      <c r="B114" s="8" t="str">
        <f t="shared" si="1"/>
        <v>35-39</v>
      </c>
      <c r="C114" s="1257">
        <f>Calc_PRIM_death_rates!G143</f>
        <v>2.82632290406487E-4</v>
      </c>
      <c r="D114" s="1257">
        <f>Calc_SEC_death_rates!G143</f>
        <v>2.2923907823908595E-4</v>
      </c>
    </row>
    <row r="115" spans="2:17" ht="13.15">
      <c r="B115" s="8" t="str">
        <f t="shared" si="1"/>
        <v>40-44</v>
      </c>
      <c r="C115" s="1257">
        <f>Calc_PRIM_death_rates!G144</f>
        <v>3.1908612622493486E-4</v>
      </c>
      <c r="D115" s="1257">
        <f>Calc_SEC_death_rates!G144</f>
        <v>3.5748621058526083E-4</v>
      </c>
    </row>
    <row r="116" spans="2:17" ht="13.15">
      <c r="B116" s="8" t="str">
        <f t="shared" si="1"/>
        <v>45-49</v>
      </c>
      <c r="C116" s="1257">
        <f>Calc_PRIM_death_rates!G145</f>
        <v>5.824160448469212E-4</v>
      </c>
      <c r="D116" s="1257">
        <f>Calc_SEC_death_rates!G145</f>
        <v>7.192211410530279E-4</v>
      </c>
    </row>
    <row r="117" spans="2:17" ht="13.15">
      <c r="B117" s="8" t="str">
        <f t="shared" si="1"/>
        <v>50-54</v>
      </c>
      <c r="C117" s="1257">
        <f>Calc_PRIM_death_rates!G146</f>
        <v>6.6732627552535295E-4</v>
      </c>
      <c r="D117" s="1257">
        <f>Calc_SEC_death_rates!G146</f>
        <v>7.2964728583663143E-4</v>
      </c>
    </row>
    <row r="118" spans="2:17" ht="13.15">
      <c r="B118" s="8" t="str">
        <f t="shared" si="1"/>
        <v>55-59</v>
      </c>
      <c r="C118" s="1257">
        <f>Calc_PRIM_death_rates!G147</f>
        <v>4.7687964340229058E-4</v>
      </c>
      <c r="D118" s="1257">
        <f>Calc_SEC_death_rates!G147</f>
        <v>3.4497416583117031E-4</v>
      </c>
    </row>
    <row r="119" spans="2:17" ht="13.15">
      <c r="B119" s="8" t="str">
        <f t="shared" si="1"/>
        <v>60-64</v>
      </c>
      <c r="C119" s="1257">
        <f>Calc_PRIM_death_rates!G148</f>
        <v>7.6865399487199924E-4</v>
      </c>
      <c r="D119" s="1257">
        <f>Calc_SEC_death_rates!G148</f>
        <v>7.3123441325255879E-4</v>
      </c>
    </row>
    <row r="120" spans="2:17" ht="13.15">
      <c r="B120" s="8" t="str">
        <f t="shared" si="1"/>
        <v>65 plus</v>
      </c>
      <c r="C120" s="1257">
        <f>Calc_PRIM_death_rates!G149</f>
        <v>0</v>
      </c>
      <c r="D120" s="1257">
        <f>Calc_SEC_death_rates!G149</f>
        <v>0</v>
      </c>
    </row>
    <row r="121" spans="2:17" ht="13.15">
      <c r="B121" s="8" t="str">
        <f t="shared" si="1"/>
        <v>Total</v>
      </c>
      <c r="C121" s="1257">
        <f>Calc_PRIM_death_rates!G150</f>
        <v>3.3162744959342111E-4</v>
      </c>
      <c r="D121" s="1257">
        <f>Calc_SEC_death_rates!G150</f>
        <v>3.3435007042525614E-4</v>
      </c>
    </row>
    <row r="123" spans="2:17" ht="13.15">
      <c r="B123" s="74" t="s">
        <v>304</v>
      </c>
    </row>
    <row r="124" spans="2:17">
      <c r="B124" s="11"/>
    </row>
    <row r="125" spans="2:17">
      <c r="B125" s="146" t="s">
        <v>1359</v>
      </c>
    </row>
    <row r="127" spans="2:17" ht="12.75" customHeight="1">
      <c r="B127" s="733" t="s">
        <v>1571</v>
      </c>
      <c r="C127" s="733"/>
      <c r="D127" s="733"/>
      <c r="E127" s="733"/>
      <c r="F127" s="733"/>
      <c r="G127" s="733"/>
      <c r="H127" s="733"/>
      <c r="I127" s="733"/>
      <c r="J127" s="733"/>
      <c r="K127" s="733"/>
      <c r="L127" s="733"/>
      <c r="M127" s="733"/>
      <c r="N127" s="733"/>
      <c r="O127" s="733"/>
      <c r="P127" s="733"/>
      <c r="Q127" s="733"/>
    </row>
    <row r="129" spans="2:4" ht="13.15">
      <c r="B129" s="106" t="s">
        <v>769</v>
      </c>
      <c r="C129" s="5"/>
      <c r="D129" s="5"/>
    </row>
    <row r="130" spans="2:4" ht="13.15">
      <c r="B130" s="5"/>
      <c r="C130" s="5"/>
      <c r="D130" s="5"/>
    </row>
    <row r="131" spans="2:4" ht="13.15">
      <c r="B131" s="8" t="str">
        <f t="shared" ref="B131:B142" si="2">B110</f>
        <v>Age group</v>
      </c>
      <c r="C131" s="8" t="s">
        <v>295</v>
      </c>
      <c r="D131" s="8" t="str">
        <f>D110</f>
        <v>Secondary</v>
      </c>
    </row>
    <row r="132" spans="2:4" ht="13.15">
      <c r="B132" s="8" t="str">
        <f t="shared" si="2"/>
        <v>20-24</v>
      </c>
      <c r="C132" s="1256">
        <f>Calculation_PRIM_wastage_rates!G124</f>
        <v>0.13445287111176402</v>
      </c>
      <c r="D132" s="1256">
        <f>Calculation_SEC_wastage_rates!G124</f>
        <v>0.15946846379557147</v>
      </c>
    </row>
    <row r="133" spans="2:4" ht="13.15">
      <c r="B133" s="8" t="str">
        <f t="shared" si="2"/>
        <v>25-29</v>
      </c>
      <c r="C133" s="1256">
        <f>Calculation_PRIM_wastage_rates!G125</f>
        <v>0.11921337261314562</v>
      </c>
      <c r="D133" s="1256">
        <f>Calculation_SEC_wastage_rates!G125</f>
        <v>0.12213130860647896</v>
      </c>
    </row>
    <row r="134" spans="2:4" ht="13.15">
      <c r="B134" s="8" t="str">
        <f t="shared" si="2"/>
        <v>30-34</v>
      </c>
      <c r="C134" s="1256">
        <f>Calculation_PRIM_wastage_rates!G126</f>
        <v>9.4605956684995135E-2</v>
      </c>
      <c r="D134" s="1256">
        <f>Calculation_SEC_wastage_rates!G126</f>
        <v>8.4413666084347055E-2</v>
      </c>
    </row>
    <row r="135" spans="2:4" ht="13.15">
      <c r="B135" s="8" t="str">
        <f t="shared" si="2"/>
        <v>35-39</v>
      </c>
      <c r="C135" s="1256">
        <f>Calculation_PRIM_wastage_rates!G127</f>
        <v>8.303415431609712E-2</v>
      </c>
      <c r="D135" s="1256">
        <f>Calculation_SEC_wastage_rates!G127</f>
        <v>7.9829715679246141E-2</v>
      </c>
    </row>
    <row r="136" spans="2:4" ht="13.15">
      <c r="B136" s="8" t="str">
        <f t="shared" si="2"/>
        <v>40-44</v>
      </c>
      <c r="C136" s="1256">
        <f>Calculation_PRIM_wastage_rates!G128</f>
        <v>8.3781590448747445E-2</v>
      </c>
      <c r="D136" s="1256">
        <f>Calculation_SEC_wastage_rates!G128</f>
        <v>7.8131179952917934E-2</v>
      </c>
    </row>
    <row r="137" spans="2:4" ht="13.15">
      <c r="B137" s="8" t="str">
        <f t="shared" si="2"/>
        <v>45-49</v>
      </c>
      <c r="C137" s="1256">
        <f>Calculation_PRIM_wastage_rates!G129</f>
        <v>8.7748424357746921E-2</v>
      </c>
      <c r="D137" s="1256">
        <f>Calculation_SEC_wastage_rates!G129</f>
        <v>8.5432537592988772E-2</v>
      </c>
    </row>
    <row r="138" spans="2:4" ht="13.15">
      <c r="B138" s="8" t="str">
        <f t="shared" si="2"/>
        <v>50-54</v>
      </c>
      <c r="C138" s="1256">
        <f>Calculation_PRIM_wastage_rates!G130</f>
        <v>9.4899963559398337E-2</v>
      </c>
      <c r="D138" s="1256">
        <f>Calculation_SEC_wastage_rates!G130</f>
        <v>9.0489549576372619E-2</v>
      </c>
    </row>
    <row r="139" spans="2:4" ht="13.15">
      <c r="B139" s="8" t="str">
        <f t="shared" si="2"/>
        <v>55-59</v>
      </c>
      <c r="C139" s="1256">
        <f>Calculation_PRIM_wastage_rates!G131</f>
        <v>6.0510051643529045E-2</v>
      </c>
      <c r="D139" s="1256">
        <f>Calculation_SEC_wastage_rates!G131</f>
        <v>5.5290443305137049E-2</v>
      </c>
    </row>
    <row r="140" spans="2:4" ht="13.15">
      <c r="B140" s="8" t="str">
        <f t="shared" si="2"/>
        <v>60-64</v>
      </c>
      <c r="C140" s="1256">
        <f>Calculation_PRIM_wastage_rates!G132</f>
        <v>3.397702260906494E-2</v>
      </c>
      <c r="D140" s="1256">
        <f>Calculation_SEC_wastage_rates!G132</f>
        <v>2.7892620725518031E-2</v>
      </c>
    </row>
    <row r="141" spans="2:4" ht="13.15">
      <c r="B141" s="8" t="str">
        <f t="shared" si="2"/>
        <v>65 plus</v>
      </c>
      <c r="C141" s="1256">
        <f>Calculation_PRIM_wastage_rates!G133</f>
        <v>1.7668918397036694E-2</v>
      </c>
      <c r="D141" s="1256">
        <f>Calculation_SEC_wastage_rates!G133</f>
        <v>2.8300488925604862E-2</v>
      </c>
    </row>
    <row r="142" spans="2:4" ht="13.15">
      <c r="B142" s="8" t="str">
        <f t="shared" si="2"/>
        <v>Total</v>
      </c>
      <c r="C142" s="1256">
        <f>Calculation_PRIM_wastage_rates!G134</f>
        <v>9.4914067429644228E-2</v>
      </c>
      <c r="D142" s="1256">
        <f>Calculation_SEC_wastage_rates!G134</f>
        <v>8.7776240341735839E-2</v>
      </c>
    </row>
    <row r="143" spans="2:4" ht="13.15">
      <c r="B143" s="5"/>
      <c r="C143" s="5"/>
      <c r="D143" s="5"/>
    </row>
    <row r="144" spans="2:4" ht="13.15">
      <c r="B144" s="106" t="s">
        <v>296</v>
      </c>
      <c r="C144" s="5"/>
      <c r="D144" s="5"/>
    </row>
    <row r="145" spans="2:4" ht="13.15">
      <c r="B145" s="5"/>
      <c r="C145" s="5"/>
      <c r="D145" s="5"/>
    </row>
    <row r="146" spans="2:4" ht="13.15">
      <c r="B146" s="8" t="str">
        <f>B131</f>
        <v>Age group</v>
      </c>
      <c r="C146" s="8" t="str">
        <f>C131</f>
        <v xml:space="preserve">Primary </v>
      </c>
      <c r="D146" s="8" t="str">
        <f>D131</f>
        <v>Secondary</v>
      </c>
    </row>
    <row r="147" spans="2:4" ht="13.15">
      <c r="B147" s="8" t="str">
        <f t="shared" ref="B147:B157" si="3">B132</f>
        <v>20-24</v>
      </c>
      <c r="C147" s="1256">
        <f>Calculation_PRIM_wastage_rates!G140</f>
        <v>0.11081795920403568</v>
      </c>
      <c r="D147" s="1256">
        <f>Calculation_SEC_wastage_rates!G140</f>
        <v>0.13133381112799505</v>
      </c>
    </row>
    <row r="148" spans="2:4" ht="13.15">
      <c r="B148" s="8" t="str">
        <f t="shared" si="3"/>
        <v>25-29</v>
      </c>
      <c r="C148" s="1256">
        <f>Calculation_PRIM_wastage_rates!G141</f>
        <v>9.7517020249980213E-2</v>
      </c>
      <c r="D148" s="1256">
        <f>Calculation_SEC_wastage_rates!G141</f>
        <v>0.11165828336302336</v>
      </c>
    </row>
    <row r="149" spans="2:4" ht="13.15">
      <c r="B149" s="8" t="str">
        <f t="shared" si="3"/>
        <v>30-34</v>
      </c>
      <c r="C149" s="1256">
        <f>Calculation_PRIM_wastage_rates!G142</f>
        <v>8.5648942349535934E-2</v>
      </c>
      <c r="D149" s="1256">
        <f>Calculation_SEC_wastage_rates!G142</f>
        <v>8.9143048372820527E-2</v>
      </c>
    </row>
    <row r="150" spans="2:4" ht="13.15">
      <c r="B150" s="8" t="str">
        <f t="shared" si="3"/>
        <v>35-39</v>
      </c>
      <c r="C150" s="1256">
        <f>Calculation_PRIM_wastage_rates!G143</f>
        <v>8.0784393875897656E-2</v>
      </c>
      <c r="D150" s="1256">
        <f>Calculation_SEC_wastage_rates!G143</f>
        <v>8.6105230518481402E-2</v>
      </c>
    </row>
    <row r="151" spans="2:4" ht="13.15">
      <c r="B151" s="8" t="str">
        <f t="shared" si="3"/>
        <v>40-44</v>
      </c>
      <c r="C151" s="1256">
        <f>Calculation_PRIM_wastage_rates!G144</f>
        <v>7.7220124796267275E-2</v>
      </c>
      <c r="D151" s="1256">
        <f>Calculation_SEC_wastage_rates!G144</f>
        <v>8.2511721515881375E-2</v>
      </c>
    </row>
    <row r="152" spans="2:4" ht="13.15">
      <c r="B152" s="8" t="str">
        <f t="shared" si="3"/>
        <v>45-49</v>
      </c>
      <c r="C152" s="1256">
        <f>Calculation_PRIM_wastage_rates!G145</f>
        <v>8.2914221876800726E-2</v>
      </c>
      <c r="D152" s="1256">
        <f>Calculation_SEC_wastage_rates!G145</f>
        <v>8.8339070303072004E-2</v>
      </c>
    </row>
    <row r="153" spans="2:4" ht="13.15">
      <c r="B153" s="8" t="str">
        <f t="shared" si="3"/>
        <v>50-54</v>
      </c>
      <c r="C153" s="1256">
        <f>Calculation_PRIM_wastage_rates!G146</f>
        <v>8.4883984504643739E-2</v>
      </c>
      <c r="D153" s="1256">
        <f>Calculation_SEC_wastage_rates!G146</f>
        <v>9.1851152756471155E-2</v>
      </c>
    </row>
    <row r="154" spans="2:4" ht="13.15">
      <c r="B154" s="8" t="str">
        <f t="shared" si="3"/>
        <v>55-59</v>
      </c>
      <c r="C154" s="1256">
        <f>Calculation_PRIM_wastage_rates!G147</f>
        <v>5.532798050415029E-2</v>
      </c>
      <c r="D154" s="1256">
        <f>Calculation_SEC_wastage_rates!G147</f>
        <v>5.3622825727239261E-2</v>
      </c>
    </row>
    <row r="155" spans="2:4" ht="13.15">
      <c r="B155" s="8" t="str">
        <f t="shared" si="3"/>
        <v>60-64</v>
      </c>
      <c r="C155" s="1256">
        <f>Calculation_PRIM_wastage_rates!G148</f>
        <v>2.2871845207092744E-2</v>
      </c>
      <c r="D155" s="1256">
        <f>Calculation_SEC_wastage_rates!G148</f>
        <v>2.6552076708676601E-2</v>
      </c>
    </row>
    <row r="156" spans="2:4" ht="13.15">
      <c r="B156" s="8" t="str">
        <f t="shared" si="3"/>
        <v>65 plus</v>
      </c>
      <c r="C156" s="1256">
        <f>Calculation_PRIM_wastage_rates!G149</f>
        <v>2.2531019516217589E-2</v>
      </c>
      <c r="D156" s="1256">
        <f>Calculation_SEC_wastage_rates!G149</f>
        <v>2.735800359526781E-2</v>
      </c>
    </row>
    <row r="157" spans="2:4" ht="13.15">
      <c r="B157" s="8" t="str">
        <f t="shared" si="3"/>
        <v>Total</v>
      </c>
      <c r="C157" s="1256">
        <f>Calculation_PRIM_wastage_rates!G150</f>
        <v>8.3792136079004209E-2</v>
      </c>
      <c r="D157" s="1256">
        <f>Calculation_SEC_wastage_rates!G150</f>
        <v>9.0124972518317081E-2</v>
      </c>
    </row>
    <row r="159" spans="2:4" ht="13.15">
      <c r="B159" s="74" t="s">
        <v>305</v>
      </c>
    </row>
    <row r="160" spans="2:4">
      <c r="B160" s="11"/>
    </row>
    <row r="161" spans="2:17">
      <c r="B161" s="146" t="s">
        <v>620</v>
      </c>
    </row>
    <row r="163" spans="2:17">
      <c r="B163" s="146" t="s">
        <v>1572</v>
      </c>
    </row>
    <row r="165" spans="2:17" ht="13.15">
      <c r="B165" s="106" t="s">
        <v>35</v>
      </c>
      <c r="C165" s="5"/>
      <c r="D165" s="5"/>
      <c r="E165" s="5"/>
      <c r="F165" s="5"/>
      <c r="G165" s="5"/>
      <c r="H165" s="5"/>
      <c r="I165" s="5"/>
      <c r="J165" s="5"/>
      <c r="K165" s="5"/>
      <c r="L165" s="5"/>
      <c r="M165" s="5"/>
      <c r="N165" s="5"/>
      <c r="O165" s="5"/>
      <c r="P165" s="5"/>
      <c r="Q165" s="5"/>
    </row>
    <row r="166" spans="2:17" ht="13.15">
      <c r="B166" s="11"/>
      <c r="C166" s="5"/>
      <c r="D166" s="5"/>
      <c r="E166" s="5"/>
      <c r="F166" s="5"/>
      <c r="G166" s="5"/>
      <c r="H166" s="5"/>
      <c r="I166" s="5"/>
      <c r="J166" s="5"/>
      <c r="K166" s="5"/>
      <c r="L166" s="5"/>
      <c r="M166" s="5"/>
      <c r="N166" s="5"/>
      <c r="O166" s="5"/>
      <c r="P166" s="5"/>
      <c r="Q166" s="5"/>
    </row>
    <row r="167" spans="2:17" ht="13.15">
      <c r="B167" s="106" t="s">
        <v>46</v>
      </c>
      <c r="C167" s="5"/>
      <c r="D167" s="5"/>
      <c r="E167" s="5"/>
      <c r="F167" s="5"/>
      <c r="G167" s="5"/>
      <c r="H167" s="5"/>
      <c r="I167" s="5"/>
      <c r="J167" s="5"/>
      <c r="K167" s="5"/>
      <c r="L167" s="5"/>
      <c r="M167" s="5"/>
      <c r="N167" s="5"/>
      <c r="O167" s="5"/>
      <c r="P167" s="5"/>
      <c r="Q167" s="5"/>
    </row>
    <row r="168" spans="2:17" ht="13.15">
      <c r="B168" s="74"/>
      <c r="C168" s="5"/>
      <c r="D168" s="5"/>
      <c r="E168" s="5"/>
      <c r="F168" s="5"/>
      <c r="G168" s="5"/>
      <c r="H168" s="5"/>
      <c r="I168" s="5"/>
      <c r="J168" s="5"/>
      <c r="K168" s="5"/>
      <c r="L168" s="5"/>
      <c r="M168" s="5"/>
      <c r="N168" s="5"/>
      <c r="O168" s="5"/>
      <c r="P168" s="5"/>
      <c r="Q168" s="5"/>
    </row>
    <row r="169" spans="2:17" ht="13.15">
      <c r="B169" s="8" t="str">
        <f>Projected_PRIM_wastage_rates!B54</f>
        <v>Age group</v>
      </c>
      <c r="C169" s="8" t="str">
        <f>Projected_PRIM_wastage_rates!C54</f>
        <v>2017/18</v>
      </c>
      <c r="D169" s="8" t="str">
        <f>Projected_PRIM_wastage_rates!D54</f>
        <v>2018/19</v>
      </c>
      <c r="E169" s="8" t="str">
        <f>Projected_PRIM_wastage_rates!E54</f>
        <v>2019/20</v>
      </c>
      <c r="F169" s="8" t="str">
        <f>Projected_PRIM_wastage_rates!F54</f>
        <v>2020/21</v>
      </c>
      <c r="G169" s="8" t="str">
        <f>Projected_PRIM_wastage_rates!G54</f>
        <v>2021/22</v>
      </c>
      <c r="H169" s="8" t="str">
        <f>Projected_PRIM_wastage_rates!H54</f>
        <v>2022/23</v>
      </c>
      <c r="I169" s="8" t="str">
        <f>Projected_PRIM_wastage_rates!I54</f>
        <v>2023/24</v>
      </c>
      <c r="J169" s="8" t="str">
        <f>Projected_PRIM_wastage_rates!J54</f>
        <v>2024/25</v>
      </c>
      <c r="K169" s="8" t="str">
        <f>Projected_PRIM_wastage_rates!K54</f>
        <v>2025/26</v>
      </c>
      <c r="L169" s="8" t="str">
        <f>Projected_PRIM_wastage_rates!L54</f>
        <v>2026/27</v>
      </c>
      <c r="M169" s="8" t="str">
        <f>Projected_PRIM_wastage_rates!M54</f>
        <v>2027/28</v>
      </c>
      <c r="N169" s="8" t="str">
        <f>Projected_PRIM_wastage_rates!N54</f>
        <v>2028/29</v>
      </c>
      <c r="O169" s="8" t="str">
        <f>Projected_PRIM_wastage_rates!O54</f>
        <v>2029/30</v>
      </c>
      <c r="P169" s="1164"/>
      <c r="Q169" s="162"/>
    </row>
    <row r="170" spans="2:17" ht="13.15">
      <c r="B170" s="8" t="str">
        <f>Projected_PRIM_wastage_rates!B55</f>
        <v>20-24</v>
      </c>
      <c r="C170" s="158">
        <f>Projected_PRIM_wastage_rates!C55</f>
        <v>0.13445287111176402</v>
      </c>
      <c r="D170" s="158">
        <f>Projected_PRIM_wastage_rates!D55</f>
        <v>0.13713815928221054</v>
      </c>
      <c r="E170" s="158">
        <f>Projected_PRIM_wastage_rates!E55</f>
        <v>0.13669587360472524</v>
      </c>
      <c r="F170" s="158">
        <f>Projected_PRIM_wastage_rates!F55</f>
        <v>0.14149465617026211</v>
      </c>
      <c r="G170" s="158">
        <f>Projected_PRIM_wastage_rates!G55</f>
        <v>0.14257225599972018</v>
      </c>
      <c r="H170" s="158">
        <f>Projected_PRIM_wastage_rates!H55</f>
        <v>0.14866675147246011</v>
      </c>
      <c r="I170" s="158">
        <f>Projected_PRIM_wastage_rates!I55</f>
        <v>0.14866675147246011</v>
      </c>
      <c r="J170" s="158">
        <f>Projected_PRIM_wastage_rates!J55</f>
        <v>0.14866675147246011</v>
      </c>
      <c r="K170" s="158">
        <f>Projected_PRIM_wastage_rates!K55</f>
        <v>0.14866675147246011</v>
      </c>
      <c r="L170" s="158">
        <f>Projected_PRIM_wastage_rates!L55</f>
        <v>0.14866675147246011</v>
      </c>
      <c r="M170" s="158">
        <f>Projected_PRIM_wastage_rates!M55</f>
        <v>0.14866675147246011</v>
      </c>
      <c r="N170" s="158">
        <f>Projected_PRIM_wastage_rates!N55</f>
        <v>0.14866675147246011</v>
      </c>
      <c r="O170" s="158">
        <f>Projected_PRIM_wastage_rates!O55</f>
        <v>0.14866675147246011</v>
      </c>
      <c r="P170" s="507"/>
      <c r="Q170" s="507"/>
    </row>
    <row r="171" spans="2:17" ht="13.15">
      <c r="B171" s="8" t="str">
        <f>Projected_PRIM_wastage_rates!B56</f>
        <v>25-29</v>
      </c>
      <c r="C171" s="158">
        <f>Projected_PRIM_wastage_rates!C56</f>
        <v>0.11921337261314562</v>
      </c>
      <c r="D171" s="158">
        <f>Projected_PRIM_wastage_rates!D56</f>
        <v>0.12159429803772069</v>
      </c>
      <c r="E171" s="158">
        <f>Projected_PRIM_wastage_rates!E56</f>
        <v>0.12120214302581554</v>
      </c>
      <c r="F171" s="158">
        <f>Projected_PRIM_wastage_rates!F56</f>
        <v>0.12545700980065203</v>
      </c>
      <c r="G171" s="158">
        <f>Projected_PRIM_wastage_rates!G56</f>
        <v>0.12641246957577471</v>
      </c>
      <c r="H171" s="158">
        <f>Projected_PRIM_wastage_rates!H56</f>
        <v>0.13181618727754796</v>
      </c>
      <c r="I171" s="158">
        <f>Projected_PRIM_wastage_rates!I56</f>
        <v>0.13181618727754796</v>
      </c>
      <c r="J171" s="158">
        <f>Projected_PRIM_wastage_rates!J56</f>
        <v>0.13181618727754796</v>
      </c>
      <c r="K171" s="158">
        <f>Projected_PRIM_wastage_rates!K56</f>
        <v>0.13181618727754796</v>
      </c>
      <c r="L171" s="158">
        <f>Projected_PRIM_wastage_rates!L56</f>
        <v>0.13181618727754796</v>
      </c>
      <c r="M171" s="158">
        <f>Projected_PRIM_wastage_rates!M56</f>
        <v>0.13181618727754796</v>
      </c>
      <c r="N171" s="158">
        <f>Projected_PRIM_wastage_rates!N56</f>
        <v>0.13181618727754796</v>
      </c>
      <c r="O171" s="158">
        <f>Projected_PRIM_wastage_rates!O56</f>
        <v>0.13181618727754796</v>
      </c>
      <c r="P171" s="507"/>
      <c r="Q171" s="507"/>
    </row>
    <row r="172" spans="2:17" ht="13.15">
      <c r="B172" s="8" t="str">
        <f>Projected_PRIM_wastage_rates!B57</f>
        <v>30-34</v>
      </c>
      <c r="C172" s="158">
        <f>Projected_PRIM_wastage_rates!C57</f>
        <v>9.4605956684995135E-2</v>
      </c>
      <c r="D172" s="158">
        <f>Projected_PRIM_wastage_rates!D57</f>
        <v>9.6495423635305333E-2</v>
      </c>
      <c r="E172" s="158">
        <f>Projected_PRIM_wastage_rates!E57</f>
        <v>9.6184215259458986E-2</v>
      </c>
      <c r="F172" s="158">
        <f>Projected_PRIM_wastage_rates!F57</f>
        <v>9.9560814150817051E-2</v>
      </c>
      <c r="G172" s="158">
        <f>Projected_PRIM_wastage_rates!G57</f>
        <v>0.10031905279567815</v>
      </c>
      <c r="H172" s="158">
        <f>Projected_PRIM_wastage_rates!H57</f>
        <v>0.10460736266919254</v>
      </c>
      <c r="I172" s="158">
        <f>Projected_PRIM_wastage_rates!I57</f>
        <v>0.10460736266919254</v>
      </c>
      <c r="J172" s="158">
        <f>Projected_PRIM_wastage_rates!J57</f>
        <v>0.10460736266919254</v>
      </c>
      <c r="K172" s="158">
        <f>Projected_PRIM_wastage_rates!K57</f>
        <v>0.10460736266919254</v>
      </c>
      <c r="L172" s="158">
        <f>Projected_PRIM_wastage_rates!L57</f>
        <v>0.10460736266919254</v>
      </c>
      <c r="M172" s="158">
        <f>Projected_PRIM_wastage_rates!M57</f>
        <v>0.10460736266919254</v>
      </c>
      <c r="N172" s="158">
        <f>Projected_PRIM_wastage_rates!N57</f>
        <v>0.10460736266919254</v>
      </c>
      <c r="O172" s="158">
        <f>Projected_PRIM_wastage_rates!O57</f>
        <v>0.10460736266919254</v>
      </c>
      <c r="P172" s="507"/>
      <c r="Q172" s="507"/>
    </row>
    <row r="173" spans="2:17" ht="13.15">
      <c r="B173" s="8" t="str">
        <f>Projected_PRIM_wastage_rates!B58</f>
        <v>35-39</v>
      </c>
      <c r="C173" s="158">
        <f>Projected_PRIM_wastage_rates!C58</f>
        <v>8.303415431609712E-2</v>
      </c>
      <c r="D173" s="158">
        <f>Projected_PRIM_wastage_rates!D58</f>
        <v>8.4692509622936965E-2</v>
      </c>
      <c r="E173" s="158">
        <f>Projected_PRIM_wastage_rates!E58</f>
        <v>8.4419366945562763E-2</v>
      </c>
      <c r="F173" s="158">
        <f>Projected_PRIM_wastage_rates!F58</f>
        <v>8.7382954474645447E-2</v>
      </c>
      <c r="G173" s="158">
        <f>Projected_PRIM_wastage_rates!G58</f>
        <v>8.8048448560345133E-2</v>
      </c>
      <c r="H173" s="158">
        <f>Projected_PRIM_wastage_rates!H58</f>
        <v>9.1812230422181229E-2</v>
      </c>
      <c r="I173" s="158">
        <f>Projected_PRIM_wastage_rates!I58</f>
        <v>9.1812230422181229E-2</v>
      </c>
      <c r="J173" s="158">
        <f>Projected_PRIM_wastage_rates!J58</f>
        <v>9.1812230422181229E-2</v>
      </c>
      <c r="K173" s="158">
        <f>Projected_PRIM_wastage_rates!K58</f>
        <v>9.1812230422181229E-2</v>
      </c>
      <c r="L173" s="158">
        <f>Projected_PRIM_wastage_rates!L58</f>
        <v>9.1812230422181229E-2</v>
      </c>
      <c r="M173" s="158">
        <f>Projected_PRIM_wastage_rates!M58</f>
        <v>9.1812230422181229E-2</v>
      </c>
      <c r="N173" s="158">
        <f>Projected_PRIM_wastage_rates!N58</f>
        <v>9.1812230422181229E-2</v>
      </c>
      <c r="O173" s="158">
        <f>Projected_PRIM_wastage_rates!O58</f>
        <v>9.1812230422181229E-2</v>
      </c>
      <c r="P173" s="507"/>
      <c r="Q173" s="507"/>
    </row>
    <row r="174" spans="2:17" ht="13.15">
      <c r="B174" s="8" t="str">
        <f>Projected_PRIM_wastage_rates!B59</f>
        <v>40-44</v>
      </c>
      <c r="C174" s="158">
        <f>Projected_PRIM_wastage_rates!C59</f>
        <v>8.3781590448747445E-2</v>
      </c>
      <c r="D174" s="158">
        <f>Projected_PRIM_wastage_rates!D59</f>
        <v>8.5454873524615754E-2</v>
      </c>
      <c r="E174" s="158">
        <f>Projected_PRIM_wastage_rates!E59</f>
        <v>8.5179272139639606E-2</v>
      </c>
      <c r="F174" s="158">
        <f>Projected_PRIM_wastage_rates!F59</f>
        <v>8.8169536551503266E-2</v>
      </c>
      <c r="G174" s="158">
        <f>Projected_PRIM_wastage_rates!G59</f>
        <v>8.8841021115817612E-2</v>
      </c>
      <c r="H174" s="158">
        <f>Projected_PRIM_wastage_rates!H59</f>
        <v>9.2638682850124512E-2</v>
      </c>
      <c r="I174" s="158">
        <f>Projected_PRIM_wastage_rates!I59</f>
        <v>9.2638682850124512E-2</v>
      </c>
      <c r="J174" s="158">
        <f>Projected_PRIM_wastage_rates!J59</f>
        <v>9.2638682850124512E-2</v>
      </c>
      <c r="K174" s="158">
        <f>Projected_PRIM_wastage_rates!K59</f>
        <v>9.2638682850124512E-2</v>
      </c>
      <c r="L174" s="158">
        <f>Projected_PRIM_wastage_rates!L59</f>
        <v>9.2638682850124512E-2</v>
      </c>
      <c r="M174" s="158">
        <f>Projected_PRIM_wastage_rates!M59</f>
        <v>9.2638682850124512E-2</v>
      </c>
      <c r="N174" s="158">
        <f>Projected_PRIM_wastage_rates!N59</f>
        <v>9.2638682850124512E-2</v>
      </c>
      <c r="O174" s="158">
        <f>Projected_PRIM_wastage_rates!O59</f>
        <v>9.2638682850124512E-2</v>
      </c>
      <c r="P174" s="507"/>
      <c r="Q174" s="507"/>
    </row>
    <row r="175" spans="2:17" ht="13.15">
      <c r="B175" s="8" t="str">
        <f>Projected_PRIM_wastage_rates!B60</f>
        <v>45-49</v>
      </c>
      <c r="C175" s="158">
        <f>Projected_PRIM_wastage_rates!C60</f>
        <v>8.7748424357746921E-2</v>
      </c>
      <c r="D175" s="158">
        <f>Projected_PRIM_wastage_rates!D60</f>
        <v>8.9500932905573413E-2</v>
      </c>
      <c r="E175" s="158">
        <f>Projected_PRIM_wastage_rates!E60</f>
        <v>8.9212282533183265E-2</v>
      </c>
      <c r="F175" s="158">
        <f>Projected_PRIM_wastage_rates!F60</f>
        <v>9.2344127955890976E-2</v>
      </c>
      <c r="G175" s="158">
        <f>Projected_PRIM_wastage_rates!G60</f>
        <v>9.3047405515836276E-2</v>
      </c>
      <c r="H175" s="158">
        <f>Projected_PRIM_wastage_rates!H60</f>
        <v>9.7024876361689869E-2</v>
      </c>
      <c r="I175" s="158">
        <f>Projected_PRIM_wastage_rates!I60</f>
        <v>9.7024876361689869E-2</v>
      </c>
      <c r="J175" s="158">
        <f>Projected_PRIM_wastage_rates!J60</f>
        <v>9.7024876361689869E-2</v>
      </c>
      <c r="K175" s="158">
        <f>Projected_PRIM_wastage_rates!K60</f>
        <v>9.7024876361689869E-2</v>
      </c>
      <c r="L175" s="158">
        <f>Projected_PRIM_wastage_rates!L60</f>
        <v>9.7024876361689869E-2</v>
      </c>
      <c r="M175" s="158">
        <f>Projected_PRIM_wastage_rates!M60</f>
        <v>9.7024876361689869E-2</v>
      </c>
      <c r="N175" s="158">
        <f>Projected_PRIM_wastage_rates!N60</f>
        <v>9.7024876361689869E-2</v>
      </c>
      <c r="O175" s="158">
        <f>Projected_PRIM_wastage_rates!O60</f>
        <v>9.7024876361689869E-2</v>
      </c>
      <c r="P175" s="507"/>
      <c r="Q175" s="507"/>
    </row>
    <row r="176" spans="2:17" ht="13.15">
      <c r="B176" s="8" t="str">
        <f>Projected_PRIM_wastage_rates!B61</f>
        <v>50-54</v>
      </c>
      <c r="C176" s="158">
        <f>Projected_PRIM_wastage_rates!C61</f>
        <v>9.4899963559398337E-2</v>
      </c>
      <c r="D176" s="158">
        <f>Projected_PRIM_wastage_rates!D61</f>
        <v>9.6795302405007874E-2</v>
      </c>
      <c r="E176" s="158">
        <f>Projected_PRIM_wastage_rates!E61</f>
        <v>9.6483126887080037E-2</v>
      </c>
      <c r="F176" s="158">
        <f>Projected_PRIM_wastage_rates!F61</f>
        <v>9.9870219232771715E-2</v>
      </c>
      <c r="G176" s="158">
        <f>Projected_PRIM_wastage_rates!G61</f>
        <v>0.10063081425541111</v>
      </c>
      <c r="H176" s="158">
        <f>Projected_PRIM_wastage_rates!H61</f>
        <v>0.10493245090692725</v>
      </c>
      <c r="I176" s="158">
        <f>Projected_PRIM_wastage_rates!I61</f>
        <v>0.10493245090692725</v>
      </c>
      <c r="J176" s="158">
        <f>Projected_PRIM_wastage_rates!J61</f>
        <v>0.10493245090692725</v>
      </c>
      <c r="K176" s="158">
        <f>Projected_PRIM_wastage_rates!K61</f>
        <v>0.10493245090692725</v>
      </c>
      <c r="L176" s="158">
        <f>Projected_PRIM_wastage_rates!L61</f>
        <v>0.10493245090692725</v>
      </c>
      <c r="M176" s="158">
        <f>Projected_PRIM_wastage_rates!M61</f>
        <v>0.10493245090692725</v>
      </c>
      <c r="N176" s="158">
        <f>Projected_PRIM_wastage_rates!N61</f>
        <v>0.10493245090692725</v>
      </c>
      <c r="O176" s="158">
        <f>Projected_PRIM_wastage_rates!O61</f>
        <v>0.10493245090692725</v>
      </c>
      <c r="P176" s="507"/>
      <c r="Q176" s="507"/>
    </row>
    <row r="177" spans="2:17" ht="13.15">
      <c r="B177" s="8" t="str">
        <f>Projected_PRIM_wastage_rates!B62</f>
        <v>55-59</v>
      </c>
      <c r="C177" s="158">
        <f>Projected_PRIM_wastage_rates!C62</f>
        <v>6.0510051643529045E-2</v>
      </c>
      <c r="D177" s="158">
        <f>Projected_PRIM_wastage_rates!D62</f>
        <v>6.1718556337611849E-2</v>
      </c>
      <c r="E177" s="158">
        <f>Projected_PRIM_wastage_rates!E62</f>
        <v>6.1519507191509323E-2</v>
      </c>
      <c r="F177" s="158">
        <f>Projected_PRIM_wastage_rates!F62</f>
        <v>6.367918276009818E-2</v>
      </c>
      <c r="G177" s="158">
        <f>Projected_PRIM_wastage_rates!G62</f>
        <v>6.4164152852535725E-2</v>
      </c>
      <c r="H177" s="158">
        <f>Projected_PRIM_wastage_rates!H62</f>
        <v>6.6906959553109643E-2</v>
      </c>
      <c r="I177" s="158">
        <f>Projected_PRIM_wastage_rates!I62</f>
        <v>6.6906959553109643E-2</v>
      </c>
      <c r="J177" s="158">
        <f>Projected_PRIM_wastage_rates!J62</f>
        <v>6.6906959553109643E-2</v>
      </c>
      <c r="K177" s="158">
        <f>Projected_PRIM_wastage_rates!K62</f>
        <v>6.6906959553109643E-2</v>
      </c>
      <c r="L177" s="158">
        <f>Projected_PRIM_wastage_rates!L62</f>
        <v>6.6906959553109643E-2</v>
      </c>
      <c r="M177" s="158">
        <f>Projected_PRIM_wastage_rates!M62</f>
        <v>6.6906959553109643E-2</v>
      </c>
      <c r="N177" s="158">
        <f>Projected_PRIM_wastage_rates!N62</f>
        <v>6.6906959553109643E-2</v>
      </c>
      <c r="O177" s="158">
        <f>Projected_PRIM_wastage_rates!O62</f>
        <v>6.6906959553109643E-2</v>
      </c>
      <c r="P177" s="507"/>
      <c r="Q177" s="507"/>
    </row>
    <row r="178" spans="2:17" ht="13.15">
      <c r="B178" s="8" t="str">
        <f>Projected_PRIM_wastage_rates!B63</f>
        <v>60-64</v>
      </c>
      <c r="C178" s="158">
        <f>Projected_PRIM_wastage_rates!C63</f>
        <v>3.397702260906494E-2</v>
      </c>
      <c r="D178" s="158">
        <f>Projected_PRIM_wastage_rates!D63</f>
        <v>3.4655610549394415E-2</v>
      </c>
      <c r="E178" s="158">
        <f>Projected_PRIM_wastage_rates!E63</f>
        <v>3.4543842386027396E-2</v>
      </c>
      <c r="F178" s="158">
        <f>Projected_PRIM_wastage_rates!F63</f>
        <v>3.5756522653670762E-2</v>
      </c>
      <c r="G178" s="158">
        <f>Projected_PRIM_wastage_rates!G63</f>
        <v>3.6028838398706707E-2</v>
      </c>
      <c r="H178" s="158">
        <f>Projected_PRIM_wastage_rates!H63</f>
        <v>3.756895285484204E-2</v>
      </c>
      <c r="I178" s="158">
        <f>Projected_PRIM_wastage_rates!I63</f>
        <v>3.756895285484204E-2</v>
      </c>
      <c r="J178" s="158">
        <f>Projected_PRIM_wastage_rates!J63</f>
        <v>3.756895285484204E-2</v>
      </c>
      <c r="K178" s="158">
        <f>Projected_PRIM_wastage_rates!K63</f>
        <v>3.756895285484204E-2</v>
      </c>
      <c r="L178" s="158">
        <f>Projected_PRIM_wastage_rates!L63</f>
        <v>3.756895285484204E-2</v>
      </c>
      <c r="M178" s="158">
        <f>Projected_PRIM_wastage_rates!M63</f>
        <v>3.756895285484204E-2</v>
      </c>
      <c r="N178" s="158">
        <f>Projected_PRIM_wastage_rates!N63</f>
        <v>3.756895285484204E-2</v>
      </c>
      <c r="O178" s="158">
        <f>Projected_PRIM_wastage_rates!O63</f>
        <v>3.756895285484204E-2</v>
      </c>
      <c r="P178" s="507"/>
      <c r="Q178" s="507"/>
    </row>
    <row r="179" spans="2:17" ht="13.15">
      <c r="B179" s="8" t="str">
        <f>Projected_PRIM_wastage_rates!B64</f>
        <v>65 plus</v>
      </c>
      <c r="C179" s="158">
        <f>Projected_PRIM_wastage_rates!C64</f>
        <v>1.7668918397036694E-2</v>
      </c>
      <c r="D179" s="158">
        <f>Projected_PRIM_wastage_rates!D64</f>
        <v>1.8021801434519084E-2</v>
      </c>
      <c r="E179" s="158">
        <f>Projected_PRIM_wastage_rates!E64</f>
        <v>1.7963679138735828E-2</v>
      </c>
      <c r="F179" s="158">
        <f>Projected_PRIM_wastage_rates!F64</f>
        <v>1.8594303809332205E-2</v>
      </c>
      <c r="G179" s="158">
        <f>Projected_PRIM_wastage_rates!G64</f>
        <v>1.873591494261569E-2</v>
      </c>
      <c r="H179" s="158">
        <f>Projected_PRIM_wastage_rates!H64</f>
        <v>1.9536813742980021E-2</v>
      </c>
      <c r="I179" s="158">
        <f>Projected_PRIM_wastage_rates!I64</f>
        <v>1.9536813742980021E-2</v>
      </c>
      <c r="J179" s="158">
        <f>Projected_PRIM_wastage_rates!J64</f>
        <v>1.9536813742980021E-2</v>
      </c>
      <c r="K179" s="158">
        <f>Projected_PRIM_wastage_rates!K64</f>
        <v>1.9536813742980021E-2</v>
      </c>
      <c r="L179" s="158">
        <f>Projected_PRIM_wastage_rates!L64</f>
        <v>1.9536813742980021E-2</v>
      </c>
      <c r="M179" s="158">
        <f>Projected_PRIM_wastage_rates!M64</f>
        <v>1.9536813742980021E-2</v>
      </c>
      <c r="N179" s="158">
        <f>Projected_PRIM_wastage_rates!N64</f>
        <v>1.9536813742980021E-2</v>
      </c>
      <c r="O179" s="158">
        <f>Projected_PRIM_wastage_rates!O64</f>
        <v>1.9536813742980021E-2</v>
      </c>
      <c r="P179" s="507"/>
      <c r="Q179" s="507"/>
    </row>
    <row r="180" spans="2:17" ht="13.15">
      <c r="B180" s="8" t="str">
        <f>Projected_PRIM_wastage_rates!B65</f>
        <v>Total</v>
      </c>
      <c r="C180" s="158">
        <f>Projected_PRIM_wastage_rates!C65</f>
        <v>9.4914067429644228E-2</v>
      </c>
      <c r="D180" s="158">
        <f>Projected_PRIM_wastage_rates!D65</f>
        <v>9.6809687957270782E-2</v>
      </c>
      <c r="E180" s="158">
        <f>Projected_PRIM_wastage_rates!E65</f>
        <v>9.6497466044351485E-2</v>
      </c>
      <c r="F180" s="158">
        <f>Projected_PRIM_wastage_rates!F65</f>
        <v>9.9885061773913542E-2</v>
      </c>
      <c r="G180" s="158">
        <f>Projected_PRIM_wastage_rates!G65</f>
        <v>0.1006457698348841</v>
      </c>
      <c r="H180" s="158">
        <f>Projected_PRIM_wastage_rates!H65</f>
        <v>0.1049480457882809</v>
      </c>
      <c r="I180" s="158">
        <f>Projected_PRIM_wastage_rates!I65</f>
        <v>0.1049480457882809</v>
      </c>
      <c r="J180" s="158">
        <f>Projected_PRIM_wastage_rates!J65</f>
        <v>0.1049480457882809</v>
      </c>
      <c r="K180" s="158">
        <f>Projected_PRIM_wastage_rates!K65</f>
        <v>0.1049480457882809</v>
      </c>
      <c r="L180" s="158">
        <f>Projected_PRIM_wastage_rates!L65</f>
        <v>0.1049480457882809</v>
      </c>
      <c r="M180" s="158">
        <f>Projected_PRIM_wastage_rates!M65</f>
        <v>0.1049480457882809</v>
      </c>
      <c r="N180" s="158">
        <f>Projected_PRIM_wastage_rates!N65</f>
        <v>0.1049480457882809</v>
      </c>
      <c r="O180" s="158">
        <f>Projected_PRIM_wastage_rates!O65</f>
        <v>0.1049480457882809</v>
      </c>
      <c r="P180" s="507"/>
      <c r="Q180" s="507"/>
    </row>
    <row r="181" spans="2:17" ht="13.15">
      <c r="B181" s="5"/>
      <c r="C181" s="5"/>
      <c r="D181" s="5"/>
      <c r="E181" s="5"/>
      <c r="F181" s="5"/>
      <c r="G181" s="5"/>
      <c r="H181" s="5"/>
      <c r="I181" s="5"/>
      <c r="J181" s="5"/>
      <c r="K181" s="5"/>
      <c r="L181" s="5"/>
      <c r="M181" s="5"/>
      <c r="N181" s="5"/>
      <c r="O181" s="5"/>
      <c r="P181" s="234"/>
      <c r="Q181" s="234"/>
    </row>
    <row r="182" spans="2:17" ht="13.15">
      <c r="B182" s="106" t="s">
        <v>47</v>
      </c>
      <c r="C182" s="5"/>
      <c r="D182" s="5"/>
      <c r="E182" s="5"/>
      <c r="F182" s="5"/>
      <c r="G182" s="5"/>
      <c r="H182" s="5"/>
      <c r="I182" s="5"/>
      <c r="J182" s="5"/>
      <c r="K182" s="5"/>
      <c r="L182" s="5"/>
      <c r="M182" s="5"/>
      <c r="N182" s="5"/>
      <c r="O182" s="5"/>
      <c r="P182" s="234"/>
      <c r="Q182" s="234"/>
    </row>
    <row r="183" spans="2:17" ht="13.15">
      <c r="B183" s="5"/>
      <c r="C183" s="5"/>
      <c r="D183" s="5"/>
      <c r="E183" s="5"/>
      <c r="F183" s="5"/>
      <c r="G183" s="5"/>
      <c r="H183" s="5"/>
      <c r="I183" s="5"/>
      <c r="J183" s="5"/>
      <c r="K183" s="5"/>
      <c r="L183" s="5"/>
      <c r="M183" s="5"/>
      <c r="N183" s="5"/>
      <c r="O183" s="5"/>
      <c r="P183" s="234"/>
      <c r="Q183" s="234"/>
    </row>
    <row r="184" spans="2:17" ht="13.15">
      <c r="B184" s="8" t="str">
        <f>Projected_PRIM_wastage_rates!B69</f>
        <v>Age group</v>
      </c>
      <c r="C184" s="8" t="str">
        <f>Projected_PRIM_wastage_rates!C69</f>
        <v>2017/18</v>
      </c>
      <c r="D184" s="8" t="str">
        <f>Projected_PRIM_wastage_rates!D69</f>
        <v>2018/19</v>
      </c>
      <c r="E184" s="8" t="str">
        <f>Projected_PRIM_wastage_rates!E69</f>
        <v>2019/20</v>
      </c>
      <c r="F184" s="8" t="str">
        <f>Projected_PRIM_wastage_rates!F69</f>
        <v>2020/21</v>
      </c>
      <c r="G184" s="8" t="str">
        <f>Projected_PRIM_wastage_rates!G69</f>
        <v>2021/22</v>
      </c>
      <c r="H184" s="8" t="str">
        <f>Projected_PRIM_wastage_rates!H69</f>
        <v>2022/23</v>
      </c>
      <c r="I184" s="8" t="str">
        <f>Projected_PRIM_wastage_rates!I69</f>
        <v>2023/24</v>
      </c>
      <c r="J184" s="8" t="str">
        <f>Projected_PRIM_wastage_rates!J69</f>
        <v>2024/25</v>
      </c>
      <c r="K184" s="8" t="str">
        <f>Projected_PRIM_wastage_rates!K69</f>
        <v>2025/26</v>
      </c>
      <c r="L184" s="8" t="str">
        <f>Projected_PRIM_wastage_rates!L69</f>
        <v>2026/27</v>
      </c>
      <c r="M184" s="8" t="str">
        <f>Projected_PRIM_wastage_rates!M69</f>
        <v>2027/28</v>
      </c>
      <c r="N184" s="8" t="str">
        <f>Projected_PRIM_wastage_rates!N69</f>
        <v>2028/29</v>
      </c>
      <c r="O184" s="8" t="str">
        <f>Projected_PRIM_wastage_rates!O69</f>
        <v>2029/30</v>
      </c>
      <c r="P184" s="1164"/>
      <c r="Q184" s="162"/>
    </row>
    <row r="185" spans="2:17" ht="13.15">
      <c r="B185" s="8" t="str">
        <f>Projected_PRIM_wastage_rates!B70</f>
        <v>20-24</v>
      </c>
      <c r="C185" s="158">
        <f>Projected_PRIM_wastage_rates!C70</f>
        <v>0.11081795920403568</v>
      </c>
      <c r="D185" s="158">
        <f>Projected_PRIM_wastage_rates!D70</f>
        <v>0.11235658123775513</v>
      </c>
      <c r="E185" s="158">
        <f>Projected_PRIM_wastage_rates!E70</f>
        <v>0.11321656882809764</v>
      </c>
      <c r="F185" s="158">
        <f>Projected_PRIM_wastage_rates!F70</f>
        <v>0.11421349937907266</v>
      </c>
      <c r="G185" s="158">
        <f>Projected_PRIM_wastage_rates!G70</f>
        <v>0.11474877649670244</v>
      </c>
      <c r="H185" s="158">
        <f>Projected_PRIM_wastage_rates!H70</f>
        <v>0.11518071165629201</v>
      </c>
      <c r="I185" s="158">
        <f>Projected_PRIM_wastage_rates!I70</f>
        <v>0.11518071165629201</v>
      </c>
      <c r="J185" s="158">
        <f>Projected_PRIM_wastage_rates!J70</f>
        <v>0.11518071165629201</v>
      </c>
      <c r="K185" s="158">
        <f>Projected_PRIM_wastage_rates!K70</f>
        <v>0.11518071165629201</v>
      </c>
      <c r="L185" s="158">
        <f>Projected_PRIM_wastage_rates!L70</f>
        <v>0.11518071165629201</v>
      </c>
      <c r="M185" s="158">
        <f>Projected_PRIM_wastage_rates!M70</f>
        <v>0.11518071165629201</v>
      </c>
      <c r="N185" s="158">
        <f>Projected_PRIM_wastage_rates!N70</f>
        <v>0.11518071165629201</v>
      </c>
      <c r="O185" s="158">
        <f>Projected_PRIM_wastage_rates!O70</f>
        <v>0.11518071165629201</v>
      </c>
      <c r="P185" s="507"/>
      <c r="Q185" s="507"/>
    </row>
    <row r="186" spans="2:17" ht="13.15">
      <c r="B186" s="8" t="str">
        <f>Projected_PRIM_wastage_rates!B71</f>
        <v>25-29</v>
      </c>
      <c r="C186" s="158">
        <f>Projected_PRIM_wastage_rates!C71</f>
        <v>9.7517020249980213E-2</v>
      </c>
      <c r="D186" s="158">
        <f>Projected_PRIM_wastage_rates!D71</f>
        <v>9.8870968988045593E-2</v>
      </c>
      <c r="E186" s="158">
        <f>Projected_PRIM_wastage_rates!E71</f>
        <v>9.9627736463863789E-2</v>
      </c>
      <c r="F186" s="158">
        <f>Projected_PRIM_wastage_rates!F71</f>
        <v>0.10050501030490484</v>
      </c>
      <c r="G186" s="158">
        <f>Projected_PRIM_wastage_rates!G71</f>
        <v>0.10097604072176307</v>
      </c>
      <c r="H186" s="158">
        <f>Projected_PRIM_wastage_rates!H71</f>
        <v>0.10135613281159142</v>
      </c>
      <c r="I186" s="158">
        <f>Projected_PRIM_wastage_rates!I71</f>
        <v>0.10135613281159142</v>
      </c>
      <c r="J186" s="158">
        <f>Projected_PRIM_wastage_rates!J71</f>
        <v>0.10135613281159142</v>
      </c>
      <c r="K186" s="158">
        <f>Projected_PRIM_wastage_rates!K71</f>
        <v>0.10135613281159142</v>
      </c>
      <c r="L186" s="158">
        <f>Projected_PRIM_wastage_rates!L71</f>
        <v>0.10135613281159142</v>
      </c>
      <c r="M186" s="158">
        <f>Projected_PRIM_wastage_rates!M71</f>
        <v>0.10135613281159142</v>
      </c>
      <c r="N186" s="158">
        <f>Projected_PRIM_wastage_rates!N71</f>
        <v>0.10135613281159142</v>
      </c>
      <c r="O186" s="158">
        <f>Projected_PRIM_wastage_rates!O71</f>
        <v>0.10135613281159142</v>
      </c>
      <c r="P186" s="507"/>
      <c r="Q186" s="507"/>
    </row>
    <row r="187" spans="2:17" ht="13.15">
      <c r="B187" s="8" t="str">
        <f>Projected_PRIM_wastage_rates!B72</f>
        <v>30-34</v>
      </c>
      <c r="C187" s="158">
        <f>Projected_PRIM_wastage_rates!C72</f>
        <v>8.5648942349535934E-2</v>
      </c>
      <c r="D187" s="158">
        <f>Projected_PRIM_wastage_rates!D72</f>
        <v>8.6838111964373632E-2</v>
      </c>
      <c r="E187" s="158">
        <f>Projected_PRIM_wastage_rates!E72</f>
        <v>8.7502778847572099E-2</v>
      </c>
      <c r="F187" s="158">
        <f>Projected_PRIM_wastage_rates!F72</f>
        <v>8.8273286154332192E-2</v>
      </c>
      <c r="G187" s="158">
        <f>Projected_PRIM_wastage_rates!G72</f>
        <v>8.8686990930328724E-2</v>
      </c>
      <c r="H187" s="158">
        <f>Projected_PRIM_wastage_rates!H72</f>
        <v>8.9020824812924518E-2</v>
      </c>
      <c r="I187" s="158">
        <f>Projected_PRIM_wastage_rates!I72</f>
        <v>8.9020824812924518E-2</v>
      </c>
      <c r="J187" s="158">
        <f>Projected_PRIM_wastage_rates!J72</f>
        <v>8.9020824812924518E-2</v>
      </c>
      <c r="K187" s="158">
        <f>Projected_PRIM_wastage_rates!K72</f>
        <v>8.9020824812924518E-2</v>
      </c>
      <c r="L187" s="158">
        <f>Projected_PRIM_wastage_rates!L72</f>
        <v>8.9020824812924518E-2</v>
      </c>
      <c r="M187" s="158">
        <f>Projected_PRIM_wastage_rates!M72</f>
        <v>8.9020824812924518E-2</v>
      </c>
      <c r="N187" s="158">
        <f>Projected_PRIM_wastage_rates!N72</f>
        <v>8.9020824812924518E-2</v>
      </c>
      <c r="O187" s="158">
        <f>Projected_PRIM_wastage_rates!O72</f>
        <v>8.9020824812924518E-2</v>
      </c>
      <c r="P187" s="507"/>
      <c r="Q187" s="507"/>
    </row>
    <row r="188" spans="2:17" ht="13.15">
      <c r="B188" s="8" t="str">
        <f>Projected_PRIM_wastage_rates!B73</f>
        <v>35-39</v>
      </c>
      <c r="C188" s="158">
        <f>Projected_PRIM_wastage_rates!C73</f>
        <v>8.0784393875897656E-2</v>
      </c>
      <c r="D188" s="158">
        <f>Projected_PRIM_wastage_rates!D73</f>
        <v>8.1906022980881205E-2</v>
      </c>
      <c r="E188" s="158">
        <f>Projected_PRIM_wastage_rates!E73</f>
        <v>8.2532939202093147E-2</v>
      </c>
      <c r="F188" s="158">
        <f>Projected_PRIM_wastage_rates!F73</f>
        <v>8.325968449568405E-2</v>
      </c>
      <c r="G188" s="158">
        <f>Projected_PRIM_wastage_rates!G73</f>
        <v>8.364989234479038E-2</v>
      </c>
      <c r="H188" s="158">
        <f>Projected_PRIM_wastage_rates!H73</f>
        <v>8.3964765676800474E-2</v>
      </c>
      <c r="I188" s="158">
        <f>Projected_PRIM_wastage_rates!I73</f>
        <v>8.3964765676800474E-2</v>
      </c>
      <c r="J188" s="158">
        <f>Projected_PRIM_wastage_rates!J73</f>
        <v>8.3964765676800474E-2</v>
      </c>
      <c r="K188" s="158">
        <f>Projected_PRIM_wastage_rates!K73</f>
        <v>8.3964765676800474E-2</v>
      </c>
      <c r="L188" s="158">
        <f>Projected_PRIM_wastage_rates!L73</f>
        <v>8.3964765676800474E-2</v>
      </c>
      <c r="M188" s="158">
        <f>Projected_PRIM_wastage_rates!M73</f>
        <v>8.3964765676800474E-2</v>
      </c>
      <c r="N188" s="158">
        <f>Projected_PRIM_wastage_rates!N73</f>
        <v>8.3964765676800474E-2</v>
      </c>
      <c r="O188" s="158">
        <f>Projected_PRIM_wastage_rates!O73</f>
        <v>8.3964765676800474E-2</v>
      </c>
      <c r="P188" s="507"/>
      <c r="Q188" s="507"/>
    </row>
    <row r="189" spans="2:17" ht="13.15">
      <c r="B189" s="8" t="str">
        <f>Projected_PRIM_wastage_rates!B74</f>
        <v>40-44</v>
      </c>
      <c r="C189" s="158">
        <f>Projected_PRIM_wastage_rates!C74</f>
        <v>7.7220124796267275E-2</v>
      </c>
      <c r="D189" s="158">
        <f>Projected_PRIM_wastage_rates!D74</f>
        <v>7.8292266769567354E-2</v>
      </c>
      <c r="E189" s="158">
        <f>Projected_PRIM_wastage_rates!E74</f>
        <v>7.8891522968891681E-2</v>
      </c>
      <c r="F189" s="158">
        <f>Projected_PRIM_wastage_rates!F74</f>
        <v>7.9586203705772629E-2</v>
      </c>
      <c r="G189" s="158">
        <f>Projected_PRIM_wastage_rates!G74</f>
        <v>7.9959195286928311E-2</v>
      </c>
      <c r="H189" s="158">
        <f>Projected_PRIM_wastage_rates!H74</f>
        <v>8.0260176167346722E-2</v>
      </c>
      <c r="I189" s="158">
        <f>Projected_PRIM_wastage_rates!I74</f>
        <v>8.0260176167346722E-2</v>
      </c>
      <c r="J189" s="158">
        <f>Projected_PRIM_wastage_rates!J74</f>
        <v>8.0260176167346722E-2</v>
      </c>
      <c r="K189" s="158">
        <f>Projected_PRIM_wastage_rates!K74</f>
        <v>8.0260176167346722E-2</v>
      </c>
      <c r="L189" s="158">
        <f>Projected_PRIM_wastage_rates!L74</f>
        <v>8.0260176167346722E-2</v>
      </c>
      <c r="M189" s="158">
        <f>Projected_PRIM_wastage_rates!M74</f>
        <v>8.0260176167346722E-2</v>
      </c>
      <c r="N189" s="158">
        <f>Projected_PRIM_wastage_rates!N74</f>
        <v>8.0260176167346722E-2</v>
      </c>
      <c r="O189" s="158">
        <f>Projected_PRIM_wastage_rates!O74</f>
        <v>8.0260176167346722E-2</v>
      </c>
      <c r="P189" s="507"/>
      <c r="Q189" s="507"/>
    </row>
    <row r="190" spans="2:17" ht="13.15">
      <c r="B190" s="8" t="str">
        <f>Projected_PRIM_wastage_rates!B75</f>
        <v>45-49</v>
      </c>
      <c r="C190" s="158">
        <f>Projected_PRIM_wastage_rates!C75</f>
        <v>8.2914221876800726E-2</v>
      </c>
      <c r="D190" s="158">
        <f>Projected_PRIM_wastage_rates!D75</f>
        <v>8.4065422003609253E-2</v>
      </c>
      <c r="E190" s="158">
        <f>Projected_PRIM_wastage_rates!E75</f>
        <v>8.4708866463235777E-2</v>
      </c>
      <c r="F190" s="158">
        <f>Projected_PRIM_wastage_rates!F75</f>
        <v>8.5454771923803879E-2</v>
      </c>
      <c r="G190" s="158">
        <f>Projected_PRIM_wastage_rates!G75</f>
        <v>8.5855267349053632E-2</v>
      </c>
      <c r="H190" s="158">
        <f>Projected_PRIM_wastage_rates!H75</f>
        <v>8.617844211166284E-2</v>
      </c>
      <c r="I190" s="158">
        <f>Projected_PRIM_wastage_rates!I75</f>
        <v>8.617844211166284E-2</v>
      </c>
      <c r="J190" s="158">
        <f>Projected_PRIM_wastage_rates!J75</f>
        <v>8.617844211166284E-2</v>
      </c>
      <c r="K190" s="158">
        <f>Projected_PRIM_wastage_rates!K75</f>
        <v>8.617844211166284E-2</v>
      </c>
      <c r="L190" s="158">
        <f>Projected_PRIM_wastage_rates!L75</f>
        <v>8.617844211166284E-2</v>
      </c>
      <c r="M190" s="158">
        <f>Projected_PRIM_wastage_rates!M75</f>
        <v>8.617844211166284E-2</v>
      </c>
      <c r="N190" s="158">
        <f>Projected_PRIM_wastage_rates!N75</f>
        <v>8.617844211166284E-2</v>
      </c>
      <c r="O190" s="158">
        <f>Projected_PRIM_wastage_rates!O75</f>
        <v>8.617844211166284E-2</v>
      </c>
      <c r="P190" s="507"/>
      <c r="Q190" s="507"/>
    </row>
    <row r="191" spans="2:17" ht="13.15">
      <c r="B191" s="8" t="str">
        <f>Projected_PRIM_wastage_rates!B76</f>
        <v>50-54</v>
      </c>
      <c r="C191" s="158">
        <f>Projected_PRIM_wastage_rates!C76</f>
        <v>8.4883984504643739E-2</v>
      </c>
      <c r="D191" s="158">
        <f>Projected_PRIM_wastage_rates!D76</f>
        <v>8.6062533268822641E-2</v>
      </c>
      <c r="E191" s="158">
        <f>Projected_PRIM_wastage_rates!E76</f>
        <v>8.6721263801465054E-2</v>
      </c>
      <c r="F191" s="158">
        <f>Projected_PRIM_wastage_rates!F76</f>
        <v>8.7484889463307125E-2</v>
      </c>
      <c r="G191" s="158">
        <f>Projected_PRIM_wastage_rates!G76</f>
        <v>8.789489931085287E-2</v>
      </c>
      <c r="H191" s="158">
        <f>Projected_PRIM_wastage_rates!H76</f>
        <v>8.8225751617256626E-2</v>
      </c>
      <c r="I191" s="158">
        <f>Projected_PRIM_wastage_rates!I76</f>
        <v>8.8225751617256626E-2</v>
      </c>
      <c r="J191" s="158">
        <f>Projected_PRIM_wastage_rates!J76</f>
        <v>8.8225751617256626E-2</v>
      </c>
      <c r="K191" s="158">
        <f>Projected_PRIM_wastage_rates!K76</f>
        <v>8.8225751617256626E-2</v>
      </c>
      <c r="L191" s="158">
        <f>Projected_PRIM_wastage_rates!L76</f>
        <v>8.8225751617256626E-2</v>
      </c>
      <c r="M191" s="158">
        <f>Projected_PRIM_wastage_rates!M76</f>
        <v>8.8225751617256626E-2</v>
      </c>
      <c r="N191" s="158">
        <f>Projected_PRIM_wastage_rates!N76</f>
        <v>8.8225751617256626E-2</v>
      </c>
      <c r="O191" s="158">
        <f>Projected_PRIM_wastage_rates!O76</f>
        <v>8.8225751617256626E-2</v>
      </c>
      <c r="P191" s="507"/>
      <c r="Q191" s="507"/>
    </row>
    <row r="192" spans="2:17" ht="13.15">
      <c r="B192" s="8" t="str">
        <f>Projected_PRIM_wastage_rates!B77</f>
        <v>55-59</v>
      </c>
      <c r="C192" s="158">
        <f>Projected_PRIM_wastage_rates!C77</f>
        <v>5.532798050415029E-2</v>
      </c>
      <c r="D192" s="158">
        <f>Projected_PRIM_wastage_rates!D77</f>
        <v>5.6096166910905423E-2</v>
      </c>
      <c r="E192" s="158">
        <f>Projected_PRIM_wastage_rates!E77</f>
        <v>5.652553212367456E-2</v>
      </c>
      <c r="F192" s="158">
        <f>Projected_PRIM_wastage_rates!F77</f>
        <v>5.7023268722367751E-2</v>
      </c>
      <c r="G192" s="158">
        <f>Projected_PRIM_wastage_rates!G77</f>
        <v>5.729051603626216E-2</v>
      </c>
      <c r="H192" s="158">
        <f>Projected_PRIM_wastage_rates!H77</f>
        <v>5.7506167905873186E-2</v>
      </c>
      <c r="I192" s="158">
        <f>Projected_PRIM_wastage_rates!I77</f>
        <v>5.7506167905873186E-2</v>
      </c>
      <c r="J192" s="158">
        <f>Projected_PRIM_wastage_rates!J77</f>
        <v>5.7506167905873186E-2</v>
      </c>
      <c r="K192" s="158">
        <f>Projected_PRIM_wastage_rates!K77</f>
        <v>5.7506167905873186E-2</v>
      </c>
      <c r="L192" s="158">
        <f>Projected_PRIM_wastage_rates!L77</f>
        <v>5.7506167905873186E-2</v>
      </c>
      <c r="M192" s="158">
        <f>Projected_PRIM_wastage_rates!M77</f>
        <v>5.7506167905873186E-2</v>
      </c>
      <c r="N192" s="158">
        <f>Projected_PRIM_wastage_rates!N77</f>
        <v>5.7506167905873186E-2</v>
      </c>
      <c r="O192" s="158">
        <f>Projected_PRIM_wastage_rates!O77</f>
        <v>5.7506167905873186E-2</v>
      </c>
      <c r="P192" s="507"/>
      <c r="Q192" s="507"/>
    </row>
    <row r="193" spans="2:17" ht="13.15">
      <c r="B193" s="8" t="str">
        <f>Projected_PRIM_wastage_rates!B78</f>
        <v>60-64</v>
      </c>
      <c r="C193" s="158">
        <f>Projected_PRIM_wastage_rates!C78</f>
        <v>2.2871845207092744E-2</v>
      </c>
      <c r="D193" s="158">
        <f>Projected_PRIM_wastage_rates!D78</f>
        <v>2.3189403166472417E-2</v>
      </c>
      <c r="E193" s="158">
        <f>Projected_PRIM_wastage_rates!E78</f>
        <v>2.3366896987759268E-2</v>
      </c>
      <c r="F193" s="158">
        <f>Projected_PRIM_wastage_rates!F78</f>
        <v>2.3572654623145246E-2</v>
      </c>
      <c r="G193" s="158">
        <f>Projected_PRIM_wastage_rates!G78</f>
        <v>2.3683131078994665E-2</v>
      </c>
      <c r="H193" s="158">
        <f>Projected_PRIM_wastage_rates!H78</f>
        <v>2.377227867005835E-2</v>
      </c>
      <c r="I193" s="158">
        <f>Projected_PRIM_wastage_rates!I78</f>
        <v>2.377227867005835E-2</v>
      </c>
      <c r="J193" s="158">
        <f>Projected_PRIM_wastage_rates!J78</f>
        <v>2.377227867005835E-2</v>
      </c>
      <c r="K193" s="158">
        <f>Projected_PRIM_wastage_rates!K78</f>
        <v>2.377227867005835E-2</v>
      </c>
      <c r="L193" s="158">
        <f>Projected_PRIM_wastage_rates!L78</f>
        <v>2.377227867005835E-2</v>
      </c>
      <c r="M193" s="158">
        <f>Projected_PRIM_wastage_rates!M78</f>
        <v>2.377227867005835E-2</v>
      </c>
      <c r="N193" s="158">
        <f>Projected_PRIM_wastage_rates!N78</f>
        <v>2.377227867005835E-2</v>
      </c>
      <c r="O193" s="158">
        <f>Projected_PRIM_wastage_rates!O78</f>
        <v>2.377227867005835E-2</v>
      </c>
      <c r="P193" s="507"/>
      <c r="Q193" s="507"/>
    </row>
    <row r="194" spans="2:17" ht="13.15">
      <c r="B194" s="8" t="str">
        <f>Projected_PRIM_wastage_rates!B79</f>
        <v>65 plus</v>
      </c>
      <c r="C194" s="158">
        <f>Projected_PRIM_wastage_rates!C79</f>
        <v>2.2531019516217589E-2</v>
      </c>
      <c r="D194" s="158">
        <f>Projected_PRIM_wastage_rates!D79</f>
        <v>2.2843845373315241E-2</v>
      </c>
      <c r="E194" s="158">
        <f>Projected_PRIM_wastage_rates!E79</f>
        <v>2.3018694263521176E-2</v>
      </c>
      <c r="F194" s="158">
        <f>Projected_PRIM_wastage_rates!F79</f>
        <v>2.3221385793501217E-2</v>
      </c>
      <c r="G194" s="158">
        <f>Projected_PRIM_wastage_rates!G79</f>
        <v>2.3330215980147194E-2</v>
      </c>
      <c r="H194" s="158">
        <f>Projected_PRIM_wastage_rates!H79</f>
        <v>2.3418035134915555E-2</v>
      </c>
      <c r="I194" s="158">
        <f>Projected_PRIM_wastage_rates!I79</f>
        <v>2.3418035134915555E-2</v>
      </c>
      <c r="J194" s="158">
        <f>Projected_PRIM_wastage_rates!J79</f>
        <v>2.3418035134915555E-2</v>
      </c>
      <c r="K194" s="158">
        <f>Projected_PRIM_wastage_rates!K79</f>
        <v>2.3418035134915555E-2</v>
      </c>
      <c r="L194" s="158">
        <f>Projected_PRIM_wastage_rates!L79</f>
        <v>2.3418035134915555E-2</v>
      </c>
      <c r="M194" s="158">
        <f>Projected_PRIM_wastage_rates!M79</f>
        <v>2.3418035134915555E-2</v>
      </c>
      <c r="N194" s="158">
        <f>Projected_PRIM_wastage_rates!N79</f>
        <v>2.3418035134915555E-2</v>
      </c>
      <c r="O194" s="158">
        <f>Projected_PRIM_wastage_rates!O79</f>
        <v>2.3418035134915555E-2</v>
      </c>
      <c r="P194" s="507"/>
      <c r="Q194" s="507"/>
    </row>
    <row r="195" spans="2:17" ht="13.15">
      <c r="B195" s="8" t="str">
        <f>Projected_PRIM_wastage_rates!B80</f>
        <v>Total</v>
      </c>
      <c r="C195" s="158">
        <f>Projected_PRIM_wastage_rates!C80</f>
        <v>8.3792136079004209E-2</v>
      </c>
      <c r="D195" s="158">
        <f>Projected_PRIM_wastage_rates!D80</f>
        <v>8.4955525368516402E-2</v>
      </c>
      <c r="E195" s="158">
        <f>Projected_PRIM_wastage_rates!E80</f>
        <v>8.5605782761034865E-2</v>
      </c>
      <c r="F195" s="158">
        <f>Projected_PRIM_wastage_rates!F80</f>
        <v>8.6359586034336563E-2</v>
      </c>
      <c r="G195" s="158">
        <f>Projected_PRIM_wastage_rates!G80</f>
        <v>8.6764321994126536E-2</v>
      </c>
      <c r="H195" s="158">
        <f>Projected_PRIM_wastage_rates!H80</f>
        <v>8.7090918602921674E-2</v>
      </c>
      <c r="I195" s="158">
        <f>Projected_PRIM_wastage_rates!I80</f>
        <v>8.7090918602921674E-2</v>
      </c>
      <c r="J195" s="158">
        <f>Projected_PRIM_wastage_rates!J80</f>
        <v>8.7090918602921674E-2</v>
      </c>
      <c r="K195" s="158">
        <f>Projected_PRIM_wastage_rates!K80</f>
        <v>8.7090918602921674E-2</v>
      </c>
      <c r="L195" s="158">
        <f>Projected_PRIM_wastage_rates!L80</f>
        <v>8.7090918602921674E-2</v>
      </c>
      <c r="M195" s="158">
        <f>Projected_PRIM_wastage_rates!M80</f>
        <v>8.7090918602921674E-2</v>
      </c>
      <c r="N195" s="158">
        <f>Projected_PRIM_wastage_rates!N80</f>
        <v>8.7090918602921674E-2</v>
      </c>
      <c r="O195" s="158">
        <f>Projected_PRIM_wastage_rates!O80</f>
        <v>8.7090918602921674E-2</v>
      </c>
      <c r="P195" s="507"/>
      <c r="Q195" s="507"/>
    </row>
    <row r="196" spans="2:17" ht="13.15">
      <c r="B196" s="5"/>
      <c r="C196" s="5"/>
      <c r="D196" s="5"/>
      <c r="E196" s="5"/>
      <c r="F196" s="5"/>
      <c r="G196" s="5"/>
      <c r="H196" s="5"/>
      <c r="I196" s="5"/>
      <c r="J196" s="5"/>
      <c r="K196" s="5"/>
      <c r="L196" s="5"/>
      <c r="M196" s="5"/>
      <c r="N196" s="5"/>
      <c r="O196" s="5"/>
      <c r="P196" s="5"/>
      <c r="Q196" s="5"/>
    </row>
    <row r="197" spans="2:17" ht="13.15">
      <c r="B197" s="106" t="s">
        <v>686</v>
      </c>
      <c r="C197" s="5"/>
      <c r="D197" s="5"/>
      <c r="E197" s="5"/>
      <c r="F197" s="5"/>
      <c r="G197" s="5"/>
      <c r="H197" s="5"/>
      <c r="I197" s="5"/>
      <c r="J197" s="5"/>
      <c r="K197" s="5"/>
      <c r="L197" s="5"/>
      <c r="M197" s="5"/>
      <c r="N197" s="5"/>
      <c r="O197" s="5"/>
      <c r="P197" s="5"/>
      <c r="Q197" s="5"/>
    </row>
    <row r="198" spans="2:17" ht="13.15">
      <c r="B198" s="5"/>
      <c r="C198" s="5"/>
      <c r="D198" s="5"/>
      <c r="E198" s="5"/>
      <c r="F198" s="5"/>
      <c r="G198" s="5"/>
      <c r="H198" s="5"/>
      <c r="I198" s="5"/>
      <c r="J198" s="5"/>
      <c r="K198" s="5"/>
      <c r="L198" s="5"/>
      <c r="M198" s="5"/>
      <c r="N198" s="5"/>
      <c r="O198" s="5"/>
      <c r="P198" s="5"/>
      <c r="Q198" s="5"/>
    </row>
    <row r="199" spans="2:17" ht="13.15">
      <c r="B199" s="106" t="s">
        <v>46</v>
      </c>
      <c r="C199" s="5"/>
      <c r="D199" s="5"/>
      <c r="E199" s="5"/>
      <c r="F199" s="5"/>
      <c r="G199" s="5"/>
      <c r="H199" s="5"/>
      <c r="I199" s="5"/>
      <c r="J199" s="5"/>
      <c r="K199" s="5"/>
      <c r="L199" s="5"/>
      <c r="M199" s="5"/>
      <c r="N199" s="5"/>
      <c r="O199" s="5"/>
      <c r="P199" s="5"/>
      <c r="Q199" s="5"/>
    </row>
    <row r="200" spans="2:17" ht="13.15">
      <c r="B200" s="74"/>
      <c r="C200" s="5"/>
      <c r="D200" s="5"/>
      <c r="E200" s="5"/>
      <c r="F200" s="5"/>
      <c r="G200" s="5"/>
      <c r="H200" s="5"/>
      <c r="I200" s="5"/>
      <c r="J200" s="5"/>
      <c r="K200" s="5"/>
      <c r="L200" s="5"/>
      <c r="M200" s="5"/>
      <c r="N200" s="5"/>
      <c r="O200" s="5"/>
      <c r="P200" s="5"/>
      <c r="Q200" s="5"/>
    </row>
    <row r="201" spans="2:17" ht="13.15">
      <c r="B201" s="8" t="str">
        <f>B184</f>
        <v>Age group</v>
      </c>
      <c r="C201" s="8" t="str">
        <f t="shared" ref="C201:O201" si="4">C184</f>
        <v>2017/18</v>
      </c>
      <c r="D201" s="8" t="str">
        <f t="shared" si="4"/>
        <v>2018/19</v>
      </c>
      <c r="E201" s="8" t="str">
        <f t="shared" si="4"/>
        <v>2019/20</v>
      </c>
      <c r="F201" s="8" t="str">
        <f t="shared" si="4"/>
        <v>2020/21</v>
      </c>
      <c r="G201" s="8" t="str">
        <f t="shared" si="4"/>
        <v>2021/22</v>
      </c>
      <c r="H201" s="8" t="str">
        <f t="shared" si="4"/>
        <v>2022/23</v>
      </c>
      <c r="I201" s="8" t="str">
        <f t="shared" si="4"/>
        <v>2023/24</v>
      </c>
      <c r="J201" s="8" t="str">
        <f t="shared" si="4"/>
        <v>2024/25</v>
      </c>
      <c r="K201" s="8" t="str">
        <f t="shared" si="4"/>
        <v>2025/26</v>
      </c>
      <c r="L201" s="8" t="str">
        <f t="shared" si="4"/>
        <v>2026/27</v>
      </c>
      <c r="M201" s="8" t="str">
        <f t="shared" si="4"/>
        <v>2027/28</v>
      </c>
      <c r="N201" s="8" t="str">
        <f t="shared" si="4"/>
        <v>2028/29</v>
      </c>
      <c r="O201" s="8" t="str">
        <f t="shared" si="4"/>
        <v>2029/30</v>
      </c>
      <c r="P201" s="1164"/>
      <c r="Q201" s="162"/>
    </row>
    <row r="202" spans="2:17" ht="13.15">
      <c r="B202" s="8" t="str">
        <f t="shared" ref="B202:B212" si="5">B185</f>
        <v>20-24</v>
      </c>
      <c r="C202" s="158">
        <f>Projected_SEC_wastage_rates!C55</f>
        <v>0.15946846379557147</v>
      </c>
      <c r="D202" s="158">
        <f>Projected_SEC_wastage_rates!D55</f>
        <v>0.16265336253256885</v>
      </c>
      <c r="E202" s="158">
        <f>Projected_SEC_wastage_rates!E55</f>
        <v>0.16212878751260712</v>
      </c>
      <c r="F202" s="158">
        <f>Projected_SEC_wastage_rates!F55</f>
        <v>0.16782040627453759</v>
      </c>
      <c r="G202" s="158">
        <f>Projected_SEC_wastage_rates!G55</f>
        <v>0.16909849864972534</v>
      </c>
      <c r="H202" s="508">
        <f>Projected_SEC_wastage_rates!H55</f>
        <v>0.17632690383446126</v>
      </c>
      <c r="I202" s="508">
        <f>Projected_SEC_wastage_rates!I55</f>
        <v>0.17632690383446126</v>
      </c>
      <c r="J202" s="508">
        <f>Projected_SEC_wastage_rates!J55</f>
        <v>0.17632690383446126</v>
      </c>
      <c r="K202" s="158">
        <f>Projected_SEC_wastage_rates!K55</f>
        <v>0.17632690383446126</v>
      </c>
      <c r="L202" s="158">
        <f>Projected_SEC_wastage_rates!L55</f>
        <v>0.17632690383446126</v>
      </c>
      <c r="M202" s="158">
        <f>Projected_SEC_wastage_rates!M55</f>
        <v>0.17632690383446126</v>
      </c>
      <c r="N202" s="158">
        <f>Projected_SEC_wastage_rates!N55</f>
        <v>0.17632690383446126</v>
      </c>
      <c r="O202" s="158">
        <f>Projected_SEC_wastage_rates!O55</f>
        <v>0.17632690383446126</v>
      </c>
      <c r="P202" s="507"/>
      <c r="Q202" s="507"/>
    </row>
    <row r="203" spans="2:17" ht="13.15">
      <c r="B203" s="8" t="str">
        <f t="shared" si="5"/>
        <v>25-29</v>
      </c>
      <c r="C203" s="158">
        <f>Projected_SEC_wastage_rates!C56</f>
        <v>0.12213130860647896</v>
      </c>
      <c r="D203" s="158">
        <f>Projected_SEC_wastage_rates!D56</f>
        <v>0.12457051094950305</v>
      </c>
      <c r="E203" s="158">
        <f>Projected_SEC_wastage_rates!E56</f>
        <v>0.12416875732295325</v>
      </c>
      <c r="F203" s="158">
        <f>Projected_SEC_wastage_rates!F56</f>
        <v>0.12852776869698182</v>
      </c>
      <c r="G203" s="158">
        <f>Projected_SEC_wastage_rates!G56</f>
        <v>0.12950661486246409</v>
      </c>
      <c r="H203" s="508">
        <f>Projected_SEC_wastage_rates!H56</f>
        <v>0.13504259710834166</v>
      </c>
      <c r="I203" s="508">
        <f>Projected_SEC_wastage_rates!I56</f>
        <v>0.13504259710834166</v>
      </c>
      <c r="J203" s="508">
        <f>Projected_SEC_wastage_rates!J56</f>
        <v>0.13504259710834166</v>
      </c>
      <c r="K203" s="158">
        <f>Projected_SEC_wastage_rates!K56</f>
        <v>0.13504259710834166</v>
      </c>
      <c r="L203" s="158">
        <f>Projected_SEC_wastage_rates!L56</f>
        <v>0.13504259710834166</v>
      </c>
      <c r="M203" s="158">
        <f>Projected_SEC_wastage_rates!M56</f>
        <v>0.13504259710834166</v>
      </c>
      <c r="N203" s="158">
        <f>Projected_SEC_wastage_rates!N56</f>
        <v>0.13504259710834166</v>
      </c>
      <c r="O203" s="158">
        <f>Projected_SEC_wastage_rates!O56</f>
        <v>0.13504259710834166</v>
      </c>
      <c r="P203" s="507"/>
      <c r="Q203" s="507"/>
    </row>
    <row r="204" spans="2:17" ht="13.15">
      <c r="B204" s="8" t="str">
        <f t="shared" si="5"/>
        <v>30-34</v>
      </c>
      <c r="C204" s="158">
        <f>Projected_SEC_wastage_rates!C57</f>
        <v>8.4413666084347055E-2</v>
      </c>
      <c r="D204" s="158">
        <f>Projected_SEC_wastage_rates!D57</f>
        <v>8.6099572953318979E-2</v>
      </c>
      <c r="E204" s="158">
        <f>Projected_SEC_wastage_rates!E57</f>
        <v>8.5821892341633871E-2</v>
      </c>
      <c r="F204" s="158">
        <f>Projected_SEC_wastage_rates!F57</f>
        <v>8.883471628320587E-2</v>
      </c>
      <c r="G204" s="158">
        <f>Projected_SEC_wastage_rates!G57</f>
        <v>8.9511266746013077E-2</v>
      </c>
      <c r="H204" s="508">
        <f>Projected_SEC_wastage_rates!H57</f>
        <v>9.3337579278683289E-2</v>
      </c>
      <c r="I204" s="508">
        <f>Projected_SEC_wastage_rates!I57</f>
        <v>9.3337579278683289E-2</v>
      </c>
      <c r="J204" s="508">
        <f>Projected_SEC_wastage_rates!J57</f>
        <v>9.3337579278683289E-2</v>
      </c>
      <c r="K204" s="158">
        <f>Projected_SEC_wastage_rates!K57</f>
        <v>9.3337579278683289E-2</v>
      </c>
      <c r="L204" s="158">
        <f>Projected_SEC_wastage_rates!L57</f>
        <v>9.3337579278683289E-2</v>
      </c>
      <c r="M204" s="158">
        <f>Projected_SEC_wastage_rates!M57</f>
        <v>9.3337579278683289E-2</v>
      </c>
      <c r="N204" s="158">
        <f>Projected_SEC_wastage_rates!N57</f>
        <v>9.3337579278683289E-2</v>
      </c>
      <c r="O204" s="158">
        <f>Projected_SEC_wastage_rates!O57</f>
        <v>9.3337579278683289E-2</v>
      </c>
      <c r="P204" s="507"/>
      <c r="Q204" s="507"/>
    </row>
    <row r="205" spans="2:17" ht="13.15">
      <c r="B205" s="8" t="str">
        <f t="shared" si="5"/>
        <v>35-39</v>
      </c>
      <c r="C205" s="158">
        <f>Projected_SEC_wastage_rates!C58</f>
        <v>7.9829715679246141E-2</v>
      </c>
      <c r="D205" s="158">
        <f>Projected_SEC_wastage_rates!D58</f>
        <v>8.1424072046581711E-2</v>
      </c>
      <c r="E205" s="158">
        <f>Projected_SEC_wastage_rates!E58</f>
        <v>8.1161470440601083E-2</v>
      </c>
      <c r="F205" s="158">
        <f>Projected_SEC_wastage_rates!F58</f>
        <v>8.4010687751065891E-2</v>
      </c>
      <c r="G205" s="158">
        <f>Projected_SEC_wastage_rates!G58</f>
        <v>8.4650499212809496E-2</v>
      </c>
      <c r="H205" s="508">
        <f>Projected_SEC_wastage_rates!H58</f>
        <v>8.8269029905195098E-2</v>
      </c>
      <c r="I205" s="508">
        <f>Projected_SEC_wastage_rates!I58</f>
        <v>8.8269029905195098E-2</v>
      </c>
      <c r="J205" s="508">
        <f>Projected_SEC_wastage_rates!J58</f>
        <v>8.8269029905195098E-2</v>
      </c>
      <c r="K205" s="158">
        <f>Projected_SEC_wastage_rates!K58</f>
        <v>8.8269029905195098E-2</v>
      </c>
      <c r="L205" s="158">
        <f>Projected_SEC_wastage_rates!L58</f>
        <v>8.8269029905195098E-2</v>
      </c>
      <c r="M205" s="158">
        <f>Projected_SEC_wastage_rates!M58</f>
        <v>8.8269029905195098E-2</v>
      </c>
      <c r="N205" s="158">
        <f>Projected_SEC_wastage_rates!N58</f>
        <v>8.8269029905195098E-2</v>
      </c>
      <c r="O205" s="158">
        <f>Projected_SEC_wastage_rates!O58</f>
        <v>8.8269029905195098E-2</v>
      </c>
      <c r="P205" s="507"/>
      <c r="Q205" s="507"/>
    </row>
    <row r="206" spans="2:17" ht="13.15">
      <c r="B206" s="8" t="str">
        <f t="shared" si="5"/>
        <v>40-44</v>
      </c>
      <c r="C206" s="158">
        <f>Projected_SEC_wastage_rates!C59</f>
        <v>7.8131179952917934E-2</v>
      </c>
      <c r="D206" s="158">
        <f>Projected_SEC_wastage_rates!D59</f>
        <v>7.9691613222477489E-2</v>
      </c>
      <c r="E206" s="158">
        <f>Projected_SEC_wastage_rates!E59</f>
        <v>7.9434598987136409E-2</v>
      </c>
      <c r="F206" s="158">
        <f>Projected_SEC_wastage_rates!F59</f>
        <v>8.222319354136666E-2</v>
      </c>
      <c r="G206" s="158">
        <f>Projected_SEC_wastage_rates!G59</f>
        <v>8.2849391743728851E-2</v>
      </c>
      <c r="H206" s="508">
        <f>Projected_SEC_wastage_rates!H59</f>
        <v>8.6390931009982755E-2</v>
      </c>
      <c r="I206" s="508">
        <f>Projected_SEC_wastage_rates!I59</f>
        <v>8.6390931009982755E-2</v>
      </c>
      <c r="J206" s="508">
        <f>Projected_SEC_wastage_rates!J59</f>
        <v>8.6390931009982755E-2</v>
      </c>
      <c r="K206" s="158">
        <f>Projected_SEC_wastage_rates!K59</f>
        <v>8.6390931009982755E-2</v>
      </c>
      <c r="L206" s="158">
        <f>Projected_SEC_wastage_rates!L59</f>
        <v>8.6390931009982755E-2</v>
      </c>
      <c r="M206" s="158">
        <f>Projected_SEC_wastage_rates!M59</f>
        <v>8.6390931009982755E-2</v>
      </c>
      <c r="N206" s="158">
        <f>Projected_SEC_wastage_rates!N59</f>
        <v>8.6390931009982755E-2</v>
      </c>
      <c r="O206" s="158">
        <f>Projected_SEC_wastage_rates!O59</f>
        <v>8.6390931009982755E-2</v>
      </c>
      <c r="P206" s="507"/>
      <c r="Q206" s="507"/>
    </row>
    <row r="207" spans="2:17" ht="13.15">
      <c r="B207" s="8" t="str">
        <f t="shared" si="5"/>
        <v>45-49</v>
      </c>
      <c r="C207" s="158">
        <f>Projected_SEC_wastage_rates!C60</f>
        <v>8.5432537592988772E-2</v>
      </c>
      <c r="D207" s="158">
        <f>Projected_SEC_wastage_rates!D60</f>
        <v>8.7138793329089664E-2</v>
      </c>
      <c r="E207" s="158">
        <f>Projected_SEC_wastage_rates!E60</f>
        <v>8.6857761117161703E-2</v>
      </c>
      <c r="F207" s="158">
        <f>Projected_SEC_wastage_rates!F60</f>
        <v>8.9906949792277591E-2</v>
      </c>
      <c r="G207" s="158">
        <f>Projected_SEC_wastage_rates!G60</f>
        <v>9.0591666207621727E-2</v>
      </c>
      <c r="H207" s="508">
        <f>Projected_SEC_wastage_rates!H60</f>
        <v>9.446416226724362E-2</v>
      </c>
      <c r="I207" s="508">
        <f>Projected_SEC_wastage_rates!I60</f>
        <v>9.446416226724362E-2</v>
      </c>
      <c r="J207" s="508">
        <f>Projected_SEC_wastage_rates!J60</f>
        <v>9.446416226724362E-2</v>
      </c>
      <c r="K207" s="158">
        <f>Projected_SEC_wastage_rates!K60</f>
        <v>9.446416226724362E-2</v>
      </c>
      <c r="L207" s="158">
        <f>Projected_SEC_wastage_rates!L60</f>
        <v>9.446416226724362E-2</v>
      </c>
      <c r="M207" s="158">
        <f>Projected_SEC_wastage_rates!M60</f>
        <v>9.446416226724362E-2</v>
      </c>
      <c r="N207" s="158">
        <f>Projected_SEC_wastage_rates!N60</f>
        <v>9.446416226724362E-2</v>
      </c>
      <c r="O207" s="158">
        <f>Projected_SEC_wastage_rates!O60</f>
        <v>9.446416226724362E-2</v>
      </c>
      <c r="P207" s="507"/>
      <c r="Q207" s="507"/>
    </row>
    <row r="208" spans="2:17" ht="13.15">
      <c r="B208" s="8" t="str">
        <f t="shared" si="5"/>
        <v>50-54</v>
      </c>
      <c r="C208" s="158">
        <f>Projected_SEC_wastage_rates!C61</f>
        <v>9.0489549576372619E-2</v>
      </c>
      <c r="D208" s="158">
        <f>Projected_SEC_wastage_rates!D61</f>
        <v>9.2296803783867246E-2</v>
      </c>
      <c r="E208" s="158">
        <f>Projected_SEC_wastage_rates!E61</f>
        <v>9.1999136419765676E-2</v>
      </c>
      <c r="F208" s="158">
        <f>Projected_SEC_wastage_rates!F61</f>
        <v>9.5228815855241761E-2</v>
      </c>
      <c r="G208" s="158">
        <f>Projected_SEC_wastage_rates!G61</f>
        <v>9.5954062719700167E-2</v>
      </c>
      <c r="H208" s="508">
        <f>Projected_SEC_wastage_rates!H61</f>
        <v>0.10005578361017528</v>
      </c>
      <c r="I208" s="508">
        <f>Projected_SEC_wastage_rates!I61</f>
        <v>0.10005578361017528</v>
      </c>
      <c r="J208" s="508">
        <f>Projected_SEC_wastage_rates!J61</f>
        <v>0.10005578361017528</v>
      </c>
      <c r="K208" s="158">
        <f>Projected_SEC_wastage_rates!K61</f>
        <v>0.10005578361017528</v>
      </c>
      <c r="L208" s="158">
        <f>Projected_SEC_wastage_rates!L61</f>
        <v>0.10005578361017528</v>
      </c>
      <c r="M208" s="158">
        <f>Projected_SEC_wastage_rates!M61</f>
        <v>0.10005578361017528</v>
      </c>
      <c r="N208" s="158">
        <f>Projected_SEC_wastage_rates!N61</f>
        <v>0.10005578361017528</v>
      </c>
      <c r="O208" s="158">
        <f>Projected_SEC_wastage_rates!O61</f>
        <v>0.10005578361017528</v>
      </c>
      <c r="P208" s="507"/>
      <c r="Q208" s="507"/>
    </row>
    <row r="209" spans="2:17" ht="13.15">
      <c r="B209" s="8" t="str">
        <f t="shared" si="5"/>
        <v>55-59</v>
      </c>
      <c r="C209" s="158">
        <f>Projected_SEC_wastage_rates!C62</f>
        <v>5.5290443305137049E-2</v>
      </c>
      <c r="D209" s="158">
        <f>Projected_SEC_wastage_rates!D62</f>
        <v>5.6394702158952169E-2</v>
      </c>
      <c r="E209" s="158">
        <f>Projected_SEC_wastage_rates!E62</f>
        <v>5.6212823029310167E-2</v>
      </c>
      <c r="F209" s="158">
        <f>Projected_SEC_wastage_rates!F62</f>
        <v>5.8186204580626719E-2</v>
      </c>
      <c r="G209" s="158">
        <f>Projected_SEC_wastage_rates!G62</f>
        <v>5.862934106245573E-2</v>
      </c>
      <c r="H209" s="508">
        <f>Projected_SEC_wastage_rates!H62</f>
        <v>6.1135552745572842E-2</v>
      </c>
      <c r="I209" s="508">
        <f>Projected_SEC_wastage_rates!I62</f>
        <v>6.1135552745572842E-2</v>
      </c>
      <c r="J209" s="508">
        <f>Projected_SEC_wastage_rates!J62</f>
        <v>6.1135552745572842E-2</v>
      </c>
      <c r="K209" s="158">
        <f>Projected_SEC_wastage_rates!K62</f>
        <v>6.1135552745572842E-2</v>
      </c>
      <c r="L209" s="158">
        <f>Projected_SEC_wastage_rates!L62</f>
        <v>6.1135552745572842E-2</v>
      </c>
      <c r="M209" s="158">
        <f>Projected_SEC_wastage_rates!M62</f>
        <v>6.1135552745572842E-2</v>
      </c>
      <c r="N209" s="158">
        <f>Projected_SEC_wastage_rates!N62</f>
        <v>6.1135552745572842E-2</v>
      </c>
      <c r="O209" s="158">
        <f>Projected_SEC_wastage_rates!O62</f>
        <v>6.1135552745572842E-2</v>
      </c>
      <c r="P209" s="507"/>
      <c r="Q209" s="507"/>
    </row>
    <row r="210" spans="2:17" ht="13.15">
      <c r="B210" s="8" t="str">
        <f t="shared" si="5"/>
        <v>60-64</v>
      </c>
      <c r="C210" s="158">
        <f>Projected_SEC_wastage_rates!C63</f>
        <v>2.7892620725518031E-2</v>
      </c>
      <c r="D210" s="158">
        <f>Projected_SEC_wastage_rates!D63</f>
        <v>2.844969119829897E-2</v>
      </c>
      <c r="E210" s="158">
        <f>Projected_SEC_wastage_rates!E63</f>
        <v>2.8357937808784723E-2</v>
      </c>
      <c r="F210" s="158">
        <f>Projected_SEC_wastage_rates!F63</f>
        <v>2.9353458551019264E-2</v>
      </c>
      <c r="G210" s="158">
        <f>Projected_SEC_wastage_rates!G63</f>
        <v>2.9577009622025936E-2</v>
      </c>
      <c r="H210" s="508">
        <f>Projected_SEC_wastage_rates!H63</f>
        <v>3.0841329597708841E-2</v>
      </c>
      <c r="I210" s="508">
        <f>Projected_SEC_wastage_rates!I63</f>
        <v>3.0841329597708841E-2</v>
      </c>
      <c r="J210" s="508">
        <f>Projected_SEC_wastage_rates!J63</f>
        <v>3.0841329597708841E-2</v>
      </c>
      <c r="K210" s="158">
        <f>Projected_SEC_wastage_rates!K63</f>
        <v>3.0841329597708841E-2</v>
      </c>
      <c r="L210" s="158">
        <f>Projected_SEC_wastage_rates!L63</f>
        <v>3.0841329597708841E-2</v>
      </c>
      <c r="M210" s="158">
        <f>Projected_SEC_wastage_rates!M63</f>
        <v>3.0841329597708841E-2</v>
      </c>
      <c r="N210" s="158">
        <f>Projected_SEC_wastage_rates!N63</f>
        <v>3.0841329597708841E-2</v>
      </c>
      <c r="O210" s="158">
        <f>Projected_SEC_wastage_rates!O63</f>
        <v>3.0841329597708841E-2</v>
      </c>
      <c r="P210" s="507"/>
      <c r="Q210" s="507"/>
    </row>
    <row r="211" spans="2:17" ht="13.15">
      <c r="B211" s="8" t="str">
        <f t="shared" si="5"/>
        <v>65 plus</v>
      </c>
      <c r="C211" s="158">
        <f>Projected_SEC_wastage_rates!C64</f>
        <v>2.8300488925604862E-2</v>
      </c>
      <c r="D211" s="158">
        <f>Projected_SEC_wastage_rates!D64</f>
        <v>2.8865705328210419E-2</v>
      </c>
      <c r="E211" s="158">
        <f>Projected_SEC_wastage_rates!E64</f>
        <v>2.8772610247278885E-2</v>
      </c>
      <c r="F211" s="158">
        <f>Projected_SEC_wastage_rates!F64</f>
        <v>2.9782688289714077E-2</v>
      </c>
      <c r="G211" s="158">
        <f>Projected_SEC_wastage_rates!G64</f>
        <v>3.0009508303207588E-2</v>
      </c>
      <c r="H211" s="508">
        <f>Projected_SEC_wastage_rates!H64</f>
        <v>3.1292316176384609E-2</v>
      </c>
      <c r="I211" s="508">
        <f>Projected_SEC_wastage_rates!I64</f>
        <v>3.1292316176384609E-2</v>
      </c>
      <c r="J211" s="508">
        <f>Projected_SEC_wastage_rates!J64</f>
        <v>3.1292316176384609E-2</v>
      </c>
      <c r="K211" s="158">
        <f>Projected_SEC_wastage_rates!K64</f>
        <v>3.1292316176384609E-2</v>
      </c>
      <c r="L211" s="158">
        <f>Projected_SEC_wastage_rates!L64</f>
        <v>3.1292316176384609E-2</v>
      </c>
      <c r="M211" s="158">
        <f>Projected_SEC_wastage_rates!M64</f>
        <v>3.1292316176384609E-2</v>
      </c>
      <c r="N211" s="158">
        <f>Projected_SEC_wastage_rates!N64</f>
        <v>3.1292316176384609E-2</v>
      </c>
      <c r="O211" s="158">
        <f>Projected_SEC_wastage_rates!O64</f>
        <v>3.1292316176384609E-2</v>
      </c>
      <c r="P211" s="507"/>
      <c r="Q211" s="507"/>
    </row>
    <row r="212" spans="2:17" ht="13.15">
      <c r="B212" s="8" t="str">
        <f t="shared" si="5"/>
        <v>Total</v>
      </c>
      <c r="C212" s="158">
        <f>Projected_SEC_wastage_rates!C65</f>
        <v>8.7776240341735839E-2</v>
      </c>
      <c r="D212" s="158">
        <f>Projected_SEC_wastage_rates!D65</f>
        <v>8.9529304429448814E-2</v>
      </c>
      <c r="E212" s="158">
        <f>Projected_SEC_wastage_rates!E65</f>
        <v>8.9240562555767386E-2</v>
      </c>
      <c r="F212" s="158">
        <f>Projected_SEC_wastage_rates!F65</f>
        <v>9.2373400763961236E-2</v>
      </c>
      <c r="G212" s="158">
        <f>Projected_SEC_wastage_rates!G65</f>
        <v>9.307690126075685E-2</v>
      </c>
      <c r="H212" s="508">
        <f>Projected_SEC_wastage_rates!H65</f>
        <v>9.7055632952787171E-2</v>
      </c>
      <c r="I212" s="508">
        <f>Projected_SEC_wastage_rates!I65</f>
        <v>9.7055632952787171E-2</v>
      </c>
      <c r="J212" s="508">
        <f>Projected_SEC_wastage_rates!J65</f>
        <v>9.7055632952787171E-2</v>
      </c>
      <c r="K212" s="158">
        <f>Projected_SEC_wastage_rates!K65</f>
        <v>9.7055632952787171E-2</v>
      </c>
      <c r="L212" s="158">
        <f>Projected_SEC_wastage_rates!L65</f>
        <v>9.7055632952787171E-2</v>
      </c>
      <c r="M212" s="158">
        <f>Projected_SEC_wastage_rates!M65</f>
        <v>9.7055632952787171E-2</v>
      </c>
      <c r="N212" s="158">
        <f>Projected_SEC_wastage_rates!N65</f>
        <v>9.7055632952787171E-2</v>
      </c>
      <c r="O212" s="158">
        <f>Projected_SEC_wastage_rates!O65</f>
        <v>9.7055632952787171E-2</v>
      </c>
      <c r="P212" s="507"/>
      <c r="Q212" s="507"/>
    </row>
    <row r="213" spans="2:17" ht="13.15">
      <c r="B213" s="5"/>
      <c r="C213" s="5"/>
      <c r="D213" s="5"/>
      <c r="E213" s="5"/>
      <c r="F213" s="5"/>
      <c r="G213" s="5"/>
      <c r="H213" s="5"/>
      <c r="I213" s="5"/>
      <c r="J213" s="5"/>
      <c r="K213" s="5"/>
      <c r="L213" s="5"/>
      <c r="M213" s="5"/>
      <c r="N213" s="5"/>
      <c r="O213" s="5"/>
      <c r="P213" s="234"/>
      <c r="Q213" s="234"/>
    </row>
    <row r="214" spans="2:17" ht="13.15">
      <c r="B214" s="106" t="s">
        <v>47</v>
      </c>
      <c r="C214" s="5"/>
      <c r="D214" s="5"/>
      <c r="E214" s="5"/>
      <c r="F214" s="5"/>
      <c r="G214" s="5"/>
      <c r="H214" s="5"/>
      <c r="I214" s="5"/>
      <c r="J214" s="5"/>
      <c r="K214" s="5"/>
      <c r="L214" s="5"/>
      <c r="M214" s="5"/>
      <c r="N214" s="5"/>
      <c r="O214" s="5"/>
      <c r="P214" s="234"/>
      <c r="Q214" s="234"/>
    </row>
    <row r="215" spans="2:17" ht="13.15">
      <c r="B215" s="5"/>
      <c r="C215" s="5"/>
      <c r="D215" s="5"/>
      <c r="E215" s="5"/>
      <c r="F215" s="5"/>
      <c r="G215" s="5"/>
      <c r="H215" s="5"/>
      <c r="I215" s="5"/>
      <c r="J215" s="5"/>
      <c r="K215" s="5"/>
      <c r="L215" s="5"/>
      <c r="M215" s="5"/>
      <c r="N215" s="5"/>
      <c r="O215" s="5"/>
      <c r="P215" s="234"/>
      <c r="Q215" s="234"/>
    </row>
    <row r="216" spans="2:17" ht="13.15">
      <c r="B216" s="8" t="str">
        <f>B201</f>
        <v>Age group</v>
      </c>
      <c r="C216" s="8" t="str">
        <f t="shared" ref="C216:O216" si="6">C201</f>
        <v>2017/18</v>
      </c>
      <c r="D216" s="8" t="str">
        <f t="shared" si="6"/>
        <v>2018/19</v>
      </c>
      <c r="E216" s="8" t="str">
        <f t="shared" si="6"/>
        <v>2019/20</v>
      </c>
      <c r="F216" s="8" t="str">
        <f t="shared" si="6"/>
        <v>2020/21</v>
      </c>
      <c r="G216" s="8" t="str">
        <f t="shared" si="6"/>
        <v>2021/22</v>
      </c>
      <c r="H216" s="8" t="str">
        <f t="shared" si="6"/>
        <v>2022/23</v>
      </c>
      <c r="I216" s="8" t="str">
        <f t="shared" si="6"/>
        <v>2023/24</v>
      </c>
      <c r="J216" s="8" t="str">
        <f t="shared" si="6"/>
        <v>2024/25</v>
      </c>
      <c r="K216" s="8" t="str">
        <f t="shared" si="6"/>
        <v>2025/26</v>
      </c>
      <c r="L216" s="8" t="str">
        <f t="shared" si="6"/>
        <v>2026/27</v>
      </c>
      <c r="M216" s="8" t="str">
        <f t="shared" si="6"/>
        <v>2027/28</v>
      </c>
      <c r="N216" s="8" t="str">
        <f t="shared" si="6"/>
        <v>2028/29</v>
      </c>
      <c r="O216" s="8" t="str">
        <f t="shared" si="6"/>
        <v>2029/30</v>
      </c>
      <c r="P216" s="1164"/>
      <c r="Q216" s="162"/>
    </row>
    <row r="217" spans="2:17" ht="13.15">
      <c r="B217" s="8" t="str">
        <f t="shared" ref="B217:B227" si="7">B202</f>
        <v>20-24</v>
      </c>
      <c r="C217" s="158">
        <f>Projected_SEC_wastage_rates!C70</f>
        <v>0.13133381112799505</v>
      </c>
      <c r="D217" s="158">
        <f>Projected_SEC_wastage_rates!D70</f>
        <v>0.13315727996847268</v>
      </c>
      <c r="E217" s="158">
        <f>Projected_SEC_wastage_rates!E70</f>
        <v>0.13417647801699939</v>
      </c>
      <c r="F217" s="158">
        <f>Projected_SEC_wastage_rates!F70</f>
        <v>0.13535797142862604</v>
      </c>
      <c r="G217" s="158">
        <f>Projected_SEC_wastage_rates!G70</f>
        <v>0.13599234499382132</v>
      </c>
      <c r="H217" s="508">
        <f>Projected_SEC_wastage_rates!H70</f>
        <v>0.13650424478945489</v>
      </c>
      <c r="I217" s="508">
        <f>Projected_SEC_wastage_rates!I70</f>
        <v>0.13650424478945489</v>
      </c>
      <c r="J217" s="508">
        <f>Projected_SEC_wastage_rates!J70</f>
        <v>0.13650424478945489</v>
      </c>
      <c r="K217" s="158">
        <f>Projected_SEC_wastage_rates!K70</f>
        <v>0.13650424478945489</v>
      </c>
      <c r="L217" s="158">
        <f>Projected_SEC_wastage_rates!L70</f>
        <v>0.13650424478945489</v>
      </c>
      <c r="M217" s="158">
        <f>Projected_SEC_wastage_rates!M70</f>
        <v>0.13650424478945489</v>
      </c>
      <c r="N217" s="158">
        <f>Projected_SEC_wastage_rates!N70</f>
        <v>0.13650424478945489</v>
      </c>
      <c r="O217" s="158">
        <f>Projected_SEC_wastage_rates!O70</f>
        <v>0.13650424478945489</v>
      </c>
      <c r="P217" s="507"/>
      <c r="Q217" s="507"/>
    </row>
    <row r="218" spans="2:17" ht="13.15">
      <c r="B218" s="8" t="str">
        <f t="shared" si="7"/>
        <v>25-29</v>
      </c>
      <c r="C218" s="158">
        <f>Projected_SEC_wastage_rates!C71</f>
        <v>0.11165828336302336</v>
      </c>
      <c r="D218" s="158">
        <f>Projected_SEC_wastage_rates!D71</f>
        <v>0.11320857265064074</v>
      </c>
      <c r="E218" s="158">
        <f>Projected_SEC_wastage_rates!E71</f>
        <v>0.11407508146149467</v>
      </c>
      <c r="F218" s="158">
        <f>Projected_SEC_wastage_rates!F71</f>
        <v>0.1150795716610396</v>
      </c>
      <c r="G218" s="158">
        <f>Projected_SEC_wastage_rates!G71</f>
        <v>0.11561890774435445</v>
      </c>
      <c r="H218" s="508">
        <f>Projected_SEC_wastage_rates!H71</f>
        <v>0.1160541182354185</v>
      </c>
      <c r="I218" s="508">
        <f>Projected_SEC_wastage_rates!I71</f>
        <v>0.1160541182354185</v>
      </c>
      <c r="J218" s="508">
        <f>Projected_SEC_wastage_rates!J71</f>
        <v>0.1160541182354185</v>
      </c>
      <c r="K218" s="158">
        <f>Projected_SEC_wastage_rates!K71</f>
        <v>0.1160541182354185</v>
      </c>
      <c r="L218" s="158">
        <f>Projected_SEC_wastage_rates!L71</f>
        <v>0.1160541182354185</v>
      </c>
      <c r="M218" s="158">
        <f>Projected_SEC_wastage_rates!M71</f>
        <v>0.1160541182354185</v>
      </c>
      <c r="N218" s="158">
        <f>Projected_SEC_wastage_rates!N71</f>
        <v>0.1160541182354185</v>
      </c>
      <c r="O218" s="158">
        <f>Projected_SEC_wastage_rates!O71</f>
        <v>0.1160541182354185</v>
      </c>
      <c r="P218" s="507"/>
      <c r="Q218" s="507"/>
    </row>
    <row r="219" spans="2:17" ht="13.15">
      <c r="B219" s="8" t="str">
        <f t="shared" si="7"/>
        <v>30-34</v>
      </c>
      <c r="C219" s="158">
        <f>Projected_SEC_wastage_rates!C72</f>
        <v>8.9143048372820527E-2</v>
      </c>
      <c r="D219" s="158">
        <f>Projected_SEC_wastage_rates!D72</f>
        <v>9.0380730959329886E-2</v>
      </c>
      <c r="E219" s="158">
        <f>Projected_SEC_wastage_rates!E72</f>
        <v>9.1072513373629538E-2</v>
      </c>
      <c r="F219" s="158">
        <f>Projected_SEC_wastage_rates!F72</f>
        <v>9.1874454042526754E-2</v>
      </c>
      <c r="G219" s="158">
        <f>Projected_SEC_wastage_rates!G72</f>
        <v>9.2305036182212988E-2</v>
      </c>
      <c r="H219" s="508">
        <f>Projected_SEC_wastage_rates!H72</f>
        <v>9.2652489041855732E-2</v>
      </c>
      <c r="I219" s="508">
        <f>Projected_SEC_wastage_rates!I72</f>
        <v>9.2652489041855732E-2</v>
      </c>
      <c r="J219" s="508">
        <f>Projected_SEC_wastage_rates!J72</f>
        <v>9.2652489041855732E-2</v>
      </c>
      <c r="K219" s="158">
        <f>Projected_SEC_wastage_rates!K72</f>
        <v>9.2652489041855732E-2</v>
      </c>
      <c r="L219" s="158">
        <f>Projected_SEC_wastage_rates!L72</f>
        <v>9.2652489041855732E-2</v>
      </c>
      <c r="M219" s="158">
        <f>Projected_SEC_wastage_rates!M72</f>
        <v>9.2652489041855732E-2</v>
      </c>
      <c r="N219" s="158">
        <f>Projected_SEC_wastage_rates!N72</f>
        <v>9.2652489041855732E-2</v>
      </c>
      <c r="O219" s="158">
        <f>Projected_SEC_wastage_rates!O72</f>
        <v>9.2652489041855732E-2</v>
      </c>
      <c r="P219" s="507"/>
      <c r="Q219" s="507"/>
    </row>
    <row r="220" spans="2:17" ht="13.15">
      <c r="B220" s="8" t="str">
        <f t="shared" si="7"/>
        <v>35-39</v>
      </c>
      <c r="C220" s="158">
        <f>Projected_SEC_wastage_rates!C73</f>
        <v>8.6105230518481402E-2</v>
      </c>
      <c r="D220" s="158">
        <f>Projected_SEC_wastage_rates!D73</f>
        <v>8.7300735343203012E-2</v>
      </c>
      <c r="E220" s="158">
        <f>Projected_SEC_wastage_rates!E73</f>
        <v>8.796894318822511E-2</v>
      </c>
      <c r="F220" s="158">
        <f>Projected_SEC_wastage_rates!F73</f>
        <v>8.874355531354472E-2</v>
      </c>
      <c r="G220" s="158">
        <f>Projected_SEC_wastage_rates!G73</f>
        <v>8.9159464069993852E-2</v>
      </c>
      <c r="H220" s="508">
        <f>Projected_SEC_wastage_rates!H73</f>
        <v>8.9495076426985745E-2</v>
      </c>
      <c r="I220" s="508">
        <f>Projected_SEC_wastage_rates!I73</f>
        <v>8.9495076426985745E-2</v>
      </c>
      <c r="J220" s="508">
        <f>Projected_SEC_wastage_rates!J73</f>
        <v>8.9495076426985745E-2</v>
      </c>
      <c r="K220" s="158">
        <f>Projected_SEC_wastage_rates!K73</f>
        <v>8.9495076426985745E-2</v>
      </c>
      <c r="L220" s="158">
        <f>Projected_SEC_wastage_rates!L73</f>
        <v>8.9495076426985745E-2</v>
      </c>
      <c r="M220" s="158">
        <f>Projected_SEC_wastage_rates!M73</f>
        <v>8.9495076426985745E-2</v>
      </c>
      <c r="N220" s="158">
        <f>Projected_SEC_wastage_rates!N73</f>
        <v>8.9495076426985745E-2</v>
      </c>
      <c r="O220" s="158">
        <f>Projected_SEC_wastage_rates!O73</f>
        <v>8.9495076426985745E-2</v>
      </c>
      <c r="P220" s="507"/>
      <c r="Q220" s="507"/>
    </row>
    <row r="221" spans="2:17" ht="13.15">
      <c r="B221" s="8" t="str">
        <f t="shared" si="7"/>
        <v>40-44</v>
      </c>
      <c r="C221" s="158">
        <f>Projected_SEC_wastage_rates!C74</f>
        <v>8.2511721515881375E-2</v>
      </c>
      <c r="D221" s="158">
        <f>Projected_SEC_wastage_rates!D74</f>
        <v>8.3657333235103812E-2</v>
      </c>
      <c r="E221" s="158">
        <f>Projected_SEC_wastage_rates!E74</f>
        <v>8.4297654145821965E-2</v>
      </c>
      <c r="F221" s="158">
        <f>Projected_SEC_wastage_rates!F74</f>
        <v>8.5039938668868206E-2</v>
      </c>
      <c r="G221" s="158">
        <f>Projected_SEC_wastage_rates!G74</f>
        <v>8.5438489921579638E-2</v>
      </c>
      <c r="H221" s="508">
        <f>Projected_SEC_wastage_rates!H74</f>
        <v>8.5760095858532087E-2</v>
      </c>
      <c r="I221" s="508">
        <f>Projected_SEC_wastage_rates!I74</f>
        <v>8.5760095858532087E-2</v>
      </c>
      <c r="J221" s="508">
        <f>Projected_SEC_wastage_rates!J74</f>
        <v>8.5760095858532087E-2</v>
      </c>
      <c r="K221" s="158">
        <f>Projected_SEC_wastage_rates!K74</f>
        <v>8.5760095858532087E-2</v>
      </c>
      <c r="L221" s="158">
        <f>Projected_SEC_wastage_rates!L74</f>
        <v>8.5760095858532087E-2</v>
      </c>
      <c r="M221" s="158">
        <f>Projected_SEC_wastage_rates!M74</f>
        <v>8.5760095858532087E-2</v>
      </c>
      <c r="N221" s="158">
        <f>Projected_SEC_wastage_rates!N74</f>
        <v>8.5760095858532087E-2</v>
      </c>
      <c r="O221" s="158">
        <f>Projected_SEC_wastage_rates!O74</f>
        <v>8.5760095858532087E-2</v>
      </c>
      <c r="P221" s="507"/>
      <c r="Q221" s="507"/>
    </row>
    <row r="222" spans="2:17" ht="13.15">
      <c r="B222" s="8" t="str">
        <f t="shared" si="7"/>
        <v>45-49</v>
      </c>
      <c r="C222" s="158">
        <f>Projected_SEC_wastage_rates!C75</f>
        <v>8.8339070303072004E-2</v>
      </c>
      <c r="D222" s="158">
        <f>Projected_SEC_wastage_rates!D75</f>
        <v>8.956559027314602E-2</v>
      </c>
      <c r="E222" s="158">
        <f>Projected_SEC_wastage_rates!E75</f>
        <v>9.0251133525780389E-2</v>
      </c>
      <c r="F222" s="158">
        <f>Projected_SEC_wastage_rates!F75</f>
        <v>9.1045841519524551E-2</v>
      </c>
      <c r="G222" s="158">
        <f>Projected_SEC_wastage_rates!G75</f>
        <v>9.1472540253787121E-2</v>
      </c>
      <c r="H222" s="508">
        <f>Projected_SEC_wastage_rates!H75</f>
        <v>9.1816859448107413E-2</v>
      </c>
      <c r="I222" s="508">
        <f>Projected_SEC_wastage_rates!I75</f>
        <v>9.1816859448107413E-2</v>
      </c>
      <c r="J222" s="508">
        <f>Projected_SEC_wastage_rates!J75</f>
        <v>9.1816859448107413E-2</v>
      </c>
      <c r="K222" s="158">
        <f>Projected_SEC_wastage_rates!K75</f>
        <v>9.1816859448107413E-2</v>
      </c>
      <c r="L222" s="158">
        <f>Projected_SEC_wastage_rates!L75</f>
        <v>9.1816859448107413E-2</v>
      </c>
      <c r="M222" s="158">
        <f>Projected_SEC_wastage_rates!M75</f>
        <v>9.1816859448107413E-2</v>
      </c>
      <c r="N222" s="158">
        <f>Projected_SEC_wastage_rates!N75</f>
        <v>9.1816859448107413E-2</v>
      </c>
      <c r="O222" s="158">
        <f>Projected_SEC_wastage_rates!O75</f>
        <v>9.1816859448107413E-2</v>
      </c>
      <c r="P222" s="507"/>
      <c r="Q222" s="507"/>
    </row>
    <row r="223" spans="2:17" ht="13.15">
      <c r="B223" s="8" t="str">
        <f t="shared" si="7"/>
        <v>50-54</v>
      </c>
      <c r="C223" s="158">
        <f>Projected_SEC_wastage_rates!C76</f>
        <v>9.1851152756471155E-2</v>
      </c>
      <c r="D223" s="158">
        <f>Projected_SEC_wastage_rates!D76</f>
        <v>9.3126435287107123E-2</v>
      </c>
      <c r="E223" s="158">
        <f>Projected_SEC_wastage_rates!E76</f>
        <v>9.3839233574465802E-2</v>
      </c>
      <c r="F223" s="158">
        <f>Projected_SEC_wastage_rates!F76</f>
        <v>9.4665536648289819E-2</v>
      </c>
      <c r="G223" s="158">
        <f>Projected_SEC_wastage_rates!G76</f>
        <v>9.5109199576677933E-2</v>
      </c>
      <c r="H223" s="508">
        <f>Projected_SEC_wastage_rates!H76</f>
        <v>9.5467207814776828E-2</v>
      </c>
      <c r="I223" s="508">
        <f>Projected_SEC_wastage_rates!I76</f>
        <v>9.5467207814776828E-2</v>
      </c>
      <c r="J223" s="508">
        <f>Projected_SEC_wastage_rates!J76</f>
        <v>9.5467207814776828E-2</v>
      </c>
      <c r="K223" s="158">
        <f>Projected_SEC_wastage_rates!K76</f>
        <v>9.5467207814776828E-2</v>
      </c>
      <c r="L223" s="158">
        <f>Projected_SEC_wastage_rates!L76</f>
        <v>9.5467207814776828E-2</v>
      </c>
      <c r="M223" s="158">
        <f>Projected_SEC_wastage_rates!M76</f>
        <v>9.5467207814776828E-2</v>
      </c>
      <c r="N223" s="158">
        <f>Projected_SEC_wastage_rates!N76</f>
        <v>9.5467207814776828E-2</v>
      </c>
      <c r="O223" s="158">
        <f>Projected_SEC_wastage_rates!O76</f>
        <v>9.5467207814776828E-2</v>
      </c>
      <c r="P223" s="507"/>
      <c r="Q223" s="507"/>
    </row>
    <row r="224" spans="2:17" ht="13.15">
      <c r="B224" s="8" t="str">
        <f t="shared" si="7"/>
        <v>55-59</v>
      </c>
      <c r="C224" s="158">
        <f>Projected_SEC_wastage_rates!C77</f>
        <v>5.3622825727239261E-2</v>
      </c>
      <c r="D224" s="158">
        <f>Projected_SEC_wastage_rates!D77</f>
        <v>5.4367337372886168E-2</v>
      </c>
      <c r="E224" s="158">
        <f>Projected_SEC_wastage_rates!E77</f>
        <v>5.4783469965615283E-2</v>
      </c>
      <c r="F224" s="158">
        <f>Projected_SEC_wastage_rates!F77</f>
        <v>5.526586680436836E-2</v>
      </c>
      <c r="G224" s="158">
        <f>Projected_SEC_wastage_rates!G77</f>
        <v>5.5524877814863448E-2</v>
      </c>
      <c r="H224" s="508">
        <f>Projected_SEC_wastage_rates!H77</f>
        <v>5.5733883502700511E-2</v>
      </c>
      <c r="I224" s="508">
        <f>Projected_SEC_wastage_rates!I77</f>
        <v>5.5733883502700511E-2</v>
      </c>
      <c r="J224" s="508">
        <f>Projected_SEC_wastage_rates!J77</f>
        <v>5.5733883502700511E-2</v>
      </c>
      <c r="K224" s="158">
        <f>Projected_SEC_wastage_rates!K77</f>
        <v>5.5733883502700511E-2</v>
      </c>
      <c r="L224" s="158">
        <f>Projected_SEC_wastage_rates!L77</f>
        <v>5.5733883502700511E-2</v>
      </c>
      <c r="M224" s="158">
        <f>Projected_SEC_wastage_rates!M77</f>
        <v>5.5733883502700511E-2</v>
      </c>
      <c r="N224" s="158">
        <f>Projected_SEC_wastage_rates!N77</f>
        <v>5.5733883502700511E-2</v>
      </c>
      <c r="O224" s="158">
        <f>Projected_SEC_wastage_rates!O77</f>
        <v>5.5733883502700511E-2</v>
      </c>
      <c r="P224" s="507"/>
      <c r="Q224" s="507"/>
    </row>
    <row r="225" spans="2:17" ht="13.15">
      <c r="B225" s="8" t="str">
        <f t="shared" si="7"/>
        <v>60-64</v>
      </c>
      <c r="C225" s="158">
        <f>Projected_SEC_wastage_rates!C78</f>
        <v>2.6552076708676601E-2</v>
      </c>
      <c r="D225" s="158">
        <f>Projected_SEC_wastage_rates!D78</f>
        <v>2.6920731848677507E-2</v>
      </c>
      <c r="E225" s="158">
        <f>Projected_SEC_wastage_rates!E78</f>
        <v>2.7126785602340685E-2</v>
      </c>
      <c r="F225" s="158">
        <f>Projected_SEC_wastage_rates!F78</f>
        <v>2.7365651005140379E-2</v>
      </c>
      <c r="G225" s="158">
        <f>Projected_SEC_wastage_rates!G78</f>
        <v>2.7493903855037544E-2</v>
      </c>
      <c r="H225" s="508">
        <f>Projected_SEC_wastage_rates!H78</f>
        <v>2.7597395884424954E-2</v>
      </c>
      <c r="I225" s="508">
        <f>Projected_SEC_wastage_rates!I78</f>
        <v>2.7597395884424954E-2</v>
      </c>
      <c r="J225" s="508">
        <f>Projected_SEC_wastage_rates!J78</f>
        <v>2.7597395884424954E-2</v>
      </c>
      <c r="K225" s="158">
        <f>Projected_SEC_wastage_rates!K78</f>
        <v>2.7597395884424954E-2</v>
      </c>
      <c r="L225" s="158">
        <f>Projected_SEC_wastage_rates!L78</f>
        <v>2.7597395884424954E-2</v>
      </c>
      <c r="M225" s="158">
        <f>Projected_SEC_wastage_rates!M78</f>
        <v>2.7597395884424954E-2</v>
      </c>
      <c r="N225" s="158">
        <f>Projected_SEC_wastage_rates!N78</f>
        <v>2.7597395884424954E-2</v>
      </c>
      <c r="O225" s="158">
        <f>Projected_SEC_wastage_rates!O78</f>
        <v>2.7597395884424954E-2</v>
      </c>
      <c r="P225" s="507"/>
      <c r="Q225" s="507"/>
    </row>
    <row r="226" spans="2:17" ht="13.15">
      <c r="B226" s="8" t="str">
        <f t="shared" si="7"/>
        <v>65 plus</v>
      </c>
      <c r="C226" s="158">
        <f>Projected_SEC_wastage_rates!C79</f>
        <v>2.735800359526781E-2</v>
      </c>
      <c r="D226" s="158">
        <f>Projected_SEC_wastage_rates!D79</f>
        <v>2.7737848409525333E-2</v>
      </c>
      <c r="E226" s="158">
        <f>Projected_SEC_wastage_rates!E79</f>
        <v>2.7950156448379917E-2</v>
      </c>
      <c r="F226" s="158">
        <f>Projected_SEC_wastage_rates!F79</f>
        <v>2.8196272058103343E-2</v>
      </c>
      <c r="G226" s="158">
        <f>Projected_SEC_wastage_rates!G79</f>
        <v>2.8328417726673341E-2</v>
      </c>
      <c r="H226" s="508">
        <f>Projected_SEC_wastage_rates!H79</f>
        <v>2.8435051017286619E-2</v>
      </c>
      <c r="I226" s="508">
        <f>Projected_SEC_wastage_rates!I79</f>
        <v>2.8435051017286619E-2</v>
      </c>
      <c r="J226" s="508">
        <f>Projected_SEC_wastage_rates!J79</f>
        <v>2.8435051017286619E-2</v>
      </c>
      <c r="K226" s="158">
        <f>Projected_SEC_wastage_rates!K79</f>
        <v>2.8435051017286619E-2</v>
      </c>
      <c r="L226" s="158">
        <f>Projected_SEC_wastage_rates!L79</f>
        <v>2.8435051017286619E-2</v>
      </c>
      <c r="M226" s="158">
        <f>Projected_SEC_wastage_rates!M79</f>
        <v>2.8435051017286619E-2</v>
      </c>
      <c r="N226" s="158">
        <f>Projected_SEC_wastage_rates!N79</f>
        <v>2.8435051017286619E-2</v>
      </c>
      <c r="O226" s="158">
        <f>Projected_SEC_wastage_rates!O79</f>
        <v>2.8435051017286619E-2</v>
      </c>
      <c r="P226" s="507"/>
      <c r="Q226" s="507"/>
    </row>
    <row r="227" spans="2:17" ht="13.15">
      <c r="B227" s="8" t="str">
        <f t="shared" si="7"/>
        <v>Total</v>
      </c>
      <c r="C227" s="158">
        <f>Projected_SEC_wastage_rates!C80</f>
        <v>9.0124972518317081E-2</v>
      </c>
      <c r="D227" s="158">
        <f>Projected_SEC_wastage_rates!D80</f>
        <v>9.1376288365505071E-2</v>
      </c>
      <c r="E227" s="158">
        <f>Projected_SEC_wastage_rates!E80</f>
        <v>9.2075690867612234E-2</v>
      </c>
      <c r="F227" s="158">
        <f>Projected_SEC_wastage_rates!F80</f>
        <v>9.2886465034134003E-2</v>
      </c>
      <c r="G227" s="158">
        <f>Projected_SEC_wastage_rates!G80</f>
        <v>9.3321790101140931E-2</v>
      </c>
      <c r="H227" s="508">
        <f>Projected_SEC_wastage_rates!H80</f>
        <v>9.3673070206525572E-2</v>
      </c>
      <c r="I227" s="508">
        <f>Projected_SEC_wastage_rates!I80</f>
        <v>9.3673070206525572E-2</v>
      </c>
      <c r="J227" s="508">
        <f>Projected_SEC_wastage_rates!J80</f>
        <v>9.3673070206525572E-2</v>
      </c>
      <c r="K227" s="158">
        <f>Projected_SEC_wastage_rates!K80</f>
        <v>9.3673070206525572E-2</v>
      </c>
      <c r="L227" s="158">
        <f>Projected_SEC_wastage_rates!L80</f>
        <v>9.3673070206525572E-2</v>
      </c>
      <c r="M227" s="158">
        <f>Projected_SEC_wastage_rates!M80</f>
        <v>9.3673070206525572E-2</v>
      </c>
      <c r="N227" s="158">
        <f>Projected_SEC_wastage_rates!N80</f>
        <v>9.3673070206525572E-2</v>
      </c>
      <c r="O227" s="158">
        <f>Projected_SEC_wastage_rates!O80</f>
        <v>9.3673070206525572E-2</v>
      </c>
      <c r="P227" s="507"/>
      <c r="Q227" s="507"/>
    </row>
    <row r="229" spans="2:17" ht="13.15">
      <c r="B229" s="74" t="s">
        <v>306</v>
      </c>
    </row>
    <row r="230" spans="2:17">
      <c r="B230" s="11"/>
    </row>
    <row r="231" spans="2:17">
      <c r="B231" s="146" t="s">
        <v>1766</v>
      </c>
    </row>
    <row r="233" spans="2:17" ht="26.25">
      <c r="B233" s="148" t="str">
        <f>Stock_calculations!B43</f>
        <v>Subject</v>
      </c>
      <c r="C233" s="148" t="str">
        <f>Stock_calculations!C43</f>
        <v>FTE rate</v>
      </c>
      <c r="D233" s="148" t="str">
        <f>Stock_calculations!D43</f>
        <v>Unqualified teacher rate</v>
      </c>
      <c r="F233" s="146"/>
    </row>
    <row r="234" spans="2:17" ht="13.15">
      <c r="B234" s="148" t="s">
        <v>40</v>
      </c>
      <c r="C234" s="478">
        <f>Calc_Primary_teacher_need!T16</f>
        <v>0.88500000000000001</v>
      </c>
      <c r="D234" s="478">
        <f>Calc_Primary_teacher_need!Q48</f>
        <v>3.0574745339674799E-2</v>
      </c>
      <c r="F234" s="146"/>
    </row>
    <row r="235" spans="2:17" ht="13.15">
      <c r="B235" s="148" t="str">
        <f>Stock_calculations!B44</f>
        <v>Art &amp; Design</v>
      </c>
      <c r="C235" s="478">
        <f>Stock_calculations!C44</f>
        <v>0.92800000000000005</v>
      </c>
      <c r="D235" s="478">
        <f>Teacher_need_by_subject!C606</f>
        <v>4.9443999438657432E-2</v>
      </c>
      <c r="F235" s="146"/>
    </row>
    <row r="236" spans="2:17" ht="13.15">
      <c r="B236" s="148" t="str">
        <f>Stock_calculations!B45</f>
        <v>Biology</v>
      </c>
      <c r="C236" s="478">
        <f>Stock_calculations!C45</f>
        <v>0.92800000000000005</v>
      </c>
      <c r="D236" s="478">
        <f>Teacher_need_by_subject!C607</f>
        <v>3.1635829011933729E-2</v>
      </c>
    </row>
    <row r="237" spans="2:17" ht="13.15">
      <c r="B237" s="148" t="str">
        <f>Stock_calculations!B46</f>
        <v>Business Studies</v>
      </c>
      <c r="C237" s="478">
        <f>Stock_calculations!C46</f>
        <v>0.92800000000000005</v>
      </c>
      <c r="D237" s="478">
        <f>Teacher_need_by_subject!C608</f>
        <v>6.9284116470736012E-2</v>
      </c>
    </row>
    <row r="238" spans="2:17" ht="13.15">
      <c r="B238" s="148" t="str">
        <f>Stock_calculations!B47</f>
        <v>Chemistry</v>
      </c>
      <c r="C238" s="478">
        <f>Stock_calculations!C47</f>
        <v>0.92800000000000005</v>
      </c>
      <c r="D238" s="478">
        <f>Teacher_need_by_subject!C609</f>
        <v>3.1191464403809904E-2</v>
      </c>
    </row>
    <row r="239" spans="2:17" ht="13.15">
      <c r="B239" s="148" t="str">
        <f>Stock_calculations!B48</f>
        <v>Classics</v>
      </c>
      <c r="C239" s="478">
        <f>Stock_calculations!C48</f>
        <v>0.92800000000000005</v>
      </c>
      <c r="D239" s="478">
        <f>Teacher_need_by_subject!C610</f>
        <v>7.5488228522529316E-2</v>
      </c>
    </row>
    <row r="240" spans="2:17" ht="13.15">
      <c r="B240" s="148" t="str">
        <f>Stock_calculations!B49</f>
        <v>Computing</v>
      </c>
      <c r="C240" s="478">
        <f>Stock_calculations!C49</f>
        <v>0.92800000000000005</v>
      </c>
      <c r="D240" s="478">
        <f>Teacher_need_by_subject!C611</f>
        <v>3.9649493064785733E-2</v>
      </c>
    </row>
    <row r="241" spans="2:4" ht="13.15">
      <c r="B241" s="148" t="str">
        <f>Stock_calculations!B50</f>
        <v>Design &amp; Technology</v>
      </c>
      <c r="C241" s="478">
        <f>Stock_calculations!C50</f>
        <v>0.92800000000000005</v>
      </c>
      <c r="D241" s="478">
        <f>Teacher_need_by_subject!C612</f>
        <v>6.0450472708023985E-2</v>
      </c>
    </row>
    <row r="242" spans="2:4" ht="13.15">
      <c r="B242" s="148" t="str">
        <f>Stock_calculations!B51</f>
        <v>Drama</v>
      </c>
      <c r="C242" s="478">
        <f>Stock_calculations!C51</f>
        <v>0.92800000000000005</v>
      </c>
      <c r="D242" s="478">
        <f>Teacher_need_by_subject!C613</f>
        <v>6.8129004393895035E-2</v>
      </c>
    </row>
    <row r="243" spans="2:4" ht="13.15">
      <c r="B243" s="148" t="str">
        <f>Stock_calculations!B52</f>
        <v>English</v>
      </c>
      <c r="C243" s="478">
        <f>Stock_calculations!C52</f>
        <v>0.92800000000000005</v>
      </c>
      <c r="D243" s="478">
        <f>Teacher_need_by_subject!C614</f>
        <v>6.018372960355528E-2</v>
      </c>
    </row>
    <row r="244" spans="2:4" ht="13.15">
      <c r="B244" s="148" t="str">
        <f>Stock_calculations!B53</f>
        <v>Food</v>
      </c>
      <c r="C244" s="478">
        <f>Stock_calculations!C53</f>
        <v>0.92800000000000005</v>
      </c>
      <c r="D244" s="478">
        <f>Teacher_need_by_subject!C615</f>
        <v>8.0856914392103962E-2</v>
      </c>
    </row>
    <row r="245" spans="2:4" ht="13.15">
      <c r="B245" s="148" t="str">
        <f>Stock_calculations!B54</f>
        <v>Geography</v>
      </c>
      <c r="C245" s="478">
        <f>Stock_calculations!C54</f>
        <v>0.92800000000000005</v>
      </c>
      <c r="D245" s="478">
        <f>Teacher_need_by_subject!C616</f>
        <v>3.1274920658100946E-2</v>
      </c>
    </row>
    <row r="246" spans="2:4" ht="13.15">
      <c r="B246" s="148" t="str">
        <f>Stock_calculations!B55</f>
        <v>History</v>
      </c>
      <c r="C246" s="478">
        <f>Stock_calculations!C55</f>
        <v>0.92800000000000005</v>
      </c>
      <c r="D246" s="478">
        <f>Teacher_need_by_subject!C617</f>
        <v>3.4510445131161326E-2</v>
      </c>
    </row>
    <row r="247" spans="2:4" ht="13.15">
      <c r="B247" s="148" t="str">
        <f>Stock_calculations!B56</f>
        <v>Mathematics</v>
      </c>
      <c r="C247" s="478">
        <f>Stock_calculations!C56</f>
        <v>0.92800000000000005</v>
      </c>
      <c r="D247" s="478">
        <f>Teacher_need_by_subject!C618</f>
        <v>4.3734144137565815E-2</v>
      </c>
    </row>
    <row r="248" spans="2:4" ht="13.15">
      <c r="B248" s="148" t="str">
        <f>Stock_calculations!B57</f>
        <v>Modern Foreign Languages</v>
      </c>
      <c r="C248" s="478">
        <f>Stock_calculations!C57</f>
        <v>0.92800000000000005</v>
      </c>
      <c r="D248" s="478">
        <f>Teacher_need_by_subject!C619</f>
        <v>2.8463002658115459E-2</v>
      </c>
    </row>
    <row r="249" spans="2:4" ht="13.15">
      <c r="B249" s="148" t="str">
        <f>Stock_calculations!B58</f>
        <v>Music</v>
      </c>
      <c r="C249" s="478">
        <f>Stock_calculations!C58</f>
        <v>0.92800000000000005</v>
      </c>
      <c r="D249" s="478">
        <f>Teacher_need_by_subject!C620</f>
        <v>4.5045995948400419E-2</v>
      </c>
    </row>
    <row r="250" spans="2:4" ht="13.15">
      <c r="B250" s="148" t="str">
        <f>Stock_calculations!B59</f>
        <v>Others</v>
      </c>
      <c r="C250" s="478">
        <f>Stock_calculations!C59</f>
        <v>0.92800000000000005</v>
      </c>
      <c r="D250" s="478">
        <f>Teacher_need_by_subject!C621</f>
        <v>0.12235929777552092</v>
      </c>
    </row>
    <row r="251" spans="2:4" ht="13.15">
      <c r="B251" s="148" t="str">
        <f>Stock_calculations!B60</f>
        <v>Physical Education</v>
      </c>
      <c r="C251" s="478">
        <f>Stock_calculations!C60</f>
        <v>0.92800000000000005</v>
      </c>
      <c r="D251" s="478">
        <f>Teacher_need_by_subject!C622</f>
        <v>3.3870539257282964E-2</v>
      </c>
    </row>
    <row r="252" spans="2:4" ht="13.15">
      <c r="B252" s="148" t="str">
        <f>Stock_calculations!B61</f>
        <v>Physics</v>
      </c>
      <c r="C252" s="478">
        <f>Stock_calculations!C61</f>
        <v>0.92800000000000005</v>
      </c>
      <c r="D252" s="478">
        <f>Teacher_need_by_subject!C623</f>
        <v>2.980249567175319E-2</v>
      </c>
    </row>
    <row r="253" spans="2:4" ht="13.15">
      <c r="B253" s="148" t="str">
        <f>Stock_calculations!B62</f>
        <v>Religious Education</v>
      </c>
      <c r="C253" s="478">
        <f>Stock_calculations!C62</f>
        <v>0.92800000000000005</v>
      </c>
      <c r="D253" s="478">
        <f>Teacher_need_by_subject!C624</f>
        <v>4.5787360946438156E-2</v>
      </c>
    </row>
    <row r="254" spans="2:4">
      <c r="B254" s="146"/>
      <c r="C254" s="224"/>
      <c r="D254" s="224"/>
    </row>
    <row r="255" spans="2:4" ht="13.15">
      <c r="B255" s="74" t="s">
        <v>307</v>
      </c>
      <c r="C255" s="224"/>
      <c r="D255" s="224"/>
    </row>
    <row r="256" spans="2:4">
      <c r="B256" s="11"/>
    </row>
    <row r="257" spans="2:14">
      <c r="B257" s="106" t="s">
        <v>40</v>
      </c>
      <c r="C257" s="932" t="s">
        <v>1637</v>
      </c>
    </row>
    <row r="258" spans="2:14" ht="13.15">
      <c r="B258" s="5"/>
    </row>
    <row r="259" spans="2:14" ht="13.15">
      <c r="B259" s="8"/>
      <c r="C259" s="8" t="str">
        <f>Calc_Primary_teacher_need!Q18</f>
        <v>2018/19</v>
      </c>
      <c r="D259" s="8" t="str">
        <f>Calc_Primary_teacher_need!R18</f>
        <v>2019/20</v>
      </c>
      <c r="E259" s="8" t="str">
        <f>Calc_Primary_teacher_need!S18</f>
        <v>2020/21</v>
      </c>
      <c r="F259" s="8" t="str">
        <f>Calc_Primary_teacher_need!T18</f>
        <v>2021/22</v>
      </c>
      <c r="G259" s="8" t="str">
        <f>Calc_Primary_teacher_need!U18</f>
        <v>2022/23</v>
      </c>
      <c r="H259" s="8" t="str">
        <f>Calc_Primary_teacher_need!V18</f>
        <v>2023/24</v>
      </c>
      <c r="I259" s="8" t="str">
        <f>Calc_Primary_teacher_need!W18</f>
        <v>2024/25</v>
      </c>
      <c r="J259" s="8" t="str">
        <f>Calc_Primary_teacher_need!X18</f>
        <v>2025/26</v>
      </c>
      <c r="K259" s="8" t="str">
        <f>Calc_Primary_teacher_need!Y18</f>
        <v>2026/27</v>
      </c>
      <c r="L259" s="8" t="str">
        <f>Calc_Primary_teacher_need!Z18</f>
        <v>2027/28</v>
      </c>
      <c r="M259" s="8" t="str">
        <f>Calc_Primary_teacher_need!AA18</f>
        <v>2028/29</v>
      </c>
      <c r="N259" s="8" t="str">
        <f>Calc_Primary_teacher_need!AB18</f>
        <v>2029/30</v>
      </c>
    </row>
    <row r="260" spans="2:14" ht="13.15">
      <c r="B260" s="8" t="s">
        <v>309</v>
      </c>
      <c r="C260" s="402">
        <f>Calc_Primary_teacher_need!Q30</f>
        <v>231216.67778434214</v>
      </c>
      <c r="D260" s="293">
        <f>Calc_Primary_teacher_need!R37</f>
        <v>230949.39109571435</v>
      </c>
      <c r="E260" s="293">
        <f>Calc_Primary_teacher_need!S37</f>
        <v>230789.0526327054</v>
      </c>
      <c r="F260" s="293">
        <f>Calc_Primary_teacher_need!T37</f>
        <v>230065.75931503277</v>
      </c>
      <c r="G260" s="293">
        <f>Calc_Primary_teacher_need!U37</f>
        <v>229174.34075096436</v>
      </c>
      <c r="H260" s="293">
        <f>Calc_Primary_teacher_need!V37</f>
        <v>228270.56277515049</v>
      </c>
      <c r="I260" s="293">
        <f>Calc_Primary_teacher_need!W37</f>
        <v>227789.63519575569</v>
      </c>
      <c r="J260" s="293">
        <f>Calc_Primary_teacher_need!X37</f>
        <v>227491.41954509376</v>
      </c>
      <c r="K260" s="293">
        <f>Calc_Primary_teacher_need!Y37</f>
        <v>227173.07686811395</v>
      </c>
      <c r="L260" s="293">
        <f>Calc_Primary_teacher_need!Z37</f>
        <v>226792.34510534353</v>
      </c>
      <c r="M260" s="293">
        <f>Calc_Primary_teacher_need!AA37</f>
        <v>226834.49457888497</v>
      </c>
      <c r="N260" s="293">
        <f>Calc_Primary_teacher_need!AB37</f>
        <v>226615.73395823987</v>
      </c>
    </row>
    <row r="261" spans="2:14" ht="13.15">
      <c r="B261" s="8" t="s">
        <v>308</v>
      </c>
      <c r="C261" s="250">
        <f>Calc_Primary_teacher_need!Q34</f>
        <v>20.470672986724001</v>
      </c>
      <c r="D261" s="250">
        <f>Calc_Primary_teacher_need!R34</f>
        <v>20.44703619439127</v>
      </c>
      <c r="E261" s="250">
        <f>Calc_Primary_teacher_need!S34</f>
        <v>20.432850524394784</v>
      </c>
      <c r="F261" s="250">
        <f>Calc_Primary_teacher_need!T34</f>
        <v>20.369013996866933</v>
      </c>
      <c r="G261" s="250">
        <f>Calc_Primary_teacher_need!U34</f>
        <v>20.290396318146932</v>
      </c>
      <c r="H261" s="250">
        <f>Calc_Primary_teacher_need!V34</f>
        <v>20.210692896481472</v>
      </c>
      <c r="I261" s="250">
        <f>Calc_Primary_teacher_need!W34</f>
        <v>20.168201896324348</v>
      </c>
      <c r="J261" s="250">
        <f>Calc_Primary_teacher_need!X34</f>
        <v>20.141832787102295</v>
      </c>
      <c r="K261" s="250">
        <f>Calc_Primary_teacher_need!Y34</f>
        <v>20.113686473677518</v>
      </c>
      <c r="L261" s="250">
        <f>Calc_Primary_teacher_need!Z34</f>
        <v>20.080033249620275</v>
      </c>
      <c r="M261" s="250">
        <f>Calc_Primary_teacher_need!AA34</f>
        <v>20.083765827789865</v>
      </c>
      <c r="N261" s="250">
        <f>Calc_Primary_teacher_need!AB34</f>
        <v>20.064415578556407</v>
      </c>
    </row>
    <row r="262" spans="2:14" ht="13.15">
      <c r="B262" s="5"/>
      <c r="C262" s="5"/>
      <c r="D262" s="5"/>
      <c r="E262" s="5"/>
      <c r="F262" s="5"/>
      <c r="G262" s="5"/>
      <c r="H262" s="5"/>
      <c r="I262" s="5"/>
      <c r="J262" s="5"/>
      <c r="K262" s="5"/>
      <c r="L262" s="5"/>
      <c r="M262" s="5"/>
      <c r="N262" s="5"/>
    </row>
    <row r="263" spans="2:14" ht="13.15">
      <c r="B263" s="637" t="s">
        <v>248</v>
      </c>
      <c r="C263" s="932" t="s">
        <v>1637</v>
      </c>
      <c r="D263" s="163"/>
      <c r="E263" s="163"/>
      <c r="F263" s="163"/>
      <c r="G263" s="5"/>
      <c r="H263" s="5"/>
      <c r="I263" s="5"/>
      <c r="J263" s="5"/>
      <c r="K263" s="5"/>
      <c r="L263" s="5"/>
      <c r="M263" s="5"/>
      <c r="N263" s="5"/>
    </row>
    <row r="264" spans="2:14" ht="13.15">
      <c r="B264" s="5"/>
      <c r="C264" s="5"/>
      <c r="D264" s="5"/>
      <c r="E264" s="5"/>
      <c r="F264" s="5"/>
      <c r="G264" s="5"/>
      <c r="H264" s="5"/>
      <c r="I264" s="5"/>
      <c r="J264" s="5"/>
      <c r="K264" s="5"/>
      <c r="L264" s="5"/>
      <c r="M264" s="5"/>
      <c r="N264" s="5"/>
    </row>
    <row r="265" spans="2:14" ht="13.15">
      <c r="B265" s="8"/>
      <c r="C265" s="8" t="str">
        <f>C259</f>
        <v>2018/19</v>
      </c>
      <c r="D265" s="8" t="str">
        <f t="shared" ref="D265:N265" si="8">D259</f>
        <v>2019/20</v>
      </c>
      <c r="E265" s="8" t="str">
        <f t="shared" si="8"/>
        <v>2020/21</v>
      </c>
      <c r="F265" s="8" t="str">
        <f t="shared" si="8"/>
        <v>2021/22</v>
      </c>
      <c r="G265" s="8" t="str">
        <f t="shared" si="8"/>
        <v>2022/23</v>
      </c>
      <c r="H265" s="8" t="str">
        <f t="shared" si="8"/>
        <v>2023/24</v>
      </c>
      <c r="I265" s="8" t="str">
        <f t="shared" si="8"/>
        <v>2024/25</v>
      </c>
      <c r="J265" s="8" t="str">
        <f t="shared" si="8"/>
        <v>2025/26</v>
      </c>
      <c r="K265" s="8" t="str">
        <f t="shared" si="8"/>
        <v>2026/27</v>
      </c>
      <c r="L265" s="8" t="str">
        <f t="shared" si="8"/>
        <v>2027/28</v>
      </c>
      <c r="M265" s="8" t="str">
        <f t="shared" si="8"/>
        <v>2028/29</v>
      </c>
      <c r="N265" s="8" t="str">
        <f t="shared" si="8"/>
        <v>2029/30</v>
      </c>
    </row>
    <row r="266" spans="2:14" ht="13.15">
      <c r="B266" s="8" t="s">
        <v>309</v>
      </c>
      <c r="C266" s="293">
        <f>Calc_overall_Sec_teacher_need!Q30</f>
        <v>209410.13976294975</v>
      </c>
      <c r="D266" s="293">
        <f>Calc_overall_Sec_teacher_need!R37</f>
        <v>211512.61685379493</v>
      </c>
      <c r="E266" s="293">
        <f>Calc_overall_Sec_teacher_need!S37</f>
        <v>213128.3371614113</v>
      </c>
      <c r="F266" s="293">
        <f>Calc_overall_Sec_teacher_need!T37</f>
        <v>214835.84666857921</v>
      </c>
      <c r="G266" s="293">
        <f>Calc_overall_Sec_teacher_need!U37</f>
        <v>216654.97283054548</v>
      </c>
      <c r="H266" s="293">
        <f>Calc_overall_Sec_teacher_need!V37</f>
        <v>217951.33384909513</v>
      </c>
      <c r="I266" s="293">
        <f>Calc_overall_Sec_teacher_need!W37</f>
        <v>218238.26154794797</v>
      </c>
      <c r="J266" s="293">
        <f>Calc_overall_Sec_teacher_need!X37</f>
        <v>218314.0223312437</v>
      </c>
      <c r="K266" s="293">
        <f>Calc_overall_Sec_teacher_need!Y37</f>
        <v>218099.19851520823</v>
      </c>
      <c r="L266" s="293">
        <f>Calc_overall_Sec_teacher_need!Z37</f>
        <v>217650.09938098278</v>
      </c>
      <c r="M266" s="293">
        <f>Calc_overall_Sec_teacher_need!AA37</f>
        <v>216750.5626338039</v>
      </c>
      <c r="N266" s="293">
        <f>Calc_overall_Sec_teacher_need!AB37</f>
        <v>216451.36160613943</v>
      </c>
    </row>
    <row r="267" spans="2:14" ht="13.15">
      <c r="B267" s="8" t="s">
        <v>308</v>
      </c>
      <c r="C267" s="250">
        <f>Calc_overall_Sec_teacher_need!Q34</f>
        <v>15.499335436546298</v>
      </c>
      <c r="D267" s="250">
        <f>Calc_overall_Sec_teacher_need!R34</f>
        <v>15.736324401738347</v>
      </c>
      <c r="E267" s="250">
        <f>Calc_overall_Sec_teacher_need!S34</f>
        <v>15.918726353618419</v>
      </c>
      <c r="F267" s="250">
        <f>Calc_overall_Sec_teacher_need!T34</f>
        <v>16.11235617581502</v>
      </c>
      <c r="G267" s="250">
        <f>Calc_overall_Sec_teacher_need!U34</f>
        <v>16.319636370925505</v>
      </c>
      <c r="H267" s="250">
        <f>Calc_overall_Sec_teacher_need!V34</f>
        <v>16.467436412356729</v>
      </c>
      <c r="I267" s="250">
        <f>Calc_overall_Sec_teacher_need!W34</f>
        <v>16.500019231182076</v>
      </c>
      <c r="J267" s="250">
        <f>Calc_overall_Sec_teacher_need!X34</f>
        <v>16.508615608651148</v>
      </c>
      <c r="K267" s="250">
        <f>Calc_overall_Sec_teacher_need!Y34</f>
        <v>16.484284485574459</v>
      </c>
      <c r="L267" s="250">
        <f>Calc_overall_Sec_teacher_need!Z34</f>
        <v>16.433525824353559</v>
      </c>
      <c r="M267" s="250">
        <f>Calc_overall_Sec_teacher_need!AA34</f>
        <v>16.33227513557874</v>
      </c>
      <c r="N267" s="250">
        <f>Calc_overall_Sec_teacher_need!AB34</f>
        <v>16.298527567832274</v>
      </c>
    </row>
    <row r="269" spans="2:14" ht="13.15">
      <c r="B269" s="74" t="s">
        <v>1717</v>
      </c>
    </row>
    <row r="270" spans="2:14">
      <c r="B270" s="11"/>
    </row>
    <row r="271" spans="2:14">
      <c r="B271" s="146" t="s">
        <v>1226</v>
      </c>
    </row>
    <row r="273" spans="2:3">
      <c r="B273" s="146" t="s">
        <v>310</v>
      </c>
    </row>
    <row r="275" spans="2:3" ht="13.15">
      <c r="B275" s="106" t="s">
        <v>770</v>
      </c>
      <c r="C275" s="5"/>
    </row>
    <row r="276" spans="2:3" ht="13.15">
      <c r="B276" s="5"/>
      <c r="C276" s="5"/>
    </row>
    <row r="277" spans="2:3" ht="13.15">
      <c r="B277" s="8" t="str">
        <f>Entrant_age_breakdowns!B57</f>
        <v>Age group</v>
      </c>
      <c r="C277" s="8" t="s">
        <v>295</v>
      </c>
    </row>
    <row r="278" spans="2:3" ht="13.15">
      <c r="B278" s="8" t="str">
        <f>Entrant_age_breakdowns!B59</f>
        <v>20-24</v>
      </c>
      <c r="C278" s="506">
        <f>Entrant_age_breakdowns!K59</f>
        <v>0.28281972935976263</v>
      </c>
    </row>
    <row r="279" spans="2:3" ht="13.15">
      <c r="B279" s="8" t="str">
        <f>Entrant_age_breakdowns!B60</f>
        <v>25-29</v>
      </c>
      <c r="C279" s="506">
        <f>Entrant_age_breakdowns!K60</f>
        <v>0.24339366401841794</v>
      </c>
    </row>
    <row r="280" spans="2:3" ht="13.15">
      <c r="B280" s="8" t="str">
        <f>Entrant_age_breakdowns!B61</f>
        <v>30-34</v>
      </c>
      <c r="C280" s="506">
        <f>Entrant_age_breakdowns!K61</f>
        <v>0.12485196646867713</v>
      </c>
    </row>
    <row r="281" spans="2:3" ht="13.15">
      <c r="B281" s="8" t="str">
        <f>Entrant_age_breakdowns!B62</f>
        <v>35-39</v>
      </c>
      <c r="C281" s="506">
        <f>Entrant_age_breakdowns!K62</f>
        <v>9.8566506586895503E-2</v>
      </c>
    </row>
    <row r="282" spans="2:3" ht="13.15">
      <c r="B282" s="8" t="str">
        <f>Entrant_age_breakdowns!B63</f>
        <v>40-44</v>
      </c>
      <c r="C282" s="506">
        <f>Entrant_age_breakdowns!K63</f>
        <v>8.9972967113766081E-2</v>
      </c>
    </row>
    <row r="283" spans="2:3" ht="13.15">
      <c r="B283" s="8" t="str">
        <f>Entrant_age_breakdowns!B64</f>
        <v>45-49</v>
      </c>
      <c r="C283" s="506">
        <f>Entrant_age_breakdowns!K64</f>
        <v>7.2506821696309551E-2</v>
      </c>
    </row>
    <row r="284" spans="2:3" ht="13.15">
      <c r="B284" s="8" t="str">
        <f>Entrant_age_breakdowns!B65</f>
        <v>50-54</v>
      </c>
      <c r="C284" s="506">
        <f>Entrant_age_breakdowns!K65</f>
        <v>4.7251638036011921E-2</v>
      </c>
    </row>
    <row r="285" spans="2:3" ht="13.15">
      <c r="B285" s="8" t="str">
        <f>Entrant_age_breakdowns!B66</f>
        <v>55-59</v>
      </c>
      <c r="C285" s="506">
        <f>Entrant_age_breakdowns!K66</f>
        <v>2.5630476985860122E-2</v>
      </c>
    </row>
    <row r="286" spans="2:3" ht="13.15">
      <c r="B286" s="8" t="str">
        <f>Entrant_age_breakdowns!B67</f>
        <v>60-64</v>
      </c>
      <c r="C286" s="506">
        <f>Entrant_age_breakdowns!K67</f>
        <v>1.1707162422752364E-2</v>
      </c>
    </row>
    <row r="287" spans="2:3" ht="13.15">
      <c r="B287" s="8" t="str">
        <f>Entrant_age_breakdowns!B68</f>
        <v>65 plus</v>
      </c>
      <c r="C287" s="506">
        <f>Entrant_age_breakdowns!K68</f>
        <v>3.2990673115468557E-3</v>
      </c>
    </row>
    <row r="288" spans="2:3" ht="13.15">
      <c r="B288" s="8" t="str">
        <f>Entrant_age_breakdowns!B69</f>
        <v>Total</v>
      </c>
      <c r="C288" s="506">
        <f>Entrant_age_breakdowns!K69</f>
        <v>1</v>
      </c>
    </row>
    <row r="289" spans="2:3" ht="13.15">
      <c r="B289" s="5"/>
      <c r="C289" s="5"/>
    </row>
    <row r="290" spans="2:3" ht="13.15">
      <c r="B290" s="106" t="s">
        <v>311</v>
      </c>
      <c r="C290" s="5"/>
    </row>
    <row r="291" spans="2:3" ht="13.15">
      <c r="B291" s="5"/>
      <c r="C291" s="5"/>
    </row>
    <row r="292" spans="2:3" ht="13.15">
      <c r="B292" s="8" t="str">
        <f>B277</f>
        <v>Age group</v>
      </c>
      <c r="C292" s="8" t="s">
        <v>248</v>
      </c>
    </row>
    <row r="293" spans="2:3" ht="13.15">
      <c r="B293" s="8" t="str">
        <f t="shared" ref="B293:B303" si="9">B278</f>
        <v>20-24</v>
      </c>
      <c r="C293" s="506">
        <f>Entrant_age_breakdowns!K76</f>
        <v>0.23990045419043293</v>
      </c>
    </row>
    <row r="294" spans="2:3" ht="13.15">
      <c r="B294" s="8" t="str">
        <f t="shared" si="9"/>
        <v>25-29</v>
      </c>
      <c r="C294" s="506">
        <f>Entrant_age_breakdowns!K77</f>
        <v>0.26046780436951084</v>
      </c>
    </row>
    <row r="295" spans="2:3" ht="13.15">
      <c r="B295" s="8" t="str">
        <f t="shared" si="9"/>
        <v>30-34</v>
      </c>
      <c r="C295" s="506">
        <f>Entrant_age_breakdowns!K78</f>
        <v>0.1339455314128041</v>
      </c>
    </row>
    <row r="296" spans="2:3" ht="13.15">
      <c r="B296" s="8" t="str">
        <f t="shared" si="9"/>
        <v>35-39</v>
      </c>
      <c r="C296" s="506">
        <f>Entrant_age_breakdowns!K79</f>
        <v>0.10155009705393045</v>
      </c>
    </row>
    <row r="297" spans="2:3" ht="13.15">
      <c r="B297" s="8" t="str">
        <f t="shared" si="9"/>
        <v>40-44</v>
      </c>
      <c r="C297" s="506">
        <f>Entrant_age_breakdowns!K80</f>
        <v>8.2876650996030171E-2</v>
      </c>
    </row>
    <row r="298" spans="2:3" ht="13.15">
      <c r="B298" s="8" t="str">
        <f t="shared" si="9"/>
        <v>45-49</v>
      </c>
      <c r="C298" s="506">
        <f>Entrant_age_breakdowns!K81</f>
        <v>7.4135112813516674E-2</v>
      </c>
    </row>
    <row r="299" spans="2:3" ht="13.15">
      <c r="B299" s="8" t="str">
        <f t="shared" si="9"/>
        <v>50-54</v>
      </c>
      <c r="C299" s="506">
        <f>Entrant_age_breakdowns!K82</f>
        <v>5.3756527165267048E-2</v>
      </c>
    </row>
    <row r="300" spans="2:3" ht="13.15">
      <c r="B300" s="8" t="str">
        <f t="shared" si="9"/>
        <v>55-59</v>
      </c>
      <c r="C300" s="506">
        <f>Entrant_age_breakdowns!K83</f>
        <v>3.2715789729393159E-2</v>
      </c>
    </row>
    <row r="301" spans="2:3" ht="13.15">
      <c r="B301" s="8" t="str">
        <f t="shared" si="9"/>
        <v>60-64</v>
      </c>
      <c r="C301" s="506">
        <f>Entrant_age_breakdowns!K84</f>
        <v>1.5770765870632211E-2</v>
      </c>
    </row>
    <row r="302" spans="2:3" ht="13.15">
      <c r="B302" s="8" t="str">
        <f t="shared" si="9"/>
        <v>65 plus</v>
      </c>
      <c r="C302" s="506">
        <f>Entrant_age_breakdowns!K85</f>
        <v>4.8812663984825252E-3</v>
      </c>
    </row>
    <row r="303" spans="2:3" ht="13.15">
      <c r="B303" s="8" t="str">
        <f t="shared" si="9"/>
        <v>Total</v>
      </c>
      <c r="C303" s="506">
        <f>Entrant_age_breakdowns!K86</f>
        <v>1</v>
      </c>
    </row>
    <row r="305" spans="2:3" ht="13.15">
      <c r="B305" s="74" t="s">
        <v>1718</v>
      </c>
    </row>
    <row r="306" spans="2:3" ht="13.15">
      <c r="B306" s="74"/>
    </row>
    <row r="307" spans="2:3">
      <c r="B307" s="146" t="s">
        <v>687</v>
      </c>
    </row>
    <row r="308" spans="2:3" ht="13.15">
      <c r="B308" s="74"/>
    </row>
    <row r="309" spans="2:3">
      <c r="B309" s="106" t="s">
        <v>35</v>
      </c>
    </row>
    <row r="310" spans="2:3" ht="13.15">
      <c r="B310" s="74"/>
    </row>
    <row r="311" spans="2:3" ht="13.15">
      <c r="B311" s="8" t="str">
        <f>Data_selected_by_user_testing!C131</f>
        <v>New to state-funded sector</v>
      </c>
      <c r="C311" s="595">
        <f>Data_selected_by_user_testing!D131</f>
        <v>0.1163759906311341</v>
      </c>
    </row>
    <row r="312" spans="2:3" ht="13.15">
      <c r="B312" s="8" t="str">
        <f>Data_selected_by_user_testing!C132</f>
        <v>Re-entrants</v>
      </c>
      <c r="C312" s="595">
        <f>Data_selected_by_user_testing!D132</f>
        <v>0.39655691210228894</v>
      </c>
    </row>
    <row r="313" spans="2:3" ht="13.15">
      <c r="B313" s="8" t="str">
        <f>Data_selected_by_user_testing!C133</f>
        <v>NQTs</v>
      </c>
      <c r="C313" s="595">
        <f>Data_selected_by_user_testing!D133</f>
        <v>0.48706709726657699</v>
      </c>
    </row>
    <row r="314" spans="2:3" ht="13.15">
      <c r="B314" s="8" t="str">
        <f>Data_selected_by_user_testing!C134</f>
        <v>Total</v>
      </c>
      <c r="C314" s="595">
        <f>Data_selected_by_user_testing!D134</f>
        <v>1</v>
      </c>
    </row>
    <row r="315" spans="2:3" ht="13.15">
      <c r="B315" s="74"/>
    </row>
    <row r="316" spans="2:3">
      <c r="B316" s="106" t="s">
        <v>686</v>
      </c>
    </row>
    <row r="317" spans="2:3" ht="13.15">
      <c r="B317" s="74"/>
    </row>
    <row r="318" spans="2:3" ht="13.15">
      <c r="B318" s="8" t="str">
        <f>Data_selected_by_user_testing!C138</f>
        <v>New to state-funded sector</v>
      </c>
      <c r="C318" s="595">
        <f>Data_selected_by_user_testing!D138</f>
        <v>0.11168577210315944</v>
      </c>
    </row>
    <row r="319" spans="2:3" ht="13.15">
      <c r="B319" s="8" t="str">
        <f>Data_selected_by_user_testing!C139</f>
        <v>Re-entrants</v>
      </c>
      <c r="C319" s="595">
        <f>Data_selected_by_user_testing!D139</f>
        <v>0.3686171049905001</v>
      </c>
    </row>
    <row r="320" spans="2:3" ht="13.15">
      <c r="B320" s="8" t="str">
        <f>Data_selected_by_user_testing!C140</f>
        <v>NQTs</v>
      </c>
      <c r="C320" s="595">
        <f>Data_selected_by_user_testing!D140</f>
        <v>0.5196971229063404</v>
      </c>
    </row>
    <row r="321" spans="2:3" ht="13.15">
      <c r="B321" s="8" t="str">
        <f>Data_selected_by_user_testing!C141</f>
        <v>Total</v>
      </c>
      <c r="C321" s="595">
        <f>Data_selected_by_user_testing!D141</f>
        <v>1</v>
      </c>
    </row>
    <row r="322" spans="2:3" ht="13.15">
      <c r="B322" s="74"/>
    </row>
    <row r="323" spans="2:3" ht="13.15">
      <c r="B323" s="74" t="s">
        <v>1719</v>
      </c>
    </row>
    <row r="324" spans="2:3" ht="13.15">
      <c r="B324" s="74"/>
    </row>
    <row r="325" spans="2:3" ht="26.25">
      <c r="B325" s="137" t="str">
        <f>RAW_DATA_INPUTS!B414</f>
        <v>Phase</v>
      </c>
      <c r="C325" s="75" t="str">
        <f>RAW_DATA_INPUTS!C414</f>
        <v>Average FTE rate</v>
      </c>
    </row>
    <row r="326" spans="2:3" ht="13.15">
      <c r="B326" s="8" t="str">
        <f>RAW_DATA_INPUTS!B415</f>
        <v xml:space="preserve">Primary </v>
      </c>
      <c r="C326" s="250">
        <f>RAW_DATA_INPUTS!C415</f>
        <v>0.57799999999999996</v>
      </c>
    </row>
    <row r="327" spans="2:3" ht="13.15">
      <c r="B327" s="8" t="str">
        <f>RAW_DATA_INPUTS!B416</f>
        <v>Secondary</v>
      </c>
      <c r="C327" s="250">
        <f>RAW_DATA_INPUTS!C416</f>
        <v>0.63100000000000001</v>
      </c>
    </row>
    <row r="328" spans="2:3" ht="13.15">
      <c r="B328" s="74"/>
    </row>
    <row r="329" spans="2:3" ht="13.15">
      <c r="B329" s="74" t="s">
        <v>1720</v>
      </c>
    </row>
    <row r="331" spans="2:3">
      <c r="B331" s="106" t="s">
        <v>35</v>
      </c>
    </row>
    <row r="333" spans="2:3" ht="26.25">
      <c r="B333" s="137" t="str">
        <f>'Calc_PRIM_part-time_entrants'!B46</f>
        <v>Entrant route</v>
      </c>
      <c r="C333" s="148" t="s">
        <v>685</v>
      </c>
    </row>
    <row r="334" spans="2:3" ht="13.15">
      <c r="B334" s="137" t="str">
        <f>'Calc_PRIM_part-time_entrants'!B47</f>
        <v>New to state-funded sector</v>
      </c>
      <c r="C334" s="596">
        <f>'Calc_PRIM_part-time_entrants'!G47</f>
        <v>0.14675009772631875</v>
      </c>
    </row>
    <row r="335" spans="2:3" ht="13.15">
      <c r="B335" s="137" t="str">
        <f>'Calc_PRIM_part-time_entrants'!B48</f>
        <v>Re-entrants</v>
      </c>
      <c r="C335" s="596">
        <f>'Calc_PRIM_part-time_entrants'!G48</f>
        <v>0.41739949571979684</v>
      </c>
    </row>
    <row r="336" spans="2:3" ht="13.15">
      <c r="B336" s="137" t="str">
        <f>'Calc_PRIM_part-time_entrants'!B49</f>
        <v>NQTs</v>
      </c>
      <c r="C336" s="596">
        <f>'Calc_PRIM_part-time_entrants'!G49</f>
        <v>3.1000072285493591E-2</v>
      </c>
    </row>
    <row r="338" spans="2:3">
      <c r="B338" s="106" t="s">
        <v>686</v>
      </c>
    </row>
    <row r="340" spans="2:3" ht="26.25">
      <c r="B340" s="137" t="str">
        <f>B333</f>
        <v>Entrant route</v>
      </c>
      <c r="C340" s="148" t="s">
        <v>685</v>
      </c>
    </row>
    <row r="341" spans="2:3" ht="13.15">
      <c r="B341" s="137" t="str">
        <f>B334</f>
        <v>New to state-funded sector</v>
      </c>
      <c r="C341" s="596">
        <f>'Calc_SEC_part-time_entrants'!G47</f>
        <v>0.14258609139312273</v>
      </c>
    </row>
    <row r="342" spans="2:3" ht="13.15">
      <c r="B342" s="137" t="str">
        <f>B335</f>
        <v>Re-entrants</v>
      </c>
      <c r="C342" s="596">
        <f>'Calc_SEC_part-time_entrants'!G48</f>
        <v>0.29724349163350516</v>
      </c>
    </row>
    <row r="343" spans="2:3" ht="13.15">
      <c r="B343" s="137" t="str">
        <f>B336</f>
        <v>NQTs</v>
      </c>
      <c r="C343" s="596">
        <f>'Calc_SEC_part-time_entrants'!G49</f>
        <v>3.7815256900672251E-2</v>
      </c>
    </row>
    <row r="345" spans="2:3" ht="13.15">
      <c r="B345" s="74" t="s">
        <v>1721</v>
      </c>
    </row>
    <row r="347" spans="2:3" ht="26.25">
      <c r="B347" s="137" t="s">
        <v>59</v>
      </c>
      <c r="C347" s="148" t="s">
        <v>684</v>
      </c>
    </row>
    <row r="348" spans="2:3" ht="13.15">
      <c r="B348" s="8" t="str">
        <f>RAW_DATA_INPUTS!B470</f>
        <v>Art &amp; Design</v>
      </c>
      <c r="C348" s="595">
        <f>RAW_DATA_INPUTS!C501</f>
        <v>0.84438095238095245</v>
      </c>
    </row>
    <row r="349" spans="2:3" ht="13.15">
      <c r="B349" s="8" t="str">
        <f>RAW_DATA_INPUTS!B471</f>
        <v>Biology</v>
      </c>
      <c r="C349" s="595">
        <f>RAW_DATA_INPUTS!C502</f>
        <v>0.87566534033958043</v>
      </c>
    </row>
    <row r="350" spans="2:3" ht="13.15">
      <c r="B350" s="8" t="str">
        <f>RAW_DATA_INPUTS!B472</f>
        <v>Business Studies</v>
      </c>
      <c r="C350" s="595">
        <f>RAW_DATA_INPUTS!C503</f>
        <v>1</v>
      </c>
    </row>
    <row r="351" spans="2:3" ht="13.15">
      <c r="B351" s="8" t="str">
        <f>RAW_DATA_INPUTS!B473</f>
        <v>Chemistry</v>
      </c>
      <c r="C351" s="595">
        <f>RAW_DATA_INPUTS!C504</f>
        <v>0.85476190476190472</v>
      </c>
    </row>
    <row r="352" spans="2:3" ht="13.15">
      <c r="B352" s="8" t="str">
        <f>RAW_DATA_INPUTS!B474</f>
        <v>Classics</v>
      </c>
      <c r="C352" s="595">
        <f>RAW_DATA_INPUTS!C505</f>
        <v>1</v>
      </c>
    </row>
    <row r="353" spans="2:3" ht="13.15">
      <c r="B353" s="8" t="str">
        <f>RAW_DATA_INPUTS!B475</f>
        <v>Computing</v>
      </c>
      <c r="C353" s="595">
        <f>RAW_DATA_INPUTS!C506</f>
        <v>0.8075542755870625</v>
      </c>
    </row>
    <row r="354" spans="2:3" ht="13.15">
      <c r="B354" s="8" t="str">
        <f>RAW_DATA_INPUTS!B476</f>
        <v>Design &amp; Technology</v>
      </c>
      <c r="C354" s="595">
        <f>RAW_DATA_INPUTS!C507</f>
        <v>0.81293706293706292</v>
      </c>
    </row>
    <row r="355" spans="2:3" ht="13.15">
      <c r="B355" s="8" t="str">
        <f>RAW_DATA_INPUTS!B477</f>
        <v>Drama</v>
      </c>
      <c r="C355" s="595">
        <f>RAW_DATA_INPUTS!C508</f>
        <v>0.97777777777777775</v>
      </c>
    </row>
    <row r="356" spans="2:3" ht="13.15">
      <c r="B356" s="8" t="str">
        <f>RAW_DATA_INPUTS!B478</f>
        <v>English</v>
      </c>
      <c r="C356" s="595">
        <f>RAW_DATA_INPUTS!C509</f>
        <v>0.94050181377094666</v>
      </c>
    </row>
    <row r="357" spans="2:3" ht="13.15">
      <c r="B357" s="8" t="s">
        <v>384</v>
      </c>
      <c r="C357" s="595">
        <f>RAW_DATA_INPUTS!C510</f>
        <v>1</v>
      </c>
    </row>
    <row r="358" spans="2:3" ht="13.15">
      <c r="B358" s="8" t="str">
        <f>RAW_DATA_INPUTS!B480</f>
        <v>Geography</v>
      </c>
      <c r="C358" s="595">
        <f>RAW_DATA_INPUTS!C511</f>
        <v>0.92401173250893243</v>
      </c>
    </row>
    <row r="359" spans="2:3" ht="13.15">
      <c r="B359" s="8" t="str">
        <f>RAW_DATA_INPUTS!B481</f>
        <v>History</v>
      </c>
      <c r="C359" s="595">
        <f>RAW_DATA_INPUTS!C512</f>
        <v>0.9884615384615385</v>
      </c>
    </row>
    <row r="360" spans="2:3" ht="13.15">
      <c r="B360" s="8" t="str">
        <f>RAW_DATA_INPUTS!B482</f>
        <v>Mathematics</v>
      </c>
      <c r="C360" s="595">
        <f>RAW_DATA_INPUTS!C513</f>
        <v>0.90763955988993894</v>
      </c>
    </row>
    <row r="361" spans="2:3" ht="13.15">
      <c r="B361" s="8" t="str">
        <f>RAW_DATA_INPUTS!B483</f>
        <v>Modern Foreign Languages</v>
      </c>
      <c r="C361" s="595">
        <f>RAW_DATA_INPUTS!C514</f>
        <v>0.91669920389432591</v>
      </c>
    </row>
    <row r="362" spans="2:3" ht="13.15">
      <c r="B362" s="8" t="str">
        <f>RAW_DATA_INPUTS!B484</f>
        <v>Music</v>
      </c>
      <c r="C362" s="595">
        <f>RAW_DATA_INPUTS!C515</f>
        <v>1</v>
      </c>
    </row>
    <row r="363" spans="2:3" ht="13.15">
      <c r="B363" s="8" t="str">
        <f>RAW_DATA_INPUTS!B485</f>
        <v>Others</v>
      </c>
      <c r="C363" s="595">
        <f>RAW_DATA_INPUTS!C516</f>
        <v>1</v>
      </c>
    </row>
    <row r="364" spans="2:3" ht="13.15">
      <c r="B364" s="8" t="str">
        <f>RAW_DATA_INPUTS!B486</f>
        <v>Physical Education</v>
      </c>
      <c r="C364" s="595">
        <f>RAW_DATA_INPUTS!C517</f>
        <v>0.91875075113743687</v>
      </c>
    </row>
    <row r="365" spans="2:3" ht="13.15">
      <c r="B365" s="8" t="str">
        <f>RAW_DATA_INPUTS!B487</f>
        <v>Physics</v>
      </c>
      <c r="C365" s="595">
        <f>RAW_DATA_INPUTS!C518</f>
        <v>0.80334415584415586</v>
      </c>
    </row>
    <row r="366" spans="2:3" ht="13.15">
      <c r="B366" s="8" t="str">
        <f>RAW_DATA_INPUTS!B488</f>
        <v>Primary</v>
      </c>
      <c r="C366" s="595">
        <f>RAW_DATA_INPUTS!C519</f>
        <v>0.90122583847713156</v>
      </c>
    </row>
    <row r="367" spans="2:3" ht="13.15">
      <c r="B367" s="8" t="str">
        <f>RAW_DATA_INPUTS!B489</f>
        <v>Religious Education</v>
      </c>
      <c r="C367" s="595">
        <f>RAW_DATA_INPUTS!C520</f>
        <v>0.88838562753036443</v>
      </c>
    </row>
    <row r="369" spans="2:3" ht="13.15">
      <c r="B369" s="74" t="s">
        <v>1722</v>
      </c>
    </row>
    <row r="371" spans="2:3" ht="91.9">
      <c r="B371" s="137" t="str">
        <f t="shared" ref="B371:B391" si="10">B347</f>
        <v>Subject</v>
      </c>
      <c r="C371" s="148" t="s">
        <v>683</v>
      </c>
    </row>
    <row r="372" spans="2:3" ht="13.15">
      <c r="B372" s="137" t="str">
        <f t="shared" si="10"/>
        <v>Art &amp; Design</v>
      </c>
      <c r="C372" s="595">
        <f>RAW_DATA_INPUTS!C470</f>
        <v>0.83520208604954371</v>
      </c>
    </row>
    <row r="373" spans="2:3" ht="13.15">
      <c r="B373" s="137" t="str">
        <f t="shared" si="10"/>
        <v>Biology</v>
      </c>
      <c r="C373" s="595">
        <f>RAW_DATA_INPUTS!C471</f>
        <v>0.65735491928650391</v>
      </c>
    </row>
    <row r="374" spans="2:3" ht="13.15">
      <c r="B374" s="137" t="str">
        <f t="shared" si="10"/>
        <v>Business Studies</v>
      </c>
      <c r="C374" s="595">
        <f>RAW_DATA_INPUTS!C472</f>
        <v>0.85735491928650387</v>
      </c>
    </row>
    <row r="375" spans="2:3" ht="13.15">
      <c r="B375" s="137" t="str">
        <f t="shared" si="10"/>
        <v>Chemistry</v>
      </c>
      <c r="C375" s="595">
        <f>RAW_DATA_INPUTS!C473</f>
        <v>0.82307108350586611</v>
      </c>
    </row>
    <row r="376" spans="2:3" ht="13.15">
      <c r="B376" s="137" t="str">
        <f t="shared" si="10"/>
        <v>Classics</v>
      </c>
      <c r="C376" s="595">
        <f>RAW_DATA_INPUTS!C474</f>
        <v>0.85735491928650387</v>
      </c>
    </row>
    <row r="377" spans="2:3" ht="13.15">
      <c r="B377" s="137" t="str">
        <f t="shared" si="10"/>
        <v>Computing</v>
      </c>
      <c r="C377" s="595">
        <f>RAW_DATA_INPUTS!C475</f>
        <v>0.67725705011158444</v>
      </c>
    </row>
    <row r="378" spans="2:3" ht="13.15">
      <c r="B378" s="137" t="str">
        <f t="shared" si="10"/>
        <v>Design &amp; Technology</v>
      </c>
      <c r="C378" s="595">
        <f>RAW_DATA_INPUTS!C476</f>
        <v>0.7037566137566138</v>
      </c>
    </row>
    <row r="379" spans="2:3" ht="13.15">
      <c r="B379" s="137" t="str">
        <f t="shared" si="10"/>
        <v>Drama</v>
      </c>
      <c r="C379" s="595">
        <f>RAW_DATA_INPUTS!C477</f>
        <v>0.85735491928650387</v>
      </c>
    </row>
    <row r="380" spans="2:3" ht="13.15">
      <c r="B380" s="137" t="str">
        <f t="shared" si="10"/>
        <v>English</v>
      </c>
      <c r="C380" s="595">
        <f>RAW_DATA_INPUTS!C478</f>
        <v>0.74217975191380314</v>
      </c>
    </row>
    <row r="381" spans="2:3" ht="13.15">
      <c r="B381" s="137" t="str">
        <f t="shared" si="10"/>
        <v>Food</v>
      </c>
      <c r="C381" s="595">
        <f>RAW_DATA_INPUTS!C479</f>
        <v>0.85735491928650387</v>
      </c>
    </row>
    <row r="382" spans="2:3" ht="13.15">
      <c r="B382" s="137" t="str">
        <f t="shared" si="10"/>
        <v>Geography</v>
      </c>
      <c r="C382" s="595">
        <f>RAW_DATA_INPUTS!C480</f>
        <v>0.83622807017543865</v>
      </c>
    </row>
    <row r="383" spans="2:3" ht="13.15">
      <c r="B383" s="137" t="str">
        <f t="shared" si="10"/>
        <v>History</v>
      </c>
      <c r="C383" s="595">
        <f>RAW_DATA_INPUTS!C481</f>
        <v>0.85735491928650387</v>
      </c>
    </row>
    <row r="384" spans="2:3" ht="13.15">
      <c r="B384" s="137" t="str">
        <f t="shared" si="10"/>
        <v>Mathematics</v>
      </c>
      <c r="C384" s="595">
        <f>RAW_DATA_INPUTS!C482</f>
        <v>0.74214295376154893</v>
      </c>
    </row>
    <row r="385" spans="2:3" ht="13.15">
      <c r="B385" s="137" t="str">
        <f t="shared" si="10"/>
        <v>Modern Foreign Languages</v>
      </c>
      <c r="C385" s="595">
        <f>RAW_DATA_INPUTS!C483</f>
        <v>0.72284857999143715</v>
      </c>
    </row>
    <row r="386" spans="2:3" ht="13.15">
      <c r="B386" s="137" t="str">
        <f t="shared" si="10"/>
        <v>Music</v>
      </c>
      <c r="C386" s="595">
        <f>RAW_DATA_INPUTS!C484</f>
        <v>0.85735491928650387</v>
      </c>
    </row>
    <row r="387" spans="2:3" ht="13.15">
      <c r="B387" s="137" t="str">
        <f t="shared" si="10"/>
        <v>Others</v>
      </c>
      <c r="C387" s="595">
        <f>RAW_DATA_INPUTS!C485</f>
        <v>0.85735491928650387</v>
      </c>
    </row>
    <row r="388" spans="2:3" ht="13.15">
      <c r="B388" s="137" t="str">
        <f t="shared" si="10"/>
        <v>Physical Education</v>
      </c>
      <c r="C388" s="595">
        <f>RAW_DATA_INPUTS!C486</f>
        <v>0.67493039100997865</v>
      </c>
    </row>
    <row r="389" spans="2:3" ht="13.15">
      <c r="B389" s="137" t="str">
        <f t="shared" si="10"/>
        <v>Physics</v>
      </c>
      <c r="C389" s="595">
        <f>RAW_DATA_INPUTS!C487</f>
        <v>0.70323340874811469</v>
      </c>
    </row>
    <row r="390" spans="2:3" ht="13.15">
      <c r="B390" s="137" t="str">
        <f t="shared" si="10"/>
        <v>Primary</v>
      </c>
      <c r="C390" s="595">
        <f>RAW_DATA_INPUTS!C488</f>
        <v>0.76200306652452188</v>
      </c>
    </row>
    <row r="391" spans="2:3" ht="13.15">
      <c r="B391" s="137" t="str">
        <f t="shared" si="10"/>
        <v>Religious Education</v>
      </c>
      <c r="C391" s="595">
        <f>RAW_DATA_INPUTS!C489</f>
        <v>0.66231451475353909</v>
      </c>
    </row>
  </sheetData>
  <mergeCells count="1">
    <mergeCell ref="A5:O5"/>
  </mergeCells>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C69"/>
  <sheetViews>
    <sheetView showGridLines="0" zoomScale="90" zoomScaleNormal="90" workbookViewId="0"/>
  </sheetViews>
  <sheetFormatPr defaultColWidth="9" defaultRowHeight="12.75"/>
  <cols>
    <col min="1" max="1" width="9" style="295"/>
    <col min="2" max="2" width="43.73046875" style="295" customWidth="1"/>
    <col min="3" max="13" width="9.73046875" style="295" customWidth="1"/>
    <col min="14" max="14" width="9" style="295"/>
    <col min="15" max="15" width="13.59765625" style="295" customWidth="1"/>
    <col min="16" max="16" width="20.73046875" style="295" bestFit="1" customWidth="1"/>
    <col min="17" max="16384" width="9" style="295"/>
  </cols>
  <sheetData>
    <row r="1" spans="1:29" s="329" customFormat="1" ht="13.9">
      <c r="A1" s="328" t="str">
        <f>ModelBanner</f>
        <v>TSM_202021</v>
      </c>
    </row>
    <row r="2" spans="1:29" s="329" customFormat="1" ht="13.9">
      <c r="A2" s="865" t="s">
        <v>13</v>
      </c>
      <c r="B2" s="865" t="s">
        <v>30</v>
      </c>
    </row>
    <row r="3" spans="1:29" s="329" customFormat="1" ht="13.9">
      <c r="A3" s="330"/>
    </row>
    <row r="4" spans="1:29" s="333" customFormat="1" ht="13.15">
      <c r="A4" s="331" t="s">
        <v>26</v>
      </c>
      <c r="B4" s="331"/>
      <c r="C4" s="331"/>
      <c r="D4" s="331"/>
      <c r="E4" s="332"/>
      <c r="F4" s="685"/>
      <c r="G4" s="331"/>
      <c r="H4" s="331"/>
      <c r="I4" s="331"/>
      <c r="J4" s="331"/>
      <c r="K4" s="331"/>
      <c r="L4" s="331"/>
    </row>
    <row r="5" spans="1:29" s="335" customFormat="1" ht="13.15">
      <c r="A5" s="1490" t="s">
        <v>279</v>
      </c>
      <c r="B5" s="1490"/>
      <c r="C5" s="1490"/>
      <c r="D5" s="1490"/>
      <c r="E5" s="1490"/>
      <c r="F5" s="1490"/>
      <c r="G5" s="1490"/>
      <c r="H5" s="1490"/>
      <c r="I5" s="1490"/>
      <c r="J5" s="1490"/>
      <c r="K5" s="1490"/>
      <c r="L5" s="1490"/>
      <c r="M5" s="334"/>
      <c r="N5" s="334"/>
      <c r="O5" s="334"/>
      <c r="P5" s="334"/>
    </row>
    <row r="6" spans="1:29" s="339" customFormat="1" ht="13.15">
      <c r="A6" s="336" t="s">
        <v>1287</v>
      </c>
      <c r="B6" s="337"/>
      <c r="C6" s="337"/>
      <c r="D6" s="337"/>
      <c r="E6" s="332"/>
      <c r="F6" s="337"/>
      <c r="G6" s="337"/>
      <c r="H6" s="337"/>
      <c r="I6" s="337"/>
      <c r="J6" s="337"/>
      <c r="K6" s="337"/>
      <c r="L6" s="337"/>
      <c r="M6" s="338"/>
      <c r="N6" s="338"/>
      <c r="O6" s="338"/>
      <c r="P6" s="338"/>
    </row>
    <row r="7" spans="1:29" s="339" customFormat="1" ht="13.15">
      <c r="A7" s="340" t="s">
        <v>339</v>
      </c>
      <c r="B7" s="336"/>
      <c r="C7" s="337"/>
      <c r="D7" s="337"/>
      <c r="E7" s="332"/>
      <c r="F7" s="686"/>
      <c r="G7" s="337"/>
      <c r="H7" s="337"/>
      <c r="I7" s="337"/>
      <c r="J7" s="337"/>
      <c r="K7" s="337"/>
      <c r="L7" s="337"/>
      <c r="M7" s="338"/>
      <c r="N7" s="338"/>
      <c r="O7" s="338"/>
      <c r="P7" s="338"/>
    </row>
    <row r="8" spans="1:29" s="339" customFormat="1" ht="13.15">
      <c r="A8" s="336" t="s">
        <v>24</v>
      </c>
      <c r="B8" s="337"/>
      <c r="C8" s="337"/>
      <c r="D8" s="337"/>
      <c r="E8" s="332"/>
      <c r="F8" s="337"/>
      <c r="G8" s="337"/>
      <c r="H8" s="337"/>
      <c r="I8" s="337"/>
      <c r="J8" s="337"/>
      <c r="K8" s="337"/>
      <c r="L8" s="337"/>
      <c r="M8" s="338"/>
      <c r="N8" s="338"/>
      <c r="O8" s="338"/>
      <c r="P8" s="338"/>
    </row>
    <row r="9" spans="1:29" s="347" customFormat="1" ht="13.5" customHeight="1">
      <c r="A9" s="341" t="s">
        <v>123</v>
      </c>
      <c r="B9" s="342"/>
      <c r="C9" s="521"/>
      <c r="D9" s="360"/>
      <c r="E9" s="360"/>
      <c r="F9" s="360"/>
      <c r="G9" s="345"/>
      <c r="H9" s="360"/>
      <c r="I9" s="360"/>
      <c r="J9" s="345"/>
      <c r="K9" s="361"/>
      <c r="L9" s="361"/>
      <c r="M9" s="346"/>
      <c r="N9" s="346"/>
      <c r="O9" s="346"/>
      <c r="P9" s="346"/>
    </row>
    <row r="10" spans="1:29">
      <c r="H10" s="264"/>
    </row>
    <row r="11" spans="1:29" ht="13.15">
      <c r="B11" s="326" t="s">
        <v>187</v>
      </c>
      <c r="G11" s="433"/>
      <c r="O11" s="357"/>
      <c r="P11" s="357"/>
      <c r="Q11" s="357"/>
      <c r="R11" s="357"/>
      <c r="S11" s="357"/>
      <c r="T11" s="357"/>
      <c r="U11" s="357"/>
      <c r="V11" s="357"/>
      <c r="W11" s="357"/>
      <c r="X11" s="357"/>
      <c r="Y11" s="357"/>
      <c r="Z11" s="357"/>
      <c r="AA11" s="357"/>
      <c r="AB11" s="357"/>
      <c r="AC11" s="357"/>
    </row>
    <row r="12" spans="1:29">
      <c r="G12" s="433"/>
      <c r="H12" s="433"/>
      <c r="O12" s="357"/>
      <c r="P12" s="357"/>
      <c r="Q12" s="357"/>
      <c r="R12" s="357"/>
      <c r="S12" s="357"/>
      <c r="T12" s="357"/>
      <c r="U12" s="357"/>
      <c r="V12" s="357"/>
      <c r="W12" s="357"/>
      <c r="X12" s="357"/>
      <c r="Y12" s="357"/>
      <c r="Z12" s="357"/>
      <c r="AA12" s="357"/>
      <c r="AB12" s="357"/>
      <c r="AC12" s="357"/>
    </row>
    <row r="13" spans="1:29" ht="13.15">
      <c r="B13" s="311"/>
      <c r="C13" s="311" t="str">
        <f>Forecast_stock_figures!C14</f>
        <v>2019/20</v>
      </c>
      <c r="D13" s="311" t="str">
        <f>Forecast_stock_figures!D14</f>
        <v>2020/21</v>
      </c>
      <c r="E13" s="311" t="str">
        <f>Forecast_stock_figures!E14</f>
        <v>2021/22</v>
      </c>
      <c r="F13" s="311" t="str">
        <f>Forecast_stock_figures!F14</f>
        <v>2022/23</v>
      </c>
      <c r="G13" s="311" t="str">
        <f>Forecast_stock_figures!G14</f>
        <v>2023/24</v>
      </c>
      <c r="H13" s="311" t="str">
        <f>Forecast_stock_figures!H14</f>
        <v>2024/25</v>
      </c>
      <c r="I13" s="311" t="str">
        <f>Forecast_stock_figures!I14</f>
        <v>2025/26</v>
      </c>
      <c r="J13" s="311" t="str">
        <f>Forecast_stock_figures!J14</f>
        <v>2026/27</v>
      </c>
      <c r="K13" s="311" t="str">
        <f>Forecast_stock_figures!K14</f>
        <v>2027/28</v>
      </c>
      <c r="L13" s="311" t="str">
        <f>Forecast_stock_figures!L14</f>
        <v>2028/29</v>
      </c>
      <c r="M13" s="311" t="str">
        <f>Forecast_stock_figures!M14</f>
        <v>2029/30</v>
      </c>
      <c r="O13" s="359"/>
      <c r="P13" s="359"/>
      <c r="Q13" s="359"/>
      <c r="R13" s="359"/>
      <c r="S13" s="359"/>
      <c r="T13" s="359"/>
      <c r="U13" s="359"/>
      <c r="V13" s="359"/>
      <c r="W13" s="359"/>
      <c r="X13" s="359"/>
      <c r="Y13" s="359"/>
      <c r="Z13" s="359"/>
      <c r="AA13" s="359"/>
      <c r="AB13" s="357"/>
      <c r="AC13" s="357"/>
    </row>
    <row r="14" spans="1:29" ht="13.15">
      <c r="A14" s="362"/>
      <c r="B14" s="363" t="s">
        <v>478</v>
      </c>
      <c r="C14" s="309">
        <f>Forecast_stock_figures!C15</f>
        <v>242914.25590921752</v>
      </c>
      <c r="D14" s="309">
        <f>Forecast_stock_figures!D15</f>
        <v>242745.6107430594</v>
      </c>
      <c r="E14" s="309">
        <f>Forecast_stock_figures!E15</f>
        <v>241984.84555016164</v>
      </c>
      <c r="F14" s="309">
        <f>Forecast_stock_figures!F15</f>
        <v>241047.24499548168</v>
      </c>
      <c r="G14" s="309">
        <f>Forecast_stock_figures!G15</f>
        <v>240096.64472128145</v>
      </c>
      <c r="H14" s="309">
        <f>Forecast_stock_figures!H15</f>
        <v>239590.80158161934</v>
      </c>
      <c r="I14" s="309">
        <f>Forecast_stock_figures!I15</f>
        <v>239277.13618273113</v>
      </c>
      <c r="J14" s="309">
        <f>Forecast_stock_figures!J15</f>
        <v>238942.3010305975</v>
      </c>
      <c r="K14" s="309">
        <f>Forecast_stock_figures!K15</f>
        <v>238541.84458247441</v>
      </c>
      <c r="L14" s="309">
        <f>Forecast_stock_figures!L15</f>
        <v>238586.1777065139</v>
      </c>
      <c r="M14" s="309">
        <f>Forecast_stock_figures!M15</f>
        <v>238356.083688365</v>
      </c>
      <c r="O14" s="359"/>
      <c r="P14" s="359"/>
      <c r="Q14" s="359"/>
      <c r="R14" s="359"/>
      <c r="S14" s="359"/>
      <c r="T14" s="359"/>
      <c r="U14" s="359"/>
      <c r="V14" s="359"/>
      <c r="W14" s="359"/>
      <c r="X14" s="359"/>
      <c r="Y14" s="359"/>
      <c r="Z14" s="359"/>
      <c r="AA14" s="359"/>
      <c r="AB14" s="357"/>
      <c r="AC14" s="474"/>
    </row>
    <row r="15" spans="1:29" ht="13.15">
      <c r="A15" s="362"/>
      <c r="B15" s="363" t="s">
        <v>599</v>
      </c>
      <c r="C15" s="309">
        <f>Forecast_stock_figures!C16</f>
        <v>8280.6919886326286</v>
      </c>
      <c r="D15" s="309">
        <f>Forecast_stock_figures!D16</f>
        <v>8288.6228789026591</v>
      </c>
      <c r="E15" s="309">
        <f>Forecast_stock_figures!E16</f>
        <v>8271.0437673445522</v>
      </c>
      <c r="F15" s="309">
        <f>Forecast_stock_figures!F16</f>
        <v>8218.9296167090943</v>
      </c>
      <c r="G15" s="309">
        <f>Forecast_stock_figures!G16</f>
        <v>8163.8890746663246</v>
      </c>
      <c r="H15" s="309">
        <f>Forecast_stock_figures!H16</f>
        <v>8175.0777076222075</v>
      </c>
      <c r="I15" s="309">
        <f>Forecast_stock_figures!I16</f>
        <v>8180.3512376969447</v>
      </c>
      <c r="J15" s="309">
        <f>Forecast_stock_figures!J16</f>
        <v>8166.6825103396786</v>
      </c>
      <c r="K15" s="309">
        <f>Forecast_stock_figures!K16</f>
        <v>8150.3641750244833</v>
      </c>
      <c r="L15" s="309">
        <f>Forecast_stock_figures!L16</f>
        <v>8134.8016610957293</v>
      </c>
      <c r="M15" s="309">
        <f>Forecast_stock_figures!M16</f>
        <v>8138.0310542613361</v>
      </c>
      <c r="O15" s="359"/>
      <c r="P15" s="359"/>
      <c r="Q15" s="359"/>
      <c r="R15" s="359"/>
      <c r="S15" s="359"/>
      <c r="T15" s="359"/>
      <c r="U15" s="359"/>
      <c r="V15" s="359"/>
      <c r="W15" s="359"/>
      <c r="X15" s="359"/>
      <c r="Y15" s="359"/>
      <c r="Z15" s="359"/>
      <c r="AA15" s="359"/>
      <c r="AB15" s="357"/>
      <c r="AC15" s="474"/>
    </row>
    <row r="16" spans="1:29" ht="13.15">
      <c r="A16" s="362"/>
      <c r="B16" s="363" t="s">
        <v>479</v>
      </c>
      <c r="C16" s="309">
        <f>Forecast_stock_figures!C17</f>
        <v>12272.168382637192</v>
      </c>
      <c r="D16" s="309">
        <f>Forecast_stock_figures!D17</f>
        <v>12388.331621384154</v>
      </c>
      <c r="E16" s="309">
        <f>Forecast_stock_figures!E17</f>
        <v>12478.324273231339</v>
      </c>
      <c r="F16" s="309">
        <f>Forecast_stock_figures!F17</f>
        <v>12591.54987284975</v>
      </c>
      <c r="G16" s="309">
        <f>Forecast_stock_figures!G17</f>
        <v>12694.205931675553</v>
      </c>
      <c r="H16" s="309">
        <f>Forecast_stock_figures!H17</f>
        <v>12721.267215648608</v>
      </c>
      <c r="I16" s="309">
        <f>Forecast_stock_figures!I17</f>
        <v>12745.030962669585</v>
      </c>
      <c r="J16" s="309">
        <f>Forecast_stock_figures!J17</f>
        <v>12768.618716095169</v>
      </c>
      <c r="K16" s="309">
        <f>Forecast_stock_figures!K17</f>
        <v>12770.578457989877</v>
      </c>
      <c r="L16" s="309">
        <f>Forecast_stock_figures!L17</f>
        <v>12717.820557294353</v>
      </c>
      <c r="M16" s="309">
        <f>Forecast_stock_figures!M17</f>
        <v>12700.570240989558</v>
      </c>
      <c r="O16" s="359"/>
      <c r="P16" s="359"/>
      <c r="Q16" s="359"/>
      <c r="R16" s="359"/>
      <c r="S16" s="359"/>
      <c r="T16" s="359"/>
      <c r="U16" s="359"/>
      <c r="V16" s="359"/>
      <c r="W16" s="359"/>
      <c r="X16" s="359"/>
      <c r="Y16" s="359"/>
      <c r="Z16" s="359"/>
      <c r="AA16" s="359"/>
      <c r="AB16" s="357"/>
      <c r="AC16" s="474"/>
    </row>
    <row r="17" spans="1:29" ht="13.15">
      <c r="A17" s="362"/>
      <c r="B17" s="363" t="s">
        <v>541</v>
      </c>
      <c r="C17" s="309">
        <f>Forecast_stock_figures!C18</f>
        <v>4788.934014920962</v>
      </c>
      <c r="D17" s="309">
        <f>Forecast_stock_figures!D18</f>
        <v>4709.8685552545548</v>
      </c>
      <c r="E17" s="309">
        <f>Forecast_stock_figures!E18</f>
        <v>4672.042398319556</v>
      </c>
      <c r="F17" s="309">
        <f>Forecast_stock_figures!F18</f>
        <v>4664.3820960923313</v>
      </c>
      <c r="G17" s="309">
        <f>Forecast_stock_figures!G18</f>
        <v>4710.4124826067373</v>
      </c>
      <c r="H17" s="309">
        <f>Forecast_stock_figures!H18</f>
        <v>4750.4079466195062</v>
      </c>
      <c r="I17" s="309">
        <f>Forecast_stock_figures!I18</f>
        <v>4815.8301903905367</v>
      </c>
      <c r="J17" s="309">
        <f>Forecast_stock_figures!J18</f>
        <v>4881.2655840926163</v>
      </c>
      <c r="K17" s="309">
        <f>Forecast_stock_figures!K18</f>
        <v>4934.442919677208</v>
      </c>
      <c r="L17" s="309">
        <f>Forecast_stock_figures!L18</f>
        <v>4955.8462848061272</v>
      </c>
      <c r="M17" s="309">
        <f>Forecast_stock_figures!M18</f>
        <v>4993.757729348913</v>
      </c>
      <c r="O17" s="359"/>
      <c r="P17" s="359"/>
      <c r="Q17" s="359"/>
      <c r="R17" s="359"/>
      <c r="S17" s="359"/>
      <c r="T17" s="359"/>
      <c r="U17" s="359"/>
      <c r="V17" s="359"/>
      <c r="W17" s="359"/>
      <c r="X17" s="359"/>
      <c r="Y17" s="359"/>
      <c r="Z17" s="359"/>
      <c r="AA17" s="359"/>
      <c r="AB17" s="357"/>
      <c r="AC17" s="357"/>
    </row>
    <row r="18" spans="1:29" ht="13.15">
      <c r="A18" s="362"/>
      <c r="B18" s="363" t="s">
        <v>480</v>
      </c>
      <c r="C18" s="309">
        <f>Forecast_stock_figures!C19</f>
        <v>11328.562976608904</v>
      </c>
      <c r="D18" s="309">
        <f>Forecast_stock_figures!D19</f>
        <v>11444.008616533198</v>
      </c>
      <c r="E18" s="309">
        <f>Forecast_stock_figures!E19</f>
        <v>11529.388493486487</v>
      </c>
      <c r="F18" s="309">
        <f>Forecast_stock_figures!F19</f>
        <v>11636.708971189428</v>
      </c>
      <c r="G18" s="309">
        <f>Forecast_stock_figures!G19</f>
        <v>11734.932761165139</v>
      </c>
      <c r="H18" s="309">
        <f>Forecast_stock_figures!H19</f>
        <v>11758.49828573842</v>
      </c>
      <c r="I18" s="309">
        <f>Forecast_stock_figures!I19</f>
        <v>11777.684800952768</v>
      </c>
      <c r="J18" s="309">
        <f>Forecast_stock_figures!J19</f>
        <v>11801.537061311519</v>
      </c>
      <c r="K18" s="309">
        <f>Forecast_stock_figures!K19</f>
        <v>11803.849493238338</v>
      </c>
      <c r="L18" s="309">
        <f>Forecast_stock_figures!L19</f>
        <v>11749.317368209622</v>
      </c>
      <c r="M18" s="309">
        <f>Forecast_stock_figures!M19</f>
        <v>11727.07710562992</v>
      </c>
      <c r="O18" s="359"/>
      <c r="P18" s="359"/>
      <c r="Q18" s="359"/>
      <c r="R18" s="359"/>
      <c r="S18" s="359"/>
      <c r="T18" s="359"/>
      <c r="U18" s="359"/>
      <c r="V18" s="359"/>
      <c r="W18" s="359"/>
      <c r="X18" s="359"/>
      <c r="Y18" s="359"/>
      <c r="Z18" s="359"/>
      <c r="AA18" s="359"/>
      <c r="AB18" s="357"/>
      <c r="AC18" s="357"/>
    </row>
    <row r="19" spans="1:29" ht="13.15">
      <c r="A19" s="362"/>
      <c r="B19" s="363" t="s">
        <v>481</v>
      </c>
      <c r="C19" s="309">
        <f>Forecast_stock_figures!C20</f>
        <v>273.28273240649219</v>
      </c>
      <c r="D19" s="309">
        <f>Forecast_stock_figures!D20</f>
        <v>272.25804166512415</v>
      </c>
      <c r="E19" s="309">
        <f>Forecast_stock_figures!E20</f>
        <v>273.0734036192481</v>
      </c>
      <c r="F19" s="309">
        <f>Forecast_stock_figures!F20</f>
        <v>275.06488123362669</v>
      </c>
      <c r="G19" s="309">
        <f>Forecast_stock_figures!G20</f>
        <v>277.188916117639</v>
      </c>
      <c r="H19" s="309">
        <f>Forecast_stock_figures!H20</f>
        <v>278.42901106924927</v>
      </c>
      <c r="I19" s="309">
        <f>Forecast_stock_figures!I20</f>
        <v>280.17930273471632</v>
      </c>
      <c r="J19" s="309">
        <f>Forecast_stock_figures!J20</f>
        <v>281.14419252869186</v>
      </c>
      <c r="K19" s="309">
        <f>Forecast_stock_figures!K20</f>
        <v>281.81652521493504</v>
      </c>
      <c r="L19" s="309">
        <f>Forecast_stock_figures!L20</f>
        <v>282.12547027114044</v>
      </c>
      <c r="M19" s="309">
        <f>Forecast_stock_figures!M20</f>
        <v>283.36030306248807</v>
      </c>
      <c r="O19" s="356"/>
      <c r="P19" s="356"/>
      <c r="Q19" s="356"/>
      <c r="R19" s="356"/>
      <c r="S19" s="356"/>
      <c r="T19" s="356"/>
      <c r="U19" s="356"/>
      <c r="V19" s="356"/>
      <c r="W19" s="356"/>
      <c r="X19" s="356"/>
      <c r="Y19" s="356"/>
      <c r="Z19" s="356"/>
      <c r="AA19" s="356"/>
      <c r="AB19" s="357"/>
      <c r="AC19" s="357"/>
    </row>
    <row r="20" spans="1:29" ht="13.15">
      <c r="A20" s="362"/>
      <c r="B20" s="363" t="s">
        <v>482</v>
      </c>
      <c r="C20" s="309">
        <f>Forecast_stock_figures!C21</f>
        <v>6265.6211093356251</v>
      </c>
      <c r="D20" s="309">
        <f>Forecast_stock_figures!D21</f>
        <v>6271.0760607633601</v>
      </c>
      <c r="E20" s="309">
        <f>Forecast_stock_figures!E21</f>
        <v>6254.5222235731126</v>
      </c>
      <c r="F20" s="309">
        <f>Forecast_stock_figures!F21</f>
        <v>6209.9726810498369</v>
      </c>
      <c r="G20" s="309">
        <f>Forecast_stock_figures!G21</f>
        <v>6168.7582222234478</v>
      </c>
      <c r="H20" s="309">
        <f>Forecast_stock_figures!H21</f>
        <v>6176.9691102120532</v>
      </c>
      <c r="I20" s="309">
        <f>Forecast_stock_figures!I21</f>
        <v>6180.4471304039525</v>
      </c>
      <c r="J20" s="309">
        <f>Forecast_stock_figures!J21</f>
        <v>6171.9242633370759</v>
      </c>
      <c r="K20" s="309">
        <f>Forecast_stock_figures!K21</f>
        <v>6160.6716703584434</v>
      </c>
      <c r="L20" s="309">
        <f>Forecast_stock_figures!L21</f>
        <v>6146.9798656233061</v>
      </c>
      <c r="M20" s="309">
        <f>Forecast_stock_figures!M21</f>
        <v>6147.1555899656632</v>
      </c>
      <c r="O20" s="356"/>
      <c r="P20" s="356"/>
      <c r="Q20" s="356"/>
      <c r="R20" s="356"/>
      <c r="S20" s="356"/>
      <c r="T20" s="356"/>
      <c r="U20" s="356"/>
      <c r="V20" s="356"/>
      <c r="W20" s="356"/>
      <c r="X20" s="356"/>
      <c r="Y20" s="356"/>
      <c r="Z20" s="356"/>
      <c r="AA20" s="356"/>
      <c r="AB20" s="357"/>
      <c r="AC20" s="474"/>
    </row>
    <row r="21" spans="1:29" ht="13.15">
      <c r="A21" s="362"/>
      <c r="B21" s="363" t="s">
        <v>600</v>
      </c>
      <c r="C21" s="309">
        <f>Forecast_stock_figures!C22</f>
        <v>9402.4611375322384</v>
      </c>
      <c r="D21" s="309">
        <f>Forecast_stock_figures!D22</f>
        <v>9444.1574927627935</v>
      </c>
      <c r="E21" s="309">
        <f>Forecast_stock_figures!E22</f>
        <v>9431.6052988470838</v>
      </c>
      <c r="F21" s="309">
        <f>Forecast_stock_figures!F22</f>
        <v>9356.3101132094725</v>
      </c>
      <c r="G21" s="309">
        <f>Forecast_stock_figures!G22</f>
        <v>9251.9593418839904</v>
      </c>
      <c r="H21" s="309">
        <f>Forecast_stock_figures!H22</f>
        <v>9250.8798858768696</v>
      </c>
      <c r="I21" s="309">
        <f>Forecast_stock_figures!I22</f>
        <v>9231.42802677691</v>
      </c>
      <c r="J21" s="309">
        <f>Forecast_stock_figures!J22</f>
        <v>9181.9284646639608</v>
      </c>
      <c r="K21" s="309">
        <f>Forecast_stock_figures!K22</f>
        <v>9135.5299908923207</v>
      </c>
      <c r="L21" s="309">
        <f>Forecast_stock_figures!L22</f>
        <v>9109.4023552900944</v>
      </c>
      <c r="M21" s="309">
        <f>Forecast_stock_figures!M22</f>
        <v>9102.2784565320544</v>
      </c>
      <c r="O21" s="356"/>
      <c r="P21" s="356"/>
      <c r="Q21" s="356"/>
      <c r="R21" s="356"/>
      <c r="S21" s="356"/>
      <c r="T21" s="356"/>
      <c r="U21" s="356"/>
      <c r="V21" s="356"/>
      <c r="W21" s="356"/>
      <c r="X21" s="356"/>
      <c r="Y21" s="356"/>
      <c r="Z21" s="356"/>
      <c r="AA21" s="356"/>
      <c r="AB21" s="357"/>
      <c r="AC21" s="474"/>
    </row>
    <row r="22" spans="1:29" ht="13.15">
      <c r="A22" s="362"/>
      <c r="B22" s="363" t="s">
        <v>483</v>
      </c>
      <c r="C22" s="309">
        <f>Forecast_stock_figures!C23</f>
        <v>4744.8540940570447</v>
      </c>
      <c r="D22" s="309">
        <f>Forecast_stock_figures!D23</f>
        <v>4760.5819390845581</v>
      </c>
      <c r="E22" s="309">
        <f>Forecast_stock_figures!E23</f>
        <v>4754.7078267713332</v>
      </c>
      <c r="F22" s="309">
        <f>Forecast_stock_figures!F23</f>
        <v>4722.0507934468396</v>
      </c>
      <c r="G22" s="309">
        <f>Forecast_stock_figures!G23</f>
        <v>4676.987435179406</v>
      </c>
      <c r="H22" s="309">
        <f>Forecast_stock_figures!H23</f>
        <v>4679.0260622002961</v>
      </c>
      <c r="I22" s="309">
        <f>Forecast_stock_figures!I23</f>
        <v>4673.971313616973</v>
      </c>
      <c r="J22" s="309">
        <f>Forecast_stock_figures!J23</f>
        <v>4653.1413230510434</v>
      </c>
      <c r="K22" s="309">
        <f>Forecast_stock_figures!K23</f>
        <v>4633.4739390702834</v>
      </c>
      <c r="L22" s="309">
        <f>Forecast_stock_figures!L23</f>
        <v>4623.3978037455508</v>
      </c>
      <c r="M22" s="309">
        <f>Forecast_stock_figures!M23</f>
        <v>4623.6051188538131</v>
      </c>
      <c r="O22" s="357"/>
      <c r="P22" s="357"/>
      <c r="Q22" s="357"/>
      <c r="R22" s="357"/>
      <c r="S22" s="357"/>
      <c r="T22" s="357"/>
      <c r="U22" s="357"/>
      <c r="V22" s="357"/>
      <c r="W22" s="357"/>
      <c r="X22" s="357"/>
      <c r="Y22" s="357"/>
      <c r="Z22" s="357"/>
      <c r="AA22" s="357"/>
      <c r="AB22" s="357"/>
      <c r="AC22" s="357"/>
    </row>
    <row r="23" spans="1:29" ht="13.15">
      <c r="A23" s="362"/>
      <c r="B23" s="363" t="s">
        <v>484</v>
      </c>
      <c r="C23" s="309">
        <f>Forecast_stock_figures!C24</f>
        <v>31095.791331912027</v>
      </c>
      <c r="D23" s="309">
        <f>Forecast_stock_figures!D24</f>
        <v>31425.843993586888</v>
      </c>
      <c r="E23" s="309">
        <f>Forecast_stock_figures!E24</f>
        <v>31719.146771705102</v>
      </c>
      <c r="F23" s="309">
        <f>Forecast_stock_figures!F24</f>
        <v>32009.139753529169</v>
      </c>
      <c r="G23" s="309">
        <f>Forecast_stock_figures!G24</f>
        <v>32199.884380484236</v>
      </c>
      <c r="H23" s="309">
        <f>Forecast_stock_figures!H24</f>
        <v>32208.860696652548</v>
      </c>
      <c r="I23" s="309">
        <f>Forecast_stock_figures!I24</f>
        <v>32156.739179462536</v>
      </c>
      <c r="J23" s="309">
        <f>Forecast_stock_figures!J24</f>
        <v>32095.042657137295</v>
      </c>
      <c r="K23" s="309">
        <f>Forecast_stock_figures!K24</f>
        <v>31992.036948152429</v>
      </c>
      <c r="L23" s="309">
        <f>Forecast_stock_figures!L24</f>
        <v>31789.509674949168</v>
      </c>
      <c r="M23" s="309">
        <f>Forecast_stock_figures!M24</f>
        <v>31668.363618148756</v>
      </c>
      <c r="O23" s="357"/>
      <c r="P23" s="357"/>
      <c r="Q23" s="357"/>
      <c r="R23" s="357"/>
      <c r="S23" s="357"/>
      <c r="T23" s="357"/>
      <c r="U23" s="357"/>
      <c r="V23" s="357"/>
      <c r="W23" s="357"/>
      <c r="X23" s="357"/>
      <c r="Y23" s="357"/>
      <c r="Z23" s="357"/>
      <c r="AA23" s="357"/>
      <c r="AB23" s="357"/>
      <c r="AC23" s="357"/>
    </row>
    <row r="24" spans="1:29" ht="13.15">
      <c r="A24" s="362"/>
      <c r="B24" s="363" t="s">
        <v>392</v>
      </c>
      <c r="C24" s="309">
        <f>Forecast_stock_figures!C25</f>
        <v>1933.9634323901203</v>
      </c>
      <c r="D24" s="309">
        <f>Forecast_stock_figures!D25</f>
        <v>1942.4725906698479</v>
      </c>
      <c r="E24" s="309">
        <f>Forecast_stock_figures!E25</f>
        <v>1939.27218369044</v>
      </c>
      <c r="F24" s="309">
        <f>Forecast_stock_figures!F25</f>
        <v>1924.8589133416301</v>
      </c>
      <c r="G24" s="309">
        <f>Forecast_stock_figures!G25</f>
        <v>1916.4704190684124</v>
      </c>
      <c r="H24" s="309">
        <f>Forecast_stock_figures!H25</f>
        <v>1916.2524171793066</v>
      </c>
      <c r="I24" s="309">
        <f>Forecast_stock_figures!I25</f>
        <v>1911.9916707924501</v>
      </c>
      <c r="J24" s="309">
        <f>Forecast_stock_figures!J25</f>
        <v>1911.5700411813762</v>
      </c>
      <c r="K24" s="309">
        <f>Forecast_stock_figures!K25</f>
        <v>1908.0054153192314</v>
      </c>
      <c r="L24" s="309">
        <f>Forecast_stock_figures!L25</f>
        <v>1894.1838752620749</v>
      </c>
      <c r="M24" s="309">
        <f>Forecast_stock_figures!M25</f>
        <v>1883.6724109344582</v>
      </c>
    </row>
    <row r="25" spans="1:29" ht="13.15">
      <c r="A25" s="362"/>
      <c r="B25" s="363" t="s">
        <v>485</v>
      </c>
      <c r="C25" s="309">
        <f>Forecast_stock_figures!C26</f>
        <v>11251.376615298417</v>
      </c>
      <c r="D25" s="309">
        <f>Forecast_stock_figures!D26</f>
        <v>11354.6732099727</v>
      </c>
      <c r="E25" s="309">
        <f>Forecast_stock_figures!E26</f>
        <v>11450.354436118581</v>
      </c>
      <c r="F25" s="309">
        <f>Forecast_stock_figures!F26</f>
        <v>11542.900363903344</v>
      </c>
      <c r="G25" s="309">
        <f>Forecast_stock_figures!G26</f>
        <v>11591.628322067954</v>
      </c>
      <c r="H25" s="309">
        <f>Forecast_stock_figures!H26</f>
        <v>11597.308546630975</v>
      </c>
      <c r="I25" s="309">
        <f>Forecast_stock_figures!I26</f>
        <v>11583.378527981489</v>
      </c>
      <c r="J25" s="309">
        <f>Forecast_stock_figures!J26</f>
        <v>11543.435879393492</v>
      </c>
      <c r="K25" s="309">
        <f>Forecast_stock_figures!K26</f>
        <v>11496.58618699305</v>
      </c>
      <c r="L25" s="309">
        <f>Forecast_stock_figures!L26</f>
        <v>11445.078461406632</v>
      </c>
      <c r="M25" s="309">
        <f>Forecast_stock_figures!M26</f>
        <v>11424.682986128975</v>
      </c>
    </row>
    <row r="26" spans="1:29" ht="13.15">
      <c r="A26" s="362"/>
      <c r="B26" s="363" t="s">
        <v>486</v>
      </c>
      <c r="C26" s="309">
        <f>Forecast_stock_figures!C27</f>
        <v>12122.821610782717</v>
      </c>
      <c r="D26" s="309">
        <f>Forecast_stock_figures!D27</f>
        <v>12221.671682217364</v>
      </c>
      <c r="E26" s="309">
        <f>Forecast_stock_figures!E27</f>
        <v>12318.85364135694</v>
      </c>
      <c r="F26" s="309">
        <f>Forecast_stock_figures!F27</f>
        <v>12418.682331964865</v>
      </c>
      <c r="G26" s="309">
        <f>Forecast_stock_figures!G27</f>
        <v>12477.372398141646</v>
      </c>
      <c r="H26" s="309">
        <f>Forecast_stock_figures!H27</f>
        <v>12488.119576698027</v>
      </c>
      <c r="I26" s="309">
        <f>Forecast_stock_figures!I27</f>
        <v>12481.844584366174</v>
      </c>
      <c r="J26" s="309">
        <f>Forecast_stock_figures!J27</f>
        <v>12449.113862886865</v>
      </c>
      <c r="K26" s="309">
        <f>Forecast_stock_figures!K27</f>
        <v>12407.585637656768</v>
      </c>
      <c r="L26" s="309">
        <f>Forecast_stock_figures!L27</f>
        <v>12356.799654051314</v>
      </c>
      <c r="M26" s="309">
        <f>Forecast_stock_figures!M27</f>
        <v>12340.124602093476</v>
      </c>
      <c r="P26" s="509"/>
    </row>
    <row r="27" spans="1:29" ht="13.15">
      <c r="A27" s="362"/>
      <c r="B27" s="363" t="s">
        <v>601</v>
      </c>
      <c r="C27" s="309">
        <f>Forecast_stock_figures!C28</f>
        <v>32167.409709804062</v>
      </c>
      <c r="D27" s="309">
        <f>Forecast_stock_figures!D28</f>
        <v>32527.048494648512</v>
      </c>
      <c r="E27" s="309">
        <f>Forecast_stock_figures!E28</f>
        <v>32875.768902220916</v>
      </c>
      <c r="F27" s="309">
        <f>Forecast_stock_figures!F28</f>
        <v>33166.835592737254</v>
      </c>
      <c r="G27" s="309">
        <f>Forecast_stock_figures!G28</f>
        <v>33373.130484969159</v>
      </c>
      <c r="H27" s="309">
        <f>Forecast_stock_figures!H28</f>
        <v>33403.928646911787</v>
      </c>
      <c r="I27" s="309">
        <f>Forecast_stock_figures!I28</f>
        <v>33390.55901674147</v>
      </c>
      <c r="J27" s="309">
        <f>Forecast_stock_figures!J28</f>
        <v>33353.95889929741</v>
      </c>
      <c r="K27" s="309">
        <f>Forecast_stock_figures!K28</f>
        <v>33275.825793307878</v>
      </c>
      <c r="L27" s="309">
        <f>Forecast_stock_figures!L28</f>
        <v>33104.110116680124</v>
      </c>
      <c r="M27" s="309">
        <f>Forecast_stock_figures!M28</f>
        <v>33020.925913593746</v>
      </c>
    </row>
    <row r="28" spans="1:29" ht="26.25">
      <c r="A28" s="362"/>
      <c r="B28" s="510" t="s">
        <v>602</v>
      </c>
      <c r="C28" s="271">
        <f>Forecast_stock_figures!C29</f>
        <v>14546.562695004863</v>
      </c>
      <c r="D28" s="271">
        <f>Forecast_stock_figures!D29</f>
        <v>14960.500125482384</v>
      </c>
      <c r="E28" s="271">
        <f>Forecast_stock_figures!E29</f>
        <v>15793.75541878182</v>
      </c>
      <c r="F28" s="271">
        <f>Forecast_stock_figures!F29</f>
        <v>17001.294040427078</v>
      </c>
      <c r="G28" s="271">
        <f>Forecast_stock_figures!G29</f>
        <v>17909.640799178444</v>
      </c>
      <c r="H28" s="271">
        <f>Forecast_stock_figures!H29</f>
        <v>17926.689173475632</v>
      </c>
      <c r="I28" s="271">
        <f>Forecast_stock_figures!I29</f>
        <v>17908.002142384055</v>
      </c>
      <c r="J28" s="271">
        <f>Forecast_stock_figures!J29</f>
        <v>17816.329111724175</v>
      </c>
      <c r="K28" s="271">
        <f>Forecast_stock_figures!K29</f>
        <v>17695.761746935637</v>
      </c>
      <c r="L28" s="271">
        <f>Forecast_stock_figures!L29</f>
        <v>17554.106613121581</v>
      </c>
      <c r="M28" s="271">
        <f>Forecast_stock_figures!M29</f>
        <v>17502.830342584544</v>
      </c>
    </row>
    <row r="29" spans="1:29" ht="13.15">
      <c r="A29" s="362"/>
      <c r="B29" s="363" t="s">
        <v>487</v>
      </c>
      <c r="C29" s="309">
        <f>Forecast_stock_figures!C30</f>
        <v>4777.0196808925748</v>
      </c>
      <c r="D29" s="309">
        <f>Forecast_stock_figures!D30</f>
        <v>4802.0103000815589</v>
      </c>
      <c r="E29" s="309">
        <f>Forecast_stock_figures!E30</f>
        <v>4799.2150922672672</v>
      </c>
      <c r="F29" s="309">
        <f>Forecast_stock_figures!F30</f>
        <v>4763.1609071916009</v>
      </c>
      <c r="G29" s="309">
        <f>Forecast_stock_figures!G30</f>
        <v>4703.5868510672381</v>
      </c>
      <c r="H29" s="309">
        <f>Forecast_stock_figures!H30</f>
        <v>4701.9423598489129</v>
      </c>
      <c r="I29" s="309">
        <f>Forecast_stock_figures!I30</f>
        <v>4690.0921577187437</v>
      </c>
      <c r="J29" s="309">
        <f>Forecast_stock_figures!J30</f>
        <v>4657.0993159194222</v>
      </c>
      <c r="K29" s="309">
        <f>Forecast_stock_figures!K30</f>
        <v>4627.9991483585309</v>
      </c>
      <c r="L29" s="309">
        <f>Forecast_stock_figures!L30</f>
        <v>4617.9613438509623</v>
      </c>
      <c r="M29" s="309">
        <f>Forecast_stock_figures!M30</f>
        <v>4617.882629301801</v>
      </c>
    </row>
    <row r="30" spans="1:29" ht="13.15">
      <c r="A30" s="362"/>
      <c r="B30" s="363" t="s">
        <v>488</v>
      </c>
      <c r="C30" s="309">
        <f>Forecast_stock_figures!C31</f>
        <v>10011.689566672601</v>
      </c>
      <c r="D30" s="309">
        <f>Forecast_stock_figures!D31</f>
        <v>9871.4360585769045</v>
      </c>
      <c r="E30" s="309">
        <f>Forecast_stock_figures!E31</f>
        <v>9802.8664659286533</v>
      </c>
      <c r="F30" s="309">
        <f>Forecast_stock_figures!F31</f>
        <v>9779.9996811459259</v>
      </c>
      <c r="G30" s="309">
        <f>Forecast_stock_figures!G31</f>
        <v>9828.8187789126205</v>
      </c>
      <c r="H30" s="309">
        <f>Forecast_stock_figures!H31</f>
        <v>9902.6432983327304</v>
      </c>
      <c r="I30" s="309">
        <f>Forecast_stock_figures!I31</f>
        <v>10021.704264626595</v>
      </c>
      <c r="J30" s="309">
        <f>Forecast_stock_figures!J31</f>
        <v>10117.637378112931</v>
      </c>
      <c r="K30" s="309">
        <f>Forecast_stock_figures!K31</f>
        <v>10198.551220587957</v>
      </c>
      <c r="L30" s="309">
        <f>Forecast_stock_figures!L31</f>
        <v>10251.062165467029</v>
      </c>
      <c r="M30" s="309">
        <f>Forecast_stock_figures!M31</f>
        <v>10337.705737324144</v>
      </c>
    </row>
    <row r="31" spans="1:29" ht="13.15">
      <c r="A31" s="362"/>
      <c r="B31" s="363" t="s">
        <v>603</v>
      </c>
      <c r="C31" s="309">
        <f>Forecast_stock_figures!C32</f>
        <v>17403.248831846169</v>
      </c>
      <c r="D31" s="309">
        <f>Forecast_stock_figures!D32</f>
        <v>17467.840481613293</v>
      </c>
      <c r="E31" s="309">
        <f>Forecast_stock_figures!E32</f>
        <v>17440.48320384034</v>
      </c>
      <c r="F31" s="309">
        <f>Forecast_stock_figures!F32</f>
        <v>17313.172579452279</v>
      </c>
      <c r="G31" s="309">
        <f>Forecast_stock_figures!G32</f>
        <v>17187.881292930902</v>
      </c>
      <c r="H31" s="309">
        <f>Forecast_stock_figures!H32</f>
        <v>17191.342405713534</v>
      </c>
      <c r="I31" s="309">
        <f>Forecast_stock_figures!I32</f>
        <v>17164.352183301642</v>
      </c>
      <c r="J31" s="309">
        <f>Forecast_stock_figures!J32</f>
        <v>17122.806777393394</v>
      </c>
      <c r="K31" s="309">
        <f>Forecast_stock_figures!K32</f>
        <v>17070.296157932542</v>
      </c>
      <c r="L31" s="309">
        <f>Forecast_stock_figures!L32</f>
        <v>16993.233424837621</v>
      </c>
      <c r="M31" s="309">
        <f>Forecast_stock_figures!M32</f>
        <v>16950.106456856509</v>
      </c>
    </row>
    <row r="32" spans="1:29" ht="13.15">
      <c r="A32" s="362"/>
      <c r="B32" s="363" t="s">
        <v>489</v>
      </c>
      <c r="C32" s="309">
        <f>Forecast_stock_figures!C33</f>
        <v>11119.641840203176</v>
      </c>
      <c r="D32" s="309">
        <f>Forecast_stock_figures!D33</f>
        <v>11249.531081442823</v>
      </c>
      <c r="E32" s="309">
        <f>Forecast_stock_figures!E33</f>
        <v>11340.355385508758</v>
      </c>
      <c r="F32" s="309">
        <f>Forecast_stock_figures!F33</f>
        <v>11447.577514266144</v>
      </c>
      <c r="G32" s="309">
        <f>Forecast_stock_figures!G33</f>
        <v>11539.901184316213</v>
      </c>
      <c r="H32" s="309">
        <f>Forecast_stock_figures!H33</f>
        <v>11557.080356086555</v>
      </c>
      <c r="I32" s="309">
        <f>Forecast_stock_figures!I33</f>
        <v>11564.628843424573</v>
      </c>
      <c r="J32" s="309">
        <f>Forecast_stock_figures!J33</f>
        <v>11578.595707743094</v>
      </c>
      <c r="K32" s="309">
        <f>Forecast_stock_figures!K33</f>
        <v>11571.721942916893</v>
      </c>
      <c r="L32" s="309">
        <f>Forecast_stock_figures!L33</f>
        <v>11508.968446719866</v>
      </c>
      <c r="M32" s="309">
        <f>Forecast_stock_figures!M33</f>
        <v>11476.922618066434</v>
      </c>
    </row>
    <row r="33" spans="1:15" ht="13.15">
      <c r="A33" s="362"/>
      <c r="B33" s="363" t="s">
        <v>604</v>
      </c>
      <c r="C33" s="309">
        <f>Forecast_stock_figures!C34</f>
        <v>7097.3000342696587</v>
      </c>
      <c r="D33" s="309">
        <f>Forecast_stock_figures!D34</f>
        <v>7120.6659266992938</v>
      </c>
      <c r="E33" s="309">
        <f>Forecast_stock_figures!E34</f>
        <v>7108.3764446562136</v>
      </c>
      <c r="F33" s="309">
        <f>Forecast_stock_figures!F34</f>
        <v>7056.1080760693412</v>
      </c>
      <c r="G33" s="309">
        <f>Forecast_stock_figures!G34</f>
        <v>7002.6314971567417</v>
      </c>
      <c r="H33" s="309">
        <f>Forecast_stock_figures!H34</f>
        <v>7005.2088943042463</v>
      </c>
      <c r="I33" s="309">
        <f>Forecast_stock_figures!I34</f>
        <v>6996.4669888442941</v>
      </c>
      <c r="J33" s="309">
        <f>Forecast_stock_figures!J34</f>
        <v>6978.1245818499729</v>
      </c>
      <c r="K33" s="309">
        <f>Forecast_stock_figures!K34</f>
        <v>6956.4658800465722</v>
      </c>
      <c r="L33" s="309">
        <f>Forecast_stock_figures!L34</f>
        <v>6929.5060805997591</v>
      </c>
      <c r="M33" s="309">
        <f>Forecast_stock_figures!M34</f>
        <v>6916.8148188347641</v>
      </c>
    </row>
    <row r="34" spans="1:15" ht="13.15">
      <c r="A34" s="364"/>
      <c r="B34" s="311" t="s">
        <v>532</v>
      </c>
      <c r="C34" s="309">
        <f>SUM(C15:C33)</f>
        <v>210883.4017852075</v>
      </c>
      <c r="D34" s="309">
        <f t="shared" ref="D34:M34" si="0">SUM(D15:D33)</f>
        <v>212522.599151342</v>
      </c>
      <c r="E34" s="309">
        <f t="shared" si="0"/>
        <v>214253.15563126773</v>
      </c>
      <c r="F34" s="309">
        <f t="shared" si="0"/>
        <v>216098.698779809</v>
      </c>
      <c r="G34" s="309">
        <f t="shared" si="0"/>
        <v>217409.28057381179</v>
      </c>
      <c r="H34" s="309">
        <f t="shared" si="0"/>
        <v>217689.93159682144</v>
      </c>
      <c r="I34" s="309">
        <f t="shared" si="0"/>
        <v>217754.68252488648</v>
      </c>
      <c r="J34" s="309">
        <f t="shared" si="0"/>
        <v>217529.9563280592</v>
      </c>
      <c r="K34" s="309">
        <f t="shared" si="0"/>
        <v>217071.56324967337</v>
      </c>
      <c r="L34" s="309">
        <f t="shared" si="0"/>
        <v>216164.21122328204</v>
      </c>
      <c r="M34" s="309">
        <f t="shared" si="0"/>
        <v>215855.86773251137</v>
      </c>
    </row>
    <row r="36" spans="1:15" ht="13.15">
      <c r="B36" s="326" t="s">
        <v>380</v>
      </c>
      <c r="E36" s="647" t="s">
        <v>814</v>
      </c>
    </row>
    <row r="38" spans="1:15" ht="13.15">
      <c r="B38" s="311"/>
      <c r="C38" s="311" t="str">
        <f t="shared" ref="C38:M38" si="1">C13</f>
        <v>2019/20</v>
      </c>
      <c r="D38" s="311" t="str">
        <f t="shared" si="1"/>
        <v>2020/21</v>
      </c>
      <c r="E38" s="311" t="str">
        <f t="shared" si="1"/>
        <v>2021/22</v>
      </c>
      <c r="F38" s="311" t="str">
        <f t="shared" si="1"/>
        <v>2022/23</v>
      </c>
      <c r="G38" s="311" t="str">
        <f t="shared" si="1"/>
        <v>2023/24</v>
      </c>
      <c r="H38" s="311" t="str">
        <f t="shared" si="1"/>
        <v>2024/25</v>
      </c>
      <c r="I38" s="311" t="str">
        <f t="shared" si="1"/>
        <v>2025/26</v>
      </c>
      <c r="J38" s="311" t="str">
        <f t="shared" si="1"/>
        <v>2026/27</v>
      </c>
      <c r="K38" s="311" t="str">
        <f t="shared" si="1"/>
        <v>2027/28</v>
      </c>
      <c r="L38" s="311" t="str">
        <f t="shared" si="1"/>
        <v>2028/29</v>
      </c>
      <c r="M38" s="311" t="str">
        <f t="shared" si="1"/>
        <v>2029/30</v>
      </c>
    </row>
    <row r="39" spans="1:15">
      <c r="B39" s="1222" t="str">
        <f>Entrant_need_figures!B43</f>
        <v>PRIMARY All Central Scenario</v>
      </c>
      <c r="C39" s="1220">
        <v>242914.25590921752</v>
      </c>
      <c r="D39" s="1220">
        <v>242745.6107430594</v>
      </c>
      <c r="E39" s="1220">
        <v>241984.84555016164</v>
      </c>
      <c r="F39" s="1220">
        <v>241047.24499548168</v>
      </c>
      <c r="G39" s="1220">
        <v>240096.64472128145</v>
      </c>
      <c r="H39" s="1220">
        <v>239590.80158161934</v>
      </c>
      <c r="I39" s="1220">
        <v>239277.13618273113</v>
      </c>
      <c r="J39" s="1220">
        <v>238942.3010305975</v>
      </c>
      <c r="K39" s="1220">
        <v>238541.84458247441</v>
      </c>
      <c r="L39" s="1220">
        <v>238586.1777065139</v>
      </c>
      <c r="M39" s="1220">
        <v>238356.083688365</v>
      </c>
      <c r="O39" s="846"/>
    </row>
    <row r="40" spans="1:15">
      <c r="B40" s="1222" t="str">
        <f>Entrant_need_figures!B44</f>
        <v>ART &amp; DESIGN All Central Scenario</v>
      </c>
      <c r="C40" s="1220">
        <v>8280.6919886326286</v>
      </c>
      <c r="D40" s="1220">
        <v>8288.6228789026591</v>
      </c>
      <c r="E40" s="1220">
        <v>8271.0437673445522</v>
      </c>
      <c r="F40" s="1220">
        <v>8218.9296167090943</v>
      </c>
      <c r="G40" s="1220">
        <v>8163.8890746663246</v>
      </c>
      <c r="H40" s="1220">
        <v>8175.0777076222075</v>
      </c>
      <c r="I40" s="1220">
        <v>8180.3512376969447</v>
      </c>
      <c r="J40" s="1220">
        <v>8166.6825103396786</v>
      </c>
      <c r="K40" s="1220">
        <v>8150.3641750244833</v>
      </c>
      <c r="L40" s="1220">
        <v>8134.8016610957293</v>
      </c>
      <c r="M40" s="1220">
        <v>8138.0310542613361</v>
      </c>
      <c r="O40" s="846"/>
    </row>
    <row r="41" spans="1:15">
      <c r="B41" s="1222" t="str">
        <f>Entrant_need_figures!B45</f>
        <v>BIOLOGY All Central Scenario</v>
      </c>
      <c r="C41" s="1220">
        <v>12272.168382637192</v>
      </c>
      <c r="D41" s="1220">
        <v>12388.331621384154</v>
      </c>
      <c r="E41" s="1220">
        <v>12478.324273231339</v>
      </c>
      <c r="F41" s="1220">
        <v>12591.54987284975</v>
      </c>
      <c r="G41" s="1220">
        <v>12694.205931675553</v>
      </c>
      <c r="H41" s="1220">
        <v>12721.267215648608</v>
      </c>
      <c r="I41" s="1220">
        <v>12745.030962669585</v>
      </c>
      <c r="J41" s="1220">
        <v>12768.618716095169</v>
      </c>
      <c r="K41" s="1220">
        <v>12770.578457989877</v>
      </c>
      <c r="L41" s="1220">
        <v>12717.820557294353</v>
      </c>
      <c r="M41" s="1220">
        <v>12700.570240989558</v>
      </c>
      <c r="O41" s="846"/>
    </row>
    <row r="42" spans="1:15">
      <c r="B42" s="1222" t="str">
        <f>Entrant_need_figures!B46</f>
        <v>BUSINESS STUDIES All Central Scenario</v>
      </c>
      <c r="C42" s="1220">
        <v>4788.934014920962</v>
      </c>
      <c r="D42" s="1220">
        <v>4709.8685552545548</v>
      </c>
      <c r="E42" s="1220">
        <v>4672.042398319556</v>
      </c>
      <c r="F42" s="1220">
        <v>4664.3820960923313</v>
      </c>
      <c r="G42" s="1220">
        <v>4710.4124826067373</v>
      </c>
      <c r="H42" s="1220">
        <v>4750.4079466195062</v>
      </c>
      <c r="I42" s="1220">
        <v>4815.8301903905367</v>
      </c>
      <c r="J42" s="1220">
        <v>4881.2655840926163</v>
      </c>
      <c r="K42" s="1220">
        <v>4934.442919677208</v>
      </c>
      <c r="L42" s="1220">
        <v>4955.8462848061272</v>
      </c>
      <c r="M42" s="1220">
        <v>4993.757729348913</v>
      </c>
      <c r="O42" s="846"/>
    </row>
    <row r="43" spans="1:15">
      <c r="B43" s="1222" t="str">
        <f>Entrant_need_figures!B47</f>
        <v>CHEMISTRY All Central Scenario</v>
      </c>
      <c r="C43" s="1220">
        <v>11328.562976608904</v>
      </c>
      <c r="D43" s="1220">
        <v>11444.008616533198</v>
      </c>
      <c r="E43" s="1220">
        <v>11529.388493486487</v>
      </c>
      <c r="F43" s="1220">
        <v>11636.708971189428</v>
      </c>
      <c r="G43" s="1220">
        <v>11734.932761165139</v>
      </c>
      <c r="H43" s="1220">
        <v>11758.49828573842</v>
      </c>
      <c r="I43" s="1220">
        <v>11777.684800952768</v>
      </c>
      <c r="J43" s="1220">
        <v>11801.537061311519</v>
      </c>
      <c r="K43" s="1220">
        <v>11803.849493238338</v>
      </c>
      <c r="L43" s="1220">
        <v>11749.317368209622</v>
      </c>
      <c r="M43" s="1220">
        <v>11727.07710562992</v>
      </c>
      <c r="O43" s="846"/>
    </row>
    <row r="44" spans="1:15">
      <c r="B44" s="1222" t="str">
        <f>Entrant_need_figures!B48</f>
        <v>CLASSICS All Central Scenario</v>
      </c>
      <c r="C44" s="1220">
        <v>273.28273240649219</v>
      </c>
      <c r="D44" s="1220">
        <v>272.25804166512415</v>
      </c>
      <c r="E44" s="1220">
        <v>273.0734036192481</v>
      </c>
      <c r="F44" s="1220">
        <v>275.06488123362669</v>
      </c>
      <c r="G44" s="1220">
        <v>277.188916117639</v>
      </c>
      <c r="H44" s="1220">
        <v>278.42901106924927</v>
      </c>
      <c r="I44" s="1220">
        <v>280.17930273471632</v>
      </c>
      <c r="J44" s="1220">
        <v>281.14419252869186</v>
      </c>
      <c r="K44" s="1220">
        <v>281.81652521493504</v>
      </c>
      <c r="L44" s="1220">
        <v>282.12547027114044</v>
      </c>
      <c r="M44" s="1220">
        <v>283.36030306248807</v>
      </c>
      <c r="O44" s="846"/>
    </row>
    <row r="45" spans="1:15">
      <c r="B45" s="1222" t="str">
        <f>Entrant_need_figures!B49</f>
        <v>COMPUTING All Central Scenario</v>
      </c>
      <c r="C45" s="1220">
        <v>6265.6211093356251</v>
      </c>
      <c r="D45" s="1220">
        <v>6271.0760607633601</v>
      </c>
      <c r="E45" s="1220">
        <v>6254.5222235731126</v>
      </c>
      <c r="F45" s="1220">
        <v>6209.9726810498369</v>
      </c>
      <c r="G45" s="1220">
        <v>6168.7582222234478</v>
      </c>
      <c r="H45" s="1220">
        <v>6176.9691102120532</v>
      </c>
      <c r="I45" s="1220">
        <v>6180.4471304039525</v>
      </c>
      <c r="J45" s="1220">
        <v>6171.9242633370759</v>
      </c>
      <c r="K45" s="1220">
        <v>6160.6716703584434</v>
      </c>
      <c r="L45" s="1220">
        <v>6146.9798656233061</v>
      </c>
      <c r="M45" s="1220">
        <v>6147.1555899656632</v>
      </c>
      <c r="O45" s="846"/>
    </row>
    <row r="46" spans="1:15">
      <c r="B46" s="1222" t="str">
        <f>Entrant_need_figures!B50</f>
        <v>DESIGN &amp; TECHNOLOGY All Central Scenario</v>
      </c>
      <c r="C46" s="1220">
        <v>9402.4611375322384</v>
      </c>
      <c r="D46" s="1220">
        <v>9444.1574927627935</v>
      </c>
      <c r="E46" s="1220">
        <v>9431.6052988470838</v>
      </c>
      <c r="F46" s="1220">
        <v>9356.3101132094725</v>
      </c>
      <c r="G46" s="1220">
        <v>9251.9593418839904</v>
      </c>
      <c r="H46" s="1220">
        <v>9250.8798858768696</v>
      </c>
      <c r="I46" s="1220">
        <v>9231.42802677691</v>
      </c>
      <c r="J46" s="1220">
        <v>9181.9284646639608</v>
      </c>
      <c r="K46" s="1220">
        <v>9135.5299908923207</v>
      </c>
      <c r="L46" s="1220">
        <v>9109.4023552900944</v>
      </c>
      <c r="M46" s="1220">
        <v>9102.2784565320544</v>
      </c>
      <c r="O46" s="846"/>
    </row>
    <row r="47" spans="1:15">
      <c r="B47" s="1222" t="str">
        <f>Entrant_need_figures!B51</f>
        <v>DRAMA All Central Scenario</v>
      </c>
      <c r="C47" s="1220">
        <v>4744.8540940570447</v>
      </c>
      <c r="D47" s="1220">
        <v>4760.5819390845581</v>
      </c>
      <c r="E47" s="1220">
        <v>4754.7078267713332</v>
      </c>
      <c r="F47" s="1220">
        <v>4722.0507934468396</v>
      </c>
      <c r="G47" s="1220">
        <v>4676.987435179406</v>
      </c>
      <c r="H47" s="1220">
        <v>4679.0260622002961</v>
      </c>
      <c r="I47" s="1220">
        <v>4673.971313616973</v>
      </c>
      <c r="J47" s="1220">
        <v>4653.1413230510434</v>
      </c>
      <c r="K47" s="1220">
        <v>4633.4739390702834</v>
      </c>
      <c r="L47" s="1220">
        <v>4623.3978037455508</v>
      </c>
      <c r="M47" s="1220">
        <v>4623.6051188538131</v>
      </c>
      <c r="O47" s="846"/>
    </row>
    <row r="48" spans="1:15">
      <c r="B48" s="1222" t="str">
        <f>Entrant_need_figures!B52</f>
        <v>ENGLISH All Central Scenario</v>
      </c>
      <c r="C48" s="1220">
        <v>31095.791331912027</v>
      </c>
      <c r="D48" s="1220">
        <v>31425.843993586888</v>
      </c>
      <c r="E48" s="1220">
        <v>31719.146771705102</v>
      </c>
      <c r="F48" s="1220">
        <v>32009.139753529169</v>
      </c>
      <c r="G48" s="1220">
        <v>32199.884380484236</v>
      </c>
      <c r="H48" s="1220">
        <v>32208.860696652548</v>
      </c>
      <c r="I48" s="1220">
        <v>32156.739179462536</v>
      </c>
      <c r="J48" s="1220">
        <v>32095.042657137295</v>
      </c>
      <c r="K48" s="1220">
        <v>31992.036948152429</v>
      </c>
      <c r="L48" s="1220">
        <v>31789.509674949168</v>
      </c>
      <c r="M48" s="1220">
        <v>31668.363618148756</v>
      </c>
      <c r="O48" s="846"/>
    </row>
    <row r="49" spans="2:15">
      <c r="B49" s="1222" t="str">
        <f>Entrant_need_figures!B53</f>
        <v>FOOD All Central Scenario</v>
      </c>
      <c r="C49" s="1220">
        <v>1933.9634323901203</v>
      </c>
      <c r="D49" s="1220">
        <v>1942.4725906698479</v>
      </c>
      <c r="E49" s="1220">
        <v>1939.27218369044</v>
      </c>
      <c r="F49" s="1220">
        <v>1924.8589133416301</v>
      </c>
      <c r="G49" s="1220">
        <v>1916.4704190684124</v>
      </c>
      <c r="H49" s="1220">
        <v>1916.2524171793066</v>
      </c>
      <c r="I49" s="1220">
        <v>1911.9916707924501</v>
      </c>
      <c r="J49" s="1220">
        <v>1911.5700411813762</v>
      </c>
      <c r="K49" s="1220">
        <v>1908.0054153192314</v>
      </c>
      <c r="L49" s="1220">
        <v>1894.1838752620749</v>
      </c>
      <c r="M49" s="1220">
        <v>1883.6724109344582</v>
      </c>
      <c r="O49" s="846"/>
    </row>
    <row r="50" spans="2:15">
      <c r="B50" s="1222" t="str">
        <f>Entrant_need_figures!B54</f>
        <v>GEOGRAPHY All Central Scenario</v>
      </c>
      <c r="C50" s="1220">
        <v>11251.376615298417</v>
      </c>
      <c r="D50" s="1220">
        <v>11354.6732099727</v>
      </c>
      <c r="E50" s="1220">
        <v>11450.354436118581</v>
      </c>
      <c r="F50" s="1220">
        <v>11542.900363903344</v>
      </c>
      <c r="G50" s="1220">
        <v>11591.628322067954</v>
      </c>
      <c r="H50" s="1220">
        <v>11597.308546630975</v>
      </c>
      <c r="I50" s="1220">
        <v>11583.378527981489</v>
      </c>
      <c r="J50" s="1220">
        <v>11543.435879393492</v>
      </c>
      <c r="K50" s="1220">
        <v>11496.58618699305</v>
      </c>
      <c r="L50" s="1220">
        <v>11445.078461406632</v>
      </c>
      <c r="M50" s="1220">
        <v>11424.682986128975</v>
      </c>
      <c r="O50" s="846"/>
    </row>
    <row r="51" spans="2:15">
      <c r="B51" s="1222" t="str">
        <f>Entrant_need_figures!B55</f>
        <v>HISTORY All Central Scenario</v>
      </c>
      <c r="C51" s="1220">
        <v>12122.821610782717</v>
      </c>
      <c r="D51" s="1220">
        <v>12221.671682217364</v>
      </c>
      <c r="E51" s="1220">
        <v>12318.85364135694</v>
      </c>
      <c r="F51" s="1220">
        <v>12418.682331964865</v>
      </c>
      <c r="G51" s="1220">
        <v>12477.372398141646</v>
      </c>
      <c r="H51" s="1220">
        <v>12488.119576698027</v>
      </c>
      <c r="I51" s="1220">
        <v>12481.844584366174</v>
      </c>
      <c r="J51" s="1220">
        <v>12449.113862886865</v>
      </c>
      <c r="K51" s="1220">
        <v>12407.585637656768</v>
      </c>
      <c r="L51" s="1220">
        <v>12356.799654051314</v>
      </c>
      <c r="M51" s="1220">
        <v>12340.124602093476</v>
      </c>
      <c r="O51" s="846"/>
    </row>
    <row r="52" spans="2:15">
      <c r="B52" s="1222" t="str">
        <f>Entrant_need_figures!B56</f>
        <v>MATHEMATICS All Central Scenario</v>
      </c>
      <c r="C52" s="1220">
        <v>32167.409709804062</v>
      </c>
      <c r="D52" s="1220">
        <v>32527.048494648512</v>
      </c>
      <c r="E52" s="1220">
        <v>32875.768902220916</v>
      </c>
      <c r="F52" s="1220">
        <v>33166.835592737254</v>
      </c>
      <c r="G52" s="1220">
        <v>33373.130484969159</v>
      </c>
      <c r="H52" s="1220">
        <v>33403.928646911787</v>
      </c>
      <c r="I52" s="1220">
        <v>33390.55901674147</v>
      </c>
      <c r="J52" s="1220">
        <v>33353.95889929741</v>
      </c>
      <c r="K52" s="1220">
        <v>33275.825793307878</v>
      </c>
      <c r="L52" s="1220">
        <v>33104.110116680124</v>
      </c>
      <c r="M52" s="1220">
        <v>33020.925913593746</v>
      </c>
      <c r="O52" s="846"/>
    </row>
    <row r="53" spans="2:15" ht="25.5">
      <c r="B53" s="1223" t="str">
        <f>Entrant_need_figures!B57</f>
        <v>MODERN FOREIGN LANGUAGES All Central Scenario</v>
      </c>
      <c r="C53" s="1221">
        <v>14546.562695004863</v>
      </c>
      <c r="D53" s="1221">
        <v>14960.500125482384</v>
      </c>
      <c r="E53" s="1221">
        <v>15793.75541878182</v>
      </c>
      <c r="F53" s="1221">
        <v>17001.294040427078</v>
      </c>
      <c r="G53" s="1221">
        <v>17909.640799178444</v>
      </c>
      <c r="H53" s="1221">
        <v>17926.689173475632</v>
      </c>
      <c r="I53" s="1221">
        <v>17908.002142384055</v>
      </c>
      <c r="J53" s="1221">
        <v>17816.329111724175</v>
      </c>
      <c r="K53" s="1221">
        <v>17695.761746935637</v>
      </c>
      <c r="L53" s="1221">
        <v>17554.106613121581</v>
      </c>
      <c r="M53" s="1221">
        <v>17502.830342584544</v>
      </c>
      <c r="O53" s="846"/>
    </row>
    <row r="54" spans="2:15">
      <c r="B54" s="1222" t="str">
        <f>Entrant_need_figures!B58</f>
        <v>MUSIC All Central Scenario</v>
      </c>
      <c r="C54" s="1220">
        <v>4777.0196808925748</v>
      </c>
      <c r="D54" s="1220">
        <v>4802.0103000815589</v>
      </c>
      <c r="E54" s="1220">
        <v>4799.2150922672672</v>
      </c>
      <c r="F54" s="1220">
        <v>4763.1609071916009</v>
      </c>
      <c r="G54" s="1220">
        <v>4703.5868510672381</v>
      </c>
      <c r="H54" s="1220">
        <v>4701.9423598489129</v>
      </c>
      <c r="I54" s="1220">
        <v>4690.0921577187437</v>
      </c>
      <c r="J54" s="1220">
        <v>4657.0993159194222</v>
      </c>
      <c r="K54" s="1220">
        <v>4627.9991483585309</v>
      </c>
      <c r="L54" s="1220">
        <v>4617.9613438509623</v>
      </c>
      <c r="M54" s="1220">
        <v>4617.882629301801</v>
      </c>
      <c r="O54" s="846"/>
    </row>
    <row r="55" spans="2:15">
      <c r="B55" s="1222" t="str">
        <f>Entrant_need_figures!B59</f>
        <v>OTHERS All Central Scenario</v>
      </c>
      <c r="C55" s="1220">
        <v>10011.689566672601</v>
      </c>
      <c r="D55" s="1220">
        <v>9871.4360585769045</v>
      </c>
      <c r="E55" s="1220">
        <v>9802.8664659286533</v>
      </c>
      <c r="F55" s="1220">
        <v>9779.9996811459259</v>
      </c>
      <c r="G55" s="1220">
        <v>9828.8187789126205</v>
      </c>
      <c r="H55" s="1220">
        <v>9902.6432983327304</v>
      </c>
      <c r="I55" s="1220">
        <v>10021.704264626595</v>
      </c>
      <c r="J55" s="1220">
        <v>10117.637378112931</v>
      </c>
      <c r="K55" s="1220">
        <v>10198.551220587957</v>
      </c>
      <c r="L55" s="1220">
        <v>10251.062165467029</v>
      </c>
      <c r="M55" s="1220">
        <v>10337.705737324144</v>
      </c>
      <c r="O55" s="846"/>
    </row>
    <row r="56" spans="2:15">
      <c r="B56" s="1222" t="str">
        <f>Entrant_need_figures!B60</f>
        <v>PHYSICAL EDUCATION All Central Scenario</v>
      </c>
      <c r="C56" s="1220">
        <v>17403.248831846169</v>
      </c>
      <c r="D56" s="1220">
        <v>17467.840481613293</v>
      </c>
      <c r="E56" s="1220">
        <v>17440.48320384034</v>
      </c>
      <c r="F56" s="1220">
        <v>17313.172579452279</v>
      </c>
      <c r="G56" s="1220">
        <v>17187.881292930902</v>
      </c>
      <c r="H56" s="1220">
        <v>17191.342405713534</v>
      </c>
      <c r="I56" s="1220">
        <v>17164.352183301642</v>
      </c>
      <c r="J56" s="1220">
        <v>17122.806777393394</v>
      </c>
      <c r="K56" s="1220">
        <v>17070.296157932542</v>
      </c>
      <c r="L56" s="1220">
        <v>16993.233424837621</v>
      </c>
      <c r="M56" s="1220">
        <v>16950.106456856509</v>
      </c>
      <c r="O56" s="846"/>
    </row>
    <row r="57" spans="2:15">
      <c r="B57" s="1222" t="str">
        <f>Entrant_need_figures!B61</f>
        <v>PHYSICS All Central Scenario</v>
      </c>
      <c r="C57" s="1220">
        <v>11119.641840203176</v>
      </c>
      <c r="D57" s="1220">
        <v>11249.531081442823</v>
      </c>
      <c r="E57" s="1220">
        <v>11340.355385508758</v>
      </c>
      <c r="F57" s="1220">
        <v>11447.577514266144</v>
      </c>
      <c r="G57" s="1220">
        <v>11539.901184316213</v>
      </c>
      <c r="H57" s="1220">
        <v>11557.080356086555</v>
      </c>
      <c r="I57" s="1220">
        <v>11564.628843424573</v>
      </c>
      <c r="J57" s="1220">
        <v>11578.595707743094</v>
      </c>
      <c r="K57" s="1220">
        <v>11571.721942916893</v>
      </c>
      <c r="L57" s="1220">
        <v>11508.968446719866</v>
      </c>
      <c r="M57" s="1220">
        <v>11476.922618066434</v>
      </c>
      <c r="O57" s="846"/>
    </row>
    <row r="58" spans="2:15">
      <c r="B58" s="1222" t="str">
        <f>Entrant_need_figures!B62</f>
        <v>RELIGIOUS EDUCATION All Central Scenario</v>
      </c>
      <c r="C58" s="1220">
        <v>7097.3000342696587</v>
      </c>
      <c r="D58" s="1220">
        <v>7120.6659266992938</v>
      </c>
      <c r="E58" s="1220">
        <v>7108.3764446562136</v>
      </c>
      <c r="F58" s="1220">
        <v>7056.1080760693412</v>
      </c>
      <c r="G58" s="1220">
        <v>7002.6314971567417</v>
      </c>
      <c r="H58" s="1220">
        <v>7005.2088943042463</v>
      </c>
      <c r="I58" s="1220">
        <v>6996.4669888442941</v>
      </c>
      <c r="J58" s="1220">
        <v>6978.1245818499729</v>
      </c>
      <c r="K58" s="1220">
        <v>6956.4658800465722</v>
      </c>
      <c r="L58" s="1220">
        <v>6929.5060805997591</v>
      </c>
      <c r="M58" s="1220">
        <v>6916.8148188347641</v>
      </c>
      <c r="O58" s="846"/>
    </row>
    <row r="59" spans="2:15">
      <c r="B59" s="1222" t="str">
        <f>Entrant_need_figures!B63</f>
        <v>SECONDARY All Central Scenario</v>
      </c>
      <c r="C59" s="1220">
        <v>210883.4017852075</v>
      </c>
      <c r="D59" s="1220">
        <v>212522.599151342</v>
      </c>
      <c r="E59" s="1220">
        <v>214253.15563126773</v>
      </c>
      <c r="F59" s="1220">
        <v>216098.698779809</v>
      </c>
      <c r="G59" s="1220">
        <v>217409.28057381179</v>
      </c>
      <c r="H59" s="1220">
        <v>217689.93159682144</v>
      </c>
      <c r="I59" s="1220">
        <v>217754.68252488648</v>
      </c>
      <c r="J59" s="1220">
        <v>217529.9563280592</v>
      </c>
      <c r="K59" s="1220">
        <v>217071.56324967337</v>
      </c>
      <c r="L59" s="1220">
        <v>216164.21122328204</v>
      </c>
      <c r="M59" s="1220">
        <v>215855.86773251137</v>
      </c>
      <c r="O59" s="846"/>
    </row>
    <row r="61" spans="2:15" ht="13.15">
      <c r="B61" s="326" t="s">
        <v>1701</v>
      </c>
    </row>
    <row r="62" spans="2:15" ht="13.15">
      <c r="B62" s="326"/>
    </row>
    <row r="63" spans="2:15">
      <c r="B63" s="1273" t="s">
        <v>1187</v>
      </c>
      <c r="C63" s="684">
        <f>C16+C18+C19+C20+C23+C25+C26+C27+C28+C32</f>
        <v>142443.23900399348</v>
      </c>
      <c r="D63" s="684">
        <f t="shared" ref="D63:M63" si="2">D16+D18+D19+D20+D23+D25+D26+D27+D28+D32</f>
        <v>144114.94292769651</v>
      </c>
      <c r="E63" s="684">
        <f t="shared" si="2"/>
        <v>146033.54294960233</v>
      </c>
      <c r="F63" s="684">
        <f t="shared" si="2"/>
        <v>148299.72600315051</v>
      </c>
      <c r="G63" s="684">
        <f t="shared" si="2"/>
        <v>149966.64340033944</v>
      </c>
      <c r="H63" s="684">
        <f t="shared" si="2"/>
        <v>150117.15061912383</v>
      </c>
      <c r="I63" s="684">
        <f t="shared" si="2"/>
        <v>150068.49449112132</v>
      </c>
      <c r="J63" s="684">
        <f t="shared" si="2"/>
        <v>149859.70035145478</v>
      </c>
      <c r="K63" s="684">
        <f t="shared" si="2"/>
        <v>149456.43440276425</v>
      </c>
      <c r="L63" s="684">
        <f t="shared" si="2"/>
        <v>148654.81622832711</v>
      </c>
      <c r="M63" s="684">
        <f t="shared" si="2"/>
        <v>148292.01332026356</v>
      </c>
      <c r="O63" s="6"/>
    </row>
    <row r="64" spans="2:15">
      <c r="B64" s="1273" t="s">
        <v>1188</v>
      </c>
      <c r="C64" s="684">
        <f>C15+C17+C21+C22+C24+C29+C30+C31+C33</f>
        <v>68440.162781214007</v>
      </c>
      <c r="D64" s="684">
        <f t="shared" ref="D64:M64" si="3">D15+D17+D21+D22+D24+D29+D30+D31+D33</f>
        <v>68407.656223645463</v>
      </c>
      <c r="E64" s="684">
        <f t="shared" si="3"/>
        <v>68219.612681665443</v>
      </c>
      <c r="F64" s="684">
        <f t="shared" si="3"/>
        <v>67798.972776658513</v>
      </c>
      <c r="G64" s="684">
        <f t="shared" si="3"/>
        <v>67442.63717347238</v>
      </c>
      <c r="H64" s="684">
        <f t="shared" si="3"/>
        <v>67572.780977697606</v>
      </c>
      <c r="I64" s="684">
        <f t="shared" si="3"/>
        <v>67686.18803376508</v>
      </c>
      <c r="J64" s="684">
        <f t="shared" si="3"/>
        <v>67670.2559766044</v>
      </c>
      <c r="K64" s="684">
        <f t="shared" si="3"/>
        <v>67615.128846909138</v>
      </c>
      <c r="L64" s="684">
        <f t="shared" si="3"/>
        <v>67509.394994954942</v>
      </c>
      <c r="M64" s="684">
        <f t="shared" si="3"/>
        <v>67563.854412247791</v>
      </c>
      <c r="O64" s="6"/>
    </row>
    <row r="65" spans="3:13">
      <c r="C65" s="1083">
        <f>SUM(C63:C64)-C34</f>
        <v>0</v>
      </c>
      <c r="D65" s="1083">
        <f t="shared" ref="D65:M65" si="4">SUM(D63:D64)-D34</f>
        <v>0</v>
      </c>
      <c r="E65" s="1083">
        <f t="shared" si="4"/>
        <v>0</v>
      </c>
      <c r="F65" s="1083">
        <f t="shared" si="4"/>
        <v>0</v>
      </c>
      <c r="G65" s="1083">
        <f t="shared" si="4"/>
        <v>0</v>
      </c>
      <c r="H65" s="1083">
        <f t="shared" si="4"/>
        <v>0</v>
      </c>
      <c r="I65" s="1083">
        <f t="shared" si="4"/>
        <v>0</v>
      </c>
      <c r="J65" s="1083">
        <f t="shared" si="4"/>
        <v>0</v>
      </c>
      <c r="K65" s="1083">
        <f t="shared" si="4"/>
        <v>0</v>
      </c>
      <c r="L65" s="1083">
        <f t="shared" si="4"/>
        <v>0</v>
      </c>
      <c r="M65" s="1083">
        <f t="shared" si="4"/>
        <v>0</v>
      </c>
    </row>
    <row r="68" spans="3:13">
      <c r="C68" s="370"/>
    </row>
    <row r="69" spans="3:13">
      <c r="C69" s="1005"/>
      <c r="D69" s="1005"/>
      <c r="E69" s="1005"/>
      <c r="F69" s="1005"/>
      <c r="G69" s="1005"/>
      <c r="H69" s="1005"/>
    </row>
  </sheetData>
  <mergeCells count="1">
    <mergeCell ref="A5:L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Q9"/>
  <sheetViews>
    <sheetView showGridLines="0" zoomScaleNormal="100" workbookViewId="0"/>
  </sheetViews>
  <sheetFormatPr defaultRowHeight="12.75"/>
  <cols>
    <col min="1" max="1" width="8.73046875" customWidth="1"/>
    <col min="2" max="19" width="10.73046875" customWidth="1"/>
    <col min="20" max="25" width="8.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15">
      <c r="A4" s="56" t="s">
        <v>26</v>
      </c>
      <c r="B4" s="56"/>
      <c r="C4" s="56"/>
      <c r="D4" s="56"/>
      <c r="E4" s="280"/>
      <c r="F4" s="56"/>
      <c r="G4" s="56"/>
      <c r="H4" s="56"/>
      <c r="I4" s="56"/>
      <c r="J4" s="56"/>
      <c r="K4" s="56"/>
      <c r="L4" s="56"/>
      <c r="M4" s="56"/>
      <c r="N4" s="56"/>
      <c r="O4" s="56"/>
      <c r="P4" s="56"/>
      <c r="Q4" s="56"/>
    </row>
    <row r="5" spans="1:17" s="45" customFormat="1" ht="13.15" customHeight="1">
      <c r="A5" s="58" t="s">
        <v>1216</v>
      </c>
      <c r="B5" s="58"/>
      <c r="C5" s="58"/>
      <c r="D5" s="58"/>
      <c r="E5" s="58"/>
      <c r="F5" s="58"/>
      <c r="G5" s="58"/>
      <c r="H5" s="58"/>
      <c r="I5" s="58"/>
      <c r="J5" s="58"/>
      <c r="K5" s="58"/>
      <c r="L5" s="58"/>
      <c r="M5" s="58"/>
      <c r="N5" s="58"/>
      <c r="O5" s="58"/>
      <c r="P5" s="58"/>
      <c r="Q5" s="58"/>
    </row>
    <row r="6" spans="1:17" s="44" customFormat="1" ht="13.15">
      <c r="A6" s="54" t="s">
        <v>1287</v>
      </c>
      <c r="B6" s="59"/>
      <c r="C6" s="59"/>
      <c r="D6" s="59"/>
      <c r="E6" s="280"/>
      <c r="F6" s="59"/>
      <c r="G6" s="59"/>
      <c r="H6" s="59"/>
      <c r="I6" s="59"/>
      <c r="J6" s="59"/>
      <c r="K6" s="59"/>
      <c r="L6" s="59"/>
      <c r="M6" s="59"/>
      <c r="N6" s="59"/>
      <c r="O6" s="59"/>
      <c r="P6" s="59"/>
      <c r="Q6" s="59"/>
    </row>
    <row r="7" spans="1:17" s="44" customFormat="1" ht="13.15">
      <c r="A7" s="52" t="s">
        <v>333</v>
      </c>
      <c r="B7" s="54"/>
      <c r="C7" s="59"/>
      <c r="D7" s="59"/>
      <c r="E7" s="280"/>
      <c r="F7" s="59"/>
      <c r="G7" s="59"/>
      <c r="H7" s="59"/>
      <c r="I7" s="59"/>
      <c r="J7" s="59"/>
      <c r="K7" s="59"/>
      <c r="L7" s="59"/>
      <c r="M7" s="59"/>
      <c r="N7" s="59"/>
      <c r="O7" s="59"/>
      <c r="P7" s="59"/>
      <c r="Q7" s="59"/>
    </row>
    <row r="8" spans="1:17" s="44" customFormat="1" ht="13.15">
      <c r="A8" s="54" t="s">
        <v>24</v>
      </c>
      <c r="B8" s="59"/>
      <c r="C8" s="59"/>
      <c r="D8" s="59"/>
      <c r="E8" s="280"/>
      <c r="F8" s="59"/>
      <c r="G8" s="59"/>
      <c r="H8" s="59"/>
      <c r="I8" s="59"/>
      <c r="J8" s="59"/>
      <c r="K8" s="59"/>
      <c r="L8" s="59"/>
      <c r="M8" s="59"/>
      <c r="N8" s="59"/>
      <c r="O8" s="59"/>
      <c r="P8" s="59"/>
      <c r="Q8" s="59"/>
    </row>
    <row r="9" spans="1:17" s="48" customFormat="1" ht="13.5" customHeight="1">
      <c r="A9" s="53" t="s">
        <v>123</v>
      </c>
      <c r="B9" s="71"/>
      <c r="C9" s="69"/>
      <c r="D9" s="281"/>
      <c r="E9" s="281"/>
      <c r="F9" s="281"/>
      <c r="G9" s="70"/>
      <c r="H9" s="281"/>
      <c r="I9" s="281"/>
      <c r="J9" s="70"/>
      <c r="K9" s="282"/>
      <c r="L9" s="282"/>
      <c r="M9" s="282"/>
      <c r="N9" s="282"/>
      <c r="O9" s="282"/>
      <c r="P9" s="282"/>
      <c r="Q9" s="282"/>
    </row>
  </sheetData>
  <hyperlinks>
    <hyperlink ref="A2" location="'Title_&amp;_Contents'!A1" display="Contents"/>
    <hyperlink ref="B2" location="Map_of_sheets!A1" display="Map of shee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D130"/>
  <sheetViews>
    <sheetView showGridLines="0" zoomScale="90" zoomScaleNormal="90" workbookViewId="0"/>
  </sheetViews>
  <sheetFormatPr defaultColWidth="9" defaultRowHeight="12.75"/>
  <cols>
    <col min="1" max="1" width="9" style="295"/>
    <col min="2" max="2" width="35.73046875" style="295" customWidth="1"/>
    <col min="3" max="13" width="10.73046875" style="295" customWidth="1"/>
    <col min="14" max="16384" width="9" style="295"/>
  </cols>
  <sheetData>
    <row r="1" spans="1:30" s="329" customFormat="1" ht="13.9">
      <c r="A1" s="328" t="str">
        <f>ModelBanner</f>
        <v>TSM_202021</v>
      </c>
    </row>
    <row r="2" spans="1:30" s="329" customFormat="1" ht="13.9">
      <c r="A2" s="865" t="s">
        <v>13</v>
      </c>
      <c r="B2" s="865" t="s">
        <v>30</v>
      </c>
    </row>
    <row r="3" spans="1:30" s="329" customFormat="1" ht="13.9">
      <c r="A3" s="330"/>
    </row>
    <row r="4" spans="1:30" s="333" customFormat="1" ht="13.15">
      <c r="A4" s="331" t="s">
        <v>26</v>
      </c>
      <c r="B4" s="331"/>
      <c r="C4" s="331"/>
      <c r="D4" s="331"/>
      <c r="E4" s="332"/>
      <c r="F4" s="331"/>
      <c r="G4" s="331"/>
      <c r="H4" s="331"/>
      <c r="I4" s="331"/>
      <c r="J4" s="331"/>
      <c r="K4" s="331"/>
      <c r="L4" s="331"/>
    </row>
    <row r="5" spans="1:30" s="335" customFormat="1" ht="13.15">
      <c r="A5" s="648" t="s">
        <v>1136</v>
      </c>
      <c r="B5" s="648"/>
      <c r="C5" s="648"/>
      <c r="D5" s="648"/>
      <c r="E5" s="648"/>
      <c r="F5" s="648"/>
      <c r="G5" s="648"/>
      <c r="H5" s="648"/>
      <c r="I5" s="648"/>
      <c r="J5" s="648"/>
      <c r="K5" s="648"/>
      <c r="L5" s="648"/>
      <c r="M5" s="334"/>
      <c r="N5" s="334"/>
      <c r="O5" s="334"/>
      <c r="P5" s="334"/>
    </row>
    <row r="6" spans="1:30" s="339" customFormat="1" ht="13.15">
      <c r="A6" s="336" t="s">
        <v>1287</v>
      </c>
      <c r="B6" s="337"/>
      <c r="C6" s="337"/>
      <c r="D6" s="337"/>
      <c r="E6" s="332"/>
      <c r="F6" s="337"/>
      <c r="G6" s="337"/>
      <c r="H6" s="337"/>
      <c r="I6" s="337"/>
      <c r="J6" s="337"/>
      <c r="K6" s="337"/>
      <c r="L6" s="337"/>
      <c r="M6" s="338"/>
      <c r="N6" s="338"/>
      <c r="O6" s="338"/>
      <c r="P6" s="338"/>
    </row>
    <row r="7" spans="1:30" s="339" customFormat="1" ht="13.15">
      <c r="A7" s="340" t="s">
        <v>339</v>
      </c>
      <c r="B7" s="336"/>
      <c r="C7" s="337"/>
      <c r="D7" s="337"/>
      <c r="E7" s="332"/>
      <c r="F7" s="337"/>
      <c r="G7" s="337"/>
      <c r="H7" s="337"/>
      <c r="I7" s="337"/>
      <c r="J7" s="337"/>
      <c r="K7" s="337"/>
      <c r="L7" s="337"/>
      <c r="M7" s="338"/>
      <c r="N7" s="338"/>
      <c r="O7" s="338"/>
      <c r="P7" s="338"/>
    </row>
    <row r="8" spans="1:30" s="339" customFormat="1" ht="13.15">
      <c r="A8" s="336" t="s">
        <v>24</v>
      </c>
      <c r="B8" s="337"/>
      <c r="C8" s="337"/>
      <c r="D8" s="337"/>
      <c r="E8" s="332"/>
      <c r="F8" s="337"/>
      <c r="G8" s="337"/>
      <c r="H8" s="337"/>
      <c r="I8" s="337"/>
      <c r="J8" s="337"/>
      <c r="K8" s="337"/>
      <c r="L8" s="337"/>
      <c r="M8" s="338"/>
      <c r="N8" s="338"/>
      <c r="O8" s="338"/>
      <c r="P8" s="338"/>
    </row>
    <row r="9" spans="1:30" s="339" customFormat="1" ht="13.9">
      <c r="A9" s="340" t="s">
        <v>123</v>
      </c>
      <c r="B9" s="337"/>
      <c r="C9" s="338"/>
      <c r="D9" s="338"/>
      <c r="E9" s="329"/>
      <c r="F9" s="338"/>
      <c r="G9" s="338"/>
      <c r="H9" s="338"/>
      <c r="I9" s="338"/>
      <c r="J9" s="338"/>
      <c r="K9" s="338"/>
      <c r="L9" s="338"/>
      <c r="M9" s="338"/>
      <c r="N9" s="338"/>
      <c r="O9" s="338"/>
      <c r="P9" s="338"/>
    </row>
    <row r="10" spans="1:30" s="347" customFormat="1" ht="13.5" customHeight="1">
      <c r="A10" s="341">
        <f>SUM(A14:A2221)</f>
        <v>0</v>
      </c>
      <c r="B10" s="342"/>
      <c r="C10" s="343"/>
      <c r="D10" s="344"/>
      <c r="E10" s="344"/>
      <c r="F10" s="344"/>
      <c r="G10" s="345"/>
      <c r="H10" s="344"/>
      <c r="I10" s="344"/>
      <c r="J10" s="345"/>
      <c r="K10" s="346"/>
      <c r="L10" s="346"/>
      <c r="M10" s="346"/>
      <c r="N10" s="346"/>
      <c r="O10" s="346"/>
      <c r="P10" s="346"/>
    </row>
    <row r="11" spans="1:30" ht="15">
      <c r="C11" s="1171"/>
      <c r="D11" s="1171"/>
      <c r="E11" s="1171"/>
      <c r="F11" s="1171"/>
    </row>
    <row r="12" spans="1:30" ht="13.15">
      <c r="B12" s="326" t="s">
        <v>378</v>
      </c>
    </row>
    <row r="13" spans="1:30" ht="13.15">
      <c r="B13" s="326"/>
      <c r="C13" s="264"/>
      <c r="D13" s="264"/>
      <c r="E13" s="264"/>
      <c r="F13" s="264"/>
      <c r="G13" s="264"/>
      <c r="H13" s="264"/>
      <c r="I13" s="264"/>
      <c r="J13" s="264"/>
      <c r="K13" s="264"/>
      <c r="L13" s="264"/>
      <c r="M13" s="264"/>
    </row>
    <row r="14" spans="1:30" ht="13.15">
      <c r="B14" s="348"/>
      <c r="C14" s="348" t="str">
        <f>'Art_&amp;_Design_1'!C293</f>
        <v>2019/20</v>
      </c>
      <c r="D14" s="348" t="str">
        <f>'Art_&amp;_Design_1'!D293</f>
        <v>2020/21</v>
      </c>
      <c r="E14" s="348" t="str">
        <f>'Art_&amp;_Design_1'!E293</f>
        <v>2021/22</v>
      </c>
      <c r="F14" s="348" t="str">
        <f>'Art_&amp;_Design_1'!F293</f>
        <v>2022/23</v>
      </c>
      <c r="G14" s="348" t="str">
        <f>'Art_&amp;_Design_1'!G293</f>
        <v>2023/24</v>
      </c>
      <c r="H14" s="348" t="str">
        <f>'Art_&amp;_Design_1'!H293</f>
        <v>2024/25</v>
      </c>
      <c r="I14" s="348" t="str">
        <f>'Art_&amp;_Design_1'!I293</f>
        <v>2025/26</v>
      </c>
      <c r="J14" s="348" t="str">
        <f>'Art_&amp;_Design_1'!J293</f>
        <v>2026/27</v>
      </c>
      <c r="K14" s="348" t="str">
        <f>'Art_&amp;_Design_1'!K293</f>
        <v>2027/28</v>
      </c>
      <c r="L14" s="348" t="str">
        <f>'Art_&amp;_Design_1'!L293</f>
        <v>2028/29</v>
      </c>
      <c r="M14" s="348" t="str">
        <f>'Art_&amp;_Design_1'!M293</f>
        <v>2029/30</v>
      </c>
      <c r="AC14" s="310"/>
      <c r="AD14" s="264"/>
    </row>
    <row r="15" spans="1:30" ht="13.15">
      <c r="B15" s="348" t="str">
        <f>Primary_1!B296</f>
        <v>Primary</v>
      </c>
      <c r="C15" s="917">
        <f>OUTPUTS_FOR_SECTION_2_OF_MODEL!C83</f>
        <v>26112.897080204199</v>
      </c>
      <c r="D15" s="917">
        <f>OUTPUTS_FOR_SECTION_2_OF_MODEL!D83</f>
        <v>26475.122719025356</v>
      </c>
      <c r="E15" s="271">
        <f>'Re-entrants_expected'!C14+New_to_SF_sector_expected!C14+Total_NQT_entrants_required!C14+Entrants_via_other_initiatives!C14</f>
        <v>25073.218408798282</v>
      </c>
      <c r="F15" s="271">
        <f>'Re-entrants_expected'!D14+New_to_SF_sector_expected!D14+Total_NQT_entrants_required!D14+Entrants_via_other_initiatives!D14</f>
        <v>25011.27960203138</v>
      </c>
      <c r="G15" s="271">
        <f>'Re-entrants_expected'!E14+New_to_SF_sector_expected!E14+Total_NQT_entrants_required!E14+Entrants_via_other_initiatives!E14</f>
        <v>24885.491271623414</v>
      </c>
      <c r="H15" s="271">
        <f>'Re-entrants_expected'!F14+New_to_SF_sector_expected!F14+Total_NQT_entrants_required!F14+Entrants_via_other_initiatives!F14</f>
        <v>25202.709353547794</v>
      </c>
      <c r="I15" s="271">
        <f>'Re-entrants_expected'!G14+New_to_SF_sector_expected!G14+Total_NQT_entrants_required!G14+Entrants_via_other_initiatives!G14</f>
        <v>25326.570210358837</v>
      </c>
      <c r="J15" s="271">
        <f>'Re-entrants_expected'!H14+New_to_SF_sector_expected!H14+Total_NQT_entrants_required!H14+Entrants_via_other_initiatives!H14</f>
        <v>25267.706270256938</v>
      </c>
      <c r="K15" s="271">
        <f>'Re-entrants_expected'!I14+New_to_SF_sector_expected!I14+Total_NQT_entrants_required!I14+Entrants_via_other_initiatives!I14</f>
        <v>25166.018407203061</v>
      </c>
      <c r="L15" s="271">
        <f>'Re-entrants_expected'!J14+New_to_SF_sector_expected!J14+Total_NQT_entrants_required!J14+Entrants_via_other_initiatives!J14</f>
        <v>25552.025784867081</v>
      </c>
      <c r="M15" s="271">
        <f>'Re-entrants_expected'!K14+New_to_SF_sector_expected!K14+Total_NQT_entrants_required!K14+Entrants_via_other_initiatives!K14</f>
        <v>25291.98457662524</v>
      </c>
      <c r="AC15" s="310"/>
      <c r="AD15" s="264"/>
    </row>
    <row r="16" spans="1:30" ht="13.15">
      <c r="B16" s="348" t="str">
        <f>'Art_&amp;_Design_1'!B296</f>
        <v>Art &amp; Design</v>
      </c>
      <c r="C16" s="917">
        <f>OUTPUTS_FOR_SECTION_2_OF_MODEL!C65</f>
        <v>955.710115184919</v>
      </c>
      <c r="D16" s="917">
        <f>OUTPUTS_FOR_SECTION_2_OF_MODEL!D65</f>
        <v>935.84049374938888</v>
      </c>
      <c r="E16" s="271">
        <f>'Re-entrants_expected'!C15+New_to_SF_sector_expected!C15+Total_NQT_entrants_required!C15+Entrants_via_other_initiatives!C15</f>
        <v>901.71115768374045</v>
      </c>
      <c r="F16" s="271">
        <f>'Re-entrants_expected'!D15+New_to_SF_sector_expected!D15+Total_NQT_entrants_required!D15+Entrants_via_other_initiatives!D15</f>
        <v>876.48469694388837</v>
      </c>
      <c r="G16" s="271">
        <f>'Re-entrants_expected'!E15+New_to_SF_sector_expected!E15+Total_NQT_entrants_required!E15+Entrants_via_other_initiatives!E15</f>
        <v>868.9283198551052</v>
      </c>
      <c r="H16" s="271">
        <f>'Re-entrants_expected'!F15+New_to_SF_sector_expected!F15+Total_NQT_entrants_required!F15+Entrants_via_other_initiatives!F15</f>
        <v>927.85582882965764</v>
      </c>
      <c r="I16" s="271">
        <f>'Re-entrants_expected'!G15+New_to_SF_sector_expected!G15+Total_NQT_entrants_required!G15+Entrants_via_other_initiatives!G15</f>
        <v>922.57784310117631</v>
      </c>
      <c r="J16" s="271">
        <f>'Re-entrants_expected'!H15+New_to_SF_sector_expected!H15+Total_NQT_entrants_required!H15+Entrants_via_other_initiatives!H15</f>
        <v>903.30353396449482</v>
      </c>
      <c r="K16" s="271">
        <f>'Re-entrants_expected'!I15+New_to_SF_sector_expected!I15+Total_NQT_entrants_required!I15+Entrants_via_other_initiatives!I15</f>
        <v>897.54318484235978</v>
      </c>
      <c r="L16" s="271">
        <f>'Re-entrants_expected'!J15+New_to_SF_sector_expected!J15+Total_NQT_entrants_required!J15+Entrants_via_other_initiatives!J15</f>
        <v>894.5959658196698</v>
      </c>
      <c r="M16" s="271">
        <f>'Re-entrants_expected'!K15+New_to_SF_sector_expected!K15+Total_NQT_entrants_required!K15+Entrants_via_other_initiatives!K15</f>
        <v>909.27930233373775</v>
      </c>
      <c r="AC16" s="310"/>
      <c r="AD16" s="264"/>
    </row>
    <row r="17" spans="2:15" ht="13.15">
      <c r="B17" s="348" t="str">
        <f>Biology_1!B296</f>
        <v>Biology</v>
      </c>
      <c r="C17" s="917">
        <f>OUTPUTS_FOR_SECTION_2_OF_MODEL!C66</f>
        <v>1620.5784582662438</v>
      </c>
      <c r="D17" s="917">
        <f>OUTPUTS_FOR_SECTION_2_OF_MODEL!D66</f>
        <v>1619.8412530828045</v>
      </c>
      <c r="E17" s="271">
        <f>'Re-entrants_expected'!C16+New_to_SF_sector_expected!C16+Total_NQT_entrants_required!C16+Entrants_via_other_initiatives!C16</f>
        <v>1591.1952490679721</v>
      </c>
      <c r="F17" s="271">
        <f>'Re-entrants_expected'!D16+New_to_SF_sector_expected!D16+Total_NQT_entrants_required!D16+Entrants_via_other_initiatives!D16</f>
        <v>1650.9359181655625</v>
      </c>
      <c r="G17" s="271">
        <f>'Re-entrants_expected'!E16+New_to_SF_sector_expected!E16+Total_NQT_entrants_required!E16+Entrants_via_other_initiatives!E16</f>
        <v>1660.5569620714577</v>
      </c>
      <c r="H17" s="271">
        <f>'Re-entrants_expected'!F16+New_to_SF_sector_expected!F16+Total_NQT_entrants_required!F16+Entrants_via_other_initiatives!F16</f>
        <v>1604.2376893899923</v>
      </c>
      <c r="I17" s="271">
        <f>'Re-entrants_expected'!G16+New_to_SF_sector_expected!G16+Total_NQT_entrants_required!G16+Entrants_via_other_initiatives!G16</f>
        <v>1608.1096776623954</v>
      </c>
      <c r="J17" s="271">
        <f>'Re-entrants_expected'!H16+New_to_SF_sector_expected!H16+Total_NQT_entrants_required!H16+Entrants_via_other_initiatives!H16</f>
        <v>1614.1204308287836</v>
      </c>
      <c r="K17" s="271">
        <f>'Re-entrants_expected'!I16+New_to_SF_sector_expected!I16+Total_NQT_entrants_required!I16+Entrants_via_other_initiatives!I16</f>
        <v>1598.5496062767506</v>
      </c>
      <c r="L17" s="271">
        <f>'Re-entrants_expected'!J16+New_to_SF_sector_expected!J16+Total_NQT_entrants_required!J16+Entrants_via_other_initiatives!J16</f>
        <v>1547.147266373217</v>
      </c>
      <c r="M17" s="271">
        <f>'Re-entrants_expected'!K16+New_to_SF_sector_expected!K16+Total_NQT_entrants_required!K16+Entrants_via_other_initiatives!K16</f>
        <v>1576.5529200846415</v>
      </c>
    </row>
    <row r="18" spans="2:15" ht="13.15">
      <c r="B18" s="348" t="str">
        <f>Business_Studies_1!B296</f>
        <v>Business Studies</v>
      </c>
      <c r="C18" s="917">
        <f>OUTPUTS_FOR_SECTION_2_OF_MODEL!C67</f>
        <v>537.19134623691116</v>
      </c>
      <c r="D18" s="917">
        <f>OUTPUTS_FOR_SECTION_2_OF_MODEL!D67</f>
        <v>455.23281939495416</v>
      </c>
      <c r="E18" s="271">
        <f>'Re-entrants_expected'!C17+New_to_SF_sector_expected!C17+Total_NQT_entrants_required!C17+Entrants_via_other_initiatives!C17</f>
        <v>483.70171038615314</v>
      </c>
      <c r="F18" s="271">
        <f>'Re-entrants_expected'!D17+New_to_SF_sector_expected!D17+Total_NQT_entrants_required!D17+Entrants_via_other_initiatives!D17</f>
        <v>519.4596134502342</v>
      </c>
      <c r="G18" s="271">
        <f>'Re-entrants_expected'!E17+New_to_SF_sector_expected!E17+Total_NQT_entrants_required!E17+Entrants_via_other_initiatives!E17</f>
        <v>572.502100413775</v>
      </c>
      <c r="H18" s="271">
        <f>'Re-entrants_expected'!F17+New_to_SF_sector_expected!F17+Total_NQT_entrants_required!F17+Entrants_via_other_initiatives!F17</f>
        <v>572.14783091851245</v>
      </c>
      <c r="I18" s="271">
        <f>'Re-entrants_expected'!G17+New_to_SF_sector_expected!G17+Total_NQT_entrants_required!G17+Entrants_via_other_initiatives!G17</f>
        <v>601.31129190228478</v>
      </c>
      <c r="J18" s="271">
        <f>'Re-entrants_expected'!H17+New_to_SF_sector_expected!H17+Total_NQT_entrants_required!H17+Entrants_via_other_initiatives!H17</f>
        <v>607.8616054487195</v>
      </c>
      <c r="K18" s="271">
        <f>'Re-entrants_expected'!I17+New_to_SF_sector_expected!I17+Total_NQT_entrants_required!I17+Entrants_via_other_initiatives!I17</f>
        <v>601.96499473610061</v>
      </c>
      <c r="L18" s="271">
        <f>'Re-entrants_expected'!J17+New_to_SF_sector_expected!J17+Total_NQT_entrants_required!J17+Entrants_via_other_initiatives!J17</f>
        <v>575.27862175332768</v>
      </c>
      <c r="M18" s="271">
        <f>'Re-entrants_expected'!K17+New_to_SF_sector_expected!K17+Total_NQT_entrants_required!K17+Entrants_via_other_initiatives!K17</f>
        <v>592.24524554920959</v>
      </c>
    </row>
    <row r="19" spans="2:15" ht="13.15">
      <c r="B19" s="348" t="str">
        <f>Chemistry_1!B296</f>
        <v>Chemistry</v>
      </c>
      <c r="C19" s="917">
        <f>OUTPUTS_FOR_SECTION_2_OF_MODEL!C68</f>
        <v>1545.1631845054426</v>
      </c>
      <c r="D19" s="917">
        <f>OUTPUTS_FOR_SECTION_2_OF_MODEL!D68</f>
        <v>1547.8989496957008</v>
      </c>
      <c r="E19" s="271">
        <f>'Re-entrants_expected'!C18+New_to_SF_sector_expected!C18+Total_NQT_entrants_required!C18+Entrants_via_other_initiatives!C18</f>
        <v>1510.8848342364454</v>
      </c>
      <c r="F19" s="271">
        <f>'Re-entrants_expected'!D18+New_to_SF_sector_expected!D18+Total_NQT_entrants_required!D18+Entrants_via_other_initiatives!D18</f>
        <v>1565.6649373322948</v>
      </c>
      <c r="G19" s="271">
        <f>'Re-entrants_expected'!E18+New_to_SF_sector_expected!E18+Total_NQT_entrants_required!E18+Entrants_via_other_initiatives!E18</f>
        <v>1570.6651957846491</v>
      </c>
      <c r="H19" s="271">
        <f>'Re-entrants_expected'!F18+New_to_SF_sector_expected!F18+Total_NQT_entrants_required!F18+Entrants_via_other_initiatives!F18</f>
        <v>1509.8358730997984</v>
      </c>
      <c r="I19" s="271">
        <f>'Re-entrants_expected'!G18+New_to_SF_sector_expected!G18+Total_NQT_entrants_required!G18+Entrants_via_other_initiatives!G18</f>
        <v>1507.7732393754522</v>
      </c>
      <c r="J19" s="271">
        <f>'Re-entrants_expected'!H18+New_to_SF_sector_expected!H18+Total_NQT_entrants_required!H18+Entrants_via_other_initiatives!H18</f>
        <v>1514.165113858181</v>
      </c>
      <c r="K19" s="271">
        <f>'Re-entrants_expected'!I18+New_to_SF_sector_expected!I18+Total_NQT_entrants_required!I18+Entrants_via_other_initiatives!I18</f>
        <v>1495.6319856612481</v>
      </c>
      <c r="L19" s="271">
        <f>'Re-entrants_expected'!J18+New_to_SF_sector_expected!J18+Total_NQT_entrants_required!J18+Entrants_via_other_initiatives!J18</f>
        <v>1439.6856406546112</v>
      </c>
      <c r="M19" s="271">
        <f>'Re-entrants_expected'!K18+New_to_SF_sector_expected!K18+Total_NQT_entrants_required!K18+Entrants_via_other_initiatives!K18</f>
        <v>1463.662157587436</v>
      </c>
    </row>
    <row r="20" spans="2:15" ht="13.15">
      <c r="B20" s="348" t="str">
        <f>Classics_1!B296</f>
        <v>Classics</v>
      </c>
      <c r="C20" s="917">
        <f>OUTPUTS_FOR_SECTION_2_OF_MODEL!C69</f>
        <v>37.986844168570087</v>
      </c>
      <c r="D20" s="917">
        <f>OUTPUTS_FOR_SECTION_2_OF_MODEL!D69</f>
        <v>35.158078460572241</v>
      </c>
      <c r="E20" s="271">
        <f>'Re-entrants_expected'!C19+New_to_SF_sector_expected!C19+Total_NQT_entrants_required!C19+Entrants_via_other_initiatives!C19</f>
        <v>35.244488149455528</v>
      </c>
      <c r="F20" s="271">
        <f>'Re-entrants_expected'!D19+New_to_SF_sector_expected!D19+Total_NQT_entrants_required!D19+Entrants_via_other_initiatives!D19</f>
        <v>36.16719715968474</v>
      </c>
      <c r="G20" s="271">
        <f>'Re-entrants_expected'!E19+New_to_SF_sector_expected!E19+Total_NQT_entrants_required!E19+Entrants_via_other_initiatives!E19</f>
        <v>35.949244997743818</v>
      </c>
      <c r="H20" s="271">
        <f>'Re-entrants_expected'!F19+New_to_SF_sector_expected!F19+Total_NQT_entrants_required!F19+Entrants_via_other_initiatives!F19</f>
        <v>34.907950134336772</v>
      </c>
      <c r="I20" s="271">
        <f>'Re-entrants_expected'!G19+New_to_SF_sector_expected!G19+Total_NQT_entrants_required!G19+Entrants_via_other_initiatives!G19</f>
        <v>35.24572743720293</v>
      </c>
      <c r="J20" s="271">
        <f>'Re-entrants_expected'!H19+New_to_SF_sector_expected!H19+Total_NQT_entrants_required!H19+Entrants_via_other_initiatives!H19</f>
        <v>34.471283449189535</v>
      </c>
      <c r="K20" s="271">
        <f>'Re-entrants_expected'!I19+New_to_SF_sector_expected!I19+Total_NQT_entrants_required!I19+Entrants_via_other_initiatives!I19</f>
        <v>34.152040576905321</v>
      </c>
      <c r="L20" s="271">
        <f>'Re-entrants_expected'!J19+New_to_SF_sector_expected!J19+Total_NQT_entrants_required!J19+Entrants_via_other_initiatives!J19</f>
        <v>33.779770292169594</v>
      </c>
      <c r="M20" s="271">
        <f>'Re-entrants_expected'!K19+New_to_SF_sector_expected!K19+Total_NQT_entrants_required!K19+Entrants_via_other_initiatives!K19</f>
        <v>34.665219746006308</v>
      </c>
    </row>
    <row r="21" spans="2:15" ht="13.15">
      <c r="B21" s="348" t="str">
        <f>Computing_1!B296</f>
        <v>Computing</v>
      </c>
      <c r="C21" s="917">
        <f>OUTPUTS_FOR_SECTION_2_OF_MODEL!C70</f>
        <v>791.48947603419015</v>
      </c>
      <c r="D21" s="917">
        <f>OUTPUTS_FOR_SECTION_2_OF_MODEL!D70</f>
        <v>790.82412969533152</v>
      </c>
      <c r="E21" s="271">
        <f>'Re-entrants_expected'!C20+New_to_SF_sector_expected!C20+Total_NQT_entrants_required!C20+Entrants_via_other_initiatives!C20</f>
        <v>766.99971405380791</v>
      </c>
      <c r="F21" s="271">
        <f>'Re-entrants_expected'!D20+New_to_SF_sector_expected!D20+Total_NQT_entrants_required!D20+Entrants_via_other_initiatives!D20</f>
        <v>760.34567658271385</v>
      </c>
      <c r="G21" s="271">
        <f>'Re-entrants_expected'!E20+New_to_SF_sector_expected!E20+Total_NQT_entrants_required!E20+Entrants_via_other_initiatives!E20</f>
        <v>761.66655600827971</v>
      </c>
      <c r="H21" s="271">
        <f>'Re-entrants_expected'!F20+New_to_SF_sector_expected!F20+Total_NQT_entrants_required!F20+Entrants_via_other_initiatives!F20</f>
        <v>807.44104698898104</v>
      </c>
      <c r="I21" s="271">
        <f>'Re-entrants_expected'!G20+New_to_SF_sector_expected!G20+Total_NQT_entrants_required!G20+Entrants_via_other_initiatives!G20</f>
        <v>806.09707740324598</v>
      </c>
      <c r="J21" s="271">
        <f>'Re-entrants_expected'!H20+New_to_SF_sector_expected!H20+Total_NQT_entrants_required!H20+Entrants_via_other_initiatives!H20</f>
        <v>796.12289343263876</v>
      </c>
      <c r="K21" s="271">
        <f>'Re-entrants_expected'!I20+New_to_SF_sector_expected!I20+Total_NQT_entrants_required!I20+Entrants_via_other_initiatives!I20</f>
        <v>792.95097843691747</v>
      </c>
      <c r="L21" s="271">
        <f>'Re-entrants_expected'!J20+New_to_SF_sector_expected!J20+Total_NQT_entrants_required!J20+Entrants_via_other_initiatives!J20</f>
        <v>789.25052990948802</v>
      </c>
      <c r="M21" s="271">
        <f>'Re-entrants_expected'!K20+New_to_SF_sector_expected!K20+Total_NQT_entrants_required!K20+Entrants_via_other_initiatives!K20</f>
        <v>800.87235168225834</v>
      </c>
      <c r="O21" s="310"/>
    </row>
    <row r="22" spans="2:15" ht="13.15">
      <c r="B22" s="348" t="str">
        <f>'Design_&amp;_Technology_1'!B296</f>
        <v>Design &amp; Technology</v>
      </c>
      <c r="C22" s="917">
        <f>OUTPUTS_FOR_SECTION_2_OF_MODEL!C71</f>
        <v>1165.2894921036136</v>
      </c>
      <c r="D22" s="917">
        <f>OUTPUTS_FOR_SECTION_2_OF_MODEL!D71</f>
        <v>1157.1541358911095</v>
      </c>
      <c r="E22" s="271">
        <f>'Re-entrants_expected'!C21+New_to_SF_sector_expected!C21+Total_NQT_entrants_required!C21+Entrants_via_other_initiatives!C21</f>
        <v>1082.9294677737767</v>
      </c>
      <c r="F22" s="271">
        <f>'Re-entrants_expected'!D21+New_to_SF_sector_expected!D21+Total_NQT_entrants_required!D21+Entrants_via_other_initiatives!D21</f>
        <v>1026.479074459784</v>
      </c>
      <c r="G22" s="271">
        <f>'Re-entrants_expected'!E21+New_to_SF_sector_expected!E21+Total_NQT_entrants_required!E21+Entrants_via_other_initiatives!E21</f>
        <v>981.39279418131889</v>
      </c>
      <c r="H22" s="271">
        <f>'Re-entrants_expected'!F21+New_to_SF_sector_expected!F21+Total_NQT_entrants_required!F21+Entrants_via_other_initiatives!F21</f>
        <v>1063.4051492208755</v>
      </c>
      <c r="I22" s="271">
        <f>'Re-entrants_expected'!G21+New_to_SF_sector_expected!G21+Total_NQT_entrants_required!G21+Entrants_via_other_initiatives!G21</f>
        <v>1038.3053227899618</v>
      </c>
      <c r="J22" s="271">
        <f>'Re-entrants_expected'!H21+New_to_SF_sector_expected!H21+Total_NQT_entrants_required!H21+Entrants_via_other_initiatives!H21</f>
        <v>1000.4035441645179</v>
      </c>
      <c r="K22" s="271">
        <f>'Re-entrants_expected'!I21+New_to_SF_sector_expected!I21+Total_NQT_entrants_required!I21+Entrants_via_other_initiatives!I21</f>
        <v>992.3923972847706</v>
      </c>
      <c r="L22" s="271">
        <f>'Re-entrants_expected'!J21+New_to_SF_sector_expected!J21+Total_NQT_entrants_required!J21+Entrants_via_other_initiatives!J21</f>
        <v>1002.2496209314766</v>
      </c>
      <c r="M22" s="271">
        <f>'Re-entrants_expected'!K21+New_to_SF_sector_expected!K21+Total_NQT_entrants_required!K21+Entrants_via_other_initiatives!K21</f>
        <v>1013.7066432766612</v>
      </c>
      <c r="O22" s="310"/>
    </row>
    <row r="23" spans="2:15" ht="13.15">
      <c r="B23" s="348" t="str">
        <f>Drama_1!B296</f>
        <v>Drama</v>
      </c>
      <c r="C23" s="917">
        <f>OUTPUTS_FOR_SECTION_2_OF_MODEL!C72</f>
        <v>509.70319183359328</v>
      </c>
      <c r="D23" s="917">
        <f>OUTPUTS_FOR_SECTION_2_OF_MODEL!D72</f>
        <v>506.79988293029203</v>
      </c>
      <c r="E23" s="271">
        <f>'Re-entrants_expected'!C22+New_to_SF_sector_expected!C22+Total_NQT_entrants_required!C22+Entrants_via_other_initiatives!C22</f>
        <v>483.75557112324134</v>
      </c>
      <c r="F23" s="271">
        <f>'Re-entrants_expected'!D22+New_to_SF_sector_expected!D22+Total_NQT_entrants_required!D22+Entrants_via_other_initiatives!D22</f>
        <v>465.42744581877878</v>
      </c>
      <c r="G23" s="271">
        <f>'Re-entrants_expected'!E22+New_to_SF_sector_expected!E22+Total_NQT_entrants_required!E22+Entrants_via_other_initiatives!E22</f>
        <v>453.29320673946165</v>
      </c>
      <c r="H23" s="271">
        <f>'Re-entrants_expected'!F22+New_to_SF_sector_expected!F22+Total_NQT_entrants_required!F22+Entrants_via_other_initiatives!F22</f>
        <v>497.90646509891604</v>
      </c>
      <c r="I23" s="271">
        <f>'Re-entrants_expected'!G22+New_to_SF_sector_expected!G22+Total_NQT_entrants_required!G22+Entrants_via_other_initiatives!G22</f>
        <v>494.26880327504762</v>
      </c>
      <c r="J23" s="271">
        <f>'Re-entrants_expected'!H22+New_to_SF_sector_expected!H22+Total_NQT_entrants_required!H22+Entrants_via_other_initiatives!H22</f>
        <v>480.9960145343245</v>
      </c>
      <c r="K23" s="271">
        <f>'Re-entrants_expected'!I22+New_to_SF_sector_expected!I22+Total_NQT_entrants_required!I22+Entrants_via_other_initiatives!I22</f>
        <v>482.26146575525928</v>
      </c>
      <c r="L23" s="271">
        <f>'Re-entrants_expected'!J22+New_to_SF_sector_expected!J22+Total_NQT_entrants_required!J22+Entrants_via_other_initiatives!J22</f>
        <v>491.58553298724127</v>
      </c>
      <c r="M23" s="271">
        <f>'Re-entrants_expected'!K22+New_to_SF_sector_expected!K22+Total_NQT_entrants_required!K22+Entrants_via_other_initiatives!K22</f>
        <v>502.29794582383551</v>
      </c>
    </row>
    <row r="24" spans="2:15" ht="13.15">
      <c r="B24" s="348" t="str">
        <f>English_1!B296</f>
        <v>English</v>
      </c>
      <c r="C24" s="917">
        <f>OUTPUTS_FOR_SECTION_2_OF_MODEL!C73</f>
        <v>3971.3155912200173</v>
      </c>
      <c r="D24" s="917">
        <f>OUTPUTS_FOR_SECTION_2_OF_MODEL!D73</f>
        <v>3965.6824925526203</v>
      </c>
      <c r="E24" s="271">
        <f>'Re-entrants_expected'!C23+New_to_SF_sector_expected!C23+Total_NQT_entrants_required!C23+Entrants_via_other_initiatives!C23</f>
        <v>3910.5448128973103</v>
      </c>
      <c r="F24" s="271">
        <f>'Re-entrants_expected'!D23+New_to_SF_sector_expected!D23+Total_NQT_entrants_required!D23+Entrants_via_other_initiatives!D23</f>
        <v>3980.4927726226915</v>
      </c>
      <c r="G24" s="271">
        <f>'Re-entrants_expected'!E23+New_to_SF_sector_expected!E23+Total_NQT_entrants_required!E23+Entrants_via_other_initiatives!E23</f>
        <v>3922.3612948249056</v>
      </c>
      <c r="H24" s="271">
        <f>'Re-entrants_expected'!F23+New_to_SF_sector_expected!F23+Total_NQT_entrants_required!F23+Entrants_via_other_initiatives!F23</f>
        <v>3771.4317423219159</v>
      </c>
      <c r="I24" s="271">
        <f>'Re-entrants_expected'!G23+New_to_SF_sector_expected!G23+Total_NQT_entrants_required!G23+Entrants_via_other_initiatives!G23</f>
        <v>3716.9764534719779</v>
      </c>
      <c r="J24" s="271">
        <f>'Re-entrants_expected'!H23+New_to_SF_sector_expected!H23+Total_NQT_entrants_required!H23+Entrants_via_other_initiatives!H23</f>
        <v>3706.1466562543487</v>
      </c>
      <c r="K24" s="271">
        <f>'Re-entrants_expected'!I23+New_to_SF_sector_expected!I23+Total_NQT_entrants_required!I23+Entrants_via_other_initiatives!I23</f>
        <v>3663.4282305616916</v>
      </c>
      <c r="L24" s="271">
        <f>'Re-entrants_expected'!J23+New_to_SF_sector_expected!J23+Total_NQT_entrants_required!J23+Entrants_via_other_initiatives!J23</f>
        <v>3558.6855180281527</v>
      </c>
      <c r="M24" s="271">
        <f>'Re-entrants_expected'!K23+New_to_SF_sector_expected!K23+Total_NQT_entrants_required!K23+Entrants_via_other_initiatives!K23</f>
        <v>3619.0858784921666</v>
      </c>
    </row>
    <row r="25" spans="2:15" ht="13.15">
      <c r="B25" s="348" t="str">
        <f>Food_1!B296</f>
        <v>Food</v>
      </c>
      <c r="C25" s="917">
        <f>OUTPUTS_FOR_SECTION_2_OF_MODEL!C74</f>
        <v>246.96055148660963</v>
      </c>
      <c r="D25" s="917">
        <f>OUTPUTS_FOR_SECTION_2_OF_MODEL!D74</f>
        <v>247.26644154038638</v>
      </c>
      <c r="E25" s="271">
        <f>'Re-entrants_expected'!C24+New_to_SF_sector_expected!C24+Total_NQT_entrants_required!C24+Entrants_via_other_initiatives!C24</f>
        <v>229.93698395158549</v>
      </c>
      <c r="F25" s="271">
        <f>'Re-entrants_expected'!D24+New_to_SF_sector_expected!D24+Total_NQT_entrants_required!D24+Entrants_via_other_initiatives!D24</f>
        <v>217.08019612906702</v>
      </c>
      <c r="G25" s="271">
        <f>'Re-entrants_expected'!E24+New_to_SF_sector_expected!E24+Total_NQT_entrants_required!E24+Entrants_via_other_initiatives!E24</f>
        <v>218.70916401284305</v>
      </c>
      <c r="H25" s="271">
        <f>'Re-entrants_expected'!F24+New_to_SF_sector_expected!F24+Total_NQT_entrants_required!F24+Entrants_via_other_initiatives!F24</f>
        <v>223.30388679416001</v>
      </c>
      <c r="I25" s="271">
        <f>'Re-entrants_expected'!G24+New_to_SF_sector_expected!G24+Total_NQT_entrants_required!G24+Entrants_via_other_initiatives!G24</f>
        <v>217.04885833206976</v>
      </c>
      <c r="J25" s="271">
        <f>'Re-entrants_expected'!H24+New_to_SF_sector_expected!H24+Total_NQT_entrants_required!H24+Entrants_via_other_initiatives!H24</f>
        <v>218.32181119749345</v>
      </c>
      <c r="K25" s="271">
        <f>'Re-entrants_expected'!I24+New_to_SF_sector_expected!I24+Total_NQT_entrants_required!I24+Entrants_via_other_initiatives!I24</f>
        <v>213.40750257176907</v>
      </c>
      <c r="L25" s="271">
        <f>'Re-entrants_expected'!J24+New_to_SF_sector_expected!J24+Total_NQT_entrants_required!J24+Entrants_via_other_initiatives!J24</f>
        <v>201.40051571752002</v>
      </c>
      <c r="M25" s="271">
        <f>'Re-entrants_expected'!K24+New_to_SF_sector_expected!K24+Total_NQT_entrants_required!K24+Entrants_via_other_initiatives!K24</f>
        <v>201.79507075005773</v>
      </c>
    </row>
    <row r="26" spans="2:15" ht="13.15">
      <c r="B26" s="348" t="str">
        <f>Geography_1!B296</f>
        <v>Geography</v>
      </c>
      <c r="C26" s="917">
        <f>OUTPUTS_FOR_SECTION_2_OF_MODEL!C75</f>
        <v>1343.5781756186666</v>
      </c>
      <c r="D26" s="917">
        <f>OUTPUTS_FOR_SECTION_2_OF_MODEL!D75</f>
        <v>1381.8030034497133</v>
      </c>
      <c r="E26" s="271">
        <f>'Re-entrants_expected'!C25+New_to_SF_sector_expected!C25+Total_NQT_entrants_required!C25+Entrants_via_other_initiatives!C25</f>
        <v>1374.7488906990911</v>
      </c>
      <c r="F26" s="271">
        <f>'Re-entrants_expected'!D25+New_to_SF_sector_expected!D25+Total_NQT_entrants_required!D25+Entrants_via_other_initiatives!D25</f>
        <v>1412.4642605971717</v>
      </c>
      <c r="G26" s="271">
        <f>'Re-entrants_expected'!E25+New_to_SF_sector_expected!E25+Total_NQT_entrants_required!E25+Entrants_via_other_initiatives!E25</f>
        <v>1388.6503564321065</v>
      </c>
      <c r="H26" s="271">
        <f>'Re-entrants_expected'!F25+New_to_SF_sector_expected!F25+Total_NQT_entrants_required!F25+Entrants_via_other_initiatives!F25</f>
        <v>1359.2250508510729</v>
      </c>
      <c r="I26" s="271">
        <f>'Re-entrants_expected'!G25+New_to_SF_sector_expected!G25+Total_NQT_entrants_required!G25+Entrants_via_other_initiatives!G25</f>
        <v>1346.5558707461171</v>
      </c>
      <c r="J26" s="271">
        <f>'Re-entrants_expected'!H25+New_to_SF_sector_expected!H25+Total_NQT_entrants_required!H25+Entrants_via_other_initiatives!H25</f>
        <v>1324.3723651079042</v>
      </c>
      <c r="K26" s="271">
        <f>'Re-entrants_expected'!I25+New_to_SF_sector_expected!I25+Total_NQT_entrants_required!I25+Entrants_via_other_initiatives!I25</f>
        <v>1316.9316222412049</v>
      </c>
      <c r="L26" s="271">
        <f>'Re-entrants_expected'!J25+New_to_SF_sector_expected!J25+Total_NQT_entrants_required!J25+Entrants_via_other_initiatives!J25</f>
        <v>1310.1702932955277</v>
      </c>
      <c r="M26" s="271">
        <f>'Re-entrants_expected'!K25+New_to_SF_sector_expected!K25+Total_NQT_entrants_required!K25+Entrants_via_other_initiatives!K25</f>
        <v>1337.2930707072555</v>
      </c>
    </row>
    <row r="27" spans="2:15" ht="13.15">
      <c r="B27" s="348" t="str">
        <f>History_1!B296</f>
        <v>History</v>
      </c>
      <c r="C27" s="917">
        <f>OUTPUTS_FOR_SECTION_2_OF_MODEL!C76</f>
        <v>1460.0286758543643</v>
      </c>
      <c r="D27" s="917">
        <f>OUTPUTS_FOR_SECTION_2_OF_MODEL!D76</f>
        <v>1487.1339665908044</v>
      </c>
      <c r="E27" s="271">
        <f>'Re-entrants_expected'!C26+New_to_SF_sector_expected!C26+Total_NQT_entrants_required!C26+Entrants_via_other_initiatives!C26</f>
        <v>1481.4701713556856</v>
      </c>
      <c r="F27" s="271">
        <f>'Re-entrants_expected'!D26+New_to_SF_sector_expected!D26+Total_NQT_entrants_required!D26+Entrants_via_other_initiatives!D26</f>
        <v>1525.3660863322184</v>
      </c>
      <c r="G27" s="271">
        <f>'Re-entrants_expected'!E26+New_to_SF_sector_expected!E26+Total_NQT_entrants_required!E26+Entrants_via_other_initiatives!E26</f>
        <v>1503.0105631812125</v>
      </c>
      <c r="H27" s="271">
        <f>'Re-entrants_expected'!F26+New_to_SF_sector_expected!F26+Total_NQT_entrants_required!F26+Entrants_via_other_initiatives!F26</f>
        <v>1468.2689260139732</v>
      </c>
      <c r="I27" s="271">
        <f>'Re-entrants_expected'!G26+New_to_SF_sector_expected!G26+Total_NQT_entrants_required!G26+Entrants_via_other_initiatives!G26</f>
        <v>1457.3781358910883</v>
      </c>
      <c r="J27" s="271">
        <f>'Re-entrants_expected'!H26+New_to_SF_sector_expected!H26+Total_NQT_entrants_required!H26+Entrants_via_other_initiatives!H26</f>
        <v>1434.7218538080292</v>
      </c>
      <c r="K27" s="271">
        <f>'Re-entrants_expected'!I26+New_to_SF_sector_expected!I26+Total_NQT_entrants_required!I26+Entrants_via_other_initiatives!I26</f>
        <v>1425.7035794444635</v>
      </c>
      <c r="L27" s="271">
        <f>'Re-entrants_expected'!J26+New_to_SF_sector_expected!J26+Total_NQT_entrants_required!J26+Entrants_via_other_initiatives!J26</f>
        <v>1414.8036430155882</v>
      </c>
      <c r="M27" s="271">
        <f>'Re-entrants_expected'!K26+New_to_SF_sector_expected!K26+Total_NQT_entrants_required!K26+Entrants_via_other_initiatives!K26</f>
        <v>1444.9439307047508</v>
      </c>
    </row>
    <row r="28" spans="2:15" ht="13.15">
      <c r="B28" s="348" t="str">
        <f>Mathematics_1!B296</f>
        <v>Mathematics</v>
      </c>
      <c r="C28" s="917">
        <f>OUTPUTS_FOR_SECTION_2_OF_MODEL!C77</f>
        <v>4590.2307970333277</v>
      </c>
      <c r="D28" s="917">
        <f>OUTPUTS_FOR_SECTION_2_OF_MODEL!D77</f>
        <v>4544.2452035105089</v>
      </c>
      <c r="E28" s="271">
        <f>'Re-entrants_expected'!C27+New_to_SF_sector_expected!C27+Total_NQT_entrants_required!C27+Entrants_via_other_initiatives!C27</f>
        <v>4502.1039751054168</v>
      </c>
      <c r="F28" s="271">
        <f>'Re-entrants_expected'!D27+New_to_SF_sector_expected!D27+Total_NQT_entrants_required!D27+Entrants_via_other_initiatives!D27</f>
        <v>4551.7531345323387</v>
      </c>
      <c r="G28" s="271">
        <f>'Re-entrants_expected'!E27+New_to_SF_sector_expected!E27+Total_NQT_entrants_required!E27+Entrants_via_other_initiatives!E27</f>
        <v>4493.5518571785351</v>
      </c>
      <c r="H28" s="271">
        <f>'Re-entrants_expected'!F27+New_to_SF_sector_expected!F27+Total_NQT_entrants_required!F27+Entrants_via_other_initiatives!F27</f>
        <v>4334.9043789203643</v>
      </c>
      <c r="I28" s="271">
        <f>'Re-entrants_expected'!G27+New_to_SF_sector_expected!G27+Total_NQT_entrants_required!G27+Entrants_via_other_initiatives!G27</f>
        <v>4282.3185992152976</v>
      </c>
      <c r="J28" s="271">
        <f>'Re-entrants_expected'!H27+New_to_SF_sector_expected!H27+Total_NQT_entrants_required!H27+Entrants_via_other_initiatives!H27</f>
        <v>4246.281783009661</v>
      </c>
      <c r="K28" s="271">
        <f>'Re-entrants_expected'!I27+New_to_SF_sector_expected!I27+Total_NQT_entrants_required!I27+Entrants_via_other_initiatives!I27</f>
        <v>4191.2194571484852</v>
      </c>
      <c r="L28" s="271">
        <f>'Re-entrants_expected'!J27+New_to_SF_sector_expected!J27+Total_NQT_entrants_required!J27+Entrants_via_other_initiatives!J27</f>
        <v>4081.429362684537</v>
      </c>
      <c r="M28" s="271">
        <f>'Re-entrants_expected'!K27+New_to_SF_sector_expected!K27+Total_NQT_entrants_required!K27+Entrants_via_other_initiatives!K27</f>
        <v>4139.3509061388186</v>
      </c>
    </row>
    <row r="29" spans="2:15" ht="13.15">
      <c r="B29" s="348" t="str">
        <f>Modern_Foreign_Languages_1!B296</f>
        <v>Modern Foreign Languages</v>
      </c>
      <c r="C29" s="917">
        <f>OUTPUTS_FOR_SECTION_2_OF_MODEL!C78</f>
        <v>1688.9158968480751</v>
      </c>
      <c r="D29" s="917">
        <f>OUTPUTS_FOR_SECTION_2_OF_MODEL!D78</f>
        <v>2156.2473232851789</v>
      </c>
      <c r="E29" s="271">
        <f>'Re-entrants_expected'!C28+New_to_SF_sector_expected!C28+Total_NQT_entrants_required!C28+Entrants_via_other_initiatives!C28</f>
        <v>2558.3706712169346</v>
      </c>
      <c r="F29" s="271">
        <f>'Re-entrants_expected'!D28+New_to_SF_sector_expected!D28+Total_NQT_entrants_required!D28+Entrants_via_other_initiatives!D28</f>
        <v>3029.1164883437323</v>
      </c>
      <c r="G29" s="271">
        <f>'Re-entrants_expected'!E28+New_to_SF_sector_expected!E28+Total_NQT_entrants_required!E28+Entrants_via_other_initiatives!E28</f>
        <v>2891.3105400005297</v>
      </c>
      <c r="H29" s="271">
        <f>'Re-entrants_expected'!F28+New_to_SF_sector_expected!F28+Total_NQT_entrants_required!F28+Entrants_via_other_initiatives!F28</f>
        <v>2156.8608321973106</v>
      </c>
      <c r="I29" s="271">
        <f>'Re-entrants_expected'!G28+New_to_SF_sector_expected!G28+Total_NQT_entrants_required!G28+Entrants_via_other_initiatives!G28</f>
        <v>2120.2608176106251</v>
      </c>
      <c r="J29" s="271">
        <f>'Re-entrants_expected'!H28+New_to_SF_sector_expected!H28+Total_NQT_entrants_required!H28+Entrants_via_other_initiatives!H28</f>
        <v>2043.7723422715812</v>
      </c>
      <c r="K29" s="271">
        <f>'Re-entrants_expected'!I28+New_to_SF_sector_expected!I28+Total_NQT_entrants_required!I28+Entrants_via_other_initiatives!I28</f>
        <v>2000.6894627025717</v>
      </c>
      <c r="L29" s="271">
        <f>'Re-entrants_expected'!J28+New_to_SF_sector_expected!J28+Total_NQT_entrants_required!J28+Entrants_via_other_initiatives!J28</f>
        <v>1962.0159152715239</v>
      </c>
      <c r="M29" s="271">
        <f>'Re-entrants_expected'!K28+New_to_SF_sector_expected!K28+Total_NQT_entrants_required!K28+Entrants_via_other_initiatives!K28</f>
        <v>2027.2959390441015</v>
      </c>
    </row>
    <row r="30" spans="2:15" ht="13.15">
      <c r="B30" s="348" t="str">
        <f>Music_1!B296</f>
        <v>Music</v>
      </c>
      <c r="C30" s="917">
        <f>OUTPUTS_FOR_SECTION_2_OF_MODEL!C79</f>
        <v>524.20323058082749</v>
      </c>
      <c r="D30" s="917">
        <f>OUTPUTS_FOR_SECTION_2_OF_MODEL!D79</f>
        <v>528.12752723583003</v>
      </c>
      <c r="E30" s="271">
        <f>'Re-entrants_expected'!C29+New_to_SF_sector_expected!C29+Total_NQT_entrants_required!C29+Entrants_via_other_initiatives!C29</f>
        <v>498.50796686384649</v>
      </c>
      <c r="F30" s="271">
        <f>'Re-entrants_expected'!D29+New_to_SF_sector_expected!D29+Total_NQT_entrants_required!D29+Entrants_via_other_initiatives!D29</f>
        <v>476.39881911957292</v>
      </c>
      <c r="G30" s="271">
        <f>'Re-entrants_expected'!E29+New_to_SF_sector_expected!E29+Total_NQT_entrants_required!E29+Entrants_via_other_initiatives!E29</f>
        <v>451.88419343637378</v>
      </c>
      <c r="H30" s="271">
        <f>'Re-entrants_expected'!F29+New_to_SF_sector_expected!F29+Total_NQT_entrants_required!F29+Entrants_via_other_initiatives!F29</f>
        <v>504.50833308306909</v>
      </c>
      <c r="I30" s="271">
        <f>'Re-entrants_expected'!G29+New_to_SF_sector_expected!G29+Total_NQT_entrants_required!G29+Entrants_via_other_initiatives!G29</f>
        <v>496.57200652697361</v>
      </c>
      <c r="J30" s="271">
        <f>'Re-entrants_expected'!H29+New_to_SF_sector_expected!H29+Total_NQT_entrants_required!H29+Entrants_via_other_initiatives!H29</f>
        <v>476.51184866466349</v>
      </c>
      <c r="K30" s="271">
        <f>'Re-entrants_expected'!I29+New_to_SF_sector_expected!I29+Total_NQT_entrants_required!I29+Entrants_via_other_initiatives!I29</f>
        <v>478.39723850674119</v>
      </c>
      <c r="L30" s="271">
        <f>'Re-entrants_expected'!J29+New_to_SF_sector_expected!J29+Total_NQT_entrants_required!J29+Entrants_via_other_initiatives!J29</f>
        <v>495.33973547593996</v>
      </c>
      <c r="M30" s="271">
        <f>'Re-entrants_expected'!K29+New_to_SF_sector_expected!K29+Total_NQT_entrants_required!K29+Entrants_via_other_initiatives!K29</f>
        <v>505.20011954903703</v>
      </c>
    </row>
    <row r="31" spans="2:15" ht="13.15">
      <c r="B31" s="348" t="str">
        <f>Others_1!B296</f>
        <v>Others</v>
      </c>
      <c r="C31" s="917">
        <f>OUTPUTS_FOR_SECTION_2_OF_MODEL!C80</f>
        <v>1154.6183890665793</v>
      </c>
      <c r="D31" s="917">
        <f>OUTPUTS_FOR_SECTION_2_OF_MODEL!D80</f>
        <v>980.07821273976174</v>
      </c>
      <c r="E31" s="271">
        <f>'Re-entrants_expected'!C30+New_to_SF_sector_expected!C30+Total_NQT_entrants_required!C30+Entrants_via_other_initiatives!C30</f>
        <v>1017.1865166104074</v>
      </c>
      <c r="F31" s="271">
        <f>'Re-entrants_expected'!D30+New_to_SF_sector_expected!D30+Total_NQT_entrants_required!D30+Entrants_via_other_initiatives!D30</f>
        <v>1065.0382821520152</v>
      </c>
      <c r="G31" s="271">
        <f>'Re-entrants_expected'!E30+New_to_SF_sector_expected!E30+Total_NQT_entrants_required!E30+Entrants_via_other_initiatives!E30</f>
        <v>1130.9178762375163</v>
      </c>
      <c r="H31" s="271">
        <f>'Re-entrants_expected'!F30+New_to_SF_sector_expected!F30+Total_NQT_entrants_required!F30+Entrants_via_other_initiatives!F30</f>
        <v>1159.3144739316745</v>
      </c>
      <c r="I31" s="271">
        <f>'Re-entrants_expected'!G30+New_to_SF_sector_expected!G30+Total_NQT_entrants_required!G30+Entrants_via_other_initiatives!G30</f>
        <v>1210.5137027304499</v>
      </c>
      <c r="J31" s="271">
        <f>'Re-entrants_expected'!H30+New_to_SF_sector_expected!H30+Total_NQT_entrants_required!H30+Entrants_via_other_initiatives!H30</f>
        <v>1199.7519767234812</v>
      </c>
      <c r="K31" s="271">
        <f>'Re-entrants_expected'!I30+New_to_SF_sector_expected!I30+Total_NQT_entrants_required!I30+Entrants_via_other_initiatives!I30</f>
        <v>1194.3941795881517</v>
      </c>
      <c r="L31" s="271">
        <f>'Re-entrants_expected'!J30+New_to_SF_sector_expected!J30+Total_NQT_entrants_required!J30+Entrants_via_other_initiatives!J30</f>
        <v>1174.2664100787802</v>
      </c>
      <c r="M31" s="271">
        <f>'Re-entrants_expected'!K30+New_to_SF_sector_expected!K30+Total_NQT_entrants_required!K30+Entrants_via_other_initiatives!K30</f>
        <v>1212.3438181872762</v>
      </c>
    </row>
    <row r="32" spans="2:15" ht="13.15">
      <c r="B32" s="348" t="str">
        <f>Physical_Education_1!B296</f>
        <v>Physical Education</v>
      </c>
      <c r="C32" s="917">
        <f>OUTPUTS_FOR_SECTION_2_OF_MODEL!C81</f>
        <v>1738.3407083825418</v>
      </c>
      <c r="D32" s="917">
        <f>OUTPUTS_FOR_SECTION_2_OF_MODEL!D81</f>
        <v>1765.2606793470088</v>
      </c>
      <c r="E32" s="271">
        <f>'Re-entrants_expected'!C31+New_to_SF_sector_expected!C31+Total_NQT_entrants_required!C31+Entrants_via_other_initiatives!C31</f>
        <v>1677.1649491349403</v>
      </c>
      <c r="F32" s="271">
        <f>'Re-entrants_expected'!D31+New_to_SF_sector_expected!D31+Total_NQT_entrants_required!D31+Entrants_via_other_initiatives!D31</f>
        <v>1630.9555878526724</v>
      </c>
      <c r="G32" s="271">
        <f>'Re-entrants_expected'!E31+New_to_SF_sector_expected!E31+Total_NQT_entrants_required!E31+Entrants_via_other_initiatives!E31</f>
        <v>1640.162614336457</v>
      </c>
      <c r="H32" s="271">
        <f>'Re-entrants_expected'!F31+New_to_SF_sector_expected!F31+Total_NQT_entrants_required!F31+Entrants_via_other_initiatives!F31</f>
        <v>1773.3292725871406</v>
      </c>
      <c r="I32" s="271">
        <f>'Re-entrants_expected'!G31+New_to_SF_sector_expected!G31+Total_NQT_entrants_required!G31+Entrants_via_other_initiatives!G31</f>
        <v>1763.5886897741379</v>
      </c>
      <c r="J32" s="271">
        <f>'Re-entrants_expected'!H31+New_to_SF_sector_expected!H31+Total_NQT_entrants_required!H31+Entrants_via_other_initiatives!H31</f>
        <v>1764.4211935872063</v>
      </c>
      <c r="K32" s="271">
        <f>'Re-entrants_expected'!I31+New_to_SF_sector_expected!I31+Total_NQT_entrants_required!I31+Entrants_via_other_initiatives!I31</f>
        <v>1765.3181644259512</v>
      </c>
      <c r="L32" s="271">
        <f>'Re-entrants_expected'!J31+New_to_SF_sector_expected!J31+Total_NQT_entrants_required!J31+Entrants_via_other_initiatives!J31</f>
        <v>1749.7063800300739</v>
      </c>
      <c r="M32" s="271">
        <f>'Re-entrants_expected'!K31+New_to_SF_sector_expected!K31+Total_NQT_entrants_required!K31+Entrants_via_other_initiatives!K31</f>
        <v>1786.7202886848895</v>
      </c>
    </row>
    <row r="33" spans="2:13" ht="13.15">
      <c r="B33" s="348" t="str">
        <f>Physics_1!B296</f>
        <v>Physics</v>
      </c>
      <c r="C33" s="917">
        <f>OUTPUTS_FOR_SECTION_2_OF_MODEL!C82</f>
        <v>1545.8497582287982</v>
      </c>
      <c r="D33" s="917">
        <f>OUTPUTS_FOR_SECTION_2_OF_MODEL!D82</f>
        <v>1574.7796641383281</v>
      </c>
      <c r="E33" s="271">
        <f>'Re-entrants_expected'!C32+New_to_SF_sector_expected!C32+Total_NQT_entrants_required!C32+Entrants_via_other_initiatives!C32</f>
        <v>1532.1991165600582</v>
      </c>
      <c r="F33" s="271">
        <f>'Re-entrants_expected'!D32+New_to_SF_sector_expected!D32+Total_NQT_entrants_required!D32+Entrants_via_other_initiatives!D32</f>
        <v>1591.8368584766904</v>
      </c>
      <c r="G33" s="271">
        <f>'Re-entrants_expected'!E32+New_to_SF_sector_expected!E32+Total_NQT_entrants_required!E32+Entrants_via_other_initiatives!E32</f>
        <v>1589.6756418112132</v>
      </c>
      <c r="H33" s="271">
        <f>'Re-entrants_expected'!F32+New_to_SF_sector_expected!F32+Total_NQT_entrants_required!F32+Entrants_via_other_initiatives!F32</f>
        <v>1525.5754795572648</v>
      </c>
      <c r="I33" s="271">
        <f>'Re-entrants_expected'!G32+New_to_SF_sector_expected!G32+Total_NQT_entrants_required!G32+Entrants_via_other_initiatives!G32</f>
        <v>1515.0712067471279</v>
      </c>
      <c r="J33" s="271">
        <f>'Re-entrants_expected'!H32+New_to_SF_sector_expected!H32+Total_NQT_entrants_required!H32+Entrants_via_other_initiatives!H32</f>
        <v>1519.3544361181296</v>
      </c>
      <c r="K33" s="271">
        <f>'Re-entrants_expected'!I32+New_to_SF_sector_expected!I32+Total_NQT_entrants_required!I32+Entrants_via_other_initiatives!I32</f>
        <v>1498.2656281650275</v>
      </c>
      <c r="L33" s="271">
        <f>'Re-entrants_expected'!J32+New_to_SF_sector_expected!J32+Total_NQT_entrants_required!J32+Entrants_via_other_initiatives!J32</f>
        <v>1440.3243208796971</v>
      </c>
      <c r="M33" s="271">
        <f>'Re-entrants_expected'!K32+New_to_SF_sector_expected!K32+Total_NQT_entrants_required!K32+Entrants_via_other_initiatives!K32</f>
        <v>1459.9551042821149</v>
      </c>
    </row>
    <row r="34" spans="2:13" ht="13.15">
      <c r="B34" s="348" t="str">
        <f>Religious_Education_1!B296</f>
        <v>Religious Education</v>
      </c>
      <c r="C34" s="917">
        <f>OUTPUTS_FOR_SECTION_2_OF_MODEL!C84</f>
        <v>806.87339136954051</v>
      </c>
      <c r="D34" s="917">
        <f>OUTPUTS_FOR_SECTION_2_OF_MODEL!D84</f>
        <v>801.4988736357891</v>
      </c>
      <c r="E34" s="271">
        <f>'Re-entrants_expected'!C33+New_to_SF_sector_expected!C33+Total_NQT_entrants_required!C33+Entrants_via_other_initiatives!C33</f>
        <v>756.65065888120807</v>
      </c>
      <c r="F34" s="271">
        <f>'Re-entrants_expected'!D33+New_to_SF_sector_expected!D33+Total_NQT_entrants_required!D33+Entrants_via_other_initiatives!D33</f>
        <v>725.00720384458828</v>
      </c>
      <c r="G34" s="271">
        <f>'Re-entrants_expected'!E33+New_to_SF_sector_expected!E33+Total_NQT_entrants_required!E33+Entrants_via_other_initiatives!E33</f>
        <v>718.06466766126664</v>
      </c>
      <c r="H34" s="271">
        <f>'Re-entrants_expected'!F33+New_to_SF_sector_expected!F33+Total_NQT_entrants_required!F33+Entrants_via_other_initiatives!F33</f>
        <v>767.36661516337313</v>
      </c>
      <c r="I34" s="271">
        <f>'Re-entrants_expected'!G33+New_to_SF_sector_expected!G33+Total_NQT_entrants_required!G33+Entrants_via_other_initiatives!G33</f>
        <v>756.92881083825364</v>
      </c>
      <c r="J34" s="271">
        <f>'Re-entrants_expected'!H33+New_to_SF_sector_expected!H33+Total_NQT_entrants_required!H33+Entrants_via_other_initiatives!H33</f>
        <v>746.95741006571018</v>
      </c>
      <c r="K34" s="271">
        <f>'Re-entrants_expected'!I33+New_to_SF_sector_expected!I33+Total_NQT_entrants_required!I33+Entrants_via_other_initiatives!I33</f>
        <v>742.08418930727737</v>
      </c>
      <c r="L34" s="271">
        <f>'Re-entrants_expected'!J33+New_to_SF_sector_expected!J33+Total_NQT_entrants_required!J33+Entrants_via_other_initiatives!J33</f>
        <v>734.86286868807713</v>
      </c>
      <c r="M34" s="271">
        <f>'Re-entrants_expected'!K33+New_to_SF_sector_expected!K33+Total_NQT_entrants_required!K33+Entrants_via_other_initiatives!K33</f>
        <v>746.18696537136452</v>
      </c>
    </row>
    <row r="35" spans="2:13" ht="13.15">
      <c r="B35" s="307" t="s">
        <v>1360</v>
      </c>
      <c r="C35" s="917">
        <f>SUM(C16:C34)</f>
        <v>26234.027274022825</v>
      </c>
      <c r="D35" s="917">
        <f t="shared" ref="D35:M35" si="0">SUM(D16:D34)</f>
        <v>26480.873130926084</v>
      </c>
      <c r="E35" s="271">
        <f t="shared" si="0"/>
        <v>26395.306905751077</v>
      </c>
      <c r="F35" s="271">
        <f t="shared" si="0"/>
        <v>27106.474249915696</v>
      </c>
      <c r="G35" s="271">
        <f t="shared" si="0"/>
        <v>26853.25314916475</v>
      </c>
      <c r="H35" s="271">
        <f t="shared" si="0"/>
        <v>26061.826825102387</v>
      </c>
      <c r="I35" s="271">
        <f t="shared" si="0"/>
        <v>25896.902134830885</v>
      </c>
      <c r="J35" s="271">
        <f t="shared" si="0"/>
        <v>25632.058096489058</v>
      </c>
      <c r="K35" s="271">
        <f t="shared" si="0"/>
        <v>25385.285908233647</v>
      </c>
      <c r="L35" s="271">
        <f t="shared" si="0"/>
        <v>24896.577911886616</v>
      </c>
      <c r="M35" s="271">
        <f t="shared" si="0"/>
        <v>25373.452877995624</v>
      </c>
    </row>
    <row r="36" spans="2:13">
      <c r="C36" s="264"/>
      <c r="D36" s="264"/>
      <c r="E36" s="264"/>
      <c r="F36" s="264"/>
      <c r="G36" s="264"/>
      <c r="H36" s="264"/>
      <c r="I36" s="264"/>
      <c r="J36" s="264"/>
      <c r="K36" s="264"/>
      <c r="L36" s="264"/>
      <c r="M36" s="264"/>
    </row>
    <row r="37" spans="2:13" ht="13.15">
      <c r="B37" s="364"/>
      <c r="C37" s="311" t="str">
        <f t="shared" ref="C37:M37" si="1">C14</f>
        <v>2019/20</v>
      </c>
      <c r="D37" s="311" t="str">
        <f t="shared" si="1"/>
        <v>2020/21</v>
      </c>
      <c r="E37" s="311" t="str">
        <f t="shared" si="1"/>
        <v>2021/22</v>
      </c>
      <c r="F37" s="311" t="str">
        <f t="shared" si="1"/>
        <v>2022/23</v>
      </c>
      <c r="G37" s="311" t="str">
        <f t="shared" si="1"/>
        <v>2023/24</v>
      </c>
      <c r="H37" s="311" t="str">
        <f t="shared" si="1"/>
        <v>2024/25</v>
      </c>
      <c r="I37" s="311" t="str">
        <f t="shared" si="1"/>
        <v>2025/26</v>
      </c>
      <c r="J37" s="311" t="str">
        <f t="shared" si="1"/>
        <v>2026/27</v>
      </c>
      <c r="K37" s="311" t="str">
        <f t="shared" si="1"/>
        <v>2027/28</v>
      </c>
      <c r="L37" s="311" t="str">
        <f t="shared" si="1"/>
        <v>2028/29</v>
      </c>
      <c r="M37" s="311" t="str">
        <f t="shared" si="1"/>
        <v>2029/30</v>
      </c>
    </row>
    <row r="38" spans="2:13" ht="13.15">
      <c r="B38" s="311" t="s">
        <v>379</v>
      </c>
      <c r="C38" s="918">
        <f>C35+C15</f>
        <v>52346.924354227027</v>
      </c>
      <c r="D38" s="918">
        <f t="shared" ref="D38:M38" si="2">D35+D15</f>
        <v>52955.99584995144</v>
      </c>
      <c r="E38" s="309">
        <f t="shared" si="2"/>
        <v>51468.525314549363</v>
      </c>
      <c r="F38" s="309">
        <f t="shared" si="2"/>
        <v>52117.753851947076</v>
      </c>
      <c r="G38" s="309">
        <f t="shared" si="2"/>
        <v>51738.744420788164</v>
      </c>
      <c r="H38" s="309">
        <f t="shared" si="2"/>
        <v>51264.536178650182</v>
      </c>
      <c r="I38" s="309">
        <f t="shared" si="2"/>
        <v>51223.472345189723</v>
      </c>
      <c r="J38" s="309">
        <f t="shared" si="2"/>
        <v>50899.764366745992</v>
      </c>
      <c r="K38" s="309">
        <f t="shared" si="2"/>
        <v>50551.304315436704</v>
      </c>
      <c r="L38" s="309">
        <f t="shared" si="2"/>
        <v>50448.603696753693</v>
      </c>
      <c r="M38" s="309">
        <f t="shared" si="2"/>
        <v>50665.437454620864</v>
      </c>
    </row>
    <row r="40" spans="2:13" ht="13.15">
      <c r="B40" s="326" t="s">
        <v>377</v>
      </c>
      <c r="E40" s="647" t="s">
        <v>814</v>
      </c>
    </row>
    <row r="42" spans="2:13" ht="13.15">
      <c r="B42" s="311"/>
      <c r="C42" s="311" t="str">
        <f t="shared" ref="C42:M42" si="3">C14</f>
        <v>2019/20</v>
      </c>
      <c r="D42" s="311" t="str">
        <f t="shared" si="3"/>
        <v>2020/21</v>
      </c>
      <c r="E42" s="311" t="str">
        <f t="shared" si="3"/>
        <v>2021/22</v>
      </c>
      <c r="F42" s="311" t="str">
        <f t="shared" si="3"/>
        <v>2022/23</v>
      </c>
      <c r="G42" s="311" t="str">
        <f t="shared" si="3"/>
        <v>2023/24</v>
      </c>
      <c r="H42" s="311" t="str">
        <f t="shared" si="3"/>
        <v>2024/25</v>
      </c>
      <c r="I42" s="311" t="str">
        <f t="shared" si="3"/>
        <v>2025/26</v>
      </c>
      <c r="J42" s="311" t="str">
        <f t="shared" si="3"/>
        <v>2026/27</v>
      </c>
      <c r="K42" s="311" t="str">
        <f t="shared" si="3"/>
        <v>2027/28</v>
      </c>
      <c r="L42" s="311" t="str">
        <f t="shared" si="3"/>
        <v>2028/29</v>
      </c>
      <c r="M42" s="311" t="str">
        <f t="shared" si="3"/>
        <v>2029/30</v>
      </c>
    </row>
    <row r="43" spans="2:13">
      <c r="B43" s="1222" t="s">
        <v>517</v>
      </c>
      <c r="C43" s="1220">
        <v>26112.897080204199</v>
      </c>
      <c r="D43" s="1220">
        <v>26475.122719025356</v>
      </c>
      <c r="E43" s="1220">
        <v>25073.218408798282</v>
      </c>
      <c r="F43" s="1220">
        <v>25011.27960203138</v>
      </c>
      <c r="G43" s="1220">
        <v>24885.491271623414</v>
      </c>
      <c r="H43" s="1220">
        <v>25202.709353547794</v>
      </c>
      <c r="I43" s="1220">
        <v>25326.570210358837</v>
      </c>
      <c r="J43" s="1220">
        <v>25267.706270256938</v>
      </c>
      <c r="K43" s="1220">
        <v>25166.018407203061</v>
      </c>
      <c r="L43" s="1220">
        <v>25552.025784867081</v>
      </c>
      <c r="M43" s="1220">
        <v>25291.98457662524</v>
      </c>
    </row>
    <row r="44" spans="2:13">
      <c r="B44" s="1222" t="s">
        <v>593</v>
      </c>
      <c r="C44" s="1220">
        <v>955.710115184919</v>
      </c>
      <c r="D44" s="1220">
        <v>935.84049374938888</v>
      </c>
      <c r="E44" s="1220">
        <v>901.71115768374045</v>
      </c>
      <c r="F44" s="1220">
        <v>876.48469694388837</v>
      </c>
      <c r="G44" s="1220">
        <v>868.9283198551052</v>
      </c>
      <c r="H44" s="1220">
        <v>927.85582882965764</v>
      </c>
      <c r="I44" s="1220">
        <v>922.57784310117631</v>
      </c>
      <c r="J44" s="1220">
        <v>903.30353396449482</v>
      </c>
      <c r="K44" s="1220">
        <v>897.54318484235978</v>
      </c>
      <c r="L44" s="1220">
        <v>894.5959658196698</v>
      </c>
      <c r="M44" s="1220">
        <v>909.27930233373775</v>
      </c>
    </row>
    <row r="45" spans="2:13">
      <c r="B45" s="1222" t="s">
        <v>518</v>
      </c>
      <c r="C45" s="1220">
        <v>1620.5784582662438</v>
      </c>
      <c r="D45" s="1220">
        <v>1619.8412530828045</v>
      </c>
      <c r="E45" s="1220">
        <v>1591.1952490679721</v>
      </c>
      <c r="F45" s="1220">
        <v>1650.9359181655625</v>
      </c>
      <c r="G45" s="1220">
        <v>1660.5569620714577</v>
      </c>
      <c r="H45" s="1220">
        <v>1604.2376893899923</v>
      </c>
      <c r="I45" s="1220">
        <v>1608.1096776623954</v>
      </c>
      <c r="J45" s="1220">
        <v>1614.1204308287836</v>
      </c>
      <c r="K45" s="1220">
        <v>1598.5496062767506</v>
      </c>
      <c r="L45" s="1220">
        <v>1547.147266373217</v>
      </c>
      <c r="M45" s="1220">
        <v>1576.5529200846415</v>
      </c>
    </row>
    <row r="46" spans="2:13">
      <c r="B46" s="1223" t="s">
        <v>540</v>
      </c>
      <c r="C46" s="1221">
        <v>537.19134623691116</v>
      </c>
      <c r="D46" s="1221">
        <v>455.23281939495416</v>
      </c>
      <c r="E46" s="1221">
        <v>483.70171038615314</v>
      </c>
      <c r="F46" s="1221">
        <v>519.4596134502342</v>
      </c>
      <c r="G46" s="1221">
        <v>572.502100413775</v>
      </c>
      <c r="H46" s="1221">
        <v>572.14783091851245</v>
      </c>
      <c r="I46" s="1221">
        <v>601.31129190228478</v>
      </c>
      <c r="J46" s="1221">
        <v>607.8616054487195</v>
      </c>
      <c r="K46" s="1221">
        <v>601.96499473610061</v>
      </c>
      <c r="L46" s="1221">
        <v>575.27862175332768</v>
      </c>
      <c r="M46" s="1221">
        <v>592.24524554920959</v>
      </c>
    </row>
    <row r="47" spans="2:13">
      <c r="B47" s="1222" t="s">
        <v>519</v>
      </c>
      <c r="C47" s="1220">
        <v>1545.1631845054426</v>
      </c>
      <c r="D47" s="1220">
        <v>1547.8989496957008</v>
      </c>
      <c r="E47" s="1220">
        <v>1510.8848342364454</v>
      </c>
      <c r="F47" s="1220">
        <v>1565.6649373322948</v>
      </c>
      <c r="G47" s="1220">
        <v>1570.6651957846491</v>
      </c>
      <c r="H47" s="1220">
        <v>1509.8358730997984</v>
      </c>
      <c r="I47" s="1220">
        <v>1507.7732393754522</v>
      </c>
      <c r="J47" s="1220">
        <v>1514.165113858181</v>
      </c>
      <c r="K47" s="1220">
        <v>1495.6319856612481</v>
      </c>
      <c r="L47" s="1220">
        <v>1439.6856406546112</v>
      </c>
      <c r="M47" s="1220">
        <v>1463.662157587436</v>
      </c>
    </row>
    <row r="48" spans="2:13">
      <c r="B48" s="1222" t="s">
        <v>520</v>
      </c>
      <c r="C48" s="1220">
        <v>37.986844168570087</v>
      </c>
      <c r="D48" s="1220">
        <v>35.158078460572241</v>
      </c>
      <c r="E48" s="1220">
        <v>35.244488149455528</v>
      </c>
      <c r="F48" s="1220">
        <v>36.16719715968474</v>
      </c>
      <c r="G48" s="1220">
        <v>35.949244997743818</v>
      </c>
      <c r="H48" s="1220">
        <v>34.907950134336772</v>
      </c>
      <c r="I48" s="1220">
        <v>35.24572743720293</v>
      </c>
      <c r="J48" s="1220">
        <v>34.471283449189535</v>
      </c>
      <c r="K48" s="1220">
        <v>34.152040576905321</v>
      </c>
      <c r="L48" s="1220">
        <v>33.779770292169594</v>
      </c>
      <c r="M48" s="1220">
        <v>34.665219746006308</v>
      </c>
    </row>
    <row r="49" spans="2:13">
      <c r="B49" s="1222" t="s">
        <v>521</v>
      </c>
      <c r="C49" s="1220">
        <v>791.48947603419015</v>
      </c>
      <c r="D49" s="1220">
        <v>790.82412969533152</v>
      </c>
      <c r="E49" s="1220">
        <v>766.99971405380791</v>
      </c>
      <c r="F49" s="1220">
        <v>760.34567658271385</v>
      </c>
      <c r="G49" s="1220">
        <v>761.66655600827971</v>
      </c>
      <c r="H49" s="1220">
        <v>807.44104698898104</v>
      </c>
      <c r="I49" s="1220">
        <v>806.09707740324598</v>
      </c>
      <c r="J49" s="1220">
        <v>796.12289343263876</v>
      </c>
      <c r="K49" s="1220">
        <v>792.95097843691747</v>
      </c>
      <c r="L49" s="1220">
        <v>789.25052990948802</v>
      </c>
      <c r="M49" s="1220">
        <v>800.87235168225834</v>
      </c>
    </row>
    <row r="50" spans="2:13" ht="25.5">
      <c r="B50" s="1223" t="s">
        <v>594</v>
      </c>
      <c r="C50" s="1221">
        <v>1165.2894921036136</v>
      </c>
      <c r="D50" s="1221">
        <v>1157.1541358911095</v>
      </c>
      <c r="E50" s="1221">
        <v>1082.9294677737767</v>
      </c>
      <c r="F50" s="1221">
        <v>1026.479074459784</v>
      </c>
      <c r="G50" s="1221">
        <v>981.39279418131889</v>
      </c>
      <c r="H50" s="1221">
        <v>1063.4051492208755</v>
      </c>
      <c r="I50" s="1221">
        <v>1038.3053227899618</v>
      </c>
      <c r="J50" s="1221">
        <v>1000.4035441645179</v>
      </c>
      <c r="K50" s="1221">
        <v>992.3923972847706</v>
      </c>
      <c r="L50" s="1221">
        <v>1002.2496209314766</v>
      </c>
      <c r="M50" s="1221">
        <v>1013.7066432766612</v>
      </c>
    </row>
    <row r="51" spans="2:13">
      <c r="B51" s="1222" t="s">
        <v>522</v>
      </c>
      <c r="C51" s="1220">
        <v>509.70319183359328</v>
      </c>
      <c r="D51" s="1220">
        <v>506.79988293029203</v>
      </c>
      <c r="E51" s="1220">
        <v>483.75557112324134</v>
      </c>
      <c r="F51" s="1220">
        <v>465.42744581877878</v>
      </c>
      <c r="G51" s="1220">
        <v>453.29320673946165</v>
      </c>
      <c r="H51" s="1220">
        <v>497.90646509891604</v>
      </c>
      <c r="I51" s="1220">
        <v>494.26880327504762</v>
      </c>
      <c r="J51" s="1220">
        <v>480.9960145343245</v>
      </c>
      <c r="K51" s="1220">
        <v>482.26146575525928</v>
      </c>
      <c r="L51" s="1220">
        <v>491.58553298724127</v>
      </c>
      <c r="M51" s="1220">
        <v>502.29794582383551</v>
      </c>
    </row>
    <row r="52" spans="2:13">
      <c r="B52" s="1222" t="s">
        <v>523</v>
      </c>
      <c r="C52" s="1220">
        <v>3971.3155912200173</v>
      </c>
      <c r="D52" s="1220">
        <v>3965.6824925526203</v>
      </c>
      <c r="E52" s="1220">
        <v>3910.5448128973103</v>
      </c>
      <c r="F52" s="1220">
        <v>3980.4927726226915</v>
      </c>
      <c r="G52" s="1220">
        <v>3922.3612948249056</v>
      </c>
      <c r="H52" s="1220">
        <v>3771.4317423219159</v>
      </c>
      <c r="I52" s="1220">
        <v>3716.9764534719779</v>
      </c>
      <c r="J52" s="1220">
        <v>3706.1466562543487</v>
      </c>
      <c r="K52" s="1220">
        <v>3663.4282305616916</v>
      </c>
      <c r="L52" s="1220">
        <v>3558.6855180281527</v>
      </c>
      <c r="M52" s="1220">
        <v>3619.0858784921666</v>
      </c>
    </row>
    <row r="53" spans="2:13">
      <c r="B53" s="1222" t="s">
        <v>388</v>
      </c>
      <c r="C53" s="1220">
        <v>246.96055148660963</v>
      </c>
      <c r="D53" s="1220">
        <v>247.26644154038638</v>
      </c>
      <c r="E53" s="1220">
        <v>229.93698395158549</v>
      </c>
      <c r="F53" s="1220">
        <v>217.08019612906702</v>
      </c>
      <c r="G53" s="1220">
        <v>218.70916401284305</v>
      </c>
      <c r="H53" s="1220">
        <v>223.30388679416001</v>
      </c>
      <c r="I53" s="1220">
        <v>217.04885833206976</v>
      </c>
      <c r="J53" s="1220">
        <v>218.32181119749345</v>
      </c>
      <c r="K53" s="1220">
        <v>213.40750257176907</v>
      </c>
      <c r="L53" s="1220">
        <v>201.40051571752002</v>
      </c>
      <c r="M53" s="1220">
        <v>201.79507075005773</v>
      </c>
    </row>
    <row r="54" spans="2:13">
      <c r="B54" s="1222" t="s">
        <v>524</v>
      </c>
      <c r="C54" s="1220">
        <v>1343.5781756186666</v>
      </c>
      <c r="D54" s="1220">
        <v>1381.8030034497133</v>
      </c>
      <c r="E54" s="1220">
        <v>1374.7488906990911</v>
      </c>
      <c r="F54" s="1220">
        <v>1412.4642605971717</v>
      </c>
      <c r="G54" s="1220">
        <v>1388.6503564321065</v>
      </c>
      <c r="H54" s="1220">
        <v>1359.2250508510729</v>
      </c>
      <c r="I54" s="1220">
        <v>1346.5558707461171</v>
      </c>
      <c r="J54" s="1220">
        <v>1324.3723651079042</v>
      </c>
      <c r="K54" s="1220">
        <v>1316.9316222412049</v>
      </c>
      <c r="L54" s="1220">
        <v>1310.1702932955277</v>
      </c>
      <c r="M54" s="1220">
        <v>1337.2930707072555</v>
      </c>
    </row>
    <row r="55" spans="2:13">
      <c r="B55" s="1222" t="s">
        <v>525</v>
      </c>
      <c r="C55" s="1220">
        <v>1460.0286758543643</v>
      </c>
      <c r="D55" s="1220">
        <v>1487.1339665908044</v>
      </c>
      <c r="E55" s="1220">
        <v>1481.4701713556856</v>
      </c>
      <c r="F55" s="1220">
        <v>1525.3660863322184</v>
      </c>
      <c r="G55" s="1220">
        <v>1503.0105631812125</v>
      </c>
      <c r="H55" s="1220">
        <v>1468.2689260139732</v>
      </c>
      <c r="I55" s="1220">
        <v>1457.3781358910883</v>
      </c>
      <c r="J55" s="1220">
        <v>1434.7218538080292</v>
      </c>
      <c r="K55" s="1220">
        <v>1425.7035794444635</v>
      </c>
      <c r="L55" s="1220">
        <v>1414.8036430155882</v>
      </c>
      <c r="M55" s="1220">
        <v>1444.9439307047508</v>
      </c>
    </row>
    <row r="56" spans="2:13">
      <c r="B56" s="1222" t="s">
        <v>595</v>
      </c>
      <c r="C56" s="1220">
        <v>4590.2307970333277</v>
      </c>
      <c r="D56" s="1220">
        <v>4544.2452035105089</v>
      </c>
      <c r="E56" s="1220">
        <v>4502.1039751054168</v>
      </c>
      <c r="F56" s="1220">
        <v>4551.7531345323387</v>
      </c>
      <c r="G56" s="1220">
        <v>4493.5518571785351</v>
      </c>
      <c r="H56" s="1220">
        <v>4334.9043789203643</v>
      </c>
      <c r="I56" s="1220">
        <v>4282.3185992152976</v>
      </c>
      <c r="J56" s="1220">
        <v>4246.281783009661</v>
      </c>
      <c r="K56" s="1220">
        <v>4191.2194571484852</v>
      </c>
      <c r="L56" s="1220">
        <v>4081.429362684537</v>
      </c>
      <c r="M56" s="1220">
        <v>4139.3509061388186</v>
      </c>
    </row>
    <row r="57" spans="2:13" ht="25.5">
      <c r="B57" s="1223" t="s">
        <v>596</v>
      </c>
      <c r="C57" s="1221">
        <v>1688.9158968480751</v>
      </c>
      <c r="D57" s="1221">
        <v>2156.2473232851789</v>
      </c>
      <c r="E57" s="1221">
        <v>2558.3706712169346</v>
      </c>
      <c r="F57" s="1221">
        <v>3029.1164883437323</v>
      </c>
      <c r="G57" s="1221">
        <v>2891.3105400005297</v>
      </c>
      <c r="H57" s="1221">
        <v>2156.8608321973106</v>
      </c>
      <c r="I57" s="1221">
        <v>2120.2608176106251</v>
      </c>
      <c r="J57" s="1221">
        <v>2043.7723422715812</v>
      </c>
      <c r="K57" s="1221">
        <v>2000.6894627025717</v>
      </c>
      <c r="L57" s="1221">
        <v>1962.0159152715239</v>
      </c>
      <c r="M57" s="1221">
        <v>2027.2959390441015</v>
      </c>
    </row>
    <row r="58" spans="2:13">
      <c r="B58" s="1222" t="s">
        <v>526</v>
      </c>
      <c r="C58" s="1220">
        <v>524.20323058082749</v>
      </c>
      <c r="D58" s="1220">
        <v>528.12752723583003</v>
      </c>
      <c r="E58" s="1220">
        <v>498.50796686384649</v>
      </c>
      <c r="F58" s="1220">
        <v>476.39881911957292</v>
      </c>
      <c r="G58" s="1220">
        <v>451.88419343637378</v>
      </c>
      <c r="H58" s="1220">
        <v>504.50833308306909</v>
      </c>
      <c r="I58" s="1220">
        <v>496.57200652697361</v>
      </c>
      <c r="J58" s="1220">
        <v>476.51184866466349</v>
      </c>
      <c r="K58" s="1220">
        <v>478.39723850674119</v>
      </c>
      <c r="L58" s="1220">
        <v>495.33973547593996</v>
      </c>
      <c r="M58" s="1220">
        <v>505.20011954903703</v>
      </c>
    </row>
    <row r="59" spans="2:13">
      <c r="B59" s="1222" t="s">
        <v>527</v>
      </c>
      <c r="C59" s="1220">
        <v>1154.6183890665793</v>
      </c>
      <c r="D59" s="1220">
        <v>980.07821273976174</v>
      </c>
      <c r="E59" s="1220">
        <v>1017.1865166104074</v>
      </c>
      <c r="F59" s="1220">
        <v>1065.0382821520152</v>
      </c>
      <c r="G59" s="1220">
        <v>1130.9178762375163</v>
      </c>
      <c r="H59" s="1220">
        <v>1159.3144739316745</v>
      </c>
      <c r="I59" s="1220">
        <v>1210.5137027304499</v>
      </c>
      <c r="J59" s="1220">
        <v>1199.7519767234812</v>
      </c>
      <c r="K59" s="1220">
        <v>1194.3941795881517</v>
      </c>
      <c r="L59" s="1220">
        <v>1174.2664100787802</v>
      </c>
      <c r="M59" s="1220">
        <v>1212.3438181872762</v>
      </c>
    </row>
    <row r="60" spans="2:13" ht="25.5">
      <c r="B60" s="1224" t="s">
        <v>597</v>
      </c>
      <c r="C60" s="1221">
        <v>1738.3407083825418</v>
      </c>
      <c r="D60" s="1221">
        <v>1765.2606793470088</v>
      </c>
      <c r="E60" s="1221">
        <v>1677.1649491349403</v>
      </c>
      <c r="F60" s="1221">
        <v>1630.9555878526724</v>
      </c>
      <c r="G60" s="1221">
        <v>1640.162614336457</v>
      </c>
      <c r="H60" s="1221">
        <v>1773.3292725871406</v>
      </c>
      <c r="I60" s="1221">
        <v>1763.5886897741379</v>
      </c>
      <c r="J60" s="1221">
        <v>1764.4211935872063</v>
      </c>
      <c r="K60" s="1221">
        <v>1765.3181644259512</v>
      </c>
      <c r="L60" s="1221">
        <v>1749.7063800300739</v>
      </c>
      <c r="M60" s="1221">
        <v>1786.7202886848895</v>
      </c>
    </row>
    <row r="61" spans="2:13">
      <c r="B61" s="1222" t="s">
        <v>528</v>
      </c>
      <c r="C61" s="1220">
        <v>1545.8497582287982</v>
      </c>
      <c r="D61" s="1220">
        <v>1574.7796641383281</v>
      </c>
      <c r="E61" s="1220">
        <v>1532.1991165600582</v>
      </c>
      <c r="F61" s="1220">
        <v>1591.8368584766904</v>
      </c>
      <c r="G61" s="1220">
        <v>1589.6756418112132</v>
      </c>
      <c r="H61" s="1220">
        <v>1525.5754795572648</v>
      </c>
      <c r="I61" s="1220">
        <v>1515.0712067471279</v>
      </c>
      <c r="J61" s="1220">
        <v>1519.3544361181296</v>
      </c>
      <c r="K61" s="1220">
        <v>1498.2656281650275</v>
      </c>
      <c r="L61" s="1220">
        <v>1440.3243208796971</v>
      </c>
      <c r="M61" s="1220">
        <v>1459.9551042821149</v>
      </c>
    </row>
    <row r="62" spans="2:13" ht="25.5">
      <c r="B62" s="1223" t="s">
        <v>598</v>
      </c>
      <c r="C62" s="1221">
        <v>806.87339136954051</v>
      </c>
      <c r="D62" s="1221">
        <v>801.4988736357891</v>
      </c>
      <c r="E62" s="1221">
        <v>756.65065888120807</v>
      </c>
      <c r="F62" s="1221">
        <v>725.00720384458828</v>
      </c>
      <c r="G62" s="1221">
        <v>718.06466766126664</v>
      </c>
      <c r="H62" s="1221">
        <v>767.36661516337313</v>
      </c>
      <c r="I62" s="1221">
        <v>756.92881083825364</v>
      </c>
      <c r="J62" s="1221">
        <v>746.95741006571018</v>
      </c>
      <c r="K62" s="1221">
        <v>742.08418930727737</v>
      </c>
      <c r="L62" s="1221">
        <v>734.86286868807713</v>
      </c>
      <c r="M62" s="1221">
        <v>746.18696537136452</v>
      </c>
    </row>
    <row r="63" spans="2:13">
      <c r="B63" s="1222" t="s">
        <v>533</v>
      </c>
      <c r="C63" s="1220">
        <v>26234.027274022825</v>
      </c>
      <c r="D63" s="1220">
        <v>26480.873130926084</v>
      </c>
      <c r="E63" s="1220">
        <v>26395.306905751077</v>
      </c>
      <c r="F63" s="1220">
        <v>27106.474249915696</v>
      </c>
      <c r="G63" s="1220">
        <v>26853.25314916475</v>
      </c>
      <c r="H63" s="1220">
        <v>26061.826825102387</v>
      </c>
      <c r="I63" s="1220">
        <v>25896.902134830885</v>
      </c>
      <c r="J63" s="1220">
        <v>25632.058096489058</v>
      </c>
      <c r="K63" s="1220">
        <v>25385.285908233647</v>
      </c>
      <c r="L63" s="1220">
        <v>24896.577911886616</v>
      </c>
      <c r="M63" s="1220">
        <v>25373.452877995624</v>
      </c>
    </row>
    <row r="65" spans="2:13" ht="13.15">
      <c r="B65" s="326" t="s">
        <v>1701</v>
      </c>
    </row>
    <row r="66" spans="2:13" ht="13.15">
      <c r="B66" s="326"/>
    </row>
    <row r="67" spans="2:13" s="314" customFormat="1">
      <c r="B67" s="1273" t="s">
        <v>1187</v>
      </c>
      <c r="C67" s="684">
        <f>C17+C19+C20+C21+C24+C26+C27+C28+C29+C33</f>
        <v>18595.136857777696</v>
      </c>
      <c r="D67" s="684">
        <f t="shared" ref="D67:M67" si="4">D17+D19+D20+D21+D24+D26+D27+D28+D29+D33</f>
        <v>19103.614064461563</v>
      </c>
      <c r="E67" s="684">
        <f t="shared" si="4"/>
        <v>19263.761923342179</v>
      </c>
      <c r="F67" s="684">
        <f t="shared" si="4"/>
        <v>20104.1433301451</v>
      </c>
      <c r="G67" s="684">
        <f t="shared" si="4"/>
        <v>19817.398212290631</v>
      </c>
      <c r="H67" s="684">
        <f t="shared" si="4"/>
        <v>18572.68896947501</v>
      </c>
      <c r="I67" s="684">
        <f t="shared" si="4"/>
        <v>18395.786805560532</v>
      </c>
      <c r="J67" s="684">
        <f t="shared" si="4"/>
        <v>18233.529158138448</v>
      </c>
      <c r="K67" s="684">
        <f t="shared" si="4"/>
        <v>18017.522591215264</v>
      </c>
      <c r="L67" s="684">
        <f t="shared" si="4"/>
        <v>17577.292260404512</v>
      </c>
      <c r="M67" s="684">
        <f t="shared" si="4"/>
        <v>17903.677478469552</v>
      </c>
    </row>
    <row r="68" spans="2:13" s="314" customFormat="1">
      <c r="B68" s="1273" t="s">
        <v>1188</v>
      </c>
      <c r="C68" s="684">
        <f>C16+C18+C22+C23+C25+C30+C31+C32+C34</f>
        <v>7638.8904162451354</v>
      </c>
      <c r="D68" s="684">
        <f t="shared" ref="D68:M68" si="5">D16+D18+D22+D23+D25+D30+D31+D32+D34</f>
        <v>7377.2590664645204</v>
      </c>
      <c r="E68" s="684">
        <f t="shared" si="5"/>
        <v>7131.5449824088992</v>
      </c>
      <c r="F68" s="684">
        <f t="shared" si="5"/>
        <v>7002.3309197706021</v>
      </c>
      <c r="G68" s="684">
        <f t="shared" si="5"/>
        <v>7035.8549368741169</v>
      </c>
      <c r="H68" s="684">
        <f t="shared" si="5"/>
        <v>7489.1378556273794</v>
      </c>
      <c r="I68" s="684">
        <f t="shared" si="5"/>
        <v>7501.1153292703548</v>
      </c>
      <c r="J68" s="684">
        <f t="shared" si="5"/>
        <v>7398.5289383506115</v>
      </c>
      <c r="K68" s="684">
        <f t="shared" si="5"/>
        <v>7367.7633170183808</v>
      </c>
      <c r="L68" s="684">
        <f t="shared" si="5"/>
        <v>7319.2856514821069</v>
      </c>
      <c r="M68" s="684">
        <f t="shared" si="5"/>
        <v>7469.7753995260691</v>
      </c>
    </row>
    <row r="69" spans="2:13">
      <c r="C69" s="1083">
        <f>SUM(C67:C68)-C35</f>
        <v>0</v>
      </c>
      <c r="D69" s="1083">
        <f t="shared" ref="D69:M69" si="6">SUM(D67:D68)-D35</f>
        <v>0</v>
      </c>
      <c r="E69" s="1083">
        <f t="shared" si="6"/>
        <v>0</v>
      </c>
      <c r="F69" s="1083">
        <f t="shared" si="6"/>
        <v>0</v>
      </c>
      <c r="G69" s="1083">
        <f t="shared" si="6"/>
        <v>0</v>
      </c>
      <c r="H69" s="1083">
        <f t="shared" si="6"/>
        <v>0</v>
      </c>
      <c r="I69" s="1083">
        <f t="shared" si="6"/>
        <v>0</v>
      </c>
      <c r="J69" s="1083">
        <f t="shared" si="6"/>
        <v>0</v>
      </c>
      <c r="K69" s="1083">
        <f t="shared" si="6"/>
        <v>0</v>
      </c>
      <c r="L69" s="1083">
        <f t="shared" si="6"/>
        <v>0</v>
      </c>
      <c r="M69" s="1083">
        <f t="shared" si="6"/>
        <v>0</v>
      </c>
    </row>
    <row r="75" spans="2:13">
      <c r="C75" s="370"/>
      <c r="D75" s="370"/>
      <c r="E75" s="370"/>
      <c r="F75" s="370"/>
      <c r="G75" s="370"/>
      <c r="H75" s="370"/>
      <c r="I75" s="370"/>
      <c r="J75" s="370"/>
      <c r="K75" s="370"/>
      <c r="L75" s="370"/>
      <c r="M75" s="370"/>
    </row>
    <row r="76" spans="2:13">
      <c r="C76" s="370"/>
      <c r="D76" s="370"/>
      <c r="E76" s="370"/>
      <c r="F76" s="370"/>
      <c r="G76" s="370"/>
      <c r="H76" s="370"/>
      <c r="I76" s="370"/>
      <c r="J76" s="370"/>
      <c r="K76" s="370"/>
      <c r="L76" s="370"/>
      <c r="M76" s="370"/>
    </row>
    <row r="77" spans="2:13">
      <c r="C77" s="370"/>
      <c r="D77" s="370"/>
      <c r="E77" s="370"/>
      <c r="F77" s="370"/>
      <c r="G77" s="370"/>
      <c r="H77" s="370"/>
      <c r="I77" s="370"/>
      <c r="J77" s="370"/>
      <c r="K77" s="370"/>
      <c r="L77" s="370"/>
      <c r="M77" s="370"/>
    </row>
    <row r="78" spans="2:13">
      <c r="C78" s="370"/>
      <c r="D78" s="370"/>
      <c r="E78" s="370"/>
      <c r="F78" s="370"/>
      <c r="G78" s="370"/>
      <c r="H78" s="370"/>
      <c r="I78" s="370"/>
      <c r="J78" s="370"/>
      <c r="K78" s="370"/>
      <c r="L78" s="370"/>
      <c r="M78" s="370"/>
    </row>
    <row r="79" spans="2:13">
      <c r="C79" s="370"/>
      <c r="D79" s="370"/>
      <c r="E79" s="370"/>
      <c r="F79" s="370"/>
      <c r="G79" s="370"/>
      <c r="H79" s="370"/>
      <c r="I79" s="370"/>
      <c r="J79" s="370"/>
      <c r="K79" s="370"/>
      <c r="L79" s="370"/>
      <c r="M79" s="370"/>
    </row>
    <row r="80" spans="2:13">
      <c r="C80" s="370"/>
      <c r="D80" s="370"/>
      <c r="E80" s="370"/>
      <c r="F80" s="370"/>
      <c r="G80" s="370"/>
      <c r="H80" s="370"/>
      <c r="I80" s="370"/>
      <c r="J80" s="370"/>
      <c r="K80" s="370"/>
      <c r="L80" s="370"/>
      <c r="M80" s="370"/>
    </row>
    <row r="81" spans="2:13">
      <c r="C81" s="370"/>
      <c r="D81" s="370"/>
      <c r="E81" s="370"/>
      <c r="F81" s="370"/>
      <c r="G81" s="370"/>
      <c r="H81" s="370"/>
      <c r="I81" s="370"/>
      <c r="J81" s="370"/>
      <c r="K81" s="370"/>
      <c r="L81" s="370"/>
      <c r="M81" s="370"/>
    </row>
    <row r="82" spans="2:13">
      <c r="C82" s="370"/>
      <c r="D82" s="370"/>
      <c r="E82" s="370"/>
      <c r="F82" s="370"/>
      <c r="G82" s="370"/>
      <c r="H82" s="370"/>
      <c r="I82" s="370"/>
      <c r="J82" s="370"/>
      <c r="K82" s="370"/>
      <c r="L82" s="370"/>
      <c r="M82" s="370"/>
    </row>
    <row r="83" spans="2:13">
      <c r="C83" s="370"/>
      <c r="D83" s="370"/>
      <c r="E83" s="370"/>
      <c r="F83" s="370"/>
      <c r="G83" s="370"/>
      <c r="H83" s="370"/>
      <c r="I83" s="370"/>
      <c r="J83" s="370"/>
      <c r="K83" s="370"/>
      <c r="L83" s="370"/>
      <c r="M83" s="370"/>
    </row>
    <row r="84" spans="2:13">
      <c r="C84" s="370"/>
      <c r="D84" s="370"/>
      <c r="E84" s="370"/>
      <c r="F84" s="370"/>
      <c r="G84" s="370"/>
      <c r="H84" s="370"/>
      <c r="I84" s="370"/>
      <c r="J84" s="370"/>
      <c r="K84" s="370"/>
      <c r="L84" s="370"/>
      <c r="M84" s="370"/>
    </row>
    <row r="85" spans="2:13">
      <c r="B85" s="349" t="s">
        <v>1065</v>
      </c>
      <c r="C85" s="370"/>
      <c r="D85" s="370"/>
      <c r="E85" s="370"/>
      <c r="F85" s="370"/>
      <c r="G85" s="370"/>
      <c r="H85" s="370"/>
      <c r="I85" s="370"/>
      <c r="J85" s="370"/>
      <c r="K85" s="370"/>
      <c r="L85" s="370"/>
      <c r="M85" s="370"/>
    </row>
    <row r="88" spans="2:13">
      <c r="C88" s="314" t="str">
        <f>C42</f>
        <v>2019/20</v>
      </c>
      <c r="D88" s="314" t="str">
        <f t="shared" ref="D88:M88" si="7">D42</f>
        <v>2020/21</v>
      </c>
      <c r="E88" s="314" t="str">
        <f t="shared" si="7"/>
        <v>2021/22</v>
      </c>
      <c r="F88" s="314" t="str">
        <f t="shared" si="7"/>
        <v>2022/23</v>
      </c>
      <c r="G88" s="314" t="str">
        <f t="shared" si="7"/>
        <v>2023/24</v>
      </c>
      <c r="H88" s="314" t="str">
        <f t="shared" si="7"/>
        <v>2024/25</v>
      </c>
      <c r="I88" s="314" t="str">
        <f t="shared" si="7"/>
        <v>2025/26</v>
      </c>
      <c r="J88" s="314" t="str">
        <f t="shared" si="7"/>
        <v>2026/27</v>
      </c>
      <c r="K88" s="314" t="str">
        <f t="shared" si="7"/>
        <v>2027/28</v>
      </c>
      <c r="L88" s="314" t="str">
        <f t="shared" si="7"/>
        <v>2028/29</v>
      </c>
      <c r="M88" s="314" t="str">
        <f t="shared" si="7"/>
        <v>2029/30</v>
      </c>
    </row>
    <row r="89" spans="2:13">
      <c r="B89" s="472" t="s">
        <v>478</v>
      </c>
      <c r="C89" s="473">
        <f>C15</f>
        <v>26112.897080204199</v>
      </c>
      <c r="D89" s="473">
        <f t="shared" ref="D89:M89" si="8">D15</f>
        <v>26475.122719025356</v>
      </c>
      <c r="E89" s="473">
        <f t="shared" si="8"/>
        <v>25073.218408798282</v>
      </c>
      <c r="F89" s="473">
        <f t="shared" si="8"/>
        <v>25011.27960203138</v>
      </c>
      <c r="G89" s="473">
        <f t="shared" si="8"/>
        <v>24885.491271623414</v>
      </c>
      <c r="H89" s="473">
        <f t="shared" si="8"/>
        <v>25202.709353547794</v>
      </c>
      <c r="I89" s="473">
        <f t="shared" si="8"/>
        <v>25326.570210358837</v>
      </c>
      <c r="J89" s="473">
        <f t="shared" si="8"/>
        <v>25267.706270256938</v>
      </c>
      <c r="K89" s="473">
        <f t="shared" si="8"/>
        <v>25166.018407203061</v>
      </c>
      <c r="L89" s="473">
        <f t="shared" si="8"/>
        <v>25552.025784867081</v>
      </c>
      <c r="M89" s="473">
        <f t="shared" si="8"/>
        <v>25291.98457662524</v>
      </c>
    </row>
    <row r="90" spans="2:13" s="504" customFormat="1">
      <c r="B90" s="472" t="s">
        <v>599</v>
      </c>
      <c r="C90" s="473">
        <f t="shared" ref="C90:M108" si="9">C16</f>
        <v>955.710115184919</v>
      </c>
      <c r="D90" s="473">
        <f t="shared" si="9"/>
        <v>935.84049374938888</v>
      </c>
      <c r="E90" s="473">
        <f t="shared" si="9"/>
        <v>901.71115768374045</v>
      </c>
      <c r="F90" s="473">
        <f t="shared" si="9"/>
        <v>876.48469694388837</v>
      </c>
      <c r="G90" s="473">
        <f t="shared" si="9"/>
        <v>868.9283198551052</v>
      </c>
      <c r="H90" s="473">
        <f t="shared" si="9"/>
        <v>927.85582882965764</v>
      </c>
      <c r="I90" s="473">
        <f t="shared" si="9"/>
        <v>922.57784310117631</v>
      </c>
      <c r="J90" s="473">
        <f t="shared" si="9"/>
        <v>903.30353396449482</v>
      </c>
      <c r="K90" s="473">
        <f t="shared" si="9"/>
        <v>897.54318484235978</v>
      </c>
      <c r="L90" s="473">
        <f t="shared" si="9"/>
        <v>894.5959658196698</v>
      </c>
      <c r="M90" s="473">
        <f t="shared" si="9"/>
        <v>909.27930233373775</v>
      </c>
    </row>
    <row r="91" spans="2:13">
      <c r="B91" s="472" t="s">
        <v>479</v>
      </c>
      <c r="C91" s="473">
        <f t="shared" si="9"/>
        <v>1620.5784582662438</v>
      </c>
      <c r="D91" s="473">
        <f t="shared" si="9"/>
        <v>1619.8412530828045</v>
      </c>
      <c r="E91" s="473">
        <f t="shared" si="9"/>
        <v>1591.1952490679721</v>
      </c>
      <c r="F91" s="473">
        <f t="shared" si="9"/>
        <v>1650.9359181655625</v>
      </c>
      <c r="G91" s="473">
        <f t="shared" si="9"/>
        <v>1660.5569620714577</v>
      </c>
      <c r="H91" s="473">
        <f t="shared" si="9"/>
        <v>1604.2376893899923</v>
      </c>
      <c r="I91" s="473">
        <f t="shared" si="9"/>
        <v>1608.1096776623954</v>
      </c>
      <c r="J91" s="473">
        <f t="shared" si="9"/>
        <v>1614.1204308287836</v>
      </c>
      <c r="K91" s="473">
        <f t="shared" si="9"/>
        <v>1598.5496062767506</v>
      </c>
      <c r="L91" s="473">
        <f t="shared" si="9"/>
        <v>1547.147266373217</v>
      </c>
      <c r="M91" s="473">
        <f t="shared" si="9"/>
        <v>1576.5529200846415</v>
      </c>
    </row>
    <row r="92" spans="2:13">
      <c r="B92" s="472" t="s">
        <v>541</v>
      </c>
      <c r="C92" s="473">
        <f t="shared" si="9"/>
        <v>537.19134623691116</v>
      </c>
      <c r="D92" s="473">
        <f t="shared" si="9"/>
        <v>455.23281939495416</v>
      </c>
      <c r="E92" s="473">
        <f t="shared" si="9"/>
        <v>483.70171038615314</v>
      </c>
      <c r="F92" s="473">
        <f t="shared" si="9"/>
        <v>519.4596134502342</v>
      </c>
      <c r="G92" s="473">
        <f t="shared" si="9"/>
        <v>572.502100413775</v>
      </c>
      <c r="H92" s="473">
        <f t="shared" si="9"/>
        <v>572.14783091851245</v>
      </c>
      <c r="I92" s="473">
        <f t="shared" si="9"/>
        <v>601.31129190228478</v>
      </c>
      <c r="J92" s="473">
        <f t="shared" si="9"/>
        <v>607.8616054487195</v>
      </c>
      <c r="K92" s="473">
        <f t="shared" si="9"/>
        <v>601.96499473610061</v>
      </c>
      <c r="L92" s="473">
        <f t="shared" si="9"/>
        <v>575.27862175332768</v>
      </c>
      <c r="M92" s="473">
        <f t="shared" si="9"/>
        <v>592.24524554920959</v>
      </c>
    </row>
    <row r="93" spans="2:13">
      <c r="B93" s="472" t="s">
        <v>480</v>
      </c>
      <c r="C93" s="473">
        <f t="shared" si="9"/>
        <v>1545.1631845054426</v>
      </c>
      <c r="D93" s="473">
        <f t="shared" si="9"/>
        <v>1547.8989496957008</v>
      </c>
      <c r="E93" s="473">
        <f t="shared" si="9"/>
        <v>1510.8848342364454</v>
      </c>
      <c r="F93" s="473">
        <f t="shared" si="9"/>
        <v>1565.6649373322948</v>
      </c>
      <c r="G93" s="473">
        <f t="shared" si="9"/>
        <v>1570.6651957846491</v>
      </c>
      <c r="H93" s="473">
        <f t="shared" si="9"/>
        <v>1509.8358730997984</v>
      </c>
      <c r="I93" s="473">
        <f t="shared" si="9"/>
        <v>1507.7732393754522</v>
      </c>
      <c r="J93" s="473">
        <f t="shared" si="9"/>
        <v>1514.165113858181</v>
      </c>
      <c r="K93" s="473">
        <f t="shared" si="9"/>
        <v>1495.6319856612481</v>
      </c>
      <c r="L93" s="473">
        <f t="shared" si="9"/>
        <v>1439.6856406546112</v>
      </c>
      <c r="M93" s="473">
        <f t="shared" si="9"/>
        <v>1463.662157587436</v>
      </c>
    </row>
    <row r="94" spans="2:13">
      <c r="B94" s="472" t="s">
        <v>481</v>
      </c>
      <c r="C94" s="473">
        <f t="shared" si="9"/>
        <v>37.986844168570087</v>
      </c>
      <c r="D94" s="473">
        <f t="shared" si="9"/>
        <v>35.158078460572241</v>
      </c>
      <c r="E94" s="473">
        <f t="shared" si="9"/>
        <v>35.244488149455528</v>
      </c>
      <c r="F94" s="473">
        <f t="shared" si="9"/>
        <v>36.16719715968474</v>
      </c>
      <c r="G94" s="473">
        <f t="shared" si="9"/>
        <v>35.949244997743818</v>
      </c>
      <c r="H94" s="473">
        <f t="shared" si="9"/>
        <v>34.907950134336772</v>
      </c>
      <c r="I94" s="473">
        <f t="shared" si="9"/>
        <v>35.24572743720293</v>
      </c>
      <c r="J94" s="473">
        <f t="shared" si="9"/>
        <v>34.471283449189535</v>
      </c>
      <c r="K94" s="473">
        <f t="shared" si="9"/>
        <v>34.152040576905321</v>
      </c>
      <c r="L94" s="473">
        <f t="shared" si="9"/>
        <v>33.779770292169594</v>
      </c>
      <c r="M94" s="473">
        <f t="shared" si="9"/>
        <v>34.665219746006308</v>
      </c>
    </row>
    <row r="95" spans="2:13">
      <c r="B95" s="472" t="s">
        <v>482</v>
      </c>
      <c r="C95" s="473">
        <f t="shared" si="9"/>
        <v>791.48947603419015</v>
      </c>
      <c r="D95" s="473">
        <f t="shared" si="9"/>
        <v>790.82412969533152</v>
      </c>
      <c r="E95" s="473">
        <f t="shared" si="9"/>
        <v>766.99971405380791</v>
      </c>
      <c r="F95" s="473">
        <f t="shared" si="9"/>
        <v>760.34567658271385</v>
      </c>
      <c r="G95" s="473">
        <f t="shared" si="9"/>
        <v>761.66655600827971</v>
      </c>
      <c r="H95" s="473">
        <f t="shared" si="9"/>
        <v>807.44104698898104</v>
      </c>
      <c r="I95" s="473">
        <f t="shared" si="9"/>
        <v>806.09707740324598</v>
      </c>
      <c r="J95" s="473">
        <f t="shared" si="9"/>
        <v>796.12289343263876</v>
      </c>
      <c r="K95" s="473">
        <f t="shared" si="9"/>
        <v>792.95097843691747</v>
      </c>
      <c r="L95" s="473">
        <f t="shared" si="9"/>
        <v>789.25052990948802</v>
      </c>
      <c r="M95" s="473">
        <f t="shared" si="9"/>
        <v>800.87235168225834</v>
      </c>
    </row>
    <row r="96" spans="2:13" ht="25.5">
      <c r="B96" s="472" t="s">
        <v>600</v>
      </c>
      <c r="C96" s="473">
        <f t="shared" si="9"/>
        <v>1165.2894921036136</v>
      </c>
      <c r="D96" s="473">
        <f t="shared" si="9"/>
        <v>1157.1541358911095</v>
      </c>
      <c r="E96" s="473">
        <f t="shared" si="9"/>
        <v>1082.9294677737767</v>
      </c>
      <c r="F96" s="473">
        <f t="shared" si="9"/>
        <v>1026.479074459784</v>
      </c>
      <c r="G96" s="473">
        <f t="shared" si="9"/>
        <v>981.39279418131889</v>
      </c>
      <c r="H96" s="473">
        <f t="shared" si="9"/>
        <v>1063.4051492208755</v>
      </c>
      <c r="I96" s="473">
        <f t="shared" si="9"/>
        <v>1038.3053227899618</v>
      </c>
      <c r="J96" s="473">
        <f t="shared" si="9"/>
        <v>1000.4035441645179</v>
      </c>
      <c r="K96" s="473">
        <f t="shared" si="9"/>
        <v>992.3923972847706</v>
      </c>
      <c r="L96" s="473">
        <f t="shared" si="9"/>
        <v>1002.2496209314766</v>
      </c>
      <c r="M96" s="473">
        <f t="shared" si="9"/>
        <v>1013.7066432766612</v>
      </c>
    </row>
    <row r="97" spans="2:13">
      <c r="B97" s="472" t="s">
        <v>483</v>
      </c>
      <c r="C97" s="473">
        <f t="shared" si="9"/>
        <v>509.70319183359328</v>
      </c>
      <c r="D97" s="473">
        <f t="shared" si="9"/>
        <v>506.79988293029203</v>
      </c>
      <c r="E97" s="473">
        <f t="shared" si="9"/>
        <v>483.75557112324134</v>
      </c>
      <c r="F97" s="473">
        <f t="shared" si="9"/>
        <v>465.42744581877878</v>
      </c>
      <c r="G97" s="473">
        <f t="shared" si="9"/>
        <v>453.29320673946165</v>
      </c>
      <c r="H97" s="473">
        <f t="shared" si="9"/>
        <v>497.90646509891604</v>
      </c>
      <c r="I97" s="473">
        <f t="shared" si="9"/>
        <v>494.26880327504762</v>
      </c>
      <c r="J97" s="473">
        <f t="shared" si="9"/>
        <v>480.9960145343245</v>
      </c>
      <c r="K97" s="473">
        <f t="shared" si="9"/>
        <v>482.26146575525928</v>
      </c>
      <c r="L97" s="473">
        <f t="shared" si="9"/>
        <v>491.58553298724127</v>
      </c>
      <c r="M97" s="473">
        <f t="shared" si="9"/>
        <v>502.29794582383551</v>
      </c>
    </row>
    <row r="98" spans="2:13">
      <c r="B98" s="472" t="s">
        <v>484</v>
      </c>
      <c r="C98" s="473">
        <f t="shared" si="9"/>
        <v>3971.3155912200173</v>
      </c>
      <c r="D98" s="473">
        <f t="shared" si="9"/>
        <v>3965.6824925526203</v>
      </c>
      <c r="E98" s="473">
        <f t="shared" si="9"/>
        <v>3910.5448128973103</v>
      </c>
      <c r="F98" s="473">
        <f t="shared" si="9"/>
        <v>3980.4927726226915</v>
      </c>
      <c r="G98" s="473">
        <f t="shared" si="9"/>
        <v>3922.3612948249056</v>
      </c>
      <c r="H98" s="473">
        <f t="shared" si="9"/>
        <v>3771.4317423219159</v>
      </c>
      <c r="I98" s="473">
        <f t="shared" si="9"/>
        <v>3716.9764534719779</v>
      </c>
      <c r="J98" s="473">
        <f t="shared" si="9"/>
        <v>3706.1466562543487</v>
      </c>
      <c r="K98" s="473">
        <f t="shared" si="9"/>
        <v>3663.4282305616916</v>
      </c>
      <c r="L98" s="473">
        <f t="shared" si="9"/>
        <v>3558.6855180281527</v>
      </c>
      <c r="M98" s="473">
        <f t="shared" si="9"/>
        <v>3619.0858784921666</v>
      </c>
    </row>
    <row r="99" spans="2:13">
      <c r="B99" s="472" t="s">
        <v>392</v>
      </c>
      <c r="C99" s="473">
        <f t="shared" si="9"/>
        <v>246.96055148660963</v>
      </c>
      <c r="D99" s="473">
        <f t="shared" si="9"/>
        <v>247.26644154038638</v>
      </c>
      <c r="E99" s="473">
        <f t="shared" si="9"/>
        <v>229.93698395158549</v>
      </c>
      <c r="F99" s="473">
        <f t="shared" si="9"/>
        <v>217.08019612906702</v>
      </c>
      <c r="G99" s="473">
        <f t="shared" si="9"/>
        <v>218.70916401284305</v>
      </c>
      <c r="H99" s="473">
        <f t="shared" si="9"/>
        <v>223.30388679416001</v>
      </c>
      <c r="I99" s="473">
        <f t="shared" si="9"/>
        <v>217.04885833206976</v>
      </c>
      <c r="J99" s="473">
        <f t="shared" si="9"/>
        <v>218.32181119749345</v>
      </c>
      <c r="K99" s="473">
        <f t="shared" si="9"/>
        <v>213.40750257176907</v>
      </c>
      <c r="L99" s="473">
        <f t="shared" si="9"/>
        <v>201.40051571752002</v>
      </c>
      <c r="M99" s="473">
        <f t="shared" si="9"/>
        <v>201.79507075005773</v>
      </c>
    </row>
    <row r="100" spans="2:13">
      <c r="B100" s="472" t="s">
        <v>485</v>
      </c>
      <c r="C100" s="473">
        <f t="shared" si="9"/>
        <v>1343.5781756186666</v>
      </c>
      <c r="D100" s="473">
        <f t="shared" si="9"/>
        <v>1381.8030034497133</v>
      </c>
      <c r="E100" s="473">
        <f t="shared" si="9"/>
        <v>1374.7488906990911</v>
      </c>
      <c r="F100" s="473">
        <f t="shared" si="9"/>
        <v>1412.4642605971717</v>
      </c>
      <c r="G100" s="473">
        <f t="shared" si="9"/>
        <v>1388.6503564321065</v>
      </c>
      <c r="H100" s="473">
        <f t="shared" si="9"/>
        <v>1359.2250508510729</v>
      </c>
      <c r="I100" s="473">
        <f t="shared" si="9"/>
        <v>1346.5558707461171</v>
      </c>
      <c r="J100" s="473">
        <f t="shared" si="9"/>
        <v>1324.3723651079042</v>
      </c>
      <c r="K100" s="473">
        <f t="shared" si="9"/>
        <v>1316.9316222412049</v>
      </c>
      <c r="L100" s="473">
        <f t="shared" si="9"/>
        <v>1310.1702932955277</v>
      </c>
      <c r="M100" s="473">
        <f t="shared" si="9"/>
        <v>1337.2930707072555</v>
      </c>
    </row>
    <row r="101" spans="2:13">
      <c r="B101" s="472" t="s">
        <v>486</v>
      </c>
      <c r="C101" s="473">
        <f t="shared" si="9"/>
        <v>1460.0286758543643</v>
      </c>
      <c r="D101" s="473">
        <f t="shared" si="9"/>
        <v>1487.1339665908044</v>
      </c>
      <c r="E101" s="473">
        <f t="shared" si="9"/>
        <v>1481.4701713556856</v>
      </c>
      <c r="F101" s="473">
        <f t="shared" si="9"/>
        <v>1525.3660863322184</v>
      </c>
      <c r="G101" s="473">
        <f t="shared" si="9"/>
        <v>1503.0105631812125</v>
      </c>
      <c r="H101" s="473">
        <f t="shared" si="9"/>
        <v>1468.2689260139732</v>
      </c>
      <c r="I101" s="473">
        <f t="shared" si="9"/>
        <v>1457.3781358910883</v>
      </c>
      <c r="J101" s="473">
        <f t="shared" si="9"/>
        <v>1434.7218538080292</v>
      </c>
      <c r="K101" s="473">
        <f t="shared" si="9"/>
        <v>1425.7035794444635</v>
      </c>
      <c r="L101" s="473">
        <f t="shared" si="9"/>
        <v>1414.8036430155882</v>
      </c>
      <c r="M101" s="473">
        <f t="shared" si="9"/>
        <v>1444.9439307047508</v>
      </c>
    </row>
    <row r="102" spans="2:13">
      <c r="B102" s="472" t="s">
        <v>601</v>
      </c>
      <c r="C102" s="473">
        <f t="shared" si="9"/>
        <v>4590.2307970333277</v>
      </c>
      <c r="D102" s="473">
        <f t="shared" si="9"/>
        <v>4544.2452035105089</v>
      </c>
      <c r="E102" s="473">
        <f t="shared" si="9"/>
        <v>4502.1039751054168</v>
      </c>
      <c r="F102" s="473">
        <f t="shared" si="9"/>
        <v>4551.7531345323387</v>
      </c>
      <c r="G102" s="473">
        <f t="shared" si="9"/>
        <v>4493.5518571785351</v>
      </c>
      <c r="H102" s="473">
        <f t="shared" si="9"/>
        <v>4334.9043789203643</v>
      </c>
      <c r="I102" s="473">
        <f t="shared" si="9"/>
        <v>4282.3185992152976</v>
      </c>
      <c r="J102" s="473">
        <f t="shared" si="9"/>
        <v>4246.281783009661</v>
      </c>
      <c r="K102" s="473">
        <f t="shared" si="9"/>
        <v>4191.2194571484852</v>
      </c>
      <c r="L102" s="473">
        <f t="shared" si="9"/>
        <v>4081.429362684537</v>
      </c>
      <c r="M102" s="473">
        <f t="shared" si="9"/>
        <v>4139.3509061388186</v>
      </c>
    </row>
    <row r="103" spans="2:13" ht="25.5">
      <c r="B103" s="472" t="s">
        <v>602</v>
      </c>
      <c r="C103" s="473">
        <f t="shared" si="9"/>
        <v>1688.9158968480751</v>
      </c>
      <c r="D103" s="473">
        <f t="shared" si="9"/>
        <v>2156.2473232851789</v>
      </c>
      <c r="E103" s="473">
        <f t="shared" si="9"/>
        <v>2558.3706712169346</v>
      </c>
      <c r="F103" s="473">
        <f t="shared" si="9"/>
        <v>3029.1164883437323</v>
      </c>
      <c r="G103" s="473">
        <f t="shared" si="9"/>
        <v>2891.3105400005297</v>
      </c>
      <c r="H103" s="473">
        <f t="shared" si="9"/>
        <v>2156.8608321973106</v>
      </c>
      <c r="I103" s="473">
        <f t="shared" si="9"/>
        <v>2120.2608176106251</v>
      </c>
      <c r="J103" s="473">
        <f t="shared" si="9"/>
        <v>2043.7723422715812</v>
      </c>
      <c r="K103" s="473">
        <f t="shared" si="9"/>
        <v>2000.6894627025717</v>
      </c>
      <c r="L103" s="473">
        <f t="shared" si="9"/>
        <v>1962.0159152715239</v>
      </c>
      <c r="M103" s="473">
        <f t="shared" si="9"/>
        <v>2027.2959390441015</v>
      </c>
    </row>
    <row r="104" spans="2:13">
      <c r="B104" s="472" t="s">
        <v>487</v>
      </c>
      <c r="C104" s="473">
        <f t="shared" si="9"/>
        <v>524.20323058082749</v>
      </c>
      <c r="D104" s="473">
        <f t="shared" si="9"/>
        <v>528.12752723583003</v>
      </c>
      <c r="E104" s="473">
        <f t="shared" si="9"/>
        <v>498.50796686384649</v>
      </c>
      <c r="F104" s="473">
        <f t="shared" si="9"/>
        <v>476.39881911957292</v>
      </c>
      <c r="G104" s="473">
        <f t="shared" si="9"/>
        <v>451.88419343637378</v>
      </c>
      <c r="H104" s="473">
        <f t="shared" si="9"/>
        <v>504.50833308306909</v>
      </c>
      <c r="I104" s="473">
        <f t="shared" si="9"/>
        <v>496.57200652697361</v>
      </c>
      <c r="J104" s="473">
        <f t="shared" si="9"/>
        <v>476.51184866466349</v>
      </c>
      <c r="K104" s="473">
        <f t="shared" si="9"/>
        <v>478.39723850674119</v>
      </c>
      <c r="L104" s="473">
        <f t="shared" si="9"/>
        <v>495.33973547593996</v>
      </c>
      <c r="M104" s="473">
        <f t="shared" si="9"/>
        <v>505.20011954903703</v>
      </c>
    </row>
    <row r="105" spans="2:13">
      <c r="B105" s="472" t="s">
        <v>488</v>
      </c>
      <c r="C105" s="473">
        <f t="shared" si="9"/>
        <v>1154.6183890665793</v>
      </c>
      <c r="D105" s="473">
        <f t="shared" si="9"/>
        <v>980.07821273976174</v>
      </c>
      <c r="E105" s="473">
        <f t="shared" si="9"/>
        <v>1017.1865166104074</v>
      </c>
      <c r="F105" s="473">
        <f t="shared" si="9"/>
        <v>1065.0382821520152</v>
      </c>
      <c r="G105" s="473">
        <f t="shared" si="9"/>
        <v>1130.9178762375163</v>
      </c>
      <c r="H105" s="473">
        <f t="shared" si="9"/>
        <v>1159.3144739316745</v>
      </c>
      <c r="I105" s="473">
        <f t="shared" si="9"/>
        <v>1210.5137027304499</v>
      </c>
      <c r="J105" s="473">
        <f t="shared" si="9"/>
        <v>1199.7519767234812</v>
      </c>
      <c r="K105" s="473">
        <f t="shared" si="9"/>
        <v>1194.3941795881517</v>
      </c>
      <c r="L105" s="473">
        <f t="shared" si="9"/>
        <v>1174.2664100787802</v>
      </c>
      <c r="M105" s="473">
        <f t="shared" si="9"/>
        <v>1212.3438181872762</v>
      </c>
    </row>
    <row r="106" spans="2:13" ht="25.5">
      <c r="B106" s="472" t="s">
        <v>603</v>
      </c>
      <c r="C106" s="473">
        <f t="shared" si="9"/>
        <v>1738.3407083825418</v>
      </c>
      <c r="D106" s="473">
        <f t="shared" si="9"/>
        <v>1765.2606793470088</v>
      </c>
      <c r="E106" s="473">
        <f t="shared" si="9"/>
        <v>1677.1649491349403</v>
      </c>
      <c r="F106" s="473">
        <f t="shared" si="9"/>
        <v>1630.9555878526724</v>
      </c>
      <c r="G106" s="473">
        <f t="shared" si="9"/>
        <v>1640.162614336457</v>
      </c>
      <c r="H106" s="473">
        <f t="shared" si="9"/>
        <v>1773.3292725871406</v>
      </c>
      <c r="I106" s="473">
        <f t="shared" si="9"/>
        <v>1763.5886897741379</v>
      </c>
      <c r="J106" s="473">
        <f t="shared" si="9"/>
        <v>1764.4211935872063</v>
      </c>
      <c r="K106" s="473">
        <f t="shared" si="9"/>
        <v>1765.3181644259512</v>
      </c>
      <c r="L106" s="473">
        <f t="shared" si="9"/>
        <v>1749.7063800300739</v>
      </c>
      <c r="M106" s="473">
        <f t="shared" si="9"/>
        <v>1786.7202886848895</v>
      </c>
    </row>
    <row r="107" spans="2:13">
      <c r="B107" s="472" t="s">
        <v>489</v>
      </c>
      <c r="C107" s="473">
        <f t="shared" si="9"/>
        <v>1545.8497582287982</v>
      </c>
      <c r="D107" s="473">
        <f t="shared" si="9"/>
        <v>1574.7796641383281</v>
      </c>
      <c r="E107" s="473">
        <f t="shared" si="9"/>
        <v>1532.1991165600582</v>
      </c>
      <c r="F107" s="473">
        <f t="shared" si="9"/>
        <v>1591.8368584766904</v>
      </c>
      <c r="G107" s="473">
        <f t="shared" si="9"/>
        <v>1589.6756418112132</v>
      </c>
      <c r="H107" s="473">
        <f t="shared" si="9"/>
        <v>1525.5754795572648</v>
      </c>
      <c r="I107" s="473">
        <f t="shared" si="9"/>
        <v>1515.0712067471279</v>
      </c>
      <c r="J107" s="473">
        <f t="shared" si="9"/>
        <v>1519.3544361181296</v>
      </c>
      <c r="K107" s="473">
        <f t="shared" si="9"/>
        <v>1498.2656281650275</v>
      </c>
      <c r="L107" s="473">
        <f t="shared" si="9"/>
        <v>1440.3243208796971</v>
      </c>
      <c r="M107" s="473">
        <f t="shared" si="9"/>
        <v>1459.9551042821149</v>
      </c>
    </row>
    <row r="108" spans="2:13" ht="25.5">
      <c r="B108" s="472" t="s">
        <v>604</v>
      </c>
      <c r="C108" s="473">
        <f t="shared" si="9"/>
        <v>806.87339136954051</v>
      </c>
      <c r="D108" s="473">
        <f t="shared" si="9"/>
        <v>801.4988736357891</v>
      </c>
      <c r="E108" s="473">
        <f t="shared" si="9"/>
        <v>756.65065888120807</v>
      </c>
      <c r="F108" s="473">
        <f t="shared" si="9"/>
        <v>725.00720384458828</v>
      </c>
      <c r="G108" s="473">
        <f t="shared" si="9"/>
        <v>718.06466766126664</v>
      </c>
      <c r="H108" s="473">
        <f t="shared" si="9"/>
        <v>767.36661516337313</v>
      </c>
      <c r="I108" s="473">
        <f t="shared" si="9"/>
        <v>756.92881083825364</v>
      </c>
      <c r="J108" s="473">
        <f t="shared" si="9"/>
        <v>746.95741006571018</v>
      </c>
      <c r="K108" s="473">
        <f t="shared" si="9"/>
        <v>742.08418930727737</v>
      </c>
      <c r="L108" s="473">
        <f t="shared" si="9"/>
        <v>734.86286868807713</v>
      </c>
      <c r="M108" s="473">
        <f t="shared" si="9"/>
        <v>746.18696537136452</v>
      </c>
    </row>
    <row r="109" spans="2:13">
      <c r="B109" s="472" t="s">
        <v>532</v>
      </c>
      <c r="C109" s="473">
        <f>C35</f>
        <v>26234.027274022825</v>
      </c>
      <c r="D109" s="473">
        <f t="shared" ref="D109:M109" si="10">D35</f>
        <v>26480.873130926084</v>
      </c>
      <c r="E109" s="473">
        <f t="shared" si="10"/>
        <v>26395.306905751077</v>
      </c>
      <c r="F109" s="473">
        <f t="shared" si="10"/>
        <v>27106.474249915696</v>
      </c>
      <c r="G109" s="473">
        <f t="shared" si="10"/>
        <v>26853.25314916475</v>
      </c>
      <c r="H109" s="473">
        <f t="shared" si="10"/>
        <v>26061.826825102387</v>
      </c>
      <c r="I109" s="473">
        <f t="shared" si="10"/>
        <v>25896.902134830885</v>
      </c>
      <c r="J109" s="473">
        <f t="shared" si="10"/>
        <v>25632.058096489058</v>
      </c>
      <c r="K109" s="473">
        <f t="shared" si="10"/>
        <v>25385.285908233647</v>
      </c>
      <c r="L109" s="473">
        <f t="shared" si="10"/>
        <v>24896.577911886616</v>
      </c>
      <c r="M109" s="473">
        <f t="shared" si="10"/>
        <v>25373.452877995624</v>
      </c>
    </row>
    <row r="110" spans="2:13">
      <c r="B110" s="473" t="str">
        <f>B43</f>
        <v>PRIMARY All Central Scenario</v>
      </c>
      <c r="C110" s="473">
        <f t="shared" ref="C110:M110" si="11">C43</f>
        <v>26112.897080204199</v>
      </c>
      <c r="D110" s="473">
        <f t="shared" si="11"/>
        <v>26475.122719025356</v>
      </c>
      <c r="E110" s="473">
        <f t="shared" si="11"/>
        <v>25073.218408798282</v>
      </c>
      <c r="F110" s="473">
        <f t="shared" si="11"/>
        <v>25011.27960203138</v>
      </c>
      <c r="G110" s="473">
        <f t="shared" si="11"/>
        <v>24885.491271623414</v>
      </c>
      <c r="H110" s="473">
        <f t="shared" si="11"/>
        <v>25202.709353547794</v>
      </c>
      <c r="I110" s="473">
        <f t="shared" si="11"/>
        <v>25326.570210358837</v>
      </c>
      <c r="J110" s="473">
        <f t="shared" si="11"/>
        <v>25267.706270256938</v>
      </c>
      <c r="K110" s="473">
        <f t="shared" si="11"/>
        <v>25166.018407203061</v>
      </c>
      <c r="L110" s="473">
        <f t="shared" si="11"/>
        <v>25552.025784867081</v>
      </c>
      <c r="M110" s="473">
        <f t="shared" si="11"/>
        <v>25291.98457662524</v>
      </c>
    </row>
    <row r="111" spans="2:13">
      <c r="B111" s="473" t="str">
        <f t="shared" ref="B111:B121" si="12">B44</f>
        <v>ART &amp; DESIGN All Central Scenario</v>
      </c>
      <c r="C111" s="473">
        <f t="shared" ref="C111:M111" si="13">C44</f>
        <v>955.710115184919</v>
      </c>
      <c r="D111" s="473">
        <f t="shared" si="13"/>
        <v>935.84049374938888</v>
      </c>
      <c r="E111" s="473">
        <f t="shared" si="13"/>
        <v>901.71115768374045</v>
      </c>
      <c r="F111" s="473">
        <f t="shared" si="13"/>
        <v>876.48469694388837</v>
      </c>
      <c r="G111" s="473">
        <f t="shared" si="13"/>
        <v>868.9283198551052</v>
      </c>
      <c r="H111" s="473">
        <f t="shared" si="13"/>
        <v>927.85582882965764</v>
      </c>
      <c r="I111" s="473">
        <f t="shared" si="13"/>
        <v>922.57784310117631</v>
      </c>
      <c r="J111" s="473">
        <f t="shared" si="13"/>
        <v>903.30353396449482</v>
      </c>
      <c r="K111" s="473">
        <f t="shared" si="13"/>
        <v>897.54318484235978</v>
      </c>
      <c r="L111" s="473">
        <f t="shared" si="13"/>
        <v>894.5959658196698</v>
      </c>
      <c r="M111" s="473">
        <f t="shared" si="13"/>
        <v>909.27930233373775</v>
      </c>
    </row>
    <row r="112" spans="2:13">
      <c r="B112" s="473" t="str">
        <f t="shared" si="12"/>
        <v>BIOLOGY All Central Scenario</v>
      </c>
      <c r="C112" s="473">
        <f t="shared" ref="C112:M112" si="14">C45</f>
        <v>1620.5784582662438</v>
      </c>
      <c r="D112" s="473">
        <f t="shared" si="14"/>
        <v>1619.8412530828045</v>
      </c>
      <c r="E112" s="473">
        <f t="shared" si="14"/>
        <v>1591.1952490679721</v>
      </c>
      <c r="F112" s="473">
        <f t="shared" si="14"/>
        <v>1650.9359181655625</v>
      </c>
      <c r="G112" s="473">
        <f t="shared" si="14"/>
        <v>1660.5569620714577</v>
      </c>
      <c r="H112" s="473">
        <f t="shared" si="14"/>
        <v>1604.2376893899923</v>
      </c>
      <c r="I112" s="473">
        <f t="shared" si="14"/>
        <v>1608.1096776623954</v>
      </c>
      <c r="J112" s="473">
        <f t="shared" si="14"/>
        <v>1614.1204308287836</v>
      </c>
      <c r="K112" s="473">
        <f t="shared" si="14"/>
        <v>1598.5496062767506</v>
      </c>
      <c r="L112" s="473">
        <f t="shared" si="14"/>
        <v>1547.147266373217</v>
      </c>
      <c r="M112" s="473">
        <f t="shared" si="14"/>
        <v>1576.5529200846415</v>
      </c>
    </row>
    <row r="113" spans="2:13">
      <c r="B113" s="473" t="str">
        <f t="shared" si="12"/>
        <v>BUSINESS STUDIES All Central Scenario</v>
      </c>
      <c r="C113" s="473">
        <f t="shared" ref="C113:M113" si="15">C46</f>
        <v>537.19134623691116</v>
      </c>
      <c r="D113" s="473">
        <f t="shared" si="15"/>
        <v>455.23281939495416</v>
      </c>
      <c r="E113" s="473">
        <f t="shared" si="15"/>
        <v>483.70171038615314</v>
      </c>
      <c r="F113" s="473">
        <f t="shared" si="15"/>
        <v>519.4596134502342</v>
      </c>
      <c r="G113" s="473">
        <f t="shared" si="15"/>
        <v>572.502100413775</v>
      </c>
      <c r="H113" s="473">
        <f t="shared" si="15"/>
        <v>572.14783091851245</v>
      </c>
      <c r="I113" s="473">
        <f t="shared" si="15"/>
        <v>601.31129190228478</v>
      </c>
      <c r="J113" s="473">
        <f t="shared" si="15"/>
        <v>607.8616054487195</v>
      </c>
      <c r="K113" s="473">
        <f t="shared" si="15"/>
        <v>601.96499473610061</v>
      </c>
      <c r="L113" s="473">
        <f t="shared" si="15"/>
        <v>575.27862175332768</v>
      </c>
      <c r="M113" s="473">
        <f t="shared" si="15"/>
        <v>592.24524554920959</v>
      </c>
    </row>
    <row r="114" spans="2:13">
      <c r="B114" s="473" t="str">
        <f t="shared" si="12"/>
        <v>CHEMISTRY All Central Scenario</v>
      </c>
      <c r="C114" s="473">
        <f t="shared" ref="C114:M114" si="16">C47</f>
        <v>1545.1631845054426</v>
      </c>
      <c r="D114" s="473">
        <f t="shared" si="16"/>
        <v>1547.8989496957008</v>
      </c>
      <c r="E114" s="473">
        <f t="shared" si="16"/>
        <v>1510.8848342364454</v>
      </c>
      <c r="F114" s="473">
        <f t="shared" si="16"/>
        <v>1565.6649373322948</v>
      </c>
      <c r="G114" s="473">
        <f t="shared" si="16"/>
        <v>1570.6651957846491</v>
      </c>
      <c r="H114" s="473">
        <f t="shared" si="16"/>
        <v>1509.8358730997984</v>
      </c>
      <c r="I114" s="473">
        <f t="shared" si="16"/>
        <v>1507.7732393754522</v>
      </c>
      <c r="J114" s="473">
        <f t="shared" si="16"/>
        <v>1514.165113858181</v>
      </c>
      <c r="K114" s="473">
        <f t="shared" si="16"/>
        <v>1495.6319856612481</v>
      </c>
      <c r="L114" s="473">
        <f t="shared" si="16"/>
        <v>1439.6856406546112</v>
      </c>
      <c r="M114" s="473">
        <f t="shared" si="16"/>
        <v>1463.662157587436</v>
      </c>
    </row>
    <row r="115" spans="2:13">
      <c r="B115" s="473" t="str">
        <f t="shared" si="12"/>
        <v>CLASSICS All Central Scenario</v>
      </c>
      <c r="C115" s="473">
        <f t="shared" ref="C115:M115" si="17">C48</f>
        <v>37.986844168570087</v>
      </c>
      <c r="D115" s="473">
        <f t="shared" si="17"/>
        <v>35.158078460572241</v>
      </c>
      <c r="E115" s="473">
        <f t="shared" si="17"/>
        <v>35.244488149455528</v>
      </c>
      <c r="F115" s="473">
        <f t="shared" si="17"/>
        <v>36.16719715968474</v>
      </c>
      <c r="G115" s="473">
        <f t="shared" si="17"/>
        <v>35.949244997743818</v>
      </c>
      <c r="H115" s="473">
        <f t="shared" si="17"/>
        <v>34.907950134336772</v>
      </c>
      <c r="I115" s="473">
        <f t="shared" si="17"/>
        <v>35.24572743720293</v>
      </c>
      <c r="J115" s="473">
        <f t="shared" si="17"/>
        <v>34.471283449189535</v>
      </c>
      <c r="K115" s="473">
        <f t="shared" si="17"/>
        <v>34.152040576905321</v>
      </c>
      <c r="L115" s="473">
        <f t="shared" si="17"/>
        <v>33.779770292169594</v>
      </c>
      <c r="M115" s="473">
        <f t="shared" si="17"/>
        <v>34.665219746006308</v>
      </c>
    </row>
    <row r="116" spans="2:13">
      <c r="B116" s="473" t="str">
        <f t="shared" si="12"/>
        <v>COMPUTING All Central Scenario</v>
      </c>
      <c r="C116" s="473">
        <f t="shared" ref="C116:M116" si="18">C49</f>
        <v>791.48947603419015</v>
      </c>
      <c r="D116" s="473">
        <f t="shared" si="18"/>
        <v>790.82412969533152</v>
      </c>
      <c r="E116" s="473">
        <f t="shared" si="18"/>
        <v>766.99971405380791</v>
      </c>
      <c r="F116" s="473">
        <f t="shared" si="18"/>
        <v>760.34567658271385</v>
      </c>
      <c r="G116" s="473">
        <f t="shared" si="18"/>
        <v>761.66655600827971</v>
      </c>
      <c r="H116" s="473">
        <f t="shared" si="18"/>
        <v>807.44104698898104</v>
      </c>
      <c r="I116" s="473">
        <f t="shared" si="18"/>
        <v>806.09707740324598</v>
      </c>
      <c r="J116" s="473">
        <f t="shared" si="18"/>
        <v>796.12289343263876</v>
      </c>
      <c r="K116" s="473">
        <f t="shared" si="18"/>
        <v>792.95097843691747</v>
      </c>
      <c r="L116" s="473">
        <f t="shared" si="18"/>
        <v>789.25052990948802</v>
      </c>
      <c r="M116" s="473">
        <f t="shared" si="18"/>
        <v>800.87235168225834</v>
      </c>
    </row>
    <row r="117" spans="2:13" ht="25.5">
      <c r="B117" s="473" t="str">
        <f t="shared" si="12"/>
        <v>DESIGN &amp; TECHNOLOGY All Central Scenario</v>
      </c>
      <c r="C117" s="473">
        <f t="shared" ref="C117:M117" si="19">C50</f>
        <v>1165.2894921036136</v>
      </c>
      <c r="D117" s="473">
        <f t="shared" si="19"/>
        <v>1157.1541358911095</v>
      </c>
      <c r="E117" s="473">
        <f t="shared" si="19"/>
        <v>1082.9294677737767</v>
      </c>
      <c r="F117" s="473">
        <f t="shared" si="19"/>
        <v>1026.479074459784</v>
      </c>
      <c r="G117" s="473">
        <f t="shared" si="19"/>
        <v>981.39279418131889</v>
      </c>
      <c r="H117" s="473">
        <f t="shared" si="19"/>
        <v>1063.4051492208755</v>
      </c>
      <c r="I117" s="473">
        <f t="shared" si="19"/>
        <v>1038.3053227899618</v>
      </c>
      <c r="J117" s="473">
        <f t="shared" si="19"/>
        <v>1000.4035441645179</v>
      </c>
      <c r="K117" s="473">
        <f t="shared" si="19"/>
        <v>992.3923972847706</v>
      </c>
      <c r="L117" s="473">
        <f t="shared" si="19"/>
        <v>1002.2496209314766</v>
      </c>
      <c r="M117" s="473">
        <f t="shared" si="19"/>
        <v>1013.7066432766612</v>
      </c>
    </row>
    <row r="118" spans="2:13">
      <c r="B118" s="473" t="str">
        <f t="shared" si="12"/>
        <v>DRAMA All Central Scenario</v>
      </c>
      <c r="C118" s="473">
        <f t="shared" ref="C118:M118" si="20">C51</f>
        <v>509.70319183359328</v>
      </c>
      <c r="D118" s="473">
        <f t="shared" si="20"/>
        <v>506.79988293029203</v>
      </c>
      <c r="E118" s="473">
        <f t="shared" si="20"/>
        <v>483.75557112324134</v>
      </c>
      <c r="F118" s="473">
        <f t="shared" si="20"/>
        <v>465.42744581877878</v>
      </c>
      <c r="G118" s="473">
        <f t="shared" si="20"/>
        <v>453.29320673946165</v>
      </c>
      <c r="H118" s="473">
        <f t="shared" si="20"/>
        <v>497.90646509891604</v>
      </c>
      <c r="I118" s="473">
        <f t="shared" si="20"/>
        <v>494.26880327504762</v>
      </c>
      <c r="J118" s="473">
        <f t="shared" si="20"/>
        <v>480.9960145343245</v>
      </c>
      <c r="K118" s="473">
        <f t="shared" si="20"/>
        <v>482.26146575525928</v>
      </c>
      <c r="L118" s="473">
        <f t="shared" si="20"/>
        <v>491.58553298724127</v>
      </c>
      <c r="M118" s="473">
        <f t="shared" si="20"/>
        <v>502.29794582383551</v>
      </c>
    </row>
    <row r="119" spans="2:13">
      <c r="B119" s="473" t="str">
        <f t="shared" si="12"/>
        <v>ENGLISH All Central Scenario</v>
      </c>
      <c r="C119" s="473">
        <f>C52</f>
        <v>3971.3155912200173</v>
      </c>
      <c r="D119" s="473">
        <f t="shared" ref="D119:M119" si="21">D52</f>
        <v>3965.6824925526203</v>
      </c>
      <c r="E119" s="473">
        <f t="shared" si="21"/>
        <v>3910.5448128973103</v>
      </c>
      <c r="F119" s="473">
        <f t="shared" si="21"/>
        <v>3980.4927726226915</v>
      </c>
      <c r="G119" s="473">
        <f t="shared" si="21"/>
        <v>3922.3612948249056</v>
      </c>
      <c r="H119" s="473">
        <f t="shared" si="21"/>
        <v>3771.4317423219159</v>
      </c>
      <c r="I119" s="473">
        <f t="shared" si="21"/>
        <v>3716.9764534719779</v>
      </c>
      <c r="J119" s="473">
        <f t="shared" si="21"/>
        <v>3706.1466562543487</v>
      </c>
      <c r="K119" s="473">
        <f t="shared" si="21"/>
        <v>3663.4282305616916</v>
      </c>
      <c r="L119" s="473">
        <f t="shared" si="21"/>
        <v>3558.6855180281527</v>
      </c>
      <c r="M119" s="473">
        <f t="shared" si="21"/>
        <v>3619.0858784921666</v>
      </c>
    </row>
    <row r="120" spans="2:13">
      <c r="B120" s="473" t="str">
        <f t="shared" si="12"/>
        <v>FOOD All Central Scenario</v>
      </c>
      <c r="C120" s="473">
        <f>C53</f>
        <v>246.96055148660963</v>
      </c>
      <c r="D120" s="473">
        <f t="shared" ref="D120:M120" si="22">D53</f>
        <v>247.26644154038638</v>
      </c>
      <c r="E120" s="473">
        <f t="shared" si="22"/>
        <v>229.93698395158549</v>
      </c>
      <c r="F120" s="473">
        <f t="shared" si="22"/>
        <v>217.08019612906702</v>
      </c>
      <c r="G120" s="473">
        <f t="shared" si="22"/>
        <v>218.70916401284305</v>
      </c>
      <c r="H120" s="473">
        <f t="shared" si="22"/>
        <v>223.30388679416001</v>
      </c>
      <c r="I120" s="473">
        <f t="shared" si="22"/>
        <v>217.04885833206976</v>
      </c>
      <c r="J120" s="473">
        <f t="shared" si="22"/>
        <v>218.32181119749345</v>
      </c>
      <c r="K120" s="473">
        <f t="shared" si="22"/>
        <v>213.40750257176907</v>
      </c>
      <c r="L120" s="473">
        <f t="shared" si="22"/>
        <v>201.40051571752002</v>
      </c>
      <c r="M120" s="473">
        <f t="shared" si="22"/>
        <v>201.79507075005773</v>
      </c>
    </row>
    <row r="121" spans="2:13">
      <c r="B121" s="473" t="str">
        <f t="shared" si="12"/>
        <v>GEOGRAPHY All Central Scenario</v>
      </c>
      <c r="C121" s="473">
        <f>C54</f>
        <v>1343.5781756186666</v>
      </c>
      <c r="D121" s="473">
        <f t="shared" ref="D121:M121" si="23">D54</f>
        <v>1381.8030034497133</v>
      </c>
      <c r="E121" s="473">
        <f t="shared" si="23"/>
        <v>1374.7488906990911</v>
      </c>
      <c r="F121" s="473">
        <f t="shared" si="23"/>
        <v>1412.4642605971717</v>
      </c>
      <c r="G121" s="473">
        <f t="shared" si="23"/>
        <v>1388.6503564321065</v>
      </c>
      <c r="H121" s="473">
        <f t="shared" si="23"/>
        <v>1359.2250508510729</v>
      </c>
      <c r="I121" s="473">
        <f t="shared" si="23"/>
        <v>1346.5558707461171</v>
      </c>
      <c r="J121" s="473">
        <f t="shared" si="23"/>
        <v>1324.3723651079042</v>
      </c>
      <c r="K121" s="473">
        <f t="shared" si="23"/>
        <v>1316.9316222412049</v>
      </c>
      <c r="L121" s="473">
        <f t="shared" si="23"/>
        <v>1310.1702932955277</v>
      </c>
      <c r="M121" s="473">
        <f t="shared" si="23"/>
        <v>1337.2930707072555</v>
      </c>
    </row>
    <row r="122" spans="2:13">
      <c r="B122" s="473" t="str">
        <f t="shared" ref="B122:I130" si="24">B55</f>
        <v>HISTORY All Central Scenario</v>
      </c>
      <c r="C122" s="473">
        <f t="shared" si="24"/>
        <v>1460.0286758543643</v>
      </c>
      <c r="D122" s="473">
        <f t="shared" si="24"/>
        <v>1487.1339665908044</v>
      </c>
      <c r="E122" s="473">
        <f t="shared" si="24"/>
        <v>1481.4701713556856</v>
      </c>
      <c r="F122" s="473">
        <f t="shared" si="24"/>
        <v>1525.3660863322184</v>
      </c>
      <c r="G122" s="473">
        <f t="shared" si="24"/>
        <v>1503.0105631812125</v>
      </c>
      <c r="H122" s="473">
        <f t="shared" si="24"/>
        <v>1468.2689260139732</v>
      </c>
      <c r="I122" s="473">
        <f t="shared" si="24"/>
        <v>1457.3781358910883</v>
      </c>
      <c r="J122" s="473">
        <f t="shared" ref="J122:J130" si="25">J55</f>
        <v>1434.7218538080292</v>
      </c>
      <c r="K122" s="473">
        <f t="shared" ref="K122:M130" si="26">K55</f>
        <v>1425.7035794444635</v>
      </c>
      <c r="L122" s="473">
        <f t="shared" si="26"/>
        <v>1414.8036430155882</v>
      </c>
      <c r="M122" s="473">
        <f t="shared" si="26"/>
        <v>1444.9439307047508</v>
      </c>
    </row>
    <row r="123" spans="2:13">
      <c r="B123" s="473" t="str">
        <f t="shared" si="24"/>
        <v>MATHEMATICS All Central Scenario</v>
      </c>
      <c r="C123" s="473">
        <f t="shared" si="24"/>
        <v>4590.2307970333277</v>
      </c>
      <c r="D123" s="473">
        <f t="shared" si="24"/>
        <v>4544.2452035105089</v>
      </c>
      <c r="E123" s="473">
        <f t="shared" si="24"/>
        <v>4502.1039751054168</v>
      </c>
      <c r="F123" s="473">
        <f t="shared" si="24"/>
        <v>4551.7531345323387</v>
      </c>
      <c r="G123" s="473">
        <f t="shared" si="24"/>
        <v>4493.5518571785351</v>
      </c>
      <c r="H123" s="473">
        <f t="shared" si="24"/>
        <v>4334.9043789203643</v>
      </c>
      <c r="I123" s="473">
        <f t="shared" si="24"/>
        <v>4282.3185992152976</v>
      </c>
      <c r="J123" s="473">
        <f t="shared" si="25"/>
        <v>4246.281783009661</v>
      </c>
      <c r="K123" s="473">
        <f t="shared" si="26"/>
        <v>4191.2194571484852</v>
      </c>
      <c r="L123" s="473">
        <f t="shared" si="26"/>
        <v>4081.429362684537</v>
      </c>
      <c r="M123" s="473">
        <f t="shared" si="26"/>
        <v>4139.3509061388186</v>
      </c>
    </row>
    <row r="124" spans="2:13" ht="25.5">
      <c r="B124" s="473" t="str">
        <f t="shared" si="24"/>
        <v>MODERN FOREIGN LANGUAGES All Central Scenario</v>
      </c>
      <c r="C124" s="473">
        <f t="shared" si="24"/>
        <v>1688.9158968480751</v>
      </c>
      <c r="D124" s="473">
        <f t="shared" si="24"/>
        <v>2156.2473232851789</v>
      </c>
      <c r="E124" s="473">
        <f t="shared" si="24"/>
        <v>2558.3706712169346</v>
      </c>
      <c r="F124" s="473">
        <f t="shared" si="24"/>
        <v>3029.1164883437323</v>
      </c>
      <c r="G124" s="473">
        <f t="shared" si="24"/>
        <v>2891.3105400005297</v>
      </c>
      <c r="H124" s="473">
        <f t="shared" si="24"/>
        <v>2156.8608321973106</v>
      </c>
      <c r="I124" s="473">
        <f t="shared" si="24"/>
        <v>2120.2608176106251</v>
      </c>
      <c r="J124" s="473">
        <f t="shared" si="25"/>
        <v>2043.7723422715812</v>
      </c>
      <c r="K124" s="473">
        <f t="shared" si="26"/>
        <v>2000.6894627025717</v>
      </c>
      <c r="L124" s="473">
        <f t="shared" si="26"/>
        <v>1962.0159152715239</v>
      </c>
      <c r="M124" s="473">
        <f t="shared" si="26"/>
        <v>2027.2959390441015</v>
      </c>
    </row>
    <row r="125" spans="2:13">
      <c r="B125" s="473" t="str">
        <f t="shared" si="24"/>
        <v>MUSIC All Central Scenario</v>
      </c>
      <c r="C125" s="473">
        <f t="shared" si="24"/>
        <v>524.20323058082749</v>
      </c>
      <c r="D125" s="473">
        <f t="shared" si="24"/>
        <v>528.12752723583003</v>
      </c>
      <c r="E125" s="473">
        <f t="shared" si="24"/>
        <v>498.50796686384649</v>
      </c>
      <c r="F125" s="473">
        <f t="shared" si="24"/>
        <v>476.39881911957292</v>
      </c>
      <c r="G125" s="473">
        <f t="shared" si="24"/>
        <v>451.88419343637378</v>
      </c>
      <c r="H125" s="473">
        <f t="shared" si="24"/>
        <v>504.50833308306909</v>
      </c>
      <c r="I125" s="473">
        <f t="shared" si="24"/>
        <v>496.57200652697361</v>
      </c>
      <c r="J125" s="473">
        <f t="shared" si="25"/>
        <v>476.51184866466349</v>
      </c>
      <c r="K125" s="473">
        <f t="shared" si="26"/>
        <v>478.39723850674119</v>
      </c>
      <c r="L125" s="473">
        <f t="shared" si="26"/>
        <v>495.33973547593996</v>
      </c>
      <c r="M125" s="473">
        <f t="shared" si="26"/>
        <v>505.20011954903703</v>
      </c>
    </row>
    <row r="126" spans="2:13">
      <c r="B126" s="473" t="str">
        <f t="shared" si="24"/>
        <v>OTHERS All Central Scenario</v>
      </c>
      <c r="C126" s="473">
        <f t="shared" si="24"/>
        <v>1154.6183890665793</v>
      </c>
      <c r="D126" s="473">
        <f t="shared" si="24"/>
        <v>980.07821273976174</v>
      </c>
      <c r="E126" s="473">
        <f t="shared" si="24"/>
        <v>1017.1865166104074</v>
      </c>
      <c r="F126" s="473">
        <f t="shared" si="24"/>
        <v>1065.0382821520152</v>
      </c>
      <c r="G126" s="473">
        <f t="shared" si="24"/>
        <v>1130.9178762375163</v>
      </c>
      <c r="H126" s="473">
        <f t="shared" si="24"/>
        <v>1159.3144739316745</v>
      </c>
      <c r="I126" s="473">
        <f t="shared" si="24"/>
        <v>1210.5137027304499</v>
      </c>
      <c r="J126" s="473">
        <f t="shared" si="25"/>
        <v>1199.7519767234812</v>
      </c>
      <c r="K126" s="473">
        <f t="shared" si="26"/>
        <v>1194.3941795881517</v>
      </c>
      <c r="L126" s="473">
        <f t="shared" si="26"/>
        <v>1174.2664100787802</v>
      </c>
      <c r="M126" s="473">
        <f t="shared" si="26"/>
        <v>1212.3438181872762</v>
      </c>
    </row>
    <row r="127" spans="2:13" ht="25.5">
      <c r="B127" s="473" t="str">
        <f t="shared" si="24"/>
        <v>PHYSICAL EDUCATION All Central Scenario</v>
      </c>
      <c r="C127" s="473">
        <f t="shared" si="24"/>
        <v>1738.3407083825418</v>
      </c>
      <c r="D127" s="473">
        <f t="shared" si="24"/>
        <v>1765.2606793470088</v>
      </c>
      <c r="E127" s="473">
        <f t="shared" si="24"/>
        <v>1677.1649491349403</v>
      </c>
      <c r="F127" s="473">
        <f t="shared" si="24"/>
        <v>1630.9555878526724</v>
      </c>
      <c r="G127" s="473">
        <f t="shared" si="24"/>
        <v>1640.162614336457</v>
      </c>
      <c r="H127" s="473">
        <f t="shared" si="24"/>
        <v>1773.3292725871406</v>
      </c>
      <c r="I127" s="473">
        <f t="shared" si="24"/>
        <v>1763.5886897741379</v>
      </c>
      <c r="J127" s="473">
        <f t="shared" si="25"/>
        <v>1764.4211935872063</v>
      </c>
      <c r="K127" s="473">
        <f t="shared" si="26"/>
        <v>1765.3181644259512</v>
      </c>
      <c r="L127" s="473">
        <f t="shared" si="26"/>
        <v>1749.7063800300739</v>
      </c>
      <c r="M127" s="473">
        <f t="shared" si="26"/>
        <v>1786.7202886848895</v>
      </c>
    </row>
    <row r="128" spans="2:13">
      <c r="B128" s="473" t="str">
        <f t="shared" si="24"/>
        <v>PHYSICS All Central Scenario</v>
      </c>
      <c r="C128" s="473">
        <f t="shared" si="24"/>
        <v>1545.8497582287982</v>
      </c>
      <c r="D128" s="473">
        <f t="shared" si="24"/>
        <v>1574.7796641383281</v>
      </c>
      <c r="E128" s="473">
        <f t="shared" si="24"/>
        <v>1532.1991165600582</v>
      </c>
      <c r="F128" s="473">
        <f t="shared" si="24"/>
        <v>1591.8368584766904</v>
      </c>
      <c r="G128" s="473">
        <f t="shared" si="24"/>
        <v>1589.6756418112132</v>
      </c>
      <c r="H128" s="473">
        <f t="shared" si="24"/>
        <v>1525.5754795572648</v>
      </c>
      <c r="I128" s="473">
        <f t="shared" si="24"/>
        <v>1515.0712067471279</v>
      </c>
      <c r="J128" s="473">
        <f t="shared" si="25"/>
        <v>1519.3544361181296</v>
      </c>
      <c r="K128" s="473">
        <f t="shared" si="26"/>
        <v>1498.2656281650275</v>
      </c>
      <c r="L128" s="473">
        <f t="shared" si="26"/>
        <v>1440.3243208796971</v>
      </c>
      <c r="M128" s="473">
        <f t="shared" si="26"/>
        <v>1459.9551042821149</v>
      </c>
    </row>
    <row r="129" spans="2:13" ht="25.5">
      <c r="B129" s="473" t="str">
        <f t="shared" si="24"/>
        <v>RELIGIOUS EDUCATION All Central Scenario</v>
      </c>
      <c r="C129" s="473">
        <f t="shared" si="24"/>
        <v>806.87339136954051</v>
      </c>
      <c r="D129" s="473">
        <f t="shared" si="24"/>
        <v>801.4988736357891</v>
      </c>
      <c r="E129" s="473">
        <f t="shared" si="24"/>
        <v>756.65065888120807</v>
      </c>
      <c r="F129" s="473">
        <f t="shared" si="24"/>
        <v>725.00720384458828</v>
      </c>
      <c r="G129" s="473">
        <f t="shared" si="24"/>
        <v>718.06466766126664</v>
      </c>
      <c r="H129" s="473">
        <f t="shared" si="24"/>
        <v>767.36661516337313</v>
      </c>
      <c r="I129" s="473">
        <f t="shared" si="24"/>
        <v>756.92881083825364</v>
      </c>
      <c r="J129" s="473">
        <f t="shared" si="25"/>
        <v>746.95741006571018</v>
      </c>
      <c r="K129" s="473">
        <f t="shared" si="26"/>
        <v>742.08418930727737</v>
      </c>
      <c r="L129" s="473">
        <f t="shared" si="26"/>
        <v>734.86286868807713</v>
      </c>
      <c r="M129" s="473">
        <f t="shared" si="26"/>
        <v>746.18696537136452</v>
      </c>
    </row>
    <row r="130" spans="2:13">
      <c r="B130" s="473" t="str">
        <f t="shared" si="24"/>
        <v>SECONDARY All Central Scenario</v>
      </c>
      <c r="C130" s="473">
        <f t="shared" si="24"/>
        <v>26234.027274022825</v>
      </c>
      <c r="D130" s="473">
        <f t="shared" si="24"/>
        <v>26480.873130926084</v>
      </c>
      <c r="E130" s="473">
        <f t="shared" si="24"/>
        <v>26395.306905751077</v>
      </c>
      <c r="F130" s="473">
        <f t="shared" si="24"/>
        <v>27106.474249915696</v>
      </c>
      <c r="G130" s="473">
        <f t="shared" si="24"/>
        <v>26853.25314916475</v>
      </c>
      <c r="H130" s="473">
        <f t="shared" si="24"/>
        <v>26061.826825102387</v>
      </c>
      <c r="I130" s="473">
        <f t="shared" si="24"/>
        <v>25896.902134830885</v>
      </c>
      <c r="J130" s="473">
        <f t="shared" si="25"/>
        <v>25632.058096489058</v>
      </c>
      <c r="K130" s="473">
        <f t="shared" si="26"/>
        <v>25385.285908233647</v>
      </c>
      <c r="L130" s="473">
        <f t="shared" si="26"/>
        <v>24896.577911886616</v>
      </c>
      <c r="M130" s="473">
        <f t="shared" si="26"/>
        <v>25373.452877995624</v>
      </c>
    </row>
  </sheetData>
  <hyperlinks>
    <hyperlink ref="A2" location="'Title_&amp;_Contents'!A1" display="Contents"/>
    <hyperlink ref="B2" location="Map_of_sheets!A1" display="Map of sheets"/>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Q36"/>
  <sheetViews>
    <sheetView showGridLines="0" zoomScale="90" zoomScaleNormal="90" workbookViewId="0"/>
  </sheetViews>
  <sheetFormatPr defaultColWidth="9" defaultRowHeight="12.75"/>
  <cols>
    <col min="1" max="1" width="9" style="295"/>
    <col min="2" max="2" width="32.73046875" style="295" customWidth="1"/>
    <col min="3" max="14" width="10.73046875" style="295" customWidth="1"/>
    <col min="15" max="16384" width="9" style="295"/>
  </cols>
  <sheetData>
    <row r="1" spans="1:17" s="329" customFormat="1" ht="13.9">
      <c r="A1" s="328" t="str">
        <f>ModelBanner</f>
        <v>TSM_202021</v>
      </c>
    </row>
    <row r="2" spans="1:17" s="329" customFormat="1" ht="13.9">
      <c r="A2" s="865" t="s">
        <v>13</v>
      </c>
      <c r="B2" s="865" t="s">
        <v>30</v>
      </c>
    </row>
    <row r="3" spans="1:17" s="329" customFormat="1" ht="13.9">
      <c r="A3" s="330"/>
    </row>
    <row r="4" spans="1:17" s="333" customFormat="1" ht="13.15">
      <c r="A4" s="331" t="s">
        <v>26</v>
      </c>
      <c r="B4" s="331"/>
      <c r="C4" s="331"/>
      <c r="D4" s="331"/>
      <c r="E4" s="332"/>
      <c r="F4" s="331"/>
      <c r="G4" s="331"/>
      <c r="H4" s="331"/>
      <c r="I4" s="331"/>
      <c r="J4" s="331"/>
      <c r="K4" s="331"/>
      <c r="L4" s="331"/>
    </row>
    <row r="5" spans="1:17" s="335" customFormat="1" ht="13.15">
      <c r="A5" s="1490" t="s">
        <v>349</v>
      </c>
      <c r="B5" s="1490"/>
      <c r="C5" s="1490"/>
      <c r="D5" s="1490"/>
      <c r="E5" s="1490"/>
      <c r="F5" s="1490"/>
      <c r="G5" s="1490"/>
      <c r="H5" s="1490"/>
      <c r="I5" s="1490"/>
      <c r="J5" s="1490"/>
      <c r="K5" s="1490"/>
      <c r="L5" s="1490"/>
      <c r="M5" s="334"/>
      <c r="N5" s="334"/>
      <c r="O5" s="334"/>
      <c r="P5" s="334"/>
      <c r="Q5" s="334"/>
    </row>
    <row r="6" spans="1:17" s="339" customFormat="1" ht="13.15">
      <c r="A6" s="336" t="s">
        <v>1287</v>
      </c>
      <c r="B6" s="337"/>
      <c r="C6" s="337"/>
      <c r="D6" s="337"/>
      <c r="E6" s="332"/>
      <c r="F6" s="337"/>
      <c r="G6" s="337"/>
      <c r="H6" s="337"/>
      <c r="I6" s="337"/>
      <c r="J6" s="337"/>
      <c r="K6" s="337"/>
      <c r="L6" s="337"/>
      <c r="M6" s="338"/>
      <c r="N6" s="338"/>
      <c r="O6" s="338"/>
      <c r="P6" s="338"/>
      <c r="Q6" s="338"/>
    </row>
    <row r="7" spans="1:17" s="339" customFormat="1" ht="13.15">
      <c r="A7" s="340" t="s">
        <v>339</v>
      </c>
      <c r="B7" s="336"/>
      <c r="C7" s="337"/>
      <c r="D7" s="337"/>
      <c r="E7" s="332"/>
      <c r="F7" s="337"/>
      <c r="G7" s="337"/>
      <c r="H7" s="337"/>
      <c r="I7" s="337"/>
      <c r="J7" s="337"/>
      <c r="K7" s="337"/>
      <c r="L7" s="337"/>
      <c r="M7" s="338"/>
      <c r="N7" s="338"/>
      <c r="O7" s="338"/>
      <c r="P7" s="338"/>
      <c r="Q7" s="338"/>
    </row>
    <row r="8" spans="1:17" s="339" customFormat="1" ht="13.15">
      <c r="A8" s="336" t="s">
        <v>24</v>
      </c>
      <c r="B8" s="337"/>
      <c r="C8" s="337"/>
      <c r="D8" s="337"/>
      <c r="E8" s="332"/>
      <c r="F8" s="337"/>
      <c r="G8" s="337"/>
      <c r="H8" s="337"/>
      <c r="I8" s="337"/>
      <c r="J8" s="337"/>
      <c r="K8" s="337"/>
      <c r="L8" s="337"/>
      <c r="M8" s="338"/>
      <c r="N8" s="338"/>
      <c r="O8" s="338"/>
      <c r="P8" s="338"/>
      <c r="Q8" s="338"/>
    </row>
    <row r="9" spans="1:17" s="339" customFormat="1" ht="13.15">
      <c r="A9" s="340" t="s">
        <v>123</v>
      </c>
      <c r="B9" s="337"/>
      <c r="C9" s="337"/>
      <c r="D9" s="337"/>
      <c r="E9" s="332"/>
      <c r="F9" s="337"/>
      <c r="G9" s="337"/>
      <c r="H9" s="337"/>
      <c r="I9" s="337"/>
      <c r="J9" s="337"/>
      <c r="K9" s="337"/>
      <c r="L9" s="337"/>
      <c r="M9" s="338"/>
      <c r="N9" s="338"/>
      <c r="O9" s="338"/>
      <c r="P9" s="338"/>
      <c r="Q9" s="338"/>
    </row>
    <row r="10" spans="1:17" s="347" customFormat="1" ht="13.5" customHeight="1">
      <c r="A10" s="341">
        <f>SUM(A13:A2221)</f>
        <v>0</v>
      </c>
      <c r="B10" s="342"/>
      <c r="C10" s="343"/>
      <c r="D10" s="344"/>
      <c r="E10" s="344"/>
      <c r="F10" s="344"/>
      <c r="G10" s="345"/>
      <c r="H10" s="344"/>
      <c r="I10" s="344"/>
      <c r="J10" s="345"/>
      <c r="K10" s="346"/>
      <c r="L10" s="346"/>
      <c r="M10" s="346"/>
      <c r="N10" s="346"/>
      <c r="O10" s="346"/>
      <c r="P10" s="346"/>
      <c r="Q10" s="346"/>
    </row>
    <row r="13" spans="1:17" ht="13.15">
      <c r="B13" s="348"/>
      <c r="C13" s="348" t="str">
        <f>'Art_&amp;_Design_1'!C293</f>
        <v>2019/20</v>
      </c>
      <c r="D13" s="348" t="str">
        <f>'Art_&amp;_Design_1'!D293</f>
        <v>2020/21</v>
      </c>
      <c r="E13" s="348" t="str">
        <f>'Art_&amp;_Design_1'!E293</f>
        <v>2021/22</v>
      </c>
      <c r="F13" s="348" t="str">
        <f>'Art_&amp;_Design_1'!F293</f>
        <v>2022/23</v>
      </c>
      <c r="G13" s="348" t="str">
        <f>'Art_&amp;_Design_1'!G293</f>
        <v>2023/24</v>
      </c>
      <c r="H13" s="348" t="str">
        <f>'Art_&amp;_Design_1'!H293</f>
        <v>2024/25</v>
      </c>
      <c r="I13" s="348" t="str">
        <f>'Art_&amp;_Design_1'!I293</f>
        <v>2025/26</v>
      </c>
      <c r="J13" s="348" t="str">
        <f>'Art_&amp;_Design_1'!J293</f>
        <v>2026/27</v>
      </c>
      <c r="K13" s="348" t="str">
        <f>'Art_&amp;_Design_1'!K293</f>
        <v>2027/28</v>
      </c>
      <c r="L13" s="348" t="str">
        <f>'Art_&amp;_Design_1'!L293</f>
        <v>2028/29</v>
      </c>
      <c r="M13" s="348" t="str">
        <f>'Art_&amp;_Design_1'!M293</f>
        <v>2029/30</v>
      </c>
    </row>
    <row r="14" spans="1:17" ht="13.15">
      <c r="B14" s="365" t="str">
        <f>Primary_1!B282</f>
        <v>Primary Wastage</v>
      </c>
      <c r="C14" s="271">
        <f>Primary_1!C282</f>
        <v>20781.941954773847</v>
      </c>
      <c r="D14" s="271">
        <f>Primary_1!D282</f>
        <v>21058.16943565512</v>
      </c>
      <c r="E14" s="271">
        <f>Primary_1!E282</f>
        <v>21187.191757437915</v>
      </c>
      <c r="F14" s="271">
        <f>Primary_1!F282</f>
        <v>21356.026798825864</v>
      </c>
      <c r="G14" s="271">
        <f>Primary_1!G282</f>
        <v>21294.870386401264</v>
      </c>
      <c r="H14" s="271">
        <f>Primary_1!H282</f>
        <v>21228.931337691698</v>
      </c>
      <c r="I14" s="271">
        <f>Primary_1!I282</f>
        <v>21202.72717749104</v>
      </c>
      <c r="J14" s="271">
        <f>Primary_1!J282</f>
        <v>21191.281609616115</v>
      </c>
      <c r="K14" s="271">
        <f>Primary_1!K282</f>
        <v>21174.067003509481</v>
      </c>
      <c r="L14" s="271">
        <f>Primary_1!L282</f>
        <v>21147.390276446771</v>
      </c>
      <c r="M14" s="271">
        <f>Primary_1!M282</f>
        <v>21161.562374656834</v>
      </c>
    </row>
    <row r="15" spans="1:17" ht="13.15">
      <c r="B15" s="348" t="str">
        <f>'Art_&amp;_Design_1'!B282</f>
        <v>Art &amp; Design Wastage</v>
      </c>
      <c r="C15" s="271">
        <f>'Art_&amp;_Design_1'!C282</f>
        <v>666.37504345166144</v>
      </c>
      <c r="D15" s="271">
        <f>'Art_&amp;_Design_1'!D282</f>
        <v>685.93319513616643</v>
      </c>
      <c r="E15" s="271">
        <f>'Art_&amp;_Design_1'!E282</f>
        <v>695.01233124556256</v>
      </c>
      <c r="F15" s="271">
        <f>'Art_&amp;_Design_1'!F282</f>
        <v>705.49403187393364</v>
      </c>
      <c r="G15" s="271">
        <f>'Art_&amp;_Design_1'!G282</f>
        <v>703.82037266231293</v>
      </c>
      <c r="H15" s="271">
        <f>'Art_&amp;_Design_1'!H282</f>
        <v>701.24617256098531</v>
      </c>
      <c r="I15" s="271">
        <f>'Art_&amp;_Design_1'!I282</f>
        <v>704.39499473299816</v>
      </c>
      <c r="J15" s="271">
        <f>'Art_&amp;_Design_1'!J282</f>
        <v>706.48405446872277</v>
      </c>
      <c r="K15" s="271">
        <f>'Art_&amp;_Design_1'!K282</f>
        <v>706.40688686791327</v>
      </c>
      <c r="L15" s="271">
        <f>'Art_&amp;_Design_1'!L282</f>
        <v>705.81699990798074</v>
      </c>
      <c r="M15" s="271">
        <f>'Art_&amp;_Design_1'!M282</f>
        <v>705.10781554549453</v>
      </c>
    </row>
    <row r="16" spans="1:17" ht="13.15">
      <c r="B16" s="348" t="str">
        <f>Biology_1!B282</f>
        <v>Biology Wastage</v>
      </c>
      <c r="C16" s="271">
        <f>Biology_1!C282</f>
        <v>1180.3462879078656</v>
      </c>
      <c r="D16" s="271">
        <f>Biology_1!D282</f>
        <v>1226.1932162958881</v>
      </c>
      <c r="E16" s="271">
        <f>Biology_1!E282</f>
        <v>1251.5997135065145</v>
      </c>
      <c r="F16" s="271">
        <f>Biology_1!F282</f>
        <v>1285.4750954644865</v>
      </c>
      <c r="G16" s="271">
        <f>Biology_1!G282</f>
        <v>1301.1631566743226</v>
      </c>
      <c r="H16" s="271">
        <f>Biology_1!H282</f>
        <v>1314.5443863230516</v>
      </c>
      <c r="I16" s="271">
        <f>Biology_1!I282</f>
        <v>1318.3074154040901</v>
      </c>
      <c r="J16" s="271">
        <f>Biology_1!J282</f>
        <v>1321.3969235973373</v>
      </c>
      <c r="K16" s="271">
        <f>Biology_1!K282</f>
        <v>1324.2862291863455</v>
      </c>
      <c r="L16" s="271">
        <f>Biology_1!L282</f>
        <v>1324.5240948642063</v>
      </c>
      <c r="M16" s="271">
        <f>Biology_1!M282</f>
        <v>1318.3428619994538</v>
      </c>
    </row>
    <row r="17" spans="2:13" ht="13.15">
      <c r="B17" s="348" t="str">
        <f>Business_Studies_1!B282</f>
        <v>Business Studies Wastage</v>
      </c>
      <c r="C17" s="271">
        <f>Business_Studies_1!C282</f>
        <v>377.29422069709017</v>
      </c>
      <c r="D17" s="271">
        <f>Business_Studies_1!D282</f>
        <v>390.80813787736827</v>
      </c>
      <c r="E17" s="271">
        <f>Business_Studies_1!E282</f>
        <v>389.30682521453446</v>
      </c>
      <c r="F17" s="271">
        <f>Business_Studies_1!F282</f>
        <v>397.11516625296605</v>
      </c>
      <c r="G17" s="271">
        <f>Business_Studies_1!G282</f>
        <v>398.88200399924108</v>
      </c>
      <c r="H17" s="271">
        <f>Business_Studies_1!H282</f>
        <v>405.19434773248634</v>
      </c>
      <c r="I17" s="271">
        <f>Business_Studies_1!I282</f>
        <v>410.39799891112079</v>
      </c>
      <c r="J17" s="271">
        <f>Business_Studies_1!J282</f>
        <v>417.60443871839459</v>
      </c>
      <c r="K17" s="271">
        <f>Business_Studies_1!K282</f>
        <v>424.45350594962326</v>
      </c>
      <c r="L17" s="271">
        <f>Business_Studies_1!L282</f>
        <v>429.86533899214305</v>
      </c>
      <c r="M17" s="271">
        <f>Business_Studies_1!M282</f>
        <v>432.07470736688788</v>
      </c>
    </row>
    <row r="18" spans="2:13" ht="13.15">
      <c r="B18" s="348" t="str">
        <f>Chemistry_1!B282</f>
        <v>Chemistry Wastage</v>
      </c>
      <c r="C18" s="271">
        <f>Chemistry_1!C282</f>
        <v>1087.7836930141823</v>
      </c>
      <c r="D18" s="271">
        <f>Chemistry_1!D282</f>
        <v>1134.8075701734033</v>
      </c>
      <c r="E18" s="271">
        <f>Chemistry_1!E282</f>
        <v>1160.8936930837938</v>
      </c>
      <c r="F18" s="271">
        <f>Chemistry_1!F282</f>
        <v>1197.520160970736</v>
      </c>
      <c r="G18" s="271">
        <f>Chemistry_1!G282</f>
        <v>1213.1820505622695</v>
      </c>
      <c r="H18" s="271">
        <f>Chemistry_1!H282</f>
        <v>1226.5736246396227</v>
      </c>
      <c r="I18" s="271">
        <f>Chemistry_1!I282</f>
        <v>1230.2226099903671</v>
      </c>
      <c r="J18" s="271">
        <f>Chemistry_1!J282</f>
        <v>1233.0025401517878</v>
      </c>
      <c r="K18" s="271">
        <f>Chemistry_1!K282</f>
        <v>1236.1073719546648</v>
      </c>
      <c r="L18" s="271">
        <f>Chemistry_1!L282</f>
        <v>1236.465989983823</v>
      </c>
      <c r="M18" s="271">
        <f>Chemistry_1!M282</f>
        <v>1230.0021675678574</v>
      </c>
    </row>
    <row r="19" spans="2:13" ht="13.15">
      <c r="B19" s="348" t="str">
        <f>Classics_1!B282</f>
        <v>Classics Wastage</v>
      </c>
      <c r="C19" s="271">
        <f>Classics_1!C282</f>
        <v>23.338407806875939</v>
      </c>
      <c r="D19" s="271">
        <f>Classics_1!D282</f>
        <v>24.41960176553598</v>
      </c>
      <c r="E19" s="271">
        <f>Classics_1!E282</f>
        <v>24.848281100300696</v>
      </c>
      <c r="F19" s="271">
        <f>Classics_1!F282</f>
        <v>25.703654698497282</v>
      </c>
      <c r="G19" s="271">
        <f>Classics_1!G282</f>
        <v>26.125087943605145</v>
      </c>
      <c r="H19" s="271">
        <f>Classics_1!H282</f>
        <v>26.489255271145197</v>
      </c>
      <c r="I19" s="271">
        <f>Classics_1!I282</f>
        <v>26.704423815545461</v>
      </c>
      <c r="J19" s="271">
        <f>Classics_1!J282</f>
        <v>26.940488376438147</v>
      </c>
      <c r="K19" s="271">
        <f>Classics_1!K282</f>
        <v>27.065405691913782</v>
      </c>
      <c r="L19" s="271">
        <f>Classics_1!L282</f>
        <v>27.143248746840271</v>
      </c>
      <c r="M19" s="271">
        <f>Classics_1!M282</f>
        <v>27.172470536529929</v>
      </c>
    </row>
    <row r="20" spans="2:13" ht="13.15">
      <c r="B20" s="348" t="str">
        <f>Computing_1!B282</f>
        <v>Computing Wastage</v>
      </c>
      <c r="C20" s="271">
        <f>Computing_1!C282</f>
        <v>584.14660809466636</v>
      </c>
      <c r="D20" s="271">
        <f>Computing_1!D282</f>
        <v>614.16637876072707</v>
      </c>
      <c r="E20" s="271">
        <f>Computing_1!E282</f>
        <v>627.44347094735303</v>
      </c>
      <c r="F20" s="271">
        <f>Computing_1!F282</f>
        <v>649.70903042783311</v>
      </c>
      <c r="G20" s="271">
        <f>Computing_1!G282</f>
        <v>649.60817871275322</v>
      </c>
      <c r="H20" s="271">
        <f>Computing_1!H282</f>
        <v>648.73491550949791</v>
      </c>
      <c r="I20" s="271">
        <f>Computing_1!I282</f>
        <v>653.05929293583904</v>
      </c>
      <c r="J20" s="271">
        <f>Computing_1!J282</f>
        <v>655.89979772956553</v>
      </c>
      <c r="K20" s="271">
        <f>Computing_1!K282</f>
        <v>656.61124201547659</v>
      </c>
      <c r="L20" s="271">
        <f>Computing_1!L282</f>
        <v>656.56107457225335</v>
      </c>
      <c r="M20" s="271">
        <f>Computing_1!M282</f>
        <v>655.90887379735204</v>
      </c>
    </row>
    <row r="21" spans="2:13" ht="13.15">
      <c r="B21" s="348" t="str">
        <f>'Design_&amp;_Technology_1'!B282</f>
        <v>Design &amp; Technology Wastage</v>
      </c>
      <c r="C21" s="271">
        <f>'Design_&amp;_Technology_1'!C282</f>
        <v>727.02267440924049</v>
      </c>
      <c r="D21" s="271">
        <f>'Design_&amp;_Technology_1'!D282</f>
        <v>758.16538767288193</v>
      </c>
      <c r="E21" s="271">
        <f>'Design_&amp;_Technology_1'!E282</f>
        <v>776.03309043574734</v>
      </c>
      <c r="F21" s="271">
        <f>'Design_&amp;_Technology_1'!F282</f>
        <v>797.73147493916781</v>
      </c>
      <c r="G21" s="271">
        <f>'Design_&amp;_Technology_1'!G282</f>
        <v>796.95947046611218</v>
      </c>
      <c r="H21" s="271">
        <f>'Design_&amp;_Technology_1'!H282</f>
        <v>792.09051528088139</v>
      </c>
      <c r="I21" s="271">
        <f>'Design_&amp;_Technology_1'!I282</f>
        <v>795.96034598214783</v>
      </c>
      <c r="J21" s="271">
        <f>'Design_&amp;_Technology_1'!J282</f>
        <v>797.09128626053598</v>
      </c>
      <c r="K21" s="271">
        <f>'Design_&amp;_Technology_1'!K282</f>
        <v>794.62909353589635</v>
      </c>
      <c r="L21" s="271">
        <f>'Design_&amp;_Technology_1'!L282</f>
        <v>791.94708951015934</v>
      </c>
      <c r="M21" s="271">
        <f>'Design_&amp;_Technology_1'!M282</f>
        <v>790.80621208638195</v>
      </c>
    </row>
    <row r="22" spans="2:13" ht="13.15">
      <c r="B22" s="348" t="str">
        <f>Drama_1!B282</f>
        <v>Drama Wastage</v>
      </c>
      <c r="C22" s="271">
        <f>Drama_1!C282</f>
        <v>393.5601747997905</v>
      </c>
      <c r="D22" s="271">
        <f>Drama_1!D282</f>
        <v>402.97837282969567</v>
      </c>
      <c r="E22" s="271">
        <f>Drama_1!E282</f>
        <v>407.39400301761361</v>
      </c>
      <c r="F22" s="271">
        <f>Drama_1!F282</f>
        <v>412.35421724976976</v>
      </c>
      <c r="G22" s="271">
        <f>Drama_1!G282</f>
        <v>409.86856964837676</v>
      </c>
      <c r="H22" s="271">
        <f>Drama_1!H282</f>
        <v>406.10369852537423</v>
      </c>
      <c r="I22" s="271">
        <f>Drama_1!I282</f>
        <v>406.68688969542865</v>
      </c>
      <c r="J22" s="271">
        <f>Drama_1!J282</f>
        <v>406.46361297972527</v>
      </c>
      <c r="K22" s="271">
        <f>Drama_1!K282</f>
        <v>404.65891456135762</v>
      </c>
      <c r="L22" s="271">
        <f>Drama_1!L282</f>
        <v>402.91844405756996</v>
      </c>
      <c r="M22" s="271">
        <f>Drama_1!M282</f>
        <v>402.05414476194653</v>
      </c>
    </row>
    <row r="23" spans="2:13" ht="13.15">
      <c r="B23" s="348" t="str">
        <f>English_1!B282</f>
        <v>English Wastage</v>
      </c>
      <c r="C23" s="271">
        <f>English_1!C282</f>
        <v>2803.587826093863</v>
      </c>
      <c r="D23" s="271">
        <f>English_1!D282</f>
        <v>2893.9473099145171</v>
      </c>
      <c r="E23" s="271">
        <f>English_1!E282</f>
        <v>2949.169891704672</v>
      </c>
      <c r="F23" s="271">
        <f>English_1!F282</f>
        <v>3019.4229875692799</v>
      </c>
      <c r="G23" s="271">
        <f>English_1!G282</f>
        <v>3053.4717127784152</v>
      </c>
      <c r="H23" s="271">
        <f>English_1!H282</f>
        <v>3075.570402217475</v>
      </c>
      <c r="I23" s="271">
        <f>English_1!I282</f>
        <v>3077.2169522331278</v>
      </c>
      <c r="J23" s="271">
        <f>English_1!J282</f>
        <v>3071.9897320840687</v>
      </c>
      <c r="K23" s="271">
        <f>English_1!K282</f>
        <v>3065.6541585746263</v>
      </c>
      <c r="L23" s="271">
        <f>English_1!L282</f>
        <v>3054.855872038856</v>
      </c>
      <c r="M23" s="271">
        <f>English_1!M282</f>
        <v>3033.4554526983293</v>
      </c>
    </row>
    <row r="24" spans="2:13" ht="13.15">
      <c r="B24" s="348" t="str">
        <f>Food_1!B282</f>
        <v>Food Wastage</v>
      </c>
      <c r="C24" s="271">
        <f>Food_1!C282</f>
        <v>151.63242643010605</v>
      </c>
      <c r="D24" s="271">
        <f>Food_1!D282</f>
        <v>156.54537948480106</v>
      </c>
      <c r="E24" s="271">
        <f>Food_1!E282</f>
        <v>160.10867915086561</v>
      </c>
      <c r="F24" s="271">
        <f>Food_1!F282</f>
        <v>162.76545362302977</v>
      </c>
      <c r="G24" s="271">
        <f>Food_1!G282</f>
        <v>162.73683750363773</v>
      </c>
      <c r="H24" s="271">
        <f>Food_1!H282</f>
        <v>163.01732461118095</v>
      </c>
      <c r="I24" s="271">
        <f>Food_1!I282</f>
        <v>163.84594346153705</v>
      </c>
      <c r="J24" s="271">
        <f>Food_1!J282</f>
        <v>164.10887922565178</v>
      </c>
      <c r="K24" s="271">
        <f>Food_1!K282</f>
        <v>164.58942507371916</v>
      </c>
      <c r="L24" s="271">
        <f>Food_1!L282</f>
        <v>164.65831966022822</v>
      </c>
      <c r="M24" s="271">
        <f>Food_1!M282</f>
        <v>163.67860518615342</v>
      </c>
    </row>
    <row r="25" spans="2:13" ht="13.15">
      <c r="B25" s="348" t="str">
        <f>Geography_1!B282</f>
        <v>Geography Wastage</v>
      </c>
      <c r="C25" s="271">
        <f>Geography_1!C282</f>
        <v>1020.9781009408946</v>
      </c>
      <c r="D25" s="271">
        <f>Geography_1!D282</f>
        <v>1051.6476740124265</v>
      </c>
      <c r="E25" s="271">
        <f>Geography_1!E282</f>
        <v>1068.6519764230079</v>
      </c>
      <c r="F25" s="271">
        <f>Geography_1!F282</f>
        <v>1099.9048977502061</v>
      </c>
      <c r="G25" s="271">
        <f>Geography_1!G282</f>
        <v>1109.670906064197</v>
      </c>
      <c r="H25" s="271">
        <f>Geography_1!H282</f>
        <v>1114.4685310322495</v>
      </c>
      <c r="I25" s="271">
        <f>Geography_1!I282</f>
        <v>1114.5450601704106</v>
      </c>
      <c r="J25" s="271">
        <f>Geography_1!J282</f>
        <v>1112.5980630025003</v>
      </c>
      <c r="K25" s="271">
        <f>Geography_1!K282</f>
        <v>1107.9674911525315</v>
      </c>
      <c r="L25" s="271">
        <f>Geography_1!L282</f>
        <v>1102.7893689398968</v>
      </c>
      <c r="M25" s="271">
        <f>Geography_1!M282</f>
        <v>1097.2902432532062</v>
      </c>
    </row>
    <row r="26" spans="2:13" ht="13.15">
      <c r="B26" s="348" t="str">
        <f>History_1!B282</f>
        <v>History Wastage</v>
      </c>
      <c r="C26" s="271">
        <f>History_1!C282</f>
        <v>1109.5041129172348</v>
      </c>
      <c r="D26" s="271">
        <f>History_1!D282</f>
        <v>1140.2849199004452</v>
      </c>
      <c r="E26" s="271">
        <f>History_1!E282</f>
        <v>1155.2012692327771</v>
      </c>
      <c r="F26" s="271">
        <f>History_1!F282</f>
        <v>1187.8189285712658</v>
      </c>
      <c r="G26" s="271">
        <f>History_1!G282</f>
        <v>1197.3650033803465</v>
      </c>
      <c r="H26" s="271">
        <f>History_1!H282</f>
        <v>1202.5561021469116</v>
      </c>
      <c r="I26" s="271">
        <f>History_1!I282</f>
        <v>1202.6808910067311</v>
      </c>
      <c r="J26" s="271">
        <f>History_1!J282</f>
        <v>1201.193669025492</v>
      </c>
      <c r="K26" s="271">
        <f>History_1!K282</f>
        <v>1197.0405110810366</v>
      </c>
      <c r="L26" s="271">
        <f>History_1!L282</f>
        <v>1192.1719991361692</v>
      </c>
      <c r="M26" s="271">
        <f>History_1!M282</f>
        <v>1186.5059377721359</v>
      </c>
    </row>
    <row r="27" spans="2:13" ht="13.15">
      <c r="B27" s="348" t="str">
        <f>Mathematics_1!B282</f>
        <v>Mathematics Wastage</v>
      </c>
      <c r="C27" s="271">
        <f>Mathematics_1!C282</f>
        <v>3077.3234048169679</v>
      </c>
      <c r="D27" s="271">
        <f>Mathematics_1!D282</f>
        <v>3231.2256266913205</v>
      </c>
      <c r="E27" s="271">
        <f>Mathematics_1!E282</f>
        <v>3312.163531123706</v>
      </c>
      <c r="F27" s="271">
        <f>Mathematics_1!F282</f>
        <v>3441.1217707380738</v>
      </c>
      <c r="G27" s="271">
        <f>Mathematics_1!G282</f>
        <v>3485.2831479361248</v>
      </c>
      <c r="H27" s="271">
        <f>Mathematics_1!H282</f>
        <v>3515.6793676010211</v>
      </c>
      <c r="I27" s="271">
        <f>Mathematics_1!I282</f>
        <v>3522.5578858776389</v>
      </c>
      <c r="J27" s="271">
        <f>Mathematics_1!J282</f>
        <v>3523.0306629933903</v>
      </c>
      <c r="K27" s="271">
        <f>Mathematics_1!K282</f>
        <v>3520.0662047445953</v>
      </c>
      <c r="L27" s="271">
        <f>Mathematics_1!L282</f>
        <v>3511.7112638868825</v>
      </c>
      <c r="M27" s="271">
        <f>Mathematics_1!M282</f>
        <v>3491.9498042359264</v>
      </c>
    </row>
    <row r="28" spans="2:13" ht="13.15">
      <c r="B28" s="348" t="str">
        <f>Modern_Foreign_Languages_1!B282</f>
        <v>Modern Foreign Languages Wastage</v>
      </c>
      <c r="C28" s="271">
        <f>Modern_Foreign_Languages_1!C282</f>
        <v>1284.0761731829482</v>
      </c>
      <c r="D28" s="271">
        <f>Modern_Foreign_Languages_1!D282</f>
        <v>1310.3220677942054</v>
      </c>
      <c r="E28" s="271">
        <f>Modern_Foreign_Languages_1!E282</f>
        <v>1371.2968933003397</v>
      </c>
      <c r="F28" s="271">
        <f>Modern_Foreign_Languages_1!F282</f>
        <v>1483.7289524359135</v>
      </c>
      <c r="G28" s="271">
        <f>Modern_Foreign_Languages_1!G282</f>
        <v>1618.2747922231692</v>
      </c>
      <c r="H28" s="271">
        <f>Modern_Foreign_Languages_1!H282</f>
        <v>1717.0160947684963</v>
      </c>
      <c r="I28" s="271">
        <f>Modern_Foreign_Languages_1!I282</f>
        <v>1717.6163711213824</v>
      </c>
      <c r="J28" s="271">
        <f>Modern_Foreign_Languages_1!J282</f>
        <v>1714.6153499513723</v>
      </c>
      <c r="K28" s="271">
        <f>Modern_Foreign_Languages_1!K282</f>
        <v>1704.0537374567245</v>
      </c>
      <c r="L28" s="271">
        <f>Modern_Foreign_Languages_1!L282</f>
        <v>1690.7903954934179</v>
      </c>
      <c r="M28" s="271">
        <f>Modern_Foreign_Languages_1!M282</f>
        <v>1675.6491713879639</v>
      </c>
    </row>
    <row r="29" spans="2:13" ht="13.15">
      <c r="B29" s="348" t="str">
        <f>Music_1!B282</f>
        <v>Music Wastage</v>
      </c>
      <c r="C29" s="271">
        <f>Music_1!C282</f>
        <v>387.97099006213102</v>
      </c>
      <c r="D29" s="271">
        <f>Music_1!D282</f>
        <v>400.35714954789148</v>
      </c>
      <c r="E29" s="271">
        <f>Music_1!E282</f>
        <v>406.32091402965625</v>
      </c>
      <c r="F29" s="271">
        <f>Music_1!F282</f>
        <v>415.4752002073518</v>
      </c>
      <c r="G29" s="271">
        <f>Music_1!G282</f>
        <v>412.9728810970384</v>
      </c>
      <c r="H29" s="271">
        <f>Music_1!H282</f>
        <v>408.08178871909905</v>
      </c>
      <c r="I29" s="271">
        <f>Music_1!I282</f>
        <v>408.58819401737833</v>
      </c>
      <c r="J29" s="271">
        <f>Music_1!J282</f>
        <v>407.95258586000193</v>
      </c>
      <c r="K29" s="271">
        <f>Music_1!K282</f>
        <v>405.19086328075855</v>
      </c>
      <c r="L29" s="271">
        <f>Music_1!L282</f>
        <v>402.74344115836476</v>
      </c>
      <c r="M29" s="271">
        <f>Music_1!M282</f>
        <v>402.06311730383675</v>
      </c>
    </row>
    <row r="30" spans="2:13" ht="13.15">
      <c r="B30" s="348" t="str">
        <f>Others_1!B282</f>
        <v>Others Wastage</v>
      </c>
      <c r="C30" s="271">
        <f>Others_1!C282</f>
        <v>803.43595237667967</v>
      </c>
      <c r="D30" s="271">
        <f>Others_1!D282</f>
        <v>828.98758425524511</v>
      </c>
      <c r="E30" s="271">
        <f>Others_1!E282</f>
        <v>826.66222136516149</v>
      </c>
      <c r="F30" s="271">
        <f>Others_1!F282</f>
        <v>838.68566261593185</v>
      </c>
      <c r="G30" s="271">
        <f>Others_1!G282</f>
        <v>840.67290929993828</v>
      </c>
      <c r="H30" s="271">
        <f>Others_1!H282</f>
        <v>848.47362997195864</v>
      </c>
      <c r="I30" s="271">
        <f>Others_1!I282</f>
        <v>857.75687601020104</v>
      </c>
      <c r="J30" s="271">
        <f>Others_1!J282</f>
        <v>870.58510572438763</v>
      </c>
      <c r="K30" s="271">
        <f>Others_1!K282</f>
        <v>880.5949272192488</v>
      </c>
      <c r="L30" s="271">
        <f>Others_1!L282</f>
        <v>888.73897700549014</v>
      </c>
      <c r="M30" s="271">
        <f>Others_1!M282</f>
        <v>893.89099612758775</v>
      </c>
    </row>
    <row r="31" spans="2:13" ht="13.15">
      <c r="B31" s="348" t="str">
        <f>Physical_Education_1!B282</f>
        <v>Physical Education Wastage</v>
      </c>
      <c r="C31" s="271">
        <f>Physical_Education_1!C282</f>
        <v>1441.3151043624302</v>
      </c>
      <c r="D31" s="271">
        <f>Physical_Education_1!D282</f>
        <v>1480.3405529878362</v>
      </c>
      <c r="E31" s="271">
        <f>Physical_Education_1!E282</f>
        <v>1495.3004104526444</v>
      </c>
      <c r="F31" s="271">
        <f>Physical_Education_1!F282</f>
        <v>1527.4732013025505</v>
      </c>
      <c r="G31" s="271">
        <f>Physical_Education_1!G282</f>
        <v>1515.8160860120302</v>
      </c>
      <c r="H31" s="271">
        <f>Physical_Education_1!H282</f>
        <v>1504.3155162377748</v>
      </c>
      <c r="I31" s="271">
        <f>Physical_Education_1!I282</f>
        <v>1504.9526310547719</v>
      </c>
      <c r="J31" s="271">
        <f>Physical_Education_1!J282</f>
        <v>1502.3755185860791</v>
      </c>
      <c r="K31" s="271">
        <f>Physical_Education_1!K282</f>
        <v>1498.2210263134393</v>
      </c>
      <c r="L31" s="271">
        <f>Physical_Education_1!L282</f>
        <v>1492.9272264220097</v>
      </c>
      <c r="M31" s="271">
        <f>Physical_Education_1!M282</f>
        <v>1485.2822675140512</v>
      </c>
    </row>
    <row r="32" spans="2:13" ht="13.15">
      <c r="B32" s="348" t="str">
        <f>Physics_1!B282</f>
        <v>Physics Wastage</v>
      </c>
      <c r="C32" s="271">
        <f>Physics_1!C282</f>
        <v>1058.5659158239494</v>
      </c>
      <c r="D32" s="271">
        <f>Physics_1!D282</f>
        <v>1116.7693217110711</v>
      </c>
      <c r="E32" s="271">
        <f>Physics_1!E282</f>
        <v>1149.4091186653745</v>
      </c>
      <c r="F32" s="271">
        <f>Physics_1!F282</f>
        <v>1200.3497581529502</v>
      </c>
      <c r="G32" s="271">
        <f>Physics_1!G282</f>
        <v>1218.7697069585442</v>
      </c>
      <c r="H32" s="271">
        <f>Physics_1!H282</f>
        <v>1233.5004246371907</v>
      </c>
      <c r="I32" s="271">
        <f>Physics_1!I282</f>
        <v>1237.592725667711</v>
      </c>
      <c r="J32" s="271">
        <f>Physics_1!J282</f>
        <v>1239.8408327475568</v>
      </c>
      <c r="K32" s="271">
        <f>Physics_1!K282</f>
        <v>1242.4478793004012</v>
      </c>
      <c r="L32" s="271">
        <f>Physics_1!L282</f>
        <v>1242.1238949469321</v>
      </c>
      <c r="M32" s="271">
        <f>Physics_1!M282</f>
        <v>1234.7119610394548</v>
      </c>
    </row>
    <row r="33" spans="2:14" ht="13.15">
      <c r="B33" s="348" t="str">
        <f>Religious_Education_1!B282</f>
        <v>Religious Education Wastage</v>
      </c>
      <c r="C33" s="271">
        <f>Religious_Education_1!C282</f>
        <v>579.73716749792402</v>
      </c>
      <c r="D33" s="271">
        <f>Religious_Education_1!D282</f>
        <v>595.97869164433587</v>
      </c>
      <c r="E33" s="271">
        <f>Religious_Education_1!E282</f>
        <v>603.85332190861709</v>
      </c>
      <c r="F33" s="271">
        <f>Religious_Education_1!F282</f>
        <v>613.94081897101523</v>
      </c>
      <c r="G33" s="271">
        <f>Religious_Education_1!G282</f>
        <v>610.59226752317375</v>
      </c>
      <c r="H33" s="271">
        <f>Religious_Education_1!H282</f>
        <v>606.80126636962109</v>
      </c>
      <c r="I33" s="271">
        <f>Religious_Education_1!I282</f>
        <v>608.04270367298454</v>
      </c>
      <c r="J33" s="271">
        <f>Religious_Education_1!J282</f>
        <v>607.93260358179487</v>
      </c>
      <c r="K33" s="271">
        <f>Religious_Education_1!K282</f>
        <v>606.72076014477818</v>
      </c>
      <c r="L33" s="271">
        <f>Religious_Education_1!L282</f>
        <v>605.0692013634075</v>
      </c>
      <c r="M33" s="271">
        <f>Religious_Education_1!M282</f>
        <v>602.83447759817727</v>
      </c>
    </row>
    <row r="34" spans="2:14" ht="13.15">
      <c r="B34" s="311" t="s">
        <v>318</v>
      </c>
      <c r="C34" s="311">
        <f>SUM(C14:C33)</f>
        <v>39539.936239460345</v>
      </c>
      <c r="D34" s="311">
        <f t="shared" ref="D34:M34" si="0">SUM(D14:D33)</f>
        <v>40502.047574110882</v>
      </c>
      <c r="E34" s="311">
        <f t="shared" si="0"/>
        <v>41017.86139334616</v>
      </c>
      <c r="F34" s="311">
        <f t="shared" si="0"/>
        <v>41817.81726264082</v>
      </c>
      <c r="G34" s="311">
        <f t="shared" si="0"/>
        <v>42020.105527846878</v>
      </c>
      <c r="H34" s="311">
        <f t="shared" si="0"/>
        <v>42139.388701847718</v>
      </c>
      <c r="I34" s="311">
        <f t="shared" si="0"/>
        <v>42163.857383252449</v>
      </c>
      <c r="J34" s="311">
        <f t="shared" si="0"/>
        <v>42172.387754680916</v>
      </c>
      <c r="K34" s="311">
        <f t="shared" si="0"/>
        <v>42140.832637614534</v>
      </c>
      <c r="L34" s="311">
        <f t="shared" si="0"/>
        <v>42071.212517133405</v>
      </c>
      <c r="M34" s="311">
        <f t="shared" si="0"/>
        <v>41990.34366243556</v>
      </c>
    </row>
    <row r="35" spans="2:14" ht="13.15">
      <c r="B35" s="311" t="s">
        <v>1467</v>
      </c>
      <c r="C35" s="311">
        <f t="shared" ref="C35:M35" si="1">C34-C14</f>
        <v>18757.994284686498</v>
      </c>
      <c r="D35" s="311">
        <f t="shared" si="1"/>
        <v>19443.878138455762</v>
      </c>
      <c r="E35" s="311">
        <f t="shared" si="1"/>
        <v>19830.669635908245</v>
      </c>
      <c r="F35" s="311">
        <f t="shared" si="1"/>
        <v>20461.790463814956</v>
      </c>
      <c r="G35" s="311">
        <f t="shared" si="1"/>
        <v>20725.235141445613</v>
      </c>
      <c r="H35" s="311">
        <f t="shared" si="1"/>
        <v>20910.45736415602</v>
      </c>
      <c r="I35" s="311">
        <f t="shared" si="1"/>
        <v>20961.130205761408</v>
      </c>
      <c r="J35" s="311">
        <f t="shared" si="1"/>
        <v>20981.106145064801</v>
      </c>
      <c r="K35" s="311">
        <f t="shared" si="1"/>
        <v>20966.765634105053</v>
      </c>
      <c r="L35" s="311">
        <f t="shared" si="1"/>
        <v>20923.822240686633</v>
      </c>
      <c r="M35" s="311">
        <f t="shared" si="1"/>
        <v>20828.781287778726</v>
      </c>
    </row>
    <row r="36" spans="2:14" ht="13.15">
      <c r="B36" s="364"/>
      <c r="C36" s="364"/>
      <c r="D36" s="364"/>
      <c r="E36" s="364"/>
      <c r="F36" s="364"/>
      <c r="G36" s="364"/>
      <c r="H36" s="364"/>
      <c r="I36" s="364"/>
      <c r="J36" s="364"/>
      <c r="K36" s="364"/>
      <c r="L36" s="364"/>
      <c r="M36" s="364"/>
      <c r="N36" s="364"/>
    </row>
  </sheetData>
  <mergeCells count="1">
    <mergeCell ref="A5:L5"/>
  </mergeCells>
  <hyperlinks>
    <hyperlink ref="A2" location="'Title_&amp;_Contents'!A1" display="Contents"/>
    <hyperlink ref="B2" location="Map_of_sheets!A1" display="Map of shee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Q36"/>
  <sheetViews>
    <sheetView showGridLines="0" zoomScale="90" zoomScaleNormal="90" workbookViewId="0"/>
  </sheetViews>
  <sheetFormatPr defaultColWidth="9" defaultRowHeight="12.75"/>
  <cols>
    <col min="1" max="1" width="9" style="295"/>
    <col min="2" max="2" width="32.73046875" style="295" customWidth="1"/>
    <col min="3" max="14" width="10.73046875" style="295" customWidth="1"/>
    <col min="15" max="16384" width="9" style="295"/>
  </cols>
  <sheetData>
    <row r="1" spans="1:17" s="329" customFormat="1" ht="13.9">
      <c r="A1" s="328" t="str">
        <f>ModelBanner</f>
        <v>TSM_202021</v>
      </c>
    </row>
    <row r="2" spans="1:17" s="329" customFormat="1" ht="13.9">
      <c r="A2" s="865" t="s">
        <v>13</v>
      </c>
      <c r="B2" s="865" t="s">
        <v>30</v>
      </c>
    </row>
    <row r="3" spans="1:17" s="329" customFormat="1" ht="13.9">
      <c r="A3" s="330"/>
    </row>
    <row r="4" spans="1:17" s="333" customFormat="1" ht="13.9">
      <c r="A4" s="331" t="s">
        <v>26</v>
      </c>
      <c r="B4" s="331"/>
      <c r="E4" s="329"/>
    </row>
    <row r="5" spans="1:17" s="335" customFormat="1" ht="13.15" customHeight="1">
      <c r="A5" s="648" t="s">
        <v>350</v>
      </c>
      <c r="B5" s="648"/>
      <c r="C5" s="648"/>
      <c r="D5" s="648"/>
      <c r="E5" s="648"/>
      <c r="F5" s="648"/>
      <c r="G5" s="648"/>
      <c r="H5" s="648"/>
      <c r="I5" s="648"/>
      <c r="J5" s="648"/>
      <c r="K5" s="648"/>
      <c r="L5" s="648"/>
      <c r="M5" s="334"/>
      <c r="N5" s="334"/>
      <c r="O5" s="334"/>
      <c r="P5" s="334"/>
      <c r="Q5" s="334"/>
    </row>
    <row r="6" spans="1:17" s="339" customFormat="1" ht="13.5" customHeight="1">
      <c r="A6" s="336" t="s">
        <v>1287</v>
      </c>
      <c r="B6" s="337"/>
      <c r="C6" s="337"/>
      <c r="D6" s="337"/>
      <c r="E6" s="332"/>
      <c r="F6" s="337"/>
      <c r="G6" s="337"/>
      <c r="H6" s="337"/>
      <c r="I6" s="337"/>
      <c r="J6" s="337"/>
      <c r="K6" s="337"/>
      <c r="L6" s="337"/>
      <c r="M6" s="338"/>
      <c r="N6" s="338"/>
      <c r="O6" s="338"/>
      <c r="P6" s="338"/>
      <c r="Q6" s="338"/>
    </row>
    <row r="7" spans="1:17" s="339" customFormat="1" ht="12" customHeight="1">
      <c r="A7" s="340" t="s">
        <v>339</v>
      </c>
      <c r="B7" s="336"/>
      <c r="C7" s="337"/>
      <c r="D7" s="337"/>
      <c r="E7" s="332"/>
      <c r="F7" s="337"/>
      <c r="G7" s="337"/>
      <c r="H7" s="337"/>
      <c r="I7" s="337"/>
      <c r="J7" s="337"/>
      <c r="K7" s="337"/>
      <c r="L7" s="337"/>
      <c r="M7" s="338"/>
      <c r="N7" s="338"/>
      <c r="O7" s="338"/>
      <c r="P7" s="338"/>
      <c r="Q7" s="338"/>
    </row>
    <row r="8" spans="1:17" s="339" customFormat="1" ht="13.15">
      <c r="A8" s="336" t="s">
        <v>24</v>
      </c>
      <c r="B8" s="337"/>
      <c r="C8" s="337"/>
      <c r="D8" s="337"/>
      <c r="E8" s="332"/>
      <c r="F8" s="337"/>
      <c r="G8" s="337"/>
      <c r="H8" s="337"/>
      <c r="I8" s="337"/>
      <c r="J8" s="337"/>
      <c r="K8" s="337"/>
      <c r="L8" s="337"/>
      <c r="M8" s="338"/>
      <c r="N8" s="338"/>
      <c r="O8" s="338"/>
      <c r="P8" s="338"/>
      <c r="Q8" s="338"/>
    </row>
    <row r="9" spans="1:17" s="339" customFormat="1" ht="13.9">
      <c r="A9" s="340" t="s">
        <v>123</v>
      </c>
      <c r="B9" s="337"/>
      <c r="C9" s="338"/>
      <c r="D9" s="338"/>
      <c r="E9" s="329"/>
      <c r="F9" s="338"/>
      <c r="G9" s="338"/>
      <c r="H9" s="338"/>
      <c r="I9" s="338"/>
      <c r="J9" s="338"/>
      <c r="K9" s="338"/>
      <c r="L9" s="338"/>
      <c r="M9" s="338"/>
      <c r="N9" s="338"/>
      <c r="O9" s="338"/>
      <c r="P9" s="338"/>
      <c r="Q9" s="338"/>
    </row>
    <row r="10" spans="1:17" s="347" customFormat="1" ht="13.15">
      <c r="A10" s="341">
        <f>SUM(A13:A2219)</f>
        <v>0</v>
      </c>
      <c r="B10" s="342"/>
      <c r="C10" s="343"/>
      <c r="D10" s="344"/>
      <c r="E10" s="344"/>
      <c r="F10" s="344"/>
      <c r="G10" s="345"/>
      <c r="H10" s="344"/>
      <c r="I10" s="344"/>
      <c r="J10" s="345"/>
      <c r="K10" s="346"/>
      <c r="L10" s="346"/>
      <c r="M10" s="346"/>
      <c r="N10" s="346"/>
      <c r="O10" s="346"/>
      <c r="P10" s="346"/>
      <c r="Q10" s="346"/>
    </row>
    <row r="13" spans="1:17" ht="13.15">
      <c r="B13" s="348"/>
      <c r="C13" s="348" t="str">
        <f>'Art_&amp;_Design_1'!C293</f>
        <v>2019/20</v>
      </c>
      <c r="D13" s="348" t="str">
        <f>'Art_&amp;_Design_1'!D293</f>
        <v>2020/21</v>
      </c>
      <c r="E13" s="348" t="str">
        <f>'Art_&amp;_Design_1'!E293</f>
        <v>2021/22</v>
      </c>
      <c r="F13" s="348" t="str">
        <f>'Art_&amp;_Design_1'!F293</f>
        <v>2022/23</v>
      </c>
      <c r="G13" s="348" t="str">
        <f>'Art_&amp;_Design_1'!G293</f>
        <v>2023/24</v>
      </c>
      <c r="H13" s="348" t="str">
        <f>'Art_&amp;_Design_1'!H293</f>
        <v>2024/25</v>
      </c>
      <c r="I13" s="348" t="str">
        <f>'Art_&amp;_Design_1'!I293</f>
        <v>2025/26</v>
      </c>
      <c r="J13" s="348" t="str">
        <f>'Art_&amp;_Design_1'!J293</f>
        <v>2026/27</v>
      </c>
      <c r="K13" s="348" t="str">
        <f>'Art_&amp;_Design_1'!K293</f>
        <v>2027/28</v>
      </c>
      <c r="L13" s="348" t="str">
        <f>'Art_&amp;_Design_1'!L293</f>
        <v>2028/29</v>
      </c>
      <c r="M13" s="348" t="str">
        <f>'Art_&amp;_Design_1'!M293</f>
        <v>2029/30</v>
      </c>
    </row>
    <row r="14" spans="1:17" ht="13.15">
      <c r="B14" s="365" t="str">
        <f>Primary_1!B280</f>
        <v>Primary Retirements</v>
      </c>
      <c r="C14" s="271">
        <f>Primary_1!C280</f>
        <v>5524.193711252623</v>
      </c>
      <c r="D14" s="271">
        <f>Primary_1!D280</f>
        <v>5497.8012416635056</v>
      </c>
      <c r="E14" s="271">
        <f>Primary_1!E280</f>
        <v>5453.5372193036455</v>
      </c>
      <c r="F14" s="271">
        <f>Primary_1!F280</f>
        <v>5397.6648078915869</v>
      </c>
      <c r="G14" s="271">
        <f>Primary_1!G280</f>
        <v>5341.8929389394943</v>
      </c>
      <c r="H14" s="271">
        <f>Primary_1!H280</f>
        <v>5291.9540498995902</v>
      </c>
      <c r="I14" s="271">
        <f>Primary_1!I280</f>
        <v>5254.4769143838639</v>
      </c>
      <c r="J14" s="271">
        <f>Primary_1!J280</f>
        <v>5226.2923356914389</v>
      </c>
      <c r="K14" s="271">
        <f>Primary_1!K280</f>
        <v>5203.986370638092</v>
      </c>
      <c r="L14" s="271">
        <f>Primary_1!L280</f>
        <v>5185.8481852024943</v>
      </c>
      <c r="M14" s="271">
        <f>Primary_1!M280</f>
        <v>5176.861460865658</v>
      </c>
    </row>
    <row r="15" spans="1:17" ht="13.15">
      <c r="B15" s="348" t="str">
        <f>'Art_&amp;_Design_1'!B280</f>
        <v>Art &amp; Design Retirements</v>
      </c>
      <c r="C15" s="271">
        <f>'Art_&amp;_Design_1'!C280</f>
        <v>234.77296449813483</v>
      </c>
      <c r="D15" s="271">
        <f>'Art_&amp;_Design_1'!D280</f>
        <v>238.3912973543886</v>
      </c>
      <c r="E15" s="271">
        <f>'Art_&amp;_Design_1'!E280</f>
        <v>238.65079179152505</v>
      </c>
      <c r="F15" s="271">
        <f>'Art_&amp;_Design_1'!F280</f>
        <v>237.02309621475871</v>
      </c>
      <c r="G15" s="271">
        <f>'Art_&amp;_Design_1'!G280</f>
        <v>233.9739971949607</v>
      </c>
      <c r="H15" s="271">
        <f>'Art_&amp;_Design_1'!H280</f>
        <v>230.47323389088388</v>
      </c>
      <c r="I15" s="271">
        <f>'Art_&amp;_Design_1'!I280</f>
        <v>227.88823504753421</v>
      </c>
      <c r="J15" s="271">
        <f>'Art_&amp;_Design_1'!J280</f>
        <v>225.11461585740977</v>
      </c>
      <c r="K15" s="271">
        <f>'Art_&amp;_Design_1'!K280</f>
        <v>222.00001450420118</v>
      </c>
      <c r="L15" s="271">
        <f>'Art_&amp;_Design_1'!L280</f>
        <v>218.8593490912715</v>
      </c>
      <c r="M15" s="271">
        <f>'Art_&amp;_Design_1'!M280</f>
        <v>215.7793367550903</v>
      </c>
    </row>
    <row r="16" spans="1:17" ht="13.15">
      <c r="B16" s="348" t="str">
        <f>Biology_1!B280</f>
        <v>Biology Retirements</v>
      </c>
      <c r="C16" s="271">
        <f>Biology_1!C280</f>
        <v>267.97827336328777</v>
      </c>
      <c r="D16" s="271">
        <f>Biology_1!D280</f>
        <v>272.56120777706019</v>
      </c>
      <c r="E16" s="271">
        <f>Biology_1!E280</f>
        <v>276.23333139699429</v>
      </c>
      <c r="F16" s="271">
        <f>Biology_1!F280</f>
        <v>280.00566128198045</v>
      </c>
      <c r="G16" s="271">
        <f>Biology_1!G280</f>
        <v>284.65444133019548</v>
      </c>
      <c r="H16" s="271">
        <f>Biology_1!H280</f>
        <v>289.3932416031904</v>
      </c>
      <c r="I16" s="271">
        <f>Biology_1!I280</f>
        <v>292.869097916013</v>
      </c>
      <c r="J16" s="271">
        <f>Biology_1!J280</f>
        <v>296.0819976402471</v>
      </c>
      <c r="K16" s="271">
        <f>Biology_1!K280</f>
        <v>298.93853329679365</v>
      </c>
      <c r="L16" s="271">
        <f>Biology_1!L280</f>
        <v>301.00078135843523</v>
      </c>
      <c r="M16" s="271">
        <f>Biology_1!M280</f>
        <v>301.68930062312677</v>
      </c>
    </row>
    <row r="17" spans="2:13" ht="13.15">
      <c r="B17" s="348" t="str">
        <f>Business_Studies_1!B280</f>
        <v>Business Studies Retirements</v>
      </c>
      <c r="C17" s="271">
        <f>Business_Studies_1!C280</f>
        <v>140.09044856467114</v>
      </c>
      <c r="D17" s="271">
        <f>Business_Studies_1!D280</f>
        <v>141.19040782092554</v>
      </c>
      <c r="E17" s="271">
        <f>Business_Studies_1!E280</f>
        <v>139.59031596177508</v>
      </c>
      <c r="F17" s="271">
        <f>Business_Studies_1!F280</f>
        <v>138.12659099025873</v>
      </c>
      <c r="G17" s="271">
        <f>Business_Studies_1!G280</f>
        <v>136.79731508191375</v>
      </c>
      <c r="H17" s="271">
        <f>Business_Studies_1!H280</f>
        <v>136.1696623869897</v>
      </c>
      <c r="I17" s="271">
        <f>Business_Studies_1!I280</f>
        <v>135.29322931300035</v>
      </c>
      <c r="J17" s="271">
        <f>Business_Studies_1!J280</f>
        <v>134.75383089310435</v>
      </c>
      <c r="K17" s="271">
        <f>Business_Studies_1!K280</f>
        <v>134.1461423180462</v>
      </c>
      <c r="L17" s="271">
        <f>Business_Studies_1!L280</f>
        <v>133.2903128278318</v>
      </c>
      <c r="M17" s="271">
        <f>Business_Studies_1!M280</f>
        <v>131.88383701653186</v>
      </c>
    </row>
    <row r="18" spans="2:13" ht="13.15">
      <c r="B18" s="348" t="str">
        <f>Chemistry_1!B280</f>
        <v>Chemistry Retirements</v>
      </c>
      <c r="C18" s="271">
        <f>Chemistry_1!C280</f>
        <v>295.32634031597047</v>
      </c>
      <c r="D18" s="271">
        <f>Chemistry_1!D280</f>
        <v>292.87499388104862</v>
      </c>
      <c r="E18" s="271">
        <f>Chemistry_1!E280</f>
        <v>289.84285949484456</v>
      </c>
      <c r="F18" s="271">
        <f>Chemistry_1!F280</f>
        <v>287.129609106114</v>
      </c>
      <c r="G18" s="271">
        <f>Chemistry_1!G280</f>
        <v>285.64106431756238</v>
      </c>
      <c r="H18" s="271">
        <f>Chemistry_1!H280</f>
        <v>284.84649967500485</v>
      </c>
      <c r="I18" s="271">
        <f>Chemistry_1!I280</f>
        <v>283.47266988329585</v>
      </c>
      <c r="J18" s="271">
        <f>Chemistry_1!J280</f>
        <v>282.54540090554241</v>
      </c>
      <c r="K18" s="271">
        <f>Chemistry_1!K280</f>
        <v>282.07563468519197</v>
      </c>
      <c r="L18" s="271">
        <f>Chemistry_1!L280</f>
        <v>281.50650506658474</v>
      </c>
      <c r="M18" s="271">
        <f>Chemistry_1!M280</f>
        <v>280.15319493449908</v>
      </c>
    </row>
    <row r="19" spans="2:13" ht="13.15">
      <c r="B19" s="348" t="str">
        <f>Classics_1!B280</f>
        <v>Classics Retirements</v>
      </c>
      <c r="C19" s="271">
        <f>Classics_1!C280</f>
        <v>13.505841426968608</v>
      </c>
      <c r="D19" s="271">
        <f>Classics_1!D280</f>
        <v>11.65106698657597</v>
      </c>
      <c r="E19" s="271">
        <f>Classics_1!E280</f>
        <v>10.170137985315534</v>
      </c>
      <c r="F19" s="271">
        <f>Classics_1!F280</f>
        <v>9.0796789612947855</v>
      </c>
      <c r="G19" s="271">
        <f>Classics_1!G280</f>
        <v>8.3027341852926035</v>
      </c>
      <c r="H19" s="271">
        <f>Classics_1!H280</f>
        <v>7.7595943693562202</v>
      </c>
      <c r="I19" s="271">
        <f>Classics_1!I280</f>
        <v>7.3779707398716665</v>
      </c>
      <c r="J19" s="271">
        <f>Classics_1!J280</f>
        <v>7.1364902942349664</v>
      </c>
      <c r="K19" s="271">
        <f>Classics_1!K280</f>
        <v>6.9778071252392202</v>
      </c>
      <c r="L19" s="271">
        <f>Classics_1!L280</f>
        <v>6.8830567852068594</v>
      </c>
      <c r="M19" s="271">
        <f>Classics_1!M280</f>
        <v>6.8305168693714524</v>
      </c>
    </row>
    <row r="20" spans="2:13" ht="13.15">
      <c r="B20" s="348" t="str">
        <f>Computing_1!B280</f>
        <v>Computing Retirements</v>
      </c>
      <c r="C20" s="271">
        <f>Computing_1!C280</f>
        <v>165.46427543881697</v>
      </c>
      <c r="D20" s="271">
        <f>Computing_1!D280</f>
        <v>168.17415900292752</v>
      </c>
      <c r="E20" s="271">
        <f>Computing_1!E280</f>
        <v>168.34791947865534</v>
      </c>
      <c r="F20" s="271">
        <f>Computing_1!F280</f>
        <v>167.3227629504957</v>
      </c>
      <c r="G20" s="271">
        <f>Computing_1!G280</f>
        <v>165.47756167699282</v>
      </c>
      <c r="H20" s="271">
        <f>Computing_1!H280</f>
        <v>163.64865375579771</v>
      </c>
      <c r="I20" s="271">
        <f>Computing_1!I280</f>
        <v>162.70602676844982</v>
      </c>
      <c r="J20" s="271">
        <f>Computing_1!J280</f>
        <v>161.71364709953559</v>
      </c>
      <c r="K20" s="271">
        <f>Computing_1!K280</f>
        <v>160.51929005117699</v>
      </c>
      <c r="L20" s="271">
        <f>Computing_1!L280</f>
        <v>159.25627319499466</v>
      </c>
      <c r="M20" s="271">
        <f>Computing_1!M280</f>
        <v>157.91443014424988</v>
      </c>
    </row>
    <row r="21" spans="2:13" ht="13.15">
      <c r="B21" s="348" t="str">
        <f>'Design_&amp;_Technology_1'!B280</f>
        <v>Design &amp; Technology Retirements</v>
      </c>
      <c r="C21" s="271">
        <f>'Design_&amp;_Technology_1'!C280</f>
        <v>367.46407315803015</v>
      </c>
      <c r="D21" s="271">
        <f>'Design_&amp;_Technology_1'!D280</f>
        <v>352.84245894880951</v>
      </c>
      <c r="E21" s="271">
        <f>'Design_&amp;_Technology_1'!E280</f>
        <v>336.60314517485392</v>
      </c>
      <c r="F21" s="271">
        <f>'Design_&amp;_Technology_1'!F280</f>
        <v>320.16081241010897</v>
      </c>
      <c r="G21" s="271">
        <f>'Design_&amp;_Technology_1'!G280</f>
        <v>304.10124791601947</v>
      </c>
      <c r="H21" s="271">
        <f>'Design_&amp;_Technology_1'!H280</f>
        <v>289.43426376989828</v>
      </c>
      <c r="I21" s="271">
        <f>'Design_&amp;_Technology_1'!I280</f>
        <v>278.38669914509342</v>
      </c>
      <c r="J21" s="271">
        <f>'Design_&amp;_Technology_1'!J280</f>
        <v>268.69564249020857</v>
      </c>
      <c r="K21" s="271">
        <f>'Design_&amp;_Technology_1'!K280</f>
        <v>259.93750134664521</v>
      </c>
      <c r="L21" s="271">
        <f>'Design_&amp;_Technology_1'!L280</f>
        <v>252.44643229588155</v>
      </c>
      <c r="M21" s="271">
        <f>'Design_&amp;_Technology_1'!M280</f>
        <v>246.30132867420076</v>
      </c>
    </row>
    <row r="22" spans="2:13" ht="13.15">
      <c r="B22" s="348" t="str">
        <f>Drama_1!B280</f>
        <v>Drama Retirements</v>
      </c>
      <c r="C22" s="271">
        <f>Drama_1!C280</f>
        <v>81.827939009739111</v>
      </c>
      <c r="D22" s="271">
        <f>Drama_1!D280</f>
        <v>86.312623025201219</v>
      </c>
      <c r="E22" s="271">
        <f>Drama_1!E280</f>
        <v>90.035030755581602</v>
      </c>
      <c r="F22" s="271">
        <f>Drama_1!F280</f>
        <v>93.145375544382972</v>
      </c>
      <c r="G22" s="271">
        <f>Drama_1!G280</f>
        <v>95.656317962072734</v>
      </c>
      <c r="H22" s="271">
        <f>Drama_1!H280</f>
        <v>97.821813479047407</v>
      </c>
      <c r="I22" s="271">
        <f>Drama_1!I280</f>
        <v>100.61365777389436</v>
      </c>
      <c r="J22" s="271">
        <f>Drama_1!J280</f>
        <v>103.07287518358473</v>
      </c>
      <c r="K22" s="271">
        <f>Drama_1!K280</f>
        <v>105.01060358990787</v>
      </c>
      <c r="L22" s="271">
        <f>Drama_1!L280</f>
        <v>106.67599282361095</v>
      </c>
      <c r="M22" s="271">
        <f>Drama_1!M280</f>
        <v>108.18748431311055</v>
      </c>
    </row>
    <row r="23" spans="2:13" ht="13.15">
      <c r="B23" s="348" t="str">
        <f>English_1!B280</f>
        <v>English Retirements</v>
      </c>
      <c r="C23" s="271">
        <f>English_1!C280</f>
        <v>723.37513033634445</v>
      </c>
      <c r="D23" s="271">
        <f>English_1!D280</f>
        <v>729.84069194570088</v>
      </c>
      <c r="E23" s="271">
        <f>English_1!E280</f>
        <v>733.75597974680636</v>
      </c>
      <c r="F23" s="271">
        <f>English_1!F280</f>
        <v>737.98748459534022</v>
      </c>
      <c r="G23" s="271">
        <f>English_1!G280</f>
        <v>743.75041541534654</v>
      </c>
      <c r="H23" s="271">
        <f>English_1!H280</f>
        <v>749.38063467579968</v>
      </c>
      <c r="I23" s="271">
        <f>English_1!I280</f>
        <v>753.25017008979887</v>
      </c>
      <c r="J23" s="271">
        <f>English_1!J280</f>
        <v>756.99091012030522</v>
      </c>
      <c r="K23" s="271">
        <f>English_1!K280</f>
        <v>761.06304055666988</v>
      </c>
      <c r="L23" s="271">
        <f>English_1!L280</f>
        <v>764.57421500165822</v>
      </c>
      <c r="M23" s="271">
        <f>English_1!M280</f>
        <v>766.24822156591279</v>
      </c>
    </row>
    <row r="24" spans="2:13" ht="13.15">
      <c r="B24" s="348" t="str">
        <f>Food_1!B280</f>
        <v>Food Retirements</v>
      </c>
      <c r="C24" s="271">
        <f>Food_1!C280</f>
        <v>85.857298949014989</v>
      </c>
      <c r="D24" s="271">
        <f>Food_1!D280</f>
        <v>81.374561812951825</v>
      </c>
      <c r="E24" s="271">
        <f>Food_1!E280</f>
        <v>76.780037592150151</v>
      </c>
      <c r="F24" s="271">
        <f>Food_1!F280</f>
        <v>72.243774403326995</v>
      </c>
      <c r="G24" s="271">
        <f>Food_1!G280</f>
        <v>67.929566426074544</v>
      </c>
      <c r="H24" s="271">
        <f>Food_1!H280</f>
        <v>64.180686287237791</v>
      </c>
      <c r="I24" s="271">
        <f>Food_1!I280</f>
        <v>61.026727361687477</v>
      </c>
      <c r="J24" s="271">
        <f>Food_1!J280</f>
        <v>58.233453262703364</v>
      </c>
      <c r="K24" s="271">
        <f>Food_1!K280</f>
        <v>55.891584668153989</v>
      </c>
      <c r="L24" s="271">
        <f>Food_1!L280</f>
        <v>53.841189928813165</v>
      </c>
      <c r="M24" s="271">
        <f>Food_1!M280</f>
        <v>51.922344334724016</v>
      </c>
    </row>
    <row r="25" spans="2:13" ht="13.15">
      <c r="B25" s="348" t="str">
        <f>Geography_1!B280</f>
        <v>Geography Retirements</v>
      </c>
      <c r="C25" s="271">
        <f>Geography_1!C280</f>
        <v>210.84105015867877</v>
      </c>
      <c r="D25" s="271">
        <f>Geography_1!D280</f>
        <v>222.16371654393879</v>
      </c>
      <c r="E25" s="271">
        <f>Geography_1!E280</f>
        <v>232.96449186861832</v>
      </c>
      <c r="F25" s="271">
        <f>Geography_1!F280</f>
        <v>243.24915585351113</v>
      </c>
      <c r="G25" s="271">
        <f>Geography_1!G280</f>
        <v>252.96323936737525</v>
      </c>
      <c r="H25" s="271">
        <f>Geography_1!H280</f>
        <v>261.17389100376084</v>
      </c>
      <c r="I25" s="271">
        <f>Geography_1!I280</f>
        <v>267.77718178520792</v>
      </c>
      <c r="J25" s="271">
        <f>Geography_1!J280</f>
        <v>273.11386762716501</v>
      </c>
      <c r="K25" s="271">
        <f>Geography_1!K280</f>
        <v>277.07644494483122</v>
      </c>
      <c r="L25" s="271">
        <f>Geography_1!L280</f>
        <v>280.03531432816504</v>
      </c>
      <c r="M25" s="271">
        <f>Geography_1!M280</f>
        <v>282.10573248789217</v>
      </c>
    </row>
    <row r="26" spans="2:13" ht="13.15">
      <c r="B26" s="348" t="str">
        <f>History_1!B280</f>
        <v>History Retirements</v>
      </c>
      <c r="C26" s="271">
        <f>History_1!C280</f>
        <v>230.85976692195305</v>
      </c>
      <c r="D26" s="271">
        <f>History_1!D280</f>
        <v>242.99668206066025</v>
      </c>
      <c r="E26" s="271">
        <f>History_1!E280</f>
        <v>253.44595377711349</v>
      </c>
      <c r="F26" s="271">
        <f>History_1!F280</f>
        <v>262.88073137140054</v>
      </c>
      <c r="G26" s="271">
        <f>History_1!G280</f>
        <v>271.61273803544668</v>
      </c>
      <c r="H26" s="271">
        <f>History_1!H280</f>
        <v>278.89092603368226</v>
      </c>
      <c r="I26" s="271">
        <f>History_1!I280</f>
        <v>284.66038832396225</v>
      </c>
      <c r="J26" s="271">
        <f>History_1!J280</f>
        <v>289.48585082573777</v>
      </c>
      <c r="K26" s="271">
        <f>History_1!K280</f>
        <v>293.2406135781319</v>
      </c>
      <c r="L26" s="271">
        <f>History_1!L280</f>
        <v>296.25801804897281</v>
      </c>
      <c r="M26" s="271">
        <f>History_1!M280</f>
        <v>298.56589958051973</v>
      </c>
    </row>
    <row r="27" spans="2:13" ht="13.15">
      <c r="B27" s="348" t="str">
        <f>Mathematics_1!B280</f>
        <v>Mathematics Retirements</v>
      </c>
      <c r="C27" s="271">
        <f>Mathematics_1!C280</f>
        <v>958.28325406968838</v>
      </c>
      <c r="D27" s="271">
        <f>Mathematics_1!D280</f>
        <v>939.25820739256335</v>
      </c>
      <c r="E27" s="271">
        <f>Mathematics_1!E280</f>
        <v>916.58299613182635</v>
      </c>
      <c r="F27" s="271">
        <f>Mathematics_1!F280</f>
        <v>895.90285684576008</v>
      </c>
      <c r="G27" s="271">
        <f>Mathematics_1!G280</f>
        <v>877.14273166603436</v>
      </c>
      <c r="H27" s="271">
        <f>Mathematics_1!H280</f>
        <v>860.43446958427171</v>
      </c>
      <c r="I27" s="271">
        <f>Mathematics_1!I280</f>
        <v>844.125904762132</v>
      </c>
      <c r="J27" s="271">
        <f>Mathematics_1!J280</f>
        <v>830.16465718097766</v>
      </c>
      <c r="K27" s="271">
        <f>Mathematics_1!K280</f>
        <v>818.537319841927</v>
      </c>
      <c r="L27" s="271">
        <f>Mathematics_1!L280</f>
        <v>808.54197794937988</v>
      </c>
      <c r="M27" s="271">
        <f>Mathematics_1!M280</f>
        <v>798.91140022687216</v>
      </c>
    </row>
    <row r="28" spans="2:13" ht="26.25">
      <c r="B28" s="323" t="str">
        <f>Modern_Foreign_Languages_1!B280</f>
        <v>Modern Foreign Languages Retirements</v>
      </c>
      <c r="C28" s="271">
        <f>Modern_Foreign_Languages_1!C280</f>
        <v>420.0113416137109</v>
      </c>
      <c r="D28" s="271">
        <f>Modern_Foreign_Languages_1!D280</f>
        <v>425.75671700998765</v>
      </c>
      <c r="E28" s="271">
        <f>Modern_Foreign_Languages_1!E280</f>
        <v>434.60515964935399</v>
      </c>
      <c r="F28" s="271">
        <f>Modern_Foreign_Languages_1!F280</f>
        <v>447.89009147987667</v>
      </c>
      <c r="G28" s="271">
        <f>Modern_Foreign_Languages_1!G280</f>
        <v>465.79561648969354</v>
      </c>
      <c r="H28" s="271">
        <f>Modern_Foreign_Languages_1!H280</f>
        <v>477.73239119650572</v>
      </c>
      <c r="I28" s="271">
        <f>Modern_Foreign_Languages_1!I280</f>
        <v>474.21911598471252</v>
      </c>
      <c r="J28" s="271">
        <f>Modern_Foreign_Languages_1!J280</f>
        <v>469.75808610741723</v>
      </c>
      <c r="K28" s="271">
        <f>Modern_Foreign_Languages_1!K280</f>
        <v>463.93358124620272</v>
      </c>
      <c r="L28" s="271">
        <f>Modern_Foreign_Languages_1!L280</f>
        <v>457.64635967958043</v>
      </c>
      <c r="M28" s="271">
        <f>Modern_Foreign_Languages_1!M280</f>
        <v>451.16288015600207</v>
      </c>
    </row>
    <row r="29" spans="2:13" ht="13.15">
      <c r="B29" s="348" t="str">
        <f>Music_1!B280</f>
        <v>Music Retirements</v>
      </c>
      <c r="C29" s="271">
        <f>Music_1!C280</f>
        <v>98.064929811685772</v>
      </c>
      <c r="D29" s="271">
        <f>Music_1!D280</f>
        <v>100.76947321869946</v>
      </c>
      <c r="E29" s="271">
        <f>Music_1!E280</f>
        <v>102.85553560677522</v>
      </c>
      <c r="F29" s="271">
        <f>Music_1!F280</f>
        <v>104.40244410233935</v>
      </c>
      <c r="G29" s="271">
        <f>Music_1!G280</f>
        <v>105.42919074351225</v>
      </c>
      <c r="H29" s="271">
        <f>Music_1!H280</f>
        <v>106.07756492847217</v>
      </c>
      <c r="I29" s="271">
        <f>Music_1!I280</f>
        <v>107.68191946365263</v>
      </c>
      <c r="J29" s="271">
        <f>Music_1!J280</f>
        <v>109.00578132137704</v>
      </c>
      <c r="K29" s="271">
        <f>Music_1!K280</f>
        <v>109.8108701550149</v>
      </c>
      <c r="L29" s="271">
        <f>Music_1!L280</f>
        <v>110.48810801579634</v>
      </c>
      <c r="M29" s="271">
        <f>Music_1!M280</f>
        <v>111.27292252725947</v>
      </c>
    </row>
    <row r="30" spans="2:13" ht="13.15">
      <c r="B30" s="348" t="str">
        <f>Others_1!B280</f>
        <v>Others Retirements</v>
      </c>
      <c r="C30" s="271">
        <f>Others_1!C280</f>
        <v>297.57830272513092</v>
      </c>
      <c r="D30" s="271">
        <f>Others_1!D280</f>
        <v>287.12252476696813</v>
      </c>
      <c r="E30" s="271">
        <f>Others_1!E280</f>
        <v>275.15162479000242</v>
      </c>
      <c r="F30" s="271">
        <f>Others_1!F280</f>
        <v>266.26750823738246</v>
      </c>
      <c r="G30" s="271">
        <f>Others_1!G280</f>
        <v>259.80770994074106</v>
      </c>
      <c r="H30" s="271">
        <f>Others_1!H280</f>
        <v>255.96172284237713</v>
      </c>
      <c r="I30" s="271">
        <f>Others_1!I280</f>
        <v>253.64855159352558</v>
      </c>
      <c r="J30" s="271">
        <f>Others_1!J280</f>
        <v>252.94636314462332</v>
      </c>
      <c r="K30" s="271">
        <f>Others_1!K280</f>
        <v>252.47194313286258</v>
      </c>
      <c r="L30" s="271">
        <f>Others_1!L280</f>
        <v>252.18723561307075</v>
      </c>
      <c r="M30" s="271">
        <f>Others_1!M280</f>
        <v>251.72902398358178</v>
      </c>
    </row>
    <row r="31" spans="2:13" ht="13.15">
      <c r="B31" s="348" t="str">
        <f>Physical_Education_1!B280</f>
        <v>Physical Education Retirements</v>
      </c>
      <c r="C31" s="271">
        <f>Physical_Education_1!C280</f>
        <v>190.70441123500476</v>
      </c>
      <c r="D31" s="271">
        <f>Physical_Education_1!D280</f>
        <v>213.53962601613179</v>
      </c>
      <c r="E31" s="271">
        <f>Physical_Education_1!E280</f>
        <v>235.54331640396057</v>
      </c>
      <c r="F31" s="271">
        <f>Physical_Education_1!F280</f>
        <v>256.04091458031036</v>
      </c>
      <c r="G31" s="271">
        <f>Physical_Education_1!G280</f>
        <v>274.98193822001355</v>
      </c>
      <c r="H31" s="271">
        <f>Physical_Education_1!H280</f>
        <v>293.48314246425855</v>
      </c>
      <c r="I31" s="271">
        <f>Physical_Education_1!I280</f>
        <v>313.28280306415405</v>
      </c>
      <c r="J31" s="271">
        <f>Physical_Education_1!J280</f>
        <v>331.21623986540862</v>
      </c>
      <c r="K31" s="271">
        <f>Physical_Education_1!K280</f>
        <v>347.22654116096902</v>
      </c>
      <c r="L31" s="271">
        <f>Physical_Education_1!L280</f>
        <v>361.14552855271677</v>
      </c>
      <c r="M31" s="271">
        <f>Physical_Education_1!M280</f>
        <v>372.62038204461464</v>
      </c>
    </row>
    <row r="32" spans="2:13" ht="13.15">
      <c r="B32" s="348" t="str">
        <f>Physics_1!B280</f>
        <v>Physics Retirements</v>
      </c>
      <c r="C32" s="271">
        <f>Physics_1!C280</f>
        <v>326.34065287880333</v>
      </c>
      <c r="D32" s="271">
        <f>Physics_1!D280</f>
        <v>322.8652869426935</v>
      </c>
      <c r="E32" s="271">
        <f>Physics_1!E280</f>
        <v>317.17292630426516</v>
      </c>
      <c r="F32" s="271">
        <f>Physics_1!F280</f>
        <v>310.67243069013961</v>
      </c>
      <c r="G32" s="271">
        <f>Physics_1!G280</f>
        <v>304.94748170138371</v>
      </c>
      <c r="H32" s="271">
        <f>Physics_1!H280</f>
        <v>299.98323480785911</v>
      </c>
      <c r="I32" s="271">
        <f>Physics_1!I280</f>
        <v>294.82440353228657</v>
      </c>
      <c r="J32" s="271">
        <f>Physics_1!J280</f>
        <v>290.54014585811012</v>
      </c>
      <c r="K32" s="271">
        <f>Physics_1!K280</f>
        <v>287.27338707646072</v>
      </c>
      <c r="L32" s="271">
        <f>Physics_1!L280</f>
        <v>284.39660681898181</v>
      </c>
      <c r="M32" s="271">
        <f>Physics_1!M280</f>
        <v>281.15238763790614</v>
      </c>
    </row>
    <row r="33" spans="2:13" ht="13.15">
      <c r="B33" s="348" t="str">
        <f>Religious_Education_1!B280</f>
        <v>Religious Education Retirements</v>
      </c>
      <c r="C33" s="271">
        <f>Religious_Education_1!C280</f>
        <v>180.26510620128133</v>
      </c>
      <c r="D33" s="271">
        <f>Religious_Education_1!D280</f>
        <v>179.25647648252431</v>
      </c>
      <c r="E33" s="271">
        <f>Religious_Education_1!E280</f>
        <v>177.21737108470273</v>
      </c>
      <c r="F33" s="271">
        <f>Religious_Education_1!F280</f>
        <v>174.84225403046537</v>
      </c>
      <c r="G33" s="271">
        <f>Religious_Education_1!G280</f>
        <v>172.33955065080278</v>
      </c>
      <c r="H33" s="271">
        <f>Religious_Education_1!H280</f>
        <v>170.37992451576699</v>
      </c>
      <c r="I33" s="271">
        <f>Religious_Education_1!I280</f>
        <v>169.81594246861422</v>
      </c>
      <c r="J33" s="271">
        <f>Religious_Education_1!J280</f>
        <v>169.36438030698383</v>
      </c>
      <c r="K33" s="271">
        <f>Religious_Education_1!K280</f>
        <v>168.93322092105973</v>
      </c>
      <c r="L33" s="271">
        <f>Religious_Education_1!L280</f>
        <v>168.53303836238834</v>
      </c>
      <c r="M33" s="271">
        <f>Religious_Education_1!M280</f>
        <v>168.06212910614425</v>
      </c>
    </row>
    <row r="34" spans="2:13" s="312" customFormat="1" ht="13.15">
      <c r="B34" s="311" t="s">
        <v>252</v>
      </c>
      <c r="C34" s="311">
        <f>SUM(C14:C33)</f>
        <v>10812.805111929538</v>
      </c>
      <c r="D34" s="311">
        <f t="shared" ref="D34:M34" si="0">SUM(D14:D33)</f>
        <v>10806.743420653263</v>
      </c>
      <c r="E34" s="311">
        <f t="shared" si="0"/>
        <v>10759.086144298764</v>
      </c>
      <c r="F34" s="311">
        <f t="shared" si="0"/>
        <v>10702.038041540831</v>
      </c>
      <c r="G34" s="311">
        <f t="shared" si="0"/>
        <v>10653.197797260927</v>
      </c>
      <c r="H34" s="311">
        <f t="shared" si="0"/>
        <v>10609.179601169748</v>
      </c>
      <c r="I34" s="311">
        <f t="shared" si="0"/>
        <v>10567.397609400748</v>
      </c>
      <c r="J34" s="311">
        <f t="shared" si="0"/>
        <v>10536.226571676116</v>
      </c>
      <c r="K34" s="311">
        <f t="shared" si="0"/>
        <v>10509.050444837583</v>
      </c>
      <c r="L34" s="311">
        <f t="shared" si="0"/>
        <v>10483.414480945836</v>
      </c>
      <c r="M34" s="311">
        <f t="shared" si="0"/>
        <v>10459.354213847269</v>
      </c>
    </row>
    <row r="35" spans="2:13" ht="13.15">
      <c r="B35" s="311" t="s">
        <v>1496</v>
      </c>
      <c r="C35" s="311">
        <f>C34-C14</f>
        <v>5288.6114006769149</v>
      </c>
      <c r="D35" s="311">
        <f t="shared" ref="D35:M35" si="1">D34-D14</f>
        <v>5308.9421789897578</v>
      </c>
      <c r="E35" s="311">
        <f t="shared" si="1"/>
        <v>5305.5489249951188</v>
      </c>
      <c r="F35" s="311">
        <f t="shared" si="1"/>
        <v>5304.373233649244</v>
      </c>
      <c r="G35" s="311">
        <f t="shared" si="1"/>
        <v>5311.3048583214331</v>
      </c>
      <c r="H35" s="311">
        <f t="shared" si="1"/>
        <v>5317.2255512701577</v>
      </c>
      <c r="I35" s="311">
        <f t="shared" si="1"/>
        <v>5312.9206950168846</v>
      </c>
      <c r="J35" s="311">
        <f t="shared" si="1"/>
        <v>5309.9342359846769</v>
      </c>
      <c r="K35" s="311">
        <f t="shared" si="1"/>
        <v>5305.0640741994912</v>
      </c>
      <c r="L35" s="311">
        <f t="shared" si="1"/>
        <v>5297.5662957433415</v>
      </c>
      <c r="M35" s="311">
        <f t="shared" si="1"/>
        <v>5282.4927529816114</v>
      </c>
    </row>
    <row r="36" spans="2:13">
      <c r="B36" s="904"/>
    </row>
  </sheetData>
  <hyperlinks>
    <hyperlink ref="A2" location="'Title_&amp;_Contents'!A1" display="Contents"/>
    <hyperlink ref="B2" location="Map_of_sheets!A1" display="Map of shee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Q36"/>
  <sheetViews>
    <sheetView showGridLines="0" zoomScale="90" zoomScaleNormal="90" workbookViewId="0"/>
  </sheetViews>
  <sheetFormatPr defaultRowHeight="12.75"/>
  <cols>
    <col min="2" max="2" width="32.73046875" customWidth="1"/>
    <col min="3" max="14" width="10.73046875" customWidth="1"/>
  </cols>
  <sheetData>
    <row r="1" spans="1:17" s="64" customFormat="1" ht="13.9">
      <c r="A1" s="63" t="str">
        <f>ModelBanner</f>
        <v>TSM_202021</v>
      </c>
    </row>
    <row r="2" spans="1:17" s="64" customFormat="1" ht="13.9">
      <c r="A2" s="865" t="s">
        <v>13</v>
      </c>
      <c r="B2" s="865" t="s">
        <v>30</v>
      </c>
    </row>
    <row r="3" spans="1:17" s="64" customFormat="1" ht="13.9">
      <c r="A3" s="65"/>
    </row>
    <row r="4" spans="1:17" s="55" customFormat="1" ht="13.15">
      <c r="A4" s="56" t="s">
        <v>26</v>
      </c>
      <c r="B4" s="56"/>
      <c r="C4" s="56"/>
      <c r="D4" s="56"/>
      <c r="E4" s="280"/>
      <c r="F4" s="56"/>
      <c r="G4" s="56"/>
      <c r="H4" s="56"/>
      <c r="I4" s="56"/>
      <c r="J4" s="56"/>
      <c r="K4" s="56"/>
      <c r="L4" s="56"/>
    </row>
    <row r="5" spans="1:17" s="45" customFormat="1" ht="13.15" customHeight="1">
      <c r="A5" s="58" t="s">
        <v>534</v>
      </c>
      <c r="B5" s="58"/>
      <c r="C5" s="58"/>
      <c r="D5" s="58"/>
      <c r="E5" s="58"/>
      <c r="F5" s="58"/>
      <c r="G5" s="58"/>
      <c r="H5" s="58"/>
      <c r="I5" s="58"/>
      <c r="J5" s="58"/>
      <c r="K5" s="58"/>
      <c r="L5" s="58"/>
      <c r="M5" s="57"/>
      <c r="N5" s="57"/>
      <c r="O5" s="57"/>
      <c r="P5" s="57"/>
      <c r="Q5" s="57"/>
    </row>
    <row r="6" spans="1:17" s="44" customFormat="1" ht="13.15">
      <c r="A6" s="54" t="s">
        <v>1287</v>
      </c>
      <c r="B6" s="59"/>
      <c r="C6" s="59"/>
      <c r="D6" s="59"/>
      <c r="E6" s="280"/>
      <c r="F6" s="59"/>
      <c r="G6" s="59"/>
      <c r="H6" s="59"/>
      <c r="I6" s="59"/>
      <c r="J6" s="59"/>
      <c r="K6" s="59"/>
      <c r="L6" s="59"/>
      <c r="M6" s="43"/>
      <c r="N6" s="43"/>
      <c r="O6" s="43"/>
      <c r="P6" s="43"/>
      <c r="Q6" s="43"/>
    </row>
    <row r="7" spans="1:17" s="44" customFormat="1" ht="13.15">
      <c r="A7" s="52" t="s">
        <v>339</v>
      </c>
      <c r="B7" s="54"/>
      <c r="C7" s="59"/>
      <c r="D7" s="59"/>
      <c r="E7" s="280"/>
      <c r="F7" s="59"/>
      <c r="G7" s="59"/>
      <c r="H7" s="59"/>
      <c r="I7" s="59"/>
      <c r="J7" s="59"/>
      <c r="K7" s="59"/>
      <c r="L7" s="59"/>
      <c r="M7" s="43"/>
      <c r="N7" s="43"/>
      <c r="O7" s="43"/>
      <c r="P7" s="43"/>
      <c r="Q7" s="43"/>
    </row>
    <row r="8" spans="1:17" s="44" customFormat="1" ht="13.15">
      <c r="A8" s="54" t="s">
        <v>24</v>
      </c>
      <c r="B8" s="59"/>
      <c r="C8" s="59"/>
      <c r="D8" s="59"/>
      <c r="E8" s="280"/>
      <c r="F8" s="59"/>
      <c r="G8" s="59"/>
      <c r="H8" s="59"/>
      <c r="I8" s="59"/>
      <c r="J8" s="59"/>
      <c r="K8" s="59"/>
      <c r="L8" s="59"/>
      <c r="M8" s="43"/>
      <c r="N8" s="43"/>
      <c r="O8" s="43"/>
      <c r="P8" s="43"/>
      <c r="Q8" s="43"/>
    </row>
    <row r="9" spans="1:17" s="44" customFormat="1" ht="15.75" customHeight="1">
      <c r="A9" s="52" t="s">
        <v>123</v>
      </c>
      <c r="B9" s="59"/>
      <c r="C9" s="59"/>
      <c r="D9" s="59"/>
      <c r="E9" s="280"/>
      <c r="F9" s="59"/>
      <c r="G9" s="59"/>
      <c r="H9" s="59"/>
      <c r="I9" s="59"/>
      <c r="J9" s="59"/>
      <c r="K9" s="59"/>
      <c r="L9" s="59"/>
      <c r="M9" s="43"/>
      <c r="N9" s="43"/>
      <c r="O9" s="43"/>
      <c r="P9" s="43"/>
      <c r="Q9" s="43"/>
    </row>
    <row r="10" spans="1:17" s="48" customFormat="1" ht="13.5" customHeight="1">
      <c r="A10" s="53">
        <f>SUM(A13:A2221)</f>
        <v>0</v>
      </c>
      <c r="B10" s="71"/>
      <c r="C10" s="69"/>
      <c r="D10" s="46"/>
      <c r="E10" s="46"/>
      <c r="F10" s="46"/>
      <c r="G10" s="70"/>
      <c r="H10" s="46"/>
      <c r="I10" s="46"/>
      <c r="J10" s="70"/>
      <c r="K10" s="47"/>
      <c r="L10" s="47"/>
      <c r="M10" s="47"/>
      <c r="N10" s="47"/>
      <c r="O10" s="47"/>
      <c r="P10" s="47"/>
      <c r="Q10" s="47"/>
    </row>
    <row r="13" spans="1:17" ht="13.15">
      <c r="B13" s="137"/>
      <c r="C13" s="137" t="str">
        <f>'Art_&amp;_Design_1'!C293</f>
        <v>2019/20</v>
      </c>
      <c r="D13" s="137" t="str">
        <f>'Art_&amp;_Design_1'!D293</f>
        <v>2020/21</v>
      </c>
      <c r="E13" s="137" t="str">
        <f>'Art_&amp;_Design_1'!E293</f>
        <v>2021/22</v>
      </c>
      <c r="F13" s="137" t="str">
        <f>'Art_&amp;_Design_1'!F293</f>
        <v>2022/23</v>
      </c>
      <c r="G13" s="137" t="str">
        <f>'Art_&amp;_Design_1'!G293</f>
        <v>2023/24</v>
      </c>
      <c r="H13" s="137" t="str">
        <f>'Art_&amp;_Design_1'!H293</f>
        <v>2024/25</v>
      </c>
      <c r="I13" s="137" t="str">
        <f>'Art_&amp;_Design_1'!I293</f>
        <v>2025/26</v>
      </c>
      <c r="J13" s="137" t="str">
        <f>'Art_&amp;_Design_1'!J293</f>
        <v>2026/27</v>
      </c>
      <c r="K13" s="137" t="str">
        <f>'Art_&amp;_Design_1'!K293</f>
        <v>2027/28</v>
      </c>
      <c r="L13" s="137" t="str">
        <f>'Art_&amp;_Design_1'!L293</f>
        <v>2028/29</v>
      </c>
      <c r="M13" s="137" t="str">
        <f>'Art_&amp;_Design_1'!M293</f>
        <v>2029/30</v>
      </c>
    </row>
    <row r="14" spans="1:17" ht="13.15">
      <c r="B14" s="261" t="str">
        <f>Primary_1!B281</f>
        <v>Primary Deaths</v>
      </c>
      <c r="C14" s="161">
        <f>Primary_1!C281</f>
        <v>87.895504960195481</v>
      </c>
      <c r="D14" s="161">
        <f>Primary_1!D281</f>
        <v>87.797207864853803</v>
      </c>
      <c r="E14" s="161">
        <f>Primary_1!E281</f>
        <v>87.691901471504593</v>
      </c>
      <c r="F14" s="161">
        <f>Primary_1!F281</f>
        <v>87.416282577138475</v>
      </c>
      <c r="G14" s="161">
        <f>Primary_1!G281</f>
        <v>87.068704168404722</v>
      </c>
      <c r="H14" s="161">
        <f>Primary_1!H281</f>
        <v>86.723714447395977</v>
      </c>
      <c r="I14" s="161">
        <f>Primary_1!I281</f>
        <v>86.506616305646403</v>
      </c>
      <c r="J14" s="161">
        <f>Primary_1!J281</f>
        <v>86.342721844987523</v>
      </c>
      <c r="K14" s="161">
        <f>Primary_1!K281</f>
        <v>86.169213357118565</v>
      </c>
      <c r="L14" s="161">
        <f>Primary_1!L281</f>
        <v>85.971978024355465</v>
      </c>
      <c r="M14" s="161">
        <f>Primary_1!M281</f>
        <v>85.896084381615594</v>
      </c>
    </row>
    <row r="15" spans="1:17" ht="13.15">
      <c r="B15" s="186" t="str">
        <f>'Art_&amp;_Design_1'!B281</f>
        <v>Art &amp; Design Deaths</v>
      </c>
      <c r="C15" s="161">
        <f>'Art_&amp;_Design_1'!C281</f>
        <v>3.6081186024951402</v>
      </c>
      <c r="D15" s="161">
        <f>'Art_&amp;_Design_1'!D281</f>
        <v>3.5851109888032147</v>
      </c>
      <c r="E15" s="161">
        <f>'Art_&amp;_Design_1'!E281</f>
        <v>3.545736210662056</v>
      </c>
      <c r="F15" s="161">
        <f>'Art_&amp;_Design_1'!F281</f>
        <v>3.4990152589884969</v>
      </c>
      <c r="G15" s="161">
        <f>'Art_&amp;_Design_1'!G281</f>
        <v>3.4416292777583983</v>
      </c>
      <c r="H15" s="161">
        <f>'Art_&amp;_Design_1'!H281</f>
        <v>3.3859201245273161</v>
      </c>
      <c r="I15" s="161">
        <f>'Art_&amp;_Design_1'!I281</f>
        <v>3.3543310694383104</v>
      </c>
      <c r="J15" s="161">
        <f>'Art_&amp;_Design_1'!J281</f>
        <v>3.3238243248576467</v>
      </c>
      <c r="K15" s="161">
        <f>'Art_&amp;_Design_1'!K281</f>
        <v>3.290383824762416</v>
      </c>
      <c r="L15" s="161">
        <f>'Art_&amp;_Design_1'!L281</f>
        <v>3.2593293519188498</v>
      </c>
      <c r="M15" s="161">
        <f>'Art_&amp;_Design_1'!M281</f>
        <v>3.2317392468078463</v>
      </c>
    </row>
    <row r="16" spans="1:17" ht="13.15">
      <c r="B16" s="137" t="str">
        <f>Biology_1!B281</f>
        <v>Biology Deaths</v>
      </c>
      <c r="C16" s="161">
        <f>Biology_1!C281</f>
        <v>4.825514357900575</v>
      </c>
      <c r="D16" s="161">
        <f>Biology_1!D281</f>
        <v>4.923590262894411</v>
      </c>
      <c r="E16" s="161">
        <f>Biology_1!E281</f>
        <v>4.9894064628423269</v>
      </c>
      <c r="F16" s="161">
        <f>Biology_1!F281</f>
        <v>5.0365683365874538</v>
      </c>
      <c r="G16" s="161">
        <f>Biology_1!G281</f>
        <v>5.0814988769310361</v>
      </c>
      <c r="H16" s="161">
        <f>Biology_1!H281</f>
        <v>5.117807913292868</v>
      </c>
      <c r="I16" s="161">
        <f>Biology_1!I281</f>
        <v>5.1253909754219142</v>
      </c>
      <c r="J16" s="161">
        <f>Biology_1!J281</f>
        <v>5.1291740793369751</v>
      </c>
      <c r="K16" s="161">
        <f>Biology_1!K281</f>
        <v>5.131100084561381</v>
      </c>
      <c r="L16" s="161">
        <f>Biology_1!L281</f>
        <v>5.1248339391518334</v>
      </c>
      <c r="M16" s="161">
        <f>Biology_1!M281</f>
        <v>5.0999590278194873</v>
      </c>
    </row>
    <row r="17" spans="2:13" ht="13.15">
      <c r="B17" s="137" t="str">
        <f>Business_Studies_1!B281</f>
        <v>Business Studies Deaths</v>
      </c>
      <c r="C17" s="161">
        <f>Business_Studies_1!C281</f>
        <v>2.3216620541884208</v>
      </c>
      <c r="D17" s="161">
        <f>Business_Studies_1!D281</f>
        <v>2.2997333630675403</v>
      </c>
      <c r="E17" s="161">
        <f>Business_Studies_1!E281</f>
        <v>2.2427316742262464</v>
      </c>
      <c r="F17" s="161">
        <f>Business_Studies_1!F281</f>
        <v>2.2007365222651032</v>
      </c>
      <c r="G17" s="161">
        <f>Business_Studies_1!G281</f>
        <v>2.1690206117591284</v>
      </c>
      <c r="H17" s="161">
        <f>Business_Studies_1!H281</f>
        <v>2.157942620527272</v>
      </c>
      <c r="I17" s="161">
        <f>Business_Studies_1!I281</f>
        <v>2.1469351129311329</v>
      </c>
      <c r="J17" s="161">
        <f>Business_Studies_1!J281</f>
        <v>2.1472236163015643</v>
      </c>
      <c r="K17" s="161">
        <f>Business_Studies_1!K281</f>
        <v>2.1501163171233708</v>
      </c>
      <c r="L17" s="161">
        <f>Business_Studies_1!L281</f>
        <v>2.1514049707279295</v>
      </c>
      <c r="M17" s="161">
        <f>Business_Studies_1!M281</f>
        <v>2.1442135084894725</v>
      </c>
    </row>
    <row r="18" spans="2:13" ht="13.15">
      <c r="B18" s="137" t="str">
        <f>Chemistry_1!B281</f>
        <v>Chemistry Deaths</v>
      </c>
      <c r="C18" s="161">
        <f>Chemistry_1!C281</f>
        <v>4.73517456638446</v>
      </c>
      <c r="D18" s="161">
        <f>Chemistry_1!D281</f>
        <v>4.7707457169552914</v>
      </c>
      <c r="E18" s="161">
        <f>Chemistry_1!E281</f>
        <v>4.7923493569954703</v>
      </c>
      <c r="F18" s="161">
        <f>Chemistry_1!F281</f>
        <v>4.8072114056649671</v>
      </c>
      <c r="G18" s="161">
        <f>Chemistry_1!G281</f>
        <v>4.8301767308746602</v>
      </c>
      <c r="H18" s="161">
        <f>Chemistry_1!H281</f>
        <v>4.8533241577451651</v>
      </c>
      <c r="I18" s="161">
        <f>Chemistry_1!I281</f>
        <v>4.8535560657191912</v>
      </c>
      <c r="J18" s="161">
        <f>Chemistry_1!J281</f>
        <v>4.8540420322872526</v>
      </c>
      <c r="K18" s="161">
        <f>Chemistry_1!K281</f>
        <v>4.8573907620930195</v>
      </c>
      <c r="L18" s="161">
        <f>Chemistry_1!L281</f>
        <v>4.8543618174409051</v>
      </c>
      <c r="M18" s="161">
        <f>Chemistry_1!M281</f>
        <v>4.8326045003481148</v>
      </c>
    </row>
    <row r="19" spans="2:13" ht="13.15">
      <c r="B19" s="137" t="str">
        <f>Classics_1!B281</f>
        <v>Classics Deaths</v>
      </c>
      <c r="C19" s="161">
        <f>Classics_1!C281</f>
        <v>0.11286252823339721</v>
      </c>
      <c r="D19" s="161">
        <f>Classics_1!D281</f>
        <v>0.11210044982832973</v>
      </c>
      <c r="E19" s="161">
        <f>Classics_1!E281</f>
        <v>0.11107720909419429</v>
      </c>
      <c r="F19" s="161">
        <f>Classics_1!F281</f>
        <v>0.11109183923846579</v>
      </c>
      <c r="G19" s="161">
        <f>Classics_1!G281</f>
        <v>0.11176284495081823</v>
      </c>
      <c r="H19" s="161">
        <f>Classics_1!H281</f>
        <v>0.1126880380815333</v>
      </c>
      <c r="I19" s="161">
        <f>Classics_1!I281</f>
        <v>0.11343594252944005</v>
      </c>
      <c r="J19" s="161">
        <f>Classics_1!J281</f>
        <v>0.11442014372059167</v>
      </c>
      <c r="K19" s="161">
        <f>Classics_1!K281</f>
        <v>0.11515631413796903</v>
      </c>
      <c r="L19" s="161">
        <f>Classics_1!L281</f>
        <v>0.11578327784662093</v>
      </c>
      <c r="M19" s="161">
        <f>Classics_1!M281</f>
        <v>0.11625856397540552</v>
      </c>
    </row>
    <row r="20" spans="2:13" ht="13.15">
      <c r="B20" s="137" t="str">
        <f>Computing_1!B281</f>
        <v>Computing Deaths</v>
      </c>
      <c r="C20" s="161">
        <f>Computing_1!C281</f>
        <v>3.0414831650814413</v>
      </c>
      <c r="D20" s="161">
        <f>Computing_1!D281</f>
        <v>3.0286405039419773</v>
      </c>
      <c r="E20" s="161">
        <f>Computing_1!E281</f>
        <v>3.0037970046039462</v>
      </c>
      <c r="F20" s="161">
        <f>Computing_1!F281</f>
        <v>2.9728344616539779</v>
      </c>
      <c r="G20" s="161">
        <f>Computing_1!G281</f>
        <v>2.9309313812063214</v>
      </c>
      <c r="H20" s="161">
        <f>Computing_1!H281</f>
        <v>2.891866486558877</v>
      </c>
      <c r="I20" s="161">
        <f>Computing_1!I281</f>
        <v>2.8723072140670176</v>
      </c>
      <c r="J20" s="161">
        <f>Computing_1!J281</f>
        <v>2.8526807620210746</v>
      </c>
      <c r="K20" s="161">
        <f>Computing_1!K281</f>
        <v>2.830372898908287</v>
      </c>
      <c r="L20" s="161">
        <f>Computing_1!L281</f>
        <v>2.8087859929575267</v>
      </c>
      <c r="M20" s="161">
        <f>Computing_1!M281</f>
        <v>2.7880685964396443</v>
      </c>
    </row>
    <row r="21" spans="2:13" ht="13.15">
      <c r="B21" s="137" t="str">
        <f>'Design_&amp;_Technology_1'!B281</f>
        <v>Design &amp; Technology Deaths</v>
      </c>
      <c r="C21" s="161">
        <f>'Design_&amp;_Technology_1'!C281</f>
        <v>4.5466070041045858</v>
      </c>
      <c r="D21" s="161">
        <f>'Design_&amp;_Technology_1'!D281</f>
        <v>4.4499340388630992</v>
      </c>
      <c r="E21" s="161">
        <f>'Design_&amp;_Technology_1'!E281</f>
        <v>4.3651433109457729</v>
      </c>
      <c r="F21" s="161">
        <f>'Design_&amp;_Technology_1'!F281</f>
        <v>4.2799211689076078</v>
      </c>
      <c r="G21" s="161">
        <f>'Design_&amp;_Technology_1'!G281</f>
        <v>4.1848516899160462</v>
      </c>
      <c r="H21" s="161">
        <f>'Design_&amp;_Technology_1'!H281</f>
        <v>4.0915607872226314</v>
      </c>
      <c r="I21" s="161">
        <f>'Design_&amp;_Technology_1'!I281</f>
        <v>4.0430935820350271</v>
      </c>
      <c r="J21" s="161">
        <f>'Design_&amp;_Technology_1'!J281</f>
        <v>3.9959592013579828</v>
      </c>
      <c r="K21" s="161">
        <f>'Design_&amp;_Technology_1'!K281</f>
        <v>3.9448622400308038</v>
      </c>
      <c r="L21" s="161">
        <f>'Design_&amp;_Technology_1'!L281</f>
        <v>3.900201201442667</v>
      </c>
      <c r="M21" s="161">
        <f>'Design_&amp;_Technology_1'!M281</f>
        <v>3.8671389753677863</v>
      </c>
    </row>
    <row r="22" spans="2:13" ht="13.15">
      <c r="B22" s="137" t="str">
        <f>Drama_1!B281</f>
        <v>Drama Deaths</v>
      </c>
      <c r="C22" s="161">
        <f>Drama_1!C281</f>
        <v>1.7359839670186954</v>
      </c>
      <c r="D22" s="161">
        <f>Drama_1!D281</f>
        <v>1.7810420478816549</v>
      </c>
      <c r="E22" s="161">
        <f>Drama_1!E281</f>
        <v>1.813725500432481</v>
      </c>
      <c r="F22" s="161">
        <f>Drama_1!F281</f>
        <v>1.8337500324124345</v>
      </c>
      <c r="G22" s="161">
        <f>Drama_1!G281</f>
        <v>1.8394123621407492</v>
      </c>
      <c r="H22" s="161">
        <f>Drama_1!H281</f>
        <v>1.8366051155907279</v>
      </c>
      <c r="I22" s="161">
        <f>Drama_1!I281</f>
        <v>1.8449966790663876</v>
      </c>
      <c r="J22" s="161">
        <f>Drama_1!J281</f>
        <v>1.8477555208529479</v>
      </c>
      <c r="K22" s="161">
        <f>Drama_1!K281</f>
        <v>1.8427169148316196</v>
      </c>
      <c r="L22" s="161">
        <f>Drama_1!L281</f>
        <v>1.8359024108195325</v>
      </c>
      <c r="M22" s="161">
        <f>Drama_1!M281</f>
        <v>1.8305471446707597</v>
      </c>
    </row>
    <row r="23" spans="2:13" ht="13.15">
      <c r="B23" s="348" t="str">
        <f>English_1!B281</f>
        <v>English Deaths</v>
      </c>
      <c r="C23" s="161">
        <f>English_1!C281</f>
        <v>11.610302877782305</v>
      </c>
      <c r="D23" s="161">
        <f>English_1!D281</f>
        <v>11.841829017540556</v>
      </c>
      <c r="E23" s="161">
        <f>English_1!E281</f>
        <v>12.025581254761995</v>
      </c>
      <c r="F23" s="161">
        <f>English_1!F281</f>
        <v>12.188725807026373</v>
      </c>
      <c r="G23" s="161">
        <f>English_1!G281</f>
        <v>12.338771926152903</v>
      </c>
      <c r="H23" s="161">
        <f>English_1!H281</f>
        <v>12.449385282675101</v>
      </c>
      <c r="I23" s="161">
        <f>English_1!I281</f>
        <v>12.493721792289232</v>
      </c>
      <c r="J23" s="161">
        <f>English_1!J281</f>
        <v>12.510202669768521</v>
      </c>
      <c r="K23" s="161">
        <f>English_1!K281</f>
        <v>12.515516298332056</v>
      </c>
      <c r="L23" s="161">
        <f>English_1!L281</f>
        <v>12.500057762621392</v>
      </c>
      <c r="M23" s="161">
        <f>English_1!M281</f>
        <v>12.44587622057924</v>
      </c>
    </row>
    <row r="24" spans="2:13" ht="13.15">
      <c r="B24" s="348" t="str">
        <f>Food_1!B281</f>
        <v>Food Deaths</v>
      </c>
      <c r="C24" s="161">
        <f>Food_1!C281</f>
        <v>0.85939371736840331</v>
      </c>
      <c r="D24" s="161">
        <f>Food_1!D281</f>
        <v>0.83734196290582275</v>
      </c>
      <c r="E24" s="161">
        <f>Food_1!E281</f>
        <v>0.81792733241666871</v>
      </c>
      <c r="F24" s="161">
        <f>Food_1!F281</f>
        <v>0.79800456131224806</v>
      </c>
      <c r="G24" s="161">
        <f>Food_1!G281</f>
        <v>0.7773909291137282</v>
      </c>
      <c r="H24" s="161">
        <f>Food_1!H281</f>
        <v>0.76131959766362567</v>
      </c>
      <c r="I24" s="161">
        <f>Food_1!I281</f>
        <v>0.75007726823335807</v>
      </c>
      <c r="J24" s="161">
        <f>Food_1!J281</f>
        <v>0.73954750981136341</v>
      </c>
      <c r="K24" s="161">
        <f>Food_1!K281</f>
        <v>0.7319019075770633</v>
      </c>
      <c r="L24" s="161">
        <f>Food_1!L281</f>
        <v>0.72472940957293641</v>
      </c>
      <c r="M24" s="161">
        <f>Food_1!M281</f>
        <v>0.71560928465084672</v>
      </c>
    </row>
    <row r="25" spans="2:13" ht="13.15">
      <c r="B25" s="137" t="str">
        <f>Geography_1!B281</f>
        <v>Geography Deaths</v>
      </c>
      <c r="C25" s="161">
        <f>Geography_1!C281</f>
        <v>4.6054092206761439</v>
      </c>
      <c r="D25" s="161">
        <f>Geography_1!D281</f>
        <v>4.6950182190655534</v>
      </c>
      <c r="E25" s="161">
        <f>Geography_1!E281</f>
        <v>4.7698797708160594</v>
      </c>
      <c r="F25" s="161">
        <f>Geography_1!F281</f>
        <v>4.8324335926791768</v>
      </c>
      <c r="G25" s="161">
        <f>Geography_1!G281</f>
        <v>4.8831829711721095</v>
      </c>
      <c r="H25" s="161">
        <f>Geography_1!H281</f>
        <v>4.9126017020930286</v>
      </c>
      <c r="I25" s="161">
        <f>Geography_1!I281</f>
        <v>4.922085951402476</v>
      </c>
      <c r="J25" s="161">
        <f>Geography_1!J281</f>
        <v>4.920696221289373</v>
      </c>
      <c r="K25" s="161">
        <f>Geography_1!K281</f>
        <v>4.907131023962096</v>
      </c>
      <c r="L25" s="161">
        <f>Geography_1!L281</f>
        <v>4.88872857029365</v>
      </c>
      <c r="M25" s="161">
        <f>Geography_1!M281</f>
        <v>4.8669405923974303</v>
      </c>
    </row>
    <row r="26" spans="2:13" ht="13.15">
      <c r="B26" s="137" t="str">
        <f>History_1!B281</f>
        <v>History Deaths</v>
      </c>
      <c r="C26" s="161">
        <f>History_1!C281</f>
        <v>4.9051852324606218</v>
      </c>
      <c r="D26" s="161">
        <f>History_1!D281</f>
        <v>5.0022931950525127</v>
      </c>
      <c r="E26" s="161">
        <f>History_1!E281</f>
        <v>5.0804126627120523</v>
      </c>
      <c r="F26" s="161">
        <f>History_1!F281</f>
        <v>5.1494484370464262</v>
      </c>
      <c r="G26" s="161">
        <f>History_1!G281</f>
        <v>5.2102245965241156</v>
      </c>
      <c r="H26" s="161">
        <f>History_1!H281</f>
        <v>5.2518107208173088</v>
      </c>
      <c r="I26" s="161">
        <f>History_1!I281</f>
        <v>5.2725211408638302</v>
      </c>
      <c r="J26" s="161">
        <f>History_1!J281</f>
        <v>5.2835074271115854</v>
      </c>
      <c r="K26" s="161">
        <f>History_1!K281</f>
        <v>5.2819229997141193</v>
      </c>
      <c r="L26" s="161">
        <f>History_1!L281</f>
        <v>5.2742514717977755</v>
      </c>
      <c r="M26" s="161">
        <f>History_1!M281</f>
        <v>5.2607279857017408</v>
      </c>
    </row>
    <row r="27" spans="2:13" ht="13.15">
      <c r="B27" s="137" t="str">
        <f>Mathematics_1!B281</f>
        <v>Mathematics Deaths</v>
      </c>
      <c r="C27" s="161">
        <f>Mathematics_1!C281</f>
        <v>14.1154283426078</v>
      </c>
      <c r="D27" s="161">
        <f>Mathematics_1!D281</f>
        <v>14.1225845821745</v>
      </c>
      <c r="E27" s="161">
        <f>Mathematics_1!E281</f>
        <v>14.101781404872655</v>
      </c>
      <c r="F27" s="161">
        <f>Mathematics_1!F281</f>
        <v>14.113173866043628</v>
      </c>
      <c r="G27" s="161">
        <f>Mathematics_1!G281</f>
        <v>14.125880815198418</v>
      </c>
      <c r="H27" s="161">
        <f>Mathematics_1!H281</f>
        <v>14.134570247524401</v>
      </c>
      <c r="I27" s="161">
        <f>Mathematics_1!I281</f>
        <v>14.101657073601407</v>
      </c>
      <c r="J27" s="161">
        <f>Mathematics_1!J281</f>
        <v>14.067683552745445</v>
      </c>
      <c r="K27" s="161">
        <f>Mathematics_1!K281</f>
        <v>14.035956360427384</v>
      </c>
      <c r="L27" s="161">
        <f>Mathematics_1!L281</f>
        <v>13.996992598441235</v>
      </c>
      <c r="M27" s="161">
        <f>Mathematics_1!M281</f>
        <v>13.93010304232917</v>
      </c>
    </row>
    <row r="28" spans="2:13" ht="13.15">
      <c r="B28" s="137" t="str">
        <f>Modern_Foreign_Languages_1!B281</f>
        <v>Modern Foreign Languages Deaths</v>
      </c>
      <c r="C28" s="161">
        <f>Modern_Foreign_Languages_1!C281</f>
        <v>6.3016870465537327</v>
      </c>
      <c r="D28" s="161">
        <f>Modern_Foreign_Languages_1!D281</f>
        <v>6.2311080034646782</v>
      </c>
      <c r="E28" s="161">
        <f>Modern_Foreign_Languages_1!E281</f>
        <v>6.2876635342074518</v>
      </c>
      <c r="F28" s="161">
        <f>Modern_Foreign_Languages_1!F281</f>
        <v>6.4781956417608892</v>
      </c>
      <c r="G28" s="161">
        <f>Modern_Foreign_Languages_1!G281</f>
        <v>6.7930174507583949</v>
      </c>
      <c r="H28" s="161">
        <f>Modern_Foreign_Languages_1!H281</f>
        <v>7.023969494870534</v>
      </c>
      <c r="I28" s="161">
        <f>Modern_Foreign_Languages_1!I281</f>
        <v>6.9833717014183057</v>
      </c>
      <c r="J28" s="161">
        <f>Modern_Foreign_Languages_1!J281</f>
        <v>6.9418264278792776</v>
      </c>
      <c r="K28" s="161">
        <f>Modern_Foreign_Languages_1!K281</f>
        <v>6.8857281788699165</v>
      </c>
      <c r="L28" s="161">
        <f>Modern_Foreign_Languages_1!L281</f>
        <v>6.8274957874158959</v>
      </c>
      <c r="M28" s="161">
        <f>Modern_Foreign_Languages_1!M281</f>
        <v>6.7681651290009075</v>
      </c>
    </row>
    <row r="29" spans="2:13" ht="13.15">
      <c r="B29" s="137" t="str">
        <f>Music_1!B281</f>
        <v>Music Deaths</v>
      </c>
      <c r="C29" s="161">
        <f>Music_1!C281</f>
        <v>1.9776298144358044</v>
      </c>
      <c r="D29" s="161">
        <f>Music_1!D281</f>
        <v>2.0102852802550144</v>
      </c>
      <c r="E29" s="161">
        <f>Music_1!E281</f>
        <v>2.0329569839337216</v>
      </c>
      <c r="F29" s="161">
        <f>Music_1!F281</f>
        <v>2.0422440938207886</v>
      </c>
      <c r="G29" s="161">
        <f>Music_1!G281</f>
        <v>2.0359131081050634</v>
      </c>
      <c r="H29" s="161">
        <f>Music_1!H281</f>
        <v>2.0189404487163447</v>
      </c>
      <c r="I29" s="161">
        <f>Music_1!I281</f>
        <v>2.0198561742360139</v>
      </c>
      <c r="J29" s="161">
        <f>Music_1!J281</f>
        <v>2.0154535871588646</v>
      </c>
      <c r="K29" s="161">
        <f>Music_1!K281</f>
        <v>2.0022689556506887</v>
      </c>
      <c r="L29" s="161">
        <f>Music_1!L281</f>
        <v>1.9892644097596561</v>
      </c>
      <c r="M29" s="161">
        <f>Music_1!M281</f>
        <v>1.9820110783762297</v>
      </c>
    </row>
    <row r="30" spans="2:13" ht="13.15">
      <c r="B30" s="137" t="str">
        <f>Others_1!B281</f>
        <v>Others Deaths</v>
      </c>
      <c r="C30" s="161">
        <f>Others_1!C281</f>
        <v>4.226567292167295</v>
      </c>
      <c r="D30" s="161">
        <f>Others_1!D281</f>
        <v>4.2216118132451683</v>
      </c>
      <c r="E30" s="161">
        <f>Others_1!E281</f>
        <v>4.1555520213043637</v>
      </c>
      <c r="F30" s="161">
        <f>Others_1!F281</f>
        <v>4.1160839212396123</v>
      </c>
      <c r="G30" s="161">
        <f>Others_1!G281</f>
        <v>4.0914907199066644</v>
      </c>
      <c r="H30" s="161">
        <f>Others_1!H281</f>
        <v>4.0922236333385342</v>
      </c>
      <c r="I30" s="161">
        <f>Others_1!I281</f>
        <v>4.1023496859315696</v>
      </c>
      <c r="J30" s="161">
        <f>Others_1!J281</f>
        <v>4.1285807574658362</v>
      </c>
      <c r="K30" s="161">
        <f>Others_1!K281</f>
        <v>4.1481842779318612</v>
      </c>
      <c r="L30" s="161">
        <f>Others_1!L281</f>
        <v>4.1639958418978704</v>
      </c>
      <c r="M30" s="161">
        <f>Others_1!M281</f>
        <v>4.1716346918436304</v>
      </c>
    </row>
    <row r="31" spans="2:13" ht="13.15">
      <c r="B31" s="137" t="str">
        <f>Physical_Education_1!B281</f>
        <v>Physical Education Deaths</v>
      </c>
      <c r="C31" s="161">
        <f>Physical_Education_1!C281</f>
        <v>6.5263609389395736</v>
      </c>
      <c r="D31" s="161">
        <f>Physical_Education_1!D281</f>
        <v>6.788850575916543</v>
      </c>
      <c r="E31" s="161">
        <f>Physical_Education_1!E281</f>
        <v>7.0067236622904545</v>
      </c>
      <c r="F31" s="161">
        <f>Physical_Education_1!F281</f>
        <v>7.1620585143099129</v>
      </c>
      <c r="G31" s="161">
        <f>Physical_Education_1!G281</f>
        <v>7.2487986262202764</v>
      </c>
      <c r="H31" s="161">
        <f>Physical_Education_1!H281</f>
        <v>7.3086793140173523</v>
      </c>
      <c r="I31" s="161">
        <f>Physical_Education_1!I281</f>
        <v>7.3890937299780584</v>
      </c>
      <c r="J31" s="161">
        <f>Physical_Education_1!J281</f>
        <v>7.4370000249272685</v>
      </c>
      <c r="K31" s="161">
        <f>Physical_Education_1!K281</f>
        <v>7.4611997848696916</v>
      </c>
      <c r="L31" s="161">
        <f>Physical_Education_1!L281</f>
        <v>7.4661078503900393</v>
      </c>
      <c r="M31" s="161">
        <f>Physical_Education_1!M281</f>
        <v>7.4498884109533279</v>
      </c>
    </row>
    <row r="32" spans="2:13" ht="13.15">
      <c r="B32" s="137" t="str">
        <f>Physics_1!B281</f>
        <v>Physics Deaths</v>
      </c>
      <c r="C32" s="161">
        <f>Physics_1!C281</f>
        <v>5.2753493228714605</v>
      </c>
      <c r="D32" s="161">
        <f>Physics_1!D281</f>
        <v>5.2558142449162855</v>
      </c>
      <c r="E32" s="161">
        <f>Physics_1!E281</f>
        <v>5.2402645340248926</v>
      </c>
      <c r="F32" s="161">
        <f>Physics_1!F281</f>
        <v>5.2251449315932401</v>
      </c>
      <c r="G32" s="161">
        <f>Physics_1!G281</f>
        <v>5.2244399722198498</v>
      </c>
      <c r="H32" s="161">
        <f>Physics_1!H281</f>
        <v>5.2285220097381515</v>
      </c>
      <c r="I32" s="161">
        <f>Physics_1!I281</f>
        <v>5.2127254620308818</v>
      </c>
      <c r="J32" s="161">
        <f>Physics_1!J281</f>
        <v>5.1988437638274023</v>
      </c>
      <c r="K32" s="161">
        <f>Physics_1!K281</f>
        <v>5.1913054003397576</v>
      </c>
      <c r="L32" s="161">
        <f>Physics_1!L281</f>
        <v>5.1790981971044214</v>
      </c>
      <c r="M32" s="161">
        <f>Physics_1!M281</f>
        <v>5.148465410743329</v>
      </c>
    </row>
    <row r="33" spans="2:14" ht="13.15">
      <c r="B33" s="137" t="str">
        <f>Religious_Education_1!B281</f>
        <v>Religious Education Deaths</v>
      </c>
      <c r="C33" s="161">
        <f>Religious_Education_1!C281</f>
        <v>2.8780834006770872</v>
      </c>
      <c r="D33" s="161">
        <f>Religious_Education_1!D281</f>
        <v>2.8978130792937815</v>
      </c>
      <c r="E33" s="161">
        <f>Religious_Education_1!E281</f>
        <v>2.9054301506134221</v>
      </c>
      <c r="F33" s="161">
        <f>Religious_Education_1!F281</f>
        <v>2.8996704251660832</v>
      </c>
      <c r="G33" s="161">
        <f>Religious_Education_1!G281</f>
        <v>2.8786389646093857</v>
      </c>
      <c r="H33" s="161">
        <f>Religious_Education_1!H281</f>
        <v>2.8569542887623789</v>
      </c>
      <c r="I33" s="161">
        <f>Religious_Education_1!I281</f>
        <v>2.8535797458927288</v>
      </c>
      <c r="J33" s="161">
        <f>Religious_Education_1!J281</f>
        <v>2.8461934521869665</v>
      </c>
      <c r="K33" s="161">
        <f>Religious_Education_1!K281</f>
        <v>2.8354308400537636</v>
      </c>
      <c r="L33" s="161">
        <f>Religious_Education_1!L281</f>
        <v>2.8234488357319218</v>
      </c>
      <c r="M33" s="161">
        <f>Religious_Education_1!M281</f>
        <v>2.8096706189552934</v>
      </c>
    </row>
    <row r="34" spans="2:14" ht="13.15">
      <c r="B34" s="8" t="s">
        <v>605</v>
      </c>
      <c r="C34" s="237">
        <f>SUM(C14:C33)</f>
        <v>176.10430841214239</v>
      </c>
      <c r="D34" s="237">
        <f t="shared" ref="D34:M34" si="0">SUM(D14:D33)</f>
        <v>176.65265521091973</v>
      </c>
      <c r="E34" s="237">
        <f t="shared" si="0"/>
        <v>176.98004151326089</v>
      </c>
      <c r="F34" s="237">
        <f t="shared" si="0"/>
        <v>177.16259539485534</v>
      </c>
      <c r="G34" s="237">
        <f t="shared" si="0"/>
        <v>177.26573802392275</v>
      </c>
      <c r="H34" s="237">
        <f t="shared" si="0"/>
        <v>177.21040643115913</v>
      </c>
      <c r="I34" s="237">
        <f t="shared" si="0"/>
        <v>176.96170267273266</v>
      </c>
      <c r="J34" s="237">
        <f t="shared" si="0"/>
        <v>176.69733691989546</v>
      </c>
      <c r="K34" s="237">
        <f t="shared" si="0"/>
        <v>176.32785874129581</v>
      </c>
      <c r="L34" s="237">
        <f t="shared" si="0"/>
        <v>175.85675172168811</v>
      </c>
      <c r="M34" s="237">
        <f t="shared" si="0"/>
        <v>175.35570641106526</v>
      </c>
    </row>
    <row r="35" spans="2:14" ht="13.15">
      <c r="B35" s="995" t="s">
        <v>1497</v>
      </c>
      <c r="C35" s="237">
        <f>C34-C14</f>
        <v>88.208803451946906</v>
      </c>
      <c r="D35" s="237">
        <f t="shared" ref="D35:M35" si="1">D34-D14</f>
        <v>88.85544734606593</v>
      </c>
      <c r="E35" s="237">
        <f t="shared" si="1"/>
        <v>89.288140041756293</v>
      </c>
      <c r="F35" s="237">
        <f t="shared" si="1"/>
        <v>89.74631281771687</v>
      </c>
      <c r="G35" s="237">
        <f t="shared" si="1"/>
        <v>90.197033855518029</v>
      </c>
      <c r="H35" s="237">
        <f t="shared" si="1"/>
        <v>90.486691983763151</v>
      </c>
      <c r="I35" s="237">
        <f t="shared" si="1"/>
        <v>90.455086367086253</v>
      </c>
      <c r="J35" s="237">
        <f t="shared" si="1"/>
        <v>90.35461507490794</v>
      </c>
      <c r="K35" s="237">
        <f t="shared" si="1"/>
        <v>90.158645384177248</v>
      </c>
      <c r="L35" s="237">
        <f t="shared" si="1"/>
        <v>89.884773697332648</v>
      </c>
      <c r="M35" s="237">
        <f t="shared" si="1"/>
        <v>89.459622029449662</v>
      </c>
    </row>
    <row r="36" spans="2:14" ht="13.15">
      <c r="B36" s="183"/>
      <c r="C36" s="1006"/>
      <c r="D36" s="1006"/>
      <c r="E36" s="1006"/>
      <c r="F36" s="1006"/>
      <c r="G36" s="1006"/>
      <c r="H36" s="1006"/>
      <c r="I36" s="1006"/>
      <c r="J36" s="1006"/>
      <c r="K36" s="1006"/>
      <c r="L36" s="1006"/>
      <c r="M36" s="1006"/>
      <c r="N36" s="1006"/>
    </row>
  </sheetData>
  <hyperlinks>
    <hyperlink ref="A2" location="'Title_&amp;_Contents'!A1" display="Contents"/>
    <hyperlink ref="B2" location="Map_of_sheets!A1" display="Map of shee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Z46"/>
  <sheetViews>
    <sheetView showGridLines="0" zoomScale="90" zoomScaleNormal="90" workbookViewId="0"/>
  </sheetViews>
  <sheetFormatPr defaultColWidth="9" defaultRowHeight="12.75"/>
  <cols>
    <col min="1" max="1" width="9" style="295"/>
    <col min="2" max="2" width="33.73046875" style="295" customWidth="1"/>
    <col min="3" max="14" width="10.73046875" style="295" customWidth="1"/>
    <col min="15" max="16384" width="9" style="295"/>
  </cols>
  <sheetData>
    <row r="1" spans="1:26" s="329" customFormat="1" ht="13.9">
      <c r="A1" s="328" t="str">
        <f>ModelBanner</f>
        <v>TSM_202021</v>
      </c>
    </row>
    <row r="2" spans="1:26" s="329" customFormat="1" ht="13.9">
      <c r="A2" s="865" t="s">
        <v>13</v>
      </c>
      <c r="B2" s="865" t="s">
        <v>30</v>
      </c>
      <c r="Q2" s="455"/>
      <c r="R2" s="455"/>
      <c r="S2" s="455"/>
      <c r="T2" s="455"/>
      <c r="U2" s="455"/>
      <c r="V2" s="455"/>
    </row>
    <row r="3" spans="1:26" s="329" customFormat="1" ht="13.9">
      <c r="A3" s="330"/>
      <c r="Q3" s="455"/>
      <c r="R3" s="455"/>
      <c r="S3" s="455"/>
      <c r="T3" s="455"/>
      <c r="U3" s="455"/>
      <c r="V3" s="455"/>
    </row>
    <row r="4" spans="1:26" s="333" customFormat="1" ht="13.9">
      <c r="A4" s="331" t="s">
        <v>26</v>
      </c>
      <c r="B4" s="331"/>
      <c r="E4" s="329"/>
      <c r="Q4" s="455"/>
      <c r="R4" s="455"/>
      <c r="S4" s="455"/>
      <c r="T4" s="455"/>
      <c r="U4" s="455"/>
      <c r="V4" s="455"/>
    </row>
    <row r="5" spans="1:26" s="335" customFormat="1" ht="13.9" customHeight="1">
      <c r="A5" s="648" t="s">
        <v>1372</v>
      </c>
      <c r="B5" s="648"/>
      <c r="C5" s="648"/>
      <c r="D5" s="648"/>
      <c r="E5" s="648"/>
      <c r="F5" s="648"/>
      <c r="G5" s="648"/>
      <c r="H5" s="648"/>
      <c r="I5" s="648"/>
      <c r="J5" s="648"/>
      <c r="K5" s="333"/>
      <c r="L5" s="333"/>
      <c r="M5" s="333"/>
      <c r="N5" s="333"/>
      <c r="O5" s="334"/>
      <c r="P5" s="334"/>
      <c r="Q5" s="455"/>
      <c r="R5" s="455"/>
      <c r="S5" s="455"/>
      <c r="T5" s="455"/>
      <c r="U5" s="455"/>
      <c r="V5" s="455"/>
    </row>
    <row r="6" spans="1:26" s="339" customFormat="1" ht="13.9">
      <c r="A6" s="336" t="s">
        <v>1287</v>
      </c>
      <c r="B6" s="337"/>
      <c r="C6" s="338"/>
      <c r="D6" s="338"/>
      <c r="E6" s="329"/>
      <c r="F6" s="338"/>
      <c r="G6" s="338"/>
      <c r="H6" s="338"/>
      <c r="I6" s="338"/>
      <c r="J6" s="338"/>
      <c r="K6" s="338"/>
      <c r="L6" s="338"/>
      <c r="M6" s="338"/>
      <c r="N6" s="338"/>
      <c r="O6" s="338"/>
      <c r="P6" s="338"/>
      <c r="Q6" s="455"/>
      <c r="R6" s="455"/>
      <c r="S6" s="455"/>
      <c r="T6" s="455"/>
      <c r="U6" s="455"/>
      <c r="V6" s="455"/>
    </row>
    <row r="7" spans="1:26" s="339" customFormat="1" ht="13.9">
      <c r="A7" s="340" t="s">
        <v>339</v>
      </c>
      <c r="B7" s="336"/>
      <c r="C7" s="338"/>
      <c r="D7" s="338"/>
      <c r="E7" s="329"/>
      <c r="F7" s="338"/>
      <c r="G7" s="338"/>
      <c r="H7" s="338"/>
      <c r="I7" s="687"/>
      <c r="J7" s="338"/>
      <c r="K7" s="338"/>
      <c r="L7" s="338"/>
      <c r="M7" s="338"/>
      <c r="N7" s="338"/>
      <c r="O7" s="338"/>
      <c r="P7" s="338"/>
      <c r="Q7" s="455"/>
      <c r="R7" s="455"/>
      <c r="S7" s="455"/>
      <c r="T7" s="455"/>
      <c r="U7" s="455"/>
      <c r="V7" s="455"/>
    </row>
    <row r="8" spans="1:26" s="339" customFormat="1" ht="13.9">
      <c r="A8" s="336" t="s">
        <v>24</v>
      </c>
      <c r="B8" s="337"/>
      <c r="C8" s="520"/>
      <c r="D8" s="338"/>
      <c r="E8" s="329"/>
      <c r="F8" s="338"/>
      <c r="G8" s="338"/>
      <c r="H8" s="338"/>
      <c r="I8" s="338"/>
      <c r="J8" s="338"/>
      <c r="K8" s="338"/>
      <c r="L8" s="338"/>
      <c r="M8" s="338"/>
      <c r="N8" s="338"/>
      <c r="O8" s="338"/>
      <c r="P8" s="338"/>
      <c r="Q8" s="455"/>
      <c r="R8" s="455"/>
      <c r="S8" s="455"/>
      <c r="T8" s="455"/>
      <c r="U8" s="455"/>
      <c r="V8" s="455"/>
    </row>
    <row r="9" spans="1:26" s="339" customFormat="1" ht="13.9">
      <c r="A9" s="340" t="s">
        <v>123</v>
      </c>
      <c r="B9" s="337"/>
      <c r="C9" s="338"/>
      <c r="D9" s="338"/>
      <c r="E9" s="329"/>
      <c r="F9" s="338"/>
      <c r="G9" s="338"/>
      <c r="H9" s="338"/>
      <c r="I9" s="338"/>
      <c r="J9" s="338"/>
      <c r="K9" s="338"/>
      <c r="L9" s="338"/>
      <c r="M9" s="338"/>
      <c r="N9" s="338"/>
      <c r="O9" s="338"/>
      <c r="P9" s="338"/>
      <c r="Q9" s="455"/>
      <c r="R9" s="455"/>
      <c r="S9" s="455"/>
      <c r="T9" s="455"/>
      <c r="U9" s="455"/>
      <c r="V9" s="455"/>
    </row>
    <row r="10" spans="1:26" s="347" customFormat="1" ht="13.5" customHeight="1">
      <c r="A10" s="341">
        <f>SUM(A13:A2222)</f>
        <v>0</v>
      </c>
      <c r="B10" s="342"/>
      <c r="C10" s="343"/>
      <c r="D10" s="344"/>
      <c r="E10" s="344"/>
      <c r="F10" s="344"/>
      <c r="G10" s="345"/>
      <c r="H10" s="344"/>
      <c r="I10" s="344"/>
      <c r="J10" s="345"/>
      <c r="K10" s="346"/>
      <c r="L10" s="346"/>
      <c r="M10" s="346"/>
      <c r="N10" s="346"/>
      <c r="O10" s="346"/>
      <c r="P10" s="346"/>
    </row>
    <row r="12" spans="1:26">
      <c r="C12" s="384"/>
      <c r="D12" s="384"/>
      <c r="E12" s="384"/>
      <c r="F12" s="384"/>
      <c r="G12" s="384"/>
      <c r="H12" s="384"/>
      <c r="I12" s="384"/>
      <c r="J12" s="384"/>
      <c r="K12" s="384"/>
      <c r="L12" s="384"/>
      <c r="M12" s="384"/>
      <c r="N12" s="384"/>
      <c r="P12" s="366"/>
    </row>
    <row r="13" spans="1:26" ht="13.15">
      <c r="B13" s="348"/>
      <c r="C13" s="348" t="str">
        <f>'Art_&amp;_Design_1'!C293</f>
        <v>2019/20</v>
      </c>
      <c r="D13" s="348" t="str">
        <f>'Art_&amp;_Design_1'!D293</f>
        <v>2020/21</v>
      </c>
      <c r="E13" s="348" t="str">
        <f>'Art_&amp;_Design_1'!E293</f>
        <v>2021/22</v>
      </c>
      <c r="F13" s="348" t="str">
        <f>'Art_&amp;_Design_1'!F293</f>
        <v>2022/23</v>
      </c>
      <c r="G13" s="348" t="str">
        <f>'Art_&amp;_Design_1'!G293</f>
        <v>2023/24</v>
      </c>
      <c r="H13" s="348" t="str">
        <f>'Art_&amp;_Design_1'!H293</f>
        <v>2024/25</v>
      </c>
      <c r="I13" s="348" t="str">
        <f>'Art_&amp;_Design_1'!I293</f>
        <v>2025/26</v>
      </c>
      <c r="J13" s="348" t="str">
        <f>'Art_&amp;_Design_1'!J293</f>
        <v>2026/27</v>
      </c>
      <c r="K13" s="348" t="str">
        <f>'Art_&amp;_Design_1'!K293</f>
        <v>2027/28</v>
      </c>
      <c r="L13" s="348" t="str">
        <f>'Art_&amp;_Design_1'!L293</f>
        <v>2028/29</v>
      </c>
      <c r="M13" s="348" t="str">
        <f>'Art_&amp;_Design_1'!M293</f>
        <v>2029/30</v>
      </c>
      <c r="P13" s="368"/>
    </row>
    <row r="14" spans="1:26" ht="13.15">
      <c r="B14" s="365" t="str">
        <f>Primary_1!B279</f>
        <v>Primary Leavers</v>
      </c>
      <c r="C14" s="271">
        <f>Primary_1!C279</f>
        <v>26394.031170986662</v>
      </c>
      <c r="D14" s="271">
        <f>Primary_1!D279</f>
        <v>26643.767885183479</v>
      </c>
      <c r="E14" s="271">
        <f>Primary_1!E279</f>
        <v>26728.420878213063</v>
      </c>
      <c r="F14" s="271">
        <f>Primary_1!F279</f>
        <v>26841.107889294588</v>
      </c>
      <c r="G14" s="271">
        <f>Primary_1!G279</f>
        <v>26723.832029509158</v>
      </c>
      <c r="H14" s="271">
        <f>Primary_1!H279</f>
        <v>26607.609102038685</v>
      </c>
      <c r="I14" s="271">
        <f>Primary_1!I279</f>
        <v>26543.710708180552</v>
      </c>
      <c r="J14" s="271">
        <f>Primary_1!J279</f>
        <v>26503.916667152538</v>
      </c>
      <c r="K14" s="271">
        <f>Primary_1!K279</f>
        <v>26464.222587504693</v>
      </c>
      <c r="L14" s="271">
        <f>Primary_1!L279</f>
        <v>26419.210439673621</v>
      </c>
      <c r="M14" s="271">
        <f>Primary_1!M279</f>
        <v>26424.319919904108</v>
      </c>
      <c r="P14" s="369"/>
    </row>
    <row r="15" spans="1:26" ht="13.15">
      <c r="B15" s="348" t="str">
        <f>'Art_&amp;_Design_1'!B279</f>
        <v>Art &amp; Design Leavers</v>
      </c>
      <c r="C15" s="271">
        <f>'Art_&amp;_Design_1'!C279</f>
        <v>904.75612655229156</v>
      </c>
      <c r="D15" s="271">
        <f>'Art_&amp;_Design_1'!D279</f>
        <v>927.90960347935845</v>
      </c>
      <c r="E15" s="271">
        <f>'Art_&amp;_Design_1'!E279</f>
        <v>937.20885924774961</v>
      </c>
      <c r="F15" s="271">
        <f>'Art_&amp;_Design_1'!F279</f>
        <v>946.01614334768078</v>
      </c>
      <c r="G15" s="271">
        <f>'Art_&amp;_Design_1'!G279</f>
        <v>941.23599913503222</v>
      </c>
      <c r="H15" s="271">
        <f>'Art_&amp;_Design_1'!H279</f>
        <v>935.10532657639658</v>
      </c>
      <c r="I15" s="271">
        <f>'Art_&amp;_Design_1'!I279</f>
        <v>935.63756084997067</v>
      </c>
      <c r="J15" s="271">
        <f>'Art_&amp;_Design_1'!J279</f>
        <v>934.92249465099007</v>
      </c>
      <c r="K15" s="271">
        <f>'Art_&amp;_Design_1'!K279</f>
        <v>931.69728519687692</v>
      </c>
      <c r="L15" s="271">
        <f>'Art_&amp;_Design_1'!L279</f>
        <v>927.93567835117085</v>
      </c>
      <c r="M15" s="271">
        <f>'Art_&amp;_Design_1'!M279</f>
        <v>924.11889154739254</v>
      </c>
      <c r="P15" s="367"/>
      <c r="Q15" s="367"/>
      <c r="R15" s="367"/>
      <c r="S15" s="367"/>
      <c r="T15" s="367"/>
      <c r="U15" s="367"/>
      <c r="V15" s="367"/>
      <c r="W15" s="367"/>
      <c r="X15" s="367"/>
      <c r="Y15" s="367"/>
      <c r="Z15" s="367"/>
    </row>
    <row r="16" spans="1:26" ht="13.15">
      <c r="B16" s="348" t="str">
        <f>Biology_1!B279</f>
        <v>Biology Leavers</v>
      </c>
      <c r="C16" s="271">
        <f>Biology_1!C279</f>
        <v>1453.1500756290536</v>
      </c>
      <c r="D16" s="271">
        <f>Biology_1!D279</f>
        <v>1503.6780143358428</v>
      </c>
      <c r="E16" s="271">
        <f>Biology_1!E279</f>
        <v>1532.8224513663513</v>
      </c>
      <c r="F16" s="271">
        <f>Biology_1!F279</f>
        <v>1570.5173250830544</v>
      </c>
      <c r="G16" s="271">
        <f>Biology_1!G279</f>
        <v>1590.8990968814494</v>
      </c>
      <c r="H16" s="271">
        <f>Biology_1!H279</f>
        <v>1609.0554358395348</v>
      </c>
      <c r="I16" s="271">
        <f>Biology_1!I279</f>
        <v>1616.301904295525</v>
      </c>
      <c r="J16" s="271">
        <f>Biology_1!J279</f>
        <v>1622.6080953169217</v>
      </c>
      <c r="K16" s="271">
        <f>Biology_1!K279</f>
        <v>1628.3558625677003</v>
      </c>
      <c r="L16" s="271">
        <f>Biology_1!L279</f>
        <v>1630.6497101617933</v>
      </c>
      <c r="M16" s="271">
        <f>Biology_1!M279</f>
        <v>1625.1321216504002</v>
      </c>
      <c r="P16" s="367"/>
      <c r="Q16" s="367"/>
      <c r="R16" s="367"/>
      <c r="S16" s="367"/>
      <c r="T16" s="367"/>
      <c r="U16" s="367"/>
      <c r="V16" s="367"/>
      <c r="W16" s="367"/>
      <c r="X16" s="367"/>
    </row>
    <row r="17" spans="2:24" ht="13.15">
      <c r="B17" s="348" t="str">
        <f>Business_Studies_1!B279</f>
        <v>Business Studies Leavers</v>
      </c>
      <c r="C17" s="271">
        <f>Business_Studies_1!C279</f>
        <v>519.70633131594968</v>
      </c>
      <c r="D17" s="271">
        <f>Business_Studies_1!D279</f>
        <v>534.29827906136131</v>
      </c>
      <c r="E17" s="271">
        <f>Business_Studies_1!E279</f>
        <v>531.13987285053577</v>
      </c>
      <c r="F17" s="271">
        <f>Business_Studies_1!F279</f>
        <v>537.44249376548987</v>
      </c>
      <c r="G17" s="271">
        <f>Business_Studies_1!G279</f>
        <v>537.84833969291412</v>
      </c>
      <c r="H17" s="271">
        <f>Business_Studies_1!H279</f>
        <v>543.52195274000337</v>
      </c>
      <c r="I17" s="271">
        <f>Business_Studies_1!I279</f>
        <v>547.83816333705226</v>
      </c>
      <c r="J17" s="271">
        <f>Business_Studies_1!J279</f>
        <v>554.50549322780057</v>
      </c>
      <c r="K17" s="271">
        <f>Business_Studies_1!K279</f>
        <v>560.74976458479273</v>
      </c>
      <c r="L17" s="271">
        <f>Business_Studies_1!L279</f>
        <v>565.30705679070275</v>
      </c>
      <c r="M17" s="271">
        <f>Business_Studies_1!M279</f>
        <v>566.10275789190928</v>
      </c>
      <c r="P17" s="367"/>
      <c r="Q17" s="367"/>
      <c r="R17" s="367"/>
      <c r="S17" s="367"/>
      <c r="T17" s="367"/>
      <c r="U17" s="367"/>
      <c r="V17" s="367"/>
      <c r="W17" s="367"/>
      <c r="X17" s="367"/>
    </row>
    <row r="18" spans="2:24" ht="13.15">
      <c r="B18" s="348" t="str">
        <f>Chemistry_1!B279</f>
        <v>Chemistry Leavers</v>
      </c>
      <c r="C18" s="271">
        <f>Chemistry_1!C279</f>
        <v>1387.8452078965374</v>
      </c>
      <c r="D18" s="271">
        <f>Chemistry_1!D279</f>
        <v>1432.4533097714072</v>
      </c>
      <c r="E18" s="271">
        <f>Chemistry_1!E279</f>
        <v>1455.5289019356335</v>
      </c>
      <c r="F18" s="271">
        <f>Chemistry_1!F279</f>
        <v>1489.4569814825149</v>
      </c>
      <c r="G18" s="271">
        <f>Chemistry_1!G279</f>
        <v>1503.6532916107064</v>
      </c>
      <c r="H18" s="271">
        <f>Chemistry_1!H279</f>
        <v>1516.2734484723728</v>
      </c>
      <c r="I18" s="271">
        <f>Chemistry_1!I279</f>
        <v>1518.5488359393821</v>
      </c>
      <c r="J18" s="271">
        <f>Chemistry_1!J279</f>
        <v>1520.4019830896177</v>
      </c>
      <c r="K18" s="271">
        <f>Chemistry_1!K279</f>
        <v>1523.0403974019496</v>
      </c>
      <c r="L18" s="271">
        <f>Chemistry_1!L279</f>
        <v>1522.8268568678488</v>
      </c>
      <c r="M18" s="271">
        <f>Chemistry_1!M279</f>
        <v>1514.9879670027049</v>
      </c>
      <c r="P18" s="367"/>
      <c r="Q18" s="367"/>
      <c r="R18" s="367"/>
      <c r="S18" s="367"/>
      <c r="T18" s="367"/>
      <c r="U18" s="367"/>
      <c r="V18" s="367"/>
      <c r="W18" s="367"/>
      <c r="X18" s="367"/>
    </row>
    <row r="19" spans="2:24" ht="13.15">
      <c r="B19" s="348" t="str">
        <f>Classics_1!B279</f>
        <v>Classics Leavers</v>
      </c>
      <c r="C19" s="271">
        <f>Classics_1!C279</f>
        <v>36.957111762077943</v>
      </c>
      <c r="D19" s="271">
        <f>Classics_1!D279</f>
        <v>36.182769201940275</v>
      </c>
      <c r="E19" s="271">
        <f>Classics_1!E279</f>
        <v>35.129496294710428</v>
      </c>
      <c r="F19" s="271">
        <f>Classics_1!F279</f>
        <v>34.89442549903054</v>
      </c>
      <c r="G19" s="271">
        <f>Classics_1!G279</f>
        <v>34.539584973848569</v>
      </c>
      <c r="H19" s="271">
        <f>Classics_1!H279</f>
        <v>34.361537678582948</v>
      </c>
      <c r="I19" s="271">
        <f>Classics_1!I279</f>
        <v>34.195830497946567</v>
      </c>
      <c r="J19" s="271">
        <f>Classics_1!J279</f>
        <v>34.1913988143937</v>
      </c>
      <c r="K19" s="271">
        <f>Classics_1!K279</f>
        <v>34.158369131290968</v>
      </c>
      <c r="L19" s="271">
        <f>Classics_1!L279</f>
        <v>34.14208880989375</v>
      </c>
      <c r="M19" s="271">
        <f>Classics_1!M279</f>
        <v>34.119245969876779</v>
      </c>
    </row>
    <row r="20" spans="2:24" ht="13.15">
      <c r="B20" s="348" t="str">
        <f>Computing_1!B279</f>
        <v>Computing Leavers</v>
      </c>
      <c r="C20" s="271">
        <f>Computing_1!C279</f>
        <v>752.65236669856472</v>
      </c>
      <c r="D20" s="271">
        <f>Computing_1!D279</f>
        <v>785.36917826759645</v>
      </c>
      <c r="E20" s="271">
        <f>Computing_1!E279</f>
        <v>798.79518743061226</v>
      </c>
      <c r="F20" s="271">
        <f>Computing_1!F279</f>
        <v>820.00462783998285</v>
      </c>
      <c r="G20" s="271">
        <f>Computing_1!G279</f>
        <v>818.01667177095226</v>
      </c>
      <c r="H20" s="271">
        <f>Computing_1!H279</f>
        <v>815.2754357518545</v>
      </c>
      <c r="I20" s="271">
        <f>Computing_1!I279</f>
        <v>818.63762691835586</v>
      </c>
      <c r="J20" s="271">
        <f>Computing_1!J279</f>
        <v>820.46612559112202</v>
      </c>
      <c r="K20" s="271">
        <f>Computing_1!K279</f>
        <v>819.96090496556189</v>
      </c>
      <c r="L20" s="271">
        <f>Computing_1!L279</f>
        <v>818.62613376020556</v>
      </c>
      <c r="M20" s="271">
        <f>Computing_1!M279</f>
        <v>816.61137253804168</v>
      </c>
      <c r="P20" s="367"/>
    </row>
    <row r="21" spans="2:24" ht="13.15">
      <c r="B21" s="348" t="str">
        <f>'Design_&amp;_Technology_1'!B279</f>
        <v>Design &amp; Technology Leavers</v>
      </c>
      <c r="C21" s="271">
        <f>'Design_&amp;_Technology_1'!C279</f>
        <v>1099.0333545713752</v>
      </c>
      <c r="D21" s="271">
        <f>'Design_&amp;_Technology_1'!D279</f>
        <v>1115.4577806605544</v>
      </c>
      <c r="E21" s="271">
        <f>'Design_&amp;_Technology_1'!E279</f>
        <v>1117.001378921547</v>
      </c>
      <c r="F21" s="271">
        <f>'Design_&amp;_Technology_1'!F279</f>
        <v>1122.1722085181843</v>
      </c>
      <c r="G21" s="271">
        <f>'Design_&amp;_Technology_1'!G279</f>
        <v>1105.2455700720475</v>
      </c>
      <c r="H21" s="271">
        <f>'Design_&amp;_Technology_1'!H279</f>
        <v>1085.6163398380022</v>
      </c>
      <c r="I21" s="271">
        <f>'Design_&amp;_Technology_1'!I279</f>
        <v>1078.3901387092765</v>
      </c>
      <c r="J21" s="271">
        <f>'Design_&amp;_Technology_1'!J279</f>
        <v>1069.7828879521026</v>
      </c>
      <c r="K21" s="271">
        <f>'Design_&amp;_Technology_1'!K279</f>
        <v>1058.5114571225722</v>
      </c>
      <c r="L21" s="271">
        <f>'Design_&amp;_Technology_1'!L279</f>
        <v>1048.2937230074835</v>
      </c>
      <c r="M21" s="271">
        <f>'Design_&amp;_Technology_1'!M279</f>
        <v>1040.9746797359503</v>
      </c>
      <c r="P21" s="367"/>
    </row>
    <row r="22" spans="2:24" ht="13.15">
      <c r="B22" s="348" t="str">
        <f>Drama_1!B279</f>
        <v>Drama Leavers</v>
      </c>
      <c r="C22" s="271">
        <f>Drama_1!C279</f>
        <v>477.12409777654824</v>
      </c>
      <c r="D22" s="271">
        <f>Drama_1!D279</f>
        <v>491.07203790277856</v>
      </c>
      <c r="E22" s="271">
        <f>Drama_1!E279</f>
        <v>499.24275927362777</v>
      </c>
      <c r="F22" s="271">
        <f>Drama_1!F279</f>
        <v>507.33334282656506</v>
      </c>
      <c r="G22" s="271">
        <f>Drama_1!G279</f>
        <v>507.36429997259023</v>
      </c>
      <c r="H22" s="271">
        <f>Drama_1!H279</f>
        <v>505.76211712001236</v>
      </c>
      <c r="I22" s="271">
        <f>Drama_1!I279</f>
        <v>509.14554414838938</v>
      </c>
      <c r="J22" s="271">
        <f>Drama_1!J279</f>
        <v>511.3842436841627</v>
      </c>
      <c r="K22" s="271">
        <f>Drama_1!K279</f>
        <v>511.51223506609716</v>
      </c>
      <c r="L22" s="271">
        <f>Drama_1!L279</f>
        <v>511.4303392920005</v>
      </c>
      <c r="M22" s="271">
        <f>Drama_1!M279</f>
        <v>512.07217621972791</v>
      </c>
      <c r="P22" s="367"/>
    </row>
    <row r="23" spans="2:24" ht="13.15">
      <c r="B23" s="348" t="str">
        <f>English_1!B279</f>
        <v>English Leavers</v>
      </c>
      <c r="C23" s="271">
        <f>English_1!C279</f>
        <v>3538.5732593079892</v>
      </c>
      <c r="D23" s="271">
        <f>English_1!D279</f>
        <v>3635.6298308777591</v>
      </c>
      <c r="E23" s="271">
        <f>English_1!E279</f>
        <v>3694.9514527062406</v>
      </c>
      <c r="F23" s="271">
        <f>English_1!F279</f>
        <v>3769.5991979716464</v>
      </c>
      <c r="G23" s="271">
        <f>English_1!G279</f>
        <v>3809.560900119915</v>
      </c>
      <c r="H23" s="271">
        <f>English_1!H279</f>
        <v>3837.4004221759496</v>
      </c>
      <c r="I23" s="271">
        <f>English_1!I279</f>
        <v>3842.9608441152163</v>
      </c>
      <c r="J23" s="271">
        <f>English_1!J279</f>
        <v>3841.4908448741426</v>
      </c>
      <c r="K23" s="271">
        <f>English_1!K279</f>
        <v>3839.232715429629</v>
      </c>
      <c r="L23" s="271">
        <f>English_1!L279</f>
        <v>3831.930144803136</v>
      </c>
      <c r="M23" s="271">
        <f>English_1!M279</f>
        <v>3812.1495504848212</v>
      </c>
    </row>
    <row r="24" spans="2:24" ht="13.15">
      <c r="B24" s="348" t="str">
        <f>Food_1!B279</f>
        <v>Food Leavers</v>
      </c>
      <c r="C24" s="271">
        <f>Food_1!C279</f>
        <v>238.34911909648946</v>
      </c>
      <c r="D24" s="271">
        <f>Food_1!D279</f>
        <v>238.75728326065871</v>
      </c>
      <c r="E24" s="271">
        <f>Food_1!E279</f>
        <v>237.70664407543245</v>
      </c>
      <c r="F24" s="271">
        <f>Food_1!F279</f>
        <v>235.80723258766906</v>
      </c>
      <c r="G24" s="271">
        <f>Food_1!G279</f>
        <v>231.44379485882598</v>
      </c>
      <c r="H24" s="271">
        <f>Food_1!H279</f>
        <v>227.95933049608232</v>
      </c>
      <c r="I24" s="271">
        <f>Food_1!I279</f>
        <v>225.62274809145788</v>
      </c>
      <c r="J24" s="271">
        <f>Food_1!J279</f>
        <v>223.08187999816647</v>
      </c>
      <c r="K24" s="271">
        <f>Food_1!K279</f>
        <v>221.21291164945023</v>
      </c>
      <c r="L24" s="271">
        <f>Food_1!L279</f>
        <v>219.22423899861434</v>
      </c>
      <c r="M24" s="271">
        <f>Food_1!M279</f>
        <v>216.31655880552827</v>
      </c>
    </row>
    <row r="25" spans="2:24" ht="13.15">
      <c r="B25" s="348" t="str">
        <f>Geography_1!B279</f>
        <v>Geography Leavers</v>
      </c>
      <c r="C25" s="271">
        <f>Geography_1!C279</f>
        <v>1236.4245603202494</v>
      </c>
      <c r="D25" s="271">
        <f>Geography_1!D279</f>
        <v>1278.5064087754308</v>
      </c>
      <c r="E25" s="271">
        <f>Geography_1!E279</f>
        <v>1306.3863480624423</v>
      </c>
      <c r="F25" s="271">
        <f>Geography_1!F279</f>
        <v>1347.9864871963964</v>
      </c>
      <c r="G25" s="271">
        <f>Geography_1!G279</f>
        <v>1367.5173284027444</v>
      </c>
      <c r="H25" s="271">
        <f>Geography_1!H279</f>
        <v>1380.5550237381035</v>
      </c>
      <c r="I25" s="271">
        <f>Geography_1!I279</f>
        <v>1387.2443279070212</v>
      </c>
      <c r="J25" s="271">
        <f>Geography_1!J279</f>
        <v>1390.6326268509547</v>
      </c>
      <c r="K25" s="271">
        <f>Geography_1!K279</f>
        <v>1389.9510671213247</v>
      </c>
      <c r="L25" s="271">
        <f>Geography_1!L279</f>
        <v>1387.7134118383553</v>
      </c>
      <c r="M25" s="271">
        <f>Geography_1!M279</f>
        <v>1384.2629163334959</v>
      </c>
    </row>
    <row r="26" spans="2:24" ht="13.15">
      <c r="B26" s="348" t="str">
        <f>History_1!B279</f>
        <v>History Leavers</v>
      </c>
      <c r="C26" s="271">
        <f>History_1!C279</f>
        <v>1345.2690650716486</v>
      </c>
      <c r="D26" s="271">
        <f>History_1!D279</f>
        <v>1388.283895156158</v>
      </c>
      <c r="E26" s="271">
        <f>History_1!E279</f>
        <v>1413.7276356726024</v>
      </c>
      <c r="F26" s="271">
        <f>History_1!F279</f>
        <v>1455.8491083797128</v>
      </c>
      <c r="G26" s="271">
        <f>History_1!G279</f>
        <v>1474.1879660123175</v>
      </c>
      <c r="H26" s="271">
        <f>History_1!H279</f>
        <v>1486.6988389014114</v>
      </c>
      <c r="I26" s="271">
        <f>History_1!I279</f>
        <v>1492.6138004715572</v>
      </c>
      <c r="J26" s="271">
        <f>History_1!J279</f>
        <v>1495.9630272783413</v>
      </c>
      <c r="K26" s="271">
        <f>History_1!K279</f>
        <v>1495.5630476588824</v>
      </c>
      <c r="L26" s="271">
        <f>History_1!L279</f>
        <v>1493.7042686569398</v>
      </c>
      <c r="M26" s="271">
        <f>History_1!M279</f>
        <v>1490.3325653383577</v>
      </c>
    </row>
    <row r="27" spans="2:24" ht="13.15">
      <c r="B27" s="348" t="str">
        <f>Mathematics_1!B279</f>
        <v>Mathematics Leavers</v>
      </c>
      <c r="C27" s="271">
        <f>Mathematics_1!C279</f>
        <v>4049.7220872292637</v>
      </c>
      <c r="D27" s="271">
        <f>Mathematics_1!D279</f>
        <v>4184.6064186660587</v>
      </c>
      <c r="E27" s="271">
        <f>Mathematics_1!E279</f>
        <v>4242.8483086604047</v>
      </c>
      <c r="F27" s="271">
        <f>Mathematics_1!F279</f>
        <v>4351.1378014498769</v>
      </c>
      <c r="G27" s="271">
        <f>Mathematics_1!G279</f>
        <v>4376.5517604173583</v>
      </c>
      <c r="H27" s="271">
        <f>Mathematics_1!H279</f>
        <v>4390.2484074328167</v>
      </c>
      <c r="I27" s="271">
        <f>Mathematics_1!I279</f>
        <v>4380.7854477133724</v>
      </c>
      <c r="J27" s="271">
        <f>Mathematics_1!J279</f>
        <v>4367.2630037271138</v>
      </c>
      <c r="K27" s="271">
        <f>Mathematics_1!K279</f>
        <v>4352.6394809469493</v>
      </c>
      <c r="L27" s="271">
        <f>Mathematics_1!L279</f>
        <v>4334.2502344347031</v>
      </c>
      <c r="M27" s="271">
        <f>Mathematics_1!M279</f>
        <v>4304.7913075051283</v>
      </c>
    </row>
    <row r="28" spans="2:24" ht="13.15">
      <c r="B28" s="348" t="str">
        <f>Modern_Foreign_Languages_1!B279</f>
        <v>Modern Foreign Languages Leavers</v>
      </c>
      <c r="C28" s="271">
        <f>Modern_Foreign_Languages_1!C279</f>
        <v>1710.3892018432125</v>
      </c>
      <c r="D28" s="271">
        <f>Modern_Foreign_Languages_1!D279</f>
        <v>1742.3098928076577</v>
      </c>
      <c r="E28" s="271">
        <f>Modern_Foreign_Languages_1!E279</f>
        <v>1812.1897164839013</v>
      </c>
      <c r="F28" s="271">
        <f>Modern_Foreign_Languages_1!F279</f>
        <v>1938.0972395575509</v>
      </c>
      <c r="G28" s="271">
        <f>Modern_Foreign_Languages_1!G279</f>
        <v>2090.8634261636212</v>
      </c>
      <c r="H28" s="271">
        <f>Modern_Foreign_Languages_1!H279</f>
        <v>2201.7724554598726</v>
      </c>
      <c r="I28" s="271">
        <f>Modern_Foreign_Languages_1!I279</f>
        <v>2198.8188588075132</v>
      </c>
      <c r="J28" s="271">
        <f>Modern_Foreign_Languages_1!J279</f>
        <v>2191.3152624866689</v>
      </c>
      <c r="K28" s="271">
        <f>Modern_Foreign_Languages_1!K279</f>
        <v>2174.8730468817971</v>
      </c>
      <c r="L28" s="271">
        <f>Modern_Foreign_Languages_1!L279</f>
        <v>2155.2642509604143</v>
      </c>
      <c r="M28" s="271">
        <f>Modern_Foreign_Languages_1!M279</f>
        <v>2133.5802166729673</v>
      </c>
    </row>
    <row r="29" spans="2:24" ht="13.15">
      <c r="B29" s="348" t="str">
        <f>Music_1!B279</f>
        <v>Music Leavers</v>
      </c>
      <c r="C29" s="271">
        <f>Music_1!C279</f>
        <v>488.01354968825262</v>
      </c>
      <c r="D29" s="271">
        <f>Music_1!D279</f>
        <v>503.13690804684597</v>
      </c>
      <c r="E29" s="271">
        <f>Music_1!E279</f>
        <v>511.20940662036514</v>
      </c>
      <c r="F29" s="271">
        <f>Music_1!F279</f>
        <v>521.919888403512</v>
      </c>
      <c r="G29" s="271">
        <f>Music_1!G279</f>
        <v>520.43798494865575</v>
      </c>
      <c r="H29" s="271">
        <f>Music_1!H279</f>
        <v>516.17829409628757</v>
      </c>
      <c r="I29" s="271">
        <f>Music_1!I279</f>
        <v>518.28996965526699</v>
      </c>
      <c r="J29" s="271">
        <f>Music_1!J279</f>
        <v>518.97382076853796</v>
      </c>
      <c r="K29" s="271">
        <f>Music_1!K279</f>
        <v>517.00400239142414</v>
      </c>
      <c r="L29" s="271">
        <f>Music_1!L279</f>
        <v>515.22081358392074</v>
      </c>
      <c r="M29" s="271">
        <f>Music_1!M279</f>
        <v>515.31805090947239</v>
      </c>
      <c r="Q29" s="447"/>
      <c r="R29" s="447"/>
      <c r="S29" s="447"/>
    </row>
    <row r="30" spans="2:24" ht="13.15">
      <c r="B30" s="348" t="str">
        <f>Others_1!B279</f>
        <v>Others Leavers</v>
      </c>
      <c r="C30" s="271">
        <f>Others_1!C279</f>
        <v>1105.2408223939779</v>
      </c>
      <c r="D30" s="271">
        <f>Others_1!D279</f>
        <v>1120.3317208354586</v>
      </c>
      <c r="E30" s="271">
        <f>Others_1!E279</f>
        <v>1105.9693981764681</v>
      </c>
      <c r="F30" s="271">
        <f>Others_1!F279</f>
        <v>1109.0692547745539</v>
      </c>
      <c r="G30" s="271">
        <f>Others_1!G279</f>
        <v>1104.572109960586</v>
      </c>
      <c r="H30" s="271">
        <f>Others_1!H279</f>
        <v>1108.5275764476742</v>
      </c>
      <c r="I30" s="271">
        <f>Others_1!I279</f>
        <v>1115.5077772896584</v>
      </c>
      <c r="J30" s="271">
        <f>Others_1!J279</f>
        <v>1127.6600496264768</v>
      </c>
      <c r="K30" s="271">
        <f>Others_1!K279</f>
        <v>1137.2150546300434</v>
      </c>
      <c r="L30" s="271">
        <f>Others_1!L279</f>
        <v>1145.0902084604588</v>
      </c>
      <c r="M30" s="271">
        <f>Others_1!M279</f>
        <v>1149.791654803013</v>
      </c>
      <c r="Q30" s="447"/>
      <c r="R30" s="447"/>
      <c r="S30" s="447"/>
    </row>
    <row r="31" spans="2:24" ht="13.15">
      <c r="B31" s="348" t="str">
        <f>Physical_Education_1!B279</f>
        <v>Physical Education Leavers</v>
      </c>
      <c r="C31" s="271">
        <f>Physical_Education_1!C279</f>
        <v>1638.5458765363742</v>
      </c>
      <c r="D31" s="271">
        <f>Physical_Education_1!D279</f>
        <v>1700.6690295798846</v>
      </c>
      <c r="E31" s="271">
        <f>Physical_Education_1!E279</f>
        <v>1737.8504505188955</v>
      </c>
      <c r="F31" s="271">
        <f>Physical_Education_1!F279</f>
        <v>1790.6761743971706</v>
      </c>
      <c r="G31" s="271">
        <f>Physical_Education_1!G279</f>
        <v>1798.046822858264</v>
      </c>
      <c r="H31" s="271">
        <f>Physical_Education_1!H279</f>
        <v>1805.107338016051</v>
      </c>
      <c r="I31" s="271">
        <f>Physical_Education_1!I279</f>
        <v>1825.6245278489039</v>
      </c>
      <c r="J31" s="271">
        <f>Physical_Education_1!J279</f>
        <v>1841.0287584764151</v>
      </c>
      <c r="K31" s="271">
        <f>Physical_Education_1!K279</f>
        <v>1852.9087672592784</v>
      </c>
      <c r="L31" s="271">
        <f>Physical_Education_1!L279</f>
        <v>1861.5388628251164</v>
      </c>
      <c r="M31" s="271">
        <f>Physical_Education_1!M279</f>
        <v>1865.3525379696191</v>
      </c>
      <c r="Q31" s="447"/>
      <c r="R31" s="447"/>
      <c r="S31" s="447"/>
    </row>
    <row r="32" spans="2:24" ht="13.15">
      <c r="B32" s="348" t="str">
        <f>Physics_1!B279</f>
        <v>Physics Leavers</v>
      </c>
      <c r="C32" s="271">
        <f>Physics_1!C279</f>
        <v>1390.1819180256243</v>
      </c>
      <c r="D32" s="271">
        <f>Physics_1!D279</f>
        <v>1444.890422898681</v>
      </c>
      <c r="E32" s="271">
        <f>Physics_1!E279</f>
        <v>1471.8223095036647</v>
      </c>
      <c r="F32" s="271">
        <f>Physics_1!F279</f>
        <v>1516.2473337746831</v>
      </c>
      <c r="G32" s="271">
        <f>Physics_1!G279</f>
        <v>1528.9416286321475</v>
      </c>
      <c r="H32" s="271">
        <f>Physics_1!H279</f>
        <v>1538.7121814547877</v>
      </c>
      <c r="I32" s="271">
        <f>Physics_1!I279</f>
        <v>1537.6298546620283</v>
      </c>
      <c r="J32" s="271">
        <f>Physics_1!J279</f>
        <v>1535.5798223694942</v>
      </c>
      <c r="K32" s="271">
        <f>Physics_1!K279</f>
        <v>1534.9125717772017</v>
      </c>
      <c r="L32" s="271">
        <f>Physics_1!L279</f>
        <v>1531.6995999630183</v>
      </c>
      <c r="M32" s="271">
        <f>Physics_1!M279</f>
        <v>1521.0128140881043</v>
      </c>
      <c r="Q32" s="447"/>
      <c r="R32" s="447"/>
      <c r="S32" s="447"/>
    </row>
    <row r="33" spans="2:13" ht="13.15">
      <c r="B33" s="348" t="str">
        <f>Religious_Education_1!B279</f>
        <v>Religious Education Leavers</v>
      </c>
      <c r="C33" s="271">
        <f>Religious_Education_1!C279</f>
        <v>762.88035709988253</v>
      </c>
      <c r="D33" s="271">
        <f>Religious_Education_1!D279</f>
        <v>778.132981206154</v>
      </c>
      <c r="E33" s="271">
        <f>Religious_Education_1!E279</f>
        <v>783.97612314393314</v>
      </c>
      <c r="F33" s="271">
        <f>Religious_Education_1!F279</f>
        <v>791.68274342664665</v>
      </c>
      <c r="G33" s="271">
        <f>Religious_Education_1!G279</f>
        <v>785.81045713858612</v>
      </c>
      <c r="H33" s="271">
        <f>Religious_Education_1!H279</f>
        <v>780.03814517415049</v>
      </c>
      <c r="I33" s="271">
        <f>Religious_Education_1!I279</f>
        <v>780.71222588749151</v>
      </c>
      <c r="J33" s="271">
        <f>Religious_Education_1!J279</f>
        <v>780.14317734096562</v>
      </c>
      <c r="K33" s="271">
        <f>Religious_Education_1!K279</f>
        <v>778.48941190589164</v>
      </c>
      <c r="L33" s="271">
        <f>Religious_Education_1!L279</f>
        <v>776.42568856152798</v>
      </c>
      <c r="M33" s="271">
        <f>Religious_Education_1!M279</f>
        <v>773.70627732327694</v>
      </c>
    </row>
    <row r="34" spans="2:13" ht="13.15">
      <c r="B34" s="311" t="s">
        <v>319</v>
      </c>
      <c r="C34" s="1007">
        <f>SUM(C14:C33)</f>
        <v>50528.845659802028</v>
      </c>
      <c r="D34" s="1007">
        <f t="shared" ref="D34:M34" si="0">SUM(D14:D33)</f>
        <v>51485.443649975059</v>
      </c>
      <c r="E34" s="1007">
        <f t="shared" si="0"/>
        <v>51953.927579158182</v>
      </c>
      <c r="F34" s="1007">
        <f t="shared" si="0"/>
        <v>52697.017899576524</v>
      </c>
      <c r="G34" s="1007">
        <f t="shared" si="0"/>
        <v>52850.569063131719</v>
      </c>
      <c r="H34" s="1007">
        <f t="shared" si="0"/>
        <v>52925.778709448641</v>
      </c>
      <c r="I34" s="1007">
        <f t="shared" si="0"/>
        <v>52908.216695325929</v>
      </c>
      <c r="J34" s="1007">
        <f t="shared" si="0"/>
        <v>52885.311663276931</v>
      </c>
      <c r="K34" s="1007">
        <f t="shared" si="0"/>
        <v>52826.210941193414</v>
      </c>
      <c r="L34" s="1007">
        <f t="shared" si="0"/>
        <v>52730.483749800907</v>
      </c>
      <c r="M34" s="1007">
        <f t="shared" si="0"/>
        <v>52625.053582693894</v>
      </c>
    </row>
    <row r="35" spans="2:13" ht="13.15">
      <c r="B35" s="311" t="s">
        <v>1498</v>
      </c>
      <c r="C35" s="1007">
        <f>C34-C14</f>
        <v>24134.814488815366</v>
      </c>
      <c r="D35" s="1007">
        <f t="shared" ref="D35:M35" si="1">D34-D14</f>
        <v>24841.67576479158</v>
      </c>
      <c r="E35" s="1007">
        <f t="shared" si="1"/>
        <v>25225.50670094512</v>
      </c>
      <c r="F35" s="1007">
        <f t="shared" si="1"/>
        <v>25855.910010281936</v>
      </c>
      <c r="G35" s="1007">
        <f t="shared" si="1"/>
        <v>26126.737033622561</v>
      </c>
      <c r="H35" s="1007">
        <f t="shared" si="1"/>
        <v>26318.169607409956</v>
      </c>
      <c r="I35" s="1007">
        <f t="shared" si="1"/>
        <v>26364.505987145378</v>
      </c>
      <c r="J35" s="1007">
        <f t="shared" si="1"/>
        <v>26381.394996124392</v>
      </c>
      <c r="K35" s="1007">
        <f t="shared" si="1"/>
        <v>26361.988353688721</v>
      </c>
      <c r="L35" s="1007">
        <f t="shared" si="1"/>
        <v>26311.273310127286</v>
      </c>
      <c r="M35" s="1007">
        <f t="shared" si="1"/>
        <v>26200.733662789786</v>
      </c>
    </row>
    <row r="46" spans="2:13" ht="10.15" customHeight="1"/>
  </sheetData>
  <hyperlinks>
    <hyperlink ref="A2" location="'Title_&amp;_Contents'!A1" display="Contents"/>
    <hyperlink ref="B2" location="Map_of_sheets!A1" display="Map of shee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FFFF00"/>
  </sheetPr>
  <dimension ref="A1:AA655"/>
  <sheetViews>
    <sheetView showGridLines="0" zoomScale="90" zoomScaleNormal="90" workbookViewId="0"/>
  </sheetViews>
  <sheetFormatPr defaultColWidth="9" defaultRowHeight="12.75"/>
  <cols>
    <col min="1" max="1" width="9" style="295"/>
    <col min="2" max="2" width="34" style="295" customWidth="1"/>
    <col min="3" max="24" width="9.73046875" style="295" customWidth="1"/>
    <col min="25" max="16384" width="9" style="295"/>
  </cols>
  <sheetData>
    <row r="1" spans="1:24" s="329" customFormat="1" ht="13.9">
      <c r="A1" s="328" t="str">
        <f>ModelBanner</f>
        <v>TSM_202021</v>
      </c>
    </row>
    <row r="2" spans="1:24" s="329" customFormat="1" ht="13.9">
      <c r="A2" s="865" t="s">
        <v>13</v>
      </c>
      <c r="B2" s="865" t="s">
        <v>30</v>
      </c>
      <c r="R2" s="455"/>
      <c r="S2" s="455"/>
      <c r="T2" s="455"/>
      <c r="U2" s="455"/>
      <c r="V2" s="455"/>
      <c r="W2" s="455"/>
      <c r="X2" s="455"/>
    </row>
    <row r="3" spans="1:24" s="329" customFormat="1" ht="13.9">
      <c r="A3" s="330"/>
      <c r="R3" s="455"/>
      <c r="S3" s="455"/>
      <c r="T3" s="455"/>
      <c r="U3" s="455"/>
      <c r="V3" s="455"/>
      <c r="W3" s="455"/>
      <c r="X3" s="455"/>
    </row>
    <row r="4" spans="1:24" s="333" customFormat="1" ht="13.9">
      <c r="A4" s="331" t="s">
        <v>26</v>
      </c>
      <c r="B4" s="331"/>
      <c r="F4" s="329"/>
      <c r="R4" s="455"/>
      <c r="S4" s="455"/>
      <c r="T4" s="455"/>
      <c r="U4" s="455"/>
      <c r="V4" s="455"/>
      <c r="W4" s="455"/>
      <c r="X4" s="455"/>
    </row>
    <row r="5" spans="1:24" s="335" customFormat="1" ht="13.9" customHeight="1">
      <c r="A5" s="648" t="s">
        <v>890</v>
      </c>
      <c r="B5" s="648"/>
      <c r="C5" s="648"/>
      <c r="D5" s="648"/>
      <c r="E5" s="648"/>
      <c r="F5" s="648"/>
      <c r="G5" s="648"/>
      <c r="H5" s="648"/>
      <c r="I5" s="648"/>
      <c r="J5" s="648"/>
      <c r="K5" s="648"/>
      <c r="L5" s="648"/>
      <c r="M5" s="648"/>
      <c r="N5" s="334"/>
      <c r="O5" s="334"/>
      <c r="P5" s="334"/>
      <c r="Q5" s="334"/>
      <c r="R5" s="455"/>
      <c r="S5" s="455"/>
      <c r="T5" s="455"/>
      <c r="U5" s="455"/>
      <c r="V5" s="455"/>
      <c r="W5" s="455"/>
      <c r="X5" s="455"/>
    </row>
    <row r="6" spans="1:24" s="339" customFormat="1" ht="13.9">
      <c r="A6" s="336" t="s">
        <v>1287</v>
      </c>
      <c r="B6" s="337"/>
      <c r="C6" s="338"/>
      <c r="D6" s="338"/>
      <c r="E6" s="338"/>
      <c r="F6" s="329"/>
      <c r="G6" s="338"/>
      <c r="H6" s="338"/>
      <c r="I6" s="338"/>
      <c r="J6" s="338"/>
      <c r="K6" s="338"/>
      <c r="L6" s="338"/>
      <c r="M6" s="338"/>
      <c r="N6" s="338"/>
      <c r="O6" s="338"/>
      <c r="P6" s="338"/>
      <c r="Q6" s="338"/>
      <c r="R6" s="455"/>
      <c r="S6" s="455"/>
      <c r="T6" s="455"/>
      <c r="U6" s="455"/>
      <c r="V6" s="455"/>
      <c r="W6" s="455"/>
      <c r="X6" s="455"/>
    </row>
    <row r="7" spans="1:24" s="339" customFormat="1" ht="13.9">
      <c r="A7" s="340" t="s">
        <v>891</v>
      </c>
      <c r="B7" s="336"/>
      <c r="C7" s="338"/>
      <c r="D7" s="338"/>
      <c r="E7" s="338"/>
      <c r="F7" s="329"/>
      <c r="G7" s="338"/>
      <c r="H7" s="338"/>
      <c r="I7" s="338"/>
      <c r="J7" s="338"/>
      <c r="K7" s="338"/>
      <c r="L7" s="338"/>
      <c r="M7" s="338"/>
      <c r="N7" s="338"/>
      <c r="O7" s="338"/>
      <c r="P7" s="338"/>
      <c r="Q7" s="338"/>
      <c r="R7" s="455"/>
      <c r="S7" s="455"/>
      <c r="T7" s="455"/>
      <c r="U7" s="455"/>
      <c r="V7" s="455"/>
      <c r="W7" s="455"/>
      <c r="X7" s="455"/>
    </row>
    <row r="8" spans="1:24" s="339" customFormat="1" ht="13.9">
      <c r="A8" s="336" t="s">
        <v>24</v>
      </c>
      <c r="B8" s="337"/>
      <c r="C8" s="520"/>
      <c r="D8" s="338"/>
      <c r="E8" s="338"/>
      <c r="F8" s="329"/>
      <c r="G8" s="338"/>
      <c r="H8" s="338"/>
      <c r="I8" s="338"/>
      <c r="J8" s="338"/>
      <c r="K8" s="338"/>
      <c r="L8" s="338"/>
      <c r="M8" s="338"/>
      <c r="N8" s="338"/>
      <c r="O8" s="338"/>
      <c r="P8" s="338"/>
      <c r="Q8" s="338"/>
      <c r="R8" s="455"/>
      <c r="S8" s="455"/>
      <c r="T8" s="455"/>
      <c r="U8" s="455"/>
      <c r="V8" s="455"/>
      <c r="W8" s="455"/>
      <c r="X8" s="455"/>
    </row>
    <row r="9" spans="1:24" s="339" customFormat="1" ht="13.9">
      <c r="A9" s="340" t="s">
        <v>123</v>
      </c>
      <c r="B9" s="337"/>
      <c r="C9" s="338"/>
      <c r="D9" s="338"/>
      <c r="E9" s="338"/>
      <c r="F9" s="329"/>
      <c r="G9" s="338"/>
      <c r="H9" s="338"/>
      <c r="I9" s="338"/>
      <c r="J9" s="338"/>
      <c r="K9" s="338"/>
      <c r="L9" s="338"/>
      <c r="M9" s="338"/>
      <c r="N9" s="338"/>
      <c r="O9" s="338"/>
      <c r="P9" s="338"/>
      <c r="Q9" s="338"/>
      <c r="R9" s="455"/>
      <c r="S9" s="455"/>
      <c r="T9" s="455"/>
      <c r="U9" s="455"/>
      <c r="V9" s="455"/>
      <c r="W9" s="455"/>
      <c r="X9" s="455"/>
    </row>
    <row r="10" spans="1:24" s="347" customFormat="1" ht="13.5" customHeight="1">
      <c r="A10" s="341">
        <f>SUM(A12:A2123)</f>
        <v>0</v>
      </c>
      <c r="B10" s="342"/>
      <c r="C10" s="343"/>
      <c r="D10" s="344"/>
      <c r="E10" s="344"/>
      <c r="F10" s="344"/>
      <c r="G10" s="344"/>
      <c r="H10" s="345"/>
      <c r="I10" s="344"/>
      <c r="J10" s="344"/>
      <c r="K10" s="345"/>
      <c r="L10" s="346"/>
      <c r="M10" s="346"/>
      <c r="N10" s="346"/>
      <c r="O10" s="346"/>
      <c r="P10" s="346"/>
      <c r="Q10" s="346"/>
    </row>
    <row r="12" spans="1:24">
      <c r="B12" s="904" t="s">
        <v>1723</v>
      </c>
    </row>
    <row r="13" spans="1:24">
      <c r="B13" s="904"/>
    </row>
    <row r="14" spans="1:24" ht="13.15">
      <c r="B14" s="1266" t="s">
        <v>1573</v>
      </c>
    </row>
    <row r="15" spans="1:24" ht="13.15">
      <c r="B15" s="312"/>
    </row>
    <row r="16" spans="1:24" ht="13.15">
      <c r="B16" s="312" t="s">
        <v>1300</v>
      </c>
    </row>
    <row r="17" spans="2:22" ht="13.15">
      <c r="B17" s="312"/>
    </row>
    <row r="18" spans="2:22" ht="13.15">
      <c r="B18" s="312" t="s">
        <v>976</v>
      </c>
      <c r="H18" s="264"/>
    </row>
    <row r="19" spans="2:22">
      <c r="H19" s="264"/>
    </row>
    <row r="20" spans="2:22">
      <c r="H20" s="264"/>
    </row>
    <row r="21" spans="2:22" ht="13.15">
      <c r="B21" s="656"/>
      <c r="H21" s="264"/>
    </row>
    <row r="22" spans="2:22" ht="13.15">
      <c r="B22" s="326" t="s">
        <v>919</v>
      </c>
      <c r="D22" s="655" t="s">
        <v>1574</v>
      </c>
      <c r="E22" s="655"/>
      <c r="H22" s="264"/>
    </row>
    <row r="24" spans="2:22" ht="13.15">
      <c r="B24" s="311" t="s">
        <v>343</v>
      </c>
      <c r="C24" s="651" t="s">
        <v>140</v>
      </c>
      <c r="D24" s="651" t="s">
        <v>141</v>
      </c>
      <c r="E24" s="651" t="s">
        <v>142</v>
      </c>
      <c r="F24" s="651" t="s">
        <v>143</v>
      </c>
      <c r="G24" s="651" t="s">
        <v>144</v>
      </c>
      <c r="H24" s="651" t="s">
        <v>145</v>
      </c>
      <c r="I24" s="651" t="s">
        <v>146</v>
      </c>
      <c r="J24" s="651" t="s">
        <v>147</v>
      </c>
      <c r="K24" s="651" t="s">
        <v>148</v>
      </c>
      <c r="L24" s="651" t="s">
        <v>149</v>
      </c>
      <c r="M24" s="651" t="s">
        <v>150</v>
      </c>
      <c r="N24" s="651" t="s">
        <v>151</v>
      </c>
      <c r="O24" s="651" t="s">
        <v>152</v>
      </c>
      <c r="P24" s="651" t="s">
        <v>153</v>
      </c>
      <c r="Q24" s="651" t="s">
        <v>182</v>
      </c>
      <c r="R24" s="651" t="s">
        <v>183</v>
      </c>
      <c r="S24" s="651" t="s">
        <v>184</v>
      </c>
      <c r="T24" s="651" t="s">
        <v>1087</v>
      </c>
      <c r="U24" s="651" t="s">
        <v>1402</v>
      </c>
      <c r="V24" s="651" t="s">
        <v>1508</v>
      </c>
    </row>
    <row r="25" spans="2:22" ht="13.15">
      <c r="B25" s="311" t="s">
        <v>892</v>
      </c>
      <c r="C25" s="293">
        <v>216611.1</v>
      </c>
      <c r="D25" s="293">
        <v>219726.03999999998</v>
      </c>
      <c r="E25" s="293">
        <v>225761.2</v>
      </c>
      <c r="F25" s="293">
        <v>231192.96000000002</v>
      </c>
      <c r="G25" s="293">
        <v>236769.2</v>
      </c>
      <c r="H25" s="293">
        <v>240858.45</v>
      </c>
      <c r="I25" s="293">
        <v>243283.52</v>
      </c>
      <c r="J25" s="293">
        <v>242438.76</v>
      </c>
      <c r="K25" s="293">
        <f>RAW_DATA_INPUTS!$AR$45+RAW_DATA_INPUTS!$AQ$45</f>
        <v>243195.38999999998</v>
      </c>
      <c r="L25" s="652"/>
      <c r="M25" s="652"/>
      <c r="N25" s="652"/>
      <c r="O25" s="652"/>
      <c r="P25" s="652"/>
      <c r="Q25" s="652"/>
      <c r="R25" s="652"/>
      <c r="S25" s="652"/>
      <c r="T25" s="652"/>
      <c r="U25" s="652"/>
      <c r="V25" s="652"/>
    </row>
    <row r="26" spans="2:22" ht="13.15">
      <c r="B26" s="311" t="s">
        <v>893</v>
      </c>
      <c r="C26" s="309"/>
      <c r="D26" s="309"/>
      <c r="E26" s="309"/>
      <c r="F26" s="309"/>
      <c r="G26" s="309"/>
      <c r="H26" s="309"/>
      <c r="I26" s="309"/>
      <c r="J26" s="309"/>
      <c r="K26" s="309">
        <f>K25</f>
        <v>243195.38999999998</v>
      </c>
      <c r="L26" s="309">
        <f>Teacher_need_figures!C14</f>
        <v>242914.25590921752</v>
      </c>
      <c r="M26" s="309">
        <f>Teacher_need_figures!D14</f>
        <v>242745.6107430594</v>
      </c>
      <c r="N26" s="309">
        <f>Teacher_need_figures!E14</f>
        <v>241984.84555016164</v>
      </c>
      <c r="O26" s="309">
        <f>Teacher_need_figures!F14</f>
        <v>241047.24499548168</v>
      </c>
      <c r="P26" s="309">
        <f>Teacher_need_figures!G14</f>
        <v>240096.64472128145</v>
      </c>
      <c r="Q26" s="309">
        <f>Teacher_need_figures!H14</f>
        <v>239590.80158161934</v>
      </c>
      <c r="R26" s="309">
        <f>Teacher_need_figures!I14</f>
        <v>239277.13618273113</v>
      </c>
      <c r="S26" s="309">
        <f>Teacher_need_figures!J14</f>
        <v>238942.3010305975</v>
      </c>
      <c r="T26" s="309">
        <f>Teacher_need_figures!K14</f>
        <v>238541.84458247441</v>
      </c>
      <c r="U26" s="309">
        <f>Teacher_need_figures!L14</f>
        <v>238586.1777065139</v>
      </c>
      <c r="V26" s="309">
        <f>Teacher_need_figures!M14</f>
        <v>238356.083688365</v>
      </c>
    </row>
    <row r="27" spans="2:22" ht="13.15">
      <c r="B27" s="311" t="s">
        <v>894</v>
      </c>
      <c r="C27" s="293">
        <v>224798.451</v>
      </c>
      <c r="D27" s="293">
        <v>221850.81500000006</v>
      </c>
      <c r="E27" s="293">
        <v>223506.74900000001</v>
      </c>
      <c r="F27" s="293">
        <v>221101.55799999996</v>
      </c>
      <c r="G27" s="293">
        <v>219318.25300000003</v>
      </c>
      <c r="H27" s="293">
        <v>215396.76199999999</v>
      </c>
      <c r="I27" s="293">
        <v>212920.43400000004</v>
      </c>
      <c r="J27" s="293">
        <v>209336.84699999998</v>
      </c>
      <c r="K27" s="293">
        <f>RAW_DATA_INPUTS!$AO$45+RAW_DATA_INPUTS!$AP$45</f>
        <v>208784.18900000001</v>
      </c>
      <c r="L27" s="652"/>
      <c r="M27" s="652"/>
      <c r="N27" s="652"/>
      <c r="O27" s="652"/>
      <c r="P27" s="652"/>
      <c r="Q27" s="652"/>
      <c r="R27" s="652"/>
      <c r="S27" s="652"/>
      <c r="T27" s="652"/>
      <c r="U27" s="652"/>
      <c r="V27" s="652"/>
    </row>
    <row r="28" spans="2:22" ht="13.15">
      <c r="B28" s="311" t="s">
        <v>895</v>
      </c>
      <c r="C28" s="309"/>
      <c r="D28" s="309"/>
      <c r="E28" s="309"/>
      <c r="F28" s="309"/>
      <c r="G28" s="309"/>
      <c r="H28" s="653"/>
      <c r="I28" s="309"/>
      <c r="J28" s="309"/>
      <c r="K28" s="309">
        <f>K27</f>
        <v>208784.18900000001</v>
      </c>
      <c r="L28" s="309">
        <f>Teacher_need_figures!C34</f>
        <v>210883.4017852075</v>
      </c>
      <c r="M28" s="309">
        <f>Teacher_need_figures!D34</f>
        <v>212522.599151342</v>
      </c>
      <c r="N28" s="309">
        <f>Teacher_need_figures!E34</f>
        <v>214253.15563126773</v>
      </c>
      <c r="O28" s="309">
        <f>Teacher_need_figures!F34</f>
        <v>216098.698779809</v>
      </c>
      <c r="P28" s="309">
        <f>Teacher_need_figures!G34</f>
        <v>217409.28057381179</v>
      </c>
      <c r="Q28" s="309">
        <f>Teacher_need_figures!H34</f>
        <v>217689.93159682144</v>
      </c>
      <c r="R28" s="309">
        <f>Teacher_need_figures!I34</f>
        <v>217754.68252488648</v>
      </c>
      <c r="S28" s="309">
        <f>Teacher_need_figures!J34</f>
        <v>217529.9563280592</v>
      </c>
      <c r="T28" s="309">
        <f>Teacher_need_figures!K34</f>
        <v>217071.56324967337</v>
      </c>
      <c r="U28" s="309">
        <f>Teacher_need_figures!L34</f>
        <v>216164.21122328204</v>
      </c>
      <c r="V28" s="309">
        <f>Teacher_need_figures!M34</f>
        <v>215855.86773251137</v>
      </c>
    </row>
    <row r="30" spans="2:22">
      <c r="N30" s="1058"/>
    </row>
    <row r="31" spans="2:22">
      <c r="N31" s="1058"/>
    </row>
    <row r="32" spans="2:22">
      <c r="N32" s="1058"/>
    </row>
    <row r="50" spans="2:24" ht="13.15">
      <c r="B50" s="326" t="s">
        <v>920</v>
      </c>
      <c r="C50" s="310"/>
      <c r="H50" s="264"/>
    </row>
    <row r="52" spans="2:24" ht="13.15">
      <c r="B52" s="311" t="s">
        <v>343</v>
      </c>
      <c r="C52" s="651" t="str">
        <f>C24</f>
        <v>2010/11</v>
      </c>
      <c r="D52" s="651" t="str">
        <f t="shared" ref="D52:V52" si="0">D24</f>
        <v>2011/12</v>
      </c>
      <c r="E52" s="651" t="str">
        <f t="shared" si="0"/>
        <v>2012/13</v>
      </c>
      <c r="F52" s="651" t="str">
        <f t="shared" si="0"/>
        <v>2013/14</v>
      </c>
      <c r="G52" s="651" t="str">
        <f t="shared" si="0"/>
        <v>2014/15</v>
      </c>
      <c r="H52" s="651" t="str">
        <f t="shared" si="0"/>
        <v>2015/16</v>
      </c>
      <c r="I52" s="651" t="str">
        <f t="shared" si="0"/>
        <v>2016/17</v>
      </c>
      <c r="J52" s="651" t="str">
        <f t="shared" si="0"/>
        <v>2017/18</v>
      </c>
      <c r="K52" s="651" t="str">
        <f t="shared" si="0"/>
        <v>2018/19</v>
      </c>
      <c r="L52" s="651" t="str">
        <f t="shared" si="0"/>
        <v>2019/20</v>
      </c>
      <c r="M52" s="651" t="str">
        <f t="shared" si="0"/>
        <v>2020/21</v>
      </c>
      <c r="N52" s="651" t="str">
        <f t="shared" si="0"/>
        <v>2021/22</v>
      </c>
      <c r="O52" s="651" t="str">
        <f t="shared" si="0"/>
        <v>2022/23</v>
      </c>
      <c r="P52" s="651" t="str">
        <f t="shared" si="0"/>
        <v>2023/24</v>
      </c>
      <c r="Q52" s="651" t="str">
        <f t="shared" si="0"/>
        <v>2024/25</v>
      </c>
      <c r="R52" s="651" t="str">
        <f t="shared" si="0"/>
        <v>2025/26</v>
      </c>
      <c r="S52" s="651" t="str">
        <f t="shared" si="0"/>
        <v>2026/27</v>
      </c>
      <c r="T52" s="651" t="str">
        <f t="shared" si="0"/>
        <v>2027/28</v>
      </c>
      <c r="U52" s="651" t="str">
        <f t="shared" si="0"/>
        <v>2028/29</v>
      </c>
      <c r="V52" s="651" t="str">
        <f t="shared" si="0"/>
        <v>2029/30</v>
      </c>
    </row>
    <row r="53" spans="2:24" ht="13.15">
      <c r="B53" s="311" t="s">
        <v>896</v>
      </c>
      <c r="C53" s="429">
        <f>C25</f>
        <v>216611.1</v>
      </c>
      <c r="D53" s="429">
        <f t="shared" ref="D53:K53" si="1">D25</f>
        <v>219726.03999999998</v>
      </c>
      <c r="E53" s="429">
        <f t="shared" si="1"/>
        <v>225761.2</v>
      </c>
      <c r="F53" s="429">
        <f t="shared" si="1"/>
        <v>231192.96000000002</v>
      </c>
      <c r="G53" s="429">
        <f t="shared" si="1"/>
        <v>236769.2</v>
      </c>
      <c r="H53" s="429">
        <f t="shared" si="1"/>
        <v>240858.45</v>
      </c>
      <c r="I53" s="429">
        <f t="shared" si="1"/>
        <v>243283.52</v>
      </c>
      <c r="J53" s="429">
        <f t="shared" si="1"/>
        <v>242438.76</v>
      </c>
      <c r="K53" s="429">
        <f t="shared" si="1"/>
        <v>243195.38999999998</v>
      </c>
      <c r="L53" s="429"/>
      <c r="M53" s="429"/>
      <c r="N53" s="429"/>
      <c r="O53" s="429"/>
      <c r="P53" s="429"/>
      <c r="Q53" s="429"/>
      <c r="R53" s="429"/>
      <c r="S53" s="429"/>
      <c r="T53" s="429"/>
      <c r="U53" s="429"/>
      <c r="V53" s="429"/>
    </row>
    <row r="54" spans="2:24" ht="13.15">
      <c r="B54" s="311" t="s">
        <v>897</v>
      </c>
      <c r="C54" s="429"/>
      <c r="D54" s="429"/>
      <c r="E54" s="429"/>
      <c r="F54" s="429"/>
      <c r="G54" s="429"/>
      <c r="H54" s="429"/>
      <c r="I54" s="429"/>
      <c r="J54" s="429"/>
      <c r="K54" s="429">
        <f t="shared" ref="K54:V54" si="2">K26</f>
        <v>243195.38999999998</v>
      </c>
      <c r="L54" s="429">
        <f t="shared" si="2"/>
        <v>242914.25590921752</v>
      </c>
      <c r="M54" s="429">
        <f t="shared" si="2"/>
        <v>242745.6107430594</v>
      </c>
      <c r="N54" s="429">
        <f t="shared" si="2"/>
        <v>241984.84555016164</v>
      </c>
      <c r="O54" s="429">
        <f t="shared" si="2"/>
        <v>241047.24499548168</v>
      </c>
      <c r="P54" s="429">
        <f t="shared" si="2"/>
        <v>240096.64472128145</v>
      </c>
      <c r="Q54" s="429">
        <f t="shared" si="2"/>
        <v>239590.80158161934</v>
      </c>
      <c r="R54" s="429">
        <f t="shared" si="2"/>
        <v>239277.13618273113</v>
      </c>
      <c r="S54" s="429">
        <f t="shared" si="2"/>
        <v>238942.3010305975</v>
      </c>
      <c r="T54" s="429">
        <f t="shared" si="2"/>
        <v>238541.84458247441</v>
      </c>
      <c r="U54" s="429">
        <f t="shared" si="2"/>
        <v>238586.1777065139</v>
      </c>
      <c r="V54" s="429">
        <f t="shared" si="2"/>
        <v>238356.083688365</v>
      </c>
      <c r="X54" s="6"/>
    </row>
    <row r="55" spans="2:24" ht="13.15">
      <c r="B55" s="311" t="s">
        <v>899</v>
      </c>
      <c r="C55" s="293">
        <f>Pupil_Projections_scenarios!I73</f>
        <v>4074368</v>
      </c>
      <c r="D55" s="293">
        <f>Pupil_Projections_scenarios!J73</f>
        <v>4150277.5</v>
      </c>
      <c r="E55" s="293">
        <f>Pupil_Projections_scenarios!K73</f>
        <v>4247394.5</v>
      </c>
      <c r="F55" s="293">
        <f>Pupil_Projections_scenarios!L73</f>
        <v>4359000</v>
      </c>
      <c r="G55" s="293">
        <f>Pupil_Projections_scenarios!M73</f>
        <v>4463434</v>
      </c>
      <c r="H55" s="293">
        <f>Pupil_Projections_scenarios!N73</f>
        <v>4574041.5</v>
      </c>
      <c r="I55" s="293">
        <f>Pupil_Projections_scenarios!O73</f>
        <v>4659421</v>
      </c>
      <c r="J55" s="293">
        <f>Pupil_Projections_scenarios!P73</f>
        <v>4715388.5</v>
      </c>
      <c r="K55" s="293">
        <f>Pupil_Projections_scenarios!Q73</f>
        <v>4733161</v>
      </c>
      <c r="L55" s="652"/>
      <c r="M55" s="652"/>
      <c r="N55" s="652"/>
      <c r="O55" s="652"/>
      <c r="P55" s="652"/>
      <c r="Q55" s="652"/>
      <c r="R55" s="652"/>
      <c r="S55" s="652"/>
      <c r="T55" s="652"/>
      <c r="U55" s="652"/>
      <c r="V55" s="652"/>
    </row>
    <row r="56" spans="2:24" ht="13.15">
      <c r="B56" s="311" t="s">
        <v>900</v>
      </c>
      <c r="C56" s="309"/>
      <c r="D56" s="309"/>
      <c r="E56" s="309"/>
      <c r="F56" s="309"/>
      <c r="G56" s="309"/>
      <c r="H56" s="309"/>
      <c r="I56" s="309"/>
      <c r="J56" s="309"/>
      <c r="K56" s="309">
        <f>Pupil_Projections_scenarios!Q74</f>
        <v>4733161</v>
      </c>
      <c r="L56" s="309">
        <f>Pupil_Projections_scenarios!R74</f>
        <v>4722230.558806696</v>
      </c>
      <c r="M56" s="309">
        <f>Pupil_Projections_scenarios!S74</f>
        <v>4715678.2151107499</v>
      </c>
      <c r="N56" s="309">
        <f>Pupil_Projections_scenarios!T74</f>
        <v>4686212.6716877213</v>
      </c>
      <c r="O56" s="309">
        <f>Pupil_Projections_scenarios!U74</f>
        <v>4650038.1997871175</v>
      </c>
      <c r="P56" s="309">
        <f>Pupil_Projections_scenarios!V74</f>
        <v>4613506.2415555622</v>
      </c>
      <c r="Q56" s="309">
        <f>Pupil_Projections_scenarios!W74</f>
        <v>4594107.3525180714</v>
      </c>
      <c r="R56" s="309">
        <f>Pupil_Projections_scenarios!X74</f>
        <v>4582094.1329778135</v>
      </c>
      <c r="S56" s="309">
        <f>Pupil_Projections_scenarios!Y74</f>
        <v>4569288.0433858866</v>
      </c>
      <c r="T56" s="309">
        <f>Pupil_Projections_scenarios!Z74</f>
        <v>4553997.8304746542</v>
      </c>
      <c r="U56" s="309">
        <f>Pupil_Projections_scenarios!AA74</f>
        <v>4555690.8707873952</v>
      </c>
      <c r="V56" s="309">
        <f>Pupil_Projections_scenarios!AB74</f>
        <v>4546912.262777702</v>
      </c>
      <c r="X56" s="6"/>
    </row>
    <row r="57" spans="2:24" ht="13.15">
      <c r="B57" s="311" t="s">
        <v>898</v>
      </c>
      <c r="C57" s="429">
        <f t="shared" ref="C57:K57" si="3">C27</f>
        <v>224798.451</v>
      </c>
      <c r="D57" s="429">
        <f t="shared" si="3"/>
        <v>221850.81500000006</v>
      </c>
      <c r="E57" s="429">
        <f t="shared" si="3"/>
        <v>223506.74900000001</v>
      </c>
      <c r="F57" s="429">
        <f t="shared" si="3"/>
        <v>221101.55799999996</v>
      </c>
      <c r="G57" s="429">
        <f t="shared" si="3"/>
        <v>219318.25300000003</v>
      </c>
      <c r="H57" s="429">
        <f t="shared" si="3"/>
        <v>215396.76199999999</v>
      </c>
      <c r="I57" s="429">
        <f t="shared" si="3"/>
        <v>212920.43400000004</v>
      </c>
      <c r="J57" s="429">
        <f t="shared" si="3"/>
        <v>209336.84699999998</v>
      </c>
      <c r="K57" s="429">
        <f t="shared" si="3"/>
        <v>208784.18900000001</v>
      </c>
      <c r="L57" s="429"/>
      <c r="M57" s="429"/>
      <c r="N57" s="429"/>
      <c r="O57" s="429"/>
      <c r="P57" s="429"/>
      <c r="Q57" s="429"/>
      <c r="R57" s="429"/>
      <c r="S57" s="429"/>
      <c r="T57" s="429"/>
      <c r="U57" s="429"/>
      <c r="V57" s="429"/>
    </row>
    <row r="58" spans="2:24" ht="13.15">
      <c r="B58" s="311" t="s">
        <v>901</v>
      </c>
      <c r="C58" s="429"/>
      <c r="D58" s="429"/>
      <c r="E58" s="429"/>
      <c r="F58" s="429"/>
      <c r="G58" s="429"/>
      <c r="H58" s="429"/>
      <c r="I58" s="429"/>
      <c r="J58" s="429"/>
      <c r="K58" s="429">
        <f t="shared" ref="K58:V58" si="4">K28</f>
        <v>208784.18900000001</v>
      </c>
      <c r="L58" s="429">
        <f t="shared" si="4"/>
        <v>210883.4017852075</v>
      </c>
      <c r="M58" s="429">
        <f t="shared" si="4"/>
        <v>212522.599151342</v>
      </c>
      <c r="N58" s="429">
        <f t="shared" si="4"/>
        <v>214253.15563126773</v>
      </c>
      <c r="O58" s="429">
        <f t="shared" si="4"/>
        <v>216098.698779809</v>
      </c>
      <c r="P58" s="429">
        <f t="shared" si="4"/>
        <v>217409.28057381179</v>
      </c>
      <c r="Q58" s="429">
        <f t="shared" si="4"/>
        <v>217689.93159682144</v>
      </c>
      <c r="R58" s="429">
        <f t="shared" si="4"/>
        <v>217754.68252488648</v>
      </c>
      <c r="S58" s="429">
        <f t="shared" si="4"/>
        <v>217529.9563280592</v>
      </c>
      <c r="T58" s="429">
        <f t="shared" si="4"/>
        <v>217071.56324967337</v>
      </c>
      <c r="U58" s="429">
        <f t="shared" si="4"/>
        <v>216164.21122328204</v>
      </c>
      <c r="V58" s="429">
        <f t="shared" si="4"/>
        <v>215855.86773251137</v>
      </c>
      <c r="X58" s="6"/>
    </row>
    <row r="59" spans="2:24" ht="13.15">
      <c r="B59" s="311" t="s">
        <v>902</v>
      </c>
      <c r="C59" s="293">
        <f>Pupil_Projections_scenarios!I70</f>
        <v>3212254</v>
      </c>
      <c r="D59" s="293">
        <f>Pupil_Projections_scenarios!J70</f>
        <v>3185686.5</v>
      </c>
      <c r="E59" s="293">
        <f>Pupil_Projections_scenarios!K70</f>
        <v>3158780</v>
      </c>
      <c r="F59" s="293">
        <f>Pupil_Projections_scenarios!L70</f>
        <v>3125924</v>
      </c>
      <c r="G59" s="293">
        <f>Pupil_Projections_scenarios!M70</f>
        <v>3119863.5</v>
      </c>
      <c r="H59" s="293">
        <f>Pupil_Projections_scenarios!N70</f>
        <v>3122070.5</v>
      </c>
      <c r="I59" s="293">
        <f>Pupil_Projections_scenarios!O70</f>
        <v>3145583</v>
      </c>
      <c r="J59" s="293">
        <f>Pupil_Projections_scenarios!P70</f>
        <v>3176642</v>
      </c>
      <c r="K59" s="293">
        <f>Pupil_Projections_scenarios!Q70</f>
        <v>3245718</v>
      </c>
      <c r="L59" s="652"/>
      <c r="M59" s="652"/>
      <c r="N59" s="652"/>
      <c r="O59" s="652"/>
      <c r="P59" s="652"/>
      <c r="Q59" s="652"/>
      <c r="R59" s="652"/>
      <c r="S59" s="652"/>
      <c r="T59" s="652"/>
      <c r="U59" s="652"/>
      <c r="V59" s="652"/>
    </row>
    <row r="60" spans="2:24" ht="13.15">
      <c r="B60" s="311" t="s">
        <v>903</v>
      </c>
      <c r="C60" s="309"/>
      <c r="D60" s="309"/>
      <c r="E60" s="309"/>
      <c r="F60" s="309"/>
      <c r="G60" s="309"/>
      <c r="H60" s="654"/>
      <c r="I60" s="654"/>
      <c r="J60" s="309"/>
      <c r="K60" s="309">
        <f>Pupil_Projections_scenarios!Q70</f>
        <v>3245718</v>
      </c>
      <c r="L60" s="309">
        <f>Pupil_Projections_scenarios!R70</f>
        <v>3328431.1538719069</v>
      </c>
      <c r="M60" s="309">
        <f>Pupil_Projections_scenarios!S70</f>
        <v>3392731.6774742301</v>
      </c>
      <c r="N60" s="309">
        <f>Pupil_Projections_scenarios!T70</f>
        <v>3461511.680856931</v>
      </c>
      <c r="O60" s="309">
        <f>Pupil_Projections_scenarios!U70</f>
        <v>3535730.3745472468</v>
      </c>
      <c r="P60" s="309">
        <f>Pupil_Projections_scenarios!V70</f>
        <v>3589099.7311483067</v>
      </c>
      <c r="Q60" s="309">
        <f>Pupil_Projections_scenarios!W70</f>
        <v>3600935.5125208856</v>
      </c>
      <c r="R60" s="309">
        <f>Pupil_Projections_scenarios!X70</f>
        <v>3604062.2766449852</v>
      </c>
      <c r="S60" s="309">
        <f>Pupil_Projections_scenarios!Y70</f>
        <v>3595209.2344004712</v>
      </c>
      <c r="T60" s="309">
        <f>Pupil_Projections_scenarios!Z70</f>
        <v>3576758.5288504991</v>
      </c>
      <c r="U60" s="309">
        <f>Pupil_Projections_scenarios!AA70</f>
        <v>3540029.8247267776</v>
      </c>
      <c r="V60" s="309">
        <f>Pupil_Projections_scenarios!AB70</f>
        <v>3527838.4842324955</v>
      </c>
      <c r="X60" s="6"/>
    </row>
    <row r="61" spans="2:24">
      <c r="N61" s="1058"/>
    </row>
    <row r="84" spans="2:22" ht="13.15">
      <c r="B84" s="326" t="s">
        <v>921</v>
      </c>
      <c r="D84" s="655"/>
      <c r="E84" s="655"/>
      <c r="F84" s="655"/>
      <c r="G84" s="655"/>
      <c r="H84" s="655"/>
      <c r="I84" s="6"/>
      <c r="J84" s="6"/>
      <c r="K84" s="6"/>
      <c r="L84" s="6"/>
      <c r="M84" s="6"/>
      <c r="N84" s="6"/>
      <c r="O84" s="6"/>
      <c r="P84" s="6"/>
      <c r="Q84" s="6"/>
      <c r="R84" s="6"/>
      <c r="S84" s="6"/>
      <c r="T84" s="6"/>
      <c r="U84" s="6"/>
    </row>
    <row r="85" spans="2:22">
      <c r="D85" s="6"/>
      <c r="E85" s="6"/>
      <c r="F85" s="6"/>
      <c r="G85" s="6"/>
      <c r="H85" s="6"/>
    </row>
    <row r="86" spans="2:22" ht="13.15">
      <c r="B86" s="311" t="s">
        <v>343</v>
      </c>
      <c r="C86" s="651" t="str">
        <f>C52</f>
        <v>2010/11</v>
      </c>
      <c r="D86" s="651" t="str">
        <f t="shared" ref="D86:V86" si="5">D52</f>
        <v>2011/12</v>
      </c>
      <c r="E86" s="651" t="str">
        <f t="shared" si="5"/>
        <v>2012/13</v>
      </c>
      <c r="F86" s="651" t="str">
        <f t="shared" si="5"/>
        <v>2013/14</v>
      </c>
      <c r="G86" s="651" t="str">
        <f t="shared" si="5"/>
        <v>2014/15</v>
      </c>
      <c r="H86" s="651" t="str">
        <f t="shared" si="5"/>
        <v>2015/16</v>
      </c>
      <c r="I86" s="651" t="str">
        <f t="shared" si="5"/>
        <v>2016/17</v>
      </c>
      <c r="J86" s="651" t="str">
        <f t="shared" si="5"/>
        <v>2017/18</v>
      </c>
      <c r="K86" s="651" t="str">
        <f t="shared" si="5"/>
        <v>2018/19</v>
      </c>
      <c r="L86" s="651" t="str">
        <f t="shared" si="5"/>
        <v>2019/20</v>
      </c>
      <c r="M86" s="651" t="str">
        <f t="shared" si="5"/>
        <v>2020/21</v>
      </c>
      <c r="N86" s="651" t="str">
        <f t="shared" si="5"/>
        <v>2021/22</v>
      </c>
      <c r="O86" s="651" t="str">
        <f t="shared" si="5"/>
        <v>2022/23</v>
      </c>
      <c r="P86" s="651" t="str">
        <f t="shared" si="5"/>
        <v>2023/24</v>
      </c>
      <c r="Q86" s="651" t="str">
        <f t="shared" si="5"/>
        <v>2024/25</v>
      </c>
      <c r="R86" s="651" t="str">
        <f t="shared" si="5"/>
        <v>2025/26</v>
      </c>
      <c r="S86" s="651" t="str">
        <f t="shared" si="5"/>
        <v>2026/27</v>
      </c>
      <c r="T86" s="651" t="str">
        <f t="shared" si="5"/>
        <v>2027/28</v>
      </c>
      <c r="U86" s="651" t="str">
        <f t="shared" si="5"/>
        <v>2028/29</v>
      </c>
      <c r="V86" s="651" t="str">
        <f t="shared" si="5"/>
        <v>2029/30</v>
      </c>
    </row>
    <row r="87" spans="2:22" ht="13.15">
      <c r="B87" s="311" t="s">
        <v>904</v>
      </c>
      <c r="C87" s="293">
        <v>12325.279</v>
      </c>
      <c r="D87" s="293">
        <v>12893.711000000001</v>
      </c>
      <c r="E87" s="293">
        <v>14904.844999999999</v>
      </c>
      <c r="F87" s="293">
        <v>17122.207999999999</v>
      </c>
      <c r="G87" s="293">
        <f>RAW_DATA_INPUTS!I152+RAW_DATA_INPUTS!I186</f>
        <v>18988.355000000003</v>
      </c>
      <c r="H87" s="293">
        <f>RAW_DATA_INPUTS!J152+RAW_DATA_INPUTS!J186</f>
        <v>19639.512999999999</v>
      </c>
      <c r="I87" s="293">
        <f>RAW_DATA_INPUTS!K152+RAW_DATA_INPUTS!K186</f>
        <v>21128.538999999997</v>
      </c>
      <c r="J87" s="293">
        <f>RAW_DATA_INPUTS!L152+RAW_DATA_INPUTS!L186</f>
        <v>21192.755000000001</v>
      </c>
      <c r="K87" s="652"/>
      <c r="L87" s="652"/>
      <c r="M87" s="652"/>
      <c r="N87" s="652"/>
      <c r="O87" s="652"/>
      <c r="P87" s="652"/>
      <c r="Q87" s="652"/>
      <c r="R87" s="652"/>
      <c r="S87" s="652"/>
      <c r="T87" s="652"/>
      <c r="U87" s="652"/>
      <c r="V87" s="652"/>
    </row>
    <row r="88" spans="2:22" ht="13.15">
      <c r="B88" s="311" t="s">
        <v>905</v>
      </c>
      <c r="C88" s="309"/>
      <c r="D88" s="309"/>
      <c r="E88" s="309"/>
      <c r="F88" s="309"/>
      <c r="G88" s="309"/>
      <c r="H88" s="653"/>
      <c r="I88" s="309"/>
      <c r="J88" s="309"/>
      <c r="K88" s="309"/>
      <c r="L88" s="309">
        <f>Wastage_over_time!C14</f>
        <v>20781.941954773847</v>
      </c>
      <c r="M88" s="309">
        <f>Wastage_over_time!D14</f>
        <v>21058.16943565512</v>
      </c>
      <c r="N88" s="309">
        <f>Wastage_over_time!E14</f>
        <v>21187.191757437915</v>
      </c>
      <c r="O88" s="309">
        <f>Wastage_over_time!F14</f>
        <v>21356.026798825864</v>
      </c>
      <c r="P88" s="309">
        <f>Wastage_over_time!G14</f>
        <v>21294.870386401264</v>
      </c>
      <c r="Q88" s="309">
        <f>Wastage_over_time!H14</f>
        <v>21228.931337691698</v>
      </c>
      <c r="R88" s="309">
        <f>Wastage_over_time!I14</f>
        <v>21202.72717749104</v>
      </c>
      <c r="S88" s="309">
        <f>Wastage_over_time!J14</f>
        <v>21191.281609616115</v>
      </c>
      <c r="T88" s="309">
        <f>Wastage_over_time!K14</f>
        <v>21174.067003509481</v>
      </c>
      <c r="U88" s="309">
        <f>Wastage_over_time!L14</f>
        <v>21147.390276446771</v>
      </c>
      <c r="V88" s="309">
        <f>Wastage_over_time!M14</f>
        <v>21161.562374656834</v>
      </c>
    </row>
    <row r="89" spans="2:22" ht="13.15">
      <c r="B89" s="311" t="s">
        <v>906</v>
      </c>
      <c r="C89" s="293">
        <v>14178.343999999997</v>
      </c>
      <c r="D89" s="293">
        <v>13120.502</v>
      </c>
      <c r="E89" s="293">
        <v>15232.336999999998</v>
      </c>
      <c r="F89" s="293">
        <v>16492.041000000001</v>
      </c>
      <c r="G89" s="293">
        <f>RAW_DATA_INPUTS!C152+RAW_DATA_INPUTS!C186</f>
        <v>18207.911999999997</v>
      </c>
      <c r="H89" s="293">
        <f>RAW_DATA_INPUTS!D152+RAW_DATA_INPUTS!D186</f>
        <v>18690.927</v>
      </c>
      <c r="I89" s="293">
        <f>RAW_DATA_INPUTS!E152+RAW_DATA_INPUTS!E186</f>
        <v>19053.051999999996</v>
      </c>
      <c r="J89" s="293">
        <f>RAW_DATA_INPUTS!F152+RAW_DATA_INPUTS!F186</f>
        <v>18748.028000000002</v>
      </c>
      <c r="K89" s="652"/>
      <c r="L89" s="652"/>
      <c r="M89" s="652"/>
      <c r="N89" s="652"/>
      <c r="O89" s="652"/>
      <c r="P89" s="652"/>
      <c r="Q89" s="652"/>
      <c r="R89" s="652"/>
      <c r="S89" s="652"/>
      <c r="T89" s="652"/>
      <c r="U89" s="652"/>
      <c r="V89" s="652"/>
    </row>
    <row r="90" spans="2:22" ht="13.15">
      <c r="B90" s="311" t="s">
        <v>907</v>
      </c>
      <c r="C90" s="309"/>
      <c r="D90" s="309"/>
      <c r="E90" s="309"/>
      <c r="F90" s="309"/>
      <c r="G90" s="309"/>
      <c r="H90" s="653"/>
      <c r="I90" s="309"/>
      <c r="J90" s="309"/>
      <c r="K90" s="309"/>
      <c r="L90" s="309">
        <f>Wastage_over_time!C34-Wastage_over_time!C14</f>
        <v>18757.994284686498</v>
      </c>
      <c r="M90" s="309">
        <f>Wastage_over_time!D34-Wastage_over_time!D14</f>
        <v>19443.878138455762</v>
      </c>
      <c r="N90" s="309">
        <f>Wastage_over_time!E34-Wastage_over_time!E14</f>
        <v>19830.669635908245</v>
      </c>
      <c r="O90" s="309">
        <f>Wastage_over_time!F34-Wastage_over_time!F14</f>
        <v>20461.790463814956</v>
      </c>
      <c r="P90" s="309">
        <f>Wastage_over_time!G34-Wastage_over_time!G14</f>
        <v>20725.235141445613</v>
      </c>
      <c r="Q90" s="309">
        <f>Wastage_over_time!H34-Wastage_over_time!H14</f>
        <v>20910.45736415602</v>
      </c>
      <c r="R90" s="309">
        <f>Wastage_over_time!I34-Wastage_over_time!I14</f>
        <v>20961.130205761408</v>
      </c>
      <c r="S90" s="309">
        <f>Wastage_over_time!J34-Wastage_over_time!J14</f>
        <v>20981.106145064801</v>
      </c>
      <c r="T90" s="309">
        <f>Wastage_over_time!K34-Wastage_over_time!K14</f>
        <v>20966.765634105053</v>
      </c>
      <c r="U90" s="309">
        <f>Wastage_over_time!L34-Wastage_over_time!L14</f>
        <v>20923.822240686633</v>
      </c>
      <c r="V90" s="309">
        <f>Wastage_over_time!M34-Wastage_over_time!M14</f>
        <v>20828.781287778726</v>
      </c>
    </row>
    <row r="91" spans="2:22" ht="13.15">
      <c r="B91" s="311" t="s">
        <v>964</v>
      </c>
      <c r="C91" s="429">
        <f t="shared" ref="C91:J91" si="6">C89+C87</f>
        <v>26503.623</v>
      </c>
      <c r="D91" s="429">
        <f t="shared" si="6"/>
        <v>26014.213000000003</v>
      </c>
      <c r="E91" s="429">
        <f t="shared" si="6"/>
        <v>30137.181999999997</v>
      </c>
      <c r="F91" s="429">
        <f t="shared" si="6"/>
        <v>33614.248999999996</v>
      </c>
      <c r="G91" s="429">
        <f t="shared" si="6"/>
        <v>37196.267</v>
      </c>
      <c r="H91" s="429">
        <f t="shared" si="6"/>
        <v>38330.44</v>
      </c>
      <c r="I91" s="429">
        <f t="shared" si="6"/>
        <v>40181.590999999993</v>
      </c>
      <c r="J91" s="429">
        <f t="shared" si="6"/>
        <v>39940.783000000003</v>
      </c>
      <c r="K91" s="429"/>
      <c r="L91" s="429"/>
      <c r="M91" s="429"/>
      <c r="N91" s="429"/>
      <c r="O91" s="429"/>
      <c r="P91" s="429"/>
      <c r="Q91" s="429"/>
      <c r="R91" s="429"/>
      <c r="S91" s="429"/>
      <c r="T91" s="429"/>
      <c r="U91" s="429"/>
      <c r="V91" s="429"/>
    </row>
    <row r="92" spans="2:22" ht="13.15">
      <c r="B92" s="311" t="s">
        <v>965</v>
      </c>
      <c r="C92" s="429"/>
      <c r="D92" s="429"/>
      <c r="E92" s="429"/>
      <c r="F92" s="429"/>
      <c r="G92" s="429"/>
      <c r="H92" s="429"/>
      <c r="I92" s="429"/>
      <c r="J92" s="429"/>
      <c r="K92" s="429"/>
      <c r="L92" s="429">
        <f t="shared" ref="L92:V92" si="7">L88+L90</f>
        <v>39539.936239460345</v>
      </c>
      <c r="M92" s="429">
        <f t="shared" si="7"/>
        <v>40502.047574110882</v>
      </c>
      <c r="N92" s="429">
        <f t="shared" si="7"/>
        <v>41017.86139334616</v>
      </c>
      <c r="O92" s="429">
        <f t="shared" si="7"/>
        <v>41817.81726264082</v>
      </c>
      <c r="P92" s="429">
        <f t="shared" si="7"/>
        <v>42020.105527846878</v>
      </c>
      <c r="Q92" s="429">
        <f t="shared" si="7"/>
        <v>42139.388701847718</v>
      </c>
      <c r="R92" s="429">
        <f t="shared" si="7"/>
        <v>42163.857383252449</v>
      </c>
      <c r="S92" s="429">
        <f t="shared" si="7"/>
        <v>42172.387754680916</v>
      </c>
      <c r="T92" s="429">
        <f t="shared" si="7"/>
        <v>42140.832637614534</v>
      </c>
      <c r="U92" s="429">
        <f t="shared" si="7"/>
        <v>42071.212517133405</v>
      </c>
      <c r="V92" s="429">
        <f t="shared" si="7"/>
        <v>41990.34366243556</v>
      </c>
    </row>
    <row r="96" spans="2:22">
      <c r="K96" s="349" t="s">
        <v>1183</v>
      </c>
    </row>
    <row r="97" spans="11:13">
      <c r="K97" s="349"/>
      <c r="M97" s="310"/>
    </row>
    <row r="98" spans="11:13">
      <c r="K98" s="349" t="s">
        <v>1181</v>
      </c>
    </row>
    <row r="99" spans="11:13">
      <c r="K99" s="349"/>
    </row>
    <row r="100" spans="11:13">
      <c r="K100" s="349" t="s">
        <v>1290</v>
      </c>
    </row>
    <row r="101" spans="11:13">
      <c r="K101" s="349"/>
    </row>
    <row r="102" spans="11:13">
      <c r="K102" s="349" t="s">
        <v>1182</v>
      </c>
    </row>
    <row r="103" spans="11:13">
      <c r="K103" s="349"/>
    </row>
    <row r="104" spans="11:13">
      <c r="K104" s="349" t="s">
        <v>1195</v>
      </c>
    </row>
    <row r="115" spans="2:22" ht="13.15">
      <c r="B115" s="326" t="s">
        <v>908</v>
      </c>
    </row>
    <row r="117" spans="2:22" ht="13.15">
      <c r="B117" s="311" t="s">
        <v>343</v>
      </c>
      <c r="C117" s="651" t="str">
        <f>C86</f>
        <v>2010/11</v>
      </c>
      <c r="D117" s="651" t="str">
        <f t="shared" ref="D117:V117" si="8">D86</f>
        <v>2011/12</v>
      </c>
      <c r="E117" s="651" t="str">
        <f t="shared" si="8"/>
        <v>2012/13</v>
      </c>
      <c r="F117" s="651" t="str">
        <f t="shared" si="8"/>
        <v>2013/14</v>
      </c>
      <c r="G117" s="651" t="str">
        <f t="shared" si="8"/>
        <v>2014/15</v>
      </c>
      <c r="H117" s="651" t="str">
        <f t="shared" si="8"/>
        <v>2015/16</v>
      </c>
      <c r="I117" s="651" t="str">
        <f t="shared" si="8"/>
        <v>2016/17</v>
      </c>
      <c r="J117" s="651" t="str">
        <f t="shared" si="8"/>
        <v>2017/18</v>
      </c>
      <c r="K117" s="651" t="str">
        <f t="shared" si="8"/>
        <v>2018/19</v>
      </c>
      <c r="L117" s="651" t="str">
        <f t="shared" si="8"/>
        <v>2019/20</v>
      </c>
      <c r="M117" s="651" t="str">
        <f t="shared" si="8"/>
        <v>2020/21</v>
      </c>
      <c r="N117" s="651" t="str">
        <f t="shared" si="8"/>
        <v>2021/22</v>
      </c>
      <c r="O117" s="651" t="str">
        <f t="shared" si="8"/>
        <v>2022/23</v>
      </c>
      <c r="P117" s="651" t="str">
        <f t="shared" si="8"/>
        <v>2023/24</v>
      </c>
      <c r="Q117" s="651" t="str">
        <f t="shared" si="8"/>
        <v>2024/25</v>
      </c>
      <c r="R117" s="651" t="str">
        <f t="shared" si="8"/>
        <v>2025/26</v>
      </c>
      <c r="S117" s="651" t="str">
        <f t="shared" si="8"/>
        <v>2026/27</v>
      </c>
      <c r="T117" s="651" t="str">
        <f t="shared" si="8"/>
        <v>2027/28</v>
      </c>
      <c r="U117" s="651" t="str">
        <f t="shared" si="8"/>
        <v>2028/29</v>
      </c>
      <c r="V117" s="651" t="str">
        <f t="shared" si="8"/>
        <v>2029/30</v>
      </c>
    </row>
    <row r="118" spans="2:22" ht="13.15">
      <c r="B118" s="311" t="s">
        <v>904</v>
      </c>
      <c r="C118" s="496">
        <f>C87/C25</f>
        <v>5.6900495865631999E-2</v>
      </c>
      <c r="D118" s="496">
        <f>D87/D25</f>
        <v>5.8680850936011053E-2</v>
      </c>
      <c r="E118" s="496">
        <f t="shared" ref="E118:I118" si="9">E87/E25</f>
        <v>6.6020401202686721E-2</v>
      </c>
      <c r="F118" s="496">
        <f t="shared" si="9"/>
        <v>7.4060248201329296E-2</v>
      </c>
      <c r="G118" s="496">
        <f t="shared" si="9"/>
        <v>8.0197741091324382E-2</v>
      </c>
      <c r="H118" s="496">
        <f t="shared" si="9"/>
        <v>8.1539647041654534E-2</v>
      </c>
      <c r="I118" s="496">
        <f t="shared" si="9"/>
        <v>8.6847391060438442E-2</v>
      </c>
      <c r="J118" s="496">
        <f t="shared" ref="J118" si="10">J87/J25</f>
        <v>8.7414879534939052E-2</v>
      </c>
      <c r="K118" s="496"/>
      <c r="L118" s="496"/>
      <c r="M118" s="496"/>
      <c r="N118" s="496"/>
      <c r="O118" s="496"/>
      <c r="P118" s="496"/>
      <c r="Q118" s="496"/>
      <c r="R118" s="397"/>
      <c r="S118" s="397"/>
      <c r="T118" s="397"/>
      <c r="U118" s="397"/>
      <c r="V118" s="397"/>
    </row>
    <row r="119" spans="2:22" ht="13.15">
      <c r="B119" s="311" t="s">
        <v>905</v>
      </c>
      <c r="C119" s="496"/>
      <c r="D119" s="496"/>
      <c r="E119" s="496"/>
      <c r="F119" s="496"/>
      <c r="G119" s="496"/>
      <c r="H119" s="496"/>
      <c r="I119" s="496"/>
      <c r="J119" s="496"/>
      <c r="K119" s="496"/>
      <c r="L119" s="496">
        <f t="shared" ref="L119:V119" si="11">L88/L26</f>
        <v>8.5552582646860068E-2</v>
      </c>
      <c r="M119" s="496">
        <f t="shared" si="11"/>
        <v>8.6749949344891358E-2</v>
      </c>
      <c r="N119" s="496">
        <f t="shared" si="11"/>
        <v>8.7555862059328707E-2</v>
      </c>
      <c r="O119" s="496">
        <f t="shared" si="11"/>
        <v>8.8596850792574594E-2</v>
      </c>
      <c r="P119" s="496">
        <f t="shared" si="11"/>
        <v>8.869291118633342E-2</v>
      </c>
      <c r="Q119" s="496">
        <f t="shared" si="11"/>
        <v>8.8604951431993192E-2</v>
      </c>
      <c r="R119" s="496">
        <f t="shared" si="11"/>
        <v>8.8611588703146907E-2</v>
      </c>
      <c r="S119" s="496">
        <f t="shared" si="11"/>
        <v>8.8687861120507444E-2</v>
      </c>
      <c r="T119" s="496">
        <f t="shared" si="11"/>
        <v>8.8764581495422601E-2</v>
      </c>
      <c r="U119" s="496">
        <f t="shared" si="11"/>
        <v>8.8636275913939522E-2</v>
      </c>
      <c r="V119" s="496">
        <f t="shared" si="11"/>
        <v>8.8781297490708039E-2</v>
      </c>
    </row>
    <row r="120" spans="2:22" ht="13.15">
      <c r="B120" s="311" t="s">
        <v>906</v>
      </c>
      <c r="C120" s="496">
        <f>C89/C27</f>
        <v>6.3071359864485893E-2</v>
      </c>
      <c r="D120" s="496">
        <f>D89/D27</f>
        <v>5.9141103448278956E-2</v>
      </c>
      <c r="E120" s="496">
        <f t="shared" ref="E120:I120" si="12">E89/E27</f>
        <v>6.8151575145500409E-2</v>
      </c>
      <c r="F120" s="496">
        <f t="shared" si="12"/>
        <v>7.4590342778136393E-2</v>
      </c>
      <c r="G120" s="496">
        <f t="shared" si="12"/>
        <v>8.3020504453863192E-2</v>
      </c>
      <c r="H120" s="496">
        <f t="shared" si="12"/>
        <v>8.6774410285703374E-2</v>
      </c>
      <c r="I120" s="496">
        <f t="shared" si="12"/>
        <v>8.94843751821396E-2</v>
      </c>
      <c r="J120" s="496">
        <f t="shared" ref="J120" si="13">J89/J27</f>
        <v>8.955914005908383E-2</v>
      </c>
      <c r="K120" s="496"/>
      <c r="L120" s="496"/>
      <c r="M120" s="496"/>
      <c r="N120" s="496"/>
      <c r="O120" s="496"/>
      <c r="P120" s="496"/>
      <c r="Q120" s="496"/>
      <c r="R120" s="397"/>
      <c r="S120" s="397"/>
      <c r="T120" s="397"/>
      <c r="U120" s="397"/>
      <c r="V120" s="397"/>
    </row>
    <row r="121" spans="2:22" ht="13.15">
      <c r="B121" s="311" t="s">
        <v>907</v>
      </c>
      <c r="C121" s="496"/>
      <c r="D121" s="496"/>
      <c r="E121" s="496"/>
      <c r="F121" s="496"/>
      <c r="G121" s="496"/>
      <c r="H121" s="496"/>
      <c r="I121" s="496"/>
      <c r="J121" s="496"/>
      <c r="K121" s="496"/>
      <c r="L121" s="496">
        <f t="shared" ref="L121:V121" si="14">L90/L28</f>
        <v>8.8949600233555623E-2</v>
      </c>
      <c r="M121" s="496">
        <f t="shared" si="14"/>
        <v>9.1490873046444113E-2</v>
      </c>
      <c r="N121" s="496">
        <f t="shared" si="14"/>
        <v>9.2557188142596447E-2</v>
      </c>
      <c r="O121" s="496">
        <f t="shared" si="14"/>
        <v>9.4687245130819761E-2</v>
      </c>
      <c r="P121" s="496">
        <f t="shared" si="14"/>
        <v>9.5328198900917052E-2</v>
      </c>
      <c r="Q121" s="496">
        <f t="shared" si="14"/>
        <v>9.6056152945483031E-2</v>
      </c>
      <c r="R121" s="496">
        <f t="shared" si="14"/>
        <v>9.6260296048356286E-2</v>
      </c>
      <c r="S121" s="496">
        <f t="shared" si="14"/>
        <v>9.6451571540900671E-2</v>
      </c>
      <c r="T121" s="496">
        <f t="shared" si="14"/>
        <v>9.6589186166173707E-2</v>
      </c>
      <c r="U121" s="496">
        <f t="shared" si="14"/>
        <v>9.6795959526685182E-2</v>
      </c>
      <c r="V121" s="496">
        <f t="shared" si="14"/>
        <v>9.6493931374567757E-2</v>
      </c>
    </row>
    <row r="122" spans="2:22" ht="13.15">
      <c r="B122" s="311" t="s">
        <v>966</v>
      </c>
      <c r="C122" s="496">
        <f t="shared" ref="C122:H122" si="15">C91/(C27+C25)</f>
        <v>6.0043157063450134E-2</v>
      </c>
      <c r="D122" s="496">
        <f t="shared" si="15"/>
        <v>5.8912084511313439E-2</v>
      </c>
      <c r="E122" s="496">
        <f t="shared" si="15"/>
        <v>6.7080641000722696E-2</v>
      </c>
      <c r="F122" s="496">
        <f t="shared" si="15"/>
        <v>7.4319381867900505E-2</v>
      </c>
      <c r="G122" s="496">
        <f t="shared" si="15"/>
        <v>8.1555120087901209E-2</v>
      </c>
      <c r="H122" s="496">
        <f t="shared" si="15"/>
        <v>8.4010963583249984E-2</v>
      </c>
      <c r="I122" s="496">
        <f>I91/(I27+I25)</f>
        <v>8.8078129634097807E-2</v>
      </c>
      <c r="J122" s="496">
        <f>J91/(J27+J25)</f>
        <v>8.8408454066888131E-2</v>
      </c>
      <c r="K122" s="496"/>
      <c r="L122" s="496"/>
      <c r="M122" s="496"/>
      <c r="N122" s="496"/>
      <c r="O122" s="496"/>
      <c r="P122" s="496"/>
      <c r="Q122" s="496"/>
      <c r="R122" s="397"/>
      <c r="S122" s="496"/>
      <c r="T122" s="397"/>
      <c r="U122" s="397"/>
      <c r="V122" s="397"/>
    </row>
    <row r="123" spans="2:22" ht="13.15">
      <c r="B123" s="311" t="s">
        <v>967</v>
      </c>
      <c r="C123" s="496"/>
      <c r="D123" s="496"/>
      <c r="E123" s="496"/>
      <c r="F123" s="496"/>
      <c r="G123" s="496"/>
      <c r="H123" s="496"/>
      <c r="I123" s="496"/>
      <c r="J123" s="496"/>
      <c r="K123" s="496"/>
      <c r="L123" s="496">
        <f t="shared" ref="L123:V123" si="16">L92/(L28+L26)</f>
        <v>8.7131203894590087E-2</v>
      </c>
      <c r="M123" s="496">
        <f t="shared" si="16"/>
        <v>8.8963047921806926E-2</v>
      </c>
      <c r="N123" s="496">
        <f t="shared" si="16"/>
        <v>8.9904526337416676E-2</v>
      </c>
      <c r="O123" s="496">
        <f t="shared" si="16"/>
        <v>9.147585761626334E-2</v>
      </c>
      <c r="P123" s="496">
        <f t="shared" si="16"/>
        <v>9.184603565679228E-2</v>
      </c>
      <c r="Q123" s="496">
        <f t="shared" si="16"/>
        <v>9.2152119353351422E-2</v>
      </c>
      <c r="R123" s="496">
        <f t="shared" si="16"/>
        <v>9.2255846655233509E-2</v>
      </c>
      <c r="S123" s="496">
        <f t="shared" si="16"/>
        <v>9.2387625041461113E-2</v>
      </c>
      <c r="T123" s="496">
        <f t="shared" si="16"/>
        <v>9.2492520881079093E-2</v>
      </c>
      <c r="U123" s="496">
        <f t="shared" si="16"/>
        <v>9.2514956647191185E-2</v>
      </c>
      <c r="V123" s="496">
        <f t="shared" si="16"/>
        <v>9.2446584752075303E-2</v>
      </c>
    </row>
    <row r="127" spans="2:22">
      <c r="K127" s="349" t="s">
        <v>1183</v>
      </c>
    </row>
    <row r="128" spans="2:22">
      <c r="K128" s="349"/>
    </row>
    <row r="129" spans="11:11">
      <c r="K129" s="349" t="s">
        <v>1181</v>
      </c>
    </row>
    <row r="130" spans="11:11">
      <c r="K130" s="349"/>
    </row>
    <row r="131" spans="11:11">
      <c r="K131" s="349" t="s">
        <v>1290</v>
      </c>
    </row>
    <row r="132" spans="11:11">
      <c r="K132" s="349"/>
    </row>
    <row r="133" spans="11:11">
      <c r="K133" s="349" t="s">
        <v>1182</v>
      </c>
    </row>
    <row r="134" spans="11:11">
      <c r="K134" s="349"/>
    </row>
    <row r="135" spans="11:11">
      <c r="K135" s="349" t="s">
        <v>1195</v>
      </c>
    </row>
    <row r="148" spans="2:22" ht="13.15">
      <c r="B148" s="326" t="s">
        <v>922</v>
      </c>
    </row>
    <row r="150" spans="2:22" ht="13.15">
      <c r="B150" s="311" t="s">
        <v>343</v>
      </c>
      <c r="C150" s="651" t="str">
        <f>C24</f>
        <v>2010/11</v>
      </c>
      <c r="D150" s="651" t="str">
        <f t="shared" ref="D150:V150" si="17">D24</f>
        <v>2011/12</v>
      </c>
      <c r="E150" s="651" t="str">
        <f t="shared" si="17"/>
        <v>2012/13</v>
      </c>
      <c r="F150" s="651" t="str">
        <f t="shared" si="17"/>
        <v>2013/14</v>
      </c>
      <c r="G150" s="651" t="str">
        <f t="shared" si="17"/>
        <v>2014/15</v>
      </c>
      <c r="H150" s="651" t="str">
        <f t="shared" si="17"/>
        <v>2015/16</v>
      </c>
      <c r="I150" s="651" t="str">
        <f t="shared" si="17"/>
        <v>2016/17</v>
      </c>
      <c r="J150" s="651" t="str">
        <f t="shared" si="17"/>
        <v>2017/18</v>
      </c>
      <c r="K150" s="651" t="str">
        <f t="shared" si="17"/>
        <v>2018/19</v>
      </c>
      <c r="L150" s="651" t="str">
        <f t="shared" si="17"/>
        <v>2019/20</v>
      </c>
      <c r="M150" s="651" t="str">
        <f t="shared" si="17"/>
        <v>2020/21</v>
      </c>
      <c r="N150" s="651" t="str">
        <f t="shared" si="17"/>
        <v>2021/22</v>
      </c>
      <c r="O150" s="651" t="str">
        <f t="shared" si="17"/>
        <v>2022/23</v>
      </c>
      <c r="P150" s="651" t="str">
        <f t="shared" si="17"/>
        <v>2023/24</v>
      </c>
      <c r="Q150" s="651" t="str">
        <f t="shared" si="17"/>
        <v>2024/25</v>
      </c>
      <c r="R150" s="651" t="str">
        <f t="shared" si="17"/>
        <v>2025/26</v>
      </c>
      <c r="S150" s="651" t="str">
        <f t="shared" si="17"/>
        <v>2026/27</v>
      </c>
      <c r="T150" s="651" t="str">
        <f t="shared" si="17"/>
        <v>2027/28</v>
      </c>
      <c r="U150" s="651" t="str">
        <f t="shared" si="17"/>
        <v>2028/29</v>
      </c>
      <c r="V150" s="651" t="str">
        <f t="shared" si="17"/>
        <v>2029/30</v>
      </c>
    </row>
    <row r="151" spans="2:22" ht="13.15">
      <c r="B151" s="311" t="s">
        <v>909</v>
      </c>
      <c r="C151" s="293">
        <v>7879.1919999999991</v>
      </c>
      <c r="D151" s="293">
        <v>7687.4430000000002</v>
      </c>
      <c r="E151" s="293">
        <v>7470.8760000000002</v>
      </c>
      <c r="F151" s="293">
        <v>7255.3960000000006</v>
      </c>
      <c r="G151" s="293">
        <f>RAW_DATA_INPUTS!I227+RAW_DATA_INPUTS!I244</f>
        <v>6224.6900000000005</v>
      </c>
      <c r="H151" s="293">
        <f>RAW_DATA_INPUTS!J227+RAW_DATA_INPUTS!J244</f>
        <v>5427.8109999999997</v>
      </c>
      <c r="I151" s="293">
        <f>RAW_DATA_INPUTS!K227+RAW_DATA_INPUTS!K244</f>
        <v>4695.9390000000003</v>
      </c>
      <c r="J151" s="293">
        <f>RAW_DATA_INPUTS!L227+RAW_DATA_INPUTS!L244</f>
        <v>3718.2570000000001</v>
      </c>
      <c r="K151" s="652"/>
      <c r="L151" s="652"/>
      <c r="M151" s="652"/>
      <c r="N151" s="652"/>
      <c r="O151" s="652"/>
      <c r="P151" s="652"/>
      <c r="Q151" s="652"/>
      <c r="R151" s="652"/>
      <c r="S151" s="652"/>
      <c r="T151" s="652"/>
      <c r="U151" s="652"/>
      <c r="V151" s="652"/>
    </row>
    <row r="152" spans="2:22" ht="13.15">
      <c r="B152" s="311" t="s">
        <v>910</v>
      </c>
      <c r="C152" s="309"/>
      <c r="D152" s="309"/>
      <c r="E152" s="309"/>
      <c r="F152" s="309"/>
      <c r="G152" s="309"/>
      <c r="H152" s="309"/>
      <c r="I152" s="309"/>
      <c r="J152" s="309"/>
      <c r="K152" s="309"/>
      <c r="L152" s="309">
        <f>Retirements_over_time!C14</f>
        <v>5524.193711252623</v>
      </c>
      <c r="M152" s="309">
        <f>Retirements_over_time!D14</f>
        <v>5497.8012416635056</v>
      </c>
      <c r="N152" s="309">
        <f>Retirements_over_time!E14</f>
        <v>5453.5372193036455</v>
      </c>
      <c r="O152" s="309">
        <f>Retirements_over_time!F14</f>
        <v>5397.6648078915869</v>
      </c>
      <c r="P152" s="309">
        <f>Retirements_over_time!G14</f>
        <v>5341.8929389394943</v>
      </c>
      <c r="Q152" s="309">
        <f>Retirements_over_time!H14</f>
        <v>5291.9540498995902</v>
      </c>
      <c r="R152" s="309">
        <f>Retirements_over_time!I14</f>
        <v>5254.4769143838639</v>
      </c>
      <c r="S152" s="309">
        <f>Retirements_over_time!J14</f>
        <v>5226.2923356914389</v>
      </c>
      <c r="T152" s="309">
        <f>Retirements_over_time!K14</f>
        <v>5203.986370638092</v>
      </c>
      <c r="U152" s="309">
        <f>Retirements_over_time!L14</f>
        <v>5185.8481852024943</v>
      </c>
      <c r="V152" s="309">
        <f>Retirements_over_time!M14</f>
        <v>5176.861460865658</v>
      </c>
    </row>
    <row r="153" spans="2:22" ht="13.15">
      <c r="B153" s="311" t="s">
        <v>911</v>
      </c>
      <c r="C153" s="293">
        <v>9050.0420000000013</v>
      </c>
      <c r="D153" s="293">
        <v>7904.5610000000006</v>
      </c>
      <c r="E153" s="293">
        <v>7600.0860000000002</v>
      </c>
      <c r="F153" s="293">
        <v>7215.6989999999996</v>
      </c>
      <c r="G153" s="293">
        <f>RAW_DATA_INPUTS!C227+RAW_DATA_INPUTS!C244</f>
        <v>6622.5529999999999</v>
      </c>
      <c r="H153" s="293">
        <f>RAW_DATA_INPUTS!D227+RAW_DATA_INPUTS!D244</f>
        <v>5879.7909999999993</v>
      </c>
      <c r="I153" s="293">
        <f>RAW_DATA_INPUTS!E227+RAW_DATA_INPUTS!E244</f>
        <v>4781.8860000000004</v>
      </c>
      <c r="J153" s="293">
        <f>RAW_DATA_INPUTS!F227+RAW_DATA_INPUTS!F244</f>
        <v>3540.2790000000005</v>
      </c>
      <c r="K153" s="652"/>
      <c r="L153" s="652"/>
      <c r="M153" s="652"/>
      <c r="N153" s="652"/>
      <c r="O153" s="652"/>
      <c r="P153" s="652"/>
      <c r="Q153" s="652"/>
      <c r="R153" s="652"/>
      <c r="S153" s="652"/>
      <c r="T153" s="652"/>
      <c r="U153" s="652"/>
      <c r="V153" s="652"/>
    </row>
    <row r="154" spans="2:22" ht="13.15">
      <c r="B154" s="311" t="s">
        <v>912</v>
      </c>
      <c r="C154" s="309"/>
      <c r="D154" s="309"/>
      <c r="E154" s="309"/>
      <c r="F154" s="309"/>
      <c r="G154" s="309"/>
      <c r="H154" s="653"/>
      <c r="I154" s="309"/>
      <c r="J154" s="309"/>
      <c r="K154" s="309"/>
      <c r="L154" s="309">
        <f>Retirements_over_time!C34-Retirements_over_time!C14</f>
        <v>5288.6114006769149</v>
      </c>
      <c r="M154" s="309">
        <f>Retirements_over_time!D34-Retirements_over_time!D14</f>
        <v>5308.9421789897578</v>
      </c>
      <c r="N154" s="309">
        <f>Retirements_over_time!E34-Retirements_over_time!E14</f>
        <v>5305.5489249951188</v>
      </c>
      <c r="O154" s="309">
        <f>Retirements_over_time!F34-Retirements_over_time!F14</f>
        <v>5304.373233649244</v>
      </c>
      <c r="P154" s="309">
        <f>Retirements_over_time!G34-Retirements_over_time!G14</f>
        <v>5311.3048583214331</v>
      </c>
      <c r="Q154" s="309">
        <f>Retirements_over_time!H34-Retirements_over_time!H14</f>
        <v>5317.2255512701577</v>
      </c>
      <c r="R154" s="309">
        <f>Retirements_over_time!I34-Retirements_over_time!I14</f>
        <v>5312.9206950168846</v>
      </c>
      <c r="S154" s="309">
        <f>Retirements_over_time!J34-Retirements_over_time!J14</f>
        <v>5309.9342359846769</v>
      </c>
      <c r="T154" s="309">
        <f>Retirements_over_time!K34-Retirements_over_time!K14</f>
        <v>5305.0640741994912</v>
      </c>
      <c r="U154" s="309">
        <f>Retirements_over_time!L34-Retirements_over_time!L14</f>
        <v>5297.5662957433415</v>
      </c>
      <c r="V154" s="309">
        <f>Retirements_over_time!M34-Retirements_over_time!M14</f>
        <v>5282.4927529816114</v>
      </c>
    </row>
    <row r="158" spans="2:22">
      <c r="K158" s="349" t="s">
        <v>1184</v>
      </c>
    </row>
    <row r="159" spans="2:22">
      <c r="K159" s="349"/>
    </row>
    <row r="160" spans="2:22">
      <c r="K160" s="349" t="s">
        <v>1185</v>
      </c>
    </row>
    <row r="161" spans="11:11">
      <c r="K161" s="349"/>
    </row>
    <row r="162" spans="11:11">
      <c r="K162" s="349" t="s">
        <v>1290</v>
      </c>
    </row>
    <row r="163" spans="11:11">
      <c r="K163" s="349"/>
    </row>
    <row r="164" spans="11:11">
      <c r="K164" s="349" t="s">
        <v>1186</v>
      </c>
    </row>
    <row r="165" spans="11:11">
      <c r="K165" s="349"/>
    </row>
    <row r="166" spans="11:11">
      <c r="K166" s="349" t="s">
        <v>1195</v>
      </c>
    </row>
    <row r="177" spans="2:22" ht="13.15">
      <c r="B177" s="326" t="s">
        <v>913</v>
      </c>
    </row>
    <row r="179" spans="2:22" ht="13.15">
      <c r="B179" s="311" t="s">
        <v>343</v>
      </c>
      <c r="C179" s="651" t="str">
        <f>C24</f>
        <v>2010/11</v>
      </c>
      <c r="D179" s="651" t="str">
        <f t="shared" ref="D179:V179" si="18">D24</f>
        <v>2011/12</v>
      </c>
      <c r="E179" s="651" t="str">
        <f t="shared" si="18"/>
        <v>2012/13</v>
      </c>
      <c r="F179" s="651" t="str">
        <f t="shared" si="18"/>
        <v>2013/14</v>
      </c>
      <c r="G179" s="651" t="str">
        <f t="shared" si="18"/>
        <v>2014/15</v>
      </c>
      <c r="H179" s="651" t="str">
        <f t="shared" si="18"/>
        <v>2015/16</v>
      </c>
      <c r="I179" s="651" t="str">
        <f t="shared" si="18"/>
        <v>2016/17</v>
      </c>
      <c r="J179" s="651" t="str">
        <f t="shared" si="18"/>
        <v>2017/18</v>
      </c>
      <c r="K179" s="651" t="str">
        <f t="shared" si="18"/>
        <v>2018/19</v>
      </c>
      <c r="L179" s="651" t="str">
        <f t="shared" si="18"/>
        <v>2019/20</v>
      </c>
      <c r="M179" s="651" t="str">
        <f t="shared" si="18"/>
        <v>2020/21</v>
      </c>
      <c r="N179" s="651" t="str">
        <f t="shared" si="18"/>
        <v>2021/22</v>
      </c>
      <c r="O179" s="651" t="str">
        <f t="shared" si="18"/>
        <v>2022/23</v>
      </c>
      <c r="P179" s="651" t="str">
        <f t="shared" si="18"/>
        <v>2023/24</v>
      </c>
      <c r="Q179" s="651" t="str">
        <f t="shared" si="18"/>
        <v>2024/25</v>
      </c>
      <c r="R179" s="651" t="str">
        <f t="shared" si="18"/>
        <v>2025/26</v>
      </c>
      <c r="S179" s="651" t="str">
        <f t="shared" si="18"/>
        <v>2026/27</v>
      </c>
      <c r="T179" s="651" t="str">
        <f t="shared" si="18"/>
        <v>2027/28</v>
      </c>
      <c r="U179" s="651" t="str">
        <f t="shared" si="18"/>
        <v>2028/29</v>
      </c>
      <c r="V179" s="651" t="str">
        <f t="shared" si="18"/>
        <v>2029/30</v>
      </c>
    </row>
    <row r="180" spans="2:22" ht="13.15">
      <c r="B180" s="348" t="s">
        <v>968</v>
      </c>
      <c r="C180" s="496">
        <f t="shared" ref="C180:J180" si="19">C151/C25</f>
        <v>3.6374830283397289E-2</v>
      </c>
      <c r="D180" s="496">
        <f t="shared" si="19"/>
        <v>3.4986490449652671E-2</v>
      </c>
      <c r="E180" s="496">
        <f t="shared" si="19"/>
        <v>3.3091939624700792E-2</v>
      </c>
      <c r="F180" s="496">
        <f t="shared" si="19"/>
        <v>3.1382426177682922E-2</v>
      </c>
      <c r="G180" s="496">
        <f t="shared" si="19"/>
        <v>2.6290117126720875E-2</v>
      </c>
      <c r="H180" s="496">
        <f t="shared" si="19"/>
        <v>2.2535273310942586E-2</v>
      </c>
      <c r="I180" s="496">
        <f t="shared" si="19"/>
        <v>1.9302330877159293E-2</v>
      </c>
      <c r="J180" s="496">
        <f t="shared" si="19"/>
        <v>1.5336891675242027E-2</v>
      </c>
      <c r="K180" s="422"/>
      <c r="L180" s="422"/>
      <c r="M180" s="422"/>
      <c r="N180" s="422"/>
      <c r="O180" s="422"/>
      <c r="P180" s="422"/>
      <c r="Q180" s="422"/>
      <c r="R180" s="422"/>
      <c r="S180" s="422"/>
      <c r="T180" s="422"/>
      <c r="U180" s="422"/>
      <c r="V180" s="422"/>
    </row>
    <row r="181" spans="2:22" ht="13.15">
      <c r="B181" s="348" t="s">
        <v>969</v>
      </c>
      <c r="C181" s="496"/>
      <c r="D181" s="496"/>
      <c r="E181" s="496"/>
      <c r="F181" s="496"/>
      <c r="G181" s="496"/>
      <c r="H181" s="496"/>
      <c r="I181" s="496"/>
      <c r="J181" s="496"/>
      <c r="K181" s="496"/>
      <c r="L181" s="496">
        <f t="shared" ref="L181:V181" si="20">L152/L26</f>
        <v>2.2741331876862499E-2</v>
      </c>
      <c r="M181" s="496">
        <f t="shared" si="20"/>
        <v>2.2648406390683624E-2</v>
      </c>
      <c r="N181" s="496">
        <f t="shared" si="20"/>
        <v>2.2536689051352879E-2</v>
      </c>
      <c r="O181" s="496">
        <f t="shared" si="20"/>
        <v>2.2392559632833653E-2</v>
      </c>
      <c r="P181" s="496">
        <f t="shared" si="20"/>
        <v>2.2248927906263261E-2</v>
      </c>
      <c r="Q181" s="422">
        <f t="shared" si="20"/>
        <v>2.2087467527825044E-2</v>
      </c>
      <c r="R181" s="422">
        <f t="shared" si="20"/>
        <v>2.1959795232466866E-2</v>
      </c>
      <c r="S181" s="422">
        <f t="shared" si="20"/>
        <v>2.1872612397007895E-2</v>
      </c>
      <c r="T181" s="422">
        <f t="shared" si="20"/>
        <v>2.1815821789031419E-2</v>
      </c>
      <c r="U181" s="422">
        <f t="shared" si="20"/>
        <v>2.1735744438563548E-2</v>
      </c>
      <c r="V181" s="422">
        <f t="shared" si="20"/>
        <v>2.1719023826696472E-2</v>
      </c>
    </row>
    <row r="182" spans="2:22" ht="13.15">
      <c r="B182" s="348" t="s">
        <v>970</v>
      </c>
      <c r="C182" s="496">
        <f t="shared" ref="C182:J182" si="21">C153/C27</f>
        <v>4.0258471353968546E-2</v>
      </c>
      <c r="D182" s="496">
        <f t="shared" si="21"/>
        <v>3.5630074200989521E-2</v>
      </c>
      <c r="E182" s="496">
        <f t="shared" si="21"/>
        <v>3.4003832251168396E-2</v>
      </c>
      <c r="F182" s="496">
        <f t="shared" si="21"/>
        <v>3.2635224578562223E-2</v>
      </c>
      <c r="G182" s="496">
        <f t="shared" si="21"/>
        <v>3.0196086779881469E-2</v>
      </c>
      <c r="H182" s="496">
        <f t="shared" si="21"/>
        <v>2.7297490200897261E-2</v>
      </c>
      <c r="I182" s="496">
        <f t="shared" si="21"/>
        <v>2.2458558392756234E-2</v>
      </c>
      <c r="J182" s="496">
        <f t="shared" si="21"/>
        <v>1.6911876961632086E-2</v>
      </c>
      <c r="K182" s="496"/>
      <c r="L182" s="496"/>
      <c r="M182" s="496"/>
      <c r="N182" s="496"/>
      <c r="O182" s="496"/>
      <c r="P182" s="496"/>
      <c r="Q182" s="422"/>
      <c r="R182" s="422"/>
      <c r="S182" s="422"/>
      <c r="T182" s="422"/>
      <c r="U182" s="422"/>
      <c r="V182" s="422"/>
    </row>
    <row r="183" spans="2:22" ht="13.15">
      <c r="B183" s="348" t="s">
        <v>971</v>
      </c>
      <c r="C183" s="422"/>
      <c r="D183" s="422"/>
      <c r="E183" s="422"/>
      <c r="F183" s="422"/>
      <c r="G183" s="422"/>
      <c r="H183" s="422"/>
      <c r="I183" s="496"/>
      <c r="J183" s="496"/>
      <c r="K183" s="496"/>
      <c r="L183" s="496">
        <f t="shared" ref="L183:V183" si="22">L154/L28</f>
        <v>2.5078367267915944E-2</v>
      </c>
      <c r="M183" s="496">
        <f t="shared" si="22"/>
        <v>2.4980600652305892E-2</v>
      </c>
      <c r="N183" s="496">
        <f t="shared" si="22"/>
        <v>2.476299081506194E-2</v>
      </c>
      <c r="O183" s="496">
        <f t="shared" si="22"/>
        <v>2.454606743862936E-2</v>
      </c>
      <c r="P183" s="496">
        <f t="shared" si="22"/>
        <v>2.4429982217425223E-2</v>
      </c>
      <c r="Q183" s="496">
        <f t="shared" si="22"/>
        <v>2.4425684331226077E-2</v>
      </c>
      <c r="R183" s="496">
        <f t="shared" si="22"/>
        <v>2.4398651883913852E-2</v>
      </c>
      <c r="S183" s="496">
        <f t="shared" si="22"/>
        <v>2.441012872717498E-2</v>
      </c>
      <c r="T183" s="496">
        <f t="shared" si="22"/>
        <v>2.4439240197011266E-2</v>
      </c>
      <c r="U183" s="496">
        <f t="shared" si="22"/>
        <v>2.4507138650585122E-2</v>
      </c>
      <c r="V183" s="422">
        <f t="shared" si="22"/>
        <v>2.4472314829669942E-2</v>
      </c>
    </row>
    <row r="187" spans="2:22">
      <c r="K187" s="349" t="s">
        <v>1184</v>
      </c>
    </row>
    <row r="188" spans="2:22">
      <c r="K188" s="349"/>
    </row>
    <row r="189" spans="2:22">
      <c r="K189" s="349" t="s">
        <v>1185</v>
      </c>
    </row>
    <row r="190" spans="2:22">
      <c r="K190" s="349"/>
    </row>
    <row r="191" spans="2:22">
      <c r="K191" s="349" t="s">
        <v>1290</v>
      </c>
    </row>
    <row r="192" spans="2:22">
      <c r="K192" s="349"/>
    </row>
    <row r="193" spans="2:11">
      <c r="K193" s="349" t="s">
        <v>1186</v>
      </c>
    </row>
    <row r="194" spans="2:11">
      <c r="K194" s="349"/>
    </row>
    <row r="195" spans="2:11">
      <c r="K195" s="349" t="s">
        <v>1195</v>
      </c>
    </row>
    <row r="207" spans="2:11" ht="13.15">
      <c r="B207" s="326" t="s">
        <v>923</v>
      </c>
    </row>
    <row r="209" spans="2:22" ht="13.15">
      <c r="B209" s="311" t="s">
        <v>343</v>
      </c>
      <c r="C209" s="651" t="str">
        <f>C24</f>
        <v>2010/11</v>
      </c>
      <c r="D209" s="651" t="str">
        <f t="shared" ref="D209:V209" si="23">D24</f>
        <v>2011/12</v>
      </c>
      <c r="E209" s="651" t="str">
        <f t="shared" si="23"/>
        <v>2012/13</v>
      </c>
      <c r="F209" s="651" t="str">
        <f t="shared" si="23"/>
        <v>2013/14</v>
      </c>
      <c r="G209" s="651" t="str">
        <f t="shared" si="23"/>
        <v>2014/15</v>
      </c>
      <c r="H209" s="651" t="str">
        <f t="shared" si="23"/>
        <v>2015/16</v>
      </c>
      <c r="I209" s="651" t="str">
        <f t="shared" si="23"/>
        <v>2016/17</v>
      </c>
      <c r="J209" s="651" t="str">
        <f t="shared" si="23"/>
        <v>2017/18</v>
      </c>
      <c r="K209" s="651" t="str">
        <f t="shared" si="23"/>
        <v>2018/19</v>
      </c>
      <c r="L209" s="651" t="str">
        <f t="shared" si="23"/>
        <v>2019/20</v>
      </c>
      <c r="M209" s="651" t="str">
        <f t="shared" si="23"/>
        <v>2020/21</v>
      </c>
      <c r="N209" s="651" t="str">
        <f t="shared" si="23"/>
        <v>2021/22</v>
      </c>
      <c r="O209" s="651" t="str">
        <f t="shared" si="23"/>
        <v>2022/23</v>
      </c>
      <c r="P209" s="651" t="str">
        <f t="shared" si="23"/>
        <v>2023/24</v>
      </c>
      <c r="Q209" s="651" t="str">
        <f t="shared" si="23"/>
        <v>2024/25</v>
      </c>
      <c r="R209" s="651" t="str">
        <f t="shared" si="23"/>
        <v>2025/26</v>
      </c>
      <c r="S209" s="651" t="str">
        <f t="shared" si="23"/>
        <v>2026/27</v>
      </c>
      <c r="T209" s="651" t="str">
        <f t="shared" si="23"/>
        <v>2027/28</v>
      </c>
      <c r="U209" s="651" t="str">
        <f t="shared" si="23"/>
        <v>2028/29</v>
      </c>
      <c r="V209" s="651" t="str">
        <f t="shared" si="23"/>
        <v>2029/30</v>
      </c>
    </row>
    <row r="210" spans="2:22" ht="13.15">
      <c r="B210" s="311" t="s">
        <v>915</v>
      </c>
      <c r="C210" s="293">
        <v>107.00500507800901</v>
      </c>
      <c r="D210" s="293">
        <v>120.257258726996</v>
      </c>
      <c r="E210" s="293">
        <v>83.465677235966695</v>
      </c>
      <c r="F210" s="293">
        <v>100.596</v>
      </c>
      <c r="G210" s="293">
        <f>RAW_DATA_INPUTS!I269+RAW_DATA_INPUTS!I286</f>
        <v>97.288999999999987</v>
      </c>
      <c r="H210" s="293">
        <f>RAW_DATA_INPUTS!J269+RAW_DATA_INPUTS!J286</f>
        <v>103.50400000000002</v>
      </c>
      <c r="I210" s="293">
        <f>RAW_DATA_INPUTS!K269+RAW_DATA_INPUTS!K286</f>
        <v>89.418000000000006</v>
      </c>
      <c r="J210" s="293">
        <f>RAW_DATA_INPUTS!L269+RAW_DATA_INPUTS!L286</f>
        <v>66.111999999999995</v>
      </c>
      <c r="K210" s="652"/>
      <c r="L210" s="652"/>
      <c r="M210" s="652"/>
      <c r="N210" s="652"/>
      <c r="O210" s="652"/>
      <c r="P210" s="652"/>
      <c r="Q210" s="652"/>
      <c r="R210" s="652"/>
      <c r="S210" s="652"/>
      <c r="T210" s="652"/>
      <c r="U210" s="652"/>
      <c r="V210" s="652"/>
    </row>
    <row r="211" spans="2:22" ht="13.15">
      <c r="B211" s="311" t="s">
        <v>916</v>
      </c>
      <c r="C211" s="309"/>
      <c r="D211" s="309"/>
      <c r="E211" s="309"/>
      <c r="F211" s="309"/>
      <c r="G211" s="309"/>
      <c r="H211" s="309"/>
      <c r="I211" s="309"/>
      <c r="J211" s="309"/>
      <c r="K211" s="309"/>
      <c r="L211" s="309">
        <f>Deaths_over_time!C14</f>
        <v>87.895504960195481</v>
      </c>
      <c r="M211" s="309">
        <f>Deaths_over_time!D14</f>
        <v>87.797207864853803</v>
      </c>
      <c r="N211" s="309">
        <f>Deaths_over_time!E14</f>
        <v>87.691901471504593</v>
      </c>
      <c r="O211" s="309">
        <f>Deaths_over_time!F14</f>
        <v>87.416282577138475</v>
      </c>
      <c r="P211" s="309">
        <f>Deaths_over_time!G14</f>
        <v>87.068704168404722</v>
      </c>
      <c r="Q211" s="309">
        <f>Deaths_over_time!H14</f>
        <v>86.723714447395977</v>
      </c>
      <c r="R211" s="309">
        <f>Deaths_over_time!I14</f>
        <v>86.506616305646403</v>
      </c>
      <c r="S211" s="309">
        <f>Deaths_over_time!J14</f>
        <v>86.342721844987523</v>
      </c>
      <c r="T211" s="309">
        <f>Deaths_over_time!K14</f>
        <v>86.169213357118565</v>
      </c>
      <c r="U211" s="309">
        <f>Deaths_over_time!L14</f>
        <v>85.971978024355465</v>
      </c>
      <c r="V211" s="309">
        <f>Deaths_over_time!M14</f>
        <v>85.896084381615594</v>
      </c>
    </row>
    <row r="212" spans="2:22" ht="13.15">
      <c r="B212" s="311" t="s">
        <v>917</v>
      </c>
      <c r="C212" s="293">
        <v>126.616171248059</v>
      </c>
      <c r="D212" s="293">
        <v>129.311361365864</v>
      </c>
      <c r="E212" s="293">
        <v>105.621064305904</v>
      </c>
      <c r="F212" s="293">
        <v>115.67599999999999</v>
      </c>
      <c r="G212" s="293">
        <f>RAW_DATA_INPUTS!C269+RAW_DATA_INPUTS!C286</f>
        <v>110.075</v>
      </c>
      <c r="H212" s="293">
        <f>RAW_DATA_INPUTS!D269+RAW_DATA_INPUTS!D286</f>
        <v>102.24300000000001</v>
      </c>
      <c r="I212" s="293">
        <f>RAW_DATA_INPUTS!E269+RAW_DATA_INPUTS!E286</f>
        <v>82.950999999999993</v>
      </c>
      <c r="J212" s="293">
        <f>RAW_DATA_INPUTS!F269+RAW_DATA_INPUTS!F286</f>
        <v>70.38</v>
      </c>
      <c r="K212" s="652"/>
      <c r="L212" s="652"/>
      <c r="M212" s="652"/>
      <c r="N212" s="652"/>
      <c r="O212" s="652"/>
      <c r="P212" s="652"/>
      <c r="Q212" s="652"/>
      <c r="R212" s="652"/>
      <c r="S212" s="652"/>
      <c r="T212" s="652"/>
      <c r="U212" s="652"/>
      <c r="V212" s="652"/>
    </row>
    <row r="213" spans="2:22" ht="13.15">
      <c r="B213" s="311" t="s">
        <v>918</v>
      </c>
      <c r="C213" s="309"/>
      <c r="D213" s="309"/>
      <c r="E213" s="309"/>
      <c r="F213" s="309"/>
      <c r="G213" s="309"/>
      <c r="H213" s="653"/>
      <c r="I213" s="309"/>
      <c r="J213" s="309"/>
      <c r="K213" s="309"/>
      <c r="L213" s="309">
        <f>Deaths_over_time!C34-Deaths_over_time!C14</f>
        <v>88.208803451946906</v>
      </c>
      <c r="M213" s="309">
        <f>Deaths_over_time!D34-Deaths_over_time!D14</f>
        <v>88.85544734606593</v>
      </c>
      <c r="N213" s="309">
        <f>Deaths_over_time!E34-Deaths_over_time!E14</f>
        <v>89.288140041756293</v>
      </c>
      <c r="O213" s="309">
        <f>Deaths_over_time!F34-Deaths_over_time!F14</f>
        <v>89.74631281771687</v>
      </c>
      <c r="P213" s="309">
        <f>Deaths_over_time!G34-Deaths_over_time!G14</f>
        <v>90.197033855518029</v>
      </c>
      <c r="Q213" s="309">
        <f>Deaths_over_time!H34-Deaths_over_time!H14</f>
        <v>90.486691983763151</v>
      </c>
      <c r="R213" s="309">
        <f>Deaths_over_time!I34-Deaths_over_time!I14</f>
        <v>90.455086367086253</v>
      </c>
      <c r="S213" s="309">
        <f>Deaths_over_time!J34-Deaths_over_time!J14</f>
        <v>90.35461507490794</v>
      </c>
      <c r="T213" s="309">
        <f>Deaths_over_time!K34-Deaths_over_time!K14</f>
        <v>90.158645384177248</v>
      </c>
      <c r="U213" s="309">
        <f>Deaths_over_time!L34-Deaths_over_time!L14</f>
        <v>89.884773697332648</v>
      </c>
      <c r="V213" s="309">
        <f>Deaths_over_time!M34-Deaths_over_time!M14</f>
        <v>89.459622029449662</v>
      </c>
    </row>
    <row r="236" spans="2:22" ht="13.15">
      <c r="B236" s="326" t="s">
        <v>914</v>
      </c>
    </row>
    <row r="238" spans="2:22" ht="13.15">
      <c r="B238" s="311" t="s">
        <v>343</v>
      </c>
      <c r="C238" s="651" t="str">
        <f>C24</f>
        <v>2010/11</v>
      </c>
      <c r="D238" s="651" t="str">
        <f t="shared" ref="D238:V238" si="24">D24</f>
        <v>2011/12</v>
      </c>
      <c r="E238" s="651" t="str">
        <f t="shared" si="24"/>
        <v>2012/13</v>
      </c>
      <c r="F238" s="651" t="str">
        <f t="shared" si="24"/>
        <v>2013/14</v>
      </c>
      <c r="G238" s="651" t="str">
        <f t="shared" si="24"/>
        <v>2014/15</v>
      </c>
      <c r="H238" s="651" t="str">
        <f t="shared" si="24"/>
        <v>2015/16</v>
      </c>
      <c r="I238" s="651" t="str">
        <f t="shared" si="24"/>
        <v>2016/17</v>
      </c>
      <c r="J238" s="651" t="str">
        <f t="shared" si="24"/>
        <v>2017/18</v>
      </c>
      <c r="K238" s="651" t="str">
        <f t="shared" si="24"/>
        <v>2018/19</v>
      </c>
      <c r="L238" s="651" t="str">
        <f t="shared" si="24"/>
        <v>2019/20</v>
      </c>
      <c r="M238" s="651" t="str">
        <f t="shared" si="24"/>
        <v>2020/21</v>
      </c>
      <c r="N238" s="651" t="str">
        <f t="shared" si="24"/>
        <v>2021/22</v>
      </c>
      <c r="O238" s="651" t="str">
        <f t="shared" si="24"/>
        <v>2022/23</v>
      </c>
      <c r="P238" s="651" t="str">
        <f t="shared" si="24"/>
        <v>2023/24</v>
      </c>
      <c r="Q238" s="651" t="str">
        <f t="shared" si="24"/>
        <v>2024/25</v>
      </c>
      <c r="R238" s="651" t="str">
        <f t="shared" si="24"/>
        <v>2025/26</v>
      </c>
      <c r="S238" s="651" t="str">
        <f t="shared" si="24"/>
        <v>2026/27</v>
      </c>
      <c r="T238" s="651" t="str">
        <f t="shared" si="24"/>
        <v>2027/28</v>
      </c>
      <c r="U238" s="651" t="str">
        <f t="shared" si="24"/>
        <v>2028/29</v>
      </c>
      <c r="V238" s="651" t="str">
        <f t="shared" si="24"/>
        <v>2029/30</v>
      </c>
    </row>
    <row r="239" spans="2:22" ht="13.15">
      <c r="B239" s="311" t="s">
        <v>972</v>
      </c>
      <c r="C239" s="159">
        <f t="shared" ref="C239:I239" si="25">C210/C25</f>
        <v>4.9399594516628649E-4</v>
      </c>
      <c r="D239" s="159">
        <f t="shared" si="25"/>
        <v>5.4730544785222546E-4</v>
      </c>
      <c r="E239" s="159">
        <f t="shared" si="25"/>
        <v>3.697078029172714E-4</v>
      </c>
      <c r="F239" s="159">
        <f t="shared" si="25"/>
        <v>4.3511705546743289E-4</v>
      </c>
      <c r="G239" s="159">
        <f t="shared" si="25"/>
        <v>4.1090226262537516E-4</v>
      </c>
      <c r="H239" s="159">
        <f t="shared" si="25"/>
        <v>4.2972957768349008E-4</v>
      </c>
      <c r="I239" s="159">
        <f t="shared" si="25"/>
        <v>3.6754647417137014E-4</v>
      </c>
      <c r="J239" s="159">
        <f t="shared" ref="J239" si="26">J210/J25</f>
        <v>2.726956696198248E-4</v>
      </c>
      <c r="K239" s="159"/>
      <c r="L239" s="159"/>
      <c r="M239" s="159"/>
      <c r="N239" s="159"/>
      <c r="O239" s="159"/>
      <c r="P239" s="159"/>
      <c r="Q239" s="159"/>
      <c r="R239" s="159"/>
      <c r="S239" s="159"/>
      <c r="T239" s="159"/>
      <c r="U239" s="159"/>
      <c r="V239" s="159"/>
    </row>
    <row r="240" spans="2:22" ht="13.15">
      <c r="B240" s="311" t="s">
        <v>973</v>
      </c>
      <c r="C240" s="159"/>
      <c r="D240" s="159"/>
      <c r="E240" s="159"/>
      <c r="F240" s="159"/>
      <c r="G240" s="159"/>
      <c r="H240" s="159"/>
      <c r="I240" s="159"/>
      <c r="J240" s="159"/>
      <c r="K240" s="159"/>
      <c r="L240" s="159">
        <f t="shared" ref="L240:V240" si="27">L211/L26</f>
        <v>3.6183757363768715E-4</v>
      </c>
      <c r="M240" s="159">
        <f t="shared" si="27"/>
        <v>3.6168401808008433E-4</v>
      </c>
      <c r="N240" s="159">
        <f t="shared" si="27"/>
        <v>3.623859224412742E-4</v>
      </c>
      <c r="O240" s="159">
        <f t="shared" si="27"/>
        <v>3.6265207087837509E-4</v>
      </c>
      <c r="P240" s="159">
        <f t="shared" si="27"/>
        <v>3.6264023709902017E-4</v>
      </c>
      <c r="Q240" s="159">
        <f t="shared" si="27"/>
        <v>3.6196595977351225E-4</v>
      </c>
      <c r="R240" s="159">
        <f t="shared" si="27"/>
        <v>3.6153314807137714E-4</v>
      </c>
      <c r="S240" s="159">
        <f t="shared" si="27"/>
        <v>3.6135385602539669E-4</v>
      </c>
      <c r="T240" s="159">
        <f t="shared" si="27"/>
        <v>3.6123311408085504E-4</v>
      </c>
      <c r="U240" s="159">
        <f t="shared" si="27"/>
        <v>3.603393073764317E-4</v>
      </c>
      <c r="V240" s="159">
        <f t="shared" si="27"/>
        <v>3.6036875187930639E-4</v>
      </c>
    </row>
    <row r="241" spans="2:22" ht="13.15">
      <c r="B241" s="311" t="s">
        <v>974</v>
      </c>
      <c r="C241" s="159">
        <f t="shared" ref="C241:I241" si="28">C212/C27</f>
        <v>5.6324307700883133E-4</v>
      </c>
      <c r="D241" s="159">
        <f t="shared" si="28"/>
        <v>5.8287530458639046E-4</v>
      </c>
      <c r="E241" s="159">
        <f t="shared" si="28"/>
        <v>4.7256319900167306E-4</v>
      </c>
      <c r="F241" s="159">
        <f t="shared" si="28"/>
        <v>5.2318039296674697E-4</v>
      </c>
      <c r="G241" s="159">
        <f t="shared" si="28"/>
        <v>5.0189621016176889E-4</v>
      </c>
      <c r="H241" s="159">
        <f t="shared" si="28"/>
        <v>4.746728736804317E-4</v>
      </c>
      <c r="I241" s="159">
        <f t="shared" si="28"/>
        <v>3.8958684444537613E-4</v>
      </c>
      <c r="J241" s="159">
        <f t="shared" ref="J241" si="29">J212/J27</f>
        <v>3.3620454787875928E-4</v>
      </c>
      <c r="K241" s="159"/>
      <c r="L241" s="159"/>
      <c r="M241" s="159"/>
      <c r="N241" s="159"/>
      <c r="O241" s="159"/>
      <c r="P241" s="159"/>
      <c r="Q241" s="159"/>
      <c r="R241" s="159"/>
      <c r="S241" s="159"/>
      <c r="T241" s="159"/>
      <c r="U241" s="159"/>
      <c r="V241" s="159"/>
    </row>
    <row r="242" spans="2:22" ht="13.15">
      <c r="B242" s="311" t="s">
        <v>975</v>
      </c>
      <c r="C242" s="159"/>
      <c r="D242" s="159"/>
      <c r="E242" s="159"/>
      <c r="F242" s="159"/>
      <c r="G242" s="159"/>
      <c r="H242" s="159"/>
      <c r="I242" s="159"/>
      <c r="J242" s="159"/>
      <c r="K242" s="159"/>
      <c r="L242" s="159">
        <f t="shared" ref="L242:V242" si="30">L213/L28</f>
        <v>4.18282343253315E-4</v>
      </c>
      <c r="M242" s="159">
        <f t="shared" si="30"/>
        <v>4.1809881725938245E-4</v>
      </c>
      <c r="N242" s="159">
        <f t="shared" si="30"/>
        <v>4.1674130669712173E-4</v>
      </c>
      <c r="O242" s="159">
        <f t="shared" si="30"/>
        <v>4.1530242118284445E-4</v>
      </c>
      <c r="P242" s="159">
        <f t="shared" si="30"/>
        <v>4.1487204970026836E-4</v>
      </c>
      <c r="Q242" s="159">
        <f t="shared" si="30"/>
        <v>4.1566778637861624E-4</v>
      </c>
      <c r="R242" s="159">
        <f t="shared" si="30"/>
        <v>4.153990413351889E-4</v>
      </c>
      <c r="S242" s="159">
        <f t="shared" si="30"/>
        <v>4.1536630908270493E-4</v>
      </c>
      <c r="T242" s="159">
        <f t="shared" si="30"/>
        <v>4.1534065556287421E-4</v>
      </c>
      <c r="U242" s="159">
        <f t="shared" si="30"/>
        <v>4.1581709196296217E-4</v>
      </c>
      <c r="V242" s="159">
        <f t="shared" si="30"/>
        <v>4.144414648959557E-4</v>
      </c>
    </row>
    <row r="266" spans="2:22" ht="13.15">
      <c r="B266" s="326" t="s">
        <v>1066</v>
      </c>
    </row>
    <row r="268" spans="2:22" ht="13.15">
      <c r="B268" s="311" t="s">
        <v>343</v>
      </c>
      <c r="C268" s="651" t="str">
        <f>C24</f>
        <v>2010/11</v>
      </c>
      <c r="D268" s="651" t="str">
        <f t="shared" ref="D268:F268" si="31">D24</f>
        <v>2011/12</v>
      </c>
      <c r="E268" s="651" t="str">
        <f t="shared" si="31"/>
        <v>2012/13</v>
      </c>
      <c r="F268" s="651" t="str">
        <f t="shared" si="31"/>
        <v>2013/14</v>
      </c>
      <c r="G268" s="651" t="str">
        <f t="shared" ref="G268:V268" si="32">G24</f>
        <v>2014/15</v>
      </c>
      <c r="H268" s="651" t="str">
        <f t="shared" si="32"/>
        <v>2015/16</v>
      </c>
      <c r="I268" s="651" t="str">
        <f t="shared" si="32"/>
        <v>2016/17</v>
      </c>
      <c r="J268" s="651" t="str">
        <f t="shared" si="32"/>
        <v>2017/18</v>
      </c>
      <c r="K268" s="651" t="str">
        <f t="shared" si="32"/>
        <v>2018/19</v>
      </c>
      <c r="L268" s="651" t="str">
        <f t="shared" si="32"/>
        <v>2019/20</v>
      </c>
      <c r="M268" s="651" t="str">
        <f t="shared" si="32"/>
        <v>2020/21</v>
      </c>
      <c r="N268" s="651" t="str">
        <f t="shared" si="32"/>
        <v>2021/22</v>
      </c>
      <c r="O268" s="651" t="str">
        <f t="shared" si="32"/>
        <v>2022/23</v>
      </c>
      <c r="P268" s="651" t="str">
        <f t="shared" si="32"/>
        <v>2023/24</v>
      </c>
      <c r="Q268" s="651" t="str">
        <f t="shared" si="32"/>
        <v>2024/25</v>
      </c>
      <c r="R268" s="651" t="str">
        <f>R24</f>
        <v>2025/26</v>
      </c>
      <c r="S268" s="651" t="str">
        <f t="shared" si="32"/>
        <v>2026/27</v>
      </c>
      <c r="T268" s="651" t="str">
        <f t="shared" si="32"/>
        <v>2027/28</v>
      </c>
      <c r="U268" s="651" t="str">
        <f t="shared" si="32"/>
        <v>2028/29</v>
      </c>
      <c r="V268" s="651" t="str">
        <f t="shared" si="32"/>
        <v>2029/30</v>
      </c>
    </row>
    <row r="269" spans="2:22" ht="13.15">
      <c r="B269" s="311" t="s">
        <v>1067</v>
      </c>
      <c r="C269" s="429">
        <f t="shared" ref="C269:J269" si="33">C210+C151+C87</f>
        <v>20311.47600507801</v>
      </c>
      <c r="D269" s="429">
        <f t="shared" si="33"/>
        <v>20701.411258726999</v>
      </c>
      <c r="E269" s="429">
        <f t="shared" si="33"/>
        <v>22459.186677235964</v>
      </c>
      <c r="F269" s="429">
        <f t="shared" si="33"/>
        <v>24478.199999999997</v>
      </c>
      <c r="G269" s="429">
        <f t="shared" si="33"/>
        <v>25310.334000000003</v>
      </c>
      <c r="H269" s="429">
        <f t="shared" si="33"/>
        <v>25170.827999999998</v>
      </c>
      <c r="I269" s="429">
        <f t="shared" si="33"/>
        <v>25913.895999999997</v>
      </c>
      <c r="J269" s="429">
        <f t="shared" si="33"/>
        <v>24977.124</v>
      </c>
      <c r="K269" s="429"/>
      <c r="L269" s="429"/>
      <c r="M269" s="429"/>
      <c r="N269" s="429"/>
      <c r="O269" s="429"/>
      <c r="P269" s="429"/>
      <c r="Q269" s="429"/>
      <c r="R269" s="429"/>
      <c r="S269" s="429"/>
      <c r="T269" s="429"/>
      <c r="U269" s="429"/>
      <c r="V269" s="429"/>
    </row>
    <row r="270" spans="2:22" ht="13.15">
      <c r="B270" s="311" t="s">
        <v>1068</v>
      </c>
      <c r="C270" s="429"/>
      <c r="D270" s="429"/>
      <c r="E270" s="429"/>
      <c r="F270" s="429"/>
      <c r="G270" s="429"/>
      <c r="H270" s="429"/>
      <c r="I270" s="429"/>
      <c r="J270" s="429"/>
      <c r="K270" s="429"/>
      <c r="L270" s="429">
        <f t="shared" ref="L270:V270" si="34">L211+L152+L88</f>
        <v>26394.031170986666</v>
      </c>
      <c r="M270" s="429">
        <f t="shared" si="34"/>
        <v>26643.767885183479</v>
      </c>
      <c r="N270" s="429">
        <f t="shared" si="34"/>
        <v>26728.420878213066</v>
      </c>
      <c r="O270" s="429">
        <f t="shared" si="34"/>
        <v>26841.107889294588</v>
      </c>
      <c r="P270" s="429">
        <f t="shared" si="34"/>
        <v>26723.832029509162</v>
      </c>
      <c r="Q270" s="429">
        <f t="shared" si="34"/>
        <v>26607.609102038685</v>
      </c>
      <c r="R270" s="429">
        <f t="shared" si="34"/>
        <v>26543.710708180552</v>
      </c>
      <c r="S270" s="429">
        <f t="shared" si="34"/>
        <v>26503.916667152542</v>
      </c>
      <c r="T270" s="429">
        <f t="shared" si="34"/>
        <v>26464.222587504693</v>
      </c>
      <c r="U270" s="429">
        <f t="shared" si="34"/>
        <v>26419.210439673621</v>
      </c>
      <c r="V270" s="429">
        <f t="shared" si="34"/>
        <v>26424.319919904108</v>
      </c>
    </row>
    <row r="271" spans="2:22" ht="13.15">
      <c r="B271" s="311" t="s">
        <v>1069</v>
      </c>
      <c r="C271" s="429">
        <f t="shared" ref="C271:J271" si="35">C212+C153+C89</f>
        <v>23355.002171248059</v>
      </c>
      <c r="D271" s="429">
        <f t="shared" si="35"/>
        <v>21154.374361365866</v>
      </c>
      <c r="E271" s="429">
        <f t="shared" si="35"/>
        <v>22938.044064305901</v>
      </c>
      <c r="F271" s="429">
        <f t="shared" si="35"/>
        <v>23823.416000000001</v>
      </c>
      <c r="G271" s="429">
        <f t="shared" si="35"/>
        <v>24940.539999999997</v>
      </c>
      <c r="H271" s="429">
        <f t="shared" si="35"/>
        <v>24672.960999999999</v>
      </c>
      <c r="I271" s="429">
        <f t="shared" si="35"/>
        <v>23917.888999999996</v>
      </c>
      <c r="J271" s="429">
        <f t="shared" si="35"/>
        <v>22358.687000000002</v>
      </c>
      <c r="K271" s="429"/>
      <c r="L271" s="429"/>
      <c r="M271" s="429"/>
      <c r="N271" s="429"/>
      <c r="O271" s="429"/>
      <c r="P271" s="429"/>
      <c r="Q271" s="429"/>
      <c r="R271" s="429"/>
      <c r="S271" s="429"/>
      <c r="T271" s="429"/>
      <c r="U271" s="429"/>
      <c r="V271" s="429"/>
    </row>
    <row r="272" spans="2:22" ht="13.15">
      <c r="B272" s="311" t="s">
        <v>1070</v>
      </c>
      <c r="C272" s="429"/>
      <c r="D272" s="429"/>
      <c r="E272" s="429"/>
      <c r="F272" s="429"/>
      <c r="G272" s="429"/>
      <c r="H272" s="429"/>
      <c r="I272" s="429"/>
      <c r="J272" s="429"/>
      <c r="K272" s="429"/>
      <c r="L272" s="429">
        <f t="shared" ref="L272:V272" si="36">L213+L154+L90</f>
        <v>24134.814488815358</v>
      </c>
      <c r="M272" s="429">
        <f t="shared" si="36"/>
        <v>24841.675764791587</v>
      </c>
      <c r="N272" s="429">
        <f t="shared" si="36"/>
        <v>25225.50670094512</v>
      </c>
      <c r="O272" s="429">
        <f t="shared" si="36"/>
        <v>25855.910010281917</v>
      </c>
      <c r="P272" s="429">
        <f t="shared" si="36"/>
        <v>26126.737033622565</v>
      </c>
      <c r="Q272" s="429">
        <f t="shared" si="36"/>
        <v>26318.169607409942</v>
      </c>
      <c r="R272" s="429">
        <f t="shared" si="36"/>
        <v>26364.505987145378</v>
      </c>
      <c r="S272" s="429">
        <f t="shared" si="36"/>
        <v>26381.394996124385</v>
      </c>
      <c r="T272" s="429">
        <f t="shared" si="36"/>
        <v>26361.988353688721</v>
      </c>
      <c r="U272" s="429">
        <f t="shared" si="36"/>
        <v>26311.273310127308</v>
      </c>
      <c r="V272" s="429">
        <f t="shared" si="36"/>
        <v>26200.733662789786</v>
      </c>
    </row>
    <row r="295" spans="2:22" ht="13.15">
      <c r="B295" s="326" t="s">
        <v>1071</v>
      </c>
    </row>
    <row r="297" spans="2:22" ht="13.15">
      <c r="B297" s="311" t="s">
        <v>343</v>
      </c>
      <c r="C297" s="651" t="str">
        <f>C24</f>
        <v>2010/11</v>
      </c>
      <c r="D297" s="651" t="str">
        <f t="shared" ref="D297:V297" si="37">D24</f>
        <v>2011/12</v>
      </c>
      <c r="E297" s="651" t="str">
        <f t="shared" si="37"/>
        <v>2012/13</v>
      </c>
      <c r="F297" s="651" t="str">
        <f t="shared" si="37"/>
        <v>2013/14</v>
      </c>
      <c r="G297" s="651" t="str">
        <f t="shared" si="37"/>
        <v>2014/15</v>
      </c>
      <c r="H297" s="651" t="str">
        <f t="shared" si="37"/>
        <v>2015/16</v>
      </c>
      <c r="I297" s="651" t="str">
        <f t="shared" si="37"/>
        <v>2016/17</v>
      </c>
      <c r="J297" s="651" t="str">
        <f t="shared" si="37"/>
        <v>2017/18</v>
      </c>
      <c r="K297" s="651" t="str">
        <f t="shared" si="37"/>
        <v>2018/19</v>
      </c>
      <c r="L297" s="651" t="str">
        <f t="shared" si="37"/>
        <v>2019/20</v>
      </c>
      <c r="M297" s="651" t="str">
        <f t="shared" si="37"/>
        <v>2020/21</v>
      </c>
      <c r="N297" s="651" t="str">
        <f t="shared" si="37"/>
        <v>2021/22</v>
      </c>
      <c r="O297" s="651" t="str">
        <f t="shared" si="37"/>
        <v>2022/23</v>
      </c>
      <c r="P297" s="651" t="str">
        <f t="shared" si="37"/>
        <v>2023/24</v>
      </c>
      <c r="Q297" s="651" t="str">
        <f t="shared" si="37"/>
        <v>2024/25</v>
      </c>
      <c r="R297" s="651" t="str">
        <f t="shared" si="37"/>
        <v>2025/26</v>
      </c>
      <c r="S297" s="651" t="str">
        <f t="shared" si="37"/>
        <v>2026/27</v>
      </c>
      <c r="T297" s="651" t="str">
        <f t="shared" si="37"/>
        <v>2027/28</v>
      </c>
      <c r="U297" s="651" t="str">
        <f t="shared" si="37"/>
        <v>2028/29</v>
      </c>
      <c r="V297" s="651" t="str">
        <f t="shared" si="37"/>
        <v>2029/30</v>
      </c>
    </row>
    <row r="298" spans="2:22" ht="13.15">
      <c r="B298" s="311" t="s">
        <v>1091</v>
      </c>
      <c r="C298" s="496">
        <f>C269/C25</f>
        <v>9.3769322094195584E-2</v>
      </c>
      <c r="D298" s="496">
        <f>D269/D25</f>
        <v>9.4214646833515964E-2</v>
      </c>
      <c r="E298" s="496">
        <f t="shared" ref="E298:F298" si="38">E269/E25</f>
        <v>9.9482048630304784E-2</v>
      </c>
      <c r="F298" s="496">
        <f t="shared" si="38"/>
        <v>0.10587779143447965</v>
      </c>
      <c r="G298" s="496">
        <f>G269/G25</f>
        <v>0.10689876048067064</v>
      </c>
      <c r="H298" s="496">
        <f>H269/H25</f>
        <v>0.10450464993028061</v>
      </c>
      <c r="I298" s="496">
        <f>I269/I25</f>
        <v>0.1065172684117691</v>
      </c>
      <c r="J298" s="496">
        <f>J269/J25</f>
        <v>0.10302446687980089</v>
      </c>
      <c r="K298" s="496"/>
      <c r="L298" s="496"/>
      <c r="M298" s="496"/>
      <c r="N298" s="496"/>
      <c r="O298" s="496"/>
      <c r="P298" s="496"/>
      <c r="Q298" s="496"/>
      <c r="R298" s="496"/>
      <c r="S298" s="496"/>
      <c r="T298" s="496"/>
      <c r="U298" s="496"/>
      <c r="V298" s="496"/>
    </row>
    <row r="299" spans="2:22" ht="13.15">
      <c r="B299" s="311" t="s">
        <v>1092</v>
      </c>
      <c r="C299" s="496"/>
      <c r="D299" s="496"/>
      <c r="E299" s="496"/>
      <c r="F299" s="496"/>
      <c r="G299" s="496"/>
      <c r="H299" s="496"/>
      <c r="I299" s="496"/>
      <c r="J299" s="496"/>
      <c r="K299" s="496"/>
      <c r="L299" s="496">
        <f t="shared" ref="L299:V299" si="39">L270/L26</f>
        <v>0.10865575209736025</v>
      </c>
      <c r="M299" s="496">
        <f t="shared" si="39"/>
        <v>0.10976003975365507</v>
      </c>
      <c r="N299" s="496">
        <f t="shared" si="39"/>
        <v>0.11045493703312287</v>
      </c>
      <c r="O299" s="496">
        <f t="shared" si="39"/>
        <v>0.11135206249628661</v>
      </c>
      <c r="P299" s="496">
        <f t="shared" si="39"/>
        <v>0.11130447932969569</v>
      </c>
      <c r="Q299" s="496">
        <f t="shared" si="39"/>
        <v>0.11105438491959174</v>
      </c>
      <c r="R299" s="496">
        <f t="shared" si="39"/>
        <v>0.11093291708368515</v>
      </c>
      <c r="S299" s="496">
        <f t="shared" si="39"/>
        <v>0.11092182737354074</v>
      </c>
      <c r="T299" s="496">
        <f t="shared" si="39"/>
        <v>0.11094163639853488</v>
      </c>
      <c r="U299" s="496">
        <f t="shared" si="39"/>
        <v>0.1107323596598795</v>
      </c>
      <c r="V299" s="496">
        <f t="shared" si="39"/>
        <v>0.11086069006928381</v>
      </c>
    </row>
    <row r="300" spans="2:22" ht="13.15">
      <c r="B300" s="311" t="s">
        <v>1093</v>
      </c>
      <c r="C300" s="496">
        <f>C271/C27</f>
        <v>0.10389307429546327</v>
      </c>
      <c r="D300" s="496">
        <f>D271/D27</f>
        <v>9.5354052953854865E-2</v>
      </c>
      <c r="E300" s="496">
        <f t="shared" ref="E300:F300" si="40">E271/E27</f>
        <v>0.10262797059567047</v>
      </c>
      <c r="F300" s="496">
        <f t="shared" si="40"/>
        <v>0.10774874774966536</v>
      </c>
      <c r="G300" s="496">
        <f>G271/G27</f>
        <v>0.11371848744390643</v>
      </c>
      <c r="H300" s="496">
        <f>H271/H27</f>
        <v>0.11454657336028107</v>
      </c>
      <c r="I300" s="496">
        <f>I271/I27</f>
        <v>0.11233252041934121</v>
      </c>
      <c r="J300" s="496">
        <f>J271/J27</f>
        <v>0.10680722156859468</v>
      </c>
      <c r="K300" s="496"/>
      <c r="L300" s="496"/>
      <c r="M300" s="496"/>
      <c r="N300" s="496"/>
      <c r="O300" s="496"/>
      <c r="P300" s="496"/>
      <c r="Q300" s="496"/>
      <c r="R300" s="496"/>
      <c r="S300" s="496"/>
      <c r="T300" s="496"/>
      <c r="U300" s="496"/>
      <c r="V300" s="496"/>
    </row>
    <row r="301" spans="2:22" ht="13.15">
      <c r="B301" s="311" t="s">
        <v>1094</v>
      </c>
      <c r="C301" s="496"/>
      <c r="D301" s="496"/>
      <c r="E301" s="496"/>
      <c r="F301" s="496"/>
      <c r="G301" s="496"/>
      <c r="H301" s="496"/>
      <c r="I301" s="496"/>
      <c r="J301" s="496"/>
      <c r="K301" s="496"/>
      <c r="L301" s="496">
        <f t="shared" ref="L301:V301" si="41">L272/L28</f>
        <v>0.11444624984472487</v>
      </c>
      <c r="M301" s="496">
        <f t="shared" si="41"/>
        <v>0.1168895725160094</v>
      </c>
      <c r="N301" s="496">
        <f t="shared" si="41"/>
        <v>0.1177369202643555</v>
      </c>
      <c r="O301" s="496">
        <f t="shared" si="41"/>
        <v>0.11964861499063197</v>
      </c>
      <c r="P301" s="496">
        <f t="shared" si="41"/>
        <v>0.12017305316804255</v>
      </c>
      <c r="Q301" s="496">
        <f t="shared" si="41"/>
        <v>0.12089750506308773</v>
      </c>
      <c r="R301" s="496">
        <f t="shared" si="41"/>
        <v>0.12107434697360532</v>
      </c>
      <c r="S301" s="496">
        <f t="shared" si="41"/>
        <v>0.12127706657715835</v>
      </c>
      <c r="T301" s="496">
        <f t="shared" si="41"/>
        <v>0.12144376701874784</v>
      </c>
      <c r="U301" s="496">
        <f t="shared" si="41"/>
        <v>0.12171891526923326</v>
      </c>
      <c r="V301" s="496">
        <f t="shared" si="41"/>
        <v>0.12138068766913365</v>
      </c>
    </row>
    <row r="324" spans="2:27" ht="13.15">
      <c r="B324" s="326" t="s">
        <v>1072</v>
      </c>
      <c r="I324" s="264"/>
    </row>
    <row r="326" spans="2:27" ht="13.15">
      <c r="B326" s="311" t="s">
        <v>343</v>
      </c>
      <c r="C326" s="651" t="str">
        <f>C24</f>
        <v>2010/11</v>
      </c>
      <c r="D326" s="651" t="str">
        <f t="shared" ref="D326:V326" si="42">D24</f>
        <v>2011/12</v>
      </c>
      <c r="E326" s="651" t="str">
        <f t="shared" si="42"/>
        <v>2012/13</v>
      </c>
      <c r="F326" s="651" t="str">
        <f t="shared" si="42"/>
        <v>2013/14</v>
      </c>
      <c r="G326" s="651" t="str">
        <f t="shared" si="42"/>
        <v>2014/15</v>
      </c>
      <c r="H326" s="651" t="str">
        <f t="shared" si="42"/>
        <v>2015/16</v>
      </c>
      <c r="I326" s="651" t="str">
        <f t="shared" si="42"/>
        <v>2016/17</v>
      </c>
      <c r="J326" s="651" t="str">
        <f t="shared" si="42"/>
        <v>2017/18</v>
      </c>
      <c r="K326" s="651" t="str">
        <f t="shared" si="42"/>
        <v>2018/19</v>
      </c>
      <c r="L326" s="651" t="str">
        <f t="shared" si="42"/>
        <v>2019/20</v>
      </c>
      <c r="M326" s="651" t="str">
        <f t="shared" si="42"/>
        <v>2020/21</v>
      </c>
      <c r="N326" s="651" t="str">
        <f t="shared" si="42"/>
        <v>2021/22</v>
      </c>
      <c r="O326" s="651" t="str">
        <f t="shared" si="42"/>
        <v>2022/23</v>
      </c>
      <c r="P326" s="651" t="str">
        <f t="shared" si="42"/>
        <v>2023/24</v>
      </c>
      <c r="Q326" s="651" t="str">
        <f t="shared" si="42"/>
        <v>2024/25</v>
      </c>
      <c r="R326" s="651" t="str">
        <f t="shared" si="42"/>
        <v>2025/26</v>
      </c>
      <c r="S326" s="651" t="str">
        <f t="shared" si="42"/>
        <v>2026/27</v>
      </c>
      <c r="T326" s="651" t="str">
        <f t="shared" si="42"/>
        <v>2027/28</v>
      </c>
      <c r="U326" s="651" t="str">
        <f t="shared" si="42"/>
        <v>2028/29</v>
      </c>
      <c r="V326" s="651" t="str">
        <f t="shared" si="42"/>
        <v>2029/30</v>
      </c>
    </row>
    <row r="327" spans="2:27" ht="13.15">
      <c r="B327" s="311" t="s">
        <v>924</v>
      </c>
      <c r="C327" s="293">
        <v>22792.535</v>
      </c>
      <c r="D327" s="293">
        <v>26584.400000000001</v>
      </c>
      <c r="E327" s="293">
        <v>27782.548999999999</v>
      </c>
      <c r="F327" s="293">
        <v>29982.575000000001</v>
      </c>
      <c r="G327" s="293">
        <f>RAW_DATA_INPUTS!C316</f>
        <v>29116.352000000003</v>
      </c>
      <c r="H327" s="293">
        <f>RAW_DATA_INPUTS!D316</f>
        <v>27570.508999999998</v>
      </c>
      <c r="I327" s="293">
        <f>RAW_DATA_INPUTS!E316</f>
        <v>25502.822999999993</v>
      </c>
      <c r="J327" s="293">
        <f>RAW_DATA_INPUTS!F316</f>
        <v>24918.788</v>
      </c>
      <c r="K327" s="652"/>
      <c r="L327" s="652"/>
      <c r="M327" s="652"/>
      <c r="N327" s="652"/>
      <c r="O327" s="652"/>
      <c r="P327" s="652"/>
      <c r="Q327" s="652"/>
      <c r="R327" s="652"/>
      <c r="S327" s="652"/>
      <c r="T327" s="652"/>
      <c r="U327" s="652"/>
      <c r="V327" s="652"/>
    </row>
    <row r="328" spans="2:27" ht="13.15">
      <c r="B328" s="311" t="s">
        <v>925</v>
      </c>
      <c r="C328" s="309"/>
      <c r="D328" s="309"/>
      <c r="E328" s="309"/>
      <c r="F328" s="309"/>
      <c r="G328" s="309"/>
      <c r="H328" s="309"/>
      <c r="I328" s="309"/>
      <c r="J328" s="309"/>
      <c r="K328" s="309"/>
      <c r="L328" s="309">
        <f>Entrant_need_figures!C15</f>
        <v>26112.897080204199</v>
      </c>
      <c r="M328" s="309">
        <f>Entrant_need_figures!D15</f>
        <v>26475.122719025356</v>
      </c>
      <c r="N328" s="309">
        <f>Entrant_need_figures!E15</f>
        <v>25073.218408798282</v>
      </c>
      <c r="O328" s="309">
        <f>Entrant_need_figures!F15</f>
        <v>25011.27960203138</v>
      </c>
      <c r="P328" s="309">
        <f>Entrant_need_figures!G15</f>
        <v>24885.491271623414</v>
      </c>
      <c r="Q328" s="309">
        <f>Entrant_need_figures!H15</f>
        <v>25202.709353547794</v>
      </c>
      <c r="R328" s="309">
        <f>Entrant_need_figures!I15</f>
        <v>25326.570210358837</v>
      </c>
      <c r="S328" s="309">
        <f>Entrant_need_figures!J15</f>
        <v>25267.706270256938</v>
      </c>
      <c r="T328" s="309">
        <f>Entrant_need_figures!K15</f>
        <v>25166.018407203061</v>
      </c>
      <c r="U328" s="309">
        <f>Entrant_need_figures!L15</f>
        <v>25552.025784867081</v>
      </c>
      <c r="V328" s="309">
        <f>Entrant_need_figures!M15</f>
        <v>25291.98457662524</v>
      </c>
    </row>
    <row r="329" spans="2:27" ht="13.15">
      <c r="B329" s="311" t="s">
        <v>926</v>
      </c>
      <c r="C329" s="293">
        <v>20281.04</v>
      </c>
      <c r="D329" s="293">
        <v>22290.120999999999</v>
      </c>
      <c r="E329" s="293">
        <v>21197.892</v>
      </c>
      <c r="F329" s="293">
        <v>22546.188999999998</v>
      </c>
      <c r="G329" s="293">
        <f>RAW_DATA_INPUTS!C332</f>
        <v>21686.356999999996</v>
      </c>
      <c r="H329" s="293">
        <f>RAW_DATA_INPUTS!D332</f>
        <v>21797.425999999999</v>
      </c>
      <c r="I329" s="293">
        <f>RAW_DATA_INPUTS!E332</f>
        <v>21356.706999999995</v>
      </c>
      <c r="J329" s="293">
        <f>RAW_DATA_INPUTS!F332</f>
        <v>21422.847999999998</v>
      </c>
      <c r="K329" s="293"/>
      <c r="L329" s="293"/>
      <c r="M329" s="293"/>
      <c r="N329" s="293"/>
      <c r="O329" s="293"/>
      <c r="P329" s="293"/>
      <c r="Q329" s="293"/>
      <c r="R329" s="293"/>
      <c r="S329" s="293"/>
      <c r="T329" s="293"/>
      <c r="U329" s="293"/>
      <c r="V329" s="293"/>
    </row>
    <row r="330" spans="2:27" ht="13.15">
      <c r="B330" s="311" t="s">
        <v>927</v>
      </c>
      <c r="C330" s="309"/>
      <c r="D330" s="309"/>
      <c r="E330" s="309"/>
      <c r="F330" s="309"/>
      <c r="G330" s="309"/>
      <c r="H330" s="653"/>
      <c r="I330" s="309"/>
      <c r="J330" s="309"/>
      <c r="K330" s="309"/>
      <c r="L330" s="309">
        <f>Entrant_need_figures!C35</f>
        <v>26234.027274022825</v>
      </c>
      <c r="M330" s="309">
        <f>Entrant_need_figures!D35</f>
        <v>26480.873130926084</v>
      </c>
      <c r="N330" s="309">
        <f>Entrant_need_figures!E35</f>
        <v>26395.306905751077</v>
      </c>
      <c r="O330" s="309">
        <f>Entrant_need_figures!F35</f>
        <v>27106.474249915696</v>
      </c>
      <c r="P330" s="309">
        <f>Entrant_need_figures!G35</f>
        <v>26853.25314916475</v>
      </c>
      <c r="Q330" s="309">
        <f>Entrant_need_figures!H35</f>
        <v>26061.826825102387</v>
      </c>
      <c r="R330" s="309">
        <f>Entrant_need_figures!I35</f>
        <v>25896.902134830885</v>
      </c>
      <c r="S330" s="309">
        <f>Entrant_need_figures!J35</f>
        <v>25632.058096489058</v>
      </c>
      <c r="T330" s="309">
        <f>Entrant_need_figures!K35</f>
        <v>25385.285908233647</v>
      </c>
      <c r="U330" s="309">
        <f>Entrant_need_figures!L35</f>
        <v>24896.577911886616</v>
      </c>
      <c r="V330" s="309">
        <f>Entrant_need_figures!M35</f>
        <v>25373.452877995624</v>
      </c>
    </row>
    <row r="334" spans="2:27">
      <c r="X334" s="688"/>
      <c r="Y334" s="688"/>
      <c r="Z334" s="688"/>
      <c r="AA334" s="688"/>
    </row>
    <row r="353" spans="1:22" ht="13.15">
      <c r="B353" s="326" t="s">
        <v>1073</v>
      </c>
    </row>
    <row r="355" spans="1:22" ht="13.15">
      <c r="B355" s="311" t="s">
        <v>343</v>
      </c>
      <c r="C355" s="651" t="str">
        <f>C24</f>
        <v>2010/11</v>
      </c>
      <c r="D355" s="651" t="str">
        <f t="shared" ref="D355:V355" si="43">D24</f>
        <v>2011/12</v>
      </c>
      <c r="E355" s="651" t="str">
        <f t="shared" si="43"/>
        <v>2012/13</v>
      </c>
      <c r="F355" s="651" t="str">
        <f t="shared" si="43"/>
        <v>2013/14</v>
      </c>
      <c r="G355" s="651" t="str">
        <f t="shared" si="43"/>
        <v>2014/15</v>
      </c>
      <c r="H355" s="651" t="str">
        <f t="shared" si="43"/>
        <v>2015/16</v>
      </c>
      <c r="I355" s="651" t="str">
        <f t="shared" si="43"/>
        <v>2016/17</v>
      </c>
      <c r="J355" s="651" t="str">
        <f t="shared" si="43"/>
        <v>2017/18</v>
      </c>
      <c r="K355" s="651" t="str">
        <f t="shared" si="43"/>
        <v>2018/19</v>
      </c>
      <c r="L355" s="651" t="str">
        <f t="shared" si="43"/>
        <v>2019/20</v>
      </c>
      <c r="M355" s="651" t="str">
        <f t="shared" si="43"/>
        <v>2020/21</v>
      </c>
      <c r="N355" s="651" t="str">
        <f t="shared" si="43"/>
        <v>2021/22</v>
      </c>
      <c r="O355" s="651" t="str">
        <f t="shared" si="43"/>
        <v>2022/23</v>
      </c>
      <c r="P355" s="651" t="str">
        <f t="shared" si="43"/>
        <v>2023/24</v>
      </c>
      <c r="Q355" s="651" t="str">
        <f t="shared" si="43"/>
        <v>2024/25</v>
      </c>
      <c r="R355" s="651" t="str">
        <f t="shared" si="43"/>
        <v>2025/26</v>
      </c>
      <c r="S355" s="651" t="str">
        <f t="shared" si="43"/>
        <v>2026/27</v>
      </c>
      <c r="T355" s="651" t="str">
        <f t="shared" si="43"/>
        <v>2027/28</v>
      </c>
      <c r="U355" s="651" t="str">
        <f t="shared" si="43"/>
        <v>2028/29</v>
      </c>
      <c r="V355" s="651" t="str">
        <f t="shared" si="43"/>
        <v>2029/30</v>
      </c>
    </row>
    <row r="356" spans="1:22" ht="13.15">
      <c r="B356" s="311" t="s">
        <v>1746</v>
      </c>
      <c r="C356" s="496">
        <f t="shared" ref="C356:I356" si="44">C327/C25</f>
        <v>0.10522330111430116</v>
      </c>
      <c r="D356" s="496">
        <f t="shared" si="44"/>
        <v>0.12098884592832057</v>
      </c>
      <c r="E356" s="496">
        <f t="shared" si="44"/>
        <v>0.12306166427180577</v>
      </c>
      <c r="F356" s="496">
        <f t="shared" si="44"/>
        <v>0.12968636674749956</v>
      </c>
      <c r="G356" s="496">
        <f t="shared" si="44"/>
        <v>0.12297356243970922</v>
      </c>
      <c r="H356" s="496">
        <f t="shared" si="44"/>
        <v>0.11446768423528424</v>
      </c>
      <c r="I356" s="496">
        <f t="shared" si="44"/>
        <v>0.10482758141611892</v>
      </c>
      <c r="J356" s="496">
        <f t="shared" ref="J356" si="45">J327/J25</f>
        <v>0.10278384528942484</v>
      </c>
      <c r="K356" s="496"/>
      <c r="L356" s="496"/>
      <c r="M356" s="496"/>
      <c r="N356" s="496"/>
      <c r="O356" s="496"/>
      <c r="P356" s="496"/>
      <c r="Q356" s="496"/>
      <c r="R356" s="496"/>
      <c r="S356" s="496"/>
      <c r="T356" s="496"/>
      <c r="U356" s="496"/>
      <c r="V356" s="496"/>
    </row>
    <row r="357" spans="1:22" ht="13.15">
      <c r="B357" s="311" t="s">
        <v>1747</v>
      </c>
      <c r="C357" s="496"/>
      <c r="D357" s="496"/>
      <c r="E357" s="496"/>
      <c r="F357" s="496"/>
      <c r="G357" s="496"/>
      <c r="H357" s="496"/>
      <c r="I357" s="496"/>
      <c r="J357" s="496"/>
      <c r="K357" s="496"/>
      <c r="L357" s="496">
        <f t="shared" ref="L357:V357" si="46">L328/L26</f>
        <v>0.10749841330828756</v>
      </c>
      <c r="M357" s="496">
        <f t="shared" si="46"/>
        <v>0.10906529942182419</v>
      </c>
      <c r="N357" s="496">
        <f t="shared" si="46"/>
        <v>0.10361482906829714</v>
      </c>
      <c r="O357" s="496">
        <f t="shared" si="46"/>
        <v>0.10376090215219097</v>
      </c>
      <c r="P357" s="496">
        <f t="shared" si="46"/>
        <v>0.10364780940821551</v>
      </c>
      <c r="Q357" s="496">
        <f t="shared" si="46"/>
        <v>0.10519063831823362</v>
      </c>
      <c r="R357" s="496">
        <f t="shared" si="46"/>
        <v>0.10584617742590101</v>
      </c>
      <c r="S357" s="496">
        <f t="shared" si="46"/>
        <v>0.10574814991432308</v>
      </c>
      <c r="T357" s="496">
        <f t="shared" si="46"/>
        <v>0.10549938712535636</v>
      </c>
      <c r="U357" s="496">
        <f t="shared" si="46"/>
        <v>0.10709767862704418</v>
      </c>
      <c r="V357" s="496">
        <f t="shared" si="46"/>
        <v>0.10611008615871058</v>
      </c>
    </row>
    <row r="358" spans="1:22" ht="13.15">
      <c r="B358" s="311" t="s">
        <v>1748</v>
      </c>
      <c r="C358" s="496">
        <f t="shared" ref="C358:I358" si="47">C329/C27</f>
        <v>9.0218771124895347E-2</v>
      </c>
      <c r="D358" s="496">
        <f t="shared" si="47"/>
        <v>0.1004734690742515</v>
      </c>
      <c r="E358" s="496">
        <f t="shared" si="47"/>
        <v>9.4842290422290559E-2</v>
      </c>
      <c r="F358" s="496">
        <f t="shared" si="47"/>
        <v>0.10197209465163516</v>
      </c>
      <c r="G358" s="496">
        <f t="shared" si="47"/>
        <v>9.8880766663776015E-2</v>
      </c>
      <c r="H358" s="496">
        <f t="shared" si="47"/>
        <v>0.10119662801616303</v>
      </c>
      <c r="I358" s="496">
        <f t="shared" si="47"/>
        <v>0.10030369842285776</v>
      </c>
      <c r="J358" s="496">
        <f t="shared" ref="J358" si="48">J329/J27</f>
        <v>0.10233672813463174</v>
      </c>
      <c r="K358" s="496"/>
      <c r="L358" s="496"/>
      <c r="M358" s="496"/>
      <c r="N358" s="496"/>
      <c r="O358" s="496"/>
      <c r="P358" s="496"/>
      <c r="Q358" s="496"/>
      <c r="R358" s="496"/>
      <c r="S358" s="496"/>
      <c r="T358" s="496"/>
      <c r="U358" s="496"/>
      <c r="V358" s="496"/>
    </row>
    <row r="359" spans="1:22" ht="13.15">
      <c r="B359" s="311" t="s">
        <v>1749</v>
      </c>
      <c r="C359" s="496"/>
      <c r="D359" s="496"/>
      <c r="E359" s="496"/>
      <c r="F359" s="496"/>
      <c r="G359" s="496"/>
      <c r="H359" s="496"/>
      <c r="I359" s="496"/>
      <c r="J359" s="496"/>
      <c r="K359" s="496"/>
      <c r="L359" s="496">
        <f t="shared" ref="L359:V359" si="49">L330/L28</f>
        <v>0.12440062637429922</v>
      </c>
      <c r="M359" s="496">
        <f t="shared" si="49"/>
        <v>0.12460262219957358</v>
      </c>
      <c r="N359" s="496">
        <f t="shared" si="49"/>
        <v>0.12319681746567933</v>
      </c>
      <c r="O359" s="496">
        <f t="shared" si="49"/>
        <v>0.12543561994112465</v>
      </c>
      <c r="P359" s="496">
        <f t="shared" si="49"/>
        <v>0.12351475097240802</v>
      </c>
      <c r="Q359" s="496">
        <f t="shared" si="49"/>
        <v>0.11971994586029318</v>
      </c>
      <c r="R359" s="496">
        <f t="shared" si="49"/>
        <v>0.11892695869752978</v>
      </c>
      <c r="S359" s="496">
        <f t="shared" si="49"/>
        <v>0.11783231389902495</v>
      </c>
      <c r="T359" s="496">
        <f t="shared" si="49"/>
        <v>0.11694431793922157</v>
      </c>
      <c r="U359" s="496">
        <f t="shared" si="49"/>
        <v>0.11517437493929208</v>
      </c>
      <c r="V359" s="496">
        <f t="shared" si="49"/>
        <v>0.11754812664828</v>
      </c>
    </row>
    <row r="362" spans="1:22">
      <c r="A362" s="295" t="s">
        <v>1745</v>
      </c>
    </row>
    <row r="382" spans="2:22" ht="13.15">
      <c r="B382" s="326" t="s">
        <v>1757</v>
      </c>
    </row>
    <row r="384" spans="2:22" ht="13.15">
      <c r="B384" s="311" t="s">
        <v>343</v>
      </c>
      <c r="C384" s="651" t="str">
        <f>C24</f>
        <v>2010/11</v>
      </c>
      <c r="D384" s="651" t="str">
        <f t="shared" ref="D384:V384" si="50">D24</f>
        <v>2011/12</v>
      </c>
      <c r="E384" s="651" t="str">
        <f t="shared" si="50"/>
        <v>2012/13</v>
      </c>
      <c r="F384" s="651" t="str">
        <f t="shared" si="50"/>
        <v>2013/14</v>
      </c>
      <c r="G384" s="651" t="str">
        <f t="shared" si="50"/>
        <v>2014/15</v>
      </c>
      <c r="H384" s="651" t="str">
        <f t="shared" si="50"/>
        <v>2015/16</v>
      </c>
      <c r="I384" s="651" t="str">
        <f t="shared" si="50"/>
        <v>2016/17</v>
      </c>
      <c r="J384" s="651" t="str">
        <f t="shared" si="50"/>
        <v>2017/18</v>
      </c>
      <c r="K384" s="651" t="str">
        <f t="shared" si="50"/>
        <v>2018/19</v>
      </c>
      <c r="L384" s="651" t="str">
        <f t="shared" si="50"/>
        <v>2019/20</v>
      </c>
      <c r="M384" s="651" t="str">
        <f t="shared" si="50"/>
        <v>2020/21</v>
      </c>
      <c r="N384" s="651" t="str">
        <f t="shared" si="50"/>
        <v>2021/22</v>
      </c>
      <c r="O384" s="651" t="str">
        <f t="shared" si="50"/>
        <v>2022/23</v>
      </c>
      <c r="P384" s="651" t="str">
        <f t="shared" si="50"/>
        <v>2023/24</v>
      </c>
      <c r="Q384" s="651" t="str">
        <f t="shared" si="50"/>
        <v>2024/25</v>
      </c>
      <c r="R384" s="651" t="str">
        <f t="shared" si="50"/>
        <v>2025/26</v>
      </c>
      <c r="S384" s="651" t="str">
        <f t="shared" si="50"/>
        <v>2026/27</v>
      </c>
      <c r="T384" s="651" t="str">
        <f t="shared" si="50"/>
        <v>2027/28</v>
      </c>
      <c r="U384" s="651" t="str">
        <f t="shared" si="50"/>
        <v>2028/29</v>
      </c>
      <c r="V384" s="651" t="str">
        <f t="shared" si="50"/>
        <v>2029/30</v>
      </c>
    </row>
    <row r="385" spans="2:22" ht="13.15">
      <c r="B385" s="311" t="s">
        <v>928</v>
      </c>
      <c r="C385" s="293">
        <v>9625.5969999999998</v>
      </c>
      <c r="D385" s="293">
        <v>12218.933999999999</v>
      </c>
      <c r="E385" s="293">
        <v>13393.968999999999</v>
      </c>
      <c r="F385" s="293">
        <v>14509.182000000001</v>
      </c>
      <c r="G385" s="293">
        <f>RAW_DATA_INPUTS!C432</f>
        <v>15241.45</v>
      </c>
      <c r="H385" s="293">
        <f>RAW_DATA_INPUTS!D432</f>
        <v>13530.654</v>
      </c>
      <c r="I385" s="293">
        <f>RAW_DATA_INPUTS!E432</f>
        <v>12044.598</v>
      </c>
      <c r="J385" s="293">
        <f>RAW_DATA_INPUTS!F432</f>
        <v>12140.548000000001</v>
      </c>
      <c r="K385" s="652"/>
      <c r="L385" s="652"/>
      <c r="M385" s="652"/>
      <c r="N385" s="652"/>
      <c r="O385" s="652"/>
      <c r="P385" s="652"/>
      <c r="Q385" s="652"/>
      <c r="R385" s="652"/>
      <c r="S385" s="652"/>
      <c r="T385" s="652"/>
      <c r="U385" s="652"/>
      <c r="V385" s="652"/>
    </row>
    <row r="386" spans="2:22" ht="13.15">
      <c r="B386" s="311" t="s">
        <v>929</v>
      </c>
      <c r="C386" s="309"/>
      <c r="D386" s="309"/>
      <c r="E386" s="309"/>
      <c r="F386" s="309"/>
      <c r="G386" s="309"/>
      <c r="H386" s="309"/>
      <c r="I386" s="309"/>
      <c r="J386" s="309"/>
      <c r="K386" s="309"/>
      <c r="L386" s="309"/>
      <c r="M386" s="309"/>
      <c r="N386" s="309">
        <f>Total_NQT_entrants_required!C14</f>
        <v>12212.33970950428</v>
      </c>
      <c r="O386" s="309">
        <f>Total_NQT_entrants_required!D14</f>
        <v>12182.171354684171</v>
      </c>
      <c r="P386" s="309">
        <f>Total_NQT_entrants_required!E14</f>
        <v>12120.903997722355</v>
      </c>
      <c r="Q386" s="309">
        <f>Total_NQT_entrants_required!F14</f>
        <v>12275.410488085734</v>
      </c>
      <c r="R386" s="309">
        <f>Total_NQT_entrants_required!G14</f>
        <v>12335.739036077639</v>
      </c>
      <c r="S386" s="309">
        <f>Total_NQT_entrants_required!H14</f>
        <v>12307.068347638535</v>
      </c>
      <c r="T386" s="309">
        <f>Total_NQT_entrants_required!I14</f>
        <v>12257.539535353639</v>
      </c>
      <c r="U386" s="309">
        <f>Total_NQT_entrants_required!J14</f>
        <v>12445.551028315936</v>
      </c>
      <c r="V386" s="309">
        <f>Total_NQT_entrants_required!K14</f>
        <v>12318.893511847891</v>
      </c>
    </row>
    <row r="387" spans="2:22" ht="13.15">
      <c r="B387" s="311" t="s">
        <v>930</v>
      </c>
      <c r="C387" s="293">
        <v>11167.771000000001</v>
      </c>
      <c r="D387" s="293">
        <v>11388.655000000001</v>
      </c>
      <c r="E387" s="293">
        <v>10709.627</v>
      </c>
      <c r="F387" s="293">
        <v>10973.657999999999</v>
      </c>
      <c r="G387" s="293">
        <f>RAW_DATA_INPUTS!C440</f>
        <v>11052.891</v>
      </c>
      <c r="H387" s="293">
        <f>RAW_DATA_INPUTS!D440</f>
        <v>11501.814</v>
      </c>
      <c r="I387" s="293">
        <f>RAW_DATA_INPUTS!E440</f>
        <v>11165.638000000001</v>
      </c>
      <c r="J387" s="293">
        <f>RAW_DATA_INPUTS!F440</f>
        <v>11051.59</v>
      </c>
      <c r="K387" s="652"/>
      <c r="L387" s="652"/>
      <c r="M387" s="652"/>
      <c r="N387" s="652"/>
      <c r="O387" s="652"/>
      <c r="P387" s="652"/>
      <c r="Q387" s="652"/>
      <c r="R387" s="652"/>
      <c r="S387" s="652"/>
      <c r="T387" s="652"/>
      <c r="U387" s="652"/>
      <c r="V387" s="652"/>
    </row>
    <row r="388" spans="2:22" ht="13.15">
      <c r="B388" s="311" t="s">
        <v>931</v>
      </c>
      <c r="C388" s="309"/>
      <c r="D388" s="309"/>
      <c r="E388" s="309"/>
      <c r="F388" s="309"/>
      <c r="G388" s="309"/>
      <c r="H388" s="309"/>
      <c r="I388" s="309"/>
      <c r="J388" s="309"/>
      <c r="K388" s="309"/>
      <c r="L388" s="309"/>
      <c r="M388" s="309"/>
      <c r="N388" s="309">
        <f>Total_NQT_entrants_required!C36</f>
        <v>13923.357851206229</v>
      </c>
      <c r="O388" s="309">
        <f>Total_NQT_entrants_required!D36</f>
        <v>14519.050044219322</v>
      </c>
      <c r="P388" s="309">
        <f>Total_NQT_entrants_required!E36</f>
        <v>14321.263173230021</v>
      </c>
      <c r="Q388" s="309">
        <f>Total_NQT_entrants_required!F36</f>
        <v>13557.202881883979</v>
      </c>
      <c r="R388" s="309">
        <f>Total_NQT_entrants_required!G36</f>
        <v>13456.16748826127</v>
      </c>
      <c r="S388" s="309">
        <f>Total_NQT_entrants_required!H36</f>
        <v>13290.605554037964</v>
      </c>
      <c r="T388" s="309">
        <f>Total_NQT_entrants_required!I36</f>
        <v>13146.630715241909</v>
      </c>
      <c r="U388" s="309">
        <f>Total_NQT_entrants_required!J36</f>
        <v>12878.532224980378</v>
      </c>
      <c r="V388" s="309">
        <f>Total_NQT_entrants_required!K36</f>
        <v>13150.194211271457</v>
      </c>
    </row>
    <row r="411" spans="2:22" ht="13.15">
      <c r="B411" s="326" t="s">
        <v>1074</v>
      </c>
    </row>
    <row r="413" spans="2:22" ht="13.15">
      <c r="B413" s="311" t="s">
        <v>343</v>
      </c>
      <c r="C413" s="651" t="str">
        <f>C24</f>
        <v>2010/11</v>
      </c>
      <c r="D413" s="651" t="str">
        <f t="shared" ref="D413:V413" si="51">D24</f>
        <v>2011/12</v>
      </c>
      <c r="E413" s="651" t="str">
        <f t="shared" si="51"/>
        <v>2012/13</v>
      </c>
      <c r="F413" s="651" t="str">
        <f t="shared" si="51"/>
        <v>2013/14</v>
      </c>
      <c r="G413" s="651" t="str">
        <f t="shared" si="51"/>
        <v>2014/15</v>
      </c>
      <c r="H413" s="651" t="str">
        <f t="shared" si="51"/>
        <v>2015/16</v>
      </c>
      <c r="I413" s="651" t="str">
        <f t="shared" si="51"/>
        <v>2016/17</v>
      </c>
      <c r="J413" s="651" t="str">
        <f t="shared" si="51"/>
        <v>2017/18</v>
      </c>
      <c r="K413" s="651" t="str">
        <f t="shared" si="51"/>
        <v>2018/19</v>
      </c>
      <c r="L413" s="651" t="str">
        <f t="shared" si="51"/>
        <v>2019/20</v>
      </c>
      <c r="M413" s="651" t="str">
        <f t="shared" si="51"/>
        <v>2020/21</v>
      </c>
      <c r="N413" s="651" t="str">
        <f t="shared" si="51"/>
        <v>2021/22</v>
      </c>
      <c r="O413" s="651" t="str">
        <f t="shared" si="51"/>
        <v>2022/23</v>
      </c>
      <c r="P413" s="651" t="str">
        <f t="shared" si="51"/>
        <v>2023/24</v>
      </c>
      <c r="Q413" s="651" t="str">
        <f t="shared" si="51"/>
        <v>2024/25</v>
      </c>
      <c r="R413" s="651" t="str">
        <f t="shared" si="51"/>
        <v>2025/26</v>
      </c>
      <c r="S413" s="651" t="str">
        <f t="shared" si="51"/>
        <v>2026/27</v>
      </c>
      <c r="T413" s="651" t="str">
        <f t="shared" si="51"/>
        <v>2027/28</v>
      </c>
      <c r="U413" s="651" t="str">
        <f t="shared" si="51"/>
        <v>2028/29</v>
      </c>
      <c r="V413" s="651" t="str">
        <f t="shared" si="51"/>
        <v>2029/30</v>
      </c>
    </row>
    <row r="414" spans="2:22" ht="13.15">
      <c r="B414" s="311" t="s">
        <v>932</v>
      </c>
      <c r="C414" s="293">
        <v>8830.5429999999997</v>
      </c>
      <c r="D414" s="293">
        <v>9611.41</v>
      </c>
      <c r="E414" s="293">
        <v>9739.6949999999997</v>
      </c>
      <c r="F414" s="293">
        <v>10907.92</v>
      </c>
      <c r="G414" s="293">
        <f>RAW_DATA_INPUTS!C431</f>
        <v>10239</v>
      </c>
      <c r="H414" s="293">
        <f>RAW_DATA_INPUTS!D431</f>
        <v>10495.004999999999</v>
      </c>
      <c r="I414" s="293">
        <f>RAW_DATA_INPUTS!E431</f>
        <v>10391.056</v>
      </c>
      <c r="J414" s="293">
        <f>RAW_DATA_INPUTS!F431</f>
        <v>10155.951999999999</v>
      </c>
      <c r="K414" s="652"/>
      <c r="L414" s="652"/>
      <c r="M414" s="652"/>
      <c r="N414" s="652"/>
      <c r="O414" s="652"/>
      <c r="P414" s="652"/>
      <c r="Q414" s="652"/>
      <c r="R414" s="652"/>
      <c r="S414" s="652"/>
      <c r="T414" s="652"/>
      <c r="U414" s="652"/>
      <c r="V414" s="652"/>
    </row>
    <row r="415" spans="2:22" ht="13.15">
      <c r="B415" s="311" t="s">
        <v>933</v>
      </c>
      <c r="C415" s="309"/>
      <c r="D415" s="309"/>
      <c r="E415" s="309"/>
      <c r="F415" s="309"/>
      <c r="G415" s="309"/>
      <c r="H415" s="309"/>
      <c r="I415" s="309"/>
      <c r="J415" s="309"/>
      <c r="K415" s="309"/>
      <c r="L415" s="309"/>
      <c r="M415" s="309"/>
      <c r="N415" s="309">
        <f>'Re-entrants_expected'!C14</f>
        <v>9942.9580686593126</v>
      </c>
      <c r="O415" s="309">
        <f>'Re-entrants_expected'!D14</f>
        <v>9918.3958067085296</v>
      </c>
      <c r="P415" s="309">
        <f>'Re-entrants_expected'!E14</f>
        <v>9868.5135748234443</v>
      </c>
      <c r="Q415" s="309">
        <f>'Re-entrants_expected'!F14</f>
        <v>9994.3085978543877</v>
      </c>
      <c r="R415" s="309">
        <f>'Re-entrants_expected'!G14</f>
        <v>10043.426476761719</v>
      </c>
      <c r="S415" s="309">
        <f>'Re-entrants_expected'!H14</f>
        <v>10020.083574440736</v>
      </c>
      <c r="T415" s="309">
        <f>'Re-entrants_expected'!I14</f>
        <v>9979.7585494698087</v>
      </c>
      <c r="U415" s="309">
        <f>'Re-entrants_expected'!J14</f>
        <v>10132.832443204954</v>
      </c>
      <c r="V415" s="309">
        <f>'Re-entrants_expected'!K14</f>
        <v>10029.711304645223</v>
      </c>
    </row>
    <row r="416" spans="2:22" ht="13.15">
      <c r="B416" s="311" t="s">
        <v>934</v>
      </c>
      <c r="C416" s="293">
        <v>6087.1440000000002</v>
      </c>
      <c r="D416" s="293">
        <v>7191.9970000000003</v>
      </c>
      <c r="E416" s="293">
        <v>7226.55</v>
      </c>
      <c r="F416" s="293">
        <v>8363.2270000000008</v>
      </c>
      <c r="G416" s="293">
        <f>RAW_DATA_INPUTS!C439</f>
        <v>7866.65</v>
      </c>
      <c r="H416" s="293">
        <f>RAW_DATA_INPUTS!D439</f>
        <v>7853.2460000000001</v>
      </c>
      <c r="I416" s="293">
        <f>RAW_DATA_INPUTS!E439</f>
        <v>7845.7719999999999</v>
      </c>
      <c r="J416" s="293">
        <f>RAW_DATA_INPUTS!F439</f>
        <v>8037.6059999999998</v>
      </c>
      <c r="K416" s="652"/>
      <c r="L416" s="652"/>
      <c r="M416" s="652"/>
      <c r="N416" s="652"/>
      <c r="O416" s="652"/>
      <c r="P416" s="652"/>
      <c r="Q416" s="652"/>
      <c r="R416" s="652"/>
      <c r="S416" s="652"/>
      <c r="T416" s="652"/>
      <c r="U416" s="652"/>
      <c r="V416" s="652"/>
    </row>
    <row r="417" spans="2:22" ht="13.15">
      <c r="B417" s="311" t="s">
        <v>935</v>
      </c>
      <c r="C417" s="309"/>
      <c r="D417" s="309"/>
      <c r="E417" s="309"/>
      <c r="F417" s="309"/>
      <c r="G417" s="309"/>
      <c r="H417" s="653"/>
      <c r="I417" s="309"/>
      <c r="J417" s="309"/>
      <c r="K417" s="309"/>
      <c r="L417" s="309"/>
      <c r="M417" s="309"/>
      <c r="N417" s="309">
        <f>'Re-entrants_expected'!C36</f>
        <v>9366.7024266171338</v>
      </c>
      <c r="O417" s="309">
        <f>'Re-entrants_expected'!D36</f>
        <v>9455.3259138911999</v>
      </c>
      <c r="P417" s="309">
        <f>'Re-entrants_expected'!E36</f>
        <v>9412.7819145386293</v>
      </c>
      <c r="Q417" s="309">
        <f>'Re-entrants_expected'!F36</f>
        <v>9391.7793592010221</v>
      </c>
      <c r="R417" s="309">
        <f>'Re-entrants_expected'!G36</f>
        <v>9344.4766887512433</v>
      </c>
      <c r="S417" s="309">
        <f>'Re-entrants_expected'!H36</f>
        <v>9275.0456064083028</v>
      </c>
      <c r="T417" s="309">
        <f>'Re-entrants_expected'!I36</f>
        <v>9199.9622431228072</v>
      </c>
      <c r="U417" s="309">
        <f>'Re-entrants_expected'!J36</f>
        <v>9034.0718474174009</v>
      </c>
      <c r="V417" s="309">
        <f>'Re-entrants_expected'!K36</f>
        <v>9185.7927834901802</v>
      </c>
    </row>
    <row r="435" spans="2:22">
      <c r="Q435" s="6"/>
    </row>
    <row r="436" spans="2:22">
      <c r="Q436" s="6"/>
    </row>
    <row r="440" spans="2:22" ht="13.15">
      <c r="B440" s="326" t="s">
        <v>1075</v>
      </c>
    </row>
    <row r="442" spans="2:22" ht="13.15">
      <c r="B442" s="311" t="s">
        <v>343</v>
      </c>
      <c r="C442" s="651" t="str">
        <f>C24</f>
        <v>2010/11</v>
      </c>
      <c r="D442" s="651" t="str">
        <f t="shared" ref="D442:V442" si="52">D24</f>
        <v>2011/12</v>
      </c>
      <c r="E442" s="651" t="str">
        <f t="shared" si="52"/>
        <v>2012/13</v>
      </c>
      <c r="F442" s="651" t="str">
        <f t="shared" si="52"/>
        <v>2013/14</v>
      </c>
      <c r="G442" s="651" t="str">
        <f t="shared" si="52"/>
        <v>2014/15</v>
      </c>
      <c r="H442" s="651" t="str">
        <f t="shared" si="52"/>
        <v>2015/16</v>
      </c>
      <c r="I442" s="651" t="str">
        <f t="shared" si="52"/>
        <v>2016/17</v>
      </c>
      <c r="J442" s="651" t="str">
        <f t="shared" si="52"/>
        <v>2017/18</v>
      </c>
      <c r="K442" s="651" t="str">
        <f t="shared" si="52"/>
        <v>2018/19</v>
      </c>
      <c r="L442" s="651" t="str">
        <f t="shared" si="52"/>
        <v>2019/20</v>
      </c>
      <c r="M442" s="651" t="str">
        <f t="shared" si="52"/>
        <v>2020/21</v>
      </c>
      <c r="N442" s="651" t="str">
        <f t="shared" si="52"/>
        <v>2021/22</v>
      </c>
      <c r="O442" s="651" t="str">
        <f t="shared" si="52"/>
        <v>2022/23</v>
      </c>
      <c r="P442" s="651" t="str">
        <f t="shared" si="52"/>
        <v>2023/24</v>
      </c>
      <c r="Q442" s="651" t="str">
        <f t="shared" si="52"/>
        <v>2024/25</v>
      </c>
      <c r="R442" s="651" t="str">
        <f t="shared" si="52"/>
        <v>2025/26</v>
      </c>
      <c r="S442" s="651" t="str">
        <f t="shared" si="52"/>
        <v>2026/27</v>
      </c>
      <c r="T442" s="651" t="str">
        <f t="shared" si="52"/>
        <v>2027/28</v>
      </c>
      <c r="U442" s="651" t="str">
        <f t="shared" si="52"/>
        <v>2028/29</v>
      </c>
      <c r="V442" s="651" t="str">
        <f t="shared" si="52"/>
        <v>2029/30</v>
      </c>
    </row>
    <row r="443" spans="2:22" ht="13.15">
      <c r="B443" s="311" t="s">
        <v>936</v>
      </c>
      <c r="C443" s="293">
        <v>4336.3950000000004</v>
      </c>
      <c r="D443" s="293">
        <v>4754.0559999999996</v>
      </c>
      <c r="E443" s="293">
        <v>4648.8850000000002</v>
      </c>
      <c r="F443" s="293">
        <v>4565.473</v>
      </c>
      <c r="G443" s="293">
        <f>RAW_DATA_INPUTS!C430</f>
        <v>3635.9029999999998</v>
      </c>
      <c r="H443" s="293">
        <f>RAW_DATA_INPUTS!D430</f>
        <v>3544.8510000000001</v>
      </c>
      <c r="I443" s="293">
        <f>RAW_DATA_INPUTS!E430</f>
        <v>3067.1689999999999</v>
      </c>
      <c r="J443" s="293">
        <f>RAW_DATA_INPUTS!F430</f>
        <v>2622.288</v>
      </c>
      <c r="K443" s="652"/>
      <c r="L443" s="652"/>
      <c r="M443" s="652"/>
      <c r="N443" s="652"/>
      <c r="O443" s="652"/>
      <c r="P443" s="652"/>
      <c r="Q443" s="652"/>
      <c r="R443" s="652"/>
      <c r="S443" s="652"/>
      <c r="T443" s="652"/>
      <c r="U443" s="652"/>
      <c r="V443" s="652"/>
    </row>
    <row r="444" spans="2:22" ht="13.15">
      <c r="B444" s="311" t="s">
        <v>937</v>
      </c>
      <c r="C444" s="309"/>
      <c r="D444" s="309"/>
      <c r="E444" s="309"/>
      <c r="F444" s="309"/>
      <c r="G444" s="309"/>
      <c r="H444" s="309"/>
      <c r="I444" s="309"/>
      <c r="J444" s="309"/>
      <c r="K444" s="309"/>
      <c r="L444" s="309"/>
      <c r="M444" s="309"/>
      <c r="N444" s="309">
        <f>New_to_SF_sector_expected!C14</f>
        <v>2917.9206306346878</v>
      </c>
      <c r="O444" s="309">
        <f>New_to_SF_sector_expected!D14</f>
        <v>2910.7124406386793</v>
      </c>
      <c r="P444" s="309">
        <f>New_to_SF_sector_expected!E14</f>
        <v>2896.0736990776159</v>
      </c>
      <c r="Q444" s="309">
        <f>New_to_SF_sector_expected!F14</f>
        <v>2932.9902676076736</v>
      </c>
      <c r="R444" s="309">
        <f>New_to_SF_sector_expected!G14</f>
        <v>2947.4046975194801</v>
      </c>
      <c r="S444" s="309">
        <f>New_to_SF_sector_expected!H14</f>
        <v>2940.5543481776699</v>
      </c>
      <c r="T444" s="309">
        <f>New_to_SF_sector_expected!I14</f>
        <v>2928.7203223796114</v>
      </c>
      <c r="U444" s="309">
        <f>New_to_SF_sector_expected!J14</f>
        <v>2973.6423133461881</v>
      </c>
      <c r="V444" s="309">
        <f>New_to_SF_sector_expected!K14</f>
        <v>2943.3797601321271</v>
      </c>
    </row>
    <row r="445" spans="2:22" ht="13.15">
      <c r="B445" s="311" t="s">
        <v>938</v>
      </c>
      <c r="C445" s="293">
        <v>3026.125</v>
      </c>
      <c r="D445" s="293">
        <v>3709.4690000000001</v>
      </c>
      <c r="E445" s="293">
        <v>3261.7150000000001</v>
      </c>
      <c r="F445" s="293">
        <v>3209.3040000000001</v>
      </c>
      <c r="G445" s="293">
        <f>RAW_DATA_INPUTS!C438</f>
        <v>2766.8159999999998</v>
      </c>
      <c r="H445" s="293">
        <f>RAW_DATA_INPUTS!D438</f>
        <v>2442.366</v>
      </c>
      <c r="I445" s="293">
        <f>RAW_DATA_INPUTS!E438</f>
        <v>2345.2959999999998</v>
      </c>
      <c r="J445" s="293">
        <f>RAW_DATA_INPUTS!F438</f>
        <v>2333.652</v>
      </c>
      <c r="K445" s="652"/>
      <c r="L445" s="652"/>
      <c r="M445" s="652"/>
      <c r="N445" s="652"/>
      <c r="O445" s="652"/>
      <c r="P445" s="652"/>
      <c r="Q445" s="652"/>
      <c r="R445" s="652"/>
      <c r="S445" s="652"/>
      <c r="T445" s="652"/>
      <c r="U445" s="652"/>
      <c r="V445" s="652"/>
    </row>
    <row r="446" spans="2:22" ht="13.15">
      <c r="B446" s="311" t="s">
        <v>939</v>
      </c>
      <c r="C446" s="309"/>
      <c r="D446" s="309"/>
      <c r="E446" s="309"/>
      <c r="F446" s="309"/>
      <c r="G446" s="309"/>
      <c r="H446" s="653"/>
      <c r="I446" s="309"/>
      <c r="J446" s="309"/>
      <c r="K446" s="309"/>
      <c r="L446" s="309"/>
      <c r="M446" s="309"/>
      <c r="N446" s="309">
        <f>New_to_SF_sector_expected!C36</f>
        <v>2903.2466279277232</v>
      </c>
      <c r="O446" s="309">
        <f>New_to_SF_sector_expected!D36</f>
        <v>2930.098291805165</v>
      </c>
      <c r="P446" s="309">
        <f>New_to_SF_sector_expected!E36</f>
        <v>2917.2080613961007</v>
      </c>
      <c r="Q446" s="309">
        <f>New_to_SF_sector_expected!F36</f>
        <v>2910.8445840173736</v>
      </c>
      <c r="R446" s="309">
        <f>New_to_SF_sector_expected!G36</f>
        <v>2894.2579578183754</v>
      </c>
      <c r="S446" s="309">
        <f>New_to_SF_sector_expected!H36</f>
        <v>2864.4069360427934</v>
      </c>
      <c r="T446" s="309">
        <f>New_to_SF_sector_expected!I36</f>
        <v>2836.6929498689378</v>
      </c>
      <c r="U446" s="309">
        <f>New_to_SF_sector_expected!J36</f>
        <v>2781.973839488835</v>
      </c>
      <c r="V446" s="309">
        <f>New_to_SF_sector_expected!K36</f>
        <v>2835.4658832339769</v>
      </c>
    </row>
    <row r="469" spans="2:22" ht="13.15">
      <c r="B469" s="326" t="s">
        <v>1076</v>
      </c>
    </row>
    <row r="471" spans="2:22" ht="13.15">
      <c r="B471" s="311" t="s">
        <v>343</v>
      </c>
      <c r="C471" s="651" t="str">
        <f>C24</f>
        <v>2010/11</v>
      </c>
      <c r="D471" s="651" t="str">
        <f t="shared" ref="D471:V471" si="53">D24</f>
        <v>2011/12</v>
      </c>
      <c r="E471" s="651" t="str">
        <f t="shared" si="53"/>
        <v>2012/13</v>
      </c>
      <c r="F471" s="651" t="str">
        <f t="shared" si="53"/>
        <v>2013/14</v>
      </c>
      <c r="G471" s="651" t="str">
        <f t="shared" si="53"/>
        <v>2014/15</v>
      </c>
      <c r="H471" s="651" t="str">
        <f t="shared" si="53"/>
        <v>2015/16</v>
      </c>
      <c r="I471" s="651" t="str">
        <f t="shared" si="53"/>
        <v>2016/17</v>
      </c>
      <c r="J471" s="651" t="str">
        <f t="shared" si="53"/>
        <v>2017/18</v>
      </c>
      <c r="K471" s="651" t="str">
        <f t="shared" si="53"/>
        <v>2018/19</v>
      </c>
      <c r="L471" s="651" t="str">
        <f t="shared" si="53"/>
        <v>2019/20</v>
      </c>
      <c r="M471" s="651" t="str">
        <f t="shared" si="53"/>
        <v>2020/21</v>
      </c>
      <c r="N471" s="651" t="str">
        <f t="shared" si="53"/>
        <v>2021/22</v>
      </c>
      <c r="O471" s="651" t="str">
        <f t="shared" si="53"/>
        <v>2022/23</v>
      </c>
      <c r="P471" s="651" t="str">
        <f t="shared" si="53"/>
        <v>2023/24</v>
      </c>
      <c r="Q471" s="651" t="str">
        <f t="shared" si="53"/>
        <v>2024/25</v>
      </c>
      <c r="R471" s="651" t="str">
        <f t="shared" si="53"/>
        <v>2025/26</v>
      </c>
      <c r="S471" s="651" t="str">
        <f t="shared" si="53"/>
        <v>2026/27</v>
      </c>
      <c r="T471" s="651" t="str">
        <f t="shared" si="53"/>
        <v>2027/28</v>
      </c>
      <c r="U471" s="651" t="str">
        <f t="shared" si="53"/>
        <v>2028/29</v>
      </c>
      <c r="V471" s="651" t="str">
        <f t="shared" si="53"/>
        <v>2029/30</v>
      </c>
    </row>
    <row r="472" spans="2:22" ht="13.15">
      <c r="B472" s="311" t="s">
        <v>940</v>
      </c>
      <c r="C472" s="397">
        <f t="shared" ref="C472:I472" si="54">C385/(C385+C414+C443)</f>
        <v>0.42231357766917982</v>
      </c>
      <c r="D472" s="397">
        <f t="shared" si="54"/>
        <v>0.45962797731000138</v>
      </c>
      <c r="E472" s="397">
        <f t="shared" si="54"/>
        <v>0.4821000765624493</v>
      </c>
      <c r="F472" s="397">
        <f t="shared" si="54"/>
        <v>0.48392047714380776</v>
      </c>
      <c r="G472" s="397">
        <f t="shared" si="54"/>
        <v>0.52346700151629566</v>
      </c>
      <c r="H472" s="397">
        <f t="shared" si="54"/>
        <v>0.49076545918084219</v>
      </c>
      <c r="I472" s="397">
        <f t="shared" si="54"/>
        <v>0.47228489175492444</v>
      </c>
      <c r="J472" s="397">
        <f t="shared" ref="J472" si="55">J385/(J385+J414+J443)</f>
        <v>0.48720459438075403</v>
      </c>
      <c r="K472" s="397"/>
      <c r="L472" s="397"/>
      <c r="M472" s="397"/>
      <c r="N472" s="397"/>
      <c r="O472" s="397"/>
      <c r="P472" s="397"/>
      <c r="Q472" s="397"/>
      <c r="R472" s="397"/>
      <c r="S472" s="397"/>
      <c r="T472" s="397"/>
      <c r="U472" s="397"/>
      <c r="V472" s="397"/>
    </row>
    <row r="473" spans="2:22" ht="13.15">
      <c r="B473" s="311" t="s">
        <v>941</v>
      </c>
      <c r="C473" s="397"/>
      <c r="D473" s="397"/>
      <c r="E473" s="397"/>
      <c r="F473" s="397"/>
      <c r="G473" s="397"/>
      <c r="H473" s="397"/>
      <c r="I473" s="397"/>
      <c r="J473" s="397"/>
      <c r="K473" s="397"/>
      <c r="L473" s="422"/>
      <c r="M473" s="422"/>
      <c r="N473" s="422">
        <f t="shared" ref="N473:V473" si="56">N386/(N386+N415+N444)</f>
        <v>0.48706709726657693</v>
      </c>
      <c r="O473" s="422">
        <f t="shared" si="56"/>
        <v>0.48706709726657699</v>
      </c>
      <c r="P473" s="422">
        <f t="shared" si="56"/>
        <v>0.48706709726657704</v>
      </c>
      <c r="Q473" s="422">
        <f t="shared" si="56"/>
        <v>0.48706709726657693</v>
      </c>
      <c r="R473" s="422">
        <f t="shared" si="56"/>
        <v>0.48706709726657699</v>
      </c>
      <c r="S473" s="422">
        <f t="shared" si="56"/>
        <v>0.48706709726657704</v>
      </c>
      <c r="T473" s="422">
        <f t="shared" si="56"/>
        <v>0.48706709726657693</v>
      </c>
      <c r="U473" s="422">
        <f t="shared" si="56"/>
        <v>0.48706709726657699</v>
      </c>
      <c r="V473" s="422">
        <f t="shared" si="56"/>
        <v>0.48706709726657699</v>
      </c>
    </row>
    <row r="474" spans="2:22" ht="13.15">
      <c r="B474" s="311" t="s">
        <v>942</v>
      </c>
      <c r="C474" s="397">
        <f t="shared" ref="C474:I474" si="57">C387/(C387+C416+C445)</f>
        <v>0.55065080488969009</v>
      </c>
      <c r="D474" s="397">
        <f t="shared" si="57"/>
        <v>0.51092836149251941</v>
      </c>
      <c r="E474" s="397">
        <f t="shared" si="57"/>
        <v>0.50522132106343409</v>
      </c>
      <c r="F474" s="397">
        <f t="shared" si="57"/>
        <v>0.48671897498952033</v>
      </c>
      <c r="G474" s="397">
        <f t="shared" si="57"/>
        <v>0.50967025028685087</v>
      </c>
      <c r="H474" s="397">
        <f t="shared" si="57"/>
        <v>0.52766845039409704</v>
      </c>
      <c r="I474" s="397">
        <f t="shared" si="57"/>
        <v>0.52281648677469272</v>
      </c>
      <c r="J474" s="397">
        <f t="shared" ref="J474" si="58">J387/(J387+J416+J445)</f>
        <v>0.51587865441607017</v>
      </c>
      <c r="K474" s="397"/>
      <c r="L474" s="422"/>
      <c r="M474" s="422"/>
      <c r="N474" s="422"/>
      <c r="O474" s="422"/>
      <c r="P474" s="422"/>
      <c r="Q474" s="422"/>
      <c r="R474" s="422"/>
      <c r="S474" s="422"/>
      <c r="T474" s="422"/>
      <c r="U474" s="422"/>
      <c r="V474" s="422"/>
    </row>
    <row r="475" spans="2:22" ht="13.15">
      <c r="B475" s="308" t="s">
        <v>943</v>
      </c>
      <c r="C475" s="397"/>
      <c r="D475" s="397"/>
      <c r="E475" s="397"/>
      <c r="F475" s="397"/>
      <c r="G475" s="397"/>
      <c r="H475" s="397"/>
      <c r="I475" s="397"/>
      <c r="J475" s="397"/>
      <c r="K475" s="397"/>
      <c r="L475" s="422"/>
      <c r="M475" s="422"/>
      <c r="N475" s="422">
        <f t="shared" ref="N475:V475" si="59">N388/(N388+N417+N446)</f>
        <v>0.53156166578375685</v>
      </c>
      <c r="O475" s="422">
        <f t="shared" si="59"/>
        <v>0.53965187757812527</v>
      </c>
      <c r="P475" s="422">
        <f t="shared" si="59"/>
        <v>0.53735796561141624</v>
      </c>
      <c r="Q475" s="422">
        <f t="shared" si="59"/>
        <v>0.52425729582704994</v>
      </c>
      <c r="R475" s="422">
        <f t="shared" si="59"/>
        <v>0.52369016303902072</v>
      </c>
      <c r="S475" s="422">
        <f t="shared" si="59"/>
        <v>0.52263370785900409</v>
      </c>
      <c r="T475" s="422">
        <f t="shared" si="59"/>
        <v>0.52203794068603371</v>
      </c>
      <c r="U475" s="422">
        <f t="shared" si="59"/>
        <v>0.52151254704302352</v>
      </c>
      <c r="V475" s="422">
        <f t="shared" si="59"/>
        <v>0.52242491822023884</v>
      </c>
    </row>
    <row r="476" spans="2:22" ht="13.15">
      <c r="B476" s="374" t="s">
        <v>1108</v>
      </c>
      <c r="C476" s="738">
        <f t="shared" ref="C476:I476" si="60">C385</f>
        <v>9625.5969999999998</v>
      </c>
      <c r="D476" s="738">
        <f t="shared" si="60"/>
        <v>12218.933999999999</v>
      </c>
      <c r="E476" s="738">
        <f t="shared" si="60"/>
        <v>13393.968999999999</v>
      </c>
      <c r="F476" s="738">
        <f t="shared" si="60"/>
        <v>14509.182000000001</v>
      </c>
      <c r="G476" s="738">
        <f t="shared" si="60"/>
        <v>15241.45</v>
      </c>
      <c r="H476" s="738">
        <f t="shared" si="60"/>
        <v>13530.654</v>
      </c>
      <c r="I476" s="738">
        <f t="shared" si="60"/>
        <v>12044.598</v>
      </c>
      <c r="J476" s="738">
        <f t="shared" ref="J476" si="61">J385</f>
        <v>12140.548000000001</v>
      </c>
      <c r="K476" s="738"/>
      <c r="L476" s="738"/>
      <c r="M476" s="738"/>
      <c r="N476" s="738"/>
      <c r="O476" s="738"/>
      <c r="P476" s="738"/>
      <c r="Q476" s="738"/>
      <c r="R476" s="738"/>
      <c r="S476" s="738"/>
      <c r="T476" s="738"/>
      <c r="U476" s="738"/>
      <c r="V476" s="738"/>
    </row>
    <row r="477" spans="2:22" ht="13.15">
      <c r="B477" s="374" t="s">
        <v>1109</v>
      </c>
      <c r="C477" s="738"/>
      <c r="D477" s="738"/>
      <c r="E477" s="738"/>
      <c r="F477" s="738"/>
      <c r="G477" s="738"/>
      <c r="H477" s="738"/>
      <c r="I477" s="738"/>
      <c r="J477" s="738"/>
      <c r="K477" s="738"/>
      <c r="L477" s="738"/>
      <c r="M477" s="738"/>
      <c r="N477" s="738">
        <f t="shared" ref="N477:V477" si="62">N386</f>
        <v>12212.33970950428</v>
      </c>
      <c r="O477" s="738">
        <f t="shared" si="62"/>
        <v>12182.171354684171</v>
      </c>
      <c r="P477" s="738">
        <f t="shared" si="62"/>
        <v>12120.903997722355</v>
      </c>
      <c r="Q477" s="738">
        <f t="shared" si="62"/>
        <v>12275.410488085734</v>
      </c>
      <c r="R477" s="738">
        <f t="shared" si="62"/>
        <v>12335.739036077639</v>
      </c>
      <c r="S477" s="738">
        <f t="shared" si="62"/>
        <v>12307.068347638535</v>
      </c>
      <c r="T477" s="738">
        <f t="shared" si="62"/>
        <v>12257.539535353639</v>
      </c>
      <c r="U477" s="738">
        <f t="shared" si="62"/>
        <v>12445.551028315936</v>
      </c>
      <c r="V477" s="738">
        <f t="shared" si="62"/>
        <v>12318.893511847891</v>
      </c>
    </row>
    <row r="478" spans="2:22" ht="26.25">
      <c r="B478" s="374" t="s">
        <v>1110</v>
      </c>
      <c r="C478" s="740">
        <f t="shared" ref="C478:I478" si="63">C443+C414</f>
        <v>13166.938</v>
      </c>
      <c r="D478" s="740">
        <f t="shared" si="63"/>
        <v>14365.466</v>
      </c>
      <c r="E478" s="740">
        <f t="shared" si="63"/>
        <v>14388.58</v>
      </c>
      <c r="F478" s="740">
        <f t="shared" si="63"/>
        <v>15473.393</v>
      </c>
      <c r="G478" s="740">
        <f t="shared" si="63"/>
        <v>13874.903</v>
      </c>
      <c r="H478" s="740">
        <f t="shared" si="63"/>
        <v>14039.856</v>
      </c>
      <c r="I478" s="740">
        <f t="shared" si="63"/>
        <v>13458.225</v>
      </c>
      <c r="J478" s="740">
        <f t="shared" ref="J478" si="64">J443+J414</f>
        <v>12778.24</v>
      </c>
      <c r="K478" s="740"/>
      <c r="L478" s="740"/>
      <c r="M478" s="740"/>
      <c r="N478" s="740"/>
      <c r="O478" s="740"/>
      <c r="P478" s="740"/>
      <c r="Q478" s="740"/>
      <c r="R478" s="740"/>
      <c r="S478" s="740"/>
      <c r="T478" s="740"/>
      <c r="U478" s="740"/>
      <c r="V478" s="740"/>
    </row>
    <row r="479" spans="2:22" ht="26.25">
      <c r="B479" s="374" t="s">
        <v>1114</v>
      </c>
      <c r="C479" s="740"/>
      <c r="D479" s="740"/>
      <c r="E479" s="740"/>
      <c r="F479" s="740"/>
      <c r="G479" s="740"/>
      <c r="H479" s="740"/>
      <c r="I479" s="740"/>
      <c r="J479" s="740"/>
      <c r="K479" s="740"/>
      <c r="L479" s="740"/>
      <c r="M479" s="740"/>
      <c r="N479" s="740">
        <f t="shared" ref="N479:U479" si="65">N444+N415</f>
        <v>12860.878699294</v>
      </c>
      <c r="O479" s="740">
        <f t="shared" si="65"/>
        <v>12829.108247347209</v>
      </c>
      <c r="P479" s="740">
        <f t="shared" si="65"/>
        <v>12764.587273901059</v>
      </c>
      <c r="Q479" s="740">
        <f t="shared" si="65"/>
        <v>12927.29886546206</v>
      </c>
      <c r="R479" s="740">
        <f t="shared" si="65"/>
        <v>12990.831174281198</v>
      </c>
      <c r="S479" s="740">
        <f t="shared" si="65"/>
        <v>12960.637922618405</v>
      </c>
      <c r="T479" s="740">
        <f t="shared" si="65"/>
        <v>12908.47887184942</v>
      </c>
      <c r="U479" s="740">
        <f t="shared" si="65"/>
        <v>13106.474756551142</v>
      </c>
      <c r="V479" s="740">
        <f>V444+V415</f>
        <v>12973.091064777351</v>
      </c>
    </row>
    <row r="480" spans="2:22" ht="13.15">
      <c r="B480" s="374" t="s">
        <v>1111</v>
      </c>
      <c r="C480" s="739">
        <f t="shared" ref="C480:I480" si="66">C387</f>
        <v>11167.771000000001</v>
      </c>
      <c r="D480" s="739">
        <f t="shared" si="66"/>
        <v>11388.655000000001</v>
      </c>
      <c r="E480" s="739">
        <f t="shared" si="66"/>
        <v>10709.627</v>
      </c>
      <c r="F480" s="739">
        <f t="shared" si="66"/>
        <v>10973.657999999999</v>
      </c>
      <c r="G480" s="739">
        <f t="shared" si="66"/>
        <v>11052.891</v>
      </c>
      <c r="H480" s="739">
        <f t="shared" si="66"/>
        <v>11501.814</v>
      </c>
      <c r="I480" s="739">
        <f t="shared" si="66"/>
        <v>11165.638000000001</v>
      </c>
      <c r="J480" s="739">
        <f t="shared" ref="J480" si="67">J387</f>
        <v>11051.59</v>
      </c>
      <c r="K480" s="739"/>
      <c r="L480" s="739"/>
      <c r="M480" s="739"/>
      <c r="N480" s="739"/>
      <c r="O480" s="739"/>
      <c r="P480" s="739"/>
      <c r="Q480" s="739"/>
      <c r="R480" s="739"/>
      <c r="S480" s="739"/>
      <c r="T480" s="739"/>
      <c r="U480" s="739"/>
      <c r="V480" s="739"/>
    </row>
    <row r="481" spans="2:22" ht="13.15">
      <c r="B481" s="374" t="s">
        <v>1112</v>
      </c>
      <c r="C481" s="739"/>
      <c r="D481" s="739"/>
      <c r="E481" s="739"/>
      <c r="F481" s="739"/>
      <c r="G481" s="739"/>
      <c r="H481" s="739"/>
      <c r="I481" s="739"/>
      <c r="J481" s="739"/>
      <c r="K481" s="739"/>
      <c r="L481" s="739"/>
      <c r="M481" s="739"/>
      <c r="N481" s="739">
        <f t="shared" ref="N481:V481" si="68">N388</f>
        <v>13923.357851206229</v>
      </c>
      <c r="O481" s="739">
        <f t="shared" si="68"/>
        <v>14519.050044219322</v>
      </c>
      <c r="P481" s="739">
        <f t="shared" si="68"/>
        <v>14321.263173230021</v>
      </c>
      <c r="Q481" s="739">
        <f t="shared" si="68"/>
        <v>13557.202881883979</v>
      </c>
      <c r="R481" s="739">
        <f t="shared" si="68"/>
        <v>13456.16748826127</v>
      </c>
      <c r="S481" s="739">
        <f t="shared" si="68"/>
        <v>13290.605554037964</v>
      </c>
      <c r="T481" s="739">
        <f t="shared" si="68"/>
        <v>13146.630715241909</v>
      </c>
      <c r="U481" s="739">
        <f t="shared" si="68"/>
        <v>12878.532224980378</v>
      </c>
      <c r="V481" s="739">
        <f t="shared" si="68"/>
        <v>13150.194211271457</v>
      </c>
    </row>
    <row r="482" spans="2:22" ht="26.25">
      <c r="B482" s="374" t="s">
        <v>1113</v>
      </c>
      <c r="C482" s="740">
        <f t="shared" ref="C482:I482" si="69">C445+C416</f>
        <v>9113.2690000000002</v>
      </c>
      <c r="D482" s="740">
        <f t="shared" si="69"/>
        <v>10901.466</v>
      </c>
      <c r="E482" s="740">
        <f t="shared" si="69"/>
        <v>10488.264999999999</v>
      </c>
      <c r="F482" s="740">
        <f t="shared" si="69"/>
        <v>11572.531000000001</v>
      </c>
      <c r="G482" s="740">
        <f t="shared" si="69"/>
        <v>10633.466</v>
      </c>
      <c r="H482" s="740">
        <f t="shared" si="69"/>
        <v>10295.612000000001</v>
      </c>
      <c r="I482" s="740">
        <f t="shared" si="69"/>
        <v>10191.067999999999</v>
      </c>
      <c r="J482" s="740">
        <f t="shared" ref="J482" si="70">J445+J416</f>
        <v>10371.258</v>
      </c>
      <c r="K482" s="740"/>
      <c r="L482" s="740"/>
      <c r="M482" s="740"/>
      <c r="N482" s="740"/>
      <c r="O482" s="740"/>
      <c r="P482" s="740"/>
      <c r="Q482" s="740"/>
      <c r="R482" s="740"/>
      <c r="S482" s="740"/>
      <c r="T482" s="740"/>
      <c r="U482" s="740"/>
      <c r="V482" s="740"/>
    </row>
    <row r="483" spans="2:22" ht="26.25">
      <c r="B483" s="374" t="s">
        <v>1115</v>
      </c>
      <c r="C483" s="740"/>
      <c r="D483" s="740"/>
      <c r="E483" s="740"/>
      <c r="F483" s="740"/>
      <c r="G483" s="740"/>
      <c r="H483" s="740"/>
      <c r="I483" s="740"/>
      <c r="J483" s="740"/>
      <c r="K483" s="740"/>
      <c r="L483" s="740"/>
      <c r="M483" s="740"/>
      <c r="N483" s="740">
        <f t="shared" ref="N483:V483" si="71">N446+N417</f>
        <v>12269.949054544857</v>
      </c>
      <c r="O483" s="740">
        <f t="shared" si="71"/>
        <v>12385.424205696365</v>
      </c>
      <c r="P483" s="740">
        <f t="shared" si="71"/>
        <v>12329.98997593473</v>
      </c>
      <c r="Q483" s="740">
        <f t="shared" si="71"/>
        <v>12302.623943218396</v>
      </c>
      <c r="R483" s="740">
        <f t="shared" si="71"/>
        <v>12238.734646569619</v>
      </c>
      <c r="S483" s="740">
        <f t="shared" si="71"/>
        <v>12139.452542451096</v>
      </c>
      <c r="T483" s="740">
        <f t="shared" si="71"/>
        <v>12036.655192991744</v>
      </c>
      <c r="U483" s="740">
        <f t="shared" si="71"/>
        <v>11816.045686906236</v>
      </c>
      <c r="V483" s="740">
        <f t="shared" si="71"/>
        <v>12021.258666724158</v>
      </c>
    </row>
    <row r="506" spans="2:22" ht="13.15">
      <c r="B506" s="326" t="s">
        <v>1077</v>
      </c>
    </row>
    <row r="508" spans="2:22" ht="13.15">
      <c r="B508" s="311"/>
      <c r="C508" s="311" t="str">
        <f>C24</f>
        <v>2010/11</v>
      </c>
      <c r="D508" s="311" t="str">
        <f t="shared" ref="D508:V508" si="72">D24</f>
        <v>2011/12</v>
      </c>
      <c r="E508" s="311" t="str">
        <f t="shared" si="72"/>
        <v>2012/13</v>
      </c>
      <c r="F508" s="311" t="str">
        <f t="shared" si="72"/>
        <v>2013/14</v>
      </c>
      <c r="G508" s="311" t="str">
        <f t="shared" si="72"/>
        <v>2014/15</v>
      </c>
      <c r="H508" s="311" t="str">
        <f t="shared" si="72"/>
        <v>2015/16</v>
      </c>
      <c r="I508" s="311" t="str">
        <f t="shared" si="72"/>
        <v>2016/17</v>
      </c>
      <c r="J508" s="311" t="str">
        <f t="shared" si="72"/>
        <v>2017/18</v>
      </c>
      <c r="K508" s="311" t="str">
        <f t="shared" si="72"/>
        <v>2018/19</v>
      </c>
      <c r="L508" s="311" t="str">
        <f t="shared" si="72"/>
        <v>2019/20</v>
      </c>
      <c r="M508" s="311" t="str">
        <f t="shared" si="72"/>
        <v>2020/21</v>
      </c>
      <c r="N508" s="311" t="str">
        <f t="shared" si="72"/>
        <v>2021/22</v>
      </c>
      <c r="O508" s="311" t="str">
        <f t="shared" si="72"/>
        <v>2022/23</v>
      </c>
      <c r="P508" s="311" t="str">
        <f t="shared" si="72"/>
        <v>2023/24</v>
      </c>
      <c r="Q508" s="311" t="str">
        <f t="shared" si="72"/>
        <v>2024/25</v>
      </c>
      <c r="R508" s="311" t="str">
        <f t="shared" si="72"/>
        <v>2025/26</v>
      </c>
      <c r="S508" s="311" t="str">
        <f t="shared" si="72"/>
        <v>2026/27</v>
      </c>
      <c r="T508" s="311" t="str">
        <f t="shared" si="72"/>
        <v>2027/28</v>
      </c>
      <c r="U508" s="311" t="str">
        <f t="shared" si="72"/>
        <v>2028/29</v>
      </c>
      <c r="V508" s="311" t="str">
        <f t="shared" si="72"/>
        <v>2029/30</v>
      </c>
    </row>
    <row r="509" spans="2:22" ht="13.15">
      <c r="B509" s="311" t="s">
        <v>944</v>
      </c>
      <c r="C509" s="293">
        <v>47452.54</v>
      </c>
      <c r="D509" s="293">
        <v>48279.17</v>
      </c>
      <c r="E509" s="293">
        <v>51534.76</v>
      </c>
      <c r="F509" s="293">
        <v>55121.740000000005</v>
      </c>
      <c r="G509" s="293">
        <v>58525.770000000004</v>
      </c>
      <c r="H509" s="293">
        <v>61175.92</v>
      </c>
      <c r="I509" s="293">
        <v>61722.179999999993</v>
      </c>
      <c r="J509" s="293">
        <v>60166.2</v>
      </c>
      <c r="K509" s="293">
        <f>SUM(RAW_DATA_INPUTS!AQ35:AR36)</f>
        <v>58593.23</v>
      </c>
      <c r="L509" s="293"/>
      <c r="M509" s="293"/>
      <c r="N509" s="293"/>
      <c r="O509" s="293"/>
      <c r="P509" s="293"/>
      <c r="Q509" s="293"/>
      <c r="R509" s="293"/>
      <c r="S509" s="293"/>
      <c r="T509" s="293"/>
      <c r="U509" s="293"/>
      <c r="V509" s="293"/>
    </row>
    <row r="510" spans="2:22" ht="13.15">
      <c r="B510" s="311" t="s">
        <v>945</v>
      </c>
      <c r="C510" s="293">
        <v>66451.760000000009</v>
      </c>
      <c r="D510" s="293">
        <v>68553.290000000008</v>
      </c>
      <c r="E510" s="293">
        <v>70847.569999999992</v>
      </c>
      <c r="F510" s="293">
        <v>72178.290000000008</v>
      </c>
      <c r="G510" s="293">
        <v>73953.689999999988</v>
      </c>
      <c r="H510" s="293">
        <v>75148.28</v>
      </c>
      <c r="I510" s="293">
        <v>76665.06</v>
      </c>
      <c r="J510" s="293">
        <v>77604.600000000006</v>
      </c>
      <c r="K510" s="293">
        <f>SUM(RAW_DATA_INPUTS!AQ37:AR38)</f>
        <v>79022.14</v>
      </c>
      <c r="L510" s="293"/>
      <c r="M510" s="293"/>
      <c r="N510" s="293"/>
      <c r="O510" s="293"/>
      <c r="P510" s="293"/>
      <c r="Q510" s="293"/>
      <c r="R510" s="293"/>
      <c r="S510" s="293"/>
      <c r="T510" s="293"/>
      <c r="U510" s="293"/>
      <c r="V510" s="293"/>
    </row>
    <row r="511" spans="2:22" ht="13.15">
      <c r="B511" s="311" t="s">
        <v>946</v>
      </c>
      <c r="C511" s="293">
        <v>51273.79</v>
      </c>
      <c r="D511" s="293">
        <v>53672.45</v>
      </c>
      <c r="E511" s="293">
        <v>56304.729999999996</v>
      </c>
      <c r="F511" s="293">
        <v>58579.9</v>
      </c>
      <c r="G511" s="293">
        <v>60543.14</v>
      </c>
      <c r="H511" s="293">
        <v>61428.55</v>
      </c>
      <c r="I511" s="293">
        <v>62059.95</v>
      </c>
      <c r="J511" s="293">
        <v>62365.86</v>
      </c>
      <c r="K511" s="293">
        <f>SUM(RAW_DATA_INPUTS!AQ39:AR40)</f>
        <v>63306.11</v>
      </c>
      <c r="L511" s="293"/>
      <c r="M511" s="293"/>
      <c r="N511" s="293"/>
      <c r="O511" s="293"/>
      <c r="P511" s="293"/>
      <c r="Q511" s="293"/>
      <c r="R511" s="293"/>
      <c r="S511" s="293"/>
      <c r="T511" s="293"/>
      <c r="U511" s="293"/>
      <c r="V511" s="293"/>
    </row>
    <row r="512" spans="2:22" ht="13.15">
      <c r="B512" s="311" t="s">
        <v>947</v>
      </c>
      <c r="C512" s="293">
        <v>45497.29</v>
      </c>
      <c r="D512" s="293">
        <v>43059.880000000005</v>
      </c>
      <c r="E512" s="293">
        <v>40575.300000000003</v>
      </c>
      <c r="F512" s="293">
        <v>38788.58</v>
      </c>
      <c r="G512" s="293">
        <v>37300.78</v>
      </c>
      <c r="H512" s="293">
        <v>36789.72</v>
      </c>
      <c r="I512" s="293">
        <v>36632.949999999997</v>
      </c>
      <c r="J512" s="293">
        <v>36477.74</v>
      </c>
      <c r="K512" s="293">
        <f>SUM(RAW_DATA_INPUTS!AQ41:AR42)</f>
        <v>36584.75</v>
      </c>
      <c r="L512" s="293"/>
      <c r="M512" s="293"/>
      <c r="N512" s="293"/>
      <c r="O512" s="293"/>
      <c r="P512" s="293"/>
      <c r="Q512" s="293"/>
      <c r="R512" s="293"/>
      <c r="S512" s="293"/>
      <c r="T512" s="293"/>
      <c r="U512" s="293"/>
      <c r="V512" s="293"/>
    </row>
    <row r="513" spans="2:22" ht="13.15">
      <c r="B513" s="311" t="s">
        <v>948</v>
      </c>
      <c r="C513" s="293">
        <v>5935.7199999999993</v>
      </c>
      <c r="D513" s="293">
        <v>6161.25</v>
      </c>
      <c r="E513" s="293">
        <v>6498.84</v>
      </c>
      <c r="F513" s="293">
        <v>6524.45</v>
      </c>
      <c r="G513" s="293">
        <v>6445.82</v>
      </c>
      <c r="H513" s="293">
        <v>6315.98</v>
      </c>
      <c r="I513" s="293">
        <v>6203.3799999999992</v>
      </c>
      <c r="J513" s="293">
        <v>5824.3600000000006</v>
      </c>
      <c r="K513" s="293">
        <f>SUM(RAW_DATA_INPUTS!AQ43:AR44)</f>
        <v>5689.16</v>
      </c>
      <c r="L513" s="293"/>
      <c r="M513" s="293"/>
      <c r="N513" s="293"/>
      <c r="O513" s="293"/>
      <c r="P513" s="293"/>
      <c r="Q513" s="293"/>
      <c r="R513" s="293"/>
      <c r="S513" s="293"/>
      <c r="T513" s="293"/>
      <c r="U513" s="293"/>
      <c r="V513" s="293"/>
    </row>
    <row r="514" spans="2:22" ht="13.15">
      <c r="B514" s="311" t="s">
        <v>949</v>
      </c>
      <c r="C514" s="309"/>
      <c r="D514" s="309"/>
      <c r="E514" s="309"/>
      <c r="F514" s="309"/>
      <c r="G514" s="309"/>
      <c r="H514" s="309"/>
      <c r="I514" s="309"/>
      <c r="J514" s="309"/>
      <c r="K514" s="309">
        <f>K509</f>
        <v>58593.23</v>
      </c>
      <c r="L514" s="309">
        <f>Primary_1!C340+Primary_1!C341+Primary_1!C356+Primary_1!C357</f>
        <v>58397.909247652926</v>
      </c>
      <c r="M514" s="309">
        <f>Primary_1!D340+Primary_1!D341+Primary_1!D356+Primary_1!D357</f>
        <v>58861.093666413406</v>
      </c>
      <c r="N514" s="309">
        <f>Primary_1!E340+Primary_1!E341+Primary_1!E356+Primary_1!E357</f>
        <v>59251.742270636212</v>
      </c>
      <c r="O514" s="309">
        <f>Primary_1!F340+Primary_1!F341+Primary_1!F356+Primary_1!F357</f>
        <v>59664.885695146717</v>
      </c>
      <c r="P514" s="309">
        <f>Primary_1!G340+Primary_1!G341+Primary_1!G356+Primary_1!G357</f>
        <v>60044.052541347701</v>
      </c>
      <c r="Q514" s="309">
        <f>Primary_1!H340+Primary_1!H341+Primary_1!H356+Primary_1!H357</f>
        <v>60589.207462355887</v>
      </c>
      <c r="R514" s="309">
        <f>Primary_1!I340+Primary_1!I341+Primary_1!I356+Primary_1!I357</f>
        <v>61133.440265673664</v>
      </c>
      <c r="S514" s="309">
        <f>Primary_1!J340+Primary_1!J341+Primary_1!J356+Primary_1!J357</f>
        <v>61557.913510821025</v>
      </c>
      <c r="T514" s="309">
        <f>Primary_1!K340+Primary_1!K341+Primary_1!K356+Primary_1!K357</f>
        <v>61850.681590259861</v>
      </c>
      <c r="U514" s="309">
        <f>Primary_1!L340+Primary_1!L341+Primary_1!L356+Primary_1!L357</f>
        <v>62296.929415751765</v>
      </c>
      <c r="V514" s="309">
        <f>Primary_1!M340+Primary_1!M341+Primary_1!M356+Primary_1!M357</f>
        <v>62512.026724850031</v>
      </c>
    </row>
    <row r="515" spans="2:22" ht="13.15">
      <c r="B515" s="311" t="s">
        <v>950</v>
      </c>
      <c r="C515" s="309"/>
      <c r="D515" s="309"/>
      <c r="E515" s="309"/>
      <c r="F515" s="309"/>
      <c r="G515" s="309"/>
      <c r="H515" s="309"/>
      <c r="I515" s="309"/>
      <c r="J515" s="309"/>
      <c r="K515" s="309">
        <f>K510</f>
        <v>79022.14</v>
      </c>
      <c r="L515" s="309">
        <f>Primary_1!C342+Primary_1!C343+Primary_1!C358+Primary_1!C359</f>
        <v>79197.765168983387</v>
      </c>
      <c r="M515" s="309">
        <f>Primary_1!D342+Primary_1!D343+Primary_1!D358+Primary_1!D359</f>
        <v>78699.495656352781</v>
      </c>
      <c r="N515" s="309">
        <f>Primary_1!E342+Primary_1!E343+Primary_1!E358+Primary_1!E359</f>
        <v>77744.786240547503</v>
      </c>
      <c r="O515" s="309">
        <f>Primary_1!F342+Primary_1!F343+Primary_1!F358+Primary_1!F359</f>
        <v>76622.615867991728</v>
      </c>
      <c r="P515" s="309">
        <f>Primary_1!G342+Primary_1!G343+Primary_1!G358+Primary_1!G359</f>
        <v>75524.735654731892</v>
      </c>
      <c r="Q515" s="309">
        <f>Primary_1!H342+Primary_1!H343+Primary_1!H358+Primary_1!H359</f>
        <v>74622.026442051152</v>
      </c>
      <c r="R515" s="309">
        <f>Primary_1!I342+Primary_1!I343+Primary_1!I358+Primary_1!I359</f>
        <v>73900.245989505856</v>
      </c>
      <c r="S515" s="309">
        <f>Primary_1!J342+Primary_1!J343+Primary_1!J358+Primary_1!J359</f>
        <v>73320.076765439022</v>
      </c>
      <c r="T515" s="309">
        <f>Primary_1!K342+Primary_1!K343+Primary_1!K358+Primary_1!K359</f>
        <v>72858.008430236267</v>
      </c>
      <c r="U515" s="309">
        <f>Primary_1!L342+Primary_1!L343+Primary_1!L358+Primary_1!L359</f>
        <v>72605.921780320379</v>
      </c>
      <c r="V515" s="309">
        <f>Primary_1!M342+Primary_1!M343+Primary_1!M358+Primary_1!M359</f>
        <v>72395.004554410436</v>
      </c>
    </row>
    <row r="516" spans="2:22" ht="13.15">
      <c r="B516" s="311" t="s">
        <v>951</v>
      </c>
      <c r="C516" s="309"/>
      <c r="D516" s="309"/>
      <c r="E516" s="309"/>
      <c r="F516" s="309"/>
      <c r="G516" s="309"/>
      <c r="H516" s="309"/>
      <c r="I516" s="309"/>
      <c r="J516" s="309"/>
      <c r="K516" s="309">
        <f>K511</f>
        <v>63306.11</v>
      </c>
      <c r="L516" s="309">
        <f>Primary_1!C344+Primary_1!C345+Primary_1!C360+Primary_1!C361</f>
        <v>63450.024745975417</v>
      </c>
      <c r="M516" s="309">
        <f>Primary_1!D344+Primary_1!D345+Primary_1!D360+Primary_1!D361</f>
        <v>63707.428482720046</v>
      </c>
      <c r="N516" s="309">
        <f>Primary_1!E344+Primary_1!E345+Primary_1!E360+Primary_1!E361</f>
        <v>63907.659381647893</v>
      </c>
      <c r="O516" s="309">
        <f>Primary_1!F344+Primary_1!F345+Primary_1!F360+Primary_1!F361</f>
        <v>64040.157231403777</v>
      </c>
      <c r="P516" s="309">
        <f>Primary_1!G344+Primary_1!G345+Primary_1!G360+Primary_1!G361</f>
        <v>64107.242032281509</v>
      </c>
      <c r="Q516" s="309">
        <f>Primary_1!H344+Primary_1!H345+Primary_1!H360+Primary_1!H361</f>
        <v>64161.578340790096</v>
      </c>
      <c r="R516" s="309">
        <f>Primary_1!I344+Primary_1!I345+Primary_1!I360+Primary_1!I361</f>
        <v>64161.863842653242</v>
      </c>
      <c r="S516" s="309">
        <f>Primary_1!J344+Primary_1!J345+Primary_1!J360+Primary_1!J361</f>
        <v>64082.633166350599</v>
      </c>
      <c r="T516" s="309">
        <f>Primary_1!K344+Primary_1!K345+Primary_1!K360+Primary_1!K361</f>
        <v>63930.84085940443</v>
      </c>
      <c r="U516" s="309">
        <f>Primary_1!L344+Primary_1!L345+Primary_1!L360+Primary_1!L361</f>
        <v>63805.991027765485</v>
      </c>
      <c r="V516" s="309">
        <f>Primary_1!M344+Primary_1!M345+Primary_1!M360+Primary_1!M361</f>
        <v>63611.968599506326</v>
      </c>
    </row>
    <row r="517" spans="2:22" ht="13.15">
      <c r="B517" s="311" t="s">
        <v>952</v>
      </c>
      <c r="C517" s="309"/>
      <c r="D517" s="309"/>
      <c r="E517" s="309"/>
      <c r="F517" s="309"/>
      <c r="G517" s="309"/>
      <c r="H517" s="309"/>
      <c r="I517" s="309"/>
      <c r="J517" s="309"/>
      <c r="K517" s="309">
        <f>K512</f>
        <v>36584.75</v>
      </c>
      <c r="L517" s="309">
        <f>Primary_1!C346+Primary_1!C347+Primary_1!C362+Primary_1!C363</f>
        <v>35919.407892833791</v>
      </c>
      <c r="M517" s="309">
        <f>Primary_1!D346+Primary_1!D347+Primary_1!D362+Primary_1!D363</f>
        <v>35440.722857612782</v>
      </c>
      <c r="N517" s="309">
        <f>Primary_1!E346+Primary_1!E347+Primary_1!E362+Primary_1!E363</f>
        <v>35050.800082219321</v>
      </c>
      <c r="O517" s="309">
        <f>Primary_1!F346+Primary_1!F347+Primary_1!F362+Primary_1!F363</f>
        <v>34736.792478510499</v>
      </c>
      <c r="P517" s="309">
        <f>Primary_1!G346+Primary_1!G347+Primary_1!G362+Primary_1!G363</f>
        <v>34499.153207833377</v>
      </c>
      <c r="Q517" s="309">
        <f>Primary_1!H346+Primary_1!H347+Primary_1!H362+Primary_1!H363</f>
        <v>34352.571831921276</v>
      </c>
      <c r="R517" s="309">
        <f>Primary_1!I346+Primary_1!I347+Primary_1!I362+Primary_1!I363</f>
        <v>34264.759883582563</v>
      </c>
      <c r="S517" s="309">
        <f>Primary_1!J346+Primary_1!J347+Primary_1!J362+Primary_1!J363</f>
        <v>34206.833366398358</v>
      </c>
      <c r="T517" s="309">
        <f>Primary_1!K346+Primary_1!K347+Primary_1!K362+Primary_1!K363</f>
        <v>34163.031254429698</v>
      </c>
      <c r="U517" s="309">
        <f>Primary_1!L346+Primary_1!L347+Primary_1!L362+Primary_1!L363</f>
        <v>34160.035143038163</v>
      </c>
      <c r="V517" s="309">
        <f>Primary_1!M346+Primary_1!M347+Primary_1!M362+Primary_1!M363</f>
        <v>34139.953418337973</v>
      </c>
    </row>
    <row r="518" spans="2:22" ht="13.15">
      <c r="B518" s="311" t="s">
        <v>953</v>
      </c>
      <c r="C518" s="309"/>
      <c r="D518" s="309"/>
      <c r="E518" s="309"/>
      <c r="F518" s="309"/>
      <c r="G518" s="309"/>
      <c r="H518" s="309"/>
      <c r="I518" s="309"/>
      <c r="J518" s="309"/>
      <c r="K518" s="309">
        <f>K513</f>
        <v>5689.16</v>
      </c>
      <c r="L518" s="309">
        <f>Primary_1!C348+Primary_1!C349+Primary_1!C364+Primary_1!C365</f>
        <v>5949.1488537720033</v>
      </c>
      <c r="M518" s="309">
        <f>Primary_1!D348+Primary_1!D349+Primary_1!D364+Primary_1!D365</f>
        <v>6036.8700799603948</v>
      </c>
      <c r="N518" s="309">
        <f>Primary_1!E348+Primary_1!E349+Primary_1!E364+Primary_1!E365</f>
        <v>6029.8575751107282</v>
      </c>
      <c r="O518" s="309">
        <f>Primary_1!F348+Primary_1!F349+Primary_1!F364+Primary_1!F365</f>
        <v>5982.7937224289763</v>
      </c>
      <c r="P518" s="309">
        <f>Primary_1!G348+Primary_1!G349+Primary_1!G364+Primary_1!G365</f>
        <v>5921.4612850869689</v>
      </c>
      <c r="Q518" s="309">
        <f>Primary_1!H348+Primary_1!H349+Primary_1!H364+Primary_1!H365</f>
        <v>5865.4175045009088</v>
      </c>
      <c r="R518" s="309">
        <f>Primary_1!I348+Primary_1!I349+Primary_1!I364+Primary_1!I365</f>
        <v>5816.8262013158228</v>
      </c>
      <c r="S518" s="309">
        <f>Primary_1!J348+Primary_1!J349+Primary_1!J364+Primary_1!J365</f>
        <v>5774.8442215885107</v>
      </c>
      <c r="T518" s="309">
        <f>Primary_1!K348+Primary_1!K349+Primary_1!K364+Primary_1!K365</f>
        <v>5739.2824481441694</v>
      </c>
      <c r="U518" s="309">
        <f>Primary_1!L348+Primary_1!L349+Primary_1!L364+Primary_1!L365</f>
        <v>5717.3003396381282</v>
      </c>
      <c r="V518" s="309">
        <f>Primary_1!M348+Primary_1!M349+Primary_1!M364+Primary_1!M365</f>
        <v>5697.1303912602543</v>
      </c>
    </row>
    <row r="519" spans="2:22" ht="13.15">
      <c r="B519" s="311" t="s">
        <v>954</v>
      </c>
      <c r="C519" s="293">
        <v>52021.485000000001</v>
      </c>
      <c r="D519" s="293">
        <v>49427.976999999999</v>
      </c>
      <c r="E519" s="293">
        <v>49770.748999999996</v>
      </c>
      <c r="F519" s="293">
        <v>48396.415000000001</v>
      </c>
      <c r="G519" s="293">
        <v>47488.129000000001</v>
      </c>
      <c r="H519" s="293">
        <v>46025.069000000003</v>
      </c>
      <c r="I519" s="293">
        <v>44637.279999999999</v>
      </c>
      <c r="J519" s="293">
        <v>42855.979000000007</v>
      </c>
      <c r="K519" s="293">
        <f>SUM(RAW_DATA_INPUTS!AO35:AP36)</f>
        <v>41524.025999999998</v>
      </c>
      <c r="L519" s="293"/>
      <c r="M519" s="293"/>
      <c r="N519" s="293"/>
      <c r="O519" s="293"/>
      <c r="P519" s="293"/>
      <c r="Q519" s="293"/>
      <c r="R519" s="293"/>
      <c r="S519" s="293"/>
      <c r="T519" s="293"/>
      <c r="U519" s="293"/>
      <c r="V519" s="293"/>
    </row>
    <row r="520" spans="2:22" ht="13.15">
      <c r="B520" s="311" t="s">
        <v>955</v>
      </c>
      <c r="C520" s="293">
        <v>71398.508000000002</v>
      </c>
      <c r="D520" s="293">
        <v>72762.735000000015</v>
      </c>
      <c r="E520" s="293">
        <v>74545.539000000004</v>
      </c>
      <c r="F520" s="293">
        <v>75036.560999999987</v>
      </c>
      <c r="G520" s="293">
        <v>75461.262000000002</v>
      </c>
      <c r="H520" s="293">
        <v>74422.567999999999</v>
      </c>
      <c r="I520" s="293">
        <v>74223.252999999997</v>
      </c>
      <c r="J520" s="293">
        <v>73251.301000000007</v>
      </c>
      <c r="K520" s="293">
        <f>SUM(RAW_DATA_INPUTS!AO37:AP38)</f>
        <v>73032.438999999998</v>
      </c>
      <c r="L520" s="293"/>
      <c r="M520" s="293"/>
      <c r="N520" s="293"/>
      <c r="O520" s="293"/>
      <c r="P520" s="293"/>
      <c r="Q520" s="293"/>
      <c r="R520" s="293"/>
      <c r="S520" s="293"/>
      <c r="T520" s="293"/>
      <c r="U520" s="293"/>
      <c r="V520" s="293"/>
    </row>
    <row r="521" spans="2:22" ht="13.15">
      <c r="B521" s="311" t="s">
        <v>956</v>
      </c>
      <c r="C521" s="293">
        <v>51079.278000000006</v>
      </c>
      <c r="D521" s="293">
        <v>52010.161</v>
      </c>
      <c r="E521" s="293">
        <v>53837.861000000004</v>
      </c>
      <c r="F521" s="293">
        <v>54679.712000000007</v>
      </c>
      <c r="G521" s="293">
        <v>55404.614000000001</v>
      </c>
      <c r="H521" s="293">
        <v>55716.147999999994</v>
      </c>
      <c r="I521" s="293">
        <v>56397.079000000005</v>
      </c>
      <c r="J521" s="293">
        <v>56883.947999999997</v>
      </c>
      <c r="K521" s="293">
        <f>SUM(RAW_DATA_INPUTS!AO39:AP40)</f>
        <v>57941.193999999996</v>
      </c>
      <c r="L521" s="293"/>
      <c r="M521" s="293"/>
      <c r="N521" s="293"/>
      <c r="O521" s="293"/>
      <c r="P521" s="293"/>
      <c r="Q521" s="293"/>
      <c r="R521" s="293"/>
      <c r="S521" s="293"/>
      <c r="T521" s="293"/>
      <c r="U521" s="293"/>
      <c r="V521" s="293"/>
    </row>
    <row r="522" spans="2:22" ht="13.15">
      <c r="B522" s="311" t="s">
        <v>957</v>
      </c>
      <c r="C522" s="293">
        <v>45105.938000000002</v>
      </c>
      <c r="D522" s="293">
        <v>42371.026999999995</v>
      </c>
      <c r="E522" s="293">
        <v>40042.154999999999</v>
      </c>
      <c r="F522" s="293">
        <v>37764.558999999994</v>
      </c>
      <c r="G522" s="293">
        <v>35865.891000000003</v>
      </c>
      <c r="H522" s="293">
        <v>34353.050999999999</v>
      </c>
      <c r="I522" s="293">
        <v>33008.44</v>
      </c>
      <c r="J522" s="293">
        <v>31819.252999999997</v>
      </c>
      <c r="K522" s="293">
        <f>SUM(RAW_DATA_INPUTS!AO41:AP42)</f>
        <v>31741.007000000001</v>
      </c>
      <c r="L522" s="293"/>
      <c r="M522" s="293"/>
      <c r="N522" s="293"/>
      <c r="O522" s="293"/>
      <c r="P522" s="293"/>
      <c r="Q522" s="293"/>
      <c r="R522" s="293"/>
      <c r="S522" s="293"/>
      <c r="T522" s="293"/>
      <c r="U522" s="293"/>
      <c r="V522" s="293"/>
    </row>
    <row r="523" spans="2:22" ht="13.15">
      <c r="B523" s="311" t="s">
        <v>958</v>
      </c>
      <c r="C523" s="293">
        <v>5193.2419999999993</v>
      </c>
      <c r="D523" s="293">
        <v>5278.9149999999991</v>
      </c>
      <c r="E523" s="293">
        <v>5310.4449999999997</v>
      </c>
      <c r="F523" s="293">
        <v>5224.3109999999997</v>
      </c>
      <c r="G523" s="293">
        <v>5098.357</v>
      </c>
      <c r="H523" s="293">
        <v>4879.9259999999995</v>
      </c>
      <c r="I523" s="293">
        <v>4654.3820000000005</v>
      </c>
      <c r="J523" s="293">
        <v>4526.366</v>
      </c>
      <c r="K523" s="293">
        <f>SUM(RAW_DATA_INPUTS!AO43:AP44)</f>
        <v>4545.5230000000001</v>
      </c>
      <c r="L523" s="293"/>
      <c r="M523" s="293"/>
      <c r="N523" s="293"/>
      <c r="O523" s="293"/>
      <c r="P523" s="293"/>
      <c r="Q523" s="293"/>
      <c r="R523" s="293"/>
      <c r="S523" s="293"/>
      <c r="T523" s="293"/>
      <c r="U523" s="293"/>
      <c r="V523" s="293"/>
    </row>
    <row r="524" spans="2:22" ht="13.15">
      <c r="B524" s="311" t="s">
        <v>959</v>
      </c>
      <c r="C524" s="309"/>
      <c r="D524" s="309"/>
      <c r="E524" s="309"/>
      <c r="F524" s="309"/>
      <c r="G524" s="309"/>
      <c r="H524" s="309"/>
      <c r="I524" s="309"/>
      <c r="J524" s="309"/>
      <c r="K524" s="309">
        <f>K519</f>
        <v>41524.025999999998</v>
      </c>
      <c r="L524" s="309">
        <f t="shared" ref="L524:V524" si="73">I554+I555</f>
        <v>43833.268764829831</v>
      </c>
      <c r="M524" s="309">
        <f t="shared" si="73"/>
        <v>46024.191669831242</v>
      </c>
      <c r="N524" s="309">
        <f t="shared" si="73"/>
        <v>48135.397953678199</v>
      </c>
      <c r="O524" s="309">
        <f t="shared" si="73"/>
        <v>50152.842062324598</v>
      </c>
      <c r="P524" s="309">
        <f t="shared" si="73"/>
        <v>51633.811748329637</v>
      </c>
      <c r="Q524" s="309">
        <f t="shared" si="73"/>
        <v>52379.262406563386</v>
      </c>
      <c r="R524" s="309">
        <f t="shared" si="73"/>
        <v>52879.586842198092</v>
      </c>
      <c r="S524" s="309">
        <f t="shared" si="73"/>
        <v>53132.463507832981</v>
      </c>
      <c r="T524" s="309">
        <f t="shared" si="73"/>
        <v>53199.732572847519</v>
      </c>
      <c r="U524" s="309">
        <f t="shared" si="73"/>
        <v>53000.225605404965</v>
      </c>
      <c r="V524" s="309">
        <f t="shared" si="73"/>
        <v>53091.084945648763</v>
      </c>
    </row>
    <row r="525" spans="2:22" ht="13.15">
      <c r="B525" s="311" t="s">
        <v>960</v>
      </c>
      <c r="C525" s="309"/>
      <c r="D525" s="309"/>
      <c r="E525" s="309"/>
      <c r="F525" s="309"/>
      <c r="G525" s="309"/>
      <c r="H525" s="309"/>
      <c r="I525" s="309"/>
      <c r="J525" s="309"/>
      <c r="K525" s="309">
        <f>K520</f>
        <v>73032.438999999998</v>
      </c>
      <c r="L525" s="309">
        <f t="shared" ref="L525:V525" si="74">I556+I557</f>
        <v>72014.718854635488</v>
      </c>
      <c r="M525" s="309">
        <f t="shared" si="74"/>
        <v>70918.52233112391</v>
      </c>
      <c r="N525" s="309">
        <f t="shared" si="74"/>
        <v>70049.906658955821</v>
      </c>
      <c r="O525" s="309">
        <f t="shared" si="74"/>
        <v>69472.179927653982</v>
      </c>
      <c r="P525" s="309">
        <f t="shared" si="74"/>
        <v>69076.806529281079</v>
      </c>
      <c r="Q525" s="309">
        <f t="shared" si="74"/>
        <v>68695.89880314999</v>
      </c>
      <c r="R525" s="309">
        <f t="shared" si="74"/>
        <v>68440.477769714838</v>
      </c>
      <c r="S525" s="309">
        <f t="shared" si="74"/>
        <v>68246.242185535812</v>
      </c>
      <c r="T525" s="309">
        <f t="shared" si="74"/>
        <v>68081.944587616905</v>
      </c>
      <c r="U525" s="309">
        <f t="shared" si="74"/>
        <v>67861.676059554637</v>
      </c>
      <c r="V525" s="309">
        <f t="shared" si="74"/>
        <v>67796.431222732557</v>
      </c>
    </row>
    <row r="526" spans="2:22" ht="13.15">
      <c r="B526" s="311" t="s">
        <v>961</v>
      </c>
      <c r="C526" s="309"/>
      <c r="D526" s="309"/>
      <c r="E526" s="309"/>
      <c r="F526" s="309"/>
      <c r="G526" s="309"/>
      <c r="H526" s="309"/>
      <c r="I526" s="309"/>
      <c r="J526" s="309"/>
      <c r="K526" s="309">
        <f>K521</f>
        <v>57941.193999999996</v>
      </c>
      <c r="L526" s="309">
        <f t="shared" ref="L526:V526" si="75">I558+I559</f>
        <v>58642.368437396901</v>
      </c>
      <c r="M526" s="309">
        <f t="shared" si="75"/>
        <v>59127.989945008354</v>
      </c>
      <c r="N526" s="309">
        <f t="shared" si="75"/>
        <v>59502.404653815131</v>
      </c>
      <c r="O526" s="309">
        <f t="shared" si="75"/>
        <v>59748.714531179372</v>
      </c>
      <c r="P526" s="309">
        <f t="shared" si="75"/>
        <v>59829.634410087936</v>
      </c>
      <c r="Q526" s="309">
        <f t="shared" si="75"/>
        <v>59686.376859009797</v>
      </c>
      <c r="R526" s="309">
        <f t="shared" si="75"/>
        <v>59462.294229565108</v>
      </c>
      <c r="S526" s="309">
        <f t="shared" si="75"/>
        <v>59169.680896659651</v>
      </c>
      <c r="T526" s="309">
        <f t="shared" si="75"/>
        <v>58835.742755020685</v>
      </c>
      <c r="U526" s="309">
        <f t="shared" si="75"/>
        <v>58439.873482728013</v>
      </c>
      <c r="V526" s="309">
        <f t="shared" si="75"/>
        <v>58152.088437218445</v>
      </c>
    </row>
    <row r="527" spans="2:22" ht="13.15">
      <c r="B527" s="311" t="s">
        <v>962</v>
      </c>
      <c r="C527" s="309"/>
      <c r="D527" s="309"/>
      <c r="E527" s="309"/>
      <c r="F527" s="309"/>
      <c r="G527" s="309"/>
      <c r="H527" s="309"/>
      <c r="I527" s="309"/>
      <c r="J527" s="309"/>
      <c r="K527" s="309">
        <f>K522</f>
        <v>31741.007000000001</v>
      </c>
      <c r="L527" s="309">
        <f t="shared" ref="L527:V527" si="76">I560+I561</f>
        <v>31274.205602964495</v>
      </c>
      <c r="M527" s="309">
        <f t="shared" si="76"/>
        <v>31081.399381015646</v>
      </c>
      <c r="N527" s="309">
        <f t="shared" si="76"/>
        <v>31089.005154715633</v>
      </c>
      <c r="O527" s="309">
        <f t="shared" si="76"/>
        <v>31200.478694828827</v>
      </c>
      <c r="P527" s="309">
        <f t="shared" si="76"/>
        <v>31330.796432996329</v>
      </c>
      <c r="Q527" s="309">
        <f t="shared" si="76"/>
        <v>31401.950399995545</v>
      </c>
      <c r="R527" s="309">
        <f t="shared" si="76"/>
        <v>31458.812786411247</v>
      </c>
      <c r="S527" s="309">
        <f t="shared" si="76"/>
        <v>31481.468235029894</v>
      </c>
      <c r="T527" s="309">
        <f t="shared" si="76"/>
        <v>31467.138303708307</v>
      </c>
      <c r="U527" s="309">
        <f t="shared" si="76"/>
        <v>31394.024466193077</v>
      </c>
      <c r="V527" s="309">
        <f t="shared" si="76"/>
        <v>31351.781081675366</v>
      </c>
    </row>
    <row r="528" spans="2:22" ht="13.15">
      <c r="B528" s="311" t="s">
        <v>963</v>
      </c>
      <c r="C528" s="309"/>
      <c r="D528" s="309"/>
      <c r="E528" s="309"/>
      <c r="F528" s="309"/>
      <c r="G528" s="309"/>
      <c r="H528" s="309"/>
      <c r="I528" s="309"/>
      <c r="J528" s="309"/>
      <c r="K528" s="309">
        <f>K523</f>
        <v>4545.5230000000001</v>
      </c>
      <c r="L528" s="309">
        <f t="shared" ref="L528:V528" si="77">I562+I563</f>
        <v>5118.8401253807624</v>
      </c>
      <c r="M528" s="309">
        <f t="shared" si="77"/>
        <v>5370.4958243628034</v>
      </c>
      <c r="N528" s="309">
        <f t="shared" si="77"/>
        <v>5476.4412101029502</v>
      </c>
      <c r="O528" s="309">
        <f t="shared" si="77"/>
        <v>5524.4835638222257</v>
      </c>
      <c r="P528" s="309">
        <f t="shared" si="77"/>
        <v>5538.2314531168313</v>
      </c>
      <c r="Q528" s="309">
        <f t="shared" si="77"/>
        <v>5526.4431281027564</v>
      </c>
      <c r="R528" s="309">
        <f t="shared" si="77"/>
        <v>5513.5108969971434</v>
      </c>
      <c r="S528" s="309">
        <f t="shared" si="77"/>
        <v>5500.1015030008648</v>
      </c>
      <c r="T528" s="309">
        <f t="shared" si="77"/>
        <v>5487.0050304799743</v>
      </c>
      <c r="U528" s="309">
        <f t="shared" si="77"/>
        <v>5468.4116094013825</v>
      </c>
      <c r="V528" s="309">
        <f t="shared" si="77"/>
        <v>5464.4820452362246</v>
      </c>
    </row>
    <row r="529" spans="1:22">
      <c r="A529" s="1083">
        <f>SUM(C529:V529)</f>
        <v>0</v>
      </c>
      <c r="B529" s="1083"/>
      <c r="C529" s="1083">
        <f>SUM(C509:C513)+SUM(C519:C523)-C25-C27</f>
        <v>0</v>
      </c>
      <c r="D529" s="1083">
        <f t="shared" ref="D529:H529" si="78">SUM(D509:D513)+SUM(D519:D523)-D25-D27</f>
        <v>0</v>
      </c>
      <c r="E529" s="1083">
        <f t="shared" si="78"/>
        <v>0</v>
      </c>
      <c r="F529" s="1083">
        <f t="shared" si="78"/>
        <v>0</v>
      </c>
      <c r="G529" s="1083">
        <f t="shared" si="78"/>
        <v>0</v>
      </c>
      <c r="H529" s="1083">
        <f t="shared" si="78"/>
        <v>0</v>
      </c>
      <c r="I529" s="1083">
        <f>I514+I515+I516+I517+I518-I26</f>
        <v>0</v>
      </c>
      <c r="J529" s="1083">
        <f>J514+J515+J516+J517+J518-J26</f>
        <v>0</v>
      </c>
      <c r="K529" s="1083">
        <f>K514+K515+K516+K517+K518-K26</f>
        <v>0</v>
      </c>
      <c r="L529" s="1083">
        <f t="shared" ref="L529:V529" si="79">L514+L515+L516+L517+L518-L26</f>
        <v>0</v>
      </c>
      <c r="M529" s="1083">
        <f t="shared" si="79"/>
        <v>0</v>
      </c>
      <c r="N529" s="1083">
        <f t="shared" si="79"/>
        <v>0</v>
      </c>
      <c r="O529" s="1083">
        <f t="shared" si="79"/>
        <v>0</v>
      </c>
      <c r="P529" s="1083">
        <f t="shared" si="79"/>
        <v>0</v>
      </c>
      <c r="Q529" s="1083">
        <f t="shared" si="79"/>
        <v>0</v>
      </c>
      <c r="R529" s="1083">
        <f t="shared" si="79"/>
        <v>0</v>
      </c>
      <c r="S529" s="1083">
        <f t="shared" si="79"/>
        <v>0</v>
      </c>
      <c r="T529" s="1083">
        <f t="shared" si="79"/>
        <v>0</v>
      </c>
      <c r="U529" s="1083">
        <f t="shared" si="79"/>
        <v>0</v>
      </c>
      <c r="V529" s="1083">
        <f t="shared" si="79"/>
        <v>0</v>
      </c>
    </row>
    <row r="530" spans="1:22">
      <c r="A530" s="1083">
        <f>SUM(C530:V530)</f>
        <v>0</v>
      </c>
      <c r="B530" s="1083"/>
      <c r="C530" s="1083"/>
      <c r="D530" s="1083"/>
      <c r="E530" s="1083"/>
      <c r="F530" s="1083"/>
      <c r="G530" s="1083"/>
      <c r="H530" s="1083"/>
      <c r="I530" s="1083"/>
      <c r="J530" s="1083"/>
      <c r="K530" s="1083">
        <f t="shared" ref="K530:V530" si="80">SUM(K524:K528)-K28</f>
        <v>0</v>
      </c>
      <c r="L530" s="1083">
        <f t="shared" si="80"/>
        <v>0</v>
      </c>
      <c r="M530" s="1083">
        <f t="shared" si="80"/>
        <v>0</v>
      </c>
      <c r="N530" s="1083">
        <f t="shared" si="80"/>
        <v>0</v>
      </c>
      <c r="O530" s="1083">
        <f t="shared" si="80"/>
        <v>0</v>
      </c>
      <c r="P530" s="1083">
        <f t="shared" si="80"/>
        <v>0</v>
      </c>
      <c r="Q530" s="1083">
        <f t="shared" si="80"/>
        <v>0</v>
      </c>
      <c r="R530" s="1083">
        <f t="shared" si="80"/>
        <v>0</v>
      </c>
      <c r="S530" s="1083">
        <f t="shared" si="80"/>
        <v>0</v>
      </c>
      <c r="T530" s="1083">
        <f t="shared" si="80"/>
        <v>0</v>
      </c>
      <c r="U530" s="1083">
        <f t="shared" si="80"/>
        <v>0</v>
      </c>
      <c r="V530" s="1083">
        <f t="shared" si="80"/>
        <v>0</v>
      </c>
    </row>
    <row r="553" spans="4:21">
      <c r="D553" s="1262" t="s">
        <v>1724</v>
      </c>
      <c r="E553" s="1258"/>
      <c r="F553" s="1258"/>
      <c r="G553" s="1258"/>
      <c r="H553" s="1258"/>
      <c r="I553" s="1261" t="str">
        <f>'Art_&amp;_Design_1'!C339</f>
        <v>2019/20</v>
      </c>
      <c r="J553" s="1261" t="str">
        <f>'Art_&amp;_Design_1'!D339</f>
        <v>2020/21</v>
      </c>
      <c r="K553" s="1261" t="str">
        <f>'Art_&amp;_Design_1'!E339</f>
        <v>2021/22</v>
      </c>
      <c r="L553" s="1261" t="str">
        <f>'Art_&amp;_Design_1'!F339</f>
        <v>2022/23</v>
      </c>
      <c r="M553" s="1261" t="str">
        <f>'Art_&amp;_Design_1'!G339</f>
        <v>2023/24</v>
      </c>
      <c r="N553" s="1261" t="str">
        <f>'Art_&amp;_Design_1'!H339</f>
        <v>2024/25</v>
      </c>
      <c r="O553" s="1261" t="str">
        <f>'Art_&amp;_Design_1'!I339</f>
        <v>2025/26</v>
      </c>
      <c r="P553" s="1261" t="str">
        <f>'Art_&amp;_Design_1'!J339</f>
        <v>2026/27</v>
      </c>
      <c r="Q553" s="1261" t="str">
        <f>'Art_&amp;_Design_1'!K339</f>
        <v>2027/28</v>
      </c>
      <c r="R553" s="1261" t="str">
        <f>'Art_&amp;_Design_1'!L339</f>
        <v>2028/29</v>
      </c>
      <c r="S553" s="1261" t="str">
        <f>'Art_&amp;_Design_1'!M339</f>
        <v>2029/30</v>
      </c>
      <c r="T553" s="1202"/>
      <c r="U553" s="1202"/>
    </row>
    <row r="554" spans="4:21">
      <c r="D554" s="1259" t="s">
        <v>1546</v>
      </c>
      <c r="E554" s="1259"/>
      <c r="F554" s="1258"/>
      <c r="G554" s="1258"/>
      <c r="H554" s="1261" t="str">
        <f>'Art_&amp;_Design_1'!B340</f>
        <v>20-24</v>
      </c>
      <c r="I554" s="1260">
        <f>'Art_&amp;_Design_1'!C340+'Art_&amp;_Design_1'!C356+Biology_1!C340+Biology_1!C356+Business_Studies_1!C340+Business_Studies_1!C356+Chemistry_1!C340+Chemistry_1!C356+Classics_1!C340+Classics_1!C356+Computing_1!C340+Computing_1!C356+'Design_&amp;_Technology_1'!C340+'Design_&amp;_Technology_1'!C356+Drama_1!C340+Drama_1!C356+English_1!C340+English_1!C356+Food_1!C340+Food_1!C356+Geography_1!C340+Geography_1!C356+History_1!C340+History_1!C356+Mathematics_1!C340+Mathematics_1!C356+Modern_Foreign_Languages_1!C340+Modern_Foreign_Languages_1!C356+Music_1!C340+Music_1!C356+Others_1!C340+Others_1!C356+Physical_Education_1!C340+Physical_Education_1!C356+Physics_1!C340+Physics_1!C356+Religious_Education_1!C340+Religious_Education_1!C356</f>
        <v>12596.28767401529</v>
      </c>
      <c r="J554" s="1260">
        <f>'Art_&amp;_Design_1'!D340+'Art_&amp;_Design_1'!D356+Biology_1!D340+Biology_1!D356+Business_Studies_1!D340+Business_Studies_1!D356+Chemistry_1!D340+Chemistry_1!D356+Classics_1!D340+Classics_1!D356+Computing_1!D340+Computing_1!D356+'Design_&amp;_Technology_1'!D340+'Design_&amp;_Technology_1'!D356+Drama_1!D340+Drama_1!D356+English_1!D340+English_1!D356+Food_1!D340+Food_1!D356+Geography_1!D340+Geography_1!D356+History_1!D340+History_1!D356+Mathematics_1!D340+Mathematics_1!D356+Modern_Foreign_Languages_1!D340+Modern_Foreign_Languages_1!D356+Music_1!D340+Music_1!D356+Others_1!D340+Others_1!D356+Physical_Education_1!D340+Physical_Education_1!D356+Physics_1!D340+Physics_1!D356+Religious_Education_1!D340+Religious_Education_1!D356</f>
        <v>14948.02554733428</v>
      </c>
      <c r="K554" s="1260">
        <f>'Art_&amp;_Design_1'!E340+'Art_&amp;_Design_1'!E356+Biology_1!E340+Biology_1!E356+Business_Studies_1!E340+Business_Studies_1!E356+Chemistry_1!E340+Chemistry_1!E356+Classics_1!E340+Classics_1!E356+Computing_1!E340+Computing_1!E356+'Design_&amp;_Technology_1'!E340+'Design_&amp;_Technology_1'!E356+Drama_1!E340+Drama_1!E356+English_1!E340+English_1!E356+Food_1!E340+Food_1!E356+Geography_1!E340+Geography_1!E356+History_1!E340+History_1!E356+Mathematics_1!E340+Mathematics_1!E356+Modern_Foreign_Languages_1!E340+Modern_Foreign_Languages_1!E356+Music_1!E340+Music_1!E356+Others_1!E340+Others_1!E356+Physical_Education_1!E340+Physical_Education_1!E356+Physics_1!E340+Physics_1!E356+Religious_Education_1!E340+Religious_Education_1!E356</f>
        <v>16655.906557119317</v>
      </c>
      <c r="L554" s="1260">
        <f>'Art_&amp;_Design_1'!F340+'Art_&amp;_Design_1'!F356+Biology_1!F340+Biology_1!F356+Business_Studies_1!F340+Business_Studies_1!F356+Chemistry_1!F340+Chemistry_1!F356+Classics_1!F340+Classics_1!F356+Computing_1!F340+Computing_1!F356+'Design_&amp;_Technology_1'!F340+'Design_&amp;_Technology_1'!F356+Drama_1!F340+Drama_1!F356+English_1!F340+English_1!F356+Food_1!F340+Food_1!F356+Geography_1!F340+Geography_1!F356+History_1!F340+History_1!F356+Mathematics_1!F340+Mathematics_1!F356+Modern_Foreign_Languages_1!F340+Modern_Foreign_Languages_1!F356+Music_1!F340+Music_1!F356+Others_1!F340+Others_1!F356+Physical_Education_1!F340+Physical_Education_1!F356+Physics_1!F340+Physics_1!F356+Religious_Education_1!F340+Religious_Education_1!F356</f>
        <v>17961.515643830862</v>
      </c>
      <c r="M554" s="1260">
        <f>'Art_&amp;_Design_1'!G340+'Art_&amp;_Design_1'!G356+Biology_1!G340+Biology_1!G356+Business_Studies_1!G340+Business_Studies_1!G356+Chemistry_1!G340+Chemistry_1!G356+Classics_1!G340+Classics_1!G356+Computing_1!G340+Computing_1!G356+'Design_&amp;_Technology_1'!G340+'Design_&amp;_Technology_1'!G356+Drama_1!G340+Drama_1!G356+English_1!G340+English_1!G356+Food_1!G340+Food_1!G356+Geography_1!G340+Geography_1!G356+History_1!G340+History_1!G356+Mathematics_1!G340+Mathematics_1!G356+Modern_Foreign_Languages_1!G340+Modern_Foreign_Languages_1!G356+Music_1!G340+Music_1!G356+Others_1!G340+Others_1!G356+Physical_Education_1!G340+Physical_Education_1!G356+Physics_1!G340+Physics_1!G356+Religious_Education_1!G340+Religious_Education_1!G356</f>
        <v>18786.147337375365</v>
      </c>
      <c r="N554" s="1260">
        <f>'Art_&amp;_Design_1'!H340+'Art_&amp;_Design_1'!H356+Biology_1!H340+Biology_1!H356+Business_Studies_1!H340+Business_Studies_1!H356+Chemistry_1!H340+Chemistry_1!H356+Classics_1!H340+Classics_1!H356+Computing_1!H340+Computing_1!H356+'Design_&amp;_Technology_1'!H340+'Design_&amp;_Technology_1'!H356+Drama_1!H340+Drama_1!H356+English_1!H340+English_1!H356+Food_1!H340+Food_1!H356+Geography_1!H340+Geography_1!H356+History_1!H340+History_1!H356+Mathematics_1!H340+Mathematics_1!H356+Modern_Foreign_Languages_1!H340+Modern_Foreign_Languages_1!H356+Music_1!H340+Music_1!H356+Others_1!H340+Others_1!H356+Physical_Education_1!H340+Physical_Education_1!H356+Physics_1!H340+Physics_1!H356+Religious_Education_1!H340+Religious_Education_1!H356</f>
        <v>19146.806097139619</v>
      </c>
      <c r="O554" s="1260">
        <f>'Art_&amp;_Design_1'!I340+'Art_&amp;_Design_1'!I356+Biology_1!I340+Biology_1!I356+Business_Studies_1!I340+Business_Studies_1!I356+Chemistry_1!I340+Chemistry_1!I356+Classics_1!I340+Classics_1!I356+Computing_1!I340+Computing_1!I356+'Design_&amp;_Technology_1'!I340+'Design_&amp;_Technology_1'!I356+Drama_1!I340+Drama_1!I356+English_1!I340+English_1!I356+Food_1!I340+Food_1!I356+Geography_1!I340+Geography_1!I356+History_1!I340+History_1!I356+Mathematics_1!I340+Mathematics_1!I356+Modern_Foreign_Languages_1!I340+Modern_Foreign_Languages_1!I356+Music_1!I340+Music_1!I356+Others_1!I340+Others_1!I356+Physical_Education_1!I340+Physical_Education_1!I356+Physics_1!I340+Physics_1!I356+Religious_Education_1!I340+Religious_Education_1!I356</f>
        <v>19355.807367599555</v>
      </c>
      <c r="P554" s="1260">
        <f>'Art_&amp;_Design_1'!J340+'Art_&amp;_Design_1'!J356+Biology_1!J340+Biology_1!J356+Business_Studies_1!J340+Business_Studies_1!J356+Chemistry_1!J340+Chemistry_1!J356+Classics_1!J340+Classics_1!J356+Computing_1!J340+Computing_1!J356+'Design_&amp;_Technology_1'!J340+'Design_&amp;_Technology_1'!J356+Drama_1!J340+Drama_1!J356+English_1!J340+English_1!J356+Food_1!J340+Food_1!J356+Geography_1!J340+Geography_1!J356+History_1!J340+History_1!J356+Mathematics_1!J340+Mathematics_1!J356+Modern_Foreign_Languages_1!J340+Modern_Foreign_Languages_1!J356+Music_1!J340+Music_1!J356+Others_1!J340+Others_1!J356+Physical_Education_1!J340+Physical_Education_1!J356+Physics_1!J340+Physics_1!J356+Religious_Education_1!J340+Religious_Education_1!J356</f>
        <v>19436.160337484042</v>
      </c>
      <c r="Q554" s="1260">
        <f>'Art_&amp;_Design_1'!K340+'Art_&amp;_Design_1'!K356+Biology_1!K340+Biology_1!K356+Business_Studies_1!K340+Business_Studies_1!K356+Chemistry_1!K340+Chemistry_1!K356+Classics_1!K340+Classics_1!K356+Computing_1!K340+Computing_1!K356+'Design_&amp;_Technology_1'!K340+'Design_&amp;_Technology_1'!K356+Drama_1!K340+Drama_1!K356+English_1!K340+English_1!K356+Food_1!K340+Food_1!K356+Geography_1!K340+Geography_1!K356+History_1!K340+History_1!K356+Mathematics_1!K340+Mathematics_1!K356+Modern_Foreign_Languages_1!K340+Modern_Foreign_Languages_1!K356+Music_1!K340+Music_1!K356+Others_1!K340+Others_1!K356+Physical_Education_1!K340+Physical_Education_1!K356+Physics_1!K340+Physics_1!K356+Religious_Education_1!K340+Religious_Education_1!K356</f>
        <v>19432.205516283546</v>
      </c>
      <c r="R554" s="1260">
        <f>'Art_&amp;_Design_1'!L340+'Art_&amp;_Design_1'!L356+Biology_1!L340+Biology_1!L356+Business_Studies_1!L340+Business_Studies_1!L356+Chemistry_1!L340+Chemistry_1!L356+Classics_1!L340+Classics_1!L356+Computing_1!L340+Computing_1!L356+'Design_&amp;_Technology_1'!L340+'Design_&amp;_Technology_1'!L356+Drama_1!L340+Drama_1!L356+English_1!L340+English_1!L356+Food_1!L340+Food_1!L356+Geography_1!L340+Geography_1!L356+History_1!L340+History_1!L356+Mathematics_1!L340+Mathematics_1!L356+Modern_Foreign_Languages_1!L340+Modern_Foreign_Languages_1!L356+Music_1!L340+Music_1!L356+Others_1!L340+Others_1!L356+Physical_Education_1!L340+Physical_Education_1!L356+Physics_1!L340+Physics_1!L356+Religious_Education_1!L340+Religious_Education_1!L356</f>
        <v>19311.56517939554</v>
      </c>
      <c r="S554" s="1260">
        <f>'Art_&amp;_Design_1'!M340+'Art_&amp;_Design_1'!M356+Biology_1!M340+Biology_1!M356+Business_Studies_1!M340+Business_Studies_1!M356+Chemistry_1!M340+Chemistry_1!M356+Classics_1!M340+Classics_1!M356+Computing_1!M340+Computing_1!M356+'Design_&amp;_Technology_1'!M340+'Design_&amp;_Technology_1'!M356+Drama_1!M340+Drama_1!M356+English_1!M340+English_1!M356+Food_1!M340+Food_1!M356+Geography_1!M340+Geography_1!M356+History_1!M340+History_1!M356+Mathematics_1!M340+Mathematics_1!M356+Modern_Foreign_Languages_1!M340+Modern_Foreign_Languages_1!M356+Music_1!M340+Music_1!M356+Others_1!M340+Others_1!M356+Physical_Education_1!M340+Physical_Education_1!M356+Physics_1!M340+Physics_1!M356+Religious_Education_1!M340+Religious_Education_1!M356</f>
        <v>19349.248546242463</v>
      </c>
      <c r="T554" s="1099"/>
      <c r="U554" s="647"/>
    </row>
    <row r="555" spans="4:21">
      <c r="D555" s="1258"/>
      <c r="E555" s="1258"/>
      <c r="F555" s="1258"/>
      <c r="G555" s="1258"/>
      <c r="H555" s="1261" t="str">
        <f>'Art_&amp;_Design_1'!B341</f>
        <v>25-29</v>
      </c>
      <c r="I555" s="1260">
        <f>'Art_&amp;_Design_1'!C341+'Art_&amp;_Design_1'!C357+Biology_1!C341+Biology_1!C357+Business_Studies_1!C341+Business_Studies_1!C357+Chemistry_1!C341+Chemistry_1!C357+Classics_1!C341+Classics_1!C357+Computing_1!C341+Computing_1!C357+'Design_&amp;_Technology_1'!C341+'Design_&amp;_Technology_1'!C357+Drama_1!C341+Drama_1!C357+English_1!C341+English_1!C357+Food_1!C341+Food_1!C357+Geography_1!C341+Geography_1!C357+History_1!C341+History_1!C357+Mathematics_1!C341+Mathematics_1!C357+Modern_Foreign_Languages_1!C341+Modern_Foreign_Languages_1!C357+Music_1!C341+Music_1!C357+Others_1!C341+Others_1!C357+Physical_Education_1!C341+Physical_Education_1!C357+Physics_1!C341+Physics_1!C357+Religious_Education_1!C341+Religious_Education_1!C357</f>
        <v>31236.981090814541</v>
      </c>
      <c r="J555" s="1260">
        <f>'Art_&amp;_Design_1'!D341+'Art_&amp;_Design_1'!D357+Biology_1!D341+Biology_1!D357+Business_Studies_1!D341+Business_Studies_1!D357+Chemistry_1!D341+Chemistry_1!D357+Classics_1!D341+Classics_1!D357+Computing_1!D341+Computing_1!D357+'Design_&amp;_Technology_1'!D341+'Design_&amp;_Technology_1'!D357+Drama_1!D341+Drama_1!D357+English_1!D341+English_1!D357+Food_1!D341+Food_1!D357+Geography_1!D341+Geography_1!D357+History_1!D341+History_1!D357+Mathematics_1!D341+Mathematics_1!D357+Modern_Foreign_Languages_1!D341+Modern_Foreign_Languages_1!D357+Music_1!D341+Music_1!D357+Others_1!D341+Others_1!D357+Physical_Education_1!D341+Physical_Education_1!D357+Physics_1!D341+Physics_1!D357+Religious_Education_1!D341+Religious_Education_1!D357</f>
        <v>31076.166122496958</v>
      </c>
      <c r="K555" s="1260">
        <f>'Art_&amp;_Design_1'!E341+'Art_&amp;_Design_1'!E357+Biology_1!E341+Biology_1!E357+Business_Studies_1!E341+Business_Studies_1!E357+Chemistry_1!E341+Chemistry_1!E357+Classics_1!E341+Classics_1!E357+Computing_1!E341+Computing_1!E357+'Design_&amp;_Technology_1'!E341+'Design_&amp;_Technology_1'!E357+Drama_1!E341+Drama_1!E357+English_1!E341+English_1!E357+Food_1!E341+Food_1!E357+Geography_1!E341+Geography_1!E357+History_1!E341+History_1!E357+Mathematics_1!E341+Mathematics_1!E357+Modern_Foreign_Languages_1!E341+Modern_Foreign_Languages_1!E357+Music_1!E341+Music_1!E357+Others_1!E341+Others_1!E357+Physical_Education_1!E341+Physical_Education_1!E357+Physics_1!E341+Physics_1!E357+Religious_Education_1!E341+Religious_Education_1!E357</f>
        <v>31479.491396558886</v>
      </c>
      <c r="L555" s="1260">
        <f>'Art_&amp;_Design_1'!F341+'Art_&amp;_Design_1'!F357+Biology_1!F341+Biology_1!F357+Business_Studies_1!F341+Business_Studies_1!F357+Chemistry_1!F341+Chemistry_1!F357+Classics_1!F341+Classics_1!F357+Computing_1!F341+Computing_1!F357+'Design_&amp;_Technology_1'!F341+'Design_&amp;_Technology_1'!F357+Drama_1!F341+Drama_1!F357+English_1!F341+English_1!F357+Food_1!F341+Food_1!F357+Geography_1!F341+Geography_1!F357+History_1!F341+History_1!F357+Mathematics_1!F341+Mathematics_1!F357+Modern_Foreign_Languages_1!F341+Modern_Foreign_Languages_1!F357+Music_1!F341+Music_1!F357+Others_1!F341+Others_1!F357+Physical_Education_1!F341+Physical_Education_1!F357+Physics_1!F341+Physics_1!F357+Religious_Education_1!F341+Religious_Education_1!F357</f>
        <v>32191.326418493736</v>
      </c>
      <c r="M555" s="1260">
        <f>'Art_&amp;_Design_1'!G341+'Art_&amp;_Design_1'!G357+Biology_1!G341+Biology_1!G357+Business_Studies_1!G341+Business_Studies_1!G357+Chemistry_1!G341+Chemistry_1!G357+Classics_1!G341+Classics_1!G357+Computing_1!G341+Computing_1!G357+'Design_&amp;_Technology_1'!G341+'Design_&amp;_Technology_1'!G357+Drama_1!G341+Drama_1!G357+English_1!G341+English_1!G357+Food_1!G341+Food_1!G357+Geography_1!G341+Geography_1!G357+History_1!G341+History_1!G357+Mathematics_1!G341+Mathematics_1!G357+Modern_Foreign_Languages_1!G341+Modern_Foreign_Languages_1!G357+Music_1!G341+Music_1!G357+Others_1!G341+Others_1!G357+Physical_Education_1!G341+Physical_Education_1!G357+Physics_1!G341+Physics_1!G357+Religious_Education_1!G341+Religious_Education_1!G357</f>
        <v>32847.664410954269</v>
      </c>
      <c r="N555" s="1260">
        <f>'Art_&amp;_Design_1'!H341+'Art_&amp;_Design_1'!H357+Biology_1!H341+Biology_1!H357+Business_Studies_1!H341+Business_Studies_1!H357+Chemistry_1!H341+Chemistry_1!H357+Classics_1!H341+Classics_1!H357+Computing_1!H341+Computing_1!H357+'Design_&amp;_Technology_1'!H341+'Design_&amp;_Technology_1'!H357+Drama_1!H341+Drama_1!H357+English_1!H341+English_1!H357+Food_1!H341+Food_1!H357+Geography_1!H341+Geography_1!H357+History_1!H341+History_1!H357+Mathematics_1!H341+Mathematics_1!H357+Modern_Foreign_Languages_1!H341+Modern_Foreign_Languages_1!H357+Music_1!H341+Music_1!H357+Others_1!H341+Others_1!H357+Physical_Education_1!H341+Physical_Education_1!H357+Physics_1!H341+Physics_1!H357+Religious_Education_1!H341+Religious_Education_1!H357</f>
        <v>33232.456309423767</v>
      </c>
      <c r="O555" s="1260">
        <f>'Art_&amp;_Design_1'!I341+'Art_&amp;_Design_1'!I357+Biology_1!I341+Biology_1!I357+Business_Studies_1!I341+Business_Studies_1!I357+Chemistry_1!I341+Chemistry_1!I357+Classics_1!I341+Classics_1!I357+Computing_1!I341+Computing_1!I357+'Design_&amp;_Technology_1'!I341+'Design_&amp;_Technology_1'!I357+Drama_1!I341+Drama_1!I357+English_1!I341+English_1!I357+Food_1!I341+Food_1!I357+Geography_1!I341+Geography_1!I357+History_1!I341+History_1!I357+Mathematics_1!I341+Mathematics_1!I357+Modern_Foreign_Languages_1!I341+Modern_Foreign_Languages_1!I357+Music_1!I341+Music_1!I357+Others_1!I341+Others_1!I357+Physical_Education_1!I341+Physical_Education_1!I357+Physics_1!I341+Physics_1!I357+Religious_Education_1!I341+Religious_Education_1!I357</f>
        <v>33523.779474598537</v>
      </c>
      <c r="P555" s="1260">
        <f>'Art_&amp;_Design_1'!J341+'Art_&amp;_Design_1'!J357+Biology_1!J341+Biology_1!J357+Business_Studies_1!J341+Business_Studies_1!J357+Chemistry_1!J341+Chemistry_1!J357+Classics_1!J341+Classics_1!J357+Computing_1!J341+Computing_1!J357+'Design_&amp;_Technology_1'!J341+'Design_&amp;_Technology_1'!J357+Drama_1!J341+Drama_1!J357+English_1!J341+English_1!J357+Food_1!J341+Food_1!J357+Geography_1!J341+Geography_1!J357+History_1!J341+History_1!J357+Mathematics_1!J341+Mathematics_1!J357+Modern_Foreign_Languages_1!J341+Modern_Foreign_Languages_1!J357+Music_1!J341+Music_1!J357+Others_1!J341+Others_1!J357+Physical_Education_1!J341+Physical_Education_1!J357+Physics_1!J341+Physics_1!J357+Religious_Education_1!J341+Religious_Education_1!J357</f>
        <v>33696.30317034894</v>
      </c>
      <c r="Q555" s="1260">
        <f>'Art_&amp;_Design_1'!K341+'Art_&amp;_Design_1'!K357+Biology_1!K341+Biology_1!K357+Business_Studies_1!K341+Business_Studies_1!K357+Chemistry_1!K341+Chemistry_1!K357+Classics_1!K341+Classics_1!K357+Computing_1!K341+Computing_1!K357+'Design_&amp;_Technology_1'!K341+'Design_&amp;_Technology_1'!K357+Drama_1!K341+Drama_1!K357+English_1!K341+English_1!K357+Food_1!K341+Food_1!K357+Geography_1!K341+Geography_1!K357+History_1!K341+History_1!K357+Mathematics_1!K341+Mathematics_1!K357+Modern_Foreign_Languages_1!K341+Modern_Foreign_Languages_1!K357+Music_1!K341+Music_1!K357+Others_1!K341+Others_1!K357+Physical_Education_1!K341+Physical_Education_1!K357+Physics_1!K341+Physics_1!K357+Religious_Education_1!K341+Religious_Education_1!K357</f>
        <v>33767.527056563973</v>
      </c>
      <c r="R555" s="1260">
        <f>'Art_&amp;_Design_1'!L341+'Art_&amp;_Design_1'!L357+Biology_1!L341+Biology_1!L357+Business_Studies_1!L341+Business_Studies_1!L357+Chemistry_1!L341+Chemistry_1!L357+Classics_1!L341+Classics_1!L357+Computing_1!L341+Computing_1!L357+'Design_&amp;_Technology_1'!L341+'Design_&amp;_Technology_1'!L357+Drama_1!L341+Drama_1!L357+English_1!L341+English_1!L357+Food_1!L341+Food_1!L357+Geography_1!L341+Geography_1!L357+History_1!L341+History_1!L357+Mathematics_1!L341+Mathematics_1!L357+Modern_Foreign_Languages_1!L341+Modern_Foreign_Languages_1!L357+Music_1!L341+Music_1!L357+Others_1!L341+Others_1!L357+Physical_Education_1!L341+Physical_Education_1!L357+Physics_1!L341+Physics_1!L357+Religious_Education_1!L341+Religious_Education_1!L357</f>
        <v>33688.660426009425</v>
      </c>
      <c r="S555" s="1260">
        <f>'Art_&amp;_Design_1'!M341+'Art_&amp;_Design_1'!M357+Biology_1!M341+Biology_1!M357+Business_Studies_1!M341+Business_Studies_1!M357+Chemistry_1!M341+Chemistry_1!M357+Classics_1!M341+Classics_1!M357+Computing_1!M341+Computing_1!M357+'Design_&amp;_Technology_1'!M341+'Design_&amp;_Technology_1'!M357+Drama_1!M341+Drama_1!M357+English_1!M341+English_1!M357+Food_1!M341+Food_1!M357+Geography_1!M341+Geography_1!M357+History_1!M341+History_1!M357+Mathematics_1!M341+Mathematics_1!M357+Modern_Foreign_Languages_1!M341+Modern_Foreign_Languages_1!M357+Music_1!M341+Music_1!M357+Others_1!M341+Others_1!M357+Physical_Education_1!M341+Physical_Education_1!M357+Physics_1!M341+Physics_1!M357+Religious_Education_1!M341+Religious_Education_1!M357</f>
        <v>33741.836399406304</v>
      </c>
      <c r="T555" s="1099"/>
      <c r="U555" s="647"/>
    </row>
    <row r="556" spans="4:21">
      <c r="D556" s="1258"/>
      <c r="E556" s="1258"/>
      <c r="F556" s="1258"/>
      <c r="G556" s="1258"/>
      <c r="H556" s="1261" t="str">
        <f>'Art_&amp;_Design_1'!B342</f>
        <v>30-34</v>
      </c>
      <c r="I556" s="1260">
        <f>'Art_&amp;_Design_1'!C342+'Art_&amp;_Design_1'!C358+Biology_1!C342+Biology_1!C358+Business_Studies_1!C342+Business_Studies_1!C358+Chemistry_1!C342+Chemistry_1!C358+Classics_1!C342+Classics_1!C358+Computing_1!C342+Computing_1!C358+'Design_&amp;_Technology_1'!C342+'Design_&amp;_Technology_1'!C358+Drama_1!C342+Drama_1!C358+English_1!C342+English_1!C358+Food_1!C342+Food_1!C358+Geography_1!C342+Geography_1!C358+History_1!C342+History_1!C358+Mathematics_1!C342+Mathematics_1!C358+Modern_Foreign_Languages_1!C342+Modern_Foreign_Languages_1!C358+Music_1!C342+Music_1!C358+Others_1!C342+Others_1!C358+Physical_Education_1!C342+Physical_Education_1!C358+Physics_1!C342+Physics_1!C358+Religious_Education_1!C342+Religious_Education_1!C358</f>
        <v>35968.779990920193</v>
      </c>
      <c r="J556" s="1260">
        <f>'Art_&amp;_Design_1'!D342+'Art_&amp;_Design_1'!D358+Biology_1!D342+Biology_1!D358+Business_Studies_1!D342+Business_Studies_1!D358+Chemistry_1!D342+Chemistry_1!D358+Classics_1!D342+Classics_1!D358+Computing_1!D342+Computing_1!D358+'Design_&amp;_Technology_1'!D342+'Design_&amp;_Technology_1'!D358+Drama_1!D342+Drama_1!D358+English_1!D342+English_1!D358+Food_1!D342+Food_1!D358+Geography_1!D342+Geography_1!D358+History_1!D342+History_1!D358+Mathematics_1!D342+Mathematics_1!D358+Modern_Foreign_Languages_1!D342+Modern_Foreign_Languages_1!D358+Music_1!D342+Music_1!D358+Others_1!D342+Others_1!D358+Physical_Education_1!D342+Physical_Education_1!D358+Physics_1!D342+Physics_1!D358+Religious_Education_1!D342+Religious_Education_1!D358</f>
        <v>35368.791714234707</v>
      </c>
      <c r="K556" s="1260">
        <f>'Art_&amp;_Design_1'!E342+'Art_&amp;_Design_1'!E358+Biology_1!E342+Biology_1!E358+Business_Studies_1!E342+Business_Studies_1!E358+Chemistry_1!E342+Chemistry_1!E358+Classics_1!E342+Classics_1!E358+Computing_1!E342+Computing_1!E358+'Design_&amp;_Technology_1'!E342+'Design_&amp;_Technology_1'!E358+Drama_1!E342+Drama_1!E358+English_1!E342+English_1!E358+Food_1!E342+Food_1!E358+Geography_1!E342+Geography_1!E358+History_1!E342+History_1!E358+Mathematics_1!E342+Mathematics_1!E358+Modern_Foreign_Languages_1!E342+Modern_Foreign_Languages_1!E358+Music_1!E342+Music_1!E358+Others_1!E342+Others_1!E358+Physical_Education_1!E342+Physical_Education_1!E358+Physics_1!E342+Physics_1!E358+Religious_Education_1!E342+Religious_Education_1!E358</f>
        <v>34945.031873257642</v>
      </c>
      <c r="L556" s="1260">
        <f>'Art_&amp;_Design_1'!F342+'Art_&amp;_Design_1'!F358+Biology_1!F342+Biology_1!F358+Business_Studies_1!F342+Business_Studies_1!F358+Chemistry_1!F342+Chemistry_1!F358+Classics_1!F342+Classics_1!F358+Computing_1!F342+Computing_1!F358+'Design_&amp;_Technology_1'!F342+'Design_&amp;_Technology_1'!F358+Drama_1!F342+Drama_1!F358+English_1!F342+English_1!F358+Food_1!F342+Food_1!F358+Geography_1!F342+Geography_1!F358+History_1!F342+History_1!F358+Mathematics_1!F342+Mathematics_1!F358+Modern_Foreign_Languages_1!F342+Modern_Foreign_Languages_1!F358+Music_1!F342+Music_1!F358+Others_1!F342+Others_1!F358+Physical_Education_1!F342+Physical_Education_1!F358+Physics_1!F342+Physics_1!F358+Religious_Education_1!F342+Religious_Education_1!F358</f>
        <v>34751.87413714068</v>
      </c>
      <c r="M556" s="1260">
        <f>'Art_&amp;_Design_1'!G342+'Art_&amp;_Design_1'!G358+Biology_1!G342+Biology_1!G358+Business_Studies_1!G342+Business_Studies_1!G358+Chemistry_1!G342+Chemistry_1!G358+Classics_1!G342+Classics_1!G358+Computing_1!G342+Computing_1!G358+'Design_&amp;_Technology_1'!G342+'Design_&amp;_Technology_1'!G358+Drama_1!G342+Drama_1!G358+English_1!G342+English_1!G358+Food_1!G342+Food_1!G358+Geography_1!G342+Geography_1!G358+History_1!G342+History_1!G358+Mathematics_1!G342+Mathematics_1!G358+Modern_Foreign_Languages_1!G342+Modern_Foreign_Languages_1!G358+Music_1!G342+Music_1!G358+Others_1!G342+Others_1!G358+Physical_Education_1!G342+Physical_Education_1!G358+Physics_1!G342+Physics_1!G358+Religious_Education_1!G342+Religious_Education_1!G358</f>
        <v>34701.952285595609</v>
      </c>
      <c r="N556" s="1260">
        <f>'Art_&amp;_Design_1'!H342+'Art_&amp;_Design_1'!H358+Biology_1!H342+Biology_1!H358+Business_Studies_1!H342+Business_Studies_1!H358+Chemistry_1!H342+Chemistry_1!H358+Classics_1!H342+Classics_1!H358+Computing_1!H342+Computing_1!H358+'Design_&amp;_Technology_1'!H342+'Design_&amp;_Technology_1'!H358+Drama_1!H342+Drama_1!H358+English_1!H342+English_1!H358+Food_1!H342+Food_1!H358+Geography_1!H342+Geography_1!H358+History_1!H342+History_1!H358+Mathematics_1!H342+Mathematics_1!H358+Modern_Foreign_Languages_1!H342+Modern_Foreign_Languages_1!H358+Music_1!H342+Music_1!H358+Others_1!H342+Others_1!H358+Physical_Education_1!H342+Physical_Education_1!H358+Physics_1!H342+Physics_1!H358+Religious_Education_1!H342+Religious_Education_1!H358</f>
        <v>34669.788470531028</v>
      </c>
      <c r="O556" s="1260">
        <f>'Art_&amp;_Design_1'!I342+'Art_&amp;_Design_1'!I358+Biology_1!I342+Biology_1!I358+Business_Studies_1!I342+Business_Studies_1!I358+Chemistry_1!I342+Chemistry_1!I358+Classics_1!I342+Classics_1!I358+Computing_1!I342+Computing_1!I358+'Design_&amp;_Technology_1'!I342+'Design_&amp;_Technology_1'!I358+Drama_1!I342+Drama_1!I358+English_1!I342+English_1!I358+Food_1!I342+Food_1!I358+Geography_1!I342+Geography_1!I358+History_1!I342+History_1!I358+Mathematics_1!I342+Mathematics_1!I358+Modern_Foreign_Languages_1!I342+Modern_Foreign_Languages_1!I358+Music_1!I342+Music_1!I358+Others_1!I342+Others_1!I358+Physical_Education_1!I342+Physical_Education_1!I358+Physics_1!I342+Physics_1!I358+Religious_Education_1!I342+Religious_Education_1!I358</f>
        <v>34693.159691851288</v>
      </c>
      <c r="P556" s="1260">
        <f>'Art_&amp;_Design_1'!J342+'Art_&amp;_Design_1'!J358+Biology_1!J342+Biology_1!J358+Business_Studies_1!J342+Business_Studies_1!J358+Chemistry_1!J342+Chemistry_1!J358+Classics_1!J342+Classics_1!J358+Computing_1!J342+Computing_1!J358+'Design_&amp;_Technology_1'!J342+'Design_&amp;_Technology_1'!J358+Drama_1!J342+Drama_1!J358+English_1!J342+English_1!J358+Food_1!J342+Food_1!J358+Geography_1!J342+Geography_1!J358+History_1!J342+History_1!J358+Mathematics_1!J342+Mathematics_1!J358+Modern_Foreign_Languages_1!J342+Modern_Foreign_Languages_1!J358+Music_1!J342+Music_1!J358+Others_1!J342+Others_1!J358+Physical_Education_1!J342+Physical_Education_1!J358+Physics_1!J342+Physics_1!J358+Religious_Education_1!J342+Religious_Education_1!J358</f>
        <v>34726.697153933892</v>
      </c>
      <c r="Q556" s="1260">
        <f>'Art_&amp;_Design_1'!K342+'Art_&amp;_Design_1'!K358+Biology_1!K342+Biology_1!K358+Business_Studies_1!K342+Business_Studies_1!K358+Chemistry_1!K342+Chemistry_1!K358+Classics_1!K342+Classics_1!K358+Computing_1!K342+Computing_1!K358+'Design_&amp;_Technology_1'!K342+'Design_&amp;_Technology_1'!K358+Drama_1!K342+Drama_1!K358+English_1!K342+English_1!K358+Food_1!K342+Food_1!K358+Geography_1!K342+Geography_1!K358+History_1!K342+History_1!K358+Mathematics_1!K342+Mathematics_1!K358+Modern_Foreign_Languages_1!K342+Modern_Foreign_Languages_1!K358+Music_1!K342+Music_1!K358+Others_1!K342+Others_1!K358+Physical_Education_1!K342+Physical_Education_1!K358+Physics_1!K342+Physics_1!K358+Religious_Education_1!K342+Religious_Education_1!K358</f>
        <v>34748.919511635235</v>
      </c>
      <c r="R556" s="1260">
        <f>'Art_&amp;_Design_1'!L342+'Art_&amp;_Design_1'!L358+Biology_1!L342+Biology_1!L358+Business_Studies_1!L342+Business_Studies_1!L358+Chemistry_1!L342+Chemistry_1!L358+Classics_1!L342+Classics_1!L358+Computing_1!L342+Computing_1!L358+'Design_&amp;_Technology_1'!L342+'Design_&amp;_Technology_1'!L358+Drama_1!L342+Drama_1!L358+English_1!L342+English_1!L358+Food_1!L342+Food_1!L358+Geography_1!L342+Geography_1!L358+History_1!L342+History_1!L358+Mathematics_1!L342+Mathematics_1!L358+Modern_Foreign_Languages_1!L342+Modern_Foreign_Languages_1!L358+Music_1!L342+Music_1!L358+Others_1!L342+Others_1!L358+Physical_Education_1!L342+Physical_Education_1!L358+Physics_1!L342+Physics_1!L358+Religious_Education_1!L342+Religious_Education_1!L358</f>
        <v>34711.844732097947</v>
      </c>
      <c r="S556" s="1260">
        <f>'Art_&amp;_Design_1'!M342+'Art_&amp;_Design_1'!M358+Biology_1!M342+Biology_1!M358+Business_Studies_1!M342+Business_Studies_1!M358+Chemistry_1!M342+Chemistry_1!M358+Classics_1!M342+Classics_1!M358+Computing_1!M342+Computing_1!M358+'Design_&amp;_Technology_1'!M342+'Design_&amp;_Technology_1'!M358+Drama_1!M342+Drama_1!M358+English_1!M342+English_1!M358+Food_1!M342+Food_1!M358+Geography_1!M342+Geography_1!M358+History_1!M342+History_1!M358+Mathematics_1!M342+Mathematics_1!M358+Modern_Foreign_Languages_1!M342+Modern_Foreign_Languages_1!M358+Music_1!M342+Music_1!M358+Others_1!M342+Others_1!M358+Physical_Education_1!M342+Physical_Education_1!M358+Physics_1!M342+Physics_1!M358+Religious_Education_1!M342+Religious_Education_1!M358</f>
        <v>34737.315519046635</v>
      </c>
      <c r="T556" s="1099"/>
      <c r="U556" s="647"/>
    </row>
    <row r="557" spans="4:21">
      <c r="D557" s="1258"/>
      <c r="E557" s="1258"/>
      <c r="F557" s="1258"/>
      <c r="G557" s="1258"/>
      <c r="H557" s="1261" t="str">
        <f>'Art_&amp;_Design_1'!B343</f>
        <v>35-39</v>
      </c>
      <c r="I557" s="1260">
        <f>'Art_&amp;_Design_1'!C343+'Art_&amp;_Design_1'!C359+Biology_1!C343+Biology_1!C359+Business_Studies_1!C343+Business_Studies_1!C359+Chemistry_1!C343+Chemistry_1!C359+Classics_1!C343+Classics_1!C359+Computing_1!C343+Computing_1!C359+'Design_&amp;_Technology_1'!C343+'Design_&amp;_Technology_1'!C359+Drama_1!C343+Drama_1!C359+English_1!C343+English_1!C359+Food_1!C343+Food_1!C359+Geography_1!C343+Geography_1!C359+History_1!C343+History_1!C359+Mathematics_1!C343+Mathematics_1!C359+Modern_Foreign_Languages_1!C343+Modern_Foreign_Languages_1!C359+Music_1!C343+Music_1!C359+Others_1!C343+Others_1!C359+Physical_Education_1!C343+Physical_Education_1!C359+Physics_1!C343+Physics_1!C359+Religious_Education_1!C343+Religious_Education_1!C359</f>
        <v>36045.938863715288</v>
      </c>
      <c r="J557" s="1260">
        <f>'Art_&amp;_Design_1'!D343+'Art_&amp;_Design_1'!D359+Biology_1!D343+Biology_1!D359+Business_Studies_1!D343+Business_Studies_1!D359+Chemistry_1!D343+Chemistry_1!D359+Classics_1!D343+Classics_1!D359+Computing_1!D343+Computing_1!D359+'Design_&amp;_Technology_1'!D343+'Design_&amp;_Technology_1'!D359+Drama_1!D343+Drama_1!D359+English_1!D343+English_1!D359+Food_1!D343+Food_1!D359+Geography_1!D343+Geography_1!D359+History_1!D343+History_1!D359+Mathematics_1!D343+Mathematics_1!D359+Modern_Foreign_Languages_1!D343+Modern_Foreign_Languages_1!D359+Music_1!D343+Music_1!D359+Others_1!D343+Others_1!D359+Physical_Education_1!D343+Physical_Education_1!D359+Physics_1!D343+Physics_1!D359+Religious_Education_1!D343+Religious_Education_1!D359</f>
        <v>35549.730616889203</v>
      </c>
      <c r="K557" s="1260">
        <f>'Art_&amp;_Design_1'!E343+'Art_&amp;_Design_1'!E359+Biology_1!E343+Biology_1!E359+Business_Studies_1!E343+Business_Studies_1!E359+Chemistry_1!E343+Chemistry_1!E359+Classics_1!E343+Classics_1!E359+Computing_1!E343+Computing_1!E359+'Design_&amp;_Technology_1'!E343+'Design_&amp;_Technology_1'!E359+Drama_1!E343+Drama_1!E359+English_1!E343+English_1!E359+Food_1!E343+Food_1!E359+Geography_1!E343+Geography_1!E359+History_1!E343+History_1!E359+Mathematics_1!E343+Mathematics_1!E359+Modern_Foreign_Languages_1!E343+Modern_Foreign_Languages_1!E359+Music_1!E343+Music_1!E359+Others_1!E343+Others_1!E359+Physical_Education_1!E343+Physical_Education_1!E359+Physics_1!E343+Physics_1!E359+Religious_Education_1!E343+Religious_Education_1!E359</f>
        <v>35104.874785698186</v>
      </c>
      <c r="L557" s="1260">
        <f>'Art_&amp;_Design_1'!F343+'Art_&amp;_Design_1'!F359+Biology_1!F343+Biology_1!F359+Business_Studies_1!F343+Business_Studies_1!F359+Chemistry_1!F343+Chemistry_1!F359+Classics_1!F343+Classics_1!F359+Computing_1!F343+Computing_1!F359+'Design_&amp;_Technology_1'!F343+'Design_&amp;_Technology_1'!F359+Drama_1!F343+Drama_1!F359+English_1!F343+English_1!F359+Food_1!F343+Food_1!F359+Geography_1!F343+Geography_1!F359+History_1!F343+History_1!F359+Mathematics_1!F343+Mathematics_1!F359+Modern_Foreign_Languages_1!F343+Modern_Foreign_Languages_1!F359+Music_1!F343+Music_1!F359+Others_1!F343+Others_1!F359+Physical_Education_1!F343+Physical_Education_1!F359+Physics_1!F343+Physics_1!F359+Religious_Education_1!F343+Religious_Education_1!F359</f>
        <v>34720.305790513303</v>
      </c>
      <c r="M557" s="1260">
        <f>'Art_&amp;_Design_1'!G343+'Art_&amp;_Design_1'!G359+Biology_1!G343+Biology_1!G359+Business_Studies_1!G343+Business_Studies_1!G359+Chemistry_1!G343+Chemistry_1!G359+Classics_1!G343+Classics_1!G359+Computing_1!G343+Computing_1!G359+'Design_&amp;_Technology_1'!G343+'Design_&amp;_Technology_1'!G359+Drama_1!G343+Drama_1!G359+English_1!G343+English_1!G359+Food_1!G343+Food_1!G359+Geography_1!G343+Geography_1!G359+History_1!G343+History_1!G359+Mathematics_1!G343+Mathematics_1!G359+Modern_Foreign_Languages_1!G343+Modern_Foreign_Languages_1!G359+Music_1!G343+Music_1!G359+Others_1!G343+Others_1!G359+Physical_Education_1!G343+Physical_Education_1!G359+Physics_1!G343+Physics_1!G359+Religious_Education_1!G343+Religious_Education_1!G359</f>
        <v>34374.854243685477</v>
      </c>
      <c r="N557" s="1260">
        <f>'Art_&amp;_Design_1'!H343+'Art_&amp;_Design_1'!H359+Biology_1!H343+Biology_1!H359+Business_Studies_1!H343+Business_Studies_1!H359+Chemistry_1!H343+Chemistry_1!H359+Classics_1!H343+Classics_1!H359+Computing_1!H343+Computing_1!H359+'Design_&amp;_Technology_1'!H343+'Design_&amp;_Technology_1'!H359+Drama_1!H343+Drama_1!H359+English_1!H343+English_1!H359+Food_1!H343+Food_1!H359+Geography_1!H343+Geography_1!H359+History_1!H343+History_1!H359+Mathematics_1!H343+Mathematics_1!H359+Modern_Foreign_Languages_1!H343+Modern_Foreign_Languages_1!H359+Music_1!H343+Music_1!H359+Others_1!H343+Others_1!H359+Physical_Education_1!H343+Physical_Education_1!H359+Physics_1!H343+Physics_1!H359+Religious_Education_1!H343+Religious_Education_1!H359</f>
        <v>34026.110332618962</v>
      </c>
      <c r="O557" s="1260">
        <f>'Art_&amp;_Design_1'!I343+'Art_&amp;_Design_1'!I359+Biology_1!I343+Biology_1!I359+Business_Studies_1!I343+Business_Studies_1!I359+Chemistry_1!I343+Chemistry_1!I359+Classics_1!I343+Classics_1!I359+Computing_1!I343+Computing_1!I359+'Design_&amp;_Technology_1'!I343+'Design_&amp;_Technology_1'!I359+Drama_1!I343+Drama_1!I359+English_1!I343+English_1!I359+Food_1!I343+Food_1!I359+Geography_1!I343+Geography_1!I359+History_1!I343+History_1!I359+Mathematics_1!I343+Mathematics_1!I359+Modern_Foreign_Languages_1!I343+Modern_Foreign_Languages_1!I359+Music_1!I343+Music_1!I359+Others_1!I343+Others_1!I359+Physical_Education_1!I343+Physical_Education_1!I359+Physics_1!I343+Physics_1!I359+Religious_Education_1!I343+Religious_Education_1!I359</f>
        <v>33747.318077863558</v>
      </c>
      <c r="P557" s="1260">
        <f>'Art_&amp;_Design_1'!J343+'Art_&amp;_Design_1'!J359+Biology_1!J343+Biology_1!J359+Business_Studies_1!J343+Business_Studies_1!J359+Chemistry_1!J343+Chemistry_1!J359+Classics_1!J343+Classics_1!J359+Computing_1!J343+Computing_1!J359+'Design_&amp;_Technology_1'!J343+'Design_&amp;_Technology_1'!J359+Drama_1!J343+Drama_1!J359+English_1!J343+English_1!J359+Food_1!J343+Food_1!J359+Geography_1!J343+Geography_1!J359+History_1!J343+History_1!J359+Mathematics_1!J343+Mathematics_1!J359+Modern_Foreign_Languages_1!J343+Modern_Foreign_Languages_1!J359+Music_1!J343+Music_1!J359+Others_1!J343+Others_1!J359+Physical_Education_1!J343+Physical_Education_1!J359+Physics_1!J343+Physics_1!J359+Religious_Education_1!J343+Religious_Education_1!J359</f>
        <v>33519.545031601912</v>
      </c>
      <c r="Q557" s="1260">
        <f>'Art_&amp;_Design_1'!K343+'Art_&amp;_Design_1'!K359+Biology_1!K343+Biology_1!K359+Business_Studies_1!K343+Business_Studies_1!K359+Chemistry_1!K343+Chemistry_1!K359+Classics_1!K343+Classics_1!K359+Computing_1!K343+Computing_1!K359+'Design_&amp;_Technology_1'!K343+'Design_&amp;_Technology_1'!K359+Drama_1!K343+Drama_1!K359+English_1!K343+English_1!K359+Food_1!K343+Food_1!K359+Geography_1!K343+Geography_1!K359+History_1!K343+History_1!K359+Mathematics_1!K343+Mathematics_1!K359+Modern_Foreign_Languages_1!K343+Modern_Foreign_Languages_1!K359+Music_1!K343+Music_1!K359+Others_1!K343+Others_1!K359+Physical_Education_1!K343+Physical_Education_1!K359+Physics_1!K343+Physics_1!K359+Religious_Education_1!K343+Religious_Education_1!K359</f>
        <v>33333.02507598167</v>
      </c>
      <c r="R557" s="1260">
        <f>'Art_&amp;_Design_1'!L343+'Art_&amp;_Design_1'!L359+Biology_1!L343+Biology_1!L359+Business_Studies_1!L343+Business_Studies_1!L359+Chemistry_1!L343+Chemistry_1!L359+Classics_1!L343+Classics_1!L359+Computing_1!L343+Computing_1!L359+'Design_&amp;_Technology_1'!L343+'Design_&amp;_Technology_1'!L359+Drama_1!L343+Drama_1!L359+English_1!L343+English_1!L359+Food_1!L343+Food_1!L359+Geography_1!L343+Geography_1!L359+History_1!L343+History_1!L359+Mathematics_1!L343+Mathematics_1!L359+Modern_Foreign_Languages_1!L343+Modern_Foreign_Languages_1!L359+Music_1!L343+Music_1!L359+Others_1!L343+Others_1!L359+Physical_Education_1!L343+Physical_Education_1!L359+Physics_1!L343+Physics_1!L359+Religious_Education_1!L343+Religious_Education_1!L359</f>
        <v>33149.83132745669</v>
      </c>
      <c r="S557" s="1260">
        <f>'Art_&amp;_Design_1'!M343+'Art_&amp;_Design_1'!M359+Biology_1!M343+Biology_1!M359+Business_Studies_1!M343+Business_Studies_1!M359+Chemistry_1!M343+Chemistry_1!M359+Classics_1!M343+Classics_1!M359+Computing_1!M343+Computing_1!M359+'Design_&amp;_Technology_1'!M343+'Design_&amp;_Technology_1'!M359+Drama_1!M343+Drama_1!M359+English_1!M343+English_1!M359+Food_1!M343+Food_1!M359+Geography_1!M343+Geography_1!M359+History_1!M343+History_1!M359+Mathematics_1!M343+Mathematics_1!M359+Modern_Foreign_Languages_1!M343+Modern_Foreign_Languages_1!M359+Music_1!M343+Music_1!M359+Others_1!M343+Others_1!M359+Physical_Education_1!M343+Physical_Education_1!M359+Physics_1!M343+Physics_1!M359+Religious_Education_1!M343+Religious_Education_1!M359</f>
        <v>33059.115703685929</v>
      </c>
      <c r="T557" s="1099"/>
      <c r="U557" s="647"/>
    </row>
    <row r="558" spans="4:21">
      <c r="D558" s="1258"/>
      <c r="E558" s="1258"/>
      <c r="F558" s="1258"/>
      <c r="G558" s="1258"/>
      <c r="H558" s="1261" t="str">
        <f>'Art_&amp;_Design_1'!B344</f>
        <v>40-44</v>
      </c>
      <c r="I558" s="1260">
        <f>'Art_&amp;_Design_1'!C344+'Art_&amp;_Design_1'!C360+Biology_1!C344+Biology_1!C360+Business_Studies_1!C344+Business_Studies_1!C360+Chemistry_1!C344+Chemistry_1!C360+Classics_1!C344+Classics_1!C360+Computing_1!C344+Computing_1!C360+'Design_&amp;_Technology_1'!C344+'Design_&amp;_Technology_1'!C360+Drama_1!C344+Drama_1!C360+English_1!C344+English_1!C360+Food_1!C344+Food_1!C360+Geography_1!C344+Geography_1!C360+History_1!C344+History_1!C360+Mathematics_1!C344+Mathematics_1!C360+Modern_Foreign_Languages_1!C344+Modern_Foreign_Languages_1!C360+Music_1!C344+Music_1!C360+Others_1!C344+Others_1!C360+Physical_Education_1!C344+Physical_Education_1!C360+Physics_1!C344+Physics_1!C360+Religious_Education_1!C344+Religious_Education_1!C360</f>
        <v>31267.486711392037</v>
      </c>
      <c r="J558" s="1260">
        <f>'Art_&amp;_Design_1'!D344+'Art_&amp;_Design_1'!D360+Biology_1!D344+Biology_1!D360+Business_Studies_1!D344+Business_Studies_1!D360+Chemistry_1!D344+Chemistry_1!D360+Classics_1!D344+Classics_1!D360+Computing_1!D344+Computing_1!D360+'Design_&amp;_Technology_1'!D344+'Design_&amp;_Technology_1'!D360+Drama_1!D344+Drama_1!D360+English_1!D344+English_1!D360+Food_1!D344+Food_1!D360+Geography_1!D344+Geography_1!D360+History_1!D344+History_1!D360+Mathematics_1!D344+Mathematics_1!D360+Modern_Foreign_Languages_1!D344+Modern_Foreign_Languages_1!D360+Music_1!D344+Music_1!D360+Others_1!D344+Others_1!D360+Physical_Education_1!D344+Physical_Education_1!D360+Physics_1!D344+Physics_1!D360+Religious_Education_1!D344+Religious_Education_1!D360</f>
        <v>31635.248357897613</v>
      </c>
      <c r="K558" s="1260">
        <f>'Art_&amp;_Design_1'!E344+'Art_&amp;_Design_1'!E360+Biology_1!E344+Biology_1!E360+Business_Studies_1!E344+Business_Studies_1!E360+Chemistry_1!E344+Chemistry_1!E360+Classics_1!E344+Classics_1!E360+Computing_1!E344+Computing_1!E360+'Design_&amp;_Technology_1'!E344+'Design_&amp;_Technology_1'!E360+Drama_1!E344+Drama_1!E360+English_1!E344+English_1!E360+Food_1!E344+Food_1!E360+Geography_1!E344+Geography_1!E360+History_1!E344+History_1!E360+Mathematics_1!E344+Mathematics_1!E360+Modern_Foreign_Languages_1!E344+Modern_Foreign_Languages_1!E360+Music_1!E344+Music_1!E360+Others_1!E344+Others_1!E360+Physical_Education_1!E344+Physical_Education_1!E360+Physics_1!E344+Physics_1!E360+Religious_Education_1!E344+Religious_Education_1!E360</f>
        <v>31836.692007665268</v>
      </c>
      <c r="L558" s="1260">
        <f>'Art_&amp;_Design_1'!F344+'Art_&amp;_Design_1'!F360+Biology_1!F344+Biology_1!F360+Business_Studies_1!F344+Business_Studies_1!F360+Chemistry_1!F344+Chemistry_1!F360+Classics_1!F344+Classics_1!F360+Computing_1!F344+Computing_1!F360+'Design_&amp;_Technology_1'!F344+'Design_&amp;_Technology_1'!F360+Drama_1!F344+Drama_1!F360+English_1!F344+English_1!F360+Food_1!F344+Food_1!F360+Geography_1!F344+Geography_1!F360+History_1!F344+History_1!F360+Mathematics_1!F344+Mathematics_1!F360+Modern_Foreign_Languages_1!F344+Modern_Foreign_Languages_1!F360+Music_1!F344+Music_1!F360+Others_1!F344+Others_1!F360+Physical_Education_1!F344+Physical_Education_1!F360+Physics_1!F344+Physics_1!F360+Religious_Education_1!F344+Religious_Education_1!F360</f>
        <v>31913.869778822882</v>
      </c>
      <c r="M558" s="1260">
        <f>'Art_&amp;_Design_1'!G344+'Art_&amp;_Design_1'!G360+Biology_1!G344+Biology_1!G360+Business_Studies_1!G344+Business_Studies_1!G360+Chemistry_1!G344+Chemistry_1!G360+Classics_1!G344+Classics_1!G360+Computing_1!G344+Computing_1!G360+'Design_&amp;_Technology_1'!G344+'Design_&amp;_Technology_1'!G360+Drama_1!G344+Drama_1!G360+English_1!G344+English_1!G360+Food_1!G344+Food_1!G360+Geography_1!G344+Geography_1!G360+History_1!G344+History_1!G360+Mathematics_1!G344+Mathematics_1!G360+Modern_Foreign_Languages_1!G344+Modern_Foreign_Languages_1!G360+Music_1!G344+Music_1!G360+Others_1!G344+Others_1!G360+Physical_Education_1!G344+Physical_Education_1!G360+Physics_1!G344+Physics_1!G360+Religious_Education_1!G344+Religious_Education_1!G360</f>
        <v>31877.608316782702</v>
      </c>
      <c r="N558" s="1260">
        <f>'Art_&amp;_Design_1'!H344+'Art_&amp;_Design_1'!H360+Biology_1!H344+Biology_1!H360+Business_Studies_1!H344+Business_Studies_1!H360+Chemistry_1!H344+Chemistry_1!H360+Classics_1!H344+Classics_1!H360+Computing_1!H344+Computing_1!H360+'Design_&amp;_Technology_1'!H344+'Design_&amp;_Technology_1'!H360+Drama_1!H344+Drama_1!H360+English_1!H344+English_1!H360+Food_1!H344+Food_1!H360+Geography_1!H344+Geography_1!H360+History_1!H344+History_1!H360+Mathematics_1!H344+Mathematics_1!H360+Modern_Foreign_Languages_1!H344+Modern_Foreign_Languages_1!H360+Music_1!H344+Music_1!H360+Others_1!H344+Others_1!H360+Physical_Education_1!H344+Physical_Education_1!H360+Physics_1!H344+Physics_1!H360+Religious_Education_1!H344+Religious_Education_1!H360</f>
        <v>31718.053894810568</v>
      </c>
      <c r="O558" s="1260">
        <f>'Art_&amp;_Design_1'!I344+'Art_&amp;_Design_1'!I360+Biology_1!I344+Biology_1!I360+Business_Studies_1!I344+Business_Studies_1!I360+Chemistry_1!I344+Chemistry_1!I360+Classics_1!I344+Classics_1!I360+Computing_1!I344+Computing_1!I360+'Design_&amp;_Technology_1'!I344+'Design_&amp;_Technology_1'!I360+Drama_1!I344+Drama_1!I360+English_1!I344+English_1!I360+Food_1!I344+Food_1!I360+Geography_1!I344+Geography_1!I360+History_1!I344+History_1!I360+Mathematics_1!I344+Mathematics_1!I360+Modern_Foreign_Languages_1!I344+Modern_Foreign_Languages_1!I360+Music_1!I344+Music_1!I360+Others_1!I344+Others_1!I360+Physical_Education_1!I344+Physical_Education_1!I360+Physics_1!I344+Physics_1!I360+Religious_Education_1!I344+Religious_Education_1!I360</f>
        <v>31523.479802259812</v>
      </c>
      <c r="P558" s="1260">
        <f>'Art_&amp;_Design_1'!J344+'Art_&amp;_Design_1'!J360+Biology_1!J344+Biology_1!J360+Business_Studies_1!J344+Business_Studies_1!J360+Chemistry_1!J344+Chemistry_1!J360+Classics_1!J344+Classics_1!J360+Computing_1!J344+Computing_1!J360+'Design_&amp;_Technology_1'!J344+'Design_&amp;_Technology_1'!J360+Drama_1!J344+Drama_1!J360+English_1!J344+English_1!J360+Food_1!J344+Food_1!J360+Geography_1!J344+Geography_1!J360+History_1!J344+History_1!J360+Mathematics_1!J344+Mathematics_1!J360+Modern_Foreign_Languages_1!J344+Modern_Foreign_Languages_1!J360+Music_1!J344+Music_1!J360+Others_1!J344+Others_1!J360+Physical_Education_1!J344+Physical_Education_1!J360+Physics_1!J344+Physics_1!J360+Religious_Education_1!J344+Religious_Education_1!J360</f>
        <v>31307.590310873275</v>
      </c>
      <c r="Q558" s="1260">
        <f>'Art_&amp;_Design_1'!K344+'Art_&amp;_Design_1'!K360+Biology_1!K344+Biology_1!K360+Business_Studies_1!K344+Business_Studies_1!K360+Chemistry_1!K344+Chemistry_1!K360+Classics_1!K344+Classics_1!K360+Computing_1!K344+Computing_1!K360+'Design_&amp;_Technology_1'!K344+'Design_&amp;_Technology_1'!K360+Drama_1!K344+Drama_1!K360+English_1!K344+English_1!K360+Food_1!K344+Food_1!K360+Geography_1!K344+Geography_1!K360+History_1!K344+History_1!K360+Mathematics_1!K344+Mathematics_1!K360+Modern_Foreign_Languages_1!K344+Modern_Foreign_Languages_1!K360+Music_1!K344+Music_1!K360+Others_1!K344+Others_1!K360+Physical_Education_1!K344+Physical_Education_1!K360+Physics_1!K344+Physics_1!K360+Religious_Education_1!K344+Religious_Education_1!K360</f>
        <v>31087.051486580534</v>
      </c>
      <c r="R558" s="1260">
        <f>'Art_&amp;_Design_1'!L344+'Art_&amp;_Design_1'!L360+Biology_1!L344+Biology_1!L360+Business_Studies_1!L344+Business_Studies_1!L360+Chemistry_1!L344+Chemistry_1!L360+Classics_1!L344+Classics_1!L360+Computing_1!L344+Computing_1!L360+'Design_&amp;_Technology_1'!L344+'Design_&amp;_Technology_1'!L360+Drama_1!L344+Drama_1!L360+English_1!L344+English_1!L360+Food_1!L344+Food_1!L360+Geography_1!L344+Geography_1!L360+History_1!L344+History_1!L360+Mathematics_1!L344+Mathematics_1!L360+Modern_Foreign_Languages_1!L344+Modern_Foreign_Languages_1!L360+Music_1!L344+Music_1!L360+Others_1!L344+Others_1!L360+Physical_Education_1!L344+Physical_Education_1!L360+Physics_1!L344+Physics_1!L360+Religious_Education_1!L344+Religious_Education_1!L360</f>
        <v>30850.27923266502</v>
      </c>
      <c r="S558" s="1260">
        <f>'Art_&amp;_Design_1'!M344+'Art_&amp;_Design_1'!M360+Biology_1!M344+Biology_1!M360+Business_Studies_1!M344+Business_Studies_1!M360+Chemistry_1!M344+Chemistry_1!M360+Classics_1!M344+Classics_1!M360+Computing_1!M344+Computing_1!M360+'Design_&amp;_Technology_1'!M344+'Design_&amp;_Technology_1'!M360+Drama_1!M344+Drama_1!M360+English_1!M344+English_1!M360+Food_1!M344+Food_1!M360+Geography_1!M344+Geography_1!M360+History_1!M344+History_1!M360+Mathematics_1!M344+Mathematics_1!M360+Modern_Foreign_Languages_1!M344+Modern_Foreign_Languages_1!M360+Music_1!M344+Music_1!M360+Others_1!M344+Others_1!M360+Physical_Education_1!M344+Physical_Education_1!M360+Physics_1!M344+Physics_1!M360+Religious_Education_1!M344+Religious_Education_1!M360</f>
        <v>30684.324544482708</v>
      </c>
      <c r="T558" s="1099"/>
      <c r="U558" s="647"/>
    </row>
    <row r="559" spans="4:21">
      <c r="D559" s="1258"/>
      <c r="E559" s="1258"/>
      <c r="F559" s="1258"/>
      <c r="G559" s="1258"/>
      <c r="H559" s="1261" t="str">
        <f>'Art_&amp;_Design_1'!B345</f>
        <v>45-49</v>
      </c>
      <c r="I559" s="1260">
        <f>'Art_&amp;_Design_1'!C345+'Art_&amp;_Design_1'!C361+Biology_1!C345+Biology_1!C361+Business_Studies_1!C345+Business_Studies_1!C361+Chemistry_1!C345+Chemistry_1!C361+Classics_1!C345+Classics_1!C361+Computing_1!C345+Computing_1!C361+'Design_&amp;_Technology_1'!C345+'Design_&amp;_Technology_1'!C361+Drama_1!C345+Drama_1!C361+English_1!C345+English_1!C361+Food_1!C345+Food_1!C361+Geography_1!C345+Geography_1!C361+History_1!C345+History_1!C361+Mathematics_1!C345+Mathematics_1!C361+Modern_Foreign_Languages_1!C345+Modern_Foreign_Languages_1!C361+Music_1!C345+Music_1!C361+Others_1!C345+Others_1!C361+Physical_Education_1!C345+Physical_Education_1!C361+Physics_1!C345+Physics_1!C361+Religious_Education_1!C345+Religious_Education_1!C361</f>
        <v>27374.88172600486</v>
      </c>
      <c r="J559" s="1260">
        <f>'Art_&amp;_Design_1'!D345+'Art_&amp;_Design_1'!D361+Biology_1!D345+Biology_1!D361+Business_Studies_1!D345+Business_Studies_1!D361+Chemistry_1!D345+Chemistry_1!D361+Classics_1!D345+Classics_1!D361+Computing_1!D345+Computing_1!D361+'Design_&amp;_Technology_1'!D345+'Design_&amp;_Technology_1'!D361+Drama_1!D345+Drama_1!D361+English_1!D345+English_1!D361+Food_1!D345+Food_1!D361+Geography_1!D345+Geography_1!D361+History_1!D345+History_1!D361+Mathematics_1!D345+Mathematics_1!D361+Modern_Foreign_Languages_1!D345+Modern_Foreign_Languages_1!D361+Music_1!D345+Music_1!D361+Others_1!D345+Others_1!D361+Physical_Education_1!D345+Physical_Education_1!D361+Physics_1!D345+Physics_1!D361+Religious_Education_1!D345+Religious_Education_1!D361</f>
        <v>27492.741587110741</v>
      </c>
      <c r="K559" s="1260">
        <f>'Art_&amp;_Design_1'!E345+'Art_&amp;_Design_1'!E361+Biology_1!E345+Biology_1!E361+Business_Studies_1!E345+Business_Studies_1!E361+Chemistry_1!E345+Chemistry_1!E361+Classics_1!E345+Classics_1!E361+Computing_1!E345+Computing_1!E361+'Design_&amp;_Technology_1'!E345+'Design_&amp;_Technology_1'!E361+Drama_1!E345+Drama_1!E361+English_1!E345+English_1!E361+Food_1!E345+Food_1!E361+Geography_1!E345+Geography_1!E361+History_1!E345+History_1!E361+Mathematics_1!E345+Mathematics_1!E361+Modern_Foreign_Languages_1!E345+Modern_Foreign_Languages_1!E361+Music_1!E345+Music_1!E361+Others_1!E345+Others_1!E361+Physical_Education_1!E345+Physical_Education_1!E361+Physics_1!E345+Physics_1!E361+Religious_Education_1!E345+Religious_Education_1!E361</f>
        <v>27665.712646149863</v>
      </c>
      <c r="L559" s="1260">
        <f>'Art_&amp;_Design_1'!F345+'Art_&amp;_Design_1'!F361+Biology_1!F345+Biology_1!F361+Business_Studies_1!F345+Business_Studies_1!F361+Chemistry_1!F345+Chemistry_1!F361+Classics_1!F345+Classics_1!F361+Computing_1!F345+Computing_1!F361+'Design_&amp;_Technology_1'!F345+'Design_&amp;_Technology_1'!F361+Drama_1!F345+Drama_1!F361+English_1!F345+English_1!F361+Food_1!F345+Food_1!F361+Geography_1!F345+Geography_1!F361+History_1!F345+History_1!F361+Mathematics_1!F345+Mathematics_1!F361+Modern_Foreign_Languages_1!F345+Modern_Foreign_Languages_1!F361+Music_1!F345+Music_1!F361+Others_1!F345+Others_1!F361+Physical_Education_1!F345+Physical_Education_1!F361+Physics_1!F345+Physics_1!F361+Religious_Education_1!F345+Religious_Education_1!F361</f>
        <v>27834.844752356486</v>
      </c>
      <c r="M559" s="1260">
        <f>'Art_&amp;_Design_1'!G345+'Art_&amp;_Design_1'!G361+Biology_1!G345+Biology_1!G361+Business_Studies_1!G345+Business_Studies_1!G361+Chemistry_1!G345+Chemistry_1!G361+Classics_1!G345+Classics_1!G361+Computing_1!G345+Computing_1!G361+'Design_&amp;_Technology_1'!G345+'Design_&amp;_Technology_1'!G361+Drama_1!G345+Drama_1!G361+English_1!G345+English_1!G361+Food_1!G345+Food_1!G361+Geography_1!G345+Geography_1!G361+History_1!G345+History_1!G361+Mathematics_1!G345+Mathematics_1!G361+Modern_Foreign_Languages_1!G345+Modern_Foreign_Languages_1!G361+Music_1!G345+Music_1!G361+Others_1!G345+Others_1!G361+Physical_Education_1!G345+Physical_Education_1!G361+Physics_1!G345+Physics_1!G361+Religious_Education_1!G345+Religious_Education_1!G361</f>
        <v>27952.026093305234</v>
      </c>
      <c r="N559" s="1260">
        <f>'Art_&amp;_Design_1'!H345+'Art_&amp;_Design_1'!H361+Biology_1!H345+Biology_1!H361+Business_Studies_1!H345+Business_Studies_1!H361+Chemistry_1!H345+Chemistry_1!H361+Classics_1!H345+Classics_1!H361+Computing_1!H345+Computing_1!H361+'Design_&amp;_Technology_1'!H345+'Design_&amp;_Technology_1'!H361+Drama_1!H345+Drama_1!H361+English_1!H345+English_1!H361+Food_1!H345+Food_1!H361+Geography_1!H345+Geography_1!H361+History_1!H345+History_1!H361+Mathematics_1!H345+Mathematics_1!H361+Modern_Foreign_Languages_1!H345+Modern_Foreign_Languages_1!H361+Music_1!H345+Music_1!H361+Others_1!H345+Others_1!H361+Physical_Education_1!H345+Physical_Education_1!H361+Physics_1!H345+Physics_1!H361+Religious_Education_1!H345+Religious_Education_1!H361</f>
        <v>27968.322964199229</v>
      </c>
      <c r="O559" s="1260">
        <f>'Art_&amp;_Design_1'!I345+'Art_&amp;_Design_1'!I361+Biology_1!I345+Biology_1!I361+Business_Studies_1!I345+Business_Studies_1!I361+Chemistry_1!I345+Chemistry_1!I361+Classics_1!I345+Classics_1!I361+Computing_1!I345+Computing_1!I361+'Design_&amp;_Technology_1'!I345+'Design_&amp;_Technology_1'!I361+Drama_1!I345+Drama_1!I361+English_1!I345+English_1!I361+Food_1!I345+Food_1!I361+Geography_1!I345+Geography_1!I361+History_1!I345+History_1!I361+Mathematics_1!I345+Mathematics_1!I361+Modern_Foreign_Languages_1!I345+Modern_Foreign_Languages_1!I361+Music_1!I345+Music_1!I361+Others_1!I345+Others_1!I361+Physical_Education_1!I345+Physical_Education_1!I361+Physics_1!I345+Physics_1!I361+Religious_Education_1!I345+Religious_Education_1!I361</f>
        <v>27938.814427305297</v>
      </c>
      <c r="P559" s="1260">
        <f>'Art_&amp;_Design_1'!J345+'Art_&amp;_Design_1'!J361+Biology_1!J345+Biology_1!J361+Business_Studies_1!J345+Business_Studies_1!J361+Chemistry_1!J345+Chemistry_1!J361+Classics_1!J345+Classics_1!J361+Computing_1!J345+Computing_1!J361+'Design_&amp;_Technology_1'!J345+'Design_&amp;_Technology_1'!J361+Drama_1!J345+Drama_1!J361+English_1!J345+English_1!J361+Food_1!J345+Food_1!J361+Geography_1!J345+Geography_1!J361+History_1!J345+History_1!J361+Mathematics_1!J345+Mathematics_1!J361+Modern_Foreign_Languages_1!J345+Modern_Foreign_Languages_1!J361+Music_1!J345+Music_1!J361+Others_1!J345+Others_1!J361+Physical_Education_1!J345+Physical_Education_1!J361+Physics_1!J345+Physics_1!J361+Religious_Education_1!J345+Religious_Education_1!J361</f>
        <v>27862.090585786376</v>
      </c>
      <c r="Q559" s="1260">
        <f>'Art_&amp;_Design_1'!K345+'Art_&amp;_Design_1'!K361+Biology_1!K345+Biology_1!K361+Business_Studies_1!K345+Business_Studies_1!K361+Chemistry_1!K345+Chemistry_1!K361+Classics_1!K345+Classics_1!K361+Computing_1!K345+Computing_1!K361+'Design_&amp;_Technology_1'!K345+'Design_&amp;_Technology_1'!K361+Drama_1!K345+Drama_1!K361+English_1!K345+English_1!K361+Food_1!K345+Food_1!K361+Geography_1!K345+Geography_1!K361+History_1!K345+History_1!K361+Mathematics_1!K345+Mathematics_1!K361+Modern_Foreign_Languages_1!K345+Modern_Foreign_Languages_1!K361+Music_1!K345+Music_1!K361+Others_1!K345+Others_1!K361+Physical_Education_1!K345+Physical_Education_1!K361+Physics_1!K345+Physics_1!K361+Religious_Education_1!K345+Religious_Education_1!K361</f>
        <v>27748.69126844015</v>
      </c>
      <c r="R559" s="1260">
        <f>'Art_&amp;_Design_1'!L345+'Art_&amp;_Design_1'!L361+Biology_1!L345+Biology_1!L361+Business_Studies_1!L345+Business_Studies_1!L361+Chemistry_1!L345+Chemistry_1!L361+Classics_1!L345+Classics_1!L361+Computing_1!L345+Computing_1!L361+'Design_&amp;_Technology_1'!L345+'Design_&amp;_Technology_1'!L361+Drama_1!L345+Drama_1!L361+English_1!L345+English_1!L361+Food_1!L345+Food_1!L361+Geography_1!L345+Geography_1!L361+History_1!L345+History_1!L361+Mathematics_1!L345+Mathematics_1!L361+Modern_Foreign_Languages_1!L345+Modern_Foreign_Languages_1!L361+Music_1!L345+Music_1!L361+Others_1!L345+Others_1!L361+Physical_Education_1!L345+Physical_Education_1!L361+Physics_1!L345+Physics_1!L361+Religious_Education_1!L345+Religious_Education_1!L361</f>
        <v>27589.59425006299</v>
      </c>
      <c r="S559" s="1260">
        <f>'Art_&amp;_Design_1'!M345+'Art_&amp;_Design_1'!M361+Biology_1!M345+Biology_1!M361+Business_Studies_1!M345+Business_Studies_1!M361+Chemistry_1!M345+Chemistry_1!M361+Classics_1!M345+Classics_1!M361+Computing_1!M345+Computing_1!M361+'Design_&amp;_Technology_1'!M345+'Design_&amp;_Technology_1'!M361+Drama_1!M345+Drama_1!M361+English_1!M345+English_1!M361+Food_1!M345+Food_1!M361+Geography_1!M345+Geography_1!M361+History_1!M345+History_1!M361+Mathematics_1!M345+Mathematics_1!M361+Modern_Foreign_Languages_1!M345+Modern_Foreign_Languages_1!M361+Music_1!M345+Music_1!M361+Others_1!M345+Others_1!M361+Physical_Education_1!M345+Physical_Education_1!M361+Physics_1!M345+Physics_1!M361+Religious_Education_1!M345+Religious_Education_1!M361</f>
        <v>27467.763892735737</v>
      </c>
      <c r="T559" s="1099"/>
      <c r="U559" s="647"/>
    </row>
    <row r="560" spans="4:21">
      <c r="D560" s="1258"/>
      <c r="E560" s="1258"/>
      <c r="F560" s="1258"/>
      <c r="G560" s="1258"/>
      <c r="H560" s="1261" t="str">
        <f>'Art_&amp;_Design_1'!B346</f>
        <v>50-54</v>
      </c>
      <c r="I560" s="1260">
        <f>'Art_&amp;_Design_1'!C346+'Art_&amp;_Design_1'!C362+Biology_1!C346+Biology_1!C362+Business_Studies_1!C346+Business_Studies_1!C362+Chemistry_1!C346+Chemistry_1!C362+Classics_1!C346+Classics_1!C362+Computing_1!C346+Computing_1!C362+'Design_&amp;_Technology_1'!C346+'Design_&amp;_Technology_1'!C362+Drama_1!C346+Drama_1!C362+English_1!C346+English_1!C362+Food_1!C346+Food_1!C362+Geography_1!C346+Geography_1!C362+History_1!C346+History_1!C362+Mathematics_1!C346+Mathematics_1!C362+Modern_Foreign_Languages_1!C346+Modern_Foreign_Languages_1!C362+Music_1!C346+Music_1!C362+Others_1!C346+Others_1!C362+Physical_Education_1!C346+Physical_Education_1!C362+Physics_1!C346+Physics_1!C362+Religious_Education_1!C346+Religious_Education_1!C362</f>
        <v>20003.227846259131</v>
      </c>
      <c r="J560" s="1260">
        <f>'Art_&amp;_Design_1'!D346+'Art_&amp;_Design_1'!D362+Biology_1!D346+Biology_1!D362+Business_Studies_1!D346+Business_Studies_1!D362+Chemistry_1!D346+Chemistry_1!D362+Classics_1!D346+Classics_1!D362+Computing_1!D346+Computing_1!D362+'Design_&amp;_Technology_1'!D346+'Design_&amp;_Technology_1'!D362+Drama_1!D346+Drama_1!D362+English_1!D346+English_1!D362+Food_1!D346+Food_1!D362+Geography_1!D346+Geography_1!D362+History_1!D346+History_1!D362+Mathematics_1!D346+Mathematics_1!D362+Modern_Foreign_Languages_1!D346+Modern_Foreign_Languages_1!D362+Music_1!D346+Music_1!D362+Others_1!D346+Others_1!D362+Physical_Education_1!D346+Physical_Education_1!D362+Physics_1!D346+Physics_1!D362+Religious_Education_1!D346+Religious_Education_1!D362</f>
        <v>20305.649877245294</v>
      </c>
      <c r="K560" s="1260">
        <f>'Art_&amp;_Design_1'!E346+'Art_&amp;_Design_1'!E362+Biology_1!E346+Biology_1!E362+Business_Studies_1!E346+Business_Studies_1!E362+Chemistry_1!E346+Chemistry_1!E362+Classics_1!E346+Classics_1!E362+Computing_1!E346+Computing_1!E362+'Design_&amp;_Technology_1'!E346+'Design_&amp;_Technology_1'!E362+Drama_1!E346+Drama_1!E362+English_1!E346+English_1!E362+Food_1!E346+Food_1!E362+Geography_1!E346+Geography_1!E362+History_1!E346+History_1!E362+Mathematics_1!E346+Mathematics_1!E362+Modern_Foreign_Languages_1!E346+Modern_Foreign_Languages_1!E362+Music_1!E346+Music_1!E362+Others_1!E346+Others_1!E362+Physical_Education_1!E346+Physical_Education_1!E362+Physics_1!E346+Physics_1!E362+Religious_Education_1!E346+Religious_Education_1!E362</f>
        <v>20554.698989347544</v>
      </c>
      <c r="L560" s="1260">
        <f>'Art_&amp;_Design_1'!F346+'Art_&amp;_Design_1'!F362+Biology_1!F346+Biology_1!F362+Business_Studies_1!F346+Business_Studies_1!F362+Chemistry_1!F346+Chemistry_1!F362+Classics_1!F346+Classics_1!F362+Computing_1!F346+Computing_1!F362+'Design_&amp;_Technology_1'!F346+'Design_&amp;_Technology_1'!F362+Drama_1!F346+Drama_1!F362+English_1!F346+English_1!F362+Food_1!F346+Food_1!F362+Geography_1!F346+Geography_1!F362+History_1!F346+History_1!F362+Mathematics_1!F346+Mathematics_1!F362+Modern_Foreign_Languages_1!F346+Modern_Foreign_Languages_1!F362+Music_1!F346+Music_1!F362+Others_1!F346+Others_1!F362+Physical_Education_1!F346+Physical_Education_1!F362+Physics_1!F346+Physics_1!F362+Religious_Education_1!F346+Religious_Education_1!F362</f>
        <v>20762.457068546682</v>
      </c>
      <c r="M560" s="1260">
        <f>'Art_&amp;_Design_1'!G346+'Art_&amp;_Design_1'!G362+Biology_1!G346+Biology_1!G362+Business_Studies_1!G346+Business_Studies_1!G362+Chemistry_1!G346+Chemistry_1!G362+Classics_1!G346+Classics_1!G362+Computing_1!G346+Computing_1!G362+'Design_&amp;_Technology_1'!G346+'Design_&amp;_Technology_1'!G362+Drama_1!G346+Drama_1!G362+English_1!G346+English_1!G362+Food_1!G346+Food_1!G362+Geography_1!G346+Geography_1!G362+History_1!G346+History_1!G362+Mathematics_1!G346+Mathematics_1!G362+Modern_Foreign_Languages_1!G346+Modern_Foreign_Languages_1!G362+Music_1!G346+Music_1!G362+Others_1!G346+Others_1!G362+Physical_Education_1!G346+Physical_Education_1!G362+Physics_1!G346+Physics_1!G362+Religious_Education_1!G346+Religious_Education_1!G362</f>
        <v>20925.778082403074</v>
      </c>
      <c r="N560" s="1260">
        <f>'Art_&amp;_Design_1'!H346+'Art_&amp;_Design_1'!H362+Biology_1!H346+Biology_1!H362+Business_Studies_1!H346+Business_Studies_1!H362+Chemistry_1!H346+Chemistry_1!H362+Classics_1!H346+Classics_1!H362+Computing_1!H346+Computing_1!H362+'Design_&amp;_Technology_1'!H346+'Design_&amp;_Technology_1'!H362+Drama_1!H346+Drama_1!H362+English_1!H346+English_1!H362+Food_1!H346+Food_1!H362+Geography_1!H346+Geography_1!H362+History_1!H346+History_1!H362+Mathematics_1!H346+Mathematics_1!H362+Modern_Foreign_Languages_1!H346+Modern_Foreign_Languages_1!H362+Music_1!H346+Music_1!H362+Others_1!H346+Others_1!H362+Physical_Education_1!H346+Physical_Education_1!H362+Physics_1!H346+Physics_1!H362+Religious_Education_1!H346+Religious_Education_1!H362</f>
        <v>21017.472339629301</v>
      </c>
      <c r="O560" s="1260">
        <f>'Art_&amp;_Design_1'!I346+'Art_&amp;_Design_1'!I362+Biology_1!I346+Biology_1!I362+Business_Studies_1!I346+Business_Studies_1!I362+Chemistry_1!I346+Chemistry_1!I362+Classics_1!I346+Classics_1!I362+Computing_1!I346+Computing_1!I362+'Design_&amp;_Technology_1'!I346+'Design_&amp;_Technology_1'!I362+Drama_1!I346+Drama_1!I362+English_1!I346+English_1!I362+Food_1!I346+Food_1!I362+Geography_1!I346+Geography_1!I362+History_1!I346+History_1!I362+Mathematics_1!I346+Mathematics_1!I362+Modern_Foreign_Languages_1!I346+Modern_Foreign_Languages_1!I362+Music_1!I346+Music_1!I362+Others_1!I346+Others_1!I362+Physical_Education_1!I346+Physical_Education_1!I362+Physics_1!I346+Physics_1!I362+Religious_Education_1!I346+Religious_Education_1!I362</f>
        <v>21076.679683656628</v>
      </c>
      <c r="P560" s="1260">
        <f>'Art_&amp;_Design_1'!J346+'Art_&amp;_Design_1'!J362+Biology_1!J346+Biology_1!J362+Business_Studies_1!J346+Business_Studies_1!J362+Chemistry_1!J346+Chemistry_1!J362+Classics_1!J346+Classics_1!J362+Computing_1!J346+Computing_1!J362+'Design_&amp;_Technology_1'!J346+'Design_&amp;_Technology_1'!J362+Drama_1!J346+Drama_1!J362+English_1!J346+English_1!J362+Food_1!J346+Food_1!J362+Geography_1!J346+Geography_1!J362+History_1!J346+History_1!J362+Mathematics_1!J346+Mathematics_1!J362+Modern_Foreign_Languages_1!J346+Modern_Foreign_Languages_1!J362+Music_1!J346+Music_1!J362+Others_1!J346+Others_1!J362+Physical_Education_1!J346+Physical_Education_1!J362+Physics_1!J346+Physics_1!J362+Religious_Education_1!J346+Religious_Education_1!J362</f>
        <v>21099.246843272183</v>
      </c>
      <c r="Q560" s="1260">
        <f>'Art_&amp;_Design_1'!K346+'Art_&amp;_Design_1'!K362+Biology_1!K346+Biology_1!K362+Business_Studies_1!K346+Business_Studies_1!K362+Chemistry_1!K346+Chemistry_1!K362+Classics_1!K346+Classics_1!K362+Computing_1!K346+Computing_1!K362+'Design_&amp;_Technology_1'!K346+'Design_&amp;_Technology_1'!K362+Drama_1!K346+Drama_1!K362+English_1!K346+English_1!K362+Food_1!K346+Food_1!K362+Geography_1!K346+Geography_1!K362+History_1!K346+History_1!K362+Mathematics_1!K346+Mathematics_1!K362+Modern_Foreign_Languages_1!K346+Modern_Foreign_Languages_1!K362+Music_1!K346+Music_1!K362+Others_1!K346+Others_1!K362+Physical_Education_1!K346+Physical_Education_1!K362+Physics_1!K346+Physics_1!K362+Religious_Education_1!K346+Religious_Education_1!K362</f>
        <v>21088.617913106271</v>
      </c>
      <c r="R560" s="1260">
        <f>'Art_&amp;_Design_1'!L346+'Art_&amp;_Design_1'!L362+Biology_1!L346+Biology_1!L362+Business_Studies_1!L346+Business_Studies_1!L362+Chemistry_1!L346+Chemistry_1!L362+Classics_1!L346+Classics_1!L362+Computing_1!L346+Computing_1!L362+'Design_&amp;_Technology_1'!L346+'Design_&amp;_Technology_1'!L362+Drama_1!L346+Drama_1!L362+English_1!L346+English_1!L362+Food_1!L346+Food_1!L362+Geography_1!L346+Geography_1!L362+History_1!L346+History_1!L362+Mathematics_1!L346+Mathematics_1!L362+Modern_Foreign_Languages_1!L346+Modern_Foreign_Languages_1!L362+Music_1!L346+Music_1!L362+Others_1!L346+Others_1!L362+Physical_Education_1!L346+Physical_Education_1!L362+Physics_1!L346+Physics_1!L362+Religious_Education_1!L346+Religious_Education_1!L362</f>
        <v>21034.849606705135</v>
      </c>
      <c r="S560" s="1260">
        <f>'Art_&amp;_Design_1'!M346+'Art_&amp;_Design_1'!M362+Biology_1!M346+Biology_1!M362+Business_Studies_1!M346+Business_Studies_1!M362+Chemistry_1!M346+Chemistry_1!M362+Classics_1!M346+Classics_1!M362+Computing_1!M346+Computing_1!M362+'Design_&amp;_Technology_1'!M346+'Design_&amp;_Technology_1'!M362+Drama_1!M346+Drama_1!M362+English_1!M346+English_1!M362+Food_1!M346+Food_1!M362+Geography_1!M346+Geography_1!M362+History_1!M346+History_1!M362+Mathematics_1!M346+Mathematics_1!M362+Modern_Foreign_Languages_1!M346+Modern_Foreign_Languages_1!M362+Music_1!M346+Music_1!M362+Others_1!M346+Others_1!M362+Physical_Education_1!M346+Physical_Education_1!M362+Physics_1!M346+Physics_1!M362+Religious_Education_1!M346+Religious_Education_1!M362</f>
        <v>20995.83573530049</v>
      </c>
      <c r="T560" s="1099"/>
      <c r="U560" s="647"/>
    </row>
    <row r="561" spans="2:22">
      <c r="D561" s="1258"/>
      <c r="E561" s="1258"/>
      <c r="F561" s="1258"/>
      <c r="G561" s="1258"/>
      <c r="H561" s="1261" t="str">
        <f>'Art_&amp;_Design_1'!B347</f>
        <v>55-59</v>
      </c>
      <c r="I561" s="1260">
        <f>'Art_&amp;_Design_1'!C347+'Art_&amp;_Design_1'!C363+Biology_1!C347+Biology_1!C363+Business_Studies_1!C347+Business_Studies_1!C363+Chemistry_1!C347+Chemistry_1!C363+Classics_1!C347+Classics_1!C363+Computing_1!C347+Computing_1!C363+'Design_&amp;_Technology_1'!C347+'Design_&amp;_Technology_1'!C363+Drama_1!C347+Drama_1!C363+English_1!C347+English_1!C363+Food_1!C347+Food_1!C363+Geography_1!C347+Geography_1!C363+History_1!C347+History_1!C363+Mathematics_1!C347+Mathematics_1!C363+Modern_Foreign_Languages_1!C347+Modern_Foreign_Languages_1!C363+Music_1!C347+Music_1!C363+Others_1!C347+Others_1!C363+Physical_Education_1!C347+Physical_Education_1!C363+Physics_1!C347+Physics_1!C363+Religious_Education_1!C347+Religious_Education_1!C363</f>
        <v>11270.977756705366</v>
      </c>
      <c r="J561" s="1260">
        <f>'Art_&amp;_Design_1'!D347+'Art_&amp;_Design_1'!D363+Biology_1!D347+Biology_1!D363+Business_Studies_1!D347+Business_Studies_1!D363+Chemistry_1!D347+Chemistry_1!D363+Classics_1!D347+Classics_1!D363+Computing_1!D347+Computing_1!D363+'Design_&amp;_Technology_1'!D347+'Design_&amp;_Technology_1'!D363+Drama_1!D347+Drama_1!D363+English_1!D347+English_1!D363+Food_1!D347+Food_1!D363+Geography_1!D347+Geography_1!D363+History_1!D347+History_1!D363+Mathematics_1!D347+Mathematics_1!D363+Modern_Foreign_Languages_1!D347+Modern_Foreign_Languages_1!D363+Music_1!D347+Music_1!D363+Others_1!D347+Others_1!D363+Physical_Education_1!D347+Physical_Education_1!D363+Physics_1!D347+Physics_1!D363+Religious_Education_1!D347+Religious_Education_1!D363</f>
        <v>10775.749503770354</v>
      </c>
      <c r="K561" s="1260">
        <f>'Art_&amp;_Design_1'!E347+'Art_&amp;_Design_1'!E363+Biology_1!E347+Biology_1!E363+Business_Studies_1!E347+Business_Studies_1!E363+Chemistry_1!E347+Chemistry_1!E363+Classics_1!E347+Classics_1!E363+Computing_1!E347+Computing_1!E363+'Design_&amp;_Technology_1'!E347+'Design_&amp;_Technology_1'!E363+Drama_1!E347+Drama_1!E363+English_1!E347+English_1!E363+Food_1!E347+Food_1!E363+Geography_1!E347+Geography_1!E363+History_1!E347+History_1!E363+Mathematics_1!E347+Mathematics_1!E363+Modern_Foreign_Languages_1!E347+Modern_Foreign_Languages_1!E363+Music_1!E347+Music_1!E363+Others_1!E347+Others_1!E363+Physical_Education_1!E347+Physical_Education_1!E363+Physics_1!E347+Physics_1!E363+Religious_Education_1!E347+Religious_Education_1!E363</f>
        <v>10534.306165368087</v>
      </c>
      <c r="L561" s="1260">
        <f>'Art_&amp;_Design_1'!F347+'Art_&amp;_Design_1'!F363+Biology_1!F347+Biology_1!F363+Business_Studies_1!F347+Business_Studies_1!F363+Chemistry_1!F347+Chemistry_1!F363+Classics_1!F347+Classics_1!F363+Computing_1!F347+Computing_1!F363+'Design_&amp;_Technology_1'!F347+'Design_&amp;_Technology_1'!F363+Drama_1!F347+Drama_1!F363+English_1!F347+English_1!F363+Food_1!F347+Food_1!F363+Geography_1!F347+Geography_1!F363+History_1!F347+History_1!F363+Mathematics_1!F347+Mathematics_1!F363+Modern_Foreign_Languages_1!F347+Modern_Foreign_Languages_1!F363+Music_1!F347+Music_1!F363+Others_1!F347+Others_1!F363+Physical_Education_1!F347+Physical_Education_1!F363+Physics_1!F347+Physics_1!F363+Religious_Education_1!F347+Religious_Education_1!F363</f>
        <v>10438.021626282145</v>
      </c>
      <c r="M561" s="1260">
        <f>'Art_&amp;_Design_1'!G347+'Art_&amp;_Design_1'!G363+Biology_1!G347+Biology_1!G363+Business_Studies_1!G347+Business_Studies_1!G363+Chemistry_1!G347+Chemistry_1!G363+Classics_1!G347+Classics_1!G363+Computing_1!G347+Computing_1!G363+'Design_&amp;_Technology_1'!G347+'Design_&amp;_Technology_1'!G363+Drama_1!G347+Drama_1!G363+English_1!G347+English_1!G363+Food_1!G347+Food_1!G363+Geography_1!G347+Geography_1!G363+History_1!G347+History_1!G363+Mathematics_1!G347+Mathematics_1!G363+Modern_Foreign_Languages_1!G347+Modern_Foreign_Languages_1!G363+Music_1!G347+Music_1!G363+Others_1!G347+Others_1!G363+Physical_Education_1!G347+Physical_Education_1!G363+Physics_1!G347+Physics_1!G363+Religious_Education_1!G347+Religious_Education_1!G363</f>
        <v>10405.018350593255</v>
      </c>
      <c r="N561" s="1260">
        <f>'Art_&amp;_Design_1'!H347+'Art_&amp;_Design_1'!H363+Biology_1!H347+Biology_1!H363+Business_Studies_1!H347+Business_Studies_1!H363+Chemistry_1!H347+Chemistry_1!H363+Classics_1!H347+Classics_1!H363+Computing_1!H347+Computing_1!H363+'Design_&amp;_Technology_1'!H347+'Design_&amp;_Technology_1'!H363+Drama_1!H347+Drama_1!H363+English_1!H347+English_1!H363+Food_1!H347+Food_1!H363+Geography_1!H347+Geography_1!H363+History_1!H347+History_1!H363+Mathematics_1!H347+Mathematics_1!H363+Modern_Foreign_Languages_1!H347+Modern_Foreign_Languages_1!H363+Music_1!H347+Music_1!H363+Others_1!H347+Others_1!H363+Physical_Education_1!H347+Physical_Education_1!H363+Physics_1!H347+Physics_1!H363+Religious_Education_1!H347+Religious_Education_1!H363</f>
        <v>10384.478060366244</v>
      </c>
      <c r="O561" s="1260">
        <f>'Art_&amp;_Design_1'!I347+'Art_&amp;_Design_1'!I363+Biology_1!I347+Biology_1!I363+Business_Studies_1!I347+Business_Studies_1!I363+Chemistry_1!I347+Chemistry_1!I363+Classics_1!I347+Classics_1!I363+Computing_1!I347+Computing_1!I363+'Design_&amp;_Technology_1'!I347+'Design_&amp;_Technology_1'!I363+Drama_1!I347+Drama_1!I363+English_1!I347+English_1!I363+Food_1!I347+Food_1!I363+Geography_1!I347+Geography_1!I363+History_1!I347+History_1!I363+Mathematics_1!I347+Mathematics_1!I363+Modern_Foreign_Languages_1!I347+Modern_Foreign_Languages_1!I363+Music_1!I347+Music_1!I363+Others_1!I347+Others_1!I363+Physical_Education_1!I347+Physical_Education_1!I363+Physics_1!I347+Physics_1!I363+Religious_Education_1!I347+Religious_Education_1!I363</f>
        <v>10382.133102754618</v>
      </c>
      <c r="P561" s="1260">
        <f>'Art_&amp;_Design_1'!J347+'Art_&amp;_Design_1'!J363+Biology_1!J347+Biology_1!J363+Business_Studies_1!J347+Business_Studies_1!J363+Chemistry_1!J347+Chemistry_1!J363+Classics_1!J347+Classics_1!J363+Computing_1!J347+Computing_1!J363+'Design_&amp;_Technology_1'!J347+'Design_&amp;_Technology_1'!J363+Drama_1!J347+Drama_1!J363+English_1!J347+English_1!J363+Food_1!J347+Food_1!J363+Geography_1!J347+Geography_1!J363+History_1!J347+History_1!J363+Mathematics_1!J347+Mathematics_1!J363+Modern_Foreign_Languages_1!J347+Modern_Foreign_Languages_1!J363+Music_1!J347+Music_1!J363+Others_1!J347+Others_1!J363+Physical_Education_1!J347+Physical_Education_1!J363+Physics_1!J347+Physics_1!J363+Religious_Education_1!J347+Religious_Education_1!J363</f>
        <v>10382.22139175771</v>
      </c>
      <c r="Q561" s="1260">
        <f>'Art_&amp;_Design_1'!K347+'Art_&amp;_Design_1'!K363+Biology_1!K347+Biology_1!K363+Business_Studies_1!K347+Business_Studies_1!K363+Chemistry_1!K347+Chemistry_1!K363+Classics_1!K347+Classics_1!K363+Computing_1!K347+Computing_1!K363+'Design_&amp;_Technology_1'!K347+'Design_&amp;_Technology_1'!K363+Drama_1!K347+Drama_1!K363+English_1!K347+English_1!K363+Food_1!K347+Food_1!K363+Geography_1!K347+Geography_1!K363+History_1!K347+History_1!K363+Mathematics_1!K347+Mathematics_1!K363+Modern_Foreign_Languages_1!K347+Modern_Foreign_Languages_1!K363+Music_1!K347+Music_1!K363+Others_1!K347+Others_1!K363+Physical_Education_1!K347+Physical_Education_1!K363+Physics_1!K347+Physics_1!K363+Religious_Education_1!K347+Religious_Education_1!K363</f>
        <v>10378.520390602034</v>
      </c>
      <c r="R561" s="1260">
        <f>'Art_&amp;_Design_1'!L347+'Art_&amp;_Design_1'!L363+Biology_1!L347+Biology_1!L363+Business_Studies_1!L347+Business_Studies_1!L363+Chemistry_1!L347+Chemistry_1!L363+Classics_1!L347+Classics_1!L363+Computing_1!L347+Computing_1!L363+'Design_&amp;_Technology_1'!L347+'Design_&amp;_Technology_1'!L363+Drama_1!L347+Drama_1!L363+English_1!L347+English_1!L363+Food_1!L347+Food_1!L363+Geography_1!L347+Geography_1!L363+History_1!L347+History_1!L363+Mathematics_1!L347+Mathematics_1!L363+Modern_Foreign_Languages_1!L347+Modern_Foreign_Languages_1!L363+Music_1!L347+Music_1!L363+Others_1!L347+Others_1!L363+Physical_Education_1!L347+Physical_Education_1!L363+Physics_1!L347+Physics_1!L363+Religious_Education_1!L347+Religious_Education_1!L363</f>
        <v>10359.174859487943</v>
      </c>
      <c r="S561" s="1260">
        <f>'Art_&amp;_Design_1'!M347+'Art_&amp;_Design_1'!M363+Biology_1!M347+Biology_1!M363+Business_Studies_1!M347+Business_Studies_1!M363+Chemistry_1!M347+Chemistry_1!M363+Classics_1!M347+Classics_1!M363+Computing_1!M347+Computing_1!M363+'Design_&amp;_Technology_1'!M347+'Design_&amp;_Technology_1'!M363+Drama_1!M347+Drama_1!M363+English_1!M347+English_1!M363+Food_1!M347+Food_1!M363+Geography_1!M347+Geography_1!M363+History_1!M347+History_1!M363+Mathematics_1!M347+Mathematics_1!M363+Modern_Foreign_Languages_1!M347+Modern_Foreign_Languages_1!M363+Music_1!M347+Music_1!M363+Others_1!M347+Others_1!M363+Physical_Education_1!M347+Physical_Education_1!M363+Physics_1!M347+Physics_1!M363+Religious_Education_1!M347+Religious_Education_1!M363</f>
        <v>10355.945346374876</v>
      </c>
      <c r="T561" s="1099"/>
      <c r="U561" s="647"/>
    </row>
    <row r="562" spans="2:22">
      <c r="D562" s="1258"/>
      <c r="E562" s="1258"/>
      <c r="F562" s="1258"/>
      <c r="G562" s="1258"/>
      <c r="H562" s="1261" t="str">
        <f>'Art_&amp;_Design_1'!B348</f>
        <v>60-64</v>
      </c>
      <c r="I562" s="1260">
        <f>'Art_&amp;_Design_1'!C348+'Art_&amp;_Design_1'!C364+Biology_1!C348+Biology_1!C364+Business_Studies_1!C348+Business_Studies_1!C364+Chemistry_1!C348+Chemistry_1!C364+Classics_1!C348+Classics_1!C364+Computing_1!C348+Computing_1!C364+'Design_&amp;_Technology_1'!C348+'Design_&amp;_Technology_1'!C364+Drama_1!C348+Drama_1!C364+English_1!C348+English_1!C364+Food_1!C348+Food_1!C364+Geography_1!C348+Geography_1!C364+History_1!C348+History_1!C364+Mathematics_1!C348+Mathematics_1!C364+Modern_Foreign_Languages_1!C348+Modern_Foreign_Languages_1!C364+Music_1!C348+Music_1!C364+Others_1!C348+Others_1!C364+Physical_Education_1!C348+Physical_Education_1!C364+Physics_1!C348+Physics_1!C364+Religious_Education_1!C348+Religious_Education_1!C364</f>
        <v>4057.911917075724</v>
      </c>
      <c r="J562" s="1260">
        <f>'Art_&amp;_Design_1'!D348+'Art_&amp;_Design_1'!D364+Biology_1!D348+Biology_1!D364+Business_Studies_1!D348+Business_Studies_1!D364+Chemistry_1!D348+Chemistry_1!D364+Classics_1!D348+Classics_1!D364+Computing_1!D348+Computing_1!D364+'Design_&amp;_Technology_1'!D348+'Design_&amp;_Technology_1'!D364+Drama_1!D348+Drama_1!D364+English_1!D348+English_1!D364+Food_1!D348+Food_1!D364+Geography_1!D348+Geography_1!D364+History_1!D348+History_1!D364+Mathematics_1!D348+Mathematics_1!D364+Modern_Foreign_Languages_1!D348+Modern_Foreign_Languages_1!D364+Music_1!D348+Music_1!D364+Others_1!D348+Others_1!D364+Physical_Education_1!D348+Physical_Education_1!D364+Physics_1!D348+Physics_1!D364+Religious_Education_1!D348+Religious_Education_1!D364</f>
        <v>4052.33041127049</v>
      </c>
      <c r="K562" s="1260">
        <f>'Art_&amp;_Design_1'!E348+'Art_&amp;_Design_1'!E364+Biology_1!E348+Biology_1!E364+Business_Studies_1!E348+Business_Studies_1!E364+Chemistry_1!E348+Chemistry_1!E364+Classics_1!E348+Classics_1!E364+Computing_1!E348+Computing_1!E364+'Design_&amp;_Technology_1'!E348+'Design_&amp;_Technology_1'!E364+Drama_1!E348+Drama_1!E364+English_1!E348+English_1!E364+Food_1!E348+Food_1!E364+Geography_1!E348+Geography_1!E364+History_1!E348+History_1!E364+Mathematics_1!E348+Mathematics_1!E364+Modern_Foreign_Languages_1!E348+Modern_Foreign_Languages_1!E364+Music_1!E348+Music_1!E364+Others_1!E348+Others_1!E364+Physical_Education_1!E348+Physical_Education_1!E364+Physics_1!E348+Physics_1!E364+Religious_Education_1!E348+Religious_Education_1!E364</f>
        <v>3991.2273125206602</v>
      </c>
      <c r="L562" s="1260">
        <f>'Art_&amp;_Design_1'!F348+'Art_&amp;_Design_1'!F364+Biology_1!F348+Biology_1!F364+Business_Studies_1!F348+Business_Studies_1!F364+Chemistry_1!F348+Chemistry_1!F364+Classics_1!F348+Classics_1!F364+Computing_1!F348+Computing_1!F364+'Design_&amp;_Technology_1'!F348+'Design_&amp;_Technology_1'!F364+Drama_1!F348+Drama_1!F364+English_1!F348+English_1!F364+Food_1!F348+Food_1!F364+Geography_1!F348+Geography_1!F364+History_1!F348+History_1!F364+Mathematics_1!F348+Mathematics_1!F364+Modern_Foreign_Languages_1!F348+Modern_Foreign_Languages_1!F364+Music_1!F348+Music_1!F364+Others_1!F348+Others_1!F364+Physical_Education_1!F348+Physical_Education_1!F364+Physics_1!F348+Physics_1!F364+Religious_Education_1!F348+Religious_Education_1!F364</f>
        <v>3936.433357239926</v>
      </c>
      <c r="M562" s="1260">
        <f>'Art_&amp;_Design_1'!G348+'Art_&amp;_Design_1'!G364+Biology_1!G348+Biology_1!G364+Business_Studies_1!G348+Business_Studies_1!G364+Chemistry_1!G348+Chemistry_1!G364+Classics_1!G348+Classics_1!G364+Computing_1!G348+Computing_1!G364+'Design_&amp;_Technology_1'!G348+'Design_&amp;_Technology_1'!G364+Drama_1!G348+Drama_1!G364+English_1!G348+English_1!G364+Food_1!G348+Food_1!G364+Geography_1!G348+Geography_1!G364+History_1!G348+History_1!G364+Mathematics_1!G348+Mathematics_1!G364+Modern_Foreign_Languages_1!G348+Modern_Foreign_Languages_1!G364+Music_1!G348+Music_1!G364+Others_1!G348+Others_1!G364+Physical_Education_1!G348+Physical_Education_1!G364+Physics_1!G348+Physics_1!G364+Religious_Education_1!G348+Religious_Education_1!G364</f>
        <v>3891.2156033179126</v>
      </c>
      <c r="N562" s="1260">
        <f>'Art_&amp;_Design_1'!H348+'Art_&amp;_Design_1'!H364+Biology_1!H348+Biology_1!H364+Business_Studies_1!H348+Business_Studies_1!H364+Chemistry_1!H348+Chemistry_1!H364+Classics_1!H348+Classics_1!H364+Computing_1!H348+Computing_1!H364+'Design_&amp;_Technology_1'!H348+'Design_&amp;_Technology_1'!H364+Drama_1!H348+Drama_1!H364+English_1!H348+English_1!H364+Food_1!H348+Food_1!H364+Geography_1!H348+Geography_1!H364+History_1!H348+History_1!H364+Mathematics_1!H348+Mathematics_1!H364+Modern_Foreign_Languages_1!H348+Modern_Foreign_Languages_1!H364+Music_1!H348+Music_1!H364+Others_1!H348+Others_1!H364+Physical_Education_1!H348+Physical_Education_1!H364+Physics_1!H348+Physics_1!H364+Religious_Education_1!H348+Religious_Education_1!H364</f>
        <v>3850.2341833762439</v>
      </c>
      <c r="O562" s="1260">
        <f>'Art_&amp;_Design_1'!I348+'Art_&amp;_Design_1'!I364+Biology_1!I348+Biology_1!I364+Business_Studies_1!I348+Business_Studies_1!I364+Chemistry_1!I348+Chemistry_1!I364+Classics_1!I348+Classics_1!I364+Computing_1!I348+Computing_1!I364+'Design_&amp;_Technology_1'!I348+'Design_&amp;_Technology_1'!I364+Drama_1!I348+Drama_1!I364+English_1!I348+English_1!I364+Food_1!I348+Food_1!I364+Geography_1!I348+Geography_1!I364+History_1!I348+History_1!I364+Mathematics_1!I348+Mathematics_1!I364+Modern_Foreign_Languages_1!I348+Modern_Foreign_Languages_1!I364+Music_1!I348+Music_1!I364+Others_1!I348+Others_1!I364+Physical_Education_1!I348+Physical_Education_1!I364+Physics_1!I348+Physics_1!I364+Religious_Education_1!I348+Religious_Education_1!I364</f>
        <v>3823.5893897031901</v>
      </c>
      <c r="P562" s="1260">
        <f>'Art_&amp;_Design_1'!J348+'Art_&amp;_Design_1'!J364+Biology_1!J348+Biology_1!J364+Business_Studies_1!J348+Business_Studies_1!J364+Chemistry_1!J348+Chemistry_1!J364+Classics_1!J348+Classics_1!J364+Computing_1!J348+Computing_1!J364+'Design_&amp;_Technology_1'!J348+'Design_&amp;_Technology_1'!J364+Drama_1!J348+Drama_1!J364+English_1!J348+English_1!J364+Food_1!J348+Food_1!J364+Geography_1!J348+Geography_1!J364+History_1!J348+History_1!J364+Mathematics_1!J348+Mathematics_1!J364+Modern_Foreign_Languages_1!J348+Modern_Foreign_Languages_1!J364+Music_1!J348+Music_1!J364+Others_1!J348+Others_1!J364+Physical_Education_1!J348+Physical_Education_1!J364+Physics_1!J348+Physics_1!J364+Religious_Education_1!J348+Religious_Education_1!J364</f>
        <v>3805.2208114816212</v>
      </c>
      <c r="Q562" s="1260">
        <f>'Art_&amp;_Design_1'!K348+'Art_&amp;_Design_1'!K364+Biology_1!K348+Biology_1!K364+Business_Studies_1!K348+Business_Studies_1!K364+Chemistry_1!K348+Chemistry_1!K364+Classics_1!K348+Classics_1!K364+Computing_1!K348+Computing_1!K364+'Design_&amp;_Technology_1'!K348+'Design_&amp;_Technology_1'!K364+Drama_1!K348+Drama_1!K364+English_1!K348+English_1!K364+Food_1!K348+Food_1!K364+Geography_1!K348+Geography_1!K364+History_1!K348+History_1!K364+Mathematics_1!K348+Mathematics_1!K364+Modern_Foreign_Languages_1!K348+Modern_Foreign_Languages_1!K364+Music_1!K348+Music_1!K364+Others_1!K348+Others_1!K364+Physical_Education_1!K348+Physical_Education_1!K364+Physics_1!K348+Physics_1!K364+Religious_Education_1!K348+Religious_Education_1!K364</f>
        <v>3791.7813753743726</v>
      </c>
      <c r="R562" s="1260">
        <f>'Art_&amp;_Design_1'!L348+'Art_&amp;_Design_1'!L364+Biology_1!L348+Biology_1!L364+Business_Studies_1!L348+Business_Studies_1!L364+Chemistry_1!L348+Chemistry_1!L364+Classics_1!L348+Classics_1!L364+Computing_1!L348+Computing_1!L364+'Design_&amp;_Technology_1'!L348+'Design_&amp;_Technology_1'!L364+Drama_1!L348+Drama_1!L364+English_1!L348+English_1!L364+Food_1!L348+Food_1!L364+Geography_1!L348+Geography_1!L364+History_1!L348+History_1!L364+Mathematics_1!L348+Mathematics_1!L364+Modern_Foreign_Languages_1!L348+Modern_Foreign_Languages_1!L364+Music_1!L348+Music_1!L364+Others_1!L348+Others_1!L364+Physical_Education_1!L348+Physical_Education_1!L364+Physics_1!L348+Physics_1!L364+Religious_Education_1!L348+Religious_Education_1!L364</f>
        <v>3776.5082719588072</v>
      </c>
      <c r="S562" s="1260">
        <f>'Art_&amp;_Design_1'!M348+'Art_&amp;_Design_1'!M364+Biology_1!M348+Biology_1!M364+Business_Studies_1!M348+Business_Studies_1!M364+Chemistry_1!M348+Chemistry_1!M364+Classics_1!M348+Classics_1!M364+Computing_1!M348+Computing_1!M364+'Design_&amp;_Technology_1'!M348+'Design_&amp;_Technology_1'!M364+Drama_1!M348+Drama_1!M364+English_1!M348+English_1!M364+Food_1!M348+Food_1!M364+Geography_1!M348+Geography_1!M364+History_1!M348+History_1!M364+Mathematics_1!M348+Mathematics_1!M364+Modern_Foreign_Languages_1!M348+Modern_Foreign_Languages_1!M364+Music_1!M348+Music_1!M364+Others_1!M348+Others_1!M364+Physical_Education_1!M348+Physical_Education_1!M364+Physics_1!M348+Physics_1!M364+Religious_Education_1!M348+Religious_Education_1!M364</f>
        <v>3773.7528745672712</v>
      </c>
      <c r="T562" s="1099"/>
      <c r="U562" s="647"/>
    </row>
    <row r="563" spans="2:22">
      <c r="D563" s="1258"/>
      <c r="E563" s="1258"/>
      <c r="F563" s="1258"/>
      <c r="G563" s="1258"/>
      <c r="H563" s="1261" t="str">
        <f>'Art_&amp;_Design_1'!B349</f>
        <v>65 plus</v>
      </c>
      <c r="I563" s="1260">
        <f>'Art_&amp;_Design_1'!C349+'Art_&amp;_Design_1'!C365+Biology_1!C349+Biology_1!C365+Business_Studies_1!C349+Business_Studies_1!C365+Chemistry_1!C349+Chemistry_1!C365+Classics_1!C349+Classics_1!C365+Computing_1!C349+Computing_1!C365+'Design_&amp;_Technology_1'!C349+'Design_&amp;_Technology_1'!C365+Drama_1!C349+Drama_1!C365+English_1!C349+English_1!C365+Food_1!C349+Food_1!C365+Geography_1!C349+Geography_1!C365+History_1!C349+History_1!C365+Mathematics_1!C349+Mathematics_1!C365+Modern_Foreign_Languages_1!C349+Modern_Foreign_Languages_1!C365+Music_1!C349+Music_1!C365+Others_1!C349+Others_1!C365+Physical_Education_1!C349+Physical_Education_1!C365+Physics_1!C349+Physics_1!C365+Religious_Education_1!C349+Religious_Education_1!C365</f>
        <v>1060.928208305038</v>
      </c>
      <c r="J563" s="1260">
        <f>'Art_&amp;_Design_1'!D349+'Art_&amp;_Design_1'!D365+Biology_1!D349+Biology_1!D365+Business_Studies_1!D349+Business_Studies_1!D365+Chemistry_1!D349+Chemistry_1!D365+Classics_1!D349+Classics_1!D365+Computing_1!D349+Computing_1!D365+'Design_&amp;_Technology_1'!D349+'Design_&amp;_Technology_1'!D365+Drama_1!D349+Drama_1!D365+English_1!D349+English_1!D365+Food_1!D349+Food_1!D365+Geography_1!D349+Geography_1!D365+History_1!D349+History_1!D365+Mathematics_1!D349+Mathematics_1!D365+Modern_Foreign_Languages_1!D349+Modern_Foreign_Languages_1!D365+Music_1!D349+Music_1!D365+Others_1!D349+Others_1!D365+Physical_Education_1!D349+Physical_Education_1!D365+Physics_1!D349+Physics_1!D365+Religious_Education_1!D349+Religious_Education_1!D365</f>
        <v>1318.1654130923132</v>
      </c>
      <c r="K563" s="1260">
        <f>'Art_&amp;_Design_1'!E349+'Art_&amp;_Design_1'!E365+Biology_1!E349+Biology_1!E365+Business_Studies_1!E349+Business_Studies_1!E365+Chemistry_1!E349+Chemistry_1!E365+Classics_1!E349+Classics_1!E365+Computing_1!E349+Computing_1!E365+'Design_&amp;_Technology_1'!E349+'Design_&amp;_Technology_1'!E365+Drama_1!E349+Drama_1!E365+English_1!E349+English_1!E365+Food_1!E349+Food_1!E365+Geography_1!E349+Geography_1!E365+History_1!E349+History_1!E365+Mathematics_1!E349+Mathematics_1!E365+Modern_Foreign_Languages_1!E349+Modern_Foreign_Languages_1!E365+Music_1!E349+Music_1!E365+Others_1!E349+Others_1!E365+Physical_Education_1!E349+Physical_Education_1!E365+Physics_1!E349+Physics_1!E365+Religious_Education_1!E349+Religious_Education_1!E365</f>
        <v>1485.2138975822904</v>
      </c>
      <c r="L563" s="1260">
        <f>'Art_&amp;_Design_1'!F349+'Art_&amp;_Design_1'!F365+Biology_1!F349+Biology_1!F365+Business_Studies_1!F349+Business_Studies_1!F365+Chemistry_1!F349+Chemistry_1!F365+Classics_1!F349+Classics_1!F365+Computing_1!F349+Computing_1!F365+'Design_&amp;_Technology_1'!F349+'Design_&amp;_Technology_1'!F365+Drama_1!F349+Drama_1!F365+English_1!F349+English_1!F365+Food_1!F349+Food_1!F365+Geography_1!F349+Geography_1!F365+History_1!F349+History_1!F365+Mathematics_1!F349+Mathematics_1!F365+Modern_Foreign_Languages_1!F349+Modern_Foreign_Languages_1!F365+Music_1!F349+Music_1!F365+Others_1!F349+Others_1!F365+Physical_Education_1!F349+Physical_Education_1!F365+Physics_1!F349+Physics_1!F365+Religious_Education_1!F349+Religious_Education_1!F365</f>
        <v>1588.0502065822996</v>
      </c>
      <c r="M563" s="1260">
        <f>'Art_&amp;_Design_1'!G349+'Art_&amp;_Design_1'!G365+Biology_1!G349+Biology_1!G365+Business_Studies_1!G349+Business_Studies_1!G365+Chemistry_1!G349+Chemistry_1!G365+Classics_1!G349+Classics_1!G365+Computing_1!G349+Computing_1!G365+'Design_&amp;_Technology_1'!G349+'Design_&amp;_Technology_1'!G365+Drama_1!G349+Drama_1!G365+English_1!G349+English_1!G365+Food_1!G349+Food_1!G365+Geography_1!G349+Geography_1!G365+History_1!G349+History_1!G365+Mathematics_1!G349+Mathematics_1!G365+Modern_Foreign_Languages_1!G349+Modern_Foreign_Languages_1!G365+Music_1!G349+Music_1!G365+Others_1!G349+Others_1!G365+Physical_Education_1!G349+Physical_Education_1!G365+Physics_1!G349+Physics_1!G365+Religious_Education_1!G349+Religious_Education_1!G365</f>
        <v>1647.0158497989187</v>
      </c>
      <c r="N563" s="1260">
        <f>'Art_&amp;_Design_1'!H349+'Art_&amp;_Design_1'!H365+Biology_1!H349+Biology_1!H365+Business_Studies_1!H349+Business_Studies_1!H365+Chemistry_1!H349+Chemistry_1!H365+Classics_1!H349+Classics_1!H365+Computing_1!H349+Computing_1!H365+'Design_&amp;_Technology_1'!H349+'Design_&amp;_Technology_1'!H365+Drama_1!H349+Drama_1!H365+English_1!H349+English_1!H365+Food_1!H349+Food_1!H365+Geography_1!H349+Geography_1!H365+History_1!H349+History_1!H365+Mathematics_1!H349+Mathematics_1!H365+Modern_Foreign_Languages_1!H349+Modern_Foreign_Languages_1!H365+Music_1!H349+Music_1!H365+Others_1!H349+Others_1!H365+Physical_Education_1!H349+Physical_Education_1!H365+Physics_1!H349+Physics_1!H365+Religious_Education_1!H349+Religious_Education_1!H365</f>
        <v>1676.2089447265123</v>
      </c>
      <c r="O563" s="1260">
        <f>'Art_&amp;_Design_1'!I349+'Art_&amp;_Design_1'!I365+Biology_1!I349+Biology_1!I365+Business_Studies_1!I349+Business_Studies_1!I365+Chemistry_1!I349+Chemistry_1!I365+Classics_1!I349+Classics_1!I365+Computing_1!I349+Computing_1!I365+'Design_&amp;_Technology_1'!I349+'Design_&amp;_Technology_1'!I365+Drama_1!I349+Drama_1!I365+English_1!I349+English_1!I365+Food_1!I349+Food_1!I365+Geography_1!I349+Geography_1!I365+History_1!I349+History_1!I365+Mathematics_1!I349+Mathematics_1!I365+Modern_Foreign_Languages_1!I349+Modern_Foreign_Languages_1!I365+Music_1!I349+Music_1!I365+Others_1!I349+Others_1!I365+Physical_Education_1!I349+Physical_Education_1!I365+Physics_1!I349+Physics_1!I365+Religious_Education_1!I349+Religious_Education_1!I365</f>
        <v>1689.9215072939535</v>
      </c>
      <c r="P563" s="1260">
        <f>'Art_&amp;_Design_1'!J349+'Art_&amp;_Design_1'!J365+Biology_1!J349+Biology_1!J365+Business_Studies_1!J349+Business_Studies_1!J365+Chemistry_1!J349+Chemistry_1!J365+Classics_1!J349+Classics_1!J365+Computing_1!J349+Computing_1!J365+'Design_&amp;_Technology_1'!J349+'Design_&amp;_Technology_1'!J365+Drama_1!J349+Drama_1!J365+English_1!J349+English_1!J365+Food_1!J349+Food_1!J365+Geography_1!J349+Geography_1!J365+History_1!J349+History_1!J365+Mathematics_1!J349+Mathematics_1!J365+Modern_Foreign_Languages_1!J349+Modern_Foreign_Languages_1!J365+Music_1!J349+Music_1!J365+Others_1!J349+Others_1!J365+Physical_Education_1!J349+Physical_Education_1!J365+Physics_1!J349+Physics_1!J365+Religious_Education_1!J349+Religious_Education_1!J365</f>
        <v>1694.8806915192433</v>
      </c>
      <c r="Q563" s="1260">
        <f>'Art_&amp;_Design_1'!K349+'Art_&amp;_Design_1'!K365+Biology_1!K349+Biology_1!K365+Business_Studies_1!K349+Business_Studies_1!K365+Chemistry_1!K349+Chemistry_1!K365+Classics_1!K349+Classics_1!K365+Computing_1!K349+Computing_1!K365+'Design_&amp;_Technology_1'!K349+'Design_&amp;_Technology_1'!K365+Drama_1!K349+Drama_1!K365+English_1!K349+English_1!K365+Food_1!K349+Food_1!K365+Geography_1!K349+Geography_1!K365+History_1!K349+History_1!K365+Mathematics_1!K349+Mathematics_1!K365+Modern_Foreign_Languages_1!K349+Modern_Foreign_Languages_1!K365+Music_1!K349+Music_1!K365+Others_1!K349+Others_1!K365+Physical_Education_1!K349+Physical_Education_1!K365+Physics_1!K349+Physics_1!K365+Religious_Education_1!K349+Religious_Education_1!K365</f>
        <v>1695.2236551056014</v>
      </c>
      <c r="R563" s="1260">
        <f>'Art_&amp;_Design_1'!L349+'Art_&amp;_Design_1'!L365+Biology_1!L349+Biology_1!L365+Business_Studies_1!L349+Business_Studies_1!L365+Chemistry_1!L349+Chemistry_1!L365+Classics_1!L349+Classics_1!L365+Computing_1!L349+Computing_1!L365+'Design_&amp;_Technology_1'!L349+'Design_&amp;_Technology_1'!L365+Drama_1!L349+Drama_1!L365+English_1!L349+English_1!L365+Food_1!L349+Food_1!L365+Geography_1!L349+Geography_1!L365+History_1!L349+History_1!L365+Mathematics_1!L349+Mathematics_1!L365+Modern_Foreign_Languages_1!L349+Modern_Foreign_Languages_1!L365+Music_1!L349+Music_1!L365+Others_1!L349+Others_1!L365+Physical_Education_1!L349+Physical_Education_1!L365+Physics_1!L349+Physics_1!L365+Religious_Education_1!L349+Religious_Education_1!L365</f>
        <v>1691.9033374425751</v>
      </c>
      <c r="S563" s="1260">
        <f>'Art_&amp;_Design_1'!M349+'Art_&amp;_Design_1'!M365+Biology_1!M349+Biology_1!M365+Business_Studies_1!M349+Business_Studies_1!M365+Chemistry_1!M349+Chemistry_1!M365+Classics_1!M349+Classics_1!M365+Computing_1!M349+Computing_1!M365+'Design_&amp;_Technology_1'!M349+'Design_&amp;_Technology_1'!M365+Drama_1!M349+Drama_1!M365+English_1!M349+English_1!M365+Food_1!M349+Food_1!M365+Geography_1!M349+Geography_1!M365+History_1!M349+History_1!M365+Mathematics_1!M349+Mathematics_1!M365+Modern_Foreign_Languages_1!M349+Modern_Foreign_Languages_1!M365+Music_1!M349+Music_1!M365+Others_1!M349+Others_1!M365+Physical_Education_1!M349+Physical_Education_1!M365+Physics_1!M349+Physics_1!M365+Religious_Education_1!M349+Religious_Education_1!M365</f>
        <v>1690.7291706689532</v>
      </c>
      <c r="T563" s="1099"/>
      <c r="U563" s="647"/>
    </row>
    <row r="564" spans="2:22">
      <c r="I564" s="1082">
        <f>SUM(I554:I563)-L58</f>
        <v>0</v>
      </c>
      <c r="J564" s="1082">
        <f t="shared" ref="J564:S564" si="81">SUM(J554:J563)-M58</f>
        <v>0</v>
      </c>
      <c r="K564" s="1082">
        <f t="shared" si="81"/>
        <v>0</v>
      </c>
      <c r="L564" s="1082">
        <f t="shared" si="81"/>
        <v>0</v>
      </c>
      <c r="M564" s="1082">
        <f t="shared" si="81"/>
        <v>0</v>
      </c>
      <c r="N564" s="1082">
        <f t="shared" si="81"/>
        <v>0</v>
      </c>
      <c r="O564" s="1082">
        <f t="shared" si="81"/>
        <v>0</v>
      </c>
      <c r="P564" s="1082">
        <f t="shared" si="81"/>
        <v>0</v>
      </c>
      <c r="Q564" s="1082">
        <f t="shared" si="81"/>
        <v>0</v>
      </c>
      <c r="R564" s="1082">
        <f t="shared" si="81"/>
        <v>0</v>
      </c>
      <c r="S564" s="1082">
        <f t="shared" si="81"/>
        <v>0</v>
      </c>
      <c r="T564" s="1082"/>
      <c r="U564" s="647"/>
    </row>
    <row r="565" spans="2:22" ht="13.15">
      <c r="B565" s="326" t="s">
        <v>1078</v>
      </c>
    </row>
    <row r="567" spans="2:22" ht="13.15">
      <c r="B567" s="311"/>
      <c r="C567" s="311" t="str">
        <f>C24</f>
        <v>2010/11</v>
      </c>
      <c r="D567" s="311" t="str">
        <f t="shared" ref="D567:V567" si="82">D24</f>
        <v>2011/12</v>
      </c>
      <c r="E567" s="311" t="str">
        <f t="shared" si="82"/>
        <v>2012/13</v>
      </c>
      <c r="F567" s="311" t="str">
        <f t="shared" si="82"/>
        <v>2013/14</v>
      </c>
      <c r="G567" s="311" t="str">
        <f t="shared" si="82"/>
        <v>2014/15</v>
      </c>
      <c r="H567" s="311" t="str">
        <f t="shared" si="82"/>
        <v>2015/16</v>
      </c>
      <c r="I567" s="311" t="str">
        <f t="shared" si="82"/>
        <v>2016/17</v>
      </c>
      <c r="J567" s="311" t="str">
        <f t="shared" si="82"/>
        <v>2017/18</v>
      </c>
      <c r="K567" s="311" t="str">
        <f t="shared" si="82"/>
        <v>2018/19</v>
      </c>
      <c r="L567" s="311" t="str">
        <f t="shared" si="82"/>
        <v>2019/20</v>
      </c>
      <c r="M567" s="311" t="str">
        <f t="shared" si="82"/>
        <v>2020/21</v>
      </c>
      <c r="N567" s="311" t="str">
        <f t="shared" si="82"/>
        <v>2021/22</v>
      </c>
      <c r="O567" s="311" t="str">
        <f t="shared" si="82"/>
        <v>2022/23</v>
      </c>
      <c r="P567" s="311" t="str">
        <f t="shared" si="82"/>
        <v>2023/24</v>
      </c>
      <c r="Q567" s="311" t="str">
        <f t="shared" si="82"/>
        <v>2024/25</v>
      </c>
      <c r="R567" s="311" t="str">
        <f t="shared" si="82"/>
        <v>2025/26</v>
      </c>
      <c r="S567" s="311" t="str">
        <f t="shared" si="82"/>
        <v>2026/27</v>
      </c>
      <c r="T567" s="311" t="str">
        <f t="shared" si="82"/>
        <v>2027/28</v>
      </c>
      <c r="U567" s="311" t="str">
        <f t="shared" si="82"/>
        <v>2028/29</v>
      </c>
      <c r="V567" s="311" t="str">
        <f t="shared" si="82"/>
        <v>2029/30</v>
      </c>
    </row>
    <row r="568" spans="2:22" ht="13.15">
      <c r="B568" s="311" t="s">
        <v>1137</v>
      </c>
      <c r="C568" s="397">
        <f t="shared" ref="C568:K572" si="83">C509/SUM(C$509:C$513)</f>
        <v>0.21906790556901282</v>
      </c>
      <c r="D568" s="422">
        <f t="shared" si="83"/>
        <v>0.21972438951705495</v>
      </c>
      <c r="E568" s="422">
        <f t="shared" si="83"/>
        <v>0.22827111124497923</v>
      </c>
      <c r="F568" s="422">
        <f t="shared" si="83"/>
        <v>0.23842309039167975</v>
      </c>
      <c r="G568" s="397">
        <f t="shared" si="83"/>
        <v>0.24718489567055177</v>
      </c>
      <c r="H568" s="397">
        <f t="shared" si="83"/>
        <v>0.25399117199334298</v>
      </c>
      <c r="I568" s="397">
        <f t="shared" si="83"/>
        <v>0.25370473100685154</v>
      </c>
      <c r="J568" s="397">
        <f t="shared" si="83"/>
        <v>0.24817071329683427</v>
      </c>
      <c r="K568" s="397">
        <f t="shared" si="83"/>
        <v>0.24093067718101074</v>
      </c>
      <c r="L568" s="397"/>
      <c r="M568" s="397"/>
      <c r="N568" s="397"/>
      <c r="O568" s="397"/>
      <c r="P568" s="397"/>
      <c r="Q568" s="397"/>
      <c r="R568" s="397"/>
      <c r="S568" s="397"/>
      <c r="T568" s="397"/>
      <c r="U568" s="397"/>
      <c r="V568" s="397"/>
    </row>
    <row r="569" spans="2:22" ht="13.15">
      <c r="B569" s="311" t="s">
        <v>1138</v>
      </c>
      <c r="C569" s="397">
        <f t="shared" si="83"/>
        <v>0.30677910781118789</v>
      </c>
      <c r="D569" s="422">
        <f t="shared" si="83"/>
        <v>0.31199438173099558</v>
      </c>
      <c r="E569" s="422">
        <f t="shared" si="83"/>
        <v>0.31381641309489849</v>
      </c>
      <c r="F569" s="422">
        <f t="shared" si="83"/>
        <v>0.31219934205609029</v>
      </c>
      <c r="G569" s="397">
        <f t="shared" si="83"/>
        <v>0.31234506008382845</v>
      </c>
      <c r="H569" s="397">
        <f t="shared" si="83"/>
        <v>0.31200184174563939</v>
      </c>
      <c r="I569" s="397">
        <f t="shared" ref="I569:J572" si="84">I510/SUM(I$509:I$513)</f>
        <v>0.31512640067029607</v>
      </c>
      <c r="J569" s="397">
        <f t="shared" si="84"/>
        <v>0.32009980582312836</v>
      </c>
      <c r="K569" s="397">
        <f t="shared" ref="K569" si="85">K510/SUM(K$509:K$513)</f>
        <v>0.32493272179213595</v>
      </c>
      <c r="L569" s="397"/>
      <c r="M569" s="397"/>
      <c r="N569" s="397"/>
      <c r="O569" s="397"/>
      <c r="P569" s="397"/>
      <c r="Q569" s="397"/>
      <c r="R569" s="397"/>
      <c r="S569" s="397"/>
      <c r="T569" s="397"/>
      <c r="U569" s="397"/>
      <c r="V569" s="397"/>
    </row>
    <row r="570" spans="2:22" ht="13.15">
      <c r="B570" s="311" t="s">
        <v>1139</v>
      </c>
      <c r="C570" s="397">
        <f t="shared" si="83"/>
        <v>0.23670896828463542</v>
      </c>
      <c r="D570" s="422">
        <f t="shared" si="83"/>
        <v>0.24426986441843668</v>
      </c>
      <c r="E570" s="422">
        <f t="shared" si="83"/>
        <v>0.24939949823087404</v>
      </c>
      <c r="F570" s="422">
        <f t="shared" si="83"/>
        <v>0.25338098530335867</v>
      </c>
      <c r="G570" s="397">
        <f t="shared" si="83"/>
        <v>0.25570530288567939</v>
      </c>
      <c r="H570" s="397">
        <f t="shared" si="83"/>
        <v>0.25504004530461771</v>
      </c>
      <c r="I570" s="397">
        <f t="shared" si="84"/>
        <v>0.25509311111578786</v>
      </c>
      <c r="J570" s="397">
        <f t="shared" si="84"/>
        <v>0.25724376745698591</v>
      </c>
      <c r="K570" s="397">
        <f t="shared" ref="K570" si="86">K511/SUM(K$509:K$513)</f>
        <v>0.26030966294221286</v>
      </c>
      <c r="L570" s="397"/>
      <c r="M570" s="397"/>
      <c r="N570" s="397"/>
      <c r="O570" s="397"/>
      <c r="P570" s="397"/>
      <c r="Q570" s="397"/>
      <c r="R570" s="397"/>
      <c r="S570" s="397"/>
      <c r="T570" s="397"/>
      <c r="U570" s="397"/>
      <c r="V570" s="397"/>
    </row>
    <row r="571" spans="2:22" ht="13.15">
      <c r="B571" s="311" t="s">
        <v>1140</v>
      </c>
      <c r="C571" s="397">
        <f t="shared" si="83"/>
        <v>0.21004135983797687</v>
      </c>
      <c r="D571" s="422">
        <f t="shared" si="83"/>
        <v>0.19597076432087887</v>
      </c>
      <c r="E571" s="422">
        <f t="shared" si="83"/>
        <v>0.17972663150266743</v>
      </c>
      <c r="F571" s="422">
        <f t="shared" si="83"/>
        <v>0.16777578348406455</v>
      </c>
      <c r="G571" s="397">
        <f t="shared" si="83"/>
        <v>0.15754067674342778</v>
      </c>
      <c r="H571" s="397">
        <f t="shared" si="83"/>
        <v>0.1527441532568195</v>
      </c>
      <c r="I571" s="397">
        <f t="shared" si="84"/>
        <v>0.150577194871235</v>
      </c>
      <c r="J571" s="397">
        <f t="shared" si="84"/>
        <v>0.15046166710306555</v>
      </c>
      <c r="K571" s="397">
        <f t="shared" ref="K571" si="87">K512/SUM(K$509:K$513)</f>
        <v>0.15043356701786165</v>
      </c>
      <c r="L571" s="397"/>
      <c r="M571" s="397"/>
      <c r="N571" s="397"/>
      <c r="O571" s="397"/>
      <c r="P571" s="397"/>
      <c r="Q571" s="397"/>
      <c r="R571" s="397"/>
      <c r="S571" s="397"/>
      <c r="T571" s="397"/>
      <c r="U571" s="397"/>
      <c r="V571" s="397"/>
    </row>
    <row r="572" spans="2:22" ht="13.15">
      <c r="B572" s="311" t="s">
        <v>1141</v>
      </c>
      <c r="C572" s="397">
        <f t="shared" si="83"/>
        <v>2.7402658497186885E-2</v>
      </c>
      <c r="D572" s="422">
        <f t="shared" si="83"/>
        <v>2.8040600012633914E-2</v>
      </c>
      <c r="E572" s="422">
        <f t="shared" si="83"/>
        <v>2.8786345926580831E-2</v>
      </c>
      <c r="F572" s="422">
        <f t="shared" si="83"/>
        <v>2.8220798764806675E-2</v>
      </c>
      <c r="G572" s="397">
        <f t="shared" si="83"/>
        <v>2.7224064616512621E-2</v>
      </c>
      <c r="H572" s="397">
        <f t="shared" si="83"/>
        <v>2.6222787699580394E-2</v>
      </c>
      <c r="I572" s="397">
        <f t="shared" si="84"/>
        <v>2.5498562335829401E-2</v>
      </c>
      <c r="J572" s="397">
        <f t="shared" si="84"/>
        <v>2.4024046319986135E-2</v>
      </c>
      <c r="K572" s="397">
        <f t="shared" ref="K572" si="88">K513/SUM(K$509:K$513)</f>
        <v>2.3393371066778856E-2</v>
      </c>
      <c r="L572" s="397"/>
      <c r="M572" s="397"/>
      <c r="N572" s="397"/>
      <c r="O572" s="397"/>
      <c r="P572" s="397"/>
      <c r="Q572" s="397"/>
      <c r="R572" s="397"/>
      <c r="S572" s="397"/>
      <c r="T572" s="397"/>
      <c r="U572" s="397"/>
      <c r="V572" s="397"/>
    </row>
    <row r="573" spans="2:22" ht="13.15">
      <c r="B573" s="311" t="s">
        <v>1142</v>
      </c>
      <c r="C573" s="397"/>
      <c r="D573" s="422"/>
      <c r="E573" s="422"/>
      <c r="F573" s="422"/>
      <c r="G573" s="397"/>
      <c r="H573" s="397"/>
      <c r="I573" s="397"/>
      <c r="J573" s="397"/>
      <c r="K573" s="397">
        <f>K568</f>
        <v>0.24093067718101074</v>
      </c>
      <c r="L573" s="397">
        <f t="shared" ref="L573:V573" si="89">L514/SUM(L$514:L$518)</f>
        <v>0.24040544277268572</v>
      </c>
      <c r="M573" s="397">
        <f t="shared" si="89"/>
        <v>0.24248056838694609</v>
      </c>
      <c r="N573" s="397">
        <f t="shared" si="89"/>
        <v>0.24485724358451103</v>
      </c>
      <c r="O573" s="397">
        <f t="shared" si="89"/>
        <v>0.24752361594618144</v>
      </c>
      <c r="P573" s="397">
        <f t="shared" si="89"/>
        <v>0.2500828473094675</v>
      </c>
      <c r="Q573" s="397">
        <f t="shared" si="89"/>
        <v>0.25288620039828819</v>
      </c>
      <c r="R573" s="397">
        <f t="shared" si="89"/>
        <v>0.25549219303171233</v>
      </c>
      <c r="S573" s="397">
        <f t="shared" si="89"/>
        <v>0.25762668746936646</v>
      </c>
      <c r="T573" s="397">
        <f t="shared" si="89"/>
        <v>0.25928650672806952</v>
      </c>
      <c r="U573" s="397">
        <f t="shared" si="89"/>
        <v>0.26110871138722686</v>
      </c>
      <c r="V573" s="397">
        <f t="shared" si="89"/>
        <v>0.26226318941613597</v>
      </c>
    </row>
    <row r="574" spans="2:22" ht="13.15">
      <c r="B574" s="311" t="s">
        <v>1143</v>
      </c>
      <c r="C574" s="397"/>
      <c r="D574" s="422"/>
      <c r="E574" s="422"/>
      <c r="F574" s="422"/>
      <c r="G574" s="397"/>
      <c r="H574" s="397"/>
      <c r="I574" s="397"/>
      <c r="J574" s="397"/>
      <c r="K574" s="397">
        <f t="shared" ref="K574:K577" si="90">K569</f>
        <v>0.32493272179213595</v>
      </c>
      <c r="L574" s="397">
        <f t="shared" ref="L574:V574" si="91">L515/SUM(L$514:L$518)</f>
        <v>0.3260317714682886</v>
      </c>
      <c r="M574" s="397">
        <f t="shared" si="91"/>
        <v>0.32420563822121745</v>
      </c>
      <c r="N574" s="397">
        <f t="shared" si="91"/>
        <v>0.32127956634553623</v>
      </c>
      <c r="O574" s="397">
        <f t="shared" si="91"/>
        <v>0.31787385028784704</v>
      </c>
      <c r="P574" s="397">
        <f t="shared" si="91"/>
        <v>0.31455972965555401</v>
      </c>
      <c r="Q574" s="397">
        <f t="shared" si="91"/>
        <v>0.31145614084282908</v>
      </c>
      <c r="R574" s="397">
        <f t="shared" si="91"/>
        <v>0.30884792073518352</v>
      </c>
      <c r="S574" s="397">
        <f t="shared" si="91"/>
        <v>0.30685264371020726</v>
      </c>
      <c r="T574" s="397">
        <f t="shared" si="91"/>
        <v>0.30543072456642317</v>
      </c>
      <c r="U574" s="397">
        <f t="shared" si="91"/>
        <v>0.30431738535009889</v>
      </c>
      <c r="V574" s="397">
        <f t="shared" si="91"/>
        <v>0.30372627135904012</v>
      </c>
    </row>
    <row r="575" spans="2:22" ht="13.15">
      <c r="B575" s="311" t="s">
        <v>1144</v>
      </c>
      <c r="C575" s="397"/>
      <c r="D575" s="422"/>
      <c r="E575" s="422"/>
      <c r="F575" s="422"/>
      <c r="G575" s="397"/>
      <c r="H575" s="397"/>
      <c r="I575" s="397"/>
      <c r="J575" s="397"/>
      <c r="K575" s="397">
        <f t="shared" si="90"/>
        <v>0.26030966294221286</v>
      </c>
      <c r="L575" s="397">
        <f t="shared" ref="L575:V575" si="92">L516/SUM(L$514:L$518)</f>
        <v>0.26120338021531397</v>
      </c>
      <c r="M575" s="397">
        <f t="shared" si="92"/>
        <v>0.26244523345945436</v>
      </c>
      <c r="N575" s="397">
        <f t="shared" si="92"/>
        <v>0.26409777536420276</v>
      </c>
      <c r="O575" s="397">
        <f t="shared" si="92"/>
        <v>0.26567471133139969</v>
      </c>
      <c r="P575" s="397">
        <f t="shared" si="92"/>
        <v>0.26700598880380455</v>
      </c>
      <c r="Q575" s="397">
        <f t="shared" si="92"/>
        <v>0.26779650102273533</v>
      </c>
      <c r="R575" s="397">
        <f t="shared" si="92"/>
        <v>0.26814874528443922</v>
      </c>
      <c r="S575" s="397">
        <f t="shared" si="92"/>
        <v>0.26819291891787955</v>
      </c>
      <c r="T575" s="397">
        <f t="shared" si="92"/>
        <v>0.2680068185575748</v>
      </c>
      <c r="U575" s="397">
        <f t="shared" si="92"/>
        <v>0.26743372831201295</v>
      </c>
      <c r="V575" s="397">
        <f t="shared" si="92"/>
        <v>0.26687788964797227</v>
      </c>
    </row>
    <row r="576" spans="2:22" ht="13.15">
      <c r="B576" s="311" t="s">
        <v>1145</v>
      </c>
      <c r="C576" s="397"/>
      <c r="D576" s="422"/>
      <c r="E576" s="422"/>
      <c r="F576" s="422"/>
      <c r="G576" s="397"/>
      <c r="H576" s="397"/>
      <c r="I576" s="397"/>
      <c r="J576" s="397"/>
      <c r="K576" s="397">
        <f t="shared" si="90"/>
        <v>0.15043356701786165</v>
      </c>
      <c r="L576" s="397">
        <f t="shared" ref="L576:V576" si="93">L517/SUM(L$514:L$518)</f>
        <v>0.14786866978386676</v>
      </c>
      <c r="M576" s="397">
        <f t="shared" si="93"/>
        <v>0.14599943846204483</v>
      </c>
      <c r="N576" s="397">
        <f t="shared" si="93"/>
        <v>0.14484708743859562</v>
      </c>
      <c r="O576" s="397">
        <f t="shared" si="93"/>
        <v>0.14410781786434282</v>
      </c>
      <c r="P576" s="397">
        <f t="shared" si="93"/>
        <v>0.14368861025893159</v>
      </c>
      <c r="Q576" s="397">
        <f t="shared" si="93"/>
        <v>0.14338017822532589</v>
      </c>
      <c r="R576" s="397">
        <f t="shared" si="93"/>
        <v>0.14320114504135179</v>
      </c>
      <c r="S576" s="397">
        <f t="shared" si="93"/>
        <v>0.14315938709411707</v>
      </c>
      <c r="T576" s="397">
        <f t="shared" si="93"/>
        <v>0.14321609407450539</v>
      </c>
      <c r="U576" s="397">
        <f t="shared" si="93"/>
        <v>0.14317692446147737</v>
      </c>
      <c r="V576" s="397">
        <f t="shared" si="93"/>
        <v>0.14323088754459368</v>
      </c>
    </row>
    <row r="577" spans="1:22" ht="13.15">
      <c r="B577" s="311" t="s">
        <v>1146</v>
      </c>
      <c r="C577" s="397"/>
      <c r="D577" s="422"/>
      <c r="E577" s="422"/>
      <c r="F577" s="422"/>
      <c r="G577" s="397"/>
      <c r="H577" s="397"/>
      <c r="I577" s="397"/>
      <c r="J577" s="397"/>
      <c r="K577" s="397">
        <f t="shared" si="90"/>
        <v>2.3393371066778856E-2</v>
      </c>
      <c r="L577" s="397">
        <f t="shared" ref="L577:V577" si="94">L518/SUM(L$514:L$518)</f>
        <v>2.4490735759844961E-2</v>
      </c>
      <c r="M577" s="397">
        <f t="shared" si="94"/>
        <v>2.4869121470337451E-2</v>
      </c>
      <c r="N577" s="397">
        <f t="shared" si="94"/>
        <v>2.4918327267154355E-2</v>
      </c>
      <c r="O577" s="397">
        <f t="shared" si="94"/>
        <v>2.4820004570229048E-2</v>
      </c>
      <c r="P577" s="397">
        <f t="shared" si="94"/>
        <v>2.4662823972242325E-2</v>
      </c>
      <c r="Q577" s="397">
        <f t="shared" si="94"/>
        <v>2.4480979510821444E-2</v>
      </c>
      <c r="R577" s="397">
        <f t="shared" si="94"/>
        <v>2.4309995907313225E-2</v>
      </c>
      <c r="S577" s="397">
        <f t="shared" si="94"/>
        <v>2.4168362808429718E-2</v>
      </c>
      <c r="T577" s="397">
        <f t="shared" si="94"/>
        <v>2.4059856073427179E-2</v>
      </c>
      <c r="U577" s="397">
        <f t="shared" si="94"/>
        <v>2.3963250489183862E-2</v>
      </c>
      <c r="V577" s="397">
        <f t="shared" si="94"/>
        <v>2.3901762032257919E-2</v>
      </c>
    </row>
    <row r="578" spans="1:22" ht="13.15">
      <c r="B578" s="311" t="s">
        <v>1147</v>
      </c>
      <c r="C578" s="397">
        <f t="shared" ref="C578:H582" si="95">C519/SUM(C$519:C$523)</f>
        <v>0.23141389439556237</v>
      </c>
      <c r="D578" s="422">
        <f t="shared" si="95"/>
        <v>0.22279826648371787</v>
      </c>
      <c r="E578" s="422">
        <f t="shared" si="95"/>
        <v>0.22268119071429021</v>
      </c>
      <c r="F578" s="422">
        <f t="shared" si="95"/>
        <v>0.21888771584323258</v>
      </c>
      <c r="G578" s="397">
        <f t="shared" si="95"/>
        <v>0.21652611376582506</v>
      </c>
      <c r="H578" s="397">
        <f t="shared" si="95"/>
        <v>0.21367577011208738</v>
      </c>
      <c r="I578" s="397">
        <f t="shared" ref="I578:J582" si="96">I519/SUM(I$519:I$523)</f>
        <v>0.20964300683324738</v>
      </c>
      <c r="J578" s="397">
        <f t="shared" si="96"/>
        <v>0.20472257805621771</v>
      </c>
      <c r="K578" s="397">
        <f t="shared" ref="K578" si="97">K519/SUM(K$519:K$523)</f>
        <v>0.19888491652018728</v>
      </c>
      <c r="L578" s="397"/>
      <c r="M578" s="397"/>
      <c r="N578" s="397"/>
      <c r="O578" s="397"/>
      <c r="P578" s="397"/>
      <c r="Q578" s="397"/>
      <c r="R578" s="397"/>
      <c r="S578" s="397"/>
      <c r="T578" s="397"/>
      <c r="U578" s="397"/>
      <c r="V578" s="397"/>
    </row>
    <row r="579" spans="1:22" ht="13.15">
      <c r="B579" s="311" t="s">
        <v>1148</v>
      </c>
      <c r="C579" s="397">
        <f t="shared" si="95"/>
        <v>0.31761120987439545</v>
      </c>
      <c r="D579" s="422">
        <f t="shared" si="95"/>
        <v>0.32798047192208873</v>
      </c>
      <c r="E579" s="422">
        <f t="shared" si="95"/>
        <v>0.3335270157770493</v>
      </c>
      <c r="F579" s="422">
        <f t="shared" si="95"/>
        <v>0.33937599390412254</v>
      </c>
      <c r="G579" s="397">
        <f t="shared" ref="G579:H582" si="98">G520/SUM(G$519:G$523)</f>
        <v>0.34407196376856058</v>
      </c>
      <c r="H579" s="397">
        <f t="shared" si="98"/>
        <v>0.34551386617408852</v>
      </c>
      <c r="I579" s="397">
        <f t="shared" si="96"/>
        <v>0.34859619438874523</v>
      </c>
      <c r="J579" s="397">
        <f t="shared" si="96"/>
        <v>0.34992072370326666</v>
      </c>
      <c r="K579" s="397">
        <f t="shared" ref="K579" si="99">K520/SUM(K$519:K$523)</f>
        <v>0.34979870530330248</v>
      </c>
      <c r="L579" s="397"/>
      <c r="M579" s="397"/>
      <c r="N579" s="397"/>
      <c r="O579" s="397"/>
      <c r="P579" s="397"/>
      <c r="Q579" s="397"/>
      <c r="R579" s="397"/>
      <c r="S579" s="397"/>
      <c r="T579" s="397"/>
      <c r="U579" s="397"/>
      <c r="V579" s="397"/>
    </row>
    <row r="580" spans="1:22" ht="13.15">
      <c r="B580" s="311" t="s">
        <v>1149</v>
      </c>
      <c r="C580" s="397">
        <f t="shared" si="95"/>
        <v>0.22722255323725521</v>
      </c>
      <c r="D580" s="422">
        <f t="shared" si="95"/>
        <v>0.23443754759251162</v>
      </c>
      <c r="E580" s="422">
        <f t="shared" si="95"/>
        <v>0.24087801035484616</v>
      </c>
      <c r="F580" s="422">
        <f t="shared" si="95"/>
        <v>0.24730586475559804</v>
      </c>
      <c r="G580" s="397">
        <f t="shared" si="95"/>
        <v>0.25262199220600212</v>
      </c>
      <c r="H580" s="397">
        <f t="shared" si="98"/>
        <v>0.25866752815903515</v>
      </c>
      <c r="I580" s="397">
        <f t="shared" si="96"/>
        <v>0.26487396226141452</v>
      </c>
      <c r="J580" s="397">
        <f t="shared" si="96"/>
        <v>0.27173404403095835</v>
      </c>
      <c r="K580" s="397">
        <f t="shared" ref="K580" si="100">K521/SUM(K$519:K$523)</f>
        <v>0.27751715432819485</v>
      </c>
      <c r="L580" s="397"/>
      <c r="M580" s="397"/>
      <c r="N580" s="397"/>
      <c r="O580" s="397"/>
      <c r="P580" s="397"/>
      <c r="Q580" s="397"/>
      <c r="R580" s="397"/>
      <c r="S580" s="397"/>
      <c r="T580" s="397"/>
      <c r="U580" s="397"/>
      <c r="V580" s="397"/>
    </row>
    <row r="581" spans="1:22" ht="13.15">
      <c r="B581" s="311" t="s">
        <v>1150</v>
      </c>
      <c r="C581" s="397">
        <f t="shared" si="95"/>
        <v>0.20065057298815642</v>
      </c>
      <c r="D581" s="422">
        <f t="shared" si="95"/>
        <v>0.19098882733426059</v>
      </c>
      <c r="E581" s="422">
        <f t="shared" si="95"/>
        <v>0.17915412030801806</v>
      </c>
      <c r="F581" s="422">
        <f t="shared" si="95"/>
        <v>0.17080186743867268</v>
      </c>
      <c r="G581" s="397">
        <f t="shared" si="98"/>
        <v>0.16353354319305108</v>
      </c>
      <c r="H581" s="397">
        <f t="shared" si="98"/>
        <v>0.15948731392721677</v>
      </c>
      <c r="I581" s="397">
        <f t="shared" si="96"/>
        <v>0.15502711214650258</v>
      </c>
      <c r="J581" s="397">
        <f t="shared" si="96"/>
        <v>0.15200024962638323</v>
      </c>
      <c r="K581" s="397">
        <f t="shared" ref="K581" si="101">K522/SUM(K$519:K$523)</f>
        <v>0.15202782908048657</v>
      </c>
      <c r="L581" s="397"/>
      <c r="M581" s="397"/>
      <c r="N581" s="397"/>
      <c r="O581" s="397"/>
      <c r="P581" s="397"/>
      <c r="Q581" s="397"/>
      <c r="R581" s="397"/>
      <c r="S581" s="397"/>
      <c r="T581" s="397"/>
      <c r="U581" s="397"/>
      <c r="V581" s="397"/>
    </row>
    <row r="582" spans="1:22" ht="13.15">
      <c r="B582" s="311" t="s">
        <v>1151</v>
      </c>
      <c r="C582" s="397">
        <f t="shared" si="95"/>
        <v>2.3101769504630613E-2</v>
      </c>
      <c r="D582" s="422">
        <f t="shared" si="95"/>
        <v>2.3794886667421071E-2</v>
      </c>
      <c r="E582" s="422">
        <f t="shared" si="95"/>
        <v>2.3759662845796212E-2</v>
      </c>
      <c r="F582" s="422">
        <f t="shared" si="95"/>
        <v>2.3628558058374244E-2</v>
      </c>
      <c r="G582" s="397">
        <f t="shared" si="98"/>
        <v>2.3246387066561212E-2</v>
      </c>
      <c r="H582" s="397">
        <f t="shared" si="98"/>
        <v>2.2655521627572093E-2</v>
      </c>
      <c r="I582" s="397">
        <f t="shared" si="96"/>
        <v>2.1859724370090285E-2</v>
      </c>
      <c r="J582" s="397">
        <f t="shared" si="96"/>
        <v>2.1622404583174024E-2</v>
      </c>
      <c r="K582" s="397">
        <f t="shared" ref="K582" si="102">K523/SUM(K$519:K$523)</f>
        <v>2.1771394767828901E-2</v>
      </c>
      <c r="L582" s="397"/>
      <c r="M582" s="397"/>
      <c r="N582" s="397"/>
      <c r="O582" s="397"/>
      <c r="P582" s="397"/>
      <c r="Q582" s="397"/>
      <c r="R582" s="397"/>
      <c r="S582" s="397"/>
      <c r="T582" s="397"/>
      <c r="U582" s="397"/>
      <c r="V582" s="397"/>
    </row>
    <row r="583" spans="1:22" ht="13.15">
      <c r="B583" s="311" t="s">
        <v>1152</v>
      </c>
      <c r="C583" s="397"/>
      <c r="D583" s="397"/>
      <c r="E583" s="397"/>
      <c r="F583" s="397"/>
      <c r="G583" s="397"/>
      <c r="H583" s="397"/>
      <c r="I583" s="397"/>
      <c r="J583" s="397"/>
      <c r="K583" s="397">
        <f>K578</f>
        <v>0.19888491652018728</v>
      </c>
      <c r="L583" s="397">
        <f t="shared" ref="L583:V583" si="103">L524/SUM(L$524:L$528)</f>
        <v>0.20785547081356184</v>
      </c>
      <c r="M583" s="397">
        <f t="shared" si="103"/>
        <v>0.21656140031045085</v>
      </c>
      <c r="N583" s="397">
        <f t="shared" si="103"/>
        <v>0.22466599295517403</v>
      </c>
      <c r="O583" s="397">
        <f t="shared" si="103"/>
        <v>0.23208303587902299</v>
      </c>
      <c r="P583" s="397">
        <f t="shared" si="103"/>
        <v>0.23749589535484264</v>
      </c>
      <c r="Q583" s="397">
        <f t="shared" si="103"/>
        <v>0.24061407903592813</v>
      </c>
      <c r="R583" s="397">
        <f t="shared" si="103"/>
        <v>0.24284018248909375</v>
      </c>
      <c r="S583" s="397">
        <f t="shared" si="103"/>
        <v>0.24425354744108604</v>
      </c>
      <c r="T583" s="397">
        <f t="shared" si="103"/>
        <v>0.24507923459167127</v>
      </c>
      <c r="U583" s="397">
        <f t="shared" si="103"/>
        <v>0.24518501608325693</v>
      </c>
      <c r="V583" s="397">
        <f t="shared" si="103"/>
        <v>0.24595618133225475</v>
      </c>
    </row>
    <row r="584" spans="1:22" ht="13.15">
      <c r="B584" s="311" t="s">
        <v>1153</v>
      </c>
      <c r="C584" s="397"/>
      <c r="D584" s="397"/>
      <c r="E584" s="397"/>
      <c r="F584" s="397"/>
      <c r="G584" s="397"/>
      <c r="H584" s="397"/>
      <c r="I584" s="397"/>
      <c r="J584" s="397"/>
      <c r="K584" s="397">
        <f t="shared" ref="K584:K587" si="104">K579</f>
        <v>0.34979870530330248</v>
      </c>
      <c r="L584" s="397">
        <f t="shared" ref="L584:V584" si="105">L525/SUM(L$524:L$528)</f>
        <v>0.34149069222614842</v>
      </c>
      <c r="M584" s="397">
        <f t="shared" si="105"/>
        <v>0.33369873422553664</v>
      </c>
      <c r="N584" s="397">
        <f t="shared" si="105"/>
        <v>0.32694924120283464</v>
      </c>
      <c r="O584" s="397">
        <f t="shared" si="105"/>
        <v>0.32148356431540459</v>
      </c>
      <c r="P584" s="397">
        <f t="shared" si="105"/>
        <v>0.31772703698280752</v>
      </c>
      <c r="Q584" s="397">
        <f t="shared" si="105"/>
        <v>0.31556764384666208</v>
      </c>
      <c r="R584" s="397">
        <f t="shared" si="105"/>
        <v>0.31430083145005627</v>
      </c>
      <c r="S584" s="397">
        <f t="shared" si="105"/>
        <v>0.31373261567070304</v>
      </c>
      <c r="T584" s="397">
        <f t="shared" si="105"/>
        <v>0.31363824707573407</v>
      </c>
      <c r="U584" s="397">
        <f t="shared" si="105"/>
        <v>0.31393576057536376</v>
      </c>
      <c r="V584" s="397">
        <f t="shared" si="105"/>
        <v>0.31408194706453801</v>
      </c>
    </row>
    <row r="585" spans="1:22" ht="13.15">
      <c r="B585" s="311" t="s">
        <v>1154</v>
      </c>
      <c r="C585" s="397"/>
      <c r="D585" s="397"/>
      <c r="E585" s="397"/>
      <c r="F585" s="397"/>
      <c r="G585" s="397"/>
      <c r="H585" s="397"/>
      <c r="I585" s="397"/>
      <c r="J585" s="397"/>
      <c r="K585" s="397">
        <f t="shared" si="104"/>
        <v>0.27751715432819485</v>
      </c>
      <c r="L585" s="397">
        <f t="shared" ref="L585:V585" si="106">L526/SUM(L$524:L$528)</f>
        <v>0.27807958303482944</v>
      </c>
      <c r="M585" s="397">
        <f t="shared" si="106"/>
        <v>0.27821977606674214</v>
      </c>
      <c r="N585" s="397">
        <f t="shared" si="106"/>
        <v>0.2777200852818219</v>
      </c>
      <c r="O585" s="397">
        <f t="shared" si="106"/>
        <v>0.27648808099515471</v>
      </c>
      <c r="P585" s="397">
        <f t="shared" si="106"/>
        <v>0.27519356235473763</v>
      </c>
      <c r="Q585" s="397">
        <f t="shared" si="106"/>
        <v>0.27418069554798508</v>
      </c>
      <c r="R585" s="397">
        <f t="shared" si="106"/>
        <v>0.27307010595636388</v>
      </c>
      <c r="S585" s="397">
        <f t="shared" si="106"/>
        <v>0.27200704627286015</v>
      </c>
      <c r="T585" s="397">
        <f t="shared" si="106"/>
        <v>0.27104306927272848</v>
      </c>
      <c r="U585" s="397">
        <f t="shared" si="106"/>
        <v>0.27034944014096685</v>
      </c>
      <c r="V585" s="397">
        <f t="shared" si="106"/>
        <v>0.26940239822102274</v>
      </c>
    </row>
    <row r="586" spans="1:22" ht="13.15">
      <c r="B586" s="311" t="s">
        <v>1155</v>
      </c>
      <c r="C586" s="397"/>
      <c r="D586" s="397"/>
      <c r="E586" s="397"/>
      <c r="F586" s="397"/>
      <c r="G586" s="397"/>
      <c r="H586" s="397"/>
      <c r="I586" s="397"/>
      <c r="J586" s="397"/>
      <c r="K586" s="397">
        <f t="shared" si="104"/>
        <v>0.15202782908048657</v>
      </c>
      <c r="L586" s="397">
        <f t="shared" ref="L586:V586" si="107">L527/SUM(L$524:L$528)</f>
        <v>0.14830093472609299</v>
      </c>
      <c r="M586" s="397">
        <f t="shared" si="107"/>
        <v>0.14624985533365281</v>
      </c>
      <c r="N586" s="397">
        <f t="shared" si="107"/>
        <v>0.14510407122413724</v>
      </c>
      <c r="O586" s="397">
        <f t="shared" si="107"/>
        <v>0.14438068748678654</v>
      </c>
      <c r="P586" s="397">
        <f t="shared" si="107"/>
        <v>0.1441097470646352</v>
      </c>
      <c r="Q586" s="397">
        <f t="shared" si="107"/>
        <v>0.14425081660714736</v>
      </c>
      <c r="R586" s="397">
        <f t="shared" si="107"/>
        <v>0.14446905307221547</v>
      </c>
      <c r="S586" s="397">
        <f t="shared" si="107"/>
        <v>0.14472245003144468</v>
      </c>
      <c r="T586" s="397">
        <f t="shared" si="107"/>
        <v>0.1449620476889234</v>
      </c>
      <c r="U586" s="397">
        <f t="shared" si="107"/>
        <v>0.14523229487681155</v>
      </c>
      <c r="V586" s="397">
        <f t="shared" si="107"/>
        <v>0.14524405294613765</v>
      </c>
    </row>
    <row r="587" spans="1:22" ht="13.15">
      <c r="B587" s="311" t="s">
        <v>1156</v>
      </c>
      <c r="C587" s="397"/>
      <c r="D587" s="397"/>
      <c r="E587" s="397"/>
      <c r="F587" s="397"/>
      <c r="G587" s="397"/>
      <c r="H587" s="397"/>
      <c r="I587" s="397"/>
      <c r="J587" s="397"/>
      <c r="K587" s="397">
        <f t="shared" si="104"/>
        <v>2.1771394767828901E-2</v>
      </c>
      <c r="L587" s="397">
        <f t="shared" ref="L587:V587" si="108">L528/SUM(L$524:L$528)</f>
        <v>2.4273319199367288E-2</v>
      </c>
      <c r="M587" s="397">
        <f t="shared" si="108"/>
        <v>2.5270234063617662E-2</v>
      </c>
      <c r="N587" s="397">
        <f t="shared" si="108"/>
        <v>2.5560609336032238E-2</v>
      </c>
      <c r="O587" s="397">
        <f t="shared" si="108"/>
        <v>2.5564631323631092E-2</v>
      </c>
      <c r="P587" s="397">
        <f t="shared" si="108"/>
        <v>2.5473758242976968E-2</v>
      </c>
      <c r="Q587" s="397">
        <f t="shared" si="108"/>
        <v>2.5386764962277424E-2</v>
      </c>
      <c r="R587" s="397">
        <f t="shared" si="108"/>
        <v>2.53198270322707E-2</v>
      </c>
      <c r="S587" s="397">
        <f t="shared" si="108"/>
        <v>2.5284340583906082E-2</v>
      </c>
      <c r="T587" s="397">
        <f t="shared" si="108"/>
        <v>2.5277401370942722E-2</v>
      </c>
      <c r="U587" s="397">
        <f t="shared" si="108"/>
        <v>2.5297488323600927E-2</v>
      </c>
      <c r="V587" s="397">
        <f t="shared" si="108"/>
        <v>2.5315420436046759E-2</v>
      </c>
    </row>
    <row r="588" spans="1:22">
      <c r="A588" s="1083">
        <f>SUM(C588:V588)</f>
        <v>0</v>
      </c>
      <c r="B588" s="1083"/>
      <c r="C588" s="1083">
        <f>SUM(C568:C587)-2</f>
        <v>0</v>
      </c>
      <c r="D588" s="1083">
        <f t="shared" ref="D588:V588" si="109">SUM(D568:D587)-2</f>
        <v>0</v>
      </c>
      <c r="E588" s="1083">
        <f t="shared" si="109"/>
        <v>0</v>
      </c>
      <c r="F588" s="1083">
        <f t="shared" si="109"/>
        <v>0</v>
      </c>
      <c r="G588" s="1083">
        <f t="shared" si="109"/>
        <v>0</v>
      </c>
      <c r="H588" s="1083">
        <f t="shared" si="109"/>
        <v>0</v>
      </c>
      <c r="I588" s="1083">
        <f>SUM(I568:I587)-2</f>
        <v>0</v>
      </c>
      <c r="J588" s="1083">
        <f>SUM(J568:J587)-2</f>
        <v>0</v>
      </c>
      <c r="K588" s="1083">
        <f>SUM(K568:K587)-4</f>
        <v>0</v>
      </c>
      <c r="L588" s="1083">
        <f t="shared" si="109"/>
        <v>0</v>
      </c>
      <c r="M588" s="1083">
        <f t="shared" si="109"/>
        <v>0</v>
      </c>
      <c r="N588" s="1083">
        <f t="shared" si="109"/>
        <v>0</v>
      </c>
      <c r="O588" s="1083">
        <f t="shared" si="109"/>
        <v>0</v>
      </c>
      <c r="P588" s="1083">
        <f t="shared" si="109"/>
        <v>0</v>
      </c>
      <c r="Q588" s="1083">
        <f t="shared" si="109"/>
        <v>0</v>
      </c>
      <c r="R588" s="1083">
        <f t="shared" si="109"/>
        <v>0</v>
      </c>
      <c r="S588" s="1083">
        <f t="shared" si="109"/>
        <v>0</v>
      </c>
      <c r="T588" s="1083">
        <f t="shared" si="109"/>
        <v>0</v>
      </c>
      <c r="U588" s="1083">
        <f t="shared" si="109"/>
        <v>0</v>
      </c>
      <c r="V588" s="1083">
        <f t="shared" si="109"/>
        <v>0</v>
      </c>
    </row>
    <row r="612" spans="2:22" ht="13.15">
      <c r="B612" s="326" t="s">
        <v>1079</v>
      </c>
    </row>
    <row r="614" spans="2:22" ht="13.15">
      <c r="B614" s="684"/>
      <c r="C614" s="311" t="str">
        <f>C24</f>
        <v>2010/11</v>
      </c>
      <c r="D614" s="311" t="str">
        <f t="shared" ref="D614:V614" si="110">D24</f>
        <v>2011/12</v>
      </c>
      <c r="E614" s="311" t="str">
        <f t="shared" si="110"/>
        <v>2012/13</v>
      </c>
      <c r="F614" s="311" t="str">
        <f t="shared" si="110"/>
        <v>2013/14</v>
      </c>
      <c r="G614" s="311" t="str">
        <f t="shared" si="110"/>
        <v>2014/15</v>
      </c>
      <c r="H614" s="311" t="str">
        <f t="shared" si="110"/>
        <v>2015/16</v>
      </c>
      <c r="I614" s="311" t="str">
        <f t="shared" si="110"/>
        <v>2016/17</v>
      </c>
      <c r="J614" s="311" t="str">
        <f t="shared" si="110"/>
        <v>2017/18</v>
      </c>
      <c r="K614" s="311" t="str">
        <f t="shared" si="110"/>
        <v>2018/19</v>
      </c>
      <c r="L614" s="311" t="str">
        <f t="shared" si="110"/>
        <v>2019/20</v>
      </c>
      <c r="M614" s="311" t="str">
        <f t="shared" si="110"/>
        <v>2020/21</v>
      </c>
      <c r="N614" s="311" t="str">
        <f t="shared" si="110"/>
        <v>2021/22</v>
      </c>
      <c r="O614" s="311" t="str">
        <f t="shared" si="110"/>
        <v>2022/23</v>
      </c>
      <c r="P614" s="311" t="str">
        <f t="shared" si="110"/>
        <v>2023/24</v>
      </c>
      <c r="Q614" s="311" t="str">
        <f t="shared" si="110"/>
        <v>2024/25</v>
      </c>
      <c r="R614" s="311" t="str">
        <f t="shared" si="110"/>
        <v>2025/26</v>
      </c>
      <c r="S614" s="311" t="str">
        <f t="shared" si="110"/>
        <v>2026/27</v>
      </c>
      <c r="T614" s="311" t="str">
        <f t="shared" si="110"/>
        <v>2027/28</v>
      </c>
      <c r="U614" s="311" t="str">
        <f t="shared" si="110"/>
        <v>2028/29</v>
      </c>
      <c r="V614" s="311" t="str">
        <f t="shared" si="110"/>
        <v>2029/30</v>
      </c>
    </row>
    <row r="615" spans="2:22" ht="13.15">
      <c r="B615" s="311" t="s">
        <v>924</v>
      </c>
      <c r="C615" s="429">
        <f t="shared" ref="C615:I615" si="111">C327</f>
        <v>22792.535</v>
      </c>
      <c r="D615" s="429">
        <f t="shared" si="111"/>
        <v>26584.400000000001</v>
      </c>
      <c r="E615" s="429">
        <f t="shared" si="111"/>
        <v>27782.548999999999</v>
      </c>
      <c r="F615" s="429">
        <f t="shared" si="111"/>
        <v>29982.575000000001</v>
      </c>
      <c r="G615" s="429">
        <f t="shared" si="111"/>
        <v>29116.352000000003</v>
      </c>
      <c r="H615" s="429">
        <f t="shared" si="111"/>
        <v>27570.508999999998</v>
      </c>
      <c r="I615" s="429">
        <f t="shared" si="111"/>
        <v>25502.822999999993</v>
      </c>
      <c r="J615" s="429">
        <f t="shared" ref="J615" si="112">J327</f>
        <v>24918.788</v>
      </c>
      <c r="K615" s="429"/>
      <c r="L615" s="429"/>
      <c r="M615" s="429"/>
      <c r="N615" s="429"/>
      <c r="O615" s="429"/>
      <c r="P615" s="429"/>
      <c r="Q615" s="429"/>
      <c r="R615" s="429"/>
      <c r="S615" s="429"/>
      <c r="T615" s="429"/>
      <c r="U615" s="429"/>
      <c r="V615" s="429"/>
    </row>
    <row r="616" spans="2:22" ht="13.15">
      <c r="B616" s="311" t="s">
        <v>925</v>
      </c>
      <c r="C616" s="429"/>
      <c r="D616" s="429"/>
      <c r="E616" s="429"/>
      <c r="F616" s="429"/>
      <c r="G616" s="429"/>
      <c r="H616" s="429"/>
      <c r="I616" s="429"/>
      <c r="J616" s="429"/>
      <c r="K616" s="429"/>
      <c r="L616" s="429">
        <f t="shared" ref="L616:V616" si="113">L328</f>
        <v>26112.897080204199</v>
      </c>
      <c r="M616" s="429">
        <f t="shared" si="113"/>
        <v>26475.122719025356</v>
      </c>
      <c r="N616" s="429">
        <f t="shared" si="113"/>
        <v>25073.218408798282</v>
      </c>
      <c r="O616" s="429">
        <f t="shared" si="113"/>
        <v>25011.27960203138</v>
      </c>
      <c r="P616" s="429">
        <f t="shared" si="113"/>
        <v>24885.491271623414</v>
      </c>
      <c r="Q616" s="429">
        <f t="shared" si="113"/>
        <v>25202.709353547794</v>
      </c>
      <c r="R616" s="429">
        <f t="shared" si="113"/>
        <v>25326.570210358837</v>
      </c>
      <c r="S616" s="429">
        <f t="shared" si="113"/>
        <v>25267.706270256938</v>
      </c>
      <c r="T616" s="429">
        <f t="shared" si="113"/>
        <v>25166.018407203061</v>
      </c>
      <c r="U616" s="429">
        <f t="shared" si="113"/>
        <v>25552.025784867081</v>
      </c>
      <c r="V616" s="429">
        <f t="shared" si="113"/>
        <v>25291.98457662524</v>
      </c>
    </row>
    <row r="617" spans="2:22" ht="13.15">
      <c r="B617" s="311" t="s">
        <v>1067</v>
      </c>
      <c r="C617" s="429">
        <f t="shared" ref="C617:I617" si="114">C269</f>
        <v>20311.47600507801</v>
      </c>
      <c r="D617" s="429">
        <f t="shared" si="114"/>
        <v>20701.411258726999</v>
      </c>
      <c r="E617" s="429">
        <f t="shared" si="114"/>
        <v>22459.186677235964</v>
      </c>
      <c r="F617" s="429">
        <f t="shared" si="114"/>
        <v>24478.199999999997</v>
      </c>
      <c r="G617" s="429">
        <f t="shared" si="114"/>
        <v>25310.334000000003</v>
      </c>
      <c r="H617" s="429">
        <f t="shared" si="114"/>
        <v>25170.827999999998</v>
      </c>
      <c r="I617" s="429">
        <f t="shared" si="114"/>
        <v>25913.895999999997</v>
      </c>
      <c r="J617" s="429">
        <f t="shared" ref="J617" si="115">J269</f>
        <v>24977.124</v>
      </c>
      <c r="K617" s="429"/>
      <c r="L617" s="429"/>
      <c r="M617" s="429"/>
      <c r="N617" s="429"/>
      <c r="O617" s="429"/>
      <c r="P617" s="429"/>
      <c r="Q617" s="429"/>
      <c r="R617" s="429"/>
      <c r="S617" s="429"/>
      <c r="T617" s="429"/>
      <c r="U617" s="429"/>
      <c r="V617" s="429"/>
    </row>
    <row r="618" spans="2:22" ht="13.15">
      <c r="B618" s="311" t="s">
        <v>1068</v>
      </c>
      <c r="C618" s="429"/>
      <c r="D618" s="429"/>
      <c r="E618" s="429"/>
      <c r="F618" s="429"/>
      <c r="G618" s="429"/>
      <c r="H618" s="429"/>
      <c r="I618" s="429"/>
      <c r="J618" s="429"/>
      <c r="K618" s="429"/>
      <c r="L618" s="429">
        <f t="shared" ref="L618:V618" si="116">L270</f>
        <v>26394.031170986666</v>
      </c>
      <c r="M618" s="429">
        <f t="shared" si="116"/>
        <v>26643.767885183479</v>
      </c>
      <c r="N618" s="429">
        <f t="shared" si="116"/>
        <v>26728.420878213066</v>
      </c>
      <c r="O618" s="429">
        <f t="shared" si="116"/>
        <v>26841.107889294588</v>
      </c>
      <c r="P618" s="429">
        <f t="shared" si="116"/>
        <v>26723.832029509162</v>
      </c>
      <c r="Q618" s="429">
        <f t="shared" si="116"/>
        <v>26607.609102038685</v>
      </c>
      <c r="R618" s="429">
        <f t="shared" si="116"/>
        <v>26543.710708180552</v>
      </c>
      <c r="S618" s="429">
        <f t="shared" si="116"/>
        <v>26503.916667152542</v>
      </c>
      <c r="T618" s="429">
        <f t="shared" si="116"/>
        <v>26464.222587504693</v>
      </c>
      <c r="U618" s="429">
        <f t="shared" si="116"/>
        <v>26419.210439673621</v>
      </c>
      <c r="V618" s="429">
        <f t="shared" si="116"/>
        <v>26424.319919904108</v>
      </c>
    </row>
    <row r="619" spans="2:22" ht="13.15">
      <c r="B619" s="311" t="s">
        <v>1080</v>
      </c>
      <c r="C619" s="429">
        <f t="shared" ref="C619:I619" si="117">C615-C617</f>
        <v>2481.0589949219902</v>
      </c>
      <c r="D619" s="429">
        <f t="shared" si="117"/>
        <v>5882.9887412730022</v>
      </c>
      <c r="E619" s="429">
        <f t="shared" si="117"/>
        <v>5323.3623227640346</v>
      </c>
      <c r="F619" s="429">
        <f t="shared" si="117"/>
        <v>5504.3750000000036</v>
      </c>
      <c r="G619" s="429">
        <f t="shared" si="117"/>
        <v>3806.018</v>
      </c>
      <c r="H619" s="429">
        <f t="shared" si="117"/>
        <v>2399.6810000000005</v>
      </c>
      <c r="I619" s="429">
        <f t="shared" si="117"/>
        <v>-411.07300000000396</v>
      </c>
      <c r="J619" s="429">
        <f t="shared" ref="J619" si="118">J615-J617</f>
        <v>-58.335999999999331</v>
      </c>
      <c r="K619" s="429"/>
      <c r="L619" s="429"/>
      <c r="M619" s="429"/>
      <c r="N619" s="429"/>
      <c r="O619" s="429"/>
      <c r="P619" s="429"/>
      <c r="Q619" s="429"/>
      <c r="R619" s="429"/>
      <c r="S619" s="429"/>
      <c r="T619" s="429"/>
      <c r="U619" s="429"/>
      <c r="V619" s="429"/>
    </row>
    <row r="620" spans="2:22" ht="13.15">
      <c r="B620" s="311" t="s">
        <v>1081</v>
      </c>
      <c r="C620" s="429"/>
      <c r="D620" s="429"/>
      <c r="E620" s="429"/>
      <c r="F620" s="429"/>
      <c r="G620" s="429"/>
      <c r="H620" s="429"/>
      <c r="I620" s="429"/>
      <c r="J620" s="429"/>
      <c r="K620" s="429"/>
      <c r="L620" s="429">
        <f t="shared" ref="L620:V620" si="119">L616-L618</f>
        <v>-281.13409078246696</v>
      </c>
      <c r="M620" s="429">
        <f t="shared" si="119"/>
        <v>-168.64516615812317</v>
      </c>
      <c r="N620" s="429">
        <f t="shared" si="119"/>
        <v>-1655.202469414784</v>
      </c>
      <c r="O620" s="429">
        <f t="shared" si="119"/>
        <v>-1829.828287263208</v>
      </c>
      <c r="P620" s="429">
        <f t="shared" si="119"/>
        <v>-1838.3407578857477</v>
      </c>
      <c r="Q620" s="429">
        <f t="shared" si="119"/>
        <v>-1404.8997484908905</v>
      </c>
      <c r="R620" s="429">
        <f t="shared" si="119"/>
        <v>-1217.1404978217142</v>
      </c>
      <c r="S620" s="429">
        <f t="shared" si="119"/>
        <v>-1236.2103968956035</v>
      </c>
      <c r="T620" s="429">
        <f t="shared" si="119"/>
        <v>-1298.2041803016327</v>
      </c>
      <c r="U620" s="429">
        <f t="shared" si="119"/>
        <v>-867.18465480654049</v>
      </c>
      <c r="V620" s="429">
        <f t="shared" si="119"/>
        <v>-1132.3353432788681</v>
      </c>
    </row>
    <row r="621" spans="2:22" ht="13.15">
      <c r="B621" s="311" t="s">
        <v>926</v>
      </c>
      <c r="C621" s="429">
        <f t="shared" ref="C621:I621" si="120">C329</f>
        <v>20281.04</v>
      </c>
      <c r="D621" s="429">
        <f t="shared" si="120"/>
        <v>22290.120999999999</v>
      </c>
      <c r="E621" s="429">
        <f t="shared" si="120"/>
        <v>21197.892</v>
      </c>
      <c r="F621" s="429">
        <f t="shared" si="120"/>
        <v>22546.188999999998</v>
      </c>
      <c r="G621" s="429">
        <f t="shared" si="120"/>
        <v>21686.356999999996</v>
      </c>
      <c r="H621" s="429">
        <f t="shared" si="120"/>
        <v>21797.425999999999</v>
      </c>
      <c r="I621" s="429">
        <f t="shared" si="120"/>
        <v>21356.706999999995</v>
      </c>
      <c r="J621" s="429">
        <f t="shared" ref="J621" si="121">J329</f>
        <v>21422.847999999998</v>
      </c>
      <c r="K621" s="429"/>
      <c r="L621" s="429"/>
      <c r="M621" s="429"/>
      <c r="N621" s="429"/>
      <c r="O621" s="429"/>
      <c r="P621" s="429"/>
      <c r="Q621" s="429"/>
      <c r="R621" s="429"/>
      <c r="S621" s="429"/>
      <c r="T621" s="429"/>
      <c r="U621" s="429"/>
      <c r="V621" s="429"/>
    </row>
    <row r="622" spans="2:22" ht="13.15">
      <c r="B622" s="311" t="s">
        <v>927</v>
      </c>
      <c r="C622" s="429"/>
      <c r="D622" s="429"/>
      <c r="E622" s="429"/>
      <c r="F622" s="429"/>
      <c r="G622" s="429"/>
      <c r="H622" s="429"/>
      <c r="I622" s="429"/>
      <c r="J622" s="429"/>
      <c r="K622" s="429"/>
      <c r="L622" s="429">
        <f t="shared" ref="L622:V622" si="122">L330</f>
        <v>26234.027274022825</v>
      </c>
      <c r="M622" s="429">
        <f t="shared" si="122"/>
        <v>26480.873130926084</v>
      </c>
      <c r="N622" s="429">
        <f t="shared" si="122"/>
        <v>26395.306905751077</v>
      </c>
      <c r="O622" s="429">
        <f t="shared" si="122"/>
        <v>27106.474249915696</v>
      </c>
      <c r="P622" s="429">
        <f t="shared" si="122"/>
        <v>26853.25314916475</v>
      </c>
      <c r="Q622" s="429">
        <f t="shared" si="122"/>
        <v>26061.826825102387</v>
      </c>
      <c r="R622" s="429">
        <f t="shared" si="122"/>
        <v>25896.902134830885</v>
      </c>
      <c r="S622" s="429">
        <f t="shared" si="122"/>
        <v>25632.058096489058</v>
      </c>
      <c r="T622" s="429">
        <f t="shared" si="122"/>
        <v>25385.285908233647</v>
      </c>
      <c r="U622" s="429">
        <f t="shared" si="122"/>
        <v>24896.577911886616</v>
      </c>
      <c r="V622" s="429">
        <f t="shared" si="122"/>
        <v>25373.452877995624</v>
      </c>
    </row>
    <row r="623" spans="2:22" ht="13.15">
      <c r="B623" s="311" t="s">
        <v>1069</v>
      </c>
      <c r="C623" s="429">
        <f t="shared" ref="C623:I623" si="123">C271</f>
        <v>23355.002171248059</v>
      </c>
      <c r="D623" s="429">
        <f t="shared" si="123"/>
        <v>21154.374361365866</v>
      </c>
      <c r="E623" s="429">
        <f t="shared" si="123"/>
        <v>22938.044064305901</v>
      </c>
      <c r="F623" s="429">
        <f t="shared" si="123"/>
        <v>23823.416000000001</v>
      </c>
      <c r="G623" s="429">
        <f t="shared" si="123"/>
        <v>24940.539999999997</v>
      </c>
      <c r="H623" s="429">
        <f t="shared" si="123"/>
        <v>24672.960999999999</v>
      </c>
      <c r="I623" s="429">
        <f t="shared" si="123"/>
        <v>23917.888999999996</v>
      </c>
      <c r="J623" s="429">
        <f t="shared" ref="J623" si="124">J271</f>
        <v>22358.687000000002</v>
      </c>
      <c r="K623" s="429"/>
      <c r="L623" s="429"/>
      <c r="M623" s="429"/>
      <c r="N623" s="429"/>
      <c r="O623" s="429"/>
      <c r="P623" s="429"/>
      <c r="Q623" s="429"/>
      <c r="R623" s="429"/>
      <c r="S623" s="429"/>
      <c r="T623" s="429"/>
      <c r="U623" s="429"/>
      <c r="V623" s="429"/>
    </row>
    <row r="624" spans="2:22" ht="13.15">
      <c r="B624" s="311" t="s">
        <v>1070</v>
      </c>
      <c r="C624" s="429"/>
      <c r="D624" s="429"/>
      <c r="E624" s="429"/>
      <c r="F624" s="429"/>
      <c r="G624" s="429"/>
      <c r="H624" s="429"/>
      <c r="I624" s="429"/>
      <c r="J624" s="429"/>
      <c r="K624" s="429"/>
      <c r="L624" s="429">
        <f t="shared" ref="L624:V624" si="125">L272</f>
        <v>24134.814488815358</v>
      </c>
      <c r="M624" s="429">
        <f t="shared" si="125"/>
        <v>24841.675764791587</v>
      </c>
      <c r="N624" s="429">
        <f t="shared" si="125"/>
        <v>25225.50670094512</v>
      </c>
      <c r="O624" s="429">
        <f t="shared" si="125"/>
        <v>25855.910010281917</v>
      </c>
      <c r="P624" s="429">
        <f t="shared" si="125"/>
        <v>26126.737033622565</v>
      </c>
      <c r="Q624" s="429">
        <f t="shared" si="125"/>
        <v>26318.169607409942</v>
      </c>
      <c r="R624" s="429">
        <f t="shared" si="125"/>
        <v>26364.505987145378</v>
      </c>
      <c r="S624" s="429">
        <f t="shared" si="125"/>
        <v>26381.394996124385</v>
      </c>
      <c r="T624" s="429">
        <f t="shared" si="125"/>
        <v>26361.988353688721</v>
      </c>
      <c r="U624" s="429">
        <f t="shared" si="125"/>
        <v>26311.273310127308</v>
      </c>
      <c r="V624" s="429">
        <f t="shared" si="125"/>
        <v>26200.733662789786</v>
      </c>
    </row>
    <row r="625" spans="2:22" ht="13.15">
      <c r="B625" s="311" t="s">
        <v>1082</v>
      </c>
      <c r="C625" s="429">
        <f t="shared" ref="C625:I625" si="126">C621-C623</f>
        <v>-3073.9621712480584</v>
      </c>
      <c r="D625" s="429">
        <f t="shared" si="126"/>
        <v>1135.746638634133</v>
      </c>
      <c r="E625" s="429">
        <f t="shared" si="126"/>
        <v>-1740.1520643059011</v>
      </c>
      <c r="F625" s="429">
        <f t="shared" si="126"/>
        <v>-1277.2270000000026</v>
      </c>
      <c r="G625" s="429">
        <f t="shared" si="126"/>
        <v>-3254.1830000000009</v>
      </c>
      <c r="H625" s="429">
        <f t="shared" si="126"/>
        <v>-2875.5349999999999</v>
      </c>
      <c r="I625" s="429">
        <f t="shared" si="126"/>
        <v>-2561.1820000000007</v>
      </c>
      <c r="J625" s="429">
        <f t="shared" ref="J625" si="127">J621-J623</f>
        <v>-935.83900000000358</v>
      </c>
      <c r="K625" s="429"/>
      <c r="L625" s="429"/>
      <c r="M625" s="429"/>
      <c r="N625" s="429"/>
      <c r="O625" s="429"/>
      <c r="P625" s="429"/>
      <c r="Q625" s="429"/>
      <c r="R625" s="429"/>
      <c r="S625" s="429"/>
      <c r="T625" s="429"/>
      <c r="U625" s="429"/>
      <c r="V625" s="429"/>
    </row>
    <row r="626" spans="2:22" ht="13.15">
      <c r="B626" s="311" t="s">
        <v>1083</v>
      </c>
      <c r="C626" s="429"/>
      <c r="D626" s="429"/>
      <c r="E626" s="429"/>
      <c r="F626" s="429"/>
      <c r="G626" s="429"/>
      <c r="H626" s="429"/>
      <c r="I626" s="429"/>
      <c r="J626" s="429"/>
      <c r="K626" s="429"/>
      <c r="L626" s="429">
        <f t="shared" ref="L626:V626" si="128">L622-L624</f>
        <v>2099.2127852074664</v>
      </c>
      <c r="M626" s="429">
        <f t="shared" si="128"/>
        <v>1639.1973661344964</v>
      </c>
      <c r="N626" s="429">
        <f t="shared" si="128"/>
        <v>1169.800204805957</v>
      </c>
      <c r="O626" s="429">
        <f t="shared" si="128"/>
        <v>1250.5642396337789</v>
      </c>
      <c r="P626" s="429">
        <f t="shared" si="128"/>
        <v>726.51611554218471</v>
      </c>
      <c r="Q626" s="429">
        <f t="shared" si="128"/>
        <v>-256.34278230755444</v>
      </c>
      <c r="R626" s="429">
        <f t="shared" si="128"/>
        <v>-467.60385231449254</v>
      </c>
      <c r="S626" s="429">
        <f t="shared" si="128"/>
        <v>-749.33689963532743</v>
      </c>
      <c r="T626" s="429">
        <f t="shared" si="128"/>
        <v>-976.70244545507376</v>
      </c>
      <c r="U626" s="429">
        <f t="shared" si="128"/>
        <v>-1414.6953982406922</v>
      </c>
      <c r="V626" s="429">
        <f t="shared" si="128"/>
        <v>-827.28078479416217</v>
      </c>
    </row>
    <row r="649" spans="3:18">
      <c r="C649" s="264"/>
      <c r="D649" s="264"/>
      <c r="E649" s="264"/>
      <c r="F649" s="264"/>
      <c r="G649" s="264"/>
      <c r="I649" s="264"/>
      <c r="J649" s="264"/>
      <c r="K649" s="264"/>
      <c r="L649" s="264"/>
      <c r="M649" s="264"/>
      <c r="N649" s="264"/>
      <c r="O649" s="264"/>
      <c r="P649" s="264"/>
      <c r="Q649" s="264"/>
      <c r="R649" s="264"/>
    </row>
    <row r="653" spans="3:18">
      <c r="C653" s="688"/>
      <c r="D653" s="688"/>
      <c r="E653" s="688"/>
      <c r="F653" s="688"/>
      <c r="G653" s="688"/>
      <c r="H653" s="688"/>
      <c r="I653" s="688"/>
      <c r="J653" s="688"/>
      <c r="K653" s="688"/>
      <c r="L653" s="688"/>
      <c r="M653" s="688"/>
      <c r="N653" s="688"/>
      <c r="O653" s="688"/>
      <c r="P653" s="688"/>
    </row>
    <row r="654" spans="3:18">
      <c r="C654" s="433"/>
      <c r="D654" s="433"/>
      <c r="E654" s="433"/>
      <c r="F654" s="433"/>
      <c r="G654" s="433"/>
      <c r="H654" s="433"/>
      <c r="I654" s="433"/>
      <c r="J654" s="433"/>
      <c r="K654" s="433"/>
    </row>
    <row r="655" spans="3:18">
      <c r="C655" s="264"/>
      <c r="D655" s="264"/>
      <c r="E655" s="264"/>
      <c r="F655" s="264"/>
      <c r="G655" s="264"/>
      <c r="H655" s="264"/>
      <c r="I655" s="264"/>
      <c r="J655" s="264"/>
      <c r="K655" s="264"/>
    </row>
  </sheetData>
  <hyperlinks>
    <hyperlink ref="A2" location="'Title_&amp;_Contents'!A1" display="Contents"/>
    <hyperlink ref="B2" location="Map_of_sheets!A1" display="Map of sheets"/>
  </hyperlinks>
  <pageMargins left="0.7" right="0.7" top="0.75" bottom="0.75" header="0.3" footer="0.3"/>
  <pageSetup orientation="portrait" r:id="rId1"/>
  <ignoredErrors>
    <ignoredError sqref="K27" formula="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FF00"/>
  </sheetPr>
  <dimension ref="A1:AB126"/>
  <sheetViews>
    <sheetView showGridLines="0" zoomScale="90" zoomScaleNormal="90" workbookViewId="0"/>
  </sheetViews>
  <sheetFormatPr defaultRowHeight="12.75"/>
  <cols>
    <col min="2" max="2" width="32.59765625" customWidth="1"/>
    <col min="3" max="23" width="12.86328125" bestFit="1" customWidth="1"/>
    <col min="24" max="25" width="12.86328125" customWidth="1"/>
    <col min="26" max="26" width="12.86328125" bestFit="1" customWidth="1"/>
    <col min="27" max="40" width="12.86328125" customWidth="1"/>
  </cols>
  <sheetData>
    <row r="1" spans="1:28" s="673" customFormat="1" ht="13.9">
      <c r="A1" s="63" t="str">
        <f>ModelBanner</f>
        <v>TSM_202021</v>
      </c>
    </row>
    <row r="2" spans="1:28" s="673" customFormat="1" ht="13.9">
      <c r="A2" s="865" t="s">
        <v>13</v>
      </c>
      <c r="B2" s="865" t="s">
        <v>30</v>
      </c>
    </row>
    <row r="3" spans="1:28" s="673" customFormat="1" ht="13.9">
      <c r="A3" s="65"/>
    </row>
    <row r="4" spans="1:28" s="55" customFormat="1" ht="13.15">
      <c r="A4" s="56" t="s">
        <v>26</v>
      </c>
      <c r="B4" s="56"/>
      <c r="C4" s="56"/>
      <c r="D4" s="56"/>
      <c r="E4" s="280"/>
      <c r="F4" s="56"/>
      <c r="G4" s="56"/>
      <c r="H4" s="56"/>
      <c r="I4" s="56"/>
      <c r="J4" s="56"/>
      <c r="K4" s="56"/>
      <c r="L4" s="56"/>
      <c r="M4" s="56"/>
      <c r="N4" s="56"/>
      <c r="O4" s="56"/>
      <c r="P4" s="56"/>
      <c r="Q4" s="56"/>
    </row>
    <row r="5" spans="1:28" s="45" customFormat="1" ht="13.15" customHeight="1">
      <c r="A5" s="58" t="s">
        <v>1301</v>
      </c>
      <c r="B5" s="58"/>
      <c r="C5" s="58"/>
      <c r="D5" s="58"/>
      <c r="E5" s="58"/>
      <c r="F5" s="58"/>
      <c r="G5" s="58"/>
      <c r="H5" s="58"/>
      <c r="I5" s="58"/>
      <c r="J5" s="58"/>
      <c r="K5" s="58"/>
      <c r="L5" s="58"/>
      <c r="M5" s="58"/>
      <c r="N5" s="58"/>
      <c r="O5" s="58"/>
      <c r="P5" s="58"/>
      <c r="Q5" s="58"/>
    </row>
    <row r="6" spans="1:28" s="44" customFormat="1" ht="13.15">
      <c r="A6" s="54" t="s">
        <v>1287</v>
      </c>
      <c r="B6" s="59"/>
      <c r="C6" s="59"/>
      <c r="D6" s="59"/>
      <c r="E6" s="280"/>
      <c r="F6" s="59"/>
      <c r="G6" s="59"/>
      <c r="H6" s="59"/>
      <c r="I6" s="59"/>
      <c r="J6" s="59"/>
      <c r="K6" s="59"/>
      <c r="L6" s="59"/>
      <c r="M6" s="59"/>
      <c r="N6" s="59"/>
      <c r="O6" s="59"/>
      <c r="P6" s="59"/>
      <c r="Q6" s="59"/>
    </row>
    <row r="7" spans="1:28" s="44" customFormat="1" ht="13.15">
      <c r="A7" s="52" t="s">
        <v>178</v>
      </c>
      <c r="B7" s="54"/>
      <c r="C7" s="59"/>
      <c r="D7" s="59"/>
      <c r="E7" s="280"/>
      <c r="F7" s="59"/>
      <c r="G7" s="59"/>
      <c r="H7" s="59"/>
      <c r="I7" s="59"/>
      <c r="J7" s="59"/>
      <c r="K7" s="59"/>
      <c r="L7" s="59"/>
      <c r="M7" s="59"/>
      <c r="N7" s="59"/>
      <c r="O7" s="59"/>
      <c r="P7" s="59"/>
      <c r="Q7" s="59"/>
    </row>
    <row r="8" spans="1:28" s="44" customFormat="1" ht="13.15">
      <c r="A8" s="54" t="s">
        <v>24</v>
      </c>
      <c r="B8" s="59"/>
      <c r="C8" s="59"/>
      <c r="D8" s="59"/>
      <c r="E8" s="280"/>
      <c r="F8" s="59"/>
      <c r="G8" s="59"/>
      <c r="H8" s="59"/>
      <c r="I8" s="59"/>
      <c r="J8" s="59"/>
      <c r="K8" s="59"/>
      <c r="L8" s="59"/>
      <c r="M8" s="59"/>
      <c r="N8" s="59"/>
      <c r="O8" s="59"/>
      <c r="P8" s="59"/>
      <c r="Q8" s="59"/>
    </row>
    <row r="9" spans="1:28" s="48" customFormat="1" ht="13.5" customHeight="1">
      <c r="A9" s="53" t="s">
        <v>123</v>
      </c>
      <c r="B9" s="71"/>
      <c r="C9" s="69"/>
      <c r="D9" s="672"/>
      <c r="E9" s="672"/>
      <c r="F9" s="672"/>
      <c r="G9" s="70"/>
      <c r="H9" s="672"/>
      <c r="I9" s="672"/>
      <c r="J9" s="70"/>
      <c r="K9" s="47"/>
      <c r="L9" s="47"/>
      <c r="M9" s="47"/>
      <c r="N9" s="47"/>
      <c r="O9" s="47"/>
      <c r="P9" s="47"/>
      <c r="Q9" s="47"/>
    </row>
    <row r="11" spans="1:28" ht="13.15">
      <c r="B11" s="145" t="s">
        <v>320</v>
      </c>
    </row>
    <row r="12" spans="1:28" s="5" customFormat="1" ht="13.15">
      <c r="C12" s="1187" t="str">
        <f>RAW_DATA_INPUTS!C346</f>
        <v>2004/05</v>
      </c>
      <c r="D12" s="1187" t="str">
        <f>RAW_DATA_INPUTS!D346</f>
        <v>2005/06</v>
      </c>
      <c r="E12" s="1187" t="str">
        <f>RAW_DATA_INPUTS!E346</f>
        <v>2006/07</v>
      </c>
      <c r="F12" s="1187" t="str">
        <f>RAW_DATA_INPUTS!F346</f>
        <v>2007/08</v>
      </c>
      <c r="G12" s="1187" t="str">
        <f>RAW_DATA_INPUTS!G346</f>
        <v>2008/09</v>
      </c>
      <c r="H12" s="1187" t="str">
        <f>RAW_DATA_INPUTS!H346</f>
        <v>2009/10</v>
      </c>
      <c r="I12" s="1187" t="str">
        <f>RAW_DATA_INPUTS!I346</f>
        <v>2010/11</v>
      </c>
      <c r="J12" s="1187" t="str">
        <f>RAW_DATA_INPUTS!J346</f>
        <v>2011/12</v>
      </c>
      <c r="K12" s="1187" t="str">
        <f>RAW_DATA_INPUTS!K346</f>
        <v>2012/13</v>
      </c>
      <c r="L12" s="1187" t="str">
        <f>RAW_DATA_INPUTS!L346</f>
        <v>2013/14</v>
      </c>
      <c r="M12" s="1187" t="str">
        <f>RAW_DATA_INPUTS!M346</f>
        <v>2014/15</v>
      </c>
      <c r="N12" s="1187" t="str">
        <f>RAW_DATA_INPUTS!N346</f>
        <v>2015/16</v>
      </c>
      <c r="O12" s="1187" t="str">
        <f>RAW_DATA_INPUTS!O346</f>
        <v>2016/17</v>
      </c>
      <c r="P12" s="1187" t="str">
        <f>RAW_DATA_INPUTS!P346</f>
        <v>2017/18</v>
      </c>
      <c r="Q12" s="1187" t="str">
        <f>RAW_DATA_INPUTS!Q346</f>
        <v>2018/19</v>
      </c>
      <c r="R12" s="1187" t="str">
        <f>RAW_DATA_INPUTS!R346</f>
        <v>2019/20</v>
      </c>
      <c r="S12" s="1187" t="str">
        <f>RAW_DATA_INPUTS!S346</f>
        <v>2020/21</v>
      </c>
      <c r="T12" s="1187" t="str">
        <f>RAW_DATA_INPUTS!T346</f>
        <v>2021/22</v>
      </c>
      <c r="U12" s="1187" t="str">
        <f>RAW_DATA_INPUTS!U346</f>
        <v>2022/23</v>
      </c>
      <c r="V12" s="1187" t="str">
        <f>RAW_DATA_INPUTS!V346</f>
        <v>2023/24</v>
      </c>
      <c r="W12" s="1187" t="str">
        <f>RAW_DATA_INPUTS!W346</f>
        <v>2024/25</v>
      </c>
      <c r="X12" s="1187" t="str">
        <f>RAW_DATA_INPUTS!X346</f>
        <v>2025/26</v>
      </c>
      <c r="Y12" s="1187" t="str">
        <f>RAW_DATA_INPUTS!Y346</f>
        <v>2026/27</v>
      </c>
      <c r="Z12" s="1187" t="str">
        <f>RAW_DATA_INPUTS!Z346</f>
        <v>2027/28</v>
      </c>
      <c r="AA12" s="1187" t="str">
        <f>RAW_DATA_INPUTS!AA346</f>
        <v>2028/29</v>
      </c>
      <c r="AB12" s="1187" t="str">
        <f>RAW_DATA_INPUTS!AB346</f>
        <v>2029/30</v>
      </c>
    </row>
    <row r="13" spans="1:28">
      <c r="B13" s="913" t="s">
        <v>1638</v>
      </c>
      <c r="C13" s="1191">
        <f>RAW_DATA_INPUTS!C347</f>
        <v>4133670.5</v>
      </c>
      <c r="D13" s="1191">
        <f>RAW_DATA_INPUTS!D347</f>
        <v>4085271.436729731</v>
      </c>
      <c r="E13" s="1191">
        <f>RAW_DATA_INPUTS!E347</f>
        <v>4047195.5</v>
      </c>
      <c r="F13" s="1191">
        <f>RAW_DATA_INPUTS!F347</f>
        <v>4028055.5</v>
      </c>
      <c r="G13" s="1191">
        <f>RAW_DATA_INPUTS!G347</f>
        <v>4016161.5</v>
      </c>
      <c r="H13" s="1191">
        <f>RAW_DATA_INPUTS!H347</f>
        <v>4036364.5</v>
      </c>
      <c r="I13" s="1191">
        <f>RAW_DATA_INPUTS!I347</f>
        <v>4074368</v>
      </c>
      <c r="J13" s="1191">
        <f>RAW_DATA_INPUTS!J347</f>
        <v>4150277.5</v>
      </c>
      <c r="K13" s="1191">
        <f>RAW_DATA_INPUTS!K347</f>
        <v>4247394.5</v>
      </c>
      <c r="L13" s="1191">
        <f>RAW_DATA_INPUTS!L347</f>
        <v>4359000</v>
      </c>
      <c r="M13" s="1191">
        <f>RAW_DATA_INPUTS!M347</f>
        <v>4463434</v>
      </c>
      <c r="N13" s="1191">
        <f>RAW_DATA_INPUTS!N347</f>
        <v>4574041.5</v>
      </c>
      <c r="O13" s="1191">
        <f>RAW_DATA_INPUTS!O347</f>
        <v>4659421</v>
      </c>
      <c r="P13" s="1191">
        <f>RAW_DATA_INPUTS!P347</f>
        <v>4715388.5</v>
      </c>
      <c r="Q13" s="1191">
        <f>RAW_DATA_INPUTS!Q347</f>
        <v>4733161</v>
      </c>
      <c r="R13" s="1191">
        <f>RAW_DATA_INPUTS!R347</f>
        <v>4722230.558806696</v>
      </c>
      <c r="S13" s="1191">
        <f>RAW_DATA_INPUTS!S347</f>
        <v>4715678.2151107499</v>
      </c>
      <c r="T13" s="1191">
        <f>RAW_DATA_INPUTS!T347</f>
        <v>4686212.6716877213</v>
      </c>
      <c r="U13" s="1191">
        <f>RAW_DATA_INPUTS!U347</f>
        <v>4650038.1997871175</v>
      </c>
      <c r="V13" s="1191">
        <f>RAW_DATA_INPUTS!V347</f>
        <v>4613506.2415555622</v>
      </c>
      <c r="W13" s="1191">
        <f>RAW_DATA_INPUTS!W347</f>
        <v>4594107.3525180714</v>
      </c>
      <c r="X13" s="1191">
        <f>RAW_DATA_INPUTS!X347</f>
        <v>4582094.1329778135</v>
      </c>
      <c r="Y13" s="1191">
        <f>RAW_DATA_INPUTS!Y347</f>
        <v>4569288.0433858866</v>
      </c>
      <c r="Z13" s="1191">
        <f>RAW_DATA_INPUTS!Z347</f>
        <v>4553997.8304746542</v>
      </c>
      <c r="AA13" s="1191">
        <f>RAW_DATA_INPUTS!AA347</f>
        <v>4555690.8707873952</v>
      </c>
      <c r="AB13" s="1191">
        <f>RAW_DATA_INPUTS!AB347</f>
        <v>4546912.262777702</v>
      </c>
    </row>
    <row r="14" spans="1:28">
      <c r="B14" s="913" t="s">
        <v>1511</v>
      </c>
      <c r="C14" s="1191">
        <v>4133670.5</v>
      </c>
      <c r="D14" s="1191">
        <v>4085271.436729731</v>
      </c>
      <c r="E14" s="1191">
        <v>4047195.5</v>
      </c>
      <c r="F14" s="1191">
        <v>4028055.5</v>
      </c>
      <c r="G14" s="1191">
        <v>4016161.5</v>
      </c>
      <c r="H14" s="1191">
        <v>4036364.5</v>
      </c>
      <c r="I14" s="1191">
        <v>4074368</v>
      </c>
      <c r="J14" s="1191">
        <v>4150277.5</v>
      </c>
      <c r="K14" s="1191">
        <v>4247394.5</v>
      </c>
      <c r="L14" s="1191">
        <v>4359000</v>
      </c>
      <c r="M14" s="1191">
        <v>4463434</v>
      </c>
      <c r="N14" s="1191">
        <v>4574041.5</v>
      </c>
      <c r="O14" s="1191">
        <v>4659421</v>
      </c>
      <c r="P14" s="1191">
        <v>4715388.5</v>
      </c>
      <c r="Q14" s="1191">
        <v>4738987.9623554191</v>
      </c>
      <c r="R14" s="1191">
        <v>4738309.7819581926</v>
      </c>
      <c r="S14" s="1191">
        <v>4738027.1714167371</v>
      </c>
      <c r="T14" s="1191">
        <v>4716874.7723503476</v>
      </c>
      <c r="U14" s="1191">
        <v>4686237.5443531433</v>
      </c>
      <c r="V14" s="1191">
        <v>4654440.4670074899</v>
      </c>
      <c r="W14" s="1191">
        <v>4631173.9373839879</v>
      </c>
      <c r="X14" s="1191">
        <v>4619039.7782180272</v>
      </c>
      <c r="Y14" s="1191">
        <v>4606104.221584619</v>
      </c>
      <c r="Z14" s="1191">
        <v>4593140.1724560643</v>
      </c>
      <c r="AA14" s="1191">
        <v>4591536.4949568901</v>
      </c>
      <c r="AB14" s="1191">
        <v>4583243.1830901327</v>
      </c>
    </row>
    <row r="15" spans="1:28">
      <c r="B15" s="11"/>
      <c r="C15" s="1188"/>
      <c r="D15" s="1188"/>
      <c r="E15" s="1188"/>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389"/>
    </row>
    <row r="16" spans="1:28" ht="13.15">
      <c r="B16" s="145" t="s">
        <v>1416</v>
      </c>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row>
    <row r="17" spans="2:28" s="5" customFormat="1" ht="13.15">
      <c r="C17" s="1187" t="str">
        <f t="shared" ref="C17:AB17" si="0">C12</f>
        <v>2004/05</v>
      </c>
      <c r="D17" s="1187" t="str">
        <f t="shared" si="0"/>
        <v>2005/06</v>
      </c>
      <c r="E17" s="1187" t="str">
        <f t="shared" si="0"/>
        <v>2006/07</v>
      </c>
      <c r="F17" s="1187" t="str">
        <f t="shared" si="0"/>
        <v>2007/08</v>
      </c>
      <c r="G17" s="1187" t="str">
        <f t="shared" si="0"/>
        <v>2008/09</v>
      </c>
      <c r="H17" s="1187" t="str">
        <f t="shared" si="0"/>
        <v>2009/10</v>
      </c>
      <c r="I17" s="1187" t="str">
        <f t="shared" si="0"/>
        <v>2010/11</v>
      </c>
      <c r="J17" s="1187" t="str">
        <f t="shared" si="0"/>
        <v>2011/12</v>
      </c>
      <c r="K17" s="1187" t="str">
        <f t="shared" si="0"/>
        <v>2012/13</v>
      </c>
      <c r="L17" s="1187" t="str">
        <f t="shared" si="0"/>
        <v>2013/14</v>
      </c>
      <c r="M17" s="1187" t="str">
        <f t="shared" si="0"/>
        <v>2014/15</v>
      </c>
      <c r="N17" s="1187" t="str">
        <f t="shared" si="0"/>
        <v>2015/16</v>
      </c>
      <c r="O17" s="1187" t="str">
        <f t="shared" si="0"/>
        <v>2016/17</v>
      </c>
      <c r="P17" s="1187" t="str">
        <f t="shared" si="0"/>
        <v>2017/18</v>
      </c>
      <c r="Q17" s="1187" t="str">
        <f t="shared" si="0"/>
        <v>2018/19</v>
      </c>
      <c r="R17" s="1187" t="str">
        <f t="shared" si="0"/>
        <v>2019/20</v>
      </c>
      <c r="S17" s="1187" t="str">
        <f t="shared" si="0"/>
        <v>2020/21</v>
      </c>
      <c r="T17" s="1187" t="str">
        <f t="shared" si="0"/>
        <v>2021/22</v>
      </c>
      <c r="U17" s="1187" t="str">
        <f t="shared" si="0"/>
        <v>2022/23</v>
      </c>
      <c r="V17" s="1187" t="str">
        <f t="shared" si="0"/>
        <v>2023/24</v>
      </c>
      <c r="W17" s="1187" t="str">
        <f t="shared" si="0"/>
        <v>2024/25</v>
      </c>
      <c r="X17" s="1187" t="str">
        <f t="shared" si="0"/>
        <v>2025/26</v>
      </c>
      <c r="Y17" s="1187" t="str">
        <f t="shared" si="0"/>
        <v>2026/27</v>
      </c>
      <c r="Z17" s="1187" t="str">
        <f t="shared" si="0"/>
        <v>2027/28</v>
      </c>
      <c r="AA17" s="1187" t="str">
        <f t="shared" si="0"/>
        <v>2028/29</v>
      </c>
      <c r="AB17" s="1187" t="str">
        <f t="shared" si="0"/>
        <v>2029/30</v>
      </c>
    </row>
    <row r="18" spans="2:28">
      <c r="B18" s="913" t="s">
        <v>1639</v>
      </c>
      <c r="C18" s="1192">
        <f>RAW_DATA_INPUTS!C348</f>
        <v>1783139.5</v>
      </c>
      <c r="D18" s="1192">
        <f>RAW_DATA_INPUTS!D348</f>
        <v>1758000.0007601124</v>
      </c>
      <c r="E18" s="1192">
        <f>RAW_DATA_INPUTS!E348</f>
        <v>1722930</v>
      </c>
      <c r="F18" s="1192">
        <f>RAW_DATA_INPUTS!F348</f>
        <v>1701531</v>
      </c>
      <c r="G18" s="1192">
        <f>RAW_DATA_INPUTS!G348</f>
        <v>1691158</v>
      </c>
      <c r="H18" s="1192">
        <f>RAW_DATA_INPUTS!H348</f>
        <v>1680949</v>
      </c>
      <c r="I18" s="1192">
        <f>RAW_DATA_INPUTS!I348</f>
        <v>1672689.5</v>
      </c>
      <c r="J18" s="1192">
        <f>RAW_DATA_INPUTS!J348</f>
        <v>1641887</v>
      </c>
      <c r="K18" s="1192">
        <f>RAW_DATA_INPUTS!K348</f>
        <v>1612821</v>
      </c>
      <c r="L18" s="1192">
        <f>RAW_DATA_INPUTS!L348</f>
        <v>1587472</v>
      </c>
      <c r="M18" s="1192">
        <f>RAW_DATA_INPUTS!M348</f>
        <v>1595949</v>
      </c>
      <c r="N18" s="1192">
        <f>RAW_DATA_INPUTS!N348</f>
        <v>1630717</v>
      </c>
      <c r="O18" s="1192">
        <f>RAW_DATA_INPUTS!O348</f>
        <v>1678899</v>
      </c>
      <c r="P18" s="1192">
        <f>RAW_DATA_INPUTS!P348</f>
        <v>1714907</v>
      </c>
      <c r="Q18" s="1192">
        <f>RAW_DATA_INPUTS!Q348</f>
        <v>1756029</v>
      </c>
      <c r="R18" s="1192">
        <f>RAW_DATA_INPUTS!R348</f>
        <v>1815906.2027563339</v>
      </c>
      <c r="S18" s="1192">
        <f>RAW_DATA_INPUTS!S348</f>
        <v>1857054.0447136466</v>
      </c>
      <c r="T18" s="1192">
        <f>RAW_DATA_INPUTS!T348</f>
        <v>1887900.5969985167</v>
      </c>
      <c r="U18" s="1192">
        <f>RAW_DATA_INPUTS!U348</f>
        <v>1905971.579135444</v>
      </c>
      <c r="V18" s="1192">
        <f>RAW_DATA_INPUTS!V348</f>
        <v>1927218.3197986097</v>
      </c>
      <c r="W18" s="1192">
        <f>RAW_DATA_INPUTS!W348</f>
        <v>1919475.7032980411</v>
      </c>
      <c r="X18" s="1192">
        <f>RAW_DATA_INPUTS!X348</f>
        <v>1891753.4679500838</v>
      </c>
      <c r="Y18" s="1192">
        <f>RAW_DATA_INPUTS!Y348</f>
        <v>1864512.8853194497</v>
      </c>
      <c r="Z18" s="1192">
        <f>RAW_DATA_INPUTS!Z348</f>
        <v>1857263.3749360507</v>
      </c>
      <c r="AA18" s="1192">
        <f>RAW_DATA_INPUTS!AA348</f>
        <v>1840483.9903530208</v>
      </c>
      <c r="AB18" s="1192">
        <f>RAW_DATA_INPUTS!AB348</f>
        <v>1832826.0622119121</v>
      </c>
    </row>
    <row r="19" spans="2:28">
      <c r="B19" s="913" t="s">
        <v>1512</v>
      </c>
      <c r="C19" s="1192">
        <v>1783139.5</v>
      </c>
      <c r="D19" s="1192">
        <v>1758000.0007601124</v>
      </c>
      <c r="E19" s="1192">
        <v>1722930</v>
      </c>
      <c r="F19" s="1192">
        <v>1701531</v>
      </c>
      <c r="G19" s="1192">
        <v>1691158</v>
      </c>
      <c r="H19" s="1192">
        <v>1680949</v>
      </c>
      <c r="I19" s="1192">
        <v>1672689.5</v>
      </c>
      <c r="J19" s="1192">
        <v>1641887</v>
      </c>
      <c r="K19" s="1192">
        <v>1612821</v>
      </c>
      <c r="L19" s="1192">
        <v>1587472</v>
      </c>
      <c r="M19" s="1192">
        <v>1595949</v>
      </c>
      <c r="N19" s="1192">
        <v>1630717</v>
      </c>
      <c r="O19" s="1192">
        <v>1678899</v>
      </c>
      <c r="P19" s="1192">
        <v>1714907</v>
      </c>
      <c r="Q19" s="1192">
        <v>1764569.6976984616</v>
      </c>
      <c r="R19" s="1192">
        <v>1824193.778512805</v>
      </c>
      <c r="S19" s="1192">
        <v>1866446.2481117833</v>
      </c>
      <c r="T19" s="1192">
        <v>1898575.4024627148</v>
      </c>
      <c r="U19" s="1192">
        <v>1917738.7500955714</v>
      </c>
      <c r="V19" s="1192">
        <v>1940994.2072893602</v>
      </c>
      <c r="W19" s="1192">
        <v>1943349.5492991949</v>
      </c>
      <c r="X19" s="1192">
        <v>1921688.9516691242</v>
      </c>
      <c r="Y19" s="1192">
        <v>1899735.9588350635</v>
      </c>
      <c r="Z19" s="1192">
        <v>1886260.5116397305</v>
      </c>
      <c r="AA19" s="1192">
        <v>1872603.3878522145</v>
      </c>
      <c r="AB19" s="1192">
        <v>1864287.6474239959</v>
      </c>
    </row>
    <row r="20" spans="2:28">
      <c r="B20" s="11"/>
      <c r="C20" s="1188"/>
      <c r="D20" s="1188"/>
      <c r="E20" s="1188"/>
      <c r="F20" s="1188"/>
      <c r="G20" s="1188"/>
      <c r="H20" s="1188"/>
      <c r="I20" s="1188"/>
      <c r="J20" s="1188"/>
      <c r="K20" s="1188"/>
      <c r="L20" s="1188"/>
      <c r="M20" s="1188"/>
      <c r="N20" s="1188"/>
      <c r="O20" s="1188"/>
      <c r="P20" s="1188"/>
      <c r="Q20" s="1188"/>
      <c r="R20" s="1188"/>
      <c r="S20" s="1188"/>
      <c r="T20" s="1188"/>
      <c r="U20" s="1188"/>
      <c r="V20" s="1188"/>
      <c r="W20" s="1188"/>
      <c r="X20" s="1188"/>
      <c r="Y20" s="1188"/>
      <c r="Z20" s="1188"/>
      <c r="AA20" s="1188"/>
      <c r="AB20" s="389"/>
    </row>
    <row r="21" spans="2:28" ht="13.15">
      <c r="B21" s="145" t="s">
        <v>1433</v>
      </c>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row>
    <row r="22" spans="2:28" s="5" customFormat="1" ht="13.15">
      <c r="B22" s="74"/>
      <c r="C22" s="1187" t="str">
        <f t="shared" ref="C22:AB22" si="1">C17</f>
        <v>2004/05</v>
      </c>
      <c r="D22" s="1187" t="str">
        <f t="shared" si="1"/>
        <v>2005/06</v>
      </c>
      <c r="E22" s="1187" t="str">
        <f t="shared" si="1"/>
        <v>2006/07</v>
      </c>
      <c r="F22" s="1187" t="str">
        <f t="shared" si="1"/>
        <v>2007/08</v>
      </c>
      <c r="G22" s="1187" t="str">
        <f t="shared" si="1"/>
        <v>2008/09</v>
      </c>
      <c r="H22" s="1187" t="str">
        <f t="shared" si="1"/>
        <v>2009/10</v>
      </c>
      <c r="I22" s="1187" t="str">
        <f t="shared" si="1"/>
        <v>2010/11</v>
      </c>
      <c r="J22" s="1187" t="str">
        <f t="shared" si="1"/>
        <v>2011/12</v>
      </c>
      <c r="K22" s="1187" t="str">
        <f t="shared" si="1"/>
        <v>2012/13</v>
      </c>
      <c r="L22" s="1187" t="str">
        <f t="shared" si="1"/>
        <v>2013/14</v>
      </c>
      <c r="M22" s="1187" t="str">
        <f t="shared" si="1"/>
        <v>2014/15</v>
      </c>
      <c r="N22" s="1187" t="str">
        <f t="shared" si="1"/>
        <v>2015/16</v>
      </c>
      <c r="O22" s="1187" t="str">
        <f t="shared" si="1"/>
        <v>2016/17</v>
      </c>
      <c r="P22" s="1187" t="str">
        <f t="shared" si="1"/>
        <v>2017/18</v>
      </c>
      <c r="Q22" s="1187" t="str">
        <f t="shared" si="1"/>
        <v>2018/19</v>
      </c>
      <c r="R22" s="1187" t="str">
        <f t="shared" si="1"/>
        <v>2019/20</v>
      </c>
      <c r="S22" s="1187" t="str">
        <f t="shared" si="1"/>
        <v>2020/21</v>
      </c>
      <c r="T22" s="1187" t="str">
        <f t="shared" si="1"/>
        <v>2021/22</v>
      </c>
      <c r="U22" s="1187" t="str">
        <f t="shared" si="1"/>
        <v>2022/23</v>
      </c>
      <c r="V22" s="1187" t="str">
        <f t="shared" si="1"/>
        <v>2023/24</v>
      </c>
      <c r="W22" s="1187" t="str">
        <f t="shared" si="1"/>
        <v>2024/25</v>
      </c>
      <c r="X22" s="1187" t="str">
        <f t="shared" si="1"/>
        <v>2025/26</v>
      </c>
      <c r="Y22" s="1187" t="str">
        <f t="shared" si="1"/>
        <v>2026/27</v>
      </c>
      <c r="Z22" s="1187" t="str">
        <f t="shared" si="1"/>
        <v>2027/28</v>
      </c>
      <c r="AA22" s="1187" t="str">
        <f t="shared" si="1"/>
        <v>2028/29</v>
      </c>
      <c r="AB22" s="1187" t="str">
        <f t="shared" si="1"/>
        <v>2029/30</v>
      </c>
    </row>
    <row r="23" spans="2:28">
      <c r="B23" s="913" t="s">
        <v>1640</v>
      </c>
      <c r="C23" s="1192">
        <f>RAW_DATA_INPUTS!C349</f>
        <v>1170159</v>
      </c>
      <c r="D23" s="1192">
        <f>RAW_DATA_INPUTS!D349</f>
        <v>1185802.5625101563</v>
      </c>
      <c r="E23" s="1192">
        <f>RAW_DATA_INPUTS!E349</f>
        <v>1189358</v>
      </c>
      <c r="F23" s="1192">
        <f>RAW_DATA_INPUTS!F349</f>
        <v>1166918.5</v>
      </c>
      <c r="G23" s="1192">
        <f>RAW_DATA_INPUTS!G349</f>
        <v>1146150</v>
      </c>
      <c r="H23" s="1192">
        <f>RAW_DATA_INPUTS!H349</f>
        <v>1133977</v>
      </c>
      <c r="I23" s="1192">
        <f>RAW_DATA_INPUTS!I349</f>
        <v>1116342.5</v>
      </c>
      <c r="J23" s="1192">
        <f>RAW_DATA_INPUTS!J349</f>
        <v>1120567</v>
      </c>
      <c r="K23" s="1192">
        <f>RAW_DATA_INPUTS!K349</f>
        <v>1117099</v>
      </c>
      <c r="L23" s="1192">
        <f>RAW_DATA_INPUTS!L349</f>
        <v>1099417.5</v>
      </c>
      <c r="M23" s="1192">
        <f>RAW_DATA_INPUTS!M349</f>
        <v>1081078</v>
      </c>
      <c r="N23" s="1192">
        <f>RAW_DATA_INPUTS!N349</f>
        <v>1057483</v>
      </c>
      <c r="O23" s="1192">
        <f>RAW_DATA_INPUTS!O349</f>
        <v>1041875</v>
      </c>
      <c r="P23" s="1192">
        <f>RAW_DATA_INPUTS!P349</f>
        <v>1053705</v>
      </c>
      <c r="Q23" s="1192">
        <f>RAW_DATA_INPUTS!Q349</f>
        <v>1086744</v>
      </c>
      <c r="R23" s="1192">
        <f>RAW_DATA_INPUTS!R349</f>
        <v>1114919.5709670798</v>
      </c>
      <c r="S23" s="1192">
        <f>RAW_DATA_INPUTS!S349</f>
        <v>1137337.6739857208</v>
      </c>
      <c r="T23" s="1192">
        <f>RAW_DATA_INPUTS!T349</f>
        <v>1169228.8132774255</v>
      </c>
      <c r="U23" s="1192">
        <f>RAW_DATA_INPUTS!U349</f>
        <v>1213020.4426796213</v>
      </c>
      <c r="V23" s="1192">
        <f>RAW_DATA_INPUTS!V349</f>
        <v>1232637.6439917486</v>
      </c>
      <c r="W23" s="1192">
        <f>RAW_DATA_INPUTS!W349</f>
        <v>1239007.8590816509</v>
      </c>
      <c r="X23" s="1192">
        <f>RAW_DATA_INPUTS!X349</f>
        <v>1260220.5972151414</v>
      </c>
      <c r="Y23" s="1192">
        <f>RAW_DATA_INPUTS!Y349</f>
        <v>1270504.473197314</v>
      </c>
      <c r="Z23" s="1192">
        <f>RAW_DATA_INPUTS!Z349</f>
        <v>1251394.0877581004</v>
      </c>
      <c r="AA23" s="1192">
        <f>RAW_DATA_INPUTS!AA349</f>
        <v>1225022.0206584639</v>
      </c>
      <c r="AB23" s="1192">
        <f>RAW_DATA_INPUTS!AB349</f>
        <v>1216555.8979985134</v>
      </c>
    </row>
    <row r="24" spans="2:28">
      <c r="B24" s="913" t="s">
        <v>1513</v>
      </c>
      <c r="C24" s="1192">
        <v>1170159</v>
      </c>
      <c r="D24" s="1192">
        <v>1185802.5625101563</v>
      </c>
      <c r="E24" s="1192">
        <v>1189358</v>
      </c>
      <c r="F24" s="1192">
        <v>1166918.5</v>
      </c>
      <c r="G24" s="1192">
        <v>1146150</v>
      </c>
      <c r="H24" s="1192">
        <v>1133977</v>
      </c>
      <c r="I24" s="1192">
        <v>1116342.5</v>
      </c>
      <c r="J24" s="1192">
        <v>1120567</v>
      </c>
      <c r="K24" s="1192">
        <v>1117099</v>
      </c>
      <c r="L24" s="1192">
        <v>1099417.5</v>
      </c>
      <c r="M24" s="1192">
        <v>1081078</v>
      </c>
      <c r="N24" s="1192">
        <v>1057483</v>
      </c>
      <c r="O24" s="1192">
        <v>1041875</v>
      </c>
      <c r="P24" s="1192">
        <v>1053705</v>
      </c>
      <c r="Q24" s="1192">
        <v>1091556.8046420407</v>
      </c>
      <c r="R24" s="1192">
        <v>1119926.6083164332</v>
      </c>
      <c r="S24" s="1192">
        <v>1144489.224012505</v>
      </c>
      <c r="T24" s="1192">
        <v>1177548.2612206324</v>
      </c>
      <c r="U24" s="1192">
        <v>1222172.8191347816</v>
      </c>
      <c r="V24" s="1192">
        <v>1242086.4884621755</v>
      </c>
      <c r="W24" s="1192">
        <v>1249272.3922598413</v>
      </c>
      <c r="X24" s="1192">
        <v>1271813.4479397337</v>
      </c>
      <c r="Y24" s="1192">
        <v>1283194.2935322861</v>
      </c>
      <c r="Z24" s="1192">
        <v>1273889.7373303899</v>
      </c>
      <c r="AA24" s="1192">
        <v>1252707.8419778072</v>
      </c>
      <c r="AB24" s="1192">
        <v>1240450.8609993909</v>
      </c>
    </row>
    <row r="25" spans="2:28">
      <c r="B25" s="11"/>
      <c r="C25" s="1188"/>
      <c r="D25" s="1188"/>
      <c r="E25" s="1188"/>
      <c r="F25" s="1188"/>
      <c r="G25" s="1188"/>
      <c r="H25" s="1188"/>
      <c r="I25" s="1188"/>
      <c r="J25" s="1188"/>
      <c r="K25" s="1188"/>
      <c r="L25" s="1188"/>
      <c r="M25" s="1188"/>
      <c r="N25" s="1188"/>
      <c r="O25" s="1188"/>
      <c r="P25" s="1188"/>
      <c r="Q25" s="1188"/>
      <c r="R25" s="1188"/>
      <c r="S25" s="1188"/>
      <c r="T25" s="1188"/>
      <c r="U25" s="1188"/>
      <c r="V25" s="1188"/>
      <c r="W25" s="1188"/>
      <c r="X25" s="1188"/>
      <c r="Y25" s="1188"/>
      <c r="Z25" s="1188"/>
      <c r="AA25" s="1188"/>
      <c r="AB25" s="389"/>
    </row>
    <row r="26" spans="2:28" ht="13.15">
      <c r="B26" s="145" t="s">
        <v>1437</v>
      </c>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row>
    <row r="27" spans="2:28" s="5" customFormat="1" ht="13.15">
      <c r="B27" s="74"/>
      <c r="C27" s="1187" t="str">
        <f t="shared" ref="C27:AB27" si="2">C22</f>
        <v>2004/05</v>
      </c>
      <c r="D27" s="1187" t="str">
        <f t="shared" si="2"/>
        <v>2005/06</v>
      </c>
      <c r="E27" s="1187" t="str">
        <f t="shared" si="2"/>
        <v>2006/07</v>
      </c>
      <c r="F27" s="1187" t="str">
        <f t="shared" si="2"/>
        <v>2007/08</v>
      </c>
      <c r="G27" s="1187" t="str">
        <f t="shared" si="2"/>
        <v>2008/09</v>
      </c>
      <c r="H27" s="1187" t="str">
        <f t="shared" si="2"/>
        <v>2009/10</v>
      </c>
      <c r="I27" s="1187" t="str">
        <f t="shared" si="2"/>
        <v>2010/11</v>
      </c>
      <c r="J27" s="1187" t="str">
        <f t="shared" si="2"/>
        <v>2011/12</v>
      </c>
      <c r="K27" s="1187" t="str">
        <f t="shared" si="2"/>
        <v>2012/13</v>
      </c>
      <c r="L27" s="1187" t="str">
        <f t="shared" si="2"/>
        <v>2013/14</v>
      </c>
      <c r="M27" s="1187" t="str">
        <f t="shared" si="2"/>
        <v>2014/15</v>
      </c>
      <c r="N27" s="1187" t="str">
        <f t="shared" si="2"/>
        <v>2015/16</v>
      </c>
      <c r="O27" s="1187" t="str">
        <f t="shared" si="2"/>
        <v>2016/17</v>
      </c>
      <c r="P27" s="1187" t="str">
        <f t="shared" si="2"/>
        <v>2017/18</v>
      </c>
      <c r="Q27" s="1187" t="str">
        <f t="shared" si="2"/>
        <v>2018/19</v>
      </c>
      <c r="R27" s="1187" t="str">
        <f t="shared" si="2"/>
        <v>2019/20</v>
      </c>
      <c r="S27" s="1187" t="str">
        <f t="shared" si="2"/>
        <v>2020/21</v>
      </c>
      <c r="T27" s="1187" t="str">
        <f t="shared" si="2"/>
        <v>2021/22</v>
      </c>
      <c r="U27" s="1187" t="str">
        <f t="shared" si="2"/>
        <v>2022/23</v>
      </c>
      <c r="V27" s="1187" t="str">
        <f t="shared" si="2"/>
        <v>2023/24</v>
      </c>
      <c r="W27" s="1187" t="str">
        <f t="shared" si="2"/>
        <v>2024/25</v>
      </c>
      <c r="X27" s="1187" t="str">
        <f t="shared" si="2"/>
        <v>2025/26</v>
      </c>
      <c r="Y27" s="1187" t="str">
        <f t="shared" si="2"/>
        <v>2026/27</v>
      </c>
      <c r="Z27" s="1187" t="str">
        <f t="shared" si="2"/>
        <v>2027/28</v>
      </c>
      <c r="AA27" s="1187" t="str">
        <f t="shared" si="2"/>
        <v>2028/29</v>
      </c>
      <c r="AB27" s="1187" t="str">
        <f t="shared" si="2"/>
        <v>2029/30</v>
      </c>
    </row>
    <row r="28" spans="2:28">
      <c r="B28" s="913" t="s">
        <v>1641</v>
      </c>
      <c r="C28" s="1192">
        <f>Pupils_data_scenarios!C20</f>
        <v>355184.5</v>
      </c>
      <c r="D28" s="1192">
        <f>Pupils_data_scenarios!D20</f>
        <v>361355</v>
      </c>
      <c r="E28" s="1192">
        <f>Pupils_data_scenarios!E20</f>
        <v>370116</v>
      </c>
      <c r="F28" s="1192">
        <f>Pupils_data_scenarios!F20</f>
        <v>380453</v>
      </c>
      <c r="G28" s="1192">
        <f>Pupils_data_scenarios!G20</f>
        <v>394342</v>
      </c>
      <c r="H28" s="1192">
        <f>Pupils_data_scenarios!H20</f>
        <v>412859.5</v>
      </c>
      <c r="I28" s="1192">
        <f>Pupils_data_scenarios!I20</f>
        <v>423222</v>
      </c>
      <c r="J28" s="1192">
        <f>Pupils_data_scenarios!J20</f>
        <v>423232.5</v>
      </c>
      <c r="K28" s="1192">
        <f>Pupils_data_scenarios!K20</f>
        <v>428860</v>
      </c>
      <c r="L28" s="1192">
        <f>Pupils_data_scenarios!L20</f>
        <v>439034.5</v>
      </c>
      <c r="M28" s="1192">
        <f>Pupils_data_scenarios!M20</f>
        <v>442836.5</v>
      </c>
      <c r="N28" s="1192">
        <f>Pupils_data_scenarios!N20</f>
        <v>433870.5</v>
      </c>
      <c r="O28" s="1192">
        <f>Pupils_data_scenarios!O20</f>
        <v>424809</v>
      </c>
      <c r="P28" s="1192">
        <f>Pupils_data_scenarios!P20</f>
        <v>408030</v>
      </c>
      <c r="Q28" s="1192">
        <f>Pupils_data_scenarios!Q20</f>
        <v>402945</v>
      </c>
      <c r="R28" s="1192">
        <f>Pupils_data_scenarios!R20</f>
        <v>397605.38014849328</v>
      </c>
      <c r="S28" s="1192">
        <f>Pupils_data_scenarios!S20</f>
        <v>398339.95877486246</v>
      </c>
      <c r="T28" s="1192">
        <f>Pupils_data_scenarios!T20</f>
        <v>404382.27058098878</v>
      </c>
      <c r="U28" s="1192">
        <f>Pupils_data_scenarios!U20</f>
        <v>416738.35273218143</v>
      </c>
      <c r="V28" s="1192">
        <f>Pupils_data_scenarios!V20</f>
        <v>429243.76735794864</v>
      </c>
      <c r="W28" s="1192">
        <f>Pupils_data_scenarios!W20</f>
        <v>442451.95014119399</v>
      </c>
      <c r="X28" s="1192">
        <f>Pupils_data_scenarios!X20</f>
        <v>452088.21147975978</v>
      </c>
      <c r="Y28" s="1192">
        <f>Pupils_data_scenarios!Y20</f>
        <v>460191.87588370714</v>
      </c>
      <c r="Z28" s="1192">
        <f>Pupils_data_scenarios!Z20</f>
        <v>468101.06615634781</v>
      </c>
      <c r="AA28" s="1192">
        <f>Pupils_data_scenarios!AA20</f>
        <v>474523.81371529249</v>
      </c>
      <c r="AB28" s="1192">
        <f>Pupils_data_scenarios!AB20</f>
        <v>478456.52402206976</v>
      </c>
    </row>
    <row r="29" spans="2:28">
      <c r="B29" s="913" t="s">
        <v>1514</v>
      </c>
      <c r="C29" s="1192">
        <v>355184.5</v>
      </c>
      <c r="D29" s="1192">
        <v>361355</v>
      </c>
      <c r="E29" s="1192">
        <v>370116</v>
      </c>
      <c r="F29" s="1192">
        <v>380453</v>
      </c>
      <c r="G29" s="1192">
        <v>394342</v>
      </c>
      <c r="H29" s="1192">
        <v>412859.5</v>
      </c>
      <c r="I29" s="1192">
        <v>423222</v>
      </c>
      <c r="J29" s="1192">
        <v>423232.5</v>
      </c>
      <c r="K29" s="1192">
        <v>428860</v>
      </c>
      <c r="L29" s="1192">
        <v>439034.5</v>
      </c>
      <c r="M29" s="1192">
        <v>442836.5</v>
      </c>
      <c r="N29" s="1192">
        <v>433870.5</v>
      </c>
      <c r="O29" s="1192">
        <v>424809</v>
      </c>
      <c r="P29" s="1192">
        <v>408030</v>
      </c>
      <c r="Q29" s="1192">
        <v>393969.51247307006</v>
      </c>
      <c r="R29" s="1192">
        <v>384138.34424079326</v>
      </c>
      <c r="S29" s="1192">
        <v>379406.140550246</v>
      </c>
      <c r="T29" s="1192">
        <v>385907.26981215063</v>
      </c>
      <c r="U29" s="1192">
        <v>397698.84000559809</v>
      </c>
      <c r="V29" s="1192">
        <v>409632.92012529564</v>
      </c>
      <c r="W29" s="1192">
        <v>422237.66105456254</v>
      </c>
      <c r="X29" s="1192">
        <v>431433.67080795631</v>
      </c>
      <c r="Y29" s="1192">
        <v>439167.10333730088</v>
      </c>
      <c r="Z29" s="1192">
        <v>446714.9466691917</v>
      </c>
      <c r="AA29" s="1192">
        <v>452844.25835143717</v>
      </c>
      <c r="AB29" s="1192">
        <v>456597.29503939598</v>
      </c>
    </row>
    <row r="30" spans="2:28">
      <c r="B30" s="11"/>
      <c r="C30" s="1188"/>
      <c r="D30" s="1188"/>
      <c r="E30" s="1188"/>
      <c r="F30" s="1188"/>
      <c r="G30" s="1188"/>
      <c r="H30" s="1188"/>
      <c r="I30" s="1188"/>
      <c r="J30" s="1188"/>
      <c r="K30" s="1188"/>
      <c r="L30" s="1188"/>
      <c r="M30" s="1188"/>
      <c r="N30" s="1188"/>
      <c r="O30" s="1188"/>
      <c r="P30" s="1188"/>
      <c r="Q30" s="1188"/>
      <c r="R30" s="1188"/>
      <c r="S30" s="1188"/>
      <c r="T30" s="1188"/>
      <c r="U30" s="1188"/>
      <c r="V30" s="1188"/>
      <c r="W30" s="1188"/>
      <c r="X30" s="1188"/>
      <c r="Y30" s="1188"/>
      <c r="Z30" s="1188"/>
      <c r="AA30" s="1188"/>
      <c r="AB30" s="389"/>
    </row>
    <row r="31" spans="2:28" ht="13.15">
      <c r="B31" s="145" t="s">
        <v>446</v>
      </c>
      <c r="C31" s="389"/>
      <c r="D31" s="389"/>
      <c r="E31" s="389"/>
      <c r="F31" s="389"/>
      <c r="G31" s="389"/>
      <c r="H31" s="389"/>
      <c r="I31" s="389"/>
      <c r="J31" s="389"/>
      <c r="K31" s="389"/>
      <c r="L31" s="389"/>
      <c r="M31" s="389"/>
      <c r="N31" s="389"/>
      <c r="O31" s="389"/>
      <c r="P31" s="389"/>
      <c r="Q31" s="389"/>
      <c r="R31" s="1189"/>
      <c r="S31" s="389"/>
      <c r="T31" s="389"/>
      <c r="U31" s="389"/>
      <c r="V31" s="389"/>
      <c r="W31" s="389"/>
      <c r="X31" s="389"/>
      <c r="Y31" s="389"/>
      <c r="Z31" s="389"/>
      <c r="AA31" s="389"/>
      <c r="AB31" s="389"/>
    </row>
    <row r="32" spans="2:28" ht="13.15">
      <c r="B32" s="145"/>
      <c r="C32" s="1187" t="str">
        <f t="shared" ref="C32:AB32" si="3">C27</f>
        <v>2004/05</v>
      </c>
      <c r="D32" s="1187" t="str">
        <f t="shared" si="3"/>
        <v>2005/06</v>
      </c>
      <c r="E32" s="1187" t="str">
        <f t="shared" si="3"/>
        <v>2006/07</v>
      </c>
      <c r="F32" s="1187" t="str">
        <f t="shared" si="3"/>
        <v>2007/08</v>
      </c>
      <c r="G32" s="1187" t="str">
        <f t="shared" si="3"/>
        <v>2008/09</v>
      </c>
      <c r="H32" s="1187" t="str">
        <f t="shared" si="3"/>
        <v>2009/10</v>
      </c>
      <c r="I32" s="1187" t="str">
        <f t="shared" si="3"/>
        <v>2010/11</v>
      </c>
      <c r="J32" s="1187" t="str">
        <f t="shared" si="3"/>
        <v>2011/12</v>
      </c>
      <c r="K32" s="1187" t="str">
        <f t="shared" si="3"/>
        <v>2012/13</v>
      </c>
      <c r="L32" s="1187" t="str">
        <f t="shared" si="3"/>
        <v>2013/14</v>
      </c>
      <c r="M32" s="1187" t="str">
        <f t="shared" si="3"/>
        <v>2014/15</v>
      </c>
      <c r="N32" s="1187" t="str">
        <f t="shared" si="3"/>
        <v>2015/16</v>
      </c>
      <c r="O32" s="1187" t="str">
        <f t="shared" si="3"/>
        <v>2016/17</v>
      </c>
      <c r="P32" s="1187" t="str">
        <f t="shared" si="3"/>
        <v>2017/18</v>
      </c>
      <c r="Q32" s="1187" t="str">
        <f t="shared" si="3"/>
        <v>2018/19</v>
      </c>
      <c r="R32" s="1187" t="str">
        <f t="shared" si="3"/>
        <v>2019/20</v>
      </c>
      <c r="S32" s="1187" t="str">
        <f t="shared" si="3"/>
        <v>2020/21</v>
      </c>
      <c r="T32" s="1187" t="str">
        <f t="shared" si="3"/>
        <v>2021/22</v>
      </c>
      <c r="U32" s="1187" t="str">
        <f t="shared" si="3"/>
        <v>2022/23</v>
      </c>
      <c r="V32" s="1187" t="str">
        <f t="shared" si="3"/>
        <v>2023/24</v>
      </c>
      <c r="W32" s="1187" t="str">
        <f t="shared" si="3"/>
        <v>2024/25</v>
      </c>
      <c r="X32" s="1187" t="str">
        <f t="shared" si="3"/>
        <v>2025/26</v>
      </c>
      <c r="Y32" s="1187" t="str">
        <f t="shared" si="3"/>
        <v>2026/27</v>
      </c>
      <c r="Z32" s="1187" t="str">
        <f t="shared" si="3"/>
        <v>2027/28</v>
      </c>
      <c r="AA32" s="1187" t="str">
        <f t="shared" si="3"/>
        <v>2028/29</v>
      </c>
      <c r="AB32" s="1187" t="str">
        <f t="shared" si="3"/>
        <v>2029/30</v>
      </c>
    </row>
    <row r="33" spans="2:28">
      <c r="B33" s="913" t="s">
        <v>1642</v>
      </c>
      <c r="C33" s="314">
        <f>C18+C23+C28</f>
        <v>3308483</v>
      </c>
      <c r="D33" s="314">
        <f t="shared" ref="D33:AB33" si="4">D18+D23+D28</f>
        <v>3305157.563270269</v>
      </c>
      <c r="E33" s="314">
        <f t="shared" si="4"/>
        <v>3282404</v>
      </c>
      <c r="F33" s="314">
        <f t="shared" si="4"/>
        <v>3248902.5</v>
      </c>
      <c r="G33" s="314">
        <f t="shared" si="4"/>
        <v>3231650</v>
      </c>
      <c r="H33" s="314">
        <f t="shared" si="4"/>
        <v>3227785.5</v>
      </c>
      <c r="I33" s="314">
        <f t="shared" si="4"/>
        <v>3212254</v>
      </c>
      <c r="J33" s="314">
        <f t="shared" si="4"/>
        <v>3185686.5</v>
      </c>
      <c r="K33" s="314">
        <f t="shared" si="4"/>
        <v>3158780</v>
      </c>
      <c r="L33" s="314">
        <f t="shared" si="4"/>
        <v>3125924</v>
      </c>
      <c r="M33" s="314">
        <f t="shared" si="4"/>
        <v>3119863.5</v>
      </c>
      <c r="N33" s="314">
        <f t="shared" si="4"/>
        <v>3122070.5</v>
      </c>
      <c r="O33" s="314">
        <f t="shared" si="4"/>
        <v>3145583</v>
      </c>
      <c r="P33" s="1193">
        <f t="shared" si="4"/>
        <v>3176642</v>
      </c>
      <c r="Q33" s="1193">
        <f t="shared" si="4"/>
        <v>3245718</v>
      </c>
      <c r="R33" s="314">
        <f t="shared" si="4"/>
        <v>3328431.1538719069</v>
      </c>
      <c r="S33" s="314">
        <f t="shared" si="4"/>
        <v>3392731.6774742301</v>
      </c>
      <c r="T33" s="314">
        <f t="shared" si="4"/>
        <v>3461511.680856931</v>
      </c>
      <c r="U33" s="314">
        <f t="shared" si="4"/>
        <v>3535730.3745472468</v>
      </c>
      <c r="V33" s="314">
        <f t="shared" si="4"/>
        <v>3589099.7311483067</v>
      </c>
      <c r="W33" s="314">
        <f t="shared" si="4"/>
        <v>3600935.5125208856</v>
      </c>
      <c r="X33" s="314">
        <f t="shared" si="4"/>
        <v>3604062.2766449852</v>
      </c>
      <c r="Y33" s="314">
        <f t="shared" si="4"/>
        <v>3595209.2344004712</v>
      </c>
      <c r="Z33" s="314">
        <f t="shared" si="4"/>
        <v>3576758.5288504991</v>
      </c>
      <c r="AA33" s="314">
        <f t="shared" si="4"/>
        <v>3540029.8247267776</v>
      </c>
      <c r="AB33" s="314">
        <f t="shared" si="4"/>
        <v>3527838.4842324955</v>
      </c>
    </row>
    <row r="34" spans="2:28">
      <c r="B34" s="913" t="s">
        <v>1515</v>
      </c>
      <c r="C34" s="314">
        <v>3308483</v>
      </c>
      <c r="D34" s="314">
        <v>3305157.563270269</v>
      </c>
      <c r="E34" s="314">
        <v>3282404</v>
      </c>
      <c r="F34" s="314">
        <v>3248902.5</v>
      </c>
      <c r="G34" s="314">
        <v>3231650</v>
      </c>
      <c r="H34" s="314">
        <v>3227785.5</v>
      </c>
      <c r="I34" s="314">
        <v>3212254</v>
      </c>
      <c r="J34" s="314">
        <v>3185686.5</v>
      </c>
      <c r="K34" s="314">
        <v>3158780</v>
      </c>
      <c r="L34" s="314">
        <v>3125924</v>
      </c>
      <c r="M34" s="314">
        <v>3119863.5</v>
      </c>
      <c r="N34" s="314">
        <v>3122070.5</v>
      </c>
      <c r="O34" s="314">
        <v>3145583</v>
      </c>
      <c r="P34" s="314">
        <v>3176642</v>
      </c>
      <c r="Q34" s="314">
        <v>3250096.0148135722</v>
      </c>
      <c r="R34" s="314">
        <v>3328258.7310700314</v>
      </c>
      <c r="S34" s="314">
        <v>3390341.6126745343</v>
      </c>
      <c r="T34" s="314">
        <v>3462030.9334954983</v>
      </c>
      <c r="U34" s="314">
        <v>3537610.409235951</v>
      </c>
      <c r="V34" s="314">
        <v>3592713.6158768311</v>
      </c>
      <c r="W34" s="314">
        <v>3614859.602613599</v>
      </c>
      <c r="X34" s="314">
        <v>3624936.0704168142</v>
      </c>
      <c r="Y34" s="314">
        <v>3622097.3557046503</v>
      </c>
      <c r="Z34" s="314">
        <v>3606865.1956393118</v>
      </c>
      <c r="AA34" s="314">
        <v>3578155.4881814593</v>
      </c>
      <c r="AB34" s="314">
        <v>3561335.8034627829</v>
      </c>
    </row>
    <row r="35" spans="2:28">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89"/>
    </row>
    <row r="36" spans="2:28" s="5" customFormat="1" ht="13.15">
      <c r="C36" s="1187" t="str">
        <f t="shared" ref="C36:AB36" si="5">C27</f>
        <v>2004/05</v>
      </c>
      <c r="D36" s="1187" t="str">
        <f t="shared" si="5"/>
        <v>2005/06</v>
      </c>
      <c r="E36" s="1187" t="str">
        <f t="shared" si="5"/>
        <v>2006/07</v>
      </c>
      <c r="F36" s="1187" t="str">
        <f t="shared" si="5"/>
        <v>2007/08</v>
      </c>
      <c r="G36" s="1187" t="str">
        <f t="shared" si="5"/>
        <v>2008/09</v>
      </c>
      <c r="H36" s="1187" t="str">
        <f t="shared" si="5"/>
        <v>2009/10</v>
      </c>
      <c r="I36" s="1187" t="str">
        <f t="shared" si="5"/>
        <v>2010/11</v>
      </c>
      <c r="J36" s="1187" t="str">
        <f t="shared" si="5"/>
        <v>2011/12</v>
      </c>
      <c r="K36" s="1187" t="str">
        <f t="shared" si="5"/>
        <v>2012/13</v>
      </c>
      <c r="L36" s="1187" t="str">
        <f t="shared" si="5"/>
        <v>2013/14</v>
      </c>
      <c r="M36" s="1187" t="str">
        <f t="shared" si="5"/>
        <v>2014/15</v>
      </c>
      <c r="N36" s="1187" t="str">
        <f t="shared" si="5"/>
        <v>2015/16</v>
      </c>
      <c r="O36" s="1187" t="str">
        <f t="shared" si="5"/>
        <v>2016/17</v>
      </c>
      <c r="P36" s="1187" t="str">
        <f t="shared" si="5"/>
        <v>2017/18</v>
      </c>
      <c r="Q36" s="1187" t="str">
        <f t="shared" si="5"/>
        <v>2018/19</v>
      </c>
      <c r="R36" s="1187" t="str">
        <f t="shared" si="5"/>
        <v>2019/20</v>
      </c>
      <c r="S36" s="1187" t="str">
        <f t="shared" si="5"/>
        <v>2020/21</v>
      </c>
      <c r="T36" s="1187" t="str">
        <f t="shared" si="5"/>
        <v>2021/22</v>
      </c>
      <c r="U36" s="1187" t="str">
        <f t="shared" si="5"/>
        <v>2022/23</v>
      </c>
      <c r="V36" s="1187" t="str">
        <f t="shared" si="5"/>
        <v>2023/24</v>
      </c>
      <c r="W36" s="1187" t="str">
        <f t="shared" si="5"/>
        <v>2024/25</v>
      </c>
      <c r="X36" s="1187" t="str">
        <f t="shared" si="5"/>
        <v>2025/26</v>
      </c>
      <c r="Y36" s="1187" t="str">
        <f t="shared" si="5"/>
        <v>2026/27</v>
      </c>
      <c r="Z36" s="1187" t="str">
        <f t="shared" si="5"/>
        <v>2027/28</v>
      </c>
      <c r="AA36" s="1187" t="str">
        <f t="shared" si="5"/>
        <v>2028/29</v>
      </c>
      <c r="AB36" s="1187" t="str">
        <f t="shared" si="5"/>
        <v>2029/30</v>
      </c>
    </row>
    <row r="37" spans="2:28">
      <c r="B37" s="913" t="s">
        <v>1643</v>
      </c>
      <c r="C37" s="1194">
        <f>C13</f>
        <v>4133670.5</v>
      </c>
      <c r="D37" s="1194">
        <f t="shared" ref="D37:AB37" si="6">D13</f>
        <v>4085271.436729731</v>
      </c>
      <c r="E37" s="1194">
        <f t="shared" si="6"/>
        <v>4047195.5</v>
      </c>
      <c r="F37" s="1194">
        <f t="shared" si="6"/>
        <v>4028055.5</v>
      </c>
      <c r="G37" s="1194">
        <f t="shared" si="6"/>
        <v>4016161.5</v>
      </c>
      <c r="H37" s="1194">
        <f t="shared" si="6"/>
        <v>4036364.5</v>
      </c>
      <c r="I37" s="1194">
        <f t="shared" si="6"/>
        <v>4074368</v>
      </c>
      <c r="J37" s="1194">
        <f t="shared" si="6"/>
        <v>4150277.5</v>
      </c>
      <c r="K37" s="1194">
        <f t="shared" si="6"/>
        <v>4247394.5</v>
      </c>
      <c r="L37" s="1194">
        <f t="shared" si="6"/>
        <v>4359000</v>
      </c>
      <c r="M37" s="1194">
        <f t="shared" si="6"/>
        <v>4463434</v>
      </c>
      <c r="N37" s="1194">
        <f t="shared" si="6"/>
        <v>4574041.5</v>
      </c>
      <c r="O37" s="1194">
        <f t="shared" si="6"/>
        <v>4659421</v>
      </c>
      <c r="P37" s="1194">
        <f t="shared" si="6"/>
        <v>4715388.5</v>
      </c>
      <c r="Q37" s="1194">
        <f t="shared" si="6"/>
        <v>4733161</v>
      </c>
      <c r="R37" s="1194">
        <f t="shared" si="6"/>
        <v>4722230.558806696</v>
      </c>
      <c r="S37" s="1194">
        <f t="shared" si="6"/>
        <v>4715678.2151107499</v>
      </c>
      <c r="T37" s="1194">
        <f t="shared" si="6"/>
        <v>4686212.6716877213</v>
      </c>
      <c r="U37" s="1194">
        <f t="shared" si="6"/>
        <v>4650038.1997871175</v>
      </c>
      <c r="V37" s="1194">
        <f t="shared" si="6"/>
        <v>4613506.2415555622</v>
      </c>
      <c r="W37" s="1194">
        <f t="shared" si="6"/>
        <v>4594107.3525180714</v>
      </c>
      <c r="X37" s="1194">
        <f t="shared" si="6"/>
        <v>4582094.1329778135</v>
      </c>
      <c r="Y37" s="1194">
        <f>Y13</f>
        <v>4569288.0433858866</v>
      </c>
      <c r="Z37" s="1194">
        <f t="shared" si="6"/>
        <v>4553997.8304746542</v>
      </c>
      <c r="AA37" s="1194">
        <f t="shared" si="6"/>
        <v>4555690.8707873952</v>
      </c>
      <c r="AB37" s="1194">
        <f t="shared" si="6"/>
        <v>4546912.262777702</v>
      </c>
    </row>
    <row r="38" spans="2:28">
      <c r="B38" s="913" t="s">
        <v>1516</v>
      </c>
      <c r="C38" s="1194">
        <f>C14</f>
        <v>4133670.5</v>
      </c>
      <c r="D38" s="1194">
        <f t="shared" ref="D38:AB38" si="7">D14</f>
        <v>4085271.436729731</v>
      </c>
      <c r="E38" s="1194">
        <f t="shared" si="7"/>
        <v>4047195.5</v>
      </c>
      <c r="F38" s="1194">
        <f t="shared" si="7"/>
        <v>4028055.5</v>
      </c>
      <c r="G38" s="1194">
        <f t="shared" si="7"/>
        <v>4016161.5</v>
      </c>
      <c r="H38" s="1194">
        <f t="shared" si="7"/>
        <v>4036364.5</v>
      </c>
      <c r="I38" s="1194">
        <f t="shared" si="7"/>
        <v>4074368</v>
      </c>
      <c r="J38" s="1194">
        <f t="shared" si="7"/>
        <v>4150277.5</v>
      </c>
      <c r="K38" s="1194">
        <f t="shared" si="7"/>
        <v>4247394.5</v>
      </c>
      <c r="L38" s="1194">
        <f t="shared" si="7"/>
        <v>4359000</v>
      </c>
      <c r="M38" s="1194">
        <f t="shared" si="7"/>
        <v>4463434</v>
      </c>
      <c r="N38" s="1194">
        <f t="shared" si="7"/>
        <v>4574041.5</v>
      </c>
      <c r="O38" s="1194">
        <f t="shared" si="7"/>
        <v>4659421</v>
      </c>
      <c r="P38" s="1194">
        <f t="shared" si="7"/>
        <v>4715388.5</v>
      </c>
      <c r="Q38" s="1194">
        <f t="shared" si="7"/>
        <v>4738987.9623554191</v>
      </c>
      <c r="R38" s="1194">
        <f t="shared" si="7"/>
        <v>4738309.7819581926</v>
      </c>
      <c r="S38" s="1194">
        <f t="shared" si="7"/>
        <v>4738027.1714167371</v>
      </c>
      <c r="T38" s="1194">
        <f t="shared" si="7"/>
        <v>4716874.7723503476</v>
      </c>
      <c r="U38" s="1194">
        <f t="shared" si="7"/>
        <v>4686237.5443531433</v>
      </c>
      <c r="V38" s="1194">
        <f t="shared" si="7"/>
        <v>4654440.4670074899</v>
      </c>
      <c r="W38" s="1194">
        <f t="shared" si="7"/>
        <v>4631173.9373839879</v>
      </c>
      <c r="X38" s="1194">
        <f t="shared" si="7"/>
        <v>4619039.7782180272</v>
      </c>
      <c r="Y38" s="1194">
        <f>Y14</f>
        <v>4606104.221584619</v>
      </c>
      <c r="Z38" s="1194">
        <f t="shared" si="7"/>
        <v>4593140.1724560643</v>
      </c>
      <c r="AA38" s="1194">
        <f t="shared" si="7"/>
        <v>4591536.4949568901</v>
      </c>
      <c r="AB38" s="1194">
        <f t="shared" si="7"/>
        <v>4583243.1830901327</v>
      </c>
    </row>
    <row r="39" spans="2:28">
      <c r="B39" s="913" t="s">
        <v>1644</v>
      </c>
      <c r="C39" s="1194">
        <f>C18+C23+C28</f>
        <v>3308483</v>
      </c>
      <c r="D39" s="1194">
        <f t="shared" ref="D39:AB39" si="8">D18+D23+D28</f>
        <v>3305157.563270269</v>
      </c>
      <c r="E39" s="1194">
        <f t="shared" si="8"/>
        <v>3282404</v>
      </c>
      <c r="F39" s="1194">
        <f t="shared" si="8"/>
        <v>3248902.5</v>
      </c>
      <c r="G39" s="1194">
        <f t="shared" si="8"/>
        <v>3231650</v>
      </c>
      <c r="H39" s="1194">
        <f t="shared" si="8"/>
        <v>3227785.5</v>
      </c>
      <c r="I39" s="1194">
        <f t="shared" si="8"/>
        <v>3212254</v>
      </c>
      <c r="J39" s="1194">
        <f t="shared" si="8"/>
        <v>3185686.5</v>
      </c>
      <c r="K39" s="1194">
        <f t="shared" si="8"/>
        <v>3158780</v>
      </c>
      <c r="L39" s="1194">
        <f t="shared" si="8"/>
        <v>3125924</v>
      </c>
      <c r="M39" s="1194">
        <f t="shared" si="8"/>
        <v>3119863.5</v>
      </c>
      <c r="N39" s="1194">
        <f t="shared" si="8"/>
        <v>3122070.5</v>
      </c>
      <c r="O39" s="1194">
        <f t="shared" si="8"/>
        <v>3145583</v>
      </c>
      <c r="P39" s="1194">
        <f t="shared" si="8"/>
        <v>3176642</v>
      </c>
      <c r="Q39" s="1194">
        <f t="shared" si="8"/>
        <v>3245718</v>
      </c>
      <c r="R39" s="1194">
        <f t="shared" si="8"/>
        <v>3328431.1538719069</v>
      </c>
      <c r="S39" s="1194">
        <f t="shared" si="8"/>
        <v>3392731.6774742301</v>
      </c>
      <c r="T39" s="1194">
        <f t="shared" si="8"/>
        <v>3461511.680856931</v>
      </c>
      <c r="U39" s="1194">
        <f t="shared" si="8"/>
        <v>3535730.3745472468</v>
      </c>
      <c r="V39" s="1194">
        <f t="shared" si="8"/>
        <v>3589099.7311483067</v>
      </c>
      <c r="W39" s="1194">
        <f t="shared" si="8"/>
        <v>3600935.5125208856</v>
      </c>
      <c r="X39" s="1194">
        <f t="shared" si="8"/>
        <v>3604062.2766449852</v>
      </c>
      <c r="Y39" s="1194">
        <f>Y18+Y23+Y28</f>
        <v>3595209.2344004712</v>
      </c>
      <c r="Z39" s="1194">
        <f t="shared" si="8"/>
        <v>3576758.5288504991</v>
      </c>
      <c r="AA39" s="1194">
        <f t="shared" si="8"/>
        <v>3540029.8247267776</v>
      </c>
      <c r="AB39" s="1194">
        <f t="shared" si="8"/>
        <v>3527838.4842324955</v>
      </c>
    </row>
    <row r="40" spans="2:28">
      <c r="B40" s="913" t="s">
        <v>1517</v>
      </c>
      <c r="C40" s="1194">
        <f>C19+C24+C29</f>
        <v>3308483</v>
      </c>
      <c r="D40" s="1194">
        <f t="shared" ref="D40:AB40" si="9">D19+D24+D29</f>
        <v>3305157.563270269</v>
      </c>
      <c r="E40" s="1194">
        <f t="shared" si="9"/>
        <v>3282404</v>
      </c>
      <c r="F40" s="1194">
        <f t="shared" si="9"/>
        <v>3248902.5</v>
      </c>
      <c r="G40" s="1194">
        <f t="shared" si="9"/>
        <v>3231650</v>
      </c>
      <c r="H40" s="1194">
        <f t="shared" si="9"/>
        <v>3227785.5</v>
      </c>
      <c r="I40" s="1194">
        <f t="shared" si="9"/>
        <v>3212254</v>
      </c>
      <c r="J40" s="1194">
        <f t="shared" si="9"/>
        <v>3185686.5</v>
      </c>
      <c r="K40" s="1194">
        <f t="shared" si="9"/>
        <v>3158780</v>
      </c>
      <c r="L40" s="1194">
        <f t="shared" si="9"/>
        <v>3125924</v>
      </c>
      <c r="M40" s="1194">
        <f t="shared" si="9"/>
        <v>3119863.5</v>
      </c>
      <c r="N40" s="1194">
        <f t="shared" si="9"/>
        <v>3122070.5</v>
      </c>
      <c r="O40" s="1194">
        <f t="shared" si="9"/>
        <v>3145583</v>
      </c>
      <c r="P40" s="1194">
        <f t="shared" si="9"/>
        <v>3176642</v>
      </c>
      <c r="Q40" s="1194">
        <f t="shared" si="9"/>
        <v>3250096.0148135722</v>
      </c>
      <c r="R40" s="1194">
        <f t="shared" si="9"/>
        <v>3328258.7310700314</v>
      </c>
      <c r="S40" s="1194">
        <f t="shared" si="9"/>
        <v>3390341.6126745343</v>
      </c>
      <c r="T40" s="1194">
        <f t="shared" si="9"/>
        <v>3462030.9334954983</v>
      </c>
      <c r="U40" s="1194">
        <f t="shared" si="9"/>
        <v>3537610.409235951</v>
      </c>
      <c r="V40" s="1194">
        <f t="shared" si="9"/>
        <v>3592713.6158768311</v>
      </c>
      <c r="W40" s="1194">
        <f t="shared" si="9"/>
        <v>3614859.602613599</v>
      </c>
      <c r="X40" s="1194">
        <f t="shared" si="9"/>
        <v>3624936.0704168142</v>
      </c>
      <c r="Y40" s="1194">
        <f>Y19+Y24+Y29</f>
        <v>3622097.3557046503</v>
      </c>
      <c r="Z40" s="1194">
        <f t="shared" si="9"/>
        <v>3606865.1956393118</v>
      </c>
      <c r="AA40" s="1194">
        <f t="shared" si="9"/>
        <v>3578155.4881814593</v>
      </c>
      <c r="AB40" s="1194">
        <f t="shared" si="9"/>
        <v>3561335.8034627829</v>
      </c>
    </row>
    <row r="41" spans="2:28">
      <c r="B41" s="11"/>
      <c r="C41" s="1190"/>
      <c r="D41" s="1190"/>
      <c r="E41" s="1190"/>
      <c r="F41" s="1190"/>
      <c r="G41" s="1190"/>
      <c r="H41" s="1190"/>
      <c r="I41" s="1190"/>
      <c r="J41" s="1190"/>
      <c r="K41" s="1190"/>
      <c r="L41" s="1190"/>
      <c r="M41" s="1190"/>
      <c r="N41" s="1190"/>
      <c r="O41" s="1190"/>
      <c r="P41" s="1190"/>
      <c r="Q41" s="185"/>
      <c r="R41" s="185"/>
      <c r="S41" s="185"/>
      <c r="T41" s="185"/>
      <c r="U41" s="185"/>
      <c r="V41" s="185"/>
      <c r="W41" s="185"/>
      <c r="X41" s="185"/>
      <c r="Y41" s="185"/>
      <c r="Z41" s="185"/>
      <c r="AA41" s="114"/>
      <c r="AB41" s="114"/>
    </row>
    <row r="43" spans="2:28">
      <c r="W43" s="373"/>
      <c r="X43" s="6"/>
      <c r="Y43" s="6"/>
    </row>
    <row r="45" spans="2:28">
      <c r="W45" s="373"/>
      <c r="X45" s="6"/>
      <c r="Y45" s="6"/>
    </row>
    <row r="79" spans="2:2" ht="13.15">
      <c r="B79" s="74" t="s">
        <v>1088</v>
      </c>
    </row>
    <row r="80" spans="2:2" ht="13.15">
      <c r="B80" s="74"/>
    </row>
    <row r="81" spans="2:26" ht="13.15">
      <c r="C81" s="791" t="str">
        <f>D12</f>
        <v>2005/06</v>
      </c>
      <c r="D81" s="791" t="str">
        <f t="shared" ref="D81:W81" si="10">E12</f>
        <v>2006/07</v>
      </c>
      <c r="E81" s="791" t="str">
        <f t="shared" si="10"/>
        <v>2007/08</v>
      </c>
      <c r="F81" s="791" t="str">
        <f t="shared" si="10"/>
        <v>2008/09</v>
      </c>
      <c r="G81" s="791" t="str">
        <f t="shared" si="10"/>
        <v>2009/10</v>
      </c>
      <c r="H81" s="791" t="str">
        <f t="shared" si="10"/>
        <v>2010/11</v>
      </c>
      <c r="I81" s="791" t="str">
        <f t="shared" si="10"/>
        <v>2011/12</v>
      </c>
      <c r="J81" s="791" t="str">
        <f t="shared" si="10"/>
        <v>2012/13</v>
      </c>
      <c r="K81" s="791" t="str">
        <f t="shared" si="10"/>
        <v>2013/14</v>
      </c>
      <c r="L81" s="791" t="str">
        <f t="shared" si="10"/>
        <v>2014/15</v>
      </c>
      <c r="M81" s="791" t="str">
        <f t="shared" si="10"/>
        <v>2015/16</v>
      </c>
      <c r="N81" s="791" t="str">
        <f t="shared" si="10"/>
        <v>2016/17</v>
      </c>
      <c r="O81" s="791" t="str">
        <f t="shared" si="10"/>
        <v>2017/18</v>
      </c>
      <c r="P81" s="791" t="str">
        <f t="shared" si="10"/>
        <v>2018/19</v>
      </c>
      <c r="Q81" s="791" t="str">
        <f t="shared" si="10"/>
        <v>2019/20</v>
      </c>
      <c r="R81" s="791" t="str">
        <f t="shared" si="10"/>
        <v>2020/21</v>
      </c>
      <c r="S81" s="791" t="str">
        <f t="shared" si="10"/>
        <v>2021/22</v>
      </c>
      <c r="T81" s="791" t="str">
        <f t="shared" si="10"/>
        <v>2022/23</v>
      </c>
      <c r="U81" s="791" t="str">
        <f t="shared" si="10"/>
        <v>2023/24</v>
      </c>
      <c r="V81" s="791" t="str">
        <f t="shared" si="10"/>
        <v>2024/25</v>
      </c>
      <c r="W81" s="791" t="str">
        <f t="shared" si="10"/>
        <v>2025/26</v>
      </c>
      <c r="X81" s="791" t="str">
        <f>Z12</f>
        <v>2027/28</v>
      </c>
      <c r="Y81" s="791" t="str">
        <f>AA12</f>
        <v>2028/29</v>
      </c>
      <c r="Z81" s="791" t="str">
        <f>AB12</f>
        <v>2029/30</v>
      </c>
    </row>
    <row r="82" spans="2:26">
      <c r="B82" s="913" t="s">
        <v>1645</v>
      </c>
      <c r="C82" s="1019">
        <f t="shared" ref="C82:W82" si="11">D37-C37</f>
        <v>-48399.063270268962</v>
      </c>
      <c r="D82" s="1019">
        <f t="shared" si="11"/>
        <v>-38075.936729731038</v>
      </c>
      <c r="E82" s="1019">
        <f t="shared" si="11"/>
        <v>-19140</v>
      </c>
      <c r="F82" s="1019">
        <f t="shared" si="11"/>
        <v>-11894</v>
      </c>
      <c r="G82" s="1019">
        <f t="shared" si="11"/>
        <v>20203</v>
      </c>
      <c r="H82" s="1019">
        <f t="shared" si="11"/>
        <v>38003.5</v>
      </c>
      <c r="I82" s="1019">
        <f t="shared" si="11"/>
        <v>75909.5</v>
      </c>
      <c r="J82" s="1019">
        <f t="shared" si="11"/>
        <v>97117</v>
      </c>
      <c r="K82" s="1019">
        <f t="shared" si="11"/>
        <v>111605.5</v>
      </c>
      <c r="L82" s="1019">
        <f t="shared" si="11"/>
        <v>104434</v>
      </c>
      <c r="M82" s="1019">
        <f t="shared" si="11"/>
        <v>110607.5</v>
      </c>
      <c r="N82" s="1019">
        <f t="shared" si="11"/>
        <v>85379.5</v>
      </c>
      <c r="O82" s="1019">
        <f t="shared" si="11"/>
        <v>55967.5</v>
      </c>
      <c r="P82" s="1019">
        <f t="shared" si="11"/>
        <v>17772.5</v>
      </c>
      <c r="Q82" s="1019">
        <f t="shared" si="11"/>
        <v>-10930.441193304025</v>
      </c>
      <c r="R82" s="1019">
        <f t="shared" si="11"/>
        <v>-6552.3436959460378</v>
      </c>
      <c r="S82" s="1019">
        <f t="shared" si="11"/>
        <v>-29465.543423028663</v>
      </c>
      <c r="T82" s="1019">
        <f t="shared" si="11"/>
        <v>-36174.471900603734</v>
      </c>
      <c r="U82" s="1019">
        <f t="shared" si="11"/>
        <v>-36531.958231555298</v>
      </c>
      <c r="V82" s="1019">
        <f t="shared" si="11"/>
        <v>-19398.889037490822</v>
      </c>
      <c r="W82" s="1019">
        <f t="shared" si="11"/>
        <v>-12013.219540257938</v>
      </c>
      <c r="X82" s="1019">
        <f>Z37-X37</f>
        <v>-28096.30250315927</v>
      </c>
      <c r="Y82" s="1019">
        <f>AA37-Y37</f>
        <v>-13597.172598491423</v>
      </c>
      <c r="Z82" s="1019">
        <f>AB37-Z37</f>
        <v>-7085.567696952261</v>
      </c>
    </row>
    <row r="83" spans="2:26">
      <c r="B83" s="913" t="s">
        <v>1646</v>
      </c>
      <c r="C83" s="1019">
        <f t="shared" ref="C83:W83" si="12">D39-C39</f>
        <v>-3325.4367297310382</v>
      </c>
      <c r="D83" s="1019">
        <f t="shared" si="12"/>
        <v>-22753.563270268962</v>
      </c>
      <c r="E83" s="1019">
        <f t="shared" si="12"/>
        <v>-33501.5</v>
      </c>
      <c r="F83" s="1019">
        <f t="shared" si="12"/>
        <v>-17252.5</v>
      </c>
      <c r="G83" s="1019">
        <f t="shared" si="12"/>
        <v>-3864.5</v>
      </c>
      <c r="H83" s="1019">
        <f t="shared" si="12"/>
        <v>-15531.5</v>
      </c>
      <c r="I83" s="1019">
        <f t="shared" si="12"/>
        <v>-26567.5</v>
      </c>
      <c r="J83" s="1019">
        <f t="shared" si="12"/>
        <v>-26906.5</v>
      </c>
      <c r="K83" s="1019">
        <f t="shared" si="12"/>
        <v>-32856</v>
      </c>
      <c r="L83" s="1019">
        <f t="shared" si="12"/>
        <v>-6060.5</v>
      </c>
      <c r="M83" s="1019">
        <f t="shared" si="12"/>
        <v>2207</v>
      </c>
      <c r="N83" s="1019">
        <f t="shared" si="12"/>
        <v>23512.5</v>
      </c>
      <c r="O83" s="1019">
        <f t="shared" si="12"/>
        <v>31059</v>
      </c>
      <c r="P83" s="1019">
        <f>Q39-P39</f>
        <v>69076</v>
      </c>
      <c r="Q83" s="1019">
        <f t="shared" si="12"/>
        <v>82713.153871906921</v>
      </c>
      <c r="R83" s="1019">
        <f t="shared" si="12"/>
        <v>64300.523602323141</v>
      </c>
      <c r="S83" s="1019">
        <f t="shared" si="12"/>
        <v>68780.003382700961</v>
      </c>
      <c r="T83" s="1019">
        <f t="shared" si="12"/>
        <v>74218.69369031582</v>
      </c>
      <c r="U83" s="1019">
        <f t="shared" si="12"/>
        <v>53369.356601059902</v>
      </c>
      <c r="V83" s="1019">
        <f t="shared" si="12"/>
        <v>11835.781372578815</v>
      </c>
      <c r="W83" s="1019">
        <f t="shared" si="12"/>
        <v>3126.7641240996309</v>
      </c>
      <c r="X83" s="1019">
        <f>Z39-X39</f>
        <v>-27303.747794486117</v>
      </c>
      <c r="Y83" s="1019">
        <f>AA39-Y39</f>
        <v>-55179.40967369359</v>
      </c>
      <c r="Z83" s="1019">
        <f>AB39-Z39</f>
        <v>-48920.044618003536</v>
      </c>
    </row>
    <row r="84" spans="2:26">
      <c r="B84" s="913" t="s">
        <v>1645</v>
      </c>
      <c r="C84" s="1020">
        <f t="shared" ref="C84:Z84" si="13">C82/C37</f>
        <v>-1.1708495698984465E-2</v>
      </c>
      <c r="D84" s="1020">
        <f t="shared" si="13"/>
        <v>-9.3202954367729626E-3</v>
      </c>
      <c r="E84" s="1020">
        <f t="shared" si="13"/>
        <v>-4.7292007514833419E-3</v>
      </c>
      <c r="F84" s="1020">
        <f t="shared" si="13"/>
        <v>-2.9527895035209918E-3</v>
      </c>
      <c r="G84" s="1020">
        <f t="shared" si="13"/>
        <v>5.0304251957995214E-3</v>
      </c>
      <c r="H84" s="1020">
        <f t="shared" si="13"/>
        <v>9.4152795170010049E-3</v>
      </c>
      <c r="I84" s="1020">
        <f t="shared" si="13"/>
        <v>1.8630987677107223E-2</v>
      </c>
      <c r="J84" s="1020">
        <f t="shared" si="13"/>
        <v>2.3400122040032265E-2</v>
      </c>
      <c r="K84" s="1020">
        <f t="shared" si="13"/>
        <v>2.6276226519575709E-2</v>
      </c>
      <c r="L84" s="1020">
        <f t="shared" si="13"/>
        <v>2.395824730442762E-2</v>
      </c>
      <c r="M84" s="1020">
        <f t="shared" si="13"/>
        <v>2.478080778163181E-2</v>
      </c>
      <c r="N84" s="1020">
        <f t="shared" si="13"/>
        <v>1.8666096492565711E-2</v>
      </c>
      <c r="O84" s="1020">
        <f t="shared" si="13"/>
        <v>1.2011685572091467E-2</v>
      </c>
      <c r="P84" s="1020">
        <f t="shared" si="13"/>
        <v>3.7690425719959235E-3</v>
      </c>
      <c r="Q84" s="1020">
        <f t="shared" si="13"/>
        <v>-2.3093322186386695E-3</v>
      </c>
      <c r="R84" s="1020">
        <f t="shared" si="13"/>
        <v>-1.3875526860344172E-3</v>
      </c>
      <c r="S84" s="1020">
        <f t="shared" si="13"/>
        <v>-6.2484211345486497E-3</v>
      </c>
      <c r="T84" s="1020">
        <f t="shared" si="13"/>
        <v>-7.719340634955784E-3</v>
      </c>
      <c r="U84" s="1020">
        <f t="shared" si="13"/>
        <v>-7.856270564234883E-3</v>
      </c>
      <c r="V84" s="1020">
        <f t="shared" si="13"/>
        <v>-4.204803900070153E-3</v>
      </c>
      <c r="W84" s="1020">
        <f t="shared" si="13"/>
        <v>-2.6149192037650979E-3</v>
      </c>
      <c r="X84" s="1020">
        <f t="shared" si="13"/>
        <v>-6.1317602143847773E-3</v>
      </c>
      <c r="Y84" s="1020">
        <f t="shared" si="13"/>
        <v>-2.9757748842674813E-3</v>
      </c>
      <c r="Z84" s="1020">
        <f t="shared" si="13"/>
        <v>-1.555900542933229E-3</v>
      </c>
    </row>
    <row r="85" spans="2:26">
      <c r="B85" s="913" t="s">
        <v>1646</v>
      </c>
      <c r="C85" s="1020">
        <f>C83/C39</f>
        <v>-1.0051243212466372E-3</v>
      </c>
      <c r="D85" s="1020">
        <f t="shared" ref="D85:Z85" si="14">D83/D39</f>
        <v>-6.8842597772420808E-3</v>
      </c>
      <c r="E85" s="1020">
        <f t="shared" si="14"/>
        <v>-1.0206391413122821E-2</v>
      </c>
      <c r="F85" s="1020">
        <f t="shared" si="14"/>
        <v>-5.3102547706494734E-3</v>
      </c>
      <c r="G85" s="1020">
        <f t="shared" si="14"/>
        <v>-1.195828756208129E-3</v>
      </c>
      <c r="H85" s="1020">
        <f t="shared" si="14"/>
        <v>-4.8118129287091724E-3</v>
      </c>
      <c r="I85" s="1020">
        <f t="shared" si="14"/>
        <v>-8.2706722444738177E-3</v>
      </c>
      <c r="J85" s="1020">
        <f t="shared" si="14"/>
        <v>-8.4460602133951349E-3</v>
      </c>
      <c r="K85" s="1020">
        <f t="shared" si="14"/>
        <v>-1.0401484117285788E-2</v>
      </c>
      <c r="L85" s="1020">
        <f t="shared" si="14"/>
        <v>-1.9387867395368537E-3</v>
      </c>
      <c r="M85" s="1020">
        <f t="shared" si="14"/>
        <v>7.0740274374183362E-4</v>
      </c>
      <c r="N85" s="1020">
        <f t="shared" si="14"/>
        <v>7.5310599168084127E-3</v>
      </c>
      <c r="O85" s="1021">
        <f t="shared" si="14"/>
        <v>9.873845325333969E-3</v>
      </c>
      <c r="P85" s="1021">
        <f>P83/P39</f>
        <v>2.1744974724882439E-2</v>
      </c>
      <c r="Q85" s="1020">
        <f t="shared" si="14"/>
        <v>2.5483777047761672E-2</v>
      </c>
      <c r="R85" s="1020">
        <f t="shared" si="14"/>
        <v>1.9318568006889206E-2</v>
      </c>
      <c r="S85" s="1020">
        <f t="shared" si="14"/>
        <v>2.0272750668542484E-2</v>
      </c>
      <c r="T85" s="1020">
        <f t="shared" si="14"/>
        <v>2.1441121837249517E-2</v>
      </c>
      <c r="U85" s="1020">
        <f t="shared" si="14"/>
        <v>1.5094294798396185E-2</v>
      </c>
      <c r="V85" s="1020">
        <f t="shared" si="14"/>
        <v>3.2977020030569171E-3</v>
      </c>
      <c r="W85" s="1020">
        <f t="shared" si="14"/>
        <v>8.6831994442208035E-4</v>
      </c>
      <c r="X85" s="1020">
        <f t="shared" si="14"/>
        <v>-7.5758257484671229E-3</v>
      </c>
      <c r="Y85" s="1020">
        <f t="shared" si="14"/>
        <v>-1.5348038480129011E-2</v>
      </c>
      <c r="Z85" s="1020">
        <f t="shared" si="14"/>
        <v>-1.3677200801622326E-2</v>
      </c>
    </row>
    <row r="86" spans="2:26" s="2" customFormat="1">
      <c r="B86" s="1108" t="s">
        <v>1647</v>
      </c>
      <c r="C86" s="1022">
        <f>C84</f>
        <v>-1.1708495698984465E-2</v>
      </c>
      <c r="D86" s="1022">
        <f t="shared" ref="D86:S87" si="15">D84</f>
        <v>-9.3202954367729626E-3</v>
      </c>
      <c r="E86" s="1022">
        <f t="shared" si="15"/>
        <v>-4.7292007514833419E-3</v>
      </c>
      <c r="F86" s="1022">
        <f t="shared" si="15"/>
        <v>-2.9527895035209918E-3</v>
      </c>
      <c r="G86" s="1022">
        <f t="shared" si="15"/>
        <v>5.0304251957995214E-3</v>
      </c>
      <c r="H86" s="1022">
        <f t="shared" si="15"/>
        <v>9.4152795170010049E-3</v>
      </c>
      <c r="I86" s="1022">
        <f t="shared" si="15"/>
        <v>1.8630987677107223E-2</v>
      </c>
      <c r="J86" s="1022">
        <f t="shared" si="15"/>
        <v>2.3400122040032265E-2</v>
      </c>
      <c r="K86" s="1022">
        <f t="shared" si="15"/>
        <v>2.6276226519575709E-2</v>
      </c>
      <c r="L86" s="1022">
        <f t="shared" si="15"/>
        <v>2.395824730442762E-2</v>
      </c>
      <c r="M86" s="1022">
        <f t="shared" si="15"/>
        <v>2.478080778163181E-2</v>
      </c>
      <c r="N86" s="1022">
        <f t="shared" si="15"/>
        <v>1.8666096492565711E-2</v>
      </c>
      <c r="O86" s="1022">
        <f t="shared" si="15"/>
        <v>1.2011685572091467E-2</v>
      </c>
      <c r="P86" s="1022">
        <f t="shared" si="15"/>
        <v>3.7690425719959235E-3</v>
      </c>
      <c r="Q86" s="1022">
        <f t="shared" si="15"/>
        <v>-2.3093322186386695E-3</v>
      </c>
      <c r="R86" s="1022">
        <f t="shared" si="15"/>
        <v>-1.3875526860344172E-3</v>
      </c>
      <c r="S86" s="1022">
        <f t="shared" si="15"/>
        <v>-6.2484211345486497E-3</v>
      </c>
      <c r="T86" s="1022">
        <f t="shared" ref="T86:Z87" si="16">T84</f>
        <v>-7.719340634955784E-3</v>
      </c>
      <c r="U86" s="1022">
        <f t="shared" si="16"/>
        <v>-7.856270564234883E-3</v>
      </c>
      <c r="V86" s="1022">
        <f t="shared" si="16"/>
        <v>-4.204803900070153E-3</v>
      </c>
      <c r="W86" s="1022">
        <f t="shared" si="16"/>
        <v>-2.6149192037650979E-3</v>
      </c>
      <c r="X86" s="1022">
        <f t="shared" si="16"/>
        <v>-6.1317602143847773E-3</v>
      </c>
      <c r="Y86" s="1022">
        <f t="shared" si="16"/>
        <v>-2.9757748842674813E-3</v>
      </c>
      <c r="Z86" s="1022">
        <f t="shared" si="16"/>
        <v>-1.555900542933229E-3</v>
      </c>
    </row>
    <row r="87" spans="2:26" s="2" customFormat="1">
      <c r="B87" s="1108" t="s">
        <v>1648</v>
      </c>
      <c r="C87" s="1022">
        <f>C85</f>
        <v>-1.0051243212466372E-3</v>
      </c>
      <c r="D87" s="1022">
        <f t="shared" si="15"/>
        <v>-6.8842597772420808E-3</v>
      </c>
      <c r="E87" s="1022">
        <f t="shared" si="15"/>
        <v>-1.0206391413122821E-2</v>
      </c>
      <c r="F87" s="1022">
        <f t="shared" si="15"/>
        <v>-5.3102547706494734E-3</v>
      </c>
      <c r="G87" s="1022">
        <f t="shared" si="15"/>
        <v>-1.195828756208129E-3</v>
      </c>
      <c r="H87" s="1022">
        <f t="shared" si="15"/>
        <v>-4.8118129287091724E-3</v>
      </c>
      <c r="I87" s="1022">
        <f t="shared" si="15"/>
        <v>-8.2706722444738177E-3</v>
      </c>
      <c r="J87" s="1022">
        <f t="shared" si="15"/>
        <v>-8.4460602133951349E-3</v>
      </c>
      <c r="K87" s="1022">
        <f t="shared" si="15"/>
        <v>-1.0401484117285788E-2</v>
      </c>
      <c r="L87" s="1022">
        <f t="shared" si="15"/>
        <v>-1.9387867395368537E-3</v>
      </c>
      <c r="M87" s="1022">
        <f t="shared" si="15"/>
        <v>7.0740274374183362E-4</v>
      </c>
      <c r="N87" s="1022">
        <f t="shared" si="15"/>
        <v>7.5310599168084127E-3</v>
      </c>
      <c r="O87" s="1022">
        <f t="shared" si="15"/>
        <v>9.873845325333969E-3</v>
      </c>
      <c r="P87" s="1022">
        <f t="shared" si="15"/>
        <v>2.1744974724882439E-2</v>
      </c>
      <c r="Q87" s="1022">
        <f t="shared" si="15"/>
        <v>2.5483777047761672E-2</v>
      </c>
      <c r="R87" s="1022">
        <f t="shared" si="15"/>
        <v>1.9318568006889206E-2</v>
      </c>
      <c r="S87" s="1022">
        <f t="shared" si="15"/>
        <v>2.0272750668542484E-2</v>
      </c>
      <c r="T87" s="1022">
        <f t="shared" si="16"/>
        <v>2.1441121837249517E-2</v>
      </c>
      <c r="U87" s="1022">
        <f t="shared" si="16"/>
        <v>1.5094294798396185E-2</v>
      </c>
      <c r="V87" s="1022">
        <f t="shared" si="16"/>
        <v>3.2977020030569171E-3</v>
      </c>
      <c r="W87" s="1022">
        <f t="shared" si="16"/>
        <v>8.6831994442208035E-4</v>
      </c>
      <c r="X87" s="1022">
        <f t="shared" si="16"/>
        <v>-7.5758257484671229E-3</v>
      </c>
      <c r="Y87" s="1022">
        <f t="shared" si="16"/>
        <v>-1.5348038480129011E-2</v>
      </c>
      <c r="Z87" s="1022">
        <f t="shared" si="16"/>
        <v>-1.3677200801622326E-2</v>
      </c>
    </row>
    <row r="88" spans="2:26">
      <c r="B88" s="11" t="s">
        <v>1518</v>
      </c>
      <c r="C88" s="1019">
        <f>D38-C38</f>
        <v>-48399.063270268962</v>
      </c>
      <c r="D88" s="1019">
        <f t="shared" ref="D88:W88" si="17">E38-D38</f>
        <v>-38075.936729731038</v>
      </c>
      <c r="E88" s="1019">
        <f t="shared" si="17"/>
        <v>-19140</v>
      </c>
      <c r="F88" s="1019">
        <f t="shared" si="17"/>
        <v>-11894</v>
      </c>
      <c r="G88" s="1019">
        <f t="shared" si="17"/>
        <v>20203</v>
      </c>
      <c r="H88" s="1019">
        <f t="shared" si="17"/>
        <v>38003.5</v>
      </c>
      <c r="I88" s="1019">
        <f t="shared" si="17"/>
        <v>75909.5</v>
      </c>
      <c r="J88" s="1019">
        <f t="shared" si="17"/>
        <v>97117</v>
      </c>
      <c r="K88" s="1019">
        <f t="shared" si="17"/>
        <v>111605.5</v>
      </c>
      <c r="L88" s="1019">
        <f t="shared" si="17"/>
        <v>104434</v>
      </c>
      <c r="M88" s="1019">
        <f t="shared" si="17"/>
        <v>110607.5</v>
      </c>
      <c r="N88" s="1019">
        <f t="shared" si="17"/>
        <v>85379.5</v>
      </c>
      <c r="O88" s="1019">
        <f t="shared" si="17"/>
        <v>55967.5</v>
      </c>
      <c r="P88" s="1019">
        <f t="shared" si="17"/>
        <v>23599.462355419062</v>
      </c>
      <c r="Q88" s="1019">
        <f t="shared" si="17"/>
        <v>-678.18039722647518</v>
      </c>
      <c r="R88" s="1019">
        <f t="shared" si="17"/>
        <v>-282.61054145544767</v>
      </c>
      <c r="S88" s="1019">
        <f t="shared" si="17"/>
        <v>-21152.399066389538</v>
      </c>
      <c r="T88" s="1019">
        <f t="shared" si="17"/>
        <v>-30637.227997204289</v>
      </c>
      <c r="U88" s="1019">
        <f t="shared" si="17"/>
        <v>-31797.077345653437</v>
      </c>
      <c r="V88" s="1019">
        <f t="shared" si="17"/>
        <v>-23266.529623501934</v>
      </c>
      <c r="W88" s="1019">
        <f t="shared" si="17"/>
        <v>-12134.159165960737</v>
      </c>
      <c r="X88" s="1019">
        <f>Z38-X38</f>
        <v>-25899.605761962943</v>
      </c>
      <c r="Y88" s="1019">
        <f>AA38-Y38</f>
        <v>-14567.726627728902</v>
      </c>
      <c r="Z88" s="1019">
        <f>AB38-Z38</f>
        <v>-9896.9893659316003</v>
      </c>
    </row>
    <row r="89" spans="2:26">
      <c r="B89" s="11" t="s">
        <v>1519</v>
      </c>
      <c r="C89" s="1019">
        <f>D40-C40</f>
        <v>-3325.4367297310382</v>
      </c>
      <c r="D89" s="1019">
        <f t="shared" ref="D89:W89" si="18">E40-D40</f>
        <v>-22753.563270268962</v>
      </c>
      <c r="E89" s="1019">
        <f t="shared" si="18"/>
        <v>-33501.5</v>
      </c>
      <c r="F89" s="1019">
        <f t="shared" si="18"/>
        <v>-17252.5</v>
      </c>
      <c r="G89" s="1019">
        <f t="shared" si="18"/>
        <v>-3864.5</v>
      </c>
      <c r="H89" s="1019">
        <f t="shared" si="18"/>
        <v>-15531.5</v>
      </c>
      <c r="I89" s="1019">
        <f t="shared" si="18"/>
        <v>-26567.5</v>
      </c>
      <c r="J89" s="1019">
        <f t="shared" si="18"/>
        <v>-26906.5</v>
      </c>
      <c r="K89" s="1019">
        <f t="shared" si="18"/>
        <v>-32856</v>
      </c>
      <c r="L89" s="1019">
        <f t="shared" si="18"/>
        <v>-6060.5</v>
      </c>
      <c r="M89" s="1019">
        <f t="shared" si="18"/>
        <v>2207</v>
      </c>
      <c r="N89" s="1019">
        <f t="shared" si="18"/>
        <v>23512.5</v>
      </c>
      <c r="O89" s="1019">
        <f t="shared" si="18"/>
        <v>31059</v>
      </c>
      <c r="P89" s="1019">
        <f t="shared" si="18"/>
        <v>73454.014813572168</v>
      </c>
      <c r="Q89" s="1019">
        <f t="shared" si="18"/>
        <v>78162.716256459244</v>
      </c>
      <c r="R89" s="1019">
        <f t="shared" si="18"/>
        <v>62082.881604502909</v>
      </c>
      <c r="S89" s="1019">
        <f t="shared" si="18"/>
        <v>71689.320820963942</v>
      </c>
      <c r="T89" s="1019">
        <f t="shared" si="18"/>
        <v>75579.475740452763</v>
      </c>
      <c r="U89" s="1019">
        <f t="shared" si="18"/>
        <v>55103.206640880089</v>
      </c>
      <c r="V89" s="1019">
        <f t="shared" si="18"/>
        <v>22145.986736767925</v>
      </c>
      <c r="W89" s="1019">
        <f t="shared" si="18"/>
        <v>10076.467803215142</v>
      </c>
      <c r="X89" s="1019">
        <f>Z40-X40</f>
        <v>-18070.87477750238</v>
      </c>
      <c r="Y89" s="1019">
        <f>AA40-Y40</f>
        <v>-43941.867523191031</v>
      </c>
      <c r="Z89" s="1019">
        <f>AB40-Z40</f>
        <v>-45529.392176528927</v>
      </c>
    </row>
    <row r="90" spans="2:26">
      <c r="B90" s="11" t="s">
        <v>1518</v>
      </c>
      <c r="C90" s="1022">
        <f>C88/C38</f>
        <v>-1.1708495698984465E-2</v>
      </c>
      <c r="D90" s="1022">
        <f t="shared" ref="D90:Y90" si="19">D88/D38</f>
        <v>-9.3202954367729626E-3</v>
      </c>
      <c r="E90" s="1022">
        <f t="shared" si="19"/>
        <v>-4.7292007514833419E-3</v>
      </c>
      <c r="F90" s="1022">
        <f t="shared" si="19"/>
        <v>-2.9527895035209918E-3</v>
      </c>
      <c r="G90" s="1022">
        <f t="shared" si="19"/>
        <v>5.0304251957995214E-3</v>
      </c>
      <c r="H90" s="1022">
        <f t="shared" si="19"/>
        <v>9.4152795170010049E-3</v>
      </c>
      <c r="I90" s="1022">
        <f t="shared" si="19"/>
        <v>1.8630987677107223E-2</v>
      </c>
      <c r="J90" s="1022">
        <f t="shared" si="19"/>
        <v>2.3400122040032265E-2</v>
      </c>
      <c r="K90" s="1022">
        <f t="shared" si="19"/>
        <v>2.6276226519575709E-2</v>
      </c>
      <c r="L90" s="1022">
        <f t="shared" si="19"/>
        <v>2.395824730442762E-2</v>
      </c>
      <c r="M90" s="1022">
        <f t="shared" si="19"/>
        <v>2.478080778163181E-2</v>
      </c>
      <c r="N90" s="1022">
        <f t="shared" si="19"/>
        <v>1.8666096492565711E-2</v>
      </c>
      <c r="O90" s="1022">
        <f t="shared" si="19"/>
        <v>1.2011685572091467E-2</v>
      </c>
      <c r="P90" s="1022">
        <f t="shared" si="19"/>
        <v>5.0047758218477786E-3</v>
      </c>
      <c r="Q90" s="1022">
        <f t="shared" si="19"/>
        <v>-1.4310658786510173E-4</v>
      </c>
      <c r="R90" s="1022">
        <f t="shared" si="19"/>
        <v>-5.9643745229897938E-5</v>
      </c>
      <c r="S90" s="1022">
        <f t="shared" si="19"/>
        <v>-4.4643895657661822E-3</v>
      </c>
      <c r="T90" s="1022">
        <f t="shared" si="19"/>
        <v>-6.4952387917515605E-3</v>
      </c>
      <c r="U90" s="1022">
        <f t="shared" si="19"/>
        <v>-6.7852039177929658E-3</v>
      </c>
      <c r="V90" s="1022">
        <f t="shared" si="19"/>
        <v>-4.9987812258904746E-3</v>
      </c>
      <c r="W90" s="1022">
        <f t="shared" si="19"/>
        <v>-2.6201043903816236E-3</v>
      </c>
      <c r="X90" s="1022">
        <f t="shared" si="19"/>
        <v>-5.6071406624592255E-3</v>
      </c>
      <c r="Y90" s="1022">
        <f t="shared" si="19"/>
        <v>-3.1627001750119382E-3</v>
      </c>
      <c r="Z90" s="1022">
        <f t="shared" ref="Z90" si="20">Z88/Z38</f>
        <v>-2.1547327088516522E-3</v>
      </c>
    </row>
    <row r="91" spans="2:26">
      <c r="B91" s="11" t="s">
        <v>1519</v>
      </c>
      <c r="C91" s="1022">
        <f>C89/C40</f>
        <v>-1.0051243212466372E-3</v>
      </c>
      <c r="D91" s="1022">
        <f t="shared" ref="D91:Y91" si="21">D89/D40</f>
        <v>-6.8842597772420808E-3</v>
      </c>
      <c r="E91" s="1022">
        <f t="shared" si="21"/>
        <v>-1.0206391413122821E-2</v>
      </c>
      <c r="F91" s="1022">
        <f t="shared" si="21"/>
        <v>-5.3102547706494734E-3</v>
      </c>
      <c r="G91" s="1022">
        <f t="shared" si="21"/>
        <v>-1.195828756208129E-3</v>
      </c>
      <c r="H91" s="1022">
        <f t="shared" si="21"/>
        <v>-4.8118129287091724E-3</v>
      </c>
      <c r="I91" s="1022">
        <f t="shared" si="21"/>
        <v>-8.2706722444738177E-3</v>
      </c>
      <c r="J91" s="1022">
        <f t="shared" si="21"/>
        <v>-8.4460602133951349E-3</v>
      </c>
      <c r="K91" s="1022">
        <f t="shared" si="21"/>
        <v>-1.0401484117285788E-2</v>
      </c>
      <c r="L91" s="1022">
        <f t="shared" si="21"/>
        <v>-1.9387867395368537E-3</v>
      </c>
      <c r="M91" s="1022">
        <f t="shared" si="21"/>
        <v>7.0740274374183362E-4</v>
      </c>
      <c r="N91" s="1022">
        <f t="shared" si="21"/>
        <v>7.5310599168084127E-3</v>
      </c>
      <c r="O91" s="1022">
        <f t="shared" si="21"/>
        <v>9.873845325333969E-3</v>
      </c>
      <c r="P91" s="1022">
        <f t="shared" si="21"/>
        <v>2.3123164276481947E-2</v>
      </c>
      <c r="Q91" s="1022">
        <f t="shared" si="21"/>
        <v>2.4049356049852796E-2</v>
      </c>
      <c r="R91" s="1022">
        <f t="shared" si="21"/>
        <v>1.8653261846786572E-2</v>
      </c>
      <c r="S91" s="1022">
        <f t="shared" si="21"/>
        <v>2.114516146483849E-2</v>
      </c>
      <c r="T91" s="1022">
        <f t="shared" si="21"/>
        <v>2.1830964885152734E-2</v>
      </c>
      <c r="U91" s="1022">
        <f t="shared" si="21"/>
        <v>1.557639204617255E-2</v>
      </c>
      <c r="V91" s="1022">
        <f t="shared" si="21"/>
        <v>6.1641391729362807E-3</v>
      </c>
      <c r="W91" s="1022">
        <f t="shared" si="21"/>
        <v>2.7875129080890725E-3</v>
      </c>
      <c r="X91" s="1022">
        <f t="shared" si="21"/>
        <v>-4.9851568211034675E-3</v>
      </c>
      <c r="Y91" s="1022">
        <f t="shared" si="21"/>
        <v>-1.2131608625589383E-2</v>
      </c>
      <c r="Z91" s="1022">
        <f t="shared" ref="Z91" si="22">Z89/Z40</f>
        <v>-1.2622981372182641E-2</v>
      </c>
    </row>
    <row r="92" spans="2:26">
      <c r="B92" s="11" t="s">
        <v>1520</v>
      </c>
      <c r="C92" s="1022">
        <f>C90</f>
        <v>-1.1708495698984465E-2</v>
      </c>
      <c r="D92" s="1022">
        <f t="shared" ref="D92:Y92" si="23">D90</f>
        <v>-9.3202954367729626E-3</v>
      </c>
      <c r="E92" s="1022">
        <f t="shared" si="23"/>
        <v>-4.7292007514833419E-3</v>
      </c>
      <c r="F92" s="1022">
        <f t="shared" si="23"/>
        <v>-2.9527895035209918E-3</v>
      </c>
      <c r="G92" s="1022">
        <f t="shared" si="23"/>
        <v>5.0304251957995214E-3</v>
      </c>
      <c r="H92" s="1022">
        <f t="shared" si="23"/>
        <v>9.4152795170010049E-3</v>
      </c>
      <c r="I92" s="1022">
        <f t="shared" si="23"/>
        <v>1.8630987677107223E-2</v>
      </c>
      <c r="J92" s="1022">
        <f t="shared" si="23"/>
        <v>2.3400122040032265E-2</v>
      </c>
      <c r="K92" s="1022">
        <f t="shared" si="23"/>
        <v>2.6276226519575709E-2</v>
      </c>
      <c r="L92" s="1022">
        <f t="shared" si="23"/>
        <v>2.395824730442762E-2</v>
      </c>
      <c r="M92" s="1022">
        <f t="shared" si="23"/>
        <v>2.478080778163181E-2</v>
      </c>
      <c r="N92" s="1022">
        <f t="shared" si="23"/>
        <v>1.8666096492565711E-2</v>
      </c>
      <c r="O92" s="1022">
        <f t="shared" si="23"/>
        <v>1.2011685572091467E-2</v>
      </c>
      <c r="P92" s="1022">
        <f t="shared" si="23"/>
        <v>5.0047758218477786E-3</v>
      </c>
      <c r="Q92" s="1022">
        <f t="shared" si="23"/>
        <v>-1.4310658786510173E-4</v>
      </c>
      <c r="R92" s="1022">
        <f t="shared" si="23"/>
        <v>-5.9643745229897938E-5</v>
      </c>
      <c r="S92" s="1022">
        <f t="shared" si="23"/>
        <v>-4.4643895657661822E-3</v>
      </c>
      <c r="T92" s="1022">
        <f t="shared" si="23"/>
        <v>-6.4952387917515605E-3</v>
      </c>
      <c r="U92" s="1022">
        <f t="shared" si="23"/>
        <v>-6.7852039177929658E-3</v>
      </c>
      <c r="V92" s="1022">
        <f t="shared" si="23"/>
        <v>-4.9987812258904746E-3</v>
      </c>
      <c r="W92" s="1022">
        <f t="shared" si="23"/>
        <v>-2.6201043903816236E-3</v>
      </c>
      <c r="X92" s="1022">
        <f t="shared" si="23"/>
        <v>-5.6071406624592255E-3</v>
      </c>
      <c r="Y92" s="1022">
        <f t="shared" si="23"/>
        <v>-3.1627001750119382E-3</v>
      </c>
      <c r="Z92" s="1022">
        <f t="shared" ref="Z92" si="24">Z90</f>
        <v>-2.1547327088516522E-3</v>
      </c>
    </row>
    <row r="93" spans="2:26">
      <c r="B93" s="11" t="s">
        <v>1521</v>
      </c>
      <c r="C93" s="1022">
        <f>C91</f>
        <v>-1.0051243212466372E-3</v>
      </c>
      <c r="D93" s="1022">
        <f t="shared" ref="D93:Y93" si="25">D91</f>
        <v>-6.8842597772420808E-3</v>
      </c>
      <c r="E93" s="1022">
        <f t="shared" si="25"/>
        <v>-1.0206391413122821E-2</v>
      </c>
      <c r="F93" s="1022">
        <f t="shared" si="25"/>
        <v>-5.3102547706494734E-3</v>
      </c>
      <c r="G93" s="1022">
        <f t="shared" si="25"/>
        <v>-1.195828756208129E-3</v>
      </c>
      <c r="H93" s="1022">
        <f t="shared" si="25"/>
        <v>-4.8118129287091724E-3</v>
      </c>
      <c r="I93" s="1022">
        <f t="shared" si="25"/>
        <v>-8.2706722444738177E-3</v>
      </c>
      <c r="J93" s="1022">
        <f t="shared" si="25"/>
        <v>-8.4460602133951349E-3</v>
      </c>
      <c r="K93" s="1022">
        <f t="shared" si="25"/>
        <v>-1.0401484117285788E-2</v>
      </c>
      <c r="L93" s="1022">
        <f t="shared" si="25"/>
        <v>-1.9387867395368537E-3</v>
      </c>
      <c r="M93" s="1022">
        <f t="shared" si="25"/>
        <v>7.0740274374183362E-4</v>
      </c>
      <c r="N93" s="1022">
        <f t="shared" si="25"/>
        <v>7.5310599168084127E-3</v>
      </c>
      <c r="O93" s="1022">
        <f t="shared" si="25"/>
        <v>9.873845325333969E-3</v>
      </c>
      <c r="P93" s="1022">
        <f t="shared" si="25"/>
        <v>2.3123164276481947E-2</v>
      </c>
      <c r="Q93" s="1022">
        <f t="shared" si="25"/>
        <v>2.4049356049852796E-2</v>
      </c>
      <c r="R93" s="1022">
        <f t="shared" si="25"/>
        <v>1.8653261846786572E-2</v>
      </c>
      <c r="S93" s="1022">
        <f t="shared" si="25"/>
        <v>2.114516146483849E-2</v>
      </c>
      <c r="T93" s="1022">
        <f t="shared" si="25"/>
        <v>2.1830964885152734E-2</v>
      </c>
      <c r="U93" s="1022">
        <f t="shared" si="25"/>
        <v>1.557639204617255E-2</v>
      </c>
      <c r="V93" s="1022">
        <f t="shared" si="25"/>
        <v>6.1641391729362807E-3</v>
      </c>
      <c r="W93" s="1022">
        <f t="shared" si="25"/>
        <v>2.7875129080890725E-3</v>
      </c>
      <c r="X93" s="1022">
        <f t="shared" si="25"/>
        <v>-4.9851568211034675E-3</v>
      </c>
      <c r="Y93" s="1022">
        <f t="shared" si="25"/>
        <v>-1.2131608625589383E-2</v>
      </c>
      <c r="Z93" s="1022">
        <f t="shared" ref="Z93" si="26">Z91</f>
        <v>-1.2622981372182641E-2</v>
      </c>
    </row>
    <row r="106" spans="13:14">
      <c r="M106" s="425"/>
      <c r="N106" s="425"/>
    </row>
    <row r="107" spans="13:14">
      <c r="M107" s="425"/>
      <c r="N107" s="425"/>
    </row>
    <row r="122" spans="2:27" ht="13.15">
      <c r="B122" s="74"/>
    </row>
    <row r="124" spans="2:27">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row>
    <row r="125" spans="2:27">
      <c r="B125" s="11"/>
      <c r="C125" s="730"/>
      <c r="D125" s="730"/>
      <c r="E125" s="730"/>
      <c r="F125" s="730"/>
      <c r="G125" s="730"/>
      <c r="H125" s="730"/>
      <c r="I125" s="730"/>
      <c r="J125" s="730"/>
      <c r="K125" s="730"/>
      <c r="L125" s="730"/>
      <c r="M125" s="730"/>
      <c r="N125" s="730"/>
      <c r="O125" s="730"/>
      <c r="P125" s="730"/>
      <c r="Q125" s="730"/>
      <c r="R125" s="730"/>
      <c r="S125" s="730"/>
      <c r="T125" s="730"/>
      <c r="U125" s="730"/>
      <c r="V125" s="730"/>
      <c r="W125" s="730"/>
      <c r="X125" s="730"/>
      <c r="Y125" s="730"/>
      <c r="Z125" s="730"/>
      <c r="AA125" s="792"/>
    </row>
    <row r="126" spans="2:27">
      <c r="B126" s="11"/>
      <c r="C126" s="730"/>
      <c r="D126" s="730"/>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c r="AA126" s="792"/>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FFF00"/>
  </sheetPr>
  <dimension ref="A1:AB177"/>
  <sheetViews>
    <sheetView showGridLines="0" zoomScale="90" zoomScaleNormal="90" workbookViewId="0"/>
  </sheetViews>
  <sheetFormatPr defaultRowHeight="12.75"/>
  <cols>
    <col min="2" max="2" width="36" customWidth="1"/>
    <col min="11" max="11" width="10.1328125" bestFit="1" customWidth="1"/>
    <col min="21" max="21" width="8.86328125" style="450" customWidth="1"/>
    <col min="23" max="23" width="8.86328125" hidden="1" customWidth="1"/>
    <col min="24" max="24" width="12" customWidth="1"/>
  </cols>
  <sheetData>
    <row r="1" spans="1:23" s="329" customFormat="1" ht="13.9">
      <c r="A1" s="328" t="str">
        <f>ModelBanner</f>
        <v>TSM_202021</v>
      </c>
    </row>
    <row r="2" spans="1:23" s="329" customFormat="1" ht="13.9">
      <c r="A2" s="865" t="s">
        <v>13</v>
      </c>
      <c r="B2" s="865" t="s">
        <v>30</v>
      </c>
      <c r="T2" s="455"/>
      <c r="U2" s="455"/>
      <c r="V2" s="455"/>
      <c r="W2" s="455"/>
    </row>
    <row r="3" spans="1:23" s="329" customFormat="1" ht="13.9">
      <c r="A3" s="330"/>
      <c r="T3" s="455"/>
      <c r="U3" s="455"/>
      <c r="V3" s="455"/>
      <c r="W3" s="455"/>
    </row>
    <row r="4" spans="1:23" s="333" customFormat="1" ht="13.9">
      <c r="A4" s="331" t="s">
        <v>26</v>
      </c>
      <c r="B4" s="331"/>
      <c r="C4" s="329"/>
      <c r="D4" s="329"/>
      <c r="E4" s="329"/>
      <c r="F4" s="329"/>
      <c r="T4" s="455"/>
      <c r="U4" s="455"/>
      <c r="V4" s="455"/>
      <c r="W4" s="455"/>
    </row>
    <row r="5" spans="1:23" s="335" customFormat="1" ht="13.9">
      <c r="A5" s="648" t="s">
        <v>1022</v>
      </c>
      <c r="B5" s="648"/>
      <c r="C5" s="648"/>
      <c r="D5" s="648"/>
      <c r="E5" s="648"/>
      <c r="F5" s="648"/>
      <c r="G5" s="648"/>
      <c r="H5" s="648"/>
      <c r="I5" s="648"/>
      <c r="J5" s="648"/>
      <c r="K5" s="648"/>
      <c r="L5" s="648"/>
      <c r="M5" s="648"/>
      <c r="N5" s="648"/>
      <c r="O5" s="334"/>
      <c r="P5" s="334"/>
      <c r="Q5" s="334"/>
      <c r="R5" s="334"/>
      <c r="S5" s="334"/>
      <c r="T5" s="455"/>
      <c r="U5" s="455"/>
      <c r="V5" s="455"/>
      <c r="W5" s="455"/>
    </row>
    <row r="6" spans="1:23" s="339" customFormat="1" ht="13.9">
      <c r="A6" s="336" t="s">
        <v>1287</v>
      </c>
      <c r="B6" s="337"/>
      <c r="C6" s="329"/>
      <c r="D6" s="329"/>
      <c r="E6" s="329"/>
      <c r="F6" s="329"/>
      <c r="G6" s="338"/>
      <c r="H6" s="338"/>
      <c r="I6" s="338"/>
      <c r="J6" s="338"/>
      <c r="K6" s="338"/>
      <c r="L6" s="338"/>
      <c r="M6" s="338"/>
      <c r="N6" s="338"/>
      <c r="O6" s="338"/>
      <c r="P6" s="338"/>
      <c r="Q6" s="338"/>
      <c r="R6" s="338"/>
      <c r="S6" s="338"/>
      <c r="T6" s="455"/>
      <c r="U6" s="455"/>
      <c r="V6" s="455"/>
      <c r="W6" s="455"/>
    </row>
    <row r="7" spans="1:23" s="339" customFormat="1" ht="13.9">
      <c r="A7" s="340" t="s">
        <v>978</v>
      </c>
      <c r="B7" s="336"/>
      <c r="C7" s="329"/>
      <c r="D7" s="329"/>
      <c r="E7" s="329"/>
      <c r="F7" s="329"/>
      <c r="G7" s="338"/>
      <c r="H7" s="338"/>
      <c r="I7" s="338"/>
      <c r="J7" s="338"/>
      <c r="K7" s="338"/>
      <c r="L7" s="338"/>
      <c r="M7" s="338"/>
      <c r="N7" s="338"/>
      <c r="O7" s="338"/>
      <c r="P7" s="338"/>
      <c r="Q7" s="338"/>
      <c r="R7" s="338"/>
      <c r="S7" s="338"/>
      <c r="T7" s="455"/>
      <c r="U7" s="455"/>
      <c r="V7" s="455"/>
      <c r="W7" s="455"/>
    </row>
    <row r="8" spans="1:23" s="339" customFormat="1" ht="13.9">
      <c r="A8" s="336" t="s">
        <v>24</v>
      </c>
      <c r="B8" s="337"/>
      <c r="C8" s="329"/>
      <c r="D8" s="329"/>
      <c r="E8" s="329"/>
      <c r="F8" s="329"/>
      <c r="G8" s="338"/>
      <c r="H8" s="338"/>
      <c r="I8" s="338"/>
      <c r="J8" s="338"/>
      <c r="K8" s="338"/>
      <c r="L8" s="338"/>
      <c r="M8" s="338"/>
      <c r="N8" s="338"/>
      <c r="O8" s="338"/>
      <c r="P8" s="338"/>
      <c r="Q8" s="338"/>
      <c r="R8" s="338"/>
      <c r="S8" s="338"/>
      <c r="T8" s="455"/>
      <c r="U8" s="455"/>
      <c r="V8" s="455"/>
      <c r="W8" s="455"/>
    </row>
    <row r="9" spans="1:23" s="339" customFormat="1" ht="13.9">
      <c r="A9" s="340" t="s">
        <v>123</v>
      </c>
      <c r="B9" s="337"/>
      <c r="C9" s="329"/>
      <c r="D9" s="329"/>
      <c r="E9" s="329"/>
      <c r="F9" s="329"/>
      <c r="G9" s="338"/>
      <c r="H9" s="338"/>
      <c r="I9" s="338"/>
      <c r="J9" s="338"/>
      <c r="K9" s="338"/>
      <c r="L9" s="338"/>
      <c r="M9" s="338"/>
      <c r="N9" s="338"/>
      <c r="O9" s="338"/>
      <c r="P9" s="338"/>
      <c r="Q9" s="338"/>
      <c r="R9" s="338"/>
      <c r="S9" s="338"/>
      <c r="T9" s="455"/>
      <c r="U9" s="455"/>
      <c r="V9" s="455"/>
      <c r="W9" s="455"/>
    </row>
    <row r="10" spans="1:23" s="347" customFormat="1" ht="13.5" customHeight="1">
      <c r="A10" s="341">
        <f>SUM(A37:A2308)</f>
        <v>0</v>
      </c>
      <c r="B10" s="342"/>
      <c r="C10" s="344"/>
      <c r="D10" s="344"/>
      <c r="E10" s="344"/>
      <c r="F10" s="344"/>
      <c r="G10" s="344"/>
      <c r="H10" s="345"/>
      <c r="I10" s="344"/>
      <c r="J10" s="344"/>
      <c r="K10" s="344"/>
      <c r="L10" s="345"/>
      <c r="M10" s="346"/>
      <c r="N10" s="346"/>
      <c r="O10" s="346"/>
      <c r="P10" s="346"/>
      <c r="Q10" s="346"/>
      <c r="R10" s="346"/>
      <c r="S10" s="346"/>
    </row>
    <row r="11" spans="1:23">
      <c r="U11"/>
    </row>
    <row r="12" spans="1:23">
      <c r="B12" s="349" t="s">
        <v>1302</v>
      </c>
    </row>
    <row r="13" spans="1:23">
      <c r="B13" s="647"/>
    </row>
    <row r="14" spans="1:23">
      <c r="B14" s="647"/>
    </row>
    <row r="15" spans="1:23" ht="13.9">
      <c r="B15" s="1265" t="s">
        <v>1368</v>
      </c>
    </row>
    <row r="16" spans="1:23">
      <c r="B16" s="647"/>
    </row>
    <row r="17" spans="2:2">
      <c r="B17" s="310" t="s">
        <v>1367</v>
      </c>
    </row>
    <row r="18" spans="2:2">
      <c r="B18" s="310"/>
    </row>
    <row r="19" spans="2:2" ht="13.15">
      <c r="B19" s="312" t="s">
        <v>1549</v>
      </c>
    </row>
    <row r="20" spans="2:2">
      <c r="B20" s="310"/>
    </row>
    <row r="21" spans="2:2">
      <c r="B21" s="310" t="s">
        <v>1369</v>
      </c>
    </row>
    <row r="22" spans="2:2">
      <c r="B22" s="310"/>
    </row>
    <row r="23" spans="2:2">
      <c r="B23" s="310" t="s">
        <v>1084</v>
      </c>
    </row>
    <row r="24" spans="2:2">
      <c r="B24" s="310"/>
    </row>
    <row r="25" spans="2:2">
      <c r="B25" s="205" t="s">
        <v>1463</v>
      </c>
    </row>
    <row r="26" spans="2:2">
      <c r="B26" s="310"/>
    </row>
    <row r="27" spans="2:2">
      <c r="B27" s="931" t="s">
        <v>1650</v>
      </c>
    </row>
    <row r="28" spans="2:2">
      <c r="B28" s="647"/>
    </row>
    <row r="29" spans="2:2">
      <c r="B29" s="1263" t="s">
        <v>1025</v>
      </c>
    </row>
    <row r="30" spans="2:2">
      <c r="B30" s="1264" t="s">
        <v>1026</v>
      </c>
    </row>
    <row r="31" spans="2:2">
      <c r="B31" s="1264" t="s">
        <v>1027</v>
      </c>
    </row>
    <row r="32" spans="2:2">
      <c r="B32" s="1264" t="s">
        <v>1028</v>
      </c>
    </row>
    <row r="33" spans="2:28">
      <c r="B33" s="1264" t="s">
        <v>1370</v>
      </c>
    </row>
    <row r="34" spans="2:28">
      <c r="B34" s="1264" t="s">
        <v>1229</v>
      </c>
      <c r="V34" s="1"/>
      <c r="W34" s="1"/>
      <c r="X34" s="1"/>
      <c r="Y34" s="1"/>
      <c r="Z34" s="1"/>
      <c r="AA34" s="1"/>
      <c r="AB34" s="1"/>
    </row>
    <row r="35" spans="2:28">
      <c r="B35" s="1264" t="s">
        <v>1550</v>
      </c>
      <c r="V35" s="1"/>
      <c r="W35" s="1"/>
      <c r="X35" s="1"/>
      <c r="Y35" s="1"/>
      <c r="Z35" s="1"/>
      <c r="AA35" s="1"/>
      <c r="AB35" s="1"/>
    </row>
    <row r="36" spans="2:28">
      <c r="B36" s="647"/>
      <c r="V36" s="450"/>
      <c r="W36" s="450"/>
      <c r="X36" s="450"/>
      <c r="Y36" s="450"/>
      <c r="Z36" s="450"/>
      <c r="AA36" s="450"/>
      <c r="AB36" s="450"/>
    </row>
    <row r="37" spans="2:28" ht="14.25">
      <c r="B37" s="699"/>
      <c r="C37" s="711" t="s">
        <v>141</v>
      </c>
      <c r="D37" s="711" t="s">
        <v>142</v>
      </c>
      <c r="E37" s="711" t="s">
        <v>143</v>
      </c>
      <c r="F37" s="711" t="s">
        <v>144</v>
      </c>
      <c r="G37" s="711" t="s">
        <v>145</v>
      </c>
      <c r="H37" s="711" t="s">
        <v>146</v>
      </c>
      <c r="I37" s="711" t="s">
        <v>147</v>
      </c>
      <c r="J37" s="711" t="s">
        <v>148</v>
      </c>
      <c r="K37" s="711" t="s">
        <v>149</v>
      </c>
      <c r="L37" s="711" t="s">
        <v>150</v>
      </c>
      <c r="M37" s="711" t="s">
        <v>151</v>
      </c>
      <c r="N37" s="711" t="s">
        <v>152</v>
      </c>
      <c r="O37" s="711" t="s">
        <v>153</v>
      </c>
      <c r="P37" s="711" t="s">
        <v>182</v>
      </c>
      <c r="Q37" s="711" t="s">
        <v>183</v>
      </c>
      <c r="R37" s="711" t="s">
        <v>184</v>
      </c>
      <c r="S37" s="711" t="s">
        <v>1087</v>
      </c>
      <c r="T37" s="711" t="s">
        <v>1402</v>
      </c>
      <c r="U37" s="750"/>
      <c r="V37" s="713"/>
      <c r="W37" s="714"/>
      <c r="X37" s="1491"/>
      <c r="Y37" s="1492"/>
      <c r="Z37" s="715"/>
      <c r="AA37" s="1492"/>
      <c r="AB37" s="1493"/>
    </row>
    <row r="38" spans="2:28" ht="14.25">
      <c r="B38" s="323" t="s">
        <v>984</v>
      </c>
      <c r="C38" s="722">
        <v>13040.499199007802</v>
      </c>
      <c r="D38" s="722">
        <v>14421.375629707218</v>
      </c>
      <c r="E38" s="722">
        <v>14130</v>
      </c>
      <c r="F38" s="722">
        <v>14328</v>
      </c>
      <c r="G38" s="718">
        <v>11245.392069649593</v>
      </c>
      <c r="H38" s="718">
        <v>11488.74477424193</v>
      </c>
      <c r="I38" s="718">
        <v>12120.954810176481</v>
      </c>
      <c r="J38" s="317">
        <v>12551.825169701613</v>
      </c>
      <c r="K38" s="317">
        <v>13003</v>
      </c>
      <c r="L38" s="317"/>
      <c r="M38" s="317"/>
      <c r="N38" s="317"/>
      <c r="O38" s="317"/>
      <c r="P38" s="317"/>
      <c r="Q38" s="317"/>
      <c r="R38" s="317"/>
      <c r="S38" s="317"/>
      <c r="T38" s="317"/>
      <c r="U38" s="562"/>
      <c r="V38" s="713"/>
      <c r="W38" s="700"/>
      <c r="X38" s="700"/>
      <c r="Y38" s="700"/>
      <c r="Z38" s="700"/>
      <c r="AA38" s="700"/>
      <c r="AB38" s="716"/>
    </row>
    <row r="39" spans="2:28" ht="14.25">
      <c r="B39" s="323" t="s">
        <v>985</v>
      </c>
      <c r="C39" s="721">
        <v>320</v>
      </c>
      <c r="D39" s="722">
        <v>320</v>
      </c>
      <c r="E39" s="722">
        <v>340</v>
      </c>
      <c r="F39" s="722">
        <v>403</v>
      </c>
      <c r="G39" s="718">
        <v>793.58241370447331</v>
      </c>
      <c r="H39" s="718">
        <v>633.36225106708196</v>
      </c>
      <c r="I39" s="718">
        <v>577.09697709165653</v>
      </c>
      <c r="J39" s="317">
        <v>645.55239319127406</v>
      </c>
      <c r="K39" s="317">
        <v>668</v>
      </c>
      <c r="L39" s="317"/>
      <c r="M39" s="317"/>
      <c r="N39" s="317"/>
      <c r="O39" s="317"/>
      <c r="P39" s="317"/>
      <c r="Q39" s="317"/>
      <c r="R39" s="317"/>
      <c r="S39" s="317"/>
      <c r="T39" s="317"/>
      <c r="U39" s="562"/>
      <c r="V39" s="702"/>
      <c r="W39" s="703"/>
      <c r="X39" s="703"/>
      <c r="Y39" s="450"/>
      <c r="Z39" s="450"/>
      <c r="AA39" s="450"/>
      <c r="AB39" s="704"/>
    </row>
    <row r="40" spans="2:28" ht="14.25">
      <c r="B40" s="323" t="s">
        <v>986</v>
      </c>
      <c r="C40" s="718"/>
      <c r="D40" s="718"/>
      <c r="E40" s="718"/>
      <c r="F40" s="722">
        <v>891</v>
      </c>
      <c r="G40" s="718">
        <v>1177.6613302701508</v>
      </c>
      <c r="H40" s="718">
        <v>1177.6613302701508</v>
      </c>
      <c r="I40" s="718">
        <v>1187.7114497941952</v>
      </c>
      <c r="J40" s="317">
        <v>1187.7114497941952</v>
      </c>
      <c r="K40" s="317">
        <v>1192</v>
      </c>
      <c r="L40" s="317"/>
      <c r="M40" s="317"/>
      <c r="N40" s="317"/>
      <c r="O40" s="317"/>
      <c r="P40" s="317"/>
      <c r="Q40" s="317"/>
      <c r="R40" s="317"/>
      <c r="S40" s="317"/>
      <c r="T40" s="317"/>
      <c r="U40" s="562"/>
      <c r="V40" s="702"/>
      <c r="W40" s="703"/>
      <c r="X40" s="703"/>
      <c r="Y40" s="450"/>
      <c r="Z40" s="450"/>
      <c r="AA40" s="450"/>
      <c r="AB40" s="704"/>
    </row>
    <row r="41" spans="2:28" ht="14.25">
      <c r="B41" s="323" t="s">
        <v>987</v>
      </c>
      <c r="C41" s="718"/>
      <c r="D41" s="722">
        <v>225</v>
      </c>
      <c r="E41" s="722">
        <v>230</v>
      </c>
      <c r="F41" s="722">
        <v>264</v>
      </c>
      <c r="G41" s="718">
        <v>312.53900645670046</v>
      </c>
      <c r="H41" s="718">
        <v>252.10609160545758</v>
      </c>
      <c r="I41" s="718">
        <v>217.57177227814842</v>
      </c>
      <c r="J41" s="317">
        <v>240.94666043336403</v>
      </c>
      <c r="K41" s="317">
        <v>348</v>
      </c>
      <c r="L41" s="317"/>
      <c r="M41" s="317"/>
      <c r="N41" s="317"/>
      <c r="O41" s="317"/>
      <c r="P41" s="317"/>
      <c r="Q41" s="317"/>
      <c r="R41" s="317"/>
      <c r="S41" s="317"/>
      <c r="T41" s="317"/>
      <c r="U41" s="562"/>
      <c r="V41" s="702"/>
      <c r="W41" s="703"/>
      <c r="X41" s="703"/>
      <c r="Y41" s="703"/>
      <c r="Z41" s="703"/>
      <c r="AA41" s="703"/>
      <c r="AB41" s="704"/>
    </row>
    <row r="42" spans="2:28" ht="14.25">
      <c r="B42" s="323" t="s">
        <v>988</v>
      </c>
      <c r="C42" s="718"/>
      <c r="D42" s="718"/>
      <c r="E42" s="718"/>
      <c r="F42" s="722">
        <v>682</v>
      </c>
      <c r="G42" s="718">
        <v>1053.4775422401942</v>
      </c>
      <c r="H42" s="718">
        <v>1053.4775422401942</v>
      </c>
      <c r="I42" s="718">
        <v>1053.4775422401942</v>
      </c>
      <c r="J42" s="317">
        <v>1053.4775422401942</v>
      </c>
      <c r="K42" s="317">
        <v>1152</v>
      </c>
      <c r="L42" s="317"/>
      <c r="M42" s="317"/>
      <c r="N42" s="317"/>
      <c r="O42" s="317"/>
      <c r="P42" s="317"/>
      <c r="Q42" s="317"/>
      <c r="R42" s="317"/>
      <c r="S42" s="317"/>
      <c r="T42" s="317"/>
      <c r="U42" s="562"/>
      <c r="V42" s="705"/>
      <c r="W42" s="703"/>
      <c r="X42" s="703"/>
      <c r="Y42" s="703"/>
      <c r="Z42" s="703"/>
      <c r="AA42" s="450"/>
      <c r="AB42" s="706"/>
    </row>
    <row r="43" spans="2:28" ht="14.25">
      <c r="B43" s="323" t="s">
        <v>989</v>
      </c>
      <c r="C43" s="718"/>
      <c r="D43" s="718"/>
      <c r="E43" s="718"/>
      <c r="F43" s="718"/>
      <c r="G43" s="718">
        <v>68.619515583024508</v>
      </c>
      <c r="H43" s="718">
        <v>68.619515583024508</v>
      </c>
      <c r="I43" s="718">
        <v>68.619515583024508</v>
      </c>
      <c r="J43" s="317">
        <v>68.619515583024508</v>
      </c>
      <c r="K43" s="317">
        <v>28</v>
      </c>
      <c r="L43" s="317"/>
      <c r="M43" s="317"/>
      <c r="N43" s="317"/>
      <c r="O43" s="317"/>
      <c r="P43" s="317"/>
      <c r="Q43" s="317"/>
      <c r="R43" s="317"/>
      <c r="S43" s="317"/>
      <c r="T43" s="317"/>
      <c r="U43" s="562"/>
      <c r="V43" s="705"/>
      <c r="W43" s="703"/>
      <c r="X43" s="703"/>
      <c r="Y43" s="703"/>
      <c r="Z43" s="703"/>
      <c r="AA43" s="450"/>
      <c r="AB43" s="706"/>
    </row>
    <row r="44" spans="2:28" ht="14.25">
      <c r="B44" s="323" t="s">
        <v>990</v>
      </c>
      <c r="C44" s="718"/>
      <c r="D44" s="722">
        <v>708.83435582822085</v>
      </c>
      <c r="E44" s="722">
        <v>570</v>
      </c>
      <c r="F44" s="722">
        <v>610</v>
      </c>
      <c r="G44" s="718">
        <v>722.77160624604142</v>
      </c>
      <c r="H44" s="718">
        <v>722.77160624604142</v>
      </c>
      <c r="I44" s="718">
        <v>722.77160624604142</v>
      </c>
      <c r="J44" s="317">
        <v>722.77160624604142</v>
      </c>
      <c r="K44" s="317">
        <v>631</v>
      </c>
      <c r="L44" s="317"/>
      <c r="M44" s="317"/>
      <c r="N44" s="317"/>
      <c r="O44" s="317"/>
      <c r="P44" s="317"/>
      <c r="Q44" s="317"/>
      <c r="R44" s="317"/>
      <c r="S44" s="317"/>
      <c r="T44" s="317"/>
      <c r="U44" s="562"/>
      <c r="V44" s="705"/>
      <c r="W44" s="703"/>
      <c r="X44" s="703"/>
      <c r="Y44" s="703"/>
      <c r="Z44" s="703"/>
      <c r="AA44" s="450"/>
      <c r="AB44" s="706"/>
    </row>
    <row r="45" spans="2:28" ht="14.25">
      <c r="B45" s="323" t="s">
        <v>991</v>
      </c>
      <c r="C45" s="722">
        <v>1728.1644640234949</v>
      </c>
      <c r="D45" s="722">
        <v>760.05830903790093</v>
      </c>
      <c r="E45" s="722">
        <v>800</v>
      </c>
      <c r="F45" s="722">
        <v>981</v>
      </c>
      <c r="G45" s="718">
        <v>1279.2983715792066</v>
      </c>
      <c r="H45" s="718">
        <v>847.65292472434487</v>
      </c>
      <c r="I45" s="718">
        <v>750.58903626833126</v>
      </c>
      <c r="J45" s="317">
        <v>948.59576499118168</v>
      </c>
      <c r="K45" s="317">
        <v>849</v>
      </c>
      <c r="L45" s="317"/>
      <c r="M45" s="317"/>
      <c r="N45" s="317"/>
      <c r="O45" s="317"/>
      <c r="P45" s="317"/>
      <c r="Q45" s="317"/>
      <c r="R45" s="317"/>
      <c r="S45" s="317"/>
      <c r="T45" s="317"/>
      <c r="U45" s="562"/>
      <c r="V45" s="702"/>
      <c r="W45" s="703"/>
      <c r="X45" s="703"/>
      <c r="Y45" s="450"/>
      <c r="Z45" s="450"/>
      <c r="AA45" s="450"/>
      <c r="AB45" s="704"/>
    </row>
    <row r="46" spans="2:28" ht="14.25">
      <c r="B46" s="323" t="s">
        <v>992</v>
      </c>
      <c r="C46" s="718"/>
      <c r="D46" s="718"/>
      <c r="E46" s="718"/>
      <c r="F46" s="718"/>
      <c r="G46" s="718">
        <v>434.87922730407433</v>
      </c>
      <c r="H46" s="718">
        <v>346.85956318941584</v>
      </c>
      <c r="I46" s="718">
        <v>345.11470491922063</v>
      </c>
      <c r="J46" s="317">
        <v>357.1831760371598</v>
      </c>
      <c r="K46" s="317">
        <v>347</v>
      </c>
      <c r="L46" s="317"/>
      <c r="M46" s="317"/>
      <c r="N46" s="317"/>
      <c r="O46" s="317"/>
      <c r="P46" s="317"/>
      <c r="Q46" s="317"/>
      <c r="R46" s="317"/>
      <c r="S46" s="317"/>
      <c r="T46" s="317"/>
      <c r="U46" s="562"/>
      <c r="V46" s="702"/>
      <c r="W46" s="703"/>
      <c r="X46" s="964"/>
      <c r="Y46" s="964"/>
      <c r="Z46" s="450"/>
      <c r="AA46" s="964"/>
      <c r="AB46" s="704"/>
    </row>
    <row r="47" spans="2:28" ht="14.25">
      <c r="B47" s="323" t="s">
        <v>993</v>
      </c>
      <c r="C47" s="722">
        <v>2051.5506807866868</v>
      </c>
      <c r="D47" s="722">
        <v>1961.867816091954</v>
      </c>
      <c r="E47" s="722">
        <v>1500</v>
      </c>
      <c r="F47" s="722">
        <v>1348</v>
      </c>
      <c r="G47" s="718">
        <v>2253.1400951922151</v>
      </c>
      <c r="H47" s="718">
        <v>2253.1400951922151</v>
      </c>
      <c r="I47" s="718">
        <v>2426.2873096074586</v>
      </c>
      <c r="J47" s="317">
        <v>2558.1893120078576</v>
      </c>
      <c r="K47" s="317">
        <v>2654</v>
      </c>
      <c r="L47" s="317"/>
      <c r="M47" s="317"/>
      <c r="N47" s="317"/>
      <c r="O47" s="317"/>
      <c r="P47" s="317"/>
      <c r="Q47" s="317"/>
      <c r="R47" s="317"/>
      <c r="S47" s="317"/>
      <c r="T47" s="317"/>
      <c r="U47" s="562"/>
      <c r="V47" s="702"/>
      <c r="W47" s="703"/>
      <c r="X47" s="703"/>
      <c r="Y47" s="450"/>
      <c r="Z47" s="450"/>
      <c r="AA47" s="450"/>
      <c r="AB47" s="704"/>
    </row>
    <row r="48" spans="2:28" ht="14.25">
      <c r="B48" s="323" t="s">
        <v>994</v>
      </c>
      <c r="C48" s="718"/>
      <c r="D48" s="718"/>
      <c r="E48" s="718"/>
      <c r="F48" s="718"/>
      <c r="G48" s="718"/>
      <c r="H48" s="718">
        <v>185.96764681718406</v>
      </c>
      <c r="I48" s="718">
        <v>166.33410185907249</v>
      </c>
      <c r="J48" s="317">
        <v>218.0656961519251</v>
      </c>
      <c r="K48" s="317">
        <v>173</v>
      </c>
      <c r="L48" s="317"/>
      <c r="M48" s="317"/>
      <c r="N48" s="317"/>
      <c r="O48" s="317"/>
      <c r="P48" s="317"/>
      <c r="Q48" s="317"/>
      <c r="R48" s="317"/>
      <c r="S48" s="317"/>
      <c r="T48" s="317"/>
      <c r="U48" s="562"/>
      <c r="V48" s="702"/>
      <c r="W48" s="703"/>
      <c r="X48" s="703"/>
      <c r="Y48" s="450"/>
      <c r="Z48" s="450"/>
      <c r="AA48" s="450"/>
      <c r="AB48" s="704"/>
    </row>
    <row r="49" spans="2:28" ht="14.25">
      <c r="B49" s="323" t="s">
        <v>995</v>
      </c>
      <c r="C49" s="722">
        <v>615</v>
      </c>
      <c r="D49" s="722">
        <v>625</v>
      </c>
      <c r="E49" s="722">
        <v>620</v>
      </c>
      <c r="F49" s="722">
        <v>741</v>
      </c>
      <c r="G49" s="718">
        <v>777.63869746363002</v>
      </c>
      <c r="H49" s="718">
        <v>777.63869746363002</v>
      </c>
      <c r="I49" s="718">
        <v>1531.1469289044046</v>
      </c>
      <c r="J49" s="317">
        <v>1531.1469289044046</v>
      </c>
      <c r="K49" s="317">
        <v>1116</v>
      </c>
      <c r="L49" s="317"/>
      <c r="M49" s="317"/>
      <c r="N49" s="317"/>
      <c r="O49" s="317"/>
      <c r="P49" s="317"/>
      <c r="Q49" s="317"/>
      <c r="R49" s="317"/>
      <c r="S49" s="317"/>
      <c r="T49" s="317"/>
      <c r="U49" s="562"/>
      <c r="V49" s="702"/>
      <c r="W49" s="703"/>
      <c r="X49" s="703"/>
      <c r="Y49" s="450"/>
      <c r="Z49" s="450"/>
      <c r="AA49" s="450"/>
      <c r="AB49" s="704"/>
    </row>
    <row r="50" spans="2:28" ht="14.25">
      <c r="B50" s="323" t="s">
        <v>996</v>
      </c>
      <c r="C50" s="721">
        <v>545</v>
      </c>
      <c r="D50" s="722">
        <v>545</v>
      </c>
      <c r="E50" s="722">
        <v>540</v>
      </c>
      <c r="F50" s="722">
        <v>632</v>
      </c>
      <c r="G50" s="718">
        <v>816.3930626788316</v>
      </c>
      <c r="H50" s="718">
        <v>816.3930626788316</v>
      </c>
      <c r="I50" s="718">
        <v>1159.7619052471459</v>
      </c>
      <c r="J50" s="317">
        <v>1179.8755448527156</v>
      </c>
      <c r="K50" s="317">
        <v>1273</v>
      </c>
      <c r="L50" s="317"/>
      <c r="M50" s="317"/>
      <c r="N50" s="317"/>
      <c r="O50" s="317"/>
      <c r="P50" s="317"/>
      <c r="Q50" s="317"/>
      <c r="R50" s="317"/>
      <c r="S50" s="317"/>
      <c r="T50" s="317"/>
      <c r="U50" s="562"/>
      <c r="V50" s="702"/>
      <c r="W50" s="703"/>
      <c r="X50" s="703"/>
      <c r="Y50" s="450"/>
      <c r="Z50" s="450"/>
      <c r="AA50" s="450"/>
      <c r="AB50" s="704"/>
    </row>
    <row r="51" spans="2:28" ht="14.25">
      <c r="B51" s="323" t="s">
        <v>997</v>
      </c>
      <c r="C51" s="722">
        <v>2500.620842572062</v>
      </c>
      <c r="D51" s="722">
        <v>2511.4154103852597</v>
      </c>
      <c r="E51" s="722">
        <v>2460</v>
      </c>
      <c r="F51" s="722">
        <v>2346</v>
      </c>
      <c r="G51" s="718">
        <v>2581.4599575409056</v>
      </c>
      <c r="H51" s="718">
        <v>3102.4919179919257</v>
      </c>
      <c r="I51" s="718">
        <v>3102.4919179919257</v>
      </c>
      <c r="J51" s="317">
        <v>3115.5258268618177</v>
      </c>
      <c r="K51" s="317">
        <v>3343</v>
      </c>
      <c r="L51" s="317"/>
      <c r="M51" s="317"/>
      <c r="N51" s="317"/>
      <c r="O51" s="317"/>
      <c r="P51" s="317"/>
      <c r="Q51" s="317"/>
      <c r="R51" s="317"/>
      <c r="S51" s="317"/>
      <c r="T51" s="317"/>
      <c r="U51" s="562"/>
      <c r="V51" s="702"/>
      <c r="W51" s="703"/>
      <c r="X51" s="703"/>
      <c r="Y51" s="450"/>
      <c r="Z51" s="450"/>
      <c r="AA51" s="450"/>
      <c r="AB51" s="704"/>
    </row>
    <row r="52" spans="2:28" ht="14.25">
      <c r="B52" s="348" t="s">
        <v>998</v>
      </c>
      <c r="C52" s="722">
        <v>1393.4917355371902</v>
      </c>
      <c r="D52" s="722">
        <v>1569.2413162705668</v>
      </c>
      <c r="E52" s="722">
        <v>1550</v>
      </c>
      <c r="F52" s="722">
        <v>1375</v>
      </c>
      <c r="G52" s="718">
        <v>1514.3142939148067</v>
      </c>
      <c r="H52" s="718">
        <v>1514.3142939148067</v>
      </c>
      <c r="I52" s="718">
        <v>1514.3142939148067</v>
      </c>
      <c r="J52" s="317">
        <v>1600.3477250366259</v>
      </c>
      <c r="K52" s="317">
        <v>2241</v>
      </c>
      <c r="L52" s="317"/>
      <c r="M52" s="317"/>
      <c r="N52" s="317"/>
      <c r="O52" s="317"/>
      <c r="P52" s="317"/>
      <c r="Q52" s="317"/>
      <c r="R52" s="317"/>
      <c r="S52" s="317"/>
      <c r="T52" s="317"/>
      <c r="U52" s="562"/>
      <c r="V52" s="702"/>
      <c r="W52" s="703"/>
      <c r="X52" s="703"/>
      <c r="Y52" s="450"/>
      <c r="Z52" s="450"/>
      <c r="AA52" s="450"/>
      <c r="AB52" s="704"/>
    </row>
    <row r="53" spans="2:28" ht="14.25">
      <c r="B53" s="323" t="s">
        <v>999</v>
      </c>
      <c r="C53" s="721">
        <v>389.0176322418136</v>
      </c>
      <c r="D53" s="722">
        <v>380</v>
      </c>
      <c r="E53" s="722">
        <v>390</v>
      </c>
      <c r="F53" s="722">
        <v>461</v>
      </c>
      <c r="G53" s="718">
        <v>481.49267645590942</v>
      </c>
      <c r="H53" s="718">
        <v>399.22124195848323</v>
      </c>
      <c r="I53" s="718">
        <v>393.33766666889568</v>
      </c>
      <c r="J53" s="317">
        <v>409.34458408314538</v>
      </c>
      <c r="K53" s="317">
        <v>392</v>
      </c>
      <c r="L53" s="317"/>
      <c r="M53" s="317"/>
      <c r="N53" s="317"/>
      <c r="O53" s="317"/>
      <c r="P53" s="317"/>
      <c r="Q53" s="317"/>
      <c r="R53" s="317"/>
      <c r="S53" s="317"/>
      <c r="T53" s="317"/>
      <c r="U53" s="562"/>
      <c r="V53" s="702"/>
      <c r="W53" s="703"/>
      <c r="X53" s="703"/>
      <c r="Y53" s="450"/>
      <c r="Z53" s="450"/>
      <c r="AA53" s="450"/>
      <c r="AB53" s="704"/>
    </row>
    <row r="54" spans="2:28" ht="14.25">
      <c r="B54" s="323" t="s">
        <v>1000</v>
      </c>
      <c r="C54" s="722">
        <v>289.31442080378253</v>
      </c>
      <c r="D54" s="722">
        <v>220</v>
      </c>
      <c r="E54" s="718">
        <v>580</v>
      </c>
      <c r="F54" s="718">
        <v>682</v>
      </c>
      <c r="G54" s="718">
        <v>1341.831139968202</v>
      </c>
      <c r="H54" s="718">
        <v>938.4604745574145</v>
      </c>
      <c r="I54" s="718">
        <v>811.63141166826551</v>
      </c>
      <c r="J54" s="317">
        <v>895.72352580467782</v>
      </c>
      <c r="K54" s="317">
        <v>668</v>
      </c>
      <c r="L54" s="317"/>
      <c r="M54" s="317"/>
      <c r="N54" s="317"/>
      <c r="O54" s="317"/>
      <c r="P54" s="317"/>
      <c r="Q54" s="317"/>
      <c r="R54" s="317"/>
      <c r="S54" s="317"/>
      <c r="T54" s="317"/>
      <c r="U54" s="562"/>
      <c r="V54" s="702"/>
      <c r="W54" s="703"/>
      <c r="X54" s="703"/>
      <c r="Y54" s="450"/>
      <c r="Z54" s="717"/>
      <c r="AA54" s="717"/>
      <c r="AB54" s="704"/>
    </row>
    <row r="55" spans="2:28" ht="14.25">
      <c r="B55" s="323" t="s">
        <v>983</v>
      </c>
      <c r="C55" s="722">
        <v>779.44593386952636</v>
      </c>
      <c r="D55" s="722">
        <v>767.29729729729729</v>
      </c>
      <c r="E55" s="722">
        <v>780</v>
      </c>
      <c r="F55" s="722">
        <v>966</v>
      </c>
      <c r="G55" s="718">
        <v>1227.4824684668752</v>
      </c>
      <c r="H55" s="718">
        <v>999.20159210266934</v>
      </c>
      <c r="I55" s="718">
        <v>999.20159210266934</v>
      </c>
      <c r="J55" s="317">
        <v>1078.2671831731634</v>
      </c>
      <c r="K55" s="317">
        <v>1222</v>
      </c>
      <c r="L55" s="317"/>
      <c r="M55" s="317"/>
      <c r="N55" s="317"/>
      <c r="O55" s="317"/>
      <c r="P55" s="317"/>
      <c r="Q55" s="317"/>
      <c r="R55" s="317"/>
      <c r="S55" s="317"/>
      <c r="T55" s="317"/>
      <c r="U55" s="562"/>
      <c r="V55" s="702"/>
      <c r="W55" s="703"/>
      <c r="X55" s="703"/>
      <c r="Y55" s="703"/>
      <c r="Z55" s="703"/>
      <c r="AA55" s="703"/>
      <c r="AB55" s="704"/>
    </row>
    <row r="56" spans="2:28" ht="14.25">
      <c r="B56" s="323" t="s">
        <v>982</v>
      </c>
      <c r="C56" s="718"/>
      <c r="D56" s="718"/>
      <c r="E56" s="718"/>
      <c r="F56" s="722">
        <v>947</v>
      </c>
      <c r="G56" s="718">
        <v>1054.6086561613313</v>
      </c>
      <c r="H56" s="718">
        <v>1054.6086561613313</v>
      </c>
      <c r="I56" s="718">
        <v>1054.6086561613313</v>
      </c>
      <c r="J56" s="317">
        <v>1219.1223297023664</v>
      </c>
      <c r="K56" s="317">
        <v>1265</v>
      </c>
      <c r="L56" s="317"/>
      <c r="M56" s="317"/>
      <c r="N56" s="317"/>
      <c r="O56" s="317"/>
      <c r="P56" s="317"/>
      <c r="Q56" s="317"/>
      <c r="R56" s="317"/>
      <c r="S56" s="317"/>
      <c r="T56" s="317"/>
      <c r="U56" s="562"/>
      <c r="V56" s="702"/>
      <c r="W56" s="703"/>
      <c r="X56" s="703"/>
      <c r="Y56" s="450"/>
      <c r="Z56" s="703"/>
      <c r="AA56" s="707"/>
      <c r="AB56" s="704"/>
    </row>
    <row r="57" spans="2:28" ht="14.25">
      <c r="B57" s="323" t="s">
        <v>1499</v>
      </c>
      <c r="C57" s="721">
        <v>445.56485355648533</v>
      </c>
      <c r="D57" s="722">
        <v>438.81987577639751</v>
      </c>
      <c r="E57" s="722">
        <v>450</v>
      </c>
      <c r="F57" s="722">
        <v>537</v>
      </c>
      <c r="G57" s="718">
        <v>650.29476323685049</v>
      </c>
      <c r="H57" s="718">
        <v>543.76114601060056</v>
      </c>
      <c r="I57" s="718">
        <v>643.48147436594184</v>
      </c>
      <c r="J57" s="317">
        <v>643.48147436594184</v>
      </c>
      <c r="K57" s="317">
        <v>525</v>
      </c>
      <c r="L57" s="317"/>
      <c r="M57" s="317"/>
      <c r="N57" s="317"/>
      <c r="O57" s="317"/>
      <c r="P57" s="317"/>
      <c r="Q57" s="317"/>
      <c r="R57" s="317"/>
      <c r="S57" s="317"/>
      <c r="T57" s="317"/>
      <c r="U57" s="562"/>
      <c r="V57" s="702"/>
      <c r="W57" s="703"/>
      <c r="X57" s="703"/>
      <c r="Y57" s="707"/>
      <c r="Z57" s="703"/>
      <c r="AA57" s="707"/>
      <c r="AB57" s="707"/>
    </row>
    <row r="58" spans="2:28" ht="14.25">
      <c r="B58" s="323" t="s">
        <v>1085</v>
      </c>
      <c r="C58" s="723">
        <v>2749.5181846440782</v>
      </c>
      <c r="D58" s="723">
        <v>2784.3395234758236</v>
      </c>
      <c r="E58" s="723">
        <v>2550</v>
      </c>
      <c r="F58" s="749">
        <f t="shared" ref="F58:K58" si="0">F40+F42+F56</f>
        <v>2520</v>
      </c>
      <c r="G58" s="749">
        <f t="shared" si="0"/>
        <v>3285.7475286716763</v>
      </c>
      <c r="H58" s="749">
        <f t="shared" si="0"/>
        <v>3285.7475286716763</v>
      </c>
      <c r="I58" s="749">
        <f t="shared" si="0"/>
        <v>3295.7976481957203</v>
      </c>
      <c r="J58" s="749">
        <f t="shared" si="0"/>
        <v>3460.3113217367554</v>
      </c>
      <c r="K58" s="749">
        <f t="shared" si="0"/>
        <v>3609</v>
      </c>
      <c r="L58" s="317"/>
      <c r="M58" s="317"/>
      <c r="N58" s="317"/>
      <c r="O58" s="317"/>
      <c r="P58" s="317"/>
      <c r="Q58" s="317"/>
      <c r="R58" s="317"/>
      <c r="S58" s="317"/>
      <c r="T58" s="317"/>
      <c r="U58" s="562"/>
      <c r="V58" s="702"/>
      <c r="W58" s="719"/>
      <c r="X58" s="719"/>
      <c r="Y58" s="720"/>
      <c r="Z58" s="719"/>
      <c r="AA58" s="720"/>
      <c r="AB58" s="720"/>
    </row>
    <row r="59" spans="2:28" ht="14.25">
      <c r="B59" s="323" t="s">
        <v>1024</v>
      </c>
      <c r="C59" s="609">
        <f>SUM(C39:C58)</f>
        <v>13806.688748035122</v>
      </c>
      <c r="D59" s="609">
        <f>SUM(D39:D58)</f>
        <v>13816.873904163418</v>
      </c>
      <c r="E59" s="609">
        <f>SUM(E39:E58)</f>
        <v>13360</v>
      </c>
      <c r="F59" s="609">
        <f t="shared" ref="F59:K59" si="1">SUM(F39:F57)</f>
        <v>13866</v>
      </c>
      <c r="G59" s="609">
        <f t="shared" si="1"/>
        <v>18541.484824463427</v>
      </c>
      <c r="H59" s="609">
        <f t="shared" si="1"/>
        <v>17687.709649774803</v>
      </c>
      <c r="I59" s="609">
        <f t="shared" si="1"/>
        <v>18725.549862912729</v>
      </c>
      <c r="J59" s="609">
        <f t="shared" si="1"/>
        <v>19673.948239461079</v>
      </c>
      <c r="K59" s="609">
        <f t="shared" si="1"/>
        <v>20087</v>
      </c>
      <c r="L59" s="609"/>
      <c r="M59" s="609"/>
      <c r="N59" s="609"/>
      <c r="O59" s="609"/>
      <c r="P59" s="609"/>
      <c r="Q59" s="609"/>
      <c r="R59" s="609"/>
      <c r="S59" s="609"/>
      <c r="T59" s="609"/>
      <c r="U59" s="562"/>
      <c r="V59" s="702"/>
      <c r="W59" s="708"/>
      <c r="X59" s="708"/>
      <c r="Y59" s="709"/>
      <c r="Z59" s="708"/>
      <c r="AA59" s="709"/>
      <c r="AB59" s="710"/>
    </row>
    <row r="60" spans="2:28" ht="14.25">
      <c r="B60" s="148" t="s">
        <v>1001</v>
      </c>
      <c r="C60" s="609">
        <f>SUM(C38:C58)</f>
        <v>26847.187947042923</v>
      </c>
      <c r="D60" s="609">
        <f>SUM(D38:D58)</f>
        <v>28238.249533870639</v>
      </c>
      <c r="E60" s="609">
        <f>SUM(E38:E58)</f>
        <v>27490</v>
      </c>
      <c r="F60" s="609">
        <f t="shared" ref="F60:K60" si="2">SUM(F38:F57)</f>
        <v>28194</v>
      </c>
      <c r="G60" s="609">
        <f t="shared" si="2"/>
        <v>29786.876894113011</v>
      </c>
      <c r="H60" s="609">
        <f t="shared" si="2"/>
        <v>29176.454424016734</v>
      </c>
      <c r="I60" s="609">
        <f t="shared" si="2"/>
        <v>30846.50467308921</v>
      </c>
      <c r="J60" s="609">
        <f t="shared" si="2"/>
        <v>32225.773409162688</v>
      </c>
      <c r="K60" s="609">
        <f t="shared" si="2"/>
        <v>33090</v>
      </c>
      <c r="L60" s="609"/>
      <c r="M60" s="609"/>
      <c r="N60" s="609"/>
      <c r="O60" s="609"/>
      <c r="P60" s="609"/>
      <c r="Q60" s="609"/>
      <c r="R60" s="609"/>
      <c r="S60" s="609"/>
      <c r="T60" s="609"/>
      <c r="U60" s="562"/>
      <c r="V60" s="702"/>
      <c r="W60" s="708"/>
      <c r="X60" s="703"/>
      <c r="Y60" s="701"/>
      <c r="Z60" s="708"/>
      <c r="AA60" s="701"/>
      <c r="AB60" s="709"/>
    </row>
    <row r="61" spans="2:28" ht="14.25">
      <c r="B61" s="323" t="s">
        <v>1002</v>
      </c>
      <c r="C61" s="712"/>
      <c r="D61" s="712"/>
      <c r="E61" s="712"/>
      <c r="F61" s="712"/>
      <c r="G61" s="712"/>
      <c r="H61" s="712"/>
      <c r="I61" s="712"/>
      <c r="J61" s="712"/>
      <c r="K61" s="712"/>
      <c r="L61" s="741">
        <f>FINAL_OUTPUTS_OF_ITT_PLACES!K34</f>
        <v>11467</v>
      </c>
      <c r="M61" s="712">
        <f>Conversion_rates_table!D257</f>
        <v>11427</v>
      </c>
      <c r="N61" s="712">
        <f>Conversion_rates_table!E257</f>
        <v>11345</v>
      </c>
      <c r="O61" s="712">
        <f>Conversion_rates_table!F257</f>
        <v>11551</v>
      </c>
      <c r="P61" s="712">
        <f>Conversion_rates_table!G257</f>
        <v>11632</v>
      </c>
      <c r="Q61" s="712">
        <f>Conversion_rates_table!H257</f>
        <v>11594</v>
      </c>
      <c r="R61" s="712">
        <f>Conversion_rates_table!I257</f>
        <v>11528</v>
      </c>
      <c r="S61" s="712">
        <f>Conversion_rates_table!J257</f>
        <v>11779</v>
      </c>
      <c r="T61" s="712">
        <f>Conversion_rates_table!K257</f>
        <v>11610</v>
      </c>
      <c r="U61" s="562"/>
      <c r="V61" s="702"/>
      <c r="W61" s="708"/>
      <c r="X61" s="708"/>
      <c r="Y61" s="708"/>
      <c r="Z61" s="708"/>
      <c r="AA61" s="708"/>
      <c r="AB61" s="710"/>
    </row>
    <row r="62" spans="2:28" ht="14.25">
      <c r="B62" s="323" t="s">
        <v>1003</v>
      </c>
      <c r="C62" s="712"/>
      <c r="D62" s="712"/>
      <c r="E62" s="712"/>
      <c r="F62" s="712"/>
      <c r="G62" s="712"/>
      <c r="H62" s="712"/>
      <c r="I62" s="712"/>
      <c r="J62" s="712"/>
      <c r="K62" s="712"/>
      <c r="L62" s="741">
        <f>FINAL_OUTPUTS_OF_ITT_PLACES!K35</f>
        <v>681</v>
      </c>
      <c r="M62" s="712">
        <f>Conversion_rates_table!D258</f>
        <v>661</v>
      </c>
      <c r="N62" s="712">
        <f>Conversion_rates_table!E258</f>
        <v>656</v>
      </c>
      <c r="O62" s="712">
        <f>Conversion_rates_table!F258</f>
        <v>701</v>
      </c>
      <c r="P62" s="712">
        <f>Conversion_rates_table!G258</f>
        <v>697</v>
      </c>
      <c r="Q62" s="712">
        <f>Conversion_rates_table!H258</f>
        <v>682</v>
      </c>
      <c r="R62" s="712">
        <f>Conversion_rates_table!I258</f>
        <v>677</v>
      </c>
      <c r="S62" s="712">
        <f>Conversion_rates_table!J258</f>
        <v>675</v>
      </c>
      <c r="T62" s="712">
        <f>Conversion_rates_table!K258</f>
        <v>686</v>
      </c>
      <c r="V62" s="702"/>
      <c r="W62" s="708"/>
      <c r="X62" s="703"/>
      <c r="Y62" s="703"/>
      <c r="Z62" s="708"/>
      <c r="AA62" s="703"/>
      <c r="AB62" s="709"/>
    </row>
    <row r="63" spans="2:28" ht="14.25">
      <c r="B63" s="323" t="s">
        <v>1004</v>
      </c>
      <c r="C63" s="712"/>
      <c r="D63" s="712"/>
      <c r="E63" s="712"/>
      <c r="F63" s="712"/>
      <c r="G63" s="712"/>
      <c r="H63" s="712"/>
      <c r="I63" s="712"/>
      <c r="J63" s="712"/>
      <c r="K63" s="712"/>
      <c r="L63" s="741">
        <f>FINAL_OUTPUTS_OF_ITT_PLACES!K36</f>
        <v>1116</v>
      </c>
      <c r="M63" s="712">
        <f>Conversion_rates_table!D259</f>
        <v>1159</v>
      </c>
      <c r="N63" s="712">
        <f>Conversion_rates_table!E259</f>
        <v>1166</v>
      </c>
      <c r="O63" s="712">
        <f>Conversion_rates_table!F259</f>
        <v>1125</v>
      </c>
      <c r="P63" s="712">
        <f>Conversion_rates_table!G259</f>
        <v>1128</v>
      </c>
      <c r="Q63" s="712">
        <f>Conversion_rates_table!H259</f>
        <v>1133</v>
      </c>
      <c r="R63" s="712">
        <f>Conversion_rates_table!I259</f>
        <v>1121</v>
      </c>
      <c r="S63" s="712">
        <f>Conversion_rates_table!J259</f>
        <v>1084</v>
      </c>
      <c r="T63" s="712">
        <f>Conversion_rates_table!K259</f>
        <v>1105</v>
      </c>
      <c r="V63" s="702"/>
      <c r="W63" s="708"/>
      <c r="X63" s="708"/>
      <c r="Y63" s="708"/>
      <c r="Z63" s="708"/>
      <c r="AA63" s="708"/>
      <c r="AB63" s="710"/>
    </row>
    <row r="64" spans="2:28" ht="13.15">
      <c r="B64" s="323" t="s">
        <v>1005</v>
      </c>
      <c r="C64" s="712"/>
      <c r="D64" s="712"/>
      <c r="E64" s="712"/>
      <c r="F64" s="712"/>
      <c r="G64" s="712"/>
      <c r="H64" s="712"/>
      <c r="I64" s="712"/>
      <c r="J64" s="712"/>
      <c r="K64" s="712"/>
      <c r="L64" s="741">
        <f>FINAL_OUTPUTS_OF_ITT_PLACES!K37</f>
        <v>397</v>
      </c>
      <c r="M64" s="712">
        <f>Conversion_rates_table!D260</f>
        <v>426</v>
      </c>
      <c r="N64" s="712">
        <f>Conversion_rates_table!E260</f>
        <v>470</v>
      </c>
      <c r="O64" s="712">
        <f>Conversion_rates_table!F260</f>
        <v>470</v>
      </c>
      <c r="P64" s="712">
        <f>Conversion_rates_table!G260</f>
        <v>494</v>
      </c>
      <c r="Q64" s="712">
        <f>Conversion_rates_table!H260</f>
        <v>500</v>
      </c>
      <c r="R64" s="712">
        <f>Conversion_rates_table!I260</f>
        <v>495</v>
      </c>
      <c r="S64" s="712">
        <f>Conversion_rates_table!J260</f>
        <v>473</v>
      </c>
      <c r="T64" s="712">
        <f>Conversion_rates_table!K260</f>
        <v>487</v>
      </c>
      <c r="V64" s="450"/>
      <c r="W64" s="450"/>
      <c r="X64" s="450"/>
      <c r="Y64" s="450"/>
      <c r="Z64" s="450"/>
      <c r="AA64" s="450"/>
      <c r="AB64" s="450"/>
    </row>
    <row r="65" spans="2:28" ht="13.15">
      <c r="B65" s="323" t="s">
        <v>1006</v>
      </c>
      <c r="C65" s="712"/>
      <c r="D65" s="712"/>
      <c r="E65" s="712"/>
      <c r="F65" s="712"/>
      <c r="G65" s="712"/>
      <c r="H65" s="712"/>
      <c r="I65" s="712"/>
      <c r="J65" s="712"/>
      <c r="K65" s="712"/>
      <c r="L65" s="741">
        <f>FINAL_OUTPUTS_OF_ITT_PLACES!K38</f>
        <v>1144</v>
      </c>
      <c r="M65" s="712">
        <f>Conversion_rates_table!D261</f>
        <v>1186</v>
      </c>
      <c r="N65" s="712">
        <f>Conversion_rates_table!E261</f>
        <v>1190</v>
      </c>
      <c r="O65" s="712">
        <f>Conversion_rates_table!F261</f>
        <v>1143</v>
      </c>
      <c r="P65" s="712">
        <f>Conversion_rates_table!G261</f>
        <v>1142</v>
      </c>
      <c r="Q65" s="712">
        <f>Conversion_rates_table!H261</f>
        <v>1147</v>
      </c>
      <c r="R65" s="712">
        <f>Conversion_rates_table!I261</f>
        <v>1133</v>
      </c>
      <c r="S65" s="712">
        <f>Conversion_rates_table!J261</f>
        <v>1090</v>
      </c>
      <c r="T65" s="712">
        <f>Conversion_rates_table!K261</f>
        <v>1108</v>
      </c>
      <c r="V65" s="450"/>
      <c r="W65" s="450"/>
      <c r="X65" s="450"/>
      <c r="Y65" s="450"/>
      <c r="Z65" s="450"/>
      <c r="AA65" s="450"/>
      <c r="AB65" s="450"/>
    </row>
    <row r="66" spans="2:28" ht="13.15">
      <c r="B66" s="323" t="s">
        <v>1007</v>
      </c>
      <c r="C66" s="712"/>
      <c r="D66" s="712"/>
      <c r="E66" s="712"/>
      <c r="F66" s="712"/>
      <c r="G66" s="712"/>
      <c r="H66" s="712"/>
      <c r="I66" s="712"/>
      <c r="J66" s="712"/>
      <c r="K66" s="712"/>
      <c r="L66" s="741">
        <f>FINAL_OUTPUTS_OF_ITT_PLACES!K39</f>
        <v>27</v>
      </c>
      <c r="M66" s="712">
        <f>Conversion_rates_table!D262</f>
        <v>28</v>
      </c>
      <c r="N66" s="712">
        <f>Conversion_rates_table!E262</f>
        <v>28</v>
      </c>
      <c r="O66" s="712">
        <f>Conversion_rates_table!F262</f>
        <v>27</v>
      </c>
      <c r="P66" s="712">
        <f>Conversion_rates_table!G262</f>
        <v>27</v>
      </c>
      <c r="Q66" s="712">
        <f>Conversion_rates_table!H262</f>
        <v>26</v>
      </c>
      <c r="R66" s="712">
        <f>Conversion_rates_table!I262</f>
        <v>26</v>
      </c>
      <c r="S66" s="712">
        <f>Conversion_rates_table!J262</f>
        <v>26</v>
      </c>
      <c r="T66" s="712">
        <f>Conversion_rates_table!K262</f>
        <v>27</v>
      </c>
    </row>
    <row r="67" spans="2:28" ht="13.15">
      <c r="B67" s="323" t="s">
        <v>1008</v>
      </c>
      <c r="C67" s="712"/>
      <c r="D67" s="712"/>
      <c r="E67" s="712"/>
      <c r="F67" s="712"/>
      <c r="G67" s="712"/>
      <c r="H67" s="712"/>
      <c r="I67" s="712"/>
      <c r="J67" s="712"/>
      <c r="K67" s="712"/>
      <c r="L67" s="741">
        <f>FINAL_OUTPUTS_OF_ITT_PLACES!K40</f>
        <v>621</v>
      </c>
      <c r="M67" s="712">
        <f>Conversion_rates_table!D263</f>
        <v>615</v>
      </c>
      <c r="N67" s="712">
        <f>Conversion_rates_table!E263</f>
        <v>616</v>
      </c>
      <c r="O67" s="712">
        <f>Conversion_rates_table!F263</f>
        <v>654</v>
      </c>
      <c r="P67" s="712">
        <f>Conversion_rates_table!G263</f>
        <v>653</v>
      </c>
      <c r="Q67" s="712">
        <f>Conversion_rates_table!H263</f>
        <v>645</v>
      </c>
      <c r="R67" s="712">
        <f>Conversion_rates_table!I263</f>
        <v>642</v>
      </c>
      <c r="S67" s="712">
        <f>Conversion_rates_table!J263</f>
        <v>639</v>
      </c>
      <c r="T67" s="712">
        <f>Conversion_rates_table!K263</f>
        <v>649</v>
      </c>
    </row>
    <row r="68" spans="2:28" ht="13.15">
      <c r="B68" s="323" t="s">
        <v>1009</v>
      </c>
      <c r="C68" s="712"/>
      <c r="D68" s="712"/>
      <c r="E68" s="712"/>
      <c r="F68" s="712"/>
      <c r="G68" s="712"/>
      <c r="H68" s="712"/>
      <c r="I68" s="712"/>
      <c r="J68" s="712"/>
      <c r="K68" s="712"/>
      <c r="L68" s="741">
        <f>FINAL_OUTPUTS_OF_ITT_PLACES!K41</f>
        <v>759</v>
      </c>
      <c r="M68" s="712">
        <f>Conversion_rates_table!D264</f>
        <v>719</v>
      </c>
      <c r="N68" s="712">
        <f>Conversion_rates_table!E264</f>
        <v>687</v>
      </c>
      <c r="O68" s="712">
        <f>Conversion_rates_table!F264</f>
        <v>745</v>
      </c>
      <c r="P68" s="712">
        <f>Conversion_rates_table!G264</f>
        <v>727</v>
      </c>
      <c r="Q68" s="712">
        <f>Conversion_rates_table!H264</f>
        <v>700</v>
      </c>
      <c r="R68" s="712">
        <f>Conversion_rates_table!I264</f>
        <v>694</v>
      </c>
      <c r="S68" s="712">
        <f>Conversion_rates_table!J264</f>
        <v>702</v>
      </c>
      <c r="T68" s="712">
        <f>Conversion_rates_table!K264</f>
        <v>710</v>
      </c>
    </row>
    <row r="69" spans="2:28" ht="13.15">
      <c r="B69" s="323" t="s">
        <v>1010</v>
      </c>
      <c r="C69" s="712"/>
      <c r="D69" s="712"/>
      <c r="E69" s="712"/>
      <c r="F69" s="712"/>
      <c r="G69" s="712"/>
      <c r="H69" s="712"/>
      <c r="I69" s="712"/>
      <c r="J69" s="712"/>
      <c r="K69" s="712"/>
      <c r="L69" s="741">
        <f>FINAL_OUTPUTS_OF_ITT_PLACES!K42</f>
        <v>340</v>
      </c>
      <c r="M69" s="712">
        <f>Conversion_rates_table!D265</f>
        <v>327</v>
      </c>
      <c r="N69" s="712">
        <f>Conversion_rates_table!E265</f>
        <v>318</v>
      </c>
      <c r="O69" s="712">
        <f>Conversion_rates_table!F265</f>
        <v>350</v>
      </c>
      <c r="P69" s="712">
        <f>Conversion_rates_table!G265</f>
        <v>348</v>
      </c>
      <c r="Q69" s="712">
        <f>Conversion_rates_table!H265</f>
        <v>338</v>
      </c>
      <c r="R69" s="712">
        <f>Conversion_rates_table!I265</f>
        <v>339</v>
      </c>
      <c r="S69" s="712">
        <f>Conversion_rates_table!J265</f>
        <v>346</v>
      </c>
      <c r="T69" s="712">
        <f>Conversion_rates_table!K265</f>
        <v>353</v>
      </c>
    </row>
    <row r="70" spans="2:28" ht="13.15">
      <c r="B70" s="323" t="s">
        <v>1011</v>
      </c>
      <c r="C70" s="712"/>
      <c r="D70" s="712"/>
      <c r="E70" s="712"/>
      <c r="F70" s="712"/>
      <c r="G70" s="712"/>
      <c r="H70" s="712"/>
      <c r="I70" s="712"/>
      <c r="J70" s="712"/>
      <c r="K70" s="712"/>
      <c r="L70" s="741">
        <f>FINAL_OUTPUTS_OF_ITT_PLACES!K43</f>
        <v>2544</v>
      </c>
      <c r="M70" s="712">
        <f>Conversion_rates_table!D266</f>
        <v>2591</v>
      </c>
      <c r="N70" s="712">
        <f>Conversion_rates_table!E266</f>
        <v>2552</v>
      </c>
      <c r="O70" s="712">
        <f>Conversion_rates_table!F266</f>
        <v>2451</v>
      </c>
      <c r="P70" s="712">
        <f>Conversion_rates_table!G266</f>
        <v>2414</v>
      </c>
      <c r="Q70" s="712">
        <f>Conversion_rates_table!H266</f>
        <v>2407</v>
      </c>
      <c r="R70" s="712">
        <f>Conversion_rates_table!I266</f>
        <v>2378</v>
      </c>
      <c r="S70" s="712">
        <f>Conversion_rates_table!J266</f>
        <v>2308</v>
      </c>
      <c r="T70" s="712">
        <f>Conversion_rates_table!K266</f>
        <v>2348</v>
      </c>
    </row>
    <row r="71" spans="2:28" ht="13.15">
      <c r="B71" s="323" t="s">
        <v>1012</v>
      </c>
      <c r="C71" s="712"/>
      <c r="D71" s="712"/>
      <c r="E71" s="712"/>
      <c r="F71" s="712"/>
      <c r="G71" s="712"/>
      <c r="H71" s="712"/>
      <c r="I71" s="712"/>
      <c r="J71" s="712"/>
      <c r="K71" s="712"/>
      <c r="L71" s="741">
        <f>FINAL_OUTPUTS_OF_ITT_PLACES!K44</f>
        <v>160</v>
      </c>
      <c r="M71" s="712">
        <f>Conversion_rates_table!D267</f>
        <v>151</v>
      </c>
      <c r="N71" s="712">
        <f>Conversion_rates_table!E267</f>
        <v>152</v>
      </c>
      <c r="O71" s="712">
        <f>Conversion_rates_table!F267</f>
        <v>155</v>
      </c>
      <c r="P71" s="712">
        <f>Conversion_rates_table!G267</f>
        <v>151</v>
      </c>
      <c r="Q71" s="712">
        <f>Conversion_rates_table!H267</f>
        <v>152</v>
      </c>
      <c r="R71" s="712">
        <f>Conversion_rates_table!I267</f>
        <v>148</v>
      </c>
      <c r="S71" s="712">
        <f>Conversion_rates_table!J267</f>
        <v>140</v>
      </c>
      <c r="T71" s="712">
        <f>Conversion_rates_table!K267</f>
        <v>140</v>
      </c>
    </row>
    <row r="72" spans="2:28" ht="13.15">
      <c r="B72" s="323" t="s">
        <v>1013</v>
      </c>
      <c r="C72" s="712"/>
      <c r="D72" s="712"/>
      <c r="E72" s="712"/>
      <c r="F72" s="712"/>
      <c r="G72" s="712"/>
      <c r="H72" s="712"/>
      <c r="I72" s="712"/>
      <c r="J72" s="712"/>
      <c r="K72" s="712"/>
      <c r="L72" s="741">
        <f>FINAL_OUTPUTS_OF_ITT_PLACES!K45</f>
        <v>929</v>
      </c>
      <c r="M72" s="712">
        <f>Conversion_rates_table!D268</f>
        <v>955</v>
      </c>
      <c r="N72" s="712">
        <f>Conversion_rates_table!E268</f>
        <v>938</v>
      </c>
      <c r="O72" s="712">
        <f>Conversion_rates_table!F268</f>
        <v>918</v>
      </c>
      <c r="P72" s="712">
        <f>Conversion_rates_table!G268</f>
        <v>909</v>
      </c>
      <c r="Q72" s="712">
        <f>Conversion_rates_table!H268</f>
        <v>894</v>
      </c>
      <c r="R72" s="712">
        <f>Conversion_rates_table!I268</f>
        <v>889</v>
      </c>
      <c r="S72" s="712">
        <f>Conversion_rates_table!J268</f>
        <v>884</v>
      </c>
      <c r="T72" s="712">
        <f>Conversion_rates_table!K268</f>
        <v>903</v>
      </c>
    </row>
    <row r="73" spans="2:28" ht="13.15">
      <c r="B73" s="323" t="s">
        <v>1014</v>
      </c>
      <c r="C73" s="712"/>
      <c r="D73" s="712"/>
      <c r="E73" s="712"/>
      <c r="F73" s="712"/>
      <c r="G73" s="712"/>
      <c r="H73" s="712"/>
      <c r="I73" s="712"/>
      <c r="J73" s="712"/>
      <c r="K73" s="712"/>
      <c r="L73" s="741">
        <f>FINAL_OUTPUTS_OF_ITT_PLACES!K46</f>
        <v>982</v>
      </c>
      <c r="M73" s="712">
        <f>Conversion_rates_table!D269</f>
        <v>1011</v>
      </c>
      <c r="N73" s="712">
        <f>Conversion_rates_table!E269</f>
        <v>996</v>
      </c>
      <c r="O73" s="712">
        <f>Conversion_rates_table!F269</f>
        <v>973</v>
      </c>
      <c r="P73" s="712">
        <f>Conversion_rates_table!G269</f>
        <v>966</v>
      </c>
      <c r="Q73" s="712">
        <f>Conversion_rates_table!H269</f>
        <v>951</v>
      </c>
      <c r="R73" s="712">
        <f>Conversion_rates_table!I269</f>
        <v>944</v>
      </c>
      <c r="S73" s="712">
        <f>Conversion_rates_table!J269</f>
        <v>937</v>
      </c>
      <c r="T73" s="712">
        <f>Conversion_rates_table!K269</f>
        <v>957</v>
      </c>
    </row>
    <row r="74" spans="2:28" ht="13.15">
      <c r="B74" s="323" t="s">
        <v>1015</v>
      </c>
      <c r="C74" s="712"/>
      <c r="D74" s="712"/>
      <c r="E74" s="712"/>
      <c r="F74" s="712"/>
      <c r="G74" s="712"/>
      <c r="H74" s="712"/>
      <c r="I74" s="712"/>
      <c r="J74" s="712"/>
      <c r="K74" s="712"/>
      <c r="L74" s="741">
        <f>FINAL_OUTPUTS_OF_ITT_PLACES!K47</f>
        <v>3307</v>
      </c>
      <c r="M74" s="712">
        <f>Conversion_rates_table!D270</f>
        <v>3345</v>
      </c>
      <c r="N74" s="712">
        <f>Conversion_rates_table!E270</f>
        <v>3301</v>
      </c>
      <c r="O74" s="712">
        <f>Conversion_rates_table!F270</f>
        <v>3180</v>
      </c>
      <c r="P74" s="712">
        <f>Conversion_rates_table!G270</f>
        <v>3139</v>
      </c>
      <c r="Q74" s="712">
        <f>Conversion_rates_table!H270</f>
        <v>3112</v>
      </c>
      <c r="R74" s="712">
        <f>Conversion_rates_table!I270</f>
        <v>3070</v>
      </c>
      <c r="S74" s="712">
        <f>Conversion_rates_table!J270</f>
        <v>2986</v>
      </c>
      <c r="T74" s="712">
        <f>Conversion_rates_table!K270</f>
        <v>3030</v>
      </c>
    </row>
    <row r="75" spans="2:28" ht="13.15">
      <c r="B75" s="323" t="s">
        <v>1016</v>
      </c>
      <c r="C75" s="712"/>
      <c r="D75" s="712"/>
      <c r="E75" s="712"/>
      <c r="F75" s="712"/>
      <c r="G75" s="712"/>
      <c r="H75" s="712"/>
      <c r="I75" s="712"/>
      <c r="J75" s="712"/>
      <c r="K75" s="712"/>
      <c r="L75" s="741">
        <f>FINAL_OUTPUTS_OF_ITT_PLACES!K48</f>
        <v>2334</v>
      </c>
      <c r="M75" s="712">
        <f>Conversion_rates_table!D271</f>
        <v>3059</v>
      </c>
      <c r="N75" s="712">
        <f>Conversion_rates_table!E271</f>
        <v>2847</v>
      </c>
      <c r="O75" s="712">
        <f>Conversion_rates_table!F271</f>
        <v>1717</v>
      </c>
      <c r="P75" s="712">
        <f>Conversion_rates_table!G271</f>
        <v>1664</v>
      </c>
      <c r="Q75" s="712">
        <f>Conversion_rates_table!H271</f>
        <v>1560</v>
      </c>
      <c r="R75" s="712">
        <f>Conversion_rates_table!I271</f>
        <v>1501</v>
      </c>
      <c r="S75" s="712">
        <f>Conversion_rates_table!J271</f>
        <v>1449</v>
      </c>
      <c r="T75" s="712">
        <f>Conversion_rates_table!K271</f>
        <v>1537</v>
      </c>
    </row>
    <row r="76" spans="2:28" ht="13.15">
      <c r="B76" s="323" t="s">
        <v>1017</v>
      </c>
      <c r="C76" s="712"/>
      <c r="D76" s="712"/>
      <c r="E76" s="712"/>
      <c r="F76" s="712"/>
      <c r="G76" s="712"/>
      <c r="H76" s="712"/>
      <c r="I76" s="712"/>
      <c r="J76" s="712"/>
      <c r="K76" s="712"/>
      <c r="L76" s="741">
        <f>FINAL_OUTPUTS_OF_ITT_PLACES!K49</f>
        <v>385</v>
      </c>
      <c r="M76" s="712">
        <f>Conversion_rates_table!D272</f>
        <v>368</v>
      </c>
      <c r="N76" s="712">
        <f>Conversion_rates_table!E272</f>
        <v>348</v>
      </c>
      <c r="O76" s="712">
        <f>Conversion_rates_table!F272</f>
        <v>390</v>
      </c>
      <c r="P76" s="712">
        <f>Conversion_rates_table!G272</f>
        <v>384</v>
      </c>
      <c r="Q76" s="712">
        <f>Conversion_rates_table!H272</f>
        <v>368</v>
      </c>
      <c r="R76" s="712">
        <f>Conversion_rates_table!I272</f>
        <v>369</v>
      </c>
      <c r="S76" s="712">
        <f>Conversion_rates_table!J272</f>
        <v>383</v>
      </c>
      <c r="T76" s="712">
        <f>Conversion_rates_table!K272</f>
        <v>390</v>
      </c>
    </row>
    <row r="77" spans="2:28" ht="13.15">
      <c r="B77" s="323" t="s">
        <v>1018</v>
      </c>
      <c r="C77" s="712"/>
      <c r="D77" s="712"/>
      <c r="E77" s="712"/>
      <c r="F77" s="712"/>
      <c r="G77" s="712"/>
      <c r="H77" s="712"/>
      <c r="I77" s="712"/>
      <c r="J77" s="712"/>
      <c r="K77" s="712"/>
      <c r="L77" s="741">
        <f>FINAL_OUTPUTS_OF_ITT_PLACES!K50</f>
        <v>713</v>
      </c>
      <c r="M77" s="712">
        <f>Conversion_rates_table!D273</f>
        <v>748</v>
      </c>
      <c r="N77" s="712">
        <f>Conversion_rates_table!E273</f>
        <v>795</v>
      </c>
      <c r="O77" s="712">
        <f>Conversion_rates_table!F273</f>
        <v>815</v>
      </c>
      <c r="P77" s="712">
        <f>Conversion_rates_table!G273</f>
        <v>852</v>
      </c>
      <c r="Q77" s="712">
        <f>Conversion_rates_table!H273</f>
        <v>845</v>
      </c>
      <c r="R77" s="712">
        <f>Conversion_rates_table!I273</f>
        <v>841</v>
      </c>
      <c r="S77" s="712">
        <f>Conversion_rates_table!J273</f>
        <v>826</v>
      </c>
      <c r="T77" s="712">
        <f>Conversion_rates_table!K273</f>
        <v>854</v>
      </c>
    </row>
    <row r="78" spans="2:28" ht="13.15">
      <c r="B78" s="323" t="s">
        <v>1019</v>
      </c>
      <c r="C78" s="712"/>
      <c r="D78" s="712"/>
      <c r="E78" s="712"/>
      <c r="F78" s="712"/>
      <c r="G78" s="712"/>
      <c r="H78" s="712"/>
      <c r="I78" s="712"/>
      <c r="J78" s="712"/>
      <c r="K78" s="712"/>
      <c r="L78" s="741">
        <f>FINAL_OUTPUTS_OF_ITT_PLACES!K51</f>
        <v>1200</v>
      </c>
      <c r="M78" s="712">
        <f>Conversion_rates_table!D274</f>
        <v>1164</v>
      </c>
      <c r="N78" s="712">
        <f>Conversion_rates_table!E274</f>
        <v>1171</v>
      </c>
      <c r="O78" s="712">
        <f>Conversion_rates_table!F274</f>
        <v>1276</v>
      </c>
      <c r="P78" s="712">
        <f>Conversion_rates_table!G274</f>
        <v>1268</v>
      </c>
      <c r="Q78" s="712">
        <f>Conversion_rates_table!H274</f>
        <v>1269</v>
      </c>
      <c r="R78" s="712">
        <f>Conversion_rates_table!I274</f>
        <v>1270</v>
      </c>
      <c r="S78" s="712">
        <f>Conversion_rates_table!J274</f>
        <v>1257</v>
      </c>
      <c r="T78" s="712">
        <f>Conversion_rates_table!K274</f>
        <v>1286</v>
      </c>
    </row>
    <row r="79" spans="2:28" ht="13.15">
      <c r="B79" s="323" t="s">
        <v>1020</v>
      </c>
      <c r="C79" s="712"/>
      <c r="D79" s="712"/>
      <c r="E79" s="712"/>
      <c r="F79" s="712"/>
      <c r="G79" s="712"/>
      <c r="H79" s="712"/>
      <c r="I79" s="712"/>
      <c r="J79" s="712"/>
      <c r="K79" s="712"/>
      <c r="L79" s="741">
        <f>FINAL_OUTPUTS_OF_ITT_PLACES!K52</f>
        <v>1336</v>
      </c>
      <c r="M79" s="712">
        <f>Conversion_rates_table!D275</f>
        <v>1388</v>
      </c>
      <c r="N79" s="712">
        <f>Conversion_rates_table!E275</f>
        <v>1387</v>
      </c>
      <c r="O79" s="712">
        <f>Conversion_rates_table!F275</f>
        <v>1330</v>
      </c>
      <c r="P79" s="712">
        <f>Conversion_rates_table!G275</f>
        <v>1321</v>
      </c>
      <c r="Q79" s="712">
        <f>Conversion_rates_table!H275</f>
        <v>1325</v>
      </c>
      <c r="R79" s="712">
        <f>Conversion_rates_table!I275</f>
        <v>1306</v>
      </c>
      <c r="S79" s="712">
        <f>Conversion_rates_table!J275</f>
        <v>1255</v>
      </c>
      <c r="T79" s="712">
        <f>Conversion_rates_table!K275</f>
        <v>1272</v>
      </c>
    </row>
    <row r="80" spans="2:28" ht="13.15">
      <c r="B80" s="323" t="s">
        <v>1500</v>
      </c>
      <c r="C80" s="712"/>
      <c r="D80" s="712"/>
      <c r="E80" s="712"/>
      <c r="F80" s="712"/>
      <c r="G80" s="712"/>
      <c r="H80" s="712"/>
      <c r="I80" s="712"/>
      <c r="J80" s="712"/>
      <c r="K80" s="712"/>
      <c r="L80" s="741">
        <f>FINAL_OUTPUTS_OF_ITT_PLACES!K53</f>
        <v>510</v>
      </c>
      <c r="M80" s="712">
        <f>Conversion_rates_table!D276</f>
        <v>488</v>
      </c>
      <c r="N80" s="712">
        <f>Conversion_rates_table!E276</f>
        <v>483</v>
      </c>
      <c r="O80" s="712">
        <f>Conversion_rates_table!F276</f>
        <v>517</v>
      </c>
      <c r="P80" s="712">
        <f>Conversion_rates_table!G276</f>
        <v>510</v>
      </c>
      <c r="Q80" s="712">
        <f>Conversion_rates_table!H276</f>
        <v>503</v>
      </c>
      <c r="R80" s="712">
        <f>Conversion_rates_table!I276</f>
        <v>500</v>
      </c>
      <c r="S80" s="712">
        <f>Conversion_rates_table!J276</f>
        <v>495</v>
      </c>
      <c r="T80" s="712">
        <f>Conversion_rates_table!K276</f>
        <v>502</v>
      </c>
    </row>
    <row r="81" spans="2:20" ht="13.15">
      <c r="B81" s="323" t="s">
        <v>1132</v>
      </c>
      <c r="C81" s="609"/>
      <c r="D81" s="609"/>
      <c r="E81" s="609"/>
      <c r="F81" s="609"/>
      <c r="G81" s="609"/>
      <c r="H81" s="609"/>
      <c r="I81" s="609"/>
      <c r="J81" s="609"/>
      <c r="K81" s="609"/>
      <c r="L81" s="609">
        <f t="shared" ref="L81:T81" si="3">L79+L65+L63</f>
        <v>3596</v>
      </c>
      <c r="M81" s="609">
        <f t="shared" si="3"/>
        <v>3733</v>
      </c>
      <c r="N81" s="609">
        <f t="shared" si="3"/>
        <v>3743</v>
      </c>
      <c r="O81" s="609">
        <f t="shared" si="3"/>
        <v>3598</v>
      </c>
      <c r="P81" s="609">
        <f t="shared" si="3"/>
        <v>3591</v>
      </c>
      <c r="Q81" s="609">
        <f t="shared" si="3"/>
        <v>3605</v>
      </c>
      <c r="R81" s="609">
        <f t="shared" si="3"/>
        <v>3560</v>
      </c>
      <c r="S81" s="609">
        <f t="shared" si="3"/>
        <v>3429</v>
      </c>
      <c r="T81" s="609">
        <f t="shared" si="3"/>
        <v>3485</v>
      </c>
    </row>
    <row r="82" spans="2:20" ht="13.15">
      <c r="B82" s="323" t="s">
        <v>1023</v>
      </c>
      <c r="C82" s="609"/>
      <c r="D82" s="609"/>
      <c r="E82" s="609"/>
      <c r="F82" s="609"/>
      <c r="G82" s="609"/>
      <c r="H82" s="609"/>
      <c r="I82" s="609"/>
      <c r="J82" s="609"/>
      <c r="K82" s="609"/>
      <c r="L82" s="609">
        <f t="shared" ref="L82:T82" si="4">SUM(L62:L80)</f>
        <v>19485</v>
      </c>
      <c r="M82" s="609">
        <f t="shared" si="4"/>
        <v>20389</v>
      </c>
      <c r="N82" s="609">
        <f t="shared" si="4"/>
        <v>20101</v>
      </c>
      <c r="O82" s="609">
        <f t="shared" si="4"/>
        <v>18937</v>
      </c>
      <c r="P82" s="609">
        <f t="shared" si="4"/>
        <v>18794</v>
      </c>
      <c r="Q82" s="609">
        <f t="shared" si="4"/>
        <v>18557</v>
      </c>
      <c r="R82" s="609">
        <f t="shared" si="4"/>
        <v>18343</v>
      </c>
      <c r="S82" s="609">
        <f t="shared" si="4"/>
        <v>17955</v>
      </c>
      <c r="T82" s="609">
        <f t="shared" si="4"/>
        <v>18344</v>
      </c>
    </row>
    <row r="83" spans="2:20" ht="13.15">
      <c r="B83" s="148" t="s">
        <v>1021</v>
      </c>
      <c r="C83" s="609"/>
      <c r="D83" s="609"/>
      <c r="E83" s="609"/>
      <c r="F83" s="609"/>
      <c r="G83" s="609"/>
      <c r="H83" s="609"/>
      <c r="I83" s="609"/>
      <c r="J83" s="609"/>
      <c r="K83" s="609"/>
      <c r="L83" s="609">
        <f t="shared" ref="L83:T83" si="5">SUM(L61:L80)</f>
        <v>30952</v>
      </c>
      <c r="M83" s="609">
        <f t="shared" si="5"/>
        <v>31816</v>
      </c>
      <c r="N83" s="609">
        <f t="shared" si="5"/>
        <v>31446</v>
      </c>
      <c r="O83" s="609">
        <f t="shared" si="5"/>
        <v>30488</v>
      </c>
      <c r="P83" s="609">
        <f t="shared" si="5"/>
        <v>30426</v>
      </c>
      <c r="Q83" s="609">
        <f t="shared" si="5"/>
        <v>30151</v>
      </c>
      <c r="R83" s="609">
        <f t="shared" si="5"/>
        <v>29871</v>
      </c>
      <c r="S83" s="609">
        <f t="shared" si="5"/>
        <v>29734</v>
      </c>
      <c r="T83" s="609">
        <f t="shared" si="5"/>
        <v>29954</v>
      </c>
    </row>
    <row r="177" spans="3:6">
      <c r="C177" s="295"/>
      <c r="D177" s="295"/>
      <c r="E177" s="295"/>
      <c r="F177" s="295"/>
    </row>
  </sheetData>
  <mergeCells count="2">
    <mergeCell ref="X37:Y37"/>
    <mergeCell ref="AA37:AB37"/>
  </mergeCells>
  <hyperlinks>
    <hyperlink ref="B25" r:id="rId1"/>
    <hyperlink ref="A2" location="'Title_&amp;_Contents'!A1" display="Contents"/>
    <hyperlink ref="B2" location="Map_of_sheets!A1" display="Map of sheets"/>
  </hyperlinks>
  <pageMargins left="0.7" right="0.7" top="0.75" bottom="0.75" header="0.3" footer="0.3"/>
  <pageSetup orientation="portrait" r:id="rId2"/>
  <ignoredErrors>
    <ignoredError sqref="C59:E59 F59:H59 I59:K59" formulaRange="1"/>
  </ignoredError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FFF00"/>
  </sheetPr>
  <dimension ref="A1:V38"/>
  <sheetViews>
    <sheetView showGridLines="0" zoomScale="90" zoomScaleNormal="90" workbookViewId="0"/>
  </sheetViews>
  <sheetFormatPr defaultRowHeight="12.75"/>
  <cols>
    <col min="2" max="2" width="30.73046875" customWidth="1"/>
    <col min="3" max="3" width="9" bestFit="1" customWidth="1"/>
  </cols>
  <sheetData>
    <row r="1" spans="1:22" s="66" customFormat="1" ht="15">
      <c r="A1" s="1002" t="str">
        <f>ModelBanner</f>
        <v>TSM_202021</v>
      </c>
    </row>
    <row r="2" spans="1:22" s="673" customFormat="1" ht="13.9">
      <c r="A2" s="865" t="s">
        <v>13</v>
      </c>
      <c r="B2" s="865" t="s">
        <v>30</v>
      </c>
    </row>
    <row r="3" spans="1:22" s="673" customFormat="1" ht="10.15" customHeight="1">
      <c r="A3" s="165"/>
    </row>
    <row r="4" spans="1:22" s="55" customFormat="1">
      <c r="A4" s="166" t="s">
        <v>26</v>
      </c>
      <c r="B4" s="56"/>
      <c r="C4" s="56"/>
      <c r="D4" s="56"/>
    </row>
    <row r="5" spans="1:22" s="67" customFormat="1" ht="12.75" customHeight="1">
      <c r="A5" s="283"/>
      <c r="B5" s="58" t="s">
        <v>1438</v>
      </c>
      <c r="C5" s="68"/>
      <c r="D5" s="68"/>
      <c r="E5" s="68"/>
      <c r="F5" s="68"/>
      <c r="G5" s="68"/>
      <c r="H5" s="68"/>
      <c r="I5" s="68"/>
      <c r="J5" s="68"/>
      <c r="K5" s="68"/>
      <c r="L5" s="68"/>
      <c r="M5" s="68"/>
      <c r="N5" s="68"/>
      <c r="O5" s="68"/>
      <c r="P5" s="68"/>
      <c r="Q5" s="68"/>
      <c r="R5" s="68"/>
      <c r="S5" s="68"/>
      <c r="T5" s="68"/>
      <c r="U5" s="68"/>
      <c r="V5" s="68"/>
    </row>
    <row r="6" spans="1:22" s="44" customFormat="1" ht="13.5" customHeight="1">
      <c r="A6" s="284" t="s">
        <v>1287</v>
      </c>
      <c r="B6" s="59"/>
      <c r="C6" s="59"/>
      <c r="D6" s="59"/>
      <c r="E6" s="43"/>
      <c r="F6" s="43"/>
      <c r="G6" s="43"/>
      <c r="H6" s="43"/>
      <c r="I6" s="43"/>
      <c r="J6" s="43"/>
      <c r="K6" s="43"/>
      <c r="L6" s="43"/>
      <c r="M6" s="43"/>
      <c r="N6" s="43"/>
      <c r="O6" s="43"/>
      <c r="P6" s="43"/>
      <c r="Q6" s="43"/>
      <c r="R6" s="43"/>
      <c r="S6" s="43"/>
      <c r="T6" s="43"/>
      <c r="U6" s="43"/>
      <c r="V6" s="43"/>
    </row>
    <row r="7" spans="1:22" s="44" customFormat="1" ht="12" customHeight="1">
      <c r="A7" s="285"/>
      <c r="B7" s="942" t="s">
        <v>1552</v>
      </c>
      <c r="C7" s="59"/>
      <c r="D7" s="59"/>
      <c r="E7" s="43"/>
      <c r="F7" s="43"/>
      <c r="G7" s="43"/>
      <c r="H7" s="43"/>
      <c r="I7" s="43"/>
      <c r="J7" s="43"/>
      <c r="K7" s="43"/>
      <c r="L7" s="43"/>
      <c r="M7" s="43"/>
      <c r="N7" s="43"/>
      <c r="O7" s="43"/>
      <c r="P7" s="43"/>
      <c r="Q7" s="43"/>
      <c r="R7" s="43"/>
      <c r="S7" s="43"/>
      <c r="T7" s="43"/>
      <c r="U7" s="43"/>
      <c r="V7" s="43"/>
    </row>
    <row r="8" spans="1:22" s="44" customFormat="1" ht="15.75" customHeight="1">
      <c r="A8" s="284" t="s">
        <v>24</v>
      </c>
      <c r="B8" s="59"/>
      <c r="C8" s="59"/>
      <c r="D8" s="59"/>
      <c r="E8" s="43"/>
      <c r="F8" s="43"/>
      <c r="G8" s="43"/>
      <c r="H8" s="43"/>
      <c r="I8" s="43"/>
      <c r="J8" s="43"/>
      <c r="K8" s="43"/>
      <c r="L8" s="43"/>
      <c r="M8" s="43"/>
      <c r="N8" s="43"/>
      <c r="O8" s="43"/>
      <c r="P8" s="43"/>
      <c r="Q8" s="43"/>
      <c r="R8" s="43"/>
      <c r="S8" s="43"/>
      <c r="T8" s="43"/>
      <c r="U8" s="43"/>
      <c r="V8" s="43"/>
    </row>
    <row r="9" spans="1:22" s="48" customFormat="1" ht="13.5" customHeight="1">
      <c r="A9" s="286">
        <f>SUM(A10:A2003)</f>
        <v>0</v>
      </c>
      <c r="B9" s="174" t="s">
        <v>123</v>
      </c>
      <c r="C9" s="282"/>
      <c r="D9" s="282"/>
      <c r="E9" s="47"/>
      <c r="F9" s="47"/>
      <c r="G9" s="47"/>
      <c r="H9" s="47"/>
      <c r="I9" s="47"/>
      <c r="J9" s="47"/>
      <c r="K9" s="47"/>
      <c r="L9" s="47"/>
      <c r="M9" s="47"/>
      <c r="N9" s="47"/>
      <c r="O9" s="47"/>
      <c r="P9" s="47"/>
      <c r="Q9" s="47"/>
      <c r="R9" s="47"/>
      <c r="S9" s="47"/>
      <c r="T9" s="47"/>
      <c r="U9" s="47"/>
      <c r="V9" s="47"/>
    </row>
    <row r="11" spans="1:22">
      <c r="B11" s="932" t="s">
        <v>1651</v>
      </c>
    </row>
    <row r="12" spans="1:22">
      <c r="B12" s="932"/>
    </row>
    <row r="13" spans="1:22">
      <c r="B13" s="146" t="s">
        <v>1725</v>
      </c>
    </row>
    <row r="15" spans="1:22" ht="13.15" customHeight="1">
      <c r="B15" s="1380" t="str">
        <f>RAW_DATA_INPUTS!B73</f>
        <v>Subject</v>
      </c>
      <c r="C15" s="1495" t="s">
        <v>1652</v>
      </c>
      <c r="D15" s="1496"/>
      <c r="E15" s="1496"/>
      <c r="F15" s="1497"/>
      <c r="G15" s="1495" t="s">
        <v>1551</v>
      </c>
      <c r="H15" s="1496"/>
      <c r="I15" s="1496"/>
      <c r="J15" s="1497"/>
      <c r="K15" s="1495" t="s">
        <v>1652</v>
      </c>
      <c r="L15" s="1496"/>
      <c r="M15" s="1496"/>
      <c r="N15" s="1497"/>
      <c r="O15" s="1495" t="s">
        <v>1551</v>
      </c>
      <c r="P15" s="1496"/>
      <c r="Q15" s="1496"/>
      <c r="R15" s="1497"/>
      <c r="S15" s="1498" t="s">
        <v>1575</v>
      </c>
      <c r="T15" s="1496"/>
      <c r="U15" s="1496"/>
      <c r="V15" s="1497"/>
    </row>
    <row r="16" spans="1:22" ht="13.15">
      <c r="B16" s="1494"/>
      <c r="C16" s="1372" t="str">
        <f>RAW_DATA_INPUTS!C73</f>
        <v>Time (total hrs) spent teaching to:</v>
      </c>
      <c r="D16" s="1373"/>
      <c r="E16" s="1373"/>
      <c r="F16" s="1373"/>
      <c r="G16" s="1373"/>
      <c r="H16" s="1373"/>
      <c r="I16" s="1373"/>
      <c r="J16" s="1374"/>
      <c r="K16" s="1372" t="s">
        <v>1166</v>
      </c>
      <c r="L16" s="1373"/>
      <c r="M16" s="1373"/>
      <c r="N16" s="1373"/>
      <c r="O16" s="1373"/>
      <c r="P16" s="1373"/>
      <c r="Q16" s="1373"/>
      <c r="R16" s="1374"/>
      <c r="S16" s="1434" t="s">
        <v>1576</v>
      </c>
      <c r="T16" s="1434"/>
      <c r="U16" s="1434"/>
      <c r="V16" s="1434"/>
    </row>
    <row r="17" spans="2:22" ht="26.25">
      <c r="B17" s="1381"/>
      <c r="C17" s="148" t="str">
        <f>RAW_DATA_INPUTS!C74</f>
        <v>Years 7-9</v>
      </c>
      <c r="D17" s="148" t="str">
        <f>RAW_DATA_INPUTS!D74</f>
        <v>Years 10-11</v>
      </c>
      <c r="E17" s="148" t="str">
        <f>RAW_DATA_INPUTS!E74</f>
        <v>Years 12-13</v>
      </c>
      <c r="F17" s="148" t="s">
        <v>8</v>
      </c>
      <c r="G17" s="148" t="str">
        <f>C17</f>
        <v>Years 7-9</v>
      </c>
      <c r="H17" s="915" t="str">
        <f>D17</f>
        <v>Years 10-11</v>
      </c>
      <c r="I17" s="915" t="str">
        <f>E17</f>
        <v>Years 12-13</v>
      </c>
      <c r="J17" s="148" t="s">
        <v>8</v>
      </c>
      <c r="K17" s="148" t="str">
        <f>G17</f>
        <v>Years 7-9</v>
      </c>
      <c r="L17" s="915" t="str">
        <f>H17</f>
        <v>Years 10-11</v>
      </c>
      <c r="M17" s="915" t="str">
        <f>I17</f>
        <v>Years 12-13</v>
      </c>
      <c r="N17" s="148" t="s">
        <v>8</v>
      </c>
      <c r="O17" s="148" t="str">
        <f>K17</f>
        <v>Years 7-9</v>
      </c>
      <c r="P17" s="915" t="str">
        <f>L17</f>
        <v>Years 10-11</v>
      </c>
      <c r="Q17" s="915" t="str">
        <f>M17</f>
        <v>Years 12-13</v>
      </c>
      <c r="R17" s="148" t="s">
        <v>8</v>
      </c>
      <c r="S17" s="148" t="str">
        <f>O17</f>
        <v>Years 7-9</v>
      </c>
      <c r="T17" s="915" t="str">
        <f>P17</f>
        <v>Years 10-11</v>
      </c>
      <c r="U17" s="915" t="str">
        <f>Q17</f>
        <v>Years 12-13</v>
      </c>
      <c r="V17" s="148" t="s">
        <v>8</v>
      </c>
    </row>
    <row r="18" spans="2:22" ht="13.15">
      <c r="B18" s="8" t="str">
        <f>RAW_DATA_INPUTS!B75</f>
        <v>Art &amp; Design</v>
      </c>
      <c r="C18" s="777">
        <f>RAW_DATA_INPUTS!C75</f>
        <v>71875.032000000007</v>
      </c>
      <c r="D18" s="777">
        <f>RAW_DATA_INPUTS!D75</f>
        <v>42218.474999999999</v>
      </c>
      <c r="E18" s="777">
        <f>RAW_DATA_INPUTS!E75</f>
        <v>24676.844000000001</v>
      </c>
      <c r="F18" s="778">
        <f t="shared" ref="F18:F36" si="0">SUM(C18:E18)</f>
        <v>138770.35100000002</v>
      </c>
      <c r="G18" s="777">
        <v>72025.384000000005</v>
      </c>
      <c r="H18" s="777">
        <v>41030.625999999997</v>
      </c>
      <c r="I18" s="777">
        <v>26072.684000000001</v>
      </c>
      <c r="J18" s="778">
        <f>SUM(G18:I18)</f>
        <v>139128.69400000002</v>
      </c>
      <c r="K18" s="779">
        <f>C18/C$37</f>
        <v>4.1578857870511673E-2</v>
      </c>
      <c r="L18" s="779">
        <f>D18/D$37</f>
        <v>3.3282151413526251E-2</v>
      </c>
      <c r="M18" s="779">
        <f>E18/E$37</f>
        <v>4.7742723518050791E-2</v>
      </c>
      <c r="N18" s="779">
        <f>F18/F$37</f>
        <v>3.9490517595873645E-2</v>
      </c>
      <c r="O18" s="779">
        <f t="shared" ref="O18:R18" si="1">G18/G$37</f>
        <v>4.201366063698788E-2</v>
      </c>
      <c r="P18" s="779">
        <f t="shared" si="1"/>
        <v>3.2726403431894022E-2</v>
      </c>
      <c r="Q18" s="779">
        <f t="shared" si="1"/>
        <v>4.8207730759210109E-2</v>
      </c>
      <c r="R18" s="779">
        <f t="shared" si="1"/>
        <v>3.9650008107937076E-2</v>
      </c>
      <c r="S18" s="829">
        <f>K18-O18</f>
        <v>-4.3480276647620691E-4</v>
      </c>
      <c r="T18" s="829">
        <f t="shared" ref="T18:V33" si="2">L18-P18</f>
        <v>5.5574798163222916E-4</v>
      </c>
      <c r="U18" s="829">
        <f>M18-Q18</f>
        <v>-4.6500724115931813E-4</v>
      </c>
      <c r="V18" s="829">
        <f t="shared" si="2"/>
        <v>-1.5949051206343157E-4</v>
      </c>
    </row>
    <row r="19" spans="2:22" ht="13.15">
      <c r="B19" s="8" t="str">
        <f>RAW_DATA_INPUTS!B76</f>
        <v>Biology</v>
      </c>
      <c r="C19" s="777">
        <f>RAW_DATA_INPUTS!C76</f>
        <v>81899.732000000004</v>
      </c>
      <c r="D19" s="777">
        <f>RAW_DATA_INPUTS!D76</f>
        <v>82698.513000000006</v>
      </c>
      <c r="E19" s="777">
        <f>RAW_DATA_INPUTS!E76</f>
        <v>35763.764000000003</v>
      </c>
      <c r="F19" s="778">
        <f t="shared" si="0"/>
        <v>200362.00899999999</v>
      </c>
      <c r="G19" s="777">
        <v>84278.684999999998</v>
      </c>
      <c r="H19" s="777">
        <v>82011.142999999996</v>
      </c>
      <c r="I19" s="777">
        <v>37035.733</v>
      </c>
      <c r="J19" s="778">
        <f t="shared" ref="J19:J36" si="3">SUM(G19:I19)</f>
        <v>203325.56099999999</v>
      </c>
      <c r="K19" s="779">
        <f t="shared" ref="K19:K36" si="4">C19/C$37</f>
        <v>4.7378028526804644E-2</v>
      </c>
      <c r="L19" s="779">
        <f t="shared" ref="L19:L36" si="5">D19/D$37</f>
        <v>6.5193838274344815E-2</v>
      </c>
      <c r="M19" s="779">
        <f t="shared" ref="M19:M36" si="6">E19/E$37</f>
        <v>6.9192782375931794E-2</v>
      </c>
      <c r="N19" s="779">
        <f t="shared" ref="N19:N36" si="7">F19/F$37</f>
        <v>5.7017939242360871E-2</v>
      </c>
      <c r="O19" s="779">
        <f t="shared" ref="O19:O36" si="8">G19/G$37</f>
        <v>4.9161224472216637E-2</v>
      </c>
      <c r="P19" s="779">
        <f t="shared" ref="P19:P36" si="9">H19/H$37</f>
        <v>6.5412839466030853E-2</v>
      </c>
      <c r="Q19" s="779">
        <f t="shared" ref="Q19:Q36" si="10">I19/I$37</f>
        <v>6.8478130020445643E-2</v>
      </c>
      <c r="R19" s="779">
        <f t="shared" ref="R19:R36" si="11">J19/J$37</f>
        <v>5.7945344776979317E-2</v>
      </c>
      <c r="S19" s="829">
        <f t="shared" ref="S19:S36" si="12">K19-O19</f>
        <v>-1.7831959454119931E-3</v>
      </c>
      <c r="T19" s="829">
        <f t="shared" si="2"/>
        <v>-2.1900119168603849E-4</v>
      </c>
      <c r="U19" s="829">
        <f t="shared" si="2"/>
        <v>7.1465235548615058E-4</v>
      </c>
      <c r="V19" s="829">
        <f t="shared" si="2"/>
        <v>-9.2740553461844594E-4</v>
      </c>
    </row>
    <row r="20" spans="2:22" ht="13.15">
      <c r="B20" s="8" t="str">
        <f>RAW_DATA_INPUTS!B77</f>
        <v>Business Studies</v>
      </c>
      <c r="C20" s="777">
        <f>RAW_DATA_INPUTS!C77</f>
        <v>7356.759</v>
      </c>
      <c r="D20" s="777">
        <f>RAW_DATA_INPUTS!D77</f>
        <v>31233.188999999998</v>
      </c>
      <c r="E20" s="777">
        <f>RAW_DATA_INPUTS!E77</f>
        <v>43577.273000000001</v>
      </c>
      <c r="F20" s="778">
        <f t="shared" si="0"/>
        <v>82167.22099999999</v>
      </c>
      <c r="G20" s="777">
        <v>6645.875</v>
      </c>
      <c r="H20" s="777">
        <v>30298.378000000001</v>
      </c>
      <c r="I20" s="777">
        <v>44853.207000000002</v>
      </c>
      <c r="J20" s="778">
        <f t="shared" si="3"/>
        <v>81797.459999999992</v>
      </c>
      <c r="K20" s="779">
        <f t="shared" si="4"/>
        <v>4.2557982700947884E-3</v>
      </c>
      <c r="L20" s="779">
        <f t="shared" si="5"/>
        <v>2.4622105024524988E-2</v>
      </c>
      <c r="M20" s="779">
        <f t="shared" si="6"/>
        <v>8.4309715476971844E-2</v>
      </c>
      <c r="N20" s="779">
        <f t="shared" si="7"/>
        <v>2.3382704326405702E-2</v>
      </c>
      <c r="O20" s="779">
        <f t="shared" si="8"/>
        <v>3.8766546095171362E-3</v>
      </c>
      <c r="P20" s="779">
        <f t="shared" si="9"/>
        <v>2.4166264042864528E-2</v>
      </c>
      <c r="Q20" s="779">
        <f t="shared" si="10"/>
        <v>8.2932440969373092E-2</v>
      </c>
      <c r="R20" s="779">
        <f t="shared" si="11"/>
        <v>2.331129444950197E-2</v>
      </c>
      <c r="S20" s="829">
        <f t="shared" si="12"/>
        <v>3.7914366057765223E-4</v>
      </c>
      <c r="T20" s="829">
        <f t="shared" si="2"/>
        <v>4.5584098166046028E-4</v>
      </c>
      <c r="U20" s="829">
        <f t="shared" si="2"/>
        <v>1.3772745075987525E-3</v>
      </c>
      <c r="V20" s="829">
        <f t="shared" si="2"/>
        <v>7.1409876903731628E-5</v>
      </c>
    </row>
    <row r="21" spans="2:22" ht="13.15">
      <c r="B21" s="8" t="str">
        <f>RAW_DATA_INPUTS!B78</f>
        <v>Chemistry</v>
      </c>
      <c r="C21" s="777">
        <f>RAW_DATA_INPUTS!C78</f>
        <v>74252.673999999999</v>
      </c>
      <c r="D21" s="777">
        <f>RAW_DATA_INPUTS!D78</f>
        <v>79837.520999999993</v>
      </c>
      <c r="E21" s="777">
        <f>RAW_DATA_INPUTS!E78</f>
        <v>30723.309000000001</v>
      </c>
      <c r="F21" s="778">
        <f t="shared" si="0"/>
        <v>184813.50400000002</v>
      </c>
      <c r="G21" s="777">
        <v>72218.062000000005</v>
      </c>
      <c r="H21" s="777">
        <v>78956.519</v>
      </c>
      <c r="I21" s="777">
        <v>31559.687000000002</v>
      </c>
      <c r="J21" s="778">
        <f t="shared" si="3"/>
        <v>182734.26800000001</v>
      </c>
      <c r="K21" s="779">
        <f t="shared" si="4"/>
        <v>4.2954295710803121E-2</v>
      </c>
      <c r="L21" s="779">
        <f t="shared" si="5"/>
        <v>6.2938428316100511E-2</v>
      </c>
      <c r="M21" s="779">
        <f t="shared" si="6"/>
        <v>5.9440925555417114E-2</v>
      </c>
      <c r="N21" s="779">
        <f t="shared" si="7"/>
        <v>5.2593229598929703E-2</v>
      </c>
      <c r="O21" s="779">
        <f t="shared" si="8"/>
        <v>4.2126053069414388E-2</v>
      </c>
      <c r="P21" s="779">
        <f t="shared" si="9"/>
        <v>6.2976443361405357E-2</v>
      </c>
      <c r="Q21" s="779">
        <f t="shared" si="10"/>
        <v>5.8353059997234787E-2</v>
      </c>
      <c r="R21" s="779">
        <f t="shared" si="11"/>
        <v>5.2077073387880334E-2</v>
      </c>
      <c r="S21" s="829">
        <f t="shared" si="12"/>
        <v>8.2824264138873366E-4</v>
      </c>
      <c r="T21" s="829">
        <f t="shared" si="2"/>
        <v>-3.8015045304845563E-5</v>
      </c>
      <c r="U21" s="829">
        <f t="shared" si="2"/>
        <v>1.0878655581823271E-3</v>
      </c>
      <c r="V21" s="829">
        <f t="shared" si="2"/>
        <v>5.1615621104936921E-4</v>
      </c>
    </row>
    <row r="22" spans="2:22" ht="13.15">
      <c r="B22" s="8" t="str">
        <f>RAW_DATA_INPUTS!B79</f>
        <v>Classics</v>
      </c>
      <c r="C22" s="777">
        <f>RAW_DATA_INPUTS!C79</f>
        <v>1762.7170000000001</v>
      </c>
      <c r="D22" s="777">
        <f>RAW_DATA_INPUTS!D79</f>
        <v>1328.0150000000001</v>
      </c>
      <c r="E22" s="777">
        <f>RAW_DATA_INPUTS!E79</f>
        <v>1628.5260000000001</v>
      </c>
      <c r="F22" s="778">
        <f t="shared" si="0"/>
        <v>4719.2579999999998</v>
      </c>
      <c r="G22" s="777">
        <v>1788.9929999999999</v>
      </c>
      <c r="H22" s="777">
        <v>1344.6130000000001</v>
      </c>
      <c r="I22" s="777">
        <v>1673.6210000000001</v>
      </c>
      <c r="J22" s="778">
        <f t="shared" si="3"/>
        <v>4807.2269999999999</v>
      </c>
      <c r="K22" s="779">
        <f t="shared" si="4"/>
        <v>1.0197109840442884E-3</v>
      </c>
      <c r="L22" s="779">
        <f t="shared" si="5"/>
        <v>1.0469159842802012E-3</v>
      </c>
      <c r="M22" s="779">
        <f t="shared" si="6"/>
        <v>3.1507378561033651E-3</v>
      </c>
      <c r="N22" s="779">
        <f t="shared" si="7"/>
        <v>1.342980973568824E-3</v>
      </c>
      <c r="O22" s="779">
        <f t="shared" si="8"/>
        <v>1.0435507679340779E-3</v>
      </c>
      <c r="P22" s="779">
        <f t="shared" si="9"/>
        <v>1.0724756550818729E-3</v>
      </c>
      <c r="Q22" s="779">
        <f t="shared" si="10"/>
        <v>3.0944827376023117E-3</v>
      </c>
      <c r="R22" s="779">
        <f t="shared" si="11"/>
        <v>1.370002003516931E-3</v>
      </c>
      <c r="S22" s="829">
        <f t="shared" si="12"/>
        <v>-2.383978388978956E-5</v>
      </c>
      <c r="T22" s="829">
        <f t="shared" si="2"/>
        <v>-2.5559670801671673E-5</v>
      </c>
      <c r="U22" s="829">
        <f t="shared" si="2"/>
        <v>5.6255118501053435E-5</v>
      </c>
      <c r="V22" s="829">
        <f t="shared" si="2"/>
        <v>-2.7021029948107048E-5</v>
      </c>
    </row>
    <row r="23" spans="2:22" ht="13.15">
      <c r="B23" s="8" t="str">
        <f>RAW_DATA_INPUTS!B80</f>
        <v>Computing</v>
      </c>
      <c r="C23" s="777">
        <f>RAW_DATA_INPUTS!C80</f>
        <v>52834.879000000001</v>
      </c>
      <c r="D23" s="777">
        <f>RAW_DATA_INPUTS!D80</f>
        <v>33299.730000000003</v>
      </c>
      <c r="E23" s="777">
        <f>RAW_DATA_INPUTS!E80</f>
        <v>17792.821</v>
      </c>
      <c r="F23" s="778">
        <f t="shared" si="0"/>
        <v>103927.43</v>
      </c>
      <c r="G23" s="696">
        <v>52741.220999999998</v>
      </c>
      <c r="H23" s="696">
        <v>36087.644</v>
      </c>
      <c r="I23" s="696">
        <v>19689.169000000002</v>
      </c>
      <c r="J23" s="778">
        <f t="shared" si="3"/>
        <v>108518.03399999999</v>
      </c>
      <c r="K23" s="779">
        <f t="shared" si="4"/>
        <v>3.0564354038084902E-2</v>
      </c>
      <c r="L23" s="779">
        <f t="shared" si="5"/>
        <v>2.6251224277749084E-2</v>
      </c>
      <c r="M23" s="779">
        <f t="shared" si="6"/>
        <v>3.4424083306972643E-2</v>
      </c>
      <c r="N23" s="779">
        <f t="shared" si="7"/>
        <v>2.9575107171912578E-2</v>
      </c>
      <c r="O23" s="779">
        <f t="shared" si="8"/>
        <v>3.0764872571514206E-2</v>
      </c>
      <c r="P23" s="779">
        <f t="shared" si="9"/>
        <v>2.8783835675589491E-2</v>
      </c>
      <c r="Q23" s="779">
        <f t="shared" si="10"/>
        <v>3.6404773594639749E-2</v>
      </c>
      <c r="R23" s="779">
        <f t="shared" si="11"/>
        <v>3.0926337366161075E-2</v>
      </c>
      <c r="S23" s="829">
        <f t="shared" si="12"/>
        <v>-2.0051853342930442E-4</v>
      </c>
      <c r="T23" s="829">
        <f t="shared" si="2"/>
        <v>-2.532611397840407E-3</v>
      </c>
      <c r="U23" s="829">
        <f t="shared" si="2"/>
        <v>-1.9806902876671056E-3</v>
      </c>
      <c r="V23" s="829">
        <f t="shared" si="2"/>
        <v>-1.3512301942484976E-3</v>
      </c>
    </row>
    <row r="24" spans="2:22" ht="13.15">
      <c r="B24" s="8" t="str">
        <f>RAW_DATA_INPUTS!B81</f>
        <v>Design &amp; Technology</v>
      </c>
      <c r="C24" s="777">
        <f>RAW_DATA_INPUTS!C81</f>
        <v>99028.79</v>
      </c>
      <c r="D24" s="777">
        <f>RAW_DATA_INPUTS!D81</f>
        <v>42697.588000000003</v>
      </c>
      <c r="E24" s="777">
        <f>RAW_DATA_INPUTS!E81</f>
        <v>17551.960999999999</v>
      </c>
      <c r="F24" s="778">
        <f t="shared" si="0"/>
        <v>159278.33900000001</v>
      </c>
      <c r="G24" s="696">
        <v>103018.93700000001</v>
      </c>
      <c r="H24" s="696">
        <v>44747.8</v>
      </c>
      <c r="I24" s="696">
        <v>18949.919999999998</v>
      </c>
      <c r="J24" s="778">
        <f t="shared" si="3"/>
        <v>166716.65700000001</v>
      </c>
      <c r="K24" s="779">
        <f t="shared" si="4"/>
        <v>5.7286986453080772E-2</v>
      </c>
      <c r="L24" s="779">
        <f t="shared" si="5"/>
        <v>3.365985125726028E-2</v>
      </c>
      <c r="M24" s="779">
        <f t="shared" si="6"/>
        <v>3.3958087234437689E-2</v>
      </c>
      <c r="N24" s="779">
        <f t="shared" si="7"/>
        <v>4.5326570146969128E-2</v>
      </c>
      <c r="O24" s="779">
        <f t="shared" si="8"/>
        <v>6.00927397804812E-2</v>
      </c>
      <c r="P24" s="779">
        <f t="shared" si="9"/>
        <v>3.5691255490221077E-2</v>
      </c>
      <c r="Q24" s="779">
        <f t="shared" si="10"/>
        <v>3.5037920962359331E-2</v>
      </c>
      <c r="R24" s="779">
        <f t="shared" si="11"/>
        <v>4.7512246480069485E-2</v>
      </c>
      <c r="S24" s="829">
        <f t="shared" si="12"/>
        <v>-2.8057533274004273E-3</v>
      </c>
      <c r="T24" s="829">
        <f t="shared" si="2"/>
        <v>-2.031404232960797E-3</v>
      </c>
      <c r="U24" s="829">
        <f t="shared" si="2"/>
        <v>-1.0798337279216419E-3</v>
      </c>
      <c r="V24" s="829">
        <f t="shared" si="2"/>
        <v>-2.1856763331003573E-3</v>
      </c>
    </row>
    <row r="25" spans="2:22" ht="13.15">
      <c r="B25" s="8" t="str">
        <f>RAW_DATA_INPUTS!B82</f>
        <v>Drama</v>
      </c>
      <c r="C25" s="777">
        <f>RAW_DATA_INPUTS!C82</f>
        <v>48474.684999999998</v>
      </c>
      <c r="D25" s="777">
        <f>RAW_DATA_INPUTS!D82</f>
        <v>21184.101999999999</v>
      </c>
      <c r="E25" s="777">
        <f>RAW_DATA_INPUTS!E82</f>
        <v>11393.272000000001</v>
      </c>
      <c r="F25" s="778">
        <f t="shared" si="0"/>
        <v>81052.058999999994</v>
      </c>
      <c r="G25" s="696">
        <v>47709.957000000002</v>
      </c>
      <c r="H25" s="696">
        <v>21163.274000000001</v>
      </c>
      <c r="I25" s="696">
        <v>12210.241</v>
      </c>
      <c r="J25" s="778">
        <f t="shared" si="3"/>
        <v>81083.471999999994</v>
      </c>
      <c r="K25" s="779">
        <f t="shared" si="4"/>
        <v>2.8042033260351436E-2</v>
      </c>
      <c r="L25" s="779">
        <f t="shared" si="5"/>
        <v>1.6700093746246977E-2</v>
      </c>
      <c r="M25" s="779">
        <f t="shared" si="6"/>
        <v>2.2042763453136455E-2</v>
      </c>
      <c r="N25" s="779">
        <f t="shared" si="7"/>
        <v>2.3065357542558125E-2</v>
      </c>
      <c r="O25" s="779">
        <f t="shared" si="8"/>
        <v>2.7830048672885719E-2</v>
      </c>
      <c r="P25" s="779">
        <f t="shared" si="9"/>
        <v>1.6880021349508868E-2</v>
      </c>
      <c r="Q25" s="779">
        <f t="shared" si="10"/>
        <v>2.2576425604401464E-2</v>
      </c>
      <c r="R25" s="779">
        <f t="shared" si="11"/>
        <v>2.3107816438064806E-2</v>
      </c>
      <c r="S25" s="829">
        <f t="shared" si="12"/>
        <v>2.1198458746571683E-4</v>
      </c>
      <c r="T25" s="829">
        <f t="shared" si="2"/>
        <v>-1.7992760326189169E-4</v>
      </c>
      <c r="U25" s="829">
        <f t="shared" si="2"/>
        <v>-5.3366215126500818E-4</v>
      </c>
      <c r="V25" s="829">
        <f t="shared" si="2"/>
        <v>-4.2458895506681388E-5</v>
      </c>
    </row>
    <row r="26" spans="2:22" ht="13.15">
      <c r="B26" s="8" t="str">
        <f>RAW_DATA_INPUTS!B83</f>
        <v>English</v>
      </c>
      <c r="C26" s="777">
        <f>RAW_DATA_INPUTS!C83</f>
        <v>268968.29800000001</v>
      </c>
      <c r="D26" s="777">
        <f>RAW_DATA_INPUTS!D83</f>
        <v>215058.712</v>
      </c>
      <c r="E26" s="777">
        <f>RAW_DATA_INPUTS!E83</f>
        <v>38929.345000000001</v>
      </c>
      <c r="F26" s="778">
        <f t="shared" si="0"/>
        <v>522956.35499999998</v>
      </c>
      <c r="G26" s="696">
        <v>265077.962</v>
      </c>
      <c r="H26" s="696">
        <v>210480.02799999999</v>
      </c>
      <c r="I26" s="696">
        <v>41924.762999999999</v>
      </c>
      <c r="J26" s="778">
        <f t="shared" si="3"/>
        <v>517482.75299999997</v>
      </c>
      <c r="K26" s="779">
        <f t="shared" si="4"/>
        <v>0.15559498650679457</v>
      </c>
      <c r="L26" s="779">
        <f t="shared" si="5"/>
        <v>0.16953754524723916</v>
      </c>
      <c r="M26" s="779">
        <f t="shared" si="6"/>
        <v>7.5317287537815331E-2</v>
      </c>
      <c r="N26" s="779">
        <f t="shared" si="7"/>
        <v>0.14882009730595436</v>
      </c>
      <c r="O26" s="779">
        <f t="shared" si="8"/>
        <v>0.1546245909332794</v>
      </c>
      <c r="P26" s="779">
        <f t="shared" si="9"/>
        <v>0.16788079983679385</v>
      </c>
      <c r="Q26" s="779">
        <f t="shared" si="10"/>
        <v>7.7517822363347547E-2</v>
      </c>
      <c r="R26" s="779">
        <f t="shared" si="11"/>
        <v>0.14747637429966529</v>
      </c>
      <c r="S26" s="829">
        <f t="shared" si="12"/>
        <v>9.7039557351516481E-4</v>
      </c>
      <c r="T26" s="829">
        <f t="shared" si="2"/>
        <v>1.6567454104453039E-3</v>
      </c>
      <c r="U26" s="829">
        <f t="shared" si="2"/>
        <v>-2.200534825532216E-3</v>
      </c>
      <c r="V26" s="829">
        <f t="shared" si="2"/>
        <v>1.3437230062890715E-3</v>
      </c>
    </row>
    <row r="27" spans="2:22" ht="13.15">
      <c r="B27" s="8" t="str">
        <f>RAW_DATA_INPUTS!B84</f>
        <v>Food</v>
      </c>
      <c r="C27" s="777">
        <f>RAW_DATA_INPUTS!C84</f>
        <v>15324.109</v>
      </c>
      <c r="D27" s="777">
        <f>RAW_DATA_INPUTS!D84</f>
        <v>16833.23</v>
      </c>
      <c r="E27" s="777">
        <f>RAW_DATA_INPUTS!E84</f>
        <v>1419.299</v>
      </c>
      <c r="F27" s="778">
        <f t="shared" si="0"/>
        <v>33576.637999999999</v>
      </c>
      <c r="G27" s="696">
        <v>14743.894</v>
      </c>
      <c r="H27" s="696">
        <v>16694.096000000001</v>
      </c>
      <c r="I27" s="696">
        <v>1917.617</v>
      </c>
      <c r="J27" s="778">
        <f t="shared" si="3"/>
        <v>33355.607000000004</v>
      </c>
      <c r="K27" s="779">
        <f t="shared" si="4"/>
        <v>8.8648162285789138E-3</v>
      </c>
      <c r="L27" s="779">
        <f t="shared" si="5"/>
        <v>1.3270164534335088E-2</v>
      </c>
      <c r="M27" s="779">
        <f t="shared" si="6"/>
        <v>2.7459427042796059E-3</v>
      </c>
      <c r="N27" s="779">
        <f t="shared" si="7"/>
        <v>9.5550584414770233E-3</v>
      </c>
      <c r="O27" s="779">
        <f t="shared" si="8"/>
        <v>8.6003700998487104E-3</v>
      </c>
      <c r="P27" s="779">
        <f t="shared" si="9"/>
        <v>1.3315364007041188E-2</v>
      </c>
      <c r="Q27" s="779">
        <f t="shared" si="10"/>
        <v>3.545625146812051E-3</v>
      </c>
      <c r="R27" s="779">
        <f t="shared" si="11"/>
        <v>9.5059476946945456E-3</v>
      </c>
      <c r="S27" s="829">
        <f t="shared" si="12"/>
        <v>2.6444612873020336E-4</v>
      </c>
      <c r="T27" s="829">
        <f t="shared" si="2"/>
        <v>-4.5199472706100932E-5</v>
      </c>
      <c r="U27" s="829">
        <f t="shared" si="2"/>
        <v>-7.9968244253244506E-4</v>
      </c>
      <c r="V27" s="829">
        <f t="shared" si="2"/>
        <v>4.9110746782477649E-5</v>
      </c>
    </row>
    <row r="28" spans="2:22" ht="13.15">
      <c r="B28" s="8" t="str">
        <f>RAW_DATA_INPUTS!B85</f>
        <v>Geography</v>
      </c>
      <c r="C28" s="777">
        <f>RAW_DATA_INPUTS!C85</f>
        <v>104099.564</v>
      </c>
      <c r="D28" s="777">
        <f>RAW_DATA_INPUTS!D85</f>
        <v>59587.726999999999</v>
      </c>
      <c r="E28" s="777">
        <f>RAW_DATA_INPUTS!E85</f>
        <v>20702.124</v>
      </c>
      <c r="F28" s="778">
        <f t="shared" si="0"/>
        <v>184389.41500000001</v>
      </c>
      <c r="G28" s="696">
        <v>102024.84299999999</v>
      </c>
      <c r="H28" s="696">
        <v>58042.082000000002</v>
      </c>
      <c r="I28" s="696">
        <v>21866.308000000001</v>
      </c>
      <c r="J28" s="778">
        <f t="shared" si="3"/>
        <v>181933.23299999998</v>
      </c>
      <c r="K28" s="779">
        <f t="shared" si="4"/>
        <v>6.0220369375810961E-2</v>
      </c>
      <c r="L28" s="779">
        <f t="shared" si="5"/>
        <v>4.6974878945813807E-2</v>
      </c>
      <c r="M28" s="779">
        <f t="shared" si="6"/>
        <v>4.0052762920914996E-2</v>
      </c>
      <c r="N28" s="779">
        <f t="shared" si="7"/>
        <v>5.2472544639959491E-2</v>
      </c>
      <c r="O28" s="779">
        <f t="shared" si="8"/>
        <v>5.9512867440511916E-2</v>
      </c>
      <c r="P28" s="779">
        <f t="shared" si="9"/>
        <v>4.6294896684224963E-2</v>
      </c>
      <c r="Q28" s="779">
        <f t="shared" si="10"/>
        <v>4.0430248330473463E-2</v>
      </c>
      <c r="R28" s="779">
        <f t="shared" si="11"/>
        <v>5.1848788026093336E-2</v>
      </c>
      <c r="S28" s="829">
        <f t="shared" si="12"/>
        <v>7.0750193529904581E-4</v>
      </c>
      <c r="T28" s="829">
        <f t="shared" si="2"/>
        <v>6.7998226158884345E-4</v>
      </c>
      <c r="U28" s="829">
        <f t="shared" si="2"/>
        <v>-3.7748540955846732E-4</v>
      </c>
      <c r="V28" s="829">
        <f t="shared" si="2"/>
        <v>6.2375661386615544E-4</v>
      </c>
    </row>
    <row r="29" spans="2:22" ht="13.15">
      <c r="B29" s="8" t="str">
        <f>RAW_DATA_INPUTS!B86</f>
        <v>History</v>
      </c>
      <c r="C29" s="777">
        <f>RAW_DATA_INPUTS!C86</f>
        <v>107827.75</v>
      </c>
      <c r="D29" s="777">
        <f>RAW_DATA_INPUTS!D86</f>
        <v>65170.345999999998</v>
      </c>
      <c r="E29" s="777">
        <f>RAW_DATA_INPUTS!E86</f>
        <v>26353.055</v>
      </c>
      <c r="F29" s="778">
        <f t="shared" si="0"/>
        <v>199351.15099999998</v>
      </c>
      <c r="G29" s="696">
        <v>105324.67600000001</v>
      </c>
      <c r="H29" s="696">
        <v>62684.402000000002</v>
      </c>
      <c r="I29" s="696">
        <v>27553.632000000001</v>
      </c>
      <c r="J29" s="778">
        <f t="shared" si="3"/>
        <v>195562.71000000002</v>
      </c>
      <c r="K29" s="779">
        <f t="shared" si="4"/>
        <v>6.2377080983380497E-2</v>
      </c>
      <c r="L29" s="779">
        <f t="shared" si="5"/>
        <v>5.1375833050433369E-2</v>
      </c>
      <c r="M29" s="779">
        <f t="shared" si="6"/>
        <v>5.0985718381207336E-2</v>
      </c>
      <c r="N29" s="779">
        <f t="shared" si="7"/>
        <v>5.6730274727943598E-2</v>
      </c>
      <c r="O29" s="779">
        <f t="shared" si="8"/>
        <v>6.1437717488110888E-2</v>
      </c>
      <c r="P29" s="779">
        <f t="shared" si="9"/>
        <v>4.9997653673112978E-2</v>
      </c>
      <c r="Q29" s="779">
        <f t="shared" si="10"/>
        <v>5.0945966011568124E-2</v>
      </c>
      <c r="R29" s="779">
        <f t="shared" si="11"/>
        <v>5.573302540387641E-2</v>
      </c>
      <c r="S29" s="829">
        <f t="shared" si="12"/>
        <v>9.3936349526960866E-4</v>
      </c>
      <c r="T29" s="829">
        <f t="shared" si="2"/>
        <v>1.3781793773203904E-3</v>
      </c>
      <c r="U29" s="829">
        <f t="shared" si="2"/>
        <v>3.9752369639212137E-5</v>
      </c>
      <c r="V29" s="829">
        <f t="shared" si="2"/>
        <v>9.9724932406718841E-4</v>
      </c>
    </row>
    <row r="30" spans="2:22" ht="13.15">
      <c r="B30" s="8" t="str">
        <f>RAW_DATA_INPUTS!B87</f>
        <v>Mathematics</v>
      </c>
      <c r="C30" s="777">
        <f>RAW_DATA_INPUTS!C87</f>
        <v>263581.61200000002</v>
      </c>
      <c r="D30" s="777">
        <f>RAW_DATA_INPUTS!D87</f>
        <v>207721.85800000001</v>
      </c>
      <c r="E30" s="777">
        <f>RAW_DATA_INPUTS!E87</f>
        <v>58806.623</v>
      </c>
      <c r="F30" s="778">
        <f t="shared" si="0"/>
        <v>530110.09299999999</v>
      </c>
      <c r="G30" s="696">
        <v>258782.79</v>
      </c>
      <c r="H30" s="696">
        <v>202823.462</v>
      </c>
      <c r="I30" s="696">
        <v>60290.866000000002</v>
      </c>
      <c r="J30" s="778">
        <f t="shared" si="3"/>
        <v>521897.11799999996</v>
      </c>
      <c r="K30" s="779">
        <f t="shared" si="4"/>
        <v>0.15247885221989679</v>
      </c>
      <c r="L30" s="779">
        <f t="shared" si="5"/>
        <v>0.16375367252973966</v>
      </c>
      <c r="M30" s="779">
        <f t="shared" si="6"/>
        <v>0.11377420641469575</v>
      </c>
      <c r="N30" s="779">
        <f t="shared" si="7"/>
        <v>0.15085586945994475</v>
      </c>
      <c r="O30" s="779">
        <f t="shared" si="8"/>
        <v>0.15095250749031619</v>
      </c>
      <c r="P30" s="779">
        <f t="shared" si="9"/>
        <v>0.16177385260623192</v>
      </c>
      <c r="Q30" s="779">
        <f t="shared" si="10"/>
        <v>0.11147628051517884</v>
      </c>
      <c r="R30" s="779">
        <f t="shared" si="11"/>
        <v>0.14873441534791515</v>
      </c>
      <c r="S30" s="829">
        <f t="shared" si="12"/>
        <v>1.5263447295806032E-3</v>
      </c>
      <c r="T30" s="829">
        <f t="shared" si="2"/>
        <v>1.9798199235077363E-3</v>
      </c>
      <c r="U30" s="829">
        <f t="shared" si="2"/>
        <v>2.2979258995169116E-3</v>
      </c>
      <c r="V30" s="829">
        <f t="shared" si="2"/>
        <v>2.1214541120296027E-3</v>
      </c>
    </row>
    <row r="31" spans="2:22" ht="13.15">
      <c r="B31" s="8" t="str">
        <f>RAW_DATA_INPUTS!B88</f>
        <v>Modern Foreign Languages</v>
      </c>
      <c r="C31" s="777">
        <f>RAW_DATA_INPUTS!C88</f>
        <v>146324.386</v>
      </c>
      <c r="D31" s="777">
        <f>RAW_DATA_INPUTS!D88</f>
        <v>72865.377999999997</v>
      </c>
      <c r="E31" s="777">
        <f>RAW_DATA_INPUTS!E88</f>
        <v>21152.616000000002</v>
      </c>
      <c r="F31" s="778">
        <f t="shared" si="0"/>
        <v>240342.38</v>
      </c>
      <c r="G31" s="696">
        <v>147928.796</v>
      </c>
      <c r="H31" s="696">
        <v>72584.285000000003</v>
      </c>
      <c r="I31" s="696">
        <v>22300.024000000001</v>
      </c>
      <c r="J31" s="778">
        <f t="shared" si="3"/>
        <v>242813.10500000001</v>
      </c>
      <c r="K31" s="779">
        <f t="shared" si="4"/>
        <v>8.4646930640446705E-2</v>
      </c>
      <c r="L31" s="779">
        <f t="shared" si="5"/>
        <v>5.7442068748334102E-2</v>
      </c>
      <c r="M31" s="779">
        <f t="shared" si="6"/>
        <v>4.092433770588725E-2</v>
      </c>
      <c r="N31" s="779">
        <f t="shared" si="7"/>
        <v>6.8395337462424877E-2</v>
      </c>
      <c r="O31" s="779">
        <f t="shared" si="8"/>
        <v>8.6289442532957686E-2</v>
      </c>
      <c r="P31" s="779">
        <f t="shared" si="9"/>
        <v>5.7893891107719732E-2</v>
      </c>
      <c r="Q31" s="779">
        <f t="shared" si="10"/>
        <v>4.1232178202900927E-2</v>
      </c>
      <c r="R31" s="779">
        <f t="shared" si="11"/>
        <v>6.9198820927359364E-2</v>
      </c>
      <c r="S31" s="829">
        <f t="shared" si="12"/>
        <v>-1.6425118925109811E-3</v>
      </c>
      <c r="T31" s="829">
        <f t="shared" si="2"/>
        <v>-4.5182235938562992E-4</v>
      </c>
      <c r="U31" s="829">
        <f t="shared" si="2"/>
        <v>-3.0784049701367694E-4</v>
      </c>
      <c r="V31" s="829">
        <f t="shared" si="2"/>
        <v>-8.0348346493448741E-4</v>
      </c>
    </row>
    <row r="32" spans="2:22" ht="13.15">
      <c r="B32" s="8" t="str">
        <f>RAW_DATA_INPUTS!B89</f>
        <v>Music</v>
      </c>
      <c r="C32" s="777">
        <f>RAW_DATA_INPUTS!C89</f>
        <v>53532.716999999997</v>
      </c>
      <c r="D32" s="777">
        <f>RAW_DATA_INPUTS!D89</f>
        <v>17069.532999999999</v>
      </c>
      <c r="E32" s="777">
        <f>RAW_DATA_INPUTS!E89</f>
        <v>8970.6740000000009</v>
      </c>
      <c r="F32" s="778">
        <f t="shared" si="0"/>
        <v>79572.923999999999</v>
      </c>
      <c r="G32" s="696">
        <v>53677.347000000002</v>
      </c>
      <c r="H32" s="696">
        <v>17288.312999999998</v>
      </c>
      <c r="I32" s="696">
        <v>9782.6299999999992</v>
      </c>
      <c r="J32" s="778">
        <f t="shared" si="3"/>
        <v>80748.290000000008</v>
      </c>
      <c r="K32" s="779">
        <f t="shared" si="4"/>
        <v>3.096804508644008E-2</v>
      </c>
      <c r="L32" s="779">
        <f t="shared" si="5"/>
        <v>1.3456449619844938E-2</v>
      </c>
      <c r="M32" s="779">
        <f t="shared" si="6"/>
        <v>1.7355720551321993E-2</v>
      </c>
      <c r="N32" s="779">
        <f t="shared" si="7"/>
        <v>2.2644433286596759E-2</v>
      </c>
      <c r="O32" s="779">
        <f t="shared" si="8"/>
        <v>3.1310931167709416E-2</v>
      </c>
      <c r="P32" s="779">
        <f t="shared" si="9"/>
        <v>1.3789316933523218E-2</v>
      </c>
      <c r="Q32" s="779">
        <f t="shared" si="10"/>
        <v>1.808783449977653E-2</v>
      </c>
      <c r="R32" s="779">
        <f t="shared" si="11"/>
        <v>2.3012293590580636E-2</v>
      </c>
      <c r="S32" s="829">
        <f t="shared" si="12"/>
        <v>-3.4288608126933559E-4</v>
      </c>
      <c r="T32" s="829">
        <f t="shared" si="2"/>
        <v>-3.3286731367828011E-4</v>
      </c>
      <c r="U32" s="829">
        <f t="shared" si="2"/>
        <v>-7.3211394845453664E-4</v>
      </c>
      <c r="V32" s="829">
        <f t="shared" si="2"/>
        <v>-3.6786030398387737E-4</v>
      </c>
    </row>
    <row r="33" spans="1:22" ht="13.15">
      <c r="B33" s="8" t="str">
        <f>RAW_DATA_INPUTS!B90</f>
        <v>Others</v>
      </c>
      <c r="C33" s="777">
        <f>RAW_DATA_INPUTS!C90</f>
        <v>38633.877999999997</v>
      </c>
      <c r="D33" s="777">
        <f>RAW_DATA_INPUTS!D90</f>
        <v>50955.684999999998</v>
      </c>
      <c r="E33" s="777">
        <f>RAW_DATA_INPUTS!E90</f>
        <v>92336.835000000006</v>
      </c>
      <c r="F33" s="778">
        <f t="shared" si="0"/>
        <v>181926.39799999999</v>
      </c>
      <c r="G33" s="696">
        <v>39218.224000000002</v>
      </c>
      <c r="H33" s="696">
        <v>49071.608</v>
      </c>
      <c r="I33" s="696">
        <v>94268.915999999997</v>
      </c>
      <c r="J33" s="778">
        <f t="shared" si="3"/>
        <v>182558.74799999999</v>
      </c>
      <c r="K33" s="779">
        <f t="shared" si="4"/>
        <v>2.2349242534579844E-2</v>
      </c>
      <c r="L33" s="779">
        <f t="shared" si="5"/>
        <v>4.0169968800387708E-2</v>
      </c>
      <c r="M33" s="779">
        <f t="shared" si="6"/>
        <v>0.17864569650547191</v>
      </c>
      <c r="N33" s="779">
        <f t="shared" si="7"/>
        <v>5.1771632554081459E-2</v>
      </c>
      <c r="O33" s="779">
        <f t="shared" si="8"/>
        <v>2.2876672950766543E-2</v>
      </c>
      <c r="P33" s="779">
        <f t="shared" si="9"/>
        <v>3.9139964388058772E-2</v>
      </c>
      <c r="Q33" s="779">
        <f t="shared" si="10"/>
        <v>0.17430083229983509</v>
      </c>
      <c r="R33" s="779">
        <f t="shared" si="11"/>
        <v>5.2027052294294093E-2</v>
      </c>
      <c r="S33" s="829">
        <f t="shared" si="12"/>
        <v>-5.2743041618669856E-4</v>
      </c>
      <c r="T33" s="829">
        <f t="shared" si="2"/>
        <v>1.0300044123289359E-3</v>
      </c>
      <c r="U33" s="829">
        <f t="shared" si="2"/>
        <v>4.344864205636817E-3</v>
      </c>
      <c r="V33" s="829">
        <f t="shared" si="2"/>
        <v>-2.5541974021263403E-4</v>
      </c>
    </row>
    <row r="34" spans="1:22" ht="13.15">
      <c r="B34" s="8" t="str">
        <f>RAW_DATA_INPUTS!B91</f>
        <v>Physical Education</v>
      </c>
      <c r="C34" s="777">
        <f>RAW_DATA_INPUTS!C91</f>
        <v>152262.899</v>
      </c>
      <c r="D34" s="777">
        <f>RAW_DATA_INPUTS!D91</f>
        <v>107251.42200000001</v>
      </c>
      <c r="E34" s="777">
        <f>RAW_DATA_INPUTS!E91</f>
        <v>27555.284</v>
      </c>
      <c r="F34" s="778">
        <f t="shared" si="0"/>
        <v>287069.60499999998</v>
      </c>
      <c r="G34" s="696">
        <v>151024.65400000001</v>
      </c>
      <c r="H34" s="696">
        <v>107713.9</v>
      </c>
      <c r="I34" s="696">
        <v>29322.645</v>
      </c>
      <c r="J34" s="778">
        <f t="shared" si="3"/>
        <v>288061.19900000002</v>
      </c>
      <c r="K34" s="779">
        <f t="shared" si="4"/>
        <v>8.8082290335162197E-2</v>
      </c>
      <c r="L34" s="779">
        <f t="shared" si="5"/>
        <v>8.4549668511712014E-2</v>
      </c>
      <c r="M34" s="779">
        <f t="shared" si="6"/>
        <v>5.3311691943806451E-2</v>
      </c>
      <c r="N34" s="779">
        <f t="shared" si="7"/>
        <v>8.1692718983560078E-2</v>
      </c>
      <c r="O34" s="779">
        <f t="shared" si="8"/>
        <v>8.8095310411319905E-2</v>
      </c>
      <c r="P34" s="779">
        <f t="shared" si="9"/>
        <v>8.5913594070504543E-2</v>
      </c>
      <c r="Q34" s="779">
        <f t="shared" si="10"/>
        <v>5.42168261352724E-2</v>
      </c>
      <c r="R34" s="779">
        <f t="shared" si="11"/>
        <v>8.209398469543655E-2</v>
      </c>
      <c r="S34" s="829">
        <f t="shared" si="12"/>
        <v>-1.3020076157707616E-5</v>
      </c>
      <c r="T34" s="829">
        <f t="shared" ref="T34:V36" si="13">L34-P34</f>
        <v>-1.3639255587925281E-3</v>
      </c>
      <c r="U34" s="829">
        <f t="shared" si="13"/>
        <v>-9.0513419146594914E-4</v>
      </c>
      <c r="V34" s="829">
        <f t="shared" si="13"/>
        <v>-4.0126571187647231E-4</v>
      </c>
    </row>
    <row r="35" spans="1:22" ht="13.15">
      <c r="B35" s="8" t="str">
        <f>RAW_DATA_INPUTS!B92</f>
        <v>Physics</v>
      </c>
      <c r="C35" s="777">
        <f>RAW_DATA_INPUTS!C92</f>
        <v>76781.606</v>
      </c>
      <c r="D35" s="777">
        <f>RAW_DATA_INPUTS!D92</f>
        <v>80050.816999999995</v>
      </c>
      <c r="E35" s="777">
        <f>RAW_DATA_INPUTS!E92</f>
        <v>24298.194</v>
      </c>
      <c r="F35" s="778">
        <f t="shared" si="0"/>
        <v>181130.617</v>
      </c>
      <c r="G35" s="696">
        <v>73028.767999999996</v>
      </c>
      <c r="H35" s="696">
        <v>78061.351999999999</v>
      </c>
      <c r="I35" s="696">
        <v>25283.282999999999</v>
      </c>
      <c r="J35" s="778">
        <f t="shared" si="3"/>
        <v>176373.40299999999</v>
      </c>
      <c r="K35" s="779">
        <f t="shared" si="4"/>
        <v>4.4417253030838662E-2</v>
      </c>
      <c r="L35" s="779">
        <f t="shared" si="5"/>
        <v>6.3106576260049216E-2</v>
      </c>
      <c r="M35" s="779">
        <f t="shared" si="6"/>
        <v>4.7010142712332281E-2</v>
      </c>
      <c r="N35" s="779">
        <f t="shared" si="7"/>
        <v>5.1545173491634025E-2</v>
      </c>
      <c r="O35" s="779">
        <f t="shared" si="8"/>
        <v>4.259895199572028E-2</v>
      </c>
      <c r="P35" s="779">
        <f t="shared" si="9"/>
        <v>6.2262449956066661E-2</v>
      </c>
      <c r="Q35" s="779">
        <f t="shared" si="10"/>
        <v>4.6748148352233856E-2</v>
      </c>
      <c r="R35" s="779">
        <f t="shared" si="11"/>
        <v>5.0264303199557471E-2</v>
      </c>
      <c r="S35" s="829">
        <f t="shared" si="12"/>
        <v>1.8183010351183818E-3</v>
      </c>
      <c r="T35" s="829">
        <f t="shared" si="13"/>
        <v>8.44126303982555E-4</v>
      </c>
      <c r="U35" s="829">
        <f t="shared" si="13"/>
        <v>2.6199436009842481E-4</v>
      </c>
      <c r="V35" s="829">
        <f t="shared" si="13"/>
        <v>1.2808702920765538E-3</v>
      </c>
    </row>
    <row r="36" spans="1:22" ht="13.15">
      <c r="B36" s="8" t="str">
        <f>RAW_DATA_INPUTS!B93</f>
        <v>Religious Education</v>
      </c>
      <c r="C36" s="777">
        <f>RAW_DATA_INPUTS!C93</f>
        <v>63821.644</v>
      </c>
      <c r="D36" s="777">
        <f>RAW_DATA_INPUTS!D93</f>
        <v>41440.14</v>
      </c>
      <c r="E36" s="777">
        <f>RAW_DATA_INPUTS!E93</f>
        <v>13239.49</v>
      </c>
      <c r="F36" s="778">
        <f t="shared" si="0"/>
        <v>118501.274</v>
      </c>
      <c r="G36" s="696">
        <v>63073.434999999998</v>
      </c>
      <c r="H36" s="696">
        <v>42663.349000000002</v>
      </c>
      <c r="I36" s="696">
        <v>14285.362999999999</v>
      </c>
      <c r="J36" s="778">
        <f t="shared" si="3"/>
        <v>120022.147</v>
      </c>
      <c r="K36" s="779">
        <f t="shared" si="4"/>
        <v>3.6920067944295226E-2</v>
      </c>
      <c r="L36" s="779">
        <f t="shared" si="5"/>
        <v>3.2668565458077913E-2</v>
      </c>
      <c r="M36" s="779">
        <f t="shared" si="6"/>
        <v>2.5614673845245291E-2</v>
      </c>
      <c r="N36" s="779">
        <f t="shared" si="7"/>
        <v>3.3722453047844811E-2</v>
      </c>
      <c r="O36" s="779">
        <f t="shared" si="8"/>
        <v>3.6791832908507828E-2</v>
      </c>
      <c r="P36" s="779">
        <f t="shared" si="9"/>
        <v>3.4028678264126228E-2</v>
      </c>
      <c r="Q36" s="779">
        <f t="shared" si="10"/>
        <v>2.6413273497334681E-2</v>
      </c>
      <c r="R36" s="779">
        <f t="shared" si="11"/>
        <v>3.4204871510416214E-2</v>
      </c>
      <c r="S36" s="829">
        <f t="shared" si="12"/>
        <v>1.282350357873982E-4</v>
      </c>
      <c r="T36" s="829">
        <f t="shared" si="13"/>
        <v>-1.360112806048315E-3</v>
      </c>
      <c r="U36" s="829">
        <f t="shared" si="13"/>
        <v>-7.9859965208938996E-4</v>
      </c>
      <c r="V36" s="829">
        <f t="shared" si="13"/>
        <v>-4.8241846257140314E-4</v>
      </c>
    </row>
    <row r="37" spans="1:22" ht="13.15">
      <c r="B37" s="8" t="str">
        <f>RAW_DATA_INPUTS!B94</f>
        <v>Total</v>
      </c>
      <c r="C37" s="778">
        <f>SUM(C18:C36)</f>
        <v>1728643.7309999999</v>
      </c>
      <c r="D37" s="778">
        <f t="shared" ref="D37:J37" si="14">SUM(D18:D36)</f>
        <v>1268501.9809999999</v>
      </c>
      <c r="E37" s="778">
        <f t="shared" si="14"/>
        <v>516871.30900000007</v>
      </c>
      <c r="F37" s="778">
        <f t="shared" si="14"/>
        <v>3514017.0210000006</v>
      </c>
      <c r="G37" s="778">
        <f t="shared" si="14"/>
        <v>1714332.503</v>
      </c>
      <c r="H37" s="778">
        <f t="shared" si="14"/>
        <v>1253746.8739999998</v>
      </c>
      <c r="I37" s="778">
        <f t="shared" si="14"/>
        <v>540840.30900000001</v>
      </c>
      <c r="J37" s="778">
        <f t="shared" si="14"/>
        <v>3508919.6859999998</v>
      </c>
      <c r="K37" s="780">
        <f>SUM(K18:K36)</f>
        <v>1.0000000000000002</v>
      </c>
      <c r="L37" s="780">
        <f t="shared" ref="L37:R37" si="15">SUM(L18:L36)</f>
        <v>1</v>
      </c>
      <c r="M37" s="780">
        <f t="shared" si="15"/>
        <v>0.99999999999999978</v>
      </c>
      <c r="N37" s="780">
        <f t="shared" si="15"/>
        <v>0.99999999999999978</v>
      </c>
      <c r="O37" s="780">
        <f t="shared" si="15"/>
        <v>1</v>
      </c>
      <c r="P37" s="780">
        <f t="shared" si="15"/>
        <v>1</v>
      </c>
      <c r="Q37" s="780">
        <f t="shared" si="15"/>
        <v>1</v>
      </c>
      <c r="R37" s="780">
        <f t="shared" si="15"/>
        <v>0.99999999999999989</v>
      </c>
      <c r="S37" s="781"/>
      <c r="T37" s="781"/>
      <c r="U37" s="781"/>
      <c r="V37" s="781"/>
    </row>
    <row r="38" spans="1:22">
      <c r="A38" s="1091">
        <f>SUM(K38:R38)</f>
        <v>0</v>
      </c>
      <c r="B38" s="1080"/>
      <c r="C38" s="1080"/>
      <c r="D38" s="1080"/>
      <c r="E38" s="1080"/>
      <c r="F38" s="1080"/>
      <c r="G38" s="1080"/>
      <c r="H38" s="1080"/>
      <c r="I38" s="1080"/>
      <c r="J38" s="1080"/>
      <c r="K38" s="1098">
        <f>1-K37</f>
        <v>0</v>
      </c>
      <c r="L38" s="1098">
        <f t="shared" ref="L38:R38" si="16">1-L37</f>
        <v>0</v>
      </c>
      <c r="M38" s="1098">
        <f t="shared" si="16"/>
        <v>0</v>
      </c>
      <c r="N38" s="1098">
        <f t="shared" si="16"/>
        <v>0</v>
      </c>
      <c r="O38" s="1098">
        <f t="shared" si="16"/>
        <v>0</v>
      </c>
      <c r="P38" s="1098">
        <f t="shared" si="16"/>
        <v>0</v>
      </c>
      <c r="Q38" s="1098">
        <f t="shared" si="16"/>
        <v>0</v>
      </c>
      <c r="R38" s="1098">
        <f t="shared" si="16"/>
        <v>0</v>
      </c>
    </row>
  </sheetData>
  <mergeCells count="9">
    <mergeCell ref="B15:B17"/>
    <mergeCell ref="C16:J16"/>
    <mergeCell ref="C15:F15"/>
    <mergeCell ref="G15:J15"/>
    <mergeCell ref="S15:V15"/>
    <mergeCell ref="O15:R15"/>
    <mergeCell ref="S16:V16"/>
    <mergeCell ref="K15:N15"/>
    <mergeCell ref="K16:R16"/>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C3B18141-414D-4B13-ACAF-6C658C2F41BA}">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3</vt:i4>
      </vt:variant>
    </vt:vector>
  </HeadingPairs>
  <TitlesOfParts>
    <vt:vector size="101" baseType="lpstr">
      <vt:lpstr>Title_&amp;_Contents</vt:lpstr>
      <vt:lpstr>Details</vt:lpstr>
      <vt:lpstr>Map_of_sheets</vt:lpstr>
      <vt:lpstr>Subject_groupings_defined</vt:lpstr>
      <vt:lpstr>FINAL_OUTPUTS_OF_ITT_PLACES</vt:lpstr>
      <vt:lpstr>USER_TESTING_TAB</vt:lpstr>
      <vt:lpstr>SUMMARY_OUTPUTS</vt:lpstr>
      <vt:lpstr>Entrant_need_charts_over_time</vt:lpstr>
      <vt:lpstr>Teacher_need_charts_over_time</vt:lpstr>
      <vt:lpstr>Pupil_Projections_scenarios</vt:lpstr>
      <vt:lpstr>RAW_DATA_INPUTS</vt:lpstr>
      <vt:lpstr>Policy_assumptions_PRIM</vt:lpstr>
      <vt:lpstr>Policy_assumptions_SEC</vt:lpstr>
      <vt:lpstr>Data_selected_by_user_testing</vt:lpstr>
      <vt:lpstr>Increased_EBacc_scenario_data</vt:lpstr>
      <vt:lpstr>Calc_PRIM_retirement_rates</vt:lpstr>
      <vt:lpstr>Calc_SEC_retirement_rates</vt:lpstr>
      <vt:lpstr>Calc_PRIM_death_rates</vt:lpstr>
      <vt:lpstr>Calc_SEC_death_rates</vt:lpstr>
      <vt:lpstr>Calculation_PRIM_wastage_rates</vt:lpstr>
      <vt:lpstr>Calculation_SEC_wastage_rates</vt:lpstr>
      <vt:lpstr>Projected_PRIM_wastage_rates</vt:lpstr>
      <vt:lpstr>Projected_SEC_wastage_rates</vt:lpstr>
      <vt:lpstr>Group_1_rates</vt:lpstr>
      <vt:lpstr>Group_2_rates</vt:lpstr>
      <vt:lpstr>Group_3_rates</vt:lpstr>
      <vt:lpstr>Stock_calculations</vt:lpstr>
      <vt:lpstr>Stock_ages_breakdowns</vt:lpstr>
      <vt:lpstr>Pupils_data_scenarios</vt:lpstr>
      <vt:lpstr>Calc_Primary_teacher_need</vt:lpstr>
      <vt:lpstr>Calc_overall_Sec_teacher_need</vt:lpstr>
      <vt:lpstr>Teacher_need_by_subject</vt:lpstr>
      <vt:lpstr>Forecast_stock_figures</vt:lpstr>
      <vt:lpstr>Entrant_age_breakdowns</vt:lpstr>
      <vt:lpstr>Primary_1</vt:lpstr>
      <vt:lpstr>Art_&amp;_Design_1</vt:lpstr>
      <vt:lpstr>Biology_1</vt:lpstr>
      <vt:lpstr>Business_Studies_1</vt:lpstr>
      <vt:lpstr>Chemistry_1</vt:lpstr>
      <vt:lpstr>Classics_1</vt:lpstr>
      <vt:lpstr>Computing_1</vt:lpstr>
      <vt:lpstr>Design_&amp;_Technology_1</vt:lpstr>
      <vt:lpstr>Drama_1</vt:lpstr>
      <vt:lpstr>English_1</vt:lpstr>
      <vt:lpstr>Food_1</vt:lpstr>
      <vt:lpstr>Geography_1</vt:lpstr>
      <vt:lpstr>History_1</vt:lpstr>
      <vt:lpstr>Mathematics_1</vt:lpstr>
      <vt:lpstr>Modern_Foreign_Languages_1</vt:lpstr>
      <vt:lpstr>Music_1</vt:lpstr>
      <vt:lpstr>Others_1</vt:lpstr>
      <vt:lpstr>Physical_Education_1</vt:lpstr>
      <vt:lpstr>Physics_1</vt:lpstr>
      <vt:lpstr>Religious_Education_1</vt:lpstr>
      <vt:lpstr>OUTPUTS_FOR_SECTION_2_OF_MODEL</vt:lpstr>
      <vt:lpstr>Calc_PRIM_entrant_rates</vt:lpstr>
      <vt:lpstr>Calc_SEC_entrant_rates</vt:lpstr>
      <vt:lpstr>Calc_PRIM_part-time_entrants</vt:lpstr>
      <vt:lpstr>Calc_SEC_part-time_entrants</vt:lpstr>
      <vt:lpstr>Primary_2</vt:lpstr>
      <vt:lpstr>Art_&amp;_Design_2</vt:lpstr>
      <vt:lpstr>Biology_2</vt:lpstr>
      <vt:lpstr>Business_Studies_2</vt:lpstr>
      <vt:lpstr>Chemistry_2</vt:lpstr>
      <vt:lpstr>Classics_2</vt:lpstr>
      <vt:lpstr>Computing_2</vt:lpstr>
      <vt:lpstr>Design_&amp;_Technology_2</vt:lpstr>
      <vt:lpstr>Drama_2</vt:lpstr>
      <vt:lpstr>English_2</vt:lpstr>
      <vt:lpstr>Food_2</vt:lpstr>
      <vt:lpstr>Geography_2</vt:lpstr>
      <vt:lpstr>History_2</vt:lpstr>
      <vt:lpstr>Mathematics_2</vt:lpstr>
      <vt:lpstr>Modern_Foreign_Languages_2</vt:lpstr>
      <vt:lpstr>Music_2</vt:lpstr>
      <vt:lpstr>Others_2</vt:lpstr>
      <vt:lpstr>Physical_Education_2</vt:lpstr>
      <vt:lpstr>Physics_2</vt:lpstr>
      <vt:lpstr>Religious_Education_2</vt:lpstr>
      <vt:lpstr>Re-entrants_expected</vt:lpstr>
      <vt:lpstr>New_to_SF_sector_expected</vt:lpstr>
      <vt:lpstr>Total_NQT_entrants_required</vt:lpstr>
      <vt:lpstr>Entrants_via_other_initiatives</vt:lpstr>
      <vt:lpstr>Check_of_all_entrant_numbers</vt:lpstr>
      <vt:lpstr>Calc_nonPGITT_NQT_entrants</vt:lpstr>
      <vt:lpstr>Outputs_for_conversion_rates</vt:lpstr>
      <vt:lpstr>Conversion_rates_table</vt:lpstr>
      <vt:lpstr>Assumptions_data</vt:lpstr>
      <vt:lpstr>Teacher_need_figures</vt:lpstr>
      <vt:lpstr>Entrant_need_figures</vt:lpstr>
      <vt:lpstr>Wastage_over_time</vt:lpstr>
      <vt:lpstr>Retirements_over_time</vt:lpstr>
      <vt:lpstr>Deaths_over_time</vt:lpstr>
      <vt:lpstr>Leavers_over_time</vt:lpstr>
      <vt:lpstr>Outputs_with_historical_data</vt:lpstr>
      <vt:lpstr>Comparison_of_pupil_projns</vt:lpstr>
      <vt:lpstr>Historical_and_projected_ITT</vt:lpstr>
      <vt:lpstr>Changes_in_subject_teaching_hrs</vt:lpstr>
      <vt:lpstr>CurrentVersion</vt:lpstr>
      <vt:lpstr>ModelBanner</vt:lpstr>
      <vt:lpstr>ModelName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Melissa.COOK@education.gsi.gov.uk</dc:creator>
  <cp:lastModifiedBy>LOCKHART, Thomas</cp:lastModifiedBy>
  <cp:lastPrinted>2017-10-18T08:39:27Z</cp:lastPrinted>
  <dcterms:created xsi:type="dcterms:W3CDTF">2011-09-21T15:03:21Z</dcterms:created>
  <dcterms:modified xsi:type="dcterms:W3CDTF">2019-10-15T19:33:25Z</dcterms:modified>
</cp:coreProperties>
</file>